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ámetros" sheetId="2" state="visible" r:id="rId4"/>
    <sheet name="Conceptos" sheetId="3" state="visible" r:id="rId5"/>
    <sheet name="Trabajadores" sheetId="4" state="visible" r:id="rId6"/>
    <sheet name="Ingresos" sheetId="5" state="visible" r:id="rId7"/>
    <sheet name="Retenciones Planilla" sheetId="6" state="visible" r:id="rId8"/>
    <sheet name="Cálculo Mensual" sheetId="7" state="visible" r:id="rId9"/>
    <sheet name="Resumen Anual" sheetId="8" state="visible" r:id="rId10"/>
    <sheet name="Ficha Trabajador" sheetId="9" state="visible" r:id="rId11"/>
  </sheets>
  <definedNames>
    <definedName function="false" hidden="true" localSheetId="6" name="_xlnm._FilterDatabase" vbProcedure="false">'Cálculo Mensual'!$A$5:$AV$1205</definedName>
    <definedName function="false" hidden="true" localSheetId="4" name="_xlnm._FilterDatabase" vbProcedure="false">Ingresos!$A$5:$AB$1505</definedName>
    <definedName function="false" hidden="true" localSheetId="7" name="_xlnm._FilterDatabase" vbProcedure="false">'Resumen Anual'!$A$5:$AG$105</definedName>
    <definedName function="false" hidden="true" localSheetId="3" name="_xlnm._FilterDatabase" vbProcedure="false">Trabajadores!$A$5:$T$105</definedName>
    <definedName function="false" hidden="false" name="ANIO" vbProcedure="false">Parámetros!$C$7</definedName>
    <definedName function="false" hidden="false" name="BASE_RET" vbProcedure="false">Parámetros!$C$14</definedName>
    <definedName function="false" hidden="false" name="BON_EPS" vbProcedure="false">Parámetros!$C$12</definedName>
    <definedName function="false" hidden="false" name="BON_ESSALUD" vbProcedure="false">Parámetros!$C$11</definedName>
    <definedName function="false" hidden="false" name="CONC_TABLA" vbProcedure="false">Conceptos!$B$5:$D$64</definedName>
    <definedName function="false" hidden="false" name="DED_ADIC" vbProcedure="false">Parámetros!$D$10</definedName>
    <definedName function="false" hidden="false" name="DED_FIJA" vbProcedure="false">Parámetros!$D$9</definedName>
    <definedName function="false" hidden="false" name="DIV_HASTA" vbProcedure="false">Parámetros!$E$28:$E$39</definedName>
    <definedName function="false" hidden="false" name="DIV_N" vbProcedure="false">Parámetros!$D$28:$D$39</definedName>
    <definedName function="false" hidden="false" name="FREC_TABLA" vbProcedure="false">Parámetros!$B$56:$C$62</definedName>
    <definedName function="false" hidden="false" name="ING_CLASE" vbProcedure="false">Ingresos!$M$6:$M$1505</definedName>
    <definedName function="false" hidden="false" name="ING_COD" vbProcedure="false">Ingresos!$B$6:$B$1505</definedName>
    <definedName function="false" hidden="false" name="ING_COMP" vbProcedure="false">Ingresos!$F$6:$F$1505</definedName>
    <definedName function="false" hidden="false" name="LST_BASE" vbProcedure="false">Parámetros!$E$75:$E$76</definedName>
    <definedName function="false" hidden="false" name="LST_COD" vbProcedure="false">Trabajadores!$B$6:$B$105</definedName>
    <definedName function="false" hidden="false" name="LST_CONC" vbProcedure="false">Conceptos!$B$5:$B$64</definedName>
    <definedName function="false" hidden="false" name="LST_FREC" vbProcedure="false">Parámetros!$B$56:$B$62</definedName>
    <definedName function="false" hidden="false" name="LST_MESES" vbProcedure="false">Parámetros!$C$28:$C$39</definedName>
    <definedName function="false" hidden="false" name="LST_ORIGEN" vbProcedure="false">Parámetros!$C$75:$C$76</definedName>
    <definedName function="false" hidden="false" name="LST_SEGURO" vbProcedure="false">Parámetros!$D$75:$D$77</definedName>
    <definedName function="false" hidden="false" name="LST_SINO" vbProcedure="false">Parámetros!$B$75:$B$76</definedName>
    <definedName function="false" hidden="false" name="LST_TIPO" vbProcedure="false">Parámetros!$B$66:$B$71</definedName>
    <definedName function="false" hidden="false" name="PROY_BON" vbProcedure="false">Parámetros!$C$13</definedName>
    <definedName function="false" hidden="false" name="RP_COD" vbProcedure="false">'Retenciones Planilla'!$A$6:$A$105</definedName>
    <definedName function="false" hidden="false" name="TOL" vbProcedure="false">Parámetros!$C$15</definedName>
    <definedName function="false" hidden="false" name="TR_DESDE" vbProcedure="false">Parámetros!$F$19:$F$23</definedName>
    <definedName function="false" hidden="false" name="TR_HASTA" vbProcedure="false">Parámetros!$G$19:$G$23</definedName>
    <definedName function="false" hidden="false" name="TR_INC" vbProcedure="false">Parámetros!$H$19:$H$23</definedName>
    <definedName function="false" hidden="false" name="TR_TASA" vbProcedure="false">Parámetros!$E$19:$E$23</definedName>
    <definedName function="false" hidden="false" name="UIT" vbProcedure="false">Parámetros!$C$8</definedName>
    <definedName function="false" hidden="false" name="UIT_TABLA" vbProcedure="false">Parámetros!$B$43:$C$52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Sí (o vacío): si la gratificación de julio/diciembre aún no se registró en Ingresos, se estima con la remuneración computable del mes × (1 + % bonificación) × meses completos del semestre / 6.</t>
        </r>
      </text>
    </comment>
    <comment ref="J5" authorId="0">
      <text>
        <r>
          <rPr>
            <sz val="10"/>
            <rFont val="Arial"/>
            <family val="2"/>
          </rPr>
          <t xml:space="preserve">Sí: la remuneración ordinaria del otro empleador (empleo simultáneo) se proyecta hasta diciembre. No (o vacío): se suma conforme se percibe.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Vacío o 'Empresa principal' = ingreso pagado por la empresa que retiene. 'Otro empleador' = empleo simultáneo o empleador anterior del mismo ejercicio.</t>
        </r>
      </text>
    </comment>
    <comment ref="M5" authorId="0">
      <text>
        <r>
          <rPr>
            <sz val="10"/>
            <rFont val="Arial"/>
            <family val="2"/>
          </rPr>
          <t xml:space="preserve">ORD/GRA/BON/EXT = empresa principal; OTO = otro empleador ordinario; OTX = otro empleador, otros conceptos; RETO = retención de otro empleador; INA = inafecto.</t>
        </r>
      </text>
    </comment>
  </commentList>
</comments>
</file>

<file path=xl/sharedStrings.xml><?xml version="1.0" encoding="utf-8"?>
<sst xmlns="http://schemas.openxmlformats.org/spreadsheetml/2006/main" count="1969" uniqueCount="418">
  <si>
    <t xml:space="preserve">VALIDADOR DE RETENCIONES DEL IMPUESTO A LA RENTA DE 5TA CATEGORÍA – PERÚ</t>
  </si>
  <si>
    <t xml:space="preserve">Cálculo mensual (art. 40 del Reglamento de la LIR) y anual por tramos (art. 53 de la LIR), para varios trabajadores (capacidad: 100 trabajadores y 1500 filas de ingresos).</t>
  </si>
  <si>
    <t xml:space="preserve">¿QUÉ HACE ESTA PLANTILLA?</t>
  </si>
  <si>
    <t xml:space="preserve">•</t>
  </si>
  <si>
    <t xml:space="preserve">Calcula, para cada trabajador y cada mes, la retención de 5ta categoría según el art. 40 del Reglamento de la LIR: proyección de la remuneración ordinaria, gratificaciones por percibir, ingresos de meses anteriores, deducción de 7 UIT, escala progresiva por tramos y divisores.</t>
  </si>
  <si>
    <t xml:space="preserve">Aplica el procedimiento para ingresos extraordinarios o pagos particulares (utilidades, bonos, reintegros, liquidaciones) en el mes en que se pagan.</t>
  </si>
  <si>
    <t xml:space="preserve">Acumula ingresos y retenciones de otros empleadores (empleo simultáneo o empleador anterior en el mismo ejercicio).</t>
  </si>
  <si>
    <t xml:space="preserve">Compara la retención calculada con la retención efectuada en planilla y marca las diferencias.</t>
  </si>
  <si>
    <t xml:space="preserve">Resume el impuesto anual por tramos y estima el saldo de la declaración jurada anual con la deducción adicional de hasta 3 UIT.</t>
  </si>
  <si>
    <t xml:space="preserve">PASOS</t>
  </si>
  <si>
    <t xml:space="preserve">1</t>
  </si>
  <si>
    <t xml:space="preserve">Parámetros: indique el ejercicio y verifique la UIT (2026: S/ 5,500 – D.S. N° 301-2025-EF). Para otro año, agregue su UIT en la tabla 'UIT por ejercicio'.</t>
  </si>
  <si>
    <t xml:space="preserve">2</t>
  </si>
  <si>
    <t xml:space="preserve">Trabajadores: un trabajador por fila con código único, fechas de ingreso y cese, seguro de salud (define el % de la bonificación extraordinaria) y opciones de proyección.</t>
  </si>
  <si>
    <t xml:space="preserve">3</t>
  </si>
  <si>
    <t xml:space="preserve">Ingresos: una fila por concepto con código del trabajador, concepto (catálogo), origen, frecuencia, monto por pago y meses. Las columnas Ene–Dic se llenan solas según la frecuencia:</t>
  </si>
  <si>
    <t xml:space="preserve">   – Mensual: todos los meses entre 'Mes inicio' y 'Mes fin' (vacío = diciembre).</t>
  </si>
  <si>
    <t xml:space="preserve">   – Bimestral / Trimestral / Cuatrimestral / Semestral: cada 2 / 3 / 4 / 6 meses contados desde 'Mes inicio', hasta 'Mes fin'.</t>
  </si>
  <si>
    <t xml:space="preserve">   – Julio y Diciembre: gratificaciones ordinarias y su bonificación extraordinaria.</t>
  </si>
  <si>
    <t xml:space="preserve">   – Pago único: solo en el 'Mes inicio' (utilidades, bonos, reintegros, liquidación, etc.).</t>
  </si>
  <si>
    <t xml:space="preserve">   – Ingresos variables (horas extras, comisiones): una fila 'Pago único' por mes. Aumento de sueldo: cierre la fila con 'Mes fin' y agregue otra con el nuevo monto.</t>
  </si>
  <si>
    <t xml:space="preserve">   – Registre el mes en que el ingreso se paga o se pone a disposición (art. 57 LIR: lo percibido).</t>
  </si>
  <si>
    <t xml:space="preserve">   – Otros empleadores: Origen = 'Otro empleador'. Sus retenciones (certificado de rentas y retenciones) con el concepto 'Retención de 5ta efectuada por otro empleador'.</t>
  </si>
  <si>
    <t xml:space="preserve">4</t>
  </si>
  <si>
    <t xml:space="preserve">Retenciones Planilla: digite la retención de 5ta descontada cada mes (boleta / PLAME). Deje en blanco los meses sin información.</t>
  </si>
  <si>
    <t xml:space="preserve">5</t>
  </si>
  <si>
    <t xml:space="preserve">Revise: 'Cálculo Mensual' (12 filas por trabajador, con filtro), 'Resumen Anual' (por trabajador y por tramos) y 'Ficha Trabajador' (elija el código en la celda amarilla).</t>
  </si>
  <si>
    <t xml:space="preserve">LEYENDA</t>
  </si>
  <si>
    <t xml:space="preserve">Dato</t>
  </si>
  <si>
    <t xml:space="preserve">Celda de ingreso de datos (fondo amarillo, texto azul).</t>
  </si>
  <si>
    <t xml:space="preserve">Fórmula</t>
  </si>
  <si>
    <t xml:space="preserve">Fórmula: no modificar (texto negro; columnas auxiliares en gris).</t>
  </si>
  <si>
    <t xml:space="preserve">Vínculo</t>
  </si>
  <si>
    <t xml:space="preserve">Vínculo a otra hoja (texto verde).</t>
  </si>
  <si>
    <t xml:space="preserve">1,234.56</t>
  </si>
  <si>
    <t xml:space="preserve">Resultado clave (fondo verde).</t>
  </si>
  <si>
    <t xml:space="preserve">Resultado de la validación: 'OK' (dentro de la tolerancia), 'Retuvo de menos', 'Retuvo de más', 'No corresponde' (no hay retención calculada ni registrada), 'Sin dato planilla' o 'Revisar: sin vínculo' (hay retención en un mes sin vínculo laboral).</t>
  </si>
  <si>
    <t xml:space="preserve">PROCEDIMIENTO DE CÁLCULO MENSUAL (art. 40 del Reglamento de la LIR – D.S. N° 122-94-EF)</t>
  </si>
  <si>
    <t xml:space="preserve">a)</t>
  </si>
  <si>
    <t xml:space="preserve">Remuneración ordinaria del mes × meses que faltan para terminar el ejercicio (incluido el mes), más las gratificaciones ordinarias (y bonificación extraordinaria) aún no percibidas.</t>
  </si>
  <si>
    <t xml:space="preserve">b)</t>
  </si>
  <si>
    <t xml:space="preserve">Más las remuneraciones y demás ingresos afectos percibidos en los meses anteriores del ejercicio (incluye otros empleadores).</t>
  </si>
  <si>
    <t xml:space="preserve">c)</t>
  </si>
  <si>
    <t xml:space="preserve">Menos 7 UIT = renta neta anual proyectada.</t>
  </si>
  <si>
    <t xml:space="preserve">d)</t>
  </si>
  <si>
    <t xml:space="preserve">Impuesto anual proyectado con la escala progresiva acumulativa (art. 53 LIR): hasta 5 UIT 8%; más de 5 hasta 20 UIT 14%; más de 20 hasta 35 UIT 17%; más de 35 hasta 45 UIT 20%; más de 45 UIT 30%.</t>
  </si>
  <si>
    <t xml:space="preserve">e)</t>
  </si>
  <si>
    <t xml:space="preserve">Retención del mes = (impuesto anual − retenciones previas) / divisor: enero a marzo ÷ 12 (sin descontar); abril: − ret. ene–mar ÷ 9; mayo a julio: − ret. ene–abr ÷ 8; agosto: − ret. ene–jul ÷ 5; setiembre a noviembre: − ret. ene–ago ÷ 4; diciembre: regularización (impuesto anual − ret. ene–nov).</t>
  </si>
  <si>
    <t xml:space="preserve">f)</t>
  </si>
  <si>
    <t xml:space="preserve">Ingresos extraordinarios del mes (utilidades, gratificaciones o bonificaciones extraordinarias, reintegros, pagos particulares): retención adicional = impuesto con el extraordinario − impuesto sin él, sobre la misma proyección. Se suma a la retención ordinaria del mes.</t>
  </si>
  <si>
    <t xml:space="preserve">g)</t>
  </si>
  <si>
    <t xml:space="preserve">Mes de cese: impuesto sobre los ingresos percibidos hasta el cese, sin proyectar, menos todas las retenciones anteriores. Si en diciembre o en el cese lo retenido supera el impuesto, se muestra el exceso a devolver.</t>
  </si>
  <si>
    <t xml:space="preserve">OTROS EMPLEADORES</t>
  </si>
  <si>
    <t xml:space="preserve">Empleo simultáneo: el trabajador informa al empleador que paga la mayor remuneración las rentas de los demás, para que las acumule y efectúe la retención sobre el total. Por defecto, los ingresos del otro empleador se suman conforme se perciben; si en Trabajadores marca 'Sí' en '¿Proyectar rem. ordinaria de otro empleador?', la remuneración ordinaria del otro empleador también se proyecta hasta diciembre.</t>
  </si>
  <si>
    <t xml:space="preserve">Empleador anterior en el mismo ejercicio: registre sus rentas y las retenciones del certificado de rentas y retenciones; se suman a los ingresos de meses anteriores y se descuentan como retenciones ya efectuadas.</t>
  </si>
  <si>
    <t xml:space="preserve">SUPUESTOS Y LIMITACIONES</t>
  </si>
  <si>
    <t xml:space="preserve">Retenciones de meses anteriores: según el parámetro, se descuentan las de planilla (cuando se digitaron) o las calculadas. Con 'Planilla (si existe)', un error de un mes se corrige en los meses siguientes, como ocurre en la práctica.</t>
  </si>
  <si>
    <t xml:space="preserve">La deducción adicional de hasta 3 UIT (arrendamiento, honorarios médicos y profesionales, hoteles y restaurantes, aportes a EsSalud de trabajadores del hogar, etc.) no la aplica el empleador: solo se usa en el Resumen Anual para estimar el saldo de la DJ anual.</t>
  </si>
  <si>
    <t xml:space="preserve">Gratificación estimada: si la gratificación de julio o diciembre aún no se registró, se estima con la remuneración computable del mes × (1 + % bonificación) × meses completos del semestre / 6, solo en los meses anteriores al de pago. Registre la gratificación real cuando se pague.</t>
  </si>
  <si>
    <t xml:space="preserve">No incluye donaciones (art. 49 LIR), rentas de 4ta categoría, créditos ni convenios para evitar la doble imposición.</t>
  </si>
  <si>
    <t xml:space="preserve">La retención calculada se redondea a 2 decimales; las diferencias dentro de la tolerancia (Parámetros) se consideran OK.</t>
  </si>
  <si>
    <t xml:space="preserve">No elimine filas ni columnas: borre solo el contenido de las celdas amarillas. Para ampliar la capacidad, vuelva a generar el archivo con generar_validador_5ta.py (--trabajadores, --filas-ingresos).</t>
  </si>
  <si>
    <t xml:space="preserve">Herramienta de apoyo: verifique los criterios con la normativa vigente y los pronunciamientos de SUNAT.</t>
  </si>
  <si>
    <t xml:space="preserve">BASE LEGAL</t>
  </si>
  <si>
    <t xml:space="preserve">TUO de la Ley del Impuesto a la Renta (D.S. N° 179-2004-EF): art. 18 inc. c) (inafectaciones), art. 34 (rentas de 5ta categoría), art. 46 (deducción de 7 UIT y hasta 3 UIT adicionales), art. 53 (escala), art. 57 (imputación por lo percibido), art. 75 (retención del empleador).</t>
  </si>
  <si>
    <t xml:space="preserve">Reglamento de la LIR (D.S. N° 122-94-EF): art. 40 (procedimiento de retención) y normas sobre trabajadores con más de un empleador y certificados de rentas y retenciones.</t>
  </si>
  <si>
    <t xml:space="preserve">D.S. N° 301-2025-EF: UIT 2026 = S/ 5,500.</t>
  </si>
  <si>
    <t xml:space="preserve">Ley N° 27735 (gratificaciones); Leyes N° 30334 y 30712 (bonificación extraordinaria).</t>
  </si>
  <si>
    <t xml:space="preserve">DATOS DE EJEMPLO</t>
  </si>
  <si>
    <t xml:space="preserve">Se incluyen 4 trabajadores de ejemplo (códigos EJ-001 a EJ-004) con sus ingresos y las retenciones de planilla de enero a setiembre. Hay 2 diferencias intencionales (EJ-001 en abril: no se retuvo sobre las utilidades; EJ-004 en marzo: se retuvo de más) para mostrar la validación. Bórrelos (solo el contenido) antes de usar la plantilla.</t>
  </si>
  <si>
    <t xml:space="preserve">PARÁMETROS DEL CÁLCULO</t>
  </si>
  <si>
    <t xml:space="preserve">Celdas amarillas: valores editables. Tasas, divisores y UIT según normativa vigente.</t>
  </si>
  <si>
    <t xml:space="preserve">DATOS GENERALES</t>
  </si>
  <si>
    <t xml:space="preserve">Equivalente S/</t>
  </si>
  <si>
    <t xml:space="preserve">Comentario</t>
  </si>
  <si>
    <t xml:space="preserve">Empresa (razón social)</t>
  </si>
  <si>
    <t xml:space="preserve">EMPRESA DEMO S.A.C.</t>
  </si>
  <si>
    <t xml:space="preserve">Dato informativo.</t>
  </si>
  <si>
    <t xml:space="preserve">RUC</t>
  </si>
  <si>
    <t xml:space="preserve">20000000001</t>
  </si>
  <si>
    <t xml:space="preserve">Ejercicio gravable</t>
  </si>
  <si>
    <t xml:space="preserve">Año que se valida.</t>
  </si>
  <si>
    <t xml:space="preserve">UIT del ejercicio (S/)</t>
  </si>
  <si>
    <t xml:space="preserve">Se obtiene de la tabla 'UIT por ejercicio'. Si sale 0, agregue la UIT del año.</t>
  </si>
  <si>
    <t xml:space="preserve">Deducción fija anual (UIT) – art. 46 LIR</t>
  </si>
  <si>
    <t xml:space="preserve">La aplica el empleador en cada cálculo mensual.</t>
  </si>
  <si>
    <t xml:space="preserve">Deducción adicional máxima por gastos (UIT) – art. 46 LIR</t>
  </si>
  <si>
    <t xml:space="preserve">Solo para estimar la DJ anual (no la aplica el empleador).</t>
  </si>
  <si>
    <t xml:space="preserve">Bonificación extraordinaria Ley 30334 – EsSalud</t>
  </si>
  <si>
    <t xml:space="preserve">Equivale al aporte a EsSalud sobre la gratificación.</t>
  </si>
  <si>
    <t xml:space="preserve">Bonificación extraordinaria Ley 30334 – EPS</t>
  </si>
  <si>
    <t xml:space="preserve">Trabajadores afiliados a una EPS.</t>
  </si>
  <si>
    <t xml:space="preserve">¿Proyectar la bonificación extraordinaria con las gratificaciones?</t>
  </si>
  <si>
    <t xml:space="preserve">Sí</t>
  </si>
  <si>
    <t xml:space="preserve">Sí: se proyecta como la gratificación. No: se trata como ingreso extraordinario.</t>
  </si>
  <si>
    <t xml:space="preserve">Retenciones de meses anteriores que se descuentan</t>
  </si>
  <si>
    <t xml:space="preserve">Planilla (si existe)</t>
  </si>
  <si>
    <t xml:space="preserve">'Planilla (si existe)': usa lo retenido en planilla; si falta, lo calculado.</t>
  </si>
  <si>
    <t xml:space="preserve">Tolerancia para validar diferencias (S/)</t>
  </si>
  <si>
    <t xml:space="preserve">Diferencias menores o iguales se marcan como OK.</t>
  </si>
  <si>
    <t xml:space="preserve">ESCALA PROGRESIVA ACUMULATIVA – art. 53 LIR</t>
  </si>
  <si>
    <t xml:space="preserve">Tramo</t>
  </si>
  <si>
    <t xml:space="preserve">Desde (UIT)</t>
  </si>
  <si>
    <t xml:space="preserve">Hasta (UIT)</t>
  </si>
  <si>
    <t xml:space="preserve">Tasa</t>
  </si>
  <si>
    <t xml:space="preserve">Desde (S/)</t>
  </si>
  <si>
    <t xml:space="preserve">Hasta (S/)</t>
  </si>
  <si>
    <t xml:space="preserve">Tasa incremental</t>
  </si>
  <si>
    <t xml:space="preserve">Hasta (UIT) en blanco = en adelante. La tasa incremental se usa para calcular el impuesto acumulado con SUMPRODUCT.</t>
  </si>
  <si>
    <t xml:space="preserve">DIVISORES MENSUALES – art. 40 Reglamento LIR (D.S. N° 122-94-EF)</t>
  </si>
  <si>
    <t xml:space="preserve">Mes N°</t>
  </si>
  <si>
    <t xml:space="preserve">Mes</t>
  </si>
  <si>
    <t xml:space="preserve">Divisor</t>
  </si>
  <si>
    <t xml:space="preserve">Descuenta retenciones hasta el mes</t>
  </si>
  <si>
    <t xml:space="preserve">Regla</t>
  </si>
  <si>
    <t xml:space="preserve">Enero</t>
  </si>
  <si>
    <t xml:space="preserve">Impuesto anual / 12</t>
  </si>
  <si>
    <t xml:space="preserve">Febrero</t>
  </si>
  <si>
    <t xml:space="preserve">Marzo</t>
  </si>
  <si>
    <t xml:space="preserve">Abril</t>
  </si>
  <si>
    <t xml:space="preserve">(Impuesto anual − retenciones ene–mar) / 9</t>
  </si>
  <si>
    <t xml:space="preserve">Mayo</t>
  </si>
  <si>
    <t xml:space="preserve">(Impuesto anual − retenciones ene–abr) / 8</t>
  </si>
  <si>
    <t xml:space="preserve">Junio</t>
  </si>
  <si>
    <t xml:space="preserve">Julio</t>
  </si>
  <si>
    <t xml:space="preserve">Agosto</t>
  </si>
  <si>
    <t xml:space="preserve">(Impuesto anual − retenciones ene–jul) / 5</t>
  </si>
  <si>
    <t xml:space="preserve">Setiembre</t>
  </si>
  <si>
    <t xml:space="preserve">(Impuesto anual − retenciones ene–ago) / 4</t>
  </si>
  <si>
    <t xml:space="preserve">Octubre</t>
  </si>
  <si>
    <t xml:space="preserve">Noviembre</t>
  </si>
  <si>
    <t xml:space="preserve">Diciembre</t>
  </si>
  <si>
    <t xml:space="preserve">Regularización: impuesto anual − retenciones ene–nov</t>
  </si>
  <si>
    <t xml:space="preserve">UIT POR EJERCICIO</t>
  </si>
  <si>
    <t xml:space="preserve">Año</t>
  </si>
  <si>
    <t xml:space="preserve">UIT (S/)</t>
  </si>
  <si>
    <t xml:space="preserve">Norma</t>
  </si>
  <si>
    <t xml:space="preserve">D.S. N° 380-2019-EF</t>
  </si>
  <si>
    <t xml:space="preserve">D.S. N° 392-2020-EF</t>
  </si>
  <si>
    <t xml:space="preserve">D.S. N° 398-2021-EF</t>
  </si>
  <si>
    <t xml:space="preserve">D.S. N° 309-2022-EF</t>
  </si>
  <si>
    <t xml:space="preserve">D.S. N° 309-2023-EF</t>
  </si>
  <si>
    <t xml:space="preserve">D.S. N° 260-2024-EF</t>
  </si>
  <si>
    <t xml:space="preserve">D.S. N° 301-2025-EF</t>
  </si>
  <si>
    <t xml:space="preserve">FRECUENCIAS DE PAGO (hoja Ingresos)</t>
  </si>
  <si>
    <t xml:space="preserve">Frecuencia</t>
  </si>
  <si>
    <t xml:space="preserve">Cada (meses)</t>
  </si>
  <si>
    <t xml:space="preserve">Meses en que se paga</t>
  </si>
  <si>
    <t xml:space="preserve">Mensual</t>
  </si>
  <si>
    <t xml:space="preserve">Todos los meses entre Mes inicio y Mes fin</t>
  </si>
  <si>
    <t xml:space="preserve">Bimestral</t>
  </si>
  <si>
    <t xml:space="preserve">Cada 2 meses desde Mes inicio hasta Mes fin</t>
  </si>
  <si>
    <t xml:space="preserve">Trimestral</t>
  </si>
  <si>
    <t xml:space="preserve">Cada 3 meses desde Mes inicio hasta Mes fin</t>
  </si>
  <si>
    <t xml:space="preserve">Cuatrimestral</t>
  </si>
  <si>
    <t xml:space="preserve">Cada 4 meses desde Mes inicio hasta Mes fin</t>
  </si>
  <si>
    <t xml:space="preserve">Semestral</t>
  </si>
  <si>
    <t xml:space="preserve">Cada 6 meses desde Mes inicio (p. ej. inicio 5 = mayo y noviembre)</t>
  </si>
  <si>
    <t xml:space="preserve">Julio y Diciembre</t>
  </si>
  <si>
    <t xml:space="preserve">Julio y diciembre (gratificaciones), dentro de Mes inicio–Mes fin</t>
  </si>
  <si>
    <t xml:space="preserve">Pago único</t>
  </si>
  <si>
    <t xml:space="preserve">Solo en el Mes inicio (pago particular / esporádico)</t>
  </si>
  <si>
    <t xml:space="preserve">TIPOS DE CONCEPTO (hoja Conceptos)</t>
  </si>
  <si>
    <t xml:space="preserve">Tipo</t>
  </si>
  <si>
    <t xml:space="preserve">Descripción</t>
  </si>
  <si>
    <t xml:space="preserve">Tratamiento en el cálculo</t>
  </si>
  <si>
    <t xml:space="preserve">ORD</t>
  </si>
  <si>
    <t xml:space="preserve">Remuneración ordinaria mensual</t>
  </si>
  <si>
    <t xml:space="preserve">Se proyecta: monto del mes × meses que faltan para terminar el ejercicio (incluido el mes).</t>
  </si>
  <si>
    <t xml:space="preserve">GRA</t>
  </si>
  <si>
    <t xml:space="preserve">Gratificación ordinaria (julio / diciembre)</t>
  </si>
  <si>
    <t xml:space="preserve">Se suma a la proyección mientras no haya sido percibida (incluye la del mes de pago).</t>
  </si>
  <si>
    <t xml:space="preserve">BON</t>
  </si>
  <si>
    <t xml:space="preserve">Bonificación extraordinaria Ley 30334</t>
  </si>
  <si>
    <t xml:space="preserve">Igual que GRA; o como ingreso extraordinario si el parámetro de proyección es 'No'.</t>
  </si>
  <si>
    <t xml:space="preserve">EXT</t>
  </si>
  <si>
    <t xml:space="preserve">Ingreso extraordinario / pago particular</t>
  </si>
  <si>
    <t xml:space="preserve">No se proyecta: retención adicional en el mes de pago (art. 40 Reglamento LIR).</t>
  </si>
  <si>
    <t xml:space="preserve">INA</t>
  </si>
  <si>
    <t xml:space="preserve">Inafecto / no constituye renta de 5ta</t>
  </si>
  <si>
    <t xml:space="preserve">No integra la renta bruta. Solo informativo.</t>
  </si>
  <si>
    <t xml:space="preserve">RET</t>
  </si>
  <si>
    <t xml:space="preserve">Retención de 5ta efectuada por otro empleador</t>
  </si>
  <si>
    <t xml:space="preserve">Se descuenta como retención ya efectuada en el mes registrado.</t>
  </si>
  <si>
    <t xml:space="preserve">LISTAS DESPLEGABLES</t>
  </si>
  <si>
    <t xml:space="preserve">Sí / No</t>
  </si>
  <si>
    <t xml:space="preserve">Origen del ingreso</t>
  </si>
  <si>
    <t xml:space="preserve">Seguro de salud</t>
  </si>
  <si>
    <t xml:space="preserve">Retenciones previas</t>
  </si>
  <si>
    <t xml:space="preserve">Empresa principal</t>
  </si>
  <si>
    <t xml:space="preserve">EsSalud</t>
  </si>
  <si>
    <t xml:space="preserve">No</t>
  </si>
  <si>
    <t xml:space="preserve">Otro empleador</t>
  </si>
  <si>
    <t xml:space="preserve">EPS</t>
  </si>
  <si>
    <t xml:space="preserve">Calculadas</t>
  </si>
  <si>
    <t xml:space="preserve">Sin bonificación</t>
  </si>
  <si>
    <t xml:space="preserve">CATÁLOGO DE CONCEPTOS</t>
  </si>
  <si>
    <t xml:space="preserve">Puede agregar conceptos en las filas libres. El Tipo define el tratamiento en el cálculo (ver Parámetros &gt; Tipos de concepto).</t>
  </si>
  <si>
    <t xml:space="preserve">N°</t>
  </si>
  <si>
    <t xml:space="preserve">Concepto</t>
  </si>
  <si>
    <t xml:space="preserve">Computable para gratificación</t>
  </si>
  <si>
    <t xml:space="preserve">Frecuencia sugerida</t>
  </si>
  <si>
    <t xml:space="preserve">Comentario / base legal</t>
  </si>
  <si>
    <t xml:space="preserve">Remuneración básica / sueldo</t>
  </si>
  <si>
    <t xml:space="preserve">Remuneración ordinaria (art. 34 inc. a LIR).</t>
  </si>
  <si>
    <t xml:space="preserve">Asignación familiar</t>
  </si>
  <si>
    <t xml:space="preserve">10% de la RMV (Ley N° 25129).</t>
  </si>
  <si>
    <t xml:space="preserve">Remuneración vacacional</t>
  </si>
  <si>
    <t xml:space="preserve">Sustituye a la remuneración del mes de descanso vacacional.</t>
  </si>
  <si>
    <t xml:space="preserve">Bonificación mensual fija (cargo, convenio, etc.)</t>
  </si>
  <si>
    <t xml:space="preserve">Pago regular de cada mes.</t>
  </si>
  <si>
    <t xml:space="preserve">Alimentación principal en dinero</t>
  </si>
  <si>
    <t xml:space="preserve">Horas extras</t>
  </si>
  <si>
    <t xml:space="preserve">Ordinaria del mes. Marque 'Sí' en computable si es regular para la gratificación.</t>
  </si>
  <si>
    <t xml:space="preserve">Comisiones / destajo</t>
  </si>
  <si>
    <t xml:space="preserve">Remuneración variable del mes. Registre una fila por mes.</t>
  </si>
  <si>
    <t xml:space="preserve">Gratificación ordinaria (Fiestas Patrias / Navidad)</t>
  </si>
  <si>
    <t xml:space="preserve">Ley N° 27735.</t>
  </si>
  <si>
    <t xml:space="preserve">Bonificación extraordinaria Ley 30334 (9% / 6.75%)</t>
  </si>
  <si>
    <t xml:space="preserve">Afecta a renta de 5ta; inafecta a aportaciones (Leyes N° 30334 y 30712).</t>
  </si>
  <si>
    <t xml:space="preserve">Participación en las utilidades</t>
  </si>
  <si>
    <t xml:space="preserve">D. Leg. N° 892.</t>
  </si>
  <si>
    <t xml:space="preserve">Bono / gratificación extraordinaria</t>
  </si>
  <si>
    <t xml:space="preserve">Pago no regular; procedimiento de ingresos extraordinarios.</t>
  </si>
  <si>
    <t xml:space="preserve">Bono semestral (productividad, metas, etc.)</t>
  </si>
  <si>
    <t xml:space="preserve">No se proyecta; se grava en cada mes de pago.</t>
  </si>
  <si>
    <t xml:space="preserve">Bono trimestral (ventas, metas, etc.)</t>
  </si>
  <si>
    <t xml:space="preserve">Bono por cierre de pliego / convenio colectivo</t>
  </si>
  <si>
    <t xml:space="preserve">Reintegro de remuneraciones</t>
  </si>
  <si>
    <t xml:space="preserve">Montos devengados en meses anteriores pagados en el mes.</t>
  </si>
  <si>
    <t xml:space="preserve">Asignación por escolaridad / bono anual</t>
  </si>
  <si>
    <t xml:space="preserve">Vacaciones truncas</t>
  </si>
  <si>
    <t xml:space="preserve">Liquidación de beneficios sociales.</t>
  </si>
  <si>
    <t xml:space="preserve">Gratificación trunca</t>
  </si>
  <si>
    <t xml:space="preserve">Remuneración de otro empleador (total del mes)</t>
  </si>
  <si>
    <t xml:space="preserve">Usar con Origen = 'Otro empleador' (declaración jurada del trabajador).</t>
  </si>
  <si>
    <t xml:space="preserve">Según certificado de rentas y retenciones. Usar con Origen = 'Otro empleador'.</t>
  </si>
  <si>
    <t xml:space="preserve">CTS – Compensación por tiempo de servicios</t>
  </si>
  <si>
    <t xml:space="preserve">Inafecta (art. 18 inc. c LIR).</t>
  </si>
  <si>
    <t xml:space="preserve">Indemnización por despido arbitrario</t>
  </si>
  <si>
    <t xml:space="preserve">Inafecta dentro del límite legal (art. 18 inc. c LIR).</t>
  </si>
  <si>
    <t xml:space="preserve">Movilidad supeditada a la asistencia</t>
  </si>
  <si>
    <t xml:space="preserve">Condición de trabajo; no constituye renta de 5ta.</t>
  </si>
  <si>
    <t xml:space="preserve">Viáticos / gastos de representación sustentados</t>
  </si>
  <si>
    <t xml:space="preserve">Gastos para el cumplimiento de funciones; no constituyen renta.</t>
  </si>
  <si>
    <t xml:space="preserve">TRABAJADORES</t>
  </si>
  <si>
    <t xml:space="preserve">Un trabajador por fila (capacidad: 100). Código único. No elimine filas: borre el contenido de las celdas amarillas.</t>
  </si>
  <si>
    <t xml:space="preserve">Las columnas grises se calculan solas. 'Gastos adicionales' (alquiler, honorarios, restaurantes, etc.) solo se usan para estimar la DJ anual.</t>
  </si>
  <si>
    <t xml:space="preserve">Código</t>
  </si>
  <si>
    <t xml:space="preserve">DNI</t>
  </si>
  <si>
    <t xml:space="preserve">Apellidos y nombres</t>
  </si>
  <si>
    <t xml:space="preserve">Cargo / área</t>
  </si>
  <si>
    <t xml:space="preserve">Fecha de ingreso</t>
  </si>
  <si>
    <t xml:space="preserve">Fecha de cese</t>
  </si>
  <si>
    <t xml:space="preserve">¿Proyectar gratificaciones?</t>
  </si>
  <si>
    <t xml:space="preserve">¿Proyectar rem. ordinaria de otro empleador?</t>
  </si>
  <si>
    <t xml:space="preserve">Gastos adicionales sustentados – DJ (S/)</t>
  </si>
  <si>
    <t xml:space="preserve">Observaciones</t>
  </si>
  <si>
    <t xml:space="preserve">Mes inicio cálculo</t>
  </si>
  <si>
    <t xml:space="preserve">Mes fin cálculo</t>
  </si>
  <si>
    <t xml:space="preserve">¿Cesa en el ejercicio?</t>
  </si>
  <si>
    <t xml:space="preserve">% bonif. extraord.</t>
  </si>
  <si>
    <t xml:space="preserve">Primer mes completo</t>
  </si>
  <si>
    <t xml:space="preserve">Meses comput. 1er sem.</t>
  </si>
  <si>
    <t xml:space="preserve">Meses comput. 2do sem.</t>
  </si>
  <si>
    <t xml:space="preserve">Validación</t>
  </si>
  <si>
    <t xml:space="preserve">EJ-001</t>
  </si>
  <si>
    <t xml:space="preserve">40123456</t>
  </si>
  <si>
    <t xml:space="preserve">PÉREZ GARCÍA, ANA (EJEMPLO)</t>
  </si>
  <si>
    <t xml:space="preserve">Analista contable</t>
  </si>
  <si>
    <t xml:space="preserve">Aumento desde julio, utilidades en abril, bono semestral y trimestral.</t>
  </si>
  <si>
    <t xml:space="preserve">EJ-002</t>
  </si>
  <si>
    <t xml:space="preserve">45678912</t>
  </si>
  <si>
    <t xml:space="preserve">QUISPE MAMANI, LUIS (EJEMPLO)</t>
  </si>
  <si>
    <t xml:space="preserve">Asistente de ventas</t>
  </si>
  <si>
    <t xml:space="preserve">Ingresó en mayo; trae rentas y retenciones de su empleador anterior (ene–abr).</t>
  </si>
  <si>
    <t xml:space="preserve">EJ-003</t>
  </si>
  <si>
    <t xml:space="preserve">70112233</t>
  </si>
  <si>
    <t xml:space="preserve">TORRES ROJAS, MARÍA (EJEMPLO)</t>
  </si>
  <si>
    <t xml:space="preserve">Jefa de proyectos</t>
  </si>
  <si>
    <t xml:space="preserve">Trabajo simultáneo en otra empresa; cese el 30/09 con liquidación.</t>
  </si>
  <si>
    <t xml:space="preserve">EJ-004</t>
  </si>
  <si>
    <t xml:space="preserve">09876543</t>
  </si>
  <si>
    <t xml:space="preserve">SALAZAR VEGA, CARLOS (EJEMPLO)</t>
  </si>
  <si>
    <t xml:space="preserve">Gerente general</t>
  </si>
  <si>
    <t xml:space="preserve">Bono anual por resultados en marzo (alcanza el tramo de 30%).</t>
  </si>
  <si>
    <t xml:space="preserve">REGISTRO DE INGRESOS</t>
  </si>
  <si>
    <t xml:space="preserve">Una fila por concepto. Elija la frecuencia y la plantilla distribuye el monto en los meses de pago (Ene–Dic). Registre el mes en que se paga (criterio de lo percibido).</t>
  </si>
  <si>
    <t xml:space="preserve">Ingresos variables (horas extras, comisiones): una fila 'Pago único' por mes. Cambio de sueldo: cierre la fila con 'Mes fin' y cree otra con el nuevo monto. Otros empleadores: Origen = 'Otro empleador'.</t>
  </si>
  <si>
    <t xml:space="preserve">Código trabajador</t>
  </si>
  <si>
    <t xml:space="preserve">Trabajador</t>
  </si>
  <si>
    <t xml:space="preserve">Comp. grat.</t>
  </si>
  <si>
    <t xml:space="preserve">Origen</t>
  </si>
  <si>
    <t xml:space="preserve">Otro empleador (RUC – razón social)</t>
  </si>
  <si>
    <t xml:space="preserve">Monto por pago (S/)</t>
  </si>
  <si>
    <t xml:space="preserve">Mes inicio / pago (1-12)</t>
  </si>
  <si>
    <t xml:space="preserve">Mes fin (1-12)</t>
  </si>
  <si>
    <t xml:space="preserve">Clase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</si>
  <si>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</si>
  <si>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</si>
  <si>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</si>
  <si>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</si>
  <si>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</si>
  <si>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</si>
  <si>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</si>
  <si>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</si>
  <si>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Set</t>
  </si>
  <si>
    <t xml:space="preserve">Oct</t>
  </si>
  <si>
    <t xml:space="preserve">Nov</t>
  </si>
  <si>
    <t xml:space="preserve">Dic</t>
  </si>
  <si>
    <t xml:space="preserve">Total año</t>
  </si>
  <si>
    <t xml:space="preserve">20111111111 – COMERCIAL ANTERIOR S.A.</t>
  </si>
  <si>
    <t xml:space="preserve">20222222222 – CONSULTORA ANDINA S.A.C.</t>
  </si>
  <si>
    <t xml:space="preserve">RETENCIONES EFECTUADAS EN PLANILLA</t>
  </si>
  <si>
    <t xml:space="preserve">Digite la retención de 5ta categoría descontada cada mes (boleta / PLAME). Deje en blanco los meses sin información.</t>
  </si>
  <si>
    <t xml:space="preserve">Total</t>
  </si>
  <si>
    <t xml:space="preserve">CÁLCULO MENSUAL DE RETENCIONES DE 5TA CATEGORÍA</t>
  </si>
  <si>
    <t xml:space="preserve">12 filas por trabajador (una por mes). Hoja de fórmulas: no editar. Use el filtro de 'Código' o la hoja 'Ficha Trabajador' para ver a una persona.</t>
  </si>
  <si>
    <t xml:space="preserve">IDENTIFICACIÓN</t>
  </si>
  <si>
    <t xml:space="preserve">INGRESOS DEL MES (desde hoja Ingresos)</t>
  </si>
  <si>
    <t xml:space="preserve">PROYECCIÓN ANUAL – art. 40 inc. a) y b)</t>
  </si>
  <si>
    <t xml:space="preserve">IMPUESTO ANUAL PROYECTADO POR TRAMO – art. 53 LIR</t>
  </si>
  <si>
    <t xml:space="preserve">RETENCIÓN DEL MES – divisores y extraordinarios</t>
  </si>
  <si>
    <t xml:space="preserve">VALIDACIÓN CONTRA PLANILLA</t>
  </si>
  <si>
    <t xml:space="preserve">Situación</t>
  </si>
  <si>
    <t xml:space="preserve">Rem. ordinaria del mes</t>
  </si>
  <si>
    <t xml:space="preserve">Rem. computable p/ gratificación</t>
  </si>
  <si>
    <t xml:space="preserve">Gratificación ordinaria</t>
  </si>
  <si>
    <t xml:space="preserve">Bonif. extraord. Ley 30334</t>
  </si>
  <si>
    <t xml:space="preserve">Extraordinarios / pagos particulares</t>
  </si>
  <si>
    <t xml:space="preserve">Otro empleador: rem. ordinaria</t>
  </si>
  <si>
    <t xml:space="preserve">Otro empleador: otros ingresos</t>
  </si>
  <si>
    <t xml:space="preserve">Retención de otro empleador</t>
  </si>
  <si>
    <t xml:space="preserve">Inafectos (informativo)</t>
  </si>
  <si>
    <t xml:space="preserve">Total ingreso afecto del mes</t>
  </si>
  <si>
    <t xml:space="preserve">Meses por proyectar (incl. mes)</t>
  </si>
  <si>
    <t xml:space="preserve">(a) Rem. ordinaria proyectada</t>
  </si>
  <si>
    <t xml:space="preserve">(a) Gratif. y bonif. registradas por percibir</t>
  </si>
  <si>
    <t xml:space="preserve">(a) Gratif. y bonif. estimadas por percibir</t>
  </si>
  <si>
    <t xml:space="preserve">Otro empleador: rem. ordinaria (proy. o del mes)</t>
  </si>
  <si>
    <t xml:space="preserve">Otro empleador: otros ingresos del mes</t>
  </si>
  <si>
    <t xml:space="preserve">(b) Ingresos afectos de meses anteriores</t>
  </si>
  <si>
    <t xml:space="preserve">Renta bruta anual proyectada</t>
  </si>
  <si>
    <t xml:space="preserve">(−) Deducción 7 UIT</t>
  </si>
  <si>
    <t xml:space="preserve">Renta neta anual proyectada</t>
  </si>
  <si>
    <t xml:space="preserve">Impuesto anual proyectado</t>
  </si>
  <si>
    <t xml:space="preserve">Tasa marginal</t>
  </si>
  <si>
    <t xml:space="preserve">Descuenta ret. hasta mes</t>
  </si>
  <si>
    <t xml:space="preserve">(−) Retenciones de meses anteriores</t>
  </si>
  <si>
    <t xml:space="preserve">Retención ordinaria del mes</t>
  </si>
  <si>
    <t xml:space="preserve">Extraordinarios del mes</t>
  </si>
  <si>
    <t xml:space="preserve">Renta neta con extraordinarios</t>
  </si>
  <si>
    <t xml:space="preserve">Impuesto con extraordinarios</t>
  </si>
  <si>
    <t xml:space="preserve">Retención adicional por extraordinarios</t>
  </si>
  <si>
    <t xml:space="preserve">RETENCIÓN CALCULADA DEL MES</t>
  </si>
  <si>
    <t xml:space="preserve">Exceso a devolver (dic. / cese)</t>
  </si>
  <si>
    <t xml:space="preserve">Retención según planilla</t>
  </si>
  <si>
    <t xml:space="preserve">Diferencia (planilla − calculada)</t>
  </si>
  <si>
    <t xml:space="preserve">Resultado de la validación</t>
  </si>
  <si>
    <t xml:space="preserve">Retención considerada (empresa)</t>
  </si>
  <si>
    <t xml:space="preserve">Retención considerada total (incl. otro empleador)</t>
  </si>
  <si>
    <t xml:space="preserve">RESUMEN ANUAL POR TRABAJADOR Y POR TRAMOS</t>
  </si>
  <si>
    <t xml:space="preserve">Renta e impuesto anual con los ingresos registrados (sin proyección), retenciones calculadas vs. planilla y estimación de la DJ anual con la deducción adicional de hasta 3 UIT.</t>
  </si>
  <si>
    <t xml:space="preserve">RENTA ANUAL</t>
  </si>
  <si>
    <t xml:space="preserve">IMPUESTO ANUAL POR TRAMO – art. 53 LIR</t>
  </si>
  <si>
    <t xml:space="preserve">RETENCIONES Y VALIDACIÓN</t>
  </si>
  <si>
    <t xml:space="preserve">ESTIMACIÓN DJ ANUAL (deducción adicional hasta 3 UIT)</t>
  </si>
  <si>
    <t xml:space="preserve">Periodo con vínculo</t>
  </si>
  <si>
    <t xml:space="preserve">Rem. ordinaria</t>
  </si>
  <si>
    <t xml:space="preserve">Gratificaciones y bonif. Ley 30334</t>
  </si>
  <si>
    <t xml:space="preserve">Ingresos de otros empleadores</t>
  </si>
  <si>
    <t xml:space="preserve">RENTA BRUTA ANUAL</t>
  </si>
  <si>
    <t xml:space="preserve">RENTA NETA IMPONIBLE</t>
  </si>
  <si>
    <t xml:space="preserve">IMPUESTO ANUAL</t>
  </si>
  <si>
    <t xml:space="preserve">Tasa efectiva</t>
  </si>
  <si>
    <t xml:space="preserve">Retenciones calculadas (empresa)</t>
  </si>
  <si>
    <t xml:space="preserve">Retenciones de otros empleadores</t>
  </si>
  <si>
    <t xml:space="preserve">Retenciones según planilla (empresa)</t>
  </si>
  <si>
    <t xml:space="preserve">Diferencia planilla − calculada (meses con dato)</t>
  </si>
  <si>
    <t xml:space="preserve">Retenciones consideradas (total)</t>
  </si>
  <si>
    <t xml:space="preserve">Impuesto anual − retenciones consideradas</t>
  </si>
  <si>
    <t xml:space="preserve">Meses observados</t>
  </si>
  <si>
    <t xml:space="preserve">Gastos adicionales informados</t>
  </si>
  <si>
    <t xml:space="preserve">(−) Deducción adicional (máx. 3 UIT)</t>
  </si>
  <si>
    <t xml:space="preserve">Renta neta DJ anual</t>
  </si>
  <si>
    <t xml:space="preserve">Impuesto anual DJ</t>
  </si>
  <si>
    <t xml:space="preserve">Saldo DJ: a pagar (+) / a favor (−)</t>
  </si>
  <si>
    <t xml:space="preserve">Estado</t>
  </si>
  <si>
    <t xml:space="preserve">TOTALES</t>
  </si>
  <si>
    <t xml:space="preserve">FICHA DE CÁLCULO DE RETENCIONES – 5TA CATEGORÍA</t>
  </si>
  <si>
    <t xml:space="preserve">Seleccione el código del trabajador en la celda amarilla. Muestra el cálculo de los 12 meses y el impuesto anual por tramos.</t>
  </si>
  <si>
    <t xml:space="preserve">Código del trabajador:</t>
  </si>
  <si>
    <t xml:space="preserve">N° interno:</t>
  </si>
  <si>
    <t xml:space="preserve">Fila inicial en Cálculo Mensual:</t>
  </si>
  <si>
    <t xml:space="preserve">Seguro de salud / % bonif. extraordinaria</t>
  </si>
  <si>
    <t xml:space="preserve">Ejercicio / UIT</t>
  </si>
  <si>
    <t xml:space="preserve">INGRESOS DEL MES</t>
  </si>
  <si>
    <t xml:space="preserve">Remuneración ordinaria</t>
  </si>
  <si>
    <t xml:space="preserve">Otro empleador: remuneración ordinaria</t>
  </si>
  <si>
    <t xml:space="preserve">PROYECCIÓN ANUAL (art. 40 inc. a y b Reglamento LIR)</t>
  </si>
  <si>
    <t xml:space="preserve">Meses por proyectar (incluye el mes)</t>
  </si>
  <si>
    <t xml:space="preserve">(a) Remuneración ordinaria proyectada</t>
  </si>
  <si>
    <t xml:space="preserve">(a) Gratificaciones y bonif. registradas por percibir</t>
  </si>
  <si>
    <t xml:space="preserve">(a) Gratificaciones y bonif. estimadas por percibir</t>
  </si>
  <si>
    <t xml:space="preserve">Otro empleador: rem. ordinaria (proyectada o del mes)</t>
  </si>
  <si>
    <t xml:space="preserve">IMPUESTO ANUAL PROYECTADO POR TRAMO (art. 53 LIR)</t>
  </si>
  <si>
    <t xml:space="preserve">RETENCIÓN DEL MES</t>
  </si>
  <si>
    <t xml:space="preserve">Retención efectuada por otro empleador</t>
  </si>
  <si>
    <t xml:space="preserve">Resultado</t>
  </si>
  <si>
    <t xml:space="preserve">IMPUESTO ANUAL POR TRAMOS (ingresos registrados del ejercicio)</t>
  </si>
  <si>
    <t xml:space="preserve">Empleador (7 UIT)</t>
  </si>
  <si>
    <t xml:space="preserve">DJ anual (7 UIT + gastos)</t>
  </si>
  <si>
    <t xml:space="preserve">Renta bruta anual</t>
  </si>
  <si>
    <t xml:space="preserve">(−) Deducción adicional por gastos (máx. 3 UIT)</t>
  </si>
  <si>
    <t xml:space="preserve">Renta neta imponible</t>
  </si>
  <si>
    <t xml:space="preserve">(−) Retenciones consideradas (empresa + otros)</t>
  </si>
  <si>
    <t xml:space="preserve">Saldo: por retener / pagar (+) o en exceso / a favor (−)</t>
  </si>
  <si>
    <t xml:space="preserve">Estado de la validación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</si>
</sst>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;\(#,##0.00\);\-"/>
    <numFmt numFmtId="167" formatCode="0.00%"/>
    <numFmt numFmtId="168" formatCode="0%"/>
    <numFmt numFmtId="169" formatCode="[&gt;=100000000000000]&quot;En adelante&quot;;#,##0.00"/>
    <numFmt numFmtId="170" formatCode="dd/mm/yyyy"/>
    <numFmt numFmtId="171" formatCode="0;\-0;\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EAF1FB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AF1FB"/>
      </patternFill>
    </fill>
    <fill>
      <patternFill patternType="solid">
        <fgColor rgb="FFE2EFDA"/>
        <bgColor rgb="FFDDEBF7"/>
      </patternFill>
    </fill>
    <fill>
      <patternFill patternType="solid">
        <fgColor rgb="FF1F4E78"/>
        <bgColor rgb="FF1F3864"/>
      </patternFill>
    </fill>
    <fill>
      <patternFill patternType="solid">
        <fgColor rgb="FF404040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C5700"/>
      </patternFill>
    </fill>
    <fill>
      <patternFill patternType="solid">
        <fgColor rgb="FF7F6000"/>
        <bgColor rgb="FF9C57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ont>
        <name val="Arial"/>
        <charset val="1"/>
        <family val="0"/>
        <b val="1"/>
        <color rgb="FF9C5700"/>
      </font>
    </dxf>
    <dxf>
      <fill>
        <patternFill>
          <bgColor rgb="FFEAF1FB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A6A6A6"/>
      </font>
    </dxf>
    <dxf>
      <fill>
        <patternFill>
          <bgColor rgb="FFF7F9F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E2E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EB9C"/>
      <rgbColor rgb="FFF2F2F2"/>
      <rgbColor rgb="FFF7F9F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A6A6A6"/>
      <rgbColor rgb="FF1F3864"/>
      <rgbColor rgb="FF548235"/>
      <rgbColor rgb="FF006100"/>
      <rgbColor rgb="FF333300"/>
      <rgbColor rgb="FF9C57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B1:C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2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42" hidden="false" customHeight="true" outlineLevel="0" collapsed="false">
      <c r="B6" s="5" t="s">
        <v>3</v>
      </c>
      <c r="C6" s="6" t="s">
        <v>4</v>
      </c>
    </row>
    <row r="7" customFormat="false" ht="27.75" hidden="false" customHeight="true" outlineLevel="0" collapsed="false">
      <c r="B7" s="5" t="s">
        <v>3</v>
      </c>
      <c r="C7" s="6" t="s">
        <v>5</v>
      </c>
    </row>
    <row r="8" customFormat="false" ht="13.5" hidden="false" customHeight="true" outlineLevel="0" collapsed="false">
      <c r="B8" s="5" t="s">
        <v>3</v>
      </c>
      <c r="C8" s="6" t="s">
        <v>6</v>
      </c>
    </row>
    <row r="9" customFormat="false" ht="13.5" hidden="false" customHeight="true" outlineLevel="0" collapsed="false">
      <c r="B9" s="5" t="s">
        <v>3</v>
      </c>
      <c r="C9" s="6" t="s">
        <v>7</v>
      </c>
    </row>
    <row r="10" customFormat="false" ht="27.75" hidden="false" customHeight="true" outlineLevel="0" collapsed="false">
      <c r="B10" s="5" t="s">
        <v>3</v>
      </c>
      <c r="C10" s="6" t="s">
        <v>8</v>
      </c>
    </row>
    <row r="12" customFormat="false" ht="15" hidden="false" customHeight="false" outlineLevel="0" collapsed="false">
      <c r="B12" s="3" t="s">
        <v>9</v>
      </c>
      <c r="C12" s="4"/>
    </row>
    <row r="13" customFormat="false" ht="27.75" hidden="false" customHeight="true" outlineLevel="0" collapsed="false">
      <c r="B13" s="5" t="s">
        <v>10</v>
      </c>
      <c r="C13" s="6" t="s">
        <v>11</v>
      </c>
    </row>
    <row r="14" customFormat="false" ht="27.75" hidden="false" customHeight="true" outlineLevel="0" collapsed="false">
      <c r="B14" s="5" t="s">
        <v>12</v>
      </c>
      <c r="C14" s="6" t="s">
        <v>13</v>
      </c>
    </row>
    <row r="15" customFormat="false" ht="27.75" hidden="false" customHeight="true" outlineLevel="0" collapsed="false">
      <c r="B15" s="5" t="s">
        <v>14</v>
      </c>
      <c r="C15" s="6" t="s">
        <v>15</v>
      </c>
    </row>
    <row r="16" customFormat="false" ht="13.5" hidden="false" customHeight="true" outlineLevel="0" collapsed="false">
      <c r="B16" s="5"/>
      <c r="C16" s="6" t="s">
        <v>16</v>
      </c>
    </row>
    <row r="17" customFormat="false" ht="27.75" hidden="false" customHeight="true" outlineLevel="0" collapsed="false">
      <c r="B17" s="5"/>
      <c r="C17" s="6" t="s">
        <v>17</v>
      </c>
    </row>
    <row r="18" customFormat="false" ht="13.5" hidden="false" customHeight="true" outlineLevel="0" collapsed="false">
      <c r="B18" s="5"/>
      <c r="C18" s="6" t="s">
        <v>18</v>
      </c>
    </row>
    <row r="19" customFormat="false" ht="13.5" hidden="false" customHeight="true" outlineLevel="0" collapsed="false">
      <c r="B19" s="5"/>
      <c r="C19" s="6" t="s">
        <v>19</v>
      </c>
    </row>
    <row r="20" customFormat="false" ht="27.75" hidden="false" customHeight="true" outlineLevel="0" collapsed="false">
      <c r="B20" s="5"/>
      <c r="C20" s="6" t="s">
        <v>20</v>
      </c>
    </row>
    <row r="21" customFormat="false" ht="13.5" hidden="false" customHeight="true" outlineLevel="0" collapsed="false">
      <c r="B21" s="5"/>
      <c r="C21" s="6" t="s">
        <v>21</v>
      </c>
    </row>
    <row r="22" customFormat="false" ht="27.75" hidden="false" customHeight="true" outlineLevel="0" collapsed="false">
      <c r="B22" s="5"/>
      <c r="C22" s="6" t="s">
        <v>22</v>
      </c>
    </row>
    <row r="23" customFormat="false" ht="27.75" hidden="false" customHeight="true" outlineLevel="0" collapsed="false">
      <c r="B23" s="5" t="s">
        <v>23</v>
      </c>
      <c r="C23" s="6" t="s">
        <v>24</v>
      </c>
    </row>
    <row r="24" customFormat="false" ht="27.75" hidden="false" customHeight="true" outlineLevel="0" collapsed="false">
      <c r="B24" s="5" t="s">
        <v>25</v>
      </c>
      <c r="C24" s="6" t="s">
        <v>26</v>
      </c>
    </row>
    <row r="26" customFormat="false" ht="15" hidden="false" customHeight="false" outlineLevel="0" collapsed="false">
      <c r="B26" s="3" t="s">
        <v>27</v>
      </c>
      <c r="C26" s="4"/>
    </row>
    <row r="27" customFormat="false" ht="15" hidden="false" customHeight="false" outlineLevel="0" collapsed="false">
      <c r="B27" s="7" t="s">
        <v>28</v>
      </c>
      <c r="C27" s="8" t="s">
        <v>29</v>
      </c>
    </row>
    <row r="28" customFormat="false" ht="15" hidden="false" customHeight="false" outlineLevel="0" collapsed="false">
      <c r="B28" s="9" t="s">
        <v>30</v>
      </c>
      <c r="C28" s="8" t="s">
        <v>31</v>
      </c>
    </row>
    <row r="29" customFormat="false" ht="15" hidden="false" customHeight="false" outlineLevel="0" collapsed="false">
      <c r="B29" s="10" t="s">
        <v>32</v>
      </c>
      <c r="C29" s="8" t="s">
        <v>33</v>
      </c>
    </row>
    <row r="30" customFormat="false" ht="15" hidden="false" customHeight="false" outlineLevel="0" collapsed="false">
      <c r="B30" s="11" t="s">
        <v>34</v>
      </c>
      <c r="C30" s="8" t="s">
        <v>35</v>
      </c>
    </row>
    <row r="31" customFormat="false" ht="27.75" hidden="false" customHeight="true" outlineLevel="0" collapsed="false">
      <c r="B31" s="5" t="s">
        <v>3</v>
      </c>
      <c r="C31" s="6" t="s">
        <v>36</v>
      </c>
    </row>
    <row r="33" customFormat="false" ht="15" hidden="false" customHeight="false" outlineLevel="0" collapsed="false">
      <c r="B33" s="3" t="s">
        <v>37</v>
      </c>
      <c r="C33" s="4"/>
    </row>
    <row r="34" customFormat="false" ht="27.75" hidden="false" customHeight="true" outlineLevel="0" collapsed="false">
      <c r="B34" s="5" t="s">
        <v>38</v>
      </c>
      <c r="C34" s="6" t="s">
        <v>39</v>
      </c>
    </row>
    <row r="35" customFormat="false" ht="13.5" hidden="false" customHeight="true" outlineLevel="0" collapsed="false">
      <c r="B35" s="5" t="s">
        <v>40</v>
      </c>
      <c r="C35" s="6" t="s">
        <v>41</v>
      </c>
    </row>
    <row r="36" customFormat="false" ht="13.5" hidden="false" customHeight="true" outlineLevel="0" collapsed="false">
      <c r="B36" s="5" t="s">
        <v>42</v>
      </c>
      <c r="C36" s="6" t="s">
        <v>43</v>
      </c>
    </row>
    <row r="37" customFormat="false" ht="27.75" hidden="false" customHeight="true" outlineLevel="0" collapsed="false">
      <c r="B37" s="5" t="s">
        <v>44</v>
      </c>
      <c r="C37" s="6" t="s">
        <v>45</v>
      </c>
    </row>
    <row r="38" customFormat="false" ht="42" hidden="false" customHeight="true" outlineLevel="0" collapsed="false">
      <c r="B38" s="5" t="s">
        <v>46</v>
      </c>
      <c r="C38" s="6" t="s">
        <v>47</v>
      </c>
    </row>
    <row r="39" customFormat="false" ht="42" hidden="false" customHeight="true" outlineLevel="0" collapsed="false">
      <c r="B39" s="5" t="s">
        <v>48</v>
      </c>
      <c r="C39" s="6" t="s">
        <v>49</v>
      </c>
    </row>
    <row r="40" customFormat="false" ht="27.75" hidden="false" customHeight="true" outlineLevel="0" collapsed="false">
      <c r="B40" s="5" t="s">
        <v>50</v>
      </c>
      <c r="C40" s="6" t="s">
        <v>51</v>
      </c>
    </row>
    <row r="42" customFormat="false" ht="15" hidden="false" customHeight="false" outlineLevel="0" collapsed="false">
      <c r="B42" s="3" t="s">
        <v>52</v>
      </c>
      <c r="C42" s="4"/>
    </row>
    <row r="43" customFormat="false" ht="55.5" hidden="false" customHeight="true" outlineLevel="0" collapsed="false">
      <c r="B43" s="5" t="s">
        <v>3</v>
      </c>
      <c r="C43" s="6" t="s">
        <v>53</v>
      </c>
    </row>
    <row r="44" customFormat="false" ht="27.75" hidden="false" customHeight="true" outlineLevel="0" collapsed="false">
      <c r="B44" s="5" t="s">
        <v>3</v>
      </c>
      <c r="C44" s="6" t="s">
        <v>54</v>
      </c>
    </row>
    <row r="46" customFormat="false" ht="15" hidden="false" customHeight="false" outlineLevel="0" collapsed="false">
      <c r="B46" s="3" t="s">
        <v>55</v>
      </c>
      <c r="C46" s="4"/>
    </row>
    <row r="47" customFormat="false" ht="27.75" hidden="false" customHeight="true" outlineLevel="0" collapsed="false">
      <c r="B47" s="5" t="s">
        <v>3</v>
      </c>
      <c r="C47" s="6" t="s">
        <v>56</v>
      </c>
    </row>
    <row r="48" customFormat="false" ht="42" hidden="false" customHeight="true" outlineLevel="0" collapsed="false">
      <c r="B48" s="5" t="s">
        <v>3</v>
      </c>
      <c r="C48" s="6" t="s">
        <v>57</v>
      </c>
    </row>
    <row r="49" customFormat="false" ht="42" hidden="false" customHeight="true" outlineLevel="0" collapsed="false">
      <c r="B49" s="5" t="s">
        <v>3</v>
      </c>
      <c r="C49" s="6" t="s">
        <v>58</v>
      </c>
    </row>
    <row r="50" customFormat="false" ht="13.5" hidden="false" customHeight="true" outlineLevel="0" collapsed="false">
      <c r="B50" s="5" t="s">
        <v>3</v>
      </c>
      <c r="C50" s="6" t="s">
        <v>59</v>
      </c>
    </row>
    <row r="51" customFormat="false" ht="13.5" hidden="false" customHeight="true" outlineLevel="0" collapsed="false">
      <c r="B51" s="5" t="s">
        <v>3</v>
      </c>
      <c r="C51" s="6" t="s">
        <v>60</v>
      </c>
    </row>
    <row r="52" customFormat="false" ht="27.75" hidden="false" customHeight="true" outlineLevel="0" collapsed="false">
      <c r="B52" s="5" t="s">
        <v>3</v>
      </c>
      <c r="C52" s="6" t="s">
        <v>61</v>
      </c>
    </row>
    <row r="53" customFormat="false" ht="13.5" hidden="false" customHeight="true" outlineLevel="0" collapsed="false">
      <c r="B53" s="5" t="s">
        <v>3</v>
      </c>
      <c r="C53" s="6" t="s">
        <v>62</v>
      </c>
    </row>
    <row r="55" customFormat="false" ht="15" hidden="false" customHeight="false" outlineLevel="0" collapsed="false">
      <c r="B55" s="3" t="s">
        <v>63</v>
      </c>
      <c r="C55" s="4"/>
    </row>
    <row r="56" customFormat="false" ht="42" hidden="false" customHeight="true" outlineLevel="0" collapsed="false">
      <c r="B56" s="5" t="s">
        <v>3</v>
      </c>
      <c r="C56" s="6" t="s">
        <v>64</v>
      </c>
    </row>
    <row r="57" customFormat="false" ht="27.75" hidden="false" customHeight="true" outlineLevel="0" collapsed="false">
      <c r="B57" s="5" t="s">
        <v>3</v>
      </c>
      <c r="C57" s="6" t="s">
        <v>65</v>
      </c>
    </row>
    <row r="58" customFormat="false" ht="13.5" hidden="false" customHeight="true" outlineLevel="0" collapsed="false">
      <c r="B58" s="5" t="s">
        <v>3</v>
      </c>
      <c r="C58" s="6" t="s">
        <v>66</v>
      </c>
    </row>
    <row r="59" customFormat="false" ht="13.5" hidden="false" customHeight="true" outlineLevel="0" collapsed="false">
      <c r="B59" s="5" t="s">
        <v>3</v>
      </c>
      <c r="C59" s="6" t="s">
        <v>67</v>
      </c>
    </row>
    <row r="61" customFormat="false" ht="15" hidden="false" customHeight="false" outlineLevel="0" collapsed="false">
      <c r="B61" s="3" t="s">
        <v>68</v>
      </c>
      <c r="C61" s="4"/>
    </row>
    <row r="62" customFormat="false" ht="42" hidden="false" customHeight="true" outlineLevel="0" collapsed="false">
      <c r="B62" s="5" t="s">
        <v>3</v>
      </c>
      <c r="C62" s="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H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2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B4" s="13" t="s">
        <v>72</v>
      </c>
      <c r="D4" s="14" t="s">
        <v>73</v>
      </c>
      <c r="E4" s="14" t="s">
        <v>74</v>
      </c>
    </row>
    <row r="5" customFormat="false" ht="15" hidden="false" customHeight="false" outlineLevel="0" collapsed="false">
      <c r="B5" s="15" t="s">
        <v>75</v>
      </c>
      <c r="C5" s="16" t="s">
        <v>76</v>
      </c>
      <c r="E5" s="2" t="s">
        <v>77</v>
      </c>
    </row>
    <row r="6" customFormat="false" ht="15" hidden="false" customHeight="false" outlineLevel="0" collapsed="false">
      <c r="B6" s="15" t="s">
        <v>78</v>
      </c>
      <c r="C6" s="16" t="s">
        <v>79</v>
      </c>
      <c r="E6" s="2" t="s">
        <v>77</v>
      </c>
    </row>
    <row r="7" customFormat="false" ht="15" hidden="false" customHeight="false" outlineLevel="0" collapsed="false">
      <c r="B7" s="15" t="s">
        <v>80</v>
      </c>
      <c r="C7" s="17" t="n">
        <v>2026</v>
      </c>
      <c r="E7" s="2" t="s">
        <v>81</v>
      </c>
    </row>
    <row r="8" customFormat="false" ht="15" hidden="false" customHeight="false" outlineLevel="0" collapsed="false">
      <c r="B8" s="15" t="s">
        <v>82</v>
      </c>
      <c r="C8" s="18" t="n">
        <f aca="false">IFERROR(VLOOKUP(C7,UIT_TABLA,2,FALSE()),0)</f>
        <v>5500</v>
      </c>
      <c r="E8" s="2" t="s">
        <v>83</v>
      </c>
    </row>
    <row r="9" customFormat="false" ht="15" hidden="false" customHeight="false" outlineLevel="0" collapsed="false">
      <c r="B9" s="15" t="s">
        <v>84</v>
      </c>
      <c r="C9" s="17" t="n">
        <v>7</v>
      </c>
      <c r="D9" s="19" t="n">
        <f aca="false">C9*C8</f>
        <v>38500</v>
      </c>
      <c r="E9" s="2" t="s">
        <v>85</v>
      </c>
    </row>
    <row r="10" customFormat="false" ht="15" hidden="false" customHeight="false" outlineLevel="0" collapsed="false">
      <c r="B10" s="15" t="s">
        <v>86</v>
      </c>
      <c r="C10" s="17" t="n">
        <v>3</v>
      </c>
      <c r="D10" s="19" t="n">
        <f aca="false">C10*C8</f>
        <v>16500</v>
      </c>
      <c r="E10" s="2" t="s">
        <v>87</v>
      </c>
    </row>
    <row r="11" customFormat="false" ht="15" hidden="false" customHeight="false" outlineLevel="0" collapsed="false">
      <c r="B11" s="15" t="s">
        <v>88</v>
      </c>
      <c r="C11" s="20" t="n">
        <v>0.09</v>
      </c>
      <c r="E11" s="2" t="s">
        <v>89</v>
      </c>
    </row>
    <row r="12" customFormat="false" ht="15" hidden="false" customHeight="false" outlineLevel="0" collapsed="false">
      <c r="B12" s="15" t="s">
        <v>90</v>
      </c>
      <c r="C12" s="20" t="n">
        <v>0.0675</v>
      </c>
      <c r="E12" s="2" t="s">
        <v>91</v>
      </c>
    </row>
    <row r="13" customFormat="false" ht="15" hidden="false" customHeight="false" outlineLevel="0" collapsed="false">
      <c r="B13" s="15" t="s">
        <v>92</v>
      </c>
      <c r="C13" s="16" t="s">
        <v>93</v>
      </c>
      <c r="E13" s="2" t="s">
        <v>94</v>
      </c>
    </row>
    <row r="14" customFormat="false" ht="15" hidden="false" customHeight="false" outlineLevel="0" collapsed="false">
      <c r="B14" s="15" t="s">
        <v>95</v>
      </c>
      <c r="C14" s="16" t="s">
        <v>96</v>
      </c>
      <c r="E14" s="2" t="s">
        <v>97</v>
      </c>
    </row>
    <row r="15" customFormat="false" ht="15" hidden="false" customHeight="false" outlineLevel="0" collapsed="false">
      <c r="B15" s="15" t="s">
        <v>98</v>
      </c>
      <c r="C15" s="21" t="n">
        <v>1</v>
      </c>
      <c r="E15" s="2" t="s">
        <v>99</v>
      </c>
    </row>
    <row r="17" customFormat="false" ht="15" hidden="false" customHeight="false" outlineLevel="0" collapsed="false">
      <c r="B17" s="13" t="s">
        <v>100</v>
      </c>
    </row>
    <row r="18" customFormat="false" ht="15" hidden="false" customHeight="false" outlineLevel="0" collapsed="false">
      <c r="B18" s="22" t="s">
        <v>101</v>
      </c>
      <c r="C18" s="22" t="s">
        <v>102</v>
      </c>
      <c r="D18" s="22" t="s">
        <v>103</v>
      </c>
      <c r="E18" s="22" t="s">
        <v>104</v>
      </c>
      <c r="F18" s="22" t="s">
        <v>105</v>
      </c>
      <c r="G18" s="22" t="s">
        <v>106</v>
      </c>
      <c r="H18" s="22" t="s">
        <v>107</v>
      </c>
    </row>
    <row r="19" customFormat="false" ht="15" hidden="false" customHeight="false" outlineLevel="0" collapsed="false">
      <c r="B19" s="23" t="n">
        <v>1</v>
      </c>
      <c r="C19" s="24" t="n">
        <v>0</v>
      </c>
      <c r="D19" s="24" t="n">
        <v>5</v>
      </c>
      <c r="E19" s="25" t="n">
        <v>0.08</v>
      </c>
      <c r="F19" s="19" t="n">
        <f aca="false">C19*UIT</f>
        <v>0</v>
      </c>
      <c r="G19" s="26" t="n">
        <f aca="false">IF(D19="",1000000000000000,D19*UIT)</f>
        <v>27500</v>
      </c>
      <c r="H19" s="27" t="n">
        <f aca="false">E19</f>
        <v>0.08</v>
      </c>
    </row>
    <row r="20" customFormat="false" ht="15" hidden="false" customHeight="false" outlineLevel="0" collapsed="false">
      <c r="B20" s="23" t="n">
        <v>2</v>
      </c>
      <c r="C20" s="24" t="n">
        <v>5</v>
      </c>
      <c r="D20" s="24" t="n">
        <v>20</v>
      </c>
      <c r="E20" s="25" t="n">
        <v>0.14</v>
      </c>
      <c r="F20" s="19" t="n">
        <f aca="false">C20*UIT</f>
        <v>27500</v>
      </c>
      <c r="G20" s="26" t="n">
        <f aca="false">IF(D20="",1000000000000000,D20*UIT)</f>
        <v>110000</v>
      </c>
      <c r="H20" s="27" t="n">
        <f aca="false">E20-E19</f>
        <v>0.06</v>
      </c>
    </row>
    <row r="21" customFormat="false" ht="15" hidden="false" customHeight="false" outlineLevel="0" collapsed="false">
      <c r="B21" s="23" t="n">
        <v>3</v>
      </c>
      <c r="C21" s="24" t="n">
        <v>20</v>
      </c>
      <c r="D21" s="24" t="n">
        <v>35</v>
      </c>
      <c r="E21" s="25" t="n">
        <v>0.17</v>
      </c>
      <c r="F21" s="19" t="n">
        <f aca="false">C21*UIT</f>
        <v>110000</v>
      </c>
      <c r="G21" s="26" t="n">
        <f aca="false">IF(D21="",1000000000000000,D21*UIT)</f>
        <v>192500</v>
      </c>
      <c r="H21" s="27" t="n">
        <f aca="false">E21-E20</f>
        <v>0.03</v>
      </c>
    </row>
    <row r="22" customFormat="false" ht="15" hidden="false" customHeight="false" outlineLevel="0" collapsed="false">
      <c r="B22" s="23" t="n">
        <v>4</v>
      </c>
      <c r="C22" s="24" t="n">
        <v>35</v>
      </c>
      <c r="D22" s="24" t="n">
        <v>45</v>
      </c>
      <c r="E22" s="25" t="n">
        <v>0.2</v>
      </c>
      <c r="F22" s="19" t="n">
        <f aca="false">C22*UIT</f>
        <v>192500</v>
      </c>
      <c r="G22" s="26" t="n">
        <f aca="false">IF(D22="",1000000000000000,D22*UIT)</f>
        <v>247500</v>
      </c>
      <c r="H22" s="27" t="n">
        <f aca="false">E22-E21</f>
        <v>0.03</v>
      </c>
    </row>
    <row r="23" customFormat="false" ht="15" hidden="false" customHeight="false" outlineLevel="0" collapsed="false">
      <c r="B23" s="23" t="n">
        <v>5</v>
      </c>
      <c r="C23" s="24" t="n">
        <v>45</v>
      </c>
      <c r="D23" s="24"/>
      <c r="E23" s="25" t="n">
        <v>0.3</v>
      </c>
      <c r="F23" s="19" t="n">
        <f aca="false">C23*UIT</f>
        <v>247500</v>
      </c>
      <c r="G23" s="26" t="n">
        <f aca="false">IF(D23="",1000000000000000,D23*UIT)</f>
        <v>1000000000000000</v>
      </c>
      <c r="H23" s="27" t="n">
        <f aca="false">E23-E22</f>
        <v>0.1</v>
      </c>
    </row>
    <row r="24" customFormat="false" ht="15" hidden="false" customHeight="false" outlineLevel="0" collapsed="false">
      <c r="B24" s="2" t="s">
        <v>108</v>
      </c>
    </row>
    <row r="26" customFormat="false" ht="15" hidden="false" customHeight="false" outlineLevel="0" collapsed="false">
      <c r="B26" s="13" t="s">
        <v>109</v>
      </c>
    </row>
    <row r="27" customFormat="false" ht="35.05" hidden="false" customHeight="true" outlineLevel="0" collapsed="false">
      <c r="B27" s="22" t="s">
        <v>110</v>
      </c>
      <c r="C27" s="22" t="s">
        <v>111</v>
      </c>
      <c r="D27" s="22" t="s">
        <v>112</v>
      </c>
      <c r="E27" s="22" t="s">
        <v>113</v>
      </c>
      <c r="F27" s="22" t="s">
        <v>114</v>
      </c>
      <c r="G27" s="22"/>
      <c r="H27" s="22"/>
    </row>
    <row r="28" customFormat="false" ht="15" hidden="false" customHeight="false" outlineLevel="0" collapsed="false">
      <c r="B28" s="23" t="n">
        <v>1</v>
      </c>
      <c r="C28" s="15" t="s">
        <v>115</v>
      </c>
      <c r="D28" s="24" t="n">
        <v>12</v>
      </c>
      <c r="E28" s="24" t="n">
        <v>0</v>
      </c>
      <c r="F28" s="15" t="s">
        <v>116</v>
      </c>
      <c r="G28" s="15"/>
      <c r="H28" s="15"/>
    </row>
    <row r="29" customFormat="false" ht="15" hidden="false" customHeight="false" outlineLevel="0" collapsed="false">
      <c r="B29" s="23" t="n">
        <v>2</v>
      </c>
      <c r="C29" s="15" t="s">
        <v>117</v>
      </c>
      <c r="D29" s="24" t="n">
        <v>12</v>
      </c>
      <c r="E29" s="24" t="n">
        <v>0</v>
      </c>
      <c r="F29" s="15" t="s">
        <v>116</v>
      </c>
      <c r="G29" s="15"/>
      <c r="H29" s="15"/>
    </row>
    <row r="30" customFormat="false" ht="15" hidden="false" customHeight="false" outlineLevel="0" collapsed="false">
      <c r="B30" s="23" t="n">
        <v>3</v>
      </c>
      <c r="C30" s="15" t="s">
        <v>118</v>
      </c>
      <c r="D30" s="24" t="n">
        <v>12</v>
      </c>
      <c r="E30" s="24" t="n">
        <v>0</v>
      </c>
      <c r="F30" s="15" t="s">
        <v>116</v>
      </c>
      <c r="G30" s="15"/>
      <c r="H30" s="15"/>
    </row>
    <row r="31" customFormat="false" ht="15" hidden="false" customHeight="false" outlineLevel="0" collapsed="false">
      <c r="B31" s="23" t="n">
        <v>4</v>
      </c>
      <c r="C31" s="15" t="s">
        <v>119</v>
      </c>
      <c r="D31" s="24" t="n">
        <v>9</v>
      </c>
      <c r="E31" s="24" t="n">
        <v>3</v>
      </c>
      <c r="F31" s="15" t="s">
        <v>120</v>
      </c>
      <c r="G31" s="15"/>
      <c r="H31" s="15"/>
    </row>
    <row r="32" customFormat="false" ht="15" hidden="false" customHeight="false" outlineLevel="0" collapsed="false">
      <c r="B32" s="23" t="n">
        <v>5</v>
      </c>
      <c r="C32" s="15" t="s">
        <v>121</v>
      </c>
      <c r="D32" s="24" t="n">
        <v>8</v>
      </c>
      <c r="E32" s="24" t="n">
        <v>4</v>
      </c>
      <c r="F32" s="15" t="s">
        <v>122</v>
      </c>
      <c r="G32" s="15"/>
      <c r="H32" s="15"/>
    </row>
    <row r="33" customFormat="false" ht="15" hidden="false" customHeight="false" outlineLevel="0" collapsed="false">
      <c r="B33" s="23" t="n">
        <v>6</v>
      </c>
      <c r="C33" s="15" t="s">
        <v>123</v>
      </c>
      <c r="D33" s="24" t="n">
        <v>8</v>
      </c>
      <c r="E33" s="24" t="n">
        <v>4</v>
      </c>
      <c r="F33" s="15" t="s">
        <v>122</v>
      </c>
      <c r="G33" s="15"/>
      <c r="H33" s="15"/>
    </row>
    <row r="34" customFormat="false" ht="15" hidden="false" customHeight="false" outlineLevel="0" collapsed="false">
      <c r="B34" s="23" t="n">
        <v>7</v>
      </c>
      <c r="C34" s="15" t="s">
        <v>124</v>
      </c>
      <c r="D34" s="24" t="n">
        <v>8</v>
      </c>
      <c r="E34" s="24" t="n">
        <v>4</v>
      </c>
      <c r="F34" s="15" t="s">
        <v>122</v>
      </c>
      <c r="G34" s="15"/>
      <c r="H34" s="15"/>
    </row>
    <row r="35" customFormat="false" ht="15" hidden="false" customHeight="false" outlineLevel="0" collapsed="false">
      <c r="B35" s="23" t="n">
        <v>8</v>
      </c>
      <c r="C35" s="15" t="s">
        <v>125</v>
      </c>
      <c r="D35" s="24" t="n">
        <v>5</v>
      </c>
      <c r="E35" s="24" t="n">
        <v>7</v>
      </c>
      <c r="F35" s="15" t="s">
        <v>126</v>
      </c>
      <c r="G35" s="15"/>
      <c r="H35" s="15"/>
    </row>
    <row r="36" customFormat="false" ht="15" hidden="false" customHeight="false" outlineLevel="0" collapsed="false">
      <c r="B36" s="23" t="n">
        <v>9</v>
      </c>
      <c r="C36" s="15" t="s">
        <v>127</v>
      </c>
      <c r="D36" s="24" t="n">
        <v>4</v>
      </c>
      <c r="E36" s="24" t="n">
        <v>8</v>
      </c>
      <c r="F36" s="15" t="s">
        <v>128</v>
      </c>
      <c r="G36" s="15"/>
      <c r="H36" s="15"/>
    </row>
    <row r="37" customFormat="false" ht="15" hidden="false" customHeight="false" outlineLevel="0" collapsed="false">
      <c r="B37" s="23" t="n">
        <v>10</v>
      </c>
      <c r="C37" s="15" t="s">
        <v>129</v>
      </c>
      <c r="D37" s="24" t="n">
        <v>4</v>
      </c>
      <c r="E37" s="24" t="n">
        <v>8</v>
      </c>
      <c r="F37" s="15" t="s">
        <v>128</v>
      </c>
      <c r="G37" s="15"/>
      <c r="H37" s="15"/>
    </row>
    <row r="38" customFormat="false" ht="15" hidden="false" customHeight="false" outlineLevel="0" collapsed="false">
      <c r="B38" s="23" t="n">
        <v>11</v>
      </c>
      <c r="C38" s="15" t="s">
        <v>130</v>
      </c>
      <c r="D38" s="24" t="n">
        <v>4</v>
      </c>
      <c r="E38" s="24" t="n">
        <v>8</v>
      </c>
      <c r="F38" s="15" t="s">
        <v>128</v>
      </c>
      <c r="G38" s="15"/>
      <c r="H38" s="15"/>
    </row>
    <row r="39" customFormat="false" ht="15" hidden="false" customHeight="false" outlineLevel="0" collapsed="false">
      <c r="B39" s="23" t="n">
        <v>12</v>
      </c>
      <c r="C39" s="15" t="s">
        <v>131</v>
      </c>
      <c r="D39" s="24" t="n">
        <v>1</v>
      </c>
      <c r="E39" s="24" t="n">
        <v>11</v>
      </c>
      <c r="F39" s="15" t="s">
        <v>132</v>
      </c>
      <c r="G39" s="15"/>
      <c r="H39" s="15"/>
    </row>
    <row r="41" customFormat="false" ht="15" hidden="false" customHeight="false" outlineLevel="0" collapsed="false">
      <c r="B41" s="13" t="s">
        <v>133</v>
      </c>
    </row>
    <row r="42" customFormat="false" ht="15" hidden="false" customHeight="false" outlineLevel="0" collapsed="false">
      <c r="B42" s="22" t="s">
        <v>134</v>
      </c>
      <c r="C42" s="22" t="s">
        <v>135</v>
      </c>
      <c r="D42" s="22" t="s">
        <v>136</v>
      </c>
    </row>
    <row r="43" customFormat="false" ht="15" hidden="false" customHeight="false" outlineLevel="0" collapsed="false">
      <c r="B43" s="28" t="n">
        <v>2020</v>
      </c>
      <c r="C43" s="29" t="n">
        <v>4300</v>
      </c>
      <c r="D43" s="30" t="s">
        <v>137</v>
      </c>
    </row>
    <row r="44" customFormat="false" ht="15" hidden="false" customHeight="false" outlineLevel="0" collapsed="false">
      <c r="B44" s="28" t="n">
        <v>2021</v>
      </c>
      <c r="C44" s="29" t="n">
        <v>4400</v>
      </c>
      <c r="D44" s="30" t="s">
        <v>138</v>
      </c>
    </row>
    <row r="45" customFormat="false" ht="15" hidden="false" customHeight="false" outlineLevel="0" collapsed="false">
      <c r="B45" s="28" t="n">
        <v>2022</v>
      </c>
      <c r="C45" s="29" t="n">
        <v>4600</v>
      </c>
      <c r="D45" s="30" t="s">
        <v>139</v>
      </c>
    </row>
    <row r="46" customFormat="false" ht="15" hidden="false" customHeight="false" outlineLevel="0" collapsed="false">
      <c r="B46" s="28" t="n">
        <v>2023</v>
      </c>
      <c r="C46" s="29" t="n">
        <v>4950</v>
      </c>
      <c r="D46" s="30" t="s">
        <v>140</v>
      </c>
    </row>
    <row r="47" customFormat="false" ht="15" hidden="false" customHeight="false" outlineLevel="0" collapsed="false">
      <c r="B47" s="28" t="n">
        <v>2024</v>
      </c>
      <c r="C47" s="29" t="n">
        <v>5150</v>
      </c>
      <c r="D47" s="30" t="s">
        <v>141</v>
      </c>
    </row>
    <row r="48" customFormat="false" ht="15" hidden="false" customHeight="false" outlineLevel="0" collapsed="false">
      <c r="B48" s="28" t="n">
        <v>2025</v>
      </c>
      <c r="C48" s="29" t="n">
        <v>5350</v>
      </c>
      <c r="D48" s="30" t="s">
        <v>142</v>
      </c>
    </row>
    <row r="49" customFormat="false" ht="15" hidden="false" customHeight="false" outlineLevel="0" collapsed="false">
      <c r="B49" s="28" t="n">
        <v>2026</v>
      </c>
      <c r="C49" s="29" t="n">
        <v>5500</v>
      </c>
      <c r="D49" s="30" t="s">
        <v>143</v>
      </c>
    </row>
    <row r="50" customFormat="false" ht="15" hidden="false" customHeight="false" outlineLevel="0" collapsed="false">
      <c r="B50" s="28"/>
      <c r="C50" s="29"/>
      <c r="D50" s="30"/>
    </row>
    <row r="51" customFormat="false" ht="15" hidden="false" customHeight="false" outlineLevel="0" collapsed="false">
      <c r="B51" s="28"/>
      <c r="C51" s="29"/>
      <c r="D51" s="30"/>
    </row>
    <row r="52" customFormat="false" ht="15" hidden="false" customHeight="false" outlineLevel="0" collapsed="false">
      <c r="B52" s="28"/>
      <c r="C52" s="29"/>
      <c r="D52" s="30"/>
    </row>
    <row r="54" customFormat="false" ht="15" hidden="false" customHeight="false" outlineLevel="0" collapsed="false">
      <c r="B54" s="13" t="s">
        <v>144</v>
      </c>
    </row>
    <row r="55" customFormat="false" ht="15" hidden="false" customHeight="true" outlineLevel="0" collapsed="false">
      <c r="B55" s="22" t="s">
        <v>145</v>
      </c>
      <c r="C55" s="22" t="s">
        <v>146</v>
      </c>
      <c r="D55" s="22" t="s">
        <v>147</v>
      </c>
      <c r="E55" s="22"/>
      <c r="F55" s="22"/>
      <c r="G55" s="22"/>
      <c r="H55" s="22"/>
    </row>
    <row r="56" customFormat="false" ht="15" hidden="false" customHeight="false" outlineLevel="0" collapsed="false">
      <c r="B56" s="15" t="s">
        <v>148</v>
      </c>
      <c r="C56" s="23" t="n">
        <v>1</v>
      </c>
      <c r="D56" s="15" t="s">
        <v>149</v>
      </c>
      <c r="E56" s="15"/>
      <c r="F56" s="15"/>
      <c r="G56" s="15"/>
      <c r="H56" s="15"/>
    </row>
    <row r="57" customFormat="false" ht="15" hidden="false" customHeight="false" outlineLevel="0" collapsed="false">
      <c r="B57" s="15" t="s">
        <v>150</v>
      </c>
      <c r="C57" s="23" t="n">
        <v>2</v>
      </c>
      <c r="D57" s="15" t="s">
        <v>151</v>
      </c>
      <c r="E57" s="15"/>
      <c r="F57" s="15"/>
      <c r="G57" s="15"/>
      <c r="H57" s="15"/>
    </row>
    <row r="58" customFormat="false" ht="15" hidden="false" customHeight="false" outlineLevel="0" collapsed="false">
      <c r="B58" s="15" t="s">
        <v>152</v>
      </c>
      <c r="C58" s="23" t="n">
        <v>3</v>
      </c>
      <c r="D58" s="15" t="s">
        <v>153</v>
      </c>
      <c r="E58" s="15"/>
      <c r="F58" s="15"/>
      <c r="G58" s="15"/>
      <c r="H58" s="15"/>
    </row>
    <row r="59" customFormat="false" ht="15" hidden="false" customHeight="false" outlineLevel="0" collapsed="false">
      <c r="B59" s="15" t="s">
        <v>154</v>
      </c>
      <c r="C59" s="23" t="n">
        <v>4</v>
      </c>
      <c r="D59" s="15" t="s">
        <v>155</v>
      </c>
      <c r="E59" s="15"/>
      <c r="F59" s="15"/>
      <c r="G59" s="15"/>
      <c r="H59" s="15"/>
    </row>
    <row r="60" customFormat="false" ht="15" hidden="false" customHeight="false" outlineLevel="0" collapsed="false">
      <c r="B60" s="15" t="s">
        <v>156</v>
      </c>
      <c r="C60" s="23" t="n">
        <v>6</v>
      </c>
      <c r="D60" s="15" t="s">
        <v>157</v>
      </c>
      <c r="E60" s="15"/>
      <c r="F60" s="15"/>
      <c r="G60" s="15"/>
      <c r="H60" s="15"/>
    </row>
    <row r="61" customFormat="false" ht="15" hidden="false" customHeight="false" outlineLevel="0" collapsed="false">
      <c r="B61" s="15" t="s">
        <v>158</v>
      </c>
      <c r="C61" s="23" t="n">
        <v>0</v>
      </c>
      <c r="D61" s="15" t="s">
        <v>159</v>
      </c>
      <c r="E61" s="15"/>
      <c r="F61" s="15"/>
      <c r="G61" s="15"/>
      <c r="H61" s="15"/>
    </row>
    <row r="62" customFormat="false" ht="15" hidden="false" customHeight="false" outlineLevel="0" collapsed="false">
      <c r="B62" s="15" t="s">
        <v>160</v>
      </c>
      <c r="C62" s="23" t="n">
        <v>12</v>
      </c>
      <c r="D62" s="15" t="s">
        <v>161</v>
      </c>
      <c r="E62" s="15"/>
      <c r="F62" s="15"/>
      <c r="G62" s="15"/>
      <c r="H62" s="15"/>
    </row>
    <row r="64" customFormat="false" ht="15" hidden="false" customHeight="false" outlineLevel="0" collapsed="false">
      <c r="B64" s="13" t="s">
        <v>162</v>
      </c>
    </row>
    <row r="65" customFormat="false" ht="15" hidden="false" customHeight="true" outlineLevel="0" collapsed="false">
      <c r="B65" s="22" t="s">
        <v>163</v>
      </c>
      <c r="C65" s="22" t="s">
        <v>164</v>
      </c>
      <c r="D65" s="22"/>
      <c r="E65" s="22" t="s">
        <v>165</v>
      </c>
      <c r="F65" s="22"/>
      <c r="G65" s="22"/>
      <c r="H65" s="22"/>
    </row>
    <row r="66" customFormat="false" ht="27" hidden="false" customHeight="true" outlineLevel="0" collapsed="false">
      <c r="B66" s="31" t="s">
        <v>166</v>
      </c>
      <c r="C66" s="32" t="s">
        <v>167</v>
      </c>
      <c r="D66" s="32"/>
      <c r="E66" s="32" t="s">
        <v>168</v>
      </c>
      <c r="F66" s="32"/>
      <c r="G66" s="32"/>
      <c r="H66" s="32"/>
    </row>
    <row r="67" customFormat="false" ht="27" hidden="false" customHeight="true" outlineLevel="0" collapsed="false">
      <c r="B67" s="31" t="s">
        <v>169</v>
      </c>
      <c r="C67" s="32" t="s">
        <v>170</v>
      </c>
      <c r="D67" s="32"/>
      <c r="E67" s="32" t="s">
        <v>171</v>
      </c>
      <c r="F67" s="32"/>
      <c r="G67" s="32"/>
      <c r="H67" s="32"/>
    </row>
    <row r="68" customFormat="false" ht="27" hidden="false" customHeight="true" outlineLevel="0" collapsed="false">
      <c r="B68" s="31" t="s">
        <v>172</v>
      </c>
      <c r="C68" s="32" t="s">
        <v>173</v>
      </c>
      <c r="D68" s="32"/>
      <c r="E68" s="32" t="s">
        <v>174</v>
      </c>
      <c r="F68" s="32"/>
      <c r="G68" s="32"/>
      <c r="H68" s="32"/>
    </row>
    <row r="69" customFormat="false" ht="27" hidden="false" customHeight="true" outlineLevel="0" collapsed="false">
      <c r="B69" s="31" t="s">
        <v>175</v>
      </c>
      <c r="C69" s="32" t="s">
        <v>176</v>
      </c>
      <c r="D69" s="32"/>
      <c r="E69" s="32" t="s">
        <v>177</v>
      </c>
      <c r="F69" s="32"/>
      <c r="G69" s="32"/>
      <c r="H69" s="32"/>
    </row>
    <row r="70" customFormat="false" ht="27" hidden="false" customHeight="true" outlineLevel="0" collapsed="false">
      <c r="B70" s="31" t="s">
        <v>178</v>
      </c>
      <c r="C70" s="32" t="s">
        <v>179</v>
      </c>
      <c r="D70" s="32"/>
      <c r="E70" s="32" t="s">
        <v>180</v>
      </c>
      <c r="F70" s="32"/>
      <c r="G70" s="32"/>
      <c r="H70" s="32"/>
    </row>
    <row r="71" customFormat="false" ht="27" hidden="false" customHeight="true" outlineLevel="0" collapsed="false">
      <c r="B71" s="31" t="s">
        <v>181</v>
      </c>
      <c r="C71" s="32" t="s">
        <v>182</v>
      </c>
      <c r="D71" s="32"/>
      <c r="E71" s="32" t="s">
        <v>183</v>
      </c>
      <c r="F71" s="32"/>
      <c r="G71" s="32"/>
      <c r="H71" s="32"/>
    </row>
    <row r="73" customFormat="false" ht="15" hidden="false" customHeight="false" outlineLevel="0" collapsed="false">
      <c r="B73" s="13" t="s">
        <v>184</v>
      </c>
    </row>
    <row r="74" customFormat="false" ht="23.85" hidden="false" customHeight="false" outlineLevel="0" collapsed="false">
      <c r="B74" s="22" t="s">
        <v>185</v>
      </c>
      <c r="C74" s="22" t="s">
        <v>186</v>
      </c>
      <c r="D74" s="22" t="s">
        <v>187</v>
      </c>
      <c r="E74" s="22" t="s">
        <v>188</v>
      </c>
    </row>
    <row r="75" customFormat="false" ht="15" hidden="false" customHeight="false" outlineLevel="0" collapsed="false">
      <c r="B75" s="15" t="s">
        <v>93</v>
      </c>
      <c r="C75" s="15" t="s">
        <v>189</v>
      </c>
      <c r="D75" s="15" t="s">
        <v>190</v>
      </c>
      <c r="E75" s="15" t="s">
        <v>96</v>
      </c>
    </row>
    <row r="76" customFormat="false" ht="15" hidden="false" customHeight="false" outlineLevel="0" collapsed="false">
      <c r="B76" s="15" t="s">
        <v>191</v>
      </c>
      <c r="C76" s="15" t="s">
        <v>192</v>
      </c>
      <c r="D76" s="15" t="s">
        <v>193</v>
      </c>
      <c r="E76" s="15" t="s">
        <v>194</v>
      </c>
    </row>
    <row r="77" customFormat="false" ht="15" hidden="false" customHeight="false" outlineLevel="0" collapsed="false">
      <c r="D77" s="15" t="s">
        <v>195</v>
      </c>
    </row>
  </sheetData>
  <mergeCells count="35"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D55:H55"/>
    <mergeCell ref="D56:H56"/>
    <mergeCell ref="D57:H57"/>
    <mergeCell ref="D58:H58"/>
    <mergeCell ref="D59:H59"/>
    <mergeCell ref="D60:H60"/>
    <mergeCell ref="D61:H61"/>
    <mergeCell ref="D62:H62"/>
    <mergeCell ref="C65:D65"/>
    <mergeCell ref="E65:H65"/>
    <mergeCell ref="C66:D66"/>
    <mergeCell ref="E66:H66"/>
    <mergeCell ref="C67:D67"/>
    <mergeCell ref="E67:H67"/>
    <mergeCell ref="C68:D68"/>
    <mergeCell ref="E68:H68"/>
    <mergeCell ref="C69:D69"/>
    <mergeCell ref="E69:H69"/>
    <mergeCell ref="C70:D70"/>
    <mergeCell ref="E70:H70"/>
    <mergeCell ref="C71:D71"/>
    <mergeCell ref="E71:H71"/>
  </mergeCells>
  <dataValidations count="3">
    <dataValidation allowBlank="false" errorStyle="stop" operator="between" showDropDown="false" showErrorMessage="false" showInputMessage="false" sqref="C7" type="whole">
      <formula1>2000</formula1>
      <formula2>2100</formula2>
    </dataValidation>
    <dataValidation allowBlank="true" errorStyle="stop" operator="between" showDropDown="false" showErrorMessage="false" showInputMessage="false" sqref="C13" type="list">
      <formula1>LST_SINO</formula1>
      <formula2>0</formula2>
    </dataValidation>
    <dataValidation allowBlank="true" errorStyle="stop" operator="between" showDropDown="false" showErrorMessage="false" showInputMessage="false" sqref="C14" type="list">
      <formula1>LST_BASE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2" t="s">
        <v>196</v>
      </c>
    </row>
    <row r="2" customFormat="false" ht="15" hidden="false" customHeight="false" outlineLevel="0" collapsed="false">
      <c r="A2" s="2" t="s">
        <v>197</v>
      </c>
    </row>
    <row r="4" customFormat="false" ht="23.85" hidden="false" customHeight="false" outlineLevel="0" collapsed="false">
      <c r="A4" s="22" t="s">
        <v>198</v>
      </c>
      <c r="B4" s="22" t="s">
        <v>199</v>
      </c>
      <c r="C4" s="22" t="s">
        <v>163</v>
      </c>
      <c r="D4" s="22" t="s">
        <v>200</v>
      </c>
      <c r="E4" s="22" t="s">
        <v>201</v>
      </c>
      <c r="F4" s="22" t="s">
        <v>202</v>
      </c>
    </row>
    <row r="5" customFormat="false" ht="15" hidden="false" customHeight="false" outlineLevel="0" collapsed="false">
      <c r="A5" s="23" t="n">
        <v>1</v>
      </c>
      <c r="B5" s="30" t="s">
        <v>203</v>
      </c>
      <c r="C5" s="7" t="s">
        <v>166</v>
      </c>
      <c r="D5" s="7" t="s">
        <v>93</v>
      </c>
      <c r="E5" s="30" t="s">
        <v>148</v>
      </c>
      <c r="F5" s="30" t="s">
        <v>204</v>
      </c>
    </row>
    <row r="6" customFormat="false" ht="15" hidden="false" customHeight="false" outlineLevel="0" collapsed="false">
      <c r="A6" s="23" t="n">
        <v>2</v>
      </c>
      <c r="B6" s="30" t="s">
        <v>205</v>
      </c>
      <c r="C6" s="7" t="s">
        <v>166</v>
      </c>
      <c r="D6" s="7" t="s">
        <v>93</v>
      </c>
      <c r="E6" s="30" t="s">
        <v>148</v>
      </c>
      <c r="F6" s="30" t="s">
        <v>206</v>
      </c>
    </row>
    <row r="7" customFormat="false" ht="15" hidden="false" customHeight="false" outlineLevel="0" collapsed="false">
      <c r="A7" s="23" t="n">
        <v>3</v>
      </c>
      <c r="B7" s="30" t="s">
        <v>207</v>
      </c>
      <c r="C7" s="7" t="s">
        <v>166</v>
      </c>
      <c r="D7" s="7" t="s">
        <v>93</v>
      </c>
      <c r="E7" s="30" t="s">
        <v>148</v>
      </c>
      <c r="F7" s="30" t="s">
        <v>208</v>
      </c>
    </row>
    <row r="8" customFormat="false" ht="15" hidden="false" customHeight="false" outlineLevel="0" collapsed="false">
      <c r="A8" s="23" t="n">
        <v>4</v>
      </c>
      <c r="B8" s="30" t="s">
        <v>209</v>
      </c>
      <c r="C8" s="7" t="s">
        <v>166</v>
      </c>
      <c r="D8" s="7" t="s">
        <v>93</v>
      </c>
      <c r="E8" s="30" t="s">
        <v>148</v>
      </c>
      <c r="F8" s="30" t="s">
        <v>210</v>
      </c>
    </row>
    <row r="9" customFormat="false" ht="15" hidden="false" customHeight="false" outlineLevel="0" collapsed="false">
      <c r="A9" s="23" t="n">
        <v>5</v>
      </c>
      <c r="B9" s="30" t="s">
        <v>211</v>
      </c>
      <c r="C9" s="7" t="s">
        <v>166</v>
      </c>
      <c r="D9" s="7" t="s">
        <v>93</v>
      </c>
      <c r="E9" s="30" t="s">
        <v>148</v>
      </c>
      <c r="F9" s="30" t="s">
        <v>210</v>
      </c>
    </row>
    <row r="10" customFormat="false" ht="15" hidden="false" customHeight="false" outlineLevel="0" collapsed="false">
      <c r="A10" s="23" t="n">
        <v>6</v>
      </c>
      <c r="B10" s="30" t="s">
        <v>212</v>
      </c>
      <c r="C10" s="7" t="s">
        <v>166</v>
      </c>
      <c r="D10" s="7" t="s">
        <v>191</v>
      </c>
      <c r="E10" s="30" t="s">
        <v>160</v>
      </c>
      <c r="F10" s="30" t="s">
        <v>213</v>
      </c>
    </row>
    <row r="11" customFormat="false" ht="15" hidden="false" customHeight="false" outlineLevel="0" collapsed="false">
      <c r="A11" s="23" t="n">
        <v>7</v>
      </c>
      <c r="B11" s="30" t="s">
        <v>214</v>
      </c>
      <c r="C11" s="7" t="s">
        <v>166</v>
      </c>
      <c r="D11" s="7" t="s">
        <v>191</v>
      </c>
      <c r="E11" s="30" t="s">
        <v>160</v>
      </c>
      <c r="F11" s="30" t="s">
        <v>215</v>
      </c>
    </row>
    <row r="12" customFormat="false" ht="15" hidden="false" customHeight="false" outlineLevel="0" collapsed="false">
      <c r="A12" s="23" t="n">
        <v>8</v>
      </c>
      <c r="B12" s="30" t="s">
        <v>216</v>
      </c>
      <c r="C12" s="7" t="s">
        <v>169</v>
      </c>
      <c r="D12" s="7" t="s">
        <v>191</v>
      </c>
      <c r="E12" s="30" t="s">
        <v>158</v>
      </c>
      <c r="F12" s="30" t="s">
        <v>217</v>
      </c>
    </row>
    <row r="13" customFormat="false" ht="15" hidden="false" customHeight="false" outlineLevel="0" collapsed="false">
      <c r="A13" s="23" t="n">
        <v>9</v>
      </c>
      <c r="B13" s="30" t="s">
        <v>218</v>
      </c>
      <c r="C13" s="7" t="s">
        <v>172</v>
      </c>
      <c r="D13" s="7" t="s">
        <v>191</v>
      </c>
      <c r="E13" s="30" t="s">
        <v>158</v>
      </c>
      <c r="F13" s="30" t="s">
        <v>219</v>
      </c>
    </row>
    <row r="14" customFormat="false" ht="15" hidden="false" customHeight="false" outlineLevel="0" collapsed="false">
      <c r="A14" s="23" t="n">
        <v>10</v>
      </c>
      <c r="B14" s="30" t="s">
        <v>220</v>
      </c>
      <c r="C14" s="7" t="s">
        <v>175</v>
      </c>
      <c r="D14" s="7" t="s">
        <v>191</v>
      </c>
      <c r="E14" s="30" t="s">
        <v>160</v>
      </c>
      <c r="F14" s="30" t="s">
        <v>221</v>
      </c>
    </row>
    <row r="15" customFormat="false" ht="15" hidden="false" customHeight="false" outlineLevel="0" collapsed="false">
      <c r="A15" s="23" t="n">
        <v>11</v>
      </c>
      <c r="B15" s="30" t="s">
        <v>222</v>
      </c>
      <c r="C15" s="7" t="s">
        <v>175</v>
      </c>
      <c r="D15" s="7" t="s">
        <v>191</v>
      </c>
      <c r="E15" s="30" t="s">
        <v>160</v>
      </c>
      <c r="F15" s="30" t="s">
        <v>223</v>
      </c>
    </row>
    <row r="16" customFormat="false" ht="15" hidden="false" customHeight="false" outlineLevel="0" collapsed="false">
      <c r="A16" s="23" t="n">
        <v>12</v>
      </c>
      <c r="B16" s="30" t="s">
        <v>224</v>
      </c>
      <c r="C16" s="7" t="s">
        <v>175</v>
      </c>
      <c r="D16" s="7" t="s">
        <v>191</v>
      </c>
      <c r="E16" s="30" t="s">
        <v>156</v>
      </c>
      <c r="F16" s="30" t="s">
        <v>225</v>
      </c>
    </row>
    <row r="17" customFormat="false" ht="15" hidden="false" customHeight="false" outlineLevel="0" collapsed="false">
      <c r="A17" s="23" t="n">
        <v>13</v>
      </c>
      <c r="B17" s="30" t="s">
        <v>226</v>
      </c>
      <c r="C17" s="7" t="s">
        <v>175</v>
      </c>
      <c r="D17" s="7" t="s">
        <v>191</v>
      </c>
      <c r="E17" s="30" t="s">
        <v>152</v>
      </c>
      <c r="F17" s="30" t="s">
        <v>225</v>
      </c>
    </row>
    <row r="18" customFormat="false" ht="15" hidden="false" customHeight="false" outlineLevel="0" collapsed="false">
      <c r="A18" s="23" t="n">
        <v>14</v>
      </c>
      <c r="B18" s="30" t="s">
        <v>227</v>
      </c>
      <c r="C18" s="7" t="s">
        <v>175</v>
      </c>
      <c r="D18" s="7" t="s">
        <v>191</v>
      </c>
      <c r="E18" s="30" t="s">
        <v>160</v>
      </c>
      <c r="F18" s="30"/>
    </row>
    <row r="19" customFormat="false" ht="15" hidden="false" customHeight="false" outlineLevel="0" collapsed="false">
      <c r="A19" s="23" t="n">
        <v>15</v>
      </c>
      <c r="B19" s="30" t="s">
        <v>228</v>
      </c>
      <c r="C19" s="7" t="s">
        <v>175</v>
      </c>
      <c r="D19" s="7" t="s">
        <v>191</v>
      </c>
      <c r="E19" s="30" t="s">
        <v>160</v>
      </c>
      <c r="F19" s="30" t="s">
        <v>229</v>
      </c>
    </row>
    <row r="20" customFormat="false" ht="15" hidden="false" customHeight="false" outlineLevel="0" collapsed="false">
      <c r="A20" s="23" t="n">
        <v>16</v>
      </c>
      <c r="B20" s="30" t="s">
        <v>230</v>
      </c>
      <c r="C20" s="7" t="s">
        <v>175</v>
      </c>
      <c r="D20" s="7" t="s">
        <v>191</v>
      </c>
      <c r="E20" s="30" t="s">
        <v>160</v>
      </c>
      <c r="F20" s="30"/>
    </row>
    <row r="21" customFormat="false" ht="15" hidden="false" customHeight="false" outlineLevel="0" collapsed="false">
      <c r="A21" s="23" t="n">
        <v>17</v>
      </c>
      <c r="B21" s="30" t="s">
        <v>231</v>
      </c>
      <c r="C21" s="7" t="s">
        <v>175</v>
      </c>
      <c r="D21" s="7" t="s">
        <v>191</v>
      </c>
      <c r="E21" s="30" t="s">
        <v>160</v>
      </c>
      <c r="F21" s="30" t="s">
        <v>232</v>
      </c>
    </row>
    <row r="22" customFormat="false" ht="15" hidden="false" customHeight="false" outlineLevel="0" collapsed="false">
      <c r="A22" s="23" t="n">
        <v>18</v>
      </c>
      <c r="B22" s="30" t="s">
        <v>233</v>
      </c>
      <c r="C22" s="7" t="s">
        <v>175</v>
      </c>
      <c r="D22" s="7" t="s">
        <v>191</v>
      </c>
      <c r="E22" s="30" t="s">
        <v>160</v>
      </c>
      <c r="F22" s="30" t="s">
        <v>232</v>
      </c>
    </row>
    <row r="23" customFormat="false" ht="15" hidden="false" customHeight="false" outlineLevel="0" collapsed="false">
      <c r="A23" s="23" t="n">
        <v>19</v>
      </c>
      <c r="B23" s="30" t="s">
        <v>234</v>
      </c>
      <c r="C23" s="7" t="s">
        <v>166</v>
      </c>
      <c r="D23" s="7" t="s">
        <v>191</v>
      </c>
      <c r="E23" s="30" t="s">
        <v>148</v>
      </c>
      <c r="F23" s="30" t="s">
        <v>235</v>
      </c>
    </row>
    <row r="24" customFormat="false" ht="15" hidden="false" customHeight="false" outlineLevel="0" collapsed="false">
      <c r="A24" s="23" t="n">
        <v>20</v>
      </c>
      <c r="B24" s="30" t="s">
        <v>182</v>
      </c>
      <c r="C24" s="7" t="s">
        <v>181</v>
      </c>
      <c r="D24" s="7" t="s">
        <v>191</v>
      </c>
      <c r="E24" s="30" t="s">
        <v>160</v>
      </c>
      <c r="F24" s="30" t="s">
        <v>236</v>
      </c>
    </row>
    <row r="25" customFormat="false" ht="15" hidden="false" customHeight="false" outlineLevel="0" collapsed="false">
      <c r="A25" s="23" t="n">
        <v>21</v>
      </c>
      <c r="B25" s="30" t="s">
        <v>237</v>
      </c>
      <c r="C25" s="7" t="s">
        <v>178</v>
      </c>
      <c r="D25" s="7" t="s">
        <v>191</v>
      </c>
      <c r="E25" s="30" t="s">
        <v>156</v>
      </c>
      <c r="F25" s="30" t="s">
        <v>238</v>
      </c>
    </row>
    <row r="26" customFormat="false" ht="15" hidden="false" customHeight="false" outlineLevel="0" collapsed="false">
      <c r="A26" s="23" t="n">
        <v>22</v>
      </c>
      <c r="B26" s="30" t="s">
        <v>239</v>
      </c>
      <c r="C26" s="7" t="s">
        <v>178</v>
      </c>
      <c r="D26" s="7" t="s">
        <v>191</v>
      </c>
      <c r="E26" s="30" t="s">
        <v>160</v>
      </c>
      <c r="F26" s="30" t="s">
        <v>240</v>
      </c>
    </row>
    <row r="27" customFormat="false" ht="15" hidden="false" customHeight="false" outlineLevel="0" collapsed="false">
      <c r="A27" s="23" t="n">
        <v>23</v>
      </c>
      <c r="B27" s="30" t="s">
        <v>241</v>
      </c>
      <c r="C27" s="7" t="s">
        <v>178</v>
      </c>
      <c r="D27" s="7" t="s">
        <v>191</v>
      </c>
      <c r="E27" s="30" t="s">
        <v>148</v>
      </c>
      <c r="F27" s="30" t="s">
        <v>242</v>
      </c>
    </row>
    <row r="28" customFormat="false" ht="15" hidden="false" customHeight="false" outlineLevel="0" collapsed="false">
      <c r="A28" s="23" t="n">
        <v>24</v>
      </c>
      <c r="B28" s="30" t="s">
        <v>243</v>
      </c>
      <c r="C28" s="7" t="s">
        <v>178</v>
      </c>
      <c r="D28" s="7" t="s">
        <v>191</v>
      </c>
      <c r="E28" s="30" t="s">
        <v>160</v>
      </c>
      <c r="F28" s="30" t="s">
        <v>244</v>
      </c>
    </row>
    <row r="29" customFormat="false" ht="15" hidden="false" customHeight="false" outlineLevel="0" collapsed="false">
      <c r="A29" s="23" t="n">
        <v>25</v>
      </c>
      <c r="B29" s="30"/>
      <c r="C29" s="7"/>
      <c r="D29" s="7"/>
      <c r="E29" s="30"/>
      <c r="F29" s="30"/>
    </row>
    <row r="30" customFormat="false" ht="15" hidden="false" customHeight="false" outlineLevel="0" collapsed="false">
      <c r="A30" s="23" t="n">
        <v>26</v>
      </c>
      <c r="B30" s="30"/>
      <c r="C30" s="7"/>
      <c r="D30" s="7"/>
      <c r="E30" s="30"/>
      <c r="F30" s="30"/>
    </row>
    <row r="31" customFormat="false" ht="15" hidden="false" customHeight="false" outlineLevel="0" collapsed="false">
      <c r="A31" s="23" t="n">
        <v>27</v>
      </c>
      <c r="B31" s="30"/>
      <c r="C31" s="7"/>
      <c r="D31" s="7"/>
      <c r="E31" s="30"/>
      <c r="F31" s="30"/>
    </row>
    <row r="32" customFormat="false" ht="15" hidden="false" customHeight="false" outlineLevel="0" collapsed="false">
      <c r="A32" s="23" t="n">
        <v>28</v>
      </c>
      <c r="B32" s="30"/>
      <c r="C32" s="7"/>
      <c r="D32" s="7"/>
      <c r="E32" s="30"/>
      <c r="F32" s="30"/>
    </row>
    <row r="33" customFormat="false" ht="15" hidden="false" customHeight="false" outlineLevel="0" collapsed="false">
      <c r="A33" s="23" t="n">
        <v>29</v>
      </c>
      <c r="B33" s="30"/>
      <c r="C33" s="7"/>
      <c r="D33" s="7"/>
      <c r="E33" s="30"/>
      <c r="F33" s="30"/>
    </row>
    <row r="34" customFormat="false" ht="15" hidden="false" customHeight="false" outlineLevel="0" collapsed="false">
      <c r="A34" s="23" t="n">
        <v>30</v>
      </c>
      <c r="B34" s="30"/>
      <c r="C34" s="7"/>
      <c r="D34" s="7"/>
      <c r="E34" s="30"/>
      <c r="F34" s="30"/>
    </row>
    <row r="35" customFormat="false" ht="15" hidden="false" customHeight="false" outlineLevel="0" collapsed="false">
      <c r="A35" s="23" t="n">
        <v>31</v>
      </c>
      <c r="B35" s="30"/>
      <c r="C35" s="7"/>
      <c r="D35" s="7"/>
      <c r="E35" s="30"/>
      <c r="F35" s="30"/>
    </row>
    <row r="36" customFormat="false" ht="15" hidden="false" customHeight="false" outlineLevel="0" collapsed="false">
      <c r="A36" s="23" t="n">
        <v>32</v>
      </c>
      <c r="B36" s="30"/>
      <c r="C36" s="7"/>
      <c r="D36" s="7"/>
      <c r="E36" s="30"/>
      <c r="F36" s="30"/>
    </row>
    <row r="37" customFormat="false" ht="15" hidden="false" customHeight="false" outlineLevel="0" collapsed="false">
      <c r="A37" s="23" t="n">
        <v>33</v>
      </c>
      <c r="B37" s="30"/>
      <c r="C37" s="7"/>
      <c r="D37" s="7"/>
      <c r="E37" s="30"/>
      <c r="F37" s="30"/>
    </row>
    <row r="38" customFormat="false" ht="15" hidden="false" customHeight="false" outlineLevel="0" collapsed="false">
      <c r="A38" s="23" t="n">
        <v>34</v>
      </c>
      <c r="B38" s="30"/>
      <c r="C38" s="7"/>
      <c r="D38" s="7"/>
      <c r="E38" s="30"/>
      <c r="F38" s="30"/>
    </row>
    <row r="39" customFormat="false" ht="15" hidden="false" customHeight="false" outlineLevel="0" collapsed="false">
      <c r="A39" s="23" t="n">
        <v>35</v>
      </c>
      <c r="B39" s="30"/>
      <c r="C39" s="7"/>
      <c r="D39" s="7"/>
      <c r="E39" s="30"/>
      <c r="F39" s="30"/>
    </row>
    <row r="40" customFormat="false" ht="15" hidden="false" customHeight="false" outlineLevel="0" collapsed="false">
      <c r="A40" s="23" t="n">
        <v>36</v>
      </c>
      <c r="B40" s="30"/>
      <c r="C40" s="7"/>
      <c r="D40" s="7"/>
      <c r="E40" s="30"/>
      <c r="F40" s="30"/>
    </row>
    <row r="41" customFormat="false" ht="15" hidden="false" customHeight="false" outlineLevel="0" collapsed="false">
      <c r="A41" s="23" t="n">
        <v>37</v>
      </c>
      <c r="B41" s="30"/>
      <c r="C41" s="7"/>
      <c r="D41" s="7"/>
      <c r="E41" s="30"/>
      <c r="F41" s="30"/>
    </row>
    <row r="42" customFormat="false" ht="15" hidden="false" customHeight="false" outlineLevel="0" collapsed="false">
      <c r="A42" s="23" t="n">
        <v>38</v>
      </c>
      <c r="B42" s="30"/>
      <c r="C42" s="7"/>
      <c r="D42" s="7"/>
      <c r="E42" s="30"/>
      <c r="F42" s="30"/>
    </row>
    <row r="43" customFormat="false" ht="15" hidden="false" customHeight="false" outlineLevel="0" collapsed="false">
      <c r="A43" s="23" t="n">
        <v>39</v>
      </c>
      <c r="B43" s="30"/>
      <c r="C43" s="7"/>
      <c r="D43" s="7"/>
      <c r="E43" s="30"/>
      <c r="F43" s="30"/>
    </row>
    <row r="44" customFormat="false" ht="15" hidden="false" customHeight="false" outlineLevel="0" collapsed="false">
      <c r="A44" s="23" t="n">
        <v>40</v>
      </c>
      <c r="B44" s="30"/>
      <c r="C44" s="7"/>
      <c r="D44" s="7"/>
      <c r="E44" s="30"/>
      <c r="F44" s="30"/>
    </row>
    <row r="45" customFormat="false" ht="15" hidden="false" customHeight="false" outlineLevel="0" collapsed="false">
      <c r="A45" s="23" t="n">
        <v>41</v>
      </c>
      <c r="B45" s="30"/>
      <c r="C45" s="7"/>
      <c r="D45" s="7"/>
      <c r="E45" s="30"/>
      <c r="F45" s="30"/>
    </row>
    <row r="46" customFormat="false" ht="15" hidden="false" customHeight="false" outlineLevel="0" collapsed="false">
      <c r="A46" s="23" t="n">
        <v>42</v>
      </c>
      <c r="B46" s="30"/>
      <c r="C46" s="7"/>
      <c r="D46" s="7"/>
      <c r="E46" s="30"/>
      <c r="F46" s="30"/>
    </row>
    <row r="47" customFormat="false" ht="15" hidden="false" customHeight="false" outlineLevel="0" collapsed="false">
      <c r="A47" s="23" t="n">
        <v>43</v>
      </c>
      <c r="B47" s="30"/>
      <c r="C47" s="7"/>
      <c r="D47" s="7"/>
      <c r="E47" s="30"/>
      <c r="F47" s="30"/>
    </row>
    <row r="48" customFormat="false" ht="15" hidden="false" customHeight="false" outlineLevel="0" collapsed="false">
      <c r="A48" s="23" t="n">
        <v>44</v>
      </c>
      <c r="B48" s="30"/>
      <c r="C48" s="7"/>
      <c r="D48" s="7"/>
      <c r="E48" s="30"/>
      <c r="F48" s="30"/>
    </row>
    <row r="49" customFormat="false" ht="15" hidden="false" customHeight="false" outlineLevel="0" collapsed="false">
      <c r="A49" s="23" t="n">
        <v>45</v>
      </c>
      <c r="B49" s="30"/>
      <c r="C49" s="7"/>
      <c r="D49" s="7"/>
      <c r="E49" s="30"/>
      <c r="F49" s="30"/>
    </row>
    <row r="50" customFormat="false" ht="15" hidden="false" customHeight="false" outlineLevel="0" collapsed="false">
      <c r="A50" s="23" t="n">
        <v>46</v>
      </c>
      <c r="B50" s="30"/>
      <c r="C50" s="7"/>
      <c r="D50" s="7"/>
      <c r="E50" s="30"/>
      <c r="F50" s="30"/>
    </row>
    <row r="51" customFormat="false" ht="15" hidden="false" customHeight="false" outlineLevel="0" collapsed="false">
      <c r="A51" s="23" t="n">
        <v>47</v>
      </c>
      <c r="B51" s="30"/>
      <c r="C51" s="7"/>
      <c r="D51" s="7"/>
      <c r="E51" s="30"/>
      <c r="F51" s="30"/>
    </row>
    <row r="52" customFormat="false" ht="15" hidden="false" customHeight="false" outlineLevel="0" collapsed="false">
      <c r="A52" s="23" t="n">
        <v>48</v>
      </c>
      <c r="B52" s="30"/>
      <c r="C52" s="7"/>
      <c r="D52" s="7"/>
      <c r="E52" s="30"/>
      <c r="F52" s="30"/>
    </row>
    <row r="53" customFormat="false" ht="15" hidden="false" customHeight="false" outlineLevel="0" collapsed="false">
      <c r="A53" s="23" t="n">
        <v>49</v>
      </c>
      <c r="B53" s="30"/>
      <c r="C53" s="7"/>
      <c r="D53" s="7"/>
      <c r="E53" s="30"/>
      <c r="F53" s="30"/>
    </row>
    <row r="54" customFormat="false" ht="15" hidden="false" customHeight="false" outlineLevel="0" collapsed="false">
      <c r="A54" s="23" t="n">
        <v>50</v>
      </c>
      <c r="B54" s="30"/>
      <c r="C54" s="7"/>
      <c r="D54" s="7"/>
      <c r="E54" s="30"/>
      <c r="F54" s="30"/>
    </row>
    <row r="55" customFormat="false" ht="15" hidden="false" customHeight="false" outlineLevel="0" collapsed="false">
      <c r="A55" s="23" t="n">
        <v>51</v>
      </c>
      <c r="B55" s="30"/>
      <c r="C55" s="7"/>
      <c r="D55" s="7"/>
      <c r="E55" s="30"/>
      <c r="F55" s="30"/>
    </row>
    <row r="56" customFormat="false" ht="15" hidden="false" customHeight="false" outlineLevel="0" collapsed="false">
      <c r="A56" s="23" t="n">
        <v>52</v>
      </c>
      <c r="B56" s="30"/>
      <c r="C56" s="7"/>
      <c r="D56" s="7"/>
      <c r="E56" s="30"/>
      <c r="F56" s="30"/>
    </row>
    <row r="57" customFormat="false" ht="15" hidden="false" customHeight="false" outlineLevel="0" collapsed="false">
      <c r="A57" s="23" t="n">
        <v>53</v>
      </c>
      <c r="B57" s="30"/>
      <c r="C57" s="7"/>
      <c r="D57" s="7"/>
      <c r="E57" s="30"/>
      <c r="F57" s="30"/>
    </row>
    <row r="58" customFormat="false" ht="15" hidden="false" customHeight="false" outlineLevel="0" collapsed="false">
      <c r="A58" s="23" t="n">
        <v>54</v>
      </c>
      <c r="B58" s="30"/>
      <c r="C58" s="7"/>
      <c r="D58" s="7"/>
      <c r="E58" s="30"/>
      <c r="F58" s="30"/>
    </row>
    <row r="59" customFormat="false" ht="15" hidden="false" customHeight="false" outlineLevel="0" collapsed="false">
      <c r="A59" s="23" t="n">
        <v>55</v>
      </c>
      <c r="B59" s="30"/>
      <c r="C59" s="7"/>
      <c r="D59" s="7"/>
      <c r="E59" s="30"/>
      <c r="F59" s="30"/>
    </row>
    <row r="60" customFormat="false" ht="15" hidden="false" customHeight="false" outlineLevel="0" collapsed="false">
      <c r="A60" s="23" t="n">
        <v>56</v>
      </c>
      <c r="B60" s="30"/>
      <c r="C60" s="7"/>
      <c r="D60" s="7"/>
      <c r="E60" s="30"/>
      <c r="F60" s="30"/>
    </row>
    <row r="61" customFormat="false" ht="15" hidden="false" customHeight="false" outlineLevel="0" collapsed="false">
      <c r="A61" s="23" t="n">
        <v>57</v>
      </c>
      <c r="B61" s="30"/>
      <c r="C61" s="7"/>
      <c r="D61" s="7"/>
      <c r="E61" s="30"/>
      <c r="F61" s="30"/>
    </row>
    <row r="62" customFormat="false" ht="15" hidden="false" customHeight="false" outlineLevel="0" collapsed="false">
      <c r="A62" s="23" t="n">
        <v>58</v>
      </c>
      <c r="B62" s="30"/>
      <c r="C62" s="7"/>
      <c r="D62" s="7"/>
      <c r="E62" s="30"/>
      <c r="F62" s="30"/>
    </row>
    <row r="63" customFormat="false" ht="15" hidden="false" customHeight="false" outlineLevel="0" collapsed="false">
      <c r="A63" s="23" t="n">
        <v>59</v>
      </c>
      <c r="B63" s="30"/>
      <c r="C63" s="7"/>
      <c r="D63" s="7"/>
      <c r="E63" s="30"/>
      <c r="F63" s="30"/>
    </row>
    <row r="64" customFormat="false" ht="15" hidden="false" customHeight="false" outlineLevel="0" collapsed="false">
      <c r="A64" s="23" t="n">
        <v>60</v>
      </c>
      <c r="B64" s="30"/>
      <c r="C64" s="7"/>
      <c r="D64" s="7"/>
      <c r="E64" s="30"/>
      <c r="F64" s="30"/>
    </row>
  </sheetData>
  <dataValidations count="3">
    <dataValidation allowBlank="true" errorStyle="stop" operator="between" showDropDown="false" showErrorMessage="false" showInputMessage="false" sqref="C5:C64" type="list">
      <formula1>LST_TIPO</formula1>
      <formula2>0</formula2>
    </dataValidation>
    <dataValidation allowBlank="true" errorStyle="stop" operator="between" showDropDown="false" showErrorMessage="false" showInputMessage="false" sqref="D5:D64" type="list">
      <formula1>LST_SINO</formula1>
      <formula2>0</formula2>
    </dataValidation>
    <dataValidation allowBlank="true" errorStyle="stop" operator="between" showDropDown="false" showErrorMessage="false" showInputMessage="false" sqref="E5:E64" type="list">
      <formula1>LST_FREC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1" min="10" style="0" width="15"/>
    <col collapsed="false" customWidth="true" hidden="false" outlineLevel="0" max="12" min="12" style="0" width="40"/>
    <col collapsed="false" customWidth="true" hidden="false" outlineLevel="0" max="19" min="13" style="0" width="9"/>
    <col collapsed="false" customWidth="true" hidden="false" outlineLevel="0" max="20" min="20" style="0" width="24"/>
  </cols>
  <sheetData>
    <row r="1" customFormat="false" ht="17.35" hidden="false" customHeight="false" outlineLevel="0" collapsed="false">
      <c r="A1" s="12" t="s">
        <v>245</v>
      </c>
    </row>
    <row r="2" customFormat="false" ht="15" hidden="false" customHeight="false" outlineLevel="0" collapsed="false">
      <c r="A2" s="2" t="s">
        <v>246</v>
      </c>
    </row>
    <row r="3" customFormat="false" ht="15" hidden="false" customHeight="false" outlineLevel="0" collapsed="false">
      <c r="A3" s="2" t="s">
        <v>247</v>
      </c>
    </row>
    <row r="5" customFormat="false" ht="54" hidden="false" customHeight="true" outlineLevel="0" collapsed="false">
      <c r="A5" s="22" t="s">
        <v>198</v>
      </c>
      <c r="B5" s="22" t="s">
        <v>248</v>
      </c>
      <c r="C5" s="22" t="s">
        <v>249</v>
      </c>
      <c r="D5" s="22" t="s">
        <v>250</v>
      </c>
      <c r="E5" s="22" t="s">
        <v>251</v>
      </c>
      <c r="F5" s="22" t="s">
        <v>252</v>
      </c>
      <c r="G5" s="22" t="s">
        <v>253</v>
      </c>
      <c r="H5" s="22" t="s">
        <v>187</v>
      </c>
      <c r="I5" s="22" t="s">
        <v>254</v>
      </c>
      <c r="J5" s="22" t="s">
        <v>255</v>
      </c>
      <c r="K5" s="22" t="s">
        <v>256</v>
      </c>
      <c r="L5" s="22" t="s">
        <v>257</v>
      </c>
      <c r="M5" s="22" t="s">
        <v>258</v>
      </c>
      <c r="N5" s="22" t="s">
        <v>259</v>
      </c>
      <c r="O5" s="22" t="s">
        <v>260</v>
      </c>
      <c r="P5" s="22" t="s">
        <v>261</v>
      </c>
      <c r="Q5" s="22" t="s">
        <v>262</v>
      </c>
      <c r="R5" s="22" t="s">
        <v>263</v>
      </c>
      <c r="S5" s="22" t="s">
        <v>264</v>
      </c>
      <c r="T5" s="22" t="s">
        <v>265</v>
      </c>
    </row>
    <row r="6" customFormat="false" ht="15" hidden="false" customHeight="false" outlineLevel="0" collapsed="false">
      <c r="A6" s="23" t="n">
        <v>1</v>
      </c>
      <c r="B6" s="7" t="s">
        <v>266</v>
      </c>
      <c r="C6" s="7" t="s">
        <v>267</v>
      </c>
      <c r="D6" s="30" t="s">
        <v>268</v>
      </c>
      <c r="E6" s="30" t="s">
        <v>269</v>
      </c>
      <c r="F6" s="33" t="n">
        <v>43525</v>
      </c>
      <c r="G6" s="33"/>
      <c r="H6" s="7" t="s">
        <v>190</v>
      </c>
      <c r="I6" s="7" t="s">
        <v>93</v>
      </c>
      <c r="J6" s="7" t="s">
        <v>191</v>
      </c>
      <c r="K6" s="29" t="n">
        <v>6000</v>
      </c>
      <c r="L6" s="30" t="s">
        <v>270</v>
      </c>
      <c r="M6" s="9" t="n">
        <f aca="false">IF($B6="","",IF($F6="",1,IF(YEAR($F6)&lt;ANIO,1,IF(YEAR($F6)=ANIO,MONTH($F6),13))))</f>
        <v>1</v>
      </c>
      <c r="N6" s="9" t="n">
        <f aca="false">IF($B6="","",IF($G6="",12,IF(YEAR($G6)&gt;ANIO,12,IF(YEAR($G6)=ANIO,MONTH($G6),0))))</f>
        <v>12</v>
      </c>
      <c r="O6" s="9" t="str">
        <f aca="false">IF($B6="","",IF($G6="","No",IF(YEAR($G6)=ANIO,"Sí","No")))</f>
        <v>No</v>
      </c>
      <c r="P6" s="34" t="n">
        <f aca="false">IF($B6="","",IF($H6="EPS",BON_EPS,IF($H6="Sin bonificación",0,BON_ESSALUD)))</f>
        <v>0.09</v>
      </c>
      <c r="Q6" s="9" t="n">
        <f aca="false">IF($B6="","",IF($F6="",1,IF(YEAR($F6)&lt;ANIO,1,IF(YEAR($F6)&gt;ANIO,13,IF(DAY($F6)=1,MONTH($F6),MONTH($F6)+1)))))</f>
        <v>1</v>
      </c>
      <c r="R6" s="9" t="n">
        <f aca="false">IF($B6="","",MAX(0,MIN(6,7-$Q6)))</f>
        <v>6</v>
      </c>
      <c r="S6" s="9" t="n">
        <f aca="false">IF($B6="","",MAX(0,MIN(6,13-MAX($Q6,7))))</f>
        <v>6</v>
      </c>
      <c r="T6" s="9" t="str">
        <f aca="false">IF($B6="","",IF(COUNTIF($B$6:$B$105,$B6)&gt;1,"Código duplicado",IF($D6="","Falta nombre",IF(AND($F6&lt;&gt;"",$G6&lt;&gt;""),IF($G6&lt;$F6,"Cese anterior al ingreso","OK"),"OK"))))</f>
        <v>OK</v>
      </c>
    </row>
    <row r="7" customFormat="false" ht="15" hidden="false" customHeight="false" outlineLevel="0" collapsed="false">
      <c r="A7" s="23" t="n">
        <v>2</v>
      </c>
      <c r="B7" s="7" t="s">
        <v>271</v>
      </c>
      <c r="C7" s="7" t="s">
        <v>272</v>
      </c>
      <c r="D7" s="30" t="s">
        <v>273</v>
      </c>
      <c r="E7" s="30" t="s">
        <v>274</v>
      </c>
      <c r="F7" s="33" t="n">
        <v>46143</v>
      </c>
      <c r="G7" s="33"/>
      <c r="H7" s="7" t="s">
        <v>190</v>
      </c>
      <c r="I7" s="7" t="s">
        <v>93</v>
      </c>
      <c r="J7" s="7" t="s">
        <v>191</v>
      </c>
      <c r="K7" s="29" t="n">
        <v>3500</v>
      </c>
      <c r="L7" s="30" t="s">
        <v>275</v>
      </c>
      <c r="M7" s="9" t="n">
        <f aca="false">IF($B7="","",IF($F7="",1,IF(YEAR($F7)&lt;ANIO,1,IF(YEAR($F7)=ANIO,MONTH($F7),13))))</f>
        <v>5</v>
      </c>
      <c r="N7" s="9" t="n">
        <f aca="false">IF($B7="","",IF($G7="",12,IF(YEAR($G7)&gt;ANIO,12,IF(YEAR($G7)=ANIO,MONTH($G7),0))))</f>
        <v>12</v>
      </c>
      <c r="O7" s="9" t="str">
        <f aca="false">IF($B7="","",IF($G7="","No",IF(YEAR($G7)=ANIO,"Sí","No")))</f>
        <v>No</v>
      </c>
      <c r="P7" s="34" t="n">
        <f aca="false">IF($B7="","",IF($H7="EPS",BON_EPS,IF($H7="Sin bonificación",0,BON_ESSALUD)))</f>
        <v>0.09</v>
      </c>
      <c r="Q7" s="9" t="n">
        <f aca="false">IF($B7="","",IF($F7="",1,IF(YEAR($F7)&lt;ANIO,1,IF(YEAR($F7)&gt;ANIO,13,IF(DAY($F7)=1,MONTH($F7),MONTH($F7)+1)))))</f>
        <v>5</v>
      </c>
      <c r="R7" s="9" t="n">
        <f aca="false">IF($B7="","",MAX(0,MIN(6,7-$Q7)))</f>
        <v>2</v>
      </c>
      <c r="S7" s="9" t="n">
        <f aca="false">IF($B7="","",MAX(0,MIN(6,13-MAX($Q7,7))))</f>
        <v>6</v>
      </c>
      <c r="T7" s="9" t="str">
        <f aca="false">IF($B7="","",IF(COUNTIF($B$6:$B$105,$B7)&gt;1,"Código duplicado",IF($D7="","Falta nombre",IF(AND($F7&lt;&gt;"",$G7&lt;&gt;""),IF($G7&lt;$F7,"Cese anterior al ingreso","OK"),"OK"))))</f>
        <v>OK</v>
      </c>
    </row>
    <row r="8" customFormat="false" ht="15" hidden="false" customHeight="false" outlineLevel="0" collapsed="false">
      <c r="A8" s="23" t="n">
        <v>3</v>
      </c>
      <c r="B8" s="7" t="s">
        <v>276</v>
      </c>
      <c r="C8" s="7" t="s">
        <v>277</v>
      </c>
      <c r="D8" s="30" t="s">
        <v>278</v>
      </c>
      <c r="E8" s="30" t="s">
        <v>279</v>
      </c>
      <c r="F8" s="33" t="n">
        <v>44788</v>
      </c>
      <c r="G8" s="33" t="n">
        <v>46295</v>
      </c>
      <c r="H8" s="7" t="s">
        <v>193</v>
      </c>
      <c r="I8" s="7" t="s">
        <v>93</v>
      </c>
      <c r="J8" s="7" t="s">
        <v>93</v>
      </c>
      <c r="K8" s="29" t="n">
        <v>0</v>
      </c>
      <c r="L8" s="30" t="s">
        <v>280</v>
      </c>
      <c r="M8" s="9" t="n">
        <f aca="false">IF($B8="","",IF($F8="",1,IF(YEAR($F8)&lt;ANIO,1,IF(YEAR($F8)=ANIO,MONTH($F8),13))))</f>
        <v>1</v>
      </c>
      <c r="N8" s="9" t="n">
        <f aca="false">IF($B8="","",IF($G8="",12,IF(YEAR($G8)&gt;ANIO,12,IF(YEAR($G8)=ANIO,MONTH($G8),0))))</f>
        <v>9</v>
      </c>
      <c r="O8" s="9" t="str">
        <f aca="false">IF($B8="","",IF($G8="","No",IF(YEAR($G8)=ANIO,"Sí","No")))</f>
        <v>Sí</v>
      </c>
      <c r="P8" s="34" t="n">
        <f aca="false">IF($B8="","",IF($H8="EPS",BON_EPS,IF($H8="Sin bonificación",0,BON_ESSALUD)))</f>
        <v>0.0675</v>
      </c>
      <c r="Q8" s="9" t="n">
        <f aca="false">IF($B8="","",IF($F8="",1,IF(YEAR($F8)&lt;ANIO,1,IF(YEAR($F8)&gt;ANIO,13,IF(DAY($F8)=1,MONTH($F8),MONTH($F8)+1)))))</f>
        <v>1</v>
      </c>
      <c r="R8" s="9" t="n">
        <f aca="false">IF($B8="","",MAX(0,MIN(6,7-$Q8)))</f>
        <v>6</v>
      </c>
      <c r="S8" s="9" t="n">
        <f aca="false">IF($B8="","",MAX(0,MIN(6,13-MAX($Q8,7))))</f>
        <v>6</v>
      </c>
      <c r="T8" s="9" t="str">
        <f aca="false">IF($B8="","",IF(COUNTIF($B$6:$B$105,$B8)&gt;1,"Código duplicado",IF($D8="","Falta nombre",IF(AND($F8&lt;&gt;"",$G8&lt;&gt;""),IF($G8&lt;$F8,"Cese anterior al ingreso","OK"),"OK"))))</f>
        <v>OK</v>
      </c>
    </row>
    <row r="9" customFormat="false" ht="15" hidden="false" customHeight="false" outlineLevel="0" collapsed="false">
      <c r="A9" s="23" t="n">
        <v>4</v>
      </c>
      <c r="B9" s="7" t="s">
        <v>281</v>
      </c>
      <c r="C9" s="7" t="s">
        <v>282</v>
      </c>
      <c r="D9" s="30" t="s">
        <v>283</v>
      </c>
      <c r="E9" s="30" t="s">
        <v>284</v>
      </c>
      <c r="F9" s="33" t="n">
        <v>42009</v>
      </c>
      <c r="G9" s="33"/>
      <c r="H9" s="7" t="s">
        <v>190</v>
      </c>
      <c r="I9" s="7" t="s">
        <v>93</v>
      </c>
      <c r="J9" s="7" t="s">
        <v>191</v>
      </c>
      <c r="K9" s="29" t="n">
        <v>16500</v>
      </c>
      <c r="L9" s="30" t="s">
        <v>285</v>
      </c>
      <c r="M9" s="9" t="n">
        <f aca="false">IF($B9="","",IF($F9="",1,IF(YEAR($F9)&lt;ANIO,1,IF(YEAR($F9)=ANIO,MONTH($F9),13))))</f>
        <v>1</v>
      </c>
      <c r="N9" s="9" t="n">
        <f aca="false">IF($B9="","",IF($G9="",12,IF(YEAR($G9)&gt;ANIO,12,IF(YEAR($G9)=ANIO,MONTH($G9),0))))</f>
        <v>12</v>
      </c>
      <c r="O9" s="9" t="str">
        <f aca="false">IF($B9="","",IF($G9="","No",IF(YEAR($G9)=ANIO,"Sí","No")))</f>
        <v>No</v>
      </c>
      <c r="P9" s="34" t="n">
        <f aca="false">IF($B9="","",IF($H9="EPS",BON_EPS,IF($H9="Sin bonificación",0,BON_ESSALUD)))</f>
        <v>0.09</v>
      </c>
      <c r="Q9" s="9" t="n">
        <f aca="false">IF($B9="","",IF($F9="",1,IF(YEAR($F9)&lt;ANIO,1,IF(YEAR($F9)&gt;ANIO,13,IF(DAY($F9)=1,MONTH($F9),MONTH($F9)+1)))))</f>
        <v>1</v>
      </c>
      <c r="R9" s="9" t="n">
        <f aca="false">IF($B9="","",MAX(0,MIN(6,7-$Q9)))</f>
        <v>6</v>
      </c>
      <c r="S9" s="9" t="n">
        <f aca="false">IF($B9="","",MAX(0,MIN(6,13-MAX($Q9,7))))</f>
        <v>6</v>
      </c>
      <c r="T9" s="9" t="str">
        <f aca="false">IF($B9="","",IF(COUNTIF($B$6:$B$105,$B9)&gt;1,"Código duplicado",IF($D9="","Falta nombre",IF(AND($F9&lt;&gt;"",$G9&lt;&gt;""),IF($G9&lt;$F9,"Cese anterior al ingreso","OK"),"OK"))))</f>
        <v>OK</v>
      </c>
    </row>
    <row r="10" customFormat="false" ht="15" hidden="false" customHeight="false" outlineLevel="0" collapsed="false">
      <c r="A10" s="23" t="n">
        <v>5</v>
      </c>
      <c r="B10" s="7"/>
      <c r="C10" s="7"/>
      <c r="D10" s="30"/>
      <c r="E10" s="30"/>
      <c r="F10" s="33"/>
      <c r="G10" s="33"/>
      <c r="H10" s="7"/>
      <c r="I10" s="7"/>
      <c r="J10" s="7"/>
      <c r="K10" s="29"/>
      <c r="L10" s="30"/>
      <c r="M10" s="9" t="str">
        <f aca="false">IF($B10="","",IF($F10="",1,IF(YEAR($F10)&lt;ANIO,1,IF(YEAR($F10)=ANIO,MONTH($F10),13))))</f>
        <v/>
      </c>
      <c r="N10" s="9" t="str">
        <f aca="false">IF($B10="","",IF($G10="",12,IF(YEAR($G10)&gt;ANIO,12,IF(YEAR($G10)=ANIO,MONTH($G10),0))))</f>
        <v/>
      </c>
      <c r="O10" s="9" t="str">
        <f aca="false">IF($B10="","",IF($G10="","No",IF(YEAR($G10)=ANIO,"Sí","No")))</f>
        <v/>
      </c>
      <c r="P10" s="34" t="str">
        <f aca="false">IF($B10="","",IF($H10="EPS",BON_EPS,IF($H10="Sin bonificación",0,BON_ESSALUD)))</f>
        <v/>
      </c>
      <c r="Q10" s="9" t="str">
        <f aca="false">IF($B10="","",IF($F10="",1,IF(YEAR($F10)&lt;ANIO,1,IF(YEAR($F10)&gt;ANIO,13,IF(DAY($F10)=1,MONTH($F10),MONTH($F10)+1)))))</f>
        <v/>
      </c>
      <c r="R10" s="9" t="str">
        <f aca="false">IF($B10="","",MAX(0,MIN(6,7-$Q10)))</f>
        <v/>
      </c>
      <c r="S10" s="9" t="str">
        <f aca="false">IF($B10="","",MAX(0,MIN(6,13-MAX($Q10,7))))</f>
        <v/>
      </c>
      <c r="T10" s="9" t="str">
        <f aca="false">IF($B10="","",IF(COUNTIF($B$6:$B$105,$B10)&gt;1,"Código duplicado",IF($D10="","Falta nombre",IF(AND($F10&lt;&gt;"",$G10&lt;&gt;""),IF($G10&lt;$F10,"Cese anterior al ingreso","OK"),"OK"))))</f>
        <v/>
      </c>
    </row>
    <row r="11" customFormat="false" ht="15" hidden="false" customHeight="false" outlineLevel="0" collapsed="false">
      <c r="A11" s="23" t="n">
        <v>6</v>
      </c>
      <c r="B11" s="7"/>
      <c r="C11" s="7"/>
      <c r="D11" s="30"/>
      <c r="E11" s="30"/>
      <c r="F11" s="33"/>
      <c r="G11" s="33"/>
      <c r="H11" s="7"/>
      <c r="I11" s="7"/>
      <c r="J11" s="7"/>
      <c r="K11" s="29"/>
      <c r="L11" s="30"/>
      <c r="M11" s="9" t="str">
        <f aca="false">IF($B11="","",IF($F11="",1,IF(YEAR($F11)&lt;ANIO,1,IF(YEAR($F11)=ANIO,MONTH($F11),13))))</f>
        <v/>
      </c>
      <c r="N11" s="9" t="str">
        <f aca="false">IF($B11="","",IF($G11="",12,IF(YEAR($G11)&gt;ANIO,12,IF(YEAR($G11)=ANIO,MONTH($G11),0))))</f>
        <v/>
      </c>
      <c r="O11" s="9" t="str">
        <f aca="false">IF($B11="","",IF($G11="","No",IF(YEAR($G11)=ANIO,"Sí","No")))</f>
        <v/>
      </c>
      <c r="P11" s="34" t="str">
        <f aca="false">IF($B11="","",IF($H11="EPS",BON_EPS,IF($H11="Sin bonificación",0,BON_ESSALUD)))</f>
        <v/>
      </c>
      <c r="Q11" s="9" t="str">
        <f aca="false">IF($B11="","",IF($F11="",1,IF(YEAR($F11)&lt;ANIO,1,IF(YEAR($F11)&gt;ANIO,13,IF(DAY($F11)=1,MONTH($F11),MONTH($F11)+1)))))</f>
        <v/>
      </c>
      <c r="R11" s="9" t="str">
        <f aca="false">IF($B11="","",MAX(0,MIN(6,7-$Q11)))</f>
        <v/>
      </c>
      <c r="S11" s="9" t="str">
        <f aca="false">IF($B11="","",MAX(0,MIN(6,13-MAX($Q11,7))))</f>
        <v/>
      </c>
      <c r="T11" s="9" t="str">
        <f aca="false">IF($B11="","",IF(COUNTIF($B$6:$B$105,$B11)&gt;1,"Código duplicado",IF($D11="","Falta nombre",IF(AND($F11&lt;&gt;"",$G11&lt;&gt;""),IF($G11&lt;$F11,"Cese anterior al ingreso","OK"),"OK"))))</f>
        <v/>
      </c>
    </row>
    <row r="12" customFormat="false" ht="15" hidden="false" customHeight="false" outlineLevel="0" collapsed="false">
      <c r="A12" s="23" t="n">
        <v>7</v>
      </c>
      <c r="B12" s="7"/>
      <c r="C12" s="7"/>
      <c r="D12" s="30"/>
      <c r="E12" s="30"/>
      <c r="F12" s="33"/>
      <c r="G12" s="33"/>
      <c r="H12" s="7"/>
      <c r="I12" s="7"/>
      <c r="J12" s="7"/>
      <c r="K12" s="29"/>
      <c r="L12" s="30"/>
      <c r="M12" s="9" t="str">
        <f aca="false">IF($B12="","",IF($F12="",1,IF(YEAR($F12)&lt;ANIO,1,IF(YEAR($F12)=ANIO,MONTH($F12),13))))</f>
        <v/>
      </c>
      <c r="N12" s="9" t="str">
        <f aca="false">IF($B12="","",IF($G12="",12,IF(YEAR($G12)&gt;ANIO,12,IF(YEAR($G12)=ANIO,MONTH($G12),0))))</f>
        <v/>
      </c>
      <c r="O12" s="9" t="str">
        <f aca="false">IF($B12="","",IF($G12="","No",IF(YEAR($G12)=ANIO,"Sí","No")))</f>
        <v/>
      </c>
      <c r="P12" s="34" t="str">
        <f aca="false">IF($B12="","",IF($H12="EPS",BON_EPS,IF($H12="Sin bonificación",0,BON_ESSALUD)))</f>
        <v/>
      </c>
      <c r="Q12" s="9" t="str">
        <f aca="false">IF($B12="","",IF($F12="",1,IF(YEAR($F12)&lt;ANIO,1,IF(YEAR($F12)&gt;ANIO,13,IF(DAY($F12)=1,MONTH($F12),MONTH($F12)+1)))))</f>
        <v/>
      </c>
      <c r="R12" s="9" t="str">
        <f aca="false">IF($B12="","",MAX(0,MIN(6,7-$Q12)))</f>
        <v/>
      </c>
      <c r="S12" s="9" t="str">
        <f aca="false">IF($B12="","",MAX(0,MIN(6,13-MAX($Q12,7))))</f>
        <v/>
      </c>
      <c r="T12" s="9" t="str">
        <f aca="false">IF($B12="","",IF(COUNTIF($B$6:$B$105,$B12)&gt;1,"Código duplicado",IF($D12="","Falta nombre",IF(AND($F12&lt;&gt;"",$G12&lt;&gt;""),IF($G12&lt;$F12,"Cese anterior al ingreso","OK"),"OK"))))</f>
        <v/>
      </c>
    </row>
    <row r="13" customFormat="false" ht="15" hidden="false" customHeight="false" outlineLevel="0" collapsed="false">
      <c r="A13" s="23" t="n">
        <v>8</v>
      </c>
      <c r="B13" s="7"/>
      <c r="C13" s="7"/>
      <c r="D13" s="30"/>
      <c r="E13" s="30"/>
      <c r="F13" s="33"/>
      <c r="G13" s="33"/>
      <c r="H13" s="7"/>
      <c r="I13" s="7"/>
      <c r="J13" s="7"/>
      <c r="K13" s="29"/>
      <c r="L13" s="30"/>
      <c r="M13" s="9" t="str">
        <f aca="false">IF($B13="","",IF($F13="",1,IF(YEAR($F13)&lt;ANIO,1,IF(YEAR($F13)=ANIO,MONTH($F13),13))))</f>
        <v/>
      </c>
      <c r="N13" s="9" t="str">
        <f aca="false">IF($B13="","",IF($G13="",12,IF(YEAR($G13)&gt;ANIO,12,IF(YEAR($G13)=ANIO,MONTH($G13),0))))</f>
        <v/>
      </c>
      <c r="O13" s="9" t="str">
        <f aca="false">IF($B13="","",IF($G13="","No",IF(YEAR($G13)=ANIO,"Sí","No")))</f>
        <v/>
      </c>
      <c r="P13" s="34" t="str">
        <f aca="false">IF($B13="","",IF($H13="EPS",BON_EPS,IF($H13="Sin bonificación",0,BON_ESSALUD)))</f>
        <v/>
      </c>
      <c r="Q13" s="9" t="str">
        <f aca="false">IF($B13="","",IF($F13="",1,IF(YEAR($F13)&lt;ANIO,1,IF(YEAR($F13)&gt;ANIO,13,IF(DAY($F13)=1,MONTH($F13),MONTH($F13)+1)))))</f>
        <v/>
      </c>
      <c r="R13" s="9" t="str">
        <f aca="false">IF($B13="","",MAX(0,MIN(6,7-$Q13)))</f>
        <v/>
      </c>
      <c r="S13" s="9" t="str">
        <f aca="false">IF($B13="","",MAX(0,MIN(6,13-MAX($Q13,7))))</f>
        <v/>
      </c>
      <c r="T13" s="9" t="str">
        <f aca="false">IF($B13="","",IF(COUNTIF($B$6:$B$105,$B13)&gt;1,"Código duplicado",IF($D13="","Falta nombre",IF(AND($F13&lt;&gt;"",$G13&lt;&gt;""),IF($G13&lt;$F13,"Cese anterior al ingreso","OK"),"OK"))))</f>
        <v/>
      </c>
    </row>
    <row r="14" customFormat="false" ht="15" hidden="false" customHeight="false" outlineLevel="0" collapsed="false">
      <c r="A14" s="23" t="n">
        <v>9</v>
      </c>
      <c r="B14" s="7"/>
      <c r="C14" s="7"/>
      <c r="D14" s="30"/>
      <c r="E14" s="30"/>
      <c r="F14" s="33"/>
      <c r="G14" s="33"/>
      <c r="H14" s="7"/>
      <c r="I14" s="7"/>
      <c r="J14" s="7"/>
      <c r="K14" s="29"/>
      <c r="L14" s="30"/>
      <c r="M14" s="9" t="str">
        <f aca="false">IF($B14="","",IF($F14="",1,IF(YEAR($F14)&lt;ANIO,1,IF(YEAR($F14)=ANIO,MONTH($F14),13))))</f>
        <v/>
      </c>
      <c r="N14" s="9" t="str">
        <f aca="false">IF($B14="","",IF($G14="",12,IF(YEAR($G14)&gt;ANIO,12,IF(YEAR($G14)=ANIO,MONTH($G14),0))))</f>
        <v/>
      </c>
      <c r="O14" s="9" t="str">
        <f aca="false">IF($B14="","",IF($G14="","No",IF(YEAR($G14)=ANIO,"Sí","No")))</f>
        <v/>
      </c>
      <c r="P14" s="34" t="str">
        <f aca="false">IF($B14="","",IF($H14="EPS",BON_EPS,IF($H14="Sin bonificación",0,BON_ESSALUD)))</f>
        <v/>
      </c>
      <c r="Q14" s="9" t="str">
        <f aca="false">IF($B14="","",IF($F14="",1,IF(YEAR($F14)&lt;ANIO,1,IF(YEAR($F14)&gt;ANIO,13,IF(DAY($F14)=1,MONTH($F14),MONTH($F14)+1)))))</f>
        <v/>
      </c>
      <c r="R14" s="9" t="str">
        <f aca="false">IF($B14="","",MAX(0,MIN(6,7-$Q14)))</f>
        <v/>
      </c>
      <c r="S14" s="9" t="str">
        <f aca="false">IF($B14="","",MAX(0,MIN(6,13-MAX($Q14,7))))</f>
        <v/>
      </c>
      <c r="T14" s="9" t="str">
        <f aca="false">IF($B14="","",IF(COUNTIF($B$6:$B$105,$B14)&gt;1,"Código duplicado",IF($D14="","Falta nombre",IF(AND($F14&lt;&gt;"",$G14&lt;&gt;""),IF($G14&lt;$F14,"Cese anterior al ingreso","OK"),"OK"))))</f>
        <v/>
      </c>
    </row>
    <row r="15" customFormat="false" ht="15" hidden="false" customHeight="false" outlineLevel="0" collapsed="false">
      <c r="A15" s="23" t="n">
        <v>10</v>
      </c>
      <c r="B15" s="7"/>
      <c r="C15" s="7"/>
      <c r="D15" s="30"/>
      <c r="E15" s="30"/>
      <c r="F15" s="33"/>
      <c r="G15" s="33"/>
      <c r="H15" s="7"/>
      <c r="I15" s="7"/>
      <c r="J15" s="7"/>
      <c r="K15" s="29"/>
      <c r="L15" s="30"/>
      <c r="M15" s="9" t="str">
        <f aca="false">IF($B15="","",IF($F15="",1,IF(YEAR($F15)&lt;ANIO,1,IF(YEAR($F15)=ANIO,MONTH($F15),13))))</f>
        <v/>
      </c>
      <c r="N15" s="9" t="str">
        <f aca="false">IF($B15="","",IF($G15="",12,IF(YEAR($G15)&gt;ANIO,12,IF(YEAR($G15)=ANIO,MONTH($G15),0))))</f>
        <v/>
      </c>
      <c r="O15" s="9" t="str">
        <f aca="false">IF($B15="","",IF($G15="","No",IF(YEAR($G15)=ANIO,"Sí","No")))</f>
        <v/>
      </c>
      <c r="P15" s="34" t="str">
        <f aca="false">IF($B15="","",IF($H15="EPS",BON_EPS,IF($H15="Sin bonificación",0,BON_ESSALUD)))</f>
        <v/>
      </c>
      <c r="Q15" s="9" t="str">
        <f aca="false">IF($B15="","",IF($F15="",1,IF(YEAR($F15)&lt;ANIO,1,IF(YEAR($F15)&gt;ANIO,13,IF(DAY($F15)=1,MONTH($F15),MONTH($F15)+1)))))</f>
        <v/>
      </c>
      <c r="R15" s="9" t="str">
        <f aca="false">IF($B15="","",MAX(0,MIN(6,7-$Q15)))</f>
        <v/>
      </c>
      <c r="S15" s="9" t="str">
        <f aca="false">IF($B15="","",MAX(0,MIN(6,13-MAX($Q15,7))))</f>
        <v/>
      </c>
      <c r="T15" s="9" t="str">
        <f aca="false">IF($B15="","",IF(COUNTIF($B$6:$B$105,$B15)&gt;1,"Código duplicado",IF($D15="","Falta nombre",IF(AND($F15&lt;&gt;"",$G15&lt;&gt;""),IF($G15&lt;$F15,"Cese anterior al ingreso","OK"),"OK"))))</f>
        <v/>
      </c>
    </row>
    <row r="16" customFormat="false" ht="15" hidden="false" customHeight="false" outlineLevel="0" collapsed="false">
      <c r="A16" s="23" t="n">
        <v>11</v>
      </c>
      <c r="B16" s="7"/>
      <c r="C16" s="7"/>
      <c r="D16" s="30"/>
      <c r="E16" s="30"/>
      <c r="F16" s="33"/>
      <c r="G16" s="33"/>
      <c r="H16" s="7"/>
      <c r="I16" s="7"/>
      <c r="J16" s="7"/>
      <c r="K16" s="29"/>
      <c r="L16" s="30"/>
      <c r="M16" s="9" t="str">
        <f aca="false">IF($B16="","",IF($F16="",1,IF(YEAR($F16)&lt;ANIO,1,IF(YEAR($F16)=ANIO,MONTH($F16),13))))</f>
        <v/>
      </c>
      <c r="N16" s="9" t="str">
        <f aca="false">IF($B16="","",IF($G16="",12,IF(YEAR($G16)&gt;ANIO,12,IF(YEAR($G16)=ANIO,MONTH($G16),0))))</f>
        <v/>
      </c>
      <c r="O16" s="9" t="str">
        <f aca="false">IF($B16="","",IF($G16="","No",IF(YEAR($G16)=ANIO,"Sí","No")))</f>
        <v/>
      </c>
      <c r="P16" s="34" t="str">
        <f aca="false">IF($B16="","",IF($H16="EPS",BON_EPS,IF($H16="Sin bonificación",0,BON_ESSALUD)))</f>
        <v/>
      </c>
      <c r="Q16" s="9" t="str">
        <f aca="false">IF($B16="","",IF($F16="",1,IF(YEAR($F16)&lt;ANIO,1,IF(YEAR($F16)&gt;ANIO,13,IF(DAY($F16)=1,MONTH($F16),MONTH($F16)+1)))))</f>
        <v/>
      </c>
      <c r="R16" s="9" t="str">
        <f aca="false">IF($B16="","",MAX(0,MIN(6,7-$Q16)))</f>
        <v/>
      </c>
      <c r="S16" s="9" t="str">
        <f aca="false">IF($B16="","",MAX(0,MIN(6,13-MAX($Q16,7))))</f>
        <v/>
      </c>
      <c r="T16" s="9" t="str">
        <f aca="false">IF($B16="","",IF(COUNTIF($B$6:$B$105,$B16)&gt;1,"Código duplicado",IF($D16="","Falta nombre",IF(AND($F16&lt;&gt;"",$G16&lt;&gt;""),IF($G16&lt;$F16,"Cese anterior al ingreso","OK"),"OK"))))</f>
        <v/>
      </c>
    </row>
    <row r="17" customFormat="false" ht="15" hidden="false" customHeight="false" outlineLevel="0" collapsed="false">
      <c r="A17" s="23" t="n">
        <v>12</v>
      </c>
      <c r="B17" s="7"/>
      <c r="C17" s="7"/>
      <c r="D17" s="30"/>
      <c r="E17" s="30"/>
      <c r="F17" s="33"/>
      <c r="G17" s="33"/>
      <c r="H17" s="7"/>
      <c r="I17" s="7"/>
      <c r="J17" s="7"/>
      <c r="K17" s="29"/>
      <c r="L17" s="30"/>
      <c r="M17" s="9" t="str">
        <f aca="false">IF($B17="","",IF($F17="",1,IF(YEAR($F17)&lt;ANIO,1,IF(YEAR($F17)=ANIO,MONTH($F17),13))))</f>
        <v/>
      </c>
      <c r="N17" s="9" t="str">
        <f aca="false">IF($B17="","",IF($G17="",12,IF(YEAR($G17)&gt;ANIO,12,IF(YEAR($G17)=ANIO,MONTH($G17),0))))</f>
        <v/>
      </c>
      <c r="O17" s="9" t="str">
        <f aca="false">IF($B17="","",IF($G17="","No",IF(YEAR($G17)=ANIO,"Sí","No")))</f>
        <v/>
      </c>
      <c r="P17" s="34" t="str">
        <f aca="false">IF($B17="","",IF($H17="EPS",BON_EPS,IF($H17="Sin bonificación",0,BON_ESSALUD)))</f>
        <v/>
      </c>
      <c r="Q17" s="9" t="str">
        <f aca="false">IF($B17="","",IF($F17="",1,IF(YEAR($F17)&lt;ANIO,1,IF(YEAR($F17)&gt;ANIO,13,IF(DAY($F17)=1,MONTH($F17),MONTH($F17)+1)))))</f>
        <v/>
      </c>
      <c r="R17" s="9" t="str">
        <f aca="false">IF($B17="","",MAX(0,MIN(6,7-$Q17)))</f>
        <v/>
      </c>
      <c r="S17" s="9" t="str">
        <f aca="false">IF($B17="","",MAX(0,MIN(6,13-MAX($Q17,7))))</f>
        <v/>
      </c>
      <c r="T17" s="9" t="str">
        <f aca="false">IF($B17="","",IF(COUNTIF($B$6:$B$105,$B17)&gt;1,"Código duplicado",IF($D17="","Falta nombre",IF(AND($F17&lt;&gt;"",$G17&lt;&gt;""),IF($G17&lt;$F17,"Cese anterior al ingreso","OK"),"OK"))))</f>
        <v/>
      </c>
    </row>
    <row r="18" customFormat="false" ht="15" hidden="false" customHeight="false" outlineLevel="0" collapsed="false">
      <c r="A18" s="23" t="n">
        <v>13</v>
      </c>
      <c r="B18" s="7"/>
      <c r="C18" s="7"/>
      <c r="D18" s="30"/>
      <c r="E18" s="30"/>
      <c r="F18" s="33"/>
      <c r="G18" s="33"/>
      <c r="H18" s="7"/>
      <c r="I18" s="7"/>
      <c r="J18" s="7"/>
      <c r="K18" s="29"/>
      <c r="L18" s="30"/>
      <c r="M18" s="9" t="str">
        <f aca="false">IF($B18="","",IF($F18="",1,IF(YEAR($F18)&lt;ANIO,1,IF(YEAR($F18)=ANIO,MONTH($F18),13))))</f>
        <v/>
      </c>
      <c r="N18" s="9" t="str">
        <f aca="false">IF($B18="","",IF($G18="",12,IF(YEAR($G18)&gt;ANIO,12,IF(YEAR($G18)=ANIO,MONTH($G18),0))))</f>
        <v/>
      </c>
      <c r="O18" s="9" t="str">
        <f aca="false">IF($B18="","",IF($G18="","No",IF(YEAR($G18)=ANIO,"Sí","No")))</f>
        <v/>
      </c>
      <c r="P18" s="34" t="str">
        <f aca="false">IF($B18="","",IF($H18="EPS",BON_EPS,IF($H18="Sin bonificación",0,BON_ESSALUD)))</f>
        <v/>
      </c>
      <c r="Q18" s="9" t="str">
        <f aca="false">IF($B18="","",IF($F18="",1,IF(YEAR($F18)&lt;ANIO,1,IF(YEAR($F18)&gt;ANIO,13,IF(DAY($F18)=1,MONTH($F18),MONTH($F18)+1)))))</f>
        <v/>
      </c>
      <c r="R18" s="9" t="str">
        <f aca="false">IF($B18="","",MAX(0,MIN(6,7-$Q18)))</f>
        <v/>
      </c>
      <c r="S18" s="9" t="str">
        <f aca="false">IF($B18="","",MAX(0,MIN(6,13-MAX($Q18,7))))</f>
        <v/>
      </c>
      <c r="T18" s="9" t="str">
        <f aca="false">IF($B18="","",IF(COUNTIF($B$6:$B$105,$B18)&gt;1,"Código duplicado",IF($D18="","Falta nombre",IF(AND($F18&lt;&gt;"",$G18&lt;&gt;""),IF($G18&lt;$F18,"Cese anterior al ingreso","OK"),"OK"))))</f>
        <v/>
      </c>
    </row>
    <row r="19" customFormat="false" ht="15" hidden="false" customHeight="false" outlineLevel="0" collapsed="false">
      <c r="A19" s="23" t="n">
        <v>14</v>
      </c>
      <c r="B19" s="7"/>
      <c r="C19" s="7"/>
      <c r="D19" s="30"/>
      <c r="E19" s="30"/>
      <c r="F19" s="33"/>
      <c r="G19" s="33"/>
      <c r="H19" s="7"/>
      <c r="I19" s="7"/>
      <c r="J19" s="7"/>
      <c r="K19" s="29"/>
      <c r="L19" s="30"/>
      <c r="M19" s="9" t="str">
        <f aca="false">IF($B19="","",IF($F19="",1,IF(YEAR($F19)&lt;ANIO,1,IF(YEAR($F19)=ANIO,MONTH($F19),13))))</f>
        <v/>
      </c>
      <c r="N19" s="9" t="str">
        <f aca="false">IF($B19="","",IF($G19="",12,IF(YEAR($G19)&gt;ANIO,12,IF(YEAR($G19)=ANIO,MONTH($G19),0))))</f>
        <v/>
      </c>
      <c r="O19" s="9" t="str">
        <f aca="false">IF($B19="","",IF($G19="","No",IF(YEAR($G19)=ANIO,"Sí","No")))</f>
        <v/>
      </c>
      <c r="P19" s="34" t="str">
        <f aca="false">IF($B19="","",IF($H19="EPS",BON_EPS,IF($H19="Sin bonificación",0,BON_ESSALUD)))</f>
        <v/>
      </c>
      <c r="Q19" s="9" t="str">
        <f aca="false">IF($B19="","",IF($F19="",1,IF(YEAR($F19)&lt;ANIO,1,IF(YEAR($F19)&gt;ANIO,13,IF(DAY($F19)=1,MONTH($F19),MONTH($F19)+1)))))</f>
        <v/>
      </c>
      <c r="R19" s="9" t="str">
        <f aca="false">IF($B19="","",MAX(0,MIN(6,7-$Q19)))</f>
        <v/>
      </c>
      <c r="S19" s="9" t="str">
        <f aca="false">IF($B19="","",MAX(0,MIN(6,13-MAX($Q19,7))))</f>
        <v/>
      </c>
      <c r="T19" s="9" t="str">
        <f aca="false">IF($B19="","",IF(COUNTIF($B$6:$B$105,$B19)&gt;1,"Código duplicado",IF($D19="","Falta nombre",IF(AND($F19&lt;&gt;"",$G19&lt;&gt;""),IF($G19&lt;$F19,"Cese anterior al ingreso","OK"),"OK"))))</f>
        <v/>
      </c>
    </row>
    <row r="20" customFormat="false" ht="15" hidden="false" customHeight="false" outlineLevel="0" collapsed="false">
      <c r="A20" s="23" t="n">
        <v>15</v>
      </c>
      <c r="B20" s="7"/>
      <c r="C20" s="7"/>
      <c r="D20" s="30"/>
      <c r="E20" s="30"/>
      <c r="F20" s="33"/>
      <c r="G20" s="33"/>
      <c r="H20" s="7"/>
      <c r="I20" s="7"/>
      <c r="J20" s="7"/>
      <c r="K20" s="29"/>
      <c r="L20" s="30"/>
      <c r="M20" s="9" t="str">
        <f aca="false">IF($B20="","",IF($F20="",1,IF(YEAR($F20)&lt;ANIO,1,IF(YEAR($F20)=ANIO,MONTH($F20),13))))</f>
        <v/>
      </c>
      <c r="N20" s="9" t="str">
        <f aca="false">IF($B20="","",IF($G20="",12,IF(YEAR($G20)&gt;ANIO,12,IF(YEAR($G20)=ANIO,MONTH($G20),0))))</f>
        <v/>
      </c>
      <c r="O20" s="9" t="str">
        <f aca="false">IF($B20="","",IF($G20="","No",IF(YEAR($G20)=ANIO,"Sí","No")))</f>
        <v/>
      </c>
      <c r="P20" s="34" t="str">
        <f aca="false">IF($B20="","",IF($H20="EPS",BON_EPS,IF($H20="Sin bonificación",0,BON_ESSALUD)))</f>
        <v/>
      </c>
      <c r="Q20" s="9" t="str">
        <f aca="false">IF($B20="","",IF($F20="",1,IF(YEAR($F20)&lt;ANIO,1,IF(YEAR($F20)&gt;ANIO,13,IF(DAY($F20)=1,MONTH($F20),MONTH($F20)+1)))))</f>
        <v/>
      </c>
      <c r="R20" s="9" t="str">
        <f aca="false">IF($B20="","",MAX(0,MIN(6,7-$Q20)))</f>
        <v/>
      </c>
      <c r="S20" s="9" t="str">
        <f aca="false">IF($B20="","",MAX(0,MIN(6,13-MAX($Q20,7))))</f>
        <v/>
      </c>
      <c r="T20" s="9" t="str">
        <f aca="false">IF($B20="","",IF(COUNTIF($B$6:$B$105,$B20)&gt;1,"Código duplicado",IF($D20="","Falta nombre",IF(AND($F20&lt;&gt;"",$G20&lt;&gt;""),IF($G20&lt;$F20,"Cese anterior al ingreso","OK"),"OK"))))</f>
        <v/>
      </c>
    </row>
    <row r="21" customFormat="false" ht="15" hidden="false" customHeight="false" outlineLevel="0" collapsed="false">
      <c r="A21" s="23" t="n">
        <v>16</v>
      </c>
      <c r="B21" s="7"/>
      <c r="C21" s="7"/>
      <c r="D21" s="30"/>
      <c r="E21" s="30"/>
      <c r="F21" s="33"/>
      <c r="G21" s="33"/>
      <c r="H21" s="7"/>
      <c r="I21" s="7"/>
      <c r="J21" s="7"/>
      <c r="K21" s="29"/>
      <c r="L21" s="30"/>
      <c r="M21" s="9" t="str">
        <f aca="false">IF($B21="","",IF($F21="",1,IF(YEAR($F21)&lt;ANIO,1,IF(YEAR($F21)=ANIO,MONTH($F21),13))))</f>
        <v/>
      </c>
      <c r="N21" s="9" t="str">
        <f aca="false">IF($B21="","",IF($G21="",12,IF(YEAR($G21)&gt;ANIO,12,IF(YEAR($G21)=ANIO,MONTH($G21),0))))</f>
        <v/>
      </c>
      <c r="O21" s="9" t="str">
        <f aca="false">IF($B21="","",IF($G21="","No",IF(YEAR($G21)=ANIO,"Sí","No")))</f>
        <v/>
      </c>
      <c r="P21" s="34" t="str">
        <f aca="false">IF($B21="","",IF($H21="EPS",BON_EPS,IF($H21="Sin bonificación",0,BON_ESSALUD)))</f>
        <v/>
      </c>
      <c r="Q21" s="9" t="str">
        <f aca="false">IF($B21="","",IF($F21="",1,IF(YEAR($F21)&lt;ANIO,1,IF(YEAR($F21)&gt;ANIO,13,IF(DAY($F21)=1,MONTH($F21),MONTH($F21)+1)))))</f>
        <v/>
      </c>
      <c r="R21" s="9" t="str">
        <f aca="false">IF($B21="","",MAX(0,MIN(6,7-$Q21)))</f>
        <v/>
      </c>
      <c r="S21" s="9" t="str">
        <f aca="false">IF($B21="","",MAX(0,MIN(6,13-MAX($Q21,7))))</f>
        <v/>
      </c>
      <c r="T21" s="9" t="str">
        <f aca="false">IF($B21="","",IF(COUNTIF($B$6:$B$105,$B21)&gt;1,"Código duplicado",IF($D21="","Falta nombre",IF(AND($F21&lt;&gt;"",$G21&lt;&gt;""),IF($G21&lt;$F21,"Cese anterior al ingreso","OK"),"OK"))))</f>
        <v/>
      </c>
    </row>
    <row r="22" customFormat="false" ht="15" hidden="false" customHeight="false" outlineLevel="0" collapsed="false">
      <c r="A22" s="23" t="n">
        <v>17</v>
      </c>
      <c r="B22" s="7"/>
      <c r="C22" s="7"/>
      <c r="D22" s="30"/>
      <c r="E22" s="30"/>
      <c r="F22" s="33"/>
      <c r="G22" s="33"/>
      <c r="H22" s="7"/>
      <c r="I22" s="7"/>
      <c r="J22" s="7"/>
      <c r="K22" s="29"/>
      <c r="L22" s="30"/>
      <c r="M22" s="9" t="str">
        <f aca="false">IF($B22="","",IF($F22="",1,IF(YEAR($F22)&lt;ANIO,1,IF(YEAR($F22)=ANIO,MONTH($F22),13))))</f>
        <v/>
      </c>
      <c r="N22" s="9" t="str">
        <f aca="false">IF($B22="","",IF($G22="",12,IF(YEAR($G22)&gt;ANIO,12,IF(YEAR($G22)=ANIO,MONTH($G22),0))))</f>
        <v/>
      </c>
      <c r="O22" s="9" t="str">
        <f aca="false">IF($B22="","",IF($G22="","No",IF(YEAR($G22)=ANIO,"Sí","No")))</f>
        <v/>
      </c>
      <c r="P22" s="34" t="str">
        <f aca="false">IF($B22="","",IF($H22="EPS",BON_EPS,IF($H22="Sin bonificación",0,BON_ESSALUD)))</f>
        <v/>
      </c>
      <c r="Q22" s="9" t="str">
        <f aca="false">IF($B22="","",IF($F22="",1,IF(YEAR($F22)&lt;ANIO,1,IF(YEAR($F22)&gt;ANIO,13,IF(DAY($F22)=1,MONTH($F22),MONTH($F22)+1)))))</f>
        <v/>
      </c>
      <c r="R22" s="9" t="str">
        <f aca="false">IF($B22="","",MAX(0,MIN(6,7-$Q22)))</f>
        <v/>
      </c>
      <c r="S22" s="9" t="str">
        <f aca="false">IF($B22="","",MAX(0,MIN(6,13-MAX($Q22,7))))</f>
        <v/>
      </c>
      <c r="T22" s="9" t="str">
        <f aca="false">IF($B22="","",IF(COUNTIF($B$6:$B$105,$B22)&gt;1,"Código duplicado",IF($D22="","Falta nombre",IF(AND($F22&lt;&gt;"",$G22&lt;&gt;""),IF($G22&lt;$F22,"Cese anterior al ingreso","OK"),"OK"))))</f>
        <v/>
      </c>
    </row>
    <row r="23" customFormat="false" ht="15" hidden="false" customHeight="false" outlineLevel="0" collapsed="false">
      <c r="A23" s="23" t="n">
        <v>18</v>
      </c>
      <c r="B23" s="7"/>
      <c r="C23" s="7"/>
      <c r="D23" s="30"/>
      <c r="E23" s="30"/>
      <c r="F23" s="33"/>
      <c r="G23" s="33"/>
      <c r="H23" s="7"/>
      <c r="I23" s="7"/>
      <c r="J23" s="7"/>
      <c r="K23" s="29"/>
      <c r="L23" s="30"/>
      <c r="M23" s="9" t="str">
        <f aca="false">IF($B23="","",IF($F23="",1,IF(YEAR($F23)&lt;ANIO,1,IF(YEAR($F23)=ANIO,MONTH($F23),13))))</f>
        <v/>
      </c>
      <c r="N23" s="9" t="str">
        <f aca="false">IF($B23="","",IF($G23="",12,IF(YEAR($G23)&gt;ANIO,12,IF(YEAR($G23)=ANIO,MONTH($G23),0))))</f>
        <v/>
      </c>
      <c r="O23" s="9" t="str">
        <f aca="false">IF($B23="","",IF($G23="","No",IF(YEAR($G23)=ANIO,"Sí","No")))</f>
        <v/>
      </c>
      <c r="P23" s="34" t="str">
        <f aca="false">IF($B23="","",IF($H23="EPS",BON_EPS,IF($H23="Sin bonificación",0,BON_ESSALUD)))</f>
        <v/>
      </c>
      <c r="Q23" s="9" t="str">
        <f aca="false">IF($B23="","",IF($F23="",1,IF(YEAR($F23)&lt;ANIO,1,IF(YEAR($F23)&gt;ANIO,13,IF(DAY($F23)=1,MONTH($F23),MONTH($F23)+1)))))</f>
        <v/>
      </c>
      <c r="R23" s="9" t="str">
        <f aca="false">IF($B23="","",MAX(0,MIN(6,7-$Q23)))</f>
        <v/>
      </c>
      <c r="S23" s="9" t="str">
        <f aca="false">IF($B23="","",MAX(0,MIN(6,13-MAX($Q23,7))))</f>
        <v/>
      </c>
      <c r="T23" s="9" t="str">
        <f aca="false">IF($B23="","",IF(COUNTIF($B$6:$B$105,$B23)&gt;1,"Código duplicado",IF($D23="","Falta nombre",IF(AND($F23&lt;&gt;"",$G23&lt;&gt;""),IF($G23&lt;$F23,"Cese anterior al ingreso","OK"),"OK"))))</f>
        <v/>
      </c>
    </row>
    <row r="24" customFormat="false" ht="15" hidden="false" customHeight="false" outlineLevel="0" collapsed="false">
      <c r="A24" s="23" t="n">
        <v>19</v>
      </c>
      <c r="B24" s="7"/>
      <c r="C24" s="7"/>
      <c r="D24" s="30"/>
      <c r="E24" s="30"/>
      <c r="F24" s="33"/>
      <c r="G24" s="33"/>
      <c r="H24" s="7"/>
      <c r="I24" s="7"/>
      <c r="J24" s="7"/>
      <c r="K24" s="29"/>
      <c r="L24" s="30"/>
      <c r="M24" s="9" t="str">
        <f aca="false">IF($B24="","",IF($F24="",1,IF(YEAR($F24)&lt;ANIO,1,IF(YEAR($F24)=ANIO,MONTH($F24),13))))</f>
        <v/>
      </c>
      <c r="N24" s="9" t="str">
        <f aca="false">IF($B24="","",IF($G24="",12,IF(YEAR($G24)&gt;ANIO,12,IF(YEAR($G24)=ANIO,MONTH($G24),0))))</f>
        <v/>
      </c>
      <c r="O24" s="9" t="str">
        <f aca="false">IF($B24="","",IF($G24="","No",IF(YEAR($G24)=ANIO,"Sí","No")))</f>
        <v/>
      </c>
      <c r="P24" s="34" t="str">
        <f aca="false">IF($B24="","",IF($H24="EPS",BON_EPS,IF($H24="Sin bonificación",0,BON_ESSALUD)))</f>
        <v/>
      </c>
      <c r="Q24" s="9" t="str">
        <f aca="false">IF($B24="","",IF($F24="",1,IF(YEAR($F24)&lt;ANIO,1,IF(YEAR($F24)&gt;ANIO,13,IF(DAY($F24)=1,MONTH($F24),MONTH($F24)+1)))))</f>
        <v/>
      </c>
      <c r="R24" s="9" t="str">
        <f aca="false">IF($B24="","",MAX(0,MIN(6,7-$Q24)))</f>
        <v/>
      </c>
      <c r="S24" s="9" t="str">
        <f aca="false">IF($B24="","",MAX(0,MIN(6,13-MAX($Q24,7))))</f>
        <v/>
      </c>
      <c r="T24" s="9" t="str">
        <f aca="false">IF($B24="","",IF(COUNTIF($B$6:$B$105,$B24)&gt;1,"Código duplicado",IF($D24="","Falta nombre",IF(AND($F24&lt;&gt;"",$G24&lt;&gt;""),IF($G24&lt;$F24,"Cese anterior al ingreso","OK"),"OK"))))</f>
        <v/>
      </c>
    </row>
    <row r="25" customFormat="false" ht="15" hidden="false" customHeight="false" outlineLevel="0" collapsed="false">
      <c r="A25" s="23" t="n">
        <v>20</v>
      </c>
      <c r="B25" s="7"/>
      <c r="C25" s="7"/>
      <c r="D25" s="30"/>
      <c r="E25" s="30"/>
      <c r="F25" s="33"/>
      <c r="G25" s="33"/>
      <c r="H25" s="7"/>
      <c r="I25" s="7"/>
      <c r="J25" s="7"/>
      <c r="K25" s="29"/>
      <c r="L25" s="30"/>
      <c r="M25" s="9" t="str">
        <f aca="false">IF($B25="","",IF($F25="",1,IF(YEAR($F25)&lt;ANIO,1,IF(YEAR($F25)=ANIO,MONTH($F25),13))))</f>
        <v/>
      </c>
      <c r="N25" s="9" t="str">
        <f aca="false">IF($B25="","",IF($G25="",12,IF(YEAR($G25)&gt;ANIO,12,IF(YEAR($G25)=ANIO,MONTH($G25),0))))</f>
        <v/>
      </c>
      <c r="O25" s="9" t="str">
        <f aca="false">IF($B25="","",IF($G25="","No",IF(YEAR($G25)=ANIO,"Sí","No")))</f>
        <v/>
      </c>
      <c r="P25" s="34" t="str">
        <f aca="false">IF($B25="","",IF($H25="EPS",BON_EPS,IF($H25="Sin bonificación",0,BON_ESSALUD)))</f>
        <v/>
      </c>
      <c r="Q25" s="9" t="str">
        <f aca="false">IF($B25="","",IF($F25="",1,IF(YEAR($F25)&lt;ANIO,1,IF(YEAR($F25)&gt;ANIO,13,IF(DAY($F25)=1,MONTH($F25),MONTH($F25)+1)))))</f>
        <v/>
      </c>
      <c r="R25" s="9" t="str">
        <f aca="false">IF($B25="","",MAX(0,MIN(6,7-$Q25)))</f>
        <v/>
      </c>
      <c r="S25" s="9" t="str">
        <f aca="false">IF($B25="","",MAX(0,MIN(6,13-MAX($Q25,7))))</f>
        <v/>
      </c>
      <c r="T25" s="9" t="str">
        <f aca="false">IF($B25="","",IF(COUNTIF($B$6:$B$105,$B25)&gt;1,"Código duplicado",IF($D25="","Falta nombre",IF(AND($F25&lt;&gt;"",$G25&lt;&gt;""),IF($G25&lt;$F25,"Cese anterior al ingreso","OK"),"OK"))))</f>
        <v/>
      </c>
    </row>
    <row r="26" customFormat="false" ht="15" hidden="false" customHeight="false" outlineLevel="0" collapsed="false">
      <c r="A26" s="23" t="n">
        <v>21</v>
      </c>
      <c r="B26" s="7"/>
      <c r="C26" s="7"/>
      <c r="D26" s="30"/>
      <c r="E26" s="30"/>
      <c r="F26" s="33"/>
      <c r="G26" s="33"/>
      <c r="H26" s="7"/>
      <c r="I26" s="7"/>
      <c r="J26" s="7"/>
      <c r="K26" s="29"/>
      <c r="L26" s="30"/>
      <c r="M26" s="9" t="str">
        <f aca="false">IF($B26="","",IF($F26="",1,IF(YEAR($F26)&lt;ANIO,1,IF(YEAR($F26)=ANIO,MONTH($F26),13))))</f>
        <v/>
      </c>
      <c r="N26" s="9" t="str">
        <f aca="false">IF($B26="","",IF($G26="",12,IF(YEAR($G26)&gt;ANIO,12,IF(YEAR($G26)=ANIO,MONTH($G26),0))))</f>
        <v/>
      </c>
      <c r="O26" s="9" t="str">
        <f aca="false">IF($B26="","",IF($G26="","No",IF(YEAR($G26)=ANIO,"Sí","No")))</f>
        <v/>
      </c>
      <c r="P26" s="34" t="str">
        <f aca="false">IF($B26="","",IF($H26="EPS",BON_EPS,IF($H26="Sin bonificación",0,BON_ESSALUD)))</f>
        <v/>
      </c>
      <c r="Q26" s="9" t="str">
        <f aca="false">IF($B26="","",IF($F26="",1,IF(YEAR($F26)&lt;ANIO,1,IF(YEAR($F26)&gt;ANIO,13,IF(DAY($F26)=1,MONTH($F26),MONTH($F26)+1)))))</f>
        <v/>
      </c>
      <c r="R26" s="9" t="str">
        <f aca="false">IF($B26="","",MAX(0,MIN(6,7-$Q26)))</f>
        <v/>
      </c>
      <c r="S26" s="9" t="str">
        <f aca="false">IF($B26="","",MAX(0,MIN(6,13-MAX($Q26,7))))</f>
        <v/>
      </c>
      <c r="T26" s="9" t="str">
        <f aca="false">IF($B26="","",IF(COUNTIF($B$6:$B$105,$B26)&gt;1,"Código duplicado",IF($D26="","Falta nombre",IF(AND($F26&lt;&gt;"",$G26&lt;&gt;""),IF($G26&lt;$F26,"Cese anterior al ingreso","OK"),"OK"))))</f>
        <v/>
      </c>
    </row>
    <row r="27" customFormat="false" ht="15" hidden="false" customHeight="false" outlineLevel="0" collapsed="false">
      <c r="A27" s="23" t="n">
        <v>22</v>
      </c>
      <c r="B27" s="7"/>
      <c r="C27" s="7"/>
      <c r="D27" s="30"/>
      <c r="E27" s="30"/>
      <c r="F27" s="33"/>
      <c r="G27" s="33"/>
      <c r="H27" s="7"/>
      <c r="I27" s="7"/>
      <c r="J27" s="7"/>
      <c r="K27" s="29"/>
      <c r="L27" s="30"/>
      <c r="M27" s="9" t="str">
        <f aca="false">IF($B27="","",IF($F27="",1,IF(YEAR($F27)&lt;ANIO,1,IF(YEAR($F27)=ANIO,MONTH($F27),13))))</f>
        <v/>
      </c>
      <c r="N27" s="9" t="str">
        <f aca="false">IF($B27="","",IF($G27="",12,IF(YEAR($G27)&gt;ANIO,12,IF(YEAR($G27)=ANIO,MONTH($G27),0))))</f>
        <v/>
      </c>
      <c r="O27" s="9" t="str">
        <f aca="false">IF($B27="","",IF($G27="","No",IF(YEAR($G27)=ANIO,"Sí","No")))</f>
        <v/>
      </c>
      <c r="P27" s="34" t="str">
        <f aca="false">IF($B27="","",IF($H27="EPS",BON_EPS,IF($H27="Sin bonificación",0,BON_ESSALUD)))</f>
        <v/>
      </c>
      <c r="Q27" s="9" t="str">
        <f aca="false">IF($B27="","",IF($F27="",1,IF(YEAR($F27)&lt;ANIO,1,IF(YEAR($F27)&gt;ANIO,13,IF(DAY($F27)=1,MONTH($F27),MONTH($F27)+1)))))</f>
        <v/>
      </c>
      <c r="R27" s="9" t="str">
        <f aca="false">IF($B27="","",MAX(0,MIN(6,7-$Q27)))</f>
        <v/>
      </c>
      <c r="S27" s="9" t="str">
        <f aca="false">IF($B27="","",MAX(0,MIN(6,13-MAX($Q27,7))))</f>
        <v/>
      </c>
      <c r="T27" s="9" t="str">
        <f aca="false">IF($B27="","",IF(COUNTIF($B$6:$B$105,$B27)&gt;1,"Código duplicado",IF($D27="","Falta nombre",IF(AND($F27&lt;&gt;"",$G27&lt;&gt;""),IF($G27&lt;$F27,"Cese anterior al ingreso","OK"),"OK"))))</f>
        <v/>
      </c>
    </row>
    <row r="28" customFormat="false" ht="15" hidden="false" customHeight="false" outlineLevel="0" collapsed="false">
      <c r="A28" s="23" t="n">
        <v>23</v>
      </c>
      <c r="B28" s="7"/>
      <c r="C28" s="7"/>
      <c r="D28" s="30"/>
      <c r="E28" s="30"/>
      <c r="F28" s="33"/>
      <c r="G28" s="33"/>
      <c r="H28" s="7"/>
      <c r="I28" s="7"/>
      <c r="J28" s="7"/>
      <c r="K28" s="29"/>
      <c r="L28" s="30"/>
      <c r="M28" s="9" t="str">
        <f aca="false">IF($B28="","",IF($F28="",1,IF(YEAR($F28)&lt;ANIO,1,IF(YEAR($F28)=ANIO,MONTH($F28),13))))</f>
        <v/>
      </c>
      <c r="N28" s="9" t="str">
        <f aca="false">IF($B28="","",IF($G28="",12,IF(YEAR($G28)&gt;ANIO,12,IF(YEAR($G28)=ANIO,MONTH($G28),0))))</f>
        <v/>
      </c>
      <c r="O28" s="9" t="str">
        <f aca="false">IF($B28="","",IF($G28="","No",IF(YEAR($G28)=ANIO,"Sí","No")))</f>
        <v/>
      </c>
      <c r="P28" s="34" t="str">
        <f aca="false">IF($B28="","",IF($H28="EPS",BON_EPS,IF($H28="Sin bonificación",0,BON_ESSALUD)))</f>
        <v/>
      </c>
      <c r="Q28" s="9" t="str">
        <f aca="false">IF($B28="","",IF($F28="",1,IF(YEAR($F28)&lt;ANIO,1,IF(YEAR($F28)&gt;ANIO,13,IF(DAY($F28)=1,MONTH($F28),MONTH($F28)+1)))))</f>
        <v/>
      </c>
      <c r="R28" s="9" t="str">
        <f aca="false">IF($B28="","",MAX(0,MIN(6,7-$Q28)))</f>
        <v/>
      </c>
      <c r="S28" s="9" t="str">
        <f aca="false">IF($B28="","",MAX(0,MIN(6,13-MAX($Q28,7))))</f>
        <v/>
      </c>
      <c r="T28" s="9" t="str">
        <f aca="false">IF($B28="","",IF(COUNTIF($B$6:$B$105,$B28)&gt;1,"Código duplicado",IF($D28="","Falta nombre",IF(AND($F28&lt;&gt;"",$G28&lt;&gt;""),IF($G28&lt;$F28,"Cese anterior al ingreso","OK"),"OK"))))</f>
        <v/>
      </c>
    </row>
    <row r="29" customFormat="false" ht="15" hidden="false" customHeight="false" outlineLevel="0" collapsed="false">
      <c r="A29" s="23" t="n">
        <v>24</v>
      </c>
      <c r="B29" s="7"/>
      <c r="C29" s="7"/>
      <c r="D29" s="30"/>
      <c r="E29" s="30"/>
      <c r="F29" s="33"/>
      <c r="G29" s="33"/>
      <c r="H29" s="7"/>
      <c r="I29" s="7"/>
      <c r="J29" s="7"/>
      <c r="K29" s="29"/>
      <c r="L29" s="30"/>
      <c r="M29" s="9" t="str">
        <f aca="false">IF($B29="","",IF($F29="",1,IF(YEAR($F29)&lt;ANIO,1,IF(YEAR($F29)=ANIO,MONTH($F29),13))))</f>
        <v/>
      </c>
      <c r="N29" s="9" t="str">
        <f aca="false">IF($B29="","",IF($G29="",12,IF(YEAR($G29)&gt;ANIO,12,IF(YEAR($G29)=ANIO,MONTH($G29),0))))</f>
        <v/>
      </c>
      <c r="O29" s="9" t="str">
        <f aca="false">IF($B29="","",IF($G29="","No",IF(YEAR($G29)=ANIO,"Sí","No")))</f>
        <v/>
      </c>
      <c r="P29" s="34" t="str">
        <f aca="false">IF($B29="","",IF($H29="EPS",BON_EPS,IF($H29="Sin bonificación",0,BON_ESSALUD)))</f>
        <v/>
      </c>
      <c r="Q29" s="9" t="str">
        <f aca="false">IF($B29="","",IF($F29="",1,IF(YEAR($F29)&lt;ANIO,1,IF(YEAR($F29)&gt;ANIO,13,IF(DAY($F29)=1,MONTH($F29),MONTH($F29)+1)))))</f>
        <v/>
      </c>
      <c r="R29" s="9" t="str">
        <f aca="false">IF($B29="","",MAX(0,MIN(6,7-$Q29)))</f>
        <v/>
      </c>
      <c r="S29" s="9" t="str">
        <f aca="false">IF($B29="","",MAX(0,MIN(6,13-MAX($Q29,7))))</f>
        <v/>
      </c>
      <c r="T29" s="9" t="str">
        <f aca="false">IF($B29="","",IF(COUNTIF($B$6:$B$105,$B29)&gt;1,"Código duplicado",IF($D29="","Falta nombre",IF(AND($F29&lt;&gt;"",$G29&lt;&gt;""),IF($G29&lt;$F29,"Cese anterior al ingreso","OK"),"OK"))))</f>
        <v/>
      </c>
    </row>
    <row r="30" customFormat="false" ht="15" hidden="false" customHeight="false" outlineLevel="0" collapsed="false">
      <c r="A30" s="23" t="n">
        <v>25</v>
      </c>
      <c r="B30" s="7"/>
      <c r="C30" s="7"/>
      <c r="D30" s="30"/>
      <c r="E30" s="30"/>
      <c r="F30" s="33"/>
      <c r="G30" s="33"/>
      <c r="H30" s="7"/>
      <c r="I30" s="7"/>
      <c r="J30" s="7"/>
      <c r="K30" s="29"/>
      <c r="L30" s="30"/>
      <c r="M30" s="9" t="str">
        <f aca="false">IF($B30="","",IF($F30="",1,IF(YEAR($F30)&lt;ANIO,1,IF(YEAR($F30)=ANIO,MONTH($F30),13))))</f>
        <v/>
      </c>
      <c r="N30" s="9" t="str">
        <f aca="false">IF($B30="","",IF($G30="",12,IF(YEAR($G30)&gt;ANIO,12,IF(YEAR($G30)=ANIO,MONTH($G30),0))))</f>
        <v/>
      </c>
      <c r="O30" s="9" t="str">
        <f aca="false">IF($B30="","",IF($G30="","No",IF(YEAR($G30)=ANIO,"Sí","No")))</f>
        <v/>
      </c>
      <c r="P30" s="34" t="str">
        <f aca="false">IF($B30="","",IF($H30="EPS",BON_EPS,IF($H30="Sin bonificación",0,BON_ESSALUD)))</f>
        <v/>
      </c>
      <c r="Q30" s="9" t="str">
        <f aca="false">IF($B30="","",IF($F30="",1,IF(YEAR($F30)&lt;ANIO,1,IF(YEAR($F30)&gt;ANIO,13,IF(DAY($F30)=1,MONTH($F30),MONTH($F30)+1)))))</f>
        <v/>
      </c>
      <c r="R30" s="9" t="str">
        <f aca="false">IF($B30="","",MAX(0,MIN(6,7-$Q30)))</f>
        <v/>
      </c>
      <c r="S30" s="9" t="str">
        <f aca="false">IF($B30="","",MAX(0,MIN(6,13-MAX($Q30,7))))</f>
        <v/>
      </c>
      <c r="T30" s="9" t="str">
        <f aca="false">IF($B30="","",IF(COUNTIF($B$6:$B$105,$B30)&gt;1,"Código duplicado",IF($D30="","Falta nombre",IF(AND($F30&lt;&gt;"",$G30&lt;&gt;""),IF($G30&lt;$F30,"Cese anterior al ingreso","OK"),"OK"))))</f>
        <v/>
      </c>
    </row>
    <row r="31" customFormat="false" ht="15" hidden="false" customHeight="false" outlineLevel="0" collapsed="false">
      <c r="A31" s="23" t="n">
        <v>26</v>
      </c>
      <c r="B31" s="7"/>
      <c r="C31" s="7"/>
      <c r="D31" s="30"/>
      <c r="E31" s="30"/>
      <c r="F31" s="33"/>
      <c r="G31" s="33"/>
      <c r="H31" s="7"/>
      <c r="I31" s="7"/>
      <c r="J31" s="7"/>
      <c r="K31" s="29"/>
      <c r="L31" s="30"/>
      <c r="M31" s="9" t="str">
        <f aca="false">IF($B31="","",IF($F31="",1,IF(YEAR($F31)&lt;ANIO,1,IF(YEAR($F31)=ANIO,MONTH($F31),13))))</f>
        <v/>
      </c>
      <c r="N31" s="9" t="str">
        <f aca="false">IF($B31="","",IF($G31="",12,IF(YEAR($G31)&gt;ANIO,12,IF(YEAR($G31)=ANIO,MONTH($G31),0))))</f>
        <v/>
      </c>
      <c r="O31" s="9" t="str">
        <f aca="false">IF($B31="","",IF($G31="","No",IF(YEAR($G31)=ANIO,"Sí","No")))</f>
        <v/>
      </c>
      <c r="P31" s="34" t="str">
        <f aca="false">IF($B31="","",IF($H31="EPS",BON_EPS,IF($H31="Sin bonificación",0,BON_ESSALUD)))</f>
        <v/>
      </c>
      <c r="Q31" s="9" t="str">
        <f aca="false">IF($B31="","",IF($F31="",1,IF(YEAR($F31)&lt;ANIO,1,IF(YEAR($F31)&gt;ANIO,13,IF(DAY($F31)=1,MONTH($F31),MONTH($F31)+1)))))</f>
        <v/>
      </c>
      <c r="R31" s="9" t="str">
        <f aca="false">IF($B31="","",MAX(0,MIN(6,7-$Q31)))</f>
        <v/>
      </c>
      <c r="S31" s="9" t="str">
        <f aca="false">IF($B31="","",MAX(0,MIN(6,13-MAX($Q31,7))))</f>
        <v/>
      </c>
      <c r="T31" s="9" t="str">
        <f aca="false">IF($B31="","",IF(COUNTIF($B$6:$B$105,$B31)&gt;1,"Código duplicado",IF($D31="","Falta nombre",IF(AND($F31&lt;&gt;"",$G31&lt;&gt;""),IF($G31&lt;$F31,"Cese anterior al ingreso","OK"),"OK"))))</f>
        <v/>
      </c>
    </row>
    <row r="32" customFormat="false" ht="15" hidden="false" customHeight="false" outlineLevel="0" collapsed="false">
      <c r="A32" s="23" t="n">
        <v>27</v>
      </c>
      <c r="B32" s="7"/>
      <c r="C32" s="7"/>
      <c r="D32" s="30"/>
      <c r="E32" s="30"/>
      <c r="F32" s="33"/>
      <c r="G32" s="33"/>
      <c r="H32" s="7"/>
      <c r="I32" s="7"/>
      <c r="J32" s="7"/>
      <c r="K32" s="29"/>
      <c r="L32" s="30"/>
      <c r="M32" s="9" t="str">
        <f aca="false">IF($B32="","",IF($F32="",1,IF(YEAR($F32)&lt;ANIO,1,IF(YEAR($F32)=ANIO,MONTH($F32),13))))</f>
        <v/>
      </c>
      <c r="N32" s="9" t="str">
        <f aca="false">IF($B32="","",IF($G32="",12,IF(YEAR($G32)&gt;ANIO,12,IF(YEAR($G32)=ANIO,MONTH($G32),0))))</f>
        <v/>
      </c>
      <c r="O32" s="9" t="str">
        <f aca="false">IF($B32="","",IF($G32="","No",IF(YEAR($G32)=ANIO,"Sí","No")))</f>
        <v/>
      </c>
      <c r="P32" s="34" t="str">
        <f aca="false">IF($B32="","",IF($H32="EPS",BON_EPS,IF($H32="Sin bonificación",0,BON_ESSALUD)))</f>
        <v/>
      </c>
      <c r="Q32" s="9" t="str">
        <f aca="false">IF($B32="","",IF($F32="",1,IF(YEAR($F32)&lt;ANIO,1,IF(YEAR($F32)&gt;ANIO,13,IF(DAY($F32)=1,MONTH($F32),MONTH($F32)+1)))))</f>
        <v/>
      </c>
      <c r="R32" s="9" t="str">
        <f aca="false">IF($B32="","",MAX(0,MIN(6,7-$Q32)))</f>
        <v/>
      </c>
      <c r="S32" s="9" t="str">
        <f aca="false">IF($B32="","",MAX(0,MIN(6,13-MAX($Q32,7))))</f>
        <v/>
      </c>
      <c r="T32" s="9" t="str">
        <f aca="false">IF($B32="","",IF(COUNTIF($B$6:$B$105,$B32)&gt;1,"Código duplicado",IF($D32="","Falta nombre",IF(AND($F32&lt;&gt;"",$G32&lt;&gt;""),IF($G32&lt;$F32,"Cese anterior al ingreso","OK"),"OK"))))</f>
        <v/>
      </c>
    </row>
    <row r="33" customFormat="false" ht="15" hidden="false" customHeight="false" outlineLevel="0" collapsed="false">
      <c r="A33" s="23" t="n">
        <v>28</v>
      </c>
      <c r="B33" s="7"/>
      <c r="C33" s="7"/>
      <c r="D33" s="30"/>
      <c r="E33" s="30"/>
      <c r="F33" s="33"/>
      <c r="G33" s="33"/>
      <c r="H33" s="7"/>
      <c r="I33" s="7"/>
      <c r="J33" s="7"/>
      <c r="K33" s="29"/>
      <c r="L33" s="30"/>
      <c r="M33" s="9" t="str">
        <f aca="false">IF($B33="","",IF($F33="",1,IF(YEAR($F33)&lt;ANIO,1,IF(YEAR($F33)=ANIO,MONTH($F33),13))))</f>
        <v/>
      </c>
      <c r="N33" s="9" t="str">
        <f aca="false">IF($B33="","",IF($G33="",12,IF(YEAR($G33)&gt;ANIO,12,IF(YEAR($G33)=ANIO,MONTH($G33),0))))</f>
        <v/>
      </c>
      <c r="O33" s="9" t="str">
        <f aca="false">IF($B33="","",IF($G33="","No",IF(YEAR($G33)=ANIO,"Sí","No")))</f>
        <v/>
      </c>
      <c r="P33" s="34" t="str">
        <f aca="false">IF($B33="","",IF($H33="EPS",BON_EPS,IF($H33="Sin bonificación",0,BON_ESSALUD)))</f>
        <v/>
      </c>
      <c r="Q33" s="9" t="str">
        <f aca="false">IF($B33="","",IF($F33="",1,IF(YEAR($F33)&lt;ANIO,1,IF(YEAR($F33)&gt;ANIO,13,IF(DAY($F33)=1,MONTH($F33),MONTH($F33)+1)))))</f>
        <v/>
      </c>
      <c r="R33" s="9" t="str">
        <f aca="false">IF($B33="","",MAX(0,MIN(6,7-$Q33)))</f>
        <v/>
      </c>
      <c r="S33" s="9" t="str">
        <f aca="false">IF($B33="","",MAX(0,MIN(6,13-MAX($Q33,7))))</f>
        <v/>
      </c>
      <c r="T33" s="9" t="str">
        <f aca="false">IF($B33="","",IF(COUNTIF($B$6:$B$105,$B33)&gt;1,"Código duplicado",IF($D33="","Falta nombre",IF(AND($F33&lt;&gt;"",$G33&lt;&gt;""),IF($G33&lt;$F33,"Cese anterior al ingreso","OK"),"OK"))))</f>
        <v/>
      </c>
    </row>
    <row r="34" customFormat="false" ht="15" hidden="false" customHeight="false" outlineLevel="0" collapsed="false">
      <c r="A34" s="23" t="n">
        <v>29</v>
      </c>
      <c r="B34" s="7"/>
      <c r="C34" s="7"/>
      <c r="D34" s="30"/>
      <c r="E34" s="30"/>
      <c r="F34" s="33"/>
      <c r="G34" s="33"/>
      <c r="H34" s="7"/>
      <c r="I34" s="7"/>
      <c r="J34" s="7"/>
      <c r="K34" s="29"/>
      <c r="L34" s="30"/>
      <c r="M34" s="9" t="str">
        <f aca="false">IF($B34="","",IF($F34="",1,IF(YEAR($F34)&lt;ANIO,1,IF(YEAR($F34)=ANIO,MONTH($F34),13))))</f>
        <v/>
      </c>
      <c r="N34" s="9" t="str">
        <f aca="false">IF($B34="","",IF($G34="",12,IF(YEAR($G34)&gt;ANIO,12,IF(YEAR($G34)=ANIO,MONTH($G34),0))))</f>
        <v/>
      </c>
      <c r="O34" s="9" t="str">
        <f aca="false">IF($B34="","",IF($G34="","No",IF(YEAR($G34)=ANIO,"Sí","No")))</f>
        <v/>
      </c>
      <c r="P34" s="34" t="str">
        <f aca="false">IF($B34="","",IF($H34="EPS",BON_EPS,IF($H34="Sin bonificación",0,BON_ESSALUD)))</f>
        <v/>
      </c>
      <c r="Q34" s="9" t="str">
        <f aca="false">IF($B34="","",IF($F34="",1,IF(YEAR($F34)&lt;ANIO,1,IF(YEAR($F34)&gt;ANIO,13,IF(DAY($F34)=1,MONTH($F34),MONTH($F34)+1)))))</f>
        <v/>
      </c>
      <c r="R34" s="9" t="str">
        <f aca="false">IF($B34="","",MAX(0,MIN(6,7-$Q34)))</f>
        <v/>
      </c>
      <c r="S34" s="9" t="str">
        <f aca="false">IF($B34="","",MAX(0,MIN(6,13-MAX($Q34,7))))</f>
        <v/>
      </c>
      <c r="T34" s="9" t="str">
        <f aca="false">IF($B34="","",IF(COUNTIF($B$6:$B$105,$B34)&gt;1,"Código duplicado",IF($D34="","Falta nombre",IF(AND($F34&lt;&gt;"",$G34&lt;&gt;""),IF($G34&lt;$F34,"Cese anterior al ingreso","OK"),"OK"))))</f>
        <v/>
      </c>
    </row>
    <row r="35" customFormat="false" ht="15" hidden="false" customHeight="false" outlineLevel="0" collapsed="false">
      <c r="A35" s="23" t="n">
        <v>30</v>
      </c>
      <c r="B35" s="7"/>
      <c r="C35" s="7"/>
      <c r="D35" s="30"/>
      <c r="E35" s="30"/>
      <c r="F35" s="33"/>
      <c r="G35" s="33"/>
      <c r="H35" s="7"/>
      <c r="I35" s="7"/>
      <c r="J35" s="7"/>
      <c r="K35" s="29"/>
      <c r="L35" s="30"/>
      <c r="M35" s="9" t="str">
        <f aca="false">IF($B35="","",IF($F35="",1,IF(YEAR($F35)&lt;ANIO,1,IF(YEAR($F35)=ANIO,MONTH($F35),13))))</f>
        <v/>
      </c>
      <c r="N35" s="9" t="str">
        <f aca="false">IF($B35="","",IF($G35="",12,IF(YEAR($G35)&gt;ANIO,12,IF(YEAR($G35)=ANIO,MONTH($G35),0))))</f>
        <v/>
      </c>
      <c r="O35" s="9" t="str">
        <f aca="false">IF($B35="","",IF($G35="","No",IF(YEAR($G35)=ANIO,"Sí","No")))</f>
        <v/>
      </c>
      <c r="P35" s="34" t="str">
        <f aca="false">IF($B35="","",IF($H35="EPS",BON_EPS,IF($H35="Sin bonificación",0,BON_ESSALUD)))</f>
        <v/>
      </c>
      <c r="Q35" s="9" t="str">
        <f aca="false">IF($B35="","",IF($F35="",1,IF(YEAR($F35)&lt;ANIO,1,IF(YEAR($F35)&gt;ANIO,13,IF(DAY($F35)=1,MONTH($F35),MONTH($F35)+1)))))</f>
        <v/>
      </c>
      <c r="R35" s="9" t="str">
        <f aca="false">IF($B35="","",MAX(0,MIN(6,7-$Q35)))</f>
        <v/>
      </c>
      <c r="S35" s="9" t="str">
        <f aca="false">IF($B35="","",MAX(0,MIN(6,13-MAX($Q35,7))))</f>
        <v/>
      </c>
      <c r="T35" s="9" t="str">
        <f aca="false">IF($B35="","",IF(COUNTIF($B$6:$B$105,$B35)&gt;1,"Código duplicado",IF($D35="","Falta nombre",IF(AND($F35&lt;&gt;"",$G35&lt;&gt;""),IF($G35&lt;$F35,"Cese anterior al ingreso","OK"),"OK"))))</f>
        <v/>
      </c>
    </row>
    <row r="36" customFormat="false" ht="15" hidden="false" customHeight="false" outlineLevel="0" collapsed="false">
      <c r="A36" s="23" t="n">
        <v>31</v>
      </c>
      <c r="B36" s="7"/>
      <c r="C36" s="7"/>
      <c r="D36" s="30"/>
      <c r="E36" s="30"/>
      <c r="F36" s="33"/>
      <c r="G36" s="33"/>
      <c r="H36" s="7"/>
      <c r="I36" s="7"/>
      <c r="J36" s="7"/>
      <c r="K36" s="29"/>
      <c r="L36" s="30"/>
      <c r="M36" s="9" t="str">
        <f aca="false">IF($B36="","",IF($F36="",1,IF(YEAR($F36)&lt;ANIO,1,IF(YEAR($F36)=ANIO,MONTH($F36),13))))</f>
        <v/>
      </c>
      <c r="N36" s="9" t="str">
        <f aca="false">IF($B36="","",IF($G36="",12,IF(YEAR($G36)&gt;ANIO,12,IF(YEAR($G36)=ANIO,MONTH($G36),0))))</f>
        <v/>
      </c>
      <c r="O36" s="9" t="str">
        <f aca="false">IF($B36="","",IF($G36="","No",IF(YEAR($G36)=ANIO,"Sí","No")))</f>
        <v/>
      </c>
      <c r="P36" s="34" t="str">
        <f aca="false">IF($B36="","",IF($H36="EPS",BON_EPS,IF($H36="Sin bonificación",0,BON_ESSALUD)))</f>
        <v/>
      </c>
      <c r="Q36" s="9" t="str">
        <f aca="false">IF($B36="","",IF($F36="",1,IF(YEAR($F36)&lt;ANIO,1,IF(YEAR($F36)&gt;ANIO,13,IF(DAY($F36)=1,MONTH($F36),MONTH($F36)+1)))))</f>
        <v/>
      </c>
      <c r="R36" s="9" t="str">
        <f aca="false">IF($B36="","",MAX(0,MIN(6,7-$Q36)))</f>
        <v/>
      </c>
      <c r="S36" s="9" t="str">
        <f aca="false">IF($B36="","",MAX(0,MIN(6,13-MAX($Q36,7))))</f>
        <v/>
      </c>
      <c r="T36" s="9" t="str">
        <f aca="false">IF($B36="","",IF(COUNTIF($B$6:$B$105,$B36)&gt;1,"Código duplicado",IF($D36="","Falta nombre",IF(AND($F36&lt;&gt;"",$G36&lt;&gt;""),IF($G36&lt;$F36,"Cese anterior al ingreso","OK"),"OK"))))</f>
        <v/>
      </c>
    </row>
    <row r="37" customFormat="false" ht="15" hidden="false" customHeight="false" outlineLevel="0" collapsed="false">
      <c r="A37" s="23" t="n">
        <v>32</v>
      </c>
      <c r="B37" s="7"/>
      <c r="C37" s="7"/>
      <c r="D37" s="30"/>
      <c r="E37" s="30"/>
      <c r="F37" s="33"/>
      <c r="G37" s="33"/>
      <c r="H37" s="7"/>
      <c r="I37" s="7"/>
      <c r="J37" s="7"/>
      <c r="K37" s="29"/>
      <c r="L37" s="30"/>
      <c r="M37" s="9" t="str">
        <f aca="false">IF($B37="","",IF($F37="",1,IF(YEAR($F37)&lt;ANIO,1,IF(YEAR($F37)=ANIO,MONTH($F37),13))))</f>
        <v/>
      </c>
      <c r="N37" s="9" t="str">
        <f aca="false">IF($B37="","",IF($G37="",12,IF(YEAR($G37)&gt;ANIO,12,IF(YEAR($G37)=ANIO,MONTH($G37),0))))</f>
        <v/>
      </c>
      <c r="O37" s="9" t="str">
        <f aca="false">IF($B37="","",IF($G37="","No",IF(YEAR($G37)=ANIO,"Sí","No")))</f>
        <v/>
      </c>
      <c r="P37" s="34" t="str">
        <f aca="false">IF($B37="","",IF($H37="EPS",BON_EPS,IF($H37="Sin bonificación",0,BON_ESSALUD)))</f>
        <v/>
      </c>
      <c r="Q37" s="9" t="str">
        <f aca="false">IF($B37="","",IF($F37="",1,IF(YEAR($F37)&lt;ANIO,1,IF(YEAR($F37)&gt;ANIO,13,IF(DAY($F37)=1,MONTH($F37),MONTH($F37)+1)))))</f>
        <v/>
      </c>
      <c r="R37" s="9" t="str">
        <f aca="false">IF($B37="","",MAX(0,MIN(6,7-$Q37)))</f>
        <v/>
      </c>
      <c r="S37" s="9" t="str">
        <f aca="false">IF($B37="","",MAX(0,MIN(6,13-MAX($Q37,7))))</f>
        <v/>
      </c>
      <c r="T37" s="9" t="str">
        <f aca="false">IF($B37="","",IF(COUNTIF($B$6:$B$105,$B37)&gt;1,"Código duplicado",IF($D37="","Falta nombre",IF(AND($F37&lt;&gt;"",$G37&lt;&gt;""),IF($G37&lt;$F37,"Cese anterior al ingreso","OK"),"OK"))))</f>
        <v/>
      </c>
    </row>
    <row r="38" customFormat="false" ht="15" hidden="false" customHeight="false" outlineLevel="0" collapsed="false">
      <c r="A38" s="23" t="n">
        <v>33</v>
      </c>
      <c r="B38" s="7"/>
      <c r="C38" s="7"/>
      <c r="D38" s="30"/>
      <c r="E38" s="30"/>
      <c r="F38" s="33"/>
      <c r="G38" s="33"/>
      <c r="H38" s="7"/>
      <c r="I38" s="7"/>
      <c r="J38" s="7"/>
      <c r="K38" s="29"/>
      <c r="L38" s="30"/>
      <c r="M38" s="9" t="str">
        <f aca="false">IF($B38="","",IF($F38="",1,IF(YEAR($F38)&lt;ANIO,1,IF(YEAR($F38)=ANIO,MONTH($F38),13))))</f>
        <v/>
      </c>
      <c r="N38" s="9" t="str">
        <f aca="false">IF($B38="","",IF($G38="",12,IF(YEAR($G38)&gt;ANIO,12,IF(YEAR($G38)=ANIO,MONTH($G38),0))))</f>
        <v/>
      </c>
      <c r="O38" s="9" t="str">
        <f aca="false">IF($B38="","",IF($G38="","No",IF(YEAR($G38)=ANIO,"Sí","No")))</f>
        <v/>
      </c>
      <c r="P38" s="34" t="str">
        <f aca="false">IF($B38="","",IF($H38="EPS",BON_EPS,IF($H38="Sin bonificación",0,BON_ESSALUD)))</f>
        <v/>
      </c>
      <c r="Q38" s="9" t="str">
        <f aca="false">IF($B38="","",IF($F38="",1,IF(YEAR($F38)&lt;ANIO,1,IF(YEAR($F38)&gt;ANIO,13,IF(DAY($F38)=1,MONTH($F38),MONTH($F38)+1)))))</f>
        <v/>
      </c>
      <c r="R38" s="9" t="str">
        <f aca="false">IF($B38="","",MAX(0,MIN(6,7-$Q38)))</f>
        <v/>
      </c>
      <c r="S38" s="9" t="str">
        <f aca="false">IF($B38="","",MAX(0,MIN(6,13-MAX($Q38,7))))</f>
        <v/>
      </c>
      <c r="T38" s="9" t="str">
        <f aca="false">IF($B38="","",IF(COUNTIF($B$6:$B$105,$B38)&gt;1,"Código duplicado",IF($D38="","Falta nombre",IF(AND($F38&lt;&gt;"",$G38&lt;&gt;""),IF($G38&lt;$F38,"Cese anterior al ingreso","OK"),"OK"))))</f>
        <v/>
      </c>
    </row>
    <row r="39" customFormat="false" ht="15" hidden="false" customHeight="false" outlineLevel="0" collapsed="false">
      <c r="A39" s="23" t="n">
        <v>34</v>
      </c>
      <c r="B39" s="7"/>
      <c r="C39" s="7"/>
      <c r="D39" s="30"/>
      <c r="E39" s="30"/>
      <c r="F39" s="33"/>
      <c r="G39" s="33"/>
      <c r="H39" s="7"/>
      <c r="I39" s="7"/>
      <c r="J39" s="7"/>
      <c r="K39" s="29"/>
      <c r="L39" s="30"/>
      <c r="M39" s="9" t="str">
        <f aca="false">IF($B39="","",IF($F39="",1,IF(YEAR($F39)&lt;ANIO,1,IF(YEAR($F39)=ANIO,MONTH($F39),13))))</f>
        <v/>
      </c>
      <c r="N39" s="9" t="str">
        <f aca="false">IF($B39="","",IF($G39="",12,IF(YEAR($G39)&gt;ANIO,12,IF(YEAR($G39)=ANIO,MONTH($G39),0))))</f>
        <v/>
      </c>
      <c r="O39" s="9" t="str">
        <f aca="false">IF($B39="","",IF($G39="","No",IF(YEAR($G39)=ANIO,"Sí","No")))</f>
        <v/>
      </c>
      <c r="P39" s="34" t="str">
        <f aca="false">IF($B39="","",IF($H39="EPS",BON_EPS,IF($H39="Sin bonificación",0,BON_ESSALUD)))</f>
        <v/>
      </c>
      <c r="Q39" s="9" t="str">
        <f aca="false">IF($B39="","",IF($F39="",1,IF(YEAR($F39)&lt;ANIO,1,IF(YEAR($F39)&gt;ANIO,13,IF(DAY($F39)=1,MONTH($F39),MONTH($F39)+1)))))</f>
        <v/>
      </c>
      <c r="R39" s="9" t="str">
        <f aca="false">IF($B39="","",MAX(0,MIN(6,7-$Q39)))</f>
        <v/>
      </c>
      <c r="S39" s="9" t="str">
        <f aca="false">IF($B39="","",MAX(0,MIN(6,13-MAX($Q39,7))))</f>
        <v/>
      </c>
      <c r="T39" s="9" t="str">
        <f aca="false">IF($B39="","",IF(COUNTIF($B$6:$B$105,$B39)&gt;1,"Código duplicado",IF($D39="","Falta nombre",IF(AND($F39&lt;&gt;"",$G39&lt;&gt;""),IF($G39&lt;$F39,"Cese anterior al ingreso","OK"),"OK"))))</f>
        <v/>
      </c>
    </row>
    <row r="40" customFormat="false" ht="15" hidden="false" customHeight="false" outlineLevel="0" collapsed="false">
      <c r="A40" s="23" t="n">
        <v>35</v>
      </c>
      <c r="B40" s="7"/>
      <c r="C40" s="7"/>
      <c r="D40" s="30"/>
      <c r="E40" s="30"/>
      <c r="F40" s="33"/>
      <c r="G40" s="33"/>
      <c r="H40" s="7"/>
      <c r="I40" s="7"/>
      <c r="J40" s="7"/>
      <c r="K40" s="29"/>
      <c r="L40" s="30"/>
      <c r="M40" s="9" t="str">
        <f aca="false">IF($B40="","",IF($F40="",1,IF(YEAR($F40)&lt;ANIO,1,IF(YEAR($F40)=ANIO,MONTH($F40),13))))</f>
        <v/>
      </c>
      <c r="N40" s="9" t="str">
        <f aca="false">IF($B40="","",IF($G40="",12,IF(YEAR($G40)&gt;ANIO,12,IF(YEAR($G40)=ANIO,MONTH($G40),0))))</f>
        <v/>
      </c>
      <c r="O40" s="9" t="str">
        <f aca="false">IF($B40="","",IF($G40="","No",IF(YEAR($G40)=ANIO,"Sí","No")))</f>
        <v/>
      </c>
      <c r="P40" s="34" t="str">
        <f aca="false">IF($B40="","",IF($H40="EPS",BON_EPS,IF($H40="Sin bonificación",0,BON_ESSALUD)))</f>
        <v/>
      </c>
      <c r="Q40" s="9" t="str">
        <f aca="false">IF($B40="","",IF($F40="",1,IF(YEAR($F40)&lt;ANIO,1,IF(YEAR($F40)&gt;ANIO,13,IF(DAY($F40)=1,MONTH($F40),MONTH($F40)+1)))))</f>
        <v/>
      </c>
      <c r="R40" s="9" t="str">
        <f aca="false">IF($B40="","",MAX(0,MIN(6,7-$Q40)))</f>
        <v/>
      </c>
      <c r="S40" s="9" t="str">
        <f aca="false">IF($B40="","",MAX(0,MIN(6,13-MAX($Q40,7))))</f>
        <v/>
      </c>
      <c r="T40" s="9" t="str">
        <f aca="false">IF($B40="","",IF(COUNTIF($B$6:$B$105,$B40)&gt;1,"Código duplicado",IF($D40="","Falta nombre",IF(AND($F40&lt;&gt;"",$G40&lt;&gt;""),IF($G40&lt;$F40,"Cese anterior al ingreso","OK"),"OK"))))</f>
        <v/>
      </c>
    </row>
    <row r="41" customFormat="false" ht="15" hidden="false" customHeight="false" outlineLevel="0" collapsed="false">
      <c r="A41" s="23" t="n">
        <v>36</v>
      </c>
      <c r="B41" s="7"/>
      <c r="C41" s="7"/>
      <c r="D41" s="30"/>
      <c r="E41" s="30"/>
      <c r="F41" s="33"/>
      <c r="G41" s="33"/>
      <c r="H41" s="7"/>
      <c r="I41" s="7"/>
      <c r="J41" s="7"/>
      <c r="K41" s="29"/>
      <c r="L41" s="30"/>
      <c r="M41" s="9" t="str">
        <f aca="false">IF($B41="","",IF($F41="",1,IF(YEAR($F41)&lt;ANIO,1,IF(YEAR($F41)=ANIO,MONTH($F41),13))))</f>
        <v/>
      </c>
      <c r="N41" s="9" t="str">
        <f aca="false">IF($B41="","",IF($G41="",12,IF(YEAR($G41)&gt;ANIO,12,IF(YEAR($G41)=ANIO,MONTH($G41),0))))</f>
        <v/>
      </c>
      <c r="O41" s="9" t="str">
        <f aca="false">IF($B41="","",IF($G41="","No",IF(YEAR($G41)=ANIO,"Sí","No")))</f>
        <v/>
      </c>
      <c r="P41" s="34" t="str">
        <f aca="false">IF($B41="","",IF($H41="EPS",BON_EPS,IF($H41="Sin bonificación",0,BON_ESSALUD)))</f>
        <v/>
      </c>
      <c r="Q41" s="9" t="str">
        <f aca="false">IF($B41="","",IF($F41="",1,IF(YEAR($F41)&lt;ANIO,1,IF(YEAR($F41)&gt;ANIO,13,IF(DAY($F41)=1,MONTH($F41),MONTH($F41)+1)))))</f>
        <v/>
      </c>
      <c r="R41" s="9" t="str">
        <f aca="false">IF($B41="","",MAX(0,MIN(6,7-$Q41)))</f>
        <v/>
      </c>
      <c r="S41" s="9" t="str">
        <f aca="false">IF($B41="","",MAX(0,MIN(6,13-MAX($Q41,7))))</f>
        <v/>
      </c>
      <c r="T41" s="9" t="str">
        <f aca="false">IF($B41="","",IF(COUNTIF($B$6:$B$105,$B41)&gt;1,"Código duplicado",IF($D41="","Falta nombre",IF(AND($F41&lt;&gt;"",$G41&lt;&gt;""),IF($G41&lt;$F41,"Cese anterior al ingreso","OK"),"OK"))))</f>
        <v/>
      </c>
    </row>
    <row r="42" customFormat="false" ht="15" hidden="false" customHeight="false" outlineLevel="0" collapsed="false">
      <c r="A42" s="23" t="n">
        <v>37</v>
      </c>
      <c r="B42" s="7"/>
      <c r="C42" s="7"/>
      <c r="D42" s="30"/>
      <c r="E42" s="30"/>
      <c r="F42" s="33"/>
      <c r="G42" s="33"/>
      <c r="H42" s="7"/>
      <c r="I42" s="7"/>
      <c r="J42" s="7"/>
      <c r="K42" s="29"/>
      <c r="L42" s="30"/>
      <c r="M42" s="9" t="str">
        <f aca="false">IF($B42="","",IF($F42="",1,IF(YEAR($F42)&lt;ANIO,1,IF(YEAR($F42)=ANIO,MONTH($F42),13))))</f>
        <v/>
      </c>
      <c r="N42" s="9" t="str">
        <f aca="false">IF($B42="","",IF($G42="",12,IF(YEAR($G42)&gt;ANIO,12,IF(YEAR($G42)=ANIO,MONTH($G42),0))))</f>
        <v/>
      </c>
      <c r="O42" s="9" t="str">
        <f aca="false">IF($B42="","",IF($G42="","No",IF(YEAR($G42)=ANIO,"Sí","No")))</f>
        <v/>
      </c>
      <c r="P42" s="34" t="str">
        <f aca="false">IF($B42="","",IF($H42="EPS",BON_EPS,IF($H42="Sin bonificación",0,BON_ESSALUD)))</f>
        <v/>
      </c>
      <c r="Q42" s="9" t="str">
        <f aca="false">IF($B42="","",IF($F42="",1,IF(YEAR($F42)&lt;ANIO,1,IF(YEAR($F42)&gt;ANIO,13,IF(DAY($F42)=1,MONTH($F42),MONTH($F42)+1)))))</f>
        <v/>
      </c>
      <c r="R42" s="9" t="str">
        <f aca="false">IF($B42="","",MAX(0,MIN(6,7-$Q42)))</f>
        <v/>
      </c>
      <c r="S42" s="9" t="str">
        <f aca="false">IF($B42="","",MAX(0,MIN(6,13-MAX($Q42,7))))</f>
        <v/>
      </c>
      <c r="T42" s="9" t="str">
        <f aca="false">IF($B42="","",IF(COUNTIF($B$6:$B$105,$B42)&gt;1,"Código duplicado",IF($D42="","Falta nombre",IF(AND($F42&lt;&gt;"",$G42&lt;&gt;""),IF($G42&lt;$F42,"Cese anterior al ingreso","OK"),"OK"))))</f>
        <v/>
      </c>
    </row>
    <row r="43" customFormat="false" ht="15" hidden="false" customHeight="false" outlineLevel="0" collapsed="false">
      <c r="A43" s="23" t="n">
        <v>38</v>
      </c>
      <c r="B43" s="7"/>
      <c r="C43" s="7"/>
      <c r="D43" s="30"/>
      <c r="E43" s="30"/>
      <c r="F43" s="33"/>
      <c r="G43" s="33"/>
      <c r="H43" s="7"/>
      <c r="I43" s="7"/>
      <c r="J43" s="7"/>
      <c r="K43" s="29"/>
      <c r="L43" s="30"/>
      <c r="M43" s="9" t="str">
        <f aca="false">IF($B43="","",IF($F43="",1,IF(YEAR($F43)&lt;ANIO,1,IF(YEAR($F43)=ANIO,MONTH($F43),13))))</f>
        <v/>
      </c>
      <c r="N43" s="9" t="str">
        <f aca="false">IF($B43="","",IF($G43="",12,IF(YEAR($G43)&gt;ANIO,12,IF(YEAR($G43)=ANIO,MONTH($G43),0))))</f>
        <v/>
      </c>
      <c r="O43" s="9" t="str">
        <f aca="false">IF($B43="","",IF($G43="","No",IF(YEAR($G43)=ANIO,"Sí","No")))</f>
        <v/>
      </c>
      <c r="P43" s="34" t="str">
        <f aca="false">IF($B43="","",IF($H43="EPS",BON_EPS,IF($H43="Sin bonificación",0,BON_ESSALUD)))</f>
        <v/>
      </c>
      <c r="Q43" s="9" t="str">
        <f aca="false">IF($B43="","",IF($F43="",1,IF(YEAR($F43)&lt;ANIO,1,IF(YEAR($F43)&gt;ANIO,13,IF(DAY($F43)=1,MONTH($F43),MONTH($F43)+1)))))</f>
        <v/>
      </c>
      <c r="R43" s="9" t="str">
        <f aca="false">IF($B43="","",MAX(0,MIN(6,7-$Q43)))</f>
        <v/>
      </c>
      <c r="S43" s="9" t="str">
        <f aca="false">IF($B43="","",MAX(0,MIN(6,13-MAX($Q43,7))))</f>
        <v/>
      </c>
      <c r="T43" s="9" t="str">
        <f aca="false">IF($B43="","",IF(COUNTIF($B$6:$B$105,$B43)&gt;1,"Código duplicado",IF($D43="","Falta nombre",IF(AND($F43&lt;&gt;"",$G43&lt;&gt;""),IF($G43&lt;$F43,"Cese anterior al ingreso","OK"),"OK"))))</f>
        <v/>
      </c>
    </row>
    <row r="44" customFormat="false" ht="15" hidden="false" customHeight="false" outlineLevel="0" collapsed="false">
      <c r="A44" s="23" t="n">
        <v>39</v>
      </c>
      <c r="B44" s="7"/>
      <c r="C44" s="7"/>
      <c r="D44" s="30"/>
      <c r="E44" s="30"/>
      <c r="F44" s="33"/>
      <c r="G44" s="33"/>
      <c r="H44" s="7"/>
      <c r="I44" s="7"/>
      <c r="J44" s="7"/>
      <c r="K44" s="29"/>
      <c r="L44" s="30"/>
      <c r="M44" s="9" t="str">
        <f aca="false">IF($B44="","",IF($F44="",1,IF(YEAR($F44)&lt;ANIO,1,IF(YEAR($F44)=ANIO,MONTH($F44),13))))</f>
        <v/>
      </c>
      <c r="N44" s="9" t="str">
        <f aca="false">IF($B44="","",IF($G44="",12,IF(YEAR($G44)&gt;ANIO,12,IF(YEAR($G44)=ANIO,MONTH($G44),0))))</f>
        <v/>
      </c>
      <c r="O44" s="9" t="str">
        <f aca="false">IF($B44="","",IF($G44="","No",IF(YEAR($G44)=ANIO,"Sí","No")))</f>
        <v/>
      </c>
      <c r="P44" s="34" t="str">
        <f aca="false">IF($B44="","",IF($H44="EPS",BON_EPS,IF($H44="Sin bonificación",0,BON_ESSALUD)))</f>
        <v/>
      </c>
      <c r="Q44" s="9" t="str">
        <f aca="false">IF($B44="","",IF($F44="",1,IF(YEAR($F44)&lt;ANIO,1,IF(YEAR($F44)&gt;ANIO,13,IF(DAY($F44)=1,MONTH($F44),MONTH($F44)+1)))))</f>
        <v/>
      </c>
      <c r="R44" s="9" t="str">
        <f aca="false">IF($B44="","",MAX(0,MIN(6,7-$Q44)))</f>
        <v/>
      </c>
      <c r="S44" s="9" t="str">
        <f aca="false">IF($B44="","",MAX(0,MIN(6,13-MAX($Q44,7))))</f>
        <v/>
      </c>
      <c r="T44" s="9" t="str">
        <f aca="false">IF($B44="","",IF(COUNTIF($B$6:$B$105,$B44)&gt;1,"Código duplicado",IF($D44="","Falta nombre",IF(AND($F44&lt;&gt;"",$G44&lt;&gt;""),IF($G44&lt;$F44,"Cese anterior al ingreso","OK"),"OK"))))</f>
        <v/>
      </c>
    </row>
    <row r="45" customFormat="false" ht="15" hidden="false" customHeight="false" outlineLevel="0" collapsed="false">
      <c r="A45" s="23" t="n">
        <v>40</v>
      </c>
      <c r="B45" s="7"/>
      <c r="C45" s="7"/>
      <c r="D45" s="30"/>
      <c r="E45" s="30"/>
      <c r="F45" s="33"/>
      <c r="G45" s="33"/>
      <c r="H45" s="7"/>
      <c r="I45" s="7"/>
      <c r="J45" s="7"/>
      <c r="K45" s="29"/>
      <c r="L45" s="30"/>
      <c r="M45" s="9" t="str">
        <f aca="false">IF($B45="","",IF($F45="",1,IF(YEAR($F45)&lt;ANIO,1,IF(YEAR($F45)=ANIO,MONTH($F45),13))))</f>
        <v/>
      </c>
      <c r="N45" s="9" t="str">
        <f aca="false">IF($B45="","",IF($G45="",12,IF(YEAR($G45)&gt;ANIO,12,IF(YEAR($G45)=ANIO,MONTH($G45),0))))</f>
        <v/>
      </c>
      <c r="O45" s="9" t="str">
        <f aca="false">IF($B45="","",IF($G45="","No",IF(YEAR($G45)=ANIO,"Sí","No")))</f>
        <v/>
      </c>
      <c r="P45" s="34" t="str">
        <f aca="false">IF($B45="","",IF($H45="EPS",BON_EPS,IF($H45="Sin bonificación",0,BON_ESSALUD)))</f>
        <v/>
      </c>
      <c r="Q45" s="9" t="str">
        <f aca="false">IF($B45="","",IF($F45="",1,IF(YEAR($F45)&lt;ANIO,1,IF(YEAR($F45)&gt;ANIO,13,IF(DAY($F45)=1,MONTH($F45),MONTH($F45)+1)))))</f>
        <v/>
      </c>
      <c r="R45" s="9" t="str">
        <f aca="false">IF($B45="","",MAX(0,MIN(6,7-$Q45)))</f>
        <v/>
      </c>
      <c r="S45" s="9" t="str">
        <f aca="false">IF($B45="","",MAX(0,MIN(6,13-MAX($Q45,7))))</f>
        <v/>
      </c>
      <c r="T45" s="9" t="str">
        <f aca="false">IF($B45="","",IF(COUNTIF($B$6:$B$105,$B45)&gt;1,"Código duplicado",IF($D45="","Falta nombre",IF(AND($F45&lt;&gt;"",$G45&lt;&gt;""),IF($G45&lt;$F45,"Cese anterior al ingreso","OK"),"OK"))))</f>
        <v/>
      </c>
    </row>
    <row r="46" customFormat="false" ht="15" hidden="false" customHeight="false" outlineLevel="0" collapsed="false">
      <c r="A46" s="23" t="n">
        <v>41</v>
      </c>
      <c r="B46" s="7"/>
      <c r="C46" s="7"/>
      <c r="D46" s="30"/>
      <c r="E46" s="30"/>
      <c r="F46" s="33"/>
      <c r="G46" s="33"/>
      <c r="H46" s="7"/>
      <c r="I46" s="7"/>
      <c r="J46" s="7"/>
      <c r="K46" s="29"/>
      <c r="L46" s="30"/>
      <c r="M46" s="9" t="str">
        <f aca="false">IF($B46="","",IF($F46="",1,IF(YEAR($F46)&lt;ANIO,1,IF(YEAR($F46)=ANIO,MONTH($F46),13))))</f>
        <v/>
      </c>
      <c r="N46" s="9" t="str">
        <f aca="false">IF($B46="","",IF($G46="",12,IF(YEAR($G46)&gt;ANIO,12,IF(YEAR($G46)=ANIO,MONTH($G46),0))))</f>
        <v/>
      </c>
      <c r="O46" s="9" t="str">
        <f aca="false">IF($B46="","",IF($G46="","No",IF(YEAR($G46)=ANIO,"Sí","No")))</f>
        <v/>
      </c>
      <c r="P46" s="34" t="str">
        <f aca="false">IF($B46="","",IF($H46="EPS",BON_EPS,IF($H46="Sin bonificación",0,BON_ESSALUD)))</f>
        <v/>
      </c>
      <c r="Q46" s="9" t="str">
        <f aca="false">IF($B46="","",IF($F46="",1,IF(YEAR($F46)&lt;ANIO,1,IF(YEAR($F46)&gt;ANIO,13,IF(DAY($F46)=1,MONTH($F46),MONTH($F46)+1)))))</f>
        <v/>
      </c>
      <c r="R46" s="9" t="str">
        <f aca="false">IF($B46="","",MAX(0,MIN(6,7-$Q46)))</f>
        <v/>
      </c>
      <c r="S46" s="9" t="str">
        <f aca="false">IF($B46="","",MAX(0,MIN(6,13-MAX($Q46,7))))</f>
        <v/>
      </c>
      <c r="T46" s="9" t="str">
        <f aca="false">IF($B46="","",IF(COUNTIF($B$6:$B$105,$B46)&gt;1,"Código duplicado",IF($D46="","Falta nombre",IF(AND($F46&lt;&gt;"",$G46&lt;&gt;""),IF($G46&lt;$F46,"Cese anterior al ingreso","OK"),"OK"))))</f>
        <v/>
      </c>
    </row>
    <row r="47" customFormat="false" ht="15" hidden="false" customHeight="false" outlineLevel="0" collapsed="false">
      <c r="A47" s="23" t="n">
        <v>42</v>
      </c>
      <c r="B47" s="7"/>
      <c r="C47" s="7"/>
      <c r="D47" s="30"/>
      <c r="E47" s="30"/>
      <c r="F47" s="33"/>
      <c r="G47" s="33"/>
      <c r="H47" s="7"/>
      <c r="I47" s="7"/>
      <c r="J47" s="7"/>
      <c r="K47" s="29"/>
      <c r="L47" s="30"/>
      <c r="M47" s="9" t="str">
        <f aca="false">IF($B47="","",IF($F47="",1,IF(YEAR($F47)&lt;ANIO,1,IF(YEAR($F47)=ANIO,MONTH($F47),13))))</f>
        <v/>
      </c>
      <c r="N47" s="9" t="str">
        <f aca="false">IF($B47="","",IF($G47="",12,IF(YEAR($G47)&gt;ANIO,12,IF(YEAR($G47)=ANIO,MONTH($G47),0))))</f>
        <v/>
      </c>
      <c r="O47" s="9" t="str">
        <f aca="false">IF($B47="","",IF($G47="","No",IF(YEAR($G47)=ANIO,"Sí","No")))</f>
        <v/>
      </c>
      <c r="P47" s="34" t="str">
        <f aca="false">IF($B47="","",IF($H47="EPS",BON_EPS,IF($H47="Sin bonificación",0,BON_ESSALUD)))</f>
        <v/>
      </c>
      <c r="Q47" s="9" t="str">
        <f aca="false">IF($B47="","",IF($F47="",1,IF(YEAR($F47)&lt;ANIO,1,IF(YEAR($F47)&gt;ANIO,13,IF(DAY($F47)=1,MONTH($F47),MONTH($F47)+1)))))</f>
        <v/>
      </c>
      <c r="R47" s="9" t="str">
        <f aca="false">IF($B47="","",MAX(0,MIN(6,7-$Q47)))</f>
        <v/>
      </c>
      <c r="S47" s="9" t="str">
        <f aca="false">IF($B47="","",MAX(0,MIN(6,13-MAX($Q47,7))))</f>
        <v/>
      </c>
      <c r="T47" s="9" t="str">
        <f aca="false">IF($B47="","",IF(COUNTIF($B$6:$B$105,$B47)&gt;1,"Código duplicado",IF($D47="","Falta nombre",IF(AND($F47&lt;&gt;"",$G47&lt;&gt;""),IF($G47&lt;$F47,"Cese anterior al ingreso","OK"),"OK"))))</f>
        <v/>
      </c>
    </row>
    <row r="48" customFormat="false" ht="15" hidden="false" customHeight="false" outlineLevel="0" collapsed="false">
      <c r="A48" s="23" t="n">
        <v>43</v>
      </c>
      <c r="B48" s="7"/>
      <c r="C48" s="7"/>
      <c r="D48" s="30"/>
      <c r="E48" s="30"/>
      <c r="F48" s="33"/>
      <c r="G48" s="33"/>
      <c r="H48" s="7"/>
      <c r="I48" s="7"/>
      <c r="J48" s="7"/>
      <c r="K48" s="29"/>
      <c r="L48" s="30"/>
      <c r="M48" s="9" t="str">
        <f aca="false">IF($B48="","",IF($F48="",1,IF(YEAR($F48)&lt;ANIO,1,IF(YEAR($F48)=ANIO,MONTH($F48),13))))</f>
        <v/>
      </c>
      <c r="N48" s="9" t="str">
        <f aca="false">IF($B48="","",IF($G48="",12,IF(YEAR($G48)&gt;ANIO,12,IF(YEAR($G48)=ANIO,MONTH($G48),0))))</f>
        <v/>
      </c>
      <c r="O48" s="9" t="str">
        <f aca="false">IF($B48="","",IF($G48="","No",IF(YEAR($G48)=ANIO,"Sí","No")))</f>
        <v/>
      </c>
      <c r="P48" s="34" t="str">
        <f aca="false">IF($B48="","",IF($H48="EPS",BON_EPS,IF($H48="Sin bonificación",0,BON_ESSALUD)))</f>
        <v/>
      </c>
      <c r="Q48" s="9" t="str">
        <f aca="false">IF($B48="","",IF($F48="",1,IF(YEAR($F48)&lt;ANIO,1,IF(YEAR($F48)&gt;ANIO,13,IF(DAY($F48)=1,MONTH($F48),MONTH($F48)+1)))))</f>
        <v/>
      </c>
      <c r="R48" s="9" t="str">
        <f aca="false">IF($B48="","",MAX(0,MIN(6,7-$Q48)))</f>
        <v/>
      </c>
      <c r="S48" s="9" t="str">
        <f aca="false">IF($B48="","",MAX(0,MIN(6,13-MAX($Q48,7))))</f>
        <v/>
      </c>
      <c r="T48" s="9" t="str">
        <f aca="false">IF($B48="","",IF(COUNTIF($B$6:$B$105,$B48)&gt;1,"Código duplicado",IF($D48="","Falta nombre",IF(AND($F48&lt;&gt;"",$G48&lt;&gt;""),IF($G48&lt;$F48,"Cese anterior al ingreso","OK"),"OK"))))</f>
        <v/>
      </c>
    </row>
    <row r="49" customFormat="false" ht="15" hidden="false" customHeight="false" outlineLevel="0" collapsed="false">
      <c r="A49" s="23" t="n">
        <v>44</v>
      </c>
      <c r="B49" s="7"/>
      <c r="C49" s="7"/>
      <c r="D49" s="30"/>
      <c r="E49" s="30"/>
      <c r="F49" s="33"/>
      <c r="G49" s="33"/>
      <c r="H49" s="7"/>
      <c r="I49" s="7"/>
      <c r="J49" s="7"/>
      <c r="K49" s="29"/>
      <c r="L49" s="30"/>
      <c r="M49" s="9" t="str">
        <f aca="false">IF($B49="","",IF($F49="",1,IF(YEAR($F49)&lt;ANIO,1,IF(YEAR($F49)=ANIO,MONTH($F49),13))))</f>
        <v/>
      </c>
      <c r="N49" s="9" t="str">
        <f aca="false">IF($B49="","",IF($G49="",12,IF(YEAR($G49)&gt;ANIO,12,IF(YEAR($G49)=ANIO,MONTH($G49),0))))</f>
        <v/>
      </c>
      <c r="O49" s="9" t="str">
        <f aca="false">IF($B49="","",IF($G49="","No",IF(YEAR($G49)=ANIO,"Sí","No")))</f>
        <v/>
      </c>
      <c r="P49" s="34" t="str">
        <f aca="false">IF($B49="","",IF($H49="EPS",BON_EPS,IF($H49="Sin bonificación",0,BON_ESSALUD)))</f>
        <v/>
      </c>
      <c r="Q49" s="9" t="str">
        <f aca="false">IF($B49="","",IF($F49="",1,IF(YEAR($F49)&lt;ANIO,1,IF(YEAR($F49)&gt;ANIO,13,IF(DAY($F49)=1,MONTH($F49),MONTH($F49)+1)))))</f>
        <v/>
      </c>
      <c r="R49" s="9" t="str">
        <f aca="false">IF($B49="","",MAX(0,MIN(6,7-$Q49)))</f>
        <v/>
      </c>
      <c r="S49" s="9" t="str">
        <f aca="false">IF($B49="","",MAX(0,MIN(6,13-MAX($Q49,7))))</f>
        <v/>
      </c>
      <c r="T49" s="9" t="str">
        <f aca="false">IF($B49="","",IF(COUNTIF($B$6:$B$105,$B49)&gt;1,"Código duplicado",IF($D49="","Falta nombre",IF(AND($F49&lt;&gt;"",$G49&lt;&gt;""),IF($G49&lt;$F49,"Cese anterior al ingreso","OK"),"OK"))))</f>
        <v/>
      </c>
    </row>
    <row r="50" customFormat="false" ht="15" hidden="false" customHeight="false" outlineLevel="0" collapsed="false">
      <c r="A50" s="23" t="n">
        <v>45</v>
      </c>
      <c r="B50" s="7"/>
      <c r="C50" s="7"/>
      <c r="D50" s="30"/>
      <c r="E50" s="30"/>
      <c r="F50" s="33"/>
      <c r="G50" s="33"/>
      <c r="H50" s="7"/>
      <c r="I50" s="7"/>
      <c r="J50" s="7"/>
      <c r="K50" s="29"/>
      <c r="L50" s="30"/>
      <c r="M50" s="9" t="str">
        <f aca="false">IF($B50="","",IF($F50="",1,IF(YEAR($F50)&lt;ANIO,1,IF(YEAR($F50)=ANIO,MONTH($F50),13))))</f>
        <v/>
      </c>
      <c r="N50" s="9" t="str">
        <f aca="false">IF($B50="","",IF($G50="",12,IF(YEAR($G50)&gt;ANIO,12,IF(YEAR($G50)=ANIO,MONTH($G50),0))))</f>
        <v/>
      </c>
      <c r="O50" s="9" t="str">
        <f aca="false">IF($B50="","",IF($G50="","No",IF(YEAR($G50)=ANIO,"Sí","No")))</f>
        <v/>
      </c>
      <c r="P50" s="34" t="str">
        <f aca="false">IF($B50="","",IF($H50="EPS",BON_EPS,IF($H50="Sin bonificación",0,BON_ESSALUD)))</f>
        <v/>
      </c>
      <c r="Q50" s="9" t="str">
        <f aca="false">IF($B50="","",IF($F50="",1,IF(YEAR($F50)&lt;ANIO,1,IF(YEAR($F50)&gt;ANIO,13,IF(DAY($F50)=1,MONTH($F50),MONTH($F50)+1)))))</f>
        <v/>
      </c>
      <c r="R50" s="9" t="str">
        <f aca="false">IF($B50="","",MAX(0,MIN(6,7-$Q50)))</f>
        <v/>
      </c>
      <c r="S50" s="9" t="str">
        <f aca="false">IF($B50="","",MAX(0,MIN(6,13-MAX($Q50,7))))</f>
        <v/>
      </c>
      <c r="T50" s="9" t="str">
        <f aca="false">IF($B50="","",IF(COUNTIF($B$6:$B$105,$B50)&gt;1,"Código duplicado",IF($D50="","Falta nombre",IF(AND($F50&lt;&gt;"",$G50&lt;&gt;""),IF($G50&lt;$F50,"Cese anterior al ingreso","OK"),"OK"))))</f>
        <v/>
      </c>
    </row>
    <row r="51" customFormat="false" ht="15" hidden="false" customHeight="false" outlineLevel="0" collapsed="false">
      <c r="A51" s="23" t="n">
        <v>46</v>
      </c>
      <c r="B51" s="7"/>
      <c r="C51" s="7"/>
      <c r="D51" s="30"/>
      <c r="E51" s="30"/>
      <c r="F51" s="33"/>
      <c r="G51" s="33"/>
      <c r="H51" s="7"/>
      <c r="I51" s="7"/>
      <c r="J51" s="7"/>
      <c r="K51" s="29"/>
      <c r="L51" s="30"/>
      <c r="M51" s="9" t="str">
        <f aca="false">IF($B51="","",IF($F51="",1,IF(YEAR($F51)&lt;ANIO,1,IF(YEAR($F51)=ANIO,MONTH($F51),13))))</f>
        <v/>
      </c>
      <c r="N51" s="9" t="str">
        <f aca="false">IF($B51="","",IF($G51="",12,IF(YEAR($G51)&gt;ANIO,12,IF(YEAR($G51)=ANIO,MONTH($G51),0))))</f>
        <v/>
      </c>
      <c r="O51" s="9" t="str">
        <f aca="false">IF($B51="","",IF($G51="","No",IF(YEAR($G51)=ANIO,"Sí","No")))</f>
        <v/>
      </c>
      <c r="P51" s="34" t="str">
        <f aca="false">IF($B51="","",IF($H51="EPS",BON_EPS,IF($H51="Sin bonificación",0,BON_ESSALUD)))</f>
        <v/>
      </c>
      <c r="Q51" s="9" t="str">
        <f aca="false">IF($B51="","",IF($F51="",1,IF(YEAR($F51)&lt;ANIO,1,IF(YEAR($F51)&gt;ANIO,13,IF(DAY($F51)=1,MONTH($F51),MONTH($F51)+1)))))</f>
        <v/>
      </c>
      <c r="R51" s="9" t="str">
        <f aca="false">IF($B51="","",MAX(0,MIN(6,7-$Q51)))</f>
        <v/>
      </c>
      <c r="S51" s="9" t="str">
        <f aca="false">IF($B51="","",MAX(0,MIN(6,13-MAX($Q51,7))))</f>
        <v/>
      </c>
      <c r="T51" s="9" t="str">
        <f aca="false">IF($B51="","",IF(COUNTIF($B$6:$B$105,$B51)&gt;1,"Código duplicado",IF($D51="","Falta nombre",IF(AND($F51&lt;&gt;"",$G51&lt;&gt;""),IF($G51&lt;$F51,"Cese anterior al ingreso","OK"),"OK"))))</f>
        <v/>
      </c>
    </row>
    <row r="52" customFormat="false" ht="15" hidden="false" customHeight="false" outlineLevel="0" collapsed="false">
      <c r="A52" s="23" t="n">
        <v>47</v>
      </c>
      <c r="B52" s="7"/>
      <c r="C52" s="7"/>
      <c r="D52" s="30"/>
      <c r="E52" s="30"/>
      <c r="F52" s="33"/>
      <c r="G52" s="33"/>
      <c r="H52" s="7"/>
      <c r="I52" s="7"/>
      <c r="J52" s="7"/>
      <c r="K52" s="29"/>
      <c r="L52" s="30"/>
      <c r="M52" s="9" t="str">
        <f aca="false">IF($B52="","",IF($F52="",1,IF(YEAR($F52)&lt;ANIO,1,IF(YEAR($F52)=ANIO,MONTH($F52),13))))</f>
        <v/>
      </c>
      <c r="N52" s="9" t="str">
        <f aca="false">IF($B52="","",IF($G52="",12,IF(YEAR($G52)&gt;ANIO,12,IF(YEAR($G52)=ANIO,MONTH($G52),0))))</f>
        <v/>
      </c>
      <c r="O52" s="9" t="str">
        <f aca="false">IF($B52="","",IF($G52="","No",IF(YEAR($G52)=ANIO,"Sí","No")))</f>
        <v/>
      </c>
      <c r="P52" s="34" t="str">
        <f aca="false">IF($B52="","",IF($H52="EPS",BON_EPS,IF($H52="Sin bonificación",0,BON_ESSALUD)))</f>
        <v/>
      </c>
      <c r="Q52" s="9" t="str">
        <f aca="false">IF($B52="","",IF($F52="",1,IF(YEAR($F52)&lt;ANIO,1,IF(YEAR($F52)&gt;ANIO,13,IF(DAY($F52)=1,MONTH($F52),MONTH($F52)+1)))))</f>
        <v/>
      </c>
      <c r="R52" s="9" t="str">
        <f aca="false">IF($B52="","",MAX(0,MIN(6,7-$Q52)))</f>
        <v/>
      </c>
      <c r="S52" s="9" t="str">
        <f aca="false">IF($B52="","",MAX(0,MIN(6,13-MAX($Q52,7))))</f>
        <v/>
      </c>
      <c r="T52" s="9" t="str">
        <f aca="false">IF($B52="","",IF(COUNTIF($B$6:$B$105,$B52)&gt;1,"Código duplicado",IF($D52="","Falta nombre",IF(AND($F52&lt;&gt;"",$G52&lt;&gt;""),IF($G52&lt;$F52,"Cese anterior al ingreso","OK"),"OK"))))</f>
        <v/>
      </c>
    </row>
    <row r="53" customFormat="false" ht="15" hidden="false" customHeight="false" outlineLevel="0" collapsed="false">
      <c r="A53" s="23" t="n">
        <v>48</v>
      </c>
      <c r="B53" s="7"/>
      <c r="C53" s="7"/>
      <c r="D53" s="30"/>
      <c r="E53" s="30"/>
      <c r="F53" s="33"/>
      <c r="G53" s="33"/>
      <c r="H53" s="7"/>
      <c r="I53" s="7"/>
      <c r="J53" s="7"/>
      <c r="K53" s="29"/>
      <c r="L53" s="30"/>
      <c r="M53" s="9" t="str">
        <f aca="false">IF($B53="","",IF($F53="",1,IF(YEAR($F53)&lt;ANIO,1,IF(YEAR($F53)=ANIO,MONTH($F53),13))))</f>
        <v/>
      </c>
      <c r="N53" s="9" t="str">
        <f aca="false">IF($B53="","",IF($G53="",12,IF(YEAR($G53)&gt;ANIO,12,IF(YEAR($G53)=ANIO,MONTH($G53),0))))</f>
        <v/>
      </c>
      <c r="O53" s="9" t="str">
        <f aca="false">IF($B53="","",IF($G53="","No",IF(YEAR($G53)=ANIO,"Sí","No")))</f>
        <v/>
      </c>
      <c r="P53" s="34" t="str">
        <f aca="false">IF($B53="","",IF($H53="EPS",BON_EPS,IF($H53="Sin bonificación",0,BON_ESSALUD)))</f>
        <v/>
      </c>
      <c r="Q53" s="9" t="str">
        <f aca="false">IF($B53="","",IF($F53="",1,IF(YEAR($F53)&lt;ANIO,1,IF(YEAR($F53)&gt;ANIO,13,IF(DAY($F53)=1,MONTH($F53),MONTH($F53)+1)))))</f>
        <v/>
      </c>
      <c r="R53" s="9" t="str">
        <f aca="false">IF($B53="","",MAX(0,MIN(6,7-$Q53)))</f>
        <v/>
      </c>
      <c r="S53" s="9" t="str">
        <f aca="false">IF($B53="","",MAX(0,MIN(6,13-MAX($Q53,7))))</f>
        <v/>
      </c>
      <c r="T53" s="9" t="str">
        <f aca="false">IF($B53="","",IF(COUNTIF($B$6:$B$105,$B53)&gt;1,"Código duplicado",IF($D53="","Falta nombre",IF(AND($F53&lt;&gt;"",$G53&lt;&gt;""),IF($G53&lt;$F53,"Cese anterior al ingreso","OK"),"OK"))))</f>
        <v/>
      </c>
    </row>
    <row r="54" customFormat="false" ht="15" hidden="false" customHeight="false" outlineLevel="0" collapsed="false">
      <c r="A54" s="23" t="n">
        <v>49</v>
      </c>
      <c r="B54" s="7"/>
      <c r="C54" s="7"/>
      <c r="D54" s="30"/>
      <c r="E54" s="30"/>
      <c r="F54" s="33"/>
      <c r="G54" s="33"/>
      <c r="H54" s="7"/>
      <c r="I54" s="7"/>
      <c r="J54" s="7"/>
      <c r="K54" s="29"/>
      <c r="L54" s="30"/>
      <c r="M54" s="9" t="str">
        <f aca="false">IF($B54="","",IF($F54="",1,IF(YEAR($F54)&lt;ANIO,1,IF(YEAR($F54)=ANIO,MONTH($F54),13))))</f>
        <v/>
      </c>
      <c r="N54" s="9" t="str">
        <f aca="false">IF($B54="","",IF($G54="",12,IF(YEAR($G54)&gt;ANIO,12,IF(YEAR($G54)=ANIO,MONTH($G54),0))))</f>
        <v/>
      </c>
      <c r="O54" s="9" t="str">
        <f aca="false">IF($B54="","",IF($G54="","No",IF(YEAR($G54)=ANIO,"Sí","No")))</f>
        <v/>
      </c>
      <c r="P54" s="34" t="str">
        <f aca="false">IF($B54="","",IF($H54="EPS",BON_EPS,IF($H54="Sin bonificación",0,BON_ESSALUD)))</f>
        <v/>
      </c>
      <c r="Q54" s="9" t="str">
        <f aca="false">IF($B54="","",IF($F54="",1,IF(YEAR($F54)&lt;ANIO,1,IF(YEAR($F54)&gt;ANIO,13,IF(DAY($F54)=1,MONTH($F54),MONTH($F54)+1)))))</f>
        <v/>
      </c>
      <c r="R54" s="9" t="str">
        <f aca="false">IF($B54="","",MAX(0,MIN(6,7-$Q54)))</f>
        <v/>
      </c>
      <c r="S54" s="9" t="str">
        <f aca="false">IF($B54="","",MAX(0,MIN(6,13-MAX($Q54,7))))</f>
        <v/>
      </c>
      <c r="T54" s="9" t="str">
        <f aca="false">IF($B54="","",IF(COUNTIF($B$6:$B$105,$B54)&gt;1,"Código duplicado",IF($D54="","Falta nombre",IF(AND($F54&lt;&gt;"",$G54&lt;&gt;""),IF($G54&lt;$F54,"Cese anterior al ingreso","OK"),"OK"))))</f>
        <v/>
      </c>
    </row>
    <row r="55" customFormat="false" ht="15" hidden="false" customHeight="false" outlineLevel="0" collapsed="false">
      <c r="A55" s="23" t="n">
        <v>50</v>
      </c>
      <c r="B55" s="7"/>
      <c r="C55" s="7"/>
      <c r="D55" s="30"/>
      <c r="E55" s="30"/>
      <c r="F55" s="33"/>
      <c r="G55" s="33"/>
      <c r="H55" s="7"/>
      <c r="I55" s="7"/>
      <c r="J55" s="7"/>
      <c r="K55" s="29"/>
      <c r="L55" s="30"/>
      <c r="M55" s="9" t="str">
        <f aca="false">IF($B55="","",IF($F55="",1,IF(YEAR($F55)&lt;ANIO,1,IF(YEAR($F55)=ANIO,MONTH($F55),13))))</f>
        <v/>
      </c>
      <c r="N55" s="9" t="str">
        <f aca="false">IF($B55="","",IF($G55="",12,IF(YEAR($G55)&gt;ANIO,12,IF(YEAR($G55)=ANIO,MONTH($G55),0))))</f>
        <v/>
      </c>
      <c r="O55" s="9" t="str">
        <f aca="false">IF($B55="","",IF($G55="","No",IF(YEAR($G55)=ANIO,"Sí","No")))</f>
        <v/>
      </c>
      <c r="P55" s="34" t="str">
        <f aca="false">IF($B55="","",IF($H55="EPS",BON_EPS,IF($H55="Sin bonificación",0,BON_ESSALUD)))</f>
        <v/>
      </c>
      <c r="Q55" s="9" t="str">
        <f aca="false">IF($B55="","",IF($F55="",1,IF(YEAR($F55)&lt;ANIO,1,IF(YEAR($F55)&gt;ANIO,13,IF(DAY($F55)=1,MONTH($F55),MONTH($F55)+1)))))</f>
        <v/>
      </c>
      <c r="R55" s="9" t="str">
        <f aca="false">IF($B55="","",MAX(0,MIN(6,7-$Q55)))</f>
        <v/>
      </c>
      <c r="S55" s="9" t="str">
        <f aca="false">IF($B55="","",MAX(0,MIN(6,13-MAX($Q55,7))))</f>
        <v/>
      </c>
      <c r="T55" s="9" t="str">
        <f aca="false">IF($B55="","",IF(COUNTIF($B$6:$B$105,$B55)&gt;1,"Código duplicado",IF($D55="","Falta nombre",IF(AND($F55&lt;&gt;"",$G55&lt;&gt;""),IF($G55&lt;$F55,"Cese anterior al ingreso","OK"),"OK"))))</f>
        <v/>
      </c>
    </row>
    <row r="56" customFormat="false" ht="15" hidden="false" customHeight="false" outlineLevel="0" collapsed="false">
      <c r="A56" s="23" t="n">
        <v>51</v>
      </c>
      <c r="B56" s="7"/>
      <c r="C56" s="7"/>
      <c r="D56" s="30"/>
      <c r="E56" s="30"/>
      <c r="F56" s="33"/>
      <c r="G56" s="33"/>
      <c r="H56" s="7"/>
      <c r="I56" s="7"/>
      <c r="J56" s="7"/>
      <c r="K56" s="29"/>
      <c r="L56" s="30"/>
      <c r="M56" s="9" t="str">
        <f aca="false">IF($B56="","",IF($F56="",1,IF(YEAR($F56)&lt;ANIO,1,IF(YEAR($F56)=ANIO,MONTH($F56),13))))</f>
        <v/>
      </c>
      <c r="N56" s="9" t="str">
        <f aca="false">IF($B56="","",IF($G56="",12,IF(YEAR($G56)&gt;ANIO,12,IF(YEAR($G56)=ANIO,MONTH($G56),0))))</f>
        <v/>
      </c>
      <c r="O56" s="9" t="str">
        <f aca="false">IF($B56="","",IF($G56="","No",IF(YEAR($G56)=ANIO,"Sí","No")))</f>
        <v/>
      </c>
      <c r="P56" s="34" t="str">
        <f aca="false">IF($B56="","",IF($H56="EPS",BON_EPS,IF($H56="Sin bonificación",0,BON_ESSALUD)))</f>
        <v/>
      </c>
      <c r="Q56" s="9" t="str">
        <f aca="false">IF($B56="","",IF($F56="",1,IF(YEAR($F56)&lt;ANIO,1,IF(YEAR($F56)&gt;ANIO,13,IF(DAY($F56)=1,MONTH($F56),MONTH($F56)+1)))))</f>
        <v/>
      </c>
      <c r="R56" s="9" t="str">
        <f aca="false">IF($B56="","",MAX(0,MIN(6,7-$Q56)))</f>
        <v/>
      </c>
      <c r="S56" s="9" t="str">
        <f aca="false">IF($B56="","",MAX(0,MIN(6,13-MAX($Q56,7))))</f>
        <v/>
      </c>
      <c r="T56" s="9" t="str">
        <f aca="false">IF($B56="","",IF(COUNTIF($B$6:$B$105,$B56)&gt;1,"Código duplicado",IF($D56="","Falta nombre",IF(AND($F56&lt;&gt;"",$G56&lt;&gt;""),IF($G56&lt;$F56,"Cese anterior al ingreso","OK"),"OK"))))</f>
        <v/>
      </c>
    </row>
    <row r="57" customFormat="false" ht="15" hidden="false" customHeight="false" outlineLevel="0" collapsed="false">
      <c r="A57" s="23" t="n">
        <v>52</v>
      </c>
      <c r="B57" s="7"/>
      <c r="C57" s="7"/>
      <c r="D57" s="30"/>
      <c r="E57" s="30"/>
      <c r="F57" s="33"/>
      <c r="G57" s="33"/>
      <c r="H57" s="7"/>
      <c r="I57" s="7"/>
      <c r="J57" s="7"/>
      <c r="K57" s="29"/>
      <c r="L57" s="30"/>
      <c r="M57" s="9" t="str">
        <f aca="false">IF($B57="","",IF($F57="",1,IF(YEAR($F57)&lt;ANIO,1,IF(YEAR($F57)=ANIO,MONTH($F57),13))))</f>
        <v/>
      </c>
      <c r="N57" s="9" t="str">
        <f aca="false">IF($B57="","",IF($G57="",12,IF(YEAR($G57)&gt;ANIO,12,IF(YEAR($G57)=ANIO,MONTH($G57),0))))</f>
        <v/>
      </c>
      <c r="O57" s="9" t="str">
        <f aca="false">IF($B57="","",IF($G57="","No",IF(YEAR($G57)=ANIO,"Sí","No")))</f>
        <v/>
      </c>
      <c r="P57" s="34" t="str">
        <f aca="false">IF($B57="","",IF($H57="EPS",BON_EPS,IF($H57="Sin bonificación",0,BON_ESSALUD)))</f>
        <v/>
      </c>
      <c r="Q57" s="9" t="str">
        <f aca="false">IF($B57="","",IF($F57="",1,IF(YEAR($F57)&lt;ANIO,1,IF(YEAR($F57)&gt;ANIO,13,IF(DAY($F57)=1,MONTH($F57),MONTH($F57)+1)))))</f>
        <v/>
      </c>
      <c r="R57" s="9" t="str">
        <f aca="false">IF($B57="","",MAX(0,MIN(6,7-$Q57)))</f>
        <v/>
      </c>
      <c r="S57" s="9" t="str">
        <f aca="false">IF($B57="","",MAX(0,MIN(6,13-MAX($Q57,7))))</f>
        <v/>
      </c>
      <c r="T57" s="9" t="str">
        <f aca="false">IF($B57="","",IF(COUNTIF($B$6:$B$105,$B57)&gt;1,"Código duplicado",IF($D57="","Falta nombre",IF(AND($F57&lt;&gt;"",$G57&lt;&gt;""),IF($G57&lt;$F57,"Cese anterior al ingreso","OK"),"OK"))))</f>
        <v/>
      </c>
    </row>
    <row r="58" customFormat="false" ht="15" hidden="false" customHeight="false" outlineLevel="0" collapsed="false">
      <c r="A58" s="23" t="n">
        <v>53</v>
      </c>
      <c r="B58" s="7"/>
      <c r="C58" s="7"/>
      <c r="D58" s="30"/>
      <c r="E58" s="30"/>
      <c r="F58" s="33"/>
      <c r="G58" s="33"/>
      <c r="H58" s="7"/>
      <c r="I58" s="7"/>
      <c r="J58" s="7"/>
      <c r="K58" s="29"/>
      <c r="L58" s="30"/>
      <c r="M58" s="9" t="str">
        <f aca="false">IF($B58="","",IF($F58="",1,IF(YEAR($F58)&lt;ANIO,1,IF(YEAR($F58)=ANIO,MONTH($F58),13))))</f>
        <v/>
      </c>
      <c r="N58" s="9" t="str">
        <f aca="false">IF($B58="","",IF($G58="",12,IF(YEAR($G58)&gt;ANIO,12,IF(YEAR($G58)=ANIO,MONTH($G58),0))))</f>
        <v/>
      </c>
      <c r="O58" s="9" t="str">
        <f aca="false">IF($B58="","",IF($G58="","No",IF(YEAR($G58)=ANIO,"Sí","No")))</f>
        <v/>
      </c>
      <c r="P58" s="34" t="str">
        <f aca="false">IF($B58="","",IF($H58="EPS",BON_EPS,IF($H58="Sin bonificación",0,BON_ESSALUD)))</f>
        <v/>
      </c>
      <c r="Q58" s="9" t="str">
        <f aca="false">IF($B58="","",IF($F58="",1,IF(YEAR($F58)&lt;ANIO,1,IF(YEAR($F58)&gt;ANIO,13,IF(DAY($F58)=1,MONTH($F58),MONTH($F58)+1)))))</f>
        <v/>
      </c>
      <c r="R58" s="9" t="str">
        <f aca="false">IF($B58="","",MAX(0,MIN(6,7-$Q58)))</f>
        <v/>
      </c>
      <c r="S58" s="9" t="str">
        <f aca="false">IF($B58="","",MAX(0,MIN(6,13-MAX($Q58,7))))</f>
        <v/>
      </c>
      <c r="T58" s="9" t="str">
        <f aca="false">IF($B58="","",IF(COUNTIF($B$6:$B$105,$B58)&gt;1,"Código duplicado",IF($D58="","Falta nombre",IF(AND($F58&lt;&gt;"",$G58&lt;&gt;""),IF($G58&lt;$F58,"Cese anterior al ingreso","OK"),"OK"))))</f>
        <v/>
      </c>
    </row>
    <row r="59" customFormat="false" ht="15" hidden="false" customHeight="false" outlineLevel="0" collapsed="false">
      <c r="A59" s="23" t="n">
        <v>54</v>
      </c>
      <c r="B59" s="7"/>
      <c r="C59" s="7"/>
      <c r="D59" s="30"/>
      <c r="E59" s="30"/>
      <c r="F59" s="33"/>
      <c r="G59" s="33"/>
      <c r="H59" s="7"/>
      <c r="I59" s="7"/>
      <c r="J59" s="7"/>
      <c r="K59" s="29"/>
      <c r="L59" s="30"/>
      <c r="M59" s="9" t="str">
        <f aca="false">IF($B59="","",IF($F59="",1,IF(YEAR($F59)&lt;ANIO,1,IF(YEAR($F59)=ANIO,MONTH($F59),13))))</f>
        <v/>
      </c>
      <c r="N59" s="9" t="str">
        <f aca="false">IF($B59="","",IF($G59="",12,IF(YEAR($G59)&gt;ANIO,12,IF(YEAR($G59)=ANIO,MONTH($G59),0))))</f>
        <v/>
      </c>
      <c r="O59" s="9" t="str">
        <f aca="false">IF($B59="","",IF($G59="","No",IF(YEAR($G59)=ANIO,"Sí","No")))</f>
        <v/>
      </c>
      <c r="P59" s="34" t="str">
        <f aca="false">IF($B59="","",IF($H59="EPS",BON_EPS,IF($H59="Sin bonificación",0,BON_ESSALUD)))</f>
        <v/>
      </c>
      <c r="Q59" s="9" t="str">
        <f aca="false">IF($B59="","",IF($F59="",1,IF(YEAR($F59)&lt;ANIO,1,IF(YEAR($F59)&gt;ANIO,13,IF(DAY($F59)=1,MONTH($F59),MONTH($F59)+1)))))</f>
        <v/>
      </c>
      <c r="R59" s="9" t="str">
        <f aca="false">IF($B59="","",MAX(0,MIN(6,7-$Q59)))</f>
        <v/>
      </c>
      <c r="S59" s="9" t="str">
        <f aca="false">IF($B59="","",MAX(0,MIN(6,13-MAX($Q59,7))))</f>
        <v/>
      </c>
      <c r="T59" s="9" t="str">
        <f aca="false">IF($B59="","",IF(COUNTIF($B$6:$B$105,$B59)&gt;1,"Código duplicado",IF($D59="","Falta nombre",IF(AND($F59&lt;&gt;"",$G59&lt;&gt;""),IF($G59&lt;$F59,"Cese anterior al ingreso","OK"),"OK"))))</f>
        <v/>
      </c>
    </row>
    <row r="60" customFormat="false" ht="15" hidden="false" customHeight="false" outlineLevel="0" collapsed="false">
      <c r="A60" s="23" t="n">
        <v>55</v>
      </c>
      <c r="B60" s="7"/>
      <c r="C60" s="7"/>
      <c r="D60" s="30"/>
      <c r="E60" s="30"/>
      <c r="F60" s="33"/>
      <c r="G60" s="33"/>
      <c r="H60" s="7"/>
      <c r="I60" s="7"/>
      <c r="J60" s="7"/>
      <c r="K60" s="29"/>
      <c r="L60" s="30"/>
      <c r="M60" s="9" t="str">
        <f aca="false">IF($B60="","",IF($F60="",1,IF(YEAR($F60)&lt;ANIO,1,IF(YEAR($F60)=ANIO,MONTH($F60),13))))</f>
        <v/>
      </c>
      <c r="N60" s="9" t="str">
        <f aca="false">IF($B60="","",IF($G60="",12,IF(YEAR($G60)&gt;ANIO,12,IF(YEAR($G60)=ANIO,MONTH($G60),0))))</f>
        <v/>
      </c>
      <c r="O60" s="9" t="str">
        <f aca="false">IF($B60="","",IF($G60="","No",IF(YEAR($G60)=ANIO,"Sí","No")))</f>
        <v/>
      </c>
      <c r="P60" s="34" t="str">
        <f aca="false">IF($B60="","",IF($H60="EPS",BON_EPS,IF($H60="Sin bonificación",0,BON_ESSALUD)))</f>
        <v/>
      </c>
      <c r="Q60" s="9" t="str">
        <f aca="false">IF($B60="","",IF($F60="",1,IF(YEAR($F60)&lt;ANIO,1,IF(YEAR($F60)&gt;ANIO,13,IF(DAY($F60)=1,MONTH($F60),MONTH($F60)+1)))))</f>
        <v/>
      </c>
      <c r="R60" s="9" t="str">
        <f aca="false">IF($B60="","",MAX(0,MIN(6,7-$Q60)))</f>
        <v/>
      </c>
      <c r="S60" s="9" t="str">
        <f aca="false">IF($B60="","",MAX(0,MIN(6,13-MAX($Q60,7))))</f>
        <v/>
      </c>
      <c r="T60" s="9" t="str">
        <f aca="false">IF($B60="","",IF(COUNTIF($B$6:$B$105,$B60)&gt;1,"Código duplicado",IF($D60="","Falta nombre",IF(AND($F60&lt;&gt;"",$G60&lt;&gt;""),IF($G60&lt;$F60,"Cese anterior al ingreso","OK"),"OK"))))</f>
        <v/>
      </c>
    </row>
    <row r="61" customFormat="false" ht="15" hidden="false" customHeight="false" outlineLevel="0" collapsed="false">
      <c r="A61" s="23" t="n">
        <v>56</v>
      </c>
      <c r="B61" s="7"/>
      <c r="C61" s="7"/>
      <c r="D61" s="30"/>
      <c r="E61" s="30"/>
      <c r="F61" s="33"/>
      <c r="G61" s="33"/>
      <c r="H61" s="7"/>
      <c r="I61" s="7"/>
      <c r="J61" s="7"/>
      <c r="K61" s="29"/>
      <c r="L61" s="30"/>
      <c r="M61" s="9" t="str">
        <f aca="false">IF($B61="","",IF($F61="",1,IF(YEAR($F61)&lt;ANIO,1,IF(YEAR($F61)=ANIO,MONTH($F61),13))))</f>
        <v/>
      </c>
      <c r="N61" s="9" t="str">
        <f aca="false">IF($B61="","",IF($G61="",12,IF(YEAR($G61)&gt;ANIO,12,IF(YEAR($G61)=ANIO,MONTH($G61),0))))</f>
        <v/>
      </c>
      <c r="O61" s="9" t="str">
        <f aca="false">IF($B61="","",IF($G61="","No",IF(YEAR($G61)=ANIO,"Sí","No")))</f>
        <v/>
      </c>
      <c r="P61" s="34" t="str">
        <f aca="false">IF($B61="","",IF($H61="EPS",BON_EPS,IF($H61="Sin bonificación",0,BON_ESSALUD)))</f>
        <v/>
      </c>
      <c r="Q61" s="9" t="str">
        <f aca="false">IF($B61="","",IF($F61="",1,IF(YEAR($F61)&lt;ANIO,1,IF(YEAR($F61)&gt;ANIO,13,IF(DAY($F61)=1,MONTH($F61),MONTH($F61)+1)))))</f>
        <v/>
      </c>
      <c r="R61" s="9" t="str">
        <f aca="false">IF($B61="","",MAX(0,MIN(6,7-$Q61)))</f>
        <v/>
      </c>
      <c r="S61" s="9" t="str">
        <f aca="false">IF($B61="","",MAX(0,MIN(6,13-MAX($Q61,7))))</f>
        <v/>
      </c>
      <c r="T61" s="9" t="str">
        <f aca="false">IF($B61="","",IF(COUNTIF($B$6:$B$105,$B61)&gt;1,"Código duplicado",IF($D61="","Falta nombre",IF(AND($F61&lt;&gt;"",$G61&lt;&gt;""),IF($G61&lt;$F61,"Cese anterior al ingreso","OK"),"OK"))))</f>
        <v/>
      </c>
    </row>
    <row r="62" customFormat="false" ht="15" hidden="false" customHeight="false" outlineLevel="0" collapsed="false">
      <c r="A62" s="23" t="n">
        <v>57</v>
      </c>
      <c r="B62" s="7"/>
      <c r="C62" s="7"/>
      <c r="D62" s="30"/>
      <c r="E62" s="30"/>
      <c r="F62" s="33"/>
      <c r="G62" s="33"/>
      <c r="H62" s="7"/>
      <c r="I62" s="7"/>
      <c r="J62" s="7"/>
      <c r="K62" s="29"/>
      <c r="L62" s="30"/>
      <c r="M62" s="9" t="str">
        <f aca="false">IF($B62="","",IF($F62="",1,IF(YEAR($F62)&lt;ANIO,1,IF(YEAR($F62)=ANIO,MONTH($F62),13))))</f>
        <v/>
      </c>
      <c r="N62" s="9" t="str">
        <f aca="false">IF($B62="","",IF($G62="",12,IF(YEAR($G62)&gt;ANIO,12,IF(YEAR($G62)=ANIO,MONTH($G62),0))))</f>
        <v/>
      </c>
      <c r="O62" s="9" t="str">
        <f aca="false">IF($B62="","",IF($G62="","No",IF(YEAR($G62)=ANIO,"Sí","No")))</f>
        <v/>
      </c>
      <c r="P62" s="34" t="str">
        <f aca="false">IF($B62="","",IF($H62="EPS",BON_EPS,IF($H62="Sin bonificación",0,BON_ESSALUD)))</f>
        <v/>
      </c>
      <c r="Q62" s="9" t="str">
        <f aca="false">IF($B62="","",IF($F62="",1,IF(YEAR($F62)&lt;ANIO,1,IF(YEAR($F62)&gt;ANIO,13,IF(DAY($F62)=1,MONTH($F62),MONTH($F62)+1)))))</f>
        <v/>
      </c>
      <c r="R62" s="9" t="str">
        <f aca="false">IF($B62="","",MAX(0,MIN(6,7-$Q62)))</f>
        <v/>
      </c>
      <c r="S62" s="9" t="str">
        <f aca="false">IF($B62="","",MAX(0,MIN(6,13-MAX($Q62,7))))</f>
        <v/>
      </c>
      <c r="T62" s="9" t="str">
        <f aca="false">IF($B62="","",IF(COUNTIF($B$6:$B$105,$B62)&gt;1,"Código duplicado",IF($D62="","Falta nombre",IF(AND($F62&lt;&gt;"",$G62&lt;&gt;""),IF($G62&lt;$F62,"Cese anterior al ingreso","OK"),"OK"))))</f>
        <v/>
      </c>
    </row>
    <row r="63" customFormat="false" ht="15" hidden="false" customHeight="false" outlineLevel="0" collapsed="false">
      <c r="A63" s="23" t="n">
        <v>58</v>
      </c>
      <c r="B63" s="7"/>
      <c r="C63" s="7"/>
      <c r="D63" s="30"/>
      <c r="E63" s="30"/>
      <c r="F63" s="33"/>
      <c r="G63" s="33"/>
      <c r="H63" s="7"/>
      <c r="I63" s="7"/>
      <c r="J63" s="7"/>
      <c r="K63" s="29"/>
      <c r="L63" s="30"/>
      <c r="M63" s="9" t="str">
        <f aca="false">IF($B63="","",IF($F63="",1,IF(YEAR($F63)&lt;ANIO,1,IF(YEAR($F63)=ANIO,MONTH($F63),13))))</f>
        <v/>
      </c>
      <c r="N63" s="9" t="str">
        <f aca="false">IF($B63="","",IF($G63="",12,IF(YEAR($G63)&gt;ANIO,12,IF(YEAR($G63)=ANIO,MONTH($G63),0))))</f>
        <v/>
      </c>
      <c r="O63" s="9" t="str">
        <f aca="false">IF($B63="","",IF($G63="","No",IF(YEAR($G63)=ANIO,"Sí","No")))</f>
        <v/>
      </c>
      <c r="P63" s="34" t="str">
        <f aca="false">IF($B63="","",IF($H63="EPS",BON_EPS,IF($H63="Sin bonificación",0,BON_ESSALUD)))</f>
        <v/>
      </c>
      <c r="Q63" s="9" t="str">
        <f aca="false">IF($B63="","",IF($F63="",1,IF(YEAR($F63)&lt;ANIO,1,IF(YEAR($F63)&gt;ANIO,13,IF(DAY($F63)=1,MONTH($F63),MONTH($F63)+1)))))</f>
        <v/>
      </c>
      <c r="R63" s="9" t="str">
        <f aca="false">IF($B63="","",MAX(0,MIN(6,7-$Q63)))</f>
        <v/>
      </c>
      <c r="S63" s="9" t="str">
        <f aca="false">IF($B63="","",MAX(0,MIN(6,13-MAX($Q63,7))))</f>
        <v/>
      </c>
      <c r="T63" s="9" t="str">
        <f aca="false">IF($B63="","",IF(COUNTIF($B$6:$B$105,$B63)&gt;1,"Código duplicado",IF($D63="","Falta nombre",IF(AND($F63&lt;&gt;"",$G63&lt;&gt;""),IF($G63&lt;$F63,"Cese anterior al ingreso","OK"),"OK"))))</f>
        <v/>
      </c>
    </row>
    <row r="64" customFormat="false" ht="15" hidden="false" customHeight="false" outlineLevel="0" collapsed="false">
      <c r="A64" s="23" t="n">
        <v>59</v>
      </c>
      <c r="B64" s="7"/>
      <c r="C64" s="7"/>
      <c r="D64" s="30"/>
      <c r="E64" s="30"/>
      <c r="F64" s="33"/>
      <c r="G64" s="33"/>
      <c r="H64" s="7"/>
      <c r="I64" s="7"/>
      <c r="J64" s="7"/>
      <c r="K64" s="29"/>
      <c r="L64" s="30"/>
      <c r="M64" s="9" t="str">
        <f aca="false">IF($B64="","",IF($F64="",1,IF(YEAR($F64)&lt;ANIO,1,IF(YEAR($F64)=ANIO,MONTH($F64),13))))</f>
        <v/>
      </c>
      <c r="N64" s="9" t="str">
        <f aca="false">IF($B64="","",IF($G64="",12,IF(YEAR($G64)&gt;ANIO,12,IF(YEAR($G64)=ANIO,MONTH($G64),0))))</f>
        <v/>
      </c>
      <c r="O64" s="9" t="str">
        <f aca="false">IF($B64="","",IF($G64="","No",IF(YEAR($G64)=ANIO,"Sí","No")))</f>
        <v/>
      </c>
      <c r="P64" s="34" t="str">
        <f aca="false">IF($B64="","",IF($H64="EPS",BON_EPS,IF($H64="Sin bonificación",0,BON_ESSALUD)))</f>
        <v/>
      </c>
      <c r="Q64" s="9" t="str">
        <f aca="false">IF($B64="","",IF($F64="",1,IF(YEAR($F64)&lt;ANIO,1,IF(YEAR($F64)&gt;ANIO,13,IF(DAY($F64)=1,MONTH($F64),MONTH($F64)+1)))))</f>
        <v/>
      </c>
      <c r="R64" s="9" t="str">
        <f aca="false">IF($B64="","",MAX(0,MIN(6,7-$Q64)))</f>
        <v/>
      </c>
      <c r="S64" s="9" t="str">
        <f aca="false">IF($B64="","",MAX(0,MIN(6,13-MAX($Q64,7))))</f>
        <v/>
      </c>
      <c r="T64" s="9" t="str">
        <f aca="false">IF($B64="","",IF(COUNTIF($B$6:$B$105,$B64)&gt;1,"Código duplicado",IF($D64="","Falta nombre",IF(AND($F64&lt;&gt;"",$G64&lt;&gt;""),IF($G64&lt;$F64,"Cese anterior al ingreso","OK"),"OK"))))</f>
        <v/>
      </c>
    </row>
    <row r="65" customFormat="false" ht="15" hidden="false" customHeight="false" outlineLevel="0" collapsed="false">
      <c r="A65" s="23" t="n">
        <v>60</v>
      </c>
      <c r="B65" s="7"/>
      <c r="C65" s="7"/>
      <c r="D65" s="30"/>
      <c r="E65" s="30"/>
      <c r="F65" s="33"/>
      <c r="G65" s="33"/>
      <c r="H65" s="7"/>
      <c r="I65" s="7"/>
      <c r="J65" s="7"/>
      <c r="K65" s="29"/>
      <c r="L65" s="30"/>
      <c r="M65" s="9" t="str">
        <f aca="false">IF($B65="","",IF($F65="",1,IF(YEAR($F65)&lt;ANIO,1,IF(YEAR($F65)=ANIO,MONTH($F65),13))))</f>
        <v/>
      </c>
      <c r="N65" s="9" t="str">
        <f aca="false">IF($B65="","",IF($G65="",12,IF(YEAR($G65)&gt;ANIO,12,IF(YEAR($G65)=ANIO,MONTH($G65),0))))</f>
        <v/>
      </c>
      <c r="O65" s="9" t="str">
        <f aca="false">IF($B65="","",IF($G65="","No",IF(YEAR($G65)=ANIO,"Sí","No")))</f>
        <v/>
      </c>
      <c r="P65" s="34" t="str">
        <f aca="false">IF($B65="","",IF($H65="EPS",BON_EPS,IF($H65="Sin bonificación",0,BON_ESSALUD)))</f>
        <v/>
      </c>
      <c r="Q65" s="9" t="str">
        <f aca="false">IF($B65="","",IF($F65="",1,IF(YEAR($F65)&lt;ANIO,1,IF(YEAR($F65)&gt;ANIO,13,IF(DAY($F65)=1,MONTH($F65),MONTH($F65)+1)))))</f>
        <v/>
      </c>
      <c r="R65" s="9" t="str">
        <f aca="false">IF($B65="","",MAX(0,MIN(6,7-$Q65)))</f>
        <v/>
      </c>
      <c r="S65" s="9" t="str">
        <f aca="false">IF($B65="","",MAX(0,MIN(6,13-MAX($Q65,7))))</f>
        <v/>
      </c>
      <c r="T65" s="9" t="str">
        <f aca="false">IF($B65="","",IF(COUNTIF($B$6:$B$105,$B65)&gt;1,"Código duplicado",IF($D65="","Falta nombre",IF(AND($F65&lt;&gt;"",$G65&lt;&gt;""),IF($G65&lt;$F65,"Cese anterior al ingreso","OK"),"OK"))))</f>
        <v/>
      </c>
    </row>
    <row r="66" customFormat="false" ht="15" hidden="false" customHeight="false" outlineLevel="0" collapsed="false">
      <c r="A66" s="23" t="n">
        <v>61</v>
      </c>
      <c r="B66" s="7"/>
      <c r="C66" s="7"/>
      <c r="D66" s="30"/>
      <c r="E66" s="30"/>
      <c r="F66" s="33"/>
      <c r="G66" s="33"/>
      <c r="H66" s="7"/>
      <c r="I66" s="7"/>
      <c r="J66" s="7"/>
      <c r="K66" s="29"/>
      <c r="L66" s="30"/>
      <c r="M66" s="9" t="str">
        <f aca="false">IF($B66="","",IF($F66="",1,IF(YEAR($F66)&lt;ANIO,1,IF(YEAR($F66)=ANIO,MONTH($F66),13))))</f>
        <v/>
      </c>
      <c r="N66" s="9" t="str">
        <f aca="false">IF($B66="","",IF($G66="",12,IF(YEAR($G66)&gt;ANIO,12,IF(YEAR($G66)=ANIO,MONTH($G66),0))))</f>
        <v/>
      </c>
      <c r="O66" s="9" t="str">
        <f aca="false">IF($B66="","",IF($G66="","No",IF(YEAR($G66)=ANIO,"Sí","No")))</f>
        <v/>
      </c>
      <c r="P66" s="34" t="str">
        <f aca="false">IF($B66="","",IF($H66="EPS",BON_EPS,IF($H66="Sin bonificación",0,BON_ESSALUD)))</f>
        <v/>
      </c>
      <c r="Q66" s="9" t="str">
        <f aca="false">IF($B66="","",IF($F66="",1,IF(YEAR($F66)&lt;ANIO,1,IF(YEAR($F66)&gt;ANIO,13,IF(DAY($F66)=1,MONTH($F66),MONTH($F66)+1)))))</f>
        <v/>
      </c>
      <c r="R66" s="9" t="str">
        <f aca="false">IF($B66="","",MAX(0,MIN(6,7-$Q66)))</f>
        <v/>
      </c>
      <c r="S66" s="9" t="str">
        <f aca="false">IF($B66="","",MAX(0,MIN(6,13-MAX($Q66,7))))</f>
        <v/>
      </c>
      <c r="T66" s="9" t="str">
        <f aca="false">IF($B66="","",IF(COUNTIF($B$6:$B$105,$B66)&gt;1,"Código duplicado",IF($D66="","Falta nombre",IF(AND($F66&lt;&gt;"",$G66&lt;&gt;""),IF($G66&lt;$F66,"Cese anterior al ingreso","OK"),"OK"))))</f>
        <v/>
      </c>
    </row>
    <row r="67" customFormat="false" ht="15" hidden="false" customHeight="false" outlineLevel="0" collapsed="false">
      <c r="A67" s="23" t="n">
        <v>62</v>
      </c>
      <c r="B67" s="7"/>
      <c r="C67" s="7"/>
      <c r="D67" s="30"/>
      <c r="E67" s="30"/>
      <c r="F67" s="33"/>
      <c r="G67" s="33"/>
      <c r="H67" s="7"/>
      <c r="I67" s="7"/>
      <c r="J67" s="7"/>
      <c r="K67" s="29"/>
      <c r="L67" s="30"/>
      <c r="M67" s="9" t="str">
        <f aca="false">IF($B67="","",IF($F67="",1,IF(YEAR($F67)&lt;ANIO,1,IF(YEAR($F67)=ANIO,MONTH($F67),13))))</f>
        <v/>
      </c>
      <c r="N67" s="9" t="str">
        <f aca="false">IF($B67="","",IF($G67="",12,IF(YEAR($G67)&gt;ANIO,12,IF(YEAR($G67)=ANIO,MONTH($G67),0))))</f>
        <v/>
      </c>
      <c r="O67" s="9" t="str">
        <f aca="false">IF($B67="","",IF($G67="","No",IF(YEAR($G67)=ANIO,"Sí","No")))</f>
        <v/>
      </c>
      <c r="P67" s="34" t="str">
        <f aca="false">IF($B67="","",IF($H67="EPS",BON_EPS,IF($H67="Sin bonificación",0,BON_ESSALUD)))</f>
        <v/>
      </c>
      <c r="Q67" s="9" t="str">
        <f aca="false">IF($B67="","",IF($F67="",1,IF(YEAR($F67)&lt;ANIO,1,IF(YEAR($F67)&gt;ANIO,13,IF(DAY($F67)=1,MONTH($F67),MONTH($F67)+1)))))</f>
        <v/>
      </c>
      <c r="R67" s="9" t="str">
        <f aca="false">IF($B67="","",MAX(0,MIN(6,7-$Q67)))</f>
        <v/>
      </c>
      <c r="S67" s="9" t="str">
        <f aca="false">IF($B67="","",MAX(0,MIN(6,13-MAX($Q67,7))))</f>
        <v/>
      </c>
      <c r="T67" s="9" t="str">
        <f aca="false">IF($B67="","",IF(COUNTIF($B$6:$B$105,$B67)&gt;1,"Código duplicado",IF($D67="","Falta nombre",IF(AND($F67&lt;&gt;"",$G67&lt;&gt;""),IF($G67&lt;$F67,"Cese anterior al ingreso","OK"),"OK"))))</f>
        <v/>
      </c>
    </row>
    <row r="68" customFormat="false" ht="15" hidden="false" customHeight="false" outlineLevel="0" collapsed="false">
      <c r="A68" s="23" t="n">
        <v>63</v>
      </c>
      <c r="B68" s="7"/>
      <c r="C68" s="7"/>
      <c r="D68" s="30"/>
      <c r="E68" s="30"/>
      <c r="F68" s="33"/>
      <c r="G68" s="33"/>
      <c r="H68" s="7"/>
      <c r="I68" s="7"/>
      <c r="J68" s="7"/>
      <c r="K68" s="29"/>
      <c r="L68" s="30"/>
      <c r="M68" s="9" t="str">
        <f aca="false">IF($B68="","",IF($F68="",1,IF(YEAR($F68)&lt;ANIO,1,IF(YEAR($F68)=ANIO,MONTH($F68),13))))</f>
        <v/>
      </c>
      <c r="N68" s="9" t="str">
        <f aca="false">IF($B68="","",IF($G68="",12,IF(YEAR($G68)&gt;ANIO,12,IF(YEAR($G68)=ANIO,MONTH($G68),0))))</f>
        <v/>
      </c>
      <c r="O68" s="9" t="str">
        <f aca="false">IF($B68="","",IF($G68="","No",IF(YEAR($G68)=ANIO,"Sí","No")))</f>
        <v/>
      </c>
      <c r="P68" s="34" t="str">
        <f aca="false">IF($B68="","",IF($H68="EPS",BON_EPS,IF($H68="Sin bonificación",0,BON_ESSALUD)))</f>
        <v/>
      </c>
      <c r="Q68" s="9" t="str">
        <f aca="false">IF($B68="","",IF($F68="",1,IF(YEAR($F68)&lt;ANIO,1,IF(YEAR($F68)&gt;ANIO,13,IF(DAY($F68)=1,MONTH($F68),MONTH($F68)+1)))))</f>
        <v/>
      </c>
      <c r="R68" s="9" t="str">
        <f aca="false">IF($B68="","",MAX(0,MIN(6,7-$Q68)))</f>
        <v/>
      </c>
      <c r="S68" s="9" t="str">
        <f aca="false">IF($B68="","",MAX(0,MIN(6,13-MAX($Q68,7))))</f>
        <v/>
      </c>
      <c r="T68" s="9" t="str">
        <f aca="false">IF($B68="","",IF(COUNTIF($B$6:$B$105,$B68)&gt;1,"Código duplicado",IF($D68="","Falta nombre",IF(AND($F68&lt;&gt;"",$G68&lt;&gt;""),IF($G68&lt;$F68,"Cese anterior al ingreso","OK"),"OK"))))</f>
        <v/>
      </c>
    </row>
    <row r="69" customFormat="false" ht="15" hidden="false" customHeight="false" outlineLevel="0" collapsed="false">
      <c r="A69" s="23" t="n">
        <v>64</v>
      </c>
      <c r="B69" s="7"/>
      <c r="C69" s="7"/>
      <c r="D69" s="30"/>
      <c r="E69" s="30"/>
      <c r="F69" s="33"/>
      <c r="G69" s="33"/>
      <c r="H69" s="7"/>
      <c r="I69" s="7"/>
      <c r="J69" s="7"/>
      <c r="K69" s="29"/>
      <c r="L69" s="30"/>
      <c r="M69" s="9" t="str">
        <f aca="false">IF($B69="","",IF($F69="",1,IF(YEAR($F69)&lt;ANIO,1,IF(YEAR($F69)=ANIO,MONTH($F69),13))))</f>
        <v/>
      </c>
      <c r="N69" s="9" t="str">
        <f aca="false">IF($B69="","",IF($G69="",12,IF(YEAR($G69)&gt;ANIO,12,IF(YEAR($G69)=ANIO,MONTH($G69),0))))</f>
        <v/>
      </c>
      <c r="O69" s="9" t="str">
        <f aca="false">IF($B69="","",IF($G69="","No",IF(YEAR($G69)=ANIO,"Sí","No")))</f>
        <v/>
      </c>
      <c r="P69" s="34" t="str">
        <f aca="false">IF($B69="","",IF($H69="EPS",BON_EPS,IF($H69="Sin bonificación",0,BON_ESSALUD)))</f>
        <v/>
      </c>
      <c r="Q69" s="9" t="str">
        <f aca="false">IF($B69="","",IF($F69="",1,IF(YEAR($F69)&lt;ANIO,1,IF(YEAR($F69)&gt;ANIO,13,IF(DAY($F69)=1,MONTH($F69),MONTH($F69)+1)))))</f>
        <v/>
      </c>
      <c r="R69" s="9" t="str">
        <f aca="false">IF($B69="","",MAX(0,MIN(6,7-$Q69)))</f>
        <v/>
      </c>
      <c r="S69" s="9" t="str">
        <f aca="false">IF($B69="","",MAX(0,MIN(6,13-MAX($Q69,7))))</f>
        <v/>
      </c>
      <c r="T69" s="9" t="str">
        <f aca="false">IF($B69="","",IF(COUNTIF($B$6:$B$105,$B69)&gt;1,"Código duplicado",IF($D69="","Falta nombre",IF(AND($F69&lt;&gt;"",$G69&lt;&gt;""),IF($G69&lt;$F69,"Cese anterior al ingreso","OK"),"OK"))))</f>
        <v/>
      </c>
    </row>
    <row r="70" customFormat="false" ht="15" hidden="false" customHeight="false" outlineLevel="0" collapsed="false">
      <c r="A70" s="23" t="n">
        <v>65</v>
      </c>
      <c r="B70" s="7"/>
      <c r="C70" s="7"/>
      <c r="D70" s="30"/>
      <c r="E70" s="30"/>
      <c r="F70" s="33"/>
      <c r="G70" s="33"/>
      <c r="H70" s="7"/>
      <c r="I70" s="7"/>
      <c r="J70" s="7"/>
      <c r="K70" s="29"/>
      <c r="L70" s="30"/>
      <c r="M70" s="9" t="str">
        <f aca="false">IF($B70="","",IF($F70="",1,IF(YEAR($F70)&lt;ANIO,1,IF(YEAR($F70)=ANIO,MONTH($F70),13))))</f>
        <v/>
      </c>
      <c r="N70" s="9" t="str">
        <f aca="false">IF($B70="","",IF($G70="",12,IF(YEAR($G70)&gt;ANIO,12,IF(YEAR($G70)=ANIO,MONTH($G70),0))))</f>
        <v/>
      </c>
      <c r="O70" s="9" t="str">
        <f aca="false">IF($B70="","",IF($G70="","No",IF(YEAR($G70)=ANIO,"Sí","No")))</f>
        <v/>
      </c>
      <c r="P70" s="34" t="str">
        <f aca="false">IF($B70="","",IF($H70="EPS",BON_EPS,IF($H70="Sin bonificación",0,BON_ESSALUD)))</f>
        <v/>
      </c>
      <c r="Q70" s="9" t="str">
        <f aca="false">IF($B70="","",IF($F70="",1,IF(YEAR($F70)&lt;ANIO,1,IF(YEAR($F70)&gt;ANIO,13,IF(DAY($F70)=1,MONTH($F70),MONTH($F70)+1)))))</f>
        <v/>
      </c>
      <c r="R70" s="9" t="str">
        <f aca="false">IF($B70="","",MAX(0,MIN(6,7-$Q70)))</f>
        <v/>
      </c>
      <c r="S70" s="9" t="str">
        <f aca="false">IF($B70="","",MAX(0,MIN(6,13-MAX($Q70,7))))</f>
        <v/>
      </c>
      <c r="T70" s="9" t="str">
        <f aca="false">IF($B70="","",IF(COUNTIF($B$6:$B$105,$B70)&gt;1,"Código duplicado",IF($D70="","Falta nombre",IF(AND($F70&lt;&gt;"",$G70&lt;&gt;""),IF($G70&lt;$F70,"Cese anterior al ingreso","OK"),"OK"))))</f>
        <v/>
      </c>
    </row>
    <row r="71" customFormat="false" ht="15" hidden="false" customHeight="false" outlineLevel="0" collapsed="false">
      <c r="A71" s="23" t="n">
        <v>66</v>
      </c>
      <c r="B71" s="7"/>
      <c r="C71" s="7"/>
      <c r="D71" s="30"/>
      <c r="E71" s="30"/>
      <c r="F71" s="33"/>
      <c r="G71" s="33"/>
      <c r="H71" s="7"/>
      <c r="I71" s="7"/>
      <c r="J71" s="7"/>
      <c r="K71" s="29"/>
      <c r="L71" s="30"/>
      <c r="M71" s="9" t="str">
        <f aca="false">IF($B71="","",IF($F71="",1,IF(YEAR($F71)&lt;ANIO,1,IF(YEAR($F71)=ANIO,MONTH($F71),13))))</f>
        <v/>
      </c>
      <c r="N71" s="9" t="str">
        <f aca="false">IF($B71="","",IF($G71="",12,IF(YEAR($G71)&gt;ANIO,12,IF(YEAR($G71)=ANIO,MONTH($G71),0))))</f>
        <v/>
      </c>
      <c r="O71" s="9" t="str">
        <f aca="false">IF($B71="","",IF($G71="","No",IF(YEAR($G71)=ANIO,"Sí","No")))</f>
        <v/>
      </c>
      <c r="P71" s="34" t="str">
        <f aca="false">IF($B71="","",IF($H71="EPS",BON_EPS,IF($H71="Sin bonificación",0,BON_ESSALUD)))</f>
        <v/>
      </c>
      <c r="Q71" s="9" t="str">
        <f aca="false">IF($B71="","",IF($F71="",1,IF(YEAR($F71)&lt;ANIO,1,IF(YEAR($F71)&gt;ANIO,13,IF(DAY($F71)=1,MONTH($F71),MONTH($F71)+1)))))</f>
        <v/>
      </c>
      <c r="R71" s="9" t="str">
        <f aca="false">IF($B71="","",MAX(0,MIN(6,7-$Q71)))</f>
        <v/>
      </c>
      <c r="S71" s="9" t="str">
        <f aca="false">IF($B71="","",MAX(0,MIN(6,13-MAX($Q71,7))))</f>
        <v/>
      </c>
      <c r="T71" s="9" t="str">
        <f aca="false">IF($B71="","",IF(COUNTIF($B$6:$B$105,$B71)&gt;1,"Código duplicado",IF($D71="","Falta nombre",IF(AND($F71&lt;&gt;"",$G71&lt;&gt;""),IF($G71&lt;$F71,"Cese anterior al ingreso","OK"),"OK"))))</f>
        <v/>
      </c>
    </row>
    <row r="72" customFormat="false" ht="15" hidden="false" customHeight="false" outlineLevel="0" collapsed="false">
      <c r="A72" s="23" t="n">
        <v>67</v>
      </c>
      <c r="B72" s="7"/>
      <c r="C72" s="7"/>
      <c r="D72" s="30"/>
      <c r="E72" s="30"/>
      <c r="F72" s="33"/>
      <c r="G72" s="33"/>
      <c r="H72" s="7"/>
      <c r="I72" s="7"/>
      <c r="J72" s="7"/>
      <c r="K72" s="29"/>
      <c r="L72" s="30"/>
      <c r="M72" s="9" t="str">
        <f aca="false">IF($B72="","",IF($F72="",1,IF(YEAR($F72)&lt;ANIO,1,IF(YEAR($F72)=ANIO,MONTH($F72),13))))</f>
        <v/>
      </c>
      <c r="N72" s="9" t="str">
        <f aca="false">IF($B72="","",IF($G72="",12,IF(YEAR($G72)&gt;ANIO,12,IF(YEAR($G72)=ANIO,MONTH($G72),0))))</f>
        <v/>
      </c>
      <c r="O72" s="9" t="str">
        <f aca="false">IF($B72="","",IF($G72="","No",IF(YEAR($G72)=ANIO,"Sí","No")))</f>
        <v/>
      </c>
      <c r="P72" s="34" t="str">
        <f aca="false">IF($B72="","",IF($H72="EPS",BON_EPS,IF($H72="Sin bonificación",0,BON_ESSALUD)))</f>
        <v/>
      </c>
      <c r="Q72" s="9" t="str">
        <f aca="false">IF($B72="","",IF($F72="",1,IF(YEAR($F72)&lt;ANIO,1,IF(YEAR($F72)&gt;ANIO,13,IF(DAY($F72)=1,MONTH($F72),MONTH($F72)+1)))))</f>
        <v/>
      </c>
      <c r="R72" s="9" t="str">
        <f aca="false">IF($B72="","",MAX(0,MIN(6,7-$Q72)))</f>
        <v/>
      </c>
      <c r="S72" s="9" t="str">
        <f aca="false">IF($B72="","",MAX(0,MIN(6,13-MAX($Q72,7))))</f>
        <v/>
      </c>
      <c r="T72" s="9" t="str">
        <f aca="false">IF($B72="","",IF(COUNTIF($B$6:$B$105,$B72)&gt;1,"Código duplicado",IF($D72="","Falta nombre",IF(AND($F72&lt;&gt;"",$G72&lt;&gt;""),IF($G72&lt;$F72,"Cese anterior al ingreso","OK"),"OK"))))</f>
        <v/>
      </c>
    </row>
    <row r="73" customFormat="false" ht="15" hidden="false" customHeight="false" outlineLevel="0" collapsed="false">
      <c r="A73" s="23" t="n">
        <v>68</v>
      </c>
      <c r="B73" s="7"/>
      <c r="C73" s="7"/>
      <c r="D73" s="30"/>
      <c r="E73" s="30"/>
      <c r="F73" s="33"/>
      <c r="G73" s="33"/>
      <c r="H73" s="7"/>
      <c r="I73" s="7"/>
      <c r="J73" s="7"/>
      <c r="K73" s="29"/>
      <c r="L73" s="30"/>
      <c r="M73" s="9" t="str">
        <f aca="false">IF($B73="","",IF($F73="",1,IF(YEAR($F73)&lt;ANIO,1,IF(YEAR($F73)=ANIO,MONTH($F73),13))))</f>
        <v/>
      </c>
      <c r="N73" s="9" t="str">
        <f aca="false">IF($B73="","",IF($G73="",12,IF(YEAR($G73)&gt;ANIO,12,IF(YEAR($G73)=ANIO,MONTH($G73),0))))</f>
        <v/>
      </c>
      <c r="O73" s="9" t="str">
        <f aca="false">IF($B73="","",IF($G73="","No",IF(YEAR($G73)=ANIO,"Sí","No")))</f>
        <v/>
      </c>
      <c r="P73" s="34" t="str">
        <f aca="false">IF($B73="","",IF($H73="EPS",BON_EPS,IF($H73="Sin bonificación",0,BON_ESSALUD)))</f>
        <v/>
      </c>
      <c r="Q73" s="9" t="str">
        <f aca="false">IF($B73="","",IF($F73="",1,IF(YEAR($F73)&lt;ANIO,1,IF(YEAR($F73)&gt;ANIO,13,IF(DAY($F73)=1,MONTH($F73),MONTH($F73)+1)))))</f>
        <v/>
      </c>
      <c r="R73" s="9" t="str">
        <f aca="false">IF($B73="","",MAX(0,MIN(6,7-$Q73)))</f>
        <v/>
      </c>
      <c r="S73" s="9" t="str">
        <f aca="false">IF($B73="","",MAX(0,MIN(6,13-MAX($Q73,7))))</f>
        <v/>
      </c>
      <c r="T73" s="9" t="str">
        <f aca="false">IF($B73="","",IF(COUNTIF($B$6:$B$105,$B73)&gt;1,"Código duplicado",IF($D73="","Falta nombre",IF(AND($F73&lt;&gt;"",$G73&lt;&gt;""),IF($G73&lt;$F73,"Cese anterior al ingreso","OK"),"OK"))))</f>
        <v/>
      </c>
    </row>
    <row r="74" customFormat="false" ht="15" hidden="false" customHeight="false" outlineLevel="0" collapsed="false">
      <c r="A74" s="23" t="n">
        <v>69</v>
      </c>
      <c r="B74" s="7"/>
      <c r="C74" s="7"/>
      <c r="D74" s="30"/>
      <c r="E74" s="30"/>
      <c r="F74" s="33"/>
      <c r="G74" s="33"/>
      <c r="H74" s="7"/>
      <c r="I74" s="7"/>
      <c r="J74" s="7"/>
      <c r="K74" s="29"/>
      <c r="L74" s="30"/>
      <c r="M74" s="9" t="str">
        <f aca="false">IF($B74="","",IF($F74="",1,IF(YEAR($F74)&lt;ANIO,1,IF(YEAR($F74)=ANIO,MONTH($F74),13))))</f>
        <v/>
      </c>
      <c r="N74" s="9" t="str">
        <f aca="false">IF($B74="","",IF($G74="",12,IF(YEAR($G74)&gt;ANIO,12,IF(YEAR($G74)=ANIO,MONTH($G74),0))))</f>
        <v/>
      </c>
      <c r="O74" s="9" t="str">
        <f aca="false">IF($B74="","",IF($G74="","No",IF(YEAR($G74)=ANIO,"Sí","No")))</f>
        <v/>
      </c>
      <c r="P74" s="34" t="str">
        <f aca="false">IF($B74="","",IF($H74="EPS",BON_EPS,IF($H74="Sin bonificación",0,BON_ESSALUD)))</f>
        <v/>
      </c>
      <c r="Q74" s="9" t="str">
        <f aca="false">IF($B74="","",IF($F74="",1,IF(YEAR($F74)&lt;ANIO,1,IF(YEAR($F74)&gt;ANIO,13,IF(DAY($F74)=1,MONTH($F74),MONTH($F74)+1)))))</f>
        <v/>
      </c>
      <c r="R74" s="9" t="str">
        <f aca="false">IF($B74="","",MAX(0,MIN(6,7-$Q74)))</f>
        <v/>
      </c>
      <c r="S74" s="9" t="str">
        <f aca="false">IF($B74="","",MAX(0,MIN(6,13-MAX($Q74,7))))</f>
        <v/>
      </c>
      <c r="T74" s="9" t="str">
        <f aca="false">IF($B74="","",IF(COUNTIF($B$6:$B$105,$B74)&gt;1,"Código duplicado",IF($D74="","Falta nombre",IF(AND($F74&lt;&gt;"",$G74&lt;&gt;""),IF($G74&lt;$F74,"Cese anterior al ingreso","OK"),"OK"))))</f>
        <v/>
      </c>
    </row>
    <row r="75" customFormat="false" ht="15" hidden="false" customHeight="false" outlineLevel="0" collapsed="false">
      <c r="A75" s="23" t="n">
        <v>70</v>
      </c>
      <c r="B75" s="7"/>
      <c r="C75" s="7"/>
      <c r="D75" s="30"/>
      <c r="E75" s="30"/>
      <c r="F75" s="33"/>
      <c r="G75" s="33"/>
      <c r="H75" s="7"/>
      <c r="I75" s="7"/>
      <c r="J75" s="7"/>
      <c r="K75" s="29"/>
      <c r="L75" s="30"/>
      <c r="M75" s="9" t="str">
        <f aca="false">IF($B75="","",IF($F75="",1,IF(YEAR($F75)&lt;ANIO,1,IF(YEAR($F75)=ANIO,MONTH($F75),13))))</f>
        <v/>
      </c>
      <c r="N75" s="9" t="str">
        <f aca="false">IF($B75="","",IF($G75="",12,IF(YEAR($G75)&gt;ANIO,12,IF(YEAR($G75)=ANIO,MONTH($G75),0))))</f>
        <v/>
      </c>
      <c r="O75" s="9" t="str">
        <f aca="false">IF($B75="","",IF($G75="","No",IF(YEAR($G75)=ANIO,"Sí","No")))</f>
        <v/>
      </c>
      <c r="P75" s="34" t="str">
        <f aca="false">IF($B75="","",IF($H75="EPS",BON_EPS,IF($H75="Sin bonificación",0,BON_ESSALUD)))</f>
        <v/>
      </c>
      <c r="Q75" s="9" t="str">
        <f aca="false">IF($B75="","",IF($F75="",1,IF(YEAR($F75)&lt;ANIO,1,IF(YEAR($F75)&gt;ANIO,13,IF(DAY($F75)=1,MONTH($F75),MONTH($F75)+1)))))</f>
        <v/>
      </c>
      <c r="R75" s="9" t="str">
        <f aca="false">IF($B75="","",MAX(0,MIN(6,7-$Q75)))</f>
        <v/>
      </c>
      <c r="S75" s="9" t="str">
        <f aca="false">IF($B75="","",MAX(0,MIN(6,13-MAX($Q75,7))))</f>
        <v/>
      </c>
      <c r="T75" s="9" t="str">
        <f aca="false">IF($B75="","",IF(COUNTIF($B$6:$B$105,$B75)&gt;1,"Código duplicado",IF($D75="","Falta nombre",IF(AND($F75&lt;&gt;"",$G75&lt;&gt;""),IF($G75&lt;$F75,"Cese anterior al ingreso","OK"),"OK"))))</f>
        <v/>
      </c>
    </row>
    <row r="76" customFormat="false" ht="15" hidden="false" customHeight="false" outlineLevel="0" collapsed="false">
      <c r="A76" s="23" t="n">
        <v>71</v>
      </c>
      <c r="B76" s="7"/>
      <c r="C76" s="7"/>
      <c r="D76" s="30"/>
      <c r="E76" s="30"/>
      <c r="F76" s="33"/>
      <c r="G76" s="33"/>
      <c r="H76" s="7"/>
      <c r="I76" s="7"/>
      <c r="J76" s="7"/>
      <c r="K76" s="29"/>
      <c r="L76" s="30"/>
      <c r="M76" s="9" t="str">
        <f aca="false">IF($B76="","",IF($F76="",1,IF(YEAR($F76)&lt;ANIO,1,IF(YEAR($F76)=ANIO,MONTH($F76),13))))</f>
        <v/>
      </c>
      <c r="N76" s="9" t="str">
        <f aca="false">IF($B76="","",IF($G76="",12,IF(YEAR($G76)&gt;ANIO,12,IF(YEAR($G76)=ANIO,MONTH($G76),0))))</f>
        <v/>
      </c>
      <c r="O76" s="9" t="str">
        <f aca="false">IF($B76="","",IF($G76="","No",IF(YEAR($G76)=ANIO,"Sí","No")))</f>
        <v/>
      </c>
      <c r="P76" s="34" t="str">
        <f aca="false">IF($B76="","",IF($H76="EPS",BON_EPS,IF($H76="Sin bonificación",0,BON_ESSALUD)))</f>
        <v/>
      </c>
      <c r="Q76" s="9" t="str">
        <f aca="false">IF($B76="","",IF($F76="",1,IF(YEAR($F76)&lt;ANIO,1,IF(YEAR($F76)&gt;ANIO,13,IF(DAY($F76)=1,MONTH($F76),MONTH($F76)+1)))))</f>
        <v/>
      </c>
      <c r="R76" s="9" t="str">
        <f aca="false">IF($B76="","",MAX(0,MIN(6,7-$Q76)))</f>
        <v/>
      </c>
      <c r="S76" s="9" t="str">
        <f aca="false">IF($B76="","",MAX(0,MIN(6,13-MAX($Q76,7))))</f>
        <v/>
      </c>
      <c r="T76" s="9" t="str">
        <f aca="false">IF($B76="","",IF(COUNTIF($B$6:$B$105,$B76)&gt;1,"Código duplicado",IF($D76="","Falta nombre",IF(AND($F76&lt;&gt;"",$G76&lt;&gt;""),IF($G76&lt;$F76,"Cese anterior al ingreso","OK"),"OK"))))</f>
        <v/>
      </c>
    </row>
    <row r="77" customFormat="false" ht="15" hidden="false" customHeight="false" outlineLevel="0" collapsed="false">
      <c r="A77" s="23" t="n">
        <v>72</v>
      </c>
      <c r="B77" s="7"/>
      <c r="C77" s="7"/>
      <c r="D77" s="30"/>
      <c r="E77" s="30"/>
      <c r="F77" s="33"/>
      <c r="G77" s="33"/>
      <c r="H77" s="7"/>
      <c r="I77" s="7"/>
      <c r="J77" s="7"/>
      <c r="K77" s="29"/>
      <c r="L77" s="30"/>
      <c r="M77" s="9" t="str">
        <f aca="false">IF($B77="","",IF($F77="",1,IF(YEAR($F77)&lt;ANIO,1,IF(YEAR($F77)=ANIO,MONTH($F77),13))))</f>
        <v/>
      </c>
      <c r="N77" s="9" t="str">
        <f aca="false">IF($B77="","",IF($G77="",12,IF(YEAR($G77)&gt;ANIO,12,IF(YEAR($G77)=ANIO,MONTH($G77),0))))</f>
        <v/>
      </c>
      <c r="O77" s="9" t="str">
        <f aca="false">IF($B77="","",IF($G77="","No",IF(YEAR($G77)=ANIO,"Sí","No")))</f>
        <v/>
      </c>
      <c r="P77" s="34" t="str">
        <f aca="false">IF($B77="","",IF($H77="EPS",BON_EPS,IF($H77="Sin bonificación",0,BON_ESSALUD)))</f>
        <v/>
      </c>
      <c r="Q77" s="9" t="str">
        <f aca="false">IF($B77="","",IF($F77="",1,IF(YEAR($F77)&lt;ANIO,1,IF(YEAR($F77)&gt;ANIO,13,IF(DAY($F77)=1,MONTH($F77),MONTH($F77)+1)))))</f>
        <v/>
      </c>
      <c r="R77" s="9" t="str">
        <f aca="false">IF($B77="","",MAX(0,MIN(6,7-$Q77)))</f>
        <v/>
      </c>
      <c r="S77" s="9" t="str">
        <f aca="false">IF($B77="","",MAX(0,MIN(6,13-MAX($Q77,7))))</f>
        <v/>
      </c>
      <c r="T77" s="9" t="str">
        <f aca="false">IF($B77="","",IF(COUNTIF($B$6:$B$105,$B77)&gt;1,"Código duplicado",IF($D77="","Falta nombre",IF(AND($F77&lt;&gt;"",$G77&lt;&gt;""),IF($G77&lt;$F77,"Cese anterior al ingreso","OK"),"OK"))))</f>
        <v/>
      </c>
    </row>
    <row r="78" customFormat="false" ht="15" hidden="false" customHeight="false" outlineLevel="0" collapsed="false">
      <c r="A78" s="23" t="n">
        <v>73</v>
      </c>
      <c r="B78" s="7"/>
      <c r="C78" s="7"/>
      <c r="D78" s="30"/>
      <c r="E78" s="30"/>
      <c r="F78" s="33"/>
      <c r="G78" s="33"/>
      <c r="H78" s="7"/>
      <c r="I78" s="7"/>
      <c r="J78" s="7"/>
      <c r="K78" s="29"/>
      <c r="L78" s="30"/>
      <c r="M78" s="9" t="str">
        <f aca="false">IF($B78="","",IF($F78="",1,IF(YEAR($F78)&lt;ANIO,1,IF(YEAR($F78)=ANIO,MONTH($F78),13))))</f>
        <v/>
      </c>
      <c r="N78" s="9" t="str">
        <f aca="false">IF($B78="","",IF($G78="",12,IF(YEAR($G78)&gt;ANIO,12,IF(YEAR($G78)=ANIO,MONTH($G78),0))))</f>
        <v/>
      </c>
      <c r="O78" s="9" t="str">
        <f aca="false">IF($B78="","",IF($G78="","No",IF(YEAR($G78)=ANIO,"Sí","No")))</f>
        <v/>
      </c>
      <c r="P78" s="34" t="str">
        <f aca="false">IF($B78="","",IF($H78="EPS",BON_EPS,IF($H78="Sin bonificación",0,BON_ESSALUD)))</f>
        <v/>
      </c>
      <c r="Q78" s="9" t="str">
        <f aca="false">IF($B78="","",IF($F78="",1,IF(YEAR($F78)&lt;ANIO,1,IF(YEAR($F78)&gt;ANIO,13,IF(DAY($F78)=1,MONTH($F78),MONTH($F78)+1)))))</f>
        <v/>
      </c>
      <c r="R78" s="9" t="str">
        <f aca="false">IF($B78="","",MAX(0,MIN(6,7-$Q78)))</f>
        <v/>
      </c>
      <c r="S78" s="9" t="str">
        <f aca="false">IF($B78="","",MAX(0,MIN(6,13-MAX($Q78,7))))</f>
        <v/>
      </c>
      <c r="T78" s="9" t="str">
        <f aca="false">IF($B78="","",IF(COUNTIF($B$6:$B$105,$B78)&gt;1,"Código duplicado",IF($D78="","Falta nombre",IF(AND($F78&lt;&gt;"",$G78&lt;&gt;""),IF($G78&lt;$F78,"Cese anterior al ingreso","OK"),"OK"))))</f>
        <v/>
      </c>
    </row>
    <row r="79" customFormat="false" ht="15" hidden="false" customHeight="false" outlineLevel="0" collapsed="false">
      <c r="A79" s="23" t="n">
        <v>74</v>
      </c>
      <c r="B79" s="7"/>
      <c r="C79" s="7"/>
      <c r="D79" s="30"/>
      <c r="E79" s="30"/>
      <c r="F79" s="33"/>
      <c r="G79" s="33"/>
      <c r="H79" s="7"/>
      <c r="I79" s="7"/>
      <c r="J79" s="7"/>
      <c r="K79" s="29"/>
      <c r="L79" s="30"/>
      <c r="M79" s="9" t="str">
        <f aca="false">IF($B79="","",IF($F79="",1,IF(YEAR($F79)&lt;ANIO,1,IF(YEAR($F79)=ANIO,MONTH($F79),13))))</f>
        <v/>
      </c>
      <c r="N79" s="9" t="str">
        <f aca="false">IF($B79="","",IF($G79="",12,IF(YEAR($G79)&gt;ANIO,12,IF(YEAR($G79)=ANIO,MONTH($G79),0))))</f>
        <v/>
      </c>
      <c r="O79" s="9" t="str">
        <f aca="false">IF($B79="","",IF($G79="","No",IF(YEAR($G79)=ANIO,"Sí","No")))</f>
        <v/>
      </c>
      <c r="P79" s="34" t="str">
        <f aca="false">IF($B79="","",IF($H79="EPS",BON_EPS,IF($H79="Sin bonificación",0,BON_ESSALUD)))</f>
        <v/>
      </c>
      <c r="Q79" s="9" t="str">
        <f aca="false">IF($B79="","",IF($F79="",1,IF(YEAR($F79)&lt;ANIO,1,IF(YEAR($F79)&gt;ANIO,13,IF(DAY($F79)=1,MONTH($F79),MONTH($F79)+1)))))</f>
        <v/>
      </c>
      <c r="R79" s="9" t="str">
        <f aca="false">IF($B79="","",MAX(0,MIN(6,7-$Q79)))</f>
        <v/>
      </c>
      <c r="S79" s="9" t="str">
        <f aca="false">IF($B79="","",MAX(0,MIN(6,13-MAX($Q79,7))))</f>
        <v/>
      </c>
      <c r="T79" s="9" t="str">
        <f aca="false">IF($B79="","",IF(COUNTIF($B$6:$B$105,$B79)&gt;1,"Código duplicado",IF($D79="","Falta nombre",IF(AND($F79&lt;&gt;"",$G79&lt;&gt;""),IF($G79&lt;$F79,"Cese anterior al ingreso","OK"),"OK"))))</f>
        <v/>
      </c>
    </row>
    <row r="80" customFormat="false" ht="15" hidden="false" customHeight="false" outlineLevel="0" collapsed="false">
      <c r="A80" s="23" t="n">
        <v>75</v>
      </c>
      <c r="B80" s="7"/>
      <c r="C80" s="7"/>
      <c r="D80" s="30"/>
      <c r="E80" s="30"/>
      <c r="F80" s="33"/>
      <c r="G80" s="33"/>
      <c r="H80" s="7"/>
      <c r="I80" s="7"/>
      <c r="J80" s="7"/>
      <c r="K80" s="29"/>
      <c r="L80" s="30"/>
      <c r="M80" s="9" t="str">
        <f aca="false">IF($B80="","",IF($F80="",1,IF(YEAR($F80)&lt;ANIO,1,IF(YEAR($F80)=ANIO,MONTH($F80),13))))</f>
        <v/>
      </c>
      <c r="N80" s="9" t="str">
        <f aca="false">IF($B80="","",IF($G80="",12,IF(YEAR($G80)&gt;ANIO,12,IF(YEAR($G80)=ANIO,MONTH($G80),0))))</f>
        <v/>
      </c>
      <c r="O80" s="9" t="str">
        <f aca="false">IF($B80="","",IF($G80="","No",IF(YEAR($G80)=ANIO,"Sí","No")))</f>
        <v/>
      </c>
      <c r="P80" s="34" t="str">
        <f aca="false">IF($B80="","",IF($H80="EPS",BON_EPS,IF($H80="Sin bonificación",0,BON_ESSALUD)))</f>
        <v/>
      </c>
      <c r="Q80" s="9" t="str">
        <f aca="false">IF($B80="","",IF($F80="",1,IF(YEAR($F80)&lt;ANIO,1,IF(YEAR($F80)&gt;ANIO,13,IF(DAY($F80)=1,MONTH($F80),MONTH($F80)+1)))))</f>
        <v/>
      </c>
      <c r="R80" s="9" t="str">
        <f aca="false">IF($B80="","",MAX(0,MIN(6,7-$Q80)))</f>
        <v/>
      </c>
      <c r="S80" s="9" t="str">
        <f aca="false">IF($B80="","",MAX(0,MIN(6,13-MAX($Q80,7))))</f>
        <v/>
      </c>
      <c r="T80" s="9" t="str">
        <f aca="false">IF($B80="","",IF(COUNTIF($B$6:$B$105,$B80)&gt;1,"Código duplicado",IF($D80="","Falta nombre",IF(AND($F80&lt;&gt;"",$G80&lt;&gt;""),IF($G80&lt;$F80,"Cese anterior al ingreso","OK"),"OK"))))</f>
        <v/>
      </c>
    </row>
    <row r="81" customFormat="false" ht="15" hidden="false" customHeight="false" outlineLevel="0" collapsed="false">
      <c r="A81" s="23" t="n">
        <v>76</v>
      </c>
      <c r="B81" s="7"/>
      <c r="C81" s="7"/>
      <c r="D81" s="30"/>
      <c r="E81" s="30"/>
      <c r="F81" s="33"/>
      <c r="G81" s="33"/>
      <c r="H81" s="7"/>
      <c r="I81" s="7"/>
      <c r="J81" s="7"/>
      <c r="K81" s="29"/>
      <c r="L81" s="30"/>
      <c r="M81" s="9" t="str">
        <f aca="false">IF($B81="","",IF($F81="",1,IF(YEAR($F81)&lt;ANIO,1,IF(YEAR($F81)=ANIO,MONTH($F81),13))))</f>
        <v/>
      </c>
      <c r="N81" s="9" t="str">
        <f aca="false">IF($B81="","",IF($G81="",12,IF(YEAR($G81)&gt;ANIO,12,IF(YEAR($G81)=ANIO,MONTH($G81),0))))</f>
        <v/>
      </c>
      <c r="O81" s="9" t="str">
        <f aca="false">IF($B81="","",IF($G81="","No",IF(YEAR($G81)=ANIO,"Sí","No")))</f>
        <v/>
      </c>
      <c r="P81" s="34" t="str">
        <f aca="false">IF($B81="","",IF($H81="EPS",BON_EPS,IF($H81="Sin bonificación",0,BON_ESSALUD)))</f>
        <v/>
      </c>
      <c r="Q81" s="9" t="str">
        <f aca="false">IF($B81="","",IF($F81="",1,IF(YEAR($F81)&lt;ANIO,1,IF(YEAR($F81)&gt;ANIO,13,IF(DAY($F81)=1,MONTH($F81),MONTH($F81)+1)))))</f>
        <v/>
      </c>
      <c r="R81" s="9" t="str">
        <f aca="false">IF($B81="","",MAX(0,MIN(6,7-$Q81)))</f>
        <v/>
      </c>
      <c r="S81" s="9" t="str">
        <f aca="false">IF($B81="","",MAX(0,MIN(6,13-MAX($Q81,7))))</f>
        <v/>
      </c>
      <c r="T81" s="9" t="str">
        <f aca="false">IF($B81="","",IF(COUNTIF($B$6:$B$105,$B81)&gt;1,"Código duplicado",IF($D81="","Falta nombre",IF(AND($F81&lt;&gt;"",$G81&lt;&gt;""),IF($G81&lt;$F81,"Cese anterior al ingreso","OK"),"OK"))))</f>
        <v/>
      </c>
    </row>
    <row r="82" customFormat="false" ht="15" hidden="false" customHeight="false" outlineLevel="0" collapsed="false">
      <c r="A82" s="23" t="n">
        <v>77</v>
      </c>
      <c r="B82" s="7"/>
      <c r="C82" s="7"/>
      <c r="D82" s="30"/>
      <c r="E82" s="30"/>
      <c r="F82" s="33"/>
      <c r="G82" s="33"/>
      <c r="H82" s="7"/>
      <c r="I82" s="7"/>
      <c r="J82" s="7"/>
      <c r="K82" s="29"/>
      <c r="L82" s="30"/>
      <c r="M82" s="9" t="str">
        <f aca="false">IF($B82="","",IF($F82="",1,IF(YEAR($F82)&lt;ANIO,1,IF(YEAR($F82)=ANIO,MONTH($F82),13))))</f>
        <v/>
      </c>
      <c r="N82" s="9" t="str">
        <f aca="false">IF($B82="","",IF($G82="",12,IF(YEAR($G82)&gt;ANIO,12,IF(YEAR($G82)=ANIO,MONTH($G82),0))))</f>
        <v/>
      </c>
      <c r="O82" s="9" t="str">
        <f aca="false">IF($B82="","",IF($G82="","No",IF(YEAR($G82)=ANIO,"Sí","No")))</f>
        <v/>
      </c>
      <c r="P82" s="34" t="str">
        <f aca="false">IF($B82="","",IF($H82="EPS",BON_EPS,IF($H82="Sin bonificación",0,BON_ESSALUD)))</f>
        <v/>
      </c>
      <c r="Q82" s="9" t="str">
        <f aca="false">IF($B82="","",IF($F82="",1,IF(YEAR($F82)&lt;ANIO,1,IF(YEAR($F82)&gt;ANIO,13,IF(DAY($F82)=1,MONTH($F82),MONTH($F82)+1)))))</f>
        <v/>
      </c>
      <c r="R82" s="9" t="str">
        <f aca="false">IF($B82="","",MAX(0,MIN(6,7-$Q82)))</f>
        <v/>
      </c>
      <c r="S82" s="9" t="str">
        <f aca="false">IF($B82="","",MAX(0,MIN(6,13-MAX($Q82,7))))</f>
        <v/>
      </c>
      <c r="T82" s="9" t="str">
        <f aca="false">IF($B82="","",IF(COUNTIF($B$6:$B$105,$B82)&gt;1,"Código duplicado",IF($D82="","Falta nombre",IF(AND($F82&lt;&gt;"",$G82&lt;&gt;""),IF($G82&lt;$F82,"Cese anterior al ingreso","OK"),"OK"))))</f>
        <v/>
      </c>
    </row>
    <row r="83" customFormat="false" ht="15" hidden="false" customHeight="false" outlineLevel="0" collapsed="false">
      <c r="A83" s="23" t="n">
        <v>78</v>
      </c>
      <c r="B83" s="7"/>
      <c r="C83" s="7"/>
      <c r="D83" s="30"/>
      <c r="E83" s="30"/>
      <c r="F83" s="33"/>
      <c r="G83" s="33"/>
      <c r="H83" s="7"/>
      <c r="I83" s="7"/>
      <c r="J83" s="7"/>
      <c r="K83" s="29"/>
      <c r="L83" s="30"/>
      <c r="M83" s="9" t="str">
        <f aca="false">IF($B83="","",IF($F83="",1,IF(YEAR($F83)&lt;ANIO,1,IF(YEAR($F83)=ANIO,MONTH($F83),13))))</f>
        <v/>
      </c>
      <c r="N83" s="9" t="str">
        <f aca="false">IF($B83="","",IF($G83="",12,IF(YEAR($G83)&gt;ANIO,12,IF(YEAR($G83)=ANIO,MONTH($G83),0))))</f>
        <v/>
      </c>
      <c r="O83" s="9" t="str">
        <f aca="false">IF($B83="","",IF($G83="","No",IF(YEAR($G83)=ANIO,"Sí","No")))</f>
        <v/>
      </c>
      <c r="P83" s="34" t="str">
        <f aca="false">IF($B83="","",IF($H83="EPS",BON_EPS,IF($H83="Sin bonificación",0,BON_ESSALUD)))</f>
        <v/>
      </c>
      <c r="Q83" s="9" t="str">
        <f aca="false">IF($B83="","",IF($F83="",1,IF(YEAR($F83)&lt;ANIO,1,IF(YEAR($F83)&gt;ANIO,13,IF(DAY($F83)=1,MONTH($F83),MONTH($F83)+1)))))</f>
        <v/>
      </c>
      <c r="R83" s="9" t="str">
        <f aca="false">IF($B83="","",MAX(0,MIN(6,7-$Q83)))</f>
        <v/>
      </c>
      <c r="S83" s="9" t="str">
        <f aca="false">IF($B83="","",MAX(0,MIN(6,13-MAX($Q83,7))))</f>
        <v/>
      </c>
      <c r="T83" s="9" t="str">
        <f aca="false">IF($B83="","",IF(COUNTIF($B$6:$B$105,$B83)&gt;1,"Código duplicado",IF($D83="","Falta nombre",IF(AND($F83&lt;&gt;"",$G83&lt;&gt;""),IF($G83&lt;$F83,"Cese anterior al ingreso","OK"),"OK"))))</f>
        <v/>
      </c>
    </row>
    <row r="84" customFormat="false" ht="15" hidden="false" customHeight="false" outlineLevel="0" collapsed="false">
      <c r="A84" s="23" t="n">
        <v>79</v>
      </c>
      <c r="B84" s="7"/>
      <c r="C84" s="7"/>
      <c r="D84" s="30"/>
      <c r="E84" s="30"/>
      <c r="F84" s="33"/>
      <c r="G84" s="33"/>
      <c r="H84" s="7"/>
      <c r="I84" s="7"/>
      <c r="J84" s="7"/>
      <c r="K84" s="29"/>
      <c r="L84" s="30"/>
      <c r="M84" s="9" t="str">
        <f aca="false">IF($B84="","",IF($F84="",1,IF(YEAR($F84)&lt;ANIO,1,IF(YEAR($F84)=ANIO,MONTH($F84),13))))</f>
        <v/>
      </c>
      <c r="N84" s="9" t="str">
        <f aca="false">IF($B84="","",IF($G84="",12,IF(YEAR($G84)&gt;ANIO,12,IF(YEAR($G84)=ANIO,MONTH($G84),0))))</f>
        <v/>
      </c>
      <c r="O84" s="9" t="str">
        <f aca="false">IF($B84="","",IF($G84="","No",IF(YEAR($G84)=ANIO,"Sí","No")))</f>
        <v/>
      </c>
      <c r="P84" s="34" t="str">
        <f aca="false">IF($B84="","",IF($H84="EPS",BON_EPS,IF($H84="Sin bonificación",0,BON_ESSALUD)))</f>
        <v/>
      </c>
      <c r="Q84" s="9" t="str">
        <f aca="false">IF($B84="","",IF($F84="",1,IF(YEAR($F84)&lt;ANIO,1,IF(YEAR($F84)&gt;ANIO,13,IF(DAY($F84)=1,MONTH($F84),MONTH($F84)+1)))))</f>
        <v/>
      </c>
      <c r="R84" s="9" t="str">
        <f aca="false">IF($B84="","",MAX(0,MIN(6,7-$Q84)))</f>
        <v/>
      </c>
      <c r="S84" s="9" t="str">
        <f aca="false">IF($B84="","",MAX(0,MIN(6,13-MAX($Q84,7))))</f>
        <v/>
      </c>
      <c r="T84" s="9" t="str">
        <f aca="false">IF($B84="","",IF(COUNTIF($B$6:$B$105,$B84)&gt;1,"Código duplicado",IF($D84="","Falta nombre",IF(AND($F84&lt;&gt;"",$G84&lt;&gt;""),IF($G84&lt;$F84,"Cese anterior al ingreso","OK"),"OK"))))</f>
        <v/>
      </c>
    </row>
    <row r="85" customFormat="false" ht="15" hidden="false" customHeight="false" outlineLevel="0" collapsed="false">
      <c r="A85" s="23" t="n">
        <v>80</v>
      </c>
      <c r="B85" s="7"/>
      <c r="C85" s="7"/>
      <c r="D85" s="30"/>
      <c r="E85" s="30"/>
      <c r="F85" s="33"/>
      <c r="G85" s="33"/>
      <c r="H85" s="7"/>
      <c r="I85" s="7"/>
      <c r="J85" s="7"/>
      <c r="K85" s="29"/>
      <c r="L85" s="30"/>
      <c r="M85" s="9" t="str">
        <f aca="false">IF($B85="","",IF($F85="",1,IF(YEAR($F85)&lt;ANIO,1,IF(YEAR($F85)=ANIO,MONTH($F85),13))))</f>
        <v/>
      </c>
      <c r="N85" s="9" t="str">
        <f aca="false">IF($B85="","",IF($G85="",12,IF(YEAR($G85)&gt;ANIO,12,IF(YEAR($G85)=ANIO,MONTH($G85),0))))</f>
        <v/>
      </c>
      <c r="O85" s="9" t="str">
        <f aca="false">IF($B85="","",IF($G85="","No",IF(YEAR($G85)=ANIO,"Sí","No")))</f>
        <v/>
      </c>
      <c r="P85" s="34" t="str">
        <f aca="false">IF($B85="","",IF($H85="EPS",BON_EPS,IF($H85="Sin bonificación",0,BON_ESSALUD)))</f>
        <v/>
      </c>
      <c r="Q85" s="9" t="str">
        <f aca="false">IF($B85="","",IF($F85="",1,IF(YEAR($F85)&lt;ANIO,1,IF(YEAR($F85)&gt;ANIO,13,IF(DAY($F85)=1,MONTH($F85),MONTH($F85)+1)))))</f>
        <v/>
      </c>
      <c r="R85" s="9" t="str">
        <f aca="false">IF($B85="","",MAX(0,MIN(6,7-$Q85)))</f>
        <v/>
      </c>
      <c r="S85" s="9" t="str">
        <f aca="false">IF($B85="","",MAX(0,MIN(6,13-MAX($Q85,7))))</f>
        <v/>
      </c>
      <c r="T85" s="9" t="str">
        <f aca="false">IF($B85="","",IF(COUNTIF($B$6:$B$105,$B85)&gt;1,"Código duplicado",IF($D85="","Falta nombre",IF(AND($F85&lt;&gt;"",$G85&lt;&gt;""),IF($G85&lt;$F85,"Cese anterior al ingreso","OK"),"OK"))))</f>
        <v/>
      </c>
    </row>
    <row r="86" customFormat="false" ht="15" hidden="false" customHeight="false" outlineLevel="0" collapsed="false">
      <c r="A86" s="23" t="n">
        <v>81</v>
      </c>
      <c r="B86" s="7"/>
      <c r="C86" s="7"/>
      <c r="D86" s="30"/>
      <c r="E86" s="30"/>
      <c r="F86" s="33"/>
      <c r="G86" s="33"/>
      <c r="H86" s="7"/>
      <c r="I86" s="7"/>
      <c r="J86" s="7"/>
      <c r="K86" s="29"/>
      <c r="L86" s="30"/>
      <c r="M86" s="9" t="str">
        <f aca="false">IF($B86="","",IF($F86="",1,IF(YEAR($F86)&lt;ANIO,1,IF(YEAR($F86)=ANIO,MONTH($F86),13))))</f>
        <v/>
      </c>
      <c r="N86" s="9" t="str">
        <f aca="false">IF($B86="","",IF($G86="",12,IF(YEAR($G86)&gt;ANIO,12,IF(YEAR($G86)=ANIO,MONTH($G86),0))))</f>
        <v/>
      </c>
      <c r="O86" s="9" t="str">
        <f aca="false">IF($B86="","",IF($G86="","No",IF(YEAR($G86)=ANIO,"Sí","No")))</f>
        <v/>
      </c>
      <c r="P86" s="34" t="str">
        <f aca="false">IF($B86="","",IF($H86="EPS",BON_EPS,IF($H86="Sin bonificación",0,BON_ESSALUD)))</f>
        <v/>
      </c>
      <c r="Q86" s="9" t="str">
        <f aca="false">IF($B86="","",IF($F86="",1,IF(YEAR($F86)&lt;ANIO,1,IF(YEAR($F86)&gt;ANIO,13,IF(DAY($F86)=1,MONTH($F86),MONTH($F86)+1)))))</f>
        <v/>
      </c>
      <c r="R86" s="9" t="str">
        <f aca="false">IF($B86="","",MAX(0,MIN(6,7-$Q86)))</f>
        <v/>
      </c>
      <c r="S86" s="9" t="str">
        <f aca="false">IF($B86="","",MAX(0,MIN(6,13-MAX($Q86,7))))</f>
        <v/>
      </c>
      <c r="T86" s="9" t="str">
        <f aca="false">IF($B86="","",IF(COUNTIF($B$6:$B$105,$B86)&gt;1,"Código duplicado",IF($D86="","Falta nombre",IF(AND($F86&lt;&gt;"",$G86&lt;&gt;""),IF($G86&lt;$F86,"Cese anterior al ingreso","OK"),"OK"))))</f>
        <v/>
      </c>
    </row>
    <row r="87" customFormat="false" ht="15" hidden="false" customHeight="false" outlineLevel="0" collapsed="false">
      <c r="A87" s="23" t="n">
        <v>82</v>
      </c>
      <c r="B87" s="7"/>
      <c r="C87" s="7"/>
      <c r="D87" s="30"/>
      <c r="E87" s="30"/>
      <c r="F87" s="33"/>
      <c r="G87" s="33"/>
      <c r="H87" s="7"/>
      <c r="I87" s="7"/>
      <c r="J87" s="7"/>
      <c r="K87" s="29"/>
      <c r="L87" s="30"/>
      <c r="M87" s="9" t="str">
        <f aca="false">IF($B87="","",IF($F87="",1,IF(YEAR($F87)&lt;ANIO,1,IF(YEAR($F87)=ANIO,MONTH($F87),13))))</f>
        <v/>
      </c>
      <c r="N87" s="9" t="str">
        <f aca="false">IF($B87="","",IF($G87="",12,IF(YEAR($G87)&gt;ANIO,12,IF(YEAR($G87)=ANIO,MONTH($G87),0))))</f>
        <v/>
      </c>
      <c r="O87" s="9" t="str">
        <f aca="false">IF($B87="","",IF($G87="","No",IF(YEAR($G87)=ANIO,"Sí","No")))</f>
        <v/>
      </c>
      <c r="P87" s="34" t="str">
        <f aca="false">IF($B87="","",IF($H87="EPS",BON_EPS,IF($H87="Sin bonificación",0,BON_ESSALUD)))</f>
        <v/>
      </c>
      <c r="Q87" s="9" t="str">
        <f aca="false">IF($B87="","",IF($F87="",1,IF(YEAR($F87)&lt;ANIO,1,IF(YEAR($F87)&gt;ANIO,13,IF(DAY($F87)=1,MONTH($F87),MONTH($F87)+1)))))</f>
        <v/>
      </c>
      <c r="R87" s="9" t="str">
        <f aca="false">IF($B87="","",MAX(0,MIN(6,7-$Q87)))</f>
        <v/>
      </c>
      <c r="S87" s="9" t="str">
        <f aca="false">IF($B87="","",MAX(0,MIN(6,13-MAX($Q87,7))))</f>
        <v/>
      </c>
      <c r="T87" s="9" t="str">
        <f aca="false">IF($B87="","",IF(COUNTIF($B$6:$B$105,$B87)&gt;1,"Código duplicado",IF($D87="","Falta nombre",IF(AND($F87&lt;&gt;"",$G87&lt;&gt;""),IF($G87&lt;$F87,"Cese anterior al ingreso","OK"),"OK"))))</f>
        <v/>
      </c>
    </row>
    <row r="88" customFormat="false" ht="15" hidden="false" customHeight="false" outlineLevel="0" collapsed="false">
      <c r="A88" s="23" t="n">
        <v>83</v>
      </c>
      <c r="B88" s="7"/>
      <c r="C88" s="7"/>
      <c r="D88" s="30"/>
      <c r="E88" s="30"/>
      <c r="F88" s="33"/>
      <c r="G88" s="33"/>
      <c r="H88" s="7"/>
      <c r="I88" s="7"/>
      <c r="J88" s="7"/>
      <c r="K88" s="29"/>
      <c r="L88" s="30"/>
      <c r="M88" s="9" t="str">
        <f aca="false">IF($B88="","",IF($F88="",1,IF(YEAR($F88)&lt;ANIO,1,IF(YEAR($F88)=ANIO,MONTH($F88),13))))</f>
        <v/>
      </c>
      <c r="N88" s="9" t="str">
        <f aca="false">IF($B88="","",IF($G88="",12,IF(YEAR($G88)&gt;ANIO,12,IF(YEAR($G88)=ANIO,MONTH($G88),0))))</f>
        <v/>
      </c>
      <c r="O88" s="9" t="str">
        <f aca="false">IF($B88="","",IF($G88="","No",IF(YEAR($G88)=ANIO,"Sí","No")))</f>
        <v/>
      </c>
      <c r="P88" s="34" t="str">
        <f aca="false">IF($B88="","",IF($H88="EPS",BON_EPS,IF($H88="Sin bonificación",0,BON_ESSALUD)))</f>
        <v/>
      </c>
      <c r="Q88" s="9" t="str">
        <f aca="false">IF($B88="","",IF($F88="",1,IF(YEAR($F88)&lt;ANIO,1,IF(YEAR($F88)&gt;ANIO,13,IF(DAY($F88)=1,MONTH($F88),MONTH($F88)+1)))))</f>
        <v/>
      </c>
      <c r="R88" s="9" t="str">
        <f aca="false">IF($B88="","",MAX(0,MIN(6,7-$Q88)))</f>
        <v/>
      </c>
      <c r="S88" s="9" t="str">
        <f aca="false">IF($B88="","",MAX(0,MIN(6,13-MAX($Q88,7))))</f>
        <v/>
      </c>
      <c r="T88" s="9" t="str">
        <f aca="false">IF($B88="","",IF(COUNTIF($B$6:$B$105,$B88)&gt;1,"Código duplicado",IF($D88="","Falta nombre",IF(AND($F88&lt;&gt;"",$G88&lt;&gt;""),IF($G88&lt;$F88,"Cese anterior al ingreso","OK"),"OK"))))</f>
        <v/>
      </c>
    </row>
    <row r="89" customFormat="false" ht="15" hidden="false" customHeight="false" outlineLevel="0" collapsed="false">
      <c r="A89" s="23" t="n">
        <v>84</v>
      </c>
      <c r="B89" s="7"/>
      <c r="C89" s="7"/>
      <c r="D89" s="30"/>
      <c r="E89" s="30"/>
      <c r="F89" s="33"/>
      <c r="G89" s="33"/>
      <c r="H89" s="7"/>
      <c r="I89" s="7"/>
      <c r="J89" s="7"/>
      <c r="K89" s="29"/>
      <c r="L89" s="30"/>
      <c r="M89" s="9" t="str">
        <f aca="false">IF($B89="","",IF($F89="",1,IF(YEAR($F89)&lt;ANIO,1,IF(YEAR($F89)=ANIO,MONTH($F89),13))))</f>
        <v/>
      </c>
      <c r="N89" s="9" t="str">
        <f aca="false">IF($B89="","",IF($G89="",12,IF(YEAR($G89)&gt;ANIO,12,IF(YEAR($G89)=ANIO,MONTH($G89),0))))</f>
        <v/>
      </c>
      <c r="O89" s="9" t="str">
        <f aca="false">IF($B89="","",IF($G89="","No",IF(YEAR($G89)=ANIO,"Sí","No")))</f>
        <v/>
      </c>
      <c r="P89" s="34" t="str">
        <f aca="false">IF($B89="","",IF($H89="EPS",BON_EPS,IF($H89="Sin bonificación",0,BON_ESSALUD)))</f>
        <v/>
      </c>
      <c r="Q89" s="9" t="str">
        <f aca="false">IF($B89="","",IF($F89="",1,IF(YEAR($F89)&lt;ANIO,1,IF(YEAR($F89)&gt;ANIO,13,IF(DAY($F89)=1,MONTH($F89),MONTH($F89)+1)))))</f>
        <v/>
      </c>
      <c r="R89" s="9" t="str">
        <f aca="false">IF($B89="","",MAX(0,MIN(6,7-$Q89)))</f>
        <v/>
      </c>
      <c r="S89" s="9" t="str">
        <f aca="false">IF($B89="","",MAX(0,MIN(6,13-MAX($Q89,7))))</f>
        <v/>
      </c>
      <c r="T89" s="9" t="str">
        <f aca="false">IF($B89="","",IF(COUNTIF($B$6:$B$105,$B89)&gt;1,"Código duplicado",IF($D89="","Falta nombre",IF(AND($F89&lt;&gt;"",$G89&lt;&gt;""),IF($G89&lt;$F89,"Cese anterior al ingreso","OK"),"OK"))))</f>
        <v/>
      </c>
    </row>
    <row r="90" customFormat="false" ht="15" hidden="false" customHeight="false" outlineLevel="0" collapsed="false">
      <c r="A90" s="23" t="n">
        <v>85</v>
      </c>
      <c r="B90" s="7"/>
      <c r="C90" s="7"/>
      <c r="D90" s="30"/>
      <c r="E90" s="30"/>
      <c r="F90" s="33"/>
      <c r="G90" s="33"/>
      <c r="H90" s="7"/>
      <c r="I90" s="7"/>
      <c r="J90" s="7"/>
      <c r="K90" s="29"/>
      <c r="L90" s="30"/>
      <c r="M90" s="9" t="str">
        <f aca="false">IF($B90="","",IF($F90="",1,IF(YEAR($F90)&lt;ANIO,1,IF(YEAR($F90)=ANIO,MONTH($F90),13))))</f>
        <v/>
      </c>
      <c r="N90" s="9" t="str">
        <f aca="false">IF($B90="","",IF($G90="",12,IF(YEAR($G90)&gt;ANIO,12,IF(YEAR($G90)=ANIO,MONTH($G90),0))))</f>
        <v/>
      </c>
      <c r="O90" s="9" t="str">
        <f aca="false">IF($B90="","",IF($G90="","No",IF(YEAR($G90)=ANIO,"Sí","No")))</f>
        <v/>
      </c>
      <c r="P90" s="34" t="str">
        <f aca="false">IF($B90="","",IF($H90="EPS",BON_EPS,IF($H90="Sin bonificación",0,BON_ESSALUD)))</f>
        <v/>
      </c>
      <c r="Q90" s="9" t="str">
        <f aca="false">IF($B90="","",IF($F90="",1,IF(YEAR($F90)&lt;ANIO,1,IF(YEAR($F90)&gt;ANIO,13,IF(DAY($F90)=1,MONTH($F90),MONTH($F90)+1)))))</f>
        <v/>
      </c>
      <c r="R90" s="9" t="str">
        <f aca="false">IF($B90="","",MAX(0,MIN(6,7-$Q90)))</f>
        <v/>
      </c>
      <c r="S90" s="9" t="str">
        <f aca="false">IF($B90="","",MAX(0,MIN(6,13-MAX($Q90,7))))</f>
        <v/>
      </c>
      <c r="T90" s="9" t="str">
        <f aca="false">IF($B90="","",IF(COUNTIF($B$6:$B$105,$B90)&gt;1,"Código duplicado",IF($D90="","Falta nombre",IF(AND($F90&lt;&gt;"",$G90&lt;&gt;""),IF($G90&lt;$F90,"Cese anterior al ingreso","OK"),"OK"))))</f>
        <v/>
      </c>
    </row>
    <row r="91" customFormat="false" ht="15" hidden="false" customHeight="false" outlineLevel="0" collapsed="false">
      <c r="A91" s="23" t="n">
        <v>86</v>
      </c>
      <c r="B91" s="7"/>
      <c r="C91" s="7"/>
      <c r="D91" s="30"/>
      <c r="E91" s="30"/>
      <c r="F91" s="33"/>
      <c r="G91" s="33"/>
      <c r="H91" s="7"/>
      <c r="I91" s="7"/>
      <c r="J91" s="7"/>
      <c r="K91" s="29"/>
      <c r="L91" s="30"/>
      <c r="M91" s="9" t="str">
        <f aca="false">IF($B91="","",IF($F91="",1,IF(YEAR($F91)&lt;ANIO,1,IF(YEAR($F91)=ANIO,MONTH($F91),13))))</f>
        <v/>
      </c>
      <c r="N91" s="9" t="str">
        <f aca="false">IF($B91="","",IF($G91="",12,IF(YEAR($G91)&gt;ANIO,12,IF(YEAR($G91)=ANIO,MONTH($G91),0))))</f>
        <v/>
      </c>
      <c r="O91" s="9" t="str">
        <f aca="false">IF($B91="","",IF($G91="","No",IF(YEAR($G91)=ANIO,"Sí","No")))</f>
        <v/>
      </c>
      <c r="P91" s="34" t="str">
        <f aca="false">IF($B91="","",IF($H91="EPS",BON_EPS,IF($H91="Sin bonificación",0,BON_ESSALUD)))</f>
        <v/>
      </c>
      <c r="Q91" s="9" t="str">
        <f aca="false">IF($B91="","",IF($F91="",1,IF(YEAR($F91)&lt;ANIO,1,IF(YEAR($F91)&gt;ANIO,13,IF(DAY($F91)=1,MONTH($F91),MONTH($F91)+1)))))</f>
        <v/>
      </c>
      <c r="R91" s="9" t="str">
        <f aca="false">IF($B91="","",MAX(0,MIN(6,7-$Q91)))</f>
        <v/>
      </c>
      <c r="S91" s="9" t="str">
        <f aca="false">IF($B91="","",MAX(0,MIN(6,13-MAX($Q91,7))))</f>
        <v/>
      </c>
      <c r="T91" s="9" t="str">
        <f aca="false">IF($B91="","",IF(COUNTIF($B$6:$B$105,$B91)&gt;1,"Código duplicado",IF($D91="","Falta nombre",IF(AND($F91&lt;&gt;"",$G91&lt;&gt;""),IF($G91&lt;$F91,"Cese anterior al ingreso","OK"),"OK"))))</f>
        <v/>
      </c>
    </row>
    <row r="92" customFormat="false" ht="15" hidden="false" customHeight="false" outlineLevel="0" collapsed="false">
      <c r="A92" s="23" t="n">
        <v>87</v>
      </c>
      <c r="B92" s="7"/>
      <c r="C92" s="7"/>
      <c r="D92" s="30"/>
      <c r="E92" s="30"/>
      <c r="F92" s="33"/>
      <c r="G92" s="33"/>
      <c r="H92" s="7"/>
      <c r="I92" s="7"/>
      <c r="J92" s="7"/>
      <c r="K92" s="29"/>
      <c r="L92" s="30"/>
      <c r="M92" s="9" t="str">
        <f aca="false">IF($B92="","",IF($F92="",1,IF(YEAR($F92)&lt;ANIO,1,IF(YEAR($F92)=ANIO,MONTH($F92),13))))</f>
        <v/>
      </c>
      <c r="N92" s="9" t="str">
        <f aca="false">IF($B92="","",IF($G92="",12,IF(YEAR($G92)&gt;ANIO,12,IF(YEAR($G92)=ANIO,MONTH($G92),0))))</f>
        <v/>
      </c>
      <c r="O92" s="9" t="str">
        <f aca="false">IF($B92="","",IF($G92="","No",IF(YEAR($G92)=ANIO,"Sí","No")))</f>
        <v/>
      </c>
      <c r="P92" s="34" t="str">
        <f aca="false">IF($B92="","",IF($H92="EPS",BON_EPS,IF($H92="Sin bonificación",0,BON_ESSALUD)))</f>
        <v/>
      </c>
      <c r="Q92" s="9" t="str">
        <f aca="false">IF($B92="","",IF($F92="",1,IF(YEAR($F92)&lt;ANIO,1,IF(YEAR($F92)&gt;ANIO,13,IF(DAY($F92)=1,MONTH($F92),MONTH($F92)+1)))))</f>
        <v/>
      </c>
      <c r="R92" s="9" t="str">
        <f aca="false">IF($B92="","",MAX(0,MIN(6,7-$Q92)))</f>
        <v/>
      </c>
      <c r="S92" s="9" t="str">
        <f aca="false">IF($B92="","",MAX(0,MIN(6,13-MAX($Q92,7))))</f>
        <v/>
      </c>
      <c r="T92" s="9" t="str">
        <f aca="false">IF($B92="","",IF(COUNTIF($B$6:$B$105,$B92)&gt;1,"Código duplicado",IF($D92="","Falta nombre",IF(AND($F92&lt;&gt;"",$G92&lt;&gt;""),IF($G92&lt;$F92,"Cese anterior al ingreso","OK"),"OK"))))</f>
        <v/>
      </c>
    </row>
    <row r="93" customFormat="false" ht="15" hidden="false" customHeight="false" outlineLevel="0" collapsed="false">
      <c r="A93" s="23" t="n">
        <v>88</v>
      </c>
      <c r="B93" s="7"/>
      <c r="C93" s="7"/>
      <c r="D93" s="30"/>
      <c r="E93" s="30"/>
      <c r="F93" s="33"/>
      <c r="G93" s="33"/>
      <c r="H93" s="7"/>
      <c r="I93" s="7"/>
      <c r="J93" s="7"/>
      <c r="K93" s="29"/>
      <c r="L93" s="30"/>
      <c r="M93" s="9" t="str">
        <f aca="false">IF($B93="","",IF($F93="",1,IF(YEAR($F93)&lt;ANIO,1,IF(YEAR($F93)=ANIO,MONTH($F93),13))))</f>
        <v/>
      </c>
      <c r="N93" s="9" t="str">
        <f aca="false">IF($B93="","",IF($G93="",12,IF(YEAR($G93)&gt;ANIO,12,IF(YEAR($G93)=ANIO,MONTH($G93),0))))</f>
        <v/>
      </c>
      <c r="O93" s="9" t="str">
        <f aca="false">IF($B93="","",IF($G93="","No",IF(YEAR($G93)=ANIO,"Sí","No")))</f>
        <v/>
      </c>
      <c r="P93" s="34" t="str">
        <f aca="false">IF($B93="","",IF($H93="EPS",BON_EPS,IF($H93="Sin bonificación",0,BON_ESSALUD)))</f>
        <v/>
      </c>
      <c r="Q93" s="9" t="str">
        <f aca="false">IF($B93="","",IF($F93="",1,IF(YEAR($F93)&lt;ANIO,1,IF(YEAR($F93)&gt;ANIO,13,IF(DAY($F93)=1,MONTH($F93),MONTH($F93)+1)))))</f>
        <v/>
      </c>
      <c r="R93" s="9" t="str">
        <f aca="false">IF($B93="","",MAX(0,MIN(6,7-$Q93)))</f>
        <v/>
      </c>
      <c r="S93" s="9" t="str">
        <f aca="false">IF($B93="","",MAX(0,MIN(6,13-MAX($Q93,7))))</f>
        <v/>
      </c>
      <c r="T93" s="9" t="str">
        <f aca="false">IF($B93="","",IF(COUNTIF($B$6:$B$105,$B93)&gt;1,"Código duplicado",IF($D93="","Falta nombre",IF(AND($F93&lt;&gt;"",$G93&lt;&gt;""),IF($G93&lt;$F93,"Cese anterior al ingreso","OK"),"OK"))))</f>
        <v/>
      </c>
    </row>
    <row r="94" customFormat="false" ht="15" hidden="false" customHeight="false" outlineLevel="0" collapsed="false">
      <c r="A94" s="23" t="n">
        <v>89</v>
      </c>
      <c r="B94" s="7"/>
      <c r="C94" s="7"/>
      <c r="D94" s="30"/>
      <c r="E94" s="30"/>
      <c r="F94" s="33"/>
      <c r="G94" s="33"/>
      <c r="H94" s="7"/>
      <c r="I94" s="7"/>
      <c r="J94" s="7"/>
      <c r="K94" s="29"/>
      <c r="L94" s="30"/>
      <c r="M94" s="9" t="str">
        <f aca="false">IF($B94="","",IF($F94="",1,IF(YEAR($F94)&lt;ANIO,1,IF(YEAR($F94)=ANIO,MONTH($F94),13))))</f>
        <v/>
      </c>
      <c r="N94" s="9" t="str">
        <f aca="false">IF($B94="","",IF($G94="",12,IF(YEAR($G94)&gt;ANIO,12,IF(YEAR($G94)=ANIO,MONTH($G94),0))))</f>
        <v/>
      </c>
      <c r="O94" s="9" t="str">
        <f aca="false">IF($B94="","",IF($G94="","No",IF(YEAR($G94)=ANIO,"Sí","No")))</f>
        <v/>
      </c>
      <c r="P94" s="34" t="str">
        <f aca="false">IF($B94="","",IF($H94="EPS",BON_EPS,IF($H94="Sin bonificación",0,BON_ESSALUD)))</f>
        <v/>
      </c>
      <c r="Q94" s="9" t="str">
        <f aca="false">IF($B94="","",IF($F94="",1,IF(YEAR($F94)&lt;ANIO,1,IF(YEAR($F94)&gt;ANIO,13,IF(DAY($F94)=1,MONTH($F94),MONTH($F94)+1)))))</f>
        <v/>
      </c>
      <c r="R94" s="9" t="str">
        <f aca="false">IF($B94="","",MAX(0,MIN(6,7-$Q94)))</f>
        <v/>
      </c>
      <c r="S94" s="9" t="str">
        <f aca="false">IF($B94="","",MAX(0,MIN(6,13-MAX($Q94,7))))</f>
        <v/>
      </c>
      <c r="T94" s="9" t="str">
        <f aca="false">IF($B94="","",IF(COUNTIF($B$6:$B$105,$B94)&gt;1,"Código duplicado",IF($D94="","Falta nombre",IF(AND($F94&lt;&gt;"",$G94&lt;&gt;""),IF($G94&lt;$F94,"Cese anterior al ingreso","OK"),"OK"))))</f>
        <v/>
      </c>
    </row>
    <row r="95" customFormat="false" ht="15" hidden="false" customHeight="false" outlineLevel="0" collapsed="false">
      <c r="A95" s="23" t="n">
        <v>90</v>
      </c>
      <c r="B95" s="7"/>
      <c r="C95" s="7"/>
      <c r="D95" s="30"/>
      <c r="E95" s="30"/>
      <c r="F95" s="33"/>
      <c r="G95" s="33"/>
      <c r="H95" s="7"/>
      <c r="I95" s="7"/>
      <c r="J95" s="7"/>
      <c r="K95" s="29"/>
      <c r="L95" s="30"/>
      <c r="M95" s="9" t="str">
        <f aca="false">IF($B95="","",IF($F95="",1,IF(YEAR($F95)&lt;ANIO,1,IF(YEAR($F95)=ANIO,MONTH($F95),13))))</f>
        <v/>
      </c>
      <c r="N95" s="9" t="str">
        <f aca="false">IF($B95="","",IF($G95="",12,IF(YEAR($G95)&gt;ANIO,12,IF(YEAR($G95)=ANIO,MONTH($G95),0))))</f>
        <v/>
      </c>
      <c r="O95" s="9" t="str">
        <f aca="false">IF($B95="","",IF($G95="","No",IF(YEAR($G95)=ANIO,"Sí","No")))</f>
        <v/>
      </c>
      <c r="P95" s="34" t="str">
        <f aca="false">IF($B95="","",IF($H95="EPS",BON_EPS,IF($H95="Sin bonificación",0,BON_ESSALUD)))</f>
        <v/>
      </c>
      <c r="Q95" s="9" t="str">
        <f aca="false">IF($B95="","",IF($F95="",1,IF(YEAR($F95)&lt;ANIO,1,IF(YEAR($F95)&gt;ANIO,13,IF(DAY($F95)=1,MONTH($F95),MONTH($F95)+1)))))</f>
        <v/>
      </c>
      <c r="R95" s="9" t="str">
        <f aca="false">IF($B95="","",MAX(0,MIN(6,7-$Q95)))</f>
        <v/>
      </c>
      <c r="S95" s="9" t="str">
        <f aca="false">IF($B95="","",MAX(0,MIN(6,13-MAX($Q95,7))))</f>
        <v/>
      </c>
      <c r="T95" s="9" t="str">
        <f aca="false">IF($B95="","",IF(COUNTIF($B$6:$B$105,$B95)&gt;1,"Código duplicado",IF($D95="","Falta nombre",IF(AND($F95&lt;&gt;"",$G95&lt;&gt;""),IF($G95&lt;$F95,"Cese anterior al ingreso","OK"),"OK"))))</f>
        <v/>
      </c>
    </row>
    <row r="96" customFormat="false" ht="15" hidden="false" customHeight="false" outlineLevel="0" collapsed="false">
      <c r="A96" s="23" t="n">
        <v>91</v>
      </c>
      <c r="B96" s="7"/>
      <c r="C96" s="7"/>
      <c r="D96" s="30"/>
      <c r="E96" s="30"/>
      <c r="F96" s="33"/>
      <c r="G96" s="33"/>
      <c r="H96" s="7"/>
      <c r="I96" s="7"/>
      <c r="J96" s="7"/>
      <c r="K96" s="29"/>
      <c r="L96" s="30"/>
      <c r="M96" s="9" t="str">
        <f aca="false">IF($B96="","",IF($F96="",1,IF(YEAR($F96)&lt;ANIO,1,IF(YEAR($F96)=ANIO,MONTH($F96),13))))</f>
        <v/>
      </c>
      <c r="N96" s="9" t="str">
        <f aca="false">IF($B96="","",IF($G96="",12,IF(YEAR($G96)&gt;ANIO,12,IF(YEAR($G96)=ANIO,MONTH($G96),0))))</f>
        <v/>
      </c>
      <c r="O96" s="9" t="str">
        <f aca="false">IF($B96="","",IF($G96="","No",IF(YEAR($G96)=ANIO,"Sí","No")))</f>
        <v/>
      </c>
      <c r="P96" s="34" t="str">
        <f aca="false">IF($B96="","",IF($H96="EPS",BON_EPS,IF($H96="Sin bonificación",0,BON_ESSALUD)))</f>
        <v/>
      </c>
      <c r="Q96" s="9" t="str">
        <f aca="false">IF($B96="","",IF($F96="",1,IF(YEAR($F96)&lt;ANIO,1,IF(YEAR($F96)&gt;ANIO,13,IF(DAY($F96)=1,MONTH($F96),MONTH($F96)+1)))))</f>
        <v/>
      </c>
      <c r="R96" s="9" t="str">
        <f aca="false">IF($B96="","",MAX(0,MIN(6,7-$Q96)))</f>
        <v/>
      </c>
      <c r="S96" s="9" t="str">
        <f aca="false">IF($B96="","",MAX(0,MIN(6,13-MAX($Q96,7))))</f>
        <v/>
      </c>
      <c r="T96" s="9" t="str">
        <f aca="false">IF($B96="","",IF(COUNTIF($B$6:$B$105,$B96)&gt;1,"Código duplicado",IF($D96="","Falta nombre",IF(AND($F96&lt;&gt;"",$G96&lt;&gt;""),IF($G96&lt;$F96,"Cese anterior al ingreso","OK"),"OK"))))</f>
        <v/>
      </c>
    </row>
    <row r="97" customFormat="false" ht="15" hidden="false" customHeight="false" outlineLevel="0" collapsed="false">
      <c r="A97" s="23" t="n">
        <v>92</v>
      </c>
      <c r="B97" s="7"/>
      <c r="C97" s="7"/>
      <c r="D97" s="30"/>
      <c r="E97" s="30"/>
      <c r="F97" s="33"/>
      <c r="G97" s="33"/>
      <c r="H97" s="7"/>
      <c r="I97" s="7"/>
      <c r="J97" s="7"/>
      <c r="K97" s="29"/>
      <c r="L97" s="30"/>
      <c r="M97" s="9" t="str">
        <f aca="false">IF($B97="","",IF($F97="",1,IF(YEAR($F97)&lt;ANIO,1,IF(YEAR($F97)=ANIO,MONTH($F97),13))))</f>
        <v/>
      </c>
      <c r="N97" s="9" t="str">
        <f aca="false">IF($B97="","",IF($G97="",12,IF(YEAR($G97)&gt;ANIO,12,IF(YEAR($G97)=ANIO,MONTH($G97),0))))</f>
        <v/>
      </c>
      <c r="O97" s="9" t="str">
        <f aca="false">IF($B97="","",IF($G97="","No",IF(YEAR($G97)=ANIO,"Sí","No")))</f>
        <v/>
      </c>
      <c r="P97" s="34" t="str">
        <f aca="false">IF($B97="","",IF($H97="EPS",BON_EPS,IF($H97="Sin bonificación",0,BON_ESSALUD)))</f>
        <v/>
      </c>
      <c r="Q97" s="9" t="str">
        <f aca="false">IF($B97="","",IF($F97="",1,IF(YEAR($F97)&lt;ANIO,1,IF(YEAR($F97)&gt;ANIO,13,IF(DAY($F97)=1,MONTH($F97),MONTH($F97)+1)))))</f>
        <v/>
      </c>
      <c r="R97" s="9" t="str">
        <f aca="false">IF($B97="","",MAX(0,MIN(6,7-$Q97)))</f>
        <v/>
      </c>
      <c r="S97" s="9" t="str">
        <f aca="false">IF($B97="","",MAX(0,MIN(6,13-MAX($Q97,7))))</f>
        <v/>
      </c>
      <c r="T97" s="9" t="str">
        <f aca="false">IF($B97="","",IF(COUNTIF($B$6:$B$105,$B97)&gt;1,"Código duplicado",IF($D97="","Falta nombre",IF(AND($F97&lt;&gt;"",$G97&lt;&gt;""),IF($G97&lt;$F97,"Cese anterior al ingreso","OK"),"OK"))))</f>
        <v/>
      </c>
    </row>
    <row r="98" customFormat="false" ht="15" hidden="false" customHeight="false" outlineLevel="0" collapsed="false">
      <c r="A98" s="23" t="n">
        <v>93</v>
      </c>
      <c r="B98" s="7"/>
      <c r="C98" s="7"/>
      <c r="D98" s="30"/>
      <c r="E98" s="30"/>
      <c r="F98" s="33"/>
      <c r="G98" s="33"/>
      <c r="H98" s="7"/>
      <c r="I98" s="7"/>
      <c r="J98" s="7"/>
      <c r="K98" s="29"/>
      <c r="L98" s="30"/>
      <c r="M98" s="9" t="str">
        <f aca="false">IF($B98="","",IF($F98="",1,IF(YEAR($F98)&lt;ANIO,1,IF(YEAR($F98)=ANIO,MONTH($F98),13))))</f>
        <v/>
      </c>
      <c r="N98" s="9" t="str">
        <f aca="false">IF($B98="","",IF($G98="",12,IF(YEAR($G98)&gt;ANIO,12,IF(YEAR($G98)=ANIO,MONTH($G98),0))))</f>
        <v/>
      </c>
      <c r="O98" s="9" t="str">
        <f aca="false">IF($B98="","",IF($G98="","No",IF(YEAR($G98)=ANIO,"Sí","No")))</f>
        <v/>
      </c>
      <c r="P98" s="34" t="str">
        <f aca="false">IF($B98="","",IF($H98="EPS",BON_EPS,IF($H98="Sin bonificación",0,BON_ESSALUD)))</f>
        <v/>
      </c>
      <c r="Q98" s="9" t="str">
        <f aca="false">IF($B98="","",IF($F98="",1,IF(YEAR($F98)&lt;ANIO,1,IF(YEAR($F98)&gt;ANIO,13,IF(DAY($F98)=1,MONTH($F98),MONTH($F98)+1)))))</f>
        <v/>
      </c>
      <c r="R98" s="9" t="str">
        <f aca="false">IF($B98="","",MAX(0,MIN(6,7-$Q98)))</f>
        <v/>
      </c>
      <c r="S98" s="9" t="str">
        <f aca="false">IF($B98="","",MAX(0,MIN(6,13-MAX($Q98,7))))</f>
        <v/>
      </c>
      <c r="T98" s="9" t="str">
        <f aca="false">IF($B98="","",IF(COUNTIF($B$6:$B$105,$B98)&gt;1,"Código duplicado",IF($D98="","Falta nombre",IF(AND($F98&lt;&gt;"",$G98&lt;&gt;""),IF($G98&lt;$F98,"Cese anterior al ingreso","OK"),"OK"))))</f>
        <v/>
      </c>
    </row>
    <row r="99" customFormat="false" ht="15" hidden="false" customHeight="false" outlineLevel="0" collapsed="false">
      <c r="A99" s="23" t="n">
        <v>94</v>
      </c>
      <c r="B99" s="7"/>
      <c r="C99" s="7"/>
      <c r="D99" s="30"/>
      <c r="E99" s="30"/>
      <c r="F99" s="33"/>
      <c r="G99" s="33"/>
      <c r="H99" s="7"/>
      <c r="I99" s="7"/>
      <c r="J99" s="7"/>
      <c r="K99" s="29"/>
      <c r="L99" s="30"/>
      <c r="M99" s="9" t="str">
        <f aca="false">IF($B99="","",IF($F99="",1,IF(YEAR($F99)&lt;ANIO,1,IF(YEAR($F99)=ANIO,MONTH($F99),13))))</f>
        <v/>
      </c>
      <c r="N99" s="9" t="str">
        <f aca="false">IF($B99="","",IF($G99="",12,IF(YEAR($G99)&gt;ANIO,12,IF(YEAR($G99)=ANIO,MONTH($G99),0))))</f>
        <v/>
      </c>
      <c r="O99" s="9" t="str">
        <f aca="false">IF($B99="","",IF($G99="","No",IF(YEAR($G99)=ANIO,"Sí","No")))</f>
        <v/>
      </c>
      <c r="P99" s="34" t="str">
        <f aca="false">IF($B99="","",IF($H99="EPS",BON_EPS,IF($H99="Sin bonificación",0,BON_ESSALUD)))</f>
        <v/>
      </c>
      <c r="Q99" s="9" t="str">
        <f aca="false">IF($B99="","",IF($F99="",1,IF(YEAR($F99)&lt;ANIO,1,IF(YEAR($F99)&gt;ANIO,13,IF(DAY($F99)=1,MONTH($F99),MONTH($F99)+1)))))</f>
        <v/>
      </c>
      <c r="R99" s="9" t="str">
        <f aca="false">IF($B99="","",MAX(0,MIN(6,7-$Q99)))</f>
        <v/>
      </c>
      <c r="S99" s="9" t="str">
        <f aca="false">IF($B99="","",MAX(0,MIN(6,13-MAX($Q99,7))))</f>
        <v/>
      </c>
      <c r="T99" s="9" t="str">
        <f aca="false">IF($B99="","",IF(COUNTIF($B$6:$B$105,$B99)&gt;1,"Código duplicado",IF($D99="","Falta nombre",IF(AND($F99&lt;&gt;"",$G99&lt;&gt;""),IF($G99&lt;$F99,"Cese anterior al ingreso","OK"),"OK"))))</f>
        <v/>
      </c>
    </row>
    <row r="100" customFormat="false" ht="15" hidden="false" customHeight="false" outlineLevel="0" collapsed="false">
      <c r="A100" s="23" t="n">
        <v>95</v>
      </c>
      <c r="B100" s="7"/>
      <c r="C100" s="7"/>
      <c r="D100" s="30"/>
      <c r="E100" s="30"/>
      <c r="F100" s="33"/>
      <c r="G100" s="33"/>
      <c r="H100" s="7"/>
      <c r="I100" s="7"/>
      <c r="J100" s="7"/>
      <c r="K100" s="29"/>
      <c r="L100" s="30"/>
      <c r="M100" s="9" t="str">
        <f aca="false">IF($B100="","",IF($F100="",1,IF(YEAR($F100)&lt;ANIO,1,IF(YEAR($F100)=ANIO,MONTH($F100),13))))</f>
        <v/>
      </c>
      <c r="N100" s="9" t="str">
        <f aca="false">IF($B100="","",IF($G100="",12,IF(YEAR($G100)&gt;ANIO,12,IF(YEAR($G100)=ANIO,MONTH($G100),0))))</f>
        <v/>
      </c>
      <c r="O100" s="9" t="str">
        <f aca="false">IF($B100="","",IF($G100="","No",IF(YEAR($G100)=ANIO,"Sí","No")))</f>
        <v/>
      </c>
      <c r="P100" s="34" t="str">
        <f aca="false">IF($B100="","",IF($H100="EPS",BON_EPS,IF($H100="Sin bonificación",0,BON_ESSALUD)))</f>
        <v/>
      </c>
      <c r="Q100" s="9" t="str">
        <f aca="false">IF($B100="","",IF($F100="",1,IF(YEAR($F100)&lt;ANIO,1,IF(YEAR($F100)&gt;ANIO,13,IF(DAY($F100)=1,MONTH($F100),MONTH($F100)+1)))))</f>
        <v/>
      </c>
      <c r="R100" s="9" t="str">
        <f aca="false">IF($B100="","",MAX(0,MIN(6,7-$Q100)))</f>
        <v/>
      </c>
      <c r="S100" s="9" t="str">
        <f aca="false">IF($B100="","",MAX(0,MIN(6,13-MAX($Q100,7))))</f>
        <v/>
      </c>
      <c r="T100" s="9" t="str">
        <f aca="false">IF($B100="","",IF(COUNTIF($B$6:$B$105,$B100)&gt;1,"Código duplicado",IF($D100="","Falta nombre",IF(AND($F100&lt;&gt;"",$G100&lt;&gt;""),IF($G100&lt;$F100,"Cese anterior al ingreso","OK"),"OK"))))</f>
        <v/>
      </c>
    </row>
    <row r="101" customFormat="false" ht="15" hidden="false" customHeight="false" outlineLevel="0" collapsed="false">
      <c r="A101" s="23" t="n">
        <v>96</v>
      </c>
      <c r="B101" s="7"/>
      <c r="C101" s="7"/>
      <c r="D101" s="30"/>
      <c r="E101" s="30"/>
      <c r="F101" s="33"/>
      <c r="G101" s="33"/>
      <c r="H101" s="7"/>
      <c r="I101" s="7"/>
      <c r="J101" s="7"/>
      <c r="K101" s="29"/>
      <c r="L101" s="30"/>
      <c r="M101" s="9" t="str">
        <f aca="false">IF($B101="","",IF($F101="",1,IF(YEAR($F101)&lt;ANIO,1,IF(YEAR($F101)=ANIO,MONTH($F101),13))))</f>
        <v/>
      </c>
      <c r="N101" s="9" t="str">
        <f aca="false">IF($B101="","",IF($G101="",12,IF(YEAR($G101)&gt;ANIO,12,IF(YEAR($G101)=ANIO,MONTH($G101),0))))</f>
        <v/>
      </c>
      <c r="O101" s="9" t="str">
        <f aca="false">IF($B101="","",IF($G101="","No",IF(YEAR($G101)=ANIO,"Sí","No")))</f>
        <v/>
      </c>
      <c r="P101" s="34" t="str">
        <f aca="false">IF($B101="","",IF($H101="EPS",BON_EPS,IF($H101="Sin bonificación",0,BON_ESSALUD)))</f>
        <v/>
      </c>
      <c r="Q101" s="9" t="str">
        <f aca="false">IF($B101="","",IF($F101="",1,IF(YEAR($F101)&lt;ANIO,1,IF(YEAR($F101)&gt;ANIO,13,IF(DAY($F101)=1,MONTH($F101),MONTH($F101)+1)))))</f>
        <v/>
      </c>
      <c r="R101" s="9" t="str">
        <f aca="false">IF($B101="","",MAX(0,MIN(6,7-$Q101)))</f>
        <v/>
      </c>
      <c r="S101" s="9" t="str">
        <f aca="false">IF($B101="","",MAX(0,MIN(6,13-MAX($Q101,7))))</f>
        <v/>
      </c>
      <c r="T101" s="9" t="str">
        <f aca="false">IF($B101="","",IF(COUNTIF($B$6:$B$105,$B101)&gt;1,"Código duplicado",IF($D101="","Falta nombre",IF(AND($F101&lt;&gt;"",$G101&lt;&gt;""),IF($G101&lt;$F101,"Cese anterior al ingreso","OK"),"OK"))))</f>
        <v/>
      </c>
    </row>
    <row r="102" customFormat="false" ht="15" hidden="false" customHeight="false" outlineLevel="0" collapsed="false">
      <c r="A102" s="23" t="n">
        <v>97</v>
      </c>
      <c r="B102" s="7"/>
      <c r="C102" s="7"/>
      <c r="D102" s="30"/>
      <c r="E102" s="30"/>
      <c r="F102" s="33"/>
      <c r="G102" s="33"/>
      <c r="H102" s="7"/>
      <c r="I102" s="7"/>
      <c r="J102" s="7"/>
      <c r="K102" s="29"/>
      <c r="L102" s="30"/>
      <c r="M102" s="9" t="str">
        <f aca="false">IF($B102="","",IF($F102="",1,IF(YEAR($F102)&lt;ANIO,1,IF(YEAR($F102)=ANIO,MONTH($F102),13))))</f>
        <v/>
      </c>
      <c r="N102" s="9" t="str">
        <f aca="false">IF($B102="","",IF($G102="",12,IF(YEAR($G102)&gt;ANIO,12,IF(YEAR($G102)=ANIO,MONTH($G102),0))))</f>
        <v/>
      </c>
      <c r="O102" s="9" t="str">
        <f aca="false">IF($B102="","",IF($G102="","No",IF(YEAR($G102)=ANIO,"Sí","No")))</f>
        <v/>
      </c>
      <c r="P102" s="34" t="str">
        <f aca="false">IF($B102="","",IF($H102="EPS",BON_EPS,IF($H102="Sin bonificación",0,BON_ESSALUD)))</f>
        <v/>
      </c>
      <c r="Q102" s="9" t="str">
        <f aca="false">IF($B102="","",IF($F102="",1,IF(YEAR($F102)&lt;ANIO,1,IF(YEAR($F102)&gt;ANIO,13,IF(DAY($F102)=1,MONTH($F102),MONTH($F102)+1)))))</f>
        <v/>
      </c>
      <c r="R102" s="9" t="str">
        <f aca="false">IF($B102="","",MAX(0,MIN(6,7-$Q102)))</f>
        <v/>
      </c>
      <c r="S102" s="9" t="str">
        <f aca="false">IF($B102="","",MAX(0,MIN(6,13-MAX($Q102,7))))</f>
        <v/>
      </c>
      <c r="T102" s="9" t="str">
        <f aca="false">IF($B102="","",IF(COUNTIF($B$6:$B$105,$B102)&gt;1,"Código duplicado",IF($D102="","Falta nombre",IF(AND($F102&lt;&gt;"",$G102&lt;&gt;""),IF($G102&lt;$F102,"Cese anterior al ingreso","OK"),"OK"))))</f>
        <v/>
      </c>
    </row>
    <row r="103" customFormat="false" ht="15" hidden="false" customHeight="false" outlineLevel="0" collapsed="false">
      <c r="A103" s="23" t="n">
        <v>98</v>
      </c>
      <c r="B103" s="7"/>
      <c r="C103" s="7"/>
      <c r="D103" s="30"/>
      <c r="E103" s="30"/>
      <c r="F103" s="33"/>
      <c r="G103" s="33"/>
      <c r="H103" s="7"/>
      <c r="I103" s="7"/>
      <c r="J103" s="7"/>
      <c r="K103" s="29"/>
      <c r="L103" s="30"/>
      <c r="M103" s="9" t="str">
        <f aca="false">IF($B103="","",IF($F103="",1,IF(YEAR($F103)&lt;ANIO,1,IF(YEAR($F103)=ANIO,MONTH($F103),13))))</f>
        <v/>
      </c>
      <c r="N103" s="9" t="str">
        <f aca="false">IF($B103="","",IF($G103="",12,IF(YEAR($G103)&gt;ANIO,12,IF(YEAR($G103)=ANIO,MONTH($G103),0))))</f>
        <v/>
      </c>
      <c r="O103" s="9" t="str">
        <f aca="false">IF($B103="","",IF($G103="","No",IF(YEAR($G103)=ANIO,"Sí","No")))</f>
        <v/>
      </c>
      <c r="P103" s="34" t="str">
        <f aca="false">IF($B103="","",IF($H103="EPS",BON_EPS,IF($H103="Sin bonificación",0,BON_ESSALUD)))</f>
        <v/>
      </c>
      <c r="Q103" s="9" t="str">
        <f aca="false">IF($B103="","",IF($F103="",1,IF(YEAR($F103)&lt;ANIO,1,IF(YEAR($F103)&gt;ANIO,13,IF(DAY($F103)=1,MONTH($F103),MONTH($F103)+1)))))</f>
        <v/>
      </c>
      <c r="R103" s="9" t="str">
        <f aca="false">IF($B103="","",MAX(0,MIN(6,7-$Q103)))</f>
        <v/>
      </c>
      <c r="S103" s="9" t="str">
        <f aca="false">IF($B103="","",MAX(0,MIN(6,13-MAX($Q103,7))))</f>
        <v/>
      </c>
      <c r="T103" s="9" t="str">
        <f aca="false">IF($B103="","",IF(COUNTIF($B$6:$B$105,$B103)&gt;1,"Código duplicado",IF($D103="","Falta nombre",IF(AND($F103&lt;&gt;"",$G103&lt;&gt;""),IF($G103&lt;$F103,"Cese anterior al ingreso","OK"),"OK"))))</f>
        <v/>
      </c>
    </row>
    <row r="104" customFormat="false" ht="15" hidden="false" customHeight="false" outlineLevel="0" collapsed="false">
      <c r="A104" s="23" t="n">
        <v>99</v>
      </c>
      <c r="B104" s="7"/>
      <c r="C104" s="7"/>
      <c r="D104" s="30"/>
      <c r="E104" s="30"/>
      <c r="F104" s="33"/>
      <c r="G104" s="33"/>
      <c r="H104" s="7"/>
      <c r="I104" s="7"/>
      <c r="J104" s="7"/>
      <c r="K104" s="29"/>
      <c r="L104" s="30"/>
      <c r="M104" s="9" t="str">
        <f aca="false">IF($B104="","",IF($F104="",1,IF(YEAR($F104)&lt;ANIO,1,IF(YEAR($F104)=ANIO,MONTH($F104),13))))</f>
        <v/>
      </c>
      <c r="N104" s="9" t="str">
        <f aca="false">IF($B104="","",IF($G104="",12,IF(YEAR($G104)&gt;ANIO,12,IF(YEAR($G104)=ANIO,MONTH($G104),0))))</f>
        <v/>
      </c>
      <c r="O104" s="9" t="str">
        <f aca="false">IF($B104="","",IF($G104="","No",IF(YEAR($G104)=ANIO,"Sí","No")))</f>
        <v/>
      </c>
      <c r="P104" s="34" t="str">
        <f aca="false">IF($B104="","",IF($H104="EPS",BON_EPS,IF($H104="Sin bonificación",0,BON_ESSALUD)))</f>
        <v/>
      </c>
      <c r="Q104" s="9" t="str">
        <f aca="false">IF($B104="","",IF($F104="",1,IF(YEAR($F104)&lt;ANIO,1,IF(YEAR($F104)&gt;ANIO,13,IF(DAY($F104)=1,MONTH($F104),MONTH($F104)+1)))))</f>
        <v/>
      </c>
      <c r="R104" s="9" t="str">
        <f aca="false">IF($B104="","",MAX(0,MIN(6,7-$Q104)))</f>
        <v/>
      </c>
      <c r="S104" s="9" t="str">
        <f aca="false">IF($B104="","",MAX(0,MIN(6,13-MAX($Q104,7))))</f>
        <v/>
      </c>
      <c r="T104" s="9" t="str">
        <f aca="false">IF($B104="","",IF(COUNTIF($B$6:$B$105,$B104)&gt;1,"Código duplicado",IF($D104="","Falta nombre",IF(AND($F104&lt;&gt;"",$G104&lt;&gt;""),IF($G104&lt;$F104,"Cese anterior al ingreso","OK"),"OK"))))</f>
        <v/>
      </c>
    </row>
    <row r="105" customFormat="false" ht="15" hidden="false" customHeight="false" outlineLevel="0" collapsed="false">
      <c r="A105" s="23" t="n">
        <v>100</v>
      </c>
      <c r="B105" s="7"/>
      <c r="C105" s="7"/>
      <c r="D105" s="30"/>
      <c r="E105" s="30"/>
      <c r="F105" s="33"/>
      <c r="G105" s="33"/>
      <c r="H105" s="7"/>
      <c r="I105" s="7"/>
      <c r="J105" s="7"/>
      <c r="K105" s="29"/>
      <c r="L105" s="30"/>
      <c r="M105" s="9" t="str">
        <f aca="false">IF($B105="","",IF($F105="",1,IF(YEAR($F105)&lt;ANIO,1,IF(YEAR($F105)=ANIO,MONTH($F105),13))))</f>
        <v/>
      </c>
      <c r="N105" s="9" t="str">
        <f aca="false">IF($B105="","",IF($G105="",12,IF(YEAR($G105)&gt;ANIO,12,IF(YEAR($G105)=ANIO,MONTH($G105),0))))</f>
        <v/>
      </c>
      <c r="O105" s="9" t="str">
        <f aca="false">IF($B105="","",IF($G105="","No",IF(YEAR($G105)=ANIO,"Sí","No")))</f>
        <v/>
      </c>
      <c r="P105" s="34" t="str">
        <f aca="false">IF($B105="","",IF($H105="EPS",BON_EPS,IF($H105="Sin bonificación",0,BON_ESSALUD)))</f>
        <v/>
      </c>
      <c r="Q105" s="9" t="str">
        <f aca="false">IF($B105="","",IF($F105="",1,IF(YEAR($F105)&lt;ANIO,1,IF(YEAR($F105)&gt;ANIO,13,IF(DAY($F105)=1,MONTH($F105),MONTH($F105)+1)))))</f>
        <v/>
      </c>
      <c r="R105" s="9" t="str">
        <f aca="false">IF($B105="","",MAX(0,MIN(6,7-$Q105)))</f>
        <v/>
      </c>
      <c r="S105" s="9" t="str">
        <f aca="false">IF($B105="","",MAX(0,MIN(6,13-MAX($Q105,7))))</f>
        <v/>
      </c>
      <c r="T105" s="9" t="str">
        <f aca="false">IF($B105="","",IF(COUNTIF($B$6:$B$105,$B105)&gt;1,"Código duplicado",IF($D105="","Falta nombre",IF(AND($F105&lt;&gt;"",$G105&lt;&gt;""),IF($G105&lt;$F105,"Cese anterior al ingreso","OK"),"OK"))))</f>
        <v/>
      </c>
    </row>
  </sheetData>
  <autoFilter ref="A5:T105"/>
  <conditionalFormatting sqref="T6:T105">
    <cfRule type="expression" priority="2" aboveAverage="0" equalAverage="0" bottom="0" percent="0" rank="0" text="" dxfId="6">
      <formula>AND($T6&lt;&gt;"",$T6&lt;&gt;"OK")</formula>
    </cfRule>
  </conditionalFormatting>
  <dataValidations count="3">
    <dataValidation allowBlank="true" errorStyle="stop" operator="between" showDropDown="false" showErrorMessage="false" showInputMessage="false" sqref="H6:H105" type="list">
      <formula1>LST_SEGURO</formula1>
      <formula2>0</formula2>
    </dataValidation>
    <dataValidation allowBlank="true" errorStyle="stop" operator="between" showDropDown="false" showErrorMessage="false" showInputMessage="false" sqref="I6:J105" type="list">
      <formula1>LST_SINO</formula1>
      <formula2>0</formula2>
    </dataValidation>
    <dataValidation allowBlank="true" errorStyle="stop" operator="between" showDropDown="false" showErrorMessage="false" showInputMessage="false" sqref="F6:G105" type="date">
      <formula1>DATE(1950,1,1)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B1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7"/>
    <col collapsed="false" customWidth="true" hidden="false" outlineLevel="0" max="26" min="15" style="0" width="10"/>
    <col collapsed="false" customWidth="true" hidden="false" outlineLevel="0" max="27" min="27" style="0" width="12"/>
    <col collapsed="false" customWidth="true" hidden="false" outlineLevel="0" max="28" min="28" style="0" width="34"/>
  </cols>
  <sheetData>
    <row r="1" customFormat="false" ht="17.35" hidden="false" customHeight="false" outlineLevel="0" collapsed="false">
      <c r="A1" s="12" t="s">
        <v>286</v>
      </c>
    </row>
    <row r="2" customFormat="false" ht="15" hidden="false" customHeight="false" outlineLevel="0" collapsed="false">
      <c r="A2" s="2" t="s">
        <v>287</v>
      </c>
    </row>
    <row r="3" customFormat="false" ht="15" hidden="false" customHeight="false" outlineLevel="0" collapsed="false">
      <c r="A3" s="2" t="s">
        <v>288</v>
      </c>
    </row>
    <row r="5" customFormat="false" ht="45" hidden="false" customHeight="true" outlineLevel="0" collapsed="false">
      <c r="A5" s="22" t="s">
        <v>198</v>
      </c>
      <c r="B5" s="22" t="s">
        <v>289</v>
      </c>
      <c r="C5" s="22" t="s">
        <v>290</v>
      </c>
      <c r="D5" s="22" t="s">
        <v>199</v>
      </c>
      <c r="E5" s="22" t="s">
        <v>163</v>
      </c>
      <c r="F5" s="22" t="s">
        <v>291</v>
      </c>
      <c r="G5" s="22" t="s">
        <v>292</v>
      </c>
      <c r="H5" s="22" t="s">
        <v>293</v>
      </c>
      <c r="I5" s="22" t="s">
        <v>145</v>
      </c>
      <c r="J5" s="22" t="s">
        <v>294</v>
      </c>
      <c r="K5" s="22" t="s">
        <v>295</v>
      </c>
      <c r="L5" s="22" t="s">
        <v>296</v>
      </c>
      <c r="M5" s="22" t="s">
        <v>297</v>
      </c>
      <c r="N5" s="22" t="s">
        <v>146</v>
      </c>
      <c r="O5" s="22" t="s">
        <v>298</v>
      </c>
      <c r="P5" s="22" t="s">
        <v>299</v>
      </c>
      <c r="Q5" s="22" t="s">
        <v>300</v>
      </c>
      <c r="R5" s="22" t="s">
        <v>301</v>
      </c>
      <c r="S5" s="22" t="s">
        <v>302</v>
      </c>
      <c r="T5" s="22" t="s">
        <v>303</v>
      </c>
      <c r="U5" s="22" t="s">
        <v>304</v>
      </c>
      <c r="V5" s="22" t="s">
        <v>305</v>
      </c>
      <c r="W5" s="22" t="s">
        <v>306</v>
      </c>
      <c r="X5" s="22" t="s">
        <v>307</v>
      </c>
      <c r="Y5" s="22" t="s">
        <v>308</v>
      </c>
      <c r="Z5" s="22" t="s">
        <v>309</v>
      </c>
      <c r="AA5" s="22" t="s">
        <v>310</v>
      </c>
      <c r="AB5" s="22" t="s">
        <v>265</v>
      </c>
    </row>
    <row r="6" customFormat="false" ht="15" hidden="false" customHeight="false" outlineLevel="0" collapsed="false">
      <c r="A6" s="23" t="n">
        <v>1</v>
      </c>
      <c r="B6" s="7" t="s">
        <v>266</v>
      </c>
      <c r="C6" s="35" t="str">
        <f aca="false">IF($B6="","",IFERROR(INDEX(Trabajadores!$D$6:$D$105,MATCH($B6,LST_COD,0)),"¿Código?"))</f>
        <v>PÉREZ GARCÍA, ANA (EJEMPLO)</v>
      </c>
      <c r="D6" s="30" t="s">
        <v>203</v>
      </c>
      <c r="E6" s="9" t="str">
        <f aca="false">IF($D6="","",IFERROR(VLOOKUP($D6,CONC_TABLA,2,FALSE()),""))</f>
        <v>ORD</v>
      </c>
      <c r="F6" s="9" t="str">
        <f aca="false">IF($D6="","",IFERROR(VLOOKUP($D6,CONC_TABLA,3,FALSE()),""))</f>
        <v>Sí</v>
      </c>
      <c r="G6" s="30" t="s">
        <v>189</v>
      </c>
      <c r="H6" s="30"/>
      <c r="I6" s="30" t="s">
        <v>148</v>
      </c>
      <c r="J6" s="29" t="n">
        <v>8500</v>
      </c>
      <c r="K6" s="28" t="n">
        <v>1</v>
      </c>
      <c r="L6" s="28" t="n">
        <v>6</v>
      </c>
      <c r="M6" s="9" t="str">
        <f aca="false">IF(OR($B6="",$E6=""),"",IF($E6="INA","INA",IF($G6="Otro empleador",IF($E6="RET","RETO",IF($E6="ORD","OTO","OTX")),IF($E6="RET","ERR",$E6))))</f>
        <v>ORD</v>
      </c>
      <c r="N6" s="9" t="n">
        <f aca="false">IF($I6="","",IFERROR(VLOOKUP($I6,FREC_TABLA,2,FALSE()),""))</f>
        <v>1</v>
      </c>
      <c r="O6" s="19" t="n">
        <f aca="false">IF(OR($M6="",$M6="ERR",$J6="",$K6="",$N6=""),0,IF($N6=0,IF(AND(OR(1=7,1=12),1&gt;=$K6,1&lt;=IF($L6="",12,$L6)),$J6,0),IF(AND(1&gt;=$K6,1&lt;=IF($L6="",12,$L6),MOD(1-$K6,$N6)=0),$J6,0)))</f>
        <v>8500</v>
      </c>
      <c r="P6" s="19" t="n">
        <f aca="false">IF(OR($M6="",$M6="ERR",$J6="",$K6="",$N6=""),0,IF($N6=0,IF(AND(OR(2=7,2=12),2&gt;=$K6,2&lt;=IF($L6="",12,$L6)),$J6,0),IF(AND(2&gt;=$K6,2&lt;=IF($L6="",12,$L6),MOD(2-$K6,$N6)=0),$J6,0)))</f>
        <v>8500</v>
      </c>
      <c r="Q6" s="19" t="n">
        <f aca="false">IF(OR($M6="",$M6="ERR",$J6="",$K6="",$N6=""),0,IF($N6=0,IF(AND(OR(3=7,3=12),3&gt;=$K6,3&lt;=IF($L6="",12,$L6)),$J6,0),IF(AND(3&gt;=$K6,3&lt;=IF($L6="",12,$L6),MOD(3-$K6,$N6)=0),$J6,0)))</f>
        <v>8500</v>
      </c>
      <c r="R6" s="19" t="n">
        <f aca="false">IF(OR($M6="",$M6="ERR",$J6="",$K6="",$N6=""),0,IF($N6=0,IF(AND(OR(4=7,4=12),4&gt;=$K6,4&lt;=IF($L6="",12,$L6)),$J6,0),IF(AND(4&gt;=$K6,4&lt;=IF($L6="",12,$L6),MOD(4-$K6,$N6)=0),$J6,0)))</f>
        <v>8500</v>
      </c>
      <c r="S6" s="19" t="n">
        <f aca="false">IF(OR($M6="",$M6="ERR",$J6="",$K6="",$N6=""),0,IF($N6=0,IF(AND(OR(5=7,5=12),5&gt;=$K6,5&lt;=IF($L6="",12,$L6)),$J6,0),IF(AND(5&gt;=$K6,5&lt;=IF($L6="",12,$L6),MOD(5-$K6,$N6)=0),$J6,0)))</f>
        <v>8500</v>
      </c>
      <c r="T6" s="19" t="n">
        <f aca="false">IF(OR($M6="",$M6="ERR",$J6="",$K6="",$N6=""),0,IF($N6=0,IF(AND(OR(6=7,6=12),6&gt;=$K6,6&lt;=IF($L6="",12,$L6)),$J6,0),IF(AND(6&gt;=$K6,6&lt;=IF($L6="",12,$L6),MOD(6-$K6,$N6)=0),$J6,0)))</f>
        <v>8500</v>
      </c>
      <c r="U6" s="19" t="n">
        <f aca="false">IF(OR($M6="",$M6="ERR",$J6="",$K6="",$N6=""),0,IF($N6=0,IF(AND(OR(7=7,7=12),7&gt;=$K6,7&lt;=IF($L6="",12,$L6)),$J6,0),IF(AND(7&gt;=$K6,7&lt;=IF($L6="",12,$L6),MOD(7-$K6,$N6)=0),$J6,0)))</f>
        <v>0</v>
      </c>
      <c r="V6" s="19" t="n">
        <f aca="false">IF(OR($M6="",$M6="ERR",$J6="",$K6="",$N6=""),0,IF($N6=0,IF(AND(OR(8=7,8=12),8&gt;=$K6,8&lt;=IF($L6="",12,$L6)),$J6,0),IF(AND(8&gt;=$K6,8&lt;=IF($L6="",12,$L6),MOD(8-$K6,$N6)=0),$J6,0)))</f>
        <v>0</v>
      </c>
      <c r="W6" s="19" t="n">
        <f aca="false">IF(OR($M6="",$M6="ERR",$J6="",$K6="",$N6=""),0,IF($N6=0,IF(AND(OR(9=7,9=12),9&gt;=$K6,9&lt;=IF($L6="",12,$L6)),$J6,0),IF(AND(9&gt;=$K6,9&lt;=IF($L6="",12,$L6),MOD(9-$K6,$N6)=0),$J6,0)))</f>
        <v>0</v>
      </c>
      <c r="X6" s="19" t="n">
        <f aca="false">IF(OR($M6="",$M6="ERR",$J6="",$K6="",$N6=""),0,IF($N6=0,IF(AND(OR(10=7,10=12),10&gt;=$K6,10&lt;=IF($L6="",12,$L6)),$J6,0),IF(AND(10&gt;=$K6,10&lt;=IF($L6="",12,$L6),MOD(10-$K6,$N6)=0),$J6,0)))</f>
        <v>0</v>
      </c>
      <c r="Y6" s="19" t="n">
        <f aca="false">IF(OR($M6="",$M6="ERR",$J6="",$K6="",$N6=""),0,IF($N6=0,IF(AND(OR(11=7,11=12),11&gt;=$K6,11&lt;=IF($L6="",12,$L6)),$J6,0),IF(AND(11&gt;=$K6,11&lt;=IF($L6="",12,$L6),MOD(11-$K6,$N6)=0),$J6,0)))</f>
        <v>0</v>
      </c>
      <c r="Z6" s="19" t="n">
        <f aca="false">IF(OR($M6="",$M6="ERR",$J6="",$K6="",$N6=""),0,IF($N6=0,IF(AND(OR(12=7,12=12),12&gt;=$K6,12&lt;=IF($L6="",12,$L6)),$J6,0),IF(AND(12&gt;=$K6,12&lt;=IF($L6="",12,$L6),MOD(12-$K6,$N6)=0),$J6,0)))</f>
        <v>0</v>
      </c>
      <c r="AA6" s="36" t="n">
        <f aca="false">SUM(O6:Z6)</f>
        <v>51000</v>
      </c>
      <c r="AB6" s="15" t="str">
        <f aca="false">IF(AND($B6="",$D6="",$J6=""),"",IF($B6="","Falta código",IF(ISNA(MATCH($B6,LST_COD,0)),"Código no registrado en Trabajadores",IF($E6="","Concepto no está en el catálogo",IF($M6="ERR","Retención de otro empleador: Origen = Otro empleador",IF(OR($J6="",$K6=""),"Falta monto o mes",IF(OR($K6&lt;1,$K6&gt;12),"Mes inicio inválido",IF(AND($L6&lt;&gt;"",OR($L6&lt;$K6,$L6&gt;12)),"Mes fin inválido",IF($N6="","Falta frecuencia",IF(AND($G6&lt;&gt;"Otro empleador",SUMPRODUCT(($O6:$Z6&lt;&gt;0)*(((COLUMN($O6:$Z6)-14)&lt;INDEX(Trabajadores!$M$6:$M$105,MATCH($B6,LST_COD,0)))+((COLUMN($O6:$Z6)-14)&gt;INDEX(Trabajadores!$N$6:$N$105,MATCH($B6,LST_COD,0)))))&gt;0),"Aviso: hay meses fuera del periodo laboral","OK"))))))))))</f>
        <v>OK</v>
      </c>
    </row>
    <row r="7" customFormat="false" ht="15" hidden="false" customHeight="false" outlineLevel="0" collapsed="false">
      <c r="A7" s="23" t="n">
        <v>2</v>
      </c>
      <c r="B7" s="7" t="s">
        <v>266</v>
      </c>
      <c r="C7" s="35" t="str">
        <f aca="false">IF($B7="","",IFERROR(INDEX(Trabajadores!$D$6:$D$105,MATCH($B7,LST_COD,0)),"¿Código?"))</f>
        <v>PÉREZ GARCÍA, ANA (EJEMPLO)</v>
      </c>
      <c r="D7" s="30" t="s">
        <v>203</v>
      </c>
      <c r="E7" s="9" t="str">
        <f aca="false">IF($D7="","",IFERROR(VLOOKUP($D7,CONC_TABLA,2,FALSE()),""))</f>
        <v>ORD</v>
      </c>
      <c r="F7" s="9" t="str">
        <f aca="false">IF($D7="","",IFERROR(VLOOKUP($D7,CONC_TABLA,3,FALSE()),""))</f>
        <v>Sí</v>
      </c>
      <c r="G7" s="30" t="s">
        <v>189</v>
      </c>
      <c r="H7" s="30"/>
      <c r="I7" s="30" t="s">
        <v>148</v>
      </c>
      <c r="J7" s="29" t="n">
        <v>9000</v>
      </c>
      <c r="K7" s="28" t="n">
        <v>7</v>
      </c>
      <c r="L7" s="28" t="n">
        <v>12</v>
      </c>
      <c r="M7" s="9" t="str">
        <f aca="false">IF(OR($B7="",$E7=""),"",IF($E7="INA","INA",IF($G7="Otro empleador",IF($E7="RET","RETO",IF($E7="ORD","OTO","OTX")),IF($E7="RET","ERR",$E7))))</f>
        <v>ORD</v>
      </c>
      <c r="N7" s="9" t="n">
        <f aca="false">IF($I7="","",IFERROR(VLOOKUP($I7,FREC_TABLA,2,FALSE()),""))</f>
        <v>1</v>
      </c>
      <c r="O7" s="19" t="n">
        <f aca="false">IF(OR($M7="",$M7="ERR",$J7="",$K7="",$N7=""),0,IF($N7=0,IF(AND(OR(1=7,1=12),1&gt;=$K7,1&lt;=IF($L7="",12,$L7)),$J7,0),IF(AND(1&gt;=$K7,1&lt;=IF($L7="",12,$L7),MOD(1-$K7,$N7)=0),$J7,0)))</f>
        <v>0</v>
      </c>
      <c r="P7" s="19" t="n">
        <f aca="false">IF(OR($M7="",$M7="ERR",$J7="",$K7="",$N7=""),0,IF($N7=0,IF(AND(OR(2=7,2=12),2&gt;=$K7,2&lt;=IF($L7="",12,$L7)),$J7,0),IF(AND(2&gt;=$K7,2&lt;=IF($L7="",12,$L7),MOD(2-$K7,$N7)=0),$J7,0)))</f>
        <v>0</v>
      </c>
      <c r="Q7" s="19" t="n">
        <f aca="false">IF(OR($M7="",$M7="ERR",$J7="",$K7="",$N7=""),0,IF($N7=0,IF(AND(OR(3=7,3=12),3&gt;=$K7,3&lt;=IF($L7="",12,$L7)),$J7,0),IF(AND(3&gt;=$K7,3&lt;=IF($L7="",12,$L7),MOD(3-$K7,$N7)=0),$J7,0)))</f>
        <v>0</v>
      </c>
      <c r="R7" s="19" t="n">
        <f aca="false">IF(OR($M7="",$M7="ERR",$J7="",$K7="",$N7=""),0,IF($N7=0,IF(AND(OR(4=7,4=12),4&gt;=$K7,4&lt;=IF($L7="",12,$L7)),$J7,0),IF(AND(4&gt;=$K7,4&lt;=IF($L7="",12,$L7),MOD(4-$K7,$N7)=0),$J7,0)))</f>
        <v>0</v>
      </c>
      <c r="S7" s="19" t="n">
        <f aca="false">IF(OR($M7="",$M7="ERR",$J7="",$K7="",$N7=""),0,IF($N7=0,IF(AND(OR(5=7,5=12),5&gt;=$K7,5&lt;=IF($L7="",12,$L7)),$J7,0),IF(AND(5&gt;=$K7,5&lt;=IF($L7="",12,$L7),MOD(5-$K7,$N7)=0),$J7,0)))</f>
        <v>0</v>
      </c>
      <c r="T7" s="19" t="n">
        <f aca="false">IF(OR($M7="",$M7="ERR",$J7="",$K7="",$N7=""),0,IF($N7=0,IF(AND(OR(6=7,6=12),6&gt;=$K7,6&lt;=IF($L7="",12,$L7)),$J7,0),IF(AND(6&gt;=$K7,6&lt;=IF($L7="",12,$L7),MOD(6-$K7,$N7)=0),$J7,0)))</f>
        <v>0</v>
      </c>
      <c r="U7" s="19" t="n">
        <f aca="false">IF(OR($M7="",$M7="ERR",$J7="",$K7="",$N7=""),0,IF($N7=0,IF(AND(OR(7=7,7=12),7&gt;=$K7,7&lt;=IF($L7="",12,$L7)),$J7,0),IF(AND(7&gt;=$K7,7&lt;=IF($L7="",12,$L7),MOD(7-$K7,$N7)=0),$J7,0)))</f>
        <v>9000</v>
      </c>
      <c r="V7" s="19" t="n">
        <f aca="false">IF(OR($M7="",$M7="ERR",$J7="",$K7="",$N7=""),0,IF($N7=0,IF(AND(OR(8=7,8=12),8&gt;=$K7,8&lt;=IF($L7="",12,$L7)),$J7,0),IF(AND(8&gt;=$K7,8&lt;=IF($L7="",12,$L7),MOD(8-$K7,$N7)=0),$J7,0)))</f>
        <v>9000</v>
      </c>
      <c r="W7" s="19" t="n">
        <f aca="false">IF(OR($M7="",$M7="ERR",$J7="",$K7="",$N7=""),0,IF($N7=0,IF(AND(OR(9=7,9=12),9&gt;=$K7,9&lt;=IF($L7="",12,$L7)),$J7,0),IF(AND(9&gt;=$K7,9&lt;=IF($L7="",12,$L7),MOD(9-$K7,$N7)=0),$J7,0)))</f>
        <v>9000</v>
      </c>
      <c r="X7" s="19" t="n">
        <f aca="false">IF(OR($M7="",$M7="ERR",$J7="",$K7="",$N7=""),0,IF($N7=0,IF(AND(OR(10=7,10=12),10&gt;=$K7,10&lt;=IF($L7="",12,$L7)),$J7,0),IF(AND(10&gt;=$K7,10&lt;=IF($L7="",12,$L7),MOD(10-$K7,$N7)=0),$J7,0)))</f>
        <v>9000</v>
      </c>
      <c r="Y7" s="19" t="n">
        <f aca="false">IF(OR($M7="",$M7="ERR",$J7="",$K7="",$N7=""),0,IF($N7=0,IF(AND(OR(11=7,11=12),11&gt;=$K7,11&lt;=IF($L7="",12,$L7)),$J7,0),IF(AND(11&gt;=$K7,11&lt;=IF($L7="",12,$L7),MOD(11-$K7,$N7)=0),$J7,0)))</f>
        <v>9000</v>
      </c>
      <c r="Z7" s="19" t="n">
        <f aca="false">IF(OR($M7="",$M7="ERR",$J7="",$K7="",$N7=""),0,IF($N7=0,IF(AND(OR(12=7,12=12),12&gt;=$K7,12&lt;=IF($L7="",12,$L7)),$J7,0),IF(AND(12&gt;=$K7,12&lt;=IF($L7="",12,$L7),MOD(12-$K7,$N7)=0),$J7,0)))</f>
        <v>9000</v>
      </c>
      <c r="AA7" s="36" t="n">
        <f aca="false">SUM(O7:Z7)</f>
        <v>54000</v>
      </c>
      <c r="AB7" s="15" t="str">
        <f aca="false">IF(AND($B7="",$D7="",$J7=""),"",IF($B7="","Falta código",IF(ISNA(MATCH($B7,LST_COD,0)),"Código no registrado en Trabajadores",IF($E7="","Concepto no está en el catálogo",IF($M7="ERR","Retención de otro empleador: Origen = Otro empleador",IF(OR($J7="",$K7=""),"Falta monto o mes",IF(OR($K7&lt;1,$K7&gt;12),"Mes inicio inválido",IF(AND($L7&lt;&gt;"",OR($L7&lt;$K7,$L7&gt;12)),"Mes fin inválido",IF($N7="","Falta frecuencia",IF(AND($G7&lt;&gt;"Otro empleador",SUMPRODUCT(($O7:$Z7&lt;&gt;0)*(((COLUMN($O7:$Z7)-14)&lt;INDEX(Trabajadores!$M$6:$M$105,MATCH($B7,LST_COD,0)))+((COLUMN($O7:$Z7)-14)&gt;INDEX(Trabajadores!$N$6:$N$105,MATCH($B7,LST_COD,0)))))&gt;0),"Aviso: hay meses fuera del periodo laboral","OK"))))))))))</f>
        <v>OK</v>
      </c>
    </row>
    <row r="8" customFormat="false" ht="15" hidden="false" customHeight="false" outlineLevel="0" collapsed="false">
      <c r="A8" s="23" t="n">
        <v>3</v>
      </c>
      <c r="B8" s="7" t="s">
        <v>266</v>
      </c>
      <c r="C8" s="35" t="str">
        <f aca="false">IF($B8="","",IFERROR(INDEX(Trabajadores!$D$6:$D$105,MATCH($B8,LST_COD,0)),"¿Código?"))</f>
        <v>PÉREZ GARCÍA, ANA (EJEMPLO)</v>
      </c>
      <c r="D8" s="30" t="s">
        <v>205</v>
      </c>
      <c r="E8" s="9" t="str">
        <f aca="false">IF($D8="","",IFERROR(VLOOKUP($D8,CONC_TABLA,2,FALSE()),""))</f>
        <v>ORD</v>
      </c>
      <c r="F8" s="9" t="str">
        <f aca="false">IF($D8="","",IFERROR(VLOOKUP($D8,CONC_TABLA,3,FALSE()),""))</f>
        <v>Sí</v>
      </c>
      <c r="G8" s="30" t="s">
        <v>189</v>
      </c>
      <c r="H8" s="30"/>
      <c r="I8" s="30" t="s">
        <v>148</v>
      </c>
      <c r="J8" s="29" t="n">
        <v>113</v>
      </c>
      <c r="K8" s="28" t="n">
        <v>1</v>
      </c>
      <c r="L8" s="28" t="n">
        <v>12</v>
      </c>
      <c r="M8" s="9" t="str">
        <f aca="false">IF(OR($B8="",$E8=""),"",IF($E8="INA","INA",IF($G8="Otro empleador",IF($E8="RET","RETO",IF($E8="ORD","OTO","OTX")),IF($E8="RET","ERR",$E8))))</f>
        <v>ORD</v>
      </c>
      <c r="N8" s="9" t="n">
        <f aca="false">IF($I8="","",IFERROR(VLOOKUP($I8,FREC_TABLA,2,FALSE()),""))</f>
        <v>1</v>
      </c>
      <c r="O8" s="19" t="n">
        <f aca="false">IF(OR($M8="",$M8="ERR",$J8="",$K8="",$N8=""),0,IF($N8=0,IF(AND(OR(1=7,1=12),1&gt;=$K8,1&lt;=IF($L8="",12,$L8)),$J8,0),IF(AND(1&gt;=$K8,1&lt;=IF($L8="",12,$L8),MOD(1-$K8,$N8)=0),$J8,0)))</f>
        <v>113</v>
      </c>
      <c r="P8" s="19" t="n">
        <f aca="false">IF(OR($M8="",$M8="ERR",$J8="",$K8="",$N8=""),0,IF($N8=0,IF(AND(OR(2=7,2=12),2&gt;=$K8,2&lt;=IF($L8="",12,$L8)),$J8,0),IF(AND(2&gt;=$K8,2&lt;=IF($L8="",12,$L8),MOD(2-$K8,$N8)=0),$J8,0)))</f>
        <v>113</v>
      </c>
      <c r="Q8" s="19" t="n">
        <f aca="false">IF(OR($M8="",$M8="ERR",$J8="",$K8="",$N8=""),0,IF($N8=0,IF(AND(OR(3=7,3=12),3&gt;=$K8,3&lt;=IF($L8="",12,$L8)),$J8,0),IF(AND(3&gt;=$K8,3&lt;=IF($L8="",12,$L8),MOD(3-$K8,$N8)=0),$J8,0)))</f>
        <v>113</v>
      </c>
      <c r="R8" s="19" t="n">
        <f aca="false">IF(OR($M8="",$M8="ERR",$J8="",$K8="",$N8=""),0,IF($N8=0,IF(AND(OR(4=7,4=12),4&gt;=$K8,4&lt;=IF($L8="",12,$L8)),$J8,0),IF(AND(4&gt;=$K8,4&lt;=IF($L8="",12,$L8),MOD(4-$K8,$N8)=0),$J8,0)))</f>
        <v>113</v>
      </c>
      <c r="S8" s="19" t="n">
        <f aca="false">IF(OR($M8="",$M8="ERR",$J8="",$K8="",$N8=""),0,IF($N8=0,IF(AND(OR(5=7,5=12),5&gt;=$K8,5&lt;=IF($L8="",12,$L8)),$J8,0),IF(AND(5&gt;=$K8,5&lt;=IF($L8="",12,$L8),MOD(5-$K8,$N8)=0),$J8,0)))</f>
        <v>113</v>
      </c>
      <c r="T8" s="19" t="n">
        <f aca="false">IF(OR($M8="",$M8="ERR",$J8="",$K8="",$N8=""),0,IF($N8=0,IF(AND(OR(6=7,6=12),6&gt;=$K8,6&lt;=IF($L8="",12,$L8)),$J8,0),IF(AND(6&gt;=$K8,6&lt;=IF($L8="",12,$L8),MOD(6-$K8,$N8)=0),$J8,0)))</f>
        <v>113</v>
      </c>
      <c r="U8" s="19" t="n">
        <f aca="false">IF(OR($M8="",$M8="ERR",$J8="",$K8="",$N8=""),0,IF($N8=0,IF(AND(OR(7=7,7=12),7&gt;=$K8,7&lt;=IF($L8="",12,$L8)),$J8,0),IF(AND(7&gt;=$K8,7&lt;=IF($L8="",12,$L8),MOD(7-$K8,$N8)=0),$J8,0)))</f>
        <v>113</v>
      </c>
      <c r="V8" s="19" t="n">
        <f aca="false">IF(OR($M8="",$M8="ERR",$J8="",$K8="",$N8=""),0,IF($N8=0,IF(AND(OR(8=7,8=12),8&gt;=$K8,8&lt;=IF($L8="",12,$L8)),$J8,0),IF(AND(8&gt;=$K8,8&lt;=IF($L8="",12,$L8),MOD(8-$K8,$N8)=0),$J8,0)))</f>
        <v>113</v>
      </c>
      <c r="W8" s="19" t="n">
        <f aca="false">IF(OR($M8="",$M8="ERR",$J8="",$K8="",$N8=""),0,IF($N8=0,IF(AND(OR(9=7,9=12),9&gt;=$K8,9&lt;=IF($L8="",12,$L8)),$J8,0),IF(AND(9&gt;=$K8,9&lt;=IF($L8="",12,$L8),MOD(9-$K8,$N8)=0),$J8,0)))</f>
        <v>113</v>
      </c>
      <c r="X8" s="19" t="n">
        <f aca="false">IF(OR($M8="",$M8="ERR",$J8="",$K8="",$N8=""),0,IF($N8=0,IF(AND(OR(10=7,10=12),10&gt;=$K8,10&lt;=IF($L8="",12,$L8)),$J8,0),IF(AND(10&gt;=$K8,10&lt;=IF($L8="",12,$L8),MOD(10-$K8,$N8)=0),$J8,0)))</f>
        <v>113</v>
      </c>
      <c r="Y8" s="19" t="n">
        <f aca="false">IF(OR($M8="",$M8="ERR",$J8="",$K8="",$N8=""),0,IF($N8=0,IF(AND(OR(11=7,11=12),11&gt;=$K8,11&lt;=IF($L8="",12,$L8)),$J8,0),IF(AND(11&gt;=$K8,11&lt;=IF($L8="",12,$L8),MOD(11-$K8,$N8)=0),$J8,0)))</f>
        <v>113</v>
      </c>
      <c r="Z8" s="19" t="n">
        <f aca="false">IF(OR($M8="",$M8="ERR",$J8="",$K8="",$N8=""),0,IF($N8=0,IF(AND(OR(12=7,12=12),12&gt;=$K8,12&lt;=IF($L8="",12,$L8)),$J8,0),IF(AND(12&gt;=$K8,12&lt;=IF($L8="",12,$L8),MOD(12-$K8,$N8)=0),$J8,0)))</f>
        <v>113</v>
      </c>
      <c r="AA8" s="36" t="n">
        <f aca="false">SUM(O8:Z8)</f>
        <v>1356</v>
      </c>
      <c r="AB8" s="15" t="str">
        <f aca="false">IF(AND($B8="",$D8="",$J8=""),"",IF($B8="","Falta código",IF(ISNA(MATCH($B8,LST_COD,0)),"Código no registrado en Trabajadores",IF($E8="","Concepto no está en el catálogo",IF($M8="ERR","Retención de otro empleador: Origen = Otro empleador",IF(OR($J8="",$K8=""),"Falta monto o mes",IF(OR($K8&lt;1,$K8&gt;12),"Mes inicio inválido",IF(AND($L8&lt;&gt;"",OR($L8&lt;$K8,$L8&gt;12)),"Mes fin inválido",IF($N8="","Falta frecuencia",IF(AND($G8&lt;&gt;"Otro empleador",SUMPRODUCT(($O8:$Z8&lt;&gt;0)*(((COLUMN($O8:$Z8)-14)&lt;INDEX(Trabajadores!$M$6:$M$105,MATCH($B8,LST_COD,0)))+((COLUMN($O8:$Z8)-14)&gt;INDEX(Trabajadores!$N$6:$N$105,MATCH($B8,LST_COD,0)))))&gt;0),"Aviso: hay meses fuera del periodo laboral","OK"))))))))))</f>
        <v>OK</v>
      </c>
    </row>
    <row r="9" customFormat="false" ht="15" hidden="false" customHeight="false" outlineLevel="0" collapsed="false">
      <c r="A9" s="23" t="n">
        <v>4</v>
      </c>
      <c r="B9" s="7" t="s">
        <v>266</v>
      </c>
      <c r="C9" s="35" t="str">
        <f aca="false">IF($B9="","",IFERROR(INDEX(Trabajadores!$D$6:$D$105,MATCH($B9,LST_COD,0)),"¿Código?"))</f>
        <v>PÉREZ GARCÍA, ANA (EJEMPLO)</v>
      </c>
      <c r="D9" s="30" t="s">
        <v>216</v>
      </c>
      <c r="E9" s="9" t="str">
        <f aca="false">IF($D9="","",IFERROR(VLOOKUP($D9,CONC_TABLA,2,FALSE()),""))</f>
        <v>GRA</v>
      </c>
      <c r="F9" s="9" t="str">
        <f aca="false">IF($D9="","",IFERROR(VLOOKUP($D9,CONC_TABLA,3,FALSE()),""))</f>
        <v>No</v>
      </c>
      <c r="G9" s="30" t="s">
        <v>189</v>
      </c>
      <c r="H9" s="30"/>
      <c r="I9" s="30" t="s">
        <v>158</v>
      </c>
      <c r="J9" s="29" t="n">
        <v>9113</v>
      </c>
      <c r="K9" s="28" t="n">
        <v>1</v>
      </c>
      <c r="L9" s="28" t="n">
        <v>12</v>
      </c>
      <c r="M9" s="9" t="str">
        <f aca="false">IF(OR($B9="",$E9=""),"",IF($E9="INA","INA",IF($G9="Otro empleador",IF($E9="RET","RETO",IF($E9="ORD","OTO","OTX")),IF($E9="RET","ERR",$E9))))</f>
        <v>GRA</v>
      </c>
      <c r="N9" s="9" t="n">
        <f aca="false">IF($I9="","",IFERROR(VLOOKUP($I9,FREC_TABLA,2,FALSE()),""))</f>
        <v>0</v>
      </c>
      <c r="O9" s="19" t="n">
        <f aca="false">IF(OR($M9="",$M9="ERR",$J9="",$K9="",$N9=""),0,IF($N9=0,IF(AND(OR(1=7,1=12),1&gt;=$K9,1&lt;=IF($L9="",12,$L9)),$J9,0),IF(AND(1&gt;=$K9,1&lt;=IF($L9="",12,$L9),MOD(1-$K9,$N9)=0),$J9,0)))</f>
        <v>0</v>
      </c>
      <c r="P9" s="19" t="n">
        <f aca="false">IF(OR($M9="",$M9="ERR",$J9="",$K9="",$N9=""),0,IF($N9=0,IF(AND(OR(2=7,2=12),2&gt;=$K9,2&lt;=IF($L9="",12,$L9)),$J9,0),IF(AND(2&gt;=$K9,2&lt;=IF($L9="",12,$L9),MOD(2-$K9,$N9)=0),$J9,0)))</f>
        <v>0</v>
      </c>
      <c r="Q9" s="19" t="n">
        <f aca="false">IF(OR($M9="",$M9="ERR",$J9="",$K9="",$N9=""),0,IF($N9=0,IF(AND(OR(3=7,3=12),3&gt;=$K9,3&lt;=IF($L9="",12,$L9)),$J9,0),IF(AND(3&gt;=$K9,3&lt;=IF($L9="",12,$L9),MOD(3-$K9,$N9)=0),$J9,0)))</f>
        <v>0</v>
      </c>
      <c r="R9" s="19" t="n">
        <f aca="false">IF(OR($M9="",$M9="ERR",$J9="",$K9="",$N9=""),0,IF($N9=0,IF(AND(OR(4=7,4=12),4&gt;=$K9,4&lt;=IF($L9="",12,$L9)),$J9,0),IF(AND(4&gt;=$K9,4&lt;=IF($L9="",12,$L9),MOD(4-$K9,$N9)=0),$J9,0)))</f>
        <v>0</v>
      </c>
      <c r="S9" s="19" t="n">
        <f aca="false">IF(OR($M9="",$M9="ERR",$J9="",$K9="",$N9=""),0,IF($N9=0,IF(AND(OR(5=7,5=12),5&gt;=$K9,5&lt;=IF($L9="",12,$L9)),$J9,0),IF(AND(5&gt;=$K9,5&lt;=IF($L9="",12,$L9),MOD(5-$K9,$N9)=0),$J9,0)))</f>
        <v>0</v>
      </c>
      <c r="T9" s="19" t="n">
        <f aca="false">IF(OR($M9="",$M9="ERR",$J9="",$K9="",$N9=""),0,IF($N9=0,IF(AND(OR(6=7,6=12),6&gt;=$K9,6&lt;=IF($L9="",12,$L9)),$J9,0),IF(AND(6&gt;=$K9,6&lt;=IF($L9="",12,$L9),MOD(6-$K9,$N9)=0),$J9,0)))</f>
        <v>0</v>
      </c>
      <c r="U9" s="19" t="n">
        <f aca="false">IF(OR($M9="",$M9="ERR",$J9="",$K9="",$N9=""),0,IF($N9=0,IF(AND(OR(7=7,7=12),7&gt;=$K9,7&lt;=IF($L9="",12,$L9)),$J9,0),IF(AND(7&gt;=$K9,7&lt;=IF($L9="",12,$L9),MOD(7-$K9,$N9)=0),$J9,0)))</f>
        <v>9113</v>
      </c>
      <c r="V9" s="19" t="n">
        <f aca="false">IF(OR($M9="",$M9="ERR",$J9="",$K9="",$N9=""),0,IF($N9=0,IF(AND(OR(8=7,8=12),8&gt;=$K9,8&lt;=IF($L9="",12,$L9)),$J9,0),IF(AND(8&gt;=$K9,8&lt;=IF($L9="",12,$L9),MOD(8-$K9,$N9)=0),$J9,0)))</f>
        <v>0</v>
      </c>
      <c r="W9" s="19" t="n">
        <f aca="false">IF(OR($M9="",$M9="ERR",$J9="",$K9="",$N9=""),0,IF($N9=0,IF(AND(OR(9=7,9=12),9&gt;=$K9,9&lt;=IF($L9="",12,$L9)),$J9,0),IF(AND(9&gt;=$K9,9&lt;=IF($L9="",12,$L9),MOD(9-$K9,$N9)=0),$J9,0)))</f>
        <v>0</v>
      </c>
      <c r="X9" s="19" t="n">
        <f aca="false">IF(OR($M9="",$M9="ERR",$J9="",$K9="",$N9=""),0,IF($N9=0,IF(AND(OR(10=7,10=12),10&gt;=$K9,10&lt;=IF($L9="",12,$L9)),$J9,0),IF(AND(10&gt;=$K9,10&lt;=IF($L9="",12,$L9),MOD(10-$K9,$N9)=0),$J9,0)))</f>
        <v>0</v>
      </c>
      <c r="Y9" s="19" t="n">
        <f aca="false">IF(OR($M9="",$M9="ERR",$J9="",$K9="",$N9=""),0,IF($N9=0,IF(AND(OR(11=7,11=12),11&gt;=$K9,11&lt;=IF($L9="",12,$L9)),$J9,0),IF(AND(11&gt;=$K9,11&lt;=IF($L9="",12,$L9),MOD(11-$K9,$N9)=0),$J9,0)))</f>
        <v>0</v>
      </c>
      <c r="Z9" s="19" t="n">
        <f aca="false">IF(OR($M9="",$M9="ERR",$J9="",$K9="",$N9=""),0,IF($N9=0,IF(AND(OR(12=7,12=12),12&gt;=$K9,12&lt;=IF($L9="",12,$L9)),$J9,0),IF(AND(12&gt;=$K9,12&lt;=IF($L9="",12,$L9),MOD(12-$K9,$N9)=0),$J9,0)))</f>
        <v>9113</v>
      </c>
      <c r="AA9" s="36" t="n">
        <f aca="false">SUM(O9:Z9)</f>
        <v>18226</v>
      </c>
      <c r="AB9" s="15" t="str">
        <f aca="false">IF(AND($B9="",$D9="",$J9=""),"",IF($B9="","Falta código",IF(ISNA(MATCH($B9,LST_COD,0)),"Código no registrado en Trabajadores",IF($E9="","Concepto no está en el catálogo",IF($M9="ERR","Retención de otro empleador: Origen = Otro empleador",IF(OR($J9="",$K9=""),"Falta monto o mes",IF(OR($K9&lt;1,$K9&gt;12),"Mes inicio inválido",IF(AND($L9&lt;&gt;"",OR($L9&lt;$K9,$L9&gt;12)),"Mes fin inválido",IF($N9="","Falta frecuencia",IF(AND($G9&lt;&gt;"Otro empleador",SUMPRODUCT(($O9:$Z9&lt;&gt;0)*(((COLUMN($O9:$Z9)-14)&lt;INDEX(Trabajadores!$M$6:$M$105,MATCH($B9,LST_COD,0)))+((COLUMN($O9:$Z9)-14)&gt;INDEX(Trabajadores!$N$6:$N$105,MATCH($B9,LST_COD,0)))))&gt;0),"Aviso: hay meses fuera del periodo laboral","OK"))))))))))</f>
        <v>OK</v>
      </c>
    </row>
    <row r="10" customFormat="false" ht="15" hidden="false" customHeight="false" outlineLevel="0" collapsed="false">
      <c r="A10" s="23" t="n">
        <v>5</v>
      </c>
      <c r="B10" s="7" t="s">
        <v>266</v>
      </c>
      <c r="C10" s="35" t="str">
        <f aca="false">IF($B10="","",IFERROR(INDEX(Trabajadores!$D$6:$D$105,MATCH($B10,LST_COD,0)),"¿Código?"))</f>
        <v>PÉREZ GARCÍA, ANA (EJEMPLO)</v>
      </c>
      <c r="D10" s="30" t="s">
        <v>218</v>
      </c>
      <c r="E10" s="9" t="str">
        <f aca="false">IF($D10="","",IFERROR(VLOOKUP($D10,CONC_TABLA,2,FALSE()),""))</f>
        <v>BON</v>
      </c>
      <c r="F10" s="9" t="str">
        <f aca="false">IF($D10="","",IFERROR(VLOOKUP($D10,CONC_TABLA,3,FALSE()),""))</f>
        <v>No</v>
      </c>
      <c r="G10" s="30" t="s">
        <v>189</v>
      </c>
      <c r="H10" s="30"/>
      <c r="I10" s="30" t="s">
        <v>158</v>
      </c>
      <c r="J10" s="29" t="n">
        <v>820.17</v>
      </c>
      <c r="K10" s="28" t="n">
        <v>1</v>
      </c>
      <c r="L10" s="28" t="n">
        <v>12</v>
      </c>
      <c r="M10" s="9" t="str">
        <f aca="false">IF(OR($B10="",$E10=""),"",IF($E10="INA","INA",IF($G10="Otro empleador",IF($E10="RET","RETO",IF($E10="ORD","OTO","OTX")),IF($E10="RET","ERR",$E10))))</f>
        <v>BON</v>
      </c>
      <c r="N10" s="9" t="n">
        <f aca="false">IF($I10="","",IFERROR(VLOOKUP($I10,FREC_TABLA,2,FALSE()),""))</f>
        <v>0</v>
      </c>
      <c r="O10" s="19" t="n">
        <f aca="false">IF(OR($M10="",$M10="ERR",$J10="",$K10="",$N10=""),0,IF($N10=0,IF(AND(OR(1=7,1=12),1&gt;=$K10,1&lt;=IF($L10="",12,$L10)),$J10,0),IF(AND(1&gt;=$K10,1&lt;=IF($L10="",12,$L10),MOD(1-$K10,$N10)=0),$J10,0)))</f>
        <v>0</v>
      </c>
      <c r="P10" s="19" t="n">
        <f aca="false">IF(OR($M10="",$M10="ERR",$J10="",$K10="",$N10=""),0,IF($N10=0,IF(AND(OR(2=7,2=12),2&gt;=$K10,2&lt;=IF($L10="",12,$L10)),$J10,0),IF(AND(2&gt;=$K10,2&lt;=IF($L10="",12,$L10),MOD(2-$K10,$N10)=0),$J10,0)))</f>
        <v>0</v>
      </c>
      <c r="Q10" s="19" t="n">
        <f aca="false">IF(OR($M10="",$M10="ERR",$J10="",$K10="",$N10=""),0,IF($N10=0,IF(AND(OR(3=7,3=12),3&gt;=$K10,3&lt;=IF($L10="",12,$L10)),$J10,0),IF(AND(3&gt;=$K10,3&lt;=IF($L10="",12,$L10),MOD(3-$K10,$N10)=0),$J10,0)))</f>
        <v>0</v>
      </c>
      <c r="R10" s="19" t="n">
        <f aca="false">IF(OR($M10="",$M10="ERR",$J10="",$K10="",$N10=""),0,IF($N10=0,IF(AND(OR(4=7,4=12),4&gt;=$K10,4&lt;=IF($L10="",12,$L10)),$J10,0),IF(AND(4&gt;=$K10,4&lt;=IF($L10="",12,$L10),MOD(4-$K10,$N10)=0),$J10,0)))</f>
        <v>0</v>
      </c>
      <c r="S10" s="19" t="n">
        <f aca="false">IF(OR($M10="",$M10="ERR",$J10="",$K10="",$N10=""),0,IF($N10=0,IF(AND(OR(5=7,5=12),5&gt;=$K10,5&lt;=IF($L10="",12,$L10)),$J10,0),IF(AND(5&gt;=$K10,5&lt;=IF($L10="",12,$L10),MOD(5-$K10,$N10)=0),$J10,0)))</f>
        <v>0</v>
      </c>
      <c r="T10" s="19" t="n">
        <f aca="false">IF(OR($M10="",$M10="ERR",$J10="",$K10="",$N10=""),0,IF($N10=0,IF(AND(OR(6=7,6=12),6&gt;=$K10,6&lt;=IF($L10="",12,$L10)),$J10,0),IF(AND(6&gt;=$K10,6&lt;=IF($L10="",12,$L10),MOD(6-$K10,$N10)=0),$J10,0)))</f>
        <v>0</v>
      </c>
      <c r="U10" s="19" t="n">
        <f aca="false">IF(OR($M10="",$M10="ERR",$J10="",$K10="",$N10=""),0,IF($N10=0,IF(AND(OR(7=7,7=12),7&gt;=$K10,7&lt;=IF($L10="",12,$L10)),$J10,0),IF(AND(7&gt;=$K10,7&lt;=IF($L10="",12,$L10),MOD(7-$K10,$N10)=0),$J10,0)))</f>
        <v>820.17</v>
      </c>
      <c r="V10" s="19" t="n">
        <f aca="false">IF(OR($M10="",$M10="ERR",$J10="",$K10="",$N10=""),0,IF($N10=0,IF(AND(OR(8=7,8=12),8&gt;=$K10,8&lt;=IF($L10="",12,$L10)),$J10,0),IF(AND(8&gt;=$K10,8&lt;=IF($L10="",12,$L10),MOD(8-$K10,$N10)=0),$J10,0)))</f>
        <v>0</v>
      </c>
      <c r="W10" s="19" t="n">
        <f aca="false">IF(OR($M10="",$M10="ERR",$J10="",$K10="",$N10=""),0,IF($N10=0,IF(AND(OR(9=7,9=12),9&gt;=$K10,9&lt;=IF($L10="",12,$L10)),$J10,0),IF(AND(9&gt;=$K10,9&lt;=IF($L10="",12,$L10),MOD(9-$K10,$N10)=0),$J10,0)))</f>
        <v>0</v>
      </c>
      <c r="X10" s="19" t="n">
        <f aca="false">IF(OR($M10="",$M10="ERR",$J10="",$K10="",$N10=""),0,IF($N10=0,IF(AND(OR(10=7,10=12),10&gt;=$K10,10&lt;=IF($L10="",12,$L10)),$J10,0),IF(AND(10&gt;=$K10,10&lt;=IF($L10="",12,$L10),MOD(10-$K10,$N10)=0),$J10,0)))</f>
        <v>0</v>
      </c>
      <c r="Y10" s="19" t="n">
        <f aca="false">IF(OR($M10="",$M10="ERR",$J10="",$K10="",$N10=""),0,IF($N10=0,IF(AND(OR(11=7,11=12),11&gt;=$K10,11&lt;=IF($L10="",12,$L10)),$J10,0),IF(AND(11&gt;=$K10,11&lt;=IF($L10="",12,$L10),MOD(11-$K10,$N10)=0),$J10,0)))</f>
        <v>0</v>
      </c>
      <c r="Z10" s="19" t="n">
        <f aca="false">IF(OR($M10="",$M10="ERR",$J10="",$K10="",$N10=""),0,IF($N10=0,IF(AND(OR(12=7,12=12),12&gt;=$K10,12&lt;=IF($L10="",12,$L10)),$J10,0),IF(AND(12&gt;=$K10,12&lt;=IF($L10="",12,$L10),MOD(12-$K10,$N10)=0),$J10,0)))</f>
        <v>820.17</v>
      </c>
      <c r="AA10" s="36" t="n">
        <f aca="false">SUM(O10:Z10)</f>
        <v>1640.34</v>
      </c>
      <c r="AB10" s="15" t="str">
        <f aca="false">IF(AND($B10="",$D10="",$J10=""),"",IF($B10="","Falta código",IF(ISNA(MATCH($B10,LST_COD,0)),"Código no registrado en Trabajadores",IF($E10="","Concepto no está en el catálogo",IF($M10="ERR","Retención de otro empleador: Origen = Otro empleador",IF(OR($J10="",$K10=""),"Falta monto o mes",IF(OR($K10&lt;1,$K10&gt;12),"Mes inicio inválido",IF(AND($L10&lt;&gt;"",OR($L10&lt;$K10,$L10&gt;12)),"Mes fin inválido",IF($N10="","Falta frecuencia",IF(AND($G10&lt;&gt;"Otro empleador",SUMPRODUCT(($O10:$Z10&lt;&gt;0)*(((COLUMN($O10:$Z10)-14)&lt;INDEX(Trabajadores!$M$6:$M$105,MATCH($B10,LST_COD,0)))+((COLUMN($O10:$Z10)-14)&gt;INDEX(Trabajadores!$N$6:$N$105,MATCH($B10,LST_COD,0)))))&gt;0),"Aviso: hay meses fuera del periodo laboral","OK"))))))))))</f>
        <v>OK</v>
      </c>
    </row>
    <row r="11" customFormat="false" ht="15" hidden="false" customHeight="false" outlineLevel="0" collapsed="false">
      <c r="A11" s="23" t="n">
        <v>6</v>
      </c>
      <c r="B11" s="7" t="s">
        <v>266</v>
      </c>
      <c r="C11" s="35" t="str">
        <f aca="false">IF($B11="","",IFERROR(INDEX(Trabajadores!$D$6:$D$105,MATCH($B11,LST_COD,0)),"¿Código?"))</f>
        <v>PÉREZ GARCÍA, ANA (EJEMPLO)</v>
      </c>
      <c r="D11" s="30" t="s">
        <v>220</v>
      </c>
      <c r="E11" s="9" t="str">
        <f aca="false">IF($D11="","",IFERROR(VLOOKUP($D11,CONC_TABLA,2,FALSE()),""))</f>
        <v>EXT</v>
      </c>
      <c r="F11" s="9" t="str">
        <f aca="false">IF($D11="","",IFERROR(VLOOKUP($D11,CONC_TABLA,3,FALSE()),""))</f>
        <v>No</v>
      </c>
      <c r="G11" s="30" t="s">
        <v>189</v>
      </c>
      <c r="H11" s="30"/>
      <c r="I11" s="30" t="s">
        <v>160</v>
      </c>
      <c r="J11" s="29" t="n">
        <v>12000</v>
      </c>
      <c r="K11" s="28" t="n">
        <v>4</v>
      </c>
      <c r="L11" s="28"/>
      <c r="M11" s="9" t="str">
        <f aca="false">IF(OR($B11="",$E11=""),"",IF($E11="INA","INA",IF($G11="Otro empleador",IF($E11="RET","RETO",IF($E11="ORD","OTO","OTX")),IF($E11="RET","ERR",$E11))))</f>
        <v>EXT</v>
      </c>
      <c r="N11" s="9" t="n">
        <f aca="false">IF($I11="","",IFERROR(VLOOKUP($I11,FREC_TABLA,2,FALSE()),""))</f>
        <v>12</v>
      </c>
      <c r="O11" s="19" t="n">
        <f aca="false">IF(OR($M11="",$M11="ERR",$J11="",$K11="",$N11=""),0,IF($N11=0,IF(AND(OR(1=7,1=12),1&gt;=$K11,1&lt;=IF($L11="",12,$L11)),$J11,0),IF(AND(1&gt;=$K11,1&lt;=IF($L11="",12,$L11),MOD(1-$K11,$N11)=0),$J11,0)))</f>
        <v>0</v>
      </c>
      <c r="P11" s="19" t="n">
        <f aca="false">IF(OR($M11="",$M11="ERR",$J11="",$K11="",$N11=""),0,IF($N11=0,IF(AND(OR(2=7,2=12),2&gt;=$K11,2&lt;=IF($L11="",12,$L11)),$J11,0),IF(AND(2&gt;=$K11,2&lt;=IF($L11="",12,$L11),MOD(2-$K11,$N11)=0),$J11,0)))</f>
        <v>0</v>
      </c>
      <c r="Q11" s="19" t="n">
        <f aca="false">IF(OR($M11="",$M11="ERR",$J11="",$K11="",$N11=""),0,IF($N11=0,IF(AND(OR(3=7,3=12),3&gt;=$K11,3&lt;=IF($L11="",12,$L11)),$J11,0),IF(AND(3&gt;=$K11,3&lt;=IF($L11="",12,$L11),MOD(3-$K11,$N11)=0),$J11,0)))</f>
        <v>0</v>
      </c>
      <c r="R11" s="19" t="n">
        <f aca="false">IF(OR($M11="",$M11="ERR",$J11="",$K11="",$N11=""),0,IF($N11=0,IF(AND(OR(4=7,4=12),4&gt;=$K11,4&lt;=IF($L11="",12,$L11)),$J11,0),IF(AND(4&gt;=$K11,4&lt;=IF($L11="",12,$L11),MOD(4-$K11,$N11)=0),$J11,0)))</f>
        <v>12000</v>
      </c>
      <c r="S11" s="19" t="n">
        <f aca="false">IF(OR($M11="",$M11="ERR",$J11="",$K11="",$N11=""),0,IF($N11=0,IF(AND(OR(5=7,5=12),5&gt;=$K11,5&lt;=IF($L11="",12,$L11)),$J11,0),IF(AND(5&gt;=$K11,5&lt;=IF($L11="",12,$L11),MOD(5-$K11,$N11)=0),$J11,0)))</f>
        <v>0</v>
      </c>
      <c r="T11" s="19" t="n">
        <f aca="false">IF(OR($M11="",$M11="ERR",$J11="",$K11="",$N11=""),0,IF($N11=0,IF(AND(OR(6=7,6=12),6&gt;=$K11,6&lt;=IF($L11="",12,$L11)),$J11,0),IF(AND(6&gt;=$K11,6&lt;=IF($L11="",12,$L11),MOD(6-$K11,$N11)=0),$J11,0)))</f>
        <v>0</v>
      </c>
      <c r="U11" s="19" t="n">
        <f aca="false">IF(OR($M11="",$M11="ERR",$J11="",$K11="",$N11=""),0,IF($N11=0,IF(AND(OR(7=7,7=12),7&gt;=$K11,7&lt;=IF($L11="",12,$L11)),$J11,0),IF(AND(7&gt;=$K11,7&lt;=IF($L11="",12,$L11),MOD(7-$K11,$N11)=0),$J11,0)))</f>
        <v>0</v>
      </c>
      <c r="V11" s="19" t="n">
        <f aca="false">IF(OR($M11="",$M11="ERR",$J11="",$K11="",$N11=""),0,IF($N11=0,IF(AND(OR(8=7,8=12),8&gt;=$K11,8&lt;=IF($L11="",12,$L11)),$J11,0),IF(AND(8&gt;=$K11,8&lt;=IF($L11="",12,$L11),MOD(8-$K11,$N11)=0),$J11,0)))</f>
        <v>0</v>
      </c>
      <c r="W11" s="19" t="n">
        <f aca="false">IF(OR($M11="",$M11="ERR",$J11="",$K11="",$N11=""),0,IF($N11=0,IF(AND(OR(9=7,9=12),9&gt;=$K11,9&lt;=IF($L11="",12,$L11)),$J11,0),IF(AND(9&gt;=$K11,9&lt;=IF($L11="",12,$L11),MOD(9-$K11,$N11)=0),$J11,0)))</f>
        <v>0</v>
      </c>
      <c r="X11" s="19" t="n">
        <f aca="false">IF(OR($M11="",$M11="ERR",$J11="",$K11="",$N11=""),0,IF($N11=0,IF(AND(OR(10=7,10=12),10&gt;=$K11,10&lt;=IF($L11="",12,$L11)),$J11,0),IF(AND(10&gt;=$K11,10&lt;=IF($L11="",12,$L11),MOD(10-$K11,$N11)=0),$J11,0)))</f>
        <v>0</v>
      </c>
      <c r="Y11" s="19" t="n">
        <f aca="false">IF(OR($M11="",$M11="ERR",$J11="",$K11="",$N11=""),0,IF($N11=0,IF(AND(OR(11=7,11=12),11&gt;=$K11,11&lt;=IF($L11="",12,$L11)),$J11,0),IF(AND(11&gt;=$K11,11&lt;=IF($L11="",12,$L11),MOD(11-$K11,$N11)=0),$J11,0)))</f>
        <v>0</v>
      </c>
      <c r="Z11" s="19" t="n">
        <f aca="false">IF(OR($M11="",$M11="ERR",$J11="",$K11="",$N11=""),0,IF($N11=0,IF(AND(OR(12=7,12=12),12&gt;=$K11,12&lt;=IF($L11="",12,$L11)),$J11,0),IF(AND(12&gt;=$K11,12&lt;=IF($L11="",12,$L11),MOD(12-$K11,$N11)=0),$J11,0)))</f>
        <v>0</v>
      </c>
      <c r="AA11" s="36" t="n">
        <f aca="false">SUM(O11:Z11)</f>
        <v>12000</v>
      </c>
      <c r="AB11" s="15" t="str">
        <f aca="false">IF(AND($B11="",$D11="",$J11=""),"",IF($B11="","Falta código",IF(ISNA(MATCH($B11,LST_COD,0)),"Código no registrado en Trabajadores",IF($E11="","Concepto no está en el catálogo",IF($M11="ERR","Retención de otro empleador: Origen = Otro empleador",IF(OR($J11="",$K11=""),"Falta monto o mes",IF(OR($K11&lt;1,$K11&gt;12),"Mes inicio inválido",IF(AND($L11&lt;&gt;"",OR($L11&lt;$K11,$L11&gt;12)),"Mes fin inválido",IF($N11="","Falta frecuencia",IF(AND($G11&lt;&gt;"Otro empleador",SUMPRODUCT(($O11:$Z11&lt;&gt;0)*(((COLUMN($O11:$Z11)-14)&lt;INDEX(Trabajadores!$M$6:$M$105,MATCH($B11,LST_COD,0)))+((COLUMN($O11:$Z11)-14)&gt;INDEX(Trabajadores!$N$6:$N$105,MATCH($B11,LST_COD,0)))))&gt;0),"Aviso: hay meses fuera del periodo laboral","OK"))))))))))</f>
        <v>OK</v>
      </c>
    </row>
    <row r="12" customFormat="false" ht="15" hidden="false" customHeight="false" outlineLevel="0" collapsed="false">
      <c r="A12" s="23" t="n">
        <v>7</v>
      </c>
      <c r="B12" s="7" t="s">
        <v>266</v>
      </c>
      <c r="C12" s="35" t="str">
        <f aca="false">IF($B12="","",IFERROR(INDEX(Trabajadores!$D$6:$D$105,MATCH($B12,LST_COD,0)),"¿Código?"))</f>
        <v>PÉREZ GARCÍA, ANA (EJEMPLO)</v>
      </c>
      <c r="D12" s="30" t="s">
        <v>224</v>
      </c>
      <c r="E12" s="9" t="str">
        <f aca="false">IF($D12="","",IFERROR(VLOOKUP($D12,CONC_TABLA,2,FALSE()),""))</f>
        <v>EXT</v>
      </c>
      <c r="F12" s="9" t="str">
        <f aca="false">IF($D12="","",IFERROR(VLOOKUP($D12,CONC_TABLA,3,FALSE()),""))</f>
        <v>No</v>
      </c>
      <c r="G12" s="30" t="s">
        <v>189</v>
      </c>
      <c r="H12" s="30"/>
      <c r="I12" s="30" t="s">
        <v>156</v>
      </c>
      <c r="J12" s="29" t="n">
        <v>2500</v>
      </c>
      <c r="K12" s="28" t="n">
        <v>6</v>
      </c>
      <c r="L12" s="28" t="n">
        <v>12</v>
      </c>
      <c r="M12" s="9" t="str">
        <f aca="false">IF(OR($B12="",$E12=""),"",IF($E12="INA","INA",IF($G12="Otro empleador",IF($E12="RET","RETO",IF($E12="ORD","OTO","OTX")),IF($E12="RET","ERR",$E12))))</f>
        <v>EXT</v>
      </c>
      <c r="N12" s="9" t="n">
        <f aca="false">IF($I12="","",IFERROR(VLOOKUP($I12,FREC_TABLA,2,FALSE()),""))</f>
        <v>6</v>
      </c>
      <c r="O12" s="19" t="n">
        <f aca="false">IF(OR($M12="",$M12="ERR",$J12="",$K12="",$N12=""),0,IF($N12=0,IF(AND(OR(1=7,1=12),1&gt;=$K12,1&lt;=IF($L12="",12,$L12)),$J12,0),IF(AND(1&gt;=$K12,1&lt;=IF($L12="",12,$L12),MOD(1-$K12,$N12)=0),$J12,0)))</f>
        <v>0</v>
      </c>
      <c r="P12" s="19" t="n">
        <f aca="false">IF(OR($M12="",$M12="ERR",$J12="",$K12="",$N12=""),0,IF($N12=0,IF(AND(OR(2=7,2=12),2&gt;=$K12,2&lt;=IF($L12="",12,$L12)),$J12,0),IF(AND(2&gt;=$K12,2&lt;=IF($L12="",12,$L12),MOD(2-$K12,$N12)=0),$J12,0)))</f>
        <v>0</v>
      </c>
      <c r="Q12" s="19" t="n">
        <f aca="false">IF(OR($M12="",$M12="ERR",$J12="",$K12="",$N12=""),0,IF($N12=0,IF(AND(OR(3=7,3=12),3&gt;=$K12,3&lt;=IF($L12="",12,$L12)),$J12,0),IF(AND(3&gt;=$K12,3&lt;=IF($L12="",12,$L12),MOD(3-$K12,$N12)=0),$J12,0)))</f>
        <v>0</v>
      </c>
      <c r="R12" s="19" t="n">
        <f aca="false">IF(OR($M12="",$M12="ERR",$J12="",$K12="",$N12=""),0,IF($N12=0,IF(AND(OR(4=7,4=12),4&gt;=$K12,4&lt;=IF($L12="",12,$L12)),$J12,0),IF(AND(4&gt;=$K12,4&lt;=IF($L12="",12,$L12),MOD(4-$K12,$N12)=0),$J12,0)))</f>
        <v>0</v>
      </c>
      <c r="S12" s="19" t="n">
        <f aca="false">IF(OR($M12="",$M12="ERR",$J12="",$K12="",$N12=""),0,IF($N12=0,IF(AND(OR(5=7,5=12),5&gt;=$K12,5&lt;=IF($L12="",12,$L12)),$J12,0),IF(AND(5&gt;=$K12,5&lt;=IF($L12="",12,$L12),MOD(5-$K12,$N12)=0),$J12,0)))</f>
        <v>0</v>
      </c>
      <c r="T12" s="19" t="n">
        <f aca="false">IF(OR($M12="",$M12="ERR",$J12="",$K12="",$N12=""),0,IF($N12=0,IF(AND(OR(6=7,6=12),6&gt;=$K12,6&lt;=IF($L12="",12,$L12)),$J12,0),IF(AND(6&gt;=$K12,6&lt;=IF($L12="",12,$L12),MOD(6-$K12,$N12)=0),$J12,0)))</f>
        <v>2500</v>
      </c>
      <c r="U12" s="19" t="n">
        <f aca="false">IF(OR($M12="",$M12="ERR",$J12="",$K12="",$N12=""),0,IF($N12=0,IF(AND(OR(7=7,7=12),7&gt;=$K12,7&lt;=IF($L12="",12,$L12)),$J12,0),IF(AND(7&gt;=$K12,7&lt;=IF($L12="",12,$L12),MOD(7-$K12,$N12)=0),$J12,0)))</f>
        <v>0</v>
      </c>
      <c r="V12" s="19" t="n">
        <f aca="false">IF(OR($M12="",$M12="ERR",$J12="",$K12="",$N12=""),0,IF($N12=0,IF(AND(OR(8=7,8=12),8&gt;=$K12,8&lt;=IF($L12="",12,$L12)),$J12,0),IF(AND(8&gt;=$K12,8&lt;=IF($L12="",12,$L12),MOD(8-$K12,$N12)=0),$J12,0)))</f>
        <v>0</v>
      </c>
      <c r="W12" s="19" t="n">
        <f aca="false">IF(OR($M12="",$M12="ERR",$J12="",$K12="",$N12=""),0,IF($N12=0,IF(AND(OR(9=7,9=12),9&gt;=$K12,9&lt;=IF($L12="",12,$L12)),$J12,0),IF(AND(9&gt;=$K12,9&lt;=IF($L12="",12,$L12),MOD(9-$K12,$N12)=0),$J12,0)))</f>
        <v>0</v>
      </c>
      <c r="X12" s="19" t="n">
        <f aca="false">IF(OR($M12="",$M12="ERR",$J12="",$K12="",$N12=""),0,IF($N12=0,IF(AND(OR(10=7,10=12),10&gt;=$K12,10&lt;=IF($L12="",12,$L12)),$J12,0),IF(AND(10&gt;=$K12,10&lt;=IF($L12="",12,$L12),MOD(10-$K12,$N12)=0),$J12,0)))</f>
        <v>0</v>
      </c>
      <c r="Y12" s="19" t="n">
        <f aca="false">IF(OR($M12="",$M12="ERR",$J12="",$K12="",$N12=""),0,IF($N12=0,IF(AND(OR(11=7,11=12),11&gt;=$K12,11&lt;=IF($L12="",12,$L12)),$J12,0),IF(AND(11&gt;=$K12,11&lt;=IF($L12="",12,$L12),MOD(11-$K12,$N12)=0),$J12,0)))</f>
        <v>0</v>
      </c>
      <c r="Z12" s="19" t="n">
        <f aca="false">IF(OR($M12="",$M12="ERR",$J12="",$K12="",$N12=""),0,IF($N12=0,IF(AND(OR(12=7,12=12),12&gt;=$K12,12&lt;=IF($L12="",12,$L12)),$J12,0),IF(AND(12&gt;=$K12,12&lt;=IF($L12="",12,$L12),MOD(12-$K12,$N12)=0),$J12,0)))</f>
        <v>2500</v>
      </c>
      <c r="AA12" s="36" t="n">
        <f aca="false">SUM(O12:Z12)</f>
        <v>5000</v>
      </c>
      <c r="AB12" s="15" t="str">
        <f aca="false">IF(AND($B12="",$D12="",$J12=""),"",IF($B12="","Falta código",IF(ISNA(MATCH($B12,LST_COD,0)),"Código no registrado en Trabajadores",IF($E12="","Concepto no está en el catálogo",IF($M12="ERR","Retención de otro empleador: Origen = Otro empleador",IF(OR($J12="",$K12=""),"Falta monto o mes",IF(OR($K12&lt;1,$K12&gt;12),"Mes inicio inválido",IF(AND($L12&lt;&gt;"",OR($L12&lt;$K12,$L12&gt;12)),"Mes fin inválido",IF($N12="","Falta frecuencia",IF(AND($G12&lt;&gt;"Otro empleador",SUMPRODUCT(($O12:$Z12&lt;&gt;0)*(((COLUMN($O12:$Z12)-14)&lt;INDEX(Trabajadores!$M$6:$M$105,MATCH($B12,LST_COD,0)))+((COLUMN($O12:$Z12)-14)&gt;INDEX(Trabajadores!$N$6:$N$105,MATCH($B12,LST_COD,0)))))&gt;0),"Aviso: hay meses fuera del periodo laboral","OK"))))))))))</f>
        <v>OK</v>
      </c>
    </row>
    <row r="13" customFormat="false" ht="15" hidden="false" customHeight="false" outlineLevel="0" collapsed="false">
      <c r="A13" s="23" t="n">
        <v>8</v>
      </c>
      <c r="B13" s="7" t="s">
        <v>266</v>
      </c>
      <c r="C13" s="35" t="str">
        <f aca="false">IF($B13="","",IFERROR(INDEX(Trabajadores!$D$6:$D$105,MATCH($B13,LST_COD,0)),"¿Código?"))</f>
        <v>PÉREZ GARCÍA, ANA (EJEMPLO)</v>
      </c>
      <c r="D13" s="30" t="s">
        <v>226</v>
      </c>
      <c r="E13" s="9" t="str">
        <f aca="false">IF($D13="","",IFERROR(VLOOKUP($D13,CONC_TABLA,2,FALSE()),""))</f>
        <v>EXT</v>
      </c>
      <c r="F13" s="9" t="str">
        <f aca="false">IF($D13="","",IFERROR(VLOOKUP($D13,CONC_TABLA,3,FALSE()),""))</f>
        <v>No</v>
      </c>
      <c r="G13" s="30" t="s">
        <v>189</v>
      </c>
      <c r="H13" s="30"/>
      <c r="I13" s="30" t="s">
        <v>152</v>
      </c>
      <c r="J13" s="29" t="n">
        <v>1200</v>
      </c>
      <c r="K13" s="28" t="n">
        <v>3</v>
      </c>
      <c r="L13" s="28" t="n">
        <v>12</v>
      </c>
      <c r="M13" s="9" t="str">
        <f aca="false">IF(OR($B13="",$E13=""),"",IF($E13="INA","INA",IF($G13="Otro empleador",IF($E13="RET","RETO",IF($E13="ORD","OTO","OTX")),IF($E13="RET","ERR",$E13))))</f>
        <v>EXT</v>
      </c>
      <c r="N13" s="9" t="n">
        <f aca="false">IF($I13="","",IFERROR(VLOOKUP($I13,FREC_TABLA,2,FALSE()),""))</f>
        <v>3</v>
      </c>
      <c r="O13" s="19" t="n">
        <f aca="false">IF(OR($M13="",$M13="ERR",$J13="",$K13="",$N13=""),0,IF($N13=0,IF(AND(OR(1=7,1=12),1&gt;=$K13,1&lt;=IF($L13="",12,$L13)),$J13,0),IF(AND(1&gt;=$K13,1&lt;=IF($L13="",12,$L13),MOD(1-$K13,$N13)=0),$J13,0)))</f>
        <v>0</v>
      </c>
      <c r="P13" s="19" t="n">
        <f aca="false">IF(OR($M13="",$M13="ERR",$J13="",$K13="",$N13=""),0,IF($N13=0,IF(AND(OR(2=7,2=12),2&gt;=$K13,2&lt;=IF($L13="",12,$L13)),$J13,0),IF(AND(2&gt;=$K13,2&lt;=IF($L13="",12,$L13),MOD(2-$K13,$N13)=0),$J13,0)))</f>
        <v>0</v>
      </c>
      <c r="Q13" s="19" t="n">
        <f aca="false">IF(OR($M13="",$M13="ERR",$J13="",$K13="",$N13=""),0,IF($N13=0,IF(AND(OR(3=7,3=12),3&gt;=$K13,3&lt;=IF($L13="",12,$L13)),$J13,0),IF(AND(3&gt;=$K13,3&lt;=IF($L13="",12,$L13),MOD(3-$K13,$N13)=0),$J13,0)))</f>
        <v>1200</v>
      </c>
      <c r="R13" s="19" t="n">
        <f aca="false">IF(OR($M13="",$M13="ERR",$J13="",$K13="",$N13=""),0,IF($N13=0,IF(AND(OR(4=7,4=12),4&gt;=$K13,4&lt;=IF($L13="",12,$L13)),$J13,0),IF(AND(4&gt;=$K13,4&lt;=IF($L13="",12,$L13),MOD(4-$K13,$N13)=0),$J13,0)))</f>
        <v>0</v>
      </c>
      <c r="S13" s="19" t="n">
        <f aca="false">IF(OR($M13="",$M13="ERR",$J13="",$K13="",$N13=""),0,IF($N13=0,IF(AND(OR(5=7,5=12),5&gt;=$K13,5&lt;=IF($L13="",12,$L13)),$J13,0),IF(AND(5&gt;=$K13,5&lt;=IF($L13="",12,$L13),MOD(5-$K13,$N13)=0),$J13,0)))</f>
        <v>0</v>
      </c>
      <c r="T13" s="19" t="n">
        <f aca="false">IF(OR($M13="",$M13="ERR",$J13="",$K13="",$N13=""),0,IF($N13=0,IF(AND(OR(6=7,6=12),6&gt;=$K13,6&lt;=IF($L13="",12,$L13)),$J13,0),IF(AND(6&gt;=$K13,6&lt;=IF($L13="",12,$L13),MOD(6-$K13,$N13)=0),$J13,0)))</f>
        <v>1200</v>
      </c>
      <c r="U13" s="19" t="n">
        <f aca="false">IF(OR($M13="",$M13="ERR",$J13="",$K13="",$N13=""),0,IF($N13=0,IF(AND(OR(7=7,7=12),7&gt;=$K13,7&lt;=IF($L13="",12,$L13)),$J13,0),IF(AND(7&gt;=$K13,7&lt;=IF($L13="",12,$L13),MOD(7-$K13,$N13)=0),$J13,0)))</f>
        <v>0</v>
      </c>
      <c r="V13" s="19" t="n">
        <f aca="false">IF(OR($M13="",$M13="ERR",$J13="",$K13="",$N13=""),0,IF($N13=0,IF(AND(OR(8=7,8=12),8&gt;=$K13,8&lt;=IF($L13="",12,$L13)),$J13,0),IF(AND(8&gt;=$K13,8&lt;=IF($L13="",12,$L13),MOD(8-$K13,$N13)=0),$J13,0)))</f>
        <v>0</v>
      </c>
      <c r="W13" s="19" t="n">
        <f aca="false">IF(OR($M13="",$M13="ERR",$J13="",$K13="",$N13=""),0,IF($N13=0,IF(AND(OR(9=7,9=12),9&gt;=$K13,9&lt;=IF($L13="",12,$L13)),$J13,0),IF(AND(9&gt;=$K13,9&lt;=IF($L13="",12,$L13),MOD(9-$K13,$N13)=0),$J13,0)))</f>
        <v>1200</v>
      </c>
      <c r="X13" s="19" t="n">
        <f aca="false">IF(OR($M13="",$M13="ERR",$J13="",$K13="",$N13=""),0,IF($N13=0,IF(AND(OR(10=7,10=12),10&gt;=$K13,10&lt;=IF($L13="",12,$L13)),$J13,0),IF(AND(10&gt;=$K13,10&lt;=IF($L13="",12,$L13),MOD(10-$K13,$N13)=0),$J13,0)))</f>
        <v>0</v>
      </c>
      <c r="Y13" s="19" t="n">
        <f aca="false">IF(OR($M13="",$M13="ERR",$J13="",$K13="",$N13=""),0,IF($N13=0,IF(AND(OR(11=7,11=12),11&gt;=$K13,11&lt;=IF($L13="",12,$L13)),$J13,0),IF(AND(11&gt;=$K13,11&lt;=IF($L13="",12,$L13),MOD(11-$K13,$N13)=0),$J13,0)))</f>
        <v>0</v>
      </c>
      <c r="Z13" s="19" t="n">
        <f aca="false">IF(OR($M13="",$M13="ERR",$J13="",$K13="",$N13=""),0,IF($N13=0,IF(AND(OR(12=7,12=12),12&gt;=$K13,12&lt;=IF($L13="",12,$L13)),$J13,0),IF(AND(12&gt;=$K13,12&lt;=IF($L13="",12,$L13),MOD(12-$K13,$N13)=0),$J13,0)))</f>
        <v>1200</v>
      </c>
      <c r="AA13" s="36" t="n">
        <f aca="false">SUM(O13:Z13)</f>
        <v>4800</v>
      </c>
      <c r="AB13" s="15" t="str">
        <f aca="false">IF(AND($B13="",$D13="",$J13=""),"",IF($B13="","Falta código",IF(ISNA(MATCH($B13,LST_COD,0)),"Código no registrado en Trabajadores",IF($E13="","Concepto no está en el catálogo",IF($M13="ERR","Retención de otro empleador: Origen = Otro empleador",IF(OR($J13="",$K13=""),"Falta monto o mes",IF(OR($K13&lt;1,$K13&gt;12),"Mes inicio inválido",IF(AND($L13&lt;&gt;"",OR($L13&lt;$K13,$L13&gt;12)),"Mes fin inválido",IF($N13="","Falta frecuencia",IF(AND($G13&lt;&gt;"Otro empleador",SUMPRODUCT(($O13:$Z13&lt;&gt;0)*(((COLUMN($O13:$Z13)-14)&lt;INDEX(Trabajadores!$M$6:$M$105,MATCH($B13,LST_COD,0)))+((COLUMN($O13:$Z13)-14)&gt;INDEX(Trabajadores!$N$6:$N$105,MATCH($B13,LST_COD,0)))))&gt;0),"Aviso: hay meses fuera del periodo laboral","OK"))))))))))</f>
        <v>OK</v>
      </c>
    </row>
    <row r="14" customFormat="false" ht="15" hidden="false" customHeight="false" outlineLevel="0" collapsed="false">
      <c r="A14" s="23" t="n">
        <v>9</v>
      </c>
      <c r="B14" s="7" t="s">
        <v>266</v>
      </c>
      <c r="C14" s="35" t="str">
        <f aca="false">IF($B14="","",IFERROR(INDEX(Trabajadores!$D$6:$D$105,MATCH($B14,LST_COD,0)),"¿Código?"))</f>
        <v>PÉREZ GARCÍA, ANA (EJEMPLO)</v>
      </c>
      <c r="D14" s="30" t="s">
        <v>212</v>
      </c>
      <c r="E14" s="9" t="str">
        <f aca="false">IF($D14="","",IFERROR(VLOOKUP($D14,CONC_TABLA,2,FALSE()),""))</f>
        <v>ORD</v>
      </c>
      <c r="F14" s="9" t="str">
        <f aca="false">IF($D14="","",IFERROR(VLOOKUP($D14,CONC_TABLA,3,FALSE()),""))</f>
        <v>No</v>
      </c>
      <c r="G14" s="30" t="s">
        <v>189</v>
      </c>
      <c r="H14" s="30"/>
      <c r="I14" s="30" t="s">
        <v>160</v>
      </c>
      <c r="J14" s="29" t="n">
        <v>640</v>
      </c>
      <c r="K14" s="28" t="n">
        <v>2</v>
      </c>
      <c r="L14" s="28"/>
      <c r="M14" s="9" t="str">
        <f aca="false">IF(OR($B14="",$E14=""),"",IF($E14="INA","INA",IF($G14="Otro empleador",IF($E14="RET","RETO",IF($E14="ORD","OTO","OTX")),IF($E14="RET","ERR",$E14))))</f>
        <v>ORD</v>
      </c>
      <c r="N14" s="9" t="n">
        <f aca="false">IF($I14="","",IFERROR(VLOOKUP($I14,FREC_TABLA,2,FALSE()),""))</f>
        <v>12</v>
      </c>
      <c r="O14" s="19" t="n">
        <f aca="false">IF(OR($M14="",$M14="ERR",$J14="",$K14="",$N14=""),0,IF($N14=0,IF(AND(OR(1=7,1=12),1&gt;=$K14,1&lt;=IF($L14="",12,$L14)),$J14,0),IF(AND(1&gt;=$K14,1&lt;=IF($L14="",12,$L14),MOD(1-$K14,$N14)=0),$J14,0)))</f>
        <v>0</v>
      </c>
      <c r="P14" s="19" t="n">
        <f aca="false">IF(OR($M14="",$M14="ERR",$J14="",$K14="",$N14=""),0,IF($N14=0,IF(AND(OR(2=7,2=12),2&gt;=$K14,2&lt;=IF($L14="",12,$L14)),$J14,0),IF(AND(2&gt;=$K14,2&lt;=IF($L14="",12,$L14),MOD(2-$K14,$N14)=0),$J14,0)))</f>
        <v>640</v>
      </c>
      <c r="Q14" s="19" t="n">
        <f aca="false">IF(OR($M14="",$M14="ERR",$J14="",$K14="",$N14=""),0,IF($N14=0,IF(AND(OR(3=7,3=12),3&gt;=$K14,3&lt;=IF($L14="",12,$L14)),$J14,0),IF(AND(3&gt;=$K14,3&lt;=IF($L14="",12,$L14),MOD(3-$K14,$N14)=0),$J14,0)))</f>
        <v>0</v>
      </c>
      <c r="R14" s="19" t="n">
        <f aca="false">IF(OR($M14="",$M14="ERR",$J14="",$K14="",$N14=""),0,IF($N14=0,IF(AND(OR(4=7,4=12),4&gt;=$K14,4&lt;=IF($L14="",12,$L14)),$J14,0),IF(AND(4&gt;=$K14,4&lt;=IF($L14="",12,$L14),MOD(4-$K14,$N14)=0),$J14,0)))</f>
        <v>0</v>
      </c>
      <c r="S14" s="19" t="n">
        <f aca="false">IF(OR($M14="",$M14="ERR",$J14="",$K14="",$N14=""),0,IF($N14=0,IF(AND(OR(5=7,5=12),5&gt;=$K14,5&lt;=IF($L14="",12,$L14)),$J14,0),IF(AND(5&gt;=$K14,5&lt;=IF($L14="",12,$L14),MOD(5-$K14,$N14)=0),$J14,0)))</f>
        <v>0</v>
      </c>
      <c r="T14" s="19" t="n">
        <f aca="false">IF(OR($M14="",$M14="ERR",$J14="",$K14="",$N14=""),0,IF($N14=0,IF(AND(OR(6=7,6=12),6&gt;=$K14,6&lt;=IF($L14="",12,$L14)),$J14,0),IF(AND(6&gt;=$K14,6&lt;=IF($L14="",12,$L14),MOD(6-$K14,$N14)=0),$J14,0)))</f>
        <v>0</v>
      </c>
      <c r="U14" s="19" t="n">
        <f aca="false">IF(OR($M14="",$M14="ERR",$J14="",$K14="",$N14=""),0,IF($N14=0,IF(AND(OR(7=7,7=12),7&gt;=$K14,7&lt;=IF($L14="",12,$L14)),$J14,0),IF(AND(7&gt;=$K14,7&lt;=IF($L14="",12,$L14),MOD(7-$K14,$N14)=0),$J14,0)))</f>
        <v>0</v>
      </c>
      <c r="V14" s="19" t="n">
        <f aca="false">IF(OR($M14="",$M14="ERR",$J14="",$K14="",$N14=""),0,IF($N14=0,IF(AND(OR(8=7,8=12),8&gt;=$K14,8&lt;=IF($L14="",12,$L14)),$J14,0),IF(AND(8&gt;=$K14,8&lt;=IF($L14="",12,$L14),MOD(8-$K14,$N14)=0),$J14,0)))</f>
        <v>0</v>
      </c>
      <c r="W14" s="19" t="n">
        <f aca="false">IF(OR($M14="",$M14="ERR",$J14="",$K14="",$N14=""),0,IF($N14=0,IF(AND(OR(9=7,9=12),9&gt;=$K14,9&lt;=IF($L14="",12,$L14)),$J14,0),IF(AND(9&gt;=$K14,9&lt;=IF($L14="",12,$L14),MOD(9-$K14,$N14)=0),$J14,0)))</f>
        <v>0</v>
      </c>
      <c r="X14" s="19" t="n">
        <f aca="false">IF(OR($M14="",$M14="ERR",$J14="",$K14="",$N14=""),0,IF($N14=0,IF(AND(OR(10=7,10=12),10&gt;=$K14,10&lt;=IF($L14="",12,$L14)),$J14,0),IF(AND(10&gt;=$K14,10&lt;=IF($L14="",12,$L14),MOD(10-$K14,$N14)=0),$J14,0)))</f>
        <v>0</v>
      </c>
      <c r="Y14" s="19" t="n">
        <f aca="false">IF(OR($M14="",$M14="ERR",$J14="",$K14="",$N14=""),0,IF($N14=0,IF(AND(OR(11=7,11=12),11&gt;=$K14,11&lt;=IF($L14="",12,$L14)),$J14,0),IF(AND(11&gt;=$K14,11&lt;=IF($L14="",12,$L14),MOD(11-$K14,$N14)=0),$J14,0)))</f>
        <v>0</v>
      </c>
      <c r="Z14" s="19" t="n">
        <f aca="false">IF(OR($M14="",$M14="ERR",$J14="",$K14="",$N14=""),0,IF($N14=0,IF(AND(OR(12=7,12=12),12&gt;=$K14,12&lt;=IF($L14="",12,$L14)),$J14,0),IF(AND(12&gt;=$K14,12&lt;=IF($L14="",12,$L14),MOD(12-$K14,$N14)=0),$J14,0)))</f>
        <v>0</v>
      </c>
      <c r="AA14" s="36" t="n">
        <f aca="false">SUM(O14:Z14)</f>
        <v>640</v>
      </c>
      <c r="AB14" s="15" t="str">
        <f aca="false">IF(AND($B14="",$D14="",$J14=""),"",IF($B14="","Falta código",IF(ISNA(MATCH($B14,LST_COD,0)),"Código no registrado en Trabajadores",IF($E14="","Concepto no está en el catálogo",IF($M14="ERR","Retención de otro empleador: Origen = Otro empleador",IF(OR($J14="",$K14=""),"Falta monto o mes",IF(OR($K14&lt;1,$K14&gt;12),"Mes inicio inválido",IF(AND($L14&lt;&gt;"",OR($L14&lt;$K14,$L14&gt;12)),"Mes fin inválido",IF($N14="","Falta frecuencia",IF(AND($G14&lt;&gt;"Otro empleador",SUMPRODUCT(($O14:$Z14&lt;&gt;0)*(((COLUMN($O14:$Z14)-14)&lt;INDEX(Trabajadores!$M$6:$M$105,MATCH($B14,LST_COD,0)))+((COLUMN($O14:$Z14)-14)&gt;INDEX(Trabajadores!$N$6:$N$105,MATCH($B14,LST_COD,0)))))&gt;0),"Aviso: hay meses fuera del periodo laboral","OK"))))))))))</f>
        <v>OK</v>
      </c>
    </row>
    <row r="15" customFormat="false" ht="15" hidden="false" customHeight="false" outlineLevel="0" collapsed="false">
      <c r="A15" s="23" t="n">
        <v>10</v>
      </c>
      <c r="B15" s="7" t="s">
        <v>266</v>
      </c>
      <c r="C15" s="35" t="str">
        <f aca="false">IF($B15="","",IFERROR(INDEX(Trabajadores!$D$6:$D$105,MATCH($B15,LST_COD,0)),"¿Código?"))</f>
        <v>PÉREZ GARCÍA, ANA (EJEMPLO)</v>
      </c>
      <c r="D15" s="30" t="s">
        <v>212</v>
      </c>
      <c r="E15" s="9" t="str">
        <f aca="false">IF($D15="","",IFERROR(VLOOKUP($D15,CONC_TABLA,2,FALSE()),""))</f>
        <v>ORD</v>
      </c>
      <c r="F15" s="9" t="str">
        <f aca="false">IF($D15="","",IFERROR(VLOOKUP($D15,CONC_TABLA,3,FALSE()),""))</f>
        <v>No</v>
      </c>
      <c r="G15" s="30" t="s">
        <v>189</v>
      </c>
      <c r="H15" s="30"/>
      <c r="I15" s="30" t="s">
        <v>160</v>
      </c>
      <c r="J15" s="29" t="n">
        <v>415.5</v>
      </c>
      <c r="K15" s="28" t="n">
        <v>8</v>
      </c>
      <c r="L15" s="28"/>
      <c r="M15" s="9" t="str">
        <f aca="false">IF(OR($B15="",$E15=""),"",IF($E15="INA","INA",IF($G15="Otro empleador",IF($E15="RET","RETO",IF($E15="ORD","OTO","OTX")),IF($E15="RET","ERR",$E15))))</f>
        <v>ORD</v>
      </c>
      <c r="N15" s="9" t="n">
        <f aca="false">IF($I15="","",IFERROR(VLOOKUP($I15,FREC_TABLA,2,FALSE()),""))</f>
        <v>12</v>
      </c>
      <c r="O15" s="19" t="n">
        <f aca="false">IF(OR($M15="",$M15="ERR",$J15="",$K15="",$N15=""),0,IF($N15=0,IF(AND(OR(1=7,1=12),1&gt;=$K15,1&lt;=IF($L15="",12,$L15)),$J15,0),IF(AND(1&gt;=$K15,1&lt;=IF($L15="",12,$L15),MOD(1-$K15,$N15)=0),$J15,0)))</f>
        <v>0</v>
      </c>
      <c r="P15" s="19" t="n">
        <f aca="false">IF(OR($M15="",$M15="ERR",$J15="",$K15="",$N15=""),0,IF($N15=0,IF(AND(OR(2=7,2=12),2&gt;=$K15,2&lt;=IF($L15="",12,$L15)),$J15,0),IF(AND(2&gt;=$K15,2&lt;=IF($L15="",12,$L15),MOD(2-$K15,$N15)=0),$J15,0)))</f>
        <v>0</v>
      </c>
      <c r="Q15" s="19" t="n">
        <f aca="false">IF(OR($M15="",$M15="ERR",$J15="",$K15="",$N15=""),0,IF($N15=0,IF(AND(OR(3=7,3=12),3&gt;=$K15,3&lt;=IF($L15="",12,$L15)),$J15,0),IF(AND(3&gt;=$K15,3&lt;=IF($L15="",12,$L15),MOD(3-$K15,$N15)=0),$J15,0)))</f>
        <v>0</v>
      </c>
      <c r="R15" s="19" t="n">
        <f aca="false">IF(OR($M15="",$M15="ERR",$J15="",$K15="",$N15=""),0,IF($N15=0,IF(AND(OR(4=7,4=12),4&gt;=$K15,4&lt;=IF($L15="",12,$L15)),$J15,0),IF(AND(4&gt;=$K15,4&lt;=IF($L15="",12,$L15),MOD(4-$K15,$N15)=0),$J15,0)))</f>
        <v>0</v>
      </c>
      <c r="S15" s="19" t="n">
        <f aca="false">IF(OR($M15="",$M15="ERR",$J15="",$K15="",$N15=""),0,IF($N15=0,IF(AND(OR(5=7,5=12),5&gt;=$K15,5&lt;=IF($L15="",12,$L15)),$J15,0),IF(AND(5&gt;=$K15,5&lt;=IF($L15="",12,$L15),MOD(5-$K15,$N15)=0),$J15,0)))</f>
        <v>0</v>
      </c>
      <c r="T15" s="19" t="n">
        <f aca="false">IF(OR($M15="",$M15="ERR",$J15="",$K15="",$N15=""),0,IF($N15=0,IF(AND(OR(6=7,6=12),6&gt;=$K15,6&lt;=IF($L15="",12,$L15)),$J15,0),IF(AND(6&gt;=$K15,6&lt;=IF($L15="",12,$L15),MOD(6-$K15,$N15)=0),$J15,0)))</f>
        <v>0</v>
      </c>
      <c r="U15" s="19" t="n">
        <f aca="false">IF(OR($M15="",$M15="ERR",$J15="",$K15="",$N15=""),0,IF($N15=0,IF(AND(OR(7=7,7=12),7&gt;=$K15,7&lt;=IF($L15="",12,$L15)),$J15,0),IF(AND(7&gt;=$K15,7&lt;=IF($L15="",12,$L15),MOD(7-$K15,$N15)=0),$J15,0)))</f>
        <v>0</v>
      </c>
      <c r="V15" s="19" t="n">
        <f aca="false">IF(OR($M15="",$M15="ERR",$J15="",$K15="",$N15=""),0,IF($N15=0,IF(AND(OR(8=7,8=12),8&gt;=$K15,8&lt;=IF($L15="",12,$L15)),$J15,0),IF(AND(8&gt;=$K15,8&lt;=IF($L15="",12,$L15),MOD(8-$K15,$N15)=0),$J15,0)))</f>
        <v>415.5</v>
      </c>
      <c r="W15" s="19" t="n">
        <f aca="false">IF(OR($M15="",$M15="ERR",$J15="",$K15="",$N15=""),0,IF($N15=0,IF(AND(OR(9=7,9=12),9&gt;=$K15,9&lt;=IF($L15="",12,$L15)),$J15,0),IF(AND(9&gt;=$K15,9&lt;=IF($L15="",12,$L15),MOD(9-$K15,$N15)=0),$J15,0)))</f>
        <v>0</v>
      </c>
      <c r="X15" s="19" t="n">
        <f aca="false">IF(OR($M15="",$M15="ERR",$J15="",$K15="",$N15=""),0,IF($N15=0,IF(AND(OR(10=7,10=12),10&gt;=$K15,10&lt;=IF($L15="",12,$L15)),$J15,0),IF(AND(10&gt;=$K15,10&lt;=IF($L15="",12,$L15),MOD(10-$K15,$N15)=0),$J15,0)))</f>
        <v>0</v>
      </c>
      <c r="Y15" s="19" t="n">
        <f aca="false">IF(OR($M15="",$M15="ERR",$J15="",$K15="",$N15=""),0,IF($N15=0,IF(AND(OR(11=7,11=12),11&gt;=$K15,11&lt;=IF($L15="",12,$L15)),$J15,0),IF(AND(11&gt;=$K15,11&lt;=IF($L15="",12,$L15),MOD(11-$K15,$N15)=0),$J15,0)))</f>
        <v>0</v>
      </c>
      <c r="Z15" s="19" t="n">
        <f aca="false">IF(OR($M15="",$M15="ERR",$J15="",$K15="",$N15=""),0,IF($N15=0,IF(AND(OR(12=7,12=12),12&gt;=$K15,12&lt;=IF($L15="",12,$L15)),$J15,0),IF(AND(12&gt;=$K15,12&lt;=IF($L15="",12,$L15),MOD(12-$K15,$N15)=0),$J15,0)))</f>
        <v>0</v>
      </c>
      <c r="AA15" s="36" t="n">
        <f aca="false">SUM(O15:Z15)</f>
        <v>415.5</v>
      </c>
      <c r="AB15" s="15" t="str">
        <f aca="false">IF(AND($B15="",$D15="",$J15=""),"",IF($B15="","Falta código",IF(ISNA(MATCH($B15,LST_COD,0)),"Código no registrado en Trabajadores",IF($E15="","Concepto no está en el catálogo",IF($M15="ERR","Retención de otro empleador: Origen = Otro empleador",IF(OR($J15="",$K15=""),"Falta monto o mes",IF(OR($K15&lt;1,$K15&gt;12),"Mes inicio inválido",IF(AND($L15&lt;&gt;"",OR($L15&lt;$K15,$L15&gt;12)),"Mes fin inválido",IF($N15="","Falta frecuencia",IF(AND($G15&lt;&gt;"Otro empleador",SUMPRODUCT(($O15:$Z15&lt;&gt;0)*(((COLUMN($O15:$Z15)-14)&lt;INDEX(Trabajadores!$M$6:$M$105,MATCH($B15,LST_COD,0)))+((COLUMN($O15:$Z15)-14)&gt;INDEX(Trabajadores!$N$6:$N$105,MATCH($B15,LST_COD,0)))))&gt;0),"Aviso: hay meses fuera del periodo laboral","OK"))))))))))</f>
        <v>OK</v>
      </c>
    </row>
    <row r="16" customFormat="false" ht="15" hidden="false" customHeight="false" outlineLevel="0" collapsed="false">
      <c r="A16" s="23" t="n">
        <v>11</v>
      </c>
      <c r="B16" s="7" t="s">
        <v>266</v>
      </c>
      <c r="C16" s="35" t="str">
        <f aca="false">IF($B16="","",IFERROR(INDEX(Trabajadores!$D$6:$D$105,MATCH($B16,LST_COD,0)),"¿Código?"))</f>
        <v>PÉREZ GARCÍA, ANA (EJEMPLO)</v>
      </c>
      <c r="D16" s="30" t="s">
        <v>237</v>
      </c>
      <c r="E16" s="9" t="str">
        <f aca="false">IF($D16="","",IFERROR(VLOOKUP($D16,CONC_TABLA,2,FALSE()),""))</f>
        <v>INA</v>
      </c>
      <c r="F16" s="9" t="str">
        <f aca="false">IF($D16="","",IFERROR(VLOOKUP($D16,CONC_TABLA,3,FALSE()),""))</f>
        <v>No</v>
      </c>
      <c r="G16" s="30" t="s">
        <v>189</v>
      </c>
      <c r="H16" s="30"/>
      <c r="I16" s="30" t="s">
        <v>156</v>
      </c>
      <c r="J16" s="29" t="n">
        <v>5150</v>
      </c>
      <c r="K16" s="28" t="n">
        <v>5</v>
      </c>
      <c r="L16" s="28" t="n">
        <v>11</v>
      </c>
      <c r="M16" s="9" t="str">
        <f aca="false">IF(OR($B16="",$E16=""),"",IF($E16="INA","INA",IF($G16="Otro empleador",IF($E16="RET","RETO",IF($E16="ORD","OTO","OTX")),IF($E16="RET","ERR",$E16))))</f>
        <v>INA</v>
      </c>
      <c r="N16" s="9" t="n">
        <f aca="false">IF($I16="","",IFERROR(VLOOKUP($I16,FREC_TABLA,2,FALSE()),""))</f>
        <v>6</v>
      </c>
      <c r="O16" s="19" t="n">
        <f aca="false">IF(OR($M16="",$M16="ERR",$J16="",$K16="",$N16=""),0,IF($N16=0,IF(AND(OR(1=7,1=12),1&gt;=$K16,1&lt;=IF($L16="",12,$L16)),$J16,0),IF(AND(1&gt;=$K16,1&lt;=IF($L16="",12,$L16),MOD(1-$K16,$N16)=0),$J16,0)))</f>
        <v>0</v>
      </c>
      <c r="P16" s="19" t="n">
        <f aca="false">IF(OR($M16="",$M16="ERR",$J16="",$K16="",$N16=""),0,IF($N16=0,IF(AND(OR(2=7,2=12),2&gt;=$K16,2&lt;=IF($L16="",12,$L16)),$J16,0),IF(AND(2&gt;=$K16,2&lt;=IF($L16="",12,$L16),MOD(2-$K16,$N16)=0),$J16,0)))</f>
        <v>0</v>
      </c>
      <c r="Q16" s="19" t="n">
        <f aca="false">IF(OR($M16="",$M16="ERR",$J16="",$K16="",$N16=""),0,IF($N16=0,IF(AND(OR(3=7,3=12),3&gt;=$K16,3&lt;=IF($L16="",12,$L16)),$J16,0),IF(AND(3&gt;=$K16,3&lt;=IF($L16="",12,$L16),MOD(3-$K16,$N16)=0),$J16,0)))</f>
        <v>0</v>
      </c>
      <c r="R16" s="19" t="n">
        <f aca="false">IF(OR($M16="",$M16="ERR",$J16="",$K16="",$N16=""),0,IF($N16=0,IF(AND(OR(4=7,4=12),4&gt;=$K16,4&lt;=IF($L16="",12,$L16)),$J16,0),IF(AND(4&gt;=$K16,4&lt;=IF($L16="",12,$L16),MOD(4-$K16,$N16)=0),$J16,0)))</f>
        <v>0</v>
      </c>
      <c r="S16" s="19" t="n">
        <f aca="false">IF(OR($M16="",$M16="ERR",$J16="",$K16="",$N16=""),0,IF($N16=0,IF(AND(OR(5=7,5=12),5&gt;=$K16,5&lt;=IF($L16="",12,$L16)),$J16,0),IF(AND(5&gt;=$K16,5&lt;=IF($L16="",12,$L16),MOD(5-$K16,$N16)=0),$J16,0)))</f>
        <v>5150</v>
      </c>
      <c r="T16" s="19" t="n">
        <f aca="false">IF(OR($M16="",$M16="ERR",$J16="",$K16="",$N16=""),0,IF($N16=0,IF(AND(OR(6=7,6=12),6&gt;=$K16,6&lt;=IF($L16="",12,$L16)),$J16,0),IF(AND(6&gt;=$K16,6&lt;=IF($L16="",12,$L16),MOD(6-$K16,$N16)=0),$J16,0)))</f>
        <v>0</v>
      </c>
      <c r="U16" s="19" t="n">
        <f aca="false">IF(OR($M16="",$M16="ERR",$J16="",$K16="",$N16=""),0,IF($N16=0,IF(AND(OR(7=7,7=12),7&gt;=$K16,7&lt;=IF($L16="",12,$L16)),$J16,0),IF(AND(7&gt;=$K16,7&lt;=IF($L16="",12,$L16),MOD(7-$K16,$N16)=0),$J16,0)))</f>
        <v>0</v>
      </c>
      <c r="V16" s="19" t="n">
        <f aca="false">IF(OR($M16="",$M16="ERR",$J16="",$K16="",$N16=""),0,IF($N16=0,IF(AND(OR(8=7,8=12),8&gt;=$K16,8&lt;=IF($L16="",12,$L16)),$J16,0),IF(AND(8&gt;=$K16,8&lt;=IF($L16="",12,$L16),MOD(8-$K16,$N16)=0),$J16,0)))</f>
        <v>0</v>
      </c>
      <c r="W16" s="19" t="n">
        <f aca="false">IF(OR($M16="",$M16="ERR",$J16="",$K16="",$N16=""),0,IF($N16=0,IF(AND(OR(9=7,9=12),9&gt;=$K16,9&lt;=IF($L16="",12,$L16)),$J16,0),IF(AND(9&gt;=$K16,9&lt;=IF($L16="",12,$L16),MOD(9-$K16,$N16)=0),$J16,0)))</f>
        <v>0</v>
      </c>
      <c r="X16" s="19" t="n">
        <f aca="false">IF(OR($M16="",$M16="ERR",$J16="",$K16="",$N16=""),0,IF($N16=0,IF(AND(OR(10=7,10=12),10&gt;=$K16,10&lt;=IF($L16="",12,$L16)),$J16,0),IF(AND(10&gt;=$K16,10&lt;=IF($L16="",12,$L16),MOD(10-$K16,$N16)=0),$J16,0)))</f>
        <v>0</v>
      </c>
      <c r="Y16" s="19" t="n">
        <f aca="false">IF(OR($M16="",$M16="ERR",$J16="",$K16="",$N16=""),0,IF($N16=0,IF(AND(OR(11=7,11=12),11&gt;=$K16,11&lt;=IF($L16="",12,$L16)),$J16,0),IF(AND(11&gt;=$K16,11&lt;=IF($L16="",12,$L16),MOD(11-$K16,$N16)=0),$J16,0)))</f>
        <v>5150</v>
      </c>
      <c r="Z16" s="19" t="n">
        <f aca="false">IF(OR($M16="",$M16="ERR",$J16="",$K16="",$N16=""),0,IF($N16=0,IF(AND(OR(12=7,12=12),12&gt;=$K16,12&lt;=IF($L16="",12,$L16)),$J16,0),IF(AND(12&gt;=$K16,12&lt;=IF($L16="",12,$L16),MOD(12-$K16,$N16)=0),$J16,0)))</f>
        <v>0</v>
      </c>
      <c r="AA16" s="36" t="n">
        <f aca="false">SUM(O16:Z16)</f>
        <v>10300</v>
      </c>
      <c r="AB16" s="15" t="str">
        <f aca="false">IF(AND($B16="",$D16="",$J16=""),"",IF($B16="","Falta código",IF(ISNA(MATCH($B16,LST_COD,0)),"Código no registrado en Trabajadores",IF($E16="","Concepto no está en el catálogo",IF($M16="ERR","Retención de otro empleador: Origen = Otro empleador",IF(OR($J16="",$K16=""),"Falta monto o mes",IF(OR($K16&lt;1,$K16&gt;12),"Mes inicio inválido",IF(AND($L16&lt;&gt;"",OR($L16&lt;$K16,$L16&gt;12)),"Mes fin inválido",IF($N16="","Falta frecuencia",IF(AND($G16&lt;&gt;"Otro empleador",SUMPRODUCT(($O16:$Z16&lt;&gt;0)*(((COLUMN($O16:$Z16)-14)&lt;INDEX(Trabajadores!$M$6:$M$105,MATCH($B16,LST_COD,0)))+((COLUMN($O16:$Z16)-14)&gt;INDEX(Trabajadores!$N$6:$N$105,MATCH($B16,LST_COD,0)))))&gt;0),"Aviso: hay meses fuera del periodo laboral","OK"))))))))))</f>
        <v>OK</v>
      </c>
    </row>
    <row r="17" customFormat="false" ht="15" hidden="false" customHeight="false" outlineLevel="0" collapsed="false">
      <c r="A17" s="23" t="n">
        <v>12</v>
      </c>
      <c r="B17" s="7" t="s">
        <v>266</v>
      </c>
      <c r="C17" s="35" t="str">
        <f aca="false">IF($B17="","",IFERROR(INDEX(Trabajadores!$D$6:$D$105,MATCH($B17,LST_COD,0)),"¿Código?"))</f>
        <v>PÉREZ GARCÍA, ANA (EJEMPLO)</v>
      </c>
      <c r="D17" s="30" t="s">
        <v>241</v>
      </c>
      <c r="E17" s="9" t="str">
        <f aca="false">IF($D17="","",IFERROR(VLOOKUP($D17,CONC_TABLA,2,FALSE()),""))</f>
        <v>INA</v>
      </c>
      <c r="F17" s="9" t="str">
        <f aca="false">IF($D17="","",IFERROR(VLOOKUP($D17,CONC_TABLA,3,FALSE()),""))</f>
        <v>No</v>
      </c>
      <c r="G17" s="30" t="s">
        <v>189</v>
      </c>
      <c r="H17" s="30"/>
      <c r="I17" s="30" t="s">
        <v>148</v>
      </c>
      <c r="J17" s="29" t="n">
        <v>300</v>
      </c>
      <c r="K17" s="28" t="n">
        <v>1</v>
      </c>
      <c r="L17" s="28" t="n">
        <v>12</v>
      </c>
      <c r="M17" s="9" t="str">
        <f aca="false">IF(OR($B17="",$E17=""),"",IF($E17="INA","INA",IF($G17="Otro empleador",IF($E17="RET","RETO",IF($E17="ORD","OTO","OTX")),IF($E17="RET","ERR",$E17))))</f>
        <v>INA</v>
      </c>
      <c r="N17" s="9" t="n">
        <f aca="false">IF($I17="","",IFERROR(VLOOKUP($I17,FREC_TABLA,2,FALSE()),""))</f>
        <v>1</v>
      </c>
      <c r="O17" s="19" t="n">
        <f aca="false">IF(OR($M17="",$M17="ERR",$J17="",$K17="",$N17=""),0,IF($N17=0,IF(AND(OR(1=7,1=12),1&gt;=$K17,1&lt;=IF($L17="",12,$L17)),$J17,0),IF(AND(1&gt;=$K17,1&lt;=IF($L17="",12,$L17),MOD(1-$K17,$N17)=0),$J17,0)))</f>
        <v>300</v>
      </c>
      <c r="P17" s="19" t="n">
        <f aca="false">IF(OR($M17="",$M17="ERR",$J17="",$K17="",$N17=""),0,IF($N17=0,IF(AND(OR(2=7,2=12),2&gt;=$K17,2&lt;=IF($L17="",12,$L17)),$J17,0),IF(AND(2&gt;=$K17,2&lt;=IF($L17="",12,$L17),MOD(2-$K17,$N17)=0),$J17,0)))</f>
        <v>300</v>
      </c>
      <c r="Q17" s="19" t="n">
        <f aca="false">IF(OR($M17="",$M17="ERR",$J17="",$K17="",$N17=""),0,IF($N17=0,IF(AND(OR(3=7,3=12),3&gt;=$K17,3&lt;=IF($L17="",12,$L17)),$J17,0),IF(AND(3&gt;=$K17,3&lt;=IF($L17="",12,$L17),MOD(3-$K17,$N17)=0),$J17,0)))</f>
        <v>300</v>
      </c>
      <c r="R17" s="19" t="n">
        <f aca="false">IF(OR($M17="",$M17="ERR",$J17="",$K17="",$N17=""),0,IF($N17=0,IF(AND(OR(4=7,4=12),4&gt;=$K17,4&lt;=IF($L17="",12,$L17)),$J17,0),IF(AND(4&gt;=$K17,4&lt;=IF($L17="",12,$L17),MOD(4-$K17,$N17)=0),$J17,0)))</f>
        <v>300</v>
      </c>
      <c r="S17" s="19" t="n">
        <f aca="false">IF(OR($M17="",$M17="ERR",$J17="",$K17="",$N17=""),0,IF($N17=0,IF(AND(OR(5=7,5=12),5&gt;=$K17,5&lt;=IF($L17="",12,$L17)),$J17,0),IF(AND(5&gt;=$K17,5&lt;=IF($L17="",12,$L17),MOD(5-$K17,$N17)=0),$J17,0)))</f>
        <v>300</v>
      </c>
      <c r="T17" s="19" t="n">
        <f aca="false">IF(OR($M17="",$M17="ERR",$J17="",$K17="",$N17=""),0,IF($N17=0,IF(AND(OR(6=7,6=12),6&gt;=$K17,6&lt;=IF($L17="",12,$L17)),$J17,0),IF(AND(6&gt;=$K17,6&lt;=IF($L17="",12,$L17),MOD(6-$K17,$N17)=0),$J17,0)))</f>
        <v>300</v>
      </c>
      <c r="U17" s="19" t="n">
        <f aca="false">IF(OR($M17="",$M17="ERR",$J17="",$K17="",$N17=""),0,IF($N17=0,IF(AND(OR(7=7,7=12),7&gt;=$K17,7&lt;=IF($L17="",12,$L17)),$J17,0),IF(AND(7&gt;=$K17,7&lt;=IF($L17="",12,$L17),MOD(7-$K17,$N17)=0),$J17,0)))</f>
        <v>300</v>
      </c>
      <c r="V17" s="19" t="n">
        <f aca="false">IF(OR($M17="",$M17="ERR",$J17="",$K17="",$N17=""),0,IF($N17=0,IF(AND(OR(8=7,8=12),8&gt;=$K17,8&lt;=IF($L17="",12,$L17)),$J17,0),IF(AND(8&gt;=$K17,8&lt;=IF($L17="",12,$L17),MOD(8-$K17,$N17)=0),$J17,0)))</f>
        <v>300</v>
      </c>
      <c r="W17" s="19" t="n">
        <f aca="false">IF(OR($M17="",$M17="ERR",$J17="",$K17="",$N17=""),0,IF($N17=0,IF(AND(OR(9=7,9=12),9&gt;=$K17,9&lt;=IF($L17="",12,$L17)),$J17,0),IF(AND(9&gt;=$K17,9&lt;=IF($L17="",12,$L17),MOD(9-$K17,$N17)=0),$J17,0)))</f>
        <v>300</v>
      </c>
      <c r="X17" s="19" t="n">
        <f aca="false">IF(OR($M17="",$M17="ERR",$J17="",$K17="",$N17=""),0,IF($N17=0,IF(AND(OR(10=7,10=12),10&gt;=$K17,10&lt;=IF($L17="",12,$L17)),$J17,0),IF(AND(10&gt;=$K17,10&lt;=IF($L17="",12,$L17),MOD(10-$K17,$N17)=0),$J17,0)))</f>
        <v>300</v>
      </c>
      <c r="Y17" s="19" t="n">
        <f aca="false">IF(OR($M17="",$M17="ERR",$J17="",$K17="",$N17=""),0,IF($N17=0,IF(AND(OR(11=7,11=12),11&gt;=$K17,11&lt;=IF($L17="",12,$L17)),$J17,0),IF(AND(11&gt;=$K17,11&lt;=IF($L17="",12,$L17),MOD(11-$K17,$N17)=0),$J17,0)))</f>
        <v>300</v>
      </c>
      <c r="Z17" s="19" t="n">
        <f aca="false">IF(OR($M17="",$M17="ERR",$J17="",$K17="",$N17=""),0,IF($N17=0,IF(AND(OR(12=7,12=12),12&gt;=$K17,12&lt;=IF($L17="",12,$L17)),$J17,0),IF(AND(12&gt;=$K17,12&lt;=IF($L17="",12,$L17),MOD(12-$K17,$N17)=0),$J17,0)))</f>
        <v>300</v>
      </c>
      <c r="AA17" s="36" t="n">
        <f aca="false">SUM(O17:Z17)</f>
        <v>3600</v>
      </c>
      <c r="AB17" s="15" t="str">
        <f aca="false">IF(AND($B17="",$D17="",$J17=""),"",IF($B17="","Falta código",IF(ISNA(MATCH($B17,LST_COD,0)),"Código no registrado en Trabajadores",IF($E17="","Concepto no está en el catálogo",IF($M17="ERR","Retención de otro empleador: Origen = Otro empleador",IF(OR($J17="",$K17=""),"Falta monto o mes",IF(OR($K17&lt;1,$K17&gt;12),"Mes inicio inválido",IF(AND($L17&lt;&gt;"",OR($L17&lt;$K17,$L17&gt;12)),"Mes fin inválido",IF($N17="","Falta frecuencia",IF(AND($G17&lt;&gt;"Otro empleador",SUMPRODUCT(($O17:$Z17&lt;&gt;0)*(((COLUMN($O17:$Z17)-14)&lt;INDEX(Trabajadores!$M$6:$M$105,MATCH($B17,LST_COD,0)))+((COLUMN($O17:$Z17)-14)&gt;INDEX(Trabajadores!$N$6:$N$105,MATCH($B17,LST_COD,0)))))&gt;0),"Aviso: hay meses fuera del periodo laboral","OK"))))))))))</f>
        <v>OK</v>
      </c>
    </row>
    <row r="18" customFormat="false" ht="15" hidden="false" customHeight="false" outlineLevel="0" collapsed="false">
      <c r="A18" s="23" t="n">
        <v>13</v>
      </c>
      <c r="B18" s="7" t="s">
        <v>271</v>
      </c>
      <c r="C18" s="35" t="str">
        <f aca="false">IF($B18="","",IFERROR(INDEX(Trabajadores!$D$6:$D$105,MATCH($B18,LST_COD,0)),"¿Código?"))</f>
        <v>QUISPE MAMANI, LUIS (EJEMPLO)</v>
      </c>
      <c r="D18" s="30" t="s">
        <v>234</v>
      </c>
      <c r="E18" s="9" t="str">
        <f aca="false">IF($D18="","",IFERROR(VLOOKUP($D18,CONC_TABLA,2,FALSE()),""))</f>
        <v>ORD</v>
      </c>
      <c r="F18" s="9" t="str">
        <f aca="false">IF($D18="","",IFERROR(VLOOKUP($D18,CONC_TABLA,3,FALSE()),""))</f>
        <v>No</v>
      </c>
      <c r="G18" s="30" t="s">
        <v>192</v>
      </c>
      <c r="H18" s="30" t="s">
        <v>311</v>
      </c>
      <c r="I18" s="30" t="s">
        <v>148</v>
      </c>
      <c r="J18" s="29" t="n">
        <v>5000</v>
      </c>
      <c r="K18" s="28" t="n">
        <v>1</v>
      </c>
      <c r="L18" s="28" t="n">
        <v>4</v>
      </c>
      <c r="M18" s="9" t="str">
        <f aca="false">IF(OR($B18="",$E18=""),"",IF($E18="INA","INA",IF($G18="Otro empleador",IF($E18="RET","RETO",IF($E18="ORD","OTO","OTX")),IF($E18="RET","ERR",$E18))))</f>
        <v>OTO</v>
      </c>
      <c r="N18" s="9" t="n">
        <f aca="false">IF($I18="","",IFERROR(VLOOKUP($I18,FREC_TABLA,2,FALSE()),""))</f>
        <v>1</v>
      </c>
      <c r="O18" s="19" t="n">
        <f aca="false">IF(OR($M18="",$M18="ERR",$J18="",$K18="",$N18=""),0,IF($N18=0,IF(AND(OR(1=7,1=12),1&gt;=$K18,1&lt;=IF($L18="",12,$L18)),$J18,0),IF(AND(1&gt;=$K18,1&lt;=IF($L18="",12,$L18),MOD(1-$K18,$N18)=0),$J18,0)))</f>
        <v>5000</v>
      </c>
      <c r="P18" s="19" t="n">
        <f aca="false">IF(OR($M18="",$M18="ERR",$J18="",$K18="",$N18=""),0,IF($N18=0,IF(AND(OR(2=7,2=12),2&gt;=$K18,2&lt;=IF($L18="",12,$L18)),$J18,0),IF(AND(2&gt;=$K18,2&lt;=IF($L18="",12,$L18),MOD(2-$K18,$N18)=0),$J18,0)))</f>
        <v>5000</v>
      </c>
      <c r="Q18" s="19" t="n">
        <f aca="false">IF(OR($M18="",$M18="ERR",$J18="",$K18="",$N18=""),0,IF($N18=0,IF(AND(OR(3=7,3=12),3&gt;=$K18,3&lt;=IF($L18="",12,$L18)),$J18,0),IF(AND(3&gt;=$K18,3&lt;=IF($L18="",12,$L18),MOD(3-$K18,$N18)=0),$J18,0)))</f>
        <v>5000</v>
      </c>
      <c r="R18" s="19" t="n">
        <f aca="false">IF(OR($M18="",$M18="ERR",$J18="",$K18="",$N18=""),0,IF($N18=0,IF(AND(OR(4=7,4=12),4&gt;=$K18,4&lt;=IF($L18="",12,$L18)),$J18,0),IF(AND(4&gt;=$K18,4&lt;=IF($L18="",12,$L18),MOD(4-$K18,$N18)=0),$J18,0)))</f>
        <v>5000</v>
      </c>
      <c r="S18" s="19" t="n">
        <f aca="false">IF(OR($M18="",$M18="ERR",$J18="",$K18="",$N18=""),0,IF($N18=0,IF(AND(OR(5=7,5=12),5&gt;=$K18,5&lt;=IF($L18="",12,$L18)),$J18,0),IF(AND(5&gt;=$K18,5&lt;=IF($L18="",12,$L18),MOD(5-$K18,$N18)=0),$J18,0)))</f>
        <v>0</v>
      </c>
      <c r="T18" s="19" t="n">
        <f aca="false">IF(OR($M18="",$M18="ERR",$J18="",$K18="",$N18=""),0,IF($N18=0,IF(AND(OR(6=7,6=12),6&gt;=$K18,6&lt;=IF($L18="",12,$L18)),$J18,0),IF(AND(6&gt;=$K18,6&lt;=IF($L18="",12,$L18),MOD(6-$K18,$N18)=0),$J18,0)))</f>
        <v>0</v>
      </c>
      <c r="U18" s="19" t="n">
        <f aca="false">IF(OR($M18="",$M18="ERR",$J18="",$K18="",$N18=""),0,IF($N18=0,IF(AND(OR(7=7,7=12),7&gt;=$K18,7&lt;=IF($L18="",12,$L18)),$J18,0),IF(AND(7&gt;=$K18,7&lt;=IF($L18="",12,$L18),MOD(7-$K18,$N18)=0),$J18,0)))</f>
        <v>0</v>
      </c>
      <c r="V18" s="19" t="n">
        <f aca="false">IF(OR($M18="",$M18="ERR",$J18="",$K18="",$N18=""),0,IF($N18=0,IF(AND(OR(8=7,8=12),8&gt;=$K18,8&lt;=IF($L18="",12,$L18)),$J18,0),IF(AND(8&gt;=$K18,8&lt;=IF($L18="",12,$L18),MOD(8-$K18,$N18)=0),$J18,0)))</f>
        <v>0</v>
      </c>
      <c r="W18" s="19" t="n">
        <f aca="false">IF(OR($M18="",$M18="ERR",$J18="",$K18="",$N18=""),0,IF($N18=0,IF(AND(OR(9=7,9=12),9&gt;=$K18,9&lt;=IF($L18="",12,$L18)),$J18,0),IF(AND(9&gt;=$K18,9&lt;=IF($L18="",12,$L18),MOD(9-$K18,$N18)=0),$J18,0)))</f>
        <v>0</v>
      </c>
      <c r="X18" s="19" t="n">
        <f aca="false">IF(OR($M18="",$M18="ERR",$J18="",$K18="",$N18=""),0,IF($N18=0,IF(AND(OR(10=7,10=12),10&gt;=$K18,10&lt;=IF($L18="",12,$L18)),$J18,0),IF(AND(10&gt;=$K18,10&lt;=IF($L18="",12,$L18),MOD(10-$K18,$N18)=0),$J18,0)))</f>
        <v>0</v>
      </c>
      <c r="Y18" s="19" t="n">
        <f aca="false">IF(OR($M18="",$M18="ERR",$J18="",$K18="",$N18=""),0,IF($N18=0,IF(AND(OR(11=7,11=12),11&gt;=$K18,11&lt;=IF($L18="",12,$L18)),$J18,0),IF(AND(11&gt;=$K18,11&lt;=IF($L18="",12,$L18),MOD(11-$K18,$N18)=0),$J18,0)))</f>
        <v>0</v>
      </c>
      <c r="Z18" s="19" t="n">
        <f aca="false">IF(OR($M18="",$M18="ERR",$J18="",$K18="",$N18=""),0,IF($N18=0,IF(AND(OR(12=7,12=12),12&gt;=$K18,12&lt;=IF($L18="",12,$L18)),$J18,0),IF(AND(12&gt;=$K18,12&lt;=IF($L18="",12,$L18),MOD(12-$K18,$N18)=0),$J18,0)))</f>
        <v>0</v>
      </c>
      <c r="AA18" s="36" t="n">
        <f aca="false">SUM(O18:Z18)</f>
        <v>20000</v>
      </c>
      <c r="AB18" s="15" t="str">
        <f aca="false">IF(AND($B18="",$D18="",$J18=""),"",IF($B18="","Falta código",IF(ISNA(MATCH($B18,LST_COD,0)),"Código no registrado en Trabajadores",IF($E18="","Concepto no está en el catálogo",IF($M18="ERR","Retención de otro empleador: Origen = Otro empleador",IF(OR($J18="",$K18=""),"Falta monto o mes",IF(OR($K18&lt;1,$K18&gt;12),"Mes inicio inválido",IF(AND($L18&lt;&gt;"",OR($L18&lt;$K18,$L18&gt;12)),"Mes fin inválido",IF($N18="","Falta frecuencia",IF(AND($G18&lt;&gt;"Otro empleador",SUMPRODUCT(($O18:$Z18&lt;&gt;0)*(((COLUMN($O18:$Z18)-14)&lt;INDEX(Trabajadores!$M$6:$M$105,MATCH($B18,LST_COD,0)))+((COLUMN($O18:$Z18)-14)&gt;INDEX(Trabajadores!$N$6:$N$105,MATCH($B18,LST_COD,0)))))&gt;0),"Aviso: hay meses fuera del periodo laboral","OK"))))))))))</f>
        <v>OK</v>
      </c>
    </row>
    <row r="19" customFormat="false" ht="15" hidden="false" customHeight="false" outlineLevel="0" collapsed="false">
      <c r="A19" s="23" t="n">
        <v>14</v>
      </c>
      <c r="B19" s="7" t="s">
        <v>271</v>
      </c>
      <c r="C19" s="35" t="str">
        <f aca="false">IF($B19="","",IFERROR(INDEX(Trabajadores!$D$6:$D$105,MATCH($B19,LST_COD,0)),"¿Código?"))</f>
        <v>QUISPE MAMANI, LUIS (EJEMPLO)</v>
      </c>
      <c r="D19" s="30" t="s">
        <v>233</v>
      </c>
      <c r="E19" s="9" t="str">
        <f aca="false">IF($D19="","",IFERROR(VLOOKUP($D19,CONC_TABLA,2,FALSE()),""))</f>
        <v>EXT</v>
      </c>
      <c r="F19" s="9" t="str">
        <f aca="false">IF($D19="","",IFERROR(VLOOKUP($D19,CONC_TABLA,3,FALSE()),""))</f>
        <v>No</v>
      </c>
      <c r="G19" s="30" t="s">
        <v>192</v>
      </c>
      <c r="H19" s="30" t="s">
        <v>311</v>
      </c>
      <c r="I19" s="30" t="s">
        <v>160</v>
      </c>
      <c r="J19" s="29" t="n">
        <v>2725</v>
      </c>
      <c r="K19" s="28" t="n">
        <v>4</v>
      </c>
      <c r="L19" s="28"/>
      <c r="M19" s="9" t="str">
        <f aca="false">IF(OR($B19="",$E19=""),"",IF($E19="INA","INA",IF($G19="Otro empleador",IF($E19="RET","RETO",IF($E19="ORD","OTO","OTX")),IF($E19="RET","ERR",$E19))))</f>
        <v>OTX</v>
      </c>
      <c r="N19" s="9" t="n">
        <f aca="false">IF($I19="","",IFERROR(VLOOKUP($I19,FREC_TABLA,2,FALSE()),""))</f>
        <v>12</v>
      </c>
      <c r="O19" s="19" t="n">
        <f aca="false">IF(OR($M19="",$M19="ERR",$J19="",$K19="",$N19=""),0,IF($N19=0,IF(AND(OR(1=7,1=12),1&gt;=$K19,1&lt;=IF($L19="",12,$L19)),$J19,0),IF(AND(1&gt;=$K19,1&lt;=IF($L19="",12,$L19),MOD(1-$K19,$N19)=0),$J19,0)))</f>
        <v>0</v>
      </c>
      <c r="P19" s="19" t="n">
        <f aca="false">IF(OR($M19="",$M19="ERR",$J19="",$K19="",$N19=""),0,IF($N19=0,IF(AND(OR(2=7,2=12),2&gt;=$K19,2&lt;=IF($L19="",12,$L19)),$J19,0),IF(AND(2&gt;=$K19,2&lt;=IF($L19="",12,$L19),MOD(2-$K19,$N19)=0),$J19,0)))</f>
        <v>0</v>
      </c>
      <c r="Q19" s="19" t="n">
        <f aca="false">IF(OR($M19="",$M19="ERR",$J19="",$K19="",$N19=""),0,IF($N19=0,IF(AND(OR(3=7,3=12),3&gt;=$K19,3&lt;=IF($L19="",12,$L19)),$J19,0),IF(AND(3&gt;=$K19,3&lt;=IF($L19="",12,$L19),MOD(3-$K19,$N19)=0),$J19,0)))</f>
        <v>0</v>
      </c>
      <c r="R19" s="19" t="n">
        <f aca="false">IF(OR($M19="",$M19="ERR",$J19="",$K19="",$N19=""),0,IF($N19=0,IF(AND(OR(4=7,4=12),4&gt;=$K19,4&lt;=IF($L19="",12,$L19)),$J19,0),IF(AND(4&gt;=$K19,4&lt;=IF($L19="",12,$L19),MOD(4-$K19,$N19)=0),$J19,0)))</f>
        <v>2725</v>
      </c>
      <c r="S19" s="19" t="n">
        <f aca="false">IF(OR($M19="",$M19="ERR",$J19="",$K19="",$N19=""),0,IF($N19=0,IF(AND(OR(5=7,5=12),5&gt;=$K19,5&lt;=IF($L19="",12,$L19)),$J19,0),IF(AND(5&gt;=$K19,5&lt;=IF($L19="",12,$L19),MOD(5-$K19,$N19)=0),$J19,0)))</f>
        <v>0</v>
      </c>
      <c r="T19" s="19" t="n">
        <f aca="false">IF(OR($M19="",$M19="ERR",$J19="",$K19="",$N19=""),0,IF($N19=0,IF(AND(OR(6=7,6=12),6&gt;=$K19,6&lt;=IF($L19="",12,$L19)),$J19,0),IF(AND(6&gt;=$K19,6&lt;=IF($L19="",12,$L19),MOD(6-$K19,$N19)=0),$J19,0)))</f>
        <v>0</v>
      </c>
      <c r="U19" s="19" t="n">
        <f aca="false">IF(OR($M19="",$M19="ERR",$J19="",$K19="",$N19=""),0,IF($N19=0,IF(AND(OR(7=7,7=12),7&gt;=$K19,7&lt;=IF($L19="",12,$L19)),$J19,0),IF(AND(7&gt;=$K19,7&lt;=IF($L19="",12,$L19),MOD(7-$K19,$N19)=0),$J19,0)))</f>
        <v>0</v>
      </c>
      <c r="V19" s="19" t="n">
        <f aca="false">IF(OR($M19="",$M19="ERR",$J19="",$K19="",$N19=""),0,IF($N19=0,IF(AND(OR(8=7,8=12),8&gt;=$K19,8&lt;=IF($L19="",12,$L19)),$J19,0),IF(AND(8&gt;=$K19,8&lt;=IF($L19="",12,$L19),MOD(8-$K19,$N19)=0),$J19,0)))</f>
        <v>0</v>
      </c>
      <c r="W19" s="19" t="n">
        <f aca="false">IF(OR($M19="",$M19="ERR",$J19="",$K19="",$N19=""),0,IF($N19=0,IF(AND(OR(9=7,9=12),9&gt;=$K19,9&lt;=IF($L19="",12,$L19)),$J19,0),IF(AND(9&gt;=$K19,9&lt;=IF($L19="",12,$L19),MOD(9-$K19,$N19)=0),$J19,0)))</f>
        <v>0</v>
      </c>
      <c r="X19" s="19" t="n">
        <f aca="false">IF(OR($M19="",$M19="ERR",$J19="",$K19="",$N19=""),0,IF($N19=0,IF(AND(OR(10=7,10=12),10&gt;=$K19,10&lt;=IF($L19="",12,$L19)),$J19,0),IF(AND(10&gt;=$K19,10&lt;=IF($L19="",12,$L19),MOD(10-$K19,$N19)=0),$J19,0)))</f>
        <v>0</v>
      </c>
      <c r="Y19" s="19" t="n">
        <f aca="false">IF(OR($M19="",$M19="ERR",$J19="",$K19="",$N19=""),0,IF($N19=0,IF(AND(OR(11=7,11=12),11&gt;=$K19,11&lt;=IF($L19="",12,$L19)),$J19,0),IF(AND(11&gt;=$K19,11&lt;=IF($L19="",12,$L19),MOD(11-$K19,$N19)=0),$J19,0)))</f>
        <v>0</v>
      </c>
      <c r="Z19" s="19" t="n">
        <f aca="false">IF(OR($M19="",$M19="ERR",$J19="",$K19="",$N19=""),0,IF($N19=0,IF(AND(OR(12=7,12=12),12&gt;=$K19,12&lt;=IF($L19="",12,$L19)),$J19,0),IF(AND(12&gt;=$K19,12&lt;=IF($L19="",12,$L19),MOD(12-$K19,$N19)=0),$J19,0)))</f>
        <v>0</v>
      </c>
      <c r="AA19" s="36" t="n">
        <f aca="false">SUM(O19:Z19)</f>
        <v>2725</v>
      </c>
      <c r="AB19" s="15" t="str">
        <f aca="false">IF(AND($B19="",$D19="",$J19=""),"",IF($B19="","Falta código",IF(ISNA(MATCH($B19,LST_COD,0)),"Código no registrado en Trabajadores",IF($E19="","Concepto no está en el catálogo",IF($M19="ERR","Retención de otro empleador: Origen = Otro empleador",IF(OR($J19="",$K19=""),"Falta monto o mes",IF(OR($K19&lt;1,$K19&gt;12),"Mes inicio inválido",IF(AND($L19&lt;&gt;"",OR($L19&lt;$K19,$L19&gt;12)),"Mes fin inválido",IF($N19="","Falta frecuencia",IF(AND($G19&lt;&gt;"Otro empleador",SUMPRODUCT(($O19:$Z19&lt;&gt;0)*(((COLUMN($O19:$Z19)-14)&lt;INDEX(Trabajadores!$M$6:$M$105,MATCH($B19,LST_COD,0)))+((COLUMN($O19:$Z19)-14)&gt;INDEX(Trabajadores!$N$6:$N$105,MATCH($B19,LST_COD,0)))))&gt;0),"Aviso: hay meses fuera del periodo laboral","OK"))))))))))</f>
        <v>OK</v>
      </c>
    </row>
    <row r="20" customFormat="false" ht="15" hidden="false" customHeight="false" outlineLevel="0" collapsed="false">
      <c r="A20" s="23" t="n">
        <v>15</v>
      </c>
      <c r="B20" s="7" t="s">
        <v>271</v>
      </c>
      <c r="C20" s="35" t="str">
        <f aca="false">IF($B20="","",IFERROR(INDEX(Trabajadores!$D$6:$D$105,MATCH($B20,LST_COD,0)),"¿Código?"))</f>
        <v>QUISPE MAMANI, LUIS (EJEMPLO)</v>
      </c>
      <c r="D20" s="30" t="s">
        <v>182</v>
      </c>
      <c r="E20" s="9" t="str">
        <f aca="false">IF($D20="","",IFERROR(VLOOKUP($D20,CONC_TABLA,2,FALSE()),""))</f>
        <v>RET</v>
      </c>
      <c r="F20" s="9" t="str">
        <f aca="false">IF($D20="","",IFERROR(VLOOKUP($D20,CONC_TABLA,3,FALSE()),""))</f>
        <v>No</v>
      </c>
      <c r="G20" s="30" t="s">
        <v>192</v>
      </c>
      <c r="H20" s="30" t="s">
        <v>311</v>
      </c>
      <c r="I20" s="30" t="s">
        <v>160</v>
      </c>
      <c r="J20" s="29" t="n">
        <v>721.5</v>
      </c>
      <c r="K20" s="28" t="n">
        <v>3</v>
      </c>
      <c r="L20" s="28"/>
      <c r="M20" s="9" t="str">
        <f aca="false">IF(OR($B20="",$E20=""),"",IF($E20="INA","INA",IF($G20="Otro empleador",IF($E20="RET","RETO",IF($E20="ORD","OTO","OTX")),IF($E20="RET","ERR",$E20))))</f>
        <v>RETO</v>
      </c>
      <c r="N20" s="9" t="n">
        <f aca="false">IF($I20="","",IFERROR(VLOOKUP($I20,FREC_TABLA,2,FALSE()),""))</f>
        <v>12</v>
      </c>
      <c r="O20" s="19" t="n">
        <f aca="false">IF(OR($M20="",$M20="ERR",$J20="",$K20="",$N20=""),0,IF($N20=0,IF(AND(OR(1=7,1=12),1&gt;=$K20,1&lt;=IF($L20="",12,$L20)),$J20,0),IF(AND(1&gt;=$K20,1&lt;=IF($L20="",12,$L20),MOD(1-$K20,$N20)=0),$J20,0)))</f>
        <v>0</v>
      </c>
      <c r="P20" s="19" t="n">
        <f aca="false">IF(OR($M20="",$M20="ERR",$J20="",$K20="",$N20=""),0,IF($N20=0,IF(AND(OR(2=7,2=12),2&gt;=$K20,2&lt;=IF($L20="",12,$L20)),$J20,0),IF(AND(2&gt;=$K20,2&lt;=IF($L20="",12,$L20),MOD(2-$K20,$N20)=0),$J20,0)))</f>
        <v>0</v>
      </c>
      <c r="Q20" s="19" t="n">
        <f aca="false">IF(OR($M20="",$M20="ERR",$J20="",$K20="",$N20=""),0,IF($N20=0,IF(AND(OR(3=7,3=12),3&gt;=$K20,3&lt;=IF($L20="",12,$L20)),$J20,0),IF(AND(3&gt;=$K20,3&lt;=IF($L20="",12,$L20),MOD(3-$K20,$N20)=0),$J20,0)))</f>
        <v>721.5</v>
      </c>
      <c r="R20" s="19" t="n">
        <f aca="false">IF(OR($M20="",$M20="ERR",$J20="",$K20="",$N20=""),0,IF($N20=0,IF(AND(OR(4=7,4=12),4&gt;=$K20,4&lt;=IF($L20="",12,$L20)),$J20,0),IF(AND(4&gt;=$K20,4&lt;=IF($L20="",12,$L20),MOD(4-$K20,$N20)=0),$J20,0)))</f>
        <v>0</v>
      </c>
      <c r="S20" s="19" t="n">
        <f aca="false">IF(OR($M20="",$M20="ERR",$J20="",$K20="",$N20=""),0,IF($N20=0,IF(AND(OR(5=7,5=12),5&gt;=$K20,5&lt;=IF($L20="",12,$L20)),$J20,0),IF(AND(5&gt;=$K20,5&lt;=IF($L20="",12,$L20),MOD(5-$K20,$N20)=0),$J20,0)))</f>
        <v>0</v>
      </c>
      <c r="T20" s="19" t="n">
        <f aca="false">IF(OR($M20="",$M20="ERR",$J20="",$K20="",$N20=""),0,IF($N20=0,IF(AND(OR(6=7,6=12),6&gt;=$K20,6&lt;=IF($L20="",12,$L20)),$J20,0),IF(AND(6&gt;=$K20,6&lt;=IF($L20="",12,$L20),MOD(6-$K20,$N20)=0),$J20,0)))</f>
        <v>0</v>
      </c>
      <c r="U20" s="19" t="n">
        <f aca="false">IF(OR($M20="",$M20="ERR",$J20="",$K20="",$N20=""),0,IF($N20=0,IF(AND(OR(7=7,7=12),7&gt;=$K20,7&lt;=IF($L20="",12,$L20)),$J20,0),IF(AND(7&gt;=$K20,7&lt;=IF($L20="",12,$L20),MOD(7-$K20,$N20)=0),$J20,0)))</f>
        <v>0</v>
      </c>
      <c r="V20" s="19" t="n">
        <f aca="false">IF(OR($M20="",$M20="ERR",$J20="",$K20="",$N20=""),0,IF($N20=0,IF(AND(OR(8=7,8=12),8&gt;=$K20,8&lt;=IF($L20="",12,$L20)),$J20,0),IF(AND(8&gt;=$K20,8&lt;=IF($L20="",12,$L20),MOD(8-$K20,$N20)=0),$J20,0)))</f>
        <v>0</v>
      </c>
      <c r="W20" s="19" t="n">
        <f aca="false">IF(OR($M20="",$M20="ERR",$J20="",$K20="",$N20=""),0,IF($N20=0,IF(AND(OR(9=7,9=12),9&gt;=$K20,9&lt;=IF($L20="",12,$L20)),$J20,0),IF(AND(9&gt;=$K20,9&lt;=IF($L20="",12,$L20),MOD(9-$K20,$N20)=0),$J20,0)))</f>
        <v>0</v>
      </c>
      <c r="X20" s="19" t="n">
        <f aca="false">IF(OR($M20="",$M20="ERR",$J20="",$K20="",$N20=""),0,IF($N20=0,IF(AND(OR(10=7,10=12),10&gt;=$K20,10&lt;=IF($L20="",12,$L20)),$J20,0),IF(AND(10&gt;=$K20,10&lt;=IF($L20="",12,$L20),MOD(10-$K20,$N20)=0),$J20,0)))</f>
        <v>0</v>
      </c>
      <c r="Y20" s="19" t="n">
        <f aca="false">IF(OR($M20="",$M20="ERR",$J20="",$K20="",$N20=""),0,IF($N20=0,IF(AND(OR(11=7,11=12),11&gt;=$K20,11&lt;=IF($L20="",12,$L20)),$J20,0),IF(AND(11&gt;=$K20,11&lt;=IF($L20="",12,$L20),MOD(11-$K20,$N20)=0),$J20,0)))</f>
        <v>0</v>
      </c>
      <c r="Z20" s="19" t="n">
        <f aca="false">IF(OR($M20="",$M20="ERR",$J20="",$K20="",$N20=""),0,IF($N20=0,IF(AND(OR(12=7,12=12),12&gt;=$K20,12&lt;=IF($L20="",12,$L20)),$J20,0),IF(AND(12&gt;=$K20,12&lt;=IF($L20="",12,$L20),MOD(12-$K20,$N20)=0),$J20,0)))</f>
        <v>0</v>
      </c>
      <c r="AA20" s="36" t="n">
        <f aca="false">SUM(O20:Z20)</f>
        <v>721.5</v>
      </c>
      <c r="AB20" s="15" t="str">
        <f aca="false">IF(AND($B20="",$D20="",$J20=""),"",IF($B20="","Falta código",IF(ISNA(MATCH($B20,LST_COD,0)),"Código no registrado en Trabajadores",IF($E20="","Concepto no está en el catálogo",IF($M20="ERR","Retención de otro empleador: Origen = Otro empleador",IF(OR($J20="",$K20=""),"Falta monto o mes",IF(OR($K20&lt;1,$K20&gt;12),"Mes inicio inválido",IF(AND($L20&lt;&gt;"",OR($L20&lt;$K20,$L20&gt;12)),"Mes fin inválido",IF($N20="","Falta frecuencia",IF(AND($G20&lt;&gt;"Otro empleador",SUMPRODUCT(($O20:$Z20&lt;&gt;0)*(((COLUMN($O20:$Z20)-14)&lt;INDEX(Trabajadores!$M$6:$M$105,MATCH($B20,LST_COD,0)))+((COLUMN($O20:$Z20)-14)&gt;INDEX(Trabajadores!$N$6:$N$105,MATCH($B20,LST_COD,0)))))&gt;0),"Aviso: hay meses fuera del periodo laboral","OK"))))))))))</f>
        <v>OK</v>
      </c>
    </row>
    <row r="21" customFormat="false" ht="15" hidden="false" customHeight="false" outlineLevel="0" collapsed="false">
      <c r="A21" s="23" t="n">
        <v>16</v>
      </c>
      <c r="B21" s="7" t="s">
        <v>271</v>
      </c>
      <c r="C21" s="35" t="str">
        <f aca="false">IF($B21="","",IFERROR(INDEX(Trabajadores!$D$6:$D$105,MATCH($B21,LST_COD,0)),"¿Código?"))</f>
        <v>QUISPE MAMANI, LUIS (EJEMPLO)</v>
      </c>
      <c r="D21" s="30" t="s">
        <v>203</v>
      </c>
      <c r="E21" s="9" t="str">
        <f aca="false">IF($D21="","",IFERROR(VLOOKUP($D21,CONC_TABLA,2,FALSE()),""))</f>
        <v>ORD</v>
      </c>
      <c r="F21" s="9" t="str">
        <f aca="false">IF($D21="","",IFERROR(VLOOKUP($D21,CONC_TABLA,3,FALSE()),""))</f>
        <v>Sí</v>
      </c>
      <c r="G21" s="30" t="s">
        <v>189</v>
      </c>
      <c r="H21" s="30"/>
      <c r="I21" s="30" t="s">
        <v>148</v>
      </c>
      <c r="J21" s="29" t="n">
        <v>6000</v>
      </c>
      <c r="K21" s="28" t="n">
        <v>5</v>
      </c>
      <c r="L21" s="28" t="n">
        <v>12</v>
      </c>
      <c r="M21" s="9" t="str">
        <f aca="false">IF(OR($B21="",$E21=""),"",IF($E21="INA","INA",IF($G21="Otro empleador",IF($E21="RET","RETO",IF($E21="ORD","OTO","OTX")),IF($E21="RET","ERR",$E21))))</f>
        <v>ORD</v>
      </c>
      <c r="N21" s="9" t="n">
        <f aca="false">IF($I21="","",IFERROR(VLOOKUP($I21,FREC_TABLA,2,FALSE()),""))</f>
        <v>1</v>
      </c>
      <c r="O21" s="19" t="n">
        <f aca="false">IF(OR($M21="",$M21="ERR",$J21="",$K21="",$N21=""),0,IF($N21=0,IF(AND(OR(1=7,1=12),1&gt;=$K21,1&lt;=IF($L21="",12,$L21)),$J21,0),IF(AND(1&gt;=$K21,1&lt;=IF($L21="",12,$L21),MOD(1-$K21,$N21)=0),$J21,0)))</f>
        <v>0</v>
      </c>
      <c r="P21" s="19" t="n">
        <f aca="false">IF(OR($M21="",$M21="ERR",$J21="",$K21="",$N21=""),0,IF($N21=0,IF(AND(OR(2=7,2=12),2&gt;=$K21,2&lt;=IF($L21="",12,$L21)),$J21,0),IF(AND(2&gt;=$K21,2&lt;=IF($L21="",12,$L21),MOD(2-$K21,$N21)=0),$J21,0)))</f>
        <v>0</v>
      </c>
      <c r="Q21" s="19" t="n">
        <f aca="false">IF(OR($M21="",$M21="ERR",$J21="",$K21="",$N21=""),0,IF($N21=0,IF(AND(OR(3=7,3=12),3&gt;=$K21,3&lt;=IF($L21="",12,$L21)),$J21,0),IF(AND(3&gt;=$K21,3&lt;=IF($L21="",12,$L21),MOD(3-$K21,$N21)=0),$J21,0)))</f>
        <v>0</v>
      </c>
      <c r="R21" s="19" t="n">
        <f aca="false">IF(OR($M21="",$M21="ERR",$J21="",$K21="",$N21=""),0,IF($N21=0,IF(AND(OR(4=7,4=12),4&gt;=$K21,4&lt;=IF($L21="",12,$L21)),$J21,0),IF(AND(4&gt;=$K21,4&lt;=IF($L21="",12,$L21),MOD(4-$K21,$N21)=0),$J21,0)))</f>
        <v>0</v>
      </c>
      <c r="S21" s="19" t="n">
        <f aca="false">IF(OR($M21="",$M21="ERR",$J21="",$K21="",$N21=""),0,IF($N21=0,IF(AND(OR(5=7,5=12),5&gt;=$K21,5&lt;=IF($L21="",12,$L21)),$J21,0),IF(AND(5&gt;=$K21,5&lt;=IF($L21="",12,$L21),MOD(5-$K21,$N21)=0),$J21,0)))</f>
        <v>6000</v>
      </c>
      <c r="T21" s="19" t="n">
        <f aca="false">IF(OR($M21="",$M21="ERR",$J21="",$K21="",$N21=""),0,IF($N21=0,IF(AND(OR(6=7,6=12),6&gt;=$K21,6&lt;=IF($L21="",12,$L21)),$J21,0),IF(AND(6&gt;=$K21,6&lt;=IF($L21="",12,$L21),MOD(6-$K21,$N21)=0),$J21,0)))</f>
        <v>6000</v>
      </c>
      <c r="U21" s="19" t="n">
        <f aca="false">IF(OR($M21="",$M21="ERR",$J21="",$K21="",$N21=""),0,IF($N21=0,IF(AND(OR(7=7,7=12),7&gt;=$K21,7&lt;=IF($L21="",12,$L21)),$J21,0),IF(AND(7&gt;=$K21,7&lt;=IF($L21="",12,$L21),MOD(7-$K21,$N21)=0),$J21,0)))</f>
        <v>6000</v>
      </c>
      <c r="V21" s="19" t="n">
        <f aca="false">IF(OR($M21="",$M21="ERR",$J21="",$K21="",$N21=""),0,IF($N21=0,IF(AND(OR(8=7,8=12),8&gt;=$K21,8&lt;=IF($L21="",12,$L21)),$J21,0),IF(AND(8&gt;=$K21,8&lt;=IF($L21="",12,$L21),MOD(8-$K21,$N21)=0),$J21,0)))</f>
        <v>6000</v>
      </c>
      <c r="W21" s="19" t="n">
        <f aca="false">IF(OR($M21="",$M21="ERR",$J21="",$K21="",$N21=""),0,IF($N21=0,IF(AND(OR(9=7,9=12),9&gt;=$K21,9&lt;=IF($L21="",12,$L21)),$J21,0),IF(AND(9&gt;=$K21,9&lt;=IF($L21="",12,$L21),MOD(9-$K21,$N21)=0),$J21,0)))</f>
        <v>6000</v>
      </c>
      <c r="X21" s="19" t="n">
        <f aca="false">IF(OR($M21="",$M21="ERR",$J21="",$K21="",$N21=""),0,IF($N21=0,IF(AND(OR(10=7,10=12),10&gt;=$K21,10&lt;=IF($L21="",12,$L21)),$J21,0),IF(AND(10&gt;=$K21,10&lt;=IF($L21="",12,$L21),MOD(10-$K21,$N21)=0),$J21,0)))</f>
        <v>6000</v>
      </c>
      <c r="Y21" s="19" t="n">
        <f aca="false">IF(OR($M21="",$M21="ERR",$J21="",$K21="",$N21=""),0,IF($N21=0,IF(AND(OR(11=7,11=12),11&gt;=$K21,11&lt;=IF($L21="",12,$L21)),$J21,0),IF(AND(11&gt;=$K21,11&lt;=IF($L21="",12,$L21),MOD(11-$K21,$N21)=0),$J21,0)))</f>
        <v>6000</v>
      </c>
      <c r="Z21" s="19" t="n">
        <f aca="false">IF(OR($M21="",$M21="ERR",$J21="",$K21="",$N21=""),0,IF($N21=0,IF(AND(OR(12=7,12=12),12&gt;=$K21,12&lt;=IF($L21="",12,$L21)),$J21,0),IF(AND(12&gt;=$K21,12&lt;=IF($L21="",12,$L21),MOD(12-$K21,$N21)=0),$J21,0)))</f>
        <v>6000</v>
      </c>
      <c r="AA21" s="36" t="n">
        <f aca="false">SUM(O21:Z21)</f>
        <v>48000</v>
      </c>
      <c r="AB21" s="15" t="str">
        <f aca="false">IF(AND($B21="",$D21="",$J21=""),"",IF($B21="","Falta código",IF(ISNA(MATCH($B21,LST_COD,0)),"Código no registrado en Trabajadores",IF($E21="","Concepto no está en el catálogo",IF($M21="ERR","Retención de otro empleador: Origen = Otro empleador",IF(OR($J21="",$K21=""),"Falta monto o mes",IF(OR($K21&lt;1,$K21&gt;12),"Mes inicio inválido",IF(AND($L21&lt;&gt;"",OR($L21&lt;$K21,$L21&gt;12)),"Mes fin inválido",IF($N21="","Falta frecuencia",IF(AND($G21&lt;&gt;"Otro empleador",SUMPRODUCT(($O21:$Z21&lt;&gt;0)*(((COLUMN($O21:$Z21)-14)&lt;INDEX(Trabajadores!$M$6:$M$105,MATCH($B21,LST_COD,0)))+((COLUMN($O21:$Z21)-14)&gt;INDEX(Trabajadores!$N$6:$N$105,MATCH($B21,LST_COD,0)))))&gt;0),"Aviso: hay meses fuera del periodo laboral","OK"))))))))))</f>
        <v>OK</v>
      </c>
    </row>
    <row r="22" customFormat="false" ht="15" hidden="false" customHeight="false" outlineLevel="0" collapsed="false">
      <c r="A22" s="23" t="n">
        <v>17</v>
      </c>
      <c r="B22" s="7" t="s">
        <v>271</v>
      </c>
      <c r="C22" s="35" t="str">
        <f aca="false">IF($B22="","",IFERROR(INDEX(Trabajadores!$D$6:$D$105,MATCH($B22,LST_COD,0)),"¿Código?"))</f>
        <v>QUISPE MAMANI, LUIS (EJEMPLO)</v>
      </c>
      <c r="D22" s="30" t="s">
        <v>214</v>
      </c>
      <c r="E22" s="9" t="str">
        <f aca="false">IF($D22="","",IFERROR(VLOOKUP($D22,CONC_TABLA,2,FALSE()),""))</f>
        <v>ORD</v>
      </c>
      <c r="F22" s="9" t="str">
        <f aca="false">IF($D22="","",IFERROR(VLOOKUP($D22,CONC_TABLA,3,FALSE()),""))</f>
        <v>No</v>
      </c>
      <c r="G22" s="30" t="s">
        <v>189</v>
      </c>
      <c r="H22" s="30"/>
      <c r="I22" s="30" t="s">
        <v>160</v>
      </c>
      <c r="J22" s="29" t="n">
        <v>850</v>
      </c>
      <c r="K22" s="28" t="n">
        <v>6</v>
      </c>
      <c r="L22" s="28"/>
      <c r="M22" s="9" t="str">
        <f aca="false">IF(OR($B22="",$E22=""),"",IF($E22="INA","INA",IF($G22="Otro empleador",IF($E22="RET","RETO",IF($E22="ORD","OTO","OTX")),IF($E22="RET","ERR",$E22))))</f>
        <v>ORD</v>
      </c>
      <c r="N22" s="9" t="n">
        <f aca="false">IF($I22="","",IFERROR(VLOOKUP($I22,FREC_TABLA,2,FALSE()),""))</f>
        <v>12</v>
      </c>
      <c r="O22" s="19" t="n">
        <f aca="false">IF(OR($M22="",$M22="ERR",$J22="",$K22="",$N22=""),0,IF($N22=0,IF(AND(OR(1=7,1=12),1&gt;=$K22,1&lt;=IF($L22="",12,$L22)),$J22,0),IF(AND(1&gt;=$K22,1&lt;=IF($L22="",12,$L22),MOD(1-$K22,$N22)=0),$J22,0)))</f>
        <v>0</v>
      </c>
      <c r="P22" s="19" t="n">
        <f aca="false">IF(OR($M22="",$M22="ERR",$J22="",$K22="",$N22=""),0,IF($N22=0,IF(AND(OR(2=7,2=12),2&gt;=$K22,2&lt;=IF($L22="",12,$L22)),$J22,0),IF(AND(2&gt;=$K22,2&lt;=IF($L22="",12,$L22),MOD(2-$K22,$N22)=0),$J22,0)))</f>
        <v>0</v>
      </c>
      <c r="Q22" s="19" t="n">
        <f aca="false">IF(OR($M22="",$M22="ERR",$J22="",$K22="",$N22=""),0,IF($N22=0,IF(AND(OR(3=7,3=12),3&gt;=$K22,3&lt;=IF($L22="",12,$L22)),$J22,0),IF(AND(3&gt;=$K22,3&lt;=IF($L22="",12,$L22),MOD(3-$K22,$N22)=0),$J22,0)))</f>
        <v>0</v>
      </c>
      <c r="R22" s="19" t="n">
        <f aca="false">IF(OR($M22="",$M22="ERR",$J22="",$K22="",$N22=""),0,IF($N22=0,IF(AND(OR(4=7,4=12),4&gt;=$K22,4&lt;=IF($L22="",12,$L22)),$J22,0),IF(AND(4&gt;=$K22,4&lt;=IF($L22="",12,$L22),MOD(4-$K22,$N22)=0),$J22,0)))</f>
        <v>0</v>
      </c>
      <c r="S22" s="19" t="n">
        <f aca="false">IF(OR($M22="",$M22="ERR",$J22="",$K22="",$N22=""),0,IF($N22=0,IF(AND(OR(5=7,5=12),5&gt;=$K22,5&lt;=IF($L22="",12,$L22)),$J22,0),IF(AND(5&gt;=$K22,5&lt;=IF($L22="",12,$L22),MOD(5-$K22,$N22)=0),$J22,0)))</f>
        <v>0</v>
      </c>
      <c r="T22" s="19" t="n">
        <f aca="false">IF(OR($M22="",$M22="ERR",$J22="",$K22="",$N22=""),0,IF($N22=0,IF(AND(OR(6=7,6=12),6&gt;=$K22,6&lt;=IF($L22="",12,$L22)),$J22,0),IF(AND(6&gt;=$K22,6&lt;=IF($L22="",12,$L22),MOD(6-$K22,$N22)=0),$J22,0)))</f>
        <v>850</v>
      </c>
      <c r="U22" s="19" t="n">
        <f aca="false">IF(OR($M22="",$M22="ERR",$J22="",$K22="",$N22=""),0,IF($N22=0,IF(AND(OR(7=7,7=12),7&gt;=$K22,7&lt;=IF($L22="",12,$L22)),$J22,0),IF(AND(7&gt;=$K22,7&lt;=IF($L22="",12,$L22),MOD(7-$K22,$N22)=0),$J22,0)))</f>
        <v>0</v>
      </c>
      <c r="V22" s="19" t="n">
        <f aca="false">IF(OR($M22="",$M22="ERR",$J22="",$K22="",$N22=""),0,IF($N22=0,IF(AND(OR(8=7,8=12),8&gt;=$K22,8&lt;=IF($L22="",12,$L22)),$J22,0),IF(AND(8&gt;=$K22,8&lt;=IF($L22="",12,$L22),MOD(8-$K22,$N22)=0),$J22,0)))</f>
        <v>0</v>
      </c>
      <c r="W22" s="19" t="n">
        <f aca="false">IF(OR($M22="",$M22="ERR",$J22="",$K22="",$N22=""),0,IF($N22=0,IF(AND(OR(9=7,9=12),9&gt;=$K22,9&lt;=IF($L22="",12,$L22)),$J22,0),IF(AND(9&gt;=$K22,9&lt;=IF($L22="",12,$L22),MOD(9-$K22,$N22)=0),$J22,0)))</f>
        <v>0</v>
      </c>
      <c r="X22" s="19" t="n">
        <f aca="false">IF(OR($M22="",$M22="ERR",$J22="",$K22="",$N22=""),0,IF($N22=0,IF(AND(OR(10=7,10=12),10&gt;=$K22,10&lt;=IF($L22="",12,$L22)),$J22,0),IF(AND(10&gt;=$K22,10&lt;=IF($L22="",12,$L22),MOD(10-$K22,$N22)=0),$J22,0)))</f>
        <v>0</v>
      </c>
      <c r="Y22" s="19" t="n">
        <f aca="false">IF(OR($M22="",$M22="ERR",$J22="",$K22="",$N22=""),0,IF($N22=0,IF(AND(OR(11=7,11=12),11&gt;=$K22,11&lt;=IF($L22="",12,$L22)),$J22,0),IF(AND(11&gt;=$K22,11&lt;=IF($L22="",12,$L22),MOD(11-$K22,$N22)=0),$J22,0)))</f>
        <v>0</v>
      </c>
      <c r="Z22" s="19" t="n">
        <f aca="false">IF(OR($M22="",$M22="ERR",$J22="",$K22="",$N22=""),0,IF($N22=0,IF(AND(OR(12=7,12=12),12&gt;=$K22,12&lt;=IF($L22="",12,$L22)),$J22,0),IF(AND(12&gt;=$K22,12&lt;=IF($L22="",12,$L22),MOD(12-$K22,$N22)=0),$J22,0)))</f>
        <v>0</v>
      </c>
      <c r="AA22" s="36" t="n">
        <f aca="false">SUM(O22:Z22)</f>
        <v>850</v>
      </c>
      <c r="AB22" s="15" t="str">
        <f aca="false">IF(AND($B22="",$D22="",$J22=""),"",IF($B22="","Falta código",IF(ISNA(MATCH($B22,LST_COD,0)),"Código no registrado en Trabajadores",IF($E22="","Concepto no está en el catálogo",IF($M22="ERR","Retención de otro empleador: Origen = Otro empleador",IF(OR($J22="",$K22=""),"Falta monto o mes",IF(OR($K22&lt;1,$K22&gt;12),"Mes inicio inválido",IF(AND($L22&lt;&gt;"",OR($L22&lt;$K22,$L22&gt;12)),"Mes fin inválido",IF($N22="","Falta frecuencia",IF(AND($G22&lt;&gt;"Otro empleador",SUMPRODUCT(($O22:$Z22&lt;&gt;0)*(((COLUMN($O22:$Z22)-14)&lt;INDEX(Trabajadores!$M$6:$M$105,MATCH($B22,LST_COD,0)))+((COLUMN($O22:$Z22)-14)&gt;INDEX(Trabajadores!$N$6:$N$105,MATCH($B22,LST_COD,0)))))&gt;0),"Aviso: hay meses fuera del periodo laboral","OK"))))))))))</f>
        <v>OK</v>
      </c>
    </row>
    <row r="23" customFormat="false" ht="15" hidden="false" customHeight="false" outlineLevel="0" collapsed="false">
      <c r="A23" s="23" t="n">
        <v>18</v>
      </c>
      <c r="B23" s="7" t="s">
        <v>271</v>
      </c>
      <c r="C23" s="35" t="str">
        <f aca="false">IF($B23="","",IFERROR(INDEX(Trabajadores!$D$6:$D$105,MATCH($B23,LST_COD,0)),"¿Código?"))</f>
        <v>QUISPE MAMANI, LUIS (EJEMPLO)</v>
      </c>
      <c r="D23" s="30" t="s">
        <v>214</v>
      </c>
      <c r="E23" s="9" t="str">
        <f aca="false">IF($D23="","",IFERROR(VLOOKUP($D23,CONC_TABLA,2,FALSE()),""))</f>
        <v>ORD</v>
      </c>
      <c r="F23" s="9" t="str">
        <f aca="false">IF($D23="","",IFERROR(VLOOKUP($D23,CONC_TABLA,3,FALSE()),""))</f>
        <v>No</v>
      </c>
      <c r="G23" s="30" t="s">
        <v>189</v>
      </c>
      <c r="H23" s="30"/>
      <c r="I23" s="30" t="s">
        <v>160</v>
      </c>
      <c r="J23" s="29" t="n">
        <v>1320</v>
      </c>
      <c r="K23" s="28" t="n">
        <v>8</v>
      </c>
      <c r="L23" s="28"/>
      <c r="M23" s="9" t="str">
        <f aca="false">IF(OR($B23="",$E23=""),"",IF($E23="INA","INA",IF($G23="Otro empleador",IF($E23="RET","RETO",IF($E23="ORD","OTO","OTX")),IF($E23="RET","ERR",$E23))))</f>
        <v>ORD</v>
      </c>
      <c r="N23" s="9" t="n">
        <f aca="false">IF($I23="","",IFERROR(VLOOKUP($I23,FREC_TABLA,2,FALSE()),""))</f>
        <v>12</v>
      </c>
      <c r="O23" s="19" t="n">
        <f aca="false">IF(OR($M23="",$M23="ERR",$J23="",$K23="",$N23=""),0,IF($N23=0,IF(AND(OR(1=7,1=12),1&gt;=$K23,1&lt;=IF($L23="",12,$L23)),$J23,0),IF(AND(1&gt;=$K23,1&lt;=IF($L23="",12,$L23),MOD(1-$K23,$N23)=0),$J23,0)))</f>
        <v>0</v>
      </c>
      <c r="P23" s="19" t="n">
        <f aca="false">IF(OR($M23="",$M23="ERR",$J23="",$K23="",$N23=""),0,IF($N23=0,IF(AND(OR(2=7,2=12),2&gt;=$K23,2&lt;=IF($L23="",12,$L23)),$J23,0),IF(AND(2&gt;=$K23,2&lt;=IF($L23="",12,$L23),MOD(2-$K23,$N23)=0),$J23,0)))</f>
        <v>0</v>
      </c>
      <c r="Q23" s="19" t="n">
        <f aca="false">IF(OR($M23="",$M23="ERR",$J23="",$K23="",$N23=""),0,IF($N23=0,IF(AND(OR(3=7,3=12),3&gt;=$K23,3&lt;=IF($L23="",12,$L23)),$J23,0),IF(AND(3&gt;=$K23,3&lt;=IF($L23="",12,$L23),MOD(3-$K23,$N23)=0),$J23,0)))</f>
        <v>0</v>
      </c>
      <c r="R23" s="19" t="n">
        <f aca="false">IF(OR($M23="",$M23="ERR",$J23="",$K23="",$N23=""),0,IF($N23=0,IF(AND(OR(4=7,4=12),4&gt;=$K23,4&lt;=IF($L23="",12,$L23)),$J23,0),IF(AND(4&gt;=$K23,4&lt;=IF($L23="",12,$L23),MOD(4-$K23,$N23)=0),$J23,0)))</f>
        <v>0</v>
      </c>
      <c r="S23" s="19" t="n">
        <f aca="false">IF(OR($M23="",$M23="ERR",$J23="",$K23="",$N23=""),0,IF($N23=0,IF(AND(OR(5=7,5=12),5&gt;=$K23,5&lt;=IF($L23="",12,$L23)),$J23,0),IF(AND(5&gt;=$K23,5&lt;=IF($L23="",12,$L23),MOD(5-$K23,$N23)=0),$J23,0)))</f>
        <v>0</v>
      </c>
      <c r="T23" s="19" t="n">
        <f aca="false">IF(OR($M23="",$M23="ERR",$J23="",$K23="",$N23=""),0,IF($N23=0,IF(AND(OR(6=7,6=12),6&gt;=$K23,6&lt;=IF($L23="",12,$L23)),$J23,0),IF(AND(6&gt;=$K23,6&lt;=IF($L23="",12,$L23),MOD(6-$K23,$N23)=0),$J23,0)))</f>
        <v>0</v>
      </c>
      <c r="U23" s="19" t="n">
        <f aca="false">IF(OR($M23="",$M23="ERR",$J23="",$K23="",$N23=""),0,IF($N23=0,IF(AND(OR(7=7,7=12),7&gt;=$K23,7&lt;=IF($L23="",12,$L23)),$J23,0),IF(AND(7&gt;=$K23,7&lt;=IF($L23="",12,$L23),MOD(7-$K23,$N23)=0),$J23,0)))</f>
        <v>0</v>
      </c>
      <c r="V23" s="19" t="n">
        <f aca="false">IF(OR($M23="",$M23="ERR",$J23="",$K23="",$N23=""),0,IF($N23=0,IF(AND(OR(8=7,8=12),8&gt;=$K23,8&lt;=IF($L23="",12,$L23)),$J23,0),IF(AND(8&gt;=$K23,8&lt;=IF($L23="",12,$L23),MOD(8-$K23,$N23)=0),$J23,0)))</f>
        <v>1320</v>
      </c>
      <c r="W23" s="19" t="n">
        <f aca="false">IF(OR($M23="",$M23="ERR",$J23="",$K23="",$N23=""),0,IF($N23=0,IF(AND(OR(9=7,9=12),9&gt;=$K23,9&lt;=IF($L23="",12,$L23)),$J23,0),IF(AND(9&gt;=$K23,9&lt;=IF($L23="",12,$L23),MOD(9-$K23,$N23)=0),$J23,0)))</f>
        <v>0</v>
      </c>
      <c r="X23" s="19" t="n">
        <f aca="false">IF(OR($M23="",$M23="ERR",$J23="",$K23="",$N23=""),0,IF($N23=0,IF(AND(OR(10=7,10=12),10&gt;=$K23,10&lt;=IF($L23="",12,$L23)),$J23,0),IF(AND(10&gt;=$K23,10&lt;=IF($L23="",12,$L23),MOD(10-$K23,$N23)=0),$J23,0)))</f>
        <v>0</v>
      </c>
      <c r="Y23" s="19" t="n">
        <f aca="false">IF(OR($M23="",$M23="ERR",$J23="",$K23="",$N23=""),0,IF($N23=0,IF(AND(OR(11=7,11=12),11&gt;=$K23,11&lt;=IF($L23="",12,$L23)),$J23,0),IF(AND(11&gt;=$K23,11&lt;=IF($L23="",12,$L23),MOD(11-$K23,$N23)=0),$J23,0)))</f>
        <v>0</v>
      </c>
      <c r="Z23" s="19" t="n">
        <f aca="false">IF(OR($M23="",$M23="ERR",$J23="",$K23="",$N23=""),0,IF($N23=0,IF(AND(OR(12=7,12=12),12&gt;=$K23,12&lt;=IF($L23="",12,$L23)),$J23,0),IF(AND(12&gt;=$K23,12&lt;=IF($L23="",12,$L23),MOD(12-$K23,$N23)=0),$J23,0)))</f>
        <v>0</v>
      </c>
      <c r="AA23" s="36" t="n">
        <f aca="false">SUM(O23:Z23)</f>
        <v>1320</v>
      </c>
      <c r="AB23" s="15" t="str">
        <f aca="false">IF(AND($B23="",$D23="",$J23=""),"",IF($B23="","Falta código",IF(ISNA(MATCH($B23,LST_COD,0)),"Código no registrado en Trabajadores",IF($E23="","Concepto no está en el catálogo",IF($M23="ERR","Retención de otro empleador: Origen = Otro empleador",IF(OR($J23="",$K23=""),"Falta monto o mes",IF(OR($K23&lt;1,$K23&gt;12),"Mes inicio inválido",IF(AND($L23&lt;&gt;"",OR($L23&lt;$K23,$L23&gt;12)),"Mes fin inválido",IF($N23="","Falta frecuencia",IF(AND($G23&lt;&gt;"Otro empleador",SUMPRODUCT(($O23:$Z23&lt;&gt;0)*(((COLUMN($O23:$Z23)-14)&lt;INDEX(Trabajadores!$M$6:$M$105,MATCH($B23,LST_COD,0)))+((COLUMN($O23:$Z23)-14)&gt;INDEX(Trabajadores!$N$6:$N$105,MATCH($B23,LST_COD,0)))))&gt;0),"Aviso: hay meses fuera del periodo laboral","OK"))))))))))</f>
        <v>OK</v>
      </c>
    </row>
    <row r="24" customFormat="false" ht="15" hidden="false" customHeight="false" outlineLevel="0" collapsed="false">
      <c r="A24" s="23" t="n">
        <v>19</v>
      </c>
      <c r="B24" s="7" t="s">
        <v>271</v>
      </c>
      <c r="C24" s="35" t="str">
        <f aca="false">IF($B24="","",IFERROR(INDEX(Trabajadores!$D$6:$D$105,MATCH($B24,LST_COD,0)),"¿Código?"))</f>
        <v>QUISPE MAMANI, LUIS (EJEMPLO)</v>
      </c>
      <c r="D24" s="30" t="s">
        <v>216</v>
      </c>
      <c r="E24" s="9" t="str">
        <f aca="false">IF($D24="","",IFERROR(VLOOKUP($D24,CONC_TABLA,2,FALSE()),""))</f>
        <v>GRA</v>
      </c>
      <c r="F24" s="9" t="str">
        <f aca="false">IF($D24="","",IFERROR(VLOOKUP($D24,CONC_TABLA,3,FALSE()),""))</f>
        <v>No</v>
      </c>
      <c r="G24" s="30" t="s">
        <v>189</v>
      </c>
      <c r="H24" s="30"/>
      <c r="I24" s="30" t="s">
        <v>160</v>
      </c>
      <c r="J24" s="29" t="n">
        <v>2000</v>
      </c>
      <c r="K24" s="28" t="n">
        <v>7</v>
      </c>
      <c r="L24" s="28"/>
      <c r="M24" s="9" t="str">
        <f aca="false">IF(OR($B24="",$E24=""),"",IF($E24="INA","INA",IF($G24="Otro empleador",IF($E24="RET","RETO",IF($E24="ORD","OTO","OTX")),IF($E24="RET","ERR",$E24))))</f>
        <v>GRA</v>
      </c>
      <c r="N24" s="9" t="n">
        <f aca="false">IF($I24="","",IFERROR(VLOOKUP($I24,FREC_TABLA,2,FALSE()),""))</f>
        <v>12</v>
      </c>
      <c r="O24" s="19" t="n">
        <f aca="false">IF(OR($M24="",$M24="ERR",$J24="",$K24="",$N24=""),0,IF($N24=0,IF(AND(OR(1=7,1=12),1&gt;=$K24,1&lt;=IF($L24="",12,$L24)),$J24,0),IF(AND(1&gt;=$K24,1&lt;=IF($L24="",12,$L24),MOD(1-$K24,$N24)=0),$J24,0)))</f>
        <v>0</v>
      </c>
      <c r="P24" s="19" t="n">
        <f aca="false">IF(OR($M24="",$M24="ERR",$J24="",$K24="",$N24=""),0,IF($N24=0,IF(AND(OR(2=7,2=12),2&gt;=$K24,2&lt;=IF($L24="",12,$L24)),$J24,0),IF(AND(2&gt;=$K24,2&lt;=IF($L24="",12,$L24),MOD(2-$K24,$N24)=0),$J24,0)))</f>
        <v>0</v>
      </c>
      <c r="Q24" s="19" t="n">
        <f aca="false">IF(OR($M24="",$M24="ERR",$J24="",$K24="",$N24=""),0,IF($N24=0,IF(AND(OR(3=7,3=12),3&gt;=$K24,3&lt;=IF($L24="",12,$L24)),$J24,0),IF(AND(3&gt;=$K24,3&lt;=IF($L24="",12,$L24),MOD(3-$K24,$N24)=0),$J24,0)))</f>
        <v>0</v>
      </c>
      <c r="R24" s="19" t="n">
        <f aca="false">IF(OR($M24="",$M24="ERR",$J24="",$K24="",$N24=""),0,IF($N24=0,IF(AND(OR(4=7,4=12),4&gt;=$K24,4&lt;=IF($L24="",12,$L24)),$J24,0),IF(AND(4&gt;=$K24,4&lt;=IF($L24="",12,$L24),MOD(4-$K24,$N24)=0),$J24,0)))</f>
        <v>0</v>
      </c>
      <c r="S24" s="19" t="n">
        <f aca="false">IF(OR($M24="",$M24="ERR",$J24="",$K24="",$N24=""),0,IF($N24=0,IF(AND(OR(5=7,5=12),5&gt;=$K24,5&lt;=IF($L24="",12,$L24)),$J24,0),IF(AND(5&gt;=$K24,5&lt;=IF($L24="",12,$L24),MOD(5-$K24,$N24)=0),$J24,0)))</f>
        <v>0</v>
      </c>
      <c r="T24" s="19" t="n">
        <f aca="false">IF(OR($M24="",$M24="ERR",$J24="",$K24="",$N24=""),0,IF($N24=0,IF(AND(OR(6=7,6=12),6&gt;=$K24,6&lt;=IF($L24="",12,$L24)),$J24,0),IF(AND(6&gt;=$K24,6&lt;=IF($L24="",12,$L24),MOD(6-$K24,$N24)=0),$J24,0)))</f>
        <v>0</v>
      </c>
      <c r="U24" s="19" t="n">
        <f aca="false">IF(OR($M24="",$M24="ERR",$J24="",$K24="",$N24=""),0,IF($N24=0,IF(AND(OR(7=7,7=12),7&gt;=$K24,7&lt;=IF($L24="",12,$L24)),$J24,0),IF(AND(7&gt;=$K24,7&lt;=IF($L24="",12,$L24),MOD(7-$K24,$N24)=0),$J24,0)))</f>
        <v>2000</v>
      </c>
      <c r="V24" s="19" t="n">
        <f aca="false">IF(OR($M24="",$M24="ERR",$J24="",$K24="",$N24=""),0,IF($N24=0,IF(AND(OR(8=7,8=12),8&gt;=$K24,8&lt;=IF($L24="",12,$L24)),$J24,0),IF(AND(8&gt;=$K24,8&lt;=IF($L24="",12,$L24),MOD(8-$K24,$N24)=0),$J24,0)))</f>
        <v>0</v>
      </c>
      <c r="W24" s="19" t="n">
        <f aca="false">IF(OR($M24="",$M24="ERR",$J24="",$K24="",$N24=""),0,IF($N24=0,IF(AND(OR(9=7,9=12),9&gt;=$K24,9&lt;=IF($L24="",12,$L24)),$J24,0),IF(AND(9&gt;=$K24,9&lt;=IF($L24="",12,$L24),MOD(9-$K24,$N24)=0),$J24,0)))</f>
        <v>0</v>
      </c>
      <c r="X24" s="19" t="n">
        <f aca="false">IF(OR($M24="",$M24="ERR",$J24="",$K24="",$N24=""),0,IF($N24=0,IF(AND(OR(10=7,10=12),10&gt;=$K24,10&lt;=IF($L24="",12,$L24)),$J24,0),IF(AND(10&gt;=$K24,10&lt;=IF($L24="",12,$L24),MOD(10-$K24,$N24)=0),$J24,0)))</f>
        <v>0</v>
      </c>
      <c r="Y24" s="19" t="n">
        <f aca="false">IF(OR($M24="",$M24="ERR",$J24="",$K24="",$N24=""),0,IF($N24=0,IF(AND(OR(11=7,11=12),11&gt;=$K24,11&lt;=IF($L24="",12,$L24)),$J24,0),IF(AND(11&gt;=$K24,11&lt;=IF($L24="",12,$L24),MOD(11-$K24,$N24)=0),$J24,0)))</f>
        <v>0</v>
      </c>
      <c r="Z24" s="19" t="n">
        <f aca="false">IF(OR($M24="",$M24="ERR",$J24="",$K24="",$N24=""),0,IF($N24=0,IF(AND(OR(12=7,12=12),12&gt;=$K24,12&lt;=IF($L24="",12,$L24)),$J24,0),IF(AND(12&gt;=$K24,12&lt;=IF($L24="",12,$L24),MOD(12-$K24,$N24)=0),$J24,0)))</f>
        <v>0</v>
      </c>
      <c r="AA24" s="36" t="n">
        <f aca="false">SUM(O24:Z24)</f>
        <v>2000</v>
      </c>
      <c r="AB24" s="15" t="str">
        <f aca="false">IF(AND($B24="",$D24="",$J24=""),"",IF($B24="","Falta código",IF(ISNA(MATCH($B24,LST_COD,0)),"Código no registrado en Trabajadores",IF($E24="","Concepto no está en el catálogo",IF($M24="ERR","Retención de otro empleador: Origen = Otro empleador",IF(OR($J24="",$K24=""),"Falta monto o mes",IF(OR($K24&lt;1,$K24&gt;12),"Mes inicio inválido",IF(AND($L24&lt;&gt;"",OR($L24&lt;$K24,$L24&gt;12)),"Mes fin inválido",IF($N24="","Falta frecuencia",IF(AND($G24&lt;&gt;"Otro empleador",SUMPRODUCT(($O24:$Z24&lt;&gt;0)*(((COLUMN($O24:$Z24)-14)&lt;INDEX(Trabajadores!$M$6:$M$105,MATCH($B24,LST_COD,0)))+((COLUMN($O24:$Z24)-14)&gt;INDEX(Trabajadores!$N$6:$N$105,MATCH($B24,LST_COD,0)))))&gt;0),"Aviso: hay meses fuera del periodo laboral","OK"))))))))))</f>
        <v>OK</v>
      </c>
    </row>
    <row r="25" customFormat="false" ht="15" hidden="false" customHeight="false" outlineLevel="0" collapsed="false">
      <c r="A25" s="23" t="n">
        <v>20</v>
      </c>
      <c r="B25" s="7" t="s">
        <v>271</v>
      </c>
      <c r="C25" s="35" t="str">
        <f aca="false">IF($B25="","",IFERROR(INDEX(Trabajadores!$D$6:$D$105,MATCH($B25,LST_COD,0)),"¿Código?"))</f>
        <v>QUISPE MAMANI, LUIS (EJEMPLO)</v>
      </c>
      <c r="D25" s="30" t="s">
        <v>218</v>
      </c>
      <c r="E25" s="9" t="str">
        <f aca="false">IF($D25="","",IFERROR(VLOOKUP($D25,CONC_TABLA,2,FALSE()),""))</f>
        <v>BON</v>
      </c>
      <c r="F25" s="9" t="str">
        <f aca="false">IF($D25="","",IFERROR(VLOOKUP($D25,CONC_TABLA,3,FALSE()),""))</f>
        <v>No</v>
      </c>
      <c r="G25" s="30" t="s">
        <v>189</v>
      </c>
      <c r="H25" s="30"/>
      <c r="I25" s="30" t="s">
        <v>160</v>
      </c>
      <c r="J25" s="29" t="n">
        <v>180</v>
      </c>
      <c r="K25" s="28" t="n">
        <v>7</v>
      </c>
      <c r="L25" s="28"/>
      <c r="M25" s="9" t="str">
        <f aca="false">IF(OR($B25="",$E25=""),"",IF($E25="INA","INA",IF($G25="Otro empleador",IF($E25="RET","RETO",IF($E25="ORD","OTO","OTX")),IF($E25="RET","ERR",$E25))))</f>
        <v>BON</v>
      </c>
      <c r="N25" s="9" t="n">
        <f aca="false">IF($I25="","",IFERROR(VLOOKUP($I25,FREC_TABLA,2,FALSE()),""))</f>
        <v>12</v>
      </c>
      <c r="O25" s="19" t="n">
        <f aca="false">IF(OR($M25="",$M25="ERR",$J25="",$K25="",$N25=""),0,IF($N25=0,IF(AND(OR(1=7,1=12),1&gt;=$K25,1&lt;=IF($L25="",12,$L25)),$J25,0),IF(AND(1&gt;=$K25,1&lt;=IF($L25="",12,$L25),MOD(1-$K25,$N25)=0),$J25,0)))</f>
        <v>0</v>
      </c>
      <c r="P25" s="19" t="n">
        <f aca="false">IF(OR($M25="",$M25="ERR",$J25="",$K25="",$N25=""),0,IF($N25=0,IF(AND(OR(2=7,2=12),2&gt;=$K25,2&lt;=IF($L25="",12,$L25)),$J25,0),IF(AND(2&gt;=$K25,2&lt;=IF($L25="",12,$L25),MOD(2-$K25,$N25)=0),$J25,0)))</f>
        <v>0</v>
      </c>
      <c r="Q25" s="19" t="n">
        <f aca="false">IF(OR($M25="",$M25="ERR",$J25="",$K25="",$N25=""),0,IF($N25=0,IF(AND(OR(3=7,3=12),3&gt;=$K25,3&lt;=IF($L25="",12,$L25)),$J25,0),IF(AND(3&gt;=$K25,3&lt;=IF($L25="",12,$L25),MOD(3-$K25,$N25)=0),$J25,0)))</f>
        <v>0</v>
      </c>
      <c r="R25" s="19" t="n">
        <f aca="false">IF(OR($M25="",$M25="ERR",$J25="",$K25="",$N25=""),0,IF($N25=0,IF(AND(OR(4=7,4=12),4&gt;=$K25,4&lt;=IF($L25="",12,$L25)),$J25,0),IF(AND(4&gt;=$K25,4&lt;=IF($L25="",12,$L25),MOD(4-$K25,$N25)=0),$J25,0)))</f>
        <v>0</v>
      </c>
      <c r="S25" s="19" t="n">
        <f aca="false">IF(OR($M25="",$M25="ERR",$J25="",$K25="",$N25=""),0,IF($N25=0,IF(AND(OR(5=7,5=12),5&gt;=$K25,5&lt;=IF($L25="",12,$L25)),$J25,0),IF(AND(5&gt;=$K25,5&lt;=IF($L25="",12,$L25),MOD(5-$K25,$N25)=0),$J25,0)))</f>
        <v>0</v>
      </c>
      <c r="T25" s="19" t="n">
        <f aca="false">IF(OR($M25="",$M25="ERR",$J25="",$K25="",$N25=""),0,IF($N25=0,IF(AND(OR(6=7,6=12),6&gt;=$K25,6&lt;=IF($L25="",12,$L25)),$J25,0),IF(AND(6&gt;=$K25,6&lt;=IF($L25="",12,$L25),MOD(6-$K25,$N25)=0),$J25,0)))</f>
        <v>0</v>
      </c>
      <c r="U25" s="19" t="n">
        <f aca="false">IF(OR($M25="",$M25="ERR",$J25="",$K25="",$N25=""),0,IF($N25=0,IF(AND(OR(7=7,7=12),7&gt;=$K25,7&lt;=IF($L25="",12,$L25)),$J25,0),IF(AND(7&gt;=$K25,7&lt;=IF($L25="",12,$L25),MOD(7-$K25,$N25)=0),$J25,0)))</f>
        <v>180</v>
      </c>
      <c r="V25" s="19" t="n">
        <f aca="false">IF(OR($M25="",$M25="ERR",$J25="",$K25="",$N25=""),0,IF($N25=0,IF(AND(OR(8=7,8=12),8&gt;=$K25,8&lt;=IF($L25="",12,$L25)),$J25,0),IF(AND(8&gt;=$K25,8&lt;=IF($L25="",12,$L25),MOD(8-$K25,$N25)=0),$J25,0)))</f>
        <v>0</v>
      </c>
      <c r="W25" s="19" t="n">
        <f aca="false">IF(OR($M25="",$M25="ERR",$J25="",$K25="",$N25=""),0,IF($N25=0,IF(AND(OR(9=7,9=12),9&gt;=$K25,9&lt;=IF($L25="",12,$L25)),$J25,0),IF(AND(9&gt;=$K25,9&lt;=IF($L25="",12,$L25),MOD(9-$K25,$N25)=0),$J25,0)))</f>
        <v>0</v>
      </c>
      <c r="X25" s="19" t="n">
        <f aca="false">IF(OR($M25="",$M25="ERR",$J25="",$K25="",$N25=""),0,IF($N25=0,IF(AND(OR(10=7,10=12),10&gt;=$K25,10&lt;=IF($L25="",12,$L25)),$J25,0),IF(AND(10&gt;=$K25,10&lt;=IF($L25="",12,$L25),MOD(10-$K25,$N25)=0),$J25,0)))</f>
        <v>0</v>
      </c>
      <c r="Y25" s="19" t="n">
        <f aca="false">IF(OR($M25="",$M25="ERR",$J25="",$K25="",$N25=""),0,IF($N25=0,IF(AND(OR(11=7,11=12),11&gt;=$K25,11&lt;=IF($L25="",12,$L25)),$J25,0),IF(AND(11&gt;=$K25,11&lt;=IF($L25="",12,$L25),MOD(11-$K25,$N25)=0),$J25,0)))</f>
        <v>0</v>
      </c>
      <c r="Z25" s="19" t="n">
        <f aca="false">IF(OR($M25="",$M25="ERR",$J25="",$K25="",$N25=""),0,IF($N25=0,IF(AND(OR(12=7,12=12),12&gt;=$K25,12&lt;=IF($L25="",12,$L25)),$J25,0),IF(AND(12&gt;=$K25,12&lt;=IF($L25="",12,$L25),MOD(12-$K25,$N25)=0),$J25,0)))</f>
        <v>0</v>
      </c>
      <c r="AA25" s="36" t="n">
        <f aca="false">SUM(O25:Z25)</f>
        <v>180</v>
      </c>
      <c r="AB25" s="15" t="str">
        <f aca="false">IF(AND($B25="",$D25="",$J25=""),"",IF($B25="","Falta código",IF(ISNA(MATCH($B25,LST_COD,0)),"Código no registrado en Trabajadores",IF($E25="","Concepto no está en el catálogo",IF($M25="ERR","Retención de otro empleador: Origen = Otro empleador",IF(OR($J25="",$K25=""),"Falta monto o mes",IF(OR($K25&lt;1,$K25&gt;12),"Mes inicio inválido",IF(AND($L25&lt;&gt;"",OR($L25&lt;$K25,$L25&gt;12)),"Mes fin inválido",IF($N25="","Falta frecuencia",IF(AND($G25&lt;&gt;"Otro empleador",SUMPRODUCT(($O25:$Z25&lt;&gt;0)*(((COLUMN($O25:$Z25)-14)&lt;INDEX(Trabajadores!$M$6:$M$105,MATCH($B25,LST_COD,0)))+((COLUMN($O25:$Z25)-14)&gt;INDEX(Trabajadores!$N$6:$N$105,MATCH($B25,LST_COD,0)))))&gt;0),"Aviso: hay meses fuera del periodo laboral","OK"))))))))))</f>
        <v>OK</v>
      </c>
    </row>
    <row r="26" customFormat="false" ht="15" hidden="false" customHeight="false" outlineLevel="0" collapsed="false">
      <c r="A26" s="23" t="n">
        <v>21</v>
      </c>
      <c r="B26" s="7" t="s">
        <v>271</v>
      </c>
      <c r="C26" s="35" t="str">
        <f aca="false">IF($B26="","",IFERROR(INDEX(Trabajadores!$D$6:$D$105,MATCH($B26,LST_COD,0)),"¿Código?"))</f>
        <v>QUISPE MAMANI, LUIS (EJEMPLO)</v>
      </c>
      <c r="D26" s="30" t="s">
        <v>216</v>
      </c>
      <c r="E26" s="9" t="str">
        <f aca="false">IF($D26="","",IFERROR(VLOOKUP($D26,CONC_TABLA,2,FALSE()),""))</f>
        <v>GRA</v>
      </c>
      <c r="F26" s="9" t="str">
        <f aca="false">IF($D26="","",IFERROR(VLOOKUP($D26,CONC_TABLA,3,FALSE()),""))</f>
        <v>No</v>
      </c>
      <c r="G26" s="30" t="s">
        <v>189</v>
      </c>
      <c r="H26" s="30"/>
      <c r="I26" s="30" t="s">
        <v>160</v>
      </c>
      <c r="J26" s="29" t="n">
        <v>6000</v>
      </c>
      <c r="K26" s="28" t="n">
        <v>12</v>
      </c>
      <c r="L26" s="28"/>
      <c r="M26" s="9" t="str">
        <f aca="false">IF(OR($B26="",$E26=""),"",IF($E26="INA","INA",IF($G26="Otro empleador",IF($E26="RET","RETO",IF($E26="ORD","OTO","OTX")),IF($E26="RET","ERR",$E26))))</f>
        <v>GRA</v>
      </c>
      <c r="N26" s="9" t="n">
        <f aca="false">IF($I26="","",IFERROR(VLOOKUP($I26,FREC_TABLA,2,FALSE()),""))</f>
        <v>12</v>
      </c>
      <c r="O26" s="19" t="n">
        <f aca="false">IF(OR($M26="",$M26="ERR",$J26="",$K26="",$N26=""),0,IF($N26=0,IF(AND(OR(1=7,1=12),1&gt;=$K26,1&lt;=IF($L26="",12,$L26)),$J26,0),IF(AND(1&gt;=$K26,1&lt;=IF($L26="",12,$L26),MOD(1-$K26,$N26)=0),$J26,0)))</f>
        <v>0</v>
      </c>
      <c r="P26" s="19" t="n">
        <f aca="false">IF(OR($M26="",$M26="ERR",$J26="",$K26="",$N26=""),0,IF($N26=0,IF(AND(OR(2=7,2=12),2&gt;=$K26,2&lt;=IF($L26="",12,$L26)),$J26,0),IF(AND(2&gt;=$K26,2&lt;=IF($L26="",12,$L26),MOD(2-$K26,$N26)=0),$J26,0)))</f>
        <v>0</v>
      </c>
      <c r="Q26" s="19" t="n">
        <f aca="false">IF(OR($M26="",$M26="ERR",$J26="",$K26="",$N26=""),0,IF($N26=0,IF(AND(OR(3=7,3=12),3&gt;=$K26,3&lt;=IF($L26="",12,$L26)),$J26,0),IF(AND(3&gt;=$K26,3&lt;=IF($L26="",12,$L26),MOD(3-$K26,$N26)=0),$J26,0)))</f>
        <v>0</v>
      </c>
      <c r="R26" s="19" t="n">
        <f aca="false">IF(OR($M26="",$M26="ERR",$J26="",$K26="",$N26=""),0,IF($N26=0,IF(AND(OR(4=7,4=12),4&gt;=$K26,4&lt;=IF($L26="",12,$L26)),$J26,0),IF(AND(4&gt;=$K26,4&lt;=IF($L26="",12,$L26),MOD(4-$K26,$N26)=0),$J26,0)))</f>
        <v>0</v>
      </c>
      <c r="S26" s="19" t="n">
        <f aca="false">IF(OR($M26="",$M26="ERR",$J26="",$K26="",$N26=""),0,IF($N26=0,IF(AND(OR(5=7,5=12),5&gt;=$K26,5&lt;=IF($L26="",12,$L26)),$J26,0),IF(AND(5&gt;=$K26,5&lt;=IF($L26="",12,$L26),MOD(5-$K26,$N26)=0),$J26,0)))</f>
        <v>0</v>
      </c>
      <c r="T26" s="19" t="n">
        <f aca="false">IF(OR($M26="",$M26="ERR",$J26="",$K26="",$N26=""),0,IF($N26=0,IF(AND(OR(6=7,6=12),6&gt;=$K26,6&lt;=IF($L26="",12,$L26)),$J26,0),IF(AND(6&gt;=$K26,6&lt;=IF($L26="",12,$L26),MOD(6-$K26,$N26)=0),$J26,0)))</f>
        <v>0</v>
      </c>
      <c r="U26" s="19" t="n">
        <f aca="false">IF(OR($M26="",$M26="ERR",$J26="",$K26="",$N26=""),0,IF($N26=0,IF(AND(OR(7=7,7=12),7&gt;=$K26,7&lt;=IF($L26="",12,$L26)),$J26,0),IF(AND(7&gt;=$K26,7&lt;=IF($L26="",12,$L26),MOD(7-$K26,$N26)=0),$J26,0)))</f>
        <v>0</v>
      </c>
      <c r="V26" s="19" t="n">
        <f aca="false">IF(OR($M26="",$M26="ERR",$J26="",$K26="",$N26=""),0,IF($N26=0,IF(AND(OR(8=7,8=12),8&gt;=$K26,8&lt;=IF($L26="",12,$L26)),$J26,0),IF(AND(8&gt;=$K26,8&lt;=IF($L26="",12,$L26),MOD(8-$K26,$N26)=0),$J26,0)))</f>
        <v>0</v>
      </c>
      <c r="W26" s="19" t="n">
        <f aca="false">IF(OR($M26="",$M26="ERR",$J26="",$K26="",$N26=""),0,IF($N26=0,IF(AND(OR(9=7,9=12),9&gt;=$K26,9&lt;=IF($L26="",12,$L26)),$J26,0),IF(AND(9&gt;=$K26,9&lt;=IF($L26="",12,$L26),MOD(9-$K26,$N26)=0),$J26,0)))</f>
        <v>0</v>
      </c>
      <c r="X26" s="19" t="n">
        <f aca="false">IF(OR($M26="",$M26="ERR",$J26="",$K26="",$N26=""),0,IF($N26=0,IF(AND(OR(10=7,10=12),10&gt;=$K26,10&lt;=IF($L26="",12,$L26)),$J26,0),IF(AND(10&gt;=$K26,10&lt;=IF($L26="",12,$L26),MOD(10-$K26,$N26)=0),$J26,0)))</f>
        <v>0</v>
      </c>
      <c r="Y26" s="19" t="n">
        <f aca="false">IF(OR($M26="",$M26="ERR",$J26="",$K26="",$N26=""),0,IF($N26=0,IF(AND(OR(11=7,11=12),11&gt;=$K26,11&lt;=IF($L26="",12,$L26)),$J26,0),IF(AND(11&gt;=$K26,11&lt;=IF($L26="",12,$L26),MOD(11-$K26,$N26)=0),$J26,0)))</f>
        <v>0</v>
      </c>
      <c r="Z26" s="19" t="n">
        <f aca="false">IF(OR($M26="",$M26="ERR",$J26="",$K26="",$N26=""),0,IF($N26=0,IF(AND(OR(12=7,12=12),12&gt;=$K26,12&lt;=IF($L26="",12,$L26)),$J26,0),IF(AND(12&gt;=$K26,12&lt;=IF($L26="",12,$L26),MOD(12-$K26,$N26)=0),$J26,0)))</f>
        <v>6000</v>
      </c>
      <c r="AA26" s="36" t="n">
        <f aca="false">SUM(O26:Z26)</f>
        <v>6000</v>
      </c>
      <c r="AB26" s="15" t="str">
        <f aca="false">IF(AND($B26="",$D26="",$J26=""),"",IF($B26="","Falta código",IF(ISNA(MATCH($B26,LST_COD,0)),"Código no registrado en Trabajadores",IF($E26="","Concepto no está en el catálogo",IF($M26="ERR","Retención de otro empleador: Origen = Otro empleador",IF(OR($J26="",$K26=""),"Falta monto o mes",IF(OR($K26&lt;1,$K26&gt;12),"Mes inicio inválido",IF(AND($L26&lt;&gt;"",OR($L26&lt;$K26,$L26&gt;12)),"Mes fin inválido",IF($N26="","Falta frecuencia",IF(AND($G26&lt;&gt;"Otro empleador",SUMPRODUCT(($O26:$Z26&lt;&gt;0)*(((COLUMN($O26:$Z26)-14)&lt;INDEX(Trabajadores!$M$6:$M$105,MATCH($B26,LST_COD,0)))+((COLUMN($O26:$Z26)-14)&gt;INDEX(Trabajadores!$N$6:$N$105,MATCH($B26,LST_COD,0)))))&gt;0),"Aviso: hay meses fuera del periodo laboral","OK"))))))))))</f>
        <v>OK</v>
      </c>
    </row>
    <row r="27" customFormat="false" ht="15" hidden="false" customHeight="false" outlineLevel="0" collapsed="false">
      <c r="A27" s="23" t="n">
        <v>22</v>
      </c>
      <c r="B27" s="7" t="s">
        <v>271</v>
      </c>
      <c r="C27" s="35" t="str">
        <f aca="false">IF($B27="","",IFERROR(INDEX(Trabajadores!$D$6:$D$105,MATCH($B27,LST_COD,0)),"¿Código?"))</f>
        <v>QUISPE MAMANI, LUIS (EJEMPLO)</v>
      </c>
      <c r="D27" s="30" t="s">
        <v>218</v>
      </c>
      <c r="E27" s="9" t="str">
        <f aca="false">IF($D27="","",IFERROR(VLOOKUP($D27,CONC_TABLA,2,FALSE()),""))</f>
        <v>BON</v>
      </c>
      <c r="F27" s="9" t="str">
        <f aca="false">IF($D27="","",IFERROR(VLOOKUP($D27,CONC_TABLA,3,FALSE()),""))</f>
        <v>No</v>
      </c>
      <c r="G27" s="30" t="s">
        <v>189</v>
      </c>
      <c r="H27" s="30"/>
      <c r="I27" s="30" t="s">
        <v>160</v>
      </c>
      <c r="J27" s="29" t="n">
        <v>540</v>
      </c>
      <c r="K27" s="28" t="n">
        <v>12</v>
      </c>
      <c r="L27" s="28"/>
      <c r="M27" s="9" t="str">
        <f aca="false">IF(OR($B27="",$E27=""),"",IF($E27="INA","INA",IF($G27="Otro empleador",IF($E27="RET","RETO",IF($E27="ORD","OTO","OTX")),IF($E27="RET","ERR",$E27))))</f>
        <v>BON</v>
      </c>
      <c r="N27" s="9" t="n">
        <f aca="false">IF($I27="","",IFERROR(VLOOKUP($I27,FREC_TABLA,2,FALSE()),""))</f>
        <v>12</v>
      </c>
      <c r="O27" s="19" t="n">
        <f aca="false">IF(OR($M27="",$M27="ERR",$J27="",$K27="",$N27=""),0,IF($N27=0,IF(AND(OR(1=7,1=12),1&gt;=$K27,1&lt;=IF($L27="",12,$L27)),$J27,0),IF(AND(1&gt;=$K27,1&lt;=IF($L27="",12,$L27),MOD(1-$K27,$N27)=0),$J27,0)))</f>
        <v>0</v>
      </c>
      <c r="P27" s="19" t="n">
        <f aca="false">IF(OR($M27="",$M27="ERR",$J27="",$K27="",$N27=""),0,IF($N27=0,IF(AND(OR(2=7,2=12),2&gt;=$K27,2&lt;=IF($L27="",12,$L27)),$J27,0),IF(AND(2&gt;=$K27,2&lt;=IF($L27="",12,$L27),MOD(2-$K27,$N27)=0),$J27,0)))</f>
        <v>0</v>
      </c>
      <c r="Q27" s="19" t="n">
        <f aca="false">IF(OR($M27="",$M27="ERR",$J27="",$K27="",$N27=""),0,IF($N27=0,IF(AND(OR(3=7,3=12),3&gt;=$K27,3&lt;=IF($L27="",12,$L27)),$J27,0),IF(AND(3&gt;=$K27,3&lt;=IF($L27="",12,$L27),MOD(3-$K27,$N27)=0),$J27,0)))</f>
        <v>0</v>
      </c>
      <c r="R27" s="19" t="n">
        <f aca="false">IF(OR($M27="",$M27="ERR",$J27="",$K27="",$N27=""),0,IF($N27=0,IF(AND(OR(4=7,4=12),4&gt;=$K27,4&lt;=IF($L27="",12,$L27)),$J27,0),IF(AND(4&gt;=$K27,4&lt;=IF($L27="",12,$L27),MOD(4-$K27,$N27)=0),$J27,0)))</f>
        <v>0</v>
      </c>
      <c r="S27" s="19" t="n">
        <f aca="false">IF(OR($M27="",$M27="ERR",$J27="",$K27="",$N27=""),0,IF($N27=0,IF(AND(OR(5=7,5=12),5&gt;=$K27,5&lt;=IF($L27="",12,$L27)),$J27,0),IF(AND(5&gt;=$K27,5&lt;=IF($L27="",12,$L27),MOD(5-$K27,$N27)=0),$J27,0)))</f>
        <v>0</v>
      </c>
      <c r="T27" s="19" t="n">
        <f aca="false">IF(OR($M27="",$M27="ERR",$J27="",$K27="",$N27=""),0,IF($N27=0,IF(AND(OR(6=7,6=12),6&gt;=$K27,6&lt;=IF($L27="",12,$L27)),$J27,0),IF(AND(6&gt;=$K27,6&lt;=IF($L27="",12,$L27),MOD(6-$K27,$N27)=0),$J27,0)))</f>
        <v>0</v>
      </c>
      <c r="U27" s="19" t="n">
        <f aca="false">IF(OR($M27="",$M27="ERR",$J27="",$K27="",$N27=""),0,IF($N27=0,IF(AND(OR(7=7,7=12),7&gt;=$K27,7&lt;=IF($L27="",12,$L27)),$J27,0),IF(AND(7&gt;=$K27,7&lt;=IF($L27="",12,$L27),MOD(7-$K27,$N27)=0),$J27,0)))</f>
        <v>0</v>
      </c>
      <c r="V27" s="19" t="n">
        <f aca="false">IF(OR($M27="",$M27="ERR",$J27="",$K27="",$N27=""),0,IF($N27=0,IF(AND(OR(8=7,8=12),8&gt;=$K27,8&lt;=IF($L27="",12,$L27)),$J27,0),IF(AND(8&gt;=$K27,8&lt;=IF($L27="",12,$L27),MOD(8-$K27,$N27)=0),$J27,0)))</f>
        <v>0</v>
      </c>
      <c r="W27" s="19" t="n">
        <f aca="false">IF(OR($M27="",$M27="ERR",$J27="",$K27="",$N27=""),0,IF($N27=0,IF(AND(OR(9=7,9=12),9&gt;=$K27,9&lt;=IF($L27="",12,$L27)),$J27,0),IF(AND(9&gt;=$K27,9&lt;=IF($L27="",12,$L27),MOD(9-$K27,$N27)=0),$J27,0)))</f>
        <v>0</v>
      </c>
      <c r="X27" s="19" t="n">
        <f aca="false">IF(OR($M27="",$M27="ERR",$J27="",$K27="",$N27=""),0,IF($N27=0,IF(AND(OR(10=7,10=12),10&gt;=$K27,10&lt;=IF($L27="",12,$L27)),$J27,0),IF(AND(10&gt;=$K27,10&lt;=IF($L27="",12,$L27),MOD(10-$K27,$N27)=0),$J27,0)))</f>
        <v>0</v>
      </c>
      <c r="Y27" s="19" t="n">
        <f aca="false">IF(OR($M27="",$M27="ERR",$J27="",$K27="",$N27=""),0,IF($N27=0,IF(AND(OR(11=7,11=12),11&gt;=$K27,11&lt;=IF($L27="",12,$L27)),$J27,0),IF(AND(11&gt;=$K27,11&lt;=IF($L27="",12,$L27),MOD(11-$K27,$N27)=0),$J27,0)))</f>
        <v>0</v>
      </c>
      <c r="Z27" s="19" t="n">
        <f aca="false">IF(OR($M27="",$M27="ERR",$J27="",$K27="",$N27=""),0,IF($N27=0,IF(AND(OR(12=7,12=12),12&gt;=$K27,12&lt;=IF($L27="",12,$L27)),$J27,0),IF(AND(12&gt;=$K27,12&lt;=IF($L27="",12,$L27),MOD(12-$K27,$N27)=0),$J27,0)))</f>
        <v>540</v>
      </c>
      <c r="AA27" s="36" t="n">
        <f aca="false">SUM(O27:Z27)</f>
        <v>540</v>
      </c>
      <c r="AB27" s="15" t="str">
        <f aca="false">IF(AND($B27="",$D27="",$J27=""),"",IF($B27="","Falta código",IF(ISNA(MATCH($B27,LST_COD,0)),"Código no registrado en Trabajadores",IF($E27="","Concepto no está en el catálogo",IF($M27="ERR","Retención de otro empleador: Origen = Otro empleador",IF(OR($J27="",$K27=""),"Falta monto o mes",IF(OR($K27&lt;1,$K27&gt;12),"Mes inicio inválido",IF(AND($L27&lt;&gt;"",OR($L27&lt;$K27,$L27&gt;12)),"Mes fin inválido",IF($N27="","Falta frecuencia",IF(AND($G27&lt;&gt;"Otro empleador",SUMPRODUCT(($O27:$Z27&lt;&gt;0)*(((COLUMN($O27:$Z27)-14)&lt;INDEX(Trabajadores!$M$6:$M$105,MATCH($B27,LST_COD,0)))+((COLUMN($O27:$Z27)-14)&gt;INDEX(Trabajadores!$N$6:$N$105,MATCH($B27,LST_COD,0)))))&gt;0),"Aviso: hay meses fuera del periodo laboral","OK"))))))))))</f>
        <v>OK</v>
      </c>
    </row>
    <row r="28" customFormat="false" ht="15" hidden="false" customHeight="false" outlineLevel="0" collapsed="false">
      <c r="A28" s="23" t="n">
        <v>23</v>
      </c>
      <c r="B28" s="7" t="s">
        <v>276</v>
      </c>
      <c r="C28" s="35" t="str">
        <f aca="false">IF($B28="","",IFERROR(INDEX(Trabajadores!$D$6:$D$105,MATCH($B28,LST_COD,0)),"¿Código?"))</f>
        <v>TORRES ROJAS, MARÍA (EJEMPLO)</v>
      </c>
      <c r="D28" s="30" t="s">
        <v>203</v>
      </c>
      <c r="E28" s="9" t="str">
        <f aca="false">IF($D28="","",IFERROR(VLOOKUP($D28,CONC_TABLA,2,FALSE()),""))</f>
        <v>ORD</v>
      </c>
      <c r="F28" s="9" t="str">
        <f aca="false">IF($D28="","",IFERROR(VLOOKUP($D28,CONC_TABLA,3,FALSE()),""))</f>
        <v>Sí</v>
      </c>
      <c r="G28" s="30" t="s">
        <v>189</v>
      </c>
      <c r="H28" s="30"/>
      <c r="I28" s="30" t="s">
        <v>148</v>
      </c>
      <c r="J28" s="29" t="n">
        <v>15000</v>
      </c>
      <c r="K28" s="28" t="n">
        <v>1</v>
      </c>
      <c r="L28" s="28" t="n">
        <v>9</v>
      </c>
      <c r="M28" s="9" t="str">
        <f aca="false">IF(OR($B28="",$E28=""),"",IF($E28="INA","INA",IF($G28="Otro empleador",IF($E28="RET","RETO",IF($E28="ORD","OTO","OTX")),IF($E28="RET","ERR",$E28))))</f>
        <v>ORD</v>
      </c>
      <c r="N28" s="9" t="n">
        <f aca="false">IF($I28="","",IFERROR(VLOOKUP($I28,FREC_TABLA,2,FALSE()),""))</f>
        <v>1</v>
      </c>
      <c r="O28" s="19" t="n">
        <f aca="false">IF(OR($M28="",$M28="ERR",$J28="",$K28="",$N28=""),0,IF($N28=0,IF(AND(OR(1=7,1=12),1&gt;=$K28,1&lt;=IF($L28="",12,$L28)),$J28,0),IF(AND(1&gt;=$K28,1&lt;=IF($L28="",12,$L28),MOD(1-$K28,$N28)=0),$J28,0)))</f>
        <v>15000</v>
      </c>
      <c r="P28" s="19" t="n">
        <f aca="false">IF(OR($M28="",$M28="ERR",$J28="",$K28="",$N28=""),0,IF($N28=0,IF(AND(OR(2=7,2=12),2&gt;=$K28,2&lt;=IF($L28="",12,$L28)),$J28,0),IF(AND(2&gt;=$K28,2&lt;=IF($L28="",12,$L28),MOD(2-$K28,$N28)=0),$J28,0)))</f>
        <v>15000</v>
      </c>
      <c r="Q28" s="19" t="n">
        <f aca="false">IF(OR($M28="",$M28="ERR",$J28="",$K28="",$N28=""),0,IF($N28=0,IF(AND(OR(3=7,3=12),3&gt;=$K28,3&lt;=IF($L28="",12,$L28)),$J28,0),IF(AND(3&gt;=$K28,3&lt;=IF($L28="",12,$L28),MOD(3-$K28,$N28)=0),$J28,0)))</f>
        <v>15000</v>
      </c>
      <c r="R28" s="19" t="n">
        <f aca="false">IF(OR($M28="",$M28="ERR",$J28="",$K28="",$N28=""),0,IF($N28=0,IF(AND(OR(4=7,4=12),4&gt;=$K28,4&lt;=IF($L28="",12,$L28)),$J28,0),IF(AND(4&gt;=$K28,4&lt;=IF($L28="",12,$L28),MOD(4-$K28,$N28)=0),$J28,0)))</f>
        <v>15000</v>
      </c>
      <c r="S28" s="19" t="n">
        <f aca="false">IF(OR($M28="",$M28="ERR",$J28="",$K28="",$N28=""),0,IF($N28=0,IF(AND(OR(5=7,5=12),5&gt;=$K28,5&lt;=IF($L28="",12,$L28)),$J28,0),IF(AND(5&gt;=$K28,5&lt;=IF($L28="",12,$L28),MOD(5-$K28,$N28)=0),$J28,0)))</f>
        <v>15000</v>
      </c>
      <c r="T28" s="19" t="n">
        <f aca="false">IF(OR($M28="",$M28="ERR",$J28="",$K28="",$N28=""),0,IF($N28=0,IF(AND(OR(6=7,6=12),6&gt;=$K28,6&lt;=IF($L28="",12,$L28)),$J28,0),IF(AND(6&gt;=$K28,6&lt;=IF($L28="",12,$L28),MOD(6-$K28,$N28)=0),$J28,0)))</f>
        <v>15000</v>
      </c>
      <c r="U28" s="19" t="n">
        <f aca="false">IF(OR($M28="",$M28="ERR",$J28="",$K28="",$N28=""),0,IF($N28=0,IF(AND(OR(7=7,7=12),7&gt;=$K28,7&lt;=IF($L28="",12,$L28)),$J28,0),IF(AND(7&gt;=$K28,7&lt;=IF($L28="",12,$L28),MOD(7-$K28,$N28)=0),$J28,0)))</f>
        <v>15000</v>
      </c>
      <c r="V28" s="19" t="n">
        <f aca="false">IF(OR($M28="",$M28="ERR",$J28="",$K28="",$N28=""),0,IF($N28=0,IF(AND(OR(8=7,8=12),8&gt;=$K28,8&lt;=IF($L28="",12,$L28)),$J28,0),IF(AND(8&gt;=$K28,8&lt;=IF($L28="",12,$L28),MOD(8-$K28,$N28)=0),$J28,0)))</f>
        <v>15000</v>
      </c>
      <c r="W28" s="19" t="n">
        <f aca="false">IF(OR($M28="",$M28="ERR",$J28="",$K28="",$N28=""),0,IF($N28=0,IF(AND(OR(9=7,9=12),9&gt;=$K28,9&lt;=IF($L28="",12,$L28)),$J28,0),IF(AND(9&gt;=$K28,9&lt;=IF($L28="",12,$L28),MOD(9-$K28,$N28)=0),$J28,0)))</f>
        <v>15000</v>
      </c>
      <c r="X28" s="19" t="n">
        <f aca="false">IF(OR($M28="",$M28="ERR",$J28="",$K28="",$N28=""),0,IF($N28=0,IF(AND(OR(10=7,10=12),10&gt;=$K28,10&lt;=IF($L28="",12,$L28)),$J28,0),IF(AND(10&gt;=$K28,10&lt;=IF($L28="",12,$L28),MOD(10-$K28,$N28)=0),$J28,0)))</f>
        <v>0</v>
      </c>
      <c r="Y28" s="19" t="n">
        <f aca="false">IF(OR($M28="",$M28="ERR",$J28="",$K28="",$N28=""),0,IF($N28=0,IF(AND(OR(11=7,11=12),11&gt;=$K28,11&lt;=IF($L28="",12,$L28)),$J28,0),IF(AND(11&gt;=$K28,11&lt;=IF($L28="",12,$L28),MOD(11-$K28,$N28)=0),$J28,0)))</f>
        <v>0</v>
      </c>
      <c r="Z28" s="19" t="n">
        <f aca="false">IF(OR($M28="",$M28="ERR",$J28="",$K28="",$N28=""),0,IF($N28=0,IF(AND(OR(12=7,12=12),12&gt;=$K28,12&lt;=IF($L28="",12,$L28)),$J28,0),IF(AND(12&gt;=$K28,12&lt;=IF($L28="",12,$L28),MOD(12-$K28,$N28)=0),$J28,0)))</f>
        <v>0</v>
      </c>
      <c r="AA28" s="36" t="n">
        <f aca="false">SUM(O28:Z28)</f>
        <v>135000</v>
      </c>
      <c r="AB28" s="15" t="str">
        <f aca="false">IF(AND($B28="",$D28="",$J28=""),"",IF($B28="","Falta código",IF(ISNA(MATCH($B28,LST_COD,0)),"Código no registrado en Trabajadores",IF($E28="","Concepto no está en el catálogo",IF($M28="ERR","Retención de otro empleador: Origen = Otro empleador",IF(OR($J28="",$K28=""),"Falta monto o mes",IF(OR($K28&lt;1,$K28&gt;12),"Mes inicio inválido",IF(AND($L28&lt;&gt;"",OR($L28&lt;$K28,$L28&gt;12)),"Mes fin inválido",IF($N28="","Falta frecuencia",IF(AND($G28&lt;&gt;"Otro empleador",SUMPRODUCT(($O28:$Z28&lt;&gt;0)*(((COLUMN($O28:$Z28)-14)&lt;INDEX(Trabajadores!$M$6:$M$105,MATCH($B28,LST_COD,0)))+((COLUMN($O28:$Z28)-14)&gt;INDEX(Trabajadores!$N$6:$N$105,MATCH($B28,LST_COD,0)))))&gt;0),"Aviso: hay meses fuera del periodo laboral","OK"))))))))))</f>
        <v>OK</v>
      </c>
    </row>
    <row r="29" customFormat="false" ht="15" hidden="false" customHeight="false" outlineLevel="0" collapsed="false">
      <c r="A29" s="23" t="n">
        <v>24</v>
      </c>
      <c r="B29" s="7" t="s">
        <v>276</v>
      </c>
      <c r="C29" s="35" t="str">
        <f aca="false">IF($B29="","",IFERROR(INDEX(Trabajadores!$D$6:$D$105,MATCH($B29,LST_COD,0)),"¿Código?"))</f>
        <v>TORRES ROJAS, MARÍA (EJEMPLO)</v>
      </c>
      <c r="D29" s="30" t="s">
        <v>216</v>
      </c>
      <c r="E29" s="9" t="str">
        <f aca="false">IF($D29="","",IFERROR(VLOOKUP($D29,CONC_TABLA,2,FALSE()),""))</f>
        <v>GRA</v>
      </c>
      <c r="F29" s="9" t="str">
        <f aca="false">IF($D29="","",IFERROR(VLOOKUP($D29,CONC_TABLA,3,FALSE()),""))</f>
        <v>No</v>
      </c>
      <c r="G29" s="30" t="s">
        <v>189</v>
      </c>
      <c r="H29" s="30"/>
      <c r="I29" s="30" t="s">
        <v>160</v>
      </c>
      <c r="J29" s="29" t="n">
        <v>15000</v>
      </c>
      <c r="K29" s="28" t="n">
        <v>7</v>
      </c>
      <c r="L29" s="28"/>
      <c r="M29" s="9" t="str">
        <f aca="false">IF(OR($B29="",$E29=""),"",IF($E29="INA","INA",IF($G29="Otro empleador",IF($E29="RET","RETO",IF($E29="ORD","OTO","OTX")),IF($E29="RET","ERR",$E29))))</f>
        <v>GRA</v>
      </c>
      <c r="N29" s="9" t="n">
        <f aca="false">IF($I29="","",IFERROR(VLOOKUP($I29,FREC_TABLA,2,FALSE()),""))</f>
        <v>12</v>
      </c>
      <c r="O29" s="19" t="n">
        <f aca="false">IF(OR($M29="",$M29="ERR",$J29="",$K29="",$N29=""),0,IF($N29=0,IF(AND(OR(1=7,1=12),1&gt;=$K29,1&lt;=IF($L29="",12,$L29)),$J29,0),IF(AND(1&gt;=$K29,1&lt;=IF($L29="",12,$L29),MOD(1-$K29,$N29)=0),$J29,0)))</f>
        <v>0</v>
      </c>
      <c r="P29" s="19" t="n">
        <f aca="false">IF(OR($M29="",$M29="ERR",$J29="",$K29="",$N29=""),0,IF($N29=0,IF(AND(OR(2=7,2=12),2&gt;=$K29,2&lt;=IF($L29="",12,$L29)),$J29,0),IF(AND(2&gt;=$K29,2&lt;=IF($L29="",12,$L29),MOD(2-$K29,$N29)=0),$J29,0)))</f>
        <v>0</v>
      </c>
      <c r="Q29" s="19" t="n">
        <f aca="false">IF(OR($M29="",$M29="ERR",$J29="",$K29="",$N29=""),0,IF($N29=0,IF(AND(OR(3=7,3=12),3&gt;=$K29,3&lt;=IF($L29="",12,$L29)),$J29,0),IF(AND(3&gt;=$K29,3&lt;=IF($L29="",12,$L29),MOD(3-$K29,$N29)=0),$J29,0)))</f>
        <v>0</v>
      </c>
      <c r="R29" s="19" t="n">
        <f aca="false">IF(OR($M29="",$M29="ERR",$J29="",$K29="",$N29=""),0,IF($N29=0,IF(AND(OR(4=7,4=12),4&gt;=$K29,4&lt;=IF($L29="",12,$L29)),$J29,0),IF(AND(4&gt;=$K29,4&lt;=IF($L29="",12,$L29),MOD(4-$K29,$N29)=0),$J29,0)))</f>
        <v>0</v>
      </c>
      <c r="S29" s="19" t="n">
        <f aca="false">IF(OR($M29="",$M29="ERR",$J29="",$K29="",$N29=""),0,IF($N29=0,IF(AND(OR(5=7,5=12),5&gt;=$K29,5&lt;=IF($L29="",12,$L29)),$J29,0),IF(AND(5&gt;=$K29,5&lt;=IF($L29="",12,$L29),MOD(5-$K29,$N29)=0),$J29,0)))</f>
        <v>0</v>
      </c>
      <c r="T29" s="19" t="n">
        <f aca="false">IF(OR($M29="",$M29="ERR",$J29="",$K29="",$N29=""),0,IF($N29=0,IF(AND(OR(6=7,6=12),6&gt;=$K29,6&lt;=IF($L29="",12,$L29)),$J29,0),IF(AND(6&gt;=$K29,6&lt;=IF($L29="",12,$L29),MOD(6-$K29,$N29)=0),$J29,0)))</f>
        <v>0</v>
      </c>
      <c r="U29" s="19" t="n">
        <f aca="false">IF(OR($M29="",$M29="ERR",$J29="",$K29="",$N29=""),0,IF($N29=0,IF(AND(OR(7=7,7=12),7&gt;=$K29,7&lt;=IF($L29="",12,$L29)),$J29,0),IF(AND(7&gt;=$K29,7&lt;=IF($L29="",12,$L29),MOD(7-$K29,$N29)=0),$J29,0)))</f>
        <v>15000</v>
      </c>
      <c r="V29" s="19" t="n">
        <f aca="false">IF(OR($M29="",$M29="ERR",$J29="",$K29="",$N29=""),0,IF($N29=0,IF(AND(OR(8=7,8=12),8&gt;=$K29,8&lt;=IF($L29="",12,$L29)),$J29,0),IF(AND(8&gt;=$K29,8&lt;=IF($L29="",12,$L29),MOD(8-$K29,$N29)=0),$J29,0)))</f>
        <v>0</v>
      </c>
      <c r="W29" s="19" t="n">
        <f aca="false">IF(OR($M29="",$M29="ERR",$J29="",$K29="",$N29=""),0,IF($N29=0,IF(AND(OR(9=7,9=12),9&gt;=$K29,9&lt;=IF($L29="",12,$L29)),$J29,0),IF(AND(9&gt;=$K29,9&lt;=IF($L29="",12,$L29),MOD(9-$K29,$N29)=0),$J29,0)))</f>
        <v>0</v>
      </c>
      <c r="X29" s="19" t="n">
        <f aca="false">IF(OR($M29="",$M29="ERR",$J29="",$K29="",$N29=""),0,IF($N29=0,IF(AND(OR(10=7,10=12),10&gt;=$K29,10&lt;=IF($L29="",12,$L29)),$J29,0),IF(AND(10&gt;=$K29,10&lt;=IF($L29="",12,$L29),MOD(10-$K29,$N29)=0),$J29,0)))</f>
        <v>0</v>
      </c>
      <c r="Y29" s="19" t="n">
        <f aca="false">IF(OR($M29="",$M29="ERR",$J29="",$K29="",$N29=""),0,IF($N29=0,IF(AND(OR(11=7,11=12),11&gt;=$K29,11&lt;=IF($L29="",12,$L29)),$J29,0),IF(AND(11&gt;=$K29,11&lt;=IF($L29="",12,$L29),MOD(11-$K29,$N29)=0),$J29,0)))</f>
        <v>0</v>
      </c>
      <c r="Z29" s="19" t="n">
        <f aca="false">IF(OR($M29="",$M29="ERR",$J29="",$K29="",$N29=""),0,IF($N29=0,IF(AND(OR(12=7,12=12),12&gt;=$K29,12&lt;=IF($L29="",12,$L29)),$J29,0),IF(AND(12&gt;=$K29,12&lt;=IF($L29="",12,$L29),MOD(12-$K29,$N29)=0),$J29,0)))</f>
        <v>0</v>
      </c>
      <c r="AA29" s="36" t="n">
        <f aca="false">SUM(O29:Z29)</f>
        <v>15000</v>
      </c>
      <c r="AB29" s="15" t="str">
        <f aca="false">IF(AND($B29="",$D29="",$J29=""),"",IF($B29="","Falta código",IF(ISNA(MATCH($B29,LST_COD,0)),"Código no registrado en Trabajadores",IF($E29="","Concepto no está en el catálogo",IF($M29="ERR","Retención de otro empleador: Origen = Otro empleador",IF(OR($J29="",$K29=""),"Falta monto o mes",IF(OR($K29&lt;1,$K29&gt;12),"Mes inicio inválido",IF(AND($L29&lt;&gt;"",OR($L29&lt;$K29,$L29&gt;12)),"Mes fin inválido",IF($N29="","Falta frecuencia",IF(AND($G29&lt;&gt;"Otro empleador",SUMPRODUCT(($O29:$Z29&lt;&gt;0)*(((COLUMN($O29:$Z29)-14)&lt;INDEX(Trabajadores!$M$6:$M$105,MATCH($B29,LST_COD,0)))+((COLUMN($O29:$Z29)-14)&gt;INDEX(Trabajadores!$N$6:$N$105,MATCH($B29,LST_COD,0)))))&gt;0),"Aviso: hay meses fuera del periodo laboral","OK"))))))))))</f>
        <v>OK</v>
      </c>
    </row>
    <row r="30" customFormat="false" ht="15" hidden="false" customHeight="false" outlineLevel="0" collapsed="false">
      <c r="A30" s="23" t="n">
        <v>25</v>
      </c>
      <c r="B30" s="7" t="s">
        <v>276</v>
      </c>
      <c r="C30" s="35" t="str">
        <f aca="false">IF($B30="","",IFERROR(INDEX(Trabajadores!$D$6:$D$105,MATCH($B30,LST_COD,0)),"¿Código?"))</f>
        <v>TORRES ROJAS, MARÍA (EJEMPLO)</v>
      </c>
      <c r="D30" s="30" t="s">
        <v>218</v>
      </c>
      <c r="E30" s="9" t="str">
        <f aca="false">IF($D30="","",IFERROR(VLOOKUP($D30,CONC_TABLA,2,FALSE()),""))</f>
        <v>BON</v>
      </c>
      <c r="F30" s="9" t="str">
        <f aca="false">IF($D30="","",IFERROR(VLOOKUP($D30,CONC_TABLA,3,FALSE()),""))</f>
        <v>No</v>
      </c>
      <c r="G30" s="30" t="s">
        <v>189</v>
      </c>
      <c r="H30" s="30"/>
      <c r="I30" s="30" t="s">
        <v>160</v>
      </c>
      <c r="J30" s="29" t="n">
        <v>1012.5</v>
      </c>
      <c r="K30" s="28" t="n">
        <v>7</v>
      </c>
      <c r="L30" s="28"/>
      <c r="M30" s="9" t="str">
        <f aca="false">IF(OR($B30="",$E30=""),"",IF($E30="INA","INA",IF($G30="Otro empleador",IF($E30="RET","RETO",IF($E30="ORD","OTO","OTX")),IF($E30="RET","ERR",$E30))))</f>
        <v>BON</v>
      </c>
      <c r="N30" s="9" t="n">
        <f aca="false">IF($I30="","",IFERROR(VLOOKUP($I30,FREC_TABLA,2,FALSE()),""))</f>
        <v>12</v>
      </c>
      <c r="O30" s="19" t="n">
        <f aca="false">IF(OR($M30="",$M30="ERR",$J30="",$K30="",$N30=""),0,IF($N30=0,IF(AND(OR(1=7,1=12),1&gt;=$K30,1&lt;=IF($L30="",12,$L30)),$J30,0),IF(AND(1&gt;=$K30,1&lt;=IF($L30="",12,$L30),MOD(1-$K30,$N30)=0),$J30,0)))</f>
        <v>0</v>
      </c>
      <c r="P30" s="19" t="n">
        <f aca="false">IF(OR($M30="",$M30="ERR",$J30="",$K30="",$N30=""),0,IF($N30=0,IF(AND(OR(2=7,2=12),2&gt;=$K30,2&lt;=IF($L30="",12,$L30)),$J30,0),IF(AND(2&gt;=$K30,2&lt;=IF($L30="",12,$L30),MOD(2-$K30,$N30)=0),$J30,0)))</f>
        <v>0</v>
      </c>
      <c r="Q30" s="19" t="n">
        <f aca="false">IF(OR($M30="",$M30="ERR",$J30="",$K30="",$N30=""),0,IF($N30=0,IF(AND(OR(3=7,3=12),3&gt;=$K30,3&lt;=IF($L30="",12,$L30)),$J30,0),IF(AND(3&gt;=$K30,3&lt;=IF($L30="",12,$L30),MOD(3-$K30,$N30)=0),$J30,0)))</f>
        <v>0</v>
      </c>
      <c r="R30" s="19" t="n">
        <f aca="false">IF(OR($M30="",$M30="ERR",$J30="",$K30="",$N30=""),0,IF($N30=0,IF(AND(OR(4=7,4=12),4&gt;=$K30,4&lt;=IF($L30="",12,$L30)),$J30,0),IF(AND(4&gt;=$K30,4&lt;=IF($L30="",12,$L30),MOD(4-$K30,$N30)=0),$J30,0)))</f>
        <v>0</v>
      </c>
      <c r="S30" s="19" t="n">
        <f aca="false">IF(OR($M30="",$M30="ERR",$J30="",$K30="",$N30=""),0,IF($N30=0,IF(AND(OR(5=7,5=12),5&gt;=$K30,5&lt;=IF($L30="",12,$L30)),$J30,0),IF(AND(5&gt;=$K30,5&lt;=IF($L30="",12,$L30),MOD(5-$K30,$N30)=0),$J30,0)))</f>
        <v>0</v>
      </c>
      <c r="T30" s="19" t="n">
        <f aca="false">IF(OR($M30="",$M30="ERR",$J30="",$K30="",$N30=""),0,IF($N30=0,IF(AND(OR(6=7,6=12),6&gt;=$K30,6&lt;=IF($L30="",12,$L30)),$J30,0),IF(AND(6&gt;=$K30,6&lt;=IF($L30="",12,$L30),MOD(6-$K30,$N30)=0),$J30,0)))</f>
        <v>0</v>
      </c>
      <c r="U30" s="19" t="n">
        <f aca="false">IF(OR($M30="",$M30="ERR",$J30="",$K30="",$N30=""),0,IF($N30=0,IF(AND(OR(7=7,7=12),7&gt;=$K30,7&lt;=IF($L30="",12,$L30)),$J30,0),IF(AND(7&gt;=$K30,7&lt;=IF($L30="",12,$L30),MOD(7-$K30,$N30)=0),$J30,0)))</f>
        <v>1012.5</v>
      </c>
      <c r="V30" s="19" t="n">
        <f aca="false">IF(OR($M30="",$M30="ERR",$J30="",$K30="",$N30=""),0,IF($N30=0,IF(AND(OR(8=7,8=12),8&gt;=$K30,8&lt;=IF($L30="",12,$L30)),$J30,0),IF(AND(8&gt;=$K30,8&lt;=IF($L30="",12,$L30),MOD(8-$K30,$N30)=0),$J30,0)))</f>
        <v>0</v>
      </c>
      <c r="W30" s="19" t="n">
        <f aca="false">IF(OR($M30="",$M30="ERR",$J30="",$K30="",$N30=""),0,IF($N30=0,IF(AND(OR(9=7,9=12),9&gt;=$K30,9&lt;=IF($L30="",12,$L30)),$J30,0),IF(AND(9&gt;=$K30,9&lt;=IF($L30="",12,$L30),MOD(9-$K30,$N30)=0),$J30,0)))</f>
        <v>0</v>
      </c>
      <c r="X30" s="19" t="n">
        <f aca="false">IF(OR($M30="",$M30="ERR",$J30="",$K30="",$N30=""),0,IF($N30=0,IF(AND(OR(10=7,10=12),10&gt;=$K30,10&lt;=IF($L30="",12,$L30)),$J30,0),IF(AND(10&gt;=$K30,10&lt;=IF($L30="",12,$L30),MOD(10-$K30,$N30)=0),$J30,0)))</f>
        <v>0</v>
      </c>
      <c r="Y30" s="19" t="n">
        <f aca="false">IF(OR($M30="",$M30="ERR",$J30="",$K30="",$N30=""),0,IF($N30=0,IF(AND(OR(11=7,11=12),11&gt;=$K30,11&lt;=IF($L30="",12,$L30)),$J30,0),IF(AND(11&gt;=$K30,11&lt;=IF($L30="",12,$L30),MOD(11-$K30,$N30)=0),$J30,0)))</f>
        <v>0</v>
      </c>
      <c r="Z30" s="19" t="n">
        <f aca="false">IF(OR($M30="",$M30="ERR",$J30="",$K30="",$N30=""),0,IF($N30=0,IF(AND(OR(12=7,12=12),12&gt;=$K30,12&lt;=IF($L30="",12,$L30)),$J30,0),IF(AND(12&gt;=$K30,12&lt;=IF($L30="",12,$L30),MOD(12-$K30,$N30)=0),$J30,0)))</f>
        <v>0</v>
      </c>
      <c r="AA30" s="36" t="n">
        <f aca="false">SUM(O30:Z30)</f>
        <v>1012.5</v>
      </c>
      <c r="AB30" s="15" t="str">
        <f aca="false">IF(AND($B30="",$D30="",$J30=""),"",IF($B30="","Falta código",IF(ISNA(MATCH($B30,LST_COD,0)),"Código no registrado en Trabajadores",IF($E30="","Concepto no está en el catálogo",IF($M30="ERR","Retención de otro empleador: Origen = Otro empleador",IF(OR($J30="",$K30=""),"Falta monto o mes",IF(OR($K30&lt;1,$K30&gt;12),"Mes inicio inválido",IF(AND($L30&lt;&gt;"",OR($L30&lt;$K30,$L30&gt;12)),"Mes fin inválido",IF($N30="","Falta frecuencia",IF(AND($G30&lt;&gt;"Otro empleador",SUMPRODUCT(($O30:$Z30&lt;&gt;0)*(((COLUMN($O30:$Z30)-14)&lt;INDEX(Trabajadores!$M$6:$M$105,MATCH($B30,LST_COD,0)))+((COLUMN($O30:$Z30)-14)&gt;INDEX(Trabajadores!$N$6:$N$105,MATCH($B30,LST_COD,0)))))&gt;0),"Aviso: hay meses fuera del periodo laboral","OK"))))))))))</f>
        <v>OK</v>
      </c>
    </row>
    <row r="31" customFormat="false" ht="15" hidden="false" customHeight="false" outlineLevel="0" collapsed="false">
      <c r="A31" s="23" t="n">
        <v>26</v>
      </c>
      <c r="B31" s="7" t="s">
        <v>276</v>
      </c>
      <c r="C31" s="35" t="str">
        <f aca="false">IF($B31="","",IFERROR(INDEX(Trabajadores!$D$6:$D$105,MATCH($B31,LST_COD,0)),"¿Código?"))</f>
        <v>TORRES ROJAS, MARÍA (EJEMPLO)</v>
      </c>
      <c r="D31" s="30" t="s">
        <v>234</v>
      </c>
      <c r="E31" s="9" t="str">
        <f aca="false">IF($D31="","",IFERROR(VLOOKUP($D31,CONC_TABLA,2,FALSE()),""))</f>
        <v>ORD</v>
      </c>
      <c r="F31" s="9" t="str">
        <f aca="false">IF($D31="","",IFERROR(VLOOKUP($D31,CONC_TABLA,3,FALSE()),""))</f>
        <v>No</v>
      </c>
      <c r="G31" s="30" t="s">
        <v>192</v>
      </c>
      <c r="H31" s="30" t="s">
        <v>312</v>
      </c>
      <c r="I31" s="30" t="s">
        <v>148</v>
      </c>
      <c r="J31" s="29" t="n">
        <v>4000</v>
      </c>
      <c r="K31" s="28" t="n">
        <v>1</v>
      </c>
      <c r="L31" s="28" t="n">
        <v>12</v>
      </c>
      <c r="M31" s="9" t="str">
        <f aca="false">IF(OR($B31="",$E31=""),"",IF($E31="INA","INA",IF($G31="Otro empleador",IF($E31="RET","RETO",IF($E31="ORD","OTO","OTX")),IF($E31="RET","ERR",$E31))))</f>
        <v>OTO</v>
      </c>
      <c r="N31" s="9" t="n">
        <f aca="false">IF($I31="","",IFERROR(VLOOKUP($I31,FREC_TABLA,2,FALSE()),""))</f>
        <v>1</v>
      </c>
      <c r="O31" s="19" t="n">
        <f aca="false">IF(OR($M31="",$M31="ERR",$J31="",$K31="",$N31=""),0,IF($N31=0,IF(AND(OR(1=7,1=12),1&gt;=$K31,1&lt;=IF($L31="",12,$L31)),$J31,0),IF(AND(1&gt;=$K31,1&lt;=IF($L31="",12,$L31),MOD(1-$K31,$N31)=0),$J31,0)))</f>
        <v>4000</v>
      </c>
      <c r="P31" s="19" t="n">
        <f aca="false">IF(OR($M31="",$M31="ERR",$J31="",$K31="",$N31=""),0,IF($N31=0,IF(AND(OR(2=7,2=12),2&gt;=$K31,2&lt;=IF($L31="",12,$L31)),$J31,0),IF(AND(2&gt;=$K31,2&lt;=IF($L31="",12,$L31),MOD(2-$K31,$N31)=0),$J31,0)))</f>
        <v>4000</v>
      </c>
      <c r="Q31" s="19" t="n">
        <f aca="false">IF(OR($M31="",$M31="ERR",$J31="",$K31="",$N31=""),0,IF($N31=0,IF(AND(OR(3=7,3=12),3&gt;=$K31,3&lt;=IF($L31="",12,$L31)),$J31,0),IF(AND(3&gt;=$K31,3&lt;=IF($L31="",12,$L31),MOD(3-$K31,$N31)=0),$J31,0)))</f>
        <v>4000</v>
      </c>
      <c r="R31" s="19" t="n">
        <f aca="false">IF(OR($M31="",$M31="ERR",$J31="",$K31="",$N31=""),0,IF($N31=0,IF(AND(OR(4=7,4=12),4&gt;=$K31,4&lt;=IF($L31="",12,$L31)),$J31,0),IF(AND(4&gt;=$K31,4&lt;=IF($L31="",12,$L31),MOD(4-$K31,$N31)=0),$J31,0)))</f>
        <v>4000</v>
      </c>
      <c r="S31" s="19" t="n">
        <f aca="false">IF(OR($M31="",$M31="ERR",$J31="",$K31="",$N31=""),0,IF($N31=0,IF(AND(OR(5=7,5=12),5&gt;=$K31,5&lt;=IF($L31="",12,$L31)),$J31,0),IF(AND(5&gt;=$K31,5&lt;=IF($L31="",12,$L31),MOD(5-$K31,$N31)=0),$J31,0)))</f>
        <v>4000</v>
      </c>
      <c r="T31" s="19" t="n">
        <f aca="false">IF(OR($M31="",$M31="ERR",$J31="",$K31="",$N31=""),0,IF($N31=0,IF(AND(OR(6=7,6=12),6&gt;=$K31,6&lt;=IF($L31="",12,$L31)),$J31,0),IF(AND(6&gt;=$K31,6&lt;=IF($L31="",12,$L31),MOD(6-$K31,$N31)=0),$J31,0)))</f>
        <v>4000</v>
      </c>
      <c r="U31" s="19" t="n">
        <f aca="false">IF(OR($M31="",$M31="ERR",$J31="",$K31="",$N31=""),0,IF($N31=0,IF(AND(OR(7=7,7=12),7&gt;=$K31,7&lt;=IF($L31="",12,$L31)),$J31,0),IF(AND(7&gt;=$K31,7&lt;=IF($L31="",12,$L31),MOD(7-$K31,$N31)=0),$J31,0)))</f>
        <v>4000</v>
      </c>
      <c r="V31" s="19" t="n">
        <f aca="false">IF(OR($M31="",$M31="ERR",$J31="",$K31="",$N31=""),0,IF($N31=0,IF(AND(OR(8=7,8=12),8&gt;=$K31,8&lt;=IF($L31="",12,$L31)),$J31,0),IF(AND(8&gt;=$K31,8&lt;=IF($L31="",12,$L31),MOD(8-$K31,$N31)=0),$J31,0)))</f>
        <v>4000</v>
      </c>
      <c r="W31" s="19" t="n">
        <f aca="false">IF(OR($M31="",$M31="ERR",$J31="",$K31="",$N31=""),0,IF($N31=0,IF(AND(OR(9=7,9=12),9&gt;=$K31,9&lt;=IF($L31="",12,$L31)),$J31,0),IF(AND(9&gt;=$K31,9&lt;=IF($L31="",12,$L31),MOD(9-$K31,$N31)=0),$J31,0)))</f>
        <v>4000</v>
      </c>
      <c r="X31" s="19" t="n">
        <f aca="false">IF(OR($M31="",$M31="ERR",$J31="",$K31="",$N31=""),0,IF($N31=0,IF(AND(OR(10=7,10=12),10&gt;=$K31,10&lt;=IF($L31="",12,$L31)),$J31,0),IF(AND(10&gt;=$K31,10&lt;=IF($L31="",12,$L31),MOD(10-$K31,$N31)=0),$J31,0)))</f>
        <v>4000</v>
      </c>
      <c r="Y31" s="19" t="n">
        <f aca="false">IF(OR($M31="",$M31="ERR",$J31="",$K31="",$N31=""),0,IF($N31=0,IF(AND(OR(11=7,11=12),11&gt;=$K31,11&lt;=IF($L31="",12,$L31)),$J31,0),IF(AND(11&gt;=$K31,11&lt;=IF($L31="",12,$L31),MOD(11-$K31,$N31)=0),$J31,0)))</f>
        <v>4000</v>
      </c>
      <c r="Z31" s="19" t="n">
        <f aca="false">IF(OR($M31="",$M31="ERR",$J31="",$K31="",$N31=""),0,IF($N31=0,IF(AND(OR(12=7,12=12),12&gt;=$K31,12&lt;=IF($L31="",12,$L31)),$J31,0),IF(AND(12&gt;=$K31,12&lt;=IF($L31="",12,$L31),MOD(12-$K31,$N31)=0),$J31,0)))</f>
        <v>4000</v>
      </c>
      <c r="AA31" s="36" t="n">
        <f aca="false">SUM(O31:Z31)</f>
        <v>48000</v>
      </c>
      <c r="AB31" s="15" t="str">
        <f aca="false">IF(AND($B31="",$D31="",$J31=""),"",IF($B31="","Falta código",IF(ISNA(MATCH($B31,LST_COD,0)),"Código no registrado en Trabajadores",IF($E31="","Concepto no está en el catálogo",IF($M31="ERR","Retención de otro empleador: Origen = Otro empleador",IF(OR($J31="",$K31=""),"Falta monto o mes",IF(OR($K31&lt;1,$K31&gt;12),"Mes inicio inválido",IF(AND($L31&lt;&gt;"",OR($L31&lt;$K31,$L31&gt;12)),"Mes fin inválido",IF($N31="","Falta frecuencia",IF(AND($G31&lt;&gt;"Otro empleador",SUMPRODUCT(($O31:$Z31&lt;&gt;0)*(((COLUMN($O31:$Z31)-14)&lt;INDEX(Trabajadores!$M$6:$M$105,MATCH($B31,LST_COD,0)))+((COLUMN($O31:$Z31)-14)&gt;INDEX(Trabajadores!$N$6:$N$105,MATCH($B31,LST_COD,0)))))&gt;0),"Aviso: hay meses fuera del periodo laboral","OK"))))))))))</f>
        <v>OK</v>
      </c>
    </row>
    <row r="32" customFormat="false" ht="15" hidden="false" customHeight="false" outlineLevel="0" collapsed="false">
      <c r="A32" s="23" t="n">
        <v>27</v>
      </c>
      <c r="B32" s="7" t="s">
        <v>276</v>
      </c>
      <c r="C32" s="35" t="str">
        <f aca="false">IF($B32="","",IFERROR(INDEX(Trabajadores!$D$6:$D$105,MATCH($B32,LST_COD,0)),"¿Código?"))</f>
        <v>TORRES ROJAS, MARÍA (EJEMPLO)</v>
      </c>
      <c r="D32" s="30" t="s">
        <v>216</v>
      </c>
      <c r="E32" s="9" t="str">
        <f aca="false">IF($D32="","",IFERROR(VLOOKUP($D32,CONC_TABLA,2,FALSE()),""))</f>
        <v>GRA</v>
      </c>
      <c r="F32" s="9" t="str">
        <f aca="false">IF($D32="","",IFERROR(VLOOKUP($D32,CONC_TABLA,3,FALSE()),""))</f>
        <v>No</v>
      </c>
      <c r="G32" s="30" t="s">
        <v>192</v>
      </c>
      <c r="H32" s="30" t="s">
        <v>312</v>
      </c>
      <c r="I32" s="30" t="s">
        <v>158</v>
      </c>
      <c r="J32" s="29" t="n">
        <v>4360</v>
      </c>
      <c r="K32" s="28" t="n">
        <v>1</v>
      </c>
      <c r="L32" s="28" t="n">
        <v>12</v>
      </c>
      <c r="M32" s="9" t="str">
        <f aca="false">IF(OR($B32="",$E32=""),"",IF($E32="INA","INA",IF($G32="Otro empleador",IF($E32="RET","RETO",IF($E32="ORD","OTO","OTX")),IF($E32="RET","ERR",$E32))))</f>
        <v>OTX</v>
      </c>
      <c r="N32" s="9" t="n">
        <f aca="false">IF($I32="","",IFERROR(VLOOKUP($I32,FREC_TABLA,2,FALSE()),""))</f>
        <v>0</v>
      </c>
      <c r="O32" s="19" t="n">
        <f aca="false">IF(OR($M32="",$M32="ERR",$J32="",$K32="",$N32=""),0,IF($N32=0,IF(AND(OR(1=7,1=12),1&gt;=$K32,1&lt;=IF($L32="",12,$L32)),$J32,0),IF(AND(1&gt;=$K32,1&lt;=IF($L32="",12,$L32),MOD(1-$K32,$N32)=0),$J32,0)))</f>
        <v>0</v>
      </c>
      <c r="P32" s="19" t="n">
        <f aca="false">IF(OR($M32="",$M32="ERR",$J32="",$K32="",$N32=""),0,IF($N32=0,IF(AND(OR(2=7,2=12),2&gt;=$K32,2&lt;=IF($L32="",12,$L32)),$J32,0),IF(AND(2&gt;=$K32,2&lt;=IF($L32="",12,$L32),MOD(2-$K32,$N32)=0),$J32,0)))</f>
        <v>0</v>
      </c>
      <c r="Q32" s="19" t="n">
        <f aca="false">IF(OR($M32="",$M32="ERR",$J32="",$K32="",$N32=""),0,IF($N32=0,IF(AND(OR(3=7,3=12),3&gt;=$K32,3&lt;=IF($L32="",12,$L32)),$J32,0),IF(AND(3&gt;=$K32,3&lt;=IF($L32="",12,$L32),MOD(3-$K32,$N32)=0),$J32,0)))</f>
        <v>0</v>
      </c>
      <c r="R32" s="19" t="n">
        <f aca="false">IF(OR($M32="",$M32="ERR",$J32="",$K32="",$N32=""),0,IF($N32=0,IF(AND(OR(4=7,4=12),4&gt;=$K32,4&lt;=IF($L32="",12,$L32)),$J32,0),IF(AND(4&gt;=$K32,4&lt;=IF($L32="",12,$L32),MOD(4-$K32,$N32)=0),$J32,0)))</f>
        <v>0</v>
      </c>
      <c r="S32" s="19" t="n">
        <f aca="false">IF(OR($M32="",$M32="ERR",$J32="",$K32="",$N32=""),0,IF($N32=0,IF(AND(OR(5=7,5=12),5&gt;=$K32,5&lt;=IF($L32="",12,$L32)),$J32,0),IF(AND(5&gt;=$K32,5&lt;=IF($L32="",12,$L32),MOD(5-$K32,$N32)=0),$J32,0)))</f>
        <v>0</v>
      </c>
      <c r="T32" s="19" t="n">
        <f aca="false">IF(OR($M32="",$M32="ERR",$J32="",$K32="",$N32=""),0,IF($N32=0,IF(AND(OR(6=7,6=12),6&gt;=$K32,6&lt;=IF($L32="",12,$L32)),$J32,0),IF(AND(6&gt;=$K32,6&lt;=IF($L32="",12,$L32),MOD(6-$K32,$N32)=0),$J32,0)))</f>
        <v>0</v>
      </c>
      <c r="U32" s="19" t="n">
        <f aca="false">IF(OR($M32="",$M32="ERR",$J32="",$K32="",$N32=""),0,IF($N32=0,IF(AND(OR(7=7,7=12),7&gt;=$K32,7&lt;=IF($L32="",12,$L32)),$J32,0),IF(AND(7&gt;=$K32,7&lt;=IF($L32="",12,$L32),MOD(7-$K32,$N32)=0),$J32,0)))</f>
        <v>4360</v>
      </c>
      <c r="V32" s="19" t="n">
        <f aca="false">IF(OR($M32="",$M32="ERR",$J32="",$K32="",$N32=""),0,IF($N32=0,IF(AND(OR(8=7,8=12),8&gt;=$K32,8&lt;=IF($L32="",12,$L32)),$J32,0),IF(AND(8&gt;=$K32,8&lt;=IF($L32="",12,$L32),MOD(8-$K32,$N32)=0),$J32,0)))</f>
        <v>0</v>
      </c>
      <c r="W32" s="19" t="n">
        <f aca="false">IF(OR($M32="",$M32="ERR",$J32="",$K32="",$N32=""),0,IF($N32=0,IF(AND(OR(9=7,9=12),9&gt;=$K32,9&lt;=IF($L32="",12,$L32)),$J32,0),IF(AND(9&gt;=$K32,9&lt;=IF($L32="",12,$L32),MOD(9-$K32,$N32)=0),$J32,0)))</f>
        <v>0</v>
      </c>
      <c r="X32" s="19" t="n">
        <f aca="false">IF(OR($M32="",$M32="ERR",$J32="",$K32="",$N32=""),0,IF($N32=0,IF(AND(OR(10=7,10=12),10&gt;=$K32,10&lt;=IF($L32="",12,$L32)),$J32,0),IF(AND(10&gt;=$K32,10&lt;=IF($L32="",12,$L32),MOD(10-$K32,$N32)=0),$J32,0)))</f>
        <v>0</v>
      </c>
      <c r="Y32" s="19" t="n">
        <f aca="false">IF(OR($M32="",$M32="ERR",$J32="",$K32="",$N32=""),0,IF($N32=0,IF(AND(OR(11=7,11=12),11&gt;=$K32,11&lt;=IF($L32="",12,$L32)),$J32,0),IF(AND(11&gt;=$K32,11&lt;=IF($L32="",12,$L32),MOD(11-$K32,$N32)=0),$J32,0)))</f>
        <v>0</v>
      </c>
      <c r="Z32" s="19" t="n">
        <f aca="false">IF(OR($M32="",$M32="ERR",$J32="",$K32="",$N32=""),0,IF($N32=0,IF(AND(OR(12=7,12=12),12&gt;=$K32,12&lt;=IF($L32="",12,$L32)),$J32,0),IF(AND(12&gt;=$K32,12&lt;=IF($L32="",12,$L32),MOD(12-$K32,$N32)=0),$J32,0)))</f>
        <v>4360</v>
      </c>
      <c r="AA32" s="36" t="n">
        <f aca="false">SUM(O32:Z32)</f>
        <v>8720</v>
      </c>
      <c r="AB32" s="15" t="str">
        <f aca="false">IF(AND($B32="",$D32="",$J32=""),"",IF($B32="","Falta código",IF(ISNA(MATCH($B32,LST_COD,0)),"Código no registrado en Trabajadores",IF($E32="","Concepto no está en el catálogo",IF($M32="ERR","Retención de otro empleador: Origen = Otro empleador",IF(OR($J32="",$K32=""),"Falta monto o mes",IF(OR($K32&lt;1,$K32&gt;12),"Mes inicio inválido",IF(AND($L32&lt;&gt;"",OR($L32&lt;$K32,$L32&gt;12)),"Mes fin inválido",IF($N32="","Falta frecuencia",IF(AND($G32&lt;&gt;"Otro empleador",SUMPRODUCT(($O32:$Z32&lt;&gt;0)*(((COLUMN($O32:$Z32)-14)&lt;INDEX(Trabajadores!$M$6:$M$105,MATCH($B32,LST_COD,0)))+((COLUMN($O32:$Z32)-14)&gt;INDEX(Trabajadores!$N$6:$N$105,MATCH($B32,LST_COD,0)))))&gt;0),"Aviso: hay meses fuera del periodo laboral","OK"))))))))))</f>
        <v>OK</v>
      </c>
    </row>
    <row r="33" customFormat="false" ht="15" hidden="false" customHeight="false" outlineLevel="0" collapsed="false">
      <c r="A33" s="23" t="n">
        <v>28</v>
      </c>
      <c r="B33" s="7" t="s">
        <v>276</v>
      </c>
      <c r="C33" s="35" t="str">
        <f aca="false">IF($B33="","",IFERROR(INDEX(Trabajadores!$D$6:$D$105,MATCH($B33,LST_COD,0)),"¿Código?"))</f>
        <v>TORRES ROJAS, MARÍA (EJEMPLO)</v>
      </c>
      <c r="D33" s="30" t="s">
        <v>233</v>
      </c>
      <c r="E33" s="9" t="str">
        <f aca="false">IF($D33="","",IFERROR(VLOOKUP($D33,CONC_TABLA,2,FALSE()),""))</f>
        <v>EXT</v>
      </c>
      <c r="F33" s="9" t="str">
        <f aca="false">IF($D33="","",IFERROR(VLOOKUP($D33,CONC_TABLA,3,FALSE()),""))</f>
        <v>No</v>
      </c>
      <c r="G33" s="30" t="s">
        <v>189</v>
      </c>
      <c r="H33" s="30"/>
      <c r="I33" s="30" t="s">
        <v>160</v>
      </c>
      <c r="J33" s="29" t="n">
        <v>8006.25</v>
      </c>
      <c r="K33" s="28" t="n">
        <v>9</v>
      </c>
      <c r="L33" s="28"/>
      <c r="M33" s="9" t="str">
        <f aca="false">IF(OR($B33="",$E33=""),"",IF($E33="INA","INA",IF($G33="Otro empleador",IF($E33="RET","RETO",IF($E33="ORD","OTO","OTX")),IF($E33="RET","ERR",$E33))))</f>
        <v>EXT</v>
      </c>
      <c r="N33" s="9" t="n">
        <f aca="false">IF($I33="","",IFERROR(VLOOKUP($I33,FREC_TABLA,2,FALSE()),""))</f>
        <v>12</v>
      </c>
      <c r="O33" s="19" t="n">
        <f aca="false">IF(OR($M33="",$M33="ERR",$J33="",$K33="",$N33=""),0,IF($N33=0,IF(AND(OR(1=7,1=12),1&gt;=$K33,1&lt;=IF($L33="",12,$L33)),$J33,0),IF(AND(1&gt;=$K33,1&lt;=IF($L33="",12,$L33),MOD(1-$K33,$N33)=0),$J33,0)))</f>
        <v>0</v>
      </c>
      <c r="P33" s="19" t="n">
        <f aca="false">IF(OR($M33="",$M33="ERR",$J33="",$K33="",$N33=""),0,IF($N33=0,IF(AND(OR(2=7,2=12),2&gt;=$K33,2&lt;=IF($L33="",12,$L33)),$J33,0),IF(AND(2&gt;=$K33,2&lt;=IF($L33="",12,$L33),MOD(2-$K33,$N33)=0),$J33,0)))</f>
        <v>0</v>
      </c>
      <c r="Q33" s="19" t="n">
        <f aca="false">IF(OR($M33="",$M33="ERR",$J33="",$K33="",$N33=""),0,IF($N33=0,IF(AND(OR(3=7,3=12),3&gt;=$K33,3&lt;=IF($L33="",12,$L33)),$J33,0),IF(AND(3&gt;=$K33,3&lt;=IF($L33="",12,$L33),MOD(3-$K33,$N33)=0),$J33,0)))</f>
        <v>0</v>
      </c>
      <c r="R33" s="19" t="n">
        <f aca="false">IF(OR($M33="",$M33="ERR",$J33="",$K33="",$N33=""),0,IF($N33=0,IF(AND(OR(4=7,4=12),4&gt;=$K33,4&lt;=IF($L33="",12,$L33)),$J33,0),IF(AND(4&gt;=$K33,4&lt;=IF($L33="",12,$L33),MOD(4-$K33,$N33)=0),$J33,0)))</f>
        <v>0</v>
      </c>
      <c r="S33" s="19" t="n">
        <f aca="false">IF(OR($M33="",$M33="ERR",$J33="",$K33="",$N33=""),0,IF($N33=0,IF(AND(OR(5=7,5=12),5&gt;=$K33,5&lt;=IF($L33="",12,$L33)),$J33,0),IF(AND(5&gt;=$K33,5&lt;=IF($L33="",12,$L33),MOD(5-$K33,$N33)=0),$J33,0)))</f>
        <v>0</v>
      </c>
      <c r="T33" s="19" t="n">
        <f aca="false">IF(OR($M33="",$M33="ERR",$J33="",$K33="",$N33=""),0,IF($N33=0,IF(AND(OR(6=7,6=12),6&gt;=$K33,6&lt;=IF($L33="",12,$L33)),$J33,0),IF(AND(6&gt;=$K33,6&lt;=IF($L33="",12,$L33),MOD(6-$K33,$N33)=0),$J33,0)))</f>
        <v>0</v>
      </c>
      <c r="U33" s="19" t="n">
        <f aca="false">IF(OR($M33="",$M33="ERR",$J33="",$K33="",$N33=""),0,IF($N33=0,IF(AND(OR(7=7,7=12),7&gt;=$K33,7&lt;=IF($L33="",12,$L33)),$J33,0),IF(AND(7&gt;=$K33,7&lt;=IF($L33="",12,$L33),MOD(7-$K33,$N33)=0),$J33,0)))</f>
        <v>0</v>
      </c>
      <c r="V33" s="19" t="n">
        <f aca="false">IF(OR($M33="",$M33="ERR",$J33="",$K33="",$N33=""),0,IF($N33=0,IF(AND(OR(8=7,8=12),8&gt;=$K33,8&lt;=IF($L33="",12,$L33)),$J33,0),IF(AND(8&gt;=$K33,8&lt;=IF($L33="",12,$L33),MOD(8-$K33,$N33)=0),$J33,0)))</f>
        <v>0</v>
      </c>
      <c r="W33" s="19" t="n">
        <f aca="false">IF(OR($M33="",$M33="ERR",$J33="",$K33="",$N33=""),0,IF($N33=0,IF(AND(OR(9=7,9=12),9&gt;=$K33,9&lt;=IF($L33="",12,$L33)),$J33,0),IF(AND(9&gt;=$K33,9&lt;=IF($L33="",12,$L33),MOD(9-$K33,$N33)=0),$J33,0)))</f>
        <v>8006.25</v>
      </c>
      <c r="X33" s="19" t="n">
        <f aca="false">IF(OR($M33="",$M33="ERR",$J33="",$K33="",$N33=""),0,IF($N33=0,IF(AND(OR(10=7,10=12),10&gt;=$K33,10&lt;=IF($L33="",12,$L33)),$J33,0),IF(AND(10&gt;=$K33,10&lt;=IF($L33="",12,$L33),MOD(10-$K33,$N33)=0),$J33,0)))</f>
        <v>0</v>
      </c>
      <c r="Y33" s="19" t="n">
        <f aca="false">IF(OR($M33="",$M33="ERR",$J33="",$K33="",$N33=""),0,IF($N33=0,IF(AND(OR(11=7,11=12),11&gt;=$K33,11&lt;=IF($L33="",12,$L33)),$J33,0),IF(AND(11&gt;=$K33,11&lt;=IF($L33="",12,$L33),MOD(11-$K33,$N33)=0),$J33,0)))</f>
        <v>0</v>
      </c>
      <c r="Z33" s="19" t="n">
        <f aca="false">IF(OR($M33="",$M33="ERR",$J33="",$K33="",$N33=""),0,IF($N33=0,IF(AND(OR(12=7,12=12),12&gt;=$K33,12&lt;=IF($L33="",12,$L33)),$J33,0),IF(AND(12&gt;=$K33,12&lt;=IF($L33="",12,$L33),MOD(12-$K33,$N33)=0),$J33,0)))</f>
        <v>0</v>
      </c>
      <c r="AA33" s="36" t="n">
        <f aca="false">SUM(O33:Z33)</f>
        <v>8006.25</v>
      </c>
      <c r="AB33" s="15" t="str">
        <f aca="false">IF(AND($B33="",$D33="",$J33=""),"",IF($B33="","Falta código",IF(ISNA(MATCH($B33,LST_COD,0)),"Código no registrado en Trabajadores",IF($E33="","Concepto no está en el catálogo",IF($M33="ERR","Retención de otro empleador: Origen = Otro empleador",IF(OR($J33="",$K33=""),"Falta monto o mes",IF(OR($K33&lt;1,$K33&gt;12),"Mes inicio inválido",IF(AND($L33&lt;&gt;"",OR($L33&lt;$K33,$L33&gt;12)),"Mes fin inválido",IF($N33="","Falta frecuencia",IF(AND($G33&lt;&gt;"Otro empleador",SUMPRODUCT(($O33:$Z33&lt;&gt;0)*(((COLUMN($O33:$Z33)-14)&lt;INDEX(Trabajadores!$M$6:$M$105,MATCH($B33,LST_COD,0)))+((COLUMN($O33:$Z33)-14)&gt;INDEX(Trabajadores!$N$6:$N$105,MATCH($B33,LST_COD,0)))))&gt;0),"Aviso: hay meses fuera del periodo laboral","OK"))))))))))</f>
        <v>OK</v>
      </c>
    </row>
    <row r="34" customFormat="false" ht="15" hidden="false" customHeight="false" outlineLevel="0" collapsed="false">
      <c r="A34" s="23" t="n">
        <v>29</v>
      </c>
      <c r="B34" s="7" t="s">
        <v>276</v>
      </c>
      <c r="C34" s="35" t="str">
        <f aca="false">IF($B34="","",IFERROR(INDEX(Trabajadores!$D$6:$D$105,MATCH($B34,LST_COD,0)),"¿Código?"))</f>
        <v>TORRES ROJAS, MARÍA (EJEMPLO)</v>
      </c>
      <c r="D34" s="30" t="s">
        <v>231</v>
      </c>
      <c r="E34" s="9" t="str">
        <f aca="false">IF($D34="","",IFERROR(VLOOKUP($D34,CONC_TABLA,2,FALSE()),""))</f>
        <v>EXT</v>
      </c>
      <c r="F34" s="9" t="str">
        <f aca="false">IF($D34="","",IFERROR(VLOOKUP($D34,CONC_TABLA,3,FALSE()),""))</f>
        <v>No</v>
      </c>
      <c r="G34" s="30" t="s">
        <v>189</v>
      </c>
      <c r="H34" s="30"/>
      <c r="I34" s="30" t="s">
        <v>160</v>
      </c>
      <c r="J34" s="29" t="n">
        <v>5000</v>
      </c>
      <c r="K34" s="28" t="n">
        <v>9</v>
      </c>
      <c r="L34" s="28"/>
      <c r="M34" s="9" t="str">
        <f aca="false">IF(OR($B34="",$E34=""),"",IF($E34="INA","INA",IF($G34="Otro empleador",IF($E34="RET","RETO",IF($E34="ORD","OTO","OTX")),IF($E34="RET","ERR",$E34))))</f>
        <v>EXT</v>
      </c>
      <c r="N34" s="9" t="n">
        <f aca="false">IF($I34="","",IFERROR(VLOOKUP($I34,FREC_TABLA,2,FALSE()),""))</f>
        <v>12</v>
      </c>
      <c r="O34" s="19" t="n">
        <f aca="false">IF(OR($M34="",$M34="ERR",$J34="",$K34="",$N34=""),0,IF($N34=0,IF(AND(OR(1=7,1=12),1&gt;=$K34,1&lt;=IF($L34="",12,$L34)),$J34,0),IF(AND(1&gt;=$K34,1&lt;=IF($L34="",12,$L34),MOD(1-$K34,$N34)=0),$J34,0)))</f>
        <v>0</v>
      </c>
      <c r="P34" s="19" t="n">
        <f aca="false">IF(OR($M34="",$M34="ERR",$J34="",$K34="",$N34=""),0,IF($N34=0,IF(AND(OR(2=7,2=12),2&gt;=$K34,2&lt;=IF($L34="",12,$L34)),$J34,0),IF(AND(2&gt;=$K34,2&lt;=IF($L34="",12,$L34),MOD(2-$K34,$N34)=0),$J34,0)))</f>
        <v>0</v>
      </c>
      <c r="Q34" s="19" t="n">
        <f aca="false">IF(OR($M34="",$M34="ERR",$J34="",$K34="",$N34=""),0,IF($N34=0,IF(AND(OR(3=7,3=12),3&gt;=$K34,3&lt;=IF($L34="",12,$L34)),$J34,0),IF(AND(3&gt;=$K34,3&lt;=IF($L34="",12,$L34),MOD(3-$K34,$N34)=0),$J34,0)))</f>
        <v>0</v>
      </c>
      <c r="R34" s="19" t="n">
        <f aca="false">IF(OR($M34="",$M34="ERR",$J34="",$K34="",$N34=""),0,IF($N34=0,IF(AND(OR(4=7,4=12),4&gt;=$K34,4&lt;=IF($L34="",12,$L34)),$J34,0),IF(AND(4&gt;=$K34,4&lt;=IF($L34="",12,$L34),MOD(4-$K34,$N34)=0),$J34,0)))</f>
        <v>0</v>
      </c>
      <c r="S34" s="19" t="n">
        <f aca="false">IF(OR($M34="",$M34="ERR",$J34="",$K34="",$N34=""),0,IF($N34=0,IF(AND(OR(5=7,5=12),5&gt;=$K34,5&lt;=IF($L34="",12,$L34)),$J34,0),IF(AND(5&gt;=$K34,5&lt;=IF($L34="",12,$L34),MOD(5-$K34,$N34)=0),$J34,0)))</f>
        <v>0</v>
      </c>
      <c r="T34" s="19" t="n">
        <f aca="false">IF(OR($M34="",$M34="ERR",$J34="",$K34="",$N34=""),0,IF($N34=0,IF(AND(OR(6=7,6=12),6&gt;=$K34,6&lt;=IF($L34="",12,$L34)),$J34,0),IF(AND(6&gt;=$K34,6&lt;=IF($L34="",12,$L34),MOD(6-$K34,$N34)=0),$J34,0)))</f>
        <v>0</v>
      </c>
      <c r="U34" s="19" t="n">
        <f aca="false">IF(OR($M34="",$M34="ERR",$J34="",$K34="",$N34=""),0,IF($N34=0,IF(AND(OR(7=7,7=12),7&gt;=$K34,7&lt;=IF($L34="",12,$L34)),$J34,0),IF(AND(7&gt;=$K34,7&lt;=IF($L34="",12,$L34),MOD(7-$K34,$N34)=0),$J34,0)))</f>
        <v>0</v>
      </c>
      <c r="V34" s="19" t="n">
        <f aca="false">IF(OR($M34="",$M34="ERR",$J34="",$K34="",$N34=""),0,IF($N34=0,IF(AND(OR(8=7,8=12),8&gt;=$K34,8&lt;=IF($L34="",12,$L34)),$J34,0),IF(AND(8&gt;=$K34,8&lt;=IF($L34="",12,$L34),MOD(8-$K34,$N34)=0),$J34,0)))</f>
        <v>0</v>
      </c>
      <c r="W34" s="19" t="n">
        <f aca="false">IF(OR($M34="",$M34="ERR",$J34="",$K34="",$N34=""),0,IF($N34=0,IF(AND(OR(9=7,9=12),9&gt;=$K34,9&lt;=IF($L34="",12,$L34)),$J34,0),IF(AND(9&gt;=$K34,9&lt;=IF($L34="",12,$L34),MOD(9-$K34,$N34)=0),$J34,0)))</f>
        <v>5000</v>
      </c>
      <c r="X34" s="19" t="n">
        <f aca="false">IF(OR($M34="",$M34="ERR",$J34="",$K34="",$N34=""),0,IF($N34=0,IF(AND(OR(10=7,10=12),10&gt;=$K34,10&lt;=IF($L34="",12,$L34)),$J34,0),IF(AND(10&gt;=$K34,10&lt;=IF($L34="",12,$L34),MOD(10-$K34,$N34)=0),$J34,0)))</f>
        <v>0</v>
      </c>
      <c r="Y34" s="19" t="n">
        <f aca="false">IF(OR($M34="",$M34="ERR",$J34="",$K34="",$N34=""),0,IF($N34=0,IF(AND(OR(11=7,11=12),11&gt;=$K34,11&lt;=IF($L34="",12,$L34)),$J34,0),IF(AND(11&gt;=$K34,11&lt;=IF($L34="",12,$L34),MOD(11-$K34,$N34)=0),$J34,0)))</f>
        <v>0</v>
      </c>
      <c r="Z34" s="19" t="n">
        <f aca="false">IF(OR($M34="",$M34="ERR",$J34="",$K34="",$N34=""),0,IF($N34=0,IF(AND(OR(12=7,12=12),12&gt;=$K34,12&lt;=IF($L34="",12,$L34)),$J34,0),IF(AND(12&gt;=$K34,12&lt;=IF($L34="",12,$L34),MOD(12-$K34,$N34)=0),$J34,0)))</f>
        <v>0</v>
      </c>
      <c r="AA34" s="36" t="n">
        <f aca="false">SUM(O34:Z34)</f>
        <v>5000</v>
      </c>
      <c r="AB34" s="15" t="str">
        <f aca="false">IF(AND($B34="",$D34="",$J34=""),"",IF($B34="","Falta código",IF(ISNA(MATCH($B34,LST_COD,0)),"Código no registrado en Trabajadores",IF($E34="","Concepto no está en el catálogo",IF($M34="ERR","Retención de otro empleador: Origen = Otro empleador",IF(OR($J34="",$K34=""),"Falta monto o mes",IF(OR($K34&lt;1,$K34&gt;12),"Mes inicio inválido",IF(AND($L34&lt;&gt;"",OR($L34&lt;$K34,$L34&gt;12)),"Mes fin inválido",IF($N34="","Falta frecuencia",IF(AND($G34&lt;&gt;"Otro empleador",SUMPRODUCT(($O34:$Z34&lt;&gt;0)*(((COLUMN($O34:$Z34)-14)&lt;INDEX(Trabajadores!$M$6:$M$105,MATCH($B34,LST_COD,0)))+((COLUMN($O34:$Z34)-14)&gt;INDEX(Trabajadores!$N$6:$N$105,MATCH($B34,LST_COD,0)))))&gt;0),"Aviso: hay meses fuera del periodo laboral","OK"))))))))))</f>
        <v>OK</v>
      </c>
    </row>
    <row r="35" customFormat="false" ht="15" hidden="false" customHeight="false" outlineLevel="0" collapsed="false">
      <c r="A35" s="23" t="n">
        <v>30</v>
      </c>
      <c r="B35" s="7" t="s">
        <v>276</v>
      </c>
      <c r="C35" s="35" t="str">
        <f aca="false">IF($B35="","",IFERROR(INDEX(Trabajadores!$D$6:$D$105,MATCH($B35,LST_COD,0)),"¿Código?"))</f>
        <v>TORRES ROJAS, MARÍA (EJEMPLO)</v>
      </c>
      <c r="D35" s="30" t="s">
        <v>237</v>
      </c>
      <c r="E35" s="9" t="str">
        <f aca="false">IF($D35="","",IFERROR(VLOOKUP($D35,CONC_TABLA,2,FALSE()),""))</f>
        <v>INA</v>
      </c>
      <c r="F35" s="9" t="str">
        <f aca="false">IF($D35="","",IFERROR(VLOOKUP($D35,CONC_TABLA,3,FALSE()),""))</f>
        <v>No</v>
      </c>
      <c r="G35" s="30" t="s">
        <v>189</v>
      </c>
      <c r="H35" s="30"/>
      <c r="I35" s="30" t="s">
        <v>160</v>
      </c>
      <c r="J35" s="29" t="n">
        <v>8750</v>
      </c>
      <c r="K35" s="28" t="n">
        <v>5</v>
      </c>
      <c r="L35" s="28"/>
      <c r="M35" s="9" t="str">
        <f aca="false">IF(OR($B35="",$E35=""),"",IF($E35="INA","INA",IF($G35="Otro empleador",IF($E35="RET","RETO",IF($E35="ORD","OTO","OTX")),IF($E35="RET","ERR",$E35))))</f>
        <v>INA</v>
      </c>
      <c r="N35" s="9" t="n">
        <f aca="false">IF($I35="","",IFERROR(VLOOKUP($I35,FREC_TABLA,2,FALSE()),""))</f>
        <v>12</v>
      </c>
      <c r="O35" s="19" t="n">
        <f aca="false">IF(OR($M35="",$M35="ERR",$J35="",$K35="",$N35=""),0,IF($N35=0,IF(AND(OR(1=7,1=12),1&gt;=$K35,1&lt;=IF($L35="",12,$L35)),$J35,0),IF(AND(1&gt;=$K35,1&lt;=IF($L35="",12,$L35),MOD(1-$K35,$N35)=0),$J35,0)))</f>
        <v>0</v>
      </c>
      <c r="P35" s="19" t="n">
        <f aca="false">IF(OR($M35="",$M35="ERR",$J35="",$K35="",$N35=""),0,IF($N35=0,IF(AND(OR(2=7,2=12),2&gt;=$K35,2&lt;=IF($L35="",12,$L35)),$J35,0),IF(AND(2&gt;=$K35,2&lt;=IF($L35="",12,$L35),MOD(2-$K35,$N35)=0),$J35,0)))</f>
        <v>0</v>
      </c>
      <c r="Q35" s="19" t="n">
        <f aca="false">IF(OR($M35="",$M35="ERR",$J35="",$K35="",$N35=""),0,IF($N35=0,IF(AND(OR(3=7,3=12),3&gt;=$K35,3&lt;=IF($L35="",12,$L35)),$J35,0),IF(AND(3&gt;=$K35,3&lt;=IF($L35="",12,$L35),MOD(3-$K35,$N35)=0),$J35,0)))</f>
        <v>0</v>
      </c>
      <c r="R35" s="19" t="n">
        <f aca="false">IF(OR($M35="",$M35="ERR",$J35="",$K35="",$N35=""),0,IF($N35=0,IF(AND(OR(4=7,4=12),4&gt;=$K35,4&lt;=IF($L35="",12,$L35)),$J35,0),IF(AND(4&gt;=$K35,4&lt;=IF($L35="",12,$L35),MOD(4-$K35,$N35)=0),$J35,0)))</f>
        <v>0</v>
      </c>
      <c r="S35" s="19" t="n">
        <f aca="false">IF(OR($M35="",$M35="ERR",$J35="",$K35="",$N35=""),0,IF($N35=0,IF(AND(OR(5=7,5=12),5&gt;=$K35,5&lt;=IF($L35="",12,$L35)),$J35,0),IF(AND(5&gt;=$K35,5&lt;=IF($L35="",12,$L35),MOD(5-$K35,$N35)=0),$J35,0)))</f>
        <v>8750</v>
      </c>
      <c r="T35" s="19" t="n">
        <f aca="false">IF(OR($M35="",$M35="ERR",$J35="",$K35="",$N35=""),0,IF($N35=0,IF(AND(OR(6=7,6=12),6&gt;=$K35,6&lt;=IF($L35="",12,$L35)),$J35,0),IF(AND(6&gt;=$K35,6&lt;=IF($L35="",12,$L35),MOD(6-$K35,$N35)=0),$J35,0)))</f>
        <v>0</v>
      </c>
      <c r="U35" s="19" t="n">
        <f aca="false">IF(OR($M35="",$M35="ERR",$J35="",$K35="",$N35=""),0,IF($N35=0,IF(AND(OR(7=7,7=12),7&gt;=$K35,7&lt;=IF($L35="",12,$L35)),$J35,0),IF(AND(7&gt;=$K35,7&lt;=IF($L35="",12,$L35),MOD(7-$K35,$N35)=0),$J35,0)))</f>
        <v>0</v>
      </c>
      <c r="V35" s="19" t="n">
        <f aca="false">IF(OR($M35="",$M35="ERR",$J35="",$K35="",$N35=""),0,IF($N35=0,IF(AND(OR(8=7,8=12),8&gt;=$K35,8&lt;=IF($L35="",12,$L35)),$J35,0),IF(AND(8&gt;=$K35,8&lt;=IF($L35="",12,$L35),MOD(8-$K35,$N35)=0),$J35,0)))</f>
        <v>0</v>
      </c>
      <c r="W35" s="19" t="n">
        <f aca="false">IF(OR($M35="",$M35="ERR",$J35="",$K35="",$N35=""),0,IF($N35=0,IF(AND(OR(9=7,9=12),9&gt;=$K35,9&lt;=IF($L35="",12,$L35)),$J35,0),IF(AND(9&gt;=$K35,9&lt;=IF($L35="",12,$L35),MOD(9-$K35,$N35)=0),$J35,0)))</f>
        <v>0</v>
      </c>
      <c r="X35" s="19" t="n">
        <f aca="false">IF(OR($M35="",$M35="ERR",$J35="",$K35="",$N35=""),0,IF($N35=0,IF(AND(OR(10=7,10=12),10&gt;=$K35,10&lt;=IF($L35="",12,$L35)),$J35,0),IF(AND(10&gt;=$K35,10&lt;=IF($L35="",12,$L35),MOD(10-$K35,$N35)=0),$J35,0)))</f>
        <v>0</v>
      </c>
      <c r="Y35" s="19" t="n">
        <f aca="false">IF(OR($M35="",$M35="ERR",$J35="",$K35="",$N35=""),0,IF($N35=0,IF(AND(OR(11=7,11=12),11&gt;=$K35,11&lt;=IF($L35="",12,$L35)),$J35,0),IF(AND(11&gt;=$K35,11&lt;=IF($L35="",12,$L35),MOD(11-$K35,$N35)=0),$J35,0)))</f>
        <v>0</v>
      </c>
      <c r="Z35" s="19" t="n">
        <f aca="false">IF(OR($M35="",$M35="ERR",$J35="",$K35="",$N35=""),0,IF($N35=0,IF(AND(OR(12=7,12=12),12&gt;=$K35,12&lt;=IF($L35="",12,$L35)),$J35,0),IF(AND(12&gt;=$K35,12&lt;=IF($L35="",12,$L35),MOD(12-$K35,$N35)=0),$J35,0)))</f>
        <v>0</v>
      </c>
      <c r="AA35" s="36" t="n">
        <f aca="false">SUM(O35:Z35)</f>
        <v>8750</v>
      </c>
      <c r="AB35" s="15" t="str">
        <f aca="false">IF(AND($B35="",$D35="",$J35=""),"",IF($B35="","Falta código",IF(ISNA(MATCH($B35,LST_COD,0)),"Código no registrado en Trabajadores",IF($E35="","Concepto no está en el catálogo",IF($M35="ERR","Retención de otro empleador: Origen = Otro empleador",IF(OR($J35="",$K35=""),"Falta monto o mes",IF(OR($K35&lt;1,$K35&gt;12),"Mes inicio inválido",IF(AND($L35&lt;&gt;"",OR($L35&lt;$K35,$L35&gt;12)),"Mes fin inválido",IF($N35="","Falta frecuencia",IF(AND($G35&lt;&gt;"Otro empleador",SUMPRODUCT(($O35:$Z35&lt;&gt;0)*(((COLUMN($O35:$Z35)-14)&lt;INDEX(Trabajadores!$M$6:$M$105,MATCH($B35,LST_COD,0)))+((COLUMN($O35:$Z35)-14)&gt;INDEX(Trabajadores!$N$6:$N$105,MATCH($B35,LST_COD,0)))))&gt;0),"Aviso: hay meses fuera del periodo laboral","OK"))))))))))</f>
        <v>OK</v>
      </c>
    </row>
    <row r="36" customFormat="false" ht="15" hidden="false" customHeight="false" outlineLevel="0" collapsed="false">
      <c r="A36" s="23" t="n">
        <v>31</v>
      </c>
      <c r="B36" s="7" t="s">
        <v>276</v>
      </c>
      <c r="C36" s="35" t="str">
        <f aca="false">IF($B36="","",IFERROR(INDEX(Trabajadores!$D$6:$D$105,MATCH($B36,LST_COD,0)),"¿Código?"))</f>
        <v>TORRES ROJAS, MARÍA (EJEMPLO)</v>
      </c>
      <c r="D36" s="30" t="s">
        <v>237</v>
      </c>
      <c r="E36" s="9" t="str">
        <f aca="false">IF($D36="","",IFERROR(VLOOKUP($D36,CONC_TABLA,2,FALSE()),""))</f>
        <v>INA</v>
      </c>
      <c r="F36" s="9" t="str">
        <f aca="false">IF($D36="","",IFERROR(VLOOKUP($D36,CONC_TABLA,3,FALSE()),""))</f>
        <v>No</v>
      </c>
      <c r="G36" s="30" t="s">
        <v>189</v>
      </c>
      <c r="H36" s="30"/>
      <c r="I36" s="30" t="s">
        <v>160</v>
      </c>
      <c r="J36" s="29" t="n">
        <v>6250</v>
      </c>
      <c r="K36" s="28" t="n">
        <v>9</v>
      </c>
      <c r="L36" s="28"/>
      <c r="M36" s="9" t="str">
        <f aca="false">IF(OR($B36="",$E36=""),"",IF($E36="INA","INA",IF($G36="Otro empleador",IF($E36="RET","RETO",IF($E36="ORD","OTO","OTX")),IF($E36="RET","ERR",$E36))))</f>
        <v>INA</v>
      </c>
      <c r="N36" s="9" t="n">
        <f aca="false">IF($I36="","",IFERROR(VLOOKUP($I36,FREC_TABLA,2,FALSE()),""))</f>
        <v>12</v>
      </c>
      <c r="O36" s="19" t="n">
        <f aca="false">IF(OR($M36="",$M36="ERR",$J36="",$K36="",$N36=""),0,IF($N36=0,IF(AND(OR(1=7,1=12),1&gt;=$K36,1&lt;=IF($L36="",12,$L36)),$J36,0),IF(AND(1&gt;=$K36,1&lt;=IF($L36="",12,$L36),MOD(1-$K36,$N36)=0),$J36,0)))</f>
        <v>0</v>
      </c>
      <c r="P36" s="19" t="n">
        <f aca="false">IF(OR($M36="",$M36="ERR",$J36="",$K36="",$N36=""),0,IF($N36=0,IF(AND(OR(2=7,2=12),2&gt;=$K36,2&lt;=IF($L36="",12,$L36)),$J36,0),IF(AND(2&gt;=$K36,2&lt;=IF($L36="",12,$L36),MOD(2-$K36,$N36)=0),$J36,0)))</f>
        <v>0</v>
      </c>
      <c r="Q36" s="19" t="n">
        <f aca="false">IF(OR($M36="",$M36="ERR",$J36="",$K36="",$N36=""),0,IF($N36=0,IF(AND(OR(3=7,3=12),3&gt;=$K36,3&lt;=IF($L36="",12,$L36)),$J36,0),IF(AND(3&gt;=$K36,3&lt;=IF($L36="",12,$L36),MOD(3-$K36,$N36)=0),$J36,0)))</f>
        <v>0</v>
      </c>
      <c r="R36" s="19" t="n">
        <f aca="false">IF(OR($M36="",$M36="ERR",$J36="",$K36="",$N36=""),0,IF($N36=0,IF(AND(OR(4=7,4=12),4&gt;=$K36,4&lt;=IF($L36="",12,$L36)),$J36,0),IF(AND(4&gt;=$K36,4&lt;=IF($L36="",12,$L36),MOD(4-$K36,$N36)=0),$J36,0)))</f>
        <v>0</v>
      </c>
      <c r="S36" s="19" t="n">
        <f aca="false">IF(OR($M36="",$M36="ERR",$J36="",$K36="",$N36=""),0,IF($N36=0,IF(AND(OR(5=7,5=12),5&gt;=$K36,5&lt;=IF($L36="",12,$L36)),$J36,0),IF(AND(5&gt;=$K36,5&lt;=IF($L36="",12,$L36),MOD(5-$K36,$N36)=0),$J36,0)))</f>
        <v>0</v>
      </c>
      <c r="T36" s="19" t="n">
        <f aca="false">IF(OR($M36="",$M36="ERR",$J36="",$K36="",$N36=""),0,IF($N36=0,IF(AND(OR(6=7,6=12),6&gt;=$K36,6&lt;=IF($L36="",12,$L36)),$J36,0),IF(AND(6&gt;=$K36,6&lt;=IF($L36="",12,$L36),MOD(6-$K36,$N36)=0),$J36,0)))</f>
        <v>0</v>
      </c>
      <c r="U36" s="19" t="n">
        <f aca="false">IF(OR($M36="",$M36="ERR",$J36="",$K36="",$N36=""),0,IF($N36=0,IF(AND(OR(7=7,7=12),7&gt;=$K36,7&lt;=IF($L36="",12,$L36)),$J36,0),IF(AND(7&gt;=$K36,7&lt;=IF($L36="",12,$L36),MOD(7-$K36,$N36)=0),$J36,0)))</f>
        <v>0</v>
      </c>
      <c r="V36" s="19" t="n">
        <f aca="false">IF(OR($M36="",$M36="ERR",$J36="",$K36="",$N36=""),0,IF($N36=0,IF(AND(OR(8=7,8=12),8&gt;=$K36,8&lt;=IF($L36="",12,$L36)),$J36,0),IF(AND(8&gt;=$K36,8&lt;=IF($L36="",12,$L36),MOD(8-$K36,$N36)=0),$J36,0)))</f>
        <v>0</v>
      </c>
      <c r="W36" s="19" t="n">
        <f aca="false">IF(OR($M36="",$M36="ERR",$J36="",$K36="",$N36=""),0,IF($N36=0,IF(AND(OR(9=7,9=12),9&gt;=$K36,9&lt;=IF($L36="",12,$L36)),$J36,0),IF(AND(9&gt;=$K36,9&lt;=IF($L36="",12,$L36),MOD(9-$K36,$N36)=0),$J36,0)))</f>
        <v>6250</v>
      </c>
      <c r="X36" s="19" t="n">
        <f aca="false">IF(OR($M36="",$M36="ERR",$J36="",$K36="",$N36=""),0,IF($N36=0,IF(AND(OR(10=7,10=12),10&gt;=$K36,10&lt;=IF($L36="",12,$L36)),$J36,0),IF(AND(10&gt;=$K36,10&lt;=IF($L36="",12,$L36),MOD(10-$K36,$N36)=0),$J36,0)))</f>
        <v>0</v>
      </c>
      <c r="Y36" s="19" t="n">
        <f aca="false">IF(OR($M36="",$M36="ERR",$J36="",$K36="",$N36=""),0,IF($N36=0,IF(AND(OR(11=7,11=12),11&gt;=$K36,11&lt;=IF($L36="",12,$L36)),$J36,0),IF(AND(11&gt;=$K36,11&lt;=IF($L36="",12,$L36),MOD(11-$K36,$N36)=0),$J36,0)))</f>
        <v>0</v>
      </c>
      <c r="Z36" s="19" t="n">
        <f aca="false">IF(OR($M36="",$M36="ERR",$J36="",$K36="",$N36=""),0,IF($N36=0,IF(AND(OR(12=7,12=12),12&gt;=$K36,12&lt;=IF($L36="",12,$L36)),$J36,0),IF(AND(12&gt;=$K36,12&lt;=IF($L36="",12,$L36),MOD(12-$K36,$N36)=0),$J36,0)))</f>
        <v>0</v>
      </c>
      <c r="AA36" s="36" t="n">
        <f aca="false">SUM(O36:Z36)</f>
        <v>6250</v>
      </c>
      <c r="AB36" s="15" t="str">
        <f aca="false">IF(AND($B36="",$D36="",$J36=""),"",IF($B36="","Falta código",IF(ISNA(MATCH($B36,LST_COD,0)),"Código no registrado en Trabajadores",IF($E36="","Concepto no está en el catálogo",IF($M36="ERR","Retención de otro empleador: Origen = Otro empleador",IF(OR($J36="",$K36=""),"Falta monto o mes",IF(OR($K36&lt;1,$K36&gt;12),"Mes inicio inválido",IF(AND($L36&lt;&gt;"",OR($L36&lt;$K36,$L36&gt;12)),"Mes fin inválido",IF($N36="","Falta frecuencia",IF(AND($G36&lt;&gt;"Otro empleador",SUMPRODUCT(($O36:$Z36&lt;&gt;0)*(((COLUMN($O36:$Z36)-14)&lt;INDEX(Trabajadores!$M$6:$M$105,MATCH($B36,LST_COD,0)))+((COLUMN($O36:$Z36)-14)&gt;INDEX(Trabajadores!$N$6:$N$105,MATCH($B36,LST_COD,0)))))&gt;0),"Aviso: hay meses fuera del periodo laboral","OK"))))))))))</f>
        <v>OK</v>
      </c>
    </row>
    <row r="37" customFormat="false" ht="15" hidden="false" customHeight="false" outlineLevel="0" collapsed="false">
      <c r="A37" s="23" t="n">
        <v>32</v>
      </c>
      <c r="B37" s="7" t="s">
        <v>281</v>
      </c>
      <c r="C37" s="35" t="str">
        <f aca="false">IF($B37="","",IFERROR(INDEX(Trabajadores!$D$6:$D$105,MATCH($B37,LST_COD,0)),"¿Código?"))</f>
        <v>SALAZAR VEGA, CARLOS (EJEMPLO)</v>
      </c>
      <c r="D37" s="30" t="s">
        <v>203</v>
      </c>
      <c r="E37" s="9" t="str">
        <f aca="false">IF($D37="","",IFERROR(VLOOKUP($D37,CONC_TABLA,2,FALSE()),""))</f>
        <v>ORD</v>
      </c>
      <c r="F37" s="9" t="str">
        <f aca="false">IF($D37="","",IFERROR(VLOOKUP($D37,CONC_TABLA,3,FALSE()),""))</f>
        <v>Sí</v>
      </c>
      <c r="G37" s="30" t="s">
        <v>189</v>
      </c>
      <c r="H37" s="30"/>
      <c r="I37" s="30" t="s">
        <v>148</v>
      </c>
      <c r="J37" s="29" t="n">
        <v>35000</v>
      </c>
      <c r="K37" s="28" t="n">
        <v>1</v>
      </c>
      <c r="L37" s="28" t="n">
        <v>12</v>
      </c>
      <c r="M37" s="9" t="str">
        <f aca="false">IF(OR($B37="",$E37=""),"",IF($E37="INA","INA",IF($G37="Otro empleador",IF($E37="RET","RETO",IF($E37="ORD","OTO","OTX")),IF($E37="RET","ERR",$E37))))</f>
        <v>ORD</v>
      </c>
      <c r="N37" s="9" t="n">
        <f aca="false">IF($I37="","",IFERROR(VLOOKUP($I37,FREC_TABLA,2,FALSE()),""))</f>
        <v>1</v>
      </c>
      <c r="O37" s="19" t="n">
        <f aca="false">IF(OR($M37="",$M37="ERR",$J37="",$K37="",$N37=""),0,IF($N37=0,IF(AND(OR(1=7,1=12),1&gt;=$K37,1&lt;=IF($L37="",12,$L37)),$J37,0),IF(AND(1&gt;=$K37,1&lt;=IF($L37="",12,$L37),MOD(1-$K37,$N37)=0),$J37,0)))</f>
        <v>35000</v>
      </c>
      <c r="P37" s="19" t="n">
        <f aca="false">IF(OR($M37="",$M37="ERR",$J37="",$K37="",$N37=""),0,IF($N37=0,IF(AND(OR(2=7,2=12),2&gt;=$K37,2&lt;=IF($L37="",12,$L37)),$J37,0),IF(AND(2&gt;=$K37,2&lt;=IF($L37="",12,$L37),MOD(2-$K37,$N37)=0),$J37,0)))</f>
        <v>35000</v>
      </c>
      <c r="Q37" s="19" t="n">
        <f aca="false">IF(OR($M37="",$M37="ERR",$J37="",$K37="",$N37=""),0,IF($N37=0,IF(AND(OR(3=7,3=12),3&gt;=$K37,3&lt;=IF($L37="",12,$L37)),$J37,0),IF(AND(3&gt;=$K37,3&lt;=IF($L37="",12,$L37),MOD(3-$K37,$N37)=0),$J37,0)))</f>
        <v>35000</v>
      </c>
      <c r="R37" s="19" t="n">
        <f aca="false">IF(OR($M37="",$M37="ERR",$J37="",$K37="",$N37=""),0,IF($N37=0,IF(AND(OR(4=7,4=12),4&gt;=$K37,4&lt;=IF($L37="",12,$L37)),$J37,0),IF(AND(4&gt;=$K37,4&lt;=IF($L37="",12,$L37),MOD(4-$K37,$N37)=0),$J37,0)))</f>
        <v>35000</v>
      </c>
      <c r="S37" s="19" t="n">
        <f aca="false">IF(OR($M37="",$M37="ERR",$J37="",$K37="",$N37=""),0,IF($N37=0,IF(AND(OR(5=7,5=12),5&gt;=$K37,5&lt;=IF($L37="",12,$L37)),$J37,0),IF(AND(5&gt;=$K37,5&lt;=IF($L37="",12,$L37),MOD(5-$K37,$N37)=0),$J37,0)))</f>
        <v>35000</v>
      </c>
      <c r="T37" s="19" t="n">
        <f aca="false">IF(OR($M37="",$M37="ERR",$J37="",$K37="",$N37=""),0,IF($N37=0,IF(AND(OR(6=7,6=12),6&gt;=$K37,6&lt;=IF($L37="",12,$L37)),$J37,0),IF(AND(6&gt;=$K37,6&lt;=IF($L37="",12,$L37),MOD(6-$K37,$N37)=0),$J37,0)))</f>
        <v>35000</v>
      </c>
      <c r="U37" s="19" t="n">
        <f aca="false">IF(OR($M37="",$M37="ERR",$J37="",$K37="",$N37=""),0,IF($N37=0,IF(AND(OR(7=7,7=12),7&gt;=$K37,7&lt;=IF($L37="",12,$L37)),$J37,0),IF(AND(7&gt;=$K37,7&lt;=IF($L37="",12,$L37),MOD(7-$K37,$N37)=0),$J37,0)))</f>
        <v>35000</v>
      </c>
      <c r="V37" s="19" t="n">
        <f aca="false">IF(OR($M37="",$M37="ERR",$J37="",$K37="",$N37=""),0,IF($N37=0,IF(AND(OR(8=7,8=12),8&gt;=$K37,8&lt;=IF($L37="",12,$L37)),$J37,0),IF(AND(8&gt;=$K37,8&lt;=IF($L37="",12,$L37),MOD(8-$K37,$N37)=0),$J37,0)))</f>
        <v>35000</v>
      </c>
      <c r="W37" s="19" t="n">
        <f aca="false">IF(OR($M37="",$M37="ERR",$J37="",$K37="",$N37=""),0,IF($N37=0,IF(AND(OR(9=7,9=12),9&gt;=$K37,9&lt;=IF($L37="",12,$L37)),$J37,0),IF(AND(9&gt;=$K37,9&lt;=IF($L37="",12,$L37),MOD(9-$K37,$N37)=0),$J37,0)))</f>
        <v>35000</v>
      </c>
      <c r="X37" s="19" t="n">
        <f aca="false">IF(OR($M37="",$M37="ERR",$J37="",$K37="",$N37=""),0,IF($N37=0,IF(AND(OR(10=7,10=12),10&gt;=$K37,10&lt;=IF($L37="",12,$L37)),$J37,0),IF(AND(10&gt;=$K37,10&lt;=IF($L37="",12,$L37),MOD(10-$K37,$N37)=0),$J37,0)))</f>
        <v>35000</v>
      </c>
      <c r="Y37" s="19" t="n">
        <f aca="false">IF(OR($M37="",$M37="ERR",$J37="",$K37="",$N37=""),0,IF($N37=0,IF(AND(OR(11=7,11=12),11&gt;=$K37,11&lt;=IF($L37="",12,$L37)),$J37,0),IF(AND(11&gt;=$K37,11&lt;=IF($L37="",12,$L37),MOD(11-$K37,$N37)=0),$J37,0)))</f>
        <v>35000</v>
      </c>
      <c r="Z37" s="19" t="n">
        <f aca="false">IF(OR($M37="",$M37="ERR",$J37="",$K37="",$N37=""),0,IF($N37=0,IF(AND(OR(12=7,12=12),12&gt;=$K37,12&lt;=IF($L37="",12,$L37)),$J37,0),IF(AND(12&gt;=$K37,12&lt;=IF($L37="",12,$L37),MOD(12-$K37,$N37)=0),$J37,0)))</f>
        <v>35000</v>
      </c>
      <c r="AA37" s="36" t="n">
        <f aca="false">SUM(O37:Z37)</f>
        <v>420000</v>
      </c>
      <c r="AB37" s="15" t="str">
        <f aca="false">IF(AND($B37="",$D37="",$J37=""),"",IF($B37="","Falta código",IF(ISNA(MATCH($B37,LST_COD,0)),"Código no registrado en Trabajadores",IF($E37="","Concepto no está en el catálogo",IF($M37="ERR","Retención de otro empleador: Origen = Otro empleador",IF(OR($J37="",$K37=""),"Falta monto o mes",IF(OR($K37&lt;1,$K37&gt;12),"Mes inicio inválido",IF(AND($L37&lt;&gt;"",OR($L37&lt;$K37,$L37&gt;12)),"Mes fin inválido",IF($N37="","Falta frecuencia",IF(AND($G37&lt;&gt;"Otro empleador",SUMPRODUCT(($O37:$Z37&lt;&gt;0)*(((COLUMN($O37:$Z37)-14)&lt;INDEX(Trabajadores!$M$6:$M$105,MATCH($B37,LST_COD,0)))+((COLUMN($O37:$Z37)-14)&gt;INDEX(Trabajadores!$N$6:$N$105,MATCH($B37,LST_COD,0)))))&gt;0),"Aviso: hay meses fuera del periodo laboral","OK"))))))))))</f>
        <v>OK</v>
      </c>
    </row>
    <row r="38" customFormat="false" ht="15" hidden="false" customHeight="false" outlineLevel="0" collapsed="false">
      <c r="A38" s="23" t="n">
        <v>33</v>
      </c>
      <c r="B38" s="7" t="s">
        <v>281</v>
      </c>
      <c r="C38" s="35" t="str">
        <f aca="false">IF($B38="","",IFERROR(INDEX(Trabajadores!$D$6:$D$105,MATCH($B38,LST_COD,0)),"¿Código?"))</f>
        <v>SALAZAR VEGA, CARLOS (EJEMPLO)</v>
      </c>
      <c r="D38" s="30" t="s">
        <v>216</v>
      </c>
      <c r="E38" s="9" t="str">
        <f aca="false">IF($D38="","",IFERROR(VLOOKUP($D38,CONC_TABLA,2,FALSE()),""))</f>
        <v>GRA</v>
      </c>
      <c r="F38" s="9" t="str">
        <f aca="false">IF($D38="","",IFERROR(VLOOKUP($D38,CONC_TABLA,3,FALSE()),""))</f>
        <v>No</v>
      </c>
      <c r="G38" s="30" t="s">
        <v>189</v>
      </c>
      <c r="H38" s="30"/>
      <c r="I38" s="30" t="s">
        <v>158</v>
      </c>
      <c r="J38" s="29" t="n">
        <v>35000</v>
      </c>
      <c r="K38" s="28" t="n">
        <v>1</v>
      </c>
      <c r="L38" s="28" t="n">
        <v>12</v>
      </c>
      <c r="M38" s="9" t="str">
        <f aca="false">IF(OR($B38="",$E38=""),"",IF($E38="INA","INA",IF($G38="Otro empleador",IF($E38="RET","RETO",IF($E38="ORD","OTO","OTX")),IF($E38="RET","ERR",$E38))))</f>
        <v>GRA</v>
      </c>
      <c r="N38" s="9" t="n">
        <f aca="false">IF($I38="","",IFERROR(VLOOKUP($I38,FREC_TABLA,2,FALSE()),""))</f>
        <v>0</v>
      </c>
      <c r="O38" s="19" t="n">
        <f aca="false">IF(OR($M38="",$M38="ERR",$J38="",$K38="",$N38=""),0,IF($N38=0,IF(AND(OR(1=7,1=12),1&gt;=$K38,1&lt;=IF($L38="",12,$L38)),$J38,0),IF(AND(1&gt;=$K38,1&lt;=IF($L38="",12,$L38),MOD(1-$K38,$N38)=0),$J38,0)))</f>
        <v>0</v>
      </c>
      <c r="P38" s="19" t="n">
        <f aca="false">IF(OR($M38="",$M38="ERR",$J38="",$K38="",$N38=""),0,IF($N38=0,IF(AND(OR(2=7,2=12),2&gt;=$K38,2&lt;=IF($L38="",12,$L38)),$J38,0),IF(AND(2&gt;=$K38,2&lt;=IF($L38="",12,$L38),MOD(2-$K38,$N38)=0),$J38,0)))</f>
        <v>0</v>
      </c>
      <c r="Q38" s="19" t="n">
        <f aca="false">IF(OR($M38="",$M38="ERR",$J38="",$K38="",$N38=""),0,IF($N38=0,IF(AND(OR(3=7,3=12),3&gt;=$K38,3&lt;=IF($L38="",12,$L38)),$J38,0),IF(AND(3&gt;=$K38,3&lt;=IF($L38="",12,$L38),MOD(3-$K38,$N38)=0),$J38,0)))</f>
        <v>0</v>
      </c>
      <c r="R38" s="19" t="n">
        <f aca="false">IF(OR($M38="",$M38="ERR",$J38="",$K38="",$N38=""),0,IF($N38=0,IF(AND(OR(4=7,4=12),4&gt;=$K38,4&lt;=IF($L38="",12,$L38)),$J38,0),IF(AND(4&gt;=$K38,4&lt;=IF($L38="",12,$L38),MOD(4-$K38,$N38)=0),$J38,0)))</f>
        <v>0</v>
      </c>
      <c r="S38" s="19" t="n">
        <f aca="false">IF(OR($M38="",$M38="ERR",$J38="",$K38="",$N38=""),0,IF($N38=0,IF(AND(OR(5=7,5=12),5&gt;=$K38,5&lt;=IF($L38="",12,$L38)),$J38,0),IF(AND(5&gt;=$K38,5&lt;=IF($L38="",12,$L38),MOD(5-$K38,$N38)=0),$J38,0)))</f>
        <v>0</v>
      </c>
      <c r="T38" s="19" t="n">
        <f aca="false">IF(OR($M38="",$M38="ERR",$J38="",$K38="",$N38=""),0,IF($N38=0,IF(AND(OR(6=7,6=12),6&gt;=$K38,6&lt;=IF($L38="",12,$L38)),$J38,0),IF(AND(6&gt;=$K38,6&lt;=IF($L38="",12,$L38),MOD(6-$K38,$N38)=0),$J38,0)))</f>
        <v>0</v>
      </c>
      <c r="U38" s="19" t="n">
        <f aca="false">IF(OR($M38="",$M38="ERR",$J38="",$K38="",$N38=""),0,IF($N38=0,IF(AND(OR(7=7,7=12),7&gt;=$K38,7&lt;=IF($L38="",12,$L38)),$J38,0),IF(AND(7&gt;=$K38,7&lt;=IF($L38="",12,$L38),MOD(7-$K38,$N38)=0),$J38,0)))</f>
        <v>35000</v>
      </c>
      <c r="V38" s="19" t="n">
        <f aca="false">IF(OR($M38="",$M38="ERR",$J38="",$K38="",$N38=""),0,IF($N38=0,IF(AND(OR(8=7,8=12),8&gt;=$K38,8&lt;=IF($L38="",12,$L38)),$J38,0),IF(AND(8&gt;=$K38,8&lt;=IF($L38="",12,$L38),MOD(8-$K38,$N38)=0),$J38,0)))</f>
        <v>0</v>
      </c>
      <c r="W38" s="19" t="n">
        <f aca="false">IF(OR($M38="",$M38="ERR",$J38="",$K38="",$N38=""),0,IF($N38=0,IF(AND(OR(9=7,9=12),9&gt;=$K38,9&lt;=IF($L38="",12,$L38)),$J38,0),IF(AND(9&gt;=$K38,9&lt;=IF($L38="",12,$L38),MOD(9-$K38,$N38)=0),$J38,0)))</f>
        <v>0</v>
      </c>
      <c r="X38" s="19" t="n">
        <f aca="false">IF(OR($M38="",$M38="ERR",$J38="",$K38="",$N38=""),0,IF($N38=0,IF(AND(OR(10=7,10=12),10&gt;=$K38,10&lt;=IF($L38="",12,$L38)),$J38,0),IF(AND(10&gt;=$K38,10&lt;=IF($L38="",12,$L38),MOD(10-$K38,$N38)=0),$J38,0)))</f>
        <v>0</v>
      </c>
      <c r="Y38" s="19" t="n">
        <f aca="false">IF(OR($M38="",$M38="ERR",$J38="",$K38="",$N38=""),0,IF($N38=0,IF(AND(OR(11=7,11=12),11&gt;=$K38,11&lt;=IF($L38="",12,$L38)),$J38,0),IF(AND(11&gt;=$K38,11&lt;=IF($L38="",12,$L38),MOD(11-$K38,$N38)=0),$J38,0)))</f>
        <v>0</v>
      </c>
      <c r="Z38" s="19" t="n">
        <f aca="false">IF(OR($M38="",$M38="ERR",$J38="",$K38="",$N38=""),0,IF($N38=0,IF(AND(OR(12=7,12=12),12&gt;=$K38,12&lt;=IF($L38="",12,$L38)),$J38,0),IF(AND(12&gt;=$K38,12&lt;=IF($L38="",12,$L38),MOD(12-$K38,$N38)=0),$J38,0)))</f>
        <v>35000</v>
      </c>
      <c r="AA38" s="36" t="n">
        <f aca="false">SUM(O38:Z38)</f>
        <v>70000</v>
      </c>
      <c r="AB38" s="15" t="str">
        <f aca="false">IF(AND($B38="",$D38="",$J38=""),"",IF($B38="","Falta código",IF(ISNA(MATCH($B38,LST_COD,0)),"Código no registrado en Trabajadores",IF($E38="","Concepto no está en el catálogo",IF($M38="ERR","Retención de otro empleador: Origen = Otro empleador",IF(OR($J38="",$K38=""),"Falta monto o mes",IF(OR($K38&lt;1,$K38&gt;12),"Mes inicio inválido",IF(AND($L38&lt;&gt;"",OR($L38&lt;$K38,$L38&gt;12)),"Mes fin inválido",IF($N38="","Falta frecuencia",IF(AND($G38&lt;&gt;"Otro empleador",SUMPRODUCT(($O38:$Z38&lt;&gt;0)*(((COLUMN($O38:$Z38)-14)&lt;INDEX(Trabajadores!$M$6:$M$105,MATCH($B38,LST_COD,0)))+((COLUMN($O38:$Z38)-14)&gt;INDEX(Trabajadores!$N$6:$N$105,MATCH($B38,LST_COD,0)))))&gt;0),"Aviso: hay meses fuera del periodo laboral","OK"))))))))))</f>
        <v>OK</v>
      </c>
    </row>
    <row r="39" customFormat="false" ht="15" hidden="false" customHeight="false" outlineLevel="0" collapsed="false">
      <c r="A39" s="23" t="n">
        <v>34</v>
      </c>
      <c r="B39" s="7" t="s">
        <v>281</v>
      </c>
      <c r="C39" s="35" t="str">
        <f aca="false">IF($B39="","",IFERROR(INDEX(Trabajadores!$D$6:$D$105,MATCH($B39,LST_COD,0)),"¿Código?"))</f>
        <v>SALAZAR VEGA, CARLOS (EJEMPLO)</v>
      </c>
      <c r="D39" s="30" t="s">
        <v>218</v>
      </c>
      <c r="E39" s="9" t="str">
        <f aca="false">IF($D39="","",IFERROR(VLOOKUP($D39,CONC_TABLA,2,FALSE()),""))</f>
        <v>BON</v>
      </c>
      <c r="F39" s="9" t="str">
        <f aca="false">IF($D39="","",IFERROR(VLOOKUP($D39,CONC_TABLA,3,FALSE()),""))</f>
        <v>No</v>
      </c>
      <c r="G39" s="30" t="s">
        <v>189</v>
      </c>
      <c r="H39" s="30"/>
      <c r="I39" s="30" t="s">
        <v>158</v>
      </c>
      <c r="J39" s="29" t="n">
        <v>3150</v>
      </c>
      <c r="K39" s="28" t="n">
        <v>1</v>
      </c>
      <c r="L39" s="28" t="n">
        <v>12</v>
      </c>
      <c r="M39" s="9" t="str">
        <f aca="false">IF(OR($B39="",$E39=""),"",IF($E39="INA","INA",IF($G39="Otro empleador",IF($E39="RET","RETO",IF($E39="ORD","OTO","OTX")),IF($E39="RET","ERR",$E39))))</f>
        <v>BON</v>
      </c>
      <c r="N39" s="9" t="n">
        <f aca="false">IF($I39="","",IFERROR(VLOOKUP($I39,FREC_TABLA,2,FALSE()),""))</f>
        <v>0</v>
      </c>
      <c r="O39" s="19" t="n">
        <f aca="false">IF(OR($M39="",$M39="ERR",$J39="",$K39="",$N39=""),0,IF($N39=0,IF(AND(OR(1=7,1=12),1&gt;=$K39,1&lt;=IF($L39="",12,$L39)),$J39,0),IF(AND(1&gt;=$K39,1&lt;=IF($L39="",12,$L39),MOD(1-$K39,$N39)=0),$J39,0)))</f>
        <v>0</v>
      </c>
      <c r="P39" s="19" t="n">
        <f aca="false">IF(OR($M39="",$M39="ERR",$J39="",$K39="",$N39=""),0,IF($N39=0,IF(AND(OR(2=7,2=12),2&gt;=$K39,2&lt;=IF($L39="",12,$L39)),$J39,0),IF(AND(2&gt;=$K39,2&lt;=IF($L39="",12,$L39),MOD(2-$K39,$N39)=0),$J39,0)))</f>
        <v>0</v>
      </c>
      <c r="Q39" s="19" t="n">
        <f aca="false">IF(OR($M39="",$M39="ERR",$J39="",$K39="",$N39=""),0,IF($N39=0,IF(AND(OR(3=7,3=12),3&gt;=$K39,3&lt;=IF($L39="",12,$L39)),$J39,0),IF(AND(3&gt;=$K39,3&lt;=IF($L39="",12,$L39),MOD(3-$K39,$N39)=0),$J39,0)))</f>
        <v>0</v>
      </c>
      <c r="R39" s="19" t="n">
        <f aca="false">IF(OR($M39="",$M39="ERR",$J39="",$K39="",$N39=""),0,IF($N39=0,IF(AND(OR(4=7,4=12),4&gt;=$K39,4&lt;=IF($L39="",12,$L39)),$J39,0),IF(AND(4&gt;=$K39,4&lt;=IF($L39="",12,$L39),MOD(4-$K39,$N39)=0),$J39,0)))</f>
        <v>0</v>
      </c>
      <c r="S39" s="19" t="n">
        <f aca="false">IF(OR($M39="",$M39="ERR",$J39="",$K39="",$N39=""),0,IF($N39=0,IF(AND(OR(5=7,5=12),5&gt;=$K39,5&lt;=IF($L39="",12,$L39)),$J39,0),IF(AND(5&gt;=$K39,5&lt;=IF($L39="",12,$L39),MOD(5-$K39,$N39)=0),$J39,0)))</f>
        <v>0</v>
      </c>
      <c r="T39" s="19" t="n">
        <f aca="false">IF(OR($M39="",$M39="ERR",$J39="",$K39="",$N39=""),0,IF($N39=0,IF(AND(OR(6=7,6=12),6&gt;=$K39,6&lt;=IF($L39="",12,$L39)),$J39,0),IF(AND(6&gt;=$K39,6&lt;=IF($L39="",12,$L39),MOD(6-$K39,$N39)=0),$J39,0)))</f>
        <v>0</v>
      </c>
      <c r="U39" s="19" t="n">
        <f aca="false">IF(OR($M39="",$M39="ERR",$J39="",$K39="",$N39=""),0,IF($N39=0,IF(AND(OR(7=7,7=12),7&gt;=$K39,7&lt;=IF($L39="",12,$L39)),$J39,0),IF(AND(7&gt;=$K39,7&lt;=IF($L39="",12,$L39),MOD(7-$K39,$N39)=0),$J39,0)))</f>
        <v>3150</v>
      </c>
      <c r="V39" s="19" t="n">
        <f aca="false">IF(OR($M39="",$M39="ERR",$J39="",$K39="",$N39=""),0,IF($N39=0,IF(AND(OR(8=7,8=12),8&gt;=$K39,8&lt;=IF($L39="",12,$L39)),$J39,0),IF(AND(8&gt;=$K39,8&lt;=IF($L39="",12,$L39),MOD(8-$K39,$N39)=0),$J39,0)))</f>
        <v>0</v>
      </c>
      <c r="W39" s="19" t="n">
        <f aca="false">IF(OR($M39="",$M39="ERR",$J39="",$K39="",$N39=""),0,IF($N39=0,IF(AND(OR(9=7,9=12),9&gt;=$K39,9&lt;=IF($L39="",12,$L39)),$J39,0),IF(AND(9&gt;=$K39,9&lt;=IF($L39="",12,$L39),MOD(9-$K39,$N39)=0),$J39,0)))</f>
        <v>0</v>
      </c>
      <c r="X39" s="19" t="n">
        <f aca="false">IF(OR($M39="",$M39="ERR",$J39="",$K39="",$N39=""),0,IF($N39=0,IF(AND(OR(10=7,10=12),10&gt;=$K39,10&lt;=IF($L39="",12,$L39)),$J39,0),IF(AND(10&gt;=$K39,10&lt;=IF($L39="",12,$L39),MOD(10-$K39,$N39)=0),$J39,0)))</f>
        <v>0</v>
      </c>
      <c r="Y39" s="19" t="n">
        <f aca="false">IF(OR($M39="",$M39="ERR",$J39="",$K39="",$N39=""),0,IF($N39=0,IF(AND(OR(11=7,11=12),11&gt;=$K39,11&lt;=IF($L39="",12,$L39)),$J39,0),IF(AND(11&gt;=$K39,11&lt;=IF($L39="",12,$L39),MOD(11-$K39,$N39)=0),$J39,0)))</f>
        <v>0</v>
      </c>
      <c r="Z39" s="19" t="n">
        <f aca="false">IF(OR($M39="",$M39="ERR",$J39="",$K39="",$N39=""),0,IF($N39=0,IF(AND(OR(12=7,12=12),12&gt;=$K39,12&lt;=IF($L39="",12,$L39)),$J39,0),IF(AND(12&gt;=$K39,12&lt;=IF($L39="",12,$L39),MOD(12-$K39,$N39)=0),$J39,0)))</f>
        <v>3150</v>
      </c>
      <c r="AA39" s="36" t="n">
        <f aca="false">SUM(O39:Z39)</f>
        <v>6300</v>
      </c>
      <c r="AB39" s="15" t="str">
        <f aca="false">IF(AND($B39="",$D39="",$J39=""),"",IF($B39="","Falta código",IF(ISNA(MATCH($B39,LST_COD,0)),"Código no registrado en Trabajadores",IF($E39="","Concepto no está en el catálogo",IF($M39="ERR","Retención de otro empleador: Origen = Otro empleador",IF(OR($J39="",$K39=""),"Falta monto o mes",IF(OR($K39&lt;1,$K39&gt;12),"Mes inicio inválido",IF(AND($L39&lt;&gt;"",OR($L39&lt;$K39,$L39&gt;12)),"Mes fin inválido",IF($N39="","Falta frecuencia",IF(AND($G39&lt;&gt;"Otro empleador",SUMPRODUCT(($O39:$Z39&lt;&gt;0)*(((COLUMN($O39:$Z39)-14)&lt;INDEX(Trabajadores!$M$6:$M$105,MATCH($B39,LST_COD,0)))+((COLUMN($O39:$Z39)-14)&gt;INDEX(Trabajadores!$N$6:$N$105,MATCH($B39,LST_COD,0)))))&gt;0),"Aviso: hay meses fuera del periodo laboral","OK"))))))))))</f>
        <v>OK</v>
      </c>
    </row>
    <row r="40" customFormat="false" ht="15" hidden="false" customHeight="false" outlineLevel="0" collapsed="false">
      <c r="A40" s="23" t="n">
        <v>35</v>
      </c>
      <c r="B40" s="7" t="s">
        <v>281</v>
      </c>
      <c r="C40" s="35" t="str">
        <f aca="false">IF($B40="","",IFERROR(INDEX(Trabajadores!$D$6:$D$105,MATCH($B40,LST_COD,0)),"¿Código?"))</f>
        <v>SALAZAR VEGA, CARLOS (EJEMPLO)</v>
      </c>
      <c r="D40" s="30" t="s">
        <v>222</v>
      </c>
      <c r="E40" s="9" t="str">
        <f aca="false">IF($D40="","",IFERROR(VLOOKUP($D40,CONC_TABLA,2,FALSE()),""))</f>
        <v>EXT</v>
      </c>
      <c r="F40" s="9" t="str">
        <f aca="false">IF($D40="","",IFERROR(VLOOKUP($D40,CONC_TABLA,3,FALSE()),""))</f>
        <v>No</v>
      </c>
      <c r="G40" s="30" t="s">
        <v>189</v>
      </c>
      <c r="H40" s="30"/>
      <c r="I40" s="30" t="s">
        <v>160</v>
      </c>
      <c r="J40" s="29" t="n">
        <v>50000</v>
      </c>
      <c r="K40" s="28" t="n">
        <v>3</v>
      </c>
      <c r="L40" s="28"/>
      <c r="M40" s="9" t="str">
        <f aca="false">IF(OR($B40="",$E40=""),"",IF($E40="INA","INA",IF($G40="Otro empleador",IF($E40="RET","RETO",IF($E40="ORD","OTO","OTX")),IF($E40="RET","ERR",$E40))))</f>
        <v>EXT</v>
      </c>
      <c r="N40" s="9" t="n">
        <f aca="false">IF($I40="","",IFERROR(VLOOKUP($I40,FREC_TABLA,2,FALSE()),""))</f>
        <v>12</v>
      </c>
      <c r="O40" s="19" t="n">
        <f aca="false">IF(OR($M40="",$M40="ERR",$J40="",$K40="",$N40=""),0,IF($N40=0,IF(AND(OR(1=7,1=12),1&gt;=$K40,1&lt;=IF($L40="",12,$L40)),$J40,0),IF(AND(1&gt;=$K40,1&lt;=IF($L40="",12,$L40),MOD(1-$K40,$N40)=0),$J40,0)))</f>
        <v>0</v>
      </c>
      <c r="P40" s="19" t="n">
        <f aca="false">IF(OR($M40="",$M40="ERR",$J40="",$K40="",$N40=""),0,IF($N40=0,IF(AND(OR(2=7,2=12),2&gt;=$K40,2&lt;=IF($L40="",12,$L40)),$J40,0),IF(AND(2&gt;=$K40,2&lt;=IF($L40="",12,$L40),MOD(2-$K40,$N40)=0),$J40,0)))</f>
        <v>0</v>
      </c>
      <c r="Q40" s="19" t="n">
        <f aca="false">IF(OR($M40="",$M40="ERR",$J40="",$K40="",$N40=""),0,IF($N40=0,IF(AND(OR(3=7,3=12),3&gt;=$K40,3&lt;=IF($L40="",12,$L40)),$J40,0),IF(AND(3&gt;=$K40,3&lt;=IF($L40="",12,$L40),MOD(3-$K40,$N40)=0),$J40,0)))</f>
        <v>50000</v>
      </c>
      <c r="R40" s="19" t="n">
        <f aca="false">IF(OR($M40="",$M40="ERR",$J40="",$K40="",$N40=""),0,IF($N40=0,IF(AND(OR(4=7,4=12),4&gt;=$K40,4&lt;=IF($L40="",12,$L40)),$J40,0),IF(AND(4&gt;=$K40,4&lt;=IF($L40="",12,$L40),MOD(4-$K40,$N40)=0),$J40,0)))</f>
        <v>0</v>
      </c>
      <c r="S40" s="19" t="n">
        <f aca="false">IF(OR($M40="",$M40="ERR",$J40="",$K40="",$N40=""),0,IF($N40=0,IF(AND(OR(5=7,5=12),5&gt;=$K40,5&lt;=IF($L40="",12,$L40)),$J40,0),IF(AND(5&gt;=$K40,5&lt;=IF($L40="",12,$L40),MOD(5-$K40,$N40)=0),$J40,0)))</f>
        <v>0</v>
      </c>
      <c r="T40" s="19" t="n">
        <f aca="false">IF(OR($M40="",$M40="ERR",$J40="",$K40="",$N40=""),0,IF($N40=0,IF(AND(OR(6=7,6=12),6&gt;=$K40,6&lt;=IF($L40="",12,$L40)),$J40,0),IF(AND(6&gt;=$K40,6&lt;=IF($L40="",12,$L40),MOD(6-$K40,$N40)=0),$J40,0)))</f>
        <v>0</v>
      </c>
      <c r="U40" s="19" t="n">
        <f aca="false">IF(OR($M40="",$M40="ERR",$J40="",$K40="",$N40=""),0,IF($N40=0,IF(AND(OR(7=7,7=12),7&gt;=$K40,7&lt;=IF($L40="",12,$L40)),$J40,0),IF(AND(7&gt;=$K40,7&lt;=IF($L40="",12,$L40),MOD(7-$K40,$N40)=0),$J40,0)))</f>
        <v>0</v>
      </c>
      <c r="V40" s="19" t="n">
        <f aca="false">IF(OR($M40="",$M40="ERR",$J40="",$K40="",$N40=""),0,IF($N40=0,IF(AND(OR(8=7,8=12),8&gt;=$K40,8&lt;=IF($L40="",12,$L40)),$J40,0),IF(AND(8&gt;=$K40,8&lt;=IF($L40="",12,$L40),MOD(8-$K40,$N40)=0),$J40,0)))</f>
        <v>0</v>
      </c>
      <c r="W40" s="19" t="n">
        <f aca="false">IF(OR($M40="",$M40="ERR",$J40="",$K40="",$N40=""),0,IF($N40=0,IF(AND(OR(9=7,9=12),9&gt;=$K40,9&lt;=IF($L40="",12,$L40)),$J40,0),IF(AND(9&gt;=$K40,9&lt;=IF($L40="",12,$L40),MOD(9-$K40,$N40)=0),$J40,0)))</f>
        <v>0</v>
      </c>
      <c r="X40" s="19" t="n">
        <f aca="false">IF(OR($M40="",$M40="ERR",$J40="",$K40="",$N40=""),0,IF($N40=0,IF(AND(OR(10=7,10=12),10&gt;=$K40,10&lt;=IF($L40="",12,$L40)),$J40,0),IF(AND(10&gt;=$K40,10&lt;=IF($L40="",12,$L40),MOD(10-$K40,$N40)=0),$J40,0)))</f>
        <v>0</v>
      </c>
      <c r="Y40" s="19" t="n">
        <f aca="false">IF(OR($M40="",$M40="ERR",$J40="",$K40="",$N40=""),0,IF($N40=0,IF(AND(OR(11=7,11=12),11&gt;=$K40,11&lt;=IF($L40="",12,$L40)),$J40,0),IF(AND(11&gt;=$K40,11&lt;=IF($L40="",12,$L40),MOD(11-$K40,$N40)=0),$J40,0)))</f>
        <v>0</v>
      </c>
      <c r="Z40" s="19" t="n">
        <f aca="false">IF(OR($M40="",$M40="ERR",$J40="",$K40="",$N40=""),0,IF($N40=0,IF(AND(OR(12=7,12=12),12&gt;=$K40,12&lt;=IF($L40="",12,$L40)),$J40,0),IF(AND(12&gt;=$K40,12&lt;=IF($L40="",12,$L40),MOD(12-$K40,$N40)=0),$J40,0)))</f>
        <v>0</v>
      </c>
      <c r="AA40" s="36" t="n">
        <f aca="false">SUM(O40:Z40)</f>
        <v>50000</v>
      </c>
      <c r="AB40" s="15" t="str">
        <f aca="false">IF(AND($B40="",$D40="",$J40=""),"",IF($B40="","Falta código",IF(ISNA(MATCH($B40,LST_COD,0)),"Código no registrado en Trabajadores",IF($E40="","Concepto no está en el catálogo",IF($M40="ERR","Retención de otro empleador: Origen = Otro empleador",IF(OR($J40="",$K40=""),"Falta monto o mes",IF(OR($K40&lt;1,$K40&gt;12),"Mes inicio inválido",IF(AND($L40&lt;&gt;"",OR($L40&lt;$K40,$L40&gt;12)),"Mes fin inválido",IF($N40="","Falta frecuencia",IF(AND($G40&lt;&gt;"Otro empleador",SUMPRODUCT(($O40:$Z40&lt;&gt;0)*(((COLUMN($O40:$Z40)-14)&lt;INDEX(Trabajadores!$M$6:$M$105,MATCH($B40,LST_COD,0)))+((COLUMN($O40:$Z40)-14)&gt;INDEX(Trabajadores!$N$6:$N$105,MATCH($B40,LST_COD,0)))))&gt;0),"Aviso: hay meses fuera del periodo laboral","OK"))))))))))</f>
        <v>OK</v>
      </c>
    </row>
    <row r="41" customFormat="false" ht="15" hidden="false" customHeight="false" outlineLevel="0" collapsed="false">
      <c r="A41" s="23" t="n">
        <v>36</v>
      </c>
      <c r="B41" s="7" t="s">
        <v>281</v>
      </c>
      <c r="C41" s="35" t="str">
        <f aca="false">IF($B41="","",IFERROR(INDEX(Trabajadores!$D$6:$D$105,MATCH($B41,LST_COD,0)),"¿Código?"))</f>
        <v>SALAZAR VEGA, CARLOS (EJEMPLO)</v>
      </c>
      <c r="D41" s="30" t="s">
        <v>227</v>
      </c>
      <c r="E41" s="9" t="str">
        <f aca="false">IF($D41="","",IFERROR(VLOOKUP($D41,CONC_TABLA,2,FALSE()),""))</f>
        <v>EXT</v>
      </c>
      <c r="F41" s="9" t="str">
        <f aca="false">IF($D41="","",IFERROR(VLOOKUP($D41,CONC_TABLA,3,FALSE()),""))</f>
        <v>No</v>
      </c>
      <c r="G41" s="30" t="s">
        <v>189</v>
      </c>
      <c r="H41" s="30"/>
      <c r="I41" s="30" t="s">
        <v>160</v>
      </c>
      <c r="J41" s="29" t="n">
        <v>4000</v>
      </c>
      <c r="K41" s="28" t="n">
        <v>10</v>
      </c>
      <c r="L41" s="28"/>
      <c r="M41" s="9" t="str">
        <f aca="false">IF(OR($B41="",$E41=""),"",IF($E41="INA","INA",IF($G41="Otro empleador",IF($E41="RET","RETO",IF($E41="ORD","OTO","OTX")),IF($E41="RET","ERR",$E41))))</f>
        <v>EXT</v>
      </c>
      <c r="N41" s="9" t="n">
        <f aca="false">IF($I41="","",IFERROR(VLOOKUP($I41,FREC_TABLA,2,FALSE()),""))</f>
        <v>12</v>
      </c>
      <c r="O41" s="19" t="n">
        <f aca="false">IF(OR($M41="",$M41="ERR",$J41="",$K41="",$N41=""),0,IF($N41=0,IF(AND(OR(1=7,1=12),1&gt;=$K41,1&lt;=IF($L41="",12,$L41)),$J41,0),IF(AND(1&gt;=$K41,1&lt;=IF($L41="",12,$L41),MOD(1-$K41,$N41)=0),$J41,0)))</f>
        <v>0</v>
      </c>
      <c r="P41" s="19" t="n">
        <f aca="false">IF(OR($M41="",$M41="ERR",$J41="",$K41="",$N41=""),0,IF($N41=0,IF(AND(OR(2=7,2=12),2&gt;=$K41,2&lt;=IF($L41="",12,$L41)),$J41,0),IF(AND(2&gt;=$K41,2&lt;=IF($L41="",12,$L41),MOD(2-$K41,$N41)=0),$J41,0)))</f>
        <v>0</v>
      </c>
      <c r="Q41" s="19" t="n">
        <f aca="false">IF(OR($M41="",$M41="ERR",$J41="",$K41="",$N41=""),0,IF($N41=0,IF(AND(OR(3=7,3=12),3&gt;=$K41,3&lt;=IF($L41="",12,$L41)),$J41,0),IF(AND(3&gt;=$K41,3&lt;=IF($L41="",12,$L41),MOD(3-$K41,$N41)=0),$J41,0)))</f>
        <v>0</v>
      </c>
      <c r="R41" s="19" t="n">
        <f aca="false">IF(OR($M41="",$M41="ERR",$J41="",$K41="",$N41=""),0,IF($N41=0,IF(AND(OR(4=7,4=12),4&gt;=$K41,4&lt;=IF($L41="",12,$L41)),$J41,0),IF(AND(4&gt;=$K41,4&lt;=IF($L41="",12,$L41),MOD(4-$K41,$N41)=0),$J41,0)))</f>
        <v>0</v>
      </c>
      <c r="S41" s="19" t="n">
        <f aca="false">IF(OR($M41="",$M41="ERR",$J41="",$K41="",$N41=""),0,IF($N41=0,IF(AND(OR(5=7,5=12),5&gt;=$K41,5&lt;=IF($L41="",12,$L41)),$J41,0),IF(AND(5&gt;=$K41,5&lt;=IF($L41="",12,$L41),MOD(5-$K41,$N41)=0),$J41,0)))</f>
        <v>0</v>
      </c>
      <c r="T41" s="19" t="n">
        <f aca="false">IF(OR($M41="",$M41="ERR",$J41="",$K41="",$N41=""),0,IF($N41=0,IF(AND(OR(6=7,6=12),6&gt;=$K41,6&lt;=IF($L41="",12,$L41)),$J41,0),IF(AND(6&gt;=$K41,6&lt;=IF($L41="",12,$L41),MOD(6-$K41,$N41)=0),$J41,0)))</f>
        <v>0</v>
      </c>
      <c r="U41" s="19" t="n">
        <f aca="false">IF(OR($M41="",$M41="ERR",$J41="",$K41="",$N41=""),0,IF($N41=0,IF(AND(OR(7=7,7=12),7&gt;=$K41,7&lt;=IF($L41="",12,$L41)),$J41,0),IF(AND(7&gt;=$K41,7&lt;=IF($L41="",12,$L41),MOD(7-$K41,$N41)=0),$J41,0)))</f>
        <v>0</v>
      </c>
      <c r="V41" s="19" t="n">
        <f aca="false">IF(OR($M41="",$M41="ERR",$J41="",$K41="",$N41=""),0,IF($N41=0,IF(AND(OR(8=7,8=12),8&gt;=$K41,8&lt;=IF($L41="",12,$L41)),$J41,0),IF(AND(8&gt;=$K41,8&lt;=IF($L41="",12,$L41),MOD(8-$K41,$N41)=0),$J41,0)))</f>
        <v>0</v>
      </c>
      <c r="W41" s="19" t="n">
        <f aca="false">IF(OR($M41="",$M41="ERR",$J41="",$K41="",$N41=""),0,IF($N41=0,IF(AND(OR(9=7,9=12),9&gt;=$K41,9&lt;=IF($L41="",12,$L41)),$J41,0),IF(AND(9&gt;=$K41,9&lt;=IF($L41="",12,$L41),MOD(9-$K41,$N41)=0),$J41,0)))</f>
        <v>0</v>
      </c>
      <c r="X41" s="19" t="n">
        <f aca="false">IF(OR($M41="",$M41="ERR",$J41="",$K41="",$N41=""),0,IF($N41=0,IF(AND(OR(10=7,10=12),10&gt;=$K41,10&lt;=IF($L41="",12,$L41)),$J41,0),IF(AND(10&gt;=$K41,10&lt;=IF($L41="",12,$L41),MOD(10-$K41,$N41)=0),$J41,0)))</f>
        <v>4000</v>
      </c>
      <c r="Y41" s="19" t="n">
        <f aca="false">IF(OR($M41="",$M41="ERR",$J41="",$K41="",$N41=""),0,IF($N41=0,IF(AND(OR(11=7,11=12),11&gt;=$K41,11&lt;=IF($L41="",12,$L41)),$J41,0),IF(AND(11&gt;=$K41,11&lt;=IF($L41="",12,$L41),MOD(11-$K41,$N41)=0),$J41,0)))</f>
        <v>0</v>
      </c>
      <c r="Z41" s="19" t="n">
        <f aca="false">IF(OR($M41="",$M41="ERR",$J41="",$K41="",$N41=""),0,IF($N41=0,IF(AND(OR(12=7,12=12),12&gt;=$K41,12&lt;=IF($L41="",12,$L41)),$J41,0),IF(AND(12&gt;=$K41,12&lt;=IF($L41="",12,$L41),MOD(12-$K41,$N41)=0),$J41,0)))</f>
        <v>0</v>
      </c>
      <c r="AA41" s="36" t="n">
        <f aca="false">SUM(O41:Z41)</f>
        <v>4000</v>
      </c>
      <c r="AB41" s="15" t="str">
        <f aca="false">IF(AND($B41="",$D41="",$J41=""),"",IF($B41="","Falta código",IF(ISNA(MATCH($B41,LST_COD,0)),"Código no registrado en Trabajadores",IF($E41="","Concepto no está en el catálogo",IF($M41="ERR","Retención de otro empleador: Origen = Otro empleador",IF(OR($J41="",$K41=""),"Falta monto o mes",IF(OR($K41&lt;1,$K41&gt;12),"Mes inicio inválido",IF(AND($L41&lt;&gt;"",OR($L41&lt;$K41,$L41&gt;12)),"Mes fin inválido",IF($N41="","Falta frecuencia",IF(AND($G41&lt;&gt;"Otro empleador",SUMPRODUCT(($O41:$Z41&lt;&gt;0)*(((COLUMN($O41:$Z41)-14)&lt;INDEX(Trabajadores!$M$6:$M$105,MATCH($B41,LST_COD,0)))+((COLUMN($O41:$Z41)-14)&gt;INDEX(Trabajadores!$N$6:$N$105,MATCH($B41,LST_COD,0)))))&gt;0),"Aviso: hay meses fuera del periodo laboral","OK"))))))))))</f>
        <v>OK</v>
      </c>
    </row>
    <row r="42" customFormat="false" ht="15" hidden="false" customHeight="false" outlineLevel="0" collapsed="false">
      <c r="A42" s="23" t="n">
        <v>37</v>
      </c>
      <c r="B42" s="7"/>
      <c r="C42" s="35" t="str">
        <f aca="false">IF($B42="","",IFERROR(INDEX(Trabajadores!$D$6:$D$105,MATCH($B42,LST_COD,0)),"¿Código?"))</f>
        <v/>
      </c>
      <c r="D42" s="30"/>
      <c r="E42" s="9" t="str">
        <f aca="false">IF($D42="","",IFERROR(VLOOKUP($D42,CONC_TABLA,2,FALSE()),""))</f>
        <v/>
      </c>
      <c r="F42" s="9" t="str">
        <f aca="false">IF($D42="","",IFERROR(VLOOKUP($D42,CONC_TABLA,3,FALSE()),""))</f>
        <v/>
      </c>
      <c r="G42" s="30"/>
      <c r="H42" s="30"/>
      <c r="I42" s="30"/>
      <c r="J42" s="29"/>
      <c r="K42" s="28"/>
      <c r="L42" s="28"/>
      <c r="M42" s="9" t="str">
        <f aca="false">IF(OR($B42="",$E42=""),"",IF($E42="INA","INA",IF($G42="Otro empleador",IF($E42="RET","RETO",IF($E42="ORD","OTO","OTX")),IF($E42="RET","ERR",$E42))))</f>
        <v/>
      </c>
      <c r="N42" s="9" t="str">
        <f aca="false">IF($I42="","",IFERROR(VLOOKUP($I42,FREC_TABLA,2,FALSE()),""))</f>
        <v/>
      </c>
      <c r="O42" s="19" t="n">
        <f aca="false">IF(OR($M42="",$M42="ERR",$J42="",$K42="",$N42=""),0,IF($N42=0,IF(AND(OR(1=7,1=12),1&gt;=$K42,1&lt;=IF($L42="",12,$L42)),$J42,0),IF(AND(1&gt;=$K42,1&lt;=IF($L42="",12,$L42),MOD(1-$K42,$N42)=0),$J42,0)))</f>
        <v>0</v>
      </c>
      <c r="P42" s="19" t="n">
        <f aca="false">IF(OR($M42="",$M42="ERR",$J42="",$K42="",$N42=""),0,IF($N42=0,IF(AND(OR(2=7,2=12),2&gt;=$K42,2&lt;=IF($L42="",12,$L42)),$J42,0),IF(AND(2&gt;=$K42,2&lt;=IF($L42="",12,$L42),MOD(2-$K42,$N42)=0),$J42,0)))</f>
        <v>0</v>
      </c>
      <c r="Q42" s="19" t="n">
        <f aca="false">IF(OR($M42="",$M42="ERR",$J42="",$K42="",$N42=""),0,IF($N42=0,IF(AND(OR(3=7,3=12),3&gt;=$K42,3&lt;=IF($L42="",12,$L42)),$J42,0),IF(AND(3&gt;=$K42,3&lt;=IF($L42="",12,$L42),MOD(3-$K42,$N42)=0),$J42,0)))</f>
        <v>0</v>
      </c>
      <c r="R42" s="19" t="n">
        <f aca="false">IF(OR($M42="",$M42="ERR",$J42="",$K42="",$N42=""),0,IF($N42=0,IF(AND(OR(4=7,4=12),4&gt;=$K42,4&lt;=IF($L42="",12,$L42)),$J42,0),IF(AND(4&gt;=$K42,4&lt;=IF($L42="",12,$L42),MOD(4-$K42,$N42)=0),$J42,0)))</f>
        <v>0</v>
      </c>
      <c r="S42" s="19" t="n">
        <f aca="false">IF(OR($M42="",$M42="ERR",$J42="",$K42="",$N42=""),0,IF($N42=0,IF(AND(OR(5=7,5=12),5&gt;=$K42,5&lt;=IF($L42="",12,$L42)),$J42,0),IF(AND(5&gt;=$K42,5&lt;=IF($L42="",12,$L42),MOD(5-$K42,$N42)=0),$J42,0)))</f>
        <v>0</v>
      </c>
      <c r="T42" s="19" t="n">
        <f aca="false">IF(OR($M42="",$M42="ERR",$J42="",$K42="",$N42=""),0,IF($N42=0,IF(AND(OR(6=7,6=12),6&gt;=$K42,6&lt;=IF($L42="",12,$L42)),$J42,0),IF(AND(6&gt;=$K42,6&lt;=IF($L42="",12,$L42),MOD(6-$K42,$N42)=0),$J42,0)))</f>
        <v>0</v>
      </c>
      <c r="U42" s="19" t="n">
        <f aca="false">IF(OR($M42="",$M42="ERR",$J42="",$K42="",$N42=""),0,IF($N42=0,IF(AND(OR(7=7,7=12),7&gt;=$K42,7&lt;=IF($L42="",12,$L42)),$J42,0),IF(AND(7&gt;=$K42,7&lt;=IF($L42="",12,$L42),MOD(7-$K42,$N42)=0),$J42,0)))</f>
        <v>0</v>
      </c>
      <c r="V42" s="19" t="n">
        <f aca="false">IF(OR($M42="",$M42="ERR",$J42="",$K42="",$N42=""),0,IF($N42=0,IF(AND(OR(8=7,8=12),8&gt;=$K42,8&lt;=IF($L42="",12,$L42)),$J42,0),IF(AND(8&gt;=$K42,8&lt;=IF($L42="",12,$L42),MOD(8-$K42,$N42)=0),$J42,0)))</f>
        <v>0</v>
      </c>
      <c r="W42" s="19" t="n">
        <f aca="false">IF(OR($M42="",$M42="ERR",$J42="",$K42="",$N42=""),0,IF($N42=0,IF(AND(OR(9=7,9=12),9&gt;=$K42,9&lt;=IF($L42="",12,$L42)),$J42,0),IF(AND(9&gt;=$K42,9&lt;=IF($L42="",12,$L42),MOD(9-$K42,$N42)=0),$J42,0)))</f>
        <v>0</v>
      </c>
      <c r="X42" s="19" t="n">
        <f aca="false">IF(OR($M42="",$M42="ERR",$J42="",$K42="",$N42=""),0,IF($N42=0,IF(AND(OR(10=7,10=12),10&gt;=$K42,10&lt;=IF($L42="",12,$L42)),$J42,0),IF(AND(10&gt;=$K42,10&lt;=IF($L42="",12,$L42),MOD(10-$K42,$N42)=0),$J42,0)))</f>
        <v>0</v>
      </c>
      <c r="Y42" s="19" t="n">
        <f aca="false">IF(OR($M42="",$M42="ERR",$J42="",$K42="",$N42=""),0,IF($N42=0,IF(AND(OR(11=7,11=12),11&gt;=$K42,11&lt;=IF($L42="",12,$L42)),$J42,0),IF(AND(11&gt;=$K42,11&lt;=IF($L42="",12,$L42),MOD(11-$K42,$N42)=0),$J42,0)))</f>
        <v>0</v>
      </c>
      <c r="Z42" s="19" t="n">
        <f aca="false">IF(OR($M42="",$M42="ERR",$J42="",$K42="",$N42=""),0,IF($N42=0,IF(AND(OR(12=7,12=12),12&gt;=$K42,12&lt;=IF($L42="",12,$L42)),$J42,0),IF(AND(12&gt;=$K42,12&lt;=IF($L42="",12,$L42),MOD(12-$K42,$N42)=0),$J42,0)))</f>
        <v>0</v>
      </c>
      <c r="AA42" s="36" t="n">
        <f aca="false">SUM(O42:Z42)</f>
        <v>0</v>
      </c>
      <c r="AB42" s="15" t="str">
        <f aca="false">IF(AND($B42="",$D42="",$J42=""),"",IF($B42="","Falta código",IF(ISNA(MATCH($B42,LST_COD,0)),"Código no registrado en Trabajadores",IF($E42="","Concepto no está en el catálogo",IF($M42="ERR","Retención de otro empleador: Origen = Otro empleador",IF(OR($J42="",$K42=""),"Falta monto o mes",IF(OR($K42&lt;1,$K42&gt;12),"Mes inicio inválido",IF(AND($L42&lt;&gt;"",OR($L42&lt;$K42,$L42&gt;12)),"Mes fin inválido",IF($N42="","Falta frecuencia",IF(AND($G42&lt;&gt;"Otro empleador",SUMPRODUCT(($O42:$Z42&lt;&gt;0)*(((COLUMN($O42:$Z42)-14)&lt;INDEX(Trabajadores!$M$6:$M$105,MATCH($B42,LST_COD,0)))+((COLUMN($O42:$Z42)-14)&gt;INDEX(Trabajadores!$N$6:$N$105,MATCH($B42,LST_COD,0)))))&gt;0),"Aviso: hay meses fuera del periodo laboral","OK"))))))))))</f>
        <v/>
      </c>
    </row>
    <row r="43" customFormat="false" ht="15" hidden="false" customHeight="false" outlineLevel="0" collapsed="false">
      <c r="A43" s="23" t="n">
        <v>38</v>
      </c>
      <c r="B43" s="7"/>
      <c r="C43" s="35" t="str">
        <f aca="false">IF($B43="","",IFERROR(INDEX(Trabajadores!$D$6:$D$105,MATCH($B43,LST_COD,0)),"¿Código?"))</f>
        <v/>
      </c>
      <c r="D43" s="30"/>
      <c r="E43" s="9" t="str">
        <f aca="false">IF($D43="","",IFERROR(VLOOKUP($D43,CONC_TABLA,2,FALSE()),""))</f>
        <v/>
      </c>
      <c r="F43" s="9" t="str">
        <f aca="false">IF($D43="","",IFERROR(VLOOKUP($D43,CONC_TABLA,3,FALSE()),""))</f>
        <v/>
      </c>
      <c r="G43" s="30"/>
      <c r="H43" s="30"/>
      <c r="I43" s="30"/>
      <c r="J43" s="29"/>
      <c r="K43" s="28"/>
      <c r="L43" s="28"/>
      <c r="M43" s="9" t="str">
        <f aca="false">IF(OR($B43="",$E43=""),"",IF($E43="INA","INA",IF($G43="Otro empleador",IF($E43="RET","RETO",IF($E43="ORD","OTO","OTX")),IF($E43="RET","ERR",$E43))))</f>
        <v/>
      </c>
      <c r="N43" s="9" t="str">
        <f aca="false">IF($I43="","",IFERROR(VLOOKUP($I43,FREC_TABLA,2,FALSE()),""))</f>
        <v/>
      </c>
      <c r="O43" s="19" t="n">
        <f aca="false">IF(OR($M43="",$M43="ERR",$J43="",$K43="",$N43=""),0,IF($N43=0,IF(AND(OR(1=7,1=12),1&gt;=$K43,1&lt;=IF($L43="",12,$L43)),$J43,0),IF(AND(1&gt;=$K43,1&lt;=IF($L43="",12,$L43),MOD(1-$K43,$N43)=0),$J43,0)))</f>
        <v>0</v>
      </c>
      <c r="P43" s="19" t="n">
        <f aca="false">IF(OR($M43="",$M43="ERR",$J43="",$K43="",$N43=""),0,IF($N43=0,IF(AND(OR(2=7,2=12),2&gt;=$K43,2&lt;=IF($L43="",12,$L43)),$J43,0),IF(AND(2&gt;=$K43,2&lt;=IF($L43="",12,$L43),MOD(2-$K43,$N43)=0),$J43,0)))</f>
        <v>0</v>
      </c>
      <c r="Q43" s="19" t="n">
        <f aca="false">IF(OR($M43="",$M43="ERR",$J43="",$K43="",$N43=""),0,IF($N43=0,IF(AND(OR(3=7,3=12),3&gt;=$K43,3&lt;=IF($L43="",12,$L43)),$J43,0),IF(AND(3&gt;=$K43,3&lt;=IF($L43="",12,$L43),MOD(3-$K43,$N43)=0),$J43,0)))</f>
        <v>0</v>
      </c>
      <c r="R43" s="19" t="n">
        <f aca="false">IF(OR($M43="",$M43="ERR",$J43="",$K43="",$N43=""),0,IF($N43=0,IF(AND(OR(4=7,4=12),4&gt;=$K43,4&lt;=IF($L43="",12,$L43)),$J43,0),IF(AND(4&gt;=$K43,4&lt;=IF($L43="",12,$L43),MOD(4-$K43,$N43)=0),$J43,0)))</f>
        <v>0</v>
      </c>
      <c r="S43" s="19" t="n">
        <f aca="false">IF(OR($M43="",$M43="ERR",$J43="",$K43="",$N43=""),0,IF($N43=0,IF(AND(OR(5=7,5=12),5&gt;=$K43,5&lt;=IF($L43="",12,$L43)),$J43,0),IF(AND(5&gt;=$K43,5&lt;=IF($L43="",12,$L43),MOD(5-$K43,$N43)=0),$J43,0)))</f>
        <v>0</v>
      </c>
      <c r="T43" s="19" t="n">
        <f aca="false">IF(OR($M43="",$M43="ERR",$J43="",$K43="",$N43=""),0,IF($N43=0,IF(AND(OR(6=7,6=12),6&gt;=$K43,6&lt;=IF($L43="",12,$L43)),$J43,0),IF(AND(6&gt;=$K43,6&lt;=IF($L43="",12,$L43),MOD(6-$K43,$N43)=0),$J43,0)))</f>
        <v>0</v>
      </c>
      <c r="U43" s="19" t="n">
        <f aca="false">IF(OR($M43="",$M43="ERR",$J43="",$K43="",$N43=""),0,IF($N43=0,IF(AND(OR(7=7,7=12),7&gt;=$K43,7&lt;=IF($L43="",12,$L43)),$J43,0),IF(AND(7&gt;=$K43,7&lt;=IF($L43="",12,$L43),MOD(7-$K43,$N43)=0),$J43,0)))</f>
        <v>0</v>
      </c>
      <c r="V43" s="19" t="n">
        <f aca="false">IF(OR($M43="",$M43="ERR",$J43="",$K43="",$N43=""),0,IF($N43=0,IF(AND(OR(8=7,8=12),8&gt;=$K43,8&lt;=IF($L43="",12,$L43)),$J43,0),IF(AND(8&gt;=$K43,8&lt;=IF($L43="",12,$L43),MOD(8-$K43,$N43)=0),$J43,0)))</f>
        <v>0</v>
      </c>
      <c r="W43" s="19" t="n">
        <f aca="false">IF(OR($M43="",$M43="ERR",$J43="",$K43="",$N43=""),0,IF($N43=0,IF(AND(OR(9=7,9=12),9&gt;=$K43,9&lt;=IF($L43="",12,$L43)),$J43,0),IF(AND(9&gt;=$K43,9&lt;=IF($L43="",12,$L43),MOD(9-$K43,$N43)=0),$J43,0)))</f>
        <v>0</v>
      </c>
      <c r="X43" s="19" t="n">
        <f aca="false">IF(OR($M43="",$M43="ERR",$J43="",$K43="",$N43=""),0,IF($N43=0,IF(AND(OR(10=7,10=12),10&gt;=$K43,10&lt;=IF($L43="",12,$L43)),$J43,0),IF(AND(10&gt;=$K43,10&lt;=IF($L43="",12,$L43),MOD(10-$K43,$N43)=0),$J43,0)))</f>
        <v>0</v>
      </c>
      <c r="Y43" s="19" t="n">
        <f aca="false">IF(OR($M43="",$M43="ERR",$J43="",$K43="",$N43=""),0,IF($N43=0,IF(AND(OR(11=7,11=12),11&gt;=$K43,11&lt;=IF($L43="",12,$L43)),$J43,0),IF(AND(11&gt;=$K43,11&lt;=IF($L43="",12,$L43),MOD(11-$K43,$N43)=0),$J43,0)))</f>
        <v>0</v>
      </c>
      <c r="Z43" s="19" t="n">
        <f aca="false">IF(OR($M43="",$M43="ERR",$J43="",$K43="",$N43=""),0,IF($N43=0,IF(AND(OR(12=7,12=12),12&gt;=$K43,12&lt;=IF($L43="",12,$L43)),$J43,0),IF(AND(12&gt;=$K43,12&lt;=IF($L43="",12,$L43),MOD(12-$K43,$N43)=0),$J43,0)))</f>
        <v>0</v>
      </c>
      <c r="AA43" s="36" t="n">
        <f aca="false">SUM(O43:Z43)</f>
        <v>0</v>
      </c>
      <c r="AB43" s="15" t="str">
        <f aca="false">IF(AND($B43="",$D43="",$J43=""),"",IF($B43="","Falta código",IF(ISNA(MATCH($B43,LST_COD,0)),"Código no registrado en Trabajadores",IF($E43="","Concepto no está en el catálogo",IF($M43="ERR","Retención de otro empleador: Origen = Otro empleador",IF(OR($J43="",$K43=""),"Falta monto o mes",IF(OR($K43&lt;1,$K43&gt;12),"Mes inicio inválido",IF(AND($L43&lt;&gt;"",OR($L43&lt;$K43,$L43&gt;12)),"Mes fin inválido",IF($N43="","Falta frecuencia",IF(AND($G43&lt;&gt;"Otro empleador",SUMPRODUCT(($O43:$Z43&lt;&gt;0)*(((COLUMN($O43:$Z43)-14)&lt;INDEX(Trabajadores!$M$6:$M$105,MATCH($B43,LST_COD,0)))+((COLUMN($O43:$Z43)-14)&gt;INDEX(Trabajadores!$N$6:$N$105,MATCH($B43,LST_COD,0)))))&gt;0),"Aviso: hay meses fuera del periodo laboral","OK"))))))))))</f>
        <v/>
      </c>
    </row>
    <row r="44" customFormat="false" ht="15" hidden="false" customHeight="false" outlineLevel="0" collapsed="false">
      <c r="A44" s="23" t="n">
        <v>39</v>
      </c>
      <c r="B44" s="7"/>
      <c r="C44" s="35" t="str">
        <f aca="false">IF($B44="","",IFERROR(INDEX(Trabajadores!$D$6:$D$105,MATCH($B44,LST_COD,0)),"¿Código?"))</f>
        <v/>
      </c>
      <c r="D44" s="30"/>
      <c r="E44" s="9" t="str">
        <f aca="false">IF($D44="","",IFERROR(VLOOKUP($D44,CONC_TABLA,2,FALSE()),""))</f>
        <v/>
      </c>
      <c r="F44" s="9" t="str">
        <f aca="false">IF($D44="","",IFERROR(VLOOKUP($D44,CONC_TABLA,3,FALSE()),""))</f>
        <v/>
      </c>
      <c r="G44" s="30"/>
      <c r="H44" s="30"/>
      <c r="I44" s="30"/>
      <c r="J44" s="29"/>
      <c r="K44" s="28"/>
      <c r="L44" s="28"/>
      <c r="M44" s="9" t="str">
        <f aca="false">IF(OR($B44="",$E44=""),"",IF($E44="INA","INA",IF($G44="Otro empleador",IF($E44="RET","RETO",IF($E44="ORD","OTO","OTX")),IF($E44="RET","ERR",$E44))))</f>
        <v/>
      </c>
      <c r="N44" s="9" t="str">
        <f aca="false">IF($I44="","",IFERROR(VLOOKUP($I44,FREC_TABLA,2,FALSE()),""))</f>
        <v/>
      </c>
      <c r="O44" s="19" t="n">
        <f aca="false">IF(OR($M44="",$M44="ERR",$J44="",$K44="",$N44=""),0,IF($N44=0,IF(AND(OR(1=7,1=12),1&gt;=$K44,1&lt;=IF($L44="",12,$L44)),$J44,0),IF(AND(1&gt;=$K44,1&lt;=IF($L44="",12,$L44),MOD(1-$K44,$N44)=0),$J44,0)))</f>
        <v>0</v>
      </c>
      <c r="P44" s="19" t="n">
        <f aca="false">IF(OR($M44="",$M44="ERR",$J44="",$K44="",$N44=""),0,IF($N44=0,IF(AND(OR(2=7,2=12),2&gt;=$K44,2&lt;=IF($L44="",12,$L44)),$J44,0),IF(AND(2&gt;=$K44,2&lt;=IF($L44="",12,$L44),MOD(2-$K44,$N44)=0),$J44,0)))</f>
        <v>0</v>
      </c>
      <c r="Q44" s="19" t="n">
        <f aca="false">IF(OR($M44="",$M44="ERR",$J44="",$K44="",$N44=""),0,IF($N44=0,IF(AND(OR(3=7,3=12),3&gt;=$K44,3&lt;=IF($L44="",12,$L44)),$J44,0),IF(AND(3&gt;=$K44,3&lt;=IF($L44="",12,$L44),MOD(3-$K44,$N44)=0),$J44,0)))</f>
        <v>0</v>
      </c>
      <c r="R44" s="19" t="n">
        <f aca="false">IF(OR($M44="",$M44="ERR",$J44="",$K44="",$N44=""),0,IF($N44=0,IF(AND(OR(4=7,4=12),4&gt;=$K44,4&lt;=IF($L44="",12,$L44)),$J44,0),IF(AND(4&gt;=$K44,4&lt;=IF($L44="",12,$L44),MOD(4-$K44,$N44)=0),$J44,0)))</f>
        <v>0</v>
      </c>
      <c r="S44" s="19" t="n">
        <f aca="false">IF(OR($M44="",$M44="ERR",$J44="",$K44="",$N44=""),0,IF($N44=0,IF(AND(OR(5=7,5=12),5&gt;=$K44,5&lt;=IF($L44="",12,$L44)),$J44,0),IF(AND(5&gt;=$K44,5&lt;=IF($L44="",12,$L44),MOD(5-$K44,$N44)=0),$J44,0)))</f>
        <v>0</v>
      </c>
      <c r="T44" s="19" t="n">
        <f aca="false">IF(OR($M44="",$M44="ERR",$J44="",$K44="",$N44=""),0,IF($N44=0,IF(AND(OR(6=7,6=12),6&gt;=$K44,6&lt;=IF($L44="",12,$L44)),$J44,0),IF(AND(6&gt;=$K44,6&lt;=IF($L44="",12,$L44),MOD(6-$K44,$N44)=0),$J44,0)))</f>
        <v>0</v>
      </c>
      <c r="U44" s="19" t="n">
        <f aca="false">IF(OR($M44="",$M44="ERR",$J44="",$K44="",$N44=""),0,IF($N44=0,IF(AND(OR(7=7,7=12),7&gt;=$K44,7&lt;=IF($L44="",12,$L44)),$J44,0),IF(AND(7&gt;=$K44,7&lt;=IF($L44="",12,$L44),MOD(7-$K44,$N44)=0),$J44,0)))</f>
        <v>0</v>
      </c>
      <c r="V44" s="19" t="n">
        <f aca="false">IF(OR($M44="",$M44="ERR",$J44="",$K44="",$N44=""),0,IF($N44=0,IF(AND(OR(8=7,8=12),8&gt;=$K44,8&lt;=IF($L44="",12,$L44)),$J44,0),IF(AND(8&gt;=$K44,8&lt;=IF($L44="",12,$L44),MOD(8-$K44,$N44)=0),$J44,0)))</f>
        <v>0</v>
      </c>
      <c r="W44" s="19" t="n">
        <f aca="false">IF(OR($M44="",$M44="ERR",$J44="",$K44="",$N44=""),0,IF($N44=0,IF(AND(OR(9=7,9=12),9&gt;=$K44,9&lt;=IF($L44="",12,$L44)),$J44,0),IF(AND(9&gt;=$K44,9&lt;=IF($L44="",12,$L44),MOD(9-$K44,$N44)=0),$J44,0)))</f>
        <v>0</v>
      </c>
      <c r="X44" s="19" t="n">
        <f aca="false">IF(OR($M44="",$M44="ERR",$J44="",$K44="",$N44=""),0,IF($N44=0,IF(AND(OR(10=7,10=12),10&gt;=$K44,10&lt;=IF($L44="",12,$L44)),$J44,0),IF(AND(10&gt;=$K44,10&lt;=IF($L44="",12,$L44),MOD(10-$K44,$N44)=0),$J44,0)))</f>
        <v>0</v>
      </c>
      <c r="Y44" s="19" t="n">
        <f aca="false">IF(OR($M44="",$M44="ERR",$J44="",$K44="",$N44=""),0,IF($N44=0,IF(AND(OR(11=7,11=12),11&gt;=$K44,11&lt;=IF($L44="",12,$L44)),$J44,0),IF(AND(11&gt;=$K44,11&lt;=IF($L44="",12,$L44),MOD(11-$K44,$N44)=0),$J44,0)))</f>
        <v>0</v>
      </c>
      <c r="Z44" s="19" t="n">
        <f aca="false">IF(OR($M44="",$M44="ERR",$J44="",$K44="",$N44=""),0,IF($N44=0,IF(AND(OR(12=7,12=12),12&gt;=$K44,12&lt;=IF($L44="",12,$L44)),$J44,0),IF(AND(12&gt;=$K44,12&lt;=IF($L44="",12,$L44),MOD(12-$K44,$N44)=0),$J44,0)))</f>
        <v>0</v>
      </c>
      <c r="AA44" s="36" t="n">
        <f aca="false">SUM(O44:Z44)</f>
        <v>0</v>
      </c>
      <c r="AB44" s="15" t="str">
        <f aca="false">IF(AND($B44="",$D44="",$J44=""),"",IF($B44="","Falta código",IF(ISNA(MATCH($B44,LST_COD,0)),"Código no registrado en Trabajadores",IF($E44="","Concepto no está en el catálogo",IF($M44="ERR","Retención de otro empleador: Origen = Otro empleador",IF(OR($J44="",$K44=""),"Falta monto o mes",IF(OR($K44&lt;1,$K44&gt;12),"Mes inicio inválido",IF(AND($L44&lt;&gt;"",OR($L44&lt;$K44,$L44&gt;12)),"Mes fin inválido",IF($N44="","Falta frecuencia",IF(AND($G44&lt;&gt;"Otro empleador",SUMPRODUCT(($O44:$Z44&lt;&gt;0)*(((COLUMN($O44:$Z44)-14)&lt;INDEX(Trabajadores!$M$6:$M$105,MATCH($B44,LST_COD,0)))+((COLUMN($O44:$Z44)-14)&gt;INDEX(Trabajadores!$N$6:$N$105,MATCH($B44,LST_COD,0)))))&gt;0),"Aviso: hay meses fuera del periodo laboral","OK"))))))))))</f>
        <v/>
      </c>
    </row>
    <row r="45" customFormat="false" ht="15" hidden="false" customHeight="false" outlineLevel="0" collapsed="false">
      <c r="A45" s="23" t="n">
        <v>40</v>
      </c>
      <c r="B45" s="7"/>
      <c r="C45" s="35" t="str">
        <f aca="false">IF($B45="","",IFERROR(INDEX(Trabajadores!$D$6:$D$105,MATCH($B45,LST_COD,0)),"¿Código?"))</f>
        <v/>
      </c>
      <c r="D45" s="30"/>
      <c r="E45" s="9" t="str">
        <f aca="false">IF($D45="","",IFERROR(VLOOKUP($D45,CONC_TABLA,2,FALSE()),""))</f>
        <v/>
      </c>
      <c r="F45" s="9" t="str">
        <f aca="false">IF($D45="","",IFERROR(VLOOKUP($D45,CONC_TABLA,3,FALSE()),""))</f>
        <v/>
      </c>
      <c r="G45" s="30"/>
      <c r="H45" s="30"/>
      <c r="I45" s="30"/>
      <c r="J45" s="29"/>
      <c r="K45" s="28"/>
      <c r="L45" s="28"/>
      <c r="M45" s="9" t="str">
        <f aca="false">IF(OR($B45="",$E45=""),"",IF($E45="INA","INA",IF($G45="Otro empleador",IF($E45="RET","RETO",IF($E45="ORD","OTO","OTX")),IF($E45="RET","ERR",$E45))))</f>
        <v/>
      </c>
      <c r="N45" s="9" t="str">
        <f aca="false">IF($I45="","",IFERROR(VLOOKUP($I45,FREC_TABLA,2,FALSE()),""))</f>
        <v/>
      </c>
      <c r="O45" s="19" t="n">
        <f aca="false">IF(OR($M45="",$M45="ERR",$J45="",$K45="",$N45=""),0,IF($N45=0,IF(AND(OR(1=7,1=12),1&gt;=$K45,1&lt;=IF($L45="",12,$L45)),$J45,0),IF(AND(1&gt;=$K45,1&lt;=IF($L45="",12,$L45),MOD(1-$K45,$N45)=0),$J45,0)))</f>
        <v>0</v>
      </c>
      <c r="P45" s="19" t="n">
        <f aca="false">IF(OR($M45="",$M45="ERR",$J45="",$K45="",$N45=""),0,IF($N45=0,IF(AND(OR(2=7,2=12),2&gt;=$K45,2&lt;=IF($L45="",12,$L45)),$J45,0),IF(AND(2&gt;=$K45,2&lt;=IF($L45="",12,$L45),MOD(2-$K45,$N45)=0),$J45,0)))</f>
        <v>0</v>
      </c>
      <c r="Q45" s="19" t="n">
        <f aca="false">IF(OR($M45="",$M45="ERR",$J45="",$K45="",$N45=""),0,IF($N45=0,IF(AND(OR(3=7,3=12),3&gt;=$K45,3&lt;=IF($L45="",12,$L45)),$J45,0),IF(AND(3&gt;=$K45,3&lt;=IF($L45="",12,$L45),MOD(3-$K45,$N45)=0),$J45,0)))</f>
        <v>0</v>
      </c>
      <c r="R45" s="19" t="n">
        <f aca="false">IF(OR($M45="",$M45="ERR",$J45="",$K45="",$N45=""),0,IF($N45=0,IF(AND(OR(4=7,4=12),4&gt;=$K45,4&lt;=IF($L45="",12,$L45)),$J45,0),IF(AND(4&gt;=$K45,4&lt;=IF($L45="",12,$L45),MOD(4-$K45,$N45)=0),$J45,0)))</f>
        <v>0</v>
      </c>
      <c r="S45" s="19" t="n">
        <f aca="false">IF(OR($M45="",$M45="ERR",$J45="",$K45="",$N45=""),0,IF($N45=0,IF(AND(OR(5=7,5=12),5&gt;=$K45,5&lt;=IF($L45="",12,$L45)),$J45,0),IF(AND(5&gt;=$K45,5&lt;=IF($L45="",12,$L45),MOD(5-$K45,$N45)=0),$J45,0)))</f>
        <v>0</v>
      </c>
      <c r="T45" s="19" t="n">
        <f aca="false">IF(OR($M45="",$M45="ERR",$J45="",$K45="",$N45=""),0,IF($N45=0,IF(AND(OR(6=7,6=12),6&gt;=$K45,6&lt;=IF($L45="",12,$L45)),$J45,0),IF(AND(6&gt;=$K45,6&lt;=IF($L45="",12,$L45),MOD(6-$K45,$N45)=0),$J45,0)))</f>
        <v>0</v>
      </c>
      <c r="U45" s="19" t="n">
        <f aca="false">IF(OR($M45="",$M45="ERR",$J45="",$K45="",$N45=""),0,IF($N45=0,IF(AND(OR(7=7,7=12),7&gt;=$K45,7&lt;=IF($L45="",12,$L45)),$J45,0),IF(AND(7&gt;=$K45,7&lt;=IF($L45="",12,$L45),MOD(7-$K45,$N45)=0),$J45,0)))</f>
        <v>0</v>
      </c>
      <c r="V45" s="19" t="n">
        <f aca="false">IF(OR($M45="",$M45="ERR",$J45="",$K45="",$N45=""),0,IF($N45=0,IF(AND(OR(8=7,8=12),8&gt;=$K45,8&lt;=IF($L45="",12,$L45)),$J45,0),IF(AND(8&gt;=$K45,8&lt;=IF($L45="",12,$L45),MOD(8-$K45,$N45)=0),$J45,0)))</f>
        <v>0</v>
      </c>
      <c r="W45" s="19" t="n">
        <f aca="false">IF(OR($M45="",$M45="ERR",$J45="",$K45="",$N45=""),0,IF($N45=0,IF(AND(OR(9=7,9=12),9&gt;=$K45,9&lt;=IF($L45="",12,$L45)),$J45,0),IF(AND(9&gt;=$K45,9&lt;=IF($L45="",12,$L45),MOD(9-$K45,$N45)=0),$J45,0)))</f>
        <v>0</v>
      </c>
      <c r="X45" s="19" t="n">
        <f aca="false">IF(OR($M45="",$M45="ERR",$J45="",$K45="",$N45=""),0,IF($N45=0,IF(AND(OR(10=7,10=12),10&gt;=$K45,10&lt;=IF($L45="",12,$L45)),$J45,0),IF(AND(10&gt;=$K45,10&lt;=IF($L45="",12,$L45),MOD(10-$K45,$N45)=0),$J45,0)))</f>
        <v>0</v>
      </c>
      <c r="Y45" s="19" t="n">
        <f aca="false">IF(OR($M45="",$M45="ERR",$J45="",$K45="",$N45=""),0,IF($N45=0,IF(AND(OR(11=7,11=12),11&gt;=$K45,11&lt;=IF($L45="",12,$L45)),$J45,0),IF(AND(11&gt;=$K45,11&lt;=IF($L45="",12,$L45),MOD(11-$K45,$N45)=0),$J45,0)))</f>
        <v>0</v>
      </c>
      <c r="Z45" s="19" t="n">
        <f aca="false">IF(OR($M45="",$M45="ERR",$J45="",$K45="",$N45=""),0,IF($N45=0,IF(AND(OR(12=7,12=12),12&gt;=$K45,12&lt;=IF($L45="",12,$L45)),$J45,0),IF(AND(12&gt;=$K45,12&lt;=IF($L45="",12,$L45),MOD(12-$K45,$N45)=0),$J45,0)))</f>
        <v>0</v>
      </c>
      <c r="AA45" s="36" t="n">
        <f aca="false">SUM(O45:Z45)</f>
        <v>0</v>
      </c>
      <c r="AB45" s="15" t="str">
        <f aca="false">IF(AND($B45="",$D45="",$J45=""),"",IF($B45="","Falta código",IF(ISNA(MATCH($B45,LST_COD,0)),"Código no registrado en Trabajadores",IF($E45="","Concepto no está en el catálogo",IF($M45="ERR","Retención de otro empleador: Origen = Otro empleador",IF(OR($J45="",$K45=""),"Falta monto o mes",IF(OR($K45&lt;1,$K45&gt;12),"Mes inicio inválido",IF(AND($L45&lt;&gt;"",OR($L45&lt;$K45,$L45&gt;12)),"Mes fin inválido",IF($N45="","Falta frecuencia",IF(AND($G45&lt;&gt;"Otro empleador",SUMPRODUCT(($O45:$Z45&lt;&gt;0)*(((COLUMN($O45:$Z45)-14)&lt;INDEX(Trabajadores!$M$6:$M$105,MATCH($B45,LST_COD,0)))+((COLUMN($O45:$Z45)-14)&gt;INDEX(Trabajadores!$N$6:$N$105,MATCH($B45,LST_COD,0)))))&gt;0),"Aviso: hay meses fuera del periodo laboral","OK"))))))))))</f>
        <v/>
      </c>
    </row>
    <row r="46" customFormat="false" ht="15" hidden="false" customHeight="false" outlineLevel="0" collapsed="false">
      <c r="A46" s="23" t="n">
        <v>41</v>
      </c>
      <c r="B46" s="7"/>
      <c r="C46" s="35" t="str">
        <f aca="false">IF($B46="","",IFERROR(INDEX(Trabajadores!$D$6:$D$105,MATCH($B46,LST_COD,0)),"¿Código?"))</f>
        <v/>
      </c>
      <c r="D46" s="30"/>
      <c r="E46" s="9" t="str">
        <f aca="false">IF($D46="","",IFERROR(VLOOKUP($D46,CONC_TABLA,2,FALSE()),""))</f>
        <v/>
      </c>
      <c r="F46" s="9" t="str">
        <f aca="false">IF($D46="","",IFERROR(VLOOKUP($D46,CONC_TABLA,3,FALSE()),""))</f>
        <v/>
      </c>
      <c r="G46" s="30"/>
      <c r="H46" s="30"/>
      <c r="I46" s="30"/>
      <c r="J46" s="29"/>
      <c r="K46" s="28"/>
      <c r="L46" s="28"/>
      <c r="M46" s="9" t="str">
        <f aca="false">IF(OR($B46="",$E46=""),"",IF($E46="INA","INA",IF($G46="Otro empleador",IF($E46="RET","RETO",IF($E46="ORD","OTO","OTX")),IF($E46="RET","ERR",$E46))))</f>
        <v/>
      </c>
      <c r="N46" s="9" t="str">
        <f aca="false">IF($I46="","",IFERROR(VLOOKUP($I46,FREC_TABLA,2,FALSE()),""))</f>
        <v/>
      </c>
      <c r="O46" s="19" t="n">
        <f aca="false">IF(OR($M46="",$M46="ERR",$J46="",$K46="",$N46=""),0,IF($N46=0,IF(AND(OR(1=7,1=12),1&gt;=$K46,1&lt;=IF($L46="",12,$L46)),$J46,0),IF(AND(1&gt;=$K46,1&lt;=IF($L46="",12,$L46),MOD(1-$K46,$N46)=0),$J46,0)))</f>
        <v>0</v>
      </c>
      <c r="P46" s="19" t="n">
        <f aca="false">IF(OR($M46="",$M46="ERR",$J46="",$K46="",$N46=""),0,IF($N46=0,IF(AND(OR(2=7,2=12),2&gt;=$K46,2&lt;=IF($L46="",12,$L46)),$J46,0),IF(AND(2&gt;=$K46,2&lt;=IF($L46="",12,$L46),MOD(2-$K46,$N46)=0),$J46,0)))</f>
        <v>0</v>
      </c>
      <c r="Q46" s="19" t="n">
        <f aca="false">IF(OR($M46="",$M46="ERR",$J46="",$K46="",$N46=""),0,IF($N46=0,IF(AND(OR(3=7,3=12),3&gt;=$K46,3&lt;=IF($L46="",12,$L46)),$J46,0),IF(AND(3&gt;=$K46,3&lt;=IF($L46="",12,$L46),MOD(3-$K46,$N46)=0),$J46,0)))</f>
        <v>0</v>
      </c>
      <c r="R46" s="19" t="n">
        <f aca="false">IF(OR($M46="",$M46="ERR",$J46="",$K46="",$N46=""),0,IF($N46=0,IF(AND(OR(4=7,4=12),4&gt;=$K46,4&lt;=IF($L46="",12,$L46)),$J46,0),IF(AND(4&gt;=$K46,4&lt;=IF($L46="",12,$L46),MOD(4-$K46,$N46)=0),$J46,0)))</f>
        <v>0</v>
      </c>
      <c r="S46" s="19" t="n">
        <f aca="false">IF(OR($M46="",$M46="ERR",$J46="",$K46="",$N46=""),0,IF($N46=0,IF(AND(OR(5=7,5=12),5&gt;=$K46,5&lt;=IF($L46="",12,$L46)),$J46,0),IF(AND(5&gt;=$K46,5&lt;=IF($L46="",12,$L46),MOD(5-$K46,$N46)=0),$J46,0)))</f>
        <v>0</v>
      </c>
      <c r="T46" s="19" t="n">
        <f aca="false">IF(OR($M46="",$M46="ERR",$J46="",$K46="",$N46=""),0,IF($N46=0,IF(AND(OR(6=7,6=12),6&gt;=$K46,6&lt;=IF($L46="",12,$L46)),$J46,0),IF(AND(6&gt;=$K46,6&lt;=IF($L46="",12,$L46),MOD(6-$K46,$N46)=0),$J46,0)))</f>
        <v>0</v>
      </c>
      <c r="U46" s="19" t="n">
        <f aca="false">IF(OR($M46="",$M46="ERR",$J46="",$K46="",$N46=""),0,IF($N46=0,IF(AND(OR(7=7,7=12),7&gt;=$K46,7&lt;=IF($L46="",12,$L46)),$J46,0),IF(AND(7&gt;=$K46,7&lt;=IF($L46="",12,$L46),MOD(7-$K46,$N46)=0),$J46,0)))</f>
        <v>0</v>
      </c>
      <c r="V46" s="19" t="n">
        <f aca="false">IF(OR($M46="",$M46="ERR",$J46="",$K46="",$N46=""),0,IF($N46=0,IF(AND(OR(8=7,8=12),8&gt;=$K46,8&lt;=IF($L46="",12,$L46)),$J46,0),IF(AND(8&gt;=$K46,8&lt;=IF($L46="",12,$L46),MOD(8-$K46,$N46)=0),$J46,0)))</f>
        <v>0</v>
      </c>
      <c r="W46" s="19" t="n">
        <f aca="false">IF(OR($M46="",$M46="ERR",$J46="",$K46="",$N46=""),0,IF($N46=0,IF(AND(OR(9=7,9=12),9&gt;=$K46,9&lt;=IF($L46="",12,$L46)),$J46,0),IF(AND(9&gt;=$K46,9&lt;=IF($L46="",12,$L46),MOD(9-$K46,$N46)=0),$J46,0)))</f>
        <v>0</v>
      </c>
      <c r="X46" s="19" t="n">
        <f aca="false">IF(OR($M46="",$M46="ERR",$J46="",$K46="",$N46=""),0,IF($N46=0,IF(AND(OR(10=7,10=12),10&gt;=$K46,10&lt;=IF($L46="",12,$L46)),$J46,0),IF(AND(10&gt;=$K46,10&lt;=IF($L46="",12,$L46),MOD(10-$K46,$N46)=0),$J46,0)))</f>
        <v>0</v>
      </c>
      <c r="Y46" s="19" t="n">
        <f aca="false">IF(OR($M46="",$M46="ERR",$J46="",$K46="",$N46=""),0,IF($N46=0,IF(AND(OR(11=7,11=12),11&gt;=$K46,11&lt;=IF($L46="",12,$L46)),$J46,0),IF(AND(11&gt;=$K46,11&lt;=IF($L46="",12,$L46),MOD(11-$K46,$N46)=0),$J46,0)))</f>
        <v>0</v>
      </c>
      <c r="Z46" s="19" t="n">
        <f aca="false">IF(OR($M46="",$M46="ERR",$J46="",$K46="",$N46=""),0,IF($N46=0,IF(AND(OR(12=7,12=12),12&gt;=$K46,12&lt;=IF($L46="",12,$L46)),$J46,0),IF(AND(12&gt;=$K46,12&lt;=IF($L46="",12,$L46),MOD(12-$K46,$N46)=0),$J46,0)))</f>
        <v>0</v>
      </c>
      <c r="AA46" s="36" t="n">
        <f aca="false">SUM(O46:Z46)</f>
        <v>0</v>
      </c>
      <c r="AB46" s="15" t="str">
        <f aca="false">IF(AND($B46="",$D46="",$J46=""),"",IF($B46="","Falta código",IF(ISNA(MATCH($B46,LST_COD,0)),"Código no registrado en Trabajadores",IF($E46="","Concepto no está en el catálogo",IF($M46="ERR","Retención de otro empleador: Origen = Otro empleador",IF(OR($J46="",$K46=""),"Falta monto o mes",IF(OR($K46&lt;1,$K46&gt;12),"Mes inicio inválido",IF(AND($L46&lt;&gt;"",OR($L46&lt;$K46,$L46&gt;12)),"Mes fin inválido",IF($N46="","Falta frecuencia",IF(AND($G46&lt;&gt;"Otro empleador",SUMPRODUCT(($O46:$Z46&lt;&gt;0)*(((COLUMN($O46:$Z46)-14)&lt;INDEX(Trabajadores!$M$6:$M$105,MATCH($B46,LST_COD,0)))+((COLUMN($O46:$Z46)-14)&gt;INDEX(Trabajadores!$N$6:$N$105,MATCH($B46,LST_COD,0)))))&gt;0),"Aviso: hay meses fuera del periodo laboral","OK"))))))))))</f>
        <v/>
      </c>
    </row>
    <row r="47" customFormat="false" ht="15" hidden="false" customHeight="false" outlineLevel="0" collapsed="false">
      <c r="A47" s="23" t="n">
        <v>42</v>
      </c>
      <c r="B47" s="7"/>
      <c r="C47" s="35" t="str">
        <f aca="false">IF($B47="","",IFERROR(INDEX(Trabajadores!$D$6:$D$105,MATCH($B47,LST_COD,0)),"¿Código?"))</f>
        <v/>
      </c>
      <c r="D47" s="30"/>
      <c r="E47" s="9" t="str">
        <f aca="false">IF($D47="","",IFERROR(VLOOKUP($D47,CONC_TABLA,2,FALSE()),""))</f>
        <v/>
      </c>
      <c r="F47" s="9" t="str">
        <f aca="false">IF($D47="","",IFERROR(VLOOKUP($D47,CONC_TABLA,3,FALSE()),""))</f>
        <v/>
      </c>
      <c r="G47" s="30"/>
      <c r="H47" s="30"/>
      <c r="I47" s="30"/>
      <c r="J47" s="29"/>
      <c r="K47" s="28"/>
      <c r="L47" s="28"/>
      <c r="M47" s="9" t="str">
        <f aca="false">IF(OR($B47="",$E47=""),"",IF($E47="INA","INA",IF($G47="Otro empleador",IF($E47="RET","RETO",IF($E47="ORD","OTO","OTX")),IF($E47="RET","ERR",$E47))))</f>
        <v/>
      </c>
      <c r="N47" s="9" t="str">
        <f aca="false">IF($I47="","",IFERROR(VLOOKUP($I47,FREC_TABLA,2,FALSE()),""))</f>
        <v/>
      </c>
      <c r="O47" s="19" t="n">
        <f aca="false">IF(OR($M47="",$M47="ERR",$J47="",$K47="",$N47=""),0,IF($N47=0,IF(AND(OR(1=7,1=12),1&gt;=$K47,1&lt;=IF($L47="",12,$L47)),$J47,0),IF(AND(1&gt;=$K47,1&lt;=IF($L47="",12,$L47),MOD(1-$K47,$N47)=0),$J47,0)))</f>
        <v>0</v>
      </c>
      <c r="P47" s="19" t="n">
        <f aca="false">IF(OR($M47="",$M47="ERR",$J47="",$K47="",$N47=""),0,IF($N47=0,IF(AND(OR(2=7,2=12),2&gt;=$K47,2&lt;=IF($L47="",12,$L47)),$J47,0),IF(AND(2&gt;=$K47,2&lt;=IF($L47="",12,$L47),MOD(2-$K47,$N47)=0),$J47,0)))</f>
        <v>0</v>
      </c>
      <c r="Q47" s="19" t="n">
        <f aca="false">IF(OR($M47="",$M47="ERR",$J47="",$K47="",$N47=""),0,IF($N47=0,IF(AND(OR(3=7,3=12),3&gt;=$K47,3&lt;=IF($L47="",12,$L47)),$J47,0),IF(AND(3&gt;=$K47,3&lt;=IF($L47="",12,$L47),MOD(3-$K47,$N47)=0),$J47,0)))</f>
        <v>0</v>
      </c>
      <c r="R47" s="19" t="n">
        <f aca="false">IF(OR($M47="",$M47="ERR",$J47="",$K47="",$N47=""),0,IF($N47=0,IF(AND(OR(4=7,4=12),4&gt;=$K47,4&lt;=IF($L47="",12,$L47)),$J47,0),IF(AND(4&gt;=$K47,4&lt;=IF($L47="",12,$L47),MOD(4-$K47,$N47)=0),$J47,0)))</f>
        <v>0</v>
      </c>
      <c r="S47" s="19" t="n">
        <f aca="false">IF(OR($M47="",$M47="ERR",$J47="",$K47="",$N47=""),0,IF($N47=0,IF(AND(OR(5=7,5=12),5&gt;=$K47,5&lt;=IF($L47="",12,$L47)),$J47,0),IF(AND(5&gt;=$K47,5&lt;=IF($L47="",12,$L47),MOD(5-$K47,$N47)=0),$J47,0)))</f>
        <v>0</v>
      </c>
      <c r="T47" s="19" t="n">
        <f aca="false">IF(OR($M47="",$M47="ERR",$J47="",$K47="",$N47=""),0,IF($N47=0,IF(AND(OR(6=7,6=12),6&gt;=$K47,6&lt;=IF($L47="",12,$L47)),$J47,0),IF(AND(6&gt;=$K47,6&lt;=IF($L47="",12,$L47),MOD(6-$K47,$N47)=0),$J47,0)))</f>
        <v>0</v>
      </c>
      <c r="U47" s="19" t="n">
        <f aca="false">IF(OR($M47="",$M47="ERR",$J47="",$K47="",$N47=""),0,IF($N47=0,IF(AND(OR(7=7,7=12),7&gt;=$K47,7&lt;=IF($L47="",12,$L47)),$J47,0),IF(AND(7&gt;=$K47,7&lt;=IF($L47="",12,$L47),MOD(7-$K47,$N47)=0),$J47,0)))</f>
        <v>0</v>
      </c>
      <c r="V47" s="19" t="n">
        <f aca="false">IF(OR($M47="",$M47="ERR",$J47="",$K47="",$N47=""),0,IF($N47=0,IF(AND(OR(8=7,8=12),8&gt;=$K47,8&lt;=IF($L47="",12,$L47)),$J47,0),IF(AND(8&gt;=$K47,8&lt;=IF($L47="",12,$L47),MOD(8-$K47,$N47)=0),$J47,0)))</f>
        <v>0</v>
      </c>
      <c r="W47" s="19" t="n">
        <f aca="false">IF(OR($M47="",$M47="ERR",$J47="",$K47="",$N47=""),0,IF($N47=0,IF(AND(OR(9=7,9=12),9&gt;=$K47,9&lt;=IF($L47="",12,$L47)),$J47,0),IF(AND(9&gt;=$K47,9&lt;=IF($L47="",12,$L47),MOD(9-$K47,$N47)=0),$J47,0)))</f>
        <v>0</v>
      </c>
      <c r="X47" s="19" t="n">
        <f aca="false">IF(OR($M47="",$M47="ERR",$J47="",$K47="",$N47=""),0,IF($N47=0,IF(AND(OR(10=7,10=12),10&gt;=$K47,10&lt;=IF($L47="",12,$L47)),$J47,0),IF(AND(10&gt;=$K47,10&lt;=IF($L47="",12,$L47),MOD(10-$K47,$N47)=0),$J47,0)))</f>
        <v>0</v>
      </c>
      <c r="Y47" s="19" t="n">
        <f aca="false">IF(OR($M47="",$M47="ERR",$J47="",$K47="",$N47=""),0,IF($N47=0,IF(AND(OR(11=7,11=12),11&gt;=$K47,11&lt;=IF($L47="",12,$L47)),$J47,0),IF(AND(11&gt;=$K47,11&lt;=IF($L47="",12,$L47),MOD(11-$K47,$N47)=0),$J47,0)))</f>
        <v>0</v>
      </c>
      <c r="Z47" s="19" t="n">
        <f aca="false">IF(OR($M47="",$M47="ERR",$J47="",$K47="",$N47=""),0,IF($N47=0,IF(AND(OR(12=7,12=12),12&gt;=$K47,12&lt;=IF($L47="",12,$L47)),$J47,0),IF(AND(12&gt;=$K47,12&lt;=IF($L47="",12,$L47),MOD(12-$K47,$N47)=0),$J47,0)))</f>
        <v>0</v>
      </c>
      <c r="AA47" s="36" t="n">
        <f aca="false">SUM(O47:Z47)</f>
        <v>0</v>
      </c>
      <c r="AB47" s="15" t="str">
        <f aca="false">IF(AND($B47="",$D47="",$J47=""),"",IF($B47="","Falta código",IF(ISNA(MATCH($B47,LST_COD,0)),"Código no registrado en Trabajadores",IF($E47="","Concepto no está en el catálogo",IF($M47="ERR","Retención de otro empleador: Origen = Otro empleador",IF(OR($J47="",$K47=""),"Falta monto o mes",IF(OR($K47&lt;1,$K47&gt;12),"Mes inicio inválido",IF(AND($L47&lt;&gt;"",OR($L47&lt;$K47,$L47&gt;12)),"Mes fin inválido",IF($N47="","Falta frecuencia",IF(AND($G47&lt;&gt;"Otro empleador",SUMPRODUCT(($O47:$Z47&lt;&gt;0)*(((COLUMN($O47:$Z47)-14)&lt;INDEX(Trabajadores!$M$6:$M$105,MATCH($B47,LST_COD,0)))+((COLUMN($O47:$Z47)-14)&gt;INDEX(Trabajadores!$N$6:$N$105,MATCH($B47,LST_COD,0)))))&gt;0),"Aviso: hay meses fuera del periodo laboral","OK"))))))))))</f>
        <v/>
      </c>
    </row>
    <row r="48" customFormat="false" ht="15" hidden="false" customHeight="false" outlineLevel="0" collapsed="false">
      <c r="A48" s="23" t="n">
        <v>43</v>
      </c>
      <c r="B48" s="7"/>
      <c r="C48" s="35" t="str">
        <f aca="false">IF($B48="","",IFERROR(INDEX(Trabajadores!$D$6:$D$105,MATCH($B48,LST_COD,0)),"¿Código?"))</f>
        <v/>
      </c>
      <c r="D48" s="30"/>
      <c r="E48" s="9" t="str">
        <f aca="false">IF($D48="","",IFERROR(VLOOKUP($D48,CONC_TABLA,2,FALSE()),""))</f>
        <v/>
      </c>
      <c r="F48" s="9" t="str">
        <f aca="false">IF($D48="","",IFERROR(VLOOKUP($D48,CONC_TABLA,3,FALSE()),""))</f>
        <v/>
      </c>
      <c r="G48" s="30"/>
      <c r="H48" s="30"/>
      <c r="I48" s="30"/>
      <c r="J48" s="29"/>
      <c r="K48" s="28"/>
      <c r="L48" s="28"/>
      <c r="M48" s="9" t="str">
        <f aca="false">IF(OR($B48="",$E48=""),"",IF($E48="INA","INA",IF($G48="Otro empleador",IF($E48="RET","RETO",IF($E48="ORD","OTO","OTX")),IF($E48="RET","ERR",$E48))))</f>
        <v/>
      </c>
      <c r="N48" s="9" t="str">
        <f aca="false">IF($I48="","",IFERROR(VLOOKUP($I48,FREC_TABLA,2,FALSE()),""))</f>
        <v/>
      </c>
      <c r="O48" s="19" t="n">
        <f aca="false">IF(OR($M48="",$M48="ERR",$J48="",$K48="",$N48=""),0,IF($N48=0,IF(AND(OR(1=7,1=12),1&gt;=$K48,1&lt;=IF($L48="",12,$L48)),$J48,0),IF(AND(1&gt;=$K48,1&lt;=IF($L48="",12,$L48),MOD(1-$K48,$N48)=0),$J48,0)))</f>
        <v>0</v>
      </c>
      <c r="P48" s="19" t="n">
        <f aca="false">IF(OR($M48="",$M48="ERR",$J48="",$K48="",$N48=""),0,IF($N48=0,IF(AND(OR(2=7,2=12),2&gt;=$K48,2&lt;=IF($L48="",12,$L48)),$J48,0),IF(AND(2&gt;=$K48,2&lt;=IF($L48="",12,$L48),MOD(2-$K48,$N48)=0),$J48,0)))</f>
        <v>0</v>
      </c>
      <c r="Q48" s="19" t="n">
        <f aca="false">IF(OR($M48="",$M48="ERR",$J48="",$K48="",$N48=""),0,IF($N48=0,IF(AND(OR(3=7,3=12),3&gt;=$K48,3&lt;=IF($L48="",12,$L48)),$J48,0),IF(AND(3&gt;=$K48,3&lt;=IF($L48="",12,$L48),MOD(3-$K48,$N48)=0),$J48,0)))</f>
        <v>0</v>
      </c>
      <c r="R48" s="19" t="n">
        <f aca="false">IF(OR($M48="",$M48="ERR",$J48="",$K48="",$N48=""),0,IF($N48=0,IF(AND(OR(4=7,4=12),4&gt;=$K48,4&lt;=IF($L48="",12,$L48)),$J48,0),IF(AND(4&gt;=$K48,4&lt;=IF($L48="",12,$L48),MOD(4-$K48,$N48)=0),$J48,0)))</f>
        <v>0</v>
      </c>
      <c r="S48" s="19" t="n">
        <f aca="false">IF(OR($M48="",$M48="ERR",$J48="",$K48="",$N48=""),0,IF($N48=0,IF(AND(OR(5=7,5=12),5&gt;=$K48,5&lt;=IF($L48="",12,$L48)),$J48,0),IF(AND(5&gt;=$K48,5&lt;=IF($L48="",12,$L48),MOD(5-$K48,$N48)=0),$J48,0)))</f>
        <v>0</v>
      </c>
      <c r="T48" s="19" t="n">
        <f aca="false">IF(OR($M48="",$M48="ERR",$J48="",$K48="",$N48=""),0,IF($N48=0,IF(AND(OR(6=7,6=12),6&gt;=$K48,6&lt;=IF($L48="",12,$L48)),$J48,0),IF(AND(6&gt;=$K48,6&lt;=IF($L48="",12,$L48),MOD(6-$K48,$N48)=0),$J48,0)))</f>
        <v>0</v>
      </c>
      <c r="U48" s="19" t="n">
        <f aca="false">IF(OR($M48="",$M48="ERR",$J48="",$K48="",$N48=""),0,IF($N48=0,IF(AND(OR(7=7,7=12),7&gt;=$K48,7&lt;=IF($L48="",12,$L48)),$J48,0),IF(AND(7&gt;=$K48,7&lt;=IF($L48="",12,$L48),MOD(7-$K48,$N48)=0),$J48,0)))</f>
        <v>0</v>
      </c>
      <c r="V48" s="19" t="n">
        <f aca="false">IF(OR($M48="",$M48="ERR",$J48="",$K48="",$N48=""),0,IF($N48=0,IF(AND(OR(8=7,8=12),8&gt;=$K48,8&lt;=IF($L48="",12,$L48)),$J48,0),IF(AND(8&gt;=$K48,8&lt;=IF($L48="",12,$L48),MOD(8-$K48,$N48)=0),$J48,0)))</f>
        <v>0</v>
      </c>
      <c r="W48" s="19" t="n">
        <f aca="false">IF(OR($M48="",$M48="ERR",$J48="",$K48="",$N48=""),0,IF($N48=0,IF(AND(OR(9=7,9=12),9&gt;=$K48,9&lt;=IF($L48="",12,$L48)),$J48,0),IF(AND(9&gt;=$K48,9&lt;=IF($L48="",12,$L48),MOD(9-$K48,$N48)=0),$J48,0)))</f>
        <v>0</v>
      </c>
      <c r="X48" s="19" t="n">
        <f aca="false">IF(OR($M48="",$M48="ERR",$J48="",$K48="",$N48=""),0,IF($N48=0,IF(AND(OR(10=7,10=12),10&gt;=$K48,10&lt;=IF($L48="",12,$L48)),$J48,0),IF(AND(10&gt;=$K48,10&lt;=IF($L48="",12,$L48),MOD(10-$K48,$N48)=0),$J48,0)))</f>
        <v>0</v>
      </c>
      <c r="Y48" s="19" t="n">
        <f aca="false">IF(OR($M48="",$M48="ERR",$J48="",$K48="",$N48=""),0,IF($N48=0,IF(AND(OR(11=7,11=12),11&gt;=$K48,11&lt;=IF($L48="",12,$L48)),$J48,0),IF(AND(11&gt;=$K48,11&lt;=IF($L48="",12,$L48),MOD(11-$K48,$N48)=0),$J48,0)))</f>
        <v>0</v>
      </c>
      <c r="Z48" s="19" t="n">
        <f aca="false">IF(OR($M48="",$M48="ERR",$J48="",$K48="",$N48=""),0,IF($N48=0,IF(AND(OR(12=7,12=12),12&gt;=$K48,12&lt;=IF($L48="",12,$L48)),$J48,0),IF(AND(12&gt;=$K48,12&lt;=IF($L48="",12,$L48),MOD(12-$K48,$N48)=0),$J48,0)))</f>
        <v>0</v>
      </c>
      <c r="AA48" s="36" t="n">
        <f aca="false">SUM(O48:Z48)</f>
        <v>0</v>
      </c>
      <c r="AB48" s="15" t="str">
        <f aca="false">IF(AND($B48="",$D48="",$J48=""),"",IF($B48="","Falta código",IF(ISNA(MATCH($B48,LST_COD,0)),"Código no registrado en Trabajadores",IF($E48="","Concepto no está en el catálogo",IF($M48="ERR","Retención de otro empleador: Origen = Otro empleador",IF(OR($J48="",$K48=""),"Falta monto o mes",IF(OR($K48&lt;1,$K48&gt;12),"Mes inicio inválido",IF(AND($L48&lt;&gt;"",OR($L48&lt;$K48,$L48&gt;12)),"Mes fin inválido",IF($N48="","Falta frecuencia",IF(AND($G48&lt;&gt;"Otro empleador",SUMPRODUCT(($O48:$Z48&lt;&gt;0)*(((COLUMN($O48:$Z48)-14)&lt;INDEX(Trabajadores!$M$6:$M$105,MATCH($B48,LST_COD,0)))+((COLUMN($O48:$Z48)-14)&gt;INDEX(Trabajadores!$N$6:$N$105,MATCH($B48,LST_COD,0)))))&gt;0),"Aviso: hay meses fuera del periodo laboral","OK"))))))))))</f>
        <v/>
      </c>
    </row>
    <row r="49" customFormat="false" ht="15" hidden="false" customHeight="false" outlineLevel="0" collapsed="false">
      <c r="A49" s="23" t="n">
        <v>44</v>
      </c>
      <c r="B49" s="7"/>
      <c r="C49" s="35" t="str">
        <f aca="false">IF($B49="","",IFERROR(INDEX(Trabajadores!$D$6:$D$105,MATCH($B49,LST_COD,0)),"¿Código?"))</f>
        <v/>
      </c>
      <c r="D49" s="30"/>
      <c r="E49" s="9" t="str">
        <f aca="false">IF($D49="","",IFERROR(VLOOKUP($D49,CONC_TABLA,2,FALSE()),""))</f>
        <v/>
      </c>
      <c r="F49" s="9" t="str">
        <f aca="false">IF($D49="","",IFERROR(VLOOKUP($D49,CONC_TABLA,3,FALSE()),""))</f>
        <v/>
      </c>
      <c r="G49" s="30"/>
      <c r="H49" s="30"/>
      <c r="I49" s="30"/>
      <c r="J49" s="29"/>
      <c r="K49" s="28"/>
      <c r="L49" s="28"/>
      <c r="M49" s="9" t="str">
        <f aca="false">IF(OR($B49="",$E49=""),"",IF($E49="INA","INA",IF($G49="Otro empleador",IF($E49="RET","RETO",IF($E49="ORD","OTO","OTX")),IF($E49="RET","ERR",$E49))))</f>
        <v/>
      </c>
      <c r="N49" s="9" t="str">
        <f aca="false">IF($I49="","",IFERROR(VLOOKUP($I49,FREC_TABLA,2,FALSE()),""))</f>
        <v/>
      </c>
      <c r="O49" s="19" t="n">
        <f aca="false">IF(OR($M49="",$M49="ERR",$J49="",$K49="",$N49=""),0,IF($N49=0,IF(AND(OR(1=7,1=12),1&gt;=$K49,1&lt;=IF($L49="",12,$L49)),$J49,0),IF(AND(1&gt;=$K49,1&lt;=IF($L49="",12,$L49),MOD(1-$K49,$N49)=0),$J49,0)))</f>
        <v>0</v>
      </c>
      <c r="P49" s="19" t="n">
        <f aca="false">IF(OR($M49="",$M49="ERR",$J49="",$K49="",$N49=""),0,IF($N49=0,IF(AND(OR(2=7,2=12),2&gt;=$K49,2&lt;=IF($L49="",12,$L49)),$J49,0),IF(AND(2&gt;=$K49,2&lt;=IF($L49="",12,$L49),MOD(2-$K49,$N49)=0),$J49,0)))</f>
        <v>0</v>
      </c>
      <c r="Q49" s="19" t="n">
        <f aca="false">IF(OR($M49="",$M49="ERR",$J49="",$K49="",$N49=""),0,IF($N49=0,IF(AND(OR(3=7,3=12),3&gt;=$K49,3&lt;=IF($L49="",12,$L49)),$J49,0),IF(AND(3&gt;=$K49,3&lt;=IF($L49="",12,$L49),MOD(3-$K49,$N49)=0),$J49,0)))</f>
        <v>0</v>
      </c>
      <c r="R49" s="19" t="n">
        <f aca="false">IF(OR($M49="",$M49="ERR",$J49="",$K49="",$N49=""),0,IF($N49=0,IF(AND(OR(4=7,4=12),4&gt;=$K49,4&lt;=IF($L49="",12,$L49)),$J49,0),IF(AND(4&gt;=$K49,4&lt;=IF($L49="",12,$L49),MOD(4-$K49,$N49)=0),$J49,0)))</f>
        <v>0</v>
      </c>
      <c r="S49" s="19" t="n">
        <f aca="false">IF(OR($M49="",$M49="ERR",$J49="",$K49="",$N49=""),0,IF($N49=0,IF(AND(OR(5=7,5=12),5&gt;=$K49,5&lt;=IF($L49="",12,$L49)),$J49,0),IF(AND(5&gt;=$K49,5&lt;=IF($L49="",12,$L49),MOD(5-$K49,$N49)=0),$J49,0)))</f>
        <v>0</v>
      </c>
      <c r="T49" s="19" t="n">
        <f aca="false">IF(OR($M49="",$M49="ERR",$J49="",$K49="",$N49=""),0,IF($N49=0,IF(AND(OR(6=7,6=12),6&gt;=$K49,6&lt;=IF($L49="",12,$L49)),$J49,0),IF(AND(6&gt;=$K49,6&lt;=IF($L49="",12,$L49),MOD(6-$K49,$N49)=0),$J49,0)))</f>
        <v>0</v>
      </c>
      <c r="U49" s="19" t="n">
        <f aca="false">IF(OR($M49="",$M49="ERR",$J49="",$K49="",$N49=""),0,IF($N49=0,IF(AND(OR(7=7,7=12),7&gt;=$K49,7&lt;=IF($L49="",12,$L49)),$J49,0),IF(AND(7&gt;=$K49,7&lt;=IF($L49="",12,$L49),MOD(7-$K49,$N49)=0),$J49,0)))</f>
        <v>0</v>
      </c>
      <c r="V49" s="19" t="n">
        <f aca="false">IF(OR($M49="",$M49="ERR",$J49="",$K49="",$N49=""),0,IF($N49=0,IF(AND(OR(8=7,8=12),8&gt;=$K49,8&lt;=IF($L49="",12,$L49)),$J49,0),IF(AND(8&gt;=$K49,8&lt;=IF($L49="",12,$L49),MOD(8-$K49,$N49)=0),$J49,0)))</f>
        <v>0</v>
      </c>
      <c r="W49" s="19" t="n">
        <f aca="false">IF(OR($M49="",$M49="ERR",$J49="",$K49="",$N49=""),0,IF($N49=0,IF(AND(OR(9=7,9=12),9&gt;=$K49,9&lt;=IF($L49="",12,$L49)),$J49,0),IF(AND(9&gt;=$K49,9&lt;=IF($L49="",12,$L49),MOD(9-$K49,$N49)=0),$J49,0)))</f>
        <v>0</v>
      </c>
      <c r="X49" s="19" t="n">
        <f aca="false">IF(OR($M49="",$M49="ERR",$J49="",$K49="",$N49=""),0,IF($N49=0,IF(AND(OR(10=7,10=12),10&gt;=$K49,10&lt;=IF($L49="",12,$L49)),$J49,0),IF(AND(10&gt;=$K49,10&lt;=IF($L49="",12,$L49),MOD(10-$K49,$N49)=0),$J49,0)))</f>
        <v>0</v>
      </c>
      <c r="Y49" s="19" t="n">
        <f aca="false">IF(OR($M49="",$M49="ERR",$J49="",$K49="",$N49=""),0,IF($N49=0,IF(AND(OR(11=7,11=12),11&gt;=$K49,11&lt;=IF($L49="",12,$L49)),$J49,0),IF(AND(11&gt;=$K49,11&lt;=IF($L49="",12,$L49),MOD(11-$K49,$N49)=0),$J49,0)))</f>
        <v>0</v>
      </c>
      <c r="Z49" s="19" t="n">
        <f aca="false">IF(OR($M49="",$M49="ERR",$J49="",$K49="",$N49=""),0,IF($N49=0,IF(AND(OR(12=7,12=12),12&gt;=$K49,12&lt;=IF($L49="",12,$L49)),$J49,0),IF(AND(12&gt;=$K49,12&lt;=IF($L49="",12,$L49),MOD(12-$K49,$N49)=0),$J49,0)))</f>
        <v>0</v>
      </c>
      <c r="AA49" s="36" t="n">
        <f aca="false">SUM(O49:Z49)</f>
        <v>0</v>
      </c>
      <c r="AB49" s="15" t="str">
        <f aca="false">IF(AND($B49="",$D49="",$J49=""),"",IF($B49="","Falta código",IF(ISNA(MATCH($B49,LST_COD,0)),"Código no registrado en Trabajadores",IF($E49="","Concepto no está en el catálogo",IF($M49="ERR","Retención de otro empleador: Origen = Otro empleador",IF(OR($J49="",$K49=""),"Falta monto o mes",IF(OR($K49&lt;1,$K49&gt;12),"Mes inicio inválido",IF(AND($L49&lt;&gt;"",OR($L49&lt;$K49,$L49&gt;12)),"Mes fin inválido",IF($N49="","Falta frecuencia",IF(AND($G49&lt;&gt;"Otro empleador",SUMPRODUCT(($O49:$Z49&lt;&gt;0)*(((COLUMN($O49:$Z49)-14)&lt;INDEX(Trabajadores!$M$6:$M$105,MATCH($B49,LST_COD,0)))+((COLUMN($O49:$Z49)-14)&gt;INDEX(Trabajadores!$N$6:$N$105,MATCH($B49,LST_COD,0)))))&gt;0),"Aviso: hay meses fuera del periodo laboral","OK"))))))))))</f>
        <v/>
      </c>
    </row>
    <row r="50" customFormat="false" ht="15" hidden="false" customHeight="false" outlineLevel="0" collapsed="false">
      <c r="A50" s="23" t="n">
        <v>45</v>
      </c>
      <c r="B50" s="7"/>
      <c r="C50" s="35" t="str">
        <f aca="false">IF($B50="","",IFERROR(INDEX(Trabajadores!$D$6:$D$105,MATCH($B50,LST_COD,0)),"¿Código?"))</f>
        <v/>
      </c>
      <c r="D50" s="30"/>
      <c r="E50" s="9" t="str">
        <f aca="false">IF($D50="","",IFERROR(VLOOKUP($D50,CONC_TABLA,2,FALSE()),""))</f>
        <v/>
      </c>
      <c r="F50" s="9" t="str">
        <f aca="false">IF($D50="","",IFERROR(VLOOKUP($D50,CONC_TABLA,3,FALSE()),""))</f>
        <v/>
      </c>
      <c r="G50" s="30"/>
      <c r="H50" s="30"/>
      <c r="I50" s="30"/>
      <c r="J50" s="29"/>
      <c r="K50" s="28"/>
      <c r="L50" s="28"/>
      <c r="M50" s="9" t="str">
        <f aca="false">IF(OR($B50="",$E50=""),"",IF($E50="INA","INA",IF($G50="Otro empleador",IF($E50="RET","RETO",IF($E50="ORD","OTO","OTX")),IF($E50="RET","ERR",$E50))))</f>
        <v/>
      </c>
      <c r="N50" s="9" t="str">
        <f aca="false">IF($I50="","",IFERROR(VLOOKUP($I50,FREC_TABLA,2,FALSE()),""))</f>
        <v/>
      </c>
      <c r="O50" s="19" t="n">
        <f aca="false">IF(OR($M50="",$M50="ERR",$J50="",$K50="",$N50=""),0,IF($N50=0,IF(AND(OR(1=7,1=12),1&gt;=$K50,1&lt;=IF($L50="",12,$L50)),$J50,0),IF(AND(1&gt;=$K50,1&lt;=IF($L50="",12,$L50),MOD(1-$K50,$N50)=0),$J50,0)))</f>
        <v>0</v>
      </c>
      <c r="P50" s="19" t="n">
        <f aca="false">IF(OR($M50="",$M50="ERR",$J50="",$K50="",$N50=""),0,IF($N50=0,IF(AND(OR(2=7,2=12),2&gt;=$K50,2&lt;=IF($L50="",12,$L50)),$J50,0),IF(AND(2&gt;=$K50,2&lt;=IF($L50="",12,$L50),MOD(2-$K50,$N50)=0),$J50,0)))</f>
        <v>0</v>
      </c>
      <c r="Q50" s="19" t="n">
        <f aca="false">IF(OR($M50="",$M50="ERR",$J50="",$K50="",$N50=""),0,IF($N50=0,IF(AND(OR(3=7,3=12),3&gt;=$K50,3&lt;=IF($L50="",12,$L50)),$J50,0),IF(AND(3&gt;=$K50,3&lt;=IF($L50="",12,$L50),MOD(3-$K50,$N50)=0),$J50,0)))</f>
        <v>0</v>
      </c>
      <c r="R50" s="19" t="n">
        <f aca="false">IF(OR($M50="",$M50="ERR",$J50="",$K50="",$N50=""),0,IF($N50=0,IF(AND(OR(4=7,4=12),4&gt;=$K50,4&lt;=IF($L50="",12,$L50)),$J50,0),IF(AND(4&gt;=$K50,4&lt;=IF($L50="",12,$L50),MOD(4-$K50,$N50)=0),$J50,0)))</f>
        <v>0</v>
      </c>
      <c r="S50" s="19" t="n">
        <f aca="false">IF(OR($M50="",$M50="ERR",$J50="",$K50="",$N50=""),0,IF($N50=0,IF(AND(OR(5=7,5=12),5&gt;=$K50,5&lt;=IF($L50="",12,$L50)),$J50,0),IF(AND(5&gt;=$K50,5&lt;=IF($L50="",12,$L50),MOD(5-$K50,$N50)=0),$J50,0)))</f>
        <v>0</v>
      </c>
      <c r="T50" s="19" t="n">
        <f aca="false">IF(OR($M50="",$M50="ERR",$J50="",$K50="",$N50=""),0,IF($N50=0,IF(AND(OR(6=7,6=12),6&gt;=$K50,6&lt;=IF($L50="",12,$L50)),$J50,0),IF(AND(6&gt;=$K50,6&lt;=IF($L50="",12,$L50),MOD(6-$K50,$N50)=0),$J50,0)))</f>
        <v>0</v>
      </c>
      <c r="U50" s="19" t="n">
        <f aca="false">IF(OR($M50="",$M50="ERR",$J50="",$K50="",$N50=""),0,IF($N50=0,IF(AND(OR(7=7,7=12),7&gt;=$K50,7&lt;=IF($L50="",12,$L50)),$J50,0),IF(AND(7&gt;=$K50,7&lt;=IF($L50="",12,$L50),MOD(7-$K50,$N50)=0),$J50,0)))</f>
        <v>0</v>
      </c>
      <c r="V50" s="19" t="n">
        <f aca="false">IF(OR($M50="",$M50="ERR",$J50="",$K50="",$N50=""),0,IF($N50=0,IF(AND(OR(8=7,8=12),8&gt;=$K50,8&lt;=IF($L50="",12,$L50)),$J50,0),IF(AND(8&gt;=$K50,8&lt;=IF($L50="",12,$L50),MOD(8-$K50,$N50)=0),$J50,0)))</f>
        <v>0</v>
      </c>
      <c r="W50" s="19" t="n">
        <f aca="false">IF(OR($M50="",$M50="ERR",$J50="",$K50="",$N50=""),0,IF($N50=0,IF(AND(OR(9=7,9=12),9&gt;=$K50,9&lt;=IF($L50="",12,$L50)),$J50,0),IF(AND(9&gt;=$K50,9&lt;=IF($L50="",12,$L50),MOD(9-$K50,$N50)=0),$J50,0)))</f>
        <v>0</v>
      </c>
      <c r="X50" s="19" t="n">
        <f aca="false">IF(OR($M50="",$M50="ERR",$J50="",$K50="",$N50=""),0,IF($N50=0,IF(AND(OR(10=7,10=12),10&gt;=$K50,10&lt;=IF($L50="",12,$L50)),$J50,0),IF(AND(10&gt;=$K50,10&lt;=IF($L50="",12,$L50),MOD(10-$K50,$N50)=0),$J50,0)))</f>
        <v>0</v>
      </c>
      <c r="Y50" s="19" t="n">
        <f aca="false">IF(OR($M50="",$M50="ERR",$J50="",$K50="",$N50=""),0,IF($N50=0,IF(AND(OR(11=7,11=12),11&gt;=$K50,11&lt;=IF($L50="",12,$L50)),$J50,0),IF(AND(11&gt;=$K50,11&lt;=IF($L50="",12,$L50),MOD(11-$K50,$N50)=0),$J50,0)))</f>
        <v>0</v>
      </c>
      <c r="Z50" s="19" t="n">
        <f aca="false">IF(OR($M50="",$M50="ERR",$J50="",$K50="",$N50=""),0,IF($N50=0,IF(AND(OR(12=7,12=12),12&gt;=$K50,12&lt;=IF($L50="",12,$L50)),$J50,0),IF(AND(12&gt;=$K50,12&lt;=IF($L50="",12,$L50),MOD(12-$K50,$N50)=0),$J50,0)))</f>
        <v>0</v>
      </c>
      <c r="AA50" s="36" t="n">
        <f aca="false">SUM(O50:Z50)</f>
        <v>0</v>
      </c>
      <c r="AB50" s="15" t="str">
        <f aca="false">IF(AND($B50="",$D50="",$J50=""),"",IF($B50="","Falta código",IF(ISNA(MATCH($B50,LST_COD,0)),"Código no registrado en Trabajadores",IF($E50="","Concepto no está en el catálogo",IF($M50="ERR","Retención de otro empleador: Origen = Otro empleador",IF(OR($J50="",$K50=""),"Falta monto o mes",IF(OR($K50&lt;1,$K50&gt;12),"Mes inicio inválido",IF(AND($L50&lt;&gt;"",OR($L50&lt;$K50,$L50&gt;12)),"Mes fin inválido",IF($N50="","Falta frecuencia",IF(AND($G50&lt;&gt;"Otro empleador",SUMPRODUCT(($O50:$Z50&lt;&gt;0)*(((COLUMN($O50:$Z50)-14)&lt;INDEX(Trabajadores!$M$6:$M$105,MATCH($B50,LST_COD,0)))+((COLUMN($O50:$Z50)-14)&gt;INDEX(Trabajadores!$N$6:$N$105,MATCH($B50,LST_COD,0)))))&gt;0),"Aviso: hay meses fuera del periodo laboral","OK"))))))))))</f>
        <v/>
      </c>
    </row>
    <row r="51" customFormat="false" ht="15" hidden="false" customHeight="false" outlineLevel="0" collapsed="false">
      <c r="A51" s="23" t="n">
        <v>46</v>
      </c>
      <c r="B51" s="7"/>
      <c r="C51" s="35" t="str">
        <f aca="false">IF($B51="","",IFERROR(INDEX(Trabajadores!$D$6:$D$105,MATCH($B51,LST_COD,0)),"¿Código?"))</f>
        <v/>
      </c>
      <c r="D51" s="30"/>
      <c r="E51" s="9" t="str">
        <f aca="false">IF($D51="","",IFERROR(VLOOKUP($D51,CONC_TABLA,2,FALSE()),""))</f>
        <v/>
      </c>
      <c r="F51" s="9" t="str">
        <f aca="false">IF($D51="","",IFERROR(VLOOKUP($D51,CONC_TABLA,3,FALSE()),""))</f>
        <v/>
      </c>
      <c r="G51" s="30"/>
      <c r="H51" s="30"/>
      <c r="I51" s="30"/>
      <c r="J51" s="29"/>
      <c r="K51" s="28"/>
      <c r="L51" s="28"/>
      <c r="M51" s="9" t="str">
        <f aca="false">IF(OR($B51="",$E51=""),"",IF($E51="INA","INA",IF($G51="Otro empleador",IF($E51="RET","RETO",IF($E51="ORD","OTO","OTX")),IF($E51="RET","ERR",$E51))))</f>
        <v/>
      </c>
      <c r="N51" s="9" t="str">
        <f aca="false">IF($I51="","",IFERROR(VLOOKUP($I51,FREC_TABLA,2,FALSE()),""))</f>
        <v/>
      </c>
      <c r="O51" s="19" t="n">
        <f aca="false">IF(OR($M51="",$M51="ERR",$J51="",$K51="",$N51=""),0,IF($N51=0,IF(AND(OR(1=7,1=12),1&gt;=$K51,1&lt;=IF($L51="",12,$L51)),$J51,0),IF(AND(1&gt;=$K51,1&lt;=IF($L51="",12,$L51),MOD(1-$K51,$N51)=0),$J51,0)))</f>
        <v>0</v>
      </c>
      <c r="P51" s="19" t="n">
        <f aca="false">IF(OR($M51="",$M51="ERR",$J51="",$K51="",$N51=""),0,IF($N51=0,IF(AND(OR(2=7,2=12),2&gt;=$K51,2&lt;=IF($L51="",12,$L51)),$J51,0),IF(AND(2&gt;=$K51,2&lt;=IF($L51="",12,$L51),MOD(2-$K51,$N51)=0),$J51,0)))</f>
        <v>0</v>
      </c>
      <c r="Q51" s="19" t="n">
        <f aca="false">IF(OR($M51="",$M51="ERR",$J51="",$K51="",$N51=""),0,IF($N51=0,IF(AND(OR(3=7,3=12),3&gt;=$K51,3&lt;=IF($L51="",12,$L51)),$J51,0),IF(AND(3&gt;=$K51,3&lt;=IF($L51="",12,$L51),MOD(3-$K51,$N51)=0),$J51,0)))</f>
        <v>0</v>
      </c>
      <c r="R51" s="19" t="n">
        <f aca="false">IF(OR($M51="",$M51="ERR",$J51="",$K51="",$N51=""),0,IF($N51=0,IF(AND(OR(4=7,4=12),4&gt;=$K51,4&lt;=IF($L51="",12,$L51)),$J51,0),IF(AND(4&gt;=$K51,4&lt;=IF($L51="",12,$L51),MOD(4-$K51,$N51)=0),$J51,0)))</f>
        <v>0</v>
      </c>
      <c r="S51" s="19" t="n">
        <f aca="false">IF(OR($M51="",$M51="ERR",$J51="",$K51="",$N51=""),0,IF($N51=0,IF(AND(OR(5=7,5=12),5&gt;=$K51,5&lt;=IF($L51="",12,$L51)),$J51,0),IF(AND(5&gt;=$K51,5&lt;=IF($L51="",12,$L51),MOD(5-$K51,$N51)=0),$J51,0)))</f>
        <v>0</v>
      </c>
      <c r="T51" s="19" t="n">
        <f aca="false">IF(OR($M51="",$M51="ERR",$J51="",$K51="",$N51=""),0,IF($N51=0,IF(AND(OR(6=7,6=12),6&gt;=$K51,6&lt;=IF($L51="",12,$L51)),$J51,0),IF(AND(6&gt;=$K51,6&lt;=IF($L51="",12,$L51),MOD(6-$K51,$N51)=0),$J51,0)))</f>
        <v>0</v>
      </c>
      <c r="U51" s="19" t="n">
        <f aca="false">IF(OR($M51="",$M51="ERR",$J51="",$K51="",$N51=""),0,IF($N51=0,IF(AND(OR(7=7,7=12),7&gt;=$K51,7&lt;=IF($L51="",12,$L51)),$J51,0),IF(AND(7&gt;=$K51,7&lt;=IF($L51="",12,$L51),MOD(7-$K51,$N51)=0),$J51,0)))</f>
        <v>0</v>
      </c>
      <c r="V51" s="19" t="n">
        <f aca="false">IF(OR($M51="",$M51="ERR",$J51="",$K51="",$N51=""),0,IF($N51=0,IF(AND(OR(8=7,8=12),8&gt;=$K51,8&lt;=IF($L51="",12,$L51)),$J51,0),IF(AND(8&gt;=$K51,8&lt;=IF($L51="",12,$L51),MOD(8-$K51,$N51)=0),$J51,0)))</f>
        <v>0</v>
      </c>
      <c r="W51" s="19" t="n">
        <f aca="false">IF(OR($M51="",$M51="ERR",$J51="",$K51="",$N51=""),0,IF($N51=0,IF(AND(OR(9=7,9=12),9&gt;=$K51,9&lt;=IF($L51="",12,$L51)),$J51,0),IF(AND(9&gt;=$K51,9&lt;=IF($L51="",12,$L51),MOD(9-$K51,$N51)=0),$J51,0)))</f>
        <v>0</v>
      </c>
      <c r="X51" s="19" t="n">
        <f aca="false">IF(OR($M51="",$M51="ERR",$J51="",$K51="",$N51=""),0,IF($N51=0,IF(AND(OR(10=7,10=12),10&gt;=$K51,10&lt;=IF($L51="",12,$L51)),$J51,0),IF(AND(10&gt;=$K51,10&lt;=IF($L51="",12,$L51),MOD(10-$K51,$N51)=0),$J51,0)))</f>
        <v>0</v>
      </c>
      <c r="Y51" s="19" t="n">
        <f aca="false">IF(OR($M51="",$M51="ERR",$J51="",$K51="",$N51=""),0,IF($N51=0,IF(AND(OR(11=7,11=12),11&gt;=$K51,11&lt;=IF($L51="",12,$L51)),$J51,0),IF(AND(11&gt;=$K51,11&lt;=IF($L51="",12,$L51),MOD(11-$K51,$N51)=0),$J51,0)))</f>
        <v>0</v>
      </c>
      <c r="Z51" s="19" t="n">
        <f aca="false">IF(OR($M51="",$M51="ERR",$J51="",$K51="",$N51=""),0,IF($N51=0,IF(AND(OR(12=7,12=12),12&gt;=$K51,12&lt;=IF($L51="",12,$L51)),$J51,0),IF(AND(12&gt;=$K51,12&lt;=IF($L51="",12,$L51),MOD(12-$K51,$N51)=0),$J51,0)))</f>
        <v>0</v>
      </c>
      <c r="AA51" s="36" t="n">
        <f aca="false">SUM(O51:Z51)</f>
        <v>0</v>
      </c>
      <c r="AB51" s="15" t="str">
        <f aca="false">IF(AND($B51="",$D51="",$J51=""),"",IF($B51="","Falta código",IF(ISNA(MATCH($B51,LST_COD,0)),"Código no registrado en Trabajadores",IF($E51="","Concepto no está en el catálogo",IF($M51="ERR","Retención de otro empleador: Origen = Otro empleador",IF(OR($J51="",$K51=""),"Falta monto o mes",IF(OR($K51&lt;1,$K51&gt;12),"Mes inicio inválido",IF(AND($L51&lt;&gt;"",OR($L51&lt;$K51,$L51&gt;12)),"Mes fin inválido",IF($N51="","Falta frecuencia",IF(AND($G51&lt;&gt;"Otro empleador",SUMPRODUCT(($O51:$Z51&lt;&gt;0)*(((COLUMN($O51:$Z51)-14)&lt;INDEX(Trabajadores!$M$6:$M$105,MATCH($B51,LST_COD,0)))+((COLUMN($O51:$Z51)-14)&gt;INDEX(Trabajadores!$N$6:$N$105,MATCH($B51,LST_COD,0)))))&gt;0),"Aviso: hay meses fuera del periodo laboral","OK"))))))))))</f>
        <v/>
      </c>
    </row>
    <row r="52" customFormat="false" ht="15" hidden="false" customHeight="false" outlineLevel="0" collapsed="false">
      <c r="A52" s="23" t="n">
        <v>47</v>
      </c>
      <c r="B52" s="7"/>
      <c r="C52" s="35" t="str">
        <f aca="false">IF($B52="","",IFERROR(INDEX(Trabajadores!$D$6:$D$105,MATCH($B52,LST_COD,0)),"¿Código?"))</f>
        <v/>
      </c>
      <c r="D52" s="30"/>
      <c r="E52" s="9" t="str">
        <f aca="false">IF($D52="","",IFERROR(VLOOKUP($D52,CONC_TABLA,2,FALSE()),""))</f>
        <v/>
      </c>
      <c r="F52" s="9" t="str">
        <f aca="false">IF($D52="","",IFERROR(VLOOKUP($D52,CONC_TABLA,3,FALSE()),""))</f>
        <v/>
      </c>
      <c r="G52" s="30"/>
      <c r="H52" s="30"/>
      <c r="I52" s="30"/>
      <c r="J52" s="29"/>
      <c r="K52" s="28"/>
      <c r="L52" s="28"/>
      <c r="M52" s="9" t="str">
        <f aca="false">IF(OR($B52="",$E52=""),"",IF($E52="INA","INA",IF($G52="Otro empleador",IF($E52="RET","RETO",IF($E52="ORD","OTO","OTX")),IF($E52="RET","ERR",$E52))))</f>
        <v/>
      </c>
      <c r="N52" s="9" t="str">
        <f aca="false">IF($I52="","",IFERROR(VLOOKUP($I52,FREC_TABLA,2,FALSE()),""))</f>
        <v/>
      </c>
      <c r="O52" s="19" t="n">
        <f aca="false">IF(OR($M52="",$M52="ERR",$J52="",$K52="",$N52=""),0,IF($N52=0,IF(AND(OR(1=7,1=12),1&gt;=$K52,1&lt;=IF($L52="",12,$L52)),$J52,0),IF(AND(1&gt;=$K52,1&lt;=IF($L52="",12,$L52),MOD(1-$K52,$N52)=0),$J52,0)))</f>
        <v>0</v>
      </c>
      <c r="P52" s="19" t="n">
        <f aca="false">IF(OR($M52="",$M52="ERR",$J52="",$K52="",$N52=""),0,IF($N52=0,IF(AND(OR(2=7,2=12),2&gt;=$K52,2&lt;=IF($L52="",12,$L52)),$J52,0),IF(AND(2&gt;=$K52,2&lt;=IF($L52="",12,$L52),MOD(2-$K52,$N52)=0),$J52,0)))</f>
        <v>0</v>
      </c>
      <c r="Q52" s="19" t="n">
        <f aca="false">IF(OR($M52="",$M52="ERR",$J52="",$K52="",$N52=""),0,IF($N52=0,IF(AND(OR(3=7,3=12),3&gt;=$K52,3&lt;=IF($L52="",12,$L52)),$J52,0),IF(AND(3&gt;=$K52,3&lt;=IF($L52="",12,$L52),MOD(3-$K52,$N52)=0),$J52,0)))</f>
        <v>0</v>
      </c>
      <c r="R52" s="19" t="n">
        <f aca="false">IF(OR($M52="",$M52="ERR",$J52="",$K52="",$N52=""),0,IF($N52=0,IF(AND(OR(4=7,4=12),4&gt;=$K52,4&lt;=IF($L52="",12,$L52)),$J52,0),IF(AND(4&gt;=$K52,4&lt;=IF($L52="",12,$L52),MOD(4-$K52,$N52)=0),$J52,0)))</f>
        <v>0</v>
      </c>
      <c r="S52" s="19" t="n">
        <f aca="false">IF(OR($M52="",$M52="ERR",$J52="",$K52="",$N52=""),0,IF($N52=0,IF(AND(OR(5=7,5=12),5&gt;=$K52,5&lt;=IF($L52="",12,$L52)),$J52,0),IF(AND(5&gt;=$K52,5&lt;=IF($L52="",12,$L52),MOD(5-$K52,$N52)=0),$J52,0)))</f>
        <v>0</v>
      </c>
      <c r="T52" s="19" t="n">
        <f aca="false">IF(OR($M52="",$M52="ERR",$J52="",$K52="",$N52=""),0,IF($N52=0,IF(AND(OR(6=7,6=12),6&gt;=$K52,6&lt;=IF($L52="",12,$L52)),$J52,0),IF(AND(6&gt;=$K52,6&lt;=IF($L52="",12,$L52),MOD(6-$K52,$N52)=0),$J52,0)))</f>
        <v>0</v>
      </c>
      <c r="U52" s="19" t="n">
        <f aca="false">IF(OR($M52="",$M52="ERR",$J52="",$K52="",$N52=""),0,IF($N52=0,IF(AND(OR(7=7,7=12),7&gt;=$K52,7&lt;=IF($L52="",12,$L52)),$J52,0),IF(AND(7&gt;=$K52,7&lt;=IF($L52="",12,$L52),MOD(7-$K52,$N52)=0),$J52,0)))</f>
        <v>0</v>
      </c>
      <c r="V52" s="19" t="n">
        <f aca="false">IF(OR($M52="",$M52="ERR",$J52="",$K52="",$N52=""),0,IF($N52=0,IF(AND(OR(8=7,8=12),8&gt;=$K52,8&lt;=IF($L52="",12,$L52)),$J52,0),IF(AND(8&gt;=$K52,8&lt;=IF($L52="",12,$L52),MOD(8-$K52,$N52)=0),$J52,0)))</f>
        <v>0</v>
      </c>
      <c r="W52" s="19" t="n">
        <f aca="false">IF(OR($M52="",$M52="ERR",$J52="",$K52="",$N52=""),0,IF($N52=0,IF(AND(OR(9=7,9=12),9&gt;=$K52,9&lt;=IF($L52="",12,$L52)),$J52,0),IF(AND(9&gt;=$K52,9&lt;=IF($L52="",12,$L52),MOD(9-$K52,$N52)=0),$J52,0)))</f>
        <v>0</v>
      </c>
      <c r="X52" s="19" t="n">
        <f aca="false">IF(OR($M52="",$M52="ERR",$J52="",$K52="",$N52=""),0,IF($N52=0,IF(AND(OR(10=7,10=12),10&gt;=$K52,10&lt;=IF($L52="",12,$L52)),$J52,0),IF(AND(10&gt;=$K52,10&lt;=IF($L52="",12,$L52),MOD(10-$K52,$N52)=0),$J52,0)))</f>
        <v>0</v>
      </c>
      <c r="Y52" s="19" t="n">
        <f aca="false">IF(OR($M52="",$M52="ERR",$J52="",$K52="",$N52=""),0,IF($N52=0,IF(AND(OR(11=7,11=12),11&gt;=$K52,11&lt;=IF($L52="",12,$L52)),$J52,0),IF(AND(11&gt;=$K52,11&lt;=IF($L52="",12,$L52),MOD(11-$K52,$N52)=0),$J52,0)))</f>
        <v>0</v>
      </c>
      <c r="Z52" s="19" t="n">
        <f aca="false">IF(OR($M52="",$M52="ERR",$J52="",$K52="",$N52=""),0,IF($N52=0,IF(AND(OR(12=7,12=12),12&gt;=$K52,12&lt;=IF($L52="",12,$L52)),$J52,0),IF(AND(12&gt;=$K52,12&lt;=IF($L52="",12,$L52),MOD(12-$K52,$N52)=0),$J52,0)))</f>
        <v>0</v>
      </c>
      <c r="AA52" s="36" t="n">
        <f aca="false">SUM(O52:Z52)</f>
        <v>0</v>
      </c>
      <c r="AB52" s="15" t="str">
        <f aca="false">IF(AND($B52="",$D52="",$J52=""),"",IF($B52="","Falta código",IF(ISNA(MATCH($B52,LST_COD,0)),"Código no registrado en Trabajadores",IF($E52="","Concepto no está en el catálogo",IF($M52="ERR","Retención de otro empleador: Origen = Otro empleador",IF(OR($J52="",$K52=""),"Falta monto o mes",IF(OR($K52&lt;1,$K52&gt;12),"Mes inicio inválido",IF(AND($L52&lt;&gt;"",OR($L52&lt;$K52,$L52&gt;12)),"Mes fin inválido",IF($N52="","Falta frecuencia",IF(AND($G52&lt;&gt;"Otro empleador",SUMPRODUCT(($O52:$Z52&lt;&gt;0)*(((COLUMN($O52:$Z52)-14)&lt;INDEX(Trabajadores!$M$6:$M$105,MATCH($B52,LST_COD,0)))+((COLUMN($O52:$Z52)-14)&gt;INDEX(Trabajadores!$N$6:$N$105,MATCH($B52,LST_COD,0)))))&gt;0),"Aviso: hay meses fuera del periodo laboral","OK"))))))))))</f>
        <v/>
      </c>
    </row>
    <row r="53" customFormat="false" ht="15" hidden="false" customHeight="false" outlineLevel="0" collapsed="false">
      <c r="A53" s="23" t="n">
        <v>48</v>
      </c>
      <c r="B53" s="7"/>
      <c r="C53" s="35" t="str">
        <f aca="false">IF($B53="","",IFERROR(INDEX(Trabajadores!$D$6:$D$105,MATCH($B53,LST_COD,0)),"¿Código?"))</f>
        <v/>
      </c>
      <c r="D53" s="30"/>
      <c r="E53" s="9" t="str">
        <f aca="false">IF($D53="","",IFERROR(VLOOKUP($D53,CONC_TABLA,2,FALSE()),""))</f>
        <v/>
      </c>
      <c r="F53" s="9" t="str">
        <f aca="false">IF($D53="","",IFERROR(VLOOKUP($D53,CONC_TABLA,3,FALSE()),""))</f>
        <v/>
      </c>
      <c r="G53" s="30"/>
      <c r="H53" s="30"/>
      <c r="I53" s="30"/>
      <c r="J53" s="29"/>
      <c r="K53" s="28"/>
      <c r="L53" s="28"/>
      <c r="M53" s="9" t="str">
        <f aca="false">IF(OR($B53="",$E53=""),"",IF($E53="INA","INA",IF($G53="Otro empleador",IF($E53="RET","RETO",IF($E53="ORD","OTO","OTX")),IF($E53="RET","ERR",$E53))))</f>
        <v/>
      </c>
      <c r="N53" s="9" t="str">
        <f aca="false">IF($I53="","",IFERROR(VLOOKUP($I53,FREC_TABLA,2,FALSE()),""))</f>
        <v/>
      </c>
      <c r="O53" s="19" t="n">
        <f aca="false">IF(OR($M53="",$M53="ERR",$J53="",$K53="",$N53=""),0,IF($N53=0,IF(AND(OR(1=7,1=12),1&gt;=$K53,1&lt;=IF($L53="",12,$L53)),$J53,0),IF(AND(1&gt;=$K53,1&lt;=IF($L53="",12,$L53),MOD(1-$K53,$N53)=0),$J53,0)))</f>
        <v>0</v>
      </c>
      <c r="P53" s="19" t="n">
        <f aca="false">IF(OR($M53="",$M53="ERR",$J53="",$K53="",$N53=""),0,IF($N53=0,IF(AND(OR(2=7,2=12),2&gt;=$K53,2&lt;=IF($L53="",12,$L53)),$J53,0),IF(AND(2&gt;=$K53,2&lt;=IF($L53="",12,$L53),MOD(2-$K53,$N53)=0),$J53,0)))</f>
        <v>0</v>
      </c>
      <c r="Q53" s="19" t="n">
        <f aca="false">IF(OR($M53="",$M53="ERR",$J53="",$K53="",$N53=""),0,IF($N53=0,IF(AND(OR(3=7,3=12),3&gt;=$K53,3&lt;=IF($L53="",12,$L53)),$J53,0),IF(AND(3&gt;=$K53,3&lt;=IF($L53="",12,$L53),MOD(3-$K53,$N53)=0),$J53,0)))</f>
        <v>0</v>
      </c>
      <c r="R53" s="19" t="n">
        <f aca="false">IF(OR($M53="",$M53="ERR",$J53="",$K53="",$N53=""),0,IF($N53=0,IF(AND(OR(4=7,4=12),4&gt;=$K53,4&lt;=IF($L53="",12,$L53)),$J53,0),IF(AND(4&gt;=$K53,4&lt;=IF($L53="",12,$L53),MOD(4-$K53,$N53)=0),$J53,0)))</f>
        <v>0</v>
      </c>
      <c r="S53" s="19" t="n">
        <f aca="false">IF(OR($M53="",$M53="ERR",$J53="",$K53="",$N53=""),0,IF($N53=0,IF(AND(OR(5=7,5=12),5&gt;=$K53,5&lt;=IF($L53="",12,$L53)),$J53,0),IF(AND(5&gt;=$K53,5&lt;=IF($L53="",12,$L53),MOD(5-$K53,$N53)=0),$J53,0)))</f>
        <v>0</v>
      </c>
      <c r="T53" s="19" t="n">
        <f aca="false">IF(OR($M53="",$M53="ERR",$J53="",$K53="",$N53=""),0,IF($N53=0,IF(AND(OR(6=7,6=12),6&gt;=$K53,6&lt;=IF($L53="",12,$L53)),$J53,0),IF(AND(6&gt;=$K53,6&lt;=IF($L53="",12,$L53),MOD(6-$K53,$N53)=0),$J53,0)))</f>
        <v>0</v>
      </c>
      <c r="U53" s="19" t="n">
        <f aca="false">IF(OR($M53="",$M53="ERR",$J53="",$K53="",$N53=""),0,IF($N53=0,IF(AND(OR(7=7,7=12),7&gt;=$K53,7&lt;=IF($L53="",12,$L53)),$J53,0),IF(AND(7&gt;=$K53,7&lt;=IF($L53="",12,$L53),MOD(7-$K53,$N53)=0),$J53,0)))</f>
        <v>0</v>
      </c>
      <c r="V53" s="19" t="n">
        <f aca="false">IF(OR($M53="",$M53="ERR",$J53="",$K53="",$N53=""),0,IF($N53=0,IF(AND(OR(8=7,8=12),8&gt;=$K53,8&lt;=IF($L53="",12,$L53)),$J53,0),IF(AND(8&gt;=$K53,8&lt;=IF($L53="",12,$L53),MOD(8-$K53,$N53)=0),$J53,0)))</f>
        <v>0</v>
      </c>
      <c r="W53" s="19" t="n">
        <f aca="false">IF(OR($M53="",$M53="ERR",$J53="",$K53="",$N53=""),0,IF($N53=0,IF(AND(OR(9=7,9=12),9&gt;=$K53,9&lt;=IF($L53="",12,$L53)),$J53,0),IF(AND(9&gt;=$K53,9&lt;=IF($L53="",12,$L53),MOD(9-$K53,$N53)=0),$J53,0)))</f>
        <v>0</v>
      </c>
      <c r="X53" s="19" t="n">
        <f aca="false">IF(OR($M53="",$M53="ERR",$J53="",$K53="",$N53=""),0,IF($N53=0,IF(AND(OR(10=7,10=12),10&gt;=$K53,10&lt;=IF($L53="",12,$L53)),$J53,0),IF(AND(10&gt;=$K53,10&lt;=IF($L53="",12,$L53),MOD(10-$K53,$N53)=0),$J53,0)))</f>
        <v>0</v>
      </c>
      <c r="Y53" s="19" t="n">
        <f aca="false">IF(OR($M53="",$M53="ERR",$J53="",$K53="",$N53=""),0,IF($N53=0,IF(AND(OR(11=7,11=12),11&gt;=$K53,11&lt;=IF($L53="",12,$L53)),$J53,0),IF(AND(11&gt;=$K53,11&lt;=IF($L53="",12,$L53),MOD(11-$K53,$N53)=0),$J53,0)))</f>
        <v>0</v>
      </c>
      <c r="Z53" s="19" t="n">
        <f aca="false">IF(OR($M53="",$M53="ERR",$J53="",$K53="",$N53=""),0,IF($N53=0,IF(AND(OR(12=7,12=12),12&gt;=$K53,12&lt;=IF($L53="",12,$L53)),$J53,0),IF(AND(12&gt;=$K53,12&lt;=IF($L53="",12,$L53),MOD(12-$K53,$N53)=0),$J53,0)))</f>
        <v>0</v>
      </c>
      <c r="AA53" s="36" t="n">
        <f aca="false">SUM(O53:Z53)</f>
        <v>0</v>
      </c>
      <c r="AB53" s="15" t="str">
        <f aca="false">IF(AND($B53="",$D53="",$J53=""),"",IF($B53="","Falta código",IF(ISNA(MATCH($B53,LST_COD,0)),"Código no registrado en Trabajadores",IF($E53="","Concepto no está en el catálogo",IF($M53="ERR","Retención de otro empleador: Origen = Otro empleador",IF(OR($J53="",$K53=""),"Falta monto o mes",IF(OR($K53&lt;1,$K53&gt;12),"Mes inicio inválido",IF(AND($L53&lt;&gt;"",OR($L53&lt;$K53,$L53&gt;12)),"Mes fin inválido",IF($N53="","Falta frecuencia",IF(AND($G53&lt;&gt;"Otro empleador",SUMPRODUCT(($O53:$Z53&lt;&gt;0)*(((COLUMN($O53:$Z53)-14)&lt;INDEX(Trabajadores!$M$6:$M$105,MATCH($B53,LST_COD,0)))+((COLUMN($O53:$Z53)-14)&gt;INDEX(Trabajadores!$N$6:$N$105,MATCH($B53,LST_COD,0)))))&gt;0),"Aviso: hay meses fuera del periodo laboral","OK"))))))))))</f>
        <v/>
      </c>
    </row>
    <row r="54" customFormat="false" ht="15" hidden="false" customHeight="false" outlineLevel="0" collapsed="false">
      <c r="A54" s="23" t="n">
        <v>49</v>
      </c>
      <c r="B54" s="7"/>
      <c r="C54" s="35" t="str">
        <f aca="false">IF($B54="","",IFERROR(INDEX(Trabajadores!$D$6:$D$105,MATCH($B54,LST_COD,0)),"¿Código?"))</f>
        <v/>
      </c>
      <c r="D54" s="30"/>
      <c r="E54" s="9" t="str">
        <f aca="false">IF($D54="","",IFERROR(VLOOKUP($D54,CONC_TABLA,2,FALSE()),""))</f>
        <v/>
      </c>
      <c r="F54" s="9" t="str">
        <f aca="false">IF($D54="","",IFERROR(VLOOKUP($D54,CONC_TABLA,3,FALSE()),""))</f>
        <v/>
      </c>
      <c r="G54" s="30"/>
      <c r="H54" s="30"/>
      <c r="I54" s="30"/>
      <c r="J54" s="29"/>
      <c r="K54" s="28"/>
      <c r="L54" s="28"/>
      <c r="M54" s="9" t="str">
        <f aca="false">IF(OR($B54="",$E54=""),"",IF($E54="INA","INA",IF($G54="Otro empleador",IF($E54="RET","RETO",IF($E54="ORD","OTO","OTX")),IF($E54="RET","ERR",$E54))))</f>
        <v/>
      </c>
      <c r="N54" s="9" t="str">
        <f aca="false">IF($I54="","",IFERROR(VLOOKUP($I54,FREC_TABLA,2,FALSE()),""))</f>
        <v/>
      </c>
      <c r="O54" s="19" t="n">
        <f aca="false">IF(OR($M54="",$M54="ERR",$J54="",$K54="",$N54=""),0,IF($N54=0,IF(AND(OR(1=7,1=12),1&gt;=$K54,1&lt;=IF($L54="",12,$L54)),$J54,0),IF(AND(1&gt;=$K54,1&lt;=IF($L54="",12,$L54),MOD(1-$K54,$N54)=0),$J54,0)))</f>
        <v>0</v>
      </c>
      <c r="P54" s="19" t="n">
        <f aca="false">IF(OR($M54="",$M54="ERR",$J54="",$K54="",$N54=""),0,IF($N54=0,IF(AND(OR(2=7,2=12),2&gt;=$K54,2&lt;=IF($L54="",12,$L54)),$J54,0),IF(AND(2&gt;=$K54,2&lt;=IF($L54="",12,$L54),MOD(2-$K54,$N54)=0),$J54,0)))</f>
        <v>0</v>
      </c>
      <c r="Q54" s="19" t="n">
        <f aca="false">IF(OR($M54="",$M54="ERR",$J54="",$K54="",$N54=""),0,IF($N54=0,IF(AND(OR(3=7,3=12),3&gt;=$K54,3&lt;=IF($L54="",12,$L54)),$J54,0),IF(AND(3&gt;=$K54,3&lt;=IF($L54="",12,$L54),MOD(3-$K54,$N54)=0),$J54,0)))</f>
        <v>0</v>
      </c>
      <c r="R54" s="19" t="n">
        <f aca="false">IF(OR($M54="",$M54="ERR",$J54="",$K54="",$N54=""),0,IF($N54=0,IF(AND(OR(4=7,4=12),4&gt;=$K54,4&lt;=IF($L54="",12,$L54)),$J54,0),IF(AND(4&gt;=$K54,4&lt;=IF($L54="",12,$L54),MOD(4-$K54,$N54)=0),$J54,0)))</f>
        <v>0</v>
      </c>
      <c r="S54" s="19" t="n">
        <f aca="false">IF(OR($M54="",$M54="ERR",$J54="",$K54="",$N54=""),0,IF($N54=0,IF(AND(OR(5=7,5=12),5&gt;=$K54,5&lt;=IF($L54="",12,$L54)),$J54,0),IF(AND(5&gt;=$K54,5&lt;=IF($L54="",12,$L54),MOD(5-$K54,$N54)=0),$J54,0)))</f>
        <v>0</v>
      </c>
      <c r="T54" s="19" t="n">
        <f aca="false">IF(OR($M54="",$M54="ERR",$J54="",$K54="",$N54=""),0,IF($N54=0,IF(AND(OR(6=7,6=12),6&gt;=$K54,6&lt;=IF($L54="",12,$L54)),$J54,0),IF(AND(6&gt;=$K54,6&lt;=IF($L54="",12,$L54),MOD(6-$K54,$N54)=0),$J54,0)))</f>
        <v>0</v>
      </c>
      <c r="U54" s="19" t="n">
        <f aca="false">IF(OR($M54="",$M54="ERR",$J54="",$K54="",$N54=""),0,IF($N54=0,IF(AND(OR(7=7,7=12),7&gt;=$K54,7&lt;=IF($L54="",12,$L54)),$J54,0),IF(AND(7&gt;=$K54,7&lt;=IF($L54="",12,$L54),MOD(7-$K54,$N54)=0),$J54,0)))</f>
        <v>0</v>
      </c>
      <c r="V54" s="19" t="n">
        <f aca="false">IF(OR($M54="",$M54="ERR",$J54="",$K54="",$N54=""),0,IF($N54=0,IF(AND(OR(8=7,8=12),8&gt;=$K54,8&lt;=IF($L54="",12,$L54)),$J54,0),IF(AND(8&gt;=$K54,8&lt;=IF($L54="",12,$L54),MOD(8-$K54,$N54)=0),$J54,0)))</f>
        <v>0</v>
      </c>
      <c r="W54" s="19" t="n">
        <f aca="false">IF(OR($M54="",$M54="ERR",$J54="",$K54="",$N54=""),0,IF($N54=0,IF(AND(OR(9=7,9=12),9&gt;=$K54,9&lt;=IF($L54="",12,$L54)),$J54,0),IF(AND(9&gt;=$K54,9&lt;=IF($L54="",12,$L54),MOD(9-$K54,$N54)=0),$J54,0)))</f>
        <v>0</v>
      </c>
      <c r="X54" s="19" t="n">
        <f aca="false">IF(OR($M54="",$M54="ERR",$J54="",$K54="",$N54=""),0,IF($N54=0,IF(AND(OR(10=7,10=12),10&gt;=$K54,10&lt;=IF($L54="",12,$L54)),$J54,0),IF(AND(10&gt;=$K54,10&lt;=IF($L54="",12,$L54),MOD(10-$K54,$N54)=0),$J54,0)))</f>
        <v>0</v>
      </c>
      <c r="Y54" s="19" t="n">
        <f aca="false">IF(OR($M54="",$M54="ERR",$J54="",$K54="",$N54=""),0,IF($N54=0,IF(AND(OR(11=7,11=12),11&gt;=$K54,11&lt;=IF($L54="",12,$L54)),$J54,0),IF(AND(11&gt;=$K54,11&lt;=IF($L54="",12,$L54),MOD(11-$K54,$N54)=0),$J54,0)))</f>
        <v>0</v>
      </c>
      <c r="Z54" s="19" t="n">
        <f aca="false">IF(OR($M54="",$M54="ERR",$J54="",$K54="",$N54=""),0,IF($N54=0,IF(AND(OR(12=7,12=12),12&gt;=$K54,12&lt;=IF($L54="",12,$L54)),$J54,0),IF(AND(12&gt;=$K54,12&lt;=IF($L54="",12,$L54),MOD(12-$K54,$N54)=0),$J54,0)))</f>
        <v>0</v>
      </c>
      <c r="AA54" s="36" t="n">
        <f aca="false">SUM(O54:Z54)</f>
        <v>0</v>
      </c>
      <c r="AB54" s="15" t="str">
        <f aca="false">IF(AND($B54="",$D54="",$J54=""),"",IF($B54="","Falta código",IF(ISNA(MATCH($B54,LST_COD,0)),"Código no registrado en Trabajadores",IF($E54="","Concepto no está en el catálogo",IF($M54="ERR","Retención de otro empleador: Origen = Otro empleador",IF(OR($J54="",$K54=""),"Falta monto o mes",IF(OR($K54&lt;1,$K54&gt;12),"Mes inicio inválido",IF(AND($L54&lt;&gt;"",OR($L54&lt;$K54,$L54&gt;12)),"Mes fin inválido",IF($N54="","Falta frecuencia",IF(AND($G54&lt;&gt;"Otro empleador",SUMPRODUCT(($O54:$Z54&lt;&gt;0)*(((COLUMN($O54:$Z54)-14)&lt;INDEX(Trabajadores!$M$6:$M$105,MATCH($B54,LST_COD,0)))+((COLUMN($O54:$Z54)-14)&gt;INDEX(Trabajadores!$N$6:$N$105,MATCH($B54,LST_COD,0)))))&gt;0),"Aviso: hay meses fuera del periodo laboral","OK"))))))))))</f>
        <v/>
      </c>
    </row>
    <row r="55" customFormat="false" ht="15" hidden="false" customHeight="false" outlineLevel="0" collapsed="false">
      <c r="A55" s="23" t="n">
        <v>50</v>
      </c>
      <c r="B55" s="7"/>
      <c r="C55" s="35" t="str">
        <f aca="false">IF($B55="","",IFERROR(INDEX(Trabajadores!$D$6:$D$105,MATCH($B55,LST_COD,0)),"¿Código?"))</f>
        <v/>
      </c>
      <c r="D55" s="30"/>
      <c r="E55" s="9" t="str">
        <f aca="false">IF($D55="","",IFERROR(VLOOKUP($D55,CONC_TABLA,2,FALSE()),""))</f>
        <v/>
      </c>
      <c r="F55" s="9" t="str">
        <f aca="false">IF($D55="","",IFERROR(VLOOKUP($D55,CONC_TABLA,3,FALSE()),""))</f>
        <v/>
      </c>
      <c r="G55" s="30"/>
      <c r="H55" s="30"/>
      <c r="I55" s="30"/>
      <c r="J55" s="29"/>
      <c r="K55" s="28"/>
      <c r="L55" s="28"/>
      <c r="M55" s="9" t="str">
        <f aca="false">IF(OR($B55="",$E55=""),"",IF($E55="INA","INA",IF($G55="Otro empleador",IF($E55="RET","RETO",IF($E55="ORD","OTO","OTX")),IF($E55="RET","ERR",$E55))))</f>
        <v/>
      </c>
      <c r="N55" s="9" t="str">
        <f aca="false">IF($I55="","",IFERROR(VLOOKUP($I55,FREC_TABLA,2,FALSE()),""))</f>
        <v/>
      </c>
      <c r="O55" s="19" t="n">
        <f aca="false">IF(OR($M55="",$M55="ERR",$J55="",$K55="",$N55=""),0,IF($N55=0,IF(AND(OR(1=7,1=12),1&gt;=$K55,1&lt;=IF($L55="",12,$L55)),$J55,0),IF(AND(1&gt;=$K55,1&lt;=IF($L55="",12,$L55),MOD(1-$K55,$N55)=0),$J55,0)))</f>
        <v>0</v>
      </c>
      <c r="P55" s="19" t="n">
        <f aca="false">IF(OR($M55="",$M55="ERR",$J55="",$K55="",$N55=""),0,IF($N55=0,IF(AND(OR(2=7,2=12),2&gt;=$K55,2&lt;=IF($L55="",12,$L55)),$J55,0),IF(AND(2&gt;=$K55,2&lt;=IF($L55="",12,$L55),MOD(2-$K55,$N55)=0),$J55,0)))</f>
        <v>0</v>
      </c>
      <c r="Q55" s="19" t="n">
        <f aca="false">IF(OR($M55="",$M55="ERR",$J55="",$K55="",$N55=""),0,IF($N55=0,IF(AND(OR(3=7,3=12),3&gt;=$K55,3&lt;=IF($L55="",12,$L55)),$J55,0),IF(AND(3&gt;=$K55,3&lt;=IF($L55="",12,$L55),MOD(3-$K55,$N55)=0),$J55,0)))</f>
        <v>0</v>
      </c>
      <c r="R55" s="19" t="n">
        <f aca="false">IF(OR($M55="",$M55="ERR",$J55="",$K55="",$N55=""),0,IF($N55=0,IF(AND(OR(4=7,4=12),4&gt;=$K55,4&lt;=IF($L55="",12,$L55)),$J55,0),IF(AND(4&gt;=$K55,4&lt;=IF($L55="",12,$L55),MOD(4-$K55,$N55)=0),$J55,0)))</f>
        <v>0</v>
      </c>
      <c r="S55" s="19" t="n">
        <f aca="false">IF(OR($M55="",$M55="ERR",$J55="",$K55="",$N55=""),0,IF($N55=0,IF(AND(OR(5=7,5=12),5&gt;=$K55,5&lt;=IF($L55="",12,$L55)),$J55,0),IF(AND(5&gt;=$K55,5&lt;=IF($L55="",12,$L55),MOD(5-$K55,$N55)=0),$J55,0)))</f>
        <v>0</v>
      </c>
      <c r="T55" s="19" t="n">
        <f aca="false">IF(OR($M55="",$M55="ERR",$J55="",$K55="",$N55=""),0,IF($N55=0,IF(AND(OR(6=7,6=12),6&gt;=$K55,6&lt;=IF($L55="",12,$L55)),$J55,0),IF(AND(6&gt;=$K55,6&lt;=IF($L55="",12,$L55),MOD(6-$K55,$N55)=0),$J55,0)))</f>
        <v>0</v>
      </c>
      <c r="U55" s="19" t="n">
        <f aca="false">IF(OR($M55="",$M55="ERR",$J55="",$K55="",$N55=""),0,IF($N55=0,IF(AND(OR(7=7,7=12),7&gt;=$K55,7&lt;=IF($L55="",12,$L55)),$J55,0),IF(AND(7&gt;=$K55,7&lt;=IF($L55="",12,$L55),MOD(7-$K55,$N55)=0),$J55,0)))</f>
        <v>0</v>
      </c>
      <c r="V55" s="19" t="n">
        <f aca="false">IF(OR($M55="",$M55="ERR",$J55="",$K55="",$N55=""),0,IF($N55=0,IF(AND(OR(8=7,8=12),8&gt;=$K55,8&lt;=IF($L55="",12,$L55)),$J55,0),IF(AND(8&gt;=$K55,8&lt;=IF($L55="",12,$L55),MOD(8-$K55,$N55)=0),$J55,0)))</f>
        <v>0</v>
      </c>
      <c r="W55" s="19" t="n">
        <f aca="false">IF(OR($M55="",$M55="ERR",$J55="",$K55="",$N55=""),0,IF($N55=0,IF(AND(OR(9=7,9=12),9&gt;=$K55,9&lt;=IF($L55="",12,$L55)),$J55,0),IF(AND(9&gt;=$K55,9&lt;=IF($L55="",12,$L55),MOD(9-$K55,$N55)=0),$J55,0)))</f>
        <v>0</v>
      </c>
      <c r="X55" s="19" t="n">
        <f aca="false">IF(OR($M55="",$M55="ERR",$J55="",$K55="",$N55=""),0,IF($N55=0,IF(AND(OR(10=7,10=12),10&gt;=$K55,10&lt;=IF($L55="",12,$L55)),$J55,0),IF(AND(10&gt;=$K55,10&lt;=IF($L55="",12,$L55),MOD(10-$K55,$N55)=0),$J55,0)))</f>
        <v>0</v>
      </c>
      <c r="Y55" s="19" t="n">
        <f aca="false">IF(OR($M55="",$M55="ERR",$J55="",$K55="",$N55=""),0,IF($N55=0,IF(AND(OR(11=7,11=12),11&gt;=$K55,11&lt;=IF($L55="",12,$L55)),$J55,0),IF(AND(11&gt;=$K55,11&lt;=IF($L55="",12,$L55),MOD(11-$K55,$N55)=0),$J55,0)))</f>
        <v>0</v>
      </c>
      <c r="Z55" s="19" t="n">
        <f aca="false">IF(OR($M55="",$M55="ERR",$J55="",$K55="",$N55=""),0,IF($N55=0,IF(AND(OR(12=7,12=12),12&gt;=$K55,12&lt;=IF($L55="",12,$L55)),$J55,0),IF(AND(12&gt;=$K55,12&lt;=IF($L55="",12,$L55),MOD(12-$K55,$N55)=0),$J55,0)))</f>
        <v>0</v>
      </c>
      <c r="AA55" s="36" t="n">
        <f aca="false">SUM(O55:Z55)</f>
        <v>0</v>
      </c>
      <c r="AB55" s="15" t="str">
        <f aca="false">IF(AND($B55="",$D55="",$J55=""),"",IF($B55="","Falta código",IF(ISNA(MATCH($B55,LST_COD,0)),"Código no registrado en Trabajadores",IF($E55="","Concepto no está en el catálogo",IF($M55="ERR","Retención de otro empleador: Origen = Otro empleador",IF(OR($J55="",$K55=""),"Falta monto o mes",IF(OR($K55&lt;1,$K55&gt;12),"Mes inicio inválido",IF(AND($L55&lt;&gt;"",OR($L55&lt;$K55,$L55&gt;12)),"Mes fin inválido",IF($N55="","Falta frecuencia",IF(AND($G55&lt;&gt;"Otro empleador",SUMPRODUCT(($O55:$Z55&lt;&gt;0)*(((COLUMN($O55:$Z55)-14)&lt;INDEX(Trabajadores!$M$6:$M$105,MATCH($B55,LST_COD,0)))+((COLUMN($O55:$Z55)-14)&gt;INDEX(Trabajadores!$N$6:$N$105,MATCH($B55,LST_COD,0)))))&gt;0),"Aviso: hay meses fuera del periodo laboral","OK"))))))))))</f>
        <v/>
      </c>
    </row>
    <row r="56" customFormat="false" ht="15" hidden="false" customHeight="false" outlineLevel="0" collapsed="false">
      <c r="A56" s="23" t="n">
        <v>51</v>
      </c>
      <c r="B56" s="7"/>
      <c r="C56" s="35" t="str">
        <f aca="false">IF($B56="","",IFERROR(INDEX(Trabajadores!$D$6:$D$105,MATCH($B56,LST_COD,0)),"¿Código?"))</f>
        <v/>
      </c>
      <c r="D56" s="30"/>
      <c r="E56" s="9" t="str">
        <f aca="false">IF($D56="","",IFERROR(VLOOKUP($D56,CONC_TABLA,2,FALSE()),""))</f>
        <v/>
      </c>
      <c r="F56" s="9" t="str">
        <f aca="false">IF($D56="","",IFERROR(VLOOKUP($D56,CONC_TABLA,3,FALSE()),""))</f>
        <v/>
      </c>
      <c r="G56" s="30"/>
      <c r="H56" s="30"/>
      <c r="I56" s="30"/>
      <c r="J56" s="29"/>
      <c r="K56" s="28"/>
      <c r="L56" s="28"/>
      <c r="M56" s="9" t="str">
        <f aca="false">IF(OR($B56="",$E56=""),"",IF($E56="INA","INA",IF($G56="Otro empleador",IF($E56="RET","RETO",IF($E56="ORD","OTO","OTX")),IF($E56="RET","ERR",$E56))))</f>
        <v/>
      </c>
      <c r="N56" s="9" t="str">
        <f aca="false">IF($I56="","",IFERROR(VLOOKUP($I56,FREC_TABLA,2,FALSE()),""))</f>
        <v/>
      </c>
      <c r="O56" s="19" t="n">
        <f aca="false">IF(OR($M56="",$M56="ERR",$J56="",$K56="",$N56=""),0,IF($N56=0,IF(AND(OR(1=7,1=12),1&gt;=$K56,1&lt;=IF($L56="",12,$L56)),$J56,0),IF(AND(1&gt;=$K56,1&lt;=IF($L56="",12,$L56),MOD(1-$K56,$N56)=0),$J56,0)))</f>
        <v>0</v>
      </c>
      <c r="P56" s="19" t="n">
        <f aca="false">IF(OR($M56="",$M56="ERR",$J56="",$K56="",$N56=""),0,IF($N56=0,IF(AND(OR(2=7,2=12),2&gt;=$K56,2&lt;=IF($L56="",12,$L56)),$J56,0),IF(AND(2&gt;=$K56,2&lt;=IF($L56="",12,$L56),MOD(2-$K56,$N56)=0),$J56,0)))</f>
        <v>0</v>
      </c>
      <c r="Q56" s="19" t="n">
        <f aca="false">IF(OR($M56="",$M56="ERR",$J56="",$K56="",$N56=""),0,IF($N56=0,IF(AND(OR(3=7,3=12),3&gt;=$K56,3&lt;=IF($L56="",12,$L56)),$J56,0),IF(AND(3&gt;=$K56,3&lt;=IF($L56="",12,$L56),MOD(3-$K56,$N56)=0),$J56,0)))</f>
        <v>0</v>
      </c>
      <c r="R56" s="19" t="n">
        <f aca="false">IF(OR($M56="",$M56="ERR",$J56="",$K56="",$N56=""),0,IF($N56=0,IF(AND(OR(4=7,4=12),4&gt;=$K56,4&lt;=IF($L56="",12,$L56)),$J56,0),IF(AND(4&gt;=$K56,4&lt;=IF($L56="",12,$L56),MOD(4-$K56,$N56)=0),$J56,0)))</f>
        <v>0</v>
      </c>
      <c r="S56" s="19" t="n">
        <f aca="false">IF(OR($M56="",$M56="ERR",$J56="",$K56="",$N56=""),0,IF($N56=0,IF(AND(OR(5=7,5=12),5&gt;=$K56,5&lt;=IF($L56="",12,$L56)),$J56,0),IF(AND(5&gt;=$K56,5&lt;=IF($L56="",12,$L56),MOD(5-$K56,$N56)=0),$J56,0)))</f>
        <v>0</v>
      </c>
      <c r="T56" s="19" t="n">
        <f aca="false">IF(OR($M56="",$M56="ERR",$J56="",$K56="",$N56=""),0,IF($N56=0,IF(AND(OR(6=7,6=12),6&gt;=$K56,6&lt;=IF($L56="",12,$L56)),$J56,0),IF(AND(6&gt;=$K56,6&lt;=IF($L56="",12,$L56),MOD(6-$K56,$N56)=0),$J56,0)))</f>
        <v>0</v>
      </c>
      <c r="U56" s="19" t="n">
        <f aca="false">IF(OR($M56="",$M56="ERR",$J56="",$K56="",$N56=""),0,IF($N56=0,IF(AND(OR(7=7,7=12),7&gt;=$K56,7&lt;=IF($L56="",12,$L56)),$J56,0),IF(AND(7&gt;=$K56,7&lt;=IF($L56="",12,$L56),MOD(7-$K56,$N56)=0),$J56,0)))</f>
        <v>0</v>
      </c>
      <c r="V56" s="19" t="n">
        <f aca="false">IF(OR($M56="",$M56="ERR",$J56="",$K56="",$N56=""),0,IF($N56=0,IF(AND(OR(8=7,8=12),8&gt;=$K56,8&lt;=IF($L56="",12,$L56)),$J56,0),IF(AND(8&gt;=$K56,8&lt;=IF($L56="",12,$L56),MOD(8-$K56,$N56)=0),$J56,0)))</f>
        <v>0</v>
      </c>
      <c r="W56" s="19" t="n">
        <f aca="false">IF(OR($M56="",$M56="ERR",$J56="",$K56="",$N56=""),0,IF($N56=0,IF(AND(OR(9=7,9=12),9&gt;=$K56,9&lt;=IF($L56="",12,$L56)),$J56,0),IF(AND(9&gt;=$K56,9&lt;=IF($L56="",12,$L56),MOD(9-$K56,$N56)=0),$J56,0)))</f>
        <v>0</v>
      </c>
      <c r="X56" s="19" t="n">
        <f aca="false">IF(OR($M56="",$M56="ERR",$J56="",$K56="",$N56=""),0,IF($N56=0,IF(AND(OR(10=7,10=12),10&gt;=$K56,10&lt;=IF($L56="",12,$L56)),$J56,0),IF(AND(10&gt;=$K56,10&lt;=IF($L56="",12,$L56),MOD(10-$K56,$N56)=0),$J56,0)))</f>
        <v>0</v>
      </c>
      <c r="Y56" s="19" t="n">
        <f aca="false">IF(OR($M56="",$M56="ERR",$J56="",$K56="",$N56=""),0,IF($N56=0,IF(AND(OR(11=7,11=12),11&gt;=$K56,11&lt;=IF($L56="",12,$L56)),$J56,0),IF(AND(11&gt;=$K56,11&lt;=IF($L56="",12,$L56),MOD(11-$K56,$N56)=0),$J56,0)))</f>
        <v>0</v>
      </c>
      <c r="Z56" s="19" t="n">
        <f aca="false">IF(OR($M56="",$M56="ERR",$J56="",$K56="",$N56=""),0,IF($N56=0,IF(AND(OR(12=7,12=12),12&gt;=$K56,12&lt;=IF($L56="",12,$L56)),$J56,0),IF(AND(12&gt;=$K56,12&lt;=IF($L56="",12,$L56),MOD(12-$K56,$N56)=0),$J56,0)))</f>
        <v>0</v>
      </c>
      <c r="AA56" s="36" t="n">
        <f aca="false">SUM(O56:Z56)</f>
        <v>0</v>
      </c>
      <c r="AB56" s="15" t="str">
        <f aca="false">IF(AND($B56="",$D56="",$J56=""),"",IF($B56="","Falta código",IF(ISNA(MATCH($B56,LST_COD,0)),"Código no registrado en Trabajadores",IF($E56="","Concepto no está en el catálogo",IF($M56="ERR","Retención de otro empleador: Origen = Otro empleador",IF(OR($J56="",$K56=""),"Falta monto o mes",IF(OR($K56&lt;1,$K56&gt;12),"Mes inicio inválido",IF(AND($L56&lt;&gt;"",OR($L56&lt;$K56,$L56&gt;12)),"Mes fin inválido",IF($N56="","Falta frecuencia",IF(AND($G56&lt;&gt;"Otro empleador",SUMPRODUCT(($O56:$Z56&lt;&gt;0)*(((COLUMN($O56:$Z56)-14)&lt;INDEX(Trabajadores!$M$6:$M$105,MATCH($B56,LST_COD,0)))+((COLUMN($O56:$Z56)-14)&gt;INDEX(Trabajadores!$N$6:$N$105,MATCH($B56,LST_COD,0)))))&gt;0),"Aviso: hay meses fuera del periodo laboral","OK"))))))))))</f>
        <v/>
      </c>
    </row>
    <row r="57" customFormat="false" ht="15" hidden="false" customHeight="false" outlineLevel="0" collapsed="false">
      <c r="A57" s="23" t="n">
        <v>52</v>
      </c>
      <c r="B57" s="7"/>
      <c r="C57" s="35" t="str">
        <f aca="false">IF($B57="","",IFERROR(INDEX(Trabajadores!$D$6:$D$105,MATCH($B57,LST_COD,0)),"¿Código?"))</f>
        <v/>
      </c>
      <c r="D57" s="30"/>
      <c r="E57" s="9" t="str">
        <f aca="false">IF($D57="","",IFERROR(VLOOKUP($D57,CONC_TABLA,2,FALSE()),""))</f>
        <v/>
      </c>
      <c r="F57" s="9" t="str">
        <f aca="false">IF($D57="","",IFERROR(VLOOKUP($D57,CONC_TABLA,3,FALSE()),""))</f>
        <v/>
      </c>
      <c r="G57" s="30"/>
      <c r="H57" s="30"/>
      <c r="I57" s="30"/>
      <c r="J57" s="29"/>
      <c r="K57" s="28"/>
      <c r="L57" s="28"/>
      <c r="M57" s="9" t="str">
        <f aca="false">IF(OR($B57="",$E57=""),"",IF($E57="INA","INA",IF($G57="Otro empleador",IF($E57="RET","RETO",IF($E57="ORD","OTO","OTX")),IF($E57="RET","ERR",$E57))))</f>
        <v/>
      </c>
      <c r="N57" s="9" t="str">
        <f aca="false">IF($I57="","",IFERROR(VLOOKUP($I57,FREC_TABLA,2,FALSE()),""))</f>
        <v/>
      </c>
      <c r="O57" s="19" t="n">
        <f aca="false">IF(OR($M57="",$M57="ERR",$J57="",$K57="",$N57=""),0,IF($N57=0,IF(AND(OR(1=7,1=12),1&gt;=$K57,1&lt;=IF($L57="",12,$L57)),$J57,0),IF(AND(1&gt;=$K57,1&lt;=IF($L57="",12,$L57),MOD(1-$K57,$N57)=0),$J57,0)))</f>
        <v>0</v>
      </c>
      <c r="P57" s="19" t="n">
        <f aca="false">IF(OR($M57="",$M57="ERR",$J57="",$K57="",$N57=""),0,IF($N57=0,IF(AND(OR(2=7,2=12),2&gt;=$K57,2&lt;=IF($L57="",12,$L57)),$J57,0),IF(AND(2&gt;=$K57,2&lt;=IF($L57="",12,$L57),MOD(2-$K57,$N57)=0),$J57,0)))</f>
        <v>0</v>
      </c>
      <c r="Q57" s="19" t="n">
        <f aca="false">IF(OR($M57="",$M57="ERR",$J57="",$K57="",$N57=""),0,IF($N57=0,IF(AND(OR(3=7,3=12),3&gt;=$K57,3&lt;=IF($L57="",12,$L57)),$J57,0),IF(AND(3&gt;=$K57,3&lt;=IF($L57="",12,$L57),MOD(3-$K57,$N57)=0),$J57,0)))</f>
        <v>0</v>
      </c>
      <c r="R57" s="19" t="n">
        <f aca="false">IF(OR($M57="",$M57="ERR",$J57="",$K57="",$N57=""),0,IF($N57=0,IF(AND(OR(4=7,4=12),4&gt;=$K57,4&lt;=IF($L57="",12,$L57)),$J57,0),IF(AND(4&gt;=$K57,4&lt;=IF($L57="",12,$L57),MOD(4-$K57,$N57)=0),$J57,0)))</f>
        <v>0</v>
      </c>
      <c r="S57" s="19" t="n">
        <f aca="false">IF(OR($M57="",$M57="ERR",$J57="",$K57="",$N57=""),0,IF($N57=0,IF(AND(OR(5=7,5=12),5&gt;=$K57,5&lt;=IF($L57="",12,$L57)),$J57,0),IF(AND(5&gt;=$K57,5&lt;=IF($L57="",12,$L57),MOD(5-$K57,$N57)=0),$J57,0)))</f>
        <v>0</v>
      </c>
      <c r="T57" s="19" t="n">
        <f aca="false">IF(OR($M57="",$M57="ERR",$J57="",$K57="",$N57=""),0,IF($N57=0,IF(AND(OR(6=7,6=12),6&gt;=$K57,6&lt;=IF($L57="",12,$L57)),$J57,0),IF(AND(6&gt;=$K57,6&lt;=IF($L57="",12,$L57),MOD(6-$K57,$N57)=0),$J57,0)))</f>
        <v>0</v>
      </c>
      <c r="U57" s="19" t="n">
        <f aca="false">IF(OR($M57="",$M57="ERR",$J57="",$K57="",$N57=""),0,IF($N57=0,IF(AND(OR(7=7,7=12),7&gt;=$K57,7&lt;=IF($L57="",12,$L57)),$J57,0),IF(AND(7&gt;=$K57,7&lt;=IF($L57="",12,$L57),MOD(7-$K57,$N57)=0),$J57,0)))</f>
        <v>0</v>
      </c>
      <c r="V57" s="19" t="n">
        <f aca="false">IF(OR($M57="",$M57="ERR",$J57="",$K57="",$N57=""),0,IF($N57=0,IF(AND(OR(8=7,8=12),8&gt;=$K57,8&lt;=IF($L57="",12,$L57)),$J57,0),IF(AND(8&gt;=$K57,8&lt;=IF($L57="",12,$L57),MOD(8-$K57,$N57)=0),$J57,0)))</f>
        <v>0</v>
      </c>
      <c r="W57" s="19" t="n">
        <f aca="false">IF(OR($M57="",$M57="ERR",$J57="",$K57="",$N57=""),0,IF($N57=0,IF(AND(OR(9=7,9=12),9&gt;=$K57,9&lt;=IF($L57="",12,$L57)),$J57,0),IF(AND(9&gt;=$K57,9&lt;=IF($L57="",12,$L57),MOD(9-$K57,$N57)=0),$J57,0)))</f>
        <v>0</v>
      </c>
      <c r="X57" s="19" t="n">
        <f aca="false">IF(OR($M57="",$M57="ERR",$J57="",$K57="",$N57=""),0,IF($N57=0,IF(AND(OR(10=7,10=12),10&gt;=$K57,10&lt;=IF($L57="",12,$L57)),$J57,0),IF(AND(10&gt;=$K57,10&lt;=IF($L57="",12,$L57),MOD(10-$K57,$N57)=0),$J57,0)))</f>
        <v>0</v>
      </c>
      <c r="Y57" s="19" t="n">
        <f aca="false">IF(OR($M57="",$M57="ERR",$J57="",$K57="",$N57=""),0,IF($N57=0,IF(AND(OR(11=7,11=12),11&gt;=$K57,11&lt;=IF($L57="",12,$L57)),$J57,0),IF(AND(11&gt;=$K57,11&lt;=IF($L57="",12,$L57),MOD(11-$K57,$N57)=0),$J57,0)))</f>
        <v>0</v>
      </c>
      <c r="Z57" s="19" t="n">
        <f aca="false">IF(OR($M57="",$M57="ERR",$J57="",$K57="",$N57=""),0,IF($N57=0,IF(AND(OR(12=7,12=12),12&gt;=$K57,12&lt;=IF($L57="",12,$L57)),$J57,0),IF(AND(12&gt;=$K57,12&lt;=IF($L57="",12,$L57),MOD(12-$K57,$N57)=0),$J57,0)))</f>
        <v>0</v>
      </c>
      <c r="AA57" s="36" t="n">
        <f aca="false">SUM(O57:Z57)</f>
        <v>0</v>
      </c>
      <c r="AB57" s="15" t="str">
        <f aca="false">IF(AND($B57="",$D57="",$J57=""),"",IF($B57="","Falta código",IF(ISNA(MATCH($B57,LST_COD,0)),"Código no registrado en Trabajadores",IF($E57="","Concepto no está en el catálogo",IF($M57="ERR","Retención de otro empleador: Origen = Otro empleador",IF(OR($J57="",$K57=""),"Falta monto o mes",IF(OR($K57&lt;1,$K57&gt;12),"Mes inicio inválido",IF(AND($L57&lt;&gt;"",OR($L57&lt;$K57,$L57&gt;12)),"Mes fin inválido",IF($N57="","Falta frecuencia",IF(AND($G57&lt;&gt;"Otro empleador",SUMPRODUCT(($O57:$Z57&lt;&gt;0)*(((COLUMN($O57:$Z57)-14)&lt;INDEX(Trabajadores!$M$6:$M$105,MATCH($B57,LST_COD,0)))+((COLUMN($O57:$Z57)-14)&gt;INDEX(Trabajadores!$N$6:$N$105,MATCH($B57,LST_COD,0)))))&gt;0),"Aviso: hay meses fuera del periodo laboral","OK"))))))))))</f>
        <v/>
      </c>
    </row>
    <row r="58" customFormat="false" ht="15" hidden="false" customHeight="false" outlineLevel="0" collapsed="false">
      <c r="A58" s="23" t="n">
        <v>53</v>
      </c>
      <c r="B58" s="7"/>
      <c r="C58" s="35" t="str">
        <f aca="false">IF($B58="","",IFERROR(INDEX(Trabajadores!$D$6:$D$105,MATCH($B58,LST_COD,0)),"¿Código?"))</f>
        <v/>
      </c>
      <c r="D58" s="30"/>
      <c r="E58" s="9" t="str">
        <f aca="false">IF($D58="","",IFERROR(VLOOKUP($D58,CONC_TABLA,2,FALSE()),""))</f>
        <v/>
      </c>
      <c r="F58" s="9" t="str">
        <f aca="false">IF($D58="","",IFERROR(VLOOKUP($D58,CONC_TABLA,3,FALSE()),""))</f>
        <v/>
      </c>
      <c r="G58" s="30"/>
      <c r="H58" s="30"/>
      <c r="I58" s="30"/>
      <c r="J58" s="29"/>
      <c r="K58" s="28"/>
      <c r="L58" s="28"/>
      <c r="M58" s="9" t="str">
        <f aca="false">IF(OR($B58="",$E58=""),"",IF($E58="INA","INA",IF($G58="Otro empleador",IF($E58="RET","RETO",IF($E58="ORD","OTO","OTX")),IF($E58="RET","ERR",$E58))))</f>
        <v/>
      </c>
      <c r="N58" s="9" t="str">
        <f aca="false">IF($I58="","",IFERROR(VLOOKUP($I58,FREC_TABLA,2,FALSE()),""))</f>
        <v/>
      </c>
      <c r="O58" s="19" t="n">
        <f aca="false">IF(OR($M58="",$M58="ERR",$J58="",$K58="",$N58=""),0,IF($N58=0,IF(AND(OR(1=7,1=12),1&gt;=$K58,1&lt;=IF($L58="",12,$L58)),$J58,0),IF(AND(1&gt;=$K58,1&lt;=IF($L58="",12,$L58),MOD(1-$K58,$N58)=0),$J58,0)))</f>
        <v>0</v>
      </c>
      <c r="P58" s="19" t="n">
        <f aca="false">IF(OR($M58="",$M58="ERR",$J58="",$K58="",$N58=""),0,IF($N58=0,IF(AND(OR(2=7,2=12),2&gt;=$K58,2&lt;=IF($L58="",12,$L58)),$J58,0),IF(AND(2&gt;=$K58,2&lt;=IF($L58="",12,$L58),MOD(2-$K58,$N58)=0),$J58,0)))</f>
        <v>0</v>
      </c>
      <c r="Q58" s="19" t="n">
        <f aca="false">IF(OR($M58="",$M58="ERR",$J58="",$K58="",$N58=""),0,IF($N58=0,IF(AND(OR(3=7,3=12),3&gt;=$K58,3&lt;=IF($L58="",12,$L58)),$J58,0),IF(AND(3&gt;=$K58,3&lt;=IF($L58="",12,$L58),MOD(3-$K58,$N58)=0),$J58,0)))</f>
        <v>0</v>
      </c>
      <c r="R58" s="19" t="n">
        <f aca="false">IF(OR($M58="",$M58="ERR",$J58="",$K58="",$N58=""),0,IF($N58=0,IF(AND(OR(4=7,4=12),4&gt;=$K58,4&lt;=IF($L58="",12,$L58)),$J58,0),IF(AND(4&gt;=$K58,4&lt;=IF($L58="",12,$L58),MOD(4-$K58,$N58)=0),$J58,0)))</f>
        <v>0</v>
      </c>
      <c r="S58" s="19" t="n">
        <f aca="false">IF(OR($M58="",$M58="ERR",$J58="",$K58="",$N58=""),0,IF($N58=0,IF(AND(OR(5=7,5=12),5&gt;=$K58,5&lt;=IF($L58="",12,$L58)),$J58,0),IF(AND(5&gt;=$K58,5&lt;=IF($L58="",12,$L58),MOD(5-$K58,$N58)=0),$J58,0)))</f>
        <v>0</v>
      </c>
      <c r="T58" s="19" t="n">
        <f aca="false">IF(OR($M58="",$M58="ERR",$J58="",$K58="",$N58=""),0,IF($N58=0,IF(AND(OR(6=7,6=12),6&gt;=$K58,6&lt;=IF($L58="",12,$L58)),$J58,0),IF(AND(6&gt;=$K58,6&lt;=IF($L58="",12,$L58),MOD(6-$K58,$N58)=0),$J58,0)))</f>
        <v>0</v>
      </c>
      <c r="U58" s="19" t="n">
        <f aca="false">IF(OR($M58="",$M58="ERR",$J58="",$K58="",$N58=""),0,IF($N58=0,IF(AND(OR(7=7,7=12),7&gt;=$K58,7&lt;=IF($L58="",12,$L58)),$J58,0),IF(AND(7&gt;=$K58,7&lt;=IF($L58="",12,$L58),MOD(7-$K58,$N58)=0),$J58,0)))</f>
        <v>0</v>
      </c>
      <c r="V58" s="19" t="n">
        <f aca="false">IF(OR($M58="",$M58="ERR",$J58="",$K58="",$N58=""),0,IF($N58=0,IF(AND(OR(8=7,8=12),8&gt;=$K58,8&lt;=IF($L58="",12,$L58)),$J58,0),IF(AND(8&gt;=$K58,8&lt;=IF($L58="",12,$L58),MOD(8-$K58,$N58)=0),$J58,0)))</f>
        <v>0</v>
      </c>
      <c r="W58" s="19" t="n">
        <f aca="false">IF(OR($M58="",$M58="ERR",$J58="",$K58="",$N58=""),0,IF($N58=0,IF(AND(OR(9=7,9=12),9&gt;=$K58,9&lt;=IF($L58="",12,$L58)),$J58,0),IF(AND(9&gt;=$K58,9&lt;=IF($L58="",12,$L58),MOD(9-$K58,$N58)=0),$J58,0)))</f>
        <v>0</v>
      </c>
      <c r="X58" s="19" t="n">
        <f aca="false">IF(OR($M58="",$M58="ERR",$J58="",$K58="",$N58=""),0,IF($N58=0,IF(AND(OR(10=7,10=12),10&gt;=$K58,10&lt;=IF($L58="",12,$L58)),$J58,0),IF(AND(10&gt;=$K58,10&lt;=IF($L58="",12,$L58),MOD(10-$K58,$N58)=0),$J58,0)))</f>
        <v>0</v>
      </c>
      <c r="Y58" s="19" t="n">
        <f aca="false">IF(OR($M58="",$M58="ERR",$J58="",$K58="",$N58=""),0,IF($N58=0,IF(AND(OR(11=7,11=12),11&gt;=$K58,11&lt;=IF($L58="",12,$L58)),$J58,0),IF(AND(11&gt;=$K58,11&lt;=IF($L58="",12,$L58),MOD(11-$K58,$N58)=0),$J58,0)))</f>
        <v>0</v>
      </c>
      <c r="Z58" s="19" t="n">
        <f aca="false">IF(OR($M58="",$M58="ERR",$J58="",$K58="",$N58=""),0,IF($N58=0,IF(AND(OR(12=7,12=12),12&gt;=$K58,12&lt;=IF($L58="",12,$L58)),$J58,0),IF(AND(12&gt;=$K58,12&lt;=IF($L58="",12,$L58),MOD(12-$K58,$N58)=0),$J58,0)))</f>
        <v>0</v>
      </c>
      <c r="AA58" s="36" t="n">
        <f aca="false">SUM(O58:Z58)</f>
        <v>0</v>
      </c>
      <c r="AB58" s="15" t="str">
        <f aca="false">IF(AND($B58="",$D58="",$J58=""),"",IF($B58="","Falta código",IF(ISNA(MATCH($B58,LST_COD,0)),"Código no registrado en Trabajadores",IF($E58="","Concepto no está en el catálogo",IF($M58="ERR","Retención de otro empleador: Origen = Otro empleador",IF(OR($J58="",$K58=""),"Falta monto o mes",IF(OR($K58&lt;1,$K58&gt;12),"Mes inicio inválido",IF(AND($L58&lt;&gt;"",OR($L58&lt;$K58,$L58&gt;12)),"Mes fin inválido",IF($N58="","Falta frecuencia",IF(AND($G58&lt;&gt;"Otro empleador",SUMPRODUCT(($O58:$Z58&lt;&gt;0)*(((COLUMN($O58:$Z58)-14)&lt;INDEX(Trabajadores!$M$6:$M$105,MATCH($B58,LST_COD,0)))+((COLUMN($O58:$Z58)-14)&gt;INDEX(Trabajadores!$N$6:$N$105,MATCH($B58,LST_COD,0)))))&gt;0),"Aviso: hay meses fuera del periodo laboral","OK"))))))))))</f>
        <v/>
      </c>
    </row>
    <row r="59" customFormat="false" ht="15" hidden="false" customHeight="false" outlineLevel="0" collapsed="false">
      <c r="A59" s="23" t="n">
        <v>54</v>
      </c>
      <c r="B59" s="7"/>
      <c r="C59" s="35" t="str">
        <f aca="false">IF($B59="","",IFERROR(INDEX(Trabajadores!$D$6:$D$105,MATCH($B59,LST_COD,0)),"¿Código?"))</f>
        <v/>
      </c>
      <c r="D59" s="30"/>
      <c r="E59" s="9" t="str">
        <f aca="false">IF($D59="","",IFERROR(VLOOKUP($D59,CONC_TABLA,2,FALSE()),""))</f>
        <v/>
      </c>
      <c r="F59" s="9" t="str">
        <f aca="false">IF($D59="","",IFERROR(VLOOKUP($D59,CONC_TABLA,3,FALSE()),""))</f>
        <v/>
      </c>
      <c r="G59" s="30"/>
      <c r="H59" s="30"/>
      <c r="I59" s="30"/>
      <c r="J59" s="29"/>
      <c r="K59" s="28"/>
      <c r="L59" s="28"/>
      <c r="M59" s="9" t="str">
        <f aca="false">IF(OR($B59="",$E59=""),"",IF($E59="INA","INA",IF($G59="Otro empleador",IF($E59="RET","RETO",IF($E59="ORD","OTO","OTX")),IF($E59="RET","ERR",$E59))))</f>
        <v/>
      </c>
      <c r="N59" s="9" t="str">
        <f aca="false">IF($I59="","",IFERROR(VLOOKUP($I59,FREC_TABLA,2,FALSE()),""))</f>
        <v/>
      </c>
      <c r="O59" s="19" t="n">
        <f aca="false">IF(OR($M59="",$M59="ERR",$J59="",$K59="",$N59=""),0,IF($N59=0,IF(AND(OR(1=7,1=12),1&gt;=$K59,1&lt;=IF($L59="",12,$L59)),$J59,0),IF(AND(1&gt;=$K59,1&lt;=IF($L59="",12,$L59),MOD(1-$K59,$N59)=0),$J59,0)))</f>
        <v>0</v>
      </c>
      <c r="P59" s="19" t="n">
        <f aca="false">IF(OR($M59="",$M59="ERR",$J59="",$K59="",$N59=""),0,IF($N59=0,IF(AND(OR(2=7,2=12),2&gt;=$K59,2&lt;=IF($L59="",12,$L59)),$J59,0),IF(AND(2&gt;=$K59,2&lt;=IF($L59="",12,$L59),MOD(2-$K59,$N59)=0),$J59,0)))</f>
        <v>0</v>
      </c>
      <c r="Q59" s="19" t="n">
        <f aca="false">IF(OR($M59="",$M59="ERR",$J59="",$K59="",$N59=""),0,IF($N59=0,IF(AND(OR(3=7,3=12),3&gt;=$K59,3&lt;=IF($L59="",12,$L59)),$J59,0),IF(AND(3&gt;=$K59,3&lt;=IF($L59="",12,$L59),MOD(3-$K59,$N59)=0),$J59,0)))</f>
        <v>0</v>
      </c>
      <c r="R59" s="19" t="n">
        <f aca="false">IF(OR($M59="",$M59="ERR",$J59="",$K59="",$N59=""),0,IF($N59=0,IF(AND(OR(4=7,4=12),4&gt;=$K59,4&lt;=IF($L59="",12,$L59)),$J59,0),IF(AND(4&gt;=$K59,4&lt;=IF($L59="",12,$L59),MOD(4-$K59,$N59)=0),$J59,0)))</f>
        <v>0</v>
      </c>
      <c r="S59" s="19" t="n">
        <f aca="false">IF(OR($M59="",$M59="ERR",$J59="",$K59="",$N59=""),0,IF($N59=0,IF(AND(OR(5=7,5=12),5&gt;=$K59,5&lt;=IF($L59="",12,$L59)),$J59,0),IF(AND(5&gt;=$K59,5&lt;=IF($L59="",12,$L59),MOD(5-$K59,$N59)=0),$J59,0)))</f>
        <v>0</v>
      </c>
      <c r="T59" s="19" t="n">
        <f aca="false">IF(OR($M59="",$M59="ERR",$J59="",$K59="",$N59=""),0,IF($N59=0,IF(AND(OR(6=7,6=12),6&gt;=$K59,6&lt;=IF($L59="",12,$L59)),$J59,0),IF(AND(6&gt;=$K59,6&lt;=IF($L59="",12,$L59),MOD(6-$K59,$N59)=0),$J59,0)))</f>
        <v>0</v>
      </c>
      <c r="U59" s="19" t="n">
        <f aca="false">IF(OR($M59="",$M59="ERR",$J59="",$K59="",$N59=""),0,IF($N59=0,IF(AND(OR(7=7,7=12),7&gt;=$K59,7&lt;=IF($L59="",12,$L59)),$J59,0),IF(AND(7&gt;=$K59,7&lt;=IF($L59="",12,$L59),MOD(7-$K59,$N59)=0),$J59,0)))</f>
        <v>0</v>
      </c>
      <c r="V59" s="19" t="n">
        <f aca="false">IF(OR($M59="",$M59="ERR",$J59="",$K59="",$N59=""),0,IF($N59=0,IF(AND(OR(8=7,8=12),8&gt;=$K59,8&lt;=IF($L59="",12,$L59)),$J59,0),IF(AND(8&gt;=$K59,8&lt;=IF($L59="",12,$L59),MOD(8-$K59,$N59)=0),$J59,0)))</f>
        <v>0</v>
      </c>
      <c r="W59" s="19" t="n">
        <f aca="false">IF(OR($M59="",$M59="ERR",$J59="",$K59="",$N59=""),0,IF($N59=0,IF(AND(OR(9=7,9=12),9&gt;=$K59,9&lt;=IF($L59="",12,$L59)),$J59,0),IF(AND(9&gt;=$K59,9&lt;=IF($L59="",12,$L59),MOD(9-$K59,$N59)=0),$J59,0)))</f>
        <v>0</v>
      </c>
      <c r="X59" s="19" t="n">
        <f aca="false">IF(OR($M59="",$M59="ERR",$J59="",$K59="",$N59=""),0,IF($N59=0,IF(AND(OR(10=7,10=12),10&gt;=$K59,10&lt;=IF($L59="",12,$L59)),$J59,0),IF(AND(10&gt;=$K59,10&lt;=IF($L59="",12,$L59),MOD(10-$K59,$N59)=0),$J59,0)))</f>
        <v>0</v>
      </c>
      <c r="Y59" s="19" t="n">
        <f aca="false">IF(OR($M59="",$M59="ERR",$J59="",$K59="",$N59=""),0,IF($N59=0,IF(AND(OR(11=7,11=12),11&gt;=$K59,11&lt;=IF($L59="",12,$L59)),$J59,0),IF(AND(11&gt;=$K59,11&lt;=IF($L59="",12,$L59),MOD(11-$K59,$N59)=0),$J59,0)))</f>
        <v>0</v>
      </c>
      <c r="Z59" s="19" t="n">
        <f aca="false">IF(OR($M59="",$M59="ERR",$J59="",$K59="",$N59=""),0,IF($N59=0,IF(AND(OR(12=7,12=12),12&gt;=$K59,12&lt;=IF($L59="",12,$L59)),$J59,0),IF(AND(12&gt;=$K59,12&lt;=IF($L59="",12,$L59),MOD(12-$K59,$N59)=0),$J59,0)))</f>
        <v>0</v>
      </c>
      <c r="AA59" s="36" t="n">
        <f aca="false">SUM(O59:Z59)</f>
        <v>0</v>
      </c>
      <c r="AB59" s="15" t="str">
        <f aca="false">IF(AND($B59="",$D59="",$J59=""),"",IF($B59="","Falta código",IF(ISNA(MATCH($B59,LST_COD,0)),"Código no registrado en Trabajadores",IF($E59="","Concepto no está en el catálogo",IF($M59="ERR","Retención de otro empleador: Origen = Otro empleador",IF(OR($J59="",$K59=""),"Falta monto o mes",IF(OR($K59&lt;1,$K59&gt;12),"Mes inicio inválido",IF(AND($L59&lt;&gt;"",OR($L59&lt;$K59,$L59&gt;12)),"Mes fin inválido",IF($N59="","Falta frecuencia",IF(AND($G59&lt;&gt;"Otro empleador",SUMPRODUCT(($O59:$Z59&lt;&gt;0)*(((COLUMN($O59:$Z59)-14)&lt;INDEX(Trabajadores!$M$6:$M$105,MATCH($B59,LST_COD,0)))+((COLUMN($O59:$Z59)-14)&gt;INDEX(Trabajadores!$N$6:$N$105,MATCH($B59,LST_COD,0)))))&gt;0),"Aviso: hay meses fuera del periodo laboral","OK"))))))))))</f>
        <v/>
      </c>
    </row>
    <row r="60" customFormat="false" ht="15" hidden="false" customHeight="false" outlineLevel="0" collapsed="false">
      <c r="A60" s="23" t="n">
        <v>55</v>
      </c>
      <c r="B60" s="7"/>
      <c r="C60" s="35" t="str">
        <f aca="false">IF($B60="","",IFERROR(INDEX(Trabajadores!$D$6:$D$105,MATCH($B60,LST_COD,0)),"¿Código?"))</f>
        <v/>
      </c>
      <c r="D60" s="30"/>
      <c r="E60" s="9" t="str">
        <f aca="false">IF($D60="","",IFERROR(VLOOKUP($D60,CONC_TABLA,2,FALSE()),""))</f>
        <v/>
      </c>
      <c r="F60" s="9" t="str">
        <f aca="false">IF($D60="","",IFERROR(VLOOKUP($D60,CONC_TABLA,3,FALSE()),""))</f>
        <v/>
      </c>
      <c r="G60" s="30"/>
      <c r="H60" s="30"/>
      <c r="I60" s="30"/>
      <c r="J60" s="29"/>
      <c r="K60" s="28"/>
      <c r="L60" s="28"/>
      <c r="M60" s="9" t="str">
        <f aca="false">IF(OR($B60="",$E60=""),"",IF($E60="INA","INA",IF($G60="Otro empleador",IF($E60="RET","RETO",IF($E60="ORD","OTO","OTX")),IF($E60="RET","ERR",$E60))))</f>
        <v/>
      </c>
      <c r="N60" s="9" t="str">
        <f aca="false">IF($I60="","",IFERROR(VLOOKUP($I60,FREC_TABLA,2,FALSE()),""))</f>
        <v/>
      </c>
      <c r="O60" s="19" t="n">
        <f aca="false">IF(OR($M60="",$M60="ERR",$J60="",$K60="",$N60=""),0,IF($N60=0,IF(AND(OR(1=7,1=12),1&gt;=$K60,1&lt;=IF($L60="",12,$L60)),$J60,0),IF(AND(1&gt;=$K60,1&lt;=IF($L60="",12,$L60),MOD(1-$K60,$N60)=0),$J60,0)))</f>
        <v>0</v>
      </c>
      <c r="P60" s="19" t="n">
        <f aca="false">IF(OR($M60="",$M60="ERR",$J60="",$K60="",$N60=""),0,IF($N60=0,IF(AND(OR(2=7,2=12),2&gt;=$K60,2&lt;=IF($L60="",12,$L60)),$J60,0),IF(AND(2&gt;=$K60,2&lt;=IF($L60="",12,$L60),MOD(2-$K60,$N60)=0),$J60,0)))</f>
        <v>0</v>
      </c>
      <c r="Q60" s="19" t="n">
        <f aca="false">IF(OR($M60="",$M60="ERR",$J60="",$K60="",$N60=""),0,IF($N60=0,IF(AND(OR(3=7,3=12),3&gt;=$K60,3&lt;=IF($L60="",12,$L60)),$J60,0),IF(AND(3&gt;=$K60,3&lt;=IF($L60="",12,$L60),MOD(3-$K60,$N60)=0),$J60,0)))</f>
        <v>0</v>
      </c>
      <c r="R60" s="19" t="n">
        <f aca="false">IF(OR($M60="",$M60="ERR",$J60="",$K60="",$N60=""),0,IF($N60=0,IF(AND(OR(4=7,4=12),4&gt;=$K60,4&lt;=IF($L60="",12,$L60)),$J60,0),IF(AND(4&gt;=$K60,4&lt;=IF($L60="",12,$L60),MOD(4-$K60,$N60)=0),$J60,0)))</f>
        <v>0</v>
      </c>
      <c r="S60" s="19" t="n">
        <f aca="false">IF(OR($M60="",$M60="ERR",$J60="",$K60="",$N60=""),0,IF($N60=0,IF(AND(OR(5=7,5=12),5&gt;=$K60,5&lt;=IF($L60="",12,$L60)),$J60,0),IF(AND(5&gt;=$K60,5&lt;=IF($L60="",12,$L60),MOD(5-$K60,$N60)=0),$J60,0)))</f>
        <v>0</v>
      </c>
      <c r="T60" s="19" t="n">
        <f aca="false">IF(OR($M60="",$M60="ERR",$J60="",$K60="",$N60=""),0,IF($N60=0,IF(AND(OR(6=7,6=12),6&gt;=$K60,6&lt;=IF($L60="",12,$L60)),$J60,0),IF(AND(6&gt;=$K60,6&lt;=IF($L60="",12,$L60),MOD(6-$K60,$N60)=0),$J60,0)))</f>
        <v>0</v>
      </c>
      <c r="U60" s="19" t="n">
        <f aca="false">IF(OR($M60="",$M60="ERR",$J60="",$K60="",$N60=""),0,IF($N60=0,IF(AND(OR(7=7,7=12),7&gt;=$K60,7&lt;=IF($L60="",12,$L60)),$J60,0),IF(AND(7&gt;=$K60,7&lt;=IF($L60="",12,$L60),MOD(7-$K60,$N60)=0),$J60,0)))</f>
        <v>0</v>
      </c>
      <c r="V60" s="19" t="n">
        <f aca="false">IF(OR($M60="",$M60="ERR",$J60="",$K60="",$N60=""),0,IF($N60=0,IF(AND(OR(8=7,8=12),8&gt;=$K60,8&lt;=IF($L60="",12,$L60)),$J60,0),IF(AND(8&gt;=$K60,8&lt;=IF($L60="",12,$L60),MOD(8-$K60,$N60)=0),$J60,0)))</f>
        <v>0</v>
      </c>
      <c r="W60" s="19" t="n">
        <f aca="false">IF(OR($M60="",$M60="ERR",$J60="",$K60="",$N60=""),0,IF($N60=0,IF(AND(OR(9=7,9=12),9&gt;=$K60,9&lt;=IF($L60="",12,$L60)),$J60,0),IF(AND(9&gt;=$K60,9&lt;=IF($L60="",12,$L60),MOD(9-$K60,$N60)=0),$J60,0)))</f>
        <v>0</v>
      </c>
      <c r="X60" s="19" t="n">
        <f aca="false">IF(OR($M60="",$M60="ERR",$J60="",$K60="",$N60=""),0,IF($N60=0,IF(AND(OR(10=7,10=12),10&gt;=$K60,10&lt;=IF($L60="",12,$L60)),$J60,0),IF(AND(10&gt;=$K60,10&lt;=IF($L60="",12,$L60),MOD(10-$K60,$N60)=0),$J60,0)))</f>
        <v>0</v>
      </c>
      <c r="Y60" s="19" t="n">
        <f aca="false">IF(OR($M60="",$M60="ERR",$J60="",$K60="",$N60=""),0,IF($N60=0,IF(AND(OR(11=7,11=12),11&gt;=$K60,11&lt;=IF($L60="",12,$L60)),$J60,0),IF(AND(11&gt;=$K60,11&lt;=IF($L60="",12,$L60),MOD(11-$K60,$N60)=0),$J60,0)))</f>
        <v>0</v>
      </c>
      <c r="Z60" s="19" t="n">
        <f aca="false">IF(OR($M60="",$M60="ERR",$J60="",$K60="",$N60=""),0,IF($N60=0,IF(AND(OR(12=7,12=12),12&gt;=$K60,12&lt;=IF($L60="",12,$L60)),$J60,0),IF(AND(12&gt;=$K60,12&lt;=IF($L60="",12,$L60),MOD(12-$K60,$N60)=0),$J60,0)))</f>
        <v>0</v>
      </c>
      <c r="AA60" s="36" t="n">
        <f aca="false">SUM(O60:Z60)</f>
        <v>0</v>
      </c>
      <c r="AB60" s="15" t="str">
        <f aca="false">IF(AND($B60="",$D60="",$J60=""),"",IF($B60="","Falta código",IF(ISNA(MATCH($B60,LST_COD,0)),"Código no registrado en Trabajadores",IF($E60="","Concepto no está en el catálogo",IF($M60="ERR","Retención de otro empleador: Origen = Otro empleador",IF(OR($J60="",$K60=""),"Falta monto o mes",IF(OR($K60&lt;1,$K60&gt;12),"Mes inicio inválido",IF(AND($L60&lt;&gt;"",OR($L60&lt;$K60,$L60&gt;12)),"Mes fin inválido",IF($N60="","Falta frecuencia",IF(AND($G60&lt;&gt;"Otro empleador",SUMPRODUCT(($O60:$Z60&lt;&gt;0)*(((COLUMN($O60:$Z60)-14)&lt;INDEX(Trabajadores!$M$6:$M$105,MATCH($B60,LST_COD,0)))+((COLUMN($O60:$Z60)-14)&gt;INDEX(Trabajadores!$N$6:$N$105,MATCH($B60,LST_COD,0)))))&gt;0),"Aviso: hay meses fuera del periodo laboral","OK"))))))))))</f>
        <v/>
      </c>
    </row>
    <row r="61" customFormat="false" ht="15" hidden="false" customHeight="false" outlineLevel="0" collapsed="false">
      <c r="A61" s="23" t="n">
        <v>56</v>
      </c>
      <c r="B61" s="7"/>
      <c r="C61" s="35" t="str">
        <f aca="false">IF($B61="","",IFERROR(INDEX(Trabajadores!$D$6:$D$105,MATCH($B61,LST_COD,0)),"¿Código?"))</f>
        <v/>
      </c>
      <c r="D61" s="30"/>
      <c r="E61" s="9" t="str">
        <f aca="false">IF($D61="","",IFERROR(VLOOKUP($D61,CONC_TABLA,2,FALSE()),""))</f>
        <v/>
      </c>
      <c r="F61" s="9" t="str">
        <f aca="false">IF($D61="","",IFERROR(VLOOKUP($D61,CONC_TABLA,3,FALSE()),""))</f>
        <v/>
      </c>
      <c r="G61" s="30"/>
      <c r="H61" s="30"/>
      <c r="I61" s="30"/>
      <c r="J61" s="29"/>
      <c r="K61" s="28"/>
      <c r="L61" s="28"/>
      <c r="M61" s="9" t="str">
        <f aca="false">IF(OR($B61="",$E61=""),"",IF($E61="INA","INA",IF($G61="Otro empleador",IF($E61="RET","RETO",IF($E61="ORD","OTO","OTX")),IF($E61="RET","ERR",$E61))))</f>
        <v/>
      </c>
      <c r="N61" s="9" t="str">
        <f aca="false">IF($I61="","",IFERROR(VLOOKUP($I61,FREC_TABLA,2,FALSE()),""))</f>
        <v/>
      </c>
      <c r="O61" s="19" t="n">
        <f aca="false">IF(OR($M61="",$M61="ERR",$J61="",$K61="",$N61=""),0,IF($N61=0,IF(AND(OR(1=7,1=12),1&gt;=$K61,1&lt;=IF($L61="",12,$L61)),$J61,0),IF(AND(1&gt;=$K61,1&lt;=IF($L61="",12,$L61),MOD(1-$K61,$N61)=0),$J61,0)))</f>
        <v>0</v>
      </c>
      <c r="P61" s="19" t="n">
        <f aca="false">IF(OR($M61="",$M61="ERR",$J61="",$K61="",$N61=""),0,IF($N61=0,IF(AND(OR(2=7,2=12),2&gt;=$K61,2&lt;=IF($L61="",12,$L61)),$J61,0),IF(AND(2&gt;=$K61,2&lt;=IF($L61="",12,$L61),MOD(2-$K61,$N61)=0),$J61,0)))</f>
        <v>0</v>
      </c>
      <c r="Q61" s="19" t="n">
        <f aca="false">IF(OR($M61="",$M61="ERR",$J61="",$K61="",$N61=""),0,IF($N61=0,IF(AND(OR(3=7,3=12),3&gt;=$K61,3&lt;=IF($L61="",12,$L61)),$J61,0),IF(AND(3&gt;=$K61,3&lt;=IF($L61="",12,$L61),MOD(3-$K61,$N61)=0),$J61,0)))</f>
        <v>0</v>
      </c>
      <c r="R61" s="19" t="n">
        <f aca="false">IF(OR($M61="",$M61="ERR",$J61="",$K61="",$N61=""),0,IF($N61=0,IF(AND(OR(4=7,4=12),4&gt;=$K61,4&lt;=IF($L61="",12,$L61)),$J61,0),IF(AND(4&gt;=$K61,4&lt;=IF($L61="",12,$L61),MOD(4-$K61,$N61)=0),$J61,0)))</f>
        <v>0</v>
      </c>
      <c r="S61" s="19" t="n">
        <f aca="false">IF(OR($M61="",$M61="ERR",$J61="",$K61="",$N61=""),0,IF($N61=0,IF(AND(OR(5=7,5=12),5&gt;=$K61,5&lt;=IF($L61="",12,$L61)),$J61,0),IF(AND(5&gt;=$K61,5&lt;=IF($L61="",12,$L61),MOD(5-$K61,$N61)=0),$J61,0)))</f>
        <v>0</v>
      </c>
      <c r="T61" s="19" t="n">
        <f aca="false">IF(OR($M61="",$M61="ERR",$J61="",$K61="",$N61=""),0,IF($N61=0,IF(AND(OR(6=7,6=12),6&gt;=$K61,6&lt;=IF($L61="",12,$L61)),$J61,0),IF(AND(6&gt;=$K61,6&lt;=IF($L61="",12,$L61),MOD(6-$K61,$N61)=0),$J61,0)))</f>
        <v>0</v>
      </c>
      <c r="U61" s="19" t="n">
        <f aca="false">IF(OR($M61="",$M61="ERR",$J61="",$K61="",$N61=""),0,IF($N61=0,IF(AND(OR(7=7,7=12),7&gt;=$K61,7&lt;=IF($L61="",12,$L61)),$J61,0),IF(AND(7&gt;=$K61,7&lt;=IF($L61="",12,$L61),MOD(7-$K61,$N61)=0),$J61,0)))</f>
        <v>0</v>
      </c>
      <c r="V61" s="19" t="n">
        <f aca="false">IF(OR($M61="",$M61="ERR",$J61="",$K61="",$N61=""),0,IF($N61=0,IF(AND(OR(8=7,8=12),8&gt;=$K61,8&lt;=IF($L61="",12,$L61)),$J61,0),IF(AND(8&gt;=$K61,8&lt;=IF($L61="",12,$L61),MOD(8-$K61,$N61)=0),$J61,0)))</f>
        <v>0</v>
      </c>
      <c r="W61" s="19" t="n">
        <f aca="false">IF(OR($M61="",$M61="ERR",$J61="",$K61="",$N61=""),0,IF($N61=0,IF(AND(OR(9=7,9=12),9&gt;=$K61,9&lt;=IF($L61="",12,$L61)),$J61,0),IF(AND(9&gt;=$K61,9&lt;=IF($L61="",12,$L61),MOD(9-$K61,$N61)=0),$J61,0)))</f>
        <v>0</v>
      </c>
      <c r="X61" s="19" t="n">
        <f aca="false">IF(OR($M61="",$M61="ERR",$J61="",$K61="",$N61=""),0,IF($N61=0,IF(AND(OR(10=7,10=12),10&gt;=$K61,10&lt;=IF($L61="",12,$L61)),$J61,0),IF(AND(10&gt;=$K61,10&lt;=IF($L61="",12,$L61),MOD(10-$K61,$N61)=0),$J61,0)))</f>
        <v>0</v>
      </c>
      <c r="Y61" s="19" t="n">
        <f aca="false">IF(OR($M61="",$M61="ERR",$J61="",$K61="",$N61=""),0,IF($N61=0,IF(AND(OR(11=7,11=12),11&gt;=$K61,11&lt;=IF($L61="",12,$L61)),$J61,0),IF(AND(11&gt;=$K61,11&lt;=IF($L61="",12,$L61),MOD(11-$K61,$N61)=0),$J61,0)))</f>
        <v>0</v>
      </c>
      <c r="Z61" s="19" t="n">
        <f aca="false">IF(OR($M61="",$M61="ERR",$J61="",$K61="",$N61=""),0,IF($N61=0,IF(AND(OR(12=7,12=12),12&gt;=$K61,12&lt;=IF($L61="",12,$L61)),$J61,0),IF(AND(12&gt;=$K61,12&lt;=IF($L61="",12,$L61),MOD(12-$K61,$N61)=0),$J61,0)))</f>
        <v>0</v>
      </c>
      <c r="AA61" s="36" t="n">
        <f aca="false">SUM(O61:Z61)</f>
        <v>0</v>
      </c>
      <c r="AB61" s="15" t="str">
        <f aca="false">IF(AND($B61="",$D61="",$J61=""),"",IF($B61="","Falta código",IF(ISNA(MATCH($B61,LST_COD,0)),"Código no registrado en Trabajadores",IF($E61="","Concepto no está en el catálogo",IF($M61="ERR","Retención de otro empleador: Origen = Otro empleador",IF(OR($J61="",$K61=""),"Falta monto o mes",IF(OR($K61&lt;1,$K61&gt;12),"Mes inicio inválido",IF(AND($L61&lt;&gt;"",OR($L61&lt;$K61,$L61&gt;12)),"Mes fin inválido",IF($N61="","Falta frecuencia",IF(AND($G61&lt;&gt;"Otro empleador",SUMPRODUCT(($O61:$Z61&lt;&gt;0)*(((COLUMN($O61:$Z61)-14)&lt;INDEX(Trabajadores!$M$6:$M$105,MATCH($B61,LST_COD,0)))+((COLUMN($O61:$Z61)-14)&gt;INDEX(Trabajadores!$N$6:$N$105,MATCH($B61,LST_COD,0)))))&gt;0),"Aviso: hay meses fuera del periodo laboral","OK"))))))))))</f>
        <v/>
      </c>
    </row>
    <row r="62" customFormat="false" ht="15" hidden="false" customHeight="false" outlineLevel="0" collapsed="false">
      <c r="A62" s="23" t="n">
        <v>57</v>
      </c>
      <c r="B62" s="7"/>
      <c r="C62" s="35" t="str">
        <f aca="false">IF($B62="","",IFERROR(INDEX(Trabajadores!$D$6:$D$105,MATCH($B62,LST_COD,0)),"¿Código?"))</f>
        <v/>
      </c>
      <c r="D62" s="30"/>
      <c r="E62" s="9" t="str">
        <f aca="false">IF($D62="","",IFERROR(VLOOKUP($D62,CONC_TABLA,2,FALSE()),""))</f>
        <v/>
      </c>
      <c r="F62" s="9" t="str">
        <f aca="false">IF($D62="","",IFERROR(VLOOKUP($D62,CONC_TABLA,3,FALSE()),""))</f>
        <v/>
      </c>
      <c r="G62" s="30"/>
      <c r="H62" s="30"/>
      <c r="I62" s="30"/>
      <c r="J62" s="29"/>
      <c r="K62" s="28"/>
      <c r="L62" s="28"/>
      <c r="M62" s="9" t="str">
        <f aca="false">IF(OR($B62="",$E62=""),"",IF($E62="INA","INA",IF($G62="Otro empleador",IF($E62="RET","RETO",IF($E62="ORD","OTO","OTX")),IF($E62="RET","ERR",$E62))))</f>
        <v/>
      </c>
      <c r="N62" s="9" t="str">
        <f aca="false">IF($I62="","",IFERROR(VLOOKUP($I62,FREC_TABLA,2,FALSE()),""))</f>
        <v/>
      </c>
      <c r="O62" s="19" t="n">
        <f aca="false">IF(OR($M62="",$M62="ERR",$J62="",$K62="",$N62=""),0,IF($N62=0,IF(AND(OR(1=7,1=12),1&gt;=$K62,1&lt;=IF($L62="",12,$L62)),$J62,0),IF(AND(1&gt;=$K62,1&lt;=IF($L62="",12,$L62),MOD(1-$K62,$N62)=0),$J62,0)))</f>
        <v>0</v>
      </c>
      <c r="P62" s="19" t="n">
        <f aca="false">IF(OR($M62="",$M62="ERR",$J62="",$K62="",$N62=""),0,IF($N62=0,IF(AND(OR(2=7,2=12),2&gt;=$K62,2&lt;=IF($L62="",12,$L62)),$J62,0),IF(AND(2&gt;=$K62,2&lt;=IF($L62="",12,$L62),MOD(2-$K62,$N62)=0),$J62,0)))</f>
        <v>0</v>
      </c>
      <c r="Q62" s="19" t="n">
        <f aca="false">IF(OR($M62="",$M62="ERR",$J62="",$K62="",$N62=""),0,IF($N62=0,IF(AND(OR(3=7,3=12),3&gt;=$K62,3&lt;=IF($L62="",12,$L62)),$J62,0),IF(AND(3&gt;=$K62,3&lt;=IF($L62="",12,$L62),MOD(3-$K62,$N62)=0),$J62,0)))</f>
        <v>0</v>
      </c>
      <c r="R62" s="19" t="n">
        <f aca="false">IF(OR($M62="",$M62="ERR",$J62="",$K62="",$N62=""),0,IF($N62=0,IF(AND(OR(4=7,4=12),4&gt;=$K62,4&lt;=IF($L62="",12,$L62)),$J62,0),IF(AND(4&gt;=$K62,4&lt;=IF($L62="",12,$L62),MOD(4-$K62,$N62)=0),$J62,0)))</f>
        <v>0</v>
      </c>
      <c r="S62" s="19" t="n">
        <f aca="false">IF(OR($M62="",$M62="ERR",$J62="",$K62="",$N62=""),0,IF($N62=0,IF(AND(OR(5=7,5=12),5&gt;=$K62,5&lt;=IF($L62="",12,$L62)),$J62,0),IF(AND(5&gt;=$K62,5&lt;=IF($L62="",12,$L62),MOD(5-$K62,$N62)=0),$J62,0)))</f>
        <v>0</v>
      </c>
      <c r="T62" s="19" t="n">
        <f aca="false">IF(OR($M62="",$M62="ERR",$J62="",$K62="",$N62=""),0,IF($N62=0,IF(AND(OR(6=7,6=12),6&gt;=$K62,6&lt;=IF($L62="",12,$L62)),$J62,0),IF(AND(6&gt;=$K62,6&lt;=IF($L62="",12,$L62),MOD(6-$K62,$N62)=0),$J62,0)))</f>
        <v>0</v>
      </c>
      <c r="U62" s="19" t="n">
        <f aca="false">IF(OR($M62="",$M62="ERR",$J62="",$K62="",$N62=""),0,IF($N62=0,IF(AND(OR(7=7,7=12),7&gt;=$K62,7&lt;=IF($L62="",12,$L62)),$J62,0),IF(AND(7&gt;=$K62,7&lt;=IF($L62="",12,$L62),MOD(7-$K62,$N62)=0),$J62,0)))</f>
        <v>0</v>
      </c>
      <c r="V62" s="19" t="n">
        <f aca="false">IF(OR($M62="",$M62="ERR",$J62="",$K62="",$N62=""),0,IF($N62=0,IF(AND(OR(8=7,8=12),8&gt;=$K62,8&lt;=IF($L62="",12,$L62)),$J62,0),IF(AND(8&gt;=$K62,8&lt;=IF($L62="",12,$L62),MOD(8-$K62,$N62)=0),$J62,0)))</f>
        <v>0</v>
      </c>
      <c r="W62" s="19" t="n">
        <f aca="false">IF(OR($M62="",$M62="ERR",$J62="",$K62="",$N62=""),0,IF($N62=0,IF(AND(OR(9=7,9=12),9&gt;=$K62,9&lt;=IF($L62="",12,$L62)),$J62,0),IF(AND(9&gt;=$K62,9&lt;=IF($L62="",12,$L62),MOD(9-$K62,$N62)=0),$J62,0)))</f>
        <v>0</v>
      </c>
      <c r="X62" s="19" t="n">
        <f aca="false">IF(OR($M62="",$M62="ERR",$J62="",$K62="",$N62=""),0,IF($N62=0,IF(AND(OR(10=7,10=12),10&gt;=$K62,10&lt;=IF($L62="",12,$L62)),$J62,0),IF(AND(10&gt;=$K62,10&lt;=IF($L62="",12,$L62),MOD(10-$K62,$N62)=0),$J62,0)))</f>
        <v>0</v>
      </c>
      <c r="Y62" s="19" t="n">
        <f aca="false">IF(OR($M62="",$M62="ERR",$J62="",$K62="",$N62=""),0,IF($N62=0,IF(AND(OR(11=7,11=12),11&gt;=$K62,11&lt;=IF($L62="",12,$L62)),$J62,0),IF(AND(11&gt;=$K62,11&lt;=IF($L62="",12,$L62),MOD(11-$K62,$N62)=0),$J62,0)))</f>
        <v>0</v>
      </c>
      <c r="Z62" s="19" t="n">
        <f aca="false">IF(OR($M62="",$M62="ERR",$J62="",$K62="",$N62=""),0,IF($N62=0,IF(AND(OR(12=7,12=12),12&gt;=$K62,12&lt;=IF($L62="",12,$L62)),$J62,0),IF(AND(12&gt;=$K62,12&lt;=IF($L62="",12,$L62),MOD(12-$K62,$N62)=0),$J62,0)))</f>
        <v>0</v>
      </c>
      <c r="AA62" s="36" t="n">
        <f aca="false">SUM(O62:Z62)</f>
        <v>0</v>
      </c>
      <c r="AB62" s="15" t="str">
        <f aca="false">IF(AND($B62="",$D62="",$J62=""),"",IF($B62="","Falta código",IF(ISNA(MATCH($B62,LST_COD,0)),"Código no registrado en Trabajadores",IF($E62="","Concepto no está en el catálogo",IF($M62="ERR","Retención de otro empleador: Origen = Otro empleador",IF(OR($J62="",$K62=""),"Falta monto o mes",IF(OR($K62&lt;1,$K62&gt;12),"Mes inicio inválido",IF(AND($L62&lt;&gt;"",OR($L62&lt;$K62,$L62&gt;12)),"Mes fin inválido",IF($N62="","Falta frecuencia",IF(AND($G62&lt;&gt;"Otro empleador",SUMPRODUCT(($O62:$Z62&lt;&gt;0)*(((COLUMN($O62:$Z62)-14)&lt;INDEX(Trabajadores!$M$6:$M$105,MATCH($B62,LST_COD,0)))+((COLUMN($O62:$Z62)-14)&gt;INDEX(Trabajadores!$N$6:$N$105,MATCH($B62,LST_COD,0)))))&gt;0),"Aviso: hay meses fuera del periodo laboral","OK"))))))))))</f>
        <v/>
      </c>
    </row>
    <row r="63" customFormat="false" ht="15" hidden="false" customHeight="false" outlineLevel="0" collapsed="false">
      <c r="A63" s="23" t="n">
        <v>58</v>
      </c>
      <c r="B63" s="7"/>
      <c r="C63" s="35" t="str">
        <f aca="false">IF($B63="","",IFERROR(INDEX(Trabajadores!$D$6:$D$105,MATCH($B63,LST_COD,0)),"¿Código?"))</f>
        <v/>
      </c>
      <c r="D63" s="30"/>
      <c r="E63" s="9" t="str">
        <f aca="false">IF($D63="","",IFERROR(VLOOKUP($D63,CONC_TABLA,2,FALSE()),""))</f>
        <v/>
      </c>
      <c r="F63" s="9" t="str">
        <f aca="false">IF($D63="","",IFERROR(VLOOKUP($D63,CONC_TABLA,3,FALSE()),""))</f>
        <v/>
      </c>
      <c r="G63" s="30"/>
      <c r="H63" s="30"/>
      <c r="I63" s="30"/>
      <c r="J63" s="29"/>
      <c r="K63" s="28"/>
      <c r="L63" s="28"/>
      <c r="M63" s="9" t="str">
        <f aca="false">IF(OR($B63="",$E63=""),"",IF($E63="INA","INA",IF($G63="Otro empleador",IF($E63="RET","RETO",IF($E63="ORD","OTO","OTX")),IF($E63="RET","ERR",$E63))))</f>
        <v/>
      </c>
      <c r="N63" s="9" t="str">
        <f aca="false">IF($I63="","",IFERROR(VLOOKUP($I63,FREC_TABLA,2,FALSE()),""))</f>
        <v/>
      </c>
      <c r="O63" s="19" t="n">
        <f aca="false">IF(OR($M63="",$M63="ERR",$J63="",$K63="",$N63=""),0,IF($N63=0,IF(AND(OR(1=7,1=12),1&gt;=$K63,1&lt;=IF($L63="",12,$L63)),$J63,0),IF(AND(1&gt;=$K63,1&lt;=IF($L63="",12,$L63),MOD(1-$K63,$N63)=0),$J63,0)))</f>
        <v>0</v>
      </c>
      <c r="P63" s="19" t="n">
        <f aca="false">IF(OR($M63="",$M63="ERR",$J63="",$K63="",$N63=""),0,IF($N63=0,IF(AND(OR(2=7,2=12),2&gt;=$K63,2&lt;=IF($L63="",12,$L63)),$J63,0),IF(AND(2&gt;=$K63,2&lt;=IF($L63="",12,$L63),MOD(2-$K63,$N63)=0),$J63,0)))</f>
        <v>0</v>
      </c>
      <c r="Q63" s="19" t="n">
        <f aca="false">IF(OR($M63="",$M63="ERR",$J63="",$K63="",$N63=""),0,IF($N63=0,IF(AND(OR(3=7,3=12),3&gt;=$K63,3&lt;=IF($L63="",12,$L63)),$J63,0),IF(AND(3&gt;=$K63,3&lt;=IF($L63="",12,$L63),MOD(3-$K63,$N63)=0),$J63,0)))</f>
        <v>0</v>
      </c>
      <c r="R63" s="19" t="n">
        <f aca="false">IF(OR($M63="",$M63="ERR",$J63="",$K63="",$N63=""),0,IF($N63=0,IF(AND(OR(4=7,4=12),4&gt;=$K63,4&lt;=IF($L63="",12,$L63)),$J63,0),IF(AND(4&gt;=$K63,4&lt;=IF($L63="",12,$L63),MOD(4-$K63,$N63)=0),$J63,0)))</f>
        <v>0</v>
      </c>
      <c r="S63" s="19" t="n">
        <f aca="false">IF(OR($M63="",$M63="ERR",$J63="",$K63="",$N63=""),0,IF($N63=0,IF(AND(OR(5=7,5=12),5&gt;=$K63,5&lt;=IF($L63="",12,$L63)),$J63,0),IF(AND(5&gt;=$K63,5&lt;=IF($L63="",12,$L63),MOD(5-$K63,$N63)=0),$J63,0)))</f>
        <v>0</v>
      </c>
      <c r="T63" s="19" t="n">
        <f aca="false">IF(OR($M63="",$M63="ERR",$J63="",$K63="",$N63=""),0,IF($N63=0,IF(AND(OR(6=7,6=12),6&gt;=$K63,6&lt;=IF($L63="",12,$L63)),$J63,0),IF(AND(6&gt;=$K63,6&lt;=IF($L63="",12,$L63),MOD(6-$K63,$N63)=0),$J63,0)))</f>
        <v>0</v>
      </c>
      <c r="U63" s="19" t="n">
        <f aca="false">IF(OR($M63="",$M63="ERR",$J63="",$K63="",$N63=""),0,IF($N63=0,IF(AND(OR(7=7,7=12),7&gt;=$K63,7&lt;=IF($L63="",12,$L63)),$J63,0),IF(AND(7&gt;=$K63,7&lt;=IF($L63="",12,$L63),MOD(7-$K63,$N63)=0),$J63,0)))</f>
        <v>0</v>
      </c>
      <c r="V63" s="19" t="n">
        <f aca="false">IF(OR($M63="",$M63="ERR",$J63="",$K63="",$N63=""),0,IF($N63=0,IF(AND(OR(8=7,8=12),8&gt;=$K63,8&lt;=IF($L63="",12,$L63)),$J63,0),IF(AND(8&gt;=$K63,8&lt;=IF($L63="",12,$L63),MOD(8-$K63,$N63)=0),$J63,0)))</f>
        <v>0</v>
      </c>
      <c r="W63" s="19" t="n">
        <f aca="false">IF(OR($M63="",$M63="ERR",$J63="",$K63="",$N63=""),0,IF($N63=0,IF(AND(OR(9=7,9=12),9&gt;=$K63,9&lt;=IF($L63="",12,$L63)),$J63,0),IF(AND(9&gt;=$K63,9&lt;=IF($L63="",12,$L63),MOD(9-$K63,$N63)=0),$J63,0)))</f>
        <v>0</v>
      </c>
      <c r="X63" s="19" t="n">
        <f aca="false">IF(OR($M63="",$M63="ERR",$J63="",$K63="",$N63=""),0,IF($N63=0,IF(AND(OR(10=7,10=12),10&gt;=$K63,10&lt;=IF($L63="",12,$L63)),$J63,0),IF(AND(10&gt;=$K63,10&lt;=IF($L63="",12,$L63),MOD(10-$K63,$N63)=0),$J63,0)))</f>
        <v>0</v>
      </c>
      <c r="Y63" s="19" t="n">
        <f aca="false">IF(OR($M63="",$M63="ERR",$J63="",$K63="",$N63=""),0,IF($N63=0,IF(AND(OR(11=7,11=12),11&gt;=$K63,11&lt;=IF($L63="",12,$L63)),$J63,0),IF(AND(11&gt;=$K63,11&lt;=IF($L63="",12,$L63),MOD(11-$K63,$N63)=0),$J63,0)))</f>
        <v>0</v>
      </c>
      <c r="Z63" s="19" t="n">
        <f aca="false">IF(OR($M63="",$M63="ERR",$J63="",$K63="",$N63=""),0,IF($N63=0,IF(AND(OR(12=7,12=12),12&gt;=$K63,12&lt;=IF($L63="",12,$L63)),$J63,0),IF(AND(12&gt;=$K63,12&lt;=IF($L63="",12,$L63),MOD(12-$K63,$N63)=0),$J63,0)))</f>
        <v>0</v>
      </c>
      <c r="AA63" s="36" t="n">
        <f aca="false">SUM(O63:Z63)</f>
        <v>0</v>
      </c>
      <c r="AB63" s="15" t="str">
        <f aca="false">IF(AND($B63="",$D63="",$J63=""),"",IF($B63="","Falta código",IF(ISNA(MATCH($B63,LST_COD,0)),"Código no registrado en Trabajadores",IF($E63="","Concepto no está en el catálogo",IF($M63="ERR","Retención de otro empleador: Origen = Otro empleador",IF(OR($J63="",$K63=""),"Falta monto o mes",IF(OR($K63&lt;1,$K63&gt;12),"Mes inicio inválido",IF(AND($L63&lt;&gt;"",OR($L63&lt;$K63,$L63&gt;12)),"Mes fin inválido",IF($N63="","Falta frecuencia",IF(AND($G63&lt;&gt;"Otro empleador",SUMPRODUCT(($O63:$Z63&lt;&gt;0)*(((COLUMN($O63:$Z63)-14)&lt;INDEX(Trabajadores!$M$6:$M$105,MATCH($B63,LST_COD,0)))+((COLUMN($O63:$Z63)-14)&gt;INDEX(Trabajadores!$N$6:$N$105,MATCH($B63,LST_COD,0)))))&gt;0),"Aviso: hay meses fuera del periodo laboral","OK"))))))))))</f>
        <v/>
      </c>
    </row>
    <row r="64" customFormat="false" ht="15" hidden="false" customHeight="false" outlineLevel="0" collapsed="false">
      <c r="A64" s="23" t="n">
        <v>59</v>
      </c>
      <c r="B64" s="7"/>
      <c r="C64" s="35" t="str">
        <f aca="false">IF($B64="","",IFERROR(INDEX(Trabajadores!$D$6:$D$105,MATCH($B64,LST_COD,0)),"¿Código?"))</f>
        <v/>
      </c>
      <c r="D64" s="30"/>
      <c r="E64" s="9" t="str">
        <f aca="false">IF($D64="","",IFERROR(VLOOKUP($D64,CONC_TABLA,2,FALSE()),""))</f>
        <v/>
      </c>
      <c r="F64" s="9" t="str">
        <f aca="false">IF($D64="","",IFERROR(VLOOKUP($D64,CONC_TABLA,3,FALSE()),""))</f>
        <v/>
      </c>
      <c r="G64" s="30"/>
      <c r="H64" s="30"/>
      <c r="I64" s="30"/>
      <c r="J64" s="29"/>
      <c r="K64" s="28"/>
      <c r="L64" s="28"/>
      <c r="M64" s="9" t="str">
        <f aca="false">IF(OR($B64="",$E64=""),"",IF($E64="INA","INA",IF($G64="Otro empleador",IF($E64="RET","RETO",IF($E64="ORD","OTO","OTX")),IF($E64="RET","ERR",$E64))))</f>
        <v/>
      </c>
      <c r="N64" s="9" t="str">
        <f aca="false">IF($I64="","",IFERROR(VLOOKUP($I64,FREC_TABLA,2,FALSE()),""))</f>
        <v/>
      </c>
      <c r="O64" s="19" t="n">
        <f aca="false">IF(OR($M64="",$M64="ERR",$J64="",$K64="",$N64=""),0,IF($N64=0,IF(AND(OR(1=7,1=12),1&gt;=$K64,1&lt;=IF($L64="",12,$L64)),$J64,0),IF(AND(1&gt;=$K64,1&lt;=IF($L64="",12,$L64),MOD(1-$K64,$N64)=0),$J64,0)))</f>
        <v>0</v>
      </c>
      <c r="P64" s="19" t="n">
        <f aca="false">IF(OR($M64="",$M64="ERR",$J64="",$K64="",$N64=""),0,IF($N64=0,IF(AND(OR(2=7,2=12),2&gt;=$K64,2&lt;=IF($L64="",12,$L64)),$J64,0),IF(AND(2&gt;=$K64,2&lt;=IF($L64="",12,$L64),MOD(2-$K64,$N64)=0),$J64,0)))</f>
        <v>0</v>
      </c>
      <c r="Q64" s="19" t="n">
        <f aca="false">IF(OR($M64="",$M64="ERR",$J64="",$K64="",$N64=""),0,IF($N64=0,IF(AND(OR(3=7,3=12),3&gt;=$K64,3&lt;=IF($L64="",12,$L64)),$J64,0),IF(AND(3&gt;=$K64,3&lt;=IF($L64="",12,$L64),MOD(3-$K64,$N64)=0),$J64,0)))</f>
        <v>0</v>
      </c>
      <c r="R64" s="19" t="n">
        <f aca="false">IF(OR($M64="",$M64="ERR",$J64="",$K64="",$N64=""),0,IF($N64=0,IF(AND(OR(4=7,4=12),4&gt;=$K64,4&lt;=IF($L64="",12,$L64)),$J64,0),IF(AND(4&gt;=$K64,4&lt;=IF($L64="",12,$L64),MOD(4-$K64,$N64)=0),$J64,0)))</f>
        <v>0</v>
      </c>
      <c r="S64" s="19" t="n">
        <f aca="false">IF(OR($M64="",$M64="ERR",$J64="",$K64="",$N64=""),0,IF($N64=0,IF(AND(OR(5=7,5=12),5&gt;=$K64,5&lt;=IF($L64="",12,$L64)),$J64,0),IF(AND(5&gt;=$K64,5&lt;=IF($L64="",12,$L64),MOD(5-$K64,$N64)=0),$J64,0)))</f>
        <v>0</v>
      </c>
      <c r="T64" s="19" t="n">
        <f aca="false">IF(OR($M64="",$M64="ERR",$J64="",$K64="",$N64=""),0,IF($N64=0,IF(AND(OR(6=7,6=12),6&gt;=$K64,6&lt;=IF($L64="",12,$L64)),$J64,0),IF(AND(6&gt;=$K64,6&lt;=IF($L64="",12,$L64),MOD(6-$K64,$N64)=0),$J64,0)))</f>
        <v>0</v>
      </c>
      <c r="U64" s="19" t="n">
        <f aca="false">IF(OR($M64="",$M64="ERR",$J64="",$K64="",$N64=""),0,IF($N64=0,IF(AND(OR(7=7,7=12),7&gt;=$K64,7&lt;=IF($L64="",12,$L64)),$J64,0),IF(AND(7&gt;=$K64,7&lt;=IF($L64="",12,$L64),MOD(7-$K64,$N64)=0),$J64,0)))</f>
        <v>0</v>
      </c>
      <c r="V64" s="19" t="n">
        <f aca="false">IF(OR($M64="",$M64="ERR",$J64="",$K64="",$N64=""),0,IF($N64=0,IF(AND(OR(8=7,8=12),8&gt;=$K64,8&lt;=IF($L64="",12,$L64)),$J64,0),IF(AND(8&gt;=$K64,8&lt;=IF($L64="",12,$L64),MOD(8-$K64,$N64)=0),$J64,0)))</f>
        <v>0</v>
      </c>
      <c r="W64" s="19" t="n">
        <f aca="false">IF(OR($M64="",$M64="ERR",$J64="",$K64="",$N64=""),0,IF($N64=0,IF(AND(OR(9=7,9=12),9&gt;=$K64,9&lt;=IF($L64="",12,$L64)),$J64,0),IF(AND(9&gt;=$K64,9&lt;=IF($L64="",12,$L64),MOD(9-$K64,$N64)=0),$J64,0)))</f>
        <v>0</v>
      </c>
      <c r="X64" s="19" t="n">
        <f aca="false">IF(OR($M64="",$M64="ERR",$J64="",$K64="",$N64=""),0,IF($N64=0,IF(AND(OR(10=7,10=12),10&gt;=$K64,10&lt;=IF($L64="",12,$L64)),$J64,0),IF(AND(10&gt;=$K64,10&lt;=IF($L64="",12,$L64),MOD(10-$K64,$N64)=0),$J64,0)))</f>
        <v>0</v>
      </c>
      <c r="Y64" s="19" t="n">
        <f aca="false">IF(OR($M64="",$M64="ERR",$J64="",$K64="",$N64=""),0,IF($N64=0,IF(AND(OR(11=7,11=12),11&gt;=$K64,11&lt;=IF($L64="",12,$L64)),$J64,0),IF(AND(11&gt;=$K64,11&lt;=IF($L64="",12,$L64),MOD(11-$K64,$N64)=0),$J64,0)))</f>
        <v>0</v>
      </c>
      <c r="Z64" s="19" t="n">
        <f aca="false">IF(OR($M64="",$M64="ERR",$J64="",$K64="",$N64=""),0,IF($N64=0,IF(AND(OR(12=7,12=12),12&gt;=$K64,12&lt;=IF($L64="",12,$L64)),$J64,0),IF(AND(12&gt;=$K64,12&lt;=IF($L64="",12,$L64),MOD(12-$K64,$N64)=0),$J64,0)))</f>
        <v>0</v>
      </c>
      <c r="AA64" s="36" t="n">
        <f aca="false">SUM(O64:Z64)</f>
        <v>0</v>
      </c>
      <c r="AB64" s="15" t="str">
        <f aca="false">IF(AND($B64="",$D64="",$J64=""),"",IF($B64="","Falta código",IF(ISNA(MATCH($B64,LST_COD,0)),"Código no registrado en Trabajadores",IF($E64="","Concepto no está en el catálogo",IF($M64="ERR","Retención de otro empleador: Origen = Otro empleador",IF(OR($J64="",$K64=""),"Falta monto o mes",IF(OR($K64&lt;1,$K64&gt;12),"Mes inicio inválido",IF(AND($L64&lt;&gt;"",OR($L64&lt;$K64,$L64&gt;12)),"Mes fin inválido",IF($N64="","Falta frecuencia",IF(AND($G64&lt;&gt;"Otro empleador",SUMPRODUCT(($O64:$Z64&lt;&gt;0)*(((COLUMN($O64:$Z64)-14)&lt;INDEX(Trabajadores!$M$6:$M$105,MATCH($B64,LST_COD,0)))+((COLUMN($O64:$Z64)-14)&gt;INDEX(Trabajadores!$N$6:$N$105,MATCH($B64,LST_COD,0)))))&gt;0),"Aviso: hay meses fuera del periodo laboral","OK"))))))))))</f>
        <v/>
      </c>
    </row>
    <row r="65" customFormat="false" ht="15" hidden="false" customHeight="false" outlineLevel="0" collapsed="false">
      <c r="A65" s="23" t="n">
        <v>60</v>
      </c>
      <c r="B65" s="7"/>
      <c r="C65" s="35" t="str">
        <f aca="false">IF($B65="","",IFERROR(INDEX(Trabajadores!$D$6:$D$105,MATCH($B65,LST_COD,0)),"¿Código?"))</f>
        <v/>
      </c>
      <c r="D65" s="30"/>
      <c r="E65" s="9" t="str">
        <f aca="false">IF($D65="","",IFERROR(VLOOKUP($D65,CONC_TABLA,2,FALSE()),""))</f>
        <v/>
      </c>
      <c r="F65" s="9" t="str">
        <f aca="false">IF($D65="","",IFERROR(VLOOKUP($D65,CONC_TABLA,3,FALSE()),""))</f>
        <v/>
      </c>
      <c r="G65" s="30"/>
      <c r="H65" s="30"/>
      <c r="I65" s="30"/>
      <c r="J65" s="29"/>
      <c r="K65" s="28"/>
      <c r="L65" s="28"/>
      <c r="M65" s="9" t="str">
        <f aca="false">IF(OR($B65="",$E65=""),"",IF($E65="INA","INA",IF($G65="Otro empleador",IF($E65="RET","RETO",IF($E65="ORD","OTO","OTX")),IF($E65="RET","ERR",$E65))))</f>
        <v/>
      </c>
      <c r="N65" s="9" t="str">
        <f aca="false">IF($I65="","",IFERROR(VLOOKUP($I65,FREC_TABLA,2,FALSE()),""))</f>
        <v/>
      </c>
      <c r="O65" s="19" t="n">
        <f aca="false">IF(OR($M65="",$M65="ERR",$J65="",$K65="",$N65=""),0,IF($N65=0,IF(AND(OR(1=7,1=12),1&gt;=$K65,1&lt;=IF($L65="",12,$L65)),$J65,0),IF(AND(1&gt;=$K65,1&lt;=IF($L65="",12,$L65),MOD(1-$K65,$N65)=0),$J65,0)))</f>
        <v>0</v>
      </c>
      <c r="P65" s="19" t="n">
        <f aca="false">IF(OR($M65="",$M65="ERR",$J65="",$K65="",$N65=""),0,IF($N65=0,IF(AND(OR(2=7,2=12),2&gt;=$K65,2&lt;=IF($L65="",12,$L65)),$J65,0),IF(AND(2&gt;=$K65,2&lt;=IF($L65="",12,$L65),MOD(2-$K65,$N65)=0),$J65,0)))</f>
        <v>0</v>
      </c>
      <c r="Q65" s="19" t="n">
        <f aca="false">IF(OR($M65="",$M65="ERR",$J65="",$K65="",$N65=""),0,IF($N65=0,IF(AND(OR(3=7,3=12),3&gt;=$K65,3&lt;=IF($L65="",12,$L65)),$J65,0),IF(AND(3&gt;=$K65,3&lt;=IF($L65="",12,$L65),MOD(3-$K65,$N65)=0),$J65,0)))</f>
        <v>0</v>
      </c>
      <c r="R65" s="19" t="n">
        <f aca="false">IF(OR($M65="",$M65="ERR",$J65="",$K65="",$N65=""),0,IF($N65=0,IF(AND(OR(4=7,4=12),4&gt;=$K65,4&lt;=IF($L65="",12,$L65)),$J65,0),IF(AND(4&gt;=$K65,4&lt;=IF($L65="",12,$L65),MOD(4-$K65,$N65)=0),$J65,0)))</f>
        <v>0</v>
      </c>
      <c r="S65" s="19" t="n">
        <f aca="false">IF(OR($M65="",$M65="ERR",$J65="",$K65="",$N65=""),0,IF($N65=0,IF(AND(OR(5=7,5=12),5&gt;=$K65,5&lt;=IF($L65="",12,$L65)),$J65,0),IF(AND(5&gt;=$K65,5&lt;=IF($L65="",12,$L65),MOD(5-$K65,$N65)=0),$J65,0)))</f>
        <v>0</v>
      </c>
      <c r="T65" s="19" t="n">
        <f aca="false">IF(OR($M65="",$M65="ERR",$J65="",$K65="",$N65=""),0,IF($N65=0,IF(AND(OR(6=7,6=12),6&gt;=$K65,6&lt;=IF($L65="",12,$L65)),$J65,0),IF(AND(6&gt;=$K65,6&lt;=IF($L65="",12,$L65),MOD(6-$K65,$N65)=0),$J65,0)))</f>
        <v>0</v>
      </c>
      <c r="U65" s="19" t="n">
        <f aca="false">IF(OR($M65="",$M65="ERR",$J65="",$K65="",$N65=""),0,IF($N65=0,IF(AND(OR(7=7,7=12),7&gt;=$K65,7&lt;=IF($L65="",12,$L65)),$J65,0),IF(AND(7&gt;=$K65,7&lt;=IF($L65="",12,$L65),MOD(7-$K65,$N65)=0),$J65,0)))</f>
        <v>0</v>
      </c>
      <c r="V65" s="19" t="n">
        <f aca="false">IF(OR($M65="",$M65="ERR",$J65="",$K65="",$N65=""),0,IF($N65=0,IF(AND(OR(8=7,8=12),8&gt;=$K65,8&lt;=IF($L65="",12,$L65)),$J65,0),IF(AND(8&gt;=$K65,8&lt;=IF($L65="",12,$L65),MOD(8-$K65,$N65)=0),$J65,0)))</f>
        <v>0</v>
      </c>
      <c r="W65" s="19" t="n">
        <f aca="false">IF(OR($M65="",$M65="ERR",$J65="",$K65="",$N65=""),0,IF($N65=0,IF(AND(OR(9=7,9=12),9&gt;=$K65,9&lt;=IF($L65="",12,$L65)),$J65,0),IF(AND(9&gt;=$K65,9&lt;=IF($L65="",12,$L65),MOD(9-$K65,$N65)=0),$J65,0)))</f>
        <v>0</v>
      </c>
      <c r="X65" s="19" t="n">
        <f aca="false">IF(OR($M65="",$M65="ERR",$J65="",$K65="",$N65=""),0,IF($N65=0,IF(AND(OR(10=7,10=12),10&gt;=$K65,10&lt;=IF($L65="",12,$L65)),$J65,0),IF(AND(10&gt;=$K65,10&lt;=IF($L65="",12,$L65),MOD(10-$K65,$N65)=0),$J65,0)))</f>
        <v>0</v>
      </c>
      <c r="Y65" s="19" t="n">
        <f aca="false">IF(OR($M65="",$M65="ERR",$J65="",$K65="",$N65=""),0,IF($N65=0,IF(AND(OR(11=7,11=12),11&gt;=$K65,11&lt;=IF($L65="",12,$L65)),$J65,0),IF(AND(11&gt;=$K65,11&lt;=IF($L65="",12,$L65),MOD(11-$K65,$N65)=0),$J65,0)))</f>
        <v>0</v>
      </c>
      <c r="Z65" s="19" t="n">
        <f aca="false">IF(OR($M65="",$M65="ERR",$J65="",$K65="",$N65=""),0,IF($N65=0,IF(AND(OR(12=7,12=12),12&gt;=$K65,12&lt;=IF($L65="",12,$L65)),$J65,0),IF(AND(12&gt;=$K65,12&lt;=IF($L65="",12,$L65),MOD(12-$K65,$N65)=0),$J65,0)))</f>
        <v>0</v>
      </c>
      <c r="AA65" s="36" t="n">
        <f aca="false">SUM(O65:Z65)</f>
        <v>0</v>
      </c>
      <c r="AB65" s="15" t="str">
        <f aca="false">IF(AND($B65="",$D65="",$J65=""),"",IF($B65="","Falta código",IF(ISNA(MATCH($B65,LST_COD,0)),"Código no registrado en Trabajadores",IF($E65="","Concepto no está en el catálogo",IF($M65="ERR","Retención de otro empleador: Origen = Otro empleador",IF(OR($J65="",$K65=""),"Falta monto o mes",IF(OR($K65&lt;1,$K65&gt;12),"Mes inicio inválido",IF(AND($L65&lt;&gt;"",OR($L65&lt;$K65,$L65&gt;12)),"Mes fin inválido",IF($N65="","Falta frecuencia",IF(AND($G65&lt;&gt;"Otro empleador",SUMPRODUCT(($O65:$Z65&lt;&gt;0)*(((COLUMN($O65:$Z65)-14)&lt;INDEX(Trabajadores!$M$6:$M$105,MATCH($B65,LST_COD,0)))+((COLUMN($O65:$Z65)-14)&gt;INDEX(Trabajadores!$N$6:$N$105,MATCH($B65,LST_COD,0)))))&gt;0),"Aviso: hay meses fuera del periodo laboral","OK"))))))))))</f>
        <v/>
      </c>
    </row>
    <row r="66" customFormat="false" ht="15" hidden="false" customHeight="false" outlineLevel="0" collapsed="false">
      <c r="A66" s="23" t="n">
        <v>61</v>
      </c>
      <c r="B66" s="7"/>
      <c r="C66" s="35" t="str">
        <f aca="false">IF($B66="","",IFERROR(INDEX(Trabajadores!$D$6:$D$105,MATCH($B66,LST_COD,0)),"¿Código?"))</f>
        <v/>
      </c>
      <c r="D66" s="30"/>
      <c r="E66" s="9" t="str">
        <f aca="false">IF($D66="","",IFERROR(VLOOKUP($D66,CONC_TABLA,2,FALSE()),""))</f>
        <v/>
      </c>
      <c r="F66" s="9" t="str">
        <f aca="false">IF($D66="","",IFERROR(VLOOKUP($D66,CONC_TABLA,3,FALSE()),""))</f>
        <v/>
      </c>
      <c r="G66" s="30"/>
      <c r="H66" s="30"/>
      <c r="I66" s="30"/>
      <c r="J66" s="29"/>
      <c r="K66" s="28"/>
      <c r="L66" s="28"/>
      <c r="M66" s="9" t="str">
        <f aca="false">IF(OR($B66="",$E66=""),"",IF($E66="INA","INA",IF($G66="Otro empleador",IF($E66="RET","RETO",IF($E66="ORD","OTO","OTX")),IF($E66="RET","ERR",$E66))))</f>
        <v/>
      </c>
      <c r="N66" s="9" t="str">
        <f aca="false">IF($I66="","",IFERROR(VLOOKUP($I66,FREC_TABLA,2,FALSE()),""))</f>
        <v/>
      </c>
      <c r="O66" s="19" t="n">
        <f aca="false">IF(OR($M66="",$M66="ERR",$J66="",$K66="",$N66=""),0,IF($N66=0,IF(AND(OR(1=7,1=12),1&gt;=$K66,1&lt;=IF($L66="",12,$L66)),$J66,0),IF(AND(1&gt;=$K66,1&lt;=IF($L66="",12,$L66),MOD(1-$K66,$N66)=0),$J66,0)))</f>
        <v>0</v>
      </c>
      <c r="P66" s="19" t="n">
        <f aca="false">IF(OR($M66="",$M66="ERR",$J66="",$K66="",$N66=""),0,IF($N66=0,IF(AND(OR(2=7,2=12),2&gt;=$K66,2&lt;=IF($L66="",12,$L66)),$J66,0),IF(AND(2&gt;=$K66,2&lt;=IF($L66="",12,$L66),MOD(2-$K66,$N66)=0),$J66,0)))</f>
        <v>0</v>
      </c>
      <c r="Q66" s="19" t="n">
        <f aca="false">IF(OR($M66="",$M66="ERR",$J66="",$K66="",$N66=""),0,IF($N66=0,IF(AND(OR(3=7,3=12),3&gt;=$K66,3&lt;=IF($L66="",12,$L66)),$J66,0),IF(AND(3&gt;=$K66,3&lt;=IF($L66="",12,$L66),MOD(3-$K66,$N66)=0),$J66,0)))</f>
        <v>0</v>
      </c>
      <c r="R66" s="19" t="n">
        <f aca="false">IF(OR($M66="",$M66="ERR",$J66="",$K66="",$N66=""),0,IF($N66=0,IF(AND(OR(4=7,4=12),4&gt;=$K66,4&lt;=IF($L66="",12,$L66)),$J66,0),IF(AND(4&gt;=$K66,4&lt;=IF($L66="",12,$L66),MOD(4-$K66,$N66)=0),$J66,0)))</f>
        <v>0</v>
      </c>
      <c r="S66" s="19" t="n">
        <f aca="false">IF(OR($M66="",$M66="ERR",$J66="",$K66="",$N66=""),0,IF($N66=0,IF(AND(OR(5=7,5=12),5&gt;=$K66,5&lt;=IF($L66="",12,$L66)),$J66,0),IF(AND(5&gt;=$K66,5&lt;=IF($L66="",12,$L66),MOD(5-$K66,$N66)=0),$J66,0)))</f>
        <v>0</v>
      </c>
      <c r="T66" s="19" t="n">
        <f aca="false">IF(OR($M66="",$M66="ERR",$J66="",$K66="",$N66=""),0,IF($N66=0,IF(AND(OR(6=7,6=12),6&gt;=$K66,6&lt;=IF($L66="",12,$L66)),$J66,0),IF(AND(6&gt;=$K66,6&lt;=IF($L66="",12,$L66),MOD(6-$K66,$N66)=0),$J66,0)))</f>
        <v>0</v>
      </c>
      <c r="U66" s="19" t="n">
        <f aca="false">IF(OR($M66="",$M66="ERR",$J66="",$K66="",$N66=""),0,IF($N66=0,IF(AND(OR(7=7,7=12),7&gt;=$K66,7&lt;=IF($L66="",12,$L66)),$J66,0),IF(AND(7&gt;=$K66,7&lt;=IF($L66="",12,$L66),MOD(7-$K66,$N66)=0),$J66,0)))</f>
        <v>0</v>
      </c>
      <c r="V66" s="19" t="n">
        <f aca="false">IF(OR($M66="",$M66="ERR",$J66="",$K66="",$N66=""),0,IF($N66=0,IF(AND(OR(8=7,8=12),8&gt;=$K66,8&lt;=IF($L66="",12,$L66)),$J66,0),IF(AND(8&gt;=$K66,8&lt;=IF($L66="",12,$L66),MOD(8-$K66,$N66)=0),$J66,0)))</f>
        <v>0</v>
      </c>
      <c r="W66" s="19" t="n">
        <f aca="false">IF(OR($M66="",$M66="ERR",$J66="",$K66="",$N66=""),0,IF($N66=0,IF(AND(OR(9=7,9=12),9&gt;=$K66,9&lt;=IF($L66="",12,$L66)),$J66,0),IF(AND(9&gt;=$K66,9&lt;=IF($L66="",12,$L66),MOD(9-$K66,$N66)=0),$J66,0)))</f>
        <v>0</v>
      </c>
      <c r="X66" s="19" t="n">
        <f aca="false">IF(OR($M66="",$M66="ERR",$J66="",$K66="",$N66=""),0,IF($N66=0,IF(AND(OR(10=7,10=12),10&gt;=$K66,10&lt;=IF($L66="",12,$L66)),$J66,0),IF(AND(10&gt;=$K66,10&lt;=IF($L66="",12,$L66),MOD(10-$K66,$N66)=0),$J66,0)))</f>
        <v>0</v>
      </c>
      <c r="Y66" s="19" t="n">
        <f aca="false">IF(OR($M66="",$M66="ERR",$J66="",$K66="",$N66=""),0,IF($N66=0,IF(AND(OR(11=7,11=12),11&gt;=$K66,11&lt;=IF($L66="",12,$L66)),$J66,0),IF(AND(11&gt;=$K66,11&lt;=IF($L66="",12,$L66),MOD(11-$K66,$N66)=0),$J66,0)))</f>
        <v>0</v>
      </c>
      <c r="Z66" s="19" t="n">
        <f aca="false">IF(OR($M66="",$M66="ERR",$J66="",$K66="",$N66=""),0,IF($N66=0,IF(AND(OR(12=7,12=12),12&gt;=$K66,12&lt;=IF($L66="",12,$L66)),$J66,0),IF(AND(12&gt;=$K66,12&lt;=IF($L66="",12,$L66),MOD(12-$K66,$N66)=0),$J66,0)))</f>
        <v>0</v>
      </c>
      <c r="AA66" s="36" t="n">
        <f aca="false">SUM(O66:Z66)</f>
        <v>0</v>
      </c>
      <c r="AB66" s="15" t="str">
        <f aca="false">IF(AND($B66="",$D66="",$J66=""),"",IF($B66="","Falta código",IF(ISNA(MATCH($B66,LST_COD,0)),"Código no registrado en Trabajadores",IF($E66="","Concepto no está en el catálogo",IF($M66="ERR","Retención de otro empleador: Origen = Otro empleador",IF(OR($J66="",$K66=""),"Falta monto o mes",IF(OR($K66&lt;1,$K66&gt;12),"Mes inicio inválido",IF(AND($L66&lt;&gt;"",OR($L66&lt;$K66,$L66&gt;12)),"Mes fin inválido",IF($N66="","Falta frecuencia",IF(AND($G66&lt;&gt;"Otro empleador",SUMPRODUCT(($O66:$Z66&lt;&gt;0)*(((COLUMN($O66:$Z66)-14)&lt;INDEX(Trabajadores!$M$6:$M$105,MATCH($B66,LST_COD,0)))+((COLUMN($O66:$Z66)-14)&gt;INDEX(Trabajadores!$N$6:$N$105,MATCH($B66,LST_COD,0)))))&gt;0),"Aviso: hay meses fuera del periodo laboral","OK"))))))))))</f>
        <v/>
      </c>
    </row>
    <row r="67" customFormat="false" ht="15" hidden="false" customHeight="false" outlineLevel="0" collapsed="false">
      <c r="A67" s="23" t="n">
        <v>62</v>
      </c>
      <c r="B67" s="7"/>
      <c r="C67" s="35" t="str">
        <f aca="false">IF($B67="","",IFERROR(INDEX(Trabajadores!$D$6:$D$105,MATCH($B67,LST_COD,0)),"¿Código?"))</f>
        <v/>
      </c>
      <c r="D67" s="30"/>
      <c r="E67" s="9" t="str">
        <f aca="false">IF($D67="","",IFERROR(VLOOKUP($D67,CONC_TABLA,2,FALSE()),""))</f>
        <v/>
      </c>
      <c r="F67" s="9" t="str">
        <f aca="false">IF($D67="","",IFERROR(VLOOKUP($D67,CONC_TABLA,3,FALSE()),""))</f>
        <v/>
      </c>
      <c r="G67" s="30"/>
      <c r="H67" s="30"/>
      <c r="I67" s="30"/>
      <c r="J67" s="29"/>
      <c r="K67" s="28"/>
      <c r="L67" s="28"/>
      <c r="M67" s="9" t="str">
        <f aca="false">IF(OR($B67="",$E67=""),"",IF($E67="INA","INA",IF($G67="Otro empleador",IF($E67="RET","RETO",IF($E67="ORD","OTO","OTX")),IF($E67="RET","ERR",$E67))))</f>
        <v/>
      </c>
      <c r="N67" s="9" t="str">
        <f aca="false">IF($I67="","",IFERROR(VLOOKUP($I67,FREC_TABLA,2,FALSE()),""))</f>
        <v/>
      </c>
      <c r="O67" s="19" t="n">
        <f aca="false">IF(OR($M67="",$M67="ERR",$J67="",$K67="",$N67=""),0,IF($N67=0,IF(AND(OR(1=7,1=12),1&gt;=$K67,1&lt;=IF($L67="",12,$L67)),$J67,0),IF(AND(1&gt;=$K67,1&lt;=IF($L67="",12,$L67),MOD(1-$K67,$N67)=0),$J67,0)))</f>
        <v>0</v>
      </c>
      <c r="P67" s="19" t="n">
        <f aca="false">IF(OR($M67="",$M67="ERR",$J67="",$K67="",$N67=""),0,IF($N67=0,IF(AND(OR(2=7,2=12),2&gt;=$K67,2&lt;=IF($L67="",12,$L67)),$J67,0),IF(AND(2&gt;=$K67,2&lt;=IF($L67="",12,$L67),MOD(2-$K67,$N67)=0),$J67,0)))</f>
        <v>0</v>
      </c>
      <c r="Q67" s="19" t="n">
        <f aca="false">IF(OR($M67="",$M67="ERR",$J67="",$K67="",$N67=""),0,IF($N67=0,IF(AND(OR(3=7,3=12),3&gt;=$K67,3&lt;=IF($L67="",12,$L67)),$J67,0),IF(AND(3&gt;=$K67,3&lt;=IF($L67="",12,$L67),MOD(3-$K67,$N67)=0),$J67,0)))</f>
        <v>0</v>
      </c>
      <c r="R67" s="19" t="n">
        <f aca="false">IF(OR($M67="",$M67="ERR",$J67="",$K67="",$N67=""),0,IF($N67=0,IF(AND(OR(4=7,4=12),4&gt;=$K67,4&lt;=IF($L67="",12,$L67)),$J67,0),IF(AND(4&gt;=$K67,4&lt;=IF($L67="",12,$L67),MOD(4-$K67,$N67)=0),$J67,0)))</f>
        <v>0</v>
      </c>
      <c r="S67" s="19" t="n">
        <f aca="false">IF(OR($M67="",$M67="ERR",$J67="",$K67="",$N67=""),0,IF($N67=0,IF(AND(OR(5=7,5=12),5&gt;=$K67,5&lt;=IF($L67="",12,$L67)),$J67,0),IF(AND(5&gt;=$K67,5&lt;=IF($L67="",12,$L67),MOD(5-$K67,$N67)=0),$J67,0)))</f>
        <v>0</v>
      </c>
      <c r="T67" s="19" t="n">
        <f aca="false">IF(OR($M67="",$M67="ERR",$J67="",$K67="",$N67=""),0,IF($N67=0,IF(AND(OR(6=7,6=12),6&gt;=$K67,6&lt;=IF($L67="",12,$L67)),$J67,0),IF(AND(6&gt;=$K67,6&lt;=IF($L67="",12,$L67),MOD(6-$K67,$N67)=0),$J67,0)))</f>
        <v>0</v>
      </c>
      <c r="U67" s="19" t="n">
        <f aca="false">IF(OR($M67="",$M67="ERR",$J67="",$K67="",$N67=""),0,IF($N67=0,IF(AND(OR(7=7,7=12),7&gt;=$K67,7&lt;=IF($L67="",12,$L67)),$J67,0),IF(AND(7&gt;=$K67,7&lt;=IF($L67="",12,$L67),MOD(7-$K67,$N67)=0),$J67,0)))</f>
        <v>0</v>
      </c>
      <c r="V67" s="19" t="n">
        <f aca="false">IF(OR($M67="",$M67="ERR",$J67="",$K67="",$N67=""),0,IF($N67=0,IF(AND(OR(8=7,8=12),8&gt;=$K67,8&lt;=IF($L67="",12,$L67)),$J67,0),IF(AND(8&gt;=$K67,8&lt;=IF($L67="",12,$L67),MOD(8-$K67,$N67)=0),$J67,0)))</f>
        <v>0</v>
      </c>
      <c r="W67" s="19" t="n">
        <f aca="false">IF(OR($M67="",$M67="ERR",$J67="",$K67="",$N67=""),0,IF($N67=0,IF(AND(OR(9=7,9=12),9&gt;=$K67,9&lt;=IF($L67="",12,$L67)),$J67,0),IF(AND(9&gt;=$K67,9&lt;=IF($L67="",12,$L67),MOD(9-$K67,$N67)=0),$J67,0)))</f>
        <v>0</v>
      </c>
      <c r="X67" s="19" t="n">
        <f aca="false">IF(OR($M67="",$M67="ERR",$J67="",$K67="",$N67=""),0,IF($N67=0,IF(AND(OR(10=7,10=12),10&gt;=$K67,10&lt;=IF($L67="",12,$L67)),$J67,0),IF(AND(10&gt;=$K67,10&lt;=IF($L67="",12,$L67),MOD(10-$K67,$N67)=0),$J67,0)))</f>
        <v>0</v>
      </c>
      <c r="Y67" s="19" t="n">
        <f aca="false">IF(OR($M67="",$M67="ERR",$J67="",$K67="",$N67=""),0,IF($N67=0,IF(AND(OR(11=7,11=12),11&gt;=$K67,11&lt;=IF($L67="",12,$L67)),$J67,0),IF(AND(11&gt;=$K67,11&lt;=IF($L67="",12,$L67),MOD(11-$K67,$N67)=0),$J67,0)))</f>
        <v>0</v>
      </c>
      <c r="Z67" s="19" t="n">
        <f aca="false">IF(OR($M67="",$M67="ERR",$J67="",$K67="",$N67=""),0,IF($N67=0,IF(AND(OR(12=7,12=12),12&gt;=$K67,12&lt;=IF($L67="",12,$L67)),$J67,0),IF(AND(12&gt;=$K67,12&lt;=IF($L67="",12,$L67),MOD(12-$K67,$N67)=0),$J67,0)))</f>
        <v>0</v>
      </c>
      <c r="AA67" s="36" t="n">
        <f aca="false">SUM(O67:Z67)</f>
        <v>0</v>
      </c>
      <c r="AB67" s="15" t="str">
        <f aca="false">IF(AND($B67="",$D67="",$J67=""),"",IF($B67="","Falta código",IF(ISNA(MATCH($B67,LST_COD,0)),"Código no registrado en Trabajadores",IF($E67="","Concepto no está en el catálogo",IF($M67="ERR","Retención de otro empleador: Origen = Otro empleador",IF(OR($J67="",$K67=""),"Falta monto o mes",IF(OR($K67&lt;1,$K67&gt;12),"Mes inicio inválido",IF(AND($L67&lt;&gt;"",OR($L67&lt;$K67,$L67&gt;12)),"Mes fin inválido",IF($N67="","Falta frecuencia",IF(AND($G67&lt;&gt;"Otro empleador",SUMPRODUCT(($O67:$Z67&lt;&gt;0)*(((COLUMN($O67:$Z67)-14)&lt;INDEX(Trabajadores!$M$6:$M$105,MATCH($B67,LST_COD,0)))+((COLUMN($O67:$Z67)-14)&gt;INDEX(Trabajadores!$N$6:$N$105,MATCH($B67,LST_COD,0)))))&gt;0),"Aviso: hay meses fuera del periodo laboral","OK"))))))))))</f>
        <v/>
      </c>
    </row>
    <row r="68" customFormat="false" ht="15" hidden="false" customHeight="false" outlineLevel="0" collapsed="false">
      <c r="A68" s="23" t="n">
        <v>63</v>
      </c>
      <c r="B68" s="7"/>
      <c r="C68" s="35" t="str">
        <f aca="false">IF($B68="","",IFERROR(INDEX(Trabajadores!$D$6:$D$105,MATCH($B68,LST_COD,0)),"¿Código?"))</f>
        <v/>
      </c>
      <c r="D68" s="30"/>
      <c r="E68" s="9" t="str">
        <f aca="false">IF($D68="","",IFERROR(VLOOKUP($D68,CONC_TABLA,2,FALSE()),""))</f>
        <v/>
      </c>
      <c r="F68" s="9" t="str">
        <f aca="false">IF($D68="","",IFERROR(VLOOKUP($D68,CONC_TABLA,3,FALSE()),""))</f>
        <v/>
      </c>
      <c r="G68" s="30"/>
      <c r="H68" s="30"/>
      <c r="I68" s="30"/>
      <c r="J68" s="29"/>
      <c r="K68" s="28"/>
      <c r="L68" s="28"/>
      <c r="M68" s="9" t="str">
        <f aca="false">IF(OR($B68="",$E68=""),"",IF($E68="INA","INA",IF($G68="Otro empleador",IF($E68="RET","RETO",IF($E68="ORD","OTO","OTX")),IF($E68="RET","ERR",$E68))))</f>
        <v/>
      </c>
      <c r="N68" s="9" t="str">
        <f aca="false">IF($I68="","",IFERROR(VLOOKUP($I68,FREC_TABLA,2,FALSE()),""))</f>
        <v/>
      </c>
      <c r="O68" s="19" t="n">
        <f aca="false">IF(OR($M68="",$M68="ERR",$J68="",$K68="",$N68=""),0,IF($N68=0,IF(AND(OR(1=7,1=12),1&gt;=$K68,1&lt;=IF($L68="",12,$L68)),$J68,0),IF(AND(1&gt;=$K68,1&lt;=IF($L68="",12,$L68),MOD(1-$K68,$N68)=0),$J68,0)))</f>
        <v>0</v>
      </c>
      <c r="P68" s="19" t="n">
        <f aca="false">IF(OR($M68="",$M68="ERR",$J68="",$K68="",$N68=""),0,IF($N68=0,IF(AND(OR(2=7,2=12),2&gt;=$K68,2&lt;=IF($L68="",12,$L68)),$J68,0),IF(AND(2&gt;=$K68,2&lt;=IF($L68="",12,$L68),MOD(2-$K68,$N68)=0),$J68,0)))</f>
        <v>0</v>
      </c>
      <c r="Q68" s="19" t="n">
        <f aca="false">IF(OR($M68="",$M68="ERR",$J68="",$K68="",$N68=""),0,IF($N68=0,IF(AND(OR(3=7,3=12),3&gt;=$K68,3&lt;=IF($L68="",12,$L68)),$J68,0),IF(AND(3&gt;=$K68,3&lt;=IF($L68="",12,$L68),MOD(3-$K68,$N68)=0),$J68,0)))</f>
        <v>0</v>
      </c>
      <c r="R68" s="19" t="n">
        <f aca="false">IF(OR($M68="",$M68="ERR",$J68="",$K68="",$N68=""),0,IF($N68=0,IF(AND(OR(4=7,4=12),4&gt;=$K68,4&lt;=IF($L68="",12,$L68)),$J68,0),IF(AND(4&gt;=$K68,4&lt;=IF($L68="",12,$L68),MOD(4-$K68,$N68)=0),$J68,0)))</f>
        <v>0</v>
      </c>
      <c r="S68" s="19" t="n">
        <f aca="false">IF(OR($M68="",$M68="ERR",$J68="",$K68="",$N68=""),0,IF($N68=0,IF(AND(OR(5=7,5=12),5&gt;=$K68,5&lt;=IF($L68="",12,$L68)),$J68,0),IF(AND(5&gt;=$K68,5&lt;=IF($L68="",12,$L68),MOD(5-$K68,$N68)=0),$J68,0)))</f>
        <v>0</v>
      </c>
      <c r="T68" s="19" t="n">
        <f aca="false">IF(OR($M68="",$M68="ERR",$J68="",$K68="",$N68=""),0,IF($N68=0,IF(AND(OR(6=7,6=12),6&gt;=$K68,6&lt;=IF($L68="",12,$L68)),$J68,0),IF(AND(6&gt;=$K68,6&lt;=IF($L68="",12,$L68),MOD(6-$K68,$N68)=0),$J68,0)))</f>
        <v>0</v>
      </c>
      <c r="U68" s="19" t="n">
        <f aca="false">IF(OR($M68="",$M68="ERR",$J68="",$K68="",$N68=""),0,IF($N68=0,IF(AND(OR(7=7,7=12),7&gt;=$K68,7&lt;=IF($L68="",12,$L68)),$J68,0),IF(AND(7&gt;=$K68,7&lt;=IF($L68="",12,$L68),MOD(7-$K68,$N68)=0),$J68,0)))</f>
        <v>0</v>
      </c>
      <c r="V68" s="19" t="n">
        <f aca="false">IF(OR($M68="",$M68="ERR",$J68="",$K68="",$N68=""),0,IF($N68=0,IF(AND(OR(8=7,8=12),8&gt;=$K68,8&lt;=IF($L68="",12,$L68)),$J68,0),IF(AND(8&gt;=$K68,8&lt;=IF($L68="",12,$L68),MOD(8-$K68,$N68)=0),$J68,0)))</f>
        <v>0</v>
      </c>
      <c r="W68" s="19" t="n">
        <f aca="false">IF(OR($M68="",$M68="ERR",$J68="",$K68="",$N68=""),0,IF($N68=0,IF(AND(OR(9=7,9=12),9&gt;=$K68,9&lt;=IF($L68="",12,$L68)),$J68,0),IF(AND(9&gt;=$K68,9&lt;=IF($L68="",12,$L68),MOD(9-$K68,$N68)=0),$J68,0)))</f>
        <v>0</v>
      </c>
      <c r="X68" s="19" t="n">
        <f aca="false">IF(OR($M68="",$M68="ERR",$J68="",$K68="",$N68=""),0,IF($N68=0,IF(AND(OR(10=7,10=12),10&gt;=$K68,10&lt;=IF($L68="",12,$L68)),$J68,0),IF(AND(10&gt;=$K68,10&lt;=IF($L68="",12,$L68),MOD(10-$K68,$N68)=0),$J68,0)))</f>
        <v>0</v>
      </c>
      <c r="Y68" s="19" t="n">
        <f aca="false">IF(OR($M68="",$M68="ERR",$J68="",$K68="",$N68=""),0,IF($N68=0,IF(AND(OR(11=7,11=12),11&gt;=$K68,11&lt;=IF($L68="",12,$L68)),$J68,0),IF(AND(11&gt;=$K68,11&lt;=IF($L68="",12,$L68),MOD(11-$K68,$N68)=0),$J68,0)))</f>
        <v>0</v>
      </c>
      <c r="Z68" s="19" t="n">
        <f aca="false">IF(OR($M68="",$M68="ERR",$J68="",$K68="",$N68=""),0,IF($N68=0,IF(AND(OR(12=7,12=12),12&gt;=$K68,12&lt;=IF($L68="",12,$L68)),$J68,0),IF(AND(12&gt;=$K68,12&lt;=IF($L68="",12,$L68),MOD(12-$K68,$N68)=0),$J68,0)))</f>
        <v>0</v>
      </c>
      <c r="AA68" s="36" t="n">
        <f aca="false">SUM(O68:Z68)</f>
        <v>0</v>
      </c>
      <c r="AB68" s="15" t="str">
        <f aca="false">IF(AND($B68="",$D68="",$J68=""),"",IF($B68="","Falta código",IF(ISNA(MATCH($B68,LST_COD,0)),"Código no registrado en Trabajadores",IF($E68="","Concepto no está en el catálogo",IF($M68="ERR","Retención de otro empleador: Origen = Otro empleador",IF(OR($J68="",$K68=""),"Falta monto o mes",IF(OR($K68&lt;1,$K68&gt;12),"Mes inicio inválido",IF(AND($L68&lt;&gt;"",OR($L68&lt;$K68,$L68&gt;12)),"Mes fin inválido",IF($N68="","Falta frecuencia",IF(AND($G68&lt;&gt;"Otro empleador",SUMPRODUCT(($O68:$Z68&lt;&gt;0)*(((COLUMN($O68:$Z68)-14)&lt;INDEX(Trabajadores!$M$6:$M$105,MATCH($B68,LST_COD,0)))+((COLUMN($O68:$Z68)-14)&gt;INDEX(Trabajadores!$N$6:$N$105,MATCH($B68,LST_COD,0)))))&gt;0),"Aviso: hay meses fuera del periodo laboral","OK"))))))))))</f>
        <v/>
      </c>
    </row>
    <row r="69" customFormat="false" ht="15" hidden="false" customHeight="false" outlineLevel="0" collapsed="false">
      <c r="A69" s="23" t="n">
        <v>64</v>
      </c>
      <c r="B69" s="7"/>
      <c r="C69" s="35" t="str">
        <f aca="false">IF($B69="","",IFERROR(INDEX(Trabajadores!$D$6:$D$105,MATCH($B69,LST_COD,0)),"¿Código?"))</f>
        <v/>
      </c>
      <c r="D69" s="30"/>
      <c r="E69" s="9" t="str">
        <f aca="false">IF($D69="","",IFERROR(VLOOKUP($D69,CONC_TABLA,2,FALSE()),""))</f>
        <v/>
      </c>
      <c r="F69" s="9" t="str">
        <f aca="false">IF($D69="","",IFERROR(VLOOKUP($D69,CONC_TABLA,3,FALSE()),""))</f>
        <v/>
      </c>
      <c r="G69" s="30"/>
      <c r="H69" s="30"/>
      <c r="I69" s="30"/>
      <c r="J69" s="29"/>
      <c r="K69" s="28"/>
      <c r="L69" s="28"/>
      <c r="M69" s="9" t="str">
        <f aca="false">IF(OR($B69="",$E69=""),"",IF($E69="INA","INA",IF($G69="Otro empleador",IF($E69="RET","RETO",IF($E69="ORD","OTO","OTX")),IF($E69="RET","ERR",$E69))))</f>
        <v/>
      </c>
      <c r="N69" s="9" t="str">
        <f aca="false">IF($I69="","",IFERROR(VLOOKUP($I69,FREC_TABLA,2,FALSE()),""))</f>
        <v/>
      </c>
      <c r="O69" s="19" t="n">
        <f aca="false">IF(OR($M69="",$M69="ERR",$J69="",$K69="",$N69=""),0,IF($N69=0,IF(AND(OR(1=7,1=12),1&gt;=$K69,1&lt;=IF($L69="",12,$L69)),$J69,0),IF(AND(1&gt;=$K69,1&lt;=IF($L69="",12,$L69),MOD(1-$K69,$N69)=0),$J69,0)))</f>
        <v>0</v>
      </c>
      <c r="P69" s="19" t="n">
        <f aca="false">IF(OR($M69="",$M69="ERR",$J69="",$K69="",$N69=""),0,IF($N69=0,IF(AND(OR(2=7,2=12),2&gt;=$K69,2&lt;=IF($L69="",12,$L69)),$J69,0),IF(AND(2&gt;=$K69,2&lt;=IF($L69="",12,$L69),MOD(2-$K69,$N69)=0),$J69,0)))</f>
        <v>0</v>
      </c>
      <c r="Q69" s="19" t="n">
        <f aca="false">IF(OR($M69="",$M69="ERR",$J69="",$K69="",$N69=""),0,IF($N69=0,IF(AND(OR(3=7,3=12),3&gt;=$K69,3&lt;=IF($L69="",12,$L69)),$J69,0),IF(AND(3&gt;=$K69,3&lt;=IF($L69="",12,$L69),MOD(3-$K69,$N69)=0),$J69,0)))</f>
        <v>0</v>
      </c>
      <c r="R69" s="19" t="n">
        <f aca="false">IF(OR($M69="",$M69="ERR",$J69="",$K69="",$N69=""),0,IF($N69=0,IF(AND(OR(4=7,4=12),4&gt;=$K69,4&lt;=IF($L69="",12,$L69)),$J69,0),IF(AND(4&gt;=$K69,4&lt;=IF($L69="",12,$L69),MOD(4-$K69,$N69)=0),$J69,0)))</f>
        <v>0</v>
      </c>
      <c r="S69" s="19" t="n">
        <f aca="false">IF(OR($M69="",$M69="ERR",$J69="",$K69="",$N69=""),0,IF($N69=0,IF(AND(OR(5=7,5=12),5&gt;=$K69,5&lt;=IF($L69="",12,$L69)),$J69,0),IF(AND(5&gt;=$K69,5&lt;=IF($L69="",12,$L69),MOD(5-$K69,$N69)=0),$J69,0)))</f>
        <v>0</v>
      </c>
      <c r="T69" s="19" t="n">
        <f aca="false">IF(OR($M69="",$M69="ERR",$J69="",$K69="",$N69=""),0,IF($N69=0,IF(AND(OR(6=7,6=12),6&gt;=$K69,6&lt;=IF($L69="",12,$L69)),$J69,0),IF(AND(6&gt;=$K69,6&lt;=IF($L69="",12,$L69),MOD(6-$K69,$N69)=0),$J69,0)))</f>
        <v>0</v>
      </c>
      <c r="U69" s="19" t="n">
        <f aca="false">IF(OR($M69="",$M69="ERR",$J69="",$K69="",$N69=""),0,IF($N69=0,IF(AND(OR(7=7,7=12),7&gt;=$K69,7&lt;=IF($L69="",12,$L69)),$J69,0),IF(AND(7&gt;=$K69,7&lt;=IF($L69="",12,$L69),MOD(7-$K69,$N69)=0),$J69,0)))</f>
        <v>0</v>
      </c>
      <c r="V69" s="19" t="n">
        <f aca="false">IF(OR($M69="",$M69="ERR",$J69="",$K69="",$N69=""),0,IF($N69=0,IF(AND(OR(8=7,8=12),8&gt;=$K69,8&lt;=IF($L69="",12,$L69)),$J69,0),IF(AND(8&gt;=$K69,8&lt;=IF($L69="",12,$L69),MOD(8-$K69,$N69)=0),$J69,0)))</f>
        <v>0</v>
      </c>
      <c r="W69" s="19" t="n">
        <f aca="false">IF(OR($M69="",$M69="ERR",$J69="",$K69="",$N69=""),0,IF($N69=0,IF(AND(OR(9=7,9=12),9&gt;=$K69,9&lt;=IF($L69="",12,$L69)),$J69,0),IF(AND(9&gt;=$K69,9&lt;=IF($L69="",12,$L69),MOD(9-$K69,$N69)=0),$J69,0)))</f>
        <v>0</v>
      </c>
      <c r="X69" s="19" t="n">
        <f aca="false">IF(OR($M69="",$M69="ERR",$J69="",$K69="",$N69=""),0,IF($N69=0,IF(AND(OR(10=7,10=12),10&gt;=$K69,10&lt;=IF($L69="",12,$L69)),$J69,0),IF(AND(10&gt;=$K69,10&lt;=IF($L69="",12,$L69),MOD(10-$K69,$N69)=0),$J69,0)))</f>
        <v>0</v>
      </c>
      <c r="Y69" s="19" t="n">
        <f aca="false">IF(OR($M69="",$M69="ERR",$J69="",$K69="",$N69=""),0,IF($N69=0,IF(AND(OR(11=7,11=12),11&gt;=$K69,11&lt;=IF($L69="",12,$L69)),$J69,0),IF(AND(11&gt;=$K69,11&lt;=IF($L69="",12,$L69),MOD(11-$K69,$N69)=0),$J69,0)))</f>
        <v>0</v>
      </c>
      <c r="Z69" s="19" t="n">
        <f aca="false">IF(OR($M69="",$M69="ERR",$J69="",$K69="",$N69=""),0,IF($N69=0,IF(AND(OR(12=7,12=12),12&gt;=$K69,12&lt;=IF($L69="",12,$L69)),$J69,0),IF(AND(12&gt;=$K69,12&lt;=IF($L69="",12,$L69),MOD(12-$K69,$N69)=0),$J69,0)))</f>
        <v>0</v>
      </c>
      <c r="AA69" s="36" t="n">
        <f aca="false">SUM(O69:Z69)</f>
        <v>0</v>
      </c>
      <c r="AB69" s="15" t="str">
        <f aca="false">IF(AND($B69="",$D69="",$J69=""),"",IF($B69="","Falta código",IF(ISNA(MATCH($B69,LST_COD,0)),"Código no registrado en Trabajadores",IF($E69="","Concepto no está en el catálogo",IF($M69="ERR","Retención de otro empleador: Origen = Otro empleador",IF(OR($J69="",$K69=""),"Falta monto o mes",IF(OR($K69&lt;1,$K69&gt;12),"Mes inicio inválido",IF(AND($L69&lt;&gt;"",OR($L69&lt;$K69,$L69&gt;12)),"Mes fin inválido",IF($N69="","Falta frecuencia",IF(AND($G69&lt;&gt;"Otro empleador",SUMPRODUCT(($O69:$Z69&lt;&gt;0)*(((COLUMN($O69:$Z69)-14)&lt;INDEX(Trabajadores!$M$6:$M$105,MATCH($B69,LST_COD,0)))+((COLUMN($O69:$Z69)-14)&gt;INDEX(Trabajadores!$N$6:$N$105,MATCH($B69,LST_COD,0)))))&gt;0),"Aviso: hay meses fuera del periodo laboral","OK"))))))))))</f>
        <v/>
      </c>
    </row>
    <row r="70" customFormat="false" ht="15" hidden="false" customHeight="false" outlineLevel="0" collapsed="false">
      <c r="A70" s="23" t="n">
        <v>65</v>
      </c>
      <c r="B70" s="7"/>
      <c r="C70" s="35" t="str">
        <f aca="false">IF($B70="","",IFERROR(INDEX(Trabajadores!$D$6:$D$105,MATCH($B70,LST_COD,0)),"¿Código?"))</f>
        <v/>
      </c>
      <c r="D70" s="30"/>
      <c r="E70" s="9" t="str">
        <f aca="false">IF($D70="","",IFERROR(VLOOKUP($D70,CONC_TABLA,2,FALSE()),""))</f>
        <v/>
      </c>
      <c r="F70" s="9" t="str">
        <f aca="false">IF($D70="","",IFERROR(VLOOKUP($D70,CONC_TABLA,3,FALSE()),""))</f>
        <v/>
      </c>
      <c r="G70" s="30"/>
      <c r="H70" s="30"/>
      <c r="I70" s="30"/>
      <c r="J70" s="29"/>
      <c r="K70" s="28"/>
      <c r="L70" s="28"/>
      <c r="M70" s="9" t="str">
        <f aca="false">IF(OR($B70="",$E70=""),"",IF($E70="INA","INA",IF($G70="Otro empleador",IF($E70="RET","RETO",IF($E70="ORD","OTO","OTX")),IF($E70="RET","ERR",$E70))))</f>
        <v/>
      </c>
      <c r="N70" s="9" t="str">
        <f aca="false">IF($I70="","",IFERROR(VLOOKUP($I70,FREC_TABLA,2,FALSE()),""))</f>
        <v/>
      </c>
      <c r="O70" s="19" t="n">
        <f aca="false">IF(OR($M70="",$M70="ERR",$J70="",$K70="",$N70=""),0,IF($N70=0,IF(AND(OR(1=7,1=12),1&gt;=$K70,1&lt;=IF($L70="",12,$L70)),$J70,0),IF(AND(1&gt;=$K70,1&lt;=IF($L70="",12,$L70),MOD(1-$K70,$N70)=0),$J70,0)))</f>
        <v>0</v>
      </c>
      <c r="P70" s="19" t="n">
        <f aca="false">IF(OR($M70="",$M70="ERR",$J70="",$K70="",$N70=""),0,IF($N70=0,IF(AND(OR(2=7,2=12),2&gt;=$K70,2&lt;=IF($L70="",12,$L70)),$J70,0),IF(AND(2&gt;=$K70,2&lt;=IF($L70="",12,$L70),MOD(2-$K70,$N70)=0),$J70,0)))</f>
        <v>0</v>
      </c>
      <c r="Q70" s="19" t="n">
        <f aca="false">IF(OR($M70="",$M70="ERR",$J70="",$K70="",$N70=""),0,IF($N70=0,IF(AND(OR(3=7,3=12),3&gt;=$K70,3&lt;=IF($L70="",12,$L70)),$J70,0),IF(AND(3&gt;=$K70,3&lt;=IF($L70="",12,$L70),MOD(3-$K70,$N70)=0),$J70,0)))</f>
        <v>0</v>
      </c>
      <c r="R70" s="19" t="n">
        <f aca="false">IF(OR($M70="",$M70="ERR",$J70="",$K70="",$N70=""),0,IF($N70=0,IF(AND(OR(4=7,4=12),4&gt;=$K70,4&lt;=IF($L70="",12,$L70)),$J70,0),IF(AND(4&gt;=$K70,4&lt;=IF($L70="",12,$L70),MOD(4-$K70,$N70)=0),$J70,0)))</f>
        <v>0</v>
      </c>
      <c r="S70" s="19" t="n">
        <f aca="false">IF(OR($M70="",$M70="ERR",$J70="",$K70="",$N70=""),0,IF($N70=0,IF(AND(OR(5=7,5=12),5&gt;=$K70,5&lt;=IF($L70="",12,$L70)),$J70,0),IF(AND(5&gt;=$K70,5&lt;=IF($L70="",12,$L70),MOD(5-$K70,$N70)=0),$J70,0)))</f>
        <v>0</v>
      </c>
      <c r="T70" s="19" t="n">
        <f aca="false">IF(OR($M70="",$M70="ERR",$J70="",$K70="",$N70=""),0,IF($N70=0,IF(AND(OR(6=7,6=12),6&gt;=$K70,6&lt;=IF($L70="",12,$L70)),$J70,0),IF(AND(6&gt;=$K70,6&lt;=IF($L70="",12,$L70),MOD(6-$K70,$N70)=0),$J70,0)))</f>
        <v>0</v>
      </c>
      <c r="U70" s="19" t="n">
        <f aca="false">IF(OR($M70="",$M70="ERR",$J70="",$K70="",$N70=""),0,IF($N70=0,IF(AND(OR(7=7,7=12),7&gt;=$K70,7&lt;=IF($L70="",12,$L70)),$J70,0),IF(AND(7&gt;=$K70,7&lt;=IF($L70="",12,$L70),MOD(7-$K70,$N70)=0),$J70,0)))</f>
        <v>0</v>
      </c>
      <c r="V70" s="19" t="n">
        <f aca="false">IF(OR($M70="",$M70="ERR",$J70="",$K70="",$N70=""),0,IF($N70=0,IF(AND(OR(8=7,8=12),8&gt;=$K70,8&lt;=IF($L70="",12,$L70)),$J70,0),IF(AND(8&gt;=$K70,8&lt;=IF($L70="",12,$L70),MOD(8-$K70,$N70)=0),$J70,0)))</f>
        <v>0</v>
      </c>
      <c r="W70" s="19" t="n">
        <f aca="false">IF(OR($M70="",$M70="ERR",$J70="",$K70="",$N70=""),0,IF($N70=0,IF(AND(OR(9=7,9=12),9&gt;=$K70,9&lt;=IF($L70="",12,$L70)),$J70,0),IF(AND(9&gt;=$K70,9&lt;=IF($L70="",12,$L70),MOD(9-$K70,$N70)=0),$J70,0)))</f>
        <v>0</v>
      </c>
      <c r="X70" s="19" t="n">
        <f aca="false">IF(OR($M70="",$M70="ERR",$J70="",$K70="",$N70=""),0,IF($N70=0,IF(AND(OR(10=7,10=12),10&gt;=$K70,10&lt;=IF($L70="",12,$L70)),$J70,0),IF(AND(10&gt;=$K70,10&lt;=IF($L70="",12,$L70),MOD(10-$K70,$N70)=0),$J70,0)))</f>
        <v>0</v>
      </c>
      <c r="Y70" s="19" t="n">
        <f aca="false">IF(OR($M70="",$M70="ERR",$J70="",$K70="",$N70=""),0,IF($N70=0,IF(AND(OR(11=7,11=12),11&gt;=$K70,11&lt;=IF($L70="",12,$L70)),$J70,0),IF(AND(11&gt;=$K70,11&lt;=IF($L70="",12,$L70),MOD(11-$K70,$N70)=0),$J70,0)))</f>
        <v>0</v>
      </c>
      <c r="Z70" s="19" t="n">
        <f aca="false">IF(OR($M70="",$M70="ERR",$J70="",$K70="",$N70=""),0,IF($N70=0,IF(AND(OR(12=7,12=12),12&gt;=$K70,12&lt;=IF($L70="",12,$L70)),$J70,0),IF(AND(12&gt;=$K70,12&lt;=IF($L70="",12,$L70),MOD(12-$K70,$N70)=0),$J70,0)))</f>
        <v>0</v>
      </c>
      <c r="AA70" s="36" t="n">
        <f aca="false">SUM(O70:Z70)</f>
        <v>0</v>
      </c>
      <c r="AB70" s="15" t="str">
        <f aca="false">IF(AND($B70="",$D70="",$J70=""),"",IF($B70="","Falta código",IF(ISNA(MATCH($B70,LST_COD,0)),"Código no registrado en Trabajadores",IF($E70="","Concepto no está en el catálogo",IF($M70="ERR","Retención de otro empleador: Origen = Otro empleador",IF(OR($J70="",$K70=""),"Falta monto o mes",IF(OR($K70&lt;1,$K70&gt;12),"Mes inicio inválido",IF(AND($L70&lt;&gt;"",OR($L70&lt;$K70,$L70&gt;12)),"Mes fin inválido",IF($N70="","Falta frecuencia",IF(AND($G70&lt;&gt;"Otro empleador",SUMPRODUCT(($O70:$Z70&lt;&gt;0)*(((COLUMN($O70:$Z70)-14)&lt;INDEX(Trabajadores!$M$6:$M$105,MATCH($B70,LST_COD,0)))+((COLUMN($O70:$Z70)-14)&gt;INDEX(Trabajadores!$N$6:$N$105,MATCH($B70,LST_COD,0)))))&gt;0),"Aviso: hay meses fuera del periodo laboral","OK"))))))))))</f>
        <v/>
      </c>
    </row>
    <row r="71" customFormat="false" ht="15" hidden="false" customHeight="false" outlineLevel="0" collapsed="false">
      <c r="A71" s="23" t="n">
        <v>66</v>
      </c>
      <c r="B71" s="7"/>
      <c r="C71" s="35" t="str">
        <f aca="false">IF($B71="","",IFERROR(INDEX(Trabajadores!$D$6:$D$105,MATCH($B71,LST_COD,0)),"¿Código?"))</f>
        <v/>
      </c>
      <c r="D71" s="30"/>
      <c r="E71" s="9" t="str">
        <f aca="false">IF($D71="","",IFERROR(VLOOKUP($D71,CONC_TABLA,2,FALSE()),""))</f>
        <v/>
      </c>
      <c r="F71" s="9" t="str">
        <f aca="false">IF($D71="","",IFERROR(VLOOKUP($D71,CONC_TABLA,3,FALSE()),""))</f>
        <v/>
      </c>
      <c r="G71" s="30"/>
      <c r="H71" s="30"/>
      <c r="I71" s="30"/>
      <c r="J71" s="29"/>
      <c r="K71" s="28"/>
      <c r="L71" s="28"/>
      <c r="M71" s="9" t="str">
        <f aca="false">IF(OR($B71="",$E71=""),"",IF($E71="INA","INA",IF($G71="Otro empleador",IF($E71="RET","RETO",IF($E71="ORD","OTO","OTX")),IF($E71="RET","ERR",$E71))))</f>
        <v/>
      </c>
      <c r="N71" s="9" t="str">
        <f aca="false">IF($I71="","",IFERROR(VLOOKUP($I71,FREC_TABLA,2,FALSE()),""))</f>
        <v/>
      </c>
      <c r="O71" s="19" t="n">
        <f aca="false">IF(OR($M71="",$M71="ERR",$J71="",$K71="",$N71=""),0,IF($N71=0,IF(AND(OR(1=7,1=12),1&gt;=$K71,1&lt;=IF($L71="",12,$L71)),$J71,0),IF(AND(1&gt;=$K71,1&lt;=IF($L71="",12,$L71),MOD(1-$K71,$N71)=0),$J71,0)))</f>
        <v>0</v>
      </c>
      <c r="P71" s="19" t="n">
        <f aca="false">IF(OR($M71="",$M71="ERR",$J71="",$K71="",$N71=""),0,IF($N71=0,IF(AND(OR(2=7,2=12),2&gt;=$K71,2&lt;=IF($L71="",12,$L71)),$J71,0),IF(AND(2&gt;=$K71,2&lt;=IF($L71="",12,$L71),MOD(2-$K71,$N71)=0),$J71,0)))</f>
        <v>0</v>
      </c>
      <c r="Q71" s="19" t="n">
        <f aca="false">IF(OR($M71="",$M71="ERR",$J71="",$K71="",$N71=""),0,IF($N71=0,IF(AND(OR(3=7,3=12),3&gt;=$K71,3&lt;=IF($L71="",12,$L71)),$J71,0),IF(AND(3&gt;=$K71,3&lt;=IF($L71="",12,$L71),MOD(3-$K71,$N71)=0),$J71,0)))</f>
        <v>0</v>
      </c>
      <c r="R71" s="19" t="n">
        <f aca="false">IF(OR($M71="",$M71="ERR",$J71="",$K71="",$N71=""),0,IF($N71=0,IF(AND(OR(4=7,4=12),4&gt;=$K71,4&lt;=IF($L71="",12,$L71)),$J71,0),IF(AND(4&gt;=$K71,4&lt;=IF($L71="",12,$L71),MOD(4-$K71,$N71)=0),$J71,0)))</f>
        <v>0</v>
      </c>
      <c r="S71" s="19" t="n">
        <f aca="false">IF(OR($M71="",$M71="ERR",$J71="",$K71="",$N71=""),0,IF($N71=0,IF(AND(OR(5=7,5=12),5&gt;=$K71,5&lt;=IF($L71="",12,$L71)),$J71,0),IF(AND(5&gt;=$K71,5&lt;=IF($L71="",12,$L71),MOD(5-$K71,$N71)=0),$J71,0)))</f>
        <v>0</v>
      </c>
      <c r="T71" s="19" t="n">
        <f aca="false">IF(OR($M71="",$M71="ERR",$J71="",$K71="",$N71=""),0,IF($N71=0,IF(AND(OR(6=7,6=12),6&gt;=$K71,6&lt;=IF($L71="",12,$L71)),$J71,0),IF(AND(6&gt;=$K71,6&lt;=IF($L71="",12,$L71),MOD(6-$K71,$N71)=0),$J71,0)))</f>
        <v>0</v>
      </c>
      <c r="U71" s="19" t="n">
        <f aca="false">IF(OR($M71="",$M71="ERR",$J71="",$K71="",$N71=""),0,IF($N71=0,IF(AND(OR(7=7,7=12),7&gt;=$K71,7&lt;=IF($L71="",12,$L71)),$J71,0),IF(AND(7&gt;=$K71,7&lt;=IF($L71="",12,$L71),MOD(7-$K71,$N71)=0),$J71,0)))</f>
        <v>0</v>
      </c>
      <c r="V71" s="19" t="n">
        <f aca="false">IF(OR($M71="",$M71="ERR",$J71="",$K71="",$N71=""),0,IF($N71=0,IF(AND(OR(8=7,8=12),8&gt;=$K71,8&lt;=IF($L71="",12,$L71)),$J71,0),IF(AND(8&gt;=$K71,8&lt;=IF($L71="",12,$L71),MOD(8-$K71,$N71)=0),$J71,0)))</f>
        <v>0</v>
      </c>
      <c r="W71" s="19" t="n">
        <f aca="false">IF(OR($M71="",$M71="ERR",$J71="",$K71="",$N71=""),0,IF($N71=0,IF(AND(OR(9=7,9=12),9&gt;=$K71,9&lt;=IF($L71="",12,$L71)),$J71,0),IF(AND(9&gt;=$K71,9&lt;=IF($L71="",12,$L71),MOD(9-$K71,$N71)=0),$J71,0)))</f>
        <v>0</v>
      </c>
      <c r="X71" s="19" t="n">
        <f aca="false">IF(OR($M71="",$M71="ERR",$J71="",$K71="",$N71=""),0,IF($N71=0,IF(AND(OR(10=7,10=12),10&gt;=$K71,10&lt;=IF($L71="",12,$L71)),$J71,0),IF(AND(10&gt;=$K71,10&lt;=IF($L71="",12,$L71),MOD(10-$K71,$N71)=0),$J71,0)))</f>
        <v>0</v>
      </c>
      <c r="Y71" s="19" t="n">
        <f aca="false">IF(OR($M71="",$M71="ERR",$J71="",$K71="",$N71=""),0,IF($N71=0,IF(AND(OR(11=7,11=12),11&gt;=$K71,11&lt;=IF($L71="",12,$L71)),$J71,0),IF(AND(11&gt;=$K71,11&lt;=IF($L71="",12,$L71),MOD(11-$K71,$N71)=0),$J71,0)))</f>
        <v>0</v>
      </c>
      <c r="Z71" s="19" t="n">
        <f aca="false">IF(OR($M71="",$M71="ERR",$J71="",$K71="",$N71=""),0,IF($N71=0,IF(AND(OR(12=7,12=12),12&gt;=$K71,12&lt;=IF($L71="",12,$L71)),$J71,0),IF(AND(12&gt;=$K71,12&lt;=IF($L71="",12,$L71),MOD(12-$K71,$N71)=0),$J71,0)))</f>
        <v>0</v>
      </c>
      <c r="AA71" s="36" t="n">
        <f aca="false">SUM(O71:Z71)</f>
        <v>0</v>
      </c>
      <c r="AB71" s="15" t="str">
        <f aca="false">IF(AND($B71="",$D71="",$J71=""),"",IF($B71="","Falta código",IF(ISNA(MATCH($B71,LST_COD,0)),"Código no registrado en Trabajadores",IF($E71="","Concepto no está en el catálogo",IF($M71="ERR","Retención de otro empleador: Origen = Otro empleador",IF(OR($J71="",$K71=""),"Falta monto o mes",IF(OR($K71&lt;1,$K71&gt;12),"Mes inicio inválido",IF(AND($L71&lt;&gt;"",OR($L71&lt;$K71,$L71&gt;12)),"Mes fin inválido",IF($N71="","Falta frecuencia",IF(AND($G71&lt;&gt;"Otro empleador",SUMPRODUCT(($O71:$Z71&lt;&gt;0)*(((COLUMN($O71:$Z71)-14)&lt;INDEX(Trabajadores!$M$6:$M$105,MATCH($B71,LST_COD,0)))+((COLUMN($O71:$Z71)-14)&gt;INDEX(Trabajadores!$N$6:$N$105,MATCH($B71,LST_COD,0)))))&gt;0),"Aviso: hay meses fuera del periodo laboral","OK"))))))))))</f>
        <v/>
      </c>
    </row>
    <row r="72" customFormat="false" ht="15" hidden="false" customHeight="false" outlineLevel="0" collapsed="false">
      <c r="A72" s="23" t="n">
        <v>67</v>
      </c>
      <c r="B72" s="7"/>
      <c r="C72" s="35" t="str">
        <f aca="false">IF($B72="","",IFERROR(INDEX(Trabajadores!$D$6:$D$105,MATCH($B72,LST_COD,0)),"¿Código?"))</f>
        <v/>
      </c>
      <c r="D72" s="30"/>
      <c r="E72" s="9" t="str">
        <f aca="false">IF($D72="","",IFERROR(VLOOKUP($D72,CONC_TABLA,2,FALSE()),""))</f>
        <v/>
      </c>
      <c r="F72" s="9" t="str">
        <f aca="false">IF($D72="","",IFERROR(VLOOKUP($D72,CONC_TABLA,3,FALSE()),""))</f>
        <v/>
      </c>
      <c r="G72" s="30"/>
      <c r="H72" s="30"/>
      <c r="I72" s="30"/>
      <c r="J72" s="29"/>
      <c r="K72" s="28"/>
      <c r="L72" s="28"/>
      <c r="M72" s="9" t="str">
        <f aca="false">IF(OR($B72="",$E72=""),"",IF($E72="INA","INA",IF($G72="Otro empleador",IF($E72="RET","RETO",IF($E72="ORD","OTO","OTX")),IF($E72="RET","ERR",$E72))))</f>
        <v/>
      </c>
      <c r="N72" s="9" t="str">
        <f aca="false">IF($I72="","",IFERROR(VLOOKUP($I72,FREC_TABLA,2,FALSE()),""))</f>
        <v/>
      </c>
      <c r="O72" s="19" t="n">
        <f aca="false">IF(OR($M72="",$M72="ERR",$J72="",$K72="",$N72=""),0,IF($N72=0,IF(AND(OR(1=7,1=12),1&gt;=$K72,1&lt;=IF($L72="",12,$L72)),$J72,0),IF(AND(1&gt;=$K72,1&lt;=IF($L72="",12,$L72),MOD(1-$K72,$N72)=0),$J72,0)))</f>
        <v>0</v>
      </c>
      <c r="P72" s="19" t="n">
        <f aca="false">IF(OR($M72="",$M72="ERR",$J72="",$K72="",$N72=""),0,IF($N72=0,IF(AND(OR(2=7,2=12),2&gt;=$K72,2&lt;=IF($L72="",12,$L72)),$J72,0),IF(AND(2&gt;=$K72,2&lt;=IF($L72="",12,$L72),MOD(2-$K72,$N72)=0),$J72,0)))</f>
        <v>0</v>
      </c>
      <c r="Q72" s="19" t="n">
        <f aca="false">IF(OR($M72="",$M72="ERR",$J72="",$K72="",$N72=""),0,IF($N72=0,IF(AND(OR(3=7,3=12),3&gt;=$K72,3&lt;=IF($L72="",12,$L72)),$J72,0),IF(AND(3&gt;=$K72,3&lt;=IF($L72="",12,$L72),MOD(3-$K72,$N72)=0),$J72,0)))</f>
        <v>0</v>
      </c>
      <c r="R72" s="19" t="n">
        <f aca="false">IF(OR($M72="",$M72="ERR",$J72="",$K72="",$N72=""),0,IF($N72=0,IF(AND(OR(4=7,4=12),4&gt;=$K72,4&lt;=IF($L72="",12,$L72)),$J72,0),IF(AND(4&gt;=$K72,4&lt;=IF($L72="",12,$L72),MOD(4-$K72,$N72)=0),$J72,0)))</f>
        <v>0</v>
      </c>
      <c r="S72" s="19" t="n">
        <f aca="false">IF(OR($M72="",$M72="ERR",$J72="",$K72="",$N72=""),0,IF($N72=0,IF(AND(OR(5=7,5=12),5&gt;=$K72,5&lt;=IF($L72="",12,$L72)),$J72,0),IF(AND(5&gt;=$K72,5&lt;=IF($L72="",12,$L72),MOD(5-$K72,$N72)=0),$J72,0)))</f>
        <v>0</v>
      </c>
      <c r="T72" s="19" t="n">
        <f aca="false">IF(OR($M72="",$M72="ERR",$J72="",$K72="",$N72=""),0,IF($N72=0,IF(AND(OR(6=7,6=12),6&gt;=$K72,6&lt;=IF($L72="",12,$L72)),$J72,0),IF(AND(6&gt;=$K72,6&lt;=IF($L72="",12,$L72),MOD(6-$K72,$N72)=0),$J72,0)))</f>
        <v>0</v>
      </c>
      <c r="U72" s="19" t="n">
        <f aca="false">IF(OR($M72="",$M72="ERR",$J72="",$K72="",$N72=""),0,IF($N72=0,IF(AND(OR(7=7,7=12),7&gt;=$K72,7&lt;=IF($L72="",12,$L72)),$J72,0),IF(AND(7&gt;=$K72,7&lt;=IF($L72="",12,$L72),MOD(7-$K72,$N72)=0),$J72,0)))</f>
        <v>0</v>
      </c>
      <c r="V72" s="19" t="n">
        <f aca="false">IF(OR($M72="",$M72="ERR",$J72="",$K72="",$N72=""),0,IF($N72=0,IF(AND(OR(8=7,8=12),8&gt;=$K72,8&lt;=IF($L72="",12,$L72)),$J72,0),IF(AND(8&gt;=$K72,8&lt;=IF($L72="",12,$L72),MOD(8-$K72,$N72)=0),$J72,0)))</f>
        <v>0</v>
      </c>
      <c r="W72" s="19" t="n">
        <f aca="false">IF(OR($M72="",$M72="ERR",$J72="",$K72="",$N72=""),0,IF($N72=0,IF(AND(OR(9=7,9=12),9&gt;=$K72,9&lt;=IF($L72="",12,$L72)),$J72,0),IF(AND(9&gt;=$K72,9&lt;=IF($L72="",12,$L72),MOD(9-$K72,$N72)=0),$J72,0)))</f>
        <v>0</v>
      </c>
      <c r="X72" s="19" t="n">
        <f aca="false">IF(OR($M72="",$M72="ERR",$J72="",$K72="",$N72=""),0,IF($N72=0,IF(AND(OR(10=7,10=12),10&gt;=$K72,10&lt;=IF($L72="",12,$L72)),$J72,0),IF(AND(10&gt;=$K72,10&lt;=IF($L72="",12,$L72),MOD(10-$K72,$N72)=0),$J72,0)))</f>
        <v>0</v>
      </c>
      <c r="Y72" s="19" t="n">
        <f aca="false">IF(OR($M72="",$M72="ERR",$J72="",$K72="",$N72=""),0,IF($N72=0,IF(AND(OR(11=7,11=12),11&gt;=$K72,11&lt;=IF($L72="",12,$L72)),$J72,0),IF(AND(11&gt;=$K72,11&lt;=IF($L72="",12,$L72),MOD(11-$K72,$N72)=0),$J72,0)))</f>
        <v>0</v>
      </c>
      <c r="Z72" s="19" t="n">
        <f aca="false">IF(OR($M72="",$M72="ERR",$J72="",$K72="",$N72=""),0,IF($N72=0,IF(AND(OR(12=7,12=12),12&gt;=$K72,12&lt;=IF($L72="",12,$L72)),$J72,0),IF(AND(12&gt;=$K72,12&lt;=IF($L72="",12,$L72),MOD(12-$K72,$N72)=0),$J72,0)))</f>
        <v>0</v>
      </c>
      <c r="AA72" s="36" t="n">
        <f aca="false">SUM(O72:Z72)</f>
        <v>0</v>
      </c>
      <c r="AB72" s="15" t="str">
        <f aca="false">IF(AND($B72="",$D72="",$J72=""),"",IF($B72="","Falta código",IF(ISNA(MATCH($B72,LST_COD,0)),"Código no registrado en Trabajadores",IF($E72="","Concepto no está en el catálogo",IF($M72="ERR","Retención de otro empleador: Origen = Otro empleador",IF(OR($J72="",$K72=""),"Falta monto o mes",IF(OR($K72&lt;1,$K72&gt;12),"Mes inicio inválido",IF(AND($L72&lt;&gt;"",OR($L72&lt;$K72,$L72&gt;12)),"Mes fin inválido",IF($N72="","Falta frecuencia",IF(AND($G72&lt;&gt;"Otro empleador",SUMPRODUCT(($O72:$Z72&lt;&gt;0)*(((COLUMN($O72:$Z72)-14)&lt;INDEX(Trabajadores!$M$6:$M$105,MATCH($B72,LST_COD,0)))+((COLUMN($O72:$Z72)-14)&gt;INDEX(Trabajadores!$N$6:$N$105,MATCH($B72,LST_COD,0)))))&gt;0),"Aviso: hay meses fuera del periodo laboral","OK"))))))))))</f>
        <v/>
      </c>
    </row>
    <row r="73" customFormat="false" ht="15" hidden="false" customHeight="false" outlineLevel="0" collapsed="false">
      <c r="A73" s="23" t="n">
        <v>68</v>
      </c>
      <c r="B73" s="7"/>
      <c r="C73" s="35" t="str">
        <f aca="false">IF($B73="","",IFERROR(INDEX(Trabajadores!$D$6:$D$105,MATCH($B73,LST_COD,0)),"¿Código?"))</f>
        <v/>
      </c>
      <c r="D73" s="30"/>
      <c r="E73" s="9" t="str">
        <f aca="false">IF($D73="","",IFERROR(VLOOKUP($D73,CONC_TABLA,2,FALSE()),""))</f>
        <v/>
      </c>
      <c r="F73" s="9" t="str">
        <f aca="false">IF($D73="","",IFERROR(VLOOKUP($D73,CONC_TABLA,3,FALSE()),""))</f>
        <v/>
      </c>
      <c r="G73" s="30"/>
      <c r="H73" s="30"/>
      <c r="I73" s="30"/>
      <c r="J73" s="29"/>
      <c r="K73" s="28"/>
      <c r="L73" s="28"/>
      <c r="M73" s="9" t="str">
        <f aca="false">IF(OR($B73="",$E73=""),"",IF($E73="INA","INA",IF($G73="Otro empleador",IF($E73="RET","RETO",IF($E73="ORD","OTO","OTX")),IF($E73="RET","ERR",$E73))))</f>
        <v/>
      </c>
      <c r="N73" s="9" t="str">
        <f aca="false">IF($I73="","",IFERROR(VLOOKUP($I73,FREC_TABLA,2,FALSE()),""))</f>
        <v/>
      </c>
      <c r="O73" s="19" t="n">
        <f aca="false">IF(OR($M73="",$M73="ERR",$J73="",$K73="",$N73=""),0,IF($N73=0,IF(AND(OR(1=7,1=12),1&gt;=$K73,1&lt;=IF($L73="",12,$L73)),$J73,0),IF(AND(1&gt;=$K73,1&lt;=IF($L73="",12,$L73),MOD(1-$K73,$N73)=0),$J73,0)))</f>
        <v>0</v>
      </c>
      <c r="P73" s="19" t="n">
        <f aca="false">IF(OR($M73="",$M73="ERR",$J73="",$K73="",$N73=""),0,IF($N73=0,IF(AND(OR(2=7,2=12),2&gt;=$K73,2&lt;=IF($L73="",12,$L73)),$J73,0),IF(AND(2&gt;=$K73,2&lt;=IF($L73="",12,$L73),MOD(2-$K73,$N73)=0),$J73,0)))</f>
        <v>0</v>
      </c>
      <c r="Q73" s="19" t="n">
        <f aca="false">IF(OR($M73="",$M73="ERR",$J73="",$K73="",$N73=""),0,IF($N73=0,IF(AND(OR(3=7,3=12),3&gt;=$K73,3&lt;=IF($L73="",12,$L73)),$J73,0),IF(AND(3&gt;=$K73,3&lt;=IF($L73="",12,$L73),MOD(3-$K73,$N73)=0),$J73,0)))</f>
        <v>0</v>
      </c>
      <c r="R73" s="19" t="n">
        <f aca="false">IF(OR($M73="",$M73="ERR",$J73="",$K73="",$N73=""),0,IF($N73=0,IF(AND(OR(4=7,4=12),4&gt;=$K73,4&lt;=IF($L73="",12,$L73)),$J73,0),IF(AND(4&gt;=$K73,4&lt;=IF($L73="",12,$L73),MOD(4-$K73,$N73)=0),$J73,0)))</f>
        <v>0</v>
      </c>
      <c r="S73" s="19" t="n">
        <f aca="false">IF(OR($M73="",$M73="ERR",$J73="",$K73="",$N73=""),0,IF($N73=0,IF(AND(OR(5=7,5=12),5&gt;=$K73,5&lt;=IF($L73="",12,$L73)),$J73,0),IF(AND(5&gt;=$K73,5&lt;=IF($L73="",12,$L73),MOD(5-$K73,$N73)=0),$J73,0)))</f>
        <v>0</v>
      </c>
      <c r="T73" s="19" t="n">
        <f aca="false">IF(OR($M73="",$M73="ERR",$J73="",$K73="",$N73=""),0,IF($N73=0,IF(AND(OR(6=7,6=12),6&gt;=$K73,6&lt;=IF($L73="",12,$L73)),$J73,0),IF(AND(6&gt;=$K73,6&lt;=IF($L73="",12,$L73),MOD(6-$K73,$N73)=0),$J73,0)))</f>
        <v>0</v>
      </c>
      <c r="U73" s="19" t="n">
        <f aca="false">IF(OR($M73="",$M73="ERR",$J73="",$K73="",$N73=""),0,IF($N73=0,IF(AND(OR(7=7,7=12),7&gt;=$K73,7&lt;=IF($L73="",12,$L73)),$J73,0),IF(AND(7&gt;=$K73,7&lt;=IF($L73="",12,$L73),MOD(7-$K73,$N73)=0),$J73,0)))</f>
        <v>0</v>
      </c>
      <c r="V73" s="19" t="n">
        <f aca="false">IF(OR($M73="",$M73="ERR",$J73="",$K73="",$N73=""),0,IF($N73=0,IF(AND(OR(8=7,8=12),8&gt;=$K73,8&lt;=IF($L73="",12,$L73)),$J73,0),IF(AND(8&gt;=$K73,8&lt;=IF($L73="",12,$L73),MOD(8-$K73,$N73)=0),$J73,0)))</f>
        <v>0</v>
      </c>
      <c r="W73" s="19" t="n">
        <f aca="false">IF(OR($M73="",$M73="ERR",$J73="",$K73="",$N73=""),0,IF($N73=0,IF(AND(OR(9=7,9=12),9&gt;=$K73,9&lt;=IF($L73="",12,$L73)),$J73,0),IF(AND(9&gt;=$K73,9&lt;=IF($L73="",12,$L73),MOD(9-$K73,$N73)=0),$J73,0)))</f>
        <v>0</v>
      </c>
      <c r="X73" s="19" t="n">
        <f aca="false">IF(OR($M73="",$M73="ERR",$J73="",$K73="",$N73=""),0,IF($N73=0,IF(AND(OR(10=7,10=12),10&gt;=$K73,10&lt;=IF($L73="",12,$L73)),$J73,0),IF(AND(10&gt;=$K73,10&lt;=IF($L73="",12,$L73),MOD(10-$K73,$N73)=0),$J73,0)))</f>
        <v>0</v>
      </c>
      <c r="Y73" s="19" t="n">
        <f aca="false">IF(OR($M73="",$M73="ERR",$J73="",$K73="",$N73=""),0,IF($N73=0,IF(AND(OR(11=7,11=12),11&gt;=$K73,11&lt;=IF($L73="",12,$L73)),$J73,0),IF(AND(11&gt;=$K73,11&lt;=IF($L73="",12,$L73),MOD(11-$K73,$N73)=0),$J73,0)))</f>
        <v>0</v>
      </c>
      <c r="Z73" s="19" t="n">
        <f aca="false">IF(OR($M73="",$M73="ERR",$J73="",$K73="",$N73=""),0,IF($N73=0,IF(AND(OR(12=7,12=12),12&gt;=$K73,12&lt;=IF($L73="",12,$L73)),$J73,0),IF(AND(12&gt;=$K73,12&lt;=IF($L73="",12,$L73),MOD(12-$K73,$N73)=0),$J73,0)))</f>
        <v>0</v>
      </c>
      <c r="AA73" s="36" t="n">
        <f aca="false">SUM(O73:Z73)</f>
        <v>0</v>
      </c>
      <c r="AB73" s="15" t="str">
        <f aca="false">IF(AND($B73="",$D73="",$J73=""),"",IF($B73="","Falta código",IF(ISNA(MATCH($B73,LST_COD,0)),"Código no registrado en Trabajadores",IF($E73="","Concepto no está en el catálogo",IF($M73="ERR","Retención de otro empleador: Origen = Otro empleador",IF(OR($J73="",$K73=""),"Falta monto o mes",IF(OR($K73&lt;1,$K73&gt;12),"Mes inicio inválido",IF(AND($L73&lt;&gt;"",OR($L73&lt;$K73,$L73&gt;12)),"Mes fin inválido",IF($N73="","Falta frecuencia",IF(AND($G73&lt;&gt;"Otro empleador",SUMPRODUCT(($O73:$Z73&lt;&gt;0)*(((COLUMN($O73:$Z73)-14)&lt;INDEX(Trabajadores!$M$6:$M$105,MATCH($B73,LST_COD,0)))+((COLUMN($O73:$Z73)-14)&gt;INDEX(Trabajadores!$N$6:$N$105,MATCH($B73,LST_COD,0)))))&gt;0),"Aviso: hay meses fuera del periodo laboral","OK"))))))))))</f>
        <v/>
      </c>
    </row>
    <row r="74" customFormat="false" ht="15" hidden="false" customHeight="false" outlineLevel="0" collapsed="false">
      <c r="A74" s="23" t="n">
        <v>69</v>
      </c>
      <c r="B74" s="7"/>
      <c r="C74" s="35" t="str">
        <f aca="false">IF($B74="","",IFERROR(INDEX(Trabajadores!$D$6:$D$105,MATCH($B74,LST_COD,0)),"¿Código?"))</f>
        <v/>
      </c>
      <c r="D74" s="30"/>
      <c r="E74" s="9" t="str">
        <f aca="false">IF($D74="","",IFERROR(VLOOKUP($D74,CONC_TABLA,2,FALSE()),""))</f>
        <v/>
      </c>
      <c r="F74" s="9" t="str">
        <f aca="false">IF($D74="","",IFERROR(VLOOKUP($D74,CONC_TABLA,3,FALSE()),""))</f>
        <v/>
      </c>
      <c r="G74" s="30"/>
      <c r="H74" s="30"/>
      <c r="I74" s="30"/>
      <c r="J74" s="29"/>
      <c r="K74" s="28"/>
      <c r="L74" s="28"/>
      <c r="M74" s="9" t="str">
        <f aca="false">IF(OR($B74="",$E74=""),"",IF($E74="INA","INA",IF($G74="Otro empleador",IF($E74="RET","RETO",IF($E74="ORD","OTO","OTX")),IF($E74="RET","ERR",$E74))))</f>
        <v/>
      </c>
      <c r="N74" s="9" t="str">
        <f aca="false">IF($I74="","",IFERROR(VLOOKUP($I74,FREC_TABLA,2,FALSE()),""))</f>
        <v/>
      </c>
      <c r="O74" s="19" t="n">
        <f aca="false">IF(OR($M74="",$M74="ERR",$J74="",$K74="",$N74=""),0,IF($N74=0,IF(AND(OR(1=7,1=12),1&gt;=$K74,1&lt;=IF($L74="",12,$L74)),$J74,0),IF(AND(1&gt;=$K74,1&lt;=IF($L74="",12,$L74),MOD(1-$K74,$N74)=0),$J74,0)))</f>
        <v>0</v>
      </c>
      <c r="P74" s="19" t="n">
        <f aca="false">IF(OR($M74="",$M74="ERR",$J74="",$K74="",$N74=""),0,IF($N74=0,IF(AND(OR(2=7,2=12),2&gt;=$K74,2&lt;=IF($L74="",12,$L74)),$J74,0),IF(AND(2&gt;=$K74,2&lt;=IF($L74="",12,$L74),MOD(2-$K74,$N74)=0),$J74,0)))</f>
        <v>0</v>
      </c>
      <c r="Q74" s="19" t="n">
        <f aca="false">IF(OR($M74="",$M74="ERR",$J74="",$K74="",$N74=""),0,IF($N74=0,IF(AND(OR(3=7,3=12),3&gt;=$K74,3&lt;=IF($L74="",12,$L74)),$J74,0),IF(AND(3&gt;=$K74,3&lt;=IF($L74="",12,$L74),MOD(3-$K74,$N74)=0),$J74,0)))</f>
        <v>0</v>
      </c>
      <c r="R74" s="19" t="n">
        <f aca="false">IF(OR($M74="",$M74="ERR",$J74="",$K74="",$N74=""),0,IF($N74=0,IF(AND(OR(4=7,4=12),4&gt;=$K74,4&lt;=IF($L74="",12,$L74)),$J74,0),IF(AND(4&gt;=$K74,4&lt;=IF($L74="",12,$L74),MOD(4-$K74,$N74)=0),$J74,0)))</f>
        <v>0</v>
      </c>
      <c r="S74" s="19" t="n">
        <f aca="false">IF(OR($M74="",$M74="ERR",$J74="",$K74="",$N74=""),0,IF($N74=0,IF(AND(OR(5=7,5=12),5&gt;=$K74,5&lt;=IF($L74="",12,$L74)),$J74,0),IF(AND(5&gt;=$K74,5&lt;=IF($L74="",12,$L74),MOD(5-$K74,$N74)=0),$J74,0)))</f>
        <v>0</v>
      </c>
      <c r="T74" s="19" t="n">
        <f aca="false">IF(OR($M74="",$M74="ERR",$J74="",$K74="",$N74=""),0,IF($N74=0,IF(AND(OR(6=7,6=12),6&gt;=$K74,6&lt;=IF($L74="",12,$L74)),$J74,0),IF(AND(6&gt;=$K74,6&lt;=IF($L74="",12,$L74),MOD(6-$K74,$N74)=0),$J74,0)))</f>
        <v>0</v>
      </c>
      <c r="U74" s="19" t="n">
        <f aca="false">IF(OR($M74="",$M74="ERR",$J74="",$K74="",$N74=""),0,IF($N74=0,IF(AND(OR(7=7,7=12),7&gt;=$K74,7&lt;=IF($L74="",12,$L74)),$J74,0),IF(AND(7&gt;=$K74,7&lt;=IF($L74="",12,$L74),MOD(7-$K74,$N74)=0),$J74,0)))</f>
        <v>0</v>
      </c>
      <c r="V74" s="19" t="n">
        <f aca="false">IF(OR($M74="",$M74="ERR",$J74="",$K74="",$N74=""),0,IF($N74=0,IF(AND(OR(8=7,8=12),8&gt;=$K74,8&lt;=IF($L74="",12,$L74)),$J74,0),IF(AND(8&gt;=$K74,8&lt;=IF($L74="",12,$L74),MOD(8-$K74,$N74)=0),$J74,0)))</f>
        <v>0</v>
      </c>
      <c r="W74" s="19" t="n">
        <f aca="false">IF(OR($M74="",$M74="ERR",$J74="",$K74="",$N74=""),0,IF($N74=0,IF(AND(OR(9=7,9=12),9&gt;=$K74,9&lt;=IF($L74="",12,$L74)),$J74,0),IF(AND(9&gt;=$K74,9&lt;=IF($L74="",12,$L74),MOD(9-$K74,$N74)=0),$J74,0)))</f>
        <v>0</v>
      </c>
      <c r="X74" s="19" t="n">
        <f aca="false">IF(OR($M74="",$M74="ERR",$J74="",$K74="",$N74=""),0,IF($N74=0,IF(AND(OR(10=7,10=12),10&gt;=$K74,10&lt;=IF($L74="",12,$L74)),$J74,0),IF(AND(10&gt;=$K74,10&lt;=IF($L74="",12,$L74),MOD(10-$K74,$N74)=0),$J74,0)))</f>
        <v>0</v>
      </c>
      <c r="Y74" s="19" t="n">
        <f aca="false">IF(OR($M74="",$M74="ERR",$J74="",$K74="",$N74=""),0,IF($N74=0,IF(AND(OR(11=7,11=12),11&gt;=$K74,11&lt;=IF($L74="",12,$L74)),$J74,0),IF(AND(11&gt;=$K74,11&lt;=IF($L74="",12,$L74),MOD(11-$K74,$N74)=0),$J74,0)))</f>
        <v>0</v>
      </c>
      <c r="Z74" s="19" t="n">
        <f aca="false">IF(OR($M74="",$M74="ERR",$J74="",$K74="",$N74=""),0,IF($N74=0,IF(AND(OR(12=7,12=12),12&gt;=$K74,12&lt;=IF($L74="",12,$L74)),$J74,0),IF(AND(12&gt;=$K74,12&lt;=IF($L74="",12,$L74),MOD(12-$K74,$N74)=0),$J74,0)))</f>
        <v>0</v>
      </c>
      <c r="AA74" s="36" t="n">
        <f aca="false">SUM(O74:Z74)</f>
        <v>0</v>
      </c>
      <c r="AB74" s="15" t="str">
        <f aca="false">IF(AND($B74="",$D74="",$J74=""),"",IF($B74="","Falta código",IF(ISNA(MATCH($B74,LST_COD,0)),"Código no registrado en Trabajadores",IF($E74="","Concepto no está en el catálogo",IF($M74="ERR","Retención de otro empleador: Origen = Otro empleador",IF(OR($J74="",$K74=""),"Falta monto o mes",IF(OR($K74&lt;1,$K74&gt;12),"Mes inicio inválido",IF(AND($L74&lt;&gt;"",OR($L74&lt;$K74,$L74&gt;12)),"Mes fin inválido",IF($N74="","Falta frecuencia",IF(AND($G74&lt;&gt;"Otro empleador",SUMPRODUCT(($O74:$Z74&lt;&gt;0)*(((COLUMN($O74:$Z74)-14)&lt;INDEX(Trabajadores!$M$6:$M$105,MATCH($B74,LST_COD,0)))+((COLUMN($O74:$Z74)-14)&gt;INDEX(Trabajadores!$N$6:$N$105,MATCH($B74,LST_COD,0)))))&gt;0),"Aviso: hay meses fuera del periodo laboral","OK"))))))))))</f>
        <v/>
      </c>
    </row>
    <row r="75" customFormat="false" ht="15" hidden="false" customHeight="false" outlineLevel="0" collapsed="false">
      <c r="A75" s="23" t="n">
        <v>70</v>
      </c>
      <c r="B75" s="7"/>
      <c r="C75" s="35" t="str">
        <f aca="false">IF($B75="","",IFERROR(INDEX(Trabajadores!$D$6:$D$105,MATCH($B75,LST_COD,0)),"¿Código?"))</f>
        <v/>
      </c>
      <c r="D75" s="30"/>
      <c r="E75" s="9" t="str">
        <f aca="false">IF($D75="","",IFERROR(VLOOKUP($D75,CONC_TABLA,2,FALSE()),""))</f>
        <v/>
      </c>
      <c r="F75" s="9" t="str">
        <f aca="false">IF($D75="","",IFERROR(VLOOKUP($D75,CONC_TABLA,3,FALSE()),""))</f>
        <v/>
      </c>
      <c r="G75" s="30"/>
      <c r="H75" s="30"/>
      <c r="I75" s="30"/>
      <c r="J75" s="29"/>
      <c r="K75" s="28"/>
      <c r="L75" s="28"/>
      <c r="M75" s="9" t="str">
        <f aca="false">IF(OR($B75="",$E75=""),"",IF($E75="INA","INA",IF($G75="Otro empleador",IF($E75="RET","RETO",IF($E75="ORD","OTO","OTX")),IF($E75="RET","ERR",$E75))))</f>
        <v/>
      </c>
      <c r="N75" s="9" t="str">
        <f aca="false">IF($I75="","",IFERROR(VLOOKUP($I75,FREC_TABLA,2,FALSE()),""))</f>
        <v/>
      </c>
      <c r="O75" s="19" t="n">
        <f aca="false">IF(OR($M75="",$M75="ERR",$J75="",$K75="",$N75=""),0,IF($N75=0,IF(AND(OR(1=7,1=12),1&gt;=$K75,1&lt;=IF($L75="",12,$L75)),$J75,0),IF(AND(1&gt;=$K75,1&lt;=IF($L75="",12,$L75),MOD(1-$K75,$N75)=0),$J75,0)))</f>
        <v>0</v>
      </c>
      <c r="P75" s="19" t="n">
        <f aca="false">IF(OR($M75="",$M75="ERR",$J75="",$K75="",$N75=""),0,IF($N75=0,IF(AND(OR(2=7,2=12),2&gt;=$K75,2&lt;=IF($L75="",12,$L75)),$J75,0),IF(AND(2&gt;=$K75,2&lt;=IF($L75="",12,$L75),MOD(2-$K75,$N75)=0),$J75,0)))</f>
        <v>0</v>
      </c>
      <c r="Q75" s="19" t="n">
        <f aca="false">IF(OR($M75="",$M75="ERR",$J75="",$K75="",$N75=""),0,IF($N75=0,IF(AND(OR(3=7,3=12),3&gt;=$K75,3&lt;=IF($L75="",12,$L75)),$J75,0),IF(AND(3&gt;=$K75,3&lt;=IF($L75="",12,$L75),MOD(3-$K75,$N75)=0),$J75,0)))</f>
        <v>0</v>
      </c>
      <c r="R75" s="19" t="n">
        <f aca="false">IF(OR($M75="",$M75="ERR",$J75="",$K75="",$N75=""),0,IF($N75=0,IF(AND(OR(4=7,4=12),4&gt;=$K75,4&lt;=IF($L75="",12,$L75)),$J75,0),IF(AND(4&gt;=$K75,4&lt;=IF($L75="",12,$L75),MOD(4-$K75,$N75)=0),$J75,0)))</f>
        <v>0</v>
      </c>
      <c r="S75" s="19" t="n">
        <f aca="false">IF(OR($M75="",$M75="ERR",$J75="",$K75="",$N75=""),0,IF($N75=0,IF(AND(OR(5=7,5=12),5&gt;=$K75,5&lt;=IF($L75="",12,$L75)),$J75,0),IF(AND(5&gt;=$K75,5&lt;=IF($L75="",12,$L75),MOD(5-$K75,$N75)=0),$J75,0)))</f>
        <v>0</v>
      </c>
      <c r="T75" s="19" t="n">
        <f aca="false">IF(OR($M75="",$M75="ERR",$J75="",$K75="",$N75=""),0,IF($N75=0,IF(AND(OR(6=7,6=12),6&gt;=$K75,6&lt;=IF($L75="",12,$L75)),$J75,0),IF(AND(6&gt;=$K75,6&lt;=IF($L75="",12,$L75),MOD(6-$K75,$N75)=0),$J75,0)))</f>
        <v>0</v>
      </c>
      <c r="U75" s="19" t="n">
        <f aca="false">IF(OR($M75="",$M75="ERR",$J75="",$K75="",$N75=""),0,IF($N75=0,IF(AND(OR(7=7,7=12),7&gt;=$K75,7&lt;=IF($L75="",12,$L75)),$J75,0),IF(AND(7&gt;=$K75,7&lt;=IF($L75="",12,$L75),MOD(7-$K75,$N75)=0),$J75,0)))</f>
        <v>0</v>
      </c>
      <c r="V75" s="19" t="n">
        <f aca="false">IF(OR($M75="",$M75="ERR",$J75="",$K75="",$N75=""),0,IF($N75=0,IF(AND(OR(8=7,8=12),8&gt;=$K75,8&lt;=IF($L75="",12,$L75)),$J75,0),IF(AND(8&gt;=$K75,8&lt;=IF($L75="",12,$L75),MOD(8-$K75,$N75)=0),$J75,0)))</f>
        <v>0</v>
      </c>
      <c r="W75" s="19" t="n">
        <f aca="false">IF(OR($M75="",$M75="ERR",$J75="",$K75="",$N75=""),0,IF($N75=0,IF(AND(OR(9=7,9=12),9&gt;=$K75,9&lt;=IF($L75="",12,$L75)),$J75,0),IF(AND(9&gt;=$K75,9&lt;=IF($L75="",12,$L75),MOD(9-$K75,$N75)=0),$J75,0)))</f>
        <v>0</v>
      </c>
      <c r="X75" s="19" t="n">
        <f aca="false">IF(OR($M75="",$M75="ERR",$J75="",$K75="",$N75=""),0,IF($N75=0,IF(AND(OR(10=7,10=12),10&gt;=$K75,10&lt;=IF($L75="",12,$L75)),$J75,0),IF(AND(10&gt;=$K75,10&lt;=IF($L75="",12,$L75),MOD(10-$K75,$N75)=0),$J75,0)))</f>
        <v>0</v>
      </c>
      <c r="Y75" s="19" t="n">
        <f aca="false">IF(OR($M75="",$M75="ERR",$J75="",$K75="",$N75=""),0,IF($N75=0,IF(AND(OR(11=7,11=12),11&gt;=$K75,11&lt;=IF($L75="",12,$L75)),$J75,0),IF(AND(11&gt;=$K75,11&lt;=IF($L75="",12,$L75),MOD(11-$K75,$N75)=0),$J75,0)))</f>
        <v>0</v>
      </c>
      <c r="Z75" s="19" t="n">
        <f aca="false">IF(OR($M75="",$M75="ERR",$J75="",$K75="",$N75=""),0,IF($N75=0,IF(AND(OR(12=7,12=12),12&gt;=$K75,12&lt;=IF($L75="",12,$L75)),$J75,0),IF(AND(12&gt;=$K75,12&lt;=IF($L75="",12,$L75),MOD(12-$K75,$N75)=0),$J75,0)))</f>
        <v>0</v>
      </c>
      <c r="AA75" s="36" t="n">
        <f aca="false">SUM(O75:Z75)</f>
        <v>0</v>
      </c>
      <c r="AB75" s="15" t="str">
        <f aca="false">IF(AND($B75="",$D75="",$J75=""),"",IF($B75="","Falta código",IF(ISNA(MATCH($B75,LST_COD,0)),"Código no registrado en Trabajadores",IF($E75="","Concepto no está en el catálogo",IF($M75="ERR","Retención de otro empleador: Origen = Otro empleador",IF(OR($J75="",$K75=""),"Falta monto o mes",IF(OR($K75&lt;1,$K75&gt;12),"Mes inicio inválido",IF(AND($L75&lt;&gt;"",OR($L75&lt;$K75,$L75&gt;12)),"Mes fin inválido",IF($N75="","Falta frecuencia",IF(AND($G75&lt;&gt;"Otro empleador",SUMPRODUCT(($O75:$Z75&lt;&gt;0)*(((COLUMN($O75:$Z75)-14)&lt;INDEX(Trabajadores!$M$6:$M$105,MATCH($B75,LST_COD,0)))+((COLUMN($O75:$Z75)-14)&gt;INDEX(Trabajadores!$N$6:$N$105,MATCH($B75,LST_COD,0)))))&gt;0),"Aviso: hay meses fuera del periodo laboral","OK"))))))))))</f>
        <v/>
      </c>
    </row>
    <row r="76" customFormat="false" ht="15" hidden="false" customHeight="false" outlineLevel="0" collapsed="false">
      <c r="A76" s="23" t="n">
        <v>71</v>
      </c>
      <c r="B76" s="7"/>
      <c r="C76" s="35" t="str">
        <f aca="false">IF($B76="","",IFERROR(INDEX(Trabajadores!$D$6:$D$105,MATCH($B76,LST_COD,0)),"¿Código?"))</f>
        <v/>
      </c>
      <c r="D76" s="30"/>
      <c r="E76" s="9" t="str">
        <f aca="false">IF($D76="","",IFERROR(VLOOKUP($D76,CONC_TABLA,2,FALSE()),""))</f>
        <v/>
      </c>
      <c r="F76" s="9" t="str">
        <f aca="false">IF($D76="","",IFERROR(VLOOKUP($D76,CONC_TABLA,3,FALSE()),""))</f>
        <v/>
      </c>
      <c r="G76" s="30"/>
      <c r="H76" s="30"/>
      <c r="I76" s="30"/>
      <c r="J76" s="29"/>
      <c r="K76" s="28"/>
      <c r="L76" s="28"/>
      <c r="M76" s="9" t="str">
        <f aca="false">IF(OR($B76="",$E76=""),"",IF($E76="INA","INA",IF($G76="Otro empleador",IF($E76="RET","RETO",IF($E76="ORD","OTO","OTX")),IF($E76="RET","ERR",$E76))))</f>
        <v/>
      </c>
      <c r="N76" s="9" t="str">
        <f aca="false">IF($I76="","",IFERROR(VLOOKUP($I76,FREC_TABLA,2,FALSE()),""))</f>
        <v/>
      </c>
      <c r="O76" s="19" t="n">
        <f aca="false">IF(OR($M76="",$M76="ERR",$J76="",$K76="",$N76=""),0,IF($N76=0,IF(AND(OR(1=7,1=12),1&gt;=$K76,1&lt;=IF($L76="",12,$L76)),$J76,0),IF(AND(1&gt;=$K76,1&lt;=IF($L76="",12,$L76),MOD(1-$K76,$N76)=0),$J76,0)))</f>
        <v>0</v>
      </c>
      <c r="P76" s="19" t="n">
        <f aca="false">IF(OR($M76="",$M76="ERR",$J76="",$K76="",$N76=""),0,IF($N76=0,IF(AND(OR(2=7,2=12),2&gt;=$K76,2&lt;=IF($L76="",12,$L76)),$J76,0),IF(AND(2&gt;=$K76,2&lt;=IF($L76="",12,$L76),MOD(2-$K76,$N76)=0),$J76,0)))</f>
        <v>0</v>
      </c>
      <c r="Q76" s="19" t="n">
        <f aca="false">IF(OR($M76="",$M76="ERR",$J76="",$K76="",$N76=""),0,IF($N76=0,IF(AND(OR(3=7,3=12),3&gt;=$K76,3&lt;=IF($L76="",12,$L76)),$J76,0),IF(AND(3&gt;=$K76,3&lt;=IF($L76="",12,$L76),MOD(3-$K76,$N76)=0),$J76,0)))</f>
        <v>0</v>
      </c>
      <c r="R76" s="19" t="n">
        <f aca="false">IF(OR($M76="",$M76="ERR",$J76="",$K76="",$N76=""),0,IF($N76=0,IF(AND(OR(4=7,4=12),4&gt;=$K76,4&lt;=IF($L76="",12,$L76)),$J76,0),IF(AND(4&gt;=$K76,4&lt;=IF($L76="",12,$L76),MOD(4-$K76,$N76)=0),$J76,0)))</f>
        <v>0</v>
      </c>
      <c r="S76" s="19" t="n">
        <f aca="false">IF(OR($M76="",$M76="ERR",$J76="",$K76="",$N76=""),0,IF($N76=0,IF(AND(OR(5=7,5=12),5&gt;=$K76,5&lt;=IF($L76="",12,$L76)),$J76,0),IF(AND(5&gt;=$K76,5&lt;=IF($L76="",12,$L76),MOD(5-$K76,$N76)=0),$J76,0)))</f>
        <v>0</v>
      </c>
      <c r="T76" s="19" t="n">
        <f aca="false">IF(OR($M76="",$M76="ERR",$J76="",$K76="",$N76=""),0,IF($N76=0,IF(AND(OR(6=7,6=12),6&gt;=$K76,6&lt;=IF($L76="",12,$L76)),$J76,0),IF(AND(6&gt;=$K76,6&lt;=IF($L76="",12,$L76),MOD(6-$K76,$N76)=0),$J76,0)))</f>
        <v>0</v>
      </c>
      <c r="U76" s="19" t="n">
        <f aca="false">IF(OR($M76="",$M76="ERR",$J76="",$K76="",$N76=""),0,IF($N76=0,IF(AND(OR(7=7,7=12),7&gt;=$K76,7&lt;=IF($L76="",12,$L76)),$J76,0),IF(AND(7&gt;=$K76,7&lt;=IF($L76="",12,$L76),MOD(7-$K76,$N76)=0),$J76,0)))</f>
        <v>0</v>
      </c>
      <c r="V76" s="19" t="n">
        <f aca="false">IF(OR($M76="",$M76="ERR",$J76="",$K76="",$N76=""),0,IF($N76=0,IF(AND(OR(8=7,8=12),8&gt;=$K76,8&lt;=IF($L76="",12,$L76)),$J76,0),IF(AND(8&gt;=$K76,8&lt;=IF($L76="",12,$L76),MOD(8-$K76,$N76)=0),$J76,0)))</f>
        <v>0</v>
      </c>
      <c r="W76" s="19" t="n">
        <f aca="false">IF(OR($M76="",$M76="ERR",$J76="",$K76="",$N76=""),0,IF($N76=0,IF(AND(OR(9=7,9=12),9&gt;=$K76,9&lt;=IF($L76="",12,$L76)),$J76,0),IF(AND(9&gt;=$K76,9&lt;=IF($L76="",12,$L76),MOD(9-$K76,$N76)=0),$J76,0)))</f>
        <v>0</v>
      </c>
      <c r="X76" s="19" t="n">
        <f aca="false">IF(OR($M76="",$M76="ERR",$J76="",$K76="",$N76=""),0,IF($N76=0,IF(AND(OR(10=7,10=12),10&gt;=$K76,10&lt;=IF($L76="",12,$L76)),$J76,0),IF(AND(10&gt;=$K76,10&lt;=IF($L76="",12,$L76),MOD(10-$K76,$N76)=0),$J76,0)))</f>
        <v>0</v>
      </c>
      <c r="Y76" s="19" t="n">
        <f aca="false">IF(OR($M76="",$M76="ERR",$J76="",$K76="",$N76=""),0,IF($N76=0,IF(AND(OR(11=7,11=12),11&gt;=$K76,11&lt;=IF($L76="",12,$L76)),$J76,0),IF(AND(11&gt;=$K76,11&lt;=IF($L76="",12,$L76),MOD(11-$K76,$N76)=0),$J76,0)))</f>
        <v>0</v>
      </c>
      <c r="Z76" s="19" t="n">
        <f aca="false">IF(OR($M76="",$M76="ERR",$J76="",$K76="",$N76=""),0,IF($N76=0,IF(AND(OR(12=7,12=12),12&gt;=$K76,12&lt;=IF($L76="",12,$L76)),$J76,0),IF(AND(12&gt;=$K76,12&lt;=IF($L76="",12,$L76),MOD(12-$K76,$N76)=0),$J76,0)))</f>
        <v>0</v>
      </c>
      <c r="AA76" s="36" t="n">
        <f aca="false">SUM(O76:Z76)</f>
        <v>0</v>
      </c>
      <c r="AB76" s="15" t="str">
        <f aca="false">IF(AND($B76="",$D76="",$J76=""),"",IF($B76="","Falta código",IF(ISNA(MATCH($B76,LST_COD,0)),"Código no registrado en Trabajadores",IF($E76="","Concepto no está en el catálogo",IF($M76="ERR","Retención de otro empleador: Origen = Otro empleador",IF(OR($J76="",$K76=""),"Falta monto o mes",IF(OR($K76&lt;1,$K76&gt;12),"Mes inicio inválido",IF(AND($L76&lt;&gt;"",OR($L76&lt;$K76,$L76&gt;12)),"Mes fin inválido",IF($N76="","Falta frecuencia",IF(AND($G76&lt;&gt;"Otro empleador",SUMPRODUCT(($O76:$Z76&lt;&gt;0)*(((COLUMN($O76:$Z76)-14)&lt;INDEX(Trabajadores!$M$6:$M$105,MATCH($B76,LST_COD,0)))+((COLUMN($O76:$Z76)-14)&gt;INDEX(Trabajadores!$N$6:$N$105,MATCH($B76,LST_COD,0)))))&gt;0),"Aviso: hay meses fuera del periodo laboral","OK"))))))))))</f>
        <v/>
      </c>
    </row>
    <row r="77" customFormat="false" ht="15" hidden="false" customHeight="false" outlineLevel="0" collapsed="false">
      <c r="A77" s="23" t="n">
        <v>72</v>
      </c>
      <c r="B77" s="7"/>
      <c r="C77" s="35" t="str">
        <f aca="false">IF($B77="","",IFERROR(INDEX(Trabajadores!$D$6:$D$105,MATCH($B77,LST_COD,0)),"¿Código?"))</f>
        <v/>
      </c>
      <c r="D77" s="30"/>
      <c r="E77" s="9" t="str">
        <f aca="false">IF($D77="","",IFERROR(VLOOKUP($D77,CONC_TABLA,2,FALSE()),""))</f>
        <v/>
      </c>
      <c r="F77" s="9" t="str">
        <f aca="false">IF($D77="","",IFERROR(VLOOKUP($D77,CONC_TABLA,3,FALSE()),""))</f>
        <v/>
      </c>
      <c r="G77" s="30"/>
      <c r="H77" s="30"/>
      <c r="I77" s="30"/>
      <c r="J77" s="29"/>
      <c r="K77" s="28"/>
      <c r="L77" s="28"/>
      <c r="M77" s="9" t="str">
        <f aca="false">IF(OR($B77="",$E77=""),"",IF($E77="INA","INA",IF($G77="Otro empleador",IF($E77="RET","RETO",IF($E77="ORD","OTO","OTX")),IF($E77="RET","ERR",$E77))))</f>
        <v/>
      </c>
      <c r="N77" s="9" t="str">
        <f aca="false">IF($I77="","",IFERROR(VLOOKUP($I77,FREC_TABLA,2,FALSE()),""))</f>
        <v/>
      </c>
      <c r="O77" s="19" t="n">
        <f aca="false">IF(OR($M77="",$M77="ERR",$J77="",$K77="",$N77=""),0,IF($N77=0,IF(AND(OR(1=7,1=12),1&gt;=$K77,1&lt;=IF($L77="",12,$L77)),$J77,0),IF(AND(1&gt;=$K77,1&lt;=IF($L77="",12,$L77),MOD(1-$K77,$N77)=0),$J77,0)))</f>
        <v>0</v>
      </c>
      <c r="P77" s="19" t="n">
        <f aca="false">IF(OR($M77="",$M77="ERR",$J77="",$K77="",$N77=""),0,IF($N77=0,IF(AND(OR(2=7,2=12),2&gt;=$K77,2&lt;=IF($L77="",12,$L77)),$J77,0),IF(AND(2&gt;=$K77,2&lt;=IF($L77="",12,$L77),MOD(2-$K77,$N77)=0),$J77,0)))</f>
        <v>0</v>
      </c>
      <c r="Q77" s="19" t="n">
        <f aca="false">IF(OR($M77="",$M77="ERR",$J77="",$K77="",$N77=""),0,IF($N77=0,IF(AND(OR(3=7,3=12),3&gt;=$K77,3&lt;=IF($L77="",12,$L77)),$J77,0),IF(AND(3&gt;=$K77,3&lt;=IF($L77="",12,$L77),MOD(3-$K77,$N77)=0),$J77,0)))</f>
        <v>0</v>
      </c>
      <c r="R77" s="19" t="n">
        <f aca="false">IF(OR($M77="",$M77="ERR",$J77="",$K77="",$N77=""),0,IF($N77=0,IF(AND(OR(4=7,4=12),4&gt;=$K77,4&lt;=IF($L77="",12,$L77)),$J77,0),IF(AND(4&gt;=$K77,4&lt;=IF($L77="",12,$L77),MOD(4-$K77,$N77)=0),$J77,0)))</f>
        <v>0</v>
      </c>
      <c r="S77" s="19" t="n">
        <f aca="false">IF(OR($M77="",$M77="ERR",$J77="",$K77="",$N77=""),0,IF($N77=0,IF(AND(OR(5=7,5=12),5&gt;=$K77,5&lt;=IF($L77="",12,$L77)),$J77,0),IF(AND(5&gt;=$K77,5&lt;=IF($L77="",12,$L77),MOD(5-$K77,$N77)=0),$J77,0)))</f>
        <v>0</v>
      </c>
      <c r="T77" s="19" t="n">
        <f aca="false">IF(OR($M77="",$M77="ERR",$J77="",$K77="",$N77=""),0,IF($N77=0,IF(AND(OR(6=7,6=12),6&gt;=$K77,6&lt;=IF($L77="",12,$L77)),$J77,0),IF(AND(6&gt;=$K77,6&lt;=IF($L77="",12,$L77),MOD(6-$K77,$N77)=0),$J77,0)))</f>
        <v>0</v>
      </c>
      <c r="U77" s="19" t="n">
        <f aca="false">IF(OR($M77="",$M77="ERR",$J77="",$K77="",$N77=""),0,IF($N77=0,IF(AND(OR(7=7,7=12),7&gt;=$K77,7&lt;=IF($L77="",12,$L77)),$J77,0),IF(AND(7&gt;=$K77,7&lt;=IF($L77="",12,$L77),MOD(7-$K77,$N77)=0),$J77,0)))</f>
        <v>0</v>
      </c>
      <c r="V77" s="19" t="n">
        <f aca="false">IF(OR($M77="",$M77="ERR",$J77="",$K77="",$N77=""),0,IF($N77=0,IF(AND(OR(8=7,8=12),8&gt;=$K77,8&lt;=IF($L77="",12,$L77)),$J77,0),IF(AND(8&gt;=$K77,8&lt;=IF($L77="",12,$L77),MOD(8-$K77,$N77)=0),$J77,0)))</f>
        <v>0</v>
      </c>
      <c r="W77" s="19" t="n">
        <f aca="false">IF(OR($M77="",$M77="ERR",$J77="",$K77="",$N77=""),0,IF($N77=0,IF(AND(OR(9=7,9=12),9&gt;=$K77,9&lt;=IF($L77="",12,$L77)),$J77,0),IF(AND(9&gt;=$K77,9&lt;=IF($L77="",12,$L77),MOD(9-$K77,$N77)=0),$J77,0)))</f>
        <v>0</v>
      </c>
      <c r="X77" s="19" t="n">
        <f aca="false">IF(OR($M77="",$M77="ERR",$J77="",$K77="",$N77=""),0,IF($N77=0,IF(AND(OR(10=7,10=12),10&gt;=$K77,10&lt;=IF($L77="",12,$L77)),$J77,0),IF(AND(10&gt;=$K77,10&lt;=IF($L77="",12,$L77),MOD(10-$K77,$N77)=0),$J77,0)))</f>
        <v>0</v>
      </c>
      <c r="Y77" s="19" t="n">
        <f aca="false">IF(OR($M77="",$M77="ERR",$J77="",$K77="",$N77=""),0,IF($N77=0,IF(AND(OR(11=7,11=12),11&gt;=$K77,11&lt;=IF($L77="",12,$L77)),$J77,0),IF(AND(11&gt;=$K77,11&lt;=IF($L77="",12,$L77),MOD(11-$K77,$N77)=0),$J77,0)))</f>
        <v>0</v>
      </c>
      <c r="Z77" s="19" t="n">
        <f aca="false">IF(OR($M77="",$M77="ERR",$J77="",$K77="",$N77=""),0,IF($N77=0,IF(AND(OR(12=7,12=12),12&gt;=$K77,12&lt;=IF($L77="",12,$L77)),$J77,0),IF(AND(12&gt;=$K77,12&lt;=IF($L77="",12,$L77),MOD(12-$K77,$N77)=0),$J77,0)))</f>
        <v>0</v>
      </c>
      <c r="AA77" s="36" t="n">
        <f aca="false">SUM(O77:Z77)</f>
        <v>0</v>
      </c>
      <c r="AB77" s="15" t="str">
        <f aca="false">IF(AND($B77="",$D77="",$J77=""),"",IF($B77="","Falta código",IF(ISNA(MATCH($B77,LST_COD,0)),"Código no registrado en Trabajadores",IF($E77="","Concepto no está en el catálogo",IF($M77="ERR","Retención de otro empleador: Origen = Otro empleador",IF(OR($J77="",$K77=""),"Falta monto o mes",IF(OR($K77&lt;1,$K77&gt;12),"Mes inicio inválido",IF(AND($L77&lt;&gt;"",OR($L77&lt;$K77,$L77&gt;12)),"Mes fin inválido",IF($N77="","Falta frecuencia",IF(AND($G77&lt;&gt;"Otro empleador",SUMPRODUCT(($O77:$Z77&lt;&gt;0)*(((COLUMN($O77:$Z77)-14)&lt;INDEX(Trabajadores!$M$6:$M$105,MATCH($B77,LST_COD,0)))+((COLUMN($O77:$Z77)-14)&gt;INDEX(Trabajadores!$N$6:$N$105,MATCH($B77,LST_COD,0)))))&gt;0),"Aviso: hay meses fuera del periodo laboral","OK"))))))))))</f>
        <v/>
      </c>
    </row>
    <row r="78" customFormat="false" ht="15" hidden="false" customHeight="false" outlineLevel="0" collapsed="false">
      <c r="A78" s="23" t="n">
        <v>73</v>
      </c>
      <c r="B78" s="7"/>
      <c r="C78" s="35" t="str">
        <f aca="false">IF($B78="","",IFERROR(INDEX(Trabajadores!$D$6:$D$105,MATCH($B78,LST_COD,0)),"¿Código?"))</f>
        <v/>
      </c>
      <c r="D78" s="30"/>
      <c r="E78" s="9" t="str">
        <f aca="false">IF($D78="","",IFERROR(VLOOKUP($D78,CONC_TABLA,2,FALSE()),""))</f>
        <v/>
      </c>
      <c r="F78" s="9" t="str">
        <f aca="false">IF($D78="","",IFERROR(VLOOKUP($D78,CONC_TABLA,3,FALSE()),""))</f>
        <v/>
      </c>
      <c r="G78" s="30"/>
      <c r="H78" s="30"/>
      <c r="I78" s="30"/>
      <c r="J78" s="29"/>
      <c r="K78" s="28"/>
      <c r="L78" s="28"/>
      <c r="M78" s="9" t="str">
        <f aca="false">IF(OR($B78="",$E78=""),"",IF($E78="INA","INA",IF($G78="Otro empleador",IF($E78="RET","RETO",IF($E78="ORD","OTO","OTX")),IF($E78="RET","ERR",$E78))))</f>
        <v/>
      </c>
      <c r="N78" s="9" t="str">
        <f aca="false">IF($I78="","",IFERROR(VLOOKUP($I78,FREC_TABLA,2,FALSE()),""))</f>
        <v/>
      </c>
      <c r="O78" s="19" t="n">
        <f aca="false">IF(OR($M78="",$M78="ERR",$J78="",$K78="",$N78=""),0,IF($N78=0,IF(AND(OR(1=7,1=12),1&gt;=$K78,1&lt;=IF($L78="",12,$L78)),$J78,0),IF(AND(1&gt;=$K78,1&lt;=IF($L78="",12,$L78),MOD(1-$K78,$N78)=0),$J78,0)))</f>
        <v>0</v>
      </c>
      <c r="P78" s="19" t="n">
        <f aca="false">IF(OR($M78="",$M78="ERR",$J78="",$K78="",$N78=""),0,IF($N78=0,IF(AND(OR(2=7,2=12),2&gt;=$K78,2&lt;=IF($L78="",12,$L78)),$J78,0),IF(AND(2&gt;=$K78,2&lt;=IF($L78="",12,$L78),MOD(2-$K78,$N78)=0),$J78,0)))</f>
        <v>0</v>
      </c>
      <c r="Q78" s="19" t="n">
        <f aca="false">IF(OR($M78="",$M78="ERR",$J78="",$K78="",$N78=""),0,IF($N78=0,IF(AND(OR(3=7,3=12),3&gt;=$K78,3&lt;=IF($L78="",12,$L78)),$J78,0),IF(AND(3&gt;=$K78,3&lt;=IF($L78="",12,$L78),MOD(3-$K78,$N78)=0),$J78,0)))</f>
        <v>0</v>
      </c>
      <c r="R78" s="19" t="n">
        <f aca="false">IF(OR($M78="",$M78="ERR",$J78="",$K78="",$N78=""),0,IF($N78=0,IF(AND(OR(4=7,4=12),4&gt;=$K78,4&lt;=IF($L78="",12,$L78)),$J78,0),IF(AND(4&gt;=$K78,4&lt;=IF($L78="",12,$L78),MOD(4-$K78,$N78)=0),$J78,0)))</f>
        <v>0</v>
      </c>
      <c r="S78" s="19" t="n">
        <f aca="false">IF(OR($M78="",$M78="ERR",$J78="",$K78="",$N78=""),0,IF($N78=0,IF(AND(OR(5=7,5=12),5&gt;=$K78,5&lt;=IF($L78="",12,$L78)),$J78,0),IF(AND(5&gt;=$K78,5&lt;=IF($L78="",12,$L78),MOD(5-$K78,$N78)=0),$J78,0)))</f>
        <v>0</v>
      </c>
      <c r="T78" s="19" t="n">
        <f aca="false">IF(OR($M78="",$M78="ERR",$J78="",$K78="",$N78=""),0,IF($N78=0,IF(AND(OR(6=7,6=12),6&gt;=$K78,6&lt;=IF($L78="",12,$L78)),$J78,0),IF(AND(6&gt;=$K78,6&lt;=IF($L78="",12,$L78),MOD(6-$K78,$N78)=0),$J78,0)))</f>
        <v>0</v>
      </c>
      <c r="U78" s="19" t="n">
        <f aca="false">IF(OR($M78="",$M78="ERR",$J78="",$K78="",$N78=""),0,IF($N78=0,IF(AND(OR(7=7,7=12),7&gt;=$K78,7&lt;=IF($L78="",12,$L78)),$J78,0),IF(AND(7&gt;=$K78,7&lt;=IF($L78="",12,$L78),MOD(7-$K78,$N78)=0),$J78,0)))</f>
        <v>0</v>
      </c>
      <c r="V78" s="19" t="n">
        <f aca="false">IF(OR($M78="",$M78="ERR",$J78="",$K78="",$N78=""),0,IF($N78=0,IF(AND(OR(8=7,8=12),8&gt;=$K78,8&lt;=IF($L78="",12,$L78)),$J78,0),IF(AND(8&gt;=$K78,8&lt;=IF($L78="",12,$L78),MOD(8-$K78,$N78)=0),$J78,0)))</f>
        <v>0</v>
      </c>
      <c r="W78" s="19" t="n">
        <f aca="false">IF(OR($M78="",$M78="ERR",$J78="",$K78="",$N78=""),0,IF($N78=0,IF(AND(OR(9=7,9=12),9&gt;=$K78,9&lt;=IF($L78="",12,$L78)),$J78,0),IF(AND(9&gt;=$K78,9&lt;=IF($L78="",12,$L78),MOD(9-$K78,$N78)=0),$J78,0)))</f>
        <v>0</v>
      </c>
      <c r="X78" s="19" t="n">
        <f aca="false">IF(OR($M78="",$M78="ERR",$J78="",$K78="",$N78=""),0,IF($N78=0,IF(AND(OR(10=7,10=12),10&gt;=$K78,10&lt;=IF($L78="",12,$L78)),$J78,0),IF(AND(10&gt;=$K78,10&lt;=IF($L78="",12,$L78),MOD(10-$K78,$N78)=0),$J78,0)))</f>
        <v>0</v>
      </c>
      <c r="Y78" s="19" t="n">
        <f aca="false">IF(OR($M78="",$M78="ERR",$J78="",$K78="",$N78=""),0,IF($N78=0,IF(AND(OR(11=7,11=12),11&gt;=$K78,11&lt;=IF($L78="",12,$L78)),$J78,0),IF(AND(11&gt;=$K78,11&lt;=IF($L78="",12,$L78),MOD(11-$K78,$N78)=0),$J78,0)))</f>
        <v>0</v>
      </c>
      <c r="Z78" s="19" t="n">
        <f aca="false">IF(OR($M78="",$M78="ERR",$J78="",$K78="",$N78=""),0,IF($N78=0,IF(AND(OR(12=7,12=12),12&gt;=$K78,12&lt;=IF($L78="",12,$L78)),$J78,0),IF(AND(12&gt;=$K78,12&lt;=IF($L78="",12,$L78),MOD(12-$K78,$N78)=0),$J78,0)))</f>
        <v>0</v>
      </c>
      <c r="AA78" s="36" t="n">
        <f aca="false">SUM(O78:Z78)</f>
        <v>0</v>
      </c>
      <c r="AB78" s="15" t="str">
        <f aca="false">IF(AND($B78="",$D78="",$J78=""),"",IF($B78="","Falta código",IF(ISNA(MATCH($B78,LST_COD,0)),"Código no registrado en Trabajadores",IF($E78="","Concepto no está en el catálogo",IF($M78="ERR","Retención de otro empleador: Origen = Otro empleador",IF(OR($J78="",$K78=""),"Falta monto o mes",IF(OR($K78&lt;1,$K78&gt;12),"Mes inicio inválido",IF(AND($L78&lt;&gt;"",OR($L78&lt;$K78,$L78&gt;12)),"Mes fin inválido",IF($N78="","Falta frecuencia",IF(AND($G78&lt;&gt;"Otro empleador",SUMPRODUCT(($O78:$Z78&lt;&gt;0)*(((COLUMN($O78:$Z78)-14)&lt;INDEX(Trabajadores!$M$6:$M$105,MATCH($B78,LST_COD,0)))+((COLUMN($O78:$Z78)-14)&gt;INDEX(Trabajadores!$N$6:$N$105,MATCH($B78,LST_COD,0)))))&gt;0),"Aviso: hay meses fuera del periodo laboral","OK"))))))))))</f>
        <v/>
      </c>
    </row>
    <row r="79" customFormat="false" ht="15" hidden="false" customHeight="false" outlineLevel="0" collapsed="false">
      <c r="A79" s="23" t="n">
        <v>74</v>
      </c>
      <c r="B79" s="7"/>
      <c r="C79" s="35" t="str">
        <f aca="false">IF($B79="","",IFERROR(INDEX(Trabajadores!$D$6:$D$105,MATCH($B79,LST_COD,0)),"¿Código?"))</f>
        <v/>
      </c>
      <c r="D79" s="30"/>
      <c r="E79" s="9" t="str">
        <f aca="false">IF($D79="","",IFERROR(VLOOKUP($D79,CONC_TABLA,2,FALSE()),""))</f>
        <v/>
      </c>
      <c r="F79" s="9" t="str">
        <f aca="false">IF($D79="","",IFERROR(VLOOKUP($D79,CONC_TABLA,3,FALSE()),""))</f>
        <v/>
      </c>
      <c r="G79" s="30"/>
      <c r="H79" s="30"/>
      <c r="I79" s="30"/>
      <c r="J79" s="29"/>
      <c r="K79" s="28"/>
      <c r="L79" s="28"/>
      <c r="M79" s="9" t="str">
        <f aca="false">IF(OR($B79="",$E79=""),"",IF($E79="INA","INA",IF($G79="Otro empleador",IF($E79="RET","RETO",IF($E79="ORD","OTO","OTX")),IF($E79="RET","ERR",$E79))))</f>
        <v/>
      </c>
      <c r="N79" s="9" t="str">
        <f aca="false">IF($I79="","",IFERROR(VLOOKUP($I79,FREC_TABLA,2,FALSE()),""))</f>
        <v/>
      </c>
      <c r="O79" s="19" t="n">
        <f aca="false">IF(OR($M79="",$M79="ERR",$J79="",$K79="",$N79=""),0,IF($N79=0,IF(AND(OR(1=7,1=12),1&gt;=$K79,1&lt;=IF($L79="",12,$L79)),$J79,0),IF(AND(1&gt;=$K79,1&lt;=IF($L79="",12,$L79),MOD(1-$K79,$N79)=0),$J79,0)))</f>
        <v>0</v>
      </c>
      <c r="P79" s="19" t="n">
        <f aca="false">IF(OR($M79="",$M79="ERR",$J79="",$K79="",$N79=""),0,IF($N79=0,IF(AND(OR(2=7,2=12),2&gt;=$K79,2&lt;=IF($L79="",12,$L79)),$J79,0),IF(AND(2&gt;=$K79,2&lt;=IF($L79="",12,$L79),MOD(2-$K79,$N79)=0),$J79,0)))</f>
        <v>0</v>
      </c>
      <c r="Q79" s="19" t="n">
        <f aca="false">IF(OR($M79="",$M79="ERR",$J79="",$K79="",$N79=""),0,IF($N79=0,IF(AND(OR(3=7,3=12),3&gt;=$K79,3&lt;=IF($L79="",12,$L79)),$J79,0),IF(AND(3&gt;=$K79,3&lt;=IF($L79="",12,$L79),MOD(3-$K79,$N79)=0),$J79,0)))</f>
        <v>0</v>
      </c>
      <c r="R79" s="19" t="n">
        <f aca="false">IF(OR($M79="",$M79="ERR",$J79="",$K79="",$N79=""),0,IF($N79=0,IF(AND(OR(4=7,4=12),4&gt;=$K79,4&lt;=IF($L79="",12,$L79)),$J79,0),IF(AND(4&gt;=$K79,4&lt;=IF($L79="",12,$L79),MOD(4-$K79,$N79)=0),$J79,0)))</f>
        <v>0</v>
      </c>
      <c r="S79" s="19" t="n">
        <f aca="false">IF(OR($M79="",$M79="ERR",$J79="",$K79="",$N79=""),0,IF($N79=0,IF(AND(OR(5=7,5=12),5&gt;=$K79,5&lt;=IF($L79="",12,$L79)),$J79,0),IF(AND(5&gt;=$K79,5&lt;=IF($L79="",12,$L79),MOD(5-$K79,$N79)=0),$J79,0)))</f>
        <v>0</v>
      </c>
      <c r="T79" s="19" t="n">
        <f aca="false">IF(OR($M79="",$M79="ERR",$J79="",$K79="",$N79=""),0,IF($N79=0,IF(AND(OR(6=7,6=12),6&gt;=$K79,6&lt;=IF($L79="",12,$L79)),$J79,0),IF(AND(6&gt;=$K79,6&lt;=IF($L79="",12,$L79),MOD(6-$K79,$N79)=0),$J79,0)))</f>
        <v>0</v>
      </c>
      <c r="U79" s="19" t="n">
        <f aca="false">IF(OR($M79="",$M79="ERR",$J79="",$K79="",$N79=""),0,IF($N79=0,IF(AND(OR(7=7,7=12),7&gt;=$K79,7&lt;=IF($L79="",12,$L79)),$J79,0),IF(AND(7&gt;=$K79,7&lt;=IF($L79="",12,$L79),MOD(7-$K79,$N79)=0),$J79,0)))</f>
        <v>0</v>
      </c>
      <c r="V79" s="19" t="n">
        <f aca="false">IF(OR($M79="",$M79="ERR",$J79="",$K79="",$N79=""),0,IF($N79=0,IF(AND(OR(8=7,8=12),8&gt;=$K79,8&lt;=IF($L79="",12,$L79)),$J79,0),IF(AND(8&gt;=$K79,8&lt;=IF($L79="",12,$L79),MOD(8-$K79,$N79)=0),$J79,0)))</f>
        <v>0</v>
      </c>
      <c r="W79" s="19" t="n">
        <f aca="false">IF(OR($M79="",$M79="ERR",$J79="",$K79="",$N79=""),0,IF($N79=0,IF(AND(OR(9=7,9=12),9&gt;=$K79,9&lt;=IF($L79="",12,$L79)),$J79,0),IF(AND(9&gt;=$K79,9&lt;=IF($L79="",12,$L79),MOD(9-$K79,$N79)=0),$J79,0)))</f>
        <v>0</v>
      </c>
      <c r="X79" s="19" t="n">
        <f aca="false">IF(OR($M79="",$M79="ERR",$J79="",$K79="",$N79=""),0,IF($N79=0,IF(AND(OR(10=7,10=12),10&gt;=$K79,10&lt;=IF($L79="",12,$L79)),$J79,0),IF(AND(10&gt;=$K79,10&lt;=IF($L79="",12,$L79),MOD(10-$K79,$N79)=0),$J79,0)))</f>
        <v>0</v>
      </c>
      <c r="Y79" s="19" t="n">
        <f aca="false">IF(OR($M79="",$M79="ERR",$J79="",$K79="",$N79=""),0,IF($N79=0,IF(AND(OR(11=7,11=12),11&gt;=$K79,11&lt;=IF($L79="",12,$L79)),$J79,0),IF(AND(11&gt;=$K79,11&lt;=IF($L79="",12,$L79),MOD(11-$K79,$N79)=0),$J79,0)))</f>
        <v>0</v>
      </c>
      <c r="Z79" s="19" t="n">
        <f aca="false">IF(OR($M79="",$M79="ERR",$J79="",$K79="",$N79=""),0,IF($N79=0,IF(AND(OR(12=7,12=12),12&gt;=$K79,12&lt;=IF($L79="",12,$L79)),$J79,0),IF(AND(12&gt;=$K79,12&lt;=IF($L79="",12,$L79),MOD(12-$K79,$N79)=0),$J79,0)))</f>
        <v>0</v>
      </c>
      <c r="AA79" s="36" t="n">
        <f aca="false">SUM(O79:Z79)</f>
        <v>0</v>
      </c>
      <c r="AB79" s="15" t="str">
        <f aca="false">IF(AND($B79="",$D79="",$J79=""),"",IF($B79="","Falta código",IF(ISNA(MATCH($B79,LST_COD,0)),"Código no registrado en Trabajadores",IF($E79="","Concepto no está en el catálogo",IF($M79="ERR","Retención de otro empleador: Origen = Otro empleador",IF(OR($J79="",$K79=""),"Falta monto o mes",IF(OR($K79&lt;1,$K79&gt;12),"Mes inicio inválido",IF(AND($L79&lt;&gt;"",OR($L79&lt;$K79,$L79&gt;12)),"Mes fin inválido",IF($N79="","Falta frecuencia",IF(AND($G79&lt;&gt;"Otro empleador",SUMPRODUCT(($O79:$Z79&lt;&gt;0)*(((COLUMN($O79:$Z79)-14)&lt;INDEX(Trabajadores!$M$6:$M$105,MATCH($B79,LST_COD,0)))+((COLUMN($O79:$Z79)-14)&gt;INDEX(Trabajadores!$N$6:$N$105,MATCH($B79,LST_COD,0)))))&gt;0),"Aviso: hay meses fuera del periodo laboral","OK"))))))))))</f>
        <v/>
      </c>
    </row>
    <row r="80" customFormat="false" ht="15" hidden="false" customHeight="false" outlineLevel="0" collapsed="false">
      <c r="A80" s="23" t="n">
        <v>75</v>
      </c>
      <c r="B80" s="7"/>
      <c r="C80" s="35" t="str">
        <f aca="false">IF($B80="","",IFERROR(INDEX(Trabajadores!$D$6:$D$105,MATCH($B80,LST_COD,0)),"¿Código?"))</f>
        <v/>
      </c>
      <c r="D80" s="30"/>
      <c r="E80" s="9" t="str">
        <f aca="false">IF($D80="","",IFERROR(VLOOKUP($D80,CONC_TABLA,2,FALSE()),""))</f>
        <v/>
      </c>
      <c r="F80" s="9" t="str">
        <f aca="false">IF($D80="","",IFERROR(VLOOKUP($D80,CONC_TABLA,3,FALSE()),""))</f>
        <v/>
      </c>
      <c r="G80" s="30"/>
      <c r="H80" s="30"/>
      <c r="I80" s="30"/>
      <c r="J80" s="29"/>
      <c r="K80" s="28"/>
      <c r="L80" s="28"/>
      <c r="M80" s="9" t="str">
        <f aca="false">IF(OR($B80="",$E80=""),"",IF($E80="INA","INA",IF($G80="Otro empleador",IF($E80="RET","RETO",IF($E80="ORD","OTO","OTX")),IF($E80="RET","ERR",$E80))))</f>
        <v/>
      </c>
      <c r="N80" s="9" t="str">
        <f aca="false">IF($I80="","",IFERROR(VLOOKUP($I80,FREC_TABLA,2,FALSE()),""))</f>
        <v/>
      </c>
      <c r="O80" s="19" t="n">
        <f aca="false">IF(OR($M80="",$M80="ERR",$J80="",$K80="",$N80=""),0,IF($N80=0,IF(AND(OR(1=7,1=12),1&gt;=$K80,1&lt;=IF($L80="",12,$L80)),$J80,0),IF(AND(1&gt;=$K80,1&lt;=IF($L80="",12,$L80),MOD(1-$K80,$N80)=0),$J80,0)))</f>
        <v>0</v>
      </c>
      <c r="P80" s="19" t="n">
        <f aca="false">IF(OR($M80="",$M80="ERR",$J80="",$K80="",$N80=""),0,IF($N80=0,IF(AND(OR(2=7,2=12),2&gt;=$K80,2&lt;=IF($L80="",12,$L80)),$J80,0),IF(AND(2&gt;=$K80,2&lt;=IF($L80="",12,$L80),MOD(2-$K80,$N80)=0),$J80,0)))</f>
        <v>0</v>
      </c>
      <c r="Q80" s="19" t="n">
        <f aca="false">IF(OR($M80="",$M80="ERR",$J80="",$K80="",$N80=""),0,IF($N80=0,IF(AND(OR(3=7,3=12),3&gt;=$K80,3&lt;=IF($L80="",12,$L80)),$J80,0),IF(AND(3&gt;=$K80,3&lt;=IF($L80="",12,$L80),MOD(3-$K80,$N80)=0),$J80,0)))</f>
        <v>0</v>
      </c>
      <c r="R80" s="19" t="n">
        <f aca="false">IF(OR($M80="",$M80="ERR",$J80="",$K80="",$N80=""),0,IF($N80=0,IF(AND(OR(4=7,4=12),4&gt;=$K80,4&lt;=IF($L80="",12,$L80)),$J80,0),IF(AND(4&gt;=$K80,4&lt;=IF($L80="",12,$L80),MOD(4-$K80,$N80)=0),$J80,0)))</f>
        <v>0</v>
      </c>
      <c r="S80" s="19" t="n">
        <f aca="false">IF(OR($M80="",$M80="ERR",$J80="",$K80="",$N80=""),0,IF($N80=0,IF(AND(OR(5=7,5=12),5&gt;=$K80,5&lt;=IF($L80="",12,$L80)),$J80,0),IF(AND(5&gt;=$K80,5&lt;=IF($L80="",12,$L80),MOD(5-$K80,$N80)=0),$J80,0)))</f>
        <v>0</v>
      </c>
      <c r="T80" s="19" t="n">
        <f aca="false">IF(OR($M80="",$M80="ERR",$J80="",$K80="",$N80=""),0,IF($N80=0,IF(AND(OR(6=7,6=12),6&gt;=$K80,6&lt;=IF($L80="",12,$L80)),$J80,0),IF(AND(6&gt;=$K80,6&lt;=IF($L80="",12,$L80),MOD(6-$K80,$N80)=0),$J80,0)))</f>
        <v>0</v>
      </c>
      <c r="U80" s="19" t="n">
        <f aca="false">IF(OR($M80="",$M80="ERR",$J80="",$K80="",$N80=""),0,IF($N80=0,IF(AND(OR(7=7,7=12),7&gt;=$K80,7&lt;=IF($L80="",12,$L80)),$J80,0),IF(AND(7&gt;=$K80,7&lt;=IF($L80="",12,$L80),MOD(7-$K80,$N80)=0),$J80,0)))</f>
        <v>0</v>
      </c>
      <c r="V80" s="19" t="n">
        <f aca="false">IF(OR($M80="",$M80="ERR",$J80="",$K80="",$N80=""),0,IF($N80=0,IF(AND(OR(8=7,8=12),8&gt;=$K80,8&lt;=IF($L80="",12,$L80)),$J80,0),IF(AND(8&gt;=$K80,8&lt;=IF($L80="",12,$L80),MOD(8-$K80,$N80)=0),$J80,0)))</f>
        <v>0</v>
      </c>
      <c r="W80" s="19" t="n">
        <f aca="false">IF(OR($M80="",$M80="ERR",$J80="",$K80="",$N80=""),0,IF($N80=0,IF(AND(OR(9=7,9=12),9&gt;=$K80,9&lt;=IF($L80="",12,$L80)),$J80,0),IF(AND(9&gt;=$K80,9&lt;=IF($L80="",12,$L80),MOD(9-$K80,$N80)=0),$J80,0)))</f>
        <v>0</v>
      </c>
      <c r="X80" s="19" t="n">
        <f aca="false">IF(OR($M80="",$M80="ERR",$J80="",$K80="",$N80=""),0,IF($N80=0,IF(AND(OR(10=7,10=12),10&gt;=$K80,10&lt;=IF($L80="",12,$L80)),$J80,0),IF(AND(10&gt;=$K80,10&lt;=IF($L80="",12,$L80),MOD(10-$K80,$N80)=0),$J80,0)))</f>
        <v>0</v>
      </c>
      <c r="Y80" s="19" t="n">
        <f aca="false">IF(OR($M80="",$M80="ERR",$J80="",$K80="",$N80=""),0,IF($N80=0,IF(AND(OR(11=7,11=12),11&gt;=$K80,11&lt;=IF($L80="",12,$L80)),$J80,0),IF(AND(11&gt;=$K80,11&lt;=IF($L80="",12,$L80),MOD(11-$K80,$N80)=0),$J80,0)))</f>
        <v>0</v>
      </c>
      <c r="Z80" s="19" t="n">
        <f aca="false">IF(OR($M80="",$M80="ERR",$J80="",$K80="",$N80=""),0,IF($N80=0,IF(AND(OR(12=7,12=12),12&gt;=$K80,12&lt;=IF($L80="",12,$L80)),$J80,0),IF(AND(12&gt;=$K80,12&lt;=IF($L80="",12,$L80),MOD(12-$K80,$N80)=0),$J80,0)))</f>
        <v>0</v>
      </c>
      <c r="AA80" s="36" t="n">
        <f aca="false">SUM(O80:Z80)</f>
        <v>0</v>
      </c>
      <c r="AB80" s="15" t="str">
        <f aca="false">IF(AND($B80="",$D80="",$J80=""),"",IF($B80="","Falta código",IF(ISNA(MATCH($B80,LST_COD,0)),"Código no registrado en Trabajadores",IF($E80="","Concepto no está en el catálogo",IF($M80="ERR","Retención de otro empleador: Origen = Otro empleador",IF(OR($J80="",$K80=""),"Falta monto o mes",IF(OR($K80&lt;1,$K80&gt;12),"Mes inicio inválido",IF(AND($L80&lt;&gt;"",OR($L80&lt;$K80,$L80&gt;12)),"Mes fin inválido",IF($N80="","Falta frecuencia",IF(AND($G80&lt;&gt;"Otro empleador",SUMPRODUCT(($O80:$Z80&lt;&gt;0)*(((COLUMN($O80:$Z80)-14)&lt;INDEX(Trabajadores!$M$6:$M$105,MATCH($B80,LST_COD,0)))+((COLUMN($O80:$Z80)-14)&gt;INDEX(Trabajadores!$N$6:$N$105,MATCH($B80,LST_COD,0)))))&gt;0),"Aviso: hay meses fuera del periodo laboral","OK"))))))))))</f>
        <v/>
      </c>
    </row>
    <row r="81" customFormat="false" ht="15" hidden="false" customHeight="false" outlineLevel="0" collapsed="false">
      <c r="A81" s="23" t="n">
        <v>76</v>
      </c>
      <c r="B81" s="7"/>
      <c r="C81" s="35" t="str">
        <f aca="false">IF($B81="","",IFERROR(INDEX(Trabajadores!$D$6:$D$105,MATCH($B81,LST_COD,0)),"¿Código?"))</f>
        <v/>
      </c>
      <c r="D81" s="30"/>
      <c r="E81" s="9" t="str">
        <f aca="false">IF($D81="","",IFERROR(VLOOKUP($D81,CONC_TABLA,2,FALSE()),""))</f>
        <v/>
      </c>
      <c r="F81" s="9" t="str">
        <f aca="false">IF($D81="","",IFERROR(VLOOKUP($D81,CONC_TABLA,3,FALSE()),""))</f>
        <v/>
      </c>
      <c r="G81" s="30"/>
      <c r="H81" s="30"/>
      <c r="I81" s="30"/>
      <c r="J81" s="29"/>
      <c r="K81" s="28"/>
      <c r="L81" s="28"/>
      <c r="M81" s="9" t="str">
        <f aca="false">IF(OR($B81="",$E81=""),"",IF($E81="INA","INA",IF($G81="Otro empleador",IF($E81="RET","RETO",IF($E81="ORD","OTO","OTX")),IF($E81="RET","ERR",$E81))))</f>
        <v/>
      </c>
      <c r="N81" s="9" t="str">
        <f aca="false">IF($I81="","",IFERROR(VLOOKUP($I81,FREC_TABLA,2,FALSE()),""))</f>
        <v/>
      </c>
      <c r="O81" s="19" t="n">
        <f aca="false">IF(OR($M81="",$M81="ERR",$J81="",$K81="",$N81=""),0,IF($N81=0,IF(AND(OR(1=7,1=12),1&gt;=$K81,1&lt;=IF($L81="",12,$L81)),$J81,0),IF(AND(1&gt;=$K81,1&lt;=IF($L81="",12,$L81),MOD(1-$K81,$N81)=0),$J81,0)))</f>
        <v>0</v>
      </c>
      <c r="P81" s="19" t="n">
        <f aca="false">IF(OR($M81="",$M81="ERR",$J81="",$K81="",$N81=""),0,IF($N81=0,IF(AND(OR(2=7,2=12),2&gt;=$K81,2&lt;=IF($L81="",12,$L81)),$J81,0),IF(AND(2&gt;=$K81,2&lt;=IF($L81="",12,$L81),MOD(2-$K81,$N81)=0),$J81,0)))</f>
        <v>0</v>
      </c>
      <c r="Q81" s="19" t="n">
        <f aca="false">IF(OR($M81="",$M81="ERR",$J81="",$K81="",$N81=""),0,IF($N81=0,IF(AND(OR(3=7,3=12),3&gt;=$K81,3&lt;=IF($L81="",12,$L81)),$J81,0),IF(AND(3&gt;=$K81,3&lt;=IF($L81="",12,$L81),MOD(3-$K81,$N81)=0),$J81,0)))</f>
        <v>0</v>
      </c>
      <c r="R81" s="19" t="n">
        <f aca="false">IF(OR($M81="",$M81="ERR",$J81="",$K81="",$N81=""),0,IF($N81=0,IF(AND(OR(4=7,4=12),4&gt;=$K81,4&lt;=IF($L81="",12,$L81)),$J81,0),IF(AND(4&gt;=$K81,4&lt;=IF($L81="",12,$L81),MOD(4-$K81,$N81)=0),$J81,0)))</f>
        <v>0</v>
      </c>
      <c r="S81" s="19" t="n">
        <f aca="false">IF(OR($M81="",$M81="ERR",$J81="",$K81="",$N81=""),0,IF($N81=0,IF(AND(OR(5=7,5=12),5&gt;=$K81,5&lt;=IF($L81="",12,$L81)),$J81,0),IF(AND(5&gt;=$K81,5&lt;=IF($L81="",12,$L81),MOD(5-$K81,$N81)=0),$J81,0)))</f>
        <v>0</v>
      </c>
      <c r="T81" s="19" t="n">
        <f aca="false">IF(OR($M81="",$M81="ERR",$J81="",$K81="",$N81=""),0,IF($N81=0,IF(AND(OR(6=7,6=12),6&gt;=$K81,6&lt;=IF($L81="",12,$L81)),$J81,0),IF(AND(6&gt;=$K81,6&lt;=IF($L81="",12,$L81),MOD(6-$K81,$N81)=0),$J81,0)))</f>
        <v>0</v>
      </c>
      <c r="U81" s="19" t="n">
        <f aca="false">IF(OR($M81="",$M81="ERR",$J81="",$K81="",$N81=""),0,IF($N81=0,IF(AND(OR(7=7,7=12),7&gt;=$K81,7&lt;=IF($L81="",12,$L81)),$J81,0),IF(AND(7&gt;=$K81,7&lt;=IF($L81="",12,$L81),MOD(7-$K81,$N81)=0),$J81,0)))</f>
        <v>0</v>
      </c>
      <c r="V81" s="19" t="n">
        <f aca="false">IF(OR($M81="",$M81="ERR",$J81="",$K81="",$N81=""),0,IF($N81=0,IF(AND(OR(8=7,8=12),8&gt;=$K81,8&lt;=IF($L81="",12,$L81)),$J81,0),IF(AND(8&gt;=$K81,8&lt;=IF($L81="",12,$L81),MOD(8-$K81,$N81)=0),$J81,0)))</f>
        <v>0</v>
      </c>
      <c r="W81" s="19" t="n">
        <f aca="false">IF(OR($M81="",$M81="ERR",$J81="",$K81="",$N81=""),0,IF($N81=0,IF(AND(OR(9=7,9=12),9&gt;=$K81,9&lt;=IF($L81="",12,$L81)),$J81,0),IF(AND(9&gt;=$K81,9&lt;=IF($L81="",12,$L81),MOD(9-$K81,$N81)=0),$J81,0)))</f>
        <v>0</v>
      </c>
      <c r="X81" s="19" t="n">
        <f aca="false">IF(OR($M81="",$M81="ERR",$J81="",$K81="",$N81=""),0,IF($N81=0,IF(AND(OR(10=7,10=12),10&gt;=$K81,10&lt;=IF($L81="",12,$L81)),$J81,0),IF(AND(10&gt;=$K81,10&lt;=IF($L81="",12,$L81),MOD(10-$K81,$N81)=0),$J81,0)))</f>
        <v>0</v>
      </c>
      <c r="Y81" s="19" t="n">
        <f aca="false">IF(OR($M81="",$M81="ERR",$J81="",$K81="",$N81=""),0,IF($N81=0,IF(AND(OR(11=7,11=12),11&gt;=$K81,11&lt;=IF($L81="",12,$L81)),$J81,0),IF(AND(11&gt;=$K81,11&lt;=IF($L81="",12,$L81),MOD(11-$K81,$N81)=0),$J81,0)))</f>
        <v>0</v>
      </c>
      <c r="Z81" s="19" t="n">
        <f aca="false">IF(OR($M81="",$M81="ERR",$J81="",$K81="",$N81=""),0,IF($N81=0,IF(AND(OR(12=7,12=12),12&gt;=$K81,12&lt;=IF($L81="",12,$L81)),$J81,0),IF(AND(12&gt;=$K81,12&lt;=IF($L81="",12,$L81),MOD(12-$K81,$N81)=0),$J81,0)))</f>
        <v>0</v>
      </c>
      <c r="AA81" s="36" t="n">
        <f aca="false">SUM(O81:Z81)</f>
        <v>0</v>
      </c>
      <c r="AB81" s="15" t="str">
        <f aca="false">IF(AND($B81="",$D81="",$J81=""),"",IF($B81="","Falta código",IF(ISNA(MATCH($B81,LST_COD,0)),"Código no registrado en Trabajadores",IF($E81="","Concepto no está en el catálogo",IF($M81="ERR","Retención de otro empleador: Origen = Otro empleador",IF(OR($J81="",$K81=""),"Falta monto o mes",IF(OR($K81&lt;1,$K81&gt;12),"Mes inicio inválido",IF(AND($L81&lt;&gt;"",OR($L81&lt;$K81,$L81&gt;12)),"Mes fin inválido",IF($N81="","Falta frecuencia",IF(AND($G81&lt;&gt;"Otro empleador",SUMPRODUCT(($O81:$Z81&lt;&gt;0)*(((COLUMN($O81:$Z81)-14)&lt;INDEX(Trabajadores!$M$6:$M$105,MATCH($B81,LST_COD,0)))+((COLUMN($O81:$Z81)-14)&gt;INDEX(Trabajadores!$N$6:$N$105,MATCH($B81,LST_COD,0)))))&gt;0),"Aviso: hay meses fuera del periodo laboral","OK"))))))))))</f>
        <v/>
      </c>
    </row>
    <row r="82" customFormat="false" ht="15" hidden="false" customHeight="false" outlineLevel="0" collapsed="false">
      <c r="A82" s="23" t="n">
        <v>77</v>
      </c>
      <c r="B82" s="7"/>
      <c r="C82" s="35" t="str">
        <f aca="false">IF($B82="","",IFERROR(INDEX(Trabajadores!$D$6:$D$105,MATCH($B82,LST_COD,0)),"¿Código?"))</f>
        <v/>
      </c>
      <c r="D82" s="30"/>
      <c r="E82" s="9" t="str">
        <f aca="false">IF($D82="","",IFERROR(VLOOKUP($D82,CONC_TABLA,2,FALSE()),""))</f>
        <v/>
      </c>
      <c r="F82" s="9" t="str">
        <f aca="false">IF($D82="","",IFERROR(VLOOKUP($D82,CONC_TABLA,3,FALSE()),""))</f>
        <v/>
      </c>
      <c r="G82" s="30"/>
      <c r="H82" s="30"/>
      <c r="I82" s="30"/>
      <c r="J82" s="29"/>
      <c r="K82" s="28"/>
      <c r="L82" s="28"/>
      <c r="M82" s="9" t="str">
        <f aca="false">IF(OR($B82="",$E82=""),"",IF($E82="INA","INA",IF($G82="Otro empleador",IF($E82="RET","RETO",IF($E82="ORD","OTO","OTX")),IF($E82="RET","ERR",$E82))))</f>
        <v/>
      </c>
      <c r="N82" s="9" t="str">
        <f aca="false">IF($I82="","",IFERROR(VLOOKUP($I82,FREC_TABLA,2,FALSE()),""))</f>
        <v/>
      </c>
      <c r="O82" s="19" t="n">
        <f aca="false">IF(OR($M82="",$M82="ERR",$J82="",$K82="",$N82=""),0,IF($N82=0,IF(AND(OR(1=7,1=12),1&gt;=$K82,1&lt;=IF($L82="",12,$L82)),$J82,0),IF(AND(1&gt;=$K82,1&lt;=IF($L82="",12,$L82),MOD(1-$K82,$N82)=0),$J82,0)))</f>
        <v>0</v>
      </c>
      <c r="P82" s="19" t="n">
        <f aca="false">IF(OR($M82="",$M82="ERR",$J82="",$K82="",$N82=""),0,IF($N82=0,IF(AND(OR(2=7,2=12),2&gt;=$K82,2&lt;=IF($L82="",12,$L82)),$J82,0),IF(AND(2&gt;=$K82,2&lt;=IF($L82="",12,$L82),MOD(2-$K82,$N82)=0),$J82,0)))</f>
        <v>0</v>
      </c>
      <c r="Q82" s="19" t="n">
        <f aca="false">IF(OR($M82="",$M82="ERR",$J82="",$K82="",$N82=""),0,IF($N82=0,IF(AND(OR(3=7,3=12),3&gt;=$K82,3&lt;=IF($L82="",12,$L82)),$J82,0),IF(AND(3&gt;=$K82,3&lt;=IF($L82="",12,$L82),MOD(3-$K82,$N82)=0),$J82,0)))</f>
        <v>0</v>
      </c>
      <c r="R82" s="19" t="n">
        <f aca="false">IF(OR($M82="",$M82="ERR",$J82="",$K82="",$N82=""),0,IF($N82=0,IF(AND(OR(4=7,4=12),4&gt;=$K82,4&lt;=IF($L82="",12,$L82)),$J82,0),IF(AND(4&gt;=$K82,4&lt;=IF($L82="",12,$L82),MOD(4-$K82,$N82)=0),$J82,0)))</f>
        <v>0</v>
      </c>
      <c r="S82" s="19" t="n">
        <f aca="false">IF(OR($M82="",$M82="ERR",$J82="",$K82="",$N82=""),0,IF($N82=0,IF(AND(OR(5=7,5=12),5&gt;=$K82,5&lt;=IF($L82="",12,$L82)),$J82,0),IF(AND(5&gt;=$K82,5&lt;=IF($L82="",12,$L82),MOD(5-$K82,$N82)=0),$J82,0)))</f>
        <v>0</v>
      </c>
      <c r="T82" s="19" t="n">
        <f aca="false">IF(OR($M82="",$M82="ERR",$J82="",$K82="",$N82=""),0,IF($N82=0,IF(AND(OR(6=7,6=12),6&gt;=$K82,6&lt;=IF($L82="",12,$L82)),$J82,0),IF(AND(6&gt;=$K82,6&lt;=IF($L82="",12,$L82),MOD(6-$K82,$N82)=0),$J82,0)))</f>
        <v>0</v>
      </c>
      <c r="U82" s="19" t="n">
        <f aca="false">IF(OR($M82="",$M82="ERR",$J82="",$K82="",$N82=""),0,IF($N82=0,IF(AND(OR(7=7,7=12),7&gt;=$K82,7&lt;=IF($L82="",12,$L82)),$J82,0),IF(AND(7&gt;=$K82,7&lt;=IF($L82="",12,$L82),MOD(7-$K82,$N82)=0),$J82,0)))</f>
        <v>0</v>
      </c>
      <c r="V82" s="19" t="n">
        <f aca="false">IF(OR($M82="",$M82="ERR",$J82="",$K82="",$N82=""),0,IF($N82=0,IF(AND(OR(8=7,8=12),8&gt;=$K82,8&lt;=IF($L82="",12,$L82)),$J82,0),IF(AND(8&gt;=$K82,8&lt;=IF($L82="",12,$L82),MOD(8-$K82,$N82)=0),$J82,0)))</f>
        <v>0</v>
      </c>
      <c r="W82" s="19" t="n">
        <f aca="false">IF(OR($M82="",$M82="ERR",$J82="",$K82="",$N82=""),0,IF($N82=0,IF(AND(OR(9=7,9=12),9&gt;=$K82,9&lt;=IF($L82="",12,$L82)),$J82,0),IF(AND(9&gt;=$K82,9&lt;=IF($L82="",12,$L82),MOD(9-$K82,$N82)=0),$J82,0)))</f>
        <v>0</v>
      </c>
      <c r="X82" s="19" t="n">
        <f aca="false">IF(OR($M82="",$M82="ERR",$J82="",$K82="",$N82=""),0,IF($N82=0,IF(AND(OR(10=7,10=12),10&gt;=$K82,10&lt;=IF($L82="",12,$L82)),$J82,0),IF(AND(10&gt;=$K82,10&lt;=IF($L82="",12,$L82),MOD(10-$K82,$N82)=0),$J82,0)))</f>
        <v>0</v>
      </c>
      <c r="Y82" s="19" t="n">
        <f aca="false">IF(OR($M82="",$M82="ERR",$J82="",$K82="",$N82=""),0,IF($N82=0,IF(AND(OR(11=7,11=12),11&gt;=$K82,11&lt;=IF($L82="",12,$L82)),$J82,0),IF(AND(11&gt;=$K82,11&lt;=IF($L82="",12,$L82),MOD(11-$K82,$N82)=0),$J82,0)))</f>
        <v>0</v>
      </c>
      <c r="Z82" s="19" t="n">
        <f aca="false">IF(OR($M82="",$M82="ERR",$J82="",$K82="",$N82=""),0,IF($N82=0,IF(AND(OR(12=7,12=12),12&gt;=$K82,12&lt;=IF($L82="",12,$L82)),$J82,0),IF(AND(12&gt;=$K82,12&lt;=IF($L82="",12,$L82),MOD(12-$K82,$N82)=0),$J82,0)))</f>
        <v>0</v>
      </c>
      <c r="AA82" s="36" t="n">
        <f aca="false">SUM(O82:Z82)</f>
        <v>0</v>
      </c>
      <c r="AB82" s="15" t="str">
        <f aca="false">IF(AND($B82="",$D82="",$J82=""),"",IF($B82="","Falta código",IF(ISNA(MATCH($B82,LST_COD,0)),"Código no registrado en Trabajadores",IF($E82="","Concepto no está en el catálogo",IF($M82="ERR","Retención de otro empleador: Origen = Otro empleador",IF(OR($J82="",$K82=""),"Falta monto o mes",IF(OR($K82&lt;1,$K82&gt;12),"Mes inicio inválido",IF(AND($L82&lt;&gt;"",OR($L82&lt;$K82,$L82&gt;12)),"Mes fin inválido",IF($N82="","Falta frecuencia",IF(AND($G82&lt;&gt;"Otro empleador",SUMPRODUCT(($O82:$Z82&lt;&gt;0)*(((COLUMN($O82:$Z82)-14)&lt;INDEX(Trabajadores!$M$6:$M$105,MATCH($B82,LST_COD,0)))+((COLUMN($O82:$Z82)-14)&gt;INDEX(Trabajadores!$N$6:$N$105,MATCH($B82,LST_COD,0)))))&gt;0),"Aviso: hay meses fuera del periodo laboral","OK"))))))))))</f>
        <v/>
      </c>
    </row>
    <row r="83" customFormat="false" ht="15" hidden="false" customHeight="false" outlineLevel="0" collapsed="false">
      <c r="A83" s="23" t="n">
        <v>78</v>
      </c>
      <c r="B83" s="7"/>
      <c r="C83" s="35" t="str">
        <f aca="false">IF($B83="","",IFERROR(INDEX(Trabajadores!$D$6:$D$105,MATCH($B83,LST_COD,0)),"¿Código?"))</f>
        <v/>
      </c>
      <c r="D83" s="30"/>
      <c r="E83" s="9" t="str">
        <f aca="false">IF($D83="","",IFERROR(VLOOKUP($D83,CONC_TABLA,2,FALSE()),""))</f>
        <v/>
      </c>
      <c r="F83" s="9" t="str">
        <f aca="false">IF($D83="","",IFERROR(VLOOKUP($D83,CONC_TABLA,3,FALSE()),""))</f>
        <v/>
      </c>
      <c r="G83" s="30"/>
      <c r="H83" s="30"/>
      <c r="I83" s="30"/>
      <c r="J83" s="29"/>
      <c r="K83" s="28"/>
      <c r="L83" s="28"/>
      <c r="M83" s="9" t="str">
        <f aca="false">IF(OR($B83="",$E83=""),"",IF($E83="INA","INA",IF($G83="Otro empleador",IF($E83="RET","RETO",IF($E83="ORD","OTO","OTX")),IF($E83="RET","ERR",$E83))))</f>
        <v/>
      </c>
      <c r="N83" s="9" t="str">
        <f aca="false">IF($I83="","",IFERROR(VLOOKUP($I83,FREC_TABLA,2,FALSE()),""))</f>
        <v/>
      </c>
      <c r="O83" s="19" t="n">
        <f aca="false">IF(OR($M83="",$M83="ERR",$J83="",$K83="",$N83=""),0,IF($N83=0,IF(AND(OR(1=7,1=12),1&gt;=$K83,1&lt;=IF($L83="",12,$L83)),$J83,0),IF(AND(1&gt;=$K83,1&lt;=IF($L83="",12,$L83),MOD(1-$K83,$N83)=0),$J83,0)))</f>
        <v>0</v>
      </c>
      <c r="P83" s="19" t="n">
        <f aca="false">IF(OR($M83="",$M83="ERR",$J83="",$K83="",$N83=""),0,IF($N83=0,IF(AND(OR(2=7,2=12),2&gt;=$K83,2&lt;=IF($L83="",12,$L83)),$J83,0),IF(AND(2&gt;=$K83,2&lt;=IF($L83="",12,$L83),MOD(2-$K83,$N83)=0),$J83,0)))</f>
        <v>0</v>
      </c>
      <c r="Q83" s="19" t="n">
        <f aca="false">IF(OR($M83="",$M83="ERR",$J83="",$K83="",$N83=""),0,IF($N83=0,IF(AND(OR(3=7,3=12),3&gt;=$K83,3&lt;=IF($L83="",12,$L83)),$J83,0),IF(AND(3&gt;=$K83,3&lt;=IF($L83="",12,$L83),MOD(3-$K83,$N83)=0),$J83,0)))</f>
        <v>0</v>
      </c>
      <c r="R83" s="19" t="n">
        <f aca="false">IF(OR($M83="",$M83="ERR",$J83="",$K83="",$N83=""),0,IF($N83=0,IF(AND(OR(4=7,4=12),4&gt;=$K83,4&lt;=IF($L83="",12,$L83)),$J83,0),IF(AND(4&gt;=$K83,4&lt;=IF($L83="",12,$L83),MOD(4-$K83,$N83)=0),$J83,0)))</f>
        <v>0</v>
      </c>
      <c r="S83" s="19" t="n">
        <f aca="false">IF(OR($M83="",$M83="ERR",$J83="",$K83="",$N83=""),0,IF($N83=0,IF(AND(OR(5=7,5=12),5&gt;=$K83,5&lt;=IF($L83="",12,$L83)),$J83,0),IF(AND(5&gt;=$K83,5&lt;=IF($L83="",12,$L83),MOD(5-$K83,$N83)=0),$J83,0)))</f>
        <v>0</v>
      </c>
      <c r="T83" s="19" t="n">
        <f aca="false">IF(OR($M83="",$M83="ERR",$J83="",$K83="",$N83=""),0,IF($N83=0,IF(AND(OR(6=7,6=12),6&gt;=$K83,6&lt;=IF($L83="",12,$L83)),$J83,0),IF(AND(6&gt;=$K83,6&lt;=IF($L83="",12,$L83),MOD(6-$K83,$N83)=0),$J83,0)))</f>
        <v>0</v>
      </c>
      <c r="U83" s="19" t="n">
        <f aca="false">IF(OR($M83="",$M83="ERR",$J83="",$K83="",$N83=""),0,IF($N83=0,IF(AND(OR(7=7,7=12),7&gt;=$K83,7&lt;=IF($L83="",12,$L83)),$J83,0),IF(AND(7&gt;=$K83,7&lt;=IF($L83="",12,$L83),MOD(7-$K83,$N83)=0),$J83,0)))</f>
        <v>0</v>
      </c>
      <c r="V83" s="19" t="n">
        <f aca="false">IF(OR($M83="",$M83="ERR",$J83="",$K83="",$N83=""),0,IF($N83=0,IF(AND(OR(8=7,8=12),8&gt;=$K83,8&lt;=IF($L83="",12,$L83)),$J83,0),IF(AND(8&gt;=$K83,8&lt;=IF($L83="",12,$L83),MOD(8-$K83,$N83)=0),$J83,0)))</f>
        <v>0</v>
      </c>
      <c r="W83" s="19" t="n">
        <f aca="false">IF(OR($M83="",$M83="ERR",$J83="",$K83="",$N83=""),0,IF($N83=0,IF(AND(OR(9=7,9=12),9&gt;=$K83,9&lt;=IF($L83="",12,$L83)),$J83,0),IF(AND(9&gt;=$K83,9&lt;=IF($L83="",12,$L83),MOD(9-$K83,$N83)=0),$J83,0)))</f>
        <v>0</v>
      </c>
      <c r="X83" s="19" t="n">
        <f aca="false">IF(OR($M83="",$M83="ERR",$J83="",$K83="",$N83=""),0,IF($N83=0,IF(AND(OR(10=7,10=12),10&gt;=$K83,10&lt;=IF($L83="",12,$L83)),$J83,0),IF(AND(10&gt;=$K83,10&lt;=IF($L83="",12,$L83),MOD(10-$K83,$N83)=0),$J83,0)))</f>
        <v>0</v>
      </c>
      <c r="Y83" s="19" t="n">
        <f aca="false">IF(OR($M83="",$M83="ERR",$J83="",$K83="",$N83=""),0,IF($N83=0,IF(AND(OR(11=7,11=12),11&gt;=$K83,11&lt;=IF($L83="",12,$L83)),$J83,0),IF(AND(11&gt;=$K83,11&lt;=IF($L83="",12,$L83),MOD(11-$K83,$N83)=0),$J83,0)))</f>
        <v>0</v>
      </c>
      <c r="Z83" s="19" t="n">
        <f aca="false">IF(OR($M83="",$M83="ERR",$J83="",$K83="",$N83=""),0,IF($N83=0,IF(AND(OR(12=7,12=12),12&gt;=$K83,12&lt;=IF($L83="",12,$L83)),$J83,0),IF(AND(12&gt;=$K83,12&lt;=IF($L83="",12,$L83),MOD(12-$K83,$N83)=0),$J83,0)))</f>
        <v>0</v>
      </c>
      <c r="AA83" s="36" t="n">
        <f aca="false">SUM(O83:Z83)</f>
        <v>0</v>
      </c>
      <c r="AB83" s="15" t="str">
        <f aca="false">IF(AND($B83="",$D83="",$J83=""),"",IF($B83="","Falta código",IF(ISNA(MATCH($B83,LST_COD,0)),"Código no registrado en Trabajadores",IF($E83="","Concepto no está en el catálogo",IF($M83="ERR","Retención de otro empleador: Origen = Otro empleador",IF(OR($J83="",$K83=""),"Falta monto o mes",IF(OR($K83&lt;1,$K83&gt;12),"Mes inicio inválido",IF(AND($L83&lt;&gt;"",OR($L83&lt;$K83,$L83&gt;12)),"Mes fin inválido",IF($N83="","Falta frecuencia",IF(AND($G83&lt;&gt;"Otro empleador",SUMPRODUCT(($O83:$Z83&lt;&gt;0)*(((COLUMN($O83:$Z83)-14)&lt;INDEX(Trabajadores!$M$6:$M$105,MATCH($B83,LST_COD,0)))+((COLUMN($O83:$Z83)-14)&gt;INDEX(Trabajadores!$N$6:$N$105,MATCH($B83,LST_COD,0)))))&gt;0),"Aviso: hay meses fuera del periodo laboral","OK"))))))))))</f>
        <v/>
      </c>
    </row>
    <row r="84" customFormat="false" ht="15" hidden="false" customHeight="false" outlineLevel="0" collapsed="false">
      <c r="A84" s="23" t="n">
        <v>79</v>
      </c>
      <c r="B84" s="7"/>
      <c r="C84" s="35" t="str">
        <f aca="false">IF($B84="","",IFERROR(INDEX(Trabajadores!$D$6:$D$105,MATCH($B84,LST_COD,0)),"¿Código?"))</f>
        <v/>
      </c>
      <c r="D84" s="30"/>
      <c r="E84" s="9" t="str">
        <f aca="false">IF($D84="","",IFERROR(VLOOKUP($D84,CONC_TABLA,2,FALSE()),""))</f>
        <v/>
      </c>
      <c r="F84" s="9" t="str">
        <f aca="false">IF($D84="","",IFERROR(VLOOKUP($D84,CONC_TABLA,3,FALSE()),""))</f>
        <v/>
      </c>
      <c r="G84" s="30"/>
      <c r="H84" s="30"/>
      <c r="I84" s="30"/>
      <c r="J84" s="29"/>
      <c r="K84" s="28"/>
      <c r="L84" s="28"/>
      <c r="M84" s="9" t="str">
        <f aca="false">IF(OR($B84="",$E84=""),"",IF($E84="INA","INA",IF($G84="Otro empleador",IF($E84="RET","RETO",IF($E84="ORD","OTO","OTX")),IF($E84="RET","ERR",$E84))))</f>
        <v/>
      </c>
      <c r="N84" s="9" t="str">
        <f aca="false">IF($I84="","",IFERROR(VLOOKUP($I84,FREC_TABLA,2,FALSE()),""))</f>
        <v/>
      </c>
      <c r="O84" s="19" t="n">
        <f aca="false">IF(OR($M84="",$M84="ERR",$J84="",$K84="",$N84=""),0,IF($N84=0,IF(AND(OR(1=7,1=12),1&gt;=$K84,1&lt;=IF($L84="",12,$L84)),$J84,0),IF(AND(1&gt;=$K84,1&lt;=IF($L84="",12,$L84),MOD(1-$K84,$N84)=0),$J84,0)))</f>
        <v>0</v>
      </c>
      <c r="P84" s="19" t="n">
        <f aca="false">IF(OR($M84="",$M84="ERR",$J84="",$K84="",$N84=""),0,IF($N84=0,IF(AND(OR(2=7,2=12),2&gt;=$K84,2&lt;=IF($L84="",12,$L84)),$J84,0),IF(AND(2&gt;=$K84,2&lt;=IF($L84="",12,$L84),MOD(2-$K84,$N84)=0),$J84,0)))</f>
        <v>0</v>
      </c>
      <c r="Q84" s="19" t="n">
        <f aca="false">IF(OR($M84="",$M84="ERR",$J84="",$K84="",$N84=""),0,IF($N84=0,IF(AND(OR(3=7,3=12),3&gt;=$K84,3&lt;=IF($L84="",12,$L84)),$J84,0),IF(AND(3&gt;=$K84,3&lt;=IF($L84="",12,$L84),MOD(3-$K84,$N84)=0),$J84,0)))</f>
        <v>0</v>
      </c>
      <c r="R84" s="19" t="n">
        <f aca="false">IF(OR($M84="",$M84="ERR",$J84="",$K84="",$N84=""),0,IF($N84=0,IF(AND(OR(4=7,4=12),4&gt;=$K84,4&lt;=IF($L84="",12,$L84)),$J84,0),IF(AND(4&gt;=$K84,4&lt;=IF($L84="",12,$L84),MOD(4-$K84,$N84)=0),$J84,0)))</f>
        <v>0</v>
      </c>
      <c r="S84" s="19" t="n">
        <f aca="false">IF(OR($M84="",$M84="ERR",$J84="",$K84="",$N84=""),0,IF($N84=0,IF(AND(OR(5=7,5=12),5&gt;=$K84,5&lt;=IF($L84="",12,$L84)),$J84,0),IF(AND(5&gt;=$K84,5&lt;=IF($L84="",12,$L84),MOD(5-$K84,$N84)=0),$J84,0)))</f>
        <v>0</v>
      </c>
      <c r="T84" s="19" t="n">
        <f aca="false">IF(OR($M84="",$M84="ERR",$J84="",$K84="",$N84=""),0,IF($N84=0,IF(AND(OR(6=7,6=12),6&gt;=$K84,6&lt;=IF($L84="",12,$L84)),$J84,0),IF(AND(6&gt;=$K84,6&lt;=IF($L84="",12,$L84),MOD(6-$K84,$N84)=0),$J84,0)))</f>
        <v>0</v>
      </c>
      <c r="U84" s="19" t="n">
        <f aca="false">IF(OR($M84="",$M84="ERR",$J84="",$K84="",$N84=""),0,IF($N84=0,IF(AND(OR(7=7,7=12),7&gt;=$K84,7&lt;=IF($L84="",12,$L84)),$J84,0),IF(AND(7&gt;=$K84,7&lt;=IF($L84="",12,$L84),MOD(7-$K84,$N84)=0),$J84,0)))</f>
        <v>0</v>
      </c>
      <c r="V84" s="19" t="n">
        <f aca="false">IF(OR($M84="",$M84="ERR",$J84="",$K84="",$N84=""),0,IF($N84=0,IF(AND(OR(8=7,8=12),8&gt;=$K84,8&lt;=IF($L84="",12,$L84)),$J84,0),IF(AND(8&gt;=$K84,8&lt;=IF($L84="",12,$L84),MOD(8-$K84,$N84)=0),$J84,0)))</f>
        <v>0</v>
      </c>
      <c r="W84" s="19" t="n">
        <f aca="false">IF(OR($M84="",$M84="ERR",$J84="",$K84="",$N84=""),0,IF($N84=0,IF(AND(OR(9=7,9=12),9&gt;=$K84,9&lt;=IF($L84="",12,$L84)),$J84,0),IF(AND(9&gt;=$K84,9&lt;=IF($L84="",12,$L84),MOD(9-$K84,$N84)=0),$J84,0)))</f>
        <v>0</v>
      </c>
      <c r="X84" s="19" t="n">
        <f aca="false">IF(OR($M84="",$M84="ERR",$J84="",$K84="",$N84=""),0,IF($N84=0,IF(AND(OR(10=7,10=12),10&gt;=$K84,10&lt;=IF($L84="",12,$L84)),$J84,0),IF(AND(10&gt;=$K84,10&lt;=IF($L84="",12,$L84),MOD(10-$K84,$N84)=0),$J84,0)))</f>
        <v>0</v>
      </c>
      <c r="Y84" s="19" t="n">
        <f aca="false">IF(OR($M84="",$M84="ERR",$J84="",$K84="",$N84=""),0,IF($N84=0,IF(AND(OR(11=7,11=12),11&gt;=$K84,11&lt;=IF($L84="",12,$L84)),$J84,0),IF(AND(11&gt;=$K84,11&lt;=IF($L84="",12,$L84),MOD(11-$K84,$N84)=0),$J84,0)))</f>
        <v>0</v>
      </c>
      <c r="Z84" s="19" t="n">
        <f aca="false">IF(OR($M84="",$M84="ERR",$J84="",$K84="",$N84=""),0,IF($N84=0,IF(AND(OR(12=7,12=12),12&gt;=$K84,12&lt;=IF($L84="",12,$L84)),$J84,0),IF(AND(12&gt;=$K84,12&lt;=IF($L84="",12,$L84),MOD(12-$K84,$N84)=0),$J84,0)))</f>
        <v>0</v>
      </c>
      <c r="AA84" s="36" t="n">
        <f aca="false">SUM(O84:Z84)</f>
        <v>0</v>
      </c>
      <c r="AB84" s="15" t="str">
        <f aca="false">IF(AND($B84="",$D84="",$J84=""),"",IF($B84="","Falta código",IF(ISNA(MATCH($B84,LST_COD,0)),"Código no registrado en Trabajadores",IF($E84="","Concepto no está en el catálogo",IF($M84="ERR","Retención de otro empleador: Origen = Otro empleador",IF(OR($J84="",$K84=""),"Falta monto o mes",IF(OR($K84&lt;1,$K84&gt;12),"Mes inicio inválido",IF(AND($L84&lt;&gt;"",OR($L84&lt;$K84,$L84&gt;12)),"Mes fin inválido",IF($N84="","Falta frecuencia",IF(AND($G84&lt;&gt;"Otro empleador",SUMPRODUCT(($O84:$Z84&lt;&gt;0)*(((COLUMN($O84:$Z84)-14)&lt;INDEX(Trabajadores!$M$6:$M$105,MATCH($B84,LST_COD,0)))+((COLUMN($O84:$Z84)-14)&gt;INDEX(Trabajadores!$N$6:$N$105,MATCH($B84,LST_COD,0)))))&gt;0),"Aviso: hay meses fuera del periodo laboral","OK"))))))))))</f>
        <v/>
      </c>
    </row>
    <row r="85" customFormat="false" ht="15" hidden="false" customHeight="false" outlineLevel="0" collapsed="false">
      <c r="A85" s="23" t="n">
        <v>80</v>
      </c>
      <c r="B85" s="7"/>
      <c r="C85" s="35" t="str">
        <f aca="false">IF($B85="","",IFERROR(INDEX(Trabajadores!$D$6:$D$105,MATCH($B85,LST_COD,0)),"¿Código?"))</f>
        <v/>
      </c>
      <c r="D85" s="30"/>
      <c r="E85" s="9" t="str">
        <f aca="false">IF($D85="","",IFERROR(VLOOKUP($D85,CONC_TABLA,2,FALSE()),""))</f>
        <v/>
      </c>
      <c r="F85" s="9" t="str">
        <f aca="false">IF($D85="","",IFERROR(VLOOKUP($D85,CONC_TABLA,3,FALSE()),""))</f>
        <v/>
      </c>
      <c r="G85" s="30"/>
      <c r="H85" s="30"/>
      <c r="I85" s="30"/>
      <c r="J85" s="29"/>
      <c r="K85" s="28"/>
      <c r="L85" s="28"/>
      <c r="M85" s="9" t="str">
        <f aca="false">IF(OR($B85="",$E85=""),"",IF($E85="INA","INA",IF($G85="Otro empleador",IF($E85="RET","RETO",IF($E85="ORD","OTO","OTX")),IF($E85="RET","ERR",$E85))))</f>
        <v/>
      </c>
      <c r="N85" s="9" t="str">
        <f aca="false">IF($I85="","",IFERROR(VLOOKUP($I85,FREC_TABLA,2,FALSE()),""))</f>
        <v/>
      </c>
      <c r="O85" s="19" t="n">
        <f aca="false">IF(OR($M85="",$M85="ERR",$J85="",$K85="",$N85=""),0,IF($N85=0,IF(AND(OR(1=7,1=12),1&gt;=$K85,1&lt;=IF($L85="",12,$L85)),$J85,0),IF(AND(1&gt;=$K85,1&lt;=IF($L85="",12,$L85),MOD(1-$K85,$N85)=0),$J85,0)))</f>
        <v>0</v>
      </c>
      <c r="P85" s="19" t="n">
        <f aca="false">IF(OR($M85="",$M85="ERR",$J85="",$K85="",$N85=""),0,IF($N85=0,IF(AND(OR(2=7,2=12),2&gt;=$K85,2&lt;=IF($L85="",12,$L85)),$J85,0),IF(AND(2&gt;=$K85,2&lt;=IF($L85="",12,$L85),MOD(2-$K85,$N85)=0),$J85,0)))</f>
        <v>0</v>
      </c>
      <c r="Q85" s="19" t="n">
        <f aca="false">IF(OR($M85="",$M85="ERR",$J85="",$K85="",$N85=""),0,IF($N85=0,IF(AND(OR(3=7,3=12),3&gt;=$K85,3&lt;=IF($L85="",12,$L85)),$J85,0),IF(AND(3&gt;=$K85,3&lt;=IF($L85="",12,$L85),MOD(3-$K85,$N85)=0),$J85,0)))</f>
        <v>0</v>
      </c>
      <c r="R85" s="19" t="n">
        <f aca="false">IF(OR($M85="",$M85="ERR",$J85="",$K85="",$N85=""),0,IF($N85=0,IF(AND(OR(4=7,4=12),4&gt;=$K85,4&lt;=IF($L85="",12,$L85)),$J85,0),IF(AND(4&gt;=$K85,4&lt;=IF($L85="",12,$L85),MOD(4-$K85,$N85)=0),$J85,0)))</f>
        <v>0</v>
      </c>
      <c r="S85" s="19" t="n">
        <f aca="false">IF(OR($M85="",$M85="ERR",$J85="",$K85="",$N85=""),0,IF($N85=0,IF(AND(OR(5=7,5=12),5&gt;=$K85,5&lt;=IF($L85="",12,$L85)),$J85,0),IF(AND(5&gt;=$K85,5&lt;=IF($L85="",12,$L85),MOD(5-$K85,$N85)=0),$J85,0)))</f>
        <v>0</v>
      </c>
      <c r="T85" s="19" t="n">
        <f aca="false">IF(OR($M85="",$M85="ERR",$J85="",$K85="",$N85=""),0,IF($N85=0,IF(AND(OR(6=7,6=12),6&gt;=$K85,6&lt;=IF($L85="",12,$L85)),$J85,0),IF(AND(6&gt;=$K85,6&lt;=IF($L85="",12,$L85),MOD(6-$K85,$N85)=0),$J85,0)))</f>
        <v>0</v>
      </c>
      <c r="U85" s="19" t="n">
        <f aca="false">IF(OR($M85="",$M85="ERR",$J85="",$K85="",$N85=""),0,IF($N85=0,IF(AND(OR(7=7,7=12),7&gt;=$K85,7&lt;=IF($L85="",12,$L85)),$J85,0),IF(AND(7&gt;=$K85,7&lt;=IF($L85="",12,$L85),MOD(7-$K85,$N85)=0),$J85,0)))</f>
        <v>0</v>
      </c>
      <c r="V85" s="19" t="n">
        <f aca="false">IF(OR($M85="",$M85="ERR",$J85="",$K85="",$N85=""),0,IF($N85=0,IF(AND(OR(8=7,8=12),8&gt;=$K85,8&lt;=IF($L85="",12,$L85)),$J85,0),IF(AND(8&gt;=$K85,8&lt;=IF($L85="",12,$L85),MOD(8-$K85,$N85)=0),$J85,0)))</f>
        <v>0</v>
      </c>
      <c r="W85" s="19" t="n">
        <f aca="false">IF(OR($M85="",$M85="ERR",$J85="",$K85="",$N85=""),0,IF($N85=0,IF(AND(OR(9=7,9=12),9&gt;=$K85,9&lt;=IF($L85="",12,$L85)),$J85,0),IF(AND(9&gt;=$K85,9&lt;=IF($L85="",12,$L85),MOD(9-$K85,$N85)=0),$J85,0)))</f>
        <v>0</v>
      </c>
      <c r="X85" s="19" t="n">
        <f aca="false">IF(OR($M85="",$M85="ERR",$J85="",$K85="",$N85=""),0,IF($N85=0,IF(AND(OR(10=7,10=12),10&gt;=$K85,10&lt;=IF($L85="",12,$L85)),$J85,0),IF(AND(10&gt;=$K85,10&lt;=IF($L85="",12,$L85),MOD(10-$K85,$N85)=0),$J85,0)))</f>
        <v>0</v>
      </c>
      <c r="Y85" s="19" t="n">
        <f aca="false">IF(OR($M85="",$M85="ERR",$J85="",$K85="",$N85=""),0,IF($N85=0,IF(AND(OR(11=7,11=12),11&gt;=$K85,11&lt;=IF($L85="",12,$L85)),$J85,0),IF(AND(11&gt;=$K85,11&lt;=IF($L85="",12,$L85),MOD(11-$K85,$N85)=0),$J85,0)))</f>
        <v>0</v>
      </c>
      <c r="Z85" s="19" t="n">
        <f aca="false">IF(OR($M85="",$M85="ERR",$J85="",$K85="",$N85=""),0,IF($N85=0,IF(AND(OR(12=7,12=12),12&gt;=$K85,12&lt;=IF($L85="",12,$L85)),$J85,0),IF(AND(12&gt;=$K85,12&lt;=IF($L85="",12,$L85),MOD(12-$K85,$N85)=0),$J85,0)))</f>
        <v>0</v>
      </c>
      <c r="AA85" s="36" t="n">
        <f aca="false">SUM(O85:Z85)</f>
        <v>0</v>
      </c>
      <c r="AB85" s="15" t="str">
        <f aca="false">IF(AND($B85="",$D85="",$J85=""),"",IF($B85="","Falta código",IF(ISNA(MATCH($B85,LST_COD,0)),"Código no registrado en Trabajadores",IF($E85="","Concepto no está en el catálogo",IF($M85="ERR","Retención de otro empleador: Origen = Otro empleador",IF(OR($J85="",$K85=""),"Falta monto o mes",IF(OR($K85&lt;1,$K85&gt;12),"Mes inicio inválido",IF(AND($L85&lt;&gt;"",OR($L85&lt;$K85,$L85&gt;12)),"Mes fin inválido",IF($N85="","Falta frecuencia",IF(AND($G85&lt;&gt;"Otro empleador",SUMPRODUCT(($O85:$Z85&lt;&gt;0)*(((COLUMN($O85:$Z85)-14)&lt;INDEX(Trabajadores!$M$6:$M$105,MATCH($B85,LST_COD,0)))+((COLUMN($O85:$Z85)-14)&gt;INDEX(Trabajadores!$N$6:$N$105,MATCH($B85,LST_COD,0)))))&gt;0),"Aviso: hay meses fuera del periodo laboral","OK"))))))))))</f>
        <v/>
      </c>
    </row>
    <row r="86" customFormat="false" ht="15" hidden="false" customHeight="false" outlineLevel="0" collapsed="false">
      <c r="A86" s="23" t="n">
        <v>81</v>
      </c>
      <c r="B86" s="7"/>
      <c r="C86" s="35" t="str">
        <f aca="false">IF($B86="","",IFERROR(INDEX(Trabajadores!$D$6:$D$105,MATCH($B86,LST_COD,0)),"¿Código?"))</f>
        <v/>
      </c>
      <c r="D86" s="30"/>
      <c r="E86" s="9" t="str">
        <f aca="false">IF($D86="","",IFERROR(VLOOKUP($D86,CONC_TABLA,2,FALSE()),""))</f>
        <v/>
      </c>
      <c r="F86" s="9" t="str">
        <f aca="false">IF($D86="","",IFERROR(VLOOKUP($D86,CONC_TABLA,3,FALSE()),""))</f>
        <v/>
      </c>
      <c r="G86" s="30"/>
      <c r="H86" s="30"/>
      <c r="I86" s="30"/>
      <c r="J86" s="29"/>
      <c r="K86" s="28"/>
      <c r="L86" s="28"/>
      <c r="M86" s="9" t="str">
        <f aca="false">IF(OR($B86="",$E86=""),"",IF($E86="INA","INA",IF($G86="Otro empleador",IF($E86="RET","RETO",IF($E86="ORD","OTO","OTX")),IF($E86="RET","ERR",$E86))))</f>
        <v/>
      </c>
      <c r="N86" s="9" t="str">
        <f aca="false">IF($I86="","",IFERROR(VLOOKUP($I86,FREC_TABLA,2,FALSE()),""))</f>
        <v/>
      </c>
      <c r="O86" s="19" t="n">
        <f aca="false">IF(OR($M86="",$M86="ERR",$J86="",$K86="",$N86=""),0,IF($N86=0,IF(AND(OR(1=7,1=12),1&gt;=$K86,1&lt;=IF($L86="",12,$L86)),$J86,0),IF(AND(1&gt;=$K86,1&lt;=IF($L86="",12,$L86),MOD(1-$K86,$N86)=0),$J86,0)))</f>
        <v>0</v>
      </c>
      <c r="P86" s="19" t="n">
        <f aca="false">IF(OR($M86="",$M86="ERR",$J86="",$K86="",$N86=""),0,IF($N86=0,IF(AND(OR(2=7,2=12),2&gt;=$K86,2&lt;=IF($L86="",12,$L86)),$J86,0),IF(AND(2&gt;=$K86,2&lt;=IF($L86="",12,$L86),MOD(2-$K86,$N86)=0),$J86,0)))</f>
        <v>0</v>
      </c>
      <c r="Q86" s="19" t="n">
        <f aca="false">IF(OR($M86="",$M86="ERR",$J86="",$K86="",$N86=""),0,IF($N86=0,IF(AND(OR(3=7,3=12),3&gt;=$K86,3&lt;=IF($L86="",12,$L86)),$J86,0),IF(AND(3&gt;=$K86,3&lt;=IF($L86="",12,$L86),MOD(3-$K86,$N86)=0),$J86,0)))</f>
        <v>0</v>
      </c>
      <c r="R86" s="19" t="n">
        <f aca="false">IF(OR($M86="",$M86="ERR",$J86="",$K86="",$N86=""),0,IF($N86=0,IF(AND(OR(4=7,4=12),4&gt;=$K86,4&lt;=IF($L86="",12,$L86)),$J86,0),IF(AND(4&gt;=$K86,4&lt;=IF($L86="",12,$L86),MOD(4-$K86,$N86)=0),$J86,0)))</f>
        <v>0</v>
      </c>
      <c r="S86" s="19" t="n">
        <f aca="false">IF(OR($M86="",$M86="ERR",$J86="",$K86="",$N86=""),0,IF($N86=0,IF(AND(OR(5=7,5=12),5&gt;=$K86,5&lt;=IF($L86="",12,$L86)),$J86,0),IF(AND(5&gt;=$K86,5&lt;=IF($L86="",12,$L86),MOD(5-$K86,$N86)=0),$J86,0)))</f>
        <v>0</v>
      </c>
      <c r="T86" s="19" t="n">
        <f aca="false">IF(OR($M86="",$M86="ERR",$J86="",$K86="",$N86=""),0,IF($N86=0,IF(AND(OR(6=7,6=12),6&gt;=$K86,6&lt;=IF($L86="",12,$L86)),$J86,0),IF(AND(6&gt;=$K86,6&lt;=IF($L86="",12,$L86),MOD(6-$K86,$N86)=0),$J86,0)))</f>
        <v>0</v>
      </c>
      <c r="U86" s="19" t="n">
        <f aca="false">IF(OR($M86="",$M86="ERR",$J86="",$K86="",$N86=""),0,IF($N86=0,IF(AND(OR(7=7,7=12),7&gt;=$K86,7&lt;=IF($L86="",12,$L86)),$J86,0),IF(AND(7&gt;=$K86,7&lt;=IF($L86="",12,$L86),MOD(7-$K86,$N86)=0),$J86,0)))</f>
        <v>0</v>
      </c>
      <c r="V86" s="19" t="n">
        <f aca="false">IF(OR($M86="",$M86="ERR",$J86="",$K86="",$N86=""),0,IF($N86=0,IF(AND(OR(8=7,8=12),8&gt;=$K86,8&lt;=IF($L86="",12,$L86)),$J86,0),IF(AND(8&gt;=$K86,8&lt;=IF($L86="",12,$L86),MOD(8-$K86,$N86)=0),$J86,0)))</f>
        <v>0</v>
      </c>
      <c r="W86" s="19" t="n">
        <f aca="false">IF(OR($M86="",$M86="ERR",$J86="",$K86="",$N86=""),0,IF($N86=0,IF(AND(OR(9=7,9=12),9&gt;=$K86,9&lt;=IF($L86="",12,$L86)),$J86,0),IF(AND(9&gt;=$K86,9&lt;=IF($L86="",12,$L86),MOD(9-$K86,$N86)=0),$J86,0)))</f>
        <v>0</v>
      </c>
      <c r="X86" s="19" t="n">
        <f aca="false">IF(OR($M86="",$M86="ERR",$J86="",$K86="",$N86=""),0,IF($N86=0,IF(AND(OR(10=7,10=12),10&gt;=$K86,10&lt;=IF($L86="",12,$L86)),$J86,0),IF(AND(10&gt;=$K86,10&lt;=IF($L86="",12,$L86),MOD(10-$K86,$N86)=0),$J86,0)))</f>
        <v>0</v>
      </c>
      <c r="Y86" s="19" t="n">
        <f aca="false">IF(OR($M86="",$M86="ERR",$J86="",$K86="",$N86=""),0,IF($N86=0,IF(AND(OR(11=7,11=12),11&gt;=$K86,11&lt;=IF($L86="",12,$L86)),$J86,0),IF(AND(11&gt;=$K86,11&lt;=IF($L86="",12,$L86),MOD(11-$K86,$N86)=0),$J86,0)))</f>
        <v>0</v>
      </c>
      <c r="Z86" s="19" t="n">
        <f aca="false">IF(OR($M86="",$M86="ERR",$J86="",$K86="",$N86=""),0,IF($N86=0,IF(AND(OR(12=7,12=12),12&gt;=$K86,12&lt;=IF($L86="",12,$L86)),$J86,0),IF(AND(12&gt;=$K86,12&lt;=IF($L86="",12,$L86),MOD(12-$K86,$N86)=0),$J86,0)))</f>
        <v>0</v>
      </c>
      <c r="AA86" s="36" t="n">
        <f aca="false">SUM(O86:Z86)</f>
        <v>0</v>
      </c>
      <c r="AB86" s="15" t="str">
        <f aca="false">IF(AND($B86="",$D86="",$J86=""),"",IF($B86="","Falta código",IF(ISNA(MATCH($B86,LST_COD,0)),"Código no registrado en Trabajadores",IF($E86="","Concepto no está en el catálogo",IF($M86="ERR","Retención de otro empleador: Origen = Otro empleador",IF(OR($J86="",$K86=""),"Falta monto o mes",IF(OR($K86&lt;1,$K86&gt;12),"Mes inicio inválido",IF(AND($L86&lt;&gt;"",OR($L86&lt;$K86,$L86&gt;12)),"Mes fin inválido",IF($N86="","Falta frecuencia",IF(AND($G86&lt;&gt;"Otro empleador",SUMPRODUCT(($O86:$Z86&lt;&gt;0)*(((COLUMN($O86:$Z86)-14)&lt;INDEX(Trabajadores!$M$6:$M$105,MATCH($B86,LST_COD,0)))+((COLUMN($O86:$Z86)-14)&gt;INDEX(Trabajadores!$N$6:$N$105,MATCH($B86,LST_COD,0)))))&gt;0),"Aviso: hay meses fuera del periodo laboral","OK"))))))))))</f>
        <v/>
      </c>
    </row>
    <row r="87" customFormat="false" ht="15" hidden="false" customHeight="false" outlineLevel="0" collapsed="false">
      <c r="A87" s="23" t="n">
        <v>82</v>
      </c>
      <c r="B87" s="7"/>
      <c r="C87" s="35" t="str">
        <f aca="false">IF($B87="","",IFERROR(INDEX(Trabajadores!$D$6:$D$105,MATCH($B87,LST_COD,0)),"¿Código?"))</f>
        <v/>
      </c>
      <c r="D87" s="30"/>
      <c r="E87" s="9" t="str">
        <f aca="false">IF($D87="","",IFERROR(VLOOKUP($D87,CONC_TABLA,2,FALSE()),""))</f>
        <v/>
      </c>
      <c r="F87" s="9" t="str">
        <f aca="false">IF($D87="","",IFERROR(VLOOKUP($D87,CONC_TABLA,3,FALSE()),""))</f>
        <v/>
      </c>
      <c r="G87" s="30"/>
      <c r="H87" s="30"/>
      <c r="I87" s="30"/>
      <c r="J87" s="29"/>
      <c r="K87" s="28"/>
      <c r="L87" s="28"/>
      <c r="M87" s="9" t="str">
        <f aca="false">IF(OR($B87="",$E87=""),"",IF($E87="INA","INA",IF($G87="Otro empleador",IF($E87="RET","RETO",IF($E87="ORD","OTO","OTX")),IF($E87="RET","ERR",$E87))))</f>
        <v/>
      </c>
      <c r="N87" s="9" t="str">
        <f aca="false">IF($I87="","",IFERROR(VLOOKUP($I87,FREC_TABLA,2,FALSE()),""))</f>
        <v/>
      </c>
      <c r="O87" s="19" t="n">
        <f aca="false">IF(OR($M87="",$M87="ERR",$J87="",$K87="",$N87=""),0,IF($N87=0,IF(AND(OR(1=7,1=12),1&gt;=$K87,1&lt;=IF($L87="",12,$L87)),$J87,0),IF(AND(1&gt;=$K87,1&lt;=IF($L87="",12,$L87),MOD(1-$K87,$N87)=0),$J87,0)))</f>
        <v>0</v>
      </c>
      <c r="P87" s="19" t="n">
        <f aca="false">IF(OR($M87="",$M87="ERR",$J87="",$K87="",$N87=""),0,IF($N87=0,IF(AND(OR(2=7,2=12),2&gt;=$K87,2&lt;=IF($L87="",12,$L87)),$J87,0),IF(AND(2&gt;=$K87,2&lt;=IF($L87="",12,$L87),MOD(2-$K87,$N87)=0),$J87,0)))</f>
        <v>0</v>
      </c>
      <c r="Q87" s="19" t="n">
        <f aca="false">IF(OR($M87="",$M87="ERR",$J87="",$K87="",$N87=""),0,IF($N87=0,IF(AND(OR(3=7,3=12),3&gt;=$K87,3&lt;=IF($L87="",12,$L87)),$J87,0),IF(AND(3&gt;=$K87,3&lt;=IF($L87="",12,$L87),MOD(3-$K87,$N87)=0),$J87,0)))</f>
        <v>0</v>
      </c>
      <c r="R87" s="19" t="n">
        <f aca="false">IF(OR($M87="",$M87="ERR",$J87="",$K87="",$N87=""),0,IF($N87=0,IF(AND(OR(4=7,4=12),4&gt;=$K87,4&lt;=IF($L87="",12,$L87)),$J87,0),IF(AND(4&gt;=$K87,4&lt;=IF($L87="",12,$L87),MOD(4-$K87,$N87)=0),$J87,0)))</f>
        <v>0</v>
      </c>
      <c r="S87" s="19" t="n">
        <f aca="false">IF(OR($M87="",$M87="ERR",$J87="",$K87="",$N87=""),0,IF($N87=0,IF(AND(OR(5=7,5=12),5&gt;=$K87,5&lt;=IF($L87="",12,$L87)),$J87,0),IF(AND(5&gt;=$K87,5&lt;=IF($L87="",12,$L87),MOD(5-$K87,$N87)=0),$J87,0)))</f>
        <v>0</v>
      </c>
      <c r="T87" s="19" t="n">
        <f aca="false">IF(OR($M87="",$M87="ERR",$J87="",$K87="",$N87=""),0,IF($N87=0,IF(AND(OR(6=7,6=12),6&gt;=$K87,6&lt;=IF($L87="",12,$L87)),$J87,0),IF(AND(6&gt;=$K87,6&lt;=IF($L87="",12,$L87),MOD(6-$K87,$N87)=0),$J87,0)))</f>
        <v>0</v>
      </c>
      <c r="U87" s="19" t="n">
        <f aca="false">IF(OR($M87="",$M87="ERR",$J87="",$K87="",$N87=""),0,IF($N87=0,IF(AND(OR(7=7,7=12),7&gt;=$K87,7&lt;=IF($L87="",12,$L87)),$J87,0),IF(AND(7&gt;=$K87,7&lt;=IF($L87="",12,$L87),MOD(7-$K87,$N87)=0),$J87,0)))</f>
        <v>0</v>
      </c>
      <c r="V87" s="19" t="n">
        <f aca="false">IF(OR($M87="",$M87="ERR",$J87="",$K87="",$N87=""),0,IF($N87=0,IF(AND(OR(8=7,8=12),8&gt;=$K87,8&lt;=IF($L87="",12,$L87)),$J87,0),IF(AND(8&gt;=$K87,8&lt;=IF($L87="",12,$L87),MOD(8-$K87,$N87)=0),$J87,0)))</f>
        <v>0</v>
      </c>
      <c r="W87" s="19" t="n">
        <f aca="false">IF(OR($M87="",$M87="ERR",$J87="",$K87="",$N87=""),0,IF($N87=0,IF(AND(OR(9=7,9=12),9&gt;=$K87,9&lt;=IF($L87="",12,$L87)),$J87,0),IF(AND(9&gt;=$K87,9&lt;=IF($L87="",12,$L87),MOD(9-$K87,$N87)=0),$J87,0)))</f>
        <v>0</v>
      </c>
      <c r="X87" s="19" t="n">
        <f aca="false">IF(OR($M87="",$M87="ERR",$J87="",$K87="",$N87=""),0,IF($N87=0,IF(AND(OR(10=7,10=12),10&gt;=$K87,10&lt;=IF($L87="",12,$L87)),$J87,0),IF(AND(10&gt;=$K87,10&lt;=IF($L87="",12,$L87),MOD(10-$K87,$N87)=0),$J87,0)))</f>
        <v>0</v>
      </c>
      <c r="Y87" s="19" t="n">
        <f aca="false">IF(OR($M87="",$M87="ERR",$J87="",$K87="",$N87=""),0,IF($N87=0,IF(AND(OR(11=7,11=12),11&gt;=$K87,11&lt;=IF($L87="",12,$L87)),$J87,0),IF(AND(11&gt;=$K87,11&lt;=IF($L87="",12,$L87),MOD(11-$K87,$N87)=0),$J87,0)))</f>
        <v>0</v>
      </c>
      <c r="Z87" s="19" t="n">
        <f aca="false">IF(OR($M87="",$M87="ERR",$J87="",$K87="",$N87=""),0,IF($N87=0,IF(AND(OR(12=7,12=12),12&gt;=$K87,12&lt;=IF($L87="",12,$L87)),$J87,0),IF(AND(12&gt;=$K87,12&lt;=IF($L87="",12,$L87),MOD(12-$K87,$N87)=0),$J87,0)))</f>
        <v>0</v>
      </c>
      <c r="AA87" s="36" t="n">
        <f aca="false">SUM(O87:Z87)</f>
        <v>0</v>
      </c>
      <c r="AB87" s="15" t="str">
        <f aca="false">IF(AND($B87="",$D87="",$J87=""),"",IF($B87="","Falta código",IF(ISNA(MATCH($B87,LST_COD,0)),"Código no registrado en Trabajadores",IF($E87="","Concepto no está en el catálogo",IF($M87="ERR","Retención de otro empleador: Origen = Otro empleador",IF(OR($J87="",$K87=""),"Falta monto o mes",IF(OR($K87&lt;1,$K87&gt;12),"Mes inicio inválido",IF(AND($L87&lt;&gt;"",OR($L87&lt;$K87,$L87&gt;12)),"Mes fin inválido",IF($N87="","Falta frecuencia",IF(AND($G87&lt;&gt;"Otro empleador",SUMPRODUCT(($O87:$Z87&lt;&gt;0)*(((COLUMN($O87:$Z87)-14)&lt;INDEX(Trabajadores!$M$6:$M$105,MATCH($B87,LST_COD,0)))+((COLUMN($O87:$Z87)-14)&gt;INDEX(Trabajadores!$N$6:$N$105,MATCH($B87,LST_COD,0)))))&gt;0),"Aviso: hay meses fuera del periodo laboral","OK"))))))))))</f>
        <v/>
      </c>
    </row>
    <row r="88" customFormat="false" ht="15" hidden="false" customHeight="false" outlineLevel="0" collapsed="false">
      <c r="A88" s="23" t="n">
        <v>83</v>
      </c>
      <c r="B88" s="7"/>
      <c r="C88" s="35" t="str">
        <f aca="false">IF($B88="","",IFERROR(INDEX(Trabajadores!$D$6:$D$105,MATCH($B88,LST_COD,0)),"¿Código?"))</f>
        <v/>
      </c>
      <c r="D88" s="30"/>
      <c r="E88" s="9" t="str">
        <f aca="false">IF($D88="","",IFERROR(VLOOKUP($D88,CONC_TABLA,2,FALSE()),""))</f>
        <v/>
      </c>
      <c r="F88" s="9" t="str">
        <f aca="false">IF($D88="","",IFERROR(VLOOKUP($D88,CONC_TABLA,3,FALSE()),""))</f>
        <v/>
      </c>
      <c r="G88" s="30"/>
      <c r="H88" s="30"/>
      <c r="I88" s="30"/>
      <c r="J88" s="29"/>
      <c r="K88" s="28"/>
      <c r="L88" s="28"/>
      <c r="M88" s="9" t="str">
        <f aca="false">IF(OR($B88="",$E88=""),"",IF($E88="INA","INA",IF($G88="Otro empleador",IF($E88="RET","RETO",IF($E88="ORD","OTO","OTX")),IF($E88="RET","ERR",$E88))))</f>
        <v/>
      </c>
      <c r="N88" s="9" t="str">
        <f aca="false">IF($I88="","",IFERROR(VLOOKUP($I88,FREC_TABLA,2,FALSE()),""))</f>
        <v/>
      </c>
      <c r="O88" s="19" t="n">
        <f aca="false">IF(OR($M88="",$M88="ERR",$J88="",$K88="",$N88=""),0,IF($N88=0,IF(AND(OR(1=7,1=12),1&gt;=$K88,1&lt;=IF($L88="",12,$L88)),$J88,0),IF(AND(1&gt;=$K88,1&lt;=IF($L88="",12,$L88),MOD(1-$K88,$N88)=0),$J88,0)))</f>
        <v>0</v>
      </c>
      <c r="P88" s="19" t="n">
        <f aca="false">IF(OR($M88="",$M88="ERR",$J88="",$K88="",$N88=""),0,IF($N88=0,IF(AND(OR(2=7,2=12),2&gt;=$K88,2&lt;=IF($L88="",12,$L88)),$J88,0),IF(AND(2&gt;=$K88,2&lt;=IF($L88="",12,$L88),MOD(2-$K88,$N88)=0),$J88,0)))</f>
        <v>0</v>
      </c>
      <c r="Q88" s="19" t="n">
        <f aca="false">IF(OR($M88="",$M88="ERR",$J88="",$K88="",$N88=""),0,IF($N88=0,IF(AND(OR(3=7,3=12),3&gt;=$K88,3&lt;=IF($L88="",12,$L88)),$J88,0),IF(AND(3&gt;=$K88,3&lt;=IF($L88="",12,$L88),MOD(3-$K88,$N88)=0),$J88,0)))</f>
        <v>0</v>
      </c>
      <c r="R88" s="19" t="n">
        <f aca="false">IF(OR($M88="",$M88="ERR",$J88="",$K88="",$N88=""),0,IF($N88=0,IF(AND(OR(4=7,4=12),4&gt;=$K88,4&lt;=IF($L88="",12,$L88)),$J88,0),IF(AND(4&gt;=$K88,4&lt;=IF($L88="",12,$L88),MOD(4-$K88,$N88)=0),$J88,0)))</f>
        <v>0</v>
      </c>
      <c r="S88" s="19" t="n">
        <f aca="false">IF(OR($M88="",$M88="ERR",$J88="",$K88="",$N88=""),0,IF($N88=0,IF(AND(OR(5=7,5=12),5&gt;=$K88,5&lt;=IF($L88="",12,$L88)),$J88,0),IF(AND(5&gt;=$K88,5&lt;=IF($L88="",12,$L88),MOD(5-$K88,$N88)=0),$J88,0)))</f>
        <v>0</v>
      </c>
      <c r="T88" s="19" t="n">
        <f aca="false">IF(OR($M88="",$M88="ERR",$J88="",$K88="",$N88=""),0,IF($N88=0,IF(AND(OR(6=7,6=12),6&gt;=$K88,6&lt;=IF($L88="",12,$L88)),$J88,0),IF(AND(6&gt;=$K88,6&lt;=IF($L88="",12,$L88),MOD(6-$K88,$N88)=0),$J88,0)))</f>
        <v>0</v>
      </c>
      <c r="U88" s="19" t="n">
        <f aca="false">IF(OR($M88="",$M88="ERR",$J88="",$K88="",$N88=""),0,IF($N88=0,IF(AND(OR(7=7,7=12),7&gt;=$K88,7&lt;=IF($L88="",12,$L88)),$J88,0),IF(AND(7&gt;=$K88,7&lt;=IF($L88="",12,$L88),MOD(7-$K88,$N88)=0),$J88,0)))</f>
        <v>0</v>
      </c>
      <c r="V88" s="19" t="n">
        <f aca="false">IF(OR($M88="",$M88="ERR",$J88="",$K88="",$N88=""),0,IF($N88=0,IF(AND(OR(8=7,8=12),8&gt;=$K88,8&lt;=IF($L88="",12,$L88)),$J88,0),IF(AND(8&gt;=$K88,8&lt;=IF($L88="",12,$L88),MOD(8-$K88,$N88)=0),$J88,0)))</f>
        <v>0</v>
      </c>
      <c r="W88" s="19" t="n">
        <f aca="false">IF(OR($M88="",$M88="ERR",$J88="",$K88="",$N88=""),0,IF($N88=0,IF(AND(OR(9=7,9=12),9&gt;=$K88,9&lt;=IF($L88="",12,$L88)),$J88,0),IF(AND(9&gt;=$K88,9&lt;=IF($L88="",12,$L88),MOD(9-$K88,$N88)=0),$J88,0)))</f>
        <v>0</v>
      </c>
      <c r="X88" s="19" t="n">
        <f aca="false">IF(OR($M88="",$M88="ERR",$J88="",$K88="",$N88=""),0,IF($N88=0,IF(AND(OR(10=7,10=12),10&gt;=$K88,10&lt;=IF($L88="",12,$L88)),$J88,0),IF(AND(10&gt;=$K88,10&lt;=IF($L88="",12,$L88),MOD(10-$K88,$N88)=0),$J88,0)))</f>
        <v>0</v>
      </c>
      <c r="Y88" s="19" t="n">
        <f aca="false">IF(OR($M88="",$M88="ERR",$J88="",$K88="",$N88=""),0,IF($N88=0,IF(AND(OR(11=7,11=12),11&gt;=$K88,11&lt;=IF($L88="",12,$L88)),$J88,0),IF(AND(11&gt;=$K88,11&lt;=IF($L88="",12,$L88),MOD(11-$K88,$N88)=0),$J88,0)))</f>
        <v>0</v>
      </c>
      <c r="Z88" s="19" t="n">
        <f aca="false">IF(OR($M88="",$M88="ERR",$J88="",$K88="",$N88=""),0,IF($N88=0,IF(AND(OR(12=7,12=12),12&gt;=$K88,12&lt;=IF($L88="",12,$L88)),$J88,0),IF(AND(12&gt;=$K88,12&lt;=IF($L88="",12,$L88),MOD(12-$K88,$N88)=0),$J88,0)))</f>
        <v>0</v>
      </c>
      <c r="AA88" s="36" t="n">
        <f aca="false">SUM(O88:Z88)</f>
        <v>0</v>
      </c>
      <c r="AB88" s="15" t="str">
        <f aca="false">IF(AND($B88="",$D88="",$J88=""),"",IF($B88="","Falta código",IF(ISNA(MATCH($B88,LST_COD,0)),"Código no registrado en Trabajadores",IF($E88="","Concepto no está en el catálogo",IF($M88="ERR","Retención de otro empleador: Origen = Otro empleador",IF(OR($J88="",$K88=""),"Falta monto o mes",IF(OR($K88&lt;1,$K88&gt;12),"Mes inicio inválido",IF(AND($L88&lt;&gt;"",OR($L88&lt;$K88,$L88&gt;12)),"Mes fin inválido",IF($N88="","Falta frecuencia",IF(AND($G88&lt;&gt;"Otro empleador",SUMPRODUCT(($O88:$Z88&lt;&gt;0)*(((COLUMN($O88:$Z88)-14)&lt;INDEX(Trabajadores!$M$6:$M$105,MATCH($B88,LST_COD,0)))+((COLUMN($O88:$Z88)-14)&gt;INDEX(Trabajadores!$N$6:$N$105,MATCH($B88,LST_COD,0)))))&gt;0),"Aviso: hay meses fuera del periodo laboral","OK"))))))))))</f>
        <v/>
      </c>
    </row>
    <row r="89" customFormat="false" ht="15" hidden="false" customHeight="false" outlineLevel="0" collapsed="false">
      <c r="A89" s="23" t="n">
        <v>84</v>
      </c>
      <c r="B89" s="7"/>
      <c r="C89" s="35" t="str">
        <f aca="false">IF($B89="","",IFERROR(INDEX(Trabajadores!$D$6:$D$105,MATCH($B89,LST_COD,0)),"¿Código?"))</f>
        <v/>
      </c>
      <c r="D89" s="30"/>
      <c r="E89" s="9" t="str">
        <f aca="false">IF($D89="","",IFERROR(VLOOKUP($D89,CONC_TABLA,2,FALSE()),""))</f>
        <v/>
      </c>
      <c r="F89" s="9" t="str">
        <f aca="false">IF($D89="","",IFERROR(VLOOKUP($D89,CONC_TABLA,3,FALSE()),""))</f>
        <v/>
      </c>
      <c r="G89" s="30"/>
      <c r="H89" s="30"/>
      <c r="I89" s="30"/>
      <c r="J89" s="29"/>
      <c r="K89" s="28"/>
      <c r="L89" s="28"/>
      <c r="M89" s="9" t="str">
        <f aca="false">IF(OR($B89="",$E89=""),"",IF($E89="INA","INA",IF($G89="Otro empleador",IF($E89="RET","RETO",IF($E89="ORD","OTO","OTX")),IF($E89="RET","ERR",$E89))))</f>
        <v/>
      </c>
      <c r="N89" s="9" t="str">
        <f aca="false">IF($I89="","",IFERROR(VLOOKUP($I89,FREC_TABLA,2,FALSE()),""))</f>
        <v/>
      </c>
      <c r="O89" s="19" t="n">
        <f aca="false">IF(OR($M89="",$M89="ERR",$J89="",$K89="",$N89=""),0,IF($N89=0,IF(AND(OR(1=7,1=12),1&gt;=$K89,1&lt;=IF($L89="",12,$L89)),$J89,0),IF(AND(1&gt;=$K89,1&lt;=IF($L89="",12,$L89),MOD(1-$K89,$N89)=0),$J89,0)))</f>
        <v>0</v>
      </c>
      <c r="P89" s="19" t="n">
        <f aca="false">IF(OR($M89="",$M89="ERR",$J89="",$K89="",$N89=""),0,IF($N89=0,IF(AND(OR(2=7,2=12),2&gt;=$K89,2&lt;=IF($L89="",12,$L89)),$J89,0),IF(AND(2&gt;=$K89,2&lt;=IF($L89="",12,$L89),MOD(2-$K89,$N89)=0),$J89,0)))</f>
        <v>0</v>
      </c>
      <c r="Q89" s="19" t="n">
        <f aca="false">IF(OR($M89="",$M89="ERR",$J89="",$K89="",$N89=""),0,IF($N89=0,IF(AND(OR(3=7,3=12),3&gt;=$K89,3&lt;=IF($L89="",12,$L89)),$J89,0),IF(AND(3&gt;=$K89,3&lt;=IF($L89="",12,$L89),MOD(3-$K89,$N89)=0),$J89,0)))</f>
        <v>0</v>
      </c>
      <c r="R89" s="19" t="n">
        <f aca="false">IF(OR($M89="",$M89="ERR",$J89="",$K89="",$N89=""),0,IF($N89=0,IF(AND(OR(4=7,4=12),4&gt;=$K89,4&lt;=IF($L89="",12,$L89)),$J89,0),IF(AND(4&gt;=$K89,4&lt;=IF($L89="",12,$L89),MOD(4-$K89,$N89)=0),$J89,0)))</f>
        <v>0</v>
      </c>
      <c r="S89" s="19" t="n">
        <f aca="false">IF(OR($M89="",$M89="ERR",$J89="",$K89="",$N89=""),0,IF($N89=0,IF(AND(OR(5=7,5=12),5&gt;=$K89,5&lt;=IF($L89="",12,$L89)),$J89,0),IF(AND(5&gt;=$K89,5&lt;=IF($L89="",12,$L89),MOD(5-$K89,$N89)=0),$J89,0)))</f>
        <v>0</v>
      </c>
      <c r="T89" s="19" t="n">
        <f aca="false">IF(OR($M89="",$M89="ERR",$J89="",$K89="",$N89=""),0,IF($N89=0,IF(AND(OR(6=7,6=12),6&gt;=$K89,6&lt;=IF($L89="",12,$L89)),$J89,0),IF(AND(6&gt;=$K89,6&lt;=IF($L89="",12,$L89),MOD(6-$K89,$N89)=0),$J89,0)))</f>
        <v>0</v>
      </c>
      <c r="U89" s="19" t="n">
        <f aca="false">IF(OR($M89="",$M89="ERR",$J89="",$K89="",$N89=""),0,IF($N89=0,IF(AND(OR(7=7,7=12),7&gt;=$K89,7&lt;=IF($L89="",12,$L89)),$J89,0),IF(AND(7&gt;=$K89,7&lt;=IF($L89="",12,$L89),MOD(7-$K89,$N89)=0),$J89,0)))</f>
        <v>0</v>
      </c>
      <c r="V89" s="19" t="n">
        <f aca="false">IF(OR($M89="",$M89="ERR",$J89="",$K89="",$N89=""),0,IF($N89=0,IF(AND(OR(8=7,8=12),8&gt;=$K89,8&lt;=IF($L89="",12,$L89)),$J89,0),IF(AND(8&gt;=$K89,8&lt;=IF($L89="",12,$L89),MOD(8-$K89,$N89)=0),$J89,0)))</f>
        <v>0</v>
      </c>
      <c r="W89" s="19" t="n">
        <f aca="false">IF(OR($M89="",$M89="ERR",$J89="",$K89="",$N89=""),0,IF($N89=0,IF(AND(OR(9=7,9=12),9&gt;=$K89,9&lt;=IF($L89="",12,$L89)),$J89,0),IF(AND(9&gt;=$K89,9&lt;=IF($L89="",12,$L89),MOD(9-$K89,$N89)=0),$J89,0)))</f>
        <v>0</v>
      </c>
      <c r="X89" s="19" t="n">
        <f aca="false">IF(OR($M89="",$M89="ERR",$J89="",$K89="",$N89=""),0,IF($N89=0,IF(AND(OR(10=7,10=12),10&gt;=$K89,10&lt;=IF($L89="",12,$L89)),$J89,0),IF(AND(10&gt;=$K89,10&lt;=IF($L89="",12,$L89),MOD(10-$K89,$N89)=0),$J89,0)))</f>
        <v>0</v>
      </c>
      <c r="Y89" s="19" t="n">
        <f aca="false">IF(OR($M89="",$M89="ERR",$J89="",$K89="",$N89=""),0,IF($N89=0,IF(AND(OR(11=7,11=12),11&gt;=$K89,11&lt;=IF($L89="",12,$L89)),$J89,0),IF(AND(11&gt;=$K89,11&lt;=IF($L89="",12,$L89),MOD(11-$K89,$N89)=0),$J89,0)))</f>
        <v>0</v>
      </c>
      <c r="Z89" s="19" t="n">
        <f aca="false">IF(OR($M89="",$M89="ERR",$J89="",$K89="",$N89=""),0,IF($N89=0,IF(AND(OR(12=7,12=12),12&gt;=$K89,12&lt;=IF($L89="",12,$L89)),$J89,0),IF(AND(12&gt;=$K89,12&lt;=IF($L89="",12,$L89),MOD(12-$K89,$N89)=0),$J89,0)))</f>
        <v>0</v>
      </c>
      <c r="AA89" s="36" t="n">
        <f aca="false">SUM(O89:Z89)</f>
        <v>0</v>
      </c>
      <c r="AB89" s="15" t="str">
        <f aca="false">IF(AND($B89="",$D89="",$J89=""),"",IF($B89="","Falta código",IF(ISNA(MATCH($B89,LST_COD,0)),"Código no registrado en Trabajadores",IF($E89="","Concepto no está en el catálogo",IF($M89="ERR","Retención de otro empleador: Origen = Otro empleador",IF(OR($J89="",$K89=""),"Falta monto o mes",IF(OR($K89&lt;1,$K89&gt;12),"Mes inicio inválido",IF(AND($L89&lt;&gt;"",OR($L89&lt;$K89,$L89&gt;12)),"Mes fin inválido",IF($N89="","Falta frecuencia",IF(AND($G89&lt;&gt;"Otro empleador",SUMPRODUCT(($O89:$Z89&lt;&gt;0)*(((COLUMN($O89:$Z89)-14)&lt;INDEX(Trabajadores!$M$6:$M$105,MATCH($B89,LST_COD,0)))+((COLUMN($O89:$Z89)-14)&gt;INDEX(Trabajadores!$N$6:$N$105,MATCH($B89,LST_COD,0)))))&gt;0),"Aviso: hay meses fuera del periodo laboral","OK"))))))))))</f>
        <v/>
      </c>
    </row>
    <row r="90" customFormat="false" ht="15" hidden="false" customHeight="false" outlineLevel="0" collapsed="false">
      <c r="A90" s="23" t="n">
        <v>85</v>
      </c>
      <c r="B90" s="7"/>
      <c r="C90" s="35" t="str">
        <f aca="false">IF($B90="","",IFERROR(INDEX(Trabajadores!$D$6:$D$105,MATCH($B90,LST_COD,0)),"¿Código?"))</f>
        <v/>
      </c>
      <c r="D90" s="30"/>
      <c r="E90" s="9" t="str">
        <f aca="false">IF($D90="","",IFERROR(VLOOKUP($D90,CONC_TABLA,2,FALSE()),""))</f>
        <v/>
      </c>
      <c r="F90" s="9" t="str">
        <f aca="false">IF($D90="","",IFERROR(VLOOKUP($D90,CONC_TABLA,3,FALSE()),""))</f>
        <v/>
      </c>
      <c r="G90" s="30"/>
      <c r="H90" s="30"/>
      <c r="I90" s="30"/>
      <c r="J90" s="29"/>
      <c r="K90" s="28"/>
      <c r="L90" s="28"/>
      <c r="M90" s="9" t="str">
        <f aca="false">IF(OR($B90="",$E90=""),"",IF($E90="INA","INA",IF($G90="Otro empleador",IF($E90="RET","RETO",IF($E90="ORD","OTO","OTX")),IF($E90="RET","ERR",$E90))))</f>
        <v/>
      </c>
      <c r="N90" s="9" t="str">
        <f aca="false">IF($I90="","",IFERROR(VLOOKUP($I90,FREC_TABLA,2,FALSE()),""))</f>
        <v/>
      </c>
      <c r="O90" s="19" t="n">
        <f aca="false">IF(OR($M90="",$M90="ERR",$J90="",$K90="",$N90=""),0,IF($N90=0,IF(AND(OR(1=7,1=12),1&gt;=$K90,1&lt;=IF($L90="",12,$L90)),$J90,0),IF(AND(1&gt;=$K90,1&lt;=IF($L90="",12,$L90),MOD(1-$K90,$N90)=0),$J90,0)))</f>
        <v>0</v>
      </c>
      <c r="P90" s="19" t="n">
        <f aca="false">IF(OR($M90="",$M90="ERR",$J90="",$K90="",$N90=""),0,IF($N90=0,IF(AND(OR(2=7,2=12),2&gt;=$K90,2&lt;=IF($L90="",12,$L90)),$J90,0),IF(AND(2&gt;=$K90,2&lt;=IF($L90="",12,$L90),MOD(2-$K90,$N90)=0),$J90,0)))</f>
        <v>0</v>
      </c>
      <c r="Q90" s="19" t="n">
        <f aca="false">IF(OR($M90="",$M90="ERR",$J90="",$K90="",$N90=""),0,IF($N90=0,IF(AND(OR(3=7,3=12),3&gt;=$K90,3&lt;=IF($L90="",12,$L90)),$J90,0),IF(AND(3&gt;=$K90,3&lt;=IF($L90="",12,$L90),MOD(3-$K90,$N90)=0),$J90,0)))</f>
        <v>0</v>
      </c>
      <c r="R90" s="19" t="n">
        <f aca="false">IF(OR($M90="",$M90="ERR",$J90="",$K90="",$N90=""),0,IF($N90=0,IF(AND(OR(4=7,4=12),4&gt;=$K90,4&lt;=IF($L90="",12,$L90)),$J90,0),IF(AND(4&gt;=$K90,4&lt;=IF($L90="",12,$L90),MOD(4-$K90,$N90)=0),$J90,0)))</f>
        <v>0</v>
      </c>
      <c r="S90" s="19" t="n">
        <f aca="false">IF(OR($M90="",$M90="ERR",$J90="",$K90="",$N90=""),0,IF($N90=0,IF(AND(OR(5=7,5=12),5&gt;=$K90,5&lt;=IF($L90="",12,$L90)),$J90,0),IF(AND(5&gt;=$K90,5&lt;=IF($L90="",12,$L90),MOD(5-$K90,$N90)=0),$J90,0)))</f>
        <v>0</v>
      </c>
      <c r="T90" s="19" t="n">
        <f aca="false">IF(OR($M90="",$M90="ERR",$J90="",$K90="",$N90=""),0,IF($N90=0,IF(AND(OR(6=7,6=12),6&gt;=$K90,6&lt;=IF($L90="",12,$L90)),$J90,0),IF(AND(6&gt;=$K90,6&lt;=IF($L90="",12,$L90),MOD(6-$K90,$N90)=0),$J90,0)))</f>
        <v>0</v>
      </c>
      <c r="U90" s="19" t="n">
        <f aca="false">IF(OR($M90="",$M90="ERR",$J90="",$K90="",$N90=""),0,IF($N90=0,IF(AND(OR(7=7,7=12),7&gt;=$K90,7&lt;=IF($L90="",12,$L90)),$J90,0),IF(AND(7&gt;=$K90,7&lt;=IF($L90="",12,$L90),MOD(7-$K90,$N90)=0),$J90,0)))</f>
        <v>0</v>
      </c>
      <c r="V90" s="19" t="n">
        <f aca="false">IF(OR($M90="",$M90="ERR",$J90="",$K90="",$N90=""),0,IF($N90=0,IF(AND(OR(8=7,8=12),8&gt;=$K90,8&lt;=IF($L90="",12,$L90)),$J90,0),IF(AND(8&gt;=$K90,8&lt;=IF($L90="",12,$L90),MOD(8-$K90,$N90)=0),$J90,0)))</f>
        <v>0</v>
      </c>
      <c r="W90" s="19" t="n">
        <f aca="false">IF(OR($M90="",$M90="ERR",$J90="",$K90="",$N90=""),0,IF($N90=0,IF(AND(OR(9=7,9=12),9&gt;=$K90,9&lt;=IF($L90="",12,$L90)),$J90,0),IF(AND(9&gt;=$K90,9&lt;=IF($L90="",12,$L90),MOD(9-$K90,$N90)=0),$J90,0)))</f>
        <v>0</v>
      </c>
      <c r="X90" s="19" t="n">
        <f aca="false">IF(OR($M90="",$M90="ERR",$J90="",$K90="",$N90=""),0,IF($N90=0,IF(AND(OR(10=7,10=12),10&gt;=$K90,10&lt;=IF($L90="",12,$L90)),$J90,0),IF(AND(10&gt;=$K90,10&lt;=IF($L90="",12,$L90),MOD(10-$K90,$N90)=0),$J90,0)))</f>
        <v>0</v>
      </c>
      <c r="Y90" s="19" t="n">
        <f aca="false">IF(OR($M90="",$M90="ERR",$J90="",$K90="",$N90=""),0,IF($N90=0,IF(AND(OR(11=7,11=12),11&gt;=$K90,11&lt;=IF($L90="",12,$L90)),$J90,0),IF(AND(11&gt;=$K90,11&lt;=IF($L90="",12,$L90),MOD(11-$K90,$N90)=0),$J90,0)))</f>
        <v>0</v>
      </c>
      <c r="Z90" s="19" t="n">
        <f aca="false">IF(OR($M90="",$M90="ERR",$J90="",$K90="",$N90=""),0,IF($N90=0,IF(AND(OR(12=7,12=12),12&gt;=$K90,12&lt;=IF($L90="",12,$L90)),$J90,0),IF(AND(12&gt;=$K90,12&lt;=IF($L90="",12,$L90),MOD(12-$K90,$N90)=0),$J90,0)))</f>
        <v>0</v>
      </c>
      <c r="AA90" s="36" t="n">
        <f aca="false">SUM(O90:Z90)</f>
        <v>0</v>
      </c>
      <c r="AB90" s="15" t="str">
        <f aca="false">IF(AND($B90="",$D90="",$J90=""),"",IF($B90="","Falta código",IF(ISNA(MATCH($B90,LST_COD,0)),"Código no registrado en Trabajadores",IF($E90="","Concepto no está en el catálogo",IF($M90="ERR","Retención de otro empleador: Origen = Otro empleador",IF(OR($J90="",$K90=""),"Falta monto o mes",IF(OR($K90&lt;1,$K90&gt;12),"Mes inicio inválido",IF(AND($L90&lt;&gt;"",OR($L90&lt;$K90,$L90&gt;12)),"Mes fin inválido",IF($N90="","Falta frecuencia",IF(AND($G90&lt;&gt;"Otro empleador",SUMPRODUCT(($O90:$Z90&lt;&gt;0)*(((COLUMN($O90:$Z90)-14)&lt;INDEX(Trabajadores!$M$6:$M$105,MATCH($B90,LST_COD,0)))+((COLUMN($O90:$Z90)-14)&gt;INDEX(Trabajadores!$N$6:$N$105,MATCH($B90,LST_COD,0)))))&gt;0),"Aviso: hay meses fuera del periodo laboral","OK"))))))))))</f>
        <v/>
      </c>
    </row>
    <row r="91" customFormat="false" ht="15" hidden="false" customHeight="false" outlineLevel="0" collapsed="false">
      <c r="A91" s="23" t="n">
        <v>86</v>
      </c>
      <c r="B91" s="7"/>
      <c r="C91" s="35" t="str">
        <f aca="false">IF($B91="","",IFERROR(INDEX(Trabajadores!$D$6:$D$105,MATCH($B91,LST_COD,0)),"¿Código?"))</f>
        <v/>
      </c>
      <c r="D91" s="30"/>
      <c r="E91" s="9" t="str">
        <f aca="false">IF($D91="","",IFERROR(VLOOKUP($D91,CONC_TABLA,2,FALSE()),""))</f>
        <v/>
      </c>
      <c r="F91" s="9" t="str">
        <f aca="false">IF($D91="","",IFERROR(VLOOKUP($D91,CONC_TABLA,3,FALSE()),""))</f>
        <v/>
      </c>
      <c r="G91" s="30"/>
      <c r="H91" s="30"/>
      <c r="I91" s="30"/>
      <c r="J91" s="29"/>
      <c r="K91" s="28"/>
      <c r="L91" s="28"/>
      <c r="M91" s="9" t="str">
        <f aca="false">IF(OR($B91="",$E91=""),"",IF($E91="INA","INA",IF($G91="Otro empleador",IF($E91="RET","RETO",IF($E91="ORD","OTO","OTX")),IF($E91="RET","ERR",$E91))))</f>
        <v/>
      </c>
      <c r="N91" s="9" t="str">
        <f aca="false">IF($I91="","",IFERROR(VLOOKUP($I91,FREC_TABLA,2,FALSE()),""))</f>
        <v/>
      </c>
      <c r="O91" s="19" t="n">
        <f aca="false">IF(OR($M91="",$M91="ERR",$J91="",$K91="",$N91=""),0,IF($N91=0,IF(AND(OR(1=7,1=12),1&gt;=$K91,1&lt;=IF($L91="",12,$L91)),$J91,0),IF(AND(1&gt;=$K91,1&lt;=IF($L91="",12,$L91),MOD(1-$K91,$N91)=0),$J91,0)))</f>
        <v>0</v>
      </c>
      <c r="P91" s="19" t="n">
        <f aca="false">IF(OR($M91="",$M91="ERR",$J91="",$K91="",$N91=""),0,IF($N91=0,IF(AND(OR(2=7,2=12),2&gt;=$K91,2&lt;=IF($L91="",12,$L91)),$J91,0),IF(AND(2&gt;=$K91,2&lt;=IF($L91="",12,$L91),MOD(2-$K91,$N91)=0),$J91,0)))</f>
        <v>0</v>
      </c>
      <c r="Q91" s="19" t="n">
        <f aca="false">IF(OR($M91="",$M91="ERR",$J91="",$K91="",$N91=""),0,IF($N91=0,IF(AND(OR(3=7,3=12),3&gt;=$K91,3&lt;=IF($L91="",12,$L91)),$J91,0),IF(AND(3&gt;=$K91,3&lt;=IF($L91="",12,$L91),MOD(3-$K91,$N91)=0),$J91,0)))</f>
        <v>0</v>
      </c>
      <c r="R91" s="19" t="n">
        <f aca="false">IF(OR($M91="",$M91="ERR",$J91="",$K91="",$N91=""),0,IF($N91=0,IF(AND(OR(4=7,4=12),4&gt;=$K91,4&lt;=IF($L91="",12,$L91)),$J91,0),IF(AND(4&gt;=$K91,4&lt;=IF($L91="",12,$L91),MOD(4-$K91,$N91)=0),$J91,0)))</f>
        <v>0</v>
      </c>
      <c r="S91" s="19" t="n">
        <f aca="false">IF(OR($M91="",$M91="ERR",$J91="",$K91="",$N91=""),0,IF($N91=0,IF(AND(OR(5=7,5=12),5&gt;=$K91,5&lt;=IF($L91="",12,$L91)),$J91,0),IF(AND(5&gt;=$K91,5&lt;=IF($L91="",12,$L91),MOD(5-$K91,$N91)=0),$J91,0)))</f>
        <v>0</v>
      </c>
      <c r="T91" s="19" t="n">
        <f aca="false">IF(OR($M91="",$M91="ERR",$J91="",$K91="",$N91=""),0,IF($N91=0,IF(AND(OR(6=7,6=12),6&gt;=$K91,6&lt;=IF($L91="",12,$L91)),$J91,0),IF(AND(6&gt;=$K91,6&lt;=IF($L91="",12,$L91),MOD(6-$K91,$N91)=0),$J91,0)))</f>
        <v>0</v>
      </c>
      <c r="U91" s="19" t="n">
        <f aca="false">IF(OR($M91="",$M91="ERR",$J91="",$K91="",$N91=""),0,IF($N91=0,IF(AND(OR(7=7,7=12),7&gt;=$K91,7&lt;=IF($L91="",12,$L91)),$J91,0),IF(AND(7&gt;=$K91,7&lt;=IF($L91="",12,$L91),MOD(7-$K91,$N91)=0),$J91,0)))</f>
        <v>0</v>
      </c>
      <c r="V91" s="19" t="n">
        <f aca="false">IF(OR($M91="",$M91="ERR",$J91="",$K91="",$N91=""),0,IF($N91=0,IF(AND(OR(8=7,8=12),8&gt;=$K91,8&lt;=IF($L91="",12,$L91)),$J91,0),IF(AND(8&gt;=$K91,8&lt;=IF($L91="",12,$L91),MOD(8-$K91,$N91)=0),$J91,0)))</f>
        <v>0</v>
      </c>
      <c r="W91" s="19" t="n">
        <f aca="false">IF(OR($M91="",$M91="ERR",$J91="",$K91="",$N91=""),0,IF($N91=0,IF(AND(OR(9=7,9=12),9&gt;=$K91,9&lt;=IF($L91="",12,$L91)),$J91,0),IF(AND(9&gt;=$K91,9&lt;=IF($L91="",12,$L91),MOD(9-$K91,$N91)=0),$J91,0)))</f>
        <v>0</v>
      </c>
      <c r="X91" s="19" t="n">
        <f aca="false">IF(OR($M91="",$M91="ERR",$J91="",$K91="",$N91=""),0,IF($N91=0,IF(AND(OR(10=7,10=12),10&gt;=$K91,10&lt;=IF($L91="",12,$L91)),$J91,0),IF(AND(10&gt;=$K91,10&lt;=IF($L91="",12,$L91),MOD(10-$K91,$N91)=0),$J91,0)))</f>
        <v>0</v>
      </c>
      <c r="Y91" s="19" t="n">
        <f aca="false">IF(OR($M91="",$M91="ERR",$J91="",$K91="",$N91=""),0,IF($N91=0,IF(AND(OR(11=7,11=12),11&gt;=$K91,11&lt;=IF($L91="",12,$L91)),$J91,0),IF(AND(11&gt;=$K91,11&lt;=IF($L91="",12,$L91),MOD(11-$K91,$N91)=0),$J91,0)))</f>
        <v>0</v>
      </c>
      <c r="Z91" s="19" t="n">
        <f aca="false">IF(OR($M91="",$M91="ERR",$J91="",$K91="",$N91=""),0,IF($N91=0,IF(AND(OR(12=7,12=12),12&gt;=$K91,12&lt;=IF($L91="",12,$L91)),$J91,0),IF(AND(12&gt;=$K91,12&lt;=IF($L91="",12,$L91),MOD(12-$K91,$N91)=0),$J91,0)))</f>
        <v>0</v>
      </c>
      <c r="AA91" s="36" t="n">
        <f aca="false">SUM(O91:Z91)</f>
        <v>0</v>
      </c>
      <c r="AB91" s="15" t="str">
        <f aca="false">IF(AND($B91="",$D91="",$J91=""),"",IF($B91="","Falta código",IF(ISNA(MATCH($B91,LST_COD,0)),"Código no registrado en Trabajadores",IF($E91="","Concepto no está en el catálogo",IF($M91="ERR","Retención de otro empleador: Origen = Otro empleador",IF(OR($J91="",$K91=""),"Falta monto o mes",IF(OR($K91&lt;1,$K91&gt;12),"Mes inicio inválido",IF(AND($L91&lt;&gt;"",OR($L91&lt;$K91,$L91&gt;12)),"Mes fin inválido",IF($N91="","Falta frecuencia",IF(AND($G91&lt;&gt;"Otro empleador",SUMPRODUCT(($O91:$Z91&lt;&gt;0)*(((COLUMN($O91:$Z91)-14)&lt;INDEX(Trabajadores!$M$6:$M$105,MATCH($B91,LST_COD,0)))+((COLUMN($O91:$Z91)-14)&gt;INDEX(Trabajadores!$N$6:$N$105,MATCH($B91,LST_COD,0)))))&gt;0),"Aviso: hay meses fuera del periodo laboral","OK"))))))))))</f>
        <v/>
      </c>
    </row>
    <row r="92" customFormat="false" ht="15" hidden="false" customHeight="false" outlineLevel="0" collapsed="false">
      <c r="A92" s="23" t="n">
        <v>87</v>
      </c>
      <c r="B92" s="7"/>
      <c r="C92" s="35" t="str">
        <f aca="false">IF($B92="","",IFERROR(INDEX(Trabajadores!$D$6:$D$105,MATCH($B92,LST_COD,0)),"¿Código?"))</f>
        <v/>
      </c>
      <c r="D92" s="30"/>
      <c r="E92" s="9" t="str">
        <f aca="false">IF($D92="","",IFERROR(VLOOKUP($D92,CONC_TABLA,2,FALSE()),""))</f>
        <v/>
      </c>
      <c r="F92" s="9" t="str">
        <f aca="false">IF($D92="","",IFERROR(VLOOKUP($D92,CONC_TABLA,3,FALSE()),""))</f>
        <v/>
      </c>
      <c r="G92" s="30"/>
      <c r="H92" s="30"/>
      <c r="I92" s="30"/>
      <c r="J92" s="29"/>
      <c r="K92" s="28"/>
      <c r="L92" s="28"/>
      <c r="M92" s="9" t="str">
        <f aca="false">IF(OR($B92="",$E92=""),"",IF($E92="INA","INA",IF($G92="Otro empleador",IF($E92="RET","RETO",IF($E92="ORD","OTO","OTX")),IF($E92="RET","ERR",$E92))))</f>
        <v/>
      </c>
      <c r="N92" s="9" t="str">
        <f aca="false">IF($I92="","",IFERROR(VLOOKUP($I92,FREC_TABLA,2,FALSE()),""))</f>
        <v/>
      </c>
      <c r="O92" s="19" t="n">
        <f aca="false">IF(OR($M92="",$M92="ERR",$J92="",$K92="",$N92=""),0,IF($N92=0,IF(AND(OR(1=7,1=12),1&gt;=$K92,1&lt;=IF($L92="",12,$L92)),$J92,0),IF(AND(1&gt;=$K92,1&lt;=IF($L92="",12,$L92),MOD(1-$K92,$N92)=0),$J92,0)))</f>
        <v>0</v>
      </c>
      <c r="P92" s="19" t="n">
        <f aca="false">IF(OR($M92="",$M92="ERR",$J92="",$K92="",$N92=""),0,IF($N92=0,IF(AND(OR(2=7,2=12),2&gt;=$K92,2&lt;=IF($L92="",12,$L92)),$J92,0),IF(AND(2&gt;=$K92,2&lt;=IF($L92="",12,$L92),MOD(2-$K92,$N92)=0),$J92,0)))</f>
        <v>0</v>
      </c>
      <c r="Q92" s="19" t="n">
        <f aca="false">IF(OR($M92="",$M92="ERR",$J92="",$K92="",$N92=""),0,IF($N92=0,IF(AND(OR(3=7,3=12),3&gt;=$K92,3&lt;=IF($L92="",12,$L92)),$J92,0),IF(AND(3&gt;=$K92,3&lt;=IF($L92="",12,$L92),MOD(3-$K92,$N92)=0),$J92,0)))</f>
        <v>0</v>
      </c>
      <c r="R92" s="19" t="n">
        <f aca="false">IF(OR($M92="",$M92="ERR",$J92="",$K92="",$N92=""),0,IF($N92=0,IF(AND(OR(4=7,4=12),4&gt;=$K92,4&lt;=IF($L92="",12,$L92)),$J92,0),IF(AND(4&gt;=$K92,4&lt;=IF($L92="",12,$L92),MOD(4-$K92,$N92)=0),$J92,0)))</f>
        <v>0</v>
      </c>
      <c r="S92" s="19" t="n">
        <f aca="false">IF(OR($M92="",$M92="ERR",$J92="",$K92="",$N92=""),0,IF($N92=0,IF(AND(OR(5=7,5=12),5&gt;=$K92,5&lt;=IF($L92="",12,$L92)),$J92,0),IF(AND(5&gt;=$K92,5&lt;=IF($L92="",12,$L92),MOD(5-$K92,$N92)=0),$J92,0)))</f>
        <v>0</v>
      </c>
      <c r="T92" s="19" t="n">
        <f aca="false">IF(OR($M92="",$M92="ERR",$J92="",$K92="",$N92=""),0,IF($N92=0,IF(AND(OR(6=7,6=12),6&gt;=$K92,6&lt;=IF($L92="",12,$L92)),$J92,0),IF(AND(6&gt;=$K92,6&lt;=IF($L92="",12,$L92),MOD(6-$K92,$N92)=0),$J92,0)))</f>
        <v>0</v>
      </c>
      <c r="U92" s="19" t="n">
        <f aca="false">IF(OR($M92="",$M92="ERR",$J92="",$K92="",$N92=""),0,IF($N92=0,IF(AND(OR(7=7,7=12),7&gt;=$K92,7&lt;=IF($L92="",12,$L92)),$J92,0),IF(AND(7&gt;=$K92,7&lt;=IF($L92="",12,$L92),MOD(7-$K92,$N92)=0),$J92,0)))</f>
        <v>0</v>
      </c>
      <c r="V92" s="19" t="n">
        <f aca="false">IF(OR($M92="",$M92="ERR",$J92="",$K92="",$N92=""),0,IF($N92=0,IF(AND(OR(8=7,8=12),8&gt;=$K92,8&lt;=IF($L92="",12,$L92)),$J92,0),IF(AND(8&gt;=$K92,8&lt;=IF($L92="",12,$L92),MOD(8-$K92,$N92)=0),$J92,0)))</f>
        <v>0</v>
      </c>
      <c r="W92" s="19" t="n">
        <f aca="false">IF(OR($M92="",$M92="ERR",$J92="",$K92="",$N92=""),0,IF($N92=0,IF(AND(OR(9=7,9=12),9&gt;=$K92,9&lt;=IF($L92="",12,$L92)),$J92,0),IF(AND(9&gt;=$K92,9&lt;=IF($L92="",12,$L92),MOD(9-$K92,$N92)=0),$J92,0)))</f>
        <v>0</v>
      </c>
      <c r="X92" s="19" t="n">
        <f aca="false">IF(OR($M92="",$M92="ERR",$J92="",$K92="",$N92=""),0,IF($N92=0,IF(AND(OR(10=7,10=12),10&gt;=$K92,10&lt;=IF($L92="",12,$L92)),$J92,0),IF(AND(10&gt;=$K92,10&lt;=IF($L92="",12,$L92),MOD(10-$K92,$N92)=0),$J92,0)))</f>
        <v>0</v>
      </c>
      <c r="Y92" s="19" t="n">
        <f aca="false">IF(OR($M92="",$M92="ERR",$J92="",$K92="",$N92=""),0,IF($N92=0,IF(AND(OR(11=7,11=12),11&gt;=$K92,11&lt;=IF($L92="",12,$L92)),$J92,0),IF(AND(11&gt;=$K92,11&lt;=IF($L92="",12,$L92),MOD(11-$K92,$N92)=0),$J92,0)))</f>
        <v>0</v>
      </c>
      <c r="Z92" s="19" t="n">
        <f aca="false">IF(OR($M92="",$M92="ERR",$J92="",$K92="",$N92=""),0,IF($N92=0,IF(AND(OR(12=7,12=12),12&gt;=$K92,12&lt;=IF($L92="",12,$L92)),$J92,0),IF(AND(12&gt;=$K92,12&lt;=IF($L92="",12,$L92),MOD(12-$K92,$N92)=0),$J92,0)))</f>
        <v>0</v>
      </c>
      <c r="AA92" s="36" t="n">
        <f aca="false">SUM(O92:Z92)</f>
        <v>0</v>
      </c>
      <c r="AB92" s="15" t="str">
        <f aca="false">IF(AND($B92="",$D92="",$J92=""),"",IF($B92="","Falta código",IF(ISNA(MATCH($B92,LST_COD,0)),"Código no registrado en Trabajadores",IF($E92="","Concepto no está en el catálogo",IF($M92="ERR","Retención de otro empleador: Origen = Otro empleador",IF(OR($J92="",$K92=""),"Falta monto o mes",IF(OR($K92&lt;1,$K92&gt;12),"Mes inicio inválido",IF(AND($L92&lt;&gt;"",OR($L92&lt;$K92,$L92&gt;12)),"Mes fin inválido",IF($N92="","Falta frecuencia",IF(AND($G92&lt;&gt;"Otro empleador",SUMPRODUCT(($O92:$Z92&lt;&gt;0)*(((COLUMN($O92:$Z92)-14)&lt;INDEX(Trabajadores!$M$6:$M$105,MATCH($B92,LST_COD,0)))+((COLUMN($O92:$Z92)-14)&gt;INDEX(Trabajadores!$N$6:$N$105,MATCH($B92,LST_COD,0)))))&gt;0),"Aviso: hay meses fuera del periodo laboral","OK"))))))))))</f>
        <v/>
      </c>
    </row>
    <row r="93" customFormat="false" ht="15" hidden="false" customHeight="false" outlineLevel="0" collapsed="false">
      <c r="A93" s="23" t="n">
        <v>88</v>
      </c>
      <c r="B93" s="7"/>
      <c r="C93" s="35" t="str">
        <f aca="false">IF($B93="","",IFERROR(INDEX(Trabajadores!$D$6:$D$105,MATCH($B93,LST_COD,0)),"¿Código?"))</f>
        <v/>
      </c>
      <c r="D93" s="30"/>
      <c r="E93" s="9" t="str">
        <f aca="false">IF($D93="","",IFERROR(VLOOKUP($D93,CONC_TABLA,2,FALSE()),""))</f>
        <v/>
      </c>
      <c r="F93" s="9" t="str">
        <f aca="false">IF($D93="","",IFERROR(VLOOKUP($D93,CONC_TABLA,3,FALSE()),""))</f>
        <v/>
      </c>
      <c r="G93" s="30"/>
      <c r="H93" s="30"/>
      <c r="I93" s="30"/>
      <c r="J93" s="29"/>
      <c r="K93" s="28"/>
      <c r="L93" s="28"/>
      <c r="M93" s="9" t="str">
        <f aca="false">IF(OR($B93="",$E93=""),"",IF($E93="INA","INA",IF($G93="Otro empleador",IF($E93="RET","RETO",IF($E93="ORD","OTO","OTX")),IF($E93="RET","ERR",$E93))))</f>
        <v/>
      </c>
      <c r="N93" s="9" t="str">
        <f aca="false">IF($I93="","",IFERROR(VLOOKUP($I93,FREC_TABLA,2,FALSE()),""))</f>
        <v/>
      </c>
      <c r="O93" s="19" t="n">
        <f aca="false">IF(OR($M93="",$M93="ERR",$J93="",$K93="",$N93=""),0,IF($N93=0,IF(AND(OR(1=7,1=12),1&gt;=$K93,1&lt;=IF($L93="",12,$L93)),$J93,0),IF(AND(1&gt;=$K93,1&lt;=IF($L93="",12,$L93),MOD(1-$K93,$N93)=0),$J93,0)))</f>
        <v>0</v>
      </c>
      <c r="P93" s="19" t="n">
        <f aca="false">IF(OR($M93="",$M93="ERR",$J93="",$K93="",$N93=""),0,IF($N93=0,IF(AND(OR(2=7,2=12),2&gt;=$K93,2&lt;=IF($L93="",12,$L93)),$J93,0),IF(AND(2&gt;=$K93,2&lt;=IF($L93="",12,$L93),MOD(2-$K93,$N93)=0),$J93,0)))</f>
        <v>0</v>
      </c>
      <c r="Q93" s="19" t="n">
        <f aca="false">IF(OR($M93="",$M93="ERR",$J93="",$K93="",$N93=""),0,IF($N93=0,IF(AND(OR(3=7,3=12),3&gt;=$K93,3&lt;=IF($L93="",12,$L93)),$J93,0),IF(AND(3&gt;=$K93,3&lt;=IF($L93="",12,$L93),MOD(3-$K93,$N93)=0),$J93,0)))</f>
        <v>0</v>
      </c>
      <c r="R93" s="19" t="n">
        <f aca="false">IF(OR($M93="",$M93="ERR",$J93="",$K93="",$N93=""),0,IF($N93=0,IF(AND(OR(4=7,4=12),4&gt;=$K93,4&lt;=IF($L93="",12,$L93)),$J93,0),IF(AND(4&gt;=$K93,4&lt;=IF($L93="",12,$L93),MOD(4-$K93,$N93)=0),$J93,0)))</f>
        <v>0</v>
      </c>
      <c r="S93" s="19" t="n">
        <f aca="false">IF(OR($M93="",$M93="ERR",$J93="",$K93="",$N93=""),0,IF($N93=0,IF(AND(OR(5=7,5=12),5&gt;=$K93,5&lt;=IF($L93="",12,$L93)),$J93,0),IF(AND(5&gt;=$K93,5&lt;=IF($L93="",12,$L93),MOD(5-$K93,$N93)=0),$J93,0)))</f>
        <v>0</v>
      </c>
      <c r="T93" s="19" t="n">
        <f aca="false">IF(OR($M93="",$M93="ERR",$J93="",$K93="",$N93=""),0,IF($N93=0,IF(AND(OR(6=7,6=12),6&gt;=$K93,6&lt;=IF($L93="",12,$L93)),$J93,0),IF(AND(6&gt;=$K93,6&lt;=IF($L93="",12,$L93),MOD(6-$K93,$N93)=0),$J93,0)))</f>
        <v>0</v>
      </c>
      <c r="U93" s="19" t="n">
        <f aca="false">IF(OR($M93="",$M93="ERR",$J93="",$K93="",$N93=""),0,IF($N93=0,IF(AND(OR(7=7,7=12),7&gt;=$K93,7&lt;=IF($L93="",12,$L93)),$J93,0),IF(AND(7&gt;=$K93,7&lt;=IF($L93="",12,$L93),MOD(7-$K93,$N93)=0),$J93,0)))</f>
        <v>0</v>
      </c>
      <c r="V93" s="19" t="n">
        <f aca="false">IF(OR($M93="",$M93="ERR",$J93="",$K93="",$N93=""),0,IF($N93=0,IF(AND(OR(8=7,8=12),8&gt;=$K93,8&lt;=IF($L93="",12,$L93)),$J93,0),IF(AND(8&gt;=$K93,8&lt;=IF($L93="",12,$L93),MOD(8-$K93,$N93)=0),$J93,0)))</f>
        <v>0</v>
      </c>
      <c r="W93" s="19" t="n">
        <f aca="false">IF(OR($M93="",$M93="ERR",$J93="",$K93="",$N93=""),0,IF($N93=0,IF(AND(OR(9=7,9=12),9&gt;=$K93,9&lt;=IF($L93="",12,$L93)),$J93,0),IF(AND(9&gt;=$K93,9&lt;=IF($L93="",12,$L93),MOD(9-$K93,$N93)=0),$J93,0)))</f>
        <v>0</v>
      </c>
      <c r="X93" s="19" t="n">
        <f aca="false">IF(OR($M93="",$M93="ERR",$J93="",$K93="",$N93=""),0,IF($N93=0,IF(AND(OR(10=7,10=12),10&gt;=$K93,10&lt;=IF($L93="",12,$L93)),$J93,0),IF(AND(10&gt;=$K93,10&lt;=IF($L93="",12,$L93),MOD(10-$K93,$N93)=0),$J93,0)))</f>
        <v>0</v>
      </c>
      <c r="Y93" s="19" t="n">
        <f aca="false">IF(OR($M93="",$M93="ERR",$J93="",$K93="",$N93=""),0,IF($N93=0,IF(AND(OR(11=7,11=12),11&gt;=$K93,11&lt;=IF($L93="",12,$L93)),$J93,0),IF(AND(11&gt;=$K93,11&lt;=IF($L93="",12,$L93),MOD(11-$K93,$N93)=0),$J93,0)))</f>
        <v>0</v>
      </c>
      <c r="Z93" s="19" t="n">
        <f aca="false">IF(OR($M93="",$M93="ERR",$J93="",$K93="",$N93=""),0,IF($N93=0,IF(AND(OR(12=7,12=12),12&gt;=$K93,12&lt;=IF($L93="",12,$L93)),$J93,0),IF(AND(12&gt;=$K93,12&lt;=IF($L93="",12,$L93),MOD(12-$K93,$N93)=0),$J93,0)))</f>
        <v>0</v>
      </c>
      <c r="AA93" s="36" t="n">
        <f aca="false">SUM(O93:Z93)</f>
        <v>0</v>
      </c>
      <c r="AB93" s="15" t="str">
        <f aca="false">IF(AND($B93="",$D93="",$J93=""),"",IF($B93="","Falta código",IF(ISNA(MATCH($B93,LST_COD,0)),"Código no registrado en Trabajadores",IF($E93="","Concepto no está en el catálogo",IF($M93="ERR","Retención de otro empleador: Origen = Otro empleador",IF(OR($J93="",$K93=""),"Falta monto o mes",IF(OR($K93&lt;1,$K93&gt;12),"Mes inicio inválido",IF(AND($L93&lt;&gt;"",OR($L93&lt;$K93,$L93&gt;12)),"Mes fin inválido",IF($N93="","Falta frecuencia",IF(AND($G93&lt;&gt;"Otro empleador",SUMPRODUCT(($O93:$Z93&lt;&gt;0)*(((COLUMN($O93:$Z93)-14)&lt;INDEX(Trabajadores!$M$6:$M$105,MATCH($B93,LST_COD,0)))+((COLUMN($O93:$Z93)-14)&gt;INDEX(Trabajadores!$N$6:$N$105,MATCH($B93,LST_COD,0)))))&gt;0),"Aviso: hay meses fuera del periodo laboral","OK"))))))))))</f>
        <v/>
      </c>
    </row>
    <row r="94" customFormat="false" ht="15" hidden="false" customHeight="false" outlineLevel="0" collapsed="false">
      <c r="A94" s="23" t="n">
        <v>89</v>
      </c>
      <c r="B94" s="7"/>
      <c r="C94" s="35" t="str">
        <f aca="false">IF($B94="","",IFERROR(INDEX(Trabajadores!$D$6:$D$105,MATCH($B94,LST_COD,0)),"¿Código?"))</f>
        <v/>
      </c>
      <c r="D94" s="30"/>
      <c r="E94" s="9" t="str">
        <f aca="false">IF($D94="","",IFERROR(VLOOKUP($D94,CONC_TABLA,2,FALSE()),""))</f>
        <v/>
      </c>
      <c r="F94" s="9" t="str">
        <f aca="false">IF($D94="","",IFERROR(VLOOKUP($D94,CONC_TABLA,3,FALSE()),""))</f>
        <v/>
      </c>
      <c r="G94" s="30"/>
      <c r="H94" s="30"/>
      <c r="I94" s="30"/>
      <c r="J94" s="29"/>
      <c r="K94" s="28"/>
      <c r="L94" s="28"/>
      <c r="M94" s="9" t="str">
        <f aca="false">IF(OR($B94="",$E94=""),"",IF($E94="INA","INA",IF($G94="Otro empleador",IF($E94="RET","RETO",IF($E94="ORD","OTO","OTX")),IF($E94="RET","ERR",$E94))))</f>
        <v/>
      </c>
      <c r="N94" s="9" t="str">
        <f aca="false">IF($I94="","",IFERROR(VLOOKUP($I94,FREC_TABLA,2,FALSE()),""))</f>
        <v/>
      </c>
      <c r="O94" s="19" t="n">
        <f aca="false">IF(OR($M94="",$M94="ERR",$J94="",$K94="",$N94=""),0,IF($N94=0,IF(AND(OR(1=7,1=12),1&gt;=$K94,1&lt;=IF($L94="",12,$L94)),$J94,0),IF(AND(1&gt;=$K94,1&lt;=IF($L94="",12,$L94),MOD(1-$K94,$N94)=0),$J94,0)))</f>
        <v>0</v>
      </c>
      <c r="P94" s="19" t="n">
        <f aca="false">IF(OR($M94="",$M94="ERR",$J94="",$K94="",$N94=""),0,IF($N94=0,IF(AND(OR(2=7,2=12),2&gt;=$K94,2&lt;=IF($L94="",12,$L94)),$J94,0),IF(AND(2&gt;=$K94,2&lt;=IF($L94="",12,$L94),MOD(2-$K94,$N94)=0),$J94,0)))</f>
        <v>0</v>
      </c>
      <c r="Q94" s="19" t="n">
        <f aca="false">IF(OR($M94="",$M94="ERR",$J94="",$K94="",$N94=""),0,IF($N94=0,IF(AND(OR(3=7,3=12),3&gt;=$K94,3&lt;=IF($L94="",12,$L94)),$J94,0),IF(AND(3&gt;=$K94,3&lt;=IF($L94="",12,$L94),MOD(3-$K94,$N94)=0),$J94,0)))</f>
        <v>0</v>
      </c>
      <c r="R94" s="19" t="n">
        <f aca="false">IF(OR($M94="",$M94="ERR",$J94="",$K94="",$N94=""),0,IF($N94=0,IF(AND(OR(4=7,4=12),4&gt;=$K94,4&lt;=IF($L94="",12,$L94)),$J94,0),IF(AND(4&gt;=$K94,4&lt;=IF($L94="",12,$L94),MOD(4-$K94,$N94)=0),$J94,0)))</f>
        <v>0</v>
      </c>
      <c r="S94" s="19" t="n">
        <f aca="false">IF(OR($M94="",$M94="ERR",$J94="",$K94="",$N94=""),0,IF($N94=0,IF(AND(OR(5=7,5=12),5&gt;=$K94,5&lt;=IF($L94="",12,$L94)),$J94,0),IF(AND(5&gt;=$K94,5&lt;=IF($L94="",12,$L94),MOD(5-$K94,$N94)=0),$J94,0)))</f>
        <v>0</v>
      </c>
      <c r="T94" s="19" t="n">
        <f aca="false">IF(OR($M94="",$M94="ERR",$J94="",$K94="",$N94=""),0,IF($N94=0,IF(AND(OR(6=7,6=12),6&gt;=$K94,6&lt;=IF($L94="",12,$L94)),$J94,0),IF(AND(6&gt;=$K94,6&lt;=IF($L94="",12,$L94),MOD(6-$K94,$N94)=0),$J94,0)))</f>
        <v>0</v>
      </c>
      <c r="U94" s="19" t="n">
        <f aca="false">IF(OR($M94="",$M94="ERR",$J94="",$K94="",$N94=""),0,IF($N94=0,IF(AND(OR(7=7,7=12),7&gt;=$K94,7&lt;=IF($L94="",12,$L94)),$J94,0),IF(AND(7&gt;=$K94,7&lt;=IF($L94="",12,$L94),MOD(7-$K94,$N94)=0),$J94,0)))</f>
        <v>0</v>
      </c>
      <c r="V94" s="19" t="n">
        <f aca="false">IF(OR($M94="",$M94="ERR",$J94="",$K94="",$N94=""),0,IF($N94=0,IF(AND(OR(8=7,8=12),8&gt;=$K94,8&lt;=IF($L94="",12,$L94)),$J94,0),IF(AND(8&gt;=$K94,8&lt;=IF($L94="",12,$L94),MOD(8-$K94,$N94)=0),$J94,0)))</f>
        <v>0</v>
      </c>
      <c r="W94" s="19" t="n">
        <f aca="false">IF(OR($M94="",$M94="ERR",$J94="",$K94="",$N94=""),0,IF($N94=0,IF(AND(OR(9=7,9=12),9&gt;=$K94,9&lt;=IF($L94="",12,$L94)),$J94,0),IF(AND(9&gt;=$K94,9&lt;=IF($L94="",12,$L94),MOD(9-$K94,$N94)=0),$J94,0)))</f>
        <v>0</v>
      </c>
      <c r="X94" s="19" t="n">
        <f aca="false">IF(OR($M94="",$M94="ERR",$J94="",$K94="",$N94=""),0,IF($N94=0,IF(AND(OR(10=7,10=12),10&gt;=$K94,10&lt;=IF($L94="",12,$L94)),$J94,0),IF(AND(10&gt;=$K94,10&lt;=IF($L94="",12,$L94),MOD(10-$K94,$N94)=0),$J94,0)))</f>
        <v>0</v>
      </c>
      <c r="Y94" s="19" t="n">
        <f aca="false">IF(OR($M94="",$M94="ERR",$J94="",$K94="",$N94=""),0,IF($N94=0,IF(AND(OR(11=7,11=12),11&gt;=$K94,11&lt;=IF($L94="",12,$L94)),$J94,0),IF(AND(11&gt;=$K94,11&lt;=IF($L94="",12,$L94),MOD(11-$K94,$N94)=0),$J94,0)))</f>
        <v>0</v>
      </c>
      <c r="Z94" s="19" t="n">
        <f aca="false">IF(OR($M94="",$M94="ERR",$J94="",$K94="",$N94=""),0,IF($N94=0,IF(AND(OR(12=7,12=12),12&gt;=$K94,12&lt;=IF($L94="",12,$L94)),$J94,0),IF(AND(12&gt;=$K94,12&lt;=IF($L94="",12,$L94),MOD(12-$K94,$N94)=0),$J94,0)))</f>
        <v>0</v>
      </c>
      <c r="AA94" s="36" t="n">
        <f aca="false">SUM(O94:Z94)</f>
        <v>0</v>
      </c>
      <c r="AB94" s="15" t="str">
        <f aca="false">IF(AND($B94="",$D94="",$J94=""),"",IF($B94="","Falta código",IF(ISNA(MATCH($B94,LST_COD,0)),"Código no registrado en Trabajadores",IF($E94="","Concepto no está en el catálogo",IF($M94="ERR","Retención de otro empleador: Origen = Otro empleador",IF(OR($J94="",$K94=""),"Falta monto o mes",IF(OR($K94&lt;1,$K94&gt;12),"Mes inicio inválido",IF(AND($L94&lt;&gt;"",OR($L94&lt;$K94,$L94&gt;12)),"Mes fin inválido",IF($N94="","Falta frecuencia",IF(AND($G94&lt;&gt;"Otro empleador",SUMPRODUCT(($O94:$Z94&lt;&gt;0)*(((COLUMN($O94:$Z94)-14)&lt;INDEX(Trabajadores!$M$6:$M$105,MATCH($B94,LST_COD,0)))+((COLUMN($O94:$Z94)-14)&gt;INDEX(Trabajadores!$N$6:$N$105,MATCH($B94,LST_COD,0)))))&gt;0),"Aviso: hay meses fuera del periodo laboral","OK"))))))))))</f>
        <v/>
      </c>
    </row>
    <row r="95" customFormat="false" ht="15" hidden="false" customHeight="false" outlineLevel="0" collapsed="false">
      <c r="A95" s="23" t="n">
        <v>90</v>
      </c>
      <c r="B95" s="7"/>
      <c r="C95" s="35" t="str">
        <f aca="false">IF($B95="","",IFERROR(INDEX(Trabajadores!$D$6:$D$105,MATCH($B95,LST_COD,0)),"¿Código?"))</f>
        <v/>
      </c>
      <c r="D95" s="30"/>
      <c r="E95" s="9" t="str">
        <f aca="false">IF($D95="","",IFERROR(VLOOKUP($D95,CONC_TABLA,2,FALSE()),""))</f>
        <v/>
      </c>
      <c r="F95" s="9" t="str">
        <f aca="false">IF($D95="","",IFERROR(VLOOKUP($D95,CONC_TABLA,3,FALSE()),""))</f>
        <v/>
      </c>
      <c r="G95" s="30"/>
      <c r="H95" s="30"/>
      <c r="I95" s="30"/>
      <c r="J95" s="29"/>
      <c r="K95" s="28"/>
      <c r="L95" s="28"/>
      <c r="M95" s="9" t="str">
        <f aca="false">IF(OR($B95="",$E95=""),"",IF($E95="INA","INA",IF($G95="Otro empleador",IF($E95="RET","RETO",IF($E95="ORD","OTO","OTX")),IF($E95="RET","ERR",$E95))))</f>
        <v/>
      </c>
      <c r="N95" s="9" t="str">
        <f aca="false">IF($I95="","",IFERROR(VLOOKUP($I95,FREC_TABLA,2,FALSE()),""))</f>
        <v/>
      </c>
      <c r="O95" s="19" t="n">
        <f aca="false">IF(OR($M95="",$M95="ERR",$J95="",$K95="",$N95=""),0,IF($N95=0,IF(AND(OR(1=7,1=12),1&gt;=$K95,1&lt;=IF($L95="",12,$L95)),$J95,0),IF(AND(1&gt;=$K95,1&lt;=IF($L95="",12,$L95),MOD(1-$K95,$N95)=0),$J95,0)))</f>
        <v>0</v>
      </c>
      <c r="P95" s="19" t="n">
        <f aca="false">IF(OR($M95="",$M95="ERR",$J95="",$K95="",$N95=""),0,IF($N95=0,IF(AND(OR(2=7,2=12),2&gt;=$K95,2&lt;=IF($L95="",12,$L95)),$J95,0),IF(AND(2&gt;=$K95,2&lt;=IF($L95="",12,$L95),MOD(2-$K95,$N95)=0),$J95,0)))</f>
        <v>0</v>
      </c>
      <c r="Q95" s="19" t="n">
        <f aca="false">IF(OR($M95="",$M95="ERR",$J95="",$K95="",$N95=""),0,IF($N95=0,IF(AND(OR(3=7,3=12),3&gt;=$K95,3&lt;=IF($L95="",12,$L95)),$J95,0),IF(AND(3&gt;=$K95,3&lt;=IF($L95="",12,$L95),MOD(3-$K95,$N95)=0),$J95,0)))</f>
        <v>0</v>
      </c>
      <c r="R95" s="19" t="n">
        <f aca="false">IF(OR($M95="",$M95="ERR",$J95="",$K95="",$N95=""),0,IF($N95=0,IF(AND(OR(4=7,4=12),4&gt;=$K95,4&lt;=IF($L95="",12,$L95)),$J95,0),IF(AND(4&gt;=$K95,4&lt;=IF($L95="",12,$L95),MOD(4-$K95,$N95)=0),$J95,0)))</f>
        <v>0</v>
      </c>
      <c r="S95" s="19" t="n">
        <f aca="false">IF(OR($M95="",$M95="ERR",$J95="",$K95="",$N95=""),0,IF($N95=0,IF(AND(OR(5=7,5=12),5&gt;=$K95,5&lt;=IF($L95="",12,$L95)),$J95,0),IF(AND(5&gt;=$K95,5&lt;=IF($L95="",12,$L95),MOD(5-$K95,$N95)=0),$J95,0)))</f>
        <v>0</v>
      </c>
      <c r="T95" s="19" t="n">
        <f aca="false">IF(OR($M95="",$M95="ERR",$J95="",$K95="",$N95=""),0,IF($N95=0,IF(AND(OR(6=7,6=12),6&gt;=$K95,6&lt;=IF($L95="",12,$L95)),$J95,0),IF(AND(6&gt;=$K95,6&lt;=IF($L95="",12,$L95),MOD(6-$K95,$N95)=0),$J95,0)))</f>
        <v>0</v>
      </c>
      <c r="U95" s="19" t="n">
        <f aca="false">IF(OR($M95="",$M95="ERR",$J95="",$K95="",$N95=""),0,IF($N95=0,IF(AND(OR(7=7,7=12),7&gt;=$K95,7&lt;=IF($L95="",12,$L95)),$J95,0),IF(AND(7&gt;=$K95,7&lt;=IF($L95="",12,$L95),MOD(7-$K95,$N95)=0),$J95,0)))</f>
        <v>0</v>
      </c>
      <c r="V95" s="19" t="n">
        <f aca="false">IF(OR($M95="",$M95="ERR",$J95="",$K95="",$N95=""),0,IF($N95=0,IF(AND(OR(8=7,8=12),8&gt;=$K95,8&lt;=IF($L95="",12,$L95)),$J95,0),IF(AND(8&gt;=$K95,8&lt;=IF($L95="",12,$L95),MOD(8-$K95,$N95)=0),$J95,0)))</f>
        <v>0</v>
      </c>
      <c r="W95" s="19" t="n">
        <f aca="false">IF(OR($M95="",$M95="ERR",$J95="",$K95="",$N95=""),0,IF($N95=0,IF(AND(OR(9=7,9=12),9&gt;=$K95,9&lt;=IF($L95="",12,$L95)),$J95,0),IF(AND(9&gt;=$K95,9&lt;=IF($L95="",12,$L95),MOD(9-$K95,$N95)=0),$J95,0)))</f>
        <v>0</v>
      </c>
      <c r="X95" s="19" t="n">
        <f aca="false">IF(OR($M95="",$M95="ERR",$J95="",$K95="",$N95=""),0,IF($N95=0,IF(AND(OR(10=7,10=12),10&gt;=$K95,10&lt;=IF($L95="",12,$L95)),$J95,0),IF(AND(10&gt;=$K95,10&lt;=IF($L95="",12,$L95),MOD(10-$K95,$N95)=0),$J95,0)))</f>
        <v>0</v>
      </c>
      <c r="Y95" s="19" t="n">
        <f aca="false">IF(OR($M95="",$M95="ERR",$J95="",$K95="",$N95=""),0,IF($N95=0,IF(AND(OR(11=7,11=12),11&gt;=$K95,11&lt;=IF($L95="",12,$L95)),$J95,0),IF(AND(11&gt;=$K95,11&lt;=IF($L95="",12,$L95),MOD(11-$K95,$N95)=0),$J95,0)))</f>
        <v>0</v>
      </c>
      <c r="Z95" s="19" t="n">
        <f aca="false">IF(OR($M95="",$M95="ERR",$J95="",$K95="",$N95=""),0,IF($N95=0,IF(AND(OR(12=7,12=12),12&gt;=$K95,12&lt;=IF($L95="",12,$L95)),$J95,0),IF(AND(12&gt;=$K95,12&lt;=IF($L95="",12,$L95),MOD(12-$K95,$N95)=0),$J95,0)))</f>
        <v>0</v>
      </c>
      <c r="AA95" s="36" t="n">
        <f aca="false">SUM(O95:Z95)</f>
        <v>0</v>
      </c>
      <c r="AB95" s="15" t="str">
        <f aca="false">IF(AND($B95="",$D95="",$J95=""),"",IF($B95="","Falta código",IF(ISNA(MATCH($B95,LST_COD,0)),"Código no registrado en Trabajadores",IF($E95="","Concepto no está en el catálogo",IF($M95="ERR","Retención de otro empleador: Origen = Otro empleador",IF(OR($J95="",$K95=""),"Falta monto o mes",IF(OR($K95&lt;1,$K95&gt;12),"Mes inicio inválido",IF(AND($L95&lt;&gt;"",OR($L95&lt;$K95,$L95&gt;12)),"Mes fin inválido",IF($N95="","Falta frecuencia",IF(AND($G95&lt;&gt;"Otro empleador",SUMPRODUCT(($O95:$Z95&lt;&gt;0)*(((COLUMN($O95:$Z95)-14)&lt;INDEX(Trabajadores!$M$6:$M$105,MATCH($B95,LST_COD,0)))+((COLUMN($O95:$Z95)-14)&gt;INDEX(Trabajadores!$N$6:$N$105,MATCH($B95,LST_COD,0)))))&gt;0),"Aviso: hay meses fuera del periodo laboral","OK"))))))))))</f>
        <v/>
      </c>
    </row>
    <row r="96" customFormat="false" ht="15" hidden="false" customHeight="false" outlineLevel="0" collapsed="false">
      <c r="A96" s="23" t="n">
        <v>91</v>
      </c>
      <c r="B96" s="7"/>
      <c r="C96" s="35" t="str">
        <f aca="false">IF($B96="","",IFERROR(INDEX(Trabajadores!$D$6:$D$105,MATCH($B96,LST_COD,0)),"¿Código?"))</f>
        <v/>
      </c>
      <c r="D96" s="30"/>
      <c r="E96" s="9" t="str">
        <f aca="false">IF($D96="","",IFERROR(VLOOKUP($D96,CONC_TABLA,2,FALSE()),""))</f>
        <v/>
      </c>
      <c r="F96" s="9" t="str">
        <f aca="false">IF($D96="","",IFERROR(VLOOKUP($D96,CONC_TABLA,3,FALSE()),""))</f>
        <v/>
      </c>
      <c r="G96" s="30"/>
      <c r="H96" s="30"/>
      <c r="I96" s="30"/>
      <c r="J96" s="29"/>
      <c r="K96" s="28"/>
      <c r="L96" s="28"/>
      <c r="M96" s="9" t="str">
        <f aca="false">IF(OR($B96="",$E96=""),"",IF($E96="INA","INA",IF($G96="Otro empleador",IF($E96="RET","RETO",IF($E96="ORD","OTO","OTX")),IF($E96="RET","ERR",$E96))))</f>
        <v/>
      </c>
      <c r="N96" s="9" t="str">
        <f aca="false">IF($I96="","",IFERROR(VLOOKUP($I96,FREC_TABLA,2,FALSE()),""))</f>
        <v/>
      </c>
      <c r="O96" s="19" t="n">
        <f aca="false">IF(OR($M96="",$M96="ERR",$J96="",$K96="",$N96=""),0,IF($N96=0,IF(AND(OR(1=7,1=12),1&gt;=$K96,1&lt;=IF($L96="",12,$L96)),$J96,0),IF(AND(1&gt;=$K96,1&lt;=IF($L96="",12,$L96),MOD(1-$K96,$N96)=0),$J96,0)))</f>
        <v>0</v>
      </c>
      <c r="P96" s="19" t="n">
        <f aca="false">IF(OR($M96="",$M96="ERR",$J96="",$K96="",$N96=""),0,IF($N96=0,IF(AND(OR(2=7,2=12),2&gt;=$K96,2&lt;=IF($L96="",12,$L96)),$J96,0),IF(AND(2&gt;=$K96,2&lt;=IF($L96="",12,$L96),MOD(2-$K96,$N96)=0),$J96,0)))</f>
        <v>0</v>
      </c>
      <c r="Q96" s="19" t="n">
        <f aca="false">IF(OR($M96="",$M96="ERR",$J96="",$K96="",$N96=""),0,IF($N96=0,IF(AND(OR(3=7,3=12),3&gt;=$K96,3&lt;=IF($L96="",12,$L96)),$J96,0),IF(AND(3&gt;=$K96,3&lt;=IF($L96="",12,$L96),MOD(3-$K96,$N96)=0),$J96,0)))</f>
        <v>0</v>
      </c>
      <c r="R96" s="19" t="n">
        <f aca="false">IF(OR($M96="",$M96="ERR",$J96="",$K96="",$N96=""),0,IF($N96=0,IF(AND(OR(4=7,4=12),4&gt;=$K96,4&lt;=IF($L96="",12,$L96)),$J96,0),IF(AND(4&gt;=$K96,4&lt;=IF($L96="",12,$L96),MOD(4-$K96,$N96)=0),$J96,0)))</f>
        <v>0</v>
      </c>
      <c r="S96" s="19" t="n">
        <f aca="false">IF(OR($M96="",$M96="ERR",$J96="",$K96="",$N96=""),0,IF($N96=0,IF(AND(OR(5=7,5=12),5&gt;=$K96,5&lt;=IF($L96="",12,$L96)),$J96,0),IF(AND(5&gt;=$K96,5&lt;=IF($L96="",12,$L96),MOD(5-$K96,$N96)=0),$J96,0)))</f>
        <v>0</v>
      </c>
      <c r="T96" s="19" t="n">
        <f aca="false">IF(OR($M96="",$M96="ERR",$J96="",$K96="",$N96=""),0,IF($N96=0,IF(AND(OR(6=7,6=12),6&gt;=$K96,6&lt;=IF($L96="",12,$L96)),$J96,0),IF(AND(6&gt;=$K96,6&lt;=IF($L96="",12,$L96),MOD(6-$K96,$N96)=0),$J96,0)))</f>
        <v>0</v>
      </c>
      <c r="U96" s="19" t="n">
        <f aca="false">IF(OR($M96="",$M96="ERR",$J96="",$K96="",$N96=""),0,IF($N96=0,IF(AND(OR(7=7,7=12),7&gt;=$K96,7&lt;=IF($L96="",12,$L96)),$J96,0),IF(AND(7&gt;=$K96,7&lt;=IF($L96="",12,$L96),MOD(7-$K96,$N96)=0),$J96,0)))</f>
        <v>0</v>
      </c>
      <c r="V96" s="19" t="n">
        <f aca="false">IF(OR($M96="",$M96="ERR",$J96="",$K96="",$N96=""),0,IF($N96=0,IF(AND(OR(8=7,8=12),8&gt;=$K96,8&lt;=IF($L96="",12,$L96)),$J96,0),IF(AND(8&gt;=$K96,8&lt;=IF($L96="",12,$L96),MOD(8-$K96,$N96)=0),$J96,0)))</f>
        <v>0</v>
      </c>
      <c r="W96" s="19" t="n">
        <f aca="false">IF(OR($M96="",$M96="ERR",$J96="",$K96="",$N96=""),0,IF($N96=0,IF(AND(OR(9=7,9=12),9&gt;=$K96,9&lt;=IF($L96="",12,$L96)),$J96,0),IF(AND(9&gt;=$K96,9&lt;=IF($L96="",12,$L96),MOD(9-$K96,$N96)=0),$J96,0)))</f>
        <v>0</v>
      </c>
      <c r="X96" s="19" t="n">
        <f aca="false">IF(OR($M96="",$M96="ERR",$J96="",$K96="",$N96=""),0,IF($N96=0,IF(AND(OR(10=7,10=12),10&gt;=$K96,10&lt;=IF($L96="",12,$L96)),$J96,0),IF(AND(10&gt;=$K96,10&lt;=IF($L96="",12,$L96),MOD(10-$K96,$N96)=0),$J96,0)))</f>
        <v>0</v>
      </c>
      <c r="Y96" s="19" t="n">
        <f aca="false">IF(OR($M96="",$M96="ERR",$J96="",$K96="",$N96=""),0,IF($N96=0,IF(AND(OR(11=7,11=12),11&gt;=$K96,11&lt;=IF($L96="",12,$L96)),$J96,0),IF(AND(11&gt;=$K96,11&lt;=IF($L96="",12,$L96),MOD(11-$K96,$N96)=0),$J96,0)))</f>
        <v>0</v>
      </c>
      <c r="Z96" s="19" t="n">
        <f aca="false">IF(OR($M96="",$M96="ERR",$J96="",$K96="",$N96=""),0,IF($N96=0,IF(AND(OR(12=7,12=12),12&gt;=$K96,12&lt;=IF($L96="",12,$L96)),$J96,0),IF(AND(12&gt;=$K96,12&lt;=IF($L96="",12,$L96),MOD(12-$K96,$N96)=0),$J96,0)))</f>
        <v>0</v>
      </c>
      <c r="AA96" s="36" t="n">
        <f aca="false">SUM(O96:Z96)</f>
        <v>0</v>
      </c>
      <c r="AB96" s="15" t="str">
        <f aca="false">IF(AND($B96="",$D96="",$J96=""),"",IF($B96="","Falta código",IF(ISNA(MATCH($B96,LST_COD,0)),"Código no registrado en Trabajadores",IF($E96="","Concepto no está en el catálogo",IF($M96="ERR","Retención de otro empleador: Origen = Otro empleador",IF(OR($J96="",$K96=""),"Falta monto o mes",IF(OR($K96&lt;1,$K96&gt;12),"Mes inicio inválido",IF(AND($L96&lt;&gt;"",OR($L96&lt;$K96,$L96&gt;12)),"Mes fin inválido",IF($N96="","Falta frecuencia",IF(AND($G96&lt;&gt;"Otro empleador",SUMPRODUCT(($O96:$Z96&lt;&gt;0)*(((COLUMN($O96:$Z96)-14)&lt;INDEX(Trabajadores!$M$6:$M$105,MATCH($B96,LST_COD,0)))+((COLUMN($O96:$Z96)-14)&gt;INDEX(Trabajadores!$N$6:$N$105,MATCH($B96,LST_COD,0)))))&gt;0),"Aviso: hay meses fuera del periodo laboral","OK"))))))))))</f>
        <v/>
      </c>
    </row>
    <row r="97" customFormat="false" ht="15" hidden="false" customHeight="false" outlineLevel="0" collapsed="false">
      <c r="A97" s="23" t="n">
        <v>92</v>
      </c>
      <c r="B97" s="7"/>
      <c r="C97" s="35" t="str">
        <f aca="false">IF($B97="","",IFERROR(INDEX(Trabajadores!$D$6:$D$105,MATCH($B97,LST_COD,0)),"¿Código?"))</f>
        <v/>
      </c>
      <c r="D97" s="30"/>
      <c r="E97" s="9" t="str">
        <f aca="false">IF($D97="","",IFERROR(VLOOKUP($D97,CONC_TABLA,2,FALSE()),""))</f>
        <v/>
      </c>
      <c r="F97" s="9" t="str">
        <f aca="false">IF($D97="","",IFERROR(VLOOKUP($D97,CONC_TABLA,3,FALSE()),""))</f>
        <v/>
      </c>
      <c r="G97" s="30"/>
      <c r="H97" s="30"/>
      <c r="I97" s="30"/>
      <c r="J97" s="29"/>
      <c r="K97" s="28"/>
      <c r="L97" s="28"/>
      <c r="M97" s="9" t="str">
        <f aca="false">IF(OR($B97="",$E97=""),"",IF($E97="INA","INA",IF($G97="Otro empleador",IF($E97="RET","RETO",IF($E97="ORD","OTO","OTX")),IF($E97="RET","ERR",$E97))))</f>
        <v/>
      </c>
      <c r="N97" s="9" t="str">
        <f aca="false">IF($I97="","",IFERROR(VLOOKUP($I97,FREC_TABLA,2,FALSE()),""))</f>
        <v/>
      </c>
      <c r="O97" s="19" t="n">
        <f aca="false">IF(OR($M97="",$M97="ERR",$J97="",$K97="",$N97=""),0,IF($N97=0,IF(AND(OR(1=7,1=12),1&gt;=$K97,1&lt;=IF($L97="",12,$L97)),$J97,0),IF(AND(1&gt;=$K97,1&lt;=IF($L97="",12,$L97),MOD(1-$K97,$N97)=0),$J97,0)))</f>
        <v>0</v>
      </c>
      <c r="P97" s="19" t="n">
        <f aca="false">IF(OR($M97="",$M97="ERR",$J97="",$K97="",$N97=""),0,IF($N97=0,IF(AND(OR(2=7,2=12),2&gt;=$K97,2&lt;=IF($L97="",12,$L97)),$J97,0),IF(AND(2&gt;=$K97,2&lt;=IF($L97="",12,$L97),MOD(2-$K97,$N97)=0),$J97,0)))</f>
        <v>0</v>
      </c>
      <c r="Q97" s="19" t="n">
        <f aca="false">IF(OR($M97="",$M97="ERR",$J97="",$K97="",$N97=""),0,IF($N97=0,IF(AND(OR(3=7,3=12),3&gt;=$K97,3&lt;=IF($L97="",12,$L97)),$J97,0),IF(AND(3&gt;=$K97,3&lt;=IF($L97="",12,$L97),MOD(3-$K97,$N97)=0),$J97,0)))</f>
        <v>0</v>
      </c>
      <c r="R97" s="19" t="n">
        <f aca="false">IF(OR($M97="",$M97="ERR",$J97="",$K97="",$N97=""),0,IF($N97=0,IF(AND(OR(4=7,4=12),4&gt;=$K97,4&lt;=IF($L97="",12,$L97)),$J97,0),IF(AND(4&gt;=$K97,4&lt;=IF($L97="",12,$L97),MOD(4-$K97,$N97)=0),$J97,0)))</f>
        <v>0</v>
      </c>
      <c r="S97" s="19" t="n">
        <f aca="false">IF(OR($M97="",$M97="ERR",$J97="",$K97="",$N97=""),0,IF($N97=0,IF(AND(OR(5=7,5=12),5&gt;=$K97,5&lt;=IF($L97="",12,$L97)),$J97,0),IF(AND(5&gt;=$K97,5&lt;=IF($L97="",12,$L97),MOD(5-$K97,$N97)=0),$J97,0)))</f>
        <v>0</v>
      </c>
      <c r="T97" s="19" t="n">
        <f aca="false">IF(OR($M97="",$M97="ERR",$J97="",$K97="",$N97=""),0,IF($N97=0,IF(AND(OR(6=7,6=12),6&gt;=$K97,6&lt;=IF($L97="",12,$L97)),$J97,0),IF(AND(6&gt;=$K97,6&lt;=IF($L97="",12,$L97),MOD(6-$K97,$N97)=0),$J97,0)))</f>
        <v>0</v>
      </c>
      <c r="U97" s="19" t="n">
        <f aca="false">IF(OR($M97="",$M97="ERR",$J97="",$K97="",$N97=""),0,IF($N97=0,IF(AND(OR(7=7,7=12),7&gt;=$K97,7&lt;=IF($L97="",12,$L97)),$J97,0),IF(AND(7&gt;=$K97,7&lt;=IF($L97="",12,$L97),MOD(7-$K97,$N97)=0),$J97,0)))</f>
        <v>0</v>
      </c>
      <c r="V97" s="19" t="n">
        <f aca="false">IF(OR($M97="",$M97="ERR",$J97="",$K97="",$N97=""),0,IF($N97=0,IF(AND(OR(8=7,8=12),8&gt;=$K97,8&lt;=IF($L97="",12,$L97)),$J97,0),IF(AND(8&gt;=$K97,8&lt;=IF($L97="",12,$L97),MOD(8-$K97,$N97)=0),$J97,0)))</f>
        <v>0</v>
      </c>
      <c r="W97" s="19" t="n">
        <f aca="false">IF(OR($M97="",$M97="ERR",$J97="",$K97="",$N97=""),0,IF($N97=0,IF(AND(OR(9=7,9=12),9&gt;=$K97,9&lt;=IF($L97="",12,$L97)),$J97,0),IF(AND(9&gt;=$K97,9&lt;=IF($L97="",12,$L97),MOD(9-$K97,$N97)=0),$J97,0)))</f>
        <v>0</v>
      </c>
      <c r="X97" s="19" t="n">
        <f aca="false">IF(OR($M97="",$M97="ERR",$J97="",$K97="",$N97=""),0,IF($N97=0,IF(AND(OR(10=7,10=12),10&gt;=$K97,10&lt;=IF($L97="",12,$L97)),$J97,0),IF(AND(10&gt;=$K97,10&lt;=IF($L97="",12,$L97),MOD(10-$K97,$N97)=0),$J97,0)))</f>
        <v>0</v>
      </c>
      <c r="Y97" s="19" t="n">
        <f aca="false">IF(OR($M97="",$M97="ERR",$J97="",$K97="",$N97=""),0,IF($N97=0,IF(AND(OR(11=7,11=12),11&gt;=$K97,11&lt;=IF($L97="",12,$L97)),$J97,0),IF(AND(11&gt;=$K97,11&lt;=IF($L97="",12,$L97),MOD(11-$K97,$N97)=0),$J97,0)))</f>
        <v>0</v>
      </c>
      <c r="Z97" s="19" t="n">
        <f aca="false">IF(OR($M97="",$M97="ERR",$J97="",$K97="",$N97=""),0,IF($N97=0,IF(AND(OR(12=7,12=12),12&gt;=$K97,12&lt;=IF($L97="",12,$L97)),$J97,0),IF(AND(12&gt;=$K97,12&lt;=IF($L97="",12,$L97),MOD(12-$K97,$N97)=0),$J97,0)))</f>
        <v>0</v>
      </c>
      <c r="AA97" s="36" t="n">
        <f aca="false">SUM(O97:Z97)</f>
        <v>0</v>
      </c>
      <c r="AB97" s="15" t="str">
        <f aca="false">IF(AND($B97="",$D97="",$J97=""),"",IF($B97="","Falta código",IF(ISNA(MATCH($B97,LST_COD,0)),"Código no registrado en Trabajadores",IF($E97="","Concepto no está en el catálogo",IF($M97="ERR","Retención de otro empleador: Origen = Otro empleador",IF(OR($J97="",$K97=""),"Falta monto o mes",IF(OR($K97&lt;1,$K97&gt;12),"Mes inicio inválido",IF(AND($L97&lt;&gt;"",OR($L97&lt;$K97,$L97&gt;12)),"Mes fin inválido",IF($N97="","Falta frecuencia",IF(AND($G97&lt;&gt;"Otro empleador",SUMPRODUCT(($O97:$Z97&lt;&gt;0)*(((COLUMN($O97:$Z97)-14)&lt;INDEX(Trabajadores!$M$6:$M$105,MATCH($B97,LST_COD,0)))+((COLUMN($O97:$Z97)-14)&gt;INDEX(Trabajadores!$N$6:$N$105,MATCH($B97,LST_COD,0)))))&gt;0),"Aviso: hay meses fuera del periodo laboral","OK"))))))))))</f>
        <v/>
      </c>
    </row>
    <row r="98" customFormat="false" ht="15" hidden="false" customHeight="false" outlineLevel="0" collapsed="false">
      <c r="A98" s="23" t="n">
        <v>93</v>
      </c>
      <c r="B98" s="7"/>
      <c r="C98" s="35" t="str">
        <f aca="false">IF($B98="","",IFERROR(INDEX(Trabajadores!$D$6:$D$105,MATCH($B98,LST_COD,0)),"¿Código?"))</f>
        <v/>
      </c>
      <c r="D98" s="30"/>
      <c r="E98" s="9" t="str">
        <f aca="false">IF($D98="","",IFERROR(VLOOKUP($D98,CONC_TABLA,2,FALSE()),""))</f>
        <v/>
      </c>
      <c r="F98" s="9" t="str">
        <f aca="false">IF($D98="","",IFERROR(VLOOKUP($D98,CONC_TABLA,3,FALSE()),""))</f>
        <v/>
      </c>
      <c r="G98" s="30"/>
      <c r="H98" s="30"/>
      <c r="I98" s="30"/>
      <c r="J98" s="29"/>
      <c r="K98" s="28"/>
      <c r="L98" s="28"/>
      <c r="M98" s="9" t="str">
        <f aca="false">IF(OR($B98="",$E98=""),"",IF($E98="INA","INA",IF($G98="Otro empleador",IF($E98="RET","RETO",IF($E98="ORD","OTO","OTX")),IF($E98="RET","ERR",$E98))))</f>
        <v/>
      </c>
      <c r="N98" s="9" t="str">
        <f aca="false">IF($I98="","",IFERROR(VLOOKUP($I98,FREC_TABLA,2,FALSE()),""))</f>
        <v/>
      </c>
      <c r="O98" s="19" t="n">
        <f aca="false">IF(OR($M98="",$M98="ERR",$J98="",$K98="",$N98=""),0,IF($N98=0,IF(AND(OR(1=7,1=12),1&gt;=$K98,1&lt;=IF($L98="",12,$L98)),$J98,0),IF(AND(1&gt;=$K98,1&lt;=IF($L98="",12,$L98),MOD(1-$K98,$N98)=0),$J98,0)))</f>
        <v>0</v>
      </c>
      <c r="P98" s="19" t="n">
        <f aca="false">IF(OR($M98="",$M98="ERR",$J98="",$K98="",$N98=""),0,IF($N98=0,IF(AND(OR(2=7,2=12),2&gt;=$K98,2&lt;=IF($L98="",12,$L98)),$J98,0),IF(AND(2&gt;=$K98,2&lt;=IF($L98="",12,$L98),MOD(2-$K98,$N98)=0),$J98,0)))</f>
        <v>0</v>
      </c>
      <c r="Q98" s="19" t="n">
        <f aca="false">IF(OR($M98="",$M98="ERR",$J98="",$K98="",$N98=""),0,IF($N98=0,IF(AND(OR(3=7,3=12),3&gt;=$K98,3&lt;=IF($L98="",12,$L98)),$J98,0),IF(AND(3&gt;=$K98,3&lt;=IF($L98="",12,$L98),MOD(3-$K98,$N98)=0),$J98,0)))</f>
        <v>0</v>
      </c>
      <c r="R98" s="19" t="n">
        <f aca="false">IF(OR($M98="",$M98="ERR",$J98="",$K98="",$N98=""),0,IF($N98=0,IF(AND(OR(4=7,4=12),4&gt;=$K98,4&lt;=IF($L98="",12,$L98)),$J98,0),IF(AND(4&gt;=$K98,4&lt;=IF($L98="",12,$L98),MOD(4-$K98,$N98)=0),$J98,0)))</f>
        <v>0</v>
      </c>
      <c r="S98" s="19" t="n">
        <f aca="false">IF(OR($M98="",$M98="ERR",$J98="",$K98="",$N98=""),0,IF($N98=0,IF(AND(OR(5=7,5=12),5&gt;=$K98,5&lt;=IF($L98="",12,$L98)),$J98,0),IF(AND(5&gt;=$K98,5&lt;=IF($L98="",12,$L98),MOD(5-$K98,$N98)=0),$J98,0)))</f>
        <v>0</v>
      </c>
      <c r="T98" s="19" t="n">
        <f aca="false">IF(OR($M98="",$M98="ERR",$J98="",$K98="",$N98=""),0,IF($N98=0,IF(AND(OR(6=7,6=12),6&gt;=$K98,6&lt;=IF($L98="",12,$L98)),$J98,0),IF(AND(6&gt;=$K98,6&lt;=IF($L98="",12,$L98),MOD(6-$K98,$N98)=0),$J98,0)))</f>
        <v>0</v>
      </c>
      <c r="U98" s="19" t="n">
        <f aca="false">IF(OR($M98="",$M98="ERR",$J98="",$K98="",$N98=""),0,IF($N98=0,IF(AND(OR(7=7,7=12),7&gt;=$K98,7&lt;=IF($L98="",12,$L98)),$J98,0),IF(AND(7&gt;=$K98,7&lt;=IF($L98="",12,$L98),MOD(7-$K98,$N98)=0),$J98,0)))</f>
        <v>0</v>
      </c>
      <c r="V98" s="19" t="n">
        <f aca="false">IF(OR($M98="",$M98="ERR",$J98="",$K98="",$N98=""),0,IF($N98=0,IF(AND(OR(8=7,8=12),8&gt;=$K98,8&lt;=IF($L98="",12,$L98)),$J98,0),IF(AND(8&gt;=$K98,8&lt;=IF($L98="",12,$L98),MOD(8-$K98,$N98)=0),$J98,0)))</f>
        <v>0</v>
      </c>
      <c r="W98" s="19" t="n">
        <f aca="false">IF(OR($M98="",$M98="ERR",$J98="",$K98="",$N98=""),0,IF($N98=0,IF(AND(OR(9=7,9=12),9&gt;=$K98,9&lt;=IF($L98="",12,$L98)),$J98,0),IF(AND(9&gt;=$K98,9&lt;=IF($L98="",12,$L98),MOD(9-$K98,$N98)=0),$J98,0)))</f>
        <v>0</v>
      </c>
      <c r="X98" s="19" t="n">
        <f aca="false">IF(OR($M98="",$M98="ERR",$J98="",$K98="",$N98=""),0,IF($N98=0,IF(AND(OR(10=7,10=12),10&gt;=$K98,10&lt;=IF($L98="",12,$L98)),$J98,0),IF(AND(10&gt;=$K98,10&lt;=IF($L98="",12,$L98),MOD(10-$K98,$N98)=0),$J98,0)))</f>
        <v>0</v>
      </c>
      <c r="Y98" s="19" t="n">
        <f aca="false">IF(OR($M98="",$M98="ERR",$J98="",$K98="",$N98=""),0,IF($N98=0,IF(AND(OR(11=7,11=12),11&gt;=$K98,11&lt;=IF($L98="",12,$L98)),$J98,0),IF(AND(11&gt;=$K98,11&lt;=IF($L98="",12,$L98),MOD(11-$K98,$N98)=0),$J98,0)))</f>
        <v>0</v>
      </c>
      <c r="Z98" s="19" t="n">
        <f aca="false">IF(OR($M98="",$M98="ERR",$J98="",$K98="",$N98=""),0,IF($N98=0,IF(AND(OR(12=7,12=12),12&gt;=$K98,12&lt;=IF($L98="",12,$L98)),$J98,0),IF(AND(12&gt;=$K98,12&lt;=IF($L98="",12,$L98),MOD(12-$K98,$N98)=0),$J98,0)))</f>
        <v>0</v>
      </c>
      <c r="AA98" s="36" t="n">
        <f aca="false">SUM(O98:Z98)</f>
        <v>0</v>
      </c>
      <c r="AB98" s="15" t="str">
        <f aca="false">IF(AND($B98="",$D98="",$J98=""),"",IF($B98="","Falta código",IF(ISNA(MATCH($B98,LST_COD,0)),"Código no registrado en Trabajadores",IF($E98="","Concepto no está en el catálogo",IF($M98="ERR","Retención de otro empleador: Origen = Otro empleador",IF(OR($J98="",$K98=""),"Falta monto o mes",IF(OR($K98&lt;1,$K98&gt;12),"Mes inicio inválido",IF(AND($L98&lt;&gt;"",OR($L98&lt;$K98,$L98&gt;12)),"Mes fin inválido",IF($N98="","Falta frecuencia",IF(AND($G98&lt;&gt;"Otro empleador",SUMPRODUCT(($O98:$Z98&lt;&gt;0)*(((COLUMN($O98:$Z98)-14)&lt;INDEX(Trabajadores!$M$6:$M$105,MATCH($B98,LST_COD,0)))+((COLUMN($O98:$Z98)-14)&gt;INDEX(Trabajadores!$N$6:$N$105,MATCH($B98,LST_COD,0)))))&gt;0),"Aviso: hay meses fuera del periodo laboral","OK"))))))))))</f>
        <v/>
      </c>
    </row>
    <row r="99" customFormat="false" ht="15" hidden="false" customHeight="false" outlineLevel="0" collapsed="false">
      <c r="A99" s="23" t="n">
        <v>94</v>
      </c>
      <c r="B99" s="7"/>
      <c r="C99" s="35" t="str">
        <f aca="false">IF($B99="","",IFERROR(INDEX(Trabajadores!$D$6:$D$105,MATCH($B99,LST_COD,0)),"¿Código?"))</f>
        <v/>
      </c>
      <c r="D99" s="30"/>
      <c r="E99" s="9" t="str">
        <f aca="false">IF($D99="","",IFERROR(VLOOKUP($D99,CONC_TABLA,2,FALSE()),""))</f>
        <v/>
      </c>
      <c r="F99" s="9" t="str">
        <f aca="false">IF($D99="","",IFERROR(VLOOKUP($D99,CONC_TABLA,3,FALSE()),""))</f>
        <v/>
      </c>
      <c r="G99" s="30"/>
      <c r="H99" s="30"/>
      <c r="I99" s="30"/>
      <c r="J99" s="29"/>
      <c r="K99" s="28"/>
      <c r="L99" s="28"/>
      <c r="M99" s="9" t="str">
        <f aca="false">IF(OR($B99="",$E99=""),"",IF($E99="INA","INA",IF($G99="Otro empleador",IF($E99="RET","RETO",IF($E99="ORD","OTO","OTX")),IF($E99="RET","ERR",$E99))))</f>
        <v/>
      </c>
      <c r="N99" s="9" t="str">
        <f aca="false">IF($I99="","",IFERROR(VLOOKUP($I99,FREC_TABLA,2,FALSE()),""))</f>
        <v/>
      </c>
      <c r="O99" s="19" t="n">
        <f aca="false">IF(OR($M99="",$M99="ERR",$J99="",$K99="",$N99=""),0,IF($N99=0,IF(AND(OR(1=7,1=12),1&gt;=$K99,1&lt;=IF($L99="",12,$L99)),$J99,0),IF(AND(1&gt;=$K99,1&lt;=IF($L99="",12,$L99),MOD(1-$K99,$N99)=0),$J99,0)))</f>
        <v>0</v>
      </c>
      <c r="P99" s="19" t="n">
        <f aca="false">IF(OR($M99="",$M99="ERR",$J99="",$K99="",$N99=""),0,IF($N99=0,IF(AND(OR(2=7,2=12),2&gt;=$K99,2&lt;=IF($L99="",12,$L99)),$J99,0),IF(AND(2&gt;=$K99,2&lt;=IF($L99="",12,$L99),MOD(2-$K99,$N99)=0),$J99,0)))</f>
        <v>0</v>
      </c>
      <c r="Q99" s="19" t="n">
        <f aca="false">IF(OR($M99="",$M99="ERR",$J99="",$K99="",$N99=""),0,IF($N99=0,IF(AND(OR(3=7,3=12),3&gt;=$K99,3&lt;=IF($L99="",12,$L99)),$J99,0),IF(AND(3&gt;=$K99,3&lt;=IF($L99="",12,$L99),MOD(3-$K99,$N99)=0),$J99,0)))</f>
        <v>0</v>
      </c>
      <c r="R99" s="19" t="n">
        <f aca="false">IF(OR($M99="",$M99="ERR",$J99="",$K99="",$N99=""),0,IF($N99=0,IF(AND(OR(4=7,4=12),4&gt;=$K99,4&lt;=IF($L99="",12,$L99)),$J99,0),IF(AND(4&gt;=$K99,4&lt;=IF($L99="",12,$L99),MOD(4-$K99,$N99)=0),$J99,0)))</f>
        <v>0</v>
      </c>
      <c r="S99" s="19" t="n">
        <f aca="false">IF(OR($M99="",$M99="ERR",$J99="",$K99="",$N99=""),0,IF($N99=0,IF(AND(OR(5=7,5=12),5&gt;=$K99,5&lt;=IF($L99="",12,$L99)),$J99,0),IF(AND(5&gt;=$K99,5&lt;=IF($L99="",12,$L99),MOD(5-$K99,$N99)=0),$J99,0)))</f>
        <v>0</v>
      </c>
      <c r="T99" s="19" t="n">
        <f aca="false">IF(OR($M99="",$M99="ERR",$J99="",$K99="",$N99=""),0,IF($N99=0,IF(AND(OR(6=7,6=12),6&gt;=$K99,6&lt;=IF($L99="",12,$L99)),$J99,0),IF(AND(6&gt;=$K99,6&lt;=IF($L99="",12,$L99),MOD(6-$K99,$N99)=0),$J99,0)))</f>
        <v>0</v>
      </c>
      <c r="U99" s="19" t="n">
        <f aca="false">IF(OR($M99="",$M99="ERR",$J99="",$K99="",$N99=""),0,IF($N99=0,IF(AND(OR(7=7,7=12),7&gt;=$K99,7&lt;=IF($L99="",12,$L99)),$J99,0),IF(AND(7&gt;=$K99,7&lt;=IF($L99="",12,$L99),MOD(7-$K99,$N99)=0),$J99,0)))</f>
        <v>0</v>
      </c>
      <c r="V99" s="19" t="n">
        <f aca="false">IF(OR($M99="",$M99="ERR",$J99="",$K99="",$N99=""),0,IF($N99=0,IF(AND(OR(8=7,8=12),8&gt;=$K99,8&lt;=IF($L99="",12,$L99)),$J99,0),IF(AND(8&gt;=$K99,8&lt;=IF($L99="",12,$L99),MOD(8-$K99,$N99)=0),$J99,0)))</f>
        <v>0</v>
      </c>
      <c r="W99" s="19" t="n">
        <f aca="false">IF(OR($M99="",$M99="ERR",$J99="",$K99="",$N99=""),0,IF($N99=0,IF(AND(OR(9=7,9=12),9&gt;=$K99,9&lt;=IF($L99="",12,$L99)),$J99,0),IF(AND(9&gt;=$K99,9&lt;=IF($L99="",12,$L99),MOD(9-$K99,$N99)=0),$J99,0)))</f>
        <v>0</v>
      </c>
      <c r="X99" s="19" t="n">
        <f aca="false">IF(OR($M99="",$M99="ERR",$J99="",$K99="",$N99=""),0,IF($N99=0,IF(AND(OR(10=7,10=12),10&gt;=$K99,10&lt;=IF($L99="",12,$L99)),$J99,0),IF(AND(10&gt;=$K99,10&lt;=IF($L99="",12,$L99),MOD(10-$K99,$N99)=0),$J99,0)))</f>
        <v>0</v>
      </c>
      <c r="Y99" s="19" t="n">
        <f aca="false">IF(OR($M99="",$M99="ERR",$J99="",$K99="",$N99=""),0,IF($N99=0,IF(AND(OR(11=7,11=12),11&gt;=$K99,11&lt;=IF($L99="",12,$L99)),$J99,0),IF(AND(11&gt;=$K99,11&lt;=IF($L99="",12,$L99),MOD(11-$K99,$N99)=0),$J99,0)))</f>
        <v>0</v>
      </c>
      <c r="Z99" s="19" t="n">
        <f aca="false">IF(OR($M99="",$M99="ERR",$J99="",$K99="",$N99=""),0,IF($N99=0,IF(AND(OR(12=7,12=12),12&gt;=$K99,12&lt;=IF($L99="",12,$L99)),$J99,0),IF(AND(12&gt;=$K99,12&lt;=IF($L99="",12,$L99),MOD(12-$K99,$N99)=0),$J99,0)))</f>
        <v>0</v>
      </c>
      <c r="AA99" s="36" t="n">
        <f aca="false">SUM(O99:Z99)</f>
        <v>0</v>
      </c>
      <c r="AB99" s="15" t="str">
        <f aca="false">IF(AND($B99="",$D99="",$J99=""),"",IF($B99="","Falta código",IF(ISNA(MATCH($B99,LST_COD,0)),"Código no registrado en Trabajadores",IF($E99="","Concepto no está en el catálogo",IF($M99="ERR","Retención de otro empleador: Origen = Otro empleador",IF(OR($J99="",$K99=""),"Falta monto o mes",IF(OR($K99&lt;1,$K99&gt;12),"Mes inicio inválido",IF(AND($L99&lt;&gt;"",OR($L99&lt;$K99,$L99&gt;12)),"Mes fin inválido",IF($N99="","Falta frecuencia",IF(AND($G99&lt;&gt;"Otro empleador",SUMPRODUCT(($O99:$Z99&lt;&gt;0)*(((COLUMN($O99:$Z99)-14)&lt;INDEX(Trabajadores!$M$6:$M$105,MATCH($B99,LST_COD,0)))+((COLUMN($O99:$Z99)-14)&gt;INDEX(Trabajadores!$N$6:$N$105,MATCH($B99,LST_COD,0)))))&gt;0),"Aviso: hay meses fuera del periodo laboral","OK"))))))))))</f>
        <v/>
      </c>
    </row>
    <row r="100" customFormat="false" ht="15" hidden="false" customHeight="false" outlineLevel="0" collapsed="false">
      <c r="A100" s="23" t="n">
        <v>95</v>
      </c>
      <c r="B100" s="7"/>
      <c r="C100" s="35" t="str">
        <f aca="false">IF($B100="","",IFERROR(INDEX(Trabajadores!$D$6:$D$105,MATCH($B100,LST_COD,0)),"¿Código?"))</f>
        <v/>
      </c>
      <c r="D100" s="30"/>
      <c r="E100" s="9" t="str">
        <f aca="false">IF($D100="","",IFERROR(VLOOKUP($D100,CONC_TABLA,2,FALSE()),""))</f>
        <v/>
      </c>
      <c r="F100" s="9" t="str">
        <f aca="false">IF($D100="","",IFERROR(VLOOKUP($D100,CONC_TABLA,3,FALSE()),""))</f>
        <v/>
      </c>
      <c r="G100" s="30"/>
      <c r="H100" s="30"/>
      <c r="I100" s="30"/>
      <c r="J100" s="29"/>
      <c r="K100" s="28"/>
      <c r="L100" s="28"/>
      <c r="M100" s="9" t="str">
        <f aca="false">IF(OR($B100="",$E100=""),"",IF($E100="INA","INA",IF($G100="Otro empleador",IF($E100="RET","RETO",IF($E100="ORD","OTO","OTX")),IF($E100="RET","ERR",$E100))))</f>
        <v/>
      </c>
      <c r="N100" s="9" t="str">
        <f aca="false">IF($I100="","",IFERROR(VLOOKUP($I100,FREC_TABLA,2,FALSE()),""))</f>
        <v/>
      </c>
      <c r="O100" s="19" t="n">
        <f aca="false">IF(OR($M100="",$M100="ERR",$J100="",$K100="",$N100=""),0,IF($N100=0,IF(AND(OR(1=7,1=12),1&gt;=$K100,1&lt;=IF($L100="",12,$L100)),$J100,0),IF(AND(1&gt;=$K100,1&lt;=IF($L100="",12,$L100),MOD(1-$K100,$N100)=0),$J100,0)))</f>
        <v>0</v>
      </c>
      <c r="P100" s="19" t="n">
        <f aca="false">IF(OR($M100="",$M100="ERR",$J100="",$K100="",$N100=""),0,IF($N100=0,IF(AND(OR(2=7,2=12),2&gt;=$K100,2&lt;=IF($L100="",12,$L100)),$J100,0),IF(AND(2&gt;=$K100,2&lt;=IF($L100="",12,$L100),MOD(2-$K100,$N100)=0),$J100,0)))</f>
        <v>0</v>
      </c>
      <c r="Q100" s="19" t="n">
        <f aca="false">IF(OR($M100="",$M100="ERR",$J100="",$K100="",$N100=""),0,IF($N100=0,IF(AND(OR(3=7,3=12),3&gt;=$K100,3&lt;=IF($L100="",12,$L100)),$J100,0),IF(AND(3&gt;=$K100,3&lt;=IF($L100="",12,$L100),MOD(3-$K100,$N100)=0),$J100,0)))</f>
        <v>0</v>
      </c>
      <c r="R100" s="19" t="n">
        <f aca="false">IF(OR($M100="",$M100="ERR",$J100="",$K100="",$N100=""),0,IF($N100=0,IF(AND(OR(4=7,4=12),4&gt;=$K100,4&lt;=IF($L100="",12,$L100)),$J100,0),IF(AND(4&gt;=$K100,4&lt;=IF($L100="",12,$L100),MOD(4-$K100,$N100)=0),$J100,0)))</f>
        <v>0</v>
      </c>
      <c r="S100" s="19" t="n">
        <f aca="false">IF(OR($M100="",$M100="ERR",$J100="",$K100="",$N100=""),0,IF($N100=0,IF(AND(OR(5=7,5=12),5&gt;=$K100,5&lt;=IF($L100="",12,$L100)),$J100,0),IF(AND(5&gt;=$K100,5&lt;=IF($L100="",12,$L100),MOD(5-$K100,$N100)=0),$J100,0)))</f>
        <v>0</v>
      </c>
      <c r="T100" s="19" t="n">
        <f aca="false">IF(OR($M100="",$M100="ERR",$J100="",$K100="",$N100=""),0,IF($N100=0,IF(AND(OR(6=7,6=12),6&gt;=$K100,6&lt;=IF($L100="",12,$L100)),$J100,0),IF(AND(6&gt;=$K100,6&lt;=IF($L100="",12,$L100),MOD(6-$K100,$N100)=0),$J100,0)))</f>
        <v>0</v>
      </c>
      <c r="U100" s="19" t="n">
        <f aca="false">IF(OR($M100="",$M100="ERR",$J100="",$K100="",$N100=""),0,IF($N100=0,IF(AND(OR(7=7,7=12),7&gt;=$K100,7&lt;=IF($L100="",12,$L100)),$J100,0),IF(AND(7&gt;=$K100,7&lt;=IF($L100="",12,$L100),MOD(7-$K100,$N100)=0),$J100,0)))</f>
        <v>0</v>
      </c>
      <c r="V100" s="19" t="n">
        <f aca="false">IF(OR($M100="",$M100="ERR",$J100="",$K100="",$N100=""),0,IF($N100=0,IF(AND(OR(8=7,8=12),8&gt;=$K100,8&lt;=IF($L100="",12,$L100)),$J100,0),IF(AND(8&gt;=$K100,8&lt;=IF($L100="",12,$L100),MOD(8-$K100,$N100)=0),$J100,0)))</f>
        <v>0</v>
      </c>
      <c r="W100" s="19" t="n">
        <f aca="false">IF(OR($M100="",$M100="ERR",$J100="",$K100="",$N100=""),0,IF($N100=0,IF(AND(OR(9=7,9=12),9&gt;=$K100,9&lt;=IF($L100="",12,$L100)),$J100,0),IF(AND(9&gt;=$K100,9&lt;=IF($L100="",12,$L100),MOD(9-$K100,$N100)=0),$J100,0)))</f>
        <v>0</v>
      </c>
      <c r="X100" s="19" t="n">
        <f aca="false">IF(OR($M100="",$M100="ERR",$J100="",$K100="",$N100=""),0,IF($N100=0,IF(AND(OR(10=7,10=12),10&gt;=$K100,10&lt;=IF($L100="",12,$L100)),$J100,0),IF(AND(10&gt;=$K100,10&lt;=IF($L100="",12,$L100),MOD(10-$K100,$N100)=0),$J100,0)))</f>
        <v>0</v>
      </c>
      <c r="Y100" s="19" t="n">
        <f aca="false">IF(OR($M100="",$M100="ERR",$J100="",$K100="",$N100=""),0,IF($N100=0,IF(AND(OR(11=7,11=12),11&gt;=$K100,11&lt;=IF($L100="",12,$L100)),$J100,0),IF(AND(11&gt;=$K100,11&lt;=IF($L100="",12,$L100),MOD(11-$K100,$N100)=0),$J100,0)))</f>
        <v>0</v>
      </c>
      <c r="Z100" s="19" t="n">
        <f aca="false">IF(OR($M100="",$M100="ERR",$J100="",$K100="",$N100=""),0,IF($N100=0,IF(AND(OR(12=7,12=12),12&gt;=$K100,12&lt;=IF($L100="",12,$L100)),$J100,0),IF(AND(12&gt;=$K100,12&lt;=IF($L100="",12,$L100),MOD(12-$K100,$N100)=0),$J100,0)))</f>
        <v>0</v>
      </c>
      <c r="AA100" s="36" t="n">
        <f aca="false">SUM(O100:Z100)</f>
        <v>0</v>
      </c>
      <c r="AB100" s="15" t="str">
        <f aca="false">IF(AND($B100="",$D100="",$J100=""),"",IF($B100="","Falta código",IF(ISNA(MATCH($B100,LST_COD,0)),"Código no registrado en Trabajadores",IF($E100="","Concepto no está en el catálogo",IF($M100="ERR","Retención de otro empleador: Origen = Otro empleador",IF(OR($J100="",$K100=""),"Falta monto o mes",IF(OR($K100&lt;1,$K100&gt;12),"Mes inicio inválido",IF(AND($L100&lt;&gt;"",OR($L100&lt;$K100,$L100&gt;12)),"Mes fin inválido",IF($N100="","Falta frecuencia",IF(AND($G100&lt;&gt;"Otro empleador",SUMPRODUCT(($O100:$Z100&lt;&gt;0)*(((COLUMN($O100:$Z100)-14)&lt;INDEX(Trabajadores!$M$6:$M$105,MATCH($B100,LST_COD,0)))+((COLUMN($O100:$Z100)-14)&gt;INDEX(Trabajadores!$N$6:$N$105,MATCH($B100,LST_COD,0)))))&gt;0),"Aviso: hay meses fuera del periodo laboral","OK"))))))))))</f>
        <v/>
      </c>
    </row>
    <row r="101" customFormat="false" ht="15" hidden="false" customHeight="false" outlineLevel="0" collapsed="false">
      <c r="A101" s="23" t="n">
        <v>96</v>
      </c>
      <c r="B101" s="7"/>
      <c r="C101" s="35" t="str">
        <f aca="false">IF($B101="","",IFERROR(INDEX(Trabajadores!$D$6:$D$105,MATCH($B101,LST_COD,0)),"¿Código?"))</f>
        <v/>
      </c>
      <c r="D101" s="30"/>
      <c r="E101" s="9" t="str">
        <f aca="false">IF($D101="","",IFERROR(VLOOKUP($D101,CONC_TABLA,2,FALSE()),""))</f>
        <v/>
      </c>
      <c r="F101" s="9" t="str">
        <f aca="false">IF($D101="","",IFERROR(VLOOKUP($D101,CONC_TABLA,3,FALSE()),""))</f>
        <v/>
      </c>
      <c r="G101" s="30"/>
      <c r="H101" s="30"/>
      <c r="I101" s="30"/>
      <c r="J101" s="29"/>
      <c r="K101" s="28"/>
      <c r="L101" s="28"/>
      <c r="M101" s="9" t="str">
        <f aca="false">IF(OR($B101="",$E101=""),"",IF($E101="INA","INA",IF($G101="Otro empleador",IF($E101="RET","RETO",IF($E101="ORD","OTO","OTX")),IF($E101="RET","ERR",$E101))))</f>
        <v/>
      </c>
      <c r="N101" s="9" t="str">
        <f aca="false">IF($I101="","",IFERROR(VLOOKUP($I101,FREC_TABLA,2,FALSE()),""))</f>
        <v/>
      </c>
      <c r="O101" s="19" t="n">
        <f aca="false">IF(OR($M101="",$M101="ERR",$J101="",$K101="",$N101=""),0,IF($N101=0,IF(AND(OR(1=7,1=12),1&gt;=$K101,1&lt;=IF($L101="",12,$L101)),$J101,0),IF(AND(1&gt;=$K101,1&lt;=IF($L101="",12,$L101),MOD(1-$K101,$N101)=0),$J101,0)))</f>
        <v>0</v>
      </c>
      <c r="P101" s="19" t="n">
        <f aca="false">IF(OR($M101="",$M101="ERR",$J101="",$K101="",$N101=""),0,IF($N101=0,IF(AND(OR(2=7,2=12),2&gt;=$K101,2&lt;=IF($L101="",12,$L101)),$J101,0),IF(AND(2&gt;=$K101,2&lt;=IF($L101="",12,$L101),MOD(2-$K101,$N101)=0),$J101,0)))</f>
        <v>0</v>
      </c>
      <c r="Q101" s="19" t="n">
        <f aca="false">IF(OR($M101="",$M101="ERR",$J101="",$K101="",$N101=""),0,IF($N101=0,IF(AND(OR(3=7,3=12),3&gt;=$K101,3&lt;=IF($L101="",12,$L101)),$J101,0),IF(AND(3&gt;=$K101,3&lt;=IF($L101="",12,$L101),MOD(3-$K101,$N101)=0),$J101,0)))</f>
        <v>0</v>
      </c>
      <c r="R101" s="19" t="n">
        <f aca="false">IF(OR($M101="",$M101="ERR",$J101="",$K101="",$N101=""),0,IF($N101=0,IF(AND(OR(4=7,4=12),4&gt;=$K101,4&lt;=IF($L101="",12,$L101)),$J101,0),IF(AND(4&gt;=$K101,4&lt;=IF($L101="",12,$L101),MOD(4-$K101,$N101)=0),$J101,0)))</f>
        <v>0</v>
      </c>
      <c r="S101" s="19" t="n">
        <f aca="false">IF(OR($M101="",$M101="ERR",$J101="",$K101="",$N101=""),0,IF($N101=0,IF(AND(OR(5=7,5=12),5&gt;=$K101,5&lt;=IF($L101="",12,$L101)),$J101,0),IF(AND(5&gt;=$K101,5&lt;=IF($L101="",12,$L101),MOD(5-$K101,$N101)=0),$J101,0)))</f>
        <v>0</v>
      </c>
      <c r="T101" s="19" t="n">
        <f aca="false">IF(OR($M101="",$M101="ERR",$J101="",$K101="",$N101=""),0,IF($N101=0,IF(AND(OR(6=7,6=12),6&gt;=$K101,6&lt;=IF($L101="",12,$L101)),$J101,0),IF(AND(6&gt;=$K101,6&lt;=IF($L101="",12,$L101),MOD(6-$K101,$N101)=0),$J101,0)))</f>
        <v>0</v>
      </c>
      <c r="U101" s="19" t="n">
        <f aca="false">IF(OR($M101="",$M101="ERR",$J101="",$K101="",$N101=""),0,IF($N101=0,IF(AND(OR(7=7,7=12),7&gt;=$K101,7&lt;=IF($L101="",12,$L101)),$J101,0),IF(AND(7&gt;=$K101,7&lt;=IF($L101="",12,$L101),MOD(7-$K101,$N101)=0),$J101,0)))</f>
        <v>0</v>
      </c>
      <c r="V101" s="19" t="n">
        <f aca="false">IF(OR($M101="",$M101="ERR",$J101="",$K101="",$N101=""),0,IF($N101=0,IF(AND(OR(8=7,8=12),8&gt;=$K101,8&lt;=IF($L101="",12,$L101)),$J101,0),IF(AND(8&gt;=$K101,8&lt;=IF($L101="",12,$L101),MOD(8-$K101,$N101)=0),$J101,0)))</f>
        <v>0</v>
      </c>
      <c r="W101" s="19" t="n">
        <f aca="false">IF(OR($M101="",$M101="ERR",$J101="",$K101="",$N101=""),0,IF($N101=0,IF(AND(OR(9=7,9=12),9&gt;=$K101,9&lt;=IF($L101="",12,$L101)),$J101,0),IF(AND(9&gt;=$K101,9&lt;=IF($L101="",12,$L101),MOD(9-$K101,$N101)=0),$J101,0)))</f>
        <v>0</v>
      </c>
      <c r="X101" s="19" t="n">
        <f aca="false">IF(OR($M101="",$M101="ERR",$J101="",$K101="",$N101=""),0,IF($N101=0,IF(AND(OR(10=7,10=12),10&gt;=$K101,10&lt;=IF($L101="",12,$L101)),$J101,0),IF(AND(10&gt;=$K101,10&lt;=IF($L101="",12,$L101),MOD(10-$K101,$N101)=0),$J101,0)))</f>
        <v>0</v>
      </c>
      <c r="Y101" s="19" t="n">
        <f aca="false">IF(OR($M101="",$M101="ERR",$J101="",$K101="",$N101=""),0,IF($N101=0,IF(AND(OR(11=7,11=12),11&gt;=$K101,11&lt;=IF($L101="",12,$L101)),$J101,0),IF(AND(11&gt;=$K101,11&lt;=IF($L101="",12,$L101),MOD(11-$K101,$N101)=0),$J101,0)))</f>
        <v>0</v>
      </c>
      <c r="Z101" s="19" t="n">
        <f aca="false">IF(OR($M101="",$M101="ERR",$J101="",$K101="",$N101=""),0,IF($N101=0,IF(AND(OR(12=7,12=12),12&gt;=$K101,12&lt;=IF($L101="",12,$L101)),$J101,0),IF(AND(12&gt;=$K101,12&lt;=IF($L101="",12,$L101),MOD(12-$K101,$N101)=0),$J101,0)))</f>
        <v>0</v>
      </c>
      <c r="AA101" s="36" t="n">
        <f aca="false">SUM(O101:Z101)</f>
        <v>0</v>
      </c>
      <c r="AB101" s="15" t="str">
        <f aca="false">IF(AND($B101="",$D101="",$J101=""),"",IF($B101="","Falta código",IF(ISNA(MATCH($B101,LST_COD,0)),"Código no registrado en Trabajadores",IF($E101="","Concepto no está en el catálogo",IF($M101="ERR","Retención de otro empleador: Origen = Otro empleador",IF(OR($J101="",$K101=""),"Falta monto o mes",IF(OR($K101&lt;1,$K101&gt;12),"Mes inicio inválido",IF(AND($L101&lt;&gt;"",OR($L101&lt;$K101,$L101&gt;12)),"Mes fin inválido",IF($N101="","Falta frecuencia",IF(AND($G101&lt;&gt;"Otro empleador",SUMPRODUCT(($O101:$Z101&lt;&gt;0)*(((COLUMN($O101:$Z101)-14)&lt;INDEX(Trabajadores!$M$6:$M$105,MATCH($B101,LST_COD,0)))+((COLUMN($O101:$Z101)-14)&gt;INDEX(Trabajadores!$N$6:$N$105,MATCH($B101,LST_COD,0)))))&gt;0),"Aviso: hay meses fuera del periodo laboral","OK"))))))))))</f>
        <v/>
      </c>
    </row>
    <row r="102" customFormat="false" ht="15" hidden="false" customHeight="false" outlineLevel="0" collapsed="false">
      <c r="A102" s="23" t="n">
        <v>97</v>
      </c>
      <c r="B102" s="7"/>
      <c r="C102" s="35" t="str">
        <f aca="false">IF($B102="","",IFERROR(INDEX(Trabajadores!$D$6:$D$105,MATCH($B102,LST_COD,0)),"¿Código?"))</f>
        <v/>
      </c>
      <c r="D102" s="30"/>
      <c r="E102" s="9" t="str">
        <f aca="false">IF($D102="","",IFERROR(VLOOKUP($D102,CONC_TABLA,2,FALSE()),""))</f>
        <v/>
      </c>
      <c r="F102" s="9" t="str">
        <f aca="false">IF($D102="","",IFERROR(VLOOKUP($D102,CONC_TABLA,3,FALSE()),""))</f>
        <v/>
      </c>
      <c r="G102" s="30"/>
      <c r="H102" s="30"/>
      <c r="I102" s="30"/>
      <c r="J102" s="29"/>
      <c r="K102" s="28"/>
      <c r="L102" s="28"/>
      <c r="M102" s="9" t="str">
        <f aca="false">IF(OR($B102="",$E102=""),"",IF($E102="INA","INA",IF($G102="Otro empleador",IF($E102="RET","RETO",IF($E102="ORD","OTO","OTX")),IF($E102="RET","ERR",$E102))))</f>
        <v/>
      </c>
      <c r="N102" s="9" t="str">
        <f aca="false">IF($I102="","",IFERROR(VLOOKUP($I102,FREC_TABLA,2,FALSE()),""))</f>
        <v/>
      </c>
      <c r="O102" s="19" t="n">
        <f aca="false">IF(OR($M102="",$M102="ERR",$J102="",$K102="",$N102=""),0,IF($N102=0,IF(AND(OR(1=7,1=12),1&gt;=$K102,1&lt;=IF($L102="",12,$L102)),$J102,0),IF(AND(1&gt;=$K102,1&lt;=IF($L102="",12,$L102),MOD(1-$K102,$N102)=0),$J102,0)))</f>
        <v>0</v>
      </c>
      <c r="P102" s="19" t="n">
        <f aca="false">IF(OR($M102="",$M102="ERR",$J102="",$K102="",$N102=""),0,IF($N102=0,IF(AND(OR(2=7,2=12),2&gt;=$K102,2&lt;=IF($L102="",12,$L102)),$J102,0),IF(AND(2&gt;=$K102,2&lt;=IF($L102="",12,$L102),MOD(2-$K102,$N102)=0),$J102,0)))</f>
        <v>0</v>
      </c>
      <c r="Q102" s="19" t="n">
        <f aca="false">IF(OR($M102="",$M102="ERR",$J102="",$K102="",$N102=""),0,IF($N102=0,IF(AND(OR(3=7,3=12),3&gt;=$K102,3&lt;=IF($L102="",12,$L102)),$J102,0),IF(AND(3&gt;=$K102,3&lt;=IF($L102="",12,$L102),MOD(3-$K102,$N102)=0),$J102,0)))</f>
        <v>0</v>
      </c>
      <c r="R102" s="19" t="n">
        <f aca="false">IF(OR($M102="",$M102="ERR",$J102="",$K102="",$N102=""),0,IF($N102=0,IF(AND(OR(4=7,4=12),4&gt;=$K102,4&lt;=IF($L102="",12,$L102)),$J102,0),IF(AND(4&gt;=$K102,4&lt;=IF($L102="",12,$L102),MOD(4-$K102,$N102)=0),$J102,0)))</f>
        <v>0</v>
      </c>
      <c r="S102" s="19" t="n">
        <f aca="false">IF(OR($M102="",$M102="ERR",$J102="",$K102="",$N102=""),0,IF($N102=0,IF(AND(OR(5=7,5=12),5&gt;=$K102,5&lt;=IF($L102="",12,$L102)),$J102,0),IF(AND(5&gt;=$K102,5&lt;=IF($L102="",12,$L102),MOD(5-$K102,$N102)=0),$J102,0)))</f>
        <v>0</v>
      </c>
      <c r="T102" s="19" t="n">
        <f aca="false">IF(OR($M102="",$M102="ERR",$J102="",$K102="",$N102=""),0,IF($N102=0,IF(AND(OR(6=7,6=12),6&gt;=$K102,6&lt;=IF($L102="",12,$L102)),$J102,0),IF(AND(6&gt;=$K102,6&lt;=IF($L102="",12,$L102),MOD(6-$K102,$N102)=0),$J102,0)))</f>
        <v>0</v>
      </c>
      <c r="U102" s="19" t="n">
        <f aca="false">IF(OR($M102="",$M102="ERR",$J102="",$K102="",$N102=""),0,IF($N102=0,IF(AND(OR(7=7,7=12),7&gt;=$K102,7&lt;=IF($L102="",12,$L102)),$J102,0),IF(AND(7&gt;=$K102,7&lt;=IF($L102="",12,$L102),MOD(7-$K102,$N102)=0),$J102,0)))</f>
        <v>0</v>
      </c>
      <c r="V102" s="19" t="n">
        <f aca="false">IF(OR($M102="",$M102="ERR",$J102="",$K102="",$N102=""),0,IF($N102=0,IF(AND(OR(8=7,8=12),8&gt;=$K102,8&lt;=IF($L102="",12,$L102)),$J102,0),IF(AND(8&gt;=$K102,8&lt;=IF($L102="",12,$L102),MOD(8-$K102,$N102)=0),$J102,0)))</f>
        <v>0</v>
      </c>
      <c r="W102" s="19" t="n">
        <f aca="false">IF(OR($M102="",$M102="ERR",$J102="",$K102="",$N102=""),0,IF($N102=0,IF(AND(OR(9=7,9=12),9&gt;=$K102,9&lt;=IF($L102="",12,$L102)),$J102,0),IF(AND(9&gt;=$K102,9&lt;=IF($L102="",12,$L102),MOD(9-$K102,$N102)=0),$J102,0)))</f>
        <v>0</v>
      </c>
      <c r="X102" s="19" t="n">
        <f aca="false">IF(OR($M102="",$M102="ERR",$J102="",$K102="",$N102=""),0,IF($N102=0,IF(AND(OR(10=7,10=12),10&gt;=$K102,10&lt;=IF($L102="",12,$L102)),$J102,0),IF(AND(10&gt;=$K102,10&lt;=IF($L102="",12,$L102),MOD(10-$K102,$N102)=0),$J102,0)))</f>
        <v>0</v>
      </c>
      <c r="Y102" s="19" t="n">
        <f aca="false">IF(OR($M102="",$M102="ERR",$J102="",$K102="",$N102=""),0,IF($N102=0,IF(AND(OR(11=7,11=12),11&gt;=$K102,11&lt;=IF($L102="",12,$L102)),$J102,0),IF(AND(11&gt;=$K102,11&lt;=IF($L102="",12,$L102),MOD(11-$K102,$N102)=0),$J102,0)))</f>
        <v>0</v>
      </c>
      <c r="Z102" s="19" t="n">
        <f aca="false">IF(OR($M102="",$M102="ERR",$J102="",$K102="",$N102=""),0,IF($N102=0,IF(AND(OR(12=7,12=12),12&gt;=$K102,12&lt;=IF($L102="",12,$L102)),$J102,0),IF(AND(12&gt;=$K102,12&lt;=IF($L102="",12,$L102),MOD(12-$K102,$N102)=0),$J102,0)))</f>
        <v>0</v>
      </c>
      <c r="AA102" s="36" t="n">
        <f aca="false">SUM(O102:Z102)</f>
        <v>0</v>
      </c>
      <c r="AB102" s="15" t="str">
        <f aca="false">IF(AND($B102="",$D102="",$J102=""),"",IF($B102="","Falta código",IF(ISNA(MATCH($B102,LST_COD,0)),"Código no registrado en Trabajadores",IF($E102="","Concepto no está en el catálogo",IF($M102="ERR","Retención de otro empleador: Origen = Otro empleador",IF(OR($J102="",$K102=""),"Falta monto o mes",IF(OR($K102&lt;1,$K102&gt;12),"Mes inicio inválido",IF(AND($L102&lt;&gt;"",OR($L102&lt;$K102,$L102&gt;12)),"Mes fin inválido",IF($N102="","Falta frecuencia",IF(AND($G102&lt;&gt;"Otro empleador",SUMPRODUCT(($O102:$Z102&lt;&gt;0)*(((COLUMN($O102:$Z102)-14)&lt;INDEX(Trabajadores!$M$6:$M$105,MATCH($B102,LST_COD,0)))+((COLUMN($O102:$Z102)-14)&gt;INDEX(Trabajadores!$N$6:$N$105,MATCH($B102,LST_COD,0)))))&gt;0),"Aviso: hay meses fuera del periodo laboral","OK"))))))))))</f>
        <v/>
      </c>
    </row>
    <row r="103" customFormat="false" ht="15" hidden="false" customHeight="false" outlineLevel="0" collapsed="false">
      <c r="A103" s="23" t="n">
        <v>98</v>
      </c>
      <c r="B103" s="7"/>
      <c r="C103" s="35" t="str">
        <f aca="false">IF($B103="","",IFERROR(INDEX(Trabajadores!$D$6:$D$105,MATCH($B103,LST_COD,0)),"¿Código?"))</f>
        <v/>
      </c>
      <c r="D103" s="30"/>
      <c r="E103" s="9" t="str">
        <f aca="false">IF($D103="","",IFERROR(VLOOKUP($D103,CONC_TABLA,2,FALSE()),""))</f>
        <v/>
      </c>
      <c r="F103" s="9" t="str">
        <f aca="false">IF($D103="","",IFERROR(VLOOKUP($D103,CONC_TABLA,3,FALSE()),""))</f>
        <v/>
      </c>
      <c r="G103" s="30"/>
      <c r="H103" s="30"/>
      <c r="I103" s="30"/>
      <c r="J103" s="29"/>
      <c r="K103" s="28"/>
      <c r="L103" s="28"/>
      <c r="M103" s="9" t="str">
        <f aca="false">IF(OR($B103="",$E103=""),"",IF($E103="INA","INA",IF($G103="Otro empleador",IF($E103="RET","RETO",IF($E103="ORD","OTO","OTX")),IF($E103="RET","ERR",$E103))))</f>
        <v/>
      </c>
      <c r="N103" s="9" t="str">
        <f aca="false">IF($I103="","",IFERROR(VLOOKUP($I103,FREC_TABLA,2,FALSE()),""))</f>
        <v/>
      </c>
      <c r="O103" s="19" t="n">
        <f aca="false">IF(OR($M103="",$M103="ERR",$J103="",$K103="",$N103=""),0,IF($N103=0,IF(AND(OR(1=7,1=12),1&gt;=$K103,1&lt;=IF($L103="",12,$L103)),$J103,0),IF(AND(1&gt;=$K103,1&lt;=IF($L103="",12,$L103),MOD(1-$K103,$N103)=0),$J103,0)))</f>
        <v>0</v>
      </c>
      <c r="P103" s="19" t="n">
        <f aca="false">IF(OR($M103="",$M103="ERR",$J103="",$K103="",$N103=""),0,IF($N103=0,IF(AND(OR(2=7,2=12),2&gt;=$K103,2&lt;=IF($L103="",12,$L103)),$J103,0),IF(AND(2&gt;=$K103,2&lt;=IF($L103="",12,$L103),MOD(2-$K103,$N103)=0),$J103,0)))</f>
        <v>0</v>
      </c>
      <c r="Q103" s="19" t="n">
        <f aca="false">IF(OR($M103="",$M103="ERR",$J103="",$K103="",$N103=""),0,IF($N103=0,IF(AND(OR(3=7,3=12),3&gt;=$K103,3&lt;=IF($L103="",12,$L103)),$J103,0),IF(AND(3&gt;=$K103,3&lt;=IF($L103="",12,$L103),MOD(3-$K103,$N103)=0),$J103,0)))</f>
        <v>0</v>
      </c>
      <c r="R103" s="19" t="n">
        <f aca="false">IF(OR($M103="",$M103="ERR",$J103="",$K103="",$N103=""),0,IF($N103=0,IF(AND(OR(4=7,4=12),4&gt;=$K103,4&lt;=IF($L103="",12,$L103)),$J103,0),IF(AND(4&gt;=$K103,4&lt;=IF($L103="",12,$L103),MOD(4-$K103,$N103)=0),$J103,0)))</f>
        <v>0</v>
      </c>
      <c r="S103" s="19" t="n">
        <f aca="false">IF(OR($M103="",$M103="ERR",$J103="",$K103="",$N103=""),0,IF($N103=0,IF(AND(OR(5=7,5=12),5&gt;=$K103,5&lt;=IF($L103="",12,$L103)),$J103,0),IF(AND(5&gt;=$K103,5&lt;=IF($L103="",12,$L103),MOD(5-$K103,$N103)=0),$J103,0)))</f>
        <v>0</v>
      </c>
      <c r="T103" s="19" t="n">
        <f aca="false">IF(OR($M103="",$M103="ERR",$J103="",$K103="",$N103=""),0,IF($N103=0,IF(AND(OR(6=7,6=12),6&gt;=$K103,6&lt;=IF($L103="",12,$L103)),$J103,0),IF(AND(6&gt;=$K103,6&lt;=IF($L103="",12,$L103),MOD(6-$K103,$N103)=0),$J103,0)))</f>
        <v>0</v>
      </c>
      <c r="U103" s="19" t="n">
        <f aca="false">IF(OR($M103="",$M103="ERR",$J103="",$K103="",$N103=""),0,IF($N103=0,IF(AND(OR(7=7,7=12),7&gt;=$K103,7&lt;=IF($L103="",12,$L103)),$J103,0),IF(AND(7&gt;=$K103,7&lt;=IF($L103="",12,$L103),MOD(7-$K103,$N103)=0),$J103,0)))</f>
        <v>0</v>
      </c>
      <c r="V103" s="19" t="n">
        <f aca="false">IF(OR($M103="",$M103="ERR",$J103="",$K103="",$N103=""),0,IF($N103=0,IF(AND(OR(8=7,8=12),8&gt;=$K103,8&lt;=IF($L103="",12,$L103)),$J103,0),IF(AND(8&gt;=$K103,8&lt;=IF($L103="",12,$L103),MOD(8-$K103,$N103)=0),$J103,0)))</f>
        <v>0</v>
      </c>
      <c r="W103" s="19" t="n">
        <f aca="false">IF(OR($M103="",$M103="ERR",$J103="",$K103="",$N103=""),0,IF($N103=0,IF(AND(OR(9=7,9=12),9&gt;=$K103,9&lt;=IF($L103="",12,$L103)),$J103,0),IF(AND(9&gt;=$K103,9&lt;=IF($L103="",12,$L103),MOD(9-$K103,$N103)=0),$J103,0)))</f>
        <v>0</v>
      </c>
      <c r="X103" s="19" t="n">
        <f aca="false">IF(OR($M103="",$M103="ERR",$J103="",$K103="",$N103=""),0,IF($N103=0,IF(AND(OR(10=7,10=12),10&gt;=$K103,10&lt;=IF($L103="",12,$L103)),$J103,0),IF(AND(10&gt;=$K103,10&lt;=IF($L103="",12,$L103),MOD(10-$K103,$N103)=0),$J103,0)))</f>
        <v>0</v>
      </c>
      <c r="Y103" s="19" t="n">
        <f aca="false">IF(OR($M103="",$M103="ERR",$J103="",$K103="",$N103=""),0,IF($N103=0,IF(AND(OR(11=7,11=12),11&gt;=$K103,11&lt;=IF($L103="",12,$L103)),$J103,0),IF(AND(11&gt;=$K103,11&lt;=IF($L103="",12,$L103),MOD(11-$K103,$N103)=0),$J103,0)))</f>
        <v>0</v>
      </c>
      <c r="Z103" s="19" t="n">
        <f aca="false">IF(OR($M103="",$M103="ERR",$J103="",$K103="",$N103=""),0,IF($N103=0,IF(AND(OR(12=7,12=12),12&gt;=$K103,12&lt;=IF($L103="",12,$L103)),$J103,0),IF(AND(12&gt;=$K103,12&lt;=IF($L103="",12,$L103),MOD(12-$K103,$N103)=0),$J103,0)))</f>
        <v>0</v>
      </c>
      <c r="AA103" s="36" t="n">
        <f aca="false">SUM(O103:Z103)</f>
        <v>0</v>
      </c>
      <c r="AB103" s="15" t="str">
        <f aca="false">IF(AND($B103="",$D103="",$J103=""),"",IF($B103="","Falta código",IF(ISNA(MATCH($B103,LST_COD,0)),"Código no registrado en Trabajadores",IF($E103="","Concepto no está en el catálogo",IF($M103="ERR","Retención de otro empleador: Origen = Otro empleador",IF(OR($J103="",$K103=""),"Falta monto o mes",IF(OR($K103&lt;1,$K103&gt;12),"Mes inicio inválido",IF(AND($L103&lt;&gt;"",OR($L103&lt;$K103,$L103&gt;12)),"Mes fin inválido",IF($N103="","Falta frecuencia",IF(AND($G103&lt;&gt;"Otro empleador",SUMPRODUCT(($O103:$Z103&lt;&gt;0)*(((COLUMN($O103:$Z103)-14)&lt;INDEX(Trabajadores!$M$6:$M$105,MATCH($B103,LST_COD,0)))+((COLUMN($O103:$Z103)-14)&gt;INDEX(Trabajadores!$N$6:$N$105,MATCH($B103,LST_COD,0)))))&gt;0),"Aviso: hay meses fuera del periodo laboral","OK"))))))))))</f>
        <v/>
      </c>
    </row>
    <row r="104" customFormat="false" ht="15" hidden="false" customHeight="false" outlineLevel="0" collapsed="false">
      <c r="A104" s="23" t="n">
        <v>99</v>
      </c>
      <c r="B104" s="7"/>
      <c r="C104" s="35" t="str">
        <f aca="false">IF($B104="","",IFERROR(INDEX(Trabajadores!$D$6:$D$105,MATCH($B104,LST_COD,0)),"¿Código?"))</f>
        <v/>
      </c>
      <c r="D104" s="30"/>
      <c r="E104" s="9" t="str">
        <f aca="false">IF($D104="","",IFERROR(VLOOKUP($D104,CONC_TABLA,2,FALSE()),""))</f>
        <v/>
      </c>
      <c r="F104" s="9" t="str">
        <f aca="false">IF($D104="","",IFERROR(VLOOKUP($D104,CONC_TABLA,3,FALSE()),""))</f>
        <v/>
      </c>
      <c r="G104" s="30"/>
      <c r="H104" s="30"/>
      <c r="I104" s="30"/>
      <c r="J104" s="29"/>
      <c r="K104" s="28"/>
      <c r="L104" s="28"/>
      <c r="M104" s="9" t="str">
        <f aca="false">IF(OR($B104="",$E104=""),"",IF($E104="INA","INA",IF($G104="Otro empleador",IF($E104="RET","RETO",IF($E104="ORD","OTO","OTX")),IF($E104="RET","ERR",$E104))))</f>
        <v/>
      </c>
      <c r="N104" s="9" t="str">
        <f aca="false">IF($I104="","",IFERROR(VLOOKUP($I104,FREC_TABLA,2,FALSE()),""))</f>
        <v/>
      </c>
      <c r="O104" s="19" t="n">
        <f aca="false">IF(OR($M104="",$M104="ERR",$J104="",$K104="",$N104=""),0,IF($N104=0,IF(AND(OR(1=7,1=12),1&gt;=$K104,1&lt;=IF($L104="",12,$L104)),$J104,0),IF(AND(1&gt;=$K104,1&lt;=IF($L104="",12,$L104),MOD(1-$K104,$N104)=0),$J104,0)))</f>
        <v>0</v>
      </c>
      <c r="P104" s="19" t="n">
        <f aca="false">IF(OR($M104="",$M104="ERR",$J104="",$K104="",$N104=""),0,IF($N104=0,IF(AND(OR(2=7,2=12),2&gt;=$K104,2&lt;=IF($L104="",12,$L104)),$J104,0),IF(AND(2&gt;=$K104,2&lt;=IF($L104="",12,$L104),MOD(2-$K104,$N104)=0),$J104,0)))</f>
        <v>0</v>
      </c>
      <c r="Q104" s="19" t="n">
        <f aca="false">IF(OR($M104="",$M104="ERR",$J104="",$K104="",$N104=""),0,IF($N104=0,IF(AND(OR(3=7,3=12),3&gt;=$K104,3&lt;=IF($L104="",12,$L104)),$J104,0),IF(AND(3&gt;=$K104,3&lt;=IF($L104="",12,$L104),MOD(3-$K104,$N104)=0),$J104,0)))</f>
        <v>0</v>
      </c>
      <c r="R104" s="19" t="n">
        <f aca="false">IF(OR($M104="",$M104="ERR",$J104="",$K104="",$N104=""),0,IF($N104=0,IF(AND(OR(4=7,4=12),4&gt;=$K104,4&lt;=IF($L104="",12,$L104)),$J104,0),IF(AND(4&gt;=$K104,4&lt;=IF($L104="",12,$L104),MOD(4-$K104,$N104)=0),$J104,0)))</f>
        <v>0</v>
      </c>
      <c r="S104" s="19" t="n">
        <f aca="false">IF(OR($M104="",$M104="ERR",$J104="",$K104="",$N104=""),0,IF($N104=0,IF(AND(OR(5=7,5=12),5&gt;=$K104,5&lt;=IF($L104="",12,$L104)),$J104,0),IF(AND(5&gt;=$K104,5&lt;=IF($L104="",12,$L104),MOD(5-$K104,$N104)=0),$J104,0)))</f>
        <v>0</v>
      </c>
      <c r="T104" s="19" t="n">
        <f aca="false">IF(OR($M104="",$M104="ERR",$J104="",$K104="",$N104=""),0,IF($N104=0,IF(AND(OR(6=7,6=12),6&gt;=$K104,6&lt;=IF($L104="",12,$L104)),$J104,0),IF(AND(6&gt;=$K104,6&lt;=IF($L104="",12,$L104),MOD(6-$K104,$N104)=0),$J104,0)))</f>
        <v>0</v>
      </c>
      <c r="U104" s="19" t="n">
        <f aca="false">IF(OR($M104="",$M104="ERR",$J104="",$K104="",$N104=""),0,IF($N104=0,IF(AND(OR(7=7,7=12),7&gt;=$K104,7&lt;=IF($L104="",12,$L104)),$J104,0),IF(AND(7&gt;=$K104,7&lt;=IF($L104="",12,$L104),MOD(7-$K104,$N104)=0),$J104,0)))</f>
        <v>0</v>
      </c>
      <c r="V104" s="19" t="n">
        <f aca="false">IF(OR($M104="",$M104="ERR",$J104="",$K104="",$N104=""),0,IF($N104=0,IF(AND(OR(8=7,8=12),8&gt;=$K104,8&lt;=IF($L104="",12,$L104)),$J104,0),IF(AND(8&gt;=$K104,8&lt;=IF($L104="",12,$L104),MOD(8-$K104,$N104)=0),$J104,0)))</f>
        <v>0</v>
      </c>
      <c r="W104" s="19" t="n">
        <f aca="false">IF(OR($M104="",$M104="ERR",$J104="",$K104="",$N104=""),0,IF($N104=0,IF(AND(OR(9=7,9=12),9&gt;=$K104,9&lt;=IF($L104="",12,$L104)),$J104,0),IF(AND(9&gt;=$K104,9&lt;=IF($L104="",12,$L104),MOD(9-$K104,$N104)=0),$J104,0)))</f>
        <v>0</v>
      </c>
      <c r="X104" s="19" t="n">
        <f aca="false">IF(OR($M104="",$M104="ERR",$J104="",$K104="",$N104=""),0,IF($N104=0,IF(AND(OR(10=7,10=12),10&gt;=$K104,10&lt;=IF($L104="",12,$L104)),$J104,0),IF(AND(10&gt;=$K104,10&lt;=IF($L104="",12,$L104),MOD(10-$K104,$N104)=0),$J104,0)))</f>
        <v>0</v>
      </c>
      <c r="Y104" s="19" t="n">
        <f aca="false">IF(OR($M104="",$M104="ERR",$J104="",$K104="",$N104=""),0,IF($N104=0,IF(AND(OR(11=7,11=12),11&gt;=$K104,11&lt;=IF($L104="",12,$L104)),$J104,0),IF(AND(11&gt;=$K104,11&lt;=IF($L104="",12,$L104),MOD(11-$K104,$N104)=0),$J104,0)))</f>
        <v>0</v>
      </c>
      <c r="Z104" s="19" t="n">
        <f aca="false">IF(OR($M104="",$M104="ERR",$J104="",$K104="",$N104=""),0,IF($N104=0,IF(AND(OR(12=7,12=12),12&gt;=$K104,12&lt;=IF($L104="",12,$L104)),$J104,0),IF(AND(12&gt;=$K104,12&lt;=IF($L104="",12,$L104),MOD(12-$K104,$N104)=0),$J104,0)))</f>
        <v>0</v>
      </c>
      <c r="AA104" s="36" t="n">
        <f aca="false">SUM(O104:Z104)</f>
        <v>0</v>
      </c>
      <c r="AB104" s="15" t="str">
        <f aca="false">IF(AND($B104="",$D104="",$J104=""),"",IF($B104="","Falta código",IF(ISNA(MATCH($B104,LST_COD,0)),"Código no registrado en Trabajadores",IF($E104="","Concepto no está en el catálogo",IF($M104="ERR","Retención de otro empleador: Origen = Otro empleador",IF(OR($J104="",$K104=""),"Falta monto o mes",IF(OR($K104&lt;1,$K104&gt;12),"Mes inicio inválido",IF(AND($L104&lt;&gt;"",OR($L104&lt;$K104,$L104&gt;12)),"Mes fin inválido",IF($N104="","Falta frecuencia",IF(AND($G104&lt;&gt;"Otro empleador",SUMPRODUCT(($O104:$Z104&lt;&gt;0)*(((COLUMN($O104:$Z104)-14)&lt;INDEX(Trabajadores!$M$6:$M$105,MATCH($B104,LST_COD,0)))+((COLUMN($O104:$Z104)-14)&gt;INDEX(Trabajadores!$N$6:$N$105,MATCH($B104,LST_COD,0)))))&gt;0),"Aviso: hay meses fuera del periodo laboral","OK"))))))))))</f>
        <v/>
      </c>
    </row>
    <row r="105" customFormat="false" ht="15" hidden="false" customHeight="false" outlineLevel="0" collapsed="false">
      <c r="A105" s="23" t="n">
        <v>100</v>
      </c>
      <c r="B105" s="7"/>
      <c r="C105" s="35" t="str">
        <f aca="false">IF($B105="","",IFERROR(INDEX(Trabajadores!$D$6:$D$105,MATCH($B105,LST_COD,0)),"¿Código?"))</f>
        <v/>
      </c>
      <c r="D105" s="30"/>
      <c r="E105" s="9" t="str">
        <f aca="false">IF($D105="","",IFERROR(VLOOKUP($D105,CONC_TABLA,2,FALSE()),""))</f>
        <v/>
      </c>
      <c r="F105" s="9" t="str">
        <f aca="false">IF($D105="","",IFERROR(VLOOKUP($D105,CONC_TABLA,3,FALSE()),""))</f>
        <v/>
      </c>
      <c r="G105" s="30"/>
      <c r="H105" s="30"/>
      <c r="I105" s="30"/>
      <c r="J105" s="29"/>
      <c r="K105" s="28"/>
      <c r="L105" s="28"/>
      <c r="M105" s="9" t="str">
        <f aca="false">IF(OR($B105="",$E105=""),"",IF($E105="INA","INA",IF($G105="Otro empleador",IF($E105="RET","RETO",IF($E105="ORD","OTO","OTX")),IF($E105="RET","ERR",$E105))))</f>
        <v/>
      </c>
      <c r="N105" s="9" t="str">
        <f aca="false">IF($I105="","",IFERROR(VLOOKUP($I105,FREC_TABLA,2,FALSE()),""))</f>
        <v/>
      </c>
      <c r="O105" s="19" t="n">
        <f aca="false">IF(OR($M105="",$M105="ERR",$J105="",$K105="",$N105=""),0,IF($N105=0,IF(AND(OR(1=7,1=12),1&gt;=$K105,1&lt;=IF($L105="",12,$L105)),$J105,0),IF(AND(1&gt;=$K105,1&lt;=IF($L105="",12,$L105),MOD(1-$K105,$N105)=0),$J105,0)))</f>
        <v>0</v>
      </c>
      <c r="P105" s="19" t="n">
        <f aca="false">IF(OR($M105="",$M105="ERR",$J105="",$K105="",$N105=""),0,IF($N105=0,IF(AND(OR(2=7,2=12),2&gt;=$K105,2&lt;=IF($L105="",12,$L105)),$J105,0),IF(AND(2&gt;=$K105,2&lt;=IF($L105="",12,$L105),MOD(2-$K105,$N105)=0),$J105,0)))</f>
        <v>0</v>
      </c>
      <c r="Q105" s="19" t="n">
        <f aca="false">IF(OR($M105="",$M105="ERR",$J105="",$K105="",$N105=""),0,IF($N105=0,IF(AND(OR(3=7,3=12),3&gt;=$K105,3&lt;=IF($L105="",12,$L105)),$J105,0),IF(AND(3&gt;=$K105,3&lt;=IF($L105="",12,$L105),MOD(3-$K105,$N105)=0),$J105,0)))</f>
        <v>0</v>
      </c>
      <c r="R105" s="19" t="n">
        <f aca="false">IF(OR($M105="",$M105="ERR",$J105="",$K105="",$N105=""),0,IF($N105=0,IF(AND(OR(4=7,4=12),4&gt;=$K105,4&lt;=IF($L105="",12,$L105)),$J105,0),IF(AND(4&gt;=$K105,4&lt;=IF($L105="",12,$L105),MOD(4-$K105,$N105)=0),$J105,0)))</f>
        <v>0</v>
      </c>
      <c r="S105" s="19" t="n">
        <f aca="false">IF(OR($M105="",$M105="ERR",$J105="",$K105="",$N105=""),0,IF($N105=0,IF(AND(OR(5=7,5=12),5&gt;=$K105,5&lt;=IF($L105="",12,$L105)),$J105,0),IF(AND(5&gt;=$K105,5&lt;=IF($L105="",12,$L105),MOD(5-$K105,$N105)=0),$J105,0)))</f>
        <v>0</v>
      </c>
      <c r="T105" s="19" t="n">
        <f aca="false">IF(OR($M105="",$M105="ERR",$J105="",$K105="",$N105=""),0,IF($N105=0,IF(AND(OR(6=7,6=12),6&gt;=$K105,6&lt;=IF($L105="",12,$L105)),$J105,0),IF(AND(6&gt;=$K105,6&lt;=IF($L105="",12,$L105),MOD(6-$K105,$N105)=0),$J105,0)))</f>
        <v>0</v>
      </c>
      <c r="U105" s="19" t="n">
        <f aca="false">IF(OR($M105="",$M105="ERR",$J105="",$K105="",$N105=""),0,IF($N105=0,IF(AND(OR(7=7,7=12),7&gt;=$K105,7&lt;=IF($L105="",12,$L105)),$J105,0),IF(AND(7&gt;=$K105,7&lt;=IF($L105="",12,$L105),MOD(7-$K105,$N105)=0),$J105,0)))</f>
        <v>0</v>
      </c>
      <c r="V105" s="19" t="n">
        <f aca="false">IF(OR($M105="",$M105="ERR",$J105="",$K105="",$N105=""),0,IF($N105=0,IF(AND(OR(8=7,8=12),8&gt;=$K105,8&lt;=IF($L105="",12,$L105)),$J105,0),IF(AND(8&gt;=$K105,8&lt;=IF($L105="",12,$L105),MOD(8-$K105,$N105)=0),$J105,0)))</f>
        <v>0</v>
      </c>
      <c r="W105" s="19" t="n">
        <f aca="false">IF(OR($M105="",$M105="ERR",$J105="",$K105="",$N105=""),0,IF($N105=0,IF(AND(OR(9=7,9=12),9&gt;=$K105,9&lt;=IF($L105="",12,$L105)),$J105,0),IF(AND(9&gt;=$K105,9&lt;=IF($L105="",12,$L105),MOD(9-$K105,$N105)=0),$J105,0)))</f>
        <v>0</v>
      </c>
      <c r="X105" s="19" t="n">
        <f aca="false">IF(OR($M105="",$M105="ERR",$J105="",$K105="",$N105=""),0,IF($N105=0,IF(AND(OR(10=7,10=12),10&gt;=$K105,10&lt;=IF($L105="",12,$L105)),$J105,0),IF(AND(10&gt;=$K105,10&lt;=IF($L105="",12,$L105),MOD(10-$K105,$N105)=0),$J105,0)))</f>
        <v>0</v>
      </c>
      <c r="Y105" s="19" t="n">
        <f aca="false">IF(OR($M105="",$M105="ERR",$J105="",$K105="",$N105=""),0,IF($N105=0,IF(AND(OR(11=7,11=12),11&gt;=$K105,11&lt;=IF($L105="",12,$L105)),$J105,0),IF(AND(11&gt;=$K105,11&lt;=IF($L105="",12,$L105),MOD(11-$K105,$N105)=0),$J105,0)))</f>
        <v>0</v>
      </c>
      <c r="Z105" s="19" t="n">
        <f aca="false">IF(OR($M105="",$M105="ERR",$J105="",$K105="",$N105=""),0,IF($N105=0,IF(AND(OR(12=7,12=12),12&gt;=$K105,12&lt;=IF($L105="",12,$L105)),$J105,0),IF(AND(12&gt;=$K105,12&lt;=IF($L105="",12,$L105),MOD(12-$K105,$N105)=0),$J105,0)))</f>
        <v>0</v>
      </c>
      <c r="AA105" s="36" t="n">
        <f aca="false">SUM(O105:Z105)</f>
        <v>0</v>
      </c>
      <c r="AB105" s="15" t="str">
        <f aca="false">IF(AND($B105="",$D105="",$J105=""),"",IF($B105="","Falta código",IF(ISNA(MATCH($B105,LST_COD,0)),"Código no registrado en Trabajadores",IF($E105="","Concepto no está en el catálogo",IF($M105="ERR","Retención de otro empleador: Origen = Otro empleador",IF(OR($J105="",$K105=""),"Falta monto o mes",IF(OR($K105&lt;1,$K105&gt;12),"Mes inicio inválido",IF(AND($L105&lt;&gt;"",OR($L105&lt;$K105,$L105&gt;12)),"Mes fin inválido",IF($N105="","Falta frecuencia",IF(AND($G105&lt;&gt;"Otro empleador",SUMPRODUCT(($O105:$Z105&lt;&gt;0)*(((COLUMN($O105:$Z105)-14)&lt;INDEX(Trabajadores!$M$6:$M$105,MATCH($B105,LST_COD,0)))+((COLUMN($O105:$Z105)-14)&gt;INDEX(Trabajadores!$N$6:$N$105,MATCH($B105,LST_COD,0)))))&gt;0),"Aviso: hay meses fuera del periodo laboral","OK"))))))))))</f>
        <v/>
      </c>
    </row>
    <row r="106" customFormat="false" ht="15" hidden="false" customHeight="false" outlineLevel="0" collapsed="false">
      <c r="A106" s="23" t="n">
        <v>101</v>
      </c>
      <c r="B106" s="7"/>
      <c r="C106" s="35" t="str">
        <f aca="false">IF($B106="","",IFERROR(INDEX(Trabajadores!$D$6:$D$105,MATCH($B106,LST_COD,0)),"¿Código?"))</f>
        <v/>
      </c>
      <c r="D106" s="30"/>
      <c r="E106" s="9" t="str">
        <f aca="false">IF($D106="","",IFERROR(VLOOKUP($D106,CONC_TABLA,2,FALSE()),""))</f>
        <v/>
      </c>
      <c r="F106" s="9" t="str">
        <f aca="false">IF($D106="","",IFERROR(VLOOKUP($D106,CONC_TABLA,3,FALSE()),""))</f>
        <v/>
      </c>
      <c r="G106" s="30"/>
      <c r="H106" s="30"/>
      <c r="I106" s="30"/>
      <c r="J106" s="29"/>
      <c r="K106" s="28"/>
      <c r="L106" s="28"/>
      <c r="M106" s="9" t="str">
        <f aca="false">IF(OR($B106="",$E106=""),"",IF($E106="INA","INA",IF($G106="Otro empleador",IF($E106="RET","RETO",IF($E106="ORD","OTO","OTX")),IF($E106="RET","ERR",$E106))))</f>
        <v/>
      </c>
      <c r="N106" s="9" t="str">
        <f aca="false">IF($I106="","",IFERROR(VLOOKUP($I106,FREC_TABLA,2,FALSE()),""))</f>
        <v/>
      </c>
      <c r="O106" s="19" t="n">
        <f aca="false">IF(OR($M106="",$M106="ERR",$J106="",$K106="",$N106=""),0,IF($N106=0,IF(AND(OR(1=7,1=12),1&gt;=$K106,1&lt;=IF($L106="",12,$L106)),$J106,0),IF(AND(1&gt;=$K106,1&lt;=IF($L106="",12,$L106),MOD(1-$K106,$N106)=0),$J106,0)))</f>
        <v>0</v>
      </c>
      <c r="P106" s="19" t="n">
        <f aca="false">IF(OR($M106="",$M106="ERR",$J106="",$K106="",$N106=""),0,IF($N106=0,IF(AND(OR(2=7,2=12),2&gt;=$K106,2&lt;=IF($L106="",12,$L106)),$J106,0),IF(AND(2&gt;=$K106,2&lt;=IF($L106="",12,$L106),MOD(2-$K106,$N106)=0),$J106,0)))</f>
        <v>0</v>
      </c>
      <c r="Q106" s="19" t="n">
        <f aca="false">IF(OR($M106="",$M106="ERR",$J106="",$K106="",$N106=""),0,IF($N106=0,IF(AND(OR(3=7,3=12),3&gt;=$K106,3&lt;=IF($L106="",12,$L106)),$J106,0),IF(AND(3&gt;=$K106,3&lt;=IF($L106="",12,$L106),MOD(3-$K106,$N106)=0),$J106,0)))</f>
        <v>0</v>
      </c>
      <c r="R106" s="19" t="n">
        <f aca="false">IF(OR($M106="",$M106="ERR",$J106="",$K106="",$N106=""),0,IF($N106=0,IF(AND(OR(4=7,4=12),4&gt;=$K106,4&lt;=IF($L106="",12,$L106)),$J106,0),IF(AND(4&gt;=$K106,4&lt;=IF($L106="",12,$L106),MOD(4-$K106,$N106)=0),$J106,0)))</f>
        <v>0</v>
      </c>
      <c r="S106" s="19" t="n">
        <f aca="false">IF(OR($M106="",$M106="ERR",$J106="",$K106="",$N106=""),0,IF($N106=0,IF(AND(OR(5=7,5=12),5&gt;=$K106,5&lt;=IF($L106="",12,$L106)),$J106,0),IF(AND(5&gt;=$K106,5&lt;=IF($L106="",12,$L106),MOD(5-$K106,$N106)=0),$J106,0)))</f>
        <v>0</v>
      </c>
      <c r="T106" s="19" t="n">
        <f aca="false">IF(OR($M106="",$M106="ERR",$J106="",$K106="",$N106=""),0,IF($N106=0,IF(AND(OR(6=7,6=12),6&gt;=$K106,6&lt;=IF($L106="",12,$L106)),$J106,0),IF(AND(6&gt;=$K106,6&lt;=IF($L106="",12,$L106),MOD(6-$K106,$N106)=0),$J106,0)))</f>
        <v>0</v>
      </c>
      <c r="U106" s="19" t="n">
        <f aca="false">IF(OR($M106="",$M106="ERR",$J106="",$K106="",$N106=""),0,IF($N106=0,IF(AND(OR(7=7,7=12),7&gt;=$K106,7&lt;=IF($L106="",12,$L106)),$J106,0),IF(AND(7&gt;=$K106,7&lt;=IF($L106="",12,$L106),MOD(7-$K106,$N106)=0),$J106,0)))</f>
        <v>0</v>
      </c>
      <c r="V106" s="19" t="n">
        <f aca="false">IF(OR($M106="",$M106="ERR",$J106="",$K106="",$N106=""),0,IF($N106=0,IF(AND(OR(8=7,8=12),8&gt;=$K106,8&lt;=IF($L106="",12,$L106)),$J106,0),IF(AND(8&gt;=$K106,8&lt;=IF($L106="",12,$L106),MOD(8-$K106,$N106)=0),$J106,0)))</f>
        <v>0</v>
      </c>
      <c r="W106" s="19" t="n">
        <f aca="false">IF(OR($M106="",$M106="ERR",$J106="",$K106="",$N106=""),0,IF($N106=0,IF(AND(OR(9=7,9=12),9&gt;=$K106,9&lt;=IF($L106="",12,$L106)),$J106,0),IF(AND(9&gt;=$K106,9&lt;=IF($L106="",12,$L106),MOD(9-$K106,$N106)=0),$J106,0)))</f>
        <v>0</v>
      </c>
      <c r="X106" s="19" t="n">
        <f aca="false">IF(OR($M106="",$M106="ERR",$J106="",$K106="",$N106=""),0,IF($N106=0,IF(AND(OR(10=7,10=12),10&gt;=$K106,10&lt;=IF($L106="",12,$L106)),$J106,0),IF(AND(10&gt;=$K106,10&lt;=IF($L106="",12,$L106),MOD(10-$K106,$N106)=0),$J106,0)))</f>
        <v>0</v>
      </c>
      <c r="Y106" s="19" t="n">
        <f aca="false">IF(OR($M106="",$M106="ERR",$J106="",$K106="",$N106=""),0,IF($N106=0,IF(AND(OR(11=7,11=12),11&gt;=$K106,11&lt;=IF($L106="",12,$L106)),$J106,0),IF(AND(11&gt;=$K106,11&lt;=IF($L106="",12,$L106),MOD(11-$K106,$N106)=0),$J106,0)))</f>
        <v>0</v>
      </c>
      <c r="Z106" s="19" t="n">
        <f aca="false">IF(OR($M106="",$M106="ERR",$J106="",$K106="",$N106=""),0,IF($N106=0,IF(AND(OR(12=7,12=12),12&gt;=$K106,12&lt;=IF($L106="",12,$L106)),$J106,0),IF(AND(12&gt;=$K106,12&lt;=IF($L106="",12,$L106),MOD(12-$K106,$N106)=0),$J106,0)))</f>
        <v>0</v>
      </c>
      <c r="AA106" s="36" t="n">
        <f aca="false">SUM(O106:Z106)</f>
        <v>0</v>
      </c>
      <c r="AB106" s="15" t="str">
        <f aca="false">IF(AND($B106="",$D106="",$J106=""),"",IF($B106="","Falta código",IF(ISNA(MATCH($B106,LST_COD,0)),"Código no registrado en Trabajadores",IF($E106="","Concepto no está en el catálogo",IF($M106="ERR","Retención de otro empleador: Origen = Otro empleador",IF(OR($J106="",$K106=""),"Falta monto o mes",IF(OR($K106&lt;1,$K106&gt;12),"Mes inicio inválido",IF(AND($L106&lt;&gt;"",OR($L106&lt;$K106,$L106&gt;12)),"Mes fin inválido",IF($N106="","Falta frecuencia",IF(AND($G106&lt;&gt;"Otro empleador",SUMPRODUCT(($O106:$Z106&lt;&gt;0)*(((COLUMN($O106:$Z106)-14)&lt;INDEX(Trabajadores!$M$6:$M$105,MATCH($B106,LST_COD,0)))+((COLUMN($O106:$Z106)-14)&gt;INDEX(Trabajadores!$N$6:$N$105,MATCH($B106,LST_COD,0)))))&gt;0),"Aviso: hay meses fuera del periodo laboral","OK"))))))))))</f>
        <v/>
      </c>
    </row>
    <row r="107" customFormat="false" ht="15" hidden="false" customHeight="false" outlineLevel="0" collapsed="false">
      <c r="A107" s="23" t="n">
        <v>102</v>
      </c>
      <c r="B107" s="7"/>
      <c r="C107" s="35" t="str">
        <f aca="false">IF($B107="","",IFERROR(INDEX(Trabajadores!$D$6:$D$105,MATCH($B107,LST_COD,0)),"¿Código?"))</f>
        <v/>
      </c>
      <c r="D107" s="30"/>
      <c r="E107" s="9" t="str">
        <f aca="false">IF($D107="","",IFERROR(VLOOKUP($D107,CONC_TABLA,2,FALSE()),""))</f>
        <v/>
      </c>
      <c r="F107" s="9" t="str">
        <f aca="false">IF($D107="","",IFERROR(VLOOKUP($D107,CONC_TABLA,3,FALSE()),""))</f>
        <v/>
      </c>
      <c r="G107" s="30"/>
      <c r="H107" s="30"/>
      <c r="I107" s="30"/>
      <c r="J107" s="29"/>
      <c r="K107" s="28"/>
      <c r="L107" s="28"/>
      <c r="M107" s="9" t="str">
        <f aca="false">IF(OR($B107="",$E107=""),"",IF($E107="INA","INA",IF($G107="Otro empleador",IF($E107="RET","RETO",IF($E107="ORD","OTO","OTX")),IF($E107="RET","ERR",$E107))))</f>
        <v/>
      </c>
      <c r="N107" s="9" t="str">
        <f aca="false">IF($I107="","",IFERROR(VLOOKUP($I107,FREC_TABLA,2,FALSE()),""))</f>
        <v/>
      </c>
      <c r="O107" s="19" t="n">
        <f aca="false">IF(OR($M107="",$M107="ERR",$J107="",$K107="",$N107=""),0,IF($N107=0,IF(AND(OR(1=7,1=12),1&gt;=$K107,1&lt;=IF($L107="",12,$L107)),$J107,0),IF(AND(1&gt;=$K107,1&lt;=IF($L107="",12,$L107),MOD(1-$K107,$N107)=0),$J107,0)))</f>
        <v>0</v>
      </c>
      <c r="P107" s="19" t="n">
        <f aca="false">IF(OR($M107="",$M107="ERR",$J107="",$K107="",$N107=""),0,IF($N107=0,IF(AND(OR(2=7,2=12),2&gt;=$K107,2&lt;=IF($L107="",12,$L107)),$J107,0),IF(AND(2&gt;=$K107,2&lt;=IF($L107="",12,$L107),MOD(2-$K107,$N107)=0),$J107,0)))</f>
        <v>0</v>
      </c>
      <c r="Q107" s="19" t="n">
        <f aca="false">IF(OR($M107="",$M107="ERR",$J107="",$K107="",$N107=""),0,IF($N107=0,IF(AND(OR(3=7,3=12),3&gt;=$K107,3&lt;=IF($L107="",12,$L107)),$J107,0),IF(AND(3&gt;=$K107,3&lt;=IF($L107="",12,$L107),MOD(3-$K107,$N107)=0),$J107,0)))</f>
        <v>0</v>
      </c>
      <c r="R107" s="19" t="n">
        <f aca="false">IF(OR($M107="",$M107="ERR",$J107="",$K107="",$N107=""),0,IF($N107=0,IF(AND(OR(4=7,4=12),4&gt;=$K107,4&lt;=IF($L107="",12,$L107)),$J107,0),IF(AND(4&gt;=$K107,4&lt;=IF($L107="",12,$L107),MOD(4-$K107,$N107)=0),$J107,0)))</f>
        <v>0</v>
      </c>
      <c r="S107" s="19" t="n">
        <f aca="false">IF(OR($M107="",$M107="ERR",$J107="",$K107="",$N107=""),0,IF($N107=0,IF(AND(OR(5=7,5=12),5&gt;=$K107,5&lt;=IF($L107="",12,$L107)),$J107,0),IF(AND(5&gt;=$K107,5&lt;=IF($L107="",12,$L107),MOD(5-$K107,$N107)=0),$J107,0)))</f>
        <v>0</v>
      </c>
      <c r="T107" s="19" t="n">
        <f aca="false">IF(OR($M107="",$M107="ERR",$J107="",$K107="",$N107=""),0,IF($N107=0,IF(AND(OR(6=7,6=12),6&gt;=$K107,6&lt;=IF($L107="",12,$L107)),$J107,0),IF(AND(6&gt;=$K107,6&lt;=IF($L107="",12,$L107),MOD(6-$K107,$N107)=0),$J107,0)))</f>
        <v>0</v>
      </c>
      <c r="U107" s="19" t="n">
        <f aca="false">IF(OR($M107="",$M107="ERR",$J107="",$K107="",$N107=""),0,IF($N107=0,IF(AND(OR(7=7,7=12),7&gt;=$K107,7&lt;=IF($L107="",12,$L107)),$J107,0),IF(AND(7&gt;=$K107,7&lt;=IF($L107="",12,$L107),MOD(7-$K107,$N107)=0),$J107,0)))</f>
        <v>0</v>
      </c>
      <c r="V107" s="19" t="n">
        <f aca="false">IF(OR($M107="",$M107="ERR",$J107="",$K107="",$N107=""),0,IF($N107=0,IF(AND(OR(8=7,8=12),8&gt;=$K107,8&lt;=IF($L107="",12,$L107)),$J107,0),IF(AND(8&gt;=$K107,8&lt;=IF($L107="",12,$L107),MOD(8-$K107,$N107)=0),$J107,0)))</f>
        <v>0</v>
      </c>
      <c r="W107" s="19" t="n">
        <f aca="false">IF(OR($M107="",$M107="ERR",$J107="",$K107="",$N107=""),0,IF($N107=0,IF(AND(OR(9=7,9=12),9&gt;=$K107,9&lt;=IF($L107="",12,$L107)),$J107,0),IF(AND(9&gt;=$K107,9&lt;=IF($L107="",12,$L107),MOD(9-$K107,$N107)=0),$J107,0)))</f>
        <v>0</v>
      </c>
      <c r="X107" s="19" t="n">
        <f aca="false">IF(OR($M107="",$M107="ERR",$J107="",$K107="",$N107=""),0,IF($N107=0,IF(AND(OR(10=7,10=12),10&gt;=$K107,10&lt;=IF($L107="",12,$L107)),$J107,0),IF(AND(10&gt;=$K107,10&lt;=IF($L107="",12,$L107),MOD(10-$K107,$N107)=0),$J107,0)))</f>
        <v>0</v>
      </c>
      <c r="Y107" s="19" t="n">
        <f aca="false">IF(OR($M107="",$M107="ERR",$J107="",$K107="",$N107=""),0,IF($N107=0,IF(AND(OR(11=7,11=12),11&gt;=$K107,11&lt;=IF($L107="",12,$L107)),$J107,0),IF(AND(11&gt;=$K107,11&lt;=IF($L107="",12,$L107),MOD(11-$K107,$N107)=0),$J107,0)))</f>
        <v>0</v>
      </c>
      <c r="Z107" s="19" t="n">
        <f aca="false">IF(OR($M107="",$M107="ERR",$J107="",$K107="",$N107=""),0,IF($N107=0,IF(AND(OR(12=7,12=12),12&gt;=$K107,12&lt;=IF($L107="",12,$L107)),$J107,0),IF(AND(12&gt;=$K107,12&lt;=IF($L107="",12,$L107),MOD(12-$K107,$N107)=0),$J107,0)))</f>
        <v>0</v>
      </c>
      <c r="AA107" s="36" t="n">
        <f aca="false">SUM(O107:Z107)</f>
        <v>0</v>
      </c>
      <c r="AB107" s="15" t="str">
        <f aca="false">IF(AND($B107="",$D107="",$J107=""),"",IF($B107="","Falta código",IF(ISNA(MATCH($B107,LST_COD,0)),"Código no registrado en Trabajadores",IF($E107="","Concepto no está en el catálogo",IF($M107="ERR","Retención de otro empleador: Origen = Otro empleador",IF(OR($J107="",$K107=""),"Falta monto o mes",IF(OR($K107&lt;1,$K107&gt;12),"Mes inicio inválido",IF(AND($L107&lt;&gt;"",OR($L107&lt;$K107,$L107&gt;12)),"Mes fin inválido",IF($N107="","Falta frecuencia",IF(AND($G107&lt;&gt;"Otro empleador",SUMPRODUCT(($O107:$Z107&lt;&gt;0)*(((COLUMN($O107:$Z107)-14)&lt;INDEX(Trabajadores!$M$6:$M$105,MATCH($B107,LST_COD,0)))+((COLUMN($O107:$Z107)-14)&gt;INDEX(Trabajadores!$N$6:$N$105,MATCH($B107,LST_COD,0)))))&gt;0),"Aviso: hay meses fuera del periodo laboral","OK"))))))))))</f>
        <v/>
      </c>
    </row>
    <row r="108" customFormat="false" ht="15" hidden="false" customHeight="false" outlineLevel="0" collapsed="false">
      <c r="A108" s="23" t="n">
        <v>103</v>
      </c>
      <c r="B108" s="7"/>
      <c r="C108" s="35" t="str">
        <f aca="false">IF($B108="","",IFERROR(INDEX(Trabajadores!$D$6:$D$105,MATCH($B108,LST_COD,0)),"¿Código?"))</f>
        <v/>
      </c>
      <c r="D108" s="30"/>
      <c r="E108" s="9" t="str">
        <f aca="false">IF($D108="","",IFERROR(VLOOKUP($D108,CONC_TABLA,2,FALSE()),""))</f>
        <v/>
      </c>
      <c r="F108" s="9" t="str">
        <f aca="false">IF($D108="","",IFERROR(VLOOKUP($D108,CONC_TABLA,3,FALSE()),""))</f>
        <v/>
      </c>
      <c r="G108" s="30"/>
      <c r="H108" s="30"/>
      <c r="I108" s="30"/>
      <c r="J108" s="29"/>
      <c r="K108" s="28"/>
      <c r="L108" s="28"/>
      <c r="M108" s="9" t="str">
        <f aca="false">IF(OR($B108="",$E108=""),"",IF($E108="INA","INA",IF($G108="Otro empleador",IF($E108="RET","RETO",IF($E108="ORD","OTO","OTX")),IF($E108="RET","ERR",$E108))))</f>
        <v/>
      </c>
      <c r="N108" s="9" t="str">
        <f aca="false">IF($I108="","",IFERROR(VLOOKUP($I108,FREC_TABLA,2,FALSE()),""))</f>
        <v/>
      </c>
      <c r="O108" s="19" t="n">
        <f aca="false">IF(OR($M108="",$M108="ERR",$J108="",$K108="",$N108=""),0,IF($N108=0,IF(AND(OR(1=7,1=12),1&gt;=$K108,1&lt;=IF($L108="",12,$L108)),$J108,0),IF(AND(1&gt;=$K108,1&lt;=IF($L108="",12,$L108),MOD(1-$K108,$N108)=0),$J108,0)))</f>
        <v>0</v>
      </c>
      <c r="P108" s="19" t="n">
        <f aca="false">IF(OR($M108="",$M108="ERR",$J108="",$K108="",$N108=""),0,IF($N108=0,IF(AND(OR(2=7,2=12),2&gt;=$K108,2&lt;=IF($L108="",12,$L108)),$J108,0),IF(AND(2&gt;=$K108,2&lt;=IF($L108="",12,$L108),MOD(2-$K108,$N108)=0),$J108,0)))</f>
        <v>0</v>
      </c>
      <c r="Q108" s="19" t="n">
        <f aca="false">IF(OR($M108="",$M108="ERR",$J108="",$K108="",$N108=""),0,IF($N108=0,IF(AND(OR(3=7,3=12),3&gt;=$K108,3&lt;=IF($L108="",12,$L108)),$J108,0),IF(AND(3&gt;=$K108,3&lt;=IF($L108="",12,$L108),MOD(3-$K108,$N108)=0),$J108,0)))</f>
        <v>0</v>
      </c>
      <c r="R108" s="19" t="n">
        <f aca="false">IF(OR($M108="",$M108="ERR",$J108="",$K108="",$N108=""),0,IF($N108=0,IF(AND(OR(4=7,4=12),4&gt;=$K108,4&lt;=IF($L108="",12,$L108)),$J108,0),IF(AND(4&gt;=$K108,4&lt;=IF($L108="",12,$L108),MOD(4-$K108,$N108)=0),$J108,0)))</f>
        <v>0</v>
      </c>
      <c r="S108" s="19" t="n">
        <f aca="false">IF(OR($M108="",$M108="ERR",$J108="",$K108="",$N108=""),0,IF($N108=0,IF(AND(OR(5=7,5=12),5&gt;=$K108,5&lt;=IF($L108="",12,$L108)),$J108,0),IF(AND(5&gt;=$K108,5&lt;=IF($L108="",12,$L108),MOD(5-$K108,$N108)=0),$J108,0)))</f>
        <v>0</v>
      </c>
      <c r="T108" s="19" t="n">
        <f aca="false">IF(OR($M108="",$M108="ERR",$J108="",$K108="",$N108=""),0,IF($N108=0,IF(AND(OR(6=7,6=12),6&gt;=$K108,6&lt;=IF($L108="",12,$L108)),$J108,0),IF(AND(6&gt;=$K108,6&lt;=IF($L108="",12,$L108),MOD(6-$K108,$N108)=0),$J108,0)))</f>
        <v>0</v>
      </c>
      <c r="U108" s="19" t="n">
        <f aca="false">IF(OR($M108="",$M108="ERR",$J108="",$K108="",$N108=""),0,IF($N108=0,IF(AND(OR(7=7,7=12),7&gt;=$K108,7&lt;=IF($L108="",12,$L108)),$J108,0),IF(AND(7&gt;=$K108,7&lt;=IF($L108="",12,$L108),MOD(7-$K108,$N108)=0),$J108,0)))</f>
        <v>0</v>
      </c>
      <c r="V108" s="19" t="n">
        <f aca="false">IF(OR($M108="",$M108="ERR",$J108="",$K108="",$N108=""),0,IF($N108=0,IF(AND(OR(8=7,8=12),8&gt;=$K108,8&lt;=IF($L108="",12,$L108)),$J108,0),IF(AND(8&gt;=$K108,8&lt;=IF($L108="",12,$L108),MOD(8-$K108,$N108)=0),$J108,0)))</f>
        <v>0</v>
      </c>
      <c r="W108" s="19" t="n">
        <f aca="false">IF(OR($M108="",$M108="ERR",$J108="",$K108="",$N108=""),0,IF($N108=0,IF(AND(OR(9=7,9=12),9&gt;=$K108,9&lt;=IF($L108="",12,$L108)),$J108,0),IF(AND(9&gt;=$K108,9&lt;=IF($L108="",12,$L108),MOD(9-$K108,$N108)=0),$J108,0)))</f>
        <v>0</v>
      </c>
      <c r="X108" s="19" t="n">
        <f aca="false">IF(OR($M108="",$M108="ERR",$J108="",$K108="",$N108=""),0,IF($N108=0,IF(AND(OR(10=7,10=12),10&gt;=$K108,10&lt;=IF($L108="",12,$L108)),$J108,0),IF(AND(10&gt;=$K108,10&lt;=IF($L108="",12,$L108),MOD(10-$K108,$N108)=0),$J108,0)))</f>
        <v>0</v>
      </c>
      <c r="Y108" s="19" t="n">
        <f aca="false">IF(OR($M108="",$M108="ERR",$J108="",$K108="",$N108=""),0,IF($N108=0,IF(AND(OR(11=7,11=12),11&gt;=$K108,11&lt;=IF($L108="",12,$L108)),$J108,0),IF(AND(11&gt;=$K108,11&lt;=IF($L108="",12,$L108),MOD(11-$K108,$N108)=0),$J108,0)))</f>
        <v>0</v>
      </c>
      <c r="Z108" s="19" t="n">
        <f aca="false">IF(OR($M108="",$M108="ERR",$J108="",$K108="",$N108=""),0,IF($N108=0,IF(AND(OR(12=7,12=12),12&gt;=$K108,12&lt;=IF($L108="",12,$L108)),$J108,0),IF(AND(12&gt;=$K108,12&lt;=IF($L108="",12,$L108),MOD(12-$K108,$N108)=0),$J108,0)))</f>
        <v>0</v>
      </c>
      <c r="AA108" s="36" t="n">
        <f aca="false">SUM(O108:Z108)</f>
        <v>0</v>
      </c>
      <c r="AB108" s="15" t="str">
        <f aca="false">IF(AND($B108="",$D108="",$J108=""),"",IF($B108="","Falta código",IF(ISNA(MATCH($B108,LST_COD,0)),"Código no registrado en Trabajadores",IF($E108="","Concepto no está en el catálogo",IF($M108="ERR","Retención de otro empleador: Origen = Otro empleador",IF(OR($J108="",$K108=""),"Falta monto o mes",IF(OR($K108&lt;1,$K108&gt;12),"Mes inicio inválido",IF(AND($L108&lt;&gt;"",OR($L108&lt;$K108,$L108&gt;12)),"Mes fin inválido",IF($N108="","Falta frecuencia",IF(AND($G108&lt;&gt;"Otro empleador",SUMPRODUCT(($O108:$Z108&lt;&gt;0)*(((COLUMN($O108:$Z108)-14)&lt;INDEX(Trabajadores!$M$6:$M$105,MATCH($B108,LST_COD,0)))+((COLUMN($O108:$Z108)-14)&gt;INDEX(Trabajadores!$N$6:$N$105,MATCH($B108,LST_COD,0)))))&gt;0),"Aviso: hay meses fuera del periodo laboral","OK"))))))))))</f>
        <v/>
      </c>
    </row>
    <row r="109" customFormat="false" ht="15" hidden="false" customHeight="false" outlineLevel="0" collapsed="false">
      <c r="A109" s="23" t="n">
        <v>104</v>
      </c>
      <c r="B109" s="7"/>
      <c r="C109" s="35" t="str">
        <f aca="false">IF($B109="","",IFERROR(INDEX(Trabajadores!$D$6:$D$105,MATCH($B109,LST_COD,0)),"¿Código?"))</f>
        <v/>
      </c>
      <c r="D109" s="30"/>
      <c r="E109" s="9" t="str">
        <f aca="false">IF($D109="","",IFERROR(VLOOKUP($D109,CONC_TABLA,2,FALSE()),""))</f>
        <v/>
      </c>
      <c r="F109" s="9" t="str">
        <f aca="false">IF($D109="","",IFERROR(VLOOKUP($D109,CONC_TABLA,3,FALSE()),""))</f>
        <v/>
      </c>
      <c r="G109" s="30"/>
      <c r="H109" s="30"/>
      <c r="I109" s="30"/>
      <c r="J109" s="29"/>
      <c r="K109" s="28"/>
      <c r="L109" s="28"/>
      <c r="M109" s="9" t="str">
        <f aca="false">IF(OR($B109="",$E109=""),"",IF($E109="INA","INA",IF($G109="Otro empleador",IF($E109="RET","RETO",IF($E109="ORD","OTO","OTX")),IF($E109="RET","ERR",$E109))))</f>
        <v/>
      </c>
      <c r="N109" s="9" t="str">
        <f aca="false">IF($I109="","",IFERROR(VLOOKUP($I109,FREC_TABLA,2,FALSE()),""))</f>
        <v/>
      </c>
      <c r="O109" s="19" t="n">
        <f aca="false">IF(OR($M109="",$M109="ERR",$J109="",$K109="",$N109=""),0,IF($N109=0,IF(AND(OR(1=7,1=12),1&gt;=$K109,1&lt;=IF($L109="",12,$L109)),$J109,0),IF(AND(1&gt;=$K109,1&lt;=IF($L109="",12,$L109),MOD(1-$K109,$N109)=0),$J109,0)))</f>
        <v>0</v>
      </c>
      <c r="P109" s="19" t="n">
        <f aca="false">IF(OR($M109="",$M109="ERR",$J109="",$K109="",$N109=""),0,IF($N109=0,IF(AND(OR(2=7,2=12),2&gt;=$K109,2&lt;=IF($L109="",12,$L109)),$J109,0),IF(AND(2&gt;=$K109,2&lt;=IF($L109="",12,$L109),MOD(2-$K109,$N109)=0),$J109,0)))</f>
        <v>0</v>
      </c>
      <c r="Q109" s="19" t="n">
        <f aca="false">IF(OR($M109="",$M109="ERR",$J109="",$K109="",$N109=""),0,IF($N109=0,IF(AND(OR(3=7,3=12),3&gt;=$K109,3&lt;=IF($L109="",12,$L109)),$J109,0),IF(AND(3&gt;=$K109,3&lt;=IF($L109="",12,$L109),MOD(3-$K109,$N109)=0),$J109,0)))</f>
        <v>0</v>
      </c>
      <c r="R109" s="19" t="n">
        <f aca="false">IF(OR($M109="",$M109="ERR",$J109="",$K109="",$N109=""),0,IF($N109=0,IF(AND(OR(4=7,4=12),4&gt;=$K109,4&lt;=IF($L109="",12,$L109)),$J109,0),IF(AND(4&gt;=$K109,4&lt;=IF($L109="",12,$L109),MOD(4-$K109,$N109)=0),$J109,0)))</f>
        <v>0</v>
      </c>
      <c r="S109" s="19" t="n">
        <f aca="false">IF(OR($M109="",$M109="ERR",$J109="",$K109="",$N109=""),0,IF($N109=0,IF(AND(OR(5=7,5=12),5&gt;=$K109,5&lt;=IF($L109="",12,$L109)),$J109,0),IF(AND(5&gt;=$K109,5&lt;=IF($L109="",12,$L109),MOD(5-$K109,$N109)=0),$J109,0)))</f>
        <v>0</v>
      </c>
      <c r="T109" s="19" t="n">
        <f aca="false">IF(OR($M109="",$M109="ERR",$J109="",$K109="",$N109=""),0,IF($N109=0,IF(AND(OR(6=7,6=12),6&gt;=$K109,6&lt;=IF($L109="",12,$L109)),$J109,0),IF(AND(6&gt;=$K109,6&lt;=IF($L109="",12,$L109),MOD(6-$K109,$N109)=0),$J109,0)))</f>
        <v>0</v>
      </c>
      <c r="U109" s="19" t="n">
        <f aca="false">IF(OR($M109="",$M109="ERR",$J109="",$K109="",$N109=""),0,IF($N109=0,IF(AND(OR(7=7,7=12),7&gt;=$K109,7&lt;=IF($L109="",12,$L109)),$J109,0),IF(AND(7&gt;=$K109,7&lt;=IF($L109="",12,$L109),MOD(7-$K109,$N109)=0),$J109,0)))</f>
        <v>0</v>
      </c>
      <c r="V109" s="19" t="n">
        <f aca="false">IF(OR($M109="",$M109="ERR",$J109="",$K109="",$N109=""),0,IF($N109=0,IF(AND(OR(8=7,8=12),8&gt;=$K109,8&lt;=IF($L109="",12,$L109)),$J109,0),IF(AND(8&gt;=$K109,8&lt;=IF($L109="",12,$L109),MOD(8-$K109,$N109)=0),$J109,0)))</f>
        <v>0</v>
      </c>
      <c r="W109" s="19" t="n">
        <f aca="false">IF(OR($M109="",$M109="ERR",$J109="",$K109="",$N109=""),0,IF($N109=0,IF(AND(OR(9=7,9=12),9&gt;=$K109,9&lt;=IF($L109="",12,$L109)),$J109,0),IF(AND(9&gt;=$K109,9&lt;=IF($L109="",12,$L109),MOD(9-$K109,$N109)=0),$J109,0)))</f>
        <v>0</v>
      </c>
      <c r="X109" s="19" t="n">
        <f aca="false">IF(OR($M109="",$M109="ERR",$J109="",$K109="",$N109=""),0,IF($N109=0,IF(AND(OR(10=7,10=12),10&gt;=$K109,10&lt;=IF($L109="",12,$L109)),$J109,0),IF(AND(10&gt;=$K109,10&lt;=IF($L109="",12,$L109),MOD(10-$K109,$N109)=0),$J109,0)))</f>
        <v>0</v>
      </c>
      <c r="Y109" s="19" t="n">
        <f aca="false">IF(OR($M109="",$M109="ERR",$J109="",$K109="",$N109=""),0,IF($N109=0,IF(AND(OR(11=7,11=12),11&gt;=$K109,11&lt;=IF($L109="",12,$L109)),$J109,0),IF(AND(11&gt;=$K109,11&lt;=IF($L109="",12,$L109),MOD(11-$K109,$N109)=0),$J109,0)))</f>
        <v>0</v>
      </c>
      <c r="Z109" s="19" t="n">
        <f aca="false">IF(OR($M109="",$M109="ERR",$J109="",$K109="",$N109=""),0,IF($N109=0,IF(AND(OR(12=7,12=12),12&gt;=$K109,12&lt;=IF($L109="",12,$L109)),$J109,0),IF(AND(12&gt;=$K109,12&lt;=IF($L109="",12,$L109),MOD(12-$K109,$N109)=0),$J109,0)))</f>
        <v>0</v>
      </c>
      <c r="AA109" s="36" t="n">
        <f aca="false">SUM(O109:Z109)</f>
        <v>0</v>
      </c>
      <c r="AB109" s="15" t="str">
        <f aca="false">IF(AND($B109="",$D109="",$J109=""),"",IF($B109="","Falta código",IF(ISNA(MATCH($B109,LST_COD,0)),"Código no registrado en Trabajadores",IF($E109="","Concepto no está en el catálogo",IF($M109="ERR","Retención de otro empleador: Origen = Otro empleador",IF(OR($J109="",$K109=""),"Falta monto o mes",IF(OR($K109&lt;1,$K109&gt;12),"Mes inicio inválido",IF(AND($L109&lt;&gt;"",OR($L109&lt;$K109,$L109&gt;12)),"Mes fin inválido",IF($N109="","Falta frecuencia",IF(AND($G109&lt;&gt;"Otro empleador",SUMPRODUCT(($O109:$Z109&lt;&gt;0)*(((COLUMN($O109:$Z109)-14)&lt;INDEX(Trabajadores!$M$6:$M$105,MATCH($B109,LST_COD,0)))+((COLUMN($O109:$Z109)-14)&gt;INDEX(Trabajadores!$N$6:$N$105,MATCH($B109,LST_COD,0)))))&gt;0),"Aviso: hay meses fuera del periodo laboral","OK"))))))))))</f>
        <v/>
      </c>
    </row>
    <row r="110" customFormat="false" ht="15" hidden="false" customHeight="false" outlineLevel="0" collapsed="false">
      <c r="A110" s="23" t="n">
        <v>105</v>
      </c>
      <c r="B110" s="7"/>
      <c r="C110" s="35" t="str">
        <f aca="false">IF($B110="","",IFERROR(INDEX(Trabajadores!$D$6:$D$105,MATCH($B110,LST_COD,0)),"¿Código?"))</f>
        <v/>
      </c>
      <c r="D110" s="30"/>
      <c r="E110" s="9" t="str">
        <f aca="false">IF($D110="","",IFERROR(VLOOKUP($D110,CONC_TABLA,2,FALSE()),""))</f>
        <v/>
      </c>
      <c r="F110" s="9" t="str">
        <f aca="false">IF($D110="","",IFERROR(VLOOKUP($D110,CONC_TABLA,3,FALSE()),""))</f>
        <v/>
      </c>
      <c r="G110" s="30"/>
      <c r="H110" s="30"/>
      <c r="I110" s="30"/>
      <c r="J110" s="29"/>
      <c r="K110" s="28"/>
      <c r="L110" s="28"/>
      <c r="M110" s="9" t="str">
        <f aca="false">IF(OR($B110="",$E110=""),"",IF($E110="INA","INA",IF($G110="Otro empleador",IF($E110="RET","RETO",IF($E110="ORD","OTO","OTX")),IF($E110="RET","ERR",$E110))))</f>
        <v/>
      </c>
      <c r="N110" s="9" t="str">
        <f aca="false">IF($I110="","",IFERROR(VLOOKUP($I110,FREC_TABLA,2,FALSE()),""))</f>
        <v/>
      </c>
      <c r="O110" s="19" t="n">
        <f aca="false">IF(OR($M110="",$M110="ERR",$J110="",$K110="",$N110=""),0,IF($N110=0,IF(AND(OR(1=7,1=12),1&gt;=$K110,1&lt;=IF($L110="",12,$L110)),$J110,0),IF(AND(1&gt;=$K110,1&lt;=IF($L110="",12,$L110),MOD(1-$K110,$N110)=0),$J110,0)))</f>
        <v>0</v>
      </c>
      <c r="P110" s="19" t="n">
        <f aca="false">IF(OR($M110="",$M110="ERR",$J110="",$K110="",$N110=""),0,IF($N110=0,IF(AND(OR(2=7,2=12),2&gt;=$K110,2&lt;=IF($L110="",12,$L110)),$J110,0),IF(AND(2&gt;=$K110,2&lt;=IF($L110="",12,$L110),MOD(2-$K110,$N110)=0),$J110,0)))</f>
        <v>0</v>
      </c>
      <c r="Q110" s="19" t="n">
        <f aca="false">IF(OR($M110="",$M110="ERR",$J110="",$K110="",$N110=""),0,IF($N110=0,IF(AND(OR(3=7,3=12),3&gt;=$K110,3&lt;=IF($L110="",12,$L110)),$J110,0),IF(AND(3&gt;=$K110,3&lt;=IF($L110="",12,$L110),MOD(3-$K110,$N110)=0),$J110,0)))</f>
        <v>0</v>
      </c>
      <c r="R110" s="19" t="n">
        <f aca="false">IF(OR($M110="",$M110="ERR",$J110="",$K110="",$N110=""),0,IF($N110=0,IF(AND(OR(4=7,4=12),4&gt;=$K110,4&lt;=IF($L110="",12,$L110)),$J110,0),IF(AND(4&gt;=$K110,4&lt;=IF($L110="",12,$L110),MOD(4-$K110,$N110)=0),$J110,0)))</f>
        <v>0</v>
      </c>
      <c r="S110" s="19" t="n">
        <f aca="false">IF(OR($M110="",$M110="ERR",$J110="",$K110="",$N110=""),0,IF($N110=0,IF(AND(OR(5=7,5=12),5&gt;=$K110,5&lt;=IF($L110="",12,$L110)),$J110,0),IF(AND(5&gt;=$K110,5&lt;=IF($L110="",12,$L110),MOD(5-$K110,$N110)=0),$J110,0)))</f>
        <v>0</v>
      </c>
      <c r="T110" s="19" t="n">
        <f aca="false">IF(OR($M110="",$M110="ERR",$J110="",$K110="",$N110=""),0,IF($N110=0,IF(AND(OR(6=7,6=12),6&gt;=$K110,6&lt;=IF($L110="",12,$L110)),$J110,0),IF(AND(6&gt;=$K110,6&lt;=IF($L110="",12,$L110),MOD(6-$K110,$N110)=0),$J110,0)))</f>
        <v>0</v>
      </c>
      <c r="U110" s="19" t="n">
        <f aca="false">IF(OR($M110="",$M110="ERR",$J110="",$K110="",$N110=""),0,IF($N110=0,IF(AND(OR(7=7,7=12),7&gt;=$K110,7&lt;=IF($L110="",12,$L110)),$J110,0),IF(AND(7&gt;=$K110,7&lt;=IF($L110="",12,$L110),MOD(7-$K110,$N110)=0),$J110,0)))</f>
        <v>0</v>
      </c>
      <c r="V110" s="19" t="n">
        <f aca="false">IF(OR($M110="",$M110="ERR",$J110="",$K110="",$N110=""),0,IF($N110=0,IF(AND(OR(8=7,8=12),8&gt;=$K110,8&lt;=IF($L110="",12,$L110)),$J110,0),IF(AND(8&gt;=$K110,8&lt;=IF($L110="",12,$L110),MOD(8-$K110,$N110)=0),$J110,0)))</f>
        <v>0</v>
      </c>
      <c r="W110" s="19" t="n">
        <f aca="false">IF(OR($M110="",$M110="ERR",$J110="",$K110="",$N110=""),0,IF($N110=0,IF(AND(OR(9=7,9=12),9&gt;=$K110,9&lt;=IF($L110="",12,$L110)),$J110,0),IF(AND(9&gt;=$K110,9&lt;=IF($L110="",12,$L110),MOD(9-$K110,$N110)=0),$J110,0)))</f>
        <v>0</v>
      </c>
      <c r="X110" s="19" t="n">
        <f aca="false">IF(OR($M110="",$M110="ERR",$J110="",$K110="",$N110=""),0,IF($N110=0,IF(AND(OR(10=7,10=12),10&gt;=$K110,10&lt;=IF($L110="",12,$L110)),$J110,0),IF(AND(10&gt;=$K110,10&lt;=IF($L110="",12,$L110),MOD(10-$K110,$N110)=0),$J110,0)))</f>
        <v>0</v>
      </c>
      <c r="Y110" s="19" t="n">
        <f aca="false">IF(OR($M110="",$M110="ERR",$J110="",$K110="",$N110=""),0,IF($N110=0,IF(AND(OR(11=7,11=12),11&gt;=$K110,11&lt;=IF($L110="",12,$L110)),$J110,0),IF(AND(11&gt;=$K110,11&lt;=IF($L110="",12,$L110),MOD(11-$K110,$N110)=0),$J110,0)))</f>
        <v>0</v>
      </c>
      <c r="Z110" s="19" t="n">
        <f aca="false">IF(OR($M110="",$M110="ERR",$J110="",$K110="",$N110=""),0,IF($N110=0,IF(AND(OR(12=7,12=12),12&gt;=$K110,12&lt;=IF($L110="",12,$L110)),$J110,0),IF(AND(12&gt;=$K110,12&lt;=IF($L110="",12,$L110),MOD(12-$K110,$N110)=0),$J110,0)))</f>
        <v>0</v>
      </c>
      <c r="AA110" s="36" t="n">
        <f aca="false">SUM(O110:Z110)</f>
        <v>0</v>
      </c>
      <c r="AB110" s="15" t="str">
        <f aca="false">IF(AND($B110="",$D110="",$J110=""),"",IF($B110="","Falta código",IF(ISNA(MATCH($B110,LST_COD,0)),"Código no registrado en Trabajadores",IF($E110="","Concepto no está en el catálogo",IF($M110="ERR","Retención de otro empleador: Origen = Otro empleador",IF(OR($J110="",$K110=""),"Falta monto o mes",IF(OR($K110&lt;1,$K110&gt;12),"Mes inicio inválido",IF(AND($L110&lt;&gt;"",OR($L110&lt;$K110,$L110&gt;12)),"Mes fin inválido",IF($N110="","Falta frecuencia",IF(AND($G110&lt;&gt;"Otro empleador",SUMPRODUCT(($O110:$Z110&lt;&gt;0)*(((COLUMN($O110:$Z110)-14)&lt;INDEX(Trabajadores!$M$6:$M$105,MATCH($B110,LST_COD,0)))+((COLUMN($O110:$Z110)-14)&gt;INDEX(Trabajadores!$N$6:$N$105,MATCH($B110,LST_COD,0)))))&gt;0),"Aviso: hay meses fuera del periodo laboral","OK"))))))))))</f>
        <v/>
      </c>
    </row>
    <row r="111" customFormat="false" ht="15" hidden="false" customHeight="false" outlineLevel="0" collapsed="false">
      <c r="A111" s="23" t="n">
        <v>106</v>
      </c>
      <c r="B111" s="7"/>
      <c r="C111" s="35" t="str">
        <f aca="false">IF($B111="","",IFERROR(INDEX(Trabajadores!$D$6:$D$105,MATCH($B111,LST_COD,0)),"¿Código?"))</f>
        <v/>
      </c>
      <c r="D111" s="30"/>
      <c r="E111" s="9" t="str">
        <f aca="false">IF($D111="","",IFERROR(VLOOKUP($D111,CONC_TABLA,2,FALSE()),""))</f>
        <v/>
      </c>
      <c r="F111" s="9" t="str">
        <f aca="false">IF($D111="","",IFERROR(VLOOKUP($D111,CONC_TABLA,3,FALSE()),""))</f>
        <v/>
      </c>
      <c r="G111" s="30"/>
      <c r="H111" s="30"/>
      <c r="I111" s="30"/>
      <c r="J111" s="29"/>
      <c r="K111" s="28"/>
      <c r="L111" s="28"/>
      <c r="M111" s="9" t="str">
        <f aca="false">IF(OR($B111="",$E111=""),"",IF($E111="INA","INA",IF($G111="Otro empleador",IF($E111="RET","RETO",IF($E111="ORD","OTO","OTX")),IF($E111="RET","ERR",$E111))))</f>
        <v/>
      </c>
      <c r="N111" s="9" t="str">
        <f aca="false">IF($I111="","",IFERROR(VLOOKUP($I111,FREC_TABLA,2,FALSE()),""))</f>
        <v/>
      </c>
      <c r="O111" s="19" t="n">
        <f aca="false">IF(OR($M111="",$M111="ERR",$J111="",$K111="",$N111=""),0,IF($N111=0,IF(AND(OR(1=7,1=12),1&gt;=$K111,1&lt;=IF($L111="",12,$L111)),$J111,0),IF(AND(1&gt;=$K111,1&lt;=IF($L111="",12,$L111),MOD(1-$K111,$N111)=0),$J111,0)))</f>
        <v>0</v>
      </c>
      <c r="P111" s="19" t="n">
        <f aca="false">IF(OR($M111="",$M111="ERR",$J111="",$K111="",$N111=""),0,IF($N111=0,IF(AND(OR(2=7,2=12),2&gt;=$K111,2&lt;=IF($L111="",12,$L111)),$J111,0),IF(AND(2&gt;=$K111,2&lt;=IF($L111="",12,$L111),MOD(2-$K111,$N111)=0),$J111,0)))</f>
        <v>0</v>
      </c>
      <c r="Q111" s="19" t="n">
        <f aca="false">IF(OR($M111="",$M111="ERR",$J111="",$K111="",$N111=""),0,IF($N111=0,IF(AND(OR(3=7,3=12),3&gt;=$K111,3&lt;=IF($L111="",12,$L111)),$J111,0),IF(AND(3&gt;=$K111,3&lt;=IF($L111="",12,$L111),MOD(3-$K111,$N111)=0),$J111,0)))</f>
        <v>0</v>
      </c>
      <c r="R111" s="19" t="n">
        <f aca="false">IF(OR($M111="",$M111="ERR",$J111="",$K111="",$N111=""),0,IF($N111=0,IF(AND(OR(4=7,4=12),4&gt;=$K111,4&lt;=IF($L111="",12,$L111)),$J111,0),IF(AND(4&gt;=$K111,4&lt;=IF($L111="",12,$L111),MOD(4-$K111,$N111)=0),$J111,0)))</f>
        <v>0</v>
      </c>
      <c r="S111" s="19" t="n">
        <f aca="false">IF(OR($M111="",$M111="ERR",$J111="",$K111="",$N111=""),0,IF($N111=0,IF(AND(OR(5=7,5=12),5&gt;=$K111,5&lt;=IF($L111="",12,$L111)),$J111,0),IF(AND(5&gt;=$K111,5&lt;=IF($L111="",12,$L111),MOD(5-$K111,$N111)=0),$J111,0)))</f>
        <v>0</v>
      </c>
      <c r="T111" s="19" t="n">
        <f aca="false">IF(OR($M111="",$M111="ERR",$J111="",$K111="",$N111=""),0,IF($N111=0,IF(AND(OR(6=7,6=12),6&gt;=$K111,6&lt;=IF($L111="",12,$L111)),$J111,0),IF(AND(6&gt;=$K111,6&lt;=IF($L111="",12,$L111),MOD(6-$K111,$N111)=0),$J111,0)))</f>
        <v>0</v>
      </c>
      <c r="U111" s="19" t="n">
        <f aca="false">IF(OR($M111="",$M111="ERR",$J111="",$K111="",$N111=""),0,IF($N111=0,IF(AND(OR(7=7,7=12),7&gt;=$K111,7&lt;=IF($L111="",12,$L111)),$J111,0),IF(AND(7&gt;=$K111,7&lt;=IF($L111="",12,$L111),MOD(7-$K111,$N111)=0),$J111,0)))</f>
        <v>0</v>
      </c>
      <c r="V111" s="19" t="n">
        <f aca="false">IF(OR($M111="",$M111="ERR",$J111="",$K111="",$N111=""),0,IF($N111=0,IF(AND(OR(8=7,8=12),8&gt;=$K111,8&lt;=IF($L111="",12,$L111)),$J111,0),IF(AND(8&gt;=$K111,8&lt;=IF($L111="",12,$L111),MOD(8-$K111,$N111)=0),$J111,0)))</f>
        <v>0</v>
      </c>
      <c r="W111" s="19" t="n">
        <f aca="false">IF(OR($M111="",$M111="ERR",$J111="",$K111="",$N111=""),0,IF($N111=0,IF(AND(OR(9=7,9=12),9&gt;=$K111,9&lt;=IF($L111="",12,$L111)),$J111,0),IF(AND(9&gt;=$K111,9&lt;=IF($L111="",12,$L111),MOD(9-$K111,$N111)=0),$J111,0)))</f>
        <v>0</v>
      </c>
      <c r="X111" s="19" t="n">
        <f aca="false">IF(OR($M111="",$M111="ERR",$J111="",$K111="",$N111=""),0,IF($N111=0,IF(AND(OR(10=7,10=12),10&gt;=$K111,10&lt;=IF($L111="",12,$L111)),$J111,0),IF(AND(10&gt;=$K111,10&lt;=IF($L111="",12,$L111),MOD(10-$K111,$N111)=0),$J111,0)))</f>
        <v>0</v>
      </c>
      <c r="Y111" s="19" t="n">
        <f aca="false">IF(OR($M111="",$M111="ERR",$J111="",$K111="",$N111=""),0,IF($N111=0,IF(AND(OR(11=7,11=12),11&gt;=$K111,11&lt;=IF($L111="",12,$L111)),$J111,0),IF(AND(11&gt;=$K111,11&lt;=IF($L111="",12,$L111),MOD(11-$K111,$N111)=0),$J111,0)))</f>
        <v>0</v>
      </c>
      <c r="Z111" s="19" t="n">
        <f aca="false">IF(OR($M111="",$M111="ERR",$J111="",$K111="",$N111=""),0,IF($N111=0,IF(AND(OR(12=7,12=12),12&gt;=$K111,12&lt;=IF($L111="",12,$L111)),$J111,0),IF(AND(12&gt;=$K111,12&lt;=IF($L111="",12,$L111),MOD(12-$K111,$N111)=0),$J111,0)))</f>
        <v>0</v>
      </c>
      <c r="AA111" s="36" t="n">
        <f aca="false">SUM(O111:Z111)</f>
        <v>0</v>
      </c>
      <c r="AB111" s="15" t="str">
        <f aca="false">IF(AND($B111="",$D111="",$J111=""),"",IF($B111="","Falta código",IF(ISNA(MATCH($B111,LST_COD,0)),"Código no registrado en Trabajadores",IF($E111="","Concepto no está en el catálogo",IF($M111="ERR","Retención de otro empleador: Origen = Otro empleador",IF(OR($J111="",$K111=""),"Falta monto o mes",IF(OR($K111&lt;1,$K111&gt;12),"Mes inicio inválido",IF(AND($L111&lt;&gt;"",OR($L111&lt;$K111,$L111&gt;12)),"Mes fin inválido",IF($N111="","Falta frecuencia",IF(AND($G111&lt;&gt;"Otro empleador",SUMPRODUCT(($O111:$Z111&lt;&gt;0)*(((COLUMN($O111:$Z111)-14)&lt;INDEX(Trabajadores!$M$6:$M$105,MATCH($B111,LST_COD,0)))+((COLUMN($O111:$Z111)-14)&gt;INDEX(Trabajadores!$N$6:$N$105,MATCH($B111,LST_COD,0)))))&gt;0),"Aviso: hay meses fuera del periodo laboral","OK"))))))))))</f>
        <v/>
      </c>
    </row>
    <row r="112" customFormat="false" ht="15" hidden="false" customHeight="false" outlineLevel="0" collapsed="false">
      <c r="A112" s="23" t="n">
        <v>107</v>
      </c>
      <c r="B112" s="7"/>
      <c r="C112" s="35" t="str">
        <f aca="false">IF($B112="","",IFERROR(INDEX(Trabajadores!$D$6:$D$105,MATCH($B112,LST_COD,0)),"¿Código?"))</f>
        <v/>
      </c>
      <c r="D112" s="30"/>
      <c r="E112" s="9" t="str">
        <f aca="false">IF($D112="","",IFERROR(VLOOKUP($D112,CONC_TABLA,2,FALSE()),""))</f>
        <v/>
      </c>
      <c r="F112" s="9" t="str">
        <f aca="false">IF($D112="","",IFERROR(VLOOKUP($D112,CONC_TABLA,3,FALSE()),""))</f>
        <v/>
      </c>
      <c r="G112" s="30"/>
      <c r="H112" s="30"/>
      <c r="I112" s="30"/>
      <c r="J112" s="29"/>
      <c r="K112" s="28"/>
      <c r="L112" s="28"/>
      <c r="M112" s="9" t="str">
        <f aca="false">IF(OR($B112="",$E112=""),"",IF($E112="INA","INA",IF($G112="Otro empleador",IF($E112="RET","RETO",IF($E112="ORD","OTO","OTX")),IF($E112="RET","ERR",$E112))))</f>
        <v/>
      </c>
      <c r="N112" s="9" t="str">
        <f aca="false">IF($I112="","",IFERROR(VLOOKUP($I112,FREC_TABLA,2,FALSE()),""))</f>
        <v/>
      </c>
      <c r="O112" s="19" t="n">
        <f aca="false">IF(OR($M112="",$M112="ERR",$J112="",$K112="",$N112=""),0,IF($N112=0,IF(AND(OR(1=7,1=12),1&gt;=$K112,1&lt;=IF($L112="",12,$L112)),$J112,0),IF(AND(1&gt;=$K112,1&lt;=IF($L112="",12,$L112),MOD(1-$K112,$N112)=0),$J112,0)))</f>
        <v>0</v>
      </c>
      <c r="P112" s="19" t="n">
        <f aca="false">IF(OR($M112="",$M112="ERR",$J112="",$K112="",$N112=""),0,IF($N112=0,IF(AND(OR(2=7,2=12),2&gt;=$K112,2&lt;=IF($L112="",12,$L112)),$J112,0),IF(AND(2&gt;=$K112,2&lt;=IF($L112="",12,$L112),MOD(2-$K112,$N112)=0),$J112,0)))</f>
        <v>0</v>
      </c>
      <c r="Q112" s="19" t="n">
        <f aca="false">IF(OR($M112="",$M112="ERR",$J112="",$K112="",$N112=""),0,IF($N112=0,IF(AND(OR(3=7,3=12),3&gt;=$K112,3&lt;=IF($L112="",12,$L112)),$J112,0),IF(AND(3&gt;=$K112,3&lt;=IF($L112="",12,$L112),MOD(3-$K112,$N112)=0),$J112,0)))</f>
        <v>0</v>
      </c>
      <c r="R112" s="19" t="n">
        <f aca="false">IF(OR($M112="",$M112="ERR",$J112="",$K112="",$N112=""),0,IF($N112=0,IF(AND(OR(4=7,4=12),4&gt;=$K112,4&lt;=IF($L112="",12,$L112)),$J112,0),IF(AND(4&gt;=$K112,4&lt;=IF($L112="",12,$L112),MOD(4-$K112,$N112)=0),$J112,0)))</f>
        <v>0</v>
      </c>
      <c r="S112" s="19" t="n">
        <f aca="false">IF(OR($M112="",$M112="ERR",$J112="",$K112="",$N112=""),0,IF($N112=0,IF(AND(OR(5=7,5=12),5&gt;=$K112,5&lt;=IF($L112="",12,$L112)),$J112,0),IF(AND(5&gt;=$K112,5&lt;=IF($L112="",12,$L112),MOD(5-$K112,$N112)=0),$J112,0)))</f>
        <v>0</v>
      </c>
      <c r="T112" s="19" t="n">
        <f aca="false">IF(OR($M112="",$M112="ERR",$J112="",$K112="",$N112=""),0,IF($N112=0,IF(AND(OR(6=7,6=12),6&gt;=$K112,6&lt;=IF($L112="",12,$L112)),$J112,0),IF(AND(6&gt;=$K112,6&lt;=IF($L112="",12,$L112),MOD(6-$K112,$N112)=0),$J112,0)))</f>
        <v>0</v>
      </c>
      <c r="U112" s="19" t="n">
        <f aca="false">IF(OR($M112="",$M112="ERR",$J112="",$K112="",$N112=""),0,IF($N112=0,IF(AND(OR(7=7,7=12),7&gt;=$K112,7&lt;=IF($L112="",12,$L112)),$J112,0),IF(AND(7&gt;=$K112,7&lt;=IF($L112="",12,$L112),MOD(7-$K112,$N112)=0),$J112,0)))</f>
        <v>0</v>
      </c>
      <c r="V112" s="19" t="n">
        <f aca="false">IF(OR($M112="",$M112="ERR",$J112="",$K112="",$N112=""),0,IF($N112=0,IF(AND(OR(8=7,8=12),8&gt;=$K112,8&lt;=IF($L112="",12,$L112)),$J112,0),IF(AND(8&gt;=$K112,8&lt;=IF($L112="",12,$L112),MOD(8-$K112,$N112)=0),$J112,0)))</f>
        <v>0</v>
      </c>
      <c r="W112" s="19" t="n">
        <f aca="false">IF(OR($M112="",$M112="ERR",$J112="",$K112="",$N112=""),0,IF($N112=0,IF(AND(OR(9=7,9=12),9&gt;=$K112,9&lt;=IF($L112="",12,$L112)),$J112,0),IF(AND(9&gt;=$K112,9&lt;=IF($L112="",12,$L112),MOD(9-$K112,$N112)=0),$J112,0)))</f>
        <v>0</v>
      </c>
      <c r="X112" s="19" t="n">
        <f aca="false">IF(OR($M112="",$M112="ERR",$J112="",$K112="",$N112=""),0,IF($N112=0,IF(AND(OR(10=7,10=12),10&gt;=$K112,10&lt;=IF($L112="",12,$L112)),$J112,0),IF(AND(10&gt;=$K112,10&lt;=IF($L112="",12,$L112),MOD(10-$K112,$N112)=0),$J112,0)))</f>
        <v>0</v>
      </c>
      <c r="Y112" s="19" t="n">
        <f aca="false">IF(OR($M112="",$M112="ERR",$J112="",$K112="",$N112=""),0,IF($N112=0,IF(AND(OR(11=7,11=12),11&gt;=$K112,11&lt;=IF($L112="",12,$L112)),$J112,0),IF(AND(11&gt;=$K112,11&lt;=IF($L112="",12,$L112),MOD(11-$K112,$N112)=0),$J112,0)))</f>
        <v>0</v>
      </c>
      <c r="Z112" s="19" t="n">
        <f aca="false">IF(OR($M112="",$M112="ERR",$J112="",$K112="",$N112=""),0,IF($N112=0,IF(AND(OR(12=7,12=12),12&gt;=$K112,12&lt;=IF($L112="",12,$L112)),$J112,0),IF(AND(12&gt;=$K112,12&lt;=IF($L112="",12,$L112),MOD(12-$K112,$N112)=0),$J112,0)))</f>
        <v>0</v>
      </c>
      <c r="AA112" s="36" t="n">
        <f aca="false">SUM(O112:Z112)</f>
        <v>0</v>
      </c>
      <c r="AB112" s="15" t="str">
        <f aca="false">IF(AND($B112="",$D112="",$J112=""),"",IF($B112="","Falta código",IF(ISNA(MATCH($B112,LST_COD,0)),"Código no registrado en Trabajadores",IF($E112="","Concepto no está en el catálogo",IF($M112="ERR","Retención de otro empleador: Origen = Otro empleador",IF(OR($J112="",$K112=""),"Falta monto o mes",IF(OR($K112&lt;1,$K112&gt;12),"Mes inicio inválido",IF(AND($L112&lt;&gt;"",OR($L112&lt;$K112,$L112&gt;12)),"Mes fin inválido",IF($N112="","Falta frecuencia",IF(AND($G112&lt;&gt;"Otro empleador",SUMPRODUCT(($O112:$Z112&lt;&gt;0)*(((COLUMN($O112:$Z112)-14)&lt;INDEX(Trabajadores!$M$6:$M$105,MATCH($B112,LST_COD,0)))+((COLUMN($O112:$Z112)-14)&gt;INDEX(Trabajadores!$N$6:$N$105,MATCH($B112,LST_COD,0)))))&gt;0),"Aviso: hay meses fuera del periodo laboral","OK"))))))))))</f>
        <v/>
      </c>
    </row>
    <row r="113" customFormat="false" ht="15" hidden="false" customHeight="false" outlineLevel="0" collapsed="false">
      <c r="A113" s="23" t="n">
        <v>108</v>
      </c>
      <c r="B113" s="7"/>
      <c r="C113" s="35" t="str">
        <f aca="false">IF($B113="","",IFERROR(INDEX(Trabajadores!$D$6:$D$105,MATCH($B113,LST_COD,0)),"¿Código?"))</f>
        <v/>
      </c>
      <c r="D113" s="30"/>
      <c r="E113" s="9" t="str">
        <f aca="false">IF($D113="","",IFERROR(VLOOKUP($D113,CONC_TABLA,2,FALSE()),""))</f>
        <v/>
      </c>
      <c r="F113" s="9" t="str">
        <f aca="false">IF($D113="","",IFERROR(VLOOKUP($D113,CONC_TABLA,3,FALSE()),""))</f>
        <v/>
      </c>
      <c r="G113" s="30"/>
      <c r="H113" s="30"/>
      <c r="I113" s="30"/>
      <c r="J113" s="29"/>
      <c r="K113" s="28"/>
      <c r="L113" s="28"/>
      <c r="M113" s="9" t="str">
        <f aca="false">IF(OR($B113="",$E113=""),"",IF($E113="INA","INA",IF($G113="Otro empleador",IF($E113="RET","RETO",IF($E113="ORD","OTO","OTX")),IF($E113="RET","ERR",$E113))))</f>
        <v/>
      </c>
      <c r="N113" s="9" t="str">
        <f aca="false">IF($I113="","",IFERROR(VLOOKUP($I113,FREC_TABLA,2,FALSE()),""))</f>
        <v/>
      </c>
      <c r="O113" s="19" t="n">
        <f aca="false">IF(OR($M113="",$M113="ERR",$J113="",$K113="",$N113=""),0,IF($N113=0,IF(AND(OR(1=7,1=12),1&gt;=$K113,1&lt;=IF($L113="",12,$L113)),$J113,0),IF(AND(1&gt;=$K113,1&lt;=IF($L113="",12,$L113),MOD(1-$K113,$N113)=0),$J113,0)))</f>
        <v>0</v>
      </c>
      <c r="P113" s="19" t="n">
        <f aca="false">IF(OR($M113="",$M113="ERR",$J113="",$K113="",$N113=""),0,IF($N113=0,IF(AND(OR(2=7,2=12),2&gt;=$K113,2&lt;=IF($L113="",12,$L113)),$J113,0),IF(AND(2&gt;=$K113,2&lt;=IF($L113="",12,$L113),MOD(2-$K113,$N113)=0),$J113,0)))</f>
        <v>0</v>
      </c>
      <c r="Q113" s="19" t="n">
        <f aca="false">IF(OR($M113="",$M113="ERR",$J113="",$K113="",$N113=""),0,IF($N113=0,IF(AND(OR(3=7,3=12),3&gt;=$K113,3&lt;=IF($L113="",12,$L113)),$J113,0),IF(AND(3&gt;=$K113,3&lt;=IF($L113="",12,$L113),MOD(3-$K113,$N113)=0),$J113,0)))</f>
        <v>0</v>
      </c>
      <c r="R113" s="19" t="n">
        <f aca="false">IF(OR($M113="",$M113="ERR",$J113="",$K113="",$N113=""),0,IF($N113=0,IF(AND(OR(4=7,4=12),4&gt;=$K113,4&lt;=IF($L113="",12,$L113)),$J113,0),IF(AND(4&gt;=$K113,4&lt;=IF($L113="",12,$L113),MOD(4-$K113,$N113)=0),$J113,0)))</f>
        <v>0</v>
      </c>
      <c r="S113" s="19" t="n">
        <f aca="false">IF(OR($M113="",$M113="ERR",$J113="",$K113="",$N113=""),0,IF($N113=0,IF(AND(OR(5=7,5=12),5&gt;=$K113,5&lt;=IF($L113="",12,$L113)),$J113,0),IF(AND(5&gt;=$K113,5&lt;=IF($L113="",12,$L113),MOD(5-$K113,$N113)=0),$J113,0)))</f>
        <v>0</v>
      </c>
      <c r="T113" s="19" t="n">
        <f aca="false">IF(OR($M113="",$M113="ERR",$J113="",$K113="",$N113=""),0,IF($N113=0,IF(AND(OR(6=7,6=12),6&gt;=$K113,6&lt;=IF($L113="",12,$L113)),$J113,0),IF(AND(6&gt;=$K113,6&lt;=IF($L113="",12,$L113),MOD(6-$K113,$N113)=0),$J113,0)))</f>
        <v>0</v>
      </c>
      <c r="U113" s="19" t="n">
        <f aca="false">IF(OR($M113="",$M113="ERR",$J113="",$K113="",$N113=""),0,IF($N113=0,IF(AND(OR(7=7,7=12),7&gt;=$K113,7&lt;=IF($L113="",12,$L113)),$J113,0),IF(AND(7&gt;=$K113,7&lt;=IF($L113="",12,$L113),MOD(7-$K113,$N113)=0),$J113,0)))</f>
        <v>0</v>
      </c>
      <c r="V113" s="19" t="n">
        <f aca="false">IF(OR($M113="",$M113="ERR",$J113="",$K113="",$N113=""),0,IF($N113=0,IF(AND(OR(8=7,8=12),8&gt;=$K113,8&lt;=IF($L113="",12,$L113)),$J113,0),IF(AND(8&gt;=$K113,8&lt;=IF($L113="",12,$L113),MOD(8-$K113,$N113)=0),$J113,0)))</f>
        <v>0</v>
      </c>
      <c r="W113" s="19" t="n">
        <f aca="false">IF(OR($M113="",$M113="ERR",$J113="",$K113="",$N113=""),0,IF($N113=0,IF(AND(OR(9=7,9=12),9&gt;=$K113,9&lt;=IF($L113="",12,$L113)),$J113,0),IF(AND(9&gt;=$K113,9&lt;=IF($L113="",12,$L113),MOD(9-$K113,$N113)=0),$J113,0)))</f>
        <v>0</v>
      </c>
      <c r="X113" s="19" t="n">
        <f aca="false">IF(OR($M113="",$M113="ERR",$J113="",$K113="",$N113=""),0,IF($N113=0,IF(AND(OR(10=7,10=12),10&gt;=$K113,10&lt;=IF($L113="",12,$L113)),$J113,0),IF(AND(10&gt;=$K113,10&lt;=IF($L113="",12,$L113),MOD(10-$K113,$N113)=0),$J113,0)))</f>
        <v>0</v>
      </c>
      <c r="Y113" s="19" t="n">
        <f aca="false">IF(OR($M113="",$M113="ERR",$J113="",$K113="",$N113=""),0,IF($N113=0,IF(AND(OR(11=7,11=12),11&gt;=$K113,11&lt;=IF($L113="",12,$L113)),$J113,0),IF(AND(11&gt;=$K113,11&lt;=IF($L113="",12,$L113),MOD(11-$K113,$N113)=0),$J113,0)))</f>
        <v>0</v>
      </c>
      <c r="Z113" s="19" t="n">
        <f aca="false">IF(OR($M113="",$M113="ERR",$J113="",$K113="",$N113=""),0,IF($N113=0,IF(AND(OR(12=7,12=12),12&gt;=$K113,12&lt;=IF($L113="",12,$L113)),$J113,0),IF(AND(12&gt;=$K113,12&lt;=IF($L113="",12,$L113),MOD(12-$K113,$N113)=0),$J113,0)))</f>
        <v>0</v>
      </c>
      <c r="AA113" s="36" t="n">
        <f aca="false">SUM(O113:Z113)</f>
        <v>0</v>
      </c>
      <c r="AB113" s="15" t="str">
        <f aca="false">IF(AND($B113="",$D113="",$J113=""),"",IF($B113="","Falta código",IF(ISNA(MATCH($B113,LST_COD,0)),"Código no registrado en Trabajadores",IF($E113="","Concepto no está en el catálogo",IF($M113="ERR","Retención de otro empleador: Origen = Otro empleador",IF(OR($J113="",$K113=""),"Falta monto o mes",IF(OR($K113&lt;1,$K113&gt;12),"Mes inicio inválido",IF(AND($L113&lt;&gt;"",OR($L113&lt;$K113,$L113&gt;12)),"Mes fin inválido",IF($N113="","Falta frecuencia",IF(AND($G113&lt;&gt;"Otro empleador",SUMPRODUCT(($O113:$Z113&lt;&gt;0)*(((COLUMN($O113:$Z113)-14)&lt;INDEX(Trabajadores!$M$6:$M$105,MATCH($B113,LST_COD,0)))+((COLUMN($O113:$Z113)-14)&gt;INDEX(Trabajadores!$N$6:$N$105,MATCH($B113,LST_COD,0)))))&gt;0),"Aviso: hay meses fuera del periodo laboral","OK"))))))))))</f>
        <v/>
      </c>
    </row>
    <row r="114" customFormat="false" ht="15" hidden="false" customHeight="false" outlineLevel="0" collapsed="false">
      <c r="A114" s="23" t="n">
        <v>109</v>
      </c>
      <c r="B114" s="7"/>
      <c r="C114" s="35" t="str">
        <f aca="false">IF($B114="","",IFERROR(INDEX(Trabajadores!$D$6:$D$105,MATCH($B114,LST_COD,0)),"¿Código?"))</f>
        <v/>
      </c>
      <c r="D114" s="30"/>
      <c r="E114" s="9" t="str">
        <f aca="false">IF($D114="","",IFERROR(VLOOKUP($D114,CONC_TABLA,2,FALSE()),""))</f>
        <v/>
      </c>
      <c r="F114" s="9" t="str">
        <f aca="false">IF($D114="","",IFERROR(VLOOKUP($D114,CONC_TABLA,3,FALSE()),""))</f>
        <v/>
      </c>
      <c r="G114" s="30"/>
      <c r="H114" s="30"/>
      <c r="I114" s="30"/>
      <c r="J114" s="29"/>
      <c r="K114" s="28"/>
      <c r="L114" s="28"/>
      <c r="M114" s="9" t="str">
        <f aca="false">IF(OR($B114="",$E114=""),"",IF($E114="INA","INA",IF($G114="Otro empleador",IF($E114="RET","RETO",IF($E114="ORD","OTO","OTX")),IF($E114="RET","ERR",$E114))))</f>
        <v/>
      </c>
      <c r="N114" s="9" t="str">
        <f aca="false">IF($I114="","",IFERROR(VLOOKUP($I114,FREC_TABLA,2,FALSE()),""))</f>
        <v/>
      </c>
      <c r="O114" s="19" t="n">
        <f aca="false">IF(OR($M114="",$M114="ERR",$J114="",$K114="",$N114=""),0,IF($N114=0,IF(AND(OR(1=7,1=12),1&gt;=$K114,1&lt;=IF($L114="",12,$L114)),$J114,0),IF(AND(1&gt;=$K114,1&lt;=IF($L114="",12,$L114),MOD(1-$K114,$N114)=0),$J114,0)))</f>
        <v>0</v>
      </c>
      <c r="P114" s="19" t="n">
        <f aca="false">IF(OR($M114="",$M114="ERR",$J114="",$K114="",$N114=""),0,IF($N114=0,IF(AND(OR(2=7,2=12),2&gt;=$K114,2&lt;=IF($L114="",12,$L114)),$J114,0),IF(AND(2&gt;=$K114,2&lt;=IF($L114="",12,$L114),MOD(2-$K114,$N114)=0),$J114,0)))</f>
        <v>0</v>
      </c>
      <c r="Q114" s="19" t="n">
        <f aca="false">IF(OR($M114="",$M114="ERR",$J114="",$K114="",$N114=""),0,IF($N114=0,IF(AND(OR(3=7,3=12),3&gt;=$K114,3&lt;=IF($L114="",12,$L114)),$J114,0),IF(AND(3&gt;=$K114,3&lt;=IF($L114="",12,$L114),MOD(3-$K114,$N114)=0),$J114,0)))</f>
        <v>0</v>
      </c>
      <c r="R114" s="19" t="n">
        <f aca="false">IF(OR($M114="",$M114="ERR",$J114="",$K114="",$N114=""),0,IF($N114=0,IF(AND(OR(4=7,4=12),4&gt;=$K114,4&lt;=IF($L114="",12,$L114)),$J114,0),IF(AND(4&gt;=$K114,4&lt;=IF($L114="",12,$L114),MOD(4-$K114,$N114)=0),$J114,0)))</f>
        <v>0</v>
      </c>
      <c r="S114" s="19" t="n">
        <f aca="false">IF(OR($M114="",$M114="ERR",$J114="",$K114="",$N114=""),0,IF($N114=0,IF(AND(OR(5=7,5=12),5&gt;=$K114,5&lt;=IF($L114="",12,$L114)),$J114,0),IF(AND(5&gt;=$K114,5&lt;=IF($L114="",12,$L114),MOD(5-$K114,$N114)=0),$J114,0)))</f>
        <v>0</v>
      </c>
      <c r="T114" s="19" t="n">
        <f aca="false">IF(OR($M114="",$M114="ERR",$J114="",$K114="",$N114=""),0,IF($N114=0,IF(AND(OR(6=7,6=12),6&gt;=$K114,6&lt;=IF($L114="",12,$L114)),$J114,0),IF(AND(6&gt;=$K114,6&lt;=IF($L114="",12,$L114),MOD(6-$K114,$N114)=0),$J114,0)))</f>
        <v>0</v>
      </c>
      <c r="U114" s="19" t="n">
        <f aca="false">IF(OR($M114="",$M114="ERR",$J114="",$K114="",$N114=""),0,IF($N114=0,IF(AND(OR(7=7,7=12),7&gt;=$K114,7&lt;=IF($L114="",12,$L114)),$J114,0),IF(AND(7&gt;=$K114,7&lt;=IF($L114="",12,$L114),MOD(7-$K114,$N114)=0),$J114,0)))</f>
        <v>0</v>
      </c>
      <c r="V114" s="19" t="n">
        <f aca="false">IF(OR($M114="",$M114="ERR",$J114="",$K114="",$N114=""),0,IF($N114=0,IF(AND(OR(8=7,8=12),8&gt;=$K114,8&lt;=IF($L114="",12,$L114)),$J114,0),IF(AND(8&gt;=$K114,8&lt;=IF($L114="",12,$L114),MOD(8-$K114,$N114)=0),$J114,0)))</f>
        <v>0</v>
      </c>
      <c r="W114" s="19" t="n">
        <f aca="false">IF(OR($M114="",$M114="ERR",$J114="",$K114="",$N114=""),0,IF($N114=0,IF(AND(OR(9=7,9=12),9&gt;=$K114,9&lt;=IF($L114="",12,$L114)),$J114,0),IF(AND(9&gt;=$K114,9&lt;=IF($L114="",12,$L114),MOD(9-$K114,$N114)=0),$J114,0)))</f>
        <v>0</v>
      </c>
      <c r="X114" s="19" t="n">
        <f aca="false">IF(OR($M114="",$M114="ERR",$J114="",$K114="",$N114=""),0,IF($N114=0,IF(AND(OR(10=7,10=12),10&gt;=$K114,10&lt;=IF($L114="",12,$L114)),$J114,0),IF(AND(10&gt;=$K114,10&lt;=IF($L114="",12,$L114),MOD(10-$K114,$N114)=0),$J114,0)))</f>
        <v>0</v>
      </c>
      <c r="Y114" s="19" t="n">
        <f aca="false">IF(OR($M114="",$M114="ERR",$J114="",$K114="",$N114=""),0,IF($N114=0,IF(AND(OR(11=7,11=12),11&gt;=$K114,11&lt;=IF($L114="",12,$L114)),$J114,0),IF(AND(11&gt;=$K114,11&lt;=IF($L114="",12,$L114),MOD(11-$K114,$N114)=0),$J114,0)))</f>
        <v>0</v>
      </c>
      <c r="Z114" s="19" t="n">
        <f aca="false">IF(OR($M114="",$M114="ERR",$J114="",$K114="",$N114=""),0,IF($N114=0,IF(AND(OR(12=7,12=12),12&gt;=$K114,12&lt;=IF($L114="",12,$L114)),$J114,0),IF(AND(12&gt;=$K114,12&lt;=IF($L114="",12,$L114),MOD(12-$K114,$N114)=0),$J114,0)))</f>
        <v>0</v>
      </c>
      <c r="AA114" s="36" t="n">
        <f aca="false">SUM(O114:Z114)</f>
        <v>0</v>
      </c>
      <c r="AB114" s="15" t="str">
        <f aca="false">IF(AND($B114="",$D114="",$J114=""),"",IF($B114="","Falta código",IF(ISNA(MATCH($B114,LST_COD,0)),"Código no registrado en Trabajadores",IF($E114="","Concepto no está en el catálogo",IF($M114="ERR","Retención de otro empleador: Origen = Otro empleador",IF(OR($J114="",$K114=""),"Falta monto o mes",IF(OR($K114&lt;1,$K114&gt;12),"Mes inicio inválido",IF(AND($L114&lt;&gt;"",OR($L114&lt;$K114,$L114&gt;12)),"Mes fin inválido",IF($N114="","Falta frecuencia",IF(AND($G114&lt;&gt;"Otro empleador",SUMPRODUCT(($O114:$Z114&lt;&gt;0)*(((COLUMN($O114:$Z114)-14)&lt;INDEX(Trabajadores!$M$6:$M$105,MATCH($B114,LST_COD,0)))+((COLUMN($O114:$Z114)-14)&gt;INDEX(Trabajadores!$N$6:$N$105,MATCH($B114,LST_COD,0)))))&gt;0),"Aviso: hay meses fuera del periodo laboral","OK"))))))))))</f>
        <v/>
      </c>
    </row>
    <row r="115" customFormat="false" ht="15" hidden="false" customHeight="false" outlineLevel="0" collapsed="false">
      <c r="A115" s="23" t="n">
        <v>110</v>
      </c>
      <c r="B115" s="7"/>
      <c r="C115" s="35" t="str">
        <f aca="false">IF($B115="","",IFERROR(INDEX(Trabajadores!$D$6:$D$105,MATCH($B115,LST_COD,0)),"¿Código?"))</f>
        <v/>
      </c>
      <c r="D115" s="30"/>
      <c r="E115" s="9" t="str">
        <f aca="false">IF($D115="","",IFERROR(VLOOKUP($D115,CONC_TABLA,2,FALSE()),""))</f>
        <v/>
      </c>
      <c r="F115" s="9" t="str">
        <f aca="false">IF($D115="","",IFERROR(VLOOKUP($D115,CONC_TABLA,3,FALSE()),""))</f>
        <v/>
      </c>
      <c r="G115" s="30"/>
      <c r="H115" s="30"/>
      <c r="I115" s="30"/>
      <c r="J115" s="29"/>
      <c r="K115" s="28"/>
      <c r="L115" s="28"/>
      <c r="M115" s="9" t="str">
        <f aca="false">IF(OR($B115="",$E115=""),"",IF($E115="INA","INA",IF($G115="Otro empleador",IF($E115="RET","RETO",IF($E115="ORD","OTO","OTX")),IF($E115="RET","ERR",$E115))))</f>
        <v/>
      </c>
      <c r="N115" s="9" t="str">
        <f aca="false">IF($I115="","",IFERROR(VLOOKUP($I115,FREC_TABLA,2,FALSE()),""))</f>
        <v/>
      </c>
      <c r="O115" s="19" t="n">
        <f aca="false">IF(OR($M115="",$M115="ERR",$J115="",$K115="",$N115=""),0,IF($N115=0,IF(AND(OR(1=7,1=12),1&gt;=$K115,1&lt;=IF($L115="",12,$L115)),$J115,0),IF(AND(1&gt;=$K115,1&lt;=IF($L115="",12,$L115),MOD(1-$K115,$N115)=0),$J115,0)))</f>
        <v>0</v>
      </c>
      <c r="P115" s="19" t="n">
        <f aca="false">IF(OR($M115="",$M115="ERR",$J115="",$K115="",$N115=""),0,IF($N115=0,IF(AND(OR(2=7,2=12),2&gt;=$K115,2&lt;=IF($L115="",12,$L115)),$J115,0),IF(AND(2&gt;=$K115,2&lt;=IF($L115="",12,$L115),MOD(2-$K115,$N115)=0),$J115,0)))</f>
        <v>0</v>
      </c>
      <c r="Q115" s="19" t="n">
        <f aca="false">IF(OR($M115="",$M115="ERR",$J115="",$K115="",$N115=""),0,IF($N115=0,IF(AND(OR(3=7,3=12),3&gt;=$K115,3&lt;=IF($L115="",12,$L115)),$J115,0),IF(AND(3&gt;=$K115,3&lt;=IF($L115="",12,$L115),MOD(3-$K115,$N115)=0),$J115,0)))</f>
        <v>0</v>
      </c>
      <c r="R115" s="19" t="n">
        <f aca="false">IF(OR($M115="",$M115="ERR",$J115="",$K115="",$N115=""),0,IF($N115=0,IF(AND(OR(4=7,4=12),4&gt;=$K115,4&lt;=IF($L115="",12,$L115)),$J115,0),IF(AND(4&gt;=$K115,4&lt;=IF($L115="",12,$L115),MOD(4-$K115,$N115)=0),$J115,0)))</f>
        <v>0</v>
      </c>
      <c r="S115" s="19" t="n">
        <f aca="false">IF(OR($M115="",$M115="ERR",$J115="",$K115="",$N115=""),0,IF($N115=0,IF(AND(OR(5=7,5=12),5&gt;=$K115,5&lt;=IF($L115="",12,$L115)),$J115,0),IF(AND(5&gt;=$K115,5&lt;=IF($L115="",12,$L115),MOD(5-$K115,$N115)=0),$J115,0)))</f>
        <v>0</v>
      </c>
      <c r="T115" s="19" t="n">
        <f aca="false">IF(OR($M115="",$M115="ERR",$J115="",$K115="",$N115=""),0,IF($N115=0,IF(AND(OR(6=7,6=12),6&gt;=$K115,6&lt;=IF($L115="",12,$L115)),$J115,0),IF(AND(6&gt;=$K115,6&lt;=IF($L115="",12,$L115),MOD(6-$K115,$N115)=0),$J115,0)))</f>
        <v>0</v>
      </c>
      <c r="U115" s="19" t="n">
        <f aca="false">IF(OR($M115="",$M115="ERR",$J115="",$K115="",$N115=""),0,IF($N115=0,IF(AND(OR(7=7,7=12),7&gt;=$K115,7&lt;=IF($L115="",12,$L115)),$J115,0),IF(AND(7&gt;=$K115,7&lt;=IF($L115="",12,$L115),MOD(7-$K115,$N115)=0),$J115,0)))</f>
        <v>0</v>
      </c>
      <c r="V115" s="19" t="n">
        <f aca="false">IF(OR($M115="",$M115="ERR",$J115="",$K115="",$N115=""),0,IF($N115=0,IF(AND(OR(8=7,8=12),8&gt;=$K115,8&lt;=IF($L115="",12,$L115)),$J115,0),IF(AND(8&gt;=$K115,8&lt;=IF($L115="",12,$L115),MOD(8-$K115,$N115)=0),$J115,0)))</f>
        <v>0</v>
      </c>
      <c r="W115" s="19" t="n">
        <f aca="false">IF(OR($M115="",$M115="ERR",$J115="",$K115="",$N115=""),0,IF($N115=0,IF(AND(OR(9=7,9=12),9&gt;=$K115,9&lt;=IF($L115="",12,$L115)),$J115,0),IF(AND(9&gt;=$K115,9&lt;=IF($L115="",12,$L115),MOD(9-$K115,$N115)=0),$J115,0)))</f>
        <v>0</v>
      </c>
      <c r="X115" s="19" t="n">
        <f aca="false">IF(OR($M115="",$M115="ERR",$J115="",$K115="",$N115=""),0,IF($N115=0,IF(AND(OR(10=7,10=12),10&gt;=$K115,10&lt;=IF($L115="",12,$L115)),$J115,0),IF(AND(10&gt;=$K115,10&lt;=IF($L115="",12,$L115),MOD(10-$K115,$N115)=0),$J115,0)))</f>
        <v>0</v>
      </c>
      <c r="Y115" s="19" t="n">
        <f aca="false">IF(OR($M115="",$M115="ERR",$J115="",$K115="",$N115=""),0,IF($N115=0,IF(AND(OR(11=7,11=12),11&gt;=$K115,11&lt;=IF($L115="",12,$L115)),$J115,0),IF(AND(11&gt;=$K115,11&lt;=IF($L115="",12,$L115),MOD(11-$K115,$N115)=0),$J115,0)))</f>
        <v>0</v>
      </c>
      <c r="Z115" s="19" t="n">
        <f aca="false">IF(OR($M115="",$M115="ERR",$J115="",$K115="",$N115=""),0,IF($N115=0,IF(AND(OR(12=7,12=12),12&gt;=$K115,12&lt;=IF($L115="",12,$L115)),$J115,0),IF(AND(12&gt;=$K115,12&lt;=IF($L115="",12,$L115),MOD(12-$K115,$N115)=0),$J115,0)))</f>
        <v>0</v>
      </c>
      <c r="AA115" s="36" t="n">
        <f aca="false">SUM(O115:Z115)</f>
        <v>0</v>
      </c>
      <c r="AB115" s="15" t="str">
        <f aca="false">IF(AND($B115="",$D115="",$J115=""),"",IF($B115="","Falta código",IF(ISNA(MATCH($B115,LST_COD,0)),"Código no registrado en Trabajadores",IF($E115="","Concepto no está en el catálogo",IF($M115="ERR","Retención de otro empleador: Origen = Otro empleador",IF(OR($J115="",$K115=""),"Falta monto o mes",IF(OR($K115&lt;1,$K115&gt;12),"Mes inicio inválido",IF(AND($L115&lt;&gt;"",OR($L115&lt;$K115,$L115&gt;12)),"Mes fin inválido",IF($N115="","Falta frecuencia",IF(AND($G115&lt;&gt;"Otro empleador",SUMPRODUCT(($O115:$Z115&lt;&gt;0)*(((COLUMN($O115:$Z115)-14)&lt;INDEX(Trabajadores!$M$6:$M$105,MATCH($B115,LST_COD,0)))+((COLUMN($O115:$Z115)-14)&gt;INDEX(Trabajadores!$N$6:$N$105,MATCH($B115,LST_COD,0)))))&gt;0),"Aviso: hay meses fuera del periodo laboral","OK"))))))))))</f>
        <v/>
      </c>
    </row>
    <row r="116" customFormat="false" ht="15" hidden="false" customHeight="false" outlineLevel="0" collapsed="false">
      <c r="A116" s="23" t="n">
        <v>111</v>
      </c>
      <c r="B116" s="7"/>
      <c r="C116" s="35" t="str">
        <f aca="false">IF($B116="","",IFERROR(INDEX(Trabajadores!$D$6:$D$105,MATCH($B116,LST_COD,0)),"¿Código?"))</f>
        <v/>
      </c>
      <c r="D116" s="30"/>
      <c r="E116" s="9" t="str">
        <f aca="false">IF($D116="","",IFERROR(VLOOKUP($D116,CONC_TABLA,2,FALSE()),""))</f>
        <v/>
      </c>
      <c r="F116" s="9" t="str">
        <f aca="false">IF($D116="","",IFERROR(VLOOKUP($D116,CONC_TABLA,3,FALSE()),""))</f>
        <v/>
      </c>
      <c r="G116" s="30"/>
      <c r="H116" s="30"/>
      <c r="I116" s="30"/>
      <c r="J116" s="29"/>
      <c r="K116" s="28"/>
      <c r="L116" s="28"/>
      <c r="M116" s="9" t="str">
        <f aca="false">IF(OR($B116="",$E116=""),"",IF($E116="INA","INA",IF($G116="Otro empleador",IF($E116="RET","RETO",IF($E116="ORD","OTO","OTX")),IF($E116="RET","ERR",$E116))))</f>
        <v/>
      </c>
      <c r="N116" s="9" t="str">
        <f aca="false">IF($I116="","",IFERROR(VLOOKUP($I116,FREC_TABLA,2,FALSE()),""))</f>
        <v/>
      </c>
      <c r="O116" s="19" t="n">
        <f aca="false">IF(OR($M116="",$M116="ERR",$J116="",$K116="",$N116=""),0,IF($N116=0,IF(AND(OR(1=7,1=12),1&gt;=$K116,1&lt;=IF($L116="",12,$L116)),$J116,0),IF(AND(1&gt;=$K116,1&lt;=IF($L116="",12,$L116),MOD(1-$K116,$N116)=0),$J116,0)))</f>
        <v>0</v>
      </c>
      <c r="P116" s="19" t="n">
        <f aca="false">IF(OR($M116="",$M116="ERR",$J116="",$K116="",$N116=""),0,IF($N116=0,IF(AND(OR(2=7,2=12),2&gt;=$K116,2&lt;=IF($L116="",12,$L116)),$J116,0),IF(AND(2&gt;=$K116,2&lt;=IF($L116="",12,$L116),MOD(2-$K116,$N116)=0),$J116,0)))</f>
        <v>0</v>
      </c>
      <c r="Q116" s="19" t="n">
        <f aca="false">IF(OR($M116="",$M116="ERR",$J116="",$K116="",$N116=""),0,IF($N116=0,IF(AND(OR(3=7,3=12),3&gt;=$K116,3&lt;=IF($L116="",12,$L116)),$J116,0),IF(AND(3&gt;=$K116,3&lt;=IF($L116="",12,$L116),MOD(3-$K116,$N116)=0),$J116,0)))</f>
        <v>0</v>
      </c>
      <c r="R116" s="19" t="n">
        <f aca="false">IF(OR($M116="",$M116="ERR",$J116="",$K116="",$N116=""),0,IF($N116=0,IF(AND(OR(4=7,4=12),4&gt;=$K116,4&lt;=IF($L116="",12,$L116)),$J116,0),IF(AND(4&gt;=$K116,4&lt;=IF($L116="",12,$L116),MOD(4-$K116,$N116)=0),$J116,0)))</f>
        <v>0</v>
      </c>
      <c r="S116" s="19" t="n">
        <f aca="false">IF(OR($M116="",$M116="ERR",$J116="",$K116="",$N116=""),0,IF($N116=0,IF(AND(OR(5=7,5=12),5&gt;=$K116,5&lt;=IF($L116="",12,$L116)),$J116,0),IF(AND(5&gt;=$K116,5&lt;=IF($L116="",12,$L116),MOD(5-$K116,$N116)=0),$J116,0)))</f>
        <v>0</v>
      </c>
      <c r="T116" s="19" t="n">
        <f aca="false">IF(OR($M116="",$M116="ERR",$J116="",$K116="",$N116=""),0,IF($N116=0,IF(AND(OR(6=7,6=12),6&gt;=$K116,6&lt;=IF($L116="",12,$L116)),$J116,0),IF(AND(6&gt;=$K116,6&lt;=IF($L116="",12,$L116),MOD(6-$K116,$N116)=0),$J116,0)))</f>
        <v>0</v>
      </c>
      <c r="U116" s="19" t="n">
        <f aca="false">IF(OR($M116="",$M116="ERR",$J116="",$K116="",$N116=""),0,IF($N116=0,IF(AND(OR(7=7,7=12),7&gt;=$K116,7&lt;=IF($L116="",12,$L116)),$J116,0),IF(AND(7&gt;=$K116,7&lt;=IF($L116="",12,$L116),MOD(7-$K116,$N116)=0),$J116,0)))</f>
        <v>0</v>
      </c>
      <c r="V116" s="19" t="n">
        <f aca="false">IF(OR($M116="",$M116="ERR",$J116="",$K116="",$N116=""),0,IF($N116=0,IF(AND(OR(8=7,8=12),8&gt;=$K116,8&lt;=IF($L116="",12,$L116)),$J116,0),IF(AND(8&gt;=$K116,8&lt;=IF($L116="",12,$L116),MOD(8-$K116,$N116)=0),$J116,0)))</f>
        <v>0</v>
      </c>
      <c r="W116" s="19" t="n">
        <f aca="false">IF(OR($M116="",$M116="ERR",$J116="",$K116="",$N116=""),0,IF($N116=0,IF(AND(OR(9=7,9=12),9&gt;=$K116,9&lt;=IF($L116="",12,$L116)),$J116,0),IF(AND(9&gt;=$K116,9&lt;=IF($L116="",12,$L116),MOD(9-$K116,$N116)=0),$J116,0)))</f>
        <v>0</v>
      </c>
      <c r="X116" s="19" t="n">
        <f aca="false">IF(OR($M116="",$M116="ERR",$J116="",$K116="",$N116=""),0,IF($N116=0,IF(AND(OR(10=7,10=12),10&gt;=$K116,10&lt;=IF($L116="",12,$L116)),$J116,0),IF(AND(10&gt;=$K116,10&lt;=IF($L116="",12,$L116),MOD(10-$K116,$N116)=0),$J116,0)))</f>
        <v>0</v>
      </c>
      <c r="Y116" s="19" t="n">
        <f aca="false">IF(OR($M116="",$M116="ERR",$J116="",$K116="",$N116=""),0,IF($N116=0,IF(AND(OR(11=7,11=12),11&gt;=$K116,11&lt;=IF($L116="",12,$L116)),$J116,0),IF(AND(11&gt;=$K116,11&lt;=IF($L116="",12,$L116),MOD(11-$K116,$N116)=0),$J116,0)))</f>
        <v>0</v>
      </c>
      <c r="Z116" s="19" t="n">
        <f aca="false">IF(OR($M116="",$M116="ERR",$J116="",$K116="",$N116=""),0,IF($N116=0,IF(AND(OR(12=7,12=12),12&gt;=$K116,12&lt;=IF($L116="",12,$L116)),$J116,0),IF(AND(12&gt;=$K116,12&lt;=IF($L116="",12,$L116),MOD(12-$K116,$N116)=0),$J116,0)))</f>
        <v>0</v>
      </c>
      <c r="AA116" s="36" t="n">
        <f aca="false">SUM(O116:Z116)</f>
        <v>0</v>
      </c>
      <c r="AB116" s="15" t="str">
        <f aca="false">IF(AND($B116="",$D116="",$J116=""),"",IF($B116="","Falta código",IF(ISNA(MATCH($B116,LST_COD,0)),"Código no registrado en Trabajadores",IF($E116="","Concepto no está en el catálogo",IF($M116="ERR","Retención de otro empleador: Origen = Otro empleador",IF(OR($J116="",$K116=""),"Falta monto o mes",IF(OR($K116&lt;1,$K116&gt;12),"Mes inicio inválido",IF(AND($L116&lt;&gt;"",OR($L116&lt;$K116,$L116&gt;12)),"Mes fin inválido",IF($N116="","Falta frecuencia",IF(AND($G116&lt;&gt;"Otro empleador",SUMPRODUCT(($O116:$Z116&lt;&gt;0)*(((COLUMN($O116:$Z116)-14)&lt;INDEX(Trabajadores!$M$6:$M$105,MATCH($B116,LST_COD,0)))+((COLUMN($O116:$Z116)-14)&gt;INDEX(Trabajadores!$N$6:$N$105,MATCH($B116,LST_COD,0)))))&gt;0),"Aviso: hay meses fuera del periodo laboral","OK"))))))))))</f>
        <v/>
      </c>
    </row>
    <row r="117" customFormat="false" ht="15" hidden="false" customHeight="false" outlineLevel="0" collapsed="false">
      <c r="A117" s="23" t="n">
        <v>112</v>
      </c>
      <c r="B117" s="7"/>
      <c r="C117" s="35" t="str">
        <f aca="false">IF($B117="","",IFERROR(INDEX(Trabajadores!$D$6:$D$105,MATCH($B117,LST_COD,0)),"¿Código?"))</f>
        <v/>
      </c>
      <c r="D117" s="30"/>
      <c r="E117" s="9" t="str">
        <f aca="false">IF($D117="","",IFERROR(VLOOKUP($D117,CONC_TABLA,2,FALSE()),""))</f>
        <v/>
      </c>
      <c r="F117" s="9" t="str">
        <f aca="false">IF($D117="","",IFERROR(VLOOKUP($D117,CONC_TABLA,3,FALSE()),""))</f>
        <v/>
      </c>
      <c r="G117" s="30"/>
      <c r="H117" s="30"/>
      <c r="I117" s="30"/>
      <c r="J117" s="29"/>
      <c r="K117" s="28"/>
      <c r="L117" s="28"/>
      <c r="M117" s="9" t="str">
        <f aca="false">IF(OR($B117="",$E117=""),"",IF($E117="INA","INA",IF($G117="Otro empleador",IF($E117="RET","RETO",IF($E117="ORD","OTO","OTX")),IF($E117="RET","ERR",$E117))))</f>
        <v/>
      </c>
      <c r="N117" s="9" t="str">
        <f aca="false">IF($I117="","",IFERROR(VLOOKUP($I117,FREC_TABLA,2,FALSE()),""))</f>
        <v/>
      </c>
      <c r="O117" s="19" t="n">
        <f aca="false">IF(OR($M117="",$M117="ERR",$J117="",$K117="",$N117=""),0,IF($N117=0,IF(AND(OR(1=7,1=12),1&gt;=$K117,1&lt;=IF($L117="",12,$L117)),$J117,0),IF(AND(1&gt;=$K117,1&lt;=IF($L117="",12,$L117),MOD(1-$K117,$N117)=0),$J117,0)))</f>
        <v>0</v>
      </c>
      <c r="P117" s="19" t="n">
        <f aca="false">IF(OR($M117="",$M117="ERR",$J117="",$K117="",$N117=""),0,IF($N117=0,IF(AND(OR(2=7,2=12),2&gt;=$K117,2&lt;=IF($L117="",12,$L117)),$J117,0),IF(AND(2&gt;=$K117,2&lt;=IF($L117="",12,$L117),MOD(2-$K117,$N117)=0),$J117,0)))</f>
        <v>0</v>
      </c>
      <c r="Q117" s="19" t="n">
        <f aca="false">IF(OR($M117="",$M117="ERR",$J117="",$K117="",$N117=""),0,IF($N117=0,IF(AND(OR(3=7,3=12),3&gt;=$K117,3&lt;=IF($L117="",12,$L117)),$J117,0),IF(AND(3&gt;=$K117,3&lt;=IF($L117="",12,$L117),MOD(3-$K117,$N117)=0),$J117,0)))</f>
        <v>0</v>
      </c>
      <c r="R117" s="19" t="n">
        <f aca="false">IF(OR($M117="",$M117="ERR",$J117="",$K117="",$N117=""),0,IF($N117=0,IF(AND(OR(4=7,4=12),4&gt;=$K117,4&lt;=IF($L117="",12,$L117)),$J117,0),IF(AND(4&gt;=$K117,4&lt;=IF($L117="",12,$L117),MOD(4-$K117,$N117)=0),$J117,0)))</f>
        <v>0</v>
      </c>
      <c r="S117" s="19" t="n">
        <f aca="false">IF(OR($M117="",$M117="ERR",$J117="",$K117="",$N117=""),0,IF($N117=0,IF(AND(OR(5=7,5=12),5&gt;=$K117,5&lt;=IF($L117="",12,$L117)),$J117,0),IF(AND(5&gt;=$K117,5&lt;=IF($L117="",12,$L117),MOD(5-$K117,$N117)=0),$J117,0)))</f>
        <v>0</v>
      </c>
      <c r="T117" s="19" t="n">
        <f aca="false">IF(OR($M117="",$M117="ERR",$J117="",$K117="",$N117=""),0,IF($N117=0,IF(AND(OR(6=7,6=12),6&gt;=$K117,6&lt;=IF($L117="",12,$L117)),$J117,0),IF(AND(6&gt;=$K117,6&lt;=IF($L117="",12,$L117),MOD(6-$K117,$N117)=0),$J117,0)))</f>
        <v>0</v>
      </c>
      <c r="U117" s="19" t="n">
        <f aca="false">IF(OR($M117="",$M117="ERR",$J117="",$K117="",$N117=""),0,IF($N117=0,IF(AND(OR(7=7,7=12),7&gt;=$K117,7&lt;=IF($L117="",12,$L117)),$J117,0),IF(AND(7&gt;=$K117,7&lt;=IF($L117="",12,$L117),MOD(7-$K117,$N117)=0),$J117,0)))</f>
        <v>0</v>
      </c>
      <c r="V117" s="19" t="n">
        <f aca="false">IF(OR($M117="",$M117="ERR",$J117="",$K117="",$N117=""),0,IF($N117=0,IF(AND(OR(8=7,8=12),8&gt;=$K117,8&lt;=IF($L117="",12,$L117)),$J117,0),IF(AND(8&gt;=$K117,8&lt;=IF($L117="",12,$L117),MOD(8-$K117,$N117)=0),$J117,0)))</f>
        <v>0</v>
      </c>
      <c r="W117" s="19" t="n">
        <f aca="false">IF(OR($M117="",$M117="ERR",$J117="",$K117="",$N117=""),0,IF($N117=0,IF(AND(OR(9=7,9=12),9&gt;=$K117,9&lt;=IF($L117="",12,$L117)),$J117,0),IF(AND(9&gt;=$K117,9&lt;=IF($L117="",12,$L117),MOD(9-$K117,$N117)=0),$J117,0)))</f>
        <v>0</v>
      </c>
      <c r="X117" s="19" t="n">
        <f aca="false">IF(OR($M117="",$M117="ERR",$J117="",$K117="",$N117=""),0,IF($N117=0,IF(AND(OR(10=7,10=12),10&gt;=$K117,10&lt;=IF($L117="",12,$L117)),$J117,0),IF(AND(10&gt;=$K117,10&lt;=IF($L117="",12,$L117),MOD(10-$K117,$N117)=0),$J117,0)))</f>
        <v>0</v>
      </c>
      <c r="Y117" s="19" t="n">
        <f aca="false">IF(OR($M117="",$M117="ERR",$J117="",$K117="",$N117=""),0,IF($N117=0,IF(AND(OR(11=7,11=12),11&gt;=$K117,11&lt;=IF($L117="",12,$L117)),$J117,0),IF(AND(11&gt;=$K117,11&lt;=IF($L117="",12,$L117),MOD(11-$K117,$N117)=0),$J117,0)))</f>
        <v>0</v>
      </c>
      <c r="Z117" s="19" t="n">
        <f aca="false">IF(OR($M117="",$M117="ERR",$J117="",$K117="",$N117=""),0,IF($N117=0,IF(AND(OR(12=7,12=12),12&gt;=$K117,12&lt;=IF($L117="",12,$L117)),$J117,0),IF(AND(12&gt;=$K117,12&lt;=IF($L117="",12,$L117),MOD(12-$K117,$N117)=0),$J117,0)))</f>
        <v>0</v>
      </c>
      <c r="AA117" s="36" t="n">
        <f aca="false">SUM(O117:Z117)</f>
        <v>0</v>
      </c>
      <c r="AB117" s="15" t="str">
        <f aca="false">IF(AND($B117="",$D117="",$J117=""),"",IF($B117="","Falta código",IF(ISNA(MATCH($B117,LST_COD,0)),"Código no registrado en Trabajadores",IF($E117="","Concepto no está en el catálogo",IF($M117="ERR","Retención de otro empleador: Origen = Otro empleador",IF(OR($J117="",$K117=""),"Falta monto o mes",IF(OR($K117&lt;1,$K117&gt;12),"Mes inicio inválido",IF(AND($L117&lt;&gt;"",OR($L117&lt;$K117,$L117&gt;12)),"Mes fin inválido",IF($N117="","Falta frecuencia",IF(AND($G117&lt;&gt;"Otro empleador",SUMPRODUCT(($O117:$Z117&lt;&gt;0)*(((COLUMN($O117:$Z117)-14)&lt;INDEX(Trabajadores!$M$6:$M$105,MATCH($B117,LST_COD,0)))+((COLUMN($O117:$Z117)-14)&gt;INDEX(Trabajadores!$N$6:$N$105,MATCH($B117,LST_COD,0)))))&gt;0),"Aviso: hay meses fuera del periodo laboral","OK"))))))))))</f>
        <v/>
      </c>
    </row>
    <row r="118" customFormat="false" ht="15" hidden="false" customHeight="false" outlineLevel="0" collapsed="false">
      <c r="A118" s="23" t="n">
        <v>113</v>
      </c>
      <c r="B118" s="7"/>
      <c r="C118" s="35" t="str">
        <f aca="false">IF($B118="","",IFERROR(INDEX(Trabajadores!$D$6:$D$105,MATCH($B118,LST_COD,0)),"¿Código?"))</f>
        <v/>
      </c>
      <c r="D118" s="30"/>
      <c r="E118" s="9" t="str">
        <f aca="false">IF($D118="","",IFERROR(VLOOKUP($D118,CONC_TABLA,2,FALSE()),""))</f>
        <v/>
      </c>
      <c r="F118" s="9" t="str">
        <f aca="false">IF($D118="","",IFERROR(VLOOKUP($D118,CONC_TABLA,3,FALSE()),""))</f>
        <v/>
      </c>
      <c r="G118" s="30"/>
      <c r="H118" s="30"/>
      <c r="I118" s="30"/>
      <c r="J118" s="29"/>
      <c r="K118" s="28"/>
      <c r="L118" s="28"/>
      <c r="M118" s="9" t="str">
        <f aca="false">IF(OR($B118="",$E118=""),"",IF($E118="INA","INA",IF($G118="Otro empleador",IF($E118="RET","RETO",IF($E118="ORD","OTO","OTX")),IF($E118="RET","ERR",$E118))))</f>
        <v/>
      </c>
      <c r="N118" s="9" t="str">
        <f aca="false">IF($I118="","",IFERROR(VLOOKUP($I118,FREC_TABLA,2,FALSE()),""))</f>
        <v/>
      </c>
      <c r="O118" s="19" t="n">
        <f aca="false">IF(OR($M118="",$M118="ERR",$J118="",$K118="",$N118=""),0,IF($N118=0,IF(AND(OR(1=7,1=12),1&gt;=$K118,1&lt;=IF($L118="",12,$L118)),$J118,0),IF(AND(1&gt;=$K118,1&lt;=IF($L118="",12,$L118),MOD(1-$K118,$N118)=0),$J118,0)))</f>
        <v>0</v>
      </c>
      <c r="P118" s="19" t="n">
        <f aca="false">IF(OR($M118="",$M118="ERR",$J118="",$K118="",$N118=""),0,IF($N118=0,IF(AND(OR(2=7,2=12),2&gt;=$K118,2&lt;=IF($L118="",12,$L118)),$J118,0),IF(AND(2&gt;=$K118,2&lt;=IF($L118="",12,$L118),MOD(2-$K118,$N118)=0),$J118,0)))</f>
        <v>0</v>
      </c>
      <c r="Q118" s="19" t="n">
        <f aca="false">IF(OR($M118="",$M118="ERR",$J118="",$K118="",$N118=""),0,IF($N118=0,IF(AND(OR(3=7,3=12),3&gt;=$K118,3&lt;=IF($L118="",12,$L118)),$J118,0),IF(AND(3&gt;=$K118,3&lt;=IF($L118="",12,$L118),MOD(3-$K118,$N118)=0),$J118,0)))</f>
        <v>0</v>
      </c>
      <c r="R118" s="19" t="n">
        <f aca="false">IF(OR($M118="",$M118="ERR",$J118="",$K118="",$N118=""),0,IF($N118=0,IF(AND(OR(4=7,4=12),4&gt;=$K118,4&lt;=IF($L118="",12,$L118)),$J118,0),IF(AND(4&gt;=$K118,4&lt;=IF($L118="",12,$L118),MOD(4-$K118,$N118)=0),$J118,0)))</f>
        <v>0</v>
      </c>
      <c r="S118" s="19" t="n">
        <f aca="false">IF(OR($M118="",$M118="ERR",$J118="",$K118="",$N118=""),0,IF($N118=0,IF(AND(OR(5=7,5=12),5&gt;=$K118,5&lt;=IF($L118="",12,$L118)),$J118,0),IF(AND(5&gt;=$K118,5&lt;=IF($L118="",12,$L118),MOD(5-$K118,$N118)=0),$J118,0)))</f>
        <v>0</v>
      </c>
      <c r="T118" s="19" t="n">
        <f aca="false">IF(OR($M118="",$M118="ERR",$J118="",$K118="",$N118=""),0,IF($N118=0,IF(AND(OR(6=7,6=12),6&gt;=$K118,6&lt;=IF($L118="",12,$L118)),$J118,0),IF(AND(6&gt;=$K118,6&lt;=IF($L118="",12,$L118),MOD(6-$K118,$N118)=0),$J118,0)))</f>
        <v>0</v>
      </c>
      <c r="U118" s="19" t="n">
        <f aca="false">IF(OR($M118="",$M118="ERR",$J118="",$K118="",$N118=""),0,IF($N118=0,IF(AND(OR(7=7,7=12),7&gt;=$K118,7&lt;=IF($L118="",12,$L118)),$J118,0),IF(AND(7&gt;=$K118,7&lt;=IF($L118="",12,$L118),MOD(7-$K118,$N118)=0),$J118,0)))</f>
        <v>0</v>
      </c>
      <c r="V118" s="19" t="n">
        <f aca="false">IF(OR($M118="",$M118="ERR",$J118="",$K118="",$N118=""),0,IF($N118=0,IF(AND(OR(8=7,8=12),8&gt;=$K118,8&lt;=IF($L118="",12,$L118)),$J118,0),IF(AND(8&gt;=$K118,8&lt;=IF($L118="",12,$L118),MOD(8-$K118,$N118)=0),$J118,0)))</f>
        <v>0</v>
      </c>
      <c r="W118" s="19" t="n">
        <f aca="false">IF(OR($M118="",$M118="ERR",$J118="",$K118="",$N118=""),0,IF($N118=0,IF(AND(OR(9=7,9=12),9&gt;=$K118,9&lt;=IF($L118="",12,$L118)),$J118,0),IF(AND(9&gt;=$K118,9&lt;=IF($L118="",12,$L118),MOD(9-$K118,$N118)=0),$J118,0)))</f>
        <v>0</v>
      </c>
      <c r="X118" s="19" t="n">
        <f aca="false">IF(OR($M118="",$M118="ERR",$J118="",$K118="",$N118=""),0,IF($N118=0,IF(AND(OR(10=7,10=12),10&gt;=$K118,10&lt;=IF($L118="",12,$L118)),$J118,0),IF(AND(10&gt;=$K118,10&lt;=IF($L118="",12,$L118),MOD(10-$K118,$N118)=0),$J118,0)))</f>
        <v>0</v>
      </c>
      <c r="Y118" s="19" t="n">
        <f aca="false">IF(OR($M118="",$M118="ERR",$J118="",$K118="",$N118=""),0,IF($N118=0,IF(AND(OR(11=7,11=12),11&gt;=$K118,11&lt;=IF($L118="",12,$L118)),$J118,0),IF(AND(11&gt;=$K118,11&lt;=IF($L118="",12,$L118),MOD(11-$K118,$N118)=0),$J118,0)))</f>
        <v>0</v>
      </c>
      <c r="Z118" s="19" t="n">
        <f aca="false">IF(OR($M118="",$M118="ERR",$J118="",$K118="",$N118=""),0,IF($N118=0,IF(AND(OR(12=7,12=12),12&gt;=$K118,12&lt;=IF($L118="",12,$L118)),$J118,0),IF(AND(12&gt;=$K118,12&lt;=IF($L118="",12,$L118),MOD(12-$K118,$N118)=0),$J118,0)))</f>
        <v>0</v>
      </c>
      <c r="AA118" s="36" t="n">
        <f aca="false">SUM(O118:Z118)</f>
        <v>0</v>
      </c>
      <c r="AB118" s="15" t="str">
        <f aca="false">IF(AND($B118="",$D118="",$J118=""),"",IF($B118="","Falta código",IF(ISNA(MATCH($B118,LST_COD,0)),"Código no registrado en Trabajadores",IF($E118="","Concepto no está en el catálogo",IF($M118="ERR","Retención de otro empleador: Origen = Otro empleador",IF(OR($J118="",$K118=""),"Falta monto o mes",IF(OR($K118&lt;1,$K118&gt;12),"Mes inicio inválido",IF(AND($L118&lt;&gt;"",OR($L118&lt;$K118,$L118&gt;12)),"Mes fin inválido",IF($N118="","Falta frecuencia",IF(AND($G118&lt;&gt;"Otro empleador",SUMPRODUCT(($O118:$Z118&lt;&gt;0)*(((COLUMN($O118:$Z118)-14)&lt;INDEX(Trabajadores!$M$6:$M$105,MATCH($B118,LST_COD,0)))+((COLUMN($O118:$Z118)-14)&gt;INDEX(Trabajadores!$N$6:$N$105,MATCH($B118,LST_COD,0)))))&gt;0),"Aviso: hay meses fuera del periodo laboral","OK"))))))))))</f>
        <v/>
      </c>
    </row>
    <row r="119" customFormat="false" ht="15" hidden="false" customHeight="false" outlineLevel="0" collapsed="false">
      <c r="A119" s="23" t="n">
        <v>114</v>
      </c>
      <c r="B119" s="7"/>
      <c r="C119" s="35" t="str">
        <f aca="false">IF($B119="","",IFERROR(INDEX(Trabajadores!$D$6:$D$105,MATCH($B119,LST_COD,0)),"¿Código?"))</f>
        <v/>
      </c>
      <c r="D119" s="30"/>
      <c r="E119" s="9" t="str">
        <f aca="false">IF($D119="","",IFERROR(VLOOKUP($D119,CONC_TABLA,2,FALSE()),""))</f>
        <v/>
      </c>
      <c r="F119" s="9" t="str">
        <f aca="false">IF($D119="","",IFERROR(VLOOKUP($D119,CONC_TABLA,3,FALSE()),""))</f>
        <v/>
      </c>
      <c r="G119" s="30"/>
      <c r="H119" s="30"/>
      <c r="I119" s="30"/>
      <c r="J119" s="29"/>
      <c r="K119" s="28"/>
      <c r="L119" s="28"/>
      <c r="M119" s="9" t="str">
        <f aca="false">IF(OR($B119="",$E119=""),"",IF($E119="INA","INA",IF($G119="Otro empleador",IF($E119="RET","RETO",IF($E119="ORD","OTO","OTX")),IF($E119="RET","ERR",$E119))))</f>
        <v/>
      </c>
      <c r="N119" s="9" t="str">
        <f aca="false">IF($I119="","",IFERROR(VLOOKUP($I119,FREC_TABLA,2,FALSE()),""))</f>
        <v/>
      </c>
      <c r="O119" s="19" t="n">
        <f aca="false">IF(OR($M119="",$M119="ERR",$J119="",$K119="",$N119=""),0,IF($N119=0,IF(AND(OR(1=7,1=12),1&gt;=$K119,1&lt;=IF($L119="",12,$L119)),$J119,0),IF(AND(1&gt;=$K119,1&lt;=IF($L119="",12,$L119),MOD(1-$K119,$N119)=0),$J119,0)))</f>
        <v>0</v>
      </c>
      <c r="P119" s="19" t="n">
        <f aca="false">IF(OR($M119="",$M119="ERR",$J119="",$K119="",$N119=""),0,IF($N119=0,IF(AND(OR(2=7,2=12),2&gt;=$K119,2&lt;=IF($L119="",12,$L119)),$J119,0),IF(AND(2&gt;=$K119,2&lt;=IF($L119="",12,$L119),MOD(2-$K119,$N119)=0),$J119,0)))</f>
        <v>0</v>
      </c>
      <c r="Q119" s="19" t="n">
        <f aca="false">IF(OR($M119="",$M119="ERR",$J119="",$K119="",$N119=""),0,IF($N119=0,IF(AND(OR(3=7,3=12),3&gt;=$K119,3&lt;=IF($L119="",12,$L119)),$J119,0),IF(AND(3&gt;=$K119,3&lt;=IF($L119="",12,$L119),MOD(3-$K119,$N119)=0),$J119,0)))</f>
        <v>0</v>
      </c>
      <c r="R119" s="19" t="n">
        <f aca="false">IF(OR($M119="",$M119="ERR",$J119="",$K119="",$N119=""),0,IF($N119=0,IF(AND(OR(4=7,4=12),4&gt;=$K119,4&lt;=IF($L119="",12,$L119)),$J119,0),IF(AND(4&gt;=$K119,4&lt;=IF($L119="",12,$L119),MOD(4-$K119,$N119)=0),$J119,0)))</f>
        <v>0</v>
      </c>
      <c r="S119" s="19" t="n">
        <f aca="false">IF(OR($M119="",$M119="ERR",$J119="",$K119="",$N119=""),0,IF($N119=0,IF(AND(OR(5=7,5=12),5&gt;=$K119,5&lt;=IF($L119="",12,$L119)),$J119,0),IF(AND(5&gt;=$K119,5&lt;=IF($L119="",12,$L119),MOD(5-$K119,$N119)=0),$J119,0)))</f>
        <v>0</v>
      </c>
      <c r="T119" s="19" t="n">
        <f aca="false">IF(OR($M119="",$M119="ERR",$J119="",$K119="",$N119=""),0,IF($N119=0,IF(AND(OR(6=7,6=12),6&gt;=$K119,6&lt;=IF($L119="",12,$L119)),$J119,0),IF(AND(6&gt;=$K119,6&lt;=IF($L119="",12,$L119),MOD(6-$K119,$N119)=0),$J119,0)))</f>
        <v>0</v>
      </c>
      <c r="U119" s="19" t="n">
        <f aca="false">IF(OR($M119="",$M119="ERR",$J119="",$K119="",$N119=""),0,IF($N119=0,IF(AND(OR(7=7,7=12),7&gt;=$K119,7&lt;=IF($L119="",12,$L119)),$J119,0),IF(AND(7&gt;=$K119,7&lt;=IF($L119="",12,$L119),MOD(7-$K119,$N119)=0),$J119,0)))</f>
        <v>0</v>
      </c>
      <c r="V119" s="19" t="n">
        <f aca="false">IF(OR($M119="",$M119="ERR",$J119="",$K119="",$N119=""),0,IF($N119=0,IF(AND(OR(8=7,8=12),8&gt;=$K119,8&lt;=IF($L119="",12,$L119)),$J119,0),IF(AND(8&gt;=$K119,8&lt;=IF($L119="",12,$L119),MOD(8-$K119,$N119)=0),$J119,0)))</f>
        <v>0</v>
      </c>
      <c r="W119" s="19" t="n">
        <f aca="false">IF(OR($M119="",$M119="ERR",$J119="",$K119="",$N119=""),0,IF($N119=0,IF(AND(OR(9=7,9=12),9&gt;=$K119,9&lt;=IF($L119="",12,$L119)),$J119,0),IF(AND(9&gt;=$K119,9&lt;=IF($L119="",12,$L119),MOD(9-$K119,$N119)=0),$J119,0)))</f>
        <v>0</v>
      </c>
      <c r="X119" s="19" t="n">
        <f aca="false">IF(OR($M119="",$M119="ERR",$J119="",$K119="",$N119=""),0,IF($N119=0,IF(AND(OR(10=7,10=12),10&gt;=$K119,10&lt;=IF($L119="",12,$L119)),$J119,0),IF(AND(10&gt;=$K119,10&lt;=IF($L119="",12,$L119),MOD(10-$K119,$N119)=0),$J119,0)))</f>
        <v>0</v>
      </c>
      <c r="Y119" s="19" t="n">
        <f aca="false">IF(OR($M119="",$M119="ERR",$J119="",$K119="",$N119=""),0,IF($N119=0,IF(AND(OR(11=7,11=12),11&gt;=$K119,11&lt;=IF($L119="",12,$L119)),$J119,0),IF(AND(11&gt;=$K119,11&lt;=IF($L119="",12,$L119),MOD(11-$K119,$N119)=0),$J119,0)))</f>
        <v>0</v>
      </c>
      <c r="Z119" s="19" t="n">
        <f aca="false">IF(OR($M119="",$M119="ERR",$J119="",$K119="",$N119=""),0,IF($N119=0,IF(AND(OR(12=7,12=12),12&gt;=$K119,12&lt;=IF($L119="",12,$L119)),$J119,0),IF(AND(12&gt;=$K119,12&lt;=IF($L119="",12,$L119),MOD(12-$K119,$N119)=0),$J119,0)))</f>
        <v>0</v>
      </c>
      <c r="AA119" s="36" t="n">
        <f aca="false">SUM(O119:Z119)</f>
        <v>0</v>
      </c>
      <c r="AB119" s="15" t="str">
        <f aca="false">IF(AND($B119="",$D119="",$J119=""),"",IF($B119="","Falta código",IF(ISNA(MATCH($B119,LST_COD,0)),"Código no registrado en Trabajadores",IF($E119="","Concepto no está en el catálogo",IF($M119="ERR","Retención de otro empleador: Origen = Otro empleador",IF(OR($J119="",$K119=""),"Falta monto o mes",IF(OR($K119&lt;1,$K119&gt;12),"Mes inicio inválido",IF(AND($L119&lt;&gt;"",OR($L119&lt;$K119,$L119&gt;12)),"Mes fin inválido",IF($N119="","Falta frecuencia",IF(AND($G119&lt;&gt;"Otro empleador",SUMPRODUCT(($O119:$Z119&lt;&gt;0)*(((COLUMN($O119:$Z119)-14)&lt;INDEX(Trabajadores!$M$6:$M$105,MATCH($B119,LST_COD,0)))+((COLUMN($O119:$Z119)-14)&gt;INDEX(Trabajadores!$N$6:$N$105,MATCH($B119,LST_COD,0)))))&gt;0),"Aviso: hay meses fuera del periodo laboral","OK"))))))))))</f>
        <v/>
      </c>
    </row>
    <row r="120" customFormat="false" ht="15" hidden="false" customHeight="false" outlineLevel="0" collapsed="false">
      <c r="A120" s="23" t="n">
        <v>115</v>
      </c>
      <c r="B120" s="7"/>
      <c r="C120" s="35" t="str">
        <f aca="false">IF($B120="","",IFERROR(INDEX(Trabajadores!$D$6:$D$105,MATCH($B120,LST_COD,0)),"¿Código?"))</f>
        <v/>
      </c>
      <c r="D120" s="30"/>
      <c r="E120" s="9" t="str">
        <f aca="false">IF($D120="","",IFERROR(VLOOKUP($D120,CONC_TABLA,2,FALSE()),""))</f>
        <v/>
      </c>
      <c r="F120" s="9" t="str">
        <f aca="false">IF($D120="","",IFERROR(VLOOKUP($D120,CONC_TABLA,3,FALSE()),""))</f>
        <v/>
      </c>
      <c r="G120" s="30"/>
      <c r="H120" s="30"/>
      <c r="I120" s="30"/>
      <c r="J120" s="29"/>
      <c r="K120" s="28"/>
      <c r="L120" s="28"/>
      <c r="M120" s="9" t="str">
        <f aca="false">IF(OR($B120="",$E120=""),"",IF($E120="INA","INA",IF($G120="Otro empleador",IF($E120="RET","RETO",IF($E120="ORD","OTO","OTX")),IF($E120="RET","ERR",$E120))))</f>
        <v/>
      </c>
      <c r="N120" s="9" t="str">
        <f aca="false">IF($I120="","",IFERROR(VLOOKUP($I120,FREC_TABLA,2,FALSE()),""))</f>
        <v/>
      </c>
      <c r="O120" s="19" t="n">
        <f aca="false">IF(OR($M120="",$M120="ERR",$J120="",$K120="",$N120=""),0,IF($N120=0,IF(AND(OR(1=7,1=12),1&gt;=$K120,1&lt;=IF($L120="",12,$L120)),$J120,0),IF(AND(1&gt;=$K120,1&lt;=IF($L120="",12,$L120),MOD(1-$K120,$N120)=0),$J120,0)))</f>
        <v>0</v>
      </c>
      <c r="P120" s="19" t="n">
        <f aca="false">IF(OR($M120="",$M120="ERR",$J120="",$K120="",$N120=""),0,IF($N120=0,IF(AND(OR(2=7,2=12),2&gt;=$K120,2&lt;=IF($L120="",12,$L120)),$J120,0),IF(AND(2&gt;=$K120,2&lt;=IF($L120="",12,$L120),MOD(2-$K120,$N120)=0),$J120,0)))</f>
        <v>0</v>
      </c>
      <c r="Q120" s="19" t="n">
        <f aca="false">IF(OR($M120="",$M120="ERR",$J120="",$K120="",$N120=""),0,IF($N120=0,IF(AND(OR(3=7,3=12),3&gt;=$K120,3&lt;=IF($L120="",12,$L120)),$J120,0),IF(AND(3&gt;=$K120,3&lt;=IF($L120="",12,$L120),MOD(3-$K120,$N120)=0),$J120,0)))</f>
        <v>0</v>
      </c>
      <c r="R120" s="19" t="n">
        <f aca="false">IF(OR($M120="",$M120="ERR",$J120="",$K120="",$N120=""),0,IF($N120=0,IF(AND(OR(4=7,4=12),4&gt;=$K120,4&lt;=IF($L120="",12,$L120)),$J120,0),IF(AND(4&gt;=$K120,4&lt;=IF($L120="",12,$L120),MOD(4-$K120,$N120)=0),$J120,0)))</f>
        <v>0</v>
      </c>
      <c r="S120" s="19" t="n">
        <f aca="false">IF(OR($M120="",$M120="ERR",$J120="",$K120="",$N120=""),0,IF($N120=0,IF(AND(OR(5=7,5=12),5&gt;=$K120,5&lt;=IF($L120="",12,$L120)),$J120,0),IF(AND(5&gt;=$K120,5&lt;=IF($L120="",12,$L120),MOD(5-$K120,$N120)=0),$J120,0)))</f>
        <v>0</v>
      </c>
      <c r="T120" s="19" t="n">
        <f aca="false">IF(OR($M120="",$M120="ERR",$J120="",$K120="",$N120=""),0,IF($N120=0,IF(AND(OR(6=7,6=12),6&gt;=$K120,6&lt;=IF($L120="",12,$L120)),$J120,0),IF(AND(6&gt;=$K120,6&lt;=IF($L120="",12,$L120),MOD(6-$K120,$N120)=0),$J120,0)))</f>
        <v>0</v>
      </c>
      <c r="U120" s="19" t="n">
        <f aca="false">IF(OR($M120="",$M120="ERR",$J120="",$K120="",$N120=""),0,IF($N120=0,IF(AND(OR(7=7,7=12),7&gt;=$K120,7&lt;=IF($L120="",12,$L120)),$J120,0),IF(AND(7&gt;=$K120,7&lt;=IF($L120="",12,$L120),MOD(7-$K120,$N120)=0),$J120,0)))</f>
        <v>0</v>
      </c>
      <c r="V120" s="19" t="n">
        <f aca="false">IF(OR($M120="",$M120="ERR",$J120="",$K120="",$N120=""),0,IF($N120=0,IF(AND(OR(8=7,8=12),8&gt;=$K120,8&lt;=IF($L120="",12,$L120)),$J120,0),IF(AND(8&gt;=$K120,8&lt;=IF($L120="",12,$L120),MOD(8-$K120,$N120)=0),$J120,0)))</f>
        <v>0</v>
      </c>
      <c r="W120" s="19" t="n">
        <f aca="false">IF(OR($M120="",$M120="ERR",$J120="",$K120="",$N120=""),0,IF($N120=0,IF(AND(OR(9=7,9=12),9&gt;=$K120,9&lt;=IF($L120="",12,$L120)),$J120,0),IF(AND(9&gt;=$K120,9&lt;=IF($L120="",12,$L120),MOD(9-$K120,$N120)=0),$J120,0)))</f>
        <v>0</v>
      </c>
      <c r="X120" s="19" t="n">
        <f aca="false">IF(OR($M120="",$M120="ERR",$J120="",$K120="",$N120=""),0,IF($N120=0,IF(AND(OR(10=7,10=12),10&gt;=$K120,10&lt;=IF($L120="",12,$L120)),$J120,0),IF(AND(10&gt;=$K120,10&lt;=IF($L120="",12,$L120),MOD(10-$K120,$N120)=0),$J120,0)))</f>
        <v>0</v>
      </c>
      <c r="Y120" s="19" t="n">
        <f aca="false">IF(OR($M120="",$M120="ERR",$J120="",$K120="",$N120=""),0,IF($N120=0,IF(AND(OR(11=7,11=12),11&gt;=$K120,11&lt;=IF($L120="",12,$L120)),$J120,0),IF(AND(11&gt;=$K120,11&lt;=IF($L120="",12,$L120),MOD(11-$K120,$N120)=0),$J120,0)))</f>
        <v>0</v>
      </c>
      <c r="Z120" s="19" t="n">
        <f aca="false">IF(OR($M120="",$M120="ERR",$J120="",$K120="",$N120=""),0,IF($N120=0,IF(AND(OR(12=7,12=12),12&gt;=$K120,12&lt;=IF($L120="",12,$L120)),$J120,0),IF(AND(12&gt;=$K120,12&lt;=IF($L120="",12,$L120),MOD(12-$K120,$N120)=0),$J120,0)))</f>
        <v>0</v>
      </c>
      <c r="AA120" s="36" t="n">
        <f aca="false">SUM(O120:Z120)</f>
        <v>0</v>
      </c>
      <c r="AB120" s="15" t="str">
        <f aca="false">IF(AND($B120="",$D120="",$J120=""),"",IF($B120="","Falta código",IF(ISNA(MATCH($B120,LST_COD,0)),"Código no registrado en Trabajadores",IF($E120="","Concepto no está en el catálogo",IF($M120="ERR","Retención de otro empleador: Origen = Otro empleador",IF(OR($J120="",$K120=""),"Falta monto o mes",IF(OR($K120&lt;1,$K120&gt;12),"Mes inicio inválido",IF(AND($L120&lt;&gt;"",OR($L120&lt;$K120,$L120&gt;12)),"Mes fin inválido",IF($N120="","Falta frecuencia",IF(AND($G120&lt;&gt;"Otro empleador",SUMPRODUCT(($O120:$Z120&lt;&gt;0)*(((COLUMN($O120:$Z120)-14)&lt;INDEX(Trabajadores!$M$6:$M$105,MATCH($B120,LST_COD,0)))+((COLUMN($O120:$Z120)-14)&gt;INDEX(Trabajadores!$N$6:$N$105,MATCH($B120,LST_COD,0)))))&gt;0),"Aviso: hay meses fuera del periodo laboral","OK"))))))))))</f>
        <v/>
      </c>
    </row>
    <row r="121" customFormat="false" ht="15" hidden="false" customHeight="false" outlineLevel="0" collapsed="false">
      <c r="A121" s="23" t="n">
        <v>116</v>
      </c>
      <c r="B121" s="7"/>
      <c r="C121" s="35" t="str">
        <f aca="false">IF($B121="","",IFERROR(INDEX(Trabajadores!$D$6:$D$105,MATCH($B121,LST_COD,0)),"¿Código?"))</f>
        <v/>
      </c>
      <c r="D121" s="30"/>
      <c r="E121" s="9" t="str">
        <f aca="false">IF($D121="","",IFERROR(VLOOKUP($D121,CONC_TABLA,2,FALSE()),""))</f>
        <v/>
      </c>
      <c r="F121" s="9" t="str">
        <f aca="false">IF($D121="","",IFERROR(VLOOKUP($D121,CONC_TABLA,3,FALSE()),""))</f>
        <v/>
      </c>
      <c r="G121" s="30"/>
      <c r="H121" s="30"/>
      <c r="I121" s="30"/>
      <c r="J121" s="29"/>
      <c r="K121" s="28"/>
      <c r="L121" s="28"/>
      <c r="M121" s="9" t="str">
        <f aca="false">IF(OR($B121="",$E121=""),"",IF($E121="INA","INA",IF($G121="Otro empleador",IF($E121="RET","RETO",IF($E121="ORD","OTO","OTX")),IF($E121="RET","ERR",$E121))))</f>
        <v/>
      </c>
      <c r="N121" s="9" t="str">
        <f aca="false">IF($I121="","",IFERROR(VLOOKUP($I121,FREC_TABLA,2,FALSE()),""))</f>
        <v/>
      </c>
      <c r="O121" s="19" t="n">
        <f aca="false">IF(OR($M121="",$M121="ERR",$J121="",$K121="",$N121=""),0,IF($N121=0,IF(AND(OR(1=7,1=12),1&gt;=$K121,1&lt;=IF($L121="",12,$L121)),$J121,0),IF(AND(1&gt;=$K121,1&lt;=IF($L121="",12,$L121),MOD(1-$K121,$N121)=0),$J121,0)))</f>
        <v>0</v>
      </c>
      <c r="P121" s="19" t="n">
        <f aca="false">IF(OR($M121="",$M121="ERR",$J121="",$K121="",$N121=""),0,IF($N121=0,IF(AND(OR(2=7,2=12),2&gt;=$K121,2&lt;=IF($L121="",12,$L121)),$J121,0),IF(AND(2&gt;=$K121,2&lt;=IF($L121="",12,$L121),MOD(2-$K121,$N121)=0),$J121,0)))</f>
        <v>0</v>
      </c>
      <c r="Q121" s="19" t="n">
        <f aca="false">IF(OR($M121="",$M121="ERR",$J121="",$K121="",$N121=""),0,IF($N121=0,IF(AND(OR(3=7,3=12),3&gt;=$K121,3&lt;=IF($L121="",12,$L121)),$J121,0),IF(AND(3&gt;=$K121,3&lt;=IF($L121="",12,$L121),MOD(3-$K121,$N121)=0),$J121,0)))</f>
        <v>0</v>
      </c>
      <c r="R121" s="19" t="n">
        <f aca="false">IF(OR($M121="",$M121="ERR",$J121="",$K121="",$N121=""),0,IF($N121=0,IF(AND(OR(4=7,4=12),4&gt;=$K121,4&lt;=IF($L121="",12,$L121)),$J121,0),IF(AND(4&gt;=$K121,4&lt;=IF($L121="",12,$L121),MOD(4-$K121,$N121)=0),$J121,0)))</f>
        <v>0</v>
      </c>
      <c r="S121" s="19" t="n">
        <f aca="false">IF(OR($M121="",$M121="ERR",$J121="",$K121="",$N121=""),0,IF($N121=0,IF(AND(OR(5=7,5=12),5&gt;=$K121,5&lt;=IF($L121="",12,$L121)),$J121,0),IF(AND(5&gt;=$K121,5&lt;=IF($L121="",12,$L121),MOD(5-$K121,$N121)=0),$J121,0)))</f>
        <v>0</v>
      </c>
      <c r="T121" s="19" t="n">
        <f aca="false">IF(OR($M121="",$M121="ERR",$J121="",$K121="",$N121=""),0,IF($N121=0,IF(AND(OR(6=7,6=12),6&gt;=$K121,6&lt;=IF($L121="",12,$L121)),$J121,0),IF(AND(6&gt;=$K121,6&lt;=IF($L121="",12,$L121),MOD(6-$K121,$N121)=0),$J121,0)))</f>
        <v>0</v>
      </c>
      <c r="U121" s="19" t="n">
        <f aca="false">IF(OR($M121="",$M121="ERR",$J121="",$K121="",$N121=""),0,IF($N121=0,IF(AND(OR(7=7,7=12),7&gt;=$K121,7&lt;=IF($L121="",12,$L121)),$J121,0),IF(AND(7&gt;=$K121,7&lt;=IF($L121="",12,$L121),MOD(7-$K121,$N121)=0),$J121,0)))</f>
        <v>0</v>
      </c>
      <c r="V121" s="19" t="n">
        <f aca="false">IF(OR($M121="",$M121="ERR",$J121="",$K121="",$N121=""),0,IF($N121=0,IF(AND(OR(8=7,8=12),8&gt;=$K121,8&lt;=IF($L121="",12,$L121)),$J121,0),IF(AND(8&gt;=$K121,8&lt;=IF($L121="",12,$L121),MOD(8-$K121,$N121)=0),$J121,0)))</f>
        <v>0</v>
      </c>
      <c r="W121" s="19" t="n">
        <f aca="false">IF(OR($M121="",$M121="ERR",$J121="",$K121="",$N121=""),0,IF($N121=0,IF(AND(OR(9=7,9=12),9&gt;=$K121,9&lt;=IF($L121="",12,$L121)),$J121,0),IF(AND(9&gt;=$K121,9&lt;=IF($L121="",12,$L121),MOD(9-$K121,$N121)=0),$J121,0)))</f>
        <v>0</v>
      </c>
      <c r="X121" s="19" t="n">
        <f aca="false">IF(OR($M121="",$M121="ERR",$J121="",$K121="",$N121=""),0,IF($N121=0,IF(AND(OR(10=7,10=12),10&gt;=$K121,10&lt;=IF($L121="",12,$L121)),$J121,0),IF(AND(10&gt;=$K121,10&lt;=IF($L121="",12,$L121),MOD(10-$K121,$N121)=0),$J121,0)))</f>
        <v>0</v>
      </c>
      <c r="Y121" s="19" t="n">
        <f aca="false">IF(OR($M121="",$M121="ERR",$J121="",$K121="",$N121=""),0,IF($N121=0,IF(AND(OR(11=7,11=12),11&gt;=$K121,11&lt;=IF($L121="",12,$L121)),$J121,0),IF(AND(11&gt;=$K121,11&lt;=IF($L121="",12,$L121),MOD(11-$K121,$N121)=0),$J121,0)))</f>
        <v>0</v>
      </c>
      <c r="Z121" s="19" t="n">
        <f aca="false">IF(OR($M121="",$M121="ERR",$J121="",$K121="",$N121=""),0,IF($N121=0,IF(AND(OR(12=7,12=12),12&gt;=$K121,12&lt;=IF($L121="",12,$L121)),$J121,0),IF(AND(12&gt;=$K121,12&lt;=IF($L121="",12,$L121),MOD(12-$K121,$N121)=0),$J121,0)))</f>
        <v>0</v>
      </c>
      <c r="AA121" s="36" t="n">
        <f aca="false">SUM(O121:Z121)</f>
        <v>0</v>
      </c>
      <c r="AB121" s="15" t="str">
        <f aca="false">IF(AND($B121="",$D121="",$J121=""),"",IF($B121="","Falta código",IF(ISNA(MATCH($B121,LST_COD,0)),"Código no registrado en Trabajadores",IF($E121="","Concepto no está en el catálogo",IF($M121="ERR","Retención de otro empleador: Origen = Otro empleador",IF(OR($J121="",$K121=""),"Falta monto o mes",IF(OR($K121&lt;1,$K121&gt;12),"Mes inicio inválido",IF(AND($L121&lt;&gt;"",OR($L121&lt;$K121,$L121&gt;12)),"Mes fin inválido",IF($N121="","Falta frecuencia",IF(AND($G121&lt;&gt;"Otro empleador",SUMPRODUCT(($O121:$Z121&lt;&gt;0)*(((COLUMN($O121:$Z121)-14)&lt;INDEX(Trabajadores!$M$6:$M$105,MATCH($B121,LST_COD,0)))+((COLUMN($O121:$Z121)-14)&gt;INDEX(Trabajadores!$N$6:$N$105,MATCH($B121,LST_COD,0)))))&gt;0),"Aviso: hay meses fuera del periodo laboral","OK"))))))))))</f>
        <v/>
      </c>
    </row>
    <row r="122" customFormat="false" ht="15" hidden="false" customHeight="false" outlineLevel="0" collapsed="false">
      <c r="A122" s="23" t="n">
        <v>117</v>
      </c>
      <c r="B122" s="7"/>
      <c r="C122" s="35" t="str">
        <f aca="false">IF($B122="","",IFERROR(INDEX(Trabajadores!$D$6:$D$105,MATCH($B122,LST_COD,0)),"¿Código?"))</f>
        <v/>
      </c>
      <c r="D122" s="30"/>
      <c r="E122" s="9" t="str">
        <f aca="false">IF($D122="","",IFERROR(VLOOKUP($D122,CONC_TABLA,2,FALSE()),""))</f>
        <v/>
      </c>
      <c r="F122" s="9" t="str">
        <f aca="false">IF($D122="","",IFERROR(VLOOKUP($D122,CONC_TABLA,3,FALSE()),""))</f>
        <v/>
      </c>
      <c r="G122" s="30"/>
      <c r="H122" s="30"/>
      <c r="I122" s="30"/>
      <c r="J122" s="29"/>
      <c r="K122" s="28"/>
      <c r="L122" s="28"/>
      <c r="M122" s="9" t="str">
        <f aca="false">IF(OR($B122="",$E122=""),"",IF($E122="INA","INA",IF($G122="Otro empleador",IF($E122="RET","RETO",IF($E122="ORD","OTO","OTX")),IF($E122="RET","ERR",$E122))))</f>
        <v/>
      </c>
      <c r="N122" s="9" t="str">
        <f aca="false">IF($I122="","",IFERROR(VLOOKUP($I122,FREC_TABLA,2,FALSE()),""))</f>
        <v/>
      </c>
      <c r="O122" s="19" t="n">
        <f aca="false">IF(OR($M122="",$M122="ERR",$J122="",$K122="",$N122=""),0,IF($N122=0,IF(AND(OR(1=7,1=12),1&gt;=$K122,1&lt;=IF($L122="",12,$L122)),$J122,0),IF(AND(1&gt;=$K122,1&lt;=IF($L122="",12,$L122),MOD(1-$K122,$N122)=0),$J122,0)))</f>
        <v>0</v>
      </c>
      <c r="P122" s="19" t="n">
        <f aca="false">IF(OR($M122="",$M122="ERR",$J122="",$K122="",$N122=""),0,IF($N122=0,IF(AND(OR(2=7,2=12),2&gt;=$K122,2&lt;=IF($L122="",12,$L122)),$J122,0),IF(AND(2&gt;=$K122,2&lt;=IF($L122="",12,$L122),MOD(2-$K122,$N122)=0),$J122,0)))</f>
        <v>0</v>
      </c>
      <c r="Q122" s="19" t="n">
        <f aca="false">IF(OR($M122="",$M122="ERR",$J122="",$K122="",$N122=""),0,IF($N122=0,IF(AND(OR(3=7,3=12),3&gt;=$K122,3&lt;=IF($L122="",12,$L122)),$J122,0),IF(AND(3&gt;=$K122,3&lt;=IF($L122="",12,$L122),MOD(3-$K122,$N122)=0),$J122,0)))</f>
        <v>0</v>
      </c>
      <c r="R122" s="19" t="n">
        <f aca="false">IF(OR($M122="",$M122="ERR",$J122="",$K122="",$N122=""),0,IF($N122=0,IF(AND(OR(4=7,4=12),4&gt;=$K122,4&lt;=IF($L122="",12,$L122)),$J122,0),IF(AND(4&gt;=$K122,4&lt;=IF($L122="",12,$L122),MOD(4-$K122,$N122)=0),$J122,0)))</f>
        <v>0</v>
      </c>
      <c r="S122" s="19" t="n">
        <f aca="false">IF(OR($M122="",$M122="ERR",$J122="",$K122="",$N122=""),0,IF($N122=0,IF(AND(OR(5=7,5=12),5&gt;=$K122,5&lt;=IF($L122="",12,$L122)),$J122,0),IF(AND(5&gt;=$K122,5&lt;=IF($L122="",12,$L122),MOD(5-$K122,$N122)=0),$J122,0)))</f>
        <v>0</v>
      </c>
      <c r="T122" s="19" t="n">
        <f aca="false">IF(OR($M122="",$M122="ERR",$J122="",$K122="",$N122=""),0,IF($N122=0,IF(AND(OR(6=7,6=12),6&gt;=$K122,6&lt;=IF($L122="",12,$L122)),$J122,0),IF(AND(6&gt;=$K122,6&lt;=IF($L122="",12,$L122),MOD(6-$K122,$N122)=0),$J122,0)))</f>
        <v>0</v>
      </c>
      <c r="U122" s="19" t="n">
        <f aca="false">IF(OR($M122="",$M122="ERR",$J122="",$K122="",$N122=""),0,IF($N122=0,IF(AND(OR(7=7,7=12),7&gt;=$K122,7&lt;=IF($L122="",12,$L122)),$J122,0),IF(AND(7&gt;=$K122,7&lt;=IF($L122="",12,$L122),MOD(7-$K122,$N122)=0),$J122,0)))</f>
        <v>0</v>
      </c>
      <c r="V122" s="19" t="n">
        <f aca="false">IF(OR($M122="",$M122="ERR",$J122="",$K122="",$N122=""),0,IF($N122=0,IF(AND(OR(8=7,8=12),8&gt;=$K122,8&lt;=IF($L122="",12,$L122)),$J122,0),IF(AND(8&gt;=$K122,8&lt;=IF($L122="",12,$L122),MOD(8-$K122,$N122)=0),$J122,0)))</f>
        <v>0</v>
      </c>
      <c r="W122" s="19" t="n">
        <f aca="false">IF(OR($M122="",$M122="ERR",$J122="",$K122="",$N122=""),0,IF($N122=0,IF(AND(OR(9=7,9=12),9&gt;=$K122,9&lt;=IF($L122="",12,$L122)),$J122,0),IF(AND(9&gt;=$K122,9&lt;=IF($L122="",12,$L122),MOD(9-$K122,$N122)=0),$J122,0)))</f>
        <v>0</v>
      </c>
      <c r="X122" s="19" t="n">
        <f aca="false">IF(OR($M122="",$M122="ERR",$J122="",$K122="",$N122=""),0,IF($N122=0,IF(AND(OR(10=7,10=12),10&gt;=$K122,10&lt;=IF($L122="",12,$L122)),$J122,0),IF(AND(10&gt;=$K122,10&lt;=IF($L122="",12,$L122),MOD(10-$K122,$N122)=0),$J122,0)))</f>
        <v>0</v>
      </c>
      <c r="Y122" s="19" t="n">
        <f aca="false">IF(OR($M122="",$M122="ERR",$J122="",$K122="",$N122=""),0,IF($N122=0,IF(AND(OR(11=7,11=12),11&gt;=$K122,11&lt;=IF($L122="",12,$L122)),$J122,0),IF(AND(11&gt;=$K122,11&lt;=IF($L122="",12,$L122),MOD(11-$K122,$N122)=0),$J122,0)))</f>
        <v>0</v>
      </c>
      <c r="Z122" s="19" t="n">
        <f aca="false">IF(OR($M122="",$M122="ERR",$J122="",$K122="",$N122=""),0,IF($N122=0,IF(AND(OR(12=7,12=12),12&gt;=$K122,12&lt;=IF($L122="",12,$L122)),$J122,0),IF(AND(12&gt;=$K122,12&lt;=IF($L122="",12,$L122),MOD(12-$K122,$N122)=0),$J122,0)))</f>
        <v>0</v>
      </c>
      <c r="AA122" s="36" t="n">
        <f aca="false">SUM(O122:Z122)</f>
        <v>0</v>
      </c>
      <c r="AB122" s="15" t="str">
        <f aca="false">IF(AND($B122="",$D122="",$J122=""),"",IF($B122="","Falta código",IF(ISNA(MATCH($B122,LST_COD,0)),"Código no registrado en Trabajadores",IF($E122="","Concepto no está en el catálogo",IF($M122="ERR","Retención de otro empleador: Origen = Otro empleador",IF(OR($J122="",$K122=""),"Falta monto o mes",IF(OR($K122&lt;1,$K122&gt;12),"Mes inicio inválido",IF(AND($L122&lt;&gt;"",OR($L122&lt;$K122,$L122&gt;12)),"Mes fin inválido",IF($N122="","Falta frecuencia",IF(AND($G122&lt;&gt;"Otro empleador",SUMPRODUCT(($O122:$Z122&lt;&gt;0)*(((COLUMN($O122:$Z122)-14)&lt;INDEX(Trabajadores!$M$6:$M$105,MATCH($B122,LST_COD,0)))+((COLUMN($O122:$Z122)-14)&gt;INDEX(Trabajadores!$N$6:$N$105,MATCH($B122,LST_COD,0)))))&gt;0),"Aviso: hay meses fuera del periodo laboral","OK"))))))))))</f>
        <v/>
      </c>
    </row>
    <row r="123" customFormat="false" ht="15" hidden="false" customHeight="false" outlineLevel="0" collapsed="false">
      <c r="A123" s="23" t="n">
        <v>118</v>
      </c>
      <c r="B123" s="7"/>
      <c r="C123" s="35" t="str">
        <f aca="false">IF($B123="","",IFERROR(INDEX(Trabajadores!$D$6:$D$105,MATCH($B123,LST_COD,0)),"¿Código?"))</f>
        <v/>
      </c>
      <c r="D123" s="30"/>
      <c r="E123" s="9" t="str">
        <f aca="false">IF($D123="","",IFERROR(VLOOKUP($D123,CONC_TABLA,2,FALSE()),""))</f>
        <v/>
      </c>
      <c r="F123" s="9" t="str">
        <f aca="false">IF($D123="","",IFERROR(VLOOKUP($D123,CONC_TABLA,3,FALSE()),""))</f>
        <v/>
      </c>
      <c r="G123" s="30"/>
      <c r="H123" s="30"/>
      <c r="I123" s="30"/>
      <c r="J123" s="29"/>
      <c r="K123" s="28"/>
      <c r="L123" s="28"/>
      <c r="M123" s="9" t="str">
        <f aca="false">IF(OR($B123="",$E123=""),"",IF($E123="INA","INA",IF($G123="Otro empleador",IF($E123="RET","RETO",IF($E123="ORD","OTO","OTX")),IF($E123="RET","ERR",$E123))))</f>
        <v/>
      </c>
      <c r="N123" s="9" t="str">
        <f aca="false">IF($I123="","",IFERROR(VLOOKUP($I123,FREC_TABLA,2,FALSE()),""))</f>
        <v/>
      </c>
      <c r="O123" s="19" t="n">
        <f aca="false">IF(OR($M123="",$M123="ERR",$J123="",$K123="",$N123=""),0,IF($N123=0,IF(AND(OR(1=7,1=12),1&gt;=$K123,1&lt;=IF($L123="",12,$L123)),$J123,0),IF(AND(1&gt;=$K123,1&lt;=IF($L123="",12,$L123),MOD(1-$K123,$N123)=0),$J123,0)))</f>
        <v>0</v>
      </c>
      <c r="P123" s="19" t="n">
        <f aca="false">IF(OR($M123="",$M123="ERR",$J123="",$K123="",$N123=""),0,IF($N123=0,IF(AND(OR(2=7,2=12),2&gt;=$K123,2&lt;=IF($L123="",12,$L123)),$J123,0),IF(AND(2&gt;=$K123,2&lt;=IF($L123="",12,$L123),MOD(2-$K123,$N123)=0),$J123,0)))</f>
        <v>0</v>
      </c>
      <c r="Q123" s="19" t="n">
        <f aca="false">IF(OR($M123="",$M123="ERR",$J123="",$K123="",$N123=""),0,IF($N123=0,IF(AND(OR(3=7,3=12),3&gt;=$K123,3&lt;=IF($L123="",12,$L123)),$J123,0),IF(AND(3&gt;=$K123,3&lt;=IF($L123="",12,$L123),MOD(3-$K123,$N123)=0),$J123,0)))</f>
        <v>0</v>
      </c>
      <c r="R123" s="19" t="n">
        <f aca="false">IF(OR($M123="",$M123="ERR",$J123="",$K123="",$N123=""),0,IF($N123=0,IF(AND(OR(4=7,4=12),4&gt;=$K123,4&lt;=IF($L123="",12,$L123)),$J123,0),IF(AND(4&gt;=$K123,4&lt;=IF($L123="",12,$L123),MOD(4-$K123,$N123)=0),$J123,0)))</f>
        <v>0</v>
      </c>
      <c r="S123" s="19" t="n">
        <f aca="false">IF(OR($M123="",$M123="ERR",$J123="",$K123="",$N123=""),0,IF($N123=0,IF(AND(OR(5=7,5=12),5&gt;=$K123,5&lt;=IF($L123="",12,$L123)),$J123,0),IF(AND(5&gt;=$K123,5&lt;=IF($L123="",12,$L123),MOD(5-$K123,$N123)=0),$J123,0)))</f>
        <v>0</v>
      </c>
      <c r="T123" s="19" t="n">
        <f aca="false">IF(OR($M123="",$M123="ERR",$J123="",$K123="",$N123=""),0,IF($N123=0,IF(AND(OR(6=7,6=12),6&gt;=$K123,6&lt;=IF($L123="",12,$L123)),$J123,0),IF(AND(6&gt;=$K123,6&lt;=IF($L123="",12,$L123),MOD(6-$K123,$N123)=0),$J123,0)))</f>
        <v>0</v>
      </c>
      <c r="U123" s="19" t="n">
        <f aca="false">IF(OR($M123="",$M123="ERR",$J123="",$K123="",$N123=""),0,IF($N123=0,IF(AND(OR(7=7,7=12),7&gt;=$K123,7&lt;=IF($L123="",12,$L123)),$J123,0),IF(AND(7&gt;=$K123,7&lt;=IF($L123="",12,$L123),MOD(7-$K123,$N123)=0),$J123,0)))</f>
        <v>0</v>
      </c>
      <c r="V123" s="19" t="n">
        <f aca="false">IF(OR($M123="",$M123="ERR",$J123="",$K123="",$N123=""),0,IF($N123=0,IF(AND(OR(8=7,8=12),8&gt;=$K123,8&lt;=IF($L123="",12,$L123)),$J123,0),IF(AND(8&gt;=$K123,8&lt;=IF($L123="",12,$L123),MOD(8-$K123,$N123)=0),$J123,0)))</f>
        <v>0</v>
      </c>
      <c r="W123" s="19" t="n">
        <f aca="false">IF(OR($M123="",$M123="ERR",$J123="",$K123="",$N123=""),0,IF($N123=0,IF(AND(OR(9=7,9=12),9&gt;=$K123,9&lt;=IF($L123="",12,$L123)),$J123,0),IF(AND(9&gt;=$K123,9&lt;=IF($L123="",12,$L123),MOD(9-$K123,$N123)=0),$J123,0)))</f>
        <v>0</v>
      </c>
      <c r="X123" s="19" t="n">
        <f aca="false">IF(OR($M123="",$M123="ERR",$J123="",$K123="",$N123=""),0,IF($N123=0,IF(AND(OR(10=7,10=12),10&gt;=$K123,10&lt;=IF($L123="",12,$L123)),$J123,0),IF(AND(10&gt;=$K123,10&lt;=IF($L123="",12,$L123),MOD(10-$K123,$N123)=0),$J123,0)))</f>
        <v>0</v>
      </c>
      <c r="Y123" s="19" t="n">
        <f aca="false">IF(OR($M123="",$M123="ERR",$J123="",$K123="",$N123=""),0,IF($N123=0,IF(AND(OR(11=7,11=12),11&gt;=$K123,11&lt;=IF($L123="",12,$L123)),$J123,0),IF(AND(11&gt;=$K123,11&lt;=IF($L123="",12,$L123),MOD(11-$K123,$N123)=0),$J123,0)))</f>
        <v>0</v>
      </c>
      <c r="Z123" s="19" t="n">
        <f aca="false">IF(OR($M123="",$M123="ERR",$J123="",$K123="",$N123=""),0,IF($N123=0,IF(AND(OR(12=7,12=12),12&gt;=$K123,12&lt;=IF($L123="",12,$L123)),$J123,0),IF(AND(12&gt;=$K123,12&lt;=IF($L123="",12,$L123),MOD(12-$K123,$N123)=0),$J123,0)))</f>
        <v>0</v>
      </c>
      <c r="AA123" s="36" t="n">
        <f aca="false">SUM(O123:Z123)</f>
        <v>0</v>
      </c>
      <c r="AB123" s="15" t="str">
        <f aca="false">IF(AND($B123="",$D123="",$J123=""),"",IF($B123="","Falta código",IF(ISNA(MATCH($B123,LST_COD,0)),"Código no registrado en Trabajadores",IF($E123="","Concepto no está en el catálogo",IF($M123="ERR","Retención de otro empleador: Origen = Otro empleador",IF(OR($J123="",$K123=""),"Falta monto o mes",IF(OR($K123&lt;1,$K123&gt;12),"Mes inicio inválido",IF(AND($L123&lt;&gt;"",OR($L123&lt;$K123,$L123&gt;12)),"Mes fin inválido",IF($N123="","Falta frecuencia",IF(AND($G123&lt;&gt;"Otro empleador",SUMPRODUCT(($O123:$Z123&lt;&gt;0)*(((COLUMN($O123:$Z123)-14)&lt;INDEX(Trabajadores!$M$6:$M$105,MATCH($B123,LST_COD,0)))+((COLUMN($O123:$Z123)-14)&gt;INDEX(Trabajadores!$N$6:$N$105,MATCH($B123,LST_COD,0)))))&gt;0),"Aviso: hay meses fuera del periodo laboral","OK"))))))))))</f>
        <v/>
      </c>
    </row>
    <row r="124" customFormat="false" ht="15" hidden="false" customHeight="false" outlineLevel="0" collapsed="false">
      <c r="A124" s="23" t="n">
        <v>119</v>
      </c>
      <c r="B124" s="7"/>
      <c r="C124" s="35" t="str">
        <f aca="false">IF($B124="","",IFERROR(INDEX(Trabajadores!$D$6:$D$105,MATCH($B124,LST_COD,0)),"¿Código?"))</f>
        <v/>
      </c>
      <c r="D124" s="30"/>
      <c r="E124" s="9" t="str">
        <f aca="false">IF($D124="","",IFERROR(VLOOKUP($D124,CONC_TABLA,2,FALSE()),""))</f>
        <v/>
      </c>
      <c r="F124" s="9" t="str">
        <f aca="false">IF($D124="","",IFERROR(VLOOKUP($D124,CONC_TABLA,3,FALSE()),""))</f>
        <v/>
      </c>
      <c r="G124" s="30"/>
      <c r="H124" s="30"/>
      <c r="I124" s="30"/>
      <c r="J124" s="29"/>
      <c r="K124" s="28"/>
      <c r="L124" s="28"/>
      <c r="M124" s="9" t="str">
        <f aca="false">IF(OR($B124="",$E124=""),"",IF($E124="INA","INA",IF($G124="Otro empleador",IF($E124="RET","RETO",IF($E124="ORD","OTO","OTX")),IF($E124="RET","ERR",$E124))))</f>
        <v/>
      </c>
      <c r="N124" s="9" t="str">
        <f aca="false">IF($I124="","",IFERROR(VLOOKUP($I124,FREC_TABLA,2,FALSE()),""))</f>
        <v/>
      </c>
      <c r="O124" s="19" t="n">
        <f aca="false">IF(OR($M124="",$M124="ERR",$J124="",$K124="",$N124=""),0,IF($N124=0,IF(AND(OR(1=7,1=12),1&gt;=$K124,1&lt;=IF($L124="",12,$L124)),$J124,0),IF(AND(1&gt;=$K124,1&lt;=IF($L124="",12,$L124),MOD(1-$K124,$N124)=0),$J124,0)))</f>
        <v>0</v>
      </c>
      <c r="P124" s="19" t="n">
        <f aca="false">IF(OR($M124="",$M124="ERR",$J124="",$K124="",$N124=""),0,IF($N124=0,IF(AND(OR(2=7,2=12),2&gt;=$K124,2&lt;=IF($L124="",12,$L124)),$J124,0),IF(AND(2&gt;=$K124,2&lt;=IF($L124="",12,$L124),MOD(2-$K124,$N124)=0),$J124,0)))</f>
        <v>0</v>
      </c>
      <c r="Q124" s="19" t="n">
        <f aca="false">IF(OR($M124="",$M124="ERR",$J124="",$K124="",$N124=""),0,IF($N124=0,IF(AND(OR(3=7,3=12),3&gt;=$K124,3&lt;=IF($L124="",12,$L124)),$J124,0),IF(AND(3&gt;=$K124,3&lt;=IF($L124="",12,$L124),MOD(3-$K124,$N124)=0),$J124,0)))</f>
        <v>0</v>
      </c>
      <c r="R124" s="19" t="n">
        <f aca="false">IF(OR($M124="",$M124="ERR",$J124="",$K124="",$N124=""),0,IF($N124=0,IF(AND(OR(4=7,4=12),4&gt;=$K124,4&lt;=IF($L124="",12,$L124)),$J124,0),IF(AND(4&gt;=$K124,4&lt;=IF($L124="",12,$L124),MOD(4-$K124,$N124)=0),$J124,0)))</f>
        <v>0</v>
      </c>
      <c r="S124" s="19" t="n">
        <f aca="false">IF(OR($M124="",$M124="ERR",$J124="",$K124="",$N124=""),0,IF($N124=0,IF(AND(OR(5=7,5=12),5&gt;=$K124,5&lt;=IF($L124="",12,$L124)),$J124,0),IF(AND(5&gt;=$K124,5&lt;=IF($L124="",12,$L124),MOD(5-$K124,$N124)=0),$J124,0)))</f>
        <v>0</v>
      </c>
      <c r="T124" s="19" t="n">
        <f aca="false">IF(OR($M124="",$M124="ERR",$J124="",$K124="",$N124=""),0,IF($N124=0,IF(AND(OR(6=7,6=12),6&gt;=$K124,6&lt;=IF($L124="",12,$L124)),$J124,0),IF(AND(6&gt;=$K124,6&lt;=IF($L124="",12,$L124),MOD(6-$K124,$N124)=0),$J124,0)))</f>
        <v>0</v>
      </c>
      <c r="U124" s="19" t="n">
        <f aca="false">IF(OR($M124="",$M124="ERR",$J124="",$K124="",$N124=""),0,IF($N124=0,IF(AND(OR(7=7,7=12),7&gt;=$K124,7&lt;=IF($L124="",12,$L124)),$J124,0),IF(AND(7&gt;=$K124,7&lt;=IF($L124="",12,$L124),MOD(7-$K124,$N124)=0),$J124,0)))</f>
        <v>0</v>
      </c>
      <c r="V124" s="19" t="n">
        <f aca="false">IF(OR($M124="",$M124="ERR",$J124="",$K124="",$N124=""),0,IF($N124=0,IF(AND(OR(8=7,8=12),8&gt;=$K124,8&lt;=IF($L124="",12,$L124)),$J124,0),IF(AND(8&gt;=$K124,8&lt;=IF($L124="",12,$L124),MOD(8-$K124,$N124)=0),$J124,0)))</f>
        <v>0</v>
      </c>
      <c r="W124" s="19" t="n">
        <f aca="false">IF(OR($M124="",$M124="ERR",$J124="",$K124="",$N124=""),0,IF($N124=0,IF(AND(OR(9=7,9=12),9&gt;=$K124,9&lt;=IF($L124="",12,$L124)),$J124,0),IF(AND(9&gt;=$K124,9&lt;=IF($L124="",12,$L124),MOD(9-$K124,$N124)=0),$J124,0)))</f>
        <v>0</v>
      </c>
      <c r="X124" s="19" t="n">
        <f aca="false">IF(OR($M124="",$M124="ERR",$J124="",$K124="",$N124=""),0,IF($N124=0,IF(AND(OR(10=7,10=12),10&gt;=$K124,10&lt;=IF($L124="",12,$L124)),$J124,0),IF(AND(10&gt;=$K124,10&lt;=IF($L124="",12,$L124),MOD(10-$K124,$N124)=0),$J124,0)))</f>
        <v>0</v>
      </c>
      <c r="Y124" s="19" t="n">
        <f aca="false">IF(OR($M124="",$M124="ERR",$J124="",$K124="",$N124=""),0,IF($N124=0,IF(AND(OR(11=7,11=12),11&gt;=$K124,11&lt;=IF($L124="",12,$L124)),$J124,0),IF(AND(11&gt;=$K124,11&lt;=IF($L124="",12,$L124),MOD(11-$K124,$N124)=0),$J124,0)))</f>
        <v>0</v>
      </c>
      <c r="Z124" s="19" t="n">
        <f aca="false">IF(OR($M124="",$M124="ERR",$J124="",$K124="",$N124=""),0,IF($N124=0,IF(AND(OR(12=7,12=12),12&gt;=$K124,12&lt;=IF($L124="",12,$L124)),$J124,0),IF(AND(12&gt;=$K124,12&lt;=IF($L124="",12,$L124),MOD(12-$K124,$N124)=0),$J124,0)))</f>
        <v>0</v>
      </c>
      <c r="AA124" s="36" t="n">
        <f aca="false">SUM(O124:Z124)</f>
        <v>0</v>
      </c>
      <c r="AB124" s="15" t="str">
        <f aca="false">IF(AND($B124="",$D124="",$J124=""),"",IF($B124="","Falta código",IF(ISNA(MATCH($B124,LST_COD,0)),"Código no registrado en Trabajadores",IF($E124="","Concepto no está en el catálogo",IF($M124="ERR","Retención de otro empleador: Origen = Otro empleador",IF(OR($J124="",$K124=""),"Falta monto o mes",IF(OR($K124&lt;1,$K124&gt;12),"Mes inicio inválido",IF(AND($L124&lt;&gt;"",OR($L124&lt;$K124,$L124&gt;12)),"Mes fin inválido",IF($N124="","Falta frecuencia",IF(AND($G124&lt;&gt;"Otro empleador",SUMPRODUCT(($O124:$Z124&lt;&gt;0)*(((COLUMN($O124:$Z124)-14)&lt;INDEX(Trabajadores!$M$6:$M$105,MATCH($B124,LST_COD,0)))+((COLUMN($O124:$Z124)-14)&gt;INDEX(Trabajadores!$N$6:$N$105,MATCH($B124,LST_COD,0)))))&gt;0),"Aviso: hay meses fuera del periodo laboral","OK"))))))))))</f>
        <v/>
      </c>
    </row>
    <row r="125" customFormat="false" ht="15" hidden="false" customHeight="false" outlineLevel="0" collapsed="false">
      <c r="A125" s="23" t="n">
        <v>120</v>
      </c>
      <c r="B125" s="7"/>
      <c r="C125" s="35" t="str">
        <f aca="false">IF($B125="","",IFERROR(INDEX(Trabajadores!$D$6:$D$105,MATCH($B125,LST_COD,0)),"¿Código?"))</f>
        <v/>
      </c>
      <c r="D125" s="30"/>
      <c r="E125" s="9" t="str">
        <f aca="false">IF($D125="","",IFERROR(VLOOKUP($D125,CONC_TABLA,2,FALSE()),""))</f>
        <v/>
      </c>
      <c r="F125" s="9" t="str">
        <f aca="false">IF($D125="","",IFERROR(VLOOKUP($D125,CONC_TABLA,3,FALSE()),""))</f>
        <v/>
      </c>
      <c r="G125" s="30"/>
      <c r="H125" s="30"/>
      <c r="I125" s="30"/>
      <c r="J125" s="29"/>
      <c r="K125" s="28"/>
      <c r="L125" s="28"/>
      <c r="M125" s="9" t="str">
        <f aca="false">IF(OR($B125="",$E125=""),"",IF($E125="INA","INA",IF($G125="Otro empleador",IF($E125="RET","RETO",IF($E125="ORD","OTO","OTX")),IF($E125="RET","ERR",$E125))))</f>
        <v/>
      </c>
      <c r="N125" s="9" t="str">
        <f aca="false">IF($I125="","",IFERROR(VLOOKUP($I125,FREC_TABLA,2,FALSE()),""))</f>
        <v/>
      </c>
      <c r="O125" s="19" t="n">
        <f aca="false">IF(OR($M125="",$M125="ERR",$J125="",$K125="",$N125=""),0,IF($N125=0,IF(AND(OR(1=7,1=12),1&gt;=$K125,1&lt;=IF($L125="",12,$L125)),$J125,0),IF(AND(1&gt;=$K125,1&lt;=IF($L125="",12,$L125),MOD(1-$K125,$N125)=0),$J125,0)))</f>
        <v>0</v>
      </c>
      <c r="P125" s="19" t="n">
        <f aca="false">IF(OR($M125="",$M125="ERR",$J125="",$K125="",$N125=""),0,IF($N125=0,IF(AND(OR(2=7,2=12),2&gt;=$K125,2&lt;=IF($L125="",12,$L125)),$J125,0),IF(AND(2&gt;=$K125,2&lt;=IF($L125="",12,$L125),MOD(2-$K125,$N125)=0),$J125,0)))</f>
        <v>0</v>
      </c>
      <c r="Q125" s="19" t="n">
        <f aca="false">IF(OR($M125="",$M125="ERR",$J125="",$K125="",$N125=""),0,IF($N125=0,IF(AND(OR(3=7,3=12),3&gt;=$K125,3&lt;=IF($L125="",12,$L125)),$J125,0),IF(AND(3&gt;=$K125,3&lt;=IF($L125="",12,$L125),MOD(3-$K125,$N125)=0),$J125,0)))</f>
        <v>0</v>
      </c>
      <c r="R125" s="19" t="n">
        <f aca="false">IF(OR($M125="",$M125="ERR",$J125="",$K125="",$N125=""),0,IF($N125=0,IF(AND(OR(4=7,4=12),4&gt;=$K125,4&lt;=IF($L125="",12,$L125)),$J125,0),IF(AND(4&gt;=$K125,4&lt;=IF($L125="",12,$L125),MOD(4-$K125,$N125)=0),$J125,0)))</f>
        <v>0</v>
      </c>
      <c r="S125" s="19" t="n">
        <f aca="false">IF(OR($M125="",$M125="ERR",$J125="",$K125="",$N125=""),0,IF($N125=0,IF(AND(OR(5=7,5=12),5&gt;=$K125,5&lt;=IF($L125="",12,$L125)),$J125,0),IF(AND(5&gt;=$K125,5&lt;=IF($L125="",12,$L125),MOD(5-$K125,$N125)=0),$J125,0)))</f>
        <v>0</v>
      </c>
      <c r="T125" s="19" t="n">
        <f aca="false">IF(OR($M125="",$M125="ERR",$J125="",$K125="",$N125=""),0,IF($N125=0,IF(AND(OR(6=7,6=12),6&gt;=$K125,6&lt;=IF($L125="",12,$L125)),$J125,0),IF(AND(6&gt;=$K125,6&lt;=IF($L125="",12,$L125),MOD(6-$K125,$N125)=0),$J125,0)))</f>
        <v>0</v>
      </c>
      <c r="U125" s="19" t="n">
        <f aca="false">IF(OR($M125="",$M125="ERR",$J125="",$K125="",$N125=""),0,IF($N125=0,IF(AND(OR(7=7,7=12),7&gt;=$K125,7&lt;=IF($L125="",12,$L125)),$J125,0),IF(AND(7&gt;=$K125,7&lt;=IF($L125="",12,$L125),MOD(7-$K125,$N125)=0),$J125,0)))</f>
        <v>0</v>
      </c>
      <c r="V125" s="19" t="n">
        <f aca="false">IF(OR($M125="",$M125="ERR",$J125="",$K125="",$N125=""),0,IF($N125=0,IF(AND(OR(8=7,8=12),8&gt;=$K125,8&lt;=IF($L125="",12,$L125)),$J125,0),IF(AND(8&gt;=$K125,8&lt;=IF($L125="",12,$L125),MOD(8-$K125,$N125)=0),$J125,0)))</f>
        <v>0</v>
      </c>
      <c r="W125" s="19" t="n">
        <f aca="false">IF(OR($M125="",$M125="ERR",$J125="",$K125="",$N125=""),0,IF($N125=0,IF(AND(OR(9=7,9=12),9&gt;=$K125,9&lt;=IF($L125="",12,$L125)),$J125,0),IF(AND(9&gt;=$K125,9&lt;=IF($L125="",12,$L125),MOD(9-$K125,$N125)=0),$J125,0)))</f>
        <v>0</v>
      </c>
      <c r="X125" s="19" t="n">
        <f aca="false">IF(OR($M125="",$M125="ERR",$J125="",$K125="",$N125=""),0,IF($N125=0,IF(AND(OR(10=7,10=12),10&gt;=$K125,10&lt;=IF($L125="",12,$L125)),$J125,0),IF(AND(10&gt;=$K125,10&lt;=IF($L125="",12,$L125),MOD(10-$K125,$N125)=0),$J125,0)))</f>
        <v>0</v>
      </c>
      <c r="Y125" s="19" t="n">
        <f aca="false">IF(OR($M125="",$M125="ERR",$J125="",$K125="",$N125=""),0,IF($N125=0,IF(AND(OR(11=7,11=12),11&gt;=$K125,11&lt;=IF($L125="",12,$L125)),$J125,0),IF(AND(11&gt;=$K125,11&lt;=IF($L125="",12,$L125),MOD(11-$K125,$N125)=0),$J125,0)))</f>
        <v>0</v>
      </c>
      <c r="Z125" s="19" t="n">
        <f aca="false">IF(OR($M125="",$M125="ERR",$J125="",$K125="",$N125=""),0,IF($N125=0,IF(AND(OR(12=7,12=12),12&gt;=$K125,12&lt;=IF($L125="",12,$L125)),$J125,0),IF(AND(12&gt;=$K125,12&lt;=IF($L125="",12,$L125),MOD(12-$K125,$N125)=0),$J125,0)))</f>
        <v>0</v>
      </c>
      <c r="AA125" s="36" t="n">
        <f aca="false">SUM(O125:Z125)</f>
        <v>0</v>
      </c>
      <c r="AB125" s="15" t="str">
        <f aca="false">IF(AND($B125="",$D125="",$J125=""),"",IF($B125="","Falta código",IF(ISNA(MATCH($B125,LST_COD,0)),"Código no registrado en Trabajadores",IF($E125="","Concepto no está en el catálogo",IF($M125="ERR","Retención de otro empleador: Origen = Otro empleador",IF(OR($J125="",$K125=""),"Falta monto o mes",IF(OR($K125&lt;1,$K125&gt;12),"Mes inicio inválido",IF(AND($L125&lt;&gt;"",OR($L125&lt;$K125,$L125&gt;12)),"Mes fin inválido",IF($N125="","Falta frecuencia",IF(AND($G125&lt;&gt;"Otro empleador",SUMPRODUCT(($O125:$Z125&lt;&gt;0)*(((COLUMN($O125:$Z125)-14)&lt;INDEX(Trabajadores!$M$6:$M$105,MATCH($B125,LST_COD,0)))+((COLUMN($O125:$Z125)-14)&gt;INDEX(Trabajadores!$N$6:$N$105,MATCH($B125,LST_COD,0)))))&gt;0),"Aviso: hay meses fuera del periodo laboral","OK"))))))))))</f>
        <v/>
      </c>
    </row>
    <row r="126" customFormat="false" ht="15" hidden="false" customHeight="false" outlineLevel="0" collapsed="false">
      <c r="A126" s="23" t="n">
        <v>121</v>
      </c>
      <c r="B126" s="7"/>
      <c r="C126" s="35" t="str">
        <f aca="false">IF($B126="","",IFERROR(INDEX(Trabajadores!$D$6:$D$105,MATCH($B126,LST_COD,0)),"¿Código?"))</f>
        <v/>
      </c>
      <c r="D126" s="30"/>
      <c r="E126" s="9" t="str">
        <f aca="false">IF($D126="","",IFERROR(VLOOKUP($D126,CONC_TABLA,2,FALSE()),""))</f>
        <v/>
      </c>
      <c r="F126" s="9" t="str">
        <f aca="false">IF($D126="","",IFERROR(VLOOKUP($D126,CONC_TABLA,3,FALSE()),""))</f>
        <v/>
      </c>
      <c r="G126" s="30"/>
      <c r="H126" s="30"/>
      <c r="I126" s="30"/>
      <c r="J126" s="29"/>
      <c r="K126" s="28"/>
      <c r="L126" s="28"/>
      <c r="M126" s="9" t="str">
        <f aca="false">IF(OR($B126="",$E126=""),"",IF($E126="INA","INA",IF($G126="Otro empleador",IF($E126="RET","RETO",IF($E126="ORD","OTO","OTX")),IF($E126="RET","ERR",$E126))))</f>
        <v/>
      </c>
      <c r="N126" s="9" t="str">
        <f aca="false">IF($I126="","",IFERROR(VLOOKUP($I126,FREC_TABLA,2,FALSE()),""))</f>
        <v/>
      </c>
      <c r="O126" s="19" t="n">
        <f aca="false">IF(OR($M126="",$M126="ERR",$J126="",$K126="",$N126=""),0,IF($N126=0,IF(AND(OR(1=7,1=12),1&gt;=$K126,1&lt;=IF($L126="",12,$L126)),$J126,0),IF(AND(1&gt;=$K126,1&lt;=IF($L126="",12,$L126),MOD(1-$K126,$N126)=0),$J126,0)))</f>
        <v>0</v>
      </c>
      <c r="P126" s="19" t="n">
        <f aca="false">IF(OR($M126="",$M126="ERR",$J126="",$K126="",$N126=""),0,IF($N126=0,IF(AND(OR(2=7,2=12),2&gt;=$K126,2&lt;=IF($L126="",12,$L126)),$J126,0),IF(AND(2&gt;=$K126,2&lt;=IF($L126="",12,$L126),MOD(2-$K126,$N126)=0),$J126,0)))</f>
        <v>0</v>
      </c>
      <c r="Q126" s="19" t="n">
        <f aca="false">IF(OR($M126="",$M126="ERR",$J126="",$K126="",$N126=""),0,IF($N126=0,IF(AND(OR(3=7,3=12),3&gt;=$K126,3&lt;=IF($L126="",12,$L126)),$J126,0),IF(AND(3&gt;=$K126,3&lt;=IF($L126="",12,$L126),MOD(3-$K126,$N126)=0),$J126,0)))</f>
        <v>0</v>
      </c>
      <c r="R126" s="19" t="n">
        <f aca="false">IF(OR($M126="",$M126="ERR",$J126="",$K126="",$N126=""),0,IF($N126=0,IF(AND(OR(4=7,4=12),4&gt;=$K126,4&lt;=IF($L126="",12,$L126)),$J126,0),IF(AND(4&gt;=$K126,4&lt;=IF($L126="",12,$L126),MOD(4-$K126,$N126)=0),$J126,0)))</f>
        <v>0</v>
      </c>
      <c r="S126" s="19" t="n">
        <f aca="false">IF(OR($M126="",$M126="ERR",$J126="",$K126="",$N126=""),0,IF($N126=0,IF(AND(OR(5=7,5=12),5&gt;=$K126,5&lt;=IF($L126="",12,$L126)),$J126,0),IF(AND(5&gt;=$K126,5&lt;=IF($L126="",12,$L126),MOD(5-$K126,$N126)=0),$J126,0)))</f>
        <v>0</v>
      </c>
      <c r="T126" s="19" t="n">
        <f aca="false">IF(OR($M126="",$M126="ERR",$J126="",$K126="",$N126=""),0,IF($N126=0,IF(AND(OR(6=7,6=12),6&gt;=$K126,6&lt;=IF($L126="",12,$L126)),$J126,0),IF(AND(6&gt;=$K126,6&lt;=IF($L126="",12,$L126),MOD(6-$K126,$N126)=0),$J126,0)))</f>
        <v>0</v>
      </c>
      <c r="U126" s="19" t="n">
        <f aca="false">IF(OR($M126="",$M126="ERR",$J126="",$K126="",$N126=""),0,IF($N126=0,IF(AND(OR(7=7,7=12),7&gt;=$K126,7&lt;=IF($L126="",12,$L126)),$J126,0),IF(AND(7&gt;=$K126,7&lt;=IF($L126="",12,$L126),MOD(7-$K126,$N126)=0),$J126,0)))</f>
        <v>0</v>
      </c>
      <c r="V126" s="19" t="n">
        <f aca="false">IF(OR($M126="",$M126="ERR",$J126="",$K126="",$N126=""),0,IF($N126=0,IF(AND(OR(8=7,8=12),8&gt;=$K126,8&lt;=IF($L126="",12,$L126)),$J126,0),IF(AND(8&gt;=$K126,8&lt;=IF($L126="",12,$L126),MOD(8-$K126,$N126)=0),$J126,0)))</f>
        <v>0</v>
      </c>
      <c r="W126" s="19" t="n">
        <f aca="false">IF(OR($M126="",$M126="ERR",$J126="",$K126="",$N126=""),0,IF($N126=0,IF(AND(OR(9=7,9=12),9&gt;=$K126,9&lt;=IF($L126="",12,$L126)),$J126,0),IF(AND(9&gt;=$K126,9&lt;=IF($L126="",12,$L126),MOD(9-$K126,$N126)=0),$J126,0)))</f>
        <v>0</v>
      </c>
      <c r="X126" s="19" t="n">
        <f aca="false">IF(OR($M126="",$M126="ERR",$J126="",$K126="",$N126=""),0,IF($N126=0,IF(AND(OR(10=7,10=12),10&gt;=$K126,10&lt;=IF($L126="",12,$L126)),$J126,0),IF(AND(10&gt;=$K126,10&lt;=IF($L126="",12,$L126),MOD(10-$K126,$N126)=0),$J126,0)))</f>
        <v>0</v>
      </c>
      <c r="Y126" s="19" t="n">
        <f aca="false">IF(OR($M126="",$M126="ERR",$J126="",$K126="",$N126=""),0,IF($N126=0,IF(AND(OR(11=7,11=12),11&gt;=$K126,11&lt;=IF($L126="",12,$L126)),$J126,0),IF(AND(11&gt;=$K126,11&lt;=IF($L126="",12,$L126),MOD(11-$K126,$N126)=0),$J126,0)))</f>
        <v>0</v>
      </c>
      <c r="Z126" s="19" t="n">
        <f aca="false">IF(OR($M126="",$M126="ERR",$J126="",$K126="",$N126=""),0,IF($N126=0,IF(AND(OR(12=7,12=12),12&gt;=$K126,12&lt;=IF($L126="",12,$L126)),$J126,0),IF(AND(12&gt;=$K126,12&lt;=IF($L126="",12,$L126),MOD(12-$K126,$N126)=0),$J126,0)))</f>
        <v>0</v>
      </c>
      <c r="AA126" s="36" t="n">
        <f aca="false">SUM(O126:Z126)</f>
        <v>0</v>
      </c>
      <c r="AB126" s="15" t="str">
        <f aca="false">IF(AND($B126="",$D126="",$J126=""),"",IF($B126="","Falta código",IF(ISNA(MATCH($B126,LST_COD,0)),"Código no registrado en Trabajadores",IF($E126="","Concepto no está en el catálogo",IF($M126="ERR","Retención de otro empleador: Origen = Otro empleador",IF(OR($J126="",$K126=""),"Falta monto o mes",IF(OR($K126&lt;1,$K126&gt;12),"Mes inicio inválido",IF(AND($L126&lt;&gt;"",OR($L126&lt;$K126,$L126&gt;12)),"Mes fin inválido",IF($N126="","Falta frecuencia",IF(AND($G126&lt;&gt;"Otro empleador",SUMPRODUCT(($O126:$Z126&lt;&gt;0)*(((COLUMN($O126:$Z126)-14)&lt;INDEX(Trabajadores!$M$6:$M$105,MATCH($B126,LST_COD,0)))+((COLUMN($O126:$Z126)-14)&gt;INDEX(Trabajadores!$N$6:$N$105,MATCH($B126,LST_COD,0)))))&gt;0),"Aviso: hay meses fuera del periodo laboral","OK"))))))))))</f>
        <v/>
      </c>
    </row>
    <row r="127" customFormat="false" ht="15" hidden="false" customHeight="false" outlineLevel="0" collapsed="false">
      <c r="A127" s="23" t="n">
        <v>122</v>
      </c>
      <c r="B127" s="7"/>
      <c r="C127" s="35" t="str">
        <f aca="false">IF($B127="","",IFERROR(INDEX(Trabajadores!$D$6:$D$105,MATCH($B127,LST_COD,0)),"¿Código?"))</f>
        <v/>
      </c>
      <c r="D127" s="30"/>
      <c r="E127" s="9" t="str">
        <f aca="false">IF($D127="","",IFERROR(VLOOKUP($D127,CONC_TABLA,2,FALSE()),""))</f>
        <v/>
      </c>
      <c r="F127" s="9" t="str">
        <f aca="false">IF($D127="","",IFERROR(VLOOKUP($D127,CONC_TABLA,3,FALSE()),""))</f>
        <v/>
      </c>
      <c r="G127" s="30"/>
      <c r="H127" s="30"/>
      <c r="I127" s="30"/>
      <c r="J127" s="29"/>
      <c r="K127" s="28"/>
      <c r="L127" s="28"/>
      <c r="M127" s="9" t="str">
        <f aca="false">IF(OR($B127="",$E127=""),"",IF($E127="INA","INA",IF($G127="Otro empleador",IF($E127="RET","RETO",IF($E127="ORD","OTO","OTX")),IF($E127="RET","ERR",$E127))))</f>
        <v/>
      </c>
      <c r="N127" s="9" t="str">
        <f aca="false">IF($I127="","",IFERROR(VLOOKUP($I127,FREC_TABLA,2,FALSE()),""))</f>
        <v/>
      </c>
      <c r="O127" s="19" t="n">
        <f aca="false">IF(OR($M127="",$M127="ERR",$J127="",$K127="",$N127=""),0,IF($N127=0,IF(AND(OR(1=7,1=12),1&gt;=$K127,1&lt;=IF($L127="",12,$L127)),$J127,0),IF(AND(1&gt;=$K127,1&lt;=IF($L127="",12,$L127),MOD(1-$K127,$N127)=0),$J127,0)))</f>
        <v>0</v>
      </c>
      <c r="P127" s="19" t="n">
        <f aca="false">IF(OR($M127="",$M127="ERR",$J127="",$K127="",$N127=""),0,IF($N127=0,IF(AND(OR(2=7,2=12),2&gt;=$K127,2&lt;=IF($L127="",12,$L127)),$J127,0),IF(AND(2&gt;=$K127,2&lt;=IF($L127="",12,$L127),MOD(2-$K127,$N127)=0),$J127,0)))</f>
        <v>0</v>
      </c>
      <c r="Q127" s="19" t="n">
        <f aca="false">IF(OR($M127="",$M127="ERR",$J127="",$K127="",$N127=""),0,IF($N127=0,IF(AND(OR(3=7,3=12),3&gt;=$K127,3&lt;=IF($L127="",12,$L127)),$J127,0),IF(AND(3&gt;=$K127,3&lt;=IF($L127="",12,$L127),MOD(3-$K127,$N127)=0),$J127,0)))</f>
        <v>0</v>
      </c>
      <c r="R127" s="19" t="n">
        <f aca="false">IF(OR($M127="",$M127="ERR",$J127="",$K127="",$N127=""),0,IF($N127=0,IF(AND(OR(4=7,4=12),4&gt;=$K127,4&lt;=IF($L127="",12,$L127)),$J127,0),IF(AND(4&gt;=$K127,4&lt;=IF($L127="",12,$L127),MOD(4-$K127,$N127)=0),$J127,0)))</f>
        <v>0</v>
      </c>
      <c r="S127" s="19" t="n">
        <f aca="false">IF(OR($M127="",$M127="ERR",$J127="",$K127="",$N127=""),0,IF($N127=0,IF(AND(OR(5=7,5=12),5&gt;=$K127,5&lt;=IF($L127="",12,$L127)),$J127,0),IF(AND(5&gt;=$K127,5&lt;=IF($L127="",12,$L127),MOD(5-$K127,$N127)=0),$J127,0)))</f>
        <v>0</v>
      </c>
      <c r="T127" s="19" t="n">
        <f aca="false">IF(OR($M127="",$M127="ERR",$J127="",$K127="",$N127=""),0,IF($N127=0,IF(AND(OR(6=7,6=12),6&gt;=$K127,6&lt;=IF($L127="",12,$L127)),$J127,0),IF(AND(6&gt;=$K127,6&lt;=IF($L127="",12,$L127),MOD(6-$K127,$N127)=0),$J127,0)))</f>
        <v>0</v>
      </c>
      <c r="U127" s="19" t="n">
        <f aca="false">IF(OR($M127="",$M127="ERR",$J127="",$K127="",$N127=""),0,IF($N127=0,IF(AND(OR(7=7,7=12),7&gt;=$K127,7&lt;=IF($L127="",12,$L127)),$J127,0),IF(AND(7&gt;=$K127,7&lt;=IF($L127="",12,$L127),MOD(7-$K127,$N127)=0),$J127,0)))</f>
        <v>0</v>
      </c>
      <c r="V127" s="19" t="n">
        <f aca="false">IF(OR($M127="",$M127="ERR",$J127="",$K127="",$N127=""),0,IF($N127=0,IF(AND(OR(8=7,8=12),8&gt;=$K127,8&lt;=IF($L127="",12,$L127)),$J127,0),IF(AND(8&gt;=$K127,8&lt;=IF($L127="",12,$L127),MOD(8-$K127,$N127)=0),$J127,0)))</f>
        <v>0</v>
      </c>
      <c r="W127" s="19" t="n">
        <f aca="false">IF(OR($M127="",$M127="ERR",$J127="",$K127="",$N127=""),0,IF($N127=0,IF(AND(OR(9=7,9=12),9&gt;=$K127,9&lt;=IF($L127="",12,$L127)),$J127,0),IF(AND(9&gt;=$K127,9&lt;=IF($L127="",12,$L127),MOD(9-$K127,$N127)=0),$J127,0)))</f>
        <v>0</v>
      </c>
      <c r="X127" s="19" t="n">
        <f aca="false">IF(OR($M127="",$M127="ERR",$J127="",$K127="",$N127=""),0,IF($N127=0,IF(AND(OR(10=7,10=12),10&gt;=$K127,10&lt;=IF($L127="",12,$L127)),$J127,0),IF(AND(10&gt;=$K127,10&lt;=IF($L127="",12,$L127),MOD(10-$K127,$N127)=0),$J127,0)))</f>
        <v>0</v>
      </c>
      <c r="Y127" s="19" t="n">
        <f aca="false">IF(OR($M127="",$M127="ERR",$J127="",$K127="",$N127=""),0,IF($N127=0,IF(AND(OR(11=7,11=12),11&gt;=$K127,11&lt;=IF($L127="",12,$L127)),$J127,0),IF(AND(11&gt;=$K127,11&lt;=IF($L127="",12,$L127),MOD(11-$K127,$N127)=0),$J127,0)))</f>
        <v>0</v>
      </c>
      <c r="Z127" s="19" t="n">
        <f aca="false">IF(OR($M127="",$M127="ERR",$J127="",$K127="",$N127=""),0,IF($N127=0,IF(AND(OR(12=7,12=12),12&gt;=$K127,12&lt;=IF($L127="",12,$L127)),$J127,0),IF(AND(12&gt;=$K127,12&lt;=IF($L127="",12,$L127),MOD(12-$K127,$N127)=0),$J127,0)))</f>
        <v>0</v>
      </c>
      <c r="AA127" s="36" t="n">
        <f aca="false">SUM(O127:Z127)</f>
        <v>0</v>
      </c>
      <c r="AB127" s="15" t="str">
        <f aca="false">IF(AND($B127="",$D127="",$J127=""),"",IF($B127="","Falta código",IF(ISNA(MATCH($B127,LST_COD,0)),"Código no registrado en Trabajadores",IF($E127="","Concepto no está en el catálogo",IF($M127="ERR","Retención de otro empleador: Origen = Otro empleador",IF(OR($J127="",$K127=""),"Falta monto o mes",IF(OR($K127&lt;1,$K127&gt;12),"Mes inicio inválido",IF(AND($L127&lt;&gt;"",OR($L127&lt;$K127,$L127&gt;12)),"Mes fin inválido",IF($N127="","Falta frecuencia",IF(AND($G127&lt;&gt;"Otro empleador",SUMPRODUCT(($O127:$Z127&lt;&gt;0)*(((COLUMN($O127:$Z127)-14)&lt;INDEX(Trabajadores!$M$6:$M$105,MATCH($B127,LST_COD,0)))+((COLUMN($O127:$Z127)-14)&gt;INDEX(Trabajadores!$N$6:$N$105,MATCH($B127,LST_COD,0)))))&gt;0),"Aviso: hay meses fuera del periodo laboral","OK"))))))))))</f>
        <v/>
      </c>
    </row>
    <row r="128" customFormat="false" ht="15" hidden="false" customHeight="false" outlineLevel="0" collapsed="false">
      <c r="A128" s="23" t="n">
        <v>123</v>
      </c>
      <c r="B128" s="7"/>
      <c r="C128" s="35" t="str">
        <f aca="false">IF($B128="","",IFERROR(INDEX(Trabajadores!$D$6:$D$105,MATCH($B128,LST_COD,0)),"¿Código?"))</f>
        <v/>
      </c>
      <c r="D128" s="30"/>
      <c r="E128" s="9" t="str">
        <f aca="false">IF($D128="","",IFERROR(VLOOKUP($D128,CONC_TABLA,2,FALSE()),""))</f>
        <v/>
      </c>
      <c r="F128" s="9" t="str">
        <f aca="false">IF($D128="","",IFERROR(VLOOKUP($D128,CONC_TABLA,3,FALSE()),""))</f>
        <v/>
      </c>
      <c r="G128" s="30"/>
      <c r="H128" s="30"/>
      <c r="I128" s="30"/>
      <c r="J128" s="29"/>
      <c r="K128" s="28"/>
      <c r="L128" s="28"/>
      <c r="M128" s="9" t="str">
        <f aca="false">IF(OR($B128="",$E128=""),"",IF($E128="INA","INA",IF($G128="Otro empleador",IF($E128="RET","RETO",IF($E128="ORD","OTO","OTX")),IF($E128="RET","ERR",$E128))))</f>
        <v/>
      </c>
      <c r="N128" s="9" t="str">
        <f aca="false">IF($I128="","",IFERROR(VLOOKUP($I128,FREC_TABLA,2,FALSE()),""))</f>
        <v/>
      </c>
      <c r="O128" s="19" t="n">
        <f aca="false">IF(OR($M128="",$M128="ERR",$J128="",$K128="",$N128=""),0,IF($N128=0,IF(AND(OR(1=7,1=12),1&gt;=$K128,1&lt;=IF($L128="",12,$L128)),$J128,0),IF(AND(1&gt;=$K128,1&lt;=IF($L128="",12,$L128),MOD(1-$K128,$N128)=0),$J128,0)))</f>
        <v>0</v>
      </c>
      <c r="P128" s="19" t="n">
        <f aca="false">IF(OR($M128="",$M128="ERR",$J128="",$K128="",$N128=""),0,IF($N128=0,IF(AND(OR(2=7,2=12),2&gt;=$K128,2&lt;=IF($L128="",12,$L128)),$J128,0),IF(AND(2&gt;=$K128,2&lt;=IF($L128="",12,$L128),MOD(2-$K128,$N128)=0),$J128,0)))</f>
        <v>0</v>
      </c>
      <c r="Q128" s="19" t="n">
        <f aca="false">IF(OR($M128="",$M128="ERR",$J128="",$K128="",$N128=""),0,IF($N128=0,IF(AND(OR(3=7,3=12),3&gt;=$K128,3&lt;=IF($L128="",12,$L128)),$J128,0),IF(AND(3&gt;=$K128,3&lt;=IF($L128="",12,$L128),MOD(3-$K128,$N128)=0),$J128,0)))</f>
        <v>0</v>
      </c>
      <c r="R128" s="19" t="n">
        <f aca="false">IF(OR($M128="",$M128="ERR",$J128="",$K128="",$N128=""),0,IF($N128=0,IF(AND(OR(4=7,4=12),4&gt;=$K128,4&lt;=IF($L128="",12,$L128)),$J128,0),IF(AND(4&gt;=$K128,4&lt;=IF($L128="",12,$L128),MOD(4-$K128,$N128)=0),$J128,0)))</f>
        <v>0</v>
      </c>
      <c r="S128" s="19" t="n">
        <f aca="false">IF(OR($M128="",$M128="ERR",$J128="",$K128="",$N128=""),0,IF($N128=0,IF(AND(OR(5=7,5=12),5&gt;=$K128,5&lt;=IF($L128="",12,$L128)),$J128,0),IF(AND(5&gt;=$K128,5&lt;=IF($L128="",12,$L128),MOD(5-$K128,$N128)=0),$J128,0)))</f>
        <v>0</v>
      </c>
      <c r="T128" s="19" t="n">
        <f aca="false">IF(OR($M128="",$M128="ERR",$J128="",$K128="",$N128=""),0,IF($N128=0,IF(AND(OR(6=7,6=12),6&gt;=$K128,6&lt;=IF($L128="",12,$L128)),$J128,0),IF(AND(6&gt;=$K128,6&lt;=IF($L128="",12,$L128),MOD(6-$K128,$N128)=0),$J128,0)))</f>
        <v>0</v>
      </c>
      <c r="U128" s="19" t="n">
        <f aca="false">IF(OR($M128="",$M128="ERR",$J128="",$K128="",$N128=""),0,IF($N128=0,IF(AND(OR(7=7,7=12),7&gt;=$K128,7&lt;=IF($L128="",12,$L128)),$J128,0),IF(AND(7&gt;=$K128,7&lt;=IF($L128="",12,$L128),MOD(7-$K128,$N128)=0),$J128,0)))</f>
        <v>0</v>
      </c>
      <c r="V128" s="19" t="n">
        <f aca="false">IF(OR($M128="",$M128="ERR",$J128="",$K128="",$N128=""),0,IF($N128=0,IF(AND(OR(8=7,8=12),8&gt;=$K128,8&lt;=IF($L128="",12,$L128)),$J128,0),IF(AND(8&gt;=$K128,8&lt;=IF($L128="",12,$L128),MOD(8-$K128,$N128)=0),$J128,0)))</f>
        <v>0</v>
      </c>
      <c r="W128" s="19" t="n">
        <f aca="false">IF(OR($M128="",$M128="ERR",$J128="",$K128="",$N128=""),0,IF($N128=0,IF(AND(OR(9=7,9=12),9&gt;=$K128,9&lt;=IF($L128="",12,$L128)),$J128,0),IF(AND(9&gt;=$K128,9&lt;=IF($L128="",12,$L128),MOD(9-$K128,$N128)=0),$J128,0)))</f>
        <v>0</v>
      </c>
      <c r="X128" s="19" t="n">
        <f aca="false">IF(OR($M128="",$M128="ERR",$J128="",$K128="",$N128=""),0,IF($N128=0,IF(AND(OR(10=7,10=12),10&gt;=$K128,10&lt;=IF($L128="",12,$L128)),$J128,0),IF(AND(10&gt;=$K128,10&lt;=IF($L128="",12,$L128),MOD(10-$K128,$N128)=0),$J128,0)))</f>
        <v>0</v>
      </c>
      <c r="Y128" s="19" t="n">
        <f aca="false">IF(OR($M128="",$M128="ERR",$J128="",$K128="",$N128=""),0,IF($N128=0,IF(AND(OR(11=7,11=12),11&gt;=$K128,11&lt;=IF($L128="",12,$L128)),$J128,0),IF(AND(11&gt;=$K128,11&lt;=IF($L128="",12,$L128),MOD(11-$K128,$N128)=0),$J128,0)))</f>
        <v>0</v>
      </c>
      <c r="Z128" s="19" t="n">
        <f aca="false">IF(OR($M128="",$M128="ERR",$J128="",$K128="",$N128=""),0,IF($N128=0,IF(AND(OR(12=7,12=12),12&gt;=$K128,12&lt;=IF($L128="",12,$L128)),$J128,0),IF(AND(12&gt;=$K128,12&lt;=IF($L128="",12,$L128),MOD(12-$K128,$N128)=0),$J128,0)))</f>
        <v>0</v>
      </c>
      <c r="AA128" s="36" t="n">
        <f aca="false">SUM(O128:Z128)</f>
        <v>0</v>
      </c>
      <c r="AB128" s="15" t="str">
        <f aca="false">IF(AND($B128="",$D128="",$J128=""),"",IF($B128="","Falta código",IF(ISNA(MATCH($B128,LST_COD,0)),"Código no registrado en Trabajadores",IF($E128="","Concepto no está en el catálogo",IF($M128="ERR","Retención de otro empleador: Origen = Otro empleador",IF(OR($J128="",$K128=""),"Falta monto o mes",IF(OR($K128&lt;1,$K128&gt;12),"Mes inicio inválido",IF(AND($L128&lt;&gt;"",OR($L128&lt;$K128,$L128&gt;12)),"Mes fin inválido",IF($N128="","Falta frecuencia",IF(AND($G128&lt;&gt;"Otro empleador",SUMPRODUCT(($O128:$Z128&lt;&gt;0)*(((COLUMN($O128:$Z128)-14)&lt;INDEX(Trabajadores!$M$6:$M$105,MATCH($B128,LST_COD,0)))+((COLUMN($O128:$Z128)-14)&gt;INDEX(Trabajadores!$N$6:$N$105,MATCH($B128,LST_COD,0)))))&gt;0),"Aviso: hay meses fuera del periodo laboral","OK"))))))))))</f>
        <v/>
      </c>
    </row>
    <row r="129" customFormat="false" ht="15" hidden="false" customHeight="false" outlineLevel="0" collapsed="false">
      <c r="A129" s="23" t="n">
        <v>124</v>
      </c>
      <c r="B129" s="7"/>
      <c r="C129" s="35" t="str">
        <f aca="false">IF($B129="","",IFERROR(INDEX(Trabajadores!$D$6:$D$105,MATCH($B129,LST_COD,0)),"¿Código?"))</f>
        <v/>
      </c>
      <c r="D129" s="30"/>
      <c r="E129" s="9" t="str">
        <f aca="false">IF($D129="","",IFERROR(VLOOKUP($D129,CONC_TABLA,2,FALSE()),""))</f>
        <v/>
      </c>
      <c r="F129" s="9" t="str">
        <f aca="false">IF($D129="","",IFERROR(VLOOKUP($D129,CONC_TABLA,3,FALSE()),""))</f>
        <v/>
      </c>
      <c r="G129" s="30"/>
      <c r="H129" s="30"/>
      <c r="I129" s="30"/>
      <c r="J129" s="29"/>
      <c r="K129" s="28"/>
      <c r="L129" s="28"/>
      <c r="M129" s="9" t="str">
        <f aca="false">IF(OR($B129="",$E129=""),"",IF($E129="INA","INA",IF($G129="Otro empleador",IF($E129="RET","RETO",IF($E129="ORD","OTO","OTX")),IF($E129="RET","ERR",$E129))))</f>
        <v/>
      </c>
      <c r="N129" s="9" t="str">
        <f aca="false">IF($I129="","",IFERROR(VLOOKUP($I129,FREC_TABLA,2,FALSE()),""))</f>
        <v/>
      </c>
      <c r="O129" s="19" t="n">
        <f aca="false">IF(OR($M129="",$M129="ERR",$J129="",$K129="",$N129=""),0,IF($N129=0,IF(AND(OR(1=7,1=12),1&gt;=$K129,1&lt;=IF($L129="",12,$L129)),$J129,0),IF(AND(1&gt;=$K129,1&lt;=IF($L129="",12,$L129),MOD(1-$K129,$N129)=0),$J129,0)))</f>
        <v>0</v>
      </c>
      <c r="P129" s="19" t="n">
        <f aca="false">IF(OR($M129="",$M129="ERR",$J129="",$K129="",$N129=""),0,IF($N129=0,IF(AND(OR(2=7,2=12),2&gt;=$K129,2&lt;=IF($L129="",12,$L129)),$J129,0),IF(AND(2&gt;=$K129,2&lt;=IF($L129="",12,$L129),MOD(2-$K129,$N129)=0),$J129,0)))</f>
        <v>0</v>
      </c>
      <c r="Q129" s="19" t="n">
        <f aca="false">IF(OR($M129="",$M129="ERR",$J129="",$K129="",$N129=""),0,IF($N129=0,IF(AND(OR(3=7,3=12),3&gt;=$K129,3&lt;=IF($L129="",12,$L129)),$J129,0),IF(AND(3&gt;=$K129,3&lt;=IF($L129="",12,$L129),MOD(3-$K129,$N129)=0),$J129,0)))</f>
        <v>0</v>
      </c>
      <c r="R129" s="19" t="n">
        <f aca="false">IF(OR($M129="",$M129="ERR",$J129="",$K129="",$N129=""),0,IF($N129=0,IF(AND(OR(4=7,4=12),4&gt;=$K129,4&lt;=IF($L129="",12,$L129)),$J129,0),IF(AND(4&gt;=$K129,4&lt;=IF($L129="",12,$L129),MOD(4-$K129,$N129)=0),$J129,0)))</f>
        <v>0</v>
      </c>
      <c r="S129" s="19" t="n">
        <f aca="false">IF(OR($M129="",$M129="ERR",$J129="",$K129="",$N129=""),0,IF($N129=0,IF(AND(OR(5=7,5=12),5&gt;=$K129,5&lt;=IF($L129="",12,$L129)),$J129,0),IF(AND(5&gt;=$K129,5&lt;=IF($L129="",12,$L129),MOD(5-$K129,$N129)=0),$J129,0)))</f>
        <v>0</v>
      </c>
      <c r="T129" s="19" t="n">
        <f aca="false">IF(OR($M129="",$M129="ERR",$J129="",$K129="",$N129=""),0,IF($N129=0,IF(AND(OR(6=7,6=12),6&gt;=$K129,6&lt;=IF($L129="",12,$L129)),$J129,0),IF(AND(6&gt;=$K129,6&lt;=IF($L129="",12,$L129),MOD(6-$K129,$N129)=0),$J129,0)))</f>
        <v>0</v>
      </c>
      <c r="U129" s="19" t="n">
        <f aca="false">IF(OR($M129="",$M129="ERR",$J129="",$K129="",$N129=""),0,IF($N129=0,IF(AND(OR(7=7,7=12),7&gt;=$K129,7&lt;=IF($L129="",12,$L129)),$J129,0),IF(AND(7&gt;=$K129,7&lt;=IF($L129="",12,$L129),MOD(7-$K129,$N129)=0),$J129,0)))</f>
        <v>0</v>
      </c>
      <c r="V129" s="19" t="n">
        <f aca="false">IF(OR($M129="",$M129="ERR",$J129="",$K129="",$N129=""),0,IF($N129=0,IF(AND(OR(8=7,8=12),8&gt;=$K129,8&lt;=IF($L129="",12,$L129)),$J129,0),IF(AND(8&gt;=$K129,8&lt;=IF($L129="",12,$L129),MOD(8-$K129,$N129)=0),$J129,0)))</f>
        <v>0</v>
      </c>
      <c r="W129" s="19" t="n">
        <f aca="false">IF(OR($M129="",$M129="ERR",$J129="",$K129="",$N129=""),0,IF($N129=0,IF(AND(OR(9=7,9=12),9&gt;=$K129,9&lt;=IF($L129="",12,$L129)),$J129,0),IF(AND(9&gt;=$K129,9&lt;=IF($L129="",12,$L129),MOD(9-$K129,$N129)=0),$J129,0)))</f>
        <v>0</v>
      </c>
      <c r="X129" s="19" t="n">
        <f aca="false">IF(OR($M129="",$M129="ERR",$J129="",$K129="",$N129=""),0,IF($N129=0,IF(AND(OR(10=7,10=12),10&gt;=$K129,10&lt;=IF($L129="",12,$L129)),$J129,0),IF(AND(10&gt;=$K129,10&lt;=IF($L129="",12,$L129),MOD(10-$K129,$N129)=0),$J129,0)))</f>
        <v>0</v>
      </c>
      <c r="Y129" s="19" t="n">
        <f aca="false">IF(OR($M129="",$M129="ERR",$J129="",$K129="",$N129=""),0,IF($N129=0,IF(AND(OR(11=7,11=12),11&gt;=$K129,11&lt;=IF($L129="",12,$L129)),$J129,0),IF(AND(11&gt;=$K129,11&lt;=IF($L129="",12,$L129),MOD(11-$K129,$N129)=0),$J129,0)))</f>
        <v>0</v>
      </c>
      <c r="Z129" s="19" t="n">
        <f aca="false">IF(OR($M129="",$M129="ERR",$J129="",$K129="",$N129=""),0,IF($N129=0,IF(AND(OR(12=7,12=12),12&gt;=$K129,12&lt;=IF($L129="",12,$L129)),$J129,0),IF(AND(12&gt;=$K129,12&lt;=IF($L129="",12,$L129),MOD(12-$K129,$N129)=0),$J129,0)))</f>
        <v>0</v>
      </c>
      <c r="AA129" s="36" t="n">
        <f aca="false">SUM(O129:Z129)</f>
        <v>0</v>
      </c>
      <c r="AB129" s="15" t="str">
        <f aca="false">IF(AND($B129="",$D129="",$J129=""),"",IF($B129="","Falta código",IF(ISNA(MATCH($B129,LST_COD,0)),"Código no registrado en Trabajadores",IF($E129="","Concepto no está en el catálogo",IF($M129="ERR","Retención de otro empleador: Origen = Otro empleador",IF(OR($J129="",$K129=""),"Falta monto o mes",IF(OR($K129&lt;1,$K129&gt;12),"Mes inicio inválido",IF(AND($L129&lt;&gt;"",OR($L129&lt;$K129,$L129&gt;12)),"Mes fin inválido",IF($N129="","Falta frecuencia",IF(AND($G129&lt;&gt;"Otro empleador",SUMPRODUCT(($O129:$Z129&lt;&gt;0)*(((COLUMN($O129:$Z129)-14)&lt;INDEX(Trabajadores!$M$6:$M$105,MATCH($B129,LST_COD,0)))+((COLUMN($O129:$Z129)-14)&gt;INDEX(Trabajadores!$N$6:$N$105,MATCH($B129,LST_COD,0)))))&gt;0),"Aviso: hay meses fuera del periodo laboral","OK"))))))))))</f>
        <v/>
      </c>
    </row>
    <row r="130" customFormat="false" ht="15" hidden="false" customHeight="false" outlineLevel="0" collapsed="false">
      <c r="A130" s="23" t="n">
        <v>125</v>
      </c>
      <c r="B130" s="7"/>
      <c r="C130" s="35" t="str">
        <f aca="false">IF($B130="","",IFERROR(INDEX(Trabajadores!$D$6:$D$105,MATCH($B130,LST_COD,0)),"¿Código?"))</f>
        <v/>
      </c>
      <c r="D130" s="30"/>
      <c r="E130" s="9" t="str">
        <f aca="false">IF($D130="","",IFERROR(VLOOKUP($D130,CONC_TABLA,2,FALSE()),""))</f>
        <v/>
      </c>
      <c r="F130" s="9" t="str">
        <f aca="false">IF($D130="","",IFERROR(VLOOKUP($D130,CONC_TABLA,3,FALSE()),""))</f>
        <v/>
      </c>
      <c r="G130" s="30"/>
      <c r="H130" s="30"/>
      <c r="I130" s="30"/>
      <c r="J130" s="29"/>
      <c r="K130" s="28"/>
      <c r="L130" s="28"/>
      <c r="M130" s="9" t="str">
        <f aca="false">IF(OR($B130="",$E130=""),"",IF($E130="INA","INA",IF($G130="Otro empleador",IF($E130="RET","RETO",IF($E130="ORD","OTO","OTX")),IF($E130="RET","ERR",$E130))))</f>
        <v/>
      </c>
      <c r="N130" s="9" t="str">
        <f aca="false">IF($I130="","",IFERROR(VLOOKUP($I130,FREC_TABLA,2,FALSE()),""))</f>
        <v/>
      </c>
      <c r="O130" s="19" t="n">
        <f aca="false">IF(OR($M130="",$M130="ERR",$J130="",$K130="",$N130=""),0,IF($N130=0,IF(AND(OR(1=7,1=12),1&gt;=$K130,1&lt;=IF($L130="",12,$L130)),$J130,0),IF(AND(1&gt;=$K130,1&lt;=IF($L130="",12,$L130),MOD(1-$K130,$N130)=0),$J130,0)))</f>
        <v>0</v>
      </c>
      <c r="P130" s="19" t="n">
        <f aca="false">IF(OR($M130="",$M130="ERR",$J130="",$K130="",$N130=""),0,IF($N130=0,IF(AND(OR(2=7,2=12),2&gt;=$K130,2&lt;=IF($L130="",12,$L130)),$J130,0),IF(AND(2&gt;=$K130,2&lt;=IF($L130="",12,$L130),MOD(2-$K130,$N130)=0),$J130,0)))</f>
        <v>0</v>
      </c>
      <c r="Q130" s="19" t="n">
        <f aca="false">IF(OR($M130="",$M130="ERR",$J130="",$K130="",$N130=""),0,IF($N130=0,IF(AND(OR(3=7,3=12),3&gt;=$K130,3&lt;=IF($L130="",12,$L130)),$J130,0),IF(AND(3&gt;=$K130,3&lt;=IF($L130="",12,$L130),MOD(3-$K130,$N130)=0),$J130,0)))</f>
        <v>0</v>
      </c>
      <c r="R130" s="19" t="n">
        <f aca="false">IF(OR($M130="",$M130="ERR",$J130="",$K130="",$N130=""),0,IF($N130=0,IF(AND(OR(4=7,4=12),4&gt;=$K130,4&lt;=IF($L130="",12,$L130)),$J130,0),IF(AND(4&gt;=$K130,4&lt;=IF($L130="",12,$L130),MOD(4-$K130,$N130)=0),$J130,0)))</f>
        <v>0</v>
      </c>
      <c r="S130" s="19" t="n">
        <f aca="false">IF(OR($M130="",$M130="ERR",$J130="",$K130="",$N130=""),0,IF($N130=0,IF(AND(OR(5=7,5=12),5&gt;=$K130,5&lt;=IF($L130="",12,$L130)),$J130,0),IF(AND(5&gt;=$K130,5&lt;=IF($L130="",12,$L130),MOD(5-$K130,$N130)=0),$J130,0)))</f>
        <v>0</v>
      </c>
      <c r="T130" s="19" t="n">
        <f aca="false">IF(OR($M130="",$M130="ERR",$J130="",$K130="",$N130=""),0,IF($N130=0,IF(AND(OR(6=7,6=12),6&gt;=$K130,6&lt;=IF($L130="",12,$L130)),$J130,0),IF(AND(6&gt;=$K130,6&lt;=IF($L130="",12,$L130),MOD(6-$K130,$N130)=0),$J130,0)))</f>
        <v>0</v>
      </c>
      <c r="U130" s="19" t="n">
        <f aca="false">IF(OR($M130="",$M130="ERR",$J130="",$K130="",$N130=""),0,IF($N130=0,IF(AND(OR(7=7,7=12),7&gt;=$K130,7&lt;=IF($L130="",12,$L130)),$J130,0),IF(AND(7&gt;=$K130,7&lt;=IF($L130="",12,$L130),MOD(7-$K130,$N130)=0),$J130,0)))</f>
        <v>0</v>
      </c>
      <c r="V130" s="19" t="n">
        <f aca="false">IF(OR($M130="",$M130="ERR",$J130="",$K130="",$N130=""),0,IF($N130=0,IF(AND(OR(8=7,8=12),8&gt;=$K130,8&lt;=IF($L130="",12,$L130)),$J130,0),IF(AND(8&gt;=$K130,8&lt;=IF($L130="",12,$L130),MOD(8-$K130,$N130)=0),$J130,0)))</f>
        <v>0</v>
      </c>
      <c r="W130" s="19" t="n">
        <f aca="false">IF(OR($M130="",$M130="ERR",$J130="",$K130="",$N130=""),0,IF($N130=0,IF(AND(OR(9=7,9=12),9&gt;=$K130,9&lt;=IF($L130="",12,$L130)),$J130,0),IF(AND(9&gt;=$K130,9&lt;=IF($L130="",12,$L130),MOD(9-$K130,$N130)=0),$J130,0)))</f>
        <v>0</v>
      </c>
      <c r="X130" s="19" t="n">
        <f aca="false">IF(OR($M130="",$M130="ERR",$J130="",$K130="",$N130=""),0,IF($N130=0,IF(AND(OR(10=7,10=12),10&gt;=$K130,10&lt;=IF($L130="",12,$L130)),$J130,0),IF(AND(10&gt;=$K130,10&lt;=IF($L130="",12,$L130),MOD(10-$K130,$N130)=0),$J130,0)))</f>
        <v>0</v>
      </c>
      <c r="Y130" s="19" t="n">
        <f aca="false">IF(OR($M130="",$M130="ERR",$J130="",$K130="",$N130=""),0,IF($N130=0,IF(AND(OR(11=7,11=12),11&gt;=$K130,11&lt;=IF($L130="",12,$L130)),$J130,0),IF(AND(11&gt;=$K130,11&lt;=IF($L130="",12,$L130),MOD(11-$K130,$N130)=0),$J130,0)))</f>
        <v>0</v>
      </c>
      <c r="Z130" s="19" t="n">
        <f aca="false">IF(OR($M130="",$M130="ERR",$J130="",$K130="",$N130=""),0,IF($N130=0,IF(AND(OR(12=7,12=12),12&gt;=$K130,12&lt;=IF($L130="",12,$L130)),$J130,0),IF(AND(12&gt;=$K130,12&lt;=IF($L130="",12,$L130),MOD(12-$K130,$N130)=0),$J130,0)))</f>
        <v>0</v>
      </c>
      <c r="AA130" s="36" t="n">
        <f aca="false">SUM(O130:Z130)</f>
        <v>0</v>
      </c>
      <c r="AB130" s="15" t="str">
        <f aca="false">IF(AND($B130="",$D130="",$J130=""),"",IF($B130="","Falta código",IF(ISNA(MATCH($B130,LST_COD,0)),"Código no registrado en Trabajadores",IF($E130="","Concepto no está en el catálogo",IF($M130="ERR","Retención de otro empleador: Origen = Otro empleador",IF(OR($J130="",$K130=""),"Falta monto o mes",IF(OR($K130&lt;1,$K130&gt;12),"Mes inicio inválido",IF(AND($L130&lt;&gt;"",OR($L130&lt;$K130,$L130&gt;12)),"Mes fin inválido",IF($N130="","Falta frecuencia",IF(AND($G130&lt;&gt;"Otro empleador",SUMPRODUCT(($O130:$Z130&lt;&gt;0)*(((COLUMN($O130:$Z130)-14)&lt;INDEX(Trabajadores!$M$6:$M$105,MATCH($B130,LST_COD,0)))+((COLUMN($O130:$Z130)-14)&gt;INDEX(Trabajadores!$N$6:$N$105,MATCH($B130,LST_COD,0)))))&gt;0),"Aviso: hay meses fuera del periodo laboral","OK"))))))))))</f>
        <v/>
      </c>
    </row>
    <row r="131" customFormat="false" ht="15" hidden="false" customHeight="false" outlineLevel="0" collapsed="false">
      <c r="A131" s="23" t="n">
        <v>126</v>
      </c>
      <c r="B131" s="7"/>
      <c r="C131" s="35" t="str">
        <f aca="false">IF($B131="","",IFERROR(INDEX(Trabajadores!$D$6:$D$105,MATCH($B131,LST_COD,0)),"¿Código?"))</f>
        <v/>
      </c>
      <c r="D131" s="30"/>
      <c r="E131" s="9" t="str">
        <f aca="false">IF($D131="","",IFERROR(VLOOKUP($D131,CONC_TABLA,2,FALSE()),""))</f>
        <v/>
      </c>
      <c r="F131" s="9" t="str">
        <f aca="false">IF($D131="","",IFERROR(VLOOKUP($D131,CONC_TABLA,3,FALSE()),""))</f>
        <v/>
      </c>
      <c r="G131" s="30"/>
      <c r="H131" s="30"/>
      <c r="I131" s="30"/>
      <c r="J131" s="29"/>
      <c r="K131" s="28"/>
      <c r="L131" s="28"/>
      <c r="M131" s="9" t="str">
        <f aca="false">IF(OR($B131="",$E131=""),"",IF($E131="INA","INA",IF($G131="Otro empleador",IF($E131="RET","RETO",IF($E131="ORD","OTO","OTX")),IF($E131="RET","ERR",$E131))))</f>
        <v/>
      </c>
      <c r="N131" s="9" t="str">
        <f aca="false">IF($I131="","",IFERROR(VLOOKUP($I131,FREC_TABLA,2,FALSE()),""))</f>
        <v/>
      </c>
      <c r="O131" s="19" t="n">
        <f aca="false">IF(OR($M131="",$M131="ERR",$J131="",$K131="",$N131=""),0,IF($N131=0,IF(AND(OR(1=7,1=12),1&gt;=$K131,1&lt;=IF($L131="",12,$L131)),$J131,0),IF(AND(1&gt;=$K131,1&lt;=IF($L131="",12,$L131),MOD(1-$K131,$N131)=0),$J131,0)))</f>
        <v>0</v>
      </c>
      <c r="P131" s="19" t="n">
        <f aca="false">IF(OR($M131="",$M131="ERR",$J131="",$K131="",$N131=""),0,IF($N131=0,IF(AND(OR(2=7,2=12),2&gt;=$K131,2&lt;=IF($L131="",12,$L131)),$J131,0),IF(AND(2&gt;=$K131,2&lt;=IF($L131="",12,$L131),MOD(2-$K131,$N131)=0),$J131,0)))</f>
        <v>0</v>
      </c>
      <c r="Q131" s="19" t="n">
        <f aca="false">IF(OR($M131="",$M131="ERR",$J131="",$K131="",$N131=""),0,IF($N131=0,IF(AND(OR(3=7,3=12),3&gt;=$K131,3&lt;=IF($L131="",12,$L131)),$J131,0),IF(AND(3&gt;=$K131,3&lt;=IF($L131="",12,$L131),MOD(3-$K131,$N131)=0),$J131,0)))</f>
        <v>0</v>
      </c>
      <c r="R131" s="19" t="n">
        <f aca="false">IF(OR($M131="",$M131="ERR",$J131="",$K131="",$N131=""),0,IF($N131=0,IF(AND(OR(4=7,4=12),4&gt;=$K131,4&lt;=IF($L131="",12,$L131)),$J131,0),IF(AND(4&gt;=$K131,4&lt;=IF($L131="",12,$L131),MOD(4-$K131,$N131)=0),$J131,0)))</f>
        <v>0</v>
      </c>
      <c r="S131" s="19" t="n">
        <f aca="false">IF(OR($M131="",$M131="ERR",$J131="",$K131="",$N131=""),0,IF($N131=0,IF(AND(OR(5=7,5=12),5&gt;=$K131,5&lt;=IF($L131="",12,$L131)),$J131,0),IF(AND(5&gt;=$K131,5&lt;=IF($L131="",12,$L131),MOD(5-$K131,$N131)=0),$J131,0)))</f>
        <v>0</v>
      </c>
      <c r="T131" s="19" t="n">
        <f aca="false">IF(OR($M131="",$M131="ERR",$J131="",$K131="",$N131=""),0,IF($N131=0,IF(AND(OR(6=7,6=12),6&gt;=$K131,6&lt;=IF($L131="",12,$L131)),$J131,0),IF(AND(6&gt;=$K131,6&lt;=IF($L131="",12,$L131),MOD(6-$K131,$N131)=0),$J131,0)))</f>
        <v>0</v>
      </c>
      <c r="U131" s="19" t="n">
        <f aca="false">IF(OR($M131="",$M131="ERR",$J131="",$K131="",$N131=""),0,IF($N131=0,IF(AND(OR(7=7,7=12),7&gt;=$K131,7&lt;=IF($L131="",12,$L131)),$J131,0),IF(AND(7&gt;=$K131,7&lt;=IF($L131="",12,$L131),MOD(7-$K131,$N131)=0),$J131,0)))</f>
        <v>0</v>
      </c>
      <c r="V131" s="19" t="n">
        <f aca="false">IF(OR($M131="",$M131="ERR",$J131="",$K131="",$N131=""),0,IF($N131=0,IF(AND(OR(8=7,8=12),8&gt;=$K131,8&lt;=IF($L131="",12,$L131)),$J131,0),IF(AND(8&gt;=$K131,8&lt;=IF($L131="",12,$L131),MOD(8-$K131,$N131)=0),$J131,0)))</f>
        <v>0</v>
      </c>
      <c r="W131" s="19" t="n">
        <f aca="false">IF(OR($M131="",$M131="ERR",$J131="",$K131="",$N131=""),0,IF($N131=0,IF(AND(OR(9=7,9=12),9&gt;=$K131,9&lt;=IF($L131="",12,$L131)),$J131,0),IF(AND(9&gt;=$K131,9&lt;=IF($L131="",12,$L131),MOD(9-$K131,$N131)=0),$J131,0)))</f>
        <v>0</v>
      </c>
      <c r="X131" s="19" t="n">
        <f aca="false">IF(OR($M131="",$M131="ERR",$J131="",$K131="",$N131=""),0,IF($N131=0,IF(AND(OR(10=7,10=12),10&gt;=$K131,10&lt;=IF($L131="",12,$L131)),$J131,0),IF(AND(10&gt;=$K131,10&lt;=IF($L131="",12,$L131),MOD(10-$K131,$N131)=0),$J131,0)))</f>
        <v>0</v>
      </c>
      <c r="Y131" s="19" t="n">
        <f aca="false">IF(OR($M131="",$M131="ERR",$J131="",$K131="",$N131=""),0,IF($N131=0,IF(AND(OR(11=7,11=12),11&gt;=$K131,11&lt;=IF($L131="",12,$L131)),$J131,0),IF(AND(11&gt;=$K131,11&lt;=IF($L131="",12,$L131),MOD(11-$K131,$N131)=0),$J131,0)))</f>
        <v>0</v>
      </c>
      <c r="Z131" s="19" t="n">
        <f aca="false">IF(OR($M131="",$M131="ERR",$J131="",$K131="",$N131=""),0,IF($N131=0,IF(AND(OR(12=7,12=12),12&gt;=$K131,12&lt;=IF($L131="",12,$L131)),$J131,0),IF(AND(12&gt;=$K131,12&lt;=IF($L131="",12,$L131),MOD(12-$K131,$N131)=0),$J131,0)))</f>
        <v>0</v>
      </c>
      <c r="AA131" s="36" t="n">
        <f aca="false">SUM(O131:Z131)</f>
        <v>0</v>
      </c>
      <c r="AB131" s="15" t="str">
        <f aca="false">IF(AND($B131="",$D131="",$J131=""),"",IF($B131="","Falta código",IF(ISNA(MATCH($B131,LST_COD,0)),"Código no registrado en Trabajadores",IF($E131="","Concepto no está en el catálogo",IF($M131="ERR","Retención de otro empleador: Origen = Otro empleador",IF(OR($J131="",$K131=""),"Falta monto o mes",IF(OR($K131&lt;1,$K131&gt;12),"Mes inicio inválido",IF(AND($L131&lt;&gt;"",OR($L131&lt;$K131,$L131&gt;12)),"Mes fin inválido",IF($N131="","Falta frecuencia",IF(AND($G131&lt;&gt;"Otro empleador",SUMPRODUCT(($O131:$Z131&lt;&gt;0)*(((COLUMN($O131:$Z131)-14)&lt;INDEX(Trabajadores!$M$6:$M$105,MATCH($B131,LST_COD,0)))+((COLUMN($O131:$Z131)-14)&gt;INDEX(Trabajadores!$N$6:$N$105,MATCH($B131,LST_COD,0)))))&gt;0),"Aviso: hay meses fuera del periodo laboral","OK"))))))))))</f>
        <v/>
      </c>
    </row>
    <row r="132" customFormat="false" ht="15" hidden="false" customHeight="false" outlineLevel="0" collapsed="false">
      <c r="A132" s="23" t="n">
        <v>127</v>
      </c>
      <c r="B132" s="7"/>
      <c r="C132" s="35" t="str">
        <f aca="false">IF($B132="","",IFERROR(INDEX(Trabajadores!$D$6:$D$105,MATCH($B132,LST_COD,0)),"¿Código?"))</f>
        <v/>
      </c>
      <c r="D132" s="30"/>
      <c r="E132" s="9" t="str">
        <f aca="false">IF($D132="","",IFERROR(VLOOKUP($D132,CONC_TABLA,2,FALSE()),""))</f>
        <v/>
      </c>
      <c r="F132" s="9" t="str">
        <f aca="false">IF($D132="","",IFERROR(VLOOKUP($D132,CONC_TABLA,3,FALSE()),""))</f>
        <v/>
      </c>
      <c r="G132" s="30"/>
      <c r="H132" s="30"/>
      <c r="I132" s="30"/>
      <c r="J132" s="29"/>
      <c r="K132" s="28"/>
      <c r="L132" s="28"/>
      <c r="M132" s="9" t="str">
        <f aca="false">IF(OR($B132="",$E132=""),"",IF($E132="INA","INA",IF($G132="Otro empleador",IF($E132="RET","RETO",IF($E132="ORD","OTO","OTX")),IF($E132="RET","ERR",$E132))))</f>
        <v/>
      </c>
      <c r="N132" s="9" t="str">
        <f aca="false">IF($I132="","",IFERROR(VLOOKUP($I132,FREC_TABLA,2,FALSE()),""))</f>
        <v/>
      </c>
      <c r="O132" s="19" t="n">
        <f aca="false">IF(OR($M132="",$M132="ERR",$J132="",$K132="",$N132=""),0,IF($N132=0,IF(AND(OR(1=7,1=12),1&gt;=$K132,1&lt;=IF($L132="",12,$L132)),$J132,0),IF(AND(1&gt;=$K132,1&lt;=IF($L132="",12,$L132),MOD(1-$K132,$N132)=0),$J132,0)))</f>
        <v>0</v>
      </c>
      <c r="P132" s="19" t="n">
        <f aca="false">IF(OR($M132="",$M132="ERR",$J132="",$K132="",$N132=""),0,IF($N132=0,IF(AND(OR(2=7,2=12),2&gt;=$K132,2&lt;=IF($L132="",12,$L132)),$J132,0),IF(AND(2&gt;=$K132,2&lt;=IF($L132="",12,$L132),MOD(2-$K132,$N132)=0),$J132,0)))</f>
        <v>0</v>
      </c>
      <c r="Q132" s="19" t="n">
        <f aca="false">IF(OR($M132="",$M132="ERR",$J132="",$K132="",$N132=""),0,IF($N132=0,IF(AND(OR(3=7,3=12),3&gt;=$K132,3&lt;=IF($L132="",12,$L132)),$J132,0),IF(AND(3&gt;=$K132,3&lt;=IF($L132="",12,$L132),MOD(3-$K132,$N132)=0),$J132,0)))</f>
        <v>0</v>
      </c>
      <c r="R132" s="19" t="n">
        <f aca="false">IF(OR($M132="",$M132="ERR",$J132="",$K132="",$N132=""),0,IF($N132=0,IF(AND(OR(4=7,4=12),4&gt;=$K132,4&lt;=IF($L132="",12,$L132)),$J132,0),IF(AND(4&gt;=$K132,4&lt;=IF($L132="",12,$L132),MOD(4-$K132,$N132)=0),$J132,0)))</f>
        <v>0</v>
      </c>
      <c r="S132" s="19" t="n">
        <f aca="false">IF(OR($M132="",$M132="ERR",$J132="",$K132="",$N132=""),0,IF($N132=0,IF(AND(OR(5=7,5=12),5&gt;=$K132,5&lt;=IF($L132="",12,$L132)),$J132,0),IF(AND(5&gt;=$K132,5&lt;=IF($L132="",12,$L132),MOD(5-$K132,$N132)=0),$J132,0)))</f>
        <v>0</v>
      </c>
      <c r="T132" s="19" t="n">
        <f aca="false">IF(OR($M132="",$M132="ERR",$J132="",$K132="",$N132=""),0,IF($N132=0,IF(AND(OR(6=7,6=12),6&gt;=$K132,6&lt;=IF($L132="",12,$L132)),$J132,0),IF(AND(6&gt;=$K132,6&lt;=IF($L132="",12,$L132),MOD(6-$K132,$N132)=0),$J132,0)))</f>
        <v>0</v>
      </c>
      <c r="U132" s="19" t="n">
        <f aca="false">IF(OR($M132="",$M132="ERR",$J132="",$K132="",$N132=""),0,IF($N132=0,IF(AND(OR(7=7,7=12),7&gt;=$K132,7&lt;=IF($L132="",12,$L132)),$J132,0),IF(AND(7&gt;=$K132,7&lt;=IF($L132="",12,$L132),MOD(7-$K132,$N132)=0),$J132,0)))</f>
        <v>0</v>
      </c>
      <c r="V132" s="19" t="n">
        <f aca="false">IF(OR($M132="",$M132="ERR",$J132="",$K132="",$N132=""),0,IF($N132=0,IF(AND(OR(8=7,8=12),8&gt;=$K132,8&lt;=IF($L132="",12,$L132)),$J132,0),IF(AND(8&gt;=$K132,8&lt;=IF($L132="",12,$L132),MOD(8-$K132,$N132)=0),$J132,0)))</f>
        <v>0</v>
      </c>
      <c r="W132" s="19" t="n">
        <f aca="false">IF(OR($M132="",$M132="ERR",$J132="",$K132="",$N132=""),0,IF($N132=0,IF(AND(OR(9=7,9=12),9&gt;=$K132,9&lt;=IF($L132="",12,$L132)),$J132,0),IF(AND(9&gt;=$K132,9&lt;=IF($L132="",12,$L132),MOD(9-$K132,$N132)=0),$J132,0)))</f>
        <v>0</v>
      </c>
      <c r="X132" s="19" t="n">
        <f aca="false">IF(OR($M132="",$M132="ERR",$J132="",$K132="",$N132=""),0,IF($N132=0,IF(AND(OR(10=7,10=12),10&gt;=$K132,10&lt;=IF($L132="",12,$L132)),$J132,0),IF(AND(10&gt;=$K132,10&lt;=IF($L132="",12,$L132),MOD(10-$K132,$N132)=0),$J132,0)))</f>
        <v>0</v>
      </c>
      <c r="Y132" s="19" t="n">
        <f aca="false">IF(OR($M132="",$M132="ERR",$J132="",$K132="",$N132=""),0,IF($N132=0,IF(AND(OR(11=7,11=12),11&gt;=$K132,11&lt;=IF($L132="",12,$L132)),$J132,0),IF(AND(11&gt;=$K132,11&lt;=IF($L132="",12,$L132),MOD(11-$K132,$N132)=0),$J132,0)))</f>
        <v>0</v>
      </c>
      <c r="Z132" s="19" t="n">
        <f aca="false">IF(OR($M132="",$M132="ERR",$J132="",$K132="",$N132=""),0,IF($N132=0,IF(AND(OR(12=7,12=12),12&gt;=$K132,12&lt;=IF($L132="",12,$L132)),$J132,0),IF(AND(12&gt;=$K132,12&lt;=IF($L132="",12,$L132),MOD(12-$K132,$N132)=0),$J132,0)))</f>
        <v>0</v>
      </c>
      <c r="AA132" s="36" t="n">
        <f aca="false">SUM(O132:Z132)</f>
        <v>0</v>
      </c>
      <c r="AB132" s="15" t="str">
        <f aca="false">IF(AND($B132="",$D132="",$J132=""),"",IF($B132="","Falta código",IF(ISNA(MATCH($B132,LST_COD,0)),"Código no registrado en Trabajadores",IF($E132="","Concepto no está en el catálogo",IF($M132="ERR","Retención de otro empleador: Origen = Otro empleador",IF(OR($J132="",$K132=""),"Falta monto o mes",IF(OR($K132&lt;1,$K132&gt;12),"Mes inicio inválido",IF(AND($L132&lt;&gt;"",OR($L132&lt;$K132,$L132&gt;12)),"Mes fin inválido",IF($N132="","Falta frecuencia",IF(AND($G132&lt;&gt;"Otro empleador",SUMPRODUCT(($O132:$Z132&lt;&gt;0)*(((COLUMN($O132:$Z132)-14)&lt;INDEX(Trabajadores!$M$6:$M$105,MATCH($B132,LST_COD,0)))+((COLUMN($O132:$Z132)-14)&gt;INDEX(Trabajadores!$N$6:$N$105,MATCH($B132,LST_COD,0)))))&gt;0),"Aviso: hay meses fuera del periodo laboral","OK"))))))))))</f>
        <v/>
      </c>
    </row>
    <row r="133" customFormat="false" ht="15" hidden="false" customHeight="false" outlineLevel="0" collapsed="false">
      <c r="A133" s="23" t="n">
        <v>128</v>
      </c>
      <c r="B133" s="7"/>
      <c r="C133" s="35" t="str">
        <f aca="false">IF($B133="","",IFERROR(INDEX(Trabajadores!$D$6:$D$105,MATCH($B133,LST_COD,0)),"¿Código?"))</f>
        <v/>
      </c>
      <c r="D133" s="30"/>
      <c r="E133" s="9" t="str">
        <f aca="false">IF($D133="","",IFERROR(VLOOKUP($D133,CONC_TABLA,2,FALSE()),""))</f>
        <v/>
      </c>
      <c r="F133" s="9" t="str">
        <f aca="false">IF($D133="","",IFERROR(VLOOKUP($D133,CONC_TABLA,3,FALSE()),""))</f>
        <v/>
      </c>
      <c r="G133" s="30"/>
      <c r="H133" s="30"/>
      <c r="I133" s="30"/>
      <c r="J133" s="29"/>
      <c r="K133" s="28"/>
      <c r="L133" s="28"/>
      <c r="M133" s="9" t="str">
        <f aca="false">IF(OR($B133="",$E133=""),"",IF($E133="INA","INA",IF($G133="Otro empleador",IF($E133="RET","RETO",IF($E133="ORD","OTO","OTX")),IF($E133="RET","ERR",$E133))))</f>
        <v/>
      </c>
      <c r="N133" s="9" t="str">
        <f aca="false">IF($I133="","",IFERROR(VLOOKUP($I133,FREC_TABLA,2,FALSE()),""))</f>
        <v/>
      </c>
      <c r="O133" s="19" t="n">
        <f aca="false">IF(OR($M133="",$M133="ERR",$J133="",$K133="",$N133=""),0,IF($N133=0,IF(AND(OR(1=7,1=12),1&gt;=$K133,1&lt;=IF($L133="",12,$L133)),$J133,0),IF(AND(1&gt;=$K133,1&lt;=IF($L133="",12,$L133),MOD(1-$K133,$N133)=0),$J133,0)))</f>
        <v>0</v>
      </c>
      <c r="P133" s="19" t="n">
        <f aca="false">IF(OR($M133="",$M133="ERR",$J133="",$K133="",$N133=""),0,IF($N133=0,IF(AND(OR(2=7,2=12),2&gt;=$K133,2&lt;=IF($L133="",12,$L133)),$J133,0),IF(AND(2&gt;=$K133,2&lt;=IF($L133="",12,$L133),MOD(2-$K133,$N133)=0),$J133,0)))</f>
        <v>0</v>
      </c>
      <c r="Q133" s="19" t="n">
        <f aca="false">IF(OR($M133="",$M133="ERR",$J133="",$K133="",$N133=""),0,IF($N133=0,IF(AND(OR(3=7,3=12),3&gt;=$K133,3&lt;=IF($L133="",12,$L133)),$J133,0),IF(AND(3&gt;=$K133,3&lt;=IF($L133="",12,$L133),MOD(3-$K133,$N133)=0),$J133,0)))</f>
        <v>0</v>
      </c>
      <c r="R133" s="19" t="n">
        <f aca="false">IF(OR($M133="",$M133="ERR",$J133="",$K133="",$N133=""),0,IF($N133=0,IF(AND(OR(4=7,4=12),4&gt;=$K133,4&lt;=IF($L133="",12,$L133)),$J133,0),IF(AND(4&gt;=$K133,4&lt;=IF($L133="",12,$L133),MOD(4-$K133,$N133)=0),$J133,0)))</f>
        <v>0</v>
      </c>
      <c r="S133" s="19" t="n">
        <f aca="false">IF(OR($M133="",$M133="ERR",$J133="",$K133="",$N133=""),0,IF($N133=0,IF(AND(OR(5=7,5=12),5&gt;=$K133,5&lt;=IF($L133="",12,$L133)),$J133,0),IF(AND(5&gt;=$K133,5&lt;=IF($L133="",12,$L133),MOD(5-$K133,$N133)=0),$J133,0)))</f>
        <v>0</v>
      </c>
      <c r="T133" s="19" t="n">
        <f aca="false">IF(OR($M133="",$M133="ERR",$J133="",$K133="",$N133=""),0,IF($N133=0,IF(AND(OR(6=7,6=12),6&gt;=$K133,6&lt;=IF($L133="",12,$L133)),$J133,0),IF(AND(6&gt;=$K133,6&lt;=IF($L133="",12,$L133),MOD(6-$K133,$N133)=0),$J133,0)))</f>
        <v>0</v>
      </c>
      <c r="U133" s="19" t="n">
        <f aca="false">IF(OR($M133="",$M133="ERR",$J133="",$K133="",$N133=""),0,IF($N133=0,IF(AND(OR(7=7,7=12),7&gt;=$K133,7&lt;=IF($L133="",12,$L133)),$J133,0),IF(AND(7&gt;=$K133,7&lt;=IF($L133="",12,$L133),MOD(7-$K133,$N133)=0),$J133,0)))</f>
        <v>0</v>
      </c>
      <c r="V133" s="19" t="n">
        <f aca="false">IF(OR($M133="",$M133="ERR",$J133="",$K133="",$N133=""),0,IF($N133=0,IF(AND(OR(8=7,8=12),8&gt;=$K133,8&lt;=IF($L133="",12,$L133)),$J133,0),IF(AND(8&gt;=$K133,8&lt;=IF($L133="",12,$L133),MOD(8-$K133,$N133)=0),$J133,0)))</f>
        <v>0</v>
      </c>
      <c r="W133" s="19" t="n">
        <f aca="false">IF(OR($M133="",$M133="ERR",$J133="",$K133="",$N133=""),0,IF($N133=0,IF(AND(OR(9=7,9=12),9&gt;=$K133,9&lt;=IF($L133="",12,$L133)),$J133,0),IF(AND(9&gt;=$K133,9&lt;=IF($L133="",12,$L133),MOD(9-$K133,$N133)=0),$J133,0)))</f>
        <v>0</v>
      </c>
      <c r="X133" s="19" t="n">
        <f aca="false">IF(OR($M133="",$M133="ERR",$J133="",$K133="",$N133=""),0,IF($N133=0,IF(AND(OR(10=7,10=12),10&gt;=$K133,10&lt;=IF($L133="",12,$L133)),$J133,0),IF(AND(10&gt;=$K133,10&lt;=IF($L133="",12,$L133),MOD(10-$K133,$N133)=0),$J133,0)))</f>
        <v>0</v>
      </c>
      <c r="Y133" s="19" t="n">
        <f aca="false">IF(OR($M133="",$M133="ERR",$J133="",$K133="",$N133=""),0,IF($N133=0,IF(AND(OR(11=7,11=12),11&gt;=$K133,11&lt;=IF($L133="",12,$L133)),$J133,0),IF(AND(11&gt;=$K133,11&lt;=IF($L133="",12,$L133),MOD(11-$K133,$N133)=0),$J133,0)))</f>
        <v>0</v>
      </c>
      <c r="Z133" s="19" t="n">
        <f aca="false">IF(OR($M133="",$M133="ERR",$J133="",$K133="",$N133=""),0,IF($N133=0,IF(AND(OR(12=7,12=12),12&gt;=$K133,12&lt;=IF($L133="",12,$L133)),$J133,0),IF(AND(12&gt;=$K133,12&lt;=IF($L133="",12,$L133),MOD(12-$K133,$N133)=0),$J133,0)))</f>
        <v>0</v>
      </c>
      <c r="AA133" s="36" t="n">
        <f aca="false">SUM(O133:Z133)</f>
        <v>0</v>
      </c>
      <c r="AB133" s="15" t="str">
        <f aca="false">IF(AND($B133="",$D133="",$J133=""),"",IF($B133="","Falta código",IF(ISNA(MATCH($B133,LST_COD,0)),"Código no registrado en Trabajadores",IF($E133="","Concepto no está en el catálogo",IF($M133="ERR","Retención de otro empleador: Origen = Otro empleador",IF(OR($J133="",$K133=""),"Falta monto o mes",IF(OR($K133&lt;1,$K133&gt;12),"Mes inicio inválido",IF(AND($L133&lt;&gt;"",OR($L133&lt;$K133,$L133&gt;12)),"Mes fin inválido",IF($N133="","Falta frecuencia",IF(AND($G133&lt;&gt;"Otro empleador",SUMPRODUCT(($O133:$Z133&lt;&gt;0)*(((COLUMN($O133:$Z133)-14)&lt;INDEX(Trabajadores!$M$6:$M$105,MATCH($B133,LST_COD,0)))+((COLUMN($O133:$Z133)-14)&gt;INDEX(Trabajadores!$N$6:$N$105,MATCH($B133,LST_COD,0)))))&gt;0),"Aviso: hay meses fuera del periodo laboral","OK"))))))))))</f>
        <v/>
      </c>
    </row>
    <row r="134" customFormat="false" ht="15" hidden="false" customHeight="false" outlineLevel="0" collapsed="false">
      <c r="A134" s="23" t="n">
        <v>129</v>
      </c>
      <c r="B134" s="7"/>
      <c r="C134" s="35" t="str">
        <f aca="false">IF($B134="","",IFERROR(INDEX(Trabajadores!$D$6:$D$105,MATCH($B134,LST_COD,0)),"¿Código?"))</f>
        <v/>
      </c>
      <c r="D134" s="30"/>
      <c r="E134" s="9" t="str">
        <f aca="false">IF($D134="","",IFERROR(VLOOKUP($D134,CONC_TABLA,2,FALSE()),""))</f>
        <v/>
      </c>
      <c r="F134" s="9" t="str">
        <f aca="false">IF($D134="","",IFERROR(VLOOKUP($D134,CONC_TABLA,3,FALSE()),""))</f>
        <v/>
      </c>
      <c r="G134" s="30"/>
      <c r="H134" s="30"/>
      <c r="I134" s="30"/>
      <c r="J134" s="29"/>
      <c r="K134" s="28"/>
      <c r="L134" s="28"/>
      <c r="M134" s="9" t="str">
        <f aca="false">IF(OR($B134="",$E134=""),"",IF($E134="INA","INA",IF($G134="Otro empleador",IF($E134="RET","RETO",IF($E134="ORD","OTO","OTX")),IF($E134="RET","ERR",$E134))))</f>
        <v/>
      </c>
      <c r="N134" s="9" t="str">
        <f aca="false">IF($I134="","",IFERROR(VLOOKUP($I134,FREC_TABLA,2,FALSE()),""))</f>
        <v/>
      </c>
      <c r="O134" s="19" t="n">
        <f aca="false">IF(OR($M134="",$M134="ERR",$J134="",$K134="",$N134=""),0,IF($N134=0,IF(AND(OR(1=7,1=12),1&gt;=$K134,1&lt;=IF($L134="",12,$L134)),$J134,0),IF(AND(1&gt;=$K134,1&lt;=IF($L134="",12,$L134),MOD(1-$K134,$N134)=0),$J134,0)))</f>
        <v>0</v>
      </c>
      <c r="P134" s="19" t="n">
        <f aca="false">IF(OR($M134="",$M134="ERR",$J134="",$K134="",$N134=""),0,IF($N134=0,IF(AND(OR(2=7,2=12),2&gt;=$K134,2&lt;=IF($L134="",12,$L134)),$J134,0),IF(AND(2&gt;=$K134,2&lt;=IF($L134="",12,$L134),MOD(2-$K134,$N134)=0),$J134,0)))</f>
        <v>0</v>
      </c>
      <c r="Q134" s="19" t="n">
        <f aca="false">IF(OR($M134="",$M134="ERR",$J134="",$K134="",$N134=""),0,IF($N134=0,IF(AND(OR(3=7,3=12),3&gt;=$K134,3&lt;=IF($L134="",12,$L134)),$J134,0),IF(AND(3&gt;=$K134,3&lt;=IF($L134="",12,$L134),MOD(3-$K134,$N134)=0),$J134,0)))</f>
        <v>0</v>
      </c>
      <c r="R134" s="19" t="n">
        <f aca="false">IF(OR($M134="",$M134="ERR",$J134="",$K134="",$N134=""),0,IF($N134=0,IF(AND(OR(4=7,4=12),4&gt;=$K134,4&lt;=IF($L134="",12,$L134)),$J134,0),IF(AND(4&gt;=$K134,4&lt;=IF($L134="",12,$L134),MOD(4-$K134,$N134)=0),$J134,0)))</f>
        <v>0</v>
      </c>
      <c r="S134" s="19" t="n">
        <f aca="false">IF(OR($M134="",$M134="ERR",$J134="",$K134="",$N134=""),0,IF($N134=0,IF(AND(OR(5=7,5=12),5&gt;=$K134,5&lt;=IF($L134="",12,$L134)),$J134,0),IF(AND(5&gt;=$K134,5&lt;=IF($L134="",12,$L134),MOD(5-$K134,$N134)=0),$J134,0)))</f>
        <v>0</v>
      </c>
      <c r="T134" s="19" t="n">
        <f aca="false">IF(OR($M134="",$M134="ERR",$J134="",$K134="",$N134=""),0,IF($N134=0,IF(AND(OR(6=7,6=12),6&gt;=$K134,6&lt;=IF($L134="",12,$L134)),$J134,0),IF(AND(6&gt;=$K134,6&lt;=IF($L134="",12,$L134),MOD(6-$K134,$N134)=0),$J134,0)))</f>
        <v>0</v>
      </c>
      <c r="U134" s="19" t="n">
        <f aca="false">IF(OR($M134="",$M134="ERR",$J134="",$K134="",$N134=""),0,IF($N134=0,IF(AND(OR(7=7,7=12),7&gt;=$K134,7&lt;=IF($L134="",12,$L134)),$J134,0),IF(AND(7&gt;=$K134,7&lt;=IF($L134="",12,$L134),MOD(7-$K134,$N134)=0),$J134,0)))</f>
        <v>0</v>
      </c>
      <c r="V134" s="19" t="n">
        <f aca="false">IF(OR($M134="",$M134="ERR",$J134="",$K134="",$N134=""),0,IF($N134=0,IF(AND(OR(8=7,8=12),8&gt;=$K134,8&lt;=IF($L134="",12,$L134)),$J134,0),IF(AND(8&gt;=$K134,8&lt;=IF($L134="",12,$L134),MOD(8-$K134,$N134)=0),$J134,0)))</f>
        <v>0</v>
      </c>
      <c r="W134" s="19" t="n">
        <f aca="false">IF(OR($M134="",$M134="ERR",$J134="",$K134="",$N134=""),0,IF($N134=0,IF(AND(OR(9=7,9=12),9&gt;=$K134,9&lt;=IF($L134="",12,$L134)),$J134,0),IF(AND(9&gt;=$K134,9&lt;=IF($L134="",12,$L134),MOD(9-$K134,$N134)=0),$J134,0)))</f>
        <v>0</v>
      </c>
      <c r="X134" s="19" t="n">
        <f aca="false">IF(OR($M134="",$M134="ERR",$J134="",$K134="",$N134=""),0,IF($N134=0,IF(AND(OR(10=7,10=12),10&gt;=$K134,10&lt;=IF($L134="",12,$L134)),$J134,0),IF(AND(10&gt;=$K134,10&lt;=IF($L134="",12,$L134),MOD(10-$K134,$N134)=0),$J134,0)))</f>
        <v>0</v>
      </c>
      <c r="Y134" s="19" t="n">
        <f aca="false">IF(OR($M134="",$M134="ERR",$J134="",$K134="",$N134=""),0,IF($N134=0,IF(AND(OR(11=7,11=12),11&gt;=$K134,11&lt;=IF($L134="",12,$L134)),$J134,0),IF(AND(11&gt;=$K134,11&lt;=IF($L134="",12,$L134),MOD(11-$K134,$N134)=0),$J134,0)))</f>
        <v>0</v>
      </c>
      <c r="Z134" s="19" t="n">
        <f aca="false">IF(OR($M134="",$M134="ERR",$J134="",$K134="",$N134=""),0,IF($N134=0,IF(AND(OR(12=7,12=12),12&gt;=$K134,12&lt;=IF($L134="",12,$L134)),$J134,0),IF(AND(12&gt;=$K134,12&lt;=IF($L134="",12,$L134),MOD(12-$K134,$N134)=0),$J134,0)))</f>
        <v>0</v>
      </c>
      <c r="AA134" s="36" t="n">
        <f aca="false">SUM(O134:Z134)</f>
        <v>0</v>
      </c>
      <c r="AB134" s="15" t="str">
        <f aca="false">IF(AND($B134="",$D134="",$J134=""),"",IF($B134="","Falta código",IF(ISNA(MATCH($B134,LST_COD,0)),"Código no registrado en Trabajadores",IF($E134="","Concepto no está en el catálogo",IF($M134="ERR","Retención de otro empleador: Origen = Otro empleador",IF(OR($J134="",$K134=""),"Falta monto o mes",IF(OR($K134&lt;1,$K134&gt;12),"Mes inicio inválido",IF(AND($L134&lt;&gt;"",OR($L134&lt;$K134,$L134&gt;12)),"Mes fin inválido",IF($N134="","Falta frecuencia",IF(AND($G134&lt;&gt;"Otro empleador",SUMPRODUCT(($O134:$Z134&lt;&gt;0)*(((COLUMN($O134:$Z134)-14)&lt;INDEX(Trabajadores!$M$6:$M$105,MATCH($B134,LST_COD,0)))+((COLUMN($O134:$Z134)-14)&gt;INDEX(Trabajadores!$N$6:$N$105,MATCH($B134,LST_COD,0)))))&gt;0),"Aviso: hay meses fuera del periodo laboral","OK"))))))))))</f>
        <v/>
      </c>
    </row>
    <row r="135" customFormat="false" ht="15" hidden="false" customHeight="false" outlineLevel="0" collapsed="false">
      <c r="A135" s="23" t="n">
        <v>130</v>
      </c>
      <c r="B135" s="7"/>
      <c r="C135" s="35" t="str">
        <f aca="false">IF($B135="","",IFERROR(INDEX(Trabajadores!$D$6:$D$105,MATCH($B135,LST_COD,0)),"¿Código?"))</f>
        <v/>
      </c>
      <c r="D135" s="30"/>
      <c r="E135" s="9" t="str">
        <f aca="false">IF($D135="","",IFERROR(VLOOKUP($D135,CONC_TABLA,2,FALSE()),""))</f>
        <v/>
      </c>
      <c r="F135" s="9" t="str">
        <f aca="false">IF($D135="","",IFERROR(VLOOKUP($D135,CONC_TABLA,3,FALSE()),""))</f>
        <v/>
      </c>
      <c r="G135" s="30"/>
      <c r="H135" s="30"/>
      <c r="I135" s="30"/>
      <c r="J135" s="29"/>
      <c r="K135" s="28"/>
      <c r="L135" s="28"/>
      <c r="M135" s="9" t="str">
        <f aca="false">IF(OR($B135="",$E135=""),"",IF($E135="INA","INA",IF($G135="Otro empleador",IF($E135="RET","RETO",IF($E135="ORD","OTO","OTX")),IF($E135="RET","ERR",$E135))))</f>
        <v/>
      </c>
      <c r="N135" s="9" t="str">
        <f aca="false">IF($I135="","",IFERROR(VLOOKUP($I135,FREC_TABLA,2,FALSE()),""))</f>
        <v/>
      </c>
      <c r="O135" s="19" t="n">
        <f aca="false">IF(OR($M135="",$M135="ERR",$J135="",$K135="",$N135=""),0,IF($N135=0,IF(AND(OR(1=7,1=12),1&gt;=$K135,1&lt;=IF($L135="",12,$L135)),$J135,0),IF(AND(1&gt;=$K135,1&lt;=IF($L135="",12,$L135),MOD(1-$K135,$N135)=0),$J135,0)))</f>
        <v>0</v>
      </c>
      <c r="P135" s="19" t="n">
        <f aca="false">IF(OR($M135="",$M135="ERR",$J135="",$K135="",$N135=""),0,IF($N135=0,IF(AND(OR(2=7,2=12),2&gt;=$K135,2&lt;=IF($L135="",12,$L135)),$J135,0),IF(AND(2&gt;=$K135,2&lt;=IF($L135="",12,$L135),MOD(2-$K135,$N135)=0),$J135,0)))</f>
        <v>0</v>
      </c>
      <c r="Q135" s="19" t="n">
        <f aca="false">IF(OR($M135="",$M135="ERR",$J135="",$K135="",$N135=""),0,IF($N135=0,IF(AND(OR(3=7,3=12),3&gt;=$K135,3&lt;=IF($L135="",12,$L135)),$J135,0),IF(AND(3&gt;=$K135,3&lt;=IF($L135="",12,$L135),MOD(3-$K135,$N135)=0),$J135,0)))</f>
        <v>0</v>
      </c>
      <c r="R135" s="19" t="n">
        <f aca="false">IF(OR($M135="",$M135="ERR",$J135="",$K135="",$N135=""),0,IF($N135=0,IF(AND(OR(4=7,4=12),4&gt;=$K135,4&lt;=IF($L135="",12,$L135)),$J135,0),IF(AND(4&gt;=$K135,4&lt;=IF($L135="",12,$L135),MOD(4-$K135,$N135)=0),$J135,0)))</f>
        <v>0</v>
      </c>
      <c r="S135" s="19" t="n">
        <f aca="false">IF(OR($M135="",$M135="ERR",$J135="",$K135="",$N135=""),0,IF($N135=0,IF(AND(OR(5=7,5=12),5&gt;=$K135,5&lt;=IF($L135="",12,$L135)),$J135,0),IF(AND(5&gt;=$K135,5&lt;=IF($L135="",12,$L135),MOD(5-$K135,$N135)=0),$J135,0)))</f>
        <v>0</v>
      </c>
      <c r="T135" s="19" t="n">
        <f aca="false">IF(OR($M135="",$M135="ERR",$J135="",$K135="",$N135=""),0,IF($N135=0,IF(AND(OR(6=7,6=12),6&gt;=$K135,6&lt;=IF($L135="",12,$L135)),$J135,0),IF(AND(6&gt;=$K135,6&lt;=IF($L135="",12,$L135),MOD(6-$K135,$N135)=0),$J135,0)))</f>
        <v>0</v>
      </c>
      <c r="U135" s="19" t="n">
        <f aca="false">IF(OR($M135="",$M135="ERR",$J135="",$K135="",$N135=""),0,IF($N135=0,IF(AND(OR(7=7,7=12),7&gt;=$K135,7&lt;=IF($L135="",12,$L135)),$J135,0),IF(AND(7&gt;=$K135,7&lt;=IF($L135="",12,$L135),MOD(7-$K135,$N135)=0),$J135,0)))</f>
        <v>0</v>
      </c>
      <c r="V135" s="19" t="n">
        <f aca="false">IF(OR($M135="",$M135="ERR",$J135="",$K135="",$N135=""),0,IF($N135=0,IF(AND(OR(8=7,8=12),8&gt;=$K135,8&lt;=IF($L135="",12,$L135)),$J135,0),IF(AND(8&gt;=$K135,8&lt;=IF($L135="",12,$L135),MOD(8-$K135,$N135)=0),$J135,0)))</f>
        <v>0</v>
      </c>
      <c r="W135" s="19" t="n">
        <f aca="false">IF(OR($M135="",$M135="ERR",$J135="",$K135="",$N135=""),0,IF($N135=0,IF(AND(OR(9=7,9=12),9&gt;=$K135,9&lt;=IF($L135="",12,$L135)),$J135,0),IF(AND(9&gt;=$K135,9&lt;=IF($L135="",12,$L135),MOD(9-$K135,$N135)=0),$J135,0)))</f>
        <v>0</v>
      </c>
      <c r="X135" s="19" t="n">
        <f aca="false">IF(OR($M135="",$M135="ERR",$J135="",$K135="",$N135=""),0,IF($N135=0,IF(AND(OR(10=7,10=12),10&gt;=$K135,10&lt;=IF($L135="",12,$L135)),$J135,0),IF(AND(10&gt;=$K135,10&lt;=IF($L135="",12,$L135),MOD(10-$K135,$N135)=0),$J135,0)))</f>
        <v>0</v>
      </c>
      <c r="Y135" s="19" t="n">
        <f aca="false">IF(OR($M135="",$M135="ERR",$J135="",$K135="",$N135=""),0,IF($N135=0,IF(AND(OR(11=7,11=12),11&gt;=$K135,11&lt;=IF($L135="",12,$L135)),$J135,0),IF(AND(11&gt;=$K135,11&lt;=IF($L135="",12,$L135),MOD(11-$K135,$N135)=0),$J135,0)))</f>
        <v>0</v>
      </c>
      <c r="Z135" s="19" t="n">
        <f aca="false">IF(OR($M135="",$M135="ERR",$J135="",$K135="",$N135=""),0,IF($N135=0,IF(AND(OR(12=7,12=12),12&gt;=$K135,12&lt;=IF($L135="",12,$L135)),$J135,0),IF(AND(12&gt;=$K135,12&lt;=IF($L135="",12,$L135),MOD(12-$K135,$N135)=0),$J135,0)))</f>
        <v>0</v>
      </c>
      <c r="AA135" s="36" t="n">
        <f aca="false">SUM(O135:Z135)</f>
        <v>0</v>
      </c>
      <c r="AB135" s="15" t="str">
        <f aca="false">IF(AND($B135="",$D135="",$J135=""),"",IF($B135="","Falta código",IF(ISNA(MATCH($B135,LST_COD,0)),"Código no registrado en Trabajadores",IF($E135="","Concepto no está en el catálogo",IF($M135="ERR","Retención de otro empleador: Origen = Otro empleador",IF(OR($J135="",$K135=""),"Falta monto o mes",IF(OR($K135&lt;1,$K135&gt;12),"Mes inicio inválido",IF(AND($L135&lt;&gt;"",OR($L135&lt;$K135,$L135&gt;12)),"Mes fin inválido",IF($N135="","Falta frecuencia",IF(AND($G135&lt;&gt;"Otro empleador",SUMPRODUCT(($O135:$Z135&lt;&gt;0)*(((COLUMN($O135:$Z135)-14)&lt;INDEX(Trabajadores!$M$6:$M$105,MATCH($B135,LST_COD,0)))+((COLUMN($O135:$Z135)-14)&gt;INDEX(Trabajadores!$N$6:$N$105,MATCH($B135,LST_COD,0)))))&gt;0),"Aviso: hay meses fuera del periodo laboral","OK"))))))))))</f>
        <v/>
      </c>
    </row>
    <row r="136" customFormat="false" ht="15" hidden="false" customHeight="false" outlineLevel="0" collapsed="false">
      <c r="A136" s="23" t="n">
        <v>131</v>
      </c>
      <c r="B136" s="7"/>
      <c r="C136" s="35" t="str">
        <f aca="false">IF($B136="","",IFERROR(INDEX(Trabajadores!$D$6:$D$105,MATCH($B136,LST_COD,0)),"¿Código?"))</f>
        <v/>
      </c>
      <c r="D136" s="30"/>
      <c r="E136" s="9" t="str">
        <f aca="false">IF($D136="","",IFERROR(VLOOKUP($D136,CONC_TABLA,2,FALSE()),""))</f>
        <v/>
      </c>
      <c r="F136" s="9" t="str">
        <f aca="false">IF($D136="","",IFERROR(VLOOKUP($D136,CONC_TABLA,3,FALSE()),""))</f>
        <v/>
      </c>
      <c r="G136" s="30"/>
      <c r="H136" s="30"/>
      <c r="I136" s="30"/>
      <c r="J136" s="29"/>
      <c r="K136" s="28"/>
      <c r="L136" s="28"/>
      <c r="M136" s="9" t="str">
        <f aca="false">IF(OR($B136="",$E136=""),"",IF($E136="INA","INA",IF($G136="Otro empleador",IF($E136="RET","RETO",IF($E136="ORD","OTO","OTX")),IF($E136="RET","ERR",$E136))))</f>
        <v/>
      </c>
      <c r="N136" s="9" t="str">
        <f aca="false">IF($I136="","",IFERROR(VLOOKUP($I136,FREC_TABLA,2,FALSE()),""))</f>
        <v/>
      </c>
      <c r="O136" s="19" t="n">
        <f aca="false">IF(OR($M136="",$M136="ERR",$J136="",$K136="",$N136=""),0,IF($N136=0,IF(AND(OR(1=7,1=12),1&gt;=$K136,1&lt;=IF($L136="",12,$L136)),$J136,0),IF(AND(1&gt;=$K136,1&lt;=IF($L136="",12,$L136),MOD(1-$K136,$N136)=0),$J136,0)))</f>
        <v>0</v>
      </c>
      <c r="P136" s="19" t="n">
        <f aca="false">IF(OR($M136="",$M136="ERR",$J136="",$K136="",$N136=""),0,IF($N136=0,IF(AND(OR(2=7,2=12),2&gt;=$K136,2&lt;=IF($L136="",12,$L136)),$J136,0),IF(AND(2&gt;=$K136,2&lt;=IF($L136="",12,$L136),MOD(2-$K136,$N136)=0),$J136,0)))</f>
        <v>0</v>
      </c>
      <c r="Q136" s="19" t="n">
        <f aca="false">IF(OR($M136="",$M136="ERR",$J136="",$K136="",$N136=""),0,IF($N136=0,IF(AND(OR(3=7,3=12),3&gt;=$K136,3&lt;=IF($L136="",12,$L136)),$J136,0),IF(AND(3&gt;=$K136,3&lt;=IF($L136="",12,$L136),MOD(3-$K136,$N136)=0),$J136,0)))</f>
        <v>0</v>
      </c>
      <c r="R136" s="19" t="n">
        <f aca="false">IF(OR($M136="",$M136="ERR",$J136="",$K136="",$N136=""),0,IF($N136=0,IF(AND(OR(4=7,4=12),4&gt;=$K136,4&lt;=IF($L136="",12,$L136)),$J136,0),IF(AND(4&gt;=$K136,4&lt;=IF($L136="",12,$L136),MOD(4-$K136,$N136)=0),$J136,0)))</f>
        <v>0</v>
      </c>
      <c r="S136" s="19" t="n">
        <f aca="false">IF(OR($M136="",$M136="ERR",$J136="",$K136="",$N136=""),0,IF($N136=0,IF(AND(OR(5=7,5=12),5&gt;=$K136,5&lt;=IF($L136="",12,$L136)),$J136,0),IF(AND(5&gt;=$K136,5&lt;=IF($L136="",12,$L136),MOD(5-$K136,$N136)=0),$J136,0)))</f>
        <v>0</v>
      </c>
      <c r="T136" s="19" t="n">
        <f aca="false">IF(OR($M136="",$M136="ERR",$J136="",$K136="",$N136=""),0,IF($N136=0,IF(AND(OR(6=7,6=12),6&gt;=$K136,6&lt;=IF($L136="",12,$L136)),$J136,0),IF(AND(6&gt;=$K136,6&lt;=IF($L136="",12,$L136),MOD(6-$K136,$N136)=0),$J136,0)))</f>
        <v>0</v>
      </c>
      <c r="U136" s="19" t="n">
        <f aca="false">IF(OR($M136="",$M136="ERR",$J136="",$K136="",$N136=""),0,IF($N136=0,IF(AND(OR(7=7,7=12),7&gt;=$K136,7&lt;=IF($L136="",12,$L136)),$J136,0),IF(AND(7&gt;=$K136,7&lt;=IF($L136="",12,$L136),MOD(7-$K136,$N136)=0),$J136,0)))</f>
        <v>0</v>
      </c>
      <c r="V136" s="19" t="n">
        <f aca="false">IF(OR($M136="",$M136="ERR",$J136="",$K136="",$N136=""),0,IF($N136=0,IF(AND(OR(8=7,8=12),8&gt;=$K136,8&lt;=IF($L136="",12,$L136)),$J136,0),IF(AND(8&gt;=$K136,8&lt;=IF($L136="",12,$L136),MOD(8-$K136,$N136)=0),$J136,0)))</f>
        <v>0</v>
      </c>
      <c r="W136" s="19" t="n">
        <f aca="false">IF(OR($M136="",$M136="ERR",$J136="",$K136="",$N136=""),0,IF($N136=0,IF(AND(OR(9=7,9=12),9&gt;=$K136,9&lt;=IF($L136="",12,$L136)),$J136,0),IF(AND(9&gt;=$K136,9&lt;=IF($L136="",12,$L136),MOD(9-$K136,$N136)=0),$J136,0)))</f>
        <v>0</v>
      </c>
      <c r="X136" s="19" t="n">
        <f aca="false">IF(OR($M136="",$M136="ERR",$J136="",$K136="",$N136=""),0,IF($N136=0,IF(AND(OR(10=7,10=12),10&gt;=$K136,10&lt;=IF($L136="",12,$L136)),$J136,0),IF(AND(10&gt;=$K136,10&lt;=IF($L136="",12,$L136),MOD(10-$K136,$N136)=0),$J136,0)))</f>
        <v>0</v>
      </c>
      <c r="Y136" s="19" t="n">
        <f aca="false">IF(OR($M136="",$M136="ERR",$J136="",$K136="",$N136=""),0,IF($N136=0,IF(AND(OR(11=7,11=12),11&gt;=$K136,11&lt;=IF($L136="",12,$L136)),$J136,0),IF(AND(11&gt;=$K136,11&lt;=IF($L136="",12,$L136),MOD(11-$K136,$N136)=0),$J136,0)))</f>
        <v>0</v>
      </c>
      <c r="Z136" s="19" t="n">
        <f aca="false">IF(OR($M136="",$M136="ERR",$J136="",$K136="",$N136=""),0,IF($N136=0,IF(AND(OR(12=7,12=12),12&gt;=$K136,12&lt;=IF($L136="",12,$L136)),$J136,0),IF(AND(12&gt;=$K136,12&lt;=IF($L136="",12,$L136),MOD(12-$K136,$N136)=0),$J136,0)))</f>
        <v>0</v>
      </c>
      <c r="AA136" s="36" t="n">
        <f aca="false">SUM(O136:Z136)</f>
        <v>0</v>
      </c>
      <c r="AB136" s="15" t="str">
        <f aca="false">IF(AND($B136="",$D136="",$J136=""),"",IF($B136="","Falta código",IF(ISNA(MATCH($B136,LST_COD,0)),"Código no registrado en Trabajadores",IF($E136="","Concepto no está en el catálogo",IF($M136="ERR","Retención de otro empleador: Origen = Otro empleador",IF(OR($J136="",$K136=""),"Falta monto o mes",IF(OR($K136&lt;1,$K136&gt;12),"Mes inicio inválido",IF(AND($L136&lt;&gt;"",OR($L136&lt;$K136,$L136&gt;12)),"Mes fin inválido",IF($N136="","Falta frecuencia",IF(AND($G136&lt;&gt;"Otro empleador",SUMPRODUCT(($O136:$Z136&lt;&gt;0)*(((COLUMN($O136:$Z136)-14)&lt;INDEX(Trabajadores!$M$6:$M$105,MATCH($B136,LST_COD,0)))+((COLUMN($O136:$Z136)-14)&gt;INDEX(Trabajadores!$N$6:$N$105,MATCH($B136,LST_COD,0)))))&gt;0),"Aviso: hay meses fuera del periodo laboral","OK"))))))))))</f>
        <v/>
      </c>
    </row>
    <row r="137" customFormat="false" ht="15" hidden="false" customHeight="false" outlineLevel="0" collapsed="false">
      <c r="A137" s="23" t="n">
        <v>132</v>
      </c>
      <c r="B137" s="7"/>
      <c r="C137" s="35" t="str">
        <f aca="false">IF($B137="","",IFERROR(INDEX(Trabajadores!$D$6:$D$105,MATCH($B137,LST_COD,0)),"¿Código?"))</f>
        <v/>
      </c>
      <c r="D137" s="30"/>
      <c r="E137" s="9" t="str">
        <f aca="false">IF($D137="","",IFERROR(VLOOKUP($D137,CONC_TABLA,2,FALSE()),""))</f>
        <v/>
      </c>
      <c r="F137" s="9" t="str">
        <f aca="false">IF($D137="","",IFERROR(VLOOKUP($D137,CONC_TABLA,3,FALSE()),""))</f>
        <v/>
      </c>
      <c r="G137" s="30"/>
      <c r="H137" s="30"/>
      <c r="I137" s="30"/>
      <c r="J137" s="29"/>
      <c r="K137" s="28"/>
      <c r="L137" s="28"/>
      <c r="M137" s="9" t="str">
        <f aca="false">IF(OR($B137="",$E137=""),"",IF($E137="INA","INA",IF($G137="Otro empleador",IF($E137="RET","RETO",IF($E137="ORD","OTO","OTX")),IF($E137="RET","ERR",$E137))))</f>
        <v/>
      </c>
      <c r="N137" s="9" t="str">
        <f aca="false">IF($I137="","",IFERROR(VLOOKUP($I137,FREC_TABLA,2,FALSE()),""))</f>
        <v/>
      </c>
      <c r="O137" s="19" t="n">
        <f aca="false">IF(OR($M137="",$M137="ERR",$J137="",$K137="",$N137=""),0,IF($N137=0,IF(AND(OR(1=7,1=12),1&gt;=$K137,1&lt;=IF($L137="",12,$L137)),$J137,0),IF(AND(1&gt;=$K137,1&lt;=IF($L137="",12,$L137),MOD(1-$K137,$N137)=0),$J137,0)))</f>
        <v>0</v>
      </c>
      <c r="P137" s="19" t="n">
        <f aca="false">IF(OR($M137="",$M137="ERR",$J137="",$K137="",$N137=""),0,IF($N137=0,IF(AND(OR(2=7,2=12),2&gt;=$K137,2&lt;=IF($L137="",12,$L137)),$J137,0),IF(AND(2&gt;=$K137,2&lt;=IF($L137="",12,$L137),MOD(2-$K137,$N137)=0),$J137,0)))</f>
        <v>0</v>
      </c>
      <c r="Q137" s="19" t="n">
        <f aca="false">IF(OR($M137="",$M137="ERR",$J137="",$K137="",$N137=""),0,IF($N137=0,IF(AND(OR(3=7,3=12),3&gt;=$K137,3&lt;=IF($L137="",12,$L137)),$J137,0),IF(AND(3&gt;=$K137,3&lt;=IF($L137="",12,$L137),MOD(3-$K137,$N137)=0),$J137,0)))</f>
        <v>0</v>
      </c>
      <c r="R137" s="19" t="n">
        <f aca="false">IF(OR($M137="",$M137="ERR",$J137="",$K137="",$N137=""),0,IF($N137=0,IF(AND(OR(4=7,4=12),4&gt;=$K137,4&lt;=IF($L137="",12,$L137)),$J137,0),IF(AND(4&gt;=$K137,4&lt;=IF($L137="",12,$L137),MOD(4-$K137,$N137)=0),$J137,0)))</f>
        <v>0</v>
      </c>
      <c r="S137" s="19" t="n">
        <f aca="false">IF(OR($M137="",$M137="ERR",$J137="",$K137="",$N137=""),0,IF($N137=0,IF(AND(OR(5=7,5=12),5&gt;=$K137,5&lt;=IF($L137="",12,$L137)),$J137,0),IF(AND(5&gt;=$K137,5&lt;=IF($L137="",12,$L137),MOD(5-$K137,$N137)=0),$J137,0)))</f>
        <v>0</v>
      </c>
      <c r="T137" s="19" t="n">
        <f aca="false">IF(OR($M137="",$M137="ERR",$J137="",$K137="",$N137=""),0,IF($N137=0,IF(AND(OR(6=7,6=12),6&gt;=$K137,6&lt;=IF($L137="",12,$L137)),$J137,0),IF(AND(6&gt;=$K137,6&lt;=IF($L137="",12,$L137),MOD(6-$K137,$N137)=0),$J137,0)))</f>
        <v>0</v>
      </c>
      <c r="U137" s="19" t="n">
        <f aca="false">IF(OR($M137="",$M137="ERR",$J137="",$K137="",$N137=""),0,IF($N137=0,IF(AND(OR(7=7,7=12),7&gt;=$K137,7&lt;=IF($L137="",12,$L137)),$J137,0),IF(AND(7&gt;=$K137,7&lt;=IF($L137="",12,$L137),MOD(7-$K137,$N137)=0),$J137,0)))</f>
        <v>0</v>
      </c>
      <c r="V137" s="19" t="n">
        <f aca="false">IF(OR($M137="",$M137="ERR",$J137="",$K137="",$N137=""),0,IF($N137=0,IF(AND(OR(8=7,8=12),8&gt;=$K137,8&lt;=IF($L137="",12,$L137)),$J137,0),IF(AND(8&gt;=$K137,8&lt;=IF($L137="",12,$L137),MOD(8-$K137,$N137)=0),$J137,0)))</f>
        <v>0</v>
      </c>
      <c r="W137" s="19" t="n">
        <f aca="false">IF(OR($M137="",$M137="ERR",$J137="",$K137="",$N137=""),0,IF($N137=0,IF(AND(OR(9=7,9=12),9&gt;=$K137,9&lt;=IF($L137="",12,$L137)),$J137,0),IF(AND(9&gt;=$K137,9&lt;=IF($L137="",12,$L137),MOD(9-$K137,$N137)=0),$J137,0)))</f>
        <v>0</v>
      </c>
      <c r="X137" s="19" t="n">
        <f aca="false">IF(OR($M137="",$M137="ERR",$J137="",$K137="",$N137=""),0,IF($N137=0,IF(AND(OR(10=7,10=12),10&gt;=$K137,10&lt;=IF($L137="",12,$L137)),$J137,0),IF(AND(10&gt;=$K137,10&lt;=IF($L137="",12,$L137),MOD(10-$K137,$N137)=0),$J137,0)))</f>
        <v>0</v>
      </c>
      <c r="Y137" s="19" t="n">
        <f aca="false">IF(OR($M137="",$M137="ERR",$J137="",$K137="",$N137=""),0,IF($N137=0,IF(AND(OR(11=7,11=12),11&gt;=$K137,11&lt;=IF($L137="",12,$L137)),$J137,0),IF(AND(11&gt;=$K137,11&lt;=IF($L137="",12,$L137),MOD(11-$K137,$N137)=0),$J137,0)))</f>
        <v>0</v>
      </c>
      <c r="Z137" s="19" t="n">
        <f aca="false">IF(OR($M137="",$M137="ERR",$J137="",$K137="",$N137=""),0,IF($N137=0,IF(AND(OR(12=7,12=12),12&gt;=$K137,12&lt;=IF($L137="",12,$L137)),$J137,0),IF(AND(12&gt;=$K137,12&lt;=IF($L137="",12,$L137),MOD(12-$K137,$N137)=0),$J137,0)))</f>
        <v>0</v>
      </c>
      <c r="AA137" s="36" t="n">
        <f aca="false">SUM(O137:Z137)</f>
        <v>0</v>
      </c>
      <c r="AB137" s="15" t="str">
        <f aca="false">IF(AND($B137="",$D137="",$J137=""),"",IF($B137="","Falta código",IF(ISNA(MATCH($B137,LST_COD,0)),"Código no registrado en Trabajadores",IF($E137="","Concepto no está en el catálogo",IF($M137="ERR","Retención de otro empleador: Origen = Otro empleador",IF(OR($J137="",$K137=""),"Falta monto o mes",IF(OR($K137&lt;1,$K137&gt;12),"Mes inicio inválido",IF(AND($L137&lt;&gt;"",OR($L137&lt;$K137,$L137&gt;12)),"Mes fin inválido",IF($N137="","Falta frecuencia",IF(AND($G137&lt;&gt;"Otro empleador",SUMPRODUCT(($O137:$Z137&lt;&gt;0)*(((COLUMN($O137:$Z137)-14)&lt;INDEX(Trabajadores!$M$6:$M$105,MATCH($B137,LST_COD,0)))+((COLUMN($O137:$Z137)-14)&gt;INDEX(Trabajadores!$N$6:$N$105,MATCH($B137,LST_COD,0)))))&gt;0),"Aviso: hay meses fuera del periodo laboral","OK"))))))))))</f>
        <v/>
      </c>
    </row>
    <row r="138" customFormat="false" ht="15" hidden="false" customHeight="false" outlineLevel="0" collapsed="false">
      <c r="A138" s="23" t="n">
        <v>133</v>
      </c>
      <c r="B138" s="7"/>
      <c r="C138" s="35" t="str">
        <f aca="false">IF($B138="","",IFERROR(INDEX(Trabajadores!$D$6:$D$105,MATCH($B138,LST_COD,0)),"¿Código?"))</f>
        <v/>
      </c>
      <c r="D138" s="30"/>
      <c r="E138" s="9" t="str">
        <f aca="false">IF($D138="","",IFERROR(VLOOKUP($D138,CONC_TABLA,2,FALSE()),""))</f>
        <v/>
      </c>
      <c r="F138" s="9" t="str">
        <f aca="false">IF($D138="","",IFERROR(VLOOKUP($D138,CONC_TABLA,3,FALSE()),""))</f>
        <v/>
      </c>
      <c r="G138" s="30"/>
      <c r="H138" s="30"/>
      <c r="I138" s="30"/>
      <c r="J138" s="29"/>
      <c r="K138" s="28"/>
      <c r="L138" s="28"/>
      <c r="M138" s="9" t="str">
        <f aca="false">IF(OR($B138="",$E138=""),"",IF($E138="INA","INA",IF($G138="Otro empleador",IF($E138="RET","RETO",IF($E138="ORD","OTO","OTX")),IF($E138="RET","ERR",$E138))))</f>
        <v/>
      </c>
      <c r="N138" s="9" t="str">
        <f aca="false">IF($I138="","",IFERROR(VLOOKUP($I138,FREC_TABLA,2,FALSE()),""))</f>
        <v/>
      </c>
      <c r="O138" s="19" t="n">
        <f aca="false">IF(OR($M138="",$M138="ERR",$J138="",$K138="",$N138=""),0,IF($N138=0,IF(AND(OR(1=7,1=12),1&gt;=$K138,1&lt;=IF($L138="",12,$L138)),$J138,0),IF(AND(1&gt;=$K138,1&lt;=IF($L138="",12,$L138),MOD(1-$K138,$N138)=0),$J138,0)))</f>
        <v>0</v>
      </c>
      <c r="P138" s="19" t="n">
        <f aca="false">IF(OR($M138="",$M138="ERR",$J138="",$K138="",$N138=""),0,IF($N138=0,IF(AND(OR(2=7,2=12),2&gt;=$K138,2&lt;=IF($L138="",12,$L138)),$J138,0),IF(AND(2&gt;=$K138,2&lt;=IF($L138="",12,$L138),MOD(2-$K138,$N138)=0),$J138,0)))</f>
        <v>0</v>
      </c>
      <c r="Q138" s="19" t="n">
        <f aca="false">IF(OR($M138="",$M138="ERR",$J138="",$K138="",$N138=""),0,IF($N138=0,IF(AND(OR(3=7,3=12),3&gt;=$K138,3&lt;=IF($L138="",12,$L138)),$J138,0),IF(AND(3&gt;=$K138,3&lt;=IF($L138="",12,$L138),MOD(3-$K138,$N138)=0),$J138,0)))</f>
        <v>0</v>
      </c>
      <c r="R138" s="19" t="n">
        <f aca="false">IF(OR($M138="",$M138="ERR",$J138="",$K138="",$N138=""),0,IF($N138=0,IF(AND(OR(4=7,4=12),4&gt;=$K138,4&lt;=IF($L138="",12,$L138)),$J138,0),IF(AND(4&gt;=$K138,4&lt;=IF($L138="",12,$L138),MOD(4-$K138,$N138)=0),$J138,0)))</f>
        <v>0</v>
      </c>
      <c r="S138" s="19" t="n">
        <f aca="false">IF(OR($M138="",$M138="ERR",$J138="",$K138="",$N138=""),0,IF($N138=0,IF(AND(OR(5=7,5=12),5&gt;=$K138,5&lt;=IF($L138="",12,$L138)),$J138,0),IF(AND(5&gt;=$K138,5&lt;=IF($L138="",12,$L138),MOD(5-$K138,$N138)=0),$J138,0)))</f>
        <v>0</v>
      </c>
      <c r="T138" s="19" t="n">
        <f aca="false">IF(OR($M138="",$M138="ERR",$J138="",$K138="",$N138=""),0,IF($N138=0,IF(AND(OR(6=7,6=12),6&gt;=$K138,6&lt;=IF($L138="",12,$L138)),$J138,0),IF(AND(6&gt;=$K138,6&lt;=IF($L138="",12,$L138),MOD(6-$K138,$N138)=0),$J138,0)))</f>
        <v>0</v>
      </c>
      <c r="U138" s="19" t="n">
        <f aca="false">IF(OR($M138="",$M138="ERR",$J138="",$K138="",$N138=""),0,IF($N138=0,IF(AND(OR(7=7,7=12),7&gt;=$K138,7&lt;=IF($L138="",12,$L138)),$J138,0),IF(AND(7&gt;=$K138,7&lt;=IF($L138="",12,$L138),MOD(7-$K138,$N138)=0),$J138,0)))</f>
        <v>0</v>
      </c>
      <c r="V138" s="19" t="n">
        <f aca="false">IF(OR($M138="",$M138="ERR",$J138="",$K138="",$N138=""),0,IF($N138=0,IF(AND(OR(8=7,8=12),8&gt;=$K138,8&lt;=IF($L138="",12,$L138)),$J138,0),IF(AND(8&gt;=$K138,8&lt;=IF($L138="",12,$L138),MOD(8-$K138,$N138)=0),$J138,0)))</f>
        <v>0</v>
      </c>
      <c r="W138" s="19" t="n">
        <f aca="false">IF(OR($M138="",$M138="ERR",$J138="",$K138="",$N138=""),0,IF($N138=0,IF(AND(OR(9=7,9=12),9&gt;=$K138,9&lt;=IF($L138="",12,$L138)),$J138,0),IF(AND(9&gt;=$K138,9&lt;=IF($L138="",12,$L138),MOD(9-$K138,$N138)=0),$J138,0)))</f>
        <v>0</v>
      </c>
      <c r="X138" s="19" t="n">
        <f aca="false">IF(OR($M138="",$M138="ERR",$J138="",$K138="",$N138=""),0,IF($N138=0,IF(AND(OR(10=7,10=12),10&gt;=$K138,10&lt;=IF($L138="",12,$L138)),$J138,0),IF(AND(10&gt;=$K138,10&lt;=IF($L138="",12,$L138),MOD(10-$K138,$N138)=0),$J138,0)))</f>
        <v>0</v>
      </c>
      <c r="Y138" s="19" t="n">
        <f aca="false">IF(OR($M138="",$M138="ERR",$J138="",$K138="",$N138=""),0,IF($N138=0,IF(AND(OR(11=7,11=12),11&gt;=$K138,11&lt;=IF($L138="",12,$L138)),$J138,0),IF(AND(11&gt;=$K138,11&lt;=IF($L138="",12,$L138),MOD(11-$K138,$N138)=0),$J138,0)))</f>
        <v>0</v>
      </c>
      <c r="Z138" s="19" t="n">
        <f aca="false">IF(OR($M138="",$M138="ERR",$J138="",$K138="",$N138=""),0,IF($N138=0,IF(AND(OR(12=7,12=12),12&gt;=$K138,12&lt;=IF($L138="",12,$L138)),$J138,0),IF(AND(12&gt;=$K138,12&lt;=IF($L138="",12,$L138),MOD(12-$K138,$N138)=0),$J138,0)))</f>
        <v>0</v>
      </c>
      <c r="AA138" s="36" t="n">
        <f aca="false">SUM(O138:Z138)</f>
        <v>0</v>
      </c>
      <c r="AB138" s="15" t="str">
        <f aca="false">IF(AND($B138="",$D138="",$J138=""),"",IF($B138="","Falta código",IF(ISNA(MATCH($B138,LST_COD,0)),"Código no registrado en Trabajadores",IF($E138="","Concepto no está en el catálogo",IF($M138="ERR","Retención de otro empleador: Origen = Otro empleador",IF(OR($J138="",$K138=""),"Falta monto o mes",IF(OR($K138&lt;1,$K138&gt;12),"Mes inicio inválido",IF(AND($L138&lt;&gt;"",OR($L138&lt;$K138,$L138&gt;12)),"Mes fin inválido",IF($N138="","Falta frecuencia",IF(AND($G138&lt;&gt;"Otro empleador",SUMPRODUCT(($O138:$Z138&lt;&gt;0)*(((COLUMN($O138:$Z138)-14)&lt;INDEX(Trabajadores!$M$6:$M$105,MATCH($B138,LST_COD,0)))+((COLUMN($O138:$Z138)-14)&gt;INDEX(Trabajadores!$N$6:$N$105,MATCH($B138,LST_COD,0)))))&gt;0),"Aviso: hay meses fuera del periodo laboral","OK"))))))))))</f>
        <v/>
      </c>
    </row>
    <row r="139" customFormat="false" ht="15" hidden="false" customHeight="false" outlineLevel="0" collapsed="false">
      <c r="A139" s="23" t="n">
        <v>134</v>
      </c>
      <c r="B139" s="7"/>
      <c r="C139" s="35" t="str">
        <f aca="false">IF($B139="","",IFERROR(INDEX(Trabajadores!$D$6:$D$105,MATCH($B139,LST_COD,0)),"¿Código?"))</f>
        <v/>
      </c>
      <c r="D139" s="30"/>
      <c r="E139" s="9" t="str">
        <f aca="false">IF($D139="","",IFERROR(VLOOKUP($D139,CONC_TABLA,2,FALSE()),""))</f>
        <v/>
      </c>
      <c r="F139" s="9" t="str">
        <f aca="false">IF($D139="","",IFERROR(VLOOKUP($D139,CONC_TABLA,3,FALSE()),""))</f>
        <v/>
      </c>
      <c r="G139" s="30"/>
      <c r="H139" s="30"/>
      <c r="I139" s="30"/>
      <c r="J139" s="29"/>
      <c r="K139" s="28"/>
      <c r="L139" s="28"/>
      <c r="M139" s="9" t="str">
        <f aca="false">IF(OR($B139="",$E139=""),"",IF($E139="INA","INA",IF($G139="Otro empleador",IF($E139="RET","RETO",IF($E139="ORD","OTO","OTX")),IF($E139="RET","ERR",$E139))))</f>
        <v/>
      </c>
      <c r="N139" s="9" t="str">
        <f aca="false">IF($I139="","",IFERROR(VLOOKUP($I139,FREC_TABLA,2,FALSE()),""))</f>
        <v/>
      </c>
      <c r="O139" s="19" t="n">
        <f aca="false">IF(OR($M139="",$M139="ERR",$J139="",$K139="",$N139=""),0,IF($N139=0,IF(AND(OR(1=7,1=12),1&gt;=$K139,1&lt;=IF($L139="",12,$L139)),$J139,0),IF(AND(1&gt;=$K139,1&lt;=IF($L139="",12,$L139),MOD(1-$K139,$N139)=0),$J139,0)))</f>
        <v>0</v>
      </c>
      <c r="P139" s="19" t="n">
        <f aca="false">IF(OR($M139="",$M139="ERR",$J139="",$K139="",$N139=""),0,IF($N139=0,IF(AND(OR(2=7,2=12),2&gt;=$K139,2&lt;=IF($L139="",12,$L139)),$J139,0),IF(AND(2&gt;=$K139,2&lt;=IF($L139="",12,$L139),MOD(2-$K139,$N139)=0),$J139,0)))</f>
        <v>0</v>
      </c>
      <c r="Q139" s="19" t="n">
        <f aca="false">IF(OR($M139="",$M139="ERR",$J139="",$K139="",$N139=""),0,IF($N139=0,IF(AND(OR(3=7,3=12),3&gt;=$K139,3&lt;=IF($L139="",12,$L139)),$J139,0),IF(AND(3&gt;=$K139,3&lt;=IF($L139="",12,$L139),MOD(3-$K139,$N139)=0),$J139,0)))</f>
        <v>0</v>
      </c>
      <c r="R139" s="19" t="n">
        <f aca="false">IF(OR($M139="",$M139="ERR",$J139="",$K139="",$N139=""),0,IF($N139=0,IF(AND(OR(4=7,4=12),4&gt;=$K139,4&lt;=IF($L139="",12,$L139)),$J139,0),IF(AND(4&gt;=$K139,4&lt;=IF($L139="",12,$L139),MOD(4-$K139,$N139)=0),$J139,0)))</f>
        <v>0</v>
      </c>
      <c r="S139" s="19" t="n">
        <f aca="false">IF(OR($M139="",$M139="ERR",$J139="",$K139="",$N139=""),0,IF($N139=0,IF(AND(OR(5=7,5=12),5&gt;=$K139,5&lt;=IF($L139="",12,$L139)),$J139,0),IF(AND(5&gt;=$K139,5&lt;=IF($L139="",12,$L139),MOD(5-$K139,$N139)=0),$J139,0)))</f>
        <v>0</v>
      </c>
      <c r="T139" s="19" t="n">
        <f aca="false">IF(OR($M139="",$M139="ERR",$J139="",$K139="",$N139=""),0,IF($N139=0,IF(AND(OR(6=7,6=12),6&gt;=$K139,6&lt;=IF($L139="",12,$L139)),$J139,0),IF(AND(6&gt;=$K139,6&lt;=IF($L139="",12,$L139),MOD(6-$K139,$N139)=0),$J139,0)))</f>
        <v>0</v>
      </c>
      <c r="U139" s="19" t="n">
        <f aca="false">IF(OR($M139="",$M139="ERR",$J139="",$K139="",$N139=""),0,IF($N139=0,IF(AND(OR(7=7,7=12),7&gt;=$K139,7&lt;=IF($L139="",12,$L139)),$J139,0),IF(AND(7&gt;=$K139,7&lt;=IF($L139="",12,$L139),MOD(7-$K139,$N139)=0),$J139,0)))</f>
        <v>0</v>
      </c>
      <c r="V139" s="19" t="n">
        <f aca="false">IF(OR($M139="",$M139="ERR",$J139="",$K139="",$N139=""),0,IF($N139=0,IF(AND(OR(8=7,8=12),8&gt;=$K139,8&lt;=IF($L139="",12,$L139)),$J139,0),IF(AND(8&gt;=$K139,8&lt;=IF($L139="",12,$L139),MOD(8-$K139,$N139)=0),$J139,0)))</f>
        <v>0</v>
      </c>
      <c r="W139" s="19" t="n">
        <f aca="false">IF(OR($M139="",$M139="ERR",$J139="",$K139="",$N139=""),0,IF($N139=0,IF(AND(OR(9=7,9=12),9&gt;=$K139,9&lt;=IF($L139="",12,$L139)),$J139,0),IF(AND(9&gt;=$K139,9&lt;=IF($L139="",12,$L139),MOD(9-$K139,$N139)=0),$J139,0)))</f>
        <v>0</v>
      </c>
      <c r="X139" s="19" t="n">
        <f aca="false">IF(OR($M139="",$M139="ERR",$J139="",$K139="",$N139=""),0,IF($N139=0,IF(AND(OR(10=7,10=12),10&gt;=$K139,10&lt;=IF($L139="",12,$L139)),$J139,0),IF(AND(10&gt;=$K139,10&lt;=IF($L139="",12,$L139),MOD(10-$K139,$N139)=0),$J139,0)))</f>
        <v>0</v>
      </c>
      <c r="Y139" s="19" t="n">
        <f aca="false">IF(OR($M139="",$M139="ERR",$J139="",$K139="",$N139=""),0,IF($N139=0,IF(AND(OR(11=7,11=12),11&gt;=$K139,11&lt;=IF($L139="",12,$L139)),$J139,0),IF(AND(11&gt;=$K139,11&lt;=IF($L139="",12,$L139),MOD(11-$K139,$N139)=0),$J139,0)))</f>
        <v>0</v>
      </c>
      <c r="Z139" s="19" t="n">
        <f aca="false">IF(OR($M139="",$M139="ERR",$J139="",$K139="",$N139=""),0,IF($N139=0,IF(AND(OR(12=7,12=12),12&gt;=$K139,12&lt;=IF($L139="",12,$L139)),$J139,0),IF(AND(12&gt;=$K139,12&lt;=IF($L139="",12,$L139),MOD(12-$K139,$N139)=0),$J139,0)))</f>
        <v>0</v>
      </c>
      <c r="AA139" s="36" t="n">
        <f aca="false">SUM(O139:Z139)</f>
        <v>0</v>
      </c>
      <c r="AB139" s="15" t="str">
        <f aca="false">IF(AND($B139="",$D139="",$J139=""),"",IF($B139="","Falta código",IF(ISNA(MATCH($B139,LST_COD,0)),"Código no registrado en Trabajadores",IF($E139="","Concepto no está en el catálogo",IF($M139="ERR","Retención de otro empleador: Origen = Otro empleador",IF(OR($J139="",$K139=""),"Falta monto o mes",IF(OR($K139&lt;1,$K139&gt;12),"Mes inicio inválido",IF(AND($L139&lt;&gt;"",OR($L139&lt;$K139,$L139&gt;12)),"Mes fin inválido",IF($N139="","Falta frecuencia",IF(AND($G139&lt;&gt;"Otro empleador",SUMPRODUCT(($O139:$Z139&lt;&gt;0)*(((COLUMN($O139:$Z139)-14)&lt;INDEX(Trabajadores!$M$6:$M$105,MATCH($B139,LST_COD,0)))+((COLUMN($O139:$Z139)-14)&gt;INDEX(Trabajadores!$N$6:$N$105,MATCH($B139,LST_COD,0)))))&gt;0),"Aviso: hay meses fuera del periodo laboral","OK"))))))))))</f>
        <v/>
      </c>
    </row>
    <row r="140" customFormat="false" ht="15" hidden="false" customHeight="false" outlineLevel="0" collapsed="false">
      <c r="A140" s="23" t="n">
        <v>135</v>
      </c>
      <c r="B140" s="7"/>
      <c r="C140" s="35" t="str">
        <f aca="false">IF($B140="","",IFERROR(INDEX(Trabajadores!$D$6:$D$105,MATCH($B140,LST_COD,0)),"¿Código?"))</f>
        <v/>
      </c>
      <c r="D140" s="30"/>
      <c r="E140" s="9" t="str">
        <f aca="false">IF($D140="","",IFERROR(VLOOKUP($D140,CONC_TABLA,2,FALSE()),""))</f>
        <v/>
      </c>
      <c r="F140" s="9" t="str">
        <f aca="false">IF($D140="","",IFERROR(VLOOKUP($D140,CONC_TABLA,3,FALSE()),""))</f>
        <v/>
      </c>
      <c r="G140" s="30"/>
      <c r="H140" s="30"/>
      <c r="I140" s="30"/>
      <c r="J140" s="29"/>
      <c r="K140" s="28"/>
      <c r="L140" s="28"/>
      <c r="M140" s="9" t="str">
        <f aca="false">IF(OR($B140="",$E140=""),"",IF($E140="INA","INA",IF($G140="Otro empleador",IF($E140="RET","RETO",IF($E140="ORD","OTO","OTX")),IF($E140="RET","ERR",$E140))))</f>
        <v/>
      </c>
      <c r="N140" s="9" t="str">
        <f aca="false">IF($I140="","",IFERROR(VLOOKUP($I140,FREC_TABLA,2,FALSE()),""))</f>
        <v/>
      </c>
      <c r="O140" s="19" t="n">
        <f aca="false">IF(OR($M140="",$M140="ERR",$J140="",$K140="",$N140=""),0,IF($N140=0,IF(AND(OR(1=7,1=12),1&gt;=$K140,1&lt;=IF($L140="",12,$L140)),$J140,0),IF(AND(1&gt;=$K140,1&lt;=IF($L140="",12,$L140),MOD(1-$K140,$N140)=0),$J140,0)))</f>
        <v>0</v>
      </c>
      <c r="P140" s="19" t="n">
        <f aca="false">IF(OR($M140="",$M140="ERR",$J140="",$K140="",$N140=""),0,IF($N140=0,IF(AND(OR(2=7,2=12),2&gt;=$K140,2&lt;=IF($L140="",12,$L140)),$J140,0),IF(AND(2&gt;=$K140,2&lt;=IF($L140="",12,$L140),MOD(2-$K140,$N140)=0),$J140,0)))</f>
        <v>0</v>
      </c>
      <c r="Q140" s="19" t="n">
        <f aca="false">IF(OR($M140="",$M140="ERR",$J140="",$K140="",$N140=""),0,IF($N140=0,IF(AND(OR(3=7,3=12),3&gt;=$K140,3&lt;=IF($L140="",12,$L140)),$J140,0),IF(AND(3&gt;=$K140,3&lt;=IF($L140="",12,$L140),MOD(3-$K140,$N140)=0),$J140,0)))</f>
        <v>0</v>
      </c>
      <c r="R140" s="19" t="n">
        <f aca="false">IF(OR($M140="",$M140="ERR",$J140="",$K140="",$N140=""),0,IF($N140=0,IF(AND(OR(4=7,4=12),4&gt;=$K140,4&lt;=IF($L140="",12,$L140)),$J140,0),IF(AND(4&gt;=$K140,4&lt;=IF($L140="",12,$L140),MOD(4-$K140,$N140)=0),$J140,0)))</f>
        <v>0</v>
      </c>
      <c r="S140" s="19" t="n">
        <f aca="false">IF(OR($M140="",$M140="ERR",$J140="",$K140="",$N140=""),0,IF($N140=0,IF(AND(OR(5=7,5=12),5&gt;=$K140,5&lt;=IF($L140="",12,$L140)),$J140,0),IF(AND(5&gt;=$K140,5&lt;=IF($L140="",12,$L140),MOD(5-$K140,$N140)=0),$J140,0)))</f>
        <v>0</v>
      </c>
      <c r="T140" s="19" t="n">
        <f aca="false">IF(OR($M140="",$M140="ERR",$J140="",$K140="",$N140=""),0,IF($N140=0,IF(AND(OR(6=7,6=12),6&gt;=$K140,6&lt;=IF($L140="",12,$L140)),$J140,0),IF(AND(6&gt;=$K140,6&lt;=IF($L140="",12,$L140),MOD(6-$K140,$N140)=0),$J140,0)))</f>
        <v>0</v>
      </c>
      <c r="U140" s="19" t="n">
        <f aca="false">IF(OR($M140="",$M140="ERR",$J140="",$K140="",$N140=""),0,IF($N140=0,IF(AND(OR(7=7,7=12),7&gt;=$K140,7&lt;=IF($L140="",12,$L140)),$J140,0),IF(AND(7&gt;=$K140,7&lt;=IF($L140="",12,$L140),MOD(7-$K140,$N140)=0),$J140,0)))</f>
        <v>0</v>
      </c>
      <c r="V140" s="19" t="n">
        <f aca="false">IF(OR($M140="",$M140="ERR",$J140="",$K140="",$N140=""),0,IF($N140=0,IF(AND(OR(8=7,8=12),8&gt;=$K140,8&lt;=IF($L140="",12,$L140)),$J140,0),IF(AND(8&gt;=$K140,8&lt;=IF($L140="",12,$L140),MOD(8-$K140,$N140)=0),$J140,0)))</f>
        <v>0</v>
      </c>
      <c r="W140" s="19" t="n">
        <f aca="false">IF(OR($M140="",$M140="ERR",$J140="",$K140="",$N140=""),0,IF($N140=0,IF(AND(OR(9=7,9=12),9&gt;=$K140,9&lt;=IF($L140="",12,$L140)),$J140,0),IF(AND(9&gt;=$K140,9&lt;=IF($L140="",12,$L140),MOD(9-$K140,$N140)=0),$J140,0)))</f>
        <v>0</v>
      </c>
      <c r="X140" s="19" t="n">
        <f aca="false">IF(OR($M140="",$M140="ERR",$J140="",$K140="",$N140=""),0,IF($N140=0,IF(AND(OR(10=7,10=12),10&gt;=$K140,10&lt;=IF($L140="",12,$L140)),$J140,0),IF(AND(10&gt;=$K140,10&lt;=IF($L140="",12,$L140),MOD(10-$K140,$N140)=0),$J140,0)))</f>
        <v>0</v>
      </c>
      <c r="Y140" s="19" t="n">
        <f aca="false">IF(OR($M140="",$M140="ERR",$J140="",$K140="",$N140=""),0,IF($N140=0,IF(AND(OR(11=7,11=12),11&gt;=$K140,11&lt;=IF($L140="",12,$L140)),$J140,0),IF(AND(11&gt;=$K140,11&lt;=IF($L140="",12,$L140),MOD(11-$K140,$N140)=0),$J140,0)))</f>
        <v>0</v>
      </c>
      <c r="Z140" s="19" t="n">
        <f aca="false">IF(OR($M140="",$M140="ERR",$J140="",$K140="",$N140=""),0,IF($N140=0,IF(AND(OR(12=7,12=12),12&gt;=$K140,12&lt;=IF($L140="",12,$L140)),$J140,0),IF(AND(12&gt;=$K140,12&lt;=IF($L140="",12,$L140),MOD(12-$K140,$N140)=0),$J140,0)))</f>
        <v>0</v>
      </c>
      <c r="AA140" s="36" t="n">
        <f aca="false">SUM(O140:Z140)</f>
        <v>0</v>
      </c>
      <c r="AB140" s="15" t="str">
        <f aca="false">IF(AND($B140="",$D140="",$J140=""),"",IF($B140="","Falta código",IF(ISNA(MATCH($B140,LST_COD,0)),"Código no registrado en Trabajadores",IF($E140="","Concepto no está en el catálogo",IF($M140="ERR","Retención de otro empleador: Origen = Otro empleador",IF(OR($J140="",$K140=""),"Falta monto o mes",IF(OR($K140&lt;1,$K140&gt;12),"Mes inicio inválido",IF(AND($L140&lt;&gt;"",OR($L140&lt;$K140,$L140&gt;12)),"Mes fin inválido",IF($N140="","Falta frecuencia",IF(AND($G140&lt;&gt;"Otro empleador",SUMPRODUCT(($O140:$Z140&lt;&gt;0)*(((COLUMN($O140:$Z140)-14)&lt;INDEX(Trabajadores!$M$6:$M$105,MATCH($B140,LST_COD,0)))+((COLUMN($O140:$Z140)-14)&gt;INDEX(Trabajadores!$N$6:$N$105,MATCH($B140,LST_COD,0)))))&gt;0),"Aviso: hay meses fuera del periodo laboral","OK"))))))))))</f>
        <v/>
      </c>
    </row>
    <row r="141" customFormat="false" ht="15" hidden="false" customHeight="false" outlineLevel="0" collapsed="false">
      <c r="A141" s="23" t="n">
        <v>136</v>
      </c>
      <c r="B141" s="7"/>
      <c r="C141" s="35" t="str">
        <f aca="false">IF($B141="","",IFERROR(INDEX(Trabajadores!$D$6:$D$105,MATCH($B141,LST_COD,0)),"¿Código?"))</f>
        <v/>
      </c>
      <c r="D141" s="30"/>
      <c r="E141" s="9" t="str">
        <f aca="false">IF($D141="","",IFERROR(VLOOKUP($D141,CONC_TABLA,2,FALSE()),""))</f>
        <v/>
      </c>
      <c r="F141" s="9" t="str">
        <f aca="false">IF($D141="","",IFERROR(VLOOKUP($D141,CONC_TABLA,3,FALSE()),""))</f>
        <v/>
      </c>
      <c r="G141" s="30"/>
      <c r="H141" s="30"/>
      <c r="I141" s="30"/>
      <c r="J141" s="29"/>
      <c r="K141" s="28"/>
      <c r="L141" s="28"/>
      <c r="M141" s="9" t="str">
        <f aca="false">IF(OR($B141="",$E141=""),"",IF($E141="INA","INA",IF($G141="Otro empleador",IF($E141="RET","RETO",IF($E141="ORD","OTO","OTX")),IF($E141="RET","ERR",$E141))))</f>
        <v/>
      </c>
      <c r="N141" s="9" t="str">
        <f aca="false">IF($I141="","",IFERROR(VLOOKUP($I141,FREC_TABLA,2,FALSE()),""))</f>
        <v/>
      </c>
      <c r="O141" s="19" t="n">
        <f aca="false">IF(OR($M141="",$M141="ERR",$J141="",$K141="",$N141=""),0,IF($N141=0,IF(AND(OR(1=7,1=12),1&gt;=$K141,1&lt;=IF($L141="",12,$L141)),$J141,0),IF(AND(1&gt;=$K141,1&lt;=IF($L141="",12,$L141),MOD(1-$K141,$N141)=0),$J141,0)))</f>
        <v>0</v>
      </c>
      <c r="P141" s="19" t="n">
        <f aca="false">IF(OR($M141="",$M141="ERR",$J141="",$K141="",$N141=""),0,IF($N141=0,IF(AND(OR(2=7,2=12),2&gt;=$K141,2&lt;=IF($L141="",12,$L141)),$J141,0),IF(AND(2&gt;=$K141,2&lt;=IF($L141="",12,$L141),MOD(2-$K141,$N141)=0),$J141,0)))</f>
        <v>0</v>
      </c>
      <c r="Q141" s="19" t="n">
        <f aca="false">IF(OR($M141="",$M141="ERR",$J141="",$K141="",$N141=""),0,IF($N141=0,IF(AND(OR(3=7,3=12),3&gt;=$K141,3&lt;=IF($L141="",12,$L141)),$J141,0),IF(AND(3&gt;=$K141,3&lt;=IF($L141="",12,$L141),MOD(3-$K141,$N141)=0),$J141,0)))</f>
        <v>0</v>
      </c>
      <c r="R141" s="19" t="n">
        <f aca="false">IF(OR($M141="",$M141="ERR",$J141="",$K141="",$N141=""),0,IF($N141=0,IF(AND(OR(4=7,4=12),4&gt;=$K141,4&lt;=IF($L141="",12,$L141)),$J141,0),IF(AND(4&gt;=$K141,4&lt;=IF($L141="",12,$L141),MOD(4-$K141,$N141)=0),$J141,0)))</f>
        <v>0</v>
      </c>
      <c r="S141" s="19" t="n">
        <f aca="false">IF(OR($M141="",$M141="ERR",$J141="",$K141="",$N141=""),0,IF($N141=0,IF(AND(OR(5=7,5=12),5&gt;=$K141,5&lt;=IF($L141="",12,$L141)),$J141,0),IF(AND(5&gt;=$K141,5&lt;=IF($L141="",12,$L141),MOD(5-$K141,$N141)=0),$J141,0)))</f>
        <v>0</v>
      </c>
      <c r="T141" s="19" t="n">
        <f aca="false">IF(OR($M141="",$M141="ERR",$J141="",$K141="",$N141=""),0,IF($N141=0,IF(AND(OR(6=7,6=12),6&gt;=$K141,6&lt;=IF($L141="",12,$L141)),$J141,0),IF(AND(6&gt;=$K141,6&lt;=IF($L141="",12,$L141),MOD(6-$K141,$N141)=0),$J141,0)))</f>
        <v>0</v>
      </c>
      <c r="U141" s="19" t="n">
        <f aca="false">IF(OR($M141="",$M141="ERR",$J141="",$K141="",$N141=""),0,IF($N141=0,IF(AND(OR(7=7,7=12),7&gt;=$K141,7&lt;=IF($L141="",12,$L141)),$J141,0),IF(AND(7&gt;=$K141,7&lt;=IF($L141="",12,$L141),MOD(7-$K141,$N141)=0),$J141,0)))</f>
        <v>0</v>
      </c>
      <c r="V141" s="19" t="n">
        <f aca="false">IF(OR($M141="",$M141="ERR",$J141="",$K141="",$N141=""),0,IF($N141=0,IF(AND(OR(8=7,8=12),8&gt;=$K141,8&lt;=IF($L141="",12,$L141)),$J141,0),IF(AND(8&gt;=$K141,8&lt;=IF($L141="",12,$L141),MOD(8-$K141,$N141)=0),$J141,0)))</f>
        <v>0</v>
      </c>
      <c r="W141" s="19" t="n">
        <f aca="false">IF(OR($M141="",$M141="ERR",$J141="",$K141="",$N141=""),0,IF($N141=0,IF(AND(OR(9=7,9=12),9&gt;=$K141,9&lt;=IF($L141="",12,$L141)),$J141,0),IF(AND(9&gt;=$K141,9&lt;=IF($L141="",12,$L141),MOD(9-$K141,$N141)=0),$J141,0)))</f>
        <v>0</v>
      </c>
      <c r="X141" s="19" t="n">
        <f aca="false">IF(OR($M141="",$M141="ERR",$J141="",$K141="",$N141=""),0,IF($N141=0,IF(AND(OR(10=7,10=12),10&gt;=$K141,10&lt;=IF($L141="",12,$L141)),$J141,0),IF(AND(10&gt;=$K141,10&lt;=IF($L141="",12,$L141),MOD(10-$K141,$N141)=0),$J141,0)))</f>
        <v>0</v>
      </c>
      <c r="Y141" s="19" t="n">
        <f aca="false">IF(OR($M141="",$M141="ERR",$J141="",$K141="",$N141=""),0,IF($N141=0,IF(AND(OR(11=7,11=12),11&gt;=$K141,11&lt;=IF($L141="",12,$L141)),$J141,0),IF(AND(11&gt;=$K141,11&lt;=IF($L141="",12,$L141),MOD(11-$K141,$N141)=0),$J141,0)))</f>
        <v>0</v>
      </c>
      <c r="Z141" s="19" t="n">
        <f aca="false">IF(OR($M141="",$M141="ERR",$J141="",$K141="",$N141=""),0,IF($N141=0,IF(AND(OR(12=7,12=12),12&gt;=$K141,12&lt;=IF($L141="",12,$L141)),$J141,0),IF(AND(12&gt;=$K141,12&lt;=IF($L141="",12,$L141),MOD(12-$K141,$N141)=0),$J141,0)))</f>
        <v>0</v>
      </c>
      <c r="AA141" s="36" t="n">
        <f aca="false">SUM(O141:Z141)</f>
        <v>0</v>
      </c>
      <c r="AB141" s="15" t="str">
        <f aca="false">IF(AND($B141="",$D141="",$J141=""),"",IF($B141="","Falta código",IF(ISNA(MATCH($B141,LST_COD,0)),"Código no registrado en Trabajadores",IF($E141="","Concepto no está en el catálogo",IF($M141="ERR","Retención de otro empleador: Origen = Otro empleador",IF(OR($J141="",$K141=""),"Falta monto o mes",IF(OR($K141&lt;1,$K141&gt;12),"Mes inicio inválido",IF(AND($L141&lt;&gt;"",OR($L141&lt;$K141,$L141&gt;12)),"Mes fin inválido",IF($N141="","Falta frecuencia",IF(AND($G141&lt;&gt;"Otro empleador",SUMPRODUCT(($O141:$Z141&lt;&gt;0)*(((COLUMN($O141:$Z141)-14)&lt;INDEX(Trabajadores!$M$6:$M$105,MATCH($B141,LST_COD,0)))+((COLUMN($O141:$Z141)-14)&gt;INDEX(Trabajadores!$N$6:$N$105,MATCH($B141,LST_COD,0)))))&gt;0),"Aviso: hay meses fuera del periodo laboral","OK"))))))))))</f>
        <v/>
      </c>
    </row>
    <row r="142" customFormat="false" ht="15" hidden="false" customHeight="false" outlineLevel="0" collapsed="false">
      <c r="A142" s="23" t="n">
        <v>137</v>
      </c>
      <c r="B142" s="7"/>
      <c r="C142" s="35" t="str">
        <f aca="false">IF($B142="","",IFERROR(INDEX(Trabajadores!$D$6:$D$105,MATCH($B142,LST_COD,0)),"¿Código?"))</f>
        <v/>
      </c>
      <c r="D142" s="30"/>
      <c r="E142" s="9" t="str">
        <f aca="false">IF($D142="","",IFERROR(VLOOKUP($D142,CONC_TABLA,2,FALSE()),""))</f>
        <v/>
      </c>
      <c r="F142" s="9" t="str">
        <f aca="false">IF($D142="","",IFERROR(VLOOKUP($D142,CONC_TABLA,3,FALSE()),""))</f>
        <v/>
      </c>
      <c r="G142" s="30"/>
      <c r="H142" s="30"/>
      <c r="I142" s="30"/>
      <c r="J142" s="29"/>
      <c r="K142" s="28"/>
      <c r="L142" s="28"/>
      <c r="M142" s="9" t="str">
        <f aca="false">IF(OR($B142="",$E142=""),"",IF($E142="INA","INA",IF($G142="Otro empleador",IF($E142="RET","RETO",IF($E142="ORD","OTO","OTX")),IF($E142="RET","ERR",$E142))))</f>
        <v/>
      </c>
      <c r="N142" s="9" t="str">
        <f aca="false">IF($I142="","",IFERROR(VLOOKUP($I142,FREC_TABLA,2,FALSE()),""))</f>
        <v/>
      </c>
      <c r="O142" s="19" t="n">
        <f aca="false">IF(OR($M142="",$M142="ERR",$J142="",$K142="",$N142=""),0,IF($N142=0,IF(AND(OR(1=7,1=12),1&gt;=$K142,1&lt;=IF($L142="",12,$L142)),$J142,0),IF(AND(1&gt;=$K142,1&lt;=IF($L142="",12,$L142),MOD(1-$K142,$N142)=0),$J142,0)))</f>
        <v>0</v>
      </c>
      <c r="P142" s="19" t="n">
        <f aca="false">IF(OR($M142="",$M142="ERR",$J142="",$K142="",$N142=""),0,IF($N142=0,IF(AND(OR(2=7,2=12),2&gt;=$K142,2&lt;=IF($L142="",12,$L142)),$J142,0),IF(AND(2&gt;=$K142,2&lt;=IF($L142="",12,$L142),MOD(2-$K142,$N142)=0),$J142,0)))</f>
        <v>0</v>
      </c>
      <c r="Q142" s="19" t="n">
        <f aca="false">IF(OR($M142="",$M142="ERR",$J142="",$K142="",$N142=""),0,IF($N142=0,IF(AND(OR(3=7,3=12),3&gt;=$K142,3&lt;=IF($L142="",12,$L142)),$J142,0),IF(AND(3&gt;=$K142,3&lt;=IF($L142="",12,$L142),MOD(3-$K142,$N142)=0),$J142,0)))</f>
        <v>0</v>
      </c>
      <c r="R142" s="19" t="n">
        <f aca="false">IF(OR($M142="",$M142="ERR",$J142="",$K142="",$N142=""),0,IF($N142=0,IF(AND(OR(4=7,4=12),4&gt;=$K142,4&lt;=IF($L142="",12,$L142)),$J142,0),IF(AND(4&gt;=$K142,4&lt;=IF($L142="",12,$L142),MOD(4-$K142,$N142)=0),$J142,0)))</f>
        <v>0</v>
      </c>
      <c r="S142" s="19" t="n">
        <f aca="false">IF(OR($M142="",$M142="ERR",$J142="",$K142="",$N142=""),0,IF($N142=0,IF(AND(OR(5=7,5=12),5&gt;=$K142,5&lt;=IF($L142="",12,$L142)),$J142,0),IF(AND(5&gt;=$K142,5&lt;=IF($L142="",12,$L142),MOD(5-$K142,$N142)=0),$J142,0)))</f>
        <v>0</v>
      </c>
      <c r="T142" s="19" t="n">
        <f aca="false">IF(OR($M142="",$M142="ERR",$J142="",$K142="",$N142=""),0,IF($N142=0,IF(AND(OR(6=7,6=12),6&gt;=$K142,6&lt;=IF($L142="",12,$L142)),$J142,0),IF(AND(6&gt;=$K142,6&lt;=IF($L142="",12,$L142),MOD(6-$K142,$N142)=0),$J142,0)))</f>
        <v>0</v>
      </c>
      <c r="U142" s="19" t="n">
        <f aca="false">IF(OR($M142="",$M142="ERR",$J142="",$K142="",$N142=""),0,IF($N142=0,IF(AND(OR(7=7,7=12),7&gt;=$K142,7&lt;=IF($L142="",12,$L142)),$J142,0),IF(AND(7&gt;=$K142,7&lt;=IF($L142="",12,$L142),MOD(7-$K142,$N142)=0),$J142,0)))</f>
        <v>0</v>
      </c>
      <c r="V142" s="19" t="n">
        <f aca="false">IF(OR($M142="",$M142="ERR",$J142="",$K142="",$N142=""),0,IF($N142=0,IF(AND(OR(8=7,8=12),8&gt;=$K142,8&lt;=IF($L142="",12,$L142)),$J142,0),IF(AND(8&gt;=$K142,8&lt;=IF($L142="",12,$L142),MOD(8-$K142,$N142)=0),$J142,0)))</f>
        <v>0</v>
      </c>
      <c r="W142" s="19" t="n">
        <f aca="false">IF(OR($M142="",$M142="ERR",$J142="",$K142="",$N142=""),0,IF($N142=0,IF(AND(OR(9=7,9=12),9&gt;=$K142,9&lt;=IF($L142="",12,$L142)),$J142,0),IF(AND(9&gt;=$K142,9&lt;=IF($L142="",12,$L142),MOD(9-$K142,$N142)=0),$J142,0)))</f>
        <v>0</v>
      </c>
      <c r="X142" s="19" t="n">
        <f aca="false">IF(OR($M142="",$M142="ERR",$J142="",$K142="",$N142=""),0,IF($N142=0,IF(AND(OR(10=7,10=12),10&gt;=$K142,10&lt;=IF($L142="",12,$L142)),$J142,0),IF(AND(10&gt;=$K142,10&lt;=IF($L142="",12,$L142),MOD(10-$K142,$N142)=0),$J142,0)))</f>
        <v>0</v>
      </c>
      <c r="Y142" s="19" t="n">
        <f aca="false">IF(OR($M142="",$M142="ERR",$J142="",$K142="",$N142=""),0,IF($N142=0,IF(AND(OR(11=7,11=12),11&gt;=$K142,11&lt;=IF($L142="",12,$L142)),$J142,0),IF(AND(11&gt;=$K142,11&lt;=IF($L142="",12,$L142),MOD(11-$K142,$N142)=0),$J142,0)))</f>
        <v>0</v>
      </c>
      <c r="Z142" s="19" t="n">
        <f aca="false">IF(OR($M142="",$M142="ERR",$J142="",$K142="",$N142=""),0,IF($N142=0,IF(AND(OR(12=7,12=12),12&gt;=$K142,12&lt;=IF($L142="",12,$L142)),$J142,0),IF(AND(12&gt;=$K142,12&lt;=IF($L142="",12,$L142),MOD(12-$K142,$N142)=0),$J142,0)))</f>
        <v>0</v>
      </c>
      <c r="AA142" s="36" t="n">
        <f aca="false">SUM(O142:Z142)</f>
        <v>0</v>
      </c>
      <c r="AB142" s="15" t="str">
        <f aca="false">IF(AND($B142="",$D142="",$J142=""),"",IF($B142="","Falta código",IF(ISNA(MATCH($B142,LST_COD,0)),"Código no registrado en Trabajadores",IF($E142="","Concepto no está en el catálogo",IF($M142="ERR","Retención de otro empleador: Origen = Otro empleador",IF(OR($J142="",$K142=""),"Falta monto o mes",IF(OR($K142&lt;1,$K142&gt;12),"Mes inicio inválido",IF(AND($L142&lt;&gt;"",OR($L142&lt;$K142,$L142&gt;12)),"Mes fin inválido",IF($N142="","Falta frecuencia",IF(AND($G142&lt;&gt;"Otro empleador",SUMPRODUCT(($O142:$Z142&lt;&gt;0)*(((COLUMN($O142:$Z142)-14)&lt;INDEX(Trabajadores!$M$6:$M$105,MATCH($B142,LST_COD,0)))+((COLUMN($O142:$Z142)-14)&gt;INDEX(Trabajadores!$N$6:$N$105,MATCH($B142,LST_COD,0)))))&gt;0),"Aviso: hay meses fuera del periodo laboral","OK"))))))))))</f>
        <v/>
      </c>
    </row>
    <row r="143" customFormat="false" ht="15" hidden="false" customHeight="false" outlineLevel="0" collapsed="false">
      <c r="A143" s="23" t="n">
        <v>138</v>
      </c>
      <c r="B143" s="7"/>
      <c r="C143" s="35" t="str">
        <f aca="false">IF($B143="","",IFERROR(INDEX(Trabajadores!$D$6:$D$105,MATCH($B143,LST_COD,0)),"¿Código?"))</f>
        <v/>
      </c>
      <c r="D143" s="30"/>
      <c r="E143" s="9" t="str">
        <f aca="false">IF($D143="","",IFERROR(VLOOKUP($D143,CONC_TABLA,2,FALSE()),""))</f>
        <v/>
      </c>
      <c r="F143" s="9" t="str">
        <f aca="false">IF($D143="","",IFERROR(VLOOKUP($D143,CONC_TABLA,3,FALSE()),""))</f>
        <v/>
      </c>
      <c r="G143" s="30"/>
      <c r="H143" s="30"/>
      <c r="I143" s="30"/>
      <c r="J143" s="29"/>
      <c r="K143" s="28"/>
      <c r="L143" s="28"/>
      <c r="M143" s="9" t="str">
        <f aca="false">IF(OR($B143="",$E143=""),"",IF($E143="INA","INA",IF($G143="Otro empleador",IF($E143="RET","RETO",IF($E143="ORD","OTO","OTX")),IF($E143="RET","ERR",$E143))))</f>
        <v/>
      </c>
      <c r="N143" s="9" t="str">
        <f aca="false">IF($I143="","",IFERROR(VLOOKUP($I143,FREC_TABLA,2,FALSE()),""))</f>
        <v/>
      </c>
      <c r="O143" s="19" t="n">
        <f aca="false">IF(OR($M143="",$M143="ERR",$J143="",$K143="",$N143=""),0,IF($N143=0,IF(AND(OR(1=7,1=12),1&gt;=$K143,1&lt;=IF($L143="",12,$L143)),$J143,0),IF(AND(1&gt;=$K143,1&lt;=IF($L143="",12,$L143),MOD(1-$K143,$N143)=0),$J143,0)))</f>
        <v>0</v>
      </c>
      <c r="P143" s="19" t="n">
        <f aca="false">IF(OR($M143="",$M143="ERR",$J143="",$K143="",$N143=""),0,IF($N143=0,IF(AND(OR(2=7,2=12),2&gt;=$K143,2&lt;=IF($L143="",12,$L143)),$J143,0),IF(AND(2&gt;=$K143,2&lt;=IF($L143="",12,$L143),MOD(2-$K143,$N143)=0),$J143,0)))</f>
        <v>0</v>
      </c>
      <c r="Q143" s="19" t="n">
        <f aca="false">IF(OR($M143="",$M143="ERR",$J143="",$K143="",$N143=""),0,IF($N143=0,IF(AND(OR(3=7,3=12),3&gt;=$K143,3&lt;=IF($L143="",12,$L143)),$J143,0),IF(AND(3&gt;=$K143,3&lt;=IF($L143="",12,$L143),MOD(3-$K143,$N143)=0),$J143,0)))</f>
        <v>0</v>
      </c>
      <c r="R143" s="19" t="n">
        <f aca="false">IF(OR($M143="",$M143="ERR",$J143="",$K143="",$N143=""),0,IF($N143=0,IF(AND(OR(4=7,4=12),4&gt;=$K143,4&lt;=IF($L143="",12,$L143)),$J143,0),IF(AND(4&gt;=$K143,4&lt;=IF($L143="",12,$L143),MOD(4-$K143,$N143)=0),$J143,0)))</f>
        <v>0</v>
      </c>
      <c r="S143" s="19" t="n">
        <f aca="false">IF(OR($M143="",$M143="ERR",$J143="",$K143="",$N143=""),0,IF($N143=0,IF(AND(OR(5=7,5=12),5&gt;=$K143,5&lt;=IF($L143="",12,$L143)),$J143,0),IF(AND(5&gt;=$K143,5&lt;=IF($L143="",12,$L143),MOD(5-$K143,$N143)=0),$J143,0)))</f>
        <v>0</v>
      </c>
      <c r="T143" s="19" t="n">
        <f aca="false">IF(OR($M143="",$M143="ERR",$J143="",$K143="",$N143=""),0,IF($N143=0,IF(AND(OR(6=7,6=12),6&gt;=$K143,6&lt;=IF($L143="",12,$L143)),$J143,0),IF(AND(6&gt;=$K143,6&lt;=IF($L143="",12,$L143),MOD(6-$K143,$N143)=0),$J143,0)))</f>
        <v>0</v>
      </c>
      <c r="U143" s="19" t="n">
        <f aca="false">IF(OR($M143="",$M143="ERR",$J143="",$K143="",$N143=""),0,IF($N143=0,IF(AND(OR(7=7,7=12),7&gt;=$K143,7&lt;=IF($L143="",12,$L143)),$J143,0),IF(AND(7&gt;=$K143,7&lt;=IF($L143="",12,$L143),MOD(7-$K143,$N143)=0),$J143,0)))</f>
        <v>0</v>
      </c>
      <c r="V143" s="19" t="n">
        <f aca="false">IF(OR($M143="",$M143="ERR",$J143="",$K143="",$N143=""),0,IF($N143=0,IF(AND(OR(8=7,8=12),8&gt;=$K143,8&lt;=IF($L143="",12,$L143)),$J143,0),IF(AND(8&gt;=$K143,8&lt;=IF($L143="",12,$L143),MOD(8-$K143,$N143)=0),$J143,0)))</f>
        <v>0</v>
      </c>
      <c r="W143" s="19" t="n">
        <f aca="false">IF(OR($M143="",$M143="ERR",$J143="",$K143="",$N143=""),0,IF($N143=0,IF(AND(OR(9=7,9=12),9&gt;=$K143,9&lt;=IF($L143="",12,$L143)),$J143,0),IF(AND(9&gt;=$K143,9&lt;=IF($L143="",12,$L143),MOD(9-$K143,$N143)=0),$J143,0)))</f>
        <v>0</v>
      </c>
      <c r="X143" s="19" t="n">
        <f aca="false">IF(OR($M143="",$M143="ERR",$J143="",$K143="",$N143=""),0,IF($N143=0,IF(AND(OR(10=7,10=12),10&gt;=$K143,10&lt;=IF($L143="",12,$L143)),$J143,0),IF(AND(10&gt;=$K143,10&lt;=IF($L143="",12,$L143),MOD(10-$K143,$N143)=0),$J143,0)))</f>
        <v>0</v>
      </c>
      <c r="Y143" s="19" t="n">
        <f aca="false">IF(OR($M143="",$M143="ERR",$J143="",$K143="",$N143=""),0,IF($N143=0,IF(AND(OR(11=7,11=12),11&gt;=$K143,11&lt;=IF($L143="",12,$L143)),$J143,0),IF(AND(11&gt;=$K143,11&lt;=IF($L143="",12,$L143),MOD(11-$K143,$N143)=0),$J143,0)))</f>
        <v>0</v>
      </c>
      <c r="Z143" s="19" t="n">
        <f aca="false">IF(OR($M143="",$M143="ERR",$J143="",$K143="",$N143=""),0,IF($N143=0,IF(AND(OR(12=7,12=12),12&gt;=$K143,12&lt;=IF($L143="",12,$L143)),$J143,0),IF(AND(12&gt;=$K143,12&lt;=IF($L143="",12,$L143),MOD(12-$K143,$N143)=0),$J143,0)))</f>
        <v>0</v>
      </c>
      <c r="AA143" s="36" t="n">
        <f aca="false">SUM(O143:Z143)</f>
        <v>0</v>
      </c>
      <c r="AB143" s="15" t="str">
        <f aca="false">IF(AND($B143="",$D143="",$J143=""),"",IF($B143="","Falta código",IF(ISNA(MATCH($B143,LST_COD,0)),"Código no registrado en Trabajadores",IF($E143="","Concepto no está en el catálogo",IF($M143="ERR","Retención de otro empleador: Origen = Otro empleador",IF(OR($J143="",$K143=""),"Falta monto o mes",IF(OR($K143&lt;1,$K143&gt;12),"Mes inicio inválido",IF(AND($L143&lt;&gt;"",OR($L143&lt;$K143,$L143&gt;12)),"Mes fin inválido",IF($N143="","Falta frecuencia",IF(AND($G143&lt;&gt;"Otro empleador",SUMPRODUCT(($O143:$Z143&lt;&gt;0)*(((COLUMN($O143:$Z143)-14)&lt;INDEX(Trabajadores!$M$6:$M$105,MATCH($B143,LST_COD,0)))+((COLUMN($O143:$Z143)-14)&gt;INDEX(Trabajadores!$N$6:$N$105,MATCH($B143,LST_COD,0)))))&gt;0),"Aviso: hay meses fuera del periodo laboral","OK"))))))))))</f>
        <v/>
      </c>
    </row>
    <row r="144" customFormat="false" ht="15" hidden="false" customHeight="false" outlineLevel="0" collapsed="false">
      <c r="A144" s="23" t="n">
        <v>139</v>
      </c>
      <c r="B144" s="7"/>
      <c r="C144" s="35" t="str">
        <f aca="false">IF($B144="","",IFERROR(INDEX(Trabajadores!$D$6:$D$105,MATCH($B144,LST_COD,0)),"¿Código?"))</f>
        <v/>
      </c>
      <c r="D144" s="30"/>
      <c r="E144" s="9" t="str">
        <f aca="false">IF($D144="","",IFERROR(VLOOKUP($D144,CONC_TABLA,2,FALSE()),""))</f>
        <v/>
      </c>
      <c r="F144" s="9" t="str">
        <f aca="false">IF($D144="","",IFERROR(VLOOKUP($D144,CONC_TABLA,3,FALSE()),""))</f>
        <v/>
      </c>
      <c r="G144" s="30"/>
      <c r="H144" s="30"/>
      <c r="I144" s="30"/>
      <c r="J144" s="29"/>
      <c r="K144" s="28"/>
      <c r="L144" s="28"/>
      <c r="M144" s="9" t="str">
        <f aca="false">IF(OR($B144="",$E144=""),"",IF($E144="INA","INA",IF($G144="Otro empleador",IF($E144="RET","RETO",IF($E144="ORD","OTO","OTX")),IF($E144="RET","ERR",$E144))))</f>
        <v/>
      </c>
      <c r="N144" s="9" t="str">
        <f aca="false">IF($I144="","",IFERROR(VLOOKUP($I144,FREC_TABLA,2,FALSE()),""))</f>
        <v/>
      </c>
      <c r="O144" s="19" t="n">
        <f aca="false">IF(OR($M144="",$M144="ERR",$J144="",$K144="",$N144=""),0,IF($N144=0,IF(AND(OR(1=7,1=12),1&gt;=$K144,1&lt;=IF($L144="",12,$L144)),$J144,0),IF(AND(1&gt;=$K144,1&lt;=IF($L144="",12,$L144),MOD(1-$K144,$N144)=0),$J144,0)))</f>
        <v>0</v>
      </c>
      <c r="P144" s="19" t="n">
        <f aca="false">IF(OR($M144="",$M144="ERR",$J144="",$K144="",$N144=""),0,IF($N144=0,IF(AND(OR(2=7,2=12),2&gt;=$K144,2&lt;=IF($L144="",12,$L144)),$J144,0),IF(AND(2&gt;=$K144,2&lt;=IF($L144="",12,$L144),MOD(2-$K144,$N144)=0),$J144,0)))</f>
        <v>0</v>
      </c>
      <c r="Q144" s="19" t="n">
        <f aca="false">IF(OR($M144="",$M144="ERR",$J144="",$K144="",$N144=""),0,IF($N144=0,IF(AND(OR(3=7,3=12),3&gt;=$K144,3&lt;=IF($L144="",12,$L144)),$J144,0),IF(AND(3&gt;=$K144,3&lt;=IF($L144="",12,$L144),MOD(3-$K144,$N144)=0),$J144,0)))</f>
        <v>0</v>
      </c>
      <c r="R144" s="19" t="n">
        <f aca="false">IF(OR($M144="",$M144="ERR",$J144="",$K144="",$N144=""),0,IF($N144=0,IF(AND(OR(4=7,4=12),4&gt;=$K144,4&lt;=IF($L144="",12,$L144)),$J144,0),IF(AND(4&gt;=$K144,4&lt;=IF($L144="",12,$L144),MOD(4-$K144,$N144)=0),$J144,0)))</f>
        <v>0</v>
      </c>
      <c r="S144" s="19" t="n">
        <f aca="false">IF(OR($M144="",$M144="ERR",$J144="",$K144="",$N144=""),0,IF($N144=0,IF(AND(OR(5=7,5=12),5&gt;=$K144,5&lt;=IF($L144="",12,$L144)),$J144,0),IF(AND(5&gt;=$K144,5&lt;=IF($L144="",12,$L144),MOD(5-$K144,$N144)=0),$J144,0)))</f>
        <v>0</v>
      </c>
      <c r="T144" s="19" t="n">
        <f aca="false">IF(OR($M144="",$M144="ERR",$J144="",$K144="",$N144=""),0,IF($N144=0,IF(AND(OR(6=7,6=12),6&gt;=$K144,6&lt;=IF($L144="",12,$L144)),$J144,0),IF(AND(6&gt;=$K144,6&lt;=IF($L144="",12,$L144),MOD(6-$K144,$N144)=0),$J144,0)))</f>
        <v>0</v>
      </c>
      <c r="U144" s="19" t="n">
        <f aca="false">IF(OR($M144="",$M144="ERR",$J144="",$K144="",$N144=""),0,IF($N144=0,IF(AND(OR(7=7,7=12),7&gt;=$K144,7&lt;=IF($L144="",12,$L144)),$J144,0),IF(AND(7&gt;=$K144,7&lt;=IF($L144="",12,$L144),MOD(7-$K144,$N144)=0),$J144,0)))</f>
        <v>0</v>
      </c>
      <c r="V144" s="19" t="n">
        <f aca="false">IF(OR($M144="",$M144="ERR",$J144="",$K144="",$N144=""),0,IF($N144=0,IF(AND(OR(8=7,8=12),8&gt;=$K144,8&lt;=IF($L144="",12,$L144)),$J144,0),IF(AND(8&gt;=$K144,8&lt;=IF($L144="",12,$L144),MOD(8-$K144,$N144)=0),$J144,0)))</f>
        <v>0</v>
      </c>
      <c r="W144" s="19" t="n">
        <f aca="false">IF(OR($M144="",$M144="ERR",$J144="",$K144="",$N144=""),0,IF($N144=0,IF(AND(OR(9=7,9=12),9&gt;=$K144,9&lt;=IF($L144="",12,$L144)),$J144,0),IF(AND(9&gt;=$K144,9&lt;=IF($L144="",12,$L144),MOD(9-$K144,$N144)=0),$J144,0)))</f>
        <v>0</v>
      </c>
      <c r="X144" s="19" t="n">
        <f aca="false">IF(OR($M144="",$M144="ERR",$J144="",$K144="",$N144=""),0,IF($N144=0,IF(AND(OR(10=7,10=12),10&gt;=$K144,10&lt;=IF($L144="",12,$L144)),$J144,0),IF(AND(10&gt;=$K144,10&lt;=IF($L144="",12,$L144),MOD(10-$K144,$N144)=0),$J144,0)))</f>
        <v>0</v>
      </c>
      <c r="Y144" s="19" t="n">
        <f aca="false">IF(OR($M144="",$M144="ERR",$J144="",$K144="",$N144=""),0,IF($N144=0,IF(AND(OR(11=7,11=12),11&gt;=$K144,11&lt;=IF($L144="",12,$L144)),$J144,0),IF(AND(11&gt;=$K144,11&lt;=IF($L144="",12,$L144),MOD(11-$K144,$N144)=0),$J144,0)))</f>
        <v>0</v>
      </c>
      <c r="Z144" s="19" t="n">
        <f aca="false">IF(OR($M144="",$M144="ERR",$J144="",$K144="",$N144=""),0,IF($N144=0,IF(AND(OR(12=7,12=12),12&gt;=$K144,12&lt;=IF($L144="",12,$L144)),$J144,0),IF(AND(12&gt;=$K144,12&lt;=IF($L144="",12,$L144),MOD(12-$K144,$N144)=0),$J144,0)))</f>
        <v>0</v>
      </c>
      <c r="AA144" s="36" t="n">
        <f aca="false">SUM(O144:Z144)</f>
        <v>0</v>
      </c>
      <c r="AB144" s="15" t="str">
        <f aca="false">IF(AND($B144="",$D144="",$J144=""),"",IF($B144="","Falta código",IF(ISNA(MATCH($B144,LST_COD,0)),"Código no registrado en Trabajadores",IF($E144="","Concepto no está en el catálogo",IF($M144="ERR","Retención de otro empleador: Origen = Otro empleador",IF(OR($J144="",$K144=""),"Falta monto o mes",IF(OR($K144&lt;1,$K144&gt;12),"Mes inicio inválido",IF(AND($L144&lt;&gt;"",OR($L144&lt;$K144,$L144&gt;12)),"Mes fin inválido",IF($N144="","Falta frecuencia",IF(AND($G144&lt;&gt;"Otro empleador",SUMPRODUCT(($O144:$Z144&lt;&gt;0)*(((COLUMN($O144:$Z144)-14)&lt;INDEX(Trabajadores!$M$6:$M$105,MATCH($B144,LST_COD,0)))+((COLUMN($O144:$Z144)-14)&gt;INDEX(Trabajadores!$N$6:$N$105,MATCH($B144,LST_COD,0)))))&gt;0),"Aviso: hay meses fuera del periodo laboral","OK"))))))))))</f>
        <v/>
      </c>
    </row>
    <row r="145" customFormat="false" ht="15" hidden="false" customHeight="false" outlineLevel="0" collapsed="false">
      <c r="A145" s="23" t="n">
        <v>140</v>
      </c>
      <c r="B145" s="7"/>
      <c r="C145" s="35" t="str">
        <f aca="false">IF($B145="","",IFERROR(INDEX(Trabajadores!$D$6:$D$105,MATCH($B145,LST_COD,0)),"¿Código?"))</f>
        <v/>
      </c>
      <c r="D145" s="30"/>
      <c r="E145" s="9" t="str">
        <f aca="false">IF($D145="","",IFERROR(VLOOKUP($D145,CONC_TABLA,2,FALSE()),""))</f>
        <v/>
      </c>
      <c r="F145" s="9" t="str">
        <f aca="false">IF($D145="","",IFERROR(VLOOKUP($D145,CONC_TABLA,3,FALSE()),""))</f>
        <v/>
      </c>
      <c r="G145" s="30"/>
      <c r="H145" s="30"/>
      <c r="I145" s="30"/>
      <c r="J145" s="29"/>
      <c r="K145" s="28"/>
      <c r="L145" s="28"/>
      <c r="M145" s="9" t="str">
        <f aca="false">IF(OR($B145="",$E145=""),"",IF($E145="INA","INA",IF($G145="Otro empleador",IF($E145="RET","RETO",IF($E145="ORD","OTO","OTX")),IF($E145="RET","ERR",$E145))))</f>
        <v/>
      </c>
      <c r="N145" s="9" t="str">
        <f aca="false">IF($I145="","",IFERROR(VLOOKUP($I145,FREC_TABLA,2,FALSE()),""))</f>
        <v/>
      </c>
      <c r="O145" s="19" t="n">
        <f aca="false">IF(OR($M145="",$M145="ERR",$J145="",$K145="",$N145=""),0,IF($N145=0,IF(AND(OR(1=7,1=12),1&gt;=$K145,1&lt;=IF($L145="",12,$L145)),$J145,0),IF(AND(1&gt;=$K145,1&lt;=IF($L145="",12,$L145),MOD(1-$K145,$N145)=0),$J145,0)))</f>
        <v>0</v>
      </c>
      <c r="P145" s="19" t="n">
        <f aca="false">IF(OR($M145="",$M145="ERR",$J145="",$K145="",$N145=""),0,IF($N145=0,IF(AND(OR(2=7,2=12),2&gt;=$K145,2&lt;=IF($L145="",12,$L145)),$J145,0),IF(AND(2&gt;=$K145,2&lt;=IF($L145="",12,$L145),MOD(2-$K145,$N145)=0),$J145,0)))</f>
        <v>0</v>
      </c>
      <c r="Q145" s="19" t="n">
        <f aca="false">IF(OR($M145="",$M145="ERR",$J145="",$K145="",$N145=""),0,IF($N145=0,IF(AND(OR(3=7,3=12),3&gt;=$K145,3&lt;=IF($L145="",12,$L145)),$J145,0),IF(AND(3&gt;=$K145,3&lt;=IF($L145="",12,$L145),MOD(3-$K145,$N145)=0),$J145,0)))</f>
        <v>0</v>
      </c>
      <c r="R145" s="19" t="n">
        <f aca="false">IF(OR($M145="",$M145="ERR",$J145="",$K145="",$N145=""),0,IF($N145=0,IF(AND(OR(4=7,4=12),4&gt;=$K145,4&lt;=IF($L145="",12,$L145)),$J145,0),IF(AND(4&gt;=$K145,4&lt;=IF($L145="",12,$L145),MOD(4-$K145,$N145)=0),$J145,0)))</f>
        <v>0</v>
      </c>
      <c r="S145" s="19" t="n">
        <f aca="false">IF(OR($M145="",$M145="ERR",$J145="",$K145="",$N145=""),0,IF($N145=0,IF(AND(OR(5=7,5=12),5&gt;=$K145,5&lt;=IF($L145="",12,$L145)),$J145,0),IF(AND(5&gt;=$K145,5&lt;=IF($L145="",12,$L145),MOD(5-$K145,$N145)=0),$J145,0)))</f>
        <v>0</v>
      </c>
      <c r="T145" s="19" t="n">
        <f aca="false">IF(OR($M145="",$M145="ERR",$J145="",$K145="",$N145=""),0,IF($N145=0,IF(AND(OR(6=7,6=12),6&gt;=$K145,6&lt;=IF($L145="",12,$L145)),$J145,0),IF(AND(6&gt;=$K145,6&lt;=IF($L145="",12,$L145),MOD(6-$K145,$N145)=0),$J145,0)))</f>
        <v>0</v>
      </c>
      <c r="U145" s="19" t="n">
        <f aca="false">IF(OR($M145="",$M145="ERR",$J145="",$K145="",$N145=""),0,IF($N145=0,IF(AND(OR(7=7,7=12),7&gt;=$K145,7&lt;=IF($L145="",12,$L145)),$J145,0),IF(AND(7&gt;=$K145,7&lt;=IF($L145="",12,$L145),MOD(7-$K145,$N145)=0),$J145,0)))</f>
        <v>0</v>
      </c>
      <c r="V145" s="19" t="n">
        <f aca="false">IF(OR($M145="",$M145="ERR",$J145="",$K145="",$N145=""),0,IF($N145=0,IF(AND(OR(8=7,8=12),8&gt;=$K145,8&lt;=IF($L145="",12,$L145)),$J145,0),IF(AND(8&gt;=$K145,8&lt;=IF($L145="",12,$L145),MOD(8-$K145,$N145)=0),$J145,0)))</f>
        <v>0</v>
      </c>
      <c r="W145" s="19" t="n">
        <f aca="false">IF(OR($M145="",$M145="ERR",$J145="",$K145="",$N145=""),0,IF($N145=0,IF(AND(OR(9=7,9=12),9&gt;=$K145,9&lt;=IF($L145="",12,$L145)),$J145,0),IF(AND(9&gt;=$K145,9&lt;=IF($L145="",12,$L145),MOD(9-$K145,$N145)=0),$J145,0)))</f>
        <v>0</v>
      </c>
      <c r="X145" s="19" t="n">
        <f aca="false">IF(OR($M145="",$M145="ERR",$J145="",$K145="",$N145=""),0,IF($N145=0,IF(AND(OR(10=7,10=12),10&gt;=$K145,10&lt;=IF($L145="",12,$L145)),$J145,0),IF(AND(10&gt;=$K145,10&lt;=IF($L145="",12,$L145),MOD(10-$K145,$N145)=0),$J145,0)))</f>
        <v>0</v>
      </c>
      <c r="Y145" s="19" t="n">
        <f aca="false">IF(OR($M145="",$M145="ERR",$J145="",$K145="",$N145=""),0,IF($N145=0,IF(AND(OR(11=7,11=12),11&gt;=$K145,11&lt;=IF($L145="",12,$L145)),$J145,0),IF(AND(11&gt;=$K145,11&lt;=IF($L145="",12,$L145),MOD(11-$K145,$N145)=0),$J145,0)))</f>
        <v>0</v>
      </c>
      <c r="Z145" s="19" t="n">
        <f aca="false">IF(OR($M145="",$M145="ERR",$J145="",$K145="",$N145=""),0,IF($N145=0,IF(AND(OR(12=7,12=12),12&gt;=$K145,12&lt;=IF($L145="",12,$L145)),$J145,0),IF(AND(12&gt;=$K145,12&lt;=IF($L145="",12,$L145),MOD(12-$K145,$N145)=0),$J145,0)))</f>
        <v>0</v>
      </c>
      <c r="AA145" s="36" t="n">
        <f aca="false">SUM(O145:Z145)</f>
        <v>0</v>
      </c>
      <c r="AB145" s="15" t="str">
        <f aca="false">IF(AND($B145="",$D145="",$J145=""),"",IF($B145="","Falta código",IF(ISNA(MATCH($B145,LST_COD,0)),"Código no registrado en Trabajadores",IF($E145="","Concepto no está en el catálogo",IF($M145="ERR","Retención de otro empleador: Origen = Otro empleador",IF(OR($J145="",$K145=""),"Falta monto o mes",IF(OR($K145&lt;1,$K145&gt;12),"Mes inicio inválido",IF(AND($L145&lt;&gt;"",OR($L145&lt;$K145,$L145&gt;12)),"Mes fin inválido",IF($N145="","Falta frecuencia",IF(AND($G145&lt;&gt;"Otro empleador",SUMPRODUCT(($O145:$Z145&lt;&gt;0)*(((COLUMN($O145:$Z145)-14)&lt;INDEX(Trabajadores!$M$6:$M$105,MATCH($B145,LST_COD,0)))+((COLUMN($O145:$Z145)-14)&gt;INDEX(Trabajadores!$N$6:$N$105,MATCH($B145,LST_COD,0)))))&gt;0),"Aviso: hay meses fuera del periodo laboral","OK"))))))))))</f>
        <v/>
      </c>
    </row>
    <row r="146" customFormat="false" ht="15" hidden="false" customHeight="false" outlineLevel="0" collapsed="false">
      <c r="A146" s="23" t="n">
        <v>141</v>
      </c>
      <c r="B146" s="7"/>
      <c r="C146" s="35" t="str">
        <f aca="false">IF($B146="","",IFERROR(INDEX(Trabajadores!$D$6:$D$105,MATCH($B146,LST_COD,0)),"¿Código?"))</f>
        <v/>
      </c>
      <c r="D146" s="30"/>
      <c r="E146" s="9" t="str">
        <f aca="false">IF($D146="","",IFERROR(VLOOKUP($D146,CONC_TABLA,2,FALSE()),""))</f>
        <v/>
      </c>
      <c r="F146" s="9" t="str">
        <f aca="false">IF($D146="","",IFERROR(VLOOKUP($D146,CONC_TABLA,3,FALSE()),""))</f>
        <v/>
      </c>
      <c r="G146" s="30"/>
      <c r="H146" s="30"/>
      <c r="I146" s="30"/>
      <c r="J146" s="29"/>
      <c r="K146" s="28"/>
      <c r="L146" s="28"/>
      <c r="M146" s="9" t="str">
        <f aca="false">IF(OR($B146="",$E146=""),"",IF($E146="INA","INA",IF($G146="Otro empleador",IF($E146="RET","RETO",IF($E146="ORD","OTO","OTX")),IF($E146="RET","ERR",$E146))))</f>
        <v/>
      </c>
      <c r="N146" s="9" t="str">
        <f aca="false">IF($I146="","",IFERROR(VLOOKUP($I146,FREC_TABLA,2,FALSE()),""))</f>
        <v/>
      </c>
      <c r="O146" s="19" t="n">
        <f aca="false">IF(OR($M146="",$M146="ERR",$J146="",$K146="",$N146=""),0,IF($N146=0,IF(AND(OR(1=7,1=12),1&gt;=$K146,1&lt;=IF($L146="",12,$L146)),$J146,0),IF(AND(1&gt;=$K146,1&lt;=IF($L146="",12,$L146),MOD(1-$K146,$N146)=0),$J146,0)))</f>
        <v>0</v>
      </c>
      <c r="P146" s="19" t="n">
        <f aca="false">IF(OR($M146="",$M146="ERR",$J146="",$K146="",$N146=""),0,IF($N146=0,IF(AND(OR(2=7,2=12),2&gt;=$K146,2&lt;=IF($L146="",12,$L146)),$J146,0),IF(AND(2&gt;=$K146,2&lt;=IF($L146="",12,$L146),MOD(2-$K146,$N146)=0),$J146,0)))</f>
        <v>0</v>
      </c>
      <c r="Q146" s="19" t="n">
        <f aca="false">IF(OR($M146="",$M146="ERR",$J146="",$K146="",$N146=""),0,IF($N146=0,IF(AND(OR(3=7,3=12),3&gt;=$K146,3&lt;=IF($L146="",12,$L146)),$J146,0),IF(AND(3&gt;=$K146,3&lt;=IF($L146="",12,$L146),MOD(3-$K146,$N146)=0),$J146,0)))</f>
        <v>0</v>
      </c>
      <c r="R146" s="19" t="n">
        <f aca="false">IF(OR($M146="",$M146="ERR",$J146="",$K146="",$N146=""),0,IF($N146=0,IF(AND(OR(4=7,4=12),4&gt;=$K146,4&lt;=IF($L146="",12,$L146)),$J146,0),IF(AND(4&gt;=$K146,4&lt;=IF($L146="",12,$L146),MOD(4-$K146,$N146)=0),$J146,0)))</f>
        <v>0</v>
      </c>
      <c r="S146" s="19" t="n">
        <f aca="false">IF(OR($M146="",$M146="ERR",$J146="",$K146="",$N146=""),0,IF($N146=0,IF(AND(OR(5=7,5=12),5&gt;=$K146,5&lt;=IF($L146="",12,$L146)),$J146,0),IF(AND(5&gt;=$K146,5&lt;=IF($L146="",12,$L146),MOD(5-$K146,$N146)=0),$J146,0)))</f>
        <v>0</v>
      </c>
      <c r="T146" s="19" t="n">
        <f aca="false">IF(OR($M146="",$M146="ERR",$J146="",$K146="",$N146=""),0,IF($N146=0,IF(AND(OR(6=7,6=12),6&gt;=$K146,6&lt;=IF($L146="",12,$L146)),$J146,0),IF(AND(6&gt;=$K146,6&lt;=IF($L146="",12,$L146),MOD(6-$K146,$N146)=0),$J146,0)))</f>
        <v>0</v>
      </c>
      <c r="U146" s="19" t="n">
        <f aca="false">IF(OR($M146="",$M146="ERR",$J146="",$K146="",$N146=""),0,IF($N146=0,IF(AND(OR(7=7,7=12),7&gt;=$K146,7&lt;=IF($L146="",12,$L146)),$J146,0),IF(AND(7&gt;=$K146,7&lt;=IF($L146="",12,$L146),MOD(7-$K146,$N146)=0),$J146,0)))</f>
        <v>0</v>
      </c>
      <c r="V146" s="19" t="n">
        <f aca="false">IF(OR($M146="",$M146="ERR",$J146="",$K146="",$N146=""),0,IF($N146=0,IF(AND(OR(8=7,8=12),8&gt;=$K146,8&lt;=IF($L146="",12,$L146)),$J146,0),IF(AND(8&gt;=$K146,8&lt;=IF($L146="",12,$L146),MOD(8-$K146,$N146)=0),$J146,0)))</f>
        <v>0</v>
      </c>
      <c r="W146" s="19" t="n">
        <f aca="false">IF(OR($M146="",$M146="ERR",$J146="",$K146="",$N146=""),0,IF($N146=0,IF(AND(OR(9=7,9=12),9&gt;=$K146,9&lt;=IF($L146="",12,$L146)),$J146,0),IF(AND(9&gt;=$K146,9&lt;=IF($L146="",12,$L146),MOD(9-$K146,$N146)=0),$J146,0)))</f>
        <v>0</v>
      </c>
      <c r="X146" s="19" t="n">
        <f aca="false">IF(OR($M146="",$M146="ERR",$J146="",$K146="",$N146=""),0,IF($N146=0,IF(AND(OR(10=7,10=12),10&gt;=$K146,10&lt;=IF($L146="",12,$L146)),$J146,0),IF(AND(10&gt;=$K146,10&lt;=IF($L146="",12,$L146),MOD(10-$K146,$N146)=0),$J146,0)))</f>
        <v>0</v>
      </c>
      <c r="Y146" s="19" t="n">
        <f aca="false">IF(OR($M146="",$M146="ERR",$J146="",$K146="",$N146=""),0,IF($N146=0,IF(AND(OR(11=7,11=12),11&gt;=$K146,11&lt;=IF($L146="",12,$L146)),$J146,0),IF(AND(11&gt;=$K146,11&lt;=IF($L146="",12,$L146),MOD(11-$K146,$N146)=0),$J146,0)))</f>
        <v>0</v>
      </c>
      <c r="Z146" s="19" t="n">
        <f aca="false">IF(OR($M146="",$M146="ERR",$J146="",$K146="",$N146=""),0,IF($N146=0,IF(AND(OR(12=7,12=12),12&gt;=$K146,12&lt;=IF($L146="",12,$L146)),$J146,0),IF(AND(12&gt;=$K146,12&lt;=IF($L146="",12,$L146),MOD(12-$K146,$N146)=0),$J146,0)))</f>
        <v>0</v>
      </c>
      <c r="AA146" s="36" t="n">
        <f aca="false">SUM(O146:Z146)</f>
        <v>0</v>
      </c>
      <c r="AB146" s="15" t="str">
        <f aca="false">IF(AND($B146="",$D146="",$J146=""),"",IF($B146="","Falta código",IF(ISNA(MATCH($B146,LST_COD,0)),"Código no registrado en Trabajadores",IF($E146="","Concepto no está en el catálogo",IF($M146="ERR","Retención de otro empleador: Origen = Otro empleador",IF(OR($J146="",$K146=""),"Falta monto o mes",IF(OR($K146&lt;1,$K146&gt;12),"Mes inicio inválido",IF(AND($L146&lt;&gt;"",OR($L146&lt;$K146,$L146&gt;12)),"Mes fin inválido",IF($N146="","Falta frecuencia",IF(AND($G146&lt;&gt;"Otro empleador",SUMPRODUCT(($O146:$Z146&lt;&gt;0)*(((COLUMN($O146:$Z146)-14)&lt;INDEX(Trabajadores!$M$6:$M$105,MATCH($B146,LST_COD,0)))+((COLUMN($O146:$Z146)-14)&gt;INDEX(Trabajadores!$N$6:$N$105,MATCH($B146,LST_COD,0)))))&gt;0),"Aviso: hay meses fuera del periodo laboral","OK"))))))))))</f>
        <v/>
      </c>
    </row>
    <row r="147" customFormat="false" ht="15" hidden="false" customHeight="false" outlineLevel="0" collapsed="false">
      <c r="A147" s="23" t="n">
        <v>142</v>
      </c>
      <c r="B147" s="7"/>
      <c r="C147" s="35" t="str">
        <f aca="false">IF($B147="","",IFERROR(INDEX(Trabajadores!$D$6:$D$105,MATCH($B147,LST_COD,0)),"¿Código?"))</f>
        <v/>
      </c>
      <c r="D147" s="30"/>
      <c r="E147" s="9" t="str">
        <f aca="false">IF($D147="","",IFERROR(VLOOKUP($D147,CONC_TABLA,2,FALSE()),""))</f>
        <v/>
      </c>
      <c r="F147" s="9" t="str">
        <f aca="false">IF($D147="","",IFERROR(VLOOKUP($D147,CONC_TABLA,3,FALSE()),""))</f>
        <v/>
      </c>
      <c r="G147" s="30"/>
      <c r="H147" s="30"/>
      <c r="I147" s="30"/>
      <c r="J147" s="29"/>
      <c r="K147" s="28"/>
      <c r="L147" s="28"/>
      <c r="M147" s="9" t="str">
        <f aca="false">IF(OR($B147="",$E147=""),"",IF($E147="INA","INA",IF($G147="Otro empleador",IF($E147="RET","RETO",IF($E147="ORD","OTO","OTX")),IF($E147="RET","ERR",$E147))))</f>
        <v/>
      </c>
      <c r="N147" s="9" t="str">
        <f aca="false">IF($I147="","",IFERROR(VLOOKUP($I147,FREC_TABLA,2,FALSE()),""))</f>
        <v/>
      </c>
      <c r="O147" s="19" t="n">
        <f aca="false">IF(OR($M147="",$M147="ERR",$J147="",$K147="",$N147=""),0,IF($N147=0,IF(AND(OR(1=7,1=12),1&gt;=$K147,1&lt;=IF($L147="",12,$L147)),$J147,0),IF(AND(1&gt;=$K147,1&lt;=IF($L147="",12,$L147),MOD(1-$K147,$N147)=0),$J147,0)))</f>
        <v>0</v>
      </c>
      <c r="P147" s="19" t="n">
        <f aca="false">IF(OR($M147="",$M147="ERR",$J147="",$K147="",$N147=""),0,IF($N147=0,IF(AND(OR(2=7,2=12),2&gt;=$K147,2&lt;=IF($L147="",12,$L147)),$J147,0),IF(AND(2&gt;=$K147,2&lt;=IF($L147="",12,$L147),MOD(2-$K147,$N147)=0),$J147,0)))</f>
        <v>0</v>
      </c>
      <c r="Q147" s="19" t="n">
        <f aca="false">IF(OR($M147="",$M147="ERR",$J147="",$K147="",$N147=""),0,IF($N147=0,IF(AND(OR(3=7,3=12),3&gt;=$K147,3&lt;=IF($L147="",12,$L147)),$J147,0),IF(AND(3&gt;=$K147,3&lt;=IF($L147="",12,$L147),MOD(3-$K147,$N147)=0),$J147,0)))</f>
        <v>0</v>
      </c>
      <c r="R147" s="19" t="n">
        <f aca="false">IF(OR($M147="",$M147="ERR",$J147="",$K147="",$N147=""),0,IF($N147=0,IF(AND(OR(4=7,4=12),4&gt;=$K147,4&lt;=IF($L147="",12,$L147)),$J147,0),IF(AND(4&gt;=$K147,4&lt;=IF($L147="",12,$L147),MOD(4-$K147,$N147)=0),$J147,0)))</f>
        <v>0</v>
      </c>
      <c r="S147" s="19" t="n">
        <f aca="false">IF(OR($M147="",$M147="ERR",$J147="",$K147="",$N147=""),0,IF($N147=0,IF(AND(OR(5=7,5=12),5&gt;=$K147,5&lt;=IF($L147="",12,$L147)),$J147,0),IF(AND(5&gt;=$K147,5&lt;=IF($L147="",12,$L147),MOD(5-$K147,$N147)=0),$J147,0)))</f>
        <v>0</v>
      </c>
      <c r="T147" s="19" t="n">
        <f aca="false">IF(OR($M147="",$M147="ERR",$J147="",$K147="",$N147=""),0,IF($N147=0,IF(AND(OR(6=7,6=12),6&gt;=$K147,6&lt;=IF($L147="",12,$L147)),$J147,0),IF(AND(6&gt;=$K147,6&lt;=IF($L147="",12,$L147),MOD(6-$K147,$N147)=0),$J147,0)))</f>
        <v>0</v>
      </c>
      <c r="U147" s="19" t="n">
        <f aca="false">IF(OR($M147="",$M147="ERR",$J147="",$K147="",$N147=""),0,IF($N147=0,IF(AND(OR(7=7,7=12),7&gt;=$K147,7&lt;=IF($L147="",12,$L147)),$J147,0),IF(AND(7&gt;=$K147,7&lt;=IF($L147="",12,$L147),MOD(7-$K147,$N147)=0),$J147,0)))</f>
        <v>0</v>
      </c>
      <c r="V147" s="19" t="n">
        <f aca="false">IF(OR($M147="",$M147="ERR",$J147="",$K147="",$N147=""),0,IF($N147=0,IF(AND(OR(8=7,8=12),8&gt;=$K147,8&lt;=IF($L147="",12,$L147)),$J147,0),IF(AND(8&gt;=$K147,8&lt;=IF($L147="",12,$L147),MOD(8-$K147,$N147)=0),$J147,0)))</f>
        <v>0</v>
      </c>
      <c r="W147" s="19" t="n">
        <f aca="false">IF(OR($M147="",$M147="ERR",$J147="",$K147="",$N147=""),0,IF($N147=0,IF(AND(OR(9=7,9=12),9&gt;=$K147,9&lt;=IF($L147="",12,$L147)),$J147,0),IF(AND(9&gt;=$K147,9&lt;=IF($L147="",12,$L147),MOD(9-$K147,$N147)=0),$J147,0)))</f>
        <v>0</v>
      </c>
      <c r="X147" s="19" t="n">
        <f aca="false">IF(OR($M147="",$M147="ERR",$J147="",$K147="",$N147=""),0,IF($N147=0,IF(AND(OR(10=7,10=12),10&gt;=$K147,10&lt;=IF($L147="",12,$L147)),$J147,0),IF(AND(10&gt;=$K147,10&lt;=IF($L147="",12,$L147),MOD(10-$K147,$N147)=0),$J147,0)))</f>
        <v>0</v>
      </c>
      <c r="Y147" s="19" t="n">
        <f aca="false">IF(OR($M147="",$M147="ERR",$J147="",$K147="",$N147=""),0,IF($N147=0,IF(AND(OR(11=7,11=12),11&gt;=$K147,11&lt;=IF($L147="",12,$L147)),$J147,0),IF(AND(11&gt;=$K147,11&lt;=IF($L147="",12,$L147),MOD(11-$K147,$N147)=0),$J147,0)))</f>
        <v>0</v>
      </c>
      <c r="Z147" s="19" t="n">
        <f aca="false">IF(OR($M147="",$M147="ERR",$J147="",$K147="",$N147=""),0,IF($N147=0,IF(AND(OR(12=7,12=12),12&gt;=$K147,12&lt;=IF($L147="",12,$L147)),$J147,0),IF(AND(12&gt;=$K147,12&lt;=IF($L147="",12,$L147),MOD(12-$K147,$N147)=0),$J147,0)))</f>
        <v>0</v>
      </c>
      <c r="AA147" s="36" t="n">
        <f aca="false">SUM(O147:Z147)</f>
        <v>0</v>
      </c>
      <c r="AB147" s="15" t="str">
        <f aca="false">IF(AND($B147="",$D147="",$J147=""),"",IF($B147="","Falta código",IF(ISNA(MATCH($B147,LST_COD,0)),"Código no registrado en Trabajadores",IF($E147="","Concepto no está en el catálogo",IF($M147="ERR","Retención de otro empleador: Origen = Otro empleador",IF(OR($J147="",$K147=""),"Falta monto o mes",IF(OR($K147&lt;1,$K147&gt;12),"Mes inicio inválido",IF(AND($L147&lt;&gt;"",OR($L147&lt;$K147,$L147&gt;12)),"Mes fin inválido",IF($N147="","Falta frecuencia",IF(AND($G147&lt;&gt;"Otro empleador",SUMPRODUCT(($O147:$Z147&lt;&gt;0)*(((COLUMN($O147:$Z147)-14)&lt;INDEX(Trabajadores!$M$6:$M$105,MATCH($B147,LST_COD,0)))+((COLUMN($O147:$Z147)-14)&gt;INDEX(Trabajadores!$N$6:$N$105,MATCH($B147,LST_COD,0)))))&gt;0),"Aviso: hay meses fuera del periodo laboral","OK"))))))))))</f>
        <v/>
      </c>
    </row>
    <row r="148" customFormat="false" ht="15" hidden="false" customHeight="false" outlineLevel="0" collapsed="false">
      <c r="A148" s="23" t="n">
        <v>143</v>
      </c>
      <c r="B148" s="7"/>
      <c r="C148" s="35" t="str">
        <f aca="false">IF($B148="","",IFERROR(INDEX(Trabajadores!$D$6:$D$105,MATCH($B148,LST_COD,0)),"¿Código?"))</f>
        <v/>
      </c>
      <c r="D148" s="30"/>
      <c r="E148" s="9" t="str">
        <f aca="false">IF($D148="","",IFERROR(VLOOKUP($D148,CONC_TABLA,2,FALSE()),""))</f>
        <v/>
      </c>
      <c r="F148" s="9" t="str">
        <f aca="false">IF($D148="","",IFERROR(VLOOKUP($D148,CONC_TABLA,3,FALSE()),""))</f>
        <v/>
      </c>
      <c r="G148" s="30"/>
      <c r="H148" s="30"/>
      <c r="I148" s="30"/>
      <c r="J148" s="29"/>
      <c r="K148" s="28"/>
      <c r="L148" s="28"/>
      <c r="M148" s="9" t="str">
        <f aca="false">IF(OR($B148="",$E148=""),"",IF($E148="INA","INA",IF($G148="Otro empleador",IF($E148="RET","RETO",IF($E148="ORD","OTO","OTX")),IF($E148="RET","ERR",$E148))))</f>
        <v/>
      </c>
      <c r="N148" s="9" t="str">
        <f aca="false">IF($I148="","",IFERROR(VLOOKUP($I148,FREC_TABLA,2,FALSE()),""))</f>
        <v/>
      </c>
      <c r="O148" s="19" t="n">
        <f aca="false">IF(OR($M148="",$M148="ERR",$J148="",$K148="",$N148=""),0,IF($N148=0,IF(AND(OR(1=7,1=12),1&gt;=$K148,1&lt;=IF($L148="",12,$L148)),$J148,0),IF(AND(1&gt;=$K148,1&lt;=IF($L148="",12,$L148),MOD(1-$K148,$N148)=0),$J148,0)))</f>
        <v>0</v>
      </c>
      <c r="P148" s="19" t="n">
        <f aca="false">IF(OR($M148="",$M148="ERR",$J148="",$K148="",$N148=""),0,IF($N148=0,IF(AND(OR(2=7,2=12),2&gt;=$K148,2&lt;=IF($L148="",12,$L148)),$J148,0),IF(AND(2&gt;=$K148,2&lt;=IF($L148="",12,$L148),MOD(2-$K148,$N148)=0),$J148,0)))</f>
        <v>0</v>
      </c>
      <c r="Q148" s="19" t="n">
        <f aca="false">IF(OR($M148="",$M148="ERR",$J148="",$K148="",$N148=""),0,IF($N148=0,IF(AND(OR(3=7,3=12),3&gt;=$K148,3&lt;=IF($L148="",12,$L148)),$J148,0),IF(AND(3&gt;=$K148,3&lt;=IF($L148="",12,$L148),MOD(3-$K148,$N148)=0),$J148,0)))</f>
        <v>0</v>
      </c>
      <c r="R148" s="19" t="n">
        <f aca="false">IF(OR($M148="",$M148="ERR",$J148="",$K148="",$N148=""),0,IF($N148=0,IF(AND(OR(4=7,4=12),4&gt;=$K148,4&lt;=IF($L148="",12,$L148)),$J148,0),IF(AND(4&gt;=$K148,4&lt;=IF($L148="",12,$L148),MOD(4-$K148,$N148)=0),$J148,0)))</f>
        <v>0</v>
      </c>
      <c r="S148" s="19" t="n">
        <f aca="false">IF(OR($M148="",$M148="ERR",$J148="",$K148="",$N148=""),0,IF($N148=0,IF(AND(OR(5=7,5=12),5&gt;=$K148,5&lt;=IF($L148="",12,$L148)),$J148,0),IF(AND(5&gt;=$K148,5&lt;=IF($L148="",12,$L148),MOD(5-$K148,$N148)=0),$J148,0)))</f>
        <v>0</v>
      </c>
      <c r="T148" s="19" t="n">
        <f aca="false">IF(OR($M148="",$M148="ERR",$J148="",$K148="",$N148=""),0,IF($N148=0,IF(AND(OR(6=7,6=12),6&gt;=$K148,6&lt;=IF($L148="",12,$L148)),$J148,0),IF(AND(6&gt;=$K148,6&lt;=IF($L148="",12,$L148),MOD(6-$K148,$N148)=0),$J148,0)))</f>
        <v>0</v>
      </c>
      <c r="U148" s="19" t="n">
        <f aca="false">IF(OR($M148="",$M148="ERR",$J148="",$K148="",$N148=""),0,IF($N148=0,IF(AND(OR(7=7,7=12),7&gt;=$K148,7&lt;=IF($L148="",12,$L148)),$J148,0),IF(AND(7&gt;=$K148,7&lt;=IF($L148="",12,$L148),MOD(7-$K148,$N148)=0),$J148,0)))</f>
        <v>0</v>
      </c>
      <c r="V148" s="19" t="n">
        <f aca="false">IF(OR($M148="",$M148="ERR",$J148="",$K148="",$N148=""),0,IF($N148=0,IF(AND(OR(8=7,8=12),8&gt;=$K148,8&lt;=IF($L148="",12,$L148)),$J148,0),IF(AND(8&gt;=$K148,8&lt;=IF($L148="",12,$L148),MOD(8-$K148,$N148)=0),$J148,0)))</f>
        <v>0</v>
      </c>
      <c r="W148" s="19" t="n">
        <f aca="false">IF(OR($M148="",$M148="ERR",$J148="",$K148="",$N148=""),0,IF($N148=0,IF(AND(OR(9=7,9=12),9&gt;=$K148,9&lt;=IF($L148="",12,$L148)),$J148,0),IF(AND(9&gt;=$K148,9&lt;=IF($L148="",12,$L148),MOD(9-$K148,$N148)=0),$J148,0)))</f>
        <v>0</v>
      </c>
      <c r="X148" s="19" t="n">
        <f aca="false">IF(OR($M148="",$M148="ERR",$J148="",$K148="",$N148=""),0,IF($N148=0,IF(AND(OR(10=7,10=12),10&gt;=$K148,10&lt;=IF($L148="",12,$L148)),$J148,0),IF(AND(10&gt;=$K148,10&lt;=IF($L148="",12,$L148),MOD(10-$K148,$N148)=0),$J148,0)))</f>
        <v>0</v>
      </c>
      <c r="Y148" s="19" t="n">
        <f aca="false">IF(OR($M148="",$M148="ERR",$J148="",$K148="",$N148=""),0,IF($N148=0,IF(AND(OR(11=7,11=12),11&gt;=$K148,11&lt;=IF($L148="",12,$L148)),$J148,0),IF(AND(11&gt;=$K148,11&lt;=IF($L148="",12,$L148),MOD(11-$K148,$N148)=0),$J148,0)))</f>
        <v>0</v>
      </c>
      <c r="Z148" s="19" t="n">
        <f aca="false">IF(OR($M148="",$M148="ERR",$J148="",$K148="",$N148=""),0,IF($N148=0,IF(AND(OR(12=7,12=12),12&gt;=$K148,12&lt;=IF($L148="",12,$L148)),$J148,0),IF(AND(12&gt;=$K148,12&lt;=IF($L148="",12,$L148),MOD(12-$K148,$N148)=0),$J148,0)))</f>
        <v>0</v>
      </c>
      <c r="AA148" s="36" t="n">
        <f aca="false">SUM(O148:Z148)</f>
        <v>0</v>
      </c>
      <c r="AB148" s="15" t="str">
        <f aca="false">IF(AND($B148="",$D148="",$J148=""),"",IF($B148="","Falta código",IF(ISNA(MATCH($B148,LST_COD,0)),"Código no registrado en Trabajadores",IF($E148="","Concepto no está en el catálogo",IF($M148="ERR","Retención de otro empleador: Origen = Otro empleador",IF(OR($J148="",$K148=""),"Falta monto o mes",IF(OR($K148&lt;1,$K148&gt;12),"Mes inicio inválido",IF(AND($L148&lt;&gt;"",OR($L148&lt;$K148,$L148&gt;12)),"Mes fin inválido",IF($N148="","Falta frecuencia",IF(AND($G148&lt;&gt;"Otro empleador",SUMPRODUCT(($O148:$Z148&lt;&gt;0)*(((COLUMN($O148:$Z148)-14)&lt;INDEX(Trabajadores!$M$6:$M$105,MATCH($B148,LST_COD,0)))+((COLUMN($O148:$Z148)-14)&gt;INDEX(Trabajadores!$N$6:$N$105,MATCH($B148,LST_COD,0)))))&gt;0),"Aviso: hay meses fuera del periodo laboral","OK"))))))))))</f>
        <v/>
      </c>
    </row>
    <row r="149" customFormat="false" ht="15" hidden="false" customHeight="false" outlineLevel="0" collapsed="false">
      <c r="A149" s="23" t="n">
        <v>144</v>
      </c>
      <c r="B149" s="7"/>
      <c r="C149" s="35" t="str">
        <f aca="false">IF($B149="","",IFERROR(INDEX(Trabajadores!$D$6:$D$105,MATCH($B149,LST_COD,0)),"¿Código?"))</f>
        <v/>
      </c>
      <c r="D149" s="30"/>
      <c r="E149" s="9" t="str">
        <f aca="false">IF($D149="","",IFERROR(VLOOKUP($D149,CONC_TABLA,2,FALSE()),""))</f>
        <v/>
      </c>
      <c r="F149" s="9" t="str">
        <f aca="false">IF($D149="","",IFERROR(VLOOKUP($D149,CONC_TABLA,3,FALSE()),""))</f>
        <v/>
      </c>
      <c r="G149" s="30"/>
      <c r="H149" s="30"/>
      <c r="I149" s="30"/>
      <c r="J149" s="29"/>
      <c r="K149" s="28"/>
      <c r="L149" s="28"/>
      <c r="M149" s="9" t="str">
        <f aca="false">IF(OR($B149="",$E149=""),"",IF($E149="INA","INA",IF($G149="Otro empleador",IF($E149="RET","RETO",IF($E149="ORD","OTO","OTX")),IF($E149="RET","ERR",$E149))))</f>
        <v/>
      </c>
      <c r="N149" s="9" t="str">
        <f aca="false">IF($I149="","",IFERROR(VLOOKUP($I149,FREC_TABLA,2,FALSE()),""))</f>
        <v/>
      </c>
      <c r="O149" s="19" t="n">
        <f aca="false">IF(OR($M149="",$M149="ERR",$J149="",$K149="",$N149=""),0,IF($N149=0,IF(AND(OR(1=7,1=12),1&gt;=$K149,1&lt;=IF($L149="",12,$L149)),$J149,0),IF(AND(1&gt;=$K149,1&lt;=IF($L149="",12,$L149),MOD(1-$K149,$N149)=0),$J149,0)))</f>
        <v>0</v>
      </c>
      <c r="P149" s="19" t="n">
        <f aca="false">IF(OR($M149="",$M149="ERR",$J149="",$K149="",$N149=""),0,IF($N149=0,IF(AND(OR(2=7,2=12),2&gt;=$K149,2&lt;=IF($L149="",12,$L149)),$J149,0),IF(AND(2&gt;=$K149,2&lt;=IF($L149="",12,$L149),MOD(2-$K149,$N149)=0),$J149,0)))</f>
        <v>0</v>
      </c>
      <c r="Q149" s="19" t="n">
        <f aca="false">IF(OR($M149="",$M149="ERR",$J149="",$K149="",$N149=""),0,IF($N149=0,IF(AND(OR(3=7,3=12),3&gt;=$K149,3&lt;=IF($L149="",12,$L149)),$J149,0),IF(AND(3&gt;=$K149,3&lt;=IF($L149="",12,$L149),MOD(3-$K149,$N149)=0),$J149,0)))</f>
        <v>0</v>
      </c>
      <c r="R149" s="19" t="n">
        <f aca="false">IF(OR($M149="",$M149="ERR",$J149="",$K149="",$N149=""),0,IF($N149=0,IF(AND(OR(4=7,4=12),4&gt;=$K149,4&lt;=IF($L149="",12,$L149)),$J149,0),IF(AND(4&gt;=$K149,4&lt;=IF($L149="",12,$L149),MOD(4-$K149,$N149)=0),$J149,0)))</f>
        <v>0</v>
      </c>
      <c r="S149" s="19" t="n">
        <f aca="false">IF(OR($M149="",$M149="ERR",$J149="",$K149="",$N149=""),0,IF($N149=0,IF(AND(OR(5=7,5=12),5&gt;=$K149,5&lt;=IF($L149="",12,$L149)),$J149,0),IF(AND(5&gt;=$K149,5&lt;=IF($L149="",12,$L149),MOD(5-$K149,$N149)=0),$J149,0)))</f>
        <v>0</v>
      </c>
      <c r="T149" s="19" t="n">
        <f aca="false">IF(OR($M149="",$M149="ERR",$J149="",$K149="",$N149=""),0,IF($N149=0,IF(AND(OR(6=7,6=12),6&gt;=$K149,6&lt;=IF($L149="",12,$L149)),$J149,0),IF(AND(6&gt;=$K149,6&lt;=IF($L149="",12,$L149),MOD(6-$K149,$N149)=0),$J149,0)))</f>
        <v>0</v>
      </c>
      <c r="U149" s="19" t="n">
        <f aca="false">IF(OR($M149="",$M149="ERR",$J149="",$K149="",$N149=""),0,IF($N149=0,IF(AND(OR(7=7,7=12),7&gt;=$K149,7&lt;=IF($L149="",12,$L149)),$J149,0),IF(AND(7&gt;=$K149,7&lt;=IF($L149="",12,$L149),MOD(7-$K149,$N149)=0),$J149,0)))</f>
        <v>0</v>
      </c>
      <c r="V149" s="19" t="n">
        <f aca="false">IF(OR($M149="",$M149="ERR",$J149="",$K149="",$N149=""),0,IF($N149=0,IF(AND(OR(8=7,8=12),8&gt;=$K149,8&lt;=IF($L149="",12,$L149)),$J149,0),IF(AND(8&gt;=$K149,8&lt;=IF($L149="",12,$L149),MOD(8-$K149,$N149)=0),$J149,0)))</f>
        <v>0</v>
      </c>
      <c r="W149" s="19" t="n">
        <f aca="false">IF(OR($M149="",$M149="ERR",$J149="",$K149="",$N149=""),0,IF($N149=0,IF(AND(OR(9=7,9=12),9&gt;=$K149,9&lt;=IF($L149="",12,$L149)),$J149,0),IF(AND(9&gt;=$K149,9&lt;=IF($L149="",12,$L149),MOD(9-$K149,$N149)=0),$J149,0)))</f>
        <v>0</v>
      </c>
      <c r="X149" s="19" t="n">
        <f aca="false">IF(OR($M149="",$M149="ERR",$J149="",$K149="",$N149=""),0,IF($N149=0,IF(AND(OR(10=7,10=12),10&gt;=$K149,10&lt;=IF($L149="",12,$L149)),$J149,0),IF(AND(10&gt;=$K149,10&lt;=IF($L149="",12,$L149),MOD(10-$K149,$N149)=0),$J149,0)))</f>
        <v>0</v>
      </c>
      <c r="Y149" s="19" t="n">
        <f aca="false">IF(OR($M149="",$M149="ERR",$J149="",$K149="",$N149=""),0,IF($N149=0,IF(AND(OR(11=7,11=12),11&gt;=$K149,11&lt;=IF($L149="",12,$L149)),$J149,0),IF(AND(11&gt;=$K149,11&lt;=IF($L149="",12,$L149),MOD(11-$K149,$N149)=0),$J149,0)))</f>
        <v>0</v>
      </c>
      <c r="Z149" s="19" t="n">
        <f aca="false">IF(OR($M149="",$M149="ERR",$J149="",$K149="",$N149=""),0,IF($N149=0,IF(AND(OR(12=7,12=12),12&gt;=$K149,12&lt;=IF($L149="",12,$L149)),$J149,0),IF(AND(12&gt;=$K149,12&lt;=IF($L149="",12,$L149),MOD(12-$K149,$N149)=0),$J149,0)))</f>
        <v>0</v>
      </c>
      <c r="AA149" s="36" t="n">
        <f aca="false">SUM(O149:Z149)</f>
        <v>0</v>
      </c>
      <c r="AB149" s="15" t="str">
        <f aca="false">IF(AND($B149="",$D149="",$J149=""),"",IF($B149="","Falta código",IF(ISNA(MATCH($B149,LST_COD,0)),"Código no registrado en Trabajadores",IF($E149="","Concepto no está en el catálogo",IF($M149="ERR","Retención de otro empleador: Origen = Otro empleador",IF(OR($J149="",$K149=""),"Falta monto o mes",IF(OR($K149&lt;1,$K149&gt;12),"Mes inicio inválido",IF(AND($L149&lt;&gt;"",OR($L149&lt;$K149,$L149&gt;12)),"Mes fin inválido",IF($N149="","Falta frecuencia",IF(AND($G149&lt;&gt;"Otro empleador",SUMPRODUCT(($O149:$Z149&lt;&gt;0)*(((COLUMN($O149:$Z149)-14)&lt;INDEX(Trabajadores!$M$6:$M$105,MATCH($B149,LST_COD,0)))+((COLUMN($O149:$Z149)-14)&gt;INDEX(Trabajadores!$N$6:$N$105,MATCH($B149,LST_COD,0)))))&gt;0),"Aviso: hay meses fuera del periodo laboral","OK"))))))))))</f>
        <v/>
      </c>
    </row>
    <row r="150" customFormat="false" ht="15" hidden="false" customHeight="false" outlineLevel="0" collapsed="false">
      <c r="A150" s="23" t="n">
        <v>145</v>
      </c>
      <c r="B150" s="7"/>
      <c r="C150" s="35" t="str">
        <f aca="false">IF($B150="","",IFERROR(INDEX(Trabajadores!$D$6:$D$105,MATCH($B150,LST_COD,0)),"¿Código?"))</f>
        <v/>
      </c>
      <c r="D150" s="30"/>
      <c r="E150" s="9" t="str">
        <f aca="false">IF($D150="","",IFERROR(VLOOKUP($D150,CONC_TABLA,2,FALSE()),""))</f>
        <v/>
      </c>
      <c r="F150" s="9" t="str">
        <f aca="false">IF($D150="","",IFERROR(VLOOKUP($D150,CONC_TABLA,3,FALSE()),""))</f>
        <v/>
      </c>
      <c r="G150" s="30"/>
      <c r="H150" s="30"/>
      <c r="I150" s="30"/>
      <c r="J150" s="29"/>
      <c r="K150" s="28"/>
      <c r="L150" s="28"/>
      <c r="M150" s="9" t="str">
        <f aca="false">IF(OR($B150="",$E150=""),"",IF($E150="INA","INA",IF($G150="Otro empleador",IF($E150="RET","RETO",IF($E150="ORD","OTO","OTX")),IF($E150="RET","ERR",$E150))))</f>
        <v/>
      </c>
      <c r="N150" s="9" t="str">
        <f aca="false">IF($I150="","",IFERROR(VLOOKUP($I150,FREC_TABLA,2,FALSE()),""))</f>
        <v/>
      </c>
      <c r="O150" s="19" t="n">
        <f aca="false">IF(OR($M150="",$M150="ERR",$J150="",$K150="",$N150=""),0,IF($N150=0,IF(AND(OR(1=7,1=12),1&gt;=$K150,1&lt;=IF($L150="",12,$L150)),$J150,0),IF(AND(1&gt;=$K150,1&lt;=IF($L150="",12,$L150),MOD(1-$K150,$N150)=0),$J150,0)))</f>
        <v>0</v>
      </c>
      <c r="P150" s="19" t="n">
        <f aca="false">IF(OR($M150="",$M150="ERR",$J150="",$K150="",$N150=""),0,IF($N150=0,IF(AND(OR(2=7,2=12),2&gt;=$K150,2&lt;=IF($L150="",12,$L150)),$J150,0),IF(AND(2&gt;=$K150,2&lt;=IF($L150="",12,$L150),MOD(2-$K150,$N150)=0),$J150,0)))</f>
        <v>0</v>
      </c>
      <c r="Q150" s="19" t="n">
        <f aca="false">IF(OR($M150="",$M150="ERR",$J150="",$K150="",$N150=""),0,IF($N150=0,IF(AND(OR(3=7,3=12),3&gt;=$K150,3&lt;=IF($L150="",12,$L150)),$J150,0),IF(AND(3&gt;=$K150,3&lt;=IF($L150="",12,$L150),MOD(3-$K150,$N150)=0),$J150,0)))</f>
        <v>0</v>
      </c>
      <c r="R150" s="19" t="n">
        <f aca="false">IF(OR($M150="",$M150="ERR",$J150="",$K150="",$N150=""),0,IF($N150=0,IF(AND(OR(4=7,4=12),4&gt;=$K150,4&lt;=IF($L150="",12,$L150)),$J150,0),IF(AND(4&gt;=$K150,4&lt;=IF($L150="",12,$L150),MOD(4-$K150,$N150)=0),$J150,0)))</f>
        <v>0</v>
      </c>
      <c r="S150" s="19" t="n">
        <f aca="false">IF(OR($M150="",$M150="ERR",$J150="",$K150="",$N150=""),0,IF($N150=0,IF(AND(OR(5=7,5=12),5&gt;=$K150,5&lt;=IF($L150="",12,$L150)),$J150,0),IF(AND(5&gt;=$K150,5&lt;=IF($L150="",12,$L150),MOD(5-$K150,$N150)=0),$J150,0)))</f>
        <v>0</v>
      </c>
      <c r="T150" s="19" t="n">
        <f aca="false">IF(OR($M150="",$M150="ERR",$J150="",$K150="",$N150=""),0,IF($N150=0,IF(AND(OR(6=7,6=12),6&gt;=$K150,6&lt;=IF($L150="",12,$L150)),$J150,0),IF(AND(6&gt;=$K150,6&lt;=IF($L150="",12,$L150),MOD(6-$K150,$N150)=0),$J150,0)))</f>
        <v>0</v>
      </c>
      <c r="U150" s="19" t="n">
        <f aca="false">IF(OR($M150="",$M150="ERR",$J150="",$K150="",$N150=""),0,IF($N150=0,IF(AND(OR(7=7,7=12),7&gt;=$K150,7&lt;=IF($L150="",12,$L150)),$J150,0),IF(AND(7&gt;=$K150,7&lt;=IF($L150="",12,$L150),MOD(7-$K150,$N150)=0),$J150,0)))</f>
        <v>0</v>
      </c>
      <c r="V150" s="19" t="n">
        <f aca="false">IF(OR($M150="",$M150="ERR",$J150="",$K150="",$N150=""),0,IF($N150=0,IF(AND(OR(8=7,8=12),8&gt;=$K150,8&lt;=IF($L150="",12,$L150)),$J150,0),IF(AND(8&gt;=$K150,8&lt;=IF($L150="",12,$L150),MOD(8-$K150,$N150)=0),$J150,0)))</f>
        <v>0</v>
      </c>
      <c r="W150" s="19" t="n">
        <f aca="false">IF(OR($M150="",$M150="ERR",$J150="",$K150="",$N150=""),0,IF($N150=0,IF(AND(OR(9=7,9=12),9&gt;=$K150,9&lt;=IF($L150="",12,$L150)),$J150,0),IF(AND(9&gt;=$K150,9&lt;=IF($L150="",12,$L150),MOD(9-$K150,$N150)=0),$J150,0)))</f>
        <v>0</v>
      </c>
      <c r="X150" s="19" t="n">
        <f aca="false">IF(OR($M150="",$M150="ERR",$J150="",$K150="",$N150=""),0,IF($N150=0,IF(AND(OR(10=7,10=12),10&gt;=$K150,10&lt;=IF($L150="",12,$L150)),$J150,0),IF(AND(10&gt;=$K150,10&lt;=IF($L150="",12,$L150),MOD(10-$K150,$N150)=0),$J150,0)))</f>
        <v>0</v>
      </c>
      <c r="Y150" s="19" t="n">
        <f aca="false">IF(OR($M150="",$M150="ERR",$J150="",$K150="",$N150=""),0,IF($N150=0,IF(AND(OR(11=7,11=12),11&gt;=$K150,11&lt;=IF($L150="",12,$L150)),$J150,0),IF(AND(11&gt;=$K150,11&lt;=IF($L150="",12,$L150),MOD(11-$K150,$N150)=0),$J150,0)))</f>
        <v>0</v>
      </c>
      <c r="Z150" s="19" t="n">
        <f aca="false">IF(OR($M150="",$M150="ERR",$J150="",$K150="",$N150=""),0,IF($N150=0,IF(AND(OR(12=7,12=12),12&gt;=$K150,12&lt;=IF($L150="",12,$L150)),$J150,0),IF(AND(12&gt;=$K150,12&lt;=IF($L150="",12,$L150),MOD(12-$K150,$N150)=0),$J150,0)))</f>
        <v>0</v>
      </c>
      <c r="AA150" s="36" t="n">
        <f aca="false">SUM(O150:Z150)</f>
        <v>0</v>
      </c>
      <c r="AB150" s="15" t="str">
        <f aca="false">IF(AND($B150="",$D150="",$J150=""),"",IF($B150="","Falta código",IF(ISNA(MATCH($B150,LST_COD,0)),"Código no registrado en Trabajadores",IF($E150="","Concepto no está en el catálogo",IF($M150="ERR","Retención de otro empleador: Origen = Otro empleador",IF(OR($J150="",$K150=""),"Falta monto o mes",IF(OR($K150&lt;1,$K150&gt;12),"Mes inicio inválido",IF(AND($L150&lt;&gt;"",OR($L150&lt;$K150,$L150&gt;12)),"Mes fin inválido",IF($N150="","Falta frecuencia",IF(AND($G150&lt;&gt;"Otro empleador",SUMPRODUCT(($O150:$Z150&lt;&gt;0)*(((COLUMN($O150:$Z150)-14)&lt;INDEX(Trabajadores!$M$6:$M$105,MATCH($B150,LST_COD,0)))+((COLUMN($O150:$Z150)-14)&gt;INDEX(Trabajadores!$N$6:$N$105,MATCH($B150,LST_COD,0)))))&gt;0),"Aviso: hay meses fuera del periodo laboral","OK"))))))))))</f>
        <v/>
      </c>
    </row>
    <row r="151" customFormat="false" ht="15" hidden="false" customHeight="false" outlineLevel="0" collapsed="false">
      <c r="A151" s="23" t="n">
        <v>146</v>
      </c>
      <c r="B151" s="7"/>
      <c r="C151" s="35" t="str">
        <f aca="false">IF($B151="","",IFERROR(INDEX(Trabajadores!$D$6:$D$105,MATCH($B151,LST_COD,0)),"¿Código?"))</f>
        <v/>
      </c>
      <c r="D151" s="30"/>
      <c r="E151" s="9" t="str">
        <f aca="false">IF($D151="","",IFERROR(VLOOKUP($D151,CONC_TABLA,2,FALSE()),""))</f>
        <v/>
      </c>
      <c r="F151" s="9" t="str">
        <f aca="false">IF($D151="","",IFERROR(VLOOKUP($D151,CONC_TABLA,3,FALSE()),""))</f>
        <v/>
      </c>
      <c r="G151" s="30"/>
      <c r="H151" s="30"/>
      <c r="I151" s="30"/>
      <c r="J151" s="29"/>
      <c r="K151" s="28"/>
      <c r="L151" s="28"/>
      <c r="M151" s="9" t="str">
        <f aca="false">IF(OR($B151="",$E151=""),"",IF($E151="INA","INA",IF($G151="Otro empleador",IF($E151="RET","RETO",IF($E151="ORD","OTO","OTX")),IF($E151="RET","ERR",$E151))))</f>
        <v/>
      </c>
      <c r="N151" s="9" t="str">
        <f aca="false">IF($I151="","",IFERROR(VLOOKUP($I151,FREC_TABLA,2,FALSE()),""))</f>
        <v/>
      </c>
      <c r="O151" s="19" t="n">
        <f aca="false">IF(OR($M151="",$M151="ERR",$J151="",$K151="",$N151=""),0,IF($N151=0,IF(AND(OR(1=7,1=12),1&gt;=$K151,1&lt;=IF($L151="",12,$L151)),$J151,0),IF(AND(1&gt;=$K151,1&lt;=IF($L151="",12,$L151),MOD(1-$K151,$N151)=0),$J151,0)))</f>
        <v>0</v>
      </c>
      <c r="P151" s="19" t="n">
        <f aca="false">IF(OR($M151="",$M151="ERR",$J151="",$K151="",$N151=""),0,IF($N151=0,IF(AND(OR(2=7,2=12),2&gt;=$K151,2&lt;=IF($L151="",12,$L151)),$J151,0),IF(AND(2&gt;=$K151,2&lt;=IF($L151="",12,$L151),MOD(2-$K151,$N151)=0),$J151,0)))</f>
        <v>0</v>
      </c>
      <c r="Q151" s="19" t="n">
        <f aca="false">IF(OR($M151="",$M151="ERR",$J151="",$K151="",$N151=""),0,IF($N151=0,IF(AND(OR(3=7,3=12),3&gt;=$K151,3&lt;=IF($L151="",12,$L151)),$J151,0),IF(AND(3&gt;=$K151,3&lt;=IF($L151="",12,$L151),MOD(3-$K151,$N151)=0),$J151,0)))</f>
        <v>0</v>
      </c>
      <c r="R151" s="19" t="n">
        <f aca="false">IF(OR($M151="",$M151="ERR",$J151="",$K151="",$N151=""),0,IF($N151=0,IF(AND(OR(4=7,4=12),4&gt;=$K151,4&lt;=IF($L151="",12,$L151)),$J151,0),IF(AND(4&gt;=$K151,4&lt;=IF($L151="",12,$L151),MOD(4-$K151,$N151)=0),$J151,0)))</f>
        <v>0</v>
      </c>
      <c r="S151" s="19" t="n">
        <f aca="false">IF(OR($M151="",$M151="ERR",$J151="",$K151="",$N151=""),0,IF($N151=0,IF(AND(OR(5=7,5=12),5&gt;=$K151,5&lt;=IF($L151="",12,$L151)),$J151,0),IF(AND(5&gt;=$K151,5&lt;=IF($L151="",12,$L151),MOD(5-$K151,$N151)=0),$J151,0)))</f>
        <v>0</v>
      </c>
      <c r="T151" s="19" t="n">
        <f aca="false">IF(OR($M151="",$M151="ERR",$J151="",$K151="",$N151=""),0,IF($N151=0,IF(AND(OR(6=7,6=12),6&gt;=$K151,6&lt;=IF($L151="",12,$L151)),$J151,0),IF(AND(6&gt;=$K151,6&lt;=IF($L151="",12,$L151),MOD(6-$K151,$N151)=0),$J151,0)))</f>
        <v>0</v>
      </c>
      <c r="U151" s="19" t="n">
        <f aca="false">IF(OR($M151="",$M151="ERR",$J151="",$K151="",$N151=""),0,IF($N151=0,IF(AND(OR(7=7,7=12),7&gt;=$K151,7&lt;=IF($L151="",12,$L151)),$J151,0),IF(AND(7&gt;=$K151,7&lt;=IF($L151="",12,$L151),MOD(7-$K151,$N151)=0),$J151,0)))</f>
        <v>0</v>
      </c>
      <c r="V151" s="19" t="n">
        <f aca="false">IF(OR($M151="",$M151="ERR",$J151="",$K151="",$N151=""),0,IF($N151=0,IF(AND(OR(8=7,8=12),8&gt;=$K151,8&lt;=IF($L151="",12,$L151)),$J151,0),IF(AND(8&gt;=$K151,8&lt;=IF($L151="",12,$L151),MOD(8-$K151,$N151)=0),$J151,0)))</f>
        <v>0</v>
      </c>
      <c r="W151" s="19" t="n">
        <f aca="false">IF(OR($M151="",$M151="ERR",$J151="",$K151="",$N151=""),0,IF($N151=0,IF(AND(OR(9=7,9=12),9&gt;=$K151,9&lt;=IF($L151="",12,$L151)),$J151,0),IF(AND(9&gt;=$K151,9&lt;=IF($L151="",12,$L151),MOD(9-$K151,$N151)=0),$J151,0)))</f>
        <v>0</v>
      </c>
      <c r="X151" s="19" t="n">
        <f aca="false">IF(OR($M151="",$M151="ERR",$J151="",$K151="",$N151=""),0,IF($N151=0,IF(AND(OR(10=7,10=12),10&gt;=$K151,10&lt;=IF($L151="",12,$L151)),$J151,0),IF(AND(10&gt;=$K151,10&lt;=IF($L151="",12,$L151),MOD(10-$K151,$N151)=0),$J151,0)))</f>
        <v>0</v>
      </c>
      <c r="Y151" s="19" t="n">
        <f aca="false">IF(OR($M151="",$M151="ERR",$J151="",$K151="",$N151=""),0,IF($N151=0,IF(AND(OR(11=7,11=12),11&gt;=$K151,11&lt;=IF($L151="",12,$L151)),$J151,0),IF(AND(11&gt;=$K151,11&lt;=IF($L151="",12,$L151),MOD(11-$K151,$N151)=0),$J151,0)))</f>
        <v>0</v>
      </c>
      <c r="Z151" s="19" t="n">
        <f aca="false">IF(OR($M151="",$M151="ERR",$J151="",$K151="",$N151=""),0,IF($N151=0,IF(AND(OR(12=7,12=12),12&gt;=$K151,12&lt;=IF($L151="",12,$L151)),$J151,0),IF(AND(12&gt;=$K151,12&lt;=IF($L151="",12,$L151),MOD(12-$K151,$N151)=0),$J151,0)))</f>
        <v>0</v>
      </c>
      <c r="AA151" s="36" t="n">
        <f aca="false">SUM(O151:Z151)</f>
        <v>0</v>
      </c>
      <c r="AB151" s="15" t="str">
        <f aca="false">IF(AND($B151="",$D151="",$J151=""),"",IF($B151="","Falta código",IF(ISNA(MATCH($B151,LST_COD,0)),"Código no registrado en Trabajadores",IF($E151="","Concepto no está en el catálogo",IF($M151="ERR","Retención de otro empleador: Origen = Otro empleador",IF(OR($J151="",$K151=""),"Falta monto o mes",IF(OR($K151&lt;1,$K151&gt;12),"Mes inicio inválido",IF(AND($L151&lt;&gt;"",OR($L151&lt;$K151,$L151&gt;12)),"Mes fin inválido",IF($N151="","Falta frecuencia",IF(AND($G151&lt;&gt;"Otro empleador",SUMPRODUCT(($O151:$Z151&lt;&gt;0)*(((COLUMN($O151:$Z151)-14)&lt;INDEX(Trabajadores!$M$6:$M$105,MATCH($B151,LST_COD,0)))+((COLUMN($O151:$Z151)-14)&gt;INDEX(Trabajadores!$N$6:$N$105,MATCH($B151,LST_COD,0)))))&gt;0),"Aviso: hay meses fuera del periodo laboral","OK"))))))))))</f>
        <v/>
      </c>
    </row>
    <row r="152" customFormat="false" ht="15" hidden="false" customHeight="false" outlineLevel="0" collapsed="false">
      <c r="A152" s="23" t="n">
        <v>147</v>
      </c>
      <c r="B152" s="7"/>
      <c r="C152" s="35" t="str">
        <f aca="false">IF($B152="","",IFERROR(INDEX(Trabajadores!$D$6:$D$105,MATCH($B152,LST_COD,0)),"¿Código?"))</f>
        <v/>
      </c>
      <c r="D152" s="30"/>
      <c r="E152" s="9" t="str">
        <f aca="false">IF($D152="","",IFERROR(VLOOKUP($D152,CONC_TABLA,2,FALSE()),""))</f>
        <v/>
      </c>
      <c r="F152" s="9" t="str">
        <f aca="false">IF($D152="","",IFERROR(VLOOKUP($D152,CONC_TABLA,3,FALSE()),""))</f>
        <v/>
      </c>
      <c r="G152" s="30"/>
      <c r="H152" s="30"/>
      <c r="I152" s="30"/>
      <c r="J152" s="29"/>
      <c r="K152" s="28"/>
      <c r="L152" s="28"/>
      <c r="M152" s="9" t="str">
        <f aca="false">IF(OR($B152="",$E152=""),"",IF($E152="INA","INA",IF($G152="Otro empleador",IF($E152="RET","RETO",IF($E152="ORD","OTO","OTX")),IF($E152="RET","ERR",$E152))))</f>
        <v/>
      </c>
      <c r="N152" s="9" t="str">
        <f aca="false">IF($I152="","",IFERROR(VLOOKUP($I152,FREC_TABLA,2,FALSE()),""))</f>
        <v/>
      </c>
      <c r="O152" s="19" t="n">
        <f aca="false">IF(OR($M152="",$M152="ERR",$J152="",$K152="",$N152=""),0,IF($N152=0,IF(AND(OR(1=7,1=12),1&gt;=$K152,1&lt;=IF($L152="",12,$L152)),$J152,0),IF(AND(1&gt;=$K152,1&lt;=IF($L152="",12,$L152),MOD(1-$K152,$N152)=0),$J152,0)))</f>
        <v>0</v>
      </c>
      <c r="P152" s="19" t="n">
        <f aca="false">IF(OR($M152="",$M152="ERR",$J152="",$K152="",$N152=""),0,IF($N152=0,IF(AND(OR(2=7,2=12),2&gt;=$K152,2&lt;=IF($L152="",12,$L152)),$J152,0),IF(AND(2&gt;=$K152,2&lt;=IF($L152="",12,$L152),MOD(2-$K152,$N152)=0),$J152,0)))</f>
        <v>0</v>
      </c>
      <c r="Q152" s="19" t="n">
        <f aca="false">IF(OR($M152="",$M152="ERR",$J152="",$K152="",$N152=""),0,IF($N152=0,IF(AND(OR(3=7,3=12),3&gt;=$K152,3&lt;=IF($L152="",12,$L152)),$J152,0),IF(AND(3&gt;=$K152,3&lt;=IF($L152="",12,$L152),MOD(3-$K152,$N152)=0),$J152,0)))</f>
        <v>0</v>
      </c>
      <c r="R152" s="19" t="n">
        <f aca="false">IF(OR($M152="",$M152="ERR",$J152="",$K152="",$N152=""),0,IF($N152=0,IF(AND(OR(4=7,4=12),4&gt;=$K152,4&lt;=IF($L152="",12,$L152)),$J152,0),IF(AND(4&gt;=$K152,4&lt;=IF($L152="",12,$L152),MOD(4-$K152,$N152)=0),$J152,0)))</f>
        <v>0</v>
      </c>
      <c r="S152" s="19" t="n">
        <f aca="false">IF(OR($M152="",$M152="ERR",$J152="",$K152="",$N152=""),0,IF($N152=0,IF(AND(OR(5=7,5=12),5&gt;=$K152,5&lt;=IF($L152="",12,$L152)),$J152,0),IF(AND(5&gt;=$K152,5&lt;=IF($L152="",12,$L152),MOD(5-$K152,$N152)=0),$J152,0)))</f>
        <v>0</v>
      </c>
      <c r="T152" s="19" t="n">
        <f aca="false">IF(OR($M152="",$M152="ERR",$J152="",$K152="",$N152=""),0,IF($N152=0,IF(AND(OR(6=7,6=12),6&gt;=$K152,6&lt;=IF($L152="",12,$L152)),$J152,0),IF(AND(6&gt;=$K152,6&lt;=IF($L152="",12,$L152),MOD(6-$K152,$N152)=0),$J152,0)))</f>
        <v>0</v>
      </c>
      <c r="U152" s="19" t="n">
        <f aca="false">IF(OR($M152="",$M152="ERR",$J152="",$K152="",$N152=""),0,IF($N152=0,IF(AND(OR(7=7,7=12),7&gt;=$K152,7&lt;=IF($L152="",12,$L152)),$J152,0),IF(AND(7&gt;=$K152,7&lt;=IF($L152="",12,$L152),MOD(7-$K152,$N152)=0),$J152,0)))</f>
        <v>0</v>
      </c>
      <c r="V152" s="19" t="n">
        <f aca="false">IF(OR($M152="",$M152="ERR",$J152="",$K152="",$N152=""),0,IF($N152=0,IF(AND(OR(8=7,8=12),8&gt;=$K152,8&lt;=IF($L152="",12,$L152)),$J152,0),IF(AND(8&gt;=$K152,8&lt;=IF($L152="",12,$L152),MOD(8-$K152,$N152)=0),$J152,0)))</f>
        <v>0</v>
      </c>
      <c r="W152" s="19" t="n">
        <f aca="false">IF(OR($M152="",$M152="ERR",$J152="",$K152="",$N152=""),0,IF($N152=0,IF(AND(OR(9=7,9=12),9&gt;=$K152,9&lt;=IF($L152="",12,$L152)),$J152,0),IF(AND(9&gt;=$K152,9&lt;=IF($L152="",12,$L152),MOD(9-$K152,$N152)=0),$J152,0)))</f>
        <v>0</v>
      </c>
      <c r="X152" s="19" t="n">
        <f aca="false">IF(OR($M152="",$M152="ERR",$J152="",$K152="",$N152=""),0,IF($N152=0,IF(AND(OR(10=7,10=12),10&gt;=$K152,10&lt;=IF($L152="",12,$L152)),$J152,0),IF(AND(10&gt;=$K152,10&lt;=IF($L152="",12,$L152),MOD(10-$K152,$N152)=0),$J152,0)))</f>
        <v>0</v>
      </c>
      <c r="Y152" s="19" t="n">
        <f aca="false">IF(OR($M152="",$M152="ERR",$J152="",$K152="",$N152=""),0,IF($N152=0,IF(AND(OR(11=7,11=12),11&gt;=$K152,11&lt;=IF($L152="",12,$L152)),$J152,0),IF(AND(11&gt;=$K152,11&lt;=IF($L152="",12,$L152),MOD(11-$K152,$N152)=0),$J152,0)))</f>
        <v>0</v>
      </c>
      <c r="Z152" s="19" t="n">
        <f aca="false">IF(OR($M152="",$M152="ERR",$J152="",$K152="",$N152=""),0,IF($N152=0,IF(AND(OR(12=7,12=12),12&gt;=$K152,12&lt;=IF($L152="",12,$L152)),$J152,0),IF(AND(12&gt;=$K152,12&lt;=IF($L152="",12,$L152),MOD(12-$K152,$N152)=0),$J152,0)))</f>
        <v>0</v>
      </c>
      <c r="AA152" s="36" t="n">
        <f aca="false">SUM(O152:Z152)</f>
        <v>0</v>
      </c>
      <c r="AB152" s="15" t="str">
        <f aca="false">IF(AND($B152="",$D152="",$J152=""),"",IF($B152="","Falta código",IF(ISNA(MATCH($B152,LST_COD,0)),"Código no registrado en Trabajadores",IF($E152="","Concepto no está en el catálogo",IF($M152="ERR","Retención de otro empleador: Origen = Otro empleador",IF(OR($J152="",$K152=""),"Falta monto o mes",IF(OR($K152&lt;1,$K152&gt;12),"Mes inicio inválido",IF(AND($L152&lt;&gt;"",OR($L152&lt;$K152,$L152&gt;12)),"Mes fin inválido",IF($N152="","Falta frecuencia",IF(AND($G152&lt;&gt;"Otro empleador",SUMPRODUCT(($O152:$Z152&lt;&gt;0)*(((COLUMN($O152:$Z152)-14)&lt;INDEX(Trabajadores!$M$6:$M$105,MATCH($B152,LST_COD,0)))+((COLUMN($O152:$Z152)-14)&gt;INDEX(Trabajadores!$N$6:$N$105,MATCH($B152,LST_COD,0)))))&gt;0),"Aviso: hay meses fuera del periodo laboral","OK"))))))))))</f>
        <v/>
      </c>
    </row>
    <row r="153" customFormat="false" ht="15" hidden="false" customHeight="false" outlineLevel="0" collapsed="false">
      <c r="A153" s="23" t="n">
        <v>148</v>
      </c>
      <c r="B153" s="7"/>
      <c r="C153" s="35" t="str">
        <f aca="false">IF($B153="","",IFERROR(INDEX(Trabajadores!$D$6:$D$105,MATCH($B153,LST_COD,0)),"¿Código?"))</f>
        <v/>
      </c>
      <c r="D153" s="30"/>
      <c r="E153" s="9" t="str">
        <f aca="false">IF($D153="","",IFERROR(VLOOKUP($D153,CONC_TABLA,2,FALSE()),""))</f>
        <v/>
      </c>
      <c r="F153" s="9" t="str">
        <f aca="false">IF($D153="","",IFERROR(VLOOKUP($D153,CONC_TABLA,3,FALSE()),""))</f>
        <v/>
      </c>
      <c r="G153" s="30"/>
      <c r="H153" s="30"/>
      <c r="I153" s="30"/>
      <c r="J153" s="29"/>
      <c r="K153" s="28"/>
      <c r="L153" s="28"/>
      <c r="M153" s="9" t="str">
        <f aca="false">IF(OR($B153="",$E153=""),"",IF($E153="INA","INA",IF($G153="Otro empleador",IF($E153="RET","RETO",IF($E153="ORD","OTO","OTX")),IF($E153="RET","ERR",$E153))))</f>
        <v/>
      </c>
      <c r="N153" s="9" t="str">
        <f aca="false">IF($I153="","",IFERROR(VLOOKUP($I153,FREC_TABLA,2,FALSE()),""))</f>
        <v/>
      </c>
      <c r="O153" s="19" t="n">
        <f aca="false">IF(OR($M153="",$M153="ERR",$J153="",$K153="",$N153=""),0,IF($N153=0,IF(AND(OR(1=7,1=12),1&gt;=$K153,1&lt;=IF($L153="",12,$L153)),$J153,0),IF(AND(1&gt;=$K153,1&lt;=IF($L153="",12,$L153),MOD(1-$K153,$N153)=0),$J153,0)))</f>
        <v>0</v>
      </c>
      <c r="P153" s="19" t="n">
        <f aca="false">IF(OR($M153="",$M153="ERR",$J153="",$K153="",$N153=""),0,IF($N153=0,IF(AND(OR(2=7,2=12),2&gt;=$K153,2&lt;=IF($L153="",12,$L153)),$J153,0),IF(AND(2&gt;=$K153,2&lt;=IF($L153="",12,$L153),MOD(2-$K153,$N153)=0),$J153,0)))</f>
        <v>0</v>
      </c>
      <c r="Q153" s="19" t="n">
        <f aca="false">IF(OR($M153="",$M153="ERR",$J153="",$K153="",$N153=""),0,IF($N153=0,IF(AND(OR(3=7,3=12),3&gt;=$K153,3&lt;=IF($L153="",12,$L153)),$J153,0),IF(AND(3&gt;=$K153,3&lt;=IF($L153="",12,$L153),MOD(3-$K153,$N153)=0),$J153,0)))</f>
        <v>0</v>
      </c>
      <c r="R153" s="19" t="n">
        <f aca="false">IF(OR($M153="",$M153="ERR",$J153="",$K153="",$N153=""),0,IF($N153=0,IF(AND(OR(4=7,4=12),4&gt;=$K153,4&lt;=IF($L153="",12,$L153)),$J153,0),IF(AND(4&gt;=$K153,4&lt;=IF($L153="",12,$L153),MOD(4-$K153,$N153)=0),$J153,0)))</f>
        <v>0</v>
      </c>
      <c r="S153" s="19" t="n">
        <f aca="false">IF(OR($M153="",$M153="ERR",$J153="",$K153="",$N153=""),0,IF($N153=0,IF(AND(OR(5=7,5=12),5&gt;=$K153,5&lt;=IF($L153="",12,$L153)),$J153,0),IF(AND(5&gt;=$K153,5&lt;=IF($L153="",12,$L153),MOD(5-$K153,$N153)=0),$J153,0)))</f>
        <v>0</v>
      </c>
      <c r="T153" s="19" t="n">
        <f aca="false">IF(OR($M153="",$M153="ERR",$J153="",$K153="",$N153=""),0,IF($N153=0,IF(AND(OR(6=7,6=12),6&gt;=$K153,6&lt;=IF($L153="",12,$L153)),$J153,0),IF(AND(6&gt;=$K153,6&lt;=IF($L153="",12,$L153),MOD(6-$K153,$N153)=0),$J153,0)))</f>
        <v>0</v>
      </c>
      <c r="U153" s="19" t="n">
        <f aca="false">IF(OR($M153="",$M153="ERR",$J153="",$K153="",$N153=""),0,IF($N153=0,IF(AND(OR(7=7,7=12),7&gt;=$K153,7&lt;=IF($L153="",12,$L153)),$J153,0),IF(AND(7&gt;=$K153,7&lt;=IF($L153="",12,$L153),MOD(7-$K153,$N153)=0),$J153,0)))</f>
        <v>0</v>
      </c>
      <c r="V153" s="19" t="n">
        <f aca="false">IF(OR($M153="",$M153="ERR",$J153="",$K153="",$N153=""),0,IF($N153=0,IF(AND(OR(8=7,8=12),8&gt;=$K153,8&lt;=IF($L153="",12,$L153)),$J153,0),IF(AND(8&gt;=$K153,8&lt;=IF($L153="",12,$L153),MOD(8-$K153,$N153)=0),$J153,0)))</f>
        <v>0</v>
      </c>
      <c r="W153" s="19" t="n">
        <f aca="false">IF(OR($M153="",$M153="ERR",$J153="",$K153="",$N153=""),0,IF($N153=0,IF(AND(OR(9=7,9=12),9&gt;=$K153,9&lt;=IF($L153="",12,$L153)),$J153,0),IF(AND(9&gt;=$K153,9&lt;=IF($L153="",12,$L153),MOD(9-$K153,$N153)=0),$J153,0)))</f>
        <v>0</v>
      </c>
      <c r="X153" s="19" t="n">
        <f aca="false">IF(OR($M153="",$M153="ERR",$J153="",$K153="",$N153=""),0,IF($N153=0,IF(AND(OR(10=7,10=12),10&gt;=$K153,10&lt;=IF($L153="",12,$L153)),$J153,0),IF(AND(10&gt;=$K153,10&lt;=IF($L153="",12,$L153),MOD(10-$K153,$N153)=0),$J153,0)))</f>
        <v>0</v>
      </c>
      <c r="Y153" s="19" t="n">
        <f aca="false">IF(OR($M153="",$M153="ERR",$J153="",$K153="",$N153=""),0,IF($N153=0,IF(AND(OR(11=7,11=12),11&gt;=$K153,11&lt;=IF($L153="",12,$L153)),$J153,0),IF(AND(11&gt;=$K153,11&lt;=IF($L153="",12,$L153),MOD(11-$K153,$N153)=0),$J153,0)))</f>
        <v>0</v>
      </c>
      <c r="Z153" s="19" t="n">
        <f aca="false">IF(OR($M153="",$M153="ERR",$J153="",$K153="",$N153=""),0,IF($N153=0,IF(AND(OR(12=7,12=12),12&gt;=$K153,12&lt;=IF($L153="",12,$L153)),$J153,0),IF(AND(12&gt;=$K153,12&lt;=IF($L153="",12,$L153),MOD(12-$K153,$N153)=0),$J153,0)))</f>
        <v>0</v>
      </c>
      <c r="AA153" s="36" t="n">
        <f aca="false">SUM(O153:Z153)</f>
        <v>0</v>
      </c>
      <c r="AB153" s="15" t="str">
        <f aca="false">IF(AND($B153="",$D153="",$J153=""),"",IF($B153="","Falta código",IF(ISNA(MATCH($B153,LST_COD,0)),"Código no registrado en Trabajadores",IF($E153="","Concepto no está en el catálogo",IF($M153="ERR","Retención de otro empleador: Origen = Otro empleador",IF(OR($J153="",$K153=""),"Falta monto o mes",IF(OR($K153&lt;1,$K153&gt;12),"Mes inicio inválido",IF(AND($L153&lt;&gt;"",OR($L153&lt;$K153,$L153&gt;12)),"Mes fin inválido",IF($N153="","Falta frecuencia",IF(AND($G153&lt;&gt;"Otro empleador",SUMPRODUCT(($O153:$Z153&lt;&gt;0)*(((COLUMN($O153:$Z153)-14)&lt;INDEX(Trabajadores!$M$6:$M$105,MATCH($B153,LST_COD,0)))+((COLUMN($O153:$Z153)-14)&gt;INDEX(Trabajadores!$N$6:$N$105,MATCH($B153,LST_COD,0)))))&gt;0),"Aviso: hay meses fuera del periodo laboral","OK"))))))))))</f>
        <v/>
      </c>
    </row>
    <row r="154" customFormat="false" ht="15" hidden="false" customHeight="false" outlineLevel="0" collapsed="false">
      <c r="A154" s="23" t="n">
        <v>149</v>
      </c>
      <c r="B154" s="7"/>
      <c r="C154" s="35" t="str">
        <f aca="false">IF($B154="","",IFERROR(INDEX(Trabajadores!$D$6:$D$105,MATCH($B154,LST_COD,0)),"¿Código?"))</f>
        <v/>
      </c>
      <c r="D154" s="30"/>
      <c r="E154" s="9" t="str">
        <f aca="false">IF($D154="","",IFERROR(VLOOKUP($D154,CONC_TABLA,2,FALSE()),""))</f>
        <v/>
      </c>
      <c r="F154" s="9" t="str">
        <f aca="false">IF($D154="","",IFERROR(VLOOKUP($D154,CONC_TABLA,3,FALSE()),""))</f>
        <v/>
      </c>
      <c r="G154" s="30"/>
      <c r="H154" s="30"/>
      <c r="I154" s="30"/>
      <c r="J154" s="29"/>
      <c r="K154" s="28"/>
      <c r="L154" s="28"/>
      <c r="M154" s="9" t="str">
        <f aca="false">IF(OR($B154="",$E154=""),"",IF($E154="INA","INA",IF($G154="Otro empleador",IF($E154="RET","RETO",IF($E154="ORD","OTO","OTX")),IF($E154="RET","ERR",$E154))))</f>
        <v/>
      </c>
      <c r="N154" s="9" t="str">
        <f aca="false">IF($I154="","",IFERROR(VLOOKUP($I154,FREC_TABLA,2,FALSE()),""))</f>
        <v/>
      </c>
      <c r="O154" s="19" t="n">
        <f aca="false">IF(OR($M154="",$M154="ERR",$J154="",$K154="",$N154=""),0,IF($N154=0,IF(AND(OR(1=7,1=12),1&gt;=$K154,1&lt;=IF($L154="",12,$L154)),$J154,0),IF(AND(1&gt;=$K154,1&lt;=IF($L154="",12,$L154),MOD(1-$K154,$N154)=0),$J154,0)))</f>
        <v>0</v>
      </c>
      <c r="P154" s="19" t="n">
        <f aca="false">IF(OR($M154="",$M154="ERR",$J154="",$K154="",$N154=""),0,IF($N154=0,IF(AND(OR(2=7,2=12),2&gt;=$K154,2&lt;=IF($L154="",12,$L154)),$J154,0),IF(AND(2&gt;=$K154,2&lt;=IF($L154="",12,$L154),MOD(2-$K154,$N154)=0),$J154,0)))</f>
        <v>0</v>
      </c>
      <c r="Q154" s="19" t="n">
        <f aca="false">IF(OR($M154="",$M154="ERR",$J154="",$K154="",$N154=""),0,IF($N154=0,IF(AND(OR(3=7,3=12),3&gt;=$K154,3&lt;=IF($L154="",12,$L154)),$J154,0),IF(AND(3&gt;=$K154,3&lt;=IF($L154="",12,$L154),MOD(3-$K154,$N154)=0),$J154,0)))</f>
        <v>0</v>
      </c>
      <c r="R154" s="19" t="n">
        <f aca="false">IF(OR($M154="",$M154="ERR",$J154="",$K154="",$N154=""),0,IF($N154=0,IF(AND(OR(4=7,4=12),4&gt;=$K154,4&lt;=IF($L154="",12,$L154)),$J154,0),IF(AND(4&gt;=$K154,4&lt;=IF($L154="",12,$L154),MOD(4-$K154,$N154)=0),$J154,0)))</f>
        <v>0</v>
      </c>
      <c r="S154" s="19" t="n">
        <f aca="false">IF(OR($M154="",$M154="ERR",$J154="",$K154="",$N154=""),0,IF($N154=0,IF(AND(OR(5=7,5=12),5&gt;=$K154,5&lt;=IF($L154="",12,$L154)),$J154,0),IF(AND(5&gt;=$K154,5&lt;=IF($L154="",12,$L154),MOD(5-$K154,$N154)=0),$J154,0)))</f>
        <v>0</v>
      </c>
      <c r="T154" s="19" t="n">
        <f aca="false">IF(OR($M154="",$M154="ERR",$J154="",$K154="",$N154=""),0,IF($N154=0,IF(AND(OR(6=7,6=12),6&gt;=$K154,6&lt;=IF($L154="",12,$L154)),$J154,0),IF(AND(6&gt;=$K154,6&lt;=IF($L154="",12,$L154),MOD(6-$K154,$N154)=0),$J154,0)))</f>
        <v>0</v>
      </c>
      <c r="U154" s="19" t="n">
        <f aca="false">IF(OR($M154="",$M154="ERR",$J154="",$K154="",$N154=""),0,IF($N154=0,IF(AND(OR(7=7,7=12),7&gt;=$K154,7&lt;=IF($L154="",12,$L154)),$J154,0),IF(AND(7&gt;=$K154,7&lt;=IF($L154="",12,$L154),MOD(7-$K154,$N154)=0),$J154,0)))</f>
        <v>0</v>
      </c>
      <c r="V154" s="19" t="n">
        <f aca="false">IF(OR($M154="",$M154="ERR",$J154="",$K154="",$N154=""),0,IF($N154=0,IF(AND(OR(8=7,8=12),8&gt;=$K154,8&lt;=IF($L154="",12,$L154)),$J154,0),IF(AND(8&gt;=$K154,8&lt;=IF($L154="",12,$L154),MOD(8-$K154,$N154)=0),$J154,0)))</f>
        <v>0</v>
      </c>
      <c r="W154" s="19" t="n">
        <f aca="false">IF(OR($M154="",$M154="ERR",$J154="",$K154="",$N154=""),0,IF($N154=0,IF(AND(OR(9=7,9=12),9&gt;=$K154,9&lt;=IF($L154="",12,$L154)),$J154,0),IF(AND(9&gt;=$K154,9&lt;=IF($L154="",12,$L154),MOD(9-$K154,$N154)=0),$J154,0)))</f>
        <v>0</v>
      </c>
      <c r="X154" s="19" t="n">
        <f aca="false">IF(OR($M154="",$M154="ERR",$J154="",$K154="",$N154=""),0,IF($N154=0,IF(AND(OR(10=7,10=12),10&gt;=$K154,10&lt;=IF($L154="",12,$L154)),$J154,0),IF(AND(10&gt;=$K154,10&lt;=IF($L154="",12,$L154),MOD(10-$K154,$N154)=0),$J154,0)))</f>
        <v>0</v>
      </c>
      <c r="Y154" s="19" t="n">
        <f aca="false">IF(OR($M154="",$M154="ERR",$J154="",$K154="",$N154=""),0,IF($N154=0,IF(AND(OR(11=7,11=12),11&gt;=$K154,11&lt;=IF($L154="",12,$L154)),$J154,0),IF(AND(11&gt;=$K154,11&lt;=IF($L154="",12,$L154),MOD(11-$K154,$N154)=0),$J154,0)))</f>
        <v>0</v>
      </c>
      <c r="Z154" s="19" t="n">
        <f aca="false">IF(OR($M154="",$M154="ERR",$J154="",$K154="",$N154=""),0,IF($N154=0,IF(AND(OR(12=7,12=12),12&gt;=$K154,12&lt;=IF($L154="",12,$L154)),$J154,0),IF(AND(12&gt;=$K154,12&lt;=IF($L154="",12,$L154),MOD(12-$K154,$N154)=0),$J154,0)))</f>
        <v>0</v>
      </c>
      <c r="AA154" s="36" t="n">
        <f aca="false">SUM(O154:Z154)</f>
        <v>0</v>
      </c>
      <c r="AB154" s="15" t="str">
        <f aca="false">IF(AND($B154="",$D154="",$J154=""),"",IF($B154="","Falta código",IF(ISNA(MATCH($B154,LST_COD,0)),"Código no registrado en Trabajadores",IF($E154="","Concepto no está en el catálogo",IF($M154="ERR","Retención de otro empleador: Origen = Otro empleador",IF(OR($J154="",$K154=""),"Falta monto o mes",IF(OR($K154&lt;1,$K154&gt;12),"Mes inicio inválido",IF(AND($L154&lt;&gt;"",OR($L154&lt;$K154,$L154&gt;12)),"Mes fin inválido",IF($N154="","Falta frecuencia",IF(AND($G154&lt;&gt;"Otro empleador",SUMPRODUCT(($O154:$Z154&lt;&gt;0)*(((COLUMN($O154:$Z154)-14)&lt;INDEX(Trabajadores!$M$6:$M$105,MATCH($B154,LST_COD,0)))+((COLUMN($O154:$Z154)-14)&gt;INDEX(Trabajadores!$N$6:$N$105,MATCH($B154,LST_COD,0)))))&gt;0),"Aviso: hay meses fuera del periodo laboral","OK"))))))))))</f>
        <v/>
      </c>
    </row>
    <row r="155" customFormat="false" ht="15" hidden="false" customHeight="false" outlineLevel="0" collapsed="false">
      <c r="A155" s="23" t="n">
        <v>150</v>
      </c>
      <c r="B155" s="7"/>
      <c r="C155" s="35" t="str">
        <f aca="false">IF($B155="","",IFERROR(INDEX(Trabajadores!$D$6:$D$105,MATCH($B155,LST_COD,0)),"¿Código?"))</f>
        <v/>
      </c>
      <c r="D155" s="30"/>
      <c r="E155" s="9" t="str">
        <f aca="false">IF($D155="","",IFERROR(VLOOKUP($D155,CONC_TABLA,2,FALSE()),""))</f>
        <v/>
      </c>
      <c r="F155" s="9" t="str">
        <f aca="false">IF($D155="","",IFERROR(VLOOKUP($D155,CONC_TABLA,3,FALSE()),""))</f>
        <v/>
      </c>
      <c r="G155" s="30"/>
      <c r="H155" s="30"/>
      <c r="I155" s="30"/>
      <c r="J155" s="29"/>
      <c r="K155" s="28"/>
      <c r="L155" s="28"/>
      <c r="M155" s="9" t="str">
        <f aca="false">IF(OR($B155="",$E155=""),"",IF($E155="INA","INA",IF($G155="Otro empleador",IF($E155="RET","RETO",IF($E155="ORD","OTO","OTX")),IF($E155="RET","ERR",$E155))))</f>
        <v/>
      </c>
      <c r="N155" s="9" t="str">
        <f aca="false">IF($I155="","",IFERROR(VLOOKUP($I155,FREC_TABLA,2,FALSE()),""))</f>
        <v/>
      </c>
      <c r="O155" s="19" t="n">
        <f aca="false">IF(OR($M155="",$M155="ERR",$J155="",$K155="",$N155=""),0,IF($N155=0,IF(AND(OR(1=7,1=12),1&gt;=$K155,1&lt;=IF($L155="",12,$L155)),$J155,0),IF(AND(1&gt;=$K155,1&lt;=IF($L155="",12,$L155),MOD(1-$K155,$N155)=0),$J155,0)))</f>
        <v>0</v>
      </c>
      <c r="P155" s="19" t="n">
        <f aca="false">IF(OR($M155="",$M155="ERR",$J155="",$K155="",$N155=""),0,IF($N155=0,IF(AND(OR(2=7,2=12),2&gt;=$K155,2&lt;=IF($L155="",12,$L155)),$J155,0),IF(AND(2&gt;=$K155,2&lt;=IF($L155="",12,$L155),MOD(2-$K155,$N155)=0),$J155,0)))</f>
        <v>0</v>
      </c>
      <c r="Q155" s="19" t="n">
        <f aca="false">IF(OR($M155="",$M155="ERR",$J155="",$K155="",$N155=""),0,IF($N155=0,IF(AND(OR(3=7,3=12),3&gt;=$K155,3&lt;=IF($L155="",12,$L155)),$J155,0),IF(AND(3&gt;=$K155,3&lt;=IF($L155="",12,$L155),MOD(3-$K155,$N155)=0),$J155,0)))</f>
        <v>0</v>
      </c>
      <c r="R155" s="19" t="n">
        <f aca="false">IF(OR($M155="",$M155="ERR",$J155="",$K155="",$N155=""),0,IF($N155=0,IF(AND(OR(4=7,4=12),4&gt;=$K155,4&lt;=IF($L155="",12,$L155)),$J155,0),IF(AND(4&gt;=$K155,4&lt;=IF($L155="",12,$L155),MOD(4-$K155,$N155)=0),$J155,0)))</f>
        <v>0</v>
      </c>
      <c r="S155" s="19" t="n">
        <f aca="false">IF(OR($M155="",$M155="ERR",$J155="",$K155="",$N155=""),0,IF($N155=0,IF(AND(OR(5=7,5=12),5&gt;=$K155,5&lt;=IF($L155="",12,$L155)),$J155,0),IF(AND(5&gt;=$K155,5&lt;=IF($L155="",12,$L155),MOD(5-$K155,$N155)=0),$J155,0)))</f>
        <v>0</v>
      </c>
      <c r="T155" s="19" t="n">
        <f aca="false">IF(OR($M155="",$M155="ERR",$J155="",$K155="",$N155=""),0,IF($N155=0,IF(AND(OR(6=7,6=12),6&gt;=$K155,6&lt;=IF($L155="",12,$L155)),$J155,0),IF(AND(6&gt;=$K155,6&lt;=IF($L155="",12,$L155),MOD(6-$K155,$N155)=0),$J155,0)))</f>
        <v>0</v>
      </c>
      <c r="U155" s="19" t="n">
        <f aca="false">IF(OR($M155="",$M155="ERR",$J155="",$K155="",$N155=""),0,IF($N155=0,IF(AND(OR(7=7,7=12),7&gt;=$K155,7&lt;=IF($L155="",12,$L155)),$J155,0),IF(AND(7&gt;=$K155,7&lt;=IF($L155="",12,$L155),MOD(7-$K155,$N155)=0),$J155,0)))</f>
        <v>0</v>
      </c>
      <c r="V155" s="19" t="n">
        <f aca="false">IF(OR($M155="",$M155="ERR",$J155="",$K155="",$N155=""),0,IF($N155=0,IF(AND(OR(8=7,8=12),8&gt;=$K155,8&lt;=IF($L155="",12,$L155)),$J155,0),IF(AND(8&gt;=$K155,8&lt;=IF($L155="",12,$L155),MOD(8-$K155,$N155)=0),$J155,0)))</f>
        <v>0</v>
      </c>
      <c r="W155" s="19" t="n">
        <f aca="false">IF(OR($M155="",$M155="ERR",$J155="",$K155="",$N155=""),0,IF($N155=0,IF(AND(OR(9=7,9=12),9&gt;=$K155,9&lt;=IF($L155="",12,$L155)),$J155,0),IF(AND(9&gt;=$K155,9&lt;=IF($L155="",12,$L155),MOD(9-$K155,$N155)=0),$J155,0)))</f>
        <v>0</v>
      </c>
      <c r="X155" s="19" t="n">
        <f aca="false">IF(OR($M155="",$M155="ERR",$J155="",$K155="",$N155=""),0,IF($N155=0,IF(AND(OR(10=7,10=12),10&gt;=$K155,10&lt;=IF($L155="",12,$L155)),$J155,0),IF(AND(10&gt;=$K155,10&lt;=IF($L155="",12,$L155),MOD(10-$K155,$N155)=0),$J155,0)))</f>
        <v>0</v>
      </c>
      <c r="Y155" s="19" t="n">
        <f aca="false">IF(OR($M155="",$M155="ERR",$J155="",$K155="",$N155=""),0,IF($N155=0,IF(AND(OR(11=7,11=12),11&gt;=$K155,11&lt;=IF($L155="",12,$L155)),$J155,0),IF(AND(11&gt;=$K155,11&lt;=IF($L155="",12,$L155),MOD(11-$K155,$N155)=0),$J155,0)))</f>
        <v>0</v>
      </c>
      <c r="Z155" s="19" t="n">
        <f aca="false">IF(OR($M155="",$M155="ERR",$J155="",$K155="",$N155=""),0,IF($N155=0,IF(AND(OR(12=7,12=12),12&gt;=$K155,12&lt;=IF($L155="",12,$L155)),$J155,0),IF(AND(12&gt;=$K155,12&lt;=IF($L155="",12,$L155),MOD(12-$K155,$N155)=0),$J155,0)))</f>
        <v>0</v>
      </c>
      <c r="AA155" s="36" t="n">
        <f aca="false">SUM(O155:Z155)</f>
        <v>0</v>
      </c>
      <c r="AB155" s="15" t="str">
        <f aca="false">IF(AND($B155="",$D155="",$J155=""),"",IF($B155="","Falta código",IF(ISNA(MATCH($B155,LST_COD,0)),"Código no registrado en Trabajadores",IF($E155="","Concepto no está en el catálogo",IF($M155="ERR","Retención de otro empleador: Origen = Otro empleador",IF(OR($J155="",$K155=""),"Falta monto o mes",IF(OR($K155&lt;1,$K155&gt;12),"Mes inicio inválido",IF(AND($L155&lt;&gt;"",OR($L155&lt;$K155,$L155&gt;12)),"Mes fin inválido",IF($N155="","Falta frecuencia",IF(AND($G155&lt;&gt;"Otro empleador",SUMPRODUCT(($O155:$Z155&lt;&gt;0)*(((COLUMN($O155:$Z155)-14)&lt;INDEX(Trabajadores!$M$6:$M$105,MATCH($B155,LST_COD,0)))+((COLUMN($O155:$Z155)-14)&gt;INDEX(Trabajadores!$N$6:$N$105,MATCH($B155,LST_COD,0)))))&gt;0),"Aviso: hay meses fuera del periodo laboral","OK"))))))))))</f>
        <v/>
      </c>
    </row>
    <row r="156" customFormat="false" ht="15" hidden="false" customHeight="false" outlineLevel="0" collapsed="false">
      <c r="A156" s="23" t="n">
        <v>151</v>
      </c>
      <c r="B156" s="7"/>
      <c r="C156" s="35" t="str">
        <f aca="false">IF($B156="","",IFERROR(INDEX(Trabajadores!$D$6:$D$105,MATCH($B156,LST_COD,0)),"¿Código?"))</f>
        <v/>
      </c>
      <c r="D156" s="30"/>
      <c r="E156" s="9" t="str">
        <f aca="false">IF($D156="","",IFERROR(VLOOKUP($D156,CONC_TABLA,2,FALSE()),""))</f>
        <v/>
      </c>
      <c r="F156" s="9" t="str">
        <f aca="false">IF($D156="","",IFERROR(VLOOKUP($D156,CONC_TABLA,3,FALSE()),""))</f>
        <v/>
      </c>
      <c r="G156" s="30"/>
      <c r="H156" s="30"/>
      <c r="I156" s="30"/>
      <c r="J156" s="29"/>
      <c r="K156" s="28"/>
      <c r="L156" s="28"/>
      <c r="M156" s="9" t="str">
        <f aca="false">IF(OR($B156="",$E156=""),"",IF($E156="INA","INA",IF($G156="Otro empleador",IF($E156="RET","RETO",IF($E156="ORD","OTO","OTX")),IF($E156="RET","ERR",$E156))))</f>
        <v/>
      </c>
      <c r="N156" s="9" t="str">
        <f aca="false">IF($I156="","",IFERROR(VLOOKUP($I156,FREC_TABLA,2,FALSE()),""))</f>
        <v/>
      </c>
      <c r="O156" s="19" t="n">
        <f aca="false">IF(OR($M156="",$M156="ERR",$J156="",$K156="",$N156=""),0,IF($N156=0,IF(AND(OR(1=7,1=12),1&gt;=$K156,1&lt;=IF($L156="",12,$L156)),$J156,0),IF(AND(1&gt;=$K156,1&lt;=IF($L156="",12,$L156),MOD(1-$K156,$N156)=0),$J156,0)))</f>
        <v>0</v>
      </c>
      <c r="P156" s="19" t="n">
        <f aca="false">IF(OR($M156="",$M156="ERR",$J156="",$K156="",$N156=""),0,IF($N156=0,IF(AND(OR(2=7,2=12),2&gt;=$K156,2&lt;=IF($L156="",12,$L156)),$J156,0),IF(AND(2&gt;=$K156,2&lt;=IF($L156="",12,$L156),MOD(2-$K156,$N156)=0),$J156,0)))</f>
        <v>0</v>
      </c>
      <c r="Q156" s="19" t="n">
        <f aca="false">IF(OR($M156="",$M156="ERR",$J156="",$K156="",$N156=""),0,IF($N156=0,IF(AND(OR(3=7,3=12),3&gt;=$K156,3&lt;=IF($L156="",12,$L156)),$J156,0),IF(AND(3&gt;=$K156,3&lt;=IF($L156="",12,$L156),MOD(3-$K156,$N156)=0),$J156,0)))</f>
        <v>0</v>
      </c>
      <c r="R156" s="19" t="n">
        <f aca="false">IF(OR($M156="",$M156="ERR",$J156="",$K156="",$N156=""),0,IF($N156=0,IF(AND(OR(4=7,4=12),4&gt;=$K156,4&lt;=IF($L156="",12,$L156)),$J156,0),IF(AND(4&gt;=$K156,4&lt;=IF($L156="",12,$L156),MOD(4-$K156,$N156)=0),$J156,0)))</f>
        <v>0</v>
      </c>
      <c r="S156" s="19" t="n">
        <f aca="false">IF(OR($M156="",$M156="ERR",$J156="",$K156="",$N156=""),0,IF($N156=0,IF(AND(OR(5=7,5=12),5&gt;=$K156,5&lt;=IF($L156="",12,$L156)),$J156,0),IF(AND(5&gt;=$K156,5&lt;=IF($L156="",12,$L156),MOD(5-$K156,$N156)=0),$J156,0)))</f>
        <v>0</v>
      </c>
      <c r="T156" s="19" t="n">
        <f aca="false">IF(OR($M156="",$M156="ERR",$J156="",$K156="",$N156=""),0,IF($N156=0,IF(AND(OR(6=7,6=12),6&gt;=$K156,6&lt;=IF($L156="",12,$L156)),$J156,0),IF(AND(6&gt;=$K156,6&lt;=IF($L156="",12,$L156),MOD(6-$K156,$N156)=0),$J156,0)))</f>
        <v>0</v>
      </c>
      <c r="U156" s="19" t="n">
        <f aca="false">IF(OR($M156="",$M156="ERR",$J156="",$K156="",$N156=""),0,IF($N156=0,IF(AND(OR(7=7,7=12),7&gt;=$K156,7&lt;=IF($L156="",12,$L156)),$J156,0),IF(AND(7&gt;=$K156,7&lt;=IF($L156="",12,$L156),MOD(7-$K156,$N156)=0),$J156,0)))</f>
        <v>0</v>
      </c>
      <c r="V156" s="19" t="n">
        <f aca="false">IF(OR($M156="",$M156="ERR",$J156="",$K156="",$N156=""),0,IF($N156=0,IF(AND(OR(8=7,8=12),8&gt;=$K156,8&lt;=IF($L156="",12,$L156)),$J156,0),IF(AND(8&gt;=$K156,8&lt;=IF($L156="",12,$L156),MOD(8-$K156,$N156)=0),$J156,0)))</f>
        <v>0</v>
      </c>
      <c r="W156" s="19" t="n">
        <f aca="false">IF(OR($M156="",$M156="ERR",$J156="",$K156="",$N156=""),0,IF($N156=0,IF(AND(OR(9=7,9=12),9&gt;=$K156,9&lt;=IF($L156="",12,$L156)),$J156,0),IF(AND(9&gt;=$K156,9&lt;=IF($L156="",12,$L156),MOD(9-$K156,$N156)=0),$J156,0)))</f>
        <v>0</v>
      </c>
      <c r="X156" s="19" t="n">
        <f aca="false">IF(OR($M156="",$M156="ERR",$J156="",$K156="",$N156=""),0,IF($N156=0,IF(AND(OR(10=7,10=12),10&gt;=$K156,10&lt;=IF($L156="",12,$L156)),$J156,0),IF(AND(10&gt;=$K156,10&lt;=IF($L156="",12,$L156),MOD(10-$K156,$N156)=0),$J156,0)))</f>
        <v>0</v>
      </c>
      <c r="Y156" s="19" t="n">
        <f aca="false">IF(OR($M156="",$M156="ERR",$J156="",$K156="",$N156=""),0,IF($N156=0,IF(AND(OR(11=7,11=12),11&gt;=$K156,11&lt;=IF($L156="",12,$L156)),$J156,0),IF(AND(11&gt;=$K156,11&lt;=IF($L156="",12,$L156),MOD(11-$K156,$N156)=0),$J156,0)))</f>
        <v>0</v>
      </c>
      <c r="Z156" s="19" t="n">
        <f aca="false">IF(OR($M156="",$M156="ERR",$J156="",$K156="",$N156=""),0,IF($N156=0,IF(AND(OR(12=7,12=12),12&gt;=$K156,12&lt;=IF($L156="",12,$L156)),$J156,0),IF(AND(12&gt;=$K156,12&lt;=IF($L156="",12,$L156),MOD(12-$K156,$N156)=0),$J156,0)))</f>
        <v>0</v>
      </c>
      <c r="AA156" s="36" t="n">
        <f aca="false">SUM(O156:Z156)</f>
        <v>0</v>
      </c>
      <c r="AB156" s="15" t="str">
        <f aca="false">IF(AND($B156="",$D156="",$J156=""),"",IF($B156="","Falta código",IF(ISNA(MATCH($B156,LST_COD,0)),"Código no registrado en Trabajadores",IF($E156="","Concepto no está en el catálogo",IF($M156="ERR","Retención de otro empleador: Origen = Otro empleador",IF(OR($J156="",$K156=""),"Falta monto o mes",IF(OR($K156&lt;1,$K156&gt;12),"Mes inicio inválido",IF(AND($L156&lt;&gt;"",OR($L156&lt;$K156,$L156&gt;12)),"Mes fin inválido",IF($N156="","Falta frecuencia",IF(AND($G156&lt;&gt;"Otro empleador",SUMPRODUCT(($O156:$Z156&lt;&gt;0)*(((COLUMN($O156:$Z156)-14)&lt;INDEX(Trabajadores!$M$6:$M$105,MATCH($B156,LST_COD,0)))+((COLUMN($O156:$Z156)-14)&gt;INDEX(Trabajadores!$N$6:$N$105,MATCH($B156,LST_COD,0)))))&gt;0),"Aviso: hay meses fuera del periodo laboral","OK"))))))))))</f>
        <v/>
      </c>
    </row>
    <row r="157" customFormat="false" ht="15" hidden="false" customHeight="false" outlineLevel="0" collapsed="false">
      <c r="A157" s="23" t="n">
        <v>152</v>
      </c>
      <c r="B157" s="7"/>
      <c r="C157" s="35" t="str">
        <f aca="false">IF($B157="","",IFERROR(INDEX(Trabajadores!$D$6:$D$105,MATCH($B157,LST_COD,0)),"¿Código?"))</f>
        <v/>
      </c>
      <c r="D157" s="30"/>
      <c r="E157" s="9" t="str">
        <f aca="false">IF($D157="","",IFERROR(VLOOKUP($D157,CONC_TABLA,2,FALSE()),""))</f>
        <v/>
      </c>
      <c r="F157" s="9" t="str">
        <f aca="false">IF($D157="","",IFERROR(VLOOKUP($D157,CONC_TABLA,3,FALSE()),""))</f>
        <v/>
      </c>
      <c r="G157" s="30"/>
      <c r="H157" s="30"/>
      <c r="I157" s="30"/>
      <c r="J157" s="29"/>
      <c r="K157" s="28"/>
      <c r="L157" s="28"/>
      <c r="M157" s="9" t="str">
        <f aca="false">IF(OR($B157="",$E157=""),"",IF($E157="INA","INA",IF($G157="Otro empleador",IF($E157="RET","RETO",IF($E157="ORD","OTO","OTX")),IF($E157="RET","ERR",$E157))))</f>
        <v/>
      </c>
      <c r="N157" s="9" t="str">
        <f aca="false">IF($I157="","",IFERROR(VLOOKUP($I157,FREC_TABLA,2,FALSE()),""))</f>
        <v/>
      </c>
      <c r="O157" s="19" t="n">
        <f aca="false">IF(OR($M157="",$M157="ERR",$J157="",$K157="",$N157=""),0,IF($N157=0,IF(AND(OR(1=7,1=12),1&gt;=$K157,1&lt;=IF($L157="",12,$L157)),$J157,0),IF(AND(1&gt;=$K157,1&lt;=IF($L157="",12,$L157),MOD(1-$K157,$N157)=0),$J157,0)))</f>
        <v>0</v>
      </c>
      <c r="P157" s="19" t="n">
        <f aca="false">IF(OR($M157="",$M157="ERR",$J157="",$K157="",$N157=""),0,IF($N157=0,IF(AND(OR(2=7,2=12),2&gt;=$K157,2&lt;=IF($L157="",12,$L157)),$J157,0),IF(AND(2&gt;=$K157,2&lt;=IF($L157="",12,$L157),MOD(2-$K157,$N157)=0),$J157,0)))</f>
        <v>0</v>
      </c>
      <c r="Q157" s="19" t="n">
        <f aca="false">IF(OR($M157="",$M157="ERR",$J157="",$K157="",$N157=""),0,IF($N157=0,IF(AND(OR(3=7,3=12),3&gt;=$K157,3&lt;=IF($L157="",12,$L157)),$J157,0),IF(AND(3&gt;=$K157,3&lt;=IF($L157="",12,$L157),MOD(3-$K157,$N157)=0),$J157,0)))</f>
        <v>0</v>
      </c>
      <c r="R157" s="19" t="n">
        <f aca="false">IF(OR($M157="",$M157="ERR",$J157="",$K157="",$N157=""),0,IF($N157=0,IF(AND(OR(4=7,4=12),4&gt;=$K157,4&lt;=IF($L157="",12,$L157)),$J157,0),IF(AND(4&gt;=$K157,4&lt;=IF($L157="",12,$L157),MOD(4-$K157,$N157)=0),$J157,0)))</f>
        <v>0</v>
      </c>
      <c r="S157" s="19" t="n">
        <f aca="false">IF(OR($M157="",$M157="ERR",$J157="",$K157="",$N157=""),0,IF($N157=0,IF(AND(OR(5=7,5=12),5&gt;=$K157,5&lt;=IF($L157="",12,$L157)),$J157,0),IF(AND(5&gt;=$K157,5&lt;=IF($L157="",12,$L157),MOD(5-$K157,$N157)=0),$J157,0)))</f>
        <v>0</v>
      </c>
      <c r="T157" s="19" t="n">
        <f aca="false">IF(OR($M157="",$M157="ERR",$J157="",$K157="",$N157=""),0,IF($N157=0,IF(AND(OR(6=7,6=12),6&gt;=$K157,6&lt;=IF($L157="",12,$L157)),$J157,0),IF(AND(6&gt;=$K157,6&lt;=IF($L157="",12,$L157),MOD(6-$K157,$N157)=0),$J157,0)))</f>
        <v>0</v>
      </c>
      <c r="U157" s="19" t="n">
        <f aca="false">IF(OR($M157="",$M157="ERR",$J157="",$K157="",$N157=""),0,IF($N157=0,IF(AND(OR(7=7,7=12),7&gt;=$K157,7&lt;=IF($L157="",12,$L157)),$J157,0),IF(AND(7&gt;=$K157,7&lt;=IF($L157="",12,$L157),MOD(7-$K157,$N157)=0),$J157,0)))</f>
        <v>0</v>
      </c>
      <c r="V157" s="19" t="n">
        <f aca="false">IF(OR($M157="",$M157="ERR",$J157="",$K157="",$N157=""),0,IF($N157=0,IF(AND(OR(8=7,8=12),8&gt;=$K157,8&lt;=IF($L157="",12,$L157)),$J157,0),IF(AND(8&gt;=$K157,8&lt;=IF($L157="",12,$L157),MOD(8-$K157,$N157)=0),$J157,0)))</f>
        <v>0</v>
      </c>
      <c r="W157" s="19" t="n">
        <f aca="false">IF(OR($M157="",$M157="ERR",$J157="",$K157="",$N157=""),0,IF($N157=0,IF(AND(OR(9=7,9=12),9&gt;=$K157,9&lt;=IF($L157="",12,$L157)),$J157,0),IF(AND(9&gt;=$K157,9&lt;=IF($L157="",12,$L157),MOD(9-$K157,$N157)=0),$J157,0)))</f>
        <v>0</v>
      </c>
      <c r="X157" s="19" t="n">
        <f aca="false">IF(OR($M157="",$M157="ERR",$J157="",$K157="",$N157=""),0,IF($N157=0,IF(AND(OR(10=7,10=12),10&gt;=$K157,10&lt;=IF($L157="",12,$L157)),$J157,0),IF(AND(10&gt;=$K157,10&lt;=IF($L157="",12,$L157),MOD(10-$K157,$N157)=0),$J157,0)))</f>
        <v>0</v>
      </c>
      <c r="Y157" s="19" t="n">
        <f aca="false">IF(OR($M157="",$M157="ERR",$J157="",$K157="",$N157=""),0,IF($N157=0,IF(AND(OR(11=7,11=12),11&gt;=$K157,11&lt;=IF($L157="",12,$L157)),$J157,0),IF(AND(11&gt;=$K157,11&lt;=IF($L157="",12,$L157),MOD(11-$K157,$N157)=0),$J157,0)))</f>
        <v>0</v>
      </c>
      <c r="Z157" s="19" t="n">
        <f aca="false">IF(OR($M157="",$M157="ERR",$J157="",$K157="",$N157=""),0,IF($N157=0,IF(AND(OR(12=7,12=12),12&gt;=$K157,12&lt;=IF($L157="",12,$L157)),$J157,0),IF(AND(12&gt;=$K157,12&lt;=IF($L157="",12,$L157),MOD(12-$K157,$N157)=0),$J157,0)))</f>
        <v>0</v>
      </c>
      <c r="AA157" s="36" t="n">
        <f aca="false">SUM(O157:Z157)</f>
        <v>0</v>
      </c>
      <c r="AB157" s="15" t="str">
        <f aca="false">IF(AND($B157="",$D157="",$J157=""),"",IF($B157="","Falta código",IF(ISNA(MATCH($B157,LST_COD,0)),"Código no registrado en Trabajadores",IF($E157="","Concepto no está en el catálogo",IF($M157="ERR","Retención de otro empleador: Origen = Otro empleador",IF(OR($J157="",$K157=""),"Falta monto o mes",IF(OR($K157&lt;1,$K157&gt;12),"Mes inicio inválido",IF(AND($L157&lt;&gt;"",OR($L157&lt;$K157,$L157&gt;12)),"Mes fin inválido",IF($N157="","Falta frecuencia",IF(AND($G157&lt;&gt;"Otro empleador",SUMPRODUCT(($O157:$Z157&lt;&gt;0)*(((COLUMN($O157:$Z157)-14)&lt;INDEX(Trabajadores!$M$6:$M$105,MATCH($B157,LST_COD,0)))+((COLUMN($O157:$Z157)-14)&gt;INDEX(Trabajadores!$N$6:$N$105,MATCH($B157,LST_COD,0)))))&gt;0),"Aviso: hay meses fuera del periodo laboral","OK"))))))))))</f>
        <v/>
      </c>
    </row>
    <row r="158" customFormat="false" ht="15" hidden="false" customHeight="false" outlineLevel="0" collapsed="false">
      <c r="A158" s="23" t="n">
        <v>153</v>
      </c>
      <c r="B158" s="7"/>
      <c r="C158" s="35" t="str">
        <f aca="false">IF($B158="","",IFERROR(INDEX(Trabajadores!$D$6:$D$105,MATCH($B158,LST_COD,0)),"¿Código?"))</f>
        <v/>
      </c>
      <c r="D158" s="30"/>
      <c r="E158" s="9" t="str">
        <f aca="false">IF($D158="","",IFERROR(VLOOKUP($D158,CONC_TABLA,2,FALSE()),""))</f>
        <v/>
      </c>
      <c r="F158" s="9" t="str">
        <f aca="false">IF($D158="","",IFERROR(VLOOKUP($D158,CONC_TABLA,3,FALSE()),""))</f>
        <v/>
      </c>
      <c r="G158" s="30"/>
      <c r="H158" s="30"/>
      <c r="I158" s="30"/>
      <c r="J158" s="29"/>
      <c r="K158" s="28"/>
      <c r="L158" s="28"/>
      <c r="M158" s="9" t="str">
        <f aca="false">IF(OR($B158="",$E158=""),"",IF($E158="INA","INA",IF($G158="Otro empleador",IF($E158="RET","RETO",IF($E158="ORD","OTO","OTX")),IF($E158="RET","ERR",$E158))))</f>
        <v/>
      </c>
      <c r="N158" s="9" t="str">
        <f aca="false">IF($I158="","",IFERROR(VLOOKUP($I158,FREC_TABLA,2,FALSE()),""))</f>
        <v/>
      </c>
      <c r="O158" s="19" t="n">
        <f aca="false">IF(OR($M158="",$M158="ERR",$J158="",$K158="",$N158=""),0,IF($N158=0,IF(AND(OR(1=7,1=12),1&gt;=$K158,1&lt;=IF($L158="",12,$L158)),$J158,0),IF(AND(1&gt;=$K158,1&lt;=IF($L158="",12,$L158),MOD(1-$K158,$N158)=0),$J158,0)))</f>
        <v>0</v>
      </c>
      <c r="P158" s="19" t="n">
        <f aca="false">IF(OR($M158="",$M158="ERR",$J158="",$K158="",$N158=""),0,IF($N158=0,IF(AND(OR(2=7,2=12),2&gt;=$K158,2&lt;=IF($L158="",12,$L158)),$J158,0),IF(AND(2&gt;=$K158,2&lt;=IF($L158="",12,$L158),MOD(2-$K158,$N158)=0),$J158,0)))</f>
        <v>0</v>
      </c>
      <c r="Q158" s="19" t="n">
        <f aca="false">IF(OR($M158="",$M158="ERR",$J158="",$K158="",$N158=""),0,IF($N158=0,IF(AND(OR(3=7,3=12),3&gt;=$K158,3&lt;=IF($L158="",12,$L158)),$J158,0),IF(AND(3&gt;=$K158,3&lt;=IF($L158="",12,$L158),MOD(3-$K158,$N158)=0),$J158,0)))</f>
        <v>0</v>
      </c>
      <c r="R158" s="19" t="n">
        <f aca="false">IF(OR($M158="",$M158="ERR",$J158="",$K158="",$N158=""),0,IF($N158=0,IF(AND(OR(4=7,4=12),4&gt;=$K158,4&lt;=IF($L158="",12,$L158)),$J158,0),IF(AND(4&gt;=$K158,4&lt;=IF($L158="",12,$L158),MOD(4-$K158,$N158)=0),$J158,0)))</f>
        <v>0</v>
      </c>
      <c r="S158" s="19" t="n">
        <f aca="false">IF(OR($M158="",$M158="ERR",$J158="",$K158="",$N158=""),0,IF($N158=0,IF(AND(OR(5=7,5=12),5&gt;=$K158,5&lt;=IF($L158="",12,$L158)),$J158,0),IF(AND(5&gt;=$K158,5&lt;=IF($L158="",12,$L158),MOD(5-$K158,$N158)=0),$J158,0)))</f>
        <v>0</v>
      </c>
      <c r="T158" s="19" t="n">
        <f aca="false">IF(OR($M158="",$M158="ERR",$J158="",$K158="",$N158=""),0,IF($N158=0,IF(AND(OR(6=7,6=12),6&gt;=$K158,6&lt;=IF($L158="",12,$L158)),$J158,0),IF(AND(6&gt;=$K158,6&lt;=IF($L158="",12,$L158),MOD(6-$K158,$N158)=0),$J158,0)))</f>
        <v>0</v>
      </c>
      <c r="U158" s="19" t="n">
        <f aca="false">IF(OR($M158="",$M158="ERR",$J158="",$K158="",$N158=""),0,IF($N158=0,IF(AND(OR(7=7,7=12),7&gt;=$K158,7&lt;=IF($L158="",12,$L158)),$J158,0),IF(AND(7&gt;=$K158,7&lt;=IF($L158="",12,$L158),MOD(7-$K158,$N158)=0),$J158,0)))</f>
        <v>0</v>
      </c>
      <c r="V158" s="19" t="n">
        <f aca="false">IF(OR($M158="",$M158="ERR",$J158="",$K158="",$N158=""),0,IF($N158=0,IF(AND(OR(8=7,8=12),8&gt;=$K158,8&lt;=IF($L158="",12,$L158)),$J158,0),IF(AND(8&gt;=$K158,8&lt;=IF($L158="",12,$L158),MOD(8-$K158,$N158)=0),$J158,0)))</f>
        <v>0</v>
      </c>
      <c r="W158" s="19" t="n">
        <f aca="false">IF(OR($M158="",$M158="ERR",$J158="",$K158="",$N158=""),0,IF($N158=0,IF(AND(OR(9=7,9=12),9&gt;=$K158,9&lt;=IF($L158="",12,$L158)),$J158,0),IF(AND(9&gt;=$K158,9&lt;=IF($L158="",12,$L158),MOD(9-$K158,$N158)=0),$J158,0)))</f>
        <v>0</v>
      </c>
      <c r="X158" s="19" t="n">
        <f aca="false">IF(OR($M158="",$M158="ERR",$J158="",$K158="",$N158=""),0,IF($N158=0,IF(AND(OR(10=7,10=12),10&gt;=$K158,10&lt;=IF($L158="",12,$L158)),$J158,0),IF(AND(10&gt;=$K158,10&lt;=IF($L158="",12,$L158),MOD(10-$K158,$N158)=0),$J158,0)))</f>
        <v>0</v>
      </c>
      <c r="Y158" s="19" t="n">
        <f aca="false">IF(OR($M158="",$M158="ERR",$J158="",$K158="",$N158=""),0,IF($N158=0,IF(AND(OR(11=7,11=12),11&gt;=$K158,11&lt;=IF($L158="",12,$L158)),$J158,0),IF(AND(11&gt;=$K158,11&lt;=IF($L158="",12,$L158),MOD(11-$K158,$N158)=0),$J158,0)))</f>
        <v>0</v>
      </c>
      <c r="Z158" s="19" t="n">
        <f aca="false">IF(OR($M158="",$M158="ERR",$J158="",$K158="",$N158=""),0,IF($N158=0,IF(AND(OR(12=7,12=12),12&gt;=$K158,12&lt;=IF($L158="",12,$L158)),$J158,0),IF(AND(12&gt;=$K158,12&lt;=IF($L158="",12,$L158),MOD(12-$K158,$N158)=0),$J158,0)))</f>
        <v>0</v>
      </c>
      <c r="AA158" s="36" t="n">
        <f aca="false">SUM(O158:Z158)</f>
        <v>0</v>
      </c>
      <c r="AB158" s="15" t="str">
        <f aca="false">IF(AND($B158="",$D158="",$J158=""),"",IF($B158="","Falta código",IF(ISNA(MATCH($B158,LST_COD,0)),"Código no registrado en Trabajadores",IF($E158="","Concepto no está en el catálogo",IF($M158="ERR","Retención de otro empleador: Origen = Otro empleador",IF(OR($J158="",$K158=""),"Falta monto o mes",IF(OR($K158&lt;1,$K158&gt;12),"Mes inicio inválido",IF(AND($L158&lt;&gt;"",OR($L158&lt;$K158,$L158&gt;12)),"Mes fin inválido",IF($N158="","Falta frecuencia",IF(AND($G158&lt;&gt;"Otro empleador",SUMPRODUCT(($O158:$Z158&lt;&gt;0)*(((COLUMN($O158:$Z158)-14)&lt;INDEX(Trabajadores!$M$6:$M$105,MATCH($B158,LST_COD,0)))+((COLUMN($O158:$Z158)-14)&gt;INDEX(Trabajadores!$N$6:$N$105,MATCH($B158,LST_COD,0)))))&gt;0),"Aviso: hay meses fuera del periodo laboral","OK"))))))))))</f>
        <v/>
      </c>
    </row>
    <row r="159" customFormat="false" ht="15" hidden="false" customHeight="false" outlineLevel="0" collapsed="false">
      <c r="A159" s="23" t="n">
        <v>154</v>
      </c>
      <c r="B159" s="7"/>
      <c r="C159" s="35" t="str">
        <f aca="false">IF($B159="","",IFERROR(INDEX(Trabajadores!$D$6:$D$105,MATCH($B159,LST_COD,0)),"¿Código?"))</f>
        <v/>
      </c>
      <c r="D159" s="30"/>
      <c r="E159" s="9" t="str">
        <f aca="false">IF($D159="","",IFERROR(VLOOKUP($D159,CONC_TABLA,2,FALSE()),""))</f>
        <v/>
      </c>
      <c r="F159" s="9" t="str">
        <f aca="false">IF($D159="","",IFERROR(VLOOKUP($D159,CONC_TABLA,3,FALSE()),""))</f>
        <v/>
      </c>
      <c r="G159" s="30"/>
      <c r="H159" s="30"/>
      <c r="I159" s="30"/>
      <c r="J159" s="29"/>
      <c r="K159" s="28"/>
      <c r="L159" s="28"/>
      <c r="M159" s="9" t="str">
        <f aca="false">IF(OR($B159="",$E159=""),"",IF($E159="INA","INA",IF($G159="Otro empleador",IF($E159="RET","RETO",IF($E159="ORD","OTO","OTX")),IF($E159="RET","ERR",$E159))))</f>
        <v/>
      </c>
      <c r="N159" s="9" t="str">
        <f aca="false">IF($I159="","",IFERROR(VLOOKUP($I159,FREC_TABLA,2,FALSE()),""))</f>
        <v/>
      </c>
      <c r="O159" s="19" t="n">
        <f aca="false">IF(OR($M159="",$M159="ERR",$J159="",$K159="",$N159=""),0,IF($N159=0,IF(AND(OR(1=7,1=12),1&gt;=$K159,1&lt;=IF($L159="",12,$L159)),$J159,0),IF(AND(1&gt;=$K159,1&lt;=IF($L159="",12,$L159),MOD(1-$K159,$N159)=0),$J159,0)))</f>
        <v>0</v>
      </c>
      <c r="P159" s="19" t="n">
        <f aca="false">IF(OR($M159="",$M159="ERR",$J159="",$K159="",$N159=""),0,IF($N159=0,IF(AND(OR(2=7,2=12),2&gt;=$K159,2&lt;=IF($L159="",12,$L159)),$J159,0),IF(AND(2&gt;=$K159,2&lt;=IF($L159="",12,$L159),MOD(2-$K159,$N159)=0),$J159,0)))</f>
        <v>0</v>
      </c>
      <c r="Q159" s="19" t="n">
        <f aca="false">IF(OR($M159="",$M159="ERR",$J159="",$K159="",$N159=""),0,IF($N159=0,IF(AND(OR(3=7,3=12),3&gt;=$K159,3&lt;=IF($L159="",12,$L159)),$J159,0),IF(AND(3&gt;=$K159,3&lt;=IF($L159="",12,$L159),MOD(3-$K159,$N159)=0),$J159,0)))</f>
        <v>0</v>
      </c>
      <c r="R159" s="19" t="n">
        <f aca="false">IF(OR($M159="",$M159="ERR",$J159="",$K159="",$N159=""),0,IF($N159=0,IF(AND(OR(4=7,4=12),4&gt;=$K159,4&lt;=IF($L159="",12,$L159)),$J159,0),IF(AND(4&gt;=$K159,4&lt;=IF($L159="",12,$L159),MOD(4-$K159,$N159)=0),$J159,0)))</f>
        <v>0</v>
      </c>
      <c r="S159" s="19" t="n">
        <f aca="false">IF(OR($M159="",$M159="ERR",$J159="",$K159="",$N159=""),0,IF($N159=0,IF(AND(OR(5=7,5=12),5&gt;=$K159,5&lt;=IF($L159="",12,$L159)),$J159,0),IF(AND(5&gt;=$K159,5&lt;=IF($L159="",12,$L159),MOD(5-$K159,$N159)=0),$J159,0)))</f>
        <v>0</v>
      </c>
      <c r="T159" s="19" t="n">
        <f aca="false">IF(OR($M159="",$M159="ERR",$J159="",$K159="",$N159=""),0,IF($N159=0,IF(AND(OR(6=7,6=12),6&gt;=$K159,6&lt;=IF($L159="",12,$L159)),$J159,0),IF(AND(6&gt;=$K159,6&lt;=IF($L159="",12,$L159),MOD(6-$K159,$N159)=0),$J159,0)))</f>
        <v>0</v>
      </c>
      <c r="U159" s="19" t="n">
        <f aca="false">IF(OR($M159="",$M159="ERR",$J159="",$K159="",$N159=""),0,IF($N159=0,IF(AND(OR(7=7,7=12),7&gt;=$K159,7&lt;=IF($L159="",12,$L159)),$J159,0),IF(AND(7&gt;=$K159,7&lt;=IF($L159="",12,$L159),MOD(7-$K159,$N159)=0),$J159,0)))</f>
        <v>0</v>
      </c>
      <c r="V159" s="19" t="n">
        <f aca="false">IF(OR($M159="",$M159="ERR",$J159="",$K159="",$N159=""),0,IF($N159=0,IF(AND(OR(8=7,8=12),8&gt;=$K159,8&lt;=IF($L159="",12,$L159)),$J159,0),IF(AND(8&gt;=$K159,8&lt;=IF($L159="",12,$L159),MOD(8-$K159,$N159)=0),$J159,0)))</f>
        <v>0</v>
      </c>
      <c r="W159" s="19" t="n">
        <f aca="false">IF(OR($M159="",$M159="ERR",$J159="",$K159="",$N159=""),0,IF($N159=0,IF(AND(OR(9=7,9=12),9&gt;=$K159,9&lt;=IF($L159="",12,$L159)),$J159,0),IF(AND(9&gt;=$K159,9&lt;=IF($L159="",12,$L159),MOD(9-$K159,$N159)=0),$J159,0)))</f>
        <v>0</v>
      </c>
      <c r="X159" s="19" t="n">
        <f aca="false">IF(OR($M159="",$M159="ERR",$J159="",$K159="",$N159=""),0,IF($N159=0,IF(AND(OR(10=7,10=12),10&gt;=$K159,10&lt;=IF($L159="",12,$L159)),$J159,0),IF(AND(10&gt;=$K159,10&lt;=IF($L159="",12,$L159),MOD(10-$K159,$N159)=0),$J159,0)))</f>
        <v>0</v>
      </c>
      <c r="Y159" s="19" t="n">
        <f aca="false">IF(OR($M159="",$M159="ERR",$J159="",$K159="",$N159=""),0,IF($N159=0,IF(AND(OR(11=7,11=12),11&gt;=$K159,11&lt;=IF($L159="",12,$L159)),$J159,0),IF(AND(11&gt;=$K159,11&lt;=IF($L159="",12,$L159),MOD(11-$K159,$N159)=0),$J159,0)))</f>
        <v>0</v>
      </c>
      <c r="Z159" s="19" t="n">
        <f aca="false">IF(OR($M159="",$M159="ERR",$J159="",$K159="",$N159=""),0,IF($N159=0,IF(AND(OR(12=7,12=12),12&gt;=$K159,12&lt;=IF($L159="",12,$L159)),$J159,0),IF(AND(12&gt;=$K159,12&lt;=IF($L159="",12,$L159),MOD(12-$K159,$N159)=0),$J159,0)))</f>
        <v>0</v>
      </c>
      <c r="AA159" s="36" t="n">
        <f aca="false">SUM(O159:Z159)</f>
        <v>0</v>
      </c>
      <c r="AB159" s="15" t="str">
        <f aca="false">IF(AND($B159="",$D159="",$J159=""),"",IF($B159="","Falta código",IF(ISNA(MATCH($B159,LST_COD,0)),"Código no registrado en Trabajadores",IF($E159="","Concepto no está en el catálogo",IF($M159="ERR","Retención de otro empleador: Origen = Otro empleador",IF(OR($J159="",$K159=""),"Falta monto o mes",IF(OR($K159&lt;1,$K159&gt;12),"Mes inicio inválido",IF(AND($L159&lt;&gt;"",OR($L159&lt;$K159,$L159&gt;12)),"Mes fin inválido",IF($N159="","Falta frecuencia",IF(AND($G159&lt;&gt;"Otro empleador",SUMPRODUCT(($O159:$Z159&lt;&gt;0)*(((COLUMN($O159:$Z159)-14)&lt;INDEX(Trabajadores!$M$6:$M$105,MATCH($B159,LST_COD,0)))+((COLUMN($O159:$Z159)-14)&gt;INDEX(Trabajadores!$N$6:$N$105,MATCH($B159,LST_COD,0)))))&gt;0),"Aviso: hay meses fuera del periodo laboral","OK"))))))))))</f>
        <v/>
      </c>
    </row>
    <row r="160" customFormat="false" ht="15" hidden="false" customHeight="false" outlineLevel="0" collapsed="false">
      <c r="A160" s="23" t="n">
        <v>155</v>
      </c>
      <c r="B160" s="7"/>
      <c r="C160" s="35" t="str">
        <f aca="false">IF($B160="","",IFERROR(INDEX(Trabajadores!$D$6:$D$105,MATCH($B160,LST_COD,0)),"¿Código?"))</f>
        <v/>
      </c>
      <c r="D160" s="30"/>
      <c r="E160" s="9" t="str">
        <f aca="false">IF($D160="","",IFERROR(VLOOKUP($D160,CONC_TABLA,2,FALSE()),""))</f>
        <v/>
      </c>
      <c r="F160" s="9" t="str">
        <f aca="false">IF($D160="","",IFERROR(VLOOKUP($D160,CONC_TABLA,3,FALSE()),""))</f>
        <v/>
      </c>
      <c r="G160" s="30"/>
      <c r="H160" s="30"/>
      <c r="I160" s="30"/>
      <c r="J160" s="29"/>
      <c r="K160" s="28"/>
      <c r="L160" s="28"/>
      <c r="M160" s="9" t="str">
        <f aca="false">IF(OR($B160="",$E160=""),"",IF($E160="INA","INA",IF($G160="Otro empleador",IF($E160="RET","RETO",IF($E160="ORD","OTO","OTX")),IF($E160="RET","ERR",$E160))))</f>
        <v/>
      </c>
      <c r="N160" s="9" t="str">
        <f aca="false">IF($I160="","",IFERROR(VLOOKUP($I160,FREC_TABLA,2,FALSE()),""))</f>
        <v/>
      </c>
      <c r="O160" s="19" t="n">
        <f aca="false">IF(OR($M160="",$M160="ERR",$J160="",$K160="",$N160=""),0,IF($N160=0,IF(AND(OR(1=7,1=12),1&gt;=$K160,1&lt;=IF($L160="",12,$L160)),$J160,0),IF(AND(1&gt;=$K160,1&lt;=IF($L160="",12,$L160),MOD(1-$K160,$N160)=0),$J160,0)))</f>
        <v>0</v>
      </c>
      <c r="P160" s="19" t="n">
        <f aca="false">IF(OR($M160="",$M160="ERR",$J160="",$K160="",$N160=""),0,IF($N160=0,IF(AND(OR(2=7,2=12),2&gt;=$K160,2&lt;=IF($L160="",12,$L160)),$J160,0),IF(AND(2&gt;=$K160,2&lt;=IF($L160="",12,$L160),MOD(2-$K160,$N160)=0),$J160,0)))</f>
        <v>0</v>
      </c>
      <c r="Q160" s="19" t="n">
        <f aca="false">IF(OR($M160="",$M160="ERR",$J160="",$K160="",$N160=""),0,IF($N160=0,IF(AND(OR(3=7,3=12),3&gt;=$K160,3&lt;=IF($L160="",12,$L160)),$J160,0),IF(AND(3&gt;=$K160,3&lt;=IF($L160="",12,$L160),MOD(3-$K160,$N160)=0),$J160,0)))</f>
        <v>0</v>
      </c>
      <c r="R160" s="19" t="n">
        <f aca="false">IF(OR($M160="",$M160="ERR",$J160="",$K160="",$N160=""),0,IF($N160=0,IF(AND(OR(4=7,4=12),4&gt;=$K160,4&lt;=IF($L160="",12,$L160)),$J160,0),IF(AND(4&gt;=$K160,4&lt;=IF($L160="",12,$L160),MOD(4-$K160,$N160)=0),$J160,0)))</f>
        <v>0</v>
      </c>
      <c r="S160" s="19" t="n">
        <f aca="false">IF(OR($M160="",$M160="ERR",$J160="",$K160="",$N160=""),0,IF($N160=0,IF(AND(OR(5=7,5=12),5&gt;=$K160,5&lt;=IF($L160="",12,$L160)),$J160,0),IF(AND(5&gt;=$K160,5&lt;=IF($L160="",12,$L160),MOD(5-$K160,$N160)=0),$J160,0)))</f>
        <v>0</v>
      </c>
      <c r="T160" s="19" t="n">
        <f aca="false">IF(OR($M160="",$M160="ERR",$J160="",$K160="",$N160=""),0,IF($N160=0,IF(AND(OR(6=7,6=12),6&gt;=$K160,6&lt;=IF($L160="",12,$L160)),$J160,0),IF(AND(6&gt;=$K160,6&lt;=IF($L160="",12,$L160),MOD(6-$K160,$N160)=0),$J160,0)))</f>
        <v>0</v>
      </c>
      <c r="U160" s="19" t="n">
        <f aca="false">IF(OR($M160="",$M160="ERR",$J160="",$K160="",$N160=""),0,IF($N160=0,IF(AND(OR(7=7,7=12),7&gt;=$K160,7&lt;=IF($L160="",12,$L160)),$J160,0),IF(AND(7&gt;=$K160,7&lt;=IF($L160="",12,$L160),MOD(7-$K160,$N160)=0),$J160,0)))</f>
        <v>0</v>
      </c>
      <c r="V160" s="19" t="n">
        <f aca="false">IF(OR($M160="",$M160="ERR",$J160="",$K160="",$N160=""),0,IF($N160=0,IF(AND(OR(8=7,8=12),8&gt;=$K160,8&lt;=IF($L160="",12,$L160)),$J160,0),IF(AND(8&gt;=$K160,8&lt;=IF($L160="",12,$L160),MOD(8-$K160,$N160)=0),$J160,0)))</f>
        <v>0</v>
      </c>
      <c r="W160" s="19" t="n">
        <f aca="false">IF(OR($M160="",$M160="ERR",$J160="",$K160="",$N160=""),0,IF($N160=0,IF(AND(OR(9=7,9=12),9&gt;=$K160,9&lt;=IF($L160="",12,$L160)),$J160,0),IF(AND(9&gt;=$K160,9&lt;=IF($L160="",12,$L160),MOD(9-$K160,$N160)=0),$J160,0)))</f>
        <v>0</v>
      </c>
      <c r="X160" s="19" t="n">
        <f aca="false">IF(OR($M160="",$M160="ERR",$J160="",$K160="",$N160=""),0,IF($N160=0,IF(AND(OR(10=7,10=12),10&gt;=$K160,10&lt;=IF($L160="",12,$L160)),$J160,0),IF(AND(10&gt;=$K160,10&lt;=IF($L160="",12,$L160),MOD(10-$K160,$N160)=0),$J160,0)))</f>
        <v>0</v>
      </c>
      <c r="Y160" s="19" t="n">
        <f aca="false">IF(OR($M160="",$M160="ERR",$J160="",$K160="",$N160=""),0,IF($N160=0,IF(AND(OR(11=7,11=12),11&gt;=$K160,11&lt;=IF($L160="",12,$L160)),$J160,0),IF(AND(11&gt;=$K160,11&lt;=IF($L160="",12,$L160),MOD(11-$K160,$N160)=0),$J160,0)))</f>
        <v>0</v>
      </c>
      <c r="Z160" s="19" t="n">
        <f aca="false">IF(OR($M160="",$M160="ERR",$J160="",$K160="",$N160=""),0,IF($N160=0,IF(AND(OR(12=7,12=12),12&gt;=$K160,12&lt;=IF($L160="",12,$L160)),$J160,0),IF(AND(12&gt;=$K160,12&lt;=IF($L160="",12,$L160),MOD(12-$K160,$N160)=0),$J160,0)))</f>
        <v>0</v>
      </c>
      <c r="AA160" s="36" t="n">
        <f aca="false">SUM(O160:Z160)</f>
        <v>0</v>
      </c>
      <c r="AB160" s="15" t="str">
        <f aca="false">IF(AND($B160="",$D160="",$J160=""),"",IF($B160="","Falta código",IF(ISNA(MATCH($B160,LST_COD,0)),"Código no registrado en Trabajadores",IF($E160="","Concepto no está en el catálogo",IF($M160="ERR","Retención de otro empleador: Origen = Otro empleador",IF(OR($J160="",$K160=""),"Falta monto o mes",IF(OR($K160&lt;1,$K160&gt;12),"Mes inicio inválido",IF(AND($L160&lt;&gt;"",OR($L160&lt;$K160,$L160&gt;12)),"Mes fin inválido",IF($N160="","Falta frecuencia",IF(AND($G160&lt;&gt;"Otro empleador",SUMPRODUCT(($O160:$Z160&lt;&gt;0)*(((COLUMN($O160:$Z160)-14)&lt;INDEX(Trabajadores!$M$6:$M$105,MATCH($B160,LST_COD,0)))+((COLUMN($O160:$Z160)-14)&gt;INDEX(Trabajadores!$N$6:$N$105,MATCH($B160,LST_COD,0)))))&gt;0),"Aviso: hay meses fuera del periodo laboral","OK"))))))))))</f>
        <v/>
      </c>
    </row>
    <row r="161" customFormat="false" ht="15" hidden="false" customHeight="false" outlineLevel="0" collapsed="false">
      <c r="A161" s="23" t="n">
        <v>156</v>
      </c>
      <c r="B161" s="7"/>
      <c r="C161" s="35" t="str">
        <f aca="false">IF($B161="","",IFERROR(INDEX(Trabajadores!$D$6:$D$105,MATCH($B161,LST_COD,0)),"¿Código?"))</f>
        <v/>
      </c>
      <c r="D161" s="30"/>
      <c r="E161" s="9" t="str">
        <f aca="false">IF($D161="","",IFERROR(VLOOKUP($D161,CONC_TABLA,2,FALSE()),""))</f>
        <v/>
      </c>
      <c r="F161" s="9" t="str">
        <f aca="false">IF($D161="","",IFERROR(VLOOKUP($D161,CONC_TABLA,3,FALSE()),""))</f>
        <v/>
      </c>
      <c r="G161" s="30"/>
      <c r="H161" s="30"/>
      <c r="I161" s="30"/>
      <c r="J161" s="29"/>
      <c r="K161" s="28"/>
      <c r="L161" s="28"/>
      <c r="M161" s="9" t="str">
        <f aca="false">IF(OR($B161="",$E161=""),"",IF($E161="INA","INA",IF($G161="Otro empleador",IF($E161="RET","RETO",IF($E161="ORD","OTO","OTX")),IF($E161="RET","ERR",$E161))))</f>
        <v/>
      </c>
      <c r="N161" s="9" t="str">
        <f aca="false">IF($I161="","",IFERROR(VLOOKUP($I161,FREC_TABLA,2,FALSE()),""))</f>
        <v/>
      </c>
      <c r="O161" s="19" t="n">
        <f aca="false">IF(OR($M161="",$M161="ERR",$J161="",$K161="",$N161=""),0,IF($N161=0,IF(AND(OR(1=7,1=12),1&gt;=$K161,1&lt;=IF($L161="",12,$L161)),$J161,0),IF(AND(1&gt;=$K161,1&lt;=IF($L161="",12,$L161),MOD(1-$K161,$N161)=0),$J161,0)))</f>
        <v>0</v>
      </c>
      <c r="P161" s="19" t="n">
        <f aca="false">IF(OR($M161="",$M161="ERR",$J161="",$K161="",$N161=""),0,IF($N161=0,IF(AND(OR(2=7,2=12),2&gt;=$K161,2&lt;=IF($L161="",12,$L161)),$J161,0),IF(AND(2&gt;=$K161,2&lt;=IF($L161="",12,$L161),MOD(2-$K161,$N161)=0),$J161,0)))</f>
        <v>0</v>
      </c>
      <c r="Q161" s="19" t="n">
        <f aca="false">IF(OR($M161="",$M161="ERR",$J161="",$K161="",$N161=""),0,IF($N161=0,IF(AND(OR(3=7,3=12),3&gt;=$K161,3&lt;=IF($L161="",12,$L161)),$J161,0),IF(AND(3&gt;=$K161,3&lt;=IF($L161="",12,$L161),MOD(3-$K161,$N161)=0),$J161,0)))</f>
        <v>0</v>
      </c>
      <c r="R161" s="19" t="n">
        <f aca="false">IF(OR($M161="",$M161="ERR",$J161="",$K161="",$N161=""),0,IF($N161=0,IF(AND(OR(4=7,4=12),4&gt;=$K161,4&lt;=IF($L161="",12,$L161)),$J161,0),IF(AND(4&gt;=$K161,4&lt;=IF($L161="",12,$L161),MOD(4-$K161,$N161)=0),$J161,0)))</f>
        <v>0</v>
      </c>
      <c r="S161" s="19" t="n">
        <f aca="false">IF(OR($M161="",$M161="ERR",$J161="",$K161="",$N161=""),0,IF($N161=0,IF(AND(OR(5=7,5=12),5&gt;=$K161,5&lt;=IF($L161="",12,$L161)),$J161,0),IF(AND(5&gt;=$K161,5&lt;=IF($L161="",12,$L161),MOD(5-$K161,$N161)=0),$J161,0)))</f>
        <v>0</v>
      </c>
      <c r="T161" s="19" t="n">
        <f aca="false">IF(OR($M161="",$M161="ERR",$J161="",$K161="",$N161=""),0,IF($N161=0,IF(AND(OR(6=7,6=12),6&gt;=$K161,6&lt;=IF($L161="",12,$L161)),$J161,0),IF(AND(6&gt;=$K161,6&lt;=IF($L161="",12,$L161),MOD(6-$K161,$N161)=0),$J161,0)))</f>
        <v>0</v>
      </c>
      <c r="U161" s="19" t="n">
        <f aca="false">IF(OR($M161="",$M161="ERR",$J161="",$K161="",$N161=""),0,IF($N161=0,IF(AND(OR(7=7,7=12),7&gt;=$K161,7&lt;=IF($L161="",12,$L161)),$J161,0),IF(AND(7&gt;=$K161,7&lt;=IF($L161="",12,$L161),MOD(7-$K161,$N161)=0),$J161,0)))</f>
        <v>0</v>
      </c>
      <c r="V161" s="19" t="n">
        <f aca="false">IF(OR($M161="",$M161="ERR",$J161="",$K161="",$N161=""),0,IF($N161=0,IF(AND(OR(8=7,8=12),8&gt;=$K161,8&lt;=IF($L161="",12,$L161)),$J161,0),IF(AND(8&gt;=$K161,8&lt;=IF($L161="",12,$L161),MOD(8-$K161,$N161)=0),$J161,0)))</f>
        <v>0</v>
      </c>
      <c r="W161" s="19" t="n">
        <f aca="false">IF(OR($M161="",$M161="ERR",$J161="",$K161="",$N161=""),0,IF($N161=0,IF(AND(OR(9=7,9=12),9&gt;=$K161,9&lt;=IF($L161="",12,$L161)),$J161,0),IF(AND(9&gt;=$K161,9&lt;=IF($L161="",12,$L161),MOD(9-$K161,$N161)=0),$J161,0)))</f>
        <v>0</v>
      </c>
      <c r="X161" s="19" t="n">
        <f aca="false">IF(OR($M161="",$M161="ERR",$J161="",$K161="",$N161=""),0,IF($N161=0,IF(AND(OR(10=7,10=12),10&gt;=$K161,10&lt;=IF($L161="",12,$L161)),$J161,0),IF(AND(10&gt;=$K161,10&lt;=IF($L161="",12,$L161),MOD(10-$K161,$N161)=0),$J161,0)))</f>
        <v>0</v>
      </c>
      <c r="Y161" s="19" t="n">
        <f aca="false">IF(OR($M161="",$M161="ERR",$J161="",$K161="",$N161=""),0,IF($N161=0,IF(AND(OR(11=7,11=12),11&gt;=$K161,11&lt;=IF($L161="",12,$L161)),$J161,0),IF(AND(11&gt;=$K161,11&lt;=IF($L161="",12,$L161),MOD(11-$K161,$N161)=0),$J161,0)))</f>
        <v>0</v>
      </c>
      <c r="Z161" s="19" t="n">
        <f aca="false">IF(OR($M161="",$M161="ERR",$J161="",$K161="",$N161=""),0,IF($N161=0,IF(AND(OR(12=7,12=12),12&gt;=$K161,12&lt;=IF($L161="",12,$L161)),$J161,0),IF(AND(12&gt;=$K161,12&lt;=IF($L161="",12,$L161),MOD(12-$K161,$N161)=0),$J161,0)))</f>
        <v>0</v>
      </c>
      <c r="AA161" s="36" t="n">
        <f aca="false">SUM(O161:Z161)</f>
        <v>0</v>
      </c>
      <c r="AB161" s="15" t="str">
        <f aca="false">IF(AND($B161="",$D161="",$J161=""),"",IF($B161="","Falta código",IF(ISNA(MATCH($B161,LST_COD,0)),"Código no registrado en Trabajadores",IF($E161="","Concepto no está en el catálogo",IF($M161="ERR","Retención de otro empleador: Origen = Otro empleador",IF(OR($J161="",$K161=""),"Falta monto o mes",IF(OR($K161&lt;1,$K161&gt;12),"Mes inicio inválido",IF(AND($L161&lt;&gt;"",OR($L161&lt;$K161,$L161&gt;12)),"Mes fin inválido",IF($N161="","Falta frecuencia",IF(AND($G161&lt;&gt;"Otro empleador",SUMPRODUCT(($O161:$Z161&lt;&gt;0)*(((COLUMN($O161:$Z161)-14)&lt;INDEX(Trabajadores!$M$6:$M$105,MATCH($B161,LST_COD,0)))+((COLUMN($O161:$Z161)-14)&gt;INDEX(Trabajadores!$N$6:$N$105,MATCH($B161,LST_COD,0)))))&gt;0),"Aviso: hay meses fuera del periodo laboral","OK"))))))))))</f>
        <v/>
      </c>
    </row>
    <row r="162" customFormat="false" ht="15" hidden="false" customHeight="false" outlineLevel="0" collapsed="false">
      <c r="A162" s="23" t="n">
        <v>157</v>
      </c>
      <c r="B162" s="7"/>
      <c r="C162" s="35" t="str">
        <f aca="false">IF($B162="","",IFERROR(INDEX(Trabajadores!$D$6:$D$105,MATCH($B162,LST_COD,0)),"¿Código?"))</f>
        <v/>
      </c>
      <c r="D162" s="30"/>
      <c r="E162" s="9" t="str">
        <f aca="false">IF($D162="","",IFERROR(VLOOKUP($D162,CONC_TABLA,2,FALSE()),""))</f>
        <v/>
      </c>
      <c r="F162" s="9" t="str">
        <f aca="false">IF($D162="","",IFERROR(VLOOKUP($D162,CONC_TABLA,3,FALSE()),""))</f>
        <v/>
      </c>
      <c r="G162" s="30"/>
      <c r="H162" s="30"/>
      <c r="I162" s="30"/>
      <c r="J162" s="29"/>
      <c r="K162" s="28"/>
      <c r="L162" s="28"/>
      <c r="M162" s="9" t="str">
        <f aca="false">IF(OR($B162="",$E162=""),"",IF($E162="INA","INA",IF($G162="Otro empleador",IF($E162="RET","RETO",IF($E162="ORD","OTO","OTX")),IF($E162="RET","ERR",$E162))))</f>
        <v/>
      </c>
      <c r="N162" s="9" t="str">
        <f aca="false">IF($I162="","",IFERROR(VLOOKUP($I162,FREC_TABLA,2,FALSE()),""))</f>
        <v/>
      </c>
      <c r="O162" s="19" t="n">
        <f aca="false">IF(OR($M162="",$M162="ERR",$J162="",$K162="",$N162=""),0,IF($N162=0,IF(AND(OR(1=7,1=12),1&gt;=$K162,1&lt;=IF($L162="",12,$L162)),$J162,0),IF(AND(1&gt;=$K162,1&lt;=IF($L162="",12,$L162),MOD(1-$K162,$N162)=0),$J162,0)))</f>
        <v>0</v>
      </c>
      <c r="P162" s="19" t="n">
        <f aca="false">IF(OR($M162="",$M162="ERR",$J162="",$K162="",$N162=""),0,IF($N162=0,IF(AND(OR(2=7,2=12),2&gt;=$K162,2&lt;=IF($L162="",12,$L162)),$J162,0),IF(AND(2&gt;=$K162,2&lt;=IF($L162="",12,$L162),MOD(2-$K162,$N162)=0),$J162,0)))</f>
        <v>0</v>
      </c>
      <c r="Q162" s="19" t="n">
        <f aca="false">IF(OR($M162="",$M162="ERR",$J162="",$K162="",$N162=""),0,IF($N162=0,IF(AND(OR(3=7,3=12),3&gt;=$K162,3&lt;=IF($L162="",12,$L162)),$J162,0),IF(AND(3&gt;=$K162,3&lt;=IF($L162="",12,$L162),MOD(3-$K162,$N162)=0),$J162,0)))</f>
        <v>0</v>
      </c>
      <c r="R162" s="19" t="n">
        <f aca="false">IF(OR($M162="",$M162="ERR",$J162="",$K162="",$N162=""),0,IF($N162=0,IF(AND(OR(4=7,4=12),4&gt;=$K162,4&lt;=IF($L162="",12,$L162)),$J162,0),IF(AND(4&gt;=$K162,4&lt;=IF($L162="",12,$L162),MOD(4-$K162,$N162)=0),$J162,0)))</f>
        <v>0</v>
      </c>
      <c r="S162" s="19" t="n">
        <f aca="false">IF(OR($M162="",$M162="ERR",$J162="",$K162="",$N162=""),0,IF($N162=0,IF(AND(OR(5=7,5=12),5&gt;=$K162,5&lt;=IF($L162="",12,$L162)),$J162,0),IF(AND(5&gt;=$K162,5&lt;=IF($L162="",12,$L162),MOD(5-$K162,$N162)=0),$J162,0)))</f>
        <v>0</v>
      </c>
      <c r="T162" s="19" t="n">
        <f aca="false">IF(OR($M162="",$M162="ERR",$J162="",$K162="",$N162=""),0,IF($N162=0,IF(AND(OR(6=7,6=12),6&gt;=$K162,6&lt;=IF($L162="",12,$L162)),$J162,0),IF(AND(6&gt;=$K162,6&lt;=IF($L162="",12,$L162),MOD(6-$K162,$N162)=0),$J162,0)))</f>
        <v>0</v>
      </c>
      <c r="U162" s="19" t="n">
        <f aca="false">IF(OR($M162="",$M162="ERR",$J162="",$K162="",$N162=""),0,IF($N162=0,IF(AND(OR(7=7,7=12),7&gt;=$K162,7&lt;=IF($L162="",12,$L162)),$J162,0),IF(AND(7&gt;=$K162,7&lt;=IF($L162="",12,$L162),MOD(7-$K162,$N162)=0),$J162,0)))</f>
        <v>0</v>
      </c>
      <c r="V162" s="19" t="n">
        <f aca="false">IF(OR($M162="",$M162="ERR",$J162="",$K162="",$N162=""),0,IF($N162=0,IF(AND(OR(8=7,8=12),8&gt;=$K162,8&lt;=IF($L162="",12,$L162)),$J162,0),IF(AND(8&gt;=$K162,8&lt;=IF($L162="",12,$L162),MOD(8-$K162,$N162)=0),$J162,0)))</f>
        <v>0</v>
      </c>
      <c r="W162" s="19" t="n">
        <f aca="false">IF(OR($M162="",$M162="ERR",$J162="",$K162="",$N162=""),0,IF($N162=0,IF(AND(OR(9=7,9=12),9&gt;=$K162,9&lt;=IF($L162="",12,$L162)),$J162,0),IF(AND(9&gt;=$K162,9&lt;=IF($L162="",12,$L162),MOD(9-$K162,$N162)=0),$J162,0)))</f>
        <v>0</v>
      </c>
      <c r="X162" s="19" t="n">
        <f aca="false">IF(OR($M162="",$M162="ERR",$J162="",$K162="",$N162=""),0,IF($N162=0,IF(AND(OR(10=7,10=12),10&gt;=$K162,10&lt;=IF($L162="",12,$L162)),$J162,0),IF(AND(10&gt;=$K162,10&lt;=IF($L162="",12,$L162),MOD(10-$K162,$N162)=0),$J162,0)))</f>
        <v>0</v>
      </c>
      <c r="Y162" s="19" t="n">
        <f aca="false">IF(OR($M162="",$M162="ERR",$J162="",$K162="",$N162=""),0,IF($N162=0,IF(AND(OR(11=7,11=12),11&gt;=$K162,11&lt;=IF($L162="",12,$L162)),$J162,0),IF(AND(11&gt;=$K162,11&lt;=IF($L162="",12,$L162),MOD(11-$K162,$N162)=0),$J162,0)))</f>
        <v>0</v>
      </c>
      <c r="Z162" s="19" t="n">
        <f aca="false">IF(OR($M162="",$M162="ERR",$J162="",$K162="",$N162=""),0,IF($N162=0,IF(AND(OR(12=7,12=12),12&gt;=$K162,12&lt;=IF($L162="",12,$L162)),$J162,0),IF(AND(12&gt;=$K162,12&lt;=IF($L162="",12,$L162),MOD(12-$K162,$N162)=0),$J162,0)))</f>
        <v>0</v>
      </c>
      <c r="AA162" s="36" t="n">
        <f aca="false">SUM(O162:Z162)</f>
        <v>0</v>
      </c>
      <c r="AB162" s="15" t="str">
        <f aca="false">IF(AND($B162="",$D162="",$J162=""),"",IF($B162="","Falta código",IF(ISNA(MATCH($B162,LST_COD,0)),"Código no registrado en Trabajadores",IF($E162="","Concepto no está en el catálogo",IF($M162="ERR","Retención de otro empleador: Origen = Otro empleador",IF(OR($J162="",$K162=""),"Falta monto o mes",IF(OR($K162&lt;1,$K162&gt;12),"Mes inicio inválido",IF(AND($L162&lt;&gt;"",OR($L162&lt;$K162,$L162&gt;12)),"Mes fin inválido",IF($N162="","Falta frecuencia",IF(AND($G162&lt;&gt;"Otro empleador",SUMPRODUCT(($O162:$Z162&lt;&gt;0)*(((COLUMN($O162:$Z162)-14)&lt;INDEX(Trabajadores!$M$6:$M$105,MATCH($B162,LST_COD,0)))+((COLUMN($O162:$Z162)-14)&gt;INDEX(Trabajadores!$N$6:$N$105,MATCH($B162,LST_COD,0)))))&gt;0),"Aviso: hay meses fuera del periodo laboral","OK"))))))))))</f>
        <v/>
      </c>
    </row>
    <row r="163" customFormat="false" ht="15" hidden="false" customHeight="false" outlineLevel="0" collapsed="false">
      <c r="A163" s="23" t="n">
        <v>158</v>
      </c>
      <c r="B163" s="7"/>
      <c r="C163" s="35" t="str">
        <f aca="false">IF($B163="","",IFERROR(INDEX(Trabajadores!$D$6:$D$105,MATCH($B163,LST_COD,0)),"¿Código?"))</f>
        <v/>
      </c>
      <c r="D163" s="30"/>
      <c r="E163" s="9" t="str">
        <f aca="false">IF($D163="","",IFERROR(VLOOKUP($D163,CONC_TABLA,2,FALSE()),""))</f>
        <v/>
      </c>
      <c r="F163" s="9" t="str">
        <f aca="false">IF($D163="","",IFERROR(VLOOKUP($D163,CONC_TABLA,3,FALSE()),""))</f>
        <v/>
      </c>
      <c r="G163" s="30"/>
      <c r="H163" s="30"/>
      <c r="I163" s="30"/>
      <c r="J163" s="29"/>
      <c r="K163" s="28"/>
      <c r="L163" s="28"/>
      <c r="M163" s="9" t="str">
        <f aca="false">IF(OR($B163="",$E163=""),"",IF($E163="INA","INA",IF($G163="Otro empleador",IF($E163="RET","RETO",IF($E163="ORD","OTO","OTX")),IF($E163="RET","ERR",$E163))))</f>
        <v/>
      </c>
      <c r="N163" s="9" t="str">
        <f aca="false">IF($I163="","",IFERROR(VLOOKUP($I163,FREC_TABLA,2,FALSE()),""))</f>
        <v/>
      </c>
      <c r="O163" s="19" t="n">
        <f aca="false">IF(OR($M163="",$M163="ERR",$J163="",$K163="",$N163=""),0,IF($N163=0,IF(AND(OR(1=7,1=12),1&gt;=$K163,1&lt;=IF($L163="",12,$L163)),$J163,0),IF(AND(1&gt;=$K163,1&lt;=IF($L163="",12,$L163),MOD(1-$K163,$N163)=0),$J163,0)))</f>
        <v>0</v>
      </c>
      <c r="P163" s="19" t="n">
        <f aca="false">IF(OR($M163="",$M163="ERR",$J163="",$K163="",$N163=""),0,IF($N163=0,IF(AND(OR(2=7,2=12),2&gt;=$K163,2&lt;=IF($L163="",12,$L163)),$J163,0),IF(AND(2&gt;=$K163,2&lt;=IF($L163="",12,$L163),MOD(2-$K163,$N163)=0),$J163,0)))</f>
        <v>0</v>
      </c>
      <c r="Q163" s="19" t="n">
        <f aca="false">IF(OR($M163="",$M163="ERR",$J163="",$K163="",$N163=""),0,IF($N163=0,IF(AND(OR(3=7,3=12),3&gt;=$K163,3&lt;=IF($L163="",12,$L163)),$J163,0),IF(AND(3&gt;=$K163,3&lt;=IF($L163="",12,$L163),MOD(3-$K163,$N163)=0),$J163,0)))</f>
        <v>0</v>
      </c>
      <c r="R163" s="19" t="n">
        <f aca="false">IF(OR($M163="",$M163="ERR",$J163="",$K163="",$N163=""),0,IF($N163=0,IF(AND(OR(4=7,4=12),4&gt;=$K163,4&lt;=IF($L163="",12,$L163)),$J163,0),IF(AND(4&gt;=$K163,4&lt;=IF($L163="",12,$L163),MOD(4-$K163,$N163)=0),$J163,0)))</f>
        <v>0</v>
      </c>
      <c r="S163" s="19" t="n">
        <f aca="false">IF(OR($M163="",$M163="ERR",$J163="",$K163="",$N163=""),0,IF($N163=0,IF(AND(OR(5=7,5=12),5&gt;=$K163,5&lt;=IF($L163="",12,$L163)),$J163,0),IF(AND(5&gt;=$K163,5&lt;=IF($L163="",12,$L163),MOD(5-$K163,$N163)=0),$J163,0)))</f>
        <v>0</v>
      </c>
      <c r="T163" s="19" t="n">
        <f aca="false">IF(OR($M163="",$M163="ERR",$J163="",$K163="",$N163=""),0,IF($N163=0,IF(AND(OR(6=7,6=12),6&gt;=$K163,6&lt;=IF($L163="",12,$L163)),$J163,0),IF(AND(6&gt;=$K163,6&lt;=IF($L163="",12,$L163),MOD(6-$K163,$N163)=0),$J163,0)))</f>
        <v>0</v>
      </c>
      <c r="U163" s="19" t="n">
        <f aca="false">IF(OR($M163="",$M163="ERR",$J163="",$K163="",$N163=""),0,IF($N163=0,IF(AND(OR(7=7,7=12),7&gt;=$K163,7&lt;=IF($L163="",12,$L163)),$J163,0),IF(AND(7&gt;=$K163,7&lt;=IF($L163="",12,$L163),MOD(7-$K163,$N163)=0),$J163,0)))</f>
        <v>0</v>
      </c>
      <c r="V163" s="19" t="n">
        <f aca="false">IF(OR($M163="",$M163="ERR",$J163="",$K163="",$N163=""),0,IF($N163=0,IF(AND(OR(8=7,8=12),8&gt;=$K163,8&lt;=IF($L163="",12,$L163)),$J163,0),IF(AND(8&gt;=$K163,8&lt;=IF($L163="",12,$L163),MOD(8-$K163,$N163)=0),$J163,0)))</f>
        <v>0</v>
      </c>
      <c r="W163" s="19" t="n">
        <f aca="false">IF(OR($M163="",$M163="ERR",$J163="",$K163="",$N163=""),0,IF($N163=0,IF(AND(OR(9=7,9=12),9&gt;=$K163,9&lt;=IF($L163="",12,$L163)),$J163,0),IF(AND(9&gt;=$K163,9&lt;=IF($L163="",12,$L163),MOD(9-$K163,$N163)=0),$J163,0)))</f>
        <v>0</v>
      </c>
      <c r="X163" s="19" t="n">
        <f aca="false">IF(OR($M163="",$M163="ERR",$J163="",$K163="",$N163=""),0,IF($N163=0,IF(AND(OR(10=7,10=12),10&gt;=$K163,10&lt;=IF($L163="",12,$L163)),$J163,0),IF(AND(10&gt;=$K163,10&lt;=IF($L163="",12,$L163),MOD(10-$K163,$N163)=0),$J163,0)))</f>
        <v>0</v>
      </c>
      <c r="Y163" s="19" t="n">
        <f aca="false">IF(OR($M163="",$M163="ERR",$J163="",$K163="",$N163=""),0,IF($N163=0,IF(AND(OR(11=7,11=12),11&gt;=$K163,11&lt;=IF($L163="",12,$L163)),$J163,0),IF(AND(11&gt;=$K163,11&lt;=IF($L163="",12,$L163),MOD(11-$K163,$N163)=0),$J163,0)))</f>
        <v>0</v>
      </c>
      <c r="Z163" s="19" t="n">
        <f aca="false">IF(OR($M163="",$M163="ERR",$J163="",$K163="",$N163=""),0,IF($N163=0,IF(AND(OR(12=7,12=12),12&gt;=$K163,12&lt;=IF($L163="",12,$L163)),$J163,0),IF(AND(12&gt;=$K163,12&lt;=IF($L163="",12,$L163),MOD(12-$K163,$N163)=0),$J163,0)))</f>
        <v>0</v>
      </c>
      <c r="AA163" s="36" t="n">
        <f aca="false">SUM(O163:Z163)</f>
        <v>0</v>
      </c>
      <c r="AB163" s="15" t="str">
        <f aca="false">IF(AND($B163="",$D163="",$J163=""),"",IF($B163="","Falta código",IF(ISNA(MATCH($B163,LST_COD,0)),"Código no registrado en Trabajadores",IF($E163="","Concepto no está en el catálogo",IF($M163="ERR","Retención de otro empleador: Origen = Otro empleador",IF(OR($J163="",$K163=""),"Falta monto o mes",IF(OR($K163&lt;1,$K163&gt;12),"Mes inicio inválido",IF(AND($L163&lt;&gt;"",OR($L163&lt;$K163,$L163&gt;12)),"Mes fin inválido",IF($N163="","Falta frecuencia",IF(AND($G163&lt;&gt;"Otro empleador",SUMPRODUCT(($O163:$Z163&lt;&gt;0)*(((COLUMN($O163:$Z163)-14)&lt;INDEX(Trabajadores!$M$6:$M$105,MATCH($B163,LST_COD,0)))+((COLUMN($O163:$Z163)-14)&gt;INDEX(Trabajadores!$N$6:$N$105,MATCH($B163,LST_COD,0)))))&gt;0),"Aviso: hay meses fuera del periodo laboral","OK"))))))))))</f>
        <v/>
      </c>
    </row>
    <row r="164" customFormat="false" ht="15" hidden="false" customHeight="false" outlineLevel="0" collapsed="false">
      <c r="A164" s="23" t="n">
        <v>159</v>
      </c>
      <c r="B164" s="7"/>
      <c r="C164" s="35" t="str">
        <f aca="false">IF($B164="","",IFERROR(INDEX(Trabajadores!$D$6:$D$105,MATCH($B164,LST_COD,0)),"¿Código?"))</f>
        <v/>
      </c>
      <c r="D164" s="30"/>
      <c r="E164" s="9" t="str">
        <f aca="false">IF($D164="","",IFERROR(VLOOKUP($D164,CONC_TABLA,2,FALSE()),""))</f>
        <v/>
      </c>
      <c r="F164" s="9" t="str">
        <f aca="false">IF($D164="","",IFERROR(VLOOKUP($D164,CONC_TABLA,3,FALSE()),""))</f>
        <v/>
      </c>
      <c r="G164" s="30"/>
      <c r="H164" s="30"/>
      <c r="I164" s="30"/>
      <c r="J164" s="29"/>
      <c r="K164" s="28"/>
      <c r="L164" s="28"/>
      <c r="M164" s="9" t="str">
        <f aca="false">IF(OR($B164="",$E164=""),"",IF($E164="INA","INA",IF($G164="Otro empleador",IF($E164="RET","RETO",IF($E164="ORD","OTO","OTX")),IF($E164="RET","ERR",$E164))))</f>
        <v/>
      </c>
      <c r="N164" s="9" t="str">
        <f aca="false">IF($I164="","",IFERROR(VLOOKUP($I164,FREC_TABLA,2,FALSE()),""))</f>
        <v/>
      </c>
      <c r="O164" s="19" t="n">
        <f aca="false">IF(OR($M164="",$M164="ERR",$J164="",$K164="",$N164=""),0,IF($N164=0,IF(AND(OR(1=7,1=12),1&gt;=$K164,1&lt;=IF($L164="",12,$L164)),$J164,0),IF(AND(1&gt;=$K164,1&lt;=IF($L164="",12,$L164),MOD(1-$K164,$N164)=0),$J164,0)))</f>
        <v>0</v>
      </c>
      <c r="P164" s="19" t="n">
        <f aca="false">IF(OR($M164="",$M164="ERR",$J164="",$K164="",$N164=""),0,IF($N164=0,IF(AND(OR(2=7,2=12),2&gt;=$K164,2&lt;=IF($L164="",12,$L164)),$J164,0),IF(AND(2&gt;=$K164,2&lt;=IF($L164="",12,$L164),MOD(2-$K164,$N164)=0),$J164,0)))</f>
        <v>0</v>
      </c>
      <c r="Q164" s="19" t="n">
        <f aca="false">IF(OR($M164="",$M164="ERR",$J164="",$K164="",$N164=""),0,IF($N164=0,IF(AND(OR(3=7,3=12),3&gt;=$K164,3&lt;=IF($L164="",12,$L164)),$J164,0),IF(AND(3&gt;=$K164,3&lt;=IF($L164="",12,$L164),MOD(3-$K164,$N164)=0),$J164,0)))</f>
        <v>0</v>
      </c>
      <c r="R164" s="19" t="n">
        <f aca="false">IF(OR($M164="",$M164="ERR",$J164="",$K164="",$N164=""),0,IF($N164=0,IF(AND(OR(4=7,4=12),4&gt;=$K164,4&lt;=IF($L164="",12,$L164)),$J164,0),IF(AND(4&gt;=$K164,4&lt;=IF($L164="",12,$L164),MOD(4-$K164,$N164)=0),$J164,0)))</f>
        <v>0</v>
      </c>
      <c r="S164" s="19" t="n">
        <f aca="false">IF(OR($M164="",$M164="ERR",$J164="",$K164="",$N164=""),0,IF($N164=0,IF(AND(OR(5=7,5=12),5&gt;=$K164,5&lt;=IF($L164="",12,$L164)),$J164,0),IF(AND(5&gt;=$K164,5&lt;=IF($L164="",12,$L164),MOD(5-$K164,$N164)=0),$J164,0)))</f>
        <v>0</v>
      </c>
      <c r="T164" s="19" t="n">
        <f aca="false">IF(OR($M164="",$M164="ERR",$J164="",$K164="",$N164=""),0,IF($N164=0,IF(AND(OR(6=7,6=12),6&gt;=$K164,6&lt;=IF($L164="",12,$L164)),$J164,0),IF(AND(6&gt;=$K164,6&lt;=IF($L164="",12,$L164),MOD(6-$K164,$N164)=0),$J164,0)))</f>
        <v>0</v>
      </c>
      <c r="U164" s="19" t="n">
        <f aca="false">IF(OR($M164="",$M164="ERR",$J164="",$K164="",$N164=""),0,IF($N164=0,IF(AND(OR(7=7,7=12),7&gt;=$K164,7&lt;=IF($L164="",12,$L164)),$J164,0),IF(AND(7&gt;=$K164,7&lt;=IF($L164="",12,$L164),MOD(7-$K164,$N164)=0),$J164,0)))</f>
        <v>0</v>
      </c>
      <c r="V164" s="19" t="n">
        <f aca="false">IF(OR($M164="",$M164="ERR",$J164="",$K164="",$N164=""),0,IF($N164=0,IF(AND(OR(8=7,8=12),8&gt;=$K164,8&lt;=IF($L164="",12,$L164)),$J164,0),IF(AND(8&gt;=$K164,8&lt;=IF($L164="",12,$L164),MOD(8-$K164,$N164)=0),$J164,0)))</f>
        <v>0</v>
      </c>
      <c r="W164" s="19" t="n">
        <f aca="false">IF(OR($M164="",$M164="ERR",$J164="",$K164="",$N164=""),0,IF($N164=0,IF(AND(OR(9=7,9=12),9&gt;=$K164,9&lt;=IF($L164="",12,$L164)),$J164,0),IF(AND(9&gt;=$K164,9&lt;=IF($L164="",12,$L164),MOD(9-$K164,$N164)=0),$J164,0)))</f>
        <v>0</v>
      </c>
      <c r="X164" s="19" t="n">
        <f aca="false">IF(OR($M164="",$M164="ERR",$J164="",$K164="",$N164=""),0,IF($N164=0,IF(AND(OR(10=7,10=12),10&gt;=$K164,10&lt;=IF($L164="",12,$L164)),$J164,0),IF(AND(10&gt;=$K164,10&lt;=IF($L164="",12,$L164),MOD(10-$K164,$N164)=0),$J164,0)))</f>
        <v>0</v>
      </c>
      <c r="Y164" s="19" t="n">
        <f aca="false">IF(OR($M164="",$M164="ERR",$J164="",$K164="",$N164=""),0,IF($N164=0,IF(AND(OR(11=7,11=12),11&gt;=$K164,11&lt;=IF($L164="",12,$L164)),$J164,0),IF(AND(11&gt;=$K164,11&lt;=IF($L164="",12,$L164),MOD(11-$K164,$N164)=0),$J164,0)))</f>
        <v>0</v>
      </c>
      <c r="Z164" s="19" t="n">
        <f aca="false">IF(OR($M164="",$M164="ERR",$J164="",$K164="",$N164=""),0,IF($N164=0,IF(AND(OR(12=7,12=12),12&gt;=$K164,12&lt;=IF($L164="",12,$L164)),$J164,0),IF(AND(12&gt;=$K164,12&lt;=IF($L164="",12,$L164),MOD(12-$K164,$N164)=0),$J164,0)))</f>
        <v>0</v>
      </c>
      <c r="AA164" s="36" t="n">
        <f aca="false">SUM(O164:Z164)</f>
        <v>0</v>
      </c>
      <c r="AB164" s="15" t="str">
        <f aca="false">IF(AND($B164="",$D164="",$J164=""),"",IF($B164="","Falta código",IF(ISNA(MATCH($B164,LST_COD,0)),"Código no registrado en Trabajadores",IF($E164="","Concepto no está en el catálogo",IF($M164="ERR","Retención de otro empleador: Origen = Otro empleador",IF(OR($J164="",$K164=""),"Falta monto o mes",IF(OR($K164&lt;1,$K164&gt;12),"Mes inicio inválido",IF(AND($L164&lt;&gt;"",OR($L164&lt;$K164,$L164&gt;12)),"Mes fin inválido",IF($N164="","Falta frecuencia",IF(AND($G164&lt;&gt;"Otro empleador",SUMPRODUCT(($O164:$Z164&lt;&gt;0)*(((COLUMN($O164:$Z164)-14)&lt;INDEX(Trabajadores!$M$6:$M$105,MATCH($B164,LST_COD,0)))+((COLUMN($O164:$Z164)-14)&gt;INDEX(Trabajadores!$N$6:$N$105,MATCH($B164,LST_COD,0)))))&gt;0),"Aviso: hay meses fuera del periodo laboral","OK"))))))))))</f>
        <v/>
      </c>
    </row>
    <row r="165" customFormat="false" ht="15" hidden="false" customHeight="false" outlineLevel="0" collapsed="false">
      <c r="A165" s="23" t="n">
        <v>160</v>
      </c>
      <c r="B165" s="7"/>
      <c r="C165" s="35" t="str">
        <f aca="false">IF($B165="","",IFERROR(INDEX(Trabajadores!$D$6:$D$105,MATCH($B165,LST_COD,0)),"¿Código?"))</f>
        <v/>
      </c>
      <c r="D165" s="30"/>
      <c r="E165" s="9" t="str">
        <f aca="false">IF($D165="","",IFERROR(VLOOKUP($D165,CONC_TABLA,2,FALSE()),""))</f>
        <v/>
      </c>
      <c r="F165" s="9" t="str">
        <f aca="false">IF($D165="","",IFERROR(VLOOKUP($D165,CONC_TABLA,3,FALSE()),""))</f>
        <v/>
      </c>
      <c r="G165" s="30"/>
      <c r="H165" s="30"/>
      <c r="I165" s="30"/>
      <c r="J165" s="29"/>
      <c r="K165" s="28"/>
      <c r="L165" s="28"/>
      <c r="M165" s="9" t="str">
        <f aca="false">IF(OR($B165="",$E165=""),"",IF($E165="INA","INA",IF($G165="Otro empleador",IF($E165="RET","RETO",IF($E165="ORD","OTO","OTX")),IF($E165="RET","ERR",$E165))))</f>
        <v/>
      </c>
      <c r="N165" s="9" t="str">
        <f aca="false">IF($I165="","",IFERROR(VLOOKUP($I165,FREC_TABLA,2,FALSE()),""))</f>
        <v/>
      </c>
      <c r="O165" s="19" t="n">
        <f aca="false">IF(OR($M165="",$M165="ERR",$J165="",$K165="",$N165=""),0,IF($N165=0,IF(AND(OR(1=7,1=12),1&gt;=$K165,1&lt;=IF($L165="",12,$L165)),$J165,0),IF(AND(1&gt;=$K165,1&lt;=IF($L165="",12,$L165),MOD(1-$K165,$N165)=0),$J165,0)))</f>
        <v>0</v>
      </c>
      <c r="P165" s="19" t="n">
        <f aca="false">IF(OR($M165="",$M165="ERR",$J165="",$K165="",$N165=""),0,IF($N165=0,IF(AND(OR(2=7,2=12),2&gt;=$K165,2&lt;=IF($L165="",12,$L165)),$J165,0),IF(AND(2&gt;=$K165,2&lt;=IF($L165="",12,$L165),MOD(2-$K165,$N165)=0),$J165,0)))</f>
        <v>0</v>
      </c>
      <c r="Q165" s="19" t="n">
        <f aca="false">IF(OR($M165="",$M165="ERR",$J165="",$K165="",$N165=""),0,IF($N165=0,IF(AND(OR(3=7,3=12),3&gt;=$K165,3&lt;=IF($L165="",12,$L165)),$J165,0),IF(AND(3&gt;=$K165,3&lt;=IF($L165="",12,$L165),MOD(3-$K165,$N165)=0),$J165,0)))</f>
        <v>0</v>
      </c>
      <c r="R165" s="19" t="n">
        <f aca="false">IF(OR($M165="",$M165="ERR",$J165="",$K165="",$N165=""),0,IF($N165=0,IF(AND(OR(4=7,4=12),4&gt;=$K165,4&lt;=IF($L165="",12,$L165)),$J165,0),IF(AND(4&gt;=$K165,4&lt;=IF($L165="",12,$L165),MOD(4-$K165,$N165)=0),$J165,0)))</f>
        <v>0</v>
      </c>
      <c r="S165" s="19" t="n">
        <f aca="false">IF(OR($M165="",$M165="ERR",$J165="",$K165="",$N165=""),0,IF($N165=0,IF(AND(OR(5=7,5=12),5&gt;=$K165,5&lt;=IF($L165="",12,$L165)),$J165,0),IF(AND(5&gt;=$K165,5&lt;=IF($L165="",12,$L165),MOD(5-$K165,$N165)=0),$J165,0)))</f>
        <v>0</v>
      </c>
      <c r="T165" s="19" t="n">
        <f aca="false">IF(OR($M165="",$M165="ERR",$J165="",$K165="",$N165=""),0,IF($N165=0,IF(AND(OR(6=7,6=12),6&gt;=$K165,6&lt;=IF($L165="",12,$L165)),$J165,0),IF(AND(6&gt;=$K165,6&lt;=IF($L165="",12,$L165),MOD(6-$K165,$N165)=0),$J165,0)))</f>
        <v>0</v>
      </c>
      <c r="U165" s="19" t="n">
        <f aca="false">IF(OR($M165="",$M165="ERR",$J165="",$K165="",$N165=""),0,IF($N165=0,IF(AND(OR(7=7,7=12),7&gt;=$K165,7&lt;=IF($L165="",12,$L165)),$J165,0),IF(AND(7&gt;=$K165,7&lt;=IF($L165="",12,$L165),MOD(7-$K165,$N165)=0),$J165,0)))</f>
        <v>0</v>
      </c>
      <c r="V165" s="19" t="n">
        <f aca="false">IF(OR($M165="",$M165="ERR",$J165="",$K165="",$N165=""),0,IF($N165=0,IF(AND(OR(8=7,8=12),8&gt;=$K165,8&lt;=IF($L165="",12,$L165)),$J165,0),IF(AND(8&gt;=$K165,8&lt;=IF($L165="",12,$L165),MOD(8-$K165,$N165)=0),$J165,0)))</f>
        <v>0</v>
      </c>
      <c r="W165" s="19" t="n">
        <f aca="false">IF(OR($M165="",$M165="ERR",$J165="",$K165="",$N165=""),0,IF($N165=0,IF(AND(OR(9=7,9=12),9&gt;=$K165,9&lt;=IF($L165="",12,$L165)),$J165,0),IF(AND(9&gt;=$K165,9&lt;=IF($L165="",12,$L165),MOD(9-$K165,$N165)=0),$J165,0)))</f>
        <v>0</v>
      </c>
      <c r="X165" s="19" t="n">
        <f aca="false">IF(OR($M165="",$M165="ERR",$J165="",$K165="",$N165=""),0,IF($N165=0,IF(AND(OR(10=7,10=12),10&gt;=$K165,10&lt;=IF($L165="",12,$L165)),$J165,0),IF(AND(10&gt;=$K165,10&lt;=IF($L165="",12,$L165),MOD(10-$K165,$N165)=0),$J165,0)))</f>
        <v>0</v>
      </c>
      <c r="Y165" s="19" t="n">
        <f aca="false">IF(OR($M165="",$M165="ERR",$J165="",$K165="",$N165=""),0,IF($N165=0,IF(AND(OR(11=7,11=12),11&gt;=$K165,11&lt;=IF($L165="",12,$L165)),$J165,0),IF(AND(11&gt;=$K165,11&lt;=IF($L165="",12,$L165),MOD(11-$K165,$N165)=0),$J165,0)))</f>
        <v>0</v>
      </c>
      <c r="Z165" s="19" t="n">
        <f aca="false">IF(OR($M165="",$M165="ERR",$J165="",$K165="",$N165=""),0,IF($N165=0,IF(AND(OR(12=7,12=12),12&gt;=$K165,12&lt;=IF($L165="",12,$L165)),$J165,0),IF(AND(12&gt;=$K165,12&lt;=IF($L165="",12,$L165),MOD(12-$K165,$N165)=0),$J165,0)))</f>
        <v>0</v>
      </c>
      <c r="AA165" s="36" t="n">
        <f aca="false">SUM(O165:Z165)</f>
        <v>0</v>
      </c>
      <c r="AB165" s="15" t="str">
        <f aca="false">IF(AND($B165="",$D165="",$J165=""),"",IF($B165="","Falta código",IF(ISNA(MATCH($B165,LST_COD,0)),"Código no registrado en Trabajadores",IF($E165="","Concepto no está en el catálogo",IF($M165="ERR","Retención de otro empleador: Origen = Otro empleador",IF(OR($J165="",$K165=""),"Falta monto o mes",IF(OR($K165&lt;1,$K165&gt;12),"Mes inicio inválido",IF(AND($L165&lt;&gt;"",OR($L165&lt;$K165,$L165&gt;12)),"Mes fin inválido",IF($N165="","Falta frecuencia",IF(AND($G165&lt;&gt;"Otro empleador",SUMPRODUCT(($O165:$Z165&lt;&gt;0)*(((COLUMN($O165:$Z165)-14)&lt;INDEX(Trabajadores!$M$6:$M$105,MATCH($B165,LST_COD,0)))+((COLUMN($O165:$Z165)-14)&gt;INDEX(Trabajadores!$N$6:$N$105,MATCH($B165,LST_COD,0)))))&gt;0),"Aviso: hay meses fuera del periodo laboral","OK"))))))))))</f>
        <v/>
      </c>
    </row>
    <row r="166" customFormat="false" ht="15" hidden="false" customHeight="false" outlineLevel="0" collapsed="false">
      <c r="A166" s="23" t="n">
        <v>161</v>
      </c>
      <c r="B166" s="7"/>
      <c r="C166" s="35" t="str">
        <f aca="false">IF($B166="","",IFERROR(INDEX(Trabajadores!$D$6:$D$105,MATCH($B166,LST_COD,0)),"¿Código?"))</f>
        <v/>
      </c>
      <c r="D166" s="30"/>
      <c r="E166" s="9" t="str">
        <f aca="false">IF($D166="","",IFERROR(VLOOKUP($D166,CONC_TABLA,2,FALSE()),""))</f>
        <v/>
      </c>
      <c r="F166" s="9" t="str">
        <f aca="false">IF($D166="","",IFERROR(VLOOKUP($D166,CONC_TABLA,3,FALSE()),""))</f>
        <v/>
      </c>
      <c r="G166" s="30"/>
      <c r="H166" s="30"/>
      <c r="I166" s="30"/>
      <c r="J166" s="29"/>
      <c r="K166" s="28"/>
      <c r="L166" s="28"/>
      <c r="M166" s="9" t="str">
        <f aca="false">IF(OR($B166="",$E166=""),"",IF($E166="INA","INA",IF($G166="Otro empleador",IF($E166="RET","RETO",IF($E166="ORD","OTO","OTX")),IF($E166="RET","ERR",$E166))))</f>
        <v/>
      </c>
      <c r="N166" s="9" t="str">
        <f aca="false">IF($I166="","",IFERROR(VLOOKUP($I166,FREC_TABLA,2,FALSE()),""))</f>
        <v/>
      </c>
      <c r="O166" s="19" t="n">
        <f aca="false">IF(OR($M166="",$M166="ERR",$J166="",$K166="",$N166=""),0,IF($N166=0,IF(AND(OR(1=7,1=12),1&gt;=$K166,1&lt;=IF($L166="",12,$L166)),$J166,0),IF(AND(1&gt;=$K166,1&lt;=IF($L166="",12,$L166),MOD(1-$K166,$N166)=0),$J166,0)))</f>
        <v>0</v>
      </c>
      <c r="P166" s="19" t="n">
        <f aca="false">IF(OR($M166="",$M166="ERR",$J166="",$K166="",$N166=""),0,IF($N166=0,IF(AND(OR(2=7,2=12),2&gt;=$K166,2&lt;=IF($L166="",12,$L166)),$J166,0),IF(AND(2&gt;=$K166,2&lt;=IF($L166="",12,$L166),MOD(2-$K166,$N166)=0),$J166,0)))</f>
        <v>0</v>
      </c>
      <c r="Q166" s="19" t="n">
        <f aca="false">IF(OR($M166="",$M166="ERR",$J166="",$K166="",$N166=""),0,IF($N166=0,IF(AND(OR(3=7,3=12),3&gt;=$K166,3&lt;=IF($L166="",12,$L166)),$J166,0),IF(AND(3&gt;=$K166,3&lt;=IF($L166="",12,$L166),MOD(3-$K166,$N166)=0),$J166,0)))</f>
        <v>0</v>
      </c>
      <c r="R166" s="19" t="n">
        <f aca="false">IF(OR($M166="",$M166="ERR",$J166="",$K166="",$N166=""),0,IF($N166=0,IF(AND(OR(4=7,4=12),4&gt;=$K166,4&lt;=IF($L166="",12,$L166)),$J166,0),IF(AND(4&gt;=$K166,4&lt;=IF($L166="",12,$L166),MOD(4-$K166,$N166)=0),$J166,0)))</f>
        <v>0</v>
      </c>
      <c r="S166" s="19" t="n">
        <f aca="false">IF(OR($M166="",$M166="ERR",$J166="",$K166="",$N166=""),0,IF($N166=0,IF(AND(OR(5=7,5=12),5&gt;=$K166,5&lt;=IF($L166="",12,$L166)),$J166,0),IF(AND(5&gt;=$K166,5&lt;=IF($L166="",12,$L166),MOD(5-$K166,$N166)=0),$J166,0)))</f>
        <v>0</v>
      </c>
      <c r="T166" s="19" t="n">
        <f aca="false">IF(OR($M166="",$M166="ERR",$J166="",$K166="",$N166=""),0,IF($N166=0,IF(AND(OR(6=7,6=12),6&gt;=$K166,6&lt;=IF($L166="",12,$L166)),$J166,0),IF(AND(6&gt;=$K166,6&lt;=IF($L166="",12,$L166),MOD(6-$K166,$N166)=0),$J166,0)))</f>
        <v>0</v>
      </c>
      <c r="U166" s="19" t="n">
        <f aca="false">IF(OR($M166="",$M166="ERR",$J166="",$K166="",$N166=""),0,IF($N166=0,IF(AND(OR(7=7,7=12),7&gt;=$K166,7&lt;=IF($L166="",12,$L166)),$J166,0),IF(AND(7&gt;=$K166,7&lt;=IF($L166="",12,$L166),MOD(7-$K166,$N166)=0),$J166,0)))</f>
        <v>0</v>
      </c>
      <c r="V166" s="19" t="n">
        <f aca="false">IF(OR($M166="",$M166="ERR",$J166="",$K166="",$N166=""),0,IF($N166=0,IF(AND(OR(8=7,8=12),8&gt;=$K166,8&lt;=IF($L166="",12,$L166)),$J166,0),IF(AND(8&gt;=$K166,8&lt;=IF($L166="",12,$L166),MOD(8-$K166,$N166)=0),$J166,0)))</f>
        <v>0</v>
      </c>
      <c r="W166" s="19" t="n">
        <f aca="false">IF(OR($M166="",$M166="ERR",$J166="",$K166="",$N166=""),0,IF($N166=0,IF(AND(OR(9=7,9=12),9&gt;=$K166,9&lt;=IF($L166="",12,$L166)),$J166,0),IF(AND(9&gt;=$K166,9&lt;=IF($L166="",12,$L166),MOD(9-$K166,$N166)=0),$J166,0)))</f>
        <v>0</v>
      </c>
      <c r="X166" s="19" t="n">
        <f aca="false">IF(OR($M166="",$M166="ERR",$J166="",$K166="",$N166=""),0,IF($N166=0,IF(AND(OR(10=7,10=12),10&gt;=$K166,10&lt;=IF($L166="",12,$L166)),$J166,0),IF(AND(10&gt;=$K166,10&lt;=IF($L166="",12,$L166),MOD(10-$K166,$N166)=0),$J166,0)))</f>
        <v>0</v>
      </c>
      <c r="Y166" s="19" t="n">
        <f aca="false">IF(OR($M166="",$M166="ERR",$J166="",$K166="",$N166=""),0,IF($N166=0,IF(AND(OR(11=7,11=12),11&gt;=$K166,11&lt;=IF($L166="",12,$L166)),$J166,0),IF(AND(11&gt;=$K166,11&lt;=IF($L166="",12,$L166),MOD(11-$K166,$N166)=0),$J166,0)))</f>
        <v>0</v>
      </c>
      <c r="Z166" s="19" t="n">
        <f aca="false">IF(OR($M166="",$M166="ERR",$J166="",$K166="",$N166=""),0,IF($N166=0,IF(AND(OR(12=7,12=12),12&gt;=$K166,12&lt;=IF($L166="",12,$L166)),$J166,0),IF(AND(12&gt;=$K166,12&lt;=IF($L166="",12,$L166),MOD(12-$K166,$N166)=0),$J166,0)))</f>
        <v>0</v>
      </c>
      <c r="AA166" s="36" t="n">
        <f aca="false">SUM(O166:Z166)</f>
        <v>0</v>
      </c>
      <c r="AB166" s="15" t="str">
        <f aca="false">IF(AND($B166="",$D166="",$J166=""),"",IF($B166="","Falta código",IF(ISNA(MATCH($B166,LST_COD,0)),"Código no registrado en Trabajadores",IF($E166="","Concepto no está en el catálogo",IF($M166="ERR","Retención de otro empleador: Origen = Otro empleador",IF(OR($J166="",$K166=""),"Falta monto o mes",IF(OR($K166&lt;1,$K166&gt;12),"Mes inicio inválido",IF(AND($L166&lt;&gt;"",OR($L166&lt;$K166,$L166&gt;12)),"Mes fin inválido",IF($N166="","Falta frecuencia",IF(AND($G166&lt;&gt;"Otro empleador",SUMPRODUCT(($O166:$Z166&lt;&gt;0)*(((COLUMN($O166:$Z166)-14)&lt;INDEX(Trabajadores!$M$6:$M$105,MATCH($B166,LST_COD,0)))+((COLUMN($O166:$Z166)-14)&gt;INDEX(Trabajadores!$N$6:$N$105,MATCH($B166,LST_COD,0)))))&gt;0),"Aviso: hay meses fuera del periodo laboral","OK"))))))))))</f>
        <v/>
      </c>
    </row>
    <row r="167" customFormat="false" ht="15" hidden="false" customHeight="false" outlineLevel="0" collapsed="false">
      <c r="A167" s="23" t="n">
        <v>162</v>
      </c>
      <c r="B167" s="7"/>
      <c r="C167" s="35" t="str">
        <f aca="false">IF($B167="","",IFERROR(INDEX(Trabajadores!$D$6:$D$105,MATCH($B167,LST_COD,0)),"¿Código?"))</f>
        <v/>
      </c>
      <c r="D167" s="30"/>
      <c r="E167" s="9" t="str">
        <f aca="false">IF($D167="","",IFERROR(VLOOKUP($D167,CONC_TABLA,2,FALSE()),""))</f>
        <v/>
      </c>
      <c r="F167" s="9" t="str">
        <f aca="false">IF($D167="","",IFERROR(VLOOKUP($D167,CONC_TABLA,3,FALSE()),""))</f>
        <v/>
      </c>
      <c r="G167" s="30"/>
      <c r="H167" s="30"/>
      <c r="I167" s="30"/>
      <c r="J167" s="29"/>
      <c r="K167" s="28"/>
      <c r="L167" s="28"/>
      <c r="M167" s="9" t="str">
        <f aca="false">IF(OR($B167="",$E167=""),"",IF($E167="INA","INA",IF($G167="Otro empleador",IF($E167="RET","RETO",IF($E167="ORD","OTO","OTX")),IF($E167="RET","ERR",$E167))))</f>
        <v/>
      </c>
      <c r="N167" s="9" t="str">
        <f aca="false">IF($I167="","",IFERROR(VLOOKUP($I167,FREC_TABLA,2,FALSE()),""))</f>
        <v/>
      </c>
      <c r="O167" s="19" t="n">
        <f aca="false">IF(OR($M167="",$M167="ERR",$J167="",$K167="",$N167=""),0,IF($N167=0,IF(AND(OR(1=7,1=12),1&gt;=$K167,1&lt;=IF($L167="",12,$L167)),$J167,0),IF(AND(1&gt;=$K167,1&lt;=IF($L167="",12,$L167),MOD(1-$K167,$N167)=0),$J167,0)))</f>
        <v>0</v>
      </c>
      <c r="P167" s="19" t="n">
        <f aca="false">IF(OR($M167="",$M167="ERR",$J167="",$K167="",$N167=""),0,IF($N167=0,IF(AND(OR(2=7,2=12),2&gt;=$K167,2&lt;=IF($L167="",12,$L167)),$J167,0),IF(AND(2&gt;=$K167,2&lt;=IF($L167="",12,$L167),MOD(2-$K167,$N167)=0),$J167,0)))</f>
        <v>0</v>
      </c>
      <c r="Q167" s="19" t="n">
        <f aca="false">IF(OR($M167="",$M167="ERR",$J167="",$K167="",$N167=""),0,IF($N167=0,IF(AND(OR(3=7,3=12),3&gt;=$K167,3&lt;=IF($L167="",12,$L167)),$J167,0),IF(AND(3&gt;=$K167,3&lt;=IF($L167="",12,$L167),MOD(3-$K167,$N167)=0),$J167,0)))</f>
        <v>0</v>
      </c>
      <c r="R167" s="19" t="n">
        <f aca="false">IF(OR($M167="",$M167="ERR",$J167="",$K167="",$N167=""),0,IF($N167=0,IF(AND(OR(4=7,4=12),4&gt;=$K167,4&lt;=IF($L167="",12,$L167)),$J167,0),IF(AND(4&gt;=$K167,4&lt;=IF($L167="",12,$L167),MOD(4-$K167,$N167)=0),$J167,0)))</f>
        <v>0</v>
      </c>
      <c r="S167" s="19" t="n">
        <f aca="false">IF(OR($M167="",$M167="ERR",$J167="",$K167="",$N167=""),0,IF($N167=0,IF(AND(OR(5=7,5=12),5&gt;=$K167,5&lt;=IF($L167="",12,$L167)),$J167,0),IF(AND(5&gt;=$K167,5&lt;=IF($L167="",12,$L167),MOD(5-$K167,$N167)=0),$J167,0)))</f>
        <v>0</v>
      </c>
      <c r="T167" s="19" t="n">
        <f aca="false">IF(OR($M167="",$M167="ERR",$J167="",$K167="",$N167=""),0,IF($N167=0,IF(AND(OR(6=7,6=12),6&gt;=$K167,6&lt;=IF($L167="",12,$L167)),$J167,0),IF(AND(6&gt;=$K167,6&lt;=IF($L167="",12,$L167),MOD(6-$K167,$N167)=0),$J167,0)))</f>
        <v>0</v>
      </c>
      <c r="U167" s="19" t="n">
        <f aca="false">IF(OR($M167="",$M167="ERR",$J167="",$K167="",$N167=""),0,IF($N167=0,IF(AND(OR(7=7,7=12),7&gt;=$K167,7&lt;=IF($L167="",12,$L167)),$J167,0),IF(AND(7&gt;=$K167,7&lt;=IF($L167="",12,$L167),MOD(7-$K167,$N167)=0),$J167,0)))</f>
        <v>0</v>
      </c>
      <c r="V167" s="19" t="n">
        <f aca="false">IF(OR($M167="",$M167="ERR",$J167="",$K167="",$N167=""),0,IF($N167=0,IF(AND(OR(8=7,8=12),8&gt;=$K167,8&lt;=IF($L167="",12,$L167)),$J167,0),IF(AND(8&gt;=$K167,8&lt;=IF($L167="",12,$L167),MOD(8-$K167,$N167)=0),$J167,0)))</f>
        <v>0</v>
      </c>
      <c r="W167" s="19" t="n">
        <f aca="false">IF(OR($M167="",$M167="ERR",$J167="",$K167="",$N167=""),0,IF($N167=0,IF(AND(OR(9=7,9=12),9&gt;=$K167,9&lt;=IF($L167="",12,$L167)),$J167,0),IF(AND(9&gt;=$K167,9&lt;=IF($L167="",12,$L167),MOD(9-$K167,$N167)=0),$J167,0)))</f>
        <v>0</v>
      </c>
      <c r="X167" s="19" t="n">
        <f aca="false">IF(OR($M167="",$M167="ERR",$J167="",$K167="",$N167=""),0,IF($N167=0,IF(AND(OR(10=7,10=12),10&gt;=$K167,10&lt;=IF($L167="",12,$L167)),$J167,0),IF(AND(10&gt;=$K167,10&lt;=IF($L167="",12,$L167),MOD(10-$K167,$N167)=0),$J167,0)))</f>
        <v>0</v>
      </c>
      <c r="Y167" s="19" t="n">
        <f aca="false">IF(OR($M167="",$M167="ERR",$J167="",$K167="",$N167=""),0,IF($N167=0,IF(AND(OR(11=7,11=12),11&gt;=$K167,11&lt;=IF($L167="",12,$L167)),$J167,0),IF(AND(11&gt;=$K167,11&lt;=IF($L167="",12,$L167),MOD(11-$K167,$N167)=0),$J167,0)))</f>
        <v>0</v>
      </c>
      <c r="Z167" s="19" t="n">
        <f aca="false">IF(OR($M167="",$M167="ERR",$J167="",$K167="",$N167=""),0,IF($N167=0,IF(AND(OR(12=7,12=12),12&gt;=$K167,12&lt;=IF($L167="",12,$L167)),$J167,0),IF(AND(12&gt;=$K167,12&lt;=IF($L167="",12,$L167),MOD(12-$K167,$N167)=0),$J167,0)))</f>
        <v>0</v>
      </c>
      <c r="AA167" s="36" t="n">
        <f aca="false">SUM(O167:Z167)</f>
        <v>0</v>
      </c>
      <c r="AB167" s="15" t="str">
        <f aca="false">IF(AND($B167="",$D167="",$J167=""),"",IF($B167="","Falta código",IF(ISNA(MATCH($B167,LST_COD,0)),"Código no registrado en Trabajadores",IF($E167="","Concepto no está en el catálogo",IF($M167="ERR","Retención de otro empleador: Origen = Otro empleador",IF(OR($J167="",$K167=""),"Falta monto o mes",IF(OR($K167&lt;1,$K167&gt;12),"Mes inicio inválido",IF(AND($L167&lt;&gt;"",OR($L167&lt;$K167,$L167&gt;12)),"Mes fin inválido",IF($N167="","Falta frecuencia",IF(AND($G167&lt;&gt;"Otro empleador",SUMPRODUCT(($O167:$Z167&lt;&gt;0)*(((COLUMN($O167:$Z167)-14)&lt;INDEX(Trabajadores!$M$6:$M$105,MATCH($B167,LST_COD,0)))+((COLUMN($O167:$Z167)-14)&gt;INDEX(Trabajadores!$N$6:$N$105,MATCH($B167,LST_COD,0)))))&gt;0),"Aviso: hay meses fuera del periodo laboral","OK"))))))))))</f>
        <v/>
      </c>
    </row>
    <row r="168" customFormat="false" ht="15" hidden="false" customHeight="false" outlineLevel="0" collapsed="false">
      <c r="A168" s="23" t="n">
        <v>163</v>
      </c>
      <c r="B168" s="7"/>
      <c r="C168" s="35" t="str">
        <f aca="false">IF($B168="","",IFERROR(INDEX(Trabajadores!$D$6:$D$105,MATCH($B168,LST_COD,0)),"¿Código?"))</f>
        <v/>
      </c>
      <c r="D168" s="30"/>
      <c r="E168" s="9" t="str">
        <f aca="false">IF($D168="","",IFERROR(VLOOKUP($D168,CONC_TABLA,2,FALSE()),""))</f>
        <v/>
      </c>
      <c r="F168" s="9" t="str">
        <f aca="false">IF($D168="","",IFERROR(VLOOKUP($D168,CONC_TABLA,3,FALSE()),""))</f>
        <v/>
      </c>
      <c r="G168" s="30"/>
      <c r="H168" s="30"/>
      <c r="I168" s="30"/>
      <c r="J168" s="29"/>
      <c r="K168" s="28"/>
      <c r="L168" s="28"/>
      <c r="M168" s="9" t="str">
        <f aca="false">IF(OR($B168="",$E168=""),"",IF($E168="INA","INA",IF($G168="Otro empleador",IF($E168="RET","RETO",IF($E168="ORD","OTO","OTX")),IF($E168="RET","ERR",$E168))))</f>
        <v/>
      </c>
      <c r="N168" s="9" t="str">
        <f aca="false">IF($I168="","",IFERROR(VLOOKUP($I168,FREC_TABLA,2,FALSE()),""))</f>
        <v/>
      </c>
      <c r="O168" s="19" t="n">
        <f aca="false">IF(OR($M168="",$M168="ERR",$J168="",$K168="",$N168=""),0,IF($N168=0,IF(AND(OR(1=7,1=12),1&gt;=$K168,1&lt;=IF($L168="",12,$L168)),$J168,0),IF(AND(1&gt;=$K168,1&lt;=IF($L168="",12,$L168),MOD(1-$K168,$N168)=0),$J168,0)))</f>
        <v>0</v>
      </c>
      <c r="P168" s="19" t="n">
        <f aca="false">IF(OR($M168="",$M168="ERR",$J168="",$K168="",$N168=""),0,IF($N168=0,IF(AND(OR(2=7,2=12),2&gt;=$K168,2&lt;=IF($L168="",12,$L168)),$J168,0),IF(AND(2&gt;=$K168,2&lt;=IF($L168="",12,$L168),MOD(2-$K168,$N168)=0),$J168,0)))</f>
        <v>0</v>
      </c>
      <c r="Q168" s="19" t="n">
        <f aca="false">IF(OR($M168="",$M168="ERR",$J168="",$K168="",$N168=""),0,IF($N168=0,IF(AND(OR(3=7,3=12),3&gt;=$K168,3&lt;=IF($L168="",12,$L168)),$J168,0),IF(AND(3&gt;=$K168,3&lt;=IF($L168="",12,$L168),MOD(3-$K168,$N168)=0),$J168,0)))</f>
        <v>0</v>
      </c>
      <c r="R168" s="19" t="n">
        <f aca="false">IF(OR($M168="",$M168="ERR",$J168="",$K168="",$N168=""),0,IF($N168=0,IF(AND(OR(4=7,4=12),4&gt;=$K168,4&lt;=IF($L168="",12,$L168)),$J168,0),IF(AND(4&gt;=$K168,4&lt;=IF($L168="",12,$L168),MOD(4-$K168,$N168)=0),$J168,0)))</f>
        <v>0</v>
      </c>
      <c r="S168" s="19" t="n">
        <f aca="false">IF(OR($M168="",$M168="ERR",$J168="",$K168="",$N168=""),0,IF($N168=0,IF(AND(OR(5=7,5=12),5&gt;=$K168,5&lt;=IF($L168="",12,$L168)),$J168,0),IF(AND(5&gt;=$K168,5&lt;=IF($L168="",12,$L168),MOD(5-$K168,$N168)=0),$J168,0)))</f>
        <v>0</v>
      </c>
      <c r="T168" s="19" t="n">
        <f aca="false">IF(OR($M168="",$M168="ERR",$J168="",$K168="",$N168=""),0,IF($N168=0,IF(AND(OR(6=7,6=12),6&gt;=$K168,6&lt;=IF($L168="",12,$L168)),$J168,0),IF(AND(6&gt;=$K168,6&lt;=IF($L168="",12,$L168),MOD(6-$K168,$N168)=0),$J168,0)))</f>
        <v>0</v>
      </c>
      <c r="U168" s="19" t="n">
        <f aca="false">IF(OR($M168="",$M168="ERR",$J168="",$K168="",$N168=""),0,IF($N168=0,IF(AND(OR(7=7,7=12),7&gt;=$K168,7&lt;=IF($L168="",12,$L168)),$J168,0),IF(AND(7&gt;=$K168,7&lt;=IF($L168="",12,$L168),MOD(7-$K168,$N168)=0),$J168,0)))</f>
        <v>0</v>
      </c>
      <c r="V168" s="19" t="n">
        <f aca="false">IF(OR($M168="",$M168="ERR",$J168="",$K168="",$N168=""),0,IF($N168=0,IF(AND(OR(8=7,8=12),8&gt;=$K168,8&lt;=IF($L168="",12,$L168)),$J168,0),IF(AND(8&gt;=$K168,8&lt;=IF($L168="",12,$L168),MOD(8-$K168,$N168)=0),$J168,0)))</f>
        <v>0</v>
      </c>
      <c r="W168" s="19" t="n">
        <f aca="false">IF(OR($M168="",$M168="ERR",$J168="",$K168="",$N168=""),0,IF($N168=0,IF(AND(OR(9=7,9=12),9&gt;=$K168,9&lt;=IF($L168="",12,$L168)),$J168,0),IF(AND(9&gt;=$K168,9&lt;=IF($L168="",12,$L168),MOD(9-$K168,$N168)=0),$J168,0)))</f>
        <v>0</v>
      </c>
      <c r="X168" s="19" t="n">
        <f aca="false">IF(OR($M168="",$M168="ERR",$J168="",$K168="",$N168=""),0,IF($N168=0,IF(AND(OR(10=7,10=12),10&gt;=$K168,10&lt;=IF($L168="",12,$L168)),$J168,0),IF(AND(10&gt;=$K168,10&lt;=IF($L168="",12,$L168),MOD(10-$K168,$N168)=0),$J168,0)))</f>
        <v>0</v>
      </c>
      <c r="Y168" s="19" t="n">
        <f aca="false">IF(OR($M168="",$M168="ERR",$J168="",$K168="",$N168=""),0,IF($N168=0,IF(AND(OR(11=7,11=12),11&gt;=$K168,11&lt;=IF($L168="",12,$L168)),$J168,0),IF(AND(11&gt;=$K168,11&lt;=IF($L168="",12,$L168),MOD(11-$K168,$N168)=0),$J168,0)))</f>
        <v>0</v>
      </c>
      <c r="Z168" s="19" t="n">
        <f aca="false">IF(OR($M168="",$M168="ERR",$J168="",$K168="",$N168=""),0,IF($N168=0,IF(AND(OR(12=7,12=12),12&gt;=$K168,12&lt;=IF($L168="",12,$L168)),$J168,0),IF(AND(12&gt;=$K168,12&lt;=IF($L168="",12,$L168),MOD(12-$K168,$N168)=0),$J168,0)))</f>
        <v>0</v>
      </c>
      <c r="AA168" s="36" t="n">
        <f aca="false">SUM(O168:Z168)</f>
        <v>0</v>
      </c>
      <c r="AB168" s="15" t="str">
        <f aca="false">IF(AND($B168="",$D168="",$J168=""),"",IF($B168="","Falta código",IF(ISNA(MATCH($B168,LST_COD,0)),"Código no registrado en Trabajadores",IF($E168="","Concepto no está en el catálogo",IF($M168="ERR","Retención de otro empleador: Origen = Otro empleador",IF(OR($J168="",$K168=""),"Falta monto o mes",IF(OR($K168&lt;1,$K168&gt;12),"Mes inicio inválido",IF(AND($L168&lt;&gt;"",OR($L168&lt;$K168,$L168&gt;12)),"Mes fin inválido",IF($N168="","Falta frecuencia",IF(AND($G168&lt;&gt;"Otro empleador",SUMPRODUCT(($O168:$Z168&lt;&gt;0)*(((COLUMN($O168:$Z168)-14)&lt;INDEX(Trabajadores!$M$6:$M$105,MATCH($B168,LST_COD,0)))+((COLUMN($O168:$Z168)-14)&gt;INDEX(Trabajadores!$N$6:$N$105,MATCH($B168,LST_COD,0)))))&gt;0),"Aviso: hay meses fuera del periodo laboral","OK"))))))))))</f>
        <v/>
      </c>
    </row>
    <row r="169" customFormat="false" ht="15" hidden="false" customHeight="false" outlineLevel="0" collapsed="false">
      <c r="A169" s="23" t="n">
        <v>164</v>
      </c>
      <c r="B169" s="7"/>
      <c r="C169" s="35" t="str">
        <f aca="false">IF($B169="","",IFERROR(INDEX(Trabajadores!$D$6:$D$105,MATCH($B169,LST_COD,0)),"¿Código?"))</f>
        <v/>
      </c>
      <c r="D169" s="30"/>
      <c r="E169" s="9" t="str">
        <f aca="false">IF($D169="","",IFERROR(VLOOKUP($D169,CONC_TABLA,2,FALSE()),""))</f>
        <v/>
      </c>
      <c r="F169" s="9" t="str">
        <f aca="false">IF($D169="","",IFERROR(VLOOKUP($D169,CONC_TABLA,3,FALSE()),""))</f>
        <v/>
      </c>
      <c r="G169" s="30"/>
      <c r="H169" s="30"/>
      <c r="I169" s="30"/>
      <c r="J169" s="29"/>
      <c r="K169" s="28"/>
      <c r="L169" s="28"/>
      <c r="M169" s="9" t="str">
        <f aca="false">IF(OR($B169="",$E169=""),"",IF($E169="INA","INA",IF($G169="Otro empleador",IF($E169="RET","RETO",IF($E169="ORD","OTO","OTX")),IF($E169="RET","ERR",$E169))))</f>
        <v/>
      </c>
      <c r="N169" s="9" t="str">
        <f aca="false">IF($I169="","",IFERROR(VLOOKUP($I169,FREC_TABLA,2,FALSE()),""))</f>
        <v/>
      </c>
      <c r="O169" s="19" t="n">
        <f aca="false">IF(OR($M169="",$M169="ERR",$J169="",$K169="",$N169=""),0,IF($N169=0,IF(AND(OR(1=7,1=12),1&gt;=$K169,1&lt;=IF($L169="",12,$L169)),$J169,0),IF(AND(1&gt;=$K169,1&lt;=IF($L169="",12,$L169),MOD(1-$K169,$N169)=0),$J169,0)))</f>
        <v>0</v>
      </c>
      <c r="P169" s="19" t="n">
        <f aca="false">IF(OR($M169="",$M169="ERR",$J169="",$K169="",$N169=""),0,IF($N169=0,IF(AND(OR(2=7,2=12),2&gt;=$K169,2&lt;=IF($L169="",12,$L169)),$J169,0),IF(AND(2&gt;=$K169,2&lt;=IF($L169="",12,$L169),MOD(2-$K169,$N169)=0),$J169,0)))</f>
        <v>0</v>
      </c>
      <c r="Q169" s="19" t="n">
        <f aca="false">IF(OR($M169="",$M169="ERR",$J169="",$K169="",$N169=""),0,IF($N169=0,IF(AND(OR(3=7,3=12),3&gt;=$K169,3&lt;=IF($L169="",12,$L169)),$J169,0),IF(AND(3&gt;=$K169,3&lt;=IF($L169="",12,$L169),MOD(3-$K169,$N169)=0),$J169,0)))</f>
        <v>0</v>
      </c>
      <c r="R169" s="19" t="n">
        <f aca="false">IF(OR($M169="",$M169="ERR",$J169="",$K169="",$N169=""),0,IF($N169=0,IF(AND(OR(4=7,4=12),4&gt;=$K169,4&lt;=IF($L169="",12,$L169)),$J169,0),IF(AND(4&gt;=$K169,4&lt;=IF($L169="",12,$L169),MOD(4-$K169,$N169)=0),$J169,0)))</f>
        <v>0</v>
      </c>
      <c r="S169" s="19" t="n">
        <f aca="false">IF(OR($M169="",$M169="ERR",$J169="",$K169="",$N169=""),0,IF($N169=0,IF(AND(OR(5=7,5=12),5&gt;=$K169,5&lt;=IF($L169="",12,$L169)),$J169,0),IF(AND(5&gt;=$K169,5&lt;=IF($L169="",12,$L169),MOD(5-$K169,$N169)=0),$J169,0)))</f>
        <v>0</v>
      </c>
      <c r="T169" s="19" t="n">
        <f aca="false">IF(OR($M169="",$M169="ERR",$J169="",$K169="",$N169=""),0,IF($N169=0,IF(AND(OR(6=7,6=12),6&gt;=$K169,6&lt;=IF($L169="",12,$L169)),$J169,0),IF(AND(6&gt;=$K169,6&lt;=IF($L169="",12,$L169),MOD(6-$K169,$N169)=0),$J169,0)))</f>
        <v>0</v>
      </c>
      <c r="U169" s="19" t="n">
        <f aca="false">IF(OR($M169="",$M169="ERR",$J169="",$K169="",$N169=""),0,IF($N169=0,IF(AND(OR(7=7,7=12),7&gt;=$K169,7&lt;=IF($L169="",12,$L169)),$J169,0),IF(AND(7&gt;=$K169,7&lt;=IF($L169="",12,$L169),MOD(7-$K169,$N169)=0),$J169,0)))</f>
        <v>0</v>
      </c>
      <c r="V169" s="19" t="n">
        <f aca="false">IF(OR($M169="",$M169="ERR",$J169="",$K169="",$N169=""),0,IF($N169=0,IF(AND(OR(8=7,8=12),8&gt;=$K169,8&lt;=IF($L169="",12,$L169)),$J169,0),IF(AND(8&gt;=$K169,8&lt;=IF($L169="",12,$L169),MOD(8-$K169,$N169)=0),$J169,0)))</f>
        <v>0</v>
      </c>
      <c r="W169" s="19" t="n">
        <f aca="false">IF(OR($M169="",$M169="ERR",$J169="",$K169="",$N169=""),0,IF($N169=0,IF(AND(OR(9=7,9=12),9&gt;=$K169,9&lt;=IF($L169="",12,$L169)),$J169,0),IF(AND(9&gt;=$K169,9&lt;=IF($L169="",12,$L169),MOD(9-$K169,$N169)=0),$J169,0)))</f>
        <v>0</v>
      </c>
      <c r="X169" s="19" t="n">
        <f aca="false">IF(OR($M169="",$M169="ERR",$J169="",$K169="",$N169=""),0,IF($N169=0,IF(AND(OR(10=7,10=12),10&gt;=$K169,10&lt;=IF($L169="",12,$L169)),$J169,0),IF(AND(10&gt;=$K169,10&lt;=IF($L169="",12,$L169),MOD(10-$K169,$N169)=0),$J169,0)))</f>
        <v>0</v>
      </c>
      <c r="Y169" s="19" t="n">
        <f aca="false">IF(OR($M169="",$M169="ERR",$J169="",$K169="",$N169=""),0,IF($N169=0,IF(AND(OR(11=7,11=12),11&gt;=$K169,11&lt;=IF($L169="",12,$L169)),$J169,0),IF(AND(11&gt;=$K169,11&lt;=IF($L169="",12,$L169),MOD(11-$K169,$N169)=0),$J169,0)))</f>
        <v>0</v>
      </c>
      <c r="Z169" s="19" t="n">
        <f aca="false">IF(OR($M169="",$M169="ERR",$J169="",$K169="",$N169=""),0,IF($N169=0,IF(AND(OR(12=7,12=12),12&gt;=$K169,12&lt;=IF($L169="",12,$L169)),$J169,0),IF(AND(12&gt;=$K169,12&lt;=IF($L169="",12,$L169),MOD(12-$K169,$N169)=0),$J169,0)))</f>
        <v>0</v>
      </c>
      <c r="AA169" s="36" t="n">
        <f aca="false">SUM(O169:Z169)</f>
        <v>0</v>
      </c>
      <c r="AB169" s="15" t="str">
        <f aca="false">IF(AND($B169="",$D169="",$J169=""),"",IF($B169="","Falta código",IF(ISNA(MATCH($B169,LST_COD,0)),"Código no registrado en Trabajadores",IF($E169="","Concepto no está en el catálogo",IF($M169="ERR","Retención de otro empleador: Origen = Otro empleador",IF(OR($J169="",$K169=""),"Falta monto o mes",IF(OR($K169&lt;1,$K169&gt;12),"Mes inicio inválido",IF(AND($L169&lt;&gt;"",OR($L169&lt;$K169,$L169&gt;12)),"Mes fin inválido",IF($N169="","Falta frecuencia",IF(AND($G169&lt;&gt;"Otro empleador",SUMPRODUCT(($O169:$Z169&lt;&gt;0)*(((COLUMN($O169:$Z169)-14)&lt;INDEX(Trabajadores!$M$6:$M$105,MATCH($B169,LST_COD,0)))+((COLUMN($O169:$Z169)-14)&gt;INDEX(Trabajadores!$N$6:$N$105,MATCH($B169,LST_COD,0)))))&gt;0),"Aviso: hay meses fuera del periodo laboral","OK"))))))))))</f>
        <v/>
      </c>
    </row>
    <row r="170" customFormat="false" ht="15" hidden="false" customHeight="false" outlineLevel="0" collapsed="false">
      <c r="A170" s="23" t="n">
        <v>165</v>
      </c>
      <c r="B170" s="7"/>
      <c r="C170" s="35" t="str">
        <f aca="false">IF($B170="","",IFERROR(INDEX(Trabajadores!$D$6:$D$105,MATCH($B170,LST_COD,0)),"¿Código?"))</f>
        <v/>
      </c>
      <c r="D170" s="30"/>
      <c r="E170" s="9" t="str">
        <f aca="false">IF($D170="","",IFERROR(VLOOKUP($D170,CONC_TABLA,2,FALSE()),""))</f>
        <v/>
      </c>
      <c r="F170" s="9" t="str">
        <f aca="false">IF($D170="","",IFERROR(VLOOKUP($D170,CONC_TABLA,3,FALSE()),""))</f>
        <v/>
      </c>
      <c r="G170" s="30"/>
      <c r="H170" s="30"/>
      <c r="I170" s="30"/>
      <c r="J170" s="29"/>
      <c r="K170" s="28"/>
      <c r="L170" s="28"/>
      <c r="M170" s="9" t="str">
        <f aca="false">IF(OR($B170="",$E170=""),"",IF($E170="INA","INA",IF($G170="Otro empleador",IF($E170="RET","RETO",IF($E170="ORD","OTO","OTX")),IF($E170="RET","ERR",$E170))))</f>
        <v/>
      </c>
      <c r="N170" s="9" t="str">
        <f aca="false">IF($I170="","",IFERROR(VLOOKUP($I170,FREC_TABLA,2,FALSE()),""))</f>
        <v/>
      </c>
      <c r="O170" s="19" t="n">
        <f aca="false">IF(OR($M170="",$M170="ERR",$J170="",$K170="",$N170=""),0,IF($N170=0,IF(AND(OR(1=7,1=12),1&gt;=$K170,1&lt;=IF($L170="",12,$L170)),$J170,0),IF(AND(1&gt;=$K170,1&lt;=IF($L170="",12,$L170),MOD(1-$K170,$N170)=0),$J170,0)))</f>
        <v>0</v>
      </c>
      <c r="P170" s="19" t="n">
        <f aca="false">IF(OR($M170="",$M170="ERR",$J170="",$K170="",$N170=""),0,IF($N170=0,IF(AND(OR(2=7,2=12),2&gt;=$K170,2&lt;=IF($L170="",12,$L170)),$J170,0),IF(AND(2&gt;=$K170,2&lt;=IF($L170="",12,$L170),MOD(2-$K170,$N170)=0),$J170,0)))</f>
        <v>0</v>
      </c>
      <c r="Q170" s="19" t="n">
        <f aca="false">IF(OR($M170="",$M170="ERR",$J170="",$K170="",$N170=""),0,IF($N170=0,IF(AND(OR(3=7,3=12),3&gt;=$K170,3&lt;=IF($L170="",12,$L170)),$J170,0),IF(AND(3&gt;=$K170,3&lt;=IF($L170="",12,$L170),MOD(3-$K170,$N170)=0),$J170,0)))</f>
        <v>0</v>
      </c>
      <c r="R170" s="19" t="n">
        <f aca="false">IF(OR($M170="",$M170="ERR",$J170="",$K170="",$N170=""),0,IF($N170=0,IF(AND(OR(4=7,4=12),4&gt;=$K170,4&lt;=IF($L170="",12,$L170)),$J170,0),IF(AND(4&gt;=$K170,4&lt;=IF($L170="",12,$L170),MOD(4-$K170,$N170)=0),$J170,0)))</f>
        <v>0</v>
      </c>
      <c r="S170" s="19" t="n">
        <f aca="false">IF(OR($M170="",$M170="ERR",$J170="",$K170="",$N170=""),0,IF($N170=0,IF(AND(OR(5=7,5=12),5&gt;=$K170,5&lt;=IF($L170="",12,$L170)),$J170,0),IF(AND(5&gt;=$K170,5&lt;=IF($L170="",12,$L170),MOD(5-$K170,$N170)=0),$J170,0)))</f>
        <v>0</v>
      </c>
      <c r="T170" s="19" t="n">
        <f aca="false">IF(OR($M170="",$M170="ERR",$J170="",$K170="",$N170=""),0,IF($N170=0,IF(AND(OR(6=7,6=12),6&gt;=$K170,6&lt;=IF($L170="",12,$L170)),$J170,0),IF(AND(6&gt;=$K170,6&lt;=IF($L170="",12,$L170),MOD(6-$K170,$N170)=0),$J170,0)))</f>
        <v>0</v>
      </c>
      <c r="U170" s="19" t="n">
        <f aca="false">IF(OR($M170="",$M170="ERR",$J170="",$K170="",$N170=""),0,IF($N170=0,IF(AND(OR(7=7,7=12),7&gt;=$K170,7&lt;=IF($L170="",12,$L170)),$J170,0),IF(AND(7&gt;=$K170,7&lt;=IF($L170="",12,$L170),MOD(7-$K170,$N170)=0),$J170,0)))</f>
        <v>0</v>
      </c>
      <c r="V170" s="19" t="n">
        <f aca="false">IF(OR($M170="",$M170="ERR",$J170="",$K170="",$N170=""),0,IF($N170=0,IF(AND(OR(8=7,8=12),8&gt;=$K170,8&lt;=IF($L170="",12,$L170)),$J170,0),IF(AND(8&gt;=$K170,8&lt;=IF($L170="",12,$L170),MOD(8-$K170,$N170)=0),$J170,0)))</f>
        <v>0</v>
      </c>
      <c r="W170" s="19" t="n">
        <f aca="false">IF(OR($M170="",$M170="ERR",$J170="",$K170="",$N170=""),0,IF($N170=0,IF(AND(OR(9=7,9=12),9&gt;=$K170,9&lt;=IF($L170="",12,$L170)),$J170,0),IF(AND(9&gt;=$K170,9&lt;=IF($L170="",12,$L170),MOD(9-$K170,$N170)=0),$J170,0)))</f>
        <v>0</v>
      </c>
      <c r="X170" s="19" t="n">
        <f aca="false">IF(OR($M170="",$M170="ERR",$J170="",$K170="",$N170=""),0,IF($N170=0,IF(AND(OR(10=7,10=12),10&gt;=$K170,10&lt;=IF($L170="",12,$L170)),$J170,0),IF(AND(10&gt;=$K170,10&lt;=IF($L170="",12,$L170),MOD(10-$K170,$N170)=0),$J170,0)))</f>
        <v>0</v>
      </c>
      <c r="Y170" s="19" t="n">
        <f aca="false">IF(OR($M170="",$M170="ERR",$J170="",$K170="",$N170=""),0,IF($N170=0,IF(AND(OR(11=7,11=12),11&gt;=$K170,11&lt;=IF($L170="",12,$L170)),$J170,0),IF(AND(11&gt;=$K170,11&lt;=IF($L170="",12,$L170),MOD(11-$K170,$N170)=0),$J170,0)))</f>
        <v>0</v>
      </c>
      <c r="Z170" s="19" t="n">
        <f aca="false">IF(OR($M170="",$M170="ERR",$J170="",$K170="",$N170=""),0,IF($N170=0,IF(AND(OR(12=7,12=12),12&gt;=$K170,12&lt;=IF($L170="",12,$L170)),$J170,0),IF(AND(12&gt;=$K170,12&lt;=IF($L170="",12,$L170),MOD(12-$K170,$N170)=0),$J170,0)))</f>
        <v>0</v>
      </c>
      <c r="AA170" s="36" t="n">
        <f aca="false">SUM(O170:Z170)</f>
        <v>0</v>
      </c>
      <c r="AB170" s="15" t="str">
        <f aca="false">IF(AND($B170="",$D170="",$J170=""),"",IF($B170="","Falta código",IF(ISNA(MATCH($B170,LST_COD,0)),"Código no registrado en Trabajadores",IF($E170="","Concepto no está en el catálogo",IF($M170="ERR","Retención de otro empleador: Origen = Otro empleador",IF(OR($J170="",$K170=""),"Falta monto o mes",IF(OR($K170&lt;1,$K170&gt;12),"Mes inicio inválido",IF(AND($L170&lt;&gt;"",OR($L170&lt;$K170,$L170&gt;12)),"Mes fin inválido",IF($N170="","Falta frecuencia",IF(AND($G170&lt;&gt;"Otro empleador",SUMPRODUCT(($O170:$Z170&lt;&gt;0)*(((COLUMN($O170:$Z170)-14)&lt;INDEX(Trabajadores!$M$6:$M$105,MATCH($B170,LST_COD,0)))+((COLUMN($O170:$Z170)-14)&gt;INDEX(Trabajadores!$N$6:$N$105,MATCH($B170,LST_COD,0)))))&gt;0),"Aviso: hay meses fuera del periodo laboral","OK"))))))))))</f>
        <v/>
      </c>
    </row>
    <row r="171" customFormat="false" ht="15" hidden="false" customHeight="false" outlineLevel="0" collapsed="false">
      <c r="A171" s="23" t="n">
        <v>166</v>
      </c>
      <c r="B171" s="7"/>
      <c r="C171" s="35" t="str">
        <f aca="false">IF($B171="","",IFERROR(INDEX(Trabajadores!$D$6:$D$105,MATCH($B171,LST_COD,0)),"¿Código?"))</f>
        <v/>
      </c>
      <c r="D171" s="30"/>
      <c r="E171" s="9" t="str">
        <f aca="false">IF($D171="","",IFERROR(VLOOKUP($D171,CONC_TABLA,2,FALSE()),""))</f>
        <v/>
      </c>
      <c r="F171" s="9" t="str">
        <f aca="false">IF($D171="","",IFERROR(VLOOKUP($D171,CONC_TABLA,3,FALSE()),""))</f>
        <v/>
      </c>
      <c r="G171" s="30"/>
      <c r="H171" s="30"/>
      <c r="I171" s="30"/>
      <c r="J171" s="29"/>
      <c r="K171" s="28"/>
      <c r="L171" s="28"/>
      <c r="M171" s="9" t="str">
        <f aca="false">IF(OR($B171="",$E171=""),"",IF($E171="INA","INA",IF($G171="Otro empleador",IF($E171="RET","RETO",IF($E171="ORD","OTO","OTX")),IF($E171="RET","ERR",$E171))))</f>
        <v/>
      </c>
      <c r="N171" s="9" t="str">
        <f aca="false">IF($I171="","",IFERROR(VLOOKUP($I171,FREC_TABLA,2,FALSE()),""))</f>
        <v/>
      </c>
      <c r="O171" s="19" t="n">
        <f aca="false">IF(OR($M171="",$M171="ERR",$J171="",$K171="",$N171=""),0,IF($N171=0,IF(AND(OR(1=7,1=12),1&gt;=$K171,1&lt;=IF($L171="",12,$L171)),$J171,0),IF(AND(1&gt;=$K171,1&lt;=IF($L171="",12,$L171),MOD(1-$K171,$N171)=0),$J171,0)))</f>
        <v>0</v>
      </c>
      <c r="P171" s="19" t="n">
        <f aca="false">IF(OR($M171="",$M171="ERR",$J171="",$K171="",$N171=""),0,IF($N171=0,IF(AND(OR(2=7,2=12),2&gt;=$K171,2&lt;=IF($L171="",12,$L171)),$J171,0),IF(AND(2&gt;=$K171,2&lt;=IF($L171="",12,$L171),MOD(2-$K171,$N171)=0),$J171,0)))</f>
        <v>0</v>
      </c>
      <c r="Q171" s="19" t="n">
        <f aca="false">IF(OR($M171="",$M171="ERR",$J171="",$K171="",$N171=""),0,IF($N171=0,IF(AND(OR(3=7,3=12),3&gt;=$K171,3&lt;=IF($L171="",12,$L171)),$J171,0),IF(AND(3&gt;=$K171,3&lt;=IF($L171="",12,$L171),MOD(3-$K171,$N171)=0),$J171,0)))</f>
        <v>0</v>
      </c>
      <c r="R171" s="19" t="n">
        <f aca="false">IF(OR($M171="",$M171="ERR",$J171="",$K171="",$N171=""),0,IF($N171=0,IF(AND(OR(4=7,4=12),4&gt;=$K171,4&lt;=IF($L171="",12,$L171)),$J171,0),IF(AND(4&gt;=$K171,4&lt;=IF($L171="",12,$L171),MOD(4-$K171,$N171)=0),$J171,0)))</f>
        <v>0</v>
      </c>
      <c r="S171" s="19" t="n">
        <f aca="false">IF(OR($M171="",$M171="ERR",$J171="",$K171="",$N171=""),0,IF($N171=0,IF(AND(OR(5=7,5=12),5&gt;=$K171,5&lt;=IF($L171="",12,$L171)),$J171,0),IF(AND(5&gt;=$K171,5&lt;=IF($L171="",12,$L171),MOD(5-$K171,$N171)=0),$J171,0)))</f>
        <v>0</v>
      </c>
      <c r="T171" s="19" t="n">
        <f aca="false">IF(OR($M171="",$M171="ERR",$J171="",$K171="",$N171=""),0,IF($N171=0,IF(AND(OR(6=7,6=12),6&gt;=$K171,6&lt;=IF($L171="",12,$L171)),$J171,0),IF(AND(6&gt;=$K171,6&lt;=IF($L171="",12,$L171),MOD(6-$K171,$N171)=0),$J171,0)))</f>
        <v>0</v>
      </c>
      <c r="U171" s="19" t="n">
        <f aca="false">IF(OR($M171="",$M171="ERR",$J171="",$K171="",$N171=""),0,IF($N171=0,IF(AND(OR(7=7,7=12),7&gt;=$K171,7&lt;=IF($L171="",12,$L171)),$J171,0),IF(AND(7&gt;=$K171,7&lt;=IF($L171="",12,$L171),MOD(7-$K171,$N171)=0),$J171,0)))</f>
        <v>0</v>
      </c>
      <c r="V171" s="19" t="n">
        <f aca="false">IF(OR($M171="",$M171="ERR",$J171="",$K171="",$N171=""),0,IF($N171=0,IF(AND(OR(8=7,8=12),8&gt;=$K171,8&lt;=IF($L171="",12,$L171)),$J171,0),IF(AND(8&gt;=$K171,8&lt;=IF($L171="",12,$L171),MOD(8-$K171,$N171)=0),$J171,0)))</f>
        <v>0</v>
      </c>
      <c r="W171" s="19" t="n">
        <f aca="false">IF(OR($M171="",$M171="ERR",$J171="",$K171="",$N171=""),0,IF($N171=0,IF(AND(OR(9=7,9=12),9&gt;=$K171,9&lt;=IF($L171="",12,$L171)),$J171,0),IF(AND(9&gt;=$K171,9&lt;=IF($L171="",12,$L171),MOD(9-$K171,$N171)=0),$J171,0)))</f>
        <v>0</v>
      </c>
      <c r="X171" s="19" t="n">
        <f aca="false">IF(OR($M171="",$M171="ERR",$J171="",$K171="",$N171=""),0,IF($N171=0,IF(AND(OR(10=7,10=12),10&gt;=$K171,10&lt;=IF($L171="",12,$L171)),$J171,0),IF(AND(10&gt;=$K171,10&lt;=IF($L171="",12,$L171),MOD(10-$K171,$N171)=0),$J171,0)))</f>
        <v>0</v>
      </c>
      <c r="Y171" s="19" t="n">
        <f aca="false">IF(OR($M171="",$M171="ERR",$J171="",$K171="",$N171=""),0,IF($N171=0,IF(AND(OR(11=7,11=12),11&gt;=$K171,11&lt;=IF($L171="",12,$L171)),$J171,0),IF(AND(11&gt;=$K171,11&lt;=IF($L171="",12,$L171),MOD(11-$K171,$N171)=0),$J171,0)))</f>
        <v>0</v>
      </c>
      <c r="Z171" s="19" t="n">
        <f aca="false">IF(OR($M171="",$M171="ERR",$J171="",$K171="",$N171=""),0,IF($N171=0,IF(AND(OR(12=7,12=12),12&gt;=$K171,12&lt;=IF($L171="",12,$L171)),$J171,0),IF(AND(12&gt;=$K171,12&lt;=IF($L171="",12,$L171),MOD(12-$K171,$N171)=0),$J171,0)))</f>
        <v>0</v>
      </c>
      <c r="AA171" s="36" t="n">
        <f aca="false">SUM(O171:Z171)</f>
        <v>0</v>
      </c>
      <c r="AB171" s="15" t="str">
        <f aca="false">IF(AND($B171="",$D171="",$J171=""),"",IF($B171="","Falta código",IF(ISNA(MATCH($B171,LST_COD,0)),"Código no registrado en Trabajadores",IF($E171="","Concepto no está en el catálogo",IF($M171="ERR","Retención de otro empleador: Origen = Otro empleador",IF(OR($J171="",$K171=""),"Falta monto o mes",IF(OR($K171&lt;1,$K171&gt;12),"Mes inicio inválido",IF(AND($L171&lt;&gt;"",OR($L171&lt;$K171,$L171&gt;12)),"Mes fin inválido",IF($N171="","Falta frecuencia",IF(AND($G171&lt;&gt;"Otro empleador",SUMPRODUCT(($O171:$Z171&lt;&gt;0)*(((COLUMN($O171:$Z171)-14)&lt;INDEX(Trabajadores!$M$6:$M$105,MATCH($B171,LST_COD,0)))+((COLUMN($O171:$Z171)-14)&gt;INDEX(Trabajadores!$N$6:$N$105,MATCH($B171,LST_COD,0)))))&gt;0),"Aviso: hay meses fuera del periodo laboral","OK"))))))))))</f>
        <v/>
      </c>
    </row>
    <row r="172" customFormat="false" ht="15" hidden="false" customHeight="false" outlineLevel="0" collapsed="false">
      <c r="A172" s="23" t="n">
        <v>167</v>
      </c>
      <c r="B172" s="7"/>
      <c r="C172" s="35" t="str">
        <f aca="false">IF($B172="","",IFERROR(INDEX(Trabajadores!$D$6:$D$105,MATCH($B172,LST_COD,0)),"¿Código?"))</f>
        <v/>
      </c>
      <c r="D172" s="30"/>
      <c r="E172" s="9" t="str">
        <f aca="false">IF($D172="","",IFERROR(VLOOKUP($D172,CONC_TABLA,2,FALSE()),""))</f>
        <v/>
      </c>
      <c r="F172" s="9" t="str">
        <f aca="false">IF($D172="","",IFERROR(VLOOKUP($D172,CONC_TABLA,3,FALSE()),""))</f>
        <v/>
      </c>
      <c r="G172" s="30"/>
      <c r="H172" s="30"/>
      <c r="I172" s="30"/>
      <c r="J172" s="29"/>
      <c r="K172" s="28"/>
      <c r="L172" s="28"/>
      <c r="M172" s="9" t="str">
        <f aca="false">IF(OR($B172="",$E172=""),"",IF($E172="INA","INA",IF($G172="Otro empleador",IF($E172="RET","RETO",IF($E172="ORD","OTO","OTX")),IF($E172="RET","ERR",$E172))))</f>
        <v/>
      </c>
      <c r="N172" s="9" t="str">
        <f aca="false">IF($I172="","",IFERROR(VLOOKUP($I172,FREC_TABLA,2,FALSE()),""))</f>
        <v/>
      </c>
      <c r="O172" s="19" t="n">
        <f aca="false">IF(OR($M172="",$M172="ERR",$J172="",$K172="",$N172=""),0,IF($N172=0,IF(AND(OR(1=7,1=12),1&gt;=$K172,1&lt;=IF($L172="",12,$L172)),$J172,0),IF(AND(1&gt;=$K172,1&lt;=IF($L172="",12,$L172),MOD(1-$K172,$N172)=0),$J172,0)))</f>
        <v>0</v>
      </c>
      <c r="P172" s="19" t="n">
        <f aca="false">IF(OR($M172="",$M172="ERR",$J172="",$K172="",$N172=""),0,IF($N172=0,IF(AND(OR(2=7,2=12),2&gt;=$K172,2&lt;=IF($L172="",12,$L172)),$J172,0),IF(AND(2&gt;=$K172,2&lt;=IF($L172="",12,$L172),MOD(2-$K172,$N172)=0),$J172,0)))</f>
        <v>0</v>
      </c>
      <c r="Q172" s="19" t="n">
        <f aca="false">IF(OR($M172="",$M172="ERR",$J172="",$K172="",$N172=""),0,IF($N172=0,IF(AND(OR(3=7,3=12),3&gt;=$K172,3&lt;=IF($L172="",12,$L172)),$J172,0),IF(AND(3&gt;=$K172,3&lt;=IF($L172="",12,$L172),MOD(3-$K172,$N172)=0),$J172,0)))</f>
        <v>0</v>
      </c>
      <c r="R172" s="19" t="n">
        <f aca="false">IF(OR($M172="",$M172="ERR",$J172="",$K172="",$N172=""),0,IF($N172=0,IF(AND(OR(4=7,4=12),4&gt;=$K172,4&lt;=IF($L172="",12,$L172)),$J172,0),IF(AND(4&gt;=$K172,4&lt;=IF($L172="",12,$L172),MOD(4-$K172,$N172)=0),$J172,0)))</f>
        <v>0</v>
      </c>
      <c r="S172" s="19" t="n">
        <f aca="false">IF(OR($M172="",$M172="ERR",$J172="",$K172="",$N172=""),0,IF($N172=0,IF(AND(OR(5=7,5=12),5&gt;=$K172,5&lt;=IF($L172="",12,$L172)),$J172,0),IF(AND(5&gt;=$K172,5&lt;=IF($L172="",12,$L172),MOD(5-$K172,$N172)=0),$J172,0)))</f>
        <v>0</v>
      </c>
      <c r="T172" s="19" t="n">
        <f aca="false">IF(OR($M172="",$M172="ERR",$J172="",$K172="",$N172=""),0,IF($N172=0,IF(AND(OR(6=7,6=12),6&gt;=$K172,6&lt;=IF($L172="",12,$L172)),$J172,0),IF(AND(6&gt;=$K172,6&lt;=IF($L172="",12,$L172),MOD(6-$K172,$N172)=0),$J172,0)))</f>
        <v>0</v>
      </c>
      <c r="U172" s="19" t="n">
        <f aca="false">IF(OR($M172="",$M172="ERR",$J172="",$K172="",$N172=""),0,IF($N172=0,IF(AND(OR(7=7,7=12),7&gt;=$K172,7&lt;=IF($L172="",12,$L172)),$J172,0),IF(AND(7&gt;=$K172,7&lt;=IF($L172="",12,$L172),MOD(7-$K172,$N172)=0),$J172,0)))</f>
        <v>0</v>
      </c>
      <c r="V172" s="19" t="n">
        <f aca="false">IF(OR($M172="",$M172="ERR",$J172="",$K172="",$N172=""),0,IF($N172=0,IF(AND(OR(8=7,8=12),8&gt;=$K172,8&lt;=IF($L172="",12,$L172)),$J172,0),IF(AND(8&gt;=$K172,8&lt;=IF($L172="",12,$L172),MOD(8-$K172,$N172)=0),$J172,0)))</f>
        <v>0</v>
      </c>
      <c r="W172" s="19" t="n">
        <f aca="false">IF(OR($M172="",$M172="ERR",$J172="",$K172="",$N172=""),0,IF($N172=0,IF(AND(OR(9=7,9=12),9&gt;=$K172,9&lt;=IF($L172="",12,$L172)),$J172,0),IF(AND(9&gt;=$K172,9&lt;=IF($L172="",12,$L172),MOD(9-$K172,$N172)=0),$J172,0)))</f>
        <v>0</v>
      </c>
      <c r="X172" s="19" t="n">
        <f aca="false">IF(OR($M172="",$M172="ERR",$J172="",$K172="",$N172=""),0,IF($N172=0,IF(AND(OR(10=7,10=12),10&gt;=$K172,10&lt;=IF($L172="",12,$L172)),$J172,0),IF(AND(10&gt;=$K172,10&lt;=IF($L172="",12,$L172),MOD(10-$K172,$N172)=0),$J172,0)))</f>
        <v>0</v>
      </c>
      <c r="Y172" s="19" t="n">
        <f aca="false">IF(OR($M172="",$M172="ERR",$J172="",$K172="",$N172=""),0,IF($N172=0,IF(AND(OR(11=7,11=12),11&gt;=$K172,11&lt;=IF($L172="",12,$L172)),$J172,0),IF(AND(11&gt;=$K172,11&lt;=IF($L172="",12,$L172),MOD(11-$K172,$N172)=0),$J172,0)))</f>
        <v>0</v>
      </c>
      <c r="Z172" s="19" t="n">
        <f aca="false">IF(OR($M172="",$M172="ERR",$J172="",$K172="",$N172=""),0,IF($N172=0,IF(AND(OR(12=7,12=12),12&gt;=$K172,12&lt;=IF($L172="",12,$L172)),$J172,0),IF(AND(12&gt;=$K172,12&lt;=IF($L172="",12,$L172),MOD(12-$K172,$N172)=0),$J172,0)))</f>
        <v>0</v>
      </c>
      <c r="AA172" s="36" t="n">
        <f aca="false">SUM(O172:Z172)</f>
        <v>0</v>
      </c>
      <c r="AB172" s="15" t="str">
        <f aca="false">IF(AND($B172="",$D172="",$J172=""),"",IF($B172="","Falta código",IF(ISNA(MATCH($B172,LST_COD,0)),"Código no registrado en Trabajadores",IF($E172="","Concepto no está en el catálogo",IF($M172="ERR","Retención de otro empleador: Origen = Otro empleador",IF(OR($J172="",$K172=""),"Falta monto o mes",IF(OR($K172&lt;1,$K172&gt;12),"Mes inicio inválido",IF(AND($L172&lt;&gt;"",OR($L172&lt;$K172,$L172&gt;12)),"Mes fin inválido",IF($N172="","Falta frecuencia",IF(AND($G172&lt;&gt;"Otro empleador",SUMPRODUCT(($O172:$Z172&lt;&gt;0)*(((COLUMN($O172:$Z172)-14)&lt;INDEX(Trabajadores!$M$6:$M$105,MATCH($B172,LST_COD,0)))+((COLUMN($O172:$Z172)-14)&gt;INDEX(Trabajadores!$N$6:$N$105,MATCH($B172,LST_COD,0)))))&gt;0),"Aviso: hay meses fuera del periodo laboral","OK"))))))))))</f>
        <v/>
      </c>
    </row>
    <row r="173" customFormat="false" ht="15" hidden="false" customHeight="false" outlineLevel="0" collapsed="false">
      <c r="A173" s="23" t="n">
        <v>168</v>
      </c>
      <c r="B173" s="7"/>
      <c r="C173" s="35" t="str">
        <f aca="false">IF($B173="","",IFERROR(INDEX(Trabajadores!$D$6:$D$105,MATCH($B173,LST_COD,0)),"¿Código?"))</f>
        <v/>
      </c>
      <c r="D173" s="30"/>
      <c r="E173" s="9" t="str">
        <f aca="false">IF($D173="","",IFERROR(VLOOKUP($D173,CONC_TABLA,2,FALSE()),""))</f>
        <v/>
      </c>
      <c r="F173" s="9" t="str">
        <f aca="false">IF($D173="","",IFERROR(VLOOKUP($D173,CONC_TABLA,3,FALSE()),""))</f>
        <v/>
      </c>
      <c r="G173" s="30"/>
      <c r="H173" s="30"/>
      <c r="I173" s="30"/>
      <c r="J173" s="29"/>
      <c r="K173" s="28"/>
      <c r="L173" s="28"/>
      <c r="M173" s="9" t="str">
        <f aca="false">IF(OR($B173="",$E173=""),"",IF($E173="INA","INA",IF($G173="Otro empleador",IF($E173="RET","RETO",IF($E173="ORD","OTO","OTX")),IF($E173="RET","ERR",$E173))))</f>
        <v/>
      </c>
      <c r="N173" s="9" t="str">
        <f aca="false">IF($I173="","",IFERROR(VLOOKUP($I173,FREC_TABLA,2,FALSE()),""))</f>
        <v/>
      </c>
      <c r="O173" s="19" t="n">
        <f aca="false">IF(OR($M173="",$M173="ERR",$J173="",$K173="",$N173=""),0,IF($N173=0,IF(AND(OR(1=7,1=12),1&gt;=$K173,1&lt;=IF($L173="",12,$L173)),$J173,0),IF(AND(1&gt;=$K173,1&lt;=IF($L173="",12,$L173),MOD(1-$K173,$N173)=0),$J173,0)))</f>
        <v>0</v>
      </c>
      <c r="P173" s="19" t="n">
        <f aca="false">IF(OR($M173="",$M173="ERR",$J173="",$K173="",$N173=""),0,IF($N173=0,IF(AND(OR(2=7,2=12),2&gt;=$K173,2&lt;=IF($L173="",12,$L173)),$J173,0),IF(AND(2&gt;=$K173,2&lt;=IF($L173="",12,$L173),MOD(2-$K173,$N173)=0),$J173,0)))</f>
        <v>0</v>
      </c>
      <c r="Q173" s="19" t="n">
        <f aca="false">IF(OR($M173="",$M173="ERR",$J173="",$K173="",$N173=""),0,IF($N173=0,IF(AND(OR(3=7,3=12),3&gt;=$K173,3&lt;=IF($L173="",12,$L173)),$J173,0),IF(AND(3&gt;=$K173,3&lt;=IF($L173="",12,$L173),MOD(3-$K173,$N173)=0),$J173,0)))</f>
        <v>0</v>
      </c>
      <c r="R173" s="19" t="n">
        <f aca="false">IF(OR($M173="",$M173="ERR",$J173="",$K173="",$N173=""),0,IF($N173=0,IF(AND(OR(4=7,4=12),4&gt;=$K173,4&lt;=IF($L173="",12,$L173)),$J173,0),IF(AND(4&gt;=$K173,4&lt;=IF($L173="",12,$L173),MOD(4-$K173,$N173)=0),$J173,0)))</f>
        <v>0</v>
      </c>
      <c r="S173" s="19" t="n">
        <f aca="false">IF(OR($M173="",$M173="ERR",$J173="",$K173="",$N173=""),0,IF($N173=0,IF(AND(OR(5=7,5=12),5&gt;=$K173,5&lt;=IF($L173="",12,$L173)),$J173,0),IF(AND(5&gt;=$K173,5&lt;=IF($L173="",12,$L173),MOD(5-$K173,$N173)=0),$J173,0)))</f>
        <v>0</v>
      </c>
      <c r="T173" s="19" t="n">
        <f aca="false">IF(OR($M173="",$M173="ERR",$J173="",$K173="",$N173=""),0,IF($N173=0,IF(AND(OR(6=7,6=12),6&gt;=$K173,6&lt;=IF($L173="",12,$L173)),$J173,0),IF(AND(6&gt;=$K173,6&lt;=IF($L173="",12,$L173),MOD(6-$K173,$N173)=0),$J173,0)))</f>
        <v>0</v>
      </c>
      <c r="U173" s="19" t="n">
        <f aca="false">IF(OR($M173="",$M173="ERR",$J173="",$K173="",$N173=""),0,IF($N173=0,IF(AND(OR(7=7,7=12),7&gt;=$K173,7&lt;=IF($L173="",12,$L173)),$J173,0),IF(AND(7&gt;=$K173,7&lt;=IF($L173="",12,$L173),MOD(7-$K173,$N173)=0),$J173,0)))</f>
        <v>0</v>
      </c>
      <c r="V173" s="19" t="n">
        <f aca="false">IF(OR($M173="",$M173="ERR",$J173="",$K173="",$N173=""),0,IF($N173=0,IF(AND(OR(8=7,8=12),8&gt;=$K173,8&lt;=IF($L173="",12,$L173)),$J173,0),IF(AND(8&gt;=$K173,8&lt;=IF($L173="",12,$L173),MOD(8-$K173,$N173)=0),$J173,0)))</f>
        <v>0</v>
      </c>
      <c r="W173" s="19" t="n">
        <f aca="false">IF(OR($M173="",$M173="ERR",$J173="",$K173="",$N173=""),0,IF($N173=0,IF(AND(OR(9=7,9=12),9&gt;=$K173,9&lt;=IF($L173="",12,$L173)),$J173,0),IF(AND(9&gt;=$K173,9&lt;=IF($L173="",12,$L173),MOD(9-$K173,$N173)=0),$J173,0)))</f>
        <v>0</v>
      </c>
      <c r="X173" s="19" t="n">
        <f aca="false">IF(OR($M173="",$M173="ERR",$J173="",$K173="",$N173=""),0,IF($N173=0,IF(AND(OR(10=7,10=12),10&gt;=$K173,10&lt;=IF($L173="",12,$L173)),$J173,0),IF(AND(10&gt;=$K173,10&lt;=IF($L173="",12,$L173),MOD(10-$K173,$N173)=0),$J173,0)))</f>
        <v>0</v>
      </c>
      <c r="Y173" s="19" t="n">
        <f aca="false">IF(OR($M173="",$M173="ERR",$J173="",$K173="",$N173=""),0,IF($N173=0,IF(AND(OR(11=7,11=12),11&gt;=$K173,11&lt;=IF($L173="",12,$L173)),$J173,0),IF(AND(11&gt;=$K173,11&lt;=IF($L173="",12,$L173),MOD(11-$K173,$N173)=0),$J173,0)))</f>
        <v>0</v>
      </c>
      <c r="Z173" s="19" t="n">
        <f aca="false">IF(OR($M173="",$M173="ERR",$J173="",$K173="",$N173=""),0,IF($N173=0,IF(AND(OR(12=7,12=12),12&gt;=$K173,12&lt;=IF($L173="",12,$L173)),$J173,0),IF(AND(12&gt;=$K173,12&lt;=IF($L173="",12,$L173),MOD(12-$K173,$N173)=0),$J173,0)))</f>
        <v>0</v>
      </c>
      <c r="AA173" s="36" t="n">
        <f aca="false">SUM(O173:Z173)</f>
        <v>0</v>
      </c>
      <c r="AB173" s="15" t="str">
        <f aca="false">IF(AND($B173="",$D173="",$J173=""),"",IF($B173="","Falta código",IF(ISNA(MATCH($B173,LST_COD,0)),"Código no registrado en Trabajadores",IF($E173="","Concepto no está en el catálogo",IF($M173="ERR","Retención de otro empleador: Origen = Otro empleador",IF(OR($J173="",$K173=""),"Falta monto o mes",IF(OR($K173&lt;1,$K173&gt;12),"Mes inicio inválido",IF(AND($L173&lt;&gt;"",OR($L173&lt;$K173,$L173&gt;12)),"Mes fin inválido",IF($N173="","Falta frecuencia",IF(AND($G173&lt;&gt;"Otro empleador",SUMPRODUCT(($O173:$Z173&lt;&gt;0)*(((COLUMN($O173:$Z173)-14)&lt;INDEX(Trabajadores!$M$6:$M$105,MATCH($B173,LST_COD,0)))+((COLUMN($O173:$Z173)-14)&gt;INDEX(Trabajadores!$N$6:$N$105,MATCH($B173,LST_COD,0)))))&gt;0),"Aviso: hay meses fuera del periodo laboral","OK"))))))))))</f>
        <v/>
      </c>
    </row>
    <row r="174" customFormat="false" ht="15" hidden="false" customHeight="false" outlineLevel="0" collapsed="false">
      <c r="A174" s="23" t="n">
        <v>169</v>
      </c>
      <c r="B174" s="7"/>
      <c r="C174" s="35" t="str">
        <f aca="false">IF($B174="","",IFERROR(INDEX(Trabajadores!$D$6:$D$105,MATCH($B174,LST_COD,0)),"¿Código?"))</f>
        <v/>
      </c>
      <c r="D174" s="30"/>
      <c r="E174" s="9" t="str">
        <f aca="false">IF($D174="","",IFERROR(VLOOKUP($D174,CONC_TABLA,2,FALSE()),""))</f>
        <v/>
      </c>
      <c r="F174" s="9" t="str">
        <f aca="false">IF($D174="","",IFERROR(VLOOKUP($D174,CONC_TABLA,3,FALSE()),""))</f>
        <v/>
      </c>
      <c r="G174" s="30"/>
      <c r="H174" s="30"/>
      <c r="I174" s="30"/>
      <c r="J174" s="29"/>
      <c r="K174" s="28"/>
      <c r="L174" s="28"/>
      <c r="M174" s="9" t="str">
        <f aca="false">IF(OR($B174="",$E174=""),"",IF($E174="INA","INA",IF($G174="Otro empleador",IF($E174="RET","RETO",IF($E174="ORD","OTO","OTX")),IF($E174="RET","ERR",$E174))))</f>
        <v/>
      </c>
      <c r="N174" s="9" t="str">
        <f aca="false">IF($I174="","",IFERROR(VLOOKUP($I174,FREC_TABLA,2,FALSE()),""))</f>
        <v/>
      </c>
      <c r="O174" s="19" t="n">
        <f aca="false">IF(OR($M174="",$M174="ERR",$J174="",$K174="",$N174=""),0,IF($N174=0,IF(AND(OR(1=7,1=12),1&gt;=$K174,1&lt;=IF($L174="",12,$L174)),$J174,0),IF(AND(1&gt;=$K174,1&lt;=IF($L174="",12,$L174),MOD(1-$K174,$N174)=0),$J174,0)))</f>
        <v>0</v>
      </c>
      <c r="P174" s="19" t="n">
        <f aca="false">IF(OR($M174="",$M174="ERR",$J174="",$K174="",$N174=""),0,IF($N174=0,IF(AND(OR(2=7,2=12),2&gt;=$K174,2&lt;=IF($L174="",12,$L174)),$J174,0),IF(AND(2&gt;=$K174,2&lt;=IF($L174="",12,$L174),MOD(2-$K174,$N174)=0),$J174,0)))</f>
        <v>0</v>
      </c>
      <c r="Q174" s="19" t="n">
        <f aca="false">IF(OR($M174="",$M174="ERR",$J174="",$K174="",$N174=""),0,IF($N174=0,IF(AND(OR(3=7,3=12),3&gt;=$K174,3&lt;=IF($L174="",12,$L174)),$J174,0),IF(AND(3&gt;=$K174,3&lt;=IF($L174="",12,$L174),MOD(3-$K174,$N174)=0),$J174,0)))</f>
        <v>0</v>
      </c>
      <c r="R174" s="19" t="n">
        <f aca="false">IF(OR($M174="",$M174="ERR",$J174="",$K174="",$N174=""),0,IF($N174=0,IF(AND(OR(4=7,4=12),4&gt;=$K174,4&lt;=IF($L174="",12,$L174)),$J174,0),IF(AND(4&gt;=$K174,4&lt;=IF($L174="",12,$L174),MOD(4-$K174,$N174)=0),$J174,0)))</f>
        <v>0</v>
      </c>
      <c r="S174" s="19" t="n">
        <f aca="false">IF(OR($M174="",$M174="ERR",$J174="",$K174="",$N174=""),0,IF($N174=0,IF(AND(OR(5=7,5=12),5&gt;=$K174,5&lt;=IF($L174="",12,$L174)),$J174,0),IF(AND(5&gt;=$K174,5&lt;=IF($L174="",12,$L174),MOD(5-$K174,$N174)=0),$J174,0)))</f>
        <v>0</v>
      </c>
      <c r="T174" s="19" t="n">
        <f aca="false">IF(OR($M174="",$M174="ERR",$J174="",$K174="",$N174=""),0,IF($N174=0,IF(AND(OR(6=7,6=12),6&gt;=$K174,6&lt;=IF($L174="",12,$L174)),$J174,0),IF(AND(6&gt;=$K174,6&lt;=IF($L174="",12,$L174),MOD(6-$K174,$N174)=0),$J174,0)))</f>
        <v>0</v>
      </c>
      <c r="U174" s="19" t="n">
        <f aca="false">IF(OR($M174="",$M174="ERR",$J174="",$K174="",$N174=""),0,IF($N174=0,IF(AND(OR(7=7,7=12),7&gt;=$K174,7&lt;=IF($L174="",12,$L174)),$J174,0),IF(AND(7&gt;=$K174,7&lt;=IF($L174="",12,$L174),MOD(7-$K174,$N174)=0),$J174,0)))</f>
        <v>0</v>
      </c>
      <c r="V174" s="19" t="n">
        <f aca="false">IF(OR($M174="",$M174="ERR",$J174="",$K174="",$N174=""),0,IF($N174=0,IF(AND(OR(8=7,8=12),8&gt;=$K174,8&lt;=IF($L174="",12,$L174)),$J174,0),IF(AND(8&gt;=$K174,8&lt;=IF($L174="",12,$L174),MOD(8-$K174,$N174)=0),$J174,0)))</f>
        <v>0</v>
      </c>
      <c r="W174" s="19" t="n">
        <f aca="false">IF(OR($M174="",$M174="ERR",$J174="",$K174="",$N174=""),0,IF($N174=0,IF(AND(OR(9=7,9=12),9&gt;=$K174,9&lt;=IF($L174="",12,$L174)),$J174,0),IF(AND(9&gt;=$K174,9&lt;=IF($L174="",12,$L174),MOD(9-$K174,$N174)=0),$J174,0)))</f>
        <v>0</v>
      </c>
      <c r="X174" s="19" t="n">
        <f aca="false">IF(OR($M174="",$M174="ERR",$J174="",$K174="",$N174=""),0,IF($N174=0,IF(AND(OR(10=7,10=12),10&gt;=$K174,10&lt;=IF($L174="",12,$L174)),$J174,0),IF(AND(10&gt;=$K174,10&lt;=IF($L174="",12,$L174),MOD(10-$K174,$N174)=0),$J174,0)))</f>
        <v>0</v>
      </c>
      <c r="Y174" s="19" t="n">
        <f aca="false">IF(OR($M174="",$M174="ERR",$J174="",$K174="",$N174=""),0,IF($N174=0,IF(AND(OR(11=7,11=12),11&gt;=$K174,11&lt;=IF($L174="",12,$L174)),$J174,0),IF(AND(11&gt;=$K174,11&lt;=IF($L174="",12,$L174),MOD(11-$K174,$N174)=0),$J174,0)))</f>
        <v>0</v>
      </c>
      <c r="Z174" s="19" t="n">
        <f aca="false">IF(OR($M174="",$M174="ERR",$J174="",$K174="",$N174=""),0,IF($N174=0,IF(AND(OR(12=7,12=12),12&gt;=$K174,12&lt;=IF($L174="",12,$L174)),$J174,0),IF(AND(12&gt;=$K174,12&lt;=IF($L174="",12,$L174),MOD(12-$K174,$N174)=0),$J174,0)))</f>
        <v>0</v>
      </c>
      <c r="AA174" s="36" t="n">
        <f aca="false">SUM(O174:Z174)</f>
        <v>0</v>
      </c>
      <c r="AB174" s="15" t="str">
        <f aca="false">IF(AND($B174="",$D174="",$J174=""),"",IF($B174="","Falta código",IF(ISNA(MATCH($B174,LST_COD,0)),"Código no registrado en Trabajadores",IF($E174="","Concepto no está en el catálogo",IF($M174="ERR","Retención de otro empleador: Origen = Otro empleador",IF(OR($J174="",$K174=""),"Falta monto o mes",IF(OR($K174&lt;1,$K174&gt;12),"Mes inicio inválido",IF(AND($L174&lt;&gt;"",OR($L174&lt;$K174,$L174&gt;12)),"Mes fin inválido",IF($N174="","Falta frecuencia",IF(AND($G174&lt;&gt;"Otro empleador",SUMPRODUCT(($O174:$Z174&lt;&gt;0)*(((COLUMN($O174:$Z174)-14)&lt;INDEX(Trabajadores!$M$6:$M$105,MATCH($B174,LST_COD,0)))+((COLUMN($O174:$Z174)-14)&gt;INDEX(Trabajadores!$N$6:$N$105,MATCH($B174,LST_COD,0)))))&gt;0),"Aviso: hay meses fuera del periodo laboral","OK"))))))))))</f>
        <v/>
      </c>
    </row>
    <row r="175" customFormat="false" ht="15" hidden="false" customHeight="false" outlineLevel="0" collapsed="false">
      <c r="A175" s="23" t="n">
        <v>170</v>
      </c>
      <c r="B175" s="7"/>
      <c r="C175" s="35" t="str">
        <f aca="false">IF($B175="","",IFERROR(INDEX(Trabajadores!$D$6:$D$105,MATCH($B175,LST_COD,0)),"¿Código?"))</f>
        <v/>
      </c>
      <c r="D175" s="30"/>
      <c r="E175" s="9" t="str">
        <f aca="false">IF($D175="","",IFERROR(VLOOKUP($D175,CONC_TABLA,2,FALSE()),""))</f>
        <v/>
      </c>
      <c r="F175" s="9" t="str">
        <f aca="false">IF($D175="","",IFERROR(VLOOKUP($D175,CONC_TABLA,3,FALSE()),""))</f>
        <v/>
      </c>
      <c r="G175" s="30"/>
      <c r="H175" s="30"/>
      <c r="I175" s="30"/>
      <c r="J175" s="29"/>
      <c r="K175" s="28"/>
      <c r="L175" s="28"/>
      <c r="M175" s="9" t="str">
        <f aca="false">IF(OR($B175="",$E175=""),"",IF($E175="INA","INA",IF($G175="Otro empleador",IF($E175="RET","RETO",IF($E175="ORD","OTO","OTX")),IF($E175="RET","ERR",$E175))))</f>
        <v/>
      </c>
      <c r="N175" s="9" t="str">
        <f aca="false">IF($I175="","",IFERROR(VLOOKUP($I175,FREC_TABLA,2,FALSE()),""))</f>
        <v/>
      </c>
      <c r="O175" s="19" t="n">
        <f aca="false">IF(OR($M175="",$M175="ERR",$J175="",$K175="",$N175=""),0,IF($N175=0,IF(AND(OR(1=7,1=12),1&gt;=$K175,1&lt;=IF($L175="",12,$L175)),$J175,0),IF(AND(1&gt;=$K175,1&lt;=IF($L175="",12,$L175),MOD(1-$K175,$N175)=0),$J175,0)))</f>
        <v>0</v>
      </c>
      <c r="P175" s="19" t="n">
        <f aca="false">IF(OR($M175="",$M175="ERR",$J175="",$K175="",$N175=""),0,IF($N175=0,IF(AND(OR(2=7,2=12),2&gt;=$K175,2&lt;=IF($L175="",12,$L175)),$J175,0),IF(AND(2&gt;=$K175,2&lt;=IF($L175="",12,$L175),MOD(2-$K175,$N175)=0),$J175,0)))</f>
        <v>0</v>
      </c>
      <c r="Q175" s="19" t="n">
        <f aca="false">IF(OR($M175="",$M175="ERR",$J175="",$K175="",$N175=""),0,IF($N175=0,IF(AND(OR(3=7,3=12),3&gt;=$K175,3&lt;=IF($L175="",12,$L175)),$J175,0),IF(AND(3&gt;=$K175,3&lt;=IF($L175="",12,$L175),MOD(3-$K175,$N175)=0),$J175,0)))</f>
        <v>0</v>
      </c>
      <c r="R175" s="19" t="n">
        <f aca="false">IF(OR($M175="",$M175="ERR",$J175="",$K175="",$N175=""),0,IF($N175=0,IF(AND(OR(4=7,4=12),4&gt;=$K175,4&lt;=IF($L175="",12,$L175)),$J175,0),IF(AND(4&gt;=$K175,4&lt;=IF($L175="",12,$L175),MOD(4-$K175,$N175)=0),$J175,0)))</f>
        <v>0</v>
      </c>
      <c r="S175" s="19" t="n">
        <f aca="false">IF(OR($M175="",$M175="ERR",$J175="",$K175="",$N175=""),0,IF($N175=0,IF(AND(OR(5=7,5=12),5&gt;=$K175,5&lt;=IF($L175="",12,$L175)),$J175,0),IF(AND(5&gt;=$K175,5&lt;=IF($L175="",12,$L175),MOD(5-$K175,$N175)=0),$J175,0)))</f>
        <v>0</v>
      </c>
      <c r="T175" s="19" t="n">
        <f aca="false">IF(OR($M175="",$M175="ERR",$J175="",$K175="",$N175=""),0,IF($N175=0,IF(AND(OR(6=7,6=12),6&gt;=$K175,6&lt;=IF($L175="",12,$L175)),$J175,0),IF(AND(6&gt;=$K175,6&lt;=IF($L175="",12,$L175),MOD(6-$K175,$N175)=0),$J175,0)))</f>
        <v>0</v>
      </c>
      <c r="U175" s="19" t="n">
        <f aca="false">IF(OR($M175="",$M175="ERR",$J175="",$K175="",$N175=""),0,IF($N175=0,IF(AND(OR(7=7,7=12),7&gt;=$K175,7&lt;=IF($L175="",12,$L175)),$J175,0),IF(AND(7&gt;=$K175,7&lt;=IF($L175="",12,$L175),MOD(7-$K175,$N175)=0),$J175,0)))</f>
        <v>0</v>
      </c>
      <c r="V175" s="19" t="n">
        <f aca="false">IF(OR($M175="",$M175="ERR",$J175="",$K175="",$N175=""),0,IF($N175=0,IF(AND(OR(8=7,8=12),8&gt;=$K175,8&lt;=IF($L175="",12,$L175)),$J175,0),IF(AND(8&gt;=$K175,8&lt;=IF($L175="",12,$L175),MOD(8-$K175,$N175)=0),$J175,0)))</f>
        <v>0</v>
      </c>
      <c r="W175" s="19" t="n">
        <f aca="false">IF(OR($M175="",$M175="ERR",$J175="",$K175="",$N175=""),0,IF($N175=0,IF(AND(OR(9=7,9=12),9&gt;=$K175,9&lt;=IF($L175="",12,$L175)),$J175,0),IF(AND(9&gt;=$K175,9&lt;=IF($L175="",12,$L175),MOD(9-$K175,$N175)=0),$J175,0)))</f>
        <v>0</v>
      </c>
      <c r="X175" s="19" t="n">
        <f aca="false">IF(OR($M175="",$M175="ERR",$J175="",$K175="",$N175=""),0,IF($N175=0,IF(AND(OR(10=7,10=12),10&gt;=$K175,10&lt;=IF($L175="",12,$L175)),$J175,0),IF(AND(10&gt;=$K175,10&lt;=IF($L175="",12,$L175),MOD(10-$K175,$N175)=0),$J175,0)))</f>
        <v>0</v>
      </c>
      <c r="Y175" s="19" t="n">
        <f aca="false">IF(OR($M175="",$M175="ERR",$J175="",$K175="",$N175=""),0,IF($N175=0,IF(AND(OR(11=7,11=12),11&gt;=$K175,11&lt;=IF($L175="",12,$L175)),$J175,0),IF(AND(11&gt;=$K175,11&lt;=IF($L175="",12,$L175),MOD(11-$K175,$N175)=0),$J175,0)))</f>
        <v>0</v>
      </c>
      <c r="Z175" s="19" t="n">
        <f aca="false">IF(OR($M175="",$M175="ERR",$J175="",$K175="",$N175=""),0,IF($N175=0,IF(AND(OR(12=7,12=12),12&gt;=$K175,12&lt;=IF($L175="",12,$L175)),$J175,0),IF(AND(12&gt;=$K175,12&lt;=IF($L175="",12,$L175),MOD(12-$K175,$N175)=0),$J175,0)))</f>
        <v>0</v>
      </c>
      <c r="AA175" s="36" t="n">
        <f aca="false">SUM(O175:Z175)</f>
        <v>0</v>
      </c>
      <c r="AB175" s="15" t="str">
        <f aca="false">IF(AND($B175="",$D175="",$J175=""),"",IF($B175="","Falta código",IF(ISNA(MATCH($B175,LST_COD,0)),"Código no registrado en Trabajadores",IF($E175="","Concepto no está en el catálogo",IF($M175="ERR","Retención de otro empleador: Origen = Otro empleador",IF(OR($J175="",$K175=""),"Falta monto o mes",IF(OR($K175&lt;1,$K175&gt;12),"Mes inicio inválido",IF(AND($L175&lt;&gt;"",OR($L175&lt;$K175,$L175&gt;12)),"Mes fin inválido",IF($N175="","Falta frecuencia",IF(AND($G175&lt;&gt;"Otro empleador",SUMPRODUCT(($O175:$Z175&lt;&gt;0)*(((COLUMN($O175:$Z175)-14)&lt;INDEX(Trabajadores!$M$6:$M$105,MATCH($B175,LST_COD,0)))+((COLUMN($O175:$Z175)-14)&gt;INDEX(Trabajadores!$N$6:$N$105,MATCH($B175,LST_COD,0)))))&gt;0),"Aviso: hay meses fuera del periodo laboral","OK"))))))))))</f>
        <v/>
      </c>
    </row>
    <row r="176" customFormat="false" ht="15" hidden="false" customHeight="false" outlineLevel="0" collapsed="false">
      <c r="A176" s="23" t="n">
        <v>171</v>
      </c>
      <c r="B176" s="7"/>
      <c r="C176" s="35" t="str">
        <f aca="false">IF($B176="","",IFERROR(INDEX(Trabajadores!$D$6:$D$105,MATCH($B176,LST_COD,0)),"¿Código?"))</f>
        <v/>
      </c>
      <c r="D176" s="30"/>
      <c r="E176" s="9" t="str">
        <f aca="false">IF($D176="","",IFERROR(VLOOKUP($D176,CONC_TABLA,2,FALSE()),""))</f>
        <v/>
      </c>
      <c r="F176" s="9" t="str">
        <f aca="false">IF($D176="","",IFERROR(VLOOKUP($D176,CONC_TABLA,3,FALSE()),""))</f>
        <v/>
      </c>
      <c r="G176" s="30"/>
      <c r="H176" s="30"/>
      <c r="I176" s="30"/>
      <c r="J176" s="29"/>
      <c r="K176" s="28"/>
      <c r="L176" s="28"/>
      <c r="M176" s="9" t="str">
        <f aca="false">IF(OR($B176="",$E176=""),"",IF($E176="INA","INA",IF($G176="Otro empleador",IF($E176="RET","RETO",IF($E176="ORD","OTO","OTX")),IF($E176="RET","ERR",$E176))))</f>
        <v/>
      </c>
      <c r="N176" s="9" t="str">
        <f aca="false">IF($I176="","",IFERROR(VLOOKUP($I176,FREC_TABLA,2,FALSE()),""))</f>
        <v/>
      </c>
      <c r="O176" s="19" t="n">
        <f aca="false">IF(OR($M176="",$M176="ERR",$J176="",$K176="",$N176=""),0,IF($N176=0,IF(AND(OR(1=7,1=12),1&gt;=$K176,1&lt;=IF($L176="",12,$L176)),$J176,0),IF(AND(1&gt;=$K176,1&lt;=IF($L176="",12,$L176),MOD(1-$K176,$N176)=0),$J176,0)))</f>
        <v>0</v>
      </c>
      <c r="P176" s="19" t="n">
        <f aca="false">IF(OR($M176="",$M176="ERR",$J176="",$K176="",$N176=""),0,IF($N176=0,IF(AND(OR(2=7,2=12),2&gt;=$K176,2&lt;=IF($L176="",12,$L176)),$J176,0),IF(AND(2&gt;=$K176,2&lt;=IF($L176="",12,$L176),MOD(2-$K176,$N176)=0),$J176,0)))</f>
        <v>0</v>
      </c>
      <c r="Q176" s="19" t="n">
        <f aca="false">IF(OR($M176="",$M176="ERR",$J176="",$K176="",$N176=""),0,IF($N176=0,IF(AND(OR(3=7,3=12),3&gt;=$K176,3&lt;=IF($L176="",12,$L176)),$J176,0),IF(AND(3&gt;=$K176,3&lt;=IF($L176="",12,$L176),MOD(3-$K176,$N176)=0),$J176,0)))</f>
        <v>0</v>
      </c>
      <c r="R176" s="19" t="n">
        <f aca="false">IF(OR($M176="",$M176="ERR",$J176="",$K176="",$N176=""),0,IF($N176=0,IF(AND(OR(4=7,4=12),4&gt;=$K176,4&lt;=IF($L176="",12,$L176)),$J176,0),IF(AND(4&gt;=$K176,4&lt;=IF($L176="",12,$L176),MOD(4-$K176,$N176)=0),$J176,0)))</f>
        <v>0</v>
      </c>
      <c r="S176" s="19" t="n">
        <f aca="false">IF(OR($M176="",$M176="ERR",$J176="",$K176="",$N176=""),0,IF($N176=0,IF(AND(OR(5=7,5=12),5&gt;=$K176,5&lt;=IF($L176="",12,$L176)),$J176,0),IF(AND(5&gt;=$K176,5&lt;=IF($L176="",12,$L176),MOD(5-$K176,$N176)=0),$J176,0)))</f>
        <v>0</v>
      </c>
      <c r="T176" s="19" t="n">
        <f aca="false">IF(OR($M176="",$M176="ERR",$J176="",$K176="",$N176=""),0,IF($N176=0,IF(AND(OR(6=7,6=12),6&gt;=$K176,6&lt;=IF($L176="",12,$L176)),$J176,0),IF(AND(6&gt;=$K176,6&lt;=IF($L176="",12,$L176),MOD(6-$K176,$N176)=0),$J176,0)))</f>
        <v>0</v>
      </c>
      <c r="U176" s="19" t="n">
        <f aca="false">IF(OR($M176="",$M176="ERR",$J176="",$K176="",$N176=""),0,IF($N176=0,IF(AND(OR(7=7,7=12),7&gt;=$K176,7&lt;=IF($L176="",12,$L176)),$J176,0),IF(AND(7&gt;=$K176,7&lt;=IF($L176="",12,$L176),MOD(7-$K176,$N176)=0),$J176,0)))</f>
        <v>0</v>
      </c>
      <c r="V176" s="19" t="n">
        <f aca="false">IF(OR($M176="",$M176="ERR",$J176="",$K176="",$N176=""),0,IF($N176=0,IF(AND(OR(8=7,8=12),8&gt;=$K176,8&lt;=IF($L176="",12,$L176)),$J176,0),IF(AND(8&gt;=$K176,8&lt;=IF($L176="",12,$L176),MOD(8-$K176,$N176)=0),$J176,0)))</f>
        <v>0</v>
      </c>
      <c r="W176" s="19" t="n">
        <f aca="false">IF(OR($M176="",$M176="ERR",$J176="",$K176="",$N176=""),0,IF($N176=0,IF(AND(OR(9=7,9=12),9&gt;=$K176,9&lt;=IF($L176="",12,$L176)),$J176,0),IF(AND(9&gt;=$K176,9&lt;=IF($L176="",12,$L176),MOD(9-$K176,$N176)=0),$J176,0)))</f>
        <v>0</v>
      </c>
      <c r="X176" s="19" t="n">
        <f aca="false">IF(OR($M176="",$M176="ERR",$J176="",$K176="",$N176=""),0,IF($N176=0,IF(AND(OR(10=7,10=12),10&gt;=$K176,10&lt;=IF($L176="",12,$L176)),$J176,0),IF(AND(10&gt;=$K176,10&lt;=IF($L176="",12,$L176),MOD(10-$K176,$N176)=0),$J176,0)))</f>
        <v>0</v>
      </c>
      <c r="Y176" s="19" t="n">
        <f aca="false">IF(OR($M176="",$M176="ERR",$J176="",$K176="",$N176=""),0,IF($N176=0,IF(AND(OR(11=7,11=12),11&gt;=$K176,11&lt;=IF($L176="",12,$L176)),$J176,0),IF(AND(11&gt;=$K176,11&lt;=IF($L176="",12,$L176),MOD(11-$K176,$N176)=0),$J176,0)))</f>
        <v>0</v>
      </c>
      <c r="Z176" s="19" t="n">
        <f aca="false">IF(OR($M176="",$M176="ERR",$J176="",$K176="",$N176=""),0,IF($N176=0,IF(AND(OR(12=7,12=12),12&gt;=$K176,12&lt;=IF($L176="",12,$L176)),$J176,0),IF(AND(12&gt;=$K176,12&lt;=IF($L176="",12,$L176),MOD(12-$K176,$N176)=0),$J176,0)))</f>
        <v>0</v>
      </c>
      <c r="AA176" s="36" t="n">
        <f aca="false">SUM(O176:Z176)</f>
        <v>0</v>
      </c>
      <c r="AB176" s="15" t="str">
        <f aca="false">IF(AND($B176="",$D176="",$J176=""),"",IF($B176="","Falta código",IF(ISNA(MATCH($B176,LST_COD,0)),"Código no registrado en Trabajadores",IF($E176="","Concepto no está en el catálogo",IF($M176="ERR","Retención de otro empleador: Origen = Otro empleador",IF(OR($J176="",$K176=""),"Falta monto o mes",IF(OR($K176&lt;1,$K176&gt;12),"Mes inicio inválido",IF(AND($L176&lt;&gt;"",OR($L176&lt;$K176,$L176&gt;12)),"Mes fin inválido",IF($N176="","Falta frecuencia",IF(AND($G176&lt;&gt;"Otro empleador",SUMPRODUCT(($O176:$Z176&lt;&gt;0)*(((COLUMN($O176:$Z176)-14)&lt;INDEX(Trabajadores!$M$6:$M$105,MATCH($B176,LST_COD,0)))+((COLUMN($O176:$Z176)-14)&gt;INDEX(Trabajadores!$N$6:$N$105,MATCH($B176,LST_COD,0)))))&gt;0),"Aviso: hay meses fuera del periodo laboral","OK"))))))))))</f>
        <v/>
      </c>
    </row>
    <row r="177" customFormat="false" ht="15" hidden="false" customHeight="false" outlineLevel="0" collapsed="false">
      <c r="A177" s="23" t="n">
        <v>172</v>
      </c>
      <c r="B177" s="7"/>
      <c r="C177" s="35" t="str">
        <f aca="false">IF($B177="","",IFERROR(INDEX(Trabajadores!$D$6:$D$105,MATCH($B177,LST_COD,0)),"¿Código?"))</f>
        <v/>
      </c>
      <c r="D177" s="30"/>
      <c r="E177" s="9" t="str">
        <f aca="false">IF($D177="","",IFERROR(VLOOKUP($D177,CONC_TABLA,2,FALSE()),""))</f>
        <v/>
      </c>
      <c r="F177" s="9" t="str">
        <f aca="false">IF($D177="","",IFERROR(VLOOKUP($D177,CONC_TABLA,3,FALSE()),""))</f>
        <v/>
      </c>
      <c r="G177" s="30"/>
      <c r="H177" s="30"/>
      <c r="I177" s="30"/>
      <c r="J177" s="29"/>
      <c r="K177" s="28"/>
      <c r="L177" s="28"/>
      <c r="M177" s="9" t="str">
        <f aca="false">IF(OR($B177="",$E177=""),"",IF($E177="INA","INA",IF($G177="Otro empleador",IF($E177="RET","RETO",IF($E177="ORD","OTO","OTX")),IF($E177="RET","ERR",$E177))))</f>
        <v/>
      </c>
      <c r="N177" s="9" t="str">
        <f aca="false">IF($I177="","",IFERROR(VLOOKUP($I177,FREC_TABLA,2,FALSE()),""))</f>
        <v/>
      </c>
      <c r="O177" s="19" t="n">
        <f aca="false">IF(OR($M177="",$M177="ERR",$J177="",$K177="",$N177=""),0,IF($N177=0,IF(AND(OR(1=7,1=12),1&gt;=$K177,1&lt;=IF($L177="",12,$L177)),$J177,0),IF(AND(1&gt;=$K177,1&lt;=IF($L177="",12,$L177),MOD(1-$K177,$N177)=0),$J177,0)))</f>
        <v>0</v>
      </c>
      <c r="P177" s="19" t="n">
        <f aca="false">IF(OR($M177="",$M177="ERR",$J177="",$K177="",$N177=""),0,IF($N177=0,IF(AND(OR(2=7,2=12),2&gt;=$K177,2&lt;=IF($L177="",12,$L177)),$J177,0),IF(AND(2&gt;=$K177,2&lt;=IF($L177="",12,$L177),MOD(2-$K177,$N177)=0),$J177,0)))</f>
        <v>0</v>
      </c>
      <c r="Q177" s="19" t="n">
        <f aca="false">IF(OR($M177="",$M177="ERR",$J177="",$K177="",$N177=""),0,IF($N177=0,IF(AND(OR(3=7,3=12),3&gt;=$K177,3&lt;=IF($L177="",12,$L177)),$J177,0),IF(AND(3&gt;=$K177,3&lt;=IF($L177="",12,$L177),MOD(3-$K177,$N177)=0),$J177,0)))</f>
        <v>0</v>
      </c>
      <c r="R177" s="19" t="n">
        <f aca="false">IF(OR($M177="",$M177="ERR",$J177="",$K177="",$N177=""),0,IF($N177=0,IF(AND(OR(4=7,4=12),4&gt;=$K177,4&lt;=IF($L177="",12,$L177)),$J177,0),IF(AND(4&gt;=$K177,4&lt;=IF($L177="",12,$L177),MOD(4-$K177,$N177)=0),$J177,0)))</f>
        <v>0</v>
      </c>
      <c r="S177" s="19" t="n">
        <f aca="false">IF(OR($M177="",$M177="ERR",$J177="",$K177="",$N177=""),0,IF($N177=0,IF(AND(OR(5=7,5=12),5&gt;=$K177,5&lt;=IF($L177="",12,$L177)),$J177,0),IF(AND(5&gt;=$K177,5&lt;=IF($L177="",12,$L177),MOD(5-$K177,$N177)=0),$J177,0)))</f>
        <v>0</v>
      </c>
      <c r="T177" s="19" t="n">
        <f aca="false">IF(OR($M177="",$M177="ERR",$J177="",$K177="",$N177=""),0,IF($N177=0,IF(AND(OR(6=7,6=12),6&gt;=$K177,6&lt;=IF($L177="",12,$L177)),$J177,0),IF(AND(6&gt;=$K177,6&lt;=IF($L177="",12,$L177),MOD(6-$K177,$N177)=0),$J177,0)))</f>
        <v>0</v>
      </c>
      <c r="U177" s="19" t="n">
        <f aca="false">IF(OR($M177="",$M177="ERR",$J177="",$K177="",$N177=""),0,IF($N177=0,IF(AND(OR(7=7,7=12),7&gt;=$K177,7&lt;=IF($L177="",12,$L177)),$J177,0),IF(AND(7&gt;=$K177,7&lt;=IF($L177="",12,$L177),MOD(7-$K177,$N177)=0),$J177,0)))</f>
        <v>0</v>
      </c>
      <c r="V177" s="19" t="n">
        <f aca="false">IF(OR($M177="",$M177="ERR",$J177="",$K177="",$N177=""),0,IF($N177=0,IF(AND(OR(8=7,8=12),8&gt;=$K177,8&lt;=IF($L177="",12,$L177)),$J177,0),IF(AND(8&gt;=$K177,8&lt;=IF($L177="",12,$L177),MOD(8-$K177,$N177)=0),$J177,0)))</f>
        <v>0</v>
      </c>
      <c r="W177" s="19" t="n">
        <f aca="false">IF(OR($M177="",$M177="ERR",$J177="",$K177="",$N177=""),0,IF($N177=0,IF(AND(OR(9=7,9=12),9&gt;=$K177,9&lt;=IF($L177="",12,$L177)),$J177,0),IF(AND(9&gt;=$K177,9&lt;=IF($L177="",12,$L177),MOD(9-$K177,$N177)=0),$J177,0)))</f>
        <v>0</v>
      </c>
      <c r="X177" s="19" t="n">
        <f aca="false">IF(OR($M177="",$M177="ERR",$J177="",$K177="",$N177=""),0,IF($N177=0,IF(AND(OR(10=7,10=12),10&gt;=$K177,10&lt;=IF($L177="",12,$L177)),$J177,0),IF(AND(10&gt;=$K177,10&lt;=IF($L177="",12,$L177),MOD(10-$K177,$N177)=0),$J177,0)))</f>
        <v>0</v>
      </c>
      <c r="Y177" s="19" t="n">
        <f aca="false">IF(OR($M177="",$M177="ERR",$J177="",$K177="",$N177=""),0,IF($N177=0,IF(AND(OR(11=7,11=12),11&gt;=$K177,11&lt;=IF($L177="",12,$L177)),$J177,0),IF(AND(11&gt;=$K177,11&lt;=IF($L177="",12,$L177),MOD(11-$K177,$N177)=0),$J177,0)))</f>
        <v>0</v>
      </c>
      <c r="Z177" s="19" t="n">
        <f aca="false">IF(OR($M177="",$M177="ERR",$J177="",$K177="",$N177=""),0,IF($N177=0,IF(AND(OR(12=7,12=12),12&gt;=$K177,12&lt;=IF($L177="",12,$L177)),$J177,0),IF(AND(12&gt;=$K177,12&lt;=IF($L177="",12,$L177),MOD(12-$K177,$N177)=0),$J177,0)))</f>
        <v>0</v>
      </c>
      <c r="AA177" s="36" t="n">
        <f aca="false">SUM(O177:Z177)</f>
        <v>0</v>
      </c>
      <c r="AB177" s="15" t="str">
        <f aca="false">IF(AND($B177="",$D177="",$J177=""),"",IF($B177="","Falta código",IF(ISNA(MATCH($B177,LST_COD,0)),"Código no registrado en Trabajadores",IF($E177="","Concepto no está en el catálogo",IF($M177="ERR","Retención de otro empleador: Origen = Otro empleador",IF(OR($J177="",$K177=""),"Falta monto o mes",IF(OR($K177&lt;1,$K177&gt;12),"Mes inicio inválido",IF(AND($L177&lt;&gt;"",OR($L177&lt;$K177,$L177&gt;12)),"Mes fin inválido",IF($N177="","Falta frecuencia",IF(AND($G177&lt;&gt;"Otro empleador",SUMPRODUCT(($O177:$Z177&lt;&gt;0)*(((COLUMN($O177:$Z177)-14)&lt;INDEX(Trabajadores!$M$6:$M$105,MATCH($B177,LST_COD,0)))+((COLUMN($O177:$Z177)-14)&gt;INDEX(Trabajadores!$N$6:$N$105,MATCH($B177,LST_COD,0)))))&gt;0),"Aviso: hay meses fuera del periodo laboral","OK"))))))))))</f>
        <v/>
      </c>
    </row>
    <row r="178" customFormat="false" ht="15" hidden="false" customHeight="false" outlineLevel="0" collapsed="false">
      <c r="A178" s="23" t="n">
        <v>173</v>
      </c>
      <c r="B178" s="7"/>
      <c r="C178" s="35" t="str">
        <f aca="false">IF($B178="","",IFERROR(INDEX(Trabajadores!$D$6:$D$105,MATCH($B178,LST_COD,0)),"¿Código?"))</f>
        <v/>
      </c>
      <c r="D178" s="30"/>
      <c r="E178" s="9" t="str">
        <f aca="false">IF($D178="","",IFERROR(VLOOKUP($D178,CONC_TABLA,2,FALSE()),""))</f>
        <v/>
      </c>
      <c r="F178" s="9" t="str">
        <f aca="false">IF($D178="","",IFERROR(VLOOKUP($D178,CONC_TABLA,3,FALSE()),""))</f>
        <v/>
      </c>
      <c r="G178" s="30"/>
      <c r="H178" s="30"/>
      <c r="I178" s="30"/>
      <c r="J178" s="29"/>
      <c r="K178" s="28"/>
      <c r="L178" s="28"/>
      <c r="M178" s="9" t="str">
        <f aca="false">IF(OR($B178="",$E178=""),"",IF($E178="INA","INA",IF($G178="Otro empleador",IF($E178="RET","RETO",IF($E178="ORD","OTO","OTX")),IF($E178="RET","ERR",$E178))))</f>
        <v/>
      </c>
      <c r="N178" s="9" t="str">
        <f aca="false">IF($I178="","",IFERROR(VLOOKUP($I178,FREC_TABLA,2,FALSE()),""))</f>
        <v/>
      </c>
      <c r="O178" s="19" t="n">
        <f aca="false">IF(OR($M178="",$M178="ERR",$J178="",$K178="",$N178=""),0,IF($N178=0,IF(AND(OR(1=7,1=12),1&gt;=$K178,1&lt;=IF($L178="",12,$L178)),$J178,0),IF(AND(1&gt;=$K178,1&lt;=IF($L178="",12,$L178),MOD(1-$K178,$N178)=0),$J178,0)))</f>
        <v>0</v>
      </c>
      <c r="P178" s="19" t="n">
        <f aca="false">IF(OR($M178="",$M178="ERR",$J178="",$K178="",$N178=""),0,IF($N178=0,IF(AND(OR(2=7,2=12),2&gt;=$K178,2&lt;=IF($L178="",12,$L178)),$J178,0),IF(AND(2&gt;=$K178,2&lt;=IF($L178="",12,$L178),MOD(2-$K178,$N178)=0),$J178,0)))</f>
        <v>0</v>
      </c>
      <c r="Q178" s="19" t="n">
        <f aca="false">IF(OR($M178="",$M178="ERR",$J178="",$K178="",$N178=""),0,IF($N178=0,IF(AND(OR(3=7,3=12),3&gt;=$K178,3&lt;=IF($L178="",12,$L178)),$J178,0),IF(AND(3&gt;=$K178,3&lt;=IF($L178="",12,$L178),MOD(3-$K178,$N178)=0),$J178,0)))</f>
        <v>0</v>
      </c>
      <c r="R178" s="19" t="n">
        <f aca="false">IF(OR($M178="",$M178="ERR",$J178="",$K178="",$N178=""),0,IF($N178=0,IF(AND(OR(4=7,4=12),4&gt;=$K178,4&lt;=IF($L178="",12,$L178)),$J178,0),IF(AND(4&gt;=$K178,4&lt;=IF($L178="",12,$L178),MOD(4-$K178,$N178)=0),$J178,0)))</f>
        <v>0</v>
      </c>
      <c r="S178" s="19" t="n">
        <f aca="false">IF(OR($M178="",$M178="ERR",$J178="",$K178="",$N178=""),0,IF($N178=0,IF(AND(OR(5=7,5=12),5&gt;=$K178,5&lt;=IF($L178="",12,$L178)),$J178,0),IF(AND(5&gt;=$K178,5&lt;=IF($L178="",12,$L178),MOD(5-$K178,$N178)=0),$J178,0)))</f>
        <v>0</v>
      </c>
      <c r="T178" s="19" t="n">
        <f aca="false">IF(OR($M178="",$M178="ERR",$J178="",$K178="",$N178=""),0,IF($N178=0,IF(AND(OR(6=7,6=12),6&gt;=$K178,6&lt;=IF($L178="",12,$L178)),$J178,0),IF(AND(6&gt;=$K178,6&lt;=IF($L178="",12,$L178),MOD(6-$K178,$N178)=0),$J178,0)))</f>
        <v>0</v>
      </c>
      <c r="U178" s="19" t="n">
        <f aca="false">IF(OR($M178="",$M178="ERR",$J178="",$K178="",$N178=""),0,IF($N178=0,IF(AND(OR(7=7,7=12),7&gt;=$K178,7&lt;=IF($L178="",12,$L178)),$J178,0),IF(AND(7&gt;=$K178,7&lt;=IF($L178="",12,$L178),MOD(7-$K178,$N178)=0),$J178,0)))</f>
        <v>0</v>
      </c>
      <c r="V178" s="19" t="n">
        <f aca="false">IF(OR($M178="",$M178="ERR",$J178="",$K178="",$N178=""),0,IF($N178=0,IF(AND(OR(8=7,8=12),8&gt;=$K178,8&lt;=IF($L178="",12,$L178)),$J178,0),IF(AND(8&gt;=$K178,8&lt;=IF($L178="",12,$L178),MOD(8-$K178,$N178)=0),$J178,0)))</f>
        <v>0</v>
      </c>
      <c r="W178" s="19" t="n">
        <f aca="false">IF(OR($M178="",$M178="ERR",$J178="",$K178="",$N178=""),0,IF($N178=0,IF(AND(OR(9=7,9=12),9&gt;=$K178,9&lt;=IF($L178="",12,$L178)),$J178,0),IF(AND(9&gt;=$K178,9&lt;=IF($L178="",12,$L178),MOD(9-$K178,$N178)=0),$J178,0)))</f>
        <v>0</v>
      </c>
      <c r="X178" s="19" t="n">
        <f aca="false">IF(OR($M178="",$M178="ERR",$J178="",$K178="",$N178=""),0,IF($N178=0,IF(AND(OR(10=7,10=12),10&gt;=$K178,10&lt;=IF($L178="",12,$L178)),$J178,0),IF(AND(10&gt;=$K178,10&lt;=IF($L178="",12,$L178),MOD(10-$K178,$N178)=0),$J178,0)))</f>
        <v>0</v>
      </c>
      <c r="Y178" s="19" t="n">
        <f aca="false">IF(OR($M178="",$M178="ERR",$J178="",$K178="",$N178=""),0,IF($N178=0,IF(AND(OR(11=7,11=12),11&gt;=$K178,11&lt;=IF($L178="",12,$L178)),$J178,0),IF(AND(11&gt;=$K178,11&lt;=IF($L178="",12,$L178),MOD(11-$K178,$N178)=0),$J178,0)))</f>
        <v>0</v>
      </c>
      <c r="Z178" s="19" t="n">
        <f aca="false">IF(OR($M178="",$M178="ERR",$J178="",$K178="",$N178=""),0,IF($N178=0,IF(AND(OR(12=7,12=12),12&gt;=$K178,12&lt;=IF($L178="",12,$L178)),$J178,0),IF(AND(12&gt;=$K178,12&lt;=IF($L178="",12,$L178),MOD(12-$K178,$N178)=0),$J178,0)))</f>
        <v>0</v>
      </c>
      <c r="AA178" s="36" t="n">
        <f aca="false">SUM(O178:Z178)</f>
        <v>0</v>
      </c>
      <c r="AB178" s="15" t="str">
        <f aca="false">IF(AND($B178="",$D178="",$J178=""),"",IF($B178="","Falta código",IF(ISNA(MATCH($B178,LST_COD,0)),"Código no registrado en Trabajadores",IF($E178="","Concepto no está en el catálogo",IF($M178="ERR","Retención de otro empleador: Origen = Otro empleador",IF(OR($J178="",$K178=""),"Falta monto o mes",IF(OR($K178&lt;1,$K178&gt;12),"Mes inicio inválido",IF(AND($L178&lt;&gt;"",OR($L178&lt;$K178,$L178&gt;12)),"Mes fin inválido",IF($N178="","Falta frecuencia",IF(AND($G178&lt;&gt;"Otro empleador",SUMPRODUCT(($O178:$Z178&lt;&gt;0)*(((COLUMN($O178:$Z178)-14)&lt;INDEX(Trabajadores!$M$6:$M$105,MATCH($B178,LST_COD,0)))+((COLUMN($O178:$Z178)-14)&gt;INDEX(Trabajadores!$N$6:$N$105,MATCH($B178,LST_COD,0)))))&gt;0),"Aviso: hay meses fuera del periodo laboral","OK"))))))))))</f>
        <v/>
      </c>
    </row>
    <row r="179" customFormat="false" ht="15" hidden="false" customHeight="false" outlineLevel="0" collapsed="false">
      <c r="A179" s="23" t="n">
        <v>174</v>
      </c>
      <c r="B179" s="7"/>
      <c r="C179" s="35" t="str">
        <f aca="false">IF($B179="","",IFERROR(INDEX(Trabajadores!$D$6:$D$105,MATCH($B179,LST_COD,0)),"¿Código?"))</f>
        <v/>
      </c>
      <c r="D179" s="30"/>
      <c r="E179" s="9" t="str">
        <f aca="false">IF($D179="","",IFERROR(VLOOKUP($D179,CONC_TABLA,2,FALSE()),""))</f>
        <v/>
      </c>
      <c r="F179" s="9" t="str">
        <f aca="false">IF($D179="","",IFERROR(VLOOKUP($D179,CONC_TABLA,3,FALSE()),""))</f>
        <v/>
      </c>
      <c r="G179" s="30"/>
      <c r="H179" s="30"/>
      <c r="I179" s="30"/>
      <c r="J179" s="29"/>
      <c r="K179" s="28"/>
      <c r="L179" s="28"/>
      <c r="M179" s="9" t="str">
        <f aca="false">IF(OR($B179="",$E179=""),"",IF($E179="INA","INA",IF($G179="Otro empleador",IF($E179="RET","RETO",IF($E179="ORD","OTO","OTX")),IF($E179="RET","ERR",$E179))))</f>
        <v/>
      </c>
      <c r="N179" s="9" t="str">
        <f aca="false">IF($I179="","",IFERROR(VLOOKUP($I179,FREC_TABLA,2,FALSE()),""))</f>
        <v/>
      </c>
      <c r="O179" s="19" t="n">
        <f aca="false">IF(OR($M179="",$M179="ERR",$J179="",$K179="",$N179=""),0,IF($N179=0,IF(AND(OR(1=7,1=12),1&gt;=$K179,1&lt;=IF($L179="",12,$L179)),$J179,0),IF(AND(1&gt;=$K179,1&lt;=IF($L179="",12,$L179),MOD(1-$K179,$N179)=0),$J179,0)))</f>
        <v>0</v>
      </c>
      <c r="P179" s="19" t="n">
        <f aca="false">IF(OR($M179="",$M179="ERR",$J179="",$K179="",$N179=""),0,IF($N179=0,IF(AND(OR(2=7,2=12),2&gt;=$K179,2&lt;=IF($L179="",12,$L179)),$J179,0),IF(AND(2&gt;=$K179,2&lt;=IF($L179="",12,$L179),MOD(2-$K179,$N179)=0),$J179,0)))</f>
        <v>0</v>
      </c>
      <c r="Q179" s="19" t="n">
        <f aca="false">IF(OR($M179="",$M179="ERR",$J179="",$K179="",$N179=""),0,IF($N179=0,IF(AND(OR(3=7,3=12),3&gt;=$K179,3&lt;=IF($L179="",12,$L179)),$J179,0),IF(AND(3&gt;=$K179,3&lt;=IF($L179="",12,$L179),MOD(3-$K179,$N179)=0),$J179,0)))</f>
        <v>0</v>
      </c>
      <c r="R179" s="19" t="n">
        <f aca="false">IF(OR($M179="",$M179="ERR",$J179="",$K179="",$N179=""),0,IF($N179=0,IF(AND(OR(4=7,4=12),4&gt;=$K179,4&lt;=IF($L179="",12,$L179)),$J179,0),IF(AND(4&gt;=$K179,4&lt;=IF($L179="",12,$L179),MOD(4-$K179,$N179)=0),$J179,0)))</f>
        <v>0</v>
      </c>
      <c r="S179" s="19" t="n">
        <f aca="false">IF(OR($M179="",$M179="ERR",$J179="",$K179="",$N179=""),0,IF($N179=0,IF(AND(OR(5=7,5=12),5&gt;=$K179,5&lt;=IF($L179="",12,$L179)),$J179,0),IF(AND(5&gt;=$K179,5&lt;=IF($L179="",12,$L179),MOD(5-$K179,$N179)=0),$J179,0)))</f>
        <v>0</v>
      </c>
      <c r="T179" s="19" t="n">
        <f aca="false">IF(OR($M179="",$M179="ERR",$J179="",$K179="",$N179=""),0,IF($N179=0,IF(AND(OR(6=7,6=12),6&gt;=$K179,6&lt;=IF($L179="",12,$L179)),$J179,0),IF(AND(6&gt;=$K179,6&lt;=IF($L179="",12,$L179),MOD(6-$K179,$N179)=0),$J179,0)))</f>
        <v>0</v>
      </c>
      <c r="U179" s="19" t="n">
        <f aca="false">IF(OR($M179="",$M179="ERR",$J179="",$K179="",$N179=""),0,IF($N179=0,IF(AND(OR(7=7,7=12),7&gt;=$K179,7&lt;=IF($L179="",12,$L179)),$J179,0),IF(AND(7&gt;=$K179,7&lt;=IF($L179="",12,$L179),MOD(7-$K179,$N179)=0),$J179,0)))</f>
        <v>0</v>
      </c>
      <c r="V179" s="19" t="n">
        <f aca="false">IF(OR($M179="",$M179="ERR",$J179="",$K179="",$N179=""),0,IF($N179=0,IF(AND(OR(8=7,8=12),8&gt;=$K179,8&lt;=IF($L179="",12,$L179)),$J179,0),IF(AND(8&gt;=$K179,8&lt;=IF($L179="",12,$L179),MOD(8-$K179,$N179)=0),$J179,0)))</f>
        <v>0</v>
      </c>
      <c r="W179" s="19" t="n">
        <f aca="false">IF(OR($M179="",$M179="ERR",$J179="",$K179="",$N179=""),0,IF($N179=0,IF(AND(OR(9=7,9=12),9&gt;=$K179,9&lt;=IF($L179="",12,$L179)),$J179,0),IF(AND(9&gt;=$K179,9&lt;=IF($L179="",12,$L179),MOD(9-$K179,$N179)=0),$J179,0)))</f>
        <v>0</v>
      </c>
      <c r="X179" s="19" t="n">
        <f aca="false">IF(OR($M179="",$M179="ERR",$J179="",$K179="",$N179=""),0,IF($N179=0,IF(AND(OR(10=7,10=12),10&gt;=$K179,10&lt;=IF($L179="",12,$L179)),$J179,0),IF(AND(10&gt;=$K179,10&lt;=IF($L179="",12,$L179),MOD(10-$K179,$N179)=0),$J179,0)))</f>
        <v>0</v>
      </c>
      <c r="Y179" s="19" t="n">
        <f aca="false">IF(OR($M179="",$M179="ERR",$J179="",$K179="",$N179=""),0,IF($N179=0,IF(AND(OR(11=7,11=12),11&gt;=$K179,11&lt;=IF($L179="",12,$L179)),$J179,0),IF(AND(11&gt;=$K179,11&lt;=IF($L179="",12,$L179),MOD(11-$K179,$N179)=0),$J179,0)))</f>
        <v>0</v>
      </c>
      <c r="Z179" s="19" t="n">
        <f aca="false">IF(OR($M179="",$M179="ERR",$J179="",$K179="",$N179=""),0,IF($N179=0,IF(AND(OR(12=7,12=12),12&gt;=$K179,12&lt;=IF($L179="",12,$L179)),$J179,0),IF(AND(12&gt;=$K179,12&lt;=IF($L179="",12,$L179),MOD(12-$K179,$N179)=0),$J179,0)))</f>
        <v>0</v>
      </c>
      <c r="AA179" s="36" t="n">
        <f aca="false">SUM(O179:Z179)</f>
        <v>0</v>
      </c>
      <c r="AB179" s="15" t="str">
        <f aca="false">IF(AND($B179="",$D179="",$J179=""),"",IF($B179="","Falta código",IF(ISNA(MATCH($B179,LST_COD,0)),"Código no registrado en Trabajadores",IF($E179="","Concepto no está en el catálogo",IF($M179="ERR","Retención de otro empleador: Origen = Otro empleador",IF(OR($J179="",$K179=""),"Falta monto o mes",IF(OR($K179&lt;1,$K179&gt;12),"Mes inicio inválido",IF(AND($L179&lt;&gt;"",OR($L179&lt;$K179,$L179&gt;12)),"Mes fin inválido",IF($N179="","Falta frecuencia",IF(AND($G179&lt;&gt;"Otro empleador",SUMPRODUCT(($O179:$Z179&lt;&gt;0)*(((COLUMN($O179:$Z179)-14)&lt;INDEX(Trabajadores!$M$6:$M$105,MATCH($B179,LST_COD,0)))+((COLUMN($O179:$Z179)-14)&gt;INDEX(Trabajadores!$N$6:$N$105,MATCH($B179,LST_COD,0)))))&gt;0),"Aviso: hay meses fuera del periodo laboral","OK"))))))))))</f>
        <v/>
      </c>
    </row>
    <row r="180" customFormat="false" ht="15" hidden="false" customHeight="false" outlineLevel="0" collapsed="false">
      <c r="A180" s="23" t="n">
        <v>175</v>
      </c>
      <c r="B180" s="7"/>
      <c r="C180" s="35" t="str">
        <f aca="false">IF($B180="","",IFERROR(INDEX(Trabajadores!$D$6:$D$105,MATCH($B180,LST_COD,0)),"¿Código?"))</f>
        <v/>
      </c>
      <c r="D180" s="30"/>
      <c r="E180" s="9" t="str">
        <f aca="false">IF($D180="","",IFERROR(VLOOKUP($D180,CONC_TABLA,2,FALSE()),""))</f>
        <v/>
      </c>
      <c r="F180" s="9" t="str">
        <f aca="false">IF($D180="","",IFERROR(VLOOKUP($D180,CONC_TABLA,3,FALSE()),""))</f>
        <v/>
      </c>
      <c r="G180" s="30"/>
      <c r="H180" s="30"/>
      <c r="I180" s="30"/>
      <c r="J180" s="29"/>
      <c r="K180" s="28"/>
      <c r="L180" s="28"/>
      <c r="M180" s="9" t="str">
        <f aca="false">IF(OR($B180="",$E180=""),"",IF($E180="INA","INA",IF($G180="Otro empleador",IF($E180="RET","RETO",IF($E180="ORD","OTO","OTX")),IF($E180="RET","ERR",$E180))))</f>
        <v/>
      </c>
      <c r="N180" s="9" t="str">
        <f aca="false">IF($I180="","",IFERROR(VLOOKUP($I180,FREC_TABLA,2,FALSE()),""))</f>
        <v/>
      </c>
      <c r="O180" s="19" t="n">
        <f aca="false">IF(OR($M180="",$M180="ERR",$J180="",$K180="",$N180=""),0,IF($N180=0,IF(AND(OR(1=7,1=12),1&gt;=$K180,1&lt;=IF($L180="",12,$L180)),$J180,0),IF(AND(1&gt;=$K180,1&lt;=IF($L180="",12,$L180),MOD(1-$K180,$N180)=0),$J180,0)))</f>
        <v>0</v>
      </c>
      <c r="P180" s="19" t="n">
        <f aca="false">IF(OR($M180="",$M180="ERR",$J180="",$K180="",$N180=""),0,IF($N180=0,IF(AND(OR(2=7,2=12),2&gt;=$K180,2&lt;=IF($L180="",12,$L180)),$J180,0),IF(AND(2&gt;=$K180,2&lt;=IF($L180="",12,$L180),MOD(2-$K180,$N180)=0),$J180,0)))</f>
        <v>0</v>
      </c>
      <c r="Q180" s="19" t="n">
        <f aca="false">IF(OR($M180="",$M180="ERR",$J180="",$K180="",$N180=""),0,IF($N180=0,IF(AND(OR(3=7,3=12),3&gt;=$K180,3&lt;=IF($L180="",12,$L180)),$J180,0),IF(AND(3&gt;=$K180,3&lt;=IF($L180="",12,$L180),MOD(3-$K180,$N180)=0),$J180,0)))</f>
        <v>0</v>
      </c>
      <c r="R180" s="19" t="n">
        <f aca="false">IF(OR($M180="",$M180="ERR",$J180="",$K180="",$N180=""),0,IF($N180=0,IF(AND(OR(4=7,4=12),4&gt;=$K180,4&lt;=IF($L180="",12,$L180)),$J180,0),IF(AND(4&gt;=$K180,4&lt;=IF($L180="",12,$L180),MOD(4-$K180,$N180)=0),$J180,0)))</f>
        <v>0</v>
      </c>
      <c r="S180" s="19" t="n">
        <f aca="false">IF(OR($M180="",$M180="ERR",$J180="",$K180="",$N180=""),0,IF($N180=0,IF(AND(OR(5=7,5=12),5&gt;=$K180,5&lt;=IF($L180="",12,$L180)),$J180,0),IF(AND(5&gt;=$K180,5&lt;=IF($L180="",12,$L180),MOD(5-$K180,$N180)=0),$J180,0)))</f>
        <v>0</v>
      </c>
      <c r="T180" s="19" t="n">
        <f aca="false">IF(OR($M180="",$M180="ERR",$J180="",$K180="",$N180=""),0,IF($N180=0,IF(AND(OR(6=7,6=12),6&gt;=$K180,6&lt;=IF($L180="",12,$L180)),$J180,0),IF(AND(6&gt;=$K180,6&lt;=IF($L180="",12,$L180),MOD(6-$K180,$N180)=0),$J180,0)))</f>
        <v>0</v>
      </c>
      <c r="U180" s="19" t="n">
        <f aca="false">IF(OR($M180="",$M180="ERR",$J180="",$K180="",$N180=""),0,IF($N180=0,IF(AND(OR(7=7,7=12),7&gt;=$K180,7&lt;=IF($L180="",12,$L180)),$J180,0),IF(AND(7&gt;=$K180,7&lt;=IF($L180="",12,$L180),MOD(7-$K180,$N180)=0),$J180,0)))</f>
        <v>0</v>
      </c>
      <c r="V180" s="19" t="n">
        <f aca="false">IF(OR($M180="",$M180="ERR",$J180="",$K180="",$N180=""),0,IF($N180=0,IF(AND(OR(8=7,8=12),8&gt;=$K180,8&lt;=IF($L180="",12,$L180)),$J180,0),IF(AND(8&gt;=$K180,8&lt;=IF($L180="",12,$L180),MOD(8-$K180,$N180)=0),$J180,0)))</f>
        <v>0</v>
      </c>
      <c r="W180" s="19" t="n">
        <f aca="false">IF(OR($M180="",$M180="ERR",$J180="",$K180="",$N180=""),0,IF($N180=0,IF(AND(OR(9=7,9=12),9&gt;=$K180,9&lt;=IF($L180="",12,$L180)),$J180,0),IF(AND(9&gt;=$K180,9&lt;=IF($L180="",12,$L180),MOD(9-$K180,$N180)=0),$J180,0)))</f>
        <v>0</v>
      </c>
      <c r="X180" s="19" t="n">
        <f aca="false">IF(OR($M180="",$M180="ERR",$J180="",$K180="",$N180=""),0,IF($N180=0,IF(AND(OR(10=7,10=12),10&gt;=$K180,10&lt;=IF($L180="",12,$L180)),$J180,0),IF(AND(10&gt;=$K180,10&lt;=IF($L180="",12,$L180),MOD(10-$K180,$N180)=0),$J180,0)))</f>
        <v>0</v>
      </c>
      <c r="Y180" s="19" t="n">
        <f aca="false">IF(OR($M180="",$M180="ERR",$J180="",$K180="",$N180=""),0,IF($N180=0,IF(AND(OR(11=7,11=12),11&gt;=$K180,11&lt;=IF($L180="",12,$L180)),$J180,0),IF(AND(11&gt;=$K180,11&lt;=IF($L180="",12,$L180),MOD(11-$K180,$N180)=0),$J180,0)))</f>
        <v>0</v>
      </c>
      <c r="Z180" s="19" t="n">
        <f aca="false">IF(OR($M180="",$M180="ERR",$J180="",$K180="",$N180=""),0,IF($N180=0,IF(AND(OR(12=7,12=12),12&gt;=$K180,12&lt;=IF($L180="",12,$L180)),$J180,0),IF(AND(12&gt;=$K180,12&lt;=IF($L180="",12,$L180),MOD(12-$K180,$N180)=0),$J180,0)))</f>
        <v>0</v>
      </c>
      <c r="AA180" s="36" t="n">
        <f aca="false">SUM(O180:Z180)</f>
        <v>0</v>
      </c>
      <c r="AB180" s="15" t="str">
        <f aca="false">IF(AND($B180="",$D180="",$J180=""),"",IF($B180="","Falta código",IF(ISNA(MATCH($B180,LST_COD,0)),"Código no registrado en Trabajadores",IF($E180="","Concepto no está en el catálogo",IF($M180="ERR","Retención de otro empleador: Origen = Otro empleador",IF(OR($J180="",$K180=""),"Falta monto o mes",IF(OR($K180&lt;1,$K180&gt;12),"Mes inicio inválido",IF(AND($L180&lt;&gt;"",OR($L180&lt;$K180,$L180&gt;12)),"Mes fin inválido",IF($N180="","Falta frecuencia",IF(AND($G180&lt;&gt;"Otro empleador",SUMPRODUCT(($O180:$Z180&lt;&gt;0)*(((COLUMN($O180:$Z180)-14)&lt;INDEX(Trabajadores!$M$6:$M$105,MATCH($B180,LST_COD,0)))+((COLUMN($O180:$Z180)-14)&gt;INDEX(Trabajadores!$N$6:$N$105,MATCH($B180,LST_COD,0)))))&gt;0),"Aviso: hay meses fuera del periodo laboral","OK"))))))))))</f>
        <v/>
      </c>
    </row>
    <row r="181" customFormat="false" ht="15" hidden="false" customHeight="false" outlineLevel="0" collapsed="false">
      <c r="A181" s="23" t="n">
        <v>176</v>
      </c>
      <c r="B181" s="7"/>
      <c r="C181" s="35" t="str">
        <f aca="false">IF($B181="","",IFERROR(INDEX(Trabajadores!$D$6:$D$105,MATCH($B181,LST_COD,0)),"¿Código?"))</f>
        <v/>
      </c>
      <c r="D181" s="30"/>
      <c r="E181" s="9" t="str">
        <f aca="false">IF($D181="","",IFERROR(VLOOKUP($D181,CONC_TABLA,2,FALSE()),""))</f>
        <v/>
      </c>
      <c r="F181" s="9" t="str">
        <f aca="false">IF($D181="","",IFERROR(VLOOKUP($D181,CONC_TABLA,3,FALSE()),""))</f>
        <v/>
      </c>
      <c r="G181" s="30"/>
      <c r="H181" s="30"/>
      <c r="I181" s="30"/>
      <c r="J181" s="29"/>
      <c r="K181" s="28"/>
      <c r="L181" s="28"/>
      <c r="M181" s="9" t="str">
        <f aca="false">IF(OR($B181="",$E181=""),"",IF($E181="INA","INA",IF($G181="Otro empleador",IF($E181="RET","RETO",IF($E181="ORD","OTO","OTX")),IF($E181="RET","ERR",$E181))))</f>
        <v/>
      </c>
      <c r="N181" s="9" t="str">
        <f aca="false">IF($I181="","",IFERROR(VLOOKUP($I181,FREC_TABLA,2,FALSE()),""))</f>
        <v/>
      </c>
      <c r="O181" s="19" t="n">
        <f aca="false">IF(OR($M181="",$M181="ERR",$J181="",$K181="",$N181=""),0,IF($N181=0,IF(AND(OR(1=7,1=12),1&gt;=$K181,1&lt;=IF($L181="",12,$L181)),$J181,0),IF(AND(1&gt;=$K181,1&lt;=IF($L181="",12,$L181),MOD(1-$K181,$N181)=0),$J181,0)))</f>
        <v>0</v>
      </c>
      <c r="P181" s="19" t="n">
        <f aca="false">IF(OR($M181="",$M181="ERR",$J181="",$K181="",$N181=""),0,IF($N181=0,IF(AND(OR(2=7,2=12),2&gt;=$K181,2&lt;=IF($L181="",12,$L181)),$J181,0),IF(AND(2&gt;=$K181,2&lt;=IF($L181="",12,$L181),MOD(2-$K181,$N181)=0),$J181,0)))</f>
        <v>0</v>
      </c>
      <c r="Q181" s="19" t="n">
        <f aca="false">IF(OR($M181="",$M181="ERR",$J181="",$K181="",$N181=""),0,IF($N181=0,IF(AND(OR(3=7,3=12),3&gt;=$K181,3&lt;=IF($L181="",12,$L181)),$J181,0),IF(AND(3&gt;=$K181,3&lt;=IF($L181="",12,$L181),MOD(3-$K181,$N181)=0),$J181,0)))</f>
        <v>0</v>
      </c>
      <c r="R181" s="19" t="n">
        <f aca="false">IF(OR($M181="",$M181="ERR",$J181="",$K181="",$N181=""),0,IF($N181=0,IF(AND(OR(4=7,4=12),4&gt;=$K181,4&lt;=IF($L181="",12,$L181)),$J181,0),IF(AND(4&gt;=$K181,4&lt;=IF($L181="",12,$L181),MOD(4-$K181,$N181)=0),$J181,0)))</f>
        <v>0</v>
      </c>
      <c r="S181" s="19" t="n">
        <f aca="false">IF(OR($M181="",$M181="ERR",$J181="",$K181="",$N181=""),0,IF($N181=0,IF(AND(OR(5=7,5=12),5&gt;=$K181,5&lt;=IF($L181="",12,$L181)),$J181,0),IF(AND(5&gt;=$K181,5&lt;=IF($L181="",12,$L181),MOD(5-$K181,$N181)=0),$J181,0)))</f>
        <v>0</v>
      </c>
      <c r="T181" s="19" t="n">
        <f aca="false">IF(OR($M181="",$M181="ERR",$J181="",$K181="",$N181=""),0,IF($N181=0,IF(AND(OR(6=7,6=12),6&gt;=$K181,6&lt;=IF($L181="",12,$L181)),$J181,0),IF(AND(6&gt;=$K181,6&lt;=IF($L181="",12,$L181),MOD(6-$K181,$N181)=0),$J181,0)))</f>
        <v>0</v>
      </c>
      <c r="U181" s="19" t="n">
        <f aca="false">IF(OR($M181="",$M181="ERR",$J181="",$K181="",$N181=""),0,IF($N181=0,IF(AND(OR(7=7,7=12),7&gt;=$K181,7&lt;=IF($L181="",12,$L181)),$J181,0),IF(AND(7&gt;=$K181,7&lt;=IF($L181="",12,$L181),MOD(7-$K181,$N181)=0),$J181,0)))</f>
        <v>0</v>
      </c>
      <c r="V181" s="19" t="n">
        <f aca="false">IF(OR($M181="",$M181="ERR",$J181="",$K181="",$N181=""),0,IF($N181=0,IF(AND(OR(8=7,8=12),8&gt;=$K181,8&lt;=IF($L181="",12,$L181)),$J181,0),IF(AND(8&gt;=$K181,8&lt;=IF($L181="",12,$L181),MOD(8-$K181,$N181)=0),$J181,0)))</f>
        <v>0</v>
      </c>
      <c r="W181" s="19" t="n">
        <f aca="false">IF(OR($M181="",$M181="ERR",$J181="",$K181="",$N181=""),0,IF($N181=0,IF(AND(OR(9=7,9=12),9&gt;=$K181,9&lt;=IF($L181="",12,$L181)),$J181,0),IF(AND(9&gt;=$K181,9&lt;=IF($L181="",12,$L181),MOD(9-$K181,$N181)=0),$J181,0)))</f>
        <v>0</v>
      </c>
      <c r="X181" s="19" t="n">
        <f aca="false">IF(OR($M181="",$M181="ERR",$J181="",$K181="",$N181=""),0,IF($N181=0,IF(AND(OR(10=7,10=12),10&gt;=$K181,10&lt;=IF($L181="",12,$L181)),$J181,0),IF(AND(10&gt;=$K181,10&lt;=IF($L181="",12,$L181),MOD(10-$K181,$N181)=0),$J181,0)))</f>
        <v>0</v>
      </c>
      <c r="Y181" s="19" t="n">
        <f aca="false">IF(OR($M181="",$M181="ERR",$J181="",$K181="",$N181=""),0,IF($N181=0,IF(AND(OR(11=7,11=12),11&gt;=$K181,11&lt;=IF($L181="",12,$L181)),$J181,0),IF(AND(11&gt;=$K181,11&lt;=IF($L181="",12,$L181),MOD(11-$K181,$N181)=0),$J181,0)))</f>
        <v>0</v>
      </c>
      <c r="Z181" s="19" t="n">
        <f aca="false">IF(OR($M181="",$M181="ERR",$J181="",$K181="",$N181=""),0,IF($N181=0,IF(AND(OR(12=7,12=12),12&gt;=$K181,12&lt;=IF($L181="",12,$L181)),$J181,0),IF(AND(12&gt;=$K181,12&lt;=IF($L181="",12,$L181),MOD(12-$K181,$N181)=0),$J181,0)))</f>
        <v>0</v>
      </c>
      <c r="AA181" s="36" t="n">
        <f aca="false">SUM(O181:Z181)</f>
        <v>0</v>
      </c>
      <c r="AB181" s="15" t="str">
        <f aca="false">IF(AND($B181="",$D181="",$J181=""),"",IF($B181="","Falta código",IF(ISNA(MATCH($B181,LST_COD,0)),"Código no registrado en Trabajadores",IF($E181="","Concepto no está en el catálogo",IF($M181="ERR","Retención de otro empleador: Origen = Otro empleador",IF(OR($J181="",$K181=""),"Falta monto o mes",IF(OR($K181&lt;1,$K181&gt;12),"Mes inicio inválido",IF(AND($L181&lt;&gt;"",OR($L181&lt;$K181,$L181&gt;12)),"Mes fin inválido",IF($N181="","Falta frecuencia",IF(AND($G181&lt;&gt;"Otro empleador",SUMPRODUCT(($O181:$Z181&lt;&gt;0)*(((COLUMN($O181:$Z181)-14)&lt;INDEX(Trabajadores!$M$6:$M$105,MATCH($B181,LST_COD,0)))+((COLUMN($O181:$Z181)-14)&gt;INDEX(Trabajadores!$N$6:$N$105,MATCH($B181,LST_COD,0)))))&gt;0),"Aviso: hay meses fuera del periodo laboral","OK"))))))))))</f>
        <v/>
      </c>
    </row>
    <row r="182" customFormat="false" ht="15" hidden="false" customHeight="false" outlineLevel="0" collapsed="false">
      <c r="A182" s="23" t="n">
        <v>177</v>
      </c>
      <c r="B182" s="7"/>
      <c r="C182" s="35" t="str">
        <f aca="false">IF($B182="","",IFERROR(INDEX(Trabajadores!$D$6:$D$105,MATCH($B182,LST_COD,0)),"¿Código?"))</f>
        <v/>
      </c>
      <c r="D182" s="30"/>
      <c r="E182" s="9" t="str">
        <f aca="false">IF($D182="","",IFERROR(VLOOKUP($D182,CONC_TABLA,2,FALSE()),""))</f>
        <v/>
      </c>
      <c r="F182" s="9" t="str">
        <f aca="false">IF($D182="","",IFERROR(VLOOKUP($D182,CONC_TABLA,3,FALSE()),""))</f>
        <v/>
      </c>
      <c r="G182" s="30"/>
      <c r="H182" s="30"/>
      <c r="I182" s="30"/>
      <c r="J182" s="29"/>
      <c r="K182" s="28"/>
      <c r="L182" s="28"/>
      <c r="M182" s="9" t="str">
        <f aca="false">IF(OR($B182="",$E182=""),"",IF($E182="INA","INA",IF($G182="Otro empleador",IF($E182="RET","RETO",IF($E182="ORD","OTO","OTX")),IF($E182="RET","ERR",$E182))))</f>
        <v/>
      </c>
      <c r="N182" s="9" t="str">
        <f aca="false">IF($I182="","",IFERROR(VLOOKUP($I182,FREC_TABLA,2,FALSE()),""))</f>
        <v/>
      </c>
      <c r="O182" s="19" t="n">
        <f aca="false">IF(OR($M182="",$M182="ERR",$J182="",$K182="",$N182=""),0,IF($N182=0,IF(AND(OR(1=7,1=12),1&gt;=$K182,1&lt;=IF($L182="",12,$L182)),$J182,0),IF(AND(1&gt;=$K182,1&lt;=IF($L182="",12,$L182),MOD(1-$K182,$N182)=0),$J182,0)))</f>
        <v>0</v>
      </c>
      <c r="P182" s="19" t="n">
        <f aca="false">IF(OR($M182="",$M182="ERR",$J182="",$K182="",$N182=""),0,IF($N182=0,IF(AND(OR(2=7,2=12),2&gt;=$K182,2&lt;=IF($L182="",12,$L182)),$J182,0),IF(AND(2&gt;=$K182,2&lt;=IF($L182="",12,$L182),MOD(2-$K182,$N182)=0),$J182,0)))</f>
        <v>0</v>
      </c>
      <c r="Q182" s="19" t="n">
        <f aca="false">IF(OR($M182="",$M182="ERR",$J182="",$K182="",$N182=""),0,IF($N182=0,IF(AND(OR(3=7,3=12),3&gt;=$K182,3&lt;=IF($L182="",12,$L182)),$J182,0),IF(AND(3&gt;=$K182,3&lt;=IF($L182="",12,$L182),MOD(3-$K182,$N182)=0),$J182,0)))</f>
        <v>0</v>
      </c>
      <c r="R182" s="19" t="n">
        <f aca="false">IF(OR($M182="",$M182="ERR",$J182="",$K182="",$N182=""),0,IF($N182=0,IF(AND(OR(4=7,4=12),4&gt;=$K182,4&lt;=IF($L182="",12,$L182)),$J182,0),IF(AND(4&gt;=$K182,4&lt;=IF($L182="",12,$L182),MOD(4-$K182,$N182)=0),$J182,0)))</f>
        <v>0</v>
      </c>
      <c r="S182" s="19" t="n">
        <f aca="false">IF(OR($M182="",$M182="ERR",$J182="",$K182="",$N182=""),0,IF($N182=0,IF(AND(OR(5=7,5=12),5&gt;=$K182,5&lt;=IF($L182="",12,$L182)),$J182,0),IF(AND(5&gt;=$K182,5&lt;=IF($L182="",12,$L182),MOD(5-$K182,$N182)=0),$J182,0)))</f>
        <v>0</v>
      </c>
      <c r="T182" s="19" t="n">
        <f aca="false">IF(OR($M182="",$M182="ERR",$J182="",$K182="",$N182=""),0,IF($N182=0,IF(AND(OR(6=7,6=12),6&gt;=$K182,6&lt;=IF($L182="",12,$L182)),$J182,0),IF(AND(6&gt;=$K182,6&lt;=IF($L182="",12,$L182),MOD(6-$K182,$N182)=0),$J182,0)))</f>
        <v>0</v>
      </c>
      <c r="U182" s="19" t="n">
        <f aca="false">IF(OR($M182="",$M182="ERR",$J182="",$K182="",$N182=""),0,IF($N182=0,IF(AND(OR(7=7,7=12),7&gt;=$K182,7&lt;=IF($L182="",12,$L182)),$J182,0),IF(AND(7&gt;=$K182,7&lt;=IF($L182="",12,$L182),MOD(7-$K182,$N182)=0),$J182,0)))</f>
        <v>0</v>
      </c>
      <c r="V182" s="19" t="n">
        <f aca="false">IF(OR($M182="",$M182="ERR",$J182="",$K182="",$N182=""),0,IF($N182=0,IF(AND(OR(8=7,8=12),8&gt;=$K182,8&lt;=IF($L182="",12,$L182)),$J182,0),IF(AND(8&gt;=$K182,8&lt;=IF($L182="",12,$L182),MOD(8-$K182,$N182)=0),$J182,0)))</f>
        <v>0</v>
      </c>
      <c r="W182" s="19" t="n">
        <f aca="false">IF(OR($M182="",$M182="ERR",$J182="",$K182="",$N182=""),0,IF($N182=0,IF(AND(OR(9=7,9=12),9&gt;=$K182,9&lt;=IF($L182="",12,$L182)),$J182,0),IF(AND(9&gt;=$K182,9&lt;=IF($L182="",12,$L182),MOD(9-$K182,$N182)=0),$J182,0)))</f>
        <v>0</v>
      </c>
      <c r="X182" s="19" t="n">
        <f aca="false">IF(OR($M182="",$M182="ERR",$J182="",$K182="",$N182=""),0,IF($N182=0,IF(AND(OR(10=7,10=12),10&gt;=$K182,10&lt;=IF($L182="",12,$L182)),$J182,0),IF(AND(10&gt;=$K182,10&lt;=IF($L182="",12,$L182),MOD(10-$K182,$N182)=0),$J182,0)))</f>
        <v>0</v>
      </c>
      <c r="Y182" s="19" t="n">
        <f aca="false">IF(OR($M182="",$M182="ERR",$J182="",$K182="",$N182=""),0,IF($N182=0,IF(AND(OR(11=7,11=12),11&gt;=$K182,11&lt;=IF($L182="",12,$L182)),$J182,0),IF(AND(11&gt;=$K182,11&lt;=IF($L182="",12,$L182),MOD(11-$K182,$N182)=0),$J182,0)))</f>
        <v>0</v>
      </c>
      <c r="Z182" s="19" t="n">
        <f aca="false">IF(OR($M182="",$M182="ERR",$J182="",$K182="",$N182=""),0,IF($N182=0,IF(AND(OR(12=7,12=12),12&gt;=$K182,12&lt;=IF($L182="",12,$L182)),$J182,0),IF(AND(12&gt;=$K182,12&lt;=IF($L182="",12,$L182),MOD(12-$K182,$N182)=0),$J182,0)))</f>
        <v>0</v>
      </c>
      <c r="AA182" s="36" t="n">
        <f aca="false">SUM(O182:Z182)</f>
        <v>0</v>
      </c>
      <c r="AB182" s="15" t="str">
        <f aca="false">IF(AND($B182="",$D182="",$J182=""),"",IF($B182="","Falta código",IF(ISNA(MATCH($B182,LST_COD,0)),"Código no registrado en Trabajadores",IF($E182="","Concepto no está en el catálogo",IF($M182="ERR","Retención de otro empleador: Origen = Otro empleador",IF(OR($J182="",$K182=""),"Falta monto o mes",IF(OR($K182&lt;1,$K182&gt;12),"Mes inicio inválido",IF(AND($L182&lt;&gt;"",OR($L182&lt;$K182,$L182&gt;12)),"Mes fin inválido",IF($N182="","Falta frecuencia",IF(AND($G182&lt;&gt;"Otro empleador",SUMPRODUCT(($O182:$Z182&lt;&gt;0)*(((COLUMN($O182:$Z182)-14)&lt;INDEX(Trabajadores!$M$6:$M$105,MATCH($B182,LST_COD,0)))+((COLUMN($O182:$Z182)-14)&gt;INDEX(Trabajadores!$N$6:$N$105,MATCH($B182,LST_COD,0)))))&gt;0),"Aviso: hay meses fuera del periodo laboral","OK"))))))))))</f>
        <v/>
      </c>
    </row>
    <row r="183" customFormat="false" ht="15" hidden="false" customHeight="false" outlineLevel="0" collapsed="false">
      <c r="A183" s="23" t="n">
        <v>178</v>
      </c>
      <c r="B183" s="7"/>
      <c r="C183" s="35" t="str">
        <f aca="false">IF($B183="","",IFERROR(INDEX(Trabajadores!$D$6:$D$105,MATCH($B183,LST_COD,0)),"¿Código?"))</f>
        <v/>
      </c>
      <c r="D183" s="30"/>
      <c r="E183" s="9" t="str">
        <f aca="false">IF($D183="","",IFERROR(VLOOKUP($D183,CONC_TABLA,2,FALSE()),""))</f>
        <v/>
      </c>
      <c r="F183" s="9" t="str">
        <f aca="false">IF($D183="","",IFERROR(VLOOKUP($D183,CONC_TABLA,3,FALSE()),""))</f>
        <v/>
      </c>
      <c r="G183" s="30"/>
      <c r="H183" s="30"/>
      <c r="I183" s="30"/>
      <c r="J183" s="29"/>
      <c r="K183" s="28"/>
      <c r="L183" s="28"/>
      <c r="M183" s="9" t="str">
        <f aca="false">IF(OR($B183="",$E183=""),"",IF($E183="INA","INA",IF($G183="Otro empleador",IF($E183="RET","RETO",IF($E183="ORD","OTO","OTX")),IF($E183="RET","ERR",$E183))))</f>
        <v/>
      </c>
      <c r="N183" s="9" t="str">
        <f aca="false">IF($I183="","",IFERROR(VLOOKUP($I183,FREC_TABLA,2,FALSE()),""))</f>
        <v/>
      </c>
      <c r="O183" s="19" t="n">
        <f aca="false">IF(OR($M183="",$M183="ERR",$J183="",$K183="",$N183=""),0,IF($N183=0,IF(AND(OR(1=7,1=12),1&gt;=$K183,1&lt;=IF($L183="",12,$L183)),$J183,0),IF(AND(1&gt;=$K183,1&lt;=IF($L183="",12,$L183),MOD(1-$K183,$N183)=0),$J183,0)))</f>
        <v>0</v>
      </c>
      <c r="P183" s="19" t="n">
        <f aca="false">IF(OR($M183="",$M183="ERR",$J183="",$K183="",$N183=""),0,IF($N183=0,IF(AND(OR(2=7,2=12),2&gt;=$K183,2&lt;=IF($L183="",12,$L183)),$J183,0),IF(AND(2&gt;=$K183,2&lt;=IF($L183="",12,$L183),MOD(2-$K183,$N183)=0),$J183,0)))</f>
        <v>0</v>
      </c>
      <c r="Q183" s="19" t="n">
        <f aca="false">IF(OR($M183="",$M183="ERR",$J183="",$K183="",$N183=""),0,IF($N183=0,IF(AND(OR(3=7,3=12),3&gt;=$K183,3&lt;=IF($L183="",12,$L183)),$J183,0),IF(AND(3&gt;=$K183,3&lt;=IF($L183="",12,$L183),MOD(3-$K183,$N183)=0),$J183,0)))</f>
        <v>0</v>
      </c>
      <c r="R183" s="19" t="n">
        <f aca="false">IF(OR($M183="",$M183="ERR",$J183="",$K183="",$N183=""),0,IF($N183=0,IF(AND(OR(4=7,4=12),4&gt;=$K183,4&lt;=IF($L183="",12,$L183)),$J183,0),IF(AND(4&gt;=$K183,4&lt;=IF($L183="",12,$L183),MOD(4-$K183,$N183)=0),$J183,0)))</f>
        <v>0</v>
      </c>
      <c r="S183" s="19" t="n">
        <f aca="false">IF(OR($M183="",$M183="ERR",$J183="",$K183="",$N183=""),0,IF($N183=0,IF(AND(OR(5=7,5=12),5&gt;=$K183,5&lt;=IF($L183="",12,$L183)),$J183,0),IF(AND(5&gt;=$K183,5&lt;=IF($L183="",12,$L183),MOD(5-$K183,$N183)=0),$J183,0)))</f>
        <v>0</v>
      </c>
      <c r="T183" s="19" t="n">
        <f aca="false">IF(OR($M183="",$M183="ERR",$J183="",$K183="",$N183=""),0,IF($N183=0,IF(AND(OR(6=7,6=12),6&gt;=$K183,6&lt;=IF($L183="",12,$L183)),$J183,0),IF(AND(6&gt;=$K183,6&lt;=IF($L183="",12,$L183),MOD(6-$K183,$N183)=0),$J183,0)))</f>
        <v>0</v>
      </c>
      <c r="U183" s="19" t="n">
        <f aca="false">IF(OR($M183="",$M183="ERR",$J183="",$K183="",$N183=""),0,IF($N183=0,IF(AND(OR(7=7,7=12),7&gt;=$K183,7&lt;=IF($L183="",12,$L183)),$J183,0),IF(AND(7&gt;=$K183,7&lt;=IF($L183="",12,$L183),MOD(7-$K183,$N183)=0),$J183,0)))</f>
        <v>0</v>
      </c>
      <c r="V183" s="19" t="n">
        <f aca="false">IF(OR($M183="",$M183="ERR",$J183="",$K183="",$N183=""),0,IF($N183=0,IF(AND(OR(8=7,8=12),8&gt;=$K183,8&lt;=IF($L183="",12,$L183)),$J183,0),IF(AND(8&gt;=$K183,8&lt;=IF($L183="",12,$L183),MOD(8-$K183,$N183)=0),$J183,0)))</f>
        <v>0</v>
      </c>
      <c r="W183" s="19" t="n">
        <f aca="false">IF(OR($M183="",$M183="ERR",$J183="",$K183="",$N183=""),0,IF($N183=0,IF(AND(OR(9=7,9=12),9&gt;=$K183,9&lt;=IF($L183="",12,$L183)),$J183,0),IF(AND(9&gt;=$K183,9&lt;=IF($L183="",12,$L183),MOD(9-$K183,$N183)=0),$J183,0)))</f>
        <v>0</v>
      </c>
      <c r="X183" s="19" t="n">
        <f aca="false">IF(OR($M183="",$M183="ERR",$J183="",$K183="",$N183=""),0,IF($N183=0,IF(AND(OR(10=7,10=12),10&gt;=$K183,10&lt;=IF($L183="",12,$L183)),$J183,0),IF(AND(10&gt;=$K183,10&lt;=IF($L183="",12,$L183),MOD(10-$K183,$N183)=0),$J183,0)))</f>
        <v>0</v>
      </c>
      <c r="Y183" s="19" t="n">
        <f aca="false">IF(OR($M183="",$M183="ERR",$J183="",$K183="",$N183=""),0,IF($N183=0,IF(AND(OR(11=7,11=12),11&gt;=$K183,11&lt;=IF($L183="",12,$L183)),$J183,0),IF(AND(11&gt;=$K183,11&lt;=IF($L183="",12,$L183),MOD(11-$K183,$N183)=0),$J183,0)))</f>
        <v>0</v>
      </c>
      <c r="Z183" s="19" t="n">
        <f aca="false">IF(OR($M183="",$M183="ERR",$J183="",$K183="",$N183=""),0,IF($N183=0,IF(AND(OR(12=7,12=12),12&gt;=$K183,12&lt;=IF($L183="",12,$L183)),$J183,0),IF(AND(12&gt;=$K183,12&lt;=IF($L183="",12,$L183),MOD(12-$K183,$N183)=0),$J183,0)))</f>
        <v>0</v>
      </c>
      <c r="AA183" s="36" t="n">
        <f aca="false">SUM(O183:Z183)</f>
        <v>0</v>
      </c>
      <c r="AB183" s="15" t="str">
        <f aca="false">IF(AND($B183="",$D183="",$J183=""),"",IF($B183="","Falta código",IF(ISNA(MATCH($B183,LST_COD,0)),"Código no registrado en Trabajadores",IF($E183="","Concepto no está en el catálogo",IF($M183="ERR","Retención de otro empleador: Origen = Otro empleador",IF(OR($J183="",$K183=""),"Falta monto o mes",IF(OR($K183&lt;1,$K183&gt;12),"Mes inicio inválido",IF(AND($L183&lt;&gt;"",OR($L183&lt;$K183,$L183&gt;12)),"Mes fin inválido",IF($N183="","Falta frecuencia",IF(AND($G183&lt;&gt;"Otro empleador",SUMPRODUCT(($O183:$Z183&lt;&gt;0)*(((COLUMN($O183:$Z183)-14)&lt;INDEX(Trabajadores!$M$6:$M$105,MATCH($B183,LST_COD,0)))+((COLUMN($O183:$Z183)-14)&gt;INDEX(Trabajadores!$N$6:$N$105,MATCH($B183,LST_COD,0)))))&gt;0),"Aviso: hay meses fuera del periodo laboral","OK"))))))))))</f>
        <v/>
      </c>
    </row>
    <row r="184" customFormat="false" ht="15" hidden="false" customHeight="false" outlineLevel="0" collapsed="false">
      <c r="A184" s="23" t="n">
        <v>179</v>
      </c>
      <c r="B184" s="7"/>
      <c r="C184" s="35" t="str">
        <f aca="false">IF($B184="","",IFERROR(INDEX(Trabajadores!$D$6:$D$105,MATCH($B184,LST_COD,0)),"¿Código?"))</f>
        <v/>
      </c>
      <c r="D184" s="30"/>
      <c r="E184" s="9" t="str">
        <f aca="false">IF($D184="","",IFERROR(VLOOKUP($D184,CONC_TABLA,2,FALSE()),""))</f>
        <v/>
      </c>
      <c r="F184" s="9" t="str">
        <f aca="false">IF($D184="","",IFERROR(VLOOKUP($D184,CONC_TABLA,3,FALSE()),""))</f>
        <v/>
      </c>
      <c r="G184" s="30"/>
      <c r="H184" s="30"/>
      <c r="I184" s="30"/>
      <c r="J184" s="29"/>
      <c r="K184" s="28"/>
      <c r="L184" s="28"/>
      <c r="M184" s="9" t="str">
        <f aca="false">IF(OR($B184="",$E184=""),"",IF($E184="INA","INA",IF($G184="Otro empleador",IF($E184="RET","RETO",IF($E184="ORD","OTO","OTX")),IF($E184="RET","ERR",$E184))))</f>
        <v/>
      </c>
      <c r="N184" s="9" t="str">
        <f aca="false">IF($I184="","",IFERROR(VLOOKUP($I184,FREC_TABLA,2,FALSE()),""))</f>
        <v/>
      </c>
      <c r="O184" s="19" t="n">
        <f aca="false">IF(OR($M184="",$M184="ERR",$J184="",$K184="",$N184=""),0,IF($N184=0,IF(AND(OR(1=7,1=12),1&gt;=$K184,1&lt;=IF($L184="",12,$L184)),$J184,0),IF(AND(1&gt;=$K184,1&lt;=IF($L184="",12,$L184),MOD(1-$K184,$N184)=0),$J184,0)))</f>
        <v>0</v>
      </c>
      <c r="P184" s="19" t="n">
        <f aca="false">IF(OR($M184="",$M184="ERR",$J184="",$K184="",$N184=""),0,IF($N184=0,IF(AND(OR(2=7,2=12),2&gt;=$K184,2&lt;=IF($L184="",12,$L184)),$J184,0),IF(AND(2&gt;=$K184,2&lt;=IF($L184="",12,$L184),MOD(2-$K184,$N184)=0),$J184,0)))</f>
        <v>0</v>
      </c>
      <c r="Q184" s="19" t="n">
        <f aca="false">IF(OR($M184="",$M184="ERR",$J184="",$K184="",$N184=""),0,IF($N184=0,IF(AND(OR(3=7,3=12),3&gt;=$K184,3&lt;=IF($L184="",12,$L184)),$J184,0),IF(AND(3&gt;=$K184,3&lt;=IF($L184="",12,$L184),MOD(3-$K184,$N184)=0),$J184,0)))</f>
        <v>0</v>
      </c>
      <c r="R184" s="19" t="n">
        <f aca="false">IF(OR($M184="",$M184="ERR",$J184="",$K184="",$N184=""),0,IF($N184=0,IF(AND(OR(4=7,4=12),4&gt;=$K184,4&lt;=IF($L184="",12,$L184)),$J184,0),IF(AND(4&gt;=$K184,4&lt;=IF($L184="",12,$L184),MOD(4-$K184,$N184)=0),$J184,0)))</f>
        <v>0</v>
      </c>
      <c r="S184" s="19" t="n">
        <f aca="false">IF(OR($M184="",$M184="ERR",$J184="",$K184="",$N184=""),0,IF($N184=0,IF(AND(OR(5=7,5=12),5&gt;=$K184,5&lt;=IF($L184="",12,$L184)),$J184,0),IF(AND(5&gt;=$K184,5&lt;=IF($L184="",12,$L184),MOD(5-$K184,$N184)=0),$J184,0)))</f>
        <v>0</v>
      </c>
      <c r="T184" s="19" t="n">
        <f aca="false">IF(OR($M184="",$M184="ERR",$J184="",$K184="",$N184=""),0,IF($N184=0,IF(AND(OR(6=7,6=12),6&gt;=$K184,6&lt;=IF($L184="",12,$L184)),$J184,0),IF(AND(6&gt;=$K184,6&lt;=IF($L184="",12,$L184),MOD(6-$K184,$N184)=0),$J184,0)))</f>
        <v>0</v>
      </c>
      <c r="U184" s="19" t="n">
        <f aca="false">IF(OR($M184="",$M184="ERR",$J184="",$K184="",$N184=""),0,IF($N184=0,IF(AND(OR(7=7,7=12),7&gt;=$K184,7&lt;=IF($L184="",12,$L184)),$J184,0),IF(AND(7&gt;=$K184,7&lt;=IF($L184="",12,$L184),MOD(7-$K184,$N184)=0),$J184,0)))</f>
        <v>0</v>
      </c>
      <c r="V184" s="19" t="n">
        <f aca="false">IF(OR($M184="",$M184="ERR",$J184="",$K184="",$N184=""),0,IF($N184=0,IF(AND(OR(8=7,8=12),8&gt;=$K184,8&lt;=IF($L184="",12,$L184)),$J184,0),IF(AND(8&gt;=$K184,8&lt;=IF($L184="",12,$L184),MOD(8-$K184,$N184)=0),$J184,0)))</f>
        <v>0</v>
      </c>
      <c r="W184" s="19" t="n">
        <f aca="false">IF(OR($M184="",$M184="ERR",$J184="",$K184="",$N184=""),0,IF($N184=0,IF(AND(OR(9=7,9=12),9&gt;=$K184,9&lt;=IF($L184="",12,$L184)),$J184,0),IF(AND(9&gt;=$K184,9&lt;=IF($L184="",12,$L184),MOD(9-$K184,$N184)=0),$J184,0)))</f>
        <v>0</v>
      </c>
      <c r="X184" s="19" t="n">
        <f aca="false">IF(OR($M184="",$M184="ERR",$J184="",$K184="",$N184=""),0,IF($N184=0,IF(AND(OR(10=7,10=12),10&gt;=$K184,10&lt;=IF($L184="",12,$L184)),$J184,0),IF(AND(10&gt;=$K184,10&lt;=IF($L184="",12,$L184),MOD(10-$K184,$N184)=0),$J184,0)))</f>
        <v>0</v>
      </c>
      <c r="Y184" s="19" t="n">
        <f aca="false">IF(OR($M184="",$M184="ERR",$J184="",$K184="",$N184=""),0,IF($N184=0,IF(AND(OR(11=7,11=12),11&gt;=$K184,11&lt;=IF($L184="",12,$L184)),$J184,0),IF(AND(11&gt;=$K184,11&lt;=IF($L184="",12,$L184),MOD(11-$K184,$N184)=0),$J184,0)))</f>
        <v>0</v>
      </c>
      <c r="Z184" s="19" t="n">
        <f aca="false">IF(OR($M184="",$M184="ERR",$J184="",$K184="",$N184=""),0,IF($N184=0,IF(AND(OR(12=7,12=12),12&gt;=$K184,12&lt;=IF($L184="",12,$L184)),$J184,0),IF(AND(12&gt;=$K184,12&lt;=IF($L184="",12,$L184),MOD(12-$K184,$N184)=0),$J184,0)))</f>
        <v>0</v>
      </c>
      <c r="AA184" s="36" t="n">
        <f aca="false">SUM(O184:Z184)</f>
        <v>0</v>
      </c>
      <c r="AB184" s="15" t="str">
        <f aca="false">IF(AND($B184="",$D184="",$J184=""),"",IF($B184="","Falta código",IF(ISNA(MATCH($B184,LST_COD,0)),"Código no registrado en Trabajadores",IF($E184="","Concepto no está en el catálogo",IF($M184="ERR","Retención de otro empleador: Origen = Otro empleador",IF(OR($J184="",$K184=""),"Falta monto o mes",IF(OR($K184&lt;1,$K184&gt;12),"Mes inicio inválido",IF(AND($L184&lt;&gt;"",OR($L184&lt;$K184,$L184&gt;12)),"Mes fin inválido",IF($N184="","Falta frecuencia",IF(AND($G184&lt;&gt;"Otro empleador",SUMPRODUCT(($O184:$Z184&lt;&gt;0)*(((COLUMN($O184:$Z184)-14)&lt;INDEX(Trabajadores!$M$6:$M$105,MATCH($B184,LST_COD,0)))+((COLUMN($O184:$Z184)-14)&gt;INDEX(Trabajadores!$N$6:$N$105,MATCH($B184,LST_COD,0)))))&gt;0),"Aviso: hay meses fuera del periodo laboral","OK"))))))))))</f>
        <v/>
      </c>
    </row>
    <row r="185" customFormat="false" ht="15" hidden="false" customHeight="false" outlineLevel="0" collapsed="false">
      <c r="A185" s="23" t="n">
        <v>180</v>
      </c>
      <c r="B185" s="7"/>
      <c r="C185" s="35" t="str">
        <f aca="false">IF($B185="","",IFERROR(INDEX(Trabajadores!$D$6:$D$105,MATCH($B185,LST_COD,0)),"¿Código?"))</f>
        <v/>
      </c>
      <c r="D185" s="30"/>
      <c r="E185" s="9" t="str">
        <f aca="false">IF($D185="","",IFERROR(VLOOKUP($D185,CONC_TABLA,2,FALSE()),""))</f>
        <v/>
      </c>
      <c r="F185" s="9" t="str">
        <f aca="false">IF($D185="","",IFERROR(VLOOKUP($D185,CONC_TABLA,3,FALSE()),""))</f>
        <v/>
      </c>
      <c r="G185" s="30"/>
      <c r="H185" s="30"/>
      <c r="I185" s="30"/>
      <c r="J185" s="29"/>
      <c r="K185" s="28"/>
      <c r="L185" s="28"/>
      <c r="M185" s="9" t="str">
        <f aca="false">IF(OR($B185="",$E185=""),"",IF($E185="INA","INA",IF($G185="Otro empleador",IF($E185="RET","RETO",IF($E185="ORD","OTO","OTX")),IF($E185="RET","ERR",$E185))))</f>
        <v/>
      </c>
      <c r="N185" s="9" t="str">
        <f aca="false">IF($I185="","",IFERROR(VLOOKUP($I185,FREC_TABLA,2,FALSE()),""))</f>
        <v/>
      </c>
      <c r="O185" s="19" t="n">
        <f aca="false">IF(OR($M185="",$M185="ERR",$J185="",$K185="",$N185=""),0,IF($N185=0,IF(AND(OR(1=7,1=12),1&gt;=$K185,1&lt;=IF($L185="",12,$L185)),$J185,0),IF(AND(1&gt;=$K185,1&lt;=IF($L185="",12,$L185),MOD(1-$K185,$N185)=0),$J185,0)))</f>
        <v>0</v>
      </c>
      <c r="P185" s="19" t="n">
        <f aca="false">IF(OR($M185="",$M185="ERR",$J185="",$K185="",$N185=""),0,IF($N185=0,IF(AND(OR(2=7,2=12),2&gt;=$K185,2&lt;=IF($L185="",12,$L185)),$J185,0),IF(AND(2&gt;=$K185,2&lt;=IF($L185="",12,$L185),MOD(2-$K185,$N185)=0),$J185,0)))</f>
        <v>0</v>
      </c>
      <c r="Q185" s="19" t="n">
        <f aca="false">IF(OR($M185="",$M185="ERR",$J185="",$K185="",$N185=""),0,IF($N185=0,IF(AND(OR(3=7,3=12),3&gt;=$K185,3&lt;=IF($L185="",12,$L185)),$J185,0),IF(AND(3&gt;=$K185,3&lt;=IF($L185="",12,$L185),MOD(3-$K185,$N185)=0),$J185,0)))</f>
        <v>0</v>
      </c>
      <c r="R185" s="19" t="n">
        <f aca="false">IF(OR($M185="",$M185="ERR",$J185="",$K185="",$N185=""),0,IF($N185=0,IF(AND(OR(4=7,4=12),4&gt;=$K185,4&lt;=IF($L185="",12,$L185)),$J185,0),IF(AND(4&gt;=$K185,4&lt;=IF($L185="",12,$L185),MOD(4-$K185,$N185)=0),$J185,0)))</f>
        <v>0</v>
      </c>
      <c r="S185" s="19" t="n">
        <f aca="false">IF(OR($M185="",$M185="ERR",$J185="",$K185="",$N185=""),0,IF($N185=0,IF(AND(OR(5=7,5=12),5&gt;=$K185,5&lt;=IF($L185="",12,$L185)),$J185,0),IF(AND(5&gt;=$K185,5&lt;=IF($L185="",12,$L185),MOD(5-$K185,$N185)=0),$J185,0)))</f>
        <v>0</v>
      </c>
      <c r="T185" s="19" t="n">
        <f aca="false">IF(OR($M185="",$M185="ERR",$J185="",$K185="",$N185=""),0,IF($N185=0,IF(AND(OR(6=7,6=12),6&gt;=$K185,6&lt;=IF($L185="",12,$L185)),$J185,0),IF(AND(6&gt;=$K185,6&lt;=IF($L185="",12,$L185),MOD(6-$K185,$N185)=0),$J185,0)))</f>
        <v>0</v>
      </c>
      <c r="U185" s="19" t="n">
        <f aca="false">IF(OR($M185="",$M185="ERR",$J185="",$K185="",$N185=""),0,IF($N185=0,IF(AND(OR(7=7,7=12),7&gt;=$K185,7&lt;=IF($L185="",12,$L185)),$J185,0),IF(AND(7&gt;=$K185,7&lt;=IF($L185="",12,$L185),MOD(7-$K185,$N185)=0),$J185,0)))</f>
        <v>0</v>
      </c>
      <c r="V185" s="19" t="n">
        <f aca="false">IF(OR($M185="",$M185="ERR",$J185="",$K185="",$N185=""),0,IF($N185=0,IF(AND(OR(8=7,8=12),8&gt;=$K185,8&lt;=IF($L185="",12,$L185)),$J185,0),IF(AND(8&gt;=$K185,8&lt;=IF($L185="",12,$L185),MOD(8-$K185,$N185)=0),$J185,0)))</f>
        <v>0</v>
      </c>
      <c r="W185" s="19" t="n">
        <f aca="false">IF(OR($M185="",$M185="ERR",$J185="",$K185="",$N185=""),0,IF($N185=0,IF(AND(OR(9=7,9=12),9&gt;=$K185,9&lt;=IF($L185="",12,$L185)),$J185,0),IF(AND(9&gt;=$K185,9&lt;=IF($L185="",12,$L185),MOD(9-$K185,$N185)=0),$J185,0)))</f>
        <v>0</v>
      </c>
      <c r="X185" s="19" t="n">
        <f aca="false">IF(OR($M185="",$M185="ERR",$J185="",$K185="",$N185=""),0,IF($N185=0,IF(AND(OR(10=7,10=12),10&gt;=$K185,10&lt;=IF($L185="",12,$L185)),$J185,0),IF(AND(10&gt;=$K185,10&lt;=IF($L185="",12,$L185),MOD(10-$K185,$N185)=0),$J185,0)))</f>
        <v>0</v>
      </c>
      <c r="Y185" s="19" t="n">
        <f aca="false">IF(OR($M185="",$M185="ERR",$J185="",$K185="",$N185=""),0,IF($N185=0,IF(AND(OR(11=7,11=12),11&gt;=$K185,11&lt;=IF($L185="",12,$L185)),$J185,0),IF(AND(11&gt;=$K185,11&lt;=IF($L185="",12,$L185),MOD(11-$K185,$N185)=0),$J185,0)))</f>
        <v>0</v>
      </c>
      <c r="Z185" s="19" t="n">
        <f aca="false">IF(OR($M185="",$M185="ERR",$J185="",$K185="",$N185=""),0,IF($N185=0,IF(AND(OR(12=7,12=12),12&gt;=$K185,12&lt;=IF($L185="",12,$L185)),$J185,0),IF(AND(12&gt;=$K185,12&lt;=IF($L185="",12,$L185),MOD(12-$K185,$N185)=0),$J185,0)))</f>
        <v>0</v>
      </c>
      <c r="AA185" s="36" t="n">
        <f aca="false">SUM(O185:Z185)</f>
        <v>0</v>
      </c>
      <c r="AB185" s="15" t="str">
        <f aca="false">IF(AND($B185="",$D185="",$J185=""),"",IF($B185="","Falta código",IF(ISNA(MATCH($B185,LST_COD,0)),"Código no registrado en Trabajadores",IF($E185="","Concepto no está en el catálogo",IF($M185="ERR","Retención de otro empleador: Origen = Otro empleador",IF(OR($J185="",$K185=""),"Falta monto o mes",IF(OR($K185&lt;1,$K185&gt;12),"Mes inicio inválido",IF(AND($L185&lt;&gt;"",OR($L185&lt;$K185,$L185&gt;12)),"Mes fin inválido",IF($N185="","Falta frecuencia",IF(AND($G185&lt;&gt;"Otro empleador",SUMPRODUCT(($O185:$Z185&lt;&gt;0)*(((COLUMN($O185:$Z185)-14)&lt;INDEX(Trabajadores!$M$6:$M$105,MATCH($B185,LST_COD,0)))+((COLUMN($O185:$Z185)-14)&gt;INDEX(Trabajadores!$N$6:$N$105,MATCH($B185,LST_COD,0)))))&gt;0),"Aviso: hay meses fuera del periodo laboral","OK"))))))))))</f>
        <v/>
      </c>
    </row>
    <row r="186" customFormat="false" ht="15" hidden="false" customHeight="false" outlineLevel="0" collapsed="false">
      <c r="A186" s="23" t="n">
        <v>181</v>
      </c>
      <c r="B186" s="7"/>
      <c r="C186" s="35" t="str">
        <f aca="false">IF($B186="","",IFERROR(INDEX(Trabajadores!$D$6:$D$105,MATCH($B186,LST_COD,0)),"¿Código?"))</f>
        <v/>
      </c>
      <c r="D186" s="30"/>
      <c r="E186" s="9" t="str">
        <f aca="false">IF($D186="","",IFERROR(VLOOKUP($D186,CONC_TABLA,2,FALSE()),""))</f>
        <v/>
      </c>
      <c r="F186" s="9" t="str">
        <f aca="false">IF($D186="","",IFERROR(VLOOKUP($D186,CONC_TABLA,3,FALSE()),""))</f>
        <v/>
      </c>
      <c r="G186" s="30"/>
      <c r="H186" s="30"/>
      <c r="I186" s="30"/>
      <c r="J186" s="29"/>
      <c r="K186" s="28"/>
      <c r="L186" s="28"/>
      <c r="M186" s="9" t="str">
        <f aca="false">IF(OR($B186="",$E186=""),"",IF($E186="INA","INA",IF($G186="Otro empleador",IF($E186="RET","RETO",IF($E186="ORD","OTO","OTX")),IF($E186="RET","ERR",$E186))))</f>
        <v/>
      </c>
      <c r="N186" s="9" t="str">
        <f aca="false">IF($I186="","",IFERROR(VLOOKUP($I186,FREC_TABLA,2,FALSE()),""))</f>
        <v/>
      </c>
      <c r="O186" s="19" t="n">
        <f aca="false">IF(OR($M186="",$M186="ERR",$J186="",$K186="",$N186=""),0,IF($N186=0,IF(AND(OR(1=7,1=12),1&gt;=$K186,1&lt;=IF($L186="",12,$L186)),$J186,0),IF(AND(1&gt;=$K186,1&lt;=IF($L186="",12,$L186),MOD(1-$K186,$N186)=0),$J186,0)))</f>
        <v>0</v>
      </c>
      <c r="P186" s="19" t="n">
        <f aca="false">IF(OR($M186="",$M186="ERR",$J186="",$K186="",$N186=""),0,IF($N186=0,IF(AND(OR(2=7,2=12),2&gt;=$K186,2&lt;=IF($L186="",12,$L186)),$J186,0),IF(AND(2&gt;=$K186,2&lt;=IF($L186="",12,$L186),MOD(2-$K186,$N186)=0),$J186,0)))</f>
        <v>0</v>
      </c>
      <c r="Q186" s="19" t="n">
        <f aca="false">IF(OR($M186="",$M186="ERR",$J186="",$K186="",$N186=""),0,IF($N186=0,IF(AND(OR(3=7,3=12),3&gt;=$K186,3&lt;=IF($L186="",12,$L186)),$J186,0),IF(AND(3&gt;=$K186,3&lt;=IF($L186="",12,$L186),MOD(3-$K186,$N186)=0),$J186,0)))</f>
        <v>0</v>
      </c>
      <c r="R186" s="19" t="n">
        <f aca="false">IF(OR($M186="",$M186="ERR",$J186="",$K186="",$N186=""),0,IF($N186=0,IF(AND(OR(4=7,4=12),4&gt;=$K186,4&lt;=IF($L186="",12,$L186)),$J186,0),IF(AND(4&gt;=$K186,4&lt;=IF($L186="",12,$L186),MOD(4-$K186,$N186)=0),$J186,0)))</f>
        <v>0</v>
      </c>
      <c r="S186" s="19" t="n">
        <f aca="false">IF(OR($M186="",$M186="ERR",$J186="",$K186="",$N186=""),0,IF($N186=0,IF(AND(OR(5=7,5=12),5&gt;=$K186,5&lt;=IF($L186="",12,$L186)),$J186,0),IF(AND(5&gt;=$K186,5&lt;=IF($L186="",12,$L186),MOD(5-$K186,$N186)=0),$J186,0)))</f>
        <v>0</v>
      </c>
      <c r="T186" s="19" t="n">
        <f aca="false">IF(OR($M186="",$M186="ERR",$J186="",$K186="",$N186=""),0,IF($N186=0,IF(AND(OR(6=7,6=12),6&gt;=$K186,6&lt;=IF($L186="",12,$L186)),$J186,0),IF(AND(6&gt;=$K186,6&lt;=IF($L186="",12,$L186),MOD(6-$K186,$N186)=0),$J186,0)))</f>
        <v>0</v>
      </c>
      <c r="U186" s="19" t="n">
        <f aca="false">IF(OR($M186="",$M186="ERR",$J186="",$K186="",$N186=""),0,IF($N186=0,IF(AND(OR(7=7,7=12),7&gt;=$K186,7&lt;=IF($L186="",12,$L186)),$J186,0),IF(AND(7&gt;=$K186,7&lt;=IF($L186="",12,$L186),MOD(7-$K186,$N186)=0),$J186,0)))</f>
        <v>0</v>
      </c>
      <c r="V186" s="19" t="n">
        <f aca="false">IF(OR($M186="",$M186="ERR",$J186="",$K186="",$N186=""),0,IF($N186=0,IF(AND(OR(8=7,8=12),8&gt;=$K186,8&lt;=IF($L186="",12,$L186)),$J186,0),IF(AND(8&gt;=$K186,8&lt;=IF($L186="",12,$L186),MOD(8-$K186,$N186)=0),$J186,0)))</f>
        <v>0</v>
      </c>
      <c r="W186" s="19" t="n">
        <f aca="false">IF(OR($M186="",$M186="ERR",$J186="",$K186="",$N186=""),0,IF($N186=0,IF(AND(OR(9=7,9=12),9&gt;=$K186,9&lt;=IF($L186="",12,$L186)),$J186,0),IF(AND(9&gt;=$K186,9&lt;=IF($L186="",12,$L186),MOD(9-$K186,$N186)=0),$J186,0)))</f>
        <v>0</v>
      </c>
      <c r="X186" s="19" t="n">
        <f aca="false">IF(OR($M186="",$M186="ERR",$J186="",$K186="",$N186=""),0,IF($N186=0,IF(AND(OR(10=7,10=12),10&gt;=$K186,10&lt;=IF($L186="",12,$L186)),$J186,0),IF(AND(10&gt;=$K186,10&lt;=IF($L186="",12,$L186),MOD(10-$K186,$N186)=0),$J186,0)))</f>
        <v>0</v>
      </c>
      <c r="Y186" s="19" t="n">
        <f aca="false">IF(OR($M186="",$M186="ERR",$J186="",$K186="",$N186=""),0,IF($N186=0,IF(AND(OR(11=7,11=12),11&gt;=$K186,11&lt;=IF($L186="",12,$L186)),$J186,0),IF(AND(11&gt;=$K186,11&lt;=IF($L186="",12,$L186),MOD(11-$K186,$N186)=0),$J186,0)))</f>
        <v>0</v>
      </c>
      <c r="Z186" s="19" t="n">
        <f aca="false">IF(OR($M186="",$M186="ERR",$J186="",$K186="",$N186=""),0,IF($N186=0,IF(AND(OR(12=7,12=12),12&gt;=$K186,12&lt;=IF($L186="",12,$L186)),$J186,0),IF(AND(12&gt;=$K186,12&lt;=IF($L186="",12,$L186),MOD(12-$K186,$N186)=0),$J186,0)))</f>
        <v>0</v>
      </c>
      <c r="AA186" s="36" t="n">
        <f aca="false">SUM(O186:Z186)</f>
        <v>0</v>
      </c>
      <c r="AB186" s="15" t="str">
        <f aca="false">IF(AND($B186="",$D186="",$J186=""),"",IF($B186="","Falta código",IF(ISNA(MATCH($B186,LST_COD,0)),"Código no registrado en Trabajadores",IF($E186="","Concepto no está en el catálogo",IF($M186="ERR","Retención de otro empleador: Origen = Otro empleador",IF(OR($J186="",$K186=""),"Falta monto o mes",IF(OR($K186&lt;1,$K186&gt;12),"Mes inicio inválido",IF(AND($L186&lt;&gt;"",OR($L186&lt;$K186,$L186&gt;12)),"Mes fin inválido",IF($N186="","Falta frecuencia",IF(AND($G186&lt;&gt;"Otro empleador",SUMPRODUCT(($O186:$Z186&lt;&gt;0)*(((COLUMN($O186:$Z186)-14)&lt;INDEX(Trabajadores!$M$6:$M$105,MATCH($B186,LST_COD,0)))+((COLUMN($O186:$Z186)-14)&gt;INDEX(Trabajadores!$N$6:$N$105,MATCH($B186,LST_COD,0)))))&gt;0),"Aviso: hay meses fuera del periodo laboral","OK"))))))))))</f>
        <v/>
      </c>
    </row>
    <row r="187" customFormat="false" ht="15" hidden="false" customHeight="false" outlineLevel="0" collapsed="false">
      <c r="A187" s="23" t="n">
        <v>182</v>
      </c>
      <c r="B187" s="7"/>
      <c r="C187" s="35" t="str">
        <f aca="false">IF($B187="","",IFERROR(INDEX(Trabajadores!$D$6:$D$105,MATCH($B187,LST_COD,0)),"¿Código?"))</f>
        <v/>
      </c>
      <c r="D187" s="30"/>
      <c r="E187" s="9" t="str">
        <f aca="false">IF($D187="","",IFERROR(VLOOKUP($D187,CONC_TABLA,2,FALSE()),""))</f>
        <v/>
      </c>
      <c r="F187" s="9" t="str">
        <f aca="false">IF($D187="","",IFERROR(VLOOKUP($D187,CONC_TABLA,3,FALSE()),""))</f>
        <v/>
      </c>
      <c r="G187" s="30"/>
      <c r="H187" s="30"/>
      <c r="I187" s="30"/>
      <c r="J187" s="29"/>
      <c r="K187" s="28"/>
      <c r="L187" s="28"/>
      <c r="M187" s="9" t="str">
        <f aca="false">IF(OR($B187="",$E187=""),"",IF($E187="INA","INA",IF($G187="Otro empleador",IF($E187="RET","RETO",IF($E187="ORD","OTO","OTX")),IF($E187="RET","ERR",$E187))))</f>
        <v/>
      </c>
      <c r="N187" s="9" t="str">
        <f aca="false">IF($I187="","",IFERROR(VLOOKUP($I187,FREC_TABLA,2,FALSE()),""))</f>
        <v/>
      </c>
      <c r="O187" s="19" t="n">
        <f aca="false">IF(OR($M187="",$M187="ERR",$J187="",$K187="",$N187=""),0,IF($N187=0,IF(AND(OR(1=7,1=12),1&gt;=$K187,1&lt;=IF($L187="",12,$L187)),$J187,0),IF(AND(1&gt;=$K187,1&lt;=IF($L187="",12,$L187),MOD(1-$K187,$N187)=0),$J187,0)))</f>
        <v>0</v>
      </c>
      <c r="P187" s="19" t="n">
        <f aca="false">IF(OR($M187="",$M187="ERR",$J187="",$K187="",$N187=""),0,IF($N187=0,IF(AND(OR(2=7,2=12),2&gt;=$K187,2&lt;=IF($L187="",12,$L187)),$J187,0),IF(AND(2&gt;=$K187,2&lt;=IF($L187="",12,$L187),MOD(2-$K187,$N187)=0),$J187,0)))</f>
        <v>0</v>
      </c>
      <c r="Q187" s="19" t="n">
        <f aca="false">IF(OR($M187="",$M187="ERR",$J187="",$K187="",$N187=""),0,IF($N187=0,IF(AND(OR(3=7,3=12),3&gt;=$K187,3&lt;=IF($L187="",12,$L187)),$J187,0),IF(AND(3&gt;=$K187,3&lt;=IF($L187="",12,$L187),MOD(3-$K187,$N187)=0),$J187,0)))</f>
        <v>0</v>
      </c>
      <c r="R187" s="19" t="n">
        <f aca="false">IF(OR($M187="",$M187="ERR",$J187="",$K187="",$N187=""),0,IF($N187=0,IF(AND(OR(4=7,4=12),4&gt;=$K187,4&lt;=IF($L187="",12,$L187)),$J187,0),IF(AND(4&gt;=$K187,4&lt;=IF($L187="",12,$L187),MOD(4-$K187,$N187)=0),$J187,0)))</f>
        <v>0</v>
      </c>
      <c r="S187" s="19" t="n">
        <f aca="false">IF(OR($M187="",$M187="ERR",$J187="",$K187="",$N187=""),0,IF($N187=0,IF(AND(OR(5=7,5=12),5&gt;=$K187,5&lt;=IF($L187="",12,$L187)),$J187,0),IF(AND(5&gt;=$K187,5&lt;=IF($L187="",12,$L187),MOD(5-$K187,$N187)=0),$J187,0)))</f>
        <v>0</v>
      </c>
      <c r="T187" s="19" t="n">
        <f aca="false">IF(OR($M187="",$M187="ERR",$J187="",$K187="",$N187=""),0,IF($N187=0,IF(AND(OR(6=7,6=12),6&gt;=$K187,6&lt;=IF($L187="",12,$L187)),$J187,0),IF(AND(6&gt;=$K187,6&lt;=IF($L187="",12,$L187),MOD(6-$K187,$N187)=0),$J187,0)))</f>
        <v>0</v>
      </c>
      <c r="U187" s="19" t="n">
        <f aca="false">IF(OR($M187="",$M187="ERR",$J187="",$K187="",$N187=""),0,IF($N187=0,IF(AND(OR(7=7,7=12),7&gt;=$K187,7&lt;=IF($L187="",12,$L187)),$J187,0),IF(AND(7&gt;=$K187,7&lt;=IF($L187="",12,$L187),MOD(7-$K187,$N187)=0),$J187,0)))</f>
        <v>0</v>
      </c>
      <c r="V187" s="19" t="n">
        <f aca="false">IF(OR($M187="",$M187="ERR",$J187="",$K187="",$N187=""),0,IF($N187=0,IF(AND(OR(8=7,8=12),8&gt;=$K187,8&lt;=IF($L187="",12,$L187)),$J187,0),IF(AND(8&gt;=$K187,8&lt;=IF($L187="",12,$L187),MOD(8-$K187,$N187)=0),$J187,0)))</f>
        <v>0</v>
      </c>
      <c r="W187" s="19" t="n">
        <f aca="false">IF(OR($M187="",$M187="ERR",$J187="",$K187="",$N187=""),0,IF($N187=0,IF(AND(OR(9=7,9=12),9&gt;=$K187,9&lt;=IF($L187="",12,$L187)),$J187,0),IF(AND(9&gt;=$K187,9&lt;=IF($L187="",12,$L187),MOD(9-$K187,$N187)=0),$J187,0)))</f>
        <v>0</v>
      </c>
      <c r="X187" s="19" t="n">
        <f aca="false">IF(OR($M187="",$M187="ERR",$J187="",$K187="",$N187=""),0,IF($N187=0,IF(AND(OR(10=7,10=12),10&gt;=$K187,10&lt;=IF($L187="",12,$L187)),$J187,0),IF(AND(10&gt;=$K187,10&lt;=IF($L187="",12,$L187),MOD(10-$K187,$N187)=0),$J187,0)))</f>
        <v>0</v>
      </c>
      <c r="Y187" s="19" t="n">
        <f aca="false">IF(OR($M187="",$M187="ERR",$J187="",$K187="",$N187=""),0,IF($N187=0,IF(AND(OR(11=7,11=12),11&gt;=$K187,11&lt;=IF($L187="",12,$L187)),$J187,0),IF(AND(11&gt;=$K187,11&lt;=IF($L187="",12,$L187),MOD(11-$K187,$N187)=0),$J187,0)))</f>
        <v>0</v>
      </c>
      <c r="Z187" s="19" t="n">
        <f aca="false">IF(OR($M187="",$M187="ERR",$J187="",$K187="",$N187=""),0,IF($N187=0,IF(AND(OR(12=7,12=12),12&gt;=$K187,12&lt;=IF($L187="",12,$L187)),$J187,0),IF(AND(12&gt;=$K187,12&lt;=IF($L187="",12,$L187),MOD(12-$K187,$N187)=0),$J187,0)))</f>
        <v>0</v>
      </c>
      <c r="AA187" s="36" t="n">
        <f aca="false">SUM(O187:Z187)</f>
        <v>0</v>
      </c>
      <c r="AB187" s="15" t="str">
        <f aca="false">IF(AND($B187="",$D187="",$J187=""),"",IF($B187="","Falta código",IF(ISNA(MATCH($B187,LST_COD,0)),"Código no registrado en Trabajadores",IF($E187="","Concepto no está en el catálogo",IF($M187="ERR","Retención de otro empleador: Origen = Otro empleador",IF(OR($J187="",$K187=""),"Falta monto o mes",IF(OR($K187&lt;1,$K187&gt;12),"Mes inicio inválido",IF(AND($L187&lt;&gt;"",OR($L187&lt;$K187,$L187&gt;12)),"Mes fin inválido",IF($N187="","Falta frecuencia",IF(AND($G187&lt;&gt;"Otro empleador",SUMPRODUCT(($O187:$Z187&lt;&gt;0)*(((COLUMN($O187:$Z187)-14)&lt;INDEX(Trabajadores!$M$6:$M$105,MATCH($B187,LST_COD,0)))+((COLUMN($O187:$Z187)-14)&gt;INDEX(Trabajadores!$N$6:$N$105,MATCH($B187,LST_COD,0)))))&gt;0),"Aviso: hay meses fuera del periodo laboral","OK"))))))))))</f>
        <v/>
      </c>
    </row>
    <row r="188" customFormat="false" ht="15" hidden="false" customHeight="false" outlineLevel="0" collapsed="false">
      <c r="A188" s="23" t="n">
        <v>183</v>
      </c>
      <c r="B188" s="7"/>
      <c r="C188" s="35" t="str">
        <f aca="false">IF($B188="","",IFERROR(INDEX(Trabajadores!$D$6:$D$105,MATCH($B188,LST_COD,0)),"¿Código?"))</f>
        <v/>
      </c>
      <c r="D188" s="30"/>
      <c r="E188" s="9" t="str">
        <f aca="false">IF($D188="","",IFERROR(VLOOKUP($D188,CONC_TABLA,2,FALSE()),""))</f>
        <v/>
      </c>
      <c r="F188" s="9" t="str">
        <f aca="false">IF($D188="","",IFERROR(VLOOKUP($D188,CONC_TABLA,3,FALSE()),""))</f>
        <v/>
      </c>
      <c r="G188" s="30"/>
      <c r="H188" s="30"/>
      <c r="I188" s="30"/>
      <c r="J188" s="29"/>
      <c r="K188" s="28"/>
      <c r="L188" s="28"/>
      <c r="M188" s="9" t="str">
        <f aca="false">IF(OR($B188="",$E188=""),"",IF($E188="INA","INA",IF($G188="Otro empleador",IF($E188="RET","RETO",IF($E188="ORD","OTO","OTX")),IF($E188="RET","ERR",$E188))))</f>
        <v/>
      </c>
      <c r="N188" s="9" t="str">
        <f aca="false">IF($I188="","",IFERROR(VLOOKUP($I188,FREC_TABLA,2,FALSE()),""))</f>
        <v/>
      </c>
      <c r="O188" s="19" t="n">
        <f aca="false">IF(OR($M188="",$M188="ERR",$J188="",$K188="",$N188=""),0,IF($N188=0,IF(AND(OR(1=7,1=12),1&gt;=$K188,1&lt;=IF($L188="",12,$L188)),$J188,0),IF(AND(1&gt;=$K188,1&lt;=IF($L188="",12,$L188),MOD(1-$K188,$N188)=0),$J188,0)))</f>
        <v>0</v>
      </c>
      <c r="P188" s="19" t="n">
        <f aca="false">IF(OR($M188="",$M188="ERR",$J188="",$K188="",$N188=""),0,IF($N188=0,IF(AND(OR(2=7,2=12),2&gt;=$K188,2&lt;=IF($L188="",12,$L188)),$J188,0),IF(AND(2&gt;=$K188,2&lt;=IF($L188="",12,$L188),MOD(2-$K188,$N188)=0),$J188,0)))</f>
        <v>0</v>
      </c>
      <c r="Q188" s="19" t="n">
        <f aca="false">IF(OR($M188="",$M188="ERR",$J188="",$K188="",$N188=""),0,IF($N188=0,IF(AND(OR(3=7,3=12),3&gt;=$K188,3&lt;=IF($L188="",12,$L188)),$J188,0),IF(AND(3&gt;=$K188,3&lt;=IF($L188="",12,$L188),MOD(3-$K188,$N188)=0),$J188,0)))</f>
        <v>0</v>
      </c>
      <c r="R188" s="19" t="n">
        <f aca="false">IF(OR($M188="",$M188="ERR",$J188="",$K188="",$N188=""),0,IF($N188=0,IF(AND(OR(4=7,4=12),4&gt;=$K188,4&lt;=IF($L188="",12,$L188)),$J188,0),IF(AND(4&gt;=$K188,4&lt;=IF($L188="",12,$L188),MOD(4-$K188,$N188)=0),$J188,0)))</f>
        <v>0</v>
      </c>
      <c r="S188" s="19" t="n">
        <f aca="false">IF(OR($M188="",$M188="ERR",$J188="",$K188="",$N188=""),0,IF($N188=0,IF(AND(OR(5=7,5=12),5&gt;=$K188,5&lt;=IF($L188="",12,$L188)),$J188,0),IF(AND(5&gt;=$K188,5&lt;=IF($L188="",12,$L188),MOD(5-$K188,$N188)=0),$J188,0)))</f>
        <v>0</v>
      </c>
      <c r="T188" s="19" t="n">
        <f aca="false">IF(OR($M188="",$M188="ERR",$J188="",$K188="",$N188=""),0,IF($N188=0,IF(AND(OR(6=7,6=12),6&gt;=$K188,6&lt;=IF($L188="",12,$L188)),$J188,0),IF(AND(6&gt;=$K188,6&lt;=IF($L188="",12,$L188),MOD(6-$K188,$N188)=0),$J188,0)))</f>
        <v>0</v>
      </c>
      <c r="U188" s="19" t="n">
        <f aca="false">IF(OR($M188="",$M188="ERR",$J188="",$K188="",$N188=""),0,IF($N188=0,IF(AND(OR(7=7,7=12),7&gt;=$K188,7&lt;=IF($L188="",12,$L188)),$J188,0),IF(AND(7&gt;=$K188,7&lt;=IF($L188="",12,$L188),MOD(7-$K188,$N188)=0),$J188,0)))</f>
        <v>0</v>
      </c>
      <c r="V188" s="19" t="n">
        <f aca="false">IF(OR($M188="",$M188="ERR",$J188="",$K188="",$N188=""),0,IF($N188=0,IF(AND(OR(8=7,8=12),8&gt;=$K188,8&lt;=IF($L188="",12,$L188)),$J188,0),IF(AND(8&gt;=$K188,8&lt;=IF($L188="",12,$L188),MOD(8-$K188,$N188)=0),$J188,0)))</f>
        <v>0</v>
      </c>
      <c r="W188" s="19" t="n">
        <f aca="false">IF(OR($M188="",$M188="ERR",$J188="",$K188="",$N188=""),0,IF($N188=0,IF(AND(OR(9=7,9=12),9&gt;=$K188,9&lt;=IF($L188="",12,$L188)),$J188,0),IF(AND(9&gt;=$K188,9&lt;=IF($L188="",12,$L188),MOD(9-$K188,$N188)=0),$J188,0)))</f>
        <v>0</v>
      </c>
      <c r="X188" s="19" t="n">
        <f aca="false">IF(OR($M188="",$M188="ERR",$J188="",$K188="",$N188=""),0,IF($N188=0,IF(AND(OR(10=7,10=12),10&gt;=$K188,10&lt;=IF($L188="",12,$L188)),$J188,0),IF(AND(10&gt;=$K188,10&lt;=IF($L188="",12,$L188),MOD(10-$K188,$N188)=0),$J188,0)))</f>
        <v>0</v>
      </c>
      <c r="Y188" s="19" t="n">
        <f aca="false">IF(OR($M188="",$M188="ERR",$J188="",$K188="",$N188=""),0,IF($N188=0,IF(AND(OR(11=7,11=12),11&gt;=$K188,11&lt;=IF($L188="",12,$L188)),$J188,0),IF(AND(11&gt;=$K188,11&lt;=IF($L188="",12,$L188),MOD(11-$K188,$N188)=0),$J188,0)))</f>
        <v>0</v>
      </c>
      <c r="Z188" s="19" t="n">
        <f aca="false">IF(OR($M188="",$M188="ERR",$J188="",$K188="",$N188=""),0,IF($N188=0,IF(AND(OR(12=7,12=12),12&gt;=$K188,12&lt;=IF($L188="",12,$L188)),$J188,0),IF(AND(12&gt;=$K188,12&lt;=IF($L188="",12,$L188),MOD(12-$K188,$N188)=0),$J188,0)))</f>
        <v>0</v>
      </c>
      <c r="AA188" s="36" t="n">
        <f aca="false">SUM(O188:Z188)</f>
        <v>0</v>
      </c>
      <c r="AB188" s="15" t="str">
        <f aca="false">IF(AND($B188="",$D188="",$J188=""),"",IF($B188="","Falta código",IF(ISNA(MATCH($B188,LST_COD,0)),"Código no registrado en Trabajadores",IF($E188="","Concepto no está en el catálogo",IF($M188="ERR","Retención de otro empleador: Origen = Otro empleador",IF(OR($J188="",$K188=""),"Falta monto o mes",IF(OR($K188&lt;1,$K188&gt;12),"Mes inicio inválido",IF(AND($L188&lt;&gt;"",OR($L188&lt;$K188,$L188&gt;12)),"Mes fin inválido",IF($N188="","Falta frecuencia",IF(AND($G188&lt;&gt;"Otro empleador",SUMPRODUCT(($O188:$Z188&lt;&gt;0)*(((COLUMN($O188:$Z188)-14)&lt;INDEX(Trabajadores!$M$6:$M$105,MATCH($B188,LST_COD,0)))+((COLUMN($O188:$Z188)-14)&gt;INDEX(Trabajadores!$N$6:$N$105,MATCH($B188,LST_COD,0)))))&gt;0),"Aviso: hay meses fuera del periodo laboral","OK"))))))))))</f>
        <v/>
      </c>
    </row>
    <row r="189" customFormat="false" ht="15" hidden="false" customHeight="false" outlineLevel="0" collapsed="false">
      <c r="A189" s="23" t="n">
        <v>184</v>
      </c>
      <c r="B189" s="7"/>
      <c r="C189" s="35" t="str">
        <f aca="false">IF($B189="","",IFERROR(INDEX(Trabajadores!$D$6:$D$105,MATCH($B189,LST_COD,0)),"¿Código?"))</f>
        <v/>
      </c>
      <c r="D189" s="30"/>
      <c r="E189" s="9" t="str">
        <f aca="false">IF($D189="","",IFERROR(VLOOKUP($D189,CONC_TABLA,2,FALSE()),""))</f>
        <v/>
      </c>
      <c r="F189" s="9" t="str">
        <f aca="false">IF($D189="","",IFERROR(VLOOKUP($D189,CONC_TABLA,3,FALSE()),""))</f>
        <v/>
      </c>
      <c r="G189" s="30"/>
      <c r="H189" s="30"/>
      <c r="I189" s="30"/>
      <c r="J189" s="29"/>
      <c r="K189" s="28"/>
      <c r="L189" s="28"/>
      <c r="M189" s="9" t="str">
        <f aca="false">IF(OR($B189="",$E189=""),"",IF($E189="INA","INA",IF($G189="Otro empleador",IF($E189="RET","RETO",IF($E189="ORD","OTO","OTX")),IF($E189="RET","ERR",$E189))))</f>
        <v/>
      </c>
      <c r="N189" s="9" t="str">
        <f aca="false">IF($I189="","",IFERROR(VLOOKUP($I189,FREC_TABLA,2,FALSE()),""))</f>
        <v/>
      </c>
      <c r="O189" s="19" t="n">
        <f aca="false">IF(OR($M189="",$M189="ERR",$J189="",$K189="",$N189=""),0,IF($N189=0,IF(AND(OR(1=7,1=12),1&gt;=$K189,1&lt;=IF($L189="",12,$L189)),$J189,0),IF(AND(1&gt;=$K189,1&lt;=IF($L189="",12,$L189),MOD(1-$K189,$N189)=0),$J189,0)))</f>
        <v>0</v>
      </c>
      <c r="P189" s="19" t="n">
        <f aca="false">IF(OR($M189="",$M189="ERR",$J189="",$K189="",$N189=""),0,IF($N189=0,IF(AND(OR(2=7,2=12),2&gt;=$K189,2&lt;=IF($L189="",12,$L189)),$J189,0),IF(AND(2&gt;=$K189,2&lt;=IF($L189="",12,$L189),MOD(2-$K189,$N189)=0),$J189,0)))</f>
        <v>0</v>
      </c>
      <c r="Q189" s="19" t="n">
        <f aca="false">IF(OR($M189="",$M189="ERR",$J189="",$K189="",$N189=""),0,IF($N189=0,IF(AND(OR(3=7,3=12),3&gt;=$K189,3&lt;=IF($L189="",12,$L189)),$J189,0),IF(AND(3&gt;=$K189,3&lt;=IF($L189="",12,$L189),MOD(3-$K189,$N189)=0),$J189,0)))</f>
        <v>0</v>
      </c>
      <c r="R189" s="19" t="n">
        <f aca="false">IF(OR($M189="",$M189="ERR",$J189="",$K189="",$N189=""),0,IF($N189=0,IF(AND(OR(4=7,4=12),4&gt;=$K189,4&lt;=IF($L189="",12,$L189)),$J189,0),IF(AND(4&gt;=$K189,4&lt;=IF($L189="",12,$L189),MOD(4-$K189,$N189)=0),$J189,0)))</f>
        <v>0</v>
      </c>
      <c r="S189" s="19" t="n">
        <f aca="false">IF(OR($M189="",$M189="ERR",$J189="",$K189="",$N189=""),0,IF($N189=0,IF(AND(OR(5=7,5=12),5&gt;=$K189,5&lt;=IF($L189="",12,$L189)),$J189,0),IF(AND(5&gt;=$K189,5&lt;=IF($L189="",12,$L189),MOD(5-$K189,$N189)=0),$J189,0)))</f>
        <v>0</v>
      </c>
      <c r="T189" s="19" t="n">
        <f aca="false">IF(OR($M189="",$M189="ERR",$J189="",$K189="",$N189=""),0,IF($N189=0,IF(AND(OR(6=7,6=12),6&gt;=$K189,6&lt;=IF($L189="",12,$L189)),$J189,0),IF(AND(6&gt;=$K189,6&lt;=IF($L189="",12,$L189),MOD(6-$K189,$N189)=0),$J189,0)))</f>
        <v>0</v>
      </c>
      <c r="U189" s="19" t="n">
        <f aca="false">IF(OR($M189="",$M189="ERR",$J189="",$K189="",$N189=""),0,IF($N189=0,IF(AND(OR(7=7,7=12),7&gt;=$K189,7&lt;=IF($L189="",12,$L189)),$J189,0),IF(AND(7&gt;=$K189,7&lt;=IF($L189="",12,$L189),MOD(7-$K189,$N189)=0),$J189,0)))</f>
        <v>0</v>
      </c>
      <c r="V189" s="19" t="n">
        <f aca="false">IF(OR($M189="",$M189="ERR",$J189="",$K189="",$N189=""),0,IF($N189=0,IF(AND(OR(8=7,8=12),8&gt;=$K189,8&lt;=IF($L189="",12,$L189)),$J189,0),IF(AND(8&gt;=$K189,8&lt;=IF($L189="",12,$L189),MOD(8-$K189,$N189)=0),$J189,0)))</f>
        <v>0</v>
      </c>
      <c r="W189" s="19" t="n">
        <f aca="false">IF(OR($M189="",$M189="ERR",$J189="",$K189="",$N189=""),0,IF($N189=0,IF(AND(OR(9=7,9=12),9&gt;=$K189,9&lt;=IF($L189="",12,$L189)),$J189,0),IF(AND(9&gt;=$K189,9&lt;=IF($L189="",12,$L189),MOD(9-$K189,$N189)=0),$J189,0)))</f>
        <v>0</v>
      </c>
      <c r="X189" s="19" t="n">
        <f aca="false">IF(OR($M189="",$M189="ERR",$J189="",$K189="",$N189=""),0,IF($N189=0,IF(AND(OR(10=7,10=12),10&gt;=$K189,10&lt;=IF($L189="",12,$L189)),$J189,0),IF(AND(10&gt;=$K189,10&lt;=IF($L189="",12,$L189),MOD(10-$K189,$N189)=0),$J189,0)))</f>
        <v>0</v>
      </c>
      <c r="Y189" s="19" t="n">
        <f aca="false">IF(OR($M189="",$M189="ERR",$J189="",$K189="",$N189=""),0,IF($N189=0,IF(AND(OR(11=7,11=12),11&gt;=$K189,11&lt;=IF($L189="",12,$L189)),$J189,0),IF(AND(11&gt;=$K189,11&lt;=IF($L189="",12,$L189),MOD(11-$K189,$N189)=0),$J189,0)))</f>
        <v>0</v>
      </c>
      <c r="Z189" s="19" t="n">
        <f aca="false">IF(OR($M189="",$M189="ERR",$J189="",$K189="",$N189=""),0,IF($N189=0,IF(AND(OR(12=7,12=12),12&gt;=$K189,12&lt;=IF($L189="",12,$L189)),$J189,0),IF(AND(12&gt;=$K189,12&lt;=IF($L189="",12,$L189),MOD(12-$K189,$N189)=0),$J189,0)))</f>
        <v>0</v>
      </c>
      <c r="AA189" s="36" t="n">
        <f aca="false">SUM(O189:Z189)</f>
        <v>0</v>
      </c>
      <c r="AB189" s="15" t="str">
        <f aca="false">IF(AND($B189="",$D189="",$J189=""),"",IF($B189="","Falta código",IF(ISNA(MATCH($B189,LST_COD,0)),"Código no registrado en Trabajadores",IF($E189="","Concepto no está en el catálogo",IF($M189="ERR","Retención de otro empleador: Origen = Otro empleador",IF(OR($J189="",$K189=""),"Falta monto o mes",IF(OR($K189&lt;1,$K189&gt;12),"Mes inicio inválido",IF(AND($L189&lt;&gt;"",OR($L189&lt;$K189,$L189&gt;12)),"Mes fin inválido",IF($N189="","Falta frecuencia",IF(AND($G189&lt;&gt;"Otro empleador",SUMPRODUCT(($O189:$Z189&lt;&gt;0)*(((COLUMN($O189:$Z189)-14)&lt;INDEX(Trabajadores!$M$6:$M$105,MATCH($B189,LST_COD,0)))+((COLUMN($O189:$Z189)-14)&gt;INDEX(Trabajadores!$N$6:$N$105,MATCH($B189,LST_COD,0)))))&gt;0),"Aviso: hay meses fuera del periodo laboral","OK"))))))))))</f>
        <v/>
      </c>
    </row>
    <row r="190" customFormat="false" ht="15" hidden="false" customHeight="false" outlineLevel="0" collapsed="false">
      <c r="A190" s="23" t="n">
        <v>185</v>
      </c>
      <c r="B190" s="7"/>
      <c r="C190" s="35" t="str">
        <f aca="false">IF($B190="","",IFERROR(INDEX(Trabajadores!$D$6:$D$105,MATCH($B190,LST_COD,0)),"¿Código?"))</f>
        <v/>
      </c>
      <c r="D190" s="30"/>
      <c r="E190" s="9" t="str">
        <f aca="false">IF($D190="","",IFERROR(VLOOKUP($D190,CONC_TABLA,2,FALSE()),""))</f>
        <v/>
      </c>
      <c r="F190" s="9" t="str">
        <f aca="false">IF($D190="","",IFERROR(VLOOKUP($D190,CONC_TABLA,3,FALSE()),""))</f>
        <v/>
      </c>
      <c r="G190" s="30"/>
      <c r="H190" s="30"/>
      <c r="I190" s="30"/>
      <c r="J190" s="29"/>
      <c r="K190" s="28"/>
      <c r="L190" s="28"/>
      <c r="M190" s="9" t="str">
        <f aca="false">IF(OR($B190="",$E190=""),"",IF($E190="INA","INA",IF($G190="Otro empleador",IF($E190="RET","RETO",IF($E190="ORD","OTO","OTX")),IF($E190="RET","ERR",$E190))))</f>
        <v/>
      </c>
      <c r="N190" s="9" t="str">
        <f aca="false">IF($I190="","",IFERROR(VLOOKUP($I190,FREC_TABLA,2,FALSE()),""))</f>
        <v/>
      </c>
      <c r="O190" s="19" t="n">
        <f aca="false">IF(OR($M190="",$M190="ERR",$J190="",$K190="",$N190=""),0,IF($N190=0,IF(AND(OR(1=7,1=12),1&gt;=$K190,1&lt;=IF($L190="",12,$L190)),$J190,0),IF(AND(1&gt;=$K190,1&lt;=IF($L190="",12,$L190),MOD(1-$K190,$N190)=0),$J190,0)))</f>
        <v>0</v>
      </c>
      <c r="P190" s="19" t="n">
        <f aca="false">IF(OR($M190="",$M190="ERR",$J190="",$K190="",$N190=""),0,IF($N190=0,IF(AND(OR(2=7,2=12),2&gt;=$K190,2&lt;=IF($L190="",12,$L190)),$J190,0),IF(AND(2&gt;=$K190,2&lt;=IF($L190="",12,$L190),MOD(2-$K190,$N190)=0),$J190,0)))</f>
        <v>0</v>
      </c>
      <c r="Q190" s="19" t="n">
        <f aca="false">IF(OR($M190="",$M190="ERR",$J190="",$K190="",$N190=""),0,IF($N190=0,IF(AND(OR(3=7,3=12),3&gt;=$K190,3&lt;=IF($L190="",12,$L190)),$J190,0),IF(AND(3&gt;=$K190,3&lt;=IF($L190="",12,$L190),MOD(3-$K190,$N190)=0),$J190,0)))</f>
        <v>0</v>
      </c>
      <c r="R190" s="19" t="n">
        <f aca="false">IF(OR($M190="",$M190="ERR",$J190="",$K190="",$N190=""),0,IF($N190=0,IF(AND(OR(4=7,4=12),4&gt;=$K190,4&lt;=IF($L190="",12,$L190)),$J190,0),IF(AND(4&gt;=$K190,4&lt;=IF($L190="",12,$L190),MOD(4-$K190,$N190)=0),$J190,0)))</f>
        <v>0</v>
      </c>
      <c r="S190" s="19" t="n">
        <f aca="false">IF(OR($M190="",$M190="ERR",$J190="",$K190="",$N190=""),0,IF($N190=0,IF(AND(OR(5=7,5=12),5&gt;=$K190,5&lt;=IF($L190="",12,$L190)),$J190,0),IF(AND(5&gt;=$K190,5&lt;=IF($L190="",12,$L190),MOD(5-$K190,$N190)=0),$J190,0)))</f>
        <v>0</v>
      </c>
      <c r="T190" s="19" t="n">
        <f aca="false">IF(OR($M190="",$M190="ERR",$J190="",$K190="",$N190=""),0,IF($N190=0,IF(AND(OR(6=7,6=12),6&gt;=$K190,6&lt;=IF($L190="",12,$L190)),$J190,0),IF(AND(6&gt;=$K190,6&lt;=IF($L190="",12,$L190),MOD(6-$K190,$N190)=0),$J190,0)))</f>
        <v>0</v>
      </c>
      <c r="U190" s="19" t="n">
        <f aca="false">IF(OR($M190="",$M190="ERR",$J190="",$K190="",$N190=""),0,IF($N190=0,IF(AND(OR(7=7,7=12),7&gt;=$K190,7&lt;=IF($L190="",12,$L190)),$J190,0),IF(AND(7&gt;=$K190,7&lt;=IF($L190="",12,$L190),MOD(7-$K190,$N190)=0),$J190,0)))</f>
        <v>0</v>
      </c>
      <c r="V190" s="19" t="n">
        <f aca="false">IF(OR($M190="",$M190="ERR",$J190="",$K190="",$N190=""),0,IF($N190=0,IF(AND(OR(8=7,8=12),8&gt;=$K190,8&lt;=IF($L190="",12,$L190)),$J190,0),IF(AND(8&gt;=$K190,8&lt;=IF($L190="",12,$L190),MOD(8-$K190,$N190)=0),$J190,0)))</f>
        <v>0</v>
      </c>
      <c r="W190" s="19" t="n">
        <f aca="false">IF(OR($M190="",$M190="ERR",$J190="",$K190="",$N190=""),0,IF($N190=0,IF(AND(OR(9=7,9=12),9&gt;=$K190,9&lt;=IF($L190="",12,$L190)),$J190,0),IF(AND(9&gt;=$K190,9&lt;=IF($L190="",12,$L190),MOD(9-$K190,$N190)=0),$J190,0)))</f>
        <v>0</v>
      </c>
      <c r="X190" s="19" t="n">
        <f aca="false">IF(OR($M190="",$M190="ERR",$J190="",$K190="",$N190=""),0,IF($N190=0,IF(AND(OR(10=7,10=12),10&gt;=$K190,10&lt;=IF($L190="",12,$L190)),$J190,0),IF(AND(10&gt;=$K190,10&lt;=IF($L190="",12,$L190),MOD(10-$K190,$N190)=0),$J190,0)))</f>
        <v>0</v>
      </c>
      <c r="Y190" s="19" t="n">
        <f aca="false">IF(OR($M190="",$M190="ERR",$J190="",$K190="",$N190=""),0,IF($N190=0,IF(AND(OR(11=7,11=12),11&gt;=$K190,11&lt;=IF($L190="",12,$L190)),$J190,0),IF(AND(11&gt;=$K190,11&lt;=IF($L190="",12,$L190),MOD(11-$K190,$N190)=0),$J190,0)))</f>
        <v>0</v>
      </c>
      <c r="Z190" s="19" t="n">
        <f aca="false">IF(OR($M190="",$M190="ERR",$J190="",$K190="",$N190=""),0,IF($N190=0,IF(AND(OR(12=7,12=12),12&gt;=$K190,12&lt;=IF($L190="",12,$L190)),$J190,0),IF(AND(12&gt;=$K190,12&lt;=IF($L190="",12,$L190),MOD(12-$K190,$N190)=0),$J190,0)))</f>
        <v>0</v>
      </c>
      <c r="AA190" s="36" t="n">
        <f aca="false">SUM(O190:Z190)</f>
        <v>0</v>
      </c>
      <c r="AB190" s="15" t="str">
        <f aca="false">IF(AND($B190="",$D190="",$J190=""),"",IF($B190="","Falta código",IF(ISNA(MATCH($B190,LST_COD,0)),"Código no registrado en Trabajadores",IF($E190="","Concepto no está en el catálogo",IF($M190="ERR","Retención de otro empleador: Origen = Otro empleador",IF(OR($J190="",$K190=""),"Falta monto o mes",IF(OR($K190&lt;1,$K190&gt;12),"Mes inicio inválido",IF(AND($L190&lt;&gt;"",OR($L190&lt;$K190,$L190&gt;12)),"Mes fin inválido",IF($N190="","Falta frecuencia",IF(AND($G190&lt;&gt;"Otro empleador",SUMPRODUCT(($O190:$Z190&lt;&gt;0)*(((COLUMN($O190:$Z190)-14)&lt;INDEX(Trabajadores!$M$6:$M$105,MATCH($B190,LST_COD,0)))+((COLUMN($O190:$Z190)-14)&gt;INDEX(Trabajadores!$N$6:$N$105,MATCH($B190,LST_COD,0)))))&gt;0),"Aviso: hay meses fuera del periodo laboral","OK"))))))))))</f>
        <v/>
      </c>
    </row>
    <row r="191" customFormat="false" ht="15" hidden="false" customHeight="false" outlineLevel="0" collapsed="false">
      <c r="A191" s="23" t="n">
        <v>186</v>
      </c>
      <c r="B191" s="7"/>
      <c r="C191" s="35" t="str">
        <f aca="false">IF($B191="","",IFERROR(INDEX(Trabajadores!$D$6:$D$105,MATCH($B191,LST_COD,0)),"¿Código?"))</f>
        <v/>
      </c>
      <c r="D191" s="30"/>
      <c r="E191" s="9" t="str">
        <f aca="false">IF($D191="","",IFERROR(VLOOKUP($D191,CONC_TABLA,2,FALSE()),""))</f>
        <v/>
      </c>
      <c r="F191" s="9" t="str">
        <f aca="false">IF($D191="","",IFERROR(VLOOKUP($D191,CONC_TABLA,3,FALSE()),""))</f>
        <v/>
      </c>
      <c r="G191" s="30"/>
      <c r="H191" s="30"/>
      <c r="I191" s="30"/>
      <c r="J191" s="29"/>
      <c r="K191" s="28"/>
      <c r="L191" s="28"/>
      <c r="M191" s="9" t="str">
        <f aca="false">IF(OR($B191="",$E191=""),"",IF($E191="INA","INA",IF($G191="Otro empleador",IF($E191="RET","RETO",IF($E191="ORD","OTO","OTX")),IF($E191="RET","ERR",$E191))))</f>
        <v/>
      </c>
      <c r="N191" s="9" t="str">
        <f aca="false">IF($I191="","",IFERROR(VLOOKUP($I191,FREC_TABLA,2,FALSE()),""))</f>
        <v/>
      </c>
      <c r="O191" s="19" t="n">
        <f aca="false">IF(OR($M191="",$M191="ERR",$J191="",$K191="",$N191=""),0,IF($N191=0,IF(AND(OR(1=7,1=12),1&gt;=$K191,1&lt;=IF($L191="",12,$L191)),$J191,0),IF(AND(1&gt;=$K191,1&lt;=IF($L191="",12,$L191),MOD(1-$K191,$N191)=0),$J191,0)))</f>
        <v>0</v>
      </c>
      <c r="P191" s="19" t="n">
        <f aca="false">IF(OR($M191="",$M191="ERR",$J191="",$K191="",$N191=""),0,IF($N191=0,IF(AND(OR(2=7,2=12),2&gt;=$K191,2&lt;=IF($L191="",12,$L191)),$J191,0),IF(AND(2&gt;=$K191,2&lt;=IF($L191="",12,$L191),MOD(2-$K191,$N191)=0),$J191,0)))</f>
        <v>0</v>
      </c>
      <c r="Q191" s="19" t="n">
        <f aca="false">IF(OR($M191="",$M191="ERR",$J191="",$K191="",$N191=""),0,IF($N191=0,IF(AND(OR(3=7,3=12),3&gt;=$K191,3&lt;=IF($L191="",12,$L191)),$J191,0),IF(AND(3&gt;=$K191,3&lt;=IF($L191="",12,$L191),MOD(3-$K191,$N191)=0),$J191,0)))</f>
        <v>0</v>
      </c>
      <c r="R191" s="19" t="n">
        <f aca="false">IF(OR($M191="",$M191="ERR",$J191="",$K191="",$N191=""),0,IF($N191=0,IF(AND(OR(4=7,4=12),4&gt;=$K191,4&lt;=IF($L191="",12,$L191)),$J191,0),IF(AND(4&gt;=$K191,4&lt;=IF($L191="",12,$L191),MOD(4-$K191,$N191)=0),$J191,0)))</f>
        <v>0</v>
      </c>
      <c r="S191" s="19" t="n">
        <f aca="false">IF(OR($M191="",$M191="ERR",$J191="",$K191="",$N191=""),0,IF($N191=0,IF(AND(OR(5=7,5=12),5&gt;=$K191,5&lt;=IF($L191="",12,$L191)),$J191,0),IF(AND(5&gt;=$K191,5&lt;=IF($L191="",12,$L191),MOD(5-$K191,$N191)=0),$J191,0)))</f>
        <v>0</v>
      </c>
      <c r="T191" s="19" t="n">
        <f aca="false">IF(OR($M191="",$M191="ERR",$J191="",$K191="",$N191=""),0,IF($N191=0,IF(AND(OR(6=7,6=12),6&gt;=$K191,6&lt;=IF($L191="",12,$L191)),$J191,0),IF(AND(6&gt;=$K191,6&lt;=IF($L191="",12,$L191),MOD(6-$K191,$N191)=0),$J191,0)))</f>
        <v>0</v>
      </c>
      <c r="U191" s="19" t="n">
        <f aca="false">IF(OR($M191="",$M191="ERR",$J191="",$K191="",$N191=""),0,IF($N191=0,IF(AND(OR(7=7,7=12),7&gt;=$K191,7&lt;=IF($L191="",12,$L191)),$J191,0),IF(AND(7&gt;=$K191,7&lt;=IF($L191="",12,$L191),MOD(7-$K191,$N191)=0),$J191,0)))</f>
        <v>0</v>
      </c>
      <c r="V191" s="19" t="n">
        <f aca="false">IF(OR($M191="",$M191="ERR",$J191="",$K191="",$N191=""),0,IF($N191=0,IF(AND(OR(8=7,8=12),8&gt;=$K191,8&lt;=IF($L191="",12,$L191)),$J191,0),IF(AND(8&gt;=$K191,8&lt;=IF($L191="",12,$L191),MOD(8-$K191,$N191)=0),$J191,0)))</f>
        <v>0</v>
      </c>
      <c r="W191" s="19" t="n">
        <f aca="false">IF(OR($M191="",$M191="ERR",$J191="",$K191="",$N191=""),0,IF($N191=0,IF(AND(OR(9=7,9=12),9&gt;=$K191,9&lt;=IF($L191="",12,$L191)),$J191,0),IF(AND(9&gt;=$K191,9&lt;=IF($L191="",12,$L191),MOD(9-$K191,$N191)=0),$J191,0)))</f>
        <v>0</v>
      </c>
      <c r="X191" s="19" t="n">
        <f aca="false">IF(OR($M191="",$M191="ERR",$J191="",$K191="",$N191=""),0,IF($N191=0,IF(AND(OR(10=7,10=12),10&gt;=$K191,10&lt;=IF($L191="",12,$L191)),$J191,0),IF(AND(10&gt;=$K191,10&lt;=IF($L191="",12,$L191),MOD(10-$K191,$N191)=0),$J191,0)))</f>
        <v>0</v>
      </c>
      <c r="Y191" s="19" t="n">
        <f aca="false">IF(OR($M191="",$M191="ERR",$J191="",$K191="",$N191=""),0,IF($N191=0,IF(AND(OR(11=7,11=12),11&gt;=$K191,11&lt;=IF($L191="",12,$L191)),$J191,0),IF(AND(11&gt;=$K191,11&lt;=IF($L191="",12,$L191),MOD(11-$K191,$N191)=0),$J191,0)))</f>
        <v>0</v>
      </c>
      <c r="Z191" s="19" t="n">
        <f aca="false">IF(OR($M191="",$M191="ERR",$J191="",$K191="",$N191=""),0,IF($N191=0,IF(AND(OR(12=7,12=12),12&gt;=$K191,12&lt;=IF($L191="",12,$L191)),$J191,0),IF(AND(12&gt;=$K191,12&lt;=IF($L191="",12,$L191),MOD(12-$K191,$N191)=0),$J191,0)))</f>
        <v>0</v>
      </c>
      <c r="AA191" s="36" t="n">
        <f aca="false">SUM(O191:Z191)</f>
        <v>0</v>
      </c>
      <c r="AB191" s="15" t="str">
        <f aca="false">IF(AND($B191="",$D191="",$J191=""),"",IF($B191="","Falta código",IF(ISNA(MATCH($B191,LST_COD,0)),"Código no registrado en Trabajadores",IF($E191="","Concepto no está en el catálogo",IF($M191="ERR","Retención de otro empleador: Origen = Otro empleador",IF(OR($J191="",$K191=""),"Falta monto o mes",IF(OR($K191&lt;1,$K191&gt;12),"Mes inicio inválido",IF(AND($L191&lt;&gt;"",OR($L191&lt;$K191,$L191&gt;12)),"Mes fin inválido",IF($N191="","Falta frecuencia",IF(AND($G191&lt;&gt;"Otro empleador",SUMPRODUCT(($O191:$Z191&lt;&gt;0)*(((COLUMN($O191:$Z191)-14)&lt;INDEX(Trabajadores!$M$6:$M$105,MATCH($B191,LST_COD,0)))+((COLUMN($O191:$Z191)-14)&gt;INDEX(Trabajadores!$N$6:$N$105,MATCH($B191,LST_COD,0)))))&gt;0),"Aviso: hay meses fuera del periodo laboral","OK"))))))))))</f>
        <v/>
      </c>
    </row>
    <row r="192" customFormat="false" ht="15" hidden="false" customHeight="false" outlineLevel="0" collapsed="false">
      <c r="A192" s="23" t="n">
        <v>187</v>
      </c>
      <c r="B192" s="7"/>
      <c r="C192" s="35" t="str">
        <f aca="false">IF($B192="","",IFERROR(INDEX(Trabajadores!$D$6:$D$105,MATCH($B192,LST_COD,0)),"¿Código?"))</f>
        <v/>
      </c>
      <c r="D192" s="30"/>
      <c r="E192" s="9" t="str">
        <f aca="false">IF($D192="","",IFERROR(VLOOKUP($D192,CONC_TABLA,2,FALSE()),""))</f>
        <v/>
      </c>
      <c r="F192" s="9" t="str">
        <f aca="false">IF($D192="","",IFERROR(VLOOKUP($D192,CONC_TABLA,3,FALSE()),""))</f>
        <v/>
      </c>
      <c r="G192" s="30"/>
      <c r="H192" s="30"/>
      <c r="I192" s="30"/>
      <c r="J192" s="29"/>
      <c r="K192" s="28"/>
      <c r="L192" s="28"/>
      <c r="M192" s="9" t="str">
        <f aca="false">IF(OR($B192="",$E192=""),"",IF($E192="INA","INA",IF($G192="Otro empleador",IF($E192="RET","RETO",IF($E192="ORD","OTO","OTX")),IF($E192="RET","ERR",$E192))))</f>
        <v/>
      </c>
      <c r="N192" s="9" t="str">
        <f aca="false">IF($I192="","",IFERROR(VLOOKUP($I192,FREC_TABLA,2,FALSE()),""))</f>
        <v/>
      </c>
      <c r="O192" s="19" t="n">
        <f aca="false">IF(OR($M192="",$M192="ERR",$J192="",$K192="",$N192=""),0,IF($N192=0,IF(AND(OR(1=7,1=12),1&gt;=$K192,1&lt;=IF($L192="",12,$L192)),$J192,0),IF(AND(1&gt;=$K192,1&lt;=IF($L192="",12,$L192),MOD(1-$K192,$N192)=0),$J192,0)))</f>
        <v>0</v>
      </c>
      <c r="P192" s="19" t="n">
        <f aca="false">IF(OR($M192="",$M192="ERR",$J192="",$K192="",$N192=""),0,IF($N192=0,IF(AND(OR(2=7,2=12),2&gt;=$K192,2&lt;=IF($L192="",12,$L192)),$J192,0),IF(AND(2&gt;=$K192,2&lt;=IF($L192="",12,$L192),MOD(2-$K192,$N192)=0),$J192,0)))</f>
        <v>0</v>
      </c>
      <c r="Q192" s="19" t="n">
        <f aca="false">IF(OR($M192="",$M192="ERR",$J192="",$K192="",$N192=""),0,IF($N192=0,IF(AND(OR(3=7,3=12),3&gt;=$K192,3&lt;=IF($L192="",12,$L192)),$J192,0),IF(AND(3&gt;=$K192,3&lt;=IF($L192="",12,$L192),MOD(3-$K192,$N192)=0),$J192,0)))</f>
        <v>0</v>
      </c>
      <c r="R192" s="19" t="n">
        <f aca="false">IF(OR($M192="",$M192="ERR",$J192="",$K192="",$N192=""),0,IF($N192=0,IF(AND(OR(4=7,4=12),4&gt;=$K192,4&lt;=IF($L192="",12,$L192)),$J192,0),IF(AND(4&gt;=$K192,4&lt;=IF($L192="",12,$L192),MOD(4-$K192,$N192)=0),$J192,0)))</f>
        <v>0</v>
      </c>
      <c r="S192" s="19" t="n">
        <f aca="false">IF(OR($M192="",$M192="ERR",$J192="",$K192="",$N192=""),0,IF($N192=0,IF(AND(OR(5=7,5=12),5&gt;=$K192,5&lt;=IF($L192="",12,$L192)),$J192,0),IF(AND(5&gt;=$K192,5&lt;=IF($L192="",12,$L192),MOD(5-$K192,$N192)=0),$J192,0)))</f>
        <v>0</v>
      </c>
      <c r="T192" s="19" t="n">
        <f aca="false">IF(OR($M192="",$M192="ERR",$J192="",$K192="",$N192=""),0,IF($N192=0,IF(AND(OR(6=7,6=12),6&gt;=$K192,6&lt;=IF($L192="",12,$L192)),$J192,0),IF(AND(6&gt;=$K192,6&lt;=IF($L192="",12,$L192),MOD(6-$K192,$N192)=0),$J192,0)))</f>
        <v>0</v>
      </c>
      <c r="U192" s="19" t="n">
        <f aca="false">IF(OR($M192="",$M192="ERR",$J192="",$K192="",$N192=""),0,IF($N192=0,IF(AND(OR(7=7,7=12),7&gt;=$K192,7&lt;=IF($L192="",12,$L192)),$J192,0),IF(AND(7&gt;=$K192,7&lt;=IF($L192="",12,$L192),MOD(7-$K192,$N192)=0),$J192,0)))</f>
        <v>0</v>
      </c>
      <c r="V192" s="19" t="n">
        <f aca="false">IF(OR($M192="",$M192="ERR",$J192="",$K192="",$N192=""),0,IF($N192=0,IF(AND(OR(8=7,8=12),8&gt;=$K192,8&lt;=IF($L192="",12,$L192)),$J192,0),IF(AND(8&gt;=$K192,8&lt;=IF($L192="",12,$L192),MOD(8-$K192,$N192)=0),$J192,0)))</f>
        <v>0</v>
      </c>
      <c r="W192" s="19" t="n">
        <f aca="false">IF(OR($M192="",$M192="ERR",$J192="",$K192="",$N192=""),0,IF($N192=0,IF(AND(OR(9=7,9=12),9&gt;=$K192,9&lt;=IF($L192="",12,$L192)),$J192,0),IF(AND(9&gt;=$K192,9&lt;=IF($L192="",12,$L192),MOD(9-$K192,$N192)=0),$J192,0)))</f>
        <v>0</v>
      </c>
      <c r="X192" s="19" t="n">
        <f aca="false">IF(OR($M192="",$M192="ERR",$J192="",$K192="",$N192=""),0,IF($N192=0,IF(AND(OR(10=7,10=12),10&gt;=$K192,10&lt;=IF($L192="",12,$L192)),$J192,0),IF(AND(10&gt;=$K192,10&lt;=IF($L192="",12,$L192),MOD(10-$K192,$N192)=0),$J192,0)))</f>
        <v>0</v>
      </c>
      <c r="Y192" s="19" t="n">
        <f aca="false">IF(OR($M192="",$M192="ERR",$J192="",$K192="",$N192=""),0,IF($N192=0,IF(AND(OR(11=7,11=12),11&gt;=$K192,11&lt;=IF($L192="",12,$L192)),$J192,0),IF(AND(11&gt;=$K192,11&lt;=IF($L192="",12,$L192),MOD(11-$K192,$N192)=0),$J192,0)))</f>
        <v>0</v>
      </c>
      <c r="Z192" s="19" t="n">
        <f aca="false">IF(OR($M192="",$M192="ERR",$J192="",$K192="",$N192=""),0,IF($N192=0,IF(AND(OR(12=7,12=12),12&gt;=$K192,12&lt;=IF($L192="",12,$L192)),$J192,0),IF(AND(12&gt;=$K192,12&lt;=IF($L192="",12,$L192),MOD(12-$K192,$N192)=0),$J192,0)))</f>
        <v>0</v>
      </c>
      <c r="AA192" s="36" t="n">
        <f aca="false">SUM(O192:Z192)</f>
        <v>0</v>
      </c>
      <c r="AB192" s="15" t="str">
        <f aca="false">IF(AND($B192="",$D192="",$J192=""),"",IF($B192="","Falta código",IF(ISNA(MATCH($B192,LST_COD,0)),"Código no registrado en Trabajadores",IF($E192="","Concepto no está en el catálogo",IF($M192="ERR","Retención de otro empleador: Origen = Otro empleador",IF(OR($J192="",$K192=""),"Falta monto o mes",IF(OR($K192&lt;1,$K192&gt;12),"Mes inicio inválido",IF(AND($L192&lt;&gt;"",OR($L192&lt;$K192,$L192&gt;12)),"Mes fin inválido",IF($N192="","Falta frecuencia",IF(AND($G192&lt;&gt;"Otro empleador",SUMPRODUCT(($O192:$Z192&lt;&gt;0)*(((COLUMN($O192:$Z192)-14)&lt;INDEX(Trabajadores!$M$6:$M$105,MATCH($B192,LST_COD,0)))+((COLUMN($O192:$Z192)-14)&gt;INDEX(Trabajadores!$N$6:$N$105,MATCH($B192,LST_COD,0)))))&gt;0),"Aviso: hay meses fuera del periodo laboral","OK"))))))))))</f>
        <v/>
      </c>
    </row>
    <row r="193" customFormat="false" ht="15" hidden="false" customHeight="false" outlineLevel="0" collapsed="false">
      <c r="A193" s="23" t="n">
        <v>188</v>
      </c>
      <c r="B193" s="7"/>
      <c r="C193" s="35" t="str">
        <f aca="false">IF($B193="","",IFERROR(INDEX(Trabajadores!$D$6:$D$105,MATCH($B193,LST_COD,0)),"¿Código?"))</f>
        <v/>
      </c>
      <c r="D193" s="30"/>
      <c r="E193" s="9" t="str">
        <f aca="false">IF($D193="","",IFERROR(VLOOKUP($D193,CONC_TABLA,2,FALSE()),""))</f>
        <v/>
      </c>
      <c r="F193" s="9" t="str">
        <f aca="false">IF($D193="","",IFERROR(VLOOKUP($D193,CONC_TABLA,3,FALSE()),""))</f>
        <v/>
      </c>
      <c r="G193" s="30"/>
      <c r="H193" s="30"/>
      <c r="I193" s="30"/>
      <c r="J193" s="29"/>
      <c r="K193" s="28"/>
      <c r="L193" s="28"/>
      <c r="M193" s="9" t="str">
        <f aca="false">IF(OR($B193="",$E193=""),"",IF($E193="INA","INA",IF($G193="Otro empleador",IF($E193="RET","RETO",IF($E193="ORD","OTO","OTX")),IF($E193="RET","ERR",$E193))))</f>
        <v/>
      </c>
      <c r="N193" s="9" t="str">
        <f aca="false">IF($I193="","",IFERROR(VLOOKUP($I193,FREC_TABLA,2,FALSE()),""))</f>
        <v/>
      </c>
      <c r="O193" s="19" t="n">
        <f aca="false">IF(OR($M193="",$M193="ERR",$J193="",$K193="",$N193=""),0,IF($N193=0,IF(AND(OR(1=7,1=12),1&gt;=$K193,1&lt;=IF($L193="",12,$L193)),$J193,0),IF(AND(1&gt;=$K193,1&lt;=IF($L193="",12,$L193),MOD(1-$K193,$N193)=0),$J193,0)))</f>
        <v>0</v>
      </c>
      <c r="P193" s="19" t="n">
        <f aca="false">IF(OR($M193="",$M193="ERR",$J193="",$K193="",$N193=""),0,IF($N193=0,IF(AND(OR(2=7,2=12),2&gt;=$K193,2&lt;=IF($L193="",12,$L193)),$J193,0),IF(AND(2&gt;=$K193,2&lt;=IF($L193="",12,$L193),MOD(2-$K193,$N193)=0),$J193,0)))</f>
        <v>0</v>
      </c>
      <c r="Q193" s="19" t="n">
        <f aca="false">IF(OR($M193="",$M193="ERR",$J193="",$K193="",$N193=""),0,IF($N193=0,IF(AND(OR(3=7,3=12),3&gt;=$K193,3&lt;=IF($L193="",12,$L193)),$J193,0),IF(AND(3&gt;=$K193,3&lt;=IF($L193="",12,$L193),MOD(3-$K193,$N193)=0),$J193,0)))</f>
        <v>0</v>
      </c>
      <c r="R193" s="19" t="n">
        <f aca="false">IF(OR($M193="",$M193="ERR",$J193="",$K193="",$N193=""),0,IF($N193=0,IF(AND(OR(4=7,4=12),4&gt;=$K193,4&lt;=IF($L193="",12,$L193)),$J193,0),IF(AND(4&gt;=$K193,4&lt;=IF($L193="",12,$L193),MOD(4-$K193,$N193)=0),$J193,0)))</f>
        <v>0</v>
      </c>
      <c r="S193" s="19" t="n">
        <f aca="false">IF(OR($M193="",$M193="ERR",$J193="",$K193="",$N193=""),0,IF($N193=0,IF(AND(OR(5=7,5=12),5&gt;=$K193,5&lt;=IF($L193="",12,$L193)),$J193,0),IF(AND(5&gt;=$K193,5&lt;=IF($L193="",12,$L193),MOD(5-$K193,$N193)=0),$J193,0)))</f>
        <v>0</v>
      </c>
      <c r="T193" s="19" t="n">
        <f aca="false">IF(OR($M193="",$M193="ERR",$J193="",$K193="",$N193=""),0,IF($N193=0,IF(AND(OR(6=7,6=12),6&gt;=$K193,6&lt;=IF($L193="",12,$L193)),$J193,0),IF(AND(6&gt;=$K193,6&lt;=IF($L193="",12,$L193),MOD(6-$K193,$N193)=0),$J193,0)))</f>
        <v>0</v>
      </c>
      <c r="U193" s="19" t="n">
        <f aca="false">IF(OR($M193="",$M193="ERR",$J193="",$K193="",$N193=""),0,IF($N193=0,IF(AND(OR(7=7,7=12),7&gt;=$K193,7&lt;=IF($L193="",12,$L193)),$J193,0),IF(AND(7&gt;=$K193,7&lt;=IF($L193="",12,$L193),MOD(7-$K193,$N193)=0),$J193,0)))</f>
        <v>0</v>
      </c>
      <c r="V193" s="19" t="n">
        <f aca="false">IF(OR($M193="",$M193="ERR",$J193="",$K193="",$N193=""),0,IF($N193=0,IF(AND(OR(8=7,8=12),8&gt;=$K193,8&lt;=IF($L193="",12,$L193)),$J193,0),IF(AND(8&gt;=$K193,8&lt;=IF($L193="",12,$L193),MOD(8-$K193,$N193)=0),$J193,0)))</f>
        <v>0</v>
      </c>
      <c r="W193" s="19" t="n">
        <f aca="false">IF(OR($M193="",$M193="ERR",$J193="",$K193="",$N193=""),0,IF($N193=0,IF(AND(OR(9=7,9=12),9&gt;=$K193,9&lt;=IF($L193="",12,$L193)),$J193,0),IF(AND(9&gt;=$K193,9&lt;=IF($L193="",12,$L193),MOD(9-$K193,$N193)=0),$J193,0)))</f>
        <v>0</v>
      </c>
      <c r="X193" s="19" t="n">
        <f aca="false">IF(OR($M193="",$M193="ERR",$J193="",$K193="",$N193=""),0,IF($N193=0,IF(AND(OR(10=7,10=12),10&gt;=$K193,10&lt;=IF($L193="",12,$L193)),$J193,0),IF(AND(10&gt;=$K193,10&lt;=IF($L193="",12,$L193),MOD(10-$K193,$N193)=0),$J193,0)))</f>
        <v>0</v>
      </c>
      <c r="Y193" s="19" t="n">
        <f aca="false">IF(OR($M193="",$M193="ERR",$J193="",$K193="",$N193=""),0,IF($N193=0,IF(AND(OR(11=7,11=12),11&gt;=$K193,11&lt;=IF($L193="",12,$L193)),$J193,0),IF(AND(11&gt;=$K193,11&lt;=IF($L193="",12,$L193),MOD(11-$K193,$N193)=0),$J193,0)))</f>
        <v>0</v>
      </c>
      <c r="Z193" s="19" t="n">
        <f aca="false">IF(OR($M193="",$M193="ERR",$J193="",$K193="",$N193=""),0,IF($N193=0,IF(AND(OR(12=7,12=12),12&gt;=$K193,12&lt;=IF($L193="",12,$L193)),$J193,0),IF(AND(12&gt;=$K193,12&lt;=IF($L193="",12,$L193),MOD(12-$K193,$N193)=0),$J193,0)))</f>
        <v>0</v>
      </c>
      <c r="AA193" s="36" t="n">
        <f aca="false">SUM(O193:Z193)</f>
        <v>0</v>
      </c>
      <c r="AB193" s="15" t="str">
        <f aca="false">IF(AND($B193="",$D193="",$J193=""),"",IF($B193="","Falta código",IF(ISNA(MATCH($B193,LST_COD,0)),"Código no registrado en Trabajadores",IF($E193="","Concepto no está en el catálogo",IF($M193="ERR","Retención de otro empleador: Origen = Otro empleador",IF(OR($J193="",$K193=""),"Falta monto o mes",IF(OR($K193&lt;1,$K193&gt;12),"Mes inicio inválido",IF(AND($L193&lt;&gt;"",OR($L193&lt;$K193,$L193&gt;12)),"Mes fin inválido",IF($N193="","Falta frecuencia",IF(AND($G193&lt;&gt;"Otro empleador",SUMPRODUCT(($O193:$Z193&lt;&gt;0)*(((COLUMN($O193:$Z193)-14)&lt;INDEX(Trabajadores!$M$6:$M$105,MATCH($B193,LST_COD,0)))+((COLUMN($O193:$Z193)-14)&gt;INDEX(Trabajadores!$N$6:$N$105,MATCH($B193,LST_COD,0)))))&gt;0),"Aviso: hay meses fuera del periodo laboral","OK"))))))))))</f>
        <v/>
      </c>
    </row>
    <row r="194" customFormat="false" ht="15" hidden="false" customHeight="false" outlineLevel="0" collapsed="false">
      <c r="A194" s="23" t="n">
        <v>189</v>
      </c>
      <c r="B194" s="7"/>
      <c r="C194" s="35" t="str">
        <f aca="false">IF($B194="","",IFERROR(INDEX(Trabajadores!$D$6:$D$105,MATCH($B194,LST_COD,0)),"¿Código?"))</f>
        <v/>
      </c>
      <c r="D194" s="30"/>
      <c r="E194" s="9" t="str">
        <f aca="false">IF($D194="","",IFERROR(VLOOKUP($D194,CONC_TABLA,2,FALSE()),""))</f>
        <v/>
      </c>
      <c r="F194" s="9" t="str">
        <f aca="false">IF($D194="","",IFERROR(VLOOKUP($D194,CONC_TABLA,3,FALSE()),""))</f>
        <v/>
      </c>
      <c r="G194" s="30"/>
      <c r="H194" s="30"/>
      <c r="I194" s="30"/>
      <c r="J194" s="29"/>
      <c r="K194" s="28"/>
      <c r="L194" s="28"/>
      <c r="M194" s="9" t="str">
        <f aca="false">IF(OR($B194="",$E194=""),"",IF($E194="INA","INA",IF($G194="Otro empleador",IF($E194="RET","RETO",IF($E194="ORD","OTO","OTX")),IF($E194="RET","ERR",$E194))))</f>
        <v/>
      </c>
      <c r="N194" s="9" t="str">
        <f aca="false">IF($I194="","",IFERROR(VLOOKUP($I194,FREC_TABLA,2,FALSE()),""))</f>
        <v/>
      </c>
      <c r="O194" s="19" t="n">
        <f aca="false">IF(OR($M194="",$M194="ERR",$J194="",$K194="",$N194=""),0,IF($N194=0,IF(AND(OR(1=7,1=12),1&gt;=$K194,1&lt;=IF($L194="",12,$L194)),$J194,0),IF(AND(1&gt;=$K194,1&lt;=IF($L194="",12,$L194),MOD(1-$K194,$N194)=0),$J194,0)))</f>
        <v>0</v>
      </c>
      <c r="P194" s="19" t="n">
        <f aca="false">IF(OR($M194="",$M194="ERR",$J194="",$K194="",$N194=""),0,IF($N194=0,IF(AND(OR(2=7,2=12),2&gt;=$K194,2&lt;=IF($L194="",12,$L194)),$J194,0),IF(AND(2&gt;=$K194,2&lt;=IF($L194="",12,$L194),MOD(2-$K194,$N194)=0),$J194,0)))</f>
        <v>0</v>
      </c>
      <c r="Q194" s="19" t="n">
        <f aca="false">IF(OR($M194="",$M194="ERR",$J194="",$K194="",$N194=""),0,IF($N194=0,IF(AND(OR(3=7,3=12),3&gt;=$K194,3&lt;=IF($L194="",12,$L194)),$J194,0),IF(AND(3&gt;=$K194,3&lt;=IF($L194="",12,$L194),MOD(3-$K194,$N194)=0),$J194,0)))</f>
        <v>0</v>
      </c>
      <c r="R194" s="19" t="n">
        <f aca="false">IF(OR($M194="",$M194="ERR",$J194="",$K194="",$N194=""),0,IF($N194=0,IF(AND(OR(4=7,4=12),4&gt;=$K194,4&lt;=IF($L194="",12,$L194)),$J194,0),IF(AND(4&gt;=$K194,4&lt;=IF($L194="",12,$L194),MOD(4-$K194,$N194)=0),$J194,0)))</f>
        <v>0</v>
      </c>
      <c r="S194" s="19" t="n">
        <f aca="false">IF(OR($M194="",$M194="ERR",$J194="",$K194="",$N194=""),0,IF($N194=0,IF(AND(OR(5=7,5=12),5&gt;=$K194,5&lt;=IF($L194="",12,$L194)),$J194,0),IF(AND(5&gt;=$K194,5&lt;=IF($L194="",12,$L194),MOD(5-$K194,$N194)=0),$J194,0)))</f>
        <v>0</v>
      </c>
      <c r="T194" s="19" t="n">
        <f aca="false">IF(OR($M194="",$M194="ERR",$J194="",$K194="",$N194=""),0,IF($N194=0,IF(AND(OR(6=7,6=12),6&gt;=$K194,6&lt;=IF($L194="",12,$L194)),$J194,0),IF(AND(6&gt;=$K194,6&lt;=IF($L194="",12,$L194),MOD(6-$K194,$N194)=0),$J194,0)))</f>
        <v>0</v>
      </c>
      <c r="U194" s="19" t="n">
        <f aca="false">IF(OR($M194="",$M194="ERR",$J194="",$K194="",$N194=""),0,IF($N194=0,IF(AND(OR(7=7,7=12),7&gt;=$K194,7&lt;=IF($L194="",12,$L194)),$J194,0),IF(AND(7&gt;=$K194,7&lt;=IF($L194="",12,$L194),MOD(7-$K194,$N194)=0),$J194,0)))</f>
        <v>0</v>
      </c>
      <c r="V194" s="19" t="n">
        <f aca="false">IF(OR($M194="",$M194="ERR",$J194="",$K194="",$N194=""),0,IF($N194=0,IF(AND(OR(8=7,8=12),8&gt;=$K194,8&lt;=IF($L194="",12,$L194)),$J194,0),IF(AND(8&gt;=$K194,8&lt;=IF($L194="",12,$L194),MOD(8-$K194,$N194)=0),$J194,0)))</f>
        <v>0</v>
      </c>
      <c r="W194" s="19" t="n">
        <f aca="false">IF(OR($M194="",$M194="ERR",$J194="",$K194="",$N194=""),0,IF($N194=0,IF(AND(OR(9=7,9=12),9&gt;=$K194,9&lt;=IF($L194="",12,$L194)),$J194,0),IF(AND(9&gt;=$K194,9&lt;=IF($L194="",12,$L194),MOD(9-$K194,$N194)=0),$J194,0)))</f>
        <v>0</v>
      </c>
      <c r="X194" s="19" t="n">
        <f aca="false">IF(OR($M194="",$M194="ERR",$J194="",$K194="",$N194=""),0,IF($N194=0,IF(AND(OR(10=7,10=12),10&gt;=$K194,10&lt;=IF($L194="",12,$L194)),$J194,0),IF(AND(10&gt;=$K194,10&lt;=IF($L194="",12,$L194),MOD(10-$K194,$N194)=0),$J194,0)))</f>
        <v>0</v>
      </c>
      <c r="Y194" s="19" t="n">
        <f aca="false">IF(OR($M194="",$M194="ERR",$J194="",$K194="",$N194=""),0,IF($N194=0,IF(AND(OR(11=7,11=12),11&gt;=$K194,11&lt;=IF($L194="",12,$L194)),$J194,0),IF(AND(11&gt;=$K194,11&lt;=IF($L194="",12,$L194),MOD(11-$K194,$N194)=0),$J194,0)))</f>
        <v>0</v>
      </c>
      <c r="Z194" s="19" t="n">
        <f aca="false">IF(OR($M194="",$M194="ERR",$J194="",$K194="",$N194=""),0,IF($N194=0,IF(AND(OR(12=7,12=12),12&gt;=$K194,12&lt;=IF($L194="",12,$L194)),$J194,0),IF(AND(12&gt;=$K194,12&lt;=IF($L194="",12,$L194),MOD(12-$K194,$N194)=0),$J194,0)))</f>
        <v>0</v>
      </c>
      <c r="AA194" s="36" t="n">
        <f aca="false">SUM(O194:Z194)</f>
        <v>0</v>
      </c>
      <c r="AB194" s="15" t="str">
        <f aca="false">IF(AND($B194="",$D194="",$J194=""),"",IF($B194="","Falta código",IF(ISNA(MATCH($B194,LST_COD,0)),"Código no registrado en Trabajadores",IF($E194="","Concepto no está en el catálogo",IF($M194="ERR","Retención de otro empleador: Origen = Otro empleador",IF(OR($J194="",$K194=""),"Falta monto o mes",IF(OR($K194&lt;1,$K194&gt;12),"Mes inicio inválido",IF(AND($L194&lt;&gt;"",OR($L194&lt;$K194,$L194&gt;12)),"Mes fin inválido",IF($N194="","Falta frecuencia",IF(AND($G194&lt;&gt;"Otro empleador",SUMPRODUCT(($O194:$Z194&lt;&gt;0)*(((COLUMN($O194:$Z194)-14)&lt;INDEX(Trabajadores!$M$6:$M$105,MATCH($B194,LST_COD,0)))+((COLUMN($O194:$Z194)-14)&gt;INDEX(Trabajadores!$N$6:$N$105,MATCH($B194,LST_COD,0)))))&gt;0),"Aviso: hay meses fuera del periodo laboral","OK"))))))))))</f>
        <v/>
      </c>
    </row>
    <row r="195" customFormat="false" ht="15" hidden="false" customHeight="false" outlineLevel="0" collapsed="false">
      <c r="A195" s="23" t="n">
        <v>190</v>
      </c>
      <c r="B195" s="7"/>
      <c r="C195" s="35" t="str">
        <f aca="false">IF($B195="","",IFERROR(INDEX(Trabajadores!$D$6:$D$105,MATCH($B195,LST_COD,0)),"¿Código?"))</f>
        <v/>
      </c>
      <c r="D195" s="30"/>
      <c r="E195" s="9" t="str">
        <f aca="false">IF($D195="","",IFERROR(VLOOKUP($D195,CONC_TABLA,2,FALSE()),""))</f>
        <v/>
      </c>
      <c r="F195" s="9" t="str">
        <f aca="false">IF($D195="","",IFERROR(VLOOKUP($D195,CONC_TABLA,3,FALSE()),""))</f>
        <v/>
      </c>
      <c r="G195" s="30"/>
      <c r="H195" s="30"/>
      <c r="I195" s="30"/>
      <c r="J195" s="29"/>
      <c r="K195" s="28"/>
      <c r="L195" s="28"/>
      <c r="M195" s="9" t="str">
        <f aca="false">IF(OR($B195="",$E195=""),"",IF($E195="INA","INA",IF($G195="Otro empleador",IF($E195="RET","RETO",IF($E195="ORD","OTO","OTX")),IF($E195="RET","ERR",$E195))))</f>
        <v/>
      </c>
      <c r="N195" s="9" t="str">
        <f aca="false">IF($I195="","",IFERROR(VLOOKUP($I195,FREC_TABLA,2,FALSE()),""))</f>
        <v/>
      </c>
      <c r="O195" s="19" t="n">
        <f aca="false">IF(OR($M195="",$M195="ERR",$J195="",$K195="",$N195=""),0,IF($N195=0,IF(AND(OR(1=7,1=12),1&gt;=$K195,1&lt;=IF($L195="",12,$L195)),$J195,0),IF(AND(1&gt;=$K195,1&lt;=IF($L195="",12,$L195),MOD(1-$K195,$N195)=0),$J195,0)))</f>
        <v>0</v>
      </c>
      <c r="P195" s="19" t="n">
        <f aca="false">IF(OR($M195="",$M195="ERR",$J195="",$K195="",$N195=""),0,IF($N195=0,IF(AND(OR(2=7,2=12),2&gt;=$K195,2&lt;=IF($L195="",12,$L195)),$J195,0),IF(AND(2&gt;=$K195,2&lt;=IF($L195="",12,$L195),MOD(2-$K195,$N195)=0),$J195,0)))</f>
        <v>0</v>
      </c>
      <c r="Q195" s="19" t="n">
        <f aca="false">IF(OR($M195="",$M195="ERR",$J195="",$K195="",$N195=""),0,IF($N195=0,IF(AND(OR(3=7,3=12),3&gt;=$K195,3&lt;=IF($L195="",12,$L195)),$J195,0),IF(AND(3&gt;=$K195,3&lt;=IF($L195="",12,$L195),MOD(3-$K195,$N195)=0),$J195,0)))</f>
        <v>0</v>
      </c>
      <c r="R195" s="19" t="n">
        <f aca="false">IF(OR($M195="",$M195="ERR",$J195="",$K195="",$N195=""),0,IF($N195=0,IF(AND(OR(4=7,4=12),4&gt;=$K195,4&lt;=IF($L195="",12,$L195)),$J195,0),IF(AND(4&gt;=$K195,4&lt;=IF($L195="",12,$L195),MOD(4-$K195,$N195)=0),$J195,0)))</f>
        <v>0</v>
      </c>
      <c r="S195" s="19" t="n">
        <f aca="false">IF(OR($M195="",$M195="ERR",$J195="",$K195="",$N195=""),0,IF($N195=0,IF(AND(OR(5=7,5=12),5&gt;=$K195,5&lt;=IF($L195="",12,$L195)),$J195,0),IF(AND(5&gt;=$K195,5&lt;=IF($L195="",12,$L195),MOD(5-$K195,$N195)=0),$J195,0)))</f>
        <v>0</v>
      </c>
      <c r="T195" s="19" t="n">
        <f aca="false">IF(OR($M195="",$M195="ERR",$J195="",$K195="",$N195=""),0,IF($N195=0,IF(AND(OR(6=7,6=12),6&gt;=$K195,6&lt;=IF($L195="",12,$L195)),$J195,0),IF(AND(6&gt;=$K195,6&lt;=IF($L195="",12,$L195),MOD(6-$K195,$N195)=0),$J195,0)))</f>
        <v>0</v>
      </c>
      <c r="U195" s="19" t="n">
        <f aca="false">IF(OR($M195="",$M195="ERR",$J195="",$K195="",$N195=""),0,IF($N195=0,IF(AND(OR(7=7,7=12),7&gt;=$K195,7&lt;=IF($L195="",12,$L195)),$J195,0),IF(AND(7&gt;=$K195,7&lt;=IF($L195="",12,$L195),MOD(7-$K195,$N195)=0),$J195,0)))</f>
        <v>0</v>
      </c>
      <c r="V195" s="19" t="n">
        <f aca="false">IF(OR($M195="",$M195="ERR",$J195="",$K195="",$N195=""),0,IF($N195=0,IF(AND(OR(8=7,8=12),8&gt;=$K195,8&lt;=IF($L195="",12,$L195)),$J195,0),IF(AND(8&gt;=$K195,8&lt;=IF($L195="",12,$L195),MOD(8-$K195,$N195)=0),$J195,0)))</f>
        <v>0</v>
      </c>
      <c r="W195" s="19" t="n">
        <f aca="false">IF(OR($M195="",$M195="ERR",$J195="",$K195="",$N195=""),0,IF($N195=0,IF(AND(OR(9=7,9=12),9&gt;=$K195,9&lt;=IF($L195="",12,$L195)),$J195,0),IF(AND(9&gt;=$K195,9&lt;=IF($L195="",12,$L195),MOD(9-$K195,$N195)=0),$J195,0)))</f>
        <v>0</v>
      </c>
      <c r="X195" s="19" t="n">
        <f aca="false">IF(OR($M195="",$M195="ERR",$J195="",$K195="",$N195=""),0,IF($N195=0,IF(AND(OR(10=7,10=12),10&gt;=$K195,10&lt;=IF($L195="",12,$L195)),$J195,0),IF(AND(10&gt;=$K195,10&lt;=IF($L195="",12,$L195),MOD(10-$K195,$N195)=0),$J195,0)))</f>
        <v>0</v>
      </c>
      <c r="Y195" s="19" t="n">
        <f aca="false">IF(OR($M195="",$M195="ERR",$J195="",$K195="",$N195=""),0,IF($N195=0,IF(AND(OR(11=7,11=12),11&gt;=$K195,11&lt;=IF($L195="",12,$L195)),$J195,0),IF(AND(11&gt;=$K195,11&lt;=IF($L195="",12,$L195),MOD(11-$K195,$N195)=0),$J195,0)))</f>
        <v>0</v>
      </c>
      <c r="Z195" s="19" t="n">
        <f aca="false">IF(OR($M195="",$M195="ERR",$J195="",$K195="",$N195=""),0,IF($N195=0,IF(AND(OR(12=7,12=12),12&gt;=$K195,12&lt;=IF($L195="",12,$L195)),$J195,0),IF(AND(12&gt;=$K195,12&lt;=IF($L195="",12,$L195),MOD(12-$K195,$N195)=0),$J195,0)))</f>
        <v>0</v>
      </c>
      <c r="AA195" s="36" t="n">
        <f aca="false">SUM(O195:Z195)</f>
        <v>0</v>
      </c>
      <c r="AB195" s="15" t="str">
        <f aca="false">IF(AND($B195="",$D195="",$J195=""),"",IF($B195="","Falta código",IF(ISNA(MATCH($B195,LST_COD,0)),"Código no registrado en Trabajadores",IF($E195="","Concepto no está en el catálogo",IF($M195="ERR","Retención de otro empleador: Origen = Otro empleador",IF(OR($J195="",$K195=""),"Falta monto o mes",IF(OR($K195&lt;1,$K195&gt;12),"Mes inicio inválido",IF(AND($L195&lt;&gt;"",OR($L195&lt;$K195,$L195&gt;12)),"Mes fin inválido",IF($N195="","Falta frecuencia",IF(AND($G195&lt;&gt;"Otro empleador",SUMPRODUCT(($O195:$Z195&lt;&gt;0)*(((COLUMN($O195:$Z195)-14)&lt;INDEX(Trabajadores!$M$6:$M$105,MATCH($B195,LST_COD,0)))+((COLUMN($O195:$Z195)-14)&gt;INDEX(Trabajadores!$N$6:$N$105,MATCH($B195,LST_COD,0)))))&gt;0),"Aviso: hay meses fuera del periodo laboral","OK"))))))))))</f>
        <v/>
      </c>
    </row>
    <row r="196" customFormat="false" ht="15" hidden="false" customHeight="false" outlineLevel="0" collapsed="false">
      <c r="A196" s="23" t="n">
        <v>191</v>
      </c>
      <c r="B196" s="7"/>
      <c r="C196" s="35" t="str">
        <f aca="false">IF($B196="","",IFERROR(INDEX(Trabajadores!$D$6:$D$105,MATCH($B196,LST_COD,0)),"¿Código?"))</f>
        <v/>
      </c>
      <c r="D196" s="30"/>
      <c r="E196" s="9" t="str">
        <f aca="false">IF($D196="","",IFERROR(VLOOKUP($D196,CONC_TABLA,2,FALSE()),""))</f>
        <v/>
      </c>
      <c r="F196" s="9" t="str">
        <f aca="false">IF($D196="","",IFERROR(VLOOKUP($D196,CONC_TABLA,3,FALSE()),""))</f>
        <v/>
      </c>
      <c r="G196" s="30"/>
      <c r="H196" s="30"/>
      <c r="I196" s="30"/>
      <c r="J196" s="29"/>
      <c r="K196" s="28"/>
      <c r="L196" s="28"/>
      <c r="M196" s="9" t="str">
        <f aca="false">IF(OR($B196="",$E196=""),"",IF($E196="INA","INA",IF($G196="Otro empleador",IF($E196="RET","RETO",IF($E196="ORD","OTO","OTX")),IF($E196="RET","ERR",$E196))))</f>
        <v/>
      </c>
      <c r="N196" s="9" t="str">
        <f aca="false">IF($I196="","",IFERROR(VLOOKUP($I196,FREC_TABLA,2,FALSE()),""))</f>
        <v/>
      </c>
      <c r="O196" s="19" t="n">
        <f aca="false">IF(OR($M196="",$M196="ERR",$J196="",$K196="",$N196=""),0,IF($N196=0,IF(AND(OR(1=7,1=12),1&gt;=$K196,1&lt;=IF($L196="",12,$L196)),$J196,0),IF(AND(1&gt;=$K196,1&lt;=IF($L196="",12,$L196),MOD(1-$K196,$N196)=0),$J196,0)))</f>
        <v>0</v>
      </c>
      <c r="P196" s="19" t="n">
        <f aca="false">IF(OR($M196="",$M196="ERR",$J196="",$K196="",$N196=""),0,IF($N196=0,IF(AND(OR(2=7,2=12),2&gt;=$K196,2&lt;=IF($L196="",12,$L196)),$J196,0),IF(AND(2&gt;=$K196,2&lt;=IF($L196="",12,$L196),MOD(2-$K196,$N196)=0),$J196,0)))</f>
        <v>0</v>
      </c>
      <c r="Q196" s="19" t="n">
        <f aca="false">IF(OR($M196="",$M196="ERR",$J196="",$K196="",$N196=""),0,IF($N196=0,IF(AND(OR(3=7,3=12),3&gt;=$K196,3&lt;=IF($L196="",12,$L196)),$J196,0),IF(AND(3&gt;=$K196,3&lt;=IF($L196="",12,$L196),MOD(3-$K196,$N196)=0),$J196,0)))</f>
        <v>0</v>
      </c>
      <c r="R196" s="19" t="n">
        <f aca="false">IF(OR($M196="",$M196="ERR",$J196="",$K196="",$N196=""),0,IF($N196=0,IF(AND(OR(4=7,4=12),4&gt;=$K196,4&lt;=IF($L196="",12,$L196)),$J196,0),IF(AND(4&gt;=$K196,4&lt;=IF($L196="",12,$L196),MOD(4-$K196,$N196)=0),$J196,0)))</f>
        <v>0</v>
      </c>
      <c r="S196" s="19" t="n">
        <f aca="false">IF(OR($M196="",$M196="ERR",$J196="",$K196="",$N196=""),0,IF($N196=0,IF(AND(OR(5=7,5=12),5&gt;=$K196,5&lt;=IF($L196="",12,$L196)),$J196,0),IF(AND(5&gt;=$K196,5&lt;=IF($L196="",12,$L196),MOD(5-$K196,$N196)=0),$J196,0)))</f>
        <v>0</v>
      </c>
      <c r="T196" s="19" t="n">
        <f aca="false">IF(OR($M196="",$M196="ERR",$J196="",$K196="",$N196=""),0,IF($N196=0,IF(AND(OR(6=7,6=12),6&gt;=$K196,6&lt;=IF($L196="",12,$L196)),$J196,0),IF(AND(6&gt;=$K196,6&lt;=IF($L196="",12,$L196),MOD(6-$K196,$N196)=0),$J196,0)))</f>
        <v>0</v>
      </c>
      <c r="U196" s="19" t="n">
        <f aca="false">IF(OR($M196="",$M196="ERR",$J196="",$K196="",$N196=""),0,IF($N196=0,IF(AND(OR(7=7,7=12),7&gt;=$K196,7&lt;=IF($L196="",12,$L196)),$J196,0),IF(AND(7&gt;=$K196,7&lt;=IF($L196="",12,$L196),MOD(7-$K196,$N196)=0),$J196,0)))</f>
        <v>0</v>
      </c>
      <c r="V196" s="19" t="n">
        <f aca="false">IF(OR($M196="",$M196="ERR",$J196="",$K196="",$N196=""),0,IF($N196=0,IF(AND(OR(8=7,8=12),8&gt;=$K196,8&lt;=IF($L196="",12,$L196)),$J196,0),IF(AND(8&gt;=$K196,8&lt;=IF($L196="",12,$L196),MOD(8-$K196,$N196)=0),$J196,0)))</f>
        <v>0</v>
      </c>
      <c r="W196" s="19" t="n">
        <f aca="false">IF(OR($M196="",$M196="ERR",$J196="",$K196="",$N196=""),0,IF($N196=0,IF(AND(OR(9=7,9=12),9&gt;=$K196,9&lt;=IF($L196="",12,$L196)),$J196,0),IF(AND(9&gt;=$K196,9&lt;=IF($L196="",12,$L196),MOD(9-$K196,$N196)=0),$J196,0)))</f>
        <v>0</v>
      </c>
      <c r="X196" s="19" t="n">
        <f aca="false">IF(OR($M196="",$M196="ERR",$J196="",$K196="",$N196=""),0,IF($N196=0,IF(AND(OR(10=7,10=12),10&gt;=$K196,10&lt;=IF($L196="",12,$L196)),$J196,0),IF(AND(10&gt;=$K196,10&lt;=IF($L196="",12,$L196),MOD(10-$K196,$N196)=0),$J196,0)))</f>
        <v>0</v>
      </c>
      <c r="Y196" s="19" t="n">
        <f aca="false">IF(OR($M196="",$M196="ERR",$J196="",$K196="",$N196=""),0,IF($N196=0,IF(AND(OR(11=7,11=12),11&gt;=$K196,11&lt;=IF($L196="",12,$L196)),$J196,0),IF(AND(11&gt;=$K196,11&lt;=IF($L196="",12,$L196),MOD(11-$K196,$N196)=0),$J196,0)))</f>
        <v>0</v>
      </c>
      <c r="Z196" s="19" t="n">
        <f aca="false">IF(OR($M196="",$M196="ERR",$J196="",$K196="",$N196=""),0,IF($N196=0,IF(AND(OR(12=7,12=12),12&gt;=$K196,12&lt;=IF($L196="",12,$L196)),$J196,0),IF(AND(12&gt;=$K196,12&lt;=IF($L196="",12,$L196),MOD(12-$K196,$N196)=0),$J196,0)))</f>
        <v>0</v>
      </c>
      <c r="AA196" s="36" t="n">
        <f aca="false">SUM(O196:Z196)</f>
        <v>0</v>
      </c>
      <c r="AB196" s="15" t="str">
        <f aca="false">IF(AND($B196="",$D196="",$J196=""),"",IF($B196="","Falta código",IF(ISNA(MATCH($B196,LST_COD,0)),"Código no registrado en Trabajadores",IF($E196="","Concepto no está en el catálogo",IF($M196="ERR","Retención de otro empleador: Origen = Otro empleador",IF(OR($J196="",$K196=""),"Falta monto o mes",IF(OR($K196&lt;1,$K196&gt;12),"Mes inicio inválido",IF(AND($L196&lt;&gt;"",OR($L196&lt;$K196,$L196&gt;12)),"Mes fin inválido",IF($N196="","Falta frecuencia",IF(AND($G196&lt;&gt;"Otro empleador",SUMPRODUCT(($O196:$Z196&lt;&gt;0)*(((COLUMN($O196:$Z196)-14)&lt;INDEX(Trabajadores!$M$6:$M$105,MATCH($B196,LST_COD,0)))+((COLUMN($O196:$Z196)-14)&gt;INDEX(Trabajadores!$N$6:$N$105,MATCH($B196,LST_COD,0)))))&gt;0),"Aviso: hay meses fuera del periodo laboral","OK"))))))))))</f>
        <v/>
      </c>
    </row>
    <row r="197" customFormat="false" ht="15" hidden="false" customHeight="false" outlineLevel="0" collapsed="false">
      <c r="A197" s="23" t="n">
        <v>192</v>
      </c>
      <c r="B197" s="7"/>
      <c r="C197" s="35" t="str">
        <f aca="false">IF($B197="","",IFERROR(INDEX(Trabajadores!$D$6:$D$105,MATCH($B197,LST_COD,0)),"¿Código?"))</f>
        <v/>
      </c>
      <c r="D197" s="30"/>
      <c r="E197" s="9" t="str">
        <f aca="false">IF($D197="","",IFERROR(VLOOKUP($D197,CONC_TABLA,2,FALSE()),""))</f>
        <v/>
      </c>
      <c r="F197" s="9" t="str">
        <f aca="false">IF($D197="","",IFERROR(VLOOKUP($D197,CONC_TABLA,3,FALSE()),""))</f>
        <v/>
      </c>
      <c r="G197" s="30"/>
      <c r="H197" s="30"/>
      <c r="I197" s="30"/>
      <c r="J197" s="29"/>
      <c r="K197" s="28"/>
      <c r="L197" s="28"/>
      <c r="M197" s="9" t="str">
        <f aca="false">IF(OR($B197="",$E197=""),"",IF($E197="INA","INA",IF($G197="Otro empleador",IF($E197="RET","RETO",IF($E197="ORD","OTO","OTX")),IF($E197="RET","ERR",$E197))))</f>
        <v/>
      </c>
      <c r="N197" s="9" t="str">
        <f aca="false">IF($I197="","",IFERROR(VLOOKUP($I197,FREC_TABLA,2,FALSE()),""))</f>
        <v/>
      </c>
      <c r="O197" s="19" t="n">
        <f aca="false">IF(OR($M197="",$M197="ERR",$J197="",$K197="",$N197=""),0,IF($N197=0,IF(AND(OR(1=7,1=12),1&gt;=$K197,1&lt;=IF($L197="",12,$L197)),$J197,0),IF(AND(1&gt;=$K197,1&lt;=IF($L197="",12,$L197),MOD(1-$K197,$N197)=0),$J197,0)))</f>
        <v>0</v>
      </c>
      <c r="P197" s="19" t="n">
        <f aca="false">IF(OR($M197="",$M197="ERR",$J197="",$K197="",$N197=""),0,IF($N197=0,IF(AND(OR(2=7,2=12),2&gt;=$K197,2&lt;=IF($L197="",12,$L197)),$J197,0),IF(AND(2&gt;=$K197,2&lt;=IF($L197="",12,$L197),MOD(2-$K197,$N197)=0),$J197,0)))</f>
        <v>0</v>
      </c>
      <c r="Q197" s="19" t="n">
        <f aca="false">IF(OR($M197="",$M197="ERR",$J197="",$K197="",$N197=""),0,IF($N197=0,IF(AND(OR(3=7,3=12),3&gt;=$K197,3&lt;=IF($L197="",12,$L197)),$J197,0),IF(AND(3&gt;=$K197,3&lt;=IF($L197="",12,$L197),MOD(3-$K197,$N197)=0),$J197,0)))</f>
        <v>0</v>
      </c>
      <c r="R197" s="19" t="n">
        <f aca="false">IF(OR($M197="",$M197="ERR",$J197="",$K197="",$N197=""),0,IF($N197=0,IF(AND(OR(4=7,4=12),4&gt;=$K197,4&lt;=IF($L197="",12,$L197)),$J197,0),IF(AND(4&gt;=$K197,4&lt;=IF($L197="",12,$L197),MOD(4-$K197,$N197)=0),$J197,0)))</f>
        <v>0</v>
      </c>
      <c r="S197" s="19" t="n">
        <f aca="false">IF(OR($M197="",$M197="ERR",$J197="",$K197="",$N197=""),0,IF($N197=0,IF(AND(OR(5=7,5=12),5&gt;=$K197,5&lt;=IF($L197="",12,$L197)),$J197,0),IF(AND(5&gt;=$K197,5&lt;=IF($L197="",12,$L197),MOD(5-$K197,$N197)=0),$J197,0)))</f>
        <v>0</v>
      </c>
      <c r="T197" s="19" t="n">
        <f aca="false">IF(OR($M197="",$M197="ERR",$J197="",$K197="",$N197=""),0,IF($N197=0,IF(AND(OR(6=7,6=12),6&gt;=$K197,6&lt;=IF($L197="",12,$L197)),$J197,0),IF(AND(6&gt;=$K197,6&lt;=IF($L197="",12,$L197),MOD(6-$K197,$N197)=0),$J197,0)))</f>
        <v>0</v>
      </c>
      <c r="U197" s="19" t="n">
        <f aca="false">IF(OR($M197="",$M197="ERR",$J197="",$K197="",$N197=""),0,IF($N197=0,IF(AND(OR(7=7,7=12),7&gt;=$K197,7&lt;=IF($L197="",12,$L197)),$J197,0),IF(AND(7&gt;=$K197,7&lt;=IF($L197="",12,$L197),MOD(7-$K197,$N197)=0),$J197,0)))</f>
        <v>0</v>
      </c>
      <c r="V197" s="19" t="n">
        <f aca="false">IF(OR($M197="",$M197="ERR",$J197="",$K197="",$N197=""),0,IF($N197=0,IF(AND(OR(8=7,8=12),8&gt;=$K197,8&lt;=IF($L197="",12,$L197)),$J197,0),IF(AND(8&gt;=$K197,8&lt;=IF($L197="",12,$L197),MOD(8-$K197,$N197)=0),$J197,0)))</f>
        <v>0</v>
      </c>
      <c r="W197" s="19" t="n">
        <f aca="false">IF(OR($M197="",$M197="ERR",$J197="",$K197="",$N197=""),0,IF($N197=0,IF(AND(OR(9=7,9=12),9&gt;=$K197,9&lt;=IF($L197="",12,$L197)),$J197,0),IF(AND(9&gt;=$K197,9&lt;=IF($L197="",12,$L197),MOD(9-$K197,$N197)=0),$J197,0)))</f>
        <v>0</v>
      </c>
      <c r="X197" s="19" t="n">
        <f aca="false">IF(OR($M197="",$M197="ERR",$J197="",$K197="",$N197=""),0,IF($N197=0,IF(AND(OR(10=7,10=12),10&gt;=$K197,10&lt;=IF($L197="",12,$L197)),$J197,0),IF(AND(10&gt;=$K197,10&lt;=IF($L197="",12,$L197),MOD(10-$K197,$N197)=0),$J197,0)))</f>
        <v>0</v>
      </c>
      <c r="Y197" s="19" t="n">
        <f aca="false">IF(OR($M197="",$M197="ERR",$J197="",$K197="",$N197=""),0,IF($N197=0,IF(AND(OR(11=7,11=12),11&gt;=$K197,11&lt;=IF($L197="",12,$L197)),$J197,0),IF(AND(11&gt;=$K197,11&lt;=IF($L197="",12,$L197),MOD(11-$K197,$N197)=0),$J197,0)))</f>
        <v>0</v>
      </c>
      <c r="Z197" s="19" t="n">
        <f aca="false">IF(OR($M197="",$M197="ERR",$J197="",$K197="",$N197=""),0,IF($N197=0,IF(AND(OR(12=7,12=12),12&gt;=$K197,12&lt;=IF($L197="",12,$L197)),$J197,0),IF(AND(12&gt;=$K197,12&lt;=IF($L197="",12,$L197),MOD(12-$K197,$N197)=0),$J197,0)))</f>
        <v>0</v>
      </c>
      <c r="AA197" s="36" t="n">
        <f aca="false">SUM(O197:Z197)</f>
        <v>0</v>
      </c>
      <c r="AB197" s="15" t="str">
        <f aca="false">IF(AND($B197="",$D197="",$J197=""),"",IF($B197="","Falta código",IF(ISNA(MATCH($B197,LST_COD,0)),"Código no registrado en Trabajadores",IF($E197="","Concepto no está en el catálogo",IF($M197="ERR","Retención de otro empleador: Origen = Otro empleador",IF(OR($J197="",$K197=""),"Falta monto o mes",IF(OR($K197&lt;1,$K197&gt;12),"Mes inicio inválido",IF(AND($L197&lt;&gt;"",OR($L197&lt;$K197,$L197&gt;12)),"Mes fin inválido",IF($N197="","Falta frecuencia",IF(AND($G197&lt;&gt;"Otro empleador",SUMPRODUCT(($O197:$Z197&lt;&gt;0)*(((COLUMN($O197:$Z197)-14)&lt;INDEX(Trabajadores!$M$6:$M$105,MATCH($B197,LST_COD,0)))+((COLUMN($O197:$Z197)-14)&gt;INDEX(Trabajadores!$N$6:$N$105,MATCH($B197,LST_COD,0)))))&gt;0),"Aviso: hay meses fuera del periodo laboral","OK"))))))))))</f>
        <v/>
      </c>
    </row>
    <row r="198" customFormat="false" ht="15" hidden="false" customHeight="false" outlineLevel="0" collapsed="false">
      <c r="A198" s="23" t="n">
        <v>193</v>
      </c>
      <c r="B198" s="7"/>
      <c r="C198" s="35" t="str">
        <f aca="false">IF($B198="","",IFERROR(INDEX(Trabajadores!$D$6:$D$105,MATCH($B198,LST_COD,0)),"¿Código?"))</f>
        <v/>
      </c>
      <c r="D198" s="30"/>
      <c r="E198" s="9" t="str">
        <f aca="false">IF($D198="","",IFERROR(VLOOKUP($D198,CONC_TABLA,2,FALSE()),""))</f>
        <v/>
      </c>
      <c r="F198" s="9" t="str">
        <f aca="false">IF($D198="","",IFERROR(VLOOKUP($D198,CONC_TABLA,3,FALSE()),""))</f>
        <v/>
      </c>
      <c r="G198" s="30"/>
      <c r="H198" s="30"/>
      <c r="I198" s="30"/>
      <c r="J198" s="29"/>
      <c r="K198" s="28"/>
      <c r="L198" s="28"/>
      <c r="M198" s="9" t="str">
        <f aca="false">IF(OR($B198="",$E198=""),"",IF($E198="INA","INA",IF($G198="Otro empleador",IF($E198="RET","RETO",IF($E198="ORD","OTO","OTX")),IF($E198="RET","ERR",$E198))))</f>
        <v/>
      </c>
      <c r="N198" s="9" t="str">
        <f aca="false">IF($I198="","",IFERROR(VLOOKUP($I198,FREC_TABLA,2,FALSE()),""))</f>
        <v/>
      </c>
      <c r="O198" s="19" t="n">
        <f aca="false">IF(OR($M198="",$M198="ERR",$J198="",$K198="",$N198=""),0,IF($N198=0,IF(AND(OR(1=7,1=12),1&gt;=$K198,1&lt;=IF($L198="",12,$L198)),$J198,0),IF(AND(1&gt;=$K198,1&lt;=IF($L198="",12,$L198),MOD(1-$K198,$N198)=0),$J198,0)))</f>
        <v>0</v>
      </c>
      <c r="P198" s="19" t="n">
        <f aca="false">IF(OR($M198="",$M198="ERR",$J198="",$K198="",$N198=""),0,IF($N198=0,IF(AND(OR(2=7,2=12),2&gt;=$K198,2&lt;=IF($L198="",12,$L198)),$J198,0),IF(AND(2&gt;=$K198,2&lt;=IF($L198="",12,$L198),MOD(2-$K198,$N198)=0),$J198,0)))</f>
        <v>0</v>
      </c>
      <c r="Q198" s="19" t="n">
        <f aca="false">IF(OR($M198="",$M198="ERR",$J198="",$K198="",$N198=""),0,IF($N198=0,IF(AND(OR(3=7,3=12),3&gt;=$K198,3&lt;=IF($L198="",12,$L198)),$J198,0),IF(AND(3&gt;=$K198,3&lt;=IF($L198="",12,$L198),MOD(3-$K198,$N198)=0),$J198,0)))</f>
        <v>0</v>
      </c>
      <c r="R198" s="19" t="n">
        <f aca="false">IF(OR($M198="",$M198="ERR",$J198="",$K198="",$N198=""),0,IF($N198=0,IF(AND(OR(4=7,4=12),4&gt;=$K198,4&lt;=IF($L198="",12,$L198)),$J198,0),IF(AND(4&gt;=$K198,4&lt;=IF($L198="",12,$L198),MOD(4-$K198,$N198)=0),$J198,0)))</f>
        <v>0</v>
      </c>
      <c r="S198" s="19" t="n">
        <f aca="false">IF(OR($M198="",$M198="ERR",$J198="",$K198="",$N198=""),0,IF($N198=0,IF(AND(OR(5=7,5=12),5&gt;=$K198,5&lt;=IF($L198="",12,$L198)),$J198,0),IF(AND(5&gt;=$K198,5&lt;=IF($L198="",12,$L198),MOD(5-$K198,$N198)=0),$J198,0)))</f>
        <v>0</v>
      </c>
      <c r="T198" s="19" t="n">
        <f aca="false">IF(OR($M198="",$M198="ERR",$J198="",$K198="",$N198=""),0,IF($N198=0,IF(AND(OR(6=7,6=12),6&gt;=$K198,6&lt;=IF($L198="",12,$L198)),$J198,0),IF(AND(6&gt;=$K198,6&lt;=IF($L198="",12,$L198),MOD(6-$K198,$N198)=0),$J198,0)))</f>
        <v>0</v>
      </c>
      <c r="U198" s="19" t="n">
        <f aca="false">IF(OR($M198="",$M198="ERR",$J198="",$K198="",$N198=""),0,IF($N198=0,IF(AND(OR(7=7,7=12),7&gt;=$K198,7&lt;=IF($L198="",12,$L198)),$J198,0),IF(AND(7&gt;=$K198,7&lt;=IF($L198="",12,$L198),MOD(7-$K198,$N198)=0),$J198,0)))</f>
        <v>0</v>
      </c>
      <c r="V198" s="19" t="n">
        <f aca="false">IF(OR($M198="",$M198="ERR",$J198="",$K198="",$N198=""),0,IF($N198=0,IF(AND(OR(8=7,8=12),8&gt;=$K198,8&lt;=IF($L198="",12,$L198)),$J198,0),IF(AND(8&gt;=$K198,8&lt;=IF($L198="",12,$L198),MOD(8-$K198,$N198)=0),$J198,0)))</f>
        <v>0</v>
      </c>
      <c r="W198" s="19" t="n">
        <f aca="false">IF(OR($M198="",$M198="ERR",$J198="",$K198="",$N198=""),0,IF($N198=0,IF(AND(OR(9=7,9=12),9&gt;=$K198,9&lt;=IF($L198="",12,$L198)),$J198,0),IF(AND(9&gt;=$K198,9&lt;=IF($L198="",12,$L198),MOD(9-$K198,$N198)=0),$J198,0)))</f>
        <v>0</v>
      </c>
      <c r="X198" s="19" t="n">
        <f aca="false">IF(OR($M198="",$M198="ERR",$J198="",$K198="",$N198=""),0,IF($N198=0,IF(AND(OR(10=7,10=12),10&gt;=$K198,10&lt;=IF($L198="",12,$L198)),$J198,0),IF(AND(10&gt;=$K198,10&lt;=IF($L198="",12,$L198),MOD(10-$K198,$N198)=0),$J198,0)))</f>
        <v>0</v>
      </c>
      <c r="Y198" s="19" t="n">
        <f aca="false">IF(OR($M198="",$M198="ERR",$J198="",$K198="",$N198=""),0,IF($N198=0,IF(AND(OR(11=7,11=12),11&gt;=$K198,11&lt;=IF($L198="",12,$L198)),$J198,0),IF(AND(11&gt;=$K198,11&lt;=IF($L198="",12,$L198),MOD(11-$K198,$N198)=0),$J198,0)))</f>
        <v>0</v>
      </c>
      <c r="Z198" s="19" t="n">
        <f aca="false">IF(OR($M198="",$M198="ERR",$J198="",$K198="",$N198=""),0,IF($N198=0,IF(AND(OR(12=7,12=12),12&gt;=$K198,12&lt;=IF($L198="",12,$L198)),$J198,0),IF(AND(12&gt;=$K198,12&lt;=IF($L198="",12,$L198),MOD(12-$K198,$N198)=0),$J198,0)))</f>
        <v>0</v>
      </c>
      <c r="AA198" s="36" t="n">
        <f aca="false">SUM(O198:Z198)</f>
        <v>0</v>
      </c>
      <c r="AB198" s="15" t="str">
        <f aca="false">IF(AND($B198="",$D198="",$J198=""),"",IF($B198="","Falta código",IF(ISNA(MATCH($B198,LST_COD,0)),"Código no registrado en Trabajadores",IF($E198="","Concepto no está en el catálogo",IF($M198="ERR","Retención de otro empleador: Origen = Otro empleador",IF(OR($J198="",$K198=""),"Falta monto o mes",IF(OR($K198&lt;1,$K198&gt;12),"Mes inicio inválido",IF(AND($L198&lt;&gt;"",OR($L198&lt;$K198,$L198&gt;12)),"Mes fin inválido",IF($N198="","Falta frecuencia",IF(AND($G198&lt;&gt;"Otro empleador",SUMPRODUCT(($O198:$Z198&lt;&gt;0)*(((COLUMN($O198:$Z198)-14)&lt;INDEX(Trabajadores!$M$6:$M$105,MATCH($B198,LST_COD,0)))+((COLUMN($O198:$Z198)-14)&gt;INDEX(Trabajadores!$N$6:$N$105,MATCH($B198,LST_COD,0)))))&gt;0),"Aviso: hay meses fuera del periodo laboral","OK"))))))))))</f>
        <v/>
      </c>
    </row>
    <row r="199" customFormat="false" ht="15" hidden="false" customHeight="false" outlineLevel="0" collapsed="false">
      <c r="A199" s="23" t="n">
        <v>194</v>
      </c>
      <c r="B199" s="7"/>
      <c r="C199" s="35" t="str">
        <f aca="false">IF($B199="","",IFERROR(INDEX(Trabajadores!$D$6:$D$105,MATCH($B199,LST_COD,0)),"¿Código?"))</f>
        <v/>
      </c>
      <c r="D199" s="30"/>
      <c r="E199" s="9" t="str">
        <f aca="false">IF($D199="","",IFERROR(VLOOKUP($D199,CONC_TABLA,2,FALSE()),""))</f>
        <v/>
      </c>
      <c r="F199" s="9" t="str">
        <f aca="false">IF($D199="","",IFERROR(VLOOKUP($D199,CONC_TABLA,3,FALSE()),""))</f>
        <v/>
      </c>
      <c r="G199" s="30"/>
      <c r="H199" s="30"/>
      <c r="I199" s="30"/>
      <c r="J199" s="29"/>
      <c r="K199" s="28"/>
      <c r="L199" s="28"/>
      <c r="M199" s="9" t="str">
        <f aca="false">IF(OR($B199="",$E199=""),"",IF($E199="INA","INA",IF($G199="Otro empleador",IF($E199="RET","RETO",IF($E199="ORD","OTO","OTX")),IF($E199="RET","ERR",$E199))))</f>
        <v/>
      </c>
      <c r="N199" s="9" t="str">
        <f aca="false">IF($I199="","",IFERROR(VLOOKUP($I199,FREC_TABLA,2,FALSE()),""))</f>
        <v/>
      </c>
      <c r="O199" s="19" t="n">
        <f aca="false">IF(OR($M199="",$M199="ERR",$J199="",$K199="",$N199=""),0,IF($N199=0,IF(AND(OR(1=7,1=12),1&gt;=$K199,1&lt;=IF($L199="",12,$L199)),$J199,0),IF(AND(1&gt;=$K199,1&lt;=IF($L199="",12,$L199),MOD(1-$K199,$N199)=0),$J199,0)))</f>
        <v>0</v>
      </c>
      <c r="P199" s="19" t="n">
        <f aca="false">IF(OR($M199="",$M199="ERR",$J199="",$K199="",$N199=""),0,IF($N199=0,IF(AND(OR(2=7,2=12),2&gt;=$K199,2&lt;=IF($L199="",12,$L199)),$J199,0),IF(AND(2&gt;=$K199,2&lt;=IF($L199="",12,$L199),MOD(2-$K199,$N199)=0),$J199,0)))</f>
        <v>0</v>
      </c>
      <c r="Q199" s="19" t="n">
        <f aca="false">IF(OR($M199="",$M199="ERR",$J199="",$K199="",$N199=""),0,IF($N199=0,IF(AND(OR(3=7,3=12),3&gt;=$K199,3&lt;=IF($L199="",12,$L199)),$J199,0),IF(AND(3&gt;=$K199,3&lt;=IF($L199="",12,$L199),MOD(3-$K199,$N199)=0),$J199,0)))</f>
        <v>0</v>
      </c>
      <c r="R199" s="19" t="n">
        <f aca="false">IF(OR($M199="",$M199="ERR",$J199="",$K199="",$N199=""),0,IF($N199=0,IF(AND(OR(4=7,4=12),4&gt;=$K199,4&lt;=IF($L199="",12,$L199)),$J199,0),IF(AND(4&gt;=$K199,4&lt;=IF($L199="",12,$L199),MOD(4-$K199,$N199)=0),$J199,0)))</f>
        <v>0</v>
      </c>
      <c r="S199" s="19" t="n">
        <f aca="false">IF(OR($M199="",$M199="ERR",$J199="",$K199="",$N199=""),0,IF($N199=0,IF(AND(OR(5=7,5=12),5&gt;=$K199,5&lt;=IF($L199="",12,$L199)),$J199,0),IF(AND(5&gt;=$K199,5&lt;=IF($L199="",12,$L199),MOD(5-$K199,$N199)=0),$J199,0)))</f>
        <v>0</v>
      </c>
      <c r="T199" s="19" t="n">
        <f aca="false">IF(OR($M199="",$M199="ERR",$J199="",$K199="",$N199=""),0,IF($N199=0,IF(AND(OR(6=7,6=12),6&gt;=$K199,6&lt;=IF($L199="",12,$L199)),$J199,0),IF(AND(6&gt;=$K199,6&lt;=IF($L199="",12,$L199),MOD(6-$K199,$N199)=0),$J199,0)))</f>
        <v>0</v>
      </c>
      <c r="U199" s="19" t="n">
        <f aca="false">IF(OR($M199="",$M199="ERR",$J199="",$K199="",$N199=""),0,IF($N199=0,IF(AND(OR(7=7,7=12),7&gt;=$K199,7&lt;=IF($L199="",12,$L199)),$J199,0),IF(AND(7&gt;=$K199,7&lt;=IF($L199="",12,$L199),MOD(7-$K199,$N199)=0),$J199,0)))</f>
        <v>0</v>
      </c>
      <c r="V199" s="19" t="n">
        <f aca="false">IF(OR($M199="",$M199="ERR",$J199="",$K199="",$N199=""),0,IF($N199=0,IF(AND(OR(8=7,8=12),8&gt;=$K199,8&lt;=IF($L199="",12,$L199)),$J199,0),IF(AND(8&gt;=$K199,8&lt;=IF($L199="",12,$L199),MOD(8-$K199,$N199)=0),$J199,0)))</f>
        <v>0</v>
      </c>
      <c r="W199" s="19" t="n">
        <f aca="false">IF(OR($M199="",$M199="ERR",$J199="",$K199="",$N199=""),0,IF($N199=0,IF(AND(OR(9=7,9=12),9&gt;=$K199,9&lt;=IF($L199="",12,$L199)),$J199,0),IF(AND(9&gt;=$K199,9&lt;=IF($L199="",12,$L199),MOD(9-$K199,$N199)=0),$J199,0)))</f>
        <v>0</v>
      </c>
      <c r="X199" s="19" t="n">
        <f aca="false">IF(OR($M199="",$M199="ERR",$J199="",$K199="",$N199=""),0,IF($N199=0,IF(AND(OR(10=7,10=12),10&gt;=$K199,10&lt;=IF($L199="",12,$L199)),$J199,0),IF(AND(10&gt;=$K199,10&lt;=IF($L199="",12,$L199),MOD(10-$K199,$N199)=0),$J199,0)))</f>
        <v>0</v>
      </c>
      <c r="Y199" s="19" t="n">
        <f aca="false">IF(OR($M199="",$M199="ERR",$J199="",$K199="",$N199=""),0,IF($N199=0,IF(AND(OR(11=7,11=12),11&gt;=$K199,11&lt;=IF($L199="",12,$L199)),$J199,0),IF(AND(11&gt;=$K199,11&lt;=IF($L199="",12,$L199),MOD(11-$K199,$N199)=0),$J199,0)))</f>
        <v>0</v>
      </c>
      <c r="Z199" s="19" t="n">
        <f aca="false">IF(OR($M199="",$M199="ERR",$J199="",$K199="",$N199=""),0,IF($N199=0,IF(AND(OR(12=7,12=12),12&gt;=$K199,12&lt;=IF($L199="",12,$L199)),$J199,0),IF(AND(12&gt;=$K199,12&lt;=IF($L199="",12,$L199),MOD(12-$K199,$N199)=0),$J199,0)))</f>
        <v>0</v>
      </c>
      <c r="AA199" s="36" t="n">
        <f aca="false">SUM(O199:Z199)</f>
        <v>0</v>
      </c>
      <c r="AB199" s="15" t="str">
        <f aca="false">IF(AND($B199="",$D199="",$J199=""),"",IF($B199="","Falta código",IF(ISNA(MATCH($B199,LST_COD,0)),"Código no registrado en Trabajadores",IF($E199="","Concepto no está en el catálogo",IF($M199="ERR","Retención de otro empleador: Origen = Otro empleador",IF(OR($J199="",$K199=""),"Falta monto o mes",IF(OR($K199&lt;1,$K199&gt;12),"Mes inicio inválido",IF(AND($L199&lt;&gt;"",OR($L199&lt;$K199,$L199&gt;12)),"Mes fin inválido",IF($N199="","Falta frecuencia",IF(AND($G199&lt;&gt;"Otro empleador",SUMPRODUCT(($O199:$Z199&lt;&gt;0)*(((COLUMN($O199:$Z199)-14)&lt;INDEX(Trabajadores!$M$6:$M$105,MATCH($B199,LST_COD,0)))+((COLUMN($O199:$Z199)-14)&gt;INDEX(Trabajadores!$N$6:$N$105,MATCH($B199,LST_COD,0)))))&gt;0),"Aviso: hay meses fuera del periodo laboral","OK"))))))))))</f>
        <v/>
      </c>
    </row>
    <row r="200" customFormat="false" ht="15" hidden="false" customHeight="false" outlineLevel="0" collapsed="false">
      <c r="A200" s="23" t="n">
        <v>195</v>
      </c>
      <c r="B200" s="7"/>
      <c r="C200" s="35" t="str">
        <f aca="false">IF($B200="","",IFERROR(INDEX(Trabajadores!$D$6:$D$105,MATCH($B200,LST_COD,0)),"¿Código?"))</f>
        <v/>
      </c>
      <c r="D200" s="30"/>
      <c r="E200" s="9" t="str">
        <f aca="false">IF($D200="","",IFERROR(VLOOKUP($D200,CONC_TABLA,2,FALSE()),""))</f>
        <v/>
      </c>
      <c r="F200" s="9" t="str">
        <f aca="false">IF($D200="","",IFERROR(VLOOKUP($D200,CONC_TABLA,3,FALSE()),""))</f>
        <v/>
      </c>
      <c r="G200" s="30"/>
      <c r="H200" s="30"/>
      <c r="I200" s="30"/>
      <c r="J200" s="29"/>
      <c r="K200" s="28"/>
      <c r="L200" s="28"/>
      <c r="M200" s="9" t="str">
        <f aca="false">IF(OR($B200="",$E200=""),"",IF($E200="INA","INA",IF($G200="Otro empleador",IF($E200="RET","RETO",IF($E200="ORD","OTO","OTX")),IF($E200="RET","ERR",$E200))))</f>
        <v/>
      </c>
      <c r="N200" s="9" t="str">
        <f aca="false">IF($I200="","",IFERROR(VLOOKUP($I200,FREC_TABLA,2,FALSE()),""))</f>
        <v/>
      </c>
      <c r="O200" s="19" t="n">
        <f aca="false">IF(OR($M200="",$M200="ERR",$J200="",$K200="",$N200=""),0,IF($N200=0,IF(AND(OR(1=7,1=12),1&gt;=$K200,1&lt;=IF($L200="",12,$L200)),$J200,0),IF(AND(1&gt;=$K200,1&lt;=IF($L200="",12,$L200),MOD(1-$K200,$N200)=0),$J200,0)))</f>
        <v>0</v>
      </c>
      <c r="P200" s="19" t="n">
        <f aca="false">IF(OR($M200="",$M200="ERR",$J200="",$K200="",$N200=""),0,IF($N200=0,IF(AND(OR(2=7,2=12),2&gt;=$K200,2&lt;=IF($L200="",12,$L200)),$J200,0),IF(AND(2&gt;=$K200,2&lt;=IF($L200="",12,$L200),MOD(2-$K200,$N200)=0),$J200,0)))</f>
        <v>0</v>
      </c>
      <c r="Q200" s="19" t="n">
        <f aca="false">IF(OR($M200="",$M200="ERR",$J200="",$K200="",$N200=""),0,IF($N200=0,IF(AND(OR(3=7,3=12),3&gt;=$K200,3&lt;=IF($L200="",12,$L200)),$J200,0),IF(AND(3&gt;=$K200,3&lt;=IF($L200="",12,$L200),MOD(3-$K200,$N200)=0),$J200,0)))</f>
        <v>0</v>
      </c>
      <c r="R200" s="19" t="n">
        <f aca="false">IF(OR($M200="",$M200="ERR",$J200="",$K200="",$N200=""),0,IF($N200=0,IF(AND(OR(4=7,4=12),4&gt;=$K200,4&lt;=IF($L200="",12,$L200)),$J200,0),IF(AND(4&gt;=$K200,4&lt;=IF($L200="",12,$L200),MOD(4-$K200,$N200)=0),$J200,0)))</f>
        <v>0</v>
      </c>
      <c r="S200" s="19" t="n">
        <f aca="false">IF(OR($M200="",$M200="ERR",$J200="",$K200="",$N200=""),0,IF($N200=0,IF(AND(OR(5=7,5=12),5&gt;=$K200,5&lt;=IF($L200="",12,$L200)),$J200,0),IF(AND(5&gt;=$K200,5&lt;=IF($L200="",12,$L200),MOD(5-$K200,$N200)=0),$J200,0)))</f>
        <v>0</v>
      </c>
      <c r="T200" s="19" t="n">
        <f aca="false">IF(OR($M200="",$M200="ERR",$J200="",$K200="",$N200=""),0,IF($N200=0,IF(AND(OR(6=7,6=12),6&gt;=$K200,6&lt;=IF($L200="",12,$L200)),$J200,0),IF(AND(6&gt;=$K200,6&lt;=IF($L200="",12,$L200),MOD(6-$K200,$N200)=0),$J200,0)))</f>
        <v>0</v>
      </c>
      <c r="U200" s="19" t="n">
        <f aca="false">IF(OR($M200="",$M200="ERR",$J200="",$K200="",$N200=""),0,IF($N200=0,IF(AND(OR(7=7,7=12),7&gt;=$K200,7&lt;=IF($L200="",12,$L200)),$J200,0),IF(AND(7&gt;=$K200,7&lt;=IF($L200="",12,$L200),MOD(7-$K200,$N200)=0),$J200,0)))</f>
        <v>0</v>
      </c>
      <c r="V200" s="19" t="n">
        <f aca="false">IF(OR($M200="",$M200="ERR",$J200="",$K200="",$N200=""),0,IF($N200=0,IF(AND(OR(8=7,8=12),8&gt;=$K200,8&lt;=IF($L200="",12,$L200)),$J200,0),IF(AND(8&gt;=$K200,8&lt;=IF($L200="",12,$L200),MOD(8-$K200,$N200)=0),$J200,0)))</f>
        <v>0</v>
      </c>
      <c r="W200" s="19" t="n">
        <f aca="false">IF(OR($M200="",$M200="ERR",$J200="",$K200="",$N200=""),0,IF($N200=0,IF(AND(OR(9=7,9=12),9&gt;=$K200,9&lt;=IF($L200="",12,$L200)),$J200,0),IF(AND(9&gt;=$K200,9&lt;=IF($L200="",12,$L200),MOD(9-$K200,$N200)=0),$J200,0)))</f>
        <v>0</v>
      </c>
      <c r="X200" s="19" t="n">
        <f aca="false">IF(OR($M200="",$M200="ERR",$J200="",$K200="",$N200=""),0,IF($N200=0,IF(AND(OR(10=7,10=12),10&gt;=$K200,10&lt;=IF($L200="",12,$L200)),$J200,0),IF(AND(10&gt;=$K200,10&lt;=IF($L200="",12,$L200),MOD(10-$K200,$N200)=0),$J200,0)))</f>
        <v>0</v>
      </c>
      <c r="Y200" s="19" t="n">
        <f aca="false">IF(OR($M200="",$M200="ERR",$J200="",$K200="",$N200=""),0,IF($N200=0,IF(AND(OR(11=7,11=12),11&gt;=$K200,11&lt;=IF($L200="",12,$L200)),$J200,0),IF(AND(11&gt;=$K200,11&lt;=IF($L200="",12,$L200),MOD(11-$K200,$N200)=0),$J200,0)))</f>
        <v>0</v>
      </c>
      <c r="Z200" s="19" t="n">
        <f aca="false">IF(OR($M200="",$M200="ERR",$J200="",$K200="",$N200=""),0,IF($N200=0,IF(AND(OR(12=7,12=12),12&gt;=$K200,12&lt;=IF($L200="",12,$L200)),$J200,0),IF(AND(12&gt;=$K200,12&lt;=IF($L200="",12,$L200),MOD(12-$K200,$N200)=0),$J200,0)))</f>
        <v>0</v>
      </c>
      <c r="AA200" s="36" t="n">
        <f aca="false">SUM(O200:Z200)</f>
        <v>0</v>
      </c>
      <c r="AB200" s="15" t="str">
        <f aca="false">IF(AND($B200="",$D200="",$J200=""),"",IF($B200="","Falta código",IF(ISNA(MATCH($B200,LST_COD,0)),"Código no registrado en Trabajadores",IF($E200="","Concepto no está en el catálogo",IF($M200="ERR","Retención de otro empleador: Origen = Otro empleador",IF(OR($J200="",$K200=""),"Falta monto o mes",IF(OR($K200&lt;1,$K200&gt;12),"Mes inicio inválido",IF(AND($L200&lt;&gt;"",OR($L200&lt;$K200,$L200&gt;12)),"Mes fin inválido",IF($N200="","Falta frecuencia",IF(AND($G200&lt;&gt;"Otro empleador",SUMPRODUCT(($O200:$Z200&lt;&gt;0)*(((COLUMN($O200:$Z200)-14)&lt;INDEX(Trabajadores!$M$6:$M$105,MATCH($B200,LST_COD,0)))+((COLUMN($O200:$Z200)-14)&gt;INDEX(Trabajadores!$N$6:$N$105,MATCH($B200,LST_COD,0)))))&gt;0),"Aviso: hay meses fuera del periodo laboral","OK"))))))))))</f>
        <v/>
      </c>
    </row>
    <row r="201" customFormat="false" ht="15" hidden="false" customHeight="false" outlineLevel="0" collapsed="false">
      <c r="A201" s="23" t="n">
        <v>196</v>
      </c>
      <c r="B201" s="7"/>
      <c r="C201" s="35" t="str">
        <f aca="false">IF($B201="","",IFERROR(INDEX(Trabajadores!$D$6:$D$105,MATCH($B201,LST_COD,0)),"¿Código?"))</f>
        <v/>
      </c>
      <c r="D201" s="30"/>
      <c r="E201" s="9" t="str">
        <f aca="false">IF($D201="","",IFERROR(VLOOKUP($D201,CONC_TABLA,2,FALSE()),""))</f>
        <v/>
      </c>
      <c r="F201" s="9" t="str">
        <f aca="false">IF($D201="","",IFERROR(VLOOKUP($D201,CONC_TABLA,3,FALSE()),""))</f>
        <v/>
      </c>
      <c r="G201" s="30"/>
      <c r="H201" s="30"/>
      <c r="I201" s="30"/>
      <c r="J201" s="29"/>
      <c r="K201" s="28"/>
      <c r="L201" s="28"/>
      <c r="M201" s="9" t="str">
        <f aca="false">IF(OR($B201="",$E201=""),"",IF($E201="INA","INA",IF($G201="Otro empleador",IF($E201="RET","RETO",IF($E201="ORD","OTO","OTX")),IF($E201="RET","ERR",$E201))))</f>
        <v/>
      </c>
      <c r="N201" s="9" t="str">
        <f aca="false">IF($I201="","",IFERROR(VLOOKUP($I201,FREC_TABLA,2,FALSE()),""))</f>
        <v/>
      </c>
      <c r="O201" s="19" t="n">
        <f aca="false">IF(OR($M201="",$M201="ERR",$J201="",$K201="",$N201=""),0,IF($N201=0,IF(AND(OR(1=7,1=12),1&gt;=$K201,1&lt;=IF($L201="",12,$L201)),$J201,0),IF(AND(1&gt;=$K201,1&lt;=IF($L201="",12,$L201),MOD(1-$K201,$N201)=0),$J201,0)))</f>
        <v>0</v>
      </c>
      <c r="P201" s="19" t="n">
        <f aca="false">IF(OR($M201="",$M201="ERR",$J201="",$K201="",$N201=""),0,IF($N201=0,IF(AND(OR(2=7,2=12),2&gt;=$K201,2&lt;=IF($L201="",12,$L201)),$J201,0),IF(AND(2&gt;=$K201,2&lt;=IF($L201="",12,$L201),MOD(2-$K201,$N201)=0),$J201,0)))</f>
        <v>0</v>
      </c>
      <c r="Q201" s="19" t="n">
        <f aca="false">IF(OR($M201="",$M201="ERR",$J201="",$K201="",$N201=""),0,IF($N201=0,IF(AND(OR(3=7,3=12),3&gt;=$K201,3&lt;=IF($L201="",12,$L201)),$J201,0),IF(AND(3&gt;=$K201,3&lt;=IF($L201="",12,$L201),MOD(3-$K201,$N201)=0),$J201,0)))</f>
        <v>0</v>
      </c>
      <c r="R201" s="19" t="n">
        <f aca="false">IF(OR($M201="",$M201="ERR",$J201="",$K201="",$N201=""),0,IF($N201=0,IF(AND(OR(4=7,4=12),4&gt;=$K201,4&lt;=IF($L201="",12,$L201)),$J201,0),IF(AND(4&gt;=$K201,4&lt;=IF($L201="",12,$L201),MOD(4-$K201,$N201)=0),$J201,0)))</f>
        <v>0</v>
      </c>
      <c r="S201" s="19" t="n">
        <f aca="false">IF(OR($M201="",$M201="ERR",$J201="",$K201="",$N201=""),0,IF($N201=0,IF(AND(OR(5=7,5=12),5&gt;=$K201,5&lt;=IF($L201="",12,$L201)),$J201,0),IF(AND(5&gt;=$K201,5&lt;=IF($L201="",12,$L201),MOD(5-$K201,$N201)=0),$J201,0)))</f>
        <v>0</v>
      </c>
      <c r="T201" s="19" t="n">
        <f aca="false">IF(OR($M201="",$M201="ERR",$J201="",$K201="",$N201=""),0,IF($N201=0,IF(AND(OR(6=7,6=12),6&gt;=$K201,6&lt;=IF($L201="",12,$L201)),$J201,0),IF(AND(6&gt;=$K201,6&lt;=IF($L201="",12,$L201),MOD(6-$K201,$N201)=0),$J201,0)))</f>
        <v>0</v>
      </c>
      <c r="U201" s="19" t="n">
        <f aca="false">IF(OR($M201="",$M201="ERR",$J201="",$K201="",$N201=""),0,IF($N201=0,IF(AND(OR(7=7,7=12),7&gt;=$K201,7&lt;=IF($L201="",12,$L201)),$J201,0),IF(AND(7&gt;=$K201,7&lt;=IF($L201="",12,$L201),MOD(7-$K201,$N201)=0),$J201,0)))</f>
        <v>0</v>
      </c>
      <c r="V201" s="19" t="n">
        <f aca="false">IF(OR($M201="",$M201="ERR",$J201="",$K201="",$N201=""),0,IF($N201=0,IF(AND(OR(8=7,8=12),8&gt;=$K201,8&lt;=IF($L201="",12,$L201)),$J201,0),IF(AND(8&gt;=$K201,8&lt;=IF($L201="",12,$L201),MOD(8-$K201,$N201)=0),$J201,0)))</f>
        <v>0</v>
      </c>
      <c r="W201" s="19" t="n">
        <f aca="false">IF(OR($M201="",$M201="ERR",$J201="",$K201="",$N201=""),0,IF($N201=0,IF(AND(OR(9=7,9=12),9&gt;=$K201,9&lt;=IF($L201="",12,$L201)),$J201,0),IF(AND(9&gt;=$K201,9&lt;=IF($L201="",12,$L201),MOD(9-$K201,$N201)=0),$J201,0)))</f>
        <v>0</v>
      </c>
      <c r="X201" s="19" t="n">
        <f aca="false">IF(OR($M201="",$M201="ERR",$J201="",$K201="",$N201=""),0,IF($N201=0,IF(AND(OR(10=7,10=12),10&gt;=$K201,10&lt;=IF($L201="",12,$L201)),$J201,0),IF(AND(10&gt;=$K201,10&lt;=IF($L201="",12,$L201),MOD(10-$K201,$N201)=0),$J201,0)))</f>
        <v>0</v>
      </c>
      <c r="Y201" s="19" t="n">
        <f aca="false">IF(OR($M201="",$M201="ERR",$J201="",$K201="",$N201=""),0,IF($N201=0,IF(AND(OR(11=7,11=12),11&gt;=$K201,11&lt;=IF($L201="",12,$L201)),$J201,0),IF(AND(11&gt;=$K201,11&lt;=IF($L201="",12,$L201),MOD(11-$K201,$N201)=0),$J201,0)))</f>
        <v>0</v>
      </c>
      <c r="Z201" s="19" t="n">
        <f aca="false">IF(OR($M201="",$M201="ERR",$J201="",$K201="",$N201=""),0,IF($N201=0,IF(AND(OR(12=7,12=12),12&gt;=$K201,12&lt;=IF($L201="",12,$L201)),$J201,0),IF(AND(12&gt;=$K201,12&lt;=IF($L201="",12,$L201),MOD(12-$K201,$N201)=0),$J201,0)))</f>
        <v>0</v>
      </c>
      <c r="AA201" s="36" t="n">
        <f aca="false">SUM(O201:Z201)</f>
        <v>0</v>
      </c>
      <c r="AB201" s="15" t="str">
        <f aca="false">IF(AND($B201="",$D201="",$J201=""),"",IF($B201="","Falta código",IF(ISNA(MATCH($B201,LST_COD,0)),"Código no registrado en Trabajadores",IF($E201="","Concepto no está en el catálogo",IF($M201="ERR","Retención de otro empleador: Origen = Otro empleador",IF(OR($J201="",$K201=""),"Falta monto o mes",IF(OR($K201&lt;1,$K201&gt;12),"Mes inicio inválido",IF(AND($L201&lt;&gt;"",OR($L201&lt;$K201,$L201&gt;12)),"Mes fin inválido",IF($N201="","Falta frecuencia",IF(AND($G201&lt;&gt;"Otro empleador",SUMPRODUCT(($O201:$Z201&lt;&gt;0)*(((COLUMN($O201:$Z201)-14)&lt;INDEX(Trabajadores!$M$6:$M$105,MATCH($B201,LST_COD,0)))+((COLUMN($O201:$Z201)-14)&gt;INDEX(Trabajadores!$N$6:$N$105,MATCH($B201,LST_COD,0)))))&gt;0),"Aviso: hay meses fuera del periodo laboral","OK"))))))))))</f>
        <v/>
      </c>
    </row>
    <row r="202" customFormat="false" ht="15" hidden="false" customHeight="false" outlineLevel="0" collapsed="false">
      <c r="A202" s="23" t="n">
        <v>197</v>
      </c>
      <c r="B202" s="7"/>
      <c r="C202" s="35" t="str">
        <f aca="false">IF($B202="","",IFERROR(INDEX(Trabajadores!$D$6:$D$105,MATCH($B202,LST_COD,0)),"¿Código?"))</f>
        <v/>
      </c>
      <c r="D202" s="30"/>
      <c r="E202" s="9" t="str">
        <f aca="false">IF($D202="","",IFERROR(VLOOKUP($D202,CONC_TABLA,2,FALSE()),""))</f>
        <v/>
      </c>
      <c r="F202" s="9" t="str">
        <f aca="false">IF($D202="","",IFERROR(VLOOKUP($D202,CONC_TABLA,3,FALSE()),""))</f>
        <v/>
      </c>
      <c r="G202" s="30"/>
      <c r="H202" s="30"/>
      <c r="I202" s="30"/>
      <c r="J202" s="29"/>
      <c r="K202" s="28"/>
      <c r="L202" s="28"/>
      <c r="M202" s="9" t="str">
        <f aca="false">IF(OR($B202="",$E202=""),"",IF($E202="INA","INA",IF($G202="Otro empleador",IF($E202="RET","RETO",IF($E202="ORD","OTO","OTX")),IF($E202="RET","ERR",$E202))))</f>
        <v/>
      </c>
      <c r="N202" s="9" t="str">
        <f aca="false">IF($I202="","",IFERROR(VLOOKUP($I202,FREC_TABLA,2,FALSE()),""))</f>
        <v/>
      </c>
      <c r="O202" s="19" t="n">
        <f aca="false">IF(OR($M202="",$M202="ERR",$J202="",$K202="",$N202=""),0,IF($N202=0,IF(AND(OR(1=7,1=12),1&gt;=$K202,1&lt;=IF($L202="",12,$L202)),$J202,0),IF(AND(1&gt;=$K202,1&lt;=IF($L202="",12,$L202),MOD(1-$K202,$N202)=0),$J202,0)))</f>
        <v>0</v>
      </c>
      <c r="P202" s="19" t="n">
        <f aca="false">IF(OR($M202="",$M202="ERR",$J202="",$K202="",$N202=""),0,IF($N202=0,IF(AND(OR(2=7,2=12),2&gt;=$K202,2&lt;=IF($L202="",12,$L202)),$J202,0),IF(AND(2&gt;=$K202,2&lt;=IF($L202="",12,$L202),MOD(2-$K202,$N202)=0),$J202,0)))</f>
        <v>0</v>
      </c>
      <c r="Q202" s="19" t="n">
        <f aca="false">IF(OR($M202="",$M202="ERR",$J202="",$K202="",$N202=""),0,IF($N202=0,IF(AND(OR(3=7,3=12),3&gt;=$K202,3&lt;=IF($L202="",12,$L202)),$J202,0),IF(AND(3&gt;=$K202,3&lt;=IF($L202="",12,$L202),MOD(3-$K202,$N202)=0),$J202,0)))</f>
        <v>0</v>
      </c>
      <c r="R202" s="19" t="n">
        <f aca="false">IF(OR($M202="",$M202="ERR",$J202="",$K202="",$N202=""),0,IF($N202=0,IF(AND(OR(4=7,4=12),4&gt;=$K202,4&lt;=IF($L202="",12,$L202)),$J202,0),IF(AND(4&gt;=$K202,4&lt;=IF($L202="",12,$L202),MOD(4-$K202,$N202)=0),$J202,0)))</f>
        <v>0</v>
      </c>
      <c r="S202" s="19" t="n">
        <f aca="false">IF(OR($M202="",$M202="ERR",$J202="",$K202="",$N202=""),0,IF($N202=0,IF(AND(OR(5=7,5=12),5&gt;=$K202,5&lt;=IF($L202="",12,$L202)),$J202,0),IF(AND(5&gt;=$K202,5&lt;=IF($L202="",12,$L202),MOD(5-$K202,$N202)=0),$J202,0)))</f>
        <v>0</v>
      </c>
      <c r="T202" s="19" t="n">
        <f aca="false">IF(OR($M202="",$M202="ERR",$J202="",$K202="",$N202=""),0,IF($N202=0,IF(AND(OR(6=7,6=12),6&gt;=$K202,6&lt;=IF($L202="",12,$L202)),$J202,0),IF(AND(6&gt;=$K202,6&lt;=IF($L202="",12,$L202),MOD(6-$K202,$N202)=0),$J202,0)))</f>
        <v>0</v>
      </c>
      <c r="U202" s="19" t="n">
        <f aca="false">IF(OR($M202="",$M202="ERR",$J202="",$K202="",$N202=""),0,IF($N202=0,IF(AND(OR(7=7,7=12),7&gt;=$K202,7&lt;=IF($L202="",12,$L202)),$J202,0),IF(AND(7&gt;=$K202,7&lt;=IF($L202="",12,$L202),MOD(7-$K202,$N202)=0),$J202,0)))</f>
        <v>0</v>
      </c>
      <c r="V202" s="19" t="n">
        <f aca="false">IF(OR($M202="",$M202="ERR",$J202="",$K202="",$N202=""),0,IF($N202=0,IF(AND(OR(8=7,8=12),8&gt;=$K202,8&lt;=IF($L202="",12,$L202)),$J202,0),IF(AND(8&gt;=$K202,8&lt;=IF($L202="",12,$L202),MOD(8-$K202,$N202)=0),$J202,0)))</f>
        <v>0</v>
      </c>
      <c r="W202" s="19" t="n">
        <f aca="false">IF(OR($M202="",$M202="ERR",$J202="",$K202="",$N202=""),0,IF($N202=0,IF(AND(OR(9=7,9=12),9&gt;=$K202,9&lt;=IF($L202="",12,$L202)),$J202,0),IF(AND(9&gt;=$K202,9&lt;=IF($L202="",12,$L202),MOD(9-$K202,$N202)=0),$J202,0)))</f>
        <v>0</v>
      </c>
      <c r="X202" s="19" t="n">
        <f aca="false">IF(OR($M202="",$M202="ERR",$J202="",$K202="",$N202=""),0,IF($N202=0,IF(AND(OR(10=7,10=12),10&gt;=$K202,10&lt;=IF($L202="",12,$L202)),$J202,0),IF(AND(10&gt;=$K202,10&lt;=IF($L202="",12,$L202),MOD(10-$K202,$N202)=0),$J202,0)))</f>
        <v>0</v>
      </c>
      <c r="Y202" s="19" t="n">
        <f aca="false">IF(OR($M202="",$M202="ERR",$J202="",$K202="",$N202=""),0,IF($N202=0,IF(AND(OR(11=7,11=12),11&gt;=$K202,11&lt;=IF($L202="",12,$L202)),$J202,0),IF(AND(11&gt;=$K202,11&lt;=IF($L202="",12,$L202),MOD(11-$K202,$N202)=0),$J202,0)))</f>
        <v>0</v>
      </c>
      <c r="Z202" s="19" t="n">
        <f aca="false">IF(OR($M202="",$M202="ERR",$J202="",$K202="",$N202=""),0,IF($N202=0,IF(AND(OR(12=7,12=12),12&gt;=$K202,12&lt;=IF($L202="",12,$L202)),$J202,0),IF(AND(12&gt;=$K202,12&lt;=IF($L202="",12,$L202),MOD(12-$K202,$N202)=0),$J202,0)))</f>
        <v>0</v>
      </c>
      <c r="AA202" s="36" t="n">
        <f aca="false">SUM(O202:Z202)</f>
        <v>0</v>
      </c>
      <c r="AB202" s="15" t="str">
        <f aca="false">IF(AND($B202="",$D202="",$J202=""),"",IF($B202="","Falta código",IF(ISNA(MATCH($B202,LST_COD,0)),"Código no registrado en Trabajadores",IF($E202="","Concepto no está en el catálogo",IF($M202="ERR","Retención de otro empleador: Origen = Otro empleador",IF(OR($J202="",$K202=""),"Falta monto o mes",IF(OR($K202&lt;1,$K202&gt;12),"Mes inicio inválido",IF(AND($L202&lt;&gt;"",OR($L202&lt;$K202,$L202&gt;12)),"Mes fin inválido",IF($N202="","Falta frecuencia",IF(AND($G202&lt;&gt;"Otro empleador",SUMPRODUCT(($O202:$Z202&lt;&gt;0)*(((COLUMN($O202:$Z202)-14)&lt;INDEX(Trabajadores!$M$6:$M$105,MATCH($B202,LST_COD,0)))+((COLUMN($O202:$Z202)-14)&gt;INDEX(Trabajadores!$N$6:$N$105,MATCH($B202,LST_COD,0)))))&gt;0),"Aviso: hay meses fuera del periodo laboral","OK"))))))))))</f>
        <v/>
      </c>
    </row>
    <row r="203" customFormat="false" ht="15" hidden="false" customHeight="false" outlineLevel="0" collapsed="false">
      <c r="A203" s="23" t="n">
        <v>198</v>
      </c>
      <c r="B203" s="7"/>
      <c r="C203" s="35" t="str">
        <f aca="false">IF($B203="","",IFERROR(INDEX(Trabajadores!$D$6:$D$105,MATCH($B203,LST_COD,0)),"¿Código?"))</f>
        <v/>
      </c>
      <c r="D203" s="30"/>
      <c r="E203" s="9" t="str">
        <f aca="false">IF($D203="","",IFERROR(VLOOKUP($D203,CONC_TABLA,2,FALSE()),""))</f>
        <v/>
      </c>
      <c r="F203" s="9" t="str">
        <f aca="false">IF($D203="","",IFERROR(VLOOKUP($D203,CONC_TABLA,3,FALSE()),""))</f>
        <v/>
      </c>
      <c r="G203" s="30"/>
      <c r="H203" s="30"/>
      <c r="I203" s="30"/>
      <c r="J203" s="29"/>
      <c r="K203" s="28"/>
      <c r="L203" s="28"/>
      <c r="M203" s="9" t="str">
        <f aca="false">IF(OR($B203="",$E203=""),"",IF($E203="INA","INA",IF($G203="Otro empleador",IF($E203="RET","RETO",IF($E203="ORD","OTO","OTX")),IF($E203="RET","ERR",$E203))))</f>
        <v/>
      </c>
      <c r="N203" s="9" t="str">
        <f aca="false">IF($I203="","",IFERROR(VLOOKUP($I203,FREC_TABLA,2,FALSE()),""))</f>
        <v/>
      </c>
      <c r="O203" s="19" t="n">
        <f aca="false">IF(OR($M203="",$M203="ERR",$J203="",$K203="",$N203=""),0,IF($N203=0,IF(AND(OR(1=7,1=12),1&gt;=$K203,1&lt;=IF($L203="",12,$L203)),$J203,0),IF(AND(1&gt;=$K203,1&lt;=IF($L203="",12,$L203),MOD(1-$K203,$N203)=0),$J203,0)))</f>
        <v>0</v>
      </c>
      <c r="P203" s="19" t="n">
        <f aca="false">IF(OR($M203="",$M203="ERR",$J203="",$K203="",$N203=""),0,IF($N203=0,IF(AND(OR(2=7,2=12),2&gt;=$K203,2&lt;=IF($L203="",12,$L203)),$J203,0),IF(AND(2&gt;=$K203,2&lt;=IF($L203="",12,$L203),MOD(2-$K203,$N203)=0),$J203,0)))</f>
        <v>0</v>
      </c>
      <c r="Q203" s="19" t="n">
        <f aca="false">IF(OR($M203="",$M203="ERR",$J203="",$K203="",$N203=""),0,IF($N203=0,IF(AND(OR(3=7,3=12),3&gt;=$K203,3&lt;=IF($L203="",12,$L203)),$J203,0),IF(AND(3&gt;=$K203,3&lt;=IF($L203="",12,$L203),MOD(3-$K203,$N203)=0),$J203,0)))</f>
        <v>0</v>
      </c>
      <c r="R203" s="19" t="n">
        <f aca="false">IF(OR($M203="",$M203="ERR",$J203="",$K203="",$N203=""),0,IF($N203=0,IF(AND(OR(4=7,4=12),4&gt;=$K203,4&lt;=IF($L203="",12,$L203)),$J203,0),IF(AND(4&gt;=$K203,4&lt;=IF($L203="",12,$L203),MOD(4-$K203,$N203)=0),$J203,0)))</f>
        <v>0</v>
      </c>
      <c r="S203" s="19" t="n">
        <f aca="false">IF(OR($M203="",$M203="ERR",$J203="",$K203="",$N203=""),0,IF($N203=0,IF(AND(OR(5=7,5=12),5&gt;=$K203,5&lt;=IF($L203="",12,$L203)),$J203,0),IF(AND(5&gt;=$K203,5&lt;=IF($L203="",12,$L203),MOD(5-$K203,$N203)=0),$J203,0)))</f>
        <v>0</v>
      </c>
      <c r="T203" s="19" t="n">
        <f aca="false">IF(OR($M203="",$M203="ERR",$J203="",$K203="",$N203=""),0,IF($N203=0,IF(AND(OR(6=7,6=12),6&gt;=$K203,6&lt;=IF($L203="",12,$L203)),$J203,0),IF(AND(6&gt;=$K203,6&lt;=IF($L203="",12,$L203),MOD(6-$K203,$N203)=0),$J203,0)))</f>
        <v>0</v>
      </c>
      <c r="U203" s="19" t="n">
        <f aca="false">IF(OR($M203="",$M203="ERR",$J203="",$K203="",$N203=""),0,IF($N203=0,IF(AND(OR(7=7,7=12),7&gt;=$K203,7&lt;=IF($L203="",12,$L203)),$J203,0),IF(AND(7&gt;=$K203,7&lt;=IF($L203="",12,$L203),MOD(7-$K203,$N203)=0),$J203,0)))</f>
        <v>0</v>
      </c>
      <c r="V203" s="19" t="n">
        <f aca="false">IF(OR($M203="",$M203="ERR",$J203="",$K203="",$N203=""),0,IF($N203=0,IF(AND(OR(8=7,8=12),8&gt;=$K203,8&lt;=IF($L203="",12,$L203)),$J203,0),IF(AND(8&gt;=$K203,8&lt;=IF($L203="",12,$L203),MOD(8-$K203,$N203)=0),$J203,0)))</f>
        <v>0</v>
      </c>
      <c r="W203" s="19" t="n">
        <f aca="false">IF(OR($M203="",$M203="ERR",$J203="",$K203="",$N203=""),0,IF($N203=0,IF(AND(OR(9=7,9=12),9&gt;=$K203,9&lt;=IF($L203="",12,$L203)),$J203,0),IF(AND(9&gt;=$K203,9&lt;=IF($L203="",12,$L203),MOD(9-$K203,$N203)=0),$J203,0)))</f>
        <v>0</v>
      </c>
      <c r="X203" s="19" t="n">
        <f aca="false">IF(OR($M203="",$M203="ERR",$J203="",$K203="",$N203=""),0,IF($N203=0,IF(AND(OR(10=7,10=12),10&gt;=$K203,10&lt;=IF($L203="",12,$L203)),$J203,0),IF(AND(10&gt;=$K203,10&lt;=IF($L203="",12,$L203),MOD(10-$K203,$N203)=0),$J203,0)))</f>
        <v>0</v>
      </c>
      <c r="Y203" s="19" t="n">
        <f aca="false">IF(OR($M203="",$M203="ERR",$J203="",$K203="",$N203=""),0,IF($N203=0,IF(AND(OR(11=7,11=12),11&gt;=$K203,11&lt;=IF($L203="",12,$L203)),$J203,0),IF(AND(11&gt;=$K203,11&lt;=IF($L203="",12,$L203),MOD(11-$K203,$N203)=0),$J203,0)))</f>
        <v>0</v>
      </c>
      <c r="Z203" s="19" t="n">
        <f aca="false">IF(OR($M203="",$M203="ERR",$J203="",$K203="",$N203=""),0,IF($N203=0,IF(AND(OR(12=7,12=12),12&gt;=$K203,12&lt;=IF($L203="",12,$L203)),$J203,0),IF(AND(12&gt;=$K203,12&lt;=IF($L203="",12,$L203),MOD(12-$K203,$N203)=0),$J203,0)))</f>
        <v>0</v>
      </c>
      <c r="AA203" s="36" t="n">
        <f aca="false">SUM(O203:Z203)</f>
        <v>0</v>
      </c>
      <c r="AB203" s="15" t="str">
        <f aca="false">IF(AND($B203="",$D203="",$J203=""),"",IF($B203="","Falta código",IF(ISNA(MATCH($B203,LST_COD,0)),"Código no registrado en Trabajadores",IF($E203="","Concepto no está en el catálogo",IF($M203="ERR","Retención de otro empleador: Origen = Otro empleador",IF(OR($J203="",$K203=""),"Falta monto o mes",IF(OR($K203&lt;1,$K203&gt;12),"Mes inicio inválido",IF(AND($L203&lt;&gt;"",OR($L203&lt;$K203,$L203&gt;12)),"Mes fin inválido",IF($N203="","Falta frecuencia",IF(AND($G203&lt;&gt;"Otro empleador",SUMPRODUCT(($O203:$Z203&lt;&gt;0)*(((COLUMN($O203:$Z203)-14)&lt;INDEX(Trabajadores!$M$6:$M$105,MATCH($B203,LST_COD,0)))+((COLUMN($O203:$Z203)-14)&gt;INDEX(Trabajadores!$N$6:$N$105,MATCH($B203,LST_COD,0)))))&gt;0),"Aviso: hay meses fuera del periodo laboral","OK"))))))))))</f>
        <v/>
      </c>
    </row>
    <row r="204" customFormat="false" ht="15" hidden="false" customHeight="false" outlineLevel="0" collapsed="false">
      <c r="A204" s="23" t="n">
        <v>199</v>
      </c>
      <c r="B204" s="7"/>
      <c r="C204" s="35" t="str">
        <f aca="false">IF($B204="","",IFERROR(INDEX(Trabajadores!$D$6:$D$105,MATCH($B204,LST_COD,0)),"¿Código?"))</f>
        <v/>
      </c>
      <c r="D204" s="30"/>
      <c r="E204" s="9" t="str">
        <f aca="false">IF($D204="","",IFERROR(VLOOKUP($D204,CONC_TABLA,2,FALSE()),""))</f>
        <v/>
      </c>
      <c r="F204" s="9" t="str">
        <f aca="false">IF($D204="","",IFERROR(VLOOKUP($D204,CONC_TABLA,3,FALSE()),""))</f>
        <v/>
      </c>
      <c r="G204" s="30"/>
      <c r="H204" s="30"/>
      <c r="I204" s="30"/>
      <c r="J204" s="29"/>
      <c r="K204" s="28"/>
      <c r="L204" s="28"/>
      <c r="M204" s="9" t="str">
        <f aca="false">IF(OR($B204="",$E204=""),"",IF($E204="INA","INA",IF($G204="Otro empleador",IF($E204="RET","RETO",IF($E204="ORD","OTO","OTX")),IF($E204="RET","ERR",$E204))))</f>
        <v/>
      </c>
      <c r="N204" s="9" t="str">
        <f aca="false">IF($I204="","",IFERROR(VLOOKUP($I204,FREC_TABLA,2,FALSE()),""))</f>
        <v/>
      </c>
      <c r="O204" s="19" t="n">
        <f aca="false">IF(OR($M204="",$M204="ERR",$J204="",$K204="",$N204=""),0,IF($N204=0,IF(AND(OR(1=7,1=12),1&gt;=$K204,1&lt;=IF($L204="",12,$L204)),$J204,0),IF(AND(1&gt;=$K204,1&lt;=IF($L204="",12,$L204),MOD(1-$K204,$N204)=0),$J204,0)))</f>
        <v>0</v>
      </c>
      <c r="P204" s="19" t="n">
        <f aca="false">IF(OR($M204="",$M204="ERR",$J204="",$K204="",$N204=""),0,IF($N204=0,IF(AND(OR(2=7,2=12),2&gt;=$K204,2&lt;=IF($L204="",12,$L204)),$J204,0),IF(AND(2&gt;=$K204,2&lt;=IF($L204="",12,$L204),MOD(2-$K204,$N204)=0),$J204,0)))</f>
        <v>0</v>
      </c>
      <c r="Q204" s="19" t="n">
        <f aca="false">IF(OR($M204="",$M204="ERR",$J204="",$K204="",$N204=""),0,IF($N204=0,IF(AND(OR(3=7,3=12),3&gt;=$K204,3&lt;=IF($L204="",12,$L204)),$J204,0),IF(AND(3&gt;=$K204,3&lt;=IF($L204="",12,$L204),MOD(3-$K204,$N204)=0),$J204,0)))</f>
        <v>0</v>
      </c>
      <c r="R204" s="19" t="n">
        <f aca="false">IF(OR($M204="",$M204="ERR",$J204="",$K204="",$N204=""),0,IF($N204=0,IF(AND(OR(4=7,4=12),4&gt;=$K204,4&lt;=IF($L204="",12,$L204)),$J204,0),IF(AND(4&gt;=$K204,4&lt;=IF($L204="",12,$L204),MOD(4-$K204,$N204)=0),$J204,0)))</f>
        <v>0</v>
      </c>
      <c r="S204" s="19" t="n">
        <f aca="false">IF(OR($M204="",$M204="ERR",$J204="",$K204="",$N204=""),0,IF($N204=0,IF(AND(OR(5=7,5=12),5&gt;=$K204,5&lt;=IF($L204="",12,$L204)),$J204,0),IF(AND(5&gt;=$K204,5&lt;=IF($L204="",12,$L204),MOD(5-$K204,$N204)=0),$J204,0)))</f>
        <v>0</v>
      </c>
      <c r="T204" s="19" t="n">
        <f aca="false">IF(OR($M204="",$M204="ERR",$J204="",$K204="",$N204=""),0,IF($N204=0,IF(AND(OR(6=7,6=12),6&gt;=$K204,6&lt;=IF($L204="",12,$L204)),$J204,0),IF(AND(6&gt;=$K204,6&lt;=IF($L204="",12,$L204),MOD(6-$K204,$N204)=0),$J204,0)))</f>
        <v>0</v>
      </c>
      <c r="U204" s="19" t="n">
        <f aca="false">IF(OR($M204="",$M204="ERR",$J204="",$K204="",$N204=""),0,IF($N204=0,IF(AND(OR(7=7,7=12),7&gt;=$K204,7&lt;=IF($L204="",12,$L204)),$J204,0),IF(AND(7&gt;=$K204,7&lt;=IF($L204="",12,$L204),MOD(7-$K204,$N204)=0),$J204,0)))</f>
        <v>0</v>
      </c>
      <c r="V204" s="19" t="n">
        <f aca="false">IF(OR($M204="",$M204="ERR",$J204="",$K204="",$N204=""),0,IF($N204=0,IF(AND(OR(8=7,8=12),8&gt;=$K204,8&lt;=IF($L204="",12,$L204)),$J204,0),IF(AND(8&gt;=$K204,8&lt;=IF($L204="",12,$L204),MOD(8-$K204,$N204)=0),$J204,0)))</f>
        <v>0</v>
      </c>
      <c r="W204" s="19" t="n">
        <f aca="false">IF(OR($M204="",$M204="ERR",$J204="",$K204="",$N204=""),0,IF($N204=0,IF(AND(OR(9=7,9=12),9&gt;=$K204,9&lt;=IF($L204="",12,$L204)),$J204,0),IF(AND(9&gt;=$K204,9&lt;=IF($L204="",12,$L204),MOD(9-$K204,$N204)=0),$J204,0)))</f>
        <v>0</v>
      </c>
      <c r="X204" s="19" t="n">
        <f aca="false">IF(OR($M204="",$M204="ERR",$J204="",$K204="",$N204=""),0,IF($N204=0,IF(AND(OR(10=7,10=12),10&gt;=$K204,10&lt;=IF($L204="",12,$L204)),$J204,0),IF(AND(10&gt;=$K204,10&lt;=IF($L204="",12,$L204),MOD(10-$K204,$N204)=0),$J204,0)))</f>
        <v>0</v>
      </c>
      <c r="Y204" s="19" t="n">
        <f aca="false">IF(OR($M204="",$M204="ERR",$J204="",$K204="",$N204=""),0,IF($N204=0,IF(AND(OR(11=7,11=12),11&gt;=$K204,11&lt;=IF($L204="",12,$L204)),$J204,0),IF(AND(11&gt;=$K204,11&lt;=IF($L204="",12,$L204),MOD(11-$K204,$N204)=0),$J204,0)))</f>
        <v>0</v>
      </c>
      <c r="Z204" s="19" t="n">
        <f aca="false">IF(OR($M204="",$M204="ERR",$J204="",$K204="",$N204=""),0,IF($N204=0,IF(AND(OR(12=7,12=12),12&gt;=$K204,12&lt;=IF($L204="",12,$L204)),$J204,0),IF(AND(12&gt;=$K204,12&lt;=IF($L204="",12,$L204),MOD(12-$K204,$N204)=0),$J204,0)))</f>
        <v>0</v>
      </c>
      <c r="AA204" s="36" t="n">
        <f aca="false">SUM(O204:Z204)</f>
        <v>0</v>
      </c>
      <c r="AB204" s="15" t="str">
        <f aca="false">IF(AND($B204="",$D204="",$J204=""),"",IF($B204="","Falta código",IF(ISNA(MATCH($B204,LST_COD,0)),"Código no registrado en Trabajadores",IF($E204="","Concepto no está en el catálogo",IF($M204="ERR","Retención de otro empleador: Origen = Otro empleador",IF(OR($J204="",$K204=""),"Falta monto o mes",IF(OR($K204&lt;1,$K204&gt;12),"Mes inicio inválido",IF(AND($L204&lt;&gt;"",OR($L204&lt;$K204,$L204&gt;12)),"Mes fin inválido",IF($N204="","Falta frecuencia",IF(AND($G204&lt;&gt;"Otro empleador",SUMPRODUCT(($O204:$Z204&lt;&gt;0)*(((COLUMN($O204:$Z204)-14)&lt;INDEX(Trabajadores!$M$6:$M$105,MATCH($B204,LST_COD,0)))+((COLUMN($O204:$Z204)-14)&gt;INDEX(Trabajadores!$N$6:$N$105,MATCH($B204,LST_COD,0)))))&gt;0),"Aviso: hay meses fuera del periodo laboral","OK"))))))))))</f>
        <v/>
      </c>
    </row>
    <row r="205" customFormat="false" ht="15" hidden="false" customHeight="false" outlineLevel="0" collapsed="false">
      <c r="A205" s="23" t="n">
        <v>200</v>
      </c>
      <c r="B205" s="7"/>
      <c r="C205" s="35" t="str">
        <f aca="false">IF($B205="","",IFERROR(INDEX(Trabajadores!$D$6:$D$105,MATCH($B205,LST_COD,0)),"¿Código?"))</f>
        <v/>
      </c>
      <c r="D205" s="30"/>
      <c r="E205" s="9" t="str">
        <f aca="false">IF($D205="","",IFERROR(VLOOKUP($D205,CONC_TABLA,2,FALSE()),""))</f>
        <v/>
      </c>
      <c r="F205" s="9" t="str">
        <f aca="false">IF($D205="","",IFERROR(VLOOKUP($D205,CONC_TABLA,3,FALSE()),""))</f>
        <v/>
      </c>
      <c r="G205" s="30"/>
      <c r="H205" s="30"/>
      <c r="I205" s="30"/>
      <c r="J205" s="29"/>
      <c r="K205" s="28"/>
      <c r="L205" s="28"/>
      <c r="M205" s="9" t="str">
        <f aca="false">IF(OR($B205="",$E205=""),"",IF($E205="INA","INA",IF($G205="Otro empleador",IF($E205="RET","RETO",IF($E205="ORD","OTO","OTX")),IF($E205="RET","ERR",$E205))))</f>
        <v/>
      </c>
      <c r="N205" s="9" t="str">
        <f aca="false">IF($I205="","",IFERROR(VLOOKUP($I205,FREC_TABLA,2,FALSE()),""))</f>
        <v/>
      </c>
      <c r="O205" s="19" t="n">
        <f aca="false">IF(OR($M205="",$M205="ERR",$J205="",$K205="",$N205=""),0,IF($N205=0,IF(AND(OR(1=7,1=12),1&gt;=$K205,1&lt;=IF($L205="",12,$L205)),$J205,0),IF(AND(1&gt;=$K205,1&lt;=IF($L205="",12,$L205),MOD(1-$K205,$N205)=0),$J205,0)))</f>
        <v>0</v>
      </c>
      <c r="P205" s="19" t="n">
        <f aca="false">IF(OR($M205="",$M205="ERR",$J205="",$K205="",$N205=""),0,IF($N205=0,IF(AND(OR(2=7,2=12),2&gt;=$K205,2&lt;=IF($L205="",12,$L205)),$J205,0),IF(AND(2&gt;=$K205,2&lt;=IF($L205="",12,$L205),MOD(2-$K205,$N205)=0),$J205,0)))</f>
        <v>0</v>
      </c>
      <c r="Q205" s="19" t="n">
        <f aca="false">IF(OR($M205="",$M205="ERR",$J205="",$K205="",$N205=""),0,IF($N205=0,IF(AND(OR(3=7,3=12),3&gt;=$K205,3&lt;=IF($L205="",12,$L205)),$J205,0),IF(AND(3&gt;=$K205,3&lt;=IF($L205="",12,$L205),MOD(3-$K205,$N205)=0),$J205,0)))</f>
        <v>0</v>
      </c>
      <c r="R205" s="19" t="n">
        <f aca="false">IF(OR($M205="",$M205="ERR",$J205="",$K205="",$N205=""),0,IF($N205=0,IF(AND(OR(4=7,4=12),4&gt;=$K205,4&lt;=IF($L205="",12,$L205)),$J205,0),IF(AND(4&gt;=$K205,4&lt;=IF($L205="",12,$L205),MOD(4-$K205,$N205)=0),$J205,0)))</f>
        <v>0</v>
      </c>
      <c r="S205" s="19" t="n">
        <f aca="false">IF(OR($M205="",$M205="ERR",$J205="",$K205="",$N205=""),0,IF($N205=0,IF(AND(OR(5=7,5=12),5&gt;=$K205,5&lt;=IF($L205="",12,$L205)),$J205,0),IF(AND(5&gt;=$K205,5&lt;=IF($L205="",12,$L205),MOD(5-$K205,$N205)=0),$J205,0)))</f>
        <v>0</v>
      </c>
      <c r="T205" s="19" t="n">
        <f aca="false">IF(OR($M205="",$M205="ERR",$J205="",$K205="",$N205=""),0,IF($N205=0,IF(AND(OR(6=7,6=12),6&gt;=$K205,6&lt;=IF($L205="",12,$L205)),$J205,0),IF(AND(6&gt;=$K205,6&lt;=IF($L205="",12,$L205),MOD(6-$K205,$N205)=0),$J205,0)))</f>
        <v>0</v>
      </c>
      <c r="U205" s="19" t="n">
        <f aca="false">IF(OR($M205="",$M205="ERR",$J205="",$K205="",$N205=""),0,IF($N205=0,IF(AND(OR(7=7,7=12),7&gt;=$K205,7&lt;=IF($L205="",12,$L205)),$J205,0),IF(AND(7&gt;=$K205,7&lt;=IF($L205="",12,$L205),MOD(7-$K205,$N205)=0),$J205,0)))</f>
        <v>0</v>
      </c>
      <c r="V205" s="19" t="n">
        <f aca="false">IF(OR($M205="",$M205="ERR",$J205="",$K205="",$N205=""),0,IF($N205=0,IF(AND(OR(8=7,8=12),8&gt;=$K205,8&lt;=IF($L205="",12,$L205)),$J205,0),IF(AND(8&gt;=$K205,8&lt;=IF($L205="",12,$L205),MOD(8-$K205,$N205)=0),$J205,0)))</f>
        <v>0</v>
      </c>
      <c r="W205" s="19" t="n">
        <f aca="false">IF(OR($M205="",$M205="ERR",$J205="",$K205="",$N205=""),0,IF($N205=0,IF(AND(OR(9=7,9=12),9&gt;=$K205,9&lt;=IF($L205="",12,$L205)),$J205,0),IF(AND(9&gt;=$K205,9&lt;=IF($L205="",12,$L205),MOD(9-$K205,$N205)=0),$J205,0)))</f>
        <v>0</v>
      </c>
      <c r="X205" s="19" t="n">
        <f aca="false">IF(OR($M205="",$M205="ERR",$J205="",$K205="",$N205=""),0,IF($N205=0,IF(AND(OR(10=7,10=12),10&gt;=$K205,10&lt;=IF($L205="",12,$L205)),$J205,0),IF(AND(10&gt;=$K205,10&lt;=IF($L205="",12,$L205),MOD(10-$K205,$N205)=0),$J205,0)))</f>
        <v>0</v>
      </c>
      <c r="Y205" s="19" t="n">
        <f aca="false">IF(OR($M205="",$M205="ERR",$J205="",$K205="",$N205=""),0,IF($N205=0,IF(AND(OR(11=7,11=12),11&gt;=$K205,11&lt;=IF($L205="",12,$L205)),$J205,0),IF(AND(11&gt;=$K205,11&lt;=IF($L205="",12,$L205),MOD(11-$K205,$N205)=0),$J205,0)))</f>
        <v>0</v>
      </c>
      <c r="Z205" s="19" t="n">
        <f aca="false">IF(OR($M205="",$M205="ERR",$J205="",$K205="",$N205=""),0,IF($N205=0,IF(AND(OR(12=7,12=12),12&gt;=$K205,12&lt;=IF($L205="",12,$L205)),$J205,0),IF(AND(12&gt;=$K205,12&lt;=IF($L205="",12,$L205),MOD(12-$K205,$N205)=0),$J205,0)))</f>
        <v>0</v>
      </c>
      <c r="AA205" s="36" t="n">
        <f aca="false">SUM(O205:Z205)</f>
        <v>0</v>
      </c>
      <c r="AB205" s="15" t="str">
        <f aca="false">IF(AND($B205="",$D205="",$J205=""),"",IF($B205="","Falta código",IF(ISNA(MATCH($B205,LST_COD,0)),"Código no registrado en Trabajadores",IF($E205="","Concepto no está en el catálogo",IF($M205="ERR","Retención de otro empleador: Origen = Otro empleador",IF(OR($J205="",$K205=""),"Falta monto o mes",IF(OR($K205&lt;1,$K205&gt;12),"Mes inicio inválido",IF(AND($L205&lt;&gt;"",OR($L205&lt;$K205,$L205&gt;12)),"Mes fin inválido",IF($N205="","Falta frecuencia",IF(AND($G205&lt;&gt;"Otro empleador",SUMPRODUCT(($O205:$Z205&lt;&gt;0)*(((COLUMN($O205:$Z205)-14)&lt;INDEX(Trabajadores!$M$6:$M$105,MATCH($B205,LST_COD,0)))+((COLUMN($O205:$Z205)-14)&gt;INDEX(Trabajadores!$N$6:$N$105,MATCH($B205,LST_COD,0)))))&gt;0),"Aviso: hay meses fuera del periodo laboral","OK"))))))))))</f>
        <v/>
      </c>
    </row>
    <row r="206" customFormat="false" ht="15" hidden="false" customHeight="false" outlineLevel="0" collapsed="false">
      <c r="A206" s="23" t="n">
        <v>201</v>
      </c>
      <c r="B206" s="7"/>
      <c r="C206" s="35" t="str">
        <f aca="false">IF($B206="","",IFERROR(INDEX(Trabajadores!$D$6:$D$105,MATCH($B206,LST_COD,0)),"¿Código?"))</f>
        <v/>
      </c>
      <c r="D206" s="30"/>
      <c r="E206" s="9" t="str">
        <f aca="false">IF($D206="","",IFERROR(VLOOKUP($D206,CONC_TABLA,2,FALSE()),""))</f>
        <v/>
      </c>
      <c r="F206" s="9" t="str">
        <f aca="false">IF($D206="","",IFERROR(VLOOKUP($D206,CONC_TABLA,3,FALSE()),""))</f>
        <v/>
      </c>
      <c r="G206" s="30"/>
      <c r="H206" s="30"/>
      <c r="I206" s="30"/>
      <c r="J206" s="29"/>
      <c r="K206" s="28"/>
      <c r="L206" s="28"/>
      <c r="M206" s="9" t="str">
        <f aca="false">IF(OR($B206="",$E206=""),"",IF($E206="INA","INA",IF($G206="Otro empleador",IF($E206="RET","RETO",IF($E206="ORD","OTO","OTX")),IF($E206="RET","ERR",$E206))))</f>
        <v/>
      </c>
      <c r="N206" s="9" t="str">
        <f aca="false">IF($I206="","",IFERROR(VLOOKUP($I206,FREC_TABLA,2,FALSE()),""))</f>
        <v/>
      </c>
      <c r="O206" s="19" t="n">
        <f aca="false">IF(OR($M206="",$M206="ERR",$J206="",$K206="",$N206=""),0,IF($N206=0,IF(AND(OR(1=7,1=12),1&gt;=$K206,1&lt;=IF($L206="",12,$L206)),$J206,0),IF(AND(1&gt;=$K206,1&lt;=IF($L206="",12,$L206),MOD(1-$K206,$N206)=0),$J206,0)))</f>
        <v>0</v>
      </c>
      <c r="P206" s="19" t="n">
        <f aca="false">IF(OR($M206="",$M206="ERR",$J206="",$K206="",$N206=""),0,IF($N206=0,IF(AND(OR(2=7,2=12),2&gt;=$K206,2&lt;=IF($L206="",12,$L206)),$J206,0),IF(AND(2&gt;=$K206,2&lt;=IF($L206="",12,$L206),MOD(2-$K206,$N206)=0),$J206,0)))</f>
        <v>0</v>
      </c>
      <c r="Q206" s="19" t="n">
        <f aca="false">IF(OR($M206="",$M206="ERR",$J206="",$K206="",$N206=""),0,IF($N206=0,IF(AND(OR(3=7,3=12),3&gt;=$K206,3&lt;=IF($L206="",12,$L206)),$J206,0),IF(AND(3&gt;=$K206,3&lt;=IF($L206="",12,$L206),MOD(3-$K206,$N206)=0),$J206,0)))</f>
        <v>0</v>
      </c>
      <c r="R206" s="19" t="n">
        <f aca="false">IF(OR($M206="",$M206="ERR",$J206="",$K206="",$N206=""),0,IF($N206=0,IF(AND(OR(4=7,4=12),4&gt;=$K206,4&lt;=IF($L206="",12,$L206)),$J206,0),IF(AND(4&gt;=$K206,4&lt;=IF($L206="",12,$L206),MOD(4-$K206,$N206)=0),$J206,0)))</f>
        <v>0</v>
      </c>
      <c r="S206" s="19" t="n">
        <f aca="false">IF(OR($M206="",$M206="ERR",$J206="",$K206="",$N206=""),0,IF($N206=0,IF(AND(OR(5=7,5=12),5&gt;=$K206,5&lt;=IF($L206="",12,$L206)),$J206,0),IF(AND(5&gt;=$K206,5&lt;=IF($L206="",12,$L206),MOD(5-$K206,$N206)=0),$J206,0)))</f>
        <v>0</v>
      </c>
      <c r="T206" s="19" t="n">
        <f aca="false">IF(OR($M206="",$M206="ERR",$J206="",$K206="",$N206=""),0,IF($N206=0,IF(AND(OR(6=7,6=12),6&gt;=$K206,6&lt;=IF($L206="",12,$L206)),$J206,0),IF(AND(6&gt;=$K206,6&lt;=IF($L206="",12,$L206),MOD(6-$K206,$N206)=0),$J206,0)))</f>
        <v>0</v>
      </c>
      <c r="U206" s="19" t="n">
        <f aca="false">IF(OR($M206="",$M206="ERR",$J206="",$K206="",$N206=""),0,IF($N206=0,IF(AND(OR(7=7,7=12),7&gt;=$K206,7&lt;=IF($L206="",12,$L206)),$J206,0),IF(AND(7&gt;=$K206,7&lt;=IF($L206="",12,$L206),MOD(7-$K206,$N206)=0),$J206,0)))</f>
        <v>0</v>
      </c>
      <c r="V206" s="19" t="n">
        <f aca="false">IF(OR($M206="",$M206="ERR",$J206="",$K206="",$N206=""),0,IF($N206=0,IF(AND(OR(8=7,8=12),8&gt;=$K206,8&lt;=IF($L206="",12,$L206)),$J206,0),IF(AND(8&gt;=$K206,8&lt;=IF($L206="",12,$L206),MOD(8-$K206,$N206)=0),$J206,0)))</f>
        <v>0</v>
      </c>
      <c r="W206" s="19" t="n">
        <f aca="false">IF(OR($M206="",$M206="ERR",$J206="",$K206="",$N206=""),0,IF($N206=0,IF(AND(OR(9=7,9=12),9&gt;=$K206,9&lt;=IF($L206="",12,$L206)),$J206,0),IF(AND(9&gt;=$K206,9&lt;=IF($L206="",12,$L206),MOD(9-$K206,$N206)=0),$J206,0)))</f>
        <v>0</v>
      </c>
      <c r="X206" s="19" t="n">
        <f aca="false">IF(OR($M206="",$M206="ERR",$J206="",$K206="",$N206=""),0,IF($N206=0,IF(AND(OR(10=7,10=12),10&gt;=$K206,10&lt;=IF($L206="",12,$L206)),$J206,0),IF(AND(10&gt;=$K206,10&lt;=IF($L206="",12,$L206),MOD(10-$K206,$N206)=0),$J206,0)))</f>
        <v>0</v>
      </c>
      <c r="Y206" s="19" t="n">
        <f aca="false">IF(OR($M206="",$M206="ERR",$J206="",$K206="",$N206=""),0,IF($N206=0,IF(AND(OR(11=7,11=12),11&gt;=$K206,11&lt;=IF($L206="",12,$L206)),$J206,0),IF(AND(11&gt;=$K206,11&lt;=IF($L206="",12,$L206),MOD(11-$K206,$N206)=0),$J206,0)))</f>
        <v>0</v>
      </c>
      <c r="Z206" s="19" t="n">
        <f aca="false">IF(OR($M206="",$M206="ERR",$J206="",$K206="",$N206=""),0,IF($N206=0,IF(AND(OR(12=7,12=12),12&gt;=$K206,12&lt;=IF($L206="",12,$L206)),$J206,0),IF(AND(12&gt;=$K206,12&lt;=IF($L206="",12,$L206),MOD(12-$K206,$N206)=0),$J206,0)))</f>
        <v>0</v>
      </c>
      <c r="AA206" s="36" t="n">
        <f aca="false">SUM(O206:Z206)</f>
        <v>0</v>
      </c>
      <c r="AB206" s="15" t="str">
        <f aca="false">IF(AND($B206="",$D206="",$J206=""),"",IF($B206="","Falta código",IF(ISNA(MATCH($B206,LST_COD,0)),"Código no registrado en Trabajadores",IF($E206="","Concepto no está en el catálogo",IF($M206="ERR","Retención de otro empleador: Origen = Otro empleador",IF(OR($J206="",$K206=""),"Falta monto o mes",IF(OR($K206&lt;1,$K206&gt;12),"Mes inicio inválido",IF(AND($L206&lt;&gt;"",OR($L206&lt;$K206,$L206&gt;12)),"Mes fin inválido",IF($N206="","Falta frecuencia",IF(AND($G206&lt;&gt;"Otro empleador",SUMPRODUCT(($O206:$Z206&lt;&gt;0)*(((COLUMN($O206:$Z206)-14)&lt;INDEX(Trabajadores!$M$6:$M$105,MATCH($B206,LST_COD,0)))+((COLUMN($O206:$Z206)-14)&gt;INDEX(Trabajadores!$N$6:$N$105,MATCH($B206,LST_COD,0)))))&gt;0),"Aviso: hay meses fuera del periodo laboral","OK"))))))))))</f>
        <v/>
      </c>
    </row>
    <row r="207" customFormat="false" ht="15" hidden="false" customHeight="false" outlineLevel="0" collapsed="false">
      <c r="A207" s="23" t="n">
        <v>202</v>
      </c>
      <c r="B207" s="7"/>
      <c r="C207" s="35" t="str">
        <f aca="false">IF($B207="","",IFERROR(INDEX(Trabajadores!$D$6:$D$105,MATCH($B207,LST_COD,0)),"¿Código?"))</f>
        <v/>
      </c>
      <c r="D207" s="30"/>
      <c r="E207" s="9" t="str">
        <f aca="false">IF($D207="","",IFERROR(VLOOKUP($D207,CONC_TABLA,2,FALSE()),""))</f>
        <v/>
      </c>
      <c r="F207" s="9" t="str">
        <f aca="false">IF($D207="","",IFERROR(VLOOKUP($D207,CONC_TABLA,3,FALSE()),""))</f>
        <v/>
      </c>
      <c r="G207" s="30"/>
      <c r="H207" s="30"/>
      <c r="I207" s="30"/>
      <c r="J207" s="29"/>
      <c r="K207" s="28"/>
      <c r="L207" s="28"/>
      <c r="M207" s="9" t="str">
        <f aca="false">IF(OR($B207="",$E207=""),"",IF($E207="INA","INA",IF($G207="Otro empleador",IF($E207="RET","RETO",IF($E207="ORD","OTO","OTX")),IF($E207="RET","ERR",$E207))))</f>
        <v/>
      </c>
      <c r="N207" s="9" t="str">
        <f aca="false">IF($I207="","",IFERROR(VLOOKUP($I207,FREC_TABLA,2,FALSE()),""))</f>
        <v/>
      </c>
      <c r="O207" s="19" t="n">
        <f aca="false">IF(OR($M207="",$M207="ERR",$J207="",$K207="",$N207=""),0,IF($N207=0,IF(AND(OR(1=7,1=12),1&gt;=$K207,1&lt;=IF($L207="",12,$L207)),$J207,0),IF(AND(1&gt;=$K207,1&lt;=IF($L207="",12,$L207),MOD(1-$K207,$N207)=0),$J207,0)))</f>
        <v>0</v>
      </c>
      <c r="P207" s="19" t="n">
        <f aca="false">IF(OR($M207="",$M207="ERR",$J207="",$K207="",$N207=""),0,IF($N207=0,IF(AND(OR(2=7,2=12),2&gt;=$K207,2&lt;=IF($L207="",12,$L207)),$J207,0),IF(AND(2&gt;=$K207,2&lt;=IF($L207="",12,$L207),MOD(2-$K207,$N207)=0),$J207,0)))</f>
        <v>0</v>
      </c>
      <c r="Q207" s="19" t="n">
        <f aca="false">IF(OR($M207="",$M207="ERR",$J207="",$K207="",$N207=""),0,IF($N207=0,IF(AND(OR(3=7,3=12),3&gt;=$K207,3&lt;=IF($L207="",12,$L207)),$J207,0),IF(AND(3&gt;=$K207,3&lt;=IF($L207="",12,$L207),MOD(3-$K207,$N207)=0),$J207,0)))</f>
        <v>0</v>
      </c>
      <c r="R207" s="19" t="n">
        <f aca="false">IF(OR($M207="",$M207="ERR",$J207="",$K207="",$N207=""),0,IF($N207=0,IF(AND(OR(4=7,4=12),4&gt;=$K207,4&lt;=IF($L207="",12,$L207)),$J207,0),IF(AND(4&gt;=$K207,4&lt;=IF($L207="",12,$L207),MOD(4-$K207,$N207)=0),$J207,0)))</f>
        <v>0</v>
      </c>
      <c r="S207" s="19" t="n">
        <f aca="false">IF(OR($M207="",$M207="ERR",$J207="",$K207="",$N207=""),0,IF($N207=0,IF(AND(OR(5=7,5=12),5&gt;=$K207,5&lt;=IF($L207="",12,$L207)),$J207,0),IF(AND(5&gt;=$K207,5&lt;=IF($L207="",12,$L207),MOD(5-$K207,$N207)=0),$J207,0)))</f>
        <v>0</v>
      </c>
      <c r="T207" s="19" t="n">
        <f aca="false">IF(OR($M207="",$M207="ERR",$J207="",$K207="",$N207=""),0,IF($N207=0,IF(AND(OR(6=7,6=12),6&gt;=$K207,6&lt;=IF($L207="",12,$L207)),$J207,0),IF(AND(6&gt;=$K207,6&lt;=IF($L207="",12,$L207),MOD(6-$K207,$N207)=0),$J207,0)))</f>
        <v>0</v>
      </c>
      <c r="U207" s="19" t="n">
        <f aca="false">IF(OR($M207="",$M207="ERR",$J207="",$K207="",$N207=""),0,IF($N207=0,IF(AND(OR(7=7,7=12),7&gt;=$K207,7&lt;=IF($L207="",12,$L207)),$J207,0),IF(AND(7&gt;=$K207,7&lt;=IF($L207="",12,$L207),MOD(7-$K207,$N207)=0),$J207,0)))</f>
        <v>0</v>
      </c>
      <c r="V207" s="19" t="n">
        <f aca="false">IF(OR($M207="",$M207="ERR",$J207="",$K207="",$N207=""),0,IF($N207=0,IF(AND(OR(8=7,8=12),8&gt;=$K207,8&lt;=IF($L207="",12,$L207)),$J207,0),IF(AND(8&gt;=$K207,8&lt;=IF($L207="",12,$L207),MOD(8-$K207,$N207)=0),$J207,0)))</f>
        <v>0</v>
      </c>
      <c r="W207" s="19" t="n">
        <f aca="false">IF(OR($M207="",$M207="ERR",$J207="",$K207="",$N207=""),0,IF($N207=0,IF(AND(OR(9=7,9=12),9&gt;=$K207,9&lt;=IF($L207="",12,$L207)),$J207,0),IF(AND(9&gt;=$K207,9&lt;=IF($L207="",12,$L207),MOD(9-$K207,$N207)=0),$J207,0)))</f>
        <v>0</v>
      </c>
      <c r="X207" s="19" t="n">
        <f aca="false">IF(OR($M207="",$M207="ERR",$J207="",$K207="",$N207=""),0,IF($N207=0,IF(AND(OR(10=7,10=12),10&gt;=$K207,10&lt;=IF($L207="",12,$L207)),$J207,0),IF(AND(10&gt;=$K207,10&lt;=IF($L207="",12,$L207),MOD(10-$K207,$N207)=0),$J207,0)))</f>
        <v>0</v>
      </c>
      <c r="Y207" s="19" t="n">
        <f aca="false">IF(OR($M207="",$M207="ERR",$J207="",$K207="",$N207=""),0,IF($N207=0,IF(AND(OR(11=7,11=12),11&gt;=$K207,11&lt;=IF($L207="",12,$L207)),$J207,0),IF(AND(11&gt;=$K207,11&lt;=IF($L207="",12,$L207),MOD(11-$K207,$N207)=0),$J207,0)))</f>
        <v>0</v>
      </c>
      <c r="Z207" s="19" t="n">
        <f aca="false">IF(OR($M207="",$M207="ERR",$J207="",$K207="",$N207=""),0,IF($N207=0,IF(AND(OR(12=7,12=12),12&gt;=$K207,12&lt;=IF($L207="",12,$L207)),$J207,0),IF(AND(12&gt;=$K207,12&lt;=IF($L207="",12,$L207),MOD(12-$K207,$N207)=0),$J207,0)))</f>
        <v>0</v>
      </c>
      <c r="AA207" s="36" t="n">
        <f aca="false">SUM(O207:Z207)</f>
        <v>0</v>
      </c>
      <c r="AB207" s="15" t="str">
        <f aca="false">IF(AND($B207="",$D207="",$J207=""),"",IF($B207="","Falta código",IF(ISNA(MATCH($B207,LST_COD,0)),"Código no registrado en Trabajadores",IF($E207="","Concepto no está en el catálogo",IF($M207="ERR","Retención de otro empleador: Origen = Otro empleador",IF(OR($J207="",$K207=""),"Falta monto o mes",IF(OR($K207&lt;1,$K207&gt;12),"Mes inicio inválido",IF(AND($L207&lt;&gt;"",OR($L207&lt;$K207,$L207&gt;12)),"Mes fin inválido",IF($N207="","Falta frecuencia",IF(AND($G207&lt;&gt;"Otro empleador",SUMPRODUCT(($O207:$Z207&lt;&gt;0)*(((COLUMN($O207:$Z207)-14)&lt;INDEX(Trabajadores!$M$6:$M$105,MATCH($B207,LST_COD,0)))+((COLUMN($O207:$Z207)-14)&gt;INDEX(Trabajadores!$N$6:$N$105,MATCH($B207,LST_COD,0)))))&gt;0),"Aviso: hay meses fuera del periodo laboral","OK"))))))))))</f>
        <v/>
      </c>
    </row>
    <row r="208" customFormat="false" ht="15" hidden="false" customHeight="false" outlineLevel="0" collapsed="false">
      <c r="A208" s="23" t="n">
        <v>203</v>
      </c>
      <c r="B208" s="7"/>
      <c r="C208" s="35" t="str">
        <f aca="false">IF($B208="","",IFERROR(INDEX(Trabajadores!$D$6:$D$105,MATCH($B208,LST_COD,0)),"¿Código?"))</f>
        <v/>
      </c>
      <c r="D208" s="30"/>
      <c r="E208" s="9" t="str">
        <f aca="false">IF($D208="","",IFERROR(VLOOKUP($D208,CONC_TABLA,2,FALSE()),""))</f>
        <v/>
      </c>
      <c r="F208" s="9" t="str">
        <f aca="false">IF($D208="","",IFERROR(VLOOKUP($D208,CONC_TABLA,3,FALSE()),""))</f>
        <v/>
      </c>
      <c r="G208" s="30"/>
      <c r="H208" s="30"/>
      <c r="I208" s="30"/>
      <c r="J208" s="29"/>
      <c r="K208" s="28"/>
      <c r="L208" s="28"/>
      <c r="M208" s="9" t="str">
        <f aca="false">IF(OR($B208="",$E208=""),"",IF($E208="INA","INA",IF($G208="Otro empleador",IF($E208="RET","RETO",IF($E208="ORD","OTO","OTX")),IF($E208="RET","ERR",$E208))))</f>
        <v/>
      </c>
      <c r="N208" s="9" t="str">
        <f aca="false">IF($I208="","",IFERROR(VLOOKUP($I208,FREC_TABLA,2,FALSE()),""))</f>
        <v/>
      </c>
      <c r="O208" s="19" t="n">
        <f aca="false">IF(OR($M208="",$M208="ERR",$J208="",$K208="",$N208=""),0,IF($N208=0,IF(AND(OR(1=7,1=12),1&gt;=$K208,1&lt;=IF($L208="",12,$L208)),$J208,0),IF(AND(1&gt;=$K208,1&lt;=IF($L208="",12,$L208),MOD(1-$K208,$N208)=0),$J208,0)))</f>
        <v>0</v>
      </c>
      <c r="P208" s="19" t="n">
        <f aca="false">IF(OR($M208="",$M208="ERR",$J208="",$K208="",$N208=""),0,IF($N208=0,IF(AND(OR(2=7,2=12),2&gt;=$K208,2&lt;=IF($L208="",12,$L208)),$J208,0),IF(AND(2&gt;=$K208,2&lt;=IF($L208="",12,$L208),MOD(2-$K208,$N208)=0),$J208,0)))</f>
        <v>0</v>
      </c>
      <c r="Q208" s="19" t="n">
        <f aca="false">IF(OR($M208="",$M208="ERR",$J208="",$K208="",$N208=""),0,IF($N208=0,IF(AND(OR(3=7,3=12),3&gt;=$K208,3&lt;=IF($L208="",12,$L208)),$J208,0),IF(AND(3&gt;=$K208,3&lt;=IF($L208="",12,$L208),MOD(3-$K208,$N208)=0),$J208,0)))</f>
        <v>0</v>
      </c>
      <c r="R208" s="19" t="n">
        <f aca="false">IF(OR($M208="",$M208="ERR",$J208="",$K208="",$N208=""),0,IF($N208=0,IF(AND(OR(4=7,4=12),4&gt;=$K208,4&lt;=IF($L208="",12,$L208)),$J208,0),IF(AND(4&gt;=$K208,4&lt;=IF($L208="",12,$L208),MOD(4-$K208,$N208)=0),$J208,0)))</f>
        <v>0</v>
      </c>
      <c r="S208" s="19" t="n">
        <f aca="false">IF(OR($M208="",$M208="ERR",$J208="",$K208="",$N208=""),0,IF($N208=0,IF(AND(OR(5=7,5=12),5&gt;=$K208,5&lt;=IF($L208="",12,$L208)),$J208,0),IF(AND(5&gt;=$K208,5&lt;=IF($L208="",12,$L208),MOD(5-$K208,$N208)=0),$J208,0)))</f>
        <v>0</v>
      </c>
      <c r="T208" s="19" t="n">
        <f aca="false">IF(OR($M208="",$M208="ERR",$J208="",$K208="",$N208=""),0,IF($N208=0,IF(AND(OR(6=7,6=12),6&gt;=$K208,6&lt;=IF($L208="",12,$L208)),$J208,0),IF(AND(6&gt;=$K208,6&lt;=IF($L208="",12,$L208),MOD(6-$K208,$N208)=0),$J208,0)))</f>
        <v>0</v>
      </c>
      <c r="U208" s="19" t="n">
        <f aca="false">IF(OR($M208="",$M208="ERR",$J208="",$K208="",$N208=""),0,IF($N208=0,IF(AND(OR(7=7,7=12),7&gt;=$K208,7&lt;=IF($L208="",12,$L208)),$J208,0),IF(AND(7&gt;=$K208,7&lt;=IF($L208="",12,$L208),MOD(7-$K208,$N208)=0),$J208,0)))</f>
        <v>0</v>
      </c>
      <c r="V208" s="19" t="n">
        <f aca="false">IF(OR($M208="",$M208="ERR",$J208="",$K208="",$N208=""),0,IF($N208=0,IF(AND(OR(8=7,8=12),8&gt;=$K208,8&lt;=IF($L208="",12,$L208)),$J208,0),IF(AND(8&gt;=$K208,8&lt;=IF($L208="",12,$L208),MOD(8-$K208,$N208)=0),$J208,0)))</f>
        <v>0</v>
      </c>
      <c r="W208" s="19" t="n">
        <f aca="false">IF(OR($M208="",$M208="ERR",$J208="",$K208="",$N208=""),0,IF($N208=0,IF(AND(OR(9=7,9=12),9&gt;=$K208,9&lt;=IF($L208="",12,$L208)),$J208,0),IF(AND(9&gt;=$K208,9&lt;=IF($L208="",12,$L208),MOD(9-$K208,$N208)=0),$J208,0)))</f>
        <v>0</v>
      </c>
      <c r="X208" s="19" t="n">
        <f aca="false">IF(OR($M208="",$M208="ERR",$J208="",$K208="",$N208=""),0,IF($N208=0,IF(AND(OR(10=7,10=12),10&gt;=$K208,10&lt;=IF($L208="",12,$L208)),$J208,0),IF(AND(10&gt;=$K208,10&lt;=IF($L208="",12,$L208),MOD(10-$K208,$N208)=0),$J208,0)))</f>
        <v>0</v>
      </c>
      <c r="Y208" s="19" t="n">
        <f aca="false">IF(OR($M208="",$M208="ERR",$J208="",$K208="",$N208=""),0,IF($N208=0,IF(AND(OR(11=7,11=12),11&gt;=$K208,11&lt;=IF($L208="",12,$L208)),$J208,0),IF(AND(11&gt;=$K208,11&lt;=IF($L208="",12,$L208),MOD(11-$K208,$N208)=0),$J208,0)))</f>
        <v>0</v>
      </c>
      <c r="Z208" s="19" t="n">
        <f aca="false">IF(OR($M208="",$M208="ERR",$J208="",$K208="",$N208=""),0,IF($N208=0,IF(AND(OR(12=7,12=12),12&gt;=$K208,12&lt;=IF($L208="",12,$L208)),$J208,0),IF(AND(12&gt;=$K208,12&lt;=IF($L208="",12,$L208),MOD(12-$K208,$N208)=0),$J208,0)))</f>
        <v>0</v>
      </c>
      <c r="AA208" s="36" t="n">
        <f aca="false">SUM(O208:Z208)</f>
        <v>0</v>
      </c>
      <c r="AB208" s="15" t="str">
        <f aca="false">IF(AND($B208="",$D208="",$J208=""),"",IF($B208="","Falta código",IF(ISNA(MATCH($B208,LST_COD,0)),"Código no registrado en Trabajadores",IF($E208="","Concepto no está en el catálogo",IF($M208="ERR","Retención de otro empleador: Origen = Otro empleador",IF(OR($J208="",$K208=""),"Falta monto o mes",IF(OR($K208&lt;1,$K208&gt;12),"Mes inicio inválido",IF(AND($L208&lt;&gt;"",OR($L208&lt;$K208,$L208&gt;12)),"Mes fin inválido",IF($N208="","Falta frecuencia",IF(AND($G208&lt;&gt;"Otro empleador",SUMPRODUCT(($O208:$Z208&lt;&gt;0)*(((COLUMN($O208:$Z208)-14)&lt;INDEX(Trabajadores!$M$6:$M$105,MATCH($B208,LST_COD,0)))+((COLUMN($O208:$Z208)-14)&gt;INDEX(Trabajadores!$N$6:$N$105,MATCH($B208,LST_COD,0)))))&gt;0),"Aviso: hay meses fuera del periodo laboral","OK"))))))))))</f>
        <v/>
      </c>
    </row>
    <row r="209" customFormat="false" ht="15" hidden="false" customHeight="false" outlineLevel="0" collapsed="false">
      <c r="A209" s="23" t="n">
        <v>204</v>
      </c>
      <c r="B209" s="7"/>
      <c r="C209" s="35" t="str">
        <f aca="false">IF($B209="","",IFERROR(INDEX(Trabajadores!$D$6:$D$105,MATCH($B209,LST_COD,0)),"¿Código?"))</f>
        <v/>
      </c>
      <c r="D209" s="30"/>
      <c r="E209" s="9" t="str">
        <f aca="false">IF($D209="","",IFERROR(VLOOKUP($D209,CONC_TABLA,2,FALSE()),""))</f>
        <v/>
      </c>
      <c r="F209" s="9" t="str">
        <f aca="false">IF($D209="","",IFERROR(VLOOKUP($D209,CONC_TABLA,3,FALSE()),""))</f>
        <v/>
      </c>
      <c r="G209" s="30"/>
      <c r="H209" s="30"/>
      <c r="I209" s="30"/>
      <c r="J209" s="29"/>
      <c r="K209" s="28"/>
      <c r="L209" s="28"/>
      <c r="M209" s="9" t="str">
        <f aca="false">IF(OR($B209="",$E209=""),"",IF($E209="INA","INA",IF($G209="Otro empleador",IF($E209="RET","RETO",IF($E209="ORD","OTO","OTX")),IF($E209="RET","ERR",$E209))))</f>
        <v/>
      </c>
      <c r="N209" s="9" t="str">
        <f aca="false">IF($I209="","",IFERROR(VLOOKUP($I209,FREC_TABLA,2,FALSE()),""))</f>
        <v/>
      </c>
      <c r="O209" s="19" t="n">
        <f aca="false">IF(OR($M209="",$M209="ERR",$J209="",$K209="",$N209=""),0,IF($N209=0,IF(AND(OR(1=7,1=12),1&gt;=$K209,1&lt;=IF($L209="",12,$L209)),$J209,0),IF(AND(1&gt;=$K209,1&lt;=IF($L209="",12,$L209),MOD(1-$K209,$N209)=0),$J209,0)))</f>
        <v>0</v>
      </c>
      <c r="P209" s="19" t="n">
        <f aca="false">IF(OR($M209="",$M209="ERR",$J209="",$K209="",$N209=""),0,IF($N209=0,IF(AND(OR(2=7,2=12),2&gt;=$K209,2&lt;=IF($L209="",12,$L209)),$J209,0),IF(AND(2&gt;=$K209,2&lt;=IF($L209="",12,$L209),MOD(2-$K209,$N209)=0),$J209,0)))</f>
        <v>0</v>
      </c>
      <c r="Q209" s="19" t="n">
        <f aca="false">IF(OR($M209="",$M209="ERR",$J209="",$K209="",$N209=""),0,IF($N209=0,IF(AND(OR(3=7,3=12),3&gt;=$K209,3&lt;=IF($L209="",12,$L209)),$J209,0),IF(AND(3&gt;=$K209,3&lt;=IF($L209="",12,$L209),MOD(3-$K209,$N209)=0),$J209,0)))</f>
        <v>0</v>
      </c>
      <c r="R209" s="19" t="n">
        <f aca="false">IF(OR($M209="",$M209="ERR",$J209="",$K209="",$N209=""),0,IF($N209=0,IF(AND(OR(4=7,4=12),4&gt;=$K209,4&lt;=IF($L209="",12,$L209)),$J209,0),IF(AND(4&gt;=$K209,4&lt;=IF($L209="",12,$L209),MOD(4-$K209,$N209)=0),$J209,0)))</f>
        <v>0</v>
      </c>
      <c r="S209" s="19" t="n">
        <f aca="false">IF(OR($M209="",$M209="ERR",$J209="",$K209="",$N209=""),0,IF($N209=0,IF(AND(OR(5=7,5=12),5&gt;=$K209,5&lt;=IF($L209="",12,$L209)),$J209,0),IF(AND(5&gt;=$K209,5&lt;=IF($L209="",12,$L209),MOD(5-$K209,$N209)=0),$J209,0)))</f>
        <v>0</v>
      </c>
      <c r="T209" s="19" t="n">
        <f aca="false">IF(OR($M209="",$M209="ERR",$J209="",$K209="",$N209=""),0,IF($N209=0,IF(AND(OR(6=7,6=12),6&gt;=$K209,6&lt;=IF($L209="",12,$L209)),$J209,0),IF(AND(6&gt;=$K209,6&lt;=IF($L209="",12,$L209),MOD(6-$K209,$N209)=0),$J209,0)))</f>
        <v>0</v>
      </c>
      <c r="U209" s="19" t="n">
        <f aca="false">IF(OR($M209="",$M209="ERR",$J209="",$K209="",$N209=""),0,IF($N209=0,IF(AND(OR(7=7,7=12),7&gt;=$K209,7&lt;=IF($L209="",12,$L209)),$J209,0),IF(AND(7&gt;=$K209,7&lt;=IF($L209="",12,$L209),MOD(7-$K209,$N209)=0),$J209,0)))</f>
        <v>0</v>
      </c>
      <c r="V209" s="19" t="n">
        <f aca="false">IF(OR($M209="",$M209="ERR",$J209="",$K209="",$N209=""),0,IF($N209=0,IF(AND(OR(8=7,8=12),8&gt;=$K209,8&lt;=IF($L209="",12,$L209)),$J209,0),IF(AND(8&gt;=$K209,8&lt;=IF($L209="",12,$L209),MOD(8-$K209,$N209)=0),$J209,0)))</f>
        <v>0</v>
      </c>
      <c r="W209" s="19" t="n">
        <f aca="false">IF(OR($M209="",$M209="ERR",$J209="",$K209="",$N209=""),0,IF($N209=0,IF(AND(OR(9=7,9=12),9&gt;=$K209,9&lt;=IF($L209="",12,$L209)),$J209,0),IF(AND(9&gt;=$K209,9&lt;=IF($L209="",12,$L209),MOD(9-$K209,$N209)=0),$J209,0)))</f>
        <v>0</v>
      </c>
      <c r="X209" s="19" t="n">
        <f aca="false">IF(OR($M209="",$M209="ERR",$J209="",$K209="",$N209=""),0,IF($N209=0,IF(AND(OR(10=7,10=12),10&gt;=$K209,10&lt;=IF($L209="",12,$L209)),$J209,0),IF(AND(10&gt;=$K209,10&lt;=IF($L209="",12,$L209),MOD(10-$K209,$N209)=0),$J209,0)))</f>
        <v>0</v>
      </c>
      <c r="Y209" s="19" t="n">
        <f aca="false">IF(OR($M209="",$M209="ERR",$J209="",$K209="",$N209=""),0,IF($N209=0,IF(AND(OR(11=7,11=12),11&gt;=$K209,11&lt;=IF($L209="",12,$L209)),$J209,0),IF(AND(11&gt;=$K209,11&lt;=IF($L209="",12,$L209),MOD(11-$K209,$N209)=0),$J209,0)))</f>
        <v>0</v>
      </c>
      <c r="Z209" s="19" t="n">
        <f aca="false">IF(OR($M209="",$M209="ERR",$J209="",$K209="",$N209=""),0,IF($N209=0,IF(AND(OR(12=7,12=12),12&gt;=$K209,12&lt;=IF($L209="",12,$L209)),$J209,0),IF(AND(12&gt;=$K209,12&lt;=IF($L209="",12,$L209),MOD(12-$K209,$N209)=0),$J209,0)))</f>
        <v>0</v>
      </c>
      <c r="AA209" s="36" t="n">
        <f aca="false">SUM(O209:Z209)</f>
        <v>0</v>
      </c>
      <c r="AB209" s="15" t="str">
        <f aca="false">IF(AND($B209="",$D209="",$J209=""),"",IF($B209="","Falta código",IF(ISNA(MATCH($B209,LST_COD,0)),"Código no registrado en Trabajadores",IF($E209="","Concepto no está en el catálogo",IF($M209="ERR","Retención de otro empleador: Origen = Otro empleador",IF(OR($J209="",$K209=""),"Falta monto o mes",IF(OR($K209&lt;1,$K209&gt;12),"Mes inicio inválido",IF(AND($L209&lt;&gt;"",OR($L209&lt;$K209,$L209&gt;12)),"Mes fin inválido",IF($N209="","Falta frecuencia",IF(AND($G209&lt;&gt;"Otro empleador",SUMPRODUCT(($O209:$Z209&lt;&gt;0)*(((COLUMN($O209:$Z209)-14)&lt;INDEX(Trabajadores!$M$6:$M$105,MATCH($B209,LST_COD,0)))+((COLUMN($O209:$Z209)-14)&gt;INDEX(Trabajadores!$N$6:$N$105,MATCH($B209,LST_COD,0)))))&gt;0),"Aviso: hay meses fuera del periodo laboral","OK"))))))))))</f>
        <v/>
      </c>
    </row>
    <row r="210" customFormat="false" ht="15" hidden="false" customHeight="false" outlineLevel="0" collapsed="false">
      <c r="A210" s="23" t="n">
        <v>205</v>
      </c>
      <c r="B210" s="7"/>
      <c r="C210" s="35" t="str">
        <f aca="false">IF($B210="","",IFERROR(INDEX(Trabajadores!$D$6:$D$105,MATCH($B210,LST_COD,0)),"¿Código?"))</f>
        <v/>
      </c>
      <c r="D210" s="30"/>
      <c r="E210" s="9" t="str">
        <f aca="false">IF($D210="","",IFERROR(VLOOKUP($D210,CONC_TABLA,2,FALSE()),""))</f>
        <v/>
      </c>
      <c r="F210" s="9" t="str">
        <f aca="false">IF($D210="","",IFERROR(VLOOKUP($D210,CONC_TABLA,3,FALSE()),""))</f>
        <v/>
      </c>
      <c r="G210" s="30"/>
      <c r="H210" s="30"/>
      <c r="I210" s="30"/>
      <c r="J210" s="29"/>
      <c r="K210" s="28"/>
      <c r="L210" s="28"/>
      <c r="M210" s="9" t="str">
        <f aca="false">IF(OR($B210="",$E210=""),"",IF($E210="INA","INA",IF($G210="Otro empleador",IF($E210="RET","RETO",IF($E210="ORD","OTO","OTX")),IF($E210="RET","ERR",$E210))))</f>
        <v/>
      </c>
      <c r="N210" s="9" t="str">
        <f aca="false">IF($I210="","",IFERROR(VLOOKUP($I210,FREC_TABLA,2,FALSE()),""))</f>
        <v/>
      </c>
      <c r="O210" s="19" t="n">
        <f aca="false">IF(OR($M210="",$M210="ERR",$J210="",$K210="",$N210=""),0,IF($N210=0,IF(AND(OR(1=7,1=12),1&gt;=$K210,1&lt;=IF($L210="",12,$L210)),$J210,0),IF(AND(1&gt;=$K210,1&lt;=IF($L210="",12,$L210),MOD(1-$K210,$N210)=0),$J210,0)))</f>
        <v>0</v>
      </c>
      <c r="P210" s="19" t="n">
        <f aca="false">IF(OR($M210="",$M210="ERR",$J210="",$K210="",$N210=""),0,IF($N210=0,IF(AND(OR(2=7,2=12),2&gt;=$K210,2&lt;=IF($L210="",12,$L210)),$J210,0),IF(AND(2&gt;=$K210,2&lt;=IF($L210="",12,$L210),MOD(2-$K210,$N210)=0),$J210,0)))</f>
        <v>0</v>
      </c>
      <c r="Q210" s="19" t="n">
        <f aca="false">IF(OR($M210="",$M210="ERR",$J210="",$K210="",$N210=""),0,IF($N210=0,IF(AND(OR(3=7,3=12),3&gt;=$K210,3&lt;=IF($L210="",12,$L210)),$J210,0),IF(AND(3&gt;=$K210,3&lt;=IF($L210="",12,$L210),MOD(3-$K210,$N210)=0),$J210,0)))</f>
        <v>0</v>
      </c>
      <c r="R210" s="19" t="n">
        <f aca="false">IF(OR($M210="",$M210="ERR",$J210="",$K210="",$N210=""),0,IF($N210=0,IF(AND(OR(4=7,4=12),4&gt;=$K210,4&lt;=IF($L210="",12,$L210)),$J210,0),IF(AND(4&gt;=$K210,4&lt;=IF($L210="",12,$L210),MOD(4-$K210,$N210)=0),$J210,0)))</f>
        <v>0</v>
      </c>
      <c r="S210" s="19" t="n">
        <f aca="false">IF(OR($M210="",$M210="ERR",$J210="",$K210="",$N210=""),0,IF($N210=0,IF(AND(OR(5=7,5=12),5&gt;=$K210,5&lt;=IF($L210="",12,$L210)),$J210,0),IF(AND(5&gt;=$K210,5&lt;=IF($L210="",12,$L210),MOD(5-$K210,$N210)=0),$J210,0)))</f>
        <v>0</v>
      </c>
      <c r="T210" s="19" t="n">
        <f aca="false">IF(OR($M210="",$M210="ERR",$J210="",$K210="",$N210=""),0,IF($N210=0,IF(AND(OR(6=7,6=12),6&gt;=$K210,6&lt;=IF($L210="",12,$L210)),$J210,0),IF(AND(6&gt;=$K210,6&lt;=IF($L210="",12,$L210),MOD(6-$K210,$N210)=0),$J210,0)))</f>
        <v>0</v>
      </c>
      <c r="U210" s="19" t="n">
        <f aca="false">IF(OR($M210="",$M210="ERR",$J210="",$K210="",$N210=""),0,IF($N210=0,IF(AND(OR(7=7,7=12),7&gt;=$K210,7&lt;=IF($L210="",12,$L210)),$J210,0),IF(AND(7&gt;=$K210,7&lt;=IF($L210="",12,$L210),MOD(7-$K210,$N210)=0),$J210,0)))</f>
        <v>0</v>
      </c>
      <c r="V210" s="19" t="n">
        <f aca="false">IF(OR($M210="",$M210="ERR",$J210="",$K210="",$N210=""),0,IF($N210=0,IF(AND(OR(8=7,8=12),8&gt;=$K210,8&lt;=IF($L210="",12,$L210)),$J210,0),IF(AND(8&gt;=$K210,8&lt;=IF($L210="",12,$L210),MOD(8-$K210,$N210)=0),$J210,0)))</f>
        <v>0</v>
      </c>
      <c r="W210" s="19" t="n">
        <f aca="false">IF(OR($M210="",$M210="ERR",$J210="",$K210="",$N210=""),0,IF($N210=0,IF(AND(OR(9=7,9=12),9&gt;=$K210,9&lt;=IF($L210="",12,$L210)),$J210,0),IF(AND(9&gt;=$K210,9&lt;=IF($L210="",12,$L210),MOD(9-$K210,$N210)=0),$J210,0)))</f>
        <v>0</v>
      </c>
      <c r="X210" s="19" t="n">
        <f aca="false">IF(OR($M210="",$M210="ERR",$J210="",$K210="",$N210=""),0,IF($N210=0,IF(AND(OR(10=7,10=12),10&gt;=$K210,10&lt;=IF($L210="",12,$L210)),$J210,0),IF(AND(10&gt;=$K210,10&lt;=IF($L210="",12,$L210),MOD(10-$K210,$N210)=0),$J210,0)))</f>
        <v>0</v>
      </c>
      <c r="Y210" s="19" t="n">
        <f aca="false">IF(OR($M210="",$M210="ERR",$J210="",$K210="",$N210=""),0,IF($N210=0,IF(AND(OR(11=7,11=12),11&gt;=$K210,11&lt;=IF($L210="",12,$L210)),$J210,0),IF(AND(11&gt;=$K210,11&lt;=IF($L210="",12,$L210),MOD(11-$K210,$N210)=0),$J210,0)))</f>
        <v>0</v>
      </c>
      <c r="Z210" s="19" t="n">
        <f aca="false">IF(OR($M210="",$M210="ERR",$J210="",$K210="",$N210=""),0,IF($N210=0,IF(AND(OR(12=7,12=12),12&gt;=$K210,12&lt;=IF($L210="",12,$L210)),$J210,0),IF(AND(12&gt;=$K210,12&lt;=IF($L210="",12,$L210),MOD(12-$K210,$N210)=0),$J210,0)))</f>
        <v>0</v>
      </c>
      <c r="AA210" s="36" t="n">
        <f aca="false">SUM(O210:Z210)</f>
        <v>0</v>
      </c>
      <c r="AB210" s="15" t="str">
        <f aca="false">IF(AND($B210="",$D210="",$J210=""),"",IF($B210="","Falta código",IF(ISNA(MATCH($B210,LST_COD,0)),"Código no registrado en Trabajadores",IF($E210="","Concepto no está en el catálogo",IF($M210="ERR","Retención de otro empleador: Origen = Otro empleador",IF(OR($J210="",$K210=""),"Falta monto o mes",IF(OR($K210&lt;1,$K210&gt;12),"Mes inicio inválido",IF(AND($L210&lt;&gt;"",OR($L210&lt;$K210,$L210&gt;12)),"Mes fin inválido",IF($N210="","Falta frecuencia",IF(AND($G210&lt;&gt;"Otro empleador",SUMPRODUCT(($O210:$Z210&lt;&gt;0)*(((COLUMN($O210:$Z210)-14)&lt;INDEX(Trabajadores!$M$6:$M$105,MATCH($B210,LST_COD,0)))+((COLUMN($O210:$Z210)-14)&gt;INDEX(Trabajadores!$N$6:$N$105,MATCH($B210,LST_COD,0)))))&gt;0),"Aviso: hay meses fuera del periodo laboral","OK"))))))))))</f>
        <v/>
      </c>
    </row>
    <row r="211" customFormat="false" ht="15" hidden="false" customHeight="false" outlineLevel="0" collapsed="false">
      <c r="A211" s="23" t="n">
        <v>206</v>
      </c>
      <c r="B211" s="7"/>
      <c r="C211" s="35" t="str">
        <f aca="false">IF($B211="","",IFERROR(INDEX(Trabajadores!$D$6:$D$105,MATCH($B211,LST_COD,0)),"¿Código?"))</f>
        <v/>
      </c>
      <c r="D211" s="30"/>
      <c r="E211" s="9" t="str">
        <f aca="false">IF($D211="","",IFERROR(VLOOKUP($D211,CONC_TABLA,2,FALSE()),""))</f>
        <v/>
      </c>
      <c r="F211" s="9" t="str">
        <f aca="false">IF($D211="","",IFERROR(VLOOKUP($D211,CONC_TABLA,3,FALSE()),""))</f>
        <v/>
      </c>
      <c r="G211" s="30"/>
      <c r="H211" s="30"/>
      <c r="I211" s="30"/>
      <c r="J211" s="29"/>
      <c r="K211" s="28"/>
      <c r="L211" s="28"/>
      <c r="M211" s="9" t="str">
        <f aca="false">IF(OR($B211="",$E211=""),"",IF($E211="INA","INA",IF($G211="Otro empleador",IF($E211="RET","RETO",IF($E211="ORD","OTO","OTX")),IF($E211="RET","ERR",$E211))))</f>
        <v/>
      </c>
      <c r="N211" s="9" t="str">
        <f aca="false">IF($I211="","",IFERROR(VLOOKUP($I211,FREC_TABLA,2,FALSE()),""))</f>
        <v/>
      </c>
      <c r="O211" s="19" t="n">
        <f aca="false">IF(OR($M211="",$M211="ERR",$J211="",$K211="",$N211=""),0,IF($N211=0,IF(AND(OR(1=7,1=12),1&gt;=$K211,1&lt;=IF($L211="",12,$L211)),$J211,0),IF(AND(1&gt;=$K211,1&lt;=IF($L211="",12,$L211),MOD(1-$K211,$N211)=0),$J211,0)))</f>
        <v>0</v>
      </c>
      <c r="P211" s="19" t="n">
        <f aca="false">IF(OR($M211="",$M211="ERR",$J211="",$K211="",$N211=""),0,IF($N211=0,IF(AND(OR(2=7,2=12),2&gt;=$K211,2&lt;=IF($L211="",12,$L211)),$J211,0),IF(AND(2&gt;=$K211,2&lt;=IF($L211="",12,$L211),MOD(2-$K211,$N211)=0),$J211,0)))</f>
        <v>0</v>
      </c>
      <c r="Q211" s="19" t="n">
        <f aca="false">IF(OR($M211="",$M211="ERR",$J211="",$K211="",$N211=""),0,IF($N211=0,IF(AND(OR(3=7,3=12),3&gt;=$K211,3&lt;=IF($L211="",12,$L211)),$J211,0),IF(AND(3&gt;=$K211,3&lt;=IF($L211="",12,$L211),MOD(3-$K211,$N211)=0),$J211,0)))</f>
        <v>0</v>
      </c>
      <c r="R211" s="19" t="n">
        <f aca="false">IF(OR($M211="",$M211="ERR",$J211="",$K211="",$N211=""),0,IF($N211=0,IF(AND(OR(4=7,4=12),4&gt;=$K211,4&lt;=IF($L211="",12,$L211)),$J211,0),IF(AND(4&gt;=$K211,4&lt;=IF($L211="",12,$L211),MOD(4-$K211,$N211)=0),$J211,0)))</f>
        <v>0</v>
      </c>
      <c r="S211" s="19" t="n">
        <f aca="false">IF(OR($M211="",$M211="ERR",$J211="",$K211="",$N211=""),0,IF($N211=0,IF(AND(OR(5=7,5=12),5&gt;=$K211,5&lt;=IF($L211="",12,$L211)),$J211,0),IF(AND(5&gt;=$K211,5&lt;=IF($L211="",12,$L211),MOD(5-$K211,$N211)=0),$J211,0)))</f>
        <v>0</v>
      </c>
      <c r="T211" s="19" t="n">
        <f aca="false">IF(OR($M211="",$M211="ERR",$J211="",$K211="",$N211=""),0,IF($N211=0,IF(AND(OR(6=7,6=12),6&gt;=$K211,6&lt;=IF($L211="",12,$L211)),$J211,0),IF(AND(6&gt;=$K211,6&lt;=IF($L211="",12,$L211),MOD(6-$K211,$N211)=0),$J211,0)))</f>
        <v>0</v>
      </c>
      <c r="U211" s="19" t="n">
        <f aca="false">IF(OR($M211="",$M211="ERR",$J211="",$K211="",$N211=""),0,IF($N211=0,IF(AND(OR(7=7,7=12),7&gt;=$K211,7&lt;=IF($L211="",12,$L211)),$J211,0),IF(AND(7&gt;=$K211,7&lt;=IF($L211="",12,$L211),MOD(7-$K211,$N211)=0),$J211,0)))</f>
        <v>0</v>
      </c>
      <c r="V211" s="19" t="n">
        <f aca="false">IF(OR($M211="",$M211="ERR",$J211="",$K211="",$N211=""),0,IF($N211=0,IF(AND(OR(8=7,8=12),8&gt;=$K211,8&lt;=IF($L211="",12,$L211)),$J211,0),IF(AND(8&gt;=$K211,8&lt;=IF($L211="",12,$L211),MOD(8-$K211,$N211)=0),$J211,0)))</f>
        <v>0</v>
      </c>
      <c r="W211" s="19" t="n">
        <f aca="false">IF(OR($M211="",$M211="ERR",$J211="",$K211="",$N211=""),0,IF($N211=0,IF(AND(OR(9=7,9=12),9&gt;=$K211,9&lt;=IF($L211="",12,$L211)),$J211,0),IF(AND(9&gt;=$K211,9&lt;=IF($L211="",12,$L211),MOD(9-$K211,$N211)=0),$J211,0)))</f>
        <v>0</v>
      </c>
      <c r="X211" s="19" t="n">
        <f aca="false">IF(OR($M211="",$M211="ERR",$J211="",$K211="",$N211=""),0,IF($N211=0,IF(AND(OR(10=7,10=12),10&gt;=$K211,10&lt;=IF($L211="",12,$L211)),$J211,0),IF(AND(10&gt;=$K211,10&lt;=IF($L211="",12,$L211),MOD(10-$K211,$N211)=0),$J211,0)))</f>
        <v>0</v>
      </c>
      <c r="Y211" s="19" t="n">
        <f aca="false">IF(OR($M211="",$M211="ERR",$J211="",$K211="",$N211=""),0,IF($N211=0,IF(AND(OR(11=7,11=12),11&gt;=$K211,11&lt;=IF($L211="",12,$L211)),$J211,0),IF(AND(11&gt;=$K211,11&lt;=IF($L211="",12,$L211),MOD(11-$K211,$N211)=0),$J211,0)))</f>
        <v>0</v>
      </c>
      <c r="Z211" s="19" t="n">
        <f aca="false">IF(OR($M211="",$M211="ERR",$J211="",$K211="",$N211=""),0,IF($N211=0,IF(AND(OR(12=7,12=12),12&gt;=$K211,12&lt;=IF($L211="",12,$L211)),$J211,0),IF(AND(12&gt;=$K211,12&lt;=IF($L211="",12,$L211),MOD(12-$K211,$N211)=0),$J211,0)))</f>
        <v>0</v>
      </c>
      <c r="AA211" s="36" t="n">
        <f aca="false">SUM(O211:Z211)</f>
        <v>0</v>
      </c>
      <c r="AB211" s="15" t="str">
        <f aca="false">IF(AND($B211="",$D211="",$J211=""),"",IF($B211="","Falta código",IF(ISNA(MATCH($B211,LST_COD,0)),"Código no registrado en Trabajadores",IF($E211="","Concepto no está en el catálogo",IF($M211="ERR","Retención de otro empleador: Origen = Otro empleador",IF(OR($J211="",$K211=""),"Falta monto o mes",IF(OR($K211&lt;1,$K211&gt;12),"Mes inicio inválido",IF(AND($L211&lt;&gt;"",OR($L211&lt;$K211,$L211&gt;12)),"Mes fin inválido",IF($N211="","Falta frecuencia",IF(AND($G211&lt;&gt;"Otro empleador",SUMPRODUCT(($O211:$Z211&lt;&gt;0)*(((COLUMN($O211:$Z211)-14)&lt;INDEX(Trabajadores!$M$6:$M$105,MATCH($B211,LST_COD,0)))+((COLUMN($O211:$Z211)-14)&gt;INDEX(Trabajadores!$N$6:$N$105,MATCH($B211,LST_COD,0)))))&gt;0),"Aviso: hay meses fuera del periodo laboral","OK"))))))))))</f>
        <v/>
      </c>
    </row>
    <row r="212" customFormat="false" ht="15" hidden="false" customHeight="false" outlineLevel="0" collapsed="false">
      <c r="A212" s="23" t="n">
        <v>207</v>
      </c>
      <c r="B212" s="7"/>
      <c r="C212" s="35" t="str">
        <f aca="false">IF($B212="","",IFERROR(INDEX(Trabajadores!$D$6:$D$105,MATCH($B212,LST_COD,0)),"¿Código?"))</f>
        <v/>
      </c>
      <c r="D212" s="30"/>
      <c r="E212" s="9" t="str">
        <f aca="false">IF($D212="","",IFERROR(VLOOKUP($D212,CONC_TABLA,2,FALSE()),""))</f>
        <v/>
      </c>
      <c r="F212" s="9" t="str">
        <f aca="false">IF($D212="","",IFERROR(VLOOKUP($D212,CONC_TABLA,3,FALSE()),""))</f>
        <v/>
      </c>
      <c r="G212" s="30"/>
      <c r="H212" s="30"/>
      <c r="I212" s="30"/>
      <c r="J212" s="29"/>
      <c r="K212" s="28"/>
      <c r="L212" s="28"/>
      <c r="M212" s="9" t="str">
        <f aca="false">IF(OR($B212="",$E212=""),"",IF($E212="INA","INA",IF($G212="Otro empleador",IF($E212="RET","RETO",IF($E212="ORD","OTO","OTX")),IF($E212="RET","ERR",$E212))))</f>
        <v/>
      </c>
      <c r="N212" s="9" t="str">
        <f aca="false">IF($I212="","",IFERROR(VLOOKUP($I212,FREC_TABLA,2,FALSE()),""))</f>
        <v/>
      </c>
      <c r="O212" s="19" t="n">
        <f aca="false">IF(OR($M212="",$M212="ERR",$J212="",$K212="",$N212=""),0,IF($N212=0,IF(AND(OR(1=7,1=12),1&gt;=$K212,1&lt;=IF($L212="",12,$L212)),$J212,0),IF(AND(1&gt;=$K212,1&lt;=IF($L212="",12,$L212),MOD(1-$K212,$N212)=0),$J212,0)))</f>
        <v>0</v>
      </c>
      <c r="P212" s="19" t="n">
        <f aca="false">IF(OR($M212="",$M212="ERR",$J212="",$K212="",$N212=""),0,IF($N212=0,IF(AND(OR(2=7,2=12),2&gt;=$K212,2&lt;=IF($L212="",12,$L212)),$J212,0),IF(AND(2&gt;=$K212,2&lt;=IF($L212="",12,$L212),MOD(2-$K212,$N212)=0),$J212,0)))</f>
        <v>0</v>
      </c>
      <c r="Q212" s="19" t="n">
        <f aca="false">IF(OR($M212="",$M212="ERR",$J212="",$K212="",$N212=""),0,IF($N212=0,IF(AND(OR(3=7,3=12),3&gt;=$K212,3&lt;=IF($L212="",12,$L212)),$J212,0),IF(AND(3&gt;=$K212,3&lt;=IF($L212="",12,$L212),MOD(3-$K212,$N212)=0),$J212,0)))</f>
        <v>0</v>
      </c>
      <c r="R212" s="19" t="n">
        <f aca="false">IF(OR($M212="",$M212="ERR",$J212="",$K212="",$N212=""),0,IF($N212=0,IF(AND(OR(4=7,4=12),4&gt;=$K212,4&lt;=IF($L212="",12,$L212)),$J212,0),IF(AND(4&gt;=$K212,4&lt;=IF($L212="",12,$L212),MOD(4-$K212,$N212)=0),$J212,0)))</f>
        <v>0</v>
      </c>
      <c r="S212" s="19" t="n">
        <f aca="false">IF(OR($M212="",$M212="ERR",$J212="",$K212="",$N212=""),0,IF($N212=0,IF(AND(OR(5=7,5=12),5&gt;=$K212,5&lt;=IF($L212="",12,$L212)),$J212,0),IF(AND(5&gt;=$K212,5&lt;=IF($L212="",12,$L212),MOD(5-$K212,$N212)=0),$J212,0)))</f>
        <v>0</v>
      </c>
      <c r="T212" s="19" t="n">
        <f aca="false">IF(OR($M212="",$M212="ERR",$J212="",$K212="",$N212=""),0,IF($N212=0,IF(AND(OR(6=7,6=12),6&gt;=$K212,6&lt;=IF($L212="",12,$L212)),$J212,0),IF(AND(6&gt;=$K212,6&lt;=IF($L212="",12,$L212),MOD(6-$K212,$N212)=0),$J212,0)))</f>
        <v>0</v>
      </c>
      <c r="U212" s="19" t="n">
        <f aca="false">IF(OR($M212="",$M212="ERR",$J212="",$K212="",$N212=""),0,IF($N212=0,IF(AND(OR(7=7,7=12),7&gt;=$K212,7&lt;=IF($L212="",12,$L212)),$J212,0),IF(AND(7&gt;=$K212,7&lt;=IF($L212="",12,$L212),MOD(7-$K212,$N212)=0),$J212,0)))</f>
        <v>0</v>
      </c>
      <c r="V212" s="19" t="n">
        <f aca="false">IF(OR($M212="",$M212="ERR",$J212="",$K212="",$N212=""),0,IF($N212=0,IF(AND(OR(8=7,8=12),8&gt;=$K212,8&lt;=IF($L212="",12,$L212)),$J212,0),IF(AND(8&gt;=$K212,8&lt;=IF($L212="",12,$L212),MOD(8-$K212,$N212)=0),$J212,0)))</f>
        <v>0</v>
      </c>
      <c r="W212" s="19" t="n">
        <f aca="false">IF(OR($M212="",$M212="ERR",$J212="",$K212="",$N212=""),0,IF($N212=0,IF(AND(OR(9=7,9=12),9&gt;=$K212,9&lt;=IF($L212="",12,$L212)),$J212,0),IF(AND(9&gt;=$K212,9&lt;=IF($L212="",12,$L212),MOD(9-$K212,$N212)=0),$J212,0)))</f>
        <v>0</v>
      </c>
      <c r="X212" s="19" t="n">
        <f aca="false">IF(OR($M212="",$M212="ERR",$J212="",$K212="",$N212=""),0,IF($N212=0,IF(AND(OR(10=7,10=12),10&gt;=$K212,10&lt;=IF($L212="",12,$L212)),$J212,0),IF(AND(10&gt;=$K212,10&lt;=IF($L212="",12,$L212),MOD(10-$K212,$N212)=0),$J212,0)))</f>
        <v>0</v>
      </c>
      <c r="Y212" s="19" t="n">
        <f aca="false">IF(OR($M212="",$M212="ERR",$J212="",$K212="",$N212=""),0,IF($N212=0,IF(AND(OR(11=7,11=12),11&gt;=$K212,11&lt;=IF($L212="",12,$L212)),$J212,0),IF(AND(11&gt;=$K212,11&lt;=IF($L212="",12,$L212),MOD(11-$K212,$N212)=0),$J212,0)))</f>
        <v>0</v>
      </c>
      <c r="Z212" s="19" t="n">
        <f aca="false">IF(OR($M212="",$M212="ERR",$J212="",$K212="",$N212=""),0,IF($N212=0,IF(AND(OR(12=7,12=12),12&gt;=$K212,12&lt;=IF($L212="",12,$L212)),$J212,0),IF(AND(12&gt;=$K212,12&lt;=IF($L212="",12,$L212),MOD(12-$K212,$N212)=0),$J212,0)))</f>
        <v>0</v>
      </c>
      <c r="AA212" s="36" t="n">
        <f aca="false">SUM(O212:Z212)</f>
        <v>0</v>
      </c>
      <c r="AB212" s="15" t="str">
        <f aca="false">IF(AND($B212="",$D212="",$J212=""),"",IF($B212="","Falta código",IF(ISNA(MATCH($B212,LST_COD,0)),"Código no registrado en Trabajadores",IF($E212="","Concepto no está en el catálogo",IF($M212="ERR","Retención de otro empleador: Origen = Otro empleador",IF(OR($J212="",$K212=""),"Falta monto o mes",IF(OR($K212&lt;1,$K212&gt;12),"Mes inicio inválido",IF(AND($L212&lt;&gt;"",OR($L212&lt;$K212,$L212&gt;12)),"Mes fin inválido",IF($N212="","Falta frecuencia",IF(AND($G212&lt;&gt;"Otro empleador",SUMPRODUCT(($O212:$Z212&lt;&gt;0)*(((COLUMN($O212:$Z212)-14)&lt;INDEX(Trabajadores!$M$6:$M$105,MATCH($B212,LST_COD,0)))+((COLUMN($O212:$Z212)-14)&gt;INDEX(Trabajadores!$N$6:$N$105,MATCH($B212,LST_COD,0)))))&gt;0),"Aviso: hay meses fuera del periodo laboral","OK"))))))))))</f>
        <v/>
      </c>
    </row>
    <row r="213" customFormat="false" ht="15" hidden="false" customHeight="false" outlineLevel="0" collapsed="false">
      <c r="A213" s="23" t="n">
        <v>208</v>
      </c>
      <c r="B213" s="7"/>
      <c r="C213" s="35" t="str">
        <f aca="false">IF($B213="","",IFERROR(INDEX(Trabajadores!$D$6:$D$105,MATCH($B213,LST_COD,0)),"¿Código?"))</f>
        <v/>
      </c>
      <c r="D213" s="30"/>
      <c r="E213" s="9" t="str">
        <f aca="false">IF($D213="","",IFERROR(VLOOKUP($D213,CONC_TABLA,2,FALSE()),""))</f>
        <v/>
      </c>
      <c r="F213" s="9" t="str">
        <f aca="false">IF($D213="","",IFERROR(VLOOKUP($D213,CONC_TABLA,3,FALSE()),""))</f>
        <v/>
      </c>
      <c r="G213" s="30"/>
      <c r="H213" s="30"/>
      <c r="I213" s="30"/>
      <c r="J213" s="29"/>
      <c r="K213" s="28"/>
      <c r="L213" s="28"/>
      <c r="M213" s="9" t="str">
        <f aca="false">IF(OR($B213="",$E213=""),"",IF($E213="INA","INA",IF($G213="Otro empleador",IF($E213="RET","RETO",IF($E213="ORD","OTO","OTX")),IF($E213="RET","ERR",$E213))))</f>
        <v/>
      </c>
      <c r="N213" s="9" t="str">
        <f aca="false">IF($I213="","",IFERROR(VLOOKUP($I213,FREC_TABLA,2,FALSE()),""))</f>
        <v/>
      </c>
      <c r="O213" s="19" t="n">
        <f aca="false">IF(OR($M213="",$M213="ERR",$J213="",$K213="",$N213=""),0,IF($N213=0,IF(AND(OR(1=7,1=12),1&gt;=$K213,1&lt;=IF($L213="",12,$L213)),$J213,0),IF(AND(1&gt;=$K213,1&lt;=IF($L213="",12,$L213),MOD(1-$K213,$N213)=0),$J213,0)))</f>
        <v>0</v>
      </c>
      <c r="P213" s="19" t="n">
        <f aca="false">IF(OR($M213="",$M213="ERR",$J213="",$K213="",$N213=""),0,IF($N213=0,IF(AND(OR(2=7,2=12),2&gt;=$K213,2&lt;=IF($L213="",12,$L213)),$J213,0),IF(AND(2&gt;=$K213,2&lt;=IF($L213="",12,$L213),MOD(2-$K213,$N213)=0),$J213,0)))</f>
        <v>0</v>
      </c>
      <c r="Q213" s="19" t="n">
        <f aca="false">IF(OR($M213="",$M213="ERR",$J213="",$K213="",$N213=""),0,IF($N213=0,IF(AND(OR(3=7,3=12),3&gt;=$K213,3&lt;=IF($L213="",12,$L213)),$J213,0),IF(AND(3&gt;=$K213,3&lt;=IF($L213="",12,$L213),MOD(3-$K213,$N213)=0),$J213,0)))</f>
        <v>0</v>
      </c>
      <c r="R213" s="19" t="n">
        <f aca="false">IF(OR($M213="",$M213="ERR",$J213="",$K213="",$N213=""),0,IF($N213=0,IF(AND(OR(4=7,4=12),4&gt;=$K213,4&lt;=IF($L213="",12,$L213)),$J213,0),IF(AND(4&gt;=$K213,4&lt;=IF($L213="",12,$L213),MOD(4-$K213,$N213)=0),$J213,0)))</f>
        <v>0</v>
      </c>
      <c r="S213" s="19" t="n">
        <f aca="false">IF(OR($M213="",$M213="ERR",$J213="",$K213="",$N213=""),0,IF($N213=0,IF(AND(OR(5=7,5=12),5&gt;=$K213,5&lt;=IF($L213="",12,$L213)),$J213,0),IF(AND(5&gt;=$K213,5&lt;=IF($L213="",12,$L213),MOD(5-$K213,$N213)=0),$J213,0)))</f>
        <v>0</v>
      </c>
      <c r="T213" s="19" t="n">
        <f aca="false">IF(OR($M213="",$M213="ERR",$J213="",$K213="",$N213=""),0,IF($N213=0,IF(AND(OR(6=7,6=12),6&gt;=$K213,6&lt;=IF($L213="",12,$L213)),$J213,0),IF(AND(6&gt;=$K213,6&lt;=IF($L213="",12,$L213),MOD(6-$K213,$N213)=0),$J213,0)))</f>
        <v>0</v>
      </c>
      <c r="U213" s="19" t="n">
        <f aca="false">IF(OR($M213="",$M213="ERR",$J213="",$K213="",$N213=""),0,IF($N213=0,IF(AND(OR(7=7,7=12),7&gt;=$K213,7&lt;=IF($L213="",12,$L213)),$J213,0),IF(AND(7&gt;=$K213,7&lt;=IF($L213="",12,$L213),MOD(7-$K213,$N213)=0),$J213,0)))</f>
        <v>0</v>
      </c>
      <c r="V213" s="19" t="n">
        <f aca="false">IF(OR($M213="",$M213="ERR",$J213="",$K213="",$N213=""),0,IF($N213=0,IF(AND(OR(8=7,8=12),8&gt;=$K213,8&lt;=IF($L213="",12,$L213)),$J213,0),IF(AND(8&gt;=$K213,8&lt;=IF($L213="",12,$L213),MOD(8-$K213,$N213)=0),$J213,0)))</f>
        <v>0</v>
      </c>
      <c r="W213" s="19" t="n">
        <f aca="false">IF(OR($M213="",$M213="ERR",$J213="",$K213="",$N213=""),0,IF($N213=0,IF(AND(OR(9=7,9=12),9&gt;=$K213,9&lt;=IF($L213="",12,$L213)),$J213,0),IF(AND(9&gt;=$K213,9&lt;=IF($L213="",12,$L213),MOD(9-$K213,$N213)=0),$J213,0)))</f>
        <v>0</v>
      </c>
      <c r="X213" s="19" t="n">
        <f aca="false">IF(OR($M213="",$M213="ERR",$J213="",$K213="",$N213=""),0,IF($N213=0,IF(AND(OR(10=7,10=12),10&gt;=$K213,10&lt;=IF($L213="",12,$L213)),$J213,0),IF(AND(10&gt;=$K213,10&lt;=IF($L213="",12,$L213),MOD(10-$K213,$N213)=0),$J213,0)))</f>
        <v>0</v>
      </c>
      <c r="Y213" s="19" t="n">
        <f aca="false">IF(OR($M213="",$M213="ERR",$J213="",$K213="",$N213=""),0,IF($N213=0,IF(AND(OR(11=7,11=12),11&gt;=$K213,11&lt;=IF($L213="",12,$L213)),$J213,0),IF(AND(11&gt;=$K213,11&lt;=IF($L213="",12,$L213),MOD(11-$K213,$N213)=0),$J213,0)))</f>
        <v>0</v>
      </c>
      <c r="Z213" s="19" t="n">
        <f aca="false">IF(OR($M213="",$M213="ERR",$J213="",$K213="",$N213=""),0,IF($N213=0,IF(AND(OR(12=7,12=12),12&gt;=$K213,12&lt;=IF($L213="",12,$L213)),$J213,0),IF(AND(12&gt;=$K213,12&lt;=IF($L213="",12,$L213),MOD(12-$K213,$N213)=0),$J213,0)))</f>
        <v>0</v>
      </c>
      <c r="AA213" s="36" t="n">
        <f aca="false">SUM(O213:Z213)</f>
        <v>0</v>
      </c>
      <c r="AB213" s="15" t="str">
        <f aca="false">IF(AND($B213="",$D213="",$J213=""),"",IF($B213="","Falta código",IF(ISNA(MATCH($B213,LST_COD,0)),"Código no registrado en Trabajadores",IF($E213="","Concepto no está en el catálogo",IF($M213="ERR","Retención de otro empleador: Origen = Otro empleador",IF(OR($J213="",$K213=""),"Falta monto o mes",IF(OR($K213&lt;1,$K213&gt;12),"Mes inicio inválido",IF(AND($L213&lt;&gt;"",OR($L213&lt;$K213,$L213&gt;12)),"Mes fin inválido",IF($N213="","Falta frecuencia",IF(AND($G213&lt;&gt;"Otro empleador",SUMPRODUCT(($O213:$Z213&lt;&gt;0)*(((COLUMN($O213:$Z213)-14)&lt;INDEX(Trabajadores!$M$6:$M$105,MATCH($B213,LST_COD,0)))+((COLUMN($O213:$Z213)-14)&gt;INDEX(Trabajadores!$N$6:$N$105,MATCH($B213,LST_COD,0)))))&gt;0),"Aviso: hay meses fuera del periodo laboral","OK"))))))))))</f>
        <v/>
      </c>
    </row>
    <row r="214" customFormat="false" ht="15" hidden="false" customHeight="false" outlineLevel="0" collapsed="false">
      <c r="A214" s="23" t="n">
        <v>209</v>
      </c>
      <c r="B214" s="7"/>
      <c r="C214" s="35" t="str">
        <f aca="false">IF($B214="","",IFERROR(INDEX(Trabajadores!$D$6:$D$105,MATCH($B214,LST_COD,0)),"¿Código?"))</f>
        <v/>
      </c>
      <c r="D214" s="30"/>
      <c r="E214" s="9" t="str">
        <f aca="false">IF($D214="","",IFERROR(VLOOKUP($D214,CONC_TABLA,2,FALSE()),""))</f>
        <v/>
      </c>
      <c r="F214" s="9" t="str">
        <f aca="false">IF($D214="","",IFERROR(VLOOKUP($D214,CONC_TABLA,3,FALSE()),""))</f>
        <v/>
      </c>
      <c r="G214" s="30"/>
      <c r="H214" s="30"/>
      <c r="I214" s="30"/>
      <c r="J214" s="29"/>
      <c r="K214" s="28"/>
      <c r="L214" s="28"/>
      <c r="M214" s="9" t="str">
        <f aca="false">IF(OR($B214="",$E214=""),"",IF($E214="INA","INA",IF($G214="Otro empleador",IF($E214="RET","RETO",IF($E214="ORD","OTO","OTX")),IF($E214="RET","ERR",$E214))))</f>
        <v/>
      </c>
      <c r="N214" s="9" t="str">
        <f aca="false">IF($I214="","",IFERROR(VLOOKUP($I214,FREC_TABLA,2,FALSE()),""))</f>
        <v/>
      </c>
      <c r="O214" s="19" t="n">
        <f aca="false">IF(OR($M214="",$M214="ERR",$J214="",$K214="",$N214=""),0,IF($N214=0,IF(AND(OR(1=7,1=12),1&gt;=$K214,1&lt;=IF($L214="",12,$L214)),$J214,0),IF(AND(1&gt;=$K214,1&lt;=IF($L214="",12,$L214),MOD(1-$K214,$N214)=0),$J214,0)))</f>
        <v>0</v>
      </c>
      <c r="P214" s="19" t="n">
        <f aca="false">IF(OR($M214="",$M214="ERR",$J214="",$K214="",$N214=""),0,IF($N214=0,IF(AND(OR(2=7,2=12),2&gt;=$K214,2&lt;=IF($L214="",12,$L214)),$J214,0),IF(AND(2&gt;=$K214,2&lt;=IF($L214="",12,$L214),MOD(2-$K214,$N214)=0),$J214,0)))</f>
        <v>0</v>
      </c>
      <c r="Q214" s="19" t="n">
        <f aca="false">IF(OR($M214="",$M214="ERR",$J214="",$K214="",$N214=""),0,IF($N214=0,IF(AND(OR(3=7,3=12),3&gt;=$K214,3&lt;=IF($L214="",12,$L214)),$J214,0),IF(AND(3&gt;=$K214,3&lt;=IF($L214="",12,$L214),MOD(3-$K214,$N214)=0),$J214,0)))</f>
        <v>0</v>
      </c>
      <c r="R214" s="19" t="n">
        <f aca="false">IF(OR($M214="",$M214="ERR",$J214="",$K214="",$N214=""),0,IF($N214=0,IF(AND(OR(4=7,4=12),4&gt;=$K214,4&lt;=IF($L214="",12,$L214)),$J214,0),IF(AND(4&gt;=$K214,4&lt;=IF($L214="",12,$L214),MOD(4-$K214,$N214)=0),$J214,0)))</f>
        <v>0</v>
      </c>
      <c r="S214" s="19" t="n">
        <f aca="false">IF(OR($M214="",$M214="ERR",$J214="",$K214="",$N214=""),0,IF($N214=0,IF(AND(OR(5=7,5=12),5&gt;=$K214,5&lt;=IF($L214="",12,$L214)),$J214,0),IF(AND(5&gt;=$K214,5&lt;=IF($L214="",12,$L214),MOD(5-$K214,$N214)=0),$J214,0)))</f>
        <v>0</v>
      </c>
      <c r="T214" s="19" t="n">
        <f aca="false">IF(OR($M214="",$M214="ERR",$J214="",$K214="",$N214=""),0,IF($N214=0,IF(AND(OR(6=7,6=12),6&gt;=$K214,6&lt;=IF($L214="",12,$L214)),$J214,0),IF(AND(6&gt;=$K214,6&lt;=IF($L214="",12,$L214),MOD(6-$K214,$N214)=0),$J214,0)))</f>
        <v>0</v>
      </c>
      <c r="U214" s="19" t="n">
        <f aca="false">IF(OR($M214="",$M214="ERR",$J214="",$K214="",$N214=""),0,IF($N214=0,IF(AND(OR(7=7,7=12),7&gt;=$K214,7&lt;=IF($L214="",12,$L214)),$J214,0),IF(AND(7&gt;=$K214,7&lt;=IF($L214="",12,$L214),MOD(7-$K214,$N214)=0),$J214,0)))</f>
        <v>0</v>
      </c>
      <c r="V214" s="19" t="n">
        <f aca="false">IF(OR($M214="",$M214="ERR",$J214="",$K214="",$N214=""),0,IF($N214=0,IF(AND(OR(8=7,8=12),8&gt;=$K214,8&lt;=IF($L214="",12,$L214)),$J214,0),IF(AND(8&gt;=$K214,8&lt;=IF($L214="",12,$L214),MOD(8-$K214,$N214)=0),$J214,0)))</f>
        <v>0</v>
      </c>
      <c r="W214" s="19" t="n">
        <f aca="false">IF(OR($M214="",$M214="ERR",$J214="",$K214="",$N214=""),0,IF($N214=0,IF(AND(OR(9=7,9=12),9&gt;=$K214,9&lt;=IF($L214="",12,$L214)),$J214,0),IF(AND(9&gt;=$K214,9&lt;=IF($L214="",12,$L214),MOD(9-$K214,$N214)=0),$J214,0)))</f>
        <v>0</v>
      </c>
      <c r="X214" s="19" t="n">
        <f aca="false">IF(OR($M214="",$M214="ERR",$J214="",$K214="",$N214=""),0,IF($N214=0,IF(AND(OR(10=7,10=12),10&gt;=$K214,10&lt;=IF($L214="",12,$L214)),$J214,0),IF(AND(10&gt;=$K214,10&lt;=IF($L214="",12,$L214),MOD(10-$K214,$N214)=0),$J214,0)))</f>
        <v>0</v>
      </c>
      <c r="Y214" s="19" t="n">
        <f aca="false">IF(OR($M214="",$M214="ERR",$J214="",$K214="",$N214=""),0,IF($N214=0,IF(AND(OR(11=7,11=12),11&gt;=$K214,11&lt;=IF($L214="",12,$L214)),$J214,0),IF(AND(11&gt;=$K214,11&lt;=IF($L214="",12,$L214),MOD(11-$K214,$N214)=0),$J214,0)))</f>
        <v>0</v>
      </c>
      <c r="Z214" s="19" t="n">
        <f aca="false">IF(OR($M214="",$M214="ERR",$J214="",$K214="",$N214=""),0,IF($N214=0,IF(AND(OR(12=7,12=12),12&gt;=$K214,12&lt;=IF($L214="",12,$L214)),$J214,0),IF(AND(12&gt;=$K214,12&lt;=IF($L214="",12,$L214),MOD(12-$K214,$N214)=0),$J214,0)))</f>
        <v>0</v>
      </c>
      <c r="AA214" s="36" t="n">
        <f aca="false">SUM(O214:Z214)</f>
        <v>0</v>
      </c>
      <c r="AB214" s="15" t="str">
        <f aca="false">IF(AND($B214="",$D214="",$J214=""),"",IF($B214="","Falta código",IF(ISNA(MATCH($B214,LST_COD,0)),"Código no registrado en Trabajadores",IF($E214="","Concepto no está en el catálogo",IF($M214="ERR","Retención de otro empleador: Origen = Otro empleador",IF(OR($J214="",$K214=""),"Falta monto o mes",IF(OR($K214&lt;1,$K214&gt;12),"Mes inicio inválido",IF(AND($L214&lt;&gt;"",OR($L214&lt;$K214,$L214&gt;12)),"Mes fin inválido",IF($N214="","Falta frecuencia",IF(AND($G214&lt;&gt;"Otro empleador",SUMPRODUCT(($O214:$Z214&lt;&gt;0)*(((COLUMN($O214:$Z214)-14)&lt;INDEX(Trabajadores!$M$6:$M$105,MATCH($B214,LST_COD,0)))+((COLUMN($O214:$Z214)-14)&gt;INDEX(Trabajadores!$N$6:$N$105,MATCH($B214,LST_COD,0)))))&gt;0),"Aviso: hay meses fuera del periodo laboral","OK"))))))))))</f>
        <v/>
      </c>
    </row>
    <row r="215" customFormat="false" ht="15" hidden="false" customHeight="false" outlineLevel="0" collapsed="false">
      <c r="A215" s="23" t="n">
        <v>210</v>
      </c>
      <c r="B215" s="7"/>
      <c r="C215" s="35" t="str">
        <f aca="false">IF($B215="","",IFERROR(INDEX(Trabajadores!$D$6:$D$105,MATCH($B215,LST_COD,0)),"¿Código?"))</f>
        <v/>
      </c>
      <c r="D215" s="30"/>
      <c r="E215" s="9" t="str">
        <f aca="false">IF($D215="","",IFERROR(VLOOKUP($D215,CONC_TABLA,2,FALSE()),""))</f>
        <v/>
      </c>
      <c r="F215" s="9" t="str">
        <f aca="false">IF($D215="","",IFERROR(VLOOKUP($D215,CONC_TABLA,3,FALSE()),""))</f>
        <v/>
      </c>
      <c r="G215" s="30"/>
      <c r="H215" s="30"/>
      <c r="I215" s="30"/>
      <c r="J215" s="29"/>
      <c r="K215" s="28"/>
      <c r="L215" s="28"/>
      <c r="M215" s="9" t="str">
        <f aca="false">IF(OR($B215="",$E215=""),"",IF($E215="INA","INA",IF($G215="Otro empleador",IF($E215="RET","RETO",IF($E215="ORD","OTO","OTX")),IF($E215="RET","ERR",$E215))))</f>
        <v/>
      </c>
      <c r="N215" s="9" t="str">
        <f aca="false">IF($I215="","",IFERROR(VLOOKUP($I215,FREC_TABLA,2,FALSE()),""))</f>
        <v/>
      </c>
      <c r="O215" s="19" t="n">
        <f aca="false">IF(OR($M215="",$M215="ERR",$J215="",$K215="",$N215=""),0,IF($N215=0,IF(AND(OR(1=7,1=12),1&gt;=$K215,1&lt;=IF($L215="",12,$L215)),$J215,0),IF(AND(1&gt;=$K215,1&lt;=IF($L215="",12,$L215),MOD(1-$K215,$N215)=0),$J215,0)))</f>
        <v>0</v>
      </c>
      <c r="P215" s="19" t="n">
        <f aca="false">IF(OR($M215="",$M215="ERR",$J215="",$K215="",$N215=""),0,IF($N215=0,IF(AND(OR(2=7,2=12),2&gt;=$K215,2&lt;=IF($L215="",12,$L215)),$J215,0),IF(AND(2&gt;=$K215,2&lt;=IF($L215="",12,$L215),MOD(2-$K215,$N215)=0),$J215,0)))</f>
        <v>0</v>
      </c>
      <c r="Q215" s="19" t="n">
        <f aca="false">IF(OR($M215="",$M215="ERR",$J215="",$K215="",$N215=""),0,IF($N215=0,IF(AND(OR(3=7,3=12),3&gt;=$K215,3&lt;=IF($L215="",12,$L215)),$J215,0),IF(AND(3&gt;=$K215,3&lt;=IF($L215="",12,$L215),MOD(3-$K215,$N215)=0),$J215,0)))</f>
        <v>0</v>
      </c>
      <c r="R215" s="19" t="n">
        <f aca="false">IF(OR($M215="",$M215="ERR",$J215="",$K215="",$N215=""),0,IF($N215=0,IF(AND(OR(4=7,4=12),4&gt;=$K215,4&lt;=IF($L215="",12,$L215)),$J215,0),IF(AND(4&gt;=$K215,4&lt;=IF($L215="",12,$L215),MOD(4-$K215,$N215)=0),$J215,0)))</f>
        <v>0</v>
      </c>
      <c r="S215" s="19" t="n">
        <f aca="false">IF(OR($M215="",$M215="ERR",$J215="",$K215="",$N215=""),0,IF($N215=0,IF(AND(OR(5=7,5=12),5&gt;=$K215,5&lt;=IF($L215="",12,$L215)),$J215,0),IF(AND(5&gt;=$K215,5&lt;=IF($L215="",12,$L215),MOD(5-$K215,$N215)=0),$J215,0)))</f>
        <v>0</v>
      </c>
      <c r="T215" s="19" t="n">
        <f aca="false">IF(OR($M215="",$M215="ERR",$J215="",$K215="",$N215=""),0,IF($N215=0,IF(AND(OR(6=7,6=12),6&gt;=$K215,6&lt;=IF($L215="",12,$L215)),$J215,0),IF(AND(6&gt;=$K215,6&lt;=IF($L215="",12,$L215),MOD(6-$K215,$N215)=0),$J215,0)))</f>
        <v>0</v>
      </c>
      <c r="U215" s="19" t="n">
        <f aca="false">IF(OR($M215="",$M215="ERR",$J215="",$K215="",$N215=""),0,IF($N215=0,IF(AND(OR(7=7,7=12),7&gt;=$K215,7&lt;=IF($L215="",12,$L215)),$J215,0),IF(AND(7&gt;=$K215,7&lt;=IF($L215="",12,$L215),MOD(7-$K215,$N215)=0),$J215,0)))</f>
        <v>0</v>
      </c>
      <c r="V215" s="19" t="n">
        <f aca="false">IF(OR($M215="",$M215="ERR",$J215="",$K215="",$N215=""),0,IF($N215=0,IF(AND(OR(8=7,8=12),8&gt;=$K215,8&lt;=IF($L215="",12,$L215)),$J215,0),IF(AND(8&gt;=$K215,8&lt;=IF($L215="",12,$L215),MOD(8-$K215,$N215)=0),$J215,0)))</f>
        <v>0</v>
      </c>
      <c r="W215" s="19" t="n">
        <f aca="false">IF(OR($M215="",$M215="ERR",$J215="",$K215="",$N215=""),0,IF($N215=0,IF(AND(OR(9=7,9=12),9&gt;=$K215,9&lt;=IF($L215="",12,$L215)),$J215,0),IF(AND(9&gt;=$K215,9&lt;=IF($L215="",12,$L215),MOD(9-$K215,$N215)=0),$J215,0)))</f>
        <v>0</v>
      </c>
      <c r="X215" s="19" t="n">
        <f aca="false">IF(OR($M215="",$M215="ERR",$J215="",$K215="",$N215=""),0,IF($N215=0,IF(AND(OR(10=7,10=12),10&gt;=$K215,10&lt;=IF($L215="",12,$L215)),$J215,0),IF(AND(10&gt;=$K215,10&lt;=IF($L215="",12,$L215),MOD(10-$K215,$N215)=0),$J215,0)))</f>
        <v>0</v>
      </c>
      <c r="Y215" s="19" t="n">
        <f aca="false">IF(OR($M215="",$M215="ERR",$J215="",$K215="",$N215=""),0,IF($N215=0,IF(AND(OR(11=7,11=12),11&gt;=$K215,11&lt;=IF($L215="",12,$L215)),$J215,0),IF(AND(11&gt;=$K215,11&lt;=IF($L215="",12,$L215),MOD(11-$K215,$N215)=0),$J215,0)))</f>
        <v>0</v>
      </c>
      <c r="Z215" s="19" t="n">
        <f aca="false">IF(OR($M215="",$M215="ERR",$J215="",$K215="",$N215=""),0,IF($N215=0,IF(AND(OR(12=7,12=12),12&gt;=$K215,12&lt;=IF($L215="",12,$L215)),$J215,0),IF(AND(12&gt;=$K215,12&lt;=IF($L215="",12,$L215),MOD(12-$K215,$N215)=0),$J215,0)))</f>
        <v>0</v>
      </c>
      <c r="AA215" s="36" t="n">
        <f aca="false">SUM(O215:Z215)</f>
        <v>0</v>
      </c>
      <c r="AB215" s="15" t="str">
        <f aca="false">IF(AND($B215="",$D215="",$J215=""),"",IF($B215="","Falta código",IF(ISNA(MATCH($B215,LST_COD,0)),"Código no registrado en Trabajadores",IF($E215="","Concepto no está en el catálogo",IF($M215="ERR","Retención de otro empleador: Origen = Otro empleador",IF(OR($J215="",$K215=""),"Falta monto o mes",IF(OR($K215&lt;1,$K215&gt;12),"Mes inicio inválido",IF(AND($L215&lt;&gt;"",OR($L215&lt;$K215,$L215&gt;12)),"Mes fin inválido",IF($N215="","Falta frecuencia",IF(AND($G215&lt;&gt;"Otro empleador",SUMPRODUCT(($O215:$Z215&lt;&gt;0)*(((COLUMN($O215:$Z215)-14)&lt;INDEX(Trabajadores!$M$6:$M$105,MATCH($B215,LST_COD,0)))+((COLUMN($O215:$Z215)-14)&gt;INDEX(Trabajadores!$N$6:$N$105,MATCH($B215,LST_COD,0)))))&gt;0),"Aviso: hay meses fuera del periodo laboral","OK"))))))))))</f>
        <v/>
      </c>
    </row>
    <row r="216" customFormat="false" ht="15" hidden="false" customHeight="false" outlineLevel="0" collapsed="false">
      <c r="A216" s="23" t="n">
        <v>211</v>
      </c>
      <c r="B216" s="7"/>
      <c r="C216" s="35" t="str">
        <f aca="false">IF($B216="","",IFERROR(INDEX(Trabajadores!$D$6:$D$105,MATCH($B216,LST_COD,0)),"¿Código?"))</f>
        <v/>
      </c>
      <c r="D216" s="30"/>
      <c r="E216" s="9" t="str">
        <f aca="false">IF($D216="","",IFERROR(VLOOKUP($D216,CONC_TABLA,2,FALSE()),""))</f>
        <v/>
      </c>
      <c r="F216" s="9" t="str">
        <f aca="false">IF($D216="","",IFERROR(VLOOKUP($D216,CONC_TABLA,3,FALSE()),""))</f>
        <v/>
      </c>
      <c r="G216" s="30"/>
      <c r="H216" s="30"/>
      <c r="I216" s="30"/>
      <c r="J216" s="29"/>
      <c r="K216" s="28"/>
      <c r="L216" s="28"/>
      <c r="M216" s="9" t="str">
        <f aca="false">IF(OR($B216="",$E216=""),"",IF($E216="INA","INA",IF($G216="Otro empleador",IF($E216="RET","RETO",IF($E216="ORD","OTO","OTX")),IF($E216="RET","ERR",$E216))))</f>
        <v/>
      </c>
      <c r="N216" s="9" t="str">
        <f aca="false">IF($I216="","",IFERROR(VLOOKUP($I216,FREC_TABLA,2,FALSE()),""))</f>
        <v/>
      </c>
      <c r="O216" s="19" t="n">
        <f aca="false">IF(OR($M216="",$M216="ERR",$J216="",$K216="",$N216=""),0,IF($N216=0,IF(AND(OR(1=7,1=12),1&gt;=$K216,1&lt;=IF($L216="",12,$L216)),$J216,0),IF(AND(1&gt;=$K216,1&lt;=IF($L216="",12,$L216),MOD(1-$K216,$N216)=0),$J216,0)))</f>
        <v>0</v>
      </c>
      <c r="P216" s="19" t="n">
        <f aca="false">IF(OR($M216="",$M216="ERR",$J216="",$K216="",$N216=""),0,IF($N216=0,IF(AND(OR(2=7,2=12),2&gt;=$K216,2&lt;=IF($L216="",12,$L216)),$J216,0),IF(AND(2&gt;=$K216,2&lt;=IF($L216="",12,$L216),MOD(2-$K216,$N216)=0),$J216,0)))</f>
        <v>0</v>
      </c>
      <c r="Q216" s="19" t="n">
        <f aca="false">IF(OR($M216="",$M216="ERR",$J216="",$K216="",$N216=""),0,IF($N216=0,IF(AND(OR(3=7,3=12),3&gt;=$K216,3&lt;=IF($L216="",12,$L216)),$J216,0),IF(AND(3&gt;=$K216,3&lt;=IF($L216="",12,$L216),MOD(3-$K216,$N216)=0),$J216,0)))</f>
        <v>0</v>
      </c>
      <c r="R216" s="19" t="n">
        <f aca="false">IF(OR($M216="",$M216="ERR",$J216="",$K216="",$N216=""),0,IF($N216=0,IF(AND(OR(4=7,4=12),4&gt;=$K216,4&lt;=IF($L216="",12,$L216)),$J216,0),IF(AND(4&gt;=$K216,4&lt;=IF($L216="",12,$L216),MOD(4-$K216,$N216)=0),$J216,0)))</f>
        <v>0</v>
      </c>
      <c r="S216" s="19" t="n">
        <f aca="false">IF(OR($M216="",$M216="ERR",$J216="",$K216="",$N216=""),0,IF($N216=0,IF(AND(OR(5=7,5=12),5&gt;=$K216,5&lt;=IF($L216="",12,$L216)),$J216,0),IF(AND(5&gt;=$K216,5&lt;=IF($L216="",12,$L216),MOD(5-$K216,$N216)=0),$J216,0)))</f>
        <v>0</v>
      </c>
      <c r="T216" s="19" t="n">
        <f aca="false">IF(OR($M216="",$M216="ERR",$J216="",$K216="",$N216=""),0,IF($N216=0,IF(AND(OR(6=7,6=12),6&gt;=$K216,6&lt;=IF($L216="",12,$L216)),$J216,0),IF(AND(6&gt;=$K216,6&lt;=IF($L216="",12,$L216),MOD(6-$K216,$N216)=0),$J216,0)))</f>
        <v>0</v>
      </c>
      <c r="U216" s="19" t="n">
        <f aca="false">IF(OR($M216="",$M216="ERR",$J216="",$K216="",$N216=""),0,IF($N216=0,IF(AND(OR(7=7,7=12),7&gt;=$K216,7&lt;=IF($L216="",12,$L216)),$J216,0),IF(AND(7&gt;=$K216,7&lt;=IF($L216="",12,$L216),MOD(7-$K216,$N216)=0),$J216,0)))</f>
        <v>0</v>
      </c>
      <c r="V216" s="19" t="n">
        <f aca="false">IF(OR($M216="",$M216="ERR",$J216="",$K216="",$N216=""),0,IF($N216=0,IF(AND(OR(8=7,8=12),8&gt;=$K216,8&lt;=IF($L216="",12,$L216)),$J216,0),IF(AND(8&gt;=$K216,8&lt;=IF($L216="",12,$L216),MOD(8-$K216,$N216)=0),$J216,0)))</f>
        <v>0</v>
      </c>
      <c r="W216" s="19" t="n">
        <f aca="false">IF(OR($M216="",$M216="ERR",$J216="",$K216="",$N216=""),0,IF($N216=0,IF(AND(OR(9=7,9=12),9&gt;=$K216,9&lt;=IF($L216="",12,$L216)),$J216,0),IF(AND(9&gt;=$K216,9&lt;=IF($L216="",12,$L216),MOD(9-$K216,$N216)=0),$J216,0)))</f>
        <v>0</v>
      </c>
      <c r="X216" s="19" t="n">
        <f aca="false">IF(OR($M216="",$M216="ERR",$J216="",$K216="",$N216=""),0,IF($N216=0,IF(AND(OR(10=7,10=12),10&gt;=$K216,10&lt;=IF($L216="",12,$L216)),$J216,0),IF(AND(10&gt;=$K216,10&lt;=IF($L216="",12,$L216),MOD(10-$K216,$N216)=0),$J216,0)))</f>
        <v>0</v>
      </c>
      <c r="Y216" s="19" t="n">
        <f aca="false">IF(OR($M216="",$M216="ERR",$J216="",$K216="",$N216=""),0,IF($N216=0,IF(AND(OR(11=7,11=12),11&gt;=$K216,11&lt;=IF($L216="",12,$L216)),$J216,0),IF(AND(11&gt;=$K216,11&lt;=IF($L216="",12,$L216),MOD(11-$K216,$N216)=0),$J216,0)))</f>
        <v>0</v>
      </c>
      <c r="Z216" s="19" t="n">
        <f aca="false">IF(OR($M216="",$M216="ERR",$J216="",$K216="",$N216=""),0,IF($N216=0,IF(AND(OR(12=7,12=12),12&gt;=$K216,12&lt;=IF($L216="",12,$L216)),$J216,0),IF(AND(12&gt;=$K216,12&lt;=IF($L216="",12,$L216),MOD(12-$K216,$N216)=0),$J216,0)))</f>
        <v>0</v>
      </c>
      <c r="AA216" s="36" t="n">
        <f aca="false">SUM(O216:Z216)</f>
        <v>0</v>
      </c>
      <c r="AB216" s="15" t="str">
        <f aca="false">IF(AND($B216="",$D216="",$J216=""),"",IF($B216="","Falta código",IF(ISNA(MATCH($B216,LST_COD,0)),"Código no registrado en Trabajadores",IF($E216="","Concepto no está en el catálogo",IF($M216="ERR","Retención de otro empleador: Origen = Otro empleador",IF(OR($J216="",$K216=""),"Falta monto o mes",IF(OR($K216&lt;1,$K216&gt;12),"Mes inicio inválido",IF(AND($L216&lt;&gt;"",OR($L216&lt;$K216,$L216&gt;12)),"Mes fin inválido",IF($N216="","Falta frecuencia",IF(AND($G216&lt;&gt;"Otro empleador",SUMPRODUCT(($O216:$Z216&lt;&gt;0)*(((COLUMN($O216:$Z216)-14)&lt;INDEX(Trabajadores!$M$6:$M$105,MATCH($B216,LST_COD,0)))+((COLUMN($O216:$Z216)-14)&gt;INDEX(Trabajadores!$N$6:$N$105,MATCH($B216,LST_COD,0)))))&gt;0),"Aviso: hay meses fuera del periodo laboral","OK"))))))))))</f>
        <v/>
      </c>
    </row>
    <row r="217" customFormat="false" ht="15" hidden="false" customHeight="false" outlineLevel="0" collapsed="false">
      <c r="A217" s="23" t="n">
        <v>212</v>
      </c>
      <c r="B217" s="7"/>
      <c r="C217" s="35" t="str">
        <f aca="false">IF($B217="","",IFERROR(INDEX(Trabajadores!$D$6:$D$105,MATCH($B217,LST_COD,0)),"¿Código?"))</f>
        <v/>
      </c>
      <c r="D217" s="30"/>
      <c r="E217" s="9" t="str">
        <f aca="false">IF($D217="","",IFERROR(VLOOKUP($D217,CONC_TABLA,2,FALSE()),""))</f>
        <v/>
      </c>
      <c r="F217" s="9" t="str">
        <f aca="false">IF($D217="","",IFERROR(VLOOKUP($D217,CONC_TABLA,3,FALSE()),""))</f>
        <v/>
      </c>
      <c r="G217" s="30"/>
      <c r="H217" s="30"/>
      <c r="I217" s="30"/>
      <c r="J217" s="29"/>
      <c r="K217" s="28"/>
      <c r="L217" s="28"/>
      <c r="M217" s="9" t="str">
        <f aca="false">IF(OR($B217="",$E217=""),"",IF($E217="INA","INA",IF($G217="Otro empleador",IF($E217="RET","RETO",IF($E217="ORD","OTO","OTX")),IF($E217="RET","ERR",$E217))))</f>
        <v/>
      </c>
      <c r="N217" s="9" t="str">
        <f aca="false">IF($I217="","",IFERROR(VLOOKUP($I217,FREC_TABLA,2,FALSE()),""))</f>
        <v/>
      </c>
      <c r="O217" s="19" t="n">
        <f aca="false">IF(OR($M217="",$M217="ERR",$J217="",$K217="",$N217=""),0,IF($N217=0,IF(AND(OR(1=7,1=12),1&gt;=$K217,1&lt;=IF($L217="",12,$L217)),$J217,0),IF(AND(1&gt;=$K217,1&lt;=IF($L217="",12,$L217),MOD(1-$K217,$N217)=0),$J217,0)))</f>
        <v>0</v>
      </c>
      <c r="P217" s="19" t="n">
        <f aca="false">IF(OR($M217="",$M217="ERR",$J217="",$K217="",$N217=""),0,IF($N217=0,IF(AND(OR(2=7,2=12),2&gt;=$K217,2&lt;=IF($L217="",12,$L217)),$J217,0),IF(AND(2&gt;=$K217,2&lt;=IF($L217="",12,$L217),MOD(2-$K217,$N217)=0),$J217,0)))</f>
        <v>0</v>
      </c>
      <c r="Q217" s="19" t="n">
        <f aca="false">IF(OR($M217="",$M217="ERR",$J217="",$K217="",$N217=""),0,IF($N217=0,IF(AND(OR(3=7,3=12),3&gt;=$K217,3&lt;=IF($L217="",12,$L217)),$J217,0),IF(AND(3&gt;=$K217,3&lt;=IF($L217="",12,$L217),MOD(3-$K217,$N217)=0),$J217,0)))</f>
        <v>0</v>
      </c>
      <c r="R217" s="19" t="n">
        <f aca="false">IF(OR($M217="",$M217="ERR",$J217="",$K217="",$N217=""),0,IF($N217=0,IF(AND(OR(4=7,4=12),4&gt;=$K217,4&lt;=IF($L217="",12,$L217)),$J217,0),IF(AND(4&gt;=$K217,4&lt;=IF($L217="",12,$L217),MOD(4-$K217,$N217)=0),$J217,0)))</f>
        <v>0</v>
      </c>
      <c r="S217" s="19" t="n">
        <f aca="false">IF(OR($M217="",$M217="ERR",$J217="",$K217="",$N217=""),0,IF($N217=0,IF(AND(OR(5=7,5=12),5&gt;=$K217,5&lt;=IF($L217="",12,$L217)),$J217,0),IF(AND(5&gt;=$K217,5&lt;=IF($L217="",12,$L217),MOD(5-$K217,$N217)=0),$J217,0)))</f>
        <v>0</v>
      </c>
      <c r="T217" s="19" t="n">
        <f aca="false">IF(OR($M217="",$M217="ERR",$J217="",$K217="",$N217=""),0,IF($N217=0,IF(AND(OR(6=7,6=12),6&gt;=$K217,6&lt;=IF($L217="",12,$L217)),$J217,0),IF(AND(6&gt;=$K217,6&lt;=IF($L217="",12,$L217),MOD(6-$K217,$N217)=0),$J217,0)))</f>
        <v>0</v>
      </c>
      <c r="U217" s="19" t="n">
        <f aca="false">IF(OR($M217="",$M217="ERR",$J217="",$K217="",$N217=""),0,IF($N217=0,IF(AND(OR(7=7,7=12),7&gt;=$K217,7&lt;=IF($L217="",12,$L217)),$J217,0),IF(AND(7&gt;=$K217,7&lt;=IF($L217="",12,$L217),MOD(7-$K217,$N217)=0),$J217,0)))</f>
        <v>0</v>
      </c>
      <c r="V217" s="19" t="n">
        <f aca="false">IF(OR($M217="",$M217="ERR",$J217="",$K217="",$N217=""),0,IF($N217=0,IF(AND(OR(8=7,8=12),8&gt;=$K217,8&lt;=IF($L217="",12,$L217)),$J217,0),IF(AND(8&gt;=$K217,8&lt;=IF($L217="",12,$L217),MOD(8-$K217,$N217)=0),$J217,0)))</f>
        <v>0</v>
      </c>
      <c r="W217" s="19" t="n">
        <f aca="false">IF(OR($M217="",$M217="ERR",$J217="",$K217="",$N217=""),0,IF($N217=0,IF(AND(OR(9=7,9=12),9&gt;=$K217,9&lt;=IF($L217="",12,$L217)),$J217,0),IF(AND(9&gt;=$K217,9&lt;=IF($L217="",12,$L217),MOD(9-$K217,$N217)=0),$J217,0)))</f>
        <v>0</v>
      </c>
      <c r="X217" s="19" t="n">
        <f aca="false">IF(OR($M217="",$M217="ERR",$J217="",$K217="",$N217=""),0,IF($N217=0,IF(AND(OR(10=7,10=12),10&gt;=$K217,10&lt;=IF($L217="",12,$L217)),$J217,0),IF(AND(10&gt;=$K217,10&lt;=IF($L217="",12,$L217),MOD(10-$K217,$N217)=0),$J217,0)))</f>
        <v>0</v>
      </c>
      <c r="Y217" s="19" t="n">
        <f aca="false">IF(OR($M217="",$M217="ERR",$J217="",$K217="",$N217=""),0,IF($N217=0,IF(AND(OR(11=7,11=12),11&gt;=$K217,11&lt;=IF($L217="",12,$L217)),$J217,0),IF(AND(11&gt;=$K217,11&lt;=IF($L217="",12,$L217),MOD(11-$K217,$N217)=0),$J217,0)))</f>
        <v>0</v>
      </c>
      <c r="Z217" s="19" t="n">
        <f aca="false">IF(OR($M217="",$M217="ERR",$J217="",$K217="",$N217=""),0,IF($N217=0,IF(AND(OR(12=7,12=12),12&gt;=$K217,12&lt;=IF($L217="",12,$L217)),$J217,0),IF(AND(12&gt;=$K217,12&lt;=IF($L217="",12,$L217),MOD(12-$K217,$N217)=0),$J217,0)))</f>
        <v>0</v>
      </c>
      <c r="AA217" s="36" t="n">
        <f aca="false">SUM(O217:Z217)</f>
        <v>0</v>
      </c>
      <c r="AB217" s="15" t="str">
        <f aca="false">IF(AND($B217="",$D217="",$J217=""),"",IF($B217="","Falta código",IF(ISNA(MATCH($B217,LST_COD,0)),"Código no registrado en Trabajadores",IF($E217="","Concepto no está en el catálogo",IF($M217="ERR","Retención de otro empleador: Origen = Otro empleador",IF(OR($J217="",$K217=""),"Falta monto o mes",IF(OR($K217&lt;1,$K217&gt;12),"Mes inicio inválido",IF(AND($L217&lt;&gt;"",OR($L217&lt;$K217,$L217&gt;12)),"Mes fin inválido",IF($N217="","Falta frecuencia",IF(AND($G217&lt;&gt;"Otro empleador",SUMPRODUCT(($O217:$Z217&lt;&gt;0)*(((COLUMN($O217:$Z217)-14)&lt;INDEX(Trabajadores!$M$6:$M$105,MATCH($B217,LST_COD,0)))+((COLUMN($O217:$Z217)-14)&gt;INDEX(Trabajadores!$N$6:$N$105,MATCH($B217,LST_COD,0)))))&gt;0),"Aviso: hay meses fuera del periodo laboral","OK"))))))))))</f>
        <v/>
      </c>
    </row>
    <row r="218" customFormat="false" ht="15" hidden="false" customHeight="false" outlineLevel="0" collapsed="false">
      <c r="A218" s="23" t="n">
        <v>213</v>
      </c>
      <c r="B218" s="7"/>
      <c r="C218" s="35" t="str">
        <f aca="false">IF($B218="","",IFERROR(INDEX(Trabajadores!$D$6:$D$105,MATCH($B218,LST_COD,0)),"¿Código?"))</f>
        <v/>
      </c>
      <c r="D218" s="30"/>
      <c r="E218" s="9" t="str">
        <f aca="false">IF($D218="","",IFERROR(VLOOKUP($D218,CONC_TABLA,2,FALSE()),""))</f>
        <v/>
      </c>
      <c r="F218" s="9" t="str">
        <f aca="false">IF($D218="","",IFERROR(VLOOKUP($D218,CONC_TABLA,3,FALSE()),""))</f>
        <v/>
      </c>
      <c r="G218" s="30"/>
      <c r="H218" s="30"/>
      <c r="I218" s="30"/>
      <c r="J218" s="29"/>
      <c r="K218" s="28"/>
      <c r="L218" s="28"/>
      <c r="M218" s="9" t="str">
        <f aca="false">IF(OR($B218="",$E218=""),"",IF($E218="INA","INA",IF($G218="Otro empleador",IF($E218="RET","RETO",IF($E218="ORD","OTO","OTX")),IF($E218="RET","ERR",$E218))))</f>
        <v/>
      </c>
      <c r="N218" s="9" t="str">
        <f aca="false">IF($I218="","",IFERROR(VLOOKUP($I218,FREC_TABLA,2,FALSE()),""))</f>
        <v/>
      </c>
      <c r="O218" s="19" t="n">
        <f aca="false">IF(OR($M218="",$M218="ERR",$J218="",$K218="",$N218=""),0,IF($N218=0,IF(AND(OR(1=7,1=12),1&gt;=$K218,1&lt;=IF($L218="",12,$L218)),$J218,0),IF(AND(1&gt;=$K218,1&lt;=IF($L218="",12,$L218),MOD(1-$K218,$N218)=0),$J218,0)))</f>
        <v>0</v>
      </c>
      <c r="P218" s="19" t="n">
        <f aca="false">IF(OR($M218="",$M218="ERR",$J218="",$K218="",$N218=""),0,IF($N218=0,IF(AND(OR(2=7,2=12),2&gt;=$K218,2&lt;=IF($L218="",12,$L218)),$J218,0),IF(AND(2&gt;=$K218,2&lt;=IF($L218="",12,$L218),MOD(2-$K218,$N218)=0),$J218,0)))</f>
        <v>0</v>
      </c>
      <c r="Q218" s="19" t="n">
        <f aca="false">IF(OR($M218="",$M218="ERR",$J218="",$K218="",$N218=""),0,IF($N218=0,IF(AND(OR(3=7,3=12),3&gt;=$K218,3&lt;=IF($L218="",12,$L218)),$J218,0),IF(AND(3&gt;=$K218,3&lt;=IF($L218="",12,$L218),MOD(3-$K218,$N218)=0),$J218,0)))</f>
        <v>0</v>
      </c>
      <c r="R218" s="19" t="n">
        <f aca="false">IF(OR($M218="",$M218="ERR",$J218="",$K218="",$N218=""),0,IF($N218=0,IF(AND(OR(4=7,4=12),4&gt;=$K218,4&lt;=IF($L218="",12,$L218)),$J218,0),IF(AND(4&gt;=$K218,4&lt;=IF($L218="",12,$L218),MOD(4-$K218,$N218)=0),$J218,0)))</f>
        <v>0</v>
      </c>
      <c r="S218" s="19" t="n">
        <f aca="false">IF(OR($M218="",$M218="ERR",$J218="",$K218="",$N218=""),0,IF($N218=0,IF(AND(OR(5=7,5=12),5&gt;=$K218,5&lt;=IF($L218="",12,$L218)),$J218,0),IF(AND(5&gt;=$K218,5&lt;=IF($L218="",12,$L218),MOD(5-$K218,$N218)=0),$J218,0)))</f>
        <v>0</v>
      </c>
      <c r="T218" s="19" t="n">
        <f aca="false">IF(OR($M218="",$M218="ERR",$J218="",$K218="",$N218=""),0,IF($N218=0,IF(AND(OR(6=7,6=12),6&gt;=$K218,6&lt;=IF($L218="",12,$L218)),$J218,0),IF(AND(6&gt;=$K218,6&lt;=IF($L218="",12,$L218),MOD(6-$K218,$N218)=0),$J218,0)))</f>
        <v>0</v>
      </c>
      <c r="U218" s="19" t="n">
        <f aca="false">IF(OR($M218="",$M218="ERR",$J218="",$K218="",$N218=""),0,IF($N218=0,IF(AND(OR(7=7,7=12),7&gt;=$K218,7&lt;=IF($L218="",12,$L218)),$J218,0),IF(AND(7&gt;=$K218,7&lt;=IF($L218="",12,$L218),MOD(7-$K218,$N218)=0),$J218,0)))</f>
        <v>0</v>
      </c>
      <c r="V218" s="19" t="n">
        <f aca="false">IF(OR($M218="",$M218="ERR",$J218="",$K218="",$N218=""),0,IF($N218=0,IF(AND(OR(8=7,8=12),8&gt;=$K218,8&lt;=IF($L218="",12,$L218)),$J218,0),IF(AND(8&gt;=$K218,8&lt;=IF($L218="",12,$L218),MOD(8-$K218,$N218)=0),$J218,0)))</f>
        <v>0</v>
      </c>
      <c r="W218" s="19" t="n">
        <f aca="false">IF(OR($M218="",$M218="ERR",$J218="",$K218="",$N218=""),0,IF($N218=0,IF(AND(OR(9=7,9=12),9&gt;=$K218,9&lt;=IF($L218="",12,$L218)),$J218,0),IF(AND(9&gt;=$K218,9&lt;=IF($L218="",12,$L218),MOD(9-$K218,$N218)=0),$J218,0)))</f>
        <v>0</v>
      </c>
      <c r="X218" s="19" t="n">
        <f aca="false">IF(OR($M218="",$M218="ERR",$J218="",$K218="",$N218=""),0,IF($N218=0,IF(AND(OR(10=7,10=12),10&gt;=$K218,10&lt;=IF($L218="",12,$L218)),$J218,0),IF(AND(10&gt;=$K218,10&lt;=IF($L218="",12,$L218),MOD(10-$K218,$N218)=0),$J218,0)))</f>
        <v>0</v>
      </c>
      <c r="Y218" s="19" t="n">
        <f aca="false">IF(OR($M218="",$M218="ERR",$J218="",$K218="",$N218=""),0,IF($N218=0,IF(AND(OR(11=7,11=12),11&gt;=$K218,11&lt;=IF($L218="",12,$L218)),$J218,0),IF(AND(11&gt;=$K218,11&lt;=IF($L218="",12,$L218),MOD(11-$K218,$N218)=0),$J218,0)))</f>
        <v>0</v>
      </c>
      <c r="Z218" s="19" t="n">
        <f aca="false">IF(OR($M218="",$M218="ERR",$J218="",$K218="",$N218=""),0,IF($N218=0,IF(AND(OR(12=7,12=12),12&gt;=$K218,12&lt;=IF($L218="",12,$L218)),$J218,0),IF(AND(12&gt;=$K218,12&lt;=IF($L218="",12,$L218),MOD(12-$K218,$N218)=0),$J218,0)))</f>
        <v>0</v>
      </c>
      <c r="AA218" s="36" t="n">
        <f aca="false">SUM(O218:Z218)</f>
        <v>0</v>
      </c>
      <c r="AB218" s="15" t="str">
        <f aca="false">IF(AND($B218="",$D218="",$J218=""),"",IF($B218="","Falta código",IF(ISNA(MATCH($B218,LST_COD,0)),"Código no registrado en Trabajadores",IF($E218="","Concepto no está en el catálogo",IF($M218="ERR","Retención de otro empleador: Origen = Otro empleador",IF(OR($J218="",$K218=""),"Falta monto o mes",IF(OR($K218&lt;1,$K218&gt;12),"Mes inicio inválido",IF(AND($L218&lt;&gt;"",OR($L218&lt;$K218,$L218&gt;12)),"Mes fin inválido",IF($N218="","Falta frecuencia",IF(AND($G218&lt;&gt;"Otro empleador",SUMPRODUCT(($O218:$Z218&lt;&gt;0)*(((COLUMN($O218:$Z218)-14)&lt;INDEX(Trabajadores!$M$6:$M$105,MATCH($B218,LST_COD,0)))+((COLUMN($O218:$Z218)-14)&gt;INDEX(Trabajadores!$N$6:$N$105,MATCH($B218,LST_COD,0)))))&gt;0),"Aviso: hay meses fuera del periodo laboral","OK"))))))))))</f>
        <v/>
      </c>
    </row>
    <row r="219" customFormat="false" ht="15" hidden="false" customHeight="false" outlineLevel="0" collapsed="false">
      <c r="A219" s="23" t="n">
        <v>214</v>
      </c>
      <c r="B219" s="7"/>
      <c r="C219" s="35" t="str">
        <f aca="false">IF($B219="","",IFERROR(INDEX(Trabajadores!$D$6:$D$105,MATCH($B219,LST_COD,0)),"¿Código?"))</f>
        <v/>
      </c>
      <c r="D219" s="30"/>
      <c r="E219" s="9" t="str">
        <f aca="false">IF($D219="","",IFERROR(VLOOKUP($D219,CONC_TABLA,2,FALSE()),""))</f>
        <v/>
      </c>
      <c r="F219" s="9" t="str">
        <f aca="false">IF($D219="","",IFERROR(VLOOKUP($D219,CONC_TABLA,3,FALSE()),""))</f>
        <v/>
      </c>
      <c r="G219" s="30"/>
      <c r="H219" s="30"/>
      <c r="I219" s="30"/>
      <c r="J219" s="29"/>
      <c r="K219" s="28"/>
      <c r="L219" s="28"/>
      <c r="M219" s="9" t="str">
        <f aca="false">IF(OR($B219="",$E219=""),"",IF($E219="INA","INA",IF($G219="Otro empleador",IF($E219="RET","RETO",IF($E219="ORD","OTO","OTX")),IF($E219="RET","ERR",$E219))))</f>
        <v/>
      </c>
      <c r="N219" s="9" t="str">
        <f aca="false">IF($I219="","",IFERROR(VLOOKUP($I219,FREC_TABLA,2,FALSE()),""))</f>
        <v/>
      </c>
      <c r="O219" s="19" t="n">
        <f aca="false">IF(OR($M219="",$M219="ERR",$J219="",$K219="",$N219=""),0,IF($N219=0,IF(AND(OR(1=7,1=12),1&gt;=$K219,1&lt;=IF($L219="",12,$L219)),$J219,0),IF(AND(1&gt;=$K219,1&lt;=IF($L219="",12,$L219),MOD(1-$K219,$N219)=0),$J219,0)))</f>
        <v>0</v>
      </c>
      <c r="P219" s="19" t="n">
        <f aca="false">IF(OR($M219="",$M219="ERR",$J219="",$K219="",$N219=""),0,IF($N219=0,IF(AND(OR(2=7,2=12),2&gt;=$K219,2&lt;=IF($L219="",12,$L219)),$J219,0),IF(AND(2&gt;=$K219,2&lt;=IF($L219="",12,$L219),MOD(2-$K219,$N219)=0),$J219,0)))</f>
        <v>0</v>
      </c>
      <c r="Q219" s="19" t="n">
        <f aca="false">IF(OR($M219="",$M219="ERR",$J219="",$K219="",$N219=""),0,IF($N219=0,IF(AND(OR(3=7,3=12),3&gt;=$K219,3&lt;=IF($L219="",12,$L219)),$J219,0),IF(AND(3&gt;=$K219,3&lt;=IF($L219="",12,$L219),MOD(3-$K219,$N219)=0),$J219,0)))</f>
        <v>0</v>
      </c>
      <c r="R219" s="19" t="n">
        <f aca="false">IF(OR($M219="",$M219="ERR",$J219="",$K219="",$N219=""),0,IF($N219=0,IF(AND(OR(4=7,4=12),4&gt;=$K219,4&lt;=IF($L219="",12,$L219)),$J219,0),IF(AND(4&gt;=$K219,4&lt;=IF($L219="",12,$L219),MOD(4-$K219,$N219)=0),$J219,0)))</f>
        <v>0</v>
      </c>
      <c r="S219" s="19" t="n">
        <f aca="false">IF(OR($M219="",$M219="ERR",$J219="",$K219="",$N219=""),0,IF($N219=0,IF(AND(OR(5=7,5=12),5&gt;=$K219,5&lt;=IF($L219="",12,$L219)),$J219,0),IF(AND(5&gt;=$K219,5&lt;=IF($L219="",12,$L219),MOD(5-$K219,$N219)=0),$J219,0)))</f>
        <v>0</v>
      </c>
      <c r="T219" s="19" t="n">
        <f aca="false">IF(OR($M219="",$M219="ERR",$J219="",$K219="",$N219=""),0,IF($N219=0,IF(AND(OR(6=7,6=12),6&gt;=$K219,6&lt;=IF($L219="",12,$L219)),$J219,0),IF(AND(6&gt;=$K219,6&lt;=IF($L219="",12,$L219),MOD(6-$K219,$N219)=0),$J219,0)))</f>
        <v>0</v>
      </c>
      <c r="U219" s="19" t="n">
        <f aca="false">IF(OR($M219="",$M219="ERR",$J219="",$K219="",$N219=""),0,IF($N219=0,IF(AND(OR(7=7,7=12),7&gt;=$K219,7&lt;=IF($L219="",12,$L219)),$J219,0),IF(AND(7&gt;=$K219,7&lt;=IF($L219="",12,$L219),MOD(7-$K219,$N219)=0),$J219,0)))</f>
        <v>0</v>
      </c>
      <c r="V219" s="19" t="n">
        <f aca="false">IF(OR($M219="",$M219="ERR",$J219="",$K219="",$N219=""),0,IF($N219=0,IF(AND(OR(8=7,8=12),8&gt;=$K219,8&lt;=IF($L219="",12,$L219)),$J219,0),IF(AND(8&gt;=$K219,8&lt;=IF($L219="",12,$L219),MOD(8-$K219,$N219)=0),$J219,0)))</f>
        <v>0</v>
      </c>
      <c r="W219" s="19" t="n">
        <f aca="false">IF(OR($M219="",$M219="ERR",$J219="",$K219="",$N219=""),0,IF($N219=0,IF(AND(OR(9=7,9=12),9&gt;=$K219,9&lt;=IF($L219="",12,$L219)),$J219,0),IF(AND(9&gt;=$K219,9&lt;=IF($L219="",12,$L219),MOD(9-$K219,$N219)=0),$J219,0)))</f>
        <v>0</v>
      </c>
      <c r="X219" s="19" t="n">
        <f aca="false">IF(OR($M219="",$M219="ERR",$J219="",$K219="",$N219=""),0,IF($N219=0,IF(AND(OR(10=7,10=12),10&gt;=$K219,10&lt;=IF($L219="",12,$L219)),$J219,0),IF(AND(10&gt;=$K219,10&lt;=IF($L219="",12,$L219),MOD(10-$K219,$N219)=0),$J219,0)))</f>
        <v>0</v>
      </c>
      <c r="Y219" s="19" t="n">
        <f aca="false">IF(OR($M219="",$M219="ERR",$J219="",$K219="",$N219=""),0,IF($N219=0,IF(AND(OR(11=7,11=12),11&gt;=$K219,11&lt;=IF($L219="",12,$L219)),$J219,0),IF(AND(11&gt;=$K219,11&lt;=IF($L219="",12,$L219),MOD(11-$K219,$N219)=0),$J219,0)))</f>
        <v>0</v>
      </c>
      <c r="Z219" s="19" t="n">
        <f aca="false">IF(OR($M219="",$M219="ERR",$J219="",$K219="",$N219=""),0,IF($N219=0,IF(AND(OR(12=7,12=12),12&gt;=$K219,12&lt;=IF($L219="",12,$L219)),$J219,0),IF(AND(12&gt;=$K219,12&lt;=IF($L219="",12,$L219),MOD(12-$K219,$N219)=0),$J219,0)))</f>
        <v>0</v>
      </c>
      <c r="AA219" s="36" t="n">
        <f aca="false">SUM(O219:Z219)</f>
        <v>0</v>
      </c>
      <c r="AB219" s="15" t="str">
        <f aca="false">IF(AND($B219="",$D219="",$J219=""),"",IF($B219="","Falta código",IF(ISNA(MATCH($B219,LST_COD,0)),"Código no registrado en Trabajadores",IF($E219="","Concepto no está en el catálogo",IF($M219="ERR","Retención de otro empleador: Origen = Otro empleador",IF(OR($J219="",$K219=""),"Falta monto o mes",IF(OR($K219&lt;1,$K219&gt;12),"Mes inicio inválido",IF(AND($L219&lt;&gt;"",OR($L219&lt;$K219,$L219&gt;12)),"Mes fin inválido",IF($N219="","Falta frecuencia",IF(AND($G219&lt;&gt;"Otro empleador",SUMPRODUCT(($O219:$Z219&lt;&gt;0)*(((COLUMN($O219:$Z219)-14)&lt;INDEX(Trabajadores!$M$6:$M$105,MATCH($B219,LST_COD,0)))+((COLUMN($O219:$Z219)-14)&gt;INDEX(Trabajadores!$N$6:$N$105,MATCH($B219,LST_COD,0)))))&gt;0),"Aviso: hay meses fuera del periodo laboral","OK"))))))))))</f>
        <v/>
      </c>
    </row>
    <row r="220" customFormat="false" ht="15" hidden="false" customHeight="false" outlineLevel="0" collapsed="false">
      <c r="A220" s="23" t="n">
        <v>215</v>
      </c>
      <c r="B220" s="7"/>
      <c r="C220" s="35" t="str">
        <f aca="false">IF($B220="","",IFERROR(INDEX(Trabajadores!$D$6:$D$105,MATCH($B220,LST_COD,0)),"¿Código?"))</f>
        <v/>
      </c>
      <c r="D220" s="30"/>
      <c r="E220" s="9" t="str">
        <f aca="false">IF($D220="","",IFERROR(VLOOKUP($D220,CONC_TABLA,2,FALSE()),""))</f>
        <v/>
      </c>
      <c r="F220" s="9" t="str">
        <f aca="false">IF($D220="","",IFERROR(VLOOKUP($D220,CONC_TABLA,3,FALSE()),""))</f>
        <v/>
      </c>
      <c r="G220" s="30"/>
      <c r="H220" s="30"/>
      <c r="I220" s="30"/>
      <c r="J220" s="29"/>
      <c r="K220" s="28"/>
      <c r="L220" s="28"/>
      <c r="M220" s="9" t="str">
        <f aca="false">IF(OR($B220="",$E220=""),"",IF($E220="INA","INA",IF($G220="Otro empleador",IF($E220="RET","RETO",IF($E220="ORD","OTO","OTX")),IF($E220="RET","ERR",$E220))))</f>
        <v/>
      </c>
      <c r="N220" s="9" t="str">
        <f aca="false">IF($I220="","",IFERROR(VLOOKUP($I220,FREC_TABLA,2,FALSE()),""))</f>
        <v/>
      </c>
      <c r="O220" s="19" t="n">
        <f aca="false">IF(OR($M220="",$M220="ERR",$J220="",$K220="",$N220=""),0,IF($N220=0,IF(AND(OR(1=7,1=12),1&gt;=$K220,1&lt;=IF($L220="",12,$L220)),$J220,0),IF(AND(1&gt;=$K220,1&lt;=IF($L220="",12,$L220),MOD(1-$K220,$N220)=0),$J220,0)))</f>
        <v>0</v>
      </c>
      <c r="P220" s="19" t="n">
        <f aca="false">IF(OR($M220="",$M220="ERR",$J220="",$K220="",$N220=""),0,IF($N220=0,IF(AND(OR(2=7,2=12),2&gt;=$K220,2&lt;=IF($L220="",12,$L220)),$J220,0),IF(AND(2&gt;=$K220,2&lt;=IF($L220="",12,$L220),MOD(2-$K220,$N220)=0),$J220,0)))</f>
        <v>0</v>
      </c>
      <c r="Q220" s="19" t="n">
        <f aca="false">IF(OR($M220="",$M220="ERR",$J220="",$K220="",$N220=""),0,IF($N220=0,IF(AND(OR(3=7,3=12),3&gt;=$K220,3&lt;=IF($L220="",12,$L220)),$J220,0),IF(AND(3&gt;=$K220,3&lt;=IF($L220="",12,$L220),MOD(3-$K220,$N220)=0),$J220,0)))</f>
        <v>0</v>
      </c>
      <c r="R220" s="19" t="n">
        <f aca="false">IF(OR($M220="",$M220="ERR",$J220="",$K220="",$N220=""),0,IF($N220=0,IF(AND(OR(4=7,4=12),4&gt;=$K220,4&lt;=IF($L220="",12,$L220)),$J220,0),IF(AND(4&gt;=$K220,4&lt;=IF($L220="",12,$L220),MOD(4-$K220,$N220)=0),$J220,0)))</f>
        <v>0</v>
      </c>
      <c r="S220" s="19" t="n">
        <f aca="false">IF(OR($M220="",$M220="ERR",$J220="",$K220="",$N220=""),0,IF($N220=0,IF(AND(OR(5=7,5=12),5&gt;=$K220,5&lt;=IF($L220="",12,$L220)),$J220,0),IF(AND(5&gt;=$K220,5&lt;=IF($L220="",12,$L220),MOD(5-$K220,$N220)=0),$J220,0)))</f>
        <v>0</v>
      </c>
      <c r="T220" s="19" t="n">
        <f aca="false">IF(OR($M220="",$M220="ERR",$J220="",$K220="",$N220=""),0,IF($N220=0,IF(AND(OR(6=7,6=12),6&gt;=$K220,6&lt;=IF($L220="",12,$L220)),$J220,0),IF(AND(6&gt;=$K220,6&lt;=IF($L220="",12,$L220),MOD(6-$K220,$N220)=0),$J220,0)))</f>
        <v>0</v>
      </c>
      <c r="U220" s="19" t="n">
        <f aca="false">IF(OR($M220="",$M220="ERR",$J220="",$K220="",$N220=""),0,IF($N220=0,IF(AND(OR(7=7,7=12),7&gt;=$K220,7&lt;=IF($L220="",12,$L220)),$J220,0),IF(AND(7&gt;=$K220,7&lt;=IF($L220="",12,$L220),MOD(7-$K220,$N220)=0),$J220,0)))</f>
        <v>0</v>
      </c>
      <c r="V220" s="19" t="n">
        <f aca="false">IF(OR($M220="",$M220="ERR",$J220="",$K220="",$N220=""),0,IF($N220=0,IF(AND(OR(8=7,8=12),8&gt;=$K220,8&lt;=IF($L220="",12,$L220)),$J220,0),IF(AND(8&gt;=$K220,8&lt;=IF($L220="",12,$L220),MOD(8-$K220,$N220)=0),$J220,0)))</f>
        <v>0</v>
      </c>
      <c r="W220" s="19" t="n">
        <f aca="false">IF(OR($M220="",$M220="ERR",$J220="",$K220="",$N220=""),0,IF($N220=0,IF(AND(OR(9=7,9=12),9&gt;=$K220,9&lt;=IF($L220="",12,$L220)),$J220,0),IF(AND(9&gt;=$K220,9&lt;=IF($L220="",12,$L220),MOD(9-$K220,$N220)=0),$J220,0)))</f>
        <v>0</v>
      </c>
      <c r="X220" s="19" t="n">
        <f aca="false">IF(OR($M220="",$M220="ERR",$J220="",$K220="",$N220=""),0,IF($N220=0,IF(AND(OR(10=7,10=12),10&gt;=$K220,10&lt;=IF($L220="",12,$L220)),$J220,0),IF(AND(10&gt;=$K220,10&lt;=IF($L220="",12,$L220),MOD(10-$K220,$N220)=0),$J220,0)))</f>
        <v>0</v>
      </c>
      <c r="Y220" s="19" t="n">
        <f aca="false">IF(OR($M220="",$M220="ERR",$J220="",$K220="",$N220=""),0,IF($N220=0,IF(AND(OR(11=7,11=12),11&gt;=$K220,11&lt;=IF($L220="",12,$L220)),$J220,0),IF(AND(11&gt;=$K220,11&lt;=IF($L220="",12,$L220),MOD(11-$K220,$N220)=0),$J220,0)))</f>
        <v>0</v>
      </c>
      <c r="Z220" s="19" t="n">
        <f aca="false">IF(OR($M220="",$M220="ERR",$J220="",$K220="",$N220=""),0,IF($N220=0,IF(AND(OR(12=7,12=12),12&gt;=$K220,12&lt;=IF($L220="",12,$L220)),$J220,0),IF(AND(12&gt;=$K220,12&lt;=IF($L220="",12,$L220),MOD(12-$K220,$N220)=0),$J220,0)))</f>
        <v>0</v>
      </c>
      <c r="AA220" s="36" t="n">
        <f aca="false">SUM(O220:Z220)</f>
        <v>0</v>
      </c>
      <c r="AB220" s="15" t="str">
        <f aca="false">IF(AND($B220="",$D220="",$J220=""),"",IF($B220="","Falta código",IF(ISNA(MATCH($B220,LST_COD,0)),"Código no registrado en Trabajadores",IF($E220="","Concepto no está en el catálogo",IF($M220="ERR","Retención de otro empleador: Origen = Otro empleador",IF(OR($J220="",$K220=""),"Falta monto o mes",IF(OR($K220&lt;1,$K220&gt;12),"Mes inicio inválido",IF(AND($L220&lt;&gt;"",OR($L220&lt;$K220,$L220&gt;12)),"Mes fin inválido",IF($N220="","Falta frecuencia",IF(AND($G220&lt;&gt;"Otro empleador",SUMPRODUCT(($O220:$Z220&lt;&gt;0)*(((COLUMN($O220:$Z220)-14)&lt;INDEX(Trabajadores!$M$6:$M$105,MATCH($B220,LST_COD,0)))+((COLUMN($O220:$Z220)-14)&gt;INDEX(Trabajadores!$N$6:$N$105,MATCH($B220,LST_COD,0)))))&gt;0),"Aviso: hay meses fuera del periodo laboral","OK"))))))))))</f>
        <v/>
      </c>
    </row>
    <row r="221" customFormat="false" ht="15" hidden="false" customHeight="false" outlineLevel="0" collapsed="false">
      <c r="A221" s="23" t="n">
        <v>216</v>
      </c>
      <c r="B221" s="7"/>
      <c r="C221" s="35" t="str">
        <f aca="false">IF($B221="","",IFERROR(INDEX(Trabajadores!$D$6:$D$105,MATCH($B221,LST_COD,0)),"¿Código?"))</f>
        <v/>
      </c>
      <c r="D221" s="30"/>
      <c r="E221" s="9" t="str">
        <f aca="false">IF($D221="","",IFERROR(VLOOKUP($D221,CONC_TABLA,2,FALSE()),""))</f>
        <v/>
      </c>
      <c r="F221" s="9" t="str">
        <f aca="false">IF($D221="","",IFERROR(VLOOKUP($D221,CONC_TABLA,3,FALSE()),""))</f>
        <v/>
      </c>
      <c r="G221" s="30"/>
      <c r="H221" s="30"/>
      <c r="I221" s="30"/>
      <c r="J221" s="29"/>
      <c r="K221" s="28"/>
      <c r="L221" s="28"/>
      <c r="M221" s="9" t="str">
        <f aca="false">IF(OR($B221="",$E221=""),"",IF($E221="INA","INA",IF($G221="Otro empleador",IF($E221="RET","RETO",IF($E221="ORD","OTO","OTX")),IF($E221="RET","ERR",$E221))))</f>
        <v/>
      </c>
      <c r="N221" s="9" t="str">
        <f aca="false">IF($I221="","",IFERROR(VLOOKUP($I221,FREC_TABLA,2,FALSE()),""))</f>
        <v/>
      </c>
      <c r="O221" s="19" t="n">
        <f aca="false">IF(OR($M221="",$M221="ERR",$J221="",$K221="",$N221=""),0,IF($N221=0,IF(AND(OR(1=7,1=12),1&gt;=$K221,1&lt;=IF($L221="",12,$L221)),$J221,0),IF(AND(1&gt;=$K221,1&lt;=IF($L221="",12,$L221),MOD(1-$K221,$N221)=0),$J221,0)))</f>
        <v>0</v>
      </c>
      <c r="P221" s="19" t="n">
        <f aca="false">IF(OR($M221="",$M221="ERR",$J221="",$K221="",$N221=""),0,IF($N221=0,IF(AND(OR(2=7,2=12),2&gt;=$K221,2&lt;=IF($L221="",12,$L221)),$J221,0),IF(AND(2&gt;=$K221,2&lt;=IF($L221="",12,$L221),MOD(2-$K221,$N221)=0),$J221,0)))</f>
        <v>0</v>
      </c>
      <c r="Q221" s="19" t="n">
        <f aca="false">IF(OR($M221="",$M221="ERR",$J221="",$K221="",$N221=""),0,IF($N221=0,IF(AND(OR(3=7,3=12),3&gt;=$K221,3&lt;=IF($L221="",12,$L221)),$J221,0),IF(AND(3&gt;=$K221,3&lt;=IF($L221="",12,$L221),MOD(3-$K221,$N221)=0),$J221,0)))</f>
        <v>0</v>
      </c>
      <c r="R221" s="19" t="n">
        <f aca="false">IF(OR($M221="",$M221="ERR",$J221="",$K221="",$N221=""),0,IF($N221=0,IF(AND(OR(4=7,4=12),4&gt;=$K221,4&lt;=IF($L221="",12,$L221)),$J221,0),IF(AND(4&gt;=$K221,4&lt;=IF($L221="",12,$L221),MOD(4-$K221,$N221)=0),$J221,0)))</f>
        <v>0</v>
      </c>
      <c r="S221" s="19" t="n">
        <f aca="false">IF(OR($M221="",$M221="ERR",$J221="",$K221="",$N221=""),0,IF($N221=0,IF(AND(OR(5=7,5=12),5&gt;=$K221,5&lt;=IF($L221="",12,$L221)),$J221,0),IF(AND(5&gt;=$K221,5&lt;=IF($L221="",12,$L221),MOD(5-$K221,$N221)=0),$J221,0)))</f>
        <v>0</v>
      </c>
      <c r="T221" s="19" t="n">
        <f aca="false">IF(OR($M221="",$M221="ERR",$J221="",$K221="",$N221=""),0,IF($N221=0,IF(AND(OR(6=7,6=12),6&gt;=$K221,6&lt;=IF($L221="",12,$L221)),$J221,0),IF(AND(6&gt;=$K221,6&lt;=IF($L221="",12,$L221),MOD(6-$K221,$N221)=0),$J221,0)))</f>
        <v>0</v>
      </c>
      <c r="U221" s="19" t="n">
        <f aca="false">IF(OR($M221="",$M221="ERR",$J221="",$K221="",$N221=""),0,IF($N221=0,IF(AND(OR(7=7,7=12),7&gt;=$K221,7&lt;=IF($L221="",12,$L221)),$J221,0),IF(AND(7&gt;=$K221,7&lt;=IF($L221="",12,$L221),MOD(7-$K221,$N221)=0),$J221,0)))</f>
        <v>0</v>
      </c>
      <c r="V221" s="19" t="n">
        <f aca="false">IF(OR($M221="",$M221="ERR",$J221="",$K221="",$N221=""),0,IF($N221=0,IF(AND(OR(8=7,8=12),8&gt;=$K221,8&lt;=IF($L221="",12,$L221)),$J221,0),IF(AND(8&gt;=$K221,8&lt;=IF($L221="",12,$L221),MOD(8-$K221,$N221)=0),$J221,0)))</f>
        <v>0</v>
      </c>
      <c r="W221" s="19" t="n">
        <f aca="false">IF(OR($M221="",$M221="ERR",$J221="",$K221="",$N221=""),0,IF($N221=0,IF(AND(OR(9=7,9=12),9&gt;=$K221,9&lt;=IF($L221="",12,$L221)),$J221,0),IF(AND(9&gt;=$K221,9&lt;=IF($L221="",12,$L221),MOD(9-$K221,$N221)=0),$J221,0)))</f>
        <v>0</v>
      </c>
      <c r="X221" s="19" t="n">
        <f aca="false">IF(OR($M221="",$M221="ERR",$J221="",$K221="",$N221=""),0,IF($N221=0,IF(AND(OR(10=7,10=12),10&gt;=$K221,10&lt;=IF($L221="",12,$L221)),$J221,0),IF(AND(10&gt;=$K221,10&lt;=IF($L221="",12,$L221),MOD(10-$K221,$N221)=0),$J221,0)))</f>
        <v>0</v>
      </c>
      <c r="Y221" s="19" t="n">
        <f aca="false">IF(OR($M221="",$M221="ERR",$J221="",$K221="",$N221=""),0,IF($N221=0,IF(AND(OR(11=7,11=12),11&gt;=$K221,11&lt;=IF($L221="",12,$L221)),$J221,0),IF(AND(11&gt;=$K221,11&lt;=IF($L221="",12,$L221),MOD(11-$K221,$N221)=0),$J221,0)))</f>
        <v>0</v>
      </c>
      <c r="Z221" s="19" t="n">
        <f aca="false">IF(OR($M221="",$M221="ERR",$J221="",$K221="",$N221=""),0,IF($N221=0,IF(AND(OR(12=7,12=12),12&gt;=$K221,12&lt;=IF($L221="",12,$L221)),$J221,0),IF(AND(12&gt;=$K221,12&lt;=IF($L221="",12,$L221),MOD(12-$K221,$N221)=0),$J221,0)))</f>
        <v>0</v>
      </c>
      <c r="AA221" s="36" t="n">
        <f aca="false">SUM(O221:Z221)</f>
        <v>0</v>
      </c>
      <c r="AB221" s="15" t="str">
        <f aca="false">IF(AND($B221="",$D221="",$J221=""),"",IF($B221="","Falta código",IF(ISNA(MATCH($B221,LST_COD,0)),"Código no registrado en Trabajadores",IF($E221="","Concepto no está en el catálogo",IF($M221="ERR","Retención de otro empleador: Origen = Otro empleador",IF(OR($J221="",$K221=""),"Falta monto o mes",IF(OR($K221&lt;1,$K221&gt;12),"Mes inicio inválido",IF(AND($L221&lt;&gt;"",OR($L221&lt;$K221,$L221&gt;12)),"Mes fin inválido",IF($N221="","Falta frecuencia",IF(AND($G221&lt;&gt;"Otro empleador",SUMPRODUCT(($O221:$Z221&lt;&gt;0)*(((COLUMN($O221:$Z221)-14)&lt;INDEX(Trabajadores!$M$6:$M$105,MATCH($B221,LST_COD,0)))+((COLUMN($O221:$Z221)-14)&gt;INDEX(Trabajadores!$N$6:$N$105,MATCH($B221,LST_COD,0)))))&gt;0),"Aviso: hay meses fuera del periodo laboral","OK"))))))))))</f>
        <v/>
      </c>
    </row>
    <row r="222" customFormat="false" ht="15" hidden="false" customHeight="false" outlineLevel="0" collapsed="false">
      <c r="A222" s="23" t="n">
        <v>217</v>
      </c>
      <c r="B222" s="7"/>
      <c r="C222" s="35" t="str">
        <f aca="false">IF($B222="","",IFERROR(INDEX(Trabajadores!$D$6:$D$105,MATCH($B222,LST_COD,0)),"¿Código?"))</f>
        <v/>
      </c>
      <c r="D222" s="30"/>
      <c r="E222" s="9" t="str">
        <f aca="false">IF($D222="","",IFERROR(VLOOKUP($D222,CONC_TABLA,2,FALSE()),""))</f>
        <v/>
      </c>
      <c r="F222" s="9" t="str">
        <f aca="false">IF($D222="","",IFERROR(VLOOKUP($D222,CONC_TABLA,3,FALSE()),""))</f>
        <v/>
      </c>
      <c r="G222" s="30"/>
      <c r="H222" s="30"/>
      <c r="I222" s="30"/>
      <c r="J222" s="29"/>
      <c r="K222" s="28"/>
      <c r="L222" s="28"/>
      <c r="M222" s="9" t="str">
        <f aca="false">IF(OR($B222="",$E222=""),"",IF($E222="INA","INA",IF($G222="Otro empleador",IF($E222="RET","RETO",IF($E222="ORD","OTO","OTX")),IF($E222="RET","ERR",$E222))))</f>
        <v/>
      </c>
      <c r="N222" s="9" t="str">
        <f aca="false">IF($I222="","",IFERROR(VLOOKUP($I222,FREC_TABLA,2,FALSE()),""))</f>
        <v/>
      </c>
      <c r="O222" s="19" t="n">
        <f aca="false">IF(OR($M222="",$M222="ERR",$J222="",$K222="",$N222=""),0,IF($N222=0,IF(AND(OR(1=7,1=12),1&gt;=$K222,1&lt;=IF($L222="",12,$L222)),$J222,0),IF(AND(1&gt;=$K222,1&lt;=IF($L222="",12,$L222),MOD(1-$K222,$N222)=0),$J222,0)))</f>
        <v>0</v>
      </c>
      <c r="P222" s="19" t="n">
        <f aca="false">IF(OR($M222="",$M222="ERR",$J222="",$K222="",$N222=""),0,IF($N222=0,IF(AND(OR(2=7,2=12),2&gt;=$K222,2&lt;=IF($L222="",12,$L222)),$J222,0),IF(AND(2&gt;=$K222,2&lt;=IF($L222="",12,$L222),MOD(2-$K222,$N222)=0),$J222,0)))</f>
        <v>0</v>
      </c>
      <c r="Q222" s="19" t="n">
        <f aca="false">IF(OR($M222="",$M222="ERR",$J222="",$K222="",$N222=""),0,IF($N222=0,IF(AND(OR(3=7,3=12),3&gt;=$K222,3&lt;=IF($L222="",12,$L222)),$J222,0),IF(AND(3&gt;=$K222,3&lt;=IF($L222="",12,$L222),MOD(3-$K222,$N222)=0),$J222,0)))</f>
        <v>0</v>
      </c>
      <c r="R222" s="19" t="n">
        <f aca="false">IF(OR($M222="",$M222="ERR",$J222="",$K222="",$N222=""),0,IF($N222=0,IF(AND(OR(4=7,4=12),4&gt;=$K222,4&lt;=IF($L222="",12,$L222)),$J222,0),IF(AND(4&gt;=$K222,4&lt;=IF($L222="",12,$L222),MOD(4-$K222,$N222)=0),$J222,0)))</f>
        <v>0</v>
      </c>
      <c r="S222" s="19" t="n">
        <f aca="false">IF(OR($M222="",$M222="ERR",$J222="",$K222="",$N222=""),0,IF($N222=0,IF(AND(OR(5=7,5=12),5&gt;=$K222,5&lt;=IF($L222="",12,$L222)),$J222,0),IF(AND(5&gt;=$K222,5&lt;=IF($L222="",12,$L222),MOD(5-$K222,$N222)=0),$J222,0)))</f>
        <v>0</v>
      </c>
      <c r="T222" s="19" t="n">
        <f aca="false">IF(OR($M222="",$M222="ERR",$J222="",$K222="",$N222=""),0,IF($N222=0,IF(AND(OR(6=7,6=12),6&gt;=$K222,6&lt;=IF($L222="",12,$L222)),$J222,0),IF(AND(6&gt;=$K222,6&lt;=IF($L222="",12,$L222),MOD(6-$K222,$N222)=0),$J222,0)))</f>
        <v>0</v>
      </c>
      <c r="U222" s="19" t="n">
        <f aca="false">IF(OR($M222="",$M222="ERR",$J222="",$K222="",$N222=""),0,IF($N222=0,IF(AND(OR(7=7,7=12),7&gt;=$K222,7&lt;=IF($L222="",12,$L222)),$J222,0),IF(AND(7&gt;=$K222,7&lt;=IF($L222="",12,$L222),MOD(7-$K222,$N222)=0),$J222,0)))</f>
        <v>0</v>
      </c>
      <c r="V222" s="19" t="n">
        <f aca="false">IF(OR($M222="",$M222="ERR",$J222="",$K222="",$N222=""),0,IF($N222=0,IF(AND(OR(8=7,8=12),8&gt;=$K222,8&lt;=IF($L222="",12,$L222)),$J222,0),IF(AND(8&gt;=$K222,8&lt;=IF($L222="",12,$L222),MOD(8-$K222,$N222)=0),$J222,0)))</f>
        <v>0</v>
      </c>
      <c r="W222" s="19" t="n">
        <f aca="false">IF(OR($M222="",$M222="ERR",$J222="",$K222="",$N222=""),0,IF($N222=0,IF(AND(OR(9=7,9=12),9&gt;=$K222,9&lt;=IF($L222="",12,$L222)),$J222,0),IF(AND(9&gt;=$K222,9&lt;=IF($L222="",12,$L222),MOD(9-$K222,$N222)=0),$J222,0)))</f>
        <v>0</v>
      </c>
      <c r="X222" s="19" t="n">
        <f aca="false">IF(OR($M222="",$M222="ERR",$J222="",$K222="",$N222=""),0,IF($N222=0,IF(AND(OR(10=7,10=12),10&gt;=$K222,10&lt;=IF($L222="",12,$L222)),$J222,0),IF(AND(10&gt;=$K222,10&lt;=IF($L222="",12,$L222),MOD(10-$K222,$N222)=0),$J222,0)))</f>
        <v>0</v>
      </c>
      <c r="Y222" s="19" t="n">
        <f aca="false">IF(OR($M222="",$M222="ERR",$J222="",$K222="",$N222=""),0,IF($N222=0,IF(AND(OR(11=7,11=12),11&gt;=$K222,11&lt;=IF($L222="",12,$L222)),$J222,0),IF(AND(11&gt;=$K222,11&lt;=IF($L222="",12,$L222),MOD(11-$K222,$N222)=0),$J222,0)))</f>
        <v>0</v>
      </c>
      <c r="Z222" s="19" t="n">
        <f aca="false">IF(OR($M222="",$M222="ERR",$J222="",$K222="",$N222=""),0,IF($N222=0,IF(AND(OR(12=7,12=12),12&gt;=$K222,12&lt;=IF($L222="",12,$L222)),$J222,0),IF(AND(12&gt;=$K222,12&lt;=IF($L222="",12,$L222),MOD(12-$K222,$N222)=0),$J222,0)))</f>
        <v>0</v>
      </c>
      <c r="AA222" s="36" t="n">
        <f aca="false">SUM(O222:Z222)</f>
        <v>0</v>
      </c>
      <c r="AB222" s="15" t="str">
        <f aca="false">IF(AND($B222="",$D222="",$J222=""),"",IF($B222="","Falta código",IF(ISNA(MATCH($B222,LST_COD,0)),"Código no registrado en Trabajadores",IF($E222="","Concepto no está en el catálogo",IF($M222="ERR","Retención de otro empleador: Origen = Otro empleador",IF(OR($J222="",$K222=""),"Falta monto o mes",IF(OR($K222&lt;1,$K222&gt;12),"Mes inicio inválido",IF(AND($L222&lt;&gt;"",OR($L222&lt;$K222,$L222&gt;12)),"Mes fin inválido",IF($N222="","Falta frecuencia",IF(AND($G222&lt;&gt;"Otro empleador",SUMPRODUCT(($O222:$Z222&lt;&gt;0)*(((COLUMN($O222:$Z222)-14)&lt;INDEX(Trabajadores!$M$6:$M$105,MATCH($B222,LST_COD,0)))+((COLUMN($O222:$Z222)-14)&gt;INDEX(Trabajadores!$N$6:$N$105,MATCH($B222,LST_COD,0)))))&gt;0),"Aviso: hay meses fuera del periodo laboral","OK"))))))))))</f>
        <v/>
      </c>
    </row>
    <row r="223" customFormat="false" ht="15" hidden="false" customHeight="false" outlineLevel="0" collapsed="false">
      <c r="A223" s="23" t="n">
        <v>218</v>
      </c>
      <c r="B223" s="7"/>
      <c r="C223" s="35" t="str">
        <f aca="false">IF($B223="","",IFERROR(INDEX(Trabajadores!$D$6:$D$105,MATCH($B223,LST_COD,0)),"¿Código?"))</f>
        <v/>
      </c>
      <c r="D223" s="30"/>
      <c r="E223" s="9" t="str">
        <f aca="false">IF($D223="","",IFERROR(VLOOKUP($D223,CONC_TABLA,2,FALSE()),""))</f>
        <v/>
      </c>
      <c r="F223" s="9" t="str">
        <f aca="false">IF($D223="","",IFERROR(VLOOKUP($D223,CONC_TABLA,3,FALSE()),""))</f>
        <v/>
      </c>
      <c r="G223" s="30"/>
      <c r="H223" s="30"/>
      <c r="I223" s="30"/>
      <c r="J223" s="29"/>
      <c r="K223" s="28"/>
      <c r="L223" s="28"/>
      <c r="M223" s="9" t="str">
        <f aca="false">IF(OR($B223="",$E223=""),"",IF($E223="INA","INA",IF($G223="Otro empleador",IF($E223="RET","RETO",IF($E223="ORD","OTO","OTX")),IF($E223="RET","ERR",$E223))))</f>
        <v/>
      </c>
      <c r="N223" s="9" t="str">
        <f aca="false">IF($I223="","",IFERROR(VLOOKUP($I223,FREC_TABLA,2,FALSE()),""))</f>
        <v/>
      </c>
      <c r="O223" s="19" t="n">
        <f aca="false">IF(OR($M223="",$M223="ERR",$J223="",$K223="",$N223=""),0,IF($N223=0,IF(AND(OR(1=7,1=12),1&gt;=$K223,1&lt;=IF($L223="",12,$L223)),$J223,0),IF(AND(1&gt;=$K223,1&lt;=IF($L223="",12,$L223),MOD(1-$K223,$N223)=0),$J223,0)))</f>
        <v>0</v>
      </c>
      <c r="P223" s="19" t="n">
        <f aca="false">IF(OR($M223="",$M223="ERR",$J223="",$K223="",$N223=""),0,IF($N223=0,IF(AND(OR(2=7,2=12),2&gt;=$K223,2&lt;=IF($L223="",12,$L223)),$J223,0),IF(AND(2&gt;=$K223,2&lt;=IF($L223="",12,$L223),MOD(2-$K223,$N223)=0),$J223,0)))</f>
        <v>0</v>
      </c>
      <c r="Q223" s="19" t="n">
        <f aca="false">IF(OR($M223="",$M223="ERR",$J223="",$K223="",$N223=""),0,IF($N223=0,IF(AND(OR(3=7,3=12),3&gt;=$K223,3&lt;=IF($L223="",12,$L223)),$J223,0),IF(AND(3&gt;=$K223,3&lt;=IF($L223="",12,$L223),MOD(3-$K223,$N223)=0),$J223,0)))</f>
        <v>0</v>
      </c>
      <c r="R223" s="19" t="n">
        <f aca="false">IF(OR($M223="",$M223="ERR",$J223="",$K223="",$N223=""),0,IF($N223=0,IF(AND(OR(4=7,4=12),4&gt;=$K223,4&lt;=IF($L223="",12,$L223)),$J223,0),IF(AND(4&gt;=$K223,4&lt;=IF($L223="",12,$L223),MOD(4-$K223,$N223)=0),$J223,0)))</f>
        <v>0</v>
      </c>
      <c r="S223" s="19" t="n">
        <f aca="false">IF(OR($M223="",$M223="ERR",$J223="",$K223="",$N223=""),0,IF($N223=0,IF(AND(OR(5=7,5=12),5&gt;=$K223,5&lt;=IF($L223="",12,$L223)),$J223,0),IF(AND(5&gt;=$K223,5&lt;=IF($L223="",12,$L223),MOD(5-$K223,$N223)=0),$J223,0)))</f>
        <v>0</v>
      </c>
      <c r="T223" s="19" t="n">
        <f aca="false">IF(OR($M223="",$M223="ERR",$J223="",$K223="",$N223=""),0,IF($N223=0,IF(AND(OR(6=7,6=12),6&gt;=$K223,6&lt;=IF($L223="",12,$L223)),$J223,0),IF(AND(6&gt;=$K223,6&lt;=IF($L223="",12,$L223),MOD(6-$K223,$N223)=0),$J223,0)))</f>
        <v>0</v>
      </c>
      <c r="U223" s="19" t="n">
        <f aca="false">IF(OR($M223="",$M223="ERR",$J223="",$K223="",$N223=""),0,IF($N223=0,IF(AND(OR(7=7,7=12),7&gt;=$K223,7&lt;=IF($L223="",12,$L223)),$J223,0),IF(AND(7&gt;=$K223,7&lt;=IF($L223="",12,$L223),MOD(7-$K223,$N223)=0),$J223,0)))</f>
        <v>0</v>
      </c>
      <c r="V223" s="19" t="n">
        <f aca="false">IF(OR($M223="",$M223="ERR",$J223="",$K223="",$N223=""),0,IF($N223=0,IF(AND(OR(8=7,8=12),8&gt;=$K223,8&lt;=IF($L223="",12,$L223)),$J223,0),IF(AND(8&gt;=$K223,8&lt;=IF($L223="",12,$L223),MOD(8-$K223,$N223)=0),$J223,0)))</f>
        <v>0</v>
      </c>
      <c r="W223" s="19" t="n">
        <f aca="false">IF(OR($M223="",$M223="ERR",$J223="",$K223="",$N223=""),0,IF($N223=0,IF(AND(OR(9=7,9=12),9&gt;=$K223,9&lt;=IF($L223="",12,$L223)),$J223,0),IF(AND(9&gt;=$K223,9&lt;=IF($L223="",12,$L223),MOD(9-$K223,$N223)=0),$J223,0)))</f>
        <v>0</v>
      </c>
      <c r="X223" s="19" t="n">
        <f aca="false">IF(OR($M223="",$M223="ERR",$J223="",$K223="",$N223=""),0,IF($N223=0,IF(AND(OR(10=7,10=12),10&gt;=$K223,10&lt;=IF($L223="",12,$L223)),$J223,0),IF(AND(10&gt;=$K223,10&lt;=IF($L223="",12,$L223),MOD(10-$K223,$N223)=0),$J223,0)))</f>
        <v>0</v>
      </c>
      <c r="Y223" s="19" t="n">
        <f aca="false">IF(OR($M223="",$M223="ERR",$J223="",$K223="",$N223=""),0,IF($N223=0,IF(AND(OR(11=7,11=12),11&gt;=$K223,11&lt;=IF($L223="",12,$L223)),$J223,0),IF(AND(11&gt;=$K223,11&lt;=IF($L223="",12,$L223),MOD(11-$K223,$N223)=0),$J223,0)))</f>
        <v>0</v>
      </c>
      <c r="Z223" s="19" t="n">
        <f aca="false">IF(OR($M223="",$M223="ERR",$J223="",$K223="",$N223=""),0,IF($N223=0,IF(AND(OR(12=7,12=12),12&gt;=$K223,12&lt;=IF($L223="",12,$L223)),$J223,0),IF(AND(12&gt;=$K223,12&lt;=IF($L223="",12,$L223),MOD(12-$K223,$N223)=0),$J223,0)))</f>
        <v>0</v>
      </c>
      <c r="AA223" s="36" t="n">
        <f aca="false">SUM(O223:Z223)</f>
        <v>0</v>
      </c>
      <c r="AB223" s="15" t="str">
        <f aca="false">IF(AND($B223="",$D223="",$J223=""),"",IF($B223="","Falta código",IF(ISNA(MATCH($B223,LST_COD,0)),"Código no registrado en Trabajadores",IF($E223="","Concepto no está en el catálogo",IF($M223="ERR","Retención de otro empleador: Origen = Otro empleador",IF(OR($J223="",$K223=""),"Falta monto o mes",IF(OR($K223&lt;1,$K223&gt;12),"Mes inicio inválido",IF(AND($L223&lt;&gt;"",OR($L223&lt;$K223,$L223&gt;12)),"Mes fin inválido",IF($N223="","Falta frecuencia",IF(AND($G223&lt;&gt;"Otro empleador",SUMPRODUCT(($O223:$Z223&lt;&gt;0)*(((COLUMN($O223:$Z223)-14)&lt;INDEX(Trabajadores!$M$6:$M$105,MATCH($B223,LST_COD,0)))+((COLUMN($O223:$Z223)-14)&gt;INDEX(Trabajadores!$N$6:$N$105,MATCH($B223,LST_COD,0)))))&gt;0),"Aviso: hay meses fuera del periodo laboral","OK"))))))))))</f>
        <v/>
      </c>
    </row>
    <row r="224" customFormat="false" ht="15" hidden="false" customHeight="false" outlineLevel="0" collapsed="false">
      <c r="A224" s="23" t="n">
        <v>219</v>
      </c>
      <c r="B224" s="7"/>
      <c r="C224" s="35" t="str">
        <f aca="false">IF($B224="","",IFERROR(INDEX(Trabajadores!$D$6:$D$105,MATCH($B224,LST_COD,0)),"¿Código?"))</f>
        <v/>
      </c>
      <c r="D224" s="30"/>
      <c r="E224" s="9" t="str">
        <f aca="false">IF($D224="","",IFERROR(VLOOKUP($D224,CONC_TABLA,2,FALSE()),""))</f>
        <v/>
      </c>
      <c r="F224" s="9" t="str">
        <f aca="false">IF($D224="","",IFERROR(VLOOKUP($D224,CONC_TABLA,3,FALSE()),""))</f>
        <v/>
      </c>
      <c r="G224" s="30"/>
      <c r="H224" s="30"/>
      <c r="I224" s="30"/>
      <c r="J224" s="29"/>
      <c r="K224" s="28"/>
      <c r="L224" s="28"/>
      <c r="M224" s="9" t="str">
        <f aca="false">IF(OR($B224="",$E224=""),"",IF($E224="INA","INA",IF($G224="Otro empleador",IF($E224="RET","RETO",IF($E224="ORD","OTO","OTX")),IF($E224="RET","ERR",$E224))))</f>
        <v/>
      </c>
      <c r="N224" s="9" t="str">
        <f aca="false">IF($I224="","",IFERROR(VLOOKUP($I224,FREC_TABLA,2,FALSE()),""))</f>
        <v/>
      </c>
      <c r="O224" s="19" t="n">
        <f aca="false">IF(OR($M224="",$M224="ERR",$J224="",$K224="",$N224=""),0,IF($N224=0,IF(AND(OR(1=7,1=12),1&gt;=$K224,1&lt;=IF($L224="",12,$L224)),$J224,0),IF(AND(1&gt;=$K224,1&lt;=IF($L224="",12,$L224),MOD(1-$K224,$N224)=0),$J224,0)))</f>
        <v>0</v>
      </c>
      <c r="P224" s="19" t="n">
        <f aca="false">IF(OR($M224="",$M224="ERR",$J224="",$K224="",$N224=""),0,IF($N224=0,IF(AND(OR(2=7,2=12),2&gt;=$K224,2&lt;=IF($L224="",12,$L224)),$J224,0),IF(AND(2&gt;=$K224,2&lt;=IF($L224="",12,$L224),MOD(2-$K224,$N224)=0),$J224,0)))</f>
        <v>0</v>
      </c>
      <c r="Q224" s="19" t="n">
        <f aca="false">IF(OR($M224="",$M224="ERR",$J224="",$K224="",$N224=""),0,IF($N224=0,IF(AND(OR(3=7,3=12),3&gt;=$K224,3&lt;=IF($L224="",12,$L224)),$J224,0),IF(AND(3&gt;=$K224,3&lt;=IF($L224="",12,$L224),MOD(3-$K224,$N224)=0),$J224,0)))</f>
        <v>0</v>
      </c>
      <c r="R224" s="19" t="n">
        <f aca="false">IF(OR($M224="",$M224="ERR",$J224="",$K224="",$N224=""),0,IF($N224=0,IF(AND(OR(4=7,4=12),4&gt;=$K224,4&lt;=IF($L224="",12,$L224)),$J224,0),IF(AND(4&gt;=$K224,4&lt;=IF($L224="",12,$L224),MOD(4-$K224,$N224)=0),$J224,0)))</f>
        <v>0</v>
      </c>
      <c r="S224" s="19" t="n">
        <f aca="false">IF(OR($M224="",$M224="ERR",$J224="",$K224="",$N224=""),0,IF($N224=0,IF(AND(OR(5=7,5=12),5&gt;=$K224,5&lt;=IF($L224="",12,$L224)),$J224,0),IF(AND(5&gt;=$K224,5&lt;=IF($L224="",12,$L224),MOD(5-$K224,$N224)=0),$J224,0)))</f>
        <v>0</v>
      </c>
      <c r="T224" s="19" t="n">
        <f aca="false">IF(OR($M224="",$M224="ERR",$J224="",$K224="",$N224=""),0,IF($N224=0,IF(AND(OR(6=7,6=12),6&gt;=$K224,6&lt;=IF($L224="",12,$L224)),$J224,0),IF(AND(6&gt;=$K224,6&lt;=IF($L224="",12,$L224),MOD(6-$K224,$N224)=0),$J224,0)))</f>
        <v>0</v>
      </c>
      <c r="U224" s="19" t="n">
        <f aca="false">IF(OR($M224="",$M224="ERR",$J224="",$K224="",$N224=""),0,IF($N224=0,IF(AND(OR(7=7,7=12),7&gt;=$K224,7&lt;=IF($L224="",12,$L224)),$J224,0),IF(AND(7&gt;=$K224,7&lt;=IF($L224="",12,$L224),MOD(7-$K224,$N224)=0),$J224,0)))</f>
        <v>0</v>
      </c>
      <c r="V224" s="19" t="n">
        <f aca="false">IF(OR($M224="",$M224="ERR",$J224="",$K224="",$N224=""),0,IF($N224=0,IF(AND(OR(8=7,8=12),8&gt;=$K224,8&lt;=IF($L224="",12,$L224)),$J224,0),IF(AND(8&gt;=$K224,8&lt;=IF($L224="",12,$L224),MOD(8-$K224,$N224)=0),$J224,0)))</f>
        <v>0</v>
      </c>
      <c r="W224" s="19" t="n">
        <f aca="false">IF(OR($M224="",$M224="ERR",$J224="",$K224="",$N224=""),0,IF($N224=0,IF(AND(OR(9=7,9=12),9&gt;=$K224,9&lt;=IF($L224="",12,$L224)),$J224,0),IF(AND(9&gt;=$K224,9&lt;=IF($L224="",12,$L224),MOD(9-$K224,$N224)=0),$J224,0)))</f>
        <v>0</v>
      </c>
      <c r="X224" s="19" t="n">
        <f aca="false">IF(OR($M224="",$M224="ERR",$J224="",$K224="",$N224=""),0,IF($N224=0,IF(AND(OR(10=7,10=12),10&gt;=$K224,10&lt;=IF($L224="",12,$L224)),$J224,0),IF(AND(10&gt;=$K224,10&lt;=IF($L224="",12,$L224),MOD(10-$K224,$N224)=0),$J224,0)))</f>
        <v>0</v>
      </c>
      <c r="Y224" s="19" t="n">
        <f aca="false">IF(OR($M224="",$M224="ERR",$J224="",$K224="",$N224=""),0,IF($N224=0,IF(AND(OR(11=7,11=12),11&gt;=$K224,11&lt;=IF($L224="",12,$L224)),$J224,0),IF(AND(11&gt;=$K224,11&lt;=IF($L224="",12,$L224),MOD(11-$K224,$N224)=0),$J224,0)))</f>
        <v>0</v>
      </c>
      <c r="Z224" s="19" t="n">
        <f aca="false">IF(OR($M224="",$M224="ERR",$J224="",$K224="",$N224=""),0,IF($N224=0,IF(AND(OR(12=7,12=12),12&gt;=$K224,12&lt;=IF($L224="",12,$L224)),$J224,0),IF(AND(12&gt;=$K224,12&lt;=IF($L224="",12,$L224),MOD(12-$K224,$N224)=0),$J224,0)))</f>
        <v>0</v>
      </c>
      <c r="AA224" s="36" t="n">
        <f aca="false">SUM(O224:Z224)</f>
        <v>0</v>
      </c>
      <c r="AB224" s="15" t="str">
        <f aca="false">IF(AND($B224="",$D224="",$J224=""),"",IF($B224="","Falta código",IF(ISNA(MATCH($B224,LST_COD,0)),"Código no registrado en Trabajadores",IF($E224="","Concepto no está en el catálogo",IF($M224="ERR","Retención de otro empleador: Origen = Otro empleador",IF(OR($J224="",$K224=""),"Falta monto o mes",IF(OR($K224&lt;1,$K224&gt;12),"Mes inicio inválido",IF(AND($L224&lt;&gt;"",OR($L224&lt;$K224,$L224&gt;12)),"Mes fin inválido",IF($N224="","Falta frecuencia",IF(AND($G224&lt;&gt;"Otro empleador",SUMPRODUCT(($O224:$Z224&lt;&gt;0)*(((COLUMN($O224:$Z224)-14)&lt;INDEX(Trabajadores!$M$6:$M$105,MATCH($B224,LST_COD,0)))+((COLUMN($O224:$Z224)-14)&gt;INDEX(Trabajadores!$N$6:$N$105,MATCH($B224,LST_COD,0)))))&gt;0),"Aviso: hay meses fuera del periodo laboral","OK"))))))))))</f>
        <v/>
      </c>
    </row>
    <row r="225" customFormat="false" ht="15" hidden="false" customHeight="false" outlineLevel="0" collapsed="false">
      <c r="A225" s="23" t="n">
        <v>220</v>
      </c>
      <c r="B225" s="7"/>
      <c r="C225" s="35" t="str">
        <f aca="false">IF($B225="","",IFERROR(INDEX(Trabajadores!$D$6:$D$105,MATCH($B225,LST_COD,0)),"¿Código?"))</f>
        <v/>
      </c>
      <c r="D225" s="30"/>
      <c r="E225" s="9" t="str">
        <f aca="false">IF($D225="","",IFERROR(VLOOKUP($D225,CONC_TABLA,2,FALSE()),""))</f>
        <v/>
      </c>
      <c r="F225" s="9" t="str">
        <f aca="false">IF($D225="","",IFERROR(VLOOKUP($D225,CONC_TABLA,3,FALSE()),""))</f>
        <v/>
      </c>
      <c r="G225" s="30"/>
      <c r="H225" s="30"/>
      <c r="I225" s="30"/>
      <c r="J225" s="29"/>
      <c r="K225" s="28"/>
      <c r="L225" s="28"/>
      <c r="M225" s="9" t="str">
        <f aca="false">IF(OR($B225="",$E225=""),"",IF($E225="INA","INA",IF($G225="Otro empleador",IF($E225="RET","RETO",IF($E225="ORD","OTO","OTX")),IF($E225="RET","ERR",$E225))))</f>
        <v/>
      </c>
      <c r="N225" s="9" t="str">
        <f aca="false">IF($I225="","",IFERROR(VLOOKUP($I225,FREC_TABLA,2,FALSE()),""))</f>
        <v/>
      </c>
      <c r="O225" s="19" t="n">
        <f aca="false">IF(OR($M225="",$M225="ERR",$J225="",$K225="",$N225=""),0,IF($N225=0,IF(AND(OR(1=7,1=12),1&gt;=$K225,1&lt;=IF($L225="",12,$L225)),$J225,0),IF(AND(1&gt;=$K225,1&lt;=IF($L225="",12,$L225),MOD(1-$K225,$N225)=0),$J225,0)))</f>
        <v>0</v>
      </c>
      <c r="P225" s="19" t="n">
        <f aca="false">IF(OR($M225="",$M225="ERR",$J225="",$K225="",$N225=""),0,IF($N225=0,IF(AND(OR(2=7,2=12),2&gt;=$K225,2&lt;=IF($L225="",12,$L225)),$J225,0),IF(AND(2&gt;=$K225,2&lt;=IF($L225="",12,$L225),MOD(2-$K225,$N225)=0),$J225,0)))</f>
        <v>0</v>
      </c>
      <c r="Q225" s="19" t="n">
        <f aca="false">IF(OR($M225="",$M225="ERR",$J225="",$K225="",$N225=""),0,IF($N225=0,IF(AND(OR(3=7,3=12),3&gt;=$K225,3&lt;=IF($L225="",12,$L225)),$J225,0),IF(AND(3&gt;=$K225,3&lt;=IF($L225="",12,$L225),MOD(3-$K225,$N225)=0),$J225,0)))</f>
        <v>0</v>
      </c>
      <c r="R225" s="19" t="n">
        <f aca="false">IF(OR($M225="",$M225="ERR",$J225="",$K225="",$N225=""),0,IF($N225=0,IF(AND(OR(4=7,4=12),4&gt;=$K225,4&lt;=IF($L225="",12,$L225)),$J225,0),IF(AND(4&gt;=$K225,4&lt;=IF($L225="",12,$L225),MOD(4-$K225,$N225)=0),$J225,0)))</f>
        <v>0</v>
      </c>
      <c r="S225" s="19" t="n">
        <f aca="false">IF(OR($M225="",$M225="ERR",$J225="",$K225="",$N225=""),0,IF($N225=0,IF(AND(OR(5=7,5=12),5&gt;=$K225,5&lt;=IF($L225="",12,$L225)),$J225,0),IF(AND(5&gt;=$K225,5&lt;=IF($L225="",12,$L225),MOD(5-$K225,$N225)=0),$J225,0)))</f>
        <v>0</v>
      </c>
      <c r="T225" s="19" t="n">
        <f aca="false">IF(OR($M225="",$M225="ERR",$J225="",$K225="",$N225=""),0,IF($N225=0,IF(AND(OR(6=7,6=12),6&gt;=$K225,6&lt;=IF($L225="",12,$L225)),$J225,0),IF(AND(6&gt;=$K225,6&lt;=IF($L225="",12,$L225),MOD(6-$K225,$N225)=0),$J225,0)))</f>
        <v>0</v>
      </c>
      <c r="U225" s="19" t="n">
        <f aca="false">IF(OR($M225="",$M225="ERR",$J225="",$K225="",$N225=""),0,IF($N225=0,IF(AND(OR(7=7,7=12),7&gt;=$K225,7&lt;=IF($L225="",12,$L225)),$J225,0),IF(AND(7&gt;=$K225,7&lt;=IF($L225="",12,$L225),MOD(7-$K225,$N225)=0),$J225,0)))</f>
        <v>0</v>
      </c>
      <c r="V225" s="19" t="n">
        <f aca="false">IF(OR($M225="",$M225="ERR",$J225="",$K225="",$N225=""),0,IF($N225=0,IF(AND(OR(8=7,8=12),8&gt;=$K225,8&lt;=IF($L225="",12,$L225)),$J225,0),IF(AND(8&gt;=$K225,8&lt;=IF($L225="",12,$L225),MOD(8-$K225,$N225)=0),$J225,0)))</f>
        <v>0</v>
      </c>
      <c r="W225" s="19" t="n">
        <f aca="false">IF(OR($M225="",$M225="ERR",$J225="",$K225="",$N225=""),0,IF($N225=0,IF(AND(OR(9=7,9=12),9&gt;=$K225,9&lt;=IF($L225="",12,$L225)),$J225,0),IF(AND(9&gt;=$K225,9&lt;=IF($L225="",12,$L225),MOD(9-$K225,$N225)=0),$J225,0)))</f>
        <v>0</v>
      </c>
      <c r="X225" s="19" t="n">
        <f aca="false">IF(OR($M225="",$M225="ERR",$J225="",$K225="",$N225=""),0,IF($N225=0,IF(AND(OR(10=7,10=12),10&gt;=$K225,10&lt;=IF($L225="",12,$L225)),$J225,0),IF(AND(10&gt;=$K225,10&lt;=IF($L225="",12,$L225),MOD(10-$K225,$N225)=0),$J225,0)))</f>
        <v>0</v>
      </c>
      <c r="Y225" s="19" t="n">
        <f aca="false">IF(OR($M225="",$M225="ERR",$J225="",$K225="",$N225=""),0,IF($N225=0,IF(AND(OR(11=7,11=12),11&gt;=$K225,11&lt;=IF($L225="",12,$L225)),$J225,0),IF(AND(11&gt;=$K225,11&lt;=IF($L225="",12,$L225),MOD(11-$K225,$N225)=0),$J225,0)))</f>
        <v>0</v>
      </c>
      <c r="Z225" s="19" t="n">
        <f aca="false">IF(OR($M225="",$M225="ERR",$J225="",$K225="",$N225=""),0,IF($N225=0,IF(AND(OR(12=7,12=12),12&gt;=$K225,12&lt;=IF($L225="",12,$L225)),$J225,0),IF(AND(12&gt;=$K225,12&lt;=IF($L225="",12,$L225),MOD(12-$K225,$N225)=0),$J225,0)))</f>
        <v>0</v>
      </c>
      <c r="AA225" s="36" t="n">
        <f aca="false">SUM(O225:Z225)</f>
        <v>0</v>
      </c>
      <c r="AB225" s="15" t="str">
        <f aca="false">IF(AND($B225="",$D225="",$J225=""),"",IF($B225="","Falta código",IF(ISNA(MATCH($B225,LST_COD,0)),"Código no registrado en Trabajadores",IF($E225="","Concepto no está en el catálogo",IF($M225="ERR","Retención de otro empleador: Origen = Otro empleador",IF(OR($J225="",$K225=""),"Falta monto o mes",IF(OR($K225&lt;1,$K225&gt;12),"Mes inicio inválido",IF(AND($L225&lt;&gt;"",OR($L225&lt;$K225,$L225&gt;12)),"Mes fin inválido",IF($N225="","Falta frecuencia",IF(AND($G225&lt;&gt;"Otro empleador",SUMPRODUCT(($O225:$Z225&lt;&gt;0)*(((COLUMN($O225:$Z225)-14)&lt;INDEX(Trabajadores!$M$6:$M$105,MATCH($B225,LST_COD,0)))+((COLUMN($O225:$Z225)-14)&gt;INDEX(Trabajadores!$N$6:$N$105,MATCH($B225,LST_COD,0)))))&gt;0),"Aviso: hay meses fuera del periodo laboral","OK"))))))))))</f>
        <v/>
      </c>
    </row>
    <row r="226" customFormat="false" ht="15" hidden="false" customHeight="false" outlineLevel="0" collapsed="false">
      <c r="A226" s="23" t="n">
        <v>221</v>
      </c>
      <c r="B226" s="7"/>
      <c r="C226" s="35" t="str">
        <f aca="false">IF($B226="","",IFERROR(INDEX(Trabajadores!$D$6:$D$105,MATCH($B226,LST_COD,0)),"¿Código?"))</f>
        <v/>
      </c>
      <c r="D226" s="30"/>
      <c r="E226" s="9" t="str">
        <f aca="false">IF($D226="","",IFERROR(VLOOKUP($D226,CONC_TABLA,2,FALSE()),""))</f>
        <v/>
      </c>
      <c r="F226" s="9" t="str">
        <f aca="false">IF($D226="","",IFERROR(VLOOKUP($D226,CONC_TABLA,3,FALSE()),""))</f>
        <v/>
      </c>
      <c r="G226" s="30"/>
      <c r="H226" s="30"/>
      <c r="I226" s="30"/>
      <c r="J226" s="29"/>
      <c r="K226" s="28"/>
      <c r="L226" s="28"/>
      <c r="M226" s="9" t="str">
        <f aca="false">IF(OR($B226="",$E226=""),"",IF($E226="INA","INA",IF($G226="Otro empleador",IF($E226="RET","RETO",IF($E226="ORD","OTO","OTX")),IF($E226="RET","ERR",$E226))))</f>
        <v/>
      </c>
      <c r="N226" s="9" t="str">
        <f aca="false">IF($I226="","",IFERROR(VLOOKUP($I226,FREC_TABLA,2,FALSE()),""))</f>
        <v/>
      </c>
      <c r="O226" s="19" t="n">
        <f aca="false">IF(OR($M226="",$M226="ERR",$J226="",$K226="",$N226=""),0,IF($N226=0,IF(AND(OR(1=7,1=12),1&gt;=$K226,1&lt;=IF($L226="",12,$L226)),$J226,0),IF(AND(1&gt;=$K226,1&lt;=IF($L226="",12,$L226),MOD(1-$K226,$N226)=0),$J226,0)))</f>
        <v>0</v>
      </c>
      <c r="P226" s="19" t="n">
        <f aca="false">IF(OR($M226="",$M226="ERR",$J226="",$K226="",$N226=""),0,IF($N226=0,IF(AND(OR(2=7,2=12),2&gt;=$K226,2&lt;=IF($L226="",12,$L226)),$J226,0),IF(AND(2&gt;=$K226,2&lt;=IF($L226="",12,$L226),MOD(2-$K226,$N226)=0),$J226,0)))</f>
        <v>0</v>
      </c>
      <c r="Q226" s="19" t="n">
        <f aca="false">IF(OR($M226="",$M226="ERR",$J226="",$K226="",$N226=""),0,IF($N226=0,IF(AND(OR(3=7,3=12),3&gt;=$K226,3&lt;=IF($L226="",12,$L226)),$J226,0),IF(AND(3&gt;=$K226,3&lt;=IF($L226="",12,$L226),MOD(3-$K226,$N226)=0),$J226,0)))</f>
        <v>0</v>
      </c>
      <c r="R226" s="19" t="n">
        <f aca="false">IF(OR($M226="",$M226="ERR",$J226="",$K226="",$N226=""),0,IF($N226=0,IF(AND(OR(4=7,4=12),4&gt;=$K226,4&lt;=IF($L226="",12,$L226)),$J226,0),IF(AND(4&gt;=$K226,4&lt;=IF($L226="",12,$L226),MOD(4-$K226,$N226)=0),$J226,0)))</f>
        <v>0</v>
      </c>
      <c r="S226" s="19" t="n">
        <f aca="false">IF(OR($M226="",$M226="ERR",$J226="",$K226="",$N226=""),0,IF($N226=0,IF(AND(OR(5=7,5=12),5&gt;=$K226,5&lt;=IF($L226="",12,$L226)),$J226,0),IF(AND(5&gt;=$K226,5&lt;=IF($L226="",12,$L226),MOD(5-$K226,$N226)=0),$J226,0)))</f>
        <v>0</v>
      </c>
      <c r="T226" s="19" t="n">
        <f aca="false">IF(OR($M226="",$M226="ERR",$J226="",$K226="",$N226=""),0,IF($N226=0,IF(AND(OR(6=7,6=12),6&gt;=$K226,6&lt;=IF($L226="",12,$L226)),$J226,0),IF(AND(6&gt;=$K226,6&lt;=IF($L226="",12,$L226),MOD(6-$K226,$N226)=0),$J226,0)))</f>
        <v>0</v>
      </c>
      <c r="U226" s="19" t="n">
        <f aca="false">IF(OR($M226="",$M226="ERR",$J226="",$K226="",$N226=""),0,IF($N226=0,IF(AND(OR(7=7,7=12),7&gt;=$K226,7&lt;=IF($L226="",12,$L226)),$J226,0),IF(AND(7&gt;=$K226,7&lt;=IF($L226="",12,$L226),MOD(7-$K226,$N226)=0),$J226,0)))</f>
        <v>0</v>
      </c>
      <c r="V226" s="19" t="n">
        <f aca="false">IF(OR($M226="",$M226="ERR",$J226="",$K226="",$N226=""),0,IF($N226=0,IF(AND(OR(8=7,8=12),8&gt;=$K226,8&lt;=IF($L226="",12,$L226)),$J226,0),IF(AND(8&gt;=$K226,8&lt;=IF($L226="",12,$L226),MOD(8-$K226,$N226)=0),$J226,0)))</f>
        <v>0</v>
      </c>
      <c r="W226" s="19" t="n">
        <f aca="false">IF(OR($M226="",$M226="ERR",$J226="",$K226="",$N226=""),0,IF($N226=0,IF(AND(OR(9=7,9=12),9&gt;=$K226,9&lt;=IF($L226="",12,$L226)),$J226,0),IF(AND(9&gt;=$K226,9&lt;=IF($L226="",12,$L226),MOD(9-$K226,$N226)=0),$J226,0)))</f>
        <v>0</v>
      </c>
      <c r="X226" s="19" t="n">
        <f aca="false">IF(OR($M226="",$M226="ERR",$J226="",$K226="",$N226=""),0,IF($N226=0,IF(AND(OR(10=7,10=12),10&gt;=$K226,10&lt;=IF($L226="",12,$L226)),$J226,0),IF(AND(10&gt;=$K226,10&lt;=IF($L226="",12,$L226),MOD(10-$K226,$N226)=0),$J226,0)))</f>
        <v>0</v>
      </c>
      <c r="Y226" s="19" t="n">
        <f aca="false">IF(OR($M226="",$M226="ERR",$J226="",$K226="",$N226=""),0,IF($N226=0,IF(AND(OR(11=7,11=12),11&gt;=$K226,11&lt;=IF($L226="",12,$L226)),$J226,0),IF(AND(11&gt;=$K226,11&lt;=IF($L226="",12,$L226),MOD(11-$K226,$N226)=0),$J226,0)))</f>
        <v>0</v>
      </c>
      <c r="Z226" s="19" t="n">
        <f aca="false">IF(OR($M226="",$M226="ERR",$J226="",$K226="",$N226=""),0,IF($N226=0,IF(AND(OR(12=7,12=12),12&gt;=$K226,12&lt;=IF($L226="",12,$L226)),$J226,0),IF(AND(12&gt;=$K226,12&lt;=IF($L226="",12,$L226),MOD(12-$K226,$N226)=0),$J226,0)))</f>
        <v>0</v>
      </c>
      <c r="AA226" s="36" t="n">
        <f aca="false">SUM(O226:Z226)</f>
        <v>0</v>
      </c>
      <c r="AB226" s="15" t="str">
        <f aca="false">IF(AND($B226="",$D226="",$J226=""),"",IF($B226="","Falta código",IF(ISNA(MATCH($B226,LST_COD,0)),"Código no registrado en Trabajadores",IF($E226="","Concepto no está en el catálogo",IF($M226="ERR","Retención de otro empleador: Origen = Otro empleador",IF(OR($J226="",$K226=""),"Falta monto o mes",IF(OR($K226&lt;1,$K226&gt;12),"Mes inicio inválido",IF(AND($L226&lt;&gt;"",OR($L226&lt;$K226,$L226&gt;12)),"Mes fin inválido",IF($N226="","Falta frecuencia",IF(AND($G226&lt;&gt;"Otro empleador",SUMPRODUCT(($O226:$Z226&lt;&gt;0)*(((COLUMN($O226:$Z226)-14)&lt;INDEX(Trabajadores!$M$6:$M$105,MATCH($B226,LST_COD,0)))+((COLUMN($O226:$Z226)-14)&gt;INDEX(Trabajadores!$N$6:$N$105,MATCH($B226,LST_COD,0)))))&gt;0),"Aviso: hay meses fuera del periodo laboral","OK"))))))))))</f>
        <v/>
      </c>
    </row>
    <row r="227" customFormat="false" ht="15" hidden="false" customHeight="false" outlineLevel="0" collapsed="false">
      <c r="A227" s="23" t="n">
        <v>222</v>
      </c>
      <c r="B227" s="7"/>
      <c r="C227" s="35" t="str">
        <f aca="false">IF($B227="","",IFERROR(INDEX(Trabajadores!$D$6:$D$105,MATCH($B227,LST_COD,0)),"¿Código?"))</f>
        <v/>
      </c>
      <c r="D227" s="30"/>
      <c r="E227" s="9" t="str">
        <f aca="false">IF($D227="","",IFERROR(VLOOKUP($D227,CONC_TABLA,2,FALSE()),""))</f>
        <v/>
      </c>
      <c r="F227" s="9" t="str">
        <f aca="false">IF($D227="","",IFERROR(VLOOKUP($D227,CONC_TABLA,3,FALSE()),""))</f>
        <v/>
      </c>
      <c r="G227" s="30"/>
      <c r="H227" s="30"/>
      <c r="I227" s="30"/>
      <c r="J227" s="29"/>
      <c r="K227" s="28"/>
      <c r="L227" s="28"/>
      <c r="M227" s="9" t="str">
        <f aca="false">IF(OR($B227="",$E227=""),"",IF($E227="INA","INA",IF($G227="Otro empleador",IF($E227="RET","RETO",IF($E227="ORD","OTO","OTX")),IF($E227="RET","ERR",$E227))))</f>
        <v/>
      </c>
      <c r="N227" s="9" t="str">
        <f aca="false">IF($I227="","",IFERROR(VLOOKUP($I227,FREC_TABLA,2,FALSE()),""))</f>
        <v/>
      </c>
      <c r="O227" s="19" t="n">
        <f aca="false">IF(OR($M227="",$M227="ERR",$J227="",$K227="",$N227=""),0,IF($N227=0,IF(AND(OR(1=7,1=12),1&gt;=$K227,1&lt;=IF($L227="",12,$L227)),$J227,0),IF(AND(1&gt;=$K227,1&lt;=IF($L227="",12,$L227),MOD(1-$K227,$N227)=0),$J227,0)))</f>
        <v>0</v>
      </c>
      <c r="P227" s="19" t="n">
        <f aca="false">IF(OR($M227="",$M227="ERR",$J227="",$K227="",$N227=""),0,IF($N227=0,IF(AND(OR(2=7,2=12),2&gt;=$K227,2&lt;=IF($L227="",12,$L227)),$J227,0),IF(AND(2&gt;=$K227,2&lt;=IF($L227="",12,$L227),MOD(2-$K227,$N227)=0),$J227,0)))</f>
        <v>0</v>
      </c>
      <c r="Q227" s="19" t="n">
        <f aca="false">IF(OR($M227="",$M227="ERR",$J227="",$K227="",$N227=""),0,IF($N227=0,IF(AND(OR(3=7,3=12),3&gt;=$K227,3&lt;=IF($L227="",12,$L227)),$J227,0),IF(AND(3&gt;=$K227,3&lt;=IF($L227="",12,$L227),MOD(3-$K227,$N227)=0),$J227,0)))</f>
        <v>0</v>
      </c>
      <c r="R227" s="19" t="n">
        <f aca="false">IF(OR($M227="",$M227="ERR",$J227="",$K227="",$N227=""),0,IF($N227=0,IF(AND(OR(4=7,4=12),4&gt;=$K227,4&lt;=IF($L227="",12,$L227)),$J227,0),IF(AND(4&gt;=$K227,4&lt;=IF($L227="",12,$L227),MOD(4-$K227,$N227)=0),$J227,0)))</f>
        <v>0</v>
      </c>
      <c r="S227" s="19" t="n">
        <f aca="false">IF(OR($M227="",$M227="ERR",$J227="",$K227="",$N227=""),0,IF($N227=0,IF(AND(OR(5=7,5=12),5&gt;=$K227,5&lt;=IF($L227="",12,$L227)),$J227,0),IF(AND(5&gt;=$K227,5&lt;=IF($L227="",12,$L227),MOD(5-$K227,$N227)=0),$J227,0)))</f>
        <v>0</v>
      </c>
      <c r="T227" s="19" t="n">
        <f aca="false">IF(OR($M227="",$M227="ERR",$J227="",$K227="",$N227=""),0,IF($N227=0,IF(AND(OR(6=7,6=12),6&gt;=$K227,6&lt;=IF($L227="",12,$L227)),$J227,0),IF(AND(6&gt;=$K227,6&lt;=IF($L227="",12,$L227),MOD(6-$K227,$N227)=0),$J227,0)))</f>
        <v>0</v>
      </c>
      <c r="U227" s="19" t="n">
        <f aca="false">IF(OR($M227="",$M227="ERR",$J227="",$K227="",$N227=""),0,IF($N227=0,IF(AND(OR(7=7,7=12),7&gt;=$K227,7&lt;=IF($L227="",12,$L227)),$J227,0),IF(AND(7&gt;=$K227,7&lt;=IF($L227="",12,$L227),MOD(7-$K227,$N227)=0),$J227,0)))</f>
        <v>0</v>
      </c>
      <c r="V227" s="19" t="n">
        <f aca="false">IF(OR($M227="",$M227="ERR",$J227="",$K227="",$N227=""),0,IF($N227=0,IF(AND(OR(8=7,8=12),8&gt;=$K227,8&lt;=IF($L227="",12,$L227)),$J227,0),IF(AND(8&gt;=$K227,8&lt;=IF($L227="",12,$L227),MOD(8-$K227,$N227)=0),$J227,0)))</f>
        <v>0</v>
      </c>
      <c r="W227" s="19" t="n">
        <f aca="false">IF(OR($M227="",$M227="ERR",$J227="",$K227="",$N227=""),0,IF($N227=0,IF(AND(OR(9=7,9=12),9&gt;=$K227,9&lt;=IF($L227="",12,$L227)),$J227,0),IF(AND(9&gt;=$K227,9&lt;=IF($L227="",12,$L227),MOD(9-$K227,$N227)=0),$J227,0)))</f>
        <v>0</v>
      </c>
      <c r="X227" s="19" t="n">
        <f aca="false">IF(OR($M227="",$M227="ERR",$J227="",$K227="",$N227=""),0,IF($N227=0,IF(AND(OR(10=7,10=12),10&gt;=$K227,10&lt;=IF($L227="",12,$L227)),$J227,0),IF(AND(10&gt;=$K227,10&lt;=IF($L227="",12,$L227),MOD(10-$K227,$N227)=0),$J227,0)))</f>
        <v>0</v>
      </c>
      <c r="Y227" s="19" t="n">
        <f aca="false">IF(OR($M227="",$M227="ERR",$J227="",$K227="",$N227=""),0,IF($N227=0,IF(AND(OR(11=7,11=12),11&gt;=$K227,11&lt;=IF($L227="",12,$L227)),$J227,0),IF(AND(11&gt;=$K227,11&lt;=IF($L227="",12,$L227),MOD(11-$K227,$N227)=0),$J227,0)))</f>
        <v>0</v>
      </c>
      <c r="Z227" s="19" t="n">
        <f aca="false">IF(OR($M227="",$M227="ERR",$J227="",$K227="",$N227=""),0,IF($N227=0,IF(AND(OR(12=7,12=12),12&gt;=$K227,12&lt;=IF($L227="",12,$L227)),$J227,0),IF(AND(12&gt;=$K227,12&lt;=IF($L227="",12,$L227),MOD(12-$K227,$N227)=0),$J227,0)))</f>
        <v>0</v>
      </c>
      <c r="AA227" s="36" t="n">
        <f aca="false">SUM(O227:Z227)</f>
        <v>0</v>
      </c>
      <c r="AB227" s="15" t="str">
        <f aca="false">IF(AND($B227="",$D227="",$J227=""),"",IF($B227="","Falta código",IF(ISNA(MATCH($B227,LST_COD,0)),"Código no registrado en Trabajadores",IF($E227="","Concepto no está en el catálogo",IF($M227="ERR","Retención de otro empleador: Origen = Otro empleador",IF(OR($J227="",$K227=""),"Falta monto o mes",IF(OR($K227&lt;1,$K227&gt;12),"Mes inicio inválido",IF(AND($L227&lt;&gt;"",OR($L227&lt;$K227,$L227&gt;12)),"Mes fin inválido",IF($N227="","Falta frecuencia",IF(AND($G227&lt;&gt;"Otro empleador",SUMPRODUCT(($O227:$Z227&lt;&gt;0)*(((COLUMN($O227:$Z227)-14)&lt;INDEX(Trabajadores!$M$6:$M$105,MATCH($B227,LST_COD,0)))+((COLUMN($O227:$Z227)-14)&gt;INDEX(Trabajadores!$N$6:$N$105,MATCH($B227,LST_COD,0)))))&gt;0),"Aviso: hay meses fuera del periodo laboral","OK"))))))))))</f>
        <v/>
      </c>
    </row>
    <row r="228" customFormat="false" ht="15" hidden="false" customHeight="false" outlineLevel="0" collapsed="false">
      <c r="A228" s="23" t="n">
        <v>223</v>
      </c>
      <c r="B228" s="7"/>
      <c r="C228" s="35" t="str">
        <f aca="false">IF($B228="","",IFERROR(INDEX(Trabajadores!$D$6:$D$105,MATCH($B228,LST_COD,0)),"¿Código?"))</f>
        <v/>
      </c>
      <c r="D228" s="30"/>
      <c r="E228" s="9" t="str">
        <f aca="false">IF($D228="","",IFERROR(VLOOKUP($D228,CONC_TABLA,2,FALSE()),""))</f>
        <v/>
      </c>
      <c r="F228" s="9" t="str">
        <f aca="false">IF($D228="","",IFERROR(VLOOKUP($D228,CONC_TABLA,3,FALSE()),""))</f>
        <v/>
      </c>
      <c r="G228" s="30"/>
      <c r="H228" s="30"/>
      <c r="I228" s="30"/>
      <c r="J228" s="29"/>
      <c r="K228" s="28"/>
      <c r="L228" s="28"/>
      <c r="M228" s="9" t="str">
        <f aca="false">IF(OR($B228="",$E228=""),"",IF($E228="INA","INA",IF($G228="Otro empleador",IF($E228="RET","RETO",IF($E228="ORD","OTO","OTX")),IF($E228="RET","ERR",$E228))))</f>
        <v/>
      </c>
      <c r="N228" s="9" t="str">
        <f aca="false">IF($I228="","",IFERROR(VLOOKUP($I228,FREC_TABLA,2,FALSE()),""))</f>
        <v/>
      </c>
      <c r="O228" s="19" t="n">
        <f aca="false">IF(OR($M228="",$M228="ERR",$J228="",$K228="",$N228=""),0,IF($N228=0,IF(AND(OR(1=7,1=12),1&gt;=$K228,1&lt;=IF($L228="",12,$L228)),$J228,0),IF(AND(1&gt;=$K228,1&lt;=IF($L228="",12,$L228),MOD(1-$K228,$N228)=0),$J228,0)))</f>
        <v>0</v>
      </c>
      <c r="P228" s="19" t="n">
        <f aca="false">IF(OR($M228="",$M228="ERR",$J228="",$K228="",$N228=""),0,IF($N228=0,IF(AND(OR(2=7,2=12),2&gt;=$K228,2&lt;=IF($L228="",12,$L228)),$J228,0),IF(AND(2&gt;=$K228,2&lt;=IF($L228="",12,$L228),MOD(2-$K228,$N228)=0),$J228,0)))</f>
        <v>0</v>
      </c>
      <c r="Q228" s="19" t="n">
        <f aca="false">IF(OR($M228="",$M228="ERR",$J228="",$K228="",$N228=""),0,IF($N228=0,IF(AND(OR(3=7,3=12),3&gt;=$K228,3&lt;=IF($L228="",12,$L228)),$J228,0),IF(AND(3&gt;=$K228,3&lt;=IF($L228="",12,$L228),MOD(3-$K228,$N228)=0),$J228,0)))</f>
        <v>0</v>
      </c>
      <c r="R228" s="19" t="n">
        <f aca="false">IF(OR($M228="",$M228="ERR",$J228="",$K228="",$N228=""),0,IF($N228=0,IF(AND(OR(4=7,4=12),4&gt;=$K228,4&lt;=IF($L228="",12,$L228)),$J228,0),IF(AND(4&gt;=$K228,4&lt;=IF($L228="",12,$L228),MOD(4-$K228,$N228)=0),$J228,0)))</f>
        <v>0</v>
      </c>
      <c r="S228" s="19" t="n">
        <f aca="false">IF(OR($M228="",$M228="ERR",$J228="",$K228="",$N228=""),0,IF($N228=0,IF(AND(OR(5=7,5=12),5&gt;=$K228,5&lt;=IF($L228="",12,$L228)),$J228,0),IF(AND(5&gt;=$K228,5&lt;=IF($L228="",12,$L228),MOD(5-$K228,$N228)=0),$J228,0)))</f>
        <v>0</v>
      </c>
      <c r="T228" s="19" t="n">
        <f aca="false">IF(OR($M228="",$M228="ERR",$J228="",$K228="",$N228=""),0,IF($N228=0,IF(AND(OR(6=7,6=12),6&gt;=$K228,6&lt;=IF($L228="",12,$L228)),$J228,0),IF(AND(6&gt;=$K228,6&lt;=IF($L228="",12,$L228),MOD(6-$K228,$N228)=0),$J228,0)))</f>
        <v>0</v>
      </c>
      <c r="U228" s="19" t="n">
        <f aca="false">IF(OR($M228="",$M228="ERR",$J228="",$K228="",$N228=""),0,IF($N228=0,IF(AND(OR(7=7,7=12),7&gt;=$K228,7&lt;=IF($L228="",12,$L228)),$J228,0),IF(AND(7&gt;=$K228,7&lt;=IF($L228="",12,$L228),MOD(7-$K228,$N228)=0),$J228,0)))</f>
        <v>0</v>
      </c>
      <c r="V228" s="19" t="n">
        <f aca="false">IF(OR($M228="",$M228="ERR",$J228="",$K228="",$N228=""),0,IF($N228=0,IF(AND(OR(8=7,8=12),8&gt;=$K228,8&lt;=IF($L228="",12,$L228)),$J228,0),IF(AND(8&gt;=$K228,8&lt;=IF($L228="",12,$L228),MOD(8-$K228,$N228)=0),$J228,0)))</f>
        <v>0</v>
      </c>
      <c r="W228" s="19" t="n">
        <f aca="false">IF(OR($M228="",$M228="ERR",$J228="",$K228="",$N228=""),0,IF($N228=0,IF(AND(OR(9=7,9=12),9&gt;=$K228,9&lt;=IF($L228="",12,$L228)),$J228,0),IF(AND(9&gt;=$K228,9&lt;=IF($L228="",12,$L228),MOD(9-$K228,$N228)=0),$J228,0)))</f>
        <v>0</v>
      </c>
      <c r="X228" s="19" t="n">
        <f aca="false">IF(OR($M228="",$M228="ERR",$J228="",$K228="",$N228=""),0,IF($N228=0,IF(AND(OR(10=7,10=12),10&gt;=$K228,10&lt;=IF($L228="",12,$L228)),$J228,0),IF(AND(10&gt;=$K228,10&lt;=IF($L228="",12,$L228),MOD(10-$K228,$N228)=0),$J228,0)))</f>
        <v>0</v>
      </c>
      <c r="Y228" s="19" t="n">
        <f aca="false">IF(OR($M228="",$M228="ERR",$J228="",$K228="",$N228=""),0,IF($N228=0,IF(AND(OR(11=7,11=12),11&gt;=$K228,11&lt;=IF($L228="",12,$L228)),$J228,0),IF(AND(11&gt;=$K228,11&lt;=IF($L228="",12,$L228),MOD(11-$K228,$N228)=0),$J228,0)))</f>
        <v>0</v>
      </c>
      <c r="Z228" s="19" t="n">
        <f aca="false">IF(OR($M228="",$M228="ERR",$J228="",$K228="",$N228=""),0,IF($N228=0,IF(AND(OR(12=7,12=12),12&gt;=$K228,12&lt;=IF($L228="",12,$L228)),$J228,0),IF(AND(12&gt;=$K228,12&lt;=IF($L228="",12,$L228),MOD(12-$K228,$N228)=0),$J228,0)))</f>
        <v>0</v>
      </c>
      <c r="AA228" s="36" t="n">
        <f aca="false">SUM(O228:Z228)</f>
        <v>0</v>
      </c>
      <c r="AB228" s="15" t="str">
        <f aca="false">IF(AND($B228="",$D228="",$J228=""),"",IF($B228="","Falta código",IF(ISNA(MATCH($B228,LST_COD,0)),"Código no registrado en Trabajadores",IF($E228="","Concepto no está en el catálogo",IF($M228="ERR","Retención de otro empleador: Origen = Otro empleador",IF(OR($J228="",$K228=""),"Falta monto o mes",IF(OR($K228&lt;1,$K228&gt;12),"Mes inicio inválido",IF(AND($L228&lt;&gt;"",OR($L228&lt;$K228,$L228&gt;12)),"Mes fin inválido",IF($N228="","Falta frecuencia",IF(AND($G228&lt;&gt;"Otro empleador",SUMPRODUCT(($O228:$Z228&lt;&gt;0)*(((COLUMN($O228:$Z228)-14)&lt;INDEX(Trabajadores!$M$6:$M$105,MATCH($B228,LST_COD,0)))+((COLUMN($O228:$Z228)-14)&gt;INDEX(Trabajadores!$N$6:$N$105,MATCH($B228,LST_COD,0)))))&gt;0),"Aviso: hay meses fuera del periodo laboral","OK"))))))))))</f>
        <v/>
      </c>
    </row>
    <row r="229" customFormat="false" ht="15" hidden="false" customHeight="false" outlineLevel="0" collapsed="false">
      <c r="A229" s="23" t="n">
        <v>224</v>
      </c>
      <c r="B229" s="7"/>
      <c r="C229" s="35" t="str">
        <f aca="false">IF($B229="","",IFERROR(INDEX(Trabajadores!$D$6:$D$105,MATCH($B229,LST_COD,0)),"¿Código?"))</f>
        <v/>
      </c>
      <c r="D229" s="30"/>
      <c r="E229" s="9" t="str">
        <f aca="false">IF($D229="","",IFERROR(VLOOKUP($D229,CONC_TABLA,2,FALSE()),""))</f>
        <v/>
      </c>
      <c r="F229" s="9" t="str">
        <f aca="false">IF($D229="","",IFERROR(VLOOKUP($D229,CONC_TABLA,3,FALSE()),""))</f>
        <v/>
      </c>
      <c r="G229" s="30"/>
      <c r="H229" s="30"/>
      <c r="I229" s="30"/>
      <c r="J229" s="29"/>
      <c r="K229" s="28"/>
      <c r="L229" s="28"/>
      <c r="M229" s="9" t="str">
        <f aca="false">IF(OR($B229="",$E229=""),"",IF($E229="INA","INA",IF($G229="Otro empleador",IF($E229="RET","RETO",IF($E229="ORD","OTO","OTX")),IF($E229="RET","ERR",$E229))))</f>
        <v/>
      </c>
      <c r="N229" s="9" t="str">
        <f aca="false">IF($I229="","",IFERROR(VLOOKUP($I229,FREC_TABLA,2,FALSE()),""))</f>
        <v/>
      </c>
      <c r="O229" s="19" t="n">
        <f aca="false">IF(OR($M229="",$M229="ERR",$J229="",$K229="",$N229=""),0,IF($N229=0,IF(AND(OR(1=7,1=12),1&gt;=$K229,1&lt;=IF($L229="",12,$L229)),$J229,0),IF(AND(1&gt;=$K229,1&lt;=IF($L229="",12,$L229),MOD(1-$K229,$N229)=0),$J229,0)))</f>
        <v>0</v>
      </c>
      <c r="P229" s="19" t="n">
        <f aca="false">IF(OR($M229="",$M229="ERR",$J229="",$K229="",$N229=""),0,IF($N229=0,IF(AND(OR(2=7,2=12),2&gt;=$K229,2&lt;=IF($L229="",12,$L229)),$J229,0),IF(AND(2&gt;=$K229,2&lt;=IF($L229="",12,$L229),MOD(2-$K229,$N229)=0),$J229,0)))</f>
        <v>0</v>
      </c>
      <c r="Q229" s="19" t="n">
        <f aca="false">IF(OR($M229="",$M229="ERR",$J229="",$K229="",$N229=""),0,IF($N229=0,IF(AND(OR(3=7,3=12),3&gt;=$K229,3&lt;=IF($L229="",12,$L229)),$J229,0),IF(AND(3&gt;=$K229,3&lt;=IF($L229="",12,$L229),MOD(3-$K229,$N229)=0),$J229,0)))</f>
        <v>0</v>
      </c>
      <c r="R229" s="19" t="n">
        <f aca="false">IF(OR($M229="",$M229="ERR",$J229="",$K229="",$N229=""),0,IF($N229=0,IF(AND(OR(4=7,4=12),4&gt;=$K229,4&lt;=IF($L229="",12,$L229)),$J229,0),IF(AND(4&gt;=$K229,4&lt;=IF($L229="",12,$L229),MOD(4-$K229,$N229)=0),$J229,0)))</f>
        <v>0</v>
      </c>
      <c r="S229" s="19" t="n">
        <f aca="false">IF(OR($M229="",$M229="ERR",$J229="",$K229="",$N229=""),0,IF($N229=0,IF(AND(OR(5=7,5=12),5&gt;=$K229,5&lt;=IF($L229="",12,$L229)),$J229,0),IF(AND(5&gt;=$K229,5&lt;=IF($L229="",12,$L229),MOD(5-$K229,$N229)=0),$J229,0)))</f>
        <v>0</v>
      </c>
      <c r="T229" s="19" t="n">
        <f aca="false">IF(OR($M229="",$M229="ERR",$J229="",$K229="",$N229=""),0,IF($N229=0,IF(AND(OR(6=7,6=12),6&gt;=$K229,6&lt;=IF($L229="",12,$L229)),$J229,0),IF(AND(6&gt;=$K229,6&lt;=IF($L229="",12,$L229),MOD(6-$K229,$N229)=0),$J229,0)))</f>
        <v>0</v>
      </c>
      <c r="U229" s="19" t="n">
        <f aca="false">IF(OR($M229="",$M229="ERR",$J229="",$K229="",$N229=""),0,IF($N229=0,IF(AND(OR(7=7,7=12),7&gt;=$K229,7&lt;=IF($L229="",12,$L229)),$J229,0),IF(AND(7&gt;=$K229,7&lt;=IF($L229="",12,$L229),MOD(7-$K229,$N229)=0),$J229,0)))</f>
        <v>0</v>
      </c>
      <c r="V229" s="19" t="n">
        <f aca="false">IF(OR($M229="",$M229="ERR",$J229="",$K229="",$N229=""),0,IF($N229=0,IF(AND(OR(8=7,8=12),8&gt;=$K229,8&lt;=IF($L229="",12,$L229)),$J229,0),IF(AND(8&gt;=$K229,8&lt;=IF($L229="",12,$L229),MOD(8-$K229,$N229)=0),$J229,0)))</f>
        <v>0</v>
      </c>
      <c r="W229" s="19" t="n">
        <f aca="false">IF(OR($M229="",$M229="ERR",$J229="",$K229="",$N229=""),0,IF($N229=0,IF(AND(OR(9=7,9=12),9&gt;=$K229,9&lt;=IF($L229="",12,$L229)),$J229,0),IF(AND(9&gt;=$K229,9&lt;=IF($L229="",12,$L229),MOD(9-$K229,$N229)=0),$J229,0)))</f>
        <v>0</v>
      </c>
      <c r="X229" s="19" t="n">
        <f aca="false">IF(OR($M229="",$M229="ERR",$J229="",$K229="",$N229=""),0,IF($N229=0,IF(AND(OR(10=7,10=12),10&gt;=$K229,10&lt;=IF($L229="",12,$L229)),$J229,0),IF(AND(10&gt;=$K229,10&lt;=IF($L229="",12,$L229),MOD(10-$K229,$N229)=0),$J229,0)))</f>
        <v>0</v>
      </c>
      <c r="Y229" s="19" t="n">
        <f aca="false">IF(OR($M229="",$M229="ERR",$J229="",$K229="",$N229=""),0,IF($N229=0,IF(AND(OR(11=7,11=12),11&gt;=$K229,11&lt;=IF($L229="",12,$L229)),$J229,0),IF(AND(11&gt;=$K229,11&lt;=IF($L229="",12,$L229),MOD(11-$K229,$N229)=0),$J229,0)))</f>
        <v>0</v>
      </c>
      <c r="Z229" s="19" t="n">
        <f aca="false">IF(OR($M229="",$M229="ERR",$J229="",$K229="",$N229=""),0,IF($N229=0,IF(AND(OR(12=7,12=12),12&gt;=$K229,12&lt;=IF($L229="",12,$L229)),$J229,0),IF(AND(12&gt;=$K229,12&lt;=IF($L229="",12,$L229),MOD(12-$K229,$N229)=0),$J229,0)))</f>
        <v>0</v>
      </c>
      <c r="AA229" s="36" t="n">
        <f aca="false">SUM(O229:Z229)</f>
        <v>0</v>
      </c>
      <c r="AB229" s="15" t="str">
        <f aca="false">IF(AND($B229="",$D229="",$J229=""),"",IF($B229="","Falta código",IF(ISNA(MATCH($B229,LST_COD,0)),"Código no registrado en Trabajadores",IF($E229="","Concepto no está en el catálogo",IF($M229="ERR","Retención de otro empleador: Origen = Otro empleador",IF(OR($J229="",$K229=""),"Falta monto o mes",IF(OR($K229&lt;1,$K229&gt;12),"Mes inicio inválido",IF(AND($L229&lt;&gt;"",OR($L229&lt;$K229,$L229&gt;12)),"Mes fin inválido",IF($N229="","Falta frecuencia",IF(AND($G229&lt;&gt;"Otro empleador",SUMPRODUCT(($O229:$Z229&lt;&gt;0)*(((COLUMN($O229:$Z229)-14)&lt;INDEX(Trabajadores!$M$6:$M$105,MATCH($B229,LST_COD,0)))+((COLUMN($O229:$Z229)-14)&gt;INDEX(Trabajadores!$N$6:$N$105,MATCH($B229,LST_COD,0)))))&gt;0),"Aviso: hay meses fuera del periodo laboral","OK"))))))))))</f>
        <v/>
      </c>
    </row>
    <row r="230" customFormat="false" ht="15" hidden="false" customHeight="false" outlineLevel="0" collapsed="false">
      <c r="A230" s="23" t="n">
        <v>225</v>
      </c>
      <c r="B230" s="7"/>
      <c r="C230" s="35" t="str">
        <f aca="false">IF($B230="","",IFERROR(INDEX(Trabajadores!$D$6:$D$105,MATCH($B230,LST_COD,0)),"¿Código?"))</f>
        <v/>
      </c>
      <c r="D230" s="30"/>
      <c r="E230" s="9" t="str">
        <f aca="false">IF($D230="","",IFERROR(VLOOKUP($D230,CONC_TABLA,2,FALSE()),""))</f>
        <v/>
      </c>
      <c r="F230" s="9" t="str">
        <f aca="false">IF($D230="","",IFERROR(VLOOKUP($D230,CONC_TABLA,3,FALSE()),""))</f>
        <v/>
      </c>
      <c r="G230" s="30"/>
      <c r="H230" s="30"/>
      <c r="I230" s="30"/>
      <c r="J230" s="29"/>
      <c r="K230" s="28"/>
      <c r="L230" s="28"/>
      <c r="M230" s="9" t="str">
        <f aca="false">IF(OR($B230="",$E230=""),"",IF($E230="INA","INA",IF($G230="Otro empleador",IF($E230="RET","RETO",IF($E230="ORD","OTO","OTX")),IF($E230="RET","ERR",$E230))))</f>
        <v/>
      </c>
      <c r="N230" s="9" t="str">
        <f aca="false">IF($I230="","",IFERROR(VLOOKUP($I230,FREC_TABLA,2,FALSE()),""))</f>
        <v/>
      </c>
      <c r="O230" s="19" t="n">
        <f aca="false">IF(OR($M230="",$M230="ERR",$J230="",$K230="",$N230=""),0,IF($N230=0,IF(AND(OR(1=7,1=12),1&gt;=$K230,1&lt;=IF($L230="",12,$L230)),$J230,0),IF(AND(1&gt;=$K230,1&lt;=IF($L230="",12,$L230),MOD(1-$K230,$N230)=0),$J230,0)))</f>
        <v>0</v>
      </c>
      <c r="P230" s="19" t="n">
        <f aca="false">IF(OR($M230="",$M230="ERR",$J230="",$K230="",$N230=""),0,IF($N230=0,IF(AND(OR(2=7,2=12),2&gt;=$K230,2&lt;=IF($L230="",12,$L230)),$J230,0),IF(AND(2&gt;=$K230,2&lt;=IF($L230="",12,$L230),MOD(2-$K230,$N230)=0),$J230,0)))</f>
        <v>0</v>
      </c>
      <c r="Q230" s="19" t="n">
        <f aca="false">IF(OR($M230="",$M230="ERR",$J230="",$K230="",$N230=""),0,IF($N230=0,IF(AND(OR(3=7,3=12),3&gt;=$K230,3&lt;=IF($L230="",12,$L230)),$J230,0),IF(AND(3&gt;=$K230,3&lt;=IF($L230="",12,$L230),MOD(3-$K230,$N230)=0),$J230,0)))</f>
        <v>0</v>
      </c>
      <c r="R230" s="19" t="n">
        <f aca="false">IF(OR($M230="",$M230="ERR",$J230="",$K230="",$N230=""),0,IF($N230=0,IF(AND(OR(4=7,4=12),4&gt;=$K230,4&lt;=IF($L230="",12,$L230)),$J230,0),IF(AND(4&gt;=$K230,4&lt;=IF($L230="",12,$L230),MOD(4-$K230,$N230)=0),$J230,0)))</f>
        <v>0</v>
      </c>
      <c r="S230" s="19" t="n">
        <f aca="false">IF(OR($M230="",$M230="ERR",$J230="",$K230="",$N230=""),0,IF($N230=0,IF(AND(OR(5=7,5=12),5&gt;=$K230,5&lt;=IF($L230="",12,$L230)),$J230,0),IF(AND(5&gt;=$K230,5&lt;=IF($L230="",12,$L230),MOD(5-$K230,$N230)=0),$J230,0)))</f>
        <v>0</v>
      </c>
      <c r="T230" s="19" t="n">
        <f aca="false">IF(OR($M230="",$M230="ERR",$J230="",$K230="",$N230=""),0,IF($N230=0,IF(AND(OR(6=7,6=12),6&gt;=$K230,6&lt;=IF($L230="",12,$L230)),$J230,0),IF(AND(6&gt;=$K230,6&lt;=IF($L230="",12,$L230),MOD(6-$K230,$N230)=0),$J230,0)))</f>
        <v>0</v>
      </c>
      <c r="U230" s="19" t="n">
        <f aca="false">IF(OR($M230="",$M230="ERR",$J230="",$K230="",$N230=""),0,IF($N230=0,IF(AND(OR(7=7,7=12),7&gt;=$K230,7&lt;=IF($L230="",12,$L230)),$J230,0),IF(AND(7&gt;=$K230,7&lt;=IF($L230="",12,$L230),MOD(7-$K230,$N230)=0),$J230,0)))</f>
        <v>0</v>
      </c>
      <c r="V230" s="19" t="n">
        <f aca="false">IF(OR($M230="",$M230="ERR",$J230="",$K230="",$N230=""),0,IF($N230=0,IF(AND(OR(8=7,8=12),8&gt;=$K230,8&lt;=IF($L230="",12,$L230)),$J230,0),IF(AND(8&gt;=$K230,8&lt;=IF($L230="",12,$L230),MOD(8-$K230,$N230)=0),$J230,0)))</f>
        <v>0</v>
      </c>
      <c r="W230" s="19" t="n">
        <f aca="false">IF(OR($M230="",$M230="ERR",$J230="",$K230="",$N230=""),0,IF($N230=0,IF(AND(OR(9=7,9=12),9&gt;=$K230,9&lt;=IF($L230="",12,$L230)),$J230,0),IF(AND(9&gt;=$K230,9&lt;=IF($L230="",12,$L230),MOD(9-$K230,$N230)=0),$J230,0)))</f>
        <v>0</v>
      </c>
      <c r="X230" s="19" t="n">
        <f aca="false">IF(OR($M230="",$M230="ERR",$J230="",$K230="",$N230=""),0,IF($N230=0,IF(AND(OR(10=7,10=12),10&gt;=$K230,10&lt;=IF($L230="",12,$L230)),$J230,0),IF(AND(10&gt;=$K230,10&lt;=IF($L230="",12,$L230),MOD(10-$K230,$N230)=0),$J230,0)))</f>
        <v>0</v>
      </c>
      <c r="Y230" s="19" t="n">
        <f aca="false">IF(OR($M230="",$M230="ERR",$J230="",$K230="",$N230=""),0,IF($N230=0,IF(AND(OR(11=7,11=12),11&gt;=$K230,11&lt;=IF($L230="",12,$L230)),$J230,0),IF(AND(11&gt;=$K230,11&lt;=IF($L230="",12,$L230),MOD(11-$K230,$N230)=0),$J230,0)))</f>
        <v>0</v>
      </c>
      <c r="Z230" s="19" t="n">
        <f aca="false">IF(OR($M230="",$M230="ERR",$J230="",$K230="",$N230=""),0,IF($N230=0,IF(AND(OR(12=7,12=12),12&gt;=$K230,12&lt;=IF($L230="",12,$L230)),$J230,0),IF(AND(12&gt;=$K230,12&lt;=IF($L230="",12,$L230),MOD(12-$K230,$N230)=0),$J230,0)))</f>
        <v>0</v>
      </c>
      <c r="AA230" s="36" t="n">
        <f aca="false">SUM(O230:Z230)</f>
        <v>0</v>
      </c>
      <c r="AB230" s="15" t="str">
        <f aca="false">IF(AND($B230="",$D230="",$J230=""),"",IF($B230="","Falta código",IF(ISNA(MATCH($B230,LST_COD,0)),"Código no registrado en Trabajadores",IF($E230="","Concepto no está en el catálogo",IF($M230="ERR","Retención de otro empleador: Origen = Otro empleador",IF(OR($J230="",$K230=""),"Falta monto o mes",IF(OR($K230&lt;1,$K230&gt;12),"Mes inicio inválido",IF(AND($L230&lt;&gt;"",OR($L230&lt;$K230,$L230&gt;12)),"Mes fin inválido",IF($N230="","Falta frecuencia",IF(AND($G230&lt;&gt;"Otro empleador",SUMPRODUCT(($O230:$Z230&lt;&gt;0)*(((COLUMN($O230:$Z230)-14)&lt;INDEX(Trabajadores!$M$6:$M$105,MATCH($B230,LST_COD,0)))+((COLUMN($O230:$Z230)-14)&gt;INDEX(Trabajadores!$N$6:$N$105,MATCH($B230,LST_COD,0)))))&gt;0),"Aviso: hay meses fuera del periodo laboral","OK"))))))))))</f>
        <v/>
      </c>
    </row>
    <row r="231" customFormat="false" ht="15" hidden="false" customHeight="false" outlineLevel="0" collapsed="false">
      <c r="A231" s="23" t="n">
        <v>226</v>
      </c>
      <c r="B231" s="7"/>
      <c r="C231" s="35" t="str">
        <f aca="false">IF($B231="","",IFERROR(INDEX(Trabajadores!$D$6:$D$105,MATCH($B231,LST_COD,0)),"¿Código?"))</f>
        <v/>
      </c>
      <c r="D231" s="30"/>
      <c r="E231" s="9" t="str">
        <f aca="false">IF($D231="","",IFERROR(VLOOKUP($D231,CONC_TABLA,2,FALSE()),""))</f>
        <v/>
      </c>
      <c r="F231" s="9" t="str">
        <f aca="false">IF($D231="","",IFERROR(VLOOKUP($D231,CONC_TABLA,3,FALSE()),""))</f>
        <v/>
      </c>
      <c r="G231" s="30"/>
      <c r="H231" s="30"/>
      <c r="I231" s="30"/>
      <c r="J231" s="29"/>
      <c r="K231" s="28"/>
      <c r="L231" s="28"/>
      <c r="M231" s="9" t="str">
        <f aca="false">IF(OR($B231="",$E231=""),"",IF($E231="INA","INA",IF($G231="Otro empleador",IF($E231="RET","RETO",IF($E231="ORD","OTO","OTX")),IF($E231="RET","ERR",$E231))))</f>
        <v/>
      </c>
      <c r="N231" s="9" t="str">
        <f aca="false">IF($I231="","",IFERROR(VLOOKUP($I231,FREC_TABLA,2,FALSE()),""))</f>
        <v/>
      </c>
      <c r="O231" s="19" t="n">
        <f aca="false">IF(OR($M231="",$M231="ERR",$J231="",$K231="",$N231=""),0,IF($N231=0,IF(AND(OR(1=7,1=12),1&gt;=$K231,1&lt;=IF($L231="",12,$L231)),$J231,0),IF(AND(1&gt;=$K231,1&lt;=IF($L231="",12,$L231),MOD(1-$K231,$N231)=0),$J231,0)))</f>
        <v>0</v>
      </c>
      <c r="P231" s="19" t="n">
        <f aca="false">IF(OR($M231="",$M231="ERR",$J231="",$K231="",$N231=""),0,IF($N231=0,IF(AND(OR(2=7,2=12),2&gt;=$K231,2&lt;=IF($L231="",12,$L231)),$J231,0),IF(AND(2&gt;=$K231,2&lt;=IF($L231="",12,$L231),MOD(2-$K231,$N231)=0),$J231,0)))</f>
        <v>0</v>
      </c>
      <c r="Q231" s="19" t="n">
        <f aca="false">IF(OR($M231="",$M231="ERR",$J231="",$K231="",$N231=""),0,IF($N231=0,IF(AND(OR(3=7,3=12),3&gt;=$K231,3&lt;=IF($L231="",12,$L231)),$J231,0),IF(AND(3&gt;=$K231,3&lt;=IF($L231="",12,$L231),MOD(3-$K231,$N231)=0),$J231,0)))</f>
        <v>0</v>
      </c>
      <c r="R231" s="19" t="n">
        <f aca="false">IF(OR($M231="",$M231="ERR",$J231="",$K231="",$N231=""),0,IF($N231=0,IF(AND(OR(4=7,4=12),4&gt;=$K231,4&lt;=IF($L231="",12,$L231)),$J231,0),IF(AND(4&gt;=$K231,4&lt;=IF($L231="",12,$L231),MOD(4-$K231,$N231)=0),$J231,0)))</f>
        <v>0</v>
      </c>
      <c r="S231" s="19" t="n">
        <f aca="false">IF(OR($M231="",$M231="ERR",$J231="",$K231="",$N231=""),0,IF($N231=0,IF(AND(OR(5=7,5=12),5&gt;=$K231,5&lt;=IF($L231="",12,$L231)),$J231,0),IF(AND(5&gt;=$K231,5&lt;=IF($L231="",12,$L231),MOD(5-$K231,$N231)=0),$J231,0)))</f>
        <v>0</v>
      </c>
      <c r="T231" s="19" t="n">
        <f aca="false">IF(OR($M231="",$M231="ERR",$J231="",$K231="",$N231=""),0,IF($N231=0,IF(AND(OR(6=7,6=12),6&gt;=$K231,6&lt;=IF($L231="",12,$L231)),$J231,0),IF(AND(6&gt;=$K231,6&lt;=IF($L231="",12,$L231),MOD(6-$K231,$N231)=0),$J231,0)))</f>
        <v>0</v>
      </c>
      <c r="U231" s="19" t="n">
        <f aca="false">IF(OR($M231="",$M231="ERR",$J231="",$K231="",$N231=""),0,IF($N231=0,IF(AND(OR(7=7,7=12),7&gt;=$K231,7&lt;=IF($L231="",12,$L231)),$J231,0),IF(AND(7&gt;=$K231,7&lt;=IF($L231="",12,$L231),MOD(7-$K231,$N231)=0),$J231,0)))</f>
        <v>0</v>
      </c>
      <c r="V231" s="19" t="n">
        <f aca="false">IF(OR($M231="",$M231="ERR",$J231="",$K231="",$N231=""),0,IF($N231=0,IF(AND(OR(8=7,8=12),8&gt;=$K231,8&lt;=IF($L231="",12,$L231)),$J231,0),IF(AND(8&gt;=$K231,8&lt;=IF($L231="",12,$L231),MOD(8-$K231,$N231)=0),$J231,0)))</f>
        <v>0</v>
      </c>
      <c r="W231" s="19" t="n">
        <f aca="false">IF(OR($M231="",$M231="ERR",$J231="",$K231="",$N231=""),0,IF($N231=0,IF(AND(OR(9=7,9=12),9&gt;=$K231,9&lt;=IF($L231="",12,$L231)),$J231,0),IF(AND(9&gt;=$K231,9&lt;=IF($L231="",12,$L231),MOD(9-$K231,$N231)=0),$J231,0)))</f>
        <v>0</v>
      </c>
      <c r="X231" s="19" t="n">
        <f aca="false">IF(OR($M231="",$M231="ERR",$J231="",$K231="",$N231=""),0,IF($N231=0,IF(AND(OR(10=7,10=12),10&gt;=$K231,10&lt;=IF($L231="",12,$L231)),$J231,0),IF(AND(10&gt;=$K231,10&lt;=IF($L231="",12,$L231),MOD(10-$K231,$N231)=0),$J231,0)))</f>
        <v>0</v>
      </c>
      <c r="Y231" s="19" t="n">
        <f aca="false">IF(OR($M231="",$M231="ERR",$J231="",$K231="",$N231=""),0,IF($N231=0,IF(AND(OR(11=7,11=12),11&gt;=$K231,11&lt;=IF($L231="",12,$L231)),$J231,0),IF(AND(11&gt;=$K231,11&lt;=IF($L231="",12,$L231),MOD(11-$K231,$N231)=0),$J231,0)))</f>
        <v>0</v>
      </c>
      <c r="Z231" s="19" t="n">
        <f aca="false">IF(OR($M231="",$M231="ERR",$J231="",$K231="",$N231=""),0,IF($N231=0,IF(AND(OR(12=7,12=12),12&gt;=$K231,12&lt;=IF($L231="",12,$L231)),$J231,0),IF(AND(12&gt;=$K231,12&lt;=IF($L231="",12,$L231),MOD(12-$K231,$N231)=0),$J231,0)))</f>
        <v>0</v>
      </c>
      <c r="AA231" s="36" t="n">
        <f aca="false">SUM(O231:Z231)</f>
        <v>0</v>
      </c>
      <c r="AB231" s="15" t="str">
        <f aca="false">IF(AND($B231="",$D231="",$J231=""),"",IF($B231="","Falta código",IF(ISNA(MATCH($B231,LST_COD,0)),"Código no registrado en Trabajadores",IF($E231="","Concepto no está en el catálogo",IF($M231="ERR","Retención de otro empleador: Origen = Otro empleador",IF(OR($J231="",$K231=""),"Falta monto o mes",IF(OR($K231&lt;1,$K231&gt;12),"Mes inicio inválido",IF(AND($L231&lt;&gt;"",OR($L231&lt;$K231,$L231&gt;12)),"Mes fin inválido",IF($N231="","Falta frecuencia",IF(AND($G231&lt;&gt;"Otro empleador",SUMPRODUCT(($O231:$Z231&lt;&gt;0)*(((COLUMN($O231:$Z231)-14)&lt;INDEX(Trabajadores!$M$6:$M$105,MATCH($B231,LST_COD,0)))+((COLUMN($O231:$Z231)-14)&gt;INDEX(Trabajadores!$N$6:$N$105,MATCH($B231,LST_COD,0)))))&gt;0),"Aviso: hay meses fuera del periodo laboral","OK"))))))))))</f>
        <v/>
      </c>
    </row>
    <row r="232" customFormat="false" ht="15" hidden="false" customHeight="false" outlineLevel="0" collapsed="false">
      <c r="A232" s="23" t="n">
        <v>227</v>
      </c>
      <c r="B232" s="7"/>
      <c r="C232" s="35" t="str">
        <f aca="false">IF($B232="","",IFERROR(INDEX(Trabajadores!$D$6:$D$105,MATCH($B232,LST_COD,0)),"¿Código?"))</f>
        <v/>
      </c>
      <c r="D232" s="30"/>
      <c r="E232" s="9" t="str">
        <f aca="false">IF($D232="","",IFERROR(VLOOKUP($D232,CONC_TABLA,2,FALSE()),""))</f>
        <v/>
      </c>
      <c r="F232" s="9" t="str">
        <f aca="false">IF($D232="","",IFERROR(VLOOKUP($D232,CONC_TABLA,3,FALSE()),""))</f>
        <v/>
      </c>
      <c r="G232" s="30"/>
      <c r="H232" s="30"/>
      <c r="I232" s="30"/>
      <c r="J232" s="29"/>
      <c r="K232" s="28"/>
      <c r="L232" s="28"/>
      <c r="M232" s="9" t="str">
        <f aca="false">IF(OR($B232="",$E232=""),"",IF($E232="INA","INA",IF($G232="Otro empleador",IF($E232="RET","RETO",IF($E232="ORD","OTO","OTX")),IF($E232="RET","ERR",$E232))))</f>
        <v/>
      </c>
      <c r="N232" s="9" t="str">
        <f aca="false">IF($I232="","",IFERROR(VLOOKUP($I232,FREC_TABLA,2,FALSE()),""))</f>
        <v/>
      </c>
      <c r="O232" s="19" t="n">
        <f aca="false">IF(OR($M232="",$M232="ERR",$J232="",$K232="",$N232=""),0,IF($N232=0,IF(AND(OR(1=7,1=12),1&gt;=$K232,1&lt;=IF($L232="",12,$L232)),$J232,0),IF(AND(1&gt;=$K232,1&lt;=IF($L232="",12,$L232),MOD(1-$K232,$N232)=0),$J232,0)))</f>
        <v>0</v>
      </c>
      <c r="P232" s="19" t="n">
        <f aca="false">IF(OR($M232="",$M232="ERR",$J232="",$K232="",$N232=""),0,IF($N232=0,IF(AND(OR(2=7,2=12),2&gt;=$K232,2&lt;=IF($L232="",12,$L232)),$J232,0),IF(AND(2&gt;=$K232,2&lt;=IF($L232="",12,$L232),MOD(2-$K232,$N232)=0),$J232,0)))</f>
        <v>0</v>
      </c>
      <c r="Q232" s="19" t="n">
        <f aca="false">IF(OR($M232="",$M232="ERR",$J232="",$K232="",$N232=""),0,IF($N232=0,IF(AND(OR(3=7,3=12),3&gt;=$K232,3&lt;=IF($L232="",12,$L232)),$J232,0),IF(AND(3&gt;=$K232,3&lt;=IF($L232="",12,$L232),MOD(3-$K232,$N232)=0),$J232,0)))</f>
        <v>0</v>
      </c>
      <c r="R232" s="19" t="n">
        <f aca="false">IF(OR($M232="",$M232="ERR",$J232="",$K232="",$N232=""),0,IF($N232=0,IF(AND(OR(4=7,4=12),4&gt;=$K232,4&lt;=IF($L232="",12,$L232)),$J232,0),IF(AND(4&gt;=$K232,4&lt;=IF($L232="",12,$L232),MOD(4-$K232,$N232)=0),$J232,0)))</f>
        <v>0</v>
      </c>
      <c r="S232" s="19" t="n">
        <f aca="false">IF(OR($M232="",$M232="ERR",$J232="",$K232="",$N232=""),0,IF($N232=0,IF(AND(OR(5=7,5=12),5&gt;=$K232,5&lt;=IF($L232="",12,$L232)),$J232,0),IF(AND(5&gt;=$K232,5&lt;=IF($L232="",12,$L232),MOD(5-$K232,$N232)=0),$J232,0)))</f>
        <v>0</v>
      </c>
      <c r="T232" s="19" t="n">
        <f aca="false">IF(OR($M232="",$M232="ERR",$J232="",$K232="",$N232=""),0,IF($N232=0,IF(AND(OR(6=7,6=12),6&gt;=$K232,6&lt;=IF($L232="",12,$L232)),$J232,0),IF(AND(6&gt;=$K232,6&lt;=IF($L232="",12,$L232),MOD(6-$K232,$N232)=0),$J232,0)))</f>
        <v>0</v>
      </c>
      <c r="U232" s="19" t="n">
        <f aca="false">IF(OR($M232="",$M232="ERR",$J232="",$K232="",$N232=""),0,IF($N232=0,IF(AND(OR(7=7,7=12),7&gt;=$K232,7&lt;=IF($L232="",12,$L232)),$J232,0),IF(AND(7&gt;=$K232,7&lt;=IF($L232="",12,$L232),MOD(7-$K232,$N232)=0),$J232,0)))</f>
        <v>0</v>
      </c>
      <c r="V232" s="19" t="n">
        <f aca="false">IF(OR($M232="",$M232="ERR",$J232="",$K232="",$N232=""),0,IF($N232=0,IF(AND(OR(8=7,8=12),8&gt;=$K232,8&lt;=IF($L232="",12,$L232)),$J232,0),IF(AND(8&gt;=$K232,8&lt;=IF($L232="",12,$L232),MOD(8-$K232,$N232)=0),$J232,0)))</f>
        <v>0</v>
      </c>
      <c r="W232" s="19" t="n">
        <f aca="false">IF(OR($M232="",$M232="ERR",$J232="",$K232="",$N232=""),0,IF($N232=0,IF(AND(OR(9=7,9=12),9&gt;=$K232,9&lt;=IF($L232="",12,$L232)),$J232,0),IF(AND(9&gt;=$K232,9&lt;=IF($L232="",12,$L232),MOD(9-$K232,$N232)=0),$J232,0)))</f>
        <v>0</v>
      </c>
      <c r="X232" s="19" t="n">
        <f aca="false">IF(OR($M232="",$M232="ERR",$J232="",$K232="",$N232=""),0,IF($N232=0,IF(AND(OR(10=7,10=12),10&gt;=$K232,10&lt;=IF($L232="",12,$L232)),$J232,0),IF(AND(10&gt;=$K232,10&lt;=IF($L232="",12,$L232),MOD(10-$K232,$N232)=0),$J232,0)))</f>
        <v>0</v>
      </c>
      <c r="Y232" s="19" t="n">
        <f aca="false">IF(OR($M232="",$M232="ERR",$J232="",$K232="",$N232=""),0,IF($N232=0,IF(AND(OR(11=7,11=12),11&gt;=$K232,11&lt;=IF($L232="",12,$L232)),$J232,0),IF(AND(11&gt;=$K232,11&lt;=IF($L232="",12,$L232),MOD(11-$K232,$N232)=0),$J232,0)))</f>
        <v>0</v>
      </c>
      <c r="Z232" s="19" t="n">
        <f aca="false">IF(OR($M232="",$M232="ERR",$J232="",$K232="",$N232=""),0,IF($N232=0,IF(AND(OR(12=7,12=12),12&gt;=$K232,12&lt;=IF($L232="",12,$L232)),$J232,0),IF(AND(12&gt;=$K232,12&lt;=IF($L232="",12,$L232),MOD(12-$K232,$N232)=0),$J232,0)))</f>
        <v>0</v>
      </c>
      <c r="AA232" s="36" t="n">
        <f aca="false">SUM(O232:Z232)</f>
        <v>0</v>
      </c>
      <c r="AB232" s="15" t="str">
        <f aca="false">IF(AND($B232="",$D232="",$J232=""),"",IF($B232="","Falta código",IF(ISNA(MATCH($B232,LST_COD,0)),"Código no registrado en Trabajadores",IF($E232="","Concepto no está en el catálogo",IF($M232="ERR","Retención de otro empleador: Origen = Otro empleador",IF(OR($J232="",$K232=""),"Falta monto o mes",IF(OR($K232&lt;1,$K232&gt;12),"Mes inicio inválido",IF(AND($L232&lt;&gt;"",OR($L232&lt;$K232,$L232&gt;12)),"Mes fin inválido",IF($N232="","Falta frecuencia",IF(AND($G232&lt;&gt;"Otro empleador",SUMPRODUCT(($O232:$Z232&lt;&gt;0)*(((COLUMN($O232:$Z232)-14)&lt;INDEX(Trabajadores!$M$6:$M$105,MATCH($B232,LST_COD,0)))+((COLUMN($O232:$Z232)-14)&gt;INDEX(Trabajadores!$N$6:$N$105,MATCH($B232,LST_COD,0)))))&gt;0),"Aviso: hay meses fuera del periodo laboral","OK"))))))))))</f>
        <v/>
      </c>
    </row>
    <row r="233" customFormat="false" ht="15" hidden="false" customHeight="false" outlineLevel="0" collapsed="false">
      <c r="A233" s="23" t="n">
        <v>228</v>
      </c>
      <c r="B233" s="7"/>
      <c r="C233" s="35" t="str">
        <f aca="false">IF($B233="","",IFERROR(INDEX(Trabajadores!$D$6:$D$105,MATCH($B233,LST_COD,0)),"¿Código?"))</f>
        <v/>
      </c>
      <c r="D233" s="30"/>
      <c r="E233" s="9" t="str">
        <f aca="false">IF($D233="","",IFERROR(VLOOKUP($D233,CONC_TABLA,2,FALSE()),""))</f>
        <v/>
      </c>
      <c r="F233" s="9" t="str">
        <f aca="false">IF($D233="","",IFERROR(VLOOKUP($D233,CONC_TABLA,3,FALSE()),""))</f>
        <v/>
      </c>
      <c r="G233" s="30"/>
      <c r="H233" s="30"/>
      <c r="I233" s="30"/>
      <c r="J233" s="29"/>
      <c r="K233" s="28"/>
      <c r="L233" s="28"/>
      <c r="M233" s="9" t="str">
        <f aca="false">IF(OR($B233="",$E233=""),"",IF($E233="INA","INA",IF($G233="Otro empleador",IF($E233="RET","RETO",IF($E233="ORD","OTO","OTX")),IF($E233="RET","ERR",$E233))))</f>
        <v/>
      </c>
      <c r="N233" s="9" t="str">
        <f aca="false">IF($I233="","",IFERROR(VLOOKUP($I233,FREC_TABLA,2,FALSE()),""))</f>
        <v/>
      </c>
      <c r="O233" s="19" t="n">
        <f aca="false">IF(OR($M233="",$M233="ERR",$J233="",$K233="",$N233=""),0,IF($N233=0,IF(AND(OR(1=7,1=12),1&gt;=$K233,1&lt;=IF($L233="",12,$L233)),$J233,0),IF(AND(1&gt;=$K233,1&lt;=IF($L233="",12,$L233),MOD(1-$K233,$N233)=0),$J233,0)))</f>
        <v>0</v>
      </c>
      <c r="P233" s="19" t="n">
        <f aca="false">IF(OR($M233="",$M233="ERR",$J233="",$K233="",$N233=""),0,IF($N233=0,IF(AND(OR(2=7,2=12),2&gt;=$K233,2&lt;=IF($L233="",12,$L233)),$J233,0),IF(AND(2&gt;=$K233,2&lt;=IF($L233="",12,$L233),MOD(2-$K233,$N233)=0),$J233,0)))</f>
        <v>0</v>
      </c>
      <c r="Q233" s="19" t="n">
        <f aca="false">IF(OR($M233="",$M233="ERR",$J233="",$K233="",$N233=""),0,IF($N233=0,IF(AND(OR(3=7,3=12),3&gt;=$K233,3&lt;=IF($L233="",12,$L233)),$J233,0),IF(AND(3&gt;=$K233,3&lt;=IF($L233="",12,$L233),MOD(3-$K233,$N233)=0),$J233,0)))</f>
        <v>0</v>
      </c>
      <c r="R233" s="19" t="n">
        <f aca="false">IF(OR($M233="",$M233="ERR",$J233="",$K233="",$N233=""),0,IF($N233=0,IF(AND(OR(4=7,4=12),4&gt;=$K233,4&lt;=IF($L233="",12,$L233)),$J233,0),IF(AND(4&gt;=$K233,4&lt;=IF($L233="",12,$L233),MOD(4-$K233,$N233)=0),$J233,0)))</f>
        <v>0</v>
      </c>
      <c r="S233" s="19" t="n">
        <f aca="false">IF(OR($M233="",$M233="ERR",$J233="",$K233="",$N233=""),0,IF($N233=0,IF(AND(OR(5=7,5=12),5&gt;=$K233,5&lt;=IF($L233="",12,$L233)),$J233,0),IF(AND(5&gt;=$K233,5&lt;=IF($L233="",12,$L233),MOD(5-$K233,$N233)=0),$J233,0)))</f>
        <v>0</v>
      </c>
      <c r="T233" s="19" t="n">
        <f aca="false">IF(OR($M233="",$M233="ERR",$J233="",$K233="",$N233=""),0,IF($N233=0,IF(AND(OR(6=7,6=12),6&gt;=$K233,6&lt;=IF($L233="",12,$L233)),$J233,0),IF(AND(6&gt;=$K233,6&lt;=IF($L233="",12,$L233),MOD(6-$K233,$N233)=0),$J233,0)))</f>
        <v>0</v>
      </c>
      <c r="U233" s="19" t="n">
        <f aca="false">IF(OR($M233="",$M233="ERR",$J233="",$K233="",$N233=""),0,IF($N233=0,IF(AND(OR(7=7,7=12),7&gt;=$K233,7&lt;=IF($L233="",12,$L233)),$J233,0),IF(AND(7&gt;=$K233,7&lt;=IF($L233="",12,$L233),MOD(7-$K233,$N233)=0),$J233,0)))</f>
        <v>0</v>
      </c>
      <c r="V233" s="19" t="n">
        <f aca="false">IF(OR($M233="",$M233="ERR",$J233="",$K233="",$N233=""),0,IF($N233=0,IF(AND(OR(8=7,8=12),8&gt;=$K233,8&lt;=IF($L233="",12,$L233)),$J233,0),IF(AND(8&gt;=$K233,8&lt;=IF($L233="",12,$L233),MOD(8-$K233,$N233)=0),$J233,0)))</f>
        <v>0</v>
      </c>
      <c r="W233" s="19" t="n">
        <f aca="false">IF(OR($M233="",$M233="ERR",$J233="",$K233="",$N233=""),0,IF($N233=0,IF(AND(OR(9=7,9=12),9&gt;=$K233,9&lt;=IF($L233="",12,$L233)),$J233,0),IF(AND(9&gt;=$K233,9&lt;=IF($L233="",12,$L233),MOD(9-$K233,$N233)=0),$J233,0)))</f>
        <v>0</v>
      </c>
      <c r="X233" s="19" t="n">
        <f aca="false">IF(OR($M233="",$M233="ERR",$J233="",$K233="",$N233=""),0,IF($N233=0,IF(AND(OR(10=7,10=12),10&gt;=$K233,10&lt;=IF($L233="",12,$L233)),$J233,0),IF(AND(10&gt;=$K233,10&lt;=IF($L233="",12,$L233),MOD(10-$K233,$N233)=0),$J233,0)))</f>
        <v>0</v>
      </c>
      <c r="Y233" s="19" t="n">
        <f aca="false">IF(OR($M233="",$M233="ERR",$J233="",$K233="",$N233=""),0,IF($N233=0,IF(AND(OR(11=7,11=12),11&gt;=$K233,11&lt;=IF($L233="",12,$L233)),$J233,0),IF(AND(11&gt;=$K233,11&lt;=IF($L233="",12,$L233),MOD(11-$K233,$N233)=0),$J233,0)))</f>
        <v>0</v>
      </c>
      <c r="Z233" s="19" t="n">
        <f aca="false">IF(OR($M233="",$M233="ERR",$J233="",$K233="",$N233=""),0,IF($N233=0,IF(AND(OR(12=7,12=12),12&gt;=$K233,12&lt;=IF($L233="",12,$L233)),$J233,0),IF(AND(12&gt;=$K233,12&lt;=IF($L233="",12,$L233),MOD(12-$K233,$N233)=0),$J233,0)))</f>
        <v>0</v>
      </c>
      <c r="AA233" s="36" t="n">
        <f aca="false">SUM(O233:Z233)</f>
        <v>0</v>
      </c>
      <c r="AB233" s="15" t="str">
        <f aca="false">IF(AND($B233="",$D233="",$J233=""),"",IF($B233="","Falta código",IF(ISNA(MATCH($B233,LST_COD,0)),"Código no registrado en Trabajadores",IF($E233="","Concepto no está en el catálogo",IF($M233="ERR","Retención de otro empleador: Origen = Otro empleador",IF(OR($J233="",$K233=""),"Falta monto o mes",IF(OR($K233&lt;1,$K233&gt;12),"Mes inicio inválido",IF(AND($L233&lt;&gt;"",OR($L233&lt;$K233,$L233&gt;12)),"Mes fin inválido",IF($N233="","Falta frecuencia",IF(AND($G233&lt;&gt;"Otro empleador",SUMPRODUCT(($O233:$Z233&lt;&gt;0)*(((COLUMN($O233:$Z233)-14)&lt;INDEX(Trabajadores!$M$6:$M$105,MATCH($B233,LST_COD,0)))+((COLUMN($O233:$Z233)-14)&gt;INDEX(Trabajadores!$N$6:$N$105,MATCH($B233,LST_COD,0)))))&gt;0),"Aviso: hay meses fuera del periodo laboral","OK"))))))))))</f>
        <v/>
      </c>
    </row>
    <row r="234" customFormat="false" ht="15" hidden="false" customHeight="false" outlineLevel="0" collapsed="false">
      <c r="A234" s="23" t="n">
        <v>229</v>
      </c>
      <c r="B234" s="7"/>
      <c r="C234" s="35" t="str">
        <f aca="false">IF($B234="","",IFERROR(INDEX(Trabajadores!$D$6:$D$105,MATCH($B234,LST_COD,0)),"¿Código?"))</f>
        <v/>
      </c>
      <c r="D234" s="30"/>
      <c r="E234" s="9" t="str">
        <f aca="false">IF($D234="","",IFERROR(VLOOKUP($D234,CONC_TABLA,2,FALSE()),""))</f>
        <v/>
      </c>
      <c r="F234" s="9" t="str">
        <f aca="false">IF($D234="","",IFERROR(VLOOKUP($D234,CONC_TABLA,3,FALSE()),""))</f>
        <v/>
      </c>
      <c r="G234" s="30"/>
      <c r="H234" s="30"/>
      <c r="I234" s="30"/>
      <c r="J234" s="29"/>
      <c r="K234" s="28"/>
      <c r="L234" s="28"/>
      <c r="M234" s="9" t="str">
        <f aca="false">IF(OR($B234="",$E234=""),"",IF($E234="INA","INA",IF($G234="Otro empleador",IF($E234="RET","RETO",IF($E234="ORD","OTO","OTX")),IF($E234="RET","ERR",$E234))))</f>
        <v/>
      </c>
      <c r="N234" s="9" t="str">
        <f aca="false">IF($I234="","",IFERROR(VLOOKUP($I234,FREC_TABLA,2,FALSE()),""))</f>
        <v/>
      </c>
      <c r="O234" s="19" t="n">
        <f aca="false">IF(OR($M234="",$M234="ERR",$J234="",$K234="",$N234=""),0,IF($N234=0,IF(AND(OR(1=7,1=12),1&gt;=$K234,1&lt;=IF($L234="",12,$L234)),$J234,0),IF(AND(1&gt;=$K234,1&lt;=IF($L234="",12,$L234),MOD(1-$K234,$N234)=0),$J234,0)))</f>
        <v>0</v>
      </c>
      <c r="P234" s="19" t="n">
        <f aca="false">IF(OR($M234="",$M234="ERR",$J234="",$K234="",$N234=""),0,IF($N234=0,IF(AND(OR(2=7,2=12),2&gt;=$K234,2&lt;=IF($L234="",12,$L234)),$J234,0),IF(AND(2&gt;=$K234,2&lt;=IF($L234="",12,$L234),MOD(2-$K234,$N234)=0),$J234,0)))</f>
        <v>0</v>
      </c>
      <c r="Q234" s="19" t="n">
        <f aca="false">IF(OR($M234="",$M234="ERR",$J234="",$K234="",$N234=""),0,IF($N234=0,IF(AND(OR(3=7,3=12),3&gt;=$K234,3&lt;=IF($L234="",12,$L234)),$J234,0),IF(AND(3&gt;=$K234,3&lt;=IF($L234="",12,$L234),MOD(3-$K234,$N234)=0),$J234,0)))</f>
        <v>0</v>
      </c>
      <c r="R234" s="19" t="n">
        <f aca="false">IF(OR($M234="",$M234="ERR",$J234="",$K234="",$N234=""),0,IF($N234=0,IF(AND(OR(4=7,4=12),4&gt;=$K234,4&lt;=IF($L234="",12,$L234)),$J234,0),IF(AND(4&gt;=$K234,4&lt;=IF($L234="",12,$L234),MOD(4-$K234,$N234)=0),$J234,0)))</f>
        <v>0</v>
      </c>
      <c r="S234" s="19" t="n">
        <f aca="false">IF(OR($M234="",$M234="ERR",$J234="",$K234="",$N234=""),0,IF($N234=0,IF(AND(OR(5=7,5=12),5&gt;=$K234,5&lt;=IF($L234="",12,$L234)),$J234,0),IF(AND(5&gt;=$K234,5&lt;=IF($L234="",12,$L234),MOD(5-$K234,$N234)=0),$J234,0)))</f>
        <v>0</v>
      </c>
      <c r="T234" s="19" t="n">
        <f aca="false">IF(OR($M234="",$M234="ERR",$J234="",$K234="",$N234=""),0,IF($N234=0,IF(AND(OR(6=7,6=12),6&gt;=$K234,6&lt;=IF($L234="",12,$L234)),$J234,0),IF(AND(6&gt;=$K234,6&lt;=IF($L234="",12,$L234),MOD(6-$K234,$N234)=0),$J234,0)))</f>
        <v>0</v>
      </c>
      <c r="U234" s="19" t="n">
        <f aca="false">IF(OR($M234="",$M234="ERR",$J234="",$K234="",$N234=""),0,IF($N234=0,IF(AND(OR(7=7,7=12),7&gt;=$K234,7&lt;=IF($L234="",12,$L234)),$J234,0),IF(AND(7&gt;=$K234,7&lt;=IF($L234="",12,$L234),MOD(7-$K234,$N234)=0),$J234,0)))</f>
        <v>0</v>
      </c>
      <c r="V234" s="19" t="n">
        <f aca="false">IF(OR($M234="",$M234="ERR",$J234="",$K234="",$N234=""),0,IF($N234=0,IF(AND(OR(8=7,8=12),8&gt;=$K234,8&lt;=IF($L234="",12,$L234)),$J234,0),IF(AND(8&gt;=$K234,8&lt;=IF($L234="",12,$L234),MOD(8-$K234,$N234)=0),$J234,0)))</f>
        <v>0</v>
      </c>
      <c r="W234" s="19" t="n">
        <f aca="false">IF(OR($M234="",$M234="ERR",$J234="",$K234="",$N234=""),0,IF($N234=0,IF(AND(OR(9=7,9=12),9&gt;=$K234,9&lt;=IF($L234="",12,$L234)),$J234,0),IF(AND(9&gt;=$K234,9&lt;=IF($L234="",12,$L234),MOD(9-$K234,$N234)=0),$J234,0)))</f>
        <v>0</v>
      </c>
      <c r="X234" s="19" t="n">
        <f aca="false">IF(OR($M234="",$M234="ERR",$J234="",$K234="",$N234=""),0,IF($N234=0,IF(AND(OR(10=7,10=12),10&gt;=$K234,10&lt;=IF($L234="",12,$L234)),$J234,0),IF(AND(10&gt;=$K234,10&lt;=IF($L234="",12,$L234),MOD(10-$K234,$N234)=0),$J234,0)))</f>
        <v>0</v>
      </c>
      <c r="Y234" s="19" t="n">
        <f aca="false">IF(OR($M234="",$M234="ERR",$J234="",$K234="",$N234=""),0,IF($N234=0,IF(AND(OR(11=7,11=12),11&gt;=$K234,11&lt;=IF($L234="",12,$L234)),$J234,0),IF(AND(11&gt;=$K234,11&lt;=IF($L234="",12,$L234),MOD(11-$K234,$N234)=0),$J234,0)))</f>
        <v>0</v>
      </c>
      <c r="Z234" s="19" t="n">
        <f aca="false">IF(OR($M234="",$M234="ERR",$J234="",$K234="",$N234=""),0,IF($N234=0,IF(AND(OR(12=7,12=12),12&gt;=$K234,12&lt;=IF($L234="",12,$L234)),$J234,0),IF(AND(12&gt;=$K234,12&lt;=IF($L234="",12,$L234),MOD(12-$K234,$N234)=0),$J234,0)))</f>
        <v>0</v>
      </c>
      <c r="AA234" s="36" t="n">
        <f aca="false">SUM(O234:Z234)</f>
        <v>0</v>
      </c>
      <c r="AB234" s="15" t="str">
        <f aca="false">IF(AND($B234="",$D234="",$J234=""),"",IF($B234="","Falta código",IF(ISNA(MATCH($B234,LST_COD,0)),"Código no registrado en Trabajadores",IF($E234="","Concepto no está en el catálogo",IF($M234="ERR","Retención de otro empleador: Origen = Otro empleador",IF(OR($J234="",$K234=""),"Falta monto o mes",IF(OR($K234&lt;1,$K234&gt;12),"Mes inicio inválido",IF(AND($L234&lt;&gt;"",OR($L234&lt;$K234,$L234&gt;12)),"Mes fin inválido",IF($N234="","Falta frecuencia",IF(AND($G234&lt;&gt;"Otro empleador",SUMPRODUCT(($O234:$Z234&lt;&gt;0)*(((COLUMN($O234:$Z234)-14)&lt;INDEX(Trabajadores!$M$6:$M$105,MATCH($B234,LST_COD,0)))+((COLUMN($O234:$Z234)-14)&gt;INDEX(Trabajadores!$N$6:$N$105,MATCH($B234,LST_COD,0)))))&gt;0),"Aviso: hay meses fuera del periodo laboral","OK"))))))))))</f>
        <v/>
      </c>
    </row>
    <row r="235" customFormat="false" ht="15" hidden="false" customHeight="false" outlineLevel="0" collapsed="false">
      <c r="A235" s="23" t="n">
        <v>230</v>
      </c>
      <c r="B235" s="7"/>
      <c r="C235" s="35" t="str">
        <f aca="false">IF($B235="","",IFERROR(INDEX(Trabajadores!$D$6:$D$105,MATCH($B235,LST_COD,0)),"¿Código?"))</f>
        <v/>
      </c>
      <c r="D235" s="30"/>
      <c r="E235" s="9" t="str">
        <f aca="false">IF($D235="","",IFERROR(VLOOKUP($D235,CONC_TABLA,2,FALSE()),""))</f>
        <v/>
      </c>
      <c r="F235" s="9" t="str">
        <f aca="false">IF($D235="","",IFERROR(VLOOKUP($D235,CONC_TABLA,3,FALSE()),""))</f>
        <v/>
      </c>
      <c r="G235" s="30"/>
      <c r="H235" s="30"/>
      <c r="I235" s="30"/>
      <c r="J235" s="29"/>
      <c r="K235" s="28"/>
      <c r="L235" s="28"/>
      <c r="M235" s="9" t="str">
        <f aca="false">IF(OR($B235="",$E235=""),"",IF($E235="INA","INA",IF($G235="Otro empleador",IF($E235="RET","RETO",IF($E235="ORD","OTO","OTX")),IF($E235="RET","ERR",$E235))))</f>
        <v/>
      </c>
      <c r="N235" s="9" t="str">
        <f aca="false">IF($I235="","",IFERROR(VLOOKUP($I235,FREC_TABLA,2,FALSE()),""))</f>
        <v/>
      </c>
      <c r="O235" s="19" t="n">
        <f aca="false">IF(OR($M235="",$M235="ERR",$J235="",$K235="",$N235=""),0,IF($N235=0,IF(AND(OR(1=7,1=12),1&gt;=$K235,1&lt;=IF($L235="",12,$L235)),$J235,0),IF(AND(1&gt;=$K235,1&lt;=IF($L235="",12,$L235),MOD(1-$K235,$N235)=0),$J235,0)))</f>
        <v>0</v>
      </c>
      <c r="P235" s="19" t="n">
        <f aca="false">IF(OR($M235="",$M235="ERR",$J235="",$K235="",$N235=""),0,IF($N235=0,IF(AND(OR(2=7,2=12),2&gt;=$K235,2&lt;=IF($L235="",12,$L235)),$J235,0),IF(AND(2&gt;=$K235,2&lt;=IF($L235="",12,$L235),MOD(2-$K235,$N235)=0),$J235,0)))</f>
        <v>0</v>
      </c>
      <c r="Q235" s="19" t="n">
        <f aca="false">IF(OR($M235="",$M235="ERR",$J235="",$K235="",$N235=""),0,IF($N235=0,IF(AND(OR(3=7,3=12),3&gt;=$K235,3&lt;=IF($L235="",12,$L235)),$J235,0),IF(AND(3&gt;=$K235,3&lt;=IF($L235="",12,$L235),MOD(3-$K235,$N235)=0),$J235,0)))</f>
        <v>0</v>
      </c>
      <c r="R235" s="19" t="n">
        <f aca="false">IF(OR($M235="",$M235="ERR",$J235="",$K235="",$N235=""),0,IF($N235=0,IF(AND(OR(4=7,4=12),4&gt;=$K235,4&lt;=IF($L235="",12,$L235)),$J235,0),IF(AND(4&gt;=$K235,4&lt;=IF($L235="",12,$L235),MOD(4-$K235,$N235)=0),$J235,0)))</f>
        <v>0</v>
      </c>
      <c r="S235" s="19" t="n">
        <f aca="false">IF(OR($M235="",$M235="ERR",$J235="",$K235="",$N235=""),0,IF($N235=0,IF(AND(OR(5=7,5=12),5&gt;=$K235,5&lt;=IF($L235="",12,$L235)),$J235,0),IF(AND(5&gt;=$K235,5&lt;=IF($L235="",12,$L235),MOD(5-$K235,$N235)=0),$J235,0)))</f>
        <v>0</v>
      </c>
      <c r="T235" s="19" t="n">
        <f aca="false">IF(OR($M235="",$M235="ERR",$J235="",$K235="",$N235=""),0,IF($N235=0,IF(AND(OR(6=7,6=12),6&gt;=$K235,6&lt;=IF($L235="",12,$L235)),$J235,0),IF(AND(6&gt;=$K235,6&lt;=IF($L235="",12,$L235),MOD(6-$K235,$N235)=0),$J235,0)))</f>
        <v>0</v>
      </c>
      <c r="U235" s="19" t="n">
        <f aca="false">IF(OR($M235="",$M235="ERR",$J235="",$K235="",$N235=""),0,IF($N235=0,IF(AND(OR(7=7,7=12),7&gt;=$K235,7&lt;=IF($L235="",12,$L235)),$J235,0),IF(AND(7&gt;=$K235,7&lt;=IF($L235="",12,$L235),MOD(7-$K235,$N235)=0),$J235,0)))</f>
        <v>0</v>
      </c>
      <c r="V235" s="19" t="n">
        <f aca="false">IF(OR($M235="",$M235="ERR",$J235="",$K235="",$N235=""),0,IF($N235=0,IF(AND(OR(8=7,8=12),8&gt;=$K235,8&lt;=IF($L235="",12,$L235)),$J235,0),IF(AND(8&gt;=$K235,8&lt;=IF($L235="",12,$L235),MOD(8-$K235,$N235)=0),$J235,0)))</f>
        <v>0</v>
      </c>
      <c r="W235" s="19" t="n">
        <f aca="false">IF(OR($M235="",$M235="ERR",$J235="",$K235="",$N235=""),0,IF($N235=0,IF(AND(OR(9=7,9=12),9&gt;=$K235,9&lt;=IF($L235="",12,$L235)),$J235,0),IF(AND(9&gt;=$K235,9&lt;=IF($L235="",12,$L235),MOD(9-$K235,$N235)=0),$J235,0)))</f>
        <v>0</v>
      </c>
      <c r="X235" s="19" t="n">
        <f aca="false">IF(OR($M235="",$M235="ERR",$J235="",$K235="",$N235=""),0,IF($N235=0,IF(AND(OR(10=7,10=12),10&gt;=$K235,10&lt;=IF($L235="",12,$L235)),$J235,0),IF(AND(10&gt;=$K235,10&lt;=IF($L235="",12,$L235),MOD(10-$K235,$N235)=0),$J235,0)))</f>
        <v>0</v>
      </c>
      <c r="Y235" s="19" t="n">
        <f aca="false">IF(OR($M235="",$M235="ERR",$J235="",$K235="",$N235=""),0,IF($N235=0,IF(AND(OR(11=7,11=12),11&gt;=$K235,11&lt;=IF($L235="",12,$L235)),$J235,0),IF(AND(11&gt;=$K235,11&lt;=IF($L235="",12,$L235),MOD(11-$K235,$N235)=0),$J235,0)))</f>
        <v>0</v>
      </c>
      <c r="Z235" s="19" t="n">
        <f aca="false">IF(OR($M235="",$M235="ERR",$J235="",$K235="",$N235=""),0,IF($N235=0,IF(AND(OR(12=7,12=12),12&gt;=$K235,12&lt;=IF($L235="",12,$L235)),$J235,0),IF(AND(12&gt;=$K235,12&lt;=IF($L235="",12,$L235),MOD(12-$K235,$N235)=0),$J235,0)))</f>
        <v>0</v>
      </c>
      <c r="AA235" s="36" t="n">
        <f aca="false">SUM(O235:Z235)</f>
        <v>0</v>
      </c>
      <c r="AB235" s="15" t="str">
        <f aca="false">IF(AND($B235="",$D235="",$J235=""),"",IF($B235="","Falta código",IF(ISNA(MATCH($B235,LST_COD,0)),"Código no registrado en Trabajadores",IF($E235="","Concepto no está en el catálogo",IF($M235="ERR","Retención de otro empleador: Origen = Otro empleador",IF(OR($J235="",$K235=""),"Falta monto o mes",IF(OR($K235&lt;1,$K235&gt;12),"Mes inicio inválido",IF(AND($L235&lt;&gt;"",OR($L235&lt;$K235,$L235&gt;12)),"Mes fin inválido",IF($N235="","Falta frecuencia",IF(AND($G235&lt;&gt;"Otro empleador",SUMPRODUCT(($O235:$Z235&lt;&gt;0)*(((COLUMN($O235:$Z235)-14)&lt;INDEX(Trabajadores!$M$6:$M$105,MATCH($B235,LST_COD,0)))+((COLUMN($O235:$Z235)-14)&gt;INDEX(Trabajadores!$N$6:$N$105,MATCH($B235,LST_COD,0)))))&gt;0),"Aviso: hay meses fuera del periodo laboral","OK"))))))))))</f>
        <v/>
      </c>
    </row>
    <row r="236" customFormat="false" ht="15" hidden="false" customHeight="false" outlineLevel="0" collapsed="false">
      <c r="A236" s="23" t="n">
        <v>231</v>
      </c>
      <c r="B236" s="7"/>
      <c r="C236" s="35" t="str">
        <f aca="false">IF($B236="","",IFERROR(INDEX(Trabajadores!$D$6:$D$105,MATCH($B236,LST_COD,0)),"¿Código?"))</f>
        <v/>
      </c>
      <c r="D236" s="30"/>
      <c r="E236" s="9" t="str">
        <f aca="false">IF($D236="","",IFERROR(VLOOKUP($D236,CONC_TABLA,2,FALSE()),""))</f>
        <v/>
      </c>
      <c r="F236" s="9" t="str">
        <f aca="false">IF($D236="","",IFERROR(VLOOKUP($D236,CONC_TABLA,3,FALSE()),""))</f>
        <v/>
      </c>
      <c r="G236" s="30"/>
      <c r="H236" s="30"/>
      <c r="I236" s="30"/>
      <c r="J236" s="29"/>
      <c r="K236" s="28"/>
      <c r="L236" s="28"/>
      <c r="M236" s="9" t="str">
        <f aca="false">IF(OR($B236="",$E236=""),"",IF($E236="INA","INA",IF($G236="Otro empleador",IF($E236="RET","RETO",IF($E236="ORD","OTO","OTX")),IF($E236="RET","ERR",$E236))))</f>
        <v/>
      </c>
      <c r="N236" s="9" t="str">
        <f aca="false">IF($I236="","",IFERROR(VLOOKUP($I236,FREC_TABLA,2,FALSE()),""))</f>
        <v/>
      </c>
      <c r="O236" s="19" t="n">
        <f aca="false">IF(OR($M236="",$M236="ERR",$J236="",$K236="",$N236=""),0,IF($N236=0,IF(AND(OR(1=7,1=12),1&gt;=$K236,1&lt;=IF($L236="",12,$L236)),$J236,0),IF(AND(1&gt;=$K236,1&lt;=IF($L236="",12,$L236),MOD(1-$K236,$N236)=0),$J236,0)))</f>
        <v>0</v>
      </c>
      <c r="P236" s="19" t="n">
        <f aca="false">IF(OR($M236="",$M236="ERR",$J236="",$K236="",$N236=""),0,IF($N236=0,IF(AND(OR(2=7,2=12),2&gt;=$K236,2&lt;=IF($L236="",12,$L236)),$J236,0),IF(AND(2&gt;=$K236,2&lt;=IF($L236="",12,$L236),MOD(2-$K236,$N236)=0),$J236,0)))</f>
        <v>0</v>
      </c>
      <c r="Q236" s="19" t="n">
        <f aca="false">IF(OR($M236="",$M236="ERR",$J236="",$K236="",$N236=""),0,IF($N236=0,IF(AND(OR(3=7,3=12),3&gt;=$K236,3&lt;=IF($L236="",12,$L236)),$J236,0),IF(AND(3&gt;=$K236,3&lt;=IF($L236="",12,$L236),MOD(3-$K236,$N236)=0),$J236,0)))</f>
        <v>0</v>
      </c>
      <c r="R236" s="19" t="n">
        <f aca="false">IF(OR($M236="",$M236="ERR",$J236="",$K236="",$N236=""),0,IF($N236=0,IF(AND(OR(4=7,4=12),4&gt;=$K236,4&lt;=IF($L236="",12,$L236)),$J236,0),IF(AND(4&gt;=$K236,4&lt;=IF($L236="",12,$L236),MOD(4-$K236,$N236)=0),$J236,0)))</f>
        <v>0</v>
      </c>
      <c r="S236" s="19" t="n">
        <f aca="false">IF(OR($M236="",$M236="ERR",$J236="",$K236="",$N236=""),0,IF($N236=0,IF(AND(OR(5=7,5=12),5&gt;=$K236,5&lt;=IF($L236="",12,$L236)),$J236,0),IF(AND(5&gt;=$K236,5&lt;=IF($L236="",12,$L236),MOD(5-$K236,$N236)=0),$J236,0)))</f>
        <v>0</v>
      </c>
      <c r="T236" s="19" t="n">
        <f aca="false">IF(OR($M236="",$M236="ERR",$J236="",$K236="",$N236=""),0,IF($N236=0,IF(AND(OR(6=7,6=12),6&gt;=$K236,6&lt;=IF($L236="",12,$L236)),$J236,0),IF(AND(6&gt;=$K236,6&lt;=IF($L236="",12,$L236),MOD(6-$K236,$N236)=0),$J236,0)))</f>
        <v>0</v>
      </c>
      <c r="U236" s="19" t="n">
        <f aca="false">IF(OR($M236="",$M236="ERR",$J236="",$K236="",$N236=""),0,IF($N236=0,IF(AND(OR(7=7,7=12),7&gt;=$K236,7&lt;=IF($L236="",12,$L236)),$J236,0),IF(AND(7&gt;=$K236,7&lt;=IF($L236="",12,$L236),MOD(7-$K236,$N236)=0),$J236,0)))</f>
        <v>0</v>
      </c>
      <c r="V236" s="19" t="n">
        <f aca="false">IF(OR($M236="",$M236="ERR",$J236="",$K236="",$N236=""),0,IF($N236=0,IF(AND(OR(8=7,8=12),8&gt;=$K236,8&lt;=IF($L236="",12,$L236)),$J236,0),IF(AND(8&gt;=$K236,8&lt;=IF($L236="",12,$L236),MOD(8-$K236,$N236)=0),$J236,0)))</f>
        <v>0</v>
      </c>
      <c r="W236" s="19" t="n">
        <f aca="false">IF(OR($M236="",$M236="ERR",$J236="",$K236="",$N236=""),0,IF($N236=0,IF(AND(OR(9=7,9=12),9&gt;=$K236,9&lt;=IF($L236="",12,$L236)),$J236,0),IF(AND(9&gt;=$K236,9&lt;=IF($L236="",12,$L236),MOD(9-$K236,$N236)=0),$J236,0)))</f>
        <v>0</v>
      </c>
      <c r="X236" s="19" t="n">
        <f aca="false">IF(OR($M236="",$M236="ERR",$J236="",$K236="",$N236=""),0,IF($N236=0,IF(AND(OR(10=7,10=12),10&gt;=$K236,10&lt;=IF($L236="",12,$L236)),$J236,0),IF(AND(10&gt;=$K236,10&lt;=IF($L236="",12,$L236),MOD(10-$K236,$N236)=0),$J236,0)))</f>
        <v>0</v>
      </c>
      <c r="Y236" s="19" t="n">
        <f aca="false">IF(OR($M236="",$M236="ERR",$J236="",$K236="",$N236=""),0,IF($N236=0,IF(AND(OR(11=7,11=12),11&gt;=$K236,11&lt;=IF($L236="",12,$L236)),$J236,0),IF(AND(11&gt;=$K236,11&lt;=IF($L236="",12,$L236),MOD(11-$K236,$N236)=0),$J236,0)))</f>
        <v>0</v>
      </c>
      <c r="Z236" s="19" t="n">
        <f aca="false">IF(OR($M236="",$M236="ERR",$J236="",$K236="",$N236=""),0,IF($N236=0,IF(AND(OR(12=7,12=12),12&gt;=$K236,12&lt;=IF($L236="",12,$L236)),$J236,0),IF(AND(12&gt;=$K236,12&lt;=IF($L236="",12,$L236),MOD(12-$K236,$N236)=0),$J236,0)))</f>
        <v>0</v>
      </c>
      <c r="AA236" s="36" t="n">
        <f aca="false">SUM(O236:Z236)</f>
        <v>0</v>
      </c>
      <c r="AB236" s="15" t="str">
        <f aca="false">IF(AND($B236="",$D236="",$J236=""),"",IF($B236="","Falta código",IF(ISNA(MATCH($B236,LST_COD,0)),"Código no registrado en Trabajadores",IF($E236="","Concepto no está en el catálogo",IF($M236="ERR","Retención de otro empleador: Origen = Otro empleador",IF(OR($J236="",$K236=""),"Falta monto o mes",IF(OR($K236&lt;1,$K236&gt;12),"Mes inicio inválido",IF(AND($L236&lt;&gt;"",OR($L236&lt;$K236,$L236&gt;12)),"Mes fin inválido",IF($N236="","Falta frecuencia",IF(AND($G236&lt;&gt;"Otro empleador",SUMPRODUCT(($O236:$Z236&lt;&gt;0)*(((COLUMN($O236:$Z236)-14)&lt;INDEX(Trabajadores!$M$6:$M$105,MATCH($B236,LST_COD,0)))+((COLUMN($O236:$Z236)-14)&gt;INDEX(Trabajadores!$N$6:$N$105,MATCH($B236,LST_COD,0)))))&gt;0),"Aviso: hay meses fuera del periodo laboral","OK"))))))))))</f>
        <v/>
      </c>
    </row>
    <row r="237" customFormat="false" ht="15" hidden="false" customHeight="false" outlineLevel="0" collapsed="false">
      <c r="A237" s="23" t="n">
        <v>232</v>
      </c>
      <c r="B237" s="7"/>
      <c r="C237" s="35" t="str">
        <f aca="false">IF($B237="","",IFERROR(INDEX(Trabajadores!$D$6:$D$105,MATCH($B237,LST_COD,0)),"¿Código?"))</f>
        <v/>
      </c>
      <c r="D237" s="30"/>
      <c r="E237" s="9" t="str">
        <f aca="false">IF($D237="","",IFERROR(VLOOKUP($D237,CONC_TABLA,2,FALSE()),""))</f>
        <v/>
      </c>
      <c r="F237" s="9" t="str">
        <f aca="false">IF($D237="","",IFERROR(VLOOKUP($D237,CONC_TABLA,3,FALSE()),""))</f>
        <v/>
      </c>
      <c r="G237" s="30"/>
      <c r="H237" s="30"/>
      <c r="I237" s="30"/>
      <c r="J237" s="29"/>
      <c r="K237" s="28"/>
      <c r="L237" s="28"/>
      <c r="M237" s="9" t="str">
        <f aca="false">IF(OR($B237="",$E237=""),"",IF($E237="INA","INA",IF($G237="Otro empleador",IF($E237="RET","RETO",IF($E237="ORD","OTO","OTX")),IF($E237="RET","ERR",$E237))))</f>
        <v/>
      </c>
      <c r="N237" s="9" t="str">
        <f aca="false">IF($I237="","",IFERROR(VLOOKUP($I237,FREC_TABLA,2,FALSE()),""))</f>
        <v/>
      </c>
      <c r="O237" s="19" t="n">
        <f aca="false">IF(OR($M237="",$M237="ERR",$J237="",$K237="",$N237=""),0,IF($N237=0,IF(AND(OR(1=7,1=12),1&gt;=$K237,1&lt;=IF($L237="",12,$L237)),$J237,0),IF(AND(1&gt;=$K237,1&lt;=IF($L237="",12,$L237),MOD(1-$K237,$N237)=0),$J237,0)))</f>
        <v>0</v>
      </c>
      <c r="P237" s="19" t="n">
        <f aca="false">IF(OR($M237="",$M237="ERR",$J237="",$K237="",$N237=""),0,IF($N237=0,IF(AND(OR(2=7,2=12),2&gt;=$K237,2&lt;=IF($L237="",12,$L237)),$J237,0),IF(AND(2&gt;=$K237,2&lt;=IF($L237="",12,$L237),MOD(2-$K237,$N237)=0),$J237,0)))</f>
        <v>0</v>
      </c>
      <c r="Q237" s="19" t="n">
        <f aca="false">IF(OR($M237="",$M237="ERR",$J237="",$K237="",$N237=""),0,IF($N237=0,IF(AND(OR(3=7,3=12),3&gt;=$K237,3&lt;=IF($L237="",12,$L237)),$J237,0),IF(AND(3&gt;=$K237,3&lt;=IF($L237="",12,$L237),MOD(3-$K237,$N237)=0),$J237,0)))</f>
        <v>0</v>
      </c>
      <c r="R237" s="19" t="n">
        <f aca="false">IF(OR($M237="",$M237="ERR",$J237="",$K237="",$N237=""),0,IF($N237=0,IF(AND(OR(4=7,4=12),4&gt;=$K237,4&lt;=IF($L237="",12,$L237)),$J237,0),IF(AND(4&gt;=$K237,4&lt;=IF($L237="",12,$L237),MOD(4-$K237,$N237)=0),$J237,0)))</f>
        <v>0</v>
      </c>
      <c r="S237" s="19" t="n">
        <f aca="false">IF(OR($M237="",$M237="ERR",$J237="",$K237="",$N237=""),0,IF($N237=0,IF(AND(OR(5=7,5=12),5&gt;=$K237,5&lt;=IF($L237="",12,$L237)),$J237,0),IF(AND(5&gt;=$K237,5&lt;=IF($L237="",12,$L237),MOD(5-$K237,$N237)=0),$J237,0)))</f>
        <v>0</v>
      </c>
      <c r="T237" s="19" t="n">
        <f aca="false">IF(OR($M237="",$M237="ERR",$J237="",$K237="",$N237=""),0,IF($N237=0,IF(AND(OR(6=7,6=12),6&gt;=$K237,6&lt;=IF($L237="",12,$L237)),$J237,0),IF(AND(6&gt;=$K237,6&lt;=IF($L237="",12,$L237),MOD(6-$K237,$N237)=0),$J237,0)))</f>
        <v>0</v>
      </c>
      <c r="U237" s="19" t="n">
        <f aca="false">IF(OR($M237="",$M237="ERR",$J237="",$K237="",$N237=""),0,IF($N237=0,IF(AND(OR(7=7,7=12),7&gt;=$K237,7&lt;=IF($L237="",12,$L237)),$J237,0),IF(AND(7&gt;=$K237,7&lt;=IF($L237="",12,$L237),MOD(7-$K237,$N237)=0),$J237,0)))</f>
        <v>0</v>
      </c>
      <c r="V237" s="19" t="n">
        <f aca="false">IF(OR($M237="",$M237="ERR",$J237="",$K237="",$N237=""),0,IF($N237=0,IF(AND(OR(8=7,8=12),8&gt;=$K237,8&lt;=IF($L237="",12,$L237)),$J237,0),IF(AND(8&gt;=$K237,8&lt;=IF($L237="",12,$L237),MOD(8-$K237,$N237)=0),$J237,0)))</f>
        <v>0</v>
      </c>
      <c r="W237" s="19" t="n">
        <f aca="false">IF(OR($M237="",$M237="ERR",$J237="",$K237="",$N237=""),0,IF($N237=0,IF(AND(OR(9=7,9=12),9&gt;=$K237,9&lt;=IF($L237="",12,$L237)),$J237,0),IF(AND(9&gt;=$K237,9&lt;=IF($L237="",12,$L237),MOD(9-$K237,$N237)=0),$J237,0)))</f>
        <v>0</v>
      </c>
      <c r="X237" s="19" t="n">
        <f aca="false">IF(OR($M237="",$M237="ERR",$J237="",$K237="",$N237=""),0,IF($N237=0,IF(AND(OR(10=7,10=12),10&gt;=$K237,10&lt;=IF($L237="",12,$L237)),$J237,0),IF(AND(10&gt;=$K237,10&lt;=IF($L237="",12,$L237),MOD(10-$K237,$N237)=0),$J237,0)))</f>
        <v>0</v>
      </c>
      <c r="Y237" s="19" t="n">
        <f aca="false">IF(OR($M237="",$M237="ERR",$J237="",$K237="",$N237=""),0,IF($N237=0,IF(AND(OR(11=7,11=12),11&gt;=$K237,11&lt;=IF($L237="",12,$L237)),$J237,0),IF(AND(11&gt;=$K237,11&lt;=IF($L237="",12,$L237),MOD(11-$K237,$N237)=0),$J237,0)))</f>
        <v>0</v>
      </c>
      <c r="Z237" s="19" t="n">
        <f aca="false">IF(OR($M237="",$M237="ERR",$J237="",$K237="",$N237=""),0,IF($N237=0,IF(AND(OR(12=7,12=12),12&gt;=$K237,12&lt;=IF($L237="",12,$L237)),$J237,0),IF(AND(12&gt;=$K237,12&lt;=IF($L237="",12,$L237),MOD(12-$K237,$N237)=0),$J237,0)))</f>
        <v>0</v>
      </c>
      <c r="AA237" s="36" t="n">
        <f aca="false">SUM(O237:Z237)</f>
        <v>0</v>
      </c>
      <c r="AB237" s="15" t="str">
        <f aca="false">IF(AND($B237="",$D237="",$J237=""),"",IF($B237="","Falta código",IF(ISNA(MATCH($B237,LST_COD,0)),"Código no registrado en Trabajadores",IF($E237="","Concepto no está en el catálogo",IF($M237="ERR","Retención de otro empleador: Origen = Otro empleador",IF(OR($J237="",$K237=""),"Falta monto o mes",IF(OR($K237&lt;1,$K237&gt;12),"Mes inicio inválido",IF(AND($L237&lt;&gt;"",OR($L237&lt;$K237,$L237&gt;12)),"Mes fin inválido",IF($N237="","Falta frecuencia",IF(AND($G237&lt;&gt;"Otro empleador",SUMPRODUCT(($O237:$Z237&lt;&gt;0)*(((COLUMN($O237:$Z237)-14)&lt;INDEX(Trabajadores!$M$6:$M$105,MATCH($B237,LST_COD,0)))+((COLUMN($O237:$Z237)-14)&gt;INDEX(Trabajadores!$N$6:$N$105,MATCH($B237,LST_COD,0)))))&gt;0),"Aviso: hay meses fuera del periodo laboral","OK"))))))))))</f>
        <v/>
      </c>
    </row>
    <row r="238" customFormat="false" ht="15" hidden="false" customHeight="false" outlineLevel="0" collapsed="false">
      <c r="A238" s="23" t="n">
        <v>233</v>
      </c>
      <c r="B238" s="7"/>
      <c r="C238" s="35" t="str">
        <f aca="false">IF($B238="","",IFERROR(INDEX(Trabajadores!$D$6:$D$105,MATCH($B238,LST_COD,0)),"¿Código?"))</f>
        <v/>
      </c>
      <c r="D238" s="30"/>
      <c r="E238" s="9" t="str">
        <f aca="false">IF($D238="","",IFERROR(VLOOKUP($D238,CONC_TABLA,2,FALSE()),""))</f>
        <v/>
      </c>
      <c r="F238" s="9" t="str">
        <f aca="false">IF($D238="","",IFERROR(VLOOKUP($D238,CONC_TABLA,3,FALSE()),""))</f>
        <v/>
      </c>
      <c r="G238" s="30"/>
      <c r="H238" s="30"/>
      <c r="I238" s="30"/>
      <c r="J238" s="29"/>
      <c r="K238" s="28"/>
      <c r="L238" s="28"/>
      <c r="M238" s="9" t="str">
        <f aca="false">IF(OR($B238="",$E238=""),"",IF($E238="INA","INA",IF($G238="Otro empleador",IF($E238="RET","RETO",IF($E238="ORD","OTO","OTX")),IF($E238="RET","ERR",$E238))))</f>
        <v/>
      </c>
      <c r="N238" s="9" t="str">
        <f aca="false">IF($I238="","",IFERROR(VLOOKUP($I238,FREC_TABLA,2,FALSE()),""))</f>
        <v/>
      </c>
      <c r="O238" s="19" t="n">
        <f aca="false">IF(OR($M238="",$M238="ERR",$J238="",$K238="",$N238=""),0,IF($N238=0,IF(AND(OR(1=7,1=12),1&gt;=$K238,1&lt;=IF($L238="",12,$L238)),$J238,0),IF(AND(1&gt;=$K238,1&lt;=IF($L238="",12,$L238),MOD(1-$K238,$N238)=0),$J238,0)))</f>
        <v>0</v>
      </c>
      <c r="P238" s="19" t="n">
        <f aca="false">IF(OR($M238="",$M238="ERR",$J238="",$K238="",$N238=""),0,IF($N238=0,IF(AND(OR(2=7,2=12),2&gt;=$K238,2&lt;=IF($L238="",12,$L238)),$J238,0),IF(AND(2&gt;=$K238,2&lt;=IF($L238="",12,$L238),MOD(2-$K238,$N238)=0),$J238,0)))</f>
        <v>0</v>
      </c>
      <c r="Q238" s="19" t="n">
        <f aca="false">IF(OR($M238="",$M238="ERR",$J238="",$K238="",$N238=""),0,IF($N238=0,IF(AND(OR(3=7,3=12),3&gt;=$K238,3&lt;=IF($L238="",12,$L238)),$J238,0),IF(AND(3&gt;=$K238,3&lt;=IF($L238="",12,$L238),MOD(3-$K238,$N238)=0),$J238,0)))</f>
        <v>0</v>
      </c>
      <c r="R238" s="19" t="n">
        <f aca="false">IF(OR($M238="",$M238="ERR",$J238="",$K238="",$N238=""),0,IF($N238=0,IF(AND(OR(4=7,4=12),4&gt;=$K238,4&lt;=IF($L238="",12,$L238)),$J238,0),IF(AND(4&gt;=$K238,4&lt;=IF($L238="",12,$L238),MOD(4-$K238,$N238)=0),$J238,0)))</f>
        <v>0</v>
      </c>
      <c r="S238" s="19" t="n">
        <f aca="false">IF(OR($M238="",$M238="ERR",$J238="",$K238="",$N238=""),0,IF($N238=0,IF(AND(OR(5=7,5=12),5&gt;=$K238,5&lt;=IF($L238="",12,$L238)),$J238,0),IF(AND(5&gt;=$K238,5&lt;=IF($L238="",12,$L238),MOD(5-$K238,$N238)=0),$J238,0)))</f>
        <v>0</v>
      </c>
      <c r="T238" s="19" t="n">
        <f aca="false">IF(OR($M238="",$M238="ERR",$J238="",$K238="",$N238=""),0,IF($N238=0,IF(AND(OR(6=7,6=12),6&gt;=$K238,6&lt;=IF($L238="",12,$L238)),$J238,0),IF(AND(6&gt;=$K238,6&lt;=IF($L238="",12,$L238),MOD(6-$K238,$N238)=0),$J238,0)))</f>
        <v>0</v>
      </c>
      <c r="U238" s="19" t="n">
        <f aca="false">IF(OR($M238="",$M238="ERR",$J238="",$K238="",$N238=""),0,IF($N238=0,IF(AND(OR(7=7,7=12),7&gt;=$K238,7&lt;=IF($L238="",12,$L238)),$J238,0),IF(AND(7&gt;=$K238,7&lt;=IF($L238="",12,$L238),MOD(7-$K238,$N238)=0),$J238,0)))</f>
        <v>0</v>
      </c>
      <c r="V238" s="19" t="n">
        <f aca="false">IF(OR($M238="",$M238="ERR",$J238="",$K238="",$N238=""),0,IF($N238=0,IF(AND(OR(8=7,8=12),8&gt;=$K238,8&lt;=IF($L238="",12,$L238)),$J238,0),IF(AND(8&gt;=$K238,8&lt;=IF($L238="",12,$L238),MOD(8-$K238,$N238)=0),$J238,0)))</f>
        <v>0</v>
      </c>
      <c r="W238" s="19" t="n">
        <f aca="false">IF(OR($M238="",$M238="ERR",$J238="",$K238="",$N238=""),0,IF($N238=0,IF(AND(OR(9=7,9=12),9&gt;=$K238,9&lt;=IF($L238="",12,$L238)),$J238,0),IF(AND(9&gt;=$K238,9&lt;=IF($L238="",12,$L238),MOD(9-$K238,$N238)=0),$J238,0)))</f>
        <v>0</v>
      </c>
      <c r="X238" s="19" t="n">
        <f aca="false">IF(OR($M238="",$M238="ERR",$J238="",$K238="",$N238=""),0,IF($N238=0,IF(AND(OR(10=7,10=12),10&gt;=$K238,10&lt;=IF($L238="",12,$L238)),$J238,0),IF(AND(10&gt;=$K238,10&lt;=IF($L238="",12,$L238),MOD(10-$K238,$N238)=0),$J238,0)))</f>
        <v>0</v>
      </c>
      <c r="Y238" s="19" t="n">
        <f aca="false">IF(OR($M238="",$M238="ERR",$J238="",$K238="",$N238=""),0,IF($N238=0,IF(AND(OR(11=7,11=12),11&gt;=$K238,11&lt;=IF($L238="",12,$L238)),$J238,0),IF(AND(11&gt;=$K238,11&lt;=IF($L238="",12,$L238),MOD(11-$K238,$N238)=0),$J238,0)))</f>
        <v>0</v>
      </c>
      <c r="Z238" s="19" t="n">
        <f aca="false">IF(OR($M238="",$M238="ERR",$J238="",$K238="",$N238=""),0,IF($N238=0,IF(AND(OR(12=7,12=12),12&gt;=$K238,12&lt;=IF($L238="",12,$L238)),$J238,0),IF(AND(12&gt;=$K238,12&lt;=IF($L238="",12,$L238),MOD(12-$K238,$N238)=0),$J238,0)))</f>
        <v>0</v>
      </c>
      <c r="AA238" s="36" t="n">
        <f aca="false">SUM(O238:Z238)</f>
        <v>0</v>
      </c>
      <c r="AB238" s="15" t="str">
        <f aca="false">IF(AND($B238="",$D238="",$J238=""),"",IF($B238="","Falta código",IF(ISNA(MATCH($B238,LST_COD,0)),"Código no registrado en Trabajadores",IF($E238="","Concepto no está en el catálogo",IF($M238="ERR","Retención de otro empleador: Origen = Otro empleador",IF(OR($J238="",$K238=""),"Falta monto o mes",IF(OR($K238&lt;1,$K238&gt;12),"Mes inicio inválido",IF(AND($L238&lt;&gt;"",OR($L238&lt;$K238,$L238&gt;12)),"Mes fin inválido",IF($N238="","Falta frecuencia",IF(AND($G238&lt;&gt;"Otro empleador",SUMPRODUCT(($O238:$Z238&lt;&gt;0)*(((COLUMN($O238:$Z238)-14)&lt;INDEX(Trabajadores!$M$6:$M$105,MATCH($B238,LST_COD,0)))+((COLUMN($O238:$Z238)-14)&gt;INDEX(Trabajadores!$N$6:$N$105,MATCH($B238,LST_COD,0)))))&gt;0),"Aviso: hay meses fuera del periodo laboral","OK"))))))))))</f>
        <v/>
      </c>
    </row>
    <row r="239" customFormat="false" ht="15" hidden="false" customHeight="false" outlineLevel="0" collapsed="false">
      <c r="A239" s="23" t="n">
        <v>234</v>
      </c>
      <c r="B239" s="7"/>
      <c r="C239" s="35" t="str">
        <f aca="false">IF($B239="","",IFERROR(INDEX(Trabajadores!$D$6:$D$105,MATCH($B239,LST_COD,0)),"¿Código?"))</f>
        <v/>
      </c>
      <c r="D239" s="30"/>
      <c r="E239" s="9" t="str">
        <f aca="false">IF($D239="","",IFERROR(VLOOKUP($D239,CONC_TABLA,2,FALSE()),""))</f>
        <v/>
      </c>
      <c r="F239" s="9" t="str">
        <f aca="false">IF($D239="","",IFERROR(VLOOKUP($D239,CONC_TABLA,3,FALSE()),""))</f>
        <v/>
      </c>
      <c r="G239" s="30"/>
      <c r="H239" s="30"/>
      <c r="I239" s="30"/>
      <c r="J239" s="29"/>
      <c r="K239" s="28"/>
      <c r="L239" s="28"/>
      <c r="M239" s="9" t="str">
        <f aca="false">IF(OR($B239="",$E239=""),"",IF($E239="INA","INA",IF($G239="Otro empleador",IF($E239="RET","RETO",IF($E239="ORD","OTO","OTX")),IF($E239="RET","ERR",$E239))))</f>
        <v/>
      </c>
      <c r="N239" s="9" t="str">
        <f aca="false">IF($I239="","",IFERROR(VLOOKUP($I239,FREC_TABLA,2,FALSE()),""))</f>
        <v/>
      </c>
      <c r="O239" s="19" t="n">
        <f aca="false">IF(OR($M239="",$M239="ERR",$J239="",$K239="",$N239=""),0,IF($N239=0,IF(AND(OR(1=7,1=12),1&gt;=$K239,1&lt;=IF($L239="",12,$L239)),$J239,0),IF(AND(1&gt;=$K239,1&lt;=IF($L239="",12,$L239),MOD(1-$K239,$N239)=0),$J239,0)))</f>
        <v>0</v>
      </c>
      <c r="P239" s="19" t="n">
        <f aca="false">IF(OR($M239="",$M239="ERR",$J239="",$K239="",$N239=""),0,IF($N239=0,IF(AND(OR(2=7,2=12),2&gt;=$K239,2&lt;=IF($L239="",12,$L239)),$J239,0),IF(AND(2&gt;=$K239,2&lt;=IF($L239="",12,$L239),MOD(2-$K239,$N239)=0),$J239,0)))</f>
        <v>0</v>
      </c>
      <c r="Q239" s="19" t="n">
        <f aca="false">IF(OR($M239="",$M239="ERR",$J239="",$K239="",$N239=""),0,IF($N239=0,IF(AND(OR(3=7,3=12),3&gt;=$K239,3&lt;=IF($L239="",12,$L239)),$J239,0),IF(AND(3&gt;=$K239,3&lt;=IF($L239="",12,$L239),MOD(3-$K239,$N239)=0),$J239,0)))</f>
        <v>0</v>
      </c>
      <c r="R239" s="19" t="n">
        <f aca="false">IF(OR($M239="",$M239="ERR",$J239="",$K239="",$N239=""),0,IF($N239=0,IF(AND(OR(4=7,4=12),4&gt;=$K239,4&lt;=IF($L239="",12,$L239)),$J239,0),IF(AND(4&gt;=$K239,4&lt;=IF($L239="",12,$L239),MOD(4-$K239,$N239)=0),$J239,0)))</f>
        <v>0</v>
      </c>
      <c r="S239" s="19" t="n">
        <f aca="false">IF(OR($M239="",$M239="ERR",$J239="",$K239="",$N239=""),0,IF($N239=0,IF(AND(OR(5=7,5=12),5&gt;=$K239,5&lt;=IF($L239="",12,$L239)),$J239,0),IF(AND(5&gt;=$K239,5&lt;=IF($L239="",12,$L239),MOD(5-$K239,$N239)=0),$J239,0)))</f>
        <v>0</v>
      </c>
      <c r="T239" s="19" t="n">
        <f aca="false">IF(OR($M239="",$M239="ERR",$J239="",$K239="",$N239=""),0,IF($N239=0,IF(AND(OR(6=7,6=12),6&gt;=$K239,6&lt;=IF($L239="",12,$L239)),$J239,0),IF(AND(6&gt;=$K239,6&lt;=IF($L239="",12,$L239),MOD(6-$K239,$N239)=0),$J239,0)))</f>
        <v>0</v>
      </c>
      <c r="U239" s="19" t="n">
        <f aca="false">IF(OR($M239="",$M239="ERR",$J239="",$K239="",$N239=""),0,IF($N239=0,IF(AND(OR(7=7,7=12),7&gt;=$K239,7&lt;=IF($L239="",12,$L239)),$J239,0),IF(AND(7&gt;=$K239,7&lt;=IF($L239="",12,$L239),MOD(7-$K239,$N239)=0),$J239,0)))</f>
        <v>0</v>
      </c>
      <c r="V239" s="19" t="n">
        <f aca="false">IF(OR($M239="",$M239="ERR",$J239="",$K239="",$N239=""),0,IF($N239=0,IF(AND(OR(8=7,8=12),8&gt;=$K239,8&lt;=IF($L239="",12,$L239)),$J239,0),IF(AND(8&gt;=$K239,8&lt;=IF($L239="",12,$L239),MOD(8-$K239,$N239)=0),$J239,0)))</f>
        <v>0</v>
      </c>
      <c r="W239" s="19" t="n">
        <f aca="false">IF(OR($M239="",$M239="ERR",$J239="",$K239="",$N239=""),0,IF($N239=0,IF(AND(OR(9=7,9=12),9&gt;=$K239,9&lt;=IF($L239="",12,$L239)),$J239,0),IF(AND(9&gt;=$K239,9&lt;=IF($L239="",12,$L239),MOD(9-$K239,$N239)=0),$J239,0)))</f>
        <v>0</v>
      </c>
      <c r="X239" s="19" t="n">
        <f aca="false">IF(OR($M239="",$M239="ERR",$J239="",$K239="",$N239=""),0,IF($N239=0,IF(AND(OR(10=7,10=12),10&gt;=$K239,10&lt;=IF($L239="",12,$L239)),$J239,0),IF(AND(10&gt;=$K239,10&lt;=IF($L239="",12,$L239),MOD(10-$K239,$N239)=0),$J239,0)))</f>
        <v>0</v>
      </c>
      <c r="Y239" s="19" t="n">
        <f aca="false">IF(OR($M239="",$M239="ERR",$J239="",$K239="",$N239=""),0,IF($N239=0,IF(AND(OR(11=7,11=12),11&gt;=$K239,11&lt;=IF($L239="",12,$L239)),$J239,0),IF(AND(11&gt;=$K239,11&lt;=IF($L239="",12,$L239),MOD(11-$K239,$N239)=0),$J239,0)))</f>
        <v>0</v>
      </c>
      <c r="Z239" s="19" t="n">
        <f aca="false">IF(OR($M239="",$M239="ERR",$J239="",$K239="",$N239=""),0,IF($N239=0,IF(AND(OR(12=7,12=12),12&gt;=$K239,12&lt;=IF($L239="",12,$L239)),$J239,0),IF(AND(12&gt;=$K239,12&lt;=IF($L239="",12,$L239),MOD(12-$K239,$N239)=0),$J239,0)))</f>
        <v>0</v>
      </c>
      <c r="AA239" s="36" t="n">
        <f aca="false">SUM(O239:Z239)</f>
        <v>0</v>
      </c>
      <c r="AB239" s="15" t="str">
        <f aca="false">IF(AND($B239="",$D239="",$J239=""),"",IF($B239="","Falta código",IF(ISNA(MATCH($B239,LST_COD,0)),"Código no registrado en Trabajadores",IF($E239="","Concepto no está en el catálogo",IF($M239="ERR","Retención de otro empleador: Origen = Otro empleador",IF(OR($J239="",$K239=""),"Falta monto o mes",IF(OR($K239&lt;1,$K239&gt;12),"Mes inicio inválido",IF(AND($L239&lt;&gt;"",OR($L239&lt;$K239,$L239&gt;12)),"Mes fin inválido",IF($N239="","Falta frecuencia",IF(AND($G239&lt;&gt;"Otro empleador",SUMPRODUCT(($O239:$Z239&lt;&gt;0)*(((COLUMN($O239:$Z239)-14)&lt;INDEX(Trabajadores!$M$6:$M$105,MATCH($B239,LST_COD,0)))+((COLUMN($O239:$Z239)-14)&gt;INDEX(Trabajadores!$N$6:$N$105,MATCH($B239,LST_COD,0)))))&gt;0),"Aviso: hay meses fuera del periodo laboral","OK"))))))))))</f>
        <v/>
      </c>
    </row>
    <row r="240" customFormat="false" ht="15" hidden="false" customHeight="false" outlineLevel="0" collapsed="false">
      <c r="A240" s="23" t="n">
        <v>235</v>
      </c>
      <c r="B240" s="7"/>
      <c r="C240" s="35" t="str">
        <f aca="false">IF($B240="","",IFERROR(INDEX(Trabajadores!$D$6:$D$105,MATCH($B240,LST_COD,0)),"¿Código?"))</f>
        <v/>
      </c>
      <c r="D240" s="30"/>
      <c r="E240" s="9" t="str">
        <f aca="false">IF($D240="","",IFERROR(VLOOKUP($D240,CONC_TABLA,2,FALSE()),""))</f>
        <v/>
      </c>
      <c r="F240" s="9" t="str">
        <f aca="false">IF($D240="","",IFERROR(VLOOKUP($D240,CONC_TABLA,3,FALSE()),""))</f>
        <v/>
      </c>
      <c r="G240" s="30"/>
      <c r="H240" s="30"/>
      <c r="I240" s="30"/>
      <c r="J240" s="29"/>
      <c r="K240" s="28"/>
      <c r="L240" s="28"/>
      <c r="M240" s="9" t="str">
        <f aca="false">IF(OR($B240="",$E240=""),"",IF($E240="INA","INA",IF($G240="Otro empleador",IF($E240="RET","RETO",IF($E240="ORD","OTO","OTX")),IF($E240="RET","ERR",$E240))))</f>
        <v/>
      </c>
      <c r="N240" s="9" t="str">
        <f aca="false">IF($I240="","",IFERROR(VLOOKUP($I240,FREC_TABLA,2,FALSE()),""))</f>
        <v/>
      </c>
      <c r="O240" s="19" t="n">
        <f aca="false">IF(OR($M240="",$M240="ERR",$J240="",$K240="",$N240=""),0,IF($N240=0,IF(AND(OR(1=7,1=12),1&gt;=$K240,1&lt;=IF($L240="",12,$L240)),$J240,0),IF(AND(1&gt;=$K240,1&lt;=IF($L240="",12,$L240),MOD(1-$K240,$N240)=0),$J240,0)))</f>
        <v>0</v>
      </c>
      <c r="P240" s="19" t="n">
        <f aca="false">IF(OR($M240="",$M240="ERR",$J240="",$K240="",$N240=""),0,IF($N240=0,IF(AND(OR(2=7,2=12),2&gt;=$K240,2&lt;=IF($L240="",12,$L240)),$J240,0),IF(AND(2&gt;=$K240,2&lt;=IF($L240="",12,$L240),MOD(2-$K240,$N240)=0),$J240,0)))</f>
        <v>0</v>
      </c>
      <c r="Q240" s="19" t="n">
        <f aca="false">IF(OR($M240="",$M240="ERR",$J240="",$K240="",$N240=""),0,IF($N240=0,IF(AND(OR(3=7,3=12),3&gt;=$K240,3&lt;=IF($L240="",12,$L240)),$J240,0),IF(AND(3&gt;=$K240,3&lt;=IF($L240="",12,$L240),MOD(3-$K240,$N240)=0),$J240,0)))</f>
        <v>0</v>
      </c>
      <c r="R240" s="19" t="n">
        <f aca="false">IF(OR($M240="",$M240="ERR",$J240="",$K240="",$N240=""),0,IF($N240=0,IF(AND(OR(4=7,4=12),4&gt;=$K240,4&lt;=IF($L240="",12,$L240)),$J240,0),IF(AND(4&gt;=$K240,4&lt;=IF($L240="",12,$L240),MOD(4-$K240,$N240)=0),$J240,0)))</f>
        <v>0</v>
      </c>
      <c r="S240" s="19" t="n">
        <f aca="false">IF(OR($M240="",$M240="ERR",$J240="",$K240="",$N240=""),0,IF($N240=0,IF(AND(OR(5=7,5=12),5&gt;=$K240,5&lt;=IF($L240="",12,$L240)),$J240,0),IF(AND(5&gt;=$K240,5&lt;=IF($L240="",12,$L240),MOD(5-$K240,$N240)=0),$J240,0)))</f>
        <v>0</v>
      </c>
      <c r="T240" s="19" t="n">
        <f aca="false">IF(OR($M240="",$M240="ERR",$J240="",$K240="",$N240=""),0,IF($N240=0,IF(AND(OR(6=7,6=12),6&gt;=$K240,6&lt;=IF($L240="",12,$L240)),$J240,0),IF(AND(6&gt;=$K240,6&lt;=IF($L240="",12,$L240),MOD(6-$K240,$N240)=0),$J240,0)))</f>
        <v>0</v>
      </c>
      <c r="U240" s="19" t="n">
        <f aca="false">IF(OR($M240="",$M240="ERR",$J240="",$K240="",$N240=""),0,IF($N240=0,IF(AND(OR(7=7,7=12),7&gt;=$K240,7&lt;=IF($L240="",12,$L240)),$J240,0),IF(AND(7&gt;=$K240,7&lt;=IF($L240="",12,$L240),MOD(7-$K240,$N240)=0),$J240,0)))</f>
        <v>0</v>
      </c>
      <c r="V240" s="19" t="n">
        <f aca="false">IF(OR($M240="",$M240="ERR",$J240="",$K240="",$N240=""),0,IF($N240=0,IF(AND(OR(8=7,8=12),8&gt;=$K240,8&lt;=IF($L240="",12,$L240)),$J240,0),IF(AND(8&gt;=$K240,8&lt;=IF($L240="",12,$L240),MOD(8-$K240,$N240)=0),$J240,0)))</f>
        <v>0</v>
      </c>
      <c r="W240" s="19" t="n">
        <f aca="false">IF(OR($M240="",$M240="ERR",$J240="",$K240="",$N240=""),0,IF($N240=0,IF(AND(OR(9=7,9=12),9&gt;=$K240,9&lt;=IF($L240="",12,$L240)),$J240,0),IF(AND(9&gt;=$K240,9&lt;=IF($L240="",12,$L240),MOD(9-$K240,$N240)=0),$J240,0)))</f>
        <v>0</v>
      </c>
      <c r="X240" s="19" t="n">
        <f aca="false">IF(OR($M240="",$M240="ERR",$J240="",$K240="",$N240=""),0,IF($N240=0,IF(AND(OR(10=7,10=12),10&gt;=$K240,10&lt;=IF($L240="",12,$L240)),$J240,0),IF(AND(10&gt;=$K240,10&lt;=IF($L240="",12,$L240),MOD(10-$K240,$N240)=0),$J240,0)))</f>
        <v>0</v>
      </c>
      <c r="Y240" s="19" t="n">
        <f aca="false">IF(OR($M240="",$M240="ERR",$J240="",$K240="",$N240=""),0,IF($N240=0,IF(AND(OR(11=7,11=12),11&gt;=$K240,11&lt;=IF($L240="",12,$L240)),$J240,0),IF(AND(11&gt;=$K240,11&lt;=IF($L240="",12,$L240),MOD(11-$K240,$N240)=0),$J240,0)))</f>
        <v>0</v>
      </c>
      <c r="Z240" s="19" t="n">
        <f aca="false">IF(OR($M240="",$M240="ERR",$J240="",$K240="",$N240=""),0,IF($N240=0,IF(AND(OR(12=7,12=12),12&gt;=$K240,12&lt;=IF($L240="",12,$L240)),$J240,0),IF(AND(12&gt;=$K240,12&lt;=IF($L240="",12,$L240),MOD(12-$K240,$N240)=0),$J240,0)))</f>
        <v>0</v>
      </c>
      <c r="AA240" s="36" t="n">
        <f aca="false">SUM(O240:Z240)</f>
        <v>0</v>
      </c>
      <c r="AB240" s="15" t="str">
        <f aca="false">IF(AND($B240="",$D240="",$J240=""),"",IF($B240="","Falta código",IF(ISNA(MATCH($B240,LST_COD,0)),"Código no registrado en Trabajadores",IF($E240="","Concepto no está en el catálogo",IF($M240="ERR","Retención de otro empleador: Origen = Otro empleador",IF(OR($J240="",$K240=""),"Falta monto o mes",IF(OR($K240&lt;1,$K240&gt;12),"Mes inicio inválido",IF(AND($L240&lt;&gt;"",OR($L240&lt;$K240,$L240&gt;12)),"Mes fin inválido",IF($N240="","Falta frecuencia",IF(AND($G240&lt;&gt;"Otro empleador",SUMPRODUCT(($O240:$Z240&lt;&gt;0)*(((COLUMN($O240:$Z240)-14)&lt;INDEX(Trabajadores!$M$6:$M$105,MATCH($B240,LST_COD,0)))+((COLUMN($O240:$Z240)-14)&gt;INDEX(Trabajadores!$N$6:$N$105,MATCH($B240,LST_COD,0)))))&gt;0),"Aviso: hay meses fuera del periodo laboral","OK"))))))))))</f>
        <v/>
      </c>
    </row>
    <row r="241" customFormat="false" ht="15" hidden="false" customHeight="false" outlineLevel="0" collapsed="false">
      <c r="A241" s="23" t="n">
        <v>236</v>
      </c>
      <c r="B241" s="7"/>
      <c r="C241" s="35" t="str">
        <f aca="false">IF($B241="","",IFERROR(INDEX(Trabajadores!$D$6:$D$105,MATCH($B241,LST_COD,0)),"¿Código?"))</f>
        <v/>
      </c>
      <c r="D241" s="30"/>
      <c r="E241" s="9" t="str">
        <f aca="false">IF($D241="","",IFERROR(VLOOKUP($D241,CONC_TABLA,2,FALSE()),""))</f>
        <v/>
      </c>
      <c r="F241" s="9" t="str">
        <f aca="false">IF($D241="","",IFERROR(VLOOKUP($D241,CONC_TABLA,3,FALSE()),""))</f>
        <v/>
      </c>
      <c r="G241" s="30"/>
      <c r="H241" s="30"/>
      <c r="I241" s="30"/>
      <c r="J241" s="29"/>
      <c r="K241" s="28"/>
      <c r="L241" s="28"/>
      <c r="M241" s="9" t="str">
        <f aca="false">IF(OR($B241="",$E241=""),"",IF($E241="INA","INA",IF($G241="Otro empleador",IF($E241="RET","RETO",IF($E241="ORD","OTO","OTX")),IF($E241="RET","ERR",$E241))))</f>
        <v/>
      </c>
      <c r="N241" s="9" t="str">
        <f aca="false">IF($I241="","",IFERROR(VLOOKUP($I241,FREC_TABLA,2,FALSE()),""))</f>
        <v/>
      </c>
      <c r="O241" s="19" t="n">
        <f aca="false">IF(OR($M241="",$M241="ERR",$J241="",$K241="",$N241=""),0,IF($N241=0,IF(AND(OR(1=7,1=12),1&gt;=$K241,1&lt;=IF($L241="",12,$L241)),$J241,0),IF(AND(1&gt;=$K241,1&lt;=IF($L241="",12,$L241),MOD(1-$K241,$N241)=0),$J241,0)))</f>
        <v>0</v>
      </c>
      <c r="P241" s="19" t="n">
        <f aca="false">IF(OR($M241="",$M241="ERR",$J241="",$K241="",$N241=""),0,IF($N241=0,IF(AND(OR(2=7,2=12),2&gt;=$K241,2&lt;=IF($L241="",12,$L241)),$J241,0),IF(AND(2&gt;=$K241,2&lt;=IF($L241="",12,$L241),MOD(2-$K241,$N241)=0),$J241,0)))</f>
        <v>0</v>
      </c>
      <c r="Q241" s="19" t="n">
        <f aca="false">IF(OR($M241="",$M241="ERR",$J241="",$K241="",$N241=""),0,IF($N241=0,IF(AND(OR(3=7,3=12),3&gt;=$K241,3&lt;=IF($L241="",12,$L241)),$J241,0),IF(AND(3&gt;=$K241,3&lt;=IF($L241="",12,$L241),MOD(3-$K241,$N241)=0),$J241,0)))</f>
        <v>0</v>
      </c>
      <c r="R241" s="19" t="n">
        <f aca="false">IF(OR($M241="",$M241="ERR",$J241="",$K241="",$N241=""),0,IF($N241=0,IF(AND(OR(4=7,4=12),4&gt;=$K241,4&lt;=IF($L241="",12,$L241)),$J241,0),IF(AND(4&gt;=$K241,4&lt;=IF($L241="",12,$L241),MOD(4-$K241,$N241)=0),$J241,0)))</f>
        <v>0</v>
      </c>
      <c r="S241" s="19" t="n">
        <f aca="false">IF(OR($M241="",$M241="ERR",$J241="",$K241="",$N241=""),0,IF($N241=0,IF(AND(OR(5=7,5=12),5&gt;=$K241,5&lt;=IF($L241="",12,$L241)),$J241,0),IF(AND(5&gt;=$K241,5&lt;=IF($L241="",12,$L241),MOD(5-$K241,$N241)=0),$J241,0)))</f>
        <v>0</v>
      </c>
      <c r="T241" s="19" t="n">
        <f aca="false">IF(OR($M241="",$M241="ERR",$J241="",$K241="",$N241=""),0,IF($N241=0,IF(AND(OR(6=7,6=12),6&gt;=$K241,6&lt;=IF($L241="",12,$L241)),$J241,0),IF(AND(6&gt;=$K241,6&lt;=IF($L241="",12,$L241),MOD(6-$K241,$N241)=0),$J241,0)))</f>
        <v>0</v>
      </c>
      <c r="U241" s="19" t="n">
        <f aca="false">IF(OR($M241="",$M241="ERR",$J241="",$K241="",$N241=""),0,IF($N241=0,IF(AND(OR(7=7,7=12),7&gt;=$K241,7&lt;=IF($L241="",12,$L241)),$J241,0),IF(AND(7&gt;=$K241,7&lt;=IF($L241="",12,$L241),MOD(7-$K241,$N241)=0),$J241,0)))</f>
        <v>0</v>
      </c>
      <c r="V241" s="19" t="n">
        <f aca="false">IF(OR($M241="",$M241="ERR",$J241="",$K241="",$N241=""),0,IF($N241=0,IF(AND(OR(8=7,8=12),8&gt;=$K241,8&lt;=IF($L241="",12,$L241)),$J241,0),IF(AND(8&gt;=$K241,8&lt;=IF($L241="",12,$L241),MOD(8-$K241,$N241)=0),$J241,0)))</f>
        <v>0</v>
      </c>
      <c r="W241" s="19" t="n">
        <f aca="false">IF(OR($M241="",$M241="ERR",$J241="",$K241="",$N241=""),0,IF($N241=0,IF(AND(OR(9=7,9=12),9&gt;=$K241,9&lt;=IF($L241="",12,$L241)),$J241,0),IF(AND(9&gt;=$K241,9&lt;=IF($L241="",12,$L241),MOD(9-$K241,$N241)=0),$J241,0)))</f>
        <v>0</v>
      </c>
      <c r="X241" s="19" t="n">
        <f aca="false">IF(OR($M241="",$M241="ERR",$J241="",$K241="",$N241=""),0,IF($N241=0,IF(AND(OR(10=7,10=12),10&gt;=$K241,10&lt;=IF($L241="",12,$L241)),$J241,0),IF(AND(10&gt;=$K241,10&lt;=IF($L241="",12,$L241),MOD(10-$K241,$N241)=0),$J241,0)))</f>
        <v>0</v>
      </c>
      <c r="Y241" s="19" t="n">
        <f aca="false">IF(OR($M241="",$M241="ERR",$J241="",$K241="",$N241=""),0,IF($N241=0,IF(AND(OR(11=7,11=12),11&gt;=$K241,11&lt;=IF($L241="",12,$L241)),$J241,0),IF(AND(11&gt;=$K241,11&lt;=IF($L241="",12,$L241),MOD(11-$K241,$N241)=0),$J241,0)))</f>
        <v>0</v>
      </c>
      <c r="Z241" s="19" t="n">
        <f aca="false">IF(OR($M241="",$M241="ERR",$J241="",$K241="",$N241=""),0,IF($N241=0,IF(AND(OR(12=7,12=12),12&gt;=$K241,12&lt;=IF($L241="",12,$L241)),$J241,0),IF(AND(12&gt;=$K241,12&lt;=IF($L241="",12,$L241),MOD(12-$K241,$N241)=0),$J241,0)))</f>
        <v>0</v>
      </c>
      <c r="AA241" s="36" t="n">
        <f aca="false">SUM(O241:Z241)</f>
        <v>0</v>
      </c>
      <c r="AB241" s="15" t="str">
        <f aca="false">IF(AND($B241="",$D241="",$J241=""),"",IF($B241="","Falta código",IF(ISNA(MATCH($B241,LST_COD,0)),"Código no registrado en Trabajadores",IF($E241="","Concepto no está en el catálogo",IF($M241="ERR","Retención de otro empleador: Origen = Otro empleador",IF(OR($J241="",$K241=""),"Falta monto o mes",IF(OR($K241&lt;1,$K241&gt;12),"Mes inicio inválido",IF(AND($L241&lt;&gt;"",OR($L241&lt;$K241,$L241&gt;12)),"Mes fin inválido",IF($N241="","Falta frecuencia",IF(AND($G241&lt;&gt;"Otro empleador",SUMPRODUCT(($O241:$Z241&lt;&gt;0)*(((COLUMN($O241:$Z241)-14)&lt;INDEX(Trabajadores!$M$6:$M$105,MATCH($B241,LST_COD,0)))+((COLUMN($O241:$Z241)-14)&gt;INDEX(Trabajadores!$N$6:$N$105,MATCH($B241,LST_COD,0)))))&gt;0),"Aviso: hay meses fuera del periodo laboral","OK"))))))))))</f>
        <v/>
      </c>
    </row>
    <row r="242" customFormat="false" ht="15" hidden="false" customHeight="false" outlineLevel="0" collapsed="false">
      <c r="A242" s="23" t="n">
        <v>237</v>
      </c>
      <c r="B242" s="7"/>
      <c r="C242" s="35" t="str">
        <f aca="false">IF($B242="","",IFERROR(INDEX(Trabajadores!$D$6:$D$105,MATCH($B242,LST_COD,0)),"¿Código?"))</f>
        <v/>
      </c>
      <c r="D242" s="30"/>
      <c r="E242" s="9" t="str">
        <f aca="false">IF($D242="","",IFERROR(VLOOKUP($D242,CONC_TABLA,2,FALSE()),""))</f>
        <v/>
      </c>
      <c r="F242" s="9" t="str">
        <f aca="false">IF($D242="","",IFERROR(VLOOKUP($D242,CONC_TABLA,3,FALSE()),""))</f>
        <v/>
      </c>
      <c r="G242" s="30"/>
      <c r="H242" s="30"/>
      <c r="I242" s="30"/>
      <c r="J242" s="29"/>
      <c r="K242" s="28"/>
      <c r="L242" s="28"/>
      <c r="M242" s="9" t="str">
        <f aca="false">IF(OR($B242="",$E242=""),"",IF($E242="INA","INA",IF($G242="Otro empleador",IF($E242="RET","RETO",IF($E242="ORD","OTO","OTX")),IF($E242="RET","ERR",$E242))))</f>
        <v/>
      </c>
      <c r="N242" s="9" t="str">
        <f aca="false">IF($I242="","",IFERROR(VLOOKUP($I242,FREC_TABLA,2,FALSE()),""))</f>
        <v/>
      </c>
      <c r="O242" s="19" t="n">
        <f aca="false">IF(OR($M242="",$M242="ERR",$J242="",$K242="",$N242=""),0,IF($N242=0,IF(AND(OR(1=7,1=12),1&gt;=$K242,1&lt;=IF($L242="",12,$L242)),$J242,0),IF(AND(1&gt;=$K242,1&lt;=IF($L242="",12,$L242),MOD(1-$K242,$N242)=0),$J242,0)))</f>
        <v>0</v>
      </c>
      <c r="P242" s="19" t="n">
        <f aca="false">IF(OR($M242="",$M242="ERR",$J242="",$K242="",$N242=""),0,IF($N242=0,IF(AND(OR(2=7,2=12),2&gt;=$K242,2&lt;=IF($L242="",12,$L242)),$J242,0),IF(AND(2&gt;=$K242,2&lt;=IF($L242="",12,$L242),MOD(2-$K242,$N242)=0),$J242,0)))</f>
        <v>0</v>
      </c>
      <c r="Q242" s="19" t="n">
        <f aca="false">IF(OR($M242="",$M242="ERR",$J242="",$K242="",$N242=""),0,IF($N242=0,IF(AND(OR(3=7,3=12),3&gt;=$K242,3&lt;=IF($L242="",12,$L242)),$J242,0),IF(AND(3&gt;=$K242,3&lt;=IF($L242="",12,$L242),MOD(3-$K242,$N242)=0),$J242,0)))</f>
        <v>0</v>
      </c>
      <c r="R242" s="19" t="n">
        <f aca="false">IF(OR($M242="",$M242="ERR",$J242="",$K242="",$N242=""),0,IF($N242=0,IF(AND(OR(4=7,4=12),4&gt;=$K242,4&lt;=IF($L242="",12,$L242)),$J242,0),IF(AND(4&gt;=$K242,4&lt;=IF($L242="",12,$L242),MOD(4-$K242,$N242)=0),$J242,0)))</f>
        <v>0</v>
      </c>
      <c r="S242" s="19" t="n">
        <f aca="false">IF(OR($M242="",$M242="ERR",$J242="",$K242="",$N242=""),0,IF($N242=0,IF(AND(OR(5=7,5=12),5&gt;=$K242,5&lt;=IF($L242="",12,$L242)),$J242,0),IF(AND(5&gt;=$K242,5&lt;=IF($L242="",12,$L242),MOD(5-$K242,$N242)=0),$J242,0)))</f>
        <v>0</v>
      </c>
      <c r="T242" s="19" t="n">
        <f aca="false">IF(OR($M242="",$M242="ERR",$J242="",$K242="",$N242=""),0,IF($N242=0,IF(AND(OR(6=7,6=12),6&gt;=$K242,6&lt;=IF($L242="",12,$L242)),$J242,0),IF(AND(6&gt;=$K242,6&lt;=IF($L242="",12,$L242),MOD(6-$K242,$N242)=0),$J242,0)))</f>
        <v>0</v>
      </c>
      <c r="U242" s="19" t="n">
        <f aca="false">IF(OR($M242="",$M242="ERR",$J242="",$K242="",$N242=""),0,IF($N242=0,IF(AND(OR(7=7,7=12),7&gt;=$K242,7&lt;=IF($L242="",12,$L242)),$J242,0),IF(AND(7&gt;=$K242,7&lt;=IF($L242="",12,$L242),MOD(7-$K242,$N242)=0),$J242,0)))</f>
        <v>0</v>
      </c>
      <c r="V242" s="19" t="n">
        <f aca="false">IF(OR($M242="",$M242="ERR",$J242="",$K242="",$N242=""),0,IF($N242=0,IF(AND(OR(8=7,8=12),8&gt;=$K242,8&lt;=IF($L242="",12,$L242)),$J242,0),IF(AND(8&gt;=$K242,8&lt;=IF($L242="",12,$L242),MOD(8-$K242,$N242)=0),$J242,0)))</f>
        <v>0</v>
      </c>
      <c r="W242" s="19" t="n">
        <f aca="false">IF(OR($M242="",$M242="ERR",$J242="",$K242="",$N242=""),0,IF($N242=0,IF(AND(OR(9=7,9=12),9&gt;=$K242,9&lt;=IF($L242="",12,$L242)),$J242,0),IF(AND(9&gt;=$K242,9&lt;=IF($L242="",12,$L242),MOD(9-$K242,$N242)=0),$J242,0)))</f>
        <v>0</v>
      </c>
      <c r="X242" s="19" t="n">
        <f aca="false">IF(OR($M242="",$M242="ERR",$J242="",$K242="",$N242=""),0,IF($N242=0,IF(AND(OR(10=7,10=12),10&gt;=$K242,10&lt;=IF($L242="",12,$L242)),$J242,0),IF(AND(10&gt;=$K242,10&lt;=IF($L242="",12,$L242),MOD(10-$K242,$N242)=0),$J242,0)))</f>
        <v>0</v>
      </c>
      <c r="Y242" s="19" t="n">
        <f aca="false">IF(OR($M242="",$M242="ERR",$J242="",$K242="",$N242=""),0,IF($N242=0,IF(AND(OR(11=7,11=12),11&gt;=$K242,11&lt;=IF($L242="",12,$L242)),$J242,0),IF(AND(11&gt;=$K242,11&lt;=IF($L242="",12,$L242),MOD(11-$K242,$N242)=0),$J242,0)))</f>
        <v>0</v>
      </c>
      <c r="Z242" s="19" t="n">
        <f aca="false">IF(OR($M242="",$M242="ERR",$J242="",$K242="",$N242=""),0,IF($N242=0,IF(AND(OR(12=7,12=12),12&gt;=$K242,12&lt;=IF($L242="",12,$L242)),$J242,0),IF(AND(12&gt;=$K242,12&lt;=IF($L242="",12,$L242),MOD(12-$K242,$N242)=0),$J242,0)))</f>
        <v>0</v>
      </c>
      <c r="AA242" s="36" t="n">
        <f aca="false">SUM(O242:Z242)</f>
        <v>0</v>
      </c>
      <c r="AB242" s="15" t="str">
        <f aca="false">IF(AND($B242="",$D242="",$J242=""),"",IF($B242="","Falta código",IF(ISNA(MATCH($B242,LST_COD,0)),"Código no registrado en Trabajadores",IF($E242="","Concepto no está en el catálogo",IF($M242="ERR","Retención de otro empleador: Origen = Otro empleador",IF(OR($J242="",$K242=""),"Falta monto o mes",IF(OR($K242&lt;1,$K242&gt;12),"Mes inicio inválido",IF(AND($L242&lt;&gt;"",OR($L242&lt;$K242,$L242&gt;12)),"Mes fin inválido",IF($N242="","Falta frecuencia",IF(AND($G242&lt;&gt;"Otro empleador",SUMPRODUCT(($O242:$Z242&lt;&gt;0)*(((COLUMN($O242:$Z242)-14)&lt;INDEX(Trabajadores!$M$6:$M$105,MATCH($B242,LST_COD,0)))+((COLUMN($O242:$Z242)-14)&gt;INDEX(Trabajadores!$N$6:$N$105,MATCH($B242,LST_COD,0)))))&gt;0),"Aviso: hay meses fuera del periodo laboral","OK"))))))))))</f>
        <v/>
      </c>
    </row>
    <row r="243" customFormat="false" ht="15" hidden="false" customHeight="false" outlineLevel="0" collapsed="false">
      <c r="A243" s="23" t="n">
        <v>238</v>
      </c>
      <c r="B243" s="7"/>
      <c r="C243" s="35" t="str">
        <f aca="false">IF($B243="","",IFERROR(INDEX(Trabajadores!$D$6:$D$105,MATCH($B243,LST_COD,0)),"¿Código?"))</f>
        <v/>
      </c>
      <c r="D243" s="30"/>
      <c r="E243" s="9" t="str">
        <f aca="false">IF($D243="","",IFERROR(VLOOKUP($D243,CONC_TABLA,2,FALSE()),""))</f>
        <v/>
      </c>
      <c r="F243" s="9" t="str">
        <f aca="false">IF($D243="","",IFERROR(VLOOKUP($D243,CONC_TABLA,3,FALSE()),""))</f>
        <v/>
      </c>
      <c r="G243" s="30"/>
      <c r="H243" s="30"/>
      <c r="I243" s="30"/>
      <c r="J243" s="29"/>
      <c r="K243" s="28"/>
      <c r="L243" s="28"/>
      <c r="M243" s="9" t="str">
        <f aca="false">IF(OR($B243="",$E243=""),"",IF($E243="INA","INA",IF($G243="Otro empleador",IF($E243="RET","RETO",IF($E243="ORD","OTO","OTX")),IF($E243="RET","ERR",$E243))))</f>
        <v/>
      </c>
      <c r="N243" s="9" t="str">
        <f aca="false">IF($I243="","",IFERROR(VLOOKUP($I243,FREC_TABLA,2,FALSE()),""))</f>
        <v/>
      </c>
      <c r="O243" s="19" t="n">
        <f aca="false">IF(OR($M243="",$M243="ERR",$J243="",$K243="",$N243=""),0,IF($N243=0,IF(AND(OR(1=7,1=12),1&gt;=$K243,1&lt;=IF($L243="",12,$L243)),$J243,0),IF(AND(1&gt;=$K243,1&lt;=IF($L243="",12,$L243),MOD(1-$K243,$N243)=0),$J243,0)))</f>
        <v>0</v>
      </c>
      <c r="P243" s="19" t="n">
        <f aca="false">IF(OR($M243="",$M243="ERR",$J243="",$K243="",$N243=""),0,IF($N243=0,IF(AND(OR(2=7,2=12),2&gt;=$K243,2&lt;=IF($L243="",12,$L243)),$J243,0),IF(AND(2&gt;=$K243,2&lt;=IF($L243="",12,$L243),MOD(2-$K243,$N243)=0),$J243,0)))</f>
        <v>0</v>
      </c>
      <c r="Q243" s="19" t="n">
        <f aca="false">IF(OR($M243="",$M243="ERR",$J243="",$K243="",$N243=""),0,IF($N243=0,IF(AND(OR(3=7,3=12),3&gt;=$K243,3&lt;=IF($L243="",12,$L243)),$J243,0),IF(AND(3&gt;=$K243,3&lt;=IF($L243="",12,$L243),MOD(3-$K243,$N243)=0),$J243,0)))</f>
        <v>0</v>
      </c>
      <c r="R243" s="19" t="n">
        <f aca="false">IF(OR($M243="",$M243="ERR",$J243="",$K243="",$N243=""),0,IF($N243=0,IF(AND(OR(4=7,4=12),4&gt;=$K243,4&lt;=IF($L243="",12,$L243)),$J243,0),IF(AND(4&gt;=$K243,4&lt;=IF($L243="",12,$L243),MOD(4-$K243,$N243)=0),$J243,0)))</f>
        <v>0</v>
      </c>
      <c r="S243" s="19" t="n">
        <f aca="false">IF(OR($M243="",$M243="ERR",$J243="",$K243="",$N243=""),0,IF($N243=0,IF(AND(OR(5=7,5=12),5&gt;=$K243,5&lt;=IF($L243="",12,$L243)),$J243,0),IF(AND(5&gt;=$K243,5&lt;=IF($L243="",12,$L243),MOD(5-$K243,$N243)=0),$J243,0)))</f>
        <v>0</v>
      </c>
      <c r="T243" s="19" t="n">
        <f aca="false">IF(OR($M243="",$M243="ERR",$J243="",$K243="",$N243=""),0,IF($N243=0,IF(AND(OR(6=7,6=12),6&gt;=$K243,6&lt;=IF($L243="",12,$L243)),$J243,0),IF(AND(6&gt;=$K243,6&lt;=IF($L243="",12,$L243),MOD(6-$K243,$N243)=0),$J243,0)))</f>
        <v>0</v>
      </c>
      <c r="U243" s="19" t="n">
        <f aca="false">IF(OR($M243="",$M243="ERR",$J243="",$K243="",$N243=""),0,IF($N243=0,IF(AND(OR(7=7,7=12),7&gt;=$K243,7&lt;=IF($L243="",12,$L243)),$J243,0),IF(AND(7&gt;=$K243,7&lt;=IF($L243="",12,$L243),MOD(7-$K243,$N243)=0),$J243,0)))</f>
        <v>0</v>
      </c>
      <c r="V243" s="19" t="n">
        <f aca="false">IF(OR($M243="",$M243="ERR",$J243="",$K243="",$N243=""),0,IF($N243=0,IF(AND(OR(8=7,8=12),8&gt;=$K243,8&lt;=IF($L243="",12,$L243)),$J243,0),IF(AND(8&gt;=$K243,8&lt;=IF($L243="",12,$L243),MOD(8-$K243,$N243)=0),$J243,0)))</f>
        <v>0</v>
      </c>
      <c r="W243" s="19" t="n">
        <f aca="false">IF(OR($M243="",$M243="ERR",$J243="",$K243="",$N243=""),0,IF($N243=0,IF(AND(OR(9=7,9=12),9&gt;=$K243,9&lt;=IF($L243="",12,$L243)),$J243,0),IF(AND(9&gt;=$K243,9&lt;=IF($L243="",12,$L243),MOD(9-$K243,$N243)=0),$J243,0)))</f>
        <v>0</v>
      </c>
      <c r="X243" s="19" t="n">
        <f aca="false">IF(OR($M243="",$M243="ERR",$J243="",$K243="",$N243=""),0,IF($N243=0,IF(AND(OR(10=7,10=12),10&gt;=$K243,10&lt;=IF($L243="",12,$L243)),$J243,0),IF(AND(10&gt;=$K243,10&lt;=IF($L243="",12,$L243),MOD(10-$K243,$N243)=0),$J243,0)))</f>
        <v>0</v>
      </c>
      <c r="Y243" s="19" t="n">
        <f aca="false">IF(OR($M243="",$M243="ERR",$J243="",$K243="",$N243=""),0,IF($N243=0,IF(AND(OR(11=7,11=12),11&gt;=$K243,11&lt;=IF($L243="",12,$L243)),$J243,0),IF(AND(11&gt;=$K243,11&lt;=IF($L243="",12,$L243),MOD(11-$K243,$N243)=0),$J243,0)))</f>
        <v>0</v>
      </c>
      <c r="Z243" s="19" t="n">
        <f aca="false">IF(OR($M243="",$M243="ERR",$J243="",$K243="",$N243=""),0,IF($N243=0,IF(AND(OR(12=7,12=12),12&gt;=$K243,12&lt;=IF($L243="",12,$L243)),$J243,0),IF(AND(12&gt;=$K243,12&lt;=IF($L243="",12,$L243),MOD(12-$K243,$N243)=0),$J243,0)))</f>
        <v>0</v>
      </c>
      <c r="AA243" s="36" t="n">
        <f aca="false">SUM(O243:Z243)</f>
        <v>0</v>
      </c>
      <c r="AB243" s="15" t="str">
        <f aca="false">IF(AND($B243="",$D243="",$J243=""),"",IF($B243="","Falta código",IF(ISNA(MATCH($B243,LST_COD,0)),"Código no registrado en Trabajadores",IF($E243="","Concepto no está en el catálogo",IF($M243="ERR","Retención de otro empleador: Origen = Otro empleador",IF(OR($J243="",$K243=""),"Falta monto o mes",IF(OR($K243&lt;1,$K243&gt;12),"Mes inicio inválido",IF(AND($L243&lt;&gt;"",OR($L243&lt;$K243,$L243&gt;12)),"Mes fin inválido",IF($N243="","Falta frecuencia",IF(AND($G243&lt;&gt;"Otro empleador",SUMPRODUCT(($O243:$Z243&lt;&gt;0)*(((COLUMN($O243:$Z243)-14)&lt;INDEX(Trabajadores!$M$6:$M$105,MATCH($B243,LST_COD,0)))+((COLUMN($O243:$Z243)-14)&gt;INDEX(Trabajadores!$N$6:$N$105,MATCH($B243,LST_COD,0)))))&gt;0),"Aviso: hay meses fuera del periodo laboral","OK"))))))))))</f>
        <v/>
      </c>
    </row>
    <row r="244" customFormat="false" ht="15" hidden="false" customHeight="false" outlineLevel="0" collapsed="false">
      <c r="A244" s="23" t="n">
        <v>239</v>
      </c>
      <c r="B244" s="7"/>
      <c r="C244" s="35" t="str">
        <f aca="false">IF($B244="","",IFERROR(INDEX(Trabajadores!$D$6:$D$105,MATCH($B244,LST_COD,0)),"¿Código?"))</f>
        <v/>
      </c>
      <c r="D244" s="30"/>
      <c r="E244" s="9" t="str">
        <f aca="false">IF($D244="","",IFERROR(VLOOKUP($D244,CONC_TABLA,2,FALSE()),""))</f>
        <v/>
      </c>
      <c r="F244" s="9" t="str">
        <f aca="false">IF($D244="","",IFERROR(VLOOKUP($D244,CONC_TABLA,3,FALSE()),""))</f>
        <v/>
      </c>
      <c r="G244" s="30"/>
      <c r="H244" s="30"/>
      <c r="I244" s="30"/>
      <c r="J244" s="29"/>
      <c r="K244" s="28"/>
      <c r="L244" s="28"/>
      <c r="M244" s="9" t="str">
        <f aca="false">IF(OR($B244="",$E244=""),"",IF($E244="INA","INA",IF($G244="Otro empleador",IF($E244="RET","RETO",IF($E244="ORD","OTO","OTX")),IF($E244="RET","ERR",$E244))))</f>
        <v/>
      </c>
      <c r="N244" s="9" t="str">
        <f aca="false">IF($I244="","",IFERROR(VLOOKUP($I244,FREC_TABLA,2,FALSE()),""))</f>
        <v/>
      </c>
      <c r="O244" s="19" t="n">
        <f aca="false">IF(OR($M244="",$M244="ERR",$J244="",$K244="",$N244=""),0,IF($N244=0,IF(AND(OR(1=7,1=12),1&gt;=$K244,1&lt;=IF($L244="",12,$L244)),$J244,0),IF(AND(1&gt;=$K244,1&lt;=IF($L244="",12,$L244),MOD(1-$K244,$N244)=0),$J244,0)))</f>
        <v>0</v>
      </c>
      <c r="P244" s="19" t="n">
        <f aca="false">IF(OR($M244="",$M244="ERR",$J244="",$K244="",$N244=""),0,IF($N244=0,IF(AND(OR(2=7,2=12),2&gt;=$K244,2&lt;=IF($L244="",12,$L244)),$J244,0),IF(AND(2&gt;=$K244,2&lt;=IF($L244="",12,$L244),MOD(2-$K244,$N244)=0),$J244,0)))</f>
        <v>0</v>
      </c>
      <c r="Q244" s="19" t="n">
        <f aca="false">IF(OR($M244="",$M244="ERR",$J244="",$K244="",$N244=""),0,IF($N244=0,IF(AND(OR(3=7,3=12),3&gt;=$K244,3&lt;=IF($L244="",12,$L244)),$J244,0),IF(AND(3&gt;=$K244,3&lt;=IF($L244="",12,$L244),MOD(3-$K244,$N244)=0),$J244,0)))</f>
        <v>0</v>
      </c>
      <c r="R244" s="19" t="n">
        <f aca="false">IF(OR($M244="",$M244="ERR",$J244="",$K244="",$N244=""),0,IF($N244=0,IF(AND(OR(4=7,4=12),4&gt;=$K244,4&lt;=IF($L244="",12,$L244)),$J244,0),IF(AND(4&gt;=$K244,4&lt;=IF($L244="",12,$L244),MOD(4-$K244,$N244)=0),$J244,0)))</f>
        <v>0</v>
      </c>
      <c r="S244" s="19" t="n">
        <f aca="false">IF(OR($M244="",$M244="ERR",$J244="",$K244="",$N244=""),0,IF($N244=0,IF(AND(OR(5=7,5=12),5&gt;=$K244,5&lt;=IF($L244="",12,$L244)),$J244,0),IF(AND(5&gt;=$K244,5&lt;=IF($L244="",12,$L244),MOD(5-$K244,$N244)=0),$J244,0)))</f>
        <v>0</v>
      </c>
      <c r="T244" s="19" t="n">
        <f aca="false">IF(OR($M244="",$M244="ERR",$J244="",$K244="",$N244=""),0,IF($N244=0,IF(AND(OR(6=7,6=12),6&gt;=$K244,6&lt;=IF($L244="",12,$L244)),$J244,0),IF(AND(6&gt;=$K244,6&lt;=IF($L244="",12,$L244),MOD(6-$K244,$N244)=0),$J244,0)))</f>
        <v>0</v>
      </c>
      <c r="U244" s="19" t="n">
        <f aca="false">IF(OR($M244="",$M244="ERR",$J244="",$K244="",$N244=""),0,IF($N244=0,IF(AND(OR(7=7,7=12),7&gt;=$K244,7&lt;=IF($L244="",12,$L244)),$J244,0),IF(AND(7&gt;=$K244,7&lt;=IF($L244="",12,$L244),MOD(7-$K244,$N244)=0),$J244,0)))</f>
        <v>0</v>
      </c>
      <c r="V244" s="19" t="n">
        <f aca="false">IF(OR($M244="",$M244="ERR",$J244="",$K244="",$N244=""),0,IF($N244=0,IF(AND(OR(8=7,8=12),8&gt;=$K244,8&lt;=IF($L244="",12,$L244)),$J244,0),IF(AND(8&gt;=$K244,8&lt;=IF($L244="",12,$L244),MOD(8-$K244,$N244)=0),$J244,0)))</f>
        <v>0</v>
      </c>
      <c r="W244" s="19" t="n">
        <f aca="false">IF(OR($M244="",$M244="ERR",$J244="",$K244="",$N244=""),0,IF($N244=0,IF(AND(OR(9=7,9=12),9&gt;=$K244,9&lt;=IF($L244="",12,$L244)),$J244,0),IF(AND(9&gt;=$K244,9&lt;=IF($L244="",12,$L244),MOD(9-$K244,$N244)=0),$J244,0)))</f>
        <v>0</v>
      </c>
      <c r="X244" s="19" t="n">
        <f aca="false">IF(OR($M244="",$M244="ERR",$J244="",$K244="",$N244=""),0,IF($N244=0,IF(AND(OR(10=7,10=12),10&gt;=$K244,10&lt;=IF($L244="",12,$L244)),$J244,0),IF(AND(10&gt;=$K244,10&lt;=IF($L244="",12,$L244),MOD(10-$K244,$N244)=0),$J244,0)))</f>
        <v>0</v>
      </c>
      <c r="Y244" s="19" t="n">
        <f aca="false">IF(OR($M244="",$M244="ERR",$J244="",$K244="",$N244=""),0,IF($N244=0,IF(AND(OR(11=7,11=12),11&gt;=$K244,11&lt;=IF($L244="",12,$L244)),$J244,0),IF(AND(11&gt;=$K244,11&lt;=IF($L244="",12,$L244),MOD(11-$K244,$N244)=0),$J244,0)))</f>
        <v>0</v>
      </c>
      <c r="Z244" s="19" t="n">
        <f aca="false">IF(OR($M244="",$M244="ERR",$J244="",$K244="",$N244=""),0,IF($N244=0,IF(AND(OR(12=7,12=12),12&gt;=$K244,12&lt;=IF($L244="",12,$L244)),$J244,0),IF(AND(12&gt;=$K244,12&lt;=IF($L244="",12,$L244),MOD(12-$K244,$N244)=0),$J244,0)))</f>
        <v>0</v>
      </c>
      <c r="AA244" s="36" t="n">
        <f aca="false">SUM(O244:Z244)</f>
        <v>0</v>
      </c>
      <c r="AB244" s="15" t="str">
        <f aca="false">IF(AND($B244="",$D244="",$J244=""),"",IF($B244="","Falta código",IF(ISNA(MATCH($B244,LST_COD,0)),"Código no registrado en Trabajadores",IF($E244="","Concepto no está en el catálogo",IF($M244="ERR","Retención de otro empleador: Origen = Otro empleador",IF(OR($J244="",$K244=""),"Falta monto o mes",IF(OR($K244&lt;1,$K244&gt;12),"Mes inicio inválido",IF(AND($L244&lt;&gt;"",OR($L244&lt;$K244,$L244&gt;12)),"Mes fin inválido",IF($N244="","Falta frecuencia",IF(AND($G244&lt;&gt;"Otro empleador",SUMPRODUCT(($O244:$Z244&lt;&gt;0)*(((COLUMN($O244:$Z244)-14)&lt;INDEX(Trabajadores!$M$6:$M$105,MATCH($B244,LST_COD,0)))+((COLUMN($O244:$Z244)-14)&gt;INDEX(Trabajadores!$N$6:$N$105,MATCH($B244,LST_COD,0)))))&gt;0),"Aviso: hay meses fuera del periodo laboral","OK"))))))))))</f>
        <v/>
      </c>
    </row>
    <row r="245" customFormat="false" ht="15" hidden="false" customHeight="false" outlineLevel="0" collapsed="false">
      <c r="A245" s="23" t="n">
        <v>240</v>
      </c>
      <c r="B245" s="7"/>
      <c r="C245" s="35" t="str">
        <f aca="false">IF($B245="","",IFERROR(INDEX(Trabajadores!$D$6:$D$105,MATCH($B245,LST_COD,0)),"¿Código?"))</f>
        <v/>
      </c>
      <c r="D245" s="30"/>
      <c r="E245" s="9" t="str">
        <f aca="false">IF($D245="","",IFERROR(VLOOKUP($D245,CONC_TABLA,2,FALSE()),""))</f>
        <v/>
      </c>
      <c r="F245" s="9" t="str">
        <f aca="false">IF($D245="","",IFERROR(VLOOKUP($D245,CONC_TABLA,3,FALSE()),""))</f>
        <v/>
      </c>
      <c r="G245" s="30"/>
      <c r="H245" s="30"/>
      <c r="I245" s="30"/>
      <c r="J245" s="29"/>
      <c r="K245" s="28"/>
      <c r="L245" s="28"/>
      <c r="M245" s="9" t="str">
        <f aca="false">IF(OR($B245="",$E245=""),"",IF($E245="INA","INA",IF($G245="Otro empleador",IF($E245="RET","RETO",IF($E245="ORD","OTO","OTX")),IF($E245="RET","ERR",$E245))))</f>
        <v/>
      </c>
      <c r="N245" s="9" t="str">
        <f aca="false">IF($I245="","",IFERROR(VLOOKUP($I245,FREC_TABLA,2,FALSE()),""))</f>
        <v/>
      </c>
      <c r="O245" s="19" t="n">
        <f aca="false">IF(OR($M245="",$M245="ERR",$J245="",$K245="",$N245=""),0,IF($N245=0,IF(AND(OR(1=7,1=12),1&gt;=$K245,1&lt;=IF($L245="",12,$L245)),$J245,0),IF(AND(1&gt;=$K245,1&lt;=IF($L245="",12,$L245),MOD(1-$K245,$N245)=0),$J245,0)))</f>
        <v>0</v>
      </c>
      <c r="P245" s="19" t="n">
        <f aca="false">IF(OR($M245="",$M245="ERR",$J245="",$K245="",$N245=""),0,IF($N245=0,IF(AND(OR(2=7,2=12),2&gt;=$K245,2&lt;=IF($L245="",12,$L245)),$J245,0),IF(AND(2&gt;=$K245,2&lt;=IF($L245="",12,$L245),MOD(2-$K245,$N245)=0),$J245,0)))</f>
        <v>0</v>
      </c>
      <c r="Q245" s="19" t="n">
        <f aca="false">IF(OR($M245="",$M245="ERR",$J245="",$K245="",$N245=""),0,IF($N245=0,IF(AND(OR(3=7,3=12),3&gt;=$K245,3&lt;=IF($L245="",12,$L245)),$J245,0),IF(AND(3&gt;=$K245,3&lt;=IF($L245="",12,$L245),MOD(3-$K245,$N245)=0),$J245,0)))</f>
        <v>0</v>
      </c>
      <c r="R245" s="19" t="n">
        <f aca="false">IF(OR($M245="",$M245="ERR",$J245="",$K245="",$N245=""),0,IF($N245=0,IF(AND(OR(4=7,4=12),4&gt;=$K245,4&lt;=IF($L245="",12,$L245)),$J245,0),IF(AND(4&gt;=$K245,4&lt;=IF($L245="",12,$L245),MOD(4-$K245,$N245)=0),$J245,0)))</f>
        <v>0</v>
      </c>
      <c r="S245" s="19" t="n">
        <f aca="false">IF(OR($M245="",$M245="ERR",$J245="",$K245="",$N245=""),0,IF($N245=0,IF(AND(OR(5=7,5=12),5&gt;=$K245,5&lt;=IF($L245="",12,$L245)),$J245,0),IF(AND(5&gt;=$K245,5&lt;=IF($L245="",12,$L245),MOD(5-$K245,$N245)=0),$J245,0)))</f>
        <v>0</v>
      </c>
      <c r="T245" s="19" t="n">
        <f aca="false">IF(OR($M245="",$M245="ERR",$J245="",$K245="",$N245=""),0,IF($N245=0,IF(AND(OR(6=7,6=12),6&gt;=$K245,6&lt;=IF($L245="",12,$L245)),$J245,0),IF(AND(6&gt;=$K245,6&lt;=IF($L245="",12,$L245),MOD(6-$K245,$N245)=0),$J245,0)))</f>
        <v>0</v>
      </c>
      <c r="U245" s="19" t="n">
        <f aca="false">IF(OR($M245="",$M245="ERR",$J245="",$K245="",$N245=""),0,IF($N245=0,IF(AND(OR(7=7,7=12),7&gt;=$K245,7&lt;=IF($L245="",12,$L245)),$J245,0),IF(AND(7&gt;=$K245,7&lt;=IF($L245="",12,$L245),MOD(7-$K245,$N245)=0),$J245,0)))</f>
        <v>0</v>
      </c>
      <c r="V245" s="19" t="n">
        <f aca="false">IF(OR($M245="",$M245="ERR",$J245="",$K245="",$N245=""),0,IF($N245=0,IF(AND(OR(8=7,8=12),8&gt;=$K245,8&lt;=IF($L245="",12,$L245)),$J245,0),IF(AND(8&gt;=$K245,8&lt;=IF($L245="",12,$L245),MOD(8-$K245,$N245)=0),$J245,0)))</f>
        <v>0</v>
      </c>
      <c r="W245" s="19" t="n">
        <f aca="false">IF(OR($M245="",$M245="ERR",$J245="",$K245="",$N245=""),0,IF($N245=0,IF(AND(OR(9=7,9=12),9&gt;=$K245,9&lt;=IF($L245="",12,$L245)),$J245,0),IF(AND(9&gt;=$K245,9&lt;=IF($L245="",12,$L245),MOD(9-$K245,$N245)=0),$J245,0)))</f>
        <v>0</v>
      </c>
      <c r="X245" s="19" t="n">
        <f aca="false">IF(OR($M245="",$M245="ERR",$J245="",$K245="",$N245=""),0,IF($N245=0,IF(AND(OR(10=7,10=12),10&gt;=$K245,10&lt;=IF($L245="",12,$L245)),$J245,0),IF(AND(10&gt;=$K245,10&lt;=IF($L245="",12,$L245),MOD(10-$K245,$N245)=0),$J245,0)))</f>
        <v>0</v>
      </c>
      <c r="Y245" s="19" t="n">
        <f aca="false">IF(OR($M245="",$M245="ERR",$J245="",$K245="",$N245=""),0,IF($N245=0,IF(AND(OR(11=7,11=12),11&gt;=$K245,11&lt;=IF($L245="",12,$L245)),$J245,0),IF(AND(11&gt;=$K245,11&lt;=IF($L245="",12,$L245),MOD(11-$K245,$N245)=0),$J245,0)))</f>
        <v>0</v>
      </c>
      <c r="Z245" s="19" t="n">
        <f aca="false">IF(OR($M245="",$M245="ERR",$J245="",$K245="",$N245=""),0,IF($N245=0,IF(AND(OR(12=7,12=12),12&gt;=$K245,12&lt;=IF($L245="",12,$L245)),$J245,0),IF(AND(12&gt;=$K245,12&lt;=IF($L245="",12,$L245),MOD(12-$K245,$N245)=0),$J245,0)))</f>
        <v>0</v>
      </c>
      <c r="AA245" s="36" t="n">
        <f aca="false">SUM(O245:Z245)</f>
        <v>0</v>
      </c>
      <c r="AB245" s="15" t="str">
        <f aca="false">IF(AND($B245="",$D245="",$J245=""),"",IF($B245="","Falta código",IF(ISNA(MATCH($B245,LST_COD,0)),"Código no registrado en Trabajadores",IF($E245="","Concepto no está en el catálogo",IF($M245="ERR","Retención de otro empleador: Origen = Otro empleador",IF(OR($J245="",$K245=""),"Falta monto o mes",IF(OR($K245&lt;1,$K245&gt;12),"Mes inicio inválido",IF(AND($L245&lt;&gt;"",OR($L245&lt;$K245,$L245&gt;12)),"Mes fin inválido",IF($N245="","Falta frecuencia",IF(AND($G245&lt;&gt;"Otro empleador",SUMPRODUCT(($O245:$Z245&lt;&gt;0)*(((COLUMN($O245:$Z245)-14)&lt;INDEX(Trabajadores!$M$6:$M$105,MATCH($B245,LST_COD,0)))+((COLUMN($O245:$Z245)-14)&gt;INDEX(Trabajadores!$N$6:$N$105,MATCH($B245,LST_COD,0)))))&gt;0),"Aviso: hay meses fuera del periodo laboral","OK"))))))))))</f>
        <v/>
      </c>
    </row>
    <row r="246" customFormat="false" ht="15" hidden="false" customHeight="false" outlineLevel="0" collapsed="false">
      <c r="A246" s="23" t="n">
        <v>241</v>
      </c>
      <c r="B246" s="7"/>
      <c r="C246" s="35" t="str">
        <f aca="false">IF($B246="","",IFERROR(INDEX(Trabajadores!$D$6:$D$105,MATCH($B246,LST_COD,0)),"¿Código?"))</f>
        <v/>
      </c>
      <c r="D246" s="30"/>
      <c r="E246" s="9" t="str">
        <f aca="false">IF($D246="","",IFERROR(VLOOKUP($D246,CONC_TABLA,2,FALSE()),""))</f>
        <v/>
      </c>
      <c r="F246" s="9" t="str">
        <f aca="false">IF($D246="","",IFERROR(VLOOKUP($D246,CONC_TABLA,3,FALSE()),""))</f>
        <v/>
      </c>
      <c r="G246" s="30"/>
      <c r="H246" s="30"/>
      <c r="I246" s="30"/>
      <c r="J246" s="29"/>
      <c r="K246" s="28"/>
      <c r="L246" s="28"/>
      <c r="M246" s="9" t="str">
        <f aca="false">IF(OR($B246="",$E246=""),"",IF($E246="INA","INA",IF($G246="Otro empleador",IF($E246="RET","RETO",IF($E246="ORD","OTO","OTX")),IF($E246="RET","ERR",$E246))))</f>
        <v/>
      </c>
      <c r="N246" s="9" t="str">
        <f aca="false">IF($I246="","",IFERROR(VLOOKUP($I246,FREC_TABLA,2,FALSE()),""))</f>
        <v/>
      </c>
      <c r="O246" s="19" t="n">
        <f aca="false">IF(OR($M246="",$M246="ERR",$J246="",$K246="",$N246=""),0,IF($N246=0,IF(AND(OR(1=7,1=12),1&gt;=$K246,1&lt;=IF($L246="",12,$L246)),$J246,0),IF(AND(1&gt;=$K246,1&lt;=IF($L246="",12,$L246),MOD(1-$K246,$N246)=0),$J246,0)))</f>
        <v>0</v>
      </c>
      <c r="P246" s="19" t="n">
        <f aca="false">IF(OR($M246="",$M246="ERR",$J246="",$K246="",$N246=""),0,IF($N246=0,IF(AND(OR(2=7,2=12),2&gt;=$K246,2&lt;=IF($L246="",12,$L246)),$J246,0),IF(AND(2&gt;=$K246,2&lt;=IF($L246="",12,$L246),MOD(2-$K246,$N246)=0),$J246,0)))</f>
        <v>0</v>
      </c>
      <c r="Q246" s="19" t="n">
        <f aca="false">IF(OR($M246="",$M246="ERR",$J246="",$K246="",$N246=""),0,IF($N246=0,IF(AND(OR(3=7,3=12),3&gt;=$K246,3&lt;=IF($L246="",12,$L246)),$J246,0),IF(AND(3&gt;=$K246,3&lt;=IF($L246="",12,$L246),MOD(3-$K246,$N246)=0),$J246,0)))</f>
        <v>0</v>
      </c>
      <c r="R246" s="19" t="n">
        <f aca="false">IF(OR($M246="",$M246="ERR",$J246="",$K246="",$N246=""),0,IF($N246=0,IF(AND(OR(4=7,4=12),4&gt;=$K246,4&lt;=IF($L246="",12,$L246)),$J246,0),IF(AND(4&gt;=$K246,4&lt;=IF($L246="",12,$L246),MOD(4-$K246,$N246)=0),$J246,0)))</f>
        <v>0</v>
      </c>
      <c r="S246" s="19" t="n">
        <f aca="false">IF(OR($M246="",$M246="ERR",$J246="",$K246="",$N246=""),0,IF($N246=0,IF(AND(OR(5=7,5=12),5&gt;=$K246,5&lt;=IF($L246="",12,$L246)),$J246,0),IF(AND(5&gt;=$K246,5&lt;=IF($L246="",12,$L246),MOD(5-$K246,$N246)=0),$J246,0)))</f>
        <v>0</v>
      </c>
      <c r="T246" s="19" t="n">
        <f aca="false">IF(OR($M246="",$M246="ERR",$J246="",$K246="",$N246=""),0,IF($N246=0,IF(AND(OR(6=7,6=12),6&gt;=$K246,6&lt;=IF($L246="",12,$L246)),$J246,0),IF(AND(6&gt;=$K246,6&lt;=IF($L246="",12,$L246),MOD(6-$K246,$N246)=0),$J246,0)))</f>
        <v>0</v>
      </c>
      <c r="U246" s="19" t="n">
        <f aca="false">IF(OR($M246="",$M246="ERR",$J246="",$K246="",$N246=""),0,IF($N246=0,IF(AND(OR(7=7,7=12),7&gt;=$K246,7&lt;=IF($L246="",12,$L246)),$J246,0),IF(AND(7&gt;=$K246,7&lt;=IF($L246="",12,$L246),MOD(7-$K246,$N246)=0),$J246,0)))</f>
        <v>0</v>
      </c>
      <c r="V246" s="19" t="n">
        <f aca="false">IF(OR($M246="",$M246="ERR",$J246="",$K246="",$N246=""),0,IF($N246=0,IF(AND(OR(8=7,8=12),8&gt;=$K246,8&lt;=IF($L246="",12,$L246)),$J246,0),IF(AND(8&gt;=$K246,8&lt;=IF($L246="",12,$L246),MOD(8-$K246,$N246)=0),$J246,0)))</f>
        <v>0</v>
      </c>
      <c r="W246" s="19" t="n">
        <f aca="false">IF(OR($M246="",$M246="ERR",$J246="",$K246="",$N246=""),0,IF($N246=0,IF(AND(OR(9=7,9=12),9&gt;=$K246,9&lt;=IF($L246="",12,$L246)),$J246,0),IF(AND(9&gt;=$K246,9&lt;=IF($L246="",12,$L246),MOD(9-$K246,$N246)=0),$J246,0)))</f>
        <v>0</v>
      </c>
      <c r="X246" s="19" t="n">
        <f aca="false">IF(OR($M246="",$M246="ERR",$J246="",$K246="",$N246=""),0,IF($N246=0,IF(AND(OR(10=7,10=12),10&gt;=$K246,10&lt;=IF($L246="",12,$L246)),$J246,0),IF(AND(10&gt;=$K246,10&lt;=IF($L246="",12,$L246),MOD(10-$K246,$N246)=0),$J246,0)))</f>
        <v>0</v>
      </c>
      <c r="Y246" s="19" t="n">
        <f aca="false">IF(OR($M246="",$M246="ERR",$J246="",$K246="",$N246=""),0,IF($N246=0,IF(AND(OR(11=7,11=12),11&gt;=$K246,11&lt;=IF($L246="",12,$L246)),$J246,0),IF(AND(11&gt;=$K246,11&lt;=IF($L246="",12,$L246),MOD(11-$K246,$N246)=0),$J246,0)))</f>
        <v>0</v>
      </c>
      <c r="Z246" s="19" t="n">
        <f aca="false">IF(OR($M246="",$M246="ERR",$J246="",$K246="",$N246=""),0,IF($N246=0,IF(AND(OR(12=7,12=12),12&gt;=$K246,12&lt;=IF($L246="",12,$L246)),$J246,0),IF(AND(12&gt;=$K246,12&lt;=IF($L246="",12,$L246),MOD(12-$K246,$N246)=0),$J246,0)))</f>
        <v>0</v>
      </c>
      <c r="AA246" s="36" t="n">
        <f aca="false">SUM(O246:Z246)</f>
        <v>0</v>
      </c>
      <c r="AB246" s="15" t="str">
        <f aca="false">IF(AND($B246="",$D246="",$J246=""),"",IF($B246="","Falta código",IF(ISNA(MATCH($B246,LST_COD,0)),"Código no registrado en Trabajadores",IF($E246="","Concepto no está en el catálogo",IF($M246="ERR","Retención de otro empleador: Origen = Otro empleador",IF(OR($J246="",$K246=""),"Falta monto o mes",IF(OR($K246&lt;1,$K246&gt;12),"Mes inicio inválido",IF(AND($L246&lt;&gt;"",OR($L246&lt;$K246,$L246&gt;12)),"Mes fin inválido",IF($N246="","Falta frecuencia",IF(AND($G246&lt;&gt;"Otro empleador",SUMPRODUCT(($O246:$Z246&lt;&gt;0)*(((COLUMN($O246:$Z246)-14)&lt;INDEX(Trabajadores!$M$6:$M$105,MATCH($B246,LST_COD,0)))+((COLUMN($O246:$Z246)-14)&gt;INDEX(Trabajadores!$N$6:$N$105,MATCH($B246,LST_COD,0)))))&gt;0),"Aviso: hay meses fuera del periodo laboral","OK"))))))))))</f>
        <v/>
      </c>
    </row>
    <row r="247" customFormat="false" ht="15" hidden="false" customHeight="false" outlineLevel="0" collapsed="false">
      <c r="A247" s="23" t="n">
        <v>242</v>
      </c>
      <c r="B247" s="7"/>
      <c r="C247" s="35" t="str">
        <f aca="false">IF($B247="","",IFERROR(INDEX(Trabajadores!$D$6:$D$105,MATCH($B247,LST_COD,0)),"¿Código?"))</f>
        <v/>
      </c>
      <c r="D247" s="30"/>
      <c r="E247" s="9" t="str">
        <f aca="false">IF($D247="","",IFERROR(VLOOKUP($D247,CONC_TABLA,2,FALSE()),""))</f>
        <v/>
      </c>
      <c r="F247" s="9" t="str">
        <f aca="false">IF($D247="","",IFERROR(VLOOKUP($D247,CONC_TABLA,3,FALSE()),""))</f>
        <v/>
      </c>
      <c r="G247" s="30"/>
      <c r="H247" s="30"/>
      <c r="I247" s="30"/>
      <c r="J247" s="29"/>
      <c r="K247" s="28"/>
      <c r="L247" s="28"/>
      <c r="M247" s="9" t="str">
        <f aca="false">IF(OR($B247="",$E247=""),"",IF($E247="INA","INA",IF($G247="Otro empleador",IF($E247="RET","RETO",IF($E247="ORD","OTO","OTX")),IF($E247="RET","ERR",$E247))))</f>
        <v/>
      </c>
      <c r="N247" s="9" t="str">
        <f aca="false">IF($I247="","",IFERROR(VLOOKUP($I247,FREC_TABLA,2,FALSE()),""))</f>
        <v/>
      </c>
      <c r="O247" s="19" t="n">
        <f aca="false">IF(OR($M247="",$M247="ERR",$J247="",$K247="",$N247=""),0,IF($N247=0,IF(AND(OR(1=7,1=12),1&gt;=$K247,1&lt;=IF($L247="",12,$L247)),$J247,0),IF(AND(1&gt;=$K247,1&lt;=IF($L247="",12,$L247),MOD(1-$K247,$N247)=0),$J247,0)))</f>
        <v>0</v>
      </c>
      <c r="P247" s="19" t="n">
        <f aca="false">IF(OR($M247="",$M247="ERR",$J247="",$K247="",$N247=""),0,IF($N247=0,IF(AND(OR(2=7,2=12),2&gt;=$K247,2&lt;=IF($L247="",12,$L247)),$J247,0),IF(AND(2&gt;=$K247,2&lt;=IF($L247="",12,$L247),MOD(2-$K247,$N247)=0),$J247,0)))</f>
        <v>0</v>
      </c>
      <c r="Q247" s="19" t="n">
        <f aca="false">IF(OR($M247="",$M247="ERR",$J247="",$K247="",$N247=""),0,IF($N247=0,IF(AND(OR(3=7,3=12),3&gt;=$K247,3&lt;=IF($L247="",12,$L247)),$J247,0),IF(AND(3&gt;=$K247,3&lt;=IF($L247="",12,$L247),MOD(3-$K247,$N247)=0),$J247,0)))</f>
        <v>0</v>
      </c>
      <c r="R247" s="19" t="n">
        <f aca="false">IF(OR($M247="",$M247="ERR",$J247="",$K247="",$N247=""),0,IF($N247=0,IF(AND(OR(4=7,4=12),4&gt;=$K247,4&lt;=IF($L247="",12,$L247)),$J247,0),IF(AND(4&gt;=$K247,4&lt;=IF($L247="",12,$L247),MOD(4-$K247,$N247)=0),$J247,0)))</f>
        <v>0</v>
      </c>
      <c r="S247" s="19" t="n">
        <f aca="false">IF(OR($M247="",$M247="ERR",$J247="",$K247="",$N247=""),0,IF($N247=0,IF(AND(OR(5=7,5=12),5&gt;=$K247,5&lt;=IF($L247="",12,$L247)),$J247,0),IF(AND(5&gt;=$K247,5&lt;=IF($L247="",12,$L247),MOD(5-$K247,$N247)=0),$J247,0)))</f>
        <v>0</v>
      </c>
      <c r="T247" s="19" t="n">
        <f aca="false">IF(OR($M247="",$M247="ERR",$J247="",$K247="",$N247=""),0,IF($N247=0,IF(AND(OR(6=7,6=12),6&gt;=$K247,6&lt;=IF($L247="",12,$L247)),$J247,0),IF(AND(6&gt;=$K247,6&lt;=IF($L247="",12,$L247),MOD(6-$K247,$N247)=0),$J247,0)))</f>
        <v>0</v>
      </c>
      <c r="U247" s="19" t="n">
        <f aca="false">IF(OR($M247="",$M247="ERR",$J247="",$K247="",$N247=""),0,IF($N247=0,IF(AND(OR(7=7,7=12),7&gt;=$K247,7&lt;=IF($L247="",12,$L247)),$J247,0),IF(AND(7&gt;=$K247,7&lt;=IF($L247="",12,$L247),MOD(7-$K247,$N247)=0),$J247,0)))</f>
        <v>0</v>
      </c>
      <c r="V247" s="19" t="n">
        <f aca="false">IF(OR($M247="",$M247="ERR",$J247="",$K247="",$N247=""),0,IF($N247=0,IF(AND(OR(8=7,8=12),8&gt;=$K247,8&lt;=IF($L247="",12,$L247)),$J247,0),IF(AND(8&gt;=$K247,8&lt;=IF($L247="",12,$L247),MOD(8-$K247,$N247)=0),$J247,0)))</f>
        <v>0</v>
      </c>
      <c r="W247" s="19" t="n">
        <f aca="false">IF(OR($M247="",$M247="ERR",$J247="",$K247="",$N247=""),0,IF($N247=0,IF(AND(OR(9=7,9=12),9&gt;=$K247,9&lt;=IF($L247="",12,$L247)),$J247,0),IF(AND(9&gt;=$K247,9&lt;=IF($L247="",12,$L247),MOD(9-$K247,$N247)=0),$J247,0)))</f>
        <v>0</v>
      </c>
      <c r="X247" s="19" t="n">
        <f aca="false">IF(OR($M247="",$M247="ERR",$J247="",$K247="",$N247=""),0,IF($N247=0,IF(AND(OR(10=7,10=12),10&gt;=$K247,10&lt;=IF($L247="",12,$L247)),$J247,0),IF(AND(10&gt;=$K247,10&lt;=IF($L247="",12,$L247),MOD(10-$K247,$N247)=0),$J247,0)))</f>
        <v>0</v>
      </c>
      <c r="Y247" s="19" t="n">
        <f aca="false">IF(OR($M247="",$M247="ERR",$J247="",$K247="",$N247=""),0,IF($N247=0,IF(AND(OR(11=7,11=12),11&gt;=$K247,11&lt;=IF($L247="",12,$L247)),$J247,0),IF(AND(11&gt;=$K247,11&lt;=IF($L247="",12,$L247),MOD(11-$K247,$N247)=0),$J247,0)))</f>
        <v>0</v>
      </c>
      <c r="Z247" s="19" t="n">
        <f aca="false">IF(OR($M247="",$M247="ERR",$J247="",$K247="",$N247=""),0,IF($N247=0,IF(AND(OR(12=7,12=12),12&gt;=$K247,12&lt;=IF($L247="",12,$L247)),$J247,0),IF(AND(12&gt;=$K247,12&lt;=IF($L247="",12,$L247),MOD(12-$K247,$N247)=0),$J247,0)))</f>
        <v>0</v>
      </c>
      <c r="AA247" s="36" t="n">
        <f aca="false">SUM(O247:Z247)</f>
        <v>0</v>
      </c>
      <c r="AB247" s="15" t="str">
        <f aca="false">IF(AND($B247="",$D247="",$J247=""),"",IF($B247="","Falta código",IF(ISNA(MATCH($B247,LST_COD,0)),"Código no registrado en Trabajadores",IF($E247="","Concepto no está en el catálogo",IF($M247="ERR","Retención de otro empleador: Origen = Otro empleador",IF(OR($J247="",$K247=""),"Falta monto o mes",IF(OR($K247&lt;1,$K247&gt;12),"Mes inicio inválido",IF(AND($L247&lt;&gt;"",OR($L247&lt;$K247,$L247&gt;12)),"Mes fin inválido",IF($N247="","Falta frecuencia",IF(AND($G247&lt;&gt;"Otro empleador",SUMPRODUCT(($O247:$Z247&lt;&gt;0)*(((COLUMN($O247:$Z247)-14)&lt;INDEX(Trabajadores!$M$6:$M$105,MATCH($B247,LST_COD,0)))+((COLUMN($O247:$Z247)-14)&gt;INDEX(Trabajadores!$N$6:$N$105,MATCH($B247,LST_COD,0)))))&gt;0),"Aviso: hay meses fuera del periodo laboral","OK"))))))))))</f>
        <v/>
      </c>
    </row>
    <row r="248" customFormat="false" ht="15" hidden="false" customHeight="false" outlineLevel="0" collapsed="false">
      <c r="A248" s="23" t="n">
        <v>243</v>
      </c>
      <c r="B248" s="7"/>
      <c r="C248" s="35" t="str">
        <f aca="false">IF($B248="","",IFERROR(INDEX(Trabajadores!$D$6:$D$105,MATCH($B248,LST_COD,0)),"¿Código?"))</f>
        <v/>
      </c>
      <c r="D248" s="30"/>
      <c r="E248" s="9" t="str">
        <f aca="false">IF($D248="","",IFERROR(VLOOKUP($D248,CONC_TABLA,2,FALSE()),""))</f>
        <v/>
      </c>
      <c r="F248" s="9" t="str">
        <f aca="false">IF($D248="","",IFERROR(VLOOKUP($D248,CONC_TABLA,3,FALSE()),""))</f>
        <v/>
      </c>
      <c r="G248" s="30"/>
      <c r="H248" s="30"/>
      <c r="I248" s="30"/>
      <c r="J248" s="29"/>
      <c r="K248" s="28"/>
      <c r="L248" s="28"/>
      <c r="M248" s="9" t="str">
        <f aca="false">IF(OR($B248="",$E248=""),"",IF($E248="INA","INA",IF($G248="Otro empleador",IF($E248="RET","RETO",IF($E248="ORD","OTO","OTX")),IF($E248="RET","ERR",$E248))))</f>
        <v/>
      </c>
      <c r="N248" s="9" t="str">
        <f aca="false">IF($I248="","",IFERROR(VLOOKUP($I248,FREC_TABLA,2,FALSE()),""))</f>
        <v/>
      </c>
      <c r="O248" s="19" t="n">
        <f aca="false">IF(OR($M248="",$M248="ERR",$J248="",$K248="",$N248=""),0,IF($N248=0,IF(AND(OR(1=7,1=12),1&gt;=$K248,1&lt;=IF($L248="",12,$L248)),$J248,0),IF(AND(1&gt;=$K248,1&lt;=IF($L248="",12,$L248),MOD(1-$K248,$N248)=0),$J248,0)))</f>
        <v>0</v>
      </c>
      <c r="P248" s="19" t="n">
        <f aca="false">IF(OR($M248="",$M248="ERR",$J248="",$K248="",$N248=""),0,IF($N248=0,IF(AND(OR(2=7,2=12),2&gt;=$K248,2&lt;=IF($L248="",12,$L248)),$J248,0),IF(AND(2&gt;=$K248,2&lt;=IF($L248="",12,$L248),MOD(2-$K248,$N248)=0),$J248,0)))</f>
        <v>0</v>
      </c>
      <c r="Q248" s="19" t="n">
        <f aca="false">IF(OR($M248="",$M248="ERR",$J248="",$K248="",$N248=""),0,IF($N248=0,IF(AND(OR(3=7,3=12),3&gt;=$K248,3&lt;=IF($L248="",12,$L248)),$J248,0),IF(AND(3&gt;=$K248,3&lt;=IF($L248="",12,$L248),MOD(3-$K248,$N248)=0),$J248,0)))</f>
        <v>0</v>
      </c>
      <c r="R248" s="19" t="n">
        <f aca="false">IF(OR($M248="",$M248="ERR",$J248="",$K248="",$N248=""),0,IF($N248=0,IF(AND(OR(4=7,4=12),4&gt;=$K248,4&lt;=IF($L248="",12,$L248)),$J248,0),IF(AND(4&gt;=$K248,4&lt;=IF($L248="",12,$L248),MOD(4-$K248,$N248)=0),$J248,0)))</f>
        <v>0</v>
      </c>
      <c r="S248" s="19" t="n">
        <f aca="false">IF(OR($M248="",$M248="ERR",$J248="",$K248="",$N248=""),0,IF($N248=0,IF(AND(OR(5=7,5=12),5&gt;=$K248,5&lt;=IF($L248="",12,$L248)),$J248,0),IF(AND(5&gt;=$K248,5&lt;=IF($L248="",12,$L248),MOD(5-$K248,$N248)=0),$J248,0)))</f>
        <v>0</v>
      </c>
      <c r="T248" s="19" t="n">
        <f aca="false">IF(OR($M248="",$M248="ERR",$J248="",$K248="",$N248=""),0,IF($N248=0,IF(AND(OR(6=7,6=12),6&gt;=$K248,6&lt;=IF($L248="",12,$L248)),$J248,0),IF(AND(6&gt;=$K248,6&lt;=IF($L248="",12,$L248),MOD(6-$K248,$N248)=0),$J248,0)))</f>
        <v>0</v>
      </c>
      <c r="U248" s="19" t="n">
        <f aca="false">IF(OR($M248="",$M248="ERR",$J248="",$K248="",$N248=""),0,IF($N248=0,IF(AND(OR(7=7,7=12),7&gt;=$K248,7&lt;=IF($L248="",12,$L248)),$J248,0),IF(AND(7&gt;=$K248,7&lt;=IF($L248="",12,$L248),MOD(7-$K248,$N248)=0),$J248,0)))</f>
        <v>0</v>
      </c>
      <c r="V248" s="19" t="n">
        <f aca="false">IF(OR($M248="",$M248="ERR",$J248="",$K248="",$N248=""),0,IF($N248=0,IF(AND(OR(8=7,8=12),8&gt;=$K248,8&lt;=IF($L248="",12,$L248)),$J248,0),IF(AND(8&gt;=$K248,8&lt;=IF($L248="",12,$L248),MOD(8-$K248,$N248)=0),$J248,0)))</f>
        <v>0</v>
      </c>
      <c r="W248" s="19" t="n">
        <f aca="false">IF(OR($M248="",$M248="ERR",$J248="",$K248="",$N248=""),0,IF($N248=0,IF(AND(OR(9=7,9=12),9&gt;=$K248,9&lt;=IF($L248="",12,$L248)),$J248,0),IF(AND(9&gt;=$K248,9&lt;=IF($L248="",12,$L248),MOD(9-$K248,$N248)=0),$J248,0)))</f>
        <v>0</v>
      </c>
      <c r="X248" s="19" t="n">
        <f aca="false">IF(OR($M248="",$M248="ERR",$J248="",$K248="",$N248=""),0,IF($N248=0,IF(AND(OR(10=7,10=12),10&gt;=$K248,10&lt;=IF($L248="",12,$L248)),$J248,0),IF(AND(10&gt;=$K248,10&lt;=IF($L248="",12,$L248),MOD(10-$K248,$N248)=0),$J248,0)))</f>
        <v>0</v>
      </c>
      <c r="Y248" s="19" t="n">
        <f aca="false">IF(OR($M248="",$M248="ERR",$J248="",$K248="",$N248=""),0,IF($N248=0,IF(AND(OR(11=7,11=12),11&gt;=$K248,11&lt;=IF($L248="",12,$L248)),$J248,0),IF(AND(11&gt;=$K248,11&lt;=IF($L248="",12,$L248),MOD(11-$K248,$N248)=0),$J248,0)))</f>
        <v>0</v>
      </c>
      <c r="Z248" s="19" t="n">
        <f aca="false">IF(OR($M248="",$M248="ERR",$J248="",$K248="",$N248=""),0,IF($N248=0,IF(AND(OR(12=7,12=12),12&gt;=$K248,12&lt;=IF($L248="",12,$L248)),$J248,0),IF(AND(12&gt;=$K248,12&lt;=IF($L248="",12,$L248),MOD(12-$K248,$N248)=0),$J248,0)))</f>
        <v>0</v>
      </c>
      <c r="AA248" s="36" t="n">
        <f aca="false">SUM(O248:Z248)</f>
        <v>0</v>
      </c>
      <c r="AB248" s="15" t="str">
        <f aca="false">IF(AND($B248="",$D248="",$J248=""),"",IF($B248="","Falta código",IF(ISNA(MATCH($B248,LST_COD,0)),"Código no registrado en Trabajadores",IF($E248="","Concepto no está en el catálogo",IF($M248="ERR","Retención de otro empleador: Origen = Otro empleador",IF(OR($J248="",$K248=""),"Falta monto o mes",IF(OR($K248&lt;1,$K248&gt;12),"Mes inicio inválido",IF(AND($L248&lt;&gt;"",OR($L248&lt;$K248,$L248&gt;12)),"Mes fin inválido",IF($N248="","Falta frecuencia",IF(AND($G248&lt;&gt;"Otro empleador",SUMPRODUCT(($O248:$Z248&lt;&gt;0)*(((COLUMN($O248:$Z248)-14)&lt;INDEX(Trabajadores!$M$6:$M$105,MATCH($B248,LST_COD,0)))+((COLUMN($O248:$Z248)-14)&gt;INDEX(Trabajadores!$N$6:$N$105,MATCH($B248,LST_COD,0)))))&gt;0),"Aviso: hay meses fuera del periodo laboral","OK"))))))))))</f>
        <v/>
      </c>
    </row>
    <row r="249" customFormat="false" ht="15" hidden="false" customHeight="false" outlineLevel="0" collapsed="false">
      <c r="A249" s="23" t="n">
        <v>244</v>
      </c>
      <c r="B249" s="7"/>
      <c r="C249" s="35" t="str">
        <f aca="false">IF($B249="","",IFERROR(INDEX(Trabajadores!$D$6:$D$105,MATCH($B249,LST_COD,0)),"¿Código?"))</f>
        <v/>
      </c>
      <c r="D249" s="30"/>
      <c r="E249" s="9" t="str">
        <f aca="false">IF($D249="","",IFERROR(VLOOKUP($D249,CONC_TABLA,2,FALSE()),""))</f>
        <v/>
      </c>
      <c r="F249" s="9" t="str">
        <f aca="false">IF($D249="","",IFERROR(VLOOKUP($D249,CONC_TABLA,3,FALSE()),""))</f>
        <v/>
      </c>
      <c r="G249" s="30"/>
      <c r="H249" s="30"/>
      <c r="I249" s="30"/>
      <c r="J249" s="29"/>
      <c r="K249" s="28"/>
      <c r="L249" s="28"/>
      <c r="M249" s="9" t="str">
        <f aca="false">IF(OR($B249="",$E249=""),"",IF($E249="INA","INA",IF($G249="Otro empleador",IF($E249="RET","RETO",IF($E249="ORD","OTO","OTX")),IF($E249="RET","ERR",$E249))))</f>
        <v/>
      </c>
      <c r="N249" s="9" t="str">
        <f aca="false">IF($I249="","",IFERROR(VLOOKUP($I249,FREC_TABLA,2,FALSE()),""))</f>
        <v/>
      </c>
      <c r="O249" s="19" t="n">
        <f aca="false">IF(OR($M249="",$M249="ERR",$J249="",$K249="",$N249=""),0,IF($N249=0,IF(AND(OR(1=7,1=12),1&gt;=$K249,1&lt;=IF($L249="",12,$L249)),$J249,0),IF(AND(1&gt;=$K249,1&lt;=IF($L249="",12,$L249),MOD(1-$K249,$N249)=0),$J249,0)))</f>
        <v>0</v>
      </c>
      <c r="P249" s="19" t="n">
        <f aca="false">IF(OR($M249="",$M249="ERR",$J249="",$K249="",$N249=""),0,IF($N249=0,IF(AND(OR(2=7,2=12),2&gt;=$K249,2&lt;=IF($L249="",12,$L249)),$J249,0),IF(AND(2&gt;=$K249,2&lt;=IF($L249="",12,$L249),MOD(2-$K249,$N249)=0),$J249,0)))</f>
        <v>0</v>
      </c>
      <c r="Q249" s="19" t="n">
        <f aca="false">IF(OR($M249="",$M249="ERR",$J249="",$K249="",$N249=""),0,IF($N249=0,IF(AND(OR(3=7,3=12),3&gt;=$K249,3&lt;=IF($L249="",12,$L249)),$J249,0),IF(AND(3&gt;=$K249,3&lt;=IF($L249="",12,$L249),MOD(3-$K249,$N249)=0),$J249,0)))</f>
        <v>0</v>
      </c>
      <c r="R249" s="19" t="n">
        <f aca="false">IF(OR($M249="",$M249="ERR",$J249="",$K249="",$N249=""),0,IF($N249=0,IF(AND(OR(4=7,4=12),4&gt;=$K249,4&lt;=IF($L249="",12,$L249)),$J249,0),IF(AND(4&gt;=$K249,4&lt;=IF($L249="",12,$L249),MOD(4-$K249,$N249)=0),$J249,0)))</f>
        <v>0</v>
      </c>
      <c r="S249" s="19" t="n">
        <f aca="false">IF(OR($M249="",$M249="ERR",$J249="",$K249="",$N249=""),0,IF($N249=0,IF(AND(OR(5=7,5=12),5&gt;=$K249,5&lt;=IF($L249="",12,$L249)),$J249,0),IF(AND(5&gt;=$K249,5&lt;=IF($L249="",12,$L249),MOD(5-$K249,$N249)=0),$J249,0)))</f>
        <v>0</v>
      </c>
      <c r="T249" s="19" t="n">
        <f aca="false">IF(OR($M249="",$M249="ERR",$J249="",$K249="",$N249=""),0,IF($N249=0,IF(AND(OR(6=7,6=12),6&gt;=$K249,6&lt;=IF($L249="",12,$L249)),$J249,0),IF(AND(6&gt;=$K249,6&lt;=IF($L249="",12,$L249),MOD(6-$K249,$N249)=0),$J249,0)))</f>
        <v>0</v>
      </c>
      <c r="U249" s="19" t="n">
        <f aca="false">IF(OR($M249="",$M249="ERR",$J249="",$K249="",$N249=""),0,IF($N249=0,IF(AND(OR(7=7,7=12),7&gt;=$K249,7&lt;=IF($L249="",12,$L249)),$J249,0),IF(AND(7&gt;=$K249,7&lt;=IF($L249="",12,$L249),MOD(7-$K249,$N249)=0),$J249,0)))</f>
        <v>0</v>
      </c>
      <c r="V249" s="19" t="n">
        <f aca="false">IF(OR($M249="",$M249="ERR",$J249="",$K249="",$N249=""),0,IF($N249=0,IF(AND(OR(8=7,8=12),8&gt;=$K249,8&lt;=IF($L249="",12,$L249)),$J249,0),IF(AND(8&gt;=$K249,8&lt;=IF($L249="",12,$L249),MOD(8-$K249,$N249)=0),$J249,0)))</f>
        <v>0</v>
      </c>
      <c r="W249" s="19" t="n">
        <f aca="false">IF(OR($M249="",$M249="ERR",$J249="",$K249="",$N249=""),0,IF($N249=0,IF(AND(OR(9=7,9=12),9&gt;=$K249,9&lt;=IF($L249="",12,$L249)),$J249,0),IF(AND(9&gt;=$K249,9&lt;=IF($L249="",12,$L249),MOD(9-$K249,$N249)=0),$J249,0)))</f>
        <v>0</v>
      </c>
      <c r="X249" s="19" t="n">
        <f aca="false">IF(OR($M249="",$M249="ERR",$J249="",$K249="",$N249=""),0,IF($N249=0,IF(AND(OR(10=7,10=12),10&gt;=$K249,10&lt;=IF($L249="",12,$L249)),$J249,0),IF(AND(10&gt;=$K249,10&lt;=IF($L249="",12,$L249),MOD(10-$K249,$N249)=0),$J249,0)))</f>
        <v>0</v>
      </c>
      <c r="Y249" s="19" t="n">
        <f aca="false">IF(OR($M249="",$M249="ERR",$J249="",$K249="",$N249=""),0,IF($N249=0,IF(AND(OR(11=7,11=12),11&gt;=$K249,11&lt;=IF($L249="",12,$L249)),$J249,0),IF(AND(11&gt;=$K249,11&lt;=IF($L249="",12,$L249),MOD(11-$K249,$N249)=0),$J249,0)))</f>
        <v>0</v>
      </c>
      <c r="Z249" s="19" t="n">
        <f aca="false">IF(OR($M249="",$M249="ERR",$J249="",$K249="",$N249=""),0,IF($N249=0,IF(AND(OR(12=7,12=12),12&gt;=$K249,12&lt;=IF($L249="",12,$L249)),$J249,0),IF(AND(12&gt;=$K249,12&lt;=IF($L249="",12,$L249),MOD(12-$K249,$N249)=0),$J249,0)))</f>
        <v>0</v>
      </c>
      <c r="AA249" s="36" t="n">
        <f aca="false">SUM(O249:Z249)</f>
        <v>0</v>
      </c>
      <c r="AB249" s="15" t="str">
        <f aca="false">IF(AND($B249="",$D249="",$J249=""),"",IF($B249="","Falta código",IF(ISNA(MATCH($B249,LST_COD,0)),"Código no registrado en Trabajadores",IF($E249="","Concepto no está en el catálogo",IF($M249="ERR","Retención de otro empleador: Origen = Otro empleador",IF(OR($J249="",$K249=""),"Falta monto o mes",IF(OR($K249&lt;1,$K249&gt;12),"Mes inicio inválido",IF(AND($L249&lt;&gt;"",OR($L249&lt;$K249,$L249&gt;12)),"Mes fin inválido",IF($N249="","Falta frecuencia",IF(AND($G249&lt;&gt;"Otro empleador",SUMPRODUCT(($O249:$Z249&lt;&gt;0)*(((COLUMN($O249:$Z249)-14)&lt;INDEX(Trabajadores!$M$6:$M$105,MATCH($B249,LST_COD,0)))+((COLUMN($O249:$Z249)-14)&gt;INDEX(Trabajadores!$N$6:$N$105,MATCH($B249,LST_COD,0)))))&gt;0),"Aviso: hay meses fuera del periodo laboral","OK"))))))))))</f>
        <v/>
      </c>
    </row>
    <row r="250" customFormat="false" ht="15" hidden="false" customHeight="false" outlineLevel="0" collapsed="false">
      <c r="A250" s="23" t="n">
        <v>245</v>
      </c>
      <c r="B250" s="7"/>
      <c r="C250" s="35" t="str">
        <f aca="false">IF($B250="","",IFERROR(INDEX(Trabajadores!$D$6:$D$105,MATCH($B250,LST_COD,0)),"¿Código?"))</f>
        <v/>
      </c>
      <c r="D250" s="30"/>
      <c r="E250" s="9" t="str">
        <f aca="false">IF($D250="","",IFERROR(VLOOKUP($D250,CONC_TABLA,2,FALSE()),""))</f>
        <v/>
      </c>
      <c r="F250" s="9" t="str">
        <f aca="false">IF($D250="","",IFERROR(VLOOKUP($D250,CONC_TABLA,3,FALSE()),""))</f>
        <v/>
      </c>
      <c r="G250" s="30"/>
      <c r="H250" s="30"/>
      <c r="I250" s="30"/>
      <c r="J250" s="29"/>
      <c r="K250" s="28"/>
      <c r="L250" s="28"/>
      <c r="M250" s="9" t="str">
        <f aca="false">IF(OR($B250="",$E250=""),"",IF($E250="INA","INA",IF($G250="Otro empleador",IF($E250="RET","RETO",IF($E250="ORD","OTO","OTX")),IF($E250="RET","ERR",$E250))))</f>
        <v/>
      </c>
      <c r="N250" s="9" t="str">
        <f aca="false">IF($I250="","",IFERROR(VLOOKUP($I250,FREC_TABLA,2,FALSE()),""))</f>
        <v/>
      </c>
      <c r="O250" s="19" t="n">
        <f aca="false">IF(OR($M250="",$M250="ERR",$J250="",$K250="",$N250=""),0,IF($N250=0,IF(AND(OR(1=7,1=12),1&gt;=$K250,1&lt;=IF($L250="",12,$L250)),$J250,0),IF(AND(1&gt;=$K250,1&lt;=IF($L250="",12,$L250),MOD(1-$K250,$N250)=0),$J250,0)))</f>
        <v>0</v>
      </c>
      <c r="P250" s="19" t="n">
        <f aca="false">IF(OR($M250="",$M250="ERR",$J250="",$K250="",$N250=""),0,IF($N250=0,IF(AND(OR(2=7,2=12),2&gt;=$K250,2&lt;=IF($L250="",12,$L250)),$J250,0),IF(AND(2&gt;=$K250,2&lt;=IF($L250="",12,$L250),MOD(2-$K250,$N250)=0),$J250,0)))</f>
        <v>0</v>
      </c>
      <c r="Q250" s="19" t="n">
        <f aca="false">IF(OR($M250="",$M250="ERR",$J250="",$K250="",$N250=""),0,IF($N250=0,IF(AND(OR(3=7,3=12),3&gt;=$K250,3&lt;=IF($L250="",12,$L250)),$J250,0),IF(AND(3&gt;=$K250,3&lt;=IF($L250="",12,$L250),MOD(3-$K250,$N250)=0),$J250,0)))</f>
        <v>0</v>
      </c>
      <c r="R250" s="19" t="n">
        <f aca="false">IF(OR($M250="",$M250="ERR",$J250="",$K250="",$N250=""),0,IF($N250=0,IF(AND(OR(4=7,4=12),4&gt;=$K250,4&lt;=IF($L250="",12,$L250)),$J250,0),IF(AND(4&gt;=$K250,4&lt;=IF($L250="",12,$L250),MOD(4-$K250,$N250)=0),$J250,0)))</f>
        <v>0</v>
      </c>
      <c r="S250" s="19" t="n">
        <f aca="false">IF(OR($M250="",$M250="ERR",$J250="",$K250="",$N250=""),0,IF($N250=0,IF(AND(OR(5=7,5=12),5&gt;=$K250,5&lt;=IF($L250="",12,$L250)),$J250,0),IF(AND(5&gt;=$K250,5&lt;=IF($L250="",12,$L250),MOD(5-$K250,$N250)=0),$J250,0)))</f>
        <v>0</v>
      </c>
      <c r="T250" s="19" t="n">
        <f aca="false">IF(OR($M250="",$M250="ERR",$J250="",$K250="",$N250=""),0,IF($N250=0,IF(AND(OR(6=7,6=12),6&gt;=$K250,6&lt;=IF($L250="",12,$L250)),$J250,0),IF(AND(6&gt;=$K250,6&lt;=IF($L250="",12,$L250),MOD(6-$K250,$N250)=0),$J250,0)))</f>
        <v>0</v>
      </c>
      <c r="U250" s="19" t="n">
        <f aca="false">IF(OR($M250="",$M250="ERR",$J250="",$K250="",$N250=""),0,IF($N250=0,IF(AND(OR(7=7,7=12),7&gt;=$K250,7&lt;=IF($L250="",12,$L250)),$J250,0),IF(AND(7&gt;=$K250,7&lt;=IF($L250="",12,$L250),MOD(7-$K250,$N250)=0),$J250,0)))</f>
        <v>0</v>
      </c>
      <c r="V250" s="19" t="n">
        <f aca="false">IF(OR($M250="",$M250="ERR",$J250="",$K250="",$N250=""),0,IF($N250=0,IF(AND(OR(8=7,8=12),8&gt;=$K250,8&lt;=IF($L250="",12,$L250)),$J250,0),IF(AND(8&gt;=$K250,8&lt;=IF($L250="",12,$L250),MOD(8-$K250,$N250)=0),$J250,0)))</f>
        <v>0</v>
      </c>
      <c r="W250" s="19" t="n">
        <f aca="false">IF(OR($M250="",$M250="ERR",$J250="",$K250="",$N250=""),0,IF($N250=0,IF(AND(OR(9=7,9=12),9&gt;=$K250,9&lt;=IF($L250="",12,$L250)),$J250,0),IF(AND(9&gt;=$K250,9&lt;=IF($L250="",12,$L250),MOD(9-$K250,$N250)=0),$J250,0)))</f>
        <v>0</v>
      </c>
      <c r="X250" s="19" t="n">
        <f aca="false">IF(OR($M250="",$M250="ERR",$J250="",$K250="",$N250=""),0,IF($N250=0,IF(AND(OR(10=7,10=12),10&gt;=$K250,10&lt;=IF($L250="",12,$L250)),$J250,0),IF(AND(10&gt;=$K250,10&lt;=IF($L250="",12,$L250),MOD(10-$K250,$N250)=0),$J250,0)))</f>
        <v>0</v>
      </c>
      <c r="Y250" s="19" t="n">
        <f aca="false">IF(OR($M250="",$M250="ERR",$J250="",$K250="",$N250=""),0,IF($N250=0,IF(AND(OR(11=7,11=12),11&gt;=$K250,11&lt;=IF($L250="",12,$L250)),$J250,0),IF(AND(11&gt;=$K250,11&lt;=IF($L250="",12,$L250),MOD(11-$K250,$N250)=0),$J250,0)))</f>
        <v>0</v>
      </c>
      <c r="Z250" s="19" t="n">
        <f aca="false">IF(OR($M250="",$M250="ERR",$J250="",$K250="",$N250=""),0,IF($N250=0,IF(AND(OR(12=7,12=12),12&gt;=$K250,12&lt;=IF($L250="",12,$L250)),$J250,0),IF(AND(12&gt;=$K250,12&lt;=IF($L250="",12,$L250),MOD(12-$K250,$N250)=0),$J250,0)))</f>
        <v>0</v>
      </c>
      <c r="AA250" s="36" t="n">
        <f aca="false">SUM(O250:Z250)</f>
        <v>0</v>
      </c>
      <c r="AB250" s="15" t="str">
        <f aca="false">IF(AND($B250="",$D250="",$J250=""),"",IF($B250="","Falta código",IF(ISNA(MATCH($B250,LST_COD,0)),"Código no registrado en Trabajadores",IF($E250="","Concepto no está en el catálogo",IF($M250="ERR","Retención de otro empleador: Origen = Otro empleador",IF(OR($J250="",$K250=""),"Falta monto o mes",IF(OR($K250&lt;1,$K250&gt;12),"Mes inicio inválido",IF(AND($L250&lt;&gt;"",OR($L250&lt;$K250,$L250&gt;12)),"Mes fin inválido",IF($N250="","Falta frecuencia",IF(AND($G250&lt;&gt;"Otro empleador",SUMPRODUCT(($O250:$Z250&lt;&gt;0)*(((COLUMN($O250:$Z250)-14)&lt;INDEX(Trabajadores!$M$6:$M$105,MATCH($B250,LST_COD,0)))+((COLUMN($O250:$Z250)-14)&gt;INDEX(Trabajadores!$N$6:$N$105,MATCH($B250,LST_COD,0)))))&gt;0),"Aviso: hay meses fuera del periodo laboral","OK"))))))))))</f>
        <v/>
      </c>
    </row>
    <row r="251" customFormat="false" ht="15" hidden="false" customHeight="false" outlineLevel="0" collapsed="false">
      <c r="A251" s="23" t="n">
        <v>246</v>
      </c>
      <c r="B251" s="7"/>
      <c r="C251" s="35" t="str">
        <f aca="false">IF($B251="","",IFERROR(INDEX(Trabajadores!$D$6:$D$105,MATCH($B251,LST_COD,0)),"¿Código?"))</f>
        <v/>
      </c>
      <c r="D251" s="30"/>
      <c r="E251" s="9" t="str">
        <f aca="false">IF($D251="","",IFERROR(VLOOKUP($D251,CONC_TABLA,2,FALSE()),""))</f>
        <v/>
      </c>
      <c r="F251" s="9" t="str">
        <f aca="false">IF($D251="","",IFERROR(VLOOKUP($D251,CONC_TABLA,3,FALSE()),""))</f>
        <v/>
      </c>
      <c r="G251" s="30"/>
      <c r="H251" s="30"/>
      <c r="I251" s="30"/>
      <c r="J251" s="29"/>
      <c r="K251" s="28"/>
      <c r="L251" s="28"/>
      <c r="M251" s="9" t="str">
        <f aca="false">IF(OR($B251="",$E251=""),"",IF($E251="INA","INA",IF($G251="Otro empleador",IF($E251="RET","RETO",IF($E251="ORD","OTO","OTX")),IF($E251="RET","ERR",$E251))))</f>
        <v/>
      </c>
      <c r="N251" s="9" t="str">
        <f aca="false">IF($I251="","",IFERROR(VLOOKUP($I251,FREC_TABLA,2,FALSE()),""))</f>
        <v/>
      </c>
      <c r="O251" s="19" t="n">
        <f aca="false">IF(OR($M251="",$M251="ERR",$J251="",$K251="",$N251=""),0,IF($N251=0,IF(AND(OR(1=7,1=12),1&gt;=$K251,1&lt;=IF($L251="",12,$L251)),$J251,0),IF(AND(1&gt;=$K251,1&lt;=IF($L251="",12,$L251),MOD(1-$K251,$N251)=0),$J251,0)))</f>
        <v>0</v>
      </c>
      <c r="P251" s="19" t="n">
        <f aca="false">IF(OR($M251="",$M251="ERR",$J251="",$K251="",$N251=""),0,IF($N251=0,IF(AND(OR(2=7,2=12),2&gt;=$K251,2&lt;=IF($L251="",12,$L251)),$J251,0),IF(AND(2&gt;=$K251,2&lt;=IF($L251="",12,$L251),MOD(2-$K251,$N251)=0),$J251,0)))</f>
        <v>0</v>
      </c>
      <c r="Q251" s="19" t="n">
        <f aca="false">IF(OR($M251="",$M251="ERR",$J251="",$K251="",$N251=""),0,IF($N251=0,IF(AND(OR(3=7,3=12),3&gt;=$K251,3&lt;=IF($L251="",12,$L251)),$J251,0),IF(AND(3&gt;=$K251,3&lt;=IF($L251="",12,$L251),MOD(3-$K251,$N251)=0),$J251,0)))</f>
        <v>0</v>
      </c>
      <c r="R251" s="19" t="n">
        <f aca="false">IF(OR($M251="",$M251="ERR",$J251="",$K251="",$N251=""),0,IF($N251=0,IF(AND(OR(4=7,4=12),4&gt;=$K251,4&lt;=IF($L251="",12,$L251)),$J251,0),IF(AND(4&gt;=$K251,4&lt;=IF($L251="",12,$L251),MOD(4-$K251,$N251)=0),$J251,0)))</f>
        <v>0</v>
      </c>
      <c r="S251" s="19" t="n">
        <f aca="false">IF(OR($M251="",$M251="ERR",$J251="",$K251="",$N251=""),0,IF($N251=0,IF(AND(OR(5=7,5=12),5&gt;=$K251,5&lt;=IF($L251="",12,$L251)),$J251,0),IF(AND(5&gt;=$K251,5&lt;=IF($L251="",12,$L251),MOD(5-$K251,$N251)=0),$J251,0)))</f>
        <v>0</v>
      </c>
      <c r="T251" s="19" t="n">
        <f aca="false">IF(OR($M251="",$M251="ERR",$J251="",$K251="",$N251=""),0,IF($N251=0,IF(AND(OR(6=7,6=12),6&gt;=$K251,6&lt;=IF($L251="",12,$L251)),$J251,0),IF(AND(6&gt;=$K251,6&lt;=IF($L251="",12,$L251),MOD(6-$K251,$N251)=0),$J251,0)))</f>
        <v>0</v>
      </c>
      <c r="U251" s="19" t="n">
        <f aca="false">IF(OR($M251="",$M251="ERR",$J251="",$K251="",$N251=""),0,IF($N251=0,IF(AND(OR(7=7,7=12),7&gt;=$K251,7&lt;=IF($L251="",12,$L251)),$J251,0),IF(AND(7&gt;=$K251,7&lt;=IF($L251="",12,$L251),MOD(7-$K251,$N251)=0),$J251,0)))</f>
        <v>0</v>
      </c>
      <c r="V251" s="19" t="n">
        <f aca="false">IF(OR($M251="",$M251="ERR",$J251="",$K251="",$N251=""),0,IF($N251=0,IF(AND(OR(8=7,8=12),8&gt;=$K251,8&lt;=IF($L251="",12,$L251)),$J251,0),IF(AND(8&gt;=$K251,8&lt;=IF($L251="",12,$L251),MOD(8-$K251,$N251)=0),$J251,0)))</f>
        <v>0</v>
      </c>
      <c r="W251" s="19" t="n">
        <f aca="false">IF(OR($M251="",$M251="ERR",$J251="",$K251="",$N251=""),0,IF($N251=0,IF(AND(OR(9=7,9=12),9&gt;=$K251,9&lt;=IF($L251="",12,$L251)),$J251,0),IF(AND(9&gt;=$K251,9&lt;=IF($L251="",12,$L251),MOD(9-$K251,$N251)=0),$J251,0)))</f>
        <v>0</v>
      </c>
      <c r="X251" s="19" t="n">
        <f aca="false">IF(OR($M251="",$M251="ERR",$J251="",$K251="",$N251=""),0,IF($N251=0,IF(AND(OR(10=7,10=12),10&gt;=$K251,10&lt;=IF($L251="",12,$L251)),$J251,0),IF(AND(10&gt;=$K251,10&lt;=IF($L251="",12,$L251),MOD(10-$K251,$N251)=0),$J251,0)))</f>
        <v>0</v>
      </c>
      <c r="Y251" s="19" t="n">
        <f aca="false">IF(OR($M251="",$M251="ERR",$J251="",$K251="",$N251=""),0,IF($N251=0,IF(AND(OR(11=7,11=12),11&gt;=$K251,11&lt;=IF($L251="",12,$L251)),$J251,0),IF(AND(11&gt;=$K251,11&lt;=IF($L251="",12,$L251),MOD(11-$K251,$N251)=0),$J251,0)))</f>
        <v>0</v>
      </c>
      <c r="Z251" s="19" t="n">
        <f aca="false">IF(OR($M251="",$M251="ERR",$J251="",$K251="",$N251=""),0,IF($N251=0,IF(AND(OR(12=7,12=12),12&gt;=$K251,12&lt;=IF($L251="",12,$L251)),$J251,0),IF(AND(12&gt;=$K251,12&lt;=IF($L251="",12,$L251),MOD(12-$K251,$N251)=0),$J251,0)))</f>
        <v>0</v>
      </c>
      <c r="AA251" s="36" t="n">
        <f aca="false">SUM(O251:Z251)</f>
        <v>0</v>
      </c>
      <c r="AB251" s="15" t="str">
        <f aca="false">IF(AND($B251="",$D251="",$J251=""),"",IF($B251="","Falta código",IF(ISNA(MATCH($B251,LST_COD,0)),"Código no registrado en Trabajadores",IF($E251="","Concepto no está en el catálogo",IF($M251="ERR","Retención de otro empleador: Origen = Otro empleador",IF(OR($J251="",$K251=""),"Falta monto o mes",IF(OR($K251&lt;1,$K251&gt;12),"Mes inicio inválido",IF(AND($L251&lt;&gt;"",OR($L251&lt;$K251,$L251&gt;12)),"Mes fin inválido",IF($N251="","Falta frecuencia",IF(AND($G251&lt;&gt;"Otro empleador",SUMPRODUCT(($O251:$Z251&lt;&gt;0)*(((COLUMN($O251:$Z251)-14)&lt;INDEX(Trabajadores!$M$6:$M$105,MATCH($B251,LST_COD,0)))+((COLUMN($O251:$Z251)-14)&gt;INDEX(Trabajadores!$N$6:$N$105,MATCH($B251,LST_COD,0)))))&gt;0),"Aviso: hay meses fuera del periodo laboral","OK"))))))))))</f>
        <v/>
      </c>
    </row>
    <row r="252" customFormat="false" ht="15" hidden="false" customHeight="false" outlineLevel="0" collapsed="false">
      <c r="A252" s="23" t="n">
        <v>247</v>
      </c>
      <c r="B252" s="7"/>
      <c r="C252" s="35" t="str">
        <f aca="false">IF($B252="","",IFERROR(INDEX(Trabajadores!$D$6:$D$105,MATCH($B252,LST_COD,0)),"¿Código?"))</f>
        <v/>
      </c>
      <c r="D252" s="30"/>
      <c r="E252" s="9" t="str">
        <f aca="false">IF($D252="","",IFERROR(VLOOKUP($D252,CONC_TABLA,2,FALSE()),""))</f>
        <v/>
      </c>
      <c r="F252" s="9" t="str">
        <f aca="false">IF($D252="","",IFERROR(VLOOKUP($D252,CONC_TABLA,3,FALSE()),""))</f>
        <v/>
      </c>
      <c r="G252" s="30"/>
      <c r="H252" s="30"/>
      <c r="I252" s="30"/>
      <c r="J252" s="29"/>
      <c r="K252" s="28"/>
      <c r="L252" s="28"/>
      <c r="M252" s="9" t="str">
        <f aca="false">IF(OR($B252="",$E252=""),"",IF($E252="INA","INA",IF($G252="Otro empleador",IF($E252="RET","RETO",IF($E252="ORD","OTO","OTX")),IF($E252="RET","ERR",$E252))))</f>
        <v/>
      </c>
      <c r="N252" s="9" t="str">
        <f aca="false">IF($I252="","",IFERROR(VLOOKUP($I252,FREC_TABLA,2,FALSE()),""))</f>
        <v/>
      </c>
      <c r="O252" s="19" t="n">
        <f aca="false">IF(OR($M252="",$M252="ERR",$J252="",$K252="",$N252=""),0,IF($N252=0,IF(AND(OR(1=7,1=12),1&gt;=$K252,1&lt;=IF($L252="",12,$L252)),$J252,0),IF(AND(1&gt;=$K252,1&lt;=IF($L252="",12,$L252),MOD(1-$K252,$N252)=0),$J252,0)))</f>
        <v>0</v>
      </c>
      <c r="P252" s="19" t="n">
        <f aca="false">IF(OR($M252="",$M252="ERR",$J252="",$K252="",$N252=""),0,IF($N252=0,IF(AND(OR(2=7,2=12),2&gt;=$K252,2&lt;=IF($L252="",12,$L252)),$J252,0),IF(AND(2&gt;=$K252,2&lt;=IF($L252="",12,$L252),MOD(2-$K252,$N252)=0),$J252,0)))</f>
        <v>0</v>
      </c>
      <c r="Q252" s="19" t="n">
        <f aca="false">IF(OR($M252="",$M252="ERR",$J252="",$K252="",$N252=""),0,IF($N252=0,IF(AND(OR(3=7,3=12),3&gt;=$K252,3&lt;=IF($L252="",12,$L252)),$J252,0),IF(AND(3&gt;=$K252,3&lt;=IF($L252="",12,$L252),MOD(3-$K252,$N252)=0),$J252,0)))</f>
        <v>0</v>
      </c>
      <c r="R252" s="19" t="n">
        <f aca="false">IF(OR($M252="",$M252="ERR",$J252="",$K252="",$N252=""),0,IF($N252=0,IF(AND(OR(4=7,4=12),4&gt;=$K252,4&lt;=IF($L252="",12,$L252)),$J252,0),IF(AND(4&gt;=$K252,4&lt;=IF($L252="",12,$L252),MOD(4-$K252,$N252)=0),$J252,0)))</f>
        <v>0</v>
      </c>
      <c r="S252" s="19" t="n">
        <f aca="false">IF(OR($M252="",$M252="ERR",$J252="",$K252="",$N252=""),0,IF($N252=0,IF(AND(OR(5=7,5=12),5&gt;=$K252,5&lt;=IF($L252="",12,$L252)),$J252,0),IF(AND(5&gt;=$K252,5&lt;=IF($L252="",12,$L252),MOD(5-$K252,$N252)=0),$J252,0)))</f>
        <v>0</v>
      </c>
      <c r="T252" s="19" t="n">
        <f aca="false">IF(OR($M252="",$M252="ERR",$J252="",$K252="",$N252=""),0,IF($N252=0,IF(AND(OR(6=7,6=12),6&gt;=$K252,6&lt;=IF($L252="",12,$L252)),$J252,0),IF(AND(6&gt;=$K252,6&lt;=IF($L252="",12,$L252),MOD(6-$K252,$N252)=0),$J252,0)))</f>
        <v>0</v>
      </c>
      <c r="U252" s="19" t="n">
        <f aca="false">IF(OR($M252="",$M252="ERR",$J252="",$K252="",$N252=""),0,IF($N252=0,IF(AND(OR(7=7,7=12),7&gt;=$K252,7&lt;=IF($L252="",12,$L252)),$J252,0),IF(AND(7&gt;=$K252,7&lt;=IF($L252="",12,$L252),MOD(7-$K252,$N252)=0),$J252,0)))</f>
        <v>0</v>
      </c>
      <c r="V252" s="19" t="n">
        <f aca="false">IF(OR($M252="",$M252="ERR",$J252="",$K252="",$N252=""),0,IF($N252=0,IF(AND(OR(8=7,8=12),8&gt;=$K252,8&lt;=IF($L252="",12,$L252)),$J252,0),IF(AND(8&gt;=$K252,8&lt;=IF($L252="",12,$L252),MOD(8-$K252,$N252)=0),$J252,0)))</f>
        <v>0</v>
      </c>
      <c r="W252" s="19" t="n">
        <f aca="false">IF(OR($M252="",$M252="ERR",$J252="",$K252="",$N252=""),0,IF($N252=0,IF(AND(OR(9=7,9=12),9&gt;=$K252,9&lt;=IF($L252="",12,$L252)),$J252,0),IF(AND(9&gt;=$K252,9&lt;=IF($L252="",12,$L252),MOD(9-$K252,$N252)=0),$J252,0)))</f>
        <v>0</v>
      </c>
      <c r="X252" s="19" t="n">
        <f aca="false">IF(OR($M252="",$M252="ERR",$J252="",$K252="",$N252=""),0,IF($N252=0,IF(AND(OR(10=7,10=12),10&gt;=$K252,10&lt;=IF($L252="",12,$L252)),$J252,0),IF(AND(10&gt;=$K252,10&lt;=IF($L252="",12,$L252),MOD(10-$K252,$N252)=0),$J252,0)))</f>
        <v>0</v>
      </c>
      <c r="Y252" s="19" t="n">
        <f aca="false">IF(OR($M252="",$M252="ERR",$J252="",$K252="",$N252=""),0,IF($N252=0,IF(AND(OR(11=7,11=12),11&gt;=$K252,11&lt;=IF($L252="",12,$L252)),$J252,0),IF(AND(11&gt;=$K252,11&lt;=IF($L252="",12,$L252),MOD(11-$K252,$N252)=0),$J252,0)))</f>
        <v>0</v>
      </c>
      <c r="Z252" s="19" t="n">
        <f aca="false">IF(OR($M252="",$M252="ERR",$J252="",$K252="",$N252=""),0,IF($N252=0,IF(AND(OR(12=7,12=12),12&gt;=$K252,12&lt;=IF($L252="",12,$L252)),$J252,0),IF(AND(12&gt;=$K252,12&lt;=IF($L252="",12,$L252),MOD(12-$K252,$N252)=0),$J252,0)))</f>
        <v>0</v>
      </c>
      <c r="AA252" s="36" t="n">
        <f aca="false">SUM(O252:Z252)</f>
        <v>0</v>
      </c>
      <c r="AB252" s="15" t="str">
        <f aca="false">IF(AND($B252="",$D252="",$J252=""),"",IF($B252="","Falta código",IF(ISNA(MATCH($B252,LST_COD,0)),"Código no registrado en Trabajadores",IF($E252="","Concepto no está en el catálogo",IF($M252="ERR","Retención de otro empleador: Origen = Otro empleador",IF(OR($J252="",$K252=""),"Falta monto o mes",IF(OR($K252&lt;1,$K252&gt;12),"Mes inicio inválido",IF(AND($L252&lt;&gt;"",OR($L252&lt;$K252,$L252&gt;12)),"Mes fin inválido",IF($N252="","Falta frecuencia",IF(AND($G252&lt;&gt;"Otro empleador",SUMPRODUCT(($O252:$Z252&lt;&gt;0)*(((COLUMN($O252:$Z252)-14)&lt;INDEX(Trabajadores!$M$6:$M$105,MATCH($B252,LST_COD,0)))+((COLUMN($O252:$Z252)-14)&gt;INDEX(Trabajadores!$N$6:$N$105,MATCH($B252,LST_COD,0)))))&gt;0),"Aviso: hay meses fuera del periodo laboral","OK"))))))))))</f>
        <v/>
      </c>
    </row>
    <row r="253" customFormat="false" ht="15" hidden="false" customHeight="false" outlineLevel="0" collapsed="false">
      <c r="A253" s="23" t="n">
        <v>248</v>
      </c>
      <c r="B253" s="7"/>
      <c r="C253" s="35" t="str">
        <f aca="false">IF($B253="","",IFERROR(INDEX(Trabajadores!$D$6:$D$105,MATCH($B253,LST_COD,0)),"¿Código?"))</f>
        <v/>
      </c>
      <c r="D253" s="30"/>
      <c r="E253" s="9" t="str">
        <f aca="false">IF($D253="","",IFERROR(VLOOKUP($D253,CONC_TABLA,2,FALSE()),""))</f>
        <v/>
      </c>
      <c r="F253" s="9" t="str">
        <f aca="false">IF($D253="","",IFERROR(VLOOKUP($D253,CONC_TABLA,3,FALSE()),""))</f>
        <v/>
      </c>
      <c r="G253" s="30"/>
      <c r="H253" s="30"/>
      <c r="I253" s="30"/>
      <c r="J253" s="29"/>
      <c r="K253" s="28"/>
      <c r="L253" s="28"/>
      <c r="M253" s="9" t="str">
        <f aca="false">IF(OR($B253="",$E253=""),"",IF($E253="INA","INA",IF($G253="Otro empleador",IF($E253="RET","RETO",IF($E253="ORD","OTO","OTX")),IF($E253="RET","ERR",$E253))))</f>
        <v/>
      </c>
      <c r="N253" s="9" t="str">
        <f aca="false">IF($I253="","",IFERROR(VLOOKUP($I253,FREC_TABLA,2,FALSE()),""))</f>
        <v/>
      </c>
      <c r="O253" s="19" t="n">
        <f aca="false">IF(OR($M253="",$M253="ERR",$J253="",$K253="",$N253=""),0,IF($N253=0,IF(AND(OR(1=7,1=12),1&gt;=$K253,1&lt;=IF($L253="",12,$L253)),$J253,0),IF(AND(1&gt;=$K253,1&lt;=IF($L253="",12,$L253),MOD(1-$K253,$N253)=0),$J253,0)))</f>
        <v>0</v>
      </c>
      <c r="P253" s="19" t="n">
        <f aca="false">IF(OR($M253="",$M253="ERR",$J253="",$K253="",$N253=""),0,IF($N253=0,IF(AND(OR(2=7,2=12),2&gt;=$K253,2&lt;=IF($L253="",12,$L253)),$J253,0),IF(AND(2&gt;=$K253,2&lt;=IF($L253="",12,$L253),MOD(2-$K253,$N253)=0),$J253,0)))</f>
        <v>0</v>
      </c>
      <c r="Q253" s="19" t="n">
        <f aca="false">IF(OR($M253="",$M253="ERR",$J253="",$K253="",$N253=""),0,IF($N253=0,IF(AND(OR(3=7,3=12),3&gt;=$K253,3&lt;=IF($L253="",12,$L253)),$J253,0),IF(AND(3&gt;=$K253,3&lt;=IF($L253="",12,$L253),MOD(3-$K253,$N253)=0),$J253,0)))</f>
        <v>0</v>
      </c>
      <c r="R253" s="19" t="n">
        <f aca="false">IF(OR($M253="",$M253="ERR",$J253="",$K253="",$N253=""),0,IF($N253=0,IF(AND(OR(4=7,4=12),4&gt;=$K253,4&lt;=IF($L253="",12,$L253)),$J253,0),IF(AND(4&gt;=$K253,4&lt;=IF($L253="",12,$L253),MOD(4-$K253,$N253)=0),$J253,0)))</f>
        <v>0</v>
      </c>
      <c r="S253" s="19" t="n">
        <f aca="false">IF(OR($M253="",$M253="ERR",$J253="",$K253="",$N253=""),0,IF($N253=0,IF(AND(OR(5=7,5=12),5&gt;=$K253,5&lt;=IF($L253="",12,$L253)),$J253,0),IF(AND(5&gt;=$K253,5&lt;=IF($L253="",12,$L253),MOD(5-$K253,$N253)=0),$J253,0)))</f>
        <v>0</v>
      </c>
      <c r="T253" s="19" t="n">
        <f aca="false">IF(OR($M253="",$M253="ERR",$J253="",$K253="",$N253=""),0,IF($N253=0,IF(AND(OR(6=7,6=12),6&gt;=$K253,6&lt;=IF($L253="",12,$L253)),$J253,0),IF(AND(6&gt;=$K253,6&lt;=IF($L253="",12,$L253),MOD(6-$K253,$N253)=0),$J253,0)))</f>
        <v>0</v>
      </c>
      <c r="U253" s="19" t="n">
        <f aca="false">IF(OR($M253="",$M253="ERR",$J253="",$K253="",$N253=""),0,IF($N253=0,IF(AND(OR(7=7,7=12),7&gt;=$K253,7&lt;=IF($L253="",12,$L253)),$J253,0),IF(AND(7&gt;=$K253,7&lt;=IF($L253="",12,$L253),MOD(7-$K253,$N253)=0),$J253,0)))</f>
        <v>0</v>
      </c>
      <c r="V253" s="19" t="n">
        <f aca="false">IF(OR($M253="",$M253="ERR",$J253="",$K253="",$N253=""),0,IF($N253=0,IF(AND(OR(8=7,8=12),8&gt;=$K253,8&lt;=IF($L253="",12,$L253)),$J253,0),IF(AND(8&gt;=$K253,8&lt;=IF($L253="",12,$L253),MOD(8-$K253,$N253)=0),$J253,0)))</f>
        <v>0</v>
      </c>
      <c r="W253" s="19" t="n">
        <f aca="false">IF(OR($M253="",$M253="ERR",$J253="",$K253="",$N253=""),0,IF($N253=0,IF(AND(OR(9=7,9=12),9&gt;=$K253,9&lt;=IF($L253="",12,$L253)),$J253,0),IF(AND(9&gt;=$K253,9&lt;=IF($L253="",12,$L253),MOD(9-$K253,$N253)=0),$J253,0)))</f>
        <v>0</v>
      </c>
      <c r="X253" s="19" t="n">
        <f aca="false">IF(OR($M253="",$M253="ERR",$J253="",$K253="",$N253=""),0,IF($N253=0,IF(AND(OR(10=7,10=12),10&gt;=$K253,10&lt;=IF($L253="",12,$L253)),$J253,0),IF(AND(10&gt;=$K253,10&lt;=IF($L253="",12,$L253),MOD(10-$K253,$N253)=0),$J253,0)))</f>
        <v>0</v>
      </c>
      <c r="Y253" s="19" t="n">
        <f aca="false">IF(OR($M253="",$M253="ERR",$J253="",$K253="",$N253=""),0,IF($N253=0,IF(AND(OR(11=7,11=12),11&gt;=$K253,11&lt;=IF($L253="",12,$L253)),$J253,0),IF(AND(11&gt;=$K253,11&lt;=IF($L253="",12,$L253),MOD(11-$K253,$N253)=0),$J253,0)))</f>
        <v>0</v>
      </c>
      <c r="Z253" s="19" t="n">
        <f aca="false">IF(OR($M253="",$M253="ERR",$J253="",$K253="",$N253=""),0,IF($N253=0,IF(AND(OR(12=7,12=12),12&gt;=$K253,12&lt;=IF($L253="",12,$L253)),$J253,0),IF(AND(12&gt;=$K253,12&lt;=IF($L253="",12,$L253),MOD(12-$K253,$N253)=0),$J253,0)))</f>
        <v>0</v>
      </c>
      <c r="AA253" s="36" t="n">
        <f aca="false">SUM(O253:Z253)</f>
        <v>0</v>
      </c>
      <c r="AB253" s="15" t="str">
        <f aca="false">IF(AND($B253="",$D253="",$J253=""),"",IF($B253="","Falta código",IF(ISNA(MATCH($B253,LST_COD,0)),"Código no registrado en Trabajadores",IF($E253="","Concepto no está en el catálogo",IF($M253="ERR","Retención de otro empleador: Origen = Otro empleador",IF(OR($J253="",$K253=""),"Falta monto o mes",IF(OR($K253&lt;1,$K253&gt;12),"Mes inicio inválido",IF(AND($L253&lt;&gt;"",OR($L253&lt;$K253,$L253&gt;12)),"Mes fin inválido",IF($N253="","Falta frecuencia",IF(AND($G253&lt;&gt;"Otro empleador",SUMPRODUCT(($O253:$Z253&lt;&gt;0)*(((COLUMN($O253:$Z253)-14)&lt;INDEX(Trabajadores!$M$6:$M$105,MATCH($B253,LST_COD,0)))+((COLUMN($O253:$Z253)-14)&gt;INDEX(Trabajadores!$N$6:$N$105,MATCH($B253,LST_COD,0)))))&gt;0),"Aviso: hay meses fuera del periodo laboral","OK"))))))))))</f>
        <v/>
      </c>
    </row>
    <row r="254" customFormat="false" ht="15" hidden="false" customHeight="false" outlineLevel="0" collapsed="false">
      <c r="A254" s="23" t="n">
        <v>249</v>
      </c>
      <c r="B254" s="7"/>
      <c r="C254" s="35" t="str">
        <f aca="false">IF($B254="","",IFERROR(INDEX(Trabajadores!$D$6:$D$105,MATCH($B254,LST_COD,0)),"¿Código?"))</f>
        <v/>
      </c>
      <c r="D254" s="30"/>
      <c r="E254" s="9" t="str">
        <f aca="false">IF($D254="","",IFERROR(VLOOKUP($D254,CONC_TABLA,2,FALSE()),""))</f>
        <v/>
      </c>
      <c r="F254" s="9" t="str">
        <f aca="false">IF($D254="","",IFERROR(VLOOKUP($D254,CONC_TABLA,3,FALSE()),""))</f>
        <v/>
      </c>
      <c r="G254" s="30"/>
      <c r="H254" s="30"/>
      <c r="I254" s="30"/>
      <c r="J254" s="29"/>
      <c r="K254" s="28"/>
      <c r="L254" s="28"/>
      <c r="M254" s="9" t="str">
        <f aca="false">IF(OR($B254="",$E254=""),"",IF($E254="INA","INA",IF($G254="Otro empleador",IF($E254="RET","RETO",IF($E254="ORD","OTO","OTX")),IF($E254="RET","ERR",$E254))))</f>
        <v/>
      </c>
      <c r="N254" s="9" t="str">
        <f aca="false">IF($I254="","",IFERROR(VLOOKUP($I254,FREC_TABLA,2,FALSE()),""))</f>
        <v/>
      </c>
      <c r="O254" s="19" t="n">
        <f aca="false">IF(OR($M254="",$M254="ERR",$J254="",$K254="",$N254=""),0,IF($N254=0,IF(AND(OR(1=7,1=12),1&gt;=$K254,1&lt;=IF($L254="",12,$L254)),$J254,0),IF(AND(1&gt;=$K254,1&lt;=IF($L254="",12,$L254),MOD(1-$K254,$N254)=0),$J254,0)))</f>
        <v>0</v>
      </c>
      <c r="P254" s="19" t="n">
        <f aca="false">IF(OR($M254="",$M254="ERR",$J254="",$K254="",$N254=""),0,IF($N254=0,IF(AND(OR(2=7,2=12),2&gt;=$K254,2&lt;=IF($L254="",12,$L254)),$J254,0),IF(AND(2&gt;=$K254,2&lt;=IF($L254="",12,$L254),MOD(2-$K254,$N254)=0),$J254,0)))</f>
        <v>0</v>
      </c>
      <c r="Q254" s="19" t="n">
        <f aca="false">IF(OR($M254="",$M254="ERR",$J254="",$K254="",$N254=""),0,IF($N254=0,IF(AND(OR(3=7,3=12),3&gt;=$K254,3&lt;=IF($L254="",12,$L254)),$J254,0),IF(AND(3&gt;=$K254,3&lt;=IF($L254="",12,$L254),MOD(3-$K254,$N254)=0),$J254,0)))</f>
        <v>0</v>
      </c>
      <c r="R254" s="19" t="n">
        <f aca="false">IF(OR($M254="",$M254="ERR",$J254="",$K254="",$N254=""),0,IF($N254=0,IF(AND(OR(4=7,4=12),4&gt;=$K254,4&lt;=IF($L254="",12,$L254)),$J254,0),IF(AND(4&gt;=$K254,4&lt;=IF($L254="",12,$L254),MOD(4-$K254,$N254)=0),$J254,0)))</f>
        <v>0</v>
      </c>
      <c r="S254" s="19" t="n">
        <f aca="false">IF(OR($M254="",$M254="ERR",$J254="",$K254="",$N254=""),0,IF($N254=0,IF(AND(OR(5=7,5=12),5&gt;=$K254,5&lt;=IF($L254="",12,$L254)),$J254,0),IF(AND(5&gt;=$K254,5&lt;=IF($L254="",12,$L254),MOD(5-$K254,$N254)=0),$J254,0)))</f>
        <v>0</v>
      </c>
      <c r="T254" s="19" t="n">
        <f aca="false">IF(OR($M254="",$M254="ERR",$J254="",$K254="",$N254=""),0,IF($N254=0,IF(AND(OR(6=7,6=12),6&gt;=$K254,6&lt;=IF($L254="",12,$L254)),$J254,0),IF(AND(6&gt;=$K254,6&lt;=IF($L254="",12,$L254),MOD(6-$K254,$N254)=0),$J254,0)))</f>
        <v>0</v>
      </c>
      <c r="U254" s="19" t="n">
        <f aca="false">IF(OR($M254="",$M254="ERR",$J254="",$K254="",$N254=""),0,IF($N254=0,IF(AND(OR(7=7,7=12),7&gt;=$K254,7&lt;=IF($L254="",12,$L254)),$J254,0),IF(AND(7&gt;=$K254,7&lt;=IF($L254="",12,$L254),MOD(7-$K254,$N254)=0),$J254,0)))</f>
        <v>0</v>
      </c>
      <c r="V254" s="19" t="n">
        <f aca="false">IF(OR($M254="",$M254="ERR",$J254="",$K254="",$N254=""),0,IF($N254=0,IF(AND(OR(8=7,8=12),8&gt;=$K254,8&lt;=IF($L254="",12,$L254)),$J254,0),IF(AND(8&gt;=$K254,8&lt;=IF($L254="",12,$L254),MOD(8-$K254,$N254)=0),$J254,0)))</f>
        <v>0</v>
      </c>
      <c r="W254" s="19" t="n">
        <f aca="false">IF(OR($M254="",$M254="ERR",$J254="",$K254="",$N254=""),0,IF($N254=0,IF(AND(OR(9=7,9=12),9&gt;=$K254,9&lt;=IF($L254="",12,$L254)),$J254,0),IF(AND(9&gt;=$K254,9&lt;=IF($L254="",12,$L254),MOD(9-$K254,$N254)=0),$J254,0)))</f>
        <v>0</v>
      </c>
      <c r="X254" s="19" t="n">
        <f aca="false">IF(OR($M254="",$M254="ERR",$J254="",$K254="",$N254=""),0,IF($N254=0,IF(AND(OR(10=7,10=12),10&gt;=$K254,10&lt;=IF($L254="",12,$L254)),$J254,0),IF(AND(10&gt;=$K254,10&lt;=IF($L254="",12,$L254),MOD(10-$K254,$N254)=0),$J254,0)))</f>
        <v>0</v>
      </c>
      <c r="Y254" s="19" t="n">
        <f aca="false">IF(OR($M254="",$M254="ERR",$J254="",$K254="",$N254=""),0,IF($N254=0,IF(AND(OR(11=7,11=12),11&gt;=$K254,11&lt;=IF($L254="",12,$L254)),$J254,0),IF(AND(11&gt;=$K254,11&lt;=IF($L254="",12,$L254),MOD(11-$K254,$N254)=0),$J254,0)))</f>
        <v>0</v>
      </c>
      <c r="Z254" s="19" t="n">
        <f aca="false">IF(OR($M254="",$M254="ERR",$J254="",$K254="",$N254=""),0,IF($N254=0,IF(AND(OR(12=7,12=12),12&gt;=$K254,12&lt;=IF($L254="",12,$L254)),$J254,0),IF(AND(12&gt;=$K254,12&lt;=IF($L254="",12,$L254),MOD(12-$K254,$N254)=0),$J254,0)))</f>
        <v>0</v>
      </c>
      <c r="AA254" s="36" t="n">
        <f aca="false">SUM(O254:Z254)</f>
        <v>0</v>
      </c>
      <c r="AB254" s="15" t="str">
        <f aca="false">IF(AND($B254="",$D254="",$J254=""),"",IF($B254="","Falta código",IF(ISNA(MATCH($B254,LST_COD,0)),"Código no registrado en Trabajadores",IF($E254="","Concepto no está en el catálogo",IF($M254="ERR","Retención de otro empleador: Origen = Otro empleador",IF(OR($J254="",$K254=""),"Falta monto o mes",IF(OR($K254&lt;1,$K254&gt;12),"Mes inicio inválido",IF(AND($L254&lt;&gt;"",OR($L254&lt;$K254,$L254&gt;12)),"Mes fin inválido",IF($N254="","Falta frecuencia",IF(AND($G254&lt;&gt;"Otro empleador",SUMPRODUCT(($O254:$Z254&lt;&gt;0)*(((COLUMN($O254:$Z254)-14)&lt;INDEX(Trabajadores!$M$6:$M$105,MATCH($B254,LST_COD,0)))+((COLUMN($O254:$Z254)-14)&gt;INDEX(Trabajadores!$N$6:$N$105,MATCH($B254,LST_COD,0)))))&gt;0),"Aviso: hay meses fuera del periodo laboral","OK"))))))))))</f>
        <v/>
      </c>
    </row>
    <row r="255" customFormat="false" ht="15" hidden="false" customHeight="false" outlineLevel="0" collapsed="false">
      <c r="A255" s="23" t="n">
        <v>250</v>
      </c>
      <c r="B255" s="7"/>
      <c r="C255" s="35" t="str">
        <f aca="false">IF($B255="","",IFERROR(INDEX(Trabajadores!$D$6:$D$105,MATCH($B255,LST_COD,0)),"¿Código?"))</f>
        <v/>
      </c>
      <c r="D255" s="30"/>
      <c r="E255" s="9" t="str">
        <f aca="false">IF($D255="","",IFERROR(VLOOKUP($D255,CONC_TABLA,2,FALSE()),""))</f>
        <v/>
      </c>
      <c r="F255" s="9" t="str">
        <f aca="false">IF($D255="","",IFERROR(VLOOKUP($D255,CONC_TABLA,3,FALSE()),""))</f>
        <v/>
      </c>
      <c r="G255" s="30"/>
      <c r="H255" s="30"/>
      <c r="I255" s="30"/>
      <c r="J255" s="29"/>
      <c r="K255" s="28"/>
      <c r="L255" s="28"/>
      <c r="M255" s="9" t="str">
        <f aca="false">IF(OR($B255="",$E255=""),"",IF($E255="INA","INA",IF($G255="Otro empleador",IF($E255="RET","RETO",IF($E255="ORD","OTO","OTX")),IF($E255="RET","ERR",$E255))))</f>
        <v/>
      </c>
      <c r="N255" s="9" t="str">
        <f aca="false">IF($I255="","",IFERROR(VLOOKUP($I255,FREC_TABLA,2,FALSE()),""))</f>
        <v/>
      </c>
      <c r="O255" s="19" t="n">
        <f aca="false">IF(OR($M255="",$M255="ERR",$J255="",$K255="",$N255=""),0,IF($N255=0,IF(AND(OR(1=7,1=12),1&gt;=$K255,1&lt;=IF($L255="",12,$L255)),$J255,0),IF(AND(1&gt;=$K255,1&lt;=IF($L255="",12,$L255),MOD(1-$K255,$N255)=0),$J255,0)))</f>
        <v>0</v>
      </c>
      <c r="P255" s="19" t="n">
        <f aca="false">IF(OR($M255="",$M255="ERR",$J255="",$K255="",$N255=""),0,IF($N255=0,IF(AND(OR(2=7,2=12),2&gt;=$K255,2&lt;=IF($L255="",12,$L255)),$J255,0),IF(AND(2&gt;=$K255,2&lt;=IF($L255="",12,$L255),MOD(2-$K255,$N255)=0),$J255,0)))</f>
        <v>0</v>
      </c>
      <c r="Q255" s="19" t="n">
        <f aca="false">IF(OR($M255="",$M255="ERR",$J255="",$K255="",$N255=""),0,IF($N255=0,IF(AND(OR(3=7,3=12),3&gt;=$K255,3&lt;=IF($L255="",12,$L255)),$J255,0),IF(AND(3&gt;=$K255,3&lt;=IF($L255="",12,$L255),MOD(3-$K255,$N255)=0),$J255,0)))</f>
        <v>0</v>
      </c>
      <c r="R255" s="19" t="n">
        <f aca="false">IF(OR($M255="",$M255="ERR",$J255="",$K255="",$N255=""),0,IF($N255=0,IF(AND(OR(4=7,4=12),4&gt;=$K255,4&lt;=IF($L255="",12,$L255)),$J255,0),IF(AND(4&gt;=$K255,4&lt;=IF($L255="",12,$L255),MOD(4-$K255,$N255)=0),$J255,0)))</f>
        <v>0</v>
      </c>
      <c r="S255" s="19" t="n">
        <f aca="false">IF(OR($M255="",$M255="ERR",$J255="",$K255="",$N255=""),0,IF($N255=0,IF(AND(OR(5=7,5=12),5&gt;=$K255,5&lt;=IF($L255="",12,$L255)),$J255,0),IF(AND(5&gt;=$K255,5&lt;=IF($L255="",12,$L255),MOD(5-$K255,$N255)=0),$J255,0)))</f>
        <v>0</v>
      </c>
      <c r="T255" s="19" t="n">
        <f aca="false">IF(OR($M255="",$M255="ERR",$J255="",$K255="",$N255=""),0,IF($N255=0,IF(AND(OR(6=7,6=12),6&gt;=$K255,6&lt;=IF($L255="",12,$L255)),$J255,0),IF(AND(6&gt;=$K255,6&lt;=IF($L255="",12,$L255),MOD(6-$K255,$N255)=0),$J255,0)))</f>
        <v>0</v>
      </c>
      <c r="U255" s="19" t="n">
        <f aca="false">IF(OR($M255="",$M255="ERR",$J255="",$K255="",$N255=""),0,IF($N255=0,IF(AND(OR(7=7,7=12),7&gt;=$K255,7&lt;=IF($L255="",12,$L255)),$J255,0),IF(AND(7&gt;=$K255,7&lt;=IF($L255="",12,$L255),MOD(7-$K255,$N255)=0),$J255,0)))</f>
        <v>0</v>
      </c>
      <c r="V255" s="19" t="n">
        <f aca="false">IF(OR($M255="",$M255="ERR",$J255="",$K255="",$N255=""),0,IF($N255=0,IF(AND(OR(8=7,8=12),8&gt;=$K255,8&lt;=IF($L255="",12,$L255)),$J255,0),IF(AND(8&gt;=$K255,8&lt;=IF($L255="",12,$L255),MOD(8-$K255,$N255)=0),$J255,0)))</f>
        <v>0</v>
      </c>
      <c r="W255" s="19" t="n">
        <f aca="false">IF(OR($M255="",$M255="ERR",$J255="",$K255="",$N255=""),0,IF($N255=0,IF(AND(OR(9=7,9=12),9&gt;=$K255,9&lt;=IF($L255="",12,$L255)),$J255,0),IF(AND(9&gt;=$K255,9&lt;=IF($L255="",12,$L255),MOD(9-$K255,$N255)=0),$J255,0)))</f>
        <v>0</v>
      </c>
      <c r="X255" s="19" t="n">
        <f aca="false">IF(OR($M255="",$M255="ERR",$J255="",$K255="",$N255=""),0,IF($N255=0,IF(AND(OR(10=7,10=12),10&gt;=$K255,10&lt;=IF($L255="",12,$L255)),$J255,0),IF(AND(10&gt;=$K255,10&lt;=IF($L255="",12,$L255),MOD(10-$K255,$N255)=0),$J255,0)))</f>
        <v>0</v>
      </c>
      <c r="Y255" s="19" t="n">
        <f aca="false">IF(OR($M255="",$M255="ERR",$J255="",$K255="",$N255=""),0,IF($N255=0,IF(AND(OR(11=7,11=12),11&gt;=$K255,11&lt;=IF($L255="",12,$L255)),$J255,0),IF(AND(11&gt;=$K255,11&lt;=IF($L255="",12,$L255),MOD(11-$K255,$N255)=0),$J255,0)))</f>
        <v>0</v>
      </c>
      <c r="Z255" s="19" t="n">
        <f aca="false">IF(OR($M255="",$M255="ERR",$J255="",$K255="",$N255=""),0,IF($N255=0,IF(AND(OR(12=7,12=12),12&gt;=$K255,12&lt;=IF($L255="",12,$L255)),$J255,0),IF(AND(12&gt;=$K255,12&lt;=IF($L255="",12,$L255),MOD(12-$K255,$N255)=0),$J255,0)))</f>
        <v>0</v>
      </c>
      <c r="AA255" s="36" t="n">
        <f aca="false">SUM(O255:Z255)</f>
        <v>0</v>
      </c>
      <c r="AB255" s="15" t="str">
        <f aca="false">IF(AND($B255="",$D255="",$J255=""),"",IF($B255="","Falta código",IF(ISNA(MATCH($B255,LST_COD,0)),"Código no registrado en Trabajadores",IF($E255="","Concepto no está en el catálogo",IF($M255="ERR","Retención de otro empleador: Origen = Otro empleador",IF(OR($J255="",$K255=""),"Falta monto o mes",IF(OR($K255&lt;1,$K255&gt;12),"Mes inicio inválido",IF(AND($L255&lt;&gt;"",OR($L255&lt;$K255,$L255&gt;12)),"Mes fin inválido",IF($N255="","Falta frecuencia",IF(AND($G255&lt;&gt;"Otro empleador",SUMPRODUCT(($O255:$Z255&lt;&gt;0)*(((COLUMN($O255:$Z255)-14)&lt;INDEX(Trabajadores!$M$6:$M$105,MATCH($B255,LST_COD,0)))+((COLUMN($O255:$Z255)-14)&gt;INDEX(Trabajadores!$N$6:$N$105,MATCH($B255,LST_COD,0)))))&gt;0),"Aviso: hay meses fuera del periodo laboral","OK"))))))))))</f>
        <v/>
      </c>
    </row>
    <row r="256" customFormat="false" ht="15" hidden="false" customHeight="false" outlineLevel="0" collapsed="false">
      <c r="A256" s="23" t="n">
        <v>251</v>
      </c>
      <c r="B256" s="7"/>
      <c r="C256" s="35" t="str">
        <f aca="false">IF($B256="","",IFERROR(INDEX(Trabajadores!$D$6:$D$105,MATCH($B256,LST_COD,0)),"¿Código?"))</f>
        <v/>
      </c>
      <c r="D256" s="30"/>
      <c r="E256" s="9" t="str">
        <f aca="false">IF($D256="","",IFERROR(VLOOKUP($D256,CONC_TABLA,2,FALSE()),""))</f>
        <v/>
      </c>
      <c r="F256" s="9" t="str">
        <f aca="false">IF($D256="","",IFERROR(VLOOKUP($D256,CONC_TABLA,3,FALSE()),""))</f>
        <v/>
      </c>
      <c r="G256" s="30"/>
      <c r="H256" s="30"/>
      <c r="I256" s="30"/>
      <c r="J256" s="29"/>
      <c r="K256" s="28"/>
      <c r="L256" s="28"/>
      <c r="M256" s="9" t="str">
        <f aca="false">IF(OR($B256="",$E256=""),"",IF($E256="INA","INA",IF($G256="Otro empleador",IF($E256="RET","RETO",IF($E256="ORD","OTO","OTX")),IF($E256="RET","ERR",$E256))))</f>
        <v/>
      </c>
      <c r="N256" s="9" t="str">
        <f aca="false">IF($I256="","",IFERROR(VLOOKUP($I256,FREC_TABLA,2,FALSE()),""))</f>
        <v/>
      </c>
      <c r="O256" s="19" t="n">
        <f aca="false">IF(OR($M256="",$M256="ERR",$J256="",$K256="",$N256=""),0,IF($N256=0,IF(AND(OR(1=7,1=12),1&gt;=$K256,1&lt;=IF($L256="",12,$L256)),$J256,0),IF(AND(1&gt;=$K256,1&lt;=IF($L256="",12,$L256),MOD(1-$K256,$N256)=0),$J256,0)))</f>
        <v>0</v>
      </c>
      <c r="P256" s="19" t="n">
        <f aca="false">IF(OR($M256="",$M256="ERR",$J256="",$K256="",$N256=""),0,IF($N256=0,IF(AND(OR(2=7,2=12),2&gt;=$K256,2&lt;=IF($L256="",12,$L256)),$J256,0),IF(AND(2&gt;=$K256,2&lt;=IF($L256="",12,$L256),MOD(2-$K256,$N256)=0),$J256,0)))</f>
        <v>0</v>
      </c>
      <c r="Q256" s="19" t="n">
        <f aca="false">IF(OR($M256="",$M256="ERR",$J256="",$K256="",$N256=""),0,IF($N256=0,IF(AND(OR(3=7,3=12),3&gt;=$K256,3&lt;=IF($L256="",12,$L256)),$J256,0),IF(AND(3&gt;=$K256,3&lt;=IF($L256="",12,$L256),MOD(3-$K256,$N256)=0),$J256,0)))</f>
        <v>0</v>
      </c>
      <c r="R256" s="19" t="n">
        <f aca="false">IF(OR($M256="",$M256="ERR",$J256="",$K256="",$N256=""),0,IF($N256=0,IF(AND(OR(4=7,4=12),4&gt;=$K256,4&lt;=IF($L256="",12,$L256)),$J256,0),IF(AND(4&gt;=$K256,4&lt;=IF($L256="",12,$L256),MOD(4-$K256,$N256)=0),$J256,0)))</f>
        <v>0</v>
      </c>
      <c r="S256" s="19" t="n">
        <f aca="false">IF(OR($M256="",$M256="ERR",$J256="",$K256="",$N256=""),0,IF($N256=0,IF(AND(OR(5=7,5=12),5&gt;=$K256,5&lt;=IF($L256="",12,$L256)),$J256,0),IF(AND(5&gt;=$K256,5&lt;=IF($L256="",12,$L256),MOD(5-$K256,$N256)=0),$J256,0)))</f>
        <v>0</v>
      </c>
      <c r="T256" s="19" t="n">
        <f aca="false">IF(OR($M256="",$M256="ERR",$J256="",$K256="",$N256=""),0,IF($N256=0,IF(AND(OR(6=7,6=12),6&gt;=$K256,6&lt;=IF($L256="",12,$L256)),$J256,0),IF(AND(6&gt;=$K256,6&lt;=IF($L256="",12,$L256),MOD(6-$K256,$N256)=0),$J256,0)))</f>
        <v>0</v>
      </c>
      <c r="U256" s="19" t="n">
        <f aca="false">IF(OR($M256="",$M256="ERR",$J256="",$K256="",$N256=""),0,IF($N256=0,IF(AND(OR(7=7,7=12),7&gt;=$K256,7&lt;=IF($L256="",12,$L256)),$J256,0),IF(AND(7&gt;=$K256,7&lt;=IF($L256="",12,$L256),MOD(7-$K256,$N256)=0),$J256,0)))</f>
        <v>0</v>
      </c>
      <c r="V256" s="19" t="n">
        <f aca="false">IF(OR($M256="",$M256="ERR",$J256="",$K256="",$N256=""),0,IF($N256=0,IF(AND(OR(8=7,8=12),8&gt;=$K256,8&lt;=IF($L256="",12,$L256)),$J256,0),IF(AND(8&gt;=$K256,8&lt;=IF($L256="",12,$L256),MOD(8-$K256,$N256)=0),$J256,0)))</f>
        <v>0</v>
      </c>
      <c r="W256" s="19" t="n">
        <f aca="false">IF(OR($M256="",$M256="ERR",$J256="",$K256="",$N256=""),0,IF($N256=0,IF(AND(OR(9=7,9=12),9&gt;=$K256,9&lt;=IF($L256="",12,$L256)),$J256,0),IF(AND(9&gt;=$K256,9&lt;=IF($L256="",12,$L256),MOD(9-$K256,$N256)=0),$J256,0)))</f>
        <v>0</v>
      </c>
      <c r="X256" s="19" t="n">
        <f aca="false">IF(OR($M256="",$M256="ERR",$J256="",$K256="",$N256=""),0,IF($N256=0,IF(AND(OR(10=7,10=12),10&gt;=$K256,10&lt;=IF($L256="",12,$L256)),$J256,0),IF(AND(10&gt;=$K256,10&lt;=IF($L256="",12,$L256),MOD(10-$K256,$N256)=0),$J256,0)))</f>
        <v>0</v>
      </c>
      <c r="Y256" s="19" t="n">
        <f aca="false">IF(OR($M256="",$M256="ERR",$J256="",$K256="",$N256=""),0,IF($N256=0,IF(AND(OR(11=7,11=12),11&gt;=$K256,11&lt;=IF($L256="",12,$L256)),$J256,0),IF(AND(11&gt;=$K256,11&lt;=IF($L256="",12,$L256),MOD(11-$K256,$N256)=0),$J256,0)))</f>
        <v>0</v>
      </c>
      <c r="Z256" s="19" t="n">
        <f aca="false">IF(OR($M256="",$M256="ERR",$J256="",$K256="",$N256=""),0,IF($N256=0,IF(AND(OR(12=7,12=12),12&gt;=$K256,12&lt;=IF($L256="",12,$L256)),$J256,0),IF(AND(12&gt;=$K256,12&lt;=IF($L256="",12,$L256),MOD(12-$K256,$N256)=0),$J256,0)))</f>
        <v>0</v>
      </c>
      <c r="AA256" s="36" t="n">
        <f aca="false">SUM(O256:Z256)</f>
        <v>0</v>
      </c>
      <c r="AB256" s="15" t="str">
        <f aca="false">IF(AND($B256="",$D256="",$J256=""),"",IF($B256="","Falta código",IF(ISNA(MATCH($B256,LST_COD,0)),"Código no registrado en Trabajadores",IF($E256="","Concepto no está en el catálogo",IF($M256="ERR","Retención de otro empleador: Origen = Otro empleador",IF(OR($J256="",$K256=""),"Falta monto o mes",IF(OR($K256&lt;1,$K256&gt;12),"Mes inicio inválido",IF(AND($L256&lt;&gt;"",OR($L256&lt;$K256,$L256&gt;12)),"Mes fin inválido",IF($N256="","Falta frecuencia",IF(AND($G256&lt;&gt;"Otro empleador",SUMPRODUCT(($O256:$Z256&lt;&gt;0)*(((COLUMN($O256:$Z256)-14)&lt;INDEX(Trabajadores!$M$6:$M$105,MATCH($B256,LST_COD,0)))+((COLUMN($O256:$Z256)-14)&gt;INDEX(Trabajadores!$N$6:$N$105,MATCH($B256,LST_COD,0)))))&gt;0),"Aviso: hay meses fuera del periodo laboral","OK"))))))))))</f>
        <v/>
      </c>
    </row>
    <row r="257" customFormat="false" ht="15" hidden="false" customHeight="false" outlineLevel="0" collapsed="false">
      <c r="A257" s="23" t="n">
        <v>252</v>
      </c>
      <c r="B257" s="7"/>
      <c r="C257" s="35" t="str">
        <f aca="false">IF($B257="","",IFERROR(INDEX(Trabajadores!$D$6:$D$105,MATCH($B257,LST_COD,0)),"¿Código?"))</f>
        <v/>
      </c>
      <c r="D257" s="30"/>
      <c r="E257" s="9" t="str">
        <f aca="false">IF($D257="","",IFERROR(VLOOKUP($D257,CONC_TABLA,2,FALSE()),""))</f>
        <v/>
      </c>
      <c r="F257" s="9" t="str">
        <f aca="false">IF($D257="","",IFERROR(VLOOKUP($D257,CONC_TABLA,3,FALSE()),""))</f>
        <v/>
      </c>
      <c r="G257" s="30"/>
      <c r="H257" s="30"/>
      <c r="I257" s="30"/>
      <c r="J257" s="29"/>
      <c r="K257" s="28"/>
      <c r="L257" s="28"/>
      <c r="M257" s="9" t="str">
        <f aca="false">IF(OR($B257="",$E257=""),"",IF($E257="INA","INA",IF($G257="Otro empleador",IF($E257="RET","RETO",IF($E257="ORD","OTO","OTX")),IF($E257="RET","ERR",$E257))))</f>
        <v/>
      </c>
      <c r="N257" s="9" t="str">
        <f aca="false">IF($I257="","",IFERROR(VLOOKUP($I257,FREC_TABLA,2,FALSE()),""))</f>
        <v/>
      </c>
      <c r="O257" s="19" t="n">
        <f aca="false">IF(OR($M257="",$M257="ERR",$J257="",$K257="",$N257=""),0,IF($N257=0,IF(AND(OR(1=7,1=12),1&gt;=$K257,1&lt;=IF($L257="",12,$L257)),$J257,0),IF(AND(1&gt;=$K257,1&lt;=IF($L257="",12,$L257),MOD(1-$K257,$N257)=0),$J257,0)))</f>
        <v>0</v>
      </c>
      <c r="P257" s="19" t="n">
        <f aca="false">IF(OR($M257="",$M257="ERR",$J257="",$K257="",$N257=""),0,IF($N257=0,IF(AND(OR(2=7,2=12),2&gt;=$K257,2&lt;=IF($L257="",12,$L257)),$J257,0),IF(AND(2&gt;=$K257,2&lt;=IF($L257="",12,$L257),MOD(2-$K257,$N257)=0),$J257,0)))</f>
        <v>0</v>
      </c>
      <c r="Q257" s="19" t="n">
        <f aca="false">IF(OR($M257="",$M257="ERR",$J257="",$K257="",$N257=""),0,IF($N257=0,IF(AND(OR(3=7,3=12),3&gt;=$K257,3&lt;=IF($L257="",12,$L257)),$J257,0),IF(AND(3&gt;=$K257,3&lt;=IF($L257="",12,$L257),MOD(3-$K257,$N257)=0),$J257,0)))</f>
        <v>0</v>
      </c>
      <c r="R257" s="19" t="n">
        <f aca="false">IF(OR($M257="",$M257="ERR",$J257="",$K257="",$N257=""),0,IF($N257=0,IF(AND(OR(4=7,4=12),4&gt;=$K257,4&lt;=IF($L257="",12,$L257)),$J257,0),IF(AND(4&gt;=$K257,4&lt;=IF($L257="",12,$L257),MOD(4-$K257,$N257)=0),$J257,0)))</f>
        <v>0</v>
      </c>
      <c r="S257" s="19" t="n">
        <f aca="false">IF(OR($M257="",$M257="ERR",$J257="",$K257="",$N257=""),0,IF($N257=0,IF(AND(OR(5=7,5=12),5&gt;=$K257,5&lt;=IF($L257="",12,$L257)),$J257,0),IF(AND(5&gt;=$K257,5&lt;=IF($L257="",12,$L257),MOD(5-$K257,$N257)=0),$J257,0)))</f>
        <v>0</v>
      </c>
      <c r="T257" s="19" t="n">
        <f aca="false">IF(OR($M257="",$M257="ERR",$J257="",$K257="",$N257=""),0,IF($N257=0,IF(AND(OR(6=7,6=12),6&gt;=$K257,6&lt;=IF($L257="",12,$L257)),$J257,0),IF(AND(6&gt;=$K257,6&lt;=IF($L257="",12,$L257),MOD(6-$K257,$N257)=0),$J257,0)))</f>
        <v>0</v>
      </c>
      <c r="U257" s="19" t="n">
        <f aca="false">IF(OR($M257="",$M257="ERR",$J257="",$K257="",$N257=""),0,IF($N257=0,IF(AND(OR(7=7,7=12),7&gt;=$K257,7&lt;=IF($L257="",12,$L257)),$J257,0),IF(AND(7&gt;=$K257,7&lt;=IF($L257="",12,$L257),MOD(7-$K257,$N257)=0),$J257,0)))</f>
        <v>0</v>
      </c>
      <c r="V257" s="19" t="n">
        <f aca="false">IF(OR($M257="",$M257="ERR",$J257="",$K257="",$N257=""),0,IF($N257=0,IF(AND(OR(8=7,8=12),8&gt;=$K257,8&lt;=IF($L257="",12,$L257)),$J257,0),IF(AND(8&gt;=$K257,8&lt;=IF($L257="",12,$L257),MOD(8-$K257,$N257)=0),$J257,0)))</f>
        <v>0</v>
      </c>
      <c r="W257" s="19" t="n">
        <f aca="false">IF(OR($M257="",$M257="ERR",$J257="",$K257="",$N257=""),0,IF($N257=0,IF(AND(OR(9=7,9=12),9&gt;=$K257,9&lt;=IF($L257="",12,$L257)),$J257,0),IF(AND(9&gt;=$K257,9&lt;=IF($L257="",12,$L257),MOD(9-$K257,$N257)=0),$J257,0)))</f>
        <v>0</v>
      </c>
      <c r="X257" s="19" t="n">
        <f aca="false">IF(OR($M257="",$M257="ERR",$J257="",$K257="",$N257=""),0,IF($N257=0,IF(AND(OR(10=7,10=12),10&gt;=$K257,10&lt;=IF($L257="",12,$L257)),$J257,0),IF(AND(10&gt;=$K257,10&lt;=IF($L257="",12,$L257),MOD(10-$K257,$N257)=0),$J257,0)))</f>
        <v>0</v>
      </c>
      <c r="Y257" s="19" t="n">
        <f aca="false">IF(OR($M257="",$M257="ERR",$J257="",$K257="",$N257=""),0,IF($N257=0,IF(AND(OR(11=7,11=12),11&gt;=$K257,11&lt;=IF($L257="",12,$L257)),$J257,0),IF(AND(11&gt;=$K257,11&lt;=IF($L257="",12,$L257),MOD(11-$K257,$N257)=0),$J257,0)))</f>
        <v>0</v>
      </c>
      <c r="Z257" s="19" t="n">
        <f aca="false">IF(OR($M257="",$M257="ERR",$J257="",$K257="",$N257=""),0,IF($N257=0,IF(AND(OR(12=7,12=12),12&gt;=$K257,12&lt;=IF($L257="",12,$L257)),$J257,0),IF(AND(12&gt;=$K257,12&lt;=IF($L257="",12,$L257),MOD(12-$K257,$N257)=0),$J257,0)))</f>
        <v>0</v>
      </c>
      <c r="AA257" s="36" t="n">
        <f aca="false">SUM(O257:Z257)</f>
        <v>0</v>
      </c>
      <c r="AB257" s="15" t="str">
        <f aca="false">IF(AND($B257="",$D257="",$J257=""),"",IF($B257="","Falta código",IF(ISNA(MATCH($B257,LST_COD,0)),"Código no registrado en Trabajadores",IF($E257="","Concepto no está en el catálogo",IF($M257="ERR","Retención de otro empleador: Origen = Otro empleador",IF(OR($J257="",$K257=""),"Falta monto o mes",IF(OR($K257&lt;1,$K257&gt;12),"Mes inicio inválido",IF(AND($L257&lt;&gt;"",OR($L257&lt;$K257,$L257&gt;12)),"Mes fin inválido",IF($N257="","Falta frecuencia",IF(AND($G257&lt;&gt;"Otro empleador",SUMPRODUCT(($O257:$Z257&lt;&gt;0)*(((COLUMN($O257:$Z257)-14)&lt;INDEX(Trabajadores!$M$6:$M$105,MATCH($B257,LST_COD,0)))+((COLUMN($O257:$Z257)-14)&gt;INDEX(Trabajadores!$N$6:$N$105,MATCH($B257,LST_COD,0)))))&gt;0),"Aviso: hay meses fuera del periodo laboral","OK"))))))))))</f>
        <v/>
      </c>
    </row>
    <row r="258" customFormat="false" ht="15" hidden="false" customHeight="false" outlineLevel="0" collapsed="false">
      <c r="A258" s="23" t="n">
        <v>253</v>
      </c>
      <c r="B258" s="7"/>
      <c r="C258" s="35" t="str">
        <f aca="false">IF($B258="","",IFERROR(INDEX(Trabajadores!$D$6:$D$105,MATCH($B258,LST_COD,0)),"¿Código?"))</f>
        <v/>
      </c>
      <c r="D258" s="30"/>
      <c r="E258" s="9" t="str">
        <f aca="false">IF($D258="","",IFERROR(VLOOKUP($D258,CONC_TABLA,2,FALSE()),""))</f>
        <v/>
      </c>
      <c r="F258" s="9" t="str">
        <f aca="false">IF($D258="","",IFERROR(VLOOKUP($D258,CONC_TABLA,3,FALSE()),""))</f>
        <v/>
      </c>
      <c r="G258" s="30"/>
      <c r="H258" s="30"/>
      <c r="I258" s="30"/>
      <c r="J258" s="29"/>
      <c r="K258" s="28"/>
      <c r="L258" s="28"/>
      <c r="M258" s="9" t="str">
        <f aca="false">IF(OR($B258="",$E258=""),"",IF($E258="INA","INA",IF($G258="Otro empleador",IF($E258="RET","RETO",IF($E258="ORD","OTO","OTX")),IF($E258="RET","ERR",$E258))))</f>
        <v/>
      </c>
      <c r="N258" s="9" t="str">
        <f aca="false">IF($I258="","",IFERROR(VLOOKUP($I258,FREC_TABLA,2,FALSE()),""))</f>
        <v/>
      </c>
      <c r="O258" s="19" t="n">
        <f aca="false">IF(OR($M258="",$M258="ERR",$J258="",$K258="",$N258=""),0,IF($N258=0,IF(AND(OR(1=7,1=12),1&gt;=$K258,1&lt;=IF($L258="",12,$L258)),$J258,0),IF(AND(1&gt;=$K258,1&lt;=IF($L258="",12,$L258),MOD(1-$K258,$N258)=0),$J258,0)))</f>
        <v>0</v>
      </c>
      <c r="P258" s="19" t="n">
        <f aca="false">IF(OR($M258="",$M258="ERR",$J258="",$K258="",$N258=""),0,IF($N258=0,IF(AND(OR(2=7,2=12),2&gt;=$K258,2&lt;=IF($L258="",12,$L258)),$J258,0),IF(AND(2&gt;=$K258,2&lt;=IF($L258="",12,$L258),MOD(2-$K258,$N258)=0),$J258,0)))</f>
        <v>0</v>
      </c>
      <c r="Q258" s="19" t="n">
        <f aca="false">IF(OR($M258="",$M258="ERR",$J258="",$K258="",$N258=""),0,IF($N258=0,IF(AND(OR(3=7,3=12),3&gt;=$K258,3&lt;=IF($L258="",12,$L258)),$J258,0),IF(AND(3&gt;=$K258,3&lt;=IF($L258="",12,$L258),MOD(3-$K258,$N258)=0),$J258,0)))</f>
        <v>0</v>
      </c>
      <c r="R258" s="19" t="n">
        <f aca="false">IF(OR($M258="",$M258="ERR",$J258="",$K258="",$N258=""),0,IF($N258=0,IF(AND(OR(4=7,4=12),4&gt;=$K258,4&lt;=IF($L258="",12,$L258)),$J258,0),IF(AND(4&gt;=$K258,4&lt;=IF($L258="",12,$L258),MOD(4-$K258,$N258)=0),$J258,0)))</f>
        <v>0</v>
      </c>
      <c r="S258" s="19" t="n">
        <f aca="false">IF(OR($M258="",$M258="ERR",$J258="",$K258="",$N258=""),0,IF($N258=0,IF(AND(OR(5=7,5=12),5&gt;=$K258,5&lt;=IF($L258="",12,$L258)),$J258,0),IF(AND(5&gt;=$K258,5&lt;=IF($L258="",12,$L258),MOD(5-$K258,$N258)=0),$J258,0)))</f>
        <v>0</v>
      </c>
      <c r="T258" s="19" t="n">
        <f aca="false">IF(OR($M258="",$M258="ERR",$J258="",$K258="",$N258=""),0,IF($N258=0,IF(AND(OR(6=7,6=12),6&gt;=$K258,6&lt;=IF($L258="",12,$L258)),$J258,0),IF(AND(6&gt;=$K258,6&lt;=IF($L258="",12,$L258),MOD(6-$K258,$N258)=0),$J258,0)))</f>
        <v>0</v>
      </c>
      <c r="U258" s="19" t="n">
        <f aca="false">IF(OR($M258="",$M258="ERR",$J258="",$K258="",$N258=""),0,IF($N258=0,IF(AND(OR(7=7,7=12),7&gt;=$K258,7&lt;=IF($L258="",12,$L258)),$J258,0),IF(AND(7&gt;=$K258,7&lt;=IF($L258="",12,$L258),MOD(7-$K258,$N258)=0),$J258,0)))</f>
        <v>0</v>
      </c>
      <c r="V258" s="19" t="n">
        <f aca="false">IF(OR($M258="",$M258="ERR",$J258="",$K258="",$N258=""),0,IF($N258=0,IF(AND(OR(8=7,8=12),8&gt;=$K258,8&lt;=IF($L258="",12,$L258)),$J258,0),IF(AND(8&gt;=$K258,8&lt;=IF($L258="",12,$L258),MOD(8-$K258,$N258)=0),$J258,0)))</f>
        <v>0</v>
      </c>
      <c r="W258" s="19" t="n">
        <f aca="false">IF(OR($M258="",$M258="ERR",$J258="",$K258="",$N258=""),0,IF($N258=0,IF(AND(OR(9=7,9=12),9&gt;=$K258,9&lt;=IF($L258="",12,$L258)),$J258,0),IF(AND(9&gt;=$K258,9&lt;=IF($L258="",12,$L258),MOD(9-$K258,$N258)=0),$J258,0)))</f>
        <v>0</v>
      </c>
      <c r="X258" s="19" t="n">
        <f aca="false">IF(OR($M258="",$M258="ERR",$J258="",$K258="",$N258=""),0,IF($N258=0,IF(AND(OR(10=7,10=12),10&gt;=$K258,10&lt;=IF($L258="",12,$L258)),$J258,0),IF(AND(10&gt;=$K258,10&lt;=IF($L258="",12,$L258),MOD(10-$K258,$N258)=0),$J258,0)))</f>
        <v>0</v>
      </c>
      <c r="Y258" s="19" t="n">
        <f aca="false">IF(OR($M258="",$M258="ERR",$J258="",$K258="",$N258=""),0,IF($N258=0,IF(AND(OR(11=7,11=12),11&gt;=$K258,11&lt;=IF($L258="",12,$L258)),$J258,0),IF(AND(11&gt;=$K258,11&lt;=IF($L258="",12,$L258),MOD(11-$K258,$N258)=0),$J258,0)))</f>
        <v>0</v>
      </c>
      <c r="Z258" s="19" t="n">
        <f aca="false">IF(OR($M258="",$M258="ERR",$J258="",$K258="",$N258=""),0,IF($N258=0,IF(AND(OR(12=7,12=12),12&gt;=$K258,12&lt;=IF($L258="",12,$L258)),$J258,0),IF(AND(12&gt;=$K258,12&lt;=IF($L258="",12,$L258),MOD(12-$K258,$N258)=0),$J258,0)))</f>
        <v>0</v>
      </c>
      <c r="AA258" s="36" t="n">
        <f aca="false">SUM(O258:Z258)</f>
        <v>0</v>
      </c>
      <c r="AB258" s="15" t="str">
        <f aca="false">IF(AND($B258="",$D258="",$J258=""),"",IF($B258="","Falta código",IF(ISNA(MATCH($B258,LST_COD,0)),"Código no registrado en Trabajadores",IF($E258="","Concepto no está en el catálogo",IF($M258="ERR","Retención de otro empleador: Origen = Otro empleador",IF(OR($J258="",$K258=""),"Falta monto o mes",IF(OR($K258&lt;1,$K258&gt;12),"Mes inicio inválido",IF(AND($L258&lt;&gt;"",OR($L258&lt;$K258,$L258&gt;12)),"Mes fin inválido",IF($N258="","Falta frecuencia",IF(AND($G258&lt;&gt;"Otro empleador",SUMPRODUCT(($O258:$Z258&lt;&gt;0)*(((COLUMN($O258:$Z258)-14)&lt;INDEX(Trabajadores!$M$6:$M$105,MATCH($B258,LST_COD,0)))+((COLUMN($O258:$Z258)-14)&gt;INDEX(Trabajadores!$N$6:$N$105,MATCH($B258,LST_COD,0)))))&gt;0),"Aviso: hay meses fuera del periodo laboral","OK"))))))))))</f>
        <v/>
      </c>
    </row>
    <row r="259" customFormat="false" ht="15" hidden="false" customHeight="false" outlineLevel="0" collapsed="false">
      <c r="A259" s="23" t="n">
        <v>254</v>
      </c>
      <c r="B259" s="7"/>
      <c r="C259" s="35" t="str">
        <f aca="false">IF($B259="","",IFERROR(INDEX(Trabajadores!$D$6:$D$105,MATCH($B259,LST_COD,0)),"¿Código?"))</f>
        <v/>
      </c>
      <c r="D259" s="30"/>
      <c r="E259" s="9" t="str">
        <f aca="false">IF($D259="","",IFERROR(VLOOKUP($D259,CONC_TABLA,2,FALSE()),""))</f>
        <v/>
      </c>
      <c r="F259" s="9" t="str">
        <f aca="false">IF($D259="","",IFERROR(VLOOKUP($D259,CONC_TABLA,3,FALSE()),""))</f>
        <v/>
      </c>
      <c r="G259" s="30"/>
      <c r="H259" s="30"/>
      <c r="I259" s="30"/>
      <c r="J259" s="29"/>
      <c r="K259" s="28"/>
      <c r="L259" s="28"/>
      <c r="M259" s="9" t="str">
        <f aca="false">IF(OR($B259="",$E259=""),"",IF($E259="INA","INA",IF($G259="Otro empleador",IF($E259="RET","RETO",IF($E259="ORD","OTO","OTX")),IF($E259="RET","ERR",$E259))))</f>
        <v/>
      </c>
      <c r="N259" s="9" t="str">
        <f aca="false">IF($I259="","",IFERROR(VLOOKUP($I259,FREC_TABLA,2,FALSE()),""))</f>
        <v/>
      </c>
      <c r="O259" s="19" t="n">
        <f aca="false">IF(OR($M259="",$M259="ERR",$J259="",$K259="",$N259=""),0,IF($N259=0,IF(AND(OR(1=7,1=12),1&gt;=$K259,1&lt;=IF($L259="",12,$L259)),$J259,0),IF(AND(1&gt;=$K259,1&lt;=IF($L259="",12,$L259),MOD(1-$K259,$N259)=0),$J259,0)))</f>
        <v>0</v>
      </c>
      <c r="P259" s="19" t="n">
        <f aca="false">IF(OR($M259="",$M259="ERR",$J259="",$K259="",$N259=""),0,IF($N259=0,IF(AND(OR(2=7,2=12),2&gt;=$K259,2&lt;=IF($L259="",12,$L259)),$J259,0),IF(AND(2&gt;=$K259,2&lt;=IF($L259="",12,$L259),MOD(2-$K259,$N259)=0),$J259,0)))</f>
        <v>0</v>
      </c>
      <c r="Q259" s="19" t="n">
        <f aca="false">IF(OR($M259="",$M259="ERR",$J259="",$K259="",$N259=""),0,IF($N259=0,IF(AND(OR(3=7,3=12),3&gt;=$K259,3&lt;=IF($L259="",12,$L259)),$J259,0),IF(AND(3&gt;=$K259,3&lt;=IF($L259="",12,$L259),MOD(3-$K259,$N259)=0),$J259,0)))</f>
        <v>0</v>
      </c>
      <c r="R259" s="19" t="n">
        <f aca="false">IF(OR($M259="",$M259="ERR",$J259="",$K259="",$N259=""),0,IF($N259=0,IF(AND(OR(4=7,4=12),4&gt;=$K259,4&lt;=IF($L259="",12,$L259)),$J259,0),IF(AND(4&gt;=$K259,4&lt;=IF($L259="",12,$L259),MOD(4-$K259,$N259)=0),$J259,0)))</f>
        <v>0</v>
      </c>
      <c r="S259" s="19" t="n">
        <f aca="false">IF(OR($M259="",$M259="ERR",$J259="",$K259="",$N259=""),0,IF($N259=0,IF(AND(OR(5=7,5=12),5&gt;=$K259,5&lt;=IF($L259="",12,$L259)),$J259,0),IF(AND(5&gt;=$K259,5&lt;=IF($L259="",12,$L259),MOD(5-$K259,$N259)=0),$J259,0)))</f>
        <v>0</v>
      </c>
      <c r="T259" s="19" t="n">
        <f aca="false">IF(OR($M259="",$M259="ERR",$J259="",$K259="",$N259=""),0,IF($N259=0,IF(AND(OR(6=7,6=12),6&gt;=$K259,6&lt;=IF($L259="",12,$L259)),$J259,0),IF(AND(6&gt;=$K259,6&lt;=IF($L259="",12,$L259),MOD(6-$K259,$N259)=0),$J259,0)))</f>
        <v>0</v>
      </c>
      <c r="U259" s="19" t="n">
        <f aca="false">IF(OR($M259="",$M259="ERR",$J259="",$K259="",$N259=""),0,IF($N259=0,IF(AND(OR(7=7,7=12),7&gt;=$K259,7&lt;=IF($L259="",12,$L259)),$J259,0),IF(AND(7&gt;=$K259,7&lt;=IF($L259="",12,$L259),MOD(7-$K259,$N259)=0),$J259,0)))</f>
        <v>0</v>
      </c>
      <c r="V259" s="19" t="n">
        <f aca="false">IF(OR($M259="",$M259="ERR",$J259="",$K259="",$N259=""),0,IF($N259=0,IF(AND(OR(8=7,8=12),8&gt;=$K259,8&lt;=IF($L259="",12,$L259)),$J259,0),IF(AND(8&gt;=$K259,8&lt;=IF($L259="",12,$L259),MOD(8-$K259,$N259)=0),$J259,0)))</f>
        <v>0</v>
      </c>
      <c r="W259" s="19" t="n">
        <f aca="false">IF(OR($M259="",$M259="ERR",$J259="",$K259="",$N259=""),0,IF($N259=0,IF(AND(OR(9=7,9=12),9&gt;=$K259,9&lt;=IF($L259="",12,$L259)),$J259,0),IF(AND(9&gt;=$K259,9&lt;=IF($L259="",12,$L259),MOD(9-$K259,$N259)=0),$J259,0)))</f>
        <v>0</v>
      </c>
      <c r="X259" s="19" t="n">
        <f aca="false">IF(OR($M259="",$M259="ERR",$J259="",$K259="",$N259=""),0,IF($N259=0,IF(AND(OR(10=7,10=12),10&gt;=$K259,10&lt;=IF($L259="",12,$L259)),$J259,0),IF(AND(10&gt;=$K259,10&lt;=IF($L259="",12,$L259),MOD(10-$K259,$N259)=0),$J259,0)))</f>
        <v>0</v>
      </c>
      <c r="Y259" s="19" t="n">
        <f aca="false">IF(OR($M259="",$M259="ERR",$J259="",$K259="",$N259=""),0,IF($N259=0,IF(AND(OR(11=7,11=12),11&gt;=$K259,11&lt;=IF($L259="",12,$L259)),$J259,0),IF(AND(11&gt;=$K259,11&lt;=IF($L259="",12,$L259),MOD(11-$K259,$N259)=0),$J259,0)))</f>
        <v>0</v>
      </c>
      <c r="Z259" s="19" t="n">
        <f aca="false">IF(OR($M259="",$M259="ERR",$J259="",$K259="",$N259=""),0,IF($N259=0,IF(AND(OR(12=7,12=12),12&gt;=$K259,12&lt;=IF($L259="",12,$L259)),$J259,0),IF(AND(12&gt;=$K259,12&lt;=IF($L259="",12,$L259),MOD(12-$K259,$N259)=0),$J259,0)))</f>
        <v>0</v>
      </c>
      <c r="AA259" s="36" t="n">
        <f aca="false">SUM(O259:Z259)</f>
        <v>0</v>
      </c>
      <c r="AB259" s="15" t="str">
        <f aca="false">IF(AND($B259="",$D259="",$J259=""),"",IF($B259="","Falta código",IF(ISNA(MATCH($B259,LST_COD,0)),"Código no registrado en Trabajadores",IF($E259="","Concepto no está en el catálogo",IF($M259="ERR","Retención de otro empleador: Origen = Otro empleador",IF(OR($J259="",$K259=""),"Falta monto o mes",IF(OR($K259&lt;1,$K259&gt;12),"Mes inicio inválido",IF(AND($L259&lt;&gt;"",OR($L259&lt;$K259,$L259&gt;12)),"Mes fin inválido",IF($N259="","Falta frecuencia",IF(AND($G259&lt;&gt;"Otro empleador",SUMPRODUCT(($O259:$Z259&lt;&gt;0)*(((COLUMN($O259:$Z259)-14)&lt;INDEX(Trabajadores!$M$6:$M$105,MATCH($B259,LST_COD,0)))+((COLUMN($O259:$Z259)-14)&gt;INDEX(Trabajadores!$N$6:$N$105,MATCH($B259,LST_COD,0)))))&gt;0),"Aviso: hay meses fuera del periodo laboral","OK"))))))))))</f>
        <v/>
      </c>
    </row>
    <row r="260" customFormat="false" ht="15" hidden="false" customHeight="false" outlineLevel="0" collapsed="false">
      <c r="A260" s="23" t="n">
        <v>255</v>
      </c>
      <c r="B260" s="7"/>
      <c r="C260" s="35" t="str">
        <f aca="false">IF($B260="","",IFERROR(INDEX(Trabajadores!$D$6:$D$105,MATCH($B260,LST_COD,0)),"¿Código?"))</f>
        <v/>
      </c>
      <c r="D260" s="30"/>
      <c r="E260" s="9" t="str">
        <f aca="false">IF($D260="","",IFERROR(VLOOKUP($D260,CONC_TABLA,2,FALSE()),""))</f>
        <v/>
      </c>
      <c r="F260" s="9" t="str">
        <f aca="false">IF($D260="","",IFERROR(VLOOKUP($D260,CONC_TABLA,3,FALSE()),""))</f>
        <v/>
      </c>
      <c r="G260" s="30"/>
      <c r="H260" s="30"/>
      <c r="I260" s="30"/>
      <c r="J260" s="29"/>
      <c r="K260" s="28"/>
      <c r="L260" s="28"/>
      <c r="M260" s="9" t="str">
        <f aca="false">IF(OR($B260="",$E260=""),"",IF($E260="INA","INA",IF($G260="Otro empleador",IF($E260="RET","RETO",IF($E260="ORD","OTO","OTX")),IF($E260="RET","ERR",$E260))))</f>
        <v/>
      </c>
      <c r="N260" s="9" t="str">
        <f aca="false">IF($I260="","",IFERROR(VLOOKUP($I260,FREC_TABLA,2,FALSE()),""))</f>
        <v/>
      </c>
      <c r="O260" s="19" t="n">
        <f aca="false">IF(OR($M260="",$M260="ERR",$J260="",$K260="",$N260=""),0,IF($N260=0,IF(AND(OR(1=7,1=12),1&gt;=$K260,1&lt;=IF($L260="",12,$L260)),$J260,0),IF(AND(1&gt;=$K260,1&lt;=IF($L260="",12,$L260),MOD(1-$K260,$N260)=0),$J260,0)))</f>
        <v>0</v>
      </c>
      <c r="P260" s="19" t="n">
        <f aca="false">IF(OR($M260="",$M260="ERR",$J260="",$K260="",$N260=""),0,IF($N260=0,IF(AND(OR(2=7,2=12),2&gt;=$K260,2&lt;=IF($L260="",12,$L260)),$J260,0),IF(AND(2&gt;=$K260,2&lt;=IF($L260="",12,$L260),MOD(2-$K260,$N260)=0),$J260,0)))</f>
        <v>0</v>
      </c>
      <c r="Q260" s="19" t="n">
        <f aca="false">IF(OR($M260="",$M260="ERR",$J260="",$K260="",$N260=""),0,IF($N260=0,IF(AND(OR(3=7,3=12),3&gt;=$K260,3&lt;=IF($L260="",12,$L260)),$J260,0),IF(AND(3&gt;=$K260,3&lt;=IF($L260="",12,$L260),MOD(3-$K260,$N260)=0),$J260,0)))</f>
        <v>0</v>
      </c>
      <c r="R260" s="19" t="n">
        <f aca="false">IF(OR($M260="",$M260="ERR",$J260="",$K260="",$N260=""),0,IF($N260=0,IF(AND(OR(4=7,4=12),4&gt;=$K260,4&lt;=IF($L260="",12,$L260)),$J260,0),IF(AND(4&gt;=$K260,4&lt;=IF($L260="",12,$L260),MOD(4-$K260,$N260)=0),$J260,0)))</f>
        <v>0</v>
      </c>
      <c r="S260" s="19" t="n">
        <f aca="false">IF(OR($M260="",$M260="ERR",$J260="",$K260="",$N260=""),0,IF($N260=0,IF(AND(OR(5=7,5=12),5&gt;=$K260,5&lt;=IF($L260="",12,$L260)),$J260,0),IF(AND(5&gt;=$K260,5&lt;=IF($L260="",12,$L260),MOD(5-$K260,$N260)=0),$J260,0)))</f>
        <v>0</v>
      </c>
      <c r="T260" s="19" t="n">
        <f aca="false">IF(OR($M260="",$M260="ERR",$J260="",$K260="",$N260=""),0,IF($N260=0,IF(AND(OR(6=7,6=12),6&gt;=$K260,6&lt;=IF($L260="",12,$L260)),$J260,0),IF(AND(6&gt;=$K260,6&lt;=IF($L260="",12,$L260),MOD(6-$K260,$N260)=0),$J260,0)))</f>
        <v>0</v>
      </c>
      <c r="U260" s="19" t="n">
        <f aca="false">IF(OR($M260="",$M260="ERR",$J260="",$K260="",$N260=""),0,IF($N260=0,IF(AND(OR(7=7,7=12),7&gt;=$K260,7&lt;=IF($L260="",12,$L260)),$J260,0),IF(AND(7&gt;=$K260,7&lt;=IF($L260="",12,$L260),MOD(7-$K260,$N260)=0),$J260,0)))</f>
        <v>0</v>
      </c>
      <c r="V260" s="19" t="n">
        <f aca="false">IF(OR($M260="",$M260="ERR",$J260="",$K260="",$N260=""),0,IF($N260=0,IF(AND(OR(8=7,8=12),8&gt;=$K260,8&lt;=IF($L260="",12,$L260)),$J260,0),IF(AND(8&gt;=$K260,8&lt;=IF($L260="",12,$L260),MOD(8-$K260,$N260)=0),$J260,0)))</f>
        <v>0</v>
      </c>
      <c r="W260" s="19" t="n">
        <f aca="false">IF(OR($M260="",$M260="ERR",$J260="",$K260="",$N260=""),0,IF($N260=0,IF(AND(OR(9=7,9=12),9&gt;=$K260,9&lt;=IF($L260="",12,$L260)),$J260,0),IF(AND(9&gt;=$K260,9&lt;=IF($L260="",12,$L260),MOD(9-$K260,$N260)=0),$J260,0)))</f>
        <v>0</v>
      </c>
      <c r="X260" s="19" t="n">
        <f aca="false">IF(OR($M260="",$M260="ERR",$J260="",$K260="",$N260=""),0,IF($N260=0,IF(AND(OR(10=7,10=12),10&gt;=$K260,10&lt;=IF($L260="",12,$L260)),$J260,0),IF(AND(10&gt;=$K260,10&lt;=IF($L260="",12,$L260),MOD(10-$K260,$N260)=0),$J260,0)))</f>
        <v>0</v>
      </c>
      <c r="Y260" s="19" t="n">
        <f aca="false">IF(OR($M260="",$M260="ERR",$J260="",$K260="",$N260=""),0,IF($N260=0,IF(AND(OR(11=7,11=12),11&gt;=$K260,11&lt;=IF($L260="",12,$L260)),$J260,0),IF(AND(11&gt;=$K260,11&lt;=IF($L260="",12,$L260),MOD(11-$K260,$N260)=0),$J260,0)))</f>
        <v>0</v>
      </c>
      <c r="Z260" s="19" t="n">
        <f aca="false">IF(OR($M260="",$M260="ERR",$J260="",$K260="",$N260=""),0,IF($N260=0,IF(AND(OR(12=7,12=12),12&gt;=$K260,12&lt;=IF($L260="",12,$L260)),$J260,0),IF(AND(12&gt;=$K260,12&lt;=IF($L260="",12,$L260),MOD(12-$K260,$N260)=0),$J260,0)))</f>
        <v>0</v>
      </c>
      <c r="AA260" s="36" t="n">
        <f aca="false">SUM(O260:Z260)</f>
        <v>0</v>
      </c>
      <c r="AB260" s="15" t="str">
        <f aca="false">IF(AND($B260="",$D260="",$J260=""),"",IF($B260="","Falta código",IF(ISNA(MATCH($B260,LST_COD,0)),"Código no registrado en Trabajadores",IF($E260="","Concepto no está en el catálogo",IF($M260="ERR","Retención de otro empleador: Origen = Otro empleador",IF(OR($J260="",$K260=""),"Falta monto o mes",IF(OR($K260&lt;1,$K260&gt;12),"Mes inicio inválido",IF(AND($L260&lt;&gt;"",OR($L260&lt;$K260,$L260&gt;12)),"Mes fin inválido",IF($N260="","Falta frecuencia",IF(AND($G260&lt;&gt;"Otro empleador",SUMPRODUCT(($O260:$Z260&lt;&gt;0)*(((COLUMN($O260:$Z260)-14)&lt;INDEX(Trabajadores!$M$6:$M$105,MATCH($B260,LST_COD,0)))+((COLUMN($O260:$Z260)-14)&gt;INDEX(Trabajadores!$N$6:$N$105,MATCH($B260,LST_COD,0)))))&gt;0),"Aviso: hay meses fuera del periodo laboral","OK"))))))))))</f>
        <v/>
      </c>
    </row>
    <row r="261" customFormat="false" ht="15" hidden="false" customHeight="false" outlineLevel="0" collapsed="false">
      <c r="A261" s="23" t="n">
        <v>256</v>
      </c>
      <c r="B261" s="7"/>
      <c r="C261" s="35" t="str">
        <f aca="false">IF($B261="","",IFERROR(INDEX(Trabajadores!$D$6:$D$105,MATCH($B261,LST_COD,0)),"¿Código?"))</f>
        <v/>
      </c>
      <c r="D261" s="30"/>
      <c r="E261" s="9" t="str">
        <f aca="false">IF($D261="","",IFERROR(VLOOKUP($D261,CONC_TABLA,2,FALSE()),""))</f>
        <v/>
      </c>
      <c r="F261" s="9" t="str">
        <f aca="false">IF($D261="","",IFERROR(VLOOKUP($D261,CONC_TABLA,3,FALSE()),""))</f>
        <v/>
      </c>
      <c r="G261" s="30"/>
      <c r="H261" s="30"/>
      <c r="I261" s="30"/>
      <c r="J261" s="29"/>
      <c r="K261" s="28"/>
      <c r="L261" s="28"/>
      <c r="M261" s="9" t="str">
        <f aca="false">IF(OR($B261="",$E261=""),"",IF($E261="INA","INA",IF($G261="Otro empleador",IF($E261="RET","RETO",IF($E261="ORD","OTO","OTX")),IF($E261="RET","ERR",$E261))))</f>
        <v/>
      </c>
      <c r="N261" s="9" t="str">
        <f aca="false">IF($I261="","",IFERROR(VLOOKUP($I261,FREC_TABLA,2,FALSE()),""))</f>
        <v/>
      </c>
      <c r="O261" s="19" t="n">
        <f aca="false">IF(OR($M261="",$M261="ERR",$J261="",$K261="",$N261=""),0,IF($N261=0,IF(AND(OR(1=7,1=12),1&gt;=$K261,1&lt;=IF($L261="",12,$L261)),$J261,0),IF(AND(1&gt;=$K261,1&lt;=IF($L261="",12,$L261),MOD(1-$K261,$N261)=0),$J261,0)))</f>
        <v>0</v>
      </c>
      <c r="P261" s="19" t="n">
        <f aca="false">IF(OR($M261="",$M261="ERR",$J261="",$K261="",$N261=""),0,IF($N261=0,IF(AND(OR(2=7,2=12),2&gt;=$K261,2&lt;=IF($L261="",12,$L261)),$J261,0),IF(AND(2&gt;=$K261,2&lt;=IF($L261="",12,$L261),MOD(2-$K261,$N261)=0),$J261,0)))</f>
        <v>0</v>
      </c>
      <c r="Q261" s="19" t="n">
        <f aca="false">IF(OR($M261="",$M261="ERR",$J261="",$K261="",$N261=""),0,IF($N261=0,IF(AND(OR(3=7,3=12),3&gt;=$K261,3&lt;=IF($L261="",12,$L261)),$J261,0),IF(AND(3&gt;=$K261,3&lt;=IF($L261="",12,$L261),MOD(3-$K261,$N261)=0),$J261,0)))</f>
        <v>0</v>
      </c>
      <c r="R261" s="19" t="n">
        <f aca="false">IF(OR($M261="",$M261="ERR",$J261="",$K261="",$N261=""),0,IF($N261=0,IF(AND(OR(4=7,4=12),4&gt;=$K261,4&lt;=IF($L261="",12,$L261)),$J261,0),IF(AND(4&gt;=$K261,4&lt;=IF($L261="",12,$L261),MOD(4-$K261,$N261)=0),$J261,0)))</f>
        <v>0</v>
      </c>
      <c r="S261" s="19" t="n">
        <f aca="false">IF(OR($M261="",$M261="ERR",$J261="",$K261="",$N261=""),0,IF($N261=0,IF(AND(OR(5=7,5=12),5&gt;=$K261,5&lt;=IF($L261="",12,$L261)),$J261,0),IF(AND(5&gt;=$K261,5&lt;=IF($L261="",12,$L261),MOD(5-$K261,$N261)=0),$J261,0)))</f>
        <v>0</v>
      </c>
      <c r="T261" s="19" t="n">
        <f aca="false">IF(OR($M261="",$M261="ERR",$J261="",$K261="",$N261=""),0,IF($N261=0,IF(AND(OR(6=7,6=12),6&gt;=$K261,6&lt;=IF($L261="",12,$L261)),$J261,0),IF(AND(6&gt;=$K261,6&lt;=IF($L261="",12,$L261),MOD(6-$K261,$N261)=0),$J261,0)))</f>
        <v>0</v>
      </c>
      <c r="U261" s="19" t="n">
        <f aca="false">IF(OR($M261="",$M261="ERR",$J261="",$K261="",$N261=""),0,IF($N261=0,IF(AND(OR(7=7,7=12),7&gt;=$K261,7&lt;=IF($L261="",12,$L261)),$J261,0),IF(AND(7&gt;=$K261,7&lt;=IF($L261="",12,$L261),MOD(7-$K261,$N261)=0),$J261,0)))</f>
        <v>0</v>
      </c>
      <c r="V261" s="19" t="n">
        <f aca="false">IF(OR($M261="",$M261="ERR",$J261="",$K261="",$N261=""),0,IF($N261=0,IF(AND(OR(8=7,8=12),8&gt;=$K261,8&lt;=IF($L261="",12,$L261)),$J261,0),IF(AND(8&gt;=$K261,8&lt;=IF($L261="",12,$L261),MOD(8-$K261,$N261)=0),$J261,0)))</f>
        <v>0</v>
      </c>
      <c r="W261" s="19" t="n">
        <f aca="false">IF(OR($M261="",$M261="ERR",$J261="",$K261="",$N261=""),0,IF($N261=0,IF(AND(OR(9=7,9=12),9&gt;=$K261,9&lt;=IF($L261="",12,$L261)),$J261,0),IF(AND(9&gt;=$K261,9&lt;=IF($L261="",12,$L261),MOD(9-$K261,$N261)=0),$J261,0)))</f>
        <v>0</v>
      </c>
      <c r="X261" s="19" t="n">
        <f aca="false">IF(OR($M261="",$M261="ERR",$J261="",$K261="",$N261=""),0,IF($N261=0,IF(AND(OR(10=7,10=12),10&gt;=$K261,10&lt;=IF($L261="",12,$L261)),$J261,0),IF(AND(10&gt;=$K261,10&lt;=IF($L261="",12,$L261),MOD(10-$K261,$N261)=0),$J261,0)))</f>
        <v>0</v>
      </c>
      <c r="Y261" s="19" t="n">
        <f aca="false">IF(OR($M261="",$M261="ERR",$J261="",$K261="",$N261=""),0,IF($N261=0,IF(AND(OR(11=7,11=12),11&gt;=$K261,11&lt;=IF($L261="",12,$L261)),$J261,0),IF(AND(11&gt;=$K261,11&lt;=IF($L261="",12,$L261),MOD(11-$K261,$N261)=0),$J261,0)))</f>
        <v>0</v>
      </c>
      <c r="Z261" s="19" t="n">
        <f aca="false">IF(OR($M261="",$M261="ERR",$J261="",$K261="",$N261=""),0,IF($N261=0,IF(AND(OR(12=7,12=12),12&gt;=$K261,12&lt;=IF($L261="",12,$L261)),$J261,0),IF(AND(12&gt;=$K261,12&lt;=IF($L261="",12,$L261),MOD(12-$K261,$N261)=0),$J261,0)))</f>
        <v>0</v>
      </c>
      <c r="AA261" s="36" t="n">
        <f aca="false">SUM(O261:Z261)</f>
        <v>0</v>
      </c>
      <c r="AB261" s="15" t="str">
        <f aca="false">IF(AND($B261="",$D261="",$J261=""),"",IF($B261="","Falta código",IF(ISNA(MATCH($B261,LST_COD,0)),"Código no registrado en Trabajadores",IF($E261="","Concepto no está en el catálogo",IF($M261="ERR","Retención de otro empleador: Origen = Otro empleador",IF(OR($J261="",$K261=""),"Falta monto o mes",IF(OR($K261&lt;1,$K261&gt;12),"Mes inicio inválido",IF(AND($L261&lt;&gt;"",OR($L261&lt;$K261,$L261&gt;12)),"Mes fin inválido",IF($N261="","Falta frecuencia",IF(AND($G261&lt;&gt;"Otro empleador",SUMPRODUCT(($O261:$Z261&lt;&gt;0)*(((COLUMN($O261:$Z261)-14)&lt;INDEX(Trabajadores!$M$6:$M$105,MATCH($B261,LST_COD,0)))+((COLUMN($O261:$Z261)-14)&gt;INDEX(Trabajadores!$N$6:$N$105,MATCH($B261,LST_COD,0)))))&gt;0),"Aviso: hay meses fuera del periodo laboral","OK"))))))))))</f>
        <v/>
      </c>
    </row>
    <row r="262" customFormat="false" ht="15" hidden="false" customHeight="false" outlineLevel="0" collapsed="false">
      <c r="A262" s="23" t="n">
        <v>257</v>
      </c>
      <c r="B262" s="7"/>
      <c r="C262" s="35" t="str">
        <f aca="false">IF($B262="","",IFERROR(INDEX(Trabajadores!$D$6:$D$105,MATCH($B262,LST_COD,0)),"¿Código?"))</f>
        <v/>
      </c>
      <c r="D262" s="30"/>
      <c r="E262" s="9" t="str">
        <f aca="false">IF($D262="","",IFERROR(VLOOKUP($D262,CONC_TABLA,2,FALSE()),""))</f>
        <v/>
      </c>
      <c r="F262" s="9" t="str">
        <f aca="false">IF($D262="","",IFERROR(VLOOKUP($D262,CONC_TABLA,3,FALSE()),""))</f>
        <v/>
      </c>
      <c r="G262" s="30"/>
      <c r="H262" s="30"/>
      <c r="I262" s="30"/>
      <c r="J262" s="29"/>
      <c r="K262" s="28"/>
      <c r="L262" s="28"/>
      <c r="M262" s="9" t="str">
        <f aca="false">IF(OR($B262="",$E262=""),"",IF($E262="INA","INA",IF($G262="Otro empleador",IF($E262="RET","RETO",IF($E262="ORD","OTO","OTX")),IF($E262="RET","ERR",$E262))))</f>
        <v/>
      </c>
      <c r="N262" s="9" t="str">
        <f aca="false">IF($I262="","",IFERROR(VLOOKUP($I262,FREC_TABLA,2,FALSE()),""))</f>
        <v/>
      </c>
      <c r="O262" s="19" t="n">
        <f aca="false">IF(OR($M262="",$M262="ERR",$J262="",$K262="",$N262=""),0,IF($N262=0,IF(AND(OR(1=7,1=12),1&gt;=$K262,1&lt;=IF($L262="",12,$L262)),$J262,0),IF(AND(1&gt;=$K262,1&lt;=IF($L262="",12,$L262),MOD(1-$K262,$N262)=0),$J262,0)))</f>
        <v>0</v>
      </c>
      <c r="P262" s="19" t="n">
        <f aca="false">IF(OR($M262="",$M262="ERR",$J262="",$K262="",$N262=""),0,IF($N262=0,IF(AND(OR(2=7,2=12),2&gt;=$K262,2&lt;=IF($L262="",12,$L262)),$J262,0),IF(AND(2&gt;=$K262,2&lt;=IF($L262="",12,$L262),MOD(2-$K262,$N262)=0),$J262,0)))</f>
        <v>0</v>
      </c>
      <c r="Q262" s="19" t="n">
        <f aca="false">IF(OR($M262="",$M262="ERR",$J262="",$K262="",$N262=""),0,IF($N262=0,IF(AND(OR(3=7,3=12),3&gt;=$K262,3&lt;=IF($L262="",12,$L262)),$J262,0),IF(AND(3&gt;=$K262,3&lt;=IF($L262="",12,$L262),MOD(3-$K262,$N262)=0),$J262,0)))</f>
        <v>0</v>
      </c>
      <c r="R262" s="19" t="n">
        <f aca="false">IF(OR($M262="",$M262="ERR",$J262="",$K262="",$N262=""),0,IF($N262=0,IF(AND(OR(4=7,4=12),4&gt;=$K262,4&lt;=IF($L262="",12,$L262)),$J262,0),IF(AND(4&gt;=$K262,4&lt;=IF($L262="",12,$L262),MOD(4-$K262,$N262)=0),$J262,0)))</f>
        <v>0</v>
      </c>
      <c r="S262" s="19" t="n">
        <f aca="false">IF(OR($M262="",$M262="ERR",$J262="",$K262="",$N262=""),0,IF($N262=0,IF(AND(OR(5=7,5=12),5&gt;=$K262,5&lt;=IF($L262="",12,$L262)),$J262,0),IF(AND(5&gt;=$K262,5&lt;=IF($L262="",12,$L262),MOD(5-$K262,$N262)=0),$J262,0)))</f>
        <v>0</v>
      </c>
      <c r="T262" s="19" t="n">
        <f aca="false">IF(OR($M262="",$M262="ERR",$J262="",$K262="",$N262=""),0,IF($N262=0,IF(AND(OR(6=7,6=12),6&gt;=$K262,6&lt;=IF($L262="",12,$L262)),$J262,0),IF(AND(6&gt;=$K262,6&lt;=IF($L262="",12,$L262),MOD(6-$K262,$N262)=0),$J262,0)))</f>
        <v>0</v>
      </c>
      <c r="U262" s="19" t="n">
        <f aca="false">IF(OR($M262="",$M262="ERR",$J262="",$K262="",$N262=""),0,IF($N262=0,IF(AND(OR(7=7,7=12),7&gt;=$K262,7&lt;=IF($L262="",12,$L262)),$J262,0),IF(AND(7&gt;=$K262,7&lt;=IF($L262="",12,$L262),MOD(7-$K262,$N262)=0),$J262,0)))</f>
        <v>0</v>
      </c>
      <c r="V262" s="19" t="n">
        <f aca="false">IF(OR($M262="",$M262="ERR",$J262="",$K262="",$N262=""),0,IF($N262=0,IF(AND(OR(8=7,8=12),8&gt;=$K262,8&lt;=IF($L262="",12,$L262)),$J262,0),IF(AND(8&gt;=$K262,8&lt;=IF($L262="",12,$L262),MOD(8-$K262,$N262)=0),$J262,0)))</f>
        <v>0</v>
      </c>
      <c r="W262" s="19" t="n">
        <f aca="false">IF(OR($M262="",$M262="ERR",$J262="",$K262="",$N262=""),0,IF($N262=0,IF(AND(OR(9=7,9=12),9&gt;=$K262,9&lt;=IF($L262="",12,$L262)),$J262,0),IF(AND(9&gt;=$K262,9&lt;=IF($L262="",12,$L262),MOD(9-$K262,$N262)=0),$J262,0)))</f>
        <v>0</v>
      </c>
      <c r="X262" s="19" t="n">
        <f aca="false">IF(OR($M262="",$M262="ERR",$J262="",$K262="",$N262=""),0,IF($N262=0,IF(AND(OR(10=7,10=12),10&gt;=$K262,10&lt;=IF($L262="",12,$L262)),$J262,0),IF(AND(10&gt;=$K262,10&lt;=IF($L262="",12,$L262),MOD(10-$K262,$N262)=0),$J262,0)))</f>
        <v>0</v>
      </c>
      <c r="Y262" s="19" t="n">
        <f aca="false">IF(OR($M262="",$M262="ERR",$J262="",$K262="",$N262=""),0,IF($N262=0,IF(AND(OR(11=7,11=12),11&gt;=$K262,11&lt;=IF($L262="",12,$L262)),$J262,0),IF(AND(11&gt;=$K262,11&lt;=IF($L262="",12,$L262),MOD(11-$K262,$N262)=0),$J262,0)))</f>
        <v>0</v>
      </c>
      <c r="Z262" s="19" t="n">
        <f aca="false">IF(OR($M262="",$M262="ERR",$J262="",$K262="",$N262=""),0,IF($N262=0,IF(AND(OR(12=7,12=12),12&gt;=$K262,12&lt;=IF($L262="",12,$L262)),$J262,0),IF(AND(12&gt;=$K262,12&lt;=IF($L262="",12,$L262),MOD(12-$K262,$N262)=0),$J262,0)))</f>
        <v>0</v>
      </c>
      <c r="AA262" s="36" t="n">
        <f aca="false">SUM(O262:Z262)</f>
        <v>0</v>
      </c>
      <c r="AB262" s="15" t="str">
        <f aca="false">IF(AND($B262="",$D262="",$J262=""),"",IF($B262="","Falta código",IF(ISNA(MATCH($B262,LST_COD,0)),"Código no registrado en Trabajadores",IF($E262="","Concepto no está en el catálogo",IF($M262="ERR","Retención de otro empleador: Origen = Otro empleador",IF(OR($J262="",$K262=""),"Falta monto o mes",IF(OR($K262&lt;1,$K262&gt;12),"Mes inicio inválido",IF(AND($L262&lt;&gt;"",OR($L262&lt;$K262,$L262&gt;12)),"Mes fin inválido",IF($N262="","Falta frecuencia",IF(AND($G262&lt;&gt;"Otro empleador",SUMPRODUCT(($O262:$Z262&lt;&gt;0)*(((COLUMN($O262:$Z262)-14)&lt;INDEX(Trabajadores!$M$6:$M$105,MATCH($B262,LST_COD,0)))+((COLUMN($O262:$Z262)-14)&gt;INDEX(Trabajadores!$N$6:$N$105,MATCH($B262,LST_COD,0)))))&gt;0),"Aviso: hay meses fuera del periodo laboral","OK"))))))))))</f>
        <v/>
      </c>
    </row>
    <row r="263" customFormat="false" ht="15" hidden="false" customHeight="false" outlineLevel="0" collapsed="false">
      <c r="A263" s="23" t="n">
        <v>258</v>
      </c>
      <c r="B263" s="7"/>
      <c r="C263" s="35" t="str">
        <f aca="false">IF($B263="","",IFERROR(INDEX(Trabajadores!$D$6:$D$105,MATCH($B263,LST_COD,0)),"¿Código?"))</f>
        <v/>
      </c>
      <c r="D263" s="30"/>
      <c r="E263" s="9" t="str">
        <f aca="false">IF($D263="","",IFERROR(VLOOKUP($D263,CONC_TABLA,2,FALSE()),""))</f>
        <v/>
      </c>
      <c r="F263" s="9" t="str">
        <f aca="false">IF($D263="","",IFERROR(VLOOKUP($D263,CONC_TABLA,3,FALSE()),""))</f>
        <v/>
      </c>
      <c r="G263" s="30"/>
      <c r="H263" s="30"/>
      <c r="I263" s="30"/>
      <c r="J263" s="29"/>
      <c r="K263" s="28"/>
      <c r="L263" s="28"/>
      <c r="M263" s="9" t="str">
        <f aca="false">IF(OR($B263="",$E263=""),"",IF($E263="INA","INA",IF($G263="Otro empleador",IF($E263="RET","RETO",IF($E263="ORD","OTO","OTX")),IF($E263="RET","ERR",$E263))))</f>
        <v/>
      </c>
      <c r="N263" s="9" t="str">
        <f aca="false">IF($I263="","",IFERROR(VLOOKUP($I263,FREC_TABLA,2,FALSE()),""))</f>
        <v/>
      </c>
      <c r="O263" s="19" t="n">
        <f aca="false">IF(OR($M263="",$M263="ERR",$J263="",$K263="",$N263=""),0,IF($N263=0,IF(AND(OR(1=7,1=12),1&gt;=$K263,1&lt;=IF($L263="",12,$L263)),$J263,0),IF(AND(1&gt;=$K263,1&lt;=IF($L263="",12,$L263),MOD(1-$K263,$N263)=0),$J263,0)))</f>
        <v>0</v>
      </c>
      <c r="P263" s="19" t="n">
        <f aca="false">IF(OR($M263="",$M263="ERR",$J263="",$K263="",$N263=""),0,IF($N263=0,IF(AND(OR(2=7,2=12),2&gt;=$K263,2&lt;=IF($L263="",12,$L263)),$J263,0),IF(AND(2&gt;=$K263,2&lt;=IF($L263="",12,$L263),MOD(2-$K263,$N263)=0),$J263,0)))</f>
        <v>0</v>
      </c>
      <c r="Q263" s="19" t="n">
        <f aca="false">IF(OR($M263="",$M263="ERR",$J263="",$K263="",$N263=""),0,IF($N263=0,IF(AND(OR(3=7,3=12),3&gt;=$K263,3&lt;=IF($L263="",12,$L263)),$J263,0),IF(AND(3&gt;=$K263,3&lt;=IF($L263="",12,$L263),MOD(3-$K263,$N263)=0),$J263,0)))</f>
        <v>0</v>
      </c>
      <c r="R263" s="19" t="n">
        <f aca="false">IF(OR($M263="",$M263="ERR",$J263="",$K263="",$N263=""),0,IF($N263=0,IF(AND(OR(4=7,4=12),4&gt;=$K263,4&lt;=IF($L263="",12,$L263)),$J263,0),IF(AND(4&gt;=$K263,4&lt;=IF($L263="",12,$L263),MOD(4-$K263,$N263)=0),$J263,0)))</f>
        <v>0</v>
      </c>
      <c r="S263" s="19" t="n">
        <f aca="false">IF(OR($M263="",$M263="ERR",$J263="",$K263="",$N263=""),0,IF($N263=0,IF(AND(OR(5=7,5=12),5&gt;=$K263,5&lt;=IF($L263="",12,$L263)),$J263,0),IF(AND(5&gt;=$K263,5&lt;=IF($L263="",12,$L263),MOD(5-$K263,$N263)=0),$J263,0)))</f>
        <v>0</v>
      </c>
      <c r="T263" s="19" t="n">
        <f aca="false">IF(OR($M263="",$M263="ERR",$J263="",$K263="",$N263=""),0,IF($N263=0,IF(AND(OR(6=7,6=12),6&gt;=$K263,6&lt;=IF($L263="",12,$L263)),$J263,0),IF(AND(6&gt;=$K263,6&lt;=IF($L263="",12,$L263),MOD(6-$K263,$N263)=0),$J263,0)))</f>
        <v>0</v>
      </c>
      <c r="U263" s="19" t="n">
        <f aca="false">IF(OR($M263="",$M263="ERR",$J263="",$K263="",$N263=""),0,IF($N263=0,IF(AND(OR(7=7,7=12),7&gt;=$K263,7&lt;=IF($L263="",12,$L263)),$J263,0),IF(AND(7&gt;=$K263,7&lt;=IF($L263="",12,$L263),MOD(7-$K263,$N263)=0),$J263,0)))</f>
        <v>0</v>
      </c>
      <c r="V263" s="19" t="n">
        <f aca="false">IF(OR($M263="",$M263="ERR",$J263="",$K263="",$N263=""),0,IF($N263=0,IF(AND(OR(8=7,8=12),8&gt;=$K263,8&lt;=IF($L263="",12,$L263)),$J263,0),IF(AND(8&gt;=$K263,8&lt;=IF($L263="",12,$L263),MOD(8-$K263,$N263)=0),$J263,0)))</f>
        <v>0</v>
      </c>
      <c r="W263" s="19" t="n">
        <f aca="false">IF(OR($M263="",$M263="ERR",$J263="",$K263="",$N263=""),0,IF($N263=0,IF(AND(OR(9=7,9=12),9&gt;=$K263,9&lt;=IF($L263="",12,$L263)),$J263,0),IF(AND(9&gt;=$K263,9&lt;=IF($L263="",12,$L263),MOD(9-$K263,$N263)=0),$J263,0)))</f>
        <v>0</v>
      </c>
      <c r="X263" s="19" t="n">
        <f aca="false">IF(OR($M263="",$M263="ERR",$J263="",$K263="",$N263=""),0,IF($N263=0,IF(AND(OR(10=7,10=12),10&gt;=$K263,10&lt;=IF($L263="",12,$L263)),$J263,0),IF(AND(10&gt;=$K263,10&lt;=IF($L263="",12,$L263),MOD(10-$K263,$N263)=0),$J263,0)))</f>
        <v>0</v>
      </c>
      <c r="Y263" s="19" t="n">
        <f aca="false">IF(OR($M263="",$M263="ERR",$J263="",$K263="",$N263=""),0,IF($N263=0,IF(AND(OR(11=7,11=12),11&gt;=$K263,11&lt;=IF($L263="",12,$L263)),$J263,0),IF(AND(11&gt;=$K263,11&lt;=IF($L263="",12,$L263),MOD(11-$K263,$N263)=0),$J263,0)))</f>
        <v>0</v>
      </c>
      <c r="Z263" s="19" t="n">
        <f aca="false">IF(OR($M263="",$M263="ERR",$J263="",$K263="",$N263=""),0,IF($N263=0,IF(AND(OR(12=7,12=12),12&gt;=$K263,12&lt;=IF($L263="",12,$L263)),$J263,0),IF(AND(12&gt;=$K263,12&lt;=IF($L263="",12,$L263),MOD(12-$K263,$N263)=0),$J263,0)))</f>
        <v>0</v>
      </c>
      <c r="AA263" s="36" t="n">
        <f aca="false">SUM(O263:Z263)</f>
        <v>0</v>
      </c>
      <c r="AB263" s="15" t="str">
        <f aca="false">IF(AND($B263="",$D263="",$J263=""),"",IF($B263="","Falta código",IF(ISNA(MATCH($B263,LST_COD,0)),"Código no registrado en Trabajadores",IF($E263="","Concepto no está en el catálogo",IF($M263="ERR","Retención de otro empleador: Origen = Otro empleador",IF(OR($J263="",$K263=""),"Falta monto o mes",IF(OR($K263&lt;1,$K263&gt;12),"Mes inicio inválido",IF(AND($L263&lt;&gt;"",OR($L263&lt;$K263,$L263&gt;12)),"Mes fin inválido",IF($N263="","Falta frecuencia",IF(AND($G263&lt;&gt;"Otro empleador",SUMPRODUCT(($O263:$Z263&lt;&gt;0)*(((COLUMN($O263:$Z263)-14)&lt;INDEX(Trabajadores!$M$6:$M$105,MATCH($B263,LST_COD,0)))+((COLUMN($O263:$Z263)-14)&gt;INDEX(Trabajadores!$N$6:$N$105,MATCH($B263,LST_COD,0)))))&gt;0),"Aviso: hay meses fuera del periodo laboral","OK"))))))))))</f>
        <v/>
      </c>
    </row>
    <row r="264" customFormat="false" ht="15" hidden="false" customHeight="false" outlineLevel="0" collapsed="false">
      <c r="A264" s="23" t="n">
        <v>259</v>
      </c>
      <c r="B264" s="7"/>
      <c r="C264" s="35" t="str">
        <f aca="false">IF($B264="","",IFERROR(INDEX(Trabajadores!$D$6:$D$105,MATCH($B264,LST_COD,0)),"¿Código?"))</f>
        <v/>
      </c>
      <c r="D264" s="30"/>
      <c r="E264" s="9" t="str">
        <f aca="false">IF($D264="","",IFERROR(VLOOKUP($D264,CONC_TABLA,2,FALSE()),""))</f>
        <v/>
      </c>
      <c r="F264" s="9" t="str">
        <f aca="false">IF($D264="","",IFERROR(VLOOKUP($D264,CONC_TABLA,3,FALSE()),""))</f>
        <v/>
      </c>
      <c r="G264" s="30"/>
      <c r="H264" s="30"/>
      <c r="I264" s="30"/>
      <c r="J264" s="29"/>
      <c r="K264" s="28"/>
      <c r="L264" s="28"/>
      <c r="M264" s="9" t="str">
        <f aca="false">IF(OR($B264="",$E264=""),"",IF($E264="INA","INA",IF($G264="Otro empleador",IF($E264="RET","RETO",IF($E264="ORD","OTO","OTX")),IF($E264="RET","ERR",$E264))))</f>
        <v/>
      </c>
      <c r="N264" s="9" t="str">
        <f aca="false">IF($I264="","",IFERROR(VLOOKUP($I264,FREC_TABLA,2,FALSE()),""))</f>
        <v/>
      </c>
      <c r="O264" s="19" t="n">
        <f aca="false">IF(OR($M264="",$M264="ERR",$J264="",$K264="",$N264=""),0,IF($N264=0,IF(AND(OR(1=7,1=12),1&gt;=$K264,1&lt;=IF($L264="",12,$L264)),$J264,0),IF(AND(1&gt;=$K264,1&lt;=IF($L264="",12,$L264),MOD(1-$K264,$N264)=0),$J264,0)))</f>
        <v>0</v>
      </c>
      <c r="P264" s="19" t="n">
        <f aca="false">IF(OR($M264="",$M264="ERR",$J264="",$K264="",$N264=""),0,IF($N264=0,IF(AND(OR(2=7,2=12),2&gt;=$K264,2&lt;=IF($L264="",12,$L264)),$J264,0),IF(AND(2&gt;=$K264,2&lt;=IF($L264="",12,$L264),MOD(2-$K264,$N264)=0),$J264,0)))</f>
        <v>0</v>
      </c>
      <c r="Q264" s="19" t="n">
        <f aca="false">IF(OR($M264="",$M264="ERR",$J264="",$K264="",$N264=""),0,IF($N264=0,IF(AND(OR(3=7,3=12),3&gt;=$K264,3&lt;=IF($L264="",12,$L264)),$J264,0),IF(AND(3&gt;=$K264,3&lt;=IF($L264="",12,$L264),MOD(3-$K264,$N264)=0),$J264,0)))</f>
        <v>0</v>
      </c>
      <c r="R264" s="19" t="n">
        <f aca="false">IF(OR($M264="",$M264="ERR",$J264="",$K264="",$N264=""),0,IF($N264=0,IF(AND(OR(4=7,4=12),4&gt;=$K264,4&lt;=IF($L264="",12,$L264)),$J264,0),IF(AND(4&gt;=$K264,4&lt;=IF($L264="",12,$L264),MOD(4-$K264,$N264)=0),$J264,0)))</f>
        <v>0</v>
      </c>
      <c r="S264" s="19" t="n">
        <f aca="false">IF(OR($M264="",$M264="ERR",$J264="",$K264="",$N264=""),0,IF($N264=0,IF(AND(OR(5=7,5=12),5&gt;=$K264,5&lt;=IF($L264="",12,$L264)),$J264,0),IF(AND(5&gt;=$K264,5&lt;=IF($L264="",12,$L264),MOD(5-$K264,$N264)=0),$J264,0)))</f>
        <v>0</v>
      </c>
      <c r="T264" s="19" t="n">
        <f aca="false">IF(OR($M264="",$M264="ERR",$J264="",$K264="",$N264=""),0,IF($N264=0,IF(AND(OR(6=7,6=12),6&gt;=$K264,6&lt;=IF($L264="",12,$L264)),$J264,0),IF(AND(6&gt;=$K264,6&lt;=IF($L264="",12,$L264),MOD(6-$K264,$N264)=0),$J264,0)))</f>
        <v>0</v>
      </c>
      <c r="U264" s="19" t="n">
        <f aca="false">IF(OR($M264="",$M264="ERR",$J264="",$K264="",$N264=""),0,IF($N264=0,IF(AND(OR(7=7,7=12),7&gt;=$K264,7&lt;=IF($L264="",12,$L264)),$J264,0),IF(AND(7&gt;=$K264,7&lt;=IF($L264="",12,$L264),MOD(7-$K264,$N264)=0),$J264,0)))</f>
        <v>0</v>
      </c>
      <c r="V264" s="19" t="n">
        <f aca="false">IF(OR($M264="",$M264="ERR",$J264="",$K264="",$N264=""),0,IF($N264=0,IF(AND(OR(8=7,8=12),8&gt;=$K264,8&lt;=IF($L264="",12,$L264)),$J264,0),IF(AND(8&gt;=$K264,8&lt;=IF($L264="",12,$L264),MOD(8-$K264,$N264)=0),$J264,0)))</f>
        <v>0</v>
      </c>
      <c r="W264" s="19" t="n">
        <f aca="false">IF(OR($M264="",$M264="ERR",$J264="",$K264="",$N264=""),0,IF($N264=0,IF(AND(OR(9=7,9=12),9&gt;=$K264,9&lt;=IF($L264="",12,$L264)),$J264,0),IF(AND(9&gt;=$K264,9&lt;=IF($L264="",12,$L264),MOD(9-$K264,$N264)=0),$J264,0)))</f>
        <v>0</v>
      </c>
      <c r="X264" s="19" t="n">
        <f aca="false">IF(OR($M264="",$M264="ERR",$J264="",$K264="",$N264=""),0,IF($N264=0,IF(AND(OR(10=7,10=12),10&gt;=$K264,10&lt;=IF($L264="",12,$L264)),$J264,0),IF(AND(10&gt;=$K264,10&lt;=IF($L264="",12,$L264),MOD(10-$K264,$N264)=0),$J264,0)))</f>
        <v>0</v>
      </c>
      <c r="Y264" s="19" t="n">
        <f aca="false">IF(OR($M264="",$M264="ERR",$J264="",$K264="",$N264=""),0,IF($N264=0,IF(AND(OR(11=7,11=12),11&gt;=$K264,11&lt;=IF($L264="",12,$L264)),$J264,0),IF(AND(11&gt;=$K264,11&lt;=IF($L264="",12,$L264),MOD(11-$K264,$N264)=0),$J264,0)))</f>
        <v>0</v>
      </c>
      <c r="Z264" s="19" t="n">
        <f aca="false">IF(OR($M264="",$M264="ERR",$J264="",$K264="",$N264=""),0,IF($N264=0,IF(AND(OR(12=7,12=12),12&gt;=$K264,12&lt;=IF($L264="",12,$L264)),$J264,0),IF(AND(12&gt;=$K264,12&lt;=IF($L264="",12,$L264),MOD(12-$K264,$N264)=0),$J264,0)))</f>
        <v>0</v>
      </c>
      <c r="AA264" s="36" t="n">
        <f aca="false">SUM(O264:Z264)</f>
        <v>0</v>
      </c>
      <c r="AB264" s="15" t="str">
        <f aca="false">IF(AND($B264="",$D264="",$J264=""),"",IF($B264="","Falta código",IF(ISNA(MATCH($B264,LST_COD,0)),"Código no registrado en Trabajadores",IF($E264="","Concepto no está en el catálogo",IF($M264="ERR","Retención de otro empleador: Origen = Otro empleador",IF(OR($J264="",$K264=""),"Falta monto o mes",IF(OR($K264&lt;1,$K264&gt;12),"Mes inicio inválido",IF(AND($L264&lt;&gt;"",OR($L264&lt;$K264,$L264&gt;12)),"Mes fin inválido",IF($N264="","Falta frecuencia",IF(AND($G264&lt;&gt;"Otro empleador",SUMPRODUCT(($O264:$Z264&lt;&gt;0)*(((COLUMN($O264:$Z264)-14)&lt;INDEX(Trabajadores!$M$6:$M$105,MATCH($B264,LST_COD,0)))+((COLUMN($O264:$Z264)-14)&gt;INDEX(Trabajadores!$N$6:$N$105,MATCH($B264,LST_COD,0)))))&gt;0),"Aviso: hay meses fuera del periodo laboral","OK"))))))))))</f>
        <v/>
      </c>
    </row>
    <row r="265" customFormat="false" ht="15" hidden="false" customHeight="false" outlineLevel="0" collapsed="false">
      <c r="A265" s="23" t="n">
        <v>260</v>
      </c>
      <c r="B265" s="7"/>
      <c r="C265" s="35" t="str">
        <f aca="false">IF($B265="","",IFERROR(INDEX(Trabajadores!$D$6:$D$105,MATCH($B265,LST_COD,0)),"¿Código?"))</f>
        <v/>
      </c>
      <c r="D265" s="30"/>
      <c r="E265" s="9" t="str">
        <f aca="false">IF($D265="","",IFERROR(VLOOKUP($D265,CONC_TABLA,2,FALSE()),""))</f>
        <v/>
      </c>
      <c r="F265" s="9" t="str">
        <f aca="false">IF($D265="","",IFERROR(VLOOKUP($D265,CONC_TABLA,3,FALSE()),""))</f>
        <v/>
      </c>
      <c r="G265" s="30"/>
      <c r="H265" s="30"/>
      <c r="I265" s="30"/>
      <c r="J265" s="29"/>
      <c r="K265" s="28"/>
      <c r="L265" s="28"/>
      <c r="M265" s="9" t="str">
        <f aca="false">IF(OR($B265="",$E265=""),"",IF($E265="INA","INA",IF($G265="Otro empleador",IF($E265="RET","RETO",IF($E265="ORD","OTO","OTX")),IF($E265="RET","ERR",$E265))))</f>
        <v/>
      </c>
      <c r="N265" s="9" t="str">
        <f aca="false">IF($I265="","",IFERROR(VLOOKUP($I265,FREC_TABLA,2,FALSE()),""))</f>
        <v/>
      </c>
      <c r="O265" s="19" t="n">
        <f aca="false">IF(OR($M265="",$M265="ERR",$J265="",$K265="",$N265=""),0,IF($N265=0,IF(AND(OR(1=7,1=12),1&gt;=$K265,1&lt;=IF($L265="",12,$L265)),$J265,0),IF(AND(1&gt;=$K265,1&lt;=IF($L265="",12,$L265),MOD(1-$K265,$N265)=0),$J265,0)))</f>
        <v>0</v>
      </c>
      <c r="P265" s="19" t="n">
        <f aca="false">IF(OR($M265="",$M265="ERR",$J265="",$K265="",$N265=""),0,IF($N265=0,IF(AND(OR(2=7,2=12),2&gt;=$K265,2&lt;=IF($L265="",12,$L265)),$J265,0),IF(AND(2&gt;=$K265,2&lt;=IF($L265="",12,$L265),MOD(2-$K265,$N265)=0),$J265,0)))</f>
        <v>0</v>
      </c>
      <c r="Q265" s="19" t="n">
        <f aca="false">IF(OR($M265="",$M265="ERR",$J265="",$K265="",$N265=""),0,IF($N265=0,IF(AND(OR(3=7,3=12),3&gt;=$K265,3&lt;=IF($L265="",12,$L265)),$J265,0),IF(AND(3&gt;=$K265,3&lt;=IF($L265="",12,$L265),MOD(3-$K265,$N265)=0),$J265,0)))</f>
        <v>0</v>
      </c>
      <c r="R265" s="19" t="n">
        <f aca="false">IF(OR($M265="",$M265="ERR",$J265="",$K265="",$N265=""),0,IF($N265=0,IF(AND(OR(4=7,4=12),4&gt;=$K265,4&lt;=IF($L265="",12,$L265)),$J265,0),IF(AND(4&gt;=$K265,4&lt;=IF($L265="",12,$L265),MOD(4-$K265,$N265)=0),$J265,0)))</f>
        <v>0</v>
      </c>
      <c r="S265" s="19" t="n">
        <f aca="false">IF(OR($M265="",$M265="ERR",$J265="",$K265="",$N265=""),0,IF($N265=0,IF(AND(OR(5=7,5=12),5&gt;=$K265,5&lt;=IF($L265="",12,$L265)),$J265,0),IF(AND(5&gt;=$K265,5&lt;=IF($L265="",12,$L265),MOD(5-$K265,$N265)=0),$J265,0)))</f>
        <v>0</v>
      </c>
      <c r="T265" s="19" t="n">
        <f aca="false">IF(OR($M265="",$M265="ERR",$J265="",$K265="",$N265=""),0,IF($N265=0,IF(AND(OR(6=7,6=12),6&gt;=$K265,6&lt;=IF($L265="",12,$L265)),$J265,0),IF(AND(6&gt;=$K265,6&lt;=IF($L265="",12,$L265),MOD(6-$K265,$N265)=0),$J265,0)))</f>
        <v>0</v>
      </c>
      <c r="U265" s="19" t="n">
        <f aca="false">IF(OR($M265="",$M265="ERR",$J265="",$K265="",$N265=""),0,IF($N265=0,IF(AND(OR(7=7,7=12),7&gt;=$K265,7&lt;=IF($L265="",12,$L265)),$J265,0),IF(AND(7&gt;=$K265,7&lt;=IF($L265="",12,$L265),MOD(7-$K265,$N265)=0),$J265,0)))</f>
        <v>0</v>
      </c>
      <c r="V265" s="19" t="n">
        <f aca="false">IF(OR($M265="",$M265="ERR",$J265="",$K265="",$N265=""),0,IF($N265=0,IF(AND(OR(8=7,8=12),8&gt;=$K265,8&lt;=IF($L265="",12,$L265)),$J265,0),IF(AND(8&gt;=$K265,8&lt;=IF($L265="",12,$L265),MOD(8-$K265,$N265)=0),$J265,0)))</f>
        <v>0</v>
      </c>
      <c r="W265" s="19" t="n">
        <f aca="false">IF(OR($M265="",$M265="ERR",$J265="",$K265="",$N265=""),0,IF($N265=0,IF(AND(OR(9=7,9=12),9&gt;=$K265,9&lt;=IF($L265="",12,$L265)),$J265,0),IF(AND(9&gt;=$K265,9&lt;=IF($L265="",12,$L265),MOD(9-$K265,$N265)=0),$J265,0)))</f>
        <v>0</v>
      </c>
      <c r="X265" s="19" t="n">
        <f aca="false">IF(OR($M265="",$M265="ERR",$J265="",$K265="",$N265=""),0,IF($N265=0,IF(AND(OR(10=7,10=12),10&gt;=$K265,10&lt;=IF($L265="",12,$L265)),$J265,0),IF(AND(10&gt;=$K265,10&lt;=IF($L265="",12,$L265),MOD(10-$K265,$N265)=0),$J265,0)))</f>
        <v>0</v>
      </c>
      <c r="Y265" s="19" t="n">
        <f aca="false">IF(OR($M265="",$M265="ERR",$J265="",$K265="",$N265=""),0,IF($N265=0,IF(AND(OR(11=7,11=12),11&gt;=$K265,11&lt;=IF($L265="",12,$L265)),$J265,0),IF(AND(11&gt;=$K265,11&lt;=IF($L265="",12,$L265),MOD(11-$K265,$N265)=0),$J265,0)))</f>
        <v>0</v>
      </c>
      <c r="Z265" s="19" t="n">
        <f aca="false">IF(OR($M265="",$M265="ERR",$J265="",$K265="",$N265=""),0,IF($N265=0,IF(AND(OR(12=7,12=12),12&gt;=$K265,12&lt;=IF($L265="",12,$L265)),$J265,0),IF(AND(12&gt;=$K265,12&lt;=IF($L265="",12,$L265),MOD(12-$K265,$N265)=0),$J265,0)))</f>
        <v>0</v>
      </c>
      <c r="AA265" s="36" t="n">
        <f aca="false">SUM(O265:Z265)</f>
        <v>0</v>
      </c>
      <c r="AB265" s="15" t="str">
        <f aca="false">IF(AND($B265="",$D265="",$J265=""),"",IF($B265="","Falta código",IF(ISNA(MATCH($B265,LST_COD,0)),"Código no registrado en Trabajadores",IF($E265="","Concepto no está en el catálogo",IF($M265="ERR","Retención de otro empleador: Origen = Otro empleador",IF(OR($J265="",$K265=""),"Falta monto o mes",IF(OR($K265&lt;1,$K265&gt;12),"Mes inicio inválido",IF(AND($L265&lt;&gt;"",OR($L265&lt;$K265,$L265&gt;12)),"Mes fin inválido",IF($N265="","Falta frecuencia",IF(AND($G265&lt;&gt;"Otro empleador",SUMPRODUCT(($O265:$Z265&lt;&gt;0)*(((COLUMN($O265:$Z265)-14)&lt;INDEX(Trabajadores!$M$6:$M$105,MATCH($B265,LST_COD,0)))+((COLUMN($O265:$Z265)-14)&gt;INDEX(Trabajadores!$N$6:$N$105,MATCH($B265,LST_COD,0)))))&gt;0),"Aviso: hay meses fuera del periodo laboral","OK"))))))))))</f>
        <v/>
      </c>
    </row>
    <row r="266" customFormat="false" ht="15" hidden="false" customHeight="false" outlineLevel="0" collapsed="false">
      <c r="A266" s="23" t="n">
        <v>261</v>
      </c>
      <c r="B266" s="7"/>
      <c r="C266" s="35" t="str">
        <f aca="false">IF($B266="","",IFERROR(INDEX(Trabajadores!$D$6:$D$105,MATCH($B266,LST_COD,0)),"¿Código?"))</f>
        <v/>
      </c>
      <c r="D266" s="30"/>
      <c r="E266" s="9" t="str">
        <f aca="false">IF($D266="","",IFERROR(VLOOKUP($D266,CONC_TABLA,2,FALSE()),""))</f>
        <v/>
      </c>
      <c r="F266" s="9" t="str">
        <f aca="false">IF($D266="","",IFERROR(VLOOKUP($D266,CONC_TABLA,3,FALSE()),""))</f>
        <v/>
      </c>
      <c r="G266" s="30"/>
      <c r="H266" s="30"/>
      <c r="I266" s="30"/>
      <c r="J266" s="29"/>
      <c r="K266" s="28"/>
      <c r="L266" s="28"/>
      <c r="M266" s="9" t="str">
        <f aca="false">IF(OR($B266="",$E266=""),"",IF($E266="INA","INA",IF($G266="Otro empleador",IF($E266="RET","RETO",IF($E266="ORD","OTO","OTX")),IF($E266="RET","ERR",$E266))))</f>
        <v/>
      </c>
      <c r="N266" s="9" t="str">
        <f aca="false">IF($I266="","",IFERROR(VLOOKUP($I266,FREC_TABLA,2,FALSE()),""))</f>
        <v/>
      </c>
      <c r="O266" s="19" t="n">
        <f aca="false">IF(OR($M266="",$M266="ERR",$J266="",$K266="",$N266=""),0,IF($N266=0,IF(AND(OR(1=7,1=12),1&gt;=$K266,1&lt;=IF($L266="",12,$L266)),$J266,0),IF(AND(1&gt;=$K266,1&lt;=IF($L266="",12,$L266),MOD(1-$K266,$N266)=0),$J266,0)))</f>
        <v>0</v>
      </c>
      <c r="P266" s="19" t="n">
        <f aca="false">IF(OR($M266="",$M266="ERR",$J266="",$K266="",$N266=""),0,IF($N266=0,IF(AND(OR(2=7,2=12),2&gt;=$K266,2&lt;=IF($L266="",12,$L266)),$J266,0),IF(AND(2&gt;=$K266,2&lt;=IF($L266="",12,$L266),MOD(2-$K266,$N266)=0),$J266,0)))</f>
        <v>0</v>
      </c>
      <c r="Q266" s="19" t="n">
        <f aca="false">IF(OR($M266="",$M266="ERR",$J266="",$K266="",$N266=""),0,IF($N266=0,IF(AND(OR(3=7,3=12),3&gt;=$K266,3&lt;=IF($L266="",12,$L266)),$J266,0),IF(AND(3&gt;=$K266,3&lt;=IF($L266="",12,$L266),MOD(3-$K266,$N266)=0),$J266,0)))</f>
        <v>0</v>
      </c>
      <c r="R266" s="19" t="n">
        <f aca="false">IF(OR($M266="",$M266="ERR",$J266="",$K266="",$N266=""),0,IF($N266=0,IF(AND(OR(4=7,4=12),4&gt;=$K266,4&lt;=IF($L266="",12,$L266)),$J266,0),IF(AND(4&gt;=$K266,4&lt;=IF($L266="",12,$L266),MOD(4-$K266,$N266)=0),$J266,0)))</f>
        <v>0</v>
      </c>
      <c r="S266" s="19" t="n">
        <f aca="false">IF(OR($M266="",$M266="ERR",$J266="",$K266="",$N266=""),0,IF($N266=0,IF(AND(OR(5=7,5=12),5&gt;=$K266,5&lt;=IF($L266="",12,$L266)),$J266,0),IF(AND(5&gt;=$K266,5&lt;=IF($L266="",12,$L266),MOD(5-$K266,$N266)=0),$J266,0)))</f>
        <v>0</v>
      </c>
      <c r="T266" s="19" t="n">
        <f aca="false">IF(OR($M266="",$M266="ERR",$J266="",$K266="",$N266=""),0,IF($N266=0,IF(AND(OR(6=7,6=12),6&gt;=$K266,6&lt;=IF($L266="",12,$L266)),$J266,0),IF(AND(6&gt;=$K266,6&lt;=IF($L266="",12,$L266),MOD(6-$K266,$N266)=0),$J266,0)))</f>
        <v>0</v>
      </c>
      <c r="U266" s="19" t="n">
        <f aca="false">IF(OR($M266="",$M266="ERR",$J266="",$K266="",$N266=""),0,IF($N266=0,IF(AND(OR(7=7,7=12),7&gt;=$K266,7&lt;=IF($L266="",12,$L266)),$J266,0),IF(AND(7&gt;=$K266,7&lt;=IF($L266="",12,$L266),MOD(7-$K266,$N266)=0),$J266,0)))</f>
        <v>0</v>
      </c>
      <c r="V266" s="19" t="n">
        <f aca="false">IF(OR($M266="",$M266="ERR",$J266="",$K266="",$N266=""),0,IF($N266=0,IF(AND(OR(8=7,8=12),8&gt;=$K266,8&lt;=IF($L266="",12,$L266)),$J266,0),IF(AND(8&gt;=$K266,8&lt;=IF($L266="",12,$L266),MOD(8-$K266,$N266)=0),$J266,0)))</f>
        <v>0</v>
      </c>
      <c r="W266" s="19" t="n">
        <f aca="false">IF(OR($M266="",$M266="ERR",$J266="",$K266="",$N266=""),0,IF($N266=0,IF(AND(OR(9=7,9=12),9&gt;=$K266,9&lt;=IF($L266="",12,$L266)),$J266,0),IF(AND(9&gt;=$K266,9&lt;=IF($L266="",12,$L266),MOD(9-$K266,$N266)=0),$J266,0)))</f>
        <v>0</v>
      </c>
      <c r="X266" s="19" t="n">
        <f aca="false">IF(OR($M266="",$M266="ERR",$J266="",$K266="",$N266=""),0,IF($N266=0,IF(AND(OR(10=7,10=12),10&gt;=$K266,10&lt;=IF($L266="",12,$L266)),$J266,0),IF(AND(10&gt;=$K266,10&lt;=IF($L266="",12,$L266),MOD(10-$K266,$N266)=0),$J266,0)))</f>
        <v>0</v>
      </c>
      <c r="Y266" s="19" t="n">
        <f aca="false">IF(OR($M266="",$M266="ERR",$J266="",$K266="",$N266=""),0,IF($N266=0,IF(AND(OR(11=7,11=12),11&gt;=$K266,11&lt;=IF($L266="",12,$L266)),$J266,0),IF(AND(11&gt;=$K266,11&lt;=IF($L266="",12,$L266),MOD(11-$K266,$N266)=0),$J266,0)))</f>
        <v>0</v>
      </c>
      <c r="Z266" s="19" t="n">
        <f aca="false">IF(OR($M266="",$M266="ERR",$J266="",$K266="",$N266=""),0,IF($N266=0,IF(AND(OR(12=7,12=12),12&gt;=$K266,12&lt;=IF($L266="",12,$L266)),$J266,0),IF(AND(12&gt;=$K266,12&lt;=IF($L266="",12,$L266),MOD(12-$K266,$N266)=0),$J266,0)))</f>
        <v>0</v>
      </c>
      <c r="AA266" s="36" t="n">
        <f aca="false">SUM(O266:Z266)</f>
        <v>0</v>
      </c>
      <c r="AB266" s="15" t="str">
        <f aca="false">IF(AND($B266="",$D266="",$J266=""),"",IF($B266="","Falta código",IF(ISNA(MATCH($B266,LST_COD,0)),"Código no registrado en Trabajadores",IF($E266="","Concepto no está en el catálogo",IF($M266="ERR","Retención de otro empleador: Origen = Otro empleador",IF(OR($J266="",$K266=""),"Falta monto o mes",IF(OR($K266&lt;1,$K266&gt;12),"Mes inicio inválido",IF(AND($L266&lt;&gt;"",OR($L266&lt;$K266,$L266&gt;12)),"Mes fin inválido",IF($N266="","Falta frecuencia",IF(AND($G266&lt;&gt;"Otro empleador",SUMPRODUCT(($O266:$Z266&lt;&gt;0)*(((COLUMN($O266:$Z266)-14)&lt;INDEX(Trabajadores!$M$6:$M$105,MATCH($B266,LST_COD,0)))+((COLUMN($O266:$Z266)-14)&gt;INDEX(Trabajadores!$N$6:$N$105,MATCH($B266,LST_COD,0)))))&gt;0),"Aviso: hay meses fuera del periodo laboral","OK"))))))))))</f>
        <v/>
      </c>
    </row>
    <row r="267" customFormat="false" ht="15" hidden="false" customHeight="false" outlineLevel="0" collapsed="false">
      <c r="A267" s="23" t="n">
        <v>262</v>
      </c>
      <c r="B267" s="7"/>
      <c r="C267" s="35" t="str">
        <f aca="false">IF($B267="","",IFERROR(INDEX(Trabajadores!$D$6:$D$105,MATCH($B267,LST_COD,0)),"¿Código?"))</f>
        <v/>
      </c>
      <c r="D267" s="30"/>
      <c r="E267" s="9" t="str">
        <f aca="false">IF($D267="","",IFERROR(VLOOKUP($D267,CONC_TABLA,2,FALSE()),""))</f>
        <v/>
      </c>
      <c r="F267" s="9" t="str">
        <f aca="false">IF($D267="","",IFERROR(VLOOKUP($D267,CONC_TABLA,3,FALSE()),""))</f>
        <v/>
      </c>
      <c r="G267" s="30"/>
      <c r="H267" s="30"/>
      <c r="I267" s="30"/>
      <c r="J267" s="29"/>
      <c r="K267" s="28"/>
      <c r="L267" s="28"/>
      <c r="M267" s="9" t="str">
        <f aca="false">IF(OR($B267="",$E267=""),"",IF($E267="INA","INA",IF($G267="Otro empleador",IF($E267="RET","RETO",IF($E267="ORD","OTO","OTX")),IF($E267="RET","ERR",$E267))))</f>
        <v/>
      </c>
      <c r="N267" s="9" t="str">
        <f aca="false">IF($I267="","",IFERROR(VLOOKUP($I267,FREC_TABLA,2,FALSE()),""))</f>
        <v/>
      </c>
      <c r="O267" s="19" t="n">
        <f aca="false">IF(OR($M267="",$M267="ERR",$J267="",$K267="",$N267=""),0,IF($N267=0,IF(AND(OR(1=7,1=12),1&gt;=$K267,1&lt;=IF($L267="",12,$L267)),$J267,0),IF(AND(1&gt;=$K267,1&lt;=IF($L267="",12,$L267),MOD(1-$K267,$N267)=0),$J267,0)))</f>
        <v>0</v>
      </c>
      <c r="P267" s="19" t="n">
        <f aca="false">IF(OR($M267="",$M267="ERR",$J267="",$K267="",$N267=""),0,IF($N267=0,IF(AND(OR(2=7,2=12),2&gt;=$K267,2&lt;=IF($L267="",12,$L267)),$J267,0),IF(AND(2&gt;=$K267,2&lt;=IF($L267="",12,$L267),MOD(2-$K267,$N267)=0),$J267,0)))</f>
        <v>0</v>
      </c>
      <c r="Q267" s="19" t="n">
        <f aca="false">IF(OR($M267="",$M267="ERR",$J267="",$K267="",$N267=""),0,IF($N267=0,IF(AND(OR(3=7,3=12),3&gt;=$K267,3&lt;=IF($L267="",12,$L267)),$J267,0),IF(AND(3&gt;=$K267,3&lt;=IF($L267="",12,$L267),MOD(3-$K267,$N267)=0),$J267,0)))</f>
        <v>0</v>
      </c>
      <c r="R267" s="19" t="n">
        <f aca="false">IF(OR($M267="",$M267="ERR",$J267="",$K267="",$N267=""),0,IF($N267=0,IF(AND(OR(4=7,4=12),4&gt;=$K267,4&lt;=IF($L267="",12,$L267)),$J267,0),IF(AND(4&gt;=$K267,4&lt;=IF($L267="",12,$L267),MOD(4-$K267,$N267)=0),$J267,0)))</f>
        <v>0</v>
      </c>
      <c r="S267" s="19" t="n">
        <f aca="false">IF(OR($M267="",$M267="ERR",$J267="",$K267="",$N267=""),0,IF($N267=0,IF(AND(OR(5=7,5=12),5&gt;=$K267,5&lt;=IF($L267="",12,$L267)),$J267,0),IF(AND(5&gt;=$K267,5&lt;=IF($L267="",12,$L267),MOD(5-$K267,$N267)=0),$J267,0)))</f>
        <v>0</v>
      </c>
      <c r="T267" s="19" t="n">
        <f aca="false">IF(OR($M267="",$M267="ERR",$J267="",$K267="",$N267=""),0,IF($N267=0,IF(AND(OR(6=7,6=12),6&gt;=$K267,6&lt;=IF($L267="",12,$L267)),$J267,0),IF(AND(6&gt;=$K267,6&lt;=IF($L267="",12,$L267),MOD(6-$K267,$N267)=0),$J267,0)))</f>
        <v>0</v>
      </c>
      <c r="U267" s="19" t="n">
        <f aca="false">IF(OR($M267="",$M267="ERR",$J267="",$K267="",$N267=""),0,IF($N267=0,IF(AND(OR(7=7,7=12),7&gt;=$K267,7&lt;=IF($L267="",12,$L267)),$J267,0),IF(AND(7&gt;=$K267,7&lt;=IF($L267="",12,$L267),MOD(7-$K267,$N267)=0),$J267,0)))</f>
        <v>0</v>
      </c>
      <c r="V267" s="19" t="n">
        <f aca="false">IF(OR($M267="",$M267="ERR",$J267="",$K267="",$N267=""),0,IF($N267=0,IF(AND(OR(8=7,8=12),8&gt;=$K267,8&lt;=IF($L267="",12,$L267)),$J267,0),IF(AND(8&gt;=$K267,8&lt;=IF($L267="",12,$L267),MOD(8-$K267,$N267)=0),$J267,0)))</f>
        <v>0</v>
      </c>
      <c r="W267" s="19" t="n">
        <f aca="false">IF(OR($M267="",$M267="ERR",$J267="",$K267="",$N267=""),0,IF($N267=0,IF(AND(OR(9=7,9=12),9&gt;=$K267,9&lt;=IF($L267="",12,$L267)),$J267,0),IF(AND(9&gt;=$K267,9&lt;=IF($L267="",12,$L267),MOD(9-$K267,$N267)=0),$J267,0)))</f>
        <v>0</v>
      </c>
      <c r="X267" s="19" t="n">
        <f aca="false">IF(OR($M267="",$M267="ERR",$J267="",$K267="",$N267=""),0,IF($N267=0,IF(AND(OR(10=7,10=12),10&gt;=$K267,10&lt;=IF($L267="",12,$L267)),$J267,0),IF(AND(10&gt;=$K267,10&lt;=IF($L267="",12,$L267),MOD(10-$K267,$N267)=0),$J267,0)))</f>
        <v>0</v>
      </c>
      <c r="Y267" s="19" t="n">
        <f aca="false">IF(OR($M267="",$M267="ERR",$J267="",$K267="",$N267=""),0,IF($N267=0,IF(AND(OR(11=7,11=12),11&gt;=$K267,11&lt;=IF($L267="",12,$L267)),$J267,0),IF(AND(11&gt;=$K267,11&lt;=IF($L267="",12,$L267),MOD(11-$K267,$N267)=0),$J267,0)))</f>
        <v>0</v>
      </c>
      <c r="Z267" s="19" t="n">
        <f aca="false">IF(OR($M267="",$M267="ERR",$J267="",$K267="",$N267=""),0,IF($N267=0,IF(AND(OR(12=7,12=12),12&gt;=$K267,12&lt;=IF($L267="",12,$L267)),$J267,0),IF(AND(12&gt;=$K267,12&lt;=IF($L267="",12,$L267),MOD(12-$K267,$N267)=0),$J267,0)))</f>
        <v>0</v>
      </c>
      <c r="AA267" s="36" t="n">
        <f aca="false">SUM(O267:Z267)</f>
        <v>0</v>
      </c>
      <c r="AB267" s="15" t="str">
        <f aca="false">IF(AND($B267="",$D267="",$J267=""),"",IF($B267="","Falta código",IF(ISNA(MATCH($B267,LST_COD,0)),"Código no registrado en Trabajadores",IF($E267="","Concepto no está en el catálogo",IF($M267="ERR","Retención de otro empleador: Origen = Otro empleador",IF(OR($J267="",$K267=""),"Falta monto o mes",IF(OR($K267&lt;1,$K267&gt;12),"Mes inicio inválido",IF(AND($L267&lt;&gt;"",OR($L267&lt;$K267,$L267&gt;12)),"Mes fin inválido",IF($N267="","Falta frecuencia",IF(AND($G267&lt;&gt;"Otro empleador",SUMPRODUCT(($O267:$Z267&lt;&gt;0)*(((COLUMN($O267:$Z267)-14)&lt;INDEX(Trabajadores!$M$6:$M$105,MATCH($B267,LST_COD,0)))+((COLUMN($O267:$Z267)-14)&gt;INDEX(Trabajadores!$N$6:$N$105,MATCH($B267,LST_COD,0)))))&gt;0),"Aviso: hay meses fuera del periodo laboral","OK"))))))))))</f>
        <v/>
      </c>
    </row>
    <row r="268" customFormat="false" ht="15" hidden="false" customHeight="false" outlineLevel="0" collapsed="false">
      <c r="A268" s="23" t="n">
        <v>263</v>
      </c>
      <c r="B268" s="7"/>
      <c r="C268" s="35" t="str">
        <f aca="false">IF($B268="","",IFERROR(INDEX(Trabajadores!$D$6:$D$105,MATCH($B268,LST_COD,0)),"¿Código?"))</f>
        <v/>
      </c>
      <c r="D268" s="30"/>
      <c r="E268" s="9" t="str">
        <f aca="false">IF($D268="","",IFERROR(VLOOKUP($D268,CONC_TABLA,2,FALSE()),""))</f>
        <v/>
      </c>
      <c r="F268" s="9" t="str">
        <f aca="false">IF($D268="","",IFERROR(VLOOKUP($D268,CONC_TABLA,3,FALSE()),""))</f>
        <v/>
      </c>
      <c r="G268" s="30"/>
      <c r="H268" s="30"/>
      <c r="I268" s="30"/>
      <c r="J268" s="29"/>
      <c r="K268" s="28"/>
      <c r="L268" s="28"/>
      <c r="M268" s="9" t="str">
        <f aca="false">IF(OR($B268="",$E268=""),"",IF($E268="INA","INA",IF($G268="Otro empleador",IF($E268="RET","RETO",IF($E268="ORD","OTO","OTX")),IF($E268="RET","ERR",$E268))))</f>
        <v/>
      </c>
      <c r="N268" s="9" t="str">
        <f aca="false">IF($I268="","",IFERROR(VLOOKUP($I268,FREC_TABLA,2,FALSE()),""))</f>
        <v/>
      </c>
      <c r="O268" s="19" t="n">
        <f aca="false">IF(OR($M268="",$M268="ERR",$J268="",$K268="",$N268=""),0,IF($N268=0,IF(AND(OR(1=7,1=12),1&gt;=$K268,1&lt;=IF($L268="",12,$L268)),$J268,0),IF(AND(1&gt;=$K268,1&lt;=IF($L268="",12,$L268),MOD(1-$K268,$N268)=0),$J268,0)))</f>
        <v>0</v>
      </c>
      <c r="P268" s="19" t="n">
        <f aca="false">IF(OR($M268="",$M268="ERR",$J268="",$K268="",$N268=""),0,IF($N268=0,IF(AND(OR(2=7,2=12),2&gt;=$K268,2&lt;=IF($L268="",12,$L268)),$J268,0),IF(AND(2&gt;=$K268,2&lt;=IF($L268="",12,$L268),MOD(2-$K268,$N268)=0),$J268,0)))</f>
        <v>0</v>
      </c>
      <c r="Q268" s="19" t="n">
        <f aca="false">IF(OR($M268="",$M268="ERR",$J268="",$K268="",$N268=""),0,IF($N268=0,IF(AND(OR(3=7,3=12),3&gt;=$K268,3&lt;=IF($L268="",12,$L268)),$J268,0),IF(AND(3&gt;=$K268,3&lt;=IF($L268="",12,$L268),MOD(3-$K268,$N268)=0),$J268,0)))</f>
        <v>0</v>
      </c>
      <c r="R268" s="19" t="n">
        <f aca="false">IF(OR($M268="",$M268="ERR",$J268="",$K268="",$N268=""),0,IF($N268=0,IF(AND(OR(4=7,4=12),4&gt;=$K268,4&lt;=IF($L268="",12,$L268)),$J268,0),IF(AND(4&gt;=$K268,4&lt;=IF($L268="",12,$L268),MOD(4-$K268,$N268)=0),$J268,0)))</f>
        <v>0</v>
      </c>
      <c r="S268" s="19" t="n">
        <f aca="false">IF(OR($M268="",$M268="ERR",$J268="",$K268="",$N268=""),0,IF($N268=0,IF(AND(OR(5=7,5=12),5&gt;=$K268,5&lt;=IF($L268="",12,$L268)),$J268,0),IF(AND(5&gt;=$K268,5&lt;=IF($L268="",12,$L268),MOD(5-$K268,$N268)=0),$J268,0)))</f>
        <v>0</v>
      </c>
      <c r="T268" s="19" t="n">
        <f aca="false">IF(OR($M268="",$M268="ERR",$J268="",$K268="",$N268=""),0,IF($N268=0,IF(AND(OR(6=7,6=12),6&gt;=$K268,6&lt;=IF($L268="",12,$L268)),$J268,0),IF(AND(6&gt;=$K268,6&lt;=IF($L268="",12,$L268),MOD(6-$K268,$N268)=0),$J268,0)))</f>
        <v>0</v>
      </c>
      <c r="U268" s="19" t="n">
        <f aca="false">IF(OR($M268="",$M268="ERR",$J268="",$K268="",$N268=""),0,IF($N268=0,IF(AND(OR(7=7,7=12),7&gt;=$K268,7&lt;=IF($L268="",12,$L268)),$J268,0),IF(AND(7&gt;=$K268,7&lt;=IF($L268="",12,$L268),MOD(7-$K268,$N268)=0),$J268,0)))</f>
        <v>0</v>
      </c>
      <c r="V268" s="19" t="n">
        <f aca="false">IF(OR($M268="",$M268="ERR",$J268="",$K268="",$N268=""),0,IF($N268=0,IF(AND(OR(8=7,8=12),8&gt;=$K268,8&lt;=IF($L268="",12,$L268)),$J268,0),IF(AND(8&gt;=$K268,8&lt;=IF($L268="",12,$L268),MOD(8-$K268,$N268)=0),$J268,0)))</f>
        <v>0</v>
      </c>
      <c r="W268" s="19" t="n">
        <f aca="false">IF(OR($M268="",$M268="ERR",$J268="",$K268="",$N268=""),0,IF($N268=0,IF(AND(OR(9=7,9=12),9&gt;=$K268,9&lt;=IF($L268="",12,$L268)),$J268,0),IF(AND(9&gt;=$K268,9&lt;=IF($L268="",12,$L268),MOD(9-$K268,$N268)=0),$J268,0)))</f>
        <v>0</v>
      </c>
      <c r="X268" s="19" t="n">
        <f aca="false">IF(OR($M268="",$M268="ERR",$J268="",$K268="",$N268=""),0,IF($N268=0,IF(AND(OR(10=7,10=12),10&gt;=$K268,10&lt;=IF($L268="",12,$L268)),$J268,0),IF(AND(10&gt;=$K268,10&lt;=IF($L268="",12,$L268),MOD(10-$K268,$N268)=0),$J268,0)))</f>
        <v>0</v>
      </c>
      <c r="Y268" s="19" t="n">
        <f aca="false">IF(OR($M268="",$M268="ERR",$J268="",$K268="",$N268=""),0,IF($N268=0,IF(AND(OR(11=7,11=12),11&gt;=$K268,11&lt;=IF($L268="",12,$L268)),$J268,0),IF(AND(11&gt;=$K268,11&lt;=IF($L268="",12,$L268),MOD(11-$K268,$N268)=0),$J268,0)))</f>
        <v>0</v>
      </c>
      <c r="Z268" s="19" t="n">
        <f aca="false">IF(OR($M268="",$M268="ERR",$J268="",$K268="",$N268=""),0,IF($N268=0,IF(AND(OR(12=7,12=12),12&gt;=$K268,12&lt;=IF($L268="",12,$L268)),$J268,0),IF(AND(12&gt;=$K268,12&lt;=IF($L268="",12,$L268),MOD(12-$K268,$N268)=0),$J268,0)))</f>
        <v>0</v>
      </c>
      <c r="AA268" s="36" t="n">
        <f aca="false">SUM(O268:Z268)</f>
        <v>0</v>
      </c>
      <c r="AB268" s="15" t="str">
        <f aca="false">IF(AND($B268="",$D268="",$J268=""),"",IF($B268="","Falta código",IF(ISNA(MATCH($B268,LST_COD,0)),"Código no registrado en Trabajadores",IF($E268="","Concepto no está en el catálogo",IF($M268="ERR","Retención de otro empleador: Origen = Otro empleador",IF(OR($J268="",$K268=""),"Falta monto o mes",IF(OR($K268&lt;1,$K268&gt;12),"Mes inicio inválido",IF(AND($L268&lt;&gt;"",OR($L268&lt;$K268,$L268&gt;12)),"Mes fin inválido",IF($N268="","Falta frecuencia",IF(AND($G268&lt;&gt;"Otro empleador",SUMPRODUCT(($O268:$Z268&lt;&gt;0)*(((COLUMN($O268:$Z268)-14)&lt;INDEX(Trabajadores!$M$6:$M$105,MATCH($B268,LST_COD,0)))+((COLUMN($O268:$Z268)-14)&gt;INDEX(Trabajadores!$N$6:$N$105,MATCH($B268,LST_COD,0)))))&gt;0),"Aviso: hay meses fuera del periodo laboral","OK"))))))))))</f>
        <v/>
      </c>
    </row>
    <row r="269" customFormat="false" ht="15" hidden="false" customHeight="false" outlineLevel="0" collapsed="false">
      <c r="A269" s="23" t="n">
        <v>264</v>
      </c>
      <c r="B269" s="7"/>
      <c r="C269" s="35" t="str">
        <f aca="false">IF($B269="","",IFERROR(INDEX(Trabajadores!$D$6:$D$105,MATCH($B269,LST_COD,0)),"¿Código?"))</f>
        <v/>
      </c>
      <c r="D269" s="30"/>
      <c r="E269" s="9" t="str">
        <f aca="false">IF($D269="","",IFERROR(VLOOKUP($D269,CONC_TABLA,2,FALSE()),""))</f>
        <v/>
      </c>
      <c r="F269" s="9" t="str">
        <f aca="false">IF($D269="","",IFERROR(VLOOKUP($D269,CONC_TABLA,3,FALSE()),""))</f>
        <v/>
      </c>
      <c r="G269" s="30"/>
      <c r="H269" s="30"/>
      <c r="I269" s="30"/>
      <c r="J269" s="29"/>
      <c r="K269" s="28"/>
      <c r="L269" s="28"/>
      <c r="M269" s="9" t="str">
        <f aca="false">IF(OR($B269="",$E269=""),"",IF($E269="INA","INA",IF($G269="Otro empleador",IF($E269="RET","RETO",IF($E269="ORD","OTO","OTX")),IF($E269="RET","ERR",$E269))))</f>
        <v/>
      </c>
      <c r="N269" s="9" t="str">
        <f aca="false">IF($I269="","",IFERROR(VLOOKUP($I269,FREC_TABLA,2,FALSE()),""))</f>
        <v/>
      </c>
      <c r="O269" s="19" t="n">
        <f aca="false">IF(OR($M269="",$M269="ERR",$J269="",$K269="",$N269=""),0,IF($N269=0,IF(AND(OR(1=7,1=12),1&gt;=$K269,1&lt;=IF($L269="",12,$L269)),$J269,0),IF(AND(1&gt;=$K269,1&lt;=IF($L269="",12,$L269),MOD(1-$K269,$N269)=0),$J269,0)))</f>
        <v>0</v>
      </c>
      <c r="P269" s="19" t="n">
        <f aca="false">IF(OR($M269="",$M269="ERR",$J269="",$K269="",$N269=""),0,IF($N269=0,IF(AND(OR(2=7,2=12),2&gt;=$K269,2&lt;=IF($L269="",12,$L269)),$J269,0),IF(AND(2&gt;=$K269,2&lt;=IF($L269="",12,$L269),MOD(2-$K269,$N269)=0),$J269,0)))</f>
        <v>0</v>
      </c>
      <c r="Q269" s="19" t="n">
        <f aca="false">IF(OR($M269="",$M269="ERR",$J269="",$K269="",$N269=""),0,IF($N269=0,IF(AND(OR(3=7,3=12),3&gt;=$K269,3&lt;=IF($L269="",12,$L269)),$J269,0),IF(AND(3&gt;=$K269,3&lt;=IF($L269="",12,$L269),MOD(3-$K269,$N269)=0),$J269,0)))</f>
        <v>0</v>
      </c>
      <c r="R269" s="19" t="n">
        <f aca="false">IF(OR($M269="",$M269="ERR",$J269="",$K269="",$N269=""),0,IF($N269=0,IF(AND(OR(4=7,4=12),4&gt;=$K269,4&lt;=IF($L269="",12,$L269)),$J269,0),IF(AND(4&gt;=$K269,4&lt;=IF($L269="",12,$L269),MOD(4-$K269,$N269)=0),$J269,0)))</f>
        <v>0</v>
      </c>
      <c r="S269" s="19" t="n">
        <f aca="false">IF(OR($M269="",$M269="ERR",$J269="",$K269="",$N269=""),0,IF($N269=0,IF(AND(OR(5=7,5=12),5&gt;=$K269,5&lt;=IF($L269="",12,$L269)),$J269,0),IF(AND(5&gt;=$K269,5&lt;=IF($L269="",12,$L269),MOD(5-$K269,$N269)=0),$J269,0)))</f>
        <v>0</v>
      </c>
      <c r="T269" s="19" t="n">
        <f aca="false">IF(OR($M269="",$M269="ERR",$J269="",$K269="",$N269=""),0,IF($N269=0,IF(AND(OR(6=7,6=12),6&gt;=$K269,6&lt;=IF($L269="",12,$L269)),$J269,0),IF(AND(6&gt;=$K269,6&lt;=IF($L269="",12,$L269),MOD(6-$K269,$N269)=0),$J269,0)))</f>
        <v>0</v>
      </c>
      <c r="U269" s="19" t="n">
        <f aca="false">IF(OR($M269="",$M269="ERR",$J269="",$K269="",$N269=""),0,IF($N269=0,IF(AND(OR(7=7,7=12),7&gt;=$K269,7&lt;=IF($L269="",12,$L269)),$J269,0),IF(AND(7&gt;=$K269,7&lt;=IF($L269="",12,$L269),MOD(7-$K269,$N269)=0),$J269,0)))</f>
        <v>0</v>
      </c>
      <c r="V269" s="19" t="n">
        <f aca="false">IF(OR($M269="",$M269="ERR",$J269="",$K269="",$N269=""),0,IF($N269=0,IF(AND(OR(8=7,8=12),8&gt;=$K269,8&lt;=IF($L269="",12,$L269)),$J269,0),IF(AND(8&gt;=$K269,8&lt;=IF($L269="",12,$L269),MOD(8-$K269,$N269)=0),$J269,0)))</f>
        <v>0</v>
      </c>
      <c r="W269" s="19" t="n">
        <f aca="false">IF(OR($M269="",$M269="ERR",$J269="",$K269="",$N269=""),0,IF($N269=0,IF(AND(OR(9=7,9=12),9&gt;=$K269,9&lt;=IF($L269="",12,$L269)),$J269,0),IF(AND(9&gt;=$K269,9&lt;=IF($L269="",12,$L269),MOD(9-$K269,$N269)=0),$J269,0)))</f>
        <v>0</v>
      </c>
      <c r="X269" s="19" t="n">
        <f aca="false">IF(OR($M269="",$M269="ERR",$J269="",$K269="",$N269=""),0,IF($N269=0,IF(AND(OR(10=7,10=12),10&gt;=$K269,10&lt;=IF($L269="",12,$L269)),$J269,0),IF(AND(10&gt;=$K269,10&lt;=IF($L269="",12,$L269),MOD(10-$K269,$N269)=0),$J269,0)))</f>
        <v>0</v>
      </c>
      <c r="Y269" s="19" t="n">
        <f aca="false">IF(OR($M269="",$M269="ERR",$J269="",$K269="",$N269=""),0,IF($N269=0,IF(AND(OR(11=7,11=12),11&gt;=$K269,11&lt;=IF($L269="",12,$L269)),$J269,0),IF(AND(11&gt;=$K269,11&lt;=IF($L269="",12,$L269),MOD(11-$K269,$N269)=0),$J269,0)))</f>
        <v>0</v>
      </c>
      <c r="Z269" s="19" t="n">
        <f aca="false">IF(OR($M269="",$M269="ERR",$J269="",$K269="",$N269=""),0,IF($N269=0,IF(AND(OR(12=7,12=12),12&gt;=$K269,12&lt;=IF($L269="",12,$L269)),$J269,0),IF(AND(12&gt;=$K269,12&lt;=IF($L269="",12,$L269),MOD(12-$K269,$N269)=0),$J269,0)))</f>
        <v>0</v>
      </c>
      <c r="AA269" s="36" t="n">
        <f aca="false">SUM(O269:Z269)</f>
        <v>0</v>
      </c>
      <c r="AB269" s="15" t="str">
        <f aca="false">IF(AND($B269="",$D269="",$J269=""),"",IF($B269="","Falta código",IF(ISNA(MATCH($B269,LST_COD,0)),"Código no registrado en Trabajadores",IF($E269="","Concepto no está en el catálogo",IF($M269="ERR","Retención de otro empleador: Origen = Otro empleador",IF(OR($J269="",$K269=""),"Falta monto o mes",IF(OR($K269&lt;1,$K269&gt;12),"Mes inicio inválido",IF(AND($L269&lt;&gt;"",OR($L269&lt;$K269,$L269&gt;12)),"Mes fin inválido",IF($N269="","Falta frecuencia",IF(AND($G269&lt;&gt;"Otro empleador",SUMPRODUCT(($O269:$Z269&lt;&gt;0)*(((COLUMN($O269:$Z269)-14)&lt;INDEX(Trabajadores!$M$6:$M$105,MATCH($B269,LST_COD,0)))+((COLUMN($O269:$Z269)-14)&gt;INDEX(Trabajadores!$N$6:$N$105,MATCH($B269,LST_COD,0)))))&gt;0),"Aviso: hay meses fuera del periodo laboral","OK"))))))))))</f>
        <v/>
      </c>
    </row>
    <row r="270" customFormat="false" ht="15" hidden="false" customHeight="false" outlineLevel="0" collapsed="false">
      <c r="A270" s="23" t="n">
        <v>265</v>
      </c>
      <c r="B270" s="7"/>
      <c r="C270" s="35" t="str">
        <f aca="false">IF($B270="","",IFERROR(INDEX(Trabajadores!$D$6:$D$105,MATCH($B270,LST_COD,0)),"¿Código?"))</f>
        <v/>
      </c>
      <c r="D270" s="30"/>
      <c r="E270" s="9" t="str">
        <f aca="false">IF($D270="","",IFERROR(VLOOKUP($D270,CONC_TABLA,2,FALSE()),""))</f>
        <v/>
      </c>
      <c r="F270" s="9" t="str">
        <f aca="false">IF($D270="","",IFERROR(VLOOKUP($D270,CONC_TABLA,3,FALSE()),""))</f>
        <v/>
      </c>
      <c r="G270" s="30"/>
      <c r="H270" s="30"/>
      <c r="I270" s="30"/>
      <c r="J270" s="29"/>
      <c r="K270" s="28"/>
      <c r="L270" s="28"/>
      <c r="M270" s="9" t="str">
        <f aca="false">IF(OR($B270="",$E270=""),"",IF($E270="INA","INA",IF($G270="Otro empleador",IF($E270="RET","RETO",IF($E270="ORD","OTO","OTX")),IF($E270="RET","ERR",$E270))))</f>
        <v/>
      </c>
      <c r="N270" s="9" t="str">
        <f aca="false">IF($I270="","",IFERROR(VLOOKUP($I270,FREC_TABLA,2,FALSE()),""))</f>
        <v/>
      </c>
      <c r="O270" s="19" t="n">
        <f aca="false">IF(OR($M270="",$M270="ERR",$J270="",$K270="",$N270=""),0,IF($N270=0,IF(AND(OR(1=7,1=12),1&gt;=$K270,1&lt;=IF($L270="",12,$L270)),$J270,0),IF(AND(1&gt;=$K270,1&lt;=IF($L270="",12,$L270),MOD(1-$K270,$N270)=0),$J270,0)))</f>
        <v>0</v>
      </c>
      <c r="P270" s="19" t="n">
        <f aca="false">IF(OR($M270="",$M270="ERR",$J270="",$K270="",$N270=""),0,IF($N270=0,IF(AND(OR(2=7,2=12),2&gt;=$K270,2&lt;=IF($L270="",12,$L270)),$J270,0),IF(AND(2&gt;=$K270,2&lt;=IF($L270="",12,$L270),MOD(2-$K270,$N270)=0),$J270,0)))</f>
        <v>0</v>
      </c>
      <c r="Q270" s="19" t="n">
        <f aca="false">IF(OR($M270="",$M270="ERR",$J270="",$K270="",$N270=""),0,IF($N270=0,IF(AND(OR(3=7,3=12),3&gt;=$K270,3&lt;=IF($L270="",12,$L270)),$J270,0),IF(AND(3&gt;=$K270,3&lt;=IF($L270="",12,$L270),MOD(3-$K270,$N270)=0),$J270,0)))</f>
        <v>0</v>
      </c>
      <c r="R270" s="19" t="n">
        <f aca="false">IF(OR($M270="",$M270="ERR",$J270="",$K270="",$N270=""),0,IF($N270=0,IF(AND(OR(4=7,4=12),4&gt;=$K270,4&lt;=IF($L270="",12,$L270)),$J270,0),IF(AND(4&gt;=$K270,4&lt;=IF($L270="",12,$L270),MOD(4-$K270,$N270)=0),$J270,0)))</f>
        <v>0</v>
      </c>
      <c r="S270" s="19" t="n">
        <f aca="false">IF(OR($M270="",$M270="ERR",$J270="",$K270="",$N270=""),0,IF($N270=0,IF(AND(OR(5=7,5=12),5&gt;=$K270,5&lt;=IF($L270="",12,$L270)),$J270,0),IF(AND(5&gt;=$K270,5&lt;=IF($L270="",12,$L270),MOD(5-$K270,$N270)=0),$J270,0)))</f>
        <v>0</v>
      </c>
      <c r="T270" s="19" t="n">
        <f aca="false">IF(OR($M270="",$M270="ERR",$J270="",$K270="",$N270=""),0,IF($N270=0,IF(AND(OR(6=7,6=12),6&gt;=$K270,6&lt;=IF($L270="",12,$L270)),$J270,0),IF(AND(6&gt;=$K270,6&lt;=IF($L270="",12,$L270),MOD(6-$K270,$N270)=0),$J270,0)))</f>
        <v>0</v>
      </c>
      <c r="U270" s="19" t="n">
        <f aca="false">IF(OR($M270="",$M270="ERR",$J270="",$K270="",$N270=""),0,IF($N270=0,IF(AND(OR(7=7,7=12),7&gt;=$K270,7&lt;=IF($L270="",12,$L270)),$J270,0),IF(AND(7&gt;=$K270,7&lt;=IF($L270="",12,$L270),MOD(7-$K270,$N270)=0),$J270,0)))</f>
        <v>0</v>
      </c>
      <c r="V270" s="19" t="n">
        <f aca="false">IF(OR($M270="",$M270="ERR",$J270="",$K270="",$N270=""),0,IF($N270=0,IF(AND(OR(8=7,8=12),8&gt;=$K270,8&lt;=IF($L270="",12,$L270)),$J270,0),IF(AND(8&gt;=$K270,8&lt;=IF($L270="",12,$L270),MOD(8-$K270,$N270)=0),$J270,0)))</f>
        <v>0</v>
      </c>
      <c r="W270" s="19" t="n">
        <f aca="false">IF(OR($M270="",$M270="ERR",$J270="",$K270="",$N270=""),0,IF($N270=0,IF(AND(OR(9=7,9=12),9&gt;=$K270,9&lt;=IF($L270="",12,$L270)),$J270,0),IF(AND(9&gt;=$K270,9&lt;=IF($L270="",12,$L270),MOD(9-$K270,$N270)=0),$J270,0)))</f>
        <v>0</v>
      </c>
      <c r="X270" s="19" t="n">
        <f aca="false">IF(OR($M270="",$M270="ERR",$J270="",$K270="",$N270=""),0,IF($N270=0,IF(AND(OR(10=7,10=12),10&gt;=$K270,10&lt;=IF($L270="",12,$L270)),$J270,0),IF(AND(10&gt;=$K270,10&lt;=IF($L270="",12,$L270),MOD(10-$K270,$N270)=0),$J270,0)))</f>
        <v>0</v>
      </c>
      <c r="Y270" s="19" t="n">
        <f aca="false">IF(OR($M270="",$M270="ERR",$J270="",$K270="",$N270=""),0,IF($N270=0,IF(AND(OR(11=7,11=12),11&gt;=$K270,11&lt;=IF($L270="",12,$L270)),$J270,0),IF(AND(11&gt;=$K270,11&lt;=IF($L270="",12,$L270),MOD(11-$K270,$N270)=0),$J270,0)))</f>
        <v>0</v>
      </c>
      <c r="Z270" s="19" t="n">
        <f aca="false">IF(OR($M270="",$M270="ERR",$J270="",$K270="",$N270=""),0,IF($N270=0,IF(AND(OR(12=7,12=12),12&gt;=$K270,12&lt;=IF($L270="",12,$L270)),$J270,0),IF(AND(12&gt;=$K270,12&lt;=IF($L270="",12,$L270),MOD(12-$K270,$N270)=0),$J270,0)))</f>
        <v>0</v>
      </c>
      <c r="AA270" s="36" t="n">
        <f aca="false">SUM(O270:Z270)</f>
        <v>0</v>
      </c>
      <c r="AB270" s="15" t="str">
        <f aca="false">IF(AND($B270="",$D270="",$J270=""),"",IF($B270="","Falta código",IF(ISNA(MATCH($B270,LST_COD,0)),"Código no registrado en Trabajadores",IF($E270="","Concepto no está en el catálogo",IF($M270="ERR","Retención de otro empleador: Origen = Otro empleador",IF(OR($J270="",$K270=""),"Falta monto o mes",IF(OR($K270&lt;1,$K270&gt;12),"Mes inicio inválido",IF(AND($L270&lt;&gt;"",OR($L270&lt;$K270,$L270&gt;12)),"Mes fin inválido",IF($N270="","Falta frecuencia",IF(AND($G270&lt;&gt;"Otro empleador",SUMPRODUCT(($O270:$Z270&lt;&gt;0)*(((COLUMN($O270:$Z270)-14)&lt;INDEX(Trabajadores!$M$6:$M$105,MATCH($B270,LST_COD,0)))+((COLUMN($O270:$Z270)-14)&gt;INDEX(Trabajadores!$N$6:$N$105,MATCH($B270,LST_COD,0)))))&gt;0),"Aviso: hay meses fuera del periodo laboral","OK"))))))))))</f>
        <v/>
      </c>
    </row>
    <row r="271" customFormat="false" ht="15" hidden="false" customHeight="false" outlineLevel="0" collapsed="false">
      <c r="A271" s="23" t="n">
        <v>266</v>
      </c>
      <c r="B271" s="7"/>
      <c r="C271" s="35" t="str">
        <f aca="false">IF($B271="","",IFERROR(INDEX(Trabajadores!$D$6:$D$105,MATCH($B271,LST_COD,0)),"¿Código?"))</f>
        <v/>
      </c>
      <c r="D271" s="30"/>
      <c r="E271" s="9" t="str">
        <f aca="false">IF($D271="","",IFERROR(VLOOKUP($D271,CONC_TABLA,2,FALSE()),""))</f>
        <v/>
      </c>
      <c r="F271" s="9" t="str">
        <f aca="false">IF($D271="","",IFERROR(VLOOKUP($D271,CONC_TABLA,3,FALSE()),""))</f>
        <v/>
      </c>
      <c r="G271" s="30"/>
      <c r="H271" s="30"/>
      <c r="I271" s="30"/>
      <c r="J271" s="29"/>
      <c r="K271" s="28"/>
      <c r="L271" s="28"/>
      <c r="M271" s="9" t="str">
        <f aca="false">IF(OR($B271="",$E271=""),"",IF($E271="INA","INA",IF($G271="Otro empleador",IF($E271="RET","RETO",IF($E271="ORD","OTO","OTX")),IF($E271="RET","ERR",$E271))))</f>
        <v/>
      </c>
      <c r="N271" s="9" t="str">
        <f aca="false">IF($I271="","",IFERROR(VLOOKUP($I271,FREC_TABLA,2,FALSE()),""))</f>
        <v/>
      </c>
      <c r="O271" s="19" t="n">
        <f aca="false">IF(OR($M271="",$M271="ERR",$J271="",$K271="",$N271=""),0,IF($N271=0,IF(AND(OR(1=7,1=12),1&gt;=$K271,1&lt;=IF($L271="",12,$L271)),$J271,0),IF(AND(1&gt;=$K271,1&lt;=IF($L271="",12,$L271),MOD(1-$K271,$N271)=0),$J271,0)))</f>
        <v>0</v>
      </c>
      <c r="P271" s="19" t="n">
        <f aca="false">IF(OR($M271="",$M271="ERR",$J271="",$K271="",$N271=""),0,IF($N271=0,IF(AND(OR(2=7,2=12),2&gt;=$K271,2&lt;=IF($L271="",12,$L271)),$J271,0),IF(AND(2&gt;=$K271,2&lt;=IF($L271="",12,$L271),MOD(2-$K271,$N271)=0),$J271,0)))</f>
        <v>0</v>
      </c>
      <c r="Q271" s="19" t="n">
        <f aca="false">IF(OR($M271="",$M271="ERR",$J271="",$K271="",$N271=""),0,IF($N271=0,IF(AND(OR(3=7,3=12),3&gt;=$K271,3&lt;=IF($L271="",12,$L271)),$J271,0),IF(AND(3&gt;=$K271,3&lt;=IF($L271="",12,$L271),MOD(3-$K271,$N271)=0),$J271,0)))</f>
        <v>0</v>
      </c>
      <c r="R271" s="19" t="n">
        <f aca="false">IF(OR($M271="",$M271="ERR",$J271="",$K271="",$N271=""),0,IF($N271=0,IF(AND(OR(4=7,4=12),4&gt;=$K271,4&lt;=IF($L271="",12,$L271)),$J271,0),IF(AND(4&gt;=$K271,4&lt;=IF($L271="",12,$L271),MOD(4-$K271,$N271)=0),$J271,0)))</f>
        <v>0</v>
      </c>
      <c r="S271" s="19" t="n">
        <f aca="false">IF(OR($M271="",$M271="ERR",$J271="",$K271="",$N271=""),0,IF($N271=0,IF(AND(OR(5=7,5=12),5&gt;=$K271,5&lt;=IF($L271="",12,$L271)),$J271,0),IF(AND(5&gt;=$K271,5&lt;=IF($L271="",12,$L271),MOD(5-$K271,$N271)=0),$J271,0)))</f>
        <v>0</v>
      </c>
      <c r="T271" s="19" t="n">
        <f aca="false">IF(OR($M271="",$M271="ERR",$J271="",$K271="",$N271=""),0,IF($N271=0,IF(AND(OR(6=7,6=12),6&gt;=$K271,6&lt;=IF($L271="",12,$L271)),$J271,0),IF(AND(6&gt;=$K271,6&lt;=IF($L271="",12,$L271),MOD(6-$K271,$N271)=0),$J271,0)))</f>
        <v>0</v>
      </c>
      <c r="U271" s="19" t="n">
        <f aca="false">IF(OR($M271="",$M271="ERR",$J271="",$K271="",$N271=""),0,IF($N271=0,IF(AND(OR(7=7,7=12),7&gt;=$K271,7&lt;=IF($L271="",12,$L271)),$J271,0),IF(AND(7&gt;=$K271,7&lt;=IF($L271="",12,$L271),MOD(7-$K271,$N271)=0),$J271,0)))</f>
        <v>0</v>
      </c>
      <c r="V271" s="19" t="n">
        <f aca="false">IF(OR($M271="",$M271="ERR",$J271="",$K271="",$N271=""),0,IF($N271=0,IF(AND(OR(8=7,8=12),8&gt;=$K271,8&lt;=IF($L271="",12,$L271)),$J271,0),IF(AND(8&gt;=$K271,8&lt;=IF($L271="",12,$L271),MOD(8-$K271,$N271)=0),$J271,0)))</f>
        <v>0</v>
      </c>
      <c r="W271" s="19" t="n">
        <f aca="false">IF(OR($M271="",$M271="ERR",$J271="",$K271="",$N271=""),0,IF($N271=0,IF(AND(OR(9=7,9=12),9&gt;=$K271,9&lt;=IF($L271="",12,$L271)),$J271,0),IF(AND(9&gt;=$K271,9&lt;=IF($L271="",12,$L271),MOD(9-$K271,$N271)=0),$J271,0)))</f>
        <v>0</v>
      </c>
      <c r="X271" s="19" t="n">
        <f aca="false">IF(OR($M271="",$M271="ERR",$J271="",$K271="",$N271=""),0,IF($N271=0,IF(AND(OR(10=7,10=12),10&gt;=$K271,10&lt;=IF($L271="",12,$L271)),$J271,0),IF(AND(10&gt;=$K271,10&lt;=IF($L271="",12,$L271),MOD(10-$K271,$N271)=0),$J271,0)))</f>
        <v>0</v>
      </c>
      <c r="Y271" s="19" t="n">
        <f aca="false">IF(OR($M271="",$M271="ERR",$J271="",$K271="",$N271=""),0,IF($N271=0,IF(AND(OR(11=7,11=12),11&gt;=$K271,11&lt;=IF($L271="",12,$L271)),$J271,0),IF(AND(11&gt;=$K271,11&lt;=IF($L271="",12,$L271),MOD(11-$K271,$N271)=0),$J271,0)))</f>
        <v>0</v>
      </c>
      <c r="Z271" s="19" t="n">
        <f aca="false">IF(OR($M271="",$M271="ERR",$J271="",$K271="",$N271=""),0,IF($N271=0,IF(AND(OR(12=7,12=12),12&gt;=$K271,12&lt;=IF($L271="",12,$L271)),$J271,0),IF(AND(12&gt;=$K271,12&lt;=IF($L271="",12,$L271),MOD(12-$K271,$N271)=0),$J271,0)))</f>
        <v>0</v>
      </c>
      <c r="AA271" s="36" t="n">
        <f aca="false">SUM(O271:Z271)</f>
        <v>0</v>
      </c>
      <c r="AB271" s="15" t="str">
        <f aca="false">IF(AND($B271="",$D271="",$J271=""),"",IF($B271="","Falta código",IF(ISNA(MATCH($B271,LST_COD,0)),"Código no registrado en Trabajadores",IF($E271="","Concepto no está en el catálogo",IF($M271="ERR","Retención de otro empleador: Origen = Otro empleador",IF(OR($J271="",$K271=""),"Falta monto o mes",IF(OR($K271&lt;1,$K271&gt;12),"Mes inicio inválido",IF(AND($L271&lt;&gt;"",OR($L271&lt;$K271,$L271&gt;12)),"Mes fin inválido",IF($N271="","Falta frecuencia",IF(AND($G271&lt;&gt;"Otro empleador",SUMPRODUCT(($O271:$Z271&lt;&gt;0)*(((COLUMN($O271:$Z271)-14)&lt;INDEX(Trabajadores!$M$6:$M$105,MATCH($B271,LST_COD,0)))+((COLUMN($O271:$Z271)-14)&gt;INDEX(Trabajadores!$N$6:$N$105,MATCH($B271,LST_COD,0)))))&gt;0),"Aviso: hay meses fuera del periodo laboral","OK"))))))))))</f>
        <v/>
      </c>
    </row>
    <row r="272" customFormat="false" ht="15" hidden="false" customHeight="false" outlineLevel="0" collapsed="false">
      <c r="A272" s="23" t="n">
        <v>267</v>
      </c>
      <c r="B272" s="7"/>
      <c r="C272" s="35" t="str">
        <f aca="false">IF($B272="","",IFERROR(INDEX(Trabajadores!$D$6:$D$105,MATCH($B272,LST_COD,0)),"¿Código?"))</f>
        <v/>
      </c>
      <c r="D272" s="30"/>
      <c r="E272" s="9" t="str">
        <f aca="false">IF($D272="","",IFERROR(VLOOKUP($D272,CONC_TABLA,2,FALSE()),""))</f>
        <v/>
      </c>
      <c r="F272" s="9" t="str">
        <f aca="false">IF($D272="","",IFERROR(VLOOKUP($D272,CONC_TABLA,3,FALSE()),""))</f>
        <v/>
      </c>
      <c r="G272" s="30"/>
      <c r="H272" s="30"/>
      <c r="I272" s="30"/>
      <c r="J272" s="29"/>
      <c r="K272" s="28"/>
      <c r="L272" s="28"/>
      <c r="M272" s="9" t="str">
        <f aca="false">IF(OR($B272="",$E272=""),"",IF($E272="INA","INA",IF($G272="Otro empleador",IF($E272="RET","RETO",IF($E272="ORD","OTO","OTX")),IF($E272="RET","ERR",$E272))))</f>
        <v/>
      </c>
      <c r="N272" s="9" t="str">
        <f aca="false">IF($I272="","",IFERROR(VLOOKUP($I272,FREC_TABLA,2,FALSE()),""))</f>
        <v/>
      </c>
      <c r="O272" s="19" t="n">
        <f aca="false">IF(OR($M272="",$M272="ERR",$J272="",$K272="",$N272=""),0,IF($N272=0,IF(AND(OR(1=7,1=12),1&gt;=$K272,1&lt;=IF($L272="",12,$L272)),$J272,0),IF(AND(1&gt;=$K272,1&lt;=IF($L272="",12,$L272),MOD(1-$K272,$N272)=0),$J272,0)))</f>
        <v>0</v>
      </c>
      <c r="P272" s="19" t="n">
        <f aca="false">IF(OR($M272="",$M272="ERR",$J272="",$K272="",$N272=""),0,IF($N272=0,IF(AND(OR(2=7,2=12),2&gt;=$K272,2&lt;=IF($L272="",12,$L272)),$J272,0),IF(AND(2&gt;=$K272,2&lt;=IF($L272="",12,$L272),MOD(2-$K272,$N272)=0),$J272,0)))</f>
        <v>0</v>
      </c>
      <c r="Q272" s="19" t="n">
        <f aca="false">IF(OR($M272="",$M272="ERR",$J272="",$K272="",$N272=""),0,IF($N272=0,IF(AND(OR(3=7,3=12),3&gt;=$K272,3&lt;=IF($L272="",12,$L272)),$J272,0),IF(AND(3&gt;=$K272,3&lt;=IF($L272="",12,$L272),MOD(3-$K272,$N272)=0),$J272,0)))</f>
        <v>0</v>
      </c>
      <c r="R272" s="19" t="n">
        <f aca="false">IF(OR($M272="",$M272="ERR",$J272="",$K272="",$N272=""),0,IF($N272=0,IF(AND(OR(4=7,4=12),4&gt;=$K272,4&lt;=IF($L272="",12,$L272)),$J272,0),IF(AND(4&gt;=$K272,4&lt;=IF($L272="",12,$L272),MOD(4-$K272,$N272)=0),$J272,0)))</f>
        <v>0</v>
      </c>
      <c r="S272" s="19" t="n">
        <f aca="false">IF(OR($M272="",$M272="ERR",$J272="",$K272="",$N272=""),0,IF($N272=0,IF(AND(OR(5=7,5=12),5&gt;=$K272,5&lt;=IF($L272="",12,$L272)),$J272,0),IF(AND(5&gt;=$K272,5&lt;=IF($L272="",12,$L272),MOD(5-$K272,$N272)=0),$J272,0)))</f>
        <v>0</v>
      </c>
      <c r="T272" s="19" t="n">
        <f aca="false">IF(OR($M272="",$M272="ERR",$J272="",$K272="",$N272=""),0,IF($N272=0,IF(AND(OR(6=7,6=12),6&gt;=$K272,6&lt;=IF($L272="",12,$L272)),$J272,0),IF(AND(6&gt;=$K272,6&lt;=IF($L272="",12,$L272),MOD(6-$K272,$N272)=0),$J272,0)))</f>
        <v>0</v>
      </c>
      <c r="U272" s="19" t="n">
        <f aca="false">IF(OR($M272="",$M272="ERR",$J272="",$K272="",$N272=""),0,IF($N272=0,IF(AND(OR(7=7,7=12),7&gt;=$K272,7&lt;=IF($L272="",12,$L272)),$J272,0),IF(AND(7&gt;=$K272,7&lt;=IF($L272="",12,$L272),MOD(7-$K272,$N272)=0),$J272,0)))</f>
        <v>0</v>
      </c>
      <c r="V272" s="19" t="n">
        <f aca="false">IF(OR($M272="",$M272="ERR",$J272="",$K272="",$N272=""),0,IF($N272=0,IF(AND(OR(8=7,8=12),8&gt;=$K272,8&lt;=IF($L272="",12,$L272)),$J272,0),IF(AND(8&gt;=$K272,8&lt;=IF($L272="",12,$L272),MOD(8-$K272,$N272)=0),$J272,0)))</f>
        <v>0</v>
      </c>
      <c r="W272" s="19" t="n">
        <f aca="false">IF(OR($M272="",$M272="ERR",$J272="",$K272="",$N272=""),0,IF($N272=0,IF(AND(OR(9=7,9=12),9&gt;=$K272,9&lt;=IF($L272="",12,$L272)),$J272,0),IF(AND(9&gt;=$K272,9&lt;=IF($L272="",12,$L272),MOD(9-$K272,$N272)=0),$J272,0)))</f>
        <v>0</v>
      </c>
      <c r="X272" s="19" t="n">
        <f aca="false">IF(OR($M272="",$M272="ERR",$J272="",$K272="",$N272=""),0,IF($N272=0,IF(AND(OR(10=7,10=12),10&gt;=$K272,10&lt;=IF($L272="",12,$L272)),$J272,0),IF(AND(10&gt;=$K272,10&lt;=IF($L272="",12,$L272),MOD(10-$K272,$N272)=0),$J272,0)))</f>
        <v>0</v>
      </c>
      <c r="Y272" s="19" t="n">
        <f aca="false">IF(OR($M272="",$M272="ERR",$J272="",$K272="",$N272=""),0,IF($N272=0,IF(AND(OR(11=7,11=12),11&gt;=$K272,11&lt;=IF($L272="",12,$L272)),$J272,0),IF(AND(11&gt;=$K272,11&lt;=IF($L272="",12,$L272),MOD(11-$K272,$N272)=0),$J272,0)))</f>
        <v>0</v>
      </c>
      <c r="Z272" s="19" t="n">
        <f aca="false">IF(OR($M272="",$M272="ERR",$J272="",$K272="",$N272=""),0,IF($N272=0,IF(AND(OR(12=7,12=12),12&gt;=$K272,12&lt;=IF($L272="",12,$L272)),$J272,0),IF(AND(12&gt;=$K272,12&lt;=IF($L272="",12,$L272),MOD(12-$K272,$N272)=0),$J272,0)))</f>
        <v>0</v>
      </c>
      <c r="AA272" s="36" t="n">
        <f aca="false">SUM(O272:Z272)</f>
        <v>0</v>
      </c>
      <c r="AB272" s="15" t="str">
        <f aca="false">IF(AND($B272="",$D272="",$J272=""),"",IF($B272="","Falta código",IF(ISNA(MATCH($B272,LST_COD,0)),"Código no registrado en Trabajadores",IF($E272="","Concepto no está en el catálogo",IF($M272="ERR","Retención de otro empleador: Origen = Otro empleador",IF(OR($J272="",$K272=""),"Falta monto o mes",IF(OR($K272&lt;1,$K272&gt;12),"Mes inicio inválido",IF(AND($L272&lt;&gt;"",OR($L272&lt;$K272,$L272&gt;12)),"Mes fin inválido",IF($N272="","Falta frecuencia",IF(AND($G272&lt;&gt;"Otro empleador",SUMPRODUCT(($O272:$Z272&lt;&gt;0)*(((COLUMN($O272:$Z272)-14)&lt;INDEX(Trabajadores!$M$6:$M$105,MATCH($B272,LST_COD,0)))+((COLUMN($O272:$Z272)-14)&gt;INDEX(Trabajadores!$N$6:$N$105,MATCH($B272,LST_COD,0)))))&gt;0),"Aviso: hay meses fuera del periodo laboral","OK"))))))))))</f>
        <v/>
      </c>
    </row>
    <row r="273" customFormat="false" ht="15" hidden="false" customHeight="false" outlineLevel="0" collapsed="false">
      <c r="A273" s="23" t="n">
        <v>268</v>
      </c>
      <c r="B273" s="7"/>
      <c r="C273" s="35" t="str">
        <f aca="false">IF($B273="","",IFERROR(INDEX(Trabajadores!$D$6:$D$105,MATCH($B273,LST_COD,0)),"¿Código?"))</f>
        <v/>
      </c>
      <c r="D273" s="30"/>
      <c r="E273" s="9" t="str">
        <f aca="false">IF($D273="","",IFERROR(VLOOKUP($D273,CONC_TABLA,2,FALSE()),""))</f>
        <v/>
      </c>
      <c r="F273" s="9" t="str">
        <f aca="false">IF($D273="","",IFERROR(VLOOKUP($D273,CONC_TABLA,3,FALSE()),""))</f>
        <v/>
      </c>
      <c r="G273" s="30"/>
      <c r="H273" s="30"/>
      <c r="I273" s="30"/>
      <c r="J273" s="29"/>
      <c r="K273" s="28"/>
      <c r="L273" s="28"/>
      <c r="M273" s="9" t="str">
        <f aca="false">IF(OR($B273="",$E273=""),"",IF($E273="INA","INA",IF($G273="Otro empleador",IF($E273="RET","RETO",IF($E273="ORD","OTO","OTX")),IF($E273="RET","ERR",$E273))))</f>
        <v/>
      </c>
      <c r="N273" s="9" t="str">
        <f aca="false">IF($I273="","",IFERROR(VLOOKUP($I273,FREC_TABLA,2,FALSE()),""))</f>
        <v/>
      </c>
      <c r="O273" s="19" t="n">
        <f aca="false">IF(OR($M273="",$M273="ERR",$J273="",$K273="",$N273=""),0,IF($N273=0,IF(AND(OR(1=7,1=12),1&gt;=$K273,1&lt;=IF($L273="",12,$L273)),$J273,0),IF(AND(1&gt;=$K273,1&lt;=IF($L273="",12,$L273),MOD(1-$K273,$N273)=0),$J273,0)))</f>
        <v>0</v>
      </c>
      <c r="P273" s="19" t="n">
        <f aca="false">IF(OR($M273="",$M273="ERR",$J273="",$K273="",$N273=""),0,IF($N273=0,IF(AND(OR(2=7,2=12),2&gt;=$K273,2&lt;=IF($L273="",12,$L273)),$J273,0),IF(AND(2&gt;=$K273,2&lt;=IF($L273="",12,$L273),MOD(2-$K273,$N273)=0),$J273,0)))</f>
        <v>0</v>
      </c>
      <c r="Q273" s="19" t="n">
        <f aca="false">IF(OR($M273="",$M273="ERR",$J273="",$K273="",$N273=""),0,IF($N273=0,IF(AND(OR(3=7,3=12),3&gt;=$K273,3&lt;=IF($L273="",12,$L273)),$J273,0),IF(AND(3&gt;=$K273,3&lt;=IF($L273="",12,$L273),MOD(3-$K273,$N273)=0),$J273,0)))</f>
        <v>0</v>
      </c>
      <c r="R273" s="19" t="n">
        <f aca="false">IF(OR($M273="",$M273="ERR",$J273="",$K273="",$N273=""),0,IF($N273=0,IF(AND(OR(4=7,4=12),4&gt;=$K273,4&lt;=IF($L273="",12,$L273)),$J273,0),IF(AND(4&gt;=$K273,4&lt;=IF($L273="",12,$L273),MOD(4-$K273,$N273)=0),$J273,0)))</f>
        <v>0</v>
      </c>
      <c r="S273" s="19" t="n">
        <f aca="false">IF(OR($M273="",$M273="ERR",$J273="",$K273="",$N273=""),0,IF($N273=0,IF(AND(OR(5=7,5=12),5&gt;=$K273,5&lt;=IF($L273="",12,$L273)),$J273,0),IF(AND(5&gt;=$K273,5&lt;=IF($L273="",12,$L273),MOD(5-$K273,$N273)=0),$J273,0)))</f>
        <v>0</v>
      </c>
      <c r="T273" s="19" t="n">
        <f aca="false">IF(OR($M273="",$M273="ERR",$J273="",$K273="",$N273=""),0,IF($N273=0,IF(AND(OR(6=7,6=12),6&gt;=$K273,6&lt;=IF($L273="",12,$L273)),$J273,0),IF(AND(6&gt;=$K273,6&lt;=IF($L273="",12,$L273),MOD(6-$K273,$N273)=0),$J273,0)))</f>
        <v>0</v>
      </c>
      <c r="U273" s="19" t="n">
        <f aca="false">IF(OR($M273="",$M273="ERR",$J273="",$K273="",$N273=""),0,IF($N273=0,IF(AND(OR(7=7,7=12),7&gt;=$K273,7&lt;=IF($L273="",12,$L273)),$J273,0),IF(AND(7&gt;=$K273,7&lt;=IF($L273="",12,$L273),MOD(7-$K273,$N273)=0),$J273,0)))</f>
        <v>0</v>
      </c>
      <c r="V273" s="19" t="n">
        <f aca="false">IF(OR($M273="",$M273="ERR",$J273="",$K273="",$N273=""),0,IF($N273=0,IF(AND(OR(8=7,8=12),8&gt;=$K273,8&lt;=IF($L273="",12,$L273)),$J273,0),IF(AND(8&gt;=$K273,8&lt;=IF($L273="",12,$L273),MOD(8-$K273,$N273)=0),$J273,0)))</f>
        <v>0</v>
      </c>
      <c r="W273" s="19" t="n">
        <f aca="false">IF(OR($M273="",$M273="ERR",$J273="",$K273="",$N273=""),0,IF($N273=0,IF(AND(OR(9=7,9=12),9&gt;=$K273,9&lt;=IF($L273="",12,$L273)),$J273,0),IF(AND(9&gt;=$K273,9&lt;=IF($L273="",12,$L273),MOD(9-$K273,$N273)=0),$J273,0)))</f>
        <v>0</v>
      </c>
      <c r="X273" s="19" t="n">
        <f aca="false">IF(OR($M273="",$M273="ERR",$J273="",$K273="",$N273=""),0,IF($N273=0,IF(AND(OR(10=7,10=12),10&gt;=$K273,10&lt;=IF($L273="",12,$L273)),$J273,0),IF(AND(10&gt;=$K273,10&lt;=IF($L273="",12,$L273),MOD(10-$K273,$N273)=0),$J273,0)))</f>
        <v>0</v>
      </c>
      <c r="Y273" s="19" t="n">
        <f aca="false">IF(OR($M273="",$M273="ERR",$J273="",$K273="",$N273=""),0,IF($N273=0,IF(AND(OR(11=7,11=12),11&gt;=$K273,11&lt;=IF($L273="",12,$L273)),$J273,0),IF(AND(11&gt;=$K273,11&lt;=IF($L273="",12,$L273),MOD(11-$K273,$N273)=0),$J273,0)))</f>
        <v>0</v>
      </c>
      <c r="Z273" s="19" t="n">
        <f aca="false">IF(OR($M273="",$M273="ERR",$J273="",$K273="",$N273=""),0,IF($N273=0,IF(AND(OR(12=7,12=12),12&gt;=$K273,12&lt;=IF($L273="",12,$L273)),$J273,0),IF(AND(12&gt;=$K273,12&lt;=IF($L273="",12,$L273),MOD(12-$K273,$N273)=0),$J273,0)))</f>
        <v>0</v>
      </c>
      <c r="AA273" s="36" t="n">
        <f aca="false">SUM(O273:Z273)</f>
        <v>0</v>
      </c>
      <c r="AB273" s="15" t="str">
        <f aca="false">IF(AND($B273="",$D273="",$J273=""),"",IF($B273="","Falta código",IF(ISNA(MATCH($B273,LST_COD,0)),"Código no registrado en Trabajadores",IF($E273="","Concepto no está en el catálogo",IF($M273="ERR","Retención de otro empleador: Origen = Otro empleador",IF(OR($J273="",$K273=""),"Falta monto o mes",IF(OR($K273&lt;1,$K273&gt;12),"Mes inicio inválido",IF(AND($L273&lt;&gt;"",OR($L273&lt;$K273,$L273&gt;12)),"Mes fin inválido",IF($N273="","Falta frecuencia",IF(AND($G273&lt;&gt;"Otro empleador",SUMPRODUCT(($O273:$Z273&lt;&gt;0)*(((COLUMN($O273:$Z273)-14)&lt;INDEX(Trabajadores!$M$6:$M$105,MATCH($B273,LST_COD,0)))+((COLUMN($O273:$Z273)-14)&gt;INDEX(Trabajadores!$N$6:$N$105,MATCH($B273,LST_COD,0)))))&gt;0),"Aviso: hay meses fuera del periodo laboral","OK"))))))))))</f>
        <v/>
      </c>
    </row>
    <row r="274" customFormat="false" ht="15" hidden="false" customHeight="false" outlineLevel="0" collapsed="false">
      <c r="A274" s="23" t="n">
        <v>269</v>
      </c>
      <c r="B274" s="7"/>
      <c r="C274" s="35" t="str">
        <f aca="false">IF($B274="","",IFERROR(INDEX(Trabajadores!$D$6:$D$105,MATCH($B274,LST_COD,0)),"¿Código?"))</f>
        <v/>
      </c>
      <c r="D274" s="30"/>
      <c r="E274" s="9" t="str">
        <f aca="false">IF($D274="","",IFERROR(VLOOKUP($D274,CONC_TABLA,2,FALSE()),""))</f>
        <v/>
      </c>
      <c r="F274" s="9" t="str">
        <f aca="false">IF($D274="","",IFERROR(VLOOKUP($D274,CONC_TABLA,3,FALSE()),""))</f>
        <v/>
      </c>
      <c r="G274" s="30"/>
      <c r="H274" s="30"/>
      <c r="I274" s="30"/>
      <c r="J274" s="29"/>
      <c r="K274" s="28"/>
      <c r="L274" s="28"/>
      <c r="M274" s="9" t="str">
        <f aca="false">IF(OR($B274="",$E274=""),"",IF($E274="INA","INA",IF($G274="Otro empleador",IF($E274="RET","RETO",IF($E274="ORD","OTO","OTX")),IF($E274="RET","ERR",$E274))))</f>
        <v/>
      </c>
      <c r="N274" s="9" t="str">
        <f aca="false">IF($I274="","",IFERROR(VLOOKUP($I274,FREC_TABLA,2,FALSE()),""))</f>
        <v/>
      </c>
      <c r="O274" s="19" t="n">
        <f aca="false">IF(OR($M274="",$M274="ERR",$J274="",$K274="",$N274=""),0,IF($N274=0,IF(AND(OR(1=7,1=12),1&gt;=$K274,1&lt;=IF($L274="",12,$L274)),$J274,0),IF(AND(1&gt;=$K274,1&lt;=IF($L274="",12,$L274),MOD(1-$K274,$N274)=0),$J274,0)))</f>
        <v>0</v>
      </c>
      <c r="P274" s="19" t="n">
        <f aca="false">IF(OR($M274="",$M274="ERR",$J274="",$K274="",$N274=""),0,IF($N274=0,IF(AND(OR(2=7,2=12),2&gt;=$K274,2&lt;=IF($L274="",12,$L274)),$J274,0),IF(AND(2&gt;=$K274,2&lt;=IF($L274="",12,$L274),MOD(2-$K274,$N274)=0),$J274,0)))</f>
        <v>0</v>
      </c>
      <c r="Q274" s="19" t="n">
        <f aca="false">IF(OR($M274="",$M274="ERR",$J274="",$K274="",$N274=""),0,IF($N274=0,IF(AND(OR(3=7,3=12),3&gt;=$K274,3&lt;=IF($L274="",12,$L274)),$J274,0),IF(AND(3&gt;=$K274,3&lt;=IF($L274="",12,$L274),MOD(3-$K274,$N274)=0),$J274,0)))</f>
        <v>0</v>
      </c>
      <c r="R274" s="19" t="n">
        <f aca="false">IF(OR($M274="",$M274="ERR",$J274="",$K274="",$N274=""),0,IF($N274=0,IF(AND(OR(4=7,4=12),4&gt;=$K274,4&lt;=IF($L274="",12,$L274)),$J274,0),IF(AND(4&gt;=$K274,4&lt;=IF($L274="",12,$L274),MOD(4-$K274,$N274)=0),$J274,0)))</f>
        <v>0</v>
      </c>
      <c r="S274" s="19" t="n">
        <f aca="false">IF(OR($M274="",$M274="ERR",$J274="",$K274="",$N274=""),0,IF($N274=0,IF(AND(OR(5=7,5=12),5&gt;=$K274,5&lt;=IF($L274="",12,$L274)),$J274,0),IF(AND(5&gt;=$K274,5&lt;=IF($L274="",12,$L274),MOD(5-$K274,$N274)=0),$J274,0)))</f>
        <v>0</v>
      </c>
      <c r="T274" s="19" t="n">
        <f aca="false">IF(OR($M274="",$M274="ERR",$J274="",$K274="",$N274=""),0,IF($N274=0,IF(AND(OR(6=7,6=12),6&gt;=$K274,6&lt;=IF($L274="",12,$L274)),$J274,0),IF(AND(6&gt;=$K274,6&lt;=IF($L274="",12,$L274),MOD(6-$K274,$N274)=0),$J274,0)))</f>
        <v>0</v>
      </c>
      <c r="U274" s="19" t="n">
        <f aca="false">IF(OR($M274="",$M274="ERR",$J274="",$K274="",$N274=""),0,IF($N274=0,IF(AND(OR(7=7,7=12),7&gt;=$K274,7&lt;=IF($L274="",12,$L274)),$J274,0),IF(AND(7&gt;=$K274,7&lt;=IF($L274="",12,$L274),MOD(7-$K274,$N274)=0),$J274,0)))</f>
        <v>0</v>
      </c>
      <c r="V274" s="19" t="n">
        <f aca="false">IF(OR($M274="",$M274="ERR",$J274="",$K274="",$N274=""),0,IF($N274=0,IF(AND(OR(8=7,8=12),8&gt;=$K274,8&lt;=IF($L274="",12,$L274)),$J274,0),IF(AND(8&gt;=$K274,8&lt;=IF($L274="",12,$L274),MOD(8-$K274,$N274)=0),$J274,0)))</f>
        <v>0</v>
      </c>
      <c r="W274" s="19" t="n">
        <f aca="false">IF(OR($M274="",$M274="ERR",$J274="",$K274="",$N274=""),0,IF($N274=0,IF(AND(OR(9=7,9=12),9&gt;=$K274,9&lt;=IF($L274="",12,$L274)),$J274,0),IF(AND(9&gt;=$K274,9&lt;=IF($L274="",12,$L274),MOD(9-$K274,$N274)=0),$J274,0)))</f>
        <v>0</v>
      </c>
      <c r="X274" s="19" t="n">
        <f aca="false">IF(OR($M274="",$M274="ERR",$J274="",$K274="",$N274=""),0,IF($N274=0,IF(AND(OR(10=7,10=12),10&gt;=$K274,10&lt;=IF($L274="",12,$L274)),$J274,0),IF(AND(10&gt;=$K274,10&lt;=IF($L274="",12,$L274),MOD(10-$K274,$N274)=0),$J274,0)))</f>
        <v>0</v>
      </c>
      <c r="Y274" s="19" t="n">
        <f aca="false">IF(OR($M274="",$M274="ERR",$J274="",$K274="",$N274=""),0,IF($N274=0,IF(AND(OR(11=7,11=12),11&gt;=$K274,11&lt;=IF($L274="",12,$L274)),$J274,0),IF(AND(11&gt;=$K274,11&lt;=IF($L274="",12,$L274),MOD(11-$K274,$N274)=0),$J274,0)))</f>
        <v>0</v>
      </c>
      <c r="Z274" s="19" t="n">
        <f aca="false">IF(OR($M274="",$M274="ERR",$J274="",$K274="",$N274=""),0,IF($N274=0,IF(AND(OR(12=7,12=12),12&gt;=$K274,12&lt;=IF($L274="",12,$L274)),$J274,0),IF(AND(12&gt;=$K274,12&lt;=IF($L274="",12,$L274),MOD(12-$K274,$N274)=0),$J274,0)))</f>
        <v>0</v>
      </c>
      <c r="AA274" s="36" t="n">
        <f aca="false">SUM(O274:Z274)</f>
        <v>0</v>
      </c>
      <c r="AB274" s="15" t="str">
        <f aca="false">IF(AND($B274="",$D274="",$J274=""),"",IF($B274="","Falta código",IF(ISNA(MATCH($B274,LST_COD,0)),"Código no registrado en Trabajadores",IF($E274="","Concepto no está en el catálogo",IF($M274="ERR","Retención de otro empleador: Origen = Otro empleador",IF(OR($J274="",$K274=""),"Falta monto o mes",IF(OR($K274&lt;1,$K274&gt;12),"Mes inicio inválido",IF(AND($L274&lt;&gt;"",OR($L274&lt;$K274,$L274&gt;12)),"Mes fin inválido",IF($N274="","Falta frecuencia",IF(AND($G274&lt;&gt;"Otro empleador",SUMPRODUCT(($O274:$Z274&lt;&gt;0)*(((COLUMN($O274:$Z274)-14)&lt;INDEX(Trabajadores!$M$6:$M$105,MATCH($B274,LST_COD,0)))+((COLUMN($O274:$Z274)-14)&gt;INDEX(Trabajadores!$N$6:$N$105,MATCH($B274,LST_COD,0)))))&gt;0),"Aviso: hay meses fuera del periodo laboral","OK"))))))))))</f>
        <v/>
      </c>
    </row>
    <row r="275" customFormat="false" ht="15" hidden="false" customHeight="false" outlineLevel="0" collapsed="false">
      <c r="A275" s="23" t="n">
        <v>270</v>
      </c>
      <c r="B275" s="7"/>
      <c r="C275" s="35" t="str">
        <f aca="false">IF($B275="","",IFERROR(INDEX(Trabajadores!$D$6:$D$105,MATCH($B275,LST_COD,0)),"¿Código?"))</f>
        <v/>
      </c>
      <c r="D275" s="30"/>
      <c r="E275" s="9" t="str">
        <f aca="false">IF($D275="","",IFERROR(VLOOKUP($D275,CONC_TABLA,2,FALSE()),""))</f>
        <v/>
      </c>
      <c r="F275" s="9" t="str">
        <f aca="false">IF($D275="","",IFERROR(VLOOKUP($D275,CONC_TABLA,3,FALSE()),""))</f>
        <v/>
      </c>
      <c r="G275" s="30"/>
      <c r="H275" s="30"/>
      <c r="I275" s="30"/>
      <c r="J275" s="29"/>
      <c r="K275" s="28"/>
      <c r="L275" s="28"/>
      <c r="M275" s="9" t="str">
        <f aca="false">IF(OR($B275="",$E275=""),"",IF($E275="INA","INA",IF($G275="Otro empleador",IF($E275="RET","RETO",IF($E275="ORD","OTO","OTX")),IF($E275="RET","ERR",$E275))))</f>
        <v/>
      </c>
      <c r="N275" s="9" t="str">
        <f aca="false">IF($I275="","",IFERROR(VLOOKUP($I275,FREC_TABLA,2,FALSE()),""))</f>
        <v/>
      </c>
      <c r="O275" s="19" t="n">
        <f aca="false">IF(OR($M275="",$M275="ERR",$J275="",$K275="",$N275=""),0,IF($N275=0,IF(AND(OR(1=7,1=12),1&gt;=$K275,1&lt;=IF($L275="",12,$L275)),$J275,0),IF(AND(1&gt;=$K275,1&lt;=IF($L275="",12,$L275),MOD(1-$K275,$N275)=0),$J275,0)))</f>
        <v>0</v>
      </c>
      <c r="P275" s="19" t="n">
        <f aca="false">IF(OR($M275="",$M275="ERR",$J275="",$K275="",$N275=""),0,IF($N275=0,IF(AND(OR(2=7,2=12),2&gt;=$K275,2&lt;=IF($L275="",12,$L275)),$J275,0),IF(AND(2&gt;=$K275,2&lt;=IF($L275="",12,$L275),MOD(2-$K275,$N275)=0),$J275,0)))</f>
        <v>0</v>
      </c>
      <c r="Q275" s="19" t="n">
        <f aca="false">IF(OR($M275="",$M275="ERR",$J275="",$K275="",$N275=""),0,IF($N275=0,IF(AND(OR(3=7,3=12),3&gt;=$K275,3&lt;=IF($L275="",12,$L275)),$J275,0),IF(AND(3&gt;=$K275,3&lt;=IF($L275="",12,$L275),MOD(3-$K275,$N275)=0),$J275,0)))</f>
        <v>0</v>
      </c>
      <c r="R275" s="19" t="n">
        <f aca="false">IF(OR($M275="",$M275="ERR",$J275="",$K275="",$N275=""),0,IF($N275=0,IF(AND(OR(4=7,4=12),4&gt;=$K275,4&lt;=IF($L275="",12,$L275)),$J275,0),IF(AND(4&gt;=$K275,4&lt;=IF($L275="",12,$L275),MOD(4-$K275,$N275)=0),$J275,0)))</f>
        <v>0</v>
      </c>
      <c r="S275" s="19" t="n">
        <f aca="false">IF(OR($M275="",$M275="ERR",$J275="",$K275="",$N275=""),0,IF($N275=0,IF(AND(OR(5=7,5=12),5&gt;=$K275,5&lt;=IF($L275="",12,$L275)),$J275,0),IF(AND(5&gt;=$K275,5&lt;=IF($L275="",12,$L275),MOD(5-$K275,$N275)=0),$J275,0)))</f>
        <v>0</v>
      </c>
      <c r="T275" s="19" t="n">
        <f aca="false">IF(OR($M275="",$M275="ERR",$J275="",$K275="",$N275=""),0,IF($N275=0,IF(AND(OR(6=7,6=12),6&gt;=$K275,6&lt;=IF($L275="",12,$L275)),$J275,0),IF(AND(6&gt;=$K275,6&lt;=IF($L275="",12,$L275),MOD(6-$K275,$N275)=0),$J275,0)))</f>
        <v>0</v>
      </c>
      <c r="U275" s="19" t="n">
        <f aca="false">IF(OR($M275="",$M275="ERR",$J275="",$K275="",$N275=""),0,IF($N275=0,IF(AND(OR(7=7,7=12),7&gt;=$K275,7&lt;=IF($L275="",12,$L275)),$J275,0),IF(AND(7&gt;=$K275,7&lt;=IF($L275="",12,$L275),MOD(7-$K275,$N275)=0),$J275,0)))</f>
        <v>0</v>
      </c>
      <c r="V275" s="19" t="n">
        <f aca="false">IF(OR($M275="",$M275="ERR",$J275="",$K275="",$N275=""),0,IF($N275=0,IF(AND(OR(8=7,8=12),8&gt;=$K275,8&lt;=IF($L275="",12,$L275)),$J275,0),IF(AND(8&gt;=$K275,8&lt;=IF($L275="",12,$L275),MOD(8-$K275,$N275)=0),$J275,0)))</f>
        <v>0</v>
      </c>
      <c r="W275" s="19" t="n">
        <f aca="false">IF(OR($M275="",$M275="ERR",$J275="",$K275="",$N275=""),0,IF($N275=0,IF(AND(OR(9=7,9=12),9&gt;=$K275,9&lt;=IF($L275="",12,$L275)),$J275,0),IF(AND(9&gt;=$K275,9&lt;=IF($L275="",12,$L275),MOD(9-$K275,$N275)=0),$J275,0)))</f>
        <v>0</v>
      </c>
      <c r="X275" s="19" t="n">
        <f aca="false">IF(OR($M275="",$M275="ERR",$J275="",$K275="",$N275=""),0,IF($N275=0,IF(AND(OR(10=7,10=12),10&gt;=$K275,10&lt;=IF($L275="",12,$L275)),$J275,0),IF(AND(10&gt;=$K275,10&lt;=IF($L275="",12,$L275),MOD(10-$K275,$N275)=0),$J275,0)))</f>
        <v>0</v>
      </c>
      <c r="Y275" s="19" t="n">
        <f aca="false">IF(OR($M275="",$M275="ERR",$J275="",$K275="",$N275=""),0,IF($N275=0,IF(AND(OR(11=7,11=12),11&gt;=$K275,11&lt;=IF($L275="",12,$L275)),$J275,0),IF(AND(11&gt;=$K275,11&lt;=IF($L275="",12,$L275),MOD(11-$K275,$N275)=0),$J275,0)))</f>
        <v>0</v>
      </c>
      <c r="Z275" s="19" t="n">
        <f aca="false">IF(OR($M275="",$M275="ERR",$J275="",$K275="",$N275=""),0,IF($N275=0,IF(AND(OR(12=7,12=12),12&gt;=$K275,12&lt;=IF($L275="",12,$L275)),$J275,0),IF(AND(12&gt;=$K275,12&lt;=IF($L275="",12,$L275),MOD(12-$K275,$N275)=0),$J275,0)))</f>
        <v>0</v>
      </c>
      <c r="AA275" s="36" t="n">
        <f aca="false">SUM(O275:Z275)</f>
        <v>0</v>
      </c>
      <c r="AB275" s="15" t="str">
        <f aca="false">IF(AND($B275="",$D275="",$J275=""),"",IF($B275="","Falta código",IF(ISNA(MATCH($B275,LST_COD,0)),"Código no registrado en Trabajadores",IF($E275="","Concepto no está en el catálogo",IF($M275="ERR","Retención de otro empleador: Origen = Otro empleador",IF(OR($J275="",$K275=""),"Falta monto o mes",IF(OR($K275&lt;1,$K275&gt;12),"Mes inicio inválido",IF(AND($L275&lt;&gt;"",OR($L275&lt;$K275,$L275&gt;12)),"Mes fin inválido",IF($N275="","Falta frecuencia",IF(AND($G275&lt;&gt;"Otro empleador",SUMPRODUCT(($O275:$Z275&lt;&gt;0)*(((COLUMN($O275:$Z275)-14)&lt;INDEX(Trabajadores!$M$6:$M$105,MATCH($B275,LST_COD,0)))+((COLUMN($O275:$Z275)-14)&gt;INDEX(Trabajadores!$N$6:$N$105,MATCH($B275,LST_COD,0)))))&gt;0),"Aviso: hay meses fuera del periodo laboral","OK"))))))))))</f>
        <v/>
      </c>
    </row>
    <row r="276" customFormat="false" ht="15" hidden="false" customHeight="false" outlineLevel="0" collapsed="false">
      <c r="A276" s="23" t="n">
        <v>271</v>
      </c>
      <c r="B276" s="7"/>
      <c r="C276" s="35" t="str">
        <f aca="false">IF($B276="","",IFERROR(INDEX(Trabajadores!$D$6:$D$105,MATCH($B276,LST_COD,0)),"¿Código?"))</f>
        <v/>
      </c>
      <c r="D276" s="30"/>
      <c r="E276" s="9" t="str">
        <f aca="false">IF($D276="","",IFERROR(VLOOKUP($D276,CONC_TABLA,2,FALSE()),""))</f>
        <v/>
      </c>
      <c r="F276" s="9" t="str">
        <f aca="false">IF($D276="","",IFERROR(VLOOKUP($D276,CONC_TABLA,3,FALSE()),""))</f>
        <v/>
      </c>
      <c r="G276" s="30"/>
      <c r="H276" s="30"/>
      <c r="I276" s="30"/>
      <c r="J276" s="29"/>
      <c r="K276" s="28"/>
      <c r="L276" s="28"/>
      <c r="M276" s="9" t="str">
        <f aca="false">IF(OR($B276="",$E276=""),"",IF($E276="INA","INA",IF($G276="Otro empleador",IF($E276="RET","RETO",IF($E276="ORD","OTO","OTX")),IF($E276="RET","ERR",$E276))))</f>
        <v/>
      </c>
      <c r="N276" s="9" t="str">
        <f aca="false">IF($I276="","",IFERROR(VLOOKUP($I276,FREC_TABLA,2,FALSE()),""))</f>
        <v/>
      </c>
      <c r="O276" s="19" t="n">
        <f aca="false">IF(OR($M276="",$M276="ERR",$J276="",$K276="",$N276=""),0,IF($N276=0,IF(AND(OR(1=7,1=12),1&gt;=$K276,1&lt;=IF($L276="",12,$L276)),$J276,0),IF(AND(1&gt;=$K276,1&lt;=IF($L276="",12,$L276),MOD(1-$K276,$N276)=0),$J276,0)))</f>
        <v>0</v>
      </c>
      <c r="P276" s="19" t="n">
        <f aca="false">IF(OR($M276="",$M276="ERR",$J276="",$K276="",$N276=""),0,IF($N276=0,IF(AND(OR(2=7,2=12),2&gt;=$K276,2&lt;=IF($L276="",12,$L276)),$J276,0),IF(AND(2&gt;=$K276,2&lt;=IF($L276="",12,$L276),MOD(2-$K276,$N276)=0),$J276,0)))</f>
        <v>0</v>
      </c>
      <c r="Q276" s="19" t="n">
        <f aca="false">IF(OR($M276="",$M276="ERR",$J276="",$K276="",$N276=""),0,IF($N276=0,IF(AND(OR(3=7,3=12),3&gt;=$K276,3&lt;=IF($L276="",12,$L276)),$J276,0),IF(AND(3&gt;=$K276,3&lt;=IF($L276="",12,$L276),MOD(3-$K276,$N276)=0),$J276,0)))</f>
        <v>0</v>
      </c>
      <c r="R276" s="19" t="n">
        <f aca="false">IF(OR($M276="",$M276="ERR",$J276="",$K276="",$N276=""),0,IF($N276=0,IF(AND(OR(4=7,4=12),4&gt;=$K276,4&lt;=IF($L276="",12,$L276)),$J276,0),IF(AND(4&gt;=$K276,4&lt;=IF($L276="",12,$L276),MOD(4-$K276,$N276)=0),$J276,0)))</f>
        <v>0</v>
      </c>
      <c r="S276" s="19" t="n">
        <f aca="false">IF(OR($M276="",$M276="ERR",$J276="",$K276="",$N276=""),0,IF($N276=0,IF(AND(OR(5=7,5=12),5&gt;=$K276,5&lt;=IF($L276="",12,$L276)),$J276,0),IF(AND(5&gt;=$K276,5&lt;=IF($L276="",12,$L276),MOD(5-$K276,$N276)=0),$J276,0)))</f>
        <v>0</v>
      </c>
      <c r="T276" s="19" t="n">
        <f aca="false">IF(OR($M276="",$M276="ERR",$J276="",$K276="",$N276=""),0,IF($N276=0,IF(AND(OR(6=7,6=12),6&gt;=$K276,6&lt;=IF($L276="",12,$L276)),$J276,0),IF(AND(6&gt;=$K276,6&lt;=IF($L276="",12,$L276),MOD(6-$K276,$N276)=0),$J276,0)))</f>
        <v>0</v>
      </c>
      <c r="U276" s="19" t="n">
        <f aca="false">IF(OR($M276="",$M276="ERR",$J276="",$K276="",$N276=""),0,IF($N276=0,IF(AND(OR(7=7,7=12),7&gt;=$K276,7&lt;=IF($L276="",12,$L276)),$J276,0),IF(AND(7&gt;=$K276,7&lt;=IF($L276="",12,$L276),MOD(7-$K276,$N276)=0),$J276,0)))</f>
        <v>0</v>
      </c>
      <c r="V276" s="19" t="n">
        <f aca="false">IF(OR($M276="",$M276="ERR",$J276="",$K276="",$N276=""),0,IF($N276=0,IF(AND(OR(8=7,8=12),8&gt;=$K276,8&lt;=IF($L276="",12,$L276)),$J276,0),IF(AND(8&gt;=$K276,8&lt;=IF($L276="",12,$L276),MOD(8-$K276,$N276)=0),$J276,0)))</f>
        <v>0</v>
      </c>
      <c r="W276" s="19" t="n">
        <f aca="false">IF(OR($M276="",$M276="ERR",$J276="",$K276="",$N276=""),0,IF($N276=0,IF(AND(OR(9=7,9=12),9&gt;=$K276,9&lt;=IF($L276="",12,$L276)),$J276,0),IF(AND(9&gt;=$K276,9&lt;=IF($L276="",12,$L276),MOD(9-$K276,$N276)=0),$J276,0)))</f>
        <v>0</v>
      </c>
      <c r="X276" s="19" t="n">
        <f aca="false">IF(OR($M276="",$M276="ERR",$J276="",$K276="",$N276=""),0,IF($N276=0,IF(AND(OR(10=7,10=12),10&gt;=$K276,10&lt;=IF($L276="",12,$L276)),$J276,0),IF(AND(10&gt;=$K276,10&lt;=IF($L276="",12,$L276),MOD(10-$K276,$N276)=0),$J276,0)))</f>
        <v>0</v>
      </c>
      <c r="Y276" s="19" t="n">
        <f aca="false">IF(OR($M276="",$M276="ERR",$J276="",$K276="",$N276=""),0,IF($N276=0,IF(AND(OR(11=7,11=12),11&gt;=$K276,11&lt;=IF($L276="",12,$L276)),$J276,0),IF(AND(11&gt;=$K276,11&lt;=IF($L276="",12,$L276),MOD(11-$K276,$N276)=0),$J276,0)))</f>
        <v>0</v>
      </c>
      <c r="Z276" s="19" t="n">
        <f aca="false">IF(OR($M276="",$M276="ERR",$J276="",$K276="",$N276=""),0,IF($N276=0,IF(AND(OR(12=7,12=12),12&gt;=$K276,12&lt;=IF($L276="",12,$L276)),$J276,0),IF(AND(12&gt;=$K276,12&lt;=IF($L276="",12,$L276),MOD(12-$K276,$N276)=0),$J276,0)))</f>
        <v>0</v>
      </c>
      <c r="AA276" s="36" t="n">
        <f aca="false">SUM(O276:Z276)</f>
        <v>0</v>
      </c>
      <c r="AB276" s="15" t="str">
        <f aca="false">IF(AND($B276="",$D276="",$J276=""),"",IF($B276="","Falta código",IF(ISNA(MATCH($B276,LST_COD,0)),"Código no registrado en Trabajadores",IF($E276="","Concepto no está en el catálogo",IF($M276="ERR","Retención de otro empleador: Origen = Otro empleador",IF(OR($J276="",$K276=""),"Falta monto o mes",IF(OR($K276&lt;1,$K276&gt;12),"Mes inicio inválido",IF(AND($L276&lt;&gt;"",OR($L276&lt;$K276,$L276&gt;12)),"Mes fin inválido",IF($N276="","Falta frecuencia",IF(AND($G276&lt;&gt;"Otro empleador",SUMPRODUCT(($O276:$Z276&lt;&gt;0)*(((COLUMN($O276:$Z276)-14)&lt;INDEX(Trabajadores!$M$6:$M$105,MATCH($B276,LST_COD,0)))+((COLUMN($O276:$Z276)-14)&gt;INDEX(Trabajadores!$N$6:$N$105,MATCH($B276,LST_COD,0)))))&gt;0),"Aviso: hay meses fuera del periodo laboral","OK"))))))))))</f>
        <v/>
      </c>
    </row>
    <row r="277" customFormat="false" ht="15" hidden="false" customHeight="false" outlineLevel="0" collapsed="false">
      <c r="A277" s="23" t="n">
        <v>272</v>
      </c>
      <c r="B277" s="7"/>
      <c r="C277" s="35" t="str">
        <f aca="false">IF($B277="","",IFERROR(INDEX(Trabajadores!$D$6:$D$105,MATCH($B277,LST_COD,0)),"¿Código?"))</f>
        <v/>
      </c>
      <c r="D277" s="30"/>
      <c r="E277" s="9" t="str">
        <f aca="false">IF($D277="","",IFERROR(VLOOKUP($D277,CONC_TABLA,2,FALSE()),""))</f>
        <v/>
      </c>
      <c r="F277" s="9" t="str">
        <f aca="false">IF($D277="","",IFERROR(VLOOKUP($D277,CONC_TABLA,3,FALSE()),""))</f>
        <v/>
      </c>
      <c r="G277" s="30"/>
      <c r="H277" s="30"/>
      <c r="I277" s="30"/>
      <c r="J277" s="29"/>
      <c r="K277" s="28"/>
      <c r="L277" s="28"/>
      <c r="M277" s="9" t="str">
        <f aca="false">IF(OR($B277="",$E277=""),"",IF($E277="INA","INA",IF($G277="Otro empleador",IF($E277="RET","RETO",IF($E277="ORD","OTO","OTX")),IF($E277="RET","ERR",$E277))))</f>
        <v/>
      </c>
      <c r="N277" s="9" t="str">
        <f aca="false">IF($I277="","",IFERROR(VLOOKUP($I277,FREC_TABLA,2,FALSE()),""))</f>
        <v/>
      </c>
      <c r="O277" s="19" t="n">
        <f aca="false">IF(OR($M277="",$M277="ERR",$J277="",$K277="",$N277=""),0,IF($N277=0,IF(AND(OR(1=7,1=12),1&gt;=$K277,1&lt;=IF($L277="",12,$L277)),$J277,0),IF(AND(1&gt;=$K277,1&lt;=IF($L277="",12,$L277),MOD(1-$K277,$N277)=0),$J277,0)))</f>
        <v>0</v>
      </c>
      <c r="P277" s="19" t="n">
        <f aca="false">IF(OR($M277="",$M277="ERR",$J277="",$K277="",$N277=""),0,IF($N277=0,IF(AND(OR(2=7,2=12),2&gt;=$K277,2&lt;=IF($L277="",12,$L277)),$J277,0),IF(AND(2&gt;=$K277,2&lt;=IF($L277="",12,$L277),MOD(2-$K277,$N277)=0),$J277,0)))</f>
        <v>0</v>
      </c>
      <c r="Q277" s="19" t="n">
        <f aca="false">IF(OR($M277="",$M277="ERR",$J277="",$K277="",$N277=""),0,IF($N277=0,IF(AND(OR(3=7,3=12),3&gt;=$K277,3&lt;=IF($L277="",12,$L277)),$J277,0),IF(AND(3&gt;=$K277,3&lt;=IF($L277="",12,$L277),MOD(3-$K277,$N277)=0),$J277,0)))</f>
        <v>0</v>
      </c>
      <c r="R277" s="19" t="n">
        <f aca="false">IF(OR($M277="",$M277="ERR",$J277="",$K277="",$N277=""),0,IF($N277=0,IF(AND(OR(4=7,4=12),4&gt;=$K277,4&lt;=IF($L277="",12,$L277)),$J277,0),IF(AND(4&gt;=$K277,4&lt;=IF($L277="",12,$L277),MOD(4-$K277,$N277)=0),$J277,0)))</f>
        <v>0</v>
      </c>
      <c r="S277" s="19" t="n">
        <f aca="false">IF(OR($M277="",$M277="ERR",$J277="",$K277="",$N277=""),0,IF($N277=0,IF(AND(OR(5=7,5=12),5&gt;=$K277,5&lt;=IF($L277="",12,$L277)),$J277,0),IF(AND(5&gt;=$K277,5&lt;=IF($L277="",12,$L277),MOD(5-$K277,$N277)=0),$J277,0)))</f>
        <v>0</v>
      </c>
      <c r="T277" s="19" t="n">
        <f aca="false">IF(OR($M277="",$M277="ERR",$J277="",$K277="",$N277=""),0,IF($N277=0,IF(AND(OR(6=7,6=12),6&gt;=$K277,6&lt;=IF($L277="",12,$L277)),$J277,0),IF(AND(6&gt;=$K277,6&lt;=IF($L277="",12,$L277),MOD(6-$K277,$N277)=0),$J277,0)))</f>
        <v>0</v>
      </c>
      <c r="U277" s="19" t="n">
        <f aca="false">IF(OR($M277="",$M277="ERR",$J277="",$K277="",$N277=""),0,IF($N277=0,IF(AND(OR(7=7,7=12),7&gt;=$K277,7&lt;=IF($L277="",12,$L277)),$J277,0),IF(AND(7&gt;=$K277,7&lt;=IF($L277="",12,$L277),MOD(7-$K277,$N277)=0),$J277,0)))</f>
        <v>0</v>
      </c>
      <c r="V277" s="19" t="n">
        <f aca="false">IF(OR($M277="",$M277="ERR",$J277="",$K277="",$N277=""),0,IF($N277=0,IF(AND(OR(8=7,8=12),8&gt;=$K277,8&lt;=IF($L277="",12,$L277)),$J277,0),IF(AND(8&gt;=$K277,8&lt;=IF($L277="",12,$L277),MOD(8-$K277,$N277)=0),$J277,0)))</f>
        <v>0</v>
      </c>
      <c r="W277" s="19" t="n">
        <f aca="false">IF(OR($M277="",$M277="ERR",$J277="",$K277="",$N277=""),0,IF($N277=0,IF(AND(OR(9=7,9=12),9&gt;=$K277,9&lt;=IF($L277="",12,$L277)),$J277,0),IF(AND(9&gt;=$K277,9&lt;=IF($L277="",12,$L277),MOD(9-$K277,$N277)=0),$J277,0)))</f>
        <v>0</v>
      </c>
      <c r="X277" s="19" t="n">
        <f aca="false">IF(OR($M277="",$M277="ERR",$J277="",$K277="",$N277=""),0,IF($N277=0,IF(AND(OR(10=7,10=12),10&gt;=$K277,10&lt;=IF($L277="",12,$L277)),$J277,0),IF(AND(10&gt;=$K277,10&lt;=IF($L277="",12,$L277),MOD(10-$K277,$N277)=0),$J277,0)))</f>
        <v>0</v>
      </c>
      <c r="Y277" s="19" t="n">
        <f aca="false">IF(OR($M277="",$M277="ERR",$J277="",$K277="",$N277=""),0,IF($N277=0,IF(AND(OR(11=7,11=12),11&gt;=$K277,11&lt;=IF($L277="",12,$L277)),$J277,0),IF(AND(11&gt;=$K277,11&lt;=IF($L277="",12,$L277),MOD(11-$K277,$N277)=0),$J277,0)))</f>
        <v>0</v>
      </c>
      <c r="Z277" s="19" t="n">
        <f aca="false">IF(OR($M277="",$M277="ERR",$J277="",$K277="",$N277=""),0,IF($N277=0,IF(AND(OR(12=7,12=12),12&gt;=$K277,12&lt;=IF($L277="",12,$L277)),$J277,0),IF(AND(12&gt;=$K277,12&lt;=IF($L277="",12,$L277),MOD(12-$K277,$N277)=0),$J277,0)))</f>
        <v>0</v>
      </c>
      <c r="AA277" s="36" t="n">
        <f aca="false">SUM(O277:Z277)</f>
        <v>0</v>
      </c>
      <c r="AB277" s="15" t="str">
        <f aca="false">IF(AND($B277="",$D277="",$J277=""),"",IF($B277="","Falta código",IF(ISNA(MATCH($B277,LST_COD,0)),"Código no registrado en Trabajadores",IF($E277="","Concepto no está en el catálogo",IF($M277="ERR","Retención de otro empleador: Origen = Otro empleador",IF(OR($J277="",$K277=""),"Falta monto o mes",IF(OR($K277&lt;1,$K277&gt;12),"Mes inicio inválido",IF(AND($L277&lt;&gt;"",OR($L277&lt;$K277,$L277&gt;12)),"Mes fin inválido",IF($N277="","Falta frecuencia",IF(AND($G277&lt;&gt;"Otro empleador",SUMPRODUCT(($O277:$Z277&lt;&gt;0)*(((COLUMN($O277:$Z277)-14)&lt;INDEX(Trabajadores!$M$6:$M$105,MATCH($B277,LST_COD,0)))+((COLUMN($O277:$Z277)-14)&gt;INDEX(Trabajadores!$N$6:$N$105,MATCH($B277,LST_COD,0)))))&gt;0),"Aviso: hay meses fuera del periodo laboral","OK"))))))))))</f>
        <v/>
      </c>
    </row>
    <row r="278" customFormat="false" ht="15" hidden="false" customHeight="false" outlineLevel="0" collapsed="false">
      <c r="A278" s="23" t="n">
        <v>273</v>
      </c>
      <c r="B278" s="7"/>
      <c r="C278" s="35" t="str">
        <f aca="false">IF($B278="","",IFERROR(INDEX(Trabajadores!$D$6:$D$105,MATCH($B278,LST_COD,0)),"¿Código?"))</f>
        <v/>
      </c>
      <c r="D278" s="30"/>
      <c r="E278" s="9" t="str">
        <f aca="false">IF($D278="","",IFERROR(VLOOKUP($D278,CONC_TABLA,2,FALSE()),""))</f>
        <v/>
      </c>
      <c r="F278" s="9" t="str">
        <f aca="false">IF($D278="","",IFERROR(VLOOKUP($D278,CONC_TABLA,3,FALSE()),""))</f>
        <v/>
      </c>
      <c r="G278" s="30"/>
      <c r="H278" s="30"/>
      <c r="I278" s="30"/>
      <c r="J278" s="29"/>
      <c r="K278" s="28"/>
      <c r="L278" s="28"/>
      <c r="M278" s="9" t="str">
        <f aca="false">IF(OR($B278="",$E278=""),"",IF($E278="INA","INA",IF($G278="Otro empleador",IF($E278="RET","RETO",IF($E278="ORD","OTO","OTX")),IF($E278="RET","ERR",$E278))))</f>
        <v/>
      </c>
      <c r="N278" s="9" t="str">
        <f aca="false">IF($I278="","",IFERROR(VLOOKUP($I278,FREC_TABLA,2,FALSE()),""))</f>
        <v/>
      </c>
      <c r="O278" s="19" t="n">
        <f aca="false">IF(OR($M278="",$M278="ERR",$J278="",$K278="",$N278=""),0,IF($N278=0,IF(AND(OR(1=7,1=12),1&gt;=$K278,1&lt;=IF($L278="",12,$L278)),$J278,0),IF(AND(1&gt;=$K278,1&lt;=IF($L278="",12,$L278),MOD(1-$K278,$N278)=0),$J278,0)))</f>
        <v>0</v>
      </c>
      <c r="P278" s="19" t="n">
        <f aca="false">IF(OR($M278="",$M278="ERR",$J278="",$K278="",$N278=""),0,IF($N278=0,IF(AND(OR(2=7,2=12),2&gt;=$K278,2&lt;=IF($L278="",12,$L278)),$J278,0),IF(AND(2&gt;=$K278,2&lt;=IF($L278="",12,$L278),MOD(2-$K278,$N278)=0),$J278,0)))</f>
        <v>0</v>
      </c>
      <c r="Q278" s="19" t="n">
        <f aca="false">IF(OR($M278="",$M278="ERR",$J278="",$K278="",$N278=""),0,IF($N278=0,IF(AND(OR(3=7,3=12),3&gt;=$K278,3&lt;=IF($L278="",12,$L278)),$J278,0),IF(AND(3&gt;=$K278,3&lt;=IF($L278="",12,$L278),MOD(3-$K278,$N278)=0),$J278,0)))</f>
        <v>0</v>
      </c>
      <c r="R278" s="19" t="n">
        <f aca="false">IF(OR($M278="",$M278="ERR",$J278="",$K278="",$N278=""),0,IF($N278=0,IF(AND(OR(4=7,4=12),4&gt;=$K278,4&lt;=IF($L278="",12,$L278)),$J278,0),IF(AND(4&gt;=$K278,4&lt;=IF($L278="",12,$L278),MOD(4-$K278,$N278)=0),$J278,0)))</f>
        <v>0</v>
      </c>
      <c r="S278" s="19" t="n">
        <f aca="false">IF(OR($M278="",$M278="ERR",$J278="",$K278="",$N278=""),0,IF($N278=0,IF(AND(OR(5=7,5=12),5&gt;=$K278,5&lt;=IF($L278="",12,$L278)),$J278,0),IF(AND(5&gt;=$K278,5&lt;=IF($L278="",12,$L278),MOD(5-$K278,$N278)=0),$J278,0)))</f>
        <v>0</v>
      </c>
      <c r="T278" s="19" t="n">
        <f aca="false">IF(OR($M278="",$M278="ERR",$J278="",$K278="",$N278=""),0,IF($N278=0,IF(AND(OR(6=7,6=12),6&gt;=$K278,6&lt;=IF($L278="",12,$L278)),$J278,0),IF(AND(6&gt;=$K278,6&lt;=IF($L278="",12,$L278),MOD(6-$K278,$N278)=0),$J278,0)))</f>
        <v>0</v>
      </c>
      <c r="U278" s="19" t="n">
        <f aca="false">IF(OR($M278="",$M278="ERR",$J278="",$K278="",$N278=""),0,IF($N278=0,IF(AND(OR(7=7,7=12),7&gt;=$K278,7&lt;=IF($L278="",12,$L278)),$J278,0),IF(AND(7&gt;=$K278,7&lt;=IF($L278="",12,$L278),MOD(7-$K278,$N278)=0),$J278,0)))</f>
        <v>0</v>
      </c>
      <c r="V278" s="19" t="n">
        <f aca="false">IF(OR($M278="",$M278="ERR",$J278="",$K278="",$N278=""),0,IF($N278=0,IF(AND(OR(8=7,8=12),8&gt;=$K278,8&lt;=IF($L278="",12,$L278)),$J278,0),IF(AND(8&gt;=$K278,8&lt;=IF($L278="",12,$L278),MOD(8-$K278,$N278)=0),$J278,0)))</f>
        <v>0</v>
      </c>
      <c r="W278" s="19" t="n">
        <f aca="false">IF(OR($M278="",$M278="ERR",$J278="",$K278="",$N278=""),0,IF($N278=0,IF(AND(OR(9=7,9=12),9&gt;=$K278,9&lt;=IF($L278="",12,$L278)),$J278,0),IF(AND(9&gt;=$K278,9&lt;=IF($L278="",12,$L278),MOD(9-$K278,$N278)=0),$J278,0)))</f>
        <v>0</v>
      </c>
      <c r="X278" s="19" t="n">
        <f aca="false">IF(OR($M278="",$M278="ERR",$J278="",$K278="",$N278=""),0,IF($N278=0,IF(AND(OR(10=7,10=12),10&gt;=$K278,10&lt;=IF($L278="",12,$L278)),$J278,0),IF(AND(10&gt;=$K278,10&lt;=IF($L278="",12,$L278),MOD(10-$K278,$N278)=0),$J278,0)))</f>
        <v>0</v>
      </c>
      <c r="Y278" s="19" t="n">
        <f aca="false">IF(OR($M278="",$M278="ERR",$J278="",$K278="",$N278=""),0,IF($N278=0,IF(AND(OR(11=7,11=12),11&gt;=$K278,11&lt;=IF($L278="",12,$L278)),$J278,0),IF(AND(11&gt;=$K278,11&lt;=IF($L278="",12,$L278),MOD(11-$K278,$N278)=0),$J278,0)))</f>
        <v>0</v>
      </c>
      <c r="Z278" s="19" t="n">
        <f aca="false">IF(OR($M278="",$M278="ERR",$J278="",$K278="",$N278=""),0,IF($N278=0,IF(AND(OR(12=7,12=12),12&gt;=$K278,12&lt;=IF($L278="",12,$L278)),$J278,0),IF(AND(12&gt;=$K278,12&lt;=IF($L278="",12,$L278),MOD(12-$K278,$N278)=0),$J278,0)))</f>
        <v>0</v>
      </c>
      <c r="AA278" s="36" t="n">
        <f aca="false">SUM(O278:Z278)</f>
        <v>0</v>
      </c>
      <c r="AB278" s="15" t="str">
        <f aca="false">IF(AND($B278="",$D278="",$J278=""),"",IF($B278="","Falta código",IF(ISNA(MATCH($B278,LST_COD,0)),"Código no registrado en Trabajadores",IF($E278="","Concepto no está en el catálogo",IF($M278="ERR","Retención de otro empleador: Origen = Otro empleador",IF(OR($J278="",$K278=""),"Falta monto o mes",IF(OR($K278&lt;1,$K278&gt;12),"Mes inicio inválido",IF(AND($L278&lt;&gt;"",OR($L278&lt;$K278,$L278&gt;12)),"Mes fin inválido",IF($N278="","Falta frecuencia",IF(AND($G278&lt;&gt;"Otro empleador",SUMPRODUCT(($O278:$Z278&lt;&gt;0)*(((COLUMN($O278:$Z278)-14)&lt;INDEX(Trabajadores!$M$6:$M$105,MATCH($B278,LST_COD,0)))+((COLUMN($O278:$Z278)-14)&gt;INDEX(Trabajadores!$N$6:$N$105,MATCH($B278,LST_COD,0)))))&gt;0),"Aviso: hay meses fuera del periodo laboral","OK"))))))))))</f>
        <v/>
      </c>
    </row>
    <row r="279" customFormat="false" ht="15" hidden="false" customHeight="false" outlineLevel="0" collapsed="false">
      <c r="A279" s="23" t="n">
        <v>274</v>
      </c>
      <c r="B279" s="7"/>
      <c r="C279" s="35" t="str">
        <f aca="false">IF($B279="","",IFERROR(INDEX(Trabajadores!$D$6:$D$105,MATCH($B279,LST_COD,0)),"¿Código?"))</f>
        <v/>
      </c>
      <c r="D279" s="30"/>
      <c r="E279" s="9" t="str">
        <f aca="false">IF($D279="","",IFERROR(VLOOKUP($D279,CONC_TABLA,2,FALSE()),""))</f>
        <v/>
      </c>
      <c r="F279" s="9" t="str">
        <f aca="false">IF($D279="","",IFERROR(VLOOKUP($D279,CONC_TABLA,3,FALSE()),""))</f>
        <v/>
      </c>
      <c r="G279" s="30"/>
      <c r="H279" s="30"/>
      <c r="I279" s="30"/>
      <c r="J279" s="29"/>
      <c r="K279" s="28"/>
      <c r="L279" s="28"/>
      <c r="M279" s="9" t="str">
        <f aca="false">IF(OR($B279="",$E279=""),"",IF($E279="INA","INA",IF($G279="Otro empleador",IF($E279="RET","RETO",IF($E279="ORD","OTO","OTX")),IF($E279="RET","ERR",$E279))))</f>
        <v/>
      </c>
      <c r="N279" s="9" t="str">
        <f aca="false">IF($I279="","",IFERROR(VLOOKUP($I279,FREC_TABLA,2,FALSE()),""))</f>
        <v/>
      </c>
      <c r="O279" s="19" t="n">
        <f aca="false">IF(OR($M279="",$M279="ERR",$J279="",$K279="",$N279=""),0,IF($N279=0,IF(AND(OR(1=7,1=12),1&gt;=$K279,1&lt;=IF($L279="",12,$L279)),$J279,0),IF(AND(1&gt;=$K279,1&lt;=IF($L279="",12,$L279),MOD(1-$K279,$N279)=0),$J279,0)))</f>
        <v>0</v>
      </c>
      <c r="P279" s="19" t="n">
        <f aca="false">IF(OR($M279="",$M279="ERR",$J279="",$K279="",$N279=""),0,IF($N279=0,IF(AND(OR(2=7,2=12),2&gt;=$K279,2&lt;=IF($L279="",12,$L279)),$J279,0),IF(AND(2&gt;=$K279,2&lt;=IF($L279="",12,$L279),MOD(2-$K279,$N279)=0),$J279,0)))</f>
        <v>0</v>
      </c>
      <c r="Q279" s="19" t="n">
        <f aca="false">IF(OR($M279="",$M279="ERR",$J279="",$K279="",$N279=""),0,IF($N279=0,IF(AND(OR(3=7,3=12),3&gt;=$K279,3&lt;=IF($L279="",12,$L279)),$J279,0),IF(AND(3&gt;=$K279,3&lt;=IF($L279="",12,$L279),MOD(3-$K279,$N279)=0),$J279,0)))</f>
        <v>0</v>
      </c>
      <c r="R279" s="19" t="n">
        <f aca="false">IF(OR($M279="",$M279="ERR",$J279="",$K279="",$N279=""),0,IF($N279=0,IF(AND(OR(4=7,4=12),4&gt;=$K279,4&lt;=IF($L279="",12,$L279)),$J279,0),IF(AND(4&gt;=$K279,4&lt;=IF($L279="",12,$L279),MOD(4-$K279,$N279)=0),$J279,0)))</f>
        <v>0</v>
      </c>
      <c r="S279" s="19" t="n">
        <f aca="false">IF(OR($M279="",$M279="ERR",$J279="",$K279="",$N279=""),0,IF($N279=0,IF(AND(OR(5=7,5=12),5&gt;=$K279,5&lt;=IF($L279="",12,$L279)),$J279,0),IF(AND(5&gt;=$K279,5&lt;=IF($L279="",12,$L279),MOD(5-$K279,$N279)=0),$J279,0)))</f>
        <v>0</v>
      </c>
      <c r="T279" s="19" t="n">
        <f aca="false">IF(OR($M279="",$M279="ERR",$J279="",$K279="",$N279=""),0,IF($N279=0,IF(AND(OR(6=7,6=12),6&gt;=$K279,6&lt;=IF($L279="",12,$L279)),$J279,0),IF(AND(6&gt;=$K279,6&lt;=IF($L279="",12,$L279),MOD(6-$K279,$N279)=0),$J279,0)))</f>
        <v>0</v>
      </c>
      <c r="U279" s="19" t="n">
        <f aca="false">IF(OR($M279="",$M279="ERR",$J279="",$K279="",$N279=""),0,IF($N279=0,IF(AND(OR(7=7,7=12),7&gt;=$K279,7&lt;=IF($L279="",12,$L279)),$J279,0),IF(AND(7&gt;=$K279,7&lt;=IF($L279="",12,$L279),MOD(7-$K279,$N279)=0),$J279,0)))</f>
        <v>0</v>
      </c>
      <c r="V279" s="19" t="n">
        <f aca="false">IF(OR($M279="",$M279="ERR",$J279="",$K279="",$N279=""),0,IF($N279=0,IF(AND(OR(8=7,8=12),8&gt;=$K279,8&lt;=IF($L279="",12,$L279)),$J279,0),IF(AND(8&gt;=$K279,8&lt;=IF($L279="",12,$L279),MOD(8-$K279,$N279)=0),$J279,0)))</f>
        <v>0</v>
      </c>
      <c r="W279" s="19" t="n">
        <f aca="false">IF(OR($M279="",$M279="ERR",$J279="",$K279="",$N279=""),0,IF($N279=0,IF(AND(OR(9=7,9=12),9&gt;=$K279,9&lt;=IF($L279="",12,$L279)),$J279,0),IF(AND(9&gt;=$K279,9&lt;=IF($L279="",12,$L279),MOD(9-$K279,$N279)=0),$J279,0)))</f>
        <v>0</v>
      </c>
      <c r="X279" s="19" t="n">
        <f aca="false">IF(OR($M279="",$M279="ERR",$J279="",$K279="",$N279=""),0,IF($N279=0,IF(AND(OR(10=7,10=12),10&gt;=$K279,10&lt;=IF($L279="",12,$L279)),$J279,0),IF(AND(10&gt;=$K279,10&lt;=IF($L279="",12,$L279),MOD(10-$K279,$N279)=0),$J279,0)))</f>
        <v>0</v>
      </c>
      <c r="Y279" s="19" t="n">
        <f aca="false">IF(OR($M279="",$M279="ERR",$J279="",$K279="",$N279=""),0,IF($N279=0,IF(AND(OR(11=7,11=12),11&gt;=$K279,11&lt;=IF($L279="",12,$L279)),$J279,0),IF(AND(11&gt;=$K279,11&lt;=IF($L279="",12,$L279),MOD(11-$K279,$N279)=0),$J279,0)))</f>
        <v>0</v>
      </c>
      <c r="Z279" s="19" t="n">
        <f aca="false">IF(OR($M279="",$M279="ERR",$J279="",$K279="",$N279=""),0,IF($N279=0,IF(AND(OR(12=7,12=12),12&gt;=$K279,12&lt;=IF($L279="",12,$L279)),$J279,0),IF(AND(12&gt;=$K279,12&lt;=IF($L279="",12,$L279),MOD(12-$K279,$N279)=0),$J279,0)))</f>
        <v>0</v>
      </c>
      <c r="AA279" s="36" t="n">
        <f aca="false">SUM(O279:Z279)</f>
        <v>0</v>
      </c>
      <c r="AB279" s="15" t="str">
        <f aca="false">IF(AND($B279="",$D279="",$J279=""),"",IF($B279="","Falta código",IF(ISNA(MATCH($B279,LST_COD,0)),"Código no registrado en Trabajadores",IF($E279="","Concepto no está en el catálogo",IF($M279="ERR","Retención de otro empleador: Origen = Otro empleador",IF(OR($J279="",$K279=""),"Falta monto o mes",IF(OR($K279&lt;1,$K279&gt;12),"Mes inicio inválido",IF(AND($L279&lt;&gt;"",OR($L279&lt;$K279,$L279&gt;12)),"Mes fin inválido",IF($N279="","Falta frecuencia",IF(AND($G279&lt;&gt;"Otro empleador",SUMPRODUCT(($O279:$Z279&lt;&gt;0)*(((COLUMN($O279:$Z279)-14)&lt;INDEX(Trabajadores!$M$6:$M$105,MATCH($B279,LST_COD,0)))+((COLUMN($O279:$Z279)-14)&gt;INDEX(Trabajadores!$N$6:$N$105,MATCH($B279,LST_COD,0)))))&gt;0),"Aviso: hay meses fuera del periodo laboral","OK"))))))))))</f>
        <v/>
      </c>
    </row>
    <row r="280" customFormat="false" ht="15" hidden="false" customHeight="false" outlineLevel="0" collapsed="false">
      <c r="A280" s="23" t="n">
        <v>275</v>
      </c>
      <c r="B280" s="7"/>
      <c r="C280" s="35" t="str">
        <f aca="false">IF($B280="","",IFERROR(INDEX(Trabajadores!$D$6:$D$105,MATCH($B280,LST_COD,0)),"¿Código?"))</f>
        <v/>
      </c>
      <c r="D280" s="30"/>
      <c r="E280" s="9" t="str">
        <f aca="false">IF($D280="","",IFERROR(VLOOKUP($D280,CONC_TABLA,2,FALSE()),""))</f>
        <v/>
      </c>
      <c r="F280" s="9" t="str">
        <f aca="false">IF($D280="","",IFERROR(VLOOKUP($D280,CONC_TABLA,3,FALSE()),""))</f>
        <v/>
      </c>
      <c r="G280" s="30"/>
      <c r="H280" s="30"/>
      <c r="I280" s="30"/>
      <c r="J280" s="29"/>
      <c r="K280" s="28"/>
      <c r="L280" s="28"/>
      <c r="M280" s="9" t="str">
        <f aca="false">IF(OR($B280="",$E280=""),"",IF($E280="INA","INA",IF($G280="Otro empleador",IF($E280="RET","RETO",IF($E280="ORD","OTO","OTX")),IF($E280="RET","ERR",$E280))))</f>
        <v/>
      </c>
      <c r="N280" s="9" t="str">
        <f aca="false">IF($I280="","",IFERROR(VLOOKUP($I280,FREC_TABLA,2,FALSE()),""))</f>
        <v/>
      </c>
      <c r="O280" s="19" t="n">
        <f aca="false">IF(OR($M280="",$M280="ERR",$J280="",$K280="",$N280=""),0,IF($N280=0,IF(AND(OR(1=7,1=12),1&gt;=$K280,1&lt;=IF($L280="",12,$L280)),$J280,0),IF(AND(1&gt;=$K280,1&lt;=IF($L280="",12,$L280),MOD(1-$K280,$N280)=0),$J280,0)))</f>
        <v>0</v>
      </c>
      <c r="P280" s="19" t="n">
        <f aca="false">IF(OR($M280="",$M280="ERR",$J280="",$K280="",$N280=""),0,IF($N280=0,IF(AND(OR(2=7,2=12),2&gt;=$K280,2&lt;=IF($L280="",12,$L280)),$J280,0),IF(AND(2&gt;=$K280,2&lt;=IF($L280="",12,$L280),MOD(2-$K280,$N280)=0),$J280,0)))</f>
        <v>0</v>
      </c>
      <c r="Q280" s="19" t="n">
        <f aca="false">IF(OR($M280="",$M280="ERR",$J280="",$K280="",$N280=""),0,IF($N280=0,IF(AND(OR(3=7,3=12),3&gt;=$K280,3&lt;=IF($L280="",12,$L280)),$J280,0),IF(AND(3&gt;=$K280,3&lt;=IF($L280="",12,$L280),MOD(3-$K280,$N280)=0),$J280,0)))</f>
        <v>0</v>
      </c>
      <c r="R280" s="19" t="n">
        <f aca="false">IF(OR($M280="",$M280="ERR",$J280="",$K280="",$N280=""),0,IF($N280=0,IF(AND(OR(4=7,4=12),4&gt;=$K280,4&lt;=IF($L280="",12,$L280)),$J280,0),IF(AND(4&gt;=$K280,4&lt;=IF($L280="",12,$L280),MOD(4-$K280,$N280)=0),$J280,0)))</f>
        <v>0</v>
      </c>
      <c r="S280" s="19" t="n">
        <f aca="false">IF(OR($M280="",$M280="ERR",$J280="",$K280="",$N280=""),0,IF($N280=0,IF(AND(OR(5=7,5=12),5&gt;=$K280,5&lt;=IF($L280="",12,$L280)),$J280,0),IF(AND(5&gt;=$K280,5&lt;=IF($L280="",12,$L280),MOD(5-$K280,$N280)=0),$J280,0)))</f>
        <v>0</v>
      </c>
      <c r="T280" s="19" t="n">
        <f aca="false">IF(OR($M280="",$M280="ERR",$J280="",$K280="",$N280=""),0,IF($N280=0,IF(AND(OR(6=7,6=12),6&gt;=$K280,6&lt;=IF($L280="",12,$L280)),$J280,0),IF(AND(6&gt;=$K280,6&lt;=IF($L280="",12,$L280),MOD(6-$K280,$N280)=0),$J280,0)))</f>
        <v>0</v>
      </c>
      <c r="U280" s="19" t="n">
        <f aca="false">IF(OR($M280="",$M280="ERR",$J280="",$K280="",$N280=""),0,IF($N280=0,IF(AND(OR(7=7,7=12),7&gt;=$K280,7&lt;=IF($L280="",12,$L280)),$J280,0),IF(AND(7&gt;=$K280,7&lt;=IF($L280="",12,$L280),MOD(7-$K280,$N280)=0),$J280,0)))</f>
        <v>0</v>
      </c>
      <c r="V280" s="19" t="n">
        <f aca="false">IF(OR($M280="",$M280="ERR",$J280="",$K280="",$N280=""),0,IF($N280=0,IF(AND(OR(8=7,8=12),8&gt;=$K280,8&lt;=IF($L280="",12,$L280)),$J280,0),IF(AND(8&gt;=$K280,8&lt;=IF($L280="",12,$L280),MOD(8-$K280,$N280)=0),$J280,0)))</f>
        <v>0</v>
      </c>
      <c r="W280" s="19" t="n">
        <f aca="false">IF(OR($M280="",$M280="ERR",$J280="",$K280="",$N280=""),0,IF($N280=0,IF(AND(OR(9=7,9=12),9&gt;=$K280,9&lt;=IF($L280="",12,$L280)),$J280,0),IF(AND(9&gt;=$K280,9&lt;=IF($L280="",12,$L280),MOD(9-$K280,$N280)=0),$J280,0)))</f>
        <v>0</v>
      </c>
      <c r="X280" s="19" t="n">
        <f aca="false">IF(OR($M280="",$M280="ERR",$J280="",$K280="",$N280=""),0,IF($N280=0,IF(AND(OR(10=7,10=12),10&gt;=$K280,10&lt;=IF($L280="",12,$L280)),$J280,0),IF(AND(10&gt;=$K280,10&lt;=IF($L280="",12,$L280),MOD(10-$K280,$N280)=0),$J280,0)))</f>
        <v>0</v>
      </c>
      <c r="Y280" s="19" t="n">
        <f aca="false">IF(OR($M280="",$M280="ERR",$J280="",$K280="",$N280=""),0,IF($N280=0,IF(AND(OR(11=7,11=12),11&gt;=$K280,11&lt;=IF($L280="",12,$L280)),$J280,0),IF(AND(11&gt;=$K280,11&lt;=IF($L280="",12,$L280),MOD(11-$K280,$N280)=0),$J280,0)))</f>
        <v>0</v>
      </c>
      <c r="Z280" s="19" t="n">
        <f aca="false">IF(OR($M280="",$M280="ERR",$J280="",$K280="",$N280=""),0,IF($N280=0,IF(AND(OR(12=7,12=12),12&gt;=$K280,12&lt;=IF($L280="",12,$L280)),$J280,0),IF(AND(12&gt;=$K280,12&lt;=IF($L280="",12,$L280),MOD(12-$K280,$N280)=0),$J280,0)))</f>
        <v>0</v>
      </c>
      <c r="AA280" s="36" t="n">
        <f aca="false">SUM(O280:Z280)</f>
        <v>0</v>
      </c>
      <c r="AB280" s="15" t="str">
        <f aca="false">IF(AND($B280="",$D280="",$J280=""),"",IF($B280="","Falta código",IF(ISNA(MATCH($B280,LST_COD,0)),"Código no registrado en Trabajadores",IF($E280="","Concepto no está en el catálogo",IF($M280="ERR","Retención de otro empleador: Origen = Otro empleador",IF(OR($J280="",$K280=""),"Falta monto o mes",IF(OR($K280&lt;1,$K280&gt;12),"Mes inicio inválido",IF(AND($L280&lt;&gt;"",OR($L280&lt;$K280,$L280&gt;12)),"Mes fin inválido",IF($N280="","Falta frecuencia",IF(AND($G280&lt;&gt;"Otro empleador",SUMPRODUCT(($O280:$Z280&lt;&gt;0)*(((COLUMN($O280:$Z280)-14)&lt;INDEX(Trabajadores!$M$6:$M$105,MATCH($B280,LST_COD,0)))+((COLUMN($O280:$Z280)-14)&gt;INDEX(Trabajadores!$N$6:$N$105,MATCH($B280,LST_COD,0)))))&gt;0),"Aviso: hay meses fuera del periodo laboral","OK"))))))))))</f>
        <v/>
      </c>
    </row>
    <row r="281" customFormat="false" ht="15" hidden="false" customHeight="false" outlineLevel="0" collapsed="false">
      <c r="A281" s="23" t="n">
        <v>276</v>
      </c>
      <c r="B281" s="7"/>
      <c r="C281" s="35" t="str">
        <f aca="false">IF($B281="","",IFERROR(INDEX(Trabajadores!$D$6:$D$105,MATCH($B281,LST_COD,0)),"¿Código?"))</f>
        <v/>
      </c>
      <c r="D281" s="30"/>
      <c r="E281" s="9" t="str">
        <f aca="false">IF($D281="","",IFERROR(VLOOKUP($D281,CONC_TABLA,2,FALSE()),""))</f>
        <v/>
      </c>
      <c r="F281" s="9" t="str">
        <f aca="false">IF($D281="","",IFERROR(VLOOKUP($D281,CONC_TABLA,3,FALSE()),""))</f>
        <v/>
      </c>
      <c r="G281" s="30"/>
      <c r="H281" s="30"/>
      <c r="I281" s="30"/>
      <c r="J281" s="29"/>
      <c r="K281" s="28"/>
      <c r="L281" s="28"/>
      <c r="M281" s="9" t="str">
        <f aca="false">IF(OR($B281="",$E281=""),"",IF($E281="INA","INA",IF($G281="Otro empleador",IF($E281="RET","RETO",IF($E281="ORD","OTO","OTX")),IF($E281="RET","ERR",$E281))))</f>
        <v/>
      </c>
      <c r="N281" s="9" t="str">
        <f aca="false">IF($I281="","",IFERROR(VLOOKUP($I281,FREC_TABLA,2,FALSE()),""))</f>
        <v/>
      </c>
      <c r="O281" s="19" t="n">
        <f aca="false">IF(OR($M281="",$M281="ERR",$J281="",$K281="",$N281=""),0,IF($N281=0,IF(AND(OR(1=7,1=12),1&gt;=$K281,1&lt;=IF($L281="",12,$L281)),$J281,0),IF(AND(1&gt;=$K281,1&lt;=IF($L281="",12,$L281),MOD(1-$K281,$N281)=0),$J281,0)))</f>
        <v>0</v>
      </c>
      <c r="P281" s="19" t="n">
        <f aca="false">IF(OR($M281="",$M281="ERR",$J281="",$K281="",$N281=""),0,IF($N281=0,IF(AND(OR(2=7,2=12),2&gt;=$K281,2&lt;=IF($L281="",12,$L281)),$J281,0),IF(AND(2&gt;=$K281,2&lt;=IF($L281="",12,$L281),MOD(2-$K281,$N281)=0),$J281,0)))</f>
        <v>0</v>
      </c>
      <c r="Q281" s="19" t="n">
        <f aca="false">IF(OR($M281="",$M281="ERR",$J281="",$K281="",$N281=""),0,IF($N281=0,IF(AND(OR(3=7,3=12),3&gt;=$K281,3&lt;=IF($L281="",12,$L281)),$J281,0),IF(AND(3&gt;=$K281,3&lt;=IF($L281="",12,$L281),MOD(3-$K281,$N281)=0),$J281,0)))</f>
        <v>0</v>
      </c>
      <c r="R281" s="19" t="n">
        <f aca="false">IF(OR($M281="",$M281="ERR",$J281="",$K281="",$N281=""),0,IF($N281=0,IF(AND(OR(4=7,4=12),4&gt;=$K281,4&lt;=IF($L281="",12,$L281)),$J281,0),IF(AND(4&gt;=$K281,4&lt;=IF($L281="",12,$L281),MOD(4-$K281,$N281)=0),$J281,0)))</f>
        <v>0</v>
      </c>
      <c r="S281" s="19" t="n">
        <f aca="false">IF(OR($M281="",$M281="ERR",$J281="",$K281="",$N281=""),0,IF($N281=0,IF(AND(OR(5=7,5=12),5&gt;=$K281,5&lt;=IF($L281="",12,$L281)),$J281,0),IF(AND(5&gt;=$K281,5&lt;=IF($L281="",12,$L281),MOD(5-$K281,$N281)=0),$J281,0)))</f>
        <v>0</v>
      </c>
      <c r="T281" s="19" t="n">
        <f aca="false">IF(OR($M281="",$M281="ERR",$J281="",$K281="",$N281=""),0,IF($N281=0,IF(AND(OR(6=7,6=12),6&gt;=$K281,6&lt;=IF($L281="",12,$L281)),$J281,0),IF(AND(6&gt;=$K281,6&lt;=IF($L281="",12,$L281),MOD(6-$K281,$N281)=0),$J281,0)))</f>
        <v>0</v>
      </c>
      <c r="U281" s="19" t="n">
        <f aca="false">IF(OR($M281="",$M281="ERR",$J281="",$K281="",$N281=""),0,IF($N281=0,IF(AND(OR(7=7,7=12),7&gt;=$K281,7&lt;=IF($L281="",12,$L281)),$J281,0),IF(AND(7&gt;=$K281,7&lt;=IF($L281="",12,$L281),MOD(7-$K281,$N281)=0),$J281,0)))</f>
        <v>0</v>
      </c>
      <c r="V281" s="19" t="n">
        <f aca="false">IF(OR($M281="",$M281="ERR",$J281="",$K281="",$N281=""),0,IF($N281=0,IF(AND(OR(8=7,8=12),8&gt;=$K281,8&lt;=IF($L281="",12,$L281)),$J281,0),IF(AND(8&gt;=$K281,8&lt;=IF($L281="",12,$L281),MOD(8-$K281,$N281)=0),$J281,0)))</f>
        <v>0</v>
      </c>
      <c r="W281" s="19" t="n">
        <f aca="false">IF(OR($M281="",$M281="ERR",$J281="",$K281="",$N281=""),0,IF($N281=0,IF(AND(OR(9=7,9=12),9&gt;=$K281,9&lt;=IF($L281="",12,$L281)),$J281,0),IF(AND(9&gt;=$K281,9&lt;=IF($L281="",12,$L281),MOD(9-$K281,$N281)=0),$J281,0)))</f>
        <v>0</v>
      </c>
      <c r="X281" s="19" t="n">
        <f aca="false">IF(OR($M281="",$M281="ERR",$J281="",$K281="",$N281=""),0,IF($N281=0,IF(AND(OR(10=7,10=12),10&gt;=$K281,10&lt;=IF($L281="",12,$L281)),$J281,0),IF(AND(10&gt;=$K281,10&lt;=IF($L281="",12,$L281),MOD(10-$K281,$N281)=0),$J281,0)))</f>
        <v>0</v>
      </c>
      <c r="Y281" s="19" t="n">
        <f aca="false">IF(OR($M281="",$M281="ERR",$J281="",$K281="",$N281=""),0,IF($N281=0,IF(AND(OR(11=7,11=12),11&gt;=$K281,11&lt;=IF($L281="",12,$L281)),$J281,0),IF(AND(11&gt;=$K281,11&lt;=IF($L281="",12,$L281),MOD(11-$K281,$N281)=0),$J281,0)))</f>
        <v>0</v>
      </c>
      <c r="Z281" s="19" t="n">
        <f aca="false">IF(OR($M281="",$M281="ERR",$J281="",$K281="",$N281=""),0,IF($N281=0,IF(AND(OR(12=7,12=12),12&gt;=$K281,12&lt;=IF($L281="",12,$L281)),$J281,0),IF(AND(12&gt;=$K281,12&lt;=IF($L281="",12,$L281),MOD(12-$K281,$N281)=0),$J281,0)))</f>
        <v>0</v>
      </c>
      <c r="AA281" s="36" t="n">
        <f aca="false">SUM(O281:Z281)</f>
        <v>0</v>
      </c>
      <c r="AB281" s="15" t="str">
        <f aca="false">IF(AND($B281="",$D281="",$J281=""),"",IF($B281="","Falta código",IF(ISNA(MATCH($B281,LST_COD,0)),"Código no registrado en Trabajadores",IF($E281="","Concepto no está en el catálogo",IF($M281="ERR","Retención de otro empleador: Origen = Otro empleador",IF(OR($J281="",$K281=""),"Falta monto o mes",IF(OR($K281&lt;1,$K281&gt;12),"Mes inicio inválido",IF(AND($L281&lt;&gt;"",OR($L281&lt;$K281,$L281&gt;12)),"Mes fin inválido",IF($N281="","Falta frecuencia",IF(AND($G281&lt;&gt;"Otro empleador",SUMPRODUCT(($O281:$Z281&lt;&gt;0)*(((COLUMN($O281:$Z281)-14)&lt;INDEX(Trabajadores!$M$6:$M$105,MATCH($B281,LST_COD,0)))+((COLUMN($O281:$Z281)-14)&gt;INDEX(Trabajadores!$N$6:$N$105,MATCH($B281,LST_COD,0)))))&gt;0),"Aviso: hay meses fuera del periodo laboral","OK"))))))))))</f>
        <v/>
      </c>
    </row>
    <row r="282" customFormat="false" ht="15" hidden="false" customHeight="false" outlineLevel="0" collapsed="false">
      <c r="A282" s="23" t="n">
        <v>277</v>
      </c>
      <c r="B282" s="7"/>
      <c r="C282" s="35" t="str">
        <f aca="false">IF($B282="","",IFERROR(INDEX(Trabajadores!$D$6:$D$105,MATCH($B282,LST_COD,0)),"¿Código?"))</f>
        <v/>
      </c>
      <c r="D282" s="30"/>
      <c r="E282" s="9" t="str">
        <f aca="false">IF($D282="","",IFERROR(VLOOKUP($D282,CONC_TABLA,2,FALSE()),""))</f>
        <v/>
      </c>
      <c r="F282" s="9" t="str">
        <f aca="false">IF($D282="","",IFERROR(VLOOKUP($D282,CONC_TABLA,3,FALSE()),""))</f>
        <v/>
      </c>
      <c r="G282" s="30"/>
      <c r="H282" s="30"/>
      <c r="I282" s="30"/>
      <c r="J282" s="29"/>
      <c r="K282" s="28"/>
      <c r="L282" s="28"/>
      <c r="M282" s="9" t="str">
        <f aca="false">IF(OR($B282="",$E282=""),"",IF($E282="INA","INA",IF($G282="Otro empleador",IF($E282="RET","RETO",IF($E282="ORD","OTO","OTX")),IF($E282="RET","ERR",$E282))))</f>
        <v/>
      </c>
      <c r="N282" s="9" t="str">
        <f aca="false">IF($I282="","",IFERROR(VLOOKUP($I282,FREC_TABLA,2,FALSE()),""))</f>
        <v/>
      </c>
      <c r="O282" s="19" t="n">
        <f aca="false">IF(OR($M282="",$M282="ERR",$J282="",$K282="",$N282=""),0,IF($N282=0,IF(AND(OR(1=7,1=12),1&gt;=$K282,1&lt;=IF($L282="",12,$L282)),$J282,0),IF(AND(1&gt;=$K282,1&lt;=IF($L282="",12,$L282),MOD(1-$K282,$N282)=0),$J282,0)))</f>
        <v>0</v>
      </c>
      <c r="P282" s="19" t="n">
        <f aca="false">IF(OR($M282="",$M282="ERR",$J282="",$K282="",$N282=""),0,IF($N282=0,IF(AND(OR(2=7,2=12),2&gt;=$K282,2&lt;=IF($L282="",12,$L282)),$J282,0),IF(AND(2&gt;=$K282,2&lt;=IF($L282="",12,$L282),MOD(2-$K282,$N282)=0),$J282,0)))</f>
        <v>0</v>
      </c>
      <c r="Q282" s="19" t="n">
        <f aca="false">IF(OR($M282="",$M282="ERR",$J282="",$K282="",$N282=""),0,IF($N282=0,IF(AND(OR(3=7,3=12),3&gt;=$K282,3&lt;=IF($L282="",12,$L282)),$J282,0),IF(AND(3&gt;=$K282,3&lt;=IF($L282="",12,$L282),MOD(3-$K282,$N282)=0),$J282,0)))</f>
        <v>0</v>
      </c>
      <c r="R282" s="19" t="n">
        <f aca="false">IF(OR($M282="",$M282="ERR",$J282="",$K282="",$N282=""),0,IF($N282=0,IF(AND(OR(4=7,4=12),4&gt;=$K282,4&lt;=IF($L282="",12,$L282)),$J282,0),IF(AND(4&gt;=$K282,4&lt;=IF($L282="",12,$L282),MOD(4-$K282,$N282)=0),$J282,0)))</f>
        <v>0</v>
      </c>
      <c r="S282" s="19" t="n">
        <f aca="false">IF(OR($M282="",$M282="ERR",$J282="",$K282="",$N282=""),0,IF($N282=0,IF(AND(OR(5=7,5=12),5&gt;=$K282,5&lt;=IF($L282="",12,$L282)),$J282,0),IF(AND(5&gt;=$K282,5&lt;=IF($L282="",12,$L282),MOD(5-$K282,$N282)=0),$J282,0)))</f>
        <v>0</v>
      </c>
      <c r="T282" s="19" t="n">
        <f aca="false">IF(OR($M282="",$M282="ERR",$J282="",$K282="",$N282=""),0,IF($N282=0,IF(AND(OR(6=7,6=12),6&gt;=$K282,6&lt;=IF($L282="",12,$L282)),$J282,0),IF(AND(6&gt;=$K282,6&lt;=IF($L282="",12,$L282),MOD(6-$K282,$N282)=0),$J282,0)))</f>
        <v>0</v>
      </c>
      <c r="U282" s="19" t="n">
        <f aca="false">IF(OR($M282="",$M282="ERR",$J282="",$K282="",$N282=""),0,IF($N282=0,IF(AND(OR(7=7,7=12),7&gt;=$K282,7&lt;=IF($L282="",12,$L282)),$J282,0),IF(AND(7&gt;=$K282,7&lt;=IF($L282="",12,$L282),MOD(7-$K282,$N282)=0),$J282,0)))</f>
        <v>0</v>
      </c>
      <c r="V282" s="19" t="n">
        <f aca="false">IF(OR($M282="",$M282="ERR",$J282="",$K282="",$N282=""),0,IF($N282=0,IF(AND(OR(8=7,8=12),8&gt;=$K282,8&lt;=IF($L282="",12,$L282)),$J282,0),IF(AND(8&gt;=$K282,8&lt;=IF($L282="",12,$L282),MOD(8-$K282,$N282)=0),$J282,0)))</f>
        <v>0</v>
      </c>
      <c r="W282" s="19" t="n">
        <f aca="false">IF(OR($M282="",$M282="ERR",$J282="",$K282="",$N282=""),0,IF($N282=0,IF(AND(OR(9=7,9=12),9&gt;=$K282,9&lt;=IF($L282="",12,$L282)),$J282,0),IF(AND(9&gt;=$K282,9&lt;=IF($L282="",12,$L282),MOD(9-$K282,$N282)=0),$J282,0)))</f>
        <v>0</v>
      </c>
      <c r="X282" s="19" t="n">
        <f aca="false">IF(OR($M282="",$M282="ERR",$J282="",$K282="",$N282=""),0,IF($N282=0,IF(AND(OR(10=7,10=12),10&gt;=$K282,10&lt;=IF($L282="",12,$L282)),$J282,0),IF(AND(10&gt;=$K282,10&lt;=IF($L282="",12,$L282),MOD(10-$K282,$N282)=0),$J282,0)))</f>
        <v>0</v>
      </c>
      <c r="Y282" s="19" t="n">
        <f aca="false">IF(OR($M282="",$M282="ERR",$J282="",$K282="",$N282=""),0,IF($N282=0,IF(AND(OR(11=7,11=12),11&gt;=$K282,11&lt;=IF($L282="",12,$L282)),$J282,0),IF(AND(11&gt;=$K282,11&lt;=IF($L282="",12,$L282),MOD(11-$K282,$N282)=0),$J282,0)))</f>
        <v>0</v>
      </c>
      <c r="Z282" s="19" t="n">
        <f aca="false">IF(OR($M282="",$M282="ERR",$J282="",$K282="",$N282=""),0,IF($N282=0,IF(AND(OR(12=7,12=12),12&gt;=$K282,12&lt;=IF($L282="",12,$L282)),$J282,0),IF(AND(12&gt;=$K282,12&lt;=IF($L282="",12,$L282),MOD(12-$K282,$N282)=0),$J282,0)))</f>
        <v>0</v>
      </c>
      <c r="AA282" s="36" t="n">
        <f aca="false">SUM(O282:Z282)</f>
        <v>0</v>
      </c>
      <c r="AB282" s="15" t="str">
        <f aca="false">IF(AND($B282="",$D282="",$J282=""),"",IF($B282="","Falta código",IF(ISNA(MATCH($B282,LST_COD,0)),"Código no registrado en Trabajadores",IF($E282="","Concepto no está en el catálogo",IF($M282="ERR","Retención de otro empleador: Origen = Otro empleador",IF(OR($J282="",$K282=""),"Falta monto o mes",IF(OR($K282&lt;1,$K282&gt;12),"Mes inicio inválido",IF(AND($L282&lt;&gt;"",OR($L282&lt;$K282,$L282&gt;12)),"Mes fin inválido",IF($N282="","Falta frecuencia",IF(AND($G282&lt;&gt;"Otro empleador",SUMPRODUCT(($O282:$Z282&lt;&gt;0)*(((COLUMN($O282:$Z282)-14)&lt;INDEX(Trabajadores!$M$6:$M$105,MATCH($B282,LST_COD,0)))+((COLUMN($O282:$Z282)-14)&gt;INDEX(Trabajadores!$N$6:$N$105,MATCH($B282,LST_COD,0)))))&gt;0),"Aviso: hay meses fuera del periodo laboral","OK"))))))))))</f>
        <v/>
      </c>
    </row>
    <row r="283" customFormat="false" ht="15" hidden="false" customHeight="false" outlineLevel="0" collapsed="false">
      <c r="A283" s="23" t="n">
        <v>278</v>
      </c>
      <c r="B283" s="7"/>
      <c r="C283" s="35" t="str">
        <f aca="false">IF($B283="","",IFERROR(INDEX(Trabajadores!$D$6:$D$105,MATCH($B283,LST_COD,0)),"¿Código?"))</f>
        <v/>
      </c>
      <c r="D283" s="30"/>
      <c r="E283" s="9" t="str">
        <f aca="false">IF($D283="","",IFERROR(VLOOKUP($D283,CONC_TABLA,2,FALSE()),""))</f>
        <v/>
      </c>
      <c r="F283" s="9" t="str">
        <f aca="false">IF($D283="","",IFERROR(VLOOKUP($D283,CONC_TABLA,3,FALSE()),""))</f>
        <v/>
      </c>
      <c r="G283" s="30"/>
      <c r="H283" s="30"/>
      <c r="I283" s="30"/>
      <c r="J283" s="29"/>
      <c r="K283" s="28"/>
      <c r="L283" s="28"/>
      <c r="M283" s="9" t="str">
        <f aca="false">IF(OR($B283="",$E283=""),"",IF($E283="INA","INA",IF($G283="Otro empleador",IF($E283="RET","RETO",IF($E283="ORD","OTO","OTX")),IF($E283="RET","ERR",$E283))))</f>
        <v/>
      </c>
      <c r="N283" s="9" t="str">
        <f aca="false">IF($I283="","",IFERROR(VLOOKUP($I283,FREC_TABLA,2,FALSE()),""))</f>
        <v/>
      </c>
      <c r="O283" s="19" t="n">
        <f aca="false">IF(OR($M283="",$M283="ERR",$J283="",$K283="",$N283=""),0,IF($N283=0,IF(AND(OR(1=7,1=12),1&gt;=$K283,1&lt;=IF($L283="",12,$L283)),$J283,0),IF(AND(1&gt;=$K283,1&lt;=IF($L283="",12,$L283),MOD(1-$K283,$N283)=0),$J283,0)))</f>
        <v>0</v>
      </c>
      <c r="P283" s="19" t="n">
        <f aca="false">IF(OR($M283="",$M283="ERR",$J283="",$K283="",$N283=""),0,IF($N283=0,IF(AND(OR(2=7,2=12),2&gt;=$K283,2&lt;=IF($L283="",12,$L283)),$J283,0),IF(AND(2&gt;=$K283,2&lt;=IF($L283="",12,$L283),MOD(2-$K283,$N283)=0),$J283,0)))</f>
        <v>0</v>
      </c>
      <c r="Q283" s="19" t="n">
        <f aca="false">IF(OR($M283="",$M283="ERR",$J283="",$K283="",$N283=""),0,IF($N283=0,IF(AND(OR(3=7,3=12),3&gt;=$K283,3&lt;=IF($L283="",12,$L283)),$J283,0),IF(AND(3&gt;=$K283,3&lt;=IF($L283="",12,$L283),MOD(3-$K283,$N283)=0),$J283,0)))</f>
        <v>0</v>
      </c>
      <c r="R283" s="19" t="n">
        <f aca="false">IF(OR($M283="",$M283="ERR",$J283="",$K283="",$N283=""),0,IF($N283=0,IF(AND(OR(4=7,4=12),4&gt;=$K283,4&lt;=IF($L283="",12,$L283)),$J283,0),IF(AND(4&gt;=$K283,4&lt;=IF($L283="",12,$L283),MOD(4-$K283,$N283)=0),$J283,0)))</f>
        <v>0</v>
      </c>
      <c r="S283" s="19" t="n">
        <f aca="false">IF(OR($M283="",$M283="ERR",$J283="",$K283="",$N283=""),0,IF($N283=0,IF(AND(OR(5=7,5=12),5&gt;=$K283,5&lt;=IF($L283="",12,$L283)),$J283,0),IF(AND(5&gt;=$K283,5&lt;=IF($L283="",12,$L283),MOD(5-$K283,$N283)=0),$J283,0)))</f>
        <v>0</v>
      </c>
      <c r="T283" s="19" t="n">
        <f aca="false">IF(OR($M283="",$M283="ERR",$J283="",$K283="",$N283=""),0,IF($N283=0,IF(AND(OR(6=7,6=12),6&gt;=$K283,6&lt;=IF($L283="",12,$L283)),$J283,0),IF(AND(6&gt;=$K283,6&lt;=IF($L283="",12,$L283),MOD(6-$K283,$N283)=0),$J283,0)))</f>
        <v>0</v>
      </c>
      <c r="U283" s="19" t="n">
        <f aca="false">IF(OR($M283="",$M283="ERR",$J283="",$K283="",$N283=""),0,IF($N283=0,IF(AND(OR(7=7,7=12),7&gt;=$K283,7&lt;=IF($L283="",12,$L283)),$J283,0),IF(AND(7&gt;=$K283,7&lt;=IF($L283="",12,$L283),MOD(7-$K283,$N283)=0),$J283,0)))</f>
        <v>0</v>
      </c>
      <c r="V283" s="19" t="n">
        <f aca="false">IF(OR($M283="",$M283="ERR",$J283="",$K283="",$N283=""),0,IF($N283=0,IF(AND(OR(8=7,8=12),8&gt;=$K283,8&lt;=IF($L283="",12,$L283)),$J283,0),IF(AND(8&gt;=$K283,8&lt;=IF($L283="",12,$L283),MOD(8-$K283,$N283)=0),$J283,0)))</f>
        <v>0</v>
      </c>
      <c r="W283" s="19" t="n">
        <f aca="false">IF(OR($M283="",$M283="ERR",$J283="",$K283="",$N283=""),0,IF($N283=0,IF(AND(OR(9=7,9=12),9&gt;=$K283,9&lt;=IF($L283="",12,$L283)),$J283,0),IF(AND(9&gt;=$K283,9&lt;=IF($L283="",12,$L283),MOD(9-$K283,$N283)=0),$J283,0)))</f>
        <v>0</v>
      </c>
      <c r="X283" s="19" t="n">
        <f aca="false">IF(OR($M283="",$M283="ERR",$J283="",$K283="",$N283=""),0,IF($N283=0,IF(AND(OR(10=7,10=12),10&gt;=$K283,10&lt;=IF($L283="",12,$L283)),$J283,0),IF(AND(10&gt;=$K283,10&lt;=IF($L283="",12,$L283),MOD(10-$K283,$N283)=0),$J283,0)))</f>
        <v>0</v>
      </c>
      <c r="Y283" s="19" t="n">
        <f aca="false">IF(OR($M283="",$M283="ERR",$J283="",$K283="",$N283=""),0,IF($N283=0,IF(AND(OR(11=7,11=12),11&gt;=$K283,11&lt;=IF($L283="",12,$L283)),$J283,0),IF(AND(11&gt;=$K283,11&lt;=IF($L283="",12,$L283),MOD(11-$K283,$N283)=0),$J283,0)))</f>
        <v>0</v>
      </c>
      <c r="Z283" s="19" t="n">
        <f aca="false">IF(OR($M283="",$M283="ERR",$J283="",$K283="",$N283=""),0,IF($N283=0,IF(AND(OR(12=7,12=12),12&gt;=$K283,12&lt;=IF($L283="",12,$L283)),$J283,0),IF(AND(12&gt;=$K283,12&lt;=IF($L283="",12,$L283),MOD(12-$K283,$N283)=0),$J283,0)))</f>
        <v>0</v>
      </c>
      <c r="AA283" s="36" t="n">
        <f aca="false">SUM(O283:Z283)</f>
        <v>0</v>
      </c>
      <c r="AB283" s="15" t="str">
        <f aca="false">IF(AND($B283="",$D283="",$J283=""),"",IF($B283="","Falta código",IF(ISNA(MATCH($B283,LST_COD,0)),"Código no registrado en Trabajadores",IF($E283="","Concepto no está en el catálogo",IF($M283="ERR","Retención de otro empleador: Origen = Otro empleador",IF(OR($J283="",$K283=""),"Falta monto o mes",IF(OR($K283&lt;1,$K283&gt;12),"Mes inicio inválido",IF(AND($L283&lt;&gt;"",OR($L283&lt;$K283,$L283&gt;12)),"Mes fin inválido",IF($N283="","Falta frecuencia",IF(AND($G283&lt;&gt;"Otro empleador",SUMPRODUCT(($O283:$Z283&lt;&gt;0)*(((COLUMN($O283:$Z283)-14)&lt;INDEX(Trabajadores!$M$6:$M$105,MATCH($B283,LST_COD,0)))+((COLUMN($O283:$Z283)-14)&gt;INDEX(Trabajadores!$N$6:$N$105,MATCH($B283,LST_COD,0)))))&gt;0),"Aviso: hay meses fuera del periodo laboral","OK"))))))))))</f>
        <v/>
      </c>
    </row>
    <row r="284" customFormat="false" ht="15" hidden="false" customHeight="false" outlineLevel="0" collapsed="false">
      <c r="A284" s="23" t="n">
        <v>279</v>
      </c>
      <c r="B284" s="7"/>
      <c r="C284" s="35" t="str">
        <f aca="false">IF($B284="","",IFERROR(INDEX(Trabajadores!$D$6:$D$105,MATCH($B284,LST_COD,0)),"¿Código?"))</f>
        <v/>
      </c>
      <c r="D284" s="30"/>
      <c r="E284" s="9" t="str">
        <f aca="false">IF($D284="","",IFERROR(VLOOKUP($D284,CONC_TABLA,2,FALSE()),""))</f>
        <v/>
      </c>
      <c r="F284" s="9" t="str">
        <f aca="false">IF($D284="","",IFERROR(VLOOKUP($D284,CONC_TABLA,3,FALSE()),""))</f>
        <v/>
      </c>
      <c r="G284" s="30"/>
      <c r="H284" s="30"/>
      <c r="I284" s="30"/>
      <c r="J284" s="29"/>
      <c r="K284" s="28"/>
      <c r="L284" s="28"/>
      <c r="M284" s="9" t="str">
        <f aca="false">IF(OR($B284="",$E284=""),"",IF($E284="INA","INA",IF($G284="Otro empleador",IF($E284="RET","RETO",IF($E284="ORD","OTO","OTX")),IF($E284="RET","ERR",$E284))))</f>
        <v/>
      </c>
      <c r="N284" s="9" t="str">
        <f aca="false">IF($I284="","",IFERROR(VLOOKUP($I284,FREC_TABLA,2,FALSE()),""))</f>
        <v/>
      </c>
      <c r="O284" s="19" t="n">
        <f aca="false">IF(OR($M284="",$M284="ERR",$J284="",$K284="",$N284=""),0,IF($N284=0,IF(AND(OR(1=7,1=12),1&gt;=$K284,1&lt;=IF($L284="",12,$L284)),$J284,0),IF(AND(1&gt;=$K284,1&lt;=IF($L284="",12,$L284),MOD(1-$K284,$N284)=0),$J284,0)))</f>
        <v>0</v>
      </c>
      <c r="P284" s="19" t="n">
        <f aca="false">IF(OR($M284="",$M284="ERR",$J284="",$K284="",$N284=""),0,IF($N284=0,IF(AND(OR(2=7,2=12),2&gt;=$K284,2&lt;=IF($L284="",12,$L284)),$J284,0),IF(AND(2&gt;=$K284,2&lt;=IF($L284="",12,$L284),MOD(2-$K284,$N284)=0),$J284,0)))</f>
        <v>0</v>
      </c>
      <c r="Q284" s="19" t="n">
        <f aca="false">IF(OR($M284="",$M284="ERR",$J284="",$K284="",$N284=""),0,IF($N284=0,IF(AND(OR(3=7,3=12),3&gt;=$K284,3&lt;=IF($L284="",12,$L284)),$J284,0),IF(AND(3&gt;=$K284,3&lt;=IF($L284="",12,$L284),MOD(3-$K284,$N284)=0),$J284,0)))</f>
        <v>0</v>
      </c>
      <c r="R284" s="19" t="n">
        <f aca="false">IF(OR($M284="",$M284="ERR",$J284="",$K284="",$N284=""),0,IF($N284=0,IF(AND(OR(4=7,4=12),4&gt;=$K284,4&lt;=IF($L284="",12,$L284)),$J284,0),IF(AND(4&gt;=$K284,4&lt;=IF($L284="",12,$L284),MOD(4-$K284,$N284)=0),$J284,0)))</f>
        <v>0</v>
      </c>
      <c r="S284" s="19" t="n">
        <f aca="false">IF(OR($M284="",$M284="ERR",$J284="",$K284="",$N284=""),0,IF($N284=0,IF(AND(OR(5=7,5=12),5&gt;=$K284,5&lt;=IF($L284="",12,$L284)),$J284,0),IF(AND(5&gt;=$K284,5&lt;=IF($L284="",12,$L284),MOD(5-$K284,$N284)=0),$J284,0)))</f>
        <v>0</v>
      </c>
      <c r="T284" s="19" t="n">
        <f aca="false">IF(OR($M284="",$M284="ERR",$J284="",$K284="",$N284=""),0,IF($N284=0,IF(AND(OR(6=7,6=12),6&gt;=$K284,6&lt;=IF($L284="",12,$L284)),$J284,0),IF(AND(6&gt;=$K284,6&lt;=IF($L284="",12,$L284),MOD(6-$K284,$N284)=0),$J284,0)))</f>
        <v>0</v>
      </c>
      <c r="U284" s="19" t="n">
        <f aca="false">IF(OR($M284="",$M284="ERR",$J284="",$K284="",$N284=""),0,IF($N284=0,IF(AND(OR(7=7,7=12),7&gt;=$K284,7&lt;=IF($L284="",12,$L284)),$J284,0),IF(AND(7&gt;=$K284,7&lt;=IF($L284="",12,$L284),MOD(7-$K284,$N284)=0),$J284,0)))</f>
        <v>0</v>
      </c>
      <c r="V284" s="19" t="n">
        <f aca="false">IF(OR($M284="",$M284="ERR",$J284="",$K284="",$N284=""),0,IF($N284=0,IF(AND(OR(8=7,8=12),8&gt;=$K284,8&lt;=IF($L284="",12,$L284)),$J284,0),IF(AND(8&gt;=$K284,8&lt;=IF($L284="",12,$L284),MOD(8-$K284,$N284)=0),$J284,0)))</f>
        <v>0</v>
      </c>
      <c r="W284" s="19" t="n">
        <f aca="false">IF(OR($M284="",$M284="ERR",$J284="",$K284="",$N284=""),0,IF($N284=0,IF(AND(OR(9=7,9=12),9&gt;=$K284,9&lt;=IF($L284="",12,$L284)),$J284,0),IF(AND(9&gt;=$K284,9&lt;=IF($L284="",12,$L284),MOD(9-$K284,$N284)=0),$J284,0)))</f>
        <v>0</v>
      </c>
      <c r="X284" s="19" t="n">
        <f aca="false">IF(OR($M284="",$M284="ERR",$J284="",$K284="",$N284=""),0,IF($N284=0,IF(AND(OR(10=7,10=12),10&gt;=$K284,10&lt;=IF($L284="",12,$L284)),$J284,0),IF(AND(10&gt;=$K284,10&lt;=IF($L284="",12,$L284),MOD(10-$K284,$N284)=0),$J284,0)))</f>
        <v>0</v>
      </c>
      <c r="Y284" s="19" t="n">
        <f aca="false">IF(OR($M284="",$M284="ERR",$J284="",$K284="",$N284=""),0,IF($N284=0,IF(AND(OR(11=7,11=12),11&gt;=$K284,11&lt;=IF($L284="",12,$L284)),$J284,0),IF(AND(11&gt;=$K284,11&lt;=IF($L284="",12,$L284),MOD(11-$K284,$N284)=0),$J284,0)))</f>
        <v>0</v>
      </c>
      <c r="Z284" s="19" t="n">
        <f aca="false">IF(OR($M284="",$M284="ERR",$J284="",$K284="",$N284=""),0,IF($N284=0,IF(AND(OR(12=7,12=12),12&gt;=$K284,12&lt;=IF($L284="",12,$L284)),$J284,0),IF(AND(12&gt;=$K284,12&lt;=IF($L284="",12,$L284),MOD(12-$K284,$N284)=0),$J284,0)))</f>
        <v>0</v>
      </c>
      <c r="AA284" s="36" t="n">
        <f aca="false">SUM(O284:Z284)</f>
        <v>0</v>
      </c>
      <c r="AB284" s="15" t="str">
        <f aca="false">IF(AND($B284="",$D284="",$J284=""),"",IF($B284="","Falta código",IF(ISNA(MATCH($B284,LST_COD,0)),"Código no registrado en Trabajadores",IF($E284="","Concepto no está en el catálogo",IF($M284="ERR","Retención de otro empleador: Origen = Otro empleador",IF(OR($J284="",$K284=""),"Falta monto o mes",IF(OR($K284&lt;1,$K284&gt;12),"Mes inicio inválido",IF(AND($L284&lt;&gt;"",OR($L284&lt;$K284,$L284&gt;12)),"Mes fin inválido",IF($N284="","Falta frecuencia",IF(AND($G284&lt;&gt;"Otro empleador",SUMPRODUCT(($O284:$Z284&lt;&gt;0)*(((COLUMN($O284:$Z284)-14)&lt;INDEX(Trabajadores!$M$6:$M$105,MATCH($B284,LST_COD,0)))+((COLUMN($O284:$Z284)-14)&gt;INDEX(Trabajadores!$N$6:$N$105,MATCH($B284,LST_COD,0)))))&gt;0),"Aviso: hay meses fuera del periodo laboral","OK"))))))))))</f>
        <v/>
      </c>
    </row>
    <row r="285" customFormat="false" ht="15" hidden="false" customHeight="false" outlineLevel="0" collapsed="false">
      <c r="A285" s="23" t="n">
        <v>280</v>
      </c>
      <c r="B285" s="7"/>
      <c r="C285" s="35" t="str">
        <f aca="false">IF($B285="","",IFERROR(INDEX(Trabajadores!$D$6:$D$105,MATCH($B285,LST_COD,0)),"¿Código?"))</f>
        <v/>
      </c>
      <c r="D285" s="30"/>
      <c r="E285" s="9" t="str">
        <f aca="false">IF($D285="","",IFERROR(VLOOKUP($D285,CONC_TABLA,2,FALSE()),""))</f>
        <v/>
      </c>
      <c r="F285" s="9" t="str">
        <f aca="false">IF($D285="","",IFERROR(VLOOKUP($D285,CONC_TABLA,3,FALSE()),""))</f>
        <v/>
      </c>
      <c r="G285" s="30"/>
      <c r="H285" s="30"/>
      <c r="I285" s="30"/>
      <c r="J285" s="29"/>
      <c r="K285" s="28"/>
      <c r="L285" s="28"/>
      <c r="M285" s="9" t="str">
        <f aca="false">IF(OR($B285="",$E285=""),"",IF($E285="INA","INA",IF($G285="Otro empleador",IF($E285="RET","RETO",IF($E285="ORD","OTO","OTX")),IF($E285="RET","ERR",$E285))))</f>
        <v/>
      </c>
      <c r="N285" s="9" t="str">
        <f aca="false">IF($I285="","",IFERROR(VLOOKUP($I285,FREC_TABLA,2,FALSE()),""))</f>
        <v/>
      </c>
      <c r="O285" s="19" t="n">
        <f aca="false">IF(OR($M285="",$M285="ERR",$J285="",$K285="",$N285=""),0,IF($N285=0,IF(AND(OR(1=7,1=12),1&gt;=$K285,1&lt;=IF($L285="",12,$L285)),$J285,0),IF(AND(1&gt;=$K285,1&lt;=IF($L285="",12,$L285),MOD(1-$K285,$N285)=0),$J285,0)))</f>
        <v>0</v>
      </c>
      <c r="P285" s="19" t="n">
        <f aca="false">IF(OR($M285="",$M285="ERR",$J285="",$K285="",$N285=""),0,IF($N285=0,IF(AND(OR(2=7,2=12),2&gt;=$K285,2&lt;=IF($L285="",12,$L285)),$J285,0),IF(AND(2&gt;=$K285,2&lt;=IF($L285="",12,$L285),MOD(2-$K285,$N285)=0),$J285,0)))</f>
        <v>0</v>
      </c>
      <c r="Q285" s="19" t="n">
        <f aca="false">IF(OR($M285="",$M285="ERR",$J285="",$K285="",$N285=""),0,IF($N285=0,IF(AND(OR(3=7,3=12),3&gt;=$K285,3&lt;=IF($L285="",12,$L285)),$J285,0),IF(AND(3&gt;=$K285,3&lt;=IF($L285="",12,$L285),MOD(3-$K285,$N285)=0),$J285,0)))</f>
        <v>0</v>
      </c>
      <c r="R285" s="19" t="n">
        <f aca="false">IF(OR($M285="",$M285="ERR",$J285="",$K285="",$N285=""),0,IF($N285=0,IF(AND(OR(4=7,4=12),4&gt;=$K285,4&lt;=IF($L285="",12,$L285)),$J285,0),IF(AND(4&gt;=$K285,4&lt;=IF($L285="",12,$L285),MOD(4-$K285,$N285)=0),$J285,0)))</f>
        <v>0</v>
      </c>
      <c r="S285" s="19" t="n">
        <f aca="false">IF(OR($M285="",$M285="ERR",$J285="",$K285="",$N285=""),0,IF($N285=0,IF(AND(OR(5=7,5=12),5&gt;=$K285,5&lt;=IF($L285="",12,$L285)),$J285,0),IF(AND(5&gt;=$K285,5&lt;=IF($L285="",12,$L285),MOD(5-$K285,$N285)=0),$J285,0)))</f>
        <v>0</v>
      </c>
      <c r="T285" s="19" t="n">
        <f aca="false">IF(OR($M285="",$M285="ERR",$J285="",$K285="",$N285=""),0,IF($N285=0,IF(AND(OR(6=7,6=12),6&gt;=$K285,6&lt;=IF($L285="",12,$L285)),$J285,0),IF(AND(6&gt;=$K285,6&lt;=IF($L285="",12,$L285),MOD(6-$K285,$N285)=0),$J285,0)))</f>
        <v>0</v>
      </c>
      <c r="U285" s="19" t="n">
        <f aca="false">IF(OR($M285="",$M285="ERR",$J285="",$K285="",$N285=""),0,IF($N285=0,IF(AND(OR(7=7,7=12),7&gt;=$K285,7&lt;=IF($L285="",12,$L285)),$J285,0),IF(AND(7&gt;=$K285,7&lt;=IF($L285="",12,$L285),MOD(7-$K285,$N285)=0),$J285,0)))</f>
        <v>0</v>
      </c>
      <c r="V285" s="19" t="n">
        <f aca="false">IF(OR($M285="",$M285="ERR",$J285="",$K285="",$N285=""),0,IF($N285=0,IF(AND(OR(8=7,8=12),8&gt;=$K285,8&lt;=IF($L285="",12,$L285)),$J285,0),IF(AND(8&gt;=$K285,8&lt;=IF($L285="",12,$L285),MOD(8-$K285,$N285)=0),$J285,0)))</f>
        <v>0</v>
      </c>
      <c r="W285" s="19" t="n">
        <f aca="false">IF(OR($M285="",$M285="ERR",$J285="",$K285="",$N285=""),0,IF($N285=0,IF(AND(OR(9=7,9=12),9&gt;=$K285,9&lt;=IF($L285="",12,$L285)),$J285,0),IF(AND(9&gt;=$K285,9&lt;=IF($L285="",12,$L285),MOD(9-$K285,$N285)=0),$J285,0)))</f>
        <v>0</v>
      </c>
      <c r="X285" s="19" t="n">
        <f aca="false">IF(OR($M285="",$M285="ERR",$J285="",$K285="",$N285=""),0,IF($N285=0,IF(AND(OR(10=7,10=12),10&gt;=$K285,10&lt;=IF($L285="",12,$L285)),$J285,0),IF(AND(10&gt;=$K285,10&lt;=IF($L285="",12,$L285),MOD(10-$K285,$N285)=0),$J285,0)))</f>
        <v>0</v>
      </c>
      <c r="Y285" s="19" t="n">
        <f aca="false">IF(OR($M285="",$M285="ERR",$J285="",$K285="",$N285=""),0,IF($N285=0,IF(AND(OR(11=7,11=12),11&gt;=$K285,11&lt;=IF($L285="",12,$L285)),$J285,0),IF(AND(11&gt;=$K285,11&lt;=IF($L285="",12,$L285),MOD(11-$K285,$N285)=0),$J285,0)))</f>
        <v>0</v>
      </c>
      <c r="Z285" s="19" t="n">
        <f aca="false">IF(OR($M285="",$M285="ERR",$J285="",$K285="",$N285=""),0,IF($N285=0,IF(AND(OR(12=7,12=12),12&gt;=$K285,12&lt;=IF($L285="",12,$L285)),$J285,0),IF(AND(12&gt;=$K285,12&lt;=IF($L285="",12,$L285),MOD(12-$K285,$N285)=0),$J285,0)))</f>
        <v>0</v>
      </c>
      <c r="AA285" s="36" t="n">
        <f aca="false">SUM(O285:Z285)</f>
        <v>0</v>
      </c>
      <c r="AB285" s="15" t="str">
        <f aca="false">IF(AND($B285="",$D285="",$J285=""),"",IF($B285="","Falta código",IF(ISNA(MATCH($B285,LST_COD,0)),"Código no registrado en Trabajadores",IF($E285="","Concepto no está en el catálogo",IF($M285="ERR","Retención de otro empleador: Origen = Otro empleador",IF(OR($J285="",$K285=""),"Falta monto o mes",IF(OR($K285&lt;1,$K285&gt;12),"Mes inicio inválido",IF(AND($L285&lt;&gt;"",OR($L285&lt;$K285,$L285&gt;12)),"Mes fin inválido",IF($N285="","Falta frecuencia",IF(AND($G285&lt;&gt;"Otro empleador",SUMPRODUCT(($O285:$Z285&lt;&gt;0)*(((COLUMN($O285:$Z285)-14)&lt;INDEX(Trabajadores!$M$6:$M$105,MATCH($B285,LST_COD,0)))+((COLUMN($O285:$Z285)-14)&gt;INDEX(Trabajadores!$N$6:$N$105,MATCH($B285,LST_COD,0)))))&gt;0),"Aviso: hay meses fuera del periodo laboral","OK"))))))))))</f>
        <v/>
      </c>
    </row>
    <row r="286" customFormat="false" ht="15" hidden="false" customHeight="false" outlineLevel="0" collapsed="false">
      <c r="A286" s="23" t="n">
        <v>281</v>
      </c>
      <c r="B286" s="7"/>
      <c r="C286" s="35" t="str">
        <f aca="false">IF($B286="","",IFERROR(INDEX(Trabajadores!$D$6:$D$105,MATCH($B286,LST_COD,0)),"¿Código?"))</f>
        <v/>
      </c>
      <c r="D286" s="30"/>
      <c r="E286" s="9" t="str">
        <f aca="false">IF($D286="","",IFERROR(VLOOKUP($D286,CONC_TABLA,2,FALSE()),""))</f>
        <v/>
      </c>
      <c r="F286" s="9" t="str">
        <f aca="false">IF($D286="","",IFERROR(VLOOKUP($D286,CONC_TABLA,3,FALSE()),""))</f>
        <v/>
      </c>
      <c r="G286" s="30"/>
      <c r="H286" s="30"/>
      <c r="I286" s="30"/>
      <c r="J286" s="29"/>
      <c r="K286" s="28"/>
      <c r="L286" s="28"/>
      <c r="M286" s="9" t="str">
        <f aca="false">IF(OR($B286="",$E286=""),"",IF($E286="INA","INA",IF($G286="Otro empleador",IF($E286="RET","RETO",IF($E286="ORD","OTO","OTX")),IF($E286="RET","ERR",$E286))))</f>
        <v/>
      </c>
      <c r="N286" s="9" t="str">
        <f aca="false">IF($I286="","",IFERROR(VLOOKUP($I286,FREC_TABLA,2,FALSE()),""))</f>
        <v/>
      </c>
      <c r="O286" s="19" t="n">
        <f aca="false">IF(OR($M286="",$M286="ERR",$J286="",$K286="",$N286=""),0,IF($N286=0,IF(AND(OR(1=7,1=12),1&gt;=$K286,1&lt;=IF($L286="",12,$L286)),$J286,0),IF(AND(1&gt;=$K286,1&lt;=IF($L286="",12,$L286),MOD(1-$K286,$N286)=0),$J286,0)))</f>
        <v>0</v>
      </c>
      <c r="P286" s="19" t="n">
        <f aca="false">IF(OR($M286="",$M286="ERR",$J286="",$K286="",$N286=""),0,IF($N286=0,IF(AND(OR(2=7,2=12),2&gt;=$K286,2&lt;=IF($L286="",12,$L286)),$J286,0),IF(AND(2&gt;=$K286,2&lt;=IF($L286="",12,$L286),MOD(2-$K286,$N286)=0),$J286,0)))</f>
        <v>0</v>
      </c>
      <c r="Q286" s="19" t="n">
        <f aca="false">IF(OR($M286="",$M286="ERR",$J286="",$K286="",$N286=""),0,IF($N286=0,IF(AND(OR(3=7,3=12),3&gt;=$K286,3&lt;=IF($L286="",12,$L286)),$J286,0),IF(AND(3&gt;=$K286,3&lt;=IF($L286="",12,$L286),MOD(3-$K286,$N286)=0),$J286,0)))</f>
        <v>0</v>
      </c>
      <c r="R286" s="19" t="n">
        <f aca="false">IF(OR($M286="",$M286="ERR",$J286="",$K286="",$N286=""),0,IF($N286=0,IF(AND(OR(4=7,4=12),4&gt;=$K286,4&lt;=IF($L286="",12,$L286)),$J286,0),IF(AND(4&gt;=$K286,4&lt;=IF($L286="",12,$L286),MOD(4-$K286,$N286)=0),$J286,0)))</f>
        <v>0</v>
      </c>
      <c r="S286" s="19" t="n">
        <f aca="false">IF(OR($M286="",$M286="ERR",$J286="",$K286="",$N286=""),0,IF($N286=0,IF(AND(OR(5=7,5=12),5&gt;=$K286,5&lt;=IF($L286="",12,$L286)),$J286,0),IF(AND(5&gt;=$K286,5&lt;=IF($L286="",12,$L286),MOD(5-$K286,$N286)=0),$J286,0)))</f>
        <v>0</v>
      </c>
      <c r="T286" s="19" t="n">
        <f aca="false">IF(OR($M286="",$M286="ERR",$J286="",$K286="",$N286=""),0,IF($N286=0,IF(AND(OR(6=7,6=12),6&gt;=$K286,6&lt;=IF($L286="",12,$L286)),$J286,0),IF(AND(6&gt;=$K286,6&lt;=IF($L286="",12,$L286),MOD(6-$K286,$N286)=0),$J286,0)))</f>
        <v>0</v>
      </c>
      <c r="U286" s="19" t="n">
        <f aca="false">IF(OR($M286="",$M286="ERR",$J286="",$K286="",$N286=""),0,IF($N286=0,IF(AND(OR(7=7,7=12),7&gt;=$K286,7&lt;=IF($L286="",12,$L286)),$J286,0),IF(AND(7&gt;=$K286,7&lt;=IF($L286="",12,$L286),MOD(7-$K286,$N286)=0),$J286,0)))</f>
        <v>0</v>
      </c>
      <c r="V286" s="19" t="n">
        <f aca="false">IF(OR($M286="",$M286="ERR",$J286="",$K286="",$N286=""),0,IF($N286=0,IF(AND(OR(8=7,8=12),8&gt;=$K286,8&lt;=IF($L286="",12,$L286)),$J286,0),IF(AND(8&gt;=$K286,8&lt;=IF($L286="",12,$L286),MOD(8-$K286,$N286)=0),$J286,0)))</f>
        <v>0</v>
      </c>
      <c r="W286" s="19" t="n">
        <f aca="false">IF(OR($M286="",$M286="ERR",$J286="",$K286="",$N286=""),0,IF($N286=0,IF(AND(OR(9=7,9=12),9&gt;=$K286,9&lt;=IF($L286="",12,$L286)),$J286,0),IF(AND(9&gt;=$K286,9&lt;=IF($L286="",12,$L286),MOD(9-$K286,$N286)=0),$J286,0)))</f>
        <v>0</v>
      </c>
      <c r="X286" s="19" t="n">
        <f aca="false">IF(OR($M286="",$M286="ERR",$J286="",$K286="",$N286=""),0,IF($N286=0,IF(AND(OR(10=7,10=12),10&gt;=$K286,10&lt;=IF($L286="",12,$L286)),$J286,0),IF(AND(10&gt;=$K286,10&lt;=IF($L286="",12,$L286),MOD(10-$K286,$N286)=0),$J286,0)))</f>
        <v>0</v>
      </c>
      <c r="Y286" s="19" t="n">
        <f aca="false">IF(OR($M286="",$M286="ERR",$J286="",$K286="",$N286=""),0,IF($N286=0,IF(AND(OR(11=7,11=12),11&gt;=$K286,11&lt;=IF($L286="",12,$L286)),$J286,0),IF(AND(11&gt;=$K286,11&lt;=IF($L286="",12,$L286),MOD(11-$K286,$N286)=0),$J286,0)))</f>
        <v>0</v>
      </c>
      <c r="Z286" s="19" t="n">
        <f aca="false">IF(OR($M286="",$M286="ERR",$J286="",$K286="",$N286=""),0,IF($N286=0,IF(AND(OR(12=7,12=12),12&gt;=$K286,12&lt;=IF($L286="",12,$L286)),$J286,0),IF(AND(12&gt;=$K286,12&lt;=IF($L286="",12,$L286),MOD(12-$K286,$N286)=0),$J286,0)))</f>
        <v>0</v>
      </c>
      <c r="AA286" s="36" t="n">
        <f aca="false">SUM(O286:Z286)</f>
        <v>0</v>
      </c>
      <c r="AB286" s="15" t="str">
        <f aca="false">IF(AND($B286="",$D286="",$J286=""),"",IF($B286="","Falta código",IF(ISNA(MATCH($B286,LST_COD,0)),"Código no registrado en Trabajadores",IF($E286="","Concepto no está en el catálogo",IF($M286="ERR","Retención de otro empleador: Origen = Otro empleador",IF(OR($J286="",$K286=""),"Falta monto o mes",IF(OR($K286&lt;1,$K286&gt;12),"Mes inicio inválido",IF(AND($L286&lt;&gt;"",OR($L286&lt;$K286,$L286&gt;12)),"Mes fin inválido",IF($N286="","Falta frecuencia",IF(AND($G286&lt;&gt;"Otro empleador",SUMPRODUCT(($O286:$Z286&lt;&gt;0)*(((COLUMN($O286:$Z286)-14)&lt;INDEX(Trabajadores!$M$6:$M$105,MATCH($B286,LST_COD,0)))+((COLUMN($O286:$Z286)-14)&gt;INDEX(Trabajadores!$N$6:$N$105,MATCH($B286,LST_COD,0)))))&gt;0),"Aviso: hay meses fuera del periodo laboral","OK"))))))))))</f>
        <v/>
      </c>
    </row>
    <row r="287" customFormat="false" ht="15" hidden="false" customHeight="false" outlineLevel="0" collapsed="false">
      <c r="A287" s="23" t="n">
        <v>282</v>
      </c>
      <c r="B287" s="7"/>
      <c r="C287" s="35" t="str">
        <f aca="false">IF($B287="","",IFERROR(INDEX(Trabajadores!$D$6:$D$105,MATCH($B287,LST_COD,0)),"¿Código?"))</f>
        <v/>
      </c>
      <c r="D287" s="30"/>
      <c r="E287" s="9" t="str">
        <f aca="false">IF($D287="","",IFERROR(VLOOKUP($D287,CONC_TABLA,2,FALSE()),""))</f>
        <v/>
      </c>
      <c r="F287" s="9" t="str">
        <f aca="false">IF($D287="","",IFERROR(VLOOKUP($D287,CONC_TABLA,3,FALSE()),""))</f>
        <v/>
      </c>
      <c r="G287" s="30"/>
      <c r="H287" s="30"/>
      <c r="I287" s="30"/>
      <c r="J287" s="29"/>
      <c r="K287" s="28"/>
      <c r="L287" s="28"/>
      <c r="M287" s="9" t="str">
        <f aca="false">IF(OR($B287="",$E287=""),"",IF($E287="INA","INA",IF($G287="Otro empleador",IF($E287="RET","RETO",IF($E287="ORD","OTO","OTX")),IF($E287="RET","ERR",$E287))))</f>
        <v/>
      </c>
      <c r="N287" s="9" t="str">
        <f aca="false">IF($I287="","",IFERROR(VLOOKUP($I287,FREC_TABLA,2,FALSE()),""))</f>
        <v/>
      </c>
      <c r="O287" s="19" t="n">
        <f aca="false">IF(OR($M287="",$M287="ERR",$J287="",$K287="",$N287=""),0,IF($N287=0,IF(AND(OR(1=7,1=12),1&gt;=$K287,1&lt;=IF($L287="",12,$L287)),$J287,0),IF(AND(1&gt;=$K287,1&lt;=IF($L287="",12,$L287),MOD(1-$K287,$N287)=0),$J287,0)))</f>
        <v>0</v>
      </c>
      <c r="P287" s="19" t="n">
        <f aca="false">IF(OR($M287="",$M287="ERR",$J287="",$K287="",$N287=""),0,IF($N287=0,IF(AND(OR(2=7,2=12),2&gt;=$K287,2&lt;=IF($L287="",12,$L287)),$J287,0),IF(AND(2&gt;=$K287,2&lt;=IF($L287="",12,$L287),MOD(2-$K287,$N287)=0),$J287,0)))</f>
        <v>0</v>
      </c>
      <c r="Q287" s="19" t="n">
        <f aca="false">IF(OR($M287="",$M287="ERR",$J287="",$K287="",$N287=""),0,IF($N287=0,IF(AND(OR(3=7,3=12),3&gt;=$K287,3&lt;=IF($L287="",12,$L287)),$J287,0),IF(AND(3&gt;=$K287,3&lt;=IF($L287="",12,$L287),MOD(3-$K287,$N287)=0),$J287,0)))</f>
        <v>0</v>
      </c>
      <c r="R287" s="19" t="n">
        <f aca="false">IF(OR($M287="",$M287="ERR",$J287="",$K287="",$N287=""),0,IF($N287=0,IF(AND(OR(4=7,4=12),4&gt;=$K287,4&lt;=IF($L287="",12,$L287)),$J287,0),IF(AND(4&gt;=$K287,4&lt;=IF($L287="",12,$L287),MOD(4-$K287,$N287)=0),$J287,0)))</f>
        <v>0</v>
      </c>
      <c r="S287" s="19" t="n">
        <f aca="false">IF(OR($M287="",$M287="ERR",$J287="",$K287="",$N287=""),0,IF($N287=0,IF(AND(OR(5=7,5=12),5&gt;=$K287,5&lt;=IF($L287="",12,$L287)),$J287,0),IF(AND(5&gt;=$K287,5&lt;=IF($L287="",12,$L287),MOD(5-$K287,$N287)=0),$J287,0)))</f>
        <v>0</v>
      </c>
      <c r="T287" s="19" t="n">
        <f aca="false">IF(OR($M287="",$M287="ERR",$J287="",$K287="",$N287=""),0,IF($N287=0,IF(AND(OR(6=7,6=12),6&gt;=$K287,6&lt;=IF($L287="",12,$L287)),$J287,0),IF(AND(6&gt;=$K287,6&lt;=IF($L287="",12,$L287),MOD(6-$K287,$N287)=0),$J287,0)))</f>
        <v>0</v>
      </c>
      <c r="U287" s="19" t="n">
        <f aca="false">IF(OR($M287="",$M287="ERR",$J287="",$K287="",$N287=""),0,IF($N287=0,IF(AND(OR(7=7,7=12),7&gt;=$K287,7&lt;=IF($L287="",12,$L287)),$J287,0),IF(AND(7&gt;=$K287,7&lt;=IF($L287="",12,$L287),MOD(7-$K287,$N287)=0),$J287,0)))</f>
        <v>0</v>
      </c>
      <c r="V287" s="19" t="n">
        <f aca="false">IF(OR($M287="",$M287="ERR",$J287="",$K287="",$N287=""),0,IF($N287=0,IF(AND(OR(8=7,8=12),8&gt;=$K287,8&lt;=IF($L287="",12,$L287)),$J287,0),IF(AND(8&gt;=$K287,8&lt;=IF($L287="",12,$L287),MOD(8-$K287,$N287)=0),$J287,0)))</f>
        <v>0</v>
      </c>
      <c r="W287" s="19" t="n">
        <f aca="false">IF(OR($M287="",$M287="ERR",$J287="",$K287="",$N287=""),0,IF($N287=0,IF(AND(OR(9=7,9=12),9&gt;=$K287,9&lt;=IF($L287="",12,$L287)),$J287,0),IF(AND(9&gt;=$K287,9&lt;=IF($L287="",12,$L287),MOD(9-$K287,$N287)=0),$J287,0)))</f>
        <v>0</v>
      </c>
      <c r="X287" s="19" t="n">
        <f aca="false">IF(OR($M287="",$M287="ERR",$J287="",$K287="",$N287=""),0,IF($N287=0,IF(AND(OR(10=7,10=12),10&gt;=$K287,10&lt;=IF($L287="",12,$L287)),$J287,0),IF(AND(10&gt;=$K287,10&lt;=IF($L287="",12,$L287),MOD(10-$K287,$N287)=0),$J287,0)))</f>
        <v>0</v>
      </c>
      <c r="Y287" s="19" t="n">
        <f aca="false">IF(OR($M287="",$M287="ERR",$J287="",$K287="",$N287=""),0,IF($N287=0,IF(AND(OR(11=7,11=12),11&gt;=$K287,11&lt;=IF($L287="",12,$L287)),$J287,0),IF(AND(11&gt;=$K287,11&lt;=IF($L287="",12,$L287),MOD(11-$K287,$N287)=0),$J287,0)))</f>
        <v>0</v>
      </c>
      <c r="Z287" s="19" t="n">
        <f aca="false">IF(OR($M287="",$M287="ERR",$J287="",$K287="",$N287=""),0,IF($N287=0,IF(AND(OR(12=7,12=12),12&gt;=$K287,12&lt;=IF($L287="",12,$L287)),$J287,0),IF(AND(12&gt;=$K287,12&lt;=IF($L287="",12,$L287),MOD(12-$K287,$N287)=0),$J287,0)))</f>
        <v>0</v>
      </c>
      <c r="AA287" s="36" t="n">
        <f aca="false">SUM(O287:Z287)</f>
        <v>0</v>
      </c>
      <c r="AB287" s="15" t="str">
        <f aca="false">IF(AND($B287="",$D287="",$J287=""),"",IF($B287="","Falta código",IF(ISNA(MATCH($B287,LST_COD,0)),"Código no registrado en Trabajadores",IF($E287="","Concepto no está en el catálogo",IF($M287="ERR","Retención de otro empleador: Origen = Otro empleador",IF(OR($J287="",$K287=""),"Falta monto o mes",IF(OR($K287&lt;1,$K287&gt;12),"Mes inicio inválido",IF(AND($L287&lt;&gt;"",OR($L287&lt;$K287,$L287&gt;12)),"Mes fin inválido",IF($N287="","Falta frecuencia",IF(AND($G287&lt;&gt;"Otro empleador",SUMPRODUCT(($O287:$Z287&lt;&gt;0)*(((COLUMN($O287:$Z287)-14)&lt;INDEX(Trabajadores!$M$6:$M$105,MATCH($B287,LST_COD,0)))+((COLUMN($O287:$Z287)-14)&gt;INDEX(Trabajadores!$N$6:$N$105,MATCH($B287,LST_COD,0)))))&gt;0),"Aviso: hay meses fuera del periodo laboral","OK"))))))))))</f>
        <v/>
      </c>
    </row>
    <row r="288" customFormat="false" ht="15" hidden="false" customHeight="false" outlineLevel="0" collapsed="false">
      <c r="A288" s="23" t="n">
        <v>283</v>
      </c>
      <c r="B288" s="7"/>
      <c r="C288" s="35" t="str">
        <f aca="false">IF($B288="","",IFERROR(INDEX(Trabajadores!$D$6:$D$105,MATCH($B288,LST_COD,0)),"¿Código?"))</f>
        <v/>
      </c>
      <c r="D288" s="30"/>
      <c r="E288" s="9" t="str">
        <f aca="false">IF($D288="","",IFERROR(VLOOKUP($D288,CONC_TABLA,2,FALSE()),""))</f>
        <v/>
      </c>
      <c r="F288" s="9" t="str">
        <f aca="false">IF($D288="","",IFERROR(VLOOKUP($D288,CONC_TABLA,3,FALSE()),""))</f>
        <v/>
      </c>
      <c r="G288" s="30"/>
      <c r="H288" s="30"/>
      <c r="I288" s="30"/>
      <c r="J288" s="29"/>
      <c r="K288" s="28"/>
      <c r="L288" s="28"/>
      <c r="M288" s="9" t="str">
        <f aca="false">IF(OR($B288="",$E288=""),"",IF($E288="INA","INA",IF($G288="Otro empleador",IF($E288="RET","RETO",IF($E288="ORD","OTO","OTX")),IF($E288="RET","ERR",$E288))))</f>
        <v/>
      </c>
      <c r="N288" s="9" t="str">
        <f aca="false">IF($I288="","",IFERROR(VLOOKUP($I288,FREC_TABLA,2,FALSE()),""))</f>
        <v/>
      </c>
      <c r="O288" s="19" t="n">
        <f aca="false">IF(OR($M288="",$M288="ERR",$J288="",$K288="",$N288=""),0,IF($N288=0,IF(AND(OR(1=7,1=12),1&gt;=$K288,1&lt;=IF($L288="",12,$L288)),$J288,0),IF(AND(1&gt;=$K288,1&lt;=IF($L288="",12,$L288),MOD(1-$K288,$N288)=0),$J288,0)))</f>
        <v>0</v>
      </c>
      <c r="P288" s="19" t="n">
        <f aca="false">IF(OR($M288="",$M288="ERR",$J288="",$K288="",$N288=""),0,IF($N288=0,IF(AND(OR(2=7,2=12),2&gt;=$K288,2&lt;=IF($L288="",12,$L288)),$J288,0),IF(AND(2&gt;=$K288,2&lt;=IF($L288="",12,$L288),MOD(2-$K288,$N288)=0),$J288,0)))</f>
        <v>0</v>
      </c>
      <c r="Q288" s="19" t="n">
        <f aca="false">IF(OR($M288="",$M288="ERR",$J288="",$K288="",$N288=""),0,IF($N288=0,IF(AND(OR(3=7,3=12),3&gt;=$K288,3&lt;=IF($L288="",12,$L288)),$J288,0),IF(AND(3&gt;=$K288,3&lt;=IF($L288="",12,$L288),MOD(3-$K288,$N288)=0),$J288,0)))</f>
        <v>0</v>
      </c>
      <c r="R288" s="19" t="n">
        <f aca="false">IF(OR($M288="",$M288="ERR",$J288="",$K288="",$N288=""),0,IF($N288=0,IF(AND(OR(4=7,4=12),4&gt;=$K288,4&lt;=IF($L288="",12,$L288)),$J288,0),IF(AND(4&gt;=$K288,4&lt;=IF($L288="",12,$L288),MOD(4-$K288,$N288)=0),$J288,0)))</f>
        <v>0</v>
      </c>
      <c r="S288" s="19" t="n">
        <f aca="false">IF(OR($M288="",$M288="ERR",$J288="",$K288="",$N288=""),0,IF($N288=0,IF(AND(OR(5=7,5=12),5&gt;=$K288,5&lt;=IF($L288="",12,$L288)),$J288,0),IF(AND(5&gt;=$K288,5&lt;=IF($L288="",12,$L288),MOD(5-$K288,$N288)=0),$J288,0)))</f>
        <v>0</v>
      </c>
      <c r="T288" s="19" t="n">
        <f aca="false">IF(OR($M288="",$M288="ERR",$J288="",$K288="",$N288=""),0,IF($N288=0,IF(AND(OR(6=7,6=12),6&gt;=$K288,6&lt;=IF($L288="",12,$L288)),$J288,0),IF(AND(6&gt;=$K288,6&lt;=IF($L288="",12,$L288),MOD(6-$K288,$N288)=0),$J288,0)))</f>
        <v>0</v>
      </c>
      <c r="U288" s="19" t="n">
        <f aca="false">IF(OR($M288="",$M288="ERR",$J288="",$K288="",$N288=""),0,IF($N288=0,IF(AND(OR(7=7,7=12),7&gt;=$K288,7&lt;=IF($L288="",12,$L288)),$J288,0),IF(AND(7&gt;=$K288,7&lt;=IF($L288="",12,$L288),MOD(7-$K288,$N288)=0),$J288,0)))</f>
        <v>0</v>
      </c>
      <c r="V288" s="19" t="n">
        <f aca="false">IF(OR($M288="",$M288="ERR",$J288="",$K288="",$N288=""),0,IF($N288=0,IF(AND(OR(8=7,8=12),8&gt;=$K288,8&lt;=IF($L288="",12,$L288)),$J288,0),IF(AND(8&gt;=$K288,8&lt;=IF($L288="",12,$L288),MOD(8-$K288,$N288)=0),$J288,0)))</f>
        <v>0</v>
      </c>
      <c r="W288" s="19" t="n">
        <f aca="false">IF(OR($M288="",$M288="ERR",$J288="",$K288="",$N288=""),0,IF($N288=0,IF(AND(OR(9=7,9=12),9&gt;=$K288,9&lt;=IF($L288="",12,$L288)),$J288,0),IF(AND(9&gt;=$K288,9&lt;=IF($L288="",12,$L288),MOD(9-$K288,$N288)=0),$J288,0)))</f>
        <v>0</v>
      </c>
      <c r="X288" s="19" t="n">
        <f aca="false">IF(OR($M288="",$M288="ERR",$J288="",$K288="",$N288=""),0,IF($N288=0,IF(AND(OR(10=7,10=12),10&gt;=$K288,10&lt;=IF($L288="",12,$L288)),$J288,0),IF(AND(10&gt;=$K288,10&lt;=IF($L288="",12,$L288),MOD(10-$K288,$N288)=0),$J288,0)))</f>
        <v>0</v>
      </c>
      <c r="Y288" s="19" t="n">
        <f aca="false">IF(OR($M288="",$M288="ERR",$J288="",$K288="",$N288=""),0,IF($N288=0,IF(AND(OR(11=7,11=12),11&gt;=$K288,11&lt;=IF($L288="",12,$L288)),$J288,0),IF(AND(11&gt;=$K288,11&lt;=IF($L288="",12,$L288),MOD(11-$K288,$N288)=0),$J288,0)))</f>
        <v>0</v>
      </c>
      <c r="Z288" s="19" t="n">
        <f aca="false">IF(OR($M288="",$M288="ERR",$J288="",$K288="",$N288=""),0,IF($N288=0,IF(AND(OR(12=7,12=12),12&gt;=$K288,12&lt;=IF($L288="",12,$L288)),$J288,0),IF(AND(12&gt;=$K288,12&lt;=IF($L288="",12,$L288),MOD(12-$K288,$N288)=0),$J288,0)))</f>
        <v>0</v>
      </c>
      <c r="AA288" s="36" t="n">
        <f aca="false">SUM(O288:Z288)</f>
        <v>0</v>
      </c>
      <c r="AB288" s="15" t="str">
        <f aca="false">IF(AND($B288="",$D288="",$J288=""),"",IF($B288="","Falta código",IF(ISNA(MATCH($B288,LST_COD,0)),"Código no registrado en Trabajadores",IF($E288="","Concepto no está en el catálogo",IF($M288="ERR","Retención de otro empleador: Origen = Otro empleador",IF(OR($J288="",$K288=""),"Falta monto o mes",IF(OR($K288&lt;1,$K288&gt;12),"Mes inicio inválido",IF(AND($L288&lt;&gt;"",OR($L288&lt;$K288,$L288&gt;12)),"Mes fin inválido",IF($N288="","Falta frecuencia",IF(AND($G288&lt;&gt;"Otro empleador",SUMPRODUCT(($O288:$Z288&lt;&gt;0)*(((COLUMN($O288:$Z288)-14)&lt;INDEX(Trabajadores!$M$6:$M$105,MATCH($B288,LST_COD,0)))+((COLUMN($O288:$Z288)-14)&gt;INDEX(Trabajadores!$N$6:$N$105,MATCH($B288,LST_COD,0)))))&gt;0),"Aviso: hay meses fuera del periodo laboral","OK"))))))))))</f>
        <v/>
      </c>
    </row>
    <row r="289" customFormat="false" ht="15" hidden="false" customHeight="false" outlineLevel="0" collapsed="false">
      <c r="A289" s="23" t="n">
        <v>284</v>
      </c>
      <c r="B289" s="7"/>
      <c r="C289" s="35" t="str">
        <f aca="false">IF($B289="","",IFERROR(INDEX(Trabajadores!$D$6:$D$105,MATCH($B289,LST_COD,0)),"¿Código?"))</f>
        <v/>
      </c>
      <c r="D289" s="30"/>
      <c r="E289" s="9" t="str">
        <f aca="false">IF($D289="","",IFERROR(VLOOKUP($D289,CONC_TABLA,2,FALSE()),""))</f>
        <v/>
      </c>
      <c r="F289" s="9" t="str">
        <f aca="false">IF($D289="","",IFERROR(VLOOKUP($D289,CONC_TABLA,3,FALSE()),""))</f>
        <v/>
      </c>
      <c r="G289" s="30"/>
      <c r="H289" s="30"/>
      <c r="I289" s="30"/>
      <c r="J289" s="29"/>
      <c r="K289" s="28"/>
      <c r="L289" s="28"/>
      <c r="M289" s="9" t="str">
        <f aca="false">IF(OR($B289="",$E289=""),"",IF($E289="INA","INA",IF($G289="Otro empleador",IF($E289="RET","RETO",IF($E289="ORD","OTO","OTX")),IF($E289="RET","ERR",$E289))))</f>
        <v/>
      </c>
      <c r="N289" s="9" t="str">
        <f aca="false">IF($I289="","",IFERROR(VLOOKUP($I289,FREC_TABLA,2,FALSE()),""))</f>
        <v/>
      </c>
      <c r="O289" s="19" t="n">
        <f aca="false">IF(OR($M289="",$M289="ERR",$J289="",$K289="",$N289=""),0,IF($N289=0,IF(AND(OR(1=7,1=12),1&gt;=$K289,1&lt;=IF($L289="",12,$L289)),$J289,0),IF(AND(1&gt;=$K289,1&lt;=IF($L289="",12,$L289),MOD(1-$K289,$N289)=0),$J289,0)))</f>
        <v>0</v>
      </c>
      <c r="P289" s="19" t="n">
        <f aca="false">IF(OR($M289="",$M289="ERR",$J289="",$K289="",$N289=""),0,IF($N289=0,IF(AND(OR(2=7,2=12),2&gt;=$K289,2&lt;=IF($L289="",12,$L289)),$J289,0),IF(AND(2&gt;=$K289,2&lt;=IF($L289="",12,$L289),MOD(2-$K289,$N289)=0),$J289,0)))</f>
        <v>0</v>
      </c>
      <c r="Q289" s="19" t="n">
        <f aca="false">IF(OR($M289="",$M289="ERR",$J289="",$K289="",$N289=""),0,IF($N289=0,IF(AND(OR(3=7,3=12),3&gt;=$K289,3&lt;=IF($L289="",12,$L289)),$J289,0),IF(AND(3&gt;=$K289,3&lt;=IF($L289="",12,$L289),MOD(3-$K289,$N289)=0),$J289,0)))</f>
        <v>0</v>
      </c>
      <c r="R289" s="19" t="n">
        <f aca="false">IF(OR($M289="",$M289="ERR",$J289="",$K289="",$N289=""),0,IF($N289=0,IF(AND(OR(4=7,4=12),4&gt;=$K289,4&lt;=IF($L289="",12,$L289)),$J289,0),IF(AND(4&gt;=$K289,4&lt;=IF($L289="",12,$L289),MOD(4-$K289,$N289)=0),$J289,0)))</f>
        <v>0</v>
      </c>
      <c r="S289" s="19" t="n">
        <f aca="false">IF(OR($M289="",$M289="ERR",$J289="",$K289="",$N289=""),0,IF($N289=0,IF(AND(OR(5=7,5=12),5&gt;=$K289,5&lt;=IF($L289="",12,$L289)),$J289,0),IF(AND(5&gt;=$K289,5&lt;=IF($L289="",12,$L289),MOD(5-$K289,$N289)=0),$J289,0)))</f>
        <v>0</v>
      </c>
      <c r="T289" s="19" t="n">
        <f aca="false">IF(OR($M289="",$M289="ERR",$J289="",$K289="",$N289=""),0,IF($N289=0,IF(AND(OR(6=7,6=12),6&gt;=$K289,6&lt;=IF($L289="",12,$L289)),$J289,0),IF(AND(6&gt;=$K289,6&lt;=IF($L289="",12,$L289),MOD(6-$K289,$N289)=0),$J289,0)))</f>
        <v>0</v>
      </c>
      <c r="U289" s="19" t="n">
        <f aca="false">IF(OR($M289="",$M289="ERR",$J289="",$K289="",$N289=""),0,IF($N289=0,IF(AND(OR(7=7,7=12),7&gt;=$K289,7&lt;=IF($L289="",12,$L289)),$J289,0),IF(AND(7&gt;=$K289,7&lt;=IF($L289="",12,$L289),MOD(7-$K289,$N289)=0),$J289,0)))</f>
        <v>0</v>
      </c>
      <c r="V289" s="19" t="n">
        <f aca="false">IF(OR($M289="",$M289="ERR",$J289="",$K289="",$N289=""),0,IF($N289=0,IF(AND(OR(8=7,8=12),8&gt;=$K289,8&lt;=IF($L289="",12,$L289)),$J289,0),IF(AND(8&gt;=$K289,8&lt;=IF($L289="",12,$L289),MOD(8-$K289,$N289)=0),$J289,0)))</f>
        <v>0</v>
      </c>
      <c r="W289" s="19" t="n">
        <f aca="false">IF(OR($M289="",$M289="ERR",$J289="",$K289="",$N289=""),0,IF($N289=0,IF(AND(OR(9=7,9=12),9&gt;=$K289,9&lt;=IF($L289="",12,$L289)),$J289,0),IF(AND(9&gt;=$K289,9&lt;=IF($L289="",12,$L289),MOD(9-$K289,$N289)=0),$J289,0)))</f>
        <v>0</v>
      </c>
      <c r="X289" s="19" t="n">
        <f aca="false">IF(OR($M289="",$M289="ERR",$J289="",$K289="",$N289=""),0,IF($N289=0,IF(AND(OR(10=7,10=12),10&gt;=$K289,10&lt;=IF($L289="",12,$L289)),$J289,0),IF(AND(10&gt;=$K289,10&lt;=IF($L289="",12,$L289),MOD(10-$K289,$N289)=0),$J289,0)))</f>
        <v>0</v>
      </c>
      <c r="Y289" s="19" t="n">
        <f aca="false">IF(OR($M289="",$M289="ERR",$J289="",$K289="",$N289=""),0,IF($N289=0,IF(AND(OR(11=7,11=12),11&gt;=$K289,11&lt;=IF($L289="",12,$L289)),$J289,0),IF(AND(11&gt;=$K289,11&lt;=IF($L289="",12,$L289),MOD(11-$K289,$N289)=0),$J289,0)))</f>
        <v>0</v>
      </c>
      <c r="Z289" s="19" t="n">
        <f aca="false">IF(OR($M289="",$M289="ERR",$J289="",$K289="",$N289=""),0,IF($N289=0,IF(AND(OR(12=7,12=12),12&gt;=$K289,12&lt;=IF($L289="",12,$L289)),$J289,0),IF(AND(12&gt;=$K289,12&lt;=IF($L289="",12,$L289),MOD(12-$K289,$N289)=0),$J289,0)))</f>
        <v>0</v>
      </c>
      <c r="AA289" s="36" t="n">
        <f aca="false">SUM(O289:Z289)</f>
        <v>0</v>
      </c>
      <c r="AB289" s="15" t="str">
        <f aca="false">IF(AND($B289="",$D289="",$J289=""),"",IF($B289="","Falta código",IF(ISNA(MATCH($B289,LST_COD,0)),"Código no registrado en Trabajadores",IF($E289="","Concepto no está en el catálogo",IF($M289="ERR","Retención de otro empleador: Origen = Otro empleador",IF(OR($J289="",$K289=""),"Falta monto o mes",IF(OR($K289&lt;1,$K289&gt;12),"Mes inicio inválido",IF(AND($L289&lt;&gt;"",OR($L289&lt;$K289,$L289&gt;12)),"Mes fin inválido",IF($N289="","Falta frecuencia",IF(AND($G289&lt;&gt;"Otro empleador",SUMPRODUCT(($O289:$Z289&lt;&gt;0)*(((COLUMN($O289:$Z289)-14)&lt;INDEX(Trabajadores!$M$6:$M$105,MATCH($B289,LST_COD,0)))+((COLUMN($O289:$Z289)-14)&gt;INDEX(Trabajadores!$N$6:$N$105,MATCH($B289,LST_COD,0)))))&gt;0),"Aviso: hay meses fuera del periodo laboral","OK"))))))))))</f>
        <v/>
      </c>
    </row>
    <row r="290" customFormat="false" ht="15" hidden="false" customHeight="false" outlineLevel="0" collapsed="false">
      <c r="A290" s="23" t="n">
        <v>285</v>
      </c>
      <c r="B290" s="7"/>
      <c r="C290" s="35" t="str">
        <f aca="false">IF($B290="","",IFERROR(INDEX(Trabajadores!$D$6:$D$105,MATCH($B290,LST_COD,0)),"¿Código?"))</f>
        <v/>
      </c>
      <c r="D290" s="30"/>
      <c r="E290" s="9" t="str">
        <f aca="false">IF($D290="","",IFERROR(VLOOKUP($D290,CONC_TABLA,2,FALSE()),""))</f>
        <v/>
      </c>
      <c r="F290" s="9" t="str">
        <f aca="false">IF($D290="","",IFERROR(VLOOKUP($D290,CONC_TABLA,3,FALSE()),""))</f>
        <v/>
      </c>
      <c r="G290" s="30"/>
      <c r="H290" s="30"/>
      <c r="I290" s="30"/>
      <c r="J290" s="29"/>
      <c r="K290" s="28"/>
      <c r="L290" s="28"/>
      <c r="M290" s="9" t="str">
        <f aca="false">IF(OR($B290="",$E290=""),"",IF($E290="INA","INA",IF($G290="Otro empleador",IF($E290="RET","RETO",IF($E290="ORD","OTO","OTX")),IF($E290="RET","ERR",$E290))))</f>
        <v/>
      </c>
      <c r="N290" s="9" t="str">
        <f aca="false">IF($I290="","",IFERROR(VLOOKUP($I290,FREC_TABLA,2,FALSE()),""))</f>
        <v/>
      </c>
      <c r="O290" s="19" t="n">
        <f aca="false">IF(OR($M290="",$M290="ERR",$J290="",$K290="",$N290=""),0,IF($N290=0,IF(AND(OR(1=7,1=12),1&gt;=$K290,1&lt;=IF($L290="",12,$L290)),$J290,0),IF(AND(1&gt;=$K290,1&lt;=IF($L290="",12,$L290),MOD(1-$K290,$N290)=0),$J290,0)))</f>
        <v>0</v>
      </c>
      <c r="P290" s="19" t="n">
        <f aca="false">IF(OR($M290="",$M290="ERR",$J290="",$K290="",$N290=""),0,IF($N290=0,IF(AND(OR(2=7,2=12),2&gt;=$K290,2&lt;=IF($L290="",12,$L290)),$J290,0),IF(AND(2&gt;=$K290,2&lt;=IF($L290="",12,$L290),MOD(2-$K290,$N290)=0),$J290,0)))</f>
        <v>0</v>
      </c>
      <c r="Q290" s="19" t="n">
        <f aca="false">IF(OR($M290="",$M290="ERR",$J290="",$K290="",$N290=""),0,IF($N290=0,IF(AND(OR(3=7,3=12),3&gt;=$K290,3&lt;=IF($L290="",12,$L290)),$J290,0),IF(AND(3&gt;=$K290,3&lt;=IF($L290="",12,$L290),MOD(3-$K290,$N290)=0),$J290,0)))</f>
        <v>0</v>
      </c>
      <c r="R290" s="19" t="n">
        <f aca="false">IF(OR($M290="",$M290="ERR",$J290="",$K290="",$N290=""),0,IF($N290=0,IF(AND(OR(4=7,4=12),4&gt;=$K290,4&lt;=IF($L290="",12,$L290)),$J290,0),IF(AND(4&gt;=$K290,4&lt;=IF($L290="",12,$L290),MOD(4-$K290,$N290)=0),$J290,0)))</f>
        <v>0</v>
      </c>
      <c r="S290" s="19" t="n">
        <f aca="false">IF(OR($M290="",$M290="ERR",$J290="",$K290="",$N290=""),0,IF($N290=0,IF(AND(OR(5=7,5=12),5&gt;=$K290,5&lt;=IF($L290="",12,$L290)),$J290,0),IF(AND(5&gt;=$K290,5&lt;=IF($L290="",12,$L290),MOD(5-$K290,$N290)=0),$J290,0)))</f>
        <v>0</v>
      </c>
      <c r="T290" s="19" t="n">
        <f aca="false">IF(OR($M290="",$M290="ERR",$J290="",$K290="",$N290=""),0,IF($N290=0,IF(AND(OR(6=7,6=12),6&gt;=$K290,6&lt;=IF($L290="",12,$L290)),$J290,0),IF(AND(6&gt;=$K290,6&lt;=IF($L290="",12,$L290),MOD(6-$K290,$N290)=0),$J290,0)))</f>
        <v>0</v>
      </c>
      <c r="U290" s="19" t="n">
        <f aca="false">IF(OR($M290="",$M290="ERR",$J290="",$K290="",$N290=""),0,IF($N290=0,IF(AND(OR(7=7,7=12),7&gt;=$K290,7&lt;=IF($L290="",12,$L290)),$J290,0),IF(AND(7&gt;=$K290,7&lt;=IF($L290="",12,$L290),MOD(7-$K290,$N290)=0),$J290,0)))</f>
        <v>0</v>
      </c>
      <c r="V290" s="19" t="n">
        <f aca="false">IF(OR($M290="",$M290="ERR",$J290="",$K290="",$N290=""),0,IF($N290=0,IF(AND(OR(8=7,8=12),8&gt;=$K290,8&lt;=IF($L290="",12,$L290)),$J290,0),IF(AND(8&gt;=$K290,8&lt;=IF($L290="",12,$L290),MOD(8-$K290,$N290)=0),$J290,0)))</f>
        <v>0</v>
      </c>
      <c r="W290" s="19" t="n">
        <f aca="false">IF(OR($M290="",$M290="ERR",$J290="",$K290="",$N290=""),0,IF($N290=0,IF(AND(OR(9=7,9=12),9&gt;=$K290,9&lt;=IF($L290="",12,$L290)),$J290,0),IF(AND(9&gt;=$K290,9&lt;=IF($L290="",12,$L290),MOD(9-$K290,$N290)=0),$J290,0)))</f>
        <v>0</v>
      </c>
      <c r="X290" s="19" t="n">
        <f aca="false">IF(OR($M290="",$M290="ERR",$J290="",$K290="",$N290=""),0,IF($N290=0,IF(AND(OR(10=7,10=12),10&gt;=$K290,10&lt;=IF($L290="",12,$L290)),$J290,0),IF(AND(10&gt;=$K290,10&lt;=IF($L290="",12,$L290),MOD(10-$K290,$N290)=0),$J290,0)))</f>
        <v>0</v>
      </c>
      <c r="Y290" s="19" t="n">
        <f aca="false">IF(OR($M290="",$M290="ERR",$J290="",$K290="",$N290=""),0,IF($N290=0,IF(AND(OR(11=7,11=12),11&gt;=$K290,11&lt;=IF($L290="",12,$L290)),$J290,0),IF(AND(11&gt;=$K290,11&lt;=IF($L290="",12,$L290),MOD(11-$K290,$N290)=0),$J290,0)))</f>
        <v>0</v>
      </c>
      <c r="Z290" s="19" t="n">
        <f aca="false">IF(OR($M290="",$M290="ERR",$J290="",$K290="",$N290=""),0,IF($N290=0,IF(AND(OR(12=7,12=12),12&gt;=$K290,12&lt;=IF($L290="",12,$L290)),$J290,0),IF(AND(12&gt;=$K290,12&lt;=IF($L290="",12,$L290),MOD(12-$K290,$N290)=0),$J290,0)))</f>
        <v>0</v>
      </c>
      <c r="AA290" s="36" t="n">
        <f aca="false">SUM(O290:Z290)</f>
        <v>0</v>
      </c>
      <c r="AB290" s="15" t="str">
        <f aca="false">IF(AND($B290="",$D290="",$J290=""),"",IF($B290="","Falta código",IF(ISNA(MATCH($B290,LST_COD,0)),"Código no registrado en Trabajadores",IF($E290="","Concepto no está en el catálogo",IF($M290="ERR","Retención de otro empleador: Origen = Otro empleador",IF(OR($J290="",$K290=""),"Falta monto o mes",IF(OR($K290&lt;1,$K290&gt;12),"Mes inicio inválido",IF(AND($L290&lt;&gt;"",OR($L290&lt;$K290,$L290&gt;12)),"Mes fin inválido",IF($N290="","Falta frecuencia",IF(AND($G290&lt;&gt;"Otro empleador",SUMPRODUCT(($O290:$Z290&lt;&gt;0)*(((COLUMN($O290:$Z290)-14)&lt;INDEX(Trabajadores!$M$6:$M$105,MATCH($B290,LST_COD,0)))+((COLUMN($O290:$Z290)-14)&gt;INDEX(Trabajadores!$N$6:$N$105,MATCH($B290,LST_COD,0)))))&gt;0),"Aviso: hay meses fuera del periodo laboral","OK"))))))))))</f>
        <v/>
      </c>
    </row>
    <row r="291" customFormat="false" ht="15" hidden="false" customHeight="false" outlineLevel="0" collapsed="false">
      <c r="A291" s="23" t="n">
        <v>286</v>
      </c>
      <c r="B291" s="7"/>
      <c r="C291" s="35" t="str">
        <f aca="false">IF($B291="","",IFERROR(INDEX(Trabajadores!$D$6:$D$105,MATCH($B291,LST_COD,0)),"¿Código?"))</f>
        <v/>
      </c>
      <c r="D291" s="30"/>
      <c r="E291" s="9" t="str">
        <f aca="false">IF($D291="","",IFERROR(VLOOKUP($D291,CONC_TABLA,2,FALSE()),""))</f>
        <v/>
      </c>
      <c r="F291" s="9" t="str">
        <f aca="false">IF($D291="","",IFERROR(VLOOKUP($D291,CONC_TABLA,3,FALSE()),""))</f>
        <v/>
      </c>
      <c r="G291" s="30"/>
      <c r="H291" s="30"/>
      <c r="I291" s="30"/>
      <c r="J291" s="29"/>
      <c r="K291" s="28"/>
      <c r="L291" s="28"/>
      <c r="M291" s="9" t="str">
        <f aca="false">IF(OR($B291="",$E291=""),"",IF($E291="INA","INA",IF($G291="Otro empleador",IF($E291="RET","RETO",IF($E291="ORD","OTO","OTX")),IF($E291="RET","ERR",$E291))))</f>
        <v/>
      </c>
      <c r="N291" s="9" t="str">
        <f aca="false">IF($I291="","",IFERROR(VLOOKUP($I291,FREC_TABLA,2,FALSE()),""))</f>
        <v/>
      </c>
      <c r="O291" s="19" t="n">
        <f aca="false">IF(OR($M291="",$M291="ERR",$J291="",$K291="",$N291=""),0,IF($N291=0,IF(AND(OR(1=7,1=12),1&gt;=$K291,1&lt;=IF($L291="",12,$L291)),$J291,0),IF(AND(1&gt;=$K291,1&lt;=IF($L291="",12,$L291),MOD(1-$K291,$N291)=0),$J291,0)))</f>
        <v>0</v>
      </c>
      <c r="P291" s="19" t="n">
        <f aca="false">IF(OR($M291="",$M291="ERR",$J291="",$K291="",$N291=""),0,IF($N291=0,IF(AND(OR(2=7,2=12),2&gt;=$K291,2&lt;=IF($L291="",12,$L291)),$J291,0),IF(AND(2&gt;=$K291,2&lt;=IF($L291="",12,$L291),MOD(2-$K291,$N291)=0),$J291,0)))</f>
        <v>0</v>
      </c>
      <c r="Q291" s="19" t="n">
        <f aca="false">IF(OR($M291="",$M291="ERR",$J291="",$K291="",$N291=""),0,IF($N291=0,IF(AND(OR(3=7,3=12),3&gt;=$K291,3&lt;=IF($L291="",12,$L291)),$J291,0),IF(AND(3&gt;=$K291,3&lt;=IF($L291="",12,$L291),MOD(3-$K291,$N291)=0),$J291,0)))</f>
        <v>0</v>
      </c>
      <c r="R291" s="19" t="n">
        <f aca="false">IF(OR($M291="",$M291="ERR",$J291="",$K291="",$N291=""),0,IF($N291=0,IF(AND(OR(4=7,4=12),4&gt;=$K291,4&lt;=IF($L291="",12,$L291)),$J291,0),IF(AND(4&gt;=$K291,4&lt;=IF($L291="",12,$L291),MOD(4-$K291,$N291)=0),$J291,0)))</f>
        <v>0</v>
      </c>
      <c r="S291" s="19" t="n">
        <f aca="false">IF(OR($M291="",$M291="ERR",$J291="",$K291="",$N291=""),0,IF($N291=0,IF(AND(OR(5=7,5=12),5&gt;=$K291,5&lt;=IF($L291="",12,$L291)),$J291,0),IF(AND(5&gt;=$K291,5&lt;=IF($L291="",12,$L291),MOD(5-$K291,$N291)=0),$J291,0)))</f>
        <v>0</v>
      </c>
      <c r="T291" s="19" t="n">
        <f aca="false">IF(OR($M291="",$M291="ERR",$J291="",$K291="",$N291=""),0,IF($N291=0,IF(AND(OR(6=7,6=12),6&gt;=$K291,6&lt;=IF($L291="",12,$L291)),$J291,0),IF(AND(6&gt;=$K291,6&lt;=IF($L291="",12,$L291),MOD(6-$K291,$N291)=0),$J291,0)))</f>
        <v>0</v>
      </c>
      <c r="U291" s="19" t="n">
        <f aca="false">IF(OR($M291="",$M291="ERR",$J291="",$K291="",$N291=""),0,IF($N291=0,IF(AND(OR(7=7,7=12),7&gt;=$K291,7&lt;=IF($L291="",12,$L291)),$J291,0),IF(AND(7&gt;=$K291,7&lt;=IF($L291="",12,$L291),MOD(7-$K291,$N291)=0),$J291,0)))</f>
        <v>0</v>
      </c>
      <c r="V291" s="19" t="n">
        <f aca="false">IF(OR($M291="",$M291="ERR",$J291="",$K291="",$N291=""),0,IF($N291=0,IF(AND(OR(8=7,8=12),8&gt;=$K291,8&lt;=IF($L291="",12,$L291)),$J291,0),IF(AND(8&gt;=$K291,8&lt;=IF($L291="",12,$L291),MOD(8-$K291,$N291)=0),$J291,0)))</f>
        <v>0</v>
      </c>
      <c r="W291" s="19" t="n">
        <f aca="false">IF(OR($M291="",$M291="ERR",$J291="",$K291="",$N291=""),0,IF($N291=0,IF(AND(OR(9=7,9=12),9&gt;=$K291,9&lt;=IF($L291="",12,$L291)),$J291,0),IF(AND(9&gt;=$K291,9&lt;=IF($L291="",12,$L291),MOD(9-$K291,$N291)=0),$J291,0)))</f>
        <v>0</v>
      </c>
      <c r="X291" s="19" t="n">
        <f aca="false">IF(OR($M291="",$M291="ERR",$J291="",$K291="",$N291=""),0,IF($N291=0,IF(AND(OR(10=7,10=12),10&gt;=$K291,10&lt;=IF($L291="",12,$L291)),$J291,0),IF(AND(10&gt;=$K291,10&lt;=IF($L291="",12,$L291),MOD(10-$K291,$N291)=0),$J291,0)))</f>
        <v>0</v>
      </c>
      <c r="Y291" s="19" t="n">
        <f aca="false">IF(OR($M291="",$M291="ERR",$J291="",$K291="",$N291=""),0,IF($N291=0,IF(AND(OR(11=7,11=12),11&gt;=$K291,11&lt;=IF($L291="",12,$L291)),$J291,0),IF(AND(11&gt;=$K291,11&lt;=IF($L291="",12,$L291),MOD(11-$K291,$N291)=0),$J291,0)))</f>
        <v>0</v>
      </c>
      <c r="Z291" s="19" t="n">
        <f aca="false">IF(OR($M291="",$M291="ERR",$J291="",$K291="",$N291=""),0,IF($N291=0,IF(AND(OR(12=7,12=12),12&gt;=$K291,12&lt;=IF($L291="",12,$L291)),$J291,0),IF(AND(12&gt;=$K291,12&lt;=IF($L291="",12,$L291),MOD(12-$K291,$N291)=0),$J291,0)))</f>
        <v>0</v>
      </c>
      <c r="AA291" s="36" t="n">
        <f aca="false">SUM(O291:Z291)</f>
        <v>0</v>
      </c>
      <c r="AB291" s="15" t="str">
        <f aca="false">IF(AND($B291="",$D291="",$J291=""),"",IF($B291="","Falta código",IF(ISNA(MATCH($B291,LST_COD,0)),"Código no registrado en Trabajadores",IF($E291="","Concepto no está en el catálogo",IF($M291="ERR","Retención de otro empleador: Origen = Otro empleador",IF(OR($J291="",$K291=""),"Falta monto o mes",IF(OR($K291&lt;1,$K291&gt;12),"Mes inicio inválido",IF(AND($L291&lt;&gt;"",OR($L291&lt;$K291,$L291&gt;12)),"Mes fin inválido",IF($N291="","Falta frecuencia",IF(AND($G291&lt;&gt;"Otro empleador",SUMPRODUCT(($O291:$Z291&lt;&gt;0)*(((COLUMN($O291:$Z291)-14)&lt;INDEX(Trabajadores!$M$6:$M$105,MATCH($B291,LST_COD,0)))+((COLUMN($O291:$Z291)-14)&gt;INDEX(Trabajadores!$N$6:$N$105,MATCH($B291,LST_COD,0)))))&gt;0),"Aviso: hay meses fuera del periodo laboral","OK"))))))))))</f>
        <v/>
      </c>
    </row>
    <row r="292" customFormat="false" ht="15" hidden="false" customHeight="false" outlineLevel="0" collapsed="false">
      <c r="A292" s="23" t="n">
        <v>287</v>
      </c>
      <c r="B292" s="7"/>
      <c r="C292" s="35" t="str">
        <f aca="false">IF($B292="","",IFERROR(INDEX(Trabajadores!$D$6:$D$105,MATCH($B292,LST_COD,0)),"¿Código?"))</f>
        <v/>
      </c>
      <c r="D292" s="30"/>
      <c r="E292" s="9" t="str">
        <f aca="false">IF($D292="","",IFERROR(VLOOKUP($D292,CONC_TABLA,2,FALSE()),""))</f>
        <v/>
      </c>
      <c r="F292" s="9" t="str">
        <f aca="false">IF($D292="","",IFERROR(VLOOKUP($D292,CONC_TABLA,3,FALSE()),""))</f>
        <v/>
      </c>
      <c r="G292" s="30"/>
      <c r="H292" s="30"/>
      <c r="I292" s="30"/>
      <c r="J292" s="29"/>
      <c r="K292" s="28"/>
      <c r="L292" s="28"/>
      <c r="M292" s="9" t="str">
        <f aca="false">IF(OR($B292="",$E292=""),"",IF($E292="INA","INA",IF($G292="Otro empleador",IF($E292="RET","RETO",IF($E292="ORD","OTO","OTX")),IF($E292="RET","ERR",$E292))))</f>
        <v/>
      </c>
      <c r="N292" s="9" t="str">
        <f aca="false">IF($I292="","",IFERROR(VLOOKUP($I292,FREC_TABLA,2,FALSE()),""))</f>
        <v/>
      </c>
      <c r="O292" s="19" t="n">
        <f aca="false">IF(OR($M292="",$M292="ERR",$J292="",$K292="",$N292=""),0,IF($N292=0,IF(AND(OR(1=7,1=12),1&gt;=$K292,1&lt;=IF($L292="",12,$L292)),$J292,0),IF(AND(1&gt;=$K292,1&lt;=IF($L292="",12,$L292),MOD(1-$K292,$N292)=0),$J292,0)))</f>
        <v>0</v>
      </c>
      <c r="P292" s="19" t="n">
        <f aca="false">IF(OR($M292="",$M292="ERR",$J292="",$K292="",$N292=""),0,IF($N292=0,IF(AND(OR(2=7,2=12),2&gt;=$K292,2&lt;=IF($L292="",12,$L292)),$J292,0),IF(AND(2&gt;=$K292,2&lt;=IF($L292="",12,$L292),MOD(2-$K292,$N292)=0),$J292,0)))</f>
        <v>0</v>
      </c>
      <c r="Q292" s="19" t="n">
        <f aca="false">IF(OR($M292="",$M292="ERR",$J292="",$K292="",$N292=""),0,IF($N292=0,IF(AND(OR(3=7,3=12),3&gt;=$K292,3&lt;=IF($L292="",12,$L292)),$J292,0),IF(AND(3&gt;=$K292,3&lt;=IF($L292="",12,$L292),MOD(3-$K292,$N292)=0),$J292,0)))</f>
        <v>0</v>
      </c>
      <c r="R292" s="19" t="n">
        <f aca="false">IF(OR($M292="",$M292="ERR",$J292="",$K292="",$N292=""),0,IF($N292=0,IF(AND(OR(4=7,4=12),4&gt;=$K292,4&lt;=IF($L292="",12,$L292)),$J292,0),IF(AND(4&gt;=$K292,4&lt;=IF($L292="",12,$L292),MOD(4-$K292,$N292)=0),$J292,0)))</f>
        <v>0</v>
      </c>
      <c r="S292" s="19" t="n">
        <f aca="false">IF(OR($M292="",$M292="ERR",$J292="",$K292="",$N292=""),0,IF($N292=0,IF(AND(OR(5=7,5=12),5&gt;=$K292,5&lt;=IF($L292="",12,$L292)),$J292,0),IF(AND(5&gt;=$K292,5&lt;=IF($L292="",12,$L292),MOD(5-$K292,$N292)=0),$J292,0)))</f>
        <v>0</v>
      </c>
      <c r="T292" s="19" t="n">
        <f aca="false">IF(OR($M292="",$M292="ERR",$J292="",$K292="",$N292=""),0,IF($N292=0,IF(AND(OR(6=7,6=12),6&gt;=$K292,6&lt;=IF($L292="",12,$L292)),$J292,0),IF(AND(6&gt;=$K292,6&lt;=IF($L292="",12,$L292),MOD(6-$K292,$N292)=0),$J292,0)))</f>
        <v>0</v>
      </c>
      <c r="U292" s="19" t="n">
        <f aca="false">IF(OR($M292="",$M292="ERR",$J292="",$K292="",$N292=""),0,IF($N292=0,IF(AND(OR(7=7,7=12),7&gt;=$K292,7&lt;=IF($L292="",12,$L292)),$J292,0),IF(AND(7&gt;=$K292,7&lt;=IF($L292="",12,$L292),MOD(7-$K292,$N292)=0),$J292,0)))</f>
        <v>0</v>
      </c>
      <c r="V292" s="19" t="n">
        <f aca="false">IF(OR($M292="",$M292="ERR",$J292="",$K292="",$N292=""),0,IF($N292=0,IF(AND(OR(8=7,8=12),8&gt;=$K292,8&lt;=IF($L292="",12,$L292)),$J292,0),IF(AND(8&gt;=$K292,8&lt;=IF($L292="",12,$L292),MOD(8-$K292,$N292)=0),$J292,0)))</f>
        <v>0</v>
      </c>
      <c r="W292" s="19" t="n">
        <f aca="false">IF(OR($M292="",$M292="ERR",$J292="",$K292="",$N292=""),0,IF($N292=0,IF(AND(OR(9=7,9=12),9&gt;=$K292,9&lt;=IF($L292="",12,$L292)),$J292,0),IF(AND(9&gt;=$K292,9&lt;=IF($L292="",12,$L292),MOD(9-$K292,$N292)=0),$J292,0)))</f>
        <v>0</v>
      </c>
      <c r="X292" s="19" t="n">
        <f aca="false">IF(OR($M292="",$M292="ERR",$J292="",$K292="",$N292=""),0,IF($N292=0,IF(AND(OR(10=7,10=12),10&gt;=$K292,10&lt;=IF($L292="",12,$L292)),$J292,0),IF(AND(10&gt;=$K292,10&lt;=IF($L292="",12,$L292),MOD(10-$K292,$N292)=0),$J292,0)))</f>
        <v>0</v>
      </c>
      <c r="Y292" s="19" t="n">
        <f aca="false">IF(OR($M292="",$M292="ERR",$J292="",$K292="",$N292=""),0,IF($N292=0,IF(AND(OR(11=7,11=12),11&gt;=$K292,11&lt;=IF($L292="",12,$L292)),$J292,0),IF(AND(11&gt;=$K292,11&lt;=IF($L292="",12,$L292),MOD(11-$K292,$N292)=0),$J292,0)))</f>
        <v>0</v>
      </c>
      <c r="Z292" s="19" t="n">
        <f aca="false">IF(OR($M292="",$M292="ERR",$J292="",$K292="",$N292=""),0,IF($N292=0,IF(AND(OR(12=7,12=12),12&gt;=$K292,12&lt;=IF($L292="",12,$L292)),$J292,0),IF(AND(12&gt;=$K292,12&lt;=IF($L292="",12,$L292),MOD(12-$K292,$N292)=0),$J292,0)))</f>
        <v>0</v>
      </c>
      <c r="AA292" s="36" t="n">
        <f aca="false">SUM(O292:Z292)</f>
        <v>0</v>
      </c>
      <c r="AB292" s="15" t="str">
        <f aca="false">IF(AND($B292="",$D292="",$J292=""),"",IF($B292="","Falta código",IF(ISNA(MATCH($B292,LST_COD,0)),"Código no registrado en Trabajadores",IF($E292="","Concepto no está en el catálogo",IF($M292="ERR","Retención de otro empleador: Origen = Otro empleador",IF(OR($J292="",$K292=""),"Falta monto o mes",IF(OR($K292&lt;1,$K292&gt;12),"Mes inicio inválido",IF(AND($L292&lt;&gt;"",OR($L292&lt;$K292,$L292&gt;12)),"Mes fin inválido",IF($N292="","Falta frecuencia",IF(AND($G292&lt;&gt;"Otro empleador",SUMPRODUCT(($O292:$Z292&lt;&gt;0)*(((COLUMN($O292:$Z292)-14)&lt;INDEX(Trabajadores!$M$6:$M$105,MATCH($B292,LST_COD,0)))+((COLUMN($O292:$Z292)-14)&gt;INDEX(Trabajadores!$N$6:$N$105,MATCH($B292,LST_COD,0)))))&gt;0),"Aviso: hay meses fuera del periodo laboral","OK"))))))))))</f>
        <v/>
      </c>
    </row>
    <row r="293" customFormat="false" ht="15" hidden="false" customHeight="false" outlineLevel="0" collapsed="false">
      <c r="A293" s="23" t="n">
        <v>288</v>
      </c>
      <c r="B293" s="7"/>
      <c r="C293" s="35" t="str">
        <f aca="false">IF($B293="","",IFERROR(INDEX(Trabajadores!$D$6:$D$105,MATCH($B293,LST_COD,0)),"¿Código?"))</f>
        <v/>
      </c>
      <c r="D293" s="30"/>
      <c r="E293" s="9" t="str">
        <f aca="false">IF($D293="","",IFERROR(VLOOKUP($D293,CONC_TABLA,2,FALSE()),""))</f>
        <v/>
      </c>
      <c r="F293" s="9" t="str">
        <f aca="false">IF($D293="","",IFERROR(VLOOKUP($D293,CONC_TABLA,3,FALSE()),""))</f>
        <v/>
      </c>
      <c r="G293" s="30"/>
      <c r="H293" s="30"/>
      <c r="I293" s="30"/>
      <c r="J293" s="29"/>
      <c r="K293" s="28"/>
      <c r="L293" s="28"/>
      <c r="M293" s="9" t="str">
        <f aca="false">IF(OR($B293="",$E293=""),"",IF($E293="INA","INA",IF($G293="Otro empleador",IF($E293="RET","RETO",IF($E293="ORD","OTO","OTX")),IF($E293="RET","ERR",$E293))))</f>
        <v/>
      </c>
      <c r="N293" s="9" t="str">
        <f aca="false">IF($I293="","",IFERROR(VLOOKUP($I293,FREC_TABLA,2,FALSE()),""))</f>
        <v/>
      </c>
      <c r="O293" s="19" t="n">
        <f aca="false">IF(OR($M293="",$M293="ERR",$J293="",$K293="",$N293=""),0,IF($N293=0,IF(AND(OR(1=7,1=12),1&gt;=$K293,1&lt;=IF($L293="",12,$L293)),$J293,0),IF(AND(1&gt;=$K293,1&lt;=IF($L293="",12,$L293),MOD(1-$K293,$N293)=0),$J293,0)))</f>
        <v>0</v>
      </c>
      <c r="P293" s="19" t="n">
        <f aca="false">IF(OR($M293="",$M293="ERR",$J293="",$K293="",$N293=""),0,IF($N293=0,IF(AND(OR(2=7,2=12),2&gt;=$K293,2&lt;=IF($L293="",12,$L293)),$J293,0),IF(AND(2&gt;=$K293,2&lt;=IF($L293="",12,$L293),MOD(2-$K293,$N293)=0),$J293,0)))</f>
        <v>0</v>
      </c>
      <c r="Q293" s="19" t="n">
        <f aca="false">IF(OR($M293="",$M293="ERR",$J293="",$K293="",$N293=""),0,IF($N293=0,IF(AND(OR(3=7,3=12),3&gt;=$K293,3&lt;=IF($L293="",12,$L293)),$J293,0),IF(AND(3&gt;=$K293,3&lt;=IF($L293="",12,$L293),MOD(3-$K293,$N293)=0),$J293,0)))</f>
        <v>0</v>
      </c>
      <c r="R293" s="19" t="n">
        <f aca="false">IF(OR($M293="",$M293="ERR",$J293="",$K293="",$N293=""),0,IF($N293=0,IF(AND(OR(4=7,4=12),4&gt;=$K293,4&lt;=IF($L293="",12,$L293)),$J293,0),IF(AND(4&gt;=$K293,4&lt;=IF($L293="",12,$L293),MOD(4-$K293,$N293)=0),$J293,0)))</f>
        <v>0</v>
      </c>
      <c r="S293" s="19" t="n">
        <f aca="false">IF(OR($M293="",$M293="ERR",$J293="",$K293="",$N293=""),0,IF($N293=0,IF(AND(OR(5=7,5=12),5&gt;=$K293,5&lt;=IF($L293="",12,$L293)),$J293,0),IF(AND(5&gt;=$K293,5&lt;=IF($L293="",12,$L293),MOD(5-$K293,$N293)=0),$J293,0)))</f>
        <v>0</v>
      </c>
      <c r="T293" s="19" t="n">
        <f aca="false">IF(OR($M293="",$M293="ERR",$J293="",$K293="",$N293=""),0,IF($N293=0,IF(AND(OR(6=7,6=12),6&gt;=$K293,6&lt;=IF($L293="",12,$L293)),$J293,0),IF(AND(6&gt;=$K293,6&lt;=IF($L293="",12,$L293),MOD(6-$K293,$N293)=0),$J293,0)))</f>
        <v>0</v>
      </c>
      <c r="U293" s="19" t="n">
        <f aca="false">IF(OR($M293="",$M293="ERR",$J293="",$K293="",$N293=""),0,IF($N293=0,IF(AND(OR(7=7,7=12),7&gt;=$K293,7&lt;=IF($L293="",12,$L293)),$J293,0),IF(AND(7&gt;=$K293,7&lt;=IF($L293="",12,$L293),MOD(7-$K293,$N293)=0),$J293,0)))</f>
        <v>0</v>
      </c>
      <c r="V293" s="19" t="n">
        <f aca="false">IF(OR($M293="",$M293="ERR",$J293="",$K293="",$N293=""),0,IF($N293=0,IF(AND(OR(8=7,8=12),8&gt;=$K293,8&lt;=IF($L293="",12,$L293)),$J293,0),IF(AND(8&gt;=$K293,8&lt;=IF($L293="",12,$L293),MOD(8-$K293,$N293)=0),$J293,0)))</f>
        <v>0</v>
      </c>
      <c r="W293" s="19" t="n">
        <f aca="false">IF(OR($M293="",$M293="ERR",$J293="",$K293="",$N293=""),0,IF($N293=0,IF(AND(OR(9=7,9=12),9&gt;=$K293,9&lt;=IF($L293="",12,$L293)),$J293,0),IF(AND(9&gt;=$K293,9&lt;=IF($L293="",12,$L293),MOD(9-$K293,$N293)=0),$J293,0)))</f>
        <v>0</v>
      </c>
      <c r="X293" s="19" t="n">
        <f aca="false">IF(OR($M293="",$M293="ERR",$J293="",$K293="",$N293=""),0,IF($N293=0,IF(AND(OR(10=7,10=12),10&gt;=$K293,10&lt;=IF($L293="",12,$L293)),$J293,0),IF(AND(10&gt;=$K293,10&lt;=IF($L293="",12,$L293),MOD(10-$K293,$N293)=0),$J293,0)))</f>
        <v>0</v>
      </c>
      <c r="Y293" s="19" t="n">
        <f aca="false">IF(OR($M293="",$M293="ERR",$J293="",$K293="",$N293=""),0,IF($N293=0,IF(AND(OR(11=7,11=12),11&gt;=$K293,11&lt;=IF($L293="",12,$L293)),$J293,0),IF(AND(11&gt;=$K293,11&lt;=IF($L293="",12,$L293),MOD(11-$K293,$N293)=0),$J293,0)))</f>
        <v>0</v>
      </c>
      <c r="Z293" s="19" t="n">
        <f aca="false">IF(OR($M293="",$M293="ERR",$J293="",$K293="",$N293=""),0,IF($N293=0,IF(AND(OR(12=7,12=12),12&gt;=$K293,12&lt;=IF($L293="",12,$L293)),$J293,0),IF(AND(12&gt;=$K293,12&lt;=IF($L293="",12,$L293),MOD(12-$K293,$N293)=0),$J293,0)))</f>
        <v>0</v>
      </c>
      <c r="AA293" s="36" t="n">
        <f aca="false">SUM(O293:Z293)</f>
        <v>0</v>
      </c>
      <c r="AB293" s="15" t="str">
        <f aca="false">IF(AND($B293="",$D293="",$J293=""),"",IF($B293="","Falta código",IF(ISNA(MATCH($B293,LST_COD,0)),"Código no registrado en Trabajadores",IF($E293="","Concepto no está en el catálogo",IF($M293="ERR","Retención de otro empleador: Origen = Otro empleador",IF(OR($J293="",$K293=""),"Falta monto o mes",IF(OR($K293&lt;1,$K293&gt;12),"Mes inicio inválido",IF(AND($L293&lt;&gt;"",OR($L293&lt;$K293,$L293&gt;12)),"Mes fin inválido",IF($N293="","Falta frecuencia",IF(AND($G293&lt;&gt;"Otro empleador",SUMPRODUCT(($O293:$Z293&lt;&gt;0)*(((COLUMN($O293:$Z293)-14)&lt;INDEX(Trabajadores!$M$6:$M$105,MATCH($B293,LST_COD,0)))+((COLUMN($O293:$Z293)-14)&gt;INDEX(Trabajadores!$N$6:$N$105,MATCH($B293,LST_COD,0)))))&gt;0),"Aviso: hay meses fuera del periodo laboral","OK"))))))))))</f>
        <v/>
      </c>
    </row>
    <row r="294" customFormat="false" ht="15" hidden="false" customHeight="false" outlineLevel="0" collapsed="false">
      <c r="A294" s="23" t="n">
        <v>289</v>
      </c>
      <c r="B294" s="7"/>
      <c r="C294" s="35" t="str">
        <f aca="false">IF($B294="","",IFERROR(INDEX(Trabajadores!$D$6:$D$105,MATCH($B294,LST_COD,0)),"¿Código?"))</f>
        <v/>
      </c>
      <c r="D294" s="30"/>
      <c r="E294" s="9" t="str">
        <f aca="false">IF($D294="","",IFERROR(VLOOKUP($D294,CONC_TABLA,2,FALSE()),""))</f>
        <v/>
      </c>
      <c r="F294" s="9" t="str">
        <f aca="false">IF($D294="","",IFERROR(VLOOKUP($D294,CONC_TABLA,3,FALSE()),""))</f>
        <v/>
      </c>
      <c r="G294" s="30"/>
      <c r="H294" s="30"/>
      <c r="I294" s="30"/>
      <c r="J294" s="29"/>
      <c r="K294" s="28"/>
      <c r="L294" s="28"/>
      <c r="M294" s="9" t="str">
        <f aca="false">IF(OR($B294="",$E294=""),"",IF($E294="INA","INA",IF($G294="Otro empleador",IF($E294="RET","RETO",IF($E294="ORD","OTO","OTX")),IF($E294="RET","ERR",$E294))))</f>
        <v/>
      </c>
      <c r="N294" s="9" t="str">
        <f aca="false">IF($I294="","",IFERROR(VLOOKUP($I294,FREC_TABLA,2,FALSE()),""))</f>
        <v/>
      </c>
      <c r="O294" s="19" t="n">
        <f aca="false">IF(OR($M294="",$M294="ERR",$J294="",$K294="",$N294=""),0,IF($N294=0,IF(AND(OR(1=7,1=12),1&gt;=$K294,1&lt;=IF($L294="",12,$L294)),$J294,0),IF(AND(1&gt;=$K294,1&lt;=IF($L294="",12,$L294),MOD(1-$K294,$N294)=0),$J294,0)))</f>
        <v>0</v>
      </c>
      <c r="P294" s="19" t="n">
        <f aca="false">IF(OR($M294="",$M294="ERR",$J294="",$K294="",$N294=""),0,IF($N294=0,IF(AND(OR(2=7,2=12),2&gt;=$K294,2&lt;=IF($L294="",12,$L294)),$J294,0),IF(AND(2&gt;=$K294,2&lt;=IF($L294="",12,$L294),MOD(2-$K294,$N294)=0),$J294,0)))</f>
        <v>0</v>
      </c>
      <c r="Q294" s="19" t="n">
        <f aca="false">IF(OR($M294="",$M294="ERR",$J294="",$K294="",$N294=""),0,IF($N294=0,IF(AND(OR(3=7,3=12),3&gt;=$K294,3&lt;=IF($L294="",12,$L294)),$J294,0),IF(AND(3&gt;=$K294,3&lt;=IF($L294="",12,$L294),MOD(3-$K294,$N294)=0),$J294,0)))</f>
        <v>0</v>
      </c>
      <c r="R294" s="19" t="n">
        <f aca="false">IF(OR($M294="",$M294="ERR",$J294="",$K294="",$N294=""),0,IF($N294=0,IF(AND(OR(4=7,4=12),4&gt;=$K294,4&lt;=IF($L294="",12,$L294)),$J294,0),IF(AND(4&gt;=$K294,4&lt;=IF($L294="",12,$L294),MOD(4-$K294,$N294)=0),$J294,0)))</f>
        <v>0</v>
      </c>
      <c r="S294" s="19" t="n">
        <f aca="false">IF(OR($M294="",$M294="ERR",$J294="",$K294="",$N294=""),0,IF($N294=0,IF(AND(OR(5=7,5=12),5&gt;=$K294,5&lt;=IF($L294="",12,$L294)),$J294,0),IF(AND(5&gt;=$K294,5&lt;=IF($L294="",12,$L294),MOD(5-$K294,$N294)=0),$J294,0)))</f>
        <v>0</v>
      </c>
      <c r="T294" s="19" t="n">
        <f aca="false">IF(OR($M294="",$M294="ERR",$J294="",$K294="",$N294=""),0,IF($N294=0,IF(AND(OR(6=7,6=12),6&gt;=$K294,6&lt;=IF($L294="",12,$L294)),$J294,0),IF(AND(6&gt;=$K294,6&lt;=IF($L294="",12,$L294),MOD(6-$K294,$N294)=0),$J294,0)))</f>
        <v>0</v>
      </c>
      <c r="U294" s="19" t="n">
        <f aca="false">IF(OR($M294="",$M294="ERR",$J294="",$K294="",$N294=""),0,IF($N294=0,IF(AND(OR(7=7,7=12),7&gt;=$K294,7&lt;=IF($L294="",12,$L294)),$J294,0),IF(AND(7&gt;=$K294,7&lt;=IF($L294="",12,$L294),MOD(7-$K294,$N294)=0),$J294,0)))</f>
        <v>0</v>
      </c>
      <c r="V294" s="19" t="n">
        <f aca="false">IF(OR($M294="",$M294="ERR",$J294="",$K294="",$N294=""),0,IF($N294=0,IF(AND(OR(8=7,8=12),8&gt;=$K294,8&lt;=IF($L294="",12,$L294)),$J294,0),IF(AND(8&gt;=$K294,8&lt;=IF($L294="",12,$L294),MOD(8-$K294,$N294)=0),$J294,0)))</f>
        <v>0</v>
      </c>
      <c r="W294" s="19" t="n">
        <f aca="false">IF(OR($M294="",$M294="ERR",$J294="",$K294="",$N294=""),0,IF($N294=0,IF(AND(OR(9=7,9=12),9&gt;=$K294,9&lt;=IF($L294="",12,$L294)),$J294,0),IF(AND(9&gt;=$K294,9&lt;=IF($L294="",12,$L294),MOD(9-$K294,$N294)=0),$J294,0)))</f>
        <v>0</v>
      </c>
      <c r="X294" s="19" t="n">
        <f aca="false">IF(OR($M294="",$M294="ERR",$J294="",$K294="",$N294=""),0,IF($N294=0,IF(AND(OR(10=7,10=12),10&gt;=$K294,10&lt;=IF($L294="",12,$L294)),$J294,0),IF(AND(10&gt;=$K294,10&lt;=IF($L294="",12,$L294),MOD(10-$K294,$N294)=0),$J294,0)))</f>
        <v>0</v>
      </c>
      <c r="Y294" s="19" t="n">
        <f aca="false">IF(OR($M294="",$M294="ERR",$J294="",$K294="",$N294=""),0,IF($N294=0,IF(AND(OR(11=7,11=12),11&gt;=$K294,11&lt;=IF($L294="",12,$L294)),$J294,0),IF(AND(11&gt;=$K294,11&lt;=IF($L294="",12,$L294),MOD(11-$K294,$N294)=0),$J294,0)))</f>
        <v>0</v>
      </c>
      <c r="Z294" s="19" t="n">
        <f aca="false">IF(OR($M294="",$M294="ERR",$J294="",$K294="",$N294=""),0,IF($N294=0,IF(AND(OR(12=7,12=12),12&gt;=$K294,12&lt;=IF($L294="",12,$L294)),$J294,0),IF(AND(12&gt;=$K294,12&lt;=IF($L294="",12,$L294),MOD(12-$K294,$N294)=0),$J294,0)))</f>
        <v>0</v>
      </c>
      <c r="AA294" s="36" t="n">
        <f aca="false">SUM(O294:Z294)</f>
        <v>0</v>
      </c>
      <c r="AB294" s="15" t="str">
        <f aca="false">IF(AND($B294="",$D294="",$J294=""),"",IF($B294="","Falta código",IF(ISNA(MATCH($B294,LST_COD,0)),"Código no registrado en Trabajadores",IF($E294="","Concepto no está en el catálogo",IF($M294="ERR","Retención de otro empleador: Origen = Otro empleador",IF(OR($J294="",$K294=""),"Falta monto o mes",IF(OR($K294&lt;1,$K294&gt;12),"Mes inicio inválido",IF(AND($L294&lt;&gt;"",OR($L294&lt;$K294,$L294&gt;12)),"Mes fin inválido",IF($N294="","Falta frecuencia",IF(AND($G294&lt;&gt;"Otro empleador",SUMPRODUCT(($O294:$Z294&lt;&gt;0)*(((COLUMN($O294:$Z294)-14)&lt;INDEX(Trabajadores!$M$6:$M$105,MATCH($B294,LST_COD,0)))+((COLUMN($O294:$Z294)-14)&gt;INDEX(Trabajadores!$N$6:$N$105,MATCH($B294,LST_COD,0)))))&gt;0),"Aviso: hay meses fuera del periodo laboral","OK"))))))))))</f>
        <v/>
      </c>
    </row>
    <row r="295" customFormat="false" ht="15" hidden="false" customHeight="false" outlineLevel="0" collapsed="false">
      <c r="A295" s="23" t="n">
        <v>290</v>
      </c>
      <c r="B295" s="7"/>
      <c r="C295" s="35" t="str">
        <f aca="false">IF($B295="","",IFERROR(INDEX(Trabajadores!$D$6:$D$105,MATCH($B295,LST_COD,0)),"¿Código?"))</f>
        <v/>
      </c>
      <c r="D295" s="30"/>
      <c r="E295" s="9" t="str">
        <f aca="false">IF($D295="","",IFERROR(VLOOKUP($D295,CONC_TABLA,2,FALSE()),""))</f>
        <v/>
      </c>
      <c r="F295" s="9" t="str">
        <f aca="false">IF($D295="","",IFERROR(VLOOKUP($D295,CONC_TABLA,3,FALSE()),""))</f>
        <v/>
      </c>
      <c r="G295" s="30"/>
      <c r="H295" s="30"/>
      <c r="I295" s="30"/>
      <c r="J295" s="29"/>
      <c r="K295" s="28"/>
      <c r="L295" s="28"/>
      <c r="M295" s="9" t="str">
        <f aca="false">IF(OR($B295="",$E295=""),"",IF($E295="INA","INA",IF($G295="Otro empleador",IF($E295="RET","RETO",IF($E295="ORD","OTO","OTX")),IF($E295="RET","ERR",$E295))))</f>
        <v/>
      </c>
      <c r="N295" s="9" t="str">
        <f aca="false">IF($I295="","",IFERROR(VLOOKUP($I295,FREC_TABLA,2,FALSE()),""))</f>
        <v/>
      </c>
      <c r="O295" s="19" t="n">
        <f aca="false">IF(OR($M295="",$M295="ERR",$J295="",$K295="",$N295=""),0,IF($N295=0,IF(AND(OR(1=7,1=12),1&gt;=$K295,1&lt;=IF($L295="",12,$L295)),$J295,0),IF(AND(1&gt;=$K295,1&lt;=IF($L295="",12,$L295),MOD(1-$K295,$N295)=0),$J295,0)))</f>
        <v>0</v>
      </c>
      <c r="P295" s="19" t="n">
        <f aca="false">IF(OR($M295="",$M295="ERR",$J295="",$K295="",$N295=""),0,IF($N295=0,IF(AND(OR(2=7,2=12),2&gt;=$K295,2&lt;=IF($L295="",12,$L295)),$J295,0),IF(AND(2&gt;=$K295,2&lt;=IF($L295="",12,$L295),MOD(2-$K295,$N295)=0),$J295,0)))</f>
        <v>0</v>
      </c>
      <c r="Q295" s="19" t="n">
        <f aca="false">IF(OR($M295="",$M295="ERR",$J295="",$K295="",$N295=""),0,IF($N295=0,IF(AND(OR(3=7,3=12),3&gt;=$K295,3&lt;=IF($L295="",12,$L295)),$J295,0),IF(AND(3&gt;=$K295,3&lt;=IF($L295="",12,$L295),MOD(3-$K295,$N295)=0),$J295,0)))</f>
        <v>0</v>
      </c>
      <c r="R295" s="19" t="n">
        <f aca="false">IF(OR($M295="",$M295="ERR",$J295="",$K295="",$N295=""),0,IF($N295=0,IF(AND(OR(4=7,4=12),4&gt;=$K295,4&lt;=IF($L295="",12,$L295)),$J295,0),IF(AND(4&gt;=$K295,4&lt;=IF($L295="",12,$L295),MOD(4-$K295,$N295)=0),$J295,0)))</f>
        <v>0</v>
      </c>
      <c r="S295" s="19" t="n">
        <f aca="false">IF(OR($M295="",$M295="ERR",$J295="",$K295="",$N295=""),0,IF($N295=0,IF(AND(OR(5=7,5=12),5&gt;=$K295,5&lt;=IF($L295="",12,$L295)),$J295,0),IF(AND(5&gt;=$K295,5&lt;=IF($L295="",12,$L295),MOD(5-$K295,$N295)=0),$J295,0)))</f>
        <v>0</v>
      </c>
      <c r="T295" s="19" t="n">
        <f aca="false">IF(OR($M295="",$M295="ERR",$J295="",$K295="",$N295=""),0,IF($N295=0,IF(AND(OR(6=7,6=12),6&gt;=$K295,6&lt;=IF($L295="",12,$L295)),$J295,0),IF(AND(6&gt;=$K295,6&lt;=IF($L295="",12,$L295),MOD(6-$K295,$N295)=0),$J295,0)))</f>
        <v>0</v>
      </c>
      <c r="U295" s="19" t="n">
        <f aca="false">IF(OR($M295="",$M295="ERR",$J295="",$K295="",$N295=""),0,IF($N295=0,IF(AND(OR(7=7,7=12),7&gt;=$K295,7&lt;=IF($L295="",12,$L295)),$J295,0),IF(AND(7&gt;=$K295,7&lt;=IF($L295="",12,$L295),MOD(7-$K295,$N295)=0),$J295,0)))</f>
        <v>0</v>
      </c>
      <c r="V295" s="19" t="n">
        <f aca="false">IF(OR($M295="",$M295="ERR",$J295="",$K295="",$N295=""),0,IF($N295=0,IF(AND(OR(8=7,8=12),8&gt;=$K295,8&lt;=IF($L295="",12,$L295)),$J295,0),IF(AND(8&gt;=$K295,8&lt;=IF($L295="",12,$L295),MOD(8-$K295,$N295)=0),$J295,0)))</f>
        <v>0</v>
      </c>
      <c r="W295" s="19" t="n">
        <f aca="false">IF(OR($M295="",$M295="ERR",$J295="",$K295="",$N295=""),0,IF($N295=0,IF(AND(OR(9=7,9=12),9&gt;=$K295,9&lt;=IF($L295="",12,$L295)),$J295,0),IF(AND(9&gt;=$K295,9&lt;=IF($L295="",12,$L295),MOD(9-$K295,$N295)=0),$J295,0)))</f>
        <v>0</v>
      </c>
      <c r="X295" s="19" t="n">
        <f aca="false">IF(OR($M295="",$M295="ERR",$J295="",$K295="",$N295=""),0,IF($N295=0,IF(AND(OR(10=7,10=12),10&gt;=$K295,10&lt;=IF($L295="",12,$L295)),$J295,0),IF(AND(10&gt;=$K295,10&lt;=IF($L295="",12,$L295),MOD(10-$K295,$N295)=0),$J295,0)))</f>
        <v>0</v>
      </c>
      <c r="Y295" s="19" t="n">
        <f aca="false">IF(OR($M295="",$M295="ERR",$J295="",$K295="",$N295=""),0,IF($N295=0,IF(AND(OR(11=7,11=12),11&gt;=$K295,11&lt;=IF($L295="",12,$L295)),$J295,0),IF(AND(11&gt;=$K295,11&lt;=IF($L295="",12,$L295),MOD(11-$K295,$N295)=0),$J295,0)))</f>
        <v>0</v>
      </c>
      <c r="Z295" s="19" t="n">
        <f aca="false">IF(OR($M295="",$M295="ERR",$J295="",$K295="",$N295=""),0,IF($N295=0,IF(AND(OR(12=7,12=12),12&gt;=$K295,12&lt;=IF($L295="",12,$L295)),$J295,0),IF(AND(12&gt;=$K295,12&lt;=IF($L295="",12,$L295),MOD(12-$K295,$N295)=0),$J295,0)))</f>
        <v>0</v>
      </c>
      <c r="AA295" s="36" t="n">
        <f aca="false">SUM(O295:Z295)</f>
        <v>0</v>
      </c>
      <c r="AB295" s="15" t="str">
        <f aca="false">IF(AND($B295="",$D295="",$J295=""),"",IF($B295="","Falta código",IF(ISNA(MATCH($B295,LST_COD,0)),"Código no registrado en Trabajadores",IF($E295="","Concepto no está en el catálogo",IF($M295="ERR","Retención de otro empleador: Origen = Otro empleador",IF(OR($J295="",$K295=""),"Falta monto o mes",IF(OR($K295&lt;1,$K295&gt;12),"Mes inicio inválido",IF(AND($L295&lt;&gt;"",OR($L295&lt;$K295,$L295&gt;12)),"Mes fin inválido",IF($N295="","Falta frecuencia",IF(AND($G295&lt;&gt;"Otro empleador",SUMPRODUCT(($O295:$Z295&lt;&gt;0)*(((COLUMN($O295:$Z295)-14)&lt;INDEX(Trabajadores!$M$6:$M$105,MATCH($B295,LST_COD,0)))+((COLUMN($O295:$Z295)-14)&gt;INDEX(Trabajadores!$N$6:$N$105,MATCH($B295,LST_COD,0)))))&gt;0),"Aviso: hay meses fuera del periodo laboral","OK"))))))))))</f>
        <v/>
      </c>
    </row>
    <row r="296" customFormat="false" ht="15" hidden="false" customHeight="false" outlineLevel="0" collapsed="false">
      <c r="A296" s="23" t="n">
        <v>291</v>
      </c>
      <c r="B296" s="7"/>
      <c r="C296" s="35" t="str">
        <f aca="false">IF($B296="","",IFERROR(INDEX(Trabajadores!$D$6:$D$105,MATCH($B296,LST_COD,0)),"¿Código?"))</f>
        <v/>
      </c>
      <c r="D296" s="30"/>
      <c r="E296" s="9" t="str">
        <f aca="false">IF($D296="","",IFERROR(VLOOKUP($D296,CONC_TABLA,2,FALSE()),""))</f>
        <v/>
      </c>
      <c r="F296" s="9" t="str">
        <f aca="false">IF($D296="","",IFERROR(VLOOKUP($D296,CONC_TABLA,3,FALSE()),""))</f>
        <v/>
      </c>
      <c r="G296" s="30"/>
      <c r="H296" s="30"/>
      <c r="I296" s="30"/>
      <c r="J296" s="29"/>
      <c r="K296" s="28"/>
      <c r="L296" s="28"/>
      <c r="M296" s="9" t="str">
        <f aca="false">IF(OR($B296="",$E296=""),"",IF($E296="INA","INA",IF($G296="Otro empleador",IF($E296="RET","RETO",IF($E296="ORD","OTO","OTX")),IF($E296="RET","ERR",$E296))))</f>
        <v/>
      </c>
      <c r="N296" s="9" t="str">
        <f aca="false">IF($I296="","",IFERROR(VLOOKUP($I296,FREC_TABLA,2,FALSE()),""))</f>
        <v/>
      </c>
      <c r="O296" s="19" t="n">
        <f aca="false">IF(OR($M296="",$M296="ERR",$J296="",$K296="",$N296=""),0,IF($N296=0,IF(AND(OR(1=7,1=12),1&gt;=$K296,1&lt;=IF($L296="",12,$L296)),$J296,0),IF(AND(1&gt;=$K296,1&lt;=IF($L296="",12,$L296),MOD(1-$K296,$N296)=0),$J296,0)))</f>
        <v>0</v>
      </c>
      <c r="P296" s="19" t="n">
        <f aca="false">IF(OR($M296="",$M296="ERR",$J296="",$K296="",$N296=""),0,IF($N296=0,IF(AND(OR(2=7,2=12),2&gt;=$K296,2&lt;=IF($L296="",12,$L296)),$J296,0),IF(AND(2&gt;=$K296,2&lt;=IF($L296="",12,$L296),MOD(2-$K296,$N296)=0),$J296,0)))</f>
        <v>0</v>
      </c>
      <c r="Q296" s="19" t="n">
        <f aca="false">IF(OR($M296="",$M296="ERR",$J296="",$K296="",$N296=""),0,IF($N296=0,IF(AND(OR(3=7,3=12),3&gt;=$K296,3&lt;=IF($L296="",12,$L296)),$J296,0),IF(AND(3&gt;=$K296,3&lt;=IF($L296="",12,$L296),MOD(3-$K296,$N296)=0),$J296,0)))</f>
        <v>0</v>
      </c>
      <c r="R296" s="19" t="n">
        <f aca="false">IF(OR($M296="",$M296="ERR",$J296="",$K296="",$N296=""),0,IF($N296=0,IF(AND(OR(4=7,4=12),4&gt;=$K296,4&lt;=IF($L296="",12,$L296)),$J296,0),IF(AND(4&gt;=$K296,4&lt;=IF($L296="",12,$L296),MOD(4-$K296,$N296)=0),$J296,0)))</f>
        <v>0</v>
      </c>
      <c r="S296" s="19" t="n">
        <f aca="false">IF(OR($M296="",$M296="ERR",$J296="",$K296="",$N296=""),0,IF($N296=0,IF(AND(OR(5=7,5=12),5&gt;=$K296,5&lt;=IF($L296="",12,$L296)),$J296,0),IF(AND(5&gt;=$K296,5&lt;=IF($L296="",12,$L296),MOD(5-$K296,$N296)=0),$J296,0)))</f>
        <v>0</v>
      </c>
      <c r="T296" s="19" t="n">
        <f aca="false">IF(OR($M296="",$M296="ERR",$J296="",$K296="",$N296=""),0,IF($N296=0,IF(AND(OR(6=7,6=12),6&gt;=$K296,6&lt;=IF($L296="",12,$L296)),$J296,0),IF(AND(6&gt;=$K296,6&lt;=IF($L296="",12,$L296),MOD(6-$K296,$N296)=0),$J296,0)))</f>
        <v>0</v>
      </c>
      <c r="U296" s="19" t="n">
        <f aca="false">IF(OR($M296="",$M296="ERR",$J296="",$K296="",$N296=""),0,IF($N296=0,IF(AND(OR(7=7,7=12),7&gt;=$K296,7&lt;=IF($L296="",12,$L296)),$J296,0),IF(AND(7&gt;=$K296,7&lt;=IF($L296="",12,$L296),MOD(7-$K296,$N296)=0),$J296,0)))</f>
        <v>0</v>
      </c>
      <c r="V296" s="19" t="n">
        <f aca="false">IF(OR($M296="",$M296="ERR",$J296="",$K296="",$N296=""),0,IF($N296=0,IF(AND(OR(8=7,8=12),8&gt;=$K296,8&lt;=IF($L296="",12,$L296)),$J296,0),IF(AND(8&gt;=$K296,8&lt;=IF($L296="",12,$L296),MOD(8-$K296,$N296)=0),$J296,0)))</f>
        <v>0</v>
      </c>
      <c r="W296" s="19" t="n">
        <f aca="false">IF(OR($M296="",$M296="ERR",$J296="",$K296="",$N296=""),0,IF($N296=0,IF(AND(OR(9=7,9=12),9&gt;=$K296,9&lt;=IF($L296="",12,$L296)),$J296,0),IF(AND(9&gt;=$K296,9&lt;=IF($L296="",12,$L296),MOD(9-$K296,$N296)=0),$J296,0)))</f>
        <v>0</v>
      </c>
      <c r="X296" s="19" t="n">
        <f aca="false">IF(OR($M296="",$M296="ERR",$J296="",$K296="",$N296=""),0,IF($N296=0,IF(AND(OR(10=7,10=12),10&gt;=$K296,10&lt;=IF($L296="",12,$L296)),$J296,0),IF(AND(10&gt;=$K296,10&lt;=IF($L296="",12,$L296),MOD(10-$K296,$N296)=0),$J296,0)))</f>
        <v>0</v>
      </c>
      <c r="Y296" s="19" t="n">
        <f aca="false">IF(OR($M296="",$M296="ERR",$J296="",$K296="",$N296=""),0,IF($N296=0,IF(AND(OR(11=7,11=12),11&gt;=$K296,11&lt;=IF($L296="",12,$L296)),$J296,0),IF(AND(11&gt;=$K296,11&lt;=IF($L296="",12,$L296),MOD(11-$K296,$N296)=0),$J296,0)))</f>
        <v>0</v>
      </c>
      <c r="Z296" s="19" t="n">
        <f aca="false">IF(OR($M296="",$M296="ERR",$J296="",$K296="",$N296=""),0,IF($N296=0,IF(AND(OR(12=7,12=12),12&gt;=$K296,12&lt;=IF($L296="",12,$L296)),$J296,0),IF(AND(12&gt;=$K296,12&lt;=IF($L296="",12,$L296),MOD(12-$K296,$N296)=0),$J296,0)))</f>
        <v>0</v>
      </c>
      <c r="AA296" s="36" t="n">
        <f aca="false">SUM(O296:Z296)</f>
        <v>0</v>
      </c>
      <c r="AB296" s="15" t="str">
        <f aca="false">IF(AND($B296="",$D296="",$J296=""),"",IF($B296="","Falta código",IF(ISNA(MATCH($B296,LST_COD,0)),"Código no registrado en Trabajadores",IF($E296="","Concepto no está en el catálogo",IF($M296="ERR","Retención de otro empleador: Origen = Otro empleador",IF(OR($J296="",$K296=""),"Falta monto o mes",IF(OR($K296&lt;1,$K296&gt;12),"Mes inicio inválido",IF(AND($L296&lt;&gt;"",OR($L296&lt;$K296,$L296&gt;12)),"Mes fin inválido",IF($N296="","Falta frecuencia",IF(AND($G296&lt;&gt;"Otro empleador",SUMPRODUCT(($O296:$Z296&lt;&gt;0)*(((COLUMN($O296:$Z296)-14)&lt;INDEX(Trabajadores!$M$6:$M$105,MATCH($B296,LST_COD,0)))+((COLUMN($O296:$Z296)-14)&gt;INDEX(Trabajadores!$N$6:$N$105,MATCH($B296,LST_COD,0)))))&gt;0),"Aviso: hay meses fuera del periodo laboral","OK"))))))))))</f>
        <v/>
      </c>
    </row>
    <row r="297" customFormat="false" ht="15" hidden="false" customHeight="false" outlineLevel="0" collapsed="false">
      <c r="A297" s="23" t="n">
        <v>292</v>
      </c>
      <c r="B297" s="7"/>
      <c r="C297" s="35" t="str">
        <f aca="false">IF($B297="","",IFERROR(INDEX(Trabajadores!$D$6:$D$105,MATCH($B297,LST_COD,0)),"¿Código?"))</f>
        <v/>
      </c>
      <c r="D297" s="30"/>
      <c r="E297" s="9" t="str">
        <f aca="false">IF($D297="","",IFERROR(VLOOKUP($D297,CONC_TABLA,2,FALSE()),""))</f>
        <v/>
      </c>
      <c r="F297" s="9" t="str">
        <f aca="false">IF($D297="","",IFERROR(VLOOKUP($D297,CONC_TABLA,3,FALSE()),""))</f>
        <v/>
      </c>
      <c r="G297" s="30"/>
      <c r="H297" s="30"/>
      <c r="I297" s="30"/>
      <c r="J297" s="29"/>
      <c r="K297" s="28"/>
      <c r="L297" s="28"/>
      <c r="M297" s="9" t="str">
        <f aca="false">IF(OR($B297="",$E297=""),"",IF($E297="INA","INA",IF($G297="Otro empleador",IF($E297="RET","RETO",IF($E297="ORD","OTO","OTX")),IF($E297="RET","ERR",$E297))))</f>
        <v/>
      </c>
      <c r="N297" s="9" t="str">
        <f aca="false">IF($I297="","",IFERROR(VLOOKUP($I297,FREC_TABLA,2,FALSE()),""))</f>
        <v/>
      </c>
      <c r="O297" s="19" t="n">
        <f aca="false">IF(OR($M297="",$M297="ERR",$J297="",$K297="",$N297=""),0,IF($N297=0,IF(AND(OR(1=7,1=12),1&gt;=$K297,1&lt;=IF($L297="",12,$L297)),$J297,0),IF(AND(1&gt;=$K297,1&lt;=IF($L297="",12,$L297),MOD(1-$K297,$N297)=0),$J297,0)))</f>
        <v>0</v>
      </c>
      <c r="P297" s="19" t="n">
        <f aca="false">IF(OR($M297="",$M297="ERR",$J297="",$K297="",$N297=""),0,IF($N297=0,IF(AND(OR(2=7,2=12),2&gt;=$K297,2&lt;=IF($L297="",12,$L297)),$J297,0),IF(AND(2&gt;=$K297,2&lt;=IF($L297="",12,$L297),MOD(2-$K297,$N297)=0),$J297,0)))</f>
        <v>0</v>
      </c>
      <c r="Q297" s="19" t="n">
        <f aca="false">IF(OR($M297="",$M297="ERR",$J297="",$K297="",$N297=""),0,IF($N297=0,IF(AND(OR(3=7,3=12),3&gt;=$K297,3&lt;=IF($L297="",12,$L297)),$J297,0),IF(AND(3&gt;=$K297,3&lt;=IF($L297="",12,$L297),MOD(3-$K297,$N297)=0),$J297,0)))</f>
        <v>0</v>
      </c>
      <c r="R297" s="19" t="n">
        <f aca="false">IF(OR($M297="",$M297="ERR",$J297="",$K297="",$N297=""),0,IF($N297=0,IF(AND(OR(4=7,4=12),4&gt;=$K297,4&lt;=IF($L297="",12,$L297)),$J297,0),IF(AND(4&gt;=$K297,4&lt;=IF($L297="",12,$L297),MOD(4-$K297,$N297)=0),$J297,0)))</f>
        <v>0</v>
      </c>
      <c r="S297" s="19" t="n">
        <f aca="false">IF(OR($M297="",$M297="ERR",$J297="",$K297="",$N297=""),0,IF($N297=0,IF(AND(OR(5=7,5=12),5&gt;=$K297,5&lt;=IF($L297="",12,$L297)),$J297,0),IF(AND(5&gt;=$K297,5&lt;=IF($L297="",12,$L297),MOD(5-$K297,$N297)=0),$J297,0)))</f>
        <v>0</v>
      </c>
      <c r="T297" s="19" t="n">
        <f aca="false">IF(OR($M297="",$M297="ERR",$J297="",$K297="",$N297=""),0,IF($N297=0,IF(AND(OR(6=7,6=12),6&gt;=$K297,6&lt;=IF($L297="",12,$L297)),$J297,0),IF(AND(6&gt;=$K297,6&lt;=IF($L297="",12,$L297),MOD(6-$K297,$N297)=0),$J297,0)))</f>
        <v>0</v>
      </c>
      <c r="U297" s="19" t="n">
        <f aca="false">IF(OR($M297="",$M297="ERR",$J297="",$K297="",$N297=""),0,IF($N297=0,IF(AND(OR(7=7,7=12),7&gt;=$K297,7&lt;=IF($L297="",12,$L297)),$J297,0),IF(AND(7&gt;=$K297,7&lt;=IF($L297="",12,$L297),MOD(7-$K297,$N297)=0),$J297,0)))</f>
        <v>0</v>
      </c>
      <c r="V297" s="19" t="n">
        <f aca="false">IF(OR($M297="",$M297="ERR",$J297="",$K297="",$N297=""),0,IF($N297=0,IF(AND(OR(8=7,8=12),8&gt;=$K297,8&lt;=IF($L297="",12,$L297)),$J297,0),IF(AND(8&gt;=$K297,8&lt;=IF($L297="",12,$L297),MOD(8-$K297,$N297)=0),$J297,0)))</f>
        <v>0</v>
      </c>
      <c r="W297" s="19" t="n">
        <f aca="false">IF(OR($M297="",$M297="ERR",$J297="",$K297="",$N297=""),0,IF($N297=0,IF(AND(OR(9=7,9=12),9&gt;=$K297,9&lt;=IF($L297="",12,$L297)),$J297,0),IF(AND(9&gt;=$K297,9&lt;=IF($L297="",12,$L297),MOD(9-$K297,$N297)=0),$J297,0)))</f>
        <v>0</v>
      </c>
      <c r="X297" s="19" t="n">
        <f aca="false">IF(OR($M297="",$M297="ERR",$J297="",$K297="",$N297=""),0,IF($N297=0,IF(AND(OR(10=7,10=12),10&gt;=$K297,10&lt;=IF($L297="",12,$L297)),$J297,0),IF(AND(10&gt;=$K297,10&lt;=IF($L297="",12,$L297),MOD(10-$K297,$N297)=0),$J297,0)))</f>
        <v>0</v>
      </c>
      <c r="Y297" s="19" t="n">
        <f aca="false">IF(OR($M297="",$M297="ERR",$J297="",$K297="",$N297=""),0,IF($N297=0,IF(AND(OR(11=7,11=12),11&gt;=$K297,11&lt;=IF($L297="",12,$L297)),$J297,0),IF(AND(11&gt;=$K297,11&lt;=IF($L297="",12,$L297),MOD(11-$K297,$N297)=0),$J297,0)))</f>
        <v>0</v>
      </c>
      <c r="Z297" s="19" t="n">
        <f aca="false">IF(OR($M297="",$M297="ERR",$J297="",$K297="",$N297=""),0,IF($N297=0,IF(AND(OR(12=7,12=12),12&gt;=$K297,12&lt;=IF($L297="",12,$L297)),$J297,0),IF(AND(12&gt;=$K297,12&lt;=IF($L297="",12,$L297),MOD(12-$K297,$N297)=0),$J297,0)))</f>
        <v>0</v>
      </c>
      <c r="AA297" s="36" t="n">
        <f aca="false">SUM(O297:Z297)</f>
        <v>0</v>
      </c>
      <c r="AB297" s="15" t="str">
        <f aca="false">IF(AND($B297="",$D297="",$J297=""),"",IF($B297="","Falta código",IF(ISNA(MATCH($B297,LST_COD,0)),"Código no registrado en Trabajadores",IF($E297="","Concepto no está en el catálogo",IF($M297="ERR","Retención de otro empleador: Origen = Otro empleador",IF(OR($J297="",$K297=""),"Falta monto o mes",IF(OR($K297&lt;1,$K297&gt;12),"Mes inicio inválido",IF(AND($L297&lt;&gt;"",OR($L297&lt;$K297,$L297&gt;12)),"Mes fin inválido",IF($N297="","Falta frecuencia",IF(AND($G297&lt;&gt;"Otro empleador",SUMPRODUCT(($O297:$Z297&lt;&gt;0)*(((COLUMN($O297:$Z297)-14)&lt;INDEX(Trabajadores!$M$6:$M$105,MATCH($B297,LST_COD,0)))+((COLUMN($O297:$Z297)-14)&gt;INDEX(Trabajadores!$N$6:$N$105,MATCH($B297,LST_COD,0)))))&gt;0),"Aviso: hay meses fuera del periodo laboral","OK"))))))))))</f>
        <v/>
      </c>
    </row>
    <row r="298" customFormat="false" ht="15" hidden="false" customHeight="false" outlineLevel="0" collapsed="false">
      <c r="A298" s="23" t="n">
        <v>293</v>
      </c>
      <c r="B298" s="7"/>
      <c r="C298" s="35" t="str">
        <f aca="false">IF($B298="","",IFERROR(INDEX(Trabajadores!$D$6:$D$105,MATCH($B298,LST_COD,0)),"¿Código?"))</f>
        <v/>
      </c>
      <c r="D298" s="30"/>
      <c r="E298" s="9" t="str">
        <f aca="false">IF($D298="","",IFERROR(VLOOKUP($D298,CONC_TABLA,2,FALSE()),""))</f>
        <v/>
      </c>
      <c r="F298" s="9" t="str">
        <f aca="false">IF($D298="","",IFERROR(VLOOKUP($D298,CONC_TABLA,3,FALSE()),""))</f>
        <v/>
      </c>
      <c r="G298" s="30"/>
      <c r="H298" s="30"/>
      <c r="I298" s="30"/>
      <c r="J298" s="29"/>
      <c r="K298" s="28"/>
      <c r="L298" s="28"/>
      <c r="M298" s="9" t="str">
        <f aca="false">IF(OR($B298="",$E298=""),"",IF($E298="INA","INA",IF($G298="Otro empleador",IF($E298="RET","RETO",IF($E298="ORD","OTO","OTX")),IF($E298="RET","ERR",$E298))))</f>
        <v/>
      </c>
      <c r="N298" s="9" t="str">
        <f aca="false">IF($I298="","",IFERROR(VLOOKUP($I298,FREC_TABLA,2,FALSE()),""))</f>
        <v/>
      </c>
      <c r="O298" s="19" t="n">
        <f aca="false">IF(OR($M298="",$M298="ERR",$J298="",$K298="",$N298=""),0,IF($N298=0,IF(AND(OR(1=7,1=12),1&gt;=$K298,1&lt;=IF($L298="",12,$L298)),$J298,0),IF(AND(1&gt;=$K298,1&lt;=IF($L298="",12,$L298),MOD(1-$K298,$N298)=0),$J298,0)))</f>
        <v>0</v>
      </c>
      <c r="P298" s="19" t="n">
        <f aca="false">IF(OR($M298="",$M298="ERR",$J298="",$K298="",$N298=""),0,IF($N298=0,IF(AND(OR(2=7,2=12),2&gt;=$K298,2&lt;=IF($L298="",12,$L298)),$J298,0),IF(AND(2&gt;=$K298,2&lt;=IF($L298="",12,$L298),MOD(2-$K298,$N298)=0),$J298,0)))</f>
        <v>0</v>
      </c>
      <c r="Q298" s="19" t="n">
        <f aca="false">IF(OR($M298="",$M298="ERR",$J298="",$K298="",$N298=""),0,IF($N298=0,IF(AND(OR(3=7,3=12),3&gt;=$K298,3&lt;=IF($L298="",12,$L298)),$J298,0),IF(AND(3&gt;=$K298,3&lt;=IF($L298="",12,$L298),MOD(3-$K298,$N298)=0),$J298,0)))</f>
        <v>0</v>
      </c>
      <c r="R298" s="19" t="n">
        <f aca="false">IF(OR($M298="",$M298="ERR",$J298="",$K298="",$N298=""),0,IF($N298=0,IF(AND(OR(4=7,4=12),4&gt;=$K298,4&lt;=IF($L298="",12,$L298)),$J298,0),IF(AND(4&gt;=$K298,4&lt;=IF($L298="",12,$L298),MOD(4-$K298,$N298)=0),$J298,0)))</f>
        <v>0</v>
      </c>
      <c r="S298" s="19" t="n">
        <f aca="false">IF(OR($M298="",$M298="ERR",$J298="",$K298="",$N298=""),0,IF($N298=0,IF(AND(OR(5=7,5=12),5&gt;=$K298,5&lt;=IF($L298="",12,$L298)),$J298,0),IF(AND(5&gt;=$K298,5&lt;=IF($L298="",12,$L298),MOD(5-$K298,$N298)=0),$J298,0)))</f>
        <v>0</v>
      </c>
      <c r="T298" s="19" t="n">
        <f aca="false">IF(OR($M298="",$M298="ERR",$J298="",$K298="",$N298=""),0,IF($N298=0,IF(AND(OR(6=7,6=12),6&gt;=$K298,6&lt;=IF($L298="",12,$L298)),$J298,0),IF(AND(6&gt;=$K298,6&lt;=IF($L298="",12,$L298),MOD(6-$K298,$N298)=0),$J298,0)))</f>
        <v>0</v>
      </c>
      <c r="U298" s="19" t="n">
        <f aca="false">IF(OR($M298="",$M298="ERR",$J298="",$K298="",$N298=""),0,IF($N298=0,IF(AND(OR(7=7,7=12),7&gt;=$K298,7&lt;=IF($L298="",12,$L298)),$J298,0),IF(AND(7&gt;=$K298,7&lt;=IF($L298="",12,$L298),MOD(7-$K298,$N298)=0),$J298,0)))</f>
        <v>0</v>
      </c>
      <c r="V298" s="19" t="n">
        <f aca="false">IF(OR($M298="",$M298="ERR",$J298="",$K298="",$N298=""),0,IF($N298=0,IF(AND(OR(8=7,8=12),8&gt;=$K298,8&lt;=IF($L298="",12,$L298)),$J298,0),IF(AND(8&gt;=$K298,8&lt;=IF($L298="",12,$L298),MOD(8-$K298,$N298)=0),$J298,0)))</f>
        <v>0</v>
      </c>
      <c r="W298" s="19" t="n">
        <f aca="false">IF(OR($M298="",$M298="ERR",$J298="",$K298="",$N298=""),0,IF($N298=0,IF(AND(OR(9=7,9=12),9&gt;=$K298,9&lt;=IF($L298="",12,$L298)),$J298,0),IF(AND(9&gt;=$K298,9&lt;=IF($L298="",12,$L298),MOD(9-$K298,$N298)=0),$J298,0)))</f>
        <v>0</v>
      </c>
      <c r="X298" s="19" t="n">
        <f aca="false">IF(OR($M298="",$M298="ERR",$J298="",$K298="",$N298=""),0,IF($N298=0,IF(AND(OR(10=7,10=12),10&gt;=$K298,10&lt;=IF($L298="",12,$L298)),$J298,0),IF(AND(10&gt;=$K298,10&lt;=IF($L298="",12,$L298),MOD(10-$K298,$N298)=0),$J298,0)))</f>
        <v>0</v>
      </c>
      <c r="Y298" s="19" t="n">
        <f aca="false">IF(OR($M298="",$M298="ERR",$J298="",$K298="",$N298=""),0,IF($N298=0,IF(AND(OR(11=7,11=12),11&gt;=$K298,11&lt;=IF($L298="",12,$L298)),$J298,0),IF(AND(11&gt;=$K298,11&lt;=IF($L298="",12,$L298),MOD(11-$K298,$N298)=0),$J298,0)))</f>
        <v>0</v>
      </c>
      <c r="Z298" s="19" t="n">
        <f aca="false">IF(OR($M298="",$M298="ERR",$J298="",$K298="",$N298=""),0,IF($N298=0,IF(AND(OR(12=7,12=12),12&gt;=$K298,12&lt;=IF($L298="",12,$L298)),$J298,0),IF(AND(12&gt;=$K298,12&lt;=IF($L298="",12,$L298),MOD(12-$K298,$N298)=0),$J298,0)))</f>
        <v>0</v>
      </c>
      <c r="AA298" s="36" t="n">
        <f aca="false">SUM(O298:Z298)</f>
        <v>0</v>
      </c>
      <c r="AB298" s="15" t="str">
        <f aca="false">IF(AND($B298="",$D298="",$J298=""),"",IF($B298="","Falta código",IF(ISNA(MATCH($B298,LST_COD,0)),"Código no registrado en Trabajadores",IF($E298="","Concepto no está en el catálogo",IF($M298="ERR","Retención de otro empleador: Origen = Otro empleador",IF(OR($J298="",$K298=""),"Falta monto o mes",IF(OR($K298&lt;1,$K298&gt;12),"Mes inicio inválido",IF(AND($L298&lt;&gt;"",OR($L298&lt;$K298,$L298&gt;12)),"Mes fin inválido",IF($N298="","Falta frecuencia",IF(AND($G298&lt;&gt;"Otro empleador",SUMPRODUCT(($O298:$Z298&lt;&gt;0)*(((COLUMN($O298:$Z298)-14)&lt;INDEX(Trabajadores!$M$6:$M$105,MATCH($B298,LST_COD,0)))+((COLUMN($O298:$Z298)-14)&gt;INDEX(Trabajadores!$N$6:$N$105,MATCH($B298,LST_COD,0)))))&gt;0),"Aviso: hay meses fuera del periodo laboral","OK"))))))))))</f>
        <v/>
      </c>
    </row>
    <row r="299" customFormat="false" ht="15" hidden="false" customHeight="false" outlineLevel="0" collapsed="false">
      <c r="A299" s="23" t="n">
        <v>294</v>
      </c>
      <c r="B299" s="7"/>
      <c r="C299" s="35" t="str">
        <f aca="false">IF($B299="","",IFERROR(INDEX(Trabajadores!$D$6:$D$105,MATCH($B299,LST_COD,0)),"¿Código?"))</f>
        <v/>
      </c>
      <c r="D299" s="30"/>
      <c r="E299" s="9" t="str">
        <f aca="false">IF($D299="","",IFERROR(VLOOKUP($D299,CONC_TABLA,2,FALSE()),""))</f>
        <v/>
      </c>
      <c r="F299" s="9" t="str">
        <f aca="false">IF($D299="","",IFERROR(VLOOKUP($D299,CONC_TABLA,3,FALSE()),""))</f>
        <v/>
      </c>
      <c r="G299" s="30"/>
      <c r="H299" s="30"/>
      <c r="I299" s="30"/>
      <c r="J299" s="29"/>
      <c r="K299" s="28"/>
      <c r="L299" s="28"/>
      <c r="M299" s="9" t="str">
        <f aca="false">IF(OR($B299="",$E299=""),"",IF($E299="INA","INA",IF($G299="Otro empleador",IF($E299="RET","RETO",IF($E299="ORD","OTO","OTX")),IF($E299="RET","ERR",$E299))))</f>
        <v/>
      </c>
      <c r="N299" s="9" t="str">
        <f aca="false">IF($I299="","",IFERROR(VLOOKUP($I299,FREC_TABLA,2,FALSE()),""))</f>
        <v/>
      </c>
      <c r="O299" s="19" t="n">
        <f aca="false">IF(OR($M299="",$M299="ERR",$J299="",$K299="",$N299=""),0,IF($N299=0,IF(AND(OR(1=7,1=12),1&gt;=$K299,1&lt;=IF($L299="",12,$L299)),$J299,0),IF(AND(1&gt;=$K299,1&lt;=IF($L299="",12,$L299),MOD(1-$K299,$N299)=0),$J299,0)))</f>
        <v>0</v>
      </c>
      <c r="P299" s="19" t="n">
        <f aca="false">IF(OR($M299="",$M299="ERR",$J299="",$K299="",$N299=""),0,IF($N299=0,IF(AND(OR(2=7,2=12),2&gt;=$K299,2&lt;=IF($L299="",12,$L299)),$J299,0),IF(AND(2&gt;=$K299,2&lt;=IF($L299="",12,$L299),MOD(2-$K299,$N299)=0),$J299,0)))</f>
        <v>0</v>
      </c>
      <c r="Q299" s="19" t="n">
        <f aca="false">IF(OR($M299="",$M299="ERR",$J299="",$K299="",$N299=""),0,IF($N299=0,IF(AND(OR(3=7,3=12),3&gt;=$K299,3&lt;=IF($L299="",12,$L299)),$J299,0),IF(AND(3&gt;=$K299,3&lt;=IF($L299="",12,$L299),MOD(3-$K299,$N299)=0),$J299,0)))</f>
        <v>0</v>
      </c>
      <c r="R299" s="19" t="n">
        <f aca="false">IF(OR($M299="",$M299="ERR",$J299="",$K299="",$N299=""),0,IF($N299=0,IF(AND(OR(4=7,4=12),4&gt;=$K299,4&lt;=IF($L299="",12,$L299)),$J299,0),IF(AND(4&gt;=$K299,4&lt;=IF($L299="",12,$L299),MOD(4-$K299,$N299)=0),$J299,0)))</f>
        <v>0</v>
      </c>
      <c r="S299" s="19" t="n">
        <f aca="false">IF(OR($M299="",$M299="ERR",$J299="",$K299="",$N299=""),0,IF($N299=0,IF(AND(OR(5=7,5=12),5&gt;=$K299,5&lt;=IF($L299="",12,$L299)),$J299,0),IF(AND(5&gt;=$K299,5&lt;=IF($L299="",12,$L299),MOD(5-$K299,$N299)=0),$J299,0)))</f>
        <v>0</v>
      </c>
      <c r="T299" s="19" t="n">
        <f aca="false">IF(OR($M299="",$M299="ERR",$J299="",$K299="",$N299=""),0,IF($N299=0,IF(AND(OR(6=7,6=12),6&gt;=$K299,6&lt;=IF($L299="",12,$L299)),$J299,0),IF(AND(6&gt;=$K299,6&lt;=IF($L299="",12,$L299),MOD(6-$K299,$N299)=0),$J299,0)))</f>
        <v>0</v>
      </c>
      <c r="U299" s="19" t="n">
        <f aca="false">IF(OR($M299="",$M299="ERR",$J299="",$K299="",$N299=""),0,IF($N299=0,IF(AND(OR(7=7,7=12),7&gt;=$K299,7&lt;=IF($L299="",12,$L299)),$J299,0),IF(AND(7&gt;=$K299,7&lt;=IF($L299="",12,$L299),MOD(7-$K299,$N299)=0),$J299,0)))</f>
        <v>0</v>
      </c>
      <c r="V299" s="19" t="n">
        <f aca="false">IF(OR($M299="",$M299="ERR",$J299="",$K299="",$N299=""),0,IF($N299=0,IF(AND(OR(8=7,8=12),8&gt;=$K299,8&lt;=IF($L299="",12,$L299)),$J299,0),IF(AND(8&gt;=$K299,8&lt;=IF($L299="",12,$L299),MOD(8-$K299,$N299)=0),$J299,0)))</f>
        <v>0</v>
      </c>
      <c r="W299" s="19" t="n">
        <f aca="false">IF(OR($M299="",$M299="ERR",$J299="",$K299="",$N299=""),0,IF($N299=0,IF(AND(OR(9=7,9=12),9&gt;=$K299,9&lt;=IF($L299="",12,$L299)),$J299,0),IF(AND(9&gt;=$K299,9&lt;=IF($L299="",12,$L299),MOD(9-$K299,$N299)=0),$J299,0)))</f>
        <v>0</v>
      </c>
      <c r="X299" s="19" t="n">
        <f aca="false">IF(OR($M299="",$M299="ERR",$J299="",$K299="",$N299=""),0,IF($N299=0,IF(AND(OR(10=7,10=12),10&gt;=$K299,10&lt;=IF($L299="",12,$L299)),$J299,0),IF(AND(10&gt;=$K299,10&lt;=IF($L299="",12,$L299),MOD(10-$K299,$N299)=0),$J299,0)))</f>
        <v>0</v>
      </c>
      <c r="Y299" s="19" t="n">
        <f aca="false">IF(OR($M299="",$M299="ERR",$J299="",$K299="",$N299=""),0,IF($N299=0,IF(AND(OR(11=7,11=12),11&gt;=$K299,11&lt;=IF($L299="",12,$L299)),$J299,0),IF(AND(11&gt;=$K299,11&lt;=IF($L299="",12,$L299),MOD(11-$K299,$N299)=0),$J299,0)))</f>
        <v>0</v>
      </c>
      <c r="Z299" s="19" t="n">
        <f aca="false">IF(OR($M299="",$M299="ERR",$J299="",$K299="",$N299=""),0,IF($N299=0,IF(AND(OR(12=7,12=12),12&gt;=$K299,12&lt;=IF($L299="",12,$L299)),$J299,0),IF(AND(12&gt;=$K299,12&lt;=IF($L299="",12,$L299),MOD(12-$K299,$N299)=0),$J299,0)))</f>
        <v>0</v>
      </c>
      <c r="AA299" s="36" t="n">
        <f aca="false">SUM(O299:Z299)</f>
        <v>0</v>
      </c>
      <c r="AB299" s="15" t="str">
        <f aca="false">IF(AND($B299="",$D299="",$J299=""),"",IF($B299="","Falta código",IF(ISNA(MATCH($B299,LST_COD,0)),"Código no registrado en Trabajadores",IF($E299="","Concepto no está en el catálogo",IF($M299="ERR","Retención de otro empleador: Origen = Otro empleador",IF(OR($J299="",$K299=""),"Falta monto o mes",IF(OR($K299&lt;1,$K299&gt;12),"Mes inicio inválido",IF(AND($L299&lt;&gt;"",OR($L299&lt;$K299,$L299&gt;12)),"Mes fin inválido",IF($N299="","Falta frecuencia",IF(AND($G299&lt;&gt;"Otro empleador",SUMPRODUCT(($O299:$Z299&lt;&gt;0)*(((COLUMN($O299:$Z299)-14)&lt;INDEX(Trabajadores!$M$6:$M$105,MATCH($B299,LST_COD,0)))+((COLUMN($O299:$Z299)-14)&gt;INDEX(Trabajadores!$N$6:$N$105,MATCH($B299,LST_COD,0)))))&gt;0),"Aviso: hay meses fuera del periodo laboral","OK"))))))))))</f>
        <v/>
      </c>
    </row>
    <row r="300" customFormat="false" ht="15" hidden="false" customHeight="false" outlineLevel="0" collapsed="false">
      <c r="A300" s="23" t="n">
        <v>295</v>
      </c>
      <c r="B300" s="7"/>
      <c r="C300" s="35" t="str">
        <f aca="false">IF($B300="","",IFERROR(INDEX(Trabajadores!$D$6:$D$105,MATCH($B300,LST_COD,0)),"¿Código?"))</f>
        <v/>
      </c>
      <c r="D300" s="30"/>
      <c r="E300" s="9" t="str">
        <f aca="false">IF($D300="","",IFERROR(VLOOKUP($D300,CONC_TABLA,2,FALSE()),""))</f>
        <v/>
      </c>
      <c r="F300" s="9" t="str">
        <f aca="false">IF($D300="","",IFERROR(VLOOKUP($D300,CONC_TABLA,3,FALSE()),""))</f>
        <v/>
      </c>
      <c r="G300" s="30"/>
      <c r="H300" s="30"/>
      <c r="I300" s="30"/>
      <c r="J300" s="29"/>
      <c r="K300" s="28"/>
      <c r="L300" s="28"/>
      <c r="M300" s="9" t="str">
        <f aca="false">IF(OR($B300="",$E300=""),"",IF($E300="INA","INA",IF($G300="Otro empleador",IF($E300="RET","RETO",IF($E300="ORD","OTO","OTX")),IF($E300="RET","ERR",$E300))))</f>
        <v/>
      </c>
      <c r="N300" s="9" t="str">
        <f aca="false">IF($I300="","",IFERROR(VLOOKUP($I300,FREC_TABLA,2,FALSE()),""))</f>
        <v/>
      </c>
      <c r="O300" s="19" t="n">
        <f aca="false">IF(OR($M300="",$M300="ERR",$J300="",$K300="",$N300=""),0,IF($N300=0,IF(AND(OR(1=7,1=12),1&gt;=$K300,1&lt;=IF($L300="",12,$L300)),$J300,0),IF(AND(1&gt;=$K300,1&lt;=IF($L300="",12,$L300),MOD(1-$K300,$N300)=0),$J300,0)))</f>
        <v>0</v>
      </c>
      <c r="P300" s="19" t="n">
        <f aca="false">IF(OR($M300="",$M300="ERR",$J300="",$K300="",$N300=""),0,IF($N300=0,IF(AND(OR(2=7,2=12),2&gt;=$K300,2&lt;=IF($L300="",12,$L300)),$J300,0),IF(AND(2&gt;=$K300,2&lt;=IF($L300="",12,$L300),MOD(2-$K300,$N300)=0),$J300,0)))</f>
        <v>0</v>
      </c>
      <c r="Q300" s="19" t="n">
        <f aca="false">IF(OR($M300="",$M300="ERR",$J300="",$K300="",$N300=""),0,IF($N300=0,IF(AND(OR(3=7,3=12),3&gt;=$K300,3&lt;=IF($L300="",12,$L300)),$J300,0),IF(AND(3&gt;=$K300,3&lt;=IF($L300="",12,$L300),MOD(3-$K300,$N300)=0),$J300,0)))</f>
        <v>0</v>
      </c>
      <c r="R300" s="19" t="n">
        <f aca="false">IF(OR($M300="",$M300="ERR",$J300="",$K300="",$N300=""),0,IF($N300=0,IF(AND(OR(4=7,4=12),4&gt;=$K300,4&lt;=IF($L300="",12,$L300)),$J300,0),IF(AND(4&gt;=$K300,4&lt;=IF($L300="",12,$L300),MOD(4-$K300,$N300)=0),$J300,0)))</f>
        <v>0</v>
      </c>
      <c r="S300" s="19" t="n">
        <f aca="false">IF(OR($M300="",$M300="ERR",$J300="",$K300="",$N300=""),0,IF($N300=0,IF(AND(OR(5=7,5=12),5&gt;=$K300,5&lt;=IF($L300="",12,$L300)),$J300,0),IF(AND(5&gt;=$K300,5&lt;=IF($L300="",12,$L300),MOD(5-$K300,$N300)=0),$J300,0)))</f>
        <v>0</v>
      </c>
      <c r="T300" s="19" t="n">
        <f aca="false">IF(OR($M300="",$M300="ERR",$J300="",$K300="",$N300=""),0,IF($N300=0,IF(AND(OR(6=7,6=12),6&gt;=$K300,6&lt;=IF($L300="",12,$L300)),$J300,0),IF(AND(6&gt;=$K300,6&lt;=IF($L300="",12,$L300),MOD(6-$K300,$N300)=0),$J300,0)))</f>
        <v>0</v>
      </c>
      <c r="U300" s="19" t="n">
        <f aca="false">IF(OR($M300="",$M300="ERR",$J300="",$K300="",$N300=""),0,IF($N300=0,IF(AND(OR(7=7,7=12),7&gt;=$K300,7&lt;=IF($L300="",12,$L300)),$J300,0),IF(AND(7&gt;=$K300,7&lt;=IF($L300="",12,$L300),MOD(7-$K300,$N300)=0),$J300,0)))</f>
        <v>0</v>
      </c>
      <c r="V300" s="19" t="n">
        <f aca="false">IF(OR($M300="",$M300="ERR",$J300="",$K300="",$N300=""),0,IF($N300=0,IF(AND(OR(8=7,8=12),8&gt;=$K300,8&lt;=IF($L300="",12,$L300)),$J300,0),IF(AND(8&gt;=$K300,8&lt;=IF($L300="",12,$L300),MOD(8-$K300,$N300)=0),$J300,0)))</f>
        <v>0</v>
      </c>
      <c r="W300" s="19" t="n">
        <f aca="false">IF(OR($M300="",$M300="ERR",$J300="",$K300="",$N300=""),0,IF($N300=0,IF(AND(OR(9=7,9=12),9&gt;=$K300,9&lt;=IF($L300="",12,$L300)),$J300,0),IF(AND(9&gt;=$K300,9&lt;=IF($L300="",12,$L300),MOD(9-$K300,$N300)=0),$J300,0)))</f>
        <v>0</v>
      </c>
      <c r="X300" s="19" t="n">
        <f aca="false">IF(OR($M300="",$M300="ERR",$J300="",$K300="",$N300=""),0,IF($N300=0,IF(AND(OR(10=7,10=12),10&gt;=$K300,10&lt;=IF($L300="",12,$L300)),$J300,0),IF(AND(10&gt;=$K300,10&lt;=IF($L300="",12,$L300),MOD(10-$K300,$N300)=0),$J300,0)))</f>
        <v>0</v>
      </c>
      <c r="Y300" s="19" t="n">
        <f aca="false">IF(OR($M300="",$M300="ERR",$J300="",$K300="",$N300=""),0,IF($N300=0,IF(AND(OR(11=7,11=12),11&gt;=$K300,11&lt;=IF($L300="",12,$L300)),$J300,0),IF(AND(11&gt;=$K300,11&lt;=IF($L300="",12,$L300),MOD(11-$K300,$N300)=0),$J300,0)))</f>
        <v>0</v>
      </c>
      <c r="Z300" s="19" t="n">
        <f aca="false">IF(OR($M300="",$M300="ERR",$J300="",$K300="",$N300=""),0,IF($N300=0,IF(AND(OR(12=7,12=12),12&gt;=$K300,12&lt;=IF($L300="",12,$L300)),$J300,0),IF(AND(12&gt;=$K300,12&lt;=IF($L300="",12,$L300),MOD(12-$K300,$N300)=0),$J300,0)))</f>
        <v>0</v>
      </c>
      <c r="AA300" s="36" t="n">
        <f aca="false">SUM(O300:Z300)</f>
        <v>0</v>
      </c>
      <c r="AB300" s="15" t="str">
        <f aca="false">IF(AND($B300="",$D300="",$J300=""),"",IF($B300="","Falta código",IF(ISNA(MATCH($B300,LST_COD,0)),"Código no registrado en Trabajadores",IF($E300="","Concepto no está en el catálogo",IF($M300="ERR","Retención de otro empleador: Origen = Otro empleador",IF(OR($J300="",$K300=""),"Falta monto o mes",IF(OR($K300&lt;1,$K300&gt;12),"Mes inicio inválido",IF(AND($L300&lt;&gt;"",OR($L300&lt;$K300,$L300&gt;12)),"Mes fin inválido",IF($N300="","Falta frecuencia",IF(AND($G300&lt;&gt;"Otro empleador",SUMPRODUCT(($O300:$Z300&lt;&gt;0)*(((COLUMN($O300:$Z300)-14)&lt;INDEX(Trabajadores!$M$6:$M$105,MATCH($B300,LST_COD,0)))+((COLUMN($O300:$Z300)-14)&gt;INDEX(Trabajadores!$N$6:$N$105,MATCH($B300,LST_COD,0)))))&gt;0),"Aviso: hay meses fuera del periodo laboral","OK"))))))))))</f>
        <v/>
      </c>
    </row>
    <row r="301" customFormat="false" ht="15" hidden="false" customHeight="false" outlineLevel="0" collapsed="false">
      <c r="A301" s="23" t="n">
        <v>296</v>
      </c>
      <c r="B301" s="7"/>
      <c r="C301" s="35" t="str">
        <f aca="false">IF($B301="","",IFERROR(INDEX(Trabajadores!$D$6:$D$105,MATCH($B301,LST_COD,0)),"¿Código?"))</f>
        <v/>
      </c>
      <c r="D301" s="30"/>
      <c r="E301" s="9" t="str">
        <f aca="false">IF($D301="","",IFERROR(VLOOKUP($D301,CONC_TABLA,2,FALSE()),""))</f>
        <v/>
      </c>
      <c r="F301" s="9" t="str">
        <f aca="false">IF($D301="","",IFERROR(VLOOKUP($D301,CONC_TABLA,3,FALSE()),""))</f>
        <v/>
      </c>
      <c r="G301" s="30"/>
      <c r="H301" s="30"/>
      <c r="I301" s="30"/>
      <c r="J301" s="29"/>
      <c r="K301" s="28"/>
      <c r="L301" s="28"/>
      <c r="M301" s="9" t="str">
        <f aca="false">IF(OR($B301="",$E301=""),"",IF($E301="INA","INA",IF($G301="Otro empleador",IF($E301="RET","RETO",IF($E301="ORD","OTO","OTX")),IF($E301="RET","ERR",$E301))))</f>
        <v/>
      </c>
      <c r="N301" s="9" t="str">
        <f aca="false">IF($I301="","",IFERROR(VLOOKUP($I301,FREC_TABLA,2,FALSE()),""))</f>
        <v/>
      </c>
      <c r="O301" s="19" t="n">
        <f aca="false">IF(OR($M301="",$M301="ERR",$J301="",$K301="",$N301=""),0,IF($N301=0,IF(AND(OR(1=7,1=12),1&gt;=$K301,1&lt;=IF($L301="",12,$L301)),$J301,0),IF(AND(1&gt;=$K301,1&lt;=IF($L301="",12,$L301),MOD(1-$K301,$N301)=0),$J301,0)))</f>
        <v>0</v>
      </c>
      <c r="P301" s="19" t="n">
        <f aca="false">IF(OR($M301="",$M301="ERR",$J301="",$K301="",$N301=""),0,IF($N301=0,IF(AND(OR(2=7,2=12),2&gt;=$K301,2&lt;=IF($L301="",12,$L301)),$J301,0),IF(AND(2&gt;=$K301,2&lt;=IF($L301="",12,$L301),MOD(2-$K301,$N301)=0),$J301,0)))</f>
        <v>0</v>
      </c>
      <c r="Q301" s="19" t="n">
        <f aca="false">IF(OR($M301="",$M301="ERR",$J301="",$K301="",$N301=""),0,IF($N301=0,IF(AND(OR(3=7,3=12),3&gt;=$K301,3&lt;=IF($L301="",12,$L301)),$J301,0),IF(AND(3&gt;=$K301,3&lt;=IF($L301="",12,$L301),MOD(3-$K301,$N301)=0),$J301,0)))</f>
        <v>0</v>
      </c>
      <c r="R301" s="19" t="n">
        <f aca="false">IF(OR($M301="",$M301="ERR",$J301="",$K301="",$N301=""),0,IF($N301=0,IF(AND(OR(4=7,4=12),4&gt;=$K301,4&lt;=IF($L301="",12,$L301)),$J301,0),IF(AND(4&gt;=$K301,4&lt;=IF($L301="",12,$L301),MOD(4-$K301,$N301)=0),$J301,0)))</f>
        <v>0</v>
      </c>
      <c r="S301" s="19" t="n">
        <f aca="false">IF(OR($M301="",$M301="ERR",$J301="",$K301="",$N301=""),0,IF($N301=0,IF(AND(OR(5=7,5=12),5&gt;=$K301,5&lt;=IF($L301="",12,$L301)),$J301,0),IF(AND(5&gt;=$K301,5&lt;=IF($L301="",12,$L301),MOD(5-$K301,$N301)=0),$J301,0)))</f>
        <v>0</v>
      </c>
      <c r="T301" s="19" t="n">
        <f aca="false">IF(OR($M301="",$M301="ERR",$J301="",$K301="",$N301=""),0,IF($N301=0,IF(AND(OR(6=7,6=12),6&gt;=$K301,6&lt;=IF($L301="",12,$L301)),$J301,0),IF(AND(6&gt;=$K301,6&lt;=IF($L301="",12,$L301),MOD(6-$K301,$N301)=0),$J301,0)))</f>
        <v>0</v>
      </c>
      <c r="U301" s="19" t="n">
        <f aca="false">IF(OR($M301="",$M301="ERR",$J301="",$K301="",$N301=""),0,IF($N301=0,IF(AND(OR(7=7,7=12),7&gt;=$K301,7&lt;=IF($L301="",12,$L301)),$J301,0),IF(AND(7&gt;=$K301,7&lt;=IF($L301="",12,$L301),MOD(7-$K301,$N301)=0),$J301,0)))</f>
        <v>0</v>
      </c>
      <c r="V301" s="19" t="n">
        <f aca="false">IF(OR($M301="",$M301="ERR",$J301="",$K301="",$N301=""),0,IF($N301=0,IF(AND(OR(8=7,8=12),8&gt;=$K301,8&lt;=IF($L301="",12,$L301)),$J301,0),IF(AND(8&gt;=$K301,8&lt;=IF($L301="",12,$L301),MOD(8-$K301,$N301)=0),$J301,0)))</f>
        <v>0</v>
      </c>
      <c r="W301" s="19" t="n">
        <f aca="false">IF(OR($M301="",$M301="ERR",$J301="",$K301="",$N301=""),0,IF($N301=0,IF(AND(OR(9=7,9=12),9&gt;=$K301,9&lt;=IF($L301="",12,$L301)),$J301,0),IF(AND(9&gt;=$K301,9&lt;=IF($L301="",12,$L301),MOD(9-$K301,$N301)=0),$J301,0)))</f>
        <v>0</v>
      </c>
      <c r="X301" s="19" t="n">
        <f aca="false">IF(OR($M301="",$M301="ERR",$J301="",$K301="",$N301=""),0,IF($N301=0,IF(AND(OR(10=7,10=12),10&gt;=$K301,10&lt;=IF($L301="",12,$L301)),$J301,0),IF(AND(10&gt;=$K301,10&lt;=IF($L301="",12,$L301),MOD(10-$K301,$N301)=0),$J301,0)))</f>
        <v>0</v>
      </c>
      <c r="Y301" s="19" t="n">
        <f aca="false">IF(OR($M301="",$M301="ERR",$J301="",$K301="",$N301=""),0,IF($N301=0,IF(AND(OR(11=7,11=12),11&gt;=$K301,11&lt;=IF($L301="",12,$L301)),$J301,0),IF(AND(11&gt;=$K301,11&lt;=IF($L301="",12,$L301),MOD(11-$K301,$N301)=0),$J301,0)))</f>
        <v>0</v>
      </c>
      <c r="Z301" s="19" t="n">
        <f aca="false">IF(OR($M301="",$M301="ERR",$J301="",$K301="",$N301=""),0,IF($N301=0,IF(AND(OR(12=7,12=12),12&gt;=$K301,12&lt;=IF($L301="",12,$L301)),$J301,0),IF(AND(12&gt;=$K301,12&lt;=IF($L301="",12,$L301),MOD(12-$K301,$N301)=0),$J301,0)))</f>
        <v>0</v>
      </c>
      <c r="AA301" s="36" t="n">
        <f aca="false">SUM(O301:Z301)</f>
        <v>0</v>
      </c>
      <c r="AB301" s="15" t="str">
        <f aca="false">IF(AND($B301="",$D301="",$J301=""),"",IF($B301="","Falta código",IF(ISNA(MATCH($B301,LST_COD,0)),"Código no registrado en Trabajadores",IF($E301="","Concepto no está en el catálogo",IF($M301="ERR","Retención de otro empleador: Origen = Otro empleador",IF(OR($J301="",$K301=""),"Falta monto o mes",IF(OR($K301&lt;1,$K301&gt;12),"Mes inicio inválido",IF(AND($L301&lt;&gt;"",OR($L301&lt;$K301,$L301&gt;12)),"Mes fin inválido",IF($N301="","Falta frecuencia",IF(AND($G301&lt;&gt;"Otro empleador",SUMPRODUCT(($O301:$Z301&lt;&gt;0)*(((COLUMN($O301:$Z301)-14)&lt;INDEX(Trabajadores!$M$6:$M$105,MATCH($B301,LST_COD,0)))+((COLUMN($O301:$Z301)-14)&gt;INDEX(Trabajadores!$N$6:$N$105,MATCH($B301,LST_COD,0)))))&gt;0),"Aviso: hay meses fuera del periodo laboral","OK"))))))))))</f>
        <v/>
      </c>
    </row>
    <row r="302" customFormat="false" ht="15" hidden="false" customHeight="false" outlineLevel="0" collapsed="false">
      <c r="A302" s="23" t="n">
        <v>297</v>
      </c>
      <c r="B302" s="7"/>
      <c r="C302" s="35" t="str">
        <f aca="false">IF($B302="","",IFERROR(INDEX(Trabajadores!$D$6:$D$105,MATCH($B302,LST_COD,0)),"¿Código?"))</f>
        <v/>
      </c>
      <c r="D302" s="30"/>
      <c r="E302" s="9" t="str">
        <f aca="false">IF($D302="","",IFERROR(VLOOKUP($D302,CONC_TABLA,2,FALSE()),""))</f>
        <v/>
      </c>
      <c r="F302" s="9" t="str">
        <f aca="false">IF($D302="","",IFERROR(VLOOKUP($D302,CONC_TABLA,3,FALSE()),""))</f>
        <v/>
      </c>
      <c r="G302" s="30"/>
      <c r="H302" s="30"/>
      <c r="I302" s="30"/>
      <c r="J302" s="29"/>
      <c r="K302" s="28"/>
      <c r="L302" s="28"/>
      <c r="M302" s="9" t="str">
        <f aca="false">IF(OR($B302="",$E302=""),"",IF($E302="INA","INA",IF($G302="Otro empleador",IF($E302="RET","RETO",IF($E302="ORD","OTO","OTX")),IF($E302="RET","ERR",$E302))))</f>
        <v/>
      </c>
      <c r="N302" s="9" t="str">
        <f aca="false">IF($I302="","",IFERROR(VLOOKUP($I302,FREC_TABLA,2,FALSE()),""))</f>
        <v/>
      </c>
      <c r="O302" s="19" t="n">
        <f aca="false">IF(OR($M302="",$M302="ERR",$J302="",$K302="",$N302=""),0,IF($N302=0,IF(AND(OR(1=7,1=12),1&gt;=$K302,1&lt;=IF($L302="",12,$L302)),$J302,0),IF(AND(1&gt;=$K302,1&lt;=IF($L302="",12,$L302),MOD(1-$K302,$N302)=0),$J302,0)))</f>
        <v>0</v>
      </c>
      <c r="P302" s="19" t="n">
        <f aca="false">IF(OR($M302="",$M302="ERR",$J302="",$K302="",$N302=""),0,IF($N302=0,IF(AND(OR(2=7,2=12),2&gt;=$K302,2&lt;=IF($L302="",12,$L302)),$J302,0),IF(AND(2&gt;=$K302,2&lt;=IF($L302="",12,$L302),MOD(2-$K302,$N302)=0),$J302,0)))</f>
        <v>0</v>
      </c>
      <c r="Q302" s="19" t="n">
        <f aca="false">IF(OR($M302="",$M302="ERR",$J302="",$K302="",$N302=""),0,IF($N302=0,IF(AND(OR(3=7,3=12),3&gt;=$K302,3&lt;=IF($L302="",12,$L302)),$J302,0),IF(AND(3&gt;=$K302,3&lt;=IF($L302="",12,$L302),MOD(3-$K302,$N302)=0),$J302,0)))</f>
        <v>0</v>
      </c>
      <c r="R302" s="19" t="n">
        <f aca="false">IF(OR($M302="",$M302="ERR",$J302="",$K302="",$N302=""),0,IF($N302=0,IF(AND(OR(4=7,4=12),4&gt;=$K302,4&lt;=IF($L302="",12,$L302)),$J302,0),IF(AND(4&gt;=$K302,4&lt;=IF($L302="",12,$L302),MOD(4-$K302,$N302)=0),$J302,0)))</f>
        <v>0</v>
      </c>
      <c r="S302" s="19" t="n">
        <f aca="false">IF(OR($M302="",$M302="ERR",$J302="",$K302="",$N302=""),0,IF($N302=0,IF(AND(OR(5=7,5=12),5&gt;=$K302,5&lt;=IF($L302="",12,$L302)),$J302,0),IF(AND(5&gt;=$K302,5&lt;=IF($L302="",12,$L302),MOD(5-$K302,$N302)=0),$J302,0)))</f>
        <v>0</v>
      </c>
      <c r="T302" s="19" t="n">
        <f aca="false">IF(OR($M302="",$M302="ERR",$J302="",$K302="",$N302=""),0,IF($N302=0,IF(AND(OR(6=7,6=12),6&gt;=$K302,6&lt;=IF($L302="",12,$L302)),$J302,0),IF(AND(6&gt;=$K302,6&lt;=IF($L302="",12,$L302),MOD(6-$K302,$N302)=0),$J302,0)))</f>
        <v>0</v>
      </c>
      <c r="U302" s="19" t="n">
        <f aca="false">IF(OR($M302="",$M302="ERR",$J302="",$K302="",$N302=""),0,IF($N302=0,IF(AND(OR(7=7,7=12),7&gt;=$K302,7&lt;=IF($L302="",12,$L302)),$J302,0),IF(AND(7&gt;=$K302,7&lt;=IF($L302="",12,$L302),MOD(7-$K302,$N302)=0),$J302,0)))</f>
        <v>0</v>
      </c>
      <c r="V302" s="19" t="n">
        <f aca="false">IF(OR($M302="",$M302="ERR",$J302="",$K302="",$N302=""),0,IF($N302=0,IF(AND(OR(8=7,8=12),8&gt;=$K302,8&lt;=IF($L302="",12,$L302)),$J302,0),IF(AND(8&gt;=$K302,8&lt;=IF($L302="",12,$L302),MOD(8-$K302,$N302)=0),$J302,0)))</f>
        <v>0</v>
      </c>
      <c r="W302" s="19" t="n">
        <f aca="false">IF(OR($M302="",$M302="ERR",$J302="",$K302="",$N302=""),0,IF($N302=0,IF(AND(OR(9=7,9=12),9&gt;=$K302,9&lt;=IF($L302="",12,$L302)),$J302,0),IF(AND(9&gt;=$K302,9&lt;=IF($L302="",12,$L302),MOD(9-$K302,$N302)=0),$J302,0)))</f>
        <v>0</v>
      </c>
      <c r="X302" s="19" t="n">
        <f aca="false">IF(OR($M302="",$M302="ERR",$J302="",$K302="",$N302=""),0,IF($N302=0,IF(AND(OR(10=7,10=12),10&gt;=$K302,10&lt;=IF($L302="",12,$L302)),$J302,0),IF(AND(10&gt;=$K302,10&lt;=IF($L302="",12,$L302),MOD(10-$K302,$N302)=0),$J302,0)))</f>
        <v>0</v>
      </c>
      <c r="Y302" s="19" t="n">
        <f aca="false">IF(OR($M302="",$M302="ERR",$J302="",$K302="",$N302=""),0,IF($N302=0,IF(AND(OR(11=7,11=12),11&gt;=$K302,11&lt;=IF($L302="",12,$L302)),$J302,0),IF(AND(11&gt;=$K302,11&lt;=IF($L302="",12,$L302),MOD(11-$K302,$N302)=0),$J302,0)))</f>
        <v>0</v>
      </c>
      <c r="Z302" s="19" t="n">
        <f aca="false">IF(OR($M302="",$M302="ERR",$J302="",$K302="",$N302=""),0,IF($N302=0,IF(AND(OR(12=7,12=12),12&gt;=$K302,12&lt;=IF($L302="",12,$L302)),$J302,0),IF(AND(12&gt;=$K302,12&lt;=IF($L302="",12,$L302),MOD(12-$K302,$N302)=0),$J302,0)))</f>
        <v>0</v>
      </c>
      <c r="AA302" s="36" t="n">
        <f aca="false">SUM(O302:Z302)</f>
        <v>0</v>
      </c>
      <c r="AB302" s="15" t="str">
        <f aca="false">IF(AND($B302="",$D302="",$J302=""),"",IF($B302="","Falta código",IF(ISNA(MATCH($B302,LST_COD,0)),"Código no registrado en Trabajadores",IF($E302="","Concepto no está en el catálogo",IF($M302="ERR","Retención de otro empleador: Origen = Otro empleador",IF(OR($J302="",$K302=""),"Falta monto o mes",IF(OR($K302&lt;1,$K302&gt;12),"Mes inicio inválido",IF(AND($L302&lt;&gt;"",OR($L302&lt;$K302,$L302&gt;12)),"Mes fin inválido",IF($N302="","Falta frecuencia",IF(AND($G302&lt;&gt;"Otro empleador",SUMPRODUCT(($O302:$Z302&lt;&gt;0)*(((COLUMN($O302:$Z302)-14)&lt;INDEX(Trabajadores!$M$6:$M$105,MATCH($B302,LST_COD,0)))+((COLUMN($O302:$Z302)-14)&gt;INDEX(Trabajadores!$N$6:$N$105,MATCH($B302,LST_COD,0)))))&gt;0),"Aviso: hay meses fuera del periodo laboral","OK"))))))))))</f>
        <v/>
      </c>
    </row>
    <row r="303" customFormat="false" ht="15" hidden="false" customHeight="false" outlineLevel="0" collapsed="false">
      <c r="A303" s="23" t="n">
        <v>298</v>
      </c>
      <c r="B303" s="7"/>
      <c r="C303" s="35" t="str">
        <f aca="false">IF($B303="","",IFERROR(INDEX(Trabajadores!$D$6:$D$105,MATCH($B303,LST_COD,0)),"¿Código?"))</f>
        <v/>
      </c>
      <c r="D303" s="30"/>
      <c r="E303" s="9" t="str">
        <f aca="false">IF($D303="","",IFERROR(VLOOKUP($D303,CONC_TABLA,2,FALSE()),""))</f>
        <v/>
      </c>
      <c r="F303" s="9" t="str">
        <f aca="false">IF($D303="","",IFERROR(VLOOKUP($D303,CONC_TABLA,3,FALSE()),""))</f>
        <v/>
      </c>
      <c r="G303" s="30"/>
      <c r="H303" s="30"/>
      <c r="I303" s="30"/>
      <c r="J303" s="29"/>
      <c r="K303" s="28"/>
      <c r="L303" s="28"/>
      <c r="M303" s="9" t="str">
        <f aca="false">IF(OR($B303="",$E303=""),"",IF($E303="INA","INA",IF($G303="Otro empleador",IF($E303="RET","RETO",IF($E303="ORD","OTO","OTX")),IF($E303="RET","ERR",$E303))))</f>
        <v/>
      </c>
      <c r="N303" s="9" t="str">
        <f aca="false">IF($I303="","",IFERROR(VLOOKUP($I303,FREC_TABLA,2,FALSE()),""))</f>
        <v/>
      </c>
      <c r="O303" s="19" t="n">
        <f aca="false">IF(OR($M303="",$M303="ERR",$J303="",$K303="",$N303=""),0,IF($N303=0,IF(AND(OR(1=7,1=12),1&gt;=$K303,1&lt;=IF($L303="",12,$L303)),$J303,0),IF(AND(1&gt;=$K303,1&lt;=IF($L303="",12,$L303),MOD(1-$K303,$N303)=0),$J303,0)))</f>
        <v>0</v>
      </c>
      <c r="P303" s="19" t="n">
        <f aca="false">IF(OR($M303="",$M303="ERR",$J303="",$K303="",$N303=""),0,IF($N303=0,IF(AND(OR(2=7,2=12),2&gt;=$K303,2&lt;=IF($L303="",12,$L303)),$J303,0),IF(AND(2&gt;=$K303,2&lt;=IF($L303="",12,$L303),MOD(2-$K303,$N303)=0),$J303,0)))</f>
        <v>0</v>
      </c>
      <c r="Q303" s="19" t="n">
        <f aca="false">IF(OR($M303="",$M303="ERR",$J303="",$K303="",$N303=""),0,IF($N303=0,IF(AND(OR(3=7,3=12),3&gt;=$K303,3&lt;=IF($L303="",12,$L303)),$J303,0),IF(AND(3&gt;=$K303,3&lt;=IF($L303="",12,$L303),MOD(3-$K303,$N303)=0),$J303,0)))</f>
        <v>0</v>
      </c>
      <c r="R303" s="19" t="n">
        <f aca="false">IF(OR($M303="",$M303="ERR",$J303="",$K303="",$N303=""),0,IF($N303=0,IF(AND(OR(4=7,4=12),4&gt;=$K303,4&lt;=IF($L303="",12,$L303)),$J303,0),IF(AND(4&gt;=$K303,4&lt;=IF($L303="",12,$L303),MOD(4-$K303,$N303)=0),$J303,0)))</f>
        <v>0</v>
      </c>
      <c r="S303" s="19" t="n">
        <f aca="false">IF(OR($M303="",$M303="ERR",$J303="",$K303="",$N303=""),0,IF($N303=0,IF(AND(OR(5=7,5=12),5&gt;=$K303,5&lt;=IF($L303="",12,$L303)),$J303,0),IF(AND(5&gt;=$K303,5&lt;=IF($L303="",12,$L303),MOD(5-$K303,$N303)=0),$J303,0)))</f>
        <v>0</v>
      </c>
      <c r="T303" s="19" t="n">
        <f aca="false">IF(OR($M303="",$M303="ERR",$J303="",$K303="",$N303=""),0,IF($N303=0,IF(AND(OR(6=7,6=12),6&gt;=$K303,6&lt;=IF($L303="",12,$L303)),$J303,0),IF(AND(6&gt;=$K303,6&lt;=IF($L303="",12,$L303),MOD(6-$K303,$N303)=0),$J303,0)))</f>
        <v>0</v>
      </c>
      <c r="U303" s="19" t="n">
        <f aca="false">IF(OR($M303="",$M303="ERR",$J303="",$K303="",$N303=""),0,IF($N303=0,IF(AND(OR(7=7,7=12),7&gt;=$K303,7&lt;=IF($L303="",12,$L303)),$J303,0),IF(AND(7&gt;=$K303,7&lt;=IF($L303="",12,$L303),MOD(7-$K303,$N303)=0),$J303,0)))</f>
        <v>0</v>
      </c>
      <c r="V303" s="19" t="n">
        <f aca="false">IF(OR($M303="",$M303="ERR",$J303="",$K303="",$N303=""),0,IF($N303=0,IF(AND(OR(8=7,8=12),8&gt;=$K303,8&lt;=IF($L303="",12,$L303)),$J303,0),IF(AND(8&gt;=$K303,8&lt;=IF($L303="",12,$L303),MOD(8-$K303,$N303)=0),$J303,0)))</f>
        <v>0</v>
      </c>
      <c r="W303" s="19" t="n">
        <f aca="false">IF(OR($M303="",$M303="ERR",$J303="",$K303="",$N303=""),0,IF($N303=0,IF(AND(OR(9=7,9=12),9&gt;=$K303,9&lt;=IF($L303="",12,$L303)),$J303,0),IF(AND(9&gt;=$K303,9&lt;=IF($L303="",12,$L303),MOD(9-$K303,$N303)=0),$J303,0)))</f>
        <v>0</v>
      </c>
      <c r="X303" s="19" t="n">
        <f aca="false">IF(OR($M303="",$M303="ERR",$J303="",$K303="",$N303=""),0,IF($N303=0,IF(AND(OR(10=7,10=12),10&gt;=$K303,10&lt;=IF($L303="",12,$L303)),$J303,0),IF(AND(10&gt;=$K303,10&lt;=IF($L303="",12,$L303),MOD(10-$K303,$N303)=0),$J303,0)))</f>
        <v>0</v>
      </c>
      <c r="Y303" s="19" t="n">
        <f aca="false">IF(OR($M303="",$M303="ERR",$J303="",$K303="",$N303=""),0,IF($N303=0,IF(AND(OR(11=7,11=12),11&gt;=$K303,11&lt;=IF($L303="",12,$L303)),$J303,0),IF(AND(11&gt;=$K303,11&lt;=IF($L303="",12,$L303),MOD(11-$K303,$N303)=0),$J303,0)))</f>
        <v>0</v>
      </c>
      <c r="Z303" s="19" t="n">
        <f aca="false">IF(OR($M303="",$M303="ERR",$J303="",$K303="",$N303=""),0,IF($N303=0,IF(AND(OR(12=7,12=12),12&gt;=$K303,12&lt;=IF($L303="",12,$L303)),$J303,0),IF(AND(12&gt;=$K303,12&lt;=IF($L303="",12,$L303),MOD(12-$K303,$N303)=0),$J303,0)))</f>
        <v>0</v>
      </c>
      <c r="AA303" s="36" t="n">
        <f aca="false">SUM(O303:Z303)</f>
        <v>0</v>
      </c>
      <c r="AB303" s="15" t="str">
        <f aca="false">IF(AND($B303="",$D303="",$J303=""),"",IF($B303="","Falta código",IF(ISNA(MATCH($B303,LST_COD,0)),"Código no registrado en Trabajadores",IF($E303="","Concepto no está en el catálogo",IF($M303="ERR","Retención de otro empleador: Origen = Otro empleador",IF(OR($J303="",$K303=""),"Falta monto o mes",IF(OR($K303&lt;1,$K303&gt;12),"Mes inicio inválido",IF(AND($L303&lt;&gt;"",OR($L303&lt;$K303,$L303&gt;12)),"Mes fin inválido",IF($N303="","Falta frecuencia",IF(AND($G303&lt;&gt;"Otro empleador",SUMPRODUCT(($O303:$Z303&lt;&gt;0)*(((COLUMN($O303:$Z303)-14)&lt;INDEX(Trabajadores!$M$6:$M$105,MATCH($B303,LST_COD,0)))+((COLUMN($O303:$Z303)-14)&gt;INDEX(Trabajadores!$N$6:$N$105,MATCH($B303,LST_COD,0)))))&gt;0),"Aviso: hay meses fuera del periodo laboral","OK"))))))))))</f>
        <v/>
      </c>
    </row>
    <row r="304" customFormat="false" ht="15" hidden="false" customHeight="false" outlineLevel="0" collapsed="false">
      <c r="A304" s="23" t="n">
        <v>299</v>
      </c>
      <c r="B304" s="7"/>
      <c r="C304" s="35" t="str">
        <f aca="false">IF($B304="","",IFERROR(INDEX(Trabajadores!$D$6:$D$105,MATCH($B304,LST_COD,0)),"¿Código?"))</f>
        <v/>
      </c>
      <c r="D304" s="30"/>
      <c r="E304" s="9" t="str">
        <f aca="false">IF($D304="","",IFERROR(VLOOKUP($D304,CONC_TABLA,2,FALSE()),""))</f>
        <v/>
      </c>
      <c r="F304" s="9" t="str">
        <f aca="false">IF($D304="","",IFERROR(VLOOKUP($D304,CONC_TABLA,3,FALSE()),""))</f>
        <v/>
      </c>
      <c r="G304" s="30"/>
      <c r="H304" s="30"/>
      <c r="I304" s="30"/>
      <c r="J304" s="29"/>
      <c r="K304" s="28"/>
      <c r="L304" s="28"/>
      <c r="M304" s="9" t="str">
        <f aca="false">IF(OR($B304="",$E304=""),"",IF($E304="INA","INA",IF($G304="Otro empleador",IF($E304="RET","RETO",IF($E304="ORD","OTO","OTX")),IF($E304="RET","ERR",$E304))))</f>
        <v/>
      </c>
      <c r="N304" s="9" t="str">
        <f aca="false">IF($I304="","",IFERROR(VLOOKUP($I304,FREC_TABLA,2,FALSE()),""))</f>
        <v/>
      </c>
      <c r="O304" s="19" t="n">
        <f aca="false">IF(OR($M304="",$M304="ERR",$J304="",$K304="",$N304=""),0,IF($N304=0,IF(AND(OR(1=7,1=12),1&gt;=$K304,1&lt;=IF($L304="",12,$L304)),$J304,0),IF(AND(1&gt;=$K304,1&lt;=IF($L304="",12,$L304),MOD(1-$K304,$N304)=0),$J304,0)))</f>
        <v>0</v>
      </c>
      <c r="P304" s="19" t="n">
        <f aca="false">IF(OR($M304="",$M304="ERR",$J304="",$K304="",$N304=""),0,IF($N304=0,IF(AND(OR(2=7,2=12),2&gt;=$K304,2&lt;=IF($L304="",12,$L304)),$J304,0),IF(AND(2&gt;=$K304,2&lt;=IF($L304="",12,$L304),MOD(2-$K304,$N304)=0),$J304,0)))</f>
        <v>0</v>
      </c>
      <c r="Q304" s="19" t="n">
        <f aca="false">IF(OR($M304="",$M304="ERR",$J304="",$K304="",$N304=""),0,IF($N304=0,IF(AND(OR(3=7,3=12),3&gt;=$K304,3&lt;=IF($L304="",12,$L304)),$J304,0),IF(AND(3&gt;=$K304,3&lt;=IF($L304="",12,$L304),MOD(3-$K304,$N304)=0),$J304,0)))</f>
        <v>0</v>
      </c>
      <c r="R304" s="19" t="n">
        <f aca="false">IF(OR($M304="",$M304="ERR",$J304="",$K304="",$N304=""),0,IF($N304=0,IF(AND(OR(4=7,4=12),4&gt;=$K304,4&lt;=IF($L304="",12,$L304)),$J304,0),IF(AND(4&gt;=$K304,4&lt;=IF($L304="",12,$L304),MOD(4-$K304,$N304)=0),$J304,0)))</f>
        <v>0</v>
      </c>
      <c r="S304" s="19" t="n">
        <f aca="false">IF(OR($M304="",$M304="ERR",$J304="",$K304="",$N304=""),0,IF($N304=0,IF(AND(OR(5=7,5=12),5&gt;=$K304,5&lt;=IF($L304="",12,$L304)),$J304,0),IF(AND(5&gt;=$K304,5&lt;=IF($L304="",12,$L304),MOD(5-$K304,$N304)=0),$J304,0)))</f>
        <v>0</v>
      </c>
      <c r="T304" s="19" t="n">
        <f aca="false">IF(OR($M304="",$M304="ERR",$J304="",$K304="",$N304=""),0,IF($N304=0,IF(AND(OR(6=7,6=12),6&gt;=$K304,6&lt;=IF($L304="",12,$L304)),$J304,0),IF(AND(6&gt;=$K304,6&lt;=IF($L304="",12,$L304),MOD(6-$K304,$N304)=0),$J304,0)))</f>
        <v>0</v>
      </c>
      <c r="U304" s="19" t="n">
        <f aca="false">IF(OR($M304="",$M304="ERR",$J304="",$K304="",$N304=""),0,IF($N304=0,IF(AND(OR(7=7,7=12),7&gt;=$K304,7&lt;=IF($L304="",12,$L304)),$J304,0),IF(AND(7&gt;=$K304,7&lt;=IF($L304="",12,$L304),MOD(7-$K304,$N304)=0),$J304,0)))</f>
        <v>0</v>
      </c>
      <c r="V304" s="19" t="n">
        <f aca="false">IF(OR($M304="",$M304="ERR",$J304="",$K304="",$N304=""),0,IF($N304=0,IF(AND(OR(8=7,8=12),8&gt;=$K304,8&lt;=IF($L304="",12,$L304)),$J304,0),IF(AND(8&gt;=$K304,8&lt;=IF($L304="",12,$L304),MOD(8-$K304,$N304)=0),$J304,0)))</f>
        <v>0</v>
      </c>
      <c r="W304" s="19" t="n">
        <f aca="false">IF(OR($M304="",$M304="ERR",$J304="",$K304="",$N304=""),0,IF($N304=0,IF(AND(OR(9=7,9=12),9&gt;=$K304,9&lt;=IF($L304="",12,$L304)),$J304,0),IF(AND(9&gt;=$K304,9&lt;=IF($L304="",12,$L304),MOD(9-$K304,$N304)=0),$J304,0)))</f>
        <v>0</v>
      </c>
      <c r="X304" s="19" t="n">
        <f aca="false">IF(OR($M304="",$M304="ERR",$J304="",$K304="",$N304=""),0,IF($N304=0,IF(AND(OR(10=7,10=12),10&gt;=$K304,10&lt;=IF($L304="",12,$L304)),$J304,0),IF(AND(10&gt;=$K304,10&lt;=IF($L304="",12,$L304),MOD(10-$K304,$N304)=0),$J304,0)))</f>
        <v>0</v>
      </c>
      <c r="Y304" s="19" t="n">
        <f aca="false">IF(OR($M304="",$M304="ERR",$J304="",$K304="",$N304=""),0,IF($N304=0,IF(AND(OR(11=7,11=12),11&gt;=$K304,11&lt;=IF($L304="",12,$L304)),$J304,0),IF(AND(11&gt;=$K304,11&lt;=IF($L304="",12,$L304),MOD(11-$K304,$N304)=0),$J304,0)))</f>
        <v>0</v>
      </c>
      <c r="Z304" s="19" t="n">
        <f aca="false">IF(OR($M304="",$M304="ERR",$J304="",$K304="",$N304=""),0,IF($N304=0,IF(AND(OR(12=7,12=12),12&gt;=$K304,12&lt;=IF($L304="",12,$L304)),$J304,0),IF(AND(12&gt;=$K304,12&lt;=IF($L304="",12,$L304),MOD(12-$K304,$N304)=0),$J304,0)))</f>
        <v>0</v>
      </c>
      <c r="AA304" s="36" t="n">
        <f aca="false">SUM(O304:Z304)</f>
        <v>0</v>
      </c>
      <c r="AB304" s="15" t="str">
        <f aca="false">IF(AND($B304="",$D304="",$J304=""),"",IF($B304="","Falta código",IF(ISNA(MATCH($B304,LST_COD,0)),"Código no registrado en Trabajadores",IF($E304="","Concepto no está en el catálogo",IF($M304="ERR","Retención de otro empleador: Origen = Otro empleador",IF(OR($J304="",$K304=""),"Falta monto o mes",IF(OR($K304&lt;1,$K304&gt;12),"Mes inicio inválido",IF(AND($L304&lt;&gt;"",OR($L304&lt;$K304,$L304&gt;12)),"Mes fin inválido",IF($N304="","Falta frecuencia",IF(AND($G304&lt;&gt;"Otro empleador",SUMPRODUCT(($O304:$Z304&lt;&gt;0)*(((COLUMN($O304:$Z304)-14)&lt;INDEX(Trabajadores!$M$6:$M$105,MATCH($B304,LST_COD,0)))+((COLUMN($O304:$Z304)-14)&gt;INDEX(Trabajadores!$N$6:$N$105,MATCH($B304,LST_COD,0)))))&gt;0),"Aviso: hay meses fuera del periodo laboral","OK"))))))))))</f>
        <v/>
      </c>
    </row>
    <row r="305" customFormat="false" ht="15" hidden="false" customHeight="false" outlineLevel="0" collapsed="false">
      <c r="A305" s="23" t="n">
        <v>300</v>
      </c>
      <c r="B305" s="7"/>
      <c r="C305" s="35" t="str">
        <f aca="false">IF($B305="","",IFERROR(INDEX(Trabajadores!$D$6:$D$105,MATCH($B305,LST_COD,0)),"¿Código?"))</f>
        <v/>
      </c>
      <c r="D305" s="30"/>
      <c r="E305" s="9" t="str">
        <f aca="false">IF($D305="","",IFERROR(VLOOKUP($D305,CONC_TABLA,2,FALSE()),""))</f>
        <v/>
      </c>
      <c r="F305" s="9" t="str">
        <f aca="false">IF($D305="","",IFERROR(VLOOKUP($D305,CONC_TABLA,3,FALSE()),""))</f>
        <v/>
      </c>
      <c r="G305" s="30"/>
      <c r="H305" s="30"/>
      <c r="I305" s="30"/>
      <c r="J305" s="29"/>
      <c r="K305" s="28"/>
      <c r="L305" s="28"/>
      <c r="M305" s="9" t="str">
        <f aca="false">IF(OR($B305="",$E305=""),"",IF($E305="INA","INA",IF($G305="Otro empleador",IF($E305="RET","RETO",IF($E305="ORD","OTO","OTX")),IF($E305="RET","ERR",$E305))))</f>
        <v/>
      </c>
      <c r="N305" s="9" t="str">
        <f aca="false">IF($I305="","",IFERROR(VLOOKUP($I305,FREC_TABLA,2,FALSE()),""))</f>
        <v/>
      </c>
      <c r="O305" s="19" t="n">
        <f aca="false">IF(OR($M305="",$M305="ERR",$J305="",$K305="",$N305=""),0,IF($N305=0,IF(AND(OR(1=7,1=12),1&gt;=$K305,1&lt;=IF($L305="",12,$L305)),$J305,0),IF(AND(1&gt;=$K305,1&lt;=IF($L305="",12,$L305),MOD(1-$K305,$N305)=0),$J305,0)))</f>
        <v>0</v>
      </c>
      <c r="P305" s="19" t="n">
        <f aca="false">IF(OR($M305="",$M305="ERR",$J305="",$K305="",$N305=""),0,IF($N305=0,IF(AND(OR(2=7,2=12),2&gt;=$K305,2&lt;=IF($L305="",12,$L305)),$J305,0),IF(AND(2&gt;=$K305,2&lt;=IF($L305="",12,$L305),MOD(2-$K305,$N305)=0),$J305,0)))</f>
        <v>0</v>
      </c>
      <c r="Q305" s="19" t="n">
        <f aca="false">IF(OR($M305="",$M305="ERR",$J305="",$K305="",$N305=""),0,IF($N305=0,IF(AND(OR(3=7,3=12),3&gt;=$K305,3&lt;=IF($L305="",12,$L305)),$J305,0),IF(AND(3&gt;=$K305,3&lt;=IF($L305="",12,$L305),MOD(3-$K305,$N305)=0),$J305,0)))</f>
        <v>0</v>
      </c>
      <c r="R305" s="19" t="n">
        <f aca="false">IF(OR($M305="",$M305="ERR",$J305="",$K305="",$N305=""),0,IF($N305=0,IF(AND(OR(4=7,4=12),4&gt;=$K305,4&lt;=IF($L305="",12,$L305)),$J305,0),IF(AND(4&gt;=$K305,4&lt;=IF($L305="",12,$L305),MOD(4-$K305,$N305)=0),$J305,0)))</f>
        <v>0</v>
      </c>
      <c r="S305" s="19" t="n">
        <f aca="false">IF(OR($M305="",$M305="ERR",$J305="",$K305="",$N305=""),0,IF($N305=0,IF(AND(OR(5=7,5=12),5&gt;=$K305,5&lt;=IF($L305="",12,$L305)),$J305,0),IF(AND(5&gt;=$K305,5&lt;=IF($L305="",12,$L305),MOD(5-$K305,$N305)=0),$J305,0)))</f>
        <v>0</v>
      </c>
      <c r="T305" s="19" t="n">
        <f aca="false">IF(OR($M305="",$M305="ERR",$J305="",$K305="",$N305=""),0,IF($N305=0,IF(AND(OR(6=7,6=12),6&gt;=$K305,6&lt;=IF($L305="",12,$L305)),$J305,0),IF(AND(6&gt;=$K305,6&lt;=IF($L305="",12,$L305),MOD(6-$K305,$N305)=0),$J305,0)))</f>
        <v>0</v>
      </c>
      <c r="U305" s="19" t="n">
        <f aca="false">IF(OR($M305="",$M305="ERR",$J305="",$K305="",$N305=""),0,IF($N305=0,IF(AND(OR(7=7,7=12),7&gt;=$K305,7&lt;=IF($L305="",12,$L305)),$J305,0),IF(AND(7&gt;=$K305,7&lt;=IF($L305="",12,$L305),MOD(7-$K305,$N305)=0),$J305,0)))</f>
        <v>0</v>
      </c>
      <c r="V305" s="19" t="n">
        <f aca="false">IF(OR($M305="",$M305="ERR",$J305="",$K305="",$N305=""),0,IF($N305=0,IF(AND(OR(8=7,8=12),8&gt;=$K305,8&lt;=IF($L305="",12,$L305)),$J305,0),IF(AND(8&gt;=$K305,8&lt;=IF($L305="",12,$L305),MOD(8-$K305,$N305)=0),$J305,0)))</f>
        <v>0</v>
      </c>
      <c r="W305" s="19" t="n">
        <f aca="false">IF(OR($M305="",$M305="ERR",$J305="",$K305="",$N305=""),0,IF($N305=0,IF(AND(OR(9=7,9=12),9&gt;=$K305,9&lt;=IF($L305="",12,$L305)),$J305,0),IF(AND(9&gt;=$K305,9&lt;=IF($L305="",12,$L305),MOD(9-$K305,$N305)=0),$J305,0)))</f>
        <v>0</v>
      </c>
      <c r="X305" s="19" t="n">
        <f aca="false">IF(OR($M305="",$M305="ERR",$J305="",$K305="",$N305=""),0,IF($N305=0,IF(AND(OR(10=7,10=12),10&gt;=$K305,10&lt;=IF($L305="",12,$L305)),$J305,0),IF(AND(10&gt;=$K305,10&lt;=IF($L305="",12,$L305),MOD(10-$K305,$N305)=0),$J305,0)))</f>
        <v>0</v>
      </c>
      <c r="Y305" s="19" t="n">
        <f aca="false">IF(OR($M305="",$M305="ERR",$J305="",$K305="",$N305=""),0,IF($N305=0,IF(AND(OR(11=7,11=12),11&gt;=$K305,11&lt;=IF($L305="",12,$L305)),$J305,0),IF(AND(11&gt;=$K305,11&lt;=IF($L305="",12,$L305),MOD(11-$K305,$N305)=0),$J305,0)))</f>
        <v>0</v>
      </c>
      <c r="Z305" s="19" t="n">
        <f aca="false">IF(OR($M305="",$M305="ERR",$J305="",$K305="",$N305=""),0,IF($N305=0,IF(AND(OR(12=7,12=12),12&gt;=$K305,12&lt;=IF($L305="",12,$L305)),$J305,0),IF(AND(12&gt;=$K305,12&lt;=IF($L305="",12,$L305),MOD(12-$K305,$N305)=0),$J305,0)))</f>
        <v>0</v>
      </c>
      <c r="AA305" s="36" t="n">
        <f aca="false">SUM(O305:Z305)</f>
        <v>0</v>
      </c>
      <c r="AB305" s="15" t="str">
        <f aca="false">IF(AND($B305="",$D305="",$J305=""),"",IF($B305="","Falta código",IF(ISNA(MATCH($B305,LST_COD,0)),"Código no registrado en Trabajadores",IF($E305="","Concepto no está en el catálogo",IF($M305="ERR","Retención de otro empleador: Origen = Otro empleador",IF(OR($J305="",$K305=""),"Falta monto o mes",IF(OR($K305&lt;1,$K305&gt;12),"Mes inicio inválido",IF(AND($L305&lt;&gt;"",OR($L305&lt;$K305,$L305&gt;12)),"Mes fin inválido",IF($N305="","Falta frecuencia",IF(AND($G305&lt;&gt;"Otro empleador",SUMPRODUCT(($O305:$Z305&lt;&gt;0)*(((COLUMN($O305:$Z305)-14)&lt;INDEX(Trabajadores!$M$6:$M$105,MATCH($B305,LST_COD,0)))+((COLUMN($O305:$Z305)-14)&gt;INDEX(Trabajadores!$N$6:$N$105,MATCH($B305,LST_COD,0)))))&gt;0),"Aviso: hay meses fuera del periodo laboral","OK"))))))))))</f>
        <v/>
      </c>
    </row>
    <row r="306" customFormat="false" ht="15" hidden="false" customHeight="false" outlineLevel="0" collapsed="false">
      <c r="A306" s="23" t="n">
        <v>301</v>
      </c>
      <c r="B306" s="7"/>
      <c r="C306" s="35" t="str">
        <f aca="false">IF($B306="","",IFERROR(INDEX(Trabajadores!$D$6:$D$105,MATCH($B306,LST_COD,0)),"¿Código?"))</f>
        <v/>
      </c>
      <c r="D306" s="30"/>
      <c r="E306" s="9" t="str">
        <f aca="false">IF($D306="","",IFERROR(VLOOKUP($D306,CONC_TABLA,2,FALSE()),""))</f>
        <v/>
      </c>
      <c r="F306" s="9" t="str">
        <f aca="false">IF($D306="","",IFERROR(VLOOKUP($D306,CONC_TABLA,3,FALSE()),""))</f>
        <v/>
      </c>
      <c r="G306" s="30"/>
      <c r="H306" s="30"/>
      <c r="I306" s="30"/>
      <c r="J306" s="29"/>
      <c r="K306" s="28"/>
      <c r="L306" s="28"/>
      <c r="M306" s="9" t="str">
        <f aca="false">IF(OR($B306="",$E306=""),"",IF($E306="INA","INA",IF($G306="Otro empleador",IF($E306="RET","RETO",IF($E306="ORD","OTO","OTX")),IF($E306="RET","ERR",$E306))))</f>
        <v/>
      </c>
      <c r="N306" s="9" t="str">
        <f aca="false">IF($I306="","",IFERROR(VLOOKUP($I306,FREC_TABLA,2,FALSE()),""))</f>
        <v/>
      </c>
      <c r="O306" s="19" t="n">
        <f aca="false">IF(OR($M306="",$M306="ERR",$J306="",$K306="",$N306=""),0,IF($N306=0,IF(AND(OR(1=7,1=12),1&gt;=$K306,1&lt;=IF($L306="",12,$L306)),$J306,0),IF(AND(1&gt;=$K306,1&lt;=IF($L306="",12,$L306),MOD(1-$K306,$N306)=0),$J306,0)))</f>
        <v>0</v>
      </c>
      <c r="P306" s="19" t="n">
        <f aca="false">IF(OR($M306="",$M306="ERR",$J306="",$K306="",$N306=""),0,IF($N306=0,IF(AND(OR(2=7,2=12),2&gt;=$K306,2&lt;=IF($L306="",12,$L306)),$J306,0),IF(AND(2&gt;=$K306,2&lt;=IF($L306="",12,$L306),MOD(2-$K306,$N306)=0),$J306,0)))</f>
        <v>0</v>
      </c>
      <c r="Q306" s="19" t="n">
        <f aca="false">IF(OR($M306="",$M306="ERR",$J306="",$K306="",$N306=""),0,IF($N306=0,IF(AND(OR(3=7,3=12),3&gt;=$K306,3&lt;=IF($L306="",12,$L306)),$J306,0),IF(AND(3&gt;=$K306,3&lt;=IF($L306="",12,$L306),MOD(3-$K306,$N306)=0),$J306,0)))</f>
        <v>0</v>
      </c>
      <c r="R306" s="19" t="n">
        <f aca="false">IF(OR($M306="",$M306="ERR",$J306="",$K306="",$N306=""),0,IF($N306=0,IF(AND(OR(4=7,4=12),4&gt;=$K306,4&lt;=IF($L306="",12,$L306)),$J306,0),IF(AND(4&gt;=$K306,4&lt;=IF($L306="",12,$L306),MOD(4-$K306,$N306)=0),$J306,0)))</f>
        <v>0</v>
      </c>
      <c r="S306" s="19" t="n">
        <f aca="false">IF(OR($M306="",$M306="ERR",$J306="",$K306="",$N306=""),0,IF($N306=0,IF(AND(OR(5=7,5=12),5&gt;=$K306,5&lt;=IF($L306="",12,$L306)),$J306,0),IF(AND(5&gt;=$K306,5&lt;=IF($L306="",12,$L306),MOD(5-$K306,$N306)=0),$J306,0)))</f>
        <v>0</v>
      </c>
      <c r="T306" s="19" t="n">
        <f aca="false">IF(OR($M306="",$M306="ERR",$J306="",$K306="",$N306=""),0,IF($N306=0,IF(AND(OR(6=7,6=12),6&gt;=$K306,6&lt;=IF($L306="",12,$L306)),$J306,0),IF(AND(6&gt;=$K306,6&lt;=IF($L306="",12,$L306),MOD(6-$K306,$N306)=0),$J306,0)))</f>
        <v>0</v>
      </c>
      <c r="U306" s="19" t="n">
        <f aca="false">IF(OR($M306="",$M306="ERR",$J306="",$K306="",$N306=""),0,IF($N306=0,IF(AND(OR(7=7,7=12),7&gt;=$K306,7&lt;=IF($L306="",12,$L306)),$J306,0),IF(AND(7&gt;=$K306,7&lt;=IF($L306="",12,$L306),MOD(7-$K306,$N306)=0),$J306,0)))</f>
        <v>0</v>
      </c>
      <c r="V306" s="19" t="n">
        <f aca="false">IF(OR($M306="",$M306="ERR",$J306="",$K306="",$N306=""),0,IF($N306=0,IF(AND(OR(8=7,8=12),8&gt;=$K306,8&lt;=IF($L306="",12,$L306)),$J306,0),IF(AND(8&gt;=$K306,8&lt;=IF($L306="",12,$L306),MOD(8-$K306,$N306)=0),$J306,0)))</f>
        <v>0</v>
      </c>
      <c r="W306" s="19" t="n">
        <f aca="false">IF(OR($M306="",$M306="ERR",$J306="",$K306="",$N306=""),0,IF($N306=0,IF(AND(OR(9=7,9=12),9&gt;=$K306,9&lt;=IF($L306="",12,$L306)),$J306,0),IF(AND(9&gt;=$K306,9&lt;=IF($L306="",12,$L306),MOD(9-$K306,$N306)=0),$J306,0)))</f>
        <v>0</v>
      </c>
      <c r="X306" s="19" t="n">
        <f aca="false">IF(OR($M306="",$M306="ERR",$J306="",$K306="",$N306=""),0,IF($N306=0,IF(AND(OR(10=7,10=12),10&gt;=$K306,10&lt;=IF($L306="",12,$L306)),$J306,0),IF(AND(10&gt;=$K306,10&lt;=IF($L306="",12,$L306),MOD(10-$K306,$N306)=0),$J306,0)))</f>
        <v>0</v>
      </c>
      <c r="Y306" s="19" t="n">
        <f aca="false">IF(OR($M306="",$M306="ERR",$J306="",$K306="",$N306=""),0,IF($N306=0,IF(AND(OR(11=7,11=12),11&gt;=$K306,11&lt;=IF($L306="",12,$L306)),$J306,0),IF(AND(11&gt;=$K306,11&lt;=IF($L306="",12,$L306),MOD(11-$K306,$N306)=0),$J306,0)))</f>
        <v>0</v>
      </c>
      <c r="Z306" s="19" t="n">
        <f aca="false">IF(OR($M306="",$M306="ERR",$J306="",$K306="",$N306=""),0,IF($N306=0,IF(AND(OR(12=7,12=12),12&gt;=$K306,12&lt;=IF($L306="",12,$L306)),$J306,0),IF(AND(12&gt;=$K306,12&lt;=IF($L306="",12,$L306),MOD(12-$K306,$N306)=0),$J306,0)))</f>
        <v>0</v>
      </c>
      <c r="AA306" s="36" t="n">
        <f aca="false">SUM(O306:Z306)</f>
        <v>0</v>
      </c>
      <c r="AB306" s="15" t="str">
        <f aca="false">IF(AND($B306="",$D306="",$J306=""),"",IF($B306="","Falta código",IF(ISNA(MATCH($B306,LST_COD,0)),"Código no registrado en Trabajadores",IF($E306="","Concepto no está en el catálogo",IF($M306="ERR","Retención de otro empleador: Origen = Otro empleador",IF(OR($J306="",$K306=""),"Falta monto o mes",IF(OR($K306&lt;1,$K306&gt;12),"Mes inicio inválido",IF(AND($L306&lt;&gt;"",OR($L306&lt;$K306,$L306&gt;12)),"Mes fin inválido",IF($N306="","Falta frecuencia",IF(AND($G306&lt;&gt;"Otro empleador",SUMPRODUCT(($O306:$Z306&lt;&gt;0)*(((COLUMN($O306:$Z306)-14)&lt;INDEX(Trabajadores!$M$6:$M$105,MATCH($B306,LST_COD,0)))+((COLUMN($O306:$Z306)-14)&gt;INDEX(Trabajadores!$N$6:$N$105,MATCH($B306,LST_COD,0)))))&gt;0),"Aviso: hay meses fuera del periodo laboral","OK"))))))))))</f>
        <v/>
      </c>
    </row>
    <row r="307" customFormat="false" ht="15" hidden="false" customHeight="false" outlineLevel="0" collapsed="false">
      <c r="A307" s="23" t="n">
        <v>302</v>
      </c>
      <c r="B307" s="7"/>
      <c r="C307" s="35" t="str">
        <f aca="false">IF($B307="","",IFERROR(INDEX(Trabajadores!$D$6:$D$105,MATCH($B307,LST_COD,0)),"¿Código?"))</f>
        <v/>
      </c>
      <c r="D307" s="30"/>
      <c r="E307" s="9" t="str">
        <f aca="false">IF($D307="","",IFERROR(VLOOKUP($D307,CONC_TABLA,2,FALSE()),""))</f>
        <v/>
      </c>
      <c r="F307" s="9" t="str">
        <f aca="false">IF($D307="","",IFERROR(VLOOKUP($D307,CONC_TABLA,3,FALSE()),""))</f>
        <v/>
      </c>
      <c r="G307" s="30"/>
      <c r="H307" s="30"/>
      <c r="I307" s="30"/>
      <c r="J307" s="29"/>
      <c r="K307" s="28"/>
      <c r="L307" s="28"/>
      <c r="M307" s="9" t="str">
        <f aca="false">IF(OR($B307="",$E307=""),"",IF($E307="INA","INA",IF($G307="Otro empleador",IF($E307="RET","RETO",IF($E307="ORD","OTO","OTX")),IF($E307="RET","ERR",$E307))))</f>
        <v/>
      </c>
      <c r="N307" s="9" t="str">
        <f aca="false">IF($I307="","",IFERROR(VLOOKUP($I307,FREC_TABLA,2,FALSE()),""))</f>
        <v/>
      </c>
      <c r="O307" s="19" t="n">
        <f aca="false">IF(OR($M307="",$M307="ERR",$J307="",$K307="",$N307=""),0,IF($N307=0,IF(AND(OR(1=7,1=12),1&gt;=$K307,1&lt;=IF($L307="",12,$L307)),$J307,0),IF(AND(1&gt;=$K307,1&lt;=IF($L307="",12,$L307),MOD(1-$K307,$N307)=0),$J307,0)))</f>
        <v>0</v>
      </c>
      <c r="P307" s="19" t="n">
        <f aca="false">IF(OR($M307="",$M307="ERR",$J307="",$K307="",$N307=""),0,IF($N307=0,IF(AND(OR(2=7,2=12),2&gt;=$K307,2&lt;=IF($L307="",12,$L307)),$J307,0),IF(AND(2&gt;=$K307,2&lt;=IF($L307="",12,$L307),MOD(2-$K307,$N307)=0),$J307,0)))</f>
        <v>0</v>
      </c>
      <c r="Q307" s="19" t="n">
        <f aca="false">IF(OR($M307="",$M307="ERR",$J307="",$K307="",$N307=""),0,IF($N307=0,IF(AND(OR(3=7,3=12),3&gt;=$K307,3&lt;=IF($L307="",12,$L307)),$J307,0),IF(AND(3&gt;=$K307,3&lt;=IF($L307="",12,$L307),MOD(3-$K307,$N307)=0),$J307,0)))</f>
        <v>0</v>
      </c>
      <c r="R307" s="19" t="n">
        <f aca="false">IF(OR($M307="",$M307="ERR",$J307="",$K307="",$N307=""),0,IF($N307=0,IF(AND(OR(4=7,4=12),4&gt;=$K307,4&lt;=IF($L307="",12,$L307)),$J307,0),IF(AND(4&gt;=$K307,4&lt;=IF($L307="",12,$L307),MOD(4-$K307,$N307)=0),$J307,0)))</f>
        <v>0</v>
      </c>
      <c r="S307" s="19" t="n">
        <f aca="false">IF(OR($M307="",$M307="ERR",$J307="",$K307="",$N307=""),0,IF($N307=0,IF(AND(OR(5=7,5=12),5&gt;=$K307,5&lt;=IF($L307="",12,$L307)),$J307,0),IF(AND(5&gt;=$K307,5&lt;=IF($L307="",12,$L307),MOD(5-$K307,$N307)=0),$J307,0)))</f>
        <v>0</v>
      </c>
      <c r="T307" s="19" t="n">
        <f aca="false">IF(OR($M307="",$M307="ERR",$J307="",$K307="",$N307=""),0,IF($N307=0,IF(AND(OR(6=7,6=12),6&gt;=$K307,6&lt;=IF($L307="",12,$L307)),$J307,0),IF(AND(6&gt;=$K307,6&lt;=IF($L307="",12,$L307),MOD(6-$K307,$N307)=0),$J307,0)))</f>
        <v>0</v>
      </c>
      <c r="U307" s="19" t="n">
        <f aca="false">IF(OR($M307="",$M307="ERR",$J307="",$K307="",$N307=""),0,IF($N307=0,IF(AND(OR(7=7,7=12),7&gt;=$K307,7&lt;=IF($L307="",12,$L307)),$J307,0),IF(AND(7&gt;=$K307,7&lt;=IF($L307="",12,$L307),MOD(7-$K307,$N307)=0),$J307,0)))</f>
        <v>0</v>
      </c>
      <c r="V307" s="19" t="n">
        <f aca="false">IF(OR($M307="",$M307="ERR",$J307="",$K307="",$N307=""),0,IF($N307=0,IF(AND(OR(8=7,8=12),8&gt;=$K307,8&lt;=IF($L307="",12,$L307)),$J307,0),IF(AND(8&gt;=$K307,8&lt;=IF($L307="",12,$L307),MOD(8-$K307,$N307)=0),$J307,0)))</f>
        <v>0</v>
      </c>
      <c r="W307" s="19" t="n">
        <f aca="false">IF(OR($M307="",$M307="ERR",$J307="",$K307="",$N307=""),0,IF($N307=0,IF(AND(OR(9=7,9=12),9&gt;=$K307,9&lt;=IF($L307="",12,$L307)),$J307,0),IF(AND(9&gt;=$K307,9&lt;=IF($L307="",12,$L307),MOD(9-$K307,$N307)=0),$J307,0)))</f>
        <v>0</v>
      </c>
      <c r="X307" s="19" t="n">
        <f aca="false">IF(OR($M307="",$M307="ERR",$J307="",$K307="",$N307=""),0,IF($N307=0,IF(AND(OR(10=7,10=12),10&gt;=$K307,10&lt;=IF($L307="",12,$L307)),$J307,0),IF(AND(10&gt;=$K307,10&lt;=IF($L307="",12,$L307),MOD(10-$K307,$N307)=0),$J307,0)))</f>
        <v>0</v>
      </c>
      <c r="Y307" s="19" t="n">
        <f aca="false">IF(OR($M307="",$M307="ERR",$J307="",$K307="",$N307=""),0,IF($N307=0,IF(AND(OR(11=7,11=12),11&gt;=$K307,11&lt;=IF($L307="",12,$L307)),$J307,0),IF(AND(11&gt;=$K307,11&lt;=IF($L307="",12,$L307),MOD(11-$K307,$N307)=0),$J307,0)))</f>
        <v>0</v>
      </c>
      <c r="Z307" s="19" t="n">
        <f aca="false">IF(OR($M307="",$M307="ERR",$J307="",$K307="",$N307=""),0,IF($N307=0,IF(AND(OR(12=7,12=12),12&gt;=$K307,12&lt;=IF($L307="",12,$L307)),$J307,0),IF(AND(12&gt;=$K307,12&lt;=IF($L307="",12,$L307),MOD(12-$K307,$N307)=0),$J307,0)))</f>
        <v>0</v>
      </c>
      <c r="AA307" s="36" t="n">
        <f aca="false">SUM(O307:Z307)</f>
        <v>0</v>
      </c>
      <c r="AB307" s="15" t="str">
        <f aca="false">IF(AND($B307="",$D307="",$J307=""),"",IF($B307="","Falta código",IF(ISNA(MATCH($B307,LST_COD,0)),"Código no registrado en Trabajadores",IF($E307="","Concepto no está en el catálogo",IF($M307="ERR","Retención de otro empleador: Origen = Otro empleador",IF(OR($J307="",$K307=""),"Falta monto o mes",IF(OR($K307&lt;1,$K307&gt;12),"Mes inicio inválido",IF(AND($L307&lt;&gt;"",OR($L307&lt;$K307,$L307&gt;12)),"Mes fin inválido",IF($N307="","Falta frecuencia",IF(AND($G307&lt;&gt;"Otro empleador",SUMPRODUCT(($O307:$Z307&lt;&gt;0)*(((COLUMN($O307:$Z307)-14)&lt;INDEX(Trabajadores!$M$6:$M$105,MATCH($B307,LST_COD,0)))+((COLUMN($O307:$Z307)-14)&gt;INDEX(Trabajadores!$N$6:$N$105,MATCH($B307,LST_COD,0)))))&gt;0),"Aviso: hay meses fuera del periodo laboral","OK"))))))))))</f>
        <v/>
      </c>
    </row>
    <row r="308" customFormat="false" ht="15" hidden="false" customHeight="false" outlineLevel="0" collapsed="false">
      <c r="A308" s="23" t="n">
        <v>303</v>
      </c>
      <c r="B308" s="7"/>
      <c r="C308" s="35" t="str">
        <f aca="false">IF($B308="","",IFERROR(INDEX(Trabajadores!$D$6:$D$105,MATCH($B308,LST_COD,0)),"¿Código?"))</f>
        <v/>
      </c>
      <c r="D308" s="30"/>
      <c r="E308" s="9" t="str">
        <f aca="false">IF($D308="","",IFERROR(VLOOKUP($D308,CONC_TABLA,2,FALSE()),""))</f>
        <v/>
      </c>
      <c r="F308" s="9" t="str">
        <f aca="false">IF($D308="","",IFERROR(VLOOKUP($D308,CONC_TABLA,3,FALSE()),""))</f>
        <v/>
      </c>
      <c r="G308" s="30"/>
      <c r="H308" s="30"/>
      <c r="I308" s="30"/>
      <c r="J308" s="29"/>
      <c r="K308" s="28"/>
      <c r="L308" s="28"/>
      <c r="M308" s="9" t="str">
        <f aca="false">IF(OR($B308="",$E308=""),"",IF($E308="INA","INA",IF($G308="Otro empleador",IF($E308="RET","RETO",IF($E308="ORD","OTO","OTX")),IF($E308="RET","ERR",$E308))))</f>
        <v/>
      </c>
      <c r="N308" s="9" t="str">
        <f aca="false">IF($I308="","",IFERROR(VLOOKUP($I308,FREC_TABLA,2,FALSE()),""))</f>
        <v/>
      </c>
      <c r="O308" s="19" t="n">
        <f aca="false">IF(OR($M308="",$M308="ERR",$J308="",$K308="",$N308=""),0,IF($N308=0,IF(AND(OR(1=7,1=12),1&gt;=$K308,1&lt;=IF($L308="",12,$L308)),$J308,0),IF(AND(1&gt;=$K308,1&lt;=IF($L308="",12,$L308),MOD(1-$K308,$N308)=0),$J308,0)))</f>
        <v>0</v>
      </c>
      <c r="P308" s="19" t="n">
        <f aca="false">IF(OR($M308="",$M308="ERR",$J308="",$K308="",$N308=""),0,IF($N308=0,IF(AND(OR(2=7,2=12),2&gt;=$K308,2&lt;=IF($L308="",12,$L308)),$J308,0),IF(AND(2&gt;=$K308,2&lt;=IF($L308="",12,$L308),MOD(2-$K308,$N308)=0),$J308,0)))</f>
        <v>0</v>
      </c>
      <c r="Q308" s="19" t="n">
        <f aca="false">IF(OR($M308="",$M308="ERR",$J308="",$K308="",$N308=""),0,IF($N308=0,IF(AND(OR(3=7,3=12),3&gt;=$K308,3&lt;=IF($L308="",12,$L308)),$J308,0),IF(AND(3&gt;=$K308,3&lt;=IF($L308="",12,$L308),MOD(3-$K308,$N308)=0),$J308,0)))</f>
        <v>0</v>
      </c>
      <c r="R308" s="19" t="n">
        <f aca="false">IF(OR($M308="",$M308="ERR",$J308="",$K308="",$N308=""),0,IF($N308=0,IF(AND(OR(4=7,4=12),4&gt;=$K308,4&lt;=IF($L308="",12,$L308)),$J308,0),IF(AND(4&gt;=$K308,4&lt;=IF($L308="",12,$L308),MOD(4-$K308,$N308)=0),$J308,0)))</f>
        <v>0</v>
      </c>
      <c r="S308" s="19" t="n">
        <f aca="false">IF(OR($M308="",$M308="ERR",$J308="",$K308="",$N308=""),0,IF($N308=0,IF(AND(OR(5=7,5=12),5&gt;=$K308,5&lt;=IF($L308="",12,$L308)),$J308,0),IF(AND(5&gt;=$K308,5&lt;=IF($L308="",12,$L308),MOD(5-$K308,$N308)=0),$J308,0)))</f>
        <v>0</v>
      </c>
      <c r="T308" s="19" t="n">
        <f aca="false">IF(OR($M308="",$M308="ERR",$J308="",$K308="",$N308=""),0,IF($N308=0,IF(AND(OR(6=7,6=12),6&gt;=$K308,6&lt;=IF($L308="",12,$L308)),$J308,0),IF(AND(6&gt;=$K308,6&lt;=IF($L308="",12,$L308),MOD(6-$K308,$N308)=0),$J308,0)))</f>
        <v>0</v>
      </c>
      <c r="U308" s="19" t="n">
        <f aca="false">IF(OR($M308="",$M308="ERR",$J308="",$K308="",$N308=""),0,IF($N308=0,IF(AND(OR(7=7,7=12),7&gt;=$K308,7&lt;=IF($L308="",12,$L308)),$J308,0),IF(AND(7&gt;=$K308,7&lt;=IF($L308="",12,$L308),MOD(7-$K308,$N308)=0),$J308,0)))</f>
        <v>0</v>
      </c>
      <c r="V308" s="19" t="n">
        <f aca="false">IF(OR($M308="",$M308="ERR",$J308="",$K308="",$N308=""),0,IF($N308=0,IF(AND(OR(8=7,8=12),8&gt;=$K308,8&lt;=IF($L308="",12,$L308)),$J308,0),IF(AND(8&gt;=$K308,8&lt;=IF($L308="",12,$L308),MOD(8-$K308,$N308)=0),$J308,0)))</f>
        <v>0</v>
      </c>
      <c r="W308" s="19" t="n">
        <f aca="false">IF(OR($M308="",$M308="ERR",$J308="",$K308="",$N308=""),0,IF($N308=0,IF(AND(OR(9=7,9=12),9&gt;=$K308,9&lt;=IF($L308="",12,$L308)),$J308,0),IF(AND(9&gt;=$K308,9&lt;=IF($L308="",12,$L308),MOD(9-$K308,$N308)=0),$J308,0)))</f>
        <v>0</v>
      </c>
      <c r="X308" s="19" t="n">
        <f aca="false">IF(OR($M308="",$M308="ERR",$J308="",$K308="",$N308=""),0,IF($N308=0,IF(AND(OR(10=7,10=12),10&gt;=$K308,10&lt;=IF($L308="",12,$L308)),$J308,0),IF(AND(10&gt;=$K308,10&lt;=IF($L308="",12,$L308),MOD(10-$K308,$N308)=0),$J308,0)))</f>
        <v>0</v>
      </c>
      <c r="Y308" s="19" t="n">
        <f aca="false">IF(OR($M308="",$M308="ERR",$J308="",$K308="",$N308=""),0,IF($N308=0,IF(AND(OR(11=7,11=12),11&gt;=$K308,11&lt;=IF($L308="",12,$L308)),$J308,0),IF(AND(11&gt;=$K308,11&lt;=IF($L308="",12,$L308),MOD(11-$K308,$N308)=0),$J308,0)))</f>
        <v>0</v>
      </c>
      <c r="Z308" s="19" t="n">
        <f aca="false">IF(OR($M308="",$M308="ERR",$J308="",$K308="",$N308=""),0,IF($N308=0,IF(AND(OR(12=7,12=12),12&gt;=$K308,12&lt;=IF($L308="",12,$L308)),$J308,0),IF(AND(12&gt;=$K308,12&lt;=IF($L308="",12,$L308),MOD(12-$K308,$N308)=0),$J308,0)))</f>
        <v>0</v>
      </c>
      <c r="AA308" s="36" t="n">
        <f aca="false">SUM(O308:Z308)</f>
        <v>0</v>
      </c>
      <c r="AB308" s="15" t="str">
        <f aca="false">IF(AND($B308="",$D308="",$J308=""),"",IF($B308="","Falta código",IF(ISNA(MATCH($B308,LST_COD,0)),"Código no registrado en Trabajadores",IF($E308="","Concepto no está en el catálogo",IF($M308="ERR","Retención de otro empleador: Origen = Otro empleador",IF(OR($J308="",$K308=""),"Falta monto o mes",IF(OR($K308&lt;1,$K308&gt;12),"Mes inicio inválido",IF(AND($L308&lt;&gt;"",OR($L308&lt;$K308,$L308&gt;12)),"Mes fin inválido",IF($N308="","Falta frecuencia",IF(AND($G308&lt;&gt;"Otro empleador",SUMPRODUCT(($O308:$Z308&lt;&gt;0)*(((COLUMN($O308:$Z308)-14)&lt;INDEX(Trabajadores!$M$6:$M$105,MATCH($B308,LST_COD,0)))+((COLUMN($O308:$Z308)-14)&gt;INDEX(Trabajadores!$N$6:$N$105,MATCH($B308,LST_COD,0)))))&gt;0),"Aviso: hay meses fuera del periodo laboral","OK"))))))))))</f>
        <v/>
      </c>
    </row>
    <row r="309" customFormat="false" ht="15" hidden="false" customHeight="false" outlineLevel="0" collapsed="false">
      <c r="A309" s="23" t="n">
        <v>304</v>
      </c>
      <c r="B309" s="7"/>
      <c r="C309" s="35" t="str">
        <f aca="false">IF($B309="","",IFERROR(INDEX(Trabajadores!$D$6:$D$105,MATCH($B309,LST_COD,0)),"¿Código?"))</f>
        <v/>
      </c>
      <c r="D309" s="30"/>
      <c r="E309" s="9" t="str">
        <f aca="false">IF($D309="","",IFERROR(VLOOKUP($D309,CONC_TABLA,2,FALSE()),""))</f>
        <v/>
      </c>
      <c r="F309" s="9" t="str">
        <f aca="false">IF($D309="","",IFERROR(VLOOKUP($D309,CONC_TABLA,3,FALSE()),""))</f>
        <v/>
      </c>
      <c r="G309" s="30"/>
      <c r="H309" s="30"/>
      <c r="I309" s="30"/>
      <c r="J309" s="29"/>
      <c r="K309" s="28"/>
      <c r="L309" s="28"/>
      <c r="M309" s="9" t="str">
        <f aca="false">IF(OR($B309="",$E309=""),"",IF($E309="INA","INA",IF($G309="Otro empleador",IF($E309="RET","RETO",IF($E309="ORD","OTO","OTX")),IF($E309="RET","ERR",$E309))))</f>
        <v/>
      </c>
      <c r="N309" s="9" t="str">
        <f aca="false">IF($I309="","",IFERROR(VLOOKUP($I309,FREC_TABLA,2,FALSE()),""))</f>
        <v/>
      </c>
      <c r="O309" s="19" t="n">
        <f aca="false">IF(OR($M309="",$M309="ERR",$J309="",$K309="",$N309=""),0,IF($N309=0,IF(AND(OR(1=7,1=12),1&gt;=$K309,1&lt;=IF($L309="",12,$L309)),$J309,0),IF(AND(1&gt;=$K309,1&lt;=IF($L309="",12,$L309),MOD(1-$K309,$N309)=0),$J309,0)))</f>
        <v>0</v>
      </c>
      <c r="P309" s="19" t="n">
        <f aca="false">IF(OR($M309="",$M309="ERR",$J309="",$K309="",$N309=""),0,IF($N309=0,IF(AND(OR(2=7,2=12),2&gt;=$K309,2&lt;=IF($L309="",12,$L309)),$J309,0),IF(AND(2&gt;=$K309,2&lt;=IF($L309="",12,$L309),MOD(2-$K309,$N309)=0),$J309,0)))</f>
        <v>0</v>
      </c>
      <c r="Q309" s="19" t="n">
        <f aca="false">IF(OR($M309="",$M309="ERR",$J309="",$K309="",$N309=""),0,IF($N309=0,IF(AND(OR(3=7,3=12),3&gt;=$K309,3&lt;=IF($L309="",12,$L309)),$J309,0),IF(AND(3&gt;=$K309,3&lt;=IF($L309="",12,$L309),MOD(3-$K309,$N309)=0),$J309,0)))</f>
        <v>0</v>
      </c>
      <c r="R309" s="19" t="n">
        <f aca="false">IF(OR($M309="",$M309="ERR",$J309="",$K309="",$N309=""),0,IF($N309=0,IF(AND(OR(4=7,4=12),4&gt;=$K309,4&lt;=IF($L309="",12,$L309)),$J309,0),IF(AND(4&gt;=$K309,4&lt;=IF($L309="",12,$L309),MOD(4-$K309,$N309)=0),$J309,0)))</f>
        <v>0</v>
      </c>
      <c r="S309" s="19" t="n">
        <f aca="false">IF(OR($M309="",$M309="ERR",$J309="",$K309="",$N309=""),0,IF($N309=0,IF(AND(OR(5=7,5=12),5&gt;=$K309,5&lt;=IF($L309="",12,$L309)),$J309,0),IF(AND(5&gt;=$K309,5&lt;=IF($L309="",12,$L309),MOD(5-$K309,$N309)=0),$J309,0)))</f>
        <v>0</v>
      </c>
      <c r="T309" s="19" t="n">
        <f aca="false">IF(OR($M309="",$M309="ERR",$J309="",$K309="",$N309=""),0,IF($N309=0,IF(AND(OR(6=7,6=12),6&gt;=$K309,6&lt;=IF($L309="",12,$L309)),$J309,0),IF(AND(6&gt;=$K309,6&lt;=IF($L309="",12,$L309),MOD(6-$K309,$N309)=0),$J309,0)))</f>
        <v>0</v>
      </c>
      <c r="U309" s="19" t="n">
        <f aca="false">IF(OR($M309="",$M309="ERR",$J309="",$K309="",$N309=""),0,IF($N309=0,IF(AND(OR(7=7,7=12),7&gt;=$K309,7&lt;=IF($L309="",12,$L309)),$J309,0),IF(AND(7&gt;=$K309,7&lt;=IF($L309="",12,$L309),MOD(7-$K309,$N309)=0),$J309,0)))</f>
        <v>0</v>
      </c>
      <c r="V309" s="19" t="n">
        <f aca="false">IF(OR($M309="",$M309="ERR",$J309="",$K309="",$N309=""),0,IF($N309=0,IF(AND(OR(8=7,8=12),8&gt;=$K309,8&lt;=IF($L309="",12,$L309)),$J309,0),IF(AND(8&gt;=$K309,8&lt;=IF($L309="",12,$L309),MOD(8-$K309,$N309)=0),$J309,0)))</f>
        <v>0</v>
      </c>
      <c r="W309" s="19" t="n">
        <f aca="false">IF(OR($M309="",$M309="ERR",$J309="",$K309="",$N309=""),0,IF($N309=0,IF(AND(OR(9=7,9=12),9&gt;=$K309,9&lt;=IF($L309="",12,$L309)),$J309,0),IF(AND(9&gt;=$K309,9&lt;=IF($L309="",12,$L309),MOD(9-$K309,$N309)=0),$J309,0)))</f>
        <v>0</v>
      </c>
      <c r="X309" s="19" t="n">
        <f aca="false">IF(OR($M309="",$M309="ERR",$J309="",$K309="",$N309=""),0,IF($N309=0,IF(AND(OR(10=7,10=12),10&gt;=$K309,10&lt;=IF($L309="",12,$L309)),$J309,0),IF(AND(10&gt;=$K309,10&lt;=IF($L309="",12,$L309),MOD(10-$K309,$N309)=0),$J309,0)))</f>
        <v>0</v>
      </c>
      <c r="Y309" s="19" t="n">
        <f aca="false">IF(OR($M309="",$M309="ERR",$J309="",$K309="",$N309=""),0,IF($N309=0,IF(AND(OR(11=7,11=12),11&gt;=$K309,11&lt;=IF($L309="",12,$L309)),$J309,0),IF(AND(11&gt;=$K309,11&lt;=IF($L309="",12,$L309),MOD(11-$K309,$N309)=0),$J309,0)))</f>
        <v>0</v>
      </c>
      <c r="Z309" s="19" t="n">
        <f aca="false">IF(OR($M309="",$M309="ERR",$J309="",$K309="",$N309=""),0,IF($N309=0,IF(AND(OR(12=7,12=12),12&gt;=$K309,12&lt;=IF($L309="",12,$L309)),$J309,0),IF(AND(12&gt;=$K309,12&lt;=IF($L309="",12,$L309),MOD(12-$K309,$N309)=0),$J309,0)))</f>
        <v>0</v>
      </c>
      <c r="AA309" s="36" t="n">
        <f aca="false">SUM(O309:Z309)</f>
        <v>0</v>
      </c>
      <c r="AB309" s="15" t="str">
        <f aca="false">IF(AND($B309="",$D309="",$J309=""),"",IF($B309="","Falta código",IF(ISNA(MATCH($B309,LST_COD,0)),"Código no registrado en Trabajadores",IF($E309="","Concepto no está en el catálogo",IF($M309="ERR","Retención de otro empleador: Origen = Otro empleador",IF(OR($J309="",$K309=""),"Falta monto o mes",IF(OR($K309&lt;1,$K309&gt;12),"Mes inicio inválido",IF(AND($L309&lt;&gt;"",OR($L309&lt;$K309,$L309&gt;12)),"Mes fin inválido",IF($N309="","Falta frecuencia",IF(AND($G309&lt;&gt;"Otro empleador",SUMPRODUCT(($O309:$Z309&lt;&gt;0)*(((COLUMN($O309:$Z309)-14)&lt;INDEX(Trabajadores!$M$6:$M$105,MATCH($B309,LST_COD,0)))+((COLUMN($O309:$Z309)-14)&gt;INDEX(Trabajadores!$N$6:$N$105,MATCH($B309,LST_COD,0)))))&gt;0),"Aviso: hay meses fuera del periodo laboral","OK"))))))))))</f>
        <v/>
      </c>
    </row>
    <row r="310" customFormat="false" ht="15" hidden="false" customHeight="false" outlineLevel="0" collapsed="false">
      <c r="A310" s="23" t="n">
        <v>305</v>
      </c>
      <c r="B310" s="7"/>
      <c r="C310" s="35" t="str">
        <f aca="false">IF($B310="","",IFERROR(INDEX(Trabajadores!$D$6:$D$105,MATCH($B310,LST_COD,0)),"¿Código?"))</f>
        <v/>
      </c>
      <c r="D310" s="30"/>
      <c r="E310" s="9" t="str">
        <f aca="false">IF($D310="","",IFERROR(VLOOKUP($D310,CONC_TABLA,2,FALSE()),""))</f>
        <v/>
      </c>
      <c r="F310" s="9" t="str">
        <f aca="false">IF($D310="","",IFERROR(VLOOKUP($D310,CONC_TABLA,3,FALSE()),""))</f>
        <v/>
      </c>
      <c r="G310" s="30"/>
      <c r="H310" s="30"/>
      <c r="I310" s="30"/>
      <c r="J310" s="29"/>
      <c r="K310" s="28"/>
      <c r="L310" s="28"/>
      <c r="M310" s="9" t="str">
        <f aca="false">IF(OR($B310="",$E310=""),"",IF($E310="INA","INA",IF($G310="Otro empleador",IF($E310="RET","RETO",IF($E310="ORD","OTO","OTX")),IF($E310="RET","ERR",$E310))))</f>
        <v/>
      </c>
      <c r="N310" s="9" t="str">
        <f aca="false">IF($I310="","",IFERROR(VLOOKUP($I310,FREC_TABLA,2,FALSE()),""))</f>
        <v/>
      </c>
      <c r="O310" s="19" t="n">
        <f aca="false">IF(OR($M310="",$M310="ERR",$J310="",$K310="",$N310=""),0,IF($N310=0,IF(AND(OR(1=7,1=12),1&gt;=$K310,1&lt;=IF($L310="",12,$L310)),$J310,0),IF(AND(1&gt;=$K310,1&lt;=IF($L310="",12,$L310),MOD(1-$K310,$N310)=0),$J310,0)))</f>
        <v>0</v>
      </c>
      <c r="P310" s="19" t="n">
        <f aca="false">IF(OR($M310="",$M310="ERR",$J310="",$K310="",$N310=""),0,IF($N310=0,IF(AND(OR(2=7,2=12),2&gt;=$K310,2&lt;=IF($L310="",12,$L310)),$J310,0),IF(AND(2&gt;=$K310,2&lt;=IF($L310="",12,$L310),MOD(2-$K310,$N310)=0),$J310,0)))</f>
        <v>0</v>
      </c>
      <c r="Q310" s="19" t="n">
        <f aca="false">IF(OR($M310="",$M310="ERR",$J310="",$K310="",$N310=""),0,IF($N310=0,IF(AND(OR(3=7,3=12),3&gt;=$K310,3&lt;=IF($L310="",12,$L310)),$J310,0),IF(AND(3&gt;=$K310,3&lt;=IF($L310="",12,$L310),MOD(3-$K310,$N310)=0),$J310,0)))</f>
        <v>0</v>
      </c>
      <c r="R310" s="19" t="n">
        <f aca="false">IF(OR($M310="",$M310="ERR",$J310="",$K310="",$N310=""),0,IF($N310=0,IF(AND(OR(4=7,4=12),4&gt;=$K310,4&lt;=IF($L310="",12,$L310)),$J310,0),IF(AND(4&gt;=$K310,4&lt;=IF($L310="",12,$L310),MOD(4-$K310,$N310)=0),$J310,0)))</f>
        <v>0</v>
      </c>
      <c r="S310" s="19" t="n">
        <f aca="false">IF(OR($M310="",$M310="ERR",$J310="",$K310="",$N310=""),0,IF($N310=0,IF(AND(OR(5=7,5=12),5&gt;=$K310,5&lt;=IF($L310="",12,$L310)),$J310,0),IF(AND(5&gt;=$K310,5&lt;=IF($L310="",12,$L310),MOD(5-$K310,$N310)=0),$J310,0)))</f>
        <v>0</v>
      </c>
      <c r="T310" s="19" t="n">
        <f aca="false">IF(OR($M310="",$M310="ERR",$J310="",$K310="",$N310=""),0,IF($N310=0,IF(AND(OR(6=7,6=12),6&gt;=$K310,6&lt;=IF($L310="",12,$L310)),$J310,0),IF(AND(6&gt;=$K310,6&lt;=IF($L310="",12,$L310),MOD(6-$K310,$N310)=0),$J310,0)))</f>
        <v>0</v>
      </c>
      <c r="U310" s="19" t="n">
        <f aca="false">IF(OR($M310="",$M310="ERR",$J310="",$K310="",$N310=""),0,IF($N310=0,IF(AND(OR(7=7,7=12),7&gt;=$K310,7&lt;=IF($L310="",12,$L310)),$J310,0),IF(AND(7&gt;=$K310,7&lt;=IF($L310="",12,$L310),MOD(7-$K310,$N310)=0),$J310,0)))</f>
        <v>0</v>
      </c>
      <c r="V310" s="19" t="n">
        <f aca="false">IF(OR($M310="",$M310="ERR",$J310="",$K310="",$N310=""),0,IF($N310=0,IF(AND(OR(8=7,8=12),8&gt;=$K310,8&lt;=IF($L310="",12,$L310)),$J310,0),IF(AND(8&gt;=$K310,8&lt;=IF($L310="",12,$L310),MOD(8-$K310,$N310)=0),$J310,0)))</f>
        <v>0</v>
      </c>
      <c r="W310" s="19" t="n">
        <f aca="false">IF(OR($M310="",$M310="ERR",$J310="",$K310="",$N310=""),0,IF($N310=0,IF(AND(OR(9=7,9=12),9&gt;=$K310,9&lt;=IF($L310="",12,$L310)),$J310,0),IF(AND(9&gt;=$K310,9&lt;=IF($L310="",12,$L310),MOD(9-$K310,$N310)=0),$J310,0)))</f>
        <v>0</v>
      </c>
      <c r="X310" s="19" t="n">
        <f aca="false">IF(OR($M310="",$M310="ERR",$J310="",$K310="",$N310=""),0,IF($N310=0,IF(AND(OR(10=7,10=12),10&gt;=$K310,10&lt;=IF($L310="",12,$L310)),$J310,0),IF(AND(10&gt;=$K310,10&lt;=IF($L310="",12,$L310),MOD(10-$K310,$N310)=0),$J310,0)))</f>
        <v>0</v>
      </c>
      <c r="Y310" s="19" t="n">
        <f aca="false">IF(OR($M310="",$M310="ERR",$J310="",$K310="",$N310=""),0,IF($N310=0,IF(AND(OR(11=7,11=12),11&gt;=$K310,11&lt;=IF($L310="",12,$L310)),$J310,0),IF(AND(11&gt;=$K310,11&lt;=IF($L310="",12,$L310),MOD(11-$K310,$N310)=0),$J310,0)))</f>
        <v>0</v>
      </c>
      <c r="Z310" s="19" t="n">
        <f aca="false">IF(OR($M310="",$M310="ERR",$J310="",$K310="",$N310=""),0,IF($N310=0,IF(AND(OR(12=7,12=12),12&gt;=$K310,12&lt;=IF($L310="",12,$L310)),$J310,0),IF(AND(12&gt;=$K310,12&lt;=IF($L310="",12,$L310),MOD(12-$K310,$N310)=0),$J310,0)))</f>
        <v>0</v>
      </c>
      <c r="AA310" s="36" t="n">
        <f aca="false">SUM(O310:Z310)</f>
        <v>0</v>
      </c>
      <c r="AB310" s="15" t="str">
        <f aca="false">IF(AND($B310="",$D310="",$J310=""),"",IF($B310="","Falta código",IF(ISNA(MATCH($B310,LST_COD,0)),"Código no registrado en Trabajadores",IF($E310="","Concepto no está en el catálogo",IF($M310="ERR","Retención de otro empleador: Origen = Otro empleador",IF(OR($J310="",$K310=""),"Falta monto o mes",IF(OR($K310&lt;1,$K310&gt;12),"Mes inicio inválido",IF(AND($L310&lt;&gt;"",OR($L310&lt;$K310,$L310&gt;12)),"Mes fin inválido",IF($N310="","Falta frecuencia",IF(AND($G310&lt;&gt;"Otro empleador",SUMPRODUCT(($O310:$Z310&lt;&gt;0)*(((COLUMN($O310:$Z310)-14)&lt;INDEX(Trabajadores!$M$6:$M$105,MATCH($B310,LST_COD,0)))+((COLUMN($O310:$Z310)-14)&gt;INDEX(Trabajadores!$N$6:$N$105,MATCH($B310,LST_COD,0)))))&gt;0),"Aviso: hay meses fuera del periodo laboral","OK"))))))))))</f>
        <v/>
      </c>
    </row>
    <row r="311" customFormat="false" ht="15" hidden="false" customHeight="false" outlineLevel="0" collapsed="false">
      <c r="A311" s="23" t="n">
        <v>306</v>
      </c>
      <c r="B311" s="7"/>
      <c r="C311" s="35" t="str">
        <f aca="false">IF($B311="","",IFERROR(INDEX(Trabajadores!$D$6:$D$105,MATCH($B311,LST_COD,0)),"¿Código?"))</f>
        <v/>
      </c>
      <c r="D311" s="30"/>
      <c r="E311" s="9" t="str">
        <f aca="false">IF($D311="","",IFERROR(VLOOKUP($D311,CONC_TABLA,2,FALSE()),""))</f>
        <v/>
      </c>
      <c r="F311" s="9" t="str">
        <f aca="false">IF($D311="","",IFERROR(VLOOKUP($D311,CONC_TABLA,3,FALSE()),""))</f>
        <v/>
      </c>
      <c r="G311" s="30"/>
      <c r="H311" s="30"/>
      <c r="I311" s="30"/>
      <c r="J311" s="29"/>
      <c r="K311" s="28"/>
      <c r="L311" s="28"/>
      <c r="M311" s="9" t="str">
        <f aca="false">IF(OR($B311="",$E311=""),"",IF($E311="INA","INA",IF($G311="Otro empleador",IF($E311="RET","RETO",IF($E311="ORD","OTO","OTX")),IF($E311="RET","ERR",$E311))))</f>
        <v/>
      </c>
      <c r="N311" s="9" t="str">
        <f aca="false">IF($I311="","",IFERROR(VLOOKUP($I311,FREC_TABLA,2,FALSE()),""))</f>
        <v/>
      </c>
      <c r="O311" s="19" t="n">
        <f aca="false">IF(OR($M311="",$M311="ERR",$J311="",$K311="",$N311=""),0,IF($N311=0,IF(AND(OR(1=7,1=12),1&gt;=$K311,1&lt;=IF($L311="",12,$L311)),$J311,0),IF(AND(1&gt;=$K311,1&lt;=IF($L311="",12,$L311),MOD(1-$K311,$N311)=0),$J311,0)))</f>
        <v>0</v>
      </c>
      <c r="P311" s="19" t="n">
        <f aca="false">IF(OR($M311="",$M311="ERR",$J311="",$K311="",$N311=""),0,IF($N311=0,IF(AND(OR(2=7,2=12),2&gt;=$K311,2&lt;=IF($L311="",12,$L311)),$J311,0),IF(AND(2&gt;=$K311,2&lt;=IF($L311="",12,$L311),MOD(2-$K311,$N311)=0),$J311,0)))</f>
        <v>0</v>
      </c>
      <c r="Q311" s="19" t="n">
        <f aca="false">IF(OR($M311="",$M311="ERR",$J311="",$K311="",$N311=""),0,IF($N311=0,IF(AND(OR(3=7,3=12),3&gt;=$K311,3&lt;=IF($L311="",12,$L311)),$J311,0),IF(AND(3&gt;=$K311,3&lt;=IF($L311="",12,$L311),MOD(3-$K311,$N311)=0),$J311,0)))</f>
        <v>0</v>
      </c>
      <c r="R311" s="19" t="n">
        <f aca="false">IF(OR($M311="",$M311="ERR",$J311="",$K311="",$N311=""),0,IF($N311=0,IF(AND(OR(4=7,4=12),4&gt;=$K311,4&lt;=IF($L311="",12,$L311)),$J311,0),IF(AND(4&gt;=$K311,4&lt;=IF($L311="",12,$L311),MOD(4-$K311,$N311)=0),$J311,0)))</f>
        <v>0</v>
      </c>
      <c r="S311" s="19" t="n">
        <f aca="false">IF(OR($M311="",$M311="ERR",$J311="",$K311="",$N311=""),0,IF($N311=0,IF(AND(OR(5=7,5=12),5&gt;=$K311,5&lt;=IF($L311="",12,$L311)),$J311,0),IF(AND(5&gt;=$K311,5&lt;=IF($L311="",12,$L311),MOD(5-$K311,$N311)=0),$J311,0)))</f>
        <v>0</v>
      </c>
      <c r="T311" s="19" t="n">
        <f aca="false">IF(OR($M311="",$M311="ERR",$J311="",$K311="",$N311=""),0,IF($N311=0,IF(AND(OR(6=7,6=12),6&gt;=$K311,6&lt;=IF($L311="",12,$L311)),$J311,0),IF(AND(6&gt;=$K311,6&lt;=IF($L311="",12,$L311),MOD(6-$K311,$N311)=0),$J311,0)))</f>
        <v>0</v>
      </c>
      <c r="U311" s="19" t="n">
        <f aca="false">IF(OR($M311="",$M311="ERR",$J311="",$K311="",$N311=""),0,IF($N311=0,IF(AND(OR(7=7,7=12),7&gt;=$K311,7&lt;=IF($L311="",12,$L311)),$J311,0),IF(AND(7&gt;=$K311,7&lt;=IF($L311="",12,$L311),MOD(7-$K311,$N311)=0),$J311,0)))</f>
        <v>0</v>
      </c>
      <c r="V311" s="19" t="n">
        <f aca="false">IF(OR($M311="",$M311="ERR",$J311="",$K311="",$N311=""),0,IF($N311=0,IF(AND(OR(8=7,8=12),8&gt;=$K311,8&lt;=IF($L311="",12,$L311)),$J311,0),IF(AND(8&gt;=$K311,8&lt;=IF($L311="",12,$L311),MOD(8-$K311,$N311)=0),$J311,0)))</f>
        <v>0</v>
      </c>
      <c r="W311" s="19" t="n">
        <f aca="false">IF(OR($M311="",$M311="ERR",$J311="",$K311="",$N311=""),0,IF($N311=0,IF(AND(OR(9=7,9=12),9&gt;=$K311,9&lt;=IF($L311="",12,$L311)),$J311,0),IF(AND(9&gt;=$K311,9&lt;=IF($L311="",12,$L311),MOD(9-$K311,$N311)=0),$J311,0)))</f>
        <v>0</v>
      </c>
      <c r="X311" s="19" t="n">
        <f aca="false">IF(OR($M311="",$M311="ERR",$J311="",$K311="",$N311=""),0,IF($N311=0,IF(AND(OR(10=7,10=12),10&gt;=$K311,10&lt;=IF($L311="",12,$L311)),$J311,0),IF(AND(10&gt;=$K311,10&lt;=IF($L311="",12,$L311),MOD(10-$K311,$N311)=0),$J311,0)))</f>
        <v>0</v>
      </c>
      <c r="Y311" s="19" t="n">
        <f aca="false">IF(OR($M311="",$M311="ERR",$J311="",$K311="",$N311=""),0,IF($N311=0,IF(AND(OR(11=7,11=12),11&gt;=$K311,11&lt;=IF($L311="",12,$L311)),$J311,0),IF(AND(11&gt;=$K311,11&lt;=IF($L311="",12,$L311),MOD(11-$K311,$N311)=0),$J311,0)))</f>
        <v>0</v>
      </c>
      <c r="Z311" s="19" t="n">
        <f aca="false">IF(OR($M311="",$M311="ERR",$J311="",$K311="",$N311=""),0,IF($N311=0,IF(AND(OR(12=7,12=12),12&gt;=$K311,12&lt;=IF($L311="",12,$L311)),$J311,0),IF(AND(12&gt;=$K311,12&lt;=IF($L311="",12,$L311),MOD(12-$K311,$N311)=0),$J311,0)))</f>
        <v>0</v>
      </c>
      <c r="AA311" s="36" t="n">
        <f aca="false">SUM(O311:Z311)</f>
        <v>0</v>
      </c>
      <c r="AB311" s="15" t="str">
        <f aca="false">IF(AND($B311="",$D311="",$J311=""),"",IF($B311="","Falta código",IF(ISNA(MATCH($B311,LST_COD,0)),"Código no registrado en Trabajadores",IF($E311="","Concepto no está en el catálogo",IF($M311="ERR","Retención de otro empleador: Origen = Otro empleador",IF(OR($J311="",$K311=""),"Falta monto o mes",IF(OR($K311&lt;1,$K311&gt;12),"Mes inicio inválido",IF(AND($L311&lt;&gt;"",OR($L311&lt;$K311,$L311&gt;12)),"Mes fin inválido",IF($N311="","Falta frecuencia",IF(AND($G311&lt;&gt;"Otro empleador",SUMPRODUCT(($O311:$Z311&lt;&gt;0)*(((COLUMN($O311:$Z311)-14)&lt;INDEX(Trabajadores!$M$6:$M$105,MATCH($B311,LST_COD,0)))+((COLUMN($O311:$Z311)-14)&gt;INDEX(Trabajadores!$N$6:$N$105,MATCH($B311,LST_COD,0)))))&gt;0),"Aviso: hay meses fuera del periodo laboral","OK"))))))))))</f>
        <v/>
      </c>
    </row>
    <row r="312" customFormat="false" ht="15" hidden="false" customHeight="false" outlineLevel="0" collapsed="false">
      <c r="A312" s="23" t="n">
        <v>307</v>
      </c>
      <c r="B312" s="7"/>
      <c r="C312" s="35" t="str">
        <f aca="false">IF($B312="","",IFERROR(INDEX(Trabajadores!$D$6:$D$105,MATCH($B312,LST_COD,0)),"¿Código?"))</f>
        <v/>
      </c>
      <c r="D312" s="30"/>
      <c r="E312" s="9" t="str">
        <f aca="false">IF($D312="","",IFERROR(VLOOKUP($D312,CONC_TABLA,2,FALSE()),""))</f>
        <v/>
      </c>
      <c r="F312" s="9" t="str">
        <f aca="false">IF($D312="","",IFERROR(VLOOKUP($D312,CONC_TABLA,3,FALSE()),""))</f>
        <v/>
      </c>
      <c r="G312" s="30"/>
      <c r="H312" s="30"/>
      <c r="I312" s="30"/>
      <c r="J312" s="29"/>
      <c r="K312" s="28"/>
      <c r="L312" s="28"/>
      <c r="M312" s="9" t="str">
        <f aca="false">IF(OR($B312="",$E312=""),"",IF($E312="INA","INA",IF($G312="Otro empleador",IF($E312="RET","RETO",IF($E312="ORD","OTO","OTX")),IF($E312="RET","ERR",$E312))))</f>
        <v/>
      </c>
      <c r="N312" s="9" t="str">
        <f aca="false">IF($I312="","",IFERROR(VLOOKUP($I312,FREC_TABLA,2,FALSE()),""))</f>
        <v/>
      </c>
      <c r="O312" s="19" t="n">
        <f aca="false">IF(OR($M312="",$M312="ERR",$J312="",$K312="",$N312=""),0,IF($N312=0,IF(AND(OR(1=7,1=12),1&gt;=$K312,1&lt;=IF($L312="",12,$L312)),$J312,0),IF(AND(1&gt;=$K312,1&lt;=IF($L312="",12,$L312),MOD(1-$K312,$N312)=0),$J312,0)))</f>
        <v>0</v>
      </c>
      <c r="P312" s="19" t="n">
        <f aca="false">IF(OR($M312="",$M312="ERR",$J312="",$K312="",$N312=""),0,IF($N312=0,IF(AND(OR(2=7,2=12),2&gt;=$K312,2&lt;=IF($L312="",12,$L312)),$J312,0),IF(AND(2&gt;=$K312,2&lt;=IF($L312="",12,$L312),MOD(2-$K312,$N312)=0),$J312,0)))</f>
        <v>0</v>
      </c>
      <c r="Q312" s="19" t="n">
        <f aca="false">IF(OR($M312="",$M312="ERR",$J312="",$K312="",$N312=""),0,IF($N312=0,IF(AND(OR(3=7,3=12),3&gt;=$K312,3&lt;=IF($L312="",12,$L312)),$J312,0),IF(AND(3&gt;=$K312,3&lt;=IF($L312="",12,$L312),MOD(3-$K312,$N312)=0),$J312,0)))</f>
        <v>0</v>
      </c>
      <c r="R312" s="19" t="n">
        <f aca="false">IF(OR($M312="",$M312="ERR",$J312="",$K312="",$N312=""),0,IF($N312=0,IF(AND(OR(4=7,4=12),4&gt;=$K312,4&lt;=IF($L312="",12,$L312)),$J312,0),IF(AND(4&gt;=$K312,4&lt;=IF($L312="",12,$L312),MOD(4-$K312,$N312)=0),$J312,0)))</f>
        <v>0</v>
      </c>
      <c r="S312" s="19" t="n">
        <f aca="false">IF(OR($M312="",$M312="ERR",$J312="",$K312="",$N312=""),0,IF($N312=0,IF(AND(OR(5=7,5=12),5&gt;=$K312,5&lt;=IF($L312="",12,$L312)),$J312,0),IF(AND(5&gt;=$K312,5&lt;=IF($L312="",12,$L312),MOD(5-$K312,$N312)=0),$J312,0)))</f>
        <v>0</v>
      </c>
      <c r="T312" s="19" t="n">
        <f aca="false">IF(OR($M312="",$M312="ERR",$J312="",$K312="",$N312=""),0,IF($N312=0,IF(AND(OR(6=7,6=12),6&gt;=$K312,6&lt;=IF($L312="",12,$L312)),$J312,0),IF(AND(6&gt;=$K312,6&lt;=IF($L312="",12,$L312),MOD(6-$K312,$N312)=0),$J312,0)))</f>
        <v>0</v>
      </c>
      <c r="U312" s="19" t="n">
        <f aca="false">IF(OR($M312="",$M312="ERR",$J312="",$K312="",$N312=""),0,IF($N312=0,IF(AND(OR(7=7,7=12),7&gt;=$K312,7&lt;=IF($L312="",12,$L312)),$J312,0),IF(AND(7&gt;=$K312,7&lt;=IF($L312="",12,$L312),MOD(7-$K312,$N312)=0),$J312,0)))</f>
        <v>0</v>
      </c>
      <c r="V312" s="19" t="n">
        <f aca="false">IF(OR($M312="",$M312="ERR",$J312="",$K312="",$N312=""),0,IF($N312=0,IF(AND(OR(8=7,8=12),8&gt;=$K312,8&lt;=IF($L312="",12,$L312)),$J312,0),IF(AND(8&gt;=$K312,8&lt;=IF($L312="",12,$L312),MOD(8-$K312,$N312)=0),$J312,0)))</f>
        <v>0</v>
      </c>
      <c r="W312" s="19" t="n">
        <f aca="false">IF(OR($M312="",$M312="ERR",$J312="",$K312="",$N312=""),0,IF($N312=0,IF(AND(OR(9=7,9=12),9&gt;=$K312,9&lt;=IF($L312="",12,$L312)),$J312,0),IF(AND(9&gt;=$K312,9&lt;=IF($L312="",12,$L312),MOD(9-$K312,$N312)=0),$J312,0)))</f>
        <v>0</v>
      </c>
      <c r="X312" s="19" t="n">
        <f aca="false">IF(OR($M312="",$M312="ERR",$J312="",$K312="",$N312=""),0,IF($N312=0,IF(AND(OR(10=7,10=12),10&gt;=$K312,10&lt;=IF($L312="",12,$L312)),$J312,0),IF(AND(10&gt;=$K312,10&lt;=IF($L312="",12,$L312),MOD(10-$K312,$N312)=0),$J312,0)))</f>
        <v>0</v>
      </c>
      <c r="Y312" s="19" t="n">
        <f aca="false">IF(OR($M312="",$M312="ERR",$J312="",$K312="",$N312=""),0,IF($N312=0,IF(AND(OR(11=7,11=12),11&gt;=$K312,11&lt;=IF($L312="",12,$L312)),$J312,0),IF(AND(11&gt;=$K312,11&lt;=IF($L312="",12,$L312),MOD(11-$K312,$N312)=0),$J312,0)))</f>
        <v>0</v>
      </c>
      <c r="Z312" s="19" t="n">
        <f aca="false">IF(OR($M312="",$M312="ERR",$J312="",$K312="",$N312=""),0,IF($N312=0,IF(AND(OR(12=7,12=12),12&gt;=$K312,12&lt;=IF($L312="",12,$L312)),$J312,0),IF(AND(12&gt;=$K312,12&lt;=IF($L312="",12,$L312),MOD(12-$K312,$N312)=0),$J312,0)))</f>
        <v>0</v>
      </c>
      <c r="AA312" s="36" t="n">
        <f aca="false">SUM(O312:Z312)</f>
        <v>0</v>
      </c>
      <c r="AB312" s="15" t="str">
        <f aca="false">IF(AND($B312="",$D312="",$J312=""),"",IF($B312="","Falta código",IF(ISNA(MATCH($B312,LST_COD,0)),"Código no registrado en Trabajadores",IF($E312="","Concepto no está en el catálogo",IF($M312="ERR","Retención de otro empleador: Origen = Otro empleador",IF(OR($J312="",$K312=""),"Falta monto o mes",IF(OR($K312&lt;1,$K312&gt;12),"Mes inicio inválido",IF(AND($L312&lt;&gt;"",OR($L312&lt;$K312,$L312&gt;12)),"Mes fin inválido",IF($N312="","Falta frecuencia",IF(AND($G312&lt;&gt;"Otro empleador",SUMPRODUCT(($O312:$Z312&lt;&gt;0)*(((COLUMN($O312:$Z312)-14)&lt;INDEX(Trabajadores!$M$6:$M$105,MATCH($B312,LST_COD,0)))+((COLUMN($O312:$Z312)-14)&gt;INDEX(Trabajadores!$N$6:$N$105,MATCH($B312,LST_COD,0)))))&gt;0),"Aviso: hay meses fuera del periodo laboral","OK"))))))))))</f>
        <v/>
      </c>
    </row>
    <row r="313" customFormat="false" ht="15" hidden="false" customHeight="false" outlineLevel="0" collapsed="false">
      <c r="A313" s="23" t="n">
        <v>308</v>
      </c>
      <c r="B313" s="7"/>
      <c r="C313" s="35" t="str">
        <f aca="false">IF($B313="","",IFERROR(INDEX(Trabajadores!$D$6:$D$105,MATCH($B313,LST_COD,0)),"¿Código?"))</f>
        <v/>
      </c>
      <c r="D313" s="30"/>
      <c r="E313" s="9" t="str">
        <f aca="false">IF($D313="","",IFERROR(VLOOKUP($D313,CONC_TABLA,2,FALSE()),""))</f>
        <v/>
      </c>
      <c r="F313" s="9" t="str">
        <f aca="false">IF($D313="","",IFERROR(VLOOKUP($D313,CONC_TABLA,3,FALSE()),""))</f>
        <v/>
      </c>
      <c r="G313" s="30"/>
      <c r="H313" s="30"/>
      <c r="I313" s="30"/>
      <c r="J313" s="29"/>
      <c r="K313" s="28"/>
      <c r="L313" s="28"/>
      <c r="M313" s="9" t="str">
        <f aca="false">IF(OR($B313="",$E313=""),"",IF($E313="INA","INA",IF($G313="Otro empleador",IF($E313="RET","RETO",IF($E313="ORD","OTO","OTX")),IF($E313="RET","ERR",$E313))))</f>
        <v/>
      </c>
      <c r="N313" s="9" t="str">
        <f aca="false">IF($I313="","",IFERROR(VLOOKUP($I313,FREC_TABLA,2,FALSE()),""))</f>
        <v/>
      </c>
      <c r="O313" s="19" t="n">
        <f aca="false">IF(OR($M313="",$M313="ERR",$J313="",$K313="",$N313=""),0,IF($N313=0,IF(AND(OR(1=7,1=12),1&gt;=$K313,1&lt;=IF($L313="",12,$L313)),$J313,0),IF(AND(1&gt;=$K313,1&lt;=IF($L313="",12,$L313),MOD(1-$K313,$N313)=0),$J313,0)))</f>
        <v>0</v>
      </c>
      <c r="P313" s="19" t="n">
        <f aca="false">IF(OR($M313="",$M313="ERR",$J313="",$K313="",$N313=""),0,IF($N313=0,IF(AND(OR(2=7,2=12),2&gt;=$K313,2&lt;=IF($L313="",12,$L313)),$J313,0),IF(AND(2&gt;=$K313,2&lt;=IF($L313="",12,$L313),MOD(2-$K313,$N313)=0),$J313,0)))</f>
        <v>0</v>
      </c>
      <c r="Q313" s="19" t="n">
        <f aca="false">IF(OR($M313="",$M313="ERR",$J313="",$K313="",$N313=""),0,IF($N313=0,IF(AND(OR(3=7,3=12),3&gt;=$K313,3&lt;=IF($L313="",12,$L313)),$J313,0),IF(AND(3&gt;=$K313,3&lt;=IF($L313="",12,$L313),MOD(3-$K313,$N313)=0),$J313,0)))</f>
        <v>0</v>
      </c>
      <c r="R313" s="19" t="n">
        <f aca="false">IF(OR($M313="",$M313="ERR",$J313="",$K313="",$N313=""),0,IF($N313=0,IF(AND(OR(4=7,4=12),4&gt;=$K313,4&lt;=IF($L313="",12,$L313)),$J313,0),IF(AND(4&gt;=$K313,4&lt;=IF($L313="",12,$L313),MOD(4-$K313,$N313)=0),$J313,0)))</f>
        <v>0</v>
      </c>
      <c r="S313" s="19" t="n">
        <f aca="false">IF(OR($M313="",$M313="ERR",$J313="",$K313="",$N313=""),0,IF($N313=0,IF(AND(OR(5=7,5=12),5&gt;=$K313,5&lt;=IF($L313="",12,$L313)),$J313,0),IF(AND(5&gt;=$K313,5&lt;=IF($L313="",12,$L313),MOD(5-$K313,$N313)=0),$J313,0)))</f>
        <v>0</v>
      </c>
      <c r="T313" s="19" t="n">
        <f aca="false">IF(OR($M313="",$M313="ERR",$J313="",$K313="",$N313=""),0,IF($N313=0,IF(AND(OR(6=7,6=12),6&gt;=$K313,6&lt;=IF($L313="",12,$L313)),$J313,0),IF(AND(6&gt;=$K313,6&lt;=IF($L313="",12,$L313),MOD(6-$K313,$N313)=0),$J313,0)))</f>
        <v>0</v>
      </c>
      <c r="U313" s="19" t="n">
        <f aca="false">IF(OR($M313="",$M313="ERR",$J313="",$K313="",$N313=""),0,IF($N313=0,IF(AND(OR(7=7,7=12),7&gt;=$K313,7&lt;=IF($L313="",12,$L313)),$J313,0),IF(AND(7&gt;=$K313,7&lt;=IF($L313="",12,$L313),MOD(7-$K313,$N313)=0),$J313,0)))</f>
        <v>0</v>
      </c>
      <c r="V313" s="19" t="n">
        <f aca="false">IF(OR($M313="",$M313="ERR",$J313="",$K313="",$N313=""),0,IF($N313=0,IF(AND(OR(8=7,8=12),8&gt;=$K313,8&lt;=IF($L313="",12,$L313)),$J313,0),IF(AND(8&gt;=$K313,8&lt;=IF($L313="",12,$L313),MOD(8-$K313,$N313)=0),$J313,0)))</f>
        <v>0</v>
      </c>
      <c r="W313" s="19" t="n">
        <f aca="false">IF(OR($M313="",$M313="ERR",$J313="",$K313="",$N313=""),0,IF($N313=0,IF(AND(OR(9=7,9=12),9&gt;=$K313,9&lt;=IF($L313="",12,$L313)),$J313,0),IF(AND(9&gt;=$K313,9&lt;=IF($L313="",12,$L313),MOD(9-$K313,$N313)=0),$J313,0)))</f>
        <v>0</v>
      </c>
      <c r="X313" s="19" t="n">
        <f aca="false">IF(OR($M313="",$M313="ERR",$J313="",$K313="",$N313=""),0,IF($N313=0,IF(AND(OR(10=7,10=12),10&gt;=$K313,10&lt;=IF($L313="",12,$L313)),$J313,0),IF(AND(10&gt;=$K313,10&lt;=IF($L313="",12,$L313),MOD(10-$K313,$N313)=0),$J313,0)))</f>
        <v>0</v>
      </c>
      <c r="Y313" s="19" t="n">
        <f aca="false">IF(OR($M313="",$M313="ERR",$J313="",$K313="",$N313=""),0,IF($N313=0,IF(AND(OR(11=7,11=12),11&gt;=$K313,11&lt;=IF($L313="",12,$L313)),$J313,0),IF(AND(11&gt;=$K313,11&lt;=IF($L313="",12,$L313),MOD(11-$K313,$N313)=0),$J313,0)))</f>
        <v>0</v>
      </c>
      <c r="Z313" s="19" t="n">
        <f aca="false">IF(OR($M313="",$M313="ERR",$J313="",$K313="",$N313=""),0,IF($N313=0,IF(AND(OR(12=7,12=12),12&gt;=$K313,12&lt;=IF($L313="",12,$L313)),$J313,0),IF(AND(12&gt;=$K313,12&lt;=IF($L313="",12,$L313),MOD(12-$K313,$N313)=0),$J313,0)))</f>
        <v>0</v>
      </c>
      <c r="AA313" s="36" t="n">
        <f aca="false">SUM(O313:Z313)</f>
        <v>0</v>
      </c>
      <c r="AB313" s="15" t="str">
        <f aca="false">IF(AND($B313="",$D313="",$J313=""),"",IF($B313="","Falta código",IF(ISNA(MATCH($B313,LST_COD,0)),"Código no registrado en Trabajadores",IF($E313="","Concepto no está en el catálogo",IF($M313="ERR","Retención de otro empleador: Origen = Otro empleador",IF(OR($J313="",$K313=""),"Falta monto o mes",IF(OR($K313&lt;1,$K313&gt;12),"Mes inicio inválido",IF(AND($L313&lt;&gt;"",OR($L313&lt;$K313,$L313&gt;12)),"Mes fin inválido",IF($N313="","Falta frecuencia",IF(AND($G313&lt;&gt;"Otro empleador",SUMPRODUCT(($O313:$Z313&lt;&gt;0)*(((COLUMN($O313:$Z313)-14)&lt;INDEX(Trabajadores!$M$6:$M$105,MATCH($B313,LST_COD,0)))+((COLUMN($O313:$Z313)-14)&gt;INDEX(Trabajadores!$N$6:$N$105,MATCH($B313,LST_COD,0)))))&gt;0),"Aviso: hay meses fuera del periodo laboral","OK"))))))))))</f>
        <v/>
      </c>
    </row>
    <row r="314" customFormat="false" ht="15" hidden="false" customHeight="false" outlineLevel="0" collapsed="false">
      <c r="A314" s="23" t="n">
        <v>309</v>
      </c>
      <c r="B314" s="7"/>
      <c r="C314" s="35" t="str">
        <f aca="false">IF($B314="","",IFERROR(INDEX(Trabajadores!$D$6:$D$105,MATCH($B314,LST_COD,0)),"¿Código?"))</f>
        <v/>
      </c>
      <c r="D314" s="30"/>
      <c r="E314" s="9" t="str">
        <f aca="false">IF($D314="","",IFERROR(VLOOKUP($D314,CONC_TABLA,2,FALSE()),""))</f>
        <v/>
      </c>
      <c r="F314" s="9" t="str">
        <f aca="false">IF($D314="","",IFERROR(VLOOKUP($D314,CONC_TABLA,3,FALSE()),""))</f>
        <v/>
      </c>
      <c r="G314" s="30"/>
      <c r="H314" s="30"/>
      <c r="I314" s="30"/>
      <c r="J314" s="29"/>
      <c r="K314" s="28"/>
      <c r="L314" s="28"/>
      <c r="M314" s="9" t="str">
        <f aca="false">IF(OR($B314="",$E314=""),"",IF($E314="INA","INA",IF($G314="Otro empleador",IF($E314="RET","RETO",IF($E314="ORD","OTO","OTX")),IF($E314="RET","ERR",$E314))))</f>
        <v/>
      </c>
      <c r="N314" s="9" t="str">
        <f aca="false">IF($I314="","",IFERROR(VLOOKUP($I314,FREC_TABLA,2,FALSE()),""))</f>
        <v/>
      </c>
      <c r="O314" s="19" t="n">
        <f aca="false">IF(OR($M314="",$M314="ERR",$J314="",$K314="",$N314=""),0,IF($N314=0,IF(AND(OR(1=7,1=12),1&gt;=$K314,1&lt;=IF($L314="",12,$L314)),$J314,0),IF(AND(1&gt;=$K314,1&lt;=IF($L314="",12,$L314),MOD(1-$K314,$N314)=0),$J314,0)))</f>
        <v>0</v>
      </c>
      <c r="P314" s="19" t="n">
        <f aca="false">IF(OR($M314="",$M314="ERR",$J314="",$K314="",$N314=""),0,IF($N314=0,IF(AND(OR(2=7,2=12),2&gt;=$K314,2&lt;=IF($L314="",12,$L314)),$J314,0),IF(AND(2&gt;=$K314,2&lt;=IF($L314="",12,$L314),MOD(2-$K314,$N314)=0),$J314,0)))</f>
        <v>0</v>
      </c>
      <c r="Q314" s="19" t="n">
        <f aca="false">IF(OR($M314="",$M314="ERR",$J314="",$K314="",$N314=""),0,IF($N314=0,IF(AND(OR(3=7,3=12),3&gt;=$K314,3&lt;=IF($L314="",12,$L314)),$J314,0),IF(AND(3&gt;=$K314,3&lt;=IF($L314="",12,$L314),MOD(3-$K314,$N314)=0),$J314,0)))</f>
        <v>0</v>
      </c>
      <c r="R314" s="19" t="n">
        <f aca="false">IF(OR($M314="",$M314="ERR",$J314="",$K314="",$N314=""),0,IF($N314=0,IF(AND(OR(4=7,4=12),4&gt;=$K314,4&lt;=IF($L314="",12,$L314)),$J314,0),IF(AND(4&gt;=$K314,4&lt;=IF($L314="",12,$L314),MOD(4-$K314,$N314)=0),$J314,0)))</f>
        <v>0</v>
      </c>
      <c r="S314" s="19" t="n">
        <f aca="false">IF(OR($M314="",$M314="ERR",$J314="",$K314="",$N314=""),0,IF($N314=0,IF(AND(OR(5=7,5=12),5&gt;=$K314,5&lt;=IF($L314="",12,$L314)),$J314,0),IF(AND(5&gt;=$K314,5&lt;=IF($L314="",12,$L314),MOD(5-$K314,$N314)=0),$J314,0)))</f>
        <v>0</v>
      </c>
      <c r="T314" s="19" t="n">
        <f aca="false">IF(OR($M314="",$M314="ERR",$J314="",$K314="",$N314=""),0,IF($N314=0,IF(AND(OR(6=7,6=12),6&gt;=$K314,6&lt;=IF($L314="",12,$L314)),$J314,0),IF(AND(6&gt;=$K314,6&lt;=IF($L314="",12,$L314),MOD(6-$K314,$N314)=0),$J314,0)))</f>
        <v>0</v>
      </c>
      <c r="U314" s="19" t="n">
        <f aca="false">IF(OR($M314="",$M314="ERR",$J314="",$K314="",$N314=""),0,IF($N314=0,IF(AND(OR(7=7,7=12),7&gt;=$K314,7&lt;=IF($L314="",12,$L314)),$J314,0),IF(AND(7&gt;=$K314,7&lt;=IF($L314="",12,$L314),MOD(7-$K314,$N314)=0),$J314,0)))</f>
        <v>0</v>
      </c>
      <c r="V314" s="19" t="n">
        <f aca="false">IF(OR($M314="",$M314="ERR",$J314="",$K314="",$N314=""),0,IF($N314=0,IF(AND(OR(8=7,8=12),8&gt;=$K314,8&lt;=IF($L314="",12,$L314)),$J314,0),IF(AND(8&gt;=$K314,8&lt;=IF($L314="",12,$L314),MOD(8-$K314,$N314)=0),$J314,0)))</f>
        <v>0</v>
      </c>
      <c r="W314" s="19" t="n">
        <f aca="false">IF(OR($M314="",$M314="ERR",$J314="",$K314="",$N314=""),0,IF($N314=0,IF(AND(OR(9=7,9=12),9&gt;=$K314,9&lt;=IF($L314="",12,$L314)),$J314,0),IF(AND(9&gt;=$K314,9&lt;=IF($L314="",12,$L314),MOD(9-$K314,$N314)=0),$J314,0)))</f>
        <v>0</v>
      </c>
      <c r="X314" s="19" t="n">
        <f aca="false">IF(OR($M314="",$M314="ERR",$J314="",$K314="",$N314=""),0,IF($N314=0,IF(AND(OR(10=7,10=12),10&gt;=$K314,10&lt;=IF($L314="",12,$L314)),$J314,0),IF(AND(10&gt;=$K314,10&lt;=IF($L314="",12,$L314),MOD(10-$K314,$N314)=0),$J314,0)))</f>
        <v>0</v>
      </c>
      <c r="Y314" s="19" t="n">
        <f aca="false">IF(OR($M314="",$M314="ERR",$J314="",$K314="",$N314=""),0,IF($N314=0,IF(AND(OR(11=7,11=12),11&gt;=$K314,11&lt;=IF($L314="",12,$L314)),$J314,0),IF(AND(11&gt;=$K314,11&lt;=IF($L314="",12,$L314),MOD(11-$K314,$N314)=0),$J314,0)))</f>
        <v>0</v>
      </c>
      <c r="Z314" s="19" t="n">
        <f aca="false">IF(OR($M314="",$M314="ERR",$J314="",$K314="",$N314=""),0,IF($N314=0,IF(AND(OR(12=7,12=12),12&gt;=$K314,12&lt;=IF($L314="",12,$L314)),$J314,0),IF(AND(12&gt;=$K314,12&lt;=IF($L314="",12,$L314),MOD(12-$K314,$N314)=0),$J314,0)))</f>
        <v>0</v>
      </c>
      <c r="AA314" s="36" t="n">
        <f aca="false">SUM(O314:Z314)</f>
        <v>0</v>
      </c>
      <c r="AB314" s="15" t="str">
        <f aca="false">IF(AND($B314="",$D314="",$J314=""),"",IF($B314="","Falta código",IF(ISNA(MATCH($B314,LST_COD,0)),"Código no registrado en Trabajadores",IF($E314="","Concepto no está en el catálogo",IF($M314="ERR","Retención de otro empleador: Origen = Otro empleador",IF(OR($J314="",$K314=""),"Falta monto o mes",IF(OR($K314&lt;1,$K314&gt;12),"Mes inicio inválido",IF(AND($L314&lt;&gt;"",OR($L314&lt;$K314,$L314&gt;12)),"Mes fin inválido",IF($N314="","Falta frecuencia",IF(AND($G314&lt;&gt;"Otro empleador",SUMPRODUCT(($O314:$Z314&lt;&gt;0)*(((COLUMN($O314:$Z314)-14)&lt;INDEX(Trabajadores!$M$6:$M$105,MATCH($B314,LST_COD,0)))+((COLUMN($O314:$Z314)-14)&gt;INDEX(Trabajadores!$N$6:$N$105,MATCH($B314,LST_COD,0)))))&gt;0),"Aviso: hay meses fuera del periodo laboral","OK"))))))))))</f>
        <v/>
      </c>
    </row>
    <row r="315" customFormat="false" ht="15" hidden="false" customHeight="false" outlineLevel="0" collapsed="false">
      <c r="A315" s="23" t="n">
        <v>310</v>
      </c>
      <c r="B315" s="7"/>
      <c r="C315" s="35" t="str">
        <f aca="false">IF($B315="","",IFERROR(INDEX(Trabajadores!$D$6:$D$105,MATCH($B315,LST_COD,0)),"¿Código?"))</f>
        <v/>
      </c>
      <c r="D315" s="30"/>
      <c r="E315" s="9" t="str">
        <f aca="false">IF($D315="","",IFERROR(VLOOKUP($D315,CONC_TABLA,2,FALSE()),""))</f>
        <v/>
      </c>
      <c r="F315" s="9" t="str">
        <f aca="false">IF($D315="","",IFERROR(VLOOKUP($D315,CONC_TABLA,3,FALSE()),""))</f>
        <v/>
      </c>
      <c r="G315" s="30"/>
      <c r="H315" s="30"/>
      <c r="I315" s="30"/>
      <c r="J315" s="29"/>
      <c r="K315" s="28"/>
      <c r="L315" s="28"/>
      <c r="M315" s="9" t="str">
        <f aca="false">IF(OR($B315="",$E315=""),"",IF($E315="INA","INA",IF($G315="Otro empleador",IF($E315="RET","RETO",IF($E315="ORD","OTO","OTX")),IF($E315="RET","ERR",$E315))))</f>
        <v/>
      </c>
      <c r="N315" s="9" t="str">
        <f aca="false">IF($I315="","",IFERROR(VLOOKUP($I315,FREC_TABLA,2,FALSE()),""))</f>
        <v/>
      </c>
      <c r="O315" s="19" t="n">
        <f aca="false">IF(OR($M315="",$M315="ERR",$J315="",$K315="",$N315=""),0,IF($N315=0,IF(AND(OR(1=7,1=12),1&gt;=$K315,1&lt;=IF($L315="",12,$L315)),$J315,0),IF(AND(1&gt;=$K315,1&lt;=IF($L315="",12,$L315),MOD(1-$K315,$N315)=0),$J315,0)))</f>
        <v>0</v>
      </c>
      <c r="P315" s="19" t="n">
        <f aca="false">IF(OR($M315="",$M315="ERR",$J315="",$K315="",$N315=""),0,IF($N315=0,IF(AND(OR(2=7,2=12),2&gt;=$K315,2&lt;=IF($L315="",12,$L315)),$J315,0),IF(AND(2&gt;=$K315,2&lt;=IF($L315="",12,$L315),MOD(2-$K315,$N315)=0),$J315,0)))</f>
        <v>0</v>
      </c>
      <c r="Q315" s="19" t="n">
        <f aca="false">IF(OR($M315="",$M315="ERR",$J315="",$K315="",$N315=""),0,IF($N315=0,IF(AND(OR(3=7,3=12),3&gt;=$K315,3&lt;=IF($L315="",12,$L315)),$J315,0),IF(AND(3&gt;=$K315,3&lt;=IF($L315="",12,$L315),MOD(3-$K315,$N315)=0),$J315,0)))</f>
        <v>0</v>
      </c>
      <c r="R315" s="19" t="n">
        <f aca="false">IF(OR($M315="",$M315="ERR",$J315="",$K315="",$N315=""),0,IF($N315=0,IF(AND(OR(4=7,4=12),4&gt;=$K315,4&lt;=IF($L315="",12,$L315)),$J315,0),IF(AND(4&gt;=$K315,4&lt;=IF($L315="",12,$L315),MOD(4-$K315,$N315)=0),$J315,0)))</f>
        <v>0</v>
      </c>
      <c r="S315" s="19" t="n">
        <f aca="false">IF(OR($M315="",$M315="ERR",$J315="",$K315="",$N315=""),0,IF($N315=0,IF(AND(OR(5=7,5=12),5&gt;=$K315,5&lt;=IF($L315="",12,$L315)),$J315,0),IF(AND(5&gt;=$K315,5&lt;=IF($L315="",12,$L315),MOD(5-$K315,$N315)=0),$J315,0)))</f>
        <v>0</v>
      </c>
      <c r="T315" s="19" t="n">
        <f aca="false">IF(OR($M315="",$M315="ERR",$J315="",$K315="",$N315=""),0,IF($N315=0,IF(AND(OR(6=7,6=12),6&gt;=$K315,6&lt;=IF($L315="",12,$L315)),$J315,0),IF(AND(6&gt;=$K315,6&lt;=IF($L315="",12,$L315),MOD(6-$K315,$N315)=0),$J315,0)))</f>
        <v>0</v>
      </c>
      <c r="U315" s="19" t="n">
        <f aca="false">IF(OR($M315="",$M315="ERR",$J315="",$K315="",$N315=""),0,IF($N315=0,IF(AND(OR(7=7,7=12),7&gt;=$K315,7&lt;=IF($L315="",12,$L315)),$J315,0),IF(AND(7&gt;=$K315,7&lt;=IF($L315="",12,$L315),MOD(7-$K315,$N315)=0),$J315,0)))</f>
        <v>0</v>
      </c>
      <c r="V315" s="19" t="n">
        <f aca="false">IF(OR($M315="",$M315="ERR",$J315="",$K315="",$N315=""),0,IF($N315=0,IF(AND(OR(8=7,8=12),8&gt;=$K315,8&lt;=IF($L315="",12,$L315)),$J315,0),IF(AND(8&gt;=$K315,8&lt;=IF($L315="",12,$L315),MOD(8-$K315,$N315)=0),$J315,0)))</f>
        <v>0</v>
      </c>
      <c r="W315" s="19" t="n">
        <f aca="false">IF(OR($M315="",$M315="ERR",$J315="",$K315="",$N315=""),0,IF($N315=0,IF(AND(OR(9=7,9=12),9&gt;=$K315,9&lt;=IF($L315="",12,$L315)),$J315,0),IF(AND(9&gt;=$K315,9&lt;=IF($L315="",12,$L315),MOD(9-$K315,$N315)=0),$J315,0)))</f>
        <v>0</v>
      </c>
      <c r="X315" s="19" t="n">
        <f aca="false">IF(OR($M315="",$M315="ERR",$J315="",$K315="",$N315=""),0,IF($N315=0,IF(AND(OR(10=7,10=12),10&gt;=$K315,10&lt;=IF($L315="",12,$L315)),$J315,0),IF(AND(10&gt;=$K315,10&lt;=IF($L315="",12,$L315),MOD(10-$K315,$N315)=0),$J315,0)))</f>
        <v>0</v>
      </c>
      <c r="Y315" s="19" t="n">
        <f aca="false">IF(OR($M315="",$M315="ERR",$J315="",$K315="",$N315=""),0,IF($N315=0,IF(AND(OR(11=7,11=12),11&gt;=$K315,11&lt;=IF($L315="",12,$L315)),$J315,0),IF(AND(11&gt;=$K315,11&lt;=IF($L315="",12,$L315),MOD(11-$K315,$N315)=0),$J315,0)))</f>
        <v>0</v>
      </c>
      <c r="Z315" s="19" t="n">
        <f aca="false">IF(OR($M315="",$M315="ERR",$J315="",$K315="",$N315=""),0,IF($N315=0,IF(AND(OR(12=7,12=12),12&gt;=$K315,12&lt;=IF($L315="",12,$L315)),$J315,0),IF(AND(12&gt;=$K315,12&lt;=IF($L315="",12,$L315),MOD(12-$K315,$N315)=0),$J315,0)))</f>
        <v>0</v>
      </c>
      <c r="AA315" s="36" t="n">
        <f aca="false">SUM(O315:Z315)</f>
        <v>0</v>
      </c>
      <c r="AB315" s="15" t="str">
        <f aca="false">IF(AND($B315="",$D315="",$J315=""),"",IF($B315="","Falta código",IF(ISNA(MATCH($B315,LST_COD,0)),"Código no registrado en Trabajadores",IF($E315="","Concepto no está en el catálogo",IF($M315="ERR","Retención de otro empleador: Origen = Otro empleador",IF(OR($J315="",$K315=""),"Falta monto o mes",IF(OR($K315&lt;1,$K315&gt;12),"Mes inicio inválido",IF(AND($L315&lt;&gt;"",OR($L315&lt;$K315,$L315&gt;12)),"Mes fin inválido",IF($N315="","Falta frecuencia",IF(AND($G315&lt;&gt;"Otro empleador",SUMPRODUCT(($O315:$Z315&lt;&gt;0)*(((COLUMN($O315:$Z315)-14)&lt;INDEX(Trabajadores!$M$6:$M$105,MATCH($B315,LST_COD,0)))+((COLUMN($O315:$Z315)-14)&gt;INDEX(Trabajadores!$N$6:$N$105,MATCH($B315,LST_COD,0)))))&gt;0),"Aviso: hay meses fuera del periodo laboral","OK"))))))))))</f>
        <v/>
      </c>
    </row>
    <row r="316" customFormat="false" ht="15" hidden="false" customHeight="false" outlineLevel="0" collapsed="false">
      <c r="A316" s="23" t="n">
        <v>311</v>
      </c>
      <c r="B316" s="7"/>
      <c r="C316" s="35" t="str">
        <f aca="false">IF($B316="","",IFERROR(INDEX(Trabajadores!$D$6:$D$105,MATCH($B316,LST_COD,0)),"¿Código?"))</f>
        <v/>
      </c>
      <c r="D316" s="30"/>
      <c r="E316" s="9" t="str">
        <f aca="false">IF($D316="","",IFERROR(VLOOKUP($D316,CONC_TABLA,2,FALSE()),""))</f>
        <v/>
      </c>
      <c r="F316" s="9" t="str">
        <f aca="false">IF($D316="","",IFERROR(VLOOKUP($D316,CONC_TABLA,3,FALSE()),""))</f>
        <v/>
      </c>
      <c r="G316" s="30"/>
      <c r="H316" s="30"/>
      <c r="I316" s="30"/>
      <c r="J316" s="29"/>
      <c r="K316" s="28"/>
      <c r="L316" s="28"/>
      <c r="M316" s="9" t="str">
        <f aca="false">IF(OR($B316="",$E316=""),"",IF($E316="INA","INA",IF($G316="Otro empleador",IF($E316="RET","RETO",IF($E316="ORD","OTO","OTX")),IF($E316="RET","ERR",$E316))))</f>
        <v/>
      </c>
      <c r="N316" s="9" t="str">
        <f aca="false">IF($I316="","",IFERROR(VLOOKUP($I316,FREC_TABLA,2,FALSE()),""))</f>
        <v/>
      </c>
      <c r="O316" s="19" t="n">
        <f aca="false">IF(OR($M316="",$M316="ERR",$J316="",$K316="",$N316=""),0,IF($N316=0,IF(AND(OR(1=7,1=12),1&gt;=$K316,1&lt;=IF($L316="",12,$L316)),$J316,0),IF(AND(1&gt;=$K316,1&lt;=IF($L316="",12,$L316),MOD(1-$K316,$N316)=0),$J316,0)))</f>
        <v>0</v>
      </c>
      <c r="P316" s="19" t="n">
        <f aca="false">IF(OR($M316="",$M316="ERR",$J316="",$K316="",$N316=""),0,IF($N316=0,IF(AND(OR(2=7,2=12),2&gt;=$K316,2&lt;=IF($L316="",12,$L316)),$J316,0),IF(AND(2&gt;=$K316,2&lt;=IF($L316="",12,$L316),MOD(2-$K316,$N316)=0),$J316,0)))</f>
        <v>0</v>
      </c>
      <c r="Q316" s="19" t="n">
        <f aca="false">IF(OR($M316="",$M316="ERR",$J316="",$K316="",$N316=""),0,IF($N316=0,IF(AND(OR(3=7,3=12),3&gt;=$K316,3&lt;=IF($L316="",12,$L316)),$J316,0),IF(AND(3&gt;=$K316,3&lt;=IF($L316="",12,$L316),MOD(3-$K316,$N316)=0),$J316,0)))</f>
        <v>0</v>
      </c>
      <c r="R316" s="19" t="n">
        <f aca="false">IF(OR($M316="",$M316="ERR",$J316="",$K316="",$N316=""),0,IF($N316=0,IF(AND(OR(4=7,4=12),4&gt;=$K316,4&lt;=IF($L316="",12,$L316)),$J316,0),IF(AND(4&gt;=$K316,4&lt;=IF($L316="",12,$L316),MOD(4-$K316,$N316)=0),$J316,0)))</f>
        <v>0</v>
      </c>
      <c r="S316" s="19" t="n">
        <f aca="false">IF(OR($M316="",$M316="ERR",$J316="",$K316="",$N316=""),0,IF($N316=0,IF(AND(OR(5=7,5=12),5&gt;=$K316,5&lt;=IF($L316="",12,$L316)),$J316,0),IF(AND(5&gt;=$K316,5&lt;=IF($L316="",12,$L316),MOD(5-$K316,$N316)=0),$J316,0)))</f>
        <v>0</v>
      </c>
      <c r="T316" s="19" t="n">
        <f aca="false">IF(OR($M316="",$M316="ERR",$J316="",$K316="",$N316=""),0,IF($N316=0,IF(AND(OR(6=7,6=12),6&gt;=$K316,6&lt;=IF($L316="",12,$L316)),$J316,0),IF(AND(6&gt;=$K316,6&lt;=IF($L316="",12,$L316),MOD(6-$K316,$N316)=0),$J316,0)))</f>
        <v>0</v>
      </c>
      <c r="U316" s="19" t="n">
        <f aca="false">IF(OR($M316="",$M316="ERR",$J316="",$K316="",$N316=""),0,IF($N316=0,IF(AND(OR(7=7,7=12),7&gt;=$K316,7&lt;=IF($L316="",12,$L316)),$J316,0),IF(AND(7&gt;=$K316,7&lt;=IF($L316="",12,$L316),MOD(7-$K316,$N316)=0),$J316,0)))</f>
        <v>0</v>
      </c>
      <c r="V316" s="19" t="n">
        <f aca="false">IF(OR($M316="",$M316="ERR",$J316="",$K316="",$N316=""),0,IF($N316=0,IF(AND(OR(8=7,8=12),8&gt;=$K316,8&lt;=IF($L316="",12,$L316)),$J316,0),IF(AND(8&gt;=$K316,8&lt;=IF($L316="",12,$L316),MOD(8-$K316,$N316)=0),$J316,0)))</f>
        <v>0</v>
      </c>
      <c r="W316" s="19" t="n">
        <f aca="false">IF(OR($M316="",$M316="ERR",$J316="",$K316="",$N316=""),0,IF($N316=0,IF(AND(OR(9=7,9=12),9&gt;=$K316,9&lt;=IF($L316="",12,$L316)),$J316,0),IF(AND(9&gt;=$K316,9&lt;=IF($L316="",12,$L316),MOD(9-$K316,$N316)=0),$J316,0)))</f>
        <v>0</v>
      </c>
      <c r="X316" s="19" t="n">
        <f aca="false">IF(OR($M316="",$M316="ERR",$J316="",$K316="",$N316=""),0,IF($N316=0,IF(AND(OR(10=7,10=12),10&gt;=$K316,10&lt;=IF($L316="",12,$L316)),$J316,0),IF(AND(10&gt;=$K316,10&lt;=IF($L316="",12,$L316),MOD(10-$K316,$N316)=0),$J316,0)))</f>
        <v>0</v>
      </c>
      <c r="Y316" s="19" t="n">
        <f aca="false">IF(OR($M316="",$M316="ERR",$J316="",$K316="",$N316=""),0,IF($N316=0,IF(AND(OR(11=7,11=12),11&gt;=$K316,11&lt;=IF($L316="",12,$L316)),$J316,0),IF(AND(11&gt;=$K316,11&lt;=IF($L316="",12,$L316),MOD(11-$K316,$N316)=0),$J316,0)))</f>
        <v>0</v>
      </c>
      <c r="Z316" s="19" t="n">
        <f aca="false">IF(OR($M316="",$M316="ERR",$J316="",$K316="",$N316=""),0,IF($N316=0,IF(AND(OR(12=7,12=12),12&gt;=$K316,12&lt;=IF($L316="",12,$L316)),$J316,0),IF(AND(12&gt;=$K316,12&lt;=IF($L316="",12,$L316),MOD(12-$K316,$N316)=0),$J316,0)))</f>
        <v>0</v>
      </c>
      <c r="AA316" s="36" t="n">
        <f aca="false">SUM(O316:Z316)</f>
        <v>0</v>
      </c>
      <c r="AB316" s="15" t="str">
        <f aca="false">IF(AND($B316="",$D316="",$J316=""),"",IF($B316="","Falta código",IF(ISNA(MATCH($B316,LST_COD,0)),"Código no registrado en Trabajadores",IF($E316="","Concepto no está en el catálogo",IF($M316="ERR","Retención de otro empleador: Origen = Otro empleador",IF(OR($J316="",$K316=""),"Falta monto o mes",IF(OR($K316&lt;1,$K316&gt;12),"Mes inicio inválido",IF(AND($L316&lt;&gt;"",OR($L316&lt;$K316,$L316&gt;12)),"Mes fin inválido",IF($N316="","Falta frecuencia",IF(AND($G316&lt;&gt;"Otro empleador",SUMPRODUCT(($O316:$Z316&lt;&gt;0)*(((COLUMN($O316:$Z316)-14)&lt;INDEX(Trabajadores!$M$6:$M$105,MATCH($B316,LST_COD,0)))+((COLUMN($O316:$Z316)-14)&gt;INDEX(Trabajadores!$N$6:$N$105,MATCH($B316,LST_COD,0)))))&gt;0),"Aviso: hay meses fuera del periodo laboral","OK"))))))))))</f>
        <v/>
      </c>
    </row>
    <row r="317" customFormat="false" ht="15" hidden="false" customHeight="false" outlineLevel="0" collapsed="false">
      <c r="A317" s="23" t="n">
        <v>312</v>
      </c>
      <c r="B317" s="7"/>
      <c r="C317" s="35" t="str">
        <f aca="false">IF($B317="","",IFERROR(INDEX(Trabajadores!$D$6:$D$105,MATCH($B317,LST_COD,0)),"¿Código?"))</f>
        <v/>
      </c>
      <c r="D317" s="30"/>
      <c r="E317" s="9" t="str">
        <f aca="false">IF($D317="","",IFERROR(VLOOKUP($D317,CONC_TABLA,2,FALSE()),""))</f>
        <v/>
      </c>
      <c r="F317" s="9" t="str">
        <f aca="false">IF($D317="","",IFERROR(VLOOKUP($D317,CONC_TABLA,3,FALSE()),""))</f>
        <v/>
      </c>
      <c r="G317" s="30"/>
      <c r="H317" s="30"/>
      <c r="I317" s="30"/>
      <c r="J317" s="29"/>
      <c r="K317" s="28"/>
      <c r="L317" s="28"/>
      <c r="M317" s="9" t="str">
        <f aca="false">IF(OR($B317="",$E317=""),"",IF($E317="INA","INA",IF($G317="Otro empleador",IF($E317="RET","RETO",IF($E317="ORD","OTO","OTX")),IF($E317="RET","ERR",$E317))))</f>
        <v/>
      </c>
      <c r="N317" s="9" t="str">
        <f aca="false">IF($I317="","",IFERROR(VLOOKUP($I317,FREC_TABLA,2,FALSE()),""))</f>
        <v/>
      </c>
      <c r="O317" s="19" t="n">
        <f aca="false">IF(OR($M317="",$M317="ERR",$J317="",$K317="",$N317=""),0,IF($N317=0,IF(AND(OR(1=7,1=12),1&gt;=$K317,1&lt;=IF($L317="",12,$L317)),$J317,0),IF(AND(1&gt;=$K317,1&lt;=IF($L317="",12,$L317),MOD(1-$K317,$N317)=0),$J317,0)))</f>
        <v>0</v>
      </c>
      <c r="P317" s="19" t="n">
        <f aca="false">IF(OR($M317="",$M317="ERR",$J317="",$K317="",$N317=""),0,IF($N317=0,IF(AND(OR(2=7,2=12),2&gt;=$K317,2&lt;=IF($L317="",12,$L317)),$J317,0),IF(AND(2&gt;=$K317,2&lt;=IF($L317="",12,$L317),MOD(2-$K317,$N317)=0),$J317,0)))</f>
        <v>0</v>
      </c>
      <c r="Q317" s="19" t="n">
        <f aca="false">IF(OR($M317="",$M317="ERR",$J317="",$K317="",$N317=""),0,IF($N317=0,IF(AND(OR(3=7,3=12),3&gt;=$K317,3&lt;=IF($L317="",12,$L317)),$J317,0),IF(AND(3&gt;=$K317,3&lt;=IF($L317="",12,$L317),MOD(3-$K317,$N317)=0),$J317,0)))</f>
        <v>0</v>
      </c>
      <c r="R317" s="19" t="n">
        <f aca="false">IF(OR($M317="",$M317="ERR",$J317="",$K317="",$N317=""),0,IF($N317=0,IF(AND(OR(4=7,4=12),4&gt;=$K317,4&lt;=IF($L317="",12,$L317)),$J317,0),IF(AND(4&gt;=$K317,4&lt;=IF($L317="",12,$L317),MOD(4-$K317,$N317)=0),$J317,0)))</f>
        <v>0</v>
      </c>
      <c r="S317" s="19" t="n">
        <f aca="false">IF(OR($M317="",$M317="ERR",$J317="",$K317="",$N317=""),0,IF($N317=0,IF(AND(OR(5=7,5=12),5&gt;=$K317,5&lt;=IF($L317="",12,$L317)),$J317,0),IF(AND(5&gt;=$K317,5&lt;=IF($L317="",12,$L317),MOD(5-$K317,$N317)=0),$J317,0)))</f>
        <v>0</v>
      </c>
      <c r="T317" s="19" t="n">
        <f aca="false">IF(OR($M317="",$M317="ERR",$J317="",$K317="",$N317=""),0,IF($N317=0,IF(AND(OR(6=7,6=12),6&gt;=$K317,6&lt;=IF($L317="",12,$L317)),$J317,0),IF(AND(6&gt;=$K317,6&lt;=IF($L317="",12,$L317),MOD(6-$K317,$N317)=0),$J317,0)))</f>
        <v>0</v>
      </c>
      <c r="U317" s="19" t="n">
        <f aca="false">IF(OR($M317="",$M317="ERR",$J317="",$K317="",$N317=""),0,IF($N317=0,IF(AND(OR(7=7,7=12),7&gt;=$K317,7&lt;=IF($L317="",12,$L317)),$J317,0),IF(AND(7&gt;=$K317,7&lt;=IF($L317="",12,$L317),MOD(7-$K317,$N317)=0),$J317,0)))</f>
        <v>0</v>
      </c>
      <c r="V317" s="19" t="n">
        <f aca="false">IF(OR($M317="",$M317="ERR",$J317="",$K317="",$N317=""),0,IF($N317=0,IF(AND(OR(8=7,8=12),8&gt;=$K317,8&lt;=IF($L317="",12,$L317)),$J317,0),IF(AND(8&gt;=$K317,8&lt;=IF($L317="",12,$L317),MOD(8-$K317,$N317)=0),$J317,0)))</f>
        <v>0</v>
      </c>
      <c r="W317" s="19" t="n">
        <f aca="false">IF(OR($M317="",$M317="ERR",$J317="",$K317="",$N317=""),0,IF($N317=0,IF(AND(OR(9=7,9=12),9&gt;=$K317,9&lt;=IF($L317="",12,$L317)),$J317,0),IF(AND(9&gt;=$K317,9&lt;=IF($L317="",12,$L317),MOD(9-$K317,$N317)=0),$J317,0)))</f>
        <v>0</v>
      </c>
      <c r="X317" s="19" t="n">
        <f aca="false">IF(OR($M317="",$M317="ERR",$J317="",$K317="",$N317=""),0,IF($N317=0,IF(AND(OR(10=7,10=12),10&gt;=$K317,10&lt;=IF($L317="",12,$L317)),$J317,0),IF(AND(10&gt;=$K317,10&lt;=IF($L317="",12,$L317),MOD(10-$K317,$N317)=0),$J317,0)))</f>
        <v>0</v>
      </c>
      <c r="Y317" s="19" t="n">
        <f aca="false">IF(OR($M317="",$M317="ERR",$J317="",$K317="",$N317=""),0,IF($N317=0,IF(AND(OR(11=7,11=12),11&gt;=$K317,11&lt;=IF($L317="",12,$L317)),$J317,0),IF(AND(11&gt;=$K317,11&lt;=IF($L317="",12,$L317),MOD(11-$K317,$N317)=0),$J317,0)))</f>
        <v>0</v>
      </c>
      <c r="Z317" s="19" t="n">
        <f aca="false">IF(OR($M317="",$M317="ERR",$J317="",$K317="",$N317=""),0,IF($N317=0,IF(AND(OR(12=7,12=12),12&gt;=$K317,12&lt;=IF($L317="",12,$L317)),$J317,0),IF(AND(12&gt;=$K317,12&lt;=IF($L317="",12,$L317),MOD(12-$K317,$N317)=0),$J317,0)))</f>
        <v>0</v>
      </c>
      <c r="AA317" s="36" t="n">
        <f aca="false">SUM(O317:Z317)</f>
        <v>0</v>
      </c>
      <c r="AB317" s="15" t="str">
        <f aca="false">IF(AND($B317="",$D317="",$J317=""),"",IF($B317="","Falta código",IF(ISNA(MATCH($B317,LST_COD,0)),"Código no registrado en Trabajadores",IF($E317="","Concepto no está en el catálogo",IF($M317="ERR","Retención de otro empleador: Origen = Otro empleador",IF(OR($J317="",$K317=""),"Falta monto o mes",IF(OR($K317&lt;1,$K317&gt;12),"Mes inicio inválido",IF(AND($L317&lt;&gt;"",OR($L317&lt;$K317,$L317&gt;12)),"Mes fin inválido",IF($N317="","Falta frecuencia",IF(AND($G317&lt;&gt;"Otro empleador",SUMPRODUCT(($O317:$Z317&lt;&gt;0)*(((COLUMN($O317:$Z317)-14)&lt;INDEX(Trabajadores!$M$6:$M$105,MATCH($B317,LST_COD,0)))+((COLUMN($O317:$Z317)-14)&gt;INDEX(Trabajadores!$N$6:$N$105,MATCH($B317,LST_COD,0)))))&gt;0),"Aviso: hay meses fuera del periodo laboral","OK"))))))))))</f>
        <v/>
      </c>
    </row>
    <row r="318" customFormat="false" ht="15" hidden="false" customHeight="false" outlineLevel="0" collapsed="false">
      <c r="A318" s="23" t="n">
        <v>313</v>
      </c>
      <c r="B318" s="7"/>
      <c r="C318" s="35" t="str">
        <f aca="false">IF($B318="","",IFERROR(INDEX(Trabajadores!$D$6:$D$105,MATCH($B318,LST_COD,0)),"¿Código?"))</f>
        <v/>
      </c>
      <c r="D318" s="30"/>
      <c r="E318" s="9" t="str">
        <f aca="false">IF($D318="","",IFERROR(VLOOKUP($D318,CONC_TABLA,2,FALSE()),""))</f>
        <v/>
      </c>
      <c r="F318" s="9" t="str">
        <f aca="false">IF($D318="","",IFERROR(VLOOKUP($D318,CONC_TABLA,3,FALSE()),""))</f>
        <v/>
      </c>
      <c r="G318" s="30"/>
      <c r="H318" s="30"/>
      <c r="I318" s="30"/>
      <c r="J318" s="29"/>
      <c r="K318" s="28"/>
      <c r="L318" s="28"/>
      <c r="M318" s="9" t="str">
        <f aca="false">IF(OR($B318="",$E318=""),"",IF($E318="INA","INA",IF($G318="Otro empleador",IF($E318="RET","RETO",IF($E318="ORD","OTO","OTX")),IF($E318="RET","ERR",$E318))))</f>
        <v/>
      </c>
      <c r="N318" s="9" t="str">
        <f aca="false">IF($I318="","",IFERROR(VLOOKUP($I318,FREC_TABLA,2,FALSE()),""))</f>
        <v/>
      </c>
      <c r="O318" s="19" t="n">
        <f aca="false">IF(OR($M318="",$M318="ERR",$J318="",$K318="",$N318=""),0,IF($N318=0,IF(AND(OR(1=7,1=12),1&gt;=$K318,1&lt;=IF($L318="",12,$L318)),$J318,0),IF(AND(1&gt;=$K318,1&lt;=IF($L318="",12,$L318),MOD(1-$K318,$N318)=0),$J318,0)))</f>
        <v>0</v>
      </c>
      <c r="P318" s="19" t="n">
        <f aca="false">IF(OR($M318="",$M318="ERR",$J318="",$K318="",$N318=""),0,IF($N318=0,IF(AND(OR(2=7,2=12),2&gt;=$K318,2&lt;=IF($L318="",12,$L318)),$J318,0),IF(AND(2&gt;=$K318,2&lt;=IF($L318="",12,$L318),MOD(2-$K318,$N318)=0),$J318,0)))</f>
        <v>0</v>
      </c>
      <c r="Q318" s="19" t="n">
        <f aca="false">IF(OR($M318="",$M318="ERR",$J318="",$K318="",$N318=""),0,IF($N318=0,IF(AND(OR(3=7,3=12),3&gt;=$K318,3&lt;=IF($L318="",12,$L318)),$J318,0),IF(AND(3&gt;=$K318,3&lt;=IF($L318="",12,$L318),MOD(3-$K318,$N318)=0),$J318,0)))</f>
        <v>0</v>
      </c>
      <c r="R318" s="19" t="n">
        <f aca="false">IF(OR($M318="",$M318="ERR",$J318="",$K318="",$N318=""),0,IF($N318=0,IF(AND(OR(4=7,4=12),4&gt;=$K318,4&lt;=IF($L318="",12,$L318)),$J318,0),IF(AND(4&gt;=$K318,4&lt;=IF($L318="",12,$L318),MOD(4-$K318,$N318)=0),$J318,0)))</f>
        <v>0</v>
      </c>
      <c r="S318" s="19" t="n">
        <f aca="false">IF(OR($M318="",$M318="ERR",$J318="",$K318="",$N318=""),0,IF($N318=0,IF(AND(OR(5=7,5=12),5&gt;=$K318,5&lt;=IF($L318="",12,$L318)),$J318,0),IF(AND(5&gt;=$K318,5&lt;=IF($L318="",12,$L318),MOD(5-$K318,$N318)=0),$J318,0)))</f>
        <v>0</v>
      </c>
      <c r="T318" s="19" t="n">
        <f aca="false">IF(OR($M318="",$M318="ERR",$J318="",$K318="",$N318=""),0,IF($N318=0,IF(AND(OR(6=7,6=12),6&gt;=$K318,6&lt;=IF($L318="",12,$L318)),$J318,0),IF(AND(6&gt;=$K318,6&lt;=IF($L318="",12,$L318),MOD(6-$K318,$N318)=0),$J318,0)))</f>
        <v>0</v>
      </c>
      <c r="U318" s="19" t="n">
        <f aca="false">IF(OR($M318="",$M318="ERR",$J318="",$K318="",$N318=""),0,IF($N318=0,IF(AND(OR(7=7,7=12),7&gt;=$K318,7&lt;=IF($L318="",12,$L318)),$J318,0),IF(AND(7&gt;=$K318,7&lt;=IF($L318="",12,$L318),MOD(7-$K318,$N318)=0),$J318,0)))</f>
        <v>0</v>
      </c>
      <c r="V318" s="19" t="n">
        <f aca="false">IF(OR($M318="",$M318="ERR",$J318="",$K318="",$N318=""),0,IF($N318=0,IF(AND(OR(8=7,8=12),8&gt;=$K318,8&lt;=IF($L318="",12,$L318)),$J318,0),IF(AND(8&gt;=$K318,8&lt;=IF($L318="",12,$L318),MOD(8-$K318,$N318)=0),$J318,0)))</f>
        <v>0</v>
      </c>
      <c r="W318" s="19" t="n">
        <f aca="false">IF(OR($M318="",$M318="ERR",$J318="",$K318="",$N318=""),0,IF($N318=0,IF(AND(OR(9=7,9=12),9&gt;=$K318,9&lt;=IF($L318="",12,$L318)),$J318,0),IF(AND(9&gt;=$K318,9&lt;=IF($L318="",12,$L318),MOD(9-$K318,$N318)=0),$J318,0)))</f>
        <v>0</v>
      </c>
      <c r="X318" s="19" t="n">
        <f aca="false">IF(OR($M318="",$M318="ERR",$J318="",$K318="",$N318=""),0,IF($N318=0,IF(AND(OR(10=7,10=12),10&gt;=$K318,10&lt;=IF($L318="",12,$L318)),$J318,0),IF(AND(10&gt;=$K318,10&lt;=IF($L318="",12,$L318),MOD(10-$K318,$N318)=0),$J318,0)))</f>
        <v>0</v>
      </c>
      <c r="Y318" s="19" t="n">
        <f aca="false">IF(OR($M318="",$M318="ERR",$J318="",$K318="",$N318=""),0,IF($N318=0,IF(AND(OR(11=7,11=12),11&gt;=$K318,11&lt;=IF($L318="",12,$L318)),$J318,0),IF(AND(11&gt;=$K318,11&lt;=IF($L318="",12,$L318),MOD(11-$K318,$N318)=0),$J318,0)))</f>
        <v>0</v>
      </c>
      <c r="Z318" s="19" t="n">
        <f aca="false">IF(OR($M318="",$M318="ERR",$J318="",$K318="",$N318=""),0,IF($N318=0,IF(AND(OR(12=7,12=12),12&gt;=$K318,12&lt;=IF($L318="",12,$L318)),$J318,0),IF(AND(12&gt;=$K318,12&lt;=IF($L318="",12,$L318),MOD(12-$K318,$N318)=0),$J318,0)))</f>
        <v>0</v>
      </c>
      <c r="AA318" s="36" t="n">
        <f aca="false">SUM(O318:Z318)</f>
        <v>0</v>
      </c>
      <c r="AB318" s="15" t="str">
        <f aca="false">IF(AND($B318="",$D318="",$J318=""),"",IF($B318="","Falta código",IF(ISNA(MATCH($B318,LST_COD,0)),"Código no registrado en Trabajadores",IF($E318="","Concepto no está en el catálogo",IF($M318="ERR","Retención de otro empleador: Origen = Otro empleador",IF(OR($J318="",$K318=""),"Falta monto o mes",IF(OR($K318&lt;1,$K318&gt;12),"Mes inicio inválido",IF(AND($L318&lt;&gt;"",OR($L318&lt;$K318,$L318&gt;12)),"Mes fin inválido",IF($N318="","Falta frecuencia",IF(AND($G318&lt;&gt;"Otro empleador",SUMPRODUCT(($O318:$Z318&lt;&gt;0)*(((COLUMN($O318:$Z318)-14)&lt;INDEX(Trabajadores!$M$6:$M$105,MATCH($B318,LST_COD,0)))+((COLUMN($O318:$Z318)-14)&gt;INDEX(Trabajadores!$N$6:$N$105,MATCH($B318,LST_COD,0)))))&gt;0),"Aviso: hay meses fuera del periodo laboral","OK"))))))))))</f>
        <v/>
      </c>
    </row>
    <row r="319" customFormat="false" ht="15" hidden="false" customHeight="false" outlineLevel="0" collapsed="false">
      <c r="A319" s="23" t="n">
        <v>314</v>
      </c>
      <c r="B319" s="7"/>
      <c r="C319" s="35" t="str">
        <f aca="false">IF($B319="","",IFERROR(INDEX(Trabajadores!$D$6:$D$105,MATCH($B319,LST_COD,0)),"¿Código?"))</f>
        <v/>
      </c>
      <c r="D319" s="30"/>
      <c r="E319" s="9" t="str">
        <f aca="false">IF($D319="","",IFERROR(VLOOKUP($D319,CONC_TABLA,2,FALSE()),""))</f>
        <v/>
      </c>
      <c r="F319" s="9" t="str">
        <f aca="false">IF($D319="","",IFERROR(VLOOKUP($D319,CONC_TABLA,3,FALSE()),""))</f>
        <v/>
      </c>
      <c r="G319" s="30"/>
      <c r="H319" s="30"/>
      <c r="I319" s="30"/>
      <c r="J319" s="29"/>
      <c r="K319" s="28"/>
      <c r="L319" s="28"/>
      <c r="M319" s="9" t="str">
        <f aca="false">IF(OR($B319="",$E319=""),"",IF($E319="INA","INA",IF($G319="Otro empleador",IF($E319="RET","RETO",IF($E319="ORD","OTO","OTX")),IF($E319="RET","ERR",$E319))))</f>
        <v/>
      </c>
      <c r="N319" s="9" t="str">
        <f aca="false">IF($I319="","",IFERROR(VLOOKUP($I319,FREC_TABLA,2,FALSE()),""))</f>
        <v/>
      </c>
      <c r="O319" s="19" t="n">
        <f aca="false">IF(OR($M319="",$M319="ERR",$J319="",$K319="",$N319=""),0,IF($N319=0,IF(AND(OR(1=7,1=12),1&gt;=$K319,1&lt;=IF($L319="",12,$L319)),$J319,0),IF(AND(1&gt;=$K319,1&lt;=IF($L319="",12,$L319),MOD(1-$K319,$N319)=0),$J319,0)))</f>
        <v>0</v>
      </c>
      <c r="P319" s="19" t="n">
        <f aca="false">IF(OR($M319="",$M319="ERR",$J319="",$K319="",$N319=""),0,IF($N319=0,IF(AND(OR(2=7,2=12),2&gt;=$K319,2&lt;=IF($L319="",12,$L319)),$J319,0),IF(AND(2&gt;=$K319,2&lt;=IF($L319="",12,$L319),MOD(2-$K319,$N319)=0),$J319,0)))</f>
        <v>0</v>
      </c>
      <c r="Q319" s="19" t="n">
        <f aca="false">IF(OR($M319="",$M319="ERR",$J319="",$K319="",$N319=""),0,IF($N319=0,IF(AND(OR(3=7,3=12),3&gt;=$K319,3&lt;=IF($L319="",12,$L319)),$J319,0),IF(AND(3&gt;=$K319,3&lt;=IF($L319="",12,$L319),MOD(3-$K319,$N319)=0),$J319,0)))</f>
        <v>0</v>
      </c>
      <c r="R319" s="19" t="n">
        <f aca="false">IF(OR($M319="",$M319="ERR",$J319="",$K319="",$N319=""),0,IF($N319=0,IF(AND(OR(4=7,4=12),4&gt;=$K319,4&lt;=IF($L319="",12,$L319)),$J319,0),IF(AND(4&gt;=$K319,4&lt;=IF($L319="",12,$L319),MOD(4-$K319,$N319)=0),$J319,0)))</f>
        <v>0</v>
      </c>
      <c r="S319" s="19" t="n">
        <f aca="false">IF(OR($M319="",$M319="ERR",$J319="",$K319="",$N319=""),0,IF($N319=0,IF(AND(OR(5=7,5=12),5&gt;=$K319,5&lt;=IF($L319="",12,$L319)),$J319,0),IF(AND(5&gt;=$K319,5&lt;=IF($L319="",12,$L319),MOD(5-$K319,$N319)=0),$J319,0)))</f>
        <v>0</v>
      </c>
      <c r="T319" s="19" t="n">
        <f aca="false">IF(OR($M319="",$M319="ERR",$J319="",$K319="",$N319=""),0,IF($N319=0,IF(AND(OR(6=7,6=12),6&gt;=$K319,6&lt;=IF($L319="",12,$L319)),$J319,0),IF(AND(6&gt;=$K319,6&lt;=IF($L319="",12,$L319),MOD(6-$K319,$N319)=0),$J319,0)))</f>
        <v>0</v>
      </c>
      <c r="U319" s="19" t="n">
        <f aca="false">IF(OR($M319="",$M319="ERR",$J319="",$K319="",$N319=""),0,IF($N319=0,IF(AND(OR(7=7,7=12),7&gt;=$K319,7&lt;=IF($L319="",12,$L319)),$J319,0),IF(AND(7&gt;=$K319,7&lt;=IF($L319="",12,$L319),MOD(7-$K319,$N319)=0),$J319,0)))</f>
        <v>0</v>
      </c>
      <c r="V319" s="19" t="n">
        <f aca="false">IF(OR($M319="",$M319="ERR",$J319="",$K319="",$N319=""),0,IF($N319=0,IF(AND(OR(8=7,8=12),8&gt;=$K319,8&lt;=IF($L319="",12,$L319)),$J319,0),IF(AND(8&gt;=$K319,8&lt;=IF($L319="",12,$L319),MOD(8-$K319,$N319)=0),$J319,0)))</f>
        <v>0</v>
      </c>
      <c r="W319" s="19" t="n">
        <f aca="false">IF(OR($M319="",$M319="ERR",$J319="",$K319="",$N319=""),0,IF($N319=0,IF(AND(OR(9=7,9=12),9&gt;=$K319,9&lt;=IF($L319="",12,$L319)),$J319,0),IF(AND(9&gt;=$K319,9&lt;=IF($L319="",12,$L319),MOD(9-$K319,$N319)=0),$J319,0)))</f>
        <v>0</v>
      </c>
      <c r="X319" s="19" t="n">
        <f aca="false">IF(OR($M319="",$M319="ERR",$J319="",$K319="",$N319=""),0,IF($N319=0,IF(AND(OR(10=7,10=12),10&gt;=$K319,10&lt;=IF($L319="",12,$L319)),$J319,0),IF(AND(10&gt;=$K319,10&lt;=IF($L319="",12,$L319),MOD(10-$K319,$N319)=0),$J319,0)))</f>
        <v>0</v>
      </c>
      <c r="Y319" s="19" t="n">
        <f aca="false">IF(OR($M319="",$M319="ERR",$J319="",$K319="",$N319=""),0,IF($N319=0,IF(AND(OR(11=7,11=12),11&gt;=$K319,11&lt;=IF($L319="",12,$L319)),$J319,0),IF(AND(11&gt;=$K319,11&lt;=IF($L319="",12,$L319),MOD(11-$K319,$N319)=0),$J319,0)))</f>
        <v>0</v>
      </c>
      <c r="Z319" s="19" t="n">
        <f aca="false">IF(OR($M319="",$M319="ERR",$J319="",$K319="",$N319=""),0,IF($N319=0,IF(AND(OR(12=7,12=12),12&gt;=$K319,12&lt;=IF($L319="",12,$L319)),$J319,0),IF(AND(12&gt;=$K319,12&lt;=IF($L319="",12,$L319),MOD(12-$K319,$N319)=0),$J319,0)))</f>
        <v>0</v>
      </c>
      <c r="AA319" s="36" t="n">
        <f aca="false">SUM(O319:Z319)</f>
        <v>0</v>
      </c>
      <c r="AB319" s="15" t="str">
        <f aca="false">IF(AND($B319="",$D319="",$J319=""),"",IF($B319="","Falta código",IF(ISNA(MATCH($B319,LST_COD,0)),"Código no registrado en Trabajadores",IF($E319="","Concepto no está en el catálogo",IF($M319="ERR","Retención de otro empleador: Origen = Otro empleador",IF(OR($J319="",$K319=""),"Falta monto o mes",IF(OR($K319&lt;1,$K319&gt;12),"Mes inicio inválido",IF(AND($L319&lt;&gt;"",OR($L319&lt;$K319,$L319&gt;12)),"Mes fin inválido",IF($N319="","Falta frecuencia",IF(AND($G319&lt;&gt;"Otro empleador",SUMPRODUCT(($O319:$Z319&lt;&gt;0)*(((COLUMN($O319:$Z319)-14)&lt;INDEX(Trabajadores!$M$6:$M$105,MATCH($B319,LST_COD,0)))+((COLUMN($O319:$Z319)-14)&gt;INDEX(Trabajadores!$N$6:$N$105,MATCH($B319,LST_COD,0)))))&gt;0),"Aviso: hay meses fuera del periodo laboral","OK"))))))))))</f>
        <v/>
      </c>
    </row>
    <row r="320" customFormat="false" ht="15" hidden="false" customHeight="false" outlineLevel="0" collapsed="false">
      <c r="A320" s="23" t="n">
        <v>315</v>
      </c>
      <c r="B320" s="7"/>
      <c r="C320" s="35" t="str">
        <f aca="false">IF($B320="","",IFERROR(INDEX(Trabajadores!$D$6:$D$105,MATCH($B320,LST_COD,0)),"¿Código?"))</f>
        <v/>
      </c>
      <c r="D320" s="30"/>
      <c r="E320" s="9" t="str">
        <f aca="false">IF($D320="","",IFERROR(VLOOKUP($D320,CONC_TABLA,2,FALSE()),""))</f>
        <v/>
      </c>
      <c r="F320" s="9" t="str">
        <f aca="false">IF($D320="","",IFERROR(VLOOKUP($D320,CONC_TABLA,3,FALSE()),""))</f>
        <v/>
      </c>
      <c r="G320" s="30"/>
      <c r="H320" s="30"/>
      <c r="I320" s="30"/>
      <c r="J320" s="29"/>
      <c r="K320" s="28"/>
      <c r="L320" s="28"/>
      <c r="M320" s="9" t="str">
        <f aca="false">IF(OR($B320="",$E320=""),"",IF($E320="INA","INA",IF($G320="Otro empleador",IF($E320="RET","RETO",IF($E320="ORD","OTO","OTX")),IF($E320="RET","ERR",$E320))))</f>
        <v/>
      </c>
      <c r="N320" s="9" t="str">
        <f aca="false">IF($I320="","",IFERROR(VLOOKUP($I320,FREC_TABLA,2,FALSE()),""))</f>
        <v/>
      </c>
      <c r="O320" s="19" t="n">
        <f aca="false">IF(OR($M320="",$M320="ERR",$J320="",$K320="",$N320=""),0,IF($N320=0,IF(AND(OR(1=7,1=12),1&gt;=$K320,1&lt;=IF($L320="",12,$L320)),$J320,0),IF(AND(1&gt;=$K320,1&lt;=IF($L320="",12,$L320),MOD(1-$K320,$N320)=0),$J320,0)))</f>
        <v>0</v>
      </c>
      <c r="P320" s="19" t="n">
        <f aca="false">IF(OR($M320="",$M320="ERR",$J320="",$K320="",$N320=""),0,IF($N320=0,IF(AND(OR(2=7,2=12),2&gt;=$K320,2&lt;=IF($L320="",12,$L320)),$J320,0),IF(AND(2&gt;=$K320,2&lt;=IF($L320="",12,$L320),MOD(2-$K320,$N320)=0),$J320,0)))</f>
        <v>0</v>
      </c>
      <c r="Q320" s="19" t="n">
        <f aca="false">IF(OR($M320="",$M320="ERR",$J320="",$K320="",$N320=""),0,IF($N320=0,IF(AND(OR(3=7,3=12),3&gt;=$K320,3&lt;=IF($L320="",12,$L320)),$J320,0),IF(AND(3&gt;=$K320,3&lt;=IF($L320="",12,$L320),MOD(3-$K320,$N320)=0),$J320,0)))</f>
        <v>0</v>
      </c>
      <c r="R320" s="19" t="n">
        <f aca="false">IF(OR($M320="",$M320="ERR",$J320="",$K320="",$N320=""),0,IF($N320=0,IF(AND(OR(4=7,4=12),4&gt;=$K320,4&lt;=IF($L320="",12,$L320)),$J320,0),IF(AND(4&gt;=$K320,4&lt;=IF($L320="",12,$L320),MOD(4-$K320,$N320)=0),$J320,0)))</f>
        <v>0</v>
      </c>
      <c r="S320" s="19" t="n">
        <f aca="false">IF(OR($M320="",$M320="ERR",$J320="",$K320="",$N320=""),0,IF($N320=0,IF(AND(OR(5=7,5=12),5&gt;=$K320,5&lt;=IF($L320="",12,$L320)),$J320,0),IF(AND(5&gt;=$K320,5&lt;=IF($L320="",12,$L320),MOD(5-$K320,$N320)=0),$J320,0)))</f>
        <v>0</v>
      </c>
      <c r="T320" s="19" t="n">
        <f aca="false">IF(OR($M320="",$M320="ERR",$J320="",$K320="",$N320=""),0,IF($N320=0,IF(AND(OR(6=7,6=12),6&gt;=$K320,6&lt;=IF($L320="",12,$L320)),$J320,0),IF(AND(6&gt;=$K320,6&lt;=IF($L320="",12,$L320),MOD(6-$K320,$N320)=0),$J320,0)))</f>
        <v>0</v>
      </c>
      <c r="U320" s="19" t="n">
        <f aca="false">IF(OR($M320="",$M320="ERR",$J320="",$K320="",$N320=""),0,IF($N320=0,IF(AND(OR(7=7,7=12),7&gt;=$K320,7&lt;=IF($L320="",12,$L320)),$J320,0),IF(AND(7&gt;=$K320,7&lt;=IF($L320="",12,$L320),MOD(7-$K320,$N320)=0),$J320,0)))</f>
        <v>0</v>
      </c>
      <c r="V320" s="19" t="n">
        <f aca="false">IF(OR($M320="",$M320="ERR",$J320="",$K320="",$N320=""),0,IF($N320=0,IF(AND(OR(8=7,8=12),8&gt;=$K320,8&lt;=IF($L320="",12,$L320)),$J320,0),IF(AND(8&gt;=$K320,8&lt;=IF($L320="",12,$L320),MOD(8-$K320,$N320)=0),$J320,0)))</f>
        <v>0</v>
      </c>
      <c r="W320" s="19" t="n">
        <f aca="false">IF(OR($M320="",$M320="ERR",$J320="",$K320="",$N320=""),0,IF($N320=0,IF(AND(OR(9=7,9=12),9&gt;=$K320,9&lt;=IF($L320="",12,$L320)),$J320,0),IF(AND(9&gt;=$K320,9&lt;=IF($L320="",12,$L320),MOD(9-$K320,$N320)=0),$J320,0)))</f>
        <v>0</v>
      </c>
      <c r="X320" s="19" t="n">
        <f aca="false">IF(OR($M320="",$M320="ERR",$J320="",$K320="",$N320=""),0,IF($N320=0,IF(AND(OR(10=7,10=12),10&gt;=$K320,10&lt;=IF($L320="",12,$L320)),$J320,0),IF(AND(10&gt;=$K320,10&lt;=IF($L320="",12,$L320),MOD(10-$K320,$N320)=0),$J320,0)))</f>
        <v>0</v>
      </c>
      <c r="Y320" s="19" t="n">
        <f aca="false">IF(OR($M320="",$M320="ERR",$J320="",$K320="",$N320=""),0,IF($N320=0,IF(AND(OR(11=7,11=12),11&gt;=$K320,11&lt;=IF($L320="",12,$L320)),$J320,0),IF(AND(11&gt;=$K320,11&lt;=IF($L320="",12,$L320),MOD(11-$K320,$N320)=0),$J320,0)))</f>
        <v>0</v>
      </c>
      <c r="Z320" s="19" t="n">
        <f aca="false">IF(OR($M320="",$M320="ERR",$J320="",$K320="",$N320=""),0,IF($N320=0,IF(AND(OR(12=7,12=12),12&gt;=$K320,12&lt;=IF($L320="",12,$L320)),$J320,0),IF(AND(12&gt;=$K320,12&lt;=IF($L320="",12,$L320),MOD(12-$K320,$N320)=0),$J320,0)))</f>
        <v>0</v>
      </c>
      <c r="AA320" s="36" t="n">
        <f aca="false">SUM(O320:Z320)</f>
        <v>0</v>
      </c>
      <c r="AB320" s="15" t="str">
        <f aca="false">IF(AND($B320="",$D320="",$J320=""),"",IF($B320="","Falta código",IF(ISNA(MATCH($B320,LST_COD,0)),"Código no registrado en Trabajadores",IF($E320="","Concepto no está en el catálogo",IF($M320="ERR","Retención de otro empleador: Origen = Otro empleador",IF(OR($J320="",$K320=""),"Falta monto o mes",IF(OR($K320&lt;1,$K320&gt;12),"Mes inicio inválido",IF(AND($L320&lt;&gt;"",OR($L320&lt;$K320,$L320&gt;12)),"Mes fin inválido",IF($N320="","Falta frecuencia",IF(AND($G320&lt;&gt;"Otro empleador",SUMPRODUCT(($O320:$Z320&lt;&gt;0)*(((COLUMN($O320:$Z320)-14)&lt;INDEX(Trabajadores!$M$6:$M$105,MATCH($B320,LST_COD,0)))+((COLUMN($O320:$Z320)-14)&gt;INDEX(Trabajadores!$N$6:$N$105,MATCH($B320,LST_COD,0)))))&gt;0),"Aviso: hay meses fuera del periodo laboral","OK"))))))))))</f>
        <v/>
      </c>
    </row>
    <row r="321" customFormat="false" ht="15" hidden="false" customHeight="false" outlineLevel="0" collapsed="false">
      <c r="A321" s="23" t="n">
        <v>316</v>
      </c>
      <c r="B321" s="7"/>
      <c r="C321" s="35" t="str">
        <f aca="false">IF($B321="","",IFERROR(INDEX(Trabajadores!$D$6:$D$105,MATCH($B321,LST_COD,0)),"¿Código?"))</f>
        <v/>
      </c>
      <c r="D321" s="30"/>
      <c r="E321" s="9" t="str">
        <f aca="false">IF($D321="","",IFERROR(VLOOKUP($D321,CONC_TABLA,2,FALSE()),""))</f>
        <v/>
      </c>
      <c r="F321" s="9" t="str">
        <f aca="false">IF($D321="","",IFERROR(VLOOKUP($D321,CONC_TABLA,3,FALSE()),""))</f>
        <v/>
      </c>
      <c r="G321" s="30"/>
      <c r="H321" s="30"/>
      <c r="I321" s="30"/>
      <c r="J321" s="29"/>
      <c r="K321" s="28"/>
      <c r="L321" s="28"/>
      <c r="M321" s="9" t="str">
        <f aca="false">IF(OR($B321="",$E321=""),"",IF($E321="INA","INA",IF($G321="Otro empleador",IF($E321="RET","RETO",IF($E321="ORD","OTO","OTX")),IF($E321="RET","ERR",$E321))))</f>
        <v/>
      </c>
      <c r="N321" s="9" t="str">
        <f aca="false">IF($I321="","",IFERROR(VLOOKUP($I321,FREC_TABLA,2,FALSE()),""))</f>
        <v/>
      </c>
      <c r="O321" s="19" t="n">
        <f aca="false">IF(OR($M321="",$M321="ERR",$J321="",$K321="",$N321=""),0,IF($N321=0,IF(AND(OR(1=7,1=12),1&gt;=$K321,1&lt;=IF($L321="",12,$L321)),$J321,0),IF(AND(1&gt;=$K321,1&lt;=IF($L321="",12,$L321),MOD(1-$K321,$N321)=0),$J321,0)))</f>
        <v>0</v>
      </c>
      <c r="P321" s="19" t="n">
        <f aca="false">IF(OR($M321="",$M321="ERR",$J321="",$K321="",$N321=""),0,IF($N321=0,IF(AND(OR(2=7,2=12),2&gt;=$K321,2&lt;=IF($L321="",12,$L321)),$J321,0),IF(AND(2&gt;=$K321,2&lt;=IF($L321="",12,$L321),MOD(2-$K321,$N321)=0),$J321,0)))</f>
        <v>0</v>
      </c>
      <c r="Q321" s="19" t="n">
        <f aca="false">IF(OR($M321="",$M321="ERR",$J321="",$K321="",$N321=""),0,IF($N321=0,IF(AND(OR(3=7,3=12),3&gt;=$K321,3&lt;=IF($L321="",12,$L321)),$J321,0),IF(AND(3&gt;=$K321,3&lt;=IF($L321="",12,$L321),MOD(3-$K321,$N321)=0),$J321,0)))</f>
        <v>0</v>
      </c>
      <c r="R321" s="19" t="n">
        <f aca="false">IF(OR($M321="",$M321="ERR",$J321="",$K321="",$N321=""),0,IF($N321=0,IF(AND(OR(4=7,4=12),4&gt;=$K321,4&lt;=IF($L321="",12,$L321)),$J321,0),IF(AND(4&gt;=$K321,4&lt;=IF($L321="",12,$L321),MOD(4-$K321,$N321)=0),$J321,0)))</f>
        <v>0</v>
      </c>
      <c r="S321" s="19" t="n">
        <f aca="false">IF(OR($M321="",$M321="ERR",$J321="",$K321="",$N321=""),0,IF($N321=0,IF(AND(OR(5=7,5=12),5&gt;=$K321,5&lt;=IF($L321="",12,$L321)),$J321,0),IF(AND(5&gt;=$K321,5&lt;=IF($L321="",12,$L321),MOD(5-$K321,$N321)=0),$J321,0)))</f>
        <v>0</v>
      </c>
      <c r="T321" s="19" t="n">
        <f aca="false">IF(OR($M321="",$M321="ERR",$J321="",$K321="",$N321=""),0,IF($N321=0,IF(AND(OR(6=7,6=12),6&gt;=$K321,6&lt;=IF($L321="",12,$L321)),$J321,0),IF(AND(6&gt;=$K321,6&lt;=IF($L321="",12,$L321),MOD(6-$K321,$N321)=0),$J321,0)))</f>
        <v>0</v>
      </c>
      <c r="U321" s="19" t="n">
        <f aca="false">IF(OR($M321="",$M321="ERR",$J321="",$K321="",$N321=""),0,IF($N321=0,IF(AND(OR(7=7,7=12),7&gt;=$K321,7&lt;=IF($L321="",12,$L321)),$J321,0),IF(AND(7&gt;=$K321,7&lt;=IF($L321="",12,$L321),MOD(7-$K321,$N321)=0),$J321,0)))</f>
        <v>0</v>
      </c>
      <c r="V321" s="19" t="n">
        <f aca="false">IF(OR($M321="",$M321="ERR",$J321="",$K321="",$N321=""),0,IF($N321=0,IF(AND(OR(8=7,8=12),8&gt;=$K321,8&lt;=IF($L321="",12,$L321)),$J321,0),IF(AND(8&gt;=$K321,8&lt;=IF($L321="",12,$L321),MOD(8-$K321,$N321)=0),$J321,0)))</f>
        <v>0</v>
      </c>
      <c r="W321" s="19" t="n">
        <f aca="false">IF(OR($M321="",$M321="ERR",$J321="",$K321="",$N321=""),0,IF($N321=0,IF(AND(OR(9=7,9=12),9&gt;=$K321,9&lt;=IF($L321="",12,$L321)),$J321,0),IF(AND(9&gt;=$K321,9&lt;=IF($L321="",12,$L321),MOD(9-$K321,$N321)=0),$J321,0)))</f>
        <v>0</v>
      </c>
      <c r="X321" s="19" t="n">
        <f aca="false">IF(OR($M321="",$M321="ERR",$J321="",$K321="",$N321=""),0,IF($N321=0,IF(AND(OR(10=7,10=12),10&gt;=$K321,10&lt;=IF($L321="",12,$L321)),$J321,0),IF(AND(10&gt;=$K321,10&lt;=IF($L321="",12,$L321),MOD(10-$K321,$N321)=0),$J321,0)))</f>
        <v>0</v>
      </c>
      <c r="Y321" s="19" t="n">
        <f aca="false">IF(OR($M321="",$M321="ERR",$J321="",$K321="",$N321=""),0,IF($N321=0,IF(AND(OR(11=7,11=12),11&gt;=$K321,11&lt;=IF($L321="",12,$L321)),$J321,0),IF(AND(11&gt;=$K321,11&lt;=IF($L321="",12,$L321),MOD(11-$K321,$N321)=0),$J321,0)))</f>
        <v>0</v>
      </c>
      <c r="Z321" s="19" t="n">
        <f aca="false">IF(OR($M321="",$M321="ERR",$J321="",$K321="",$N321=""),0,IF($N321=0,IF(AND(OR(12=7,12=12),12&gt;=$K321,12&lt;=IF($L321="",12,$L321)),$J321,0),IF(AND(12&gt;=$K321,12&lt;=IF($L321="",12,$L321),MOD(12-$K321,$N321)=0),$J321,0)))</f>
        <v>0</v>
      </c>
      <c r="AA321" s="36" t="n">
        <f aca="false">SUM(O321:Z321)</f>
        <v>0</v>
      </c>
      <c r="AB321" s="15" t="str">
        <f aca="false">IF(AND($B321="",$D321="",$J321=""),"",IF($B321="","Falta código",IF(ISNA(MATCH($B321,LST_COD,0)),"Código no registrado en Trabajadores",IF($E321="","Concepto no está en el catálogo",IF($M321="ERR","Retención de otro empleador: Origen = Otro empleador",IF(OR($J321="",$K321=""),"Falta monto o mes",IF(OR($K321&lt;1,$K321&gt;12),"Mes inicio inválido",IF(AND($L321&lt;&gt;"",OR($L321&lt;$K321,$L321&gt;12)),"Mes fin inválido",IF($N321="","Falta frecuencia",IF(AND($G321&lt;&gt;"Otro empleador",SUMPRODUCT(($O321:$Z321&lt;&gt;0)*(((COLUMN($O321:$Z321)-14)&lt;INDEX(Trabajadores!$M$6:$M$105,MATCH($B321,LST_COD,0)))+((COLUMN($O321:$Z321)-14)&gt;INDEX(Trabajadores!$N$6:$N$105,MATCH($B321,LST_COD,0)))))&gt;0),"Aviso: hay meses fuera del periodo laboral","OK"))))))))))</f>
        <v/>
      </c>
    </row>
    <row r="322" customFormat="false" ht="15" hidden="false" customHeight="false" outlineLevel="0" collapsed="false">
      <c r="A322" s="23" t="n">
        <v>317</v>
      </c>
      <c r="B322" s="7"/>
      <c r="C322" s="35" t="str">
        <f aca="false">IF($B322="","",IFERROR(INDEX(Trabajadores!$D$6:$D$105,MATCH($B322,LST_COD,0)),"¿Código?"))</f>
        <v/>
      </c>
      <c r="D322" s="30"/>
      <c r="E322" s="9" t="str">
        <f aca="false">IF($D322="","",IFERROR(VLOOKUP($D322,CONC_TABLA,2,FALSE()),""))</f>
        <v/>
      </c>
      <c r="F322" s="9" t="str">
        <f aca="false">IF($D322="","",IFERROR(VLOOKUP($D322,CONC_TABLA,3,FALSE()),""))</f>
        <v/>
      </c>
      <c r="G322" s="30"/>
      <c r="H322" s="30"/>
      <c r="I322" s="30"/>
      <c r="J322" s="29"/>
      <c r="K322" s="28"/>
      <c r="L322" s="28"/>
      <c r="M322" s="9" t="str">
        <f aca="false">IF(OR($B322="",$E322=""),"",IF($E322="INA","INA",IF($G322="Otro empleador",IF($E322="RET","RETO",IF($E322="ORD","OTO","OTX")),IF($E322="RET","ERR",$E322))))</f>
        <v/>
      </c>
      <c r="N322" s="9" t="str">
        <f aca="false">IF($I322="","",IFERROR(VLOOKUP($I322,FREC_TABLA,2,FALSE()),""))</f>
        <v/>
      </c>
      <c r="O322" s="19" t="n">
        <f aca="false">IF(OR($M322="",$M322="ERR",$J322="",$K322="",$N322=""),0,IF($N322=0,IF(AND(OR(1=7,1=12),1&gt;=$K322,1&lt;=IF($L322="",12,$L322)),$J322,0),IF(AND(1&gt;=$K322,1&lt;=IF($L322="",12,$L322),MOD(1-$K322,$N322)=0),$J322,0)))</f>
        <v>0</v>
      </c>
      <c r="P322" s="19" t="n">
        <f aca="false">IF(OR($M322="",$M322="ERR",$J322="",$K322="",$N322=""),0,IF($N322=0,IF(AND(OR(2=7,2=12),2&gt;=$K322,2&lt;=IF($L322="",12,$L322)),$J322,0),IF(AND(2&gt;=$K322,2&lt;=IF($L322="",12,$L322),MOD(2-$K322,$N322)=0),$J322,0)))</f>
        <v>0</v>
      </c>
      <c r="Q322" s="19" t="n">
        <f aca="false">IF(OR($M322="",$M322="ERR",$J322="",$K322="",$N322=""),0,IF($N322=0,IF(AND(OR(3=7,3=12),3&gt;=$K322,3&lt;=IF($L322="",12,$L322)),$J322,0),IF(AND(3&gt;=$K322,3&lt;=IF($L322="",12,$L322),MOD(3-$K322,$N322)=0),$J322,0)))</f>
        <v>0</v>
      </c>
      <c r="R322" s="19" t="n">
        <f aca="false">IF(OR($M322="",$M322="ERR",$J322="",$K322="",$N322=""),0,IF($N322=0,IF(AND(OR(4=7,4=12),4&gt;=$K322,4&lt;=IF($L322="",12,$L322)),$J322,0),IF(AND(4&gt;=$K322,4&lt;=IF($L322="",12,$L322),MOD(4-$K322,$N322)=0),$J322,0)))</f>
        <v>0</v>
      </c>
      <c r="S322" s="19" t="n">
        <f aca="false">IF(OR($M322="",$M322="ERR",$J322="",$K322="",$N322=""),0,IF($N322=0,IF(AND(OR(5=7,5=12),5&gt;=$K322,5&lt;=IF($L322="",12,$L322)),$J322,0),IF(AND(5&gt;=$K322,5&lt;=IF($L322="",12,$L322),MOD(5-$K322,$N322)=0),$J322,0)))</f>
        <v>0</v>
      </c>
      <c r="T322" s="19" t="n">
        <f aca="false">IF(OR($M322="",$M322="ERR",$J322="",$K322="",$N322=""),0,IF($N322=0,IF(AND(OR(6=7,6=12),6&gt;=$K322,6&lt;=IF($L322="",12,$L322)),$J322,0),IF(AND(6&gt;=$K322,6&lt;=IF($L322="",12,$L322),MOD(6-$K322,$N322)=0),$J322,0)))</f>
        <v>0</v>
      </c>
      <c r="U322" s="19" t="n">
        <f aca="false">IF(OR($M322="",$M322="ERR",$J322="",$K322="",$N322=""),0,IF($N322=0,IF(AND(OR(7=7,7=12),7&gt;=$K322,7&lt;=IF($L322="",12,$L322)),$J322,0),IF(AND(7&gt;=$K322,7&lt;=IF($L322="",12,$L322),MOD(7-$K322,$N322)=0),$J322,0)))</f>
        <v>0</v>
      </c>
      <c r="V322" s="19" t="n">
        <f aca="false">IF(OR($M322="",$M322="ERR",$J322="",$K322="",$N322=""),0,IF($N322=0,IF(AND(OR(8=7,8=12),8&gt;=$K322,8&lt;=IF($L322="",12,$L322)),$J322,0),IF(AND(8&gt;=$K322,8&lt;=IF($L322="",12,$L322),MOD(8-$K322,$N322)=0),$J322,0)))</f>
        <v>0</v>
      </c>
      <c r="W322" s="19" t="n">
        <f aca="false">IF(OR($M322="",$M322="ERR",$J322="",$K322="",$N322=""),0,IF($N322=0,IF(AND(OR(9=7,9=12),9&gt;=$K322,9&lt;=IF($L322="",12,$L322)),$J322,0),IF(AND(9&gt;=$K322,9&lt;=IF($L322="",12,$L322),MOD(9-$K322,$N322)=0),$J322,0)))</f>
        <v>0</v>
      </c>
      <c r="X322" s="19" t="n">
        <f aca="false">IF(OR($M322="",$M322="ERR",$J322="",$K322="",$N322=""),0,IF($N322=0,IF(AND(OR(10=7,10=12),10&gt;=$K322,10&lt;=IF($L322="",12,$L322)),$J322,0),IF(AND(10&gt;=$K322,10&lt;=IF($L322="",12,$L322),MOD(10-$K322,$N322)=0),$J322,0)))</f>
        <v>0</v>
      </c>
      <c r="Y322" s="19" t="n">
        <f aca="false">IF(OR($M322="",$M322="ERR",$J322="",$K322="",$N322=""),0,IF($N322=0,IF(AND(OR(11=7,11=12),11&gt;=$K322,11&lt;=IF($L322="",12,$L322)),$J322,0),IF(AND(11&gt;=$K322,11&lt;=IF($L322="",12,$L322),MOD(11-$K322,$N322)=0),$J322,0)))</f>
        <v>0</v>
      </c>
      <c r="Z322" s="19" t="n">
        <f aca="false">IF(OR($M322="",$M322="ERR",$J322="",$K322="",$N322=""),0,IF($N322=0,IF(AND(OR(12=7,12=12),12&gt;=$K322,12&lt;=IF($L322="",12,$L322)),$J322,0),IF(AND(12&gt;=$K322,12&lt;=IF($L322="",12,$L322),MOD(12-$K322,$N322)=0),$J322,0)))</f>
        <v>0</v>
      </c>
      <c r="AA322" s="36" t="n">
        <f aca="false">SUM(O322:Z322)</f>
        <v>0</v>
      </c>
      <c r="AB322" s="15" t="str">
        <f aca="false">IF(AND($B322="",$D322="",$J322=""),"",IF($B322="","Falta código",IF(ISNA(MATCH($B322,LST_COD,0)),"Código no registrado en Trabajadores",IF($E322="","Concepto no está en el catálogo",IF($M322="ERR","Retención de otro empleador: Origen = Otro empleador",IF(OR($J322="",$K322=""),"Falta monto o mes",IF(OR($K322&lt;1,$K322&gt;12),"Mes inicio inválido",IF(AND($L322&lt;&gt;"",OR($L322&lt;$K322,$L322&gt;12)),"Mes fin inválido",IF($N322="","Falta frecuencia",IF(AND($G322&lt;&gt;"Otro empleador",SUMPRODUCT(($O322:$Z322&lt;&gt;0)*(((COLUMN($O322:$Z322)-14)&lt;INDEX(Trabajadores!$M$6:$M$105,MATCH($B322,LST_COD,0)))+((COLUMN($O322:$Z322)-14)&gt;INDEX(Trabajadores!$N$6:$N$105,MATCH($B322,LST_COD,0)))))&gt;0),"Aviso: hay meses fuera del periodo laboral","OK"))))))))))</f>
        <v/>
      </c>
    </row>
    <row r="323" customFormat="false" ht="15" hidden="false" customHeight="false" outlineLevel="0" collapsed="false">
      <c r="A323" s="23" t="n">
        <v>318</v>
      </c>
      <c r="B323" s="7"/>
      <c r="C323" s="35" t="str">
        <f aca="false">IF($B323="","",IFERROR(INDEX(Trabajadores!$D$6:$D$105,MATCH($B323,LST_COD,0)),"¿Código?"))</f>
        <v/>
      </c>
      <c r="D323" s="30"/>
      <c r="E323" s="9" t="str">
        <f aca="false">IF($D323="","",IFERROR(VLOOKUP($D323,CONC_TABLA,2,FALSE()),""))</f>
        <v/>
      </c>
      <c r="F323" s="9" t="str">
        <f aca="false">IF($D323="","",IFERROR(VLOOKUP($D323,CONC_TABLA,3,FALSE()),""))</f>
        <v/>
      </c>
      <c r="G323" s="30"/>
      <c r="H323" s="30"/>
      <c r="I323" s="30"/>
      <c r="J323" s="29"/>
      <c r="K323" s="28"/>
      <c r="L323" s="28"/>
      <c r="M323" s="9" t="str">
        <f aca="false">IF(OR($B323="",$E323=""),"",IF($E323="INA","INA",IF($G323="Otro empleador",IF($E323="RET","RETO",IF($E323="ORD","OTO","OTX")),IF($E323="RET","ERR",$E323))))</f>
        <v/>
      </c>
      <c r="N323" s="9" t="str">
        <f aca="false">IF($I323="","",IFERROR(VLOOKUP($I323,FREC_TABLA,2,FALSE()),""))</f>
        <v/>
      </c>
      <c r="O323" s="19" t="n">
        <f aca="false">IF(OR($M323="",$M323="ERR",$J323="",$K323="",$N323=""),0,IF($N323=0,IF(AND(OR(1=7,1=12),1&gt;=$K323,1&lt;=IF($L323="",12,$L323)),$J323,0),IF(AND(1&gt;=$K323,1&lt;=IF($L323="",12,$L323),MOD(1-$K323,$N323)=0),$J323,0)))</f>
        <v>0</v>
      </c>
      <c r="P323" s="19" t="n">
        <f aca="false">IF(OR($M323="",$M323="ERR",$J323="",$K323="",$N323=""),0,IF($N323=0,IF(AND(OR(2=7,2=12),2&gt;=$K323,2&lt;=IF($L323="",12,$L323)),$J323,0),IF(AND(2&gt;=$K323,2&lt;=IF($L323="",12,$L323),MOD(2-$K323,$N323)=0),$J323,0)))</f>
        <v>0</v>
      </c>
      <c r="Q323" s="19" t="n">
        <f aca="false">IF(OR($M323="",$M323="ERR",$J323="",$K323="",$N323=""),0,IF($N323=0,IF(AND(OR(3=7,3=12),3&gt;=$K323,3&lt;=IF($L323="",12,$L323)),$J323,0),IF(AND(3&gt;=$K323,3&lt;=IF($L323="",12,$L323),MOD(3-$K323,$N323)=0),$J323,0)))</f>
        <v>0</v>
      </c>
      <c r="R323" s="19" t="n">
        <f aca="false">IF(OR($M323="",$M323="ERR",$J323="",$K323="",$N323=""),0,IF($N323=0,IF(AND(OR(4=7,4=12),4&gt;=$K323,4&lt;=IF($L323="",12,$L323)),$J323,0),IF(AND(4&gt;=$K323,4&lt;=IF($L323="",12,$L323),MOD(4-$K323,$N323)=0),$J323,0)))</f>
        <v>0</v>
      </c>
      <c r="S323" s="19" t="n">
        <f aca="false">IF(OR($M323="",$M323="ERR",$J323="",$K323="",$N323=""),0,IF($N323=0,IF(AND(OR(5=7,5=12),5&gt;=$K323,5&lt;=IF($L323="",12,$L323)),$J323,0),IF(AND(5&gt;=$K323,5&lt;=IF($L323="",12,$L323),MOD(5-$K323,$N323)=0),$J323,0)))</f>
        <v>0</v>
      </c>
      <c r="T323" s="19" t="n">
        <f aca="false">IF(OR($M323="",$M323="ERR",$J323="",$K323="",$N323=""),0,IF($N323=0,IF(AND(OR(6=7,6=12),6&gt;=$K323,6&lt;=IF($L323="",12,$L323)),$J323,0),IF(AND(6&gt;=$K323,6&lt;=IF($L323="",12,$L323),MOD(6-$K323,$N323)=0),$J323,0)))</f>
        <v>0</v>
      </c>
      <c r="U323" s="19" t="n">
        <f aca="false">IF(OR($M323="",$M323="ERR",$J323="",$K323="",$N323=""),0,IF($N323=0,IF(AND(OR(7=7,7=12),7&gt;=$K323,7&lt;=IF($L323="",12,$L323)),$J323,0),IF(AND(7&gt;=$K323,7&lt;=IF($L323="",12,$L323),MOD(7-$K323,$N323)=0),$J323,0)))</f>
        <v>0</v>
      </c>
      <c r="V323" s="19" t="n">
        <f aca="false">IF(OR($M323="",$M323="ERR",$J323="",$K323="",$N323=""),0,IF($N323=0,IF(AND(OR(8=7,8=12),8&gt;=$K323,8&lt;=IF($L323="",12,$L323)),$J323,0),IF(AND(8&gt;=$K323,8&lt;=IF($L323="",12,$L323),MOD(8-$K323,$N323)=0),$J323,0)))</f>
        <v>0</v>
      </c>
      <c r="W323" s="19" t="n">
        <f aca="false">IF(OR($M323="",$M323="ERR",$J323="",$K323="",$N323=""),0,IF($N323=0,IF(AND(OR(9=7,9=12),9&gt;=$K323,9&lt;=IF($L323="",12,$L323)),$J323,0),IF(AND(9&gt;=$K323,9&lt;=IF($L323="",12,$L323),MOD(9-$K323,$N323)=0),$J323,0)))</f>
        <v>0</v>
      </c>
      <c r="X323" s="19" t="n">
        <f aca="false">IF(OR($M323="",$M323="ERR",$J323="",$K323="",$N323=""),0,IF($N323=0,IF(AND(OR(10=7,10=12),10&gt;=$K323,10&lt;=IF($L323="",12,$L323)),$J323,0),IF(AND(10&gt;=$K323,10&lt;=IF($L323="",12,$L323),MOD(10-$K323,$N323)=0),$J323,0)))</f>
        <v>0</v>
      </c>
      <c r="Y323" s="19" t="n">
        <f aca="false">IF(OR($M323="",$M323="ERR",$J323="",$K323="",$N323=""),0,IF($N323=0,IF(AND(OR(11=7,11=12),11&gt;=$K323,11&lt;=IF($L323="",12,$L323)),$J323,0),IF(AND(11&gt;=$K323,11&lt;=IF($L323="",12,$L323),MOD(11-$K323,$N323)=0),$J323,0)))</f>
        <v>0</v>
      </c>
      <c r="Z323" s="19" t="n">
        <f aca="false">IF(OR($M323="",$M323="ERR",$J323="",$K323="",$N323=""),0,IF($N323=0,IF(AND(OR(12=7,12=12),12&gt;=$K323,12&lt;=IF($L323="",12,$L323)),$J323,0),IF(AND(12&gt;=$K323,12&lt;=IF($L323="",12,$L323),MOD(12-$K323,$N323)=0),$J323,0)))</f>
        <v>0</v>
      </c>
      <c r="AA323" s="36" t="n">
        <f aca="false">SUM(O323:Z323)</f>
        <v>0</v>
      </c>
      <c r="AB323" s="15" t="str">
        <f aca="false">IF(AND($B323="",$D323="",$J323=""),"",IF($B323="","Falta código",IF(ISNA(MATCH($B323,LST_COD,0)),"Código no registrado en Trabajadores",IF($E323="","Concepto no está en el catálogo",IF($M323="ERR","Retención de otro empleador: Origen = Otro empleador",IF(OR($J323="",$K323=""),"Falta monto o mes",IF(OR($K323&lt;1,$K323&gt;12),"Mes inicio inválido",IF(AND($L323&lt;&gt;"",OR($L323&lt;$K323,$L323&gt;12)),"Mes fin inválido",IF($N323="","Falta frecuencia",IF(AND($G323&lt;&gt;"Otro empleador",SUMPRODUCT(($O323:$Z323&lt;&gt;0)*(((COLUMN($O323:$Z323)-14)&lt;INDEX(Trabajadores!$M$6:$M$105,MATCH($B323,LST_COD,0)))+((COLUMN($O323:$Z323)-14)&gt;INDEX(Trabajadores!$N$6:$N$105,MATCH($B323,LST_COD,0)))))&gt;0),"Aviso: hay meses fuera del periodo laboral","OK"))))))))))</f>
        <v/>
      </c>
    </row>
    <row r="324" customFormat="false" ht="15" hidden="false" customHeight="false" outlineLevel="0" collapsed="false">
      <c r="A324" s="23" t="n">
        <v>319</v>
      </c>
      <c r="B324" s="7"/>
      <c r="C324" s="35" t="str">
        <f aca="false">IF($B324="","",IFERROR(INDEX(Trabajadores!$D$6:$D$105,MATCH($B324,LST_COD,0)),"¿Código?"))</f>
        <v/>
      </c>
      <c r="D324" s="30"/>
      <c r="E324" s="9" t="str">
        <f aca="false">IF($D324="","",IFERROR(VLOOKUP($D324,CONC_TABLA,2,FALSE()),""))</f>
        <v/>
      </c>
      <c r="F324" s="9" t="str">
        <f aca="false">IF($D324="","",IFERROR(VLOOKUP($D324,CONC_TABLA,3,FALSE()),""))</f>
        <v/>
      </c>
      <c r="G324" s="30"/>
      <c r="H324" s="30"/>
      <c r="I324" s="30"/>
      <c r="J324" s="29"/>
      <c r="K324" s="28"/>
      <c r="L324" s="28"/>
      <c r="M324" s="9" t="str">
        <f aca="false">IF(OR($B324="",$E324=""),"",IF($E324="INA","INA",IF($G324="Otro empleador",IF($E324="RET","RETO",IF($E324="ORD","OTO","OTX")),IF($E324="RET","ERR",$E324))))</f>
        <v/>
      </c>
      <c r="N324" s="9" t="str">
        <f aca="false">IF($I324="","",IFERROR(VLOOKUP($I324,FREC_TABLA,2,FALSE()),""))</f>
        <v/>
      </c>
      <c r="O324" s="19" t="n">
        <f aca="false">IF(OR($M324="",$M324="ERR",$J324="",$K324="",$N324=""),0,IF($N324=0,IF(AND(OR(1=7,1=12),1&gt;=$K324,1&lt;=IF($L324="",12,$L324)),$J324,0),IF(AND(1&gt;=$K324,1&lt;=IF($L324="",12,$L324),MOD(1-$K324,$N324)=0),$J324,0)))</f>
        <v>0</v>
      </c>
      <c r="P324" s="19" t="n">
        <f aca="false">IF(OR($M324="",$M324="ERR",$J324="",$K324="",$N324=""),0,IF($N324=0,IF(AND(OR(2=7,2=12),2&gt;=$K324,2&lt;=IF($L324="",12,$L324)),$J324,0),IF(AND(2&gt;=$K324,2&lt;=IF($L324="",12,$L324),MOD(2-$K324,$N324)=0),$J324,0)))</f>
        <v>0</v>
      </c>
      <c r="Q324" s="19" t="n">
        <f aca="false">IF(OR($M324="",$M324="ERR",$J324="",$K324="",$N324=""),0,IF($N324=0,IF(AND(OR(3=7,3=12),3&gt;=$K324,3&lt;=IF($L324="",12,$L324)),$J324,0),IF(AND(3&gt;=$K324,3&lt;=IF($L324="",12,$L324),MOD(3-$K324,$N324)=0),$J324,0)))</f>
        <v>0</v>
      </c>
      <c r="R324" s="19" t="n">
        <f aca="false">IF(OR($M324="",$M324="ERR",$J324="",$K324="",$N324=""),0,IF($N324=0,IF(AND(OR(4=7,4=12),4&gt;=$K324,4&lt;=IF($L324="",12,$L324)),$J324,0),IF(AND(4&gt;=$K324,4&lt;=IF($L324="",12,$L324),MOD(4-$K324,$N324)=0),$J324,0)))</f>
        <v>0</v>
      </c>
      <c r="S324" s="19" t="n">
        <f aca="false">IF(OR($M324="",$M324="ERR",$J324="",$K324="",$N324=""),0,IF($N324=0,IF(AND(OR(5=7,5=12),5&gt;=$K324,5&lt;=IF($L324="",12,$L324)),$J324,0),IF(AND(5&gt;=$K324,5&lt;=IF($L324="",12,$L324),MOD(5-$K324,$N324)=0),$J324,0)))</f>
        <v>0</v>
      </c>
      <c r="T324" s="19" t="n">
        <f aca="false">IF(OR($M324="",$M324="ERR",$J324="",$K324="",$N324=""),0,IF($N324=0,IF(AND(OR(6=7,6=12),6&gt;=$K324,6&lt;=IF($L324="",12,$L324)),$J324,0),IF(AND(6&gt;=$K324,6&lt;=IF($L324="",12,$L324),MOD(6-$K324,$N324)=0),$J324,0)))</f>
        <v>0</v>
      </c>
      <c r="U324" s="19" t="n">
        <f aca="false">IF(OR($M324="",$M324="ERR",$J324="",$K324="",$N324=""),0,IF($N324=0,IF(AND(OR(7=7,7=12),7&gt;=$K324,7&lt;=IF($L324="",12,$L324)),$J324,0),IF(AND(7&gt;=$K324,7&lt;=IF($L324="",12,$L324),MOD(7-$K324,$N324)=0),$J324,0)))</f>
        <v>0</v>
      </c>
      <c r="V324" s="19" t="n">
        <f aca="false">IF(OR($M324="",$M324="ERR",$J324="",$K324="",$N324=""),0,IF($N324=0,IF(AND(OR(8=7,8=12),8&gt;=$K324,8&lt;=IF($L324="",12,$L324)),$J324,0),IF(AND(8&gt;=$K324,8&lt;=IF($L324="",12,$L324),MOD(8-$K324,$N324)=0),$J324,0)))</f>
        <v>0</v>
      </c>
      <c r="W324" s="19" t="n">
        <f aca="false">IF(OR($M324="",$M324="ERR",$J324="",$K324="",$N324=""),0,IF($N324=0,IF(AND(OR(9=7,9=12),9&gt;=$K324,9&lt;=IF($L324="",12,$L324)),$J324,0),IF(AND(9&gt;=$K324,9&lt;=IF($L324="",12,$L324),MOD(9-$K324,$N324)=0),$J324,0)))</f>
        <v>0</v>
      </c>
      <c r="X324" s="19" t="n">
        <f aca="false">IF(OR($M324="",$M324="ERR",$J324="",$K324="",$N324=""),0,IF($N324=0,IF(AND(OR(10=7,10=12),10&gt;=$K324,10&lt;=IF($L324="",12,$L324)),$J324,0),IF(AND(10&gt;=$K324,10&lt;=IF($L324="",12,$L324),MOD(10-$K324,$N324)=0),$J324,0)))</f>
        <v>0</v>
      </c>
      <c r="Y324" s="19" t="n">
        <f aca="false">IF(OR($M324="",$M324="ERR",$J324="",$K324="",$N324=""),0,IF($N324=0,IF(AND(OR(11=7,11=12),11&gt;=$K324,11&lt;=IF($L324="",12,$L324)),$J324,0),IF(AND(11&gt;=$K324,11&lt;=IF($L324="",12,$L324),MOD(11-$K324,$N324)=0),$J324,0)))</f>
        <v>0</v>
      </c>
      <c r="Z324" s="19" t="n">
        <f aca="false">IF(OR($M324="",$M324="ERR",$J324="",$K324="",$N324=""),0,IF($N324=0,IF(AND(OR(12=7,12=12),12&gt;=$K324,12&lt;=IF($L324="",12,$L324)),$J324,0),IF(AND(12&gt;=$K324,12&lt;=IF($L324="",12,$L324),MOD(12-$K324,$N324)=0),$J324,0)))</f>
        <v>0</v>
      </c>
      <c r="AA324" s="36" t="n">
        <f aca="false">SUM(O324:Z324)</f>
        <v>0</v>
      </c>
      <c r="AB324" s="15" t="str">
        <f aca="false">IF(AND($B324="",$D324="",$J324=""),"",IF($B324="","Falta código",IF(ISNA(MATCH($B324,LST_COD,0)),"Código no registrado en Trabajadores",IF($E324="","Concepto no está en el catálogo",IF($M324="ERR","Retención de otro empleador: Origen = Otro empleador",IF(OR($J324="",$K324=""),"Falta monto o mes",IF(OR($K324&lt;1,$K324&gt;12),"Mes inicio inválido",IF(AND($L324&lt;&gt;"",OR($L324&lt;$K324,$L324&gt;12)),"Mes fin inválido",IF($N324="","Falta frecuencia",IF(AND($G324&lt;&gt;"Otro empleador",SUMPRODUCT(($O324:$Z324&lt;&gt;0)*(((COLUMN($O324:$Z324)-14)&lt;INDEX(Trabajadores!$M$6:$M$105,MATCH($B324,LST_COD,0)))+((COLUMN($O324:$Z324)-14)&gt;INDEX(Trabajadores!$N$6:$N$105,MATCH($B324,LST_COD,0)))))&gt;0),"Aviso: hay meses fuera del periodo laboral","OK"))))))))))</f>
        <v/>
      </c>
    </row>
    <row r="325" customFormat="false" ht="15" hidden="false" customHeight="false" outlineLevel="0" collapsed="false">
      <c r="A325" s="23" t="n">
        <v>320</v>
      </c>
      <c r="B325" s="7"/>
      <c r="C325" s="35" t="str">
        <f aca="false">IF($B325="","",IFERROR(INDEX(Trabajadores!$D$6:$D$105,MATCH($B325,LST_COD,0)),"¿Código?"))</f>
        <v/>
      </c>
      <c r="D325" s="30"/>
      <c r="E325" s="9" t="str">
        <f aca="false">IF($D325="","",IFERROR(VLOOKUP($D325,CONC_TABLA,2,FALSE()),""))</f>
        <v/>
      </c>
      <c r="F325" s="9" t="str">
        <f aca="false">IF($D325="","",IFERROR(VLOOKUP($D325,CONC_TABLA,3,FALSE()),""))</f>
        <v/>
      </c>
      <c r="G325" s="30"/>
      <c r="H325" s="30"/>
      <c r="I325" s="30"/>
      <c r="J325" s="29"/>
      <c r="K325" s="28"/>
      <c r="L325" s="28"/>
      <c r="M325" s="9" t="str">
        <f aca="false">IF(OR($B325="",$E325=""),"",IF($E325="INA","INA",IF($G325="Otro empleador",IF($E325="RET","RETO",IF($E325="ORD","OTO","OTX")),IF($E325="RET","ERR",$E325))))</f>
        <v/>
      </c>
      <c r="N325" s="9" t="str">
        <f aca="false">IF($I325="","",IFERROR(VLOOKUP($I325,FREC_TABLA,2,FALSE()),""))</f>
        <v/>
      </c>
      <c r="O325" s="19" t="n">
        <f aca="false">IF(OR($M325="",$M325="ERR",$J325="",$K325="",$N325=""),0,IF($N325=0,IF(AND(OR(1=7,1=12),1&gt;=$K325,1&lt;=IF($L325="",12,$L325)),$J325,0),IF(AND(1&gt;=$K325,1&lt;=IF($L325="",12,$L325),MOD(1-$K325,$N325)=0),$J325,0)))</f>
        <v>0</v>
      </c>
      <c r="P325" s="19" t="n">
        <f aca="false">IF(OR($M325="",$M325="ERR",$J325="",$K325="",$N325=""),0,IF($N325=0,IF(AND(OR(2=7,2=12),2&gt;=$K325,2&lt;=IF($L325="",12,$L325)),$J325,0),IF(AND(2&gt;=$K325,2&lt;=IF($L325="",12,$L325),MOD(2-$K325,$N325)=0),$J325,0)))</f>
        <v>0</v>
      </c>
      <c r="Q325" s="19" t="n">
        <f aca="false">IF(OR($M325="",$M325="ERR",$J325="",$K325="",$N325=""),0,IF($N325=0,IF(AND(OR(3=7,3=12),3&gt;=$K325,3&lt;=IF($L325="",12,$L325)),$J325,0),IF(AND(3&gt;=$K325,3&lt;=IF($L325="",12,$L325),MOD(3-$K325,$N325)=0),$J325,0)))</f>
        <v>0</v>
      </c>
      <c r="R325" s="19" t="n">
        <f aca="false">IF(OR($M325="",$M325="ERR",$J325="",$K325="",$N325=""),0,IF($N325=0,IF(AND(OR(4=7,4=12),4&gt;=$K325,4&lt;=IF($L325="",12,$L325)),$J325,0),IF(AND(4&gt;=$K325,4&lt;=IF($L325="",12,$L325),MOD(4-$K325,$N325)=0),$J325,0)))</f>
        <v>0</v>
      </c>
      <c r="S325" s="19" t="n">
        <f aca="false">IF(OR($M325="",$M325="ERR",$J325="",$K325="",$N325=""),0,IF($N325=0,IF(AND(OR(5=7,5=12),5&gt;=$K325,5&lt;=IF($L325="",12,$L325)),$J325,0),IF(AND(5&gt;=$K325,5&lt;=IF($L325="",12,$L325),MOD(5-$K325,$N325)=0),$J325,0)))</f>
        <v>0</v>
      </c>
      <c r="T325" s="19" t="n">
        <f aca="false">IF(OR($M325="",$M325="ERR",$J325="",$K325="",$N325=""),0,IF($N325=0,IF(AND(OR(6=7,6=12),6&gt;=$K325,6&lt;=IF($L325="",12,$L325)),$J325,0),IF(AND(6&gt;=$K325,6&lt;=IF($L325="",12,$L325),MOD(6-$K325,$N325)=0),$J325,0)))</f>
        <v>0</v>
      </c>
      <c r="U325" s="19" t="n">
        <f aca="false">IF(OR($M325="",$M325="ERR",$J325="",$K325="",$N325=""),0,IF($N325=0,IF(AND(OR(7=7,7=12),7&gt;=$K325,7&lt;=IF($L325="",12,$L325)),$J325,0),IF(AND(7&gt;=$K325,7&lt;=IF($L325="",12,$L325),MOD(7-$K325,$N325)=0),$J325,0)))</f>
        <v>0</v>
      </c>
      <c r="V325" s="19" t="n">
        <f aca="false">IF(OR($M325="",$M325="ERR",$J325="",$K325="",$N325=""),0,IF($N325=0,IF(AND(OR(8=7,8=12),8&gt;=$K325,8&lt;=IF($L325="",12,$L325)),$J325,0),IF(AND(8&gt;=$K325,8&lt;=IF($L325="",12,$L325),MOD(8-$K325,$N325)=0),$J325,0)))</f>
        <v>0</v>
      </c>
      <c r="W325" s="19" t="n">
        <f aca="false">IF(OR($M325="",$M325="ERR",$J325="",$K325="",$N325=""),0,IF($N325=0,IF(AND(OR(9=7,9=12),9&gt;=$K325,9&lt;=IF($L325="",12,$L325)),$J325,0),IF(AND(9&gt;=$K325,9&lt;=IF($L325="",12,$L325),MOD(9-$K325,$N325)=0),$J325,0)))</f>
        <v>0</v>
      </c>
      <c r="X325" s="19" t="n">
        <f aca="false">IF(OR($M325="",$M325="ERR",$J325="",$K325="",$N325=""),0,IF($N325=0,IF(AND(OR(10=7,10=12),10&gt;=$K325,10&lt;=IF($L325="",12,$L325)),$J325,0),IF(AND(10&gt;=$K325,10&lt;=IF($L325="",12,$L325),MOD(10-$K325,$N325)=0),$J325,0)))</f>
        <v>0</v>
      </c>
      <c r="Y325" s="19" t="n">
        <f aca="false">IF(OR($M325="",$M325="ERR",$J325="",$K325="",$N325=""),0,IF($N325=0,IF(AND(OR(11=7,11=12),11&gt;=$K325,11&lt;=IF($L325="",12,$L325)),$J325,0),IF(AND(11&gt;=$K325,11&lt;=IF($L325="",12,$L325),MOD(11-$K325,$N325)=0),$J325,0)))</f>
        <v>0</v>
      </c>
      <c r="Z325" s="19" t="n">
        <f aca="false">IF(OR($M325="",$M325="ERR",$J325="",$K325="",$N325=""),0,IF($N325=0,IF(AND(OR(12=7,12=12),12&gt;=$K325,12&lt;=IF($L325="",12,$L325)),$J325,0),IF(AND(12&gt;=$K325,12&lt;=IF($L325="",12,$L325),MOD(12-$K325,$N325)=0),$J325,0)))</f>
        <v>0</v>
      </c>
      <c r="AA325" s="36" t="n">
        <f aca="false">SUM(O325:Z325)</f>
        <v>0</v>
      </c>
      <c r="AB325" s="15" t="str">
        <f aca="false">IF(AND($B325="",$D325="",$J325=""),"",IF($B325="","Falta código",IF(ISNA(MATCH($B325,LST_COD,0)),"Código no registrado en Trabajadores",IF($E325="","Concepto no está en el catálogo",IF($M325="ERR","Retención de otro empleador: Origen = Otro empleador",IF(OR($J325="",$K325=""),"Falta monto o mes",IF(OR($K325&lt;1,$K325&gt;12),"Mes inicio inválido",IF(AND($L325&lt;&gt;"",OR($L325&lt;$K325,$L325&gt;12)),"Mes fin inválido",IF($N325="","Falta frecuencia",IF(AND($G325&lt;&gt;"Otro empleador",SUMPRODUCT(($O325:$Z325&lt;&gt;0)*(((COLUMN($O325:$Z325)-14)&lt;INDEX(Trabajadores!$M$6:$M$105,MATCH($B325,LST_COD,0)))+((COLUMN($O325:$Z325)-14)&gt;INDEX(Trabajadores!$N$6:$N$105,MATCH($B325,LST_COD,0)))))&gt;0),"Aviso: hay meses fuera del periodo laboral","OK"))))))))))</f>
        <v/>
      </c>
    </row>
    <row r="326" customFormat="false" ht="15" hidden="false" customHeight="false" outlineLevel="0" collapsed="false">
      <c r="A326" s="23" t="n">
        <v>321</v>
      </c>
      <c r="B326" s="7"/>
      <c r="C326" s="35" t="str">
        <f aca="false">IF($B326="","",IFERROR(INDEX(Trabajadores!$D$6:$D$105,MATCH($B326,LST_COD,0)),"¿Código?"))</f>
        <v/>
      </c>
      <c r="D326" s="30"/>
      <c r="E326" s="9" t="str">
        <f aca="false">IF($D326="","",IFERROR(VLOOKUP($D326,CONC_TABLA,2,FALSE()),""))</f>
        <v/>
      </c>
      <c r="F326" s="9" t="str">
        <f aca="false">IF($D326="","",IFERROR(VLOOKUP($D326,CONC_TABLA,3,FALSE()),""))</f>
        <v/>
      </c>
      <c r="G326" s="30"/>
      <c r="H326" s="30"/>
      <c r="I326" s="30"/>
      <c r="J326" s="29"/>
      <c r="K326" s="28"/>
      <c r="L326" s="28"/>
      <c r="M326" s="9" t="str">
        <f aca="false">IF(OR($B326="",$E326=""),"",IF($E326="INA","INA",IF($G326="Otro empleador",IF($E326="RET","RETO",IF($E326="ORD","OTO","OTX")),IF($E326="RET","ERR",$E326))))</f>
        <v/>
      </c>
      <c r="N326" s="9" t="str">
        <f aca="false">IF($I326="","",IFERROR(VLOOKUP($I326,FREC_TABLA,2,FALSE()),""))</f>
        <v/>
      </c>
      <c r="O326" s="19" t="n">
        <f aca="false">IF(OR($M326="",$M326="ERR",$J326="",$K326="",$N326=""),0,IF($N326=0,IF(AND(OR(1=7,1=12),1&gt;=$K326,1&lt;=IF($L326="",12,$L326)),$J326,0),IF(AND(1&gt;=$K326,1&lt;=IF($L326="",12,$L326),MOD(1-$K326,$N326)=0),$J326,0)))</f>
        <v>0</v>
      </c>
      <c r="P326" s="19" t="n">
        <f aca="false">IF(OR($M326="",$M326="ERR",$J326="",$K326="",$N326=""),0,IF($N326=0,IF(AND(OR(2=7,2=12),2&gt;=$K326,2&lt;=IF($L326="",12,$L326)),$J326,0),IF(AND(2&gt;=$K326,2&lt;=IF($L326="",12,$L326),MOD(2-$K326,$N326)=0),$J326,0)))</f>
        <v>0</v>
      </c>
      <c r="Q326" s="19" t="n">
        <f aca="false">IF(OR($M326="",$M326="ERR",$J326="",$K326="",$N326=""),0,IF($N326=0,IF(AND(OR(3=7,3=12),3&gt;=$K326,3&lt;=IF($L326="",12,$L326)),$J326,0),IF(AND(3&gt;=$K326,3&lt;=IF($L326="",12,$L326),MOD(3-$K326,$N326)=0),$J326,0)))</f>
        <v>0</v>
      </c>
      <c r="R326" s="19" t="n">
        <f aca="false">IF(OR($M326="",$M326="ERR",$J326="",$K326="",$N326=""),0,IF($N326=0,IF(AND(OR(4=7,4=12),4&gt;=$K326,4&lt;=IF($L326="",12,$L326)),$J326,0),IF(AND(4&gt;=$K326,4&lt;=IF($L326="",12,$L326),MOD(4-$K326,$N326)=0),$J326,0)))</f>
        <v>0</v>
      </c>
      <c r="S326" s="19" t="n">
        <f aca="false">IF(OR($M326="",$M326="ERR",$J326="",$K326="",$N326=""),0,IF($N326=0,IF(AND(OR(5=7,5=12),5&gt;=$K326,5&lt;=IF($L326="",12,$L326)),$J326,0),IF(AND(5&gt;=$K326,5&lt;=IF($L326="",12,$L326),MOD(5-$K326,$N326)=0),$J326,0)))</f>
        <v>0</v>
      </c>
      <c r="T326" s="19" t="n">
        <f aca="false">IF(OR($M326="",$M326="ERR",$J326="",$K326="",$N326=""),0,IF($N326=0,IF(AND(OR(6=7,6=12),6&gt;=$K326,6&lt;=IF($L326="",12,$L326)),$J326,0),IF(AND(6&gt;=$K326,6&lt;=IF($L326="",12,$L326),MOD(6-$K326,$N326)=0),$J326,0)))</f>
        <v>0</v>
      </c>
      <c r="U326" s="19" t="n">
        <f aca="false">IF(OR($M326="",$M326="ERR",$J326="",$K326="",$N326=""),0,IF($N326=0,IF(AND(OR(7=7,7=12),7&gt;=$K326,7&lt;=IF($L326="",12,$L326)),$J326,0),IF(AND(7&gt;=$K326,7&lt;=IF($L326="",12,$L326),MOD(7-$K326,$N326)=0),$J326,0)))</f>
        <v>0</v>
      </c>
      <c r="V326" s="19" t="n">
        <f aca="false">IF(OR($M326="",$M326="ERR",$J326="",$K326="",$N326=""),0,IF($N326=0,IF(AND(OR(8=7,8=12),8&gt;=$K326,8&lt;=IF($L326="",12,$L326)),$J326,0),IF(AND(8&gt;=$K326,8&lt;=IF($L326="",12,$L326),MOD(8-$K326,$N326)=0),$J326,0)))</f>
        <v>0</v>
      </c>
      <c r="W326" s="19" t="n">
        <f aca="false">IF(OR($M326="",$M326="ERR",$J326="",$K326="",$N326=""),0,IF($N326=0,IF(AND(OR(9=7,9=12),9&gt;=$K326,9&lt;=IF($L326="",12,$L326)),$J326,0),IF(AND(9&gt;=$K326,9&lt;=IF($L326="",12,$L326),MOD(9-$K326,$N326)=0),$J326,0)))</f>
        <v>0</v>
      </c>
      <c r="X326" s="19" t="n">
        <f aca="false">IF(OR($M326="",$M326="ERR",$J326="",$K326="",$N326=""),0,IF($N326=0,IF(AND(OR(10=7,10=12),10&gt;=$K326,10&lt;=IF($L326="",12,$L326)),$J326,0),IF(AND(10&gt;=$K326,10&lt;=IF($L326="",12,$L326),MOD(10-$K326,$N326)=0),$J326,0)))</f>
        <v>0</v>
      </c>
      <c r="Y326" s="19" t="n">
        <f aca="false">IF(OR($M326="",$M326="ERR",$J326="",$K326="",$N326=""),0,IF($N326=0,IF(AND(OR(11=7,11=12),11&gt;=$K326,11&lt;=IF($L326="",12,$L326)),$J326,0),IF(AND(11&gt;=$K326,11&lt;=IF($L326="",12,$L326),MOD(11-$K326,$N326)=0),$J326,0)))</f>
        <v>0</v>
      </c>
      <c r="Z326" s="19" t="n">
        <f aca="false">IF(OR($M326="",$M326="ERR",$J326="",$K326="",$N326=""),0,IF($N326=0,IF(AND(OR(12=7,12=12),12&gt;=$K326,12&lt;=IF($L326="",12,$L326)),$J326,0),IF(AND(12&gt;=$K326,12&lt;=IF($L326="",12,$L326),MOD(12-$K326,$N326)=0),$J326,0)))</f>
        <v>0</v>
      </c>
      <c r="AA326" s="36" t="n">
        <f aca="false">SUM(O326:Z326)</f>
        <v>0</v>
      </c>
      <c r="AB326" s="15" t="str">
        <f aca="false">IF(AND($B326="",$D326="",$J326=""),"",IF($B326="","Falta código",IF(ISNA(MATCH($B326,LST_COD,0)),"Código no registrado en Trabajadores",IF($E326="","Concepto no está en el catálogo",IF($M326="ERR","Retención de otro empleador: Origen = Otro empleador",IF(OR($J326="",$K326=""),"Falta monto o mes",IF(OR($K326&lt;1,$K326&gt;12),"Mes inicio inválido",IF(AND($L326&lt;&gt;"",OR($L326&lt;$K326,$L326&gt;12)),"Mes fin inválido",IF($N326="","Falta frecuencia",IF(AND($G326&lt;&gt;"Otro empleador",SUMPRODUCT(($O326:$Z326&lt;&gt;0)*(((COLUMN($O326:$Z326)-14)&lt;INDEX(Trabajadores!$M$6:$M$105,MATCH($B326,LST_COD,0)))+((COLUMN($O326:$Z326)-14)&gt;INDEX(Trabajadores!$N$6:$N$105,MATCH($B326,LST_COD,0)))))&gt;0),"Aviso: hay meses fuera del periodo laboral","OK"))))))))))</f>
        <v/>
      </c>
    </row>
    <row r="327" customFormat="false" ht="15" hidden="false" customHeight="false" outlineLevel="0" collapsed="false">
      <c r="A327" s="23" t="n">
        <v>322</v>
      </c>
      <c r="B327" s="7"/>
      <c r="C327" s="35" t="str">
        <f aca="false">IF($B327="","",IFERROR(INDEX(Trabajadores!$D$6:$D$105,MATCH($B327,LST_COD,0)),"¿Código?"))</f>
        <v/>
      </c>
      <c r="D327" s="30"/>
      <c r="E327" s="9" t="str">
        <f aca="false">IF($D327="","",IFERROR(VLOOKUP($D327,CONC_TABLA,2,FALSE()),""))</f>
        <v/>
      </c>
      <c r="F327" s="9" t="str">
        <f aca="false">IF($D327="","",IFERROR(VLOOKUP($D327,CONC_TABLA,3,FALSE()),""))</f>
        <v/>
      </c>
      <c r="G327" s="30"/>
      <c r="H327" s="30"/>
      <c r="I327" s="30"/>
      <c r="J327" s="29"/>
      <c r="K327" s="28"/>
      <c r="L327" s="28"/>
      <c r="M327" s="9" t="str">
        <f aca="false">IF(OR($B327="",$E327=""),"",IF($E327="INA","INA",IF($G327="Otro empleador",IF($E327="RET","RETO",IF($E327="ORD","OTO","OTX")),IF($E327="RET","ERR",$E327))))</f>
        <v/>
      </c>
      <c r="N327" s="9" t="str">
        <f aca="false">IF($I327="","",IFERROR(VLOOKUP($I327,FREC_TABLA,2,FALSE()),""))</f>
        <v/>
      </c>
      <c r="O327" s="19" t="n">
        <f aca="false">IF(OR($M327="",$M327="ERR",$J327="",$K327="",$N327=""),0,IF($N327=0,IF(AND(OR(1=7,1=12),1&gt;=$K327,1&lt;=IF($L327="",12,$L327)),$J327,0),IF(AND(1&gt;=$K327,1&lt;=IF($L327="",12,$L327),MOD(1-$K327,$N327)=0),$J327,0)))</f>
        <v>0</v>
      </c>
      <c r="P327" s="19" t="n">
        <f aca="false">IF(OR($M327="",$M327="ERR",$J327="",$K327="",$N327=""),0,IF($N327=0,IF(AND(OR(2=7,2=12),2&gt;=$K327,2&lt;=IF($L327="",12,$L327)),$J327,0),IF(AND(2&gt;=$K327,2&lt;=IF($L327="",12,$L327),MOD(2-$K327,$N327)=0),$J327,0)))</f>
        <v>0</v>
      </c>
      <c r="Q327" s="19" t="n">
        <f aca="false">IF(OR($M327="",$M327="ERR",$J327="",$K327="",$N327=""),0,IF($N327=0,IF(AND(OR(3=7,3=12),3&gt;=$K327,3&lt;=IF($L327="",12,$L327)),$J327,0),IF(AND(3&gt;=$K327,3&lt;=IF($L327="",12,$L327),MOD(3-$K327,$N327)=0),$J327,0)))</f>
        <v>0</v>
      </c>
      <c r="R327" s="19" t="n">
        <f aca="false">IF(OR($M327="",$M327="ERR",$J327="",$K327="",$N327=""),0,IF($N327=0,IF(AND(OR(4=7,4=12),4&gt;=$K327,4&lt;=IF($L327="",12,$L327)),$J327,0),IF(AND(4&gt;=$K327,4&lt;=IF($L327="",12,$L327),MOD(4-$K327,$N327)=0),$J327,0)))</f>
        <v>0</v>
      </c>
      <c r="S327" s="19" t="n">
        <f aca="false">IF(OR($M327="",$M327="ERR",$J327="",$K327="",$N327=""),0,IF($N327=0,IF(AND(OR(5=7,5=12),5&gt;=$K327,5&lt;=IF($L327="",12,$L327)),$J327,0),IF(AND(5&gt;=$K327,5&lt;=IF($L327="",12,$L327),MOD(5-$K327,$N327)=0),$J327,0)))</f>
        <v>0</v>
      </c>
      <c r="T327" s="19" t="n">
        <f aca="false">IF(OR($M327="",$M327="ERR",$J327="",$K327="",$N327=""),0,IF($N327=0,IF(AND(OR(6=7,6=12),6&gt;=$K327,6&lt;=IF($L327="",12,$L327)),$J327,0),IF(AND(6&gt;=$K327,6&lt;=IF($L327="",12,$L327),MOD(6-$K327,$N327)=0),$J327,0)))</f>
        <v>0</v>
      </c>
      <c r="U327" s="19" t="n">
        <f aca="false">IF(OR($M327="",$M327="ERR",$J327="",$K327="",$N327=""),0,IF($N327=0,IF(AND(OR(7=7,7=12),7&gt;=$K327,7&lt;=IF($L327="",12,$L327)),$J327,0),IF(AND(7&gt;=$K327,7&lt;=IF($L327="",12,$L327),MOD(7-$K327,$N327)=0),$J327,0)))</f>
        <v>0</v>
      </c>
      <c r="V327" s="19" t="n">
        <f aca="false">IF(OR($M327="",$M327="ERR",$J327="",$K327="",$N327=""),0,IF($N327=0,IF(AND(OR(8=7,8=12),8&gt;=$K327,8&lt;=IF($L327="",12,$L327)),$J327,0),IF(AND(8&gt;=$K327,8&lt;=IF($L327="",12,$L327),MOD(8-$K327,$N327)=0),$J327,0)))</f>
        <v>0</v>
      </c>
      <c r="W327" s="19" t="n">
        <f aca="false">IF(OR($M327="",$M327="ERR",$J327="",$K327="",$N327=""),0,IF($N327=0,IF(AND(OR(9=7,9=12),9&gt;=$K327,9&lt;=IF($L327="",12,$L327)),$J327,0),IF(AND(9&gt;=$K327,9&lt;=IF($L327="",12,$L327),MOD(9-$K327,$N327)=0),$J327,0)))</f>
        <v>0</v>
      </c>
      <c r="X327" s="19" t="n">
        <f aca="false">IF(OR($M327="",$M327="ERR",$J327="",$K327="",$N327=""),0,IF($N327=0,IF(AND(OR(10=7,10=12),10&gt;=$K327,10&lt;=IF($L327="",12,$L327)),$J327,0),IF(AND(10&gt;=$K327,10&lt;=IF($L327="",12,$L327),MOD(10-$K327,$N327)=0),$J327,0)))</f>
        <v>0</v>
      </c>
      <c r="Y327" s="19" t="n">
        <f aca="false">IF(OR($M327="",$M327="ERR",$J327="",$K327="",$N327=""),0,IF($N327=0,IF(AND(OR(11=7,11=12),11&gt;=$K327,11&lt;=IF($L327="",12,$L327)),$J327,0),IF(AND(11&gt;=$K327,11&lt;=IF($L327="",12,$L327),MOD(11-$K327,$N327)=0),$J327,0)))</f>
        <v>0</v>
      </c>
      <c r="Z327" s="19" t="n">
        <f aca="false">IF(OR($M327="",$M327="ERR",$J327="",$K327="",$N327=""),0,IF($N327=0,IF(AND(OR(12=7,12=12),12&gt;=$K327,12&lt;=IF($L327="",12,$L327)),$J327,0),IF(AND(12&gt;=$K327,12&lt;=IF($L327="",12,$L327),MOD(12-$K327,$N327)=0),$J327,0)))</f>
        <v>0</v>
      </c>
      <c r="AA327" s="36" t="n">
        <f aca="false">SUM(O327:Z327)</f>
        <v>0</v>
      </c>
      <c r="AB327" s="15" t="str">
        <f aca="false">IF(AND($B327="",$D327="",$J327=""),"",IF($B327="","Falta código",IF(ISNA(MATCH($B327,LST_COD,0)),"Código no registrado en Trabajadores",IF($E327="","Concepto no está en el catálogo",IF($M327="ERR","Retención de otro empleador: Origen = Otro empleador",IF(OR($J327="",$K327=""),"Falta monto o mes",IF(OR($K327&lt;1,$K327&gt;12),"Mes inicio inválido",IF(AND($L327&lt;&gt;"",OR($L327&lt;$K327,$L327&gt;12)),"Mes fin inválido",IF($N327="","Falta frecuencia",IF(AND($G327&lt;&gt;"Otro empleador",SUMPRODUCT(($O327:$Z327&lt;&gt;0)*(((COLUMN($O327:$Z327)-14)&lt;INDEX(Trabajadores!$M$6:$M$105,MATCH($B327,LST_COD,0)))+((COLUMN($O327:$Z327)-14)&gt;INDEX(Trabajadores!$N$6:$N$105,MATCH($B327,LST_COD,0)))))&gt;0),"Aviso: hay meses fuera del periodo laboral","OK"))))))))))</f>
        <v/>
      </c>
    </row>
    <row r="328" customFormat="false" ht="15" hidden="false" customHeight="false" outlineLevel="0" collapsed="false">
      <c r="A328" s="23" t="n">
        <v>323</v>
      </c>
      <c r="B328" s="7"/>
      <c r="C328" s="35" t="str">
        <f aca="false">IF($B328="","",IFERROR(INDEX(Trabajadores!$D$6:$D$105,MATCH($B328,LST_COD,0)),"¿Código?"))</f>
        <v/>
      </c>
      <c r="D328" s="30"/>
      <c r="E328" s="9" t="str">
        <f aca="false">IF($D328="","",IFERROR(VLOOKUP($D328,CONC_TABLA,2,FALSE()),""))</f>
        <v/>
      </c>
      <c r="F328" s="9" t="str">
        <f aca="false">IF($D328="","",IFERROR(VLOOKUP($D328,CONC_TABLA,3,FALSE()),""))</f>
        <v/>
      </c>
      <c r="G328" s="30"/>
      <c r="H328" s="30"/>
      <c r="I328" s="30"/>
      <c r="J328" s="29"/>
      <c r="K328" s="28"/>
      <c r="L328" s="28"/>
      <c r="M328" s="9" t="str">
        <f aca="false">IF(OR($B328="",$E328=""),"",IF($E328="INA","INA",IF($G328="Otro empleador",IF($E328="RET","RETO",IF($E328="ORD","OTO","OTX")),IF($E328="RET","ERR",$E328))))</f>
        <v/>
      </c>
      <c r="N328" s="9" t="str">
        <f aca="false">IF($I328="","",IFERROR(VLOOKUP($I328,FREC_TABLA,2,FALSE()),""))</f>
        <v/>
      </c>
      <c r="O328" s="19" t="n">
        <f aca="false">IF(OR($M328="",$M328="ERR",$J328="",$K328="",$N328=""),0,IF($N328=0,IF(AND(OR(1=7,1=12),1&gt;=$K328,1&lt;=IF($L328="",12,$L328)),$J328,0),IF(AND(1&gt;=$K328,1&lt;=IF($L328="",12,$L328),MOD(1-$K328,$N328)=0),$J328,0)))</f>
        <v>0</v>
      </c>
      <c r="P328" s="19" t="n">
        <f aca="false">IF(OR($M328="",$M328="ERR",$J328="",$K328="",$N328=""),0,IF($N328=0,IF(AND(OR(2=7,2=12),2&gt;=$K328,2&lt;=IF($L328="",12,$L328)),$J328,0),IF(AND(2&gt;=$K328,2&lt;=IF($L328="",12,$L328),MOD(2-$K328,$N328)=0),$J328,0)))</f>
        <v>0</v>
      </c>
      <c r="Q328" s="19" t="n">
        <f aca="false">IF(OR($M328="",$M328="ERR",$J328="",$K328="",$N328=""),0,IF($N328=0,IF(AND(OR(3=7,3=12),3&gt;=$K328,3&lt;=IF($L328="",12,$L328)),$J328,0),IF(AND(3&gt;=$K328,3&lt;=IF($L328="",12,$L328),MOD(3-$K328,$N328)=0),$J328,0)))</f>
        <v>0</v>
      </c>
      <c r="R328" s="19" t="n">
        <f aca="false">IF(OR($M328="",$M328="ERR",$J328="",$K328="",$N328=""),0,IF($N328=0,IF(AND(OR(4=7,4=12),4&gt;=$K328,4&lt;=IF($L328="",12,$L328)),$J328,0),IF(AND(4&gt;=$K328,4&lt;=IF($L328="",12,$L328),MOD(4-$K328,$N328)=0),$J328,0)))</f>
        <v>0</v>
      </c>
      <c r="S328" s="19" t="n">
        <f aca="false">IF(OR($M328="",$M328="ERR",$J328="",$K328="",$N328=""),0,IF($N328=0,IF(AND(OR(5=7,5=12),5&gt;=$K328,5&lt;=IF($L328="",12,$L328)),$J328,0),IF(AND(5&gt;=$K328,5&lt;=IF($L328="",12,$L328),MOD(5-$K328,$N328)=0),$J328,0)))</f>
        <v>0</v>
      </c>
      <c r="T328" s="19" t="n">
        <f aca="false">IF(OR($M328="",$M328="ERR",$J328="",$K328="",$N328=""),0,IF($N328=0,IF(AND(OR(6=7,6=12),6&gt;=$K328,6&lt;=IF($L328="",12,$L328)),$J328,0),IF(AND(6&gt;=$K328,6&lt;=IF($L328="",12,$L328),MOD(6-$K328,$N328)=0),$J328,0)))</f>
        <v>0</v>
      </c>
      <c r="U328" s="19" t="n">
        <f aca="false">IF(OR($M328="",$M328="ERR",$J328="",$K328="",$N328=""),0,IF($N328=0,IF(AND(OR(7=7,7=12),7&gt;=$K328,7&lt;=IF($L328="",12,$L328)),$J328,0),IF(AND(7&gt;=$K328,7&lt;=IF($L328="",12,$L328),MOD(7-$K328,$N328)=0),$J328,0)))</f>
        <v>0</v>
      </c>
      <c r="V328" s="19" t="n">
        <f aca="false">IF(OR($M328="",$M328="ERR",$J328="",$K328="",$N328=""),0,IF($N328=0,IF(AND(OR(8=7,8=12),8&gt;=$K328,8&lt;=IF($L328="",12,$L328)),$J328,0),IF(AND(8&gt;=$K328,8&lt;=IF($L328="",12,$L328),MOD(8-$K328,$N328)=0),$J328,0)))</f>
        <v>0</v>
      </c>
      <c r="W328" s="19" t="n">
        <f aca="false">IF(OR($M328="",$M328="ERR",$J328="",$K328="",$N328=""),0,IF($N328=0,IF(AND(OR(9=7,9=12),9&gt;=$K328,9&lt;=IF($L328="",12,$L328)),$J328,0),IF(AND(9&gt;=$K328,9&lt;=IF($L328="",12,$L328),MOD(9-$K328,$N328)=0),$J328,0)))</f>
        <v>0</v>
      </c>
      <c r="X328" s="19" t="n">
        <f aca="false">IF(OR($M328="",$M328="ERR",$J328="",$K328="",$N328=""),0,IF($N328=0,IF(AND(OR(10=7,10=12),10&gt;=$K328,10&lt;=IF($L328="",12,$L328)),$J328,0),IF(AND(10&gt;=$K328,10&lt;=IF($L328="",12,$L328),MOD(10-$K328,$N328)=0),$J328,0)))</f>
        <v>0</v>
      </c>
      <c r="Y328" s="19" t="n">
        <f aca="false">IF(OR($M328="",$M328="ERR",$J328="",$K328="",$N328=""),0,IF($N328=0,IF(AND(OR(11=7,11=12),11&gt;=$K328,11&lt;=IF($L328="",12,$L328)),$J328,0),IF(AND(11&gt;=$K328,11&lt;=IF($L328="",12,$L328),MOD(11-$K328,$N328)=0),$J328,0)))</f>
        <v>0</v>
      </c>
      <c r="Z328" s="19" t="n">
        <f aca="false">IF(OR($M328="",$M328="ERR",$J328="",$K328="",$N328=""),0,IF($N328=0,IF(AND(OR(12=7,12=12),12&gt;=$K328,12&lt;=IF($L328="",12,$L328)),$J328,0),IF(AND(12&gt;=$K328,12&lt;=IF($L328="",12,$L328),MOD(12-$K328,$N328)=0),$J328,0)))</f>
        <v>0</v>
      </c>
      <c r="AA328" s="36" t="n">
        <f aca="false">SUM(O328:Z328)</f>
        <v>0</v>
      </c>
      <c r="AB328" s="15" t="str">
        <f aca="false">IF(AND($B328="",$D328="",$J328=""),"",IF($B328="","Falta código",IF(ISNA(MATCH($B328,LST_COD,0)),"Código no registrado en Trabajadores",IF($E328="","Concepto no está en el catálogo",IF($M328="ERR","Retención de otro empleador: Origen = Otro empleador",IF(OR($J328="",$K328=""),"Falta monto o mes",IF(OR($K328&lt;1,$K328&gt;12),"Mes inicio inválido",IF(AND($L328&lt;&gt;"",OR($L328&lt;$K328,$L328&gt;12)),"Mes fin inválido",IF($N328="","Falta frecuencia",IF(AND($G328&lt;&gt;"Otro empleador",SUMPRODUCT(($O328:$Z328&lt;&gt;0)*(((COLUMN($O328:$Z328)-14)&lt;INDEX(Trabajadores!$M$6:$M$105,MATCH($B328,LST_COD,0)))+((COLUMN($O328:$Z328)-14)&gt;INDEX(Trabajadores!$N$6:$N$105,MATCH($B328,LST_COD,0)))))&gt;0),"Aviso: hay meses fuera del periodo laboral","OK"))))))))))</f>
        <v/>
      </c>
    </row>
    <row r="329" customFormat="false" ht="15" hidden="false" customHeight="false" outlineLevel="0" collapsed="false">
      <c r="A329" s="23" t="n">
        <v>324</v>
      </c>
      <c r="B329" s="7"/>
      <c r="C329" s="35" t="str">
        <f aca="false">IF($B329="","",IFERROR(INDEX(Trabajadores!$D$6:$D$105,MATCH($B329,LST_COD,0)),"¿Código?"))</f>
        <v/>
      </c>
      <c r="D329" s="30"/>
      <c r="E329" s="9" t="str">
        <f aca="false">IF($D329="","",IFERROR(VLOOKUP($D329,CONC_TABLA,2,FALSE()),""))</f>
        <v/>
      </c>
      <c r="F329" s="9" t="str">
        <f aca="false">IF($D329="","",IFERROR(VLOOKUP($D329,CONC_TABLA,3,FALSE()),""))</f>
        <v/>
      </c>
      <c r="G329" s="30"/>
      <c r="H329" s="30"/>
      <c r="I329" s="30"/>
      <c r="J329" s="29"/>
      <c r="K329" s="28"/>
      <c r="L329" s="28"/>
      <c r="M329" s="9" t="str">
        <f aca="false">IF(OR($B329="",$E329=""),"",IF($E329="INA","INA",IF($G329="Otro empleador",IF($E329="RET","RETO",IF($E329="ORD","OTO","OTX")),IF($E329="RET","ERR",$E329))))</f>
        <v/>
      </c>
      <c r="N329" s="9" t="str">
        <f aca="false">IF($I329="","",IFERROR(VLOOKUP($I329,FREC_TABLA,2,FALSE()),""))</f>
        <v/>
      </c>
      <c r="O329" s="19" t="n">
        <f aca="false">IF(OR($M329="",$M329="ERR",$J329="",$K329="",$N329=""),0,IF($N329=0,IF(AND(OR(1=7,1=12),1&gt;=$K329,1&lt;=IF($L329="",12,$L329)),$J329,0),IF(AND(1&gt;=$K329,1&lt;=IF($L329="",12,$L329),MOD(1-$K329,$N329)=0),$J329,0)))</f>
        <v>0</v>
      </c>
      <c r="P329" s="19" t="n">
        <f aca="false">IF(OR($M329="",$M329="ERR",$J329="",$K329="",$N329=""),0,IF($N329=0,IF(AND(OR(2=7,2=12),2&gt;=$K329,2&lt;=IF($L329="",12,$L329)),$J329,0),IF(AND(2&gt;=$K329,2&lt;=IF($L329="",12,$L329),MOD(2-$K329,$N329)=0),$J329,0)))</f>
        <v>0</v>
      </c>
      <c r="Q329" s="19" t="n">
        <f aca="false">IF(OR($M329="",$M329="ERR",$J329="",$K329="",$N329=""),0,IF($N329=0,IF(AND(OR(3=7,3=12),3&gt;=$K329,3&lt;=IF($L329="",12,$L329)),$J329,0),IF(AND(3&gt;=$K329,3&lt;=IF($L329="",12,$L329),MOD(3-$K329,$N329)=0),$J329,0)))</f>
        <v>0</v>
      </c>
      <c r="R329" s="19" t="n">
        <f aca="false">IF(OR($M329="",$M329="ERR",$J329="",$K329="",$N329=""),0,IF($N329=0,IF(AND(OR(4=7,4=12),4&gt;=$K329,4&lt;=IF($L329="",12,$L329)),$J329,0),IF(AND(4&gt;=$K329,4&lt;=IF($L329="",12,$L329),MOD(4-$K329,$N329)=0),$J329,0)))</f>
        <v>0</v>
      </c>
      <c r="S329" s="19" t="n">
        <f aca="false">IF(OR($M329="",$M329="ERR",$J329="",$K329="",$N329=""),0,IF($N329=0,IF(AND(OR(5=7,5=12),5&gt;=$K329,5&lt;=IF($L329="",12,$L329)),$J329,0),IF(AND(5&gt;=$K329,5&lt;=IF($L329="",12,$L329),MOD(5-$K329,$N329)=0),$J329,0)))</f>
        <v>0</v>
      </c>
      <c r="T329" s="19" t="n">
        <f aca="false">IF(OR($M329="",$M329="ERR",$J329="",$K329="",$N329=""),0,IF($N329=0,IF(AND(OR(6=7,6=12),6&gt;=$K329,6&lt;=IF($L329="",12,$L329)),$J329,0),IF(AND(6&gt;=$K329,6&lt;=IF($L329="",12,$L329),MOD(6-$K329,$N329)=0),$J329,0)))</f>
        <v>0</v>
      </c>
      <c r="U329" s="19" t="n">
        <f aca="false">IF(OR($M329="",$M329="ERR",$J329="",$K329="",$N329=""),0,IF($N329=0,IF(AND(OR(7=7,7=12),7&gt;=$K329,7&lt;=IF($L329="",12,$L329)),$J329,0),IF(AND(7&gt;=$K329,7&lt;=IF($L329="",12,$L329),MOD(7-$K329,$N329)=0),$J329,0)))</f>
        <v>0</v>
      </c>
      <c r="V329" s="19" t="n">
        <f aca="false">IF(OR($M329="",$M329="ERR",$J329="",$K329="",$N329=""),0,IF($N329=0,IF(AND(OR(8=7,8=12),8&gt;=$K329,8&lt;=IF($L329="",12,$L329)),$J329,0),IF(AND(8&gt;=$K329,8&lt;=IF($L329="",12,$L329),MOD(8-$K329,$N329)=0),$J329,0)))</f>
        <v>0</v>
      </c>
      <c r="W329" s="19" t="n">
        <f aca="false">IF(OR($M329="",$M329="ERR",$J329="",$K329="",$N329=""),0,IF($N329=0,IF(AND(OR(9=7,9=12),9&gt;=$K329,9&lt;=IF($L329="",12,$L329)),$J329,0),IF(AND(9&gt;=$K329,9&lt;=IF($L329="",12,$L329),MOD(9-$K329,$N329)=0),$J329,0)))</f>
        <v>0</v>
      </c>
      <c r="X329" s="19" t="n">
        <f aca="false">IF(OR($M329="",$M329="ERR",$J329="",$K329="",$N329=""),0,IF($N329=0,IF(AND(OR(10=7,10=12),10&gt;=$K329,10&lt;=IF($L329="",12,$L329)),$J329,0),IF(AND(10&gt;=$K329,10&lt;=IF($L329="",12,$L329),MOD(10-$K329,$N329)=0),$J329,0)))</f>
        <v>0</v>
      </c>
      <c r="Y329" s="19" t="n">
        <f aca="false">IF(OR($M329="",$M329="ERR",$J329="",$K329="",$N329=""),0,IF($N329=0,IF(AND(OR(11=7,11=12),11&gt;=$K329,11&lt;=IF($L329="",12,$L329)),$J329,0),IF(AND(11&gt;=$K329,11&lt;=IF($L329="",12,$L329),MOD(11-$K329,$N329)=0),$J329,0)))</f>
        <v>0</v>
      </c>
      <c r="Z329" s="19" t="n">
        <f aca="false">IF(OR($M329="",$M329="ERR",$J329="",$K329="",$N329=""),0,IF($N329=0,IF(AND(OR(12=7,12=12),12&gt;=$K329,12&lt;=IF($L329="",12,$L329)),$J329,0),IF(AND(12&gt;=$K329,12&lt;=IF($L329="",12,$L329),MOD(12-$K329,$N329)=0),$J329,0)))</f>
        <v>0</v>
      </c>
      <c r="AA329" s="36" t="n">
        <f aca="false">SUM(O329:Z329)</f>
        <v>0</v>
      </c>
      <c r="AB329" s="15" t="str">
        <f aca="false">IF(AND($B329="",$D329="",$J329=""),"",IF($B329="","Falta código",IF(ISNA(MATCH($B329,LST_COD,0)),"Código no registrado en Trabajadores",IF($E329="","Concepto no está en el catálogo",IF($M329="ERR","Retención de otro empleador: Origen = Otro empleador",IF(OR($J329="",$K329=""),"Falta monto o mes",IF(OR($K329&lt;1,$K329&gt;12),"Mes inicio inválido",IF(AND($L329&lt;&gt;"",OR($L329&lt;$K329,$L329&gt;12)),"Mes fin inválido",IF($N329="","Falta frecuencia",IF(AND($G329&lt;&gt;"Otro empleador",SUMPRODUCT(($O329:$Z329&lt;&gt;0)*(((COLUMN($O329:$Z329)-14)&lt;INDEX(Trabajadores!$M$6:$M$105,MATCH($B329,LST_COD,0)))+((COLUMN($O329:$Z329)-14)&gt;INDEX(Trabajadores!$N$6:$N$105,MATCH($B329,LST_COD,0)))))&gt;0),"Aviso: hay meses fuera del periodo laboral","OK"))))))))))</f>
        <v/>
      </c>
    </row>
    <row r="330" customFormat="false" ht="15" hidden="false" customHeight="false" outlineLevel="0" collapsed="false">
      <c r="A330" s="23" t="n">
        <v>325</v>
      </c>
      <c r="B330" s="7"/>
      <c r="C330" s="35" t="str">
        <f aca="false">IF($B330="","",IFERROR(INDEX(Trabajadores!$D$6:$D$105,MATCH($B330,LST_COD,0)),"¿Código?"))</f>
        <v/>
      </c>
      <c r="D330" s="30"/>
      <c r="E330" s="9" t="str">
        <f aca="false">IF($D330="","",IFERROR(VLOOKUP($D330,CONC_TABLA,2,FALSE()),""))</f>
        <v/>
      </c>
      <c r="F330" s="9" t="str">
        <f aca="false">IF($D330="","",IFERROR(VLOOKUP($D330,CONC_TABLA,3,FALSE()),""))</f>
        <v/>
      </c>
      <c r="G330" s="30"/>
      <c r="H330" s="30"/>
      <c r="I330" s="30"/>
      <c r="J330" s="29"/>
      <c r="K330" s="28"/>
      <c r="L330" s="28"/>
      <c r="M330" s="9" t="str">
        <f aca="false">IF(OR($B330="",$E330=""),"",IF($E330="INA","INA",IF($G330="Otro empleador",IF($E330="RET","RETO",IF($E330="ORD","OTO","OTX")),IF($E330="RET","ERR",$E330))))</f>
        <v/>
      </c>
      <c r="N330" s="9" t="str">
        <f aca="false">IF($I330="","",IFERROR(VLOOKUP($I330,FREC_TABLA,2,FALSE()),""))</f>
        <v/>
      </c>
      <c r="O330" s="19" t="n">
        <f aca="false">IF(OR($M330="",$M330="ERR",$J330="",$K330="",$N330=""),0,IF($N330=0,IF(AND(OR(1=7,1=12),1&gt;=$K330,1&lt;=IF($L330="",12,$L330)),$J330,0),IF(AND(1&gt;=$K330,1&lt;=IF($L330="",12,$L330),MOD(1-$K330,$N330)=0),$J330,0)))</f>
        <v>0</v>
      </c>
      <c r="P330" s="19" t="n">
        <f aca="false">IF(OR($M330="",$M330="ERR",$J330="",$K330="",$N330=""),0,IF($N330=0,IF(AND(OR(2=7,2=12),2&gt;=$K330,2&lt;=IF($L330="",12,$L330)),$J330,0),IF(AND(2&gt;=$K330,2&lt;=IF($L330="",12,$L330),MOD(2-$K330,$N330)=0),$J330,0)))</f>
        <v>0</v>
      </c>
      <c r="Q330" s="19" t="n">
        <f aca="false">IF(OR($M330="",$M330="ERR",$J330="",$K330="",$N330=""),0,IF($N330=0,IF(AND(OR(3=7,3=12),3&gt;=$K330,3&lt;=IF($L330="",12,$L330)),$J330,0),IF(AND(3&gt;=$K330,3&lt;=IF($L330="",12,$L330),MOD(3-$K330,$N330)=0),$J330,0)))</f>
        <v>0</v>
      </c>
      <c r="R330" s="19" t="n">
        <f aca="false">IF(OR($M330="",$M330="ERR",$J330="",$K330="",$N330=""),0,IF($N330=0,IF(AND(OR(4=7,4=12),4&gt;=$K330,4&lt;=IF($L330="",12,$L330)),$J330,0),IF(AND(4&gt;=$K330,4&lt;=IF($L330="",12,$L330),MOD(4-$K330,$N330)=0),$J330,0)))</f>
        <v>0</v>
      </c>
      <c r="S330" s="19" t="n">
        <f aca="false">IF(OR($M330="",$M330="ERR",$J330="",$K330="",$N330=""),0,IF($N330=0,IF(AND(OR(5=7,5=12),5&gt;=$K330,5&lt;=IF($L330="",12,$L330)),$J330,0),IF(AND(5&gt;=$K330,5&lt;=IF($L330="",12,$L330),MOD(5-$K330,$N330)=0),$J330,0)))</f>
        <v>0</v>
      </c>
      <c r="T330" s="19" t="n">
        <f aca="false">IF(OR($M330="",$M330="ERR",$J330="",$K330="",$N330=""),0,IF($N330=0,IF(AND(OR(6=7,6=12),6&gt;=$K330,6&lt;=IF($L330="",12,$L330)),$J330,0),IF(AND(6&gt;=$K330,6&lt;=IF($L330="",12,$L330),MOD(6-$K330,$N330)=0),$J330,0)))</f>
        <v>0</v>
      </c>
      <c r="U330" s="19" t="n">
        <f aca="false">IF(OR($M330="",$M330="ERR",$J330="",$K330="",$N330=""),0,IF($N330=0,IF(AND(OR(7=7,7=12),7&gt;=$K330,7&lt;=IF($L330="",12,$L330)),$J330,0),IF(AND(7&gt;=$K330,7&lt;=IF($L330="",12,$L330),MOD(7-$K330,$N330)=0),$J330,0)))</f>
        <v>0</v>
      </c>
      <c r="V330" s="19" t="n">
        <f aca="false">IF(OR($M330="",$M330="ERR",$J330="",$K330="",$N330=""),0,IF($N330=0,IF(AND(OR(8=7,8=12),8&gt;=$K330,8&lt;=IF($L330="",12,$L330)),$J330,0),IF(AND(8&gt;=$K330,8&lt;=IF($L330="",12,$L330),MOD(8-$K330,$N330)=0),$J330,0)))</f>
        <v>0</v>
      </c>
      <c r="W330" s="19" t="n">
        <f aca="false">IF(OR($M330="",$M330="ERR",$J330="",$K330="",$N330=""),0,IF($N330=0,IF(AND(OR(9=7,9=12),9&gt;=$K330,9&lt;=IF($L330="",12,$L330)),$J330,0),IF(AND(9&gt;=$K330,9&lt;=IF($L330="",12,$L330),MOD(9-$K330,$N330)=0),$J330,0)))</f>
        <v>0</v>
      </c>
      <c r="X330" s="19" t="n">
        <f aca="false">IF(OR($M330="",$M330="ERR",$J330="",$K330="",$N330=""),0,IF($N330=0,IF(AND(OR(10=7,10=12),10&gt;=$K330,10&lt;=IF($L330="",12,$L330)),$J330,0),IF(AND(10&gt;=$K330,10&lt;=IF($L330="",12,$L330),MOD(10-$K330,$N330)=0),$J330,0)))</f>
        <v>0</v>
      </c>
      <c r="Y330" s="19" t="n">
        <f aca="false">IF(OR($M330="",$M330="ERR",$J330="",$K330="",$N330=""),0,IF($N330=0,IF(AND(OR(11=7,11=12),11&gt;=$K330,11&lt;=IF($L330="",12,$L330)),$J330,0),IF(AND(11&gt;=$K330,11&lt;=IF($L330="",12,$L330),MOD(11-$K330,$N330)=0),$J330,0)))</f>
        <v>0</v>
      </c>
      <c r="Z330" s="19" t="n">
        <f aca="false">IF(OR($M330="",$M330="ERR",$J330="",$K330="",$N330=""),0,IF($N330=0,IF(AND(OR(12=7,12=12),12&gt;=$K330,12&lt;=IF($L330="",12,$L330)),$J330,0),IF(AND(12&gt;=$K330,12&lt;=IF($L330="",12,$L330),MOD(12-$K330,$N330)=0),$J330,0)))</f>
        <v>0</v>
      </c>
      <c r="AA330" s="36" t="n">
        <f aca="false">SUM(O330:Z330)</f>
        <v>0</v>
      </c>
      <c r="AB330" s="15" t="str">
        <f aca="false">IF(AND($B330="",$D330="",$J330=""),"",IF($B330="","Falta código",IF(ISNA(MATCH($B330,LST_COD,0)),"Código no registrado en Trabajadores",IF($E330="","Concepto no está en el catálogo",IF($M330="ERR","Retención de otro empleador: Origen = Otro empleador",IF(OR($J330="",$K330=""),"Falta monto o mes",IF(OR($K330&lt;1,$K330&gt;12),"Mes inicio inválido",IF(AND($L330&lt;&gt;"",OR($L330&lt;$K330,$L330&gt;12)),"Mes fin inválido",IF($N330="","Falta frecuencia",IF(AND($G330&lt;&gt;"Otro empleador",SUMPRODUCT(($O330:$Z330&lt;&gt;0)*(((COLUMN($O330:$Z330)-14)&lt;INDEX(Trabajadores!$M$6:$M$105,MATCH($B330,LST_COD,0)))+((COLUMN($O330:$Z330)-14)&gt;INDEX(Trabajadores!$N$6:$N$105,MATCH($B330,LST_COD,0)))))&gt;0),"Aviso: hay meses fuera del periodo laboral","OK"))))))))))</f>
        <v/>
      </c>
    </row>
    <row r="331" customFormat="false" ht="15" hidden="false" customHeight="false" outlineLevel="0" collapsed="false">
      <c r="A331" s="23" t="n">
        <v>326</v>
      </c>
      <c r="B331" s="7"/>
      <c r="C331" s="35" t="str">
        <f aca="false">IF($B331="","",IFERROR(INDEX(Trabajadores!$D$6:$D$105,MATCH($B331,LST_COD,0)),"¿Código?"))</f>
        <v/>
      </c>
      <c r="D331" s="30"/>
      <c r="E331" s="9" t="str">
        <f aca="false">IF($D331="","",IFERROR(VLOOKUP($D331,CONC_TABLA,2,FALSE()),""))</f>
        <v/>
      </c>
      <c r="F331" s="9" t="str">
        <f aca="false">IF($D331="","",IFERROR(VLOOKUP($D331,CONC_TABLA,3,FALSE()),""))</f>
        <v/>
      </c>
      <c r="G331" s="30"/>
      <c r="H331" s="30"/>
      <c r="I331" s="30"/>
      <c r="J331" s="29"/>
      <c r="K331" s="28"/>
      <c r="L331" s="28"/>
      <c r="M331" s="9" t="str">
        <f aca="false">IF(OR($B331="",$E331=""),"",IF($E331="INA","INA",IF($G331="Otro empleador",IF($E331="RET","RETO",IF($E331="ORD","OTO","OTX")),IF($E331="RET","ERR",$E331))))</f>
        <v/>
      </c>
      <c r="N331" s="9" t="str">
        <f aca="false">IF($I331="","",IFERROR(VLOOKUP($I331,FREC_TABLA,2,FALSE()),""))</f>
        <v/>
      </c>
      <c r="O331" s="19" t="n">
        <f aca="false">IF(OR($M331="",$M331="ERR",$J331="",$K331="",$N331=""),0,IF($N331=0,IF(AND(OR(1=7,1=12),1&gt;=$K331,1&lt;=IF($L331="",12,$L331)),$J331,0),IF(AND(1&gt;=$K331,1&lt;=IF($L331="",12,$L331),MOD(1-$K331,$N331)=0),$J331,0)))</f>
        <v>0</v>
      </c>
      <c r="P331" s="19" t="n">
        <f aca="false">IF(OR($M331="",$M331="ERR",$J331="",$K331="",$N331=""),0,IF($N331=0,IF(AND(OR(2=7,2=12),2&gt;=$K331,2&lt;=IF($L331="",12,$L331)),$J331,0),IF(AND(2&gt;=$K331,2&lt;=IF($L331="",12,$L331),MOD(2-$K331,$N331)=0),$J331,0)))</f>
        <v>0</v>
      </c>
      <c r="Q331" s="19" t="n">
        <f aca="false">IF(OR($M331="",$M331="ERR",$J331="",$K331="",$N331=""),0,IF($N331=0,IF(AND(OR(3=7,3=12),3&gt;=$K331,3&lt;=IF($L331="",12,$L331)),$J331,0),IF(AND(3&gt;=$K331,3&lt;=IF($L331="",12,$L331),MOD(3-$K331,$N331)=0),$J331,0)))</f>
        <v>0</v>
      </c>
      <c r="R331" s="19" t="n">
        <f aca="false">IF(OR($M331="",$M331="ERR",$J331="",$K331="",$N331=""),0,IF($N331=0,IF(AND(OR(4=7,4=12),4&gt;=$K331,4&lt;=IF($L331="",12,$L331)),$J331,0),IF(AND(4&gt;=$K331,4&lt;=IF($L331="",12,$L331),MOD(4-$K331,$N331)=0),$J331,0)))</f>
        <v>0</v>
      </c>
      <c r="S331" s="19" t="n">
        <f aca="false">IF(OR($M331="",$M331="ERR",$J331="",$K331="",$N331=""),0,IF($N331=0,IF(AND(OR(5=7,5=12),5&gt;=$K331,5&lt;=IF($L331="",12,$L331)),$J331,0),IF(AND(5&gt;=$K331,5&lt;=IF($L331="",12,$L331),MOD(5-$K331,$N331)=0),$J331,0)))</f>
        <v>0</v>
      </c>
      <c r="T331" s="19" t="n">
        <f aca="false">IF(OR($M331="",$M331="ERR",$J331="",$K331="",$N331=""),0,IF($N331=0,IF(AND(OR(6=7,6=12),6&gt;=$K331,6&lt;=IF($L331="",12,$L331)),$J331,0),IF(AND(6&gt;=$K331,6&lt;=IF($L331="",12,$L331),MOD(6-$K331,$N331)=0),$J331,0)))</f>
        <v>0</v>
      </c>
      <c r="U331" s="19" t="n">
        <f aca="false">IF(OR($M331="",$M331="ERR",$J331="",$K331="",$N331=""),0,IF($N331=0,IF(AND(OR(7=7,7=12),7&gt;=$K331,7&lt;=IF($L331="",12,$L331)),$J331,0),IF(AND(7&gt;=$K331,7&lt;=IF($L331="",12,$L331),MOD(7-$K331,$N331)=0),$J331,0)))</f>
        <v>0</v>
      </c>
      <c r="V331" s="19" t="n">
        <f aca="false">IF(OR($M331="",$M331="ERR",$J331="",$K331="",$N331=""),0,IF($N331=0,IF(AND(OR(8=7,8=12),8&gt;=$K331,8&lt;=IF($L331="",12,$L331)),$J331,0),IF(AND(8&gt;=$K331,8&lt;=IF($L331="",12,$L331),MOD(8-$K331,$N331)=0),$J331,0)))</f>
        <v>0</v>
      </c>
      <c r="W331" s="19" t="n">
        <f aca="false">IF(OR($M331="",$M331="ERR",$J331="",$K331="",$N331=""),0,IF($N331=0,IF(AND(OR(9=7,9=12),9&gt;=$K331,9&lt;=IF($L331="",12,$L331)),$J331,0),IF(AND(9&gt;=$K331,9&lt;=IF($L331="",12,$L331),MOD(9-$K331,$N331)=0),$J331,0)))</f>
        <v>0</v>
      </c>
      <c r="X331" s="19" t="n">
        <f aca="false">IF(OR($M331="",$M331="ERR",$J331="",$K331="",$N331=""),0,IF($N331=0,IF(AND(OR(10=7,10=12),10&gt;=$K331,10&lt;=IF($L331="",12,$L331)),$J331,0),IF(AND(10&gt;=$K331,10&lt;=IF($L331="",12,$L331),MOD(10-$K331,$N331)=0),$J331,0)))</f>
        <v>0</v>
      </c>
      <c r="Y331" s="19" t="n">
        <f aca="false">IF(OR($M331="",$M331="ERR",$J331="",$K331="",$N331=""),0,IF($N331=0,IF(AND(OR(11=7,11=12),11&gt;=$K331,11&lt;=IF($L331="",12,$L331)),$J331,0),IF(AND(11&gt;=$K331,11&lt;=IF($L331="",12,$L331),MOD(11-$K331,$N331)=0),$J331,0)))</f>
        <v>0</v>
      </c>
      <c r="Z331" s="19" t="n">
        <f aca="false">IF(OR($M331="",$M331="ERR",$J331="",$K331="",$N331=""),0,IF($N331=0,IF(AND(OR(12=7,12=12),12&gt;=$K331,12&lt;=IF($L331="",12,$L331)),$J331,0),IF(AND(12&gt;=$K331,12&lt;=IF($L331="",12,$L331),MOD(12-$K331,$N331)=0),$J331,0)))</f>
        <v>0</v>
      </c>
      <c r="AA331" s="36" t="n">
        <f aca="false">SUM(O331:Z331)</f>
        <v>0</v>
      </c>
      <c r="AB331" s="15" t="str">
        <f aca="false">IF(AND($B331="",$D331="",$J331=""),"",IF($B331="","Falta código",IF(ISNA(MATCH($B331,LST_COD,0)),"Código no registrado en Trabajadores",IF($E331="","Concepto no está en el catálogo",IF($M331="ERR","Retención de otro empleador: Origen = Otro empleador",IF(OR($J331="",$K331=""),"Falta monto o mes",IF(OR($K331&lt;1,$K331&gt;12),"Mes inicio inválido",IF(AND($L331&lt;&gt;"",OR($L331&lt;$K331,$L331&gt;12)),"Mes fin inválido",IF($N331="","Falta frecuencia",IF(AND($G331&lt;&gt;"Otro empleador",SUMPRODUCT(($O331:$Z331&lt;&gt;0)*(((COLUMN($O331:$Z331)-14)&lt;INDEX(Trabajadores!$M$6:$M$105,MATCH($B331,LST_COD,0)))+((COLUMN($O331:$Z331)-14)&gt;INDEX(Trabajadores!$N$6:$N$105,MATCH($B331,LST_COD,0)))))&gt;0),"Aviso: hay meses fuera del periodo laboral","OK"))))))))))</f>
        <v/>
      </c>
    </row>
    <row r="332" customFormat="false" ht="15" hidden="false" customHeight="false" outlineLevel="0" collapsed="false">
      <c r="A332" s="23" t="n">
        <v>327</v>
      </c>
      <c r="B332" s="7"/>
      <c r="C332" s="35" t="str">
        <f aca="false">IF($B332="","",IFERROR(INDEX(Trabajadores!$D$6:$D$105,MATCH($B332,LST_COD,0)),"¿Código?"))</f>
        <v/>
      </c>
      <c r="D332" s="30"/>
      <c r="E332" s="9" t="str">
        <f aca="false">IF($D332="","",IFERROR(VLOOKUP($D332,CONC_TABLA,2,FALSE()),""))</f>
        <v/>
      </c>
      <c r="F332" s="9" t="str">
        <f aca="false">IF($D332="","",IFERROR(VLOOKUP($D332,CONC_TABLA,3,FALSE()),""))</f>
        <v/>
      </c>
      <c r="G332" s="30"/>
      <c r="H332" s="30"/>
      <c r="I332" s="30"/>
      <c r="J332" s="29"/>
      <c r="K332" s="28"/>
      <c r="L332" s="28"/>
      <c r="M332" s="9" t="str">
        <f aca="false">IF(OR($B332="",$E332=""),"",IF($E332="INA","INA",IF($G332="Otro empleador",IF($E332="RET","RETO",IF($E332="ORD","OTO","OTX")),IF($E332="RET","ERR",$E332))))</f>
        <v/>
      </c>
      <c r="N332" s="9" t="str">
        <f aca="false">IF($I332="","",IFERROR(VLOOKUP($I332,FREC_TABLA,2,FALSE()),""))</f>
        <v/>
      </c>
      <c r="O332" s="19" t="n">
        <f aca="false">IF(OR($M332="",$M332="ERR",$J332="",$K332="",$N332=""),0,IF($N332=0,IF(AND(OR(1=7,1=12),1&gt;=$K332,1&lt;=IF($L332="",12,$L332)),$J332,0),IF(AND(1&gt;=$K332,1&lt;=IF($L332="",12,$L332),MOD(1-$K332,$N332)=0),$J332,0)))</f>
        <v>0</v>
      </c>
      <c r="P332" s="19" t="n">
        <f aca="false">IF(OR($M332="",$M332="ERR",$J332="",$K332="",$N332=""),0,IF($N332=0,IF(AND(OR(2=7,2=12),2&gt;=$K332,2&lt;=IF($L332="",12,$L332)),$J332,0),IF(AND(2&gt;=$K332,2&lt;=IF($L332="",12,$L332),MOD(2-$K332,$N332)=0),$J332,0)))</f>
        <v>0</v>
      </c>
      <c r="Q332" s="19" t="n">
        <f aca="false">IF(OR($M332="",$M332="ERR",$J332="",$K332="",$N332=""),0,IF($N332=0,IF(AND(OR(3=7,3=12),3&gt;=$K332,3&lt;=IF($L332="",12,$L332)),$J332,0),IF(AND(3&gt;=$K332,3&lt;=IF($L332="",12,$L332),MOD(3-$K332,$N332)=0),$J332,0)))</f>
        <v>0</v>
      </c>
      <c r="R332" s="19" t="n">
        <f aca="false">IF(OR($M332="",$M332="ERR",$J332="",$K332="",$N332=""),0,IF($N332=0,IF(AND(OR(4=7,4=12),4&gt;=$K332,4&lt;=IF($L332="",12,$L332)),$J332,0),IF(AND(4&gt;=$K332,4&lt;=IF($L332="",12,$L332),MOD(4-$K332,$N332)=0),$J332,0)))</f>
        <v>0</v>
      </c>
      <c r="S332" s="19" t="n">
        <f aca="false">IF(OR($M332="",$M332="ERR",$J332="",$K332="",$N332=""),0,IF($N332=0,IF(AND(OR(5=7,5=12),5&gt;=$K332,5&lt;=IF($L332="",12,$L332)),$J332,0),IF(AND(5&gt;=$K332,5&lt;=IF($L332="",12,$L332),MOD(5-$K332,$N332)=0),$J332,0)))</f>
        <v>0</v>
      </c>
      <c r="T332" s="19" t="n">
        <f aca="false">IF(OR($M332="",$M332="ERR",$J332="",$K332="",$N332=""),0,IF($N332=0,IF(AND(OR(6=7,6=12),6&gt;=$K332,6&lt;=IF($L332="",12,$L332)),$J332,0),IF(AND(6&gt;=$K332,6&lt;=IF($L332="",12,$L332),MOD(6-$K332,$N332)=0),$J332,0)))</f>
        <v>0</v>
      </c>
      <c r="U332" s="19" t="n">
        <f aca="false">IF(OR($M332="",$M332="ERR",$J332="",$K332="",$N332=""),0,IF($N332=0,IF(AND(OR(7=7,7=12),7&gt;=$K332,7&lt;=IF($L332="",12,$L332)),$J332,0),IF(AND(7&gt;=$K332,7&lt;=IF($L332="",12,$L332),MOD(7-$K332,$N332)=0),$J332,0)))</f>
        <v>0</v>
      </c>
      <c r="V332" s="19" t="n">
        <f aca="false">IF(OR($M332="",$M332="ERR",$J332="",$K332="",$N332=""),0,IF($N332=0,IF(AND(OR(8=7,8=12),8&gt;=$K332,8&lt;=IF($L332="",12,$L332)),$J332,0),IF(AND(8&gt;=$K332,8&lt;=IF($L332="",12,$L332),MOD(8-$K332,$N332)=0),$J332,0)))</f>
        <v>0</v>
      </c>
      <c r="W332" s="19" t="n">
        <f aca="false">IF(OR($M332="",$M332="ERR",$J332="",$K332="",$N332=""),0,IF($N332=0,IF(AND(OR(9=7,9=12),9&gt;=$K332,9&lt;=IF($L332="",12,$L332)),$J332,0),IF(AND(9&gt;=$K332,9&lt;=IF($L332="",12,$L332),MOD(9-$K332,$N332)=0),$J332,0)))</f>
        <v>0</v>
      </c>
      <c r="X332" s="19" t="n">
        <f aca="false">IF(OR($M332="",$M332="ERR",$J332="",$K332="",$N332=""),0,IF($N332=0,IF(AND(OR(10=7,10=12),10&gt;=$K332,10&lt;=IF($L332="",12,$L332)),$J332,0),IF(AND(10&gt;=$K332,10&lt;=IF($L332="",12,$L332),MOD(10-$K332,$N332)=0),$J332,0)))</f>
        <v>0</v>
      </c>
      <c r="Y332" s="19" t="n">
        <f aca="false">IF(OR($M332="",$M332="ERR",$J332="",$K332="",$N332=""),0,IF($N332=0,IF(AND(OR(11=7,11=12),11&gt;=$K332,11&lt;=IF($L332="",12,$L332)),$J332,0),IF(AND(11&gt;=$K332,11&lt;=IF($L332="",12,$L332),MOD(11-$K332,$N332)=0),$J332,0)))</f>
        <v>0</v>
      </c>
      <c r="Z332" s="19" t="n">
        <f aca="false">IF(OR($M332="",$M332="ERR",$J332="",$K332="",$N332=""),0,IF($N332=0,IF(AND(OR(12=7,12=12),12&gt;=$K332,12&lt;=IF($L332="",12,$L332)),$J332,0),IF(AND(12&gt;=$K332,12&lt;=IF($L332="",12,$L332),MOD(12-$K332,$N332)=0),$J332,0)))</f>
        <v>0</v>
      </c>
      <c r="AA332" s="36" t="n">
        <f aca="false">SUM(O332:Z332)</f>
        <v>0</v>
      </c>
      <c r="AB332" s="15" t="str">
        <f aca="false">IF(AND($B332="",$D332="",$J332=""),"",IF($B332="","Falta código",IF(ISNA(MATCH($B332,LST_COD,0)),"Código no registrado en Trabajadores",IF($E332="","Concepto no está en el catálogo",IF($M332="ERR","Retención de otro empleador: Origen = Otro empleador",IF(OR($J332="",$K332=""),"Falta monto o mes",IF(OR($K332&lt;1,$K332&gt;12),"Mes inicio inválido",IF(AND($L332&lt;&gt;"",OR($L332&lt;$K332,$L332&gt;12)),"Mes fin inválido",IF($N332="","Falta frecuencia",IF(AND($G332&lt;&gt;"Otro empleador",SUMPRODUCT(($O332:$Z332&lt;&gt;0)*(((COLUMN($O332:$Z332)-14)&lt;INDEX(Trabajadores!$M$6:$M$105,MATCH($B332,LST_COD,0)))+((COLUMN($O332:$Z332)-14)&gt;INDEX(Trabajadores!$N$6:$N$105,MATCH($B332,LST_COD,0)))))&gt;0),"Aviso: hay meses fuera del periodo laboral","OK"))))))))))</f>
        <v/>
      </c>
    </row>
    <row r="333" customFormat="false" ht="15" hidden="false" customHeight="false" outlineLevel="0" collapsed="false">
      <c r="A333" s="23" t="n">
        <v>328</v>
      </c>
      <c r="B333" s="7"/>
      <c r="C333" s="35" t="str">
        <f aca="false">IF($B333="","",IFERROR(INDEX(Trabajadores!$D$6:$D$105,MATCH($B333,LST_COD,0)),"¿Código?"))</f>
        <v/>
      </c>
      <c r="D333" s="30"/>
      <c r="E333" s="9" t="str">
        <f aca="false">IF($D333="","",IFERROR(VLOOKUP($D333,CONC_TABLA,2,FALSE()),""))</f>
        <v/>
      </c>
      <c r="F333" s="9" t="str">
        <f aca="false">IF($D333="","",IFERROR(VLOOKUP($D333,CONC_TABLA,3,FALSE()),""))</f>
        <v/>
      </c>
      <c r="G333" s="30"/>
      <c r="H333" s="30"/>
      <c r="I333" s="30"/>
      <c r="J333" s="29"/>
      <c r="K333" s="28"/>
      <c r="L333" s="28"/>
      <c r="M333" s="9" t="str">
        <f aca="false">IF(OR($B333="",$E333=""),"",IF($E333="INA","INA",IF($G333="Otro empleador",IF($E333="RET","RETO",IF($E333="ORD","OTO","OTX")),IF($E333="RET","ERR",$E333))))</f>
        <v/>
      </c>
      <c r="N333" s="9" t="str">
        <f aca="false">IF($I333="","",IFERROR(VLOOKUP($I333,FREC_TABLA,2,FALSE()),""))</f>
        <v/>
      </c>
      <c r="O333" s="19" t="n">
        <f aca="false">IF(OR($M333="",$M333="ERR",$J333="",$K333="",$N333=""),0,IF($N333=0,IF(AND(OR(1=7,1=12),1&gt;=$K333,1&lt;=IF($L333="",12,$L333)),$J333,0),IF(AND(1&gt;=$K333,1&lt;=IF($L333="",12,$L333),MOD(1-$K333,$N333)=0),$J333,0)))</f>
        <v>0</v>
      </c>
      <c r="P333" s="19" t="n">
        <f aca="false">IF(OR($M333="",$M333="ERR",$J333="",$K333="",$N333=""),0,IF($N333=0,IF(AND(OR(2=7,2=12),2&gt;=$K333,2&lt;=IF($L333="",12,$L333)),$J333,0),IF(AND(2&gt;=$K333,2&lt;=IF($L333="",12,$L333),MOD(2-$K333,$N333)=0),$J333,0)))</f>
        <v>0</v>
      </c>
      <c r="Q333" s="19" t="n">
        <f aca="false">IF(OR($M333="",$M333="ERR",$J333="",$K333="",$N333=""),0,IF($N333=0,IF(AND(OR(3=7,3=12),3&gt;=$K333,3&lt;=IF($L333="",12,$L333)),$J333,0),IF(AND(3&gt;=$K333,3&lt;=IF($L333="",12,$L333),MOD(3-$K333,$N333)=0),$J333,0)))</f>
        <v>0</v>
      </c>
      <c r="R333" s="19" t="n">
        <f aca="false">IF(OR($M333="",$M333="ERR",$J333="",$K333="",$N333=""),0,IF($N333=0,IF(AND(OR(4=7,4=12),4&gt;=$K333,4&lt;=IF($L333="",12,$L333)),$J333,0),IF(AND(4&gt;=$K333,4&lt;=IF($L333="",12,$L333),MOD(4-$K333,$N333)=0),$J333,0)))</f>
        <v>0</v>
      </c>
      <c r="S333" s="19" t="n">
        <f aca="false">IF(OR($M333="",$M333="ERR",$J333="",$K333="",$N333=""),0,IF($N333=0,IF(AND(OR(5=7,5=12),5&gt;=$K333,5&lt;=IF($L333="",12,$L333)),$J333,0),IF(AND(5&gt;=$K333,5&lt;=IF($L333="",12,$L333),MOD(5-$K333,$N333)=0),$J333,0)))</f>
        <v>0</v>
      </c>
      <c r="T333" s="19" t="n">
        <f aca="false">IF(OR($M333="",$M333="ERR",$J333="",$K333="",$N333=""),0,IF($N333=0,IF(AND(OR(6=7,6=12),6&gt;=$K333,6&lt;=IF($L333="",12,$L333)),$J333,0),IF(AND(6&gt;=$K333,6&lt;=IF($L333="",12,$L333),MOD(6-$K333,$N333)=0),$J333,0)))</f>
        <v>0</v>
      </c>
      <c r="U333" s="19" t="n">
        <f aca="false">IF(OR($M333="",$M333="ERR",$J333="",$K333="",$N333=""),0,IF($N333=0,IF(AND(OR(7=7,7=12),7&gt;=$K333,7&lt;=IF($L333="",12,$L333)),$J333,0),IF(AND(7&gt;=$K333,7&lt;=IF($L333="",12,$L333),MOD(7-$K333,$N333)=0),$J333,0)))</f>
        <v>0</v>
      </c>
      <c r="V333" s="19" t="n">
        <f aca="false">IF(OR($M333="",$M333="ERR",$J333="",$K333="",$N333=""),0,IF($N333=0,IF(AND(OR(8=7,8=12),8&gt;=$K333,8&lt;=IF($L333="",12,$L333)),$J333,0),IF(AND(8&gt;=$K333,8&lt;=IF($L333="",12,$L333),MOD(8-$K333,$N333)=0),$J333,0)))</f>
        <v>0</v>
      </c>
      <c r="W333" s="19" t="n">
        <f aca="false">IF(OR($M333="",$M333="ERR",$J333="",$K333="",$N333=""),0,IF($N333=0,IF(AND(OR(9=7,9=12),9&gt;=$K333,9&lt;=IF($L333="",12,$L333)),$J333,0),IF(AND(9&gt;=$K333,9&lt;=IF($L333="",12,$L333),MOD(9-$K333,$N333)=0),$J333,0)))</f>
        <v>0</v>
      </c>
      <c r="X333" s="19" t="n">
        <f aca="false">IF(OR($M333="",$M333="ERR",$J333="",$K333="",$N333=""),0,IF($N333=0,IF(AND(OR(10=7,10=12),10&gt;=$K333,10&lt;=IF($L333="",12,$L333)),$J333,0),IF(AND(10&gt;=$K333,10&lt;=IF($L333="",12,$L333),MOD(10-$K333,$N333)=0),$J333,0)))</f>
        <v>0</v>
      </c>
      <c r="Y333" s="19" t="n">
        <f aca="false">IF(OR($M333="",$M333="ERR",$J333="",$K333="",$N333=""),0,IF($N333=0,IF(AND(OR(11=7,11=12),11&gt;=$K333,11&lt;=IF($L333="",12,$L333)),$J333,0),IF(AND(11&gt;=$K333,11&lt;=IF($L333="",12,$L333),MOD(11-$K333,$N333)=0),$J333,0)))</f>
        <v>0</v>
      </c>
      <c r="Z333" s="19" t="n">
        <f aca="false">IF(OR($M333="",$M333="ERR",$J333="",$K333="",$N333=""),0,IF($N333=0,IF(AND(OR(12=7,12=12),12&gt;=$K333,12&lt;=IF($L333="",12,$L333)),$J333,0),IF(AND(12&gt;=$K333,12&lt;=IF($L333="",12,$L333),MOD(12-$K333,$N333)=0),$J333,0)))</f>
        <v>0</v>
      </c>
      <c r="AA333" s="36" t="n">
        <f aca="false">SUM(O333:Z333)</f>
        <v>0</v>
      </c>
      <c r="AB333" s="15" t="str">
        <f aca="false">IF(AND($B333="",$D333="",$J333=""),"",IF($B333="","Falta código",IF(ISNA(MATCH($B333,LST_COD,0)),"Código no registrado en Trabajadores",IF($E333="","Concepto no está en el catálogo",IF($M333="ERR","Retención de otro empleador: Origen = Otro empleador",IF(OR($J333="",$K333=""),"Falta monto o mes",IF(OR($K333&lt;1,$K333&gt;12),"Mes inicio inválido",IF(AND($L333&lt;&gt;"",OR($L333&lt;$K333,$L333&gt;12)),"Mes fin inválido",IF($N333="","Falta frecuencia",IF(AND($G333&lt;&gt;"Otro empleador",SUMPRODUCT(($O333:$Z333&lt;&gt;0)*(((COLUMN($O333:$Z333)-14)&lt;INDEX(Trabajadores!$M$6:$M$105,MATCH($B333,LST_COD,0)))+((COLUMN($O333:$Z333)-14)&gt;INDEX(Trabajadores!$N$6:$N$105,MATCH($B333,LST_COD,0)))))&gt;0),"Aviso: hay meses fuera del periodo laboral","OK"))))))))))</f>
        <v/>
      </c>
    </row>
    <row r="334" customFormat="false" ht="15" hidden="false" customHeight="false" outlineLevel="0" collapsed="false">
      <c r="A334" s="23" t="n">
        <v>329</v>
      </c>
      <c r="B334" s="7"/>
      <c r="C334" s="35" t="str">
        <f aca="false">IF($B334="","",IFERROR(INDEX(Trabajadores!$D$6:$D$105,MATCH($B334,LST_COD,0)),"¿Código?"))</f>
        <v/>
      </c>
      <c r="D334" s="30"/>
      <c r="E334" s="9" t="str">
        <f aca="false">IF($D334="","",IFERROR(VLOOKUP($D334,CONC_TABLA,2,FALSE()),""))</f>
        <v/>
      </c>
      <c r="F334" s="9" t="str">
        <f aca="false">IF($D334="","",IFERROR(VLOOKUP($D334,CONC_TABLA,3,FALSE()),""))</f>
        <v/>
      </c>
      <c r="G334" s="30"/>
      <c r="H334" s="30"/>
      <c r="I334" s="30"/>
      <c r="J334" s="29"/>
      <c r="K334" s="28"/>
      <c r="L334" s="28"/>
      <c r="M334" s="9" t="str">
        <f aca="false">IF(OR($B334="",$E334=""),"",IF($E334="INA","INA",IF($G334="Otro empleador",IF($E334="RET","RETO",IF($E334="ORD","OTO","OTX")),IF($E334="RET","ERR",$E334))))</f>
        <v/>
      </c>
      <c r="N334" s="9" t="str">
        <f aca="false">IF($I334="","",IFERROR(VLOOKUP($I334,FREC_TABLA,2,FALSE()),""))</f>
        <v/>
      </c>
      <c r="O334" s="19" t="n">
        <f aca="false">IF(OR($M334="",$M334="ERR",$J334="",$K334="",$N334=""),0,IF($N334=0,IF(AND(OR(1=7,1=12),1&gt;=$K334,1&lt;=IF($L334="",12,$L334)),$J334,0),IF(AND(1&gt;=$K334,1&lt;=IF($L334="",12,$L334),MOD(1-$K334,$N334)=0),$J334,0)))</f>
        <v>0</v>
      </c>
      <c r="P334" s="19" t="n">
        <f aca="false">IF(OR($M334="",$M334="ERR",$J334="",$K334="",$N334=""),0,IF($N334=0,IF(AND(OR(2=7,2=12),2&gt;=$K334,2&lt;=IF($L334="",12,$L334)),$J334,0),IF(AND(2&gt;=$K334,2&lt;=IF($L334="",12,$L334),MOD(2-$K334,$N334)=0),$J334,0)))</f>
        <v>0</v>
      </c>
      <c r="Q334" s="19" t="n">
        <f aca="false">IF(OR($M334="",$M334="ERR",$J334="",$K334="",$N334=""),0,IF($N334=0,IF(AND(OR(3=7,3=12),3&gt;=$K334,3&lt;=IF($L334="",12,$L334)),$J334,0),IF(AND(3&gt;=$K334,3&lt;=IF($L334="",12,$L334),MOD(3-$K334,$N334)=0),$J334,0)))</f>
        <v>0</v>
      </c>
      <c r="R334" s="19" t="n">
        <f aca="false">IF(OR($M334="",$M334="ERR",$J334="",$K334="",$N334=""),0,IF($N334=0,IF(AND(OR(4=7,4=12),4&gt;=$K334,4&lt;=IF($L334="",12,$L334)),$J334,0),IF(AND(4&gt;=$K334,4&lt;=IF($L334="",12,$L334),MOD(4-$K334,$N334)=0),$J334,0)))</f>
        <v>0</v>
      </c>
      <c r="S334" s="19" t="n">
        <f aca="false">IF(OR($M334="",$M334="ERR",$J334="",$K334="",$N334=""),0,IF($N334=0,IF(AND(OR(5=7,5=12),5&gt;=$K334,5&lt;=IF($L334="",12,$L334)),$J334,0),IF(AND(5&gt;=$K334,5&lt;=IF($L334="",12,$L334),MOD(5-$K334,$N334)=0),$J334,0)))</f>
        <v>0</v>
      </c>
      <c r="T334" s="19" t="n">
        <f aca="false">IF(OR($M334="",$M334="ERR",$J334="",$K334="",$N334=""),0,IF($N334=0,IF(AND(OR(6=7,6=12),6&gt;=$K334,6&lt;=IF($L334="",12,$L334)),$J334,0),IF(AND(6&gt;=$K334,6&lt;=IF($L334="",12,$L334),MOD(6-$K334,$N334)=0),$J334,0)))</f>
        <v>0</v>
      </c>
      <c r="U334" s="19" t="n">
        <f aca="false">IF(OR($M334="",$M334="ERR",$J334="",$K334="",$N334=""),0,IF($N334=0,IF(AND(OR(7=7,7=12),7&gt;=$K334,7&lt;=IF($L334="",12,$L334)),$J334,0),IF(AND(7&gt;=$K334,7&lt;=IF($L334="",12,$L334),MOD(7-$K334,$N334)=0),$J334,0)))</f>
        <v>0</v>
      </c>
      <c r="V334" s="19" t="n">
        <f aca="false">IF(OR($M334="",$M334="ERR",$J334="",$K334="",$N334=""),0,IF($N334=0,IF(AND(OR(8=7,8=12),8&gt;=$K334,8&lt;=IF($L334="",12,$L334)),$J334,0),IF(AND(8&gt;=$K334,8&lt;=IF($L334="",12,$L334),MOD(8-$K334,$N334)=0),$J334,0)))</f>
        <v>0</v>
      </c>
      <c r="W334" s="19" t="n">
        <f aca="false">IF(OR($M334="",$M334="ERR",$J334="",$K334="",$N334=""),0,IF($N334=0,IF(AND(OR(9=7,9=12),9&gt;=$K334,9&lt;=IF($L334="",12,$L334)),$J334,0),IF(AND(9&gt;=$K334,9&lt;=IF($L334="",12,$L334),MOD(9-$K334,$N334)=0),$J334,0)))</f>
        <v>0</v>
      </c>
      <c r="X334" s="19" t="n">
        <f aca="false">IF(OR($M334="",$M334="ERR",$J334="",$K334="",$N334=""),0,IF($N334=0,IF(AND(OR(10=7,10=12),10&gt;=$K334,10&lt;=IF($L334="",12,$L334)),$J334,0),IF(AND(10&gt;=$K334,10&lt;=IF($L334="",12,$L334),MOD(10-$K334,$N334)=0),$J334,0)))</f>
        <v>0</v>
      </c>
      <c r="Y334" s="19" t="n">
        <f aca="false">IF(OR($M334="",$M334="ERR",$J334="",$K334="",$N334=""),0,IF($N334=0,IF(AND(OR(11=7,11=12),11&gt;=$K334,11&lt;=IF($L334="",12,$L334)),$J334,0),IF(AND(11&gt;=$K334,11&lt;=IF($L334="",12,$L334),MOD(11-$K334,$N334)=0),$J334,0)))</f>
        <v>0</v>
      </c>
      <c r="Z334" s="19" t="n">
        <f aca="false">IF(OR($M334="",$M334="ERR",$J334="",$K334="",$N334=""),0,IF($N334=0,IF(AND(OR(12=7,12=12),12&gt;=$K334,12&lt;=IF($L334="",12,$L334)),$J334,0),IF(AND(12&gt;=$K334,12&lt;=IF($L334="",12,$L334),MOD(12-$K334,$N334)=0),$J334,0)))</f>
        <v>0</v>
      </c>
      <c r="AA334" s="36" t="n">
        <f aca="false">SUM(O334:Z334)</f>
        <v>0</v>
      </c>
      <c r="AB334" s="15" t="str">
        <f aca="false">IF(AND($B334="",$D334="",$J334=""),"",IF($B334="","Falta código",IF(ISNA(MATCH($B334,LST_COD,0)),"Código no registrado en Trabajadores",IF($E334="","Concepto no está en el catálogo",IF($M334="ERR","Retención de otro empleador: Origen = Otro empleador",IF(OR($J334="",$K334=""),"Falta monto o mes",IF(OR($K334&lt;1,$K334&gt;12),"Mes inicio inválido",IF(AND($L334&lt;&gt;"",OR($L334&lt;$K334,$L334&gt;12)),"Mes fin inválido",IF($N334="","Falta frecuencia",IF(AND($G334&lt;&gt;"Otro empleador",SUMPRODUCT(($O334:$Z334&lt;&gt;0)*(((COLUMN($O334:$Z334)-14)&lt;INDEX(Trabajadores!$M$6:$M$105,MATCH($B334,LST_COD,0)))+((COLUMN($O334:$Z334)-14)&gt;INDEX(Trabajadores!$N$6:$N$105,MATCH($B334,LST_COD,0)))))&gt;0),"Aviso: hay meses fuera del periodo laboral","OK"))))))))))</f>
        <v/>
      </c>
    </row>
    <row r="335" customFormat="false" ht="15" hidden="false" customHeight="false" outlineLevel="0" collapsed="false">
      <c r="A335" s="23" t="n">
        <v>330</v>
      </c>
      <c r="B335" s="7"/>
      <c r="C335" s="35" t="str">
        <f aca="false">IF($B335="","",IFERROR(INDEX(Trabajadores!$D$6:$D$105,MATCH($B335,LST_COD,0)),"¿Código?"))</f>
        <v/>
      </c>
      <c r="D335" s="30"/>
      <c r="E335" s="9" t="str">
        <f aca="false">IF($D335="","",IFERROR(VLOOKUP($D335,CONC_TABLA,2,FALSE()),""))</f>
        <v/>
      </c>
      <c r="F335" s="9" t="str">
        <f aca="false">IF($D335="","",IFERROR(VLOOKUP($D335,CONC_TABLA,3,FALSE()),""))</f>
        <v/>
      </c>
      <c r="G335" s="30"/>
      <c r="H335" s="30"/>
      <c r="I335" s="30"/>
      <c r="J335" s="29"/>
      <c r="K335" s="28"/>
      <c r="L335" s="28"/>
      <c r="M335" s="9" t="str">
        <f aca="false">IF(OR($B335="",$E335=""),"",IF($E335="INA","INA",IF($G335="Otro empleador",IF($E335="RET","RETO",IF($E335="ORD","OTO","OTX")),IF($E335="RET","ERR",$E335))))</f>
        <v/>
      </c>
      <c r="N335" s="9" t="str">
        <f aca="false">IF($I335="","",IFERROR(VLOOKUP($I335,FREC_TABLA,2,FALSE()),""))</f>
        <v/>
      </c>
      <c r="O335" s="19" t="n">
        <f aca="false">IF(OR($M335="",$M335="ERR",$J335="",$K335="",$N335=""),0,IF($N335=0,IF(AND(OR(1=7,1=12),1&gt;=$K335,1&lt;=IF($L335="",12,$L335)),$J335,0),IF(AND(1&gt;=$K335,1&lt;=IF($L335="",12,$L335),MOD(1-$K335,$N335)=0),$J335,0)))</f>
        <v>0</v>
      </c>
      <c r="P335" s="19" t="n">
        <f aca="false">IF(OR($M335="",$M335="ERR",$J335="",$K335="",$N335=""),0,IF($N335=0,IF(AND(OR(2=7,2=12),2&gt;=$K335,2&lt;=IF($L335="",12,$L335)),$J335,0),IF(AND(2&gt;=$K335,2&lt;=IF($L335="",12,$L335),MOD(2-$K335,$N335)=0),$J335,0)))</f>
        <v>0</v>
      </c>
      <c r="Q335" s="19" t="n">
        <f aca="false">IF(OR($M335="",$M335="ERR",$J335="",$K335="",$N335=""),0,IF($N335=0,IF(AND(OR(3=7,3=12),3&gt;=$K335,3&lt;=IF($L335="",12,$L335)),$J335,0),IF(AND(3&gt;=$K335,3&lt;=IF($L335="",12,$L335),MOD(3-$K335,$N335)=0),$J335,0)))</f>
        <v>0</v>
      </c>
      <c r="R335" s="19" t="n">
        <f aca="false">IF(OR($M335="",$M335="ERR",$J335="",$K335="",$N335=""),0,IF($N335=0,IF(AND(OR(4=7,4=12),4&gt;=$K335,4&lt;=IF($L335="",12,$L335)),$J335,0),IF(AND(4&gt;=$K335,4&lt;=IF($L335="",12,$L335),MOD(4-$K335,$N335)=0),$J335,0)))</f>
        <v>0</v>
      </c>
      <c r="S335" s="19" t="n">
        <f aca="false">IF(OR($M335="",$M335="ERR",$J335="",$K335="",$N335=""),0,IF($N335=0,IF(AND(OR(5=7,5=12),5&gt;=$K335,5&lt;=IF($L335="",12,$L335)),$J335,0),IF(AND(5&gt;=$K335,5&lt;=IF($L335="",12,$L335),MOD(5-$K335,$N335)=0),$J335,0)))</f>
        <v>0</v>
      </c>
      <c r="T335" s="19" t="n">
        <f aca="false">IF(OR($M335="",$M335="ERR",$J335="",$K335="",$N335=""),0,IF($N335=0,IF(AND(OR(6=7,6=12),6&gt;=$K335,6&lt;=IF($L335="",12,$L335)),$J335,0),IF(AND(6&gt;=$K335,6&lt;=IF($L335="",12,$L335),MOD(6-$K335,$N335)=0),$J335,0)))</f>
        <v>0</v>
      </c>
      <c r="U335" s="19" t="n">
        <f aca="false">IF(OR($M335="",$M335="ERR",$J335="",$K335="",$N335=""),0,IF($N335=0,IF(AND(OR(7=7,7=12),7&gt;=$K335,7&lt;=IF($L335="",12,$L335)),$J335,0),IF(AND(7&gt;=$K335,7&lt;=IF($L335="",12,$L335),MOD(7-$K335,$N335)=0),$J335,0)))</f>
        <v>0</v>
      </c>
      <c r="V335" s="19" t="n">
        <f aca="false">IF(OR($M335="",$M335="ERR",$J335="",$K335="",$N335=""),0,IF($N335=0,IF(AND(OR(8=7,8=12),8&gt;=$K335,8&lt;=IF($L335="",12,$L335)),$J335,0),IF(AND(8&gt;=$K335,8&lt;=IF($L335="",12,$L335),MOD(8-$K335,$N335)=0),$J335,0)))</f>
        <v>0</v>
      </c>
      <c r="W335" s="19" t="n">
        <f aca="false">IF(OR($M335="",$M335="ERR",$J335="",$K335="",$N335=""),0,IF($N335=0,IF(AND(OR(9=7,9=12),9&gt;=$K335,9&lt;=IF($L335="",12,$L335)),$J335,0),IF(AND(9&gt;=$K335,9&lt;=IF($L335="",12,$L335),MOD(9-$K335,$N335)=0),$J335,0)))</f>
        <v>0</v>
      </c>
      <c r="X335" s="19" t="n">
        <f aca="false">IF(OR($M335="",$M335="ERR",$J335="",$K335="",$N335=""),0,IF($N335=0,IF(AND(OR(10=7,10=12),10&gt;=$K335,10&lt;=IF($L335="",12,$L335)),$J335,0),IF(AND(10&gt;=$K335,10&lt;=IF($L335="",12,$L335),MOD(10-$K335,$N335)=0),$J335,0)))</f>
        <v>0</v>
      </c>
      <c r="Y335" s="19" t="n">
        <f aca="false">IF(OR($M335="",$M335="ERR",$J335="",$K335="",$N335=""),0,IF($N335=0,IF(AND(OR(11=7,11=12),11&gt;=$K335,11&lt;=IF($L335="",12,$L335)),$J335,0),IF(AND(11&gt;=$K335,11&lt;=IF($L335="",12,$L335),MOD(11-$K335,$N335)=0),$J335,0)))</f>
        <v>0</v>
      </c>
      <c r="Z335" s="19" t="n">
        <f aca="false">IF(OR($M335="",$M335="ERR",$J335="",$K335="",$N335=""),0,IF($N335=0,IF(AND(OR(12=7,12=12),12&gt;=$K335,12&lt;=IF($L335="",12,$L335)),$J335,0),IF(AND(12&gt;=$K335,12&lt;=IF($L335="",12,$L335),MOD(12-$K335,$N335)=0),$J335,0)))</f>
        <v>0</v>
      </c>
      <c r="AA335" s="36" t="n">
        <f aca="false">SUM(O335:Z335)</f>
        <v>0</v>
      </c>
      <c r="AB335" s="15" t="str">
        <f aca="false">IF(AND($B335="",$D335="",$J335=""),"",IF($B335="","Falta código",IF(ISNA(MATCH($B335,LST_COD,0)),"Código no registrado en Trabajadores",IF($E335="","Concepto no está en el catálogo",IF($M335="ERR","Retención de otro empleador: Origen = Otro empleador",IF(OR($J335="",$K335=""),"Falta monto o mes",IF(OR($K335&lt;1,$K335&gt;12),"Mes inicio inválido",IF(AND($L335&lt;&gt;"",OR($L335&lt;$K335,$L335&gt;12)),"Mes fin inválido",IF($N335="","Falta frecuencia",IF(AND($G335&lt;&gt;"Otro empleador",SUMPRODUCT(($O335:$Z335&lt;&gt;0)*(((COLUMN($O335:$Z335)-14)&lt;INDEX(Trabajadores!$M$6:$M$105,MATCH($B335,LST_COD,0)))+((COLUMN($O335:$Z335)-14)&gt;INDEX(Trabajadores!$N$6:$N$105,MATCH($B335,LST_COD,0)))))&gt;0),"Aviso: hay meses fuera del periodo laboral","OK"))))))))))</f>
        <v/>
      </c>
    </row>
    <row r="336" customFormat="false" ht="15" hidden="false" customHeight="false" outlineLevel="0" collapsed="false">
      <c r="A336" s="23" t="n">
        <v>331</v>
      </c>
      <c r="B336" s="7"/>
      <c r="C336" s="35" t="str">
        <f aca="false">IF($B336="","",IFERROR(INDEX(Trabajadores!$D$6:$D$105,MATCH($B336,LST_COD,0)),"¿Código?"))</f>
        <v/>
      </c>
      <c r="D336" s="30"/>
      <c r="E336" s="9" t="str">
        <f aca="false">IF($D336="","",IFERROR(VLOOKUP($D336,CONC_TABLA,2,FALSE()),""))</f>
        <v/>
      </c>
      <c r="F336" s="9" t="str">
        <f aca="false">IF($D336="","",IFERROR(VLOOKUP($D336,CONC_TABLA,3,FALSE()),""))</f>
        <v/>
      </c>
      <c r="G336" s="30"/>
      <c r="H336" s="30"/>
      <c r="I336" s="30"/>
      <c r="J336" s="29"/>
      <c r="K336" s="28"/>
      <c r="L336" s="28"/>
      <c r="M336" s="9" t="str">
        <f aca="false">IF(OR($B336="",$E336=""),"",IF($E336="INA","INA",IF($G336="Otro empleador",IF($E336="RET","RETO",IF($E336="ORD","OTO","OTX")),IF($E336="RET","ERR",$E336))))</f>
        <v/>
      </c>
      <c r="N336" s="9" t="str">
        <f aca="false">IF($I336="","",IFERROR(VLOOKUP($I336,FREC_TABLA,2,FALSE()),""))</f>
        <v/>
      </c>
      <c r="O336" s="19" t="n">
        <f aca="false">IF(OR($M336="",$M336="ERR",$J336="",$K336="",$N336=""),0,IF($N336=0,IF(AND(OR(1=7,1=12),1&gt;=$K336,1&lt;=IF($L336="",12,$L336)),$J336,0),IF(AND(1&gt;=$K336,1&lt;=IF($L336="",12,$L336),MOD(1-$K336,$N336)=0),$J336,0)))</f>
        <v>0</v>
      </c>
      <c r="P336" s="19" t="n">
        <f aca="false">IF(OR($M336="",$M336="ERR",$J336="",$K336="",$N336=""),0,IF($N336=0,IF(AND(OR(2=7,2=12),2&gt;=$K336,2&lt;=IF($L336="",12,$L336)),$J336,0),IF(AND(2&gt;=$K336,2&lt;=IF($L336="",12,$L336),MOD(2-$K336,$N336)=0),$J336,0)))</f>
        <v>0</v>
      </c>
      <c r="Q336" s="19" t="n">
        <f aca="false">IF(OR($M336="",$M336="ERR",$J336="",$K336="",$N336=""),0,IF($N336=0,IF(AND(OR(3=7,3=12),3&gt;=$K336,3&lt;=IF($L336="",12,$L336)),$J336,0),IF(AND(3&gt;=$K336,3&lt;=IF($L336="",12,$L336),MOD(3-$K336,$N336)=0),$J336,0)))</f>
        <v>0</v>
      </c>
      <c r="R336" s="19" t="n">
        <f aca="false">IF(OR($M336="",$M336="ERR",$J336="",$K336="",$N336=""),0,IF($N336=0,IF(AND(OR(4=7,4=12),4&gt;=$K336,4&lt;=IF($L336="",12,$L336)),$J336,0),IF(AND(4&gt;=$K336,4&lt;=IF($L336="",12,$L336),MOD(4-$K336,$N336)=0),$J336,0)))</f>
        <v>0</v>
      </c>
      <c r="S336" s="19" t="n">
        <f aca="false">IF(OR($M336="",$M336="ERR",$J336="",$K336="",$N336=""),0,IF($N336=0,IF(AND(OR(5=7,5=12),5&gt;=$K336,5&lt;=IF($L336="",12,$L336)),$J336,0),IF(AND(5&gt;=$K336,5&lt;=IF($L336="",12,$L336),MOD(5-$K336,$N336)=0),$J336,0)))</f>
        <v>0</v>
      </c>
      <c r="T336" s="19" t="n">
        <f aca="false">IF(OR($M336="",$M336="ERR",$J336="",$K336="",$N336=""),0,IF($N336=0,IF(AND(OR(6=7,6=12),6&gt;=$K336,6&lt;=IF($L336="",12,$L336)),$J336,0),IF(AND(6&gt;=$K336,6&lt;=IF($L336="",12,$L336),MOD(6-$K336,$N336)=0),$J336,0)))</f>
        <v>0</v>
      </c>
      <c r="U336" s="19" t="n">
        <f aca="false">IF(OR($M336="",$M336="ERR",$J336="",$K336="",$N336=""),0,IF($N336=0,IF(AND(OR(7=7,7=12),7&gt;=$K336,7&lt;=IF($L336="",12,$L336)),$J336,0),IF(AND(7&gt;=$K336,7&lt;=IF($L336="",12,$L336),MOD(7-$K336,$N336)=0),$J336,0)))</f>
        <v>0</v>
      </c>
      <c r="V336" s="19" t="n">
        <f aca="false">IF(OR($M336="",$M336="ERR",$J336="",$K336="",$N336=""),0,IF($N336=0,IF(AND(OR(8=7,8=12),8&gt;=$K336,8&lt;=IF($L336="",12,$L336)),$J336,0),IF(AND(8&gt;=$K336,8&lt;=IF($L336="",12,$L336),MOD(8-$K336,$N336)=0),$J336,0)))</f>
        <v>0</v>
      </c>
      <c r="W336" s="19" t="n">
        <f aca="false">IF(OR($M336="",$M336="ERR",$J336="",$K336="",$N336=""),0,IF($N336=0,IF(AND(OR(9=7,9=12),9&gt;=$K336,9&lt;=IF($L336="",12,$L336)),$J336,0),IF(AND(9&gt;=$K336,9&lt;=IF($L336="",12,$L336),MOD(9-$K336,$N336)=0),$J336,0)))</f>
        <v>0</v>
      </c>
      <c r="X336" s="19" t="n">
        <f aca="false">IF(OR($M336="",$M336="ERR",$J336="",$K336="",$N336=""),0,IF($N336=0,IF(AND(OR(10=7,10=12),10&gt;=$K336,10&lt;=IF($L336="",12,$L336)),$J336,0),IF(AND(10&gt;=$K336,10&lt;=IF($L336="",12,$L336),MOD(10-$K336,$N336)=0),$J336,0)))</f>
        <v>0</v>
      </c>
      <c r="Y336" s="19" t="n">
        <f aca="false">IF(OR($M336="",$M336="ERR",$J336="",$K336="",$N336=""),0,IF($N336=0,IF(AND(OR(11=7,11=12),11&gt;=$K336,11&lt;=IF($L336="",12,$L336)),$J336,0),IF(AND(11&gt;=$K336,11&lt;=IF($L336="",12,$L336),MOD(11-$K336,$N336)=0),$J336,0)))</f>
        <v>0</v>
      </c>
      <c r="Z336" s="19" t="n">
        <f aca="false">IF(OR($M336="",$M336="ERR",$J336="",$K336="",$N336=""),0,IF($N336=0,IF(AND(OR(12=7,12=12),12&gt;=$K336,12&lt;=IF($L336="",12,$L336)),$J336,0),IF(AND(12&gt;=$K336,12&lt;=IF($L336="",12,$L336),MOD(12-$K336,$N336)=0),$J336,0)))</f>
        <v>0</v>
      </c>
      <c r="AA336" s="36" t="n">
        <f aca="false">SUM(O336:Z336)</f>
        <v>0</v>
      </c>
      <c r="AB336" s="15" t="str">
        <f aca="false">IF(AND($B336="",$D336="",$J336=""),"",IF($B336="","Falta código",IF(ISNA(MATCH($B336,LST_COD,0)),"Código no registrado en Trabajadores",IF($E336="","Concepto no está en el catálogo",IF($M336="ERR","Retención de otro empleador: Origen = Otro empleador",IF(OR($J336="",$K336=""),"Falta monto o mes",IF(OR($K336&lt;1,$K336&gt;12),"Mes inicio inválido",IF(AND($L336&lt;&gt;"",OR($L336&lt;$K336,$L336&gt;12)),"Mes fin inválido",IF($N336="","Falta frecuencia",IF(AND($G336&lt;&gt;"Otro empleador",SUMPRODUCT(($O336:$Z336&lt;&gt;0)*(((COLUMN($O336:$Z336)-14)&lt;INDEX(Trabajadores!$M$6:$M$105,MATCH($B336,LST_COD,0)))+((COLUMN($O336:$Z336)-14)&gt;INDEX(Trabajadores!$N$6:$N$105,MATCH($B336,LST_COD,0)))))&gt;0),"Aviso: hay meses fuera del periodo laboral","OK"))))))))))</f>
        <v/>
      </c>
    </row>
    <row r="337" customFormat="false" ht="15" hidden="false" customHeight="false" outlineLevel="0" collapsed="false">
      <c r="A337" s="23" t="n">
        <v>332</v>
      </c>
      <c r="B337" s="7"/>
      <c r="C337" s="35" t="str">
        <f aca="false">IF($B337="","",IFERROR(INDEX(Trabajadores!$D$6:$D$105,MATCH($B337,LST_COD,0)),"¿Código?"))</f>
        <v/>
      </c>
      <c r="D337" s="30"/>
      <c r="E337" s="9" t="str">
        <f aca="false">IF($D337="","",IFERROR(VLOOKUP($D337,CONC_TABLA,2,FALSE()),""))</f>
        <v/>
      </c>
      <c r="F337" s="9" t="str">
        <f aca="false">IF($D337="","",IFERROR(VLOOKUP($D337,CONC_TABLA,3,FALSE()),""))</f>
        <v/>
      </c>
      <c r="G337" s="30"/>
      <c r="H337" s="30"/>
      <c r="I337" s="30"/>
      <c r="J337" s="29"/>
      <c r="K337" s="28"/>
      <c r="L337" s="28"/>
      <c r="M337" s="9" t="str">
        <f aca="false">IF(OR($B337="",$E337=""),"",IF($E337="INA","INA",IF($G337="Otro empleador",IF($E337="RET","RETO",IF($E337="ORD","OTO","OTX")),IF($E337="RET","ERR",$E337))))</f>
        <v/>
      </c>
      <c r="N337" s="9" t="str">
        <f aca="false">IF($I337="","",IFERROR(VLOOKUP($I337,FREC_TABLA,2,FALSE()),""))</f>
        <v/>
      </c>
      <c r="O337" s="19" t="n">
        <f aca="false">IF(OR($M337="",$M337="ERR",$J337="",$K337="",$N337=""),0,IF($N337=0,IF(AND(OR(1=7,1=12),1&gt;=$K337,1&lt;=IF($L337="",12,$L337)),$J337,0),IF(AND(1&gt;=$K337,1&lt;=IF($L337="",12,$L337),MOD(1-$K337,$N337)=0),$J337,0)))</f>
        <v>0</v>
      </c>
      <c r="P337" s="19" t="n">
        <f aca="false">IF(OR($M337="",$M337="ERR",$J337="",$K337="",$N337=""),0,IF($N337=0,IF(AND(OR(2=7,2=12),2&gt;=$K337,2&lt;=IF($L337="",12,$L337)),$J337,0),IF(AND(2&gt;=$K337,2&lt;=IF($L337="",12,$L337),MOD(2-$K337,$N337)=0),$J337,0)))</f>
        <v>0</v>
      </c>
      <c r="Q337" s="19" t="n">
        <f aca="false">IF(OR($M337="",$M337="ERR",$J337="",$K337="",$N337=""),0,IF($N337=0,IF(AND(OR(3=7,3=12),3&gt;=$K337,3&lt;=IF($L337="",12,$L337)),$J337,0),IF(AND(3&gt;=$K337,3&lt;=IF($L337="",12,$L337),MOD(3-$K337,$N337)=0),$J337,0)))</f>
        <v>0</v>
      </c>
      <c r="R337" s="19" t="n">
        <f aca="false">IF(OR($M337="",$M337="ERR",$J337="",$K337="",$N337=""),0,IF($N337=0,IF(AND(OR(4=7,4=12),4&gt;=$K337,4&lt;=IF($L337="",12,$L337)),$J337,0),IF(AND(4&gt;=$K337,4&lt;=IF($L337="",12,$L337),MOD(4-$K337,$N337)=0),$J337,0)))</f>
        <v>0</v>
      </c>
      <c r="S337" s="19" t="n">
        <f aca="false">IF(OR($M337="",$M337="ERR",$J337="",$K337="",$N337=""),0,IF($N337=0,IF(AND(OR(5=7,5=12),5&gt;=$K337,5&lt;=IF($L337="",12,$L337)),$J337,0),IF(AND(5&gt;=$K337,5&lt;=IF($L337="",12,$L337),MOD(5-$K337,$N337)=0),$J337,0)))</f>
        <v>0</v>
      </c>
      <c r="T337" s="19" t="n">
        <f aca="false">IF(OR($M337="",$M337="ERR",$J337="",$K337="",$N337=""),0,IF($N337=0,IF(AND(OR(6=7,6=12),6&gt;=$K337,6&lt;=IF($L337="",12,$L337)),$J337,0),IF(AND(6&gt;=$K337,6&lt;=IF($L337="",12,$L337),MOD(6-$K337,$N337)=0),$J337,0)))</f>
        <v>0</v>
      </c>
      <c r="U337" s="19" t="n">
        <f aca="false">IF(OR($M337="",$M337="ERR",$J337="",$K337="",$N337=""),0,IF($N337=0,IF(AND(OR(7=7,7=12),7&gt;=$K337,7&lt;=IF($L337="",12,$L337)),$J337,0),IF(AND(7&gt;=$K337,7&lt;=IF($L337="",12,$L337),MOD(7-$K337,$N337)=0),$J337,0)))</f>
        <v>0</v>
      </c>
      <c r="V337" s="19" t="n">
        <f aca="false">IF(OR($M337="",$M337="ERR",$J337="",$K337="",$N337=""),0,IF($N337=0,IF(AND(OR(8=7,8=12),8&gt;=$K337,8&lt;=IF($L337="",12,$L337)),$J337,0),IF(AND(8&gt;=$K337,8&lt;=IF($L337="",12,$L337),MOD(8-$K337,$N337)=0),$J337,0)))</f>
        <v>0</v>
      </c>
      <c r="W337" s="19" t="n">
        <f aca="false">IF(OR($M337="",$M337="ERR",$J337="",$K337="",$N337=""),0,IF($N337=0,IF(AND(OR(9=7,9=12),9&gt;=$K337,9&lt;=IF($L337="",12,$L337)),$J337,0),IF(AND(9&gt;=$K337,9&lt;=IF($L337="",12,$L337),MOD(9-$K337,$N337)=0),$J337,0)))</f>
        <v>0</v>
      </c>
      <c r="X337" s="19" t="n">
        <f aca="false">IF(OR($M337="",$M337="ERR",$J337="",$K337="",$N337=""),0,IF($N337=0,IF(AND(OR(10=7,10=12),10&gt;=$K337,10&lt;=IF($L337="",12,$L337)),$J337,0),IF(AND(10&gt;=$K337,10&lt;=IF($L337="",12,$L337),MOD(10-$K337,$N337)=0),$J337,0)))</f>
        <v>0</v>
      </c>
      <c r="Y337" s="19" t="n">
        <f aca="false">IF(OR($M337="",$M337="ERR",$J337="",$K337="",$N337=""),0,IF($N337=0,IF(AND(OR(11=7,11=12),11&gt;=$K337,11&lt;=IF($L337="",12,$L337)),$J337,0),IF(AND(11&gt;=$K337,11&lt;=IF($L337="",12,$L337),MOD(11-$K337,$N337)=0),$J337,0)))</f>
        <v>0</v>
      </c>
      <c r="Z337" s="19" t="n">
        <f aca="false">IF(OR($M337="",$M337="ERR",$J337="",$K337="",$N337=""),0,IF($N337=0,IF(AND(OR(12=7,12=12),12&gt;=$K337,12&lt;=IF($L337="",12,$L337)),$J337,0),IF(AND(12&gt;=$K337,12&lt;=IF($L337="",12,$L337),MOD(12-$K337,$N337)=0),$J337,0)))</f>
        <v>0</v>
      </c>
      <c r="AA337" s="36" t="n">
        <f aca="false">SUM(O337:Z337)</f>
        <v>0</v>
      </c>
      <c r="AB337" s="15" t="str">
        <f aca="false">IF(AND($B337="",$D337="",$J337=""),"",IF($B337="","Falta código",IF(ISNA(MATCH($B337,LST_COD,0)),"Código no registrado en Trabajadores",IF($E337="","Concepto no está en el catálogo",IF($M337="ERR","Retención de otro empleador: Origen = Otro empleador",IF(OR($J337="",$K337=""),"Falta monto o mes",IF(OR($K337&lt;1,$K337&gt;12),"Mes inicio inválido",IF(AND($L337&lt;&gt;"",OR($L337&lt;$K337,$L337&gt;12)),"Mes fin inválido",IF($N337="","Falta frecuencia",IF(AND($G337&lt;&gt;"Otro empleador",SUMPRODUCT(($O337:$Z337&lt;&gt;0)*(((COLUMN($O337:$Z337)-14)&lt;INDEX(Trabajadores!$M$6:$M$105,MATCH($B337,LST_COD,0)))+((COLUMN($O337:$Z337)-14)&gt;INDEX(Trabajadores!$N$6:$N$105,MATCH($B337,LST_COD,0)))))&gt;0),"Aviso: hay meses fuera del periodo laboral","OK"))))))))))</f>
        <v/>
      </c>
    </row>
    <row r="338" customFormat="false" ht="15" hidden="false" customHeight="false" outlineLevel="0" collapsed="false">
      <c r="A338" s="23" t="n">
        <v>333</v>
      </c>
      <c r="B338" s="7"/>
      <c r="C338" s="35" t="str">
        <f aca="false">IF($B338="","",IFERROR(INDEX(Trabajadores!$D$6:$D$105,MATCH($B338,LST_COD,0)),"¿Código?"))</f>
        <v/>
      </c>
      <c r="D338" s="30"/>
      <c r="E338" s="9" t="str">
        <f aca="false">IF($D338="","",IFERROR(VLOOKUP($D338,CONC_TABLA,2,FALSE()),""))</f>
        <v/>
      </c>
      <c r="F338" s="9" t="str">
        <f aca="false">IF($D338="","",IFERROR(VLOOKUP($D338,CONC_TABLA,3,FALSE()),""))</f>
        <v/>
      </c>
      <c r="G338" s="30"/>
      <c r="H338" s="30"/>
      <c r="I338" s="30"/>
      <c r="J338" s="29"/>
      <c r="K338" s="28"/>
      <c r="L338" s="28"/>
      <c r="M338" s="9" t="str">
        <f aca="false">IF(OR($B338="",$E338=""),"",IF($E338="INA","INA",IF($G338="Otro empleador",IF($E338="RET","RETO",IF($E338="ORD","OTO","OTX")),IF($E338="RET","ERR",$E338))))</f>
        <v/>
      </c>
      <c r="N338" s="9" t="str">
        <f aca="false">IF($I338="","",IFERROR(VLOOKUP($I338,FREC_TABLA,2,FALSE()),""))</f>
        <v/>
      </c>
      <c r="O338" s="19" t="n">
        <f aca="false">IF(OR($M338="",$M338="ERR",$J338="",$K338="",$N338=""),0,IF($N338=0,IF(AND(OR(1=7,1=12),1&gt;=$K338,1&lt;=IF($L338="",12,$L338)),$J338,0),IF(AND(1&gt;=$K338,1&lt;=IF($L338="",12,$L338),MOD(1-$K338,$N338)=0),$J338,0)))</f>
        <v>0</v>
      </c>
      <c r="P338" s="19" t="n">
        <f aca="false">IF(OR($M338="",$M338="ERR",$J338="",$K338="",$N338=""),0,IF($N338=0,IF(AND(OR(2=7,2=12),2&gt;=$K338,2&lt;=IF($L338="",12,$L338)),$J338,0),IF(AND(2&gt;=$K338,2&lt;=IF($L338="",12,$L338),MOD(2-$K338,$N338)=0),$J338,0)))</f>
        <v>0</v>
      </c>
      <c r="Q338" s="19" t="n">
        <f aca="false">IF(OR($M338="",$M338="ERR",$J338="",$K338="",$N338=""),0,IF($N338=0,IF(AND(OR(3=7,3=12),3&gt;=$K338,3&lt;=IF($L338="",12,$L338)),$J338,0),IF(AND(3&gt;=$K338,3&lt;=IF($L338="",12,$L338),MOD(3-$K338,$N338)=0),$J338,0)))</f>
        <v>0</v>
      </c>
      <c r="R338" s="19" t="n">
        <f aca="false">IF(OR($M338="",$M338="ERR",$J338="",$K338="",$N338=""),0,IF($N338=0,IF(AND(OR(4=7,4=12),4&gt;=$K338,4&lt;=IF($L338="",12,$L338)),$J338,0),IF(AND(4&gt;=$K338,4&lt;=IF($L338="",12,$L338),MOD(4-$K338,$N338)=0),$J338,0)))</f>
        <v>0</v>
      </c>
      <c r="S338" s="19" t="n">
        <f aca="false">IF(OR($M338="",$M338="ERR",$J338="",$K338="",$N338=""),0,IF($N338=0,IF(AND(OR(5=7,5=12),5&gt;=$K338,5&lt;=IF($L338="",12,$L338)),$J338,0),IF(AND(5&gt;=$K338,5&lt;=IF($L338="",12,$L338),MOD(5-$K338,$N338)=0),$J338,0)))</f>
        <v>0</v>
      </c>
      <c r="T338" s="19" t="n">
        <f aca="false">IF(OR($M338="",$M338="ERR",$J338="",$K338="",$N338=""),0,IF($N338=0,IF(AND(OR(6=7,6=12),6&gt;=$K338,6&lt;=IF($L338="",12,$L338)),$J338,0),IF(AND(6&gt;=$K338,6&lt;=IF($L338="",12,$L338),MOD(6-$K338,$N338)=0),$J338,0)))</f>
        <v>0</v>
      </c>
      <c r="U338" s="19" t="n">
        <f aca="false">IF(OR($M338="",$M338="ERR",$J338="",$K338="",$N338=""),0,IF($N338=0,IF(AND(OR(7=7,7=12),7&gt;=$K338,7&lt;=IF($L338="",12,$L338)),$J338,0),IF(AND(7&gt;=$K338,7&lt;=IF($L338="",12,$L338),MOD(7-$K338,$N338)=0),$J338,0)))</f>
        <v>0</v>
      </c>
      <c r="V338" s="19" t="n">
        <f aca="false">IF(OR($M338="",$M338="ERR",$J338="",$K338="",$N338=""),0,IF($N338=0,IF(AND(OR(8=7,8=12),8&gt;=$K338,8&lt;=IF($L338="",12,$L338)),$J338,0),IF(AND(8&gt;=$K338,8&lt;=IF($L338="",12,$L338),MOD(8-$K338,$N338)=0),$J338,0)))</f>
        <v>0</v>
      </c>
      <c r="W338" s="19" t="n">
        <f aca="false">IF(OR($M338="",$M338="ERR",$J338="",$K338="",$N338=""),0,IF($N338=0,IF(AND(OR(9=7,9=12),9&gt;=$K338,9&lt;=IF($L338="",12,$L338)),$J338,0),IF(AND(9&gt;=$K338,9&lt;=IF($L338="",12,$L338),MOD(9-$K338,$N338)=0),$J338,0)))</f>
        <v>0</v>
      </c>
      <c r="X338" s="19" t="n">
        <f aca="false">IF(OR($M338="",$M338="ERR",$J338="",$K338="",$N338=""),0,IF($N338=0,IF(AND(OR(10=7,10=12),10&gt;=$K338,10&lt;=IF($L338="",12,$L338)),$J338,0),IF(AND(10&gt;=$K338,10&lt;=IF($L338="",12,$L338),MOD(10-$K338,$N338)=0),$J338,0)))</f>
        <v>0</v>
      </c>
      <c r="Y338" s="19" t="n">
        <f aca="false">IF(OR($M338="",$M338="ERR",$J338="",$K338="",$N338=""),0,IF($N338=0,IF(AND(OR(11=7,11=12),11&gt;=$K338,11&lt;=IF($L338="",12,$L338)),$J338,0),IF(AND(11&gt;=$K338,11&lt;=IF($L338="",12,$L338),MOD(11-$K338,$N338)=0),$J338,0)))</f>
        <v>0</v>
      </c>
      <c r="Z338" s="19" t="n">
        <f aca="false">IF(OR($M338="",$M338="ERR",$J338="",$K338="",$N338=""),0,IF($N338=0,IF(AND(OR(12=7,12=12),12&gt;=$K338,12&lt;=IF($L338="",12,$L338)),$J338,0),IF(AND(12&gt;=$K338,12&lt;=IF($L338="",12,$L338),MOD(12-$K338,$N338)=0),$J338,0)))</f>
        <v>0</v>
      </c>
      <c r="AA338" s="36" t="n">
        <f aca="false">SUM(O338:Z338)</f>
        <v>0</v>
      </c>
      <c r="AB338" s="15" t="str">
        <f aca="false">IF(AND($B338="",$D338="",$J338=""),"",IF($B338="","Falta código",IF(ISNA(MATCH($B338,LST_COD,0)),"Código no registrado en Trabajadores",IF($E338="","Concepto no está en el catálogo",IF($M338="ERR","Retención de otro empleador: Origen = Otro empleador",IF(OR($J338="",$K338=""),"Falta monto o mes",IF(OR($K338&lt;1,$K338&gt;12),"Mes inicio inválido",IF(AND($L338&lt;&gt;"",OR($L338&lt;$K338,$L338&gt;12)),"Mes fin inválido",IF($N338="","Falta frecuencia",IF(AND($G338&lt;&gt;"Otro empleador",SUMPRODUCT(($O338:$Z338&lt;&gt;0)*(((COLUMN($O338:$Z338)-14)&lt;INDEX(Trabajadores!$M$6:$M$105,MATCH($B338,LST_COD,0)))+((COLUMN($O338:$Z338)-14)&gt;INDEX(Trabajadores!$N$6:$N$105,MATCH($B338,LST_COD,0)))))&gt;0),"Aviso: hay meses fuera del periodo laboral","OK"))))))))))</f>
        <v/>
      </c>
    </row>
    <row r="339" customFormat="false" ht="15" hidden="false" customHeight="false" outlineLevel="0" collapsed="false">
      <c r="A339" s="23" t="n">
        <v>334</v>
      </c>
      <c r="B339" s="7"/>
      <c r="C339" s="35" t="str">
        <f aca="false">IF($B339="","",IFERROR(INDEX(Trabajadores!$D$6:$D$105,MATCH($B339,LST_COD,0)),"¿Código?"))</f>
        <v/>
      </c>
      <c r="D339" s="30"/>
      <c r="E339" s="9" t="str">
        <f aca="false">IF($D339="","",IFERROR(VLOOKUP($D339,CONC_TABLA,2,FALSE()),""))</f>
        <v/>
      </c>
      <c r="F339" s="9" t="str">
        <f aca="false">IF($D339="","",IFERROR(VLOOKUP($D339,CONC_TABLA,3,FALSE()),""))</f>
        <v/>
      </c>
      <c r="G339" s="30"/>
      <c r="H339" s="30"/>
      <c r="I339" s="30"/>
      <c r="J339" s="29"/>
      <c r="K339" s="28"/>
      <c r="L339" s="28"/>
      <c r="M339" s="9" t="str">
        <f aca="false">IF(OR($B339="",$E339=""),"",IF($E339="INA","INA",IF($G339="Otro empleador",IF($E339="RET","RETO",IF($E339="ORD","OTO","OTX")),IF($E339="RET","ERR",$E339))))</f>
        <v/>
      </c>
      <c r="N339" s="9" t="str">
        <f aca="false">IF($I339="","",IFERROR(VLOOKUP($I339,FREC_TABLA,2,FALSE()),""))</f>
        <v/>
      </c>
      <c r="O339" s="19" t="n">
        <f aca="false">IF(OR($M339="",$M339="ERR",$J339="",$K339="",$N339=""),0,IF($N339=0,IF(AND(OR(1=7,1=12),1&gt;=$K339,1&lt;=IF($L339="",12,$L339)),$J339,0),IF(AND(1&gt;=$K339,1&lt;=IF($L339="",12,$L339),MOD(1-$K339,$N339)=0),$J339,0)))</f>
        <v>0</v>
      </c>
      <c r="P339" s="19" t="n">
        <f aca="false">IF(OR($M339="",$M339="ERR",$J339="",$K339="",$N339=""),0,IF($N339=0,IF(AND(OR(2=7,2=12),2&gt;=$K339,2&lt;=IF($L339="",12,$L339)),$J339,0),IF(AND(2&gt;=$K339,2&lt;=IF($L339="",12,$L339),MOD(2-$K339,$N339)=0),$J339,0)))</f>
        <v>0</v>
      </c>
      <c r="Q339" s="19" t="n">
        <f aca="false">IF(OR($M339="",$M339="ERR",$J339="",$K339="",$N339=""),0,IF($N339=0,IF(AND(OR(3=7,3=12),3&gt;=$K339,3&lt;=IF($L339="",12,$L339)),$J339,0),IF(AND(3&gt;=$K339,3&lt;=IF($L339="",12,$L339),MOD(3-$K339,$N339)=0),$J339,0)))</f>
        <v>0</v>
      </c>
      <c r="R339" s="19" t="n">
        <f aca="false">IF(OR($M339="",$M339="ERR",$J339="",$K339="",$N339=""),0,IF($N339=0,IF(AND(OR(4=7,4=12),4&gt;=$K339,4&lt;=IF($L339="",12,$L339)),$J339,0),IF(AND(4&gt;=$K339,4&lt;=IF($L339="",12,$L339),MOD(4-$K339,$N339)=0),$J339,0)))</f>
        <v>0</v>
      </c>
      <c r="S339" s="19" t="n">
        <f aca="false">IF(OR($M339="",$M339="ERR",$J339="",$K339="",$N339=""),0,IF($N339=0,IF(AND(OR(5=7,5=12),5&gt;=$K339,5&lt;=IF($L339="",12,$L339)),$J339,0),IF(AND(5&gt;=$K339,5&lt;=IF($L339="",12,$L339),MOD(5-$K339,$N339)=0),$J339,0)))</f>
        <v>0</v>
      </c>
      <c r="T339" s="19" t="n">
        <f aca="false">IF(OR($M339="",$M339="ERR",$J339="",$K339="",$N339=""),0,IF($N339=0,IF(AND(OR(6=7,6=12),6&gt;=$K339,6&lt;=IF($L339="",12,$L339)),$J339,0),IF(AND(6&gt;=$K339,6&lt;=IF($L339="",12,$L339),MOD(6-$K339,$N339)=0),$J339,0)))</f>
        <v>0</v>
      </c>
      <c r="U339" s="19" t="n">
        <f aca="false">IF(OR($M339="",$M339="ERR",$J339="",$K339="",$N339=""),0,IF($N339=0,IF(AND(OR(7=7,7=12),7&gt;=$K339,7&lt;=IF($L339="",12,$L339)),$J339,0),IF(AND(7&gt;=$K339,7&lt;=IF($L339="",12,$L339),MOD(7-$K339,$N339)=0),$J339,0)))</f>
        <v>0</v>
      </c>
      <c r="V339" s="19" t="n">
        <f aca="false">IF(OR($M339="",$M339="ERR",$J339="",$K339="",$N339=""),0,IF($N339=0,IF(AND(OR(8=7,8=12),8&gt;=$K339,8&lt;=IF($L339="",12,$L339)),$J339,0),IF(AND(8&gt;=$K339,8&lt;=IF($L339="",12,$L339),MOD(8-$K339,$N339)=0),$J339,0)))</f>
        <v>0</v>
      </c>
      <c r="W339" s="19" t="n">
        <f aca="false">IF(OR($M339="",$M339="ERR",$J339="",$K339="",$N339=""),0,IF($N339=0,IF(AND(OR(9=7,9=12),9&gt;=$K339,9&lt;=IF($L339="",12,$L339)),$J339,0),IF(AND(9&gt;=$K339,9&lt;=IF($L339="",12,$L339),MOD(9-$K339,$N339)=0),$J339,0)))</f>
        <v>0</v>
      </c>
      <c r="X339" s="19" t="n">
        <f aca="false">IF(OR($M339="",$M339="ERR",$J339="",$K339="",$N339=""),0,IF($N339=0,IF(AND(OR(10=7,10=12),10&gt;=$K339,10&lt;=IF($L339="",12,$L339)),$J339,0),IF(AND(10&gt;=$K339,10&lt;=IF($L339="",12,$L339),MOD(10-$K339,$N339)=0),$J339,0)))</f>
        <v>0</v>
      </c>
      <c r="Y339" s="19" t="n">
        <f aca="false">IF(OR($M339="",$M339="ERR",$J339="",$K339="",$N339=""),0,IF($N339=0,IF(AND(OR(11=7,11=12),11&gt;=$K339,11&lt;=IF($L339="",12,$L339)),$J339,0),IF(AND(11&gt;=$K339,11&lt;=IF($L339="",12,$L339),MOD(11-$K339,$N339)=0),$J339,0)))</f>
        <v>0</v>
      </c>
      <c r="Z339" s="19" t="n">
        <f aca="false">IF(OR($M339="",$M339="ERR",$J339="",$K339="",$N339=""),0,IF($N339=0,IF(AND(OR(12=7,12=12),12&gt;=$K339,12&lt;=IF($L339="",12,$L339)),$J339,0),IF(AND(12&gt;=$K339,12&lt;=IF($L339="",12,$L339),MOD(12-$K339,$N339)=0),$J339,0)))</f>
        <v>0</v>
      </c>
      <c r="AA339" s="36" t="n">
        <f aca="false">SUM(O339:Z339)</f>
        <v>0</v>
      </c>
      <c r="AB339" s="15" t="str">
        <f aca="false">IF(AND($B339="",$D339="",$J339=""),"",IF($B339="","Falta código",IF(ISNA(MATCH($B339,LST_COD,0)),"Código no registrado en Trabajadores",IF($E339="","Concepto no está en el catálogo",IF($M339="ERR","Retención de otro empleador: Origen = Otro empleador",IF(OR($J339="",$K339=""),"Falta monto o mes",IF(OR($K339&lt;1,$K339&gt;12),"Mes inicio inválido",IF(AND($L339&lt;&gt;"",OR($L339&lt;$K339,$L339&gt;12)),"Mes fin inválido",IF($N339="","Falta frecuencia",IF(AND($G339&lt;&gt;"Otro empleador",SUMPRODUCT(($O339:$Z339&lt;&gt;0)*(((COLUMN($O339:$Z339)-14)&lt;INDEX(Trabajadores!$M$6:$M$105,MATCH($B339,LST_COD,0)))+((COLUMN($O339:$Z339)-14)&gt;INDEX(Trabajadores!$N$6:$N$105,MATCH($B339,LST_COD,0)))))&gt;0),"Aviso: hay meses fuera del periodo laboral","OK"))))))))))</f>
        <v/>
      </c>
    </row>
    <row r="340" customFormat="false" ht="15" hidden="false" customHeight="false" outlineLevel="0" collapsed="false">
      <c r="A340" s="23" t="n">
        <v>335</v>
      </c>
      <c r="B340" s="7"/>
      <c r="C340" s="35" t="str">
        <f aca="false">IF($B340="","",IFERROR(INDEX(Trabajadores!$D$6:$D$105,MATCH($B340,LST_COD,0)),"¿Código?"))</f>
        <v/>
      </c>
      <c r="D340" s="30"/>
      <c r="E340" s="9" t="str">
        <f aca="false">IF($D340="","",IFERROR(VLOOKUP($D340,CONC_TABLA,2,FALSE()),""))</f>
        <v/>
      </c>
      <c r="F340" s="9" t="str">
        <f aca="false">IF($D340="","",IFERROR(VLOOKUP($D340,CONC_TABLA,3,FALSE()),""))</f>
        <v/>
      </c>
      <c r="G340" s="30"/>
      <c r="H340" s="30"/>
      <c r="I340" s="30"/>
      <c r="J340" s="29"/>
      <c r="K340" s="28"/>
      <c r="L340" s="28"/>
      <c r="M340" s="9" t="str">
        <f aca="false">IF(OR($B340="",$E340=""),"",IF($E340="INA","INA",IF($G340="Otro empleador",IF($E340="RET","RETO",IF($E340="ORD","OTO","OTX")),IF($E340="RET","ERR",$E340))))</f>
        <v/>
      </c>
      <c r="N340" s="9" t="str">
        <f aca="false">IF($I340="","",IFERROR(VLOOKUP($I340,FREC_TABLA,2,FALSE()),""))</f>
        <v/>
      </c>
      <c r="O340" s="19" t="n">
        <f aca="false">IF(OR($M340="",$M340="ERR",$J340="",$K340="",$N340=""),0,IF($N340=0,IF(AND(OR(1=7,1=12),1&gt;=$K340,1&lt;=IF($L340="",12,$L340)),$J340,0),IF(AND(1&gt;=$K340,1&lt;=IF($L340="",12,$L340),MOD(1-$K340,$N340)=0),$J340,0)))</f>
        <v>0</v>
      </c>
      <c r="P340" s="19" t="n">
        <f aca="false">IF(OR($M340="",$M340="ERR",$J340="",$K340="",$N340=""),0,IF($N340=0,IF(AND(OR(2=7,2=12),2&gt;=$K340,2&lt;=IF($L340="",12,$L340)),$J340,0),IF(AND(2&gt;=$K340,2&lt;=IF($L340="",12,$L340),MOD(2-$K340,$N340)=0),$J340,0)))</f>
        <v>0</v>
      </c>
      <c r="Q340" s="19" t="n">
        <f aca="false">IF(OR($M340="",$M340="ERR",$J340="",$K340="",$N340=""),0,IF($N340=0,IF(AND(OR(3=7,3=12),3&gt;=$K340,3&lt;=IF($L340="",12,$L340)),$J340,0),IF(AND(3&gt;=$K340,3&lt;=IF($L340="",12,$L340),MOD(3-$K340,$N340)=0),$J340,0)))</f>
        <v>0</v>
      </c>
      <c r="R340" s="19" t="n">
        <f aca="false">IF(OR($M340="",$M340="ERR",$J340="",$K340="",$N340=""),0,IF($N340=0,IF(AND(OR(4=7,4=12),4&gt;=$K340,4&lt;=IF($L340="",12,$L340)),$J340,0),IF(AND(4&gt;=$K340,4&lt;=IF($L340="",12,$L340),MOD(4-$K340,$N340)=0),$J340,0)))</f>
        <v>0</v>
      </c>
      <c r="S340" s="19" t="n">
        <f aca="false">IF(OR($M340="",$M340="ERR",$J340="",$K340="",$N340=""),0,IF($N340=0,IF(AND(OR(5=7,5=12),5&gt;=$K340,5&lt;=IF($L340="",12,$L340)),$J340,0),IF(AND(5&gt;=$K340,5&lt;=IF($L340="",12,$L340),MOD(5-$K340,$N340)=0),$J340,0)))</f>
        <v>0</v>
      </c>
      <c r="T340" s="19" t="n">
        <f aca="false">IF(OR($M340="",$M340="ERR",$J340="",$K340="",$N340=""),0,IF($N340=0,IF(AND(OR(6=7,6=12),6&gt;=$K340,6&lt;=IF($L340="",12,$L340)),$J340,0),IF(AND(6&gt;=$K340,6&lt;=IF($L340="",12,$L340),MOD(6-$K340,$N340)=0),$J340,0)))</f>
        <v>0</v>
      </c>
      <c r="U340" s="19" t="n">
        <f aca="false">IF(OR($M340="",$M340="ERR",$J340="",$K340="",$N340=""),0,IF($N340=0,IF(AND(OR(7=7,7=12),7&gt;=$K340,7&lt;=IF($L340="",12,$L340)),$J340,0),IF(AND(7&gt;=$K340,7&lt;=IF($L340="",12,$L340),MOD(7-$K340,$N340)=0),$J340,0)))</f>
        <v>0</v>
      </c>
      <c r="V340" s="19" t="n">
        <f aca="false">IF(OR($M340="",$M340="ERR",$J340="",$K340="",$N340=""),0,IF($N340=0,IF(AND(OR(8=7,8=12),8&gt;=$K340,8&lt;=IF($L340="",12,$L340)),$J340,0),IF(AND(8&gt;=$K340,8&lt;=IF($L340="",12,$L340),MOD(8-$K340,$N340)=0),$J340,0)))</f>
        <v>0</v>
      </c>
      <c r="W340" s="19" t="n">
        <f aca="false">IF(OR($M340="",$M340="ERR",$J340="",$K340="",$N340=""),0,IF($N340=0,IF(AND(OR(9=7,9=12),9&gt;=$K340,9&lt;=IF($L340="",12,$L340)),$J340,0),IF(AND(9&gt;=$K340,9&lt;=IF($L340="",12,$L340),MOD(9-$K340,$N340)=0),$J340,0)))</f>
        <v>0</v>
      </c>
      <c r="X340" s="19" t="n">
        <f aca="false">IF(OR($M340="",$M340="ERR",$J340="",$K340="",$N340=""),0,IF($N340=0,IF(AND(OR(10=7,10=12),10&gt;=$K340,10&lt;=IF($L340="",12,$L340)),$J340,0),IF(AND(10&gt;=$K340,10&lt;=IF($L340="",12,$L340),MOD(10-$K340,$N340)=0),$J340,0)))</f>
        <v>0</v>
      </c>
      <c r="Y340" s="19" t="n">
        <f aca="false">IF(OR($M340="",$M340="ERR",$J340="",$K340="",$N340=""),0,IF($N340=0,IF(AND(OR(11=7,11=12),11&gt;=$K340,11&lt;=IF($L340="",12,$L340)),$J340,0),IF(AND(11&gt;=$K340,11&lt;=IF($L340="",12,$L340),MOD(11-$K340,$N340)=0),$J340,0)))</f>
        <v>0</v>
      </c>
      <c r="Z340" s="19" t="n">
        <f aca="false">IF(OR($M340="",$M340="ERR",$J340="",$K340="",$N340=""),0,IF($N340=0,IF(AND(OR(12=7,12=12),12&gt;=$K340,12&lt;=IF($L340="",12,$L340)),$J340,0),IF(AND(12&gt;=$K340,12&lt;=IF($L340="",12,$L340),MOD(12-$K340,$N340)=0),$J340,0)))</f>
        <v>0</v>
      </c>
      <c r="AA340" s="36" t="n">
        <f aca="false">SUM(O340:Z340)</f>
        <v>0</v>
      </c>
      <c r="AB340" s="15" t="str">
        <f aca="false">IF(AND($B340="",$D340="",$J340=""),"",IF($B340="","Falta código",IF(ISNA(MATCH($B340,LST_COD,0)),"Código no registrado en Trabajadores",IF($E340="","Concepto no está en el catálogo",IF($M340="ERR","Retención de otro empleador: Origen = Otro empleador",IF(OR($J340="",$K340=""),"Falta monto o mes",IF(OR($K340&lt;1,$K340&gt;12),"Mes inicio inválido",IF(AND($L340&lt;&gt;"",OR($L340&lt;$K340,$L340&gt;12)),"Mes fin inválido",IF($N340="","Falta frecuencia",IF(AND($G340&lt;&gt;"Otro empleador",SUMPRODUCT(($O340:$Z340&lt;&gt;0)*(((COLUMN($O340:$Z340)-14)&lt;INDEX(Trabajadores!$M$6:$M$105,MATCH($B340,LST_COD,0)))+((COLUMN($O340:$Z340)-14)&gt;INDEX(Trabajadores!$N$6:$N$105,MATCH($B340,LST_COD,0)))))&gt;0),"Aviso: hay meses fuera del periodo laboral","OK"))))))))))</f>
        <v/>
      </c>
    </row>
    <row r="341" customFormat="false" ht="15" hidden="false" customHeight="false" outlineLevel="0" collapsed="false">
      <c r="A341" s="23" t="n">
        <v>336</v>
      </c>
      <c r="B341" s="7"/>
      <c r="C341" s="35" t="str">
        <f aca="false">IF($B341="","",IFERROR(INDEX(Trabajadores!$D$6:$D$105,MATCH($B341,LST_COD,0)),"¿Código?"))</f>
        <v/>
      </c>
      <c r="D341" s="30"/>
      <c r="E341" s="9" t="str">
        <f aca="false">IF($D341="","",IFERROR(VLOOKUP($D341,CONC_TABLA,2,FALSE()),""))</f>
        <v/>
      </c>
      <c r="F341" s="9" t="str">
        <f aca="false">IF($D341="","",IFERROR(VLOOKUP($D341,CONC_TABLA,3,FALSE()),""))</f>
        <v/>
      </c>
      <c r="G341" s="30"/>
      <c r="H341" s="30"/>
      <c r="I341" s="30"/>
      <c r="J341" s="29"/>
      <c r="K341" s="28"/>
      <c r="L341" s="28"/>
      <c r="M341" s="9" t="str">
        <f aca="false">IF(OR($B341="",$E341=""),"",IF($E341="INA","INA",IF($G341="Otro empleador",IF($E341="RET","RETO",IF($E341="ORD","OTO","OTX")),IF($E341="RET","ERR",$E341))))</f>
        <v/>
      </c>
      <c r="N341" s="9" t="str">
        <f aca="false">IF($I341="","",IFERROR(VLOOKUP($I341,FREC_TABLA,2,FALSE()),""))</f>
        <v/>
      </c>
      <c r="O341" s="19" t="n">
        <f aca="false">IF(OR($M341="",$M341="ERR",$J341="",$K341="",$N341=""),0,IF($N341=0,IF(AND(OR(1=7,1=12),1&gt;=$K341,1&lt;=IF($L341="",12,$L341)),$J341,0),IF(AND(1&gt;=$K341,1&lt;=IF($L341="",12,$L341),MOD(1-$K341,$N341)=0),$J341,0)))</f>
        <v>0</v>
      </c>
      <c r="P341" s="19" t="n">
        <f aca="false">IF(OR($M341="",$M341="ERR",$J341="",$K341="",$N341=""),0,IF($N341=0,IF(AND(OR(2=7,2=12),2&gt;=$K341,2&lt;=IF($L341="",12,$L341)),$J341,0),IF(AND(2&gt;=$K341,2&lt;=IF($L341="",12,$L341),MOD(2-$K341,$N341)=0),$J341,0)))</f>
        <v>0</v>
      </c>
      <c r="Q341" s="19" t="n">
        <f aca="false">IF(OR($M341="",$M341="ERR",$J341="",$K341="",$N341=""),0,IF($N341=0,IF(AND(OR(3=7,3=12),3&gt;=$K341,3&lt;=IF($L341="",12,$L341)),$J341,0),IF(AND(3&gt;=$K341,3&lt;=IF($L341="",12,$L341),MOD(3-$K341,$N341)=0),$J341,0)))</f>
        <v>0</v>
      </c>
      <c r="R341" s="19" t="n">
        <f aca="false">IF(OR($M341="",$M341="ERR",$J341="",$K341="",$N341=""),0,IF($N341=0,IF(AND(OR(4=7,4=12),4&gt;=$K341,4&lt;=IF($L341="",12,$L341)),$J341,0),IF(AND(4&gt;=$K341,4&lt;=IF($L341="",12,$L341),MOD(4-$K341,$N341)=0),$J341,0)))</f>
        <v>0</v>
      </c>
      <c r="S341" s="19" t="n">
        <f aca="false">IF(OR($M341="",$M341="ERR",$J341="",$K341="",$N341=""),0,IF($N341=0,IF(AND(OR(5=7,5=12),5&gt;=$K341,5&lt;=IF($L341="",12,$L341)),$J341,0),IF(AND(5&gt;=$K341,5&lt;=IF($L341="",12,$L341),MOD(5-$K341,$N341)=0),$J341,0)))</f>
        <v>0</v>
      </c>
      <c r="T341" s="19" t="n">
        <f aca="false">IF(OR($M341="",$M341="ERR",$J341="",$K341="",$N341=""),0,IF($N341=0,IF(AND(OR(6=7,6=12),6&gt;=$K341,6&lt;=IF($L341="",12,$L341)),$J341,0),IF(AND(6&gt;=$K341,6&lt;=IF($L341="",12,$L341),MOD(6-$K341,$N341)=0),$J341,0)))</f>
        <v>0</v>
      </c>
      <c r="U341" s="19" t="n">
        <f aca="false">IF(OR($M341="",$M341="ERR",$J341="",$K341="",$N341=""),0,IF($N341=0,IF(AND(OR(7=7,7=12),7&gt;=$K341,7&lt;=IF($L341="",12,$L341)),$J341,0),IF(AND(7&gt;=$K341,7&lt;=IF($L341="",12,$L341),MOD(7-$K341,$N341)=0),$J341,0)))</f>
        <v>0</v>
      </c>
      <c r="V341" s="19" t="n">
        <f aca="false">IF(OR($M341="",$M341="ERR",$J341="",$K341="",$N341=""),0,IF($N341=0,IF(AND(OR(8=7,8=12),8&gt;=$K341,8&lt;=IF($L341="",12,$L341)),$J341,0),IF(AND(8&gt;=$K341,8&lt;=IF($L341="",12,$L341),MOD(8-$K341,$N341)=0),$J341,0)))</f>
        <v>0</v>
      </c>
      <c r="W341" s="19" t="n">
        <f aca="false">IF(OR($M341="",$M341="ERR",$J341="",$K341="",$N341=""),0,IF($N341=0,IF(AND(OR(9=7,9=12),9&gt;=$K341,9&lt;=IF($L341="",12,$L341)),$J341,0),IF(AND(9&gt;=$K341,9&lt;=IF($L341="",12,$L341),MOD(9-$K341,$N341)=0),$J341,0)))</f>
        <v>0</v>
      </c>
      <c r="X341" s="19" t="n">
        <f aca="false">IF(OR($M341="",$M341="ERR",$J341="",$K341="",$N341=""),0,IF($N341=0,IF(AND(OR(10=7,10=12),10&gt;=$K341,10&lt;=IF($L341="",12,$L341)),$J341,0),IF(AND(10&gt;=$K341,10&lt;=IF($L341="",12,$L341),MOD(10-$K341,$N341)=0),$J341,0)))</f>
        <v>0</v>
      </c>
      <c r="Y341" s="19" t="n">
        <f aca="false">IF(OR($M341="",$M341="ERR",$J341="",$K341="",$N341=""),0,IF($N341=0,IF(AND(OR(11=7,11=12),11&gt;=$K341,11&lt;=IF($L341="",12,$L341)),$J341,0),IF(AND(11&gt;=$K341,11&lt;=IF($L341="",12,$L341),MOD(11-$K341,$N341)=0),$J341,0)))</f>
        <v>0</v>
      </c>
      <c r="Z341" s="19" t="n">
        <f aca="false">IF(OR($M341="",$M341="ERR",$J341="",$K341="",$N341=""),0,IF($N341=0,IF(AND(OR(12=7,12=12),12&gt;=$K341,12&lt;=IF($L341="",12,$L341)),$J341,0),IF(AND(12&gt;=$K341,12&lt;=IF($L341="",12,$L341),MOD(12-$K341,$N341)=0),$J341,0)))</f>
        <v>0</v>
      </c>
      <c r="AA341" s="36" t="n">
        <f aca="false">SUM(O341:Z341)</f>
        <v>0</v>
      </c>
      <c r="AB341" s="15" t="str">
        <f aca="false">IF(AND($B341="",$D341="",$J341=""),"",IF($B341="","Falta código",IF(ISNA(MATCH($B341,LST_COD,0)),"Código no registrado en Trabajadores",IF($E341="","Concepto no está en el catálogo",IF($M341="ERR","Retención de otro empleador: Origen = Otro empleador",IF(OR($J341="",$K341=""),"Falta monto o mes",IF(OR($K341&lt;1,$K341&gt;12),"Mes inicio inválido",IF(AND($L341&lt;&gt;"",OR($L341&lt;$K341,$L341&gt;12)),"Mes fin inválido",IF($N341="","Falta frecuencia",IF(AND($G341&lt;&gt;"Otro empleador",SUMPRODUCT(($O341:$Z341&lt;&gt;0)*(((COLUMN($O341:$Z341)-14)&lt;INDEX(Trabajadores!$M$6:$M$105,MATCH($B341,LST_COD,0)))+((COLUMN($O341:$Z341)-14)&gt;INDEX(Trabajadores!$N$6:$N$105,MATCH($B341,LST_COD,0)))))&gt;0),"Aviso: hay meses fuera del periodo laboral","OK"))))))))))</f>
        <v/>
      </c>
    </row>
    <row r="342" customFormat="false" ht="15" hidden="false" customHeight="false" outlineLevel="0" collapsed="false">
      <c r="A342" s="23" t="n">
        <v>337</v>
      </c>
      <c r="B342" s="7"/>
      <c r="C342" s="35" t="str">
        <f aca="false">IF($B342="","",IFERROR(INDEX(Trabajadores!$D$6:$D$105,MATCH($B342,LST_COD,0)),"¿Código?"))</f>
        <v/>
      </c>
      <c r="D342" s="30"/>
      <c r="E342" s="9" t="str">
        <f aca="false">IF($D342="","",IFERROR(VLOOKUP($D342,CONC_TABLA,2,FALSE()),""))</f>
        <v/>
      </c>
      <c r="F342" s="9" t="str">
        <f aca="false">IF($D342="","",IFERROR(VLOOKUP($D342,CONC_TABLA,3,FALSE()),""))</f>
        <v/>
      </c>
      <c r="G342" s="30"/>
      <c r="H342" s="30"/>
      <c r="I342" s="30"/>
      <c r="J342" s="29"/>
      <c r="K342" s="28"/>
      <c r="L342" s="28"/>
      <c r="M342" s="9" t="str">
        <f aca="false">IF(OR($B342="",$E342=""),"",IF($E342="INA","INA",IF($G342="Otro empleador",IF($E342="RET","RETO",IF($E342="ORD","OTO","OTX")),IF($E342="RET","ERR",$E342))))</f>
        <v/>
      </c>
      <c r="N342" s="9" t="str">
        <f aca="false">IF($I342="","",IFERROR(VLOOKUP($I342,FREC_TABLA,2,FALSE()),""))</f>
        <v/>
      </c>
      <c r="O342" s="19" t="n">
        <f aca="false">IF(OR($M342="",$M342="ERR",$J342="",$K342="",$N342=""),0,IF($N342=0,IF(AND(OR(1=7,1=12),1&gt;=$K342,1&lt;=IF($L342="",12,$L342)),$J342,0),IF(AND(1&gt;=$K342,1&lt;=IF($L342="",12,$L342),MOD(1-$K342,$N342)=0),$J342,0)))</f>
        <v>0</v>
      </c>
      <c r="P342" s="19" t="n">
        <f aca="false">IF(OR($M342="",$M342="ERR",$J342="",$K342="",$N342=""),0,IF($N342=0,IF(AND(OR(2=7,2=12),2&gt;=$K342,2&lt;=IF($L342="",12,$L342)),$J342,0),IF(AND(2&gt;=$K342,2&lt;=IF($L342="",12,$L342),MOD(2-$K342,$N342)=0),$J342,0)))</f>
        <v>0</v>
      </c>
      <c r="Q342" s="19" t="n">
        <f aca="false">IF(OR($M342="",$M342="ERR",$J342="",$K342="",$N342=""),0,IF($N342=0,IF(AND(OR(3=7,3=12),3&gt;=$K342,3&lt;=IF($L342="",12,$L342)),$J342,0),IF(AND(3&gt;=$K342,3&lt;=IF($L342="",12,$L342),MOD(3-$K342,$N342)=0),$J342,0)))</f>
        <v>0</v>
      </c>
      <c r="R342" s="19" t="n">
        <f aca="false">IF(OR($M342="",$M342="ERR",$J342="",$K342="",$N342=""),0,IF($N342=0,IF(AND(OR(4=7,4=12),4&gt;=$K342,4&lt;=IF($L342="",12,$L342)),$J342,0),IF(AND(4&gt;=$K342,4&lt;=IF($L342="",12,$L342),MOD(4-$K342,$N342)=0),$J342,0)))</f>
        <v>0</v>
      </c>
      <c r="S342" s="19" t="n">
        <f aca="false">IF(OR($M342="",$M342="ERR",$J342="",$K342="",$N342=""),0,IF($N342=0,IF(AND(OR(5=7,5=12),5&gt;=$K342,5&lt;=IF($L342="",12,$L342)),$J342,0),IF(AND(5&gt;=$K342,5&lt;=IF($L342="",12,$L342),MOD(5-$K342,$N342)=0),$J342,0)))</f>
        <v>0</v>
      </c>
      <c r="T342" s="19" t="n">
        <f aca="false">IF(OR($M342="",$M342="ERR",$J342="",$K342="",$N342=""),0,IF($N342=0,IF(AND(OR(6=7,6=12),6&gt;=$K342,6&lt;=IF($L342="",12,$L342)),$J342,0),IF(AND(6&gt;=$K342,6&lt;=IF($L342="",12,$L342),MOD(6-$K342,$N342)=0),$J342,0)))</f>
        <v>0</v>
      </c>
      <c r="U342" s="19" t="n">
        <f aca="false">IF(OR($M342="",$M342="ERR",$J342="",$K342="",$N342=""),0,IF($N342=0,IF(AND(OR(7=7,7=12),7&gt;=$K342,7&lt;=IF($L342="",12,$L342)),$J342,0),IF(AND(7&gt;=$K342,7&lt;=IF($L342="",12,$L342),MOD(7-$K342,$N342)=0),$J342,0)))</f>
        <v>0</v>
      </c>
      <c r="V342" s="19" t="n">
        <f aca="false">IF(OR($M342="",$M342="ERR",$J342="",$K342="",$N342=""),0,IF($N342=0,IF(AND(OR(8=7,8=12),8&gt;=$K342,8&lt;=IF($L342="",12,$L342)),$J342,0),IF(AND(8&gt;=$K342,8&lt;=IF($L342="",12,$L342),MOD(8-$K342,$N342)=0),$J342,0)))</f>
        <v>0</v>
      </c>
      <c r="W342" s="19" t="n">
        <f aca="false">IF(OR($M342="",$M342="ERR",$J342="",$K342="",$N342=""),0,IF($N342=0,IF(AND(OR(9=7,9=12),9&gt;=$K342,9&lt;=IF($L342="",12,$L342)),$J342,0),IF(AND(9&gt;=$K342,9&lt;=IF($L342="",12,$L342),MOD(9-$K342,$N342)=0),$J342,0)))</f>
        <v>0</v>
      </c>
      <c r="X342" s="19" t="n">
        <f aca="false">IF(OR($M342="",$M342="ERR",$J342="",$K342="",$N342=""),0,IF($N342=0,IF(AND(OR(10=7,10=12),10&gt;=$K342,10&lt;=IF($L342="",12,$L342)),$J342,0),IF(AND(10&gt;=$K342,10&lt;=IF($L342="",12,$L342),MOD(10-$K342,$N342)=0),$J342,0)))</f>
        <v>0</v>
      </c>
      <c r="Y342" s="19" t="n">
        <f aca="false">IF(OR($M342="",$M342="ERR",$J342="",$K342="",$N342=""),0,IF($N342=0,IF(AND(OR(11=7,11=12),11&gt;=$K342,11&lt;=IF($L342="",12,$L342)),$J342,0),IF(AND(11&gt;=$K342,11&lt;=IF($L342="",12,$L342),MOD(11-$K342,$N342)=0),$J342,0)))</f>
        <v>0</v>
      </c>
      <c r="Z342" s="19" t="n">
        <f aca="false">IF(OR($M342="",$M342="ERR",$J342="",$K342="",$N342=""),0,IF($N342=0,IF(AND(OR(12=7,12=12),12&gt;=$K342,12&lt;=IF($L342="",12,$L342)),$J342,0),IF(AND(12&gt;=$K342,12&lt;=IF($L342="",12,$L342),MOD(12-$K342,$N342)=0),$J342,0)))</f>
        <v>0</v>
      </c>
      <c r="AA342" s="36" t="n">
        <f aca="false">SUM(O342:Z342)</f>
        <v>0</v>
      </c>
      <c r="AB342" s="15" t="str">
        <f aca="false">IF(AND($B342="",$D342="",$J342=""),"",IF($B342="","Falta código",IF(ISNA(MATCH($B342,LST_COD,0)),"Código no registrado en Trabajadores",IF($E342="","Concepto no está en el catálogo",IF($M342="ERR","Retención de otro empleador: Origen = Otro empleador",IF(OR($J342="",$K342=""),"Falta monto o mes",IF(OR($K342&lt;1,$K342&gt;12),"Mes inicio inválido",IF(AND($L342&lt;&gt;"",OR($L342&lt;$K342,$L342&gt;12)),"Mes fin inválido",IF($N342="","Falta frecuencia",IF(AND($G342&lt;&gt;"Otro empleador",SUMPRODUCT(($O342:$Z342&lt;&gt;0)*(((COLUMN($O342:$Z342)-14)&lt;INDEX(Trabajadores!$M$6:$M$105,MATCH($B342,LST_COD,0)))+((COLUMN($O342:$Z342)-14)&gt;INDEX(Trabajadores!$N$6:$N$105,MATCH($B342,LST_COD,0)))))&gt;0),"Aviso: hay meses fuera del periodo laboral","OK"))))))))))</f>
        <v/>
      </c>
    </row>
    <row r="343" customFormat="false" ht="15" hidden="false" customHeight="false" outlineLevel="0" collapsed="false">
      <c r="A343" s="23" t="n">
        <v>338</v>
      </c>
      <c r="B343" s="7"/>
      <c r="C343" s="35" t="str">
        <f aca="false">IF($B343="","",IFERROR(INDEX(Trabajadores!$D$6:$D$105,MATCH($B343,LST_COD,0)),"¿Código?"))</f>
        <v/>
      </c>
      <c r="D343" s="30"/>
      <c r="E343" s="9" t="str">
        <f aca="false">IF($D343="","",IFERROR(VLOOKUP($D343,CONC_TABLA,2,FALSE()),""))</f>
        <v/>
      </c>
      <c r="F343" s="9" t="str">
        <f aca="false">IF($D343="","",IFERROR(VLOOKUP($D343,CONC_TABLA,3,FALSE()),""))</f>
        <v/>
      </c>
      <c r="G343" s="30"/>
      <c r="H343" s="30"/>
      <c r="I343" s="30"/>
      <c r="J343" s="29"/>
      <c r="K343" s="28"/>
      <c r="L343" s="28"/>
      <c r="M343" s="9" t="str">
        <f aca="false">IF(OR($B343="",$E343=""),"",IF($E343="INA","INA",IF($G343="Otro empleador",IF($E343="RET","RETO",IF($E343="ORD","OTO","OTX")),IF($E343="RET","ERR",$E343))))</f>
        <v/>
      </c>
      <c r="N343" s="9" t="str">
        <f aca="false">IF($I343="","",IFERROR(VLOOKUP($I343,FREC_TABLA,2,FALSE()),""))</f>
        <v/>
      </c>
      <c r="O343" s="19" t="n">
        <f aca="false">IF(OR($M343="",$M343="ERR",$J343="",$K343="",$N343=""),0,IF($N343=0,IF(AND(OR(1=7,1=12),1&gt;=$K343,1&lt;=IF($L343="",12,$L343)),$J343,0),IF(AND(1&gt;=$K343,1&lt;=IF($L343="",12,$L343),MOD(1-$K343,$N343)=0),$J343,0)))</f>
        <v>0</v>
      </c>
      <c r="P343" s="19" t="n">
        <f aca="false">IF(OR($M343="",$M343="ERR",$J343="",$K343="",$N343=""),0,IF($N343=0,IF(AND(OR(2=7,2=12),2&gt;=$K343,2&lt;=IF($L343="",12,$L343)),$J343,0),IF(AND(2&gt;=$K343,2&lt;=IF($L343="",12,$L343),MOD(2-$K343,$N343)=0),$J343,0)))</f>
        <v>0</v>
      </c>
      <c r="Q343" s="19" t="n">
        <f aca="false">IF(OR($M343="",$M343="ERR",$J343="",$K343="",$N343=""),0,IF($N343=0,IF(AND(OR(3=7,3=12),3&gt;=$K343,3&lt;=IF($L343="",12,$L343)),$J343,0),IF(AND(3&gt;=$K343,3&lt;=IF($L343="",12,$L343),MOD(3-$K343,$N343)=0),$J343,0)))</f>
        <v>0</v>
      </c>
      <c r="R343" s="19" t="n">
        <f aca="false">IF(OR($M343="",$M343="ERR",$J343="",$K343="",$N343=""),0,IF($N343=0,IF(AND(OR(4=7,4=12),4&gt;=$K343,4&lt;=IF($L343="",12,$L343)),$J343,0),IF(AND(4&gt;=$K343,4&lt;=IF($L343="",12,$L343),MOD(4-$K343,$N343)=0),$J343,0)))</f>
        <v>0</v>
      </c>
      <c r="S343" s="19" t="n">
        <f aca="false">IF(OR($M343="",$M343="ERR",$J343="",$K343="",$N343=""),0,IF($N343=0,IF(AND(OR(5=7,5=12),5&gt;=$K343,5&lt;=IF($L343="",12,$L343)),$J343,0),IF(AND(5&gt;=$K343,5&lt;=IF($L343="",12,$L343),MOD(5-$K343,$N343)=0),$J343,0)))</f>
        <v>0</v>
      </c>
      <c r="T343" s="19" t="n">
        <f aca="false">IF(OR($M343="",$M343="ERR",$J343="",$K343="",$N343=""),0,IF($N343=0,IF(AND(OR(6=7,6=12),6&gt;=$K343,6&lt;=IF($L343="",12,$L343)),$J343,0),IF(AND(6&gt;=$K343,6&lt;=IF($L343="",12,$L343),MOD(6-$K343,$N343)=0),$J343,0)))</f>
        <v>0</v>
      </c>
      <c r="U343" s="19" t="n">
        <f aca="false">IF(OR($M343="",$M343="ERR",$J343="",$K343="",$N343=""),0,IF($N343=0,IF(AND(OR(7=7,7=12),7&gt;=$K343,7&lt;=IF($L343="",12,$L343)),$J343,0),IF(AND(7&gt;=$K343,7&lt;=IF($L343="",12,$L343),MOD(7-$K343,$N343)=0),$J343,0)))</f>
        <v>0</v>
      </c>
      <c r="V343" s="19" t="n">
        <f aca="false">IF(OR($M343="",$M343="ERR",$J343="",$K343="",$N343=""),0,IF($N343=0,IF(AND(OR(8=7,8=12),8&gt;=$K343,8&lt;=IF($L343="",12,$L343)),$J343,0),IF(AND(8&gt;=$K343,8&lt;=IF($L343="",12,$L343),MOD(8-$K343,$N343)=0),$J343,0)))</f>
        <v>0</v>
      </c>
      <c r="W343" s="19" t="n">
        <f aca="false">IF(OR($M343="",$M343="ERR",$J343="",$K343="",$N343=""),0,IF($N343=0,IF(AND(OR(9=7,9=12),9&gt;=$K343,9&lt;=IF($L343="",12,$L343)),$J343,0),IF(AND(9&gt;=$K343,9&lt;=IF($L343="",12,$L343),MOD(9-$K343,$N343)=0),$J343,0)))</f>
        <v>0</v>
      </c>
      <c r="X343" s="19" t="n">
        <f aca="false">IF(OR($M343="",$M343="ERR",$J343="",$K343="",$N343=""),0,IF($N343=0,IF(AND(OR(10=7,10=12),10&gt;=$K343,10&lt;=IF($L343="",12,$L343)),$J343,0),IF(AND(10&gt;=$K343,10&lt;=IF($L343="",12,$L343),MOD(10-$K343,$N343)=0),$J343,0)))</f>
        <v>0</v>
      </c>
      <c r="Y343" s="19" t="n">
        <f aca="false">IF(OR($M343="",$M343="ERR",$J343="",$K343="",$N343=""),0,IF($N343=0,IF(AND(OR(11=7,11=12),11&gt;=$K343,11&lt;=IF($L343="",12,$L343)),$J343,0),IF(AND(11&gt;=$K343,11&lt;=IF($L343="",12,$L343),MOD(11-$K343,$N343)=0),$J343,0)))</f>
        <v>0</v>
      </c>
      <c r="Z343" s="19" t="n">
        <f aca="false">IF(OR($M343="",$M343="ERR",$J343="",$K343="",$N343=""),0,IF($N343=0,IF(AND(OR(12=7,12=12),12&gt;=$K343,12&lt;=IF($L343="",12,$L343)),$J343,0),IF(AND(12&gt;=$K343,12&lt;=IF($L343="",12,$L343),MOD(12-$K343,$N343)=0),$J343,0)))</f>
        <v>0</v>
      </c>
      <c r="AA343" s="36" t="n">
        <f aca="false">SUM(O343:Z343)</f>
        <v>0</v>
      </c>
      <c r="AB343" s="15" t="str">
        <f aca="false">IF(AND($B343="",$D343="",$J343=""),"",IF($B343="","Falta código",IF(ISNA(MATCH($B343,LST_COD,0)),"Código no registrado en Trabajadores",IF($E343="","Concepto no está en el catálogo",IF($M343="ERR","Retención de otro empleador: Origen = Otro empleador",IF(OR($J343="",$K343=""),"Falta monto o mes",IF(OR($K343&lt;1,$K343&gt;12),"Mes inicio inválido",IF(AND($L343&lt;&gt;"",OR($L343&lt;$K343,$L343&gt;12)),"Mes fin inválido",IF($N343="","Falta frecuencia",IF(AND($G343&lt;&gt;"Otro empleador",SUMPRODUCT(($O343:$Z343&lt;&gt;0)*(((COLUMN($O343:$Z343)-14)&lt;INDEX(Trabajadores!$M$6:$M$105,MATCH($B343,LST_COD,0)))+((COLUMN($O343:$Z343)-14)&gt;INDEX(Trabajadores!$N$6:$N$105,MATCH($B343,LST_COD,0)))))&gt;0),"Aviso: hay meses fuera del periodo laboral","OK"))))))))))</f>
        <v/>
      </c>
    </row>
    <row r="344" customFormat="false" ht="15" hidden="false" customHeight="false" outlineLevel="0" collapsed="false">
      <c r="A344" s="23" t="n">
        <v>339</v>
      </c>
      <c r="B344" s="7"/>
      <c r="C344" s="35" t="str">
        <f aca="false">IF($B344="","",IFERROR(INDEX(Trabajadores!$D$6:$D$105,MATCH($B344,LST_COD,0)),"¿Código?"))</f>
        <v/>
      </c>
      <c r="D344" s="30"/>
      <c r="E344" s="9" t="str">
        <f aca="false">IF($D344="","",IFERROR(VLOOKUP($D344,CONC_TABLA,2,FALSE()),""))</f>
        <v/>
      </c>
      <c r="F344" s="9" t="str">
        <f aca="false">IF($D344="","",IFERROR(VLOOKUP($D344,CONC_TABLA,3,FALSE()),""))</f>
        <v/>
      </c>
      <c r="G344" s="30"/>
      <c r="H344" s="30"/>
      <c r="I344" s="30"/>
      <c r="J344" s="29"/>
      <c r="K344" s="28"/>
      <c r="L344" s="28"/>
      <c r="M344" s="9" t="str">
        <f aca="false">IF(OR($B344="",$E344=""),"",IF($E344="INA","INA",IF($G344="Otro empleador",IF($E344="RET","RETO",IF($E344="ORD","OTO","OTX")),IF($E344="RET","ERR",$E344))))</f>
        <v/>
      </c>
      <c r="N344" s="9" t="str">
        <f aca="false">IF($I344="","",IFERROR(VLOOKUP($I344,FREC_TABLA,2,FALSE()),""))</f>
        <v/>
      </c>
      <c r="O344" s="19" t="n">
        <f aca="false">IF(OR($M344="",$M344="ERR",$J344="",$K344="",$N344=""),0,IF($N344=0,IF(AND(OR(1=7,1=12),1&gt;=$K344,1&lt;=IF($L344="",12,$L344)),$J344,0),IF(AND(1&gt;=$K344,1&lt;=IF($L344="",12,$L344),MOD(1-$K344,$N344)=0),$J344,0)))</f>
        <v>0</v>
      </c>
      <c r="P344" s="19" t="n">
        <f aca="false">IF(OR($M344="",$M344="ERR",$J344="",$K344="",$N344=""),0,IF($N344=0,IF(AND(OR(2=7,2=12),2&gt;=$K344,2&lt;=IF($L344="",12,$L344)),$J344,0),IF(AND(2&gt;=$K344,2&lt;=IF($L344="",12,$L344),MOD(2-$K344,$N344)=0),$J344,0)))</f>
        <v>0</v>
      </c>
      <c r="Q344" s="19" t="n">
        <f aca="false">IF(OR($M344="",$M344="ERR",$J344="",$K344="",$N344=""),0,IF($N344=0,IF(AND(OR(3=7,3=12),3&gt;=$K344,3&lt;=IF($L344="",12,$L344)),$J344,0),IF(AND(3&gt;=$K344,3&lt;=IF($L344="",12,$L344),MOD(3-$K344,$N344)=0),$J344,0)))</f>
        <v>0</v>
      </c>
      <c r="R344" s="19" t="n">
        <f aca="false">IF(OR($M344="",$M344="ERR",$J344="",$K344="",$N344=""),0,IF($N344=0,IF(AND(OR(4=7,4=12),4&gt;=$K344,4&lt;=IF($L344="",12,$L344)),$J344,0),IF(AND(4&gt;=$K344,4&lt;=IF($L344="",12,$L344),MOD(4-$K344,$N344)=0),$J344,0)))</f>
        <v>0</v>
      </c>
      <c r="S344" s="19" t="n">
        <f aca="false">IF(OR($M344="",$M344="ERR",$J344="",$K344="",$N344=""),0,IF($N344=0,IF(AND(OR(5=7,5=12),5&gt;=$K344,5&lt;=IF($L344="",12,$L344)),$J344,0),IF(AND(5&gt;=$K344,5&lt;=IF($L344="",12,$L344),MOD(5-$K344,$N344)=0),$J344,0)))</f>
        <v>0</v>
      </c>
      <c r="T344" s="19" t="n">
        <f aca="false">IF(OR($M344="",$M344="ERR",$J344="",$K344="",$N344=""),0,IF($N344=0,IF(AND(OR(6=7,6=12),6&gt;=$K344,6&lt;=IF($L344="",12,$L344)),$J344,0),IF(AND(6&gt;=$K344,6&lt;=IF($L344="",12,$L344),MOD(6-$K344,$N344)=0),$J344,0)))</f>
        <v>0</v>
      </c>
      <c r="U344" s="19" t="n">
        <f aca="false">IF(OR($M344="",$M344="ERR",$J344="",$K344="",$N344=""),0,IF($N344=0,IF(AND(OR(7=7,7=12),7&gt;=$K344,7&lt;=IF($L344="",12,$L344)),$J344,0),IF(AND(7&gt;=$K344,7&lt;=IF($L344="",12,$L344),MOD(7-$K344,$N344)=0),$J344,0)))</f>
        <v>0</v>
      </c>
      <c r="V344" s="19" t="n">
        <f aca="false">IF(OR($M344="",$M344="ERR",$J344="",$K344="",$N344=""),0,IF($N344=0,IF(AND(OR(8=7,8=12),8&gt;=$K344,8&lt;=IF($L344="",12,$L344)),$J344,0),IF(AND(8&gt;=$K344,8&lt;=IF($L344="",12,$L344),MOD(8-$K344,$N344)=0),$J344,0)))</f>
        <v>0</v>
      </c>
      <c r="W344" s="19" t="n">
        <f aca="false">IF(OR($M344="",$M344="ERR",$J344="",$K344="",$N344=""),0,IF($N344=0,IF(AND(OR(9=7,9=12),9&gt;=$K344,9&lt;=IF($L344="",12,$L344)),$J344,0),IF(AND(9&gt;=$K344,9&lt;=IF($L344="",12,$L344),MOD(9-$K344,$N344)=0),$J344,0)))</f>
        <v>0</v>
      </c>
      <c r="X344" s="19" t="n">
        <f aca="false">IF(OR($M344="",$M344="ERR",$J344="",$K344="",$N344=""),0,IF($N344=0,IF(AND(OR(10=7,10=12),10&gt;=$K344,10&lt;=IF($L344="",12,$L344)),$J344,0),IF(AND(10&gt;=$K344,10&lt;=IF($L344="",12,$L344),MOD(10-$K344,$N344)=0),$J344,0)))</f>
        <v>0</v>
      </c>
      <c r="Y344" s="19" t="n">
        <f aca="false">IF(OR($M344="",$M344="ERR",$J344="",$K344="",$N344=""),0,IF($N344=0,IF(AND(OR(11=7,11=12),11&gt;=$K344,11&lt;=IF($L344="",12,$L344)),$J344,0),IF(AND(11&gt;=$K344,11&lt;=IF($L344="",12,$L344),MOD(11-$K344,$N344)=0),$J344,0)))</f>
        <v>0</v>
      </c>
      <c r="Z344" s="19" t="n">
        <f aca="false">IF(OR($M344="",$M344="ERR",$J344="",$K344="",$N344=""),0,IF($N344=0,IF(AND(OR(12=7,12=12),12&gt;=$K344,12&lt;=IF($L344="",12,$L344)),$J344,0),IF(AND(12&gt;=$K344,12&lt;=IF($L344="",12,$L344),MOD(12-$K344,$N344)=0),$J344,0)))</f>
        <v>0</v>
      </c>
      <c r="AA344" s="36" t="n">
        <f aca="false">SUM(O344:Z344)</f>
        <v>0</v>
      </c>
      <c r="AB344" s="15" t="str">
        <f aca="false">IF(AND($B344="",$D344="",$J344=""),"",IF($B344="","Falta código",IF(ISNA(MATCH($B344,LST_COD,0)),"Código no registrado en Trabajadores",IF($E344="","Concepto no está en el catálogo",IF($M344="ERR","Retención de otro empleador: Origen = Otro empleador",IF(OR($J344="",$K344=""),"Falta monto o mes",IF(OR($K344&lt;1,$K344&gt;12),"Mes inicio inválido",IF(AND($L344&lt;&gt;"",OR($L344&lt;$K344,$L344&gt;12)),"Mes fin inválido",IF($N344="","Falta frecuencia",IF(AND($G344&lt;&gt;"Otro empleador",SUMPRODUCT(($O344:$Z344&lt;&gt;0)*(((COLUMN($O344:$Z344)-14)&lt;INDEX(Trabajadores!$M$6:$M$105,MATCH($B344,LST_COD,0)))+((COLUMN($O344:$Z344)-14)&gt;INDEX(Trabajadores!$N$6:$N$105,MATCH($B344,LST_COD,0)))))&gt;0),"Aviso: hay meses fuera del periodo laboral","OK"))))))))))</f>
        <v/>
      </c>
    </row>
    <row r="345" customFormat="false" ht="15" hidden="false" customHeight="false" outlineLevel="0" collapsed="false">
      <c r="A345" s="23" t="n">
        <v>340</v>
      </c>
      <c r="B345" s="7"/>
      <c r="C345" s="35" t="str">
        <f aca="false">IF($B345="","",IFERROR(INDEX(Trabajadores!$D$6:$D$105,MATCH($B345,LST_COD,0)),"¿Código?"))</f>
        <v/>
      </c>
      <c r="D345" s="30"/>
      <c r="E345" s="9" t="str">
        <f aca="false">IF($D345="","",IFERROR(VLOOKUP($D345,CONC_TABLA,2,FALSE()),""))</f>
        <v/>
      </c>
      <c r="F345" s="9" t="str">
        <f aca="false">IF($D345="","",IFERROR(VLOOKUP($D345,CONC_TABLA,3,FALSE()),""))</f>
        <v/>
      </c>
      <c r="G345" s="30"/>
      <c r="H345" s="30"/>
      <c r="I345" s="30"/>
      <c r="J345" s="29"/>
      <c r="K345" s="28"/>
      <c r="L345" s="28"/>
      <c r="M345" s="9" t="str">
        <f aca="false">IF(OR($B345="",$E345=""),"",IF($E345="INA","INA",IF($G345="Otro empleador",IF($E345="RET","RETO",IF($E345="ORD","OTO","OTX")),IF($E345="RET","ERR",$E345))))</f>
        <v/>
      </c>
      <c r="N345" s="9" t="str">
        <f aca="false">IF($I345="","",IFERROR(VLOOKUP($I345,FREC_TABLA,2,FALSE()),""))</f>
        <v/>
      </c>
      <c r="O345" s="19" t="n">
        <f aca="false">IF(OR($M345="",$M345="ERR",$J345="",$K345="",$N345=""),0,IF($N345=0,IF(AND(OR(1=7,1=12),1&gt;=$K345,1&lt;=IF($L345="",12,$L345)),$J345,0),IF(AND(1&gt;=$K345,1&lt;=IF($L345="",12,$L345),MOD(1-$K345,$N345)=0),$J345,0)))</f>
        <v>0</v>
      </c>
      <c r="P345" s="19" t="n">
        <f aca="false">IF(OR($M345="",$M345="ERR",$J345="",$K345="",$N345=""),0,IF($N345=0,IF(AND(OR(2=7,2=12),2&gt;=$K345,2&lt;=IF($L345="",12,$L345)),$J345,0),IF(AND(2&gt;=$K345,2&lt;=IF($L345="",12,$L345),MOD(2-$K345,$N345)=0),$J345,0)))</f>
        <v>0</v>
      </c>
      <c r="Q345" s="19" t="n">
        <f aca="false">IF(OR($M345="",$M345="ERR",$J345="",$K345="",$N345=""),0,IF($N345=0,IF(AND(OR(3=7,3=12),3&gt;=$K345,3&lt;=IF($L345="",12,$L345)),$J345,0),IF(AND(3&gt;=$K345,3&lt;=IF($L345="",12,$L345),MOD(3-$K345,$N345)=0),$J345,0)))</f>
        <v>0</v>
      </c>
      <c r="R345" s="19" t="n">
        <f aca="false">IF(OR($M345="",$M345="ERR",$J345="",$K345="",$N345=""),0,IF($N345=0,IF(AND(OR(4=7,4=12),4&gt;=$K345,4&lt;=IF($L345="",12,$L345)),$J345,0),IF(AND(4&gt;=$K345,4&lt;=IF($L345="",12,$L345),MOD(4-$K345,$N345)=0),$J345,0)))</f>
        <v>0</v>
      </c>
      <c r="S345" s="19" t="n">
        <f aca="false">IF(OR($M345="",$M345="ERR",$J345="",$K345="",$N345=""),0,IF($N345=0,IF(AND(OR(5=7,5=12),5&gt;=$K345,5&lt;=IF($L345="",12,$L345)),$J345,0),IF(AND(5&gt;=$K345,5&lt;=IF($L345="",12,$L345),MOD(5-$K345,$N345)=0),$J345,0)))</f>
        <v>0</v>
      </c>
      <c r="T345" s="19" t="n">
        <f aca="false">IF(OR($M345="",$M345="ERR",$J345="",$K345="",$N345=""),0,IF($N345=0,IF(AND(OR(6=7,6=12),6&gt;=$K345,6&lt;=IF($L345="",12,$L345)),$J345,0),IF(AND(6&gt;=$K345,6&lt;=IF($L345="",12,$L345),MOD(6-$K345,$N345)=0),$J345,0)))</f>
        <v>0</v>
      </c>
      <c r="U345" s="19" t="n">
        <f aca="false">IF(OR($M345="",$M345="ERR",$J345="",$K345="",$N345=""),0,IF($N345=0,IF(AND(OR(7=7,7=12),7&gt;=$K345,7&lt;=IF($L345="",12,$L345)),$J345,0),IF(AND(7&gt;=$K345,7&lt;=IF($L345="",12,$L345),MOD(7-$K345,$N345)=0),$J345,0)))</f>
        <v>0</v>
      </c>
      <c r="V345" s="19" t="n">
        <f aca="false">IF(OR($M345="",$M345="ERR",$J345="",$K345="",$N345=""),0,IF($N345=0,IF(AND(OR(8=7,8=12),8&gt;=$K345,8&lt;=IF($L345="",12,$L345)),$J345,0),IF(AND(8&gt;=$K345,8&lt;=IF($L345="",12,$L345),MOD(8-$K345,$N345)=0),$J345,0)))</f>
        <v>0</v>
      </c>
      <c r="W345" s="19" t="n">
        <f aca="false">IF(OR($M345="",$M345="ERR",$J345="",$K345="",$N345=""),0,IF($N345=0,IF(AND(OR(9=7,9=12),9&gt;=$K345,9&lt;=IF($L345="",12,$L345)),$J345,0),IF(AND(9&gt;=$K345,9&lt;=IF($L345="",12,$L345),MOD(9-$K345,$N345)=0),$J345,0)))</f>
        <v>0</v>
      </c>
      <c r="X345" s="19" t="n">
        <f aca="false">IF(OR($M345="",$M345="ERR",$J345="",$K345="",$N345=""),0,IF($N345=0,IF(AND(OR(10=7,10=12),10&gt;=$K345,10&lt;=IF($L345="",12,$L345)),$J345,0),IF(AND(10&gt;=$K345,10&lt;=IF($L345="",12,$L345),MOD(10-$K345,$N345)=0),$J345,0)))</f>
        <v>0</v>
      </c>
      <c r="Y345" s="19" t="n">
        <f aca="false">IF(OR($M345="",$M345="ERR",$J345="",$K345="",$N345=""),0,IF($N345=0,IF(AND(OR(11=7,11=12),11&gt;=$K345,11&lt;=IF($L345="",12,$L345)),$J345,0),IF(AND(11&gt;=$K345,11&lt;=IF($L345="",12,$L345),MOD(11-$K345,$N345)=0),$J345,0)))</f>
        <v>0</v>
      </c>
      <c r="Z345" s="19" t="n">
        <f aca="false">IF(OR($M345="",$M345="ERR",$J345="",$K345="",$N345=""),0,IF($N345=0,IF(AND(OR(12=7,12=12),12&gt;=$K345,12&lt;=IF($L345="",12,$L345)),$J345,0),IF(AND(12&gt;=$K345,12&lt;=IF($L345="",12,$L345),MOD(12-$K345,$N345)=0),$J345,0)))</f>
        <v>0</v>
      </c>
      <c r="AA345" s="36" t="n">
        <f aca="false">SUM(O345:Z345)</f>
        <v>0</v>
      </c>
      <c r="AB345" s="15" t="str">
        <f aca="false">IF(AND($B345="",$D345="",$J345=""),"",IF($B345="","Falta código",IF(ISNA(MATCH($B345,LST_COD,0)),"Código no registrado en Trabajadores",IF($E345="","Concepto no está en el catálogo",IF($M345="ERR","Retención de otro empleador: Origen = Otro empleador",IF(OR($J345="",$K345=""),"Falta monto o mes",IF(OR($K345&lt;1,$K345&gt;12),"Mes inicio inválido",IF(AND($L345&lt;&gt;"",OR($L345&lt;$K345,$L345&gt;12)),"Mes fin inválido",IF($N345="","Falta frecuencia",IF(AND($G345&lt;&gt;"Otro empleador",SUMPRODUCT(($O345:$Z345&lt;&gt;0)*(((COLUMN($O345:$Z345)-14)&lt;INDEX(Trabajadores!$M$6:$M$105,MATCH($B345,LST_COD,0)))+((COLUMN($O345:$Z345)-14)&gt;INDEX(Trabajadores!$N$6:$N$105,MATCH($B345,LST_COD,0)))))&gt;0),"Aviso: hay meses fuera del periodo laboral","OK"))))))))))</f>
        <v/>
      </c>
    </row>
    <row r="346" customFormat="false" ht="15" hidden="false" customHeight="false" outlineLevel="0" collapsed="false">
      <c r="A346" s="23" t="n">
        <v>341</v>
      </c>
      <c r="B346" s="7"/>
      <c r="C346" s="35" t="str">
        <f aca="false">IF($B346="","",IFERROR(INDEX(Trabajadores!$D$6:$D$105,MATCH($B346,LST_COD,0)),"¿Código?"))</f>
        <v/>
      </c>
      <c r="D346" s="30"/>
      <c r="E346" s="9" t="str">
        <f aca="false">IF($D346="","",IFERROR(VLOOKUP($D346,CONC_TABLA,2,FALSE()),""))</f>
        <v/>
      </c>
      <c r="F346" s="9" t="str">
        <f aca="false">IF($D346="","",IFERROR(VLOOKUP($D346,CONC_TABLA,3,FALSE()),""))</f>
        <v/>
      </c>
      <c r="G346" s="30"/>
      <c r="H346" s="30"/>
      <c r="I346" s="30"/>
      <c r="J346" s="29"/>
      <c r="K346" s="28"/>
      <c r="L346" s="28"/>
      <c r="M346" s="9" t="str">
        <f aca="false">IF(OR($B346="",$E346=""),"",IF($E346="INA","INA",IF($G346="Otro empleador",IF($E346="RET","RETO",IF($E346="ORD","OTO","OTX")),IF($E346="RET","ERR",$E346))))</f>
        <v/>
      </c>
      <c r="N346" s="9" t="str">
        <f aca="false">IF($I346="","",IFERROR(VLOOKUP($I346,FREC_TABLA,2,FALSE()),""))</f>
        <v/>
      </c>
      <c r="O346" s="19" t="n">
        <f aca="false">IF(OR($M346="",$M346="ERR",$J346="",$K346="",$N346=""),0,IF($N346=0,IF(AND(OR(1=7,1=12),1&gt;=$K346,1&lt;=IF($L346="",12,$L346)),$J346,0),IF(AND(1&gt;=$K346,1&lt;=IF($L346="",12,$L346),MOD(1-$K346,$N346)=0),$J346,0)))</f>
        <v>0</v>
      </c>
      <c r="P346" s="19" t="n">
        <f aca="false">IF(OR($M346="",$M346="ERR",$J346="",$K346="",$N346=""),0,IF($N346=0,IF(AND(OR(2=7,2=12),2&gt;=$K346,2&lt;=IF($L346="",12,$L346)),$J346,0),IF(AND(2&gt;=$K346,2&lt;=IF($L346="",12,$L346),MOD(2-$K346,$N346)=0),$J346,0)))</f>
        <v>0</v>
      </c>
      <c r="Q346" s="19" t="n">
        <f aca="false">IF(OR($M346="",$M346="ERR",$J346="",$K346="",$N346=""),0,IF($N346=0,IF(AND(OR(3=7,3=12),3&gt;=$K346,3&lt;=IF($L346="",12,$L346)),$J346,0),IF(AND(3&gt;=$K346,3&lt;=IF($L346="",12,$L346),MOD(3-$K346,$N346)=0),$J346,0)))</f>
        <v>0</v>
      </c>
      <c r="R346" s="19" t="n">
        <f aca="false">IF(OR($M346="",$M346="ERR",$J346="",$K346="",$N346=""),0,IF($N346=0,IF(AND(OR(4=7,4=12),4&gt;=$K346,4&lt;=IF($L346="",12,$L346)),$J346,0),IF(AND(4&gt;=$K346,4&lt;=IF($L346="",12,$L346),MOD(4-$K346,$N346)=0),$J346,0)))</f>
        <v>0</v>
      </c>
      <c r="S346" s="19" t="n">
        <f aca="false">IF(OR($M346="",$M346="ERR",$J346="",$K346="",$N346=""),0,IF($N346=0,IF(AND(OR(5=7,5=12),5&gt;=$K346,5&lt;=IF($L346="",12,$L346)),$J346,0),IF(AND(5&gt;=$K346,5&lt;=IF($L346="",12,$L346),MOD(5-$K346,$N346)=0),$J346,0)))</f>
        <v>0</v>
      </c>
      <c r="T346" s="19" t="n">
        <f aca="false">IF(OR($M346="",$M346="ERR",$J346="",$K346="",$N346=""),0,IF($N346=0,IF(AND(OR(6=7,6=12),6&gt;=$K346,6&lt;=IF($L346="",12,$L346)),$J346,0),IF(AND(6&gt;=$K346,6&lt;=IF($L346="",12,$L346),MOD(6-$K346,$N346)=0),$J346,0)))</f>
        <v>0</v>
      </c>
      <c r="U346" s="19" t="n">
        <f aca="false">IF(OR($M346="",$M346="ERR",$J346="",$K346="",$N346=""),0,IF($N346=0,IF(AND(OR(7=7,7=12),7&gt;=$K346,7&lt;=IF($L346="",12,$L346)),$J346,0),IF(AND(7&gt;=$K346,7&lt;=IF($L346="",12,$L346),MOD(7-$K346,$N346)=0),$J346,0)))</f>
        <v>0</v>
      </c>
      <c r="V346" s="19" t="n">
        <f aca="false">IF(OR($M346="",$M346="ERR",$J346="",$K346="",$N346=""),0,IF($N346=0,IF(AND(OR(8=7,8=12),8&gt;=$K346,8&lt;=IF($L346="",12,$L346)),$J346,0),IF(AND(8&gt;=$K346,8&lt;=IF($L346="",12,$L346),MOD(8-$K346,$N346)=0),$J346,0)))</f>
        <v>0</v>
      </c>
      <c r="W346" s="19" t="n">
        <f aca="false">IF(OR($M346="",$M346="ERR",$J346="",$K346="",$N346=""),0,IF($N346=0,IF(AND(OR(9=7,9=12),9&gt;=$K346,9&lt;=IF($L346="",12,$L346)),$J346,0),IF(AND(9&gt;=$K346,9&lt;=IF($L346="",12,$L346),MOD(9-$K346,$N346)=0),$J346,0)))</f>
        <v>0</v>
      </c>
      <c r="X346" s="19" t="n">
        <f aca="false">IF(OR($M346="",$M346="ERR",$J346="",$K346="",$N346=""),0,IF($N346=0,IF(AND(OR(10=7,10=12),10&gt;=$K346,10&lt;=IF($L346="",12,$L346)),$J346,0),IF(AND(10&gt;=$K346,10&lt;=IF($L346="",12,$L346),MOD(10-$K346,$N346)=0),$J346,0)))</f>
        <v>0</v>
      </c>
      <c r="Y346" s="19" t="n">
        <f aca="false">IF(OR($M346="",$M346="ERR",$J346="",$K346="",$N346=""),0,IF($N346=0,IF(AND(OR(11=7,11=12),11&gt;=$K346,11&lt;=IF($L346="",12,$L346)),$J346,0),IF(AND(11&gt;=$K346,11&lt;=IF($L346="",12,$L346),MOD(11-$K346,$N346)=0),$J346,0)))</f>
        <v>0</v>
      </c>
      <c r="Z346" s="19" t="n">
        <f aca="false">IF(OR($M346="",$M346="ERR",$J346="",$K346="",$N346=""),0,IF($N346=0,IF(AND(OR(12=7,12=12),12&gt;=$K346,12&lt;=IF($L346="",12,$L346)),$J346,0),IF(AND(12&gt;=$K346,12&lt;=IF($L346="",12,$L346),MOD(12-$K346,$N346)=0),$J346,0)))</f>
        <v>0</v>
      </c>
      <c r="AA346" s="36" t="n">
        <f aca="false">SUM(O346:Z346)</f>
        <v>0</v>
      </c>
      <c r="AB346" s="15" t="str">
        <f aca="false">IF(AND($B346="",$D346="",$J346=""),"",IF($B346="","Falta código",IF(ISNA(MATCH($B346,LST_COD,0)),"Código no registrado en Trabajadores",IF($E346="","Concepto no está en el catálogo",IF($M346="ERR","Retención de otro empleador: Origen = Otro empleador",IF(OR($J346="",$K346=""),"Falta monto o mes",IF(OR($K346&lt;1,$K346&gt;12),"Mes inicio inválido",IF(AND($L346&lt;&gt;"",OR($L346&lt;$K346,$L346&gt;12)),"Mes fin inválido",IF($N346="","Falta frecuencia",IF(AND($G346&lt;&gt;"Otro empleador",SUMPRODUCT(($O346:$Z346&lt;&gt;0)*(((COLUMN($O346:$Z346)-14)&lt;INDEX(Trabajadores!$M$6:$M$105,MATCH($B346,LST_COD,0)))+((COLUMN($O346:$Z346)-14)&gt;INDEX(Trabajadores!$N$6:$N$105,MATCH($B346,LST_COD,0)))))&gt;0),"Aviso: hay meses fuera del periodo laboral","OK"))))))))))</f>
        <v/>
      </c>
    </row>
    <row r="347" customFormat="false" ht="15" hidden="false" customHeight="false" outlineLevel="0" collapsed="false">
      <c r="A347" s="23" t="n">
        <v>342</v>
      </c>
      <c r="B347" s="7"/>
      <c r="C347" s="35" t="str">
        <f aca="false">IF($B347="","",IFERROR(INDEX(Trabajadores!$D$6:$D$105,MATCH($B347,LST_COD,0)),"¿Código?"))</f>
        <v/>
      </c>
      <c r="D347" s="30"/>
      <c r="E347" s="9" t="str">
        <f aca="false">IF($D347="","",IFERROR(VLOOKUP($D347,CONC_TABLA,2,FALSE()),""))</f>
        <v/>
      </c>
      <c r="F347" s="9" t="str">
        <f aca="false">IF($D347="","",IFERROR(VLOOKUP($D347,CONC_TABLA,3,FALSE()),""))</f>
        <v/>
      </c>
      <c r="G347" s="30"/>
      <c r="H347" s="30"/>
      <c r="I347" s="30"/>
      <c r="J347" s="29"/>
      <c r="K347" s="28"/>
      <c r="L347" s="28"/>
      <c r="M347" s="9" t="str">
        <f aca="false">IF(OR($B347="",$E347=""),"",IF($E347="INA","INA",IF($G347="Otro empleador",IF($E347="RET","RETO",IF($E347="ORD","OTO","OTX")),IF($E347="RET","ERR",$E347))))</f>
        <v/>
      </c>
      <c r="N347" s="9" t="str">
        <f aca="false">IF($I347="","",IFERROR(VLOOKUP($I347,FREC_TABLA,2,FALSE()),""))</f>
        <v/>
      </c>
      <c r="O347" s="19" t="n">
        <f aca="false">IF(OR($M347="",$M347="ERR",$J347="",$K347="",$N347=""),0,IF($N347=0,IF(AND(OR(1=7,1=12),1&gt;=$K347,1&lt;=IF($L347="",12,$L347)),$J347,0),IF(AND(1&gt;=$K347,1&lt;=IF($L347="",12,$L347),MOD(1-$K347,$N347)=0),$J347,0)))</f>
        <v>0</v>
      </c>
      <c r="P347" s="19" t="n">
        <f aca="false">IF(OR($M347="",$M347="ERR",$J347="",$K347="",$N347=""),0,IF($N347=0,IF(AND(OR(2=7,2=12),2&gt;=$K347,2&lt;=IF($L347="",12,$L347)),$J347,0),IF(AND(2&gt;=$K347,2&lt;=IF($L347="",12,$L347),MOD(2-$K347,$N347)=0),$J347,0)))</f>
        <v>0</v>
      </c>
      <c r="Q347" s="19" t="n">
        <f aca="false">IF(OR($M347="",$M347="ERR",$J347="",$K347="",$N347=""),0,IF($N347=0,IF(AND(OR(3=7,3=12),3&gt;=$K347,3&lt;=IF($L347="",12,$L347)),$J347,0),IF(AND(3&gt;=$K347,3&lt;=IF($L347="",12,$L347),MOD(3-$K347,$N347)=0),$J347,0)))</f>
        <v>0</v>
      </c>
      <c r="R347" s="19" t="n">
        <f aca="false">IF(OR($M347="",$M347="ERR",$J347="",$K347="",$N347=""),0,IF($N347=0,IF(AND(OR(4=7,4=12),4&gt;=$K347,4&lt;=IF($L347="",12,$L347)),$J347,0),IF(AND(4&gt;=$K347,4&lt;=IF($L347="",12,$L347),MOD(4-$K347,$N347)=0),$J347,0)))</f>
        <v>0</v>
      </c>
      <c r="S347" s="19" t="n">
        <f aca="false">IF(OR($M347="",$M347="ERR",$J347="",$K347="",$N347=""),0,IF($N347=0,IF(AND(OR(5=7,5=12),5&gt;=$K347,5&lt;=IF($L347="",12,$L347)),$J347,0),IF(AND(5&gt;=$K347,5&lt;=IF($L347="",12,$L347),MOD(5-$K347,$N347)=0),$J347,0)))</f>
        <v>0</v>
      </c>
      <c r="T347" s="19" t="n">
        <f aca="false">IF(OR($M347="",$M347="ERR",$J347="",$K347="",$N347=""),0,IF($N347=0,IF(AND(OR(6=7,6=12),6&gt;=$K347,6&lt;=IF($L347="",12,$L347)),$J347,0),IF(AND(6&gt;=$K347,6&lt;=IF($L347="",12,$L347),MOD(6-$K347,$N347)=0),$J347,0)))</f>
        <v>0</v>
      </c>
      <c r="U347" s="19" t="n">
        <f aca="false">IF(OR($M347="",$M347="ERR",$J347="",$K347="",$N347=""),0,IF($N347=0,IF(AND(OR(7=7,7=12),7&gt;=$K347,7&lt;=IF($L347="",12,$L347)),$J347,0),IF(AND(7&gt;=$K347,7&lt;=IF($L347="",12,$L347),MOD(7-$K347,$N347)=0),$J347,0)))</f>
        <v>0</v>
      </c>
      <c r="V347" s="19" t="n">
        <f aca="false">IF(OR($M347="",$M347="ERR",$J347="",$K347="",$N347=""),0,IF($N347=0,IF(AND(OR(8=7,8=12),8&gt;=$K347,8&lt;=IF($L347="",12,$L347)),$J347,0),IF(AND(8&gt;=$K347,8&lt;=IF($L347="",12,$L347),MOD(8-$K347,$N347)=0),$J347,0)))</f>
        <v>0</v>
      </c>
      <c r="W347" s="19" t="n">
        <f aca="false">IF(OR($M347="",$M347="ERR",$J347="",$K347="",$N347=""),0,IF($N347=0,IF(AND(OR(9=7,9=12),9&gt;=$K347,9&lt;=IF($L347="",12,$L347)),$J347,0),IF(AND(9&gt;=$K347,9&lt;=IF($L347="",12,$L347),MOD(9-$K347,$N347)=0),$J347,0)))</f>
        <v>0</v>
      </c>
      <c r="X347" s="19" t="n">
        <f aca="false">IF(OR($M347="",$M347="ERR",$J347="",$K347="",$N347=""),0,IF($N347=0,IF(AND(OR(10=7,10=12),10&gt;=$K347,10&lt;=IF($L347="",12,$L347)),$J347,0),IF(AND(10&gt;=$K347,10&lt;=IF($L347="",12,$L347),MOD(10-$K347,$N347)=0),$J347,0)))</f>
        <v>0</v>
      </c>
      <c r="Y347" s="19" t="n">
        <f aca="false">IF(OR($M347="",$M347="ERR",$J347="",$K347="",$N347=""),0,IF($N347=0,IF(AND(OR(11=7,11=12),11&gt;=$K347,11&lt;=IF($L347="",12,$L347)),$J347,0),IF(AND(11&gt;=$K347,11&lt;=IF($L347="",12,$L347),MOD(11-$K347,$N347)=0),$J347,0)))</f>
        <v>0</v>
      </c>
      <c r="Z347" s="19" t="n">
        <f aca="false">IF(OR($M347="",$M347="ERR",$J347="",$K347="",$N347=""),0,IF($N347=0,IF(AND(OR(12=7,12=12),12&gt;=$K347,12&lt;=IF($L347="",12,$L347)),$J347,0),IF(AND(12&gt;=$K347,12&lt;=IF($L347="",12,$L347),MOD(12-$K347,$N347)=0),$J347,0)))</f>
        <v>0</v>
      </c>
      <c r="AA347" s="36" t="n">
        <f aca="false">SUM(O347:Z347)</f>
        <v>0</v>
      </c>
      <c r="AB347" s="15" t="str">
        <f aca="false">IF(AND($B347="",$D347="",$J347=""),"",IF($B347="","Falta código",IF(ISNA(MATCH($B347,LST_COD,0)),"Código no registrado en Trabajadores",IF($E347="","Concepto no está en el catálogo",IF($M347="ERR","Retención de otro empleador: Origen = Otro empleador",IF(OR($J347="",$K347=""),"Falta monto o mes",IF(OR($K347&lt;1,$K347&gt;12),"Mes inicio inválido",IF(AND($L347&lt;&gt;"",OR($L347&lt;$K347,$L347&gt;12)),"Mes fin inválido",IF($N347="","Falta frecuencia",IF(AND($G347&lt;&gt;"Otro empleador",SUMPRODUCT(($O347:$Z347&lt;&gt;0)*(((COLUMN($O347:$Z347)-14)&lt;INDEX(Trabajadores!$M$6:$M$105,MATCH($B347,LST_COD,0)))+((COLUMN($O347:$Z347)-14)&gt;INDEX(Trabajadores!$N$6:$N$105,MATCH($B347,LST_COD,0)))))&gt;0),"Aviso: hay meses fuera del periodo laboral","OK"))))))))))</f>
        <v/>
      </c>
    </row>
    <row r="348" customFormat="false" ht="15" hidden="false" customHeight="false" outlineLevel="0" collapsed="false">
      <c r="A348" s="23" t="n">
        <v>343</v>
      </c>
      <c r="B348" s="7"/>
      <c r="C348" s="35" t="str">
        <f aca="false">IF($B348="","",IFERROR(INDEX(Trabajadores!$D$6:$D$105,MATCH($B348,LST_COD,0)),"¿Código?"))</f>
        <v/>
      </c>
      <c r="D348" s="30"/>
      <c r="E348" s="9" t="str">
        <f aca="false">IF($D348="","",IFERROR(VLOOKUP($D348,CONC_TABLA,2,FALSE()),""))</f>
        <v/>
      </c>
      <c r="F348" s="9" t="str">
        <f aca="false">IF($D348="","",IFERROR(VLOOKUP($D348,CONC_TABLA,3,FALSE()),""))</f>
        <v/>
      </c>
      <c r="G348" s="30"/>
      <c r="H348" s="30"/>
      <c r="I348" s="30"/>
      <c r="J348" s="29"/>
      <c r="K348" s="28"/>
      <c r="L348" s="28"/>
      <c r="M348" s="9" t="str">
        <f aca="false">IF(OR($B348="",$E348=""),"",IF($E348="INA","INA",IF($G348="Otro empleador",IF($E348="RET","RETO",IF($E348="ORD","OTO","OTX")),IF($E348="RET","ERR",$E348))))</f>
        <v/>
      </c>
      <c r="N348" s="9" t="str">
        <f aca="false">IF($I348="","",IFERROR(VLOOKUP($I348,FREC_TABLA,2,FALSE()),""))</f>
        <v/>
      </c>
      <c r="O348" s="19" t="n">
        <f aca="false">IF(OR($M348="",$M348="ERR",$J348="",$K348="",$N348=""),0,IF($N348=0,IF(AND(OR(1=7,1=12),1&gt;=$K348,1&lt;=IF($L348="",12,$L348)),$J348,0),IF(AND(1&gt;=$K348,1&lt;=IF($L348="",12,$L348),MOD(1-$K348,$N348)=0),$J348,0)))</f>
        <v>0</v>
      </c>
      <c r="P348" s="19" t="n">
        <f aca="false">IF(OR($M348="",$M348="ERR",$J348="",$K348="",$N348=""),0,IF($N348=0,IF(AND(OR(2=7,2=12),2&gt;=$K348,2&lt;=IF($L348="",12,$L348)),$J348,0),IF(AND(2&gt;=$K348,2&lt;=IF($L348="",12,$L348),MOD(2-$K348,$N348)=0),$J348,0)))</f>
        <v>0</v>
      </c>
      <c r="Q348" s="19" t="n">
        <f aca="false">IF(OR($M348="",$M348="ERR",$J348="",$K348="",$N348=""),0,IF($N348=0,IF(AND(OR(3=7,3=12),3&gt;=$K348,3&lt;=IF($L348="",12,$L348)),$J348,0),IF(AND(3&gt;=$K348,3&lt;=IF($L348="",12,$L348),MOD(3-$K348,$N348)=0),$J348,0)))</f>
        <v>0</v>
      </c>
      <c r="R348" s="19" t="n">
        <f aca="false">IF(OR($M348="",$M348="ERR",$J348="",$K348="",$N348=""),0,IF($N348=0,IF(AND(OR(4=7,4=12),4&gt;=$K348,4&lt;=IF($L348="",12,$L348)),$J348,0),IF(AND(4&gt;=$K348,4&lt;=IF($L348="",12,$L348),MOD(4-$K348,$N348)=0),$J348,0)))</f>
        <v>0</v>
      </c>
      <c r="S348" s="19" t="n">
        <f aca="false">IF(OR($M348="",$M348="ERR",$J348="",$K348="",$N348=""),0,IF($N348=0,IF(AND(OR(5=7,5=12),5&gt;=$K348,5&lt;=IF($L348="",12,$L348)),$J348,0),IF(AND(5&gt;=$K348,5&lt;=IF($L348="",12,$L348),MOD(5-$K348,$N348)=0),$J348,0)))</f>
        <v>0</v>
      </c>
      <c r="T348" s="19" t="n">
        <f aca="false">IF(OR($M348="",$M348="ERR",$J348="",$K348="",$N348=""),0,IF($N348=0,IF(AND(OR(6=7,6=12),6&gt;=$K348,6&lt;=IF($L348="",12,$L348)),$J348,0),IF(AND(6&gt;=$K348,6&lt;=IF($L348="",12,$L348),MOD(6-$K348,$N348)=0),$J348,0)))</f>
        <v>0</v>
      </c>
      <c r="U348" s="19" t="n">
        <f aca="false">IF(OR($M348="",$M348="ERR",$J348="",$K348="",$N348=""),0,IF($N348=0,IF(AND(OR(7=7,7=12),7&gt;=$K348,7&lt;=IF($L348="",12,$L348)),$J348,0),IF(AND(7&gt;=$K348,7&lt;=IF($L348="",12,$L348),MOD(7-$K348,$N348)=0),$J348,0)))</f>
        <v>0</v>
      </c>
      <c r="V348" s="19" t="n">
        <f aca="false">IF(OR($M348="",$M348="ERR",$J348="",$K348="",$N348=""),0,IF($N348=0,IF(AND(OR(8=7,8=12),8&gt;=$K348,8&lt;=IF($L348="",12,$L348)),$J348,0),IF(AND(8&gt;=$K348,8&lt;=IF($L348="",12,$L348),MOD(8-$K348,$N348)=0),$J348,0)))</f>
        <v>0</v>
      </c>
      <c r="W348" s="19" t="n">
        <f aca="false">IF(OR($M348="",$M348="ERR",$J348="",$K348="",$N348=""),0,IF($N348=0,IF(AND(OR(9=7,9=12),9&gt;=$K348,9&lt;=IF($L348="",12,$L348)),$J348,0),IF(AND(9&gt;=$K348,9&lt;=IF($L348="",12,$L348),MOD(9-$K348,$N348)=0),$J348,0)))</f>
        <v>0</v>
      </c>
      <c r="X348" s="19" t="n">
        <f aca="false">IF(OR($M348="",$M348="ERR",$J348="",$K348="",$N348=""),0,IF($N348=0,IF(AND(OR(10=7,10=12),10&gt;=$K348,10&lt;=IF($L348="",12,$L348)),$J348,0),IF(AND(10&gt;=$K348,10&lt;=IF($L348="",12,$L348),MOD(10-$K348,$N348)=0),$J348,0)))</f>
        <v>0</v>
      </c>
      <c r="Y348" s="19" t="n">
        <f aca="false">IF(OR($M348="",$M348="ERR",$J348="",$K348="",$N348=""),0,IF($N348=0,IF(AND(OR(11=7,11=12),11&gt;=$K348,11&lt;=IF($L348="",12,$L348)),$J348,0),IF(AND(11&gt;=$K348,11&lt;=IF($L348="",12,$L348),MOD(11-$K348,$N348)=0),$J348,0)))</f>
        <v>0</v>
      </c>
      <c r="Z348" s="19" t="n">
        <f aca="false">IF(OR($M348="",$M348="ERR",$J348="",$K348="",$N348=""),0,IF($N348=0,IF(AND(OR(12=7,12=12),12&gt;=$K348,12&lt;=IF($L348="",12,$L348)),$J348,0),IF(AND(12&gt;=$K348,12&lt;=IF($L348="",12,$L348),MOD(12-$K348,$N348)=0),$J348,0)))</f>
        <v>0</v>
      </c>
      <c r="AA348" s="36" t="n">
        <f aca="false">SUM(O348:Z348)</f>
        <v>0</v>
      </c>
      <c r="AB348" s="15" t="str">
        <f aca="false">IF(AND($B348="",$D348="",$J348=""),"",IF($B348="","Falta código",IF(ISNA(MATCH($B348,LST_COD,0)),"Código no registrado en Trabajadores",IF($E348="","Concepto no está en el catálogo",IF($M348="ERR","Retención de otro empleador: Origen = Otro empleador",IF(OR($J348="",$K348=""),"Falta monto o mes",IF(OR($K348&lt;1,$K348&gt;12),"Mes inicio inválido",IF(AND($L348&lt;&gt;"",OR($L348&lt;$K348,$L348&gt;12)),"Mes fin inválido",IF($N348="","Falta frecuencia",IF(AND($G348&lt;&gt;"Otro empleador",SUMPRODUCT(($O348:$Z348&lt;&gt;0)*(((COLUMN($O348:$Z348)-14)&lt;INDEX(Trabajadores!$M$6:$M$105,MATCH($B348,LST_COD,0)))+((COLUMN($O348:$Z348)-14)&gt;INDEX(Trabajadores!$N$6:$N$105,MATCH($B348,LST_COD,0)))))&gt;0),"Aviso: hay meses fuera del periodo laboral","OK"))))))))))</f>
        <v/>
      </c>
    </row>
    <row r="349" customFormat="false" ht="15" hidden="false" customHeight="false" outlineLevel="0" collapsed="false">
      <c r="A349" s="23" t="n">
        <v>344</v>
      </c>
      <c r="B349" s="7"/>
      <c r="C349" s="35" t="str">
        <f aca="false">IF($B349="","",IFERROR(INDEX(Trabajadores!$D$6:$D$105,MATCH($B349,LST_COD,0)),"¿Código?"))</f>
        <v/>
      </c>
      <c r="D349" s="30"/>
      <c r="E349" s="9" t="str">
        <f aca="false">IF($D349="","",IFERROR(VLOOKUP($D349,CONC_TABLA,2,FALSE()),""))</f>
        <v/>
      </c>
      <c r="F349" s="9" t="str">
        <f aca="false">IF($D349="","",IFERROR(VLOOKUP($D349,CONC_TABLA,3,FALSE()),""))</f>
        <v/>
      </c>
      <c r="G349" s="30"/>
      <c r="H349" s="30"/>
      <c r="I349" s="30"/>
      <c r="J349" s="29"/>
      <c r="K349" s="28"/>
      <c r="L349" s="28"/>
      <c r="M349" s="9" t="str">
        <f aca="false">IF(OR($B349="",$E349=""),"",IF($E349="INA","INA",IF($G349="Otro empleador",IF($E349="RET","RETO",IF($E349="ORD","OTO","OTX")),IF($E349="RET","ERR",$E349))))</f>
        <v/>
      </c>
      <c r="N349" s="9" t="str">
        <f aca="false">IF($I349="","",IFERROR(VLOOKUP($I349,FREC_TABLA,2,FALSE()),""))</f>
        <v/>
      </c>
      <c r="O349" s="19" t="n">
        <f aca="false">IF(OR($M349="",$M349="ERR",$J349="",$K349="",$N349=""),0,IF($N349=0,IF(AND(OR(1=7,1=12),1&gt;=$K349,1&lt;=IF($L349="",12,$L349)),$J349,0),IF(AND(1&gt;=$K349,1&lt;=IF($L349="",12,$L349),MOD(1-$K349,$N349)=0),$J349,0)))</f>
        <v>0</v>
      </c>
      <c r="P349" s="19" t="n">
        <f aca="false">IF(OR($M349="",$M349="ERR",$J349="",$K349="",$N349=""),0,IF($N349=0,IF(AND(OR(2=7,2=12),2&gt;=$K349,2&lt;=IF($L349="",12,$L349)),$J349,0),IF(AND(2&gt;=$K349,2&lt;=IF($L349="",12,$L349),MOD(2-$K349,$N349)=0),$J349,0)))</f>
        <v>0</v>
      </c>
      <c r="Q349" s="19" t="n">
        <f aca="false">IF(OR($M349="",$M349="ERR",$J349="",$K349="",$N349=""),0,IF($N349=0,IF(AND(OR(3=7,3=12),3&gt;=$K349,3&lt;=IF($L349="",12,$L349)),$J349,0),IF(AND(3&gt;=$K349,3&lt;=IF($L349="",12,$L349),MOD(3-$K349,$N349)=0),$J349,0)))</f>
        <v>0</v>
      </c>
      <c r="R349" s="19" t="n">
        <f aca="false">IF(OR($M349="",$M349="ERR",$J349="",$K349="",$N349=""),0,IF($N349=0,IF(AND(OR(4=7,4=12),4&gt;=$K349,4&lt;=IF($L349="",12,$L349)),$J349,0),IF(AND(4&gt;=$K349,4&lt;=IF($L349="",12,$L349),MOD(4-$K349,$N349)=0),$J349,0)))</f>
        <v>0</v>
      </c>
      <c r="S349" s="19" t="n">
        <f aca="false">IF(OR($M349="",$M349="ERR",$J349="",$K349="",$N349=""),0,IF($N349=0,IF(AND(OR(5=7,5=12),5&gt;=$K349,5&lt;=IF($L349="",12,$L349)),$J349,0),IF(AND(5&gt;=$K349,5&lt;=IF($L349="",12,$L349),MOD(5-$K349,$N349)=0),$J349,0)))</f>
        <v>0</v>
      </c>
      <c r="T349" s="19" t="n">
        <f aca="false">IF(OR($M349="",$M349="ERR",$J349="",$K349="",$N349=""),0,IF($N349=0,IF(AND(OR(6=7,6=12),6&gt;=$K349,6&lt;=IF($L349="",12,$L349)),$J349,0),IF(AND(6&gt;=$K349,6&lt;=IF($L349="",12,$L349),MOD(6-$K349,$N349)=0),$J349,0)))</f>
        <v>0</v>
      </c>
      <c r="U349" s="19" t="n">
        <f aca="false">IF(OR($M349="",$M349="ERR",$J349="",$K349="",$N349=""),0,IF($N349=0,IF(AND(OR(7=7,7=12),7&gt;=$K349,7&lt;=IF($L349="",12,$L349)),$J349,0),IF(AND(7&gt;=$K349,7&lt;=IF($L349="",12,$L349),MOD(7-$K349,$N349)=0),$J349,0)))</f>
        <v>0</v>
      </c>
      <c r="V349" s="19" t="n">
        <f aca="false">IF(OR($M349="",$M349="ERR",$J349="",$K349="",$N349=""),0,IF($N349=0,IF(AND(OR(8=7,8=12),8&gt;=$K349,8&lt;=IF($L349="",12,$L349)),$J349,0),IF(AND(8&gt;=$K349,8&lt;=IF($L349="",12,$L349),MOD(8-$K349,$N349)=0),$J349,0)))</f>
        <v>0</v>
      </c>
      <c r="W349" s="19" t="n">
        <f aca="false">IF(OR($M349="",$M349="ERR",$J349="",$K349="",$N349=""),0,IF($N349=0,IF(AND(OR(9=7,9=12),9&gt;=$K349,9&lt;=IF($L349="",12,$L349)),$J349,0),IF(AND(9&gt;=$K349,9&lt;=IF($L349="",12,$L349),MOD(9-$K349,$N349)=0),$J349,0)))</f>
        <v>0</v>
      </c>
      <c r="X349" s="19" t="n">
        <f aca="false">IF(OR($M349="",$M349="ERR",$J349="",$K349="",$N349=""),0,IF($N349=0,IF(AND(OR(10=7,10=12),10&gt;=$K349,10&lt;=IF($L349="",12,$L349)),$J349,0),IF(AND(10&gt;=$K349,10&lt;=IF($L349="",12,$L349),MOD(10-$K349,$N349)=0),$J349,0)))</f>
        <v>0</v>
      </c>
      <c r="Y349" s="19" t="n">
        <f aca="false">IF(OR($M349="",$M349="ERR",$J349="",$K349="",$N349=""),0,IF($N349=0,IF(AND(OR(11=7,11=12),11&gt;=$K349,11&lt;=IF($L349="",12,$L349)),$J349,0),IF(AND(11&gt;=$K349,11&lt;=IF($L349="",12,$L349),MOD(11-$K349,$N349)=0),$J349,0)))</f>
        <v>0</v>
      </c>
      <c r="Z349" s="19" t="n">
        <f aca="false">IF(OR($M349="",$M349="ERR",$J349="",$K349="",$N349=""),0,IF($N349=0,IF(AND(OR(12=7,12=12),12&gt;=$K349,12&lt;=IF($L349="",12,$L349)),$J349,0),IF(AND(12&gt;=$K349,12&lt;=IF($L349="",12,$L349),MOD(12-$K349,$N349)=0),$J349,0)))</f>
        <v>0</v>
      </c>
      <c r="AA349" s="36" t="n">
        <f aca="false">SUM(O349:Z349)</f>
        <v>0</v>
      </c>
      <c r="AB349" s="15" t="str">
        <f aca="false">IF(AND($B349="",$D349="",$J349=""),"",IF($B349="","Falta código",IF(ISNA(MATCH($B349,LST_COD,0)),"Código no registrado en Trabajadores",IF($E349="","Concepto no está en el catálogo",IF($M349="ERR","Retención de otro empleador: Origen = Otro empleador",IF(OR($J349="",$K349=""),"Falta monto o mes",IF(OR($K349&lt;1,$K349&gt;12),"Mes inicio inválido",IF(AND($L349&lt;&gt;"",OR($L349&lt;$K349,$L349&gt;12)),"Mes fin inválido",IF($N349="","Falta frecuencia",IF(AND($G349&lt;&gt;"Otro empleador",SUMPRODUCT(($O349:$Z349&lt;&gt;0)*(((COLUMN($O349:$Z349)-14)&lt;INDEX(Trabajadores!$M$6:$M$105,MATCH($B349,LST_COD,0)))+((COLUMN($O349:$Z349)-14)&gt;INDEX(Trabajadores!$N$6:$N$105,MATCH($B349,LST_COD,0)))))&gt;0),"Aviso: hay meses fuera del periodo laboral","OK"))))))))))</f>
        <v/>
      </c>
    </row>
    <row r="350" customFormat="false" ht="15" hidden="false" customHeight="false" outlineLevel="0" collapsed="false">
      <c r="A350" s="23" t="n">
        <v>345</v>
      </c>
      <c r="B350" s="7"/>
      <c r="C350" s="35" t="str">
        <f aca="false">IF($B350="","",IFERROR(INDEX(Trabajadores!$D$6:$D$105,MATCH($B350,LST_COD,0)),"¿Código?"))</f>
        <v/>
      </c>
      <c r="D350" s="30"/>
      <c r="E350" s="9" t="str">
        <f aca="false">IF($D350="","",IFERROR(VLOOKUP($D350,CONC_TABLA,2,FALSE()),""))</f>
        <v/>
      </c>
      <c r="F350" s="9" t="str">
        <f aca="false">IF($D350="","",IFERROR(VLOOKUP($D350,CONC_TABLA,3,FALSE()),""))</f>
        <v/>
      </c>
      <c r="G350" s="30"/>
      <c r="H350" s="30"/>
      <c r="I350" s="30"/>
      <c r="J350" s="29"/>
      <c r="K350" s="28"/>
      <c r="L350" s="28"/>
      <c r="M350" s="9" t="str">
        <f aca="false">IF(OR($B350="",$E350=""),"",IF($E350="INA","INA",IF($G350="Otro empleador",IF($E350="RET","RETO",IF($E350="ORD","OTO","OTX")),IF($E350="RET","ERR",$E350))))</f>
        <v/>
      </c>
      <c r="N350" s="9" t="str">
        <f aca="false">IF($I350="","",IFERROR(VLOOKUP($I350,FREC_TABLA,2,FALSE()),""))</f>
        <v/>
      </c>
      <c r="O350" s="19" t="n">
        <f aca="false">IF(OR($M350="",$M350="ERR",$J350="",$K350="",$N350=""),0,IF($N350=0,IF(AND(OR(1=7,1=12),1&gt;=$K350,1&lt;=IF($L350="",12,$L350)),$J350,0),IF(AND(1&gt;=$K350,1&lt;=IF($L350="",12,$L350),MOD(1-$K350,$N350)=0),$J350,0)))</f>
        <v>0</v>
      </c>
      <c r="P350" s="19" t="n">
        <f aca="false">IF(OR($M350="",$M350="ERR",$J350="",$K350="",$N350=""),0,IF($N350=0,IF(AND(OR(2=7,2=12),2&gt;=$K350,2&lt;=IF($L350="",12,$L350)),$J350,0),IF(AND(2&gt;=$K350,2&lt;=IF($L350="",12,$L350),MOD(2-$K350,$N350)=0),$J350,0)))</f>
        <v>0</v>
      </c>
      <c r="Q350" s="19" t="n">
        <f aca="false">IF(OR($M350="",$M350="ERR",$J350="",$K350="",$N350=""),0,IF($N350=0,IF(AND(OR(3=7,3=12),3&gt;=$K350,3&lt;=IF($L350="",12,$L350)),$J350,0),IF(AND(3&gt;=$K350,3&lt;=IF($L350="",12,$L350),MOD(3-$K350,$N350)=0),$J350,0)))</f>
        <v>0</v>
      </c>
      <c r="R350" s="19" t="n">
        <f aca="false">IF(OR($M350="",$M350="ERR",$J350="",$K350="",$N350=""),0,IF($N350=0,IF(AND(OR(4=7,4=12),4&gt;=$K350,4&lt;=IF($L350="",12,$L350)),$J350,0),IF(AND(4&gt;=$K350,4&lt;=IF($L350="",12,$L350),MOD(4-$K350,$N350)=0),$J350,0)))</f>
        <v>0</v>
      </c>
      <c r="S350" s="19" t="n">
        <f aca="false">IF(OR($M350="",$M350="ERR",$J350="",$K350="",$N350=""),0,IF($N350=0,IF(AND(OR(5=7,5=12),5&gt;=$K350,5&lt;=IF($L350="",12,$L350)),$J350,0),IF(AND(5&gt;=$K350,5&lt;=IF($L350="",12,$L350),MOD(5-$K350,$N350)=0),$J350,0)))</f>
        <v>0</v>
      </c>
      <c r="T350" s="19" t="n">
        <f aca="false">IF(OR($M350="",$M350="ERR",$J350="",$K350="",$N350=""),0,IF($N350=0,IF(AND(OR(6=7,6=12),6&gt;=$K350,6&lt;=IF($L350="",12,$L350)),$J350,0),IF(AND(6&gt;=$K350,6&lt;=IF($L350="",12,$L350),MOD(6-$K350,$N350)=0),$J350,0)))</f>
        <v>0</v>
      </c>
      <c r="U350" s="19" t="n">
        <f aca="false">IF(OR($M350="",$M350="ERR",$J350="",$K350="",$N350=""),0,IF($N350=0,IF(AND(OR(7=7,7=12),7&gt;=$K350,7&lt;=IF($L350="",12,$L350)),$J350,0),IF(AND(7&gt;=$K350,7&lt;=IF($L350="",12,$L350),MOD(7-$K350,$N350)=0),$J350,0)))</f>
        <v>0</v>
      </c>
      <c r="V350" s="19" t="n">
        <f aca="false">IF(OR($M350="",$M350="ERR",$J350="",$K350="",$N350=""),0,IF($N350=0,IF(AND(OR(8=7,8=12),8&gt;=$K350,8&lt;=IF($L350="",12,$L350)),$J350,0),IF(AND(8&gt;=$K350,8&lt;=IF($L350="",12,$L350),MOD(8-$K350,$N350)=0),$J350,0)))</f>
        <v>0</v>
      </c>
      <c r="W350" s="19" t="n">
        <f aca="false">IF(OR($M350="",$M350="ERR",$J350="",$K350="",$N350=""),0,IF($N350=0,IF(AND(OR(9=7,9=12),9&gt;=$K350,9&lt;=IF($L350="",12,$L350)),$J350,0),IF(AND(9&gt;=$K350,9&lt;=IF($L350="",12,$L350),MOD(9-$K350,$N350)=0),$J350,0)))</f>
        <v>0</v>
      </c>
      <c r="X350" s="19" t="n">
        <f aca="false">IF(OR($M350="",$M350="ERR",$J350="",$K350="",$N350=""),0,IF($N350=0,IF(AND(OR(10=7,10=12),10&gt;=$K350,10&lt;=IF($L350="",12,$L350)),$J350,0),IF(AND(10&gt;=$K350,10&lt;=IF($L350="",12,$L350),MOD(10-$K350,$N350)=0),$J350,0)))</f>
        <v>0</v>
      </c>
      <c r="Y350" s="19" t="n">
        <f aca="false">IF(OR($M350="",$M350="ERR",$J350="",$K350="",$N350=""),0,IF($N350=0,IF(AND(OR(11=7,11=12),11&gt;=$K350,11&lt;=IF($L350="",12,$L350)),$J350,0),IF(AND(11&gt;=$K350,11&lt;=IF($L350="",12,$L350),MOD(11-$K350,$N350)=0),$J350,0)))</f>
        <v>0</v>
      </c>
      <c r="Z350" s="19" t="n">
        <f aca="false">IF(OR($M350="",$M350="ERR",$J350="",$K350="",$N350=""),0,IF($N350=0,IF(AND(OR(12=7,12=12),12&gt;=$K350,12&lt;=IF($L350="",12,$L350)),$J350,0),IF(AND(12&gt;=$K350,12&lt;=IF($L350="",12,$L350),MOD(12-$K350,$N350)=0),$J350,0)))</f>
        <v>0</v>
      </c>
      <c r="AA350" s="36" t="n">
        <f aca="false">SUM(O350:Z350)</f>
        <v>0</v>
      </c>
      <c r="AB350" s="15" t="str">
        <f aca="false">IF(AND($B350="",$D350="",$J350=""),"",IF($B350="","Falta código",IF(ISNA(MATCH($B350,LST_COD,0)),"Código no registrado en Trabajadores",IF($E350="","Concepto no está en el catálogo",IF($M350="ERR","Retención de otro empleador: Origen = Otro empleador",IF(OR($J350="",$K350=""),"Falta monto o mes",IF(OR($K350&lt;1,$K350&gt;12),"Mes inicio inválido",IF(AND($L350&lt;&gt;"",OR($L350&lt;$K350,$L350&gt;12)),"Mes fin inválido",IF($N350="","Falta frecuencia",IF(AND($G350&lt;&gt;"Otro empleador",SUMPRODUCT(($O350:$Z350&lt;&gt;0)*(((COLUMN($O350:$Z350)-14)&lt;INDEX(Trabajadores!$M$6:$M$105,MATCH($B350,LST_COD,0)))+((COLUMN($O350:$Z350)-14)&gt;INDEX(Trabajadores!$N$6:$N$105,MATCH($B350,LST_COD,0)))))&gt;0),"Aviso: hay meses fuera del periodo laboral","OK"))))))))))</f>
        <v/>
      </c>
    </row>
    <row r="351" customFormat="false" ht="15" hidden="false" customHeight="false" outlineLevel="0" collapsed="false">
      <c r="A351" s="23" t="n">
        <v>346</v>
      </c>
      <c r="B351" s="7"/>
      <c r="C351" s="35" t="str">
        <f aca="false">IF($B351="","",IFERROR(INDEX(Trabajadores!$D$6:$D$105,MATCH($B351,LST_COD,0)),"¿Código?"))</f>
        <v/>
      </c>
      <c r="D351" s="30"/>
      <c r="E351" s="9" t="str">
        <f aca="false">IF($D351="","",IFERROR(VLOOKUP($D351,CONC_TABLA,2,FALSE()),""))</f>
        <v/>
      </c>
      <c r="F351" s="9" t="str">
        <f aca="false">IF($D351="","",IFERROR(VLOOKUP($D351,CONC_TABLA,3,FALSE()),""))</f>
        <v/>
      </c>
      <c r="G351" s="30"/>
      <c r="H351" s="30"/>
      <c r="I351" s="30"/>
      <c r="J351" s="29"/>
      <c r="K351" s="28"/>
      <c r="L351" s="28"/>
      <c r="M351" s="9" t="str">
        <f aca="false">IF(OR($B351="",$E351=""),"",IF($E351="INA","INA",IF($G351="Otro empleador",IF($E351="RET","RETO",IF($E351="ORD","OTO","OTX")),IF($E351="RET","ERR",$E351))))</f>
        <v/>
      </c>
      <c r="N351" s="9" t="str">
        <f aca="false">IF($I351="","",IFERROR(VLOOKUP($I351,FREC_TABLA,2,FALSE()),""))</f>
        <v/>
      </c>
      <c r="O351" s="19" t="n">
        <f aca="false">IF(OR($M351="",$M351="ERR",$J351="",$K351="",$N351=""),0,IF($N351=0,IF(AND(OR(1=7,1=12),1&gt;=$K351,1&lt;=IF($L351="",12,$L351)),$J351,0),IF(AND(1&gt;=$K351,1&lt;=IF($L351="",12,$L351),MOD(1-$K351,$N351)=0),$J351,0)))</f>
        <v>0</v>
      </c>
      <c r="P351" s="19" t="n">
        <f aca="false">IF(OR($M351="",$M351="ERR",$J351="",$K351="",$N351=""),0,IF($N351=0,IF(AND(OR(2=7,2=12),2&gt;=$K351,2&lt;=IF($L351="",12,$L351)),$J351,0),IF(AND(2&gt;=$K351,2&lt;=IF($L351="",12,$L351),MOD(2-$K351,$N351)=0),$J351,0)))</f>
        <v>0</v>
      </c>
      <c r="Q351" s="19" t="n">
        <f aca="false">IF(OR($M351="",$M351="ERR",$J351="",$K351="",$N351=""),0,IF($N351=0,IF(AND(OR(3=7,3=12),3&gt;=$K351,3&lt;=IF($L351="",12,$L351)),$J351,0),IF(AND(3&gt;=$K351,3&lt;=IF($L351="",12,$L351),MOD(3-$K351,$N351)=0),$J351,0)))</f>
        <v>0</v>
      </c>
      <c r="R351" s="19" t="n">
        <f aca="false">IF(OR($M351="",$M351="ERR",$J351="",$K351="",$N351=""),0,IF($N351=0,IF(AND(OR(4=7,4=12),4&gt;=$K351,4&lt;=IF($L351="",12,$L351)),$J351,0),IF(AND(4&gt;=$K351,4&lt;=IF($L351="",12,$L351),MOD(4-$K351,$N351)=0),$J351,0)))</f>
        <v>0</v>
      </c>
      <c r="S351" s="19" t="n">
        <f aca="false">IF(OR($M351="",$M351="ERR",$J351="",$K351="",$N351=""),0,IF($N351=0,IF(AND(OR(5=7,5=12),5&gt;=$K351,5&lt;=IF($L351="",12,$L351)),$J351,0),IF(AND(5&gt;=$K351,5&lt;=IF($L351="",12,$L351),MOD(5-$K351,$N351)=0),$J351,0)))</f>
        <v>0</v>
      </c>
      <c r="T351" s="19" t="n">
        <f aca="false">IF(OR($M351="",$M351="ERR",$J351="",$K351="",$N351=""),0,IF($N351=0,IF(AND(OR(6=7,6=12),6&gt;=$K351,6&lt;=IF($L351="",12,$L351)),$J351,0),IF(AND(6&gt;=$K351,6&lt;=IF($L351="",12,$L351),MOD(6-$K351,$N351)=0),$J351,0)))</f>
        <v>0</v>
      </c>
      <c r="U351" s="19" t="n">
        <f aca="false">IF(OR($M351="",$M351="ERR",$J351="",$K351="",$N351=""),0,IF($N351=0,IF(AND(OR(7=7,7=12),7&gt;=$K351,7&lt;=IF($L351="",12,$L351)),$J351,0),IF(AND(7&gt;=$K351,7&lt;=IF($L351="",12,$L351),MOD(7-$K351,$N351)=0),$J351,0)))</f>
        <v>0</v>
      </c>
      <c r="V351" s="19" t="n">
        <f aca="false">IF(OR($M351="",$M351="ERR",$J351="",$K351="",$N351=""),0,IF($N351=0,IF(AND(OR(8=7,8=12),8&gt;=$K351,8&lt;=IF($L351="",12,$L351)),$J351,0),IF(AND(8&gt;=$K351,8&lt;=IF($L351="",12,$L351),MOD(8-$K351,$N351)=0),$J351,0)))</f>
        <v>0</v>
      </c>
      <c r="W351" s="19" t="n">
        <f aca="false">IF(OR($M351="",$M351="ERR",$J351="",$K351="",$N351=""),0,IF($N351=0,IF(AND(OR(9=7,9=12),9&gt;=$K351,9&lt;=IF($L351="",12,$L351)),$J351,0),IF(AND(9&gt;=$K351,9&lt;=IF($L351="",12,$L351),MOD(9-$K351,$N351)=0),$J351,0)))</f>
        <v>0</v>
      </c>
      <c r="X351" s="19" t="n">
        <f aca="false">IF(OR($M351="",$M351="ERR",$J351="",$K351="",$N351=""),0,IF($N351=0,IF(AND(OR(10=7,10=12),10&gt;=$K351,10&lt;=IF($L351="",12,$L351)),$J351,0),IF(AND(10&gt;=$K351,10&lt;=IF($L351="",12,$L351),MOD(10-$K351,$N351)=0),$J351,0)))</f>
        <v>0</v>
      </c>
      <c r="Y351" s="19" t="n">
        <f aca="false">IF(OR($M351="",$M351="ERR",$J351="",$K351="",$N351=""),0,IF($N351=0,IF(AND(OR(11=7,11=12),11&gt;=$K351,11&lt;=IF($L351="",12,$L351)),$J351,0),IF(AND(11&gt;=$K351,11&lt;=IF($L351="",12,$L351),MOD(11-$K351,$N351)=0),$J351,0)))</f>
        <v>0</v>
      </c>
      <c r="Z351" s="19" t="n">
        <f aca="false">IF(OR($M351="",$M351="ERR",$J351="",$K351="",$N351=""),0,IF($N351=0,IF(AND(OR(12=7,12=12),12&gt;=$K351,12&lt;=IF($L351="",12,$L351)),$J351,0),IF(AND(12&gt;=$K351,12&lt;=IF($L351="",12,$L351),MOD(12-$K351,$N351)=0),$J351,0)))</f>
        <v>0</v>
      </c>
      <c r="AA351" s="36" t="n">
        <f aca="false">SUM(O351:Z351)</f>
        <v>0</v>
      </c>
      <c r="AB351" s="15" t="str">
        <f aca="false">IF(AND($B351="",$D351="",$J351=""),"",IF($B351="","Falta código",IF(ISNA(MATCH($B351,LST_COD,0)),"Código no registrado en Trabajadores",IF($E351="","Concepto no está en el catálogo",IF($M351="ERR","Retención de otro empleador: Origen = Otro empleador",IF(OR($J351="",$K351=""),"Falta monto o mes",IF(OR($K351&lt;1,$K351&gt;12),"Mes inicio inválido",IF(AND($L351&lt;&gt;"",OR($L351&lt;$K351,$L351&gt;12)),"Mes fin inválido",IF($N351="","Falta frecuencia",IF(AND($G351&lt;&gt;"Otro empleador",SUMPRODUCT(($O351:$Z351&lt;&gt;0)*(((COLUMN($O351:$Z351)-14)&lt;INDEX(Trabajadores!$M$6:$M$105,MATCH($B351,LST_COD,0)))+((COLUMN($O351:$Z351)-14)&gt;INDEX(Trabajadores!$N$6:$N$105,MATCH($B351,LST_COD,0)))))&gt;0),"Aviso: hay meses fuera del periodo laboral","OK"))))))))))</f>
        <v/>
      </c>
    </row>
    <row r="352" customFormat="false" ht="15" hidden="false" customHeight="false" outlineLevel="0" collapsed="false">
      <c r="A352" s="23" t="n">
        <v>347</v>
      </c>
      <c r="B352" s="7"/>
      <c r="C352" s="35" t="str">
        <f aca="false">IF($B352="","",IFERROR(INDEX(Trabajadores!$D$6:$D$105,MATCH($B352,LST_COD,0)),"¿Código?"))</f>
        <v/>
      </c>
      <c r="D352" s="30"/>
      <c r="E352" s="9" t="str">
        <f aca="false">IF($D352="","",IFERROR(VLOOKUP($D352,CONC_TABLA,2,FALSE()),""))</f>
        <v/>
      </c>
      <c r="F352" s="9" t="str">
        <f aca="false">IF($D352="","",IFERROR(VLOOKUP($D352,CONC_TABLA,3,FALSE()),""))</f>
        <v/>
      </c>
      <c r="G352" s="30"/>
      <c r="H352" s="30"/>
      <c r="I352" s="30"/>
      <c r="J352" s="29"/>
      <c r="K352" s="28"/>
      <c r="L352" s="28"/>
      <c r="M352" s="9" t="str">
        <f aca="false">IF(OR($B352="",$E352=""),"",IF($E352="INA","INA",IF($G352="Otro empleador",IF($E352="RET","RETO",IF($E352="ORD","OTO","OTX")),IF($E352="RET","ERR",$E352))))</f>
        <v/>
      </c>
      <c r="N352" s="9" t="str">
        <f aca="false">IF($I352="","",IFERROR(VLOOKUP($I352,FREC_TABLA,2,FALSE()),""))</f>
        <v/>
      </c>
      <c r="O352" s="19" t="n">
        <f aca="false">IF(OR($M352="",$M352="ERR",$J352="",$K352="",$N352=""),0,IF($N352=0,IF(AND(OR(1=7,1=12),1&gt;=$K352,1&lt;=IF($L352="",12,$L352)),$J352,0),IF(AND(1&gt;=$K352,1&lt;=IF($L352="",12,$L352),MOD(1-$K352,$N352)=0),$J352,0)))</f>
        <v>0</v>
      </c>
      <c r="P352" s="19" t="n">
        <f aca="false">IF(OR($M352="",$M352="ERR",$J352="",$K352="",$N352=""),0,IF($N352=0,IF(AND(OR(2=7,2=12),2&gt;=$K352,2&lt;=IF($L352="",12,$L352)),$J352,0),IF(AND(2&gt;=$K352,2&lt;=IF($L352="",12,$L352),MOD(2-$K352,$N352)=0),$J352,0)))</f>
        <v>0</v>
      </c>
      <c r="Q352" s="19" t="n">
        <f aca="false">IF(OR($M352="",$M352="ERR",$J352="",$K352="",$N352=""),0,IF($N352=0,IF(AND(OR(3=7,3=12),3&gt;=$K352,3&lt;=IF($L352="",12,$L352)),$J352,0),IF(AND(3&gt;=$K352,3&lt;=IF($L352="",12,$L352),MOD(3-$K352,$N352)=0),$J352,0)))</f>
        <v>0</v>
      </c>
      <c r="R352" s="19" t="n">
        <f aca="false">IF(OR($M352="",$M352="ERR",$J352="",$K352="",$N352=""),0,IF($N352=0,IF(AND(OR(4=7,4=12),4&gt;=$K352,4&lt;=IF($L352="",12,$L352)),$J352,0),IF(AND(4&gt;=$K352,4&lt;=IF($L352="",12,$L352),MOD(4-$K352,$N352)=0),$J352,0)))</f>
        <v>0</v>
      </c>
      <c r="S352" s="19" t="n">
        <f aca="false">IF(OR($M352="",$M352="ERR",$J352="",$K352="",$N352=""),0,IF($N352=0,IF(AND(OR(5=7,5=12),5&gt;=$K352,5&lt;=IF($L352="",12,$L352)),$J352,0),IF(AND(5&gt;=$K352,5&lt;=IF($L352="",12,$L352),MOD(5-$K352,$N352)=0),$J352,0)))</f>
        <v>0</v>
      </c>
      <c r="T352" s="19" t="n">
        <f aca="false">IF(OR($M352="",$M352="ERR",$J352="",$K352="",$N352=""),0,IF($N352=0,IF(AND(OR(6=7,6=12),6&gt;=$K352,6&lt;=IF($L352="",12,$L352)),$J352,0),IF(AND(6&gt;=$K352,6&lt;=IF($L352="",12,$L352),MOD(6-$K352,$N352)=0),$J352,0)))</f>
        <v>0</v>
      </c>
      <c r="U352" s="19" t="n">
        <f aca="false">IF(OR($M352="",$M352="ERR",$J352="",$K352="",$N352=""),0,IF($N352=0,IF(AND(OR(7=7,7=12),7&gt;=$K352,7&lt;=IF($L352="",12,$L352)),$J352,0),IF(AND(7&gt;=$K352,7&lt;=IF($L352="",12,$L352),MOD(7-$K352,$N352)=0),$J352,0)))</f>
        <v>0</v>
      </c>
      <c r="V352" s="19" t="n">
        <f aca="false">IF(OR($M352="",$M352="ERR",$J352="",$K352="",$N352=""),0,IF($N352=0,IF(AND(OR(8=7,8=12),8&gt;=$K352,8&lt;=IF($L352="",12,$L352)),$J352,0),IF(AND(8&gt;=$K352,8&lt;=IF($L352="",12,$L352),MOD(8-$K352,$N352)=0),$J352,0)))</f>
        <v>0</v>
      </c>
      <c r="W352" s="19" t="n">
        <f aca="false">IF(OR($M352="",$M352="ERR",$J352="",$K352="",$N352=""),0,IF($N352=0,IF(AND(OR(9=7,9=12),9&gt;=$K352,9&lt;=IF($L352="",12,$L352)),$J352,0),IF(AND(9&gt;=$K352,9&lt;=IF($L352="",12,$L352),MOD(9-$K352,$N352)=0),$J352,0)))</f>
        <v>0</v>
      </c>
      <c r="X352" s="19" t="n">
        <f aca="false">IF(OR($M352="",$M352="ERR",$J352="",$K352="",$N352=""),0,IF($N352=0,IF(AND(OR(10=7,10=12),10&gt;=$K352,10&lt;=IF($L352="",12,$L352)),$J352,0),IF(AND(10&gt;=$K352,10&lt;=IF($L352="",12,$L352),MOD(10-$K352,$N352)=0),$J352,0)))</f>
        <v>0</v>
      </c>
      <c r="Y352" s="19" t="n">
        <f aca="false">IF(OR($M352="",$M352="ERR",$J352="",$K352="",$N352=""),0,IF($N352=0,IF(AND(OR(11=7,11=12),11&gt;=$K352,11&lt;=IF($L352="",12,$L352)),$J352,0),IF(AND(11&gt;=$K352,11&lt;=IF($L352="",12,$L352),MOD(11-$K352,$N352)=0),$J352,0)))</f>
        <v>0</v>
      </c>
      <c r="Z352" s="19" t="n">
        <f aca="false">IF(OR($M352="",$M352="ERR",$J352="",$K352="",$N352=""),0,IF($N352=0,IF(AND(OR(12=7,12=12),12&gt;=$K352,12&lt;=IF($L352="",12,$L352)),$J352,0),IF(AND(12&gt;=$K352,12&lt;=IF($L352="",12,$L352),MOD(12-$K352,$N352)=0),$J352,0)))</f>
        <v>0</v>
      </c>
      <c r="AA352" s="36" t="n">
        <f aca="false">SUM(O352:Z352)</f>
        <v>0</v>
      </c>
      <c r="AB352" s="15" t="str">
        <f aca="false">IF(AND($B352="",$D352="",$J352=""),"",IF($B352="","Falta código",IF(ISNA(MATCH($B352,LST_COD,0)),"Código no registrado en Trabajadores",IF($E352="","Concepto no está en el catálogo",IF($M352="ERR","Retención de otro empleador: Origen = Otro empleador",IF(OR($J352="",$K352=""),"Falta monto o mes",IF(OR($K352&lt;1,$K352&gt;12),"Mes inicio inválido",IF(AND($L352&lt;&gt;"",OR($L352&lt;$K352,$L352&gt;12)),"Mes fin inválido",IF($N352="","Falta frecuencia",IF(AND($G352&lt;&gt;"Otro empleador",SUMPRODUCT(($O352:$Z352&lt;&gt;0)*(((COLUMN($O352:$Z352)-14)&lt;INDEX(Trabajadores!$M$6:$M$105,MATCH($B352,LST_COD,0)))+((COLUMN($O352:$Z352)-14)&gt;INDEX(Trabajadores!$N$6:$N$105,MATCH($B352,LST_COD,0)))))&gt;0),"Aviso: hay meses fuera del periodo laboral","OK"))))))))))</f>
        <v/>
      </c>
    </row>
    <row r="353" customFormat="false" ht="15" hidden="false" customHeight="false" outlineLevel="0" collapsed="false">
      <c r="A353" s="23" t="n">
        <v>348</v>
      </c>
      <c r="B353" s="7"/>
      <c r="C353" s="35" t="str">
        <f aca="false">IF($B353="","",IFERROR(INDEX(Trabajadores!$D$6:$D$105,MATCH($B353,LST_COD,0)),"¿Código?"))</f>
        <v/>
      </c>
      <c r="D353" s="30"/>
      <c r="E353" s="9" t="str">
        <f aca="false">IF($D353="","",IFERROR(VLOOKUP($D353,CONC_TABLA,2,FALSE()),""))</f>
        <v/>
      </c>
      <c r="F353" s="9" t="str">
        <f aca="false">IF($D353="","",IFERROR(VLOOKUP($D353,CONC_TABLA,3,FALSE()),""))</f>
        <v/>
      </c>
      <c r="G353" s="30"/>
      <c r="H353" s="30"/>
      <c r="I353" s="30"/>
      <c r="J353" s="29"/>
      <c r="K353" s="28"/>
      <c r="L353" s="28"/>
      <c r="M353" s="9" t="str">
        <f aca="false">IF(OR($B353="",$E353=""),"",IF($E353="INA","INA",IF($G353="Otro empleador",IF($E353="RET","RETO",IF($E353="ORD","OTO","OTX")),IF($E353="RET","ERR",$E353))))</f>
        <v/>
      </c>
      <c r="N353" s="9" t="str">
        <f aca="false">IF($I353="","",IFERROR(VLOOKUP($I353,FREC_TABLA,2,FALSE()),""))</f>
        <v/>
      </c>
      <c r="O353" s="19" t="n">
        <f aca="false">IF(OR($M353="",$M353="ERR",$J353="",$K353="",$N353=""),0,IF($N353=0,IF(AND(OR(1=7,1=12),1&gt;=$K353,1&lt;=IF($L353="",12,$L353)),$J353,0),IF(AND(1&gt;=$K353,1&lt;=IF($L353="",12,$L353),MOD(1-$K353,$N353)=0),$J353,0)))</f>
        <v>0</v>
      </c>
      <c r="P353" s="19" t="n">
        <f aca="false">IF(OR($M353="",$M353="ERR",$J353="",$K353="",$N353=""),0,IF($N353=0,IF(AND(OR(2=7,2=12),2&gt;=$K353,2&lt;=IF($L353="",12,$L353)),$J353,0),IF(AND(2&gt;=$K353,2&lt;=IF($L353="",12,$L353),MOD(2-$K353,$N353)=0),$J353,0)))</f>
        <v>0</v>
      </c>
      <c r="Q353" s="19" t="n">
        <f aca="false">IF(OR($M353="",$M353="ERR",$J353="",$K353="",$N353=""),0,IF($N353=0,IF(AND(OR(3=7,3=12),3&gt;=$K353,3&lt;=IF($L353="",12,$L353)),$J353,0),IF(AND(3&gt;=$K353,3&lt;=IF($L353="",12,$L353),MOD(3-$K353,$N353)=0),$J353,0)))</f>
        <v>0</v>
      </c>
      <c r="R353" s="19" t="n">
        <f aca="false">IF(OR($M353="",$M353="ERR",$J353="",$K353="",$N353=""),0,IF($N353=0,IF(AND(OR(4=7,4=12),4&gt;=$K353,4&lt;=IF($L353="",12,$L353)),$J353,0),IF(AND(4&gt;=$K353,4&lt;=IF($L353="",12,$L353),MOD(4-$K353,$N353)=0),$J353,0)))</f>
        <v>0</v>
      </c>
      <c r="S353" s="19" t="n">
        <f aca="false">IF(OR($M353="",$M353="ERR",$J353="",$K353="",$N353=""),0,IF($N353=0,IF(AND(OR(5=7,5=12),5&gt;=$K353,5&lt;=IF($L353="",12,$L353)),$J353,0),IF(AND(5&gt;=$K353,5&lt;=IF($L353="",12,$L353),MOD(5-$K353,$N353)=0),$J353,0)))</f>
        <v>0</v>
      </c>
      <c r="T353" s="19" t="n">
        <f aca="false">IF(OR($M353="",$M353="ERR",$J353="",$K353="",$N353=""),0,IF($N353=0,IF(AND(OR(6=7,6=12),6&gt;=$K353,6&lt;=IF($L353="",12,$L353)),$J353,0),IF(AND(6&gt;=$K353,6&lt;=IF($L353="",12,$L353),MOD(6-$K353,$N353)=0),$J353,0)))</f>
        <v>0</v>
      </c>
      <c r="U353" s="19" t="n">
        <f aca="false">IF(OR($M353="",$M353="ERR",$J353="",$K353="",$N353=""),0,IF($N353=0,IF(AND(OR(7=7,7=12),7&gt;=$K353,7&lt;=IF($L353="",12,$L353)),$J353,0),IF(AND(7&gt;=$K353,7&lt;=IF($L353="",12,$L353),MOD(7-$K353,$N353)=0),$J353,0)))</f>
        <v>0</v>
      </c>
      <c r="V353" s="19" t="n">
        <f aca="false">IF(OR($M353="",$M353="ERR",$J353="",$K353="",$N353=""),0,IF($N353=0,IF(AND(OR(8=7,8=12),8&gt;=$K353,8&lt;=IF($L353="",12,$L353)),$J353,0),IF(AND(8&gt;=$K353,8&lt;=IF($L353="",12,$L353),MOD(8-$K353,$N353)=0),$J353,0)))</f>
        <v>0</v>
      </c>
      <c r="W353" s="19" t="n">
        <f aca="false">IF(OR($M353="",$M353="ERR",$J353="",$K353="",$N353=""),0,IF($N353=0,IF(AND(OR(9=7,9=12),9&gt;=$K353,9&lt;=IF($L353="",12,$L353)),$J353,0),IF(AND(9&gt;=$K353,9&lt;=IF($L353="",12,$L353),MOD(9-$K353,$N353)=0),$J353,0)))</f>
        <v>0</v>
      </c>
      <c r="X353" s="19" t="n">
        <f aca="false">IF(OR($M353="",$M353="ERR",$J353="",$K353="",$N353=""),0,IF($N353=0,IF(AND(OR(10=7,10=12),10&gt;=$K353,10&lt;=IF($L353="",12,$L353)),$J353,0),IF(AND(10&gt;=$K353,10&lt;=IF($L353="",12,$L353),MOD(10-$K353,$N353)=0),$J353,0)))</f>
        <v>0</v>
      </c>
      <c r="Y353" s="19" t="n">
        <f aca="false">IF(OR($M353="",$M353="ERR",$J353="",$K353="",$N353=""),0,IF($N353=0,IF(AND(OR(11=7,11=12),11&gt;=$K353,11&lt;=IF($L353="",12,$L353)),$J353,0),IF(AND(11&gt;=$K353,11&lt;=IF($L353="",12,$L353),MOD(11-$K353,$N353)=0),$J353,0)))</f>
        <v>0</v>
      </c>
      <c r="Z353" s="19" t="n">
        <f aca="false">IF(OR($M353="",$M353="ERR",$J353="",$K353="",$N353=""),0,IF($N353=0,IF(AND(OR(12=7,12=12),12&gt;=$K353,12&lt;=IF($L353="",12,$L353)),$J353,0),IF(AND(12&gt;=$K353,12&lt;=IF($L353="",12,$L353),MOD(12-$K353,$N353)=0),$J353,0)))</f>
        <v>0</v>
      </c>
      <c r="AA353" s="36" t="n">
        <f aca="false">SUM(O353:Z353)</f>
        <v>0</v>
      </c>
      <c r="AB353" s="15" t="str">
        <f aca="false">IF(AND($B353="",$D353="",$J353=""),"",IF($B353="","Falta código",IF(ISNA(MATCH($B353,LST_COD,0)),"Código no registrado en Trabajadores",IF($E353="","Concepto no está en el catálogo",IF($M353="ERR","Retención de otro empleador: Origen = Otro empleador",IF(OR($J353="",$K353=""),"Falta monto o mes",IF(OR($K353&lt;1,$K353&gt;12),"Mes inicio inválido",IF(AND($L353&lt;&gt;"",OR($L353&lt;$K353,$L353&gt;12)),"Mes fin inválido",IF($N353="","Falta frecuencia",IF(AND($G353&lt;&gt;"Otro empleador",SUMPRODUCT(($O353:$Z353&lt;&gt;0)*(((COLUMN($O353:$Z353)-14)&lt;INDEX(Trabajadores!$M$6:$M$105,MATCH($B353,LST_COD,0)))+((COLUMN($O353:$Z353)-14)&gt;INDEX(Trabajadores!$N$6:$N$105,MATCH($B353,LST_COD,0)))))&gt;0),"Aviso: hay meses fuera del periodo laboral","OK"))))))))))</f>
        <v/>
      </c>
    </row>
    <row r="354" customFormat="false" ht="15" hidden="false" customHeight="false" outlineLevel="0" collapsed="false">
      <c r="A354" s="23" t="n">
        <v>349</v>
      </c>
      <c r="B354" s="7"/>
      <c r="C354" s="35" t="str">
        <f aca="false">IF($B354="","",IFERROR(INDEX(Trabajadores!$D$6:$D$105,MATCH($B354,LST_COD,0)),"¿Código?"))</f>
        <v/>
      </c>
      <c r="D354" s="30"/>
      <c r="E354" s="9" t="str">
        <f aca="false">IF($D354="","",IFERROR(VLOOKUP($D354,CONC_TABLA,2,FALSE()),""))</f>
        <v/>
      </c>
      <c r="F354" s="9" t="str">
        <f aca="false">IF($D354="","",IFERROR(VLOOKUP($D354,CONC_TABLA,3,FALSE()),""))</f>
        <v/>
      </c>
      <c r="G354" s="30"/>
      <c r="H354" s="30"/>
      <c r="I354" s="30"/>
      <c r="J354" s="29"/>
      <c r="K354" s="28"/>
      <c r="L354" s="28"/>
      <c r="M354" s="9" t="str">
        <f aca="false">IF(OR($B354="",$E354=""),"",IF($E354="INA","INA",IF($G354="Otro empleador",IF($E354="RET","RETO",IF($E354="ORD","OTO","OTX")),IF($E354="RET","ERR",$E354))))</f>
        <v/>
      </c>
      <c r="N354" s="9" t="str">
        <f aca="false">IF($I354="","",IFERROR(VLOOKUP($I354,FREC_TABLA,2,FALSE()),""))</f>
        <v/>
      </c>
      <c r="O354" s="19" t="n">
        <f aca="false">IF(OR($M354="",$M354="ERR",$J354="",$K354="",$N354=""),0,IF($N354=0,IF(AND(OR(1=7,1=12),1&gt;=$K354,1&lt;=IF($L354="",12,$L354)),$J354,0),IF(AND(1&gt;=$K354,1&lt;=IF($L354="",12,$L354),MOD(1-$K354,$N354)=0),$J354,0)))</f>
        <v>0</v>
      </c>
      <c r="P354" s="19" t="n">
        <f aca="false">IF(OR($M354="",$M354="ERR",$J354="",$K354="",$N354=""),0,IF($N354=0,IF(AND(OR(2=7,2=12),2&gt;=$K354,2&lt;=IF($L354="",12,$L354)),$J354,0),IF(AND(2&gt;=$K354,2&lt;=IF($L354="",12,$L354),MOD(2-$K354,$N354)=0),$J354,0)))</f>
        <v>0</v>
      </c>
      <c r="Q354" s="19" t="n">
        <f aca="false">IF(OR($M354="",$M354="ERR",$J354="",$K354="",$N354=""),0,IF($N354=0,IF(AND(OR(3=7,3=12),3&gt;=$K354,3&lt;=IF($L354="",12,$L354)),$J354,0),IF(AND(3&gt;=$K354,3&lt;=IF($L354="",12,$L354),MOD(3-$K354,$N354)=0),$J354,0)))</f>
        <v>0</v>
      </c>
      <c r="R354" s="19" t="n">
        <f aca="false">IF(OR($M354="",$M354="ERR",$J354="",$K354="",$N354=""),0,IF($N354=0,IF(AND(OR(4=7,4=12),4&gt;=$K354,4&lt;=IF($L354="",12,$L354)),$J354,0),IF(AND(4&gt;=$K354,4&lt;=IF($L354="",12,$L354),MOD(4-$K354,$N354)=0),$J354,0)))</f>
        <v>0</v>
      </c>
      <c r="S354" s="19" t="n">
        <f aca="false">IF(OR($M354="",$M354="ERR",$J354="",$K354="",$N354=""),0,IF($N354=0,IF(AND(OR(5=7,5=12),5&gt;=$K354,5&lt;=IF($L354="",12,$L354)),$J354,0),IF(AND(5&gt;=$K354,5&lt;=IF($L354="",12,$L354),MOD(5-$K354,$N354)=0),$J354,0)))</f>
        <v>0</v>
      </c>
      <c r="T354" s="19" t="n">
        <f aca="false">IF(OR($M354="",$M354="ERR",$J354="",$K354="",$N354=""),0,IF($N354=0,IF(AND(OR(6=7,6=12),6&gt;=$K354,6&lt;=IF($L354="",12,$L354)),$J354,0),IF(AND(6&gt;=$K354,6&lt;=IF($L354="",12,$L354),MOD(6-$K354,$N354)=0),$J354,0)))</f>
        <v>0</v>
      </c>
      <c r="U354" s="19" t="n">
        <f aca="false">IF(OR($M354="",$M354="ERR",$J354="",$K354="",$N354=""),0,IF($N354=0,IF(AND(OR(7=7,7=12),7&gt;=$K354,7&lt;=IF($L354="",12,$L354)),$J354,0),IF(AND(7&gt;=$K354,7&lt;=IF($L354="",12,$L354),MOD(7-$K354,$N354)=0),$J354,0)))</f>
        <v>0</v>
      </c>
      <c r="V354" s="19" t="n">
        <f aca="false">IF(OR($M354="",$M354="ERR",$J354="",$K354="",$N354=""),0,IF($N354=0,IF(AND(OR(8=7,8=12),8&gt;=$K354,8&lt;=IF($L354="",12,$L354)),$J354,0),IF(AND(8&gt;=$K354,8&lt;=IF($L354="",12,$L354),MOD(8-$K354,$N354)=0),$J354,0)))</f>
        <v>0</v>
      </c>
      <c r="W354" s="19" t="n">
        <f aca="false">IF(OR($M354="",$M354="ERR",$J354="",$K354="",$N354=""),0,IF($N354=0,IF(AND(OR(9=7,9=12),9&gt;=$K354,9&lt;=IF($L354="",12,$L354)),$J354,0),IF(AND(9&gt;=$K354,9&lt;=IF($L354="",12,$L354),MOD(9-$K354,$N354)=0),$J354,0)))</f>
        <v>0</v>
      </c>
      <c r="X354" s="19" t="n">
        <f aca="false">IF(OR($M354="",$M354="ERR",$J354="",$K354="",$N354=""),0,IF($N354=0,IF(AND(OR(10=7,10=12),10&gt;=$K354,10&lt;=IF($L354="",12,$L354)),$J354,0),IF(AND(10&gt;=$K354,10&lt;=IF($L354="",12,$L354),MOD(10-$K354,$N354)=0),$J354,0)))</f>
        <v>0</v>
      </c>
      <c r="Y354" s="19" t="n">
        <f aca="false">IF(OR($M354="",$M354="ERR",$J354="",$K354="",$N354=""),0,IF($N354=0,IF(AND(OR(11=7,11=12),11&gt;=$K354,11&lt;=IF($L354="",12,$L354)),$J354,0),IF(AND(11&gt;=$K354,11&lt;=IF($L354="",12,$L354),MOD(11-$K354,$N354)=0),$J354,0)))</f>
        <v>0</v>
      </c>
      <c r="Z354" s="19" t="n">
        <f aca="false">IF(OR($M354="",$M354="ERR",$J354="",$K354="",$N354=""),0,IF($N354=0,IF(AND(OR(12=7,12=12),12&gt;=$K354,12&lt;=IF($L354="",12,$L354)),$J354,0),IF(AND(12&gt;=$K354,12&lt;=IF($L354="",12,$L354),MOD(12-$K354,$N354)=0),$J354,0)))</f>
        <v>0</v>
      </c>
      <c r="AA354" s="36" t="n">
        <f aca="false">SUM(O354:Z354)</f>
        <v>0</v>
      </c>
      <c r="AB354" s="15" t="str">
        <f aca="false">IF(AND($B354="",$D354="",$J354=""),"",IF($B354="","Falta código",IF(ISNA(MATCH($B354,LST_COD,0)),"Código no registrado en Trabajadores",IF($E354="","Concepto no está en el catálogo",IF($M354="ERR","Retención de otro empleador: Origen = Otro empleador",IF(OR($J354="",$K354=""),"Falta monto o mes",IF(OR($K354&lt;1,$K354&gt;12),"Mes inicio inválido",IF(AND($L354&lt;&gt;"",OR($L354&lt;$K354,$L354&gt;12)),"Mes fin inválido",IF($N354="","Falta frecuencia",IF(AND($G354&lt;&gt;"Otro empleador",SUMPRODUCT(($O354:$Z354&lt;&gt;0)*(((COLUMN($O354:$Z354)-14)&lt;INDEX(Trabajadores!$M$6:$M$105,MATCH($B354,LST_COD,0)))+((COLUMN($O354:$Z354)-14)&gt;INDEX(Trabajadores!$N$6:$N$105,MATCH($B354,LST_COD,0)))))&gt;0),"Aviso: hay meses fuera del periodo laboral","OK"))))))))))</f>
        <v/>
      </c>
    </row>
    <row r="355" customFormat="false" ht="15" hidden="false" customHeight="false" outlineLevel="0" collapsed="false">
      <c r="A355" s="23" t="n">
        <v>350</v>
      </c>
      <c r="B355" s="7"/>
      <c r="C355" s="35" t="str">
        <f aca="false">IF($B355="","",IFERROR(INDEX(Trabajadores!$D$6:$D$105,MATCH($B355,LST_COD,0)),"¿Código?"))</f>
        <v/>
      </c>
      <c r="D355" s="30"/>
      <c r="E355" s="9" t="str">
        <f aca="false">IF($D355="","",IFERROR(VLOOKUP($D355,CONC_TABLA,2,FALSE()),""))</f>
        <v/>
      </c>
      <c r="F355" s="9" t="str">
        <f aca="false">IF($D355="","",IFERROR(VLOOKUP($D355,CONC_TABLA,3,FALSE()),""))</f>
        <v/>
      </c>
      <c r="G355" s="30"/>
      <c r="H355" s="30"/>
      <c r="I355" s="30"/>
      <c r="J355" s="29"/>
      <c r="K355" s="28"/>
      <c r="L355" s="28"/>
      <c r="M355" s="9" t="str">
        <f aca="false">IF(OR($B355="",$E355=""),"",IF($E355="INA","INA",IF($G355="Otro empleador",IF($E355="RET","RETO",IF($E355="ORD","OTO","OTX")),IF($E355="RET","ERR",$E355))))</f>
        <v/>
      </c>
      <c r="N355" s="9" t="str">
        <f aca="false">IF($I355="","",IFERROR(VLOOKUP($I355,FREC_TABLA,2,FALSE()),""))</f>
        <v/>
      </c>
      <c r="O355" s="19" t="n">
        <f aca="false">IF(OR($M355="",$M355="ERR",$J355="",$K355="",$N355=""),0,IF($N355=0,IF(AND(OR(1=7,1=12),1&gt;=$K355,1&lt;=IF($L355="",12,$L355)),$J355,0),IF(AND(1&gt;=$K355,1&lt;=IF($L355="",12,$L355),MOD(1-$K355,$N355)=0),$J355,0)))</f>
        <v>0</v>
      </c>
      <c r="P355" s="19" t="n">
        <f aca="false">IF(OR($M355="",$M355="ERR",$J355="",$K355="",$N355=""),0,IF($N355=0,IF(AND(OR(2=7,2=12),2&gt;=$K355,2&lt;=IF($L355="",12,$L355)),$J355,0),IF(AND(2&gt;=$K355,2&lt;=IF($L355="",12,$L355),MOD(2-$K355,$N355)=0),$J355,0)))</f>
        <v>0</v>
      </c>
      <c r="Q355" s="19" t="n">
        <f aca="false">IF(OR($M355="",$M355="ERR",$J355="",$K355="",$N355=""),0,IF($N355=0,IF(AND(OR(3=7,3=12),3&gt;=$K355,3&lt;=IF($L355="",12,$L355)),$J355,0),IF(AND(3&gt;=$K355,3&lt;=IF($L355="",12,$L355),MOD(3-$K355,$N355)=0),$J355,0)))</f>
        <v>0</v>
      </c>
      <c r="R355" s="19" t="n">
        <f aca="false">IF(OR($M355="",$M355="ERR",$J355="",$K355="",$N355=""),0,IF($N355=0,IF(AND(OR(4=7,4=12),4&gt;=$K355,4&lt;=IF($L355="",12,$L355)),$J355,0),IF(AND(4&gt;=$K355,4&lt;=IF($L355="",12,$L355),MOD(4-$K355,$N355)=0),$J355,0)))</f>
        <v>0</v>
      </c>
      <c r="S355" s="19" t="n">
        <f aca="false">IF(OR($M355="",$M355="ERR",$J355="",$K355="",$N355=""),0,IF($N355=0,IF(AND(OR(5=7,5=12),5&gt;=$K355,5&lt;=IF($L355="",12,$L355)),$J355,0),IF(AND(5&gt;=$K355,5&lt;=IF($L355="",12,$L355),MOD(5-$K355,$N355)=0),$J355,0)))</f>
        <v>0</v>
      </c>
      <c r="T355" s="19" t="n">
        <f aca="false">IF(OR($M355="",$M355="ERR",$J355="",$K355="",$N355=""),0,IF($N355=0,IF(AND(OR(6=7,6=12),6&gt;=$K355,6&lt;=IF($L355="",12,$L355)),$J355,0),IF(AND(6&gt;=$K355,6&lt;=IF($L355="",12,$L355),MOD(6-$K355,$N355)=0),$J355,0)))</f>
        <v>0</v>
      </c>
      <c r="U355" s="19" t="n">
        <f aca="false">IF(OR($M355="",$M355="ERR",$J355="",$K355="",$N355=""),0,IF($N355=0,IF(AND(OR(7=7,7=12),7&gt;=$K355,7&lt;=IF($L355="",12,$L355)),$J355,0),IF(AND(7&gt;=$K355,7&lt;=IF($L355="",12,$L355),MOD(7-$K355,$N355)=0),$J355,0)))</f>
        <v>0</v>
      </c>
      <c r="V355" s="19" t="n">
        <f aca="false">IF(OR($M355="",$M355="ERR",$J355="",$K355="",$N355=""),0,IF($N355=0,IF(AND(OR(8=7,8=12),8&gt;=$K355,8&lt;=IF($L355="",12,$L355)),$J355,0),IF(AND(8&gt;=$K355,8&lt;=IF($L355="",12,$L355),MOD(8-$K355,$N355)=0),$J355,0)))</f>
        <v>0</v>
      </c>
      <c r="W355" s="19" t="n">
        <f aca="false">IF(OR($M355="",$M355="ERR",$J355="",$K355="",$N355=""),0,IF($N355=0,IF(AND(OR(9=7,9=12),9&gt;=$K355,9&lt;=IF($L355="",12,$L355)),$J355,0),IF(AND(9&gt;=$K355,9&lt;=IF($L355="",12,$L355),MOD(9-$K355,$N355)=0),$J355,0)))</f>
        <v>0</v>
      </c>
      <c r="X355" s="19" t="n">
        <f aca="false">IF(OR($M355="",$M355="ERR",$J355="",$K355="",$N355=""),0,IF($N355=0,IF(AND(OR(10=7,10=12),10&gt;=$K355,10&lt;=IF($L355="",12,$L355)),$J355,0),IF(AND(10&gt;=$K355,10&lt;=IF($L355="",12,$L355),MOD(10-$K355,$N355)=0),$J355,0)))</f>
        <v>0</v>
      </c>
      <c r="Y355" s="19" t="n">
        <f aca="false">IF(OR($M355="",$M355="ERR",$J355="",$K355="",$N355=""),0,IF($N355=0,IF(AND(OR(11=7,11=12),11&gt;=$K355,11&lt;=IF($L355="",12,$L355)),$J355,0),IF(AND(11&gt;=$K355,11&lt;=IF($L355="",12,$L355),MOD(11-$K355,$N355)=0),$J355,0)))</f>
        <v>0</v>
      </c>
      <c r="Z355" s="19" t="n">
        <f aca="false">IF(OR($M355="",$M355="ERR",$J355="",$K355="",$N355=""),0,IF($N355=0,IF(AND(OR(12=7,12=12),12&gt;=$K355,12&lt;=IF($L355="",12,$L355)),$J355,0),IF(AND(12&gt;=$K355,12&lt;=IF($L355="",12,$L355),MOD(12-$K355,$N355)=0),$J355,0)))</f>
        <v>0</v>
      </c>
      <c r="AA355" s="36" t="n">
        <f aca="false">SUM(O355:Z355)</f>
        <v>0</v>
      </c>
      <c r="AB355" s="15" t="str">
        <f aca="false">IF(AND($B355="",$D355="",$J355=""),"",IF($B355="","Falta código",IF(ISNA(MATCH($B355,LST_COD,0)),"Código no registrado en Trabajadores",IF($E355="","Concepto no está en el catálogo",IF($M355="ERR","Retención de otro empleador: Origen = Otro empleador",IF(OR($J355="",$K355=""),"Falta monto o mes",IF(OR($K355&lt;1,$K355&gt;12),"Mes inicio inválido",IF(AND($L355&lt;&gt;"",OR($L355&lt;$K355,$L355&gt;12)),"Mes fin inválido",IF($N355="","Falta frecuencia",IF(AND($G355&lt;&gt;"Otro empleador",SUMPRODUCT(($O355:$Z355&lt;&gt;0)*(((COLUMN($O355:$Z355)-14)&lt;INDEX(Trabajadores!$M$6:$M$105,MATCH($B355,LST_COD,0)))+((COLUMN($O355:$Z355)-14)&gt;INDEX(Trabajadores!$N$6:$N$105,MATCH($B355,LST_COD,0)))))&gt;0),"Aviso: hay meses fuera del periodo laboral","OK"))))))))))</f>
        <v/>
      </c>
    </row>
    <row r="356" customFormat="false" ht="15" hidden="false" customHeight="false" outlineLevel="0" collapsed="false">
      <c r="A356" s="23" t="n">
        <v>351</v>
      </c>
      <c r="B356" s="7"/>
      <c r="C356" s="35" t="str">
        <f aca="false">IF($B356="","",IFERROR(INDEX(Trabajadores!$D$6:$D$105,MATCH($B356,LST_COD,0)),"¿Código?"))</f>
        <v/>
      </c>
      <c r="D356" s="30"/>
      <c r="E356" s="9" t="str">
        <f aca="false">IF($D356="","",IFERROR(VLOOKUP($D356,CONC_TABLA,2,FALSE()),""))</f>
        <v/>
      </c>
      <c r="F356" s="9" t="str">
        <f aca="false">IF($D356="","",IFERROR(VLOOKUP($D356,CONC_TABLA,3,FALSE()),""))</f>
        <v/>
      </c>
      <c r="G356" s="30"/>
      <c r="H356" s="30"/>
      <c r="I356" s="30"/>
      <c r="J356" s="29"/>
      <c r="K356" s="28"/>
      <c r="L356" s="28"/>
      <c r="M356" s="9" t="str">
        <f aca="false">IF(OR($B356="",$E356=""),"",IF($E356="INA","INA",IF($G356="Otro empleador",IF($E356="RET","RETO",IF($E356="ORD","OTO","OTX")),IF($E356="RET","ERR",$E356))))</f>
        <v/>
      </c>
      <c r="N356" s="9" t="str">
        <f aca="false">IF($I356="","",IFERROR(VLOOKUP($I356,FREC_TABLA,2,FALSE()),""))</f>
        <v/>
      </c>
      <c r="O356" s="19" t="n">
        <f aca="false">IF(OR($M356="",$M356="ERR",$J356="",$K356="",$N356=""),0,IF($N356=0,IF(AND(OR(1=7,1=12),1&gt;=$K356,1&lt;=IF($L356="",12,$L356)),$J356,0),IF(AND(1&gt;=$K356,1&lt;=IF($L356="",12,$L356),MOD(1-$K356,$N356)=0),$J356,0)))</f>
        <v>0</v>
      </c>
      <c r="P356" s="19" t="n">
        <f aca="false">IF(OR($M356="",$M356="ERR",$J356="",$K356="",$N356=""),0,IF($N356=0,IF(AND(OR(2=7,2=12),2&gt;=$K356,2&lt;=IF($L356="",12,$L356)),$J356,0),IF(AND(2&gt;=$K356,2&lt;=IF($L356="",12,$L356),MOD(2-$K356,$N356)=0),$J356,0)))</f>
        <v>0</v>
      </c>
      <c r="Q356" s="19" t="n">
        <f aca="false">IF(OR($M356="",$M356="ERR",$J356="",$K356="",$N356=""),0,IF($N356=0,IF(AND(OR(3=7,3=12),3&gt;=$K356,3&lt;=IF($L356="",12,$L356)),$J356,0),IF(AND(3&gt;=$K356,3&lt;=IF($L356="",12,$L356),MOD(3-$K356,$N356)=0),$J356,0)))</f>
        <v>0</v>
      </c>
      <c r="R356" s="19" t="n">
        <f aca="false">IF(OR($M356="",$M356="ERR",$J356="",$K356="",$N356=""),0,IF($N356=0,IF(AND(OR(4=7,4=12),4&gt;=$K356,4&lt;=IF($L356="",12,$L356)),$J356,0),IF(AND(4&gt;=$K356,4&lt;=IF($L356="",12,$L356),MOD(4-$K356,$N356)=0),$J356,0)))</f>
        <v>0</v>
      </c>
      <c r="S356" s="19" t="n">
        <f aca="false">IF(OR($M356="",$M356="ERR",$J356="",$K356="",$N356=""),0,IF($N356=0,IF(AND(OR(5=7,5=12),5&gt;=$K356,5&lt;=IF($L356="",12,$L356)),$J356,0),IF(AND(5&gt;=$K356,5&lt;=IF($L356="",12,$L356),MOD(5-$K356,$N356)=0),$J356,0)))</f>
        <v>0</v>
      </c>
      <c r="T356" s="19" t="n">
        <f aca="false">IF(OR($M356="",$M356="ERR",$J356="",$K356="",$N356=""),0,IF($N356=0,IF(AND(OR(6=7,6=12),6&gt;=$K356,6&lt;=IF($L356="",12,$L356)),$J356,0),IF(AND(6&gt;=$K356,6&lt;=IF($L356="",12,$L356),MOD(6-$K356,$N356)=0),$J356,0)))</f>
        <v>0</v>
      </c>
      <c r="U356" s="19" t="n">
        <f aca="false">IF(OR($M356="",$M356="ERR",$J356="",$K356="",$N356=""),0,IF($N356=0,IF(AND(OR(7=7,7=12),7&gt;=$K356,7&lt;=IF($L356="",12,$L356)),$J356,0),IF(AND(7&gt;=$K356,7&lt;=IF($L356="",12,$L356),MOD(7-$K356,$N356)=0),$J356,0)))</f>
        <v>0</v>
      </c>
      <c r="V356" s="19" t="n">
        <f aca="false">IF(OR($M356="",$M356="ERR",$J356="",$K356="",$N356=""),0,IF($N356=0,IF(AND(OR(8=7,8=12),8&gt;=$K356,8&lt;=IF($L356="",12,$L356)),$J356,0),IF(AND(8&gt;=$K356,8&lt;=IF($L356="",12,$L356),MOD(8-$K356,$N356)=0),$J356,0)))</f>
        <v>0</v>
      </c>
      <c r="W356" s="19" t="n">
        <f aca="false">IF(OR($M356="",$M356="ERR",$J356="",$K356="",$N356=""),0,IF($N356=0,IF(AND(OR(9=7,9=12),9&gt;=$K356,9&lt;=IF($L356="",12,$L356)),$J356,0),IF(AND(9&gt;=$K356,9&lt;=IF($L356="",12,$L356),MOD(9-$K356,$N356)=0),$J356,0)))</f>
        <v>0</v>
      </c>
      <c r="X356" s="19" t="n">
        <f aca="false">IF(OR($M356="",$M356="ERR",$J356="",$K356="",$N356=""),0,IF($N356=0,IF(AND(OR(10=7,10=12),10&gt;=$K356,10&lt;=IF($L356="",12,$L356)),$J356,0),IF(AND(10&gt;=$K356,10&lt;=IF($L356="",12,$L356),MOD(10-$K356,$N356)=0),$J356,0)))</f>
        <v>0</v>
      </c>
      <c r="Y356" s="19" t="n">
        <f aca="false">IF(OR($M356="",$M356="ERR",$J356="",$K356="",$N356=""),0,IF($N356=0,IF(AND(OR(11=7,11=12),11&gt;=$K356,11&lt;=IF($L356="",12,$L356)),$J356,0),IF(AND(11&gt;=$K356,11&lt;=IF($L356="",12,$L356),MOD(11-$K356,$N356)=0),$J356,0)))</f>
        <v>0</v>
      </c>
      <c r="Z356" s="19" t="n">
        <f aca="false">IF(OR($M356="",$M356="ERR",$J356="",$K356="",$N356=""),0,IF($N356=0,IF(AND(OR(12=7,12=12),12&gt;=$K356,12&lt;=IF($L356="",12,$L356)),$J356,0),IF(AND(12&gt;=$K356,12&lt;=IF($L356="",12,$L356),MOD(12-$K356,$N356)=0),$J356,0)))</f>
        <v>0</v>
      </c>
      <c r="AA356" s="36" t="n">
        <f aca="false">SUM(O356:Z356)</f>
        <v>0</v>
      </c>
      <c r="AB356" s="15" t="str">
        <f aca="false">IF(AND($B356="",$D356="",$J356=""),"",IF($B356="","Falta código",IF(ISNA(MATCH($B356,LST_COD,0)),"Código no registrado en Trabajadores",IF($E356="","Concepto no está en el catálogo",IF($M356="ERR","Retención de otro empleador: Origen = Otro empleador",IF(OR($J356="",$K356=""),"Falta monto o mes",IF(OR($K356&lt;1,$K356&gt;12),"Mes inicio inválido",IF(AND($L356&lt;&gt;"",OR($L356&lt;$K356,$L356&gt;12)),"Mes fin inválido",IF($N356="","Falta frecuencia",IF(AND($G356&lt;&gt;"Otro empleador",SUMPRODUCT(($O356:$Z356&lt;&gt;0)*(((COLUMN($O356:$Z356)-14)&lt;INDEX(Trabajadores!$M$6:$M$105,MATCH($B356,LST_COD,0)))+((COLUMN($O356:$Z356)-14)&gt;INDEX(Trabajadores!$N$6:$N$105,MATCH($B356,LST_COD,0)))))&gt;0),"Aviso: hay meses fuera del periodo laboral","OK"))))))))))</f>
        <v/>
      </c>
    </row>
    <row r="357" customFormat="false" ht="15" hidden="false" customHeight="false" outlineLevel="0" collapsed="false">
      <c r="A357" s="23" t="n">
        <v>352</v>
      </c>
      <c r="B357" s="7"/>
      <c r="C357" s="35" t="str">
        <f aca="false">IF($B357="","",IFERROR(INDEX(Trabajadores!$D$6:$D$105,MATCH($B357,LST_COD,0)),"¿Código?"))</f>
        <v/>
      </c>
      <c r="D357" s="30"/>
      <c r="E357" s="9" t="str">
        <f aca="false">IF($D357="","",IFERROR(VLOOKUP($D357,CONC_TABLA,2,FALSE()),""))</f>
        <v/>
      </c>
      <c r="F357" s="9" t="str">
        <f aca="false">IF($D357="","",IFERROR(VLOOKUP($D357,CONC_TABLA,3,FALSE()),""))</f>
        <v/>
      </c>
      <c r="G357" s="30"/>
      <c r="H357" s="30"/>
      <c r="I357" s="30"/>
      <c r="J357" s="29"/>
      <c r="K357" s="28"/>
      <c r="L357" s="28"/>
      <c r="M357" s="9" t="str">
        <f aca="false">IF(OR($B357="",$E357=""),"",IF($E357="INA","INA",IF($G357="Otro empleador",IF($E357="RET","RETO",IF($E357="ORD","OTO","OTX")),IF($E357="RET","ERR",$E357))))</f>
        <v/>
      </c>
      <c r="N357" s="9" t="str">
        <f aca="false">IF($I357="","",IFERROR(VLOOKUP($I357,FREC_TABLA,2,FALSE()),""))</f>
        <v/>
      </c>
      <c r="O357" s="19" t="n">
        <f aca="false">IF(OR($M357="",$M357="ERR",$J357="",$K357="",$N357=""),0,IF($N357=0,IF(AND(OR(1=7,1=12),1&gt;=$K357,1&lt;=IF($L357="",12,$L357)),$J357,0),IF(AND(1&gt;=$K357,1&lt;=IF($L357="",12,$L357),MOD(1-$K357,$N357)=0),$J357,0)))</f>
        <v>0</v>
      </c>
      <c r="P357" s="19" t="n">
        <f aca="false">IF(OR($M357="",$M357="ERR",$J357="",$K357="",$N357=""),0,IF($N357=0,IF(AND(OR(2=7,2=12),2&gt;=$K357,2&lt;=IF($L357="",12,$L357)),$J357,0),IF(AND(2&gt;=$K357,2&lt;=IF($L357="",12,$L357),MOD(2-$K357,$N357)=0),$J357,0)))</f>
        <v>0</v>
      </c>
      <c r="Q357" s="19" t="n">
        <f aca="false">IF(OR($M357="",$M357="ERR",$J357="",$K357="",$N357=""),0,IF($N357=0,IF(AND(OR(3=7,3=12),3&gt;=$K357,3&lt;=IF($L357="",12,$L357)),$J357,0),IF(AND(3&gt;=$K357,3&lt;=IF($L357="",12,$L357),MOD(3-$K357,$N357)=0),$J357,0)))</f>
        <v>0</v>
      </c>
      <c r="R357" s="19" t="n">
        <f aca="false">IF(OR($M357="",$M357="ERR",$J357="",$K357="",$N357=""),0,IF($N357=0,IF(AND(OR(4=7,4=12),4&gt;=$K357,4&lt;=IF($L357="",12,$L357)),$J357,0),IF(AND(4&gt;=$K357,4&lt;=IF($L357="",12,$L357),MOD(4-$K357,$N357)=0),$J357,0)))</f>
        <v>0</v>
      </c>
      <c r="S357" s="19" t="n">
        <f aca="false">IF(OR($M357="",$M357="ERR",$J357="",$K357="",$N357=""),0,IF($N357=0,IF(AND(OR(5=7,5=12),5&gt;=$K357,5&lt;=IF($L357="",12,$L357)),$J357,0),IF(AND(5&gt;=$K357,5&lt;=IF($L357="",12,$L357),MOD(5-$K357,$N357)=0),$J357,0)))</f>
        <v>0</v>
      </c>
      <c r="T357" s="19" t="n">
        <f aca="false">IF(OR($M357="",$M357="ERR",$J357="",$K357="",$N357=""),0,IF($N357=0,IF(AND(OR(6=7,6=12),6&gt;=$K357,6&lt;=IF($L357="",12,$L357)),$J357,0),IF(AND(6&gt;=$K357,6&lt;=IF($L357="",12,$L357),MOD(6-$K357,$N357)=0),$J357,0)))</f>
        <v>0</v>
      </c>
      <c r="U357" s="19" t="n">
        <f aca="false">IF(OR($M357="",$M357="ERR",$J357="",$K357="",$N357=""),0,IF($N357=0,IF(AND(OR(7=7,7=12),7&gt;=$K357,7&lt;=IF($L357="",12,$L357)),$J357,0),IF(AND(7&gt;=$K357,7&lt;=IF($L357="",12,$L357),MOD(7-$K357,$N357)=0),$J357,0)))</f>
        <v>0</v>
      </c>
      <c r="V357" s="19" t="n">
        <f aca="false">IF(OR($M357="",$M357="ERR",$J357="",$K357="",$N357=""),0,IF($N357=0,IF(AND(OR(8=7,8=12),8&gt;=$K357,8&lt;=IF($L357="",12,$L357)),$J357,0),IF(AND(8&gt;=$K357,8&lt;=IF($L357="",12,$L357),MOD(8-$K357,$N357)=0),$J357,0)))</f>
        <v>0</v>
      </c>
      <c r="W357" s="19" t="n">
        <f aca="false">IF(OR($M357="",$M357="ERR",$J357="",$K357="",$N357=""),0,IF($N357=0,IF(AND(OR(9=7,9=12),9&gt;=$K357,9&lt;=IF($L357="",12,$L357)),$J357,0),IF(AND(9&gt;=$K357,9&lt;=IF($L357="",12,$L357),MOD(9-$K357,$N357)=0),$J357,0)))</f>
        <v>0</v>
      </c>
      <c r="X357" s="19" t="n">
        <f aca="false">IF(OR($M357="",$M357="ERR",$J357="",$K357="",$N357=""),0,IF($N357=0,IF(AND(OR(10=7,10=12),10&gt;=$K357,10&lt;=IF($L357="",12,$L357)),$J357,0),IF(AND(10&gt;=$K357,10&lt;=IF($L357="",12,$L357),MOD(10-$K357,$N357)=0),$J357,0)))</f>
        <v>0</v>
      </c>
      <c r="Y357" s="19" t="n">
        <f aca="false">IF(OR($M357="",$M357="ERR",$J357="",$K357="",$N357=""),0,IF($N357=0,IF(AND(OR(11=7,11=12),11&gt;=$K357,11&lt;=IF($L357="",12,$L357)),$J357,0),IF(AND(11&gt;=$K357,11&lt;=IF($L357="",12,$L357),MOD(11-$K357,$N357)=0),$J357,0)))</f>
        <v>0</v>
      </c>
      <c r="Z357" s="19" t="n">
        <f aca="false">IF(OR($M357="",$M357="ERR",$J357="",$K357="",$N357=""),0,IF($N357=0,IF(AND(OR(12=7,12=12),12&gt;=$K357,12&lt;=IF($L357="",12,$L357)),$J357,0),IF(AND(12&gt;=$K357,12&lt;=IF($L357="",12,$L357),MOD(12-$K357,$N357)=0),$J357,0)))</f>
        <v>0</v>
      </c>
      <c r="AA357" s="36" t="n">
        <f aca="false">SUM(O357:Z357)</f>
        <v>0</v>
      </c>
      <c r="AB357" s="15" t="str">
        <f aca="false">IF(AND($B357="",$D357="",$J357=""),"",IF($B357="","Falta código",IF(ISNA(MATCH($B357,LST_COD,0)),"Código no registrado en Trabajadores",IF($E357="","Concepto no está en el catálogo",IF($M357="ERR","Retención de otro empleador: Origen = Otro empleador",IF(OR($J357="",$K357=""),"Falta monto o mes",IF(OR($K357&lt;1,$K357&gt;12),"Mes inicio inválido",IF(AND($L357&lt;&gt;"",OR($L357&lt;$K357,$L357&gt;12)),"Mes fin inválido",IF($N357="","Falta frecuencia",IF(AND($G357&lt;&gt;"Otro empleador",SUMPRODUCT(($O357:$Z357&lt;&gt;0)*(((COLUMN($O357:$Z357)-14)&lt;INDEX(Trabajadores!$M$6:$M$105,MATCH($B357,LST_COD,0)))+((COLUMN($O357:$Z357)-14)&gt;INDEX(Trabajadores!$N$6:$N$105,MATCH($B357,LST_COD,0)))))&gt;0),"Aviso: hay meses fuera del periodo laboral","OK"))))))))))</f>
        <v/>
      </c>
    </row>
    <row r="358" customFormat="false" ht="15" hidden="false" customHeight="false" outlineLevel="0" collapsed="false">
      <c r="A358" s="23" t="n">
        <v>353</v>
      </c>
      <c r="B358" s="7"/>
      <c r="C358" s="35" t="str">
        <f aca="false">IF($B358="","",IFERROR(INDEX(Trabajadores!$D$6:$D$105,MATCH($B358,LST_COD,0)),"¿Código?"))</f>
        <v/>
      </c>
      <c r="D358" s="30"/>
      <c r="E358" s="9" t="str">
        <f aca="false">IF($D358="","",IFERROR(VLOOKUP($D358,CONC_TABLA,2,FALSE()),""))</f>
        <v/>
      </c>
      <c r="F358" s="9" t="str">
        <f aca="false">IF($D358="","",IFERROR(VLOOKUP($D358,CONC_TABLA,3,FALSE()),""))</f>
        <v/>
      </c>
      <c r="G358" s="30"/>
      <c r="H358" s="30"/>
      <c r="I358" s="30"/>
      <c r="J358" s="29"/>
      <c r="K358" s="28"/>
      <c r="L358" s="28"/>
      <c r="M358" s="9" t="str">
        <f aca="false">IF(OR($B358="",$E358=""),"",IF($E358="INA","INA",IF($G358="Otro empleador",IF($E358="RET","RETO",IF($E358="ORD","OTO","OTX")),IF($E358="RET","ERR",$E358))))</f>
        <v/>
      </c>
      <c r="N358" s="9" t="str">
        <f aca="false">IF($I358="","",IFERROR(VLOOKUP($I358,FREC_TABLA,2,FALSE()),""))</f>
        <v/>
      </c>
      <c r="O358" s="19" t="n">
        <f aca="false">IF(OR($M358="",$M358="ERR",$J358="",$K358="",$N358=""),0,IF($N358=0,IF(AND(OR(1=7,1=12),1&gt;=$K358,1&lt;=IF($L358="",12,$L358)),$J358,0),IF(AND(1&gt;=$K358,1&lt;=IF($L358="",12,$L358),MOD(1-$K358,$N358)=0),$J358,0)))</f>
        <v>0</v>
      </c>
      <c r="P358" s="19" t="n">
        <f aca="false">IF(OR($M358="",$M358="ERR",$J358="",$K358="",$N358=""),0,IF($N358=0,IF(AND(OR(2=7,2=12),2&gt;=$K358,2&lt;=IF($L358="",12,$L358)),$J358,0),IF(AND(2&gt;=$K358,2&lt;=IF($L358="",12,$L358),MOD(2-$K358,$N358)=0),$J358,0)))</f>
        <v>0</v>
      </c>
      <c r="Q358" s="19" t="n">
        <f aca="false">IF(OR($M358="",$M358="ERR",$J358="",$K358="",$N358=""),0,IF($N358=0,IF(AND(OR(3=7,3=12),3&gt;=$K358,3&lt;=IF($L358="",12,$L358)),$J358,0),IF(AND(3&gt;=$K358,3&lt;=IF($L358="",12,$L358),MOD(3-$K358,$N358)=0),$J358,0)))</f>
        <v>0</v>
      </c>
      <c r="R358" s="19" t="n">
        <f aca="false">IF(OR($M358="",$M358="ERR",$J358="",$K358="",$N358=""),0,IF($N358=0,IF(AND(OR(4=7,4=12),4&gt;=$K358,4&lt;=IF($L358="",12,$L358)),$J358,0),IF(AND(4&gt;=$K358,4&lt;=IF($L358="",12,$L358),MOD(4-$K358,$N358)=0),$J358,0)))</f>
        <v>0</v>
      </c>
      <c r="S358" s="19" t="n">
        <f aca="false">IF(OR($M358="",$M358="ERR",$J358="",$K358="",$N358=""),0,IF($N358=0,IF(AND(OR(5=7,5=12),5&gt;=$K358,5&lt;=IF($L358="",12,$L358)),$J358,0),IF(AND(5&gt;=$K358,5&lt;=IF($L358="",12,$L358),MOD(5-$K358,$N358)=0),$J358,0)))</f>
        <v>0</v>
      </c>
      <c r="T358" s="19" t="n">
        <f aca="false">IF(OR($M358="",$M358="ERR",$J358="",$K358="",$N358=""),0,IF($N358=0,IF(AND(OR(6=7,6=12),6&gt;=$K358,6&lt;=IF($L358="",12,$L358)),$J358,0),IF(AND(6&gt;=$K358,6&lt;=IF($L358="",12,$L358),MOD(6-$K358,$N358)=0),$J358,0)))</f>
        <v>0</v>
      </c>
      <c r="U358" s="19" t="n">
        <f aca="false">IF(OR($M358="",$M358="ERR",$J358="",$K358="",$N358=""),0,IF($N358=0,IF(AND(OR(7=7,7=12),7&gt;=$K358,7&lt;=IF($L358="",12,$L358)),$J358,0),IF(AND(7&gt;=$K358,7&lt;=IF($L358="",12,$L358),MOD(7-$K358,$N358)=0),$J358,0)))</f>
        <v>0</v>
      </c>
      <c r="V358" s="19" t="n">
        <f aca="false">IF(OR($M358="",$M358="ERR",$J358="",$K358="",$N358=""),0,IF($N358=0,IF(AND(OR(8=7,8=12),8&gt;=$K358,8&lt;=IF($L358="",12,$L358)),$J358,0),IF(AND(8&gt;=$K358,8&lt;=IF($L358="",12,$L358),MOD(8-$K358,$N358)=0),$J358,0)))</f>
        <v>0</v>
      </c>
      <c r="W358" s="19" t="n">
        <f aca="false">IF(OR($M358="",$M358="ERR",$J358="",$K358="",$N358=""),0,IF($N358=0,IF(AND(OR(9=7,9=12),9&gt;=$K358,9&lt;=IF($L358="",12,$L358)),$J358,0),IF(AND(9&gt;=$K358,9&lt;=IF($L358="",12,$L358),MOD(9-$K358,$N358)=0),$J358,0)))</f>
        <v>0</v>
      </c>
      <c r="X358" s="19" t="n">
        <f aca="false">IF(OR($M358="",$M358="ERR",$J358="",$K358="",$N358=""),0,IF($N358=0,IF(AND(OR(10=7,10=12),10&gt;=$K358,10&lt;=IF($L358="",12,$L358)),$J358,0),IF(AND(10&gt;=$K358,10&lt;=IF($L358="",12,$L358),MOD(10-$K358,$N358)=0),$J358,0)))</f>
        <v>0</v>
      </c>
      <c r="Y358" s="19" t="n">
        <f aca="false">IF(OR($M358="",$M358="ERR",$J358="",$K358="",$N358=""),0,IF($N358=0,IF(AND(OR(11=7,11=12),11&gt;=$K358,11&lt;=IF($L358="",12,$L358)),$J358,0),IF(AND(11&gt;=$K358,11&lt;=IF($L358="",12,$L358),MOD(11-$K358,$N358)=0),$J358,0)))</f>
        <v>0</v>
      </c>
      <c r="Z358" s="19" t="n">
        <f aca="false">IF(OR($M358="",$M358="ERR",$J358="",$K358="",$N358=""),0,IF($N358=0,IF(AND(OR(12=7,12=12),12&gt;=$K358,12&lt;=IF($L358="",12,$L358)),$J358,0),IF(AND(12&gt;=$K358,12&lt;=IF($L358="",12,$L358),MOD(12-$K358,$N358)=0),$J358,0)))</f>
        <v>0</v>
      </c>
      <c r="AA358" s="36" t="n">
        <f aca="false">SUM(O358:Z358)</f>
        <v>0</v>
      </c>
      <c r="AB358" s="15" t="str">
        <f aca="false">IF(AND($B358="",$D358="",$J358=""),"",IF($B358="","Falta código",IF(ISNA(MATCH($B358,LST_COD,0)),"Código no registrado en Trabajadores",IF($E358="","Concepto no está en el catálogo",IF($M358="ERR","Retención de otro empleador: Origen = Otro empleador",IF(OR($J358="",$K358=""),"Falta monto o mes",IF(OR($K358&lt;1,$K358&gt;12),"Mes inicio inválido",IF(AND($L358&lt;&gt;"",OR($L358&lt;$K358,$L358&gt;12)),"Mes fin inválido",IF($N358="","Falta frecuencia",IF(AND($G358&lt;&gt;"Otro empleador",SUMPRODUCT(($O358:$Z358&lt;&gt;0)*(((COLUMN($O358:$Z358)-14)&lt;INDEX(Trabajadores!$M$6:$M$105,MATCH($B358,LST_COD,0)))+((COLUMN($O358:$Z358)-14)&gt;INDEX(Trabajadores!$N$6:$N$105,MATCH($B358,LST_COD,0)))))&gt;0),"Aviso: hay meses fuera del periodo laboral","OK"))))))))))</f>
        <v/>
      </c>
    </row>
    <row r="359" customFormat="false" ht="15" hidden="false" customHeight="false" outlineLevel="0" collapsed="false">
      <c r="A359" s="23" t="n">
        <v>354</v>
      </c>
      <c r="B359" s="7"/>
      <c r="C359" s="35" t="str">
        <f aca="false">IF($B359="","",IFERROR(INDEX(Trabajadores!$D$6:$D$105,MATCH($B359,LST_COD,0)),"¿Código?"))</f>
        <v/>
      </c>
      <c r="D359" s="30"/>
      <c r="E359" s="9" t="str">
        <f aca="false">IF($D359="","",IFERROR(VLOOKUP($D359,CONC_TABLA,2,FALSE()),""))</f>
        <v/>
      </c>
      <c r="F359" s="9" t="str">
        <f aca="false">IF($D359="","",IFERROR(VLOOKUP($D359,CONC_TABLA,3,FALSE()),""))</f>
        <v/>
      </c>
      <c r="G359" s="30"/>
      <c r="H359" s="30"/>
      <c r="I359" s="30"/>
      <c r="J359" s="29"/>
      <c r="K359" s="28"/>
      <c r="L359" s="28"/>
      <c r="M359" s="9" t="str">
        <f aca="false">IF(OR($B359="",$E359=""),"",IF($E359="INA","INA",IF($G359="Otro empleador",IF($E359="RET","RETO",IF($E359="ORD","OTO","OTX")),IF($E359="RET","ERR",$E359))))</f>
        <v/>
      </c>
      <c r="N359" s="9" t="str">
        <f aca="false">IF($I359="","",IFERROR(VLOOKUP($I359,FREC_TABLA,2,FALSE()),""))</f>
        <v/>
      </c>
      <c r="O359" s="19" t="n">
        <f aca="false">IF(OR($M359="",$M359="ERR",$J359="",$K359="",$N359=""),0,IF($N359=0,IF(AND(OR(1=7,1=12),1&gt;=$K359,1&lt;=IF($L359="",12,$L359)),$J359,0),IF(AND(1&gt;=$K359,1&lt;=IF($L359="",12,$L359),MOD(1-$K359,$N359)=0),$J359,0)))</f>
        <v>0</v>
      </c>
      <c r="P359" s="19" t="n">
        <f aca="false">IF(OR($M359="",$M359="ERR",$J359="",$K359="",$N359=""),0,IF($N359=0,IF(AND(OR(2=7,2=12),2&gt;=$K359,2&lt;=IF($L359="",12,$L359)),$J359,0),IF(AND(2&gt;=$K359,2&lt;=IF($L359="",12,$L359),MOD(2-$K359,$N359)=0),$J359,0)))</f>
        <v>0</v>
      </c>
      <c r="Q359" s="19" t="n">
        <f aca="false">IF(OR($M359="",$M359="ERR",$J359="",$K359="",$N359=""),0,IF($N359=0,IF(AND(OR(3=7,3=12),3&gt;=$K359,3&lt;=IF($L359="",12,$L359)),$J359,0),IF(AND(3&gt;=$K359,3&lt;=IF($L359="",12,$L359),MOD(3-$K359,$N359)=0),$J359,0)))</f>
        <v>0</v>
      </c>
      <c r="R359" s="19" t="n">
        <f aca="false">IF(OR($M359="",$M359="ERR",$J359="",$K359="",$N359=""),0,IF($N359=0,IF(AND(OR(4=7,4=12),4&gt;=$K359,4&lt;=IF($L359="",12,$L359)),$J359,0),IF(AND(4&gt;=$K359,4&lt;=IF($L359="",12,$L359),MOD(4-$K359,$N359)=0),$J359,0)))</f>
        <v>0</v>
      </c>
      <c r="S359" s="19" t="n">
        <f aca="false">IF(OR($M359="",$M359="ERR",$J359="",$K359="",$N359=""),0,IF($N359=0,IF(AND(OR(5=7,5=12),5&gt;=$K359,5&lt;=IF($L359="",12,$L359)),$J359,0),IF(AND(5&gt;=$K359,5&lt;=IF($L359="",12,$L359),MOD(5-$K359,$N359)=0),$J359,0)))</f>
        <v>0</v>
      </c>
      <c r="T359" s="19" t="n">
        <f aca="false">IF(OR($M359="",$M359="ERR",$J359="",$K359="",$N359=""),0,IF($N359=0,IF(AND(OR(6=7,6=12),6&gt;=$K359,6&lt;=IF($L359="",12,$L359)),$J359,0),IF(AND(6&gt;=$K359,6&lt;=IF($L359="",12,$L359),MOD(6-$K359,$N359)=0),$J359,0)))</f>
        <v>0</v>
      </c>
      <c r="U359" s="19" t="n">
        <f aca="false">IF(OR($M359="",$M359="ERR",$J359="",$K359="",$N359=""),0,IF($N359=0,IF(AND(OR(7=7,7=12),7&gt;=$K359,7&lt;=IF($L359="",12,$L359)),$J359,0),IF(AND(7&gt;=$K359,7&lt;=IF($L359="",12,$L359),MOD(7-$K359,$N359)=0),$J359,0)))</f>
        <v>0</v>
      </c>
      <c r="V359" s="19" t="n">
        <f aca="false">IF(OR($M359="",$M359="ERR",$J359="",$K359="",$N359=""),0,IF($N359=0,IF(AND(OR(8=7,8=12),8&gt;=$K359,8&lt;=IF($L359="",12,$L359)),$J359,0),IF(AND(8&gt;=$K359,8&lt;=IF($L359="",12,$L359),MOD(8-$K359,$N359)=0),$J359,0)))</f>
        <v>0</v>
      </c>
      <c r="W359" s="19" t="n">
        <f aca="false">IF(OR($M359="",$M359="ERR",$J359="",$K359="",$N359=""),0,IF($N359=0,IF(AND(OR(9=7,9=12),9&gt;=$K359,9&lt;=IF($L359="",12,$L359)),$J359,0),IF(AND(9&gt;=$K359,9&lt;=IF($L359="",12,$L359),MOD(9-$K359,$N359)=0),$J359,0)))</f>
        <v>0</v>
      </c>
      <c r="X359" s="19" t="n">
        <f aca="false">IF(OR($M359="",$M359="ERR",$J359="",$K359="",$N359=""),0,IF($N359=0,IF(AND(OR(10=7,10=12),10&gt;=$K359,10&lt;=IF($L359="",12,$L359)),$J359,0),IF(AND(10&gt;=$K359,10&lt;=IF($L359="",12,$L359),MOD(10-$K359,$N359)=0),$J359,0)))</f>
        <v>0</v>
      </c>
      <c r="Y359" s="19" t="n">
        <f aca="false">IF(OR($M359="",$M359="ERR",$J359="",$K359="",$N359=""),0,IF($N359=0,IF(AND(OR(11=7,11=12),11&gt;=$K359,11&lt;=IF($L359="",12,$L359)),$J359,0),IF(AND(11&gt;=$K359,11&lt;=IF($L359="",12,$L359),MOD(11-$K359,$N359)=0),$J359,0)))</f>
        <v>0</v>
      </c>
      <c r="Z359" s="19" t="n">
        <f aca="false">IF(OR($M359="",$M359="ERR",$J359="",$K359="",$N359=""),0,IF($N359=0,IF(AND(OR(12=7,12=12),12&gt;=$K359,12&lt;=IF($L359="",12,$L359)),$J359,0),IF(AND(12&gt;=$K359,12&lt;=IF($L359="",12,$L359),MOD(12-$K359,$N359)=0),$J359,0)))</f>
        <v>0</v>
      </c>
      <c r="AA359" s="36" t="n">
        <f aca="false">SUM(O359:Z359)</f>
        <v>0</v>
      </c>
      <c r="AB359" s="15" t="str">
        <f aca="false">IF(AND($B359="",$D359="",$J359=""),"",IF($B359="","Falta código",IF(ISNA(MATCH($B359,LST_COD,0)),"Código no registrado en Trabajadores",IF($E359="","Concepto no está en el catálogo",IF($M359="ERR","Retención de otro empleador: Origen = Otro empleador",IF(OR($J359="",$K359=""),"Falta monto o mes",IF(OR($K359&lt;1,$K359&gt;12),"Mes inicio inválido",IF(AND($L359&lt;&gt;"",OR($L359&lt;$K359,$L359&gt;12)),"Mes fin inválido",IF($N359="","Falta frecuencia",IF(AND($G359&lt;&gt;"Otro empleador",SUMPRODUCT(($O359:$Z359&lt;&gt;0)*(((COLUMN($O359:$Z359)-14)&lt;INDEX(Trabajadores!$M$6:$M$105,MATCH($B359,LST_COD,0)))+((COLUMN($O359:$Z359)-14)&gt;INDEX(Trabajadores!$N$6:$N$105,MATCH($B359,LST_COD,0)))))&gt;0),"Aviso: hay meses fuera del periodo laboral","OK"))))))))))</f>
        <v/>
      </c>
    </row>
    <row r="360" customFormat="false" ht="15" hidden="false" customHeight="false" outlineLevel="0" collapsed="false">
      <c r="A360" s="23" t="n">
        <v>355</v>
      </c>
      <c r="B360" s="7"/>
      <c r="C360" s="35" t="str">
        <f aca="false">IF($B360="","",IFERROR(INDEX(Trabajadores!$D$6:$D$105,MATCH($B360,LST_COD,0)),"¿Código?"))</f>
        <v/>
      </c>
      <c r="D360" s="30"/>
      <c r="E360" s="9" t="str">
        <f aca="false">IF($D360="","",IFERROR(VLOOKUP($D360,CONC_TABLA,2,FALSE()),""))</f>
        <v/>
      </c>
      <c r="F360" s="9" t="str">
        <f aca="false">IF($D360="","",IFERROR(VLOOKUP($D360,CONC_TABLA,3,FALSE()),""))</f>
        <v/>
      </c>
      <c r="G360" s="30"/>
      <c r="H360" s="30"/>
      <c r="I360" s="30"/>
      <c r="J360" s="29"/>
      <c r="K360" s="28"/>
      <c r="L360" s="28"/>
      <c r="M360" s="9" t="str">
        <f aca="false">IF(OR($B360="",$E360=""),"",IF($E360="INA","INA",IF($G360="Otro empleador",IF($E360="RET","RETO",IF($E360="ORD","OTO","OTX")),IF($E360="RET","ERR",$E360))))</f>
        <v/>
      </c>
      <c r="N360" s="9" t="str">
        <f aca="false">IF($I360="","",IFERROR(VLOOKUP($I360,FREC_TABLA,2,FALSE()),""))</f>
        <v/>
      </c>
      <c r="O360" s="19" t="n">
        <f aca="false">IF(OR($M360="",$M360="ERR",$J360="",$K360="",$N360=""),0,IF($N360=0,IF(AND(OR(1=7,1=12),1&gt;=$K360,1&lt;=IF($L360="",12,$L360)),$J360,0),IF(AND(1&gt;=$K360,1&lt;=IF($L360="",12,$L360),MOD(1-$K360,$N360)=0),$J360,0)))</f>
        <v>0</v>
      </c>
      <c r="P360" s="19" t="n">
        <f aca="false">IF(OR($M360="",$M360="ERR",$J360="",$K360="",$N360=""),0,IF($N360=0,IF(AND(OR(2=7,2=12),2&gt;=$K360,2&lt;=IF($L360="",12,$L360)),$J360,0),IF(AND(2&gt;=$K360,2&lt;=IF($L360="",12,$L360),MOD(2-$K360,$N360)=0),$J360,0)))</f>
        <v>0</v>
      </c>
      <c r="Q360" s="19" t="n">
        <f aca="false">IF(OR($M360="",$M360="ERR",$J360="",$K360="",$N360=""),0,IF($N360=0,IF(AND(OR(3=7,3=12),3&gt;=$K360,3&lt;=IF($L360="",12,$L360)),$J360,0),IF(AND(3&gt;=$K360,3&lt;=IF($L360="",12,$L360),MOD(3-$K360,$N360)=0),$J360,0)))</f>
        <v>0</v>
      </c>
      <c r="R360" s="19" t="n">
        <f aca="false">IF(OR($M360="",$M360="ERR",$J360="",$K360="",$N360=""),0,IF($N360=0,IF(AND(OR(4=7,4=12),4&gt;=$K360,4&lt;=IF($L360="",12,$L360)),$J360,0),IF(AND(4&gt;=$K360,4&lt;=IF($L360="",12,$L360),MOD(4-$K360,$N360)=0),$J360,0)))</f>
        <v>0</v>
      </c>
      <c r="S360" s="19" t="n">
        <f aca="false">IF(OR($M360="",$M360="ERR",$J360="",$K360="",$N360=""),0,IF($N360=0,IF(AND(OR(5=7,5=12),5&gt;=$K360,5&lt;=IF($L360="",12,$L360)),$J360,0),IF(AND(5&gt;=$K360,5&lt;=IF($L360="",12,$L360),MOD(5-$K360,$N360)=0),$J360,0)))</f>
        <v>0</v>
      </c>
      <c r="T360" s="19" t="n">
        <f aca="false">IF(OR($M360="",$M360="ERR",$J360="",$K360="",$N360=""),0,IF($N360=0,IF(AND(OR(6=7,6=12),6&gt;=$K360,6&lt;=IF($L360="",12,$L360)),$J360,0),IF(AND(6&gt;=$K360,6&lt;=IF($L360="",12,$L360),MOD(6-$K360,$N360)=0),$J360,0)))</f>
        <v>0</v>
      </c>
      <c r="U360" s="19" t="n">
        <f aca="false">IF(OR($M360="",$M360="ERR",$J360="",$K360="",$N360=""),0,IF($N360=0,IF(AND(OR(7=7,7=12),7&gt;=$K360,7&lt;=IF($L360="",12,$L360)),$J360,0),IF(AND(7&gt;=$K360,7&lt;=IF($L360="",12,$L360),MOD(7-$K360,$N360)=0),$J360,0)))</f>
        <v>0</v>
      </c>
      <c r="V360" s="19" t="n">
        <f aca="false">IF(OR($M360="",$M360="ERR",$J360="",$K360="",$N360=""),0,IF($N360=0,IF(AND(OR(8=7,8=12),8&gt;=$K360,8&lt;=IF($L360="",12,$L360)),$J360,0),IF(AND(8&gt;=$K360,8&lt;=IF($L360="",12,$L360),MOD(8-$K360,$N360)=0),$J360,0)))</f>
        <v>0</v>
      </c>
      <c r="W360" s="19" t="n">
        <f aca="false">IF(OR($M360="",$M360="ERR",$J360="",$K360="",$N360=""),0,IF($N360=0,IF(AND(OR(9=7,9=12),9&gt;=$K360,9&lt;=IF($L360="",12,$L360)),$J360,0),IF(AND(9&gt;=$K360,9&lt;=IF($L360="",12,$L360),MOD(9-$K360,$N360)=0),$J360,0)))</f>
        <v>0</v>
      </c>
      <c r="X360" s="19" t="n">
        <f aca="false">IF(OR($M360="",$M360="ERR",$J360="",$K360="",$N360=""),0,IF($N360=0,IF(AND(OR(10=7,10=12),10&gt;=$K360,10&lt;=IF($L360="",12,$L360)),$J360,0),IF(AND(10&gt;=$K360,10&lt;=IF($L360="",12,$L360),MOD(10-$K360,$N360)=0),$J360,0)))</f>
        <v>0</v>
      </c>
      <c r="Y360" s="19" t="n">
        <f aca="false">IF(OR($M360="",$M360="ERR",$J360="",$K360="",$N360=""),0,IF($N360=0,IF(AND(OR(11=7,11=12),11&gt;=$K360,11&lt;=IF($L360="",12,$L360)),$J360,0),IF(AND(11&gt;=$K360,11&lt;=IF($L360="",12,$L360),MOD(11-$K360,$N360)=0),$J360,0)))</f>
        <v>0</v>
      </c>
      <c r="Z360" s="19" t="n">
        <f aca="false">IF(OR($M360="",$M360="ERR",$J360="",$K360="",$N360=""),0,IF($N360=0,IF(AND(OR(12=7,12=12),12&gt;=$K360,12&lt;=IF($L360="",12,$L360)),$J360,0),IF(AND(12&gt;=$K360,12&lt;=IF($L360="",12,$L360),MOD(12-$K360,$N360)=0),$J360,0)))</f>
        <v>0</v>
      </c>
      <c r="AA360" s="36" t="n">
        <f aca="false">SUM(O360:Z360)</f>
        <v>0</v>
      </c>
      <c r="AB360" s="15" t="str">
        <f aca="false">IF(AND($B360="",$D360="",$J360=""),"",IF($B360="","Falta código",IF(ISNA(MATCH($B360,LST_COD,0)),"Código no registrado en Trabajadores",IF($E360="","Concepto no está en el catálogo",IF($M360="ERR","Retención de otro empleador: Origen = Otro empleador",IF(OR($J360="",$K360=""),"Falta monto o mes",IF(OR($K360&lt;1,$K360&gt;12),"Mes inicio inválido",IF(AND($L360&lt;&gt;"",OR($L360&lt;$K360,$L360&gt;12)),"Mes fin inválido",IF($N360="","Falta frecuencia",IF(AND($G360&lt;&gt;"Otro empleador",SUMPRODUCT(($O360:$Z360&lt;&gt;0)*(((COLUMN($O360:$Z360)-14)&lt;INDEX(Trabajadores!$M$6:$M$105,MATCH($B360,LST_COD,0)))+((COLUMN($O360:$Z360)-14)&gt;INDEX(Trabajadores!$N$6:$N$105,MATCH($B360,LST_COD,0)))))&gt;0),"Aviso: hay meses fuera del periodo laboral","OK"))))))))))</f>
        <v/>
      </c>
    </row>
    <row r="361" customFormat="false" ht="15" hidden="false" customHeight="false" outlineLevel="0" collapsed="false">
      <c r="A361" s="23" t="n">
        <v>356</v>
      </c>
      <c r="B361" s="7"/>
      <c r="C361" s="35" t="str">
        <f aca="false">IF($B361="","",IFERROR(INDEX(Trabajadores!$D$6:$D$105,MATCH($B361,LST_COD,0)),"¿Código?"))</f>
        <v/>
      </c>
      <c r="D361" s="30"/>
      <c r="E361" s="9" t="str">
        <f aca="false">IF($D361="","",IFERROR(VLOOKUP($D361,CONC_TABLA,2,FALSE()),""))</f>
        <v/>
      </c>
      <c r="F361" s="9" t="str">
        <f aca="false">IF($D361="","",IFERROR(VLOOKUP($D361,CONC_TABLA,3,FALSE()),""))</f>
        <v/>
      </c>
      <c r="G361" s="30"/>
      <c r="H361" s="30"/>
      <c r="I361" s="30"/>
      <c r="J361" s="29"/>
      <c r="K361" s="28"/>
      <c r="L361" s="28"/>
      <c r="M361" s="9" t="str">
        <f aca="false">IF(OR($B361="",$E361=""),"",IF($E361="INA","INA",IF($G361="Otro empleador",IF($E361="RET","RETO",IF($E361="ORD","OTO","OTX")),IF($E361="RET","ERR",$E361))))</f>
        <v/>
      </c>
      <c r="N361" s="9" t="str">
        <f aca="false">IF($I361="","",IFERROR(VLOOKUP($I361,FREC_TABLA,2,FALSE()),""))</f>
        <v/>
      </c>
      <c r="O361" s="19" t="n">
        <f aca="false">IF(OR($M361="",$M361="ERR",$J361="",$K361="",$N361=""),0,IF($N361=0,IF(AND(OR(1=7,1=12),1&gt;=$K361,1&lt;=IF($L361="",12,$L361)),$J361,0),IF(AND(1&gt;=$K361,1&lt;=IF($L361="",12,$L361),MOD(1-$K361,$N361)=0),$J361,0)))</f>
        <v>0</v>
      </c>
      <c r="P361" s="19" t="n">
        <f aca="false">IF(OR($M361="",$M361="ERR",$J361="",$K361="",$N361=""),0,IF($N361=0,IF(AND(OR(2=7,2=12),2&gt;=$K361,2&lt;=IF($L361="",12,$L361)),$J361,0),IF(AND(2&gt;=$K361,2&lt;=IF($L361="",12,$L361),MOD(2-$K361,$N361)=0),$J361,0)))</f>
        <v>0</v>
      </c>
      <c r="Q361" s="19" t="n">
        <f aca="false">IF(OR($M361="",$M361="ERR",$J361="",$K361="",$N361=""),0,IF($N361=0,IF(AND(OR(3=7,3=12),3&gt;=$K361,3&lt;=IF($L361="",12,$L361)),$J361,0),IF(AND(3&gt;=$K361,3&lt;=IF($L361="",12,$L361),MOD(3-$K361,$N361)=0),$J361,0)))</f>
        <v>0</v>
      </c>
      <c r="R361" s="19" t="n">
        <f aca="false">IF(OR($M361="",$M361="ERR",$J361="",$K361="",$N361=""),0,IF($N361=0,IF(AND(OR(4=7,4=12),4&gt;=$K361,4&lt;=IF($L361="",12,$L361)),$J361,0),IF(AND(4&gt;=$K361,4&lt;=IF($L361="",12,$L361),MOD(4-$K361,$N361)=0),$J361,0)))</f>
        <v>0</v>
      </c>
      <c r="S361" s="19" t="n">
        <f aca="false">IF(OR($M361="",$M361="ERR",$J361="",$K361="",$N361=""),0,IF($N361=0,IF(AND(OR(5=7,5=12),5&gt;=$K361,5&lt;=IF($L361="",12,$L361)),$J361,0),IF(AND(5&gt;=$K361,5&lt;=IF($L361="",12,$L361),MOD(5-$K361,$N361)=0),$J361,0)))</f>
        <v>0</v>
      </c>
      <c r="T361" s="19" t="n">
        <f aca="false">IF(OR($M361="",$M361="ERR",$J361="",$K361="",$N361=""),0,IF($N361=0,IF(AND(OR(6=7,6=12),6&gt;=$K361,6&lt;=IF($L361="",12,$L361)),$J361,0),IF(AND(6&gt;=$K361,6&lt;=IF($L361="",12,$L361),MOD(6-$K361,$N361)=0),$J361,0)))</f>
        <v>0</v>
      </c>
      <c r="U361" s="19" t="n">
        <f aca="false">IF(OR($M361="",$M361="ERR",$J361="",$K361="",$N361=""),0,IF($N361=0,IF(AND(OR(7=7,7=12),7&gt;=$K361,7&lt;=IF($L361="",12,$L361)),$J361,0),IF(AND(7&gt;=$K361,7&lt;=IF($L361="",12,$L361),MOD(7-$K361,$N361)=0),$J361,0)))</f>
        <v>0</v>
      </c>
      <c r="V361" s="19" t="n">
        <f aca="false">IF(OR($M361="",$M361="ERR",$J361="",$K361="",$N361=""),0,IF($N361=0,IF(AND(OR(8=7,8=12),8&gt;=$K361,8&lt;=IF($L361="",12,$L361)),$J361,0),IF(AND(8&gt;=$K361,8&lt;=IF($L361="",12,$L361),MOD(8-$K361,$N361)=0),$J361,0)))</f>
        <v>0</v>
      </c>
      <c r="W361" s="19" t="n">
        <f aca="false">IF(OR($M361="",$M361="ERR",$J361="",$K361="",$N361=""),0,IF($N361=0,IF(AND(OR(9=7,9=12),9&gt;=$K361,9&lt;=IF($L361="",12,$L361)),$J361,0),IF(AND(9&gt;=$K361,9&lt;=IF($L361="",12,$L361),MOD(9-$K361,$N361)=0),$J361,0)))</f>
        <v>0</v>
      </c>
      <c r="X361" s="19" t="n">
        <f aca="false">IF(OR($M361="",$M361="ERR",$J361="",$K361="",$N361=""),0,IF($N361=0,IF(AND(OR(10=7,10=12),10&gt;=$K361,10&lt;=IF($L361="",12,$L361)),$J361,0),IF(AND(10&gt;=$K361,10&lt;=IF($L361="",12,$L361),MOD(10-$K361,$N361)=0),$J361,0)))</f>
        <v>0</v>
      </c>
      <c r="Y361" s="19" t="n">
        <f aca="false">IF(OR($M361="",$M361="ERR",$J361="",$K361="",$N361=""),0,IF($N361=0,IF(AND(OR(11=7,11=12),11&gt;=$K361,11&lt;=IF($L361="",12,$L361)),$J361,0),IF(AND(11&gt;=$K361,11&lt;=IF($L361="",12,$L361),MOD(11-$K361,$N361)=0),$J361,0)))</f>
        <v>0</v>
      </c>
      <c r="Z361" s="19" t="n">
        <f aca="false">IF(OR($M361="",$M361="ERR",$J361="",$K361="",$N361=""),0,IF($N361=0,IF(AND(OR(12=7,12=12),12&gt;=$K361,12&lt;=IF($L361="",12,$L361)),$J361,0),IF(AND(12&gt;=$K361,12&lt;=IF($L361="",12,$L361),MOD(12-$K361,$N361)=0),$J361,0)))</f>
        <v>0</v>
      </c>
      <c r="AA361" s="36" t="n">
        <f aca="false">SUM(O361:Z361)</f>
        <v>0</v>
      </c>
      <c r="AB361" s="15" t="str">
        <f aca="false">IF(AND($B361="",$D361="",$J361=""),"",IF($B361="","Falta código",IF(ISNA(MATCH($B361,LST_COD,0)),"Código no registrado en Trabajadores",IF($E361="","Concepto no está en el catálogo",IF($M361="ERR","Retención de otro empleador: Origen = Otro empleador",IF(OR($J361="",$K361=""),"Falta monto o mes",IF(OR($K361&lt;1,$K361&gt;12),"Mes inicio inválido",IF(AND($L361&lt;&gt;"",OR($L361&lt;$K361,$L361&gt;12)),"Mes fin inválido",IF($N361="","Falta frecuencia",IF(AND($G361&lt;&gt;"Otro empleador",SUMPRODUCT(($O361:$Z361&lt;&gt;0)*(((COLUMN($O361:$Z361)-14)&lt;INDEX(Trabajadores!$M$6:$M$105,MATCH($B361,LST_COD,0)))+((COLUMN($O361:$Z361)-14)&gt;INDEX(Trabajadores!$N$6:$N$105,MATCH($B361,LST_COD,0)))))&gt;0),"Aviso: hay meses fuera del periodo laboral","OK"))))))))))</f>
        <v/>
      </c>
    </row>
    <row r="362" customFormat="false" ht="15" hidden="false" customHeight="false" outlineLevel="0" collapsed="false">
      <c r="A362" s="23" t="n">
        <v>357</v>
      </c>
      <c r="B362" s="7"/>
      <c r="C362" s="35" t="str">
        <f aca="false">IF($B362="","",IFERROR(INDEX(Trabajadores!$D$6:$D$105,MATCH($B362,LST_COD,0)),"¿Código?"))</f>
        <v/>
      </c>
      <c r="D362" s="30"/>
      <c r="E362" s="9" t="str">
        <f aca="false">IF($D362="","",IFERROR(VLOOKUP($D362,CONC_TABLA,2,FALSE()),""))</f>
        <v/>
      </c>
      <c r="F362" s="9" t="str">
        <f aca="false">IF($D362="","",IFERROR(VLOOKUP($D362,CONC_TABLA,3,FALSE()),""))</f>
        <v/>
      </c>
      <c r="G362" s="30"/>
      <c r="H362" s="30"/>
      <c r="I362" s="30"/>
      <c r="J362" s="29"/>
      <c r="K362" s="28"/>
      <c r="L362" s="28"/>
      <c r="M362" s="9" t="str">
        <f aca="false">IF(OR($B362="",$E362=""),"",IF($E362="INA","INA",IF($G362="Otro empleador",IF($E362="RET","RETO",IF($E362="ORD","OTO","OTX")),IF($E362="RET","ERR",$E362))))</f>
        <v/>
      </c>
      <c r="N362" s="9" t="str">
        <f aca="false">IF($I362="","",IFERROR(VLOOKUP($I362,FREC_TABLA,2,FALSE()),""))</f>
        <v/>
      </c>
      <c r="O362" s="19" t="n">
        <f aca="false">IF(OR($M362="",$M362="ERR",$J362="",$K362="",$N362=""),0,IF($N362=0,IF(AND(OR(1=7,1=12),1&gt;=$K362,1&lt;=IF($L362="",12,$L362)),$J362,0),IF(AND(1&gt;=$K362,1&lt;=IF($L362="",12,$L362),MOD(1-$K362,$N362)=0),$J362,0)))</f>
        <v>0</v>
      </c>
      <c r="P362" s="19" t="n">
        <f aca="false">IF(OR($M362="",$M362="ERR",$J362="",$K362="",$N362=""),0,IF($N362=0,IF(AND(OR(2=7,2=12),2&gt;=$K362,2&lt;=IF($L362="",12,$L362)),$J362,0),IF(AND(2&gt;=$K362,2&lt;=IF($L362="",12,$L362),MOD(2-$K362,$N362)=0),$J362,0)))</f>
        <v>0</v>
      </c>
      <c r="Q362" s="19" t="n">
        <f aca="false">IF(OR($M362="",$M362="ERR",$J362="",$K362="",$N362=""),0,IF($N362=0,IF(AND(OR(3=7,3=12),3&gt;=$K362,3&lt;=IF($L362="",12,$L362)),$J362,0),IF(AND(3&gt;=$K362,3&lt;=IF($L362="",12,$L362),MOD(3-$K362,$N362)=0),$J362,0)))</f>
        <v>0</v>
      </c>
      <c r="R362" s="19" t="n">
        <f aca="false">IF(OR($M362="",$M362="ERR",$J362="",$K362="",$N362=""),0,IF($N362=0,IF(AND(OR(4=7,4=12),4&gt;=$K362,4&lt;=IF($L362="",12,$L362)),$J362,0),IF(AND(4&gt;=$K362,4&lt;=IF($L362="",12,$L362),MOD(4-$K362,$N362)=0),$J362,0)))</f>
        <v>0</v>
      </c>
      <c r="S362" s="19" t="n">
        <f aca="false">IF(OR($M362="",$M362="ERR",$J362="",$K362="",$N362=""),0,IF($N362=0,IF(AND(OR(5=7,5=12),5&gt;=$K362,5&lt;=IF($L362="",12,$L362)),$J362,0),IF(AND(5&gt;=$K362,5&lt;=IF($L362="",12,$L362),MOD(5-$K362,$N362)=0),$J362,0)))</f>
        <v>0</v>
      </c>
      <c r="T362" s="19" t="n">
        <f aca="false">IF(OR($M362="",$M362="ERR",$J362="",$K362="",$N362=""),0,IF($N362=0,IF(AND(OR(6=7,6=12),6&gt;=$K362,6&lt;=IF($L362="",12,$L362)),$J362,0),IF(AND(6&gt;=$K362,6&lt;=IF($L362="",12,$L362),MOD(6-$K362,$N362)=0),$J362,0)))</f>
        <v>0</v>
      </c>
      <c r="U362" s="19" t="n">
        <f aca="false">IF(OR($M362="",$M362="ERR",$J362="",$K362="",$N362=""),0,IF($N362=0,IF(AND(OR(7=7,7=12),7&gt;=$K362,7&lt;=IF($L362="",12,$L362)),$J362,0),IF(AND(7&gt;=$K362,7&lt;=IF($L362="",12,$L362),MOD(7-$K362,$N362)=0),$J362,0)))</f>
        <v>0</v>
      </c>
      <c r="V362" s="19" t="n">
        <f aca="false">IF(OR($M362="",$M362="ERR",$J362="",$K362="",$N362=""),0,IF($N362=0,IF(AND(OR(8=7,8=12),8&gt;=$K362,8&lt;=IF($L362="",12,$L362)),$J362,0),IF(AND(8&gt;=$K362,8&lt;=IF($L362="",12,$L362),MOD(8-$K362,$N362)=0),$J362,0)))</f>
        <v>0</v>
      </c>
      <c r="W362" s="19" t="n">
        <f aca="false">IF(OR($M362="",$M362="ERR",$J362="",$K362="",$N362=""),0,IF($N362=0,IF(AND(OR(9=7,9=12),9&gt;=$K362,9&lt;=IF($L362="",12,$L362)),$J362,0),IF(AND(9&gt;=$K362,9&lt;=IF($L362="",12,$L362),MOD(9-$K362,$N362)=0),$J362,0)))</f>
        <v>0</v>
      </c>
      <c r="X362" s="19" t="n">
        <f aca="false">IF(OR($M362="",$M362="ERR",$J362="",$K362="",$N362=""),0,IF($N362=0,IF(AND(OR(10=7,10=12),10&gt;=$K362,10&lt;=IF($L362="",12,$L362)),$J362,0),IF(AND(10&gt;=$K362,10&lt;=IF($L362="",12,$L362),MOD(10-$K362,$N362)=0),$J362,0)))</f>
        <v>0</v>
      </c>
      <c r="Y362" s="19" t="n">
        <f aca="false">IF(OR($M362="",$M362="ERR",$J362="",$K362="",$N362=""),0,IF($N362=0,IF(AND(OR(11=7,11=12),11&gt;=$K362,11&lt;=IF($L362="",12,$L362)),$J362,0),IF(AND(11&gt;=$K362,11&lt;=IF($L362="",12,$L362),MOD(11-$K362,$N362)=0),$J362,0)))</f>
        <v>0</v>
      </c>
      <c r="Z362" s="19" t="n">
        <f aca="false">IF(OR($M362="",$M362="ERR",$J362="",$K362="",$N362=""),0,IF($N362=0,IF(AND(OR(12=7,12=12),12&gt;=$K362,12&lt;=IF($L362="",12,$L362)),$J362,0),IF(AND(12&gt;=$K362,12&lt;=IF($L362="",12,$L362),MOD(12-$K362,$N362)=0),$J362,0)))</f>
        <v>0</v>
      </c>
      <c r="AA362" s="36" t="n">
        <f aca="false">SUM(O362:Z362)</f>
        <v>0</v>
      </c>
      <c r="AB362" s="15" t="str">
        <f aca="false">IF(AND($B362="",$D362="",$J362=""),"",IF($B362="","Falta código",IF(ISNA(MATCH($B362,LST_COD,0)),"Código no registrado en Trabajadores",IF($E362="","Concepto no está en el catálogo",IF($M362="ERR","Retención de otro empleador: Origen = Otro empleador",IF(OR($J362="",$K362=""),"Falta monto o mes",IF(OR($K362&lt;1,$K362&gt;12),"Mes inicio inválido",IF(AND($L362&lt;&gt;"",OR($L362&lt;$K362,$L362&gt;12)),"Mes fin inválido",IF($N362="","Falta frecuencia",IF(AND($G362&lt;&gt;"Otro empleador",SUMPRODUCT(($O362:$Z362&lt;&gt;0)*(((COLUMN($O362:$Z362)-14)&lt;INDEX(Trabajadores!$M$6:$M$105,MATCH($B362,LST_COD,0)))+((COLUMN($O362:$Z362)-14)&gt;INDEX(Trabajadores!$N$6:$N$105,MATCH($B362,LST_COD,0)))))&gt;0),"Aviso: hay meses fuera del periodo laboral","OK"))))))))))</f>
        <v/>
      </c>
    </row>
    <row r="363" customFormat="false" ht="15" hidden="false" customHeight="false" outlineLevel="0" collapsed="false">
      <c r="A363" s="23" t="n">
        <v>358</v>
      </c>
      <c r="B363" s="7"/>
      <c r="C363" s="35" t="str">
        <f aca="false">IF($B363="","",IFERROR(INDEX(Trabajadores!$D$6:$D$105,MATCH($B363,LST_COD,0)),"¿Código?"))</f>
        <v/>
      </c>
      <c r="D363" s="30"/>
      <c r="E363" s="9" t="str">
        <f aca="false">IF($D363="","",IFERROR(VLOOKUP($D363,CONC_TABLA,2,FALSE()),""))</f>
        <v/>
      </c>
      <c r="F363" s="9" t="str">
        <f aca="false">IF($D363="","",IFERROR(VLOOKUP($D363,CONC_TABLA,3,FALSE()),""))</f>
        <v/>
      </c>
      <c r="G363" s="30"/>
      <c r="H363" s="30"/>
      <c r="I363" s="30"/>
      <c r="J363" s="29"/>
      <c r="K363" s="28"/>
      <c r="L363" s="28"/>
      <c r="M363" s="9" t="str">
        <f aca="false">IF(OR($B363="",$E363=""),"",IF($E363="INA","INA",IF($G363="Otro empleador",IF($E363="RET","RETO",IF($E363="ORD","OTO","OTX")),IF($E363="RET","ERR",$E363))))</f>
        <v/>
      </c>
      <c r="N363" s="9" t="str">
        <f aca="false">IF($I363="","",IFERROR(VLOOKUP($I363,FREC_TABLA,2,FALSE()),""))</f>
        <v/>
      </c>
      <c r="O363" s="19" t="n">
        <f aca="false">IF(OR($M363="",$M363="ERR",$J363="",$K363="",$N363=""),0,IF($N363=0,IF(AND(OR(1=7,1=12),1&gt;=$K363,1&lt;=IF($L363="",12,$L363)),$J363,0),IF(AND(1&gt;=$K363,1&lt;=IF($L363="",12,$L363),MOD(1-$K363,$N363)=0),$J363,0)))</f>
        <v>0</v>
      </c>
      <c r="P363" s="19" t="n">
        <f aca="false">IF(OR($M363="",$M363="ERR",$J363="",$K363="",$N363=""),0,IF($N363=0,IF(AND(OR(2=7,2=12),2&gt;=$K363,2&lt;=IF($L363="",12,$L363)),$J363,0),IF(AND(2&gt;=$K363,2&lt;=IF($L363="",12,$L363),MOD(2-$K363,$N363)=0),$J363,0)))</f>
        <v>0</v>
      </c>
      <c r="Q363" s="19" t="n">
        <f aca="false">IF(OR($M363="",$M363="ERR",$J363="",$K363="",$N363=""),0,IF($N363=0,IF(AND(OR(3=7,3=12),3&gt;=$K363,3&lt;=IF($L363="",12,$L363)),$J363,0),IF(AND(3&gt;=$K363,3&lt;=IF($L363="",12,$L363),MOD(3-$K363,$N363)=0),$J363,0)))</f>
        <v>0</v>
      </c>
      <c r="R363" s="19" t="n">
        <f aca="false">IF(OR($M363="",$M363="ERR",$J363="",$K363="",$N363=""),0,IF($N363=0,IF(AND(OR(4=7,4=12),4&gt;=$K363,4&lt;=IF($L363="",12,$L363)),$J363,0),IF(AND(4&gt;=$K363,4&lt;=IF($L363="",12,$L363),MOD(4-$K363,$N363)=0),$J363,0)))</f>
        <v>0</v>
      </c>
      <c r="S363" s="19" t="n">
        <f aca="false">IF(OR($M363="",$M363="ERR",$J363="",$K363="",$N363=""),0,IF($N363=0,IF(AND(OR(5=7,5=12),5&gt;=$K363,5&lt;=IF($L363="",12,$L363)),$J363,0),IF(AND(5&gt;=$K363,5&lt;=IF($L363="",12,$L363),MOD(5-$K363,$N363)=0),$J363,0)))</f>
        <v>0</v>
      </c>
      <c r="T363" s="19" t="n">
        <f aca="false">IF(OR($M363="",$M363="ERR",$J363="",$K363="",$N363=""),0,IF($N363=0,IF(AND(OR(6=7,6=12),6&gt;=$K363,6&lt;=IF($L363="",12,$L363)),$J363,0),IF(AND(6&gt;=$K363,6&lt;=IF($L363="",12,$L363),MOD(6-$K363,$N363)=0),$J363,0)))</f>
        <v>0</v>
      </c>
      <c r="U363" s="19" t="n">
        <f aca="false">IF(OR($M363="",$M363="ERR",$J363="",$K363="",$N363=""),0,IF($N363=0,IF(AND(OR(7=7,7=12),7&gt;=$K363,7&lt;=IF($L363="",12,$L363)),$J363,0),IF(AND(7&gt;=$K363,7&lt;=IF($L363="",12,$L363),MOD(7-$K363,$N363)=0),$J363,0)))</f>
        <v>0</v>
      </c>
      <c r="V363" s="19" t="n">
        <f aca="false">IF(OR($M363="",$M363="ERR",$J363="",$K363="",$N363=""),0,IF($N363=0,IF(AND(OR(8=7,8=12),8&gt;=$K363,8&lt;=IF($L363="",12,$L363)),$J363,0),IF(AND(8&gt;=$K363,8&lt;=IF($L363="",12,$L363),MOD(8-$K363,$N363)=0),$J363,0)))</f>
        <v>0</v>
      </c>
      <c r="W363" s="19" t="n">
        <f aca="false">IF(OR($M363="",$M363="ERR",$J363="",$K363="",$N363=""),0,IF($N363=0,IF(AND(OR(9=7,9=12),9&gt;=$K363,9&lt;=IF($L363="",12,$L363)),$J363,0),IF(AND(9&gt;=$K363,9&lt;=IF($L363="",12,$L363),MOD(9-$K363,$N363)=0),$J363,0)))</f>
        <v>0</v>
      </c>
      <c r="X363" s="19" t="n">
        <f aca="false">IF(OR($M363="",$M363="ERR",$J363="",$K363="",$N363=""),0,IF($N363=0,IF(AND(OR(10=7,10=12),10&gt;=$K363,10&lt;=IF($L363="",12,$L363)),$J363,0),IF(AND(10&gt;=$K363,10&lt;=IF($L363="",12,$L363),MOD(10-$K363,$N363)=0),$J363,0)))</f>
        <v>0</v>
      </c>
      <c r="Y363" s="19" t="n">
        <f aca="false">IF(OR($M363="",$M363="ERR",$J363="",$K363="",$N363=""),0,IF($N363=0,IF(AND(OR(11=7,11=12),11&gt;=$K363,11&lt;=IF($L363="",12,$L363)),$J363,0),IF(AND(11&gt;=$K363,11&lt;=IF($L363="",12,$L363),MOD(11-$K363,$N363)=0),$J363,0)))</f>
        <v>0</v>
      </c>
      <c r="Z363" s="19" t="n">
        <f aca="false">IF(OR($M363="",$M363="ERR",$J363="",$K363="",$N363=""),0,IF($N363=0,IF(AND(OR(12=7,12=12),12&gt;=$K363,12&lt;=IF($L363="",12,$L363)),$J363,0),IF(AND(12&gt;=$K363,12&lt;=IF($L363="",12,$L363),MOD(12-$K363,$N363)=0),$J363,0)))</f>
        <v>0</v>
      </c>
      <c r="AA363" s="36" t="n">
        <f aca="false">SUM(O363:Z363)</f>
        <v>0</v>
      </c>
      <c r="AB363" s="15" t="str">
        <f aca="false">IF(AND($B363="",$D363="",$J363=""),"",IF($B363="","Falta código",IF(ISNA(MATCH($B363,LST_COD,0)),"Código no registrado en Trabajadores",IF($E363="","Concepto no está en el catálogo",IF($M363="ERR","Retención de otro empleador: Origen = Otro empleador",IF(OR($J363="",$K363=""),"Falta monto o mes",IF(OR($K363&lt;1,$K363&gt;12),"Mes inicio inválido",IF(AND($L363&lt;&gt;"",OR($L363&lt;$K363,$L363&gt;12)),"Mes fin inválido",IF($N363="","Falta frecuencia",IF(AND($G363&lt;&gt;"Otro empleador",SUMPRODUCT(($O363:$Z363&lt;&gt;0)*(((COLUMN($O363:$Z363)-14)&lt;INDEX(Trabajadores!$M$6:$M$105,MATCH($B363,LST_COD,0)))+((COLUMN($O363:$Z363)-14)&gt;INDEX(Trabajadores!$N$6:$N$105,MATCH($B363,LST_COD,0)))))&gt;0),"Aviso: hay meses fuera del periodo laboral","OK"))))))))))</f>
        <v/>
      </c>
    </row>
    <row r="364" customFormat="false" ht="15" hidden="false" customHeight="false" outlineLevel="0" collapsed="false">
      <c r="A364" s="23" t="n">
        <v>359</v>
      </c>
      <c r="B364" s="7"/>
      <c r="C364" s="35" t="str">
        <f aca="false">IF($B364="","",IFERROR(INDEX(Trabajadores!$D$6:$D$105,MATCH($B364,LST_COD,0)),"¿Código?"))</f>
        <v/>
      </c>
      <c r="D364" s="30"/>
      <c r="E364" s="9" t="str">
        <f aca="false">IF($D364="","",IFERROR(VLOOKUP($D364,CONC_TABLA,2,FALSE()),""))</f>
        <v/>
      </c>
      <c r="F364" s="9" t="str">
        <f aca="false">IF($D364="","",IFERROR(VLOOKUP($D364,CONC_TABLA,3,FALSE()),""))</f>
        <v/>
      </c>
      <c r="G364" s="30"/>
      <c r="H364" s="30"/>
      <c r="I364" s="30"/>
      <c r="J364" s="29"/>
      <c r="K364" s="28"/>
      <c r="L364" s="28"/>
      <c r="M364" s="9" t="str">
        <f aca="false">IF(OR($B364="",$E364=""),"",IF($E364="INA","INA",IF($G364="Otro empleador",IF($E364="RET","RETO",IF($E364="ORD","OTO","OTX")),IF($E364="RET","ERR",$E364))))</f>
        <v/>
      </c>
      <c r="N364" s="9" t="str">
        <f aca="false">IF($I364="","",IFERROR(VLOOKUP($I364,FREC_TABLA,2,FALSE()),""))</f>
        <v/>
      </c>
      <c r="O364" s="19" t="n">
        <f aca="false">IF(OR($M364="",$M364="ERR",$J364="",$K364="",$N364=""),0,IF($N364=0,IF(AND(OR(1=7,1=12),1&gt;=$K364,1&lt;=IF($L364="",12,$L364)),$J364,0),IF(AND(1&gt;=$K364,1&lt;=IF($L364="",12,$L364),MOD(1-$K364,$N364)=0),$J364,0)))</f>
        <v>0</v>
      </c>
      <c r="P364" s="19" t="n">
        <f aca="false">IF(OR($M364="",$M364="ERR",$J364="",$K364="",$N364=""),0,IF($N364=0,IF(AND(OR(2=7,2=12),2&gt;=$K364,2&lt;=IF($L364="",12,$L364)),$J364,0),IF(AND(2&gt;=$K364,2&lt;=IF($L364="",12,$L364),MOD(2-$K364,$N364)=0),$J364,0)))</f>
        <v>0</v>
      </c>
      <c r="Q364" s="19" t="n">
        <f aca="false">IF(OR($M364="",$M364="ERR",$J364="",$K364="",$N364=""),0,IF($N364=0,IF(AND(OR(3=7,3=12),3&gt;=$K364,3&lt;=IF($L364="",12,$L364)),$J364,0),IF(AND(3&gt;=$K364,3&lt;=IF($L364="",12,$L364),MOD(3-$K364,$N364)=0),$J364,0)))</f>
        <v>0</v>
      </c>
      <c r="R364" s="19" t="n">
        <f aca="false">IF(OR($M364="",$M364="ERR",$J364="",$K364="",$N364=""),0,IF($N364=0,IF(AND(OR(4=7,4=12),4&gt;=$K364,4&lt;=IF($L364="",12,$L364)),$J364,0),IF(AND(4&gt;=$K364,4&lt;=IF($L364="",12,$L364),MOD(4-$K364,$N364)=0),$J364,0)))</f>
        <v>0</v>
      </c>
      <c r="S364" s="19" t="n">
        <f aca="false">IF(OR($M364="",$M364="ERR",$J364="",$K364="",$N364=""),0,IF($N364=0,IF(AND(OR(5=7,5=12),5&gt;=$K364,5&lt;=IF($L364="",12,$L364)),$J364,0),IF(AND(5&gt;=$K364,5&lt;=IF($L364="",12,$L364),MOD(5-$K364,$N364)=0),$J364,0)))</f>
        <v>0</v>
      </c>
      <c r="T364" s="19" t="n">
        <f aca="false">IF(OR($M364="",$M364="ERR",$J364="",$K364="",$N364=""),0,IF($N364=0,IF(AND(OR(6=7,6=12),6&gt;=$K364,6&lt;=IF($L364="",12,$L364)),$J364,0),IF(AND(6&gt;=$K364,6&lt;=IF($L364="",12,$L364),MOD(6-$K364,$N364)=0),$J364,0)))</f>
        <v>0</v>
      </c>
      <c r="U364" s="19" t="n">
        <f aca="false">IF(OR($M364="",$M364="ERR",$J364="",$K364="",$N364=""),0,IF($N364=0,IF(AND(OR(7=7,7=12),7&gt;=$K364,7&lt;=IF($L364="",12,$L364)),$J364,0),IF(AND(7&gt;=$K364,7&lt;=IF($L364="",12,$L364),MOD(7-$K364,$N364)=0),$J364,0)))</f>
        <v>0</v>
      </c>
      <c r="V364" s="19" t="n">
        <f aca="false">IF(OR($M364="",$M364="ERR",$J364="",$K364="",$N364=""),0,IF($N364=0,IF(AND(OR(8=7,8=12),8&gt;=$K364,8&lt;=IF($L364="",12,$L364)),$J364,0),IF(AND(8&gt;=$K364,8&lt;=IF($L364="",12,$L364),MOD(8-$K364,$N364)=0),$J364,0)))</f>
        <v>0</v>
      </c>
      <c r="W364" s="19" t="n">
        <f aca="false">IF(OR($M364="",$M364="ERR",$J364="",$K364="",$N364=""),0,IF($N364=0,IF(AND(OR(9=7,9=12),9&gt;=$K364,9&lt;=IF($L364="",12,$L364)),$J364,0),IF(AND(9&gt;=$K364,9&lt;=IF($L364="",12,$L364),MOD(9-$K364,$N364)=0),$J364,0)))</f>
        <v>0</v>
      </c>
      <c r="X364" s="19" t="n">
        <f aca="false">IF(OR($M364="",$M364="ERR",$J364="",$K364="",$N364=""),0,IF($N364=0,IF(AND(OR(10=7,10=12),10&gt;=$K364,10&lt;=IF($L364="",12,$L364)),$J364,0),IF(AND(10&gt;=$K364,10&lt;=IF($L364="",12,$L364),MOD(10-$K364,$N364)=0),$J364,0)))</f>
        <v>0</v>
      </c>
      <c r="Y364" s="19" t="n">
        <f aca="false">IF(OR($M364="",$M364="ERR",$J364="",$K364="",$N364=""),0,IF($N364=0,IF(AND(OR(11=7,11=12),11&gt;=$K364,11&lt;=IF($L364="",12,$L364)),$J364,0),IF(AND(11&gt;=$K364,11&lt;=IF($L364="",12,$L364),MOD(11-$K364,$N364)=0),$J364,0)))</f>
        <v>0</v>
      </c>
      <c r="Z364" s="19" t="n">
        <f aca="false">IF(OR($M364="",$M364="ERR",$J364="",$K364="",$N364=""),0,IF($N364=0,IF(AND(OR(12=7,12=12),12&gt;=$K364,12&lt;=IF($L364="",12,$L364)),$J364,0),IF(AND(12&gt;=$K364,12&lt;=IF($L364="",12,$L364),MOD(12-$K364,$N364)=0),$J364,0)))</f>
        <v>0</v>
      </c>
      <c r="AA364" s="36" t="n">
        <f aca="false">SUM(O364:Z364)</f>
        <v>0</v>
      </c>
      <c r="AB364" s="15" t="str">
        <f aca="false">IF(AND($B364="",$D364="",$J364=""),"",IF($B364="","Falta código",IF(ISNA(MATCH($B364,LST_COD,0)),"Código no registrado en Trabajadores",IF($E364="","Concepto no está en el catálogo",IF($M364="ERR","Retención de otro empleador: Origen = Otro empleador",IF(OR($J364="",$K364=""),"Falta monto o mes",IF(OR($K364&lt;1,$K364&gt;12),"Mes inicio inválido",IF(AND($L364&lt;&gt;"",OR($L364&lt;$K364,$L364&gt;12)),"Mes fin inválido",IF($N364="","Falta frecuencia",IF(AND($G364&lt;&gt;"Otro empleador",SUMPRODUCT(($O364:$Z364&lt;&gt;0)*(((COLUMN($O364:$Z364)-14)&lt;INDEX(Trabajadores!$M$6:$M$105,MATCH($B364,LST_COD,0)))+((COLUMN($O364:$Z364)-14)&gt;INDEX(Trabajadores!$N$6:$N$105,MATCH($B364,LST_COD,0)))))&gt;0),"Aviso: hay meses fuera del periodo laboral","OK"))))))))))</f>
        <v/>
      </c>
    </row>
    <row r="365" customFormat="false" ht="15" hidden="false" customHeight="false" outlineLevel="0" collapsed="false">
      <c r="A365" s="23" t="n">
        <v>360</v>
      </c>
      <c r="B365" s="7"/>
      <c r="C365" s="35" t="str">
        <f aca="false">IF($B365="","",IFERROR(INDEX(Trabajadores!$D$6:$D$105,MATCH($B365,LST_COD,0)),"¿Código?"))</f>
        <v/>
      </c>
      <c r="D365" s="30"/>
      <c r="E365" s="9" t="str">
        <f aca="false">IF($D365="","",IFERROR(VLOOKUP($D365,CONC_TABLA,2,FALSE()),""))</f>
        <v/>
      </c>
      <c r="F365" s="9" t="str">
        <f aca="false">IF($D365="","",IFERROR(VLOOKUP($D365,CONC_TABLA,3,FALSE()),""))</f>
        <v/>
      </c>
      <c r="G365" s="30"/>
      <c r="H365" s="30"/>
      <c r="I365" s="30"/>
      <c r="J365" s="29"/>
      <c r="K365" s="28"/>
      <c r="L365" s="28"/>
      <c r="M365" s="9" t="str">
        <f aca="false">IF(OR($B365="",$E365=""),"",IF($E365="INA","INA",IF($G365="Otro empleador",IF($E365="RET","RETO",IF($E365="ORD","OTO","OTX")),IF($E365="RET","ERR",$E365))))</f>
        <v/>
      </c>
      <c r="N365" s="9" t="str">
        <f aca="false">IF($I365="","",IFERROR(VLOOKUP($I365,FREC_TABLA,2,FALSE()),""))</f>
        <v/>
      </c>
      <c r="O365" s="19" t="n">
        <f aca="false">IF(OR($M365="",$M365="ERR",$J365="",$K365="",$N365=""),0,IF($N365=0,IF(AND(OR(1=7,1=12),1&gt;=$K365,1&lt;=IF($L365="",12,$L365)),$J365,0),IF(AND(1&gt;=$K365,1&lt;=IF($L365="",12,$L365),MOD(1-$K365,$N365)=0),$J365,0)))</f>
        <v>0</v>
      </c>
      <c r="P365" s="19" t="n">
        <f aca="false">IF(OR($M365="",$M365="ERR",$J365="",$K365="",$N365=""),0,IF($N365=0,IF(AND(OR(2=7,2=12),2&gt;=$K365,2&lt;=IF($L365="",12,$L365)),$J365,0),IF(AND(2&gt;=$K365,2&lt;=IF($L365="",12,$L365),MOD(2-$K365,$N365)=0),$J365,0)))</f>
        <v>0</v>
      </c>
      <c r="Q365" s="19" t="n">
        <f aca="false">IF(OR($M365="",$M365="ERR",$J365="",$K365="",$N365=""),0,IF($N365=0,IF(AND(OR(3=7,3=12),3&gt;=$K365,3&lt;=IF($L365="",12,$L365)),$J365,0),IF(AND(3&gt;=$K365,3&lt;=IF($L365="",12,$L365),MOD(3-$K365,$N365)=0),$J365,0)))</f>
        <v>0</v>
      </c>
      <c r="R365" s="19" t="n">
        <f aca="false">IF(OR($M365="",$M365="ERR",$J365="",$K365="",$N365=""),0,IF($N365=0,IF(AND(OR(4=7,4=12),4&gt;=$K365,4&lt;=IF($L365="",12,$L365)),$J365,0),IF(AND(4&gt;=$K365,4&lt;=IF($L365="",12,$L365),MOD(4-$K365,$N365)=0),$J365,0)))</f>
        <v>0</v>
      </c>
      <c r="S365" s="19" t="n">
        <f aca="false">IF(OR($M365="",$M365="ERR",$J365="",$K365="",$N365=""),0,IF($N365=0,IF(AND(OR(5=7,5=12),5&gt;=$K365,5&lt;=IF($L365="",12,$L365)),$J365,0),IF(AND(5&gt;=$K365,5&lt;=IF($L365="",12,$L365),MOD(5-$K365,$N365)=0),$J365,0)))</f>
        <v>0</v>
      </c>
      <c r="T365" s="19" t="n">
        <f aca="false">IF(OR($M365="",$M365="ERR",$J365="",$K365="",$N365=""),0,IF($N365=0,IF(AND(OR(6=7,6=12),6&gt;=$K365,6&lt;=IF($L365="",12,$L365)),$J365,0),IF(AND(6&gt;=$K365,6&lt;=IF($L365="",12,$L365),MOD(6-$K365,$N365)=0),$J365,0)))</f>
        <v>0</v>
      </c>
      <c r="U365" s="19" t="n">
        <f aca="false">IF(OR($M365="",$M365="ERR",$J365="",$K365="",$N365=""),0,IF($N365=0,IF(AND(OR(7=7,7=12),7&gt;=$K365,7&lt;=IF($L365="",12,$L365)),$J365,0),IF(AND(7&gt;=$K365,7&lt;=IF($L365="",12,$L365),MOD(7-$K365,$N365)=0),$J365,0)))</f>
        <v>0</v>
      </c>
      <c r="V365" s="19" t="n">
        <f aca="false">IF(OR($M365="",$M365="ERR",$J365="",$K365="",$N365=""),0,IF($N365=0,IF(AND(OR(8=7,8=12),8&gt;=$K365,8&lt;=IF($L365="",12,$L365)),$J365,0),IF(AND(8&gt;=$K365,8&lt;=IF($L365="",12,$L365),MOD(8-$K365,$N365)=0),$J365,0)))</f>
        <v>0</v>
      </c>
      <c r="W365" s="19" t="n">
        <f aca="false">IF(OR($M365="",$M365="ERR",$J365="",$K365="",$N365=""),0,IF($N365=0,IF(AND(OR(9=7,9=12),9&gt;=$K365,9&lt;=IF($L365="",12,$L365)),$J365,0),IF(AND(9&gt;=$K365,9&lt;=IF($L365="",12,$L365),MOD(9-$K365,$N365)=0),$J365,0)))</f>
        <v>0</v>
      </c>
      <c r="X365" s="19" t="n">
        <f aca="false">IF(OR($M365="",$M365="ERR",$J365="",$K365="",$N365=""),0,IF($N365=0,IF(AND(OR(10=7,10=12),10&gt;=$K365,10&lt;=IF($L365="",12,$L365)),$J365,0),IF(AND(10&gt;=$K365,10&lt;=IF($L365="",12,$L365),MOD(10-$K365,$N365)=0),$J365,0)))</f>
        <v>0</v>
      </c>
      <c r="Y365" s="19" t="n">
        <f aca="false">IF(OR($M365="",$M365="ERR",$J365="",$K365="",$N365=""),0,IF($N365=0,IF(AND(OR(11=7,11=12),11&gt;=$K365,11&lt;=IF($L365="",12,$L365)),$J365,0),IF(AND(11&gt;=$K365,11&lt;=IF($L365="",12,$L365),MOD(11-$K365,$N365)=0),$J365,0)))</f>
        <v>0</v>
      </c>
      <c r="Z365" s="19" t="n">
        <f aca="false">IF(OR($M365="",$M365="ERR",$J365="",$K365="",$N365=""),0,IF($N365=0,IF(AND(OR(12=7,12=12),12&gt;=$K365,12&lt;=IF($L365="",12,$L365)),$J365,0),IF(AND(12&gt;=$K365,12&lt;=IF($L365="",12,$L365),MOD(12-$K365,$N365)=0),$J365,0)))</f>
        <v>0</v>
      </c>
      <c r="AA365" s="36" t="n">
        <f aca="false">SUM(O365:Z365)</f>
        <v>0</v>
      </c>
      <c r="AB365" s="15" t="str">
        <f aca="false">IF(AND($B365="",$D365="",$J365=""),"",IF($B365="","Falta código",IF(ISNA(MATCH($B365,LST_COD,0)),"Código no registrado en Trabajadores",IF($E365="","Concepto no está en el catálogo",IF($M365="ERR","Retención de otro empleador: Origen = Otro empleador",IF(OR($J365="",$K365=""),"Falta monto o mes",IF(OR($K365&lt;1,$K365&gt;12),"Mes inicio inválido",IF(AND($L365&lt;&gt;"",OR($L365&lt;$K365,$L365&gt;12)),"Mes fin inválido",IF($N365="","Falta frecuencia",IF(AND($G365&lt;&gt;"Otro empleador",SUMPRODUCT(($O365:$Z365&lt;&gt;0)*(((COLUMN($O365:$Z365)-14)&lt;INDEX(Trabajadores!$M$6:$M$105,MATCH($B365,LST_COD,0)))+((COLUMN($O365:$Z365)-14)&gt;INDEX(Trabajadores!$N$6:$N$105,MATCH($B365,LST_COD,0)))))&gt;0),"Aviso: hay meses fuera del periodo laboral","OK"))))))))))</f>
        <v/>
      </c>
    </row>
    <row r="366" customFormat="false" ht="15" hidden="false" customHeight="false" outlineLevel="0" collapsed="false">
      <c r="A366" s="23" t="n">
        <v>361</v>
      </c>
      <c r="B366" s="7"/>
      <c r="C366" s="35" t="str">
        <f aca="false">IF($B366="","",IFERROR(INDEX(Trabajadores!$D$6:$D$105,MATCH($B366,LST_COD,0)),"¿Código?"))</f>
        <v/>
      </c>
      <c r="D366" s="30"/>
      <c r="E366" s="9" t="str">
        <f aca="false">IF($D366="","",IFERROR(VLOOKUP($D366,CONC_TABLA,2,FALSE()),""))</f>
        <v/>
      </c>
      <c r="F366" s="9" t="str">
        <f aca="false">IF($D366="","",IFERROR(VLOOKUP($D366,CONC_TABLA,3,FALSE()),""))</f>
        <v/>
      </c>
      <c r="G366" s="30"/>
      <c r="H366" s="30"/>
      <c r="I366" s="30"/>
      <c r="J366" s="29"/>
      <c r="K366" s="28"/>
      <c r="L366" s="28"/>
      <c r="M366" s="9" t="str">
        <f aca="false">IF(OR($B366="",$E366=""),"",IF($E366="INA","INA",IF($G366="Otro empleador",IF($E366="RET","RETO",IF($E366="ORD","OTO","OTX")),IF($E366="RET","ERR",$E366))))</f>
        <v/>
      </c>
      <c r="N366" s="9" t="str">
        <f aca="false">IF($I366="","",IFERROR(VLOOKUP($I366,FREC_TABLA,2,FALSE()),""))</f>
        <v/>
      </c>
      <c r="O366" s="19" t="n">
        <f aca="false">IF(OR($M366="",$M366="ERR",$J366="",$K366="",$N366=""),0,IF($N366=0,IF(AND(OR(1=7,1=12),1&gt;=$K366,1&lt;=IF($L366="",12,$L366)),$J366,0),IF(AND(1&gt;=$K366,1&lt;=IF($L366="",12,$L366),MOD(1-$K366,$N366)=0),$J366,0)))</f>
        <v>0</v>
      </c>
      <c r="P366" s="19" t="n">
        <f aca="false">IF(OR($M366="",$M366="ERR",$J366="",$K366="",$N366=""),0,IF($N366=0,IF(AND(OR(2=7,2=12),2&gt;=$K366,2&lt;=IF($L366="",12,$L366)),$J366,0),IF(AND(2&gt;=$K366,2&lt;=IF($L366="",12,$L366),MOD(2-$K366,$N366)=0),$J366,0)))</f>
        <v>0</v>
      </c>
      <c r="Q366" s="19" t="n">
        <f aca="false">IF(OR($M366="",$M366="ERR",$J366="",$K366="",$N366=""),0,IF($N366=0,IF(AND(OR(3=7,3=12),3&gt;=$K366,3&lt;=IF($L366="",12,$L366)),$J366,0),IF(AND(3&gt;=$K366,3&lt;=IF($L366="",12,$L366),MOD(3-$K366,$N366)=0),$J366,0)))</f>
        <v>0</v>
      </c>
      <c r="R366" s="19" t="n">
        <f aca="false">IF(OR($M366="",$M366="ERR",$J366="",$K366="",$N366=""),0,IF($N366=0,IF(AND(OR(4=7,4=12),4&gt;=$K366,4&lt;=IF($L366="",12,$L366)),$J366,0),IF(AND(4&gt;=$K366,4&lt;=IF($L366="",12,$L366),MOD(4-$K366,$N366)=0),$J366,0)))</f>
        <v>0</v>
      </c>
      <c r="S366" s="19" t="n">
        <f aca="false">IF(OR($M366="",$M366="ERR",$J366="",$K366="",$N366=""),0,IF($N366=0,IF(AND(OR(5=7,5=12),5&gt;=$K366,5&lt;=IF($L366="",12,$L366)),$J366,0),IF(AND(5&gt;=$K366,5&lt;=IF($L366="",12,$L366),MOD(5-$K366,$N366)=0),$J366,0)))</f>
        <v>0</v>
      </c>
      <c r="T366" s="19" t="n">
        <f aca="false">IF(OR($M366="",$M366="ERR",$J366="",$K366="",$N366=""),0,IF($N366=0,IF(AND(OR(6=7,6=12),6&gt;=$K366,6&lt;=IF($L366="",12,$L366)),$J366,0),IF(AND(6&gt;=$K366,6&lt;=IF($L366="",12,$L366),MOD(6-$K366,$N366)=0),$J366,0)))</f>
        <v>0</v>
      </c>
      <c r="U366" s="19" t="n">
        <f aca="false">IF(OR($M366="",$M366="ERR",$J366="",$K366="",$N366=""),0,IF($N366=0,IF(AND(OR(7=7,7=12),7&gt;=$K366,7&lt;=IF($L366="",12,$L366)),$J366,0),IF(AND(7&gt;=$K366,7&lt;=IF($L366="",12,$L366),MOD(7-$K366,$N366)=0),$J366,0)))</f>
        <v>0</v>
      </c>
      <c r="V366" s="19" t="n">
        <f aca="false">IF(OR($M366="",$M366="ERR",$J366="",$K366="",$N366=""),0,IF($N366=0,IF(AND(OR(8=7,8=12),8&gt;=$K366,8&lt;=IF($L366="",12,$L366)),$J366,0),IF(AND(8&gt;=$K366,8&lt;=IF($L366="",12,$L366),MOD(8-$K366,$N366)=0),$J366,0)))</f>
        <v>0</v>
      </c>
      <c r="W366" s="19" t="n">
        <f aca="false">IF(OR($M366="",$M366="ERR",$J366="",$K366="",$N366=""),0,IF($N366=0,IF(AND(OR(9=7,9=12),9&gt;=$K366,9&lt;=IF($L366="",12,$L366)),$J366,0),IF(AND(9&gt;=$K366,9&lt;=IF($L366="",12,$L366),MOD(9-$K366,$N366)=0),$J366,0)))</f>
        <v>0</v>
      </c>
      <c r="X366" s="19" t="n">
        <f aca="false">IF(OR($M366="",$M366="ERR",$J366="",$K366="",$N366=""),0,IF($N366=0,IF(AND(OR(10=7,10=12),10&gt;=$K366,10&lt;=IF($L366="",12,$L366)),$J366,0),IF(AND(10&gt;=$K366,10&lt;=IF($L366="",12,$L366),MOD(10-$K366,$N366)=0),$J366,0)))</f>
        <v>0</v>
      </c>
      <c r="Y366" s="19" t="n">
        <f aca="false">IF(OR($M366="",$M366="ERR",$J366="",$K366="",$N366=""),0,IF($N366=0,IF(AND(OR(11=7,11=12),11&gt;=$K366,11&lt;=IF($L366="",12,$L366)),$J366,0),IF(AND(11&gt;=$K366,11&lt;=IF($L366="",12,$L366),MOD(11-$K366,$N366)=0),$J366,0)))</f>
        <v>0</v>
      </c>
      <c r="Z366" s="19" t="n">
        <f aca="false">IF(OR($M366="",$M366="ERR",$J366="",$K366="",$N366=""),0,IF($N366=0,IF(AND(OR(12=7,12=12),12&gt;=$K366,12&lt;=IF($L366="",12,$L366)),$J366,0),IF(AND(12&gt;=$K366,12&lt;=IF($L366="",12,$L366),MOD(12-$K366,$N366)=0),$J366,0)))</f>
        <v>0</v>
      </c>
      <c r="AA366" s="36" t="n">
        <f aca="false">SUM(O366:Z366)</f>
        <v>0</v>
      </c>
      <c r="AB366" s="15" t="str">
        <f aca="false">IF(AND($B366="",$D366="",$J366=""),"",IF($B366="","Falta código",IF(ISNA(MATCH($B366,LST_COD,0)),"Código no registrado en Trabajadores",IF($E366="","Concepto no está en el catálogo",IF($M366="ERR","Retención de otro empleador: Origen = Otro empleador",IF(OR($J366="",$K366=""),"Falta monto o mes",IF(OR($K366&lt;1,$K366&gt;12),"Mes inicio inválido",IF(AND($L366&lt;&gt;"",OR($L366&lt;$K366,$L366&gt;12)),"Mes fin inválido",IF($N366="","Falta frecuencia",IF(AND($G366&lt;&gt;"Otro empleador",SUMPRODUCT(($O366:$Z366&lt;&gt;0)*(((COLUMN($O366:$Z366)-14)&lt;INDEX(Trabajadores!$M$6:$M$105,MATCH($B366,LST_COD,0)))+((COLUMN($O366:$Z366)-14)&gt;INDEX(Trabajadores!$N$6:$N$105,MATCH($B366,LST_COD,0)))))&gt;0),"Aviso: hay meses fuera del periodo laboral","OK"))))))))))</f>
        <v/>
      </c>
    </row>
    <row r="367" customFormat="false" ht="15" hidden="false" customHeight="false" outlineLevel="0" collapsed="false">
      <c r="A367" s="23" t="n">
        <v>362</v>
      </c>
      <c r="B367" s="7"/>
      <c r="C367" s="35" t="str">
        <f aca="false">IF($B367="","",IFERROR(INDEX(Trabajadores!$D$6:$D$105,MATCH($B367,LST_COD,0)),"¿Código?"))</f>
        <v/>
      </c>
      <c r="D367" s="30"/>
      <c r="E367" s="9" t="str">
        <f aca="false">IF($D367="","",IFERROR(VLOOKUP($D367,CONC_TABLA,2,FALSE()),""))</f>
        <v/>
      </c>
      <c r="F367" s="9" t="str">
        <f aca="false">IF($D367="","",IFERROR(VLOOKUP($D367,CONC_TABLA,3,FALSE()),""))</f>
        <v/>
      </c>
      <c r="G367" s="30"/>
      <c r="H367" s="30"/>
      <c r="I367" s="30"/>
      <c r="J367" s="29"/>
      <c r="K367" s="28"/>
      <c r="L367" s="28"/>
      <c r="M367" s="9" t="str">
        <f aca="false">IF(OR($B367="",$E367=""),"",IF($E367="INA","INA",IF($G367="Otro empleador",IF($E367="RET","RETO",IF($E367="ORD","OTO","OTX")),IF($E367="RET","ERR",$E367))))</f>
        <v/>
      </c>
      <c r="N367" s="9" t="str">
        <f aca="false">IF($I367="","",IFERROR(VLOOKUP($I367,FREC_TABLA,2,FALSE()),""))</f>
        <v/>
      </c>
      <c r="O367" s="19" t="n">
        <f aca="false">IF(OR($M367="",$M367="ERR",$J367="",$K367="",$N367=""),0,IF($N367=0,IF(AND(OR(1=7,1=12),1&gt;=$K367,1&lt;=IF($L367="",12,$L367)),$J367,0),IF(AND(1&gt;=$K367,1&lt;=IF($L367="",12,$L367),MOD(1-$K367,$N367)=0),$J367,0)))</f>
        <v>0</v>
      </c>
      <c r="P367" s="19" t="n">
        <f aca="false">IF(OR($M367="",$M367="ERR",$J367="",$K367="",$N367=""),0,IF($N367=0,IF(AND(OR(2=7,2=12),2&gt;=$K367,2&lt;=IF($L367="",12,$L367)),$J367,0),IF(AND(2&gt;=$K367,2&lt;=IF($L367="",12,$L367),MOD(2-$K367,$N367)=0),$J367,0)))</f>
        <v>0</v>
      </c>
      <c r="Q367" s="19" t="n">
        <f aca="false">IF(OR($M367="",$M367="ERR",$J367="",$K367="",$N367=""),0,IF($N367=0,IF(AND(OR(3=7,3=12),3&gt;=$K367,3&lt;=IF($L367="",12,$L367)),$J367,0),IF(AND(3&gt;=$K367,3&lt;=IF($L367="",12,$L367),MOD(3-$K367,$N367)=0),$J367,0)))</f>
        <v>0</v>
      </c>
      <c r="R367" s="19" t="n">
        <f aca="false">IF(OR($M367="",$M367="ERR",$J367="",$K367="",$N367=""),0,IF($N367=0,IF(AND(OR(4=7,4=12),4&gt;=$K367,4&lt;=IF($L367="",12,$L367)),$J367,0),IF(AND(4&gt;=$K367,4&lt;=IF($L367="",12,$L367),MOD(4-$K367,$N367)=0),$J367,0)))</f>
        <v>0</v>
      </c>
      <c r="S367" s="19" t="n">
        <f aca="false">IF(OR($M367="",$M367="ERR",$J367="",$K367="",$N367=""),0,IF($N367=0,IF(AND(OR(5=7,5=12),5&gt;=$K367,5&lt;=IF($L367="",12,$L367)),$J367,0),IF(AND(5&gt;=$K367,5&lt;=IF($L367="",12,$L367),MOD(5-$K367,$N367)=0),$J367,0)))</f>
        <v>0</v>
      </c>
      <c r="T367" s="19" t="n">
        <f aca="false">IF(OR($M367="",$M367="ERR",$J367="",$K367="",$N367=""),0,IF($N367=0,IF(AND(OR(6=7,6=12),6&gt;=$K367,6&lt;=IF($L367="",12,$L367)),$J367,0),IF(AND(6&gt;=$K367,6&lt;=IF($L367="",12,$L367),MOD(6-$K367,$N367)=0),$J367,0)))</f>
        <v>0</v>
      </c>
      <c r="U367" s="19" t="n">
        <f aca="false">IF(OR($M367="",$M367="ERR",$J367="",$K367="",$N367=""),0,IF($N367=0,IF(AND(OR(7=7,7=12),7&gt;=$K367,7&lt;=IF($L367="",12,$L367)),$J367,0),IF(AND(7&gt;=$K367,7&lt;=IF($L367="",12,$L367),MOD(7-$K367,$N367)=0),$J367,0)))</f>
        <v>0</v>
      </c>
      <c r="V367" s="19" t="n">
        <f aca="false">IF(OR($M367="",$M367="ERR",$J367="",$K367="",$N367=""),0,IF($N367=0,IF(AND(OR(8=7,8=12),8&gt;=$K367,8&lt;=IF($L367="",12,$L367)),$J367,0),IF(AND(8&gt;=$K367,8&lt;=IF($L367="",12,$L367),MOD(8-$K367,$N367)=0),$J367,0)))</f>
        <v>0</v>
      </c>
      <c r="W367" s="19" t="n">
        <f aca="false">IF(OR($M367="",$M367="ERR",$J367="",$K367="",$N367=""),0,IF($N367=0,IF(AND(OR(9=7,9=12),9&gt;=$K367,9&lt;=IF($L367="",12,$L367)),$J367,0),IF(AND(9&gt;=$K367,9&lt;=IF($L367="",12,$L367),MOD(9-$K367,$N367)=0),$J367,0)))</f>
        <v>0</v>
      </c>
      <c r="X367" s="19" t="n">
        <f aca="false">IF(OR($M367="",$M367="ERR",$J367="",$K367="",$N367=""),0,IF($N367=0,IF(AND(OR(10=7,10=12),10&gt;=$K367,10&lt;=IF($L367="",12,$L367)),$J367,0),IF(AND(10&gt;=$K367,10&lt;=IF($L367="",12,$L367),MOD(10-$K367,$N367)=0),$J367,0)))</f>
        <v>0</v>
      </c>
      <c r="Y367" s="19" t="n">
        <f aca="false">IF(OR($M367="",$M367="ERR",$J367="",$K367="",$N367=""),0,IF($N367=0,IF(AND(OR(11=7,11=12),11&gt;=$K367,11&lt;=IF($L367="",12,$L367)),$J367,0),IF(AND(11&gt;=$K367,11&lt;=IF($L367="",12,$L367),MOD(11-$K367,$N367)=0),$J367,0)))</f>
        <v>0</v>
      </c>
      <c r="Z367" s="19" t="n">
        <f aca="false">IF(OR($M367="",$M367="ERR",$J367="",$K367="",$N367=""),0,IF($N367=0,IF(AND(OR(12=7,12=12),12&gt;=$K367,12&lt;=IF($L367="",12,$L367)),$J367,0),IF(AND(12&gt;=$K367,12&lt;=IF($L367="",12,$L367),MOD(12-$K367,$N367)=0),$J367,0)))</f>
        <v>0</v>
      </c>
      <c r="AA367" s="36" t="n">
        <f aca="false">SUM(O367:Z367)</f>
        <v>0</v>
      </c>
      <c r="AB367" s="15" t="str">
        <f aca="false">IF(AND($B367="",$D367="",$J367=""),"",IF($B367="","Falta código",IF(ISNA(MATCH($B367,LST_COD,0)),"Código no registrado en Trabajadores",IF($E367="","Concepto no está en el catálogo",IF($M367="ERR","Retención de otro empleador: Origen = Otro empleador",IF(OR($J367="",$K367=""),"Falta monto o mes",IF(OR($K367&lt;1,$K367&gt;12),"Mes inicio inválido",IF(AND($L367&lt;&gt;"",OR($L367&lt;$K367,$L367&gt;12)),"Mes fin inválido",IF($N367="","Falta frecuencia",IF(AND($G367&lt;&gt;"Otro empleador",SUMPRODUCT(($O367:$Z367&lt;&gt;0)*(((COLUMN($O367:$Z367)-14)&lt;INDEX(Trabajadores!$M$6:$M$105,MATCH($B367,LST_COD,0)))+((COLUMN($O367:$Z367)-14)&gt;INDEX(Trabajadores!$N$6:$N$105,MATCH($B367,LST_COD,0)))))&gt;0),"Aviso: hay meses fuera del periodo laboral","OK"))))))))))</f>
        <v/>
      </c>
    </row>
    <row r="368" customFormat="false" ht="15" hidden="false" customHeight="false" outlineLevel="0" collapsed="false">
      <c r="A368" s="23" t="n">
        <v>363</v>
      </c>
      <c r="B368" s="7"/>
      <c r="C368" s="35" t="str">
        <f aca="false">IF($B368="","",IFERROR(INDEX(Trabajadores!$D$6:$D$105,MATCH($B368,LST_COD,0)),"¿Código?"))</f>
        <v/>
      </c>
      <c r="D368" s="30"/>
      <c r="E368" s="9" t="str">
        <f aca="false">IF($D368="","",IFERROR(VLOOKUP($D368,CONC_TABLA,2,FALSE()),""))</f>
        <v/>
      </c>
      <c r="F368" s="9" t="str">
        <f aca="false">IF($D368="","",IFERROR(VLOOKUP($D368,CONC_TABLA,3,FALSE()),""))</f>
        <v/>
      </c>
      <c r="G368" s="30"/>
      <c r="H368" s="30"/>
      <c r="I368" s="30"/>
      <c r="J368" s="29"/>
      <c r="K368" s="28"/>
      <c r="L368" s="28"/>
      <c r="M368" s="9" t="str">
        <f aca="false">IF(OR($B368="",$E368=""),"",IF($E368="INA","INA",IF($G368="Otro empleador",IF($E368="RET","RETO",IF($E368="ORD","OTO","OTX")),IF($E368="RET","ERR",$E368))))</f>
        <v/>
      </c>
      <c r="N368" s="9" t="str">
        <f aca="false">IF($I368="","",IFERROR(VLOOKUP($I368,FREC_TABLA,2,FALSE()),""))</f>
        <v/>
      </c>
      <c r="O368" s="19" t="n">
        <f aca="false">IF(OR($M368="",$M368="ERR",$J368="",$K368="",$N368=""),0,IF($N368=0,IF(AND(OR(1=7,1=12),1&gt;=$K368,1&lt;=IF($L368="",12,$L368)),$J368,0),IF(AND(1&gt;=$K368,1&lt;=IF($L368="",12,$L368),MOD(1-$K368,$N368)=0),$J368,0)))</f>
        <v>0</v>
      </c>
      <c r="P368" s="19" t="n">
        <f aca="false">IF(OR($M368="",$M368="ERR",$J368="",$K368="",$N368=""),0,IF($N368=0,IF(AND(OR(2=7,2=12),2&gt;=$K368,2&lt;=IF($L368="",12,$L368)),$J368,0),IF(AND(2&gt;=$K368,2&lt;=IF($L368="",12,$L368),MOD(2-$K368,$N368)=0),$J368,0)))</f>
        <v>0</v>
      </c>
      <c r="Q368" s="19" t="n">
        <f aca="false">IF(OR($M368="",$M368="ERR",$J368="",$K368="",$N368=""),0,IF($N368=0,IF(AND(OR(3=7,3=12),3&gt;=$K368,3&lt;=IF($L368="",12,$L368)),$J368,0),IF(AND(3&gt;=$K368,3&lt;=IF($L368="",12,$L368),MOD(3-$K368,$N368)=0),$J368,0)))</f>
        <v>0</v>
      </c>
      <c r="R368" s="19" t="n">
        <f aca="false">IF(OR($M368="",$M368="ERR",$J368="",$K368="",$N368=""),0,IF($N368=0,IF(AND(OR(4=7,4=12),4&gt;=$K368,4&lt;=IF($L368="",12,$L368)),$J368,0),IF(AND(4&gt;=$K368,4&lt;=IF($L368="",12,$L368),MOD(4-$K368,$N368)=0),$J368,0)))</f>
        <v>0</v>
      </c>
      <c r="S368" s="19" t="n">
        <f aca="false">IF(OR($M368="",$M368="ERR",$J368="",$K368="",$N368=""),0,IF($N368=0,IF(AND(OR(5=7,5=12),5&gt;=$K368,5&lt;=IF($L368="",12,$L368)),$J368,0),IF(AND(5&gt;=$K368,5&lt;=IF($L368="",12,$L368),MOD(5-$K368,$N368)=0),$J368,0)))</f>
        <v>0</v>
      </c>
      <c r="T368" s="19" t="n">
        <f aca="false">IF(OR($M368="",$M368="ERR",$J368="",$K368="",$N368=""),0,IF($N368=0,IF(AND(OR(6=7,6=12),6&gt;=$K368,6&lt;=IF($L368="",12,$L368)),$J368,0),IF(AND(6&gt;=$K368,6&lt;=IF($L368="",12,$L368),MOD(6-$K368,$N368)=0),$J368,0)))</f>
        <v>0</v>
      </c>
      <c r="U368" s="19" t="n">
        <f aca="false">IF(OR($M368="",$M368="ERR",$J368="",$K368="",$N368=""),0,IF($N368=0,IF(AND(OR(7=7,7=12),7&gt;=$K368,7&lt;=IF($L368="",12,$L368)),$J368,0),IF(AND(7&gt;=$K368,7&lt;=IF($L368="",12,$L368),MOD(7-$K368,$N368)=0),$J368,0)))</f>
        <v>0</v>
      </c>
      <c r="V368" s="19" t="n">
        <f aca="false">IF(OR($M368="",$M368="ERR",$J368="",$K368="",$N368=""),0,IF($N368=0,IF(AND(OR(8=7,8=12),8&gt;=$K368,8&lt;=IF($L368="",12,$L368)),$J368,0),IF(AND(8&gt;=$K368,8&lt;=IF($L368="",12,$L368),MOD(8-$K368,$N368)=0),$J368,0)))</f>
        <v>0</v>
      </c>
      <c r="W368" s="19" t="n">
        <f aca="false">IF(OR($M368="",$M368="ERR",$J368="",$K368="",$N368=""),0,IF($N368=0,IF(AND(OR(9=7,9=12),9&gt;=$K368,9&lt;=IF($L368="",12,$L368)),$J368,0),IF(AND(9&gt;=$K368,9&lt;=IF($L368="",12,$L368),MOD(9-$K368,$N368)=0),$J368,0)))</f>
        <v>0</v>
      </c>
      <c r="X368" s="19" t="n">
        <f aca="false">IF(OR($M368="",$M368="ERR",$J368="",$K368="",$N368=""),0,IF($N368=0,IF(AND(OR(10=7,10=12),10&gt;=$K368,10&lt;=IF($L368="",12,$L368)),$J368,0),IF(AND(10&gt;=$K368,10&lt;=IF($L368="",12,$L368),MOD(10-$K368,$N368)=0),$J368,0)))</f>
        <v>0</v>
      </c>
      <c r="Y368" s="19" t="n">
        <f aca="false">IF(OR($M368="",$M368="ERR",$J368="",$K368="",$N368=""),0,IF($N368=0,IF(AND(OR(11=7,11=12),11&gt;=$K368,11&lt;=IF($L368="",12,$L368)),$J368,0),IF(AND(11&gt;=$K368,11&lt;=IF($L368="",12,$L368),MOD(11-$K368,$N368)=0),$J368,0)))</f>
        <v>0</v>
      </c>
      <c r="Z368" s="19" t="n">
        <f aca="false">IF(OR($M368="",$M368="ERR",$J368="",$K368="",$N368=""),0,IF($N368=0,IF(AND(OR(12=7,12=12),12&gt;=$K368,12&lt;=IF($L368="",12,$L368)),$J368,0),IF(AND(12&gt;=$K368,12&lt;=IF($L368="",12,$L368),MOD(12-$K368,$N368)=0),$J368,0)))</f>
        <v>0</v>
      </c>
      <c r="AA368" s="36" t="n">
        <f aca="false">SUM(O368:Z368)</f>
        <v>0</v>
      </c>
      <c r="AB368" s="15" t="str">
        <f aca="false">IF(AND($B368="",$D368="",$J368=""),"",IF($B368="","Falta código",IF(ISNA(MATCH($B368,LST_COD,0)),"Código no registrado en Trabajadores",IF($E368="","Concepto no está en el catálogo",IF($M368="ERR","Retención de otro empleador: Origen = Otro empleador",IF(OR($J368="",$K368=""),"Falta monto o mes",IF(OR($K368&lt;1,$K368&gt;12),"Mes inicio inválido",IF(AND($L368&lt;&gt;"",OR($L368&lt;$K368,$L368&gt;12)),"Mes fin inválido",IF($N368="","Falta frecuencia",IF(AND($G368&lt;&gt;"Otro empleador",SUMPRODUCT(($O368:$Z368&lt;&gt;0)*(((COLUMN($O368:$Z368)-14)&lt;INDEX(Trabajadores!$M$6:$M$105,MATCH($B368,LST_COD,0)))+((COLUMN($O368:$Z368)-14)&gt;INDEX(Trabajadores!$N$6:$N$105,MATCH($B368,LST_COD,0)))))&gt;0),"Aviso: hay meses fuera del periodo laboral","OK"))))))))))</f>
        <v/>
      </c>
    </row>
    <row r="369" customFormat="false" ht="15" hidden="false" customHeight="false" outlineLevel="0" collapsed="false">
      <c r="A369" s="23" t="n">
        <v>364</v>
      </c>
      <c r="B369" s="7"/>
      <c r="C369" s="35" t="str">
        <f aca="false">IF($B369="","",IFERROR(INDEX(Trabajadores!$D$6:$D$105,MATCH($B369,LST_COD,0)),"¿Código?"))</f>
        <v/>
      </c>
      <c r="D369" s="30"/>
      <c r="E369" s="9" t="str">
        <f aca="false">IF($D369="","",IFERROR(VLOOKUP($D369,CONC_TABLA,2,FALSE()),""))</f>
        <v/>
      </c>
      <c r="F369" s="9" t="str">
        <f aca="false">IF($D369="","",IFERROR(VLOOKUP($D369,CONC_TABLA,3,FALSE()),""))</f>
        <v/>
      </c>
      <c r="G369" s="30"/>
      <c r="H369" s="30"/>
      <c r="I369" s="30"/>
      <c r="J369" s="29"/>
      <c r="K369" s="28"/>
      <c r="L369" s="28"/>
      <c r="M369" s="9" t="str">
        <f aca="false">IF(OR($B369="",$E369=""),"",IF($E369="INA","INA",IF($G369="Otro empleador",IF($E369="RET","RETO",IF($E369="ORD","OTO","OTX")),IF($E369="RET","ERR",$E369))))</f>
        <v/>
      </c>
      <c r="N369" s="9" t="str">
        <f aca="false">IF($I369="","",IFERROR(VLOOKUP($I369,FREC_TABLA,2,FALSE()),""))</f>
        <v/>
      </c>
      <c r="O369" s="19" t="n">
        <f aca="false">IF(OR($M369="",$M369="ERR",$J369="",$K369="",$N369=""),0,IF($N369=0,IF(AND(OR(1=7,1=12),1&gt;=$K369,1&lt;=IF($L369="",12,$L369)),$J369,0),IF(AND(1&gt;=$K369,1&lt;=IF($L369="",12,$L369),MOD(1-$K369,$N369)=0),$J369,0)))</f>
        <v>0</v>
      </c>
      <c r="P369" s="19" t="n">
        <f aca="false">IF(OR($M369="",$M369="ERR",$J369="",$K369="",$N369=""),0,IF($N369=0,IF(AND(OR(2=7,2=12),2&gt;=$K369,2&lt;=IF($L369="",12,$L369)),$J369,0),IF(AND(2&gt;=$K369,2&lt;=IF($L369="",12,$L369),MOD(2-$K369,$N369)=0),$J369,0)))</f>
        <v>0</v>
      </c>
      <c r="Q369" s="19" t="n">
        <f aca="false">IF(OR($M369="",$M369="ERR",$J369="",$K369="",$N369=""),0,IF($N369=0,IF(AND(OR(3=7,3=12),3&gt;=$K369,3&lt;=IF($L369="",12,$L369)),$J369,0),IF(AND(3&gt;=$K369,3&lt;=IF($L369="",12,$L369),MOD(3-$K369,$N369)=0),$J369,0)))</f>
        <v>0</v>
      </c>
      <c r="R369" s="19" t="n">
        <f aca="false">IF(OR($M369="",$M369="ERR",$J369="",$K369="",$N369=""),0,IF($N369=0,IF(AND(OR(4=7,4=12),4&gt;=$K369,4&lt;=IF($L369="",12,$L369)),$J369,0),IF(AND(4&gt;=$K369,4&lt;=IF($L369="",12,$L369),MOD(4-$K369,$N369)=0),$J369,0)))</f>
        <v>0</v>
      </c>
      <c r="S369" s="19" t="n">
        <f aca="false">IF(OR($M369="",$M369="ERR",$J369="",$K369="",$N369=""),0,IF($N369=0,IF(AND(OR(5=7,5=12),5&gt;=$K369,5&lt;=IF($L369="",12,$L369)),$J369,0),IF(AND(5&gt;=$K369,5&lt;=IF($L369="",12,$L369),MOD(5-$K369,$N369)=0),$J369,0)))</f>
        <v>0</v>
      </c>
      <c r="T369" s="19" t="n">
        <f aca="false">IF(OR($M369="",$M369="ERR",$J369="",$K369="",$N369=""),0,IF($N369=0,IF(AND(OR(6=7,6=12),6&gt;=$K369,6&lt;=IF($L369="",12,$L369)),$J369,0),IF(AND(6&gt;=$K369,6&lt;=IF($L369="",12,$L369),MOD(6-$K369,$N369)=0),$J369,0)))</f>
        <v>0</v>
      </c>
      <c r="U369" s="19" t="n">
        <f aca="false">IF(OR($M369="",$M369="ERR",$J369="",$K369="",$N369=""),0,IF($N369=0,IF(AND(OR(7=7,7=12),7&gt;=$K369,7&lt;=IF($L369="",12,$L369)),$J369,0),IF(AND(7&gt;=$K369,7&lt;=IF($L369="",12,$L369),MOD(7-$K369,$N369)=0),$J369,0)))</f>
        <v>0</v>
      </c>
      <c r="V369" s="19" t="n">
        <f aca="false">IF(OR($M369="",$M369="ERR",$J369="",$K369="",$N369=""),0,IF($N369=0,IF(AND(OR(8=7,8=12),8&gt;=$K369,8&lt;=IF($L369="",12,$L369)),$J369,0),IF(AND(8&gt;=$K369,8&lt;=IF($L369="",12,$L369),MOD(8-$K369,$N369)=0),$J369,0)))</f>
        <v>0</v>
      </c>
      <c r="W369" s="19" t="n">
        <f aca="false">IF(OR($M369="",$M369="ERR",$J369="",$K369="",$N369=""),0,IF($N369=0,IF(AND(OR(9=7,9=12),9&gt;=$K369,9&lt;=IF($L369="",12,$L369)),$J369,0),IF(AND(9&gt;=$K369,9&lt;=IF($L369="",12,$L369),MOD(9-$K369,$N369)=0),$J369,0)))</f>
        <v>0</v>
      </c>
      <c r="X369" s="19" t="n">
        <f aca="false">IF(OR($M369="",$M369="ERR",$J369="",$K369="",$N369=""),0,IF($N369=0,IF(AND(OR(10=7,10=12),10&gt;=$K369,10&lt;=IF($L369="",12,$L369)),$J369,0),IF(AND(10&gt;=$K369,10&lt;=IF($L369="",12,$L369),MOD(10-$K369,$N369)=0),$J369,0)))</f>
        <v>0</v>
      </c>
      <c r="Y369" s="19" t="n">
        <f aca="false">IF(OR($M369="",$M369="ERR",$J369="",$K369="",$N369=""),0,IF($N369=0,IF(AND(OR(11=7,11=12),11&gt;=$K369,11&lt;=IF($L369="",12,$L369)),$J369,0),IF(AND(11&gt;=$K369,11&lt;=IF($L369="",12,$L369),MOD(11-$K369,$N369)=0),$J369,0)))</f>
        <v>0</v>
      </c>
      <c r="Z369" s="19" t="n">
        <f aca="false">IF(OR($M369="",$M369="ERR",$J369="",$K369="",$N369=""),0,IF($N369=0,IF(AND(OR(12=7,12=12),12&gt;=$K369,12&lt;=IF($L369="",12,$L369)),$J369,0),IF(AND(12&gt;=$K369,12&lt;=IF($L369="",12,$L369),MOD(12-$K369,$N369)=0),$J369,0)))</f>
        <v>0</v>
      </c>
      <c r="AA369" s="36" t="n">
        <f aca="false">SUM(O369:Z369)</f>
        <v>0</v>
      </c>
      <c r="AB369" s="15" t="str">
        <f aca="false">IF(AND($B369="",$D369="",$J369=""),"",IF($B369="","Falta código",IF(ISNA(MATCH($B369,LST_COD,0)),"Código no registrado en Trabajadores",IF($E369="","Concepto no está en el catálogo",IF($M369="ERR","Retención de otro empleador: Origen = Otro empleador",IF(OR($J369="",$K369=""),"Falta monto o mes",IF(OR($K369&lt;1,$K369&gt;12),"Mes inicio inválido",IF(AND($L369&lt;&gt;"",OR($L369&lt;$K369,$L369&gt;12)),"Mes fin inválido",IF($N369="","Falta frecuencia",IF(AND($G369&lt;&gt;"Otro empleador",SUMPRODUCT(($O369:$Z369&lt;&gt;0)*(((COLUMN($O369:$Z369)-14)&lt;INDEX(Trabajadores!$M$6:$M$105,MATCH($B369,LST_COD,0)))+((COLUMN($O369:$Z369)-14)&gt;INDEX(Trabajadores!$N$6:$N$105,MATCH($B369,LST_COD,0)))))&gt;0),"Aviso: hay meses fuera del periodo laboral","OK"))))))))))</f>
        <v/>
      </c>
    </row>
    <row r="370" customFormat="false" ht="15" hidden="false" customHeight="false" outlineLevel="0" collapsed="false">
      <c r="A370" s="23" t="n">
        <v>365</v>
      </c>
      <c r="B370" s="7"/>
      <c r="C370" s="35" t="str">
        <f aca="false">IF($B370="","",IFERROR(INDEX(Trabajadores!$D$6:$D$105,MATCH($B370,LST_COD,0)),"¿Código?"))</f>
        <v/>
      </c>
      <c r="D370" s="30"/>
      <c r="E370" s="9" t="str">
        <f aca="false">IF($D370="","",IFERROR(VLOOKUP($D370,CONC_TABLA,2,FALSE()),""))</f>
        <v/>
      </c>
      <c r="F370" s="9" t="str">
        <f aca="false">IF($D370="","",IFERROR(VLOOKUP($D370,CONC_TABLA,3,FALSE()),""))</f>
        <v/>
      </c>
      <c r="G370" s="30"/>
      <c r="H370" s="30"/>
      <c r="I370" s="30"/>
      <c r="J370" s="29"/>
      <c r="K370" s="28"/>
      <c r="L370" s="28"/>
      <c r="M370" s="9" t="str">
        <f aca="false">IF(OR($B370="",$E370=""),"",IF($E370="INA","INA",IF($G370="Otro empleador",IF($E370="RET","RETO",IF($E370="ORD","OTO","OTX")),IF($E370="RET","ERR",$E370))))</f>
        <v/>
      </c>
      <c r="N370" s="9" t="str">
        <f aca="false">IF($I370="","",IFERROR(VLOOKUP($I370,FREC_TABLA,2,FALSE()),""))</f>
        <v/>
      </c>
      <c r="O370" s="19" t="n">
        <f aca="false">IF(OR($M370="",$M370="ERR",$J370="",$K370="",$N370=""),0,IF($N370=0,IF(AND(OR(1=7,1=12),1&gt;=$K370,1&lt;=IF($L370="",12,$L370)),$J370,0),IF(AND(1&gt;=$K370,1&lt;=IF($L370="",12,$L370),MOD(1-$K370,$N370)=0),$J370,0)))</f>
        <v>0</v>
      </c>
      <c r="P370" s="19" t="n">
        <f aca="false">IF(OR($M370="",$M370="ERR",$J370="",$K370="",$N370=""),0,IF($N370=0,IF(AND(OR(2=7,2=12),2&gt;=$K370,2&lt;=IF($L370="",12,$L370)),$J370,0),IF(AND(2&gt;=$K370,2&lt;=IF($L370="",12,$L370),MOD(2-$K370,$N370)=0),$J370,0)))</f>
        <v>0</v>
      </c>
      <c r="Q370" s="19" t="n">
        <f aca="false">IF(OR($M370="",$M370="ERR",$J370="",$K370="",$N370=""),0,IF($N370=0,IF(AND(OR(3=7,3=12),3&gt;=$K370,3&lt;=IF($L370="",12,$L370)),$J370,0),IF(AND(3&gt;=$K370,3&lt;=IF($L370="",12,$L370),MOD(3-$K370,$N370)=0),$J370,0)))</f>
        <v>0</v>
      </c>
      <c r="R370" s="19" t="n">
        <f aca="false">IF(OR($M370="",$M370="ERR",$J370="",$K370="",$N370=""),0,IF($N370=0,IF(AND(OR(4=7,4=12),4&gt;=$K370,4&lt;=IF($L370="",12,$L370)),$J370,0),IF(AND(4&gt;=$K370,4&lt;=IF($L370="",12,$L370),MOD(4-$K370,$N370)=0),$J370,0)))</f>
        <v>0</v>
      </c>
      <c r="S370" s="19" t="n">
        <f aca="false">IF(OR($M370="",$M370="ERR",$J370="",$K370="",$N370=""),0,IF($N370=0,IF(AND(OR(5=7,5=12),5&gt;=$K370,5&lt;=IF($L370="",12,$L370)),$J370,0),IF(AND(5&gt;=$K370,5&lt;=IF($L370="",12,$L370),MOD(5-$K370,$N370)=0),$J370,0)))</f>
        <v>0</v>
      </c>
      <c r="T370" s="19" t="n">
        <f aca="false">IF(OR($M370="",$M370="ERR",$J370="",$K370="",$N370=""),0,IF($N370=0,IF(AND(OR(6=7,6=12),6&gt;=$K370,6&lt;=IF($L370="",12,$L370)),$J370,0),IF(AND(6&gt;=$K370,6&lt;=IF($L370="",12,$L370),MOD(6-$K370,$N370)=0),$J370,0)))</f>
        <v>0</v>
      </c>
      <c r="U370" s="19" t="n">
        <f aca="false">IF(OR($M370="",$M370="ERR",$J370="",$K370="",$N370=""),0,IF($N370=0,IF(AND(OR(7=7,7=12),7&gt;=$K370,7&lt;=IF($L370="",12,$L370)),$J370,0),IF(AND(7&gt;=$K370,7&lt;=IF($L370="",12,$L370),MOD(7-$K370,$N370)=0),$J370,0)))</f>
        <v>0</v>
      </c>
      <c r="V370" s="19" t="n">
        <f aca="false">IF(OR($M370="",$M370="ERR",$J370="",$K370="",$N370=""),0,IF($N370=0,IF(AND(OR(8=7,8=12),8&gt;=$K370,8&lt;=IF($L370="",12,$L370)),$J370,0),IF(AND(8&gt;=$K370,8&lt;=IF($L370="",12,$L370),MOD(8-$K370,$N370)=0),$J370,0)))</f>
        <v>0</v>
      </c>
      <c r="W370" s="19" t="n">
        <f aca="false">IF(OR($M370="",$M370="ERR",$J370="",$K370="",$N370=""),0,IF($N370=0,IF(AND(OR(9=7,9=12),9&gt;=$K370,9&lt;=IF($L370="",12,$L370)),$J370,0),IF(AND(9&gt;=$K370,9&lt;=IF($L370="",12,$L370),MOD(9-$K370,$N370)=0),$J370,0)))</f>
        <v>0</v>
      </c>
      <c r="X370" s="19" t="n">
        <f aca="false">IF(OR($M370="",$M370="ERR",$J370="",$K370="",$N370=""),0,IF($N370=0,IF(AND(OR(10=7,10=12),10&gt;=$K370,10&lt;=IF($L370="",12,$L370)),$J370,0),IF(AND(10&gt;=$K370,10&lt;=IF($L370="",12,$L370),MOD(10-$K370,$N370)=0),$J370,0)))</f>
        <v>0</v>
      </c>
      <c r="Y370" s="19" t="n">
        <f aca="false">IF(OR($M370="",$M370="ERR",$J370="",$K370="",$N370=""),0,IF($N370=0,IF(AND(OR(11=7,11=12),11&gt;=$K370,11&lt;=IF($L370="",12,$L370)),$J370,0),IF(AND(11&gt;=$K370,11&lt;=IF($L370="",12,$L370),MOD(11-$K370,$N370)=0),$J370,0)))</f>
        <v>0</v>
      </c>
      <c r="Z370" s="19" t="n">
        <f aca="false">IF(OR($M370="",$M370="ERR",$J370="",$K370="",$N370=""),0,IF($N370=0,IF(AND(OR(12=7,12=12),12&gt;=$K370,12&lt;=IF($L370="",12,$L370)),$J370,0),IF(AND(12&gt;=$K370,12&lt;=IF($L370="",12,$L370),MOD(12-$K370,$N370)=0),$J370,0)))</f>
        <v>0</v>
      </c>
      <c r="AA370" s="36" t="n">
        <f aca="false">SUM(O370:Z370)</f>
        <v>0</v>
      </c>
      <c r="AB370" s="15" t="str">
        <f aca="false">IF(AND($B370="",$D370="",$J370=""),"",IF($B370="","Falta código",IF(ISNA(MATCH($B370,LST_COD,0)),"Código no registrado en Trabajadores",IF($E370="","Concepto no está en el catálogo",IF($M370="ERR","Retención de otro empleador: Origen = Otro empleador",IF(OR($J370="",$K370=""),"Falta monto o mes",IF(OR($K370&lt;1,$K370&gt;12),"Mes inicio inválido",IF(AND($L370&lt;&gt;"",OR($L370&lt;$K370,$L370&gt;12)),"Mes fin inválido",IF($N370="","Falta frecuencia",IF(AND($G370&lt;&gt;"Otro empleador",SUMPRODUCT(($O370:$Z370&lt;&gt;0)*(((COLUMN($O370:$Z370)-14)&lt;INDEX(Trabajadores!$M$6:$M$105,MATCH($B370,LST_COD,0)))+((COLUMN($O370:$Z370)-14)&gt;INDEX(Trabajadores!$N$6:$N$105,MATCH($B370,LST_COD,0)))))&gt;0),"Aviso: hay meses fuera del periodo laboral","OK"))))))))))</f>
        <v/>
      </c>
    </row>
    <row r="371" customFormat="false" ht="15" hidden="false" customHeight="false" outlineLevel="0" collapsed="false">
      <c r="A371" s="23" t="n">
        <v>366</v>
      </c>
      <c r="B371" s="7"/>
      <c r="C371" s="35" t="str">
        <f aca="false">IF($B371="","",IFERROR(INDEX(Trabajadores!$D$6:$D$105,MATCH($B371,LST_COD,0)),"¿Código?"))</f>
        <v/>
      </c>
      <c r="D371" s="30"/>
      <c r="E371" s="9" t="str">
        <f aca="false">IF($D371="","",IFERROR(VLOOKUP($D371,CONC_TABLA,2,FALSE()),""))</f>
        <v/>
      </c>
      <c r="F371" s="9" t="str">
        <f aca="false">IF($D371="","",IFERROR(VLOOKUP($D371,CONC_TABLA,3,FALSE()),""))</f>
        <v/>
      </c>
      <c r="G371" s="30"/>
      <c r="H371" s="30"/>
      <c r="I371" s="30"/>
      <c r="J371" s="29"/>
      <c r="K371" s="28"/>
      <c r="L371" s="28"/>
      <c r="M371" s="9" t="str">
        <f aca="false">IF(OR($B371="",$E371=""),"",IF($E371="INA","INA",IF($G371="Otro empleador",IF($E371="RET","RETO",IF($E371="ORD","OTO","OTX")),IF($E371="RET","ERR",$E371))))</f>
        <v/>
      </c>
      <c r="N371" s="9" t="str">
        <f aca="false">IF($I371="","",IFERROR(VLOOKUP($I371,FREC_TABLA,2,FALSE()),""))</f>
        <v/>
      </c>
      <c r="O371" s="19" t="n">
        <f aca="false">IF(OR($M371="",$M371="ERR",$J371="",$K371="",$N371=""),0,IF($N371=0,IF(AND(OR(1=7,1=12),1&gt;=$K371,1&lt;=IF($L371="",12,$L371)),$J371,0),IF(AND(1&gt;=$K371,1&lt;=IF($L371="",12,$L371),MOD(1-$K371,$N371)=0),$J371,0)))</f>
        <v>0</v>
      </c>
      <c r="P371" s="19" t="n">
        <f aca="false">IF(OR($M371="",$M371="ERR",$J371="",$K371="",$N371=""),0,IF($N371=0,IF(AND(OR(2=7,2=12),2&gt;=$K371,2&lt;=IF($L371="",12,$L371)),$J371,0),IF(AND(2&gt;=$K371,2&lt;=IF($L371="",12,$L371),MOD(2-$K371,$N371)=0),$J371,0)))</f>
        <v>0</v>
      </c>
      <c r="Q371" s="19" t="n">
        <f aca="false">IF(OR($M371="",$M371="ERR",$J371="",$K371="",$N371=""),0,IF($N371=0,IF(AND(OR(3=7,3=12),3&gt;=$K371,3&lt;=IF($L371="",12,$L371)),$J371,0),IF(AND(3&gt;=$K371,3&lt;=IF($L371="",12,$L371),MOD(3-$K371,$N371)=0),$J371,0)))</f>
        <v>0</v>
      </c>
      <c r="R371" s="19" t="n">
        <f aca="false">IF(OR($M371="",$M371="ERR",$J371="",$K371="",$N371=""),0,IF($N371=0,IF(AND(OR(4=7,4=12),4&gt;=$K371,4&lt;=IF($L371="",12,$L371)),$J371,0),IF(AND(4&gt;=$K371,4&lt;=IF($L371="",12,$L371),MOD(4-$K371,$N371)=0),$J371,0)))</f>
        <v>0</v>
      </c>
      <c r="S371" s="19" t="n">
        <f aca="false">IF(OR($M371="",$M371="ERR",$J371="",$K371="",$N371=""),0,IF($N371=0,IF(AND(OR(5=7,5=12),5&gt;=$K371,5&lt;=IF($L371="",12,$L371)),$J371,0),IF(AND(5&gt;=$K371,5&lt;=IF($L371="",12,$L371),MOD(5-$K371,$N371)=0),$J371,0)))</f>
        <v>0</v>
      </c>
      <c r="T371" s="19" t="n">
        <f aca="false">IF(OR($M371="",$M371="ERR",$J371="",$K371="",$N371=""),0,IF($N371=0,IF(AND(OR(6=7,6=12),6&gt;=$K371,6&lt;=IF($L371="",12,$L371)),$J371,0),IF(AND(6&gt;=$K371,6&lt;=IF($L371="",12,$L371),MOD(6-$K371,$N371)=0),$J371,0)))</f>
        <v>0</v>
      </c>
      <c r="U371" s="19" t="n">
        <f aca="false">IF(OR($M371="",$M371="ERR",$J371="",$K371="",$N371=""),0,IF($N371=0,IF(AND(OR(7=7,7=12),7&gt;=$K371,7&lt;=IF($L371="",12,$L371)),$J371,0),IF(AND(7&gt;=$K371,7&lt;=IF($L371="",12,$L371),MOD(7-$K371,$N371)=0),$J371,0)))</f>
        <v>0</v>
      </c>
      <c r="V371" s="19" t="n">
        <f aca="false">IF(OR($M371="",$M371="ERR",$J371="",$K371="",$N371=""),0,IF($N371=0,IF(AND(OR(8=7,8=12),8&gt;=$K371,8&lt;=IF($L371="",12,$L371)),$J371,0),IF(AND(8&gt;=$K371,8&lt;=IF($L371="",12,$L371),MOD(8-$K371,$N371)=0),$J371,0)))</f>
        <v>0</v>
      </c>
      <c r="W371" s="19" t="n">
        <f aca="false">IF(OR($M371="",$M371="ERR",$J371="",$K371="",$N371=""),0,IF($N371=0,IF(AND(OR(9=7,9=12),9&gt;=$K371,9&lt;=IF($L371="",12,$L371)),$J371,0),IF(AND(9&gt;=$K371,9&lt;=IF($L371="",12,$L371),MOD(9-$K371,$N371)=0),$J371,0)))</f>
        <v>0</v>
      </c>
      <c r="X371" s="19" t="n">
        <f aca="false">IF(OR($M371="",$M371="ERR",$J371="",$K371="",$N371=""),0,IF($N371=0,IF(AND(OR(10=7,10=12),10&gt;=$K371,10&lt;=IF($L371="",12,$L371)),$J371,0),IF(AND(10&gt;=$K371,10&lt;=IF($L371="",12,$L371),MOD(10-$K371,$N371)=0),$J371,0)))</f>
        <v>0</v>
      </c>
      <c r="Y371" s="19" t="n">
        <f aca="false">IF(OR($M371="",$M371="ERR",$J371="",$K371="",$N371=""),0,IF($N371=0,IF(AND(OR(11=7,11=12),11&gt;=$K371,11&lt;=IF($L371="",12,$L371)),$J371,0),IF(AND(11&gt;=$K371,11&lt;=IF($L371="",12,$L371),MOD(11-$K371,$N371)=0),$J371,0)))</f>
        <v>0</v>
      </c>
      <c r="Z371" s="19" t="n">
        <f aca="false">IF(OR($M371="",$M371="ERR",$J371="",$K371="",$N371=""),0,IF($N371=0,IF(AND(OR(12=7,12=12),12&gt;=$K371,12&lt;=IF($L371="",12,$L371)),$J371,0),IF(AND(12&gt;=$K371,12&lt;=IF($L371="",12,$L371),MOD(12-$K371,$N371)=0),$J371,0)))</f>
        <v>0</v>
      </c>
      <c r="AA371" s="36" t="n">
        <f aca="false">SUM(O371:Z371)</f>
        <v>0</v>
      </c>
      <c r="AB371" s="15" t="str">
        <f aca="false">IF(AND($B371="",$D371="",$J371=""),"",IF($B371="","Falta código",IF(ISNA(MATCH($B371,LST_COD,0)),"Código no registrado en Trabajadores",IF($E371="","Concepto no está en el catálogo",IF($M371="ERR","Retención de otro empleador: Origen = Otro empleador",IF(OR($J371="",$K371=""),"Falta monto o mes",IF(OR($K371&lt;1,$K371&gt;12),"Mes inicio inválido",IF(AND($L371&lt;&gt;"",OR($L371&lt;$K371,$L371&gt;12)),"Mes fin inválido",IF($N371="","Falta frecuencia",IF(AND($G371&lt;&gt;"Otro empleador",SUMPRODUCT(($O371:$Z371&lt;&gt;0)*(((COLUMN($O371:$Z371)-14)&lt;INDEX(Trabajadores!$M$6:$M$105,MATCH($B371,LST_COD,0)))+((COLUMN($O371:$Z371)-14)&gt;INDEX(Trabajadores!$N$6:$N$105,MATCH($B371,LST_COD,0)))))&gt;0),"Aviso: hay meses fuera del periodo laboral","OK"))))))))))</f>
        <v/>
      </c>
    </row>
    <row r="372" customFormat="false" ht="15" hidden="false" customHeight="false" outlineLevel="0" collapsed="false">
      <c r="A372" s="23" t="n">
        <v>367</v>
      </c>
      <c r="B372" s="7"/>
      <c r="C372" s="35" t="str">
        <f aca="false">IF($B372="","",IFERROR(INDEX(Trabajadores!$D$6:$D$105,MATCH($B372,LST_COD,0)),"¿Código?"))</f>
        <v/>
      </c>
      <c r="D372" s="30"/>
      <c r="E372" s="9" t="str">
        <f aca="false">IF($D372="","",IFERROR(VLOOKUP($D372,CONC_TABLA,2,FALSE()),""))</f>
        <v/>
      </c>
      <c r="F372" s="9" t="str">
        <f aca="false">IF($D372="","",IFERROR(VLOOKUP($D372,CONC_TABLA,3,FALSE()),""))</f>
        <v/>
      </c>
      <c r="G372" s="30"/>
      <c r="H372" s="30"/>
      <c r="I372" s="30"/>
      <c r="J372" s="29"/>
      <c r="K372" s="28"/>
      <c r="L372" s="28"/>
      <c r="M372" s="9" t="str">
        <f aca="false">IF(OR($B372="",$E372=""),"",IF($E372="INA","INA",IF($G372="Otro empleador",IF($E372="RET","RETO",IF($E372="ORD","OTO","OTX")),IF($E372="RET","ERR",$E372))))</f>
        <v/>
      </c>
      <c r="N372" s="9" t="str">
        <f aca="false">IF($I372="","",IFERROR(VLOOKUP($I372,FREC_TABLA,2,FALSE()),""))</f>
        <v/>
      </c>
      <c r="O372" s="19" t="n">
        <f aca="false">IF(OR($M372="",$M372="ERR",$J372="",$K372="",$N372=""),0,IF($N372=0,IF(AND(OR(1=7,1=12),1&gt;=$K372,1&lt;=IF($L372="",12,$L372)),$J372,0),IF(AND(1&gt;=$K372,1&lt;=IF($L372="",12,$L372),MOD(1-$K372,$N372)=0),$J372,0)))</f>
        <v>0</v>
      </c>
      <c r="P372" s="19" t="n">
        <f aca="false">IF(OR($M372="",$M372="ERR",$J372="",$K372="",$N372=""),0,IF($N372=0,IF(AND(OR(2=7,2=12),2&gt;=$K372,2&lt;=IF($L372="",12,$L372)),$J372,0),IF(AND(2&gt;=$K372,2&lt;=IF($L372="",12,$L372),MOD(2-$K372,$N372)=0),$J372,0)))</f>
        <v>0</v>
      </c>
      <c r="Q372" s="19" t="n">
        <f aca="false">IF(OR($M372="",$M372="ERR",$J372="",$K372="",$N372=""),0,IF($N372=0,IF(AND(OR(3=7,3=12),3&gt;=$K372,3&lt;=IF($L372="",12,$L372)),$J372,0),IF(AND(3&gt;=$K372,3&lt;=IF($L372="",12,$L372),MOD(3-$K372,$N372)=0),$J372,0)))</f>
        <v>0</v>
      </c>
      <c r="R372" s="19" t="n">
        <f aca="false">IF(OR($M372="",$M372="ERR",$J372="",$K372="",$N372=""),0,IF($N372=0,IF(AND(OR(4=7,4=12),4&gt;=$K372,4&lt;=IF($L372="",12,$L372)),$J372,0),IF(AND(4&gt;=$K372,4&lt;=IF($L372="",12,$L372),MOD(4-$K372,$N372)=0),$J372,0)))</f>
        <v>0</v>
      </c>
      <c r="S372" s="19" t="n">
        <f aca="false">IF(OR($M372="",$M372="ERR",$J372="",$K372="",$N372=""),0,IF($N372=0,IF(AND(OR(5=7,5=12),5&gt;=$K372,5&lt;=IF($L372="",12,$L372)),$J372,0),IF(AND(5&gt;=$K372,5&lt;=IF($L372="",12,$L372),MOD(5-$K372,$N372)=0),$J372,0)))</f>
        <v>0</v>
      </c>
      <c r="T372" s="19" t="n">
        <f aca="false">IF(OR($M372="",$M372="ERR",$J372="",$K372="",$N372=""),0,IF($N372=0,IF(AND(OR(6=7,6=12),6&gt;=$K372,6&lt;=IF($L372="",12,$L372)),$J372,0),IF(AND(6&gt;=$K372,6&lt;=IF($L372="",12,$L372),MOD(6-$K372,$N372)=0),$J372,0)))</f>
        <v>0</v>
      </c>
      <c r="U372" s="19" t="n">
        <f aca="false">IF(OR($M372="",$M372="ERR",$J372="",$K372="",$N372=""),0,IF($N372=0,IF(AND(OR(7=7,7=12),7&gt;=$K372,7&lt;=IF($L372="",12,$L372)),$J372,0),IF(AND(7&gt;=$K372,7&lt;=IF($L372="",12,$L372),MOD(7-$K372,$N372)=0),$J372,0)))</f>
        <v>0</v>
      </c>
      <c r="V372" s="19" t="n">
        <f aca="false">IF(OR($M372="",$M372="ERR",$J372="",$K372="",$N372=""),0,IF($N372=0,IF(AND(OR(8=7,8=12),8&gt;=$K372,8&lt;=IF($L372="",12,$L372)),$J372,0),IF(AND(8&gt;=$K372,8&lt;=IF($L372="",12,$L372),MOD(8-$K372,$N372)=0),$J372,0)))</f>
        <v>0</v>
      </c>
      <c r="W372" s="19" t="n">
        <f aca="false">IF(OR($M372="",$M372="ERR",$J372="",$K372="",$N372=""),0,IF($N372=0,IF(AND(OR(9=7,9=12),9&gt;=$K372,9&lt;=IF($L372="",12,$L372)),$J372,0),IF(AND(9&gt;=$K372,9&lt;=IF($L372="",12,$L372),MOD(9-$K372,$N372)=0),$J372,0)))</f>
        <v>0</v>
      </c>
      <c r="X372" s="19" t="n">
        <f aca="false">IF(OR($M372="",$M372="ERR",$J372="",$K372="",$N372=""),0,IF($N372=0,IF(AND(OR(10=7,10=12),10&gt;=$K372,10&lt;=IF($L372="",12,$L372)),$J372,0),IF(AND(10&gt;=$K372,10&lt;=IF($L372="",12,$L372),MOD(10-$K372,$N372)=0),$J372,0)))</f>
        <v>0</v>
      </c>
      <c r="Y372" s="19" t="n">
        <f aca="false">IF(OR($M372="",$M372="ERR",$J372="",$K372="",$N372=""),0,IF($N372=0,IF(AND(OR(11=7,11=12),11&gt;=$K372,11&lt;=IF($L372="",12,$L372)),$J372,0),IF(AND(11&gt;=$K372,11&lt;=IF($L372="",12,$L372),MOD(11-$K372,$N372)=0),$J372,0)))</f>
        <v>0</v>
      </c>
      <c r="Z372" s="19" t="n">
        <f aca="false">IF(OR($M372="",$M372="ERR",$J372="",$K372="",$N372=""),0,IF($N372=0,IF(AND(OR(12=7,12=12),12&gt;=$K372,12&lt;=IF($L372="",12,$L372)),$J372,0),IF(AND(12&gt;=$K372,12&lt;=IF($L372="",12,$L372),MOD(12-$K372,$N372)=0),$J372,0)))</f>
        <v>0</v>
      </c>
      <c r="AA372" s="36" t="n">
        <f aca="false">SUM(O372:Z372)</f>
        <v>0</v>
      </c>
      <c r="AB372" s="15" t="str">
        <f aca="false">IF(AND($B372="",$D372="",$J372=""),"",IF($B372="","Falta código",IF(ISNA(MATCH($B372,LST_COD,0)),"Código no registrado en Trabajadores",IF($E372="","Concepto no está en el catálogo",IF($M372="ERR","Retención de otro empleador: Origen = Otro empleador",IF(OR($J372="",$K372=""),"Falta monto o mes",IF(OR($K372&lt;1,$K372&gt;12),"Mes inicio inválido",IF(AND($L372&lt;&gt;"",OR($L372&lt;$K372,$L372&gt;12)),"Mes fin inválido",IF($N372="","Falta frecuencia",IF(AND($G372&lt;&gt;"Otro empleador",SUMPRODUCT(($O372:$Z372&lt;&gt;0)*(((COLUMN($O372:$Z372)-14)&lt;INDEX(Trabajadores!$M$6:$M$105,MATCH($B372,LST_COD,0)))+((COLUMN($O372:$Z372)-14)&gt;INDEX(Trabajadores!$N$6:$N$105,MATCH($B372,LST_COD,0)))))&gt;0),"Aviso: hay meses fuera del periodo laboral","OK"))))))))))</f>
        <v/>
      </c>
    </row>
    <row r="373" customFormat="false" ht="15" hidden="false" customHeight="false" outlineLevel="0" collapsed="false">
      <c r="A373" s="23" t="n">
        <v>368</v>
      </c>
      <c r="B373" s="7"/>
      <c r="C373" s="35" t="str">
        <f aca="false">IF($B373="","",IFERROR(INDEX(Trabajadores!$D$6:$D$105,MATCH($B373,LST_COD,0)),"¿Código?"))</f>
        <v/>
      </c>
      <c r="D373" s="30"/>
      <c r="E373" s="9" t="str">
        <f aca="false">IF($D373="","",IFERROR(VLOOKUP($D373,CONC_TABLA,2,FALSE()),""))</f>
        <v/>
      </c>
      <c r="F373" s="9" t="str">
        <f aca="false">IF($D373="","",IFERROR(VLOOKUP($D373,CONC_TABLA,3,FALSE()),""))</f>
        <v/>
      </c>
      <c r="G373" s="30"/>
      <c r="H373" s="30"/>
      <c r="I373" s="30"/>
      <c r="J373" s="29"/>
      <c r="K373" s="28"/>
      <c r="L373" s="28"/>
      <c r="M373" s="9" t="str">
        <f aca="false">IF(OR($B373="",$E373=""),"",IF($E373="INA","INA",IF($G373="Otro empleador",IF($E373="RET","RETO",IF($E373="ORD","OTO","OTX")),IF($E373="RET","ERR",$E373))))</f>
        <v/>
      </c>
      <c r="N373" s="9" t="str">
        <f aca="false">IF($I373="","",IFERROR(VLOOKUP($I373,FREC_TABLA,2,FALSE()),""))</f>
        <v/>
      </c>
      <c r="O373" s="19" t="n">
        <f aca="false">IF(OR($M373="",$M373="ERR",$J373="",$K373="",$N373=""),0,IF($N373=0,IF(AND(OR(1=7,1=12),1&gt;=$K373,1&lt;=IF($L373="",12,$L373)),$J373,0),IF(AND(1&gt;=$K373,1&lt;=IF($L373="",12,$L373),MOD(1-$K373,$N373)=0),$J373,0)))</f>
        <v>0</v>
      </c>
      <c r="P373" s="19" t="n">
        <f aca="false">IF(OR($M373="",$M373="ERR",$J373="",$K373="",$N373=""),0,IF($N373=0,IF(AND(OR(2=7,2=12),2&gt;=$K373,2&lt;=IF($L373="",12,$L373)),$J373,0),IF(AND(2&gt;=$K373,2&lt;=IF($L373="",12,$L373),MOD(2-$K373,$N373)=0),$J373,0)))</f>
        <v>0</v>
      </c>
      <c r="Q373" s="19" t="n">
        <f aca="false">IF(OR($M373="",$M373="ERR",$J373="",$K373="",$N373=""),0,IF($N373=0,IF(AND(OR(3=7,3=12),3&gt;=$K373,3&lt;=IF($L373="",12,$L373)),$J373,0),IF(AND(3&gt;=$K373,3&lt;=IF($L373="",12,$L373),MOD(3-$K373,$N373)=0),$J373,0)))</f>
        <v>0</v>
      </c>
      <c r="R373" s="19" t="n">
        <f aca="false">IF(OR($M373="",$M373="ERR",$J373="",$K373="",$N373=""),0,IF($N373=0,IF(AND(OR(4=7,4=12),4&gt;=$K373,4&lt;=IF($L373="",12,$L373)),$J373,0),IF(AND(4&gt;=$K373,4&lt;=IF($L373="",12,$L373),MOD(4-$K373,$N373)=0),$J373,0)))</f>
        <v>0</v>
      </c>
      <c r="S373" s="19" t="n">
        <f aca="false">IF(OR($M373="",$M373="ERR",$J373="",$K373="",$N373=""),0,IF($N373=0,IF(AND(OR(5=7,5=12),5&gt;=$K373,5&lt;=IF($L373="",12,$L373)),$J373,0),IF(AND(5&gt;=$K373,5&lt;=IF($L373="",12,$L373),MOD(5-$K373,$N373)=0),$J373,0)))</f>
        <v>0</v>
      </c>
      <c r="T373" s="19" t="n">
        <f aca="false">IF(OR($M373="",$M373="ERR",$J373="",$K373="",$N373=""),0,IF($N373=0,IF(AND(OR(6=7,6=12),6&gt;=$K373,6&lt;=IF($L373="",12,$L373)),$J373,0),IF(AND(6&gt;=$K373,6&lt;=IF($L373="",12,$L373),MOD(6-$K373,$N373)=0),$J373,0)))</f>
        <v>0</v>
      </c>
      <c r="U373" s="19" t="n">
        <f aca="false">IF(OR($M373="",$M373="ERR",$J373="",$K373="",$N373=""),0,IF($N373=0,IF(AND(OR(7=7,7=12),7&gt;=$K373,7&lt;=IF($L373="",12,$L373)),$J373,0),IF(AND(7&gt;=$K373,7&lt;=IF($L373="",12,$L373),MOD(7-$K373,$N373)=0),$J373,0)))</f>
        <v>0</v>
      </c>
      <c r="V373" s="19" t="n">
        <f aca="false">IF(OR($M373="",$M373="ERR",$J373="",$K373="",$N373=""),0,IF($N373=0,IF(AND(OR(8=7,8=12),8&gt;=$K373,8&lt;=IF($L373="",12,$L373)),$J373,0),IF(AND(8&gt;=$K373,8&lt;=IF($L373="",12,$L373),MOD(8-$K373,$N373)=0),$J373,0)))</f>
        <v>0</v>
      </c>
      <c r="W373" s="19" t="n">
        <f aca="false">IF(OR($M373="",$M373="ERR",$J373="",$K373="",$N373=""),0,IF($N373=0,IF(AND(OR(9=7,9=12),9&gt;=$K373,9&lt;=IF($L373="",12,$L373)),$J373,0),IF(AND(9&gt;=$K373,9&lt;=IF($L373="",12,$L373),MOD(9-$K373,$N373)=0),$J373,0)))</f>
        <v>0</v>
      </c>
      <c r="X373" s="19" t="n">
        <f aca="false">IF(OR($M373="",$M373="ERR",$J373="",$K373="",$N373=""),0,IF($N373=0,IF(AND(OR(10=7,10=12),10&gt;=$K373,10&lt;=IF($L373="",12,$L373)),$J373,0),IF(AND(10&gt;=$K373,10&lt;=IF($L373="",12,$L373),MOD(10-$K373,$N373)=0),$J373,0)))</f>
        <v>0</v>
      </c>
      <c r="Y373" s="19" t="n">
        <f aca="false">IF(OR($M373="",$M373="ERR",$J373="",$K373="",$N373=""),0,IF($N373=0,IF(AND(OR(11=7,11=12),11&gt;=$K373,11&lt;=IF($L373="",12,$L373)),$J373,0),IF(AND(11&gt;=$K373,11&lt;=IF($L373="",12,$L373),MOD(11-$K373,$N373)=0),$J373,0)))</f>
        <v>0</v>
      </c>
      <c r="Z373" s="19" t="n">
        <f aca="false">IF(OR($M373="",$M373="ERR",$J373="",$K373="",$N373=""),0,IF($N373=0,IF(AND(OR(12=7,12=12),12&gt;=$K373,12&lt;=IF($L373="",12,$L373)),$J373,0),IF(AND(12&gt;=$K373,12&lt;=IF($L373="",12,$L373),MOD(12-$K373,$N373)=0),$J373,0)))</f>
        <v>0</v>
      </c>
      <c r="AA373" s="36" t="n">
        <f aca="false">SUM(O373:Z373)</f>
        <v>0</v>
      </c>
      <c r="AB373" s="15" t="str">
        <f aca="false">IF(AND($B373="",$D373="",$J373=""),"",IF($B373="","Falta código",IF(ISNA(MATCH($B373,LST_COD,0)),"Código no registrado en Trabajadores",IF($E373="","Concepto no está en el catálogo",IF($M373="ERR","Retención de otro empleador: Origen = Otro empleador",IF(OR($J373="",$K373=""),"Falta monto o mes",IF(OR($K373&lt;1,$K373&gt;12),"Mes inicio inválido",IF(AND($L373&lt;&gt;"",OR($L373&lt;$K373,$L373&gt;12)),"Mes fin inválido",IF($N373="","Falta frecuencia",IF(AND($G373&lt;&gt;"Otro empleador",SUMPRODUCT(($O373:$Z373&lt;&gt;0)*(((COLUMN($O373:$Z373)-14)&lt;INDEX(Trabajadores!$M$6:$M$105,MATCH($B373,LST_COD,0)))+((COLUMN($O373:$Z373)-14)&gt;INDEX(Trabajadores!$N$6:$N$105,MATCH($B373,LST_COD,0)))))&gt;0),"Aviso: hay meses fuera del periodo laboral","OK"))))))))))</f>
        <v/>
      </c>
    </row>
    <row r="374" customFormat="false" ht="15" hidden="false" customHeight="false" outlineLevel="0" collapsed="false">
      <c r="A374" s="23" t="n">
        <v>369</v>
      </c>
      <c r="B374" s="7"/>
      <c r="C374" s="35" t="str">
        <f aca="false">IF($B374="","",IFERROR(INDEX(Trabajadores!$D$6:$D$105,MATCH($B374,LST_COD,0)),"¿Código?"))</f>
        <v/>
      </c>
      <c r="D374" s="30"/>
      <c r="E374" s="9" t="str">
        <f aca="false">IF($D374="","",IFERROR(VLOOKUP($D374,CONC_TABLA,2,FALSE()),""))</f>
        <v/>
      </c>
      <c r="F374" s="9" t="str">
        <f aca="false">IF($D374="","",IFERROR(VLOOKUP($D374,CONC_TABLA,3,FALSE()),""))</f>
        <v/>
      </c>
      <c r="G374" s="30"/>
      <c r="H374" s="30"/>
      <c r="I374" s="30"/>
      <c r="J374" s="29"/>
      <c r="K374" s="28"/>
      <c r="L374" s="28"/>
      <c r="M374" s="9" t="str">
        <f aca="false">IF(OR($B374="",$E374=""),"",IF($E374="INA","INA",IF($G374="Otro empleador",IF($E374="RET","RETO",IF($E374="ORD","OTO","OTX")),IF($E374="RET","ERR",$E374))))</f>
        <v/>
      </c>
      <c r="N374" s="9" t="str">
        <f aca="false">IF($I374="","",IFERROR(VLOOKUP($I374,FREC_TABLA,2,FALSE()),""))</f>
        <v/>
      </c>
      <c r="O374" s="19" t="n">
        <f aca="false">IF(OR($M374="",$M374="ERR",$J374="",$K374="",$N374=""),0,IF($N374=0,IF(AND(OR(1=7,1=12),1&gt;=$K374,1&lt;=IF($L374="",12,$L374)),$J374,0),IF(AND(1&gt;=$K374,1&lt;=IF($L374="",12,$L374),MOD(1-$K374,$N374)=0),$J374,0)))</f>
        <v>0</v>
      </c>
      <c r="P374" s="19" t="n">
        <f aca="false">IF(OR($M374="",$M374="ERR",$J374="",$K374="",$N374=""),0,IF($N374=0,IF(AND(OR(2=7,2=12),2&gt;=$K374,2&lt;=IF($L374="",12,$L374)),$J374,0),IF(AND(2&gt;=$K374,2&lt;=IF($L374="",12,$L374),MOD(2-$K374,$N374)=0),$J374,0)))</f>
        <v>0</v>
      </c>
      <c r="Q374" s="19" t="n">
        <f aca="false">IF(OR($M374="",$M374="ERR",$J374="",$K374="",$N374=""),0,IF($N374=0,IF(AND(OR(3=7,3=12),3&gt;=$K374,3&lt;=IF($L374="",12,$L374)),$J374,0),IF(AND(3&gt;=$K374,3&lt;=IF($L374="",12,$L374),MOD(3-$K374,$N374)=0),$J374,0)))</f>
        <v>0</v>
      </c>
      <c r="R374" s="19" t="n">
        <f aca="false">IF(OR($M374="",$M374="ERR",$J374="",$K374="",$N374=""),0,IF($N374=0,IF(AND(OR(4=7,4=12),4&gt;=$K374,4&lt;=IF($L374="",12,$L374)),$J374,0),IF(AND(4&gt;=$K374,4&lt;=IF($L374="",12,$L374),MOD(4-$K374,$N374)=0),$J374,0)))</f>
        <v>0</v>
      </c>
      <c r="S374" s="19" t="n">
        <f aca="false">IF(OR($M374="",$M374="ERR",$J374="",$K374="",$N374=""),0,IF($N374=0,IF(AND(OR(5=7,5=12),5&gt;=$K374,5&lt;=IF($L374="",12,$L374)),$J374,0),IF(AND(5&gt;=$K374,5&lt;=IF($L374="",12,$L374),MOD(5-$K374,$N374)=0),$J374,0)))</f>
        <v>0</v>
      </c>
      <c r="T374" s="19" t="n">
        <f aca="false">IF(OR($M374="",$M374="ERR",$J374="",$K374="",$N374=""),0,IF($N374=0,IF(AND(OR(6=7,6=12),6&gt;=$K374,6&lt;=IF($L374="",12,$L374)),$J374,0),IF(AND(6&gt;=$K374,6&lt;=IF($L374="",12,$L374),MOD(6-$K374,$N374)=0),$J374,0)))</f>
        <v>0</v>
      </c>
      <c r="U374" s="19" t="n">
        <f aca="false">IF(OR($M374="",$M374="ERR",$J374="",$K374="",$N374=""),0,IF($N374=0,IF(AND(OR(7=7,7=12),7&gt;=$K374,7&lt;=IF($L374="",12,$L374)),$J374,0),IF(AND(7&gt;=$K374,7&lt;=IF($L374="",12,$L374),MOD(7-$K374,$N374)=0),$J374,0)))</f>
        <v>0</v>
      </c>
      <c r="V374" s="19" t="n">
        <f aca="false">IF(OR($M374="",$M374="ERR",$J374="",$K374="",$N374=""),0,IF($N374=0,IF(AND(OR(8=7,8=12),8&gt;=$K374,8&lt;=IF($L374="",12,$L374)),$J374,0),IF(AND(8&gt;=$K374,8&lt;=IF($L374="",12,$L374),MOD(8-$K374,$N374)=0),$J374,0)))</f>
        <v>0</v>
      </c>
      <c r="W374" s="19" t="n">
        <f aca="false">IF(OR($M374="",$M374="ERR",$J374="",$K374="",$N374=""),0,IF($N374=0,IF(AND(OR(9=7,9=12),9&gt;=$K374,9&lt;=IF($L374="",12,$L374)),$J374,0),IF(AND(9&gt;=$K374,9&lt;=IF($L374="",12,$L374),MOD(9-$K374,$N374)=0),$J374,0)))</f>
        <v>0</v>
      </c>
      <c r="X374" s="19" t="n">
        <f aca="false">IF(OR($M374="",$M374="ERR",$J374="",$K374="",$N374=""),0,IF($N374=0,IF(AND(OR(10=7,10=12),10&gt;=$K374,10&lt;=IF($L374="",12,$L374)),$J374,0),IF(AND(10&gt;=$K374,10&lt;=IF($L374="",12,$L374),MOD(10-$K374,$N374)=0),$J374,0)))</f>
        <v>0</v>
      </c>
      <c r="Y374" s="19" t="n">
        <f aca="false">IF(OR($M374="",$M374="ERR",$J374="",$K374="",$N374=""),0,IF($N374=0,IF(AND(OR(11=7,11=12),11&gt;=$K374,11&lt;=IF($L374="",12,$L374)),$J374,0),IF(AND(11&gt;=$K374,11&lt;=IF($L374="",12,$L374),MOD(11-$K374,$N374)=0),$J374,0)))</f>
        <v>0</v>
      </c>
      <c r="Z374" s="19" t="n">
        <f aca="false">IF(OR($M374="",$M374="ERR",$J374="",$K374="",$N374=""),0,IF($N374=0,IF(AND(OR(12=7,12=12),12&gt;=$K374,12&lt;=IF($L374="",12,$L374)),$J374,0),IF(AND(12&gt;=$K374,12&lt;=IF($L374="",12,$L374),MOD(12-$K374,$N374)=0),$J374,0)))</f>
        <v>0</v>
      </c>
      <c r="AA374" s="36" t="n">
        <f aca="false">SUM(O374:Z374)</f>
        <v>0</v>
      </c>
      <c r="AB374" s="15" t="str">
        <f aca="false">IF(AND($B374="",$D374="",$J374=""),"",IF($B374="","Falta código",IF(ISNA(MATCH($B374,LST_COD,0)),"Código no registrado en Trabajadores",IF($E374="","Concepto no está en el catálogo",IF($M374="ERR","Retención de otro empleador: Origen = Otro empleador",IF(OR($J374="",$K374=""),"Falta monto o mes",IF(OR($K374&lt;1,$K374&gt;12),"Mes inicio inválido",IF(AND($L374&lt;&gt;"",OR($L374&lt;$K374,$L374&gt;12)),"Mes fin inválido",IF($N374="","Falta frecuencia",IF(AND($G374&lt;&gt;"Otro empleador",SUMPRODUCT(($O374:$Z374&lt;&gt;0)*(((COLUMN($O374:$Z374)-14)&lt;INDEX(Trabajadores!$M$6:$M$105,MATCH($B374,LST_COD,0)))+((COLUMN($O374:$Z374)-14)&gt;INDEX(Trabajadores!$N$6:$N$105,MATCH($B374,LST_COD,0)))))&gt;0),"Aviso: hay meses fuera del periodo laboral","OK"))))))))))</f>
        <v/>
      </c>
    </row>
    <row r="375" customFormat="false" ht="15" hidden="false" customHeight="false" outlineLevel="0" collapsed="false">
      <c r="A375" s="23" t="n">
        <v>370</v>
      </c>
      <c r="B375" s="7"/>
      <c r="C375" s="35" t="str">
        <f aca="false">IF($B375="","",IFERROR(INDEX(Trabajadores!$D$6:$D$105,MATCH($B375,LST_COD,0)),"¿Código?"))</f>
        <v/>
      </c>
      <c r="D375" s="30"/>
      <c r="E375" s="9" t="str">
        <f aca="false">IF($D375="","",IFERROR(VLOOKUP($D375,CONC_TABLA,2,FALSE()),""))</f>
        <v/>
      </c>
      <c r="F375" s="9" t="str">
        <f aca="false">IF($D375="","",IFERROR(VLOOKUP($D375,CONC_TABLA,3,FALSE()),""))</f>
        <v/>
      </c>
      <c r="G375" s="30"/>
      <c r="H375" s="30"/>
      <c r="I375" s="30"/>
      <c r="J375" s="29"/>
      <c r="K375" s="28"/>
      <c r="L375" s="28"/>
      <c r="M375" s="9" t="str">
        <f aca="false">IF(OR($B375="",$E375=""),"",IF($E375="INA","INA",IF($G375="Otro empleador",IF($E375="RET","RETO",IF($E375="ORD","OTO","OTX")),IF($E375="RET","ERR",$E375))))</f>
        <v/>
      </c>
      <c r="N375" s="9" t="str">
        <f aca="false">IF($I375="","",IFERROR(VLOOKUP($I375,FREC_TABLA,2,FALSE()),""))</f>
        <v/>
      </c>
      <c r="O375" s="19" t="n">
        <f aca="false">IF(OR($M375="",$M375="ERR",$J375="",$K375="",$N375=""),0,IF($N375=0,IF(AND(OR(1=7,1=12),1&gt;=$K375,1&lt;=IF($L375="",12,$L375)),$J375,0),IF(AND(1&gt;=$K375,1&lt;=IF($L375="",12,$L375),MOD(1-$K375,$N375)=0),$J375,0)))</f>
        <v>0</v>
      </c>
      <c r="P375" s="19" t="n">
        <f aca="false">IF(OR($M375="",$M375="ERR",$J375="",$K375="",$N375=""),0,IF($N375=0,IF(AND(OR(2=7,2=12),2&gt;=$K375,2&lt;=IF($L375="",12,$L375)),$J375,0),IF(AND(2&gt;=$K375,2&lt;=IF($L375="",12,$L375),MOD(2-$K375,$N375)=0),$J375,0)))</f>
        <v>0</v>
      </c>
      <c r="Q375" s="19" t="n">
        <f aca="false">IF(OR($M375="",$M375="ERR",$J375="",$K375="",$N375=""),0,IF($N375=0,IF(AND(OR(3=7,3=12),3&gt;=$K375,3&lt;=IF($L375="",12,$L375)),$J375,0),IF(AND(3&gt;=$K375,3&lt;=IF($L375="",12,$L375),MOD(3-$K375,$N375)=0),$J375,0)))</f>
        <v>0</v>
      </c>
      <c r="R375" s="19" t="n">
        <f aca="false">IF(OR($M375="",$M375="ERR",$J375="",$K375="",$N375=""),0,IF($N375=0,IF(AND(OR(4=7,4=12),4&gt;=$K375,4&lt;=IF($L375="",12,$L375)),$J375,0),IF(AND(4&gt;=$K375,4&lt;=IF($L375="",12,$L375),MOD(4-$K375,$N375)=0),$J375,0)))</f>
        <v>0</v>
      </c>
      <c r="S375" s="19" t="n">
        <f aca="false">IF(OR($M375="",$M375="ERR",$J375="",$K375="",$N375=""),0,IF($N375=0,IF(AND(OR(5=7,5=12),5&gt;=$K375,5&lt;=IF($L375="",12,$L375)),$J375,0),IF(AND(5&gt;=$K375,5&lt;=IF($L375="",12,$L375),MOD(5-$K375,$N375)=0),$J375,0)))</f>
        <v>0</v>
      </c>
      <c r="T375" s="19" t="n">
        <f aca="false">IF(OR($M375="",$M375="ERR",$J375="",$K375="",$N375=""),0,IF($N375=0,IF(AND(OR(6=7,6=12),6&gt;=$K375,6&lt;=IF($L375="",12,$L375)),$J375,0),IF(AND(6&gt;=$K375,6&lt;=IF($L375="",12,$L375),MOD(6-$K375,$N375)=0),$J375,0)))</f>
        <v>0</v>
      </c>
      <c r="U375" s="19" t="n">
        <f aca="false">IF(OR($M375="",$M375="ERR",$J375="",$K375="",$N375=""),0,IF($N375=0,IF(AND(OR(7=7,7=12),7&gt;=$K375,7&lt;=IF($L375="",12,$L375)),$J375,0),IF(AND(7&gt;=$K375,7&lt;=IF($L375="",12,$L375),MOD(7-$K375,$N375)=0),$J375,0)))</f>
        <v>0</v>
      </c>
      <c r="V375" s="19" t="n">
        <f aca="false">IF(OR($M375="",$M375="ERR",$J375="",$K375="",$N375=""),0,IF($N375=0,IF(AND(OR(8=7,8=12),8&gt;=$K375,8&lt;=IF($L375="",12,$L375)),$J375,0),IF(AND(8&gt;=$K375,8&lt;=IF($L375="",12,$L375),MOD(8-$K375,$N375)=0),$J375,0)))</f>
        <v>0</v>
      </c>
      <c r="W375" s="19" t="n">
        <f aca="false">IF(OR($M375="",$M375="ERR",$J375="",$K375="",$N375=""),0,IF($N375=0,IF(AND(OR(9=7,9=12),9&gt;=$K375,9&lt;=IF($L375="",12,$L375)),$J375,0),IF(AND(9&gt;=$K375,9&lt;=IF($L375="",12,$L375),MOD(9-$K375,$N375)=0),$J375,0)))</f>
        <v>0</v>
      </c>
      <c r="X375" s="19" t="n">
        <f aca="false">IF(OR($M375="",$M375="ERR",$J375="",$K375="",$N375=""),0,IF($N375=0,IF(AND(OR(10=7,10=12),10&gt;=$K375,10&lt;=IF($L375="",12,$L375)),$J375,0),IF(AND(10&gt;=$K375,10&lt;=IF($L375="",12,$L375),MOD(10-$K375,$N375)=0),$J375,0)))</f>
        <v>0</v>
      </c>
      <c r="Y375" s="19" t="n">
        <f aca="false">IF(OR($M375="",$M375="ERR",$J375="",$K375="",$N375=""),0,IF($N375=0,IF(AND(OR(11=7,11=12),11&gt;=$K375,11&lt;=IF($L375="",12,$L375)),$J375,0),IF(AND(11&gt;=$K375,11&lt;=IF($L375="",12,$L375),MOD(11-$K375,$N375)=0),$J375,0)))</f>
        <v>0</v>
      </c>
      <c r="Z375" s="19" t="n">
        <f aca="false">IF(OR($M375="",$M375="ERR",$J375="",$K375="",$N375=""),0,IF($N375=0,IF(AND(OR(12=7,12=12),12&gt;=$K375,12&lt;=IF($L375="",12,$L375)),$J375,0),IF(AND(12&gt;=$K375,12&lt;=IF($L375="",12,$L375),MOD(12-$K375,$N375)=0),$J375,0)))</f>
        <v>0</v>
      </c>
      <c r="AA375" s="36" t="n">
        <f aca="false">SUM(O375:Z375)</f>
        <v>0</v>
      </c>
      <c r="AB375" s="15" t="str">
        <f aca="false">IF(AND($B375="",$D375="",$J375=""),"",IF($B375="","Falta código",IF(ISNA(MATCH($B375,LST_COD,0)),"Código no registrado en Trabajadores",IF($E375="","Concepto no está en el catálogo",IF($M375="ERR","Retención de otro empleador: Origen = Otro empleador",IF(OR($J375="",$K375=""),"Falta monto o mes",IF(OR($K375&lt;1,$K375&gt;12),"Mes inicio inválido",IF(AND($L375&lt;&gt;"",OR($L375&lt;$K375,$L375&gt;12)),"Mes fin inválido",IF($N375="","Falta frecuencia",IF(AND($G375&lt;&gt;"Otro empleador",SUMPRODUCT(($O375:$Z375&lt;&gt;0)*(((COLUMN($O375:$Z375)-14)&lt;INDEX(Trabajadores!$M$6:$M$105,MATCH($B375,LST_COD,0)))+((COLUMN($O375:$Z375)-14)&gt;INDEX(Trabajadores!$N$6:$N$105,MATCH($B375,LST_COD,0)))))&gt;0),"Aviso: hay meses fuera del periodo laboral","OK"))))))))))</f>
        <v/>
      </c>
    </row>
    <row r="376" customFormat="false" ht="15" hidden="false" customHeight="false" outlineLevel="0" collapsed="false">
      <c r="A376" s="23" t="n">
        <v>371</v>
      </c>
      <c r="B376" s="7"/>
      <c r="C376" s="35" t="str">
        <f aca="false">IF($B376="","",IFERROR(INDEX(Trabajadores!$D$6:$D$105,MATCH($B376,LST_COD,0)),"¿Código?"))</f>
        <v/>
      </c>
      <c r="D376" s="30"/>
      <c r="E376" s="9" t="str">
        <f aca="false">IF($D376="","",IFERROR(VLOOKUP($D376,CONC_TABLA,2,FALSE()),""))</f>
        <v/>
      </c>
      <c r="F376" s="9" t="str">
        <f aca="false">IF($D376="","",IFERROR(VLOOKUP($D376,CONC_TABLA,3,FALSE()),""))</f>
        <v/>
      </c>
      <c r="G376" s="30"/>
      <c r="H376" s="30"/>
      <c r="I376" s="30"/>
      <c r="J376" s="29"/>
      <c r="K376" s="28"/>
      <c r="L376" s="28"/>
      <c r="M376" s="9" t="str">
        <f aca="false">IF(OR($B376="",$E376=""),"",IF($E376="INA","INA",IF($G376="Otro empleador",IF($E376="RET","RETO",IF($E376="ORD","OTO","OTX")),IF($E376="RET","ERR",$E376))))</f>
        <v/>
      </c>
      <c r="N376" s="9" t="str">
        <f aca="false">IF($I376="","",IFERROR(VLOOKUP($I376,FREC_TABLA,2,FALSE()),""))</f>
        <v/>
      </c>
      <c r="O376" s="19" t="n">
        <f aca="false">IF(OR($M376="",$M376="ERR",$J376="",$K376="",$N376=""),0,IF($N376=0,IF(AND(OR(1=7,1=12),1&gt;=$K376,1&lt;=IF($L376="",12,$L376)),$J376,0),IF(AND(1&gt;=$K376,1&lt;=IF($L376="",12,$L376),MOD(1-$K376,$N376)=0),$J376,0)))</f>
        <v>0</v>
      </c>
      <c r="P376" s="19" t="n">
        <f aca="false">IF(OR($M376="",$M376="ERR",$J376="",$K376="",$N376=""),0,IF($N376=0,IF(AND(OR(2=7,2=12),2&gt;=$K376,2&lt;=IF($L376="",12,$L376)),$J376,0),IF(AND(2&gt;=$K376,2&lt;=IF($L376="",12,$L376),MOD(2-$K376,$N376)=0),$J376,0)))</f>
        <v>0</v>
      </c>
      <c r="Q376" s="19" t="n">
        <f aca="false">IF(OR($M376="",$M376="ERR",$J376="",$K376="",$N376=""),0,IF($N376=0,IF(AND(OR(3=7,3=12),3&gt;=$K376,3&lt;=IF($L376="",12,$L376)),$J376,0),IF(AND(3&gt;=$K376,3&lt;=IF($L376="",12,$L376),MOD(3-$K376,$N376)=0),$J376,0)))</f>
        <v>0</v>
      </c>
      <c r="R376" s="19" t="n">
        <f aca="false">IF(OR($M376="",$M376="ERR",$J376="",$K376="",$N376=""),0,IF($N376=0,IF(AND(OR(4=7,4=12),4&gt;=$K376,4&lt;=IF($L376="",12,$L376)),$J376,0),IF(AND(4&gt;=$K376,4&lt;=IF($L376="",12,$L376),MOD(4-$K376,$N376)=0),$J376,0)))</f>
        <v>0</v>
      </c>
      <c r="S376" s="19" t="n">
        <f aca="false">IF(OR($M376="",$M376="ERR",$J376="",$K376="",$N376=""),0,IF($N376=0,IF(AND(OR(5=7,5=12),5&gt;=$K376,5&lt;=IF($L376="",12,$L376)),$J376,0),IF(AND(5&gt;=$K376,5&lt;=IF($L376="",12,$L376),MOD(5-$K376,$N376)=0),$J376,0)))</f>
        <v>0</v>
      </c>
      <c r="T376" s="19" t="n">
        <f aca="false">IF(OR($M376="",$M376="ERR",$J376="",$K376="",$N376=""),0,IF($N376=0,IF(AND(OR(6=7,6=12),6&gt;=$K376,6&lt;=IF($L376="",12,$L376)),$J376,0),IF(AND(6&gt;=$K376,6&lt;=IF($L376="",12,$L376),MOD(6-$K376,$N376)=0),$J376,0)))</f>
        <v>0</v>
      </c>
      <c r="U376" s="19" t="n">
        <f aca="false">IF(OR($M376="",$M376="ERR",$J376="",$K376="",$N376=""),0,IF($N376=0,IF(AND(OR(7=7,7=12),7&gt;=$K376,7&lt;=IF($L376="",12,$L376)),$J376,0),IF(AND(7&gt;=$K376,7&lt;=IF($L376="",12,$L376),MOD(7-$K376,$N376)=0),$J376,0)))</f>
        <v>0</v>
      </c>
      <c r="V376" s="19" t="n">
        <f aca="false">IF(OR($M376="",$M376="ERR",$J376="",$K376="",$N376=""),0,IF($N376=0,IF(AND(OR(8=7,8=12),8&gt;=$K376,8&lt;=IF($L376="",12,$L376)),$J376,0),IF(AND(8&gt;=$K376,8&lt;=IF($L376="",12,$L376),MOD(8-$K376,$N376)=0),$J376,0)))</f>
        <v>0</v>
      </c>
      <c r="W376" s="19" t="n">
        <f aca="false">IF(OR($M376="",$M376="ERR",$J376="",$K376="",$N376=""),0,IF($N376=0,IF(AND(OR(9=7,9=12),9&gt;=$K376,9&lt;=IF($L376="",12,$L376)),$J376,0),IF(AND(9&gt;=$K376,9&lt;=IF($L376="",12,$L376),MOD(9-$K376,$N376)=0),$J376,0)))</f>
        <v>0</v>
      </c>
      <c r="X376" s="19" t="n">
        <f aca="false">IF(OR($M376="",$M376="ERR",$J376="",$K376="",$N376=""),0,IF($N376=0,IF(AND(OR(10=7,10=12),10&gt;=$K376,10&lt;=IF($L376="",12,$L376)),$J376,0),IF(AND(10&gt;=$K376,10&lt;=IF($L376="",12,$L376),MOD(10-$K376,$N376)=0),$J376,0)))</f>
        <v>0</v>
      </c>
      <c r="Y376" s="19" t="n">
        <f aca="false">IF(OR($M376="",$M376="ERR",$J376="",$K376="",$N376=""),0,IF($N376=0,IF(AND(OR(11=7,11=12),11&gt;=$K376,11&lt;=IF($L376="",12,$L376)),$J376,0),IF(AND(11&gt;=$K376,11&lt;=IF($L376="",12,$L376),MOD(11-$K376,$N376)=0),$J376,0)))</f>
        <v>0</v>
      </c>
      <c r="Z376" s="19" t="n">
        <f aca="false">IF(OR($M376="",$M376="ERR",$J376="",$K376="",$N376=""),0,IF($N376=0,IF(AND(OR(12=7,12=12),12&gt;=$K376,12&lt;=IF($L376="",12,$L376)),$J376,0),IF(AND(12&gt;=$K376,12&lt;=IF($L376="",12,$L376),MOD(12-$K376,$N376)=0),$J376,0)))</f>
        <v>0</v>
      </c>
      <c r="AA376" s="36" t="n">
        <f aca="false">SUM(O376:Z376)</f>
        <v>0</v>
      </c>
      <c r="AB376" s="15" t="str">
        <f aca="false">IF(AND($B376="",$D376="",$J376=""),"",IF($B376="","Falta código",IF(ISNA(MATCH($B376,LST_COD,0)),"Código no registrado en Trabajadores",IF($E376="","Concepto no está en el catálogo",IF($M376="ERR","Retención de otro empleador: Origen = Otro empleador",IF(OR($J376="",$K376=""),"Falta monto o mes",IF(OR($K376&lt;1,$K376&gt;12),"Mes inicio inválido",IF(AND($L376&lt;&gt;"",OR($L376&lt;$K376,$L376&gt;12)),"Mes fin inválido",IF($N376="","Falta frecuencia",IF(AND($G376&lt;&gt;"Otro empleador",SUMPRODUCT(($O376:$Z376&lt;&gt;0)*(((COLUMN($O376:$Z376)-14)&lt;INDEX(Trabajadores!$M$6:$M$105,MATCH($B376,LST_COD,0)))+((COLUMN($O376:$Z376)-14)&gt;INDEX(Trabajadores!$N$6:$N$105,MATCH($B376,LST_COD,0)))))&gt;0),"Aviso: hay meses fuera del periodo laboral","OK"))))))))))</f>
        <v/>
      </c>
    </row>
    <row r="377" customFormat="false" ht="15" hidden="false" customHeight="false" outlineLevel="0" collapsed="false">
      <c r="A377" s="23" t="n">
        <v>372</v>
      </c>
      <c r="B377" s="7"/>
      <c r="C377" s="35" t="str">
        <f aca="false">IF($B377="","",IFERROR(INDEX(Trabajadores!$D$6:$D$105,MATCH($B377,LST_COD,0)),"¿Código?"))</f>
        <v/>
      </c>
      <c r="D377" s="30"/>
      <c r="E377" s="9" t="str">
        <f aca="false">IF($D377="","",IFERROR(VLOOKUP($D377,CONC_TABLA,2,FALSE()),""))</f>
        <v/>
      </c>
      <c r="F377" s="9" t="str">
        <f aca="false">IF($D377="","",IFERROR(VLOOKUP($D377,CONC_TABLA,3,FALSE()),""))</f>
        <v/>
      </c>
      <c r="G377" s="30"/>
      <c r="H377" s="30"/>
      <c r="I377" s="30"/>
      <c r="J377" s="29"/>
      <c r="K377" s="28"/>
      <c r="L377" s="28"/>
      <c r="M377" s="9" t="str">
        <f aca="false">IF(OR($B377="",$E377=""),"",IF($E377="INA","INA",IF($G377="Otro empleador",IF($E377="RET","RETO",IF($E377="ORD","OTO","OTX")),IF($E377="RET","ERR",$E377))))</f>
        <v/>
      </c>
      <c r="N377" s="9" t="str">
        <f aca="false">IF($I377="","",IFERROR(VLOOKUP($I377,FREC_TABLA,2,FALSE()),""))</f>
        <v/>
      </c>
      <c r="O377" s="19" t="n">
        <f aca="false">IF(OR($M377="",$M377="ERR",$J377="",$K377="",$N377=""),0,IF($N377=0,IF(AND(OR(1=7,1=12),1&gt;=$K377,1&lt;=IF($L377="",12,$L377)),$J377,0),IF(AND(1&gt;=$K377,1&lt;=IF($L377="",12,$L377),MOD(1-$K377,$N377)=0),$J377,0)))</f>
        <v>0</v>
      </c>
      <c r="P377" s="19" t="n">
        <f aca="false">IF(OR($M377="",$M377="ERR",$J377="",$K377="",$N377=""),0,IF($N377=0,IF(AND(OR(2=7,2=12),2&gt;=$K377,2&lt;=IF($L377="",12,$L377)),$J377,0),IF(AND(2&gt;=$K377,2&lt;=IF($L377="",12,$L377),MOD(2-$K377,$N377)=0),$J377,0)))</f>
        <v>0</v>
      </c>
      <c r="Q377" s="19" t="n">
        <f aca="false">IF(OR($M377="",$M377="ERR",$J377="",$K377="",$N377=""),0,IF($N377=0,IF(AND(OR(3=7,3=12),3&gt;=$K377,3&lt;=IF($L377="",12,$L377)),$J377,0),IF(AND(3&gt;=$K377,3&lt;=IF($L377="",12,$L377),MOD(3-$K377,$N377)=0),$J377,0)))</f>
        <v>0</v>
      </c>
      <c r="R377" s="19" t="n">
        <f aca="false">IF(OR($M377="",$M377="ERR",$J377="",$K377="",$N377=""),0,IF($N377=0,IF(AND(OR(4=7,4=12),4&gt;=$K377,4&lt;=IF($L377="",12,$L377)),$J377,0),IF(AND(4&gt;=$K377,4&lt;=IF($L377="",12,$L377),MOD(4-$K377,$N377)=0),$J377,0)))</f>
        <v>0</v>
      </c>
      <c r="S377" s="19" t="n">
        <f aca="false">IF(OR($M377="",$M377="ERR",$J377="",$K377="",$N377=""),0,IF($N377=0,IF(AND(OR(5=7,5=12),5&gt;=$K377,5&lt;=IF($L377="",12,$L377)),$J377,0),IF(AND(5&gt;=$K377,5&lt;=IF($L377="",12,$L377),MOD(5-$K377,$N377)=0),$J377,0)))</f>
        <v>0</v>
      </c>
      <c r="T377" s="19" t="n">
        <f aca="false">IF(OR($M377="",$M377="ERR",$J377="",$K377="",$N377=""),0,IF($N377=0,IF(AND(OR(6=7,6=12),6&gt;=$K377,6&lt;=IF($L377="",12,$L377)),$J377,0),IF(AND(6&gt;=$K377,6&lt;=IF($L377="",12,$L377),MOD(6-$K377,$N377)=0),$J377,0)))</f>
        <v>0</v>
      </c>
      <c r="U377" s="19" t="n">
        <f aca="false">IF(OR($M377="",$M377="ERR",$J377="",$K377="",$N377=""),0,IF($N377=0,IF(AND(OR(7=7,7=12),7&gt;=$K377,7&lt;=IF($L377="",12,$L377)),$J377,0),IF(AND(7&gt;=$K377,7&lt;=IF($L377="",12,$L377),MOD(7-$K377,$N377)=0),$J377,0)))</f>
        <v>0</v>
      </c>
      <c r="V377" s="19" t="n">
        <f aca="false">IF(OR($M377="",$M377="ERR",$J377="",$K377="",$N377=""),0,IF($N377=0,IF(AND(OR(8=7,8=12),8&gt;=$K377,8&lt;=IF($L377="",12,$L377)),$J377,0),IF(AND(8&gt;=$K377,8&lt;=IF($L377="",12,$L377),MOD(8-$K377,$N377)=0),$J377,0)))</f>
        <v>0</v>
      </c>
      <c r="W377" s="19" t="n">
        <f aca="false">IF(OR($M377="",$M377="ERR",$J377="",$K377="",$N377=""),0,IF($N377=0,IF(AND(OR(9=7,9=12),9&gt;=$K377,9&lt;=IF($L377="",12,$L377)),$J377,0),IF(AND(9&gt;=$K377,9&lt;=IF($L377="",12,$L377),MOD(9-$K377,$N377)=0),$J377,0)))</f>
        <v>0</v>
      </c>
      <c r="X377" s="19" t="n">
        <f aca="false">IF(OR($M377="",$M377="ERR",$J377="",$K377="",$N377=""),0,IF($N377=0,IF(AND(OR(10=7,10=12),10&gt;=$K377,10&lt;=IF($L377="",12,$L377)),$J377,0),IF(AND(10&gt;=$K377,10&lt;=IF($L377="",12,$L377),MOD(10-$K377,$N377)=0),$J377,0)))</f>
        <v>0</v>
      </c>
      <c r="Y377" s="19" t="n">
        <f aca="false">IF(OR($M377="",$M377="ERR",$J377="",$K377="",$N377=""),0,IF($N377=0,IF(AND(OR(11=7,11=12),11&gt;=$K377,11&lt;=IF($L377="",12,$L377)),$J377,0),IF(AND(11&gt;=$K377,11&lt;=IF($L377="",12,$L377),MOD(11-$K377,$N377)=0),$J377,0)))</f>
        <v>0</v>
      </c>
      <c r="Z377" s="19" t="n">
        <f aca="false">IF(OR($M377="",$M377="ERR",$J377="",$K377="",$N377=""),0,IF($N377=0,IF(AND(OR(12=7,12=12),12&gt;=$K377,12&lt;=IF($L377="",12,$L377)),$J377,0),IF(AND(12&gt;=$K377,12&lt;=IF($L377="",12,$L377),MOD(12-$K377,$N377)=0),$J377,0)))</f>
        <v>0</v>
      </c>
      <c r="AA377" s="36" t="n">
        <f aca="false">SUM(O377:Z377)</f>
        <v>0</v>
      </c>
      <c r="AB377" s="15" t="str">
        <f aca="false">IF(AND($B377="",$D377="",$J377=""),"",IF($B377="","Falta código",IF(ISNA(MATCH($B377,LST_COD,0)),"Código no registrado en Trabajadores",IF($E377="","Concepto no está en el catálogo",IF($M377="ERR","Retención de otro empleador: Origen = Otro empleador",IF(OR($J377="",$K377=""),"Falta monto o mes",IF(OR($K377&lt;1,$K377&gt;12),"Mes inicio inválido",IF(AND($L377&lt;&gt;"",OR($L377&lt;$K377,$L377&gt;12)),"Mes fin inválido",IF($N377="","Falta frecuencia",IF(AND($G377&lt;&gt;"Otro empleador",SUMPRODUCT(($O377:$Z377&lt;&gt;0)*(((COLUMN($O377:$Z377)-14)&lt;INDEX(Trabajadores!$M$6:$M$105,MATCH($B377,LST_COD,0)))+((COLUMN($O377:$Z377)-14)&gt;INDEX(Trabajadores!$N$6:$N$105,MATCH($B377,LST_COD,0)))))&gt;0),"Aviso: hay meses fuera del periodo laboral","OK"))))))))))</f>
        <v/>
      </c>
    </row>
    <row r="378" customFormat="false" ht="15" hidden="false" customHeight="false" outlineLevel="0" collapsed="false">
      <c r="A378" s="23" t="n">
        <v>373</v>
      </c>
      <c r="B378" s="7"/>
      <c r="C378" s="35" t="str">
        <f aca="false">IF($B378="","",IFERROR(INDEX(Trabajadores!$D$6:$D$105,MATCH($B378,LST_COD,0)),"¿Código?"))</f>
        <v/>
      </c>
      <c r="D378" s="30"/>
      <c r="E378" s="9" t="str">
        <f aca="false">IF($D378="","",IFERROR(VLOOKUP($D378,CONC_TABLA,2,FALSE()),""))</f>
        <v/>
      </c>
      <c r="F378" s="9" t="str">
        <f aca="false">IF($D378="","",IFERROR(VLOOKUP($D378,CONC_TABLA,3,FALSE()),""))</f>
        <v/>
      </c>
      <c r="G378" s="30"/>
      <c r="H378" s="30"/>
      <c r="I378" s="30"/>
      <c r="J378" s="29"/>
      <c r="K378" s="28"/>
      <c r="L378" s="28"/>
      <c r="M378" s="9" t="str">
        <f aca="false">IF(OR($B378="",$E378=""),"",IF($E378="INA","INA",IF($G378="Otro empleador",IF($E378="RET","RETO",IF($E378="ORD","OTO","OTX")),IF($E378="RET","ERR",$E378))))</f>
        <v/>
      </c>
      <c r="N378" s="9" t="str">
        <f aca="false">IF($I378="","",IFERROR(VLOOKUP($I378,FREC_TABLA,2,FALSE()),""))</f>
        <v/>
      </c>
      <c r="O378" s="19" t="n">
        <f aca="false">IF(OR($M378="",$M378="ERR",$J378="",$K378="",$N378=""),0,IF($N378=0,IF(AND(OR(1=7,1=12),1&gt;=$K378,1&lt;=IF($L378="",12,$L378)),$J378,0),IF(AND(1&gt;=$K378,1&lt;=IF($L378="",12,$L378),MOD(1-$K378,$N378)=0),$J378,0)))</f>
        <v>0</v>
      </c>
      <c r="P378" s="19" t="n">
        <f aca="false">IF(OR($M378="",$M378="ERR",$J378="",$K378="",$N378=""),0,IF($N378=0,IF(AND(OR(2=7,2=12),2&gt;=$K378,2&lt;=IF($L378="",12,$L378)),$J378,0),IF(AND(2&gt;=$K378,2&lt;=IF($L378="",12,$L378),MOD(2-$K378,$N378)=0),$J378,0)))</f>
        <v>0</v>
      </c>
      <c r="Q378" s="19" t="n">
        <f aca="false">IF(OR($M378="",$M378="ERR",$J378="",$K378="",$N378=""),0,IF($N378=0,IF(AND(OR(3=7,3=12),3&gt;=$K378,3&lt;=IF($L378="",12,$L378)),$J378,0),IF(AND(3&gt;=$K378,3&lt;=IF($L378="",12,$L378),MOD(3-$K378,$N378)=0),$J378,0)))</f>
        <v>0</v>
      </c>
      <c r="R378" s="19" t="n">
        <f aca="false">IF(OR($M378="",$M378="ERR",$J378="",$K378="",$N378=""),0,IF($N378=0,IF(AND(OR(4=7,4=12),4&gt;=$K378,4&lt;=IF($L378="",12,$L378)),$J378,0),IF(AND(4&gt;=$K378,4&lt;=IF($L378="",12,$L378),MOD(4-$K378,$N378)=0),$J378,0)))</f>
        <v>0</v>
      </c>
      <c r="S378" s="19" t="n">
        <f aca="false">IF(OR($M378="",$M378="ERR",$J378="",$K378="",$N378=""),0,IF($N378=0,IF(AND(OR(5=7,5=12),5&gt;=$K378,5&lt;=IF($L378="",12,$L378)),$J378,0),IF(AND(5&gt;=$K378,5&lt;=IF($L378="",12,$L378),MOD(5-$K378,$N378)=0),$J378,0)))</f>
        <v>0</v>
      </c>
      <c r="T378" s="19" t="n">
        <f aca="false">IF(OR($M378="",$M378="ERR",$J378="",$K378="",$N378=""),0,IF($N378=0,IF(AND(OR(6=7,6=12),6&gt;=$K378,6&lt;=IF($L378="",12,$L378)),$J378,0),IF(AND(6&gt;=$K378,6&lt;=IF($L378="",12,$L378),MOD(6-$K378,$N378)=0),$J378,0)))</f>
        <v>0</v>
      </c>
      <c r="U378" s="19" t="n">
        <f aca="false">IF(OR($M378="",$M378="ERR",$J378="",$K378="",$N378=""),0,IF($N378=0,IF(AND(OR(7=7,7=12),7&gt;=$K378,7&lt;=IF($L378="",12,$L378)),$J378,0),IF(AND(7&gt;=$K378,7&lt;=IF($L378="",12,$L378),MOD(7-$K378,$N378)=0),$J378,0)))</f>
        <v>0</v>
      </c>
      <c r="V378" s="19" t="n">
        <f aca="false">IF(OR($M378="",$M378="ERR",$J378="",$K378="",$N378=""),0,IF($N378=0,IF(AND(OR(8=7,8=12),8&gt;=$K378,8&lt;=IF($L378="",12,$L378)),$J378,0),IF(AND(8&gt;=$K378,8&lt;=IF($L378="",12,$L378),MOD(8-$K378,$N378)=0),$J378,0)))</f>
        <v>0</v>
      </c>
      <c r="W378" s="19" t="n">
        <f aca="false">IF(OR($M378="",$M378="ERR",$J378="",$K378="",$N378=""),0,IF($N378=0,IF(AND(OR(9=7,9=12),9&gt;=$K378,9&lt;=IF($L378="",12,$L378)),$J378,0),IF(AND(9&gt;=$K378,9&lt;=IF($L378="",12,$L378),MOD(9-$K378,$N378)=0),$J378,0)))</f>
        <v>0</v>
      </c>
      <c r="X378" s="19" t="n">
        <f aca="false">IF(OR($M378="",$M378="ERR",$J378="",$K378="",$N378=""),0,IF($N378=0,IF(AND(OR(10=7,10=12),10&gt;=$K378,10&lt;=IF($L378="",12,$L378)),$J378,0),IF(AND(10&gt;=$K378,10&lt;=IF($L378="",12,$L378),MOD(10-$K378,$N378)=0),$J378,0)))</f>
        <v>0</v>
      </c>
      <c r="Y378" s="19" t="n">
        <f aca="false">IF(OR($M378="",$M378="ERR",$J378="",$K378="",$N378=""),0,IF($N378=0,IF(AND(OR(11=7,11=12),11&gt;=$K378,11&lt;=IF($L378="",12,$L378)),$J378,0),IF(AND(11&gt;=$K378,11&lt;=IF($L378="",12,$L378),MOD(11-$K378,$N378)=0),$J378,0)))</f>
        <v>0</v>
      </c>
      <c r="Z378" s="19" t="n">
        <f aca="false">IF(OR($M378="",$M378="ERR",$J378="",$K378="",$N378=""),0,IF($N378=0,IF(AND(OR(12=7,12=12),12&gt;=$K378,12&lt;=IF($L378="",12,$L378)),$J378,0),IF(AND(12&gt;=$K378,12&lt;=IF($L378="",12,$L378),MOD(12-$K378,$N378)=0),$J378,0)))</f>
        <v>0</v>
      </c>
      <c r="AA378" s="36" t="n">
        <f aca="false">SUM(O378:Z378)</f>
        <v>0</v>
      </c>
      <c r="AB378" s="15" t="str">
        <f aca="false">IF(AND($B378="",$D378="",$J378=""),"",IF($B378="","Falta código",IF(ISNA(MATCH($B378,LST_COD,0)),"Código no registrado en Trabajadores",IF($E378="","Concepto no está en el catálogo",IF($M378="ERR","Retención de otro empleador: Origen = Otro empleador",IF(OR($J378="",$K378=""),"Falta monto o mes",IF(OR($K378&lt;1,$K378&gt;12),"Mes inicio inválido",IF(AND($L378&lt;&gt;"",OR($L378&lt;$K378,$L378&gt;12)),"Mes fin inválido",IF($N378="","Falta frecuencia",IF(AND($G378&lt;&gt;"Otro empleador",SUMPRODUCT(($O378:$Z378&lt;&gt;0)*(((COLUMN($O378:$Z378)-14)&lt;INDEX(Trabajadores!$M$6:$M$105,MATCH($B378,LST_COD,0)))+((COLUMN($O378:$Z378)-14)&gt;INDEX(Trabajadores!$N$6:$N$105,MATCH($B378,LST_COD,0)))))&gt;0),"Aviso: hay meses fuera del periodo laboral","OK"))))))))))</f>
        <v/>
      </c>
    </row>
    <row r="379" customFormat="false" ht="15" hidden="false" customHeight="false" outlineLevel="0" collapsed="false">
      <c r="A379" s="23" t="n">
        <v>374</v>
      </c>
      <c r="B379" s="7"/>
      <c r="C379" s="35" t="str">
        <f aca="false">IF($B379="","",IFERROR(INDEX(Trabajadores!$D$6:$D$105,MATCH($B379,LST_COD,0)),"¿Código?"))</f>
        <v/>
      </c>
      <c r="D379" s="30"/>
      <c r="E379" s="9" t="str">
        <f aca="false">IF($D379="","",IFERROR(VLOOKUP($D379,CONC_TABLA,2,FALSE()),""))</f>
        <v/>
      </c>
      <c r="F379" s="9" t="str">
        <f aca="false">IF($D379="","",IFERROR(VLOOKUP($D379,CONC_TABLA,3,FALSE()),""))</f>
        <v/>
      </c>
      <c r="G379" s="30"/>
      <c r="H379" s="30"/>
      <c r="I379" s="30"/>
      <c r="J379" s="29"/>
      <c r="K379" s="28"/>
      <c r="L379" s="28"/>
      <c r="M379" s="9" t="str">
        <f aca="false">IF(OR($B379="",$E379=""),"",IF($E379="INA","INA",IF($G379="Otro empleador",IF($E379="RET","RETO",IF($E379="ORD","OTO","OTX")),IF($E379="RET","ERR",$E379))))</f>
        <v/>
      </c>
      <c r="N379" s="9" t="str">
        <f aca="false">IF($I379="","",IFERROR(VLOOKUP($I379,FREC_TABLA,2,FALSE()),""))</f>
        <v/>
      </c>
      <c r="O379" s="19" t="n">
        <f aca="false">IF(OR($M379="",$M379="ERR",$J379="",$K379="",$N379=""),0,IF($N379=0,IF(AND(OR(1=7,1=12),1&gt;=$K379,1&lt;=IF($L379="",12,$L379)),$J379,0),IF(AND(1&gt;=$K379,1&lt;=IF($L379="",12,$L379),MOD(1-$K379,$N379)=0),$J379,0)))</f>
        <v>0</v>
      </c>
      <c r="P379" s="19" t="n">
        <f aca="false">IF(OR($M379="",$M379="ERR",$J379="",$K379="",$N379=""),0,IF($N379=0,IF(AND(OR(2=7,2=12),2&gt;=$K379,2&lt;=IF($L379="",12,$L379)),$J379,0),IF(AND(2&gt;=$K379,2&lt;=IF($L379="",12,$L379),MOD(2-$K379,$N379)=0),$J379,0)))</f>
        <v>0</v>
      </c>
      <c r="Q379" s="19" t="n">
        <f aca="false">IF(OR($M379="",$M379="ERR",$J379="",$K379="",$N379=""),0,IF($N379=0,IF(AND(OR(3=7,3=12),3&gt;=$K379,3&lt;=IF($L379="",12,$L379)),$J379,0),IF(AND(3&gt;=$K379,3&lt;=IF($L379="",12,$L379),MOD(3-$K379,$N379)=0),$J379,0)))</f>
        <v>0</v>
      </c>
      <c r="R379" s="19" t="n">
        <f aca="false">IF(OR($M379="",$M379="ERR",$J379="",$K379="",$N379=""),0,IF($N379=0,IF(AND(OR(4=7,4=12),4&gt;=$K379,4&lt;=IF($L379="",12,$L379)),$J379,0),IF(AND(4&gt;=$K379,4&lt;=IF($L379="",12,$L379),MOD(4-$K379,$N379)=0),$J379,0)))</f>
        <v>0</v>
      </c>
      <c r="S379" s="19" t="n">
        <f aca="false">IF(OR($M379="",$M379="ERR",$J379="",$K379="",$N379=""),0,IF($N379=0,IF(AND(OR(5=7,5=12),5&gt;=$K379,5&lt;=IF($L379="",12,$L379)),$J379,0),IF(AND(5&gt;=$K379,5&lt;=IF($L379="",12,$L379),MOD(5-$K379,$N379)=0),$J379,0)))</f>
        <v>0</v>
      </c>
      <c r="T379" s="19" t="n">
        <f aca="false">IF(OR($M379="",$M379="ERR",$J379="",$K379="",$N379=""),0,IF($N379=0,IF(AND(OR(6=7,6=12),6&gt;=$K379,6&lt;=IF($L379="",12,$L379)),$J379,0),IF(AND(6&gt;=$K379,6&lt;=IF($L379="",12,$L379),MOD(6-$K379,$N379)=0),$J379,0)))</f>
        <v>0</v>
      </c>
      <c r="U379" s="19" t="n">
        <f aca="false">IF(OR($M379="",$M379="ERR",$J379="",$K379="",$N379=""),0,IF($N379=0,IF(AND(OR(7=7,7=12),7&gt;=$K379,7&lt;=IF($L379="",12,$L379)),$J379,0),IF(AND(7&gt;=$K379,7&lt;=IF($L379="",12,$L379),MOD(7-$K379,$N379)=0),$J379,0)))</f>
        <v>0</v>
      </c>
      <c r="V379" s="19" t="n">
        <f aca="false">IF(OR($M379="",$M379="ERR",$J379="",$K379="",$N379=""),0,IF($N379=0,IF(AND(OR(8=7,8=12),8&gt;=$K379,8&lt;=IF($L379="",12,$L379)),$J379,0),IF(AND(8&gt;=$K379,8&lt;=IF($L379="",12,$L379),MOD(8-$K379,$N379)=0),$J379,0)))</f>
        <v>0</v>
      </c>
      <c r="W379" s="19" t="n">
        <f aca="false">IF(OR($M379="",$M379="ERR",$J379="",$K379="",$N379=""),0,IF($N379=0,IF(AND(OR(9=7,9=12),9&gt;=$K379,9&lt;=IF($L379="",12,$L379)),$J379,0),IF(AND(9&gt;=$K379,9&lt;=IF($L379="",12,$L379),MOD(9-$K379,$N379)=0),$J379,0)))</f>
        <v>0</v>
      </c>
      <c r="X379" s="19" t="n">
        <f aca="false">IF(OR($M379="",$M379="ERR",$J379="",$K379="",$N379=""),0,IF($N379=0,IF(AND(OR(10=7,10=12),10&gt;=$K379,10&lt;=IF($L379="",12,$L379)),$J379,0),IF(AND(10&gt;=$K379,10&lt;=IF($L379="",12,$L379),MOD(10-$K379,$N379)=0),$J379,0)))</f>
        <v>0</v>
      </c>
      <c r="Y379" s="19" t="n">
        <f aca="false">IF(OR($M379="",$M379="ERR",$J379="",$K379="",$N379=""),0,IF($N379=0,IF(AND(OR(11=7,11=12),11&gt;=$K379,11&lt;=IF($L379="",12,$L379)),$J379,0),IF(AND(11&gt;=$K379,11&lt;=IF($L379="",12,$L379),MOD(11-$K379,$N379)=0),$J379,0)))</f>
        <v>0</v>
      </c>
      <c r="Z379" s="19" t="n">
        <f aca="false">IF(OR($M379="",$M379="ERR",$J379="",$K379="",$N379=""),0,IF($N379=0,IF(AND(OR(12=7,12=12),12&gt;=$K379,12&lt;=IF($L379="",12,$L379)),$J379,0),IF(AND(12&gt;=$K379,12&lt;=IF($L379="",12,$L379),MOD(12-$K379,$N379)=0),$J379,0)))</f>
        <v>0</v>
      </c>
      <c r="AA379" s="36" t="n">
        <f aca="false">SUM(O379:Z379)</f>
        <v>0</v>
      </c>
      <c r="AB379" s="15" t="str">
        <f aca="false">IF(AND($B379="",$D379="",$J379=""),"",IF($B379="","Falta código",IF(ISNA(MATCH($B379,LST_COD,0)),"Código no registrado en Trabajadores",IF($E379="","Concepto no está en el catálogo",IF($M379="ERR","Retención de otro empleador: Origen = Otro empleador",IF(OR($J379="",$K379=""),"Falta monto o mes",IF(OR($K379&lt;1,$K379&gt;12),"Mes inicio inválido",IF(AND($L379&lt;&gt;"",OR($L379&lt;$K379,$L379&gt;12)),"Mes fin inválido",IF($N379="","Falta frecuencia",IF(AND($G379&lt;&gt;"Otro empleador",SUMPRODUCT(($O379:$Z379&lt;&gt;0)*(((COLUMN($O379:$Z379)-14)&lt;INDEX(Trabajadores!$M$6:$M$105,MATCH($B379,LST_COD,0)))+((COLUMN($O379:$Z379)-14)&gt;INDEX(Trabajadores!$N$6:$N$105,MATCH($B379,LST_COD,0)))))&gt;0),"Aviso: hay meses fuera del periodo laboral","OK"))))))))))</f>
        <v/>
      </c>
    </row>
    <row r="380" customFormat="false" ht="15" hidden="false" customHeight="false" outlineLevel="0" collapsed="false">
      <c r="A380" s="23" t="n">
        <v>375</v>
      </c>
      <c r="B380" s="7"/>
      <c r="C380" s="35" t="str">
        <f aca="false">IF($B380="","",IFERROR(INDEX(Trabajadores!$D$6:$D$105,MATCH($B380,LST_COD,0)),"¿Código?"))</f>
        <v/>
      </c>
      <c r="D380" s="30"/>
      <c r="E380" s="9" t="str">
        <f aca="false">IF($D380="","",IFERROR(VLOOKUP($D380,CONC_TABLA,2,FALSE()),""))</f>
        <v/>
      </c>
      <c r="F380" s="9" t="str">
        <f aca="false">IF($D380="","",IFERROR(VLOOKUP($D380,CONC_TABLA,3,FALSE()),""))</f>
        <v/>
      </c>
      <c r="G380" s="30"/>
      <c r="H380" s="30"/>
      <c r="I380" s="30"/>
      <c r="J380" s="29"/>
      <c r="K380" s="28"/>
      <c r="L380" s="28"/>
      <c r="M380" s="9" t="str">
        <f aca="false">IF(OR($B380="",$E380=""),"",IF($E380="INA","INA",IF($G380="Otro empleador",IF($E380="RET","RETO",IF($E380="ORD","OTO","OTX")),IF($E380="RET","ERR",$E380))))</f>
        <v/>
      </c>
      <c r="N380" s="9" t="str">
        <f aca="false">IF($I380="","",IFERROR(VLOOKUP($I380,FREC_TABLA,2,FALSE()),""))</f>
        <v/>
      </c>
      <c r="O380" s="19" t="n">
        <f aca="false">IF(OR($M380="",$M380="ERR",$J380="",$K380="",$N380=""),0,IF($N380=0,IF(AND(OR(1=7,1=12),1&gt;=$K380,1&lt;=IF($L380="",12,$L380)),$J380,0),IF(AND(1&gt;=$K380,1&lt;=IF($L380="",12,$L380),MOD(1-$K380,$N380)=0),$J380,0)))</f>
        <v>0</v>
      </c>
      <c r="P380" s="19" t="n">
        <f aca="false">IF(OR($M380="",$M380="ERR",$J380="",$K380="",$N380=""),0,IF($N380=0,IF(AND(OR(2=7,2=12),2&gt;=$K380,2&lt;=IF($L380="",12,$L380)),$J380,0),IF(AND(2&gt;=$K380,2&lt;=IF($L380="",12,$L380),MOD(2-$K380,$N380)=0),$J380,0)))</f>
        <v>0</v>
      </c>
      <c r="Q380" s="19" t="n">
        <f aca="false">IF(OR($M380="",$M380="ERR",$J380="",$K380="",$N380=""),0,IF($N380=0,IF(AND(OR(3=7,3=12),3&gt;=$K380,3&lt;=IF($L380="",12,$L380)),$J380,0),IF(AND(3&gt;=$K380,3&lt;=IF($L380="",12,$L380),MOD(3-$K380,$N380)=0),$J380,0)))</f>
        <v>0</v>
      </c>
      <c r="R380" s="19" t="n">
        <f aca="false">IF(OR($M380="",$M380="ERR",$J380="",$K380="",$N380=""),0,IF($N380=0,IF(AND(OR(4=7,4=12),4&gt;=$K380,4&lt;=IF($L380="",12,$L380)),$J380,0),IF(AND(4&gt;=$K380,4&lt;=IF($L380="",12,$L380),MOD(4-$K380,$N380)=0),$J380,0)))</f>
        <v>0</v>
      </c>
      <c r="S380" s="19" t="n">
        <f aca="false">IF(OR($M380="",$M380="ERR",$J380="",$K380="",$N380=""),0,IF($N380=0,IF(AND(OR(5=7,5=12),5&gt;=$K380,5&lt;=IF($L380="",12,$L380)),$J380,0),IF(AND(5&gt;=$K380,5&lt;=IF($L380="",12,$L380),MOD(5-$K380,$N380)=0),$J380,0)))</f>
        <v>0</v>
      </c>
      <c r="T380" s="19" t="n">
        <f aca="false">IF(OR($M380="",$M380="ERR",$J380="",$K380="",$N380=""),0,IF($N380=0,IF(AND(OR(6=7,6=12),6&gt;=$K380,6&lt;=IF($L380="",12,$L380)),$J380,0),IF(AND(6&gt;=$K380,6&lt;=IF($L380="",12,$L380),MOD(6-$K380,$N380)=0),$J380,0)))</f>
        <v>0</v>
      </c>
      <c r="U380" s="19" t="n">
        <f aca="false">IF(OR($M380="",$M380="ERR",$J380="",$K380="",$N380=""),0,IF($N380=0,IF(AND(OR(7=7,7=12),7&gt;=$K380,7&lt;=IF($L380="",12,$L380)),$J380,0),IF(AND(7&gt;=$K380,7&lt;=IF($L380="",12,$L380),MOD(7-$K380,$N380)=0),$J380,0)))</f>
        <v>0</v>
      </c>
      <c r="V380" s="19" t="n">
        <f aca="false">IF(OR($M380="",$M380="ERR",$J380="",$K380="",$N380=""),0,IF($N380=0,IF(AND(OR(8=7,8=12),8&gt;=$K380,8&lt;=IF($L380="",12,$L380)),$J380,0),IF(AND(8&gt;=$K380,8&lt;=IF($L380="",12,$L380),MOD(8-$K380,$N380)=0),$J380,0)))</f>
        <v>0</v>
      </c>
      <c r="W380" s="19" t="n">
        <f aca="false">IF(OR($M380="",$M380="ERR",$J380="",$K380="",$N380=""),0,IF($N380=0,IF(AND(OR(9=7,9=12),9&gt;=$K380,9&lt;=IF($L380="",12,$L380)),$J380,0),IF(AND(9&gt;=$K380,9&lt;=IF($L380="",12,$L380),MOD(9-$K380,$N380)=0),$J380,0)))</f>
        <v>0</v>
      </c>
      <c r="X380" s="19" t="n">
        <f aca="false">IF(OR($M380="",$M380="ERR",$J380="",$K380="",$N380=""),0,IF($N380=0,IF(AND(OR(10=7,10=12),10&gt;=$K380,10&lt;=IF($L380="",12,$L380)),$J380,0),IF(AND(10&gt;=$K380,10&lt;=IF($L380="",12,$L380),MOD(10-$K380,$N380)=0),$J380,0)))</f>
        <v>0</v>
      </c>
      <c r="Y380" s="19" t="n">
        <f aca="false">IF(OR($M380="",$M380="ERR",$J380="",$K380="",$N380=""),0,IF($N380=0,IF(AND(OR(11=7,11=12),11&gt;=$K380,11&lt;=IF($L380="",12,$L380)),$J380,0),IF(AND(11&gt;=$K380,11&lt;=IF($L380="",12,$L380),MOD(11-$K380,$N380)=0),$J380,0)))</f>
        <v>0</v>
      </c>
      <c r="Z380" s="19" t="n">
        <f aca="false">IF(OR($M380="",$M380="ERR",$J380="",$K380="",$N380=""),0,IF($N380=0,IF(AND(OR(12=7,12=12),12&gt;=$K380,12&lt;=IF($L380="",12,$L380)),$J380,0),IF(AND(12&gt;=$K380,12&lt;=IF($L380="",12,$L380),MOD(12-$K380,$N380)=0),$J380,0)))</f>
        <v>0</v>
      </c>
      <c r="AA380" s="36" t="n">
        <f aca="false">SUM(O380:Z380)</f>
        <v>0</v>
      </c>
      <c r="AB380" s="15" t="str">
        <f aca="false">IF(AND($B380="",$D380="",$J380=""),"",IF($B380="","Falta código",IF(ISNA(MATCH($B380,LST_COD,0)),"Código no registrado en Trabajadores",IF($E380="","Concepto no está en el catálogo",IF($M380="ERR","Retención de otro empleador: Origen = Otro empleador",IF(OR($J380="",$K380=""),"Falta monto o mes",IF(OR($K380&lt;1,$K380&gt;12),"Mes inicio inválido",IF(AND($L380&lt;&gt;"",OR($L380&lt;$K380,$L380&gt;12)),"Mes fin inválido",IF($N380="","Falta frecuencia",IF(AND($G380&lt;&gt;"Otro empleador",SUMPRODUCT(($O380:$Z380&lt;&gt;0)*(((COLUMN($O380:$Z380)-14)&lt;INDEX(Trabajadores!$M$6:$M$105,MATCH($B380,LST_COD,0)))+((COLUMN($O380:$Z380)-14)&gt;INDEX(Trabajadores!$N$6:$N$105,MATCH($B380,LST_COD,0)))))&gt;0),"Aviso: hay meses fuera del periodo laboral","OK"))))))))))</f>
        <v/>
      </c>
    </row>
    <row r="381" customFormat="false" ht="15" hidden="false" customHeight="false" outlineLevel="0" collapsed="false">
      <c r="A381" s="23" t="n">
        <v>376</v>
      </c>
      <c r="B381" s="7"/>
      <c r="C381" s="35" t="str">
        <f aca="false">IF($B381="","",IFERROR(INDEX(Trabajadores!$D$6:$D$105,MATCH($B381,LST_COD,0)),"¿Código?"))</f>
        <v/>
      </c>
      <c r="D381" s="30"/>
      <c r="E381" s="9" t="str">
        <f aca="false">IF($D381="","",IFERROR(VLOOKUP($D381,CONC_TABLA,2,FALSE()),""))</f>
        <v/>
      </c>
      <c r="F381" s="9" t="str">
        <f aca="false">IF($D381="","",IFERROR(VLOOKUP($D381,CONC_TABLA,3,FALSE()),""))</f>
        <v/>
      </c>
      <c r="G381" s="30"/>
      <c r="H381" s="30"/>
      <c r="I381" s="30"/>
      <c r="J381" s="29"/>
      <c r="K381" s="28"/>
      <c r="L381" s="28"/>
      <c r="M381" s="9" t="str">
        <f aca="false">IF(OR($B381="",$E381=""),"",IF($E381="INA","INA",IF($G381="Otro empleador",IF($E381="RET","RETO",IF($E381="ORD","OTO","OTX")),IF($E381="RET","ERR",$E381))))</f>
        <v/>
      </c>
      <c r="N381" s="9" t="str">
        <f aca="false">IF($I381="","",IFERROR(VLOOKUP($I381,FREC_TABLA,2,FALSE()),""))</f>
        <v/>
      </c>
      <c r="O381" s="19" t="n">
        <f aca="false">IF(OR($M381="",$M381="ERR",$J381="",$K381="",$N381=""),0,IF($N381=0,IF(AND(OR(1=7,1=12),1&gt;=$K381,1&lt;=IF($L381="",12,$L381)),$J381,0),IF(AND(1&gt;=$K381,1&lt;=IF($L381="",12,$L381),MOD(1-$K381,$N381)=0),$J381,0)))</f>
        <v>0</v>
      </c>
      <c r="P381" s="19" t="n">
        <f aca="false">IF(OR($M381="",$M381="ERR",$J381="",$K381="",$N381=""),0,IF($N381=0,IF(AND(OR(2=7,2=12),2&gt;=$K381,2&lt;=IF($L381="",12,$L381)),$J381,0),IF(AND(2&gt;=$K381,2&lt;=IF($L381="",12,$L381),MOD(2-$K381,$N381)=0),$J381,0)))</f>
        <v>0</v>
      </c>
      <c r="Q381" s="19" t="n">
        <f aca="false">IF(OR($M381="",$M381="ERR",$J381="",$K381="",$N381=""),0,IF($N381=0,IF(AND(OR(3=7,3=12),3&gt;=$K381,3&lt;=IF($L381="",12,$L381)),$J381,0),IF(AND(3&gt;=$K381,3&lt;=IF($L381="",12,$L381),MOD(3-$K381,$N381)=0),$J381,0)))</f>
        <v>0</v>
      </c>
      <c r="R381" s="19" t="n">
        <f aca="false">IF(OR($M381="",$M381="ERR",$J381="",$K381="",$N381=""),0,IF($N381=0,IF(AND(OR(4=7,4=12),4&gt;=$K381,4&lt;=IF($L381="",12,$L381)),$J381,0),IF(AND(4&gt;=$K381,4&lt;=IF($L381="",12,$L381),MOD(4-$K381,$N381)=0),$J381,0)))</f>
        <v>0</v>
      </c>
      <c r="S381" s="19" t="n">
        <f aca="false">IF(OR($M381="",$M381="ERR",$J381="",$K381="",$N381=""),0,IF($N381=0,IF(AND(OR(5=7,5=12),5&gt;=$K381,5&lt;=IF($L381="",12,$L381)),$J381,0),IF(AND(5&gt;=$K381,5&lt;=IF($L381="",12,$L381),MOD(5-$K381,$N381)=0),$J381,0)))</f>
        <v>0</v>
      </c>
      <c r="T381" s="19" t="n">
        <f aca="false">IF(OR($M381="",$M381="ERR",$J381="",$K381="",$N381=""),0,IF($N381=0,IF(AND(OR(6=7,6=12),6&gt;=$K381,6&lt;=IF($L381="",12,$L381)),$J381,0),IF(AND(6&gt;=$K381,6&lt;=IF($L381="",12,$L381),MOD(6-$K381,$N381)=0),$J381,0)))</f>
        <v>0</v>
      </c>
      <c r="U381" s="19" t="n">
        <f aca="false">IF(OR($M381="",$M381="ERR",$J381="",$K381="",$N381=""),0,IF($N381=0,IF(AND(OR(7=7,7=12),7&gt;=$K381,7&lt;=IF($L381="",12,$L381)),$J381,0),IF(AND(7&gt;=$K381,7&lt;=IF($L381="",12,$L381),MOD(7-$K381,$N381)=0),$J381,0)))</f>
        <v>0</v>
      </c>
      <c r="V381" s="19" t="n">
        <f aca="false">IF(OR($M381="",$M381="ERR",$J381="",$K381="",$N381=""),0,IF($N381=0,IF(AND(OR(8=7,8=12),8&gt;=$K381,8&lt;=IF($L381="",12,$L381)),$J381,0),IF(AND(8&gt;=$K381,8&lt;=IF($L381="",12,$L381),MOD(8-$K381,$N381)=0),$J381,0)))</f>
        <v>0</v>
      </c>
      <c r="W381" s="19" t="n">
        <f aca="false">IF(OR($M381="",$M381="ERR",$J381="",$K381="",$N381=""),0,IF($N381=0,IF(AND(OR(9=7,9=12),9&gt;=$K381,9&lt;=IF($L381="",12,$L381)),$J381,0),IF(AND(9&gt;=$K381,9&lt;=IF($L381="",12,$L381),MOD(9-$K381,$N381)=0),$J381,0)))</f>
        <v>0</v>
      </c>
      <c r="X381" s="19" t="n">
        <f aca="false">IF(OR($M381="",$M381="ERR",$J381="",$K381="",$N381=""),0,IF($N381=0,IF(AND(OR(10=7,10=12),10&gt;=$K381,10&lt;=IF($L381="",12,$L381)),$J381,0),IF(AND(10&gt;=$K381,10&lt;=IF($L381="",12,$L381),MOD(10-$K381,$N381)=0),$J381,0)))</f>
        <v>0</v>
      </c>
      <c r="Y381" s="19" t="n">
        <f aca="false">IF(OR($M381="",$M381="ERR",$J381="",$K381="",$N381=""),0,IF($N381=0,IF(AND(OR(11=7,11=12),11&gt;=$K381,11&lt;=IF($L381="",12,$L381)),$J381,0),IF(AND(11&gt;=$K381,11&lt;=IF($L381="",12,$L381),MOD(11-$K381,$N381)=0),$J381,0)))</f>
        <v>0</v>
      </c>
      <c r="Z381" s="19" t="n">
        <f aca="false">IF(OR($M381="",$M381="ERR",$J381="",$K381="",$N381=""),0,IF($N381=0,IF(AND(OR(12=7,12=12),12&gt;=$K381,12&lt;=IF($L381="",12,$L381)),$J381,0),IF(AND(12&gt;=$K381,12&lt;=IF($L381="",12,$L381),MOD(12-$K381,$N381)=0),$J381,0)))</f>
        <v>0</v>
      </c>
      <c r="AA381" s="36" t="n">
        <f aca="false">SUM(O381:Z381)</f>
        <v>0</v>
      </c>
      <c r="AB381" s="15" t="str">
        <f aca="false">IF(AND($B381="",$D381="",$J381=""),"",IF($B381="","Falta código",IF(ISNA(MATCH($B381,LST_COD,0)),"Código no registrado en Trabajadores",IF($E381="","Concepto no está en el catálogo",IF($M381="ERR","Retención de otro empleador: Origen = Otro empleador",IF(OR($J381="",$K381=""),"Falta monto o mes",IF(OR($K381&lt;1,$K381&gt;12),"Mes inicio inválido",IF(AND($L381&lt;&gt;"",OR($L381&lt;$K381,$L381&gt;12)),"Mes fin inválido",IF($N381="","Falta frecuencia",IF(AND($G381&lt;&gt;"Otro empleador",SUMPRODUCT(($O381:$Z381&lt;&gt;0)*(((COLUMN($O381:$Z381)-14)&lt;INDEX(Trabajadores!$M$6:$M$105,MATCH($B381,LST_COD,0)))+((COLUMN($O381:$Z381)-14)&gt;INDEX(Trabajadores!$N$6:$N$105,MATCH($B381,LST_COD,0)))))&gt;0),"Aviso: hay meses fuera del periodo laboral","OK"))))))))))</f>
        <v/>
      </c>
    </row>
    <row r="382" customFormat="false" ht="15" hidden="false" customHeight="false" outlineLevel="0" collapsed="false">
      <c r="A382" s="23" t="n">
        <v>377</v>
      </c>
      <c r="B382" s="7"/>
      <c r="C382" s="35" t="str">
        <f aca="false">IF($B382="","",IFERROR(INDEX(Trabajadores!$D$6:$D$105,MATCH($B382,LST_COD,0)),"¿Código?"))</f>
        <v/>
      </c>
      <c r="D382" s="30"/>
      <c r="E382" s="9" t="str">
        <f aca="false">IF($D382="","",IFERROR(VLOOKUP($D382,CONC_TABLA,2,FALSE()),""))</f>
        <v/>
      </c>
      <c r="F382" s="9" t="str">
        <f aca="false">IF($D382="","",IFERROR(VLOOKUP($D382,CONC_TABLA,3,FALSE()),""))</f>
        <v/>
      </c>
      <c r="G382" s="30"/>
      <c r="H382" s="30"/>
      <c r="I382" s="30"/>
      <c r="J382" s="29"/>
      <c r="K382" s="28"/>
      <c r="L382" s="28"/>
      <c r="M382" s="9" t="str">
        <f aca="false">IF(OR($B382="",$E382=""),"",IF($E382="INA","INA",IF($G382="Otro empleador",IF($E382="RET","RETO",IF($E382="ORD","OTO","OTX")),IF($E382="RET","ERR",$E382))))</f>
        <v/>
      </c>
      <c r="N382" s="9" t="str">
        <f aca="false">IF($I382="","",IFERROR(VLOOKUP($I382,FREC_TABLA,2,FALSE()),""))</f>
        <v/>
      </c>
      <c r="O382" s="19" t="n">
        <f aca="false">IF(OR($M382="",$M382="ERR",$J382="",$K382="",$N382=""),0,IF($N382=0,IF(AND(OR(1=7,1=12),1&gt;=$K382,1&lt;=IF($L382="",12,$L382)),$J382,0),IF(AND(1&gt;=$K382,1&lt;=IF($L382="",12,$L382),MOD(1-$K382,$N382)=0),$J382,0)))</f>
        <v>0</v>
      </c>
      <c r="P382" s="19" t="n">
        <f aca="false">IF(OR($M382="",$M382="ERR",$J382="",$K382="",$N382=""),0,IF($N382=0,IF(AND(OR(2=7,2=12),2&gt;=$K382,2&lt;=IF($L382="",12,$L382)),$J382,0),IF(AND(2&gt;=$K382,2&lt;=IF($L382="",12,$L382),MOD(2-$K382,$N382)=0),$J382,0)))</f>
        <v>0</v>
      </c>
      <c r="Q382" s="19" t="n">
        <f aca="false">IF(OR($M382="",$M382="ERR",$J382="",$K382="",$N382=""),0,IF($N382=0,IF(AND(OR(3=7,3=12),3&gt;=$K382,3&lt;=IF($L382="",12,$L382)),$J382,0),IF(AND(3&gt;=$K382,3&lt;=IF($L382="",12,$L382),MOD(3-$K382,$N382)=0),$J382,0)))</f>
        <v>0</v>
      </c>
      <c r="R382" s="19" t="n">
        <f aca="false">IF(OR($M382="",$M382="ERR",$J382="",$K382="",$N382=""),0,IF($N382=0,IF(AND(OR(4=7,4=12),4&gt;=$K382,4&lt;=IF($L382="",12,$L382)),$J382,0),IF(AND(4&gt;=$K382,4&lt;=IF($L382="",12,$L382),MOD(4-$K382,$N382)=0),$J382,0)))</f>
        <v>0</v>
      </c>
      <c r="S382" s="19" t="n">
        <f aca="false">IF(OR($M382="",$M382="ERR",$J382="",$K382="",$N382=""),0,IF($N382=0,IF(AND(OR(5=7,5=12),5&gt;=$K382,5&lt;=IF($L382="",12,$L382)),$J382,0),IF(AND(5&gt;=$K382,5&lt;=IF($L382="",12,$L382),MOD(5-$K382,$N382)=0),$J382,0)))</f>
        <v>0</v>
      </c>
      <c r="T382" s="19" t="n">
        <f aca="false">IF(OR($M382="",$M382="ERR",$J382="",$K382="",$N382=""),0,IF($N382=0,IF(AND(OR(6=7,6=12),6&gt;=$K382,6&lt;=IF($L382="",12,$L382)),$J382,0),IF(AND(6&gt;=$K382,6&lt;=IF($L382="",12,$L382),MOD(6-$K382,$N382)=0),$J382,0)))</f>
        <v>0</v>
      </c>
      <c r="U382" s="19" t="n">
        <f aca="false">IF(OR($M382="",$M382="ERR",$J382="",$K382="",$N382=""),0,IF($N382=0,IF(AND(OR(7=7,7=12),7&gt;=$K382,7&lt;=IF($L382="",12,$L382)),$J382,0),IF(AND(7&gt;=$K382,7&lt;=IF($L382="",12,$L382),MOD(7-$K382,$N382)=0),$J382,0)))</f>
        <v>0</v>
      </c>
      <c r="V382" s="19" t="n">
        <f aca="false">IF(OR($M382="",$M382="ERR",$J382="",$K382="",$N382=""),0,IF($N382=0,IF(AND(OR(8=7,8=12),8&gt;=$K382,8&lt;=IF($L382="",12,$L382)),$J382,0),IF(AND(8&gt;=$K382,8&lt;=IF($L382="",12,$L382),MOD(8-$K382,$N382)=0),$J382,0)))</f>
        <v>0</v>
      </c>
      <c r="W382" s="19" t="n">
        <f aca="false">IF(OR($M382="",$M382="ERR",$J382="",$K382="",$N382=""),0,IF($N382=0,IF(AND(OR(9=7,9=12),9&gt;=$K382,9&lt;=IF($L382="",12,$L382)),$J382,0),IF(AND(9&gt;=$K382,9&lt;=IF($L382="",12,$L382),MOD(9-$K382,$N382)=0),$J382,0)))</f>
        <v>0</v>
      </c>
      <c r="X382" s="19" t="n">
        <f aca="false">IF(OR($M382="",$M382="ERR",$J382="",$K382="",$N382=""),0,IF($N382=0,IF(AND(OR(10=7,10=12),10&gt;=$K382,10&lt;=IF($L382="",12,$L382)),$J382,0),IF(AND(10&gt;=$K382,10&lt;=IF($L382="",12,$L382),MOD(10-$K382,$N382)=0),$J382,0)))</f>
        <v>0</v>
      </c>
      <c r="Y382" s="19" t="n">
        <f aca="false">IF(OR($M382="",$M382="ERR",$J382="",$K382="",$N382=""),0,IF($N382=0,IF(AND(OR(11=7,11=12),11&gt;=$K382,11&lt;=IF($L382="",12,$L382)),$J382,0),IF(AND(11&gt;=$K382,11&lt;=IF($L382="",12,$L382),MOD(11-$K382,$N382)=0),$J382,0)))</f>
        <v>0</v>
      </c>
      <c r="Z382" s="19" t="n">
        <f aca="false">IF(OR($M382="",$M382="ERR",$J382="",$K382="",$N382=""),0,IF($N382=0,IF(AND(OR(12=7,12=12),12&gt;=$K382,12&lt;=IF($L382="",12,$L382)),$J382,0),IF(AND(12&gt;=$K382,12&lt;=IF($L382="",12,$L382),MOD(12-$K382,$N382)=0),$J382,0)))</f>
        <v>0</v>
      </c>
      <c r="AA382" s="36" t="n">
        <f aca="false">SUM(O382:Z382)</f>
        <v>0</v>
      </c>
      <c r="AB382" s="15" t="str">
        <f aca="false">IF(AND($B382="",$D382="",$J382=""),"",IF($B382="","Falta código",IF(ISNA(MATCH($B382,LST_COD,0)),"Código no registrado en Trabajadores",IF($E382="","Concepto no está en el catálogo",IF($M382="ERR","Retención de otro empleador: Origen = Otro empleador",IF(OR($J382="",$K382=""),"Falta monto o mes",IF(OR($K382&lt;1,$K382&gt;12),"Mes inicio inválido",IF(AND($L382&lt;&gt;"",OR($L382&lt;$K382,$L382&gt;12)),"Mes fin inválido",IF($N382="","Falta frecuencia",IF(AND($G382&lt;&gt;"Otro empleador",SUMPRODUCT(($O382:$Z382&lt;&gt;0)*(((COLUMN($O382:$Z382)-14)&lt;INDEX(Trabajadores!$M$6:$M$105,MATCH($B382,LST_COD,0)))+((COLUMN($O382:$Z382)-14)&gt;INDEX(Trabajadores!$N$6:$N$105,MATCH($B382,LST_COD,0)))))&gt;0),"Aviso: hay meses fuera del periodo laboral","OK"))))))))))</f>
        <v/>
      </c>
    </row>
    <row r="383" customFormat="false" ht="15" hidden="false" customHeight="false" outlineLevel="0" collapsed="false">
      <c r="A383" s="23" t="n">
        <v>378</v>
      </c>
      <c r="B383" s="7"/>
      <c r="C383" s="35" t="str">
        <f aca="false">IF($B383="","",IFERROR(INDEX(Trabajadores!$D$6:$D$105,MATCH($B383,LST_COD,0)),"¿Código?"))</f>
        <v/>
      </c>
      <c r="D383" s="30"/>
      <c r="E383" s="9" t="str">
        <f aca="false">IF($D383="","",IFERROR(VLOOKUP($D383,CONC_TABLA,2,FALSE()),""))</f>
        <v/>
      </c>
      <c r="F383" s="9" t="str">
        <f aca="false">IF($D383="","",IFERROR(VLOOKUP($D383,CONC_TABLA,3,FALSE()),""))</f>
        <v/>
      </c>
      <c r="G383" s="30"/>
      <c r="H383" s="30"/>
      <c r="I383" s="30"/>
      <c r="J383" s="29"/>
      <c r="K383" s="28"/>
      <c r="L383" s="28"/>
      <c r="M383" s="9" t="str">
        <f aca="false">IF(OR($B383="",$E383=""),"",IF($E383="INA","INA",IF($G383="Otro empleador",IF($E383="RET","RETO",IF($E383="ORD","OTO","OTX")),IF($E383="RET","ERR",$E383))))</f>
        <v/>
      </c>
      <c r="N383" s="9" t="str">
        <f aca="false">IF($I383="","",IFERROR(VLOOKUP($I383,FREC_TABLA,2,FALSE()),""))</f>
        <v/>
      </c>
      <c r="O383" s="19" t="n">
        <f aca="false">IF(OR($M383="",$M383="ERR",$J383="",$K383="",$N383=""),0,IF($N383=0,IF(AND(OR(1=7,1=12),1&gt;=$K383,1&lt;=IF($L383="",12,$L383)),$J383,0),IF(AND(1&gt;=$K383,1&lt;=IF($L383="",12,$L383),MOD(1-$K383,$N383)=0),$J383,0)))</f>
        <v>0</v>
      </c>
      <c r="P383" s="19" t="n">
        <f aca="false">IF(OR($M383="",$M383="ERR",$J383="",$K383="",$N383=""),0,IF($N383=0,IF(AND(OR(2=7,2=12),2&gt;=$K383,2&lt;=IF($L383="",12,$L383)),$J383,0),IF(AND(2&gt;=$K383,2&lt;=IF($L383="",12,$L383),MOD(2-$K383,$N383)=0),$J383,0)))</f>
        <v>0</v>
      </c>
      <c r="Q383" s="19" t="n">
        <f aca="false">IF(OR($M383="",$M383="ERR",$J383="",$K383="",$N383=""),0,IF($N383=0,IF(AND(OR(3=7,3=12),3&gt;=$K383,3&lt;=IF($L383="",12,$L383)),$J383,0),IF(AND(3&gt;=$K383,3&lt;=IF($L383="",12,$L383),MOD(3-$K383,$N383)=0),$J383,0)))</f>
        <v>0</v>
      </c>
      <c r="R383" s="19" t="n">
        <f aca="false">IF(OR($M383="",$M383="ERR",$J383="",$K383="",$N383=""),0,IF($N383=0,IF(AND(OR(4=7,4=12),4&gt;=$K383,4&lt;=IF($L383="",12,$L383)),$J383,0),IF(AND(4&gt;=$K383,4&lt;=IF($L383="",12,$L383),MOD(4-$K383,$N383)=0),$J383,0)))</f>
        <v>0</v>
      </c>
      <c r="S383" s="19" t="n">
        <f aca="false">IF(OR($M383="",$M383="ERR",$J383="",$K383="",$N383=""),0,IF($N383=0,IF(AND(OR(5=7,5=12),5&gt;=$K383,5&lt;=IF($L383="",12,$L383)),$J383,0),IF(AND(5&gt;=$K383,5&lt;=IF($L383="",12,$L383),MOD(5-$K383,$N383)=0),$J383,0)))</f>
        <v>0</v>
      </c>
      <c r="T383" s="19" t="n">
        <f aca="false">IF(OR($M383="",$M383="ERR",$J383="",$K383="",$N383=""),0,IF($N383=0,IF(AND(OR(6=7,6=12),6&gt;=$K383,6&lt;=IF($L383="",12,$L383)),$J383,0),IF(AND(6&gt;=$K383,6&lt;=IF($L383="",12,$L383),MOD(6-$K383,$N383)=0),$J383,0)))</f>
        <v>0</v>
      </c>
      <c r="U383" s="19" t="n">
        <f aca="false">IF(OR($M383="",$M383="ERR",$J383="",$K383="",$N383=""),0,IF($N383=0,IF(AND(OR(7=7,7=12),7&gt;=$K383,7&lt;=IF($L383="",12,$L383)),$J383,0),IF(AND(7&gt;=$K383,7&lt;=IF($L383="",12,$L383),MOD(7-$K383,$N383)=0),$J383,0)))</f>
        <v>0</v>
      </c>
      <c r="V383" s="19" t="n">
        <f aca="false">IF(OR($M383="",$M383="ERR",$J383="",$K383="",$N383=""),0,IF($N383=0,IF(AND(OR(8=7,8=12),8&gt;=$K383,8&lt;=IF($L383="",12,$L383)),$J383,0),IF(AND(8&gt;=$K383,8&lt;=IF($L383="",12,$L383),MOD(8-$K383,$N383)=0),$J383,0)))</f>
        <v>0</v>
      </c>
      <c r="W383" s="19" t="n">
        <f aca="false">IF(OR($M383="",$M383="ERR",$J383="",$K383="",$N383=""),0,IF($N383=0,IF(AND(OR(9=7,9=12),9&gt;=$K383,9&lt;=IF($L383="",12,$L383)),$J383,0),IF(AND(9&gt;=$K383,9&lt;=IF($L383="",12,$L383),MOD(9-$K383,$N383)=0),$J383,0)))</f>
        <v>0</v>
      </c>
      <c r="X383" s="19" t="n">
        <f aca="false">IF(OR($M383="",$M383="ERR",$J383="",$K383="",$N383=""),0,IF($N383=0,IF(AND(OR(10=7,10=12),10&gt;=$K383,10&lt;=IF($L383="",12,$L383)),$J383,0),IF(AND(10&gt;=$K383,10&lt;=IF($L383="",12,$L383),MOD(10-$K383,$N383)=0),$J383,0)))</f>
        <v>0</v>
      </c>
      <c r="Y383" s="19" t="n">
        <f aca="false">IF(OR($M383="",$M383="ERR",$J383="",$K383="",$N383=""),0,IF($N383=0,IF(AND(OR(11=7,11=12),11&gt;=$K383,11&lt;=IF($L383="",12,$L383)),$J383,0),IF(AND(11&gt;=$K383,11&lt;=IF($L383="",12,$L383),MOD(11-$K383,$N383)=0),$J383,0)))</f>
        <v>0</v>
      </c>
      <c r="Z383" s="19" t="n">
        <f aca="false">IF(OR($M383="",$M383="ERR",$J383="",$K383="",$N383=""),0,IF($N383=0,IF(AND(OR(12=7,12=12),12&gt;=$K383,12&lt;=IF($L383="",12,$L383)),$J383,0),IF(AND(12&gt;=$K383,12&lt;=IF($L383="",12,$L383),MOD(12-$K383,$N383)=0),$J383,0)))</f>
        <v>0</v>
      </c>
      <c r="AA383" s="36" t="n">
        <f aca="false">SUM(O383:Z383)</f>
        <v>0</v>
      </c>
      <c r="AB383" s="15" t="str">
        <f aca="false">IF(AND($B383="",$D383="",$J383=""),"",IF($B383="","Falta código",IF(ISNA(MATCH($B383,LST_COD,0)),"Código no registrado en Trabajadores",IF($E383="","Concepto no está en el catálogo",IF($M383="ERR","Retención de otro empleador: Origen = Otro empleador",IF(OR($J383="",$K383=""),"Falta monto o mes",IF(OR($K383&lt;1,$K383&gt;12),"Mes inicio inválido",IF(AND($L383&lt;&gt;"",OR($L383&lt;$K383,$L383&gt;12)),"Mes fin inválido",IF($N383="","Falta frecuencia",IF(AND($G383&lt;&gt;"Otro empleador",SUMPRODUCT(($O383:$Z383&lt;&gt;0)*(((COLUMN($O383:$Z383)-14)&lt;INDEX(Trabajadores!$M$6:$M$105,MATCH($B383,LST_COD,0)))+((COLUMN($O383:$Z383)-14)&gt;INDEX(Trabajadores!$N$6:$N$105,MATCH($B383,LST_COD,0)))))&gt;0),"Aviso: hay meses fuera del periodo laboral","OK"))))))))))</f>
        <v/>
      </c>
    </row>
    <row r="384" customFormat="false" ht="15" hidden="false" customHeight="false" outlineLevel="0" collapsed="false">
      <c r="A384" s="23" t="n">
        <v>379</v>
      </c>
      <c r="B384" s="7"/>
      <c r="C384" s="35" t="str">
        <f aca="false">IF($B384="","",IFERROR(INDEX(Trabajadores!$D$6:$D$105,MATCH($B384,LST_COD,0)),"¿Código?"))</f>
        <v/>
      </c>
      <c r="D384" s="30"/>
      <c r="E384" s="9" t="str">
        <f aca="false">IF($D384="","",IFERROR(VLOOKUP($D384,CONC_TABLA,2,FALSE()),""))</f>
        <v/>
      </c>
      <c r="F384" s="9" t="str">
        <f aca="false">IF($D384="","",IFERROR(VLOOKUP($D384,CONC_TABLA,3,FALSE()),""))</f>
        <v/>
      </c>
      <c r="G384" s="30"/>
      <c r="H384" s="30"/>
      <c r="I384" s="30"/>
      <c r="J384" s="29"/>
      <c r="K384" s="28"/>
      <c r="L384" s="28"/>
      <c r="M384" s="9" t="str">
        <f aca="false">IF(OR($B384="",$E384=""),"",IF($E384="INA","INA",IF($G384="Otro empleador",IF($E384="RET","RETO",IF($E384="ORD","OTO","OTX")),IF($E384="RET","ERR",$E384))))</f>
        <v/>
      </c>
      <c r="N384" s="9" t="str">
        <f aca="false">IF($I384="","",IFERROR(VLOOKUP($I384,FREC_TABLA,2,FALSE()),""))</f>
        <v/>
      </c>
      <c r="O384" s="19" t="n">
        <f aca="false">IF(OR($M384="",$M384="ERR",$J384="",$K384="",$N384=""),0,IF($N384=0,IF(AND(OR(1=7,1=12),1&gt;=$K384,1&lt;=IF($L384="",12,$L384)),$J384,0),IF(AND(1&gt;=$K384,1&lt;=IF($L384="",12,$L384),MOD(1-$K384,$N384)=0),$J384,0)))</f>
        <v>0</v>
      </c>
      <c r="P384" s="19" t="n">
        <f aca="false">IF(OR($M384="",$M384="ERR",$J384="",$K384="",$N384=""),0,IF($N384=0,IF(AND(OR(2=7,2=12),2&gt;=$K384,2&lt;=IF($L384="",12,$L384)),$J384,0),IF(AND(2&gt;=$K384,2&lt;=IF($L384="",12,$L384),MOD(2-$K384,$N384)=0),$J384,0)))</f>
        <v>0</v>
      </c>
      <c r="Q384" s="19" t="n">
        <f aca="false">IF(OR($M384="",$M384="ERR",$J384="",$K384="",$N384=""),0,IF($N384=0,IF(AND(OR(3=7,3=12),3&gt;=$K384,3&lt;=IF($L384="",12,$L384)),$J384,0),IF(AND(3&gt;=$K384,3&lt;=IF($L384="",12,$L384),MOD(3-$K384,$N384)=0),$J384,0)))</f>
        <v>0</v>
      </c>
      <c r="R384" s="19" t="n">
        <f aca="false">IF(OR($M384="",$M384="ERR",$J384="",$K384="",$N384=""),0,IF($N384=0,IF(AND(OR(4=7,4=12),4&gt;=$K384,4&lt;=IF($L384="",12,$L384)),$J384,0),IF(AND(4&gt;=$K384,4&lt;=IF($L384="",12,$L384),MOD(4-$K384,$N384)=0),$J384,0)))</f>
        <v>0</v>
      </c>
      <c r="S384" s="19" t="n">
        <f aca="false">IF(OR($M384="",$M384="ERR",$J384="",$K384="",$N384=""),0,IF($N384=0,IF(AND(OR(5=7,5=12),5&gt;=$K384,5&lt;=IF($L384="",12,$L384)),$J384,0),IF(AND(5&gt;=$K384,5&lt;=IF($L384="",12,$L384),MOD(5-$K384,$N384)=0),$J384,0)))</f>
        <v>0</v>
      </c>
      <c r="T384" s="19" t="n">
        <f aca="false">IF(OR($M384="",$M384="ERR",$J384="",$K384="",$N384=""),0,IF($N384=0,IF(AND(OR(6=7,6=12),6&gt;=$K384,6&lt;=IF($L384="",12,$L384)),$J384,0),IF(AND(6&gt;=$K384,6&lt;=IF($L384="",12,$L384),MOD(6-$K384,$N384)=0),$J384,0)))</f>
        <v>0</v>
      </c>
      <c r="U384" s="19" t="n">
        <f aca="false">IF(OR($M384="",$M384="ERR",$J384="",$K384="",$N384=""),0,IF($N384=0,IF(AND(OR(7=7,7=12),7&gt;=$K384,7&lt;=IF($L384="",12,$L384)),$J384,0),IF(AND(7&gt;=$K384,7&lt;=IF($L384="",12,$L384),MOD(7-$K384,$N384)=0),$J384,0)))</f>
        <v>0</v>
      </c>
      <c r="V384" s="19" t="n">
        <f aca="false">IF(OR($M384="",$M384="ERR",$J384="",$K384="",$N384=""),0,IF($N384=0,IF(AND(OR(8=7,8=12),8&gt;=$K384,8&lt;=IF($L384="",12,$L384)),$J384,0),IF(AND(8&gt;=$K384,8&lt;=IF($L384="",12,$L384),MOD(8-$K384,$N384)=0),$J384,0)))</f>
        <v>0</v>
      </c>
      <c r="W384" s="19" t="n">
        <f aca="false">IF(OR($M384="",$M384="ERR",$J384="",$K384="",$N384=""),0,IF($N384=0,IF(AND(OR(9=7,9=12),9&gt;=$K384,9&lt;=IF($L384="",12,$L384)),$J384,0),IF(AND(9&gt;=$K384,9&lt;=IF($L384="",12,$L384),MOD(9-$K384,$N384)=0),$J384,0)))</f>
        <v>0</v>
      </c>
      <c r="X384" s="19" t="n">
        <f aca="false">IF(OR($M384="",$M384="ERR",$J384="",$K384="",$N384=""),0,IF($N384=0,IF(AND(OR(10=7,10=12),10&gt;=$K384,10&lt;=IF($L384="",12,$L384)),$J384,0),IF(AND(10&gt;=$K384,10&lt;=IF($L384="",12,$L384),MOD(10-$K384,$N384)=0),$J384,0)))</f>
        <v>0</v>
      </c>
      <c r="Y384" s="19" t="n">
        <f aca="false">IF(OR($M384="",$M384="ERR",$J384="",$K384="",$N384=""),0,IF($N384=0,IF(AND(OR(11=7,11=12),11&gt;=$K384,11&lt;=IF($L384="",12,$L384)),$J384,0),IF(AND(11&gt;=$K384,11&lt;=IF($L384="",12,$L384),MOD(11-$K384,$N384)=0),$J384,0)))</f>
        <v>0</v>
      </c>
      <c r="Z384" s="19" t="n">
        <f aca="false">IF(OR($M384="",$M384="ERR",$J384="",$K384="",$N384=""),0,IF($N384=0,IF(AND(OR(12=7,12=12),12&gt;=$K384,12&lt;=IF($L384="",12,$L384)),$J384,0),IF(AND(12&gt;=$K384,12&lt;=IF($L384="",12,$L384),MOD(12-$K384,$N384)=0),$J384,0)))</f>
        <v>0</v>
      </c>
      <c r="AA384" s="36" t="n">
        <f aca="false">SUM(O384:Z384)</f>
        <v>0</v>
      </c>
      <c r="AB384" s="15" t="str">
        <f aca="false">IF(AND($B384="",$D384="",$J384=""),"",IF($B384="","Falta código",IF(ISNA(MATCH($B384,LST_COD,0)),"Código no registrado en Trabajadores",IF($E384="","Concepto no está en el catálogo",IF($M384="ERR","Retención de otro empleador: Origen = Otro empleador",IF(OR($J384="",$K384=""),"Falta monto o mes",IF(OR($K384&lt;1,$K384&gt;12),"Mes inicio inválido",IF(AND($L384&lt;&gt;"",OR($L384&lt;$K384,$L384&gt;12)),"Mes fin inválido",IF($N384="","Falta frecuencia",IF(AND($G384&lt;&gt;"Otro empleador",SUMPRODUCT(($O384:$Z384&lt;&gt;0)*(((COLUMN($O384:$Z384)-14)&lt;INDEX(Trabajadores!$M$6:$M$105,MATCH($B384,LST_COD,0)))+((COLUMN($O384:$Z384)-14)&gt;INDEX(Trabajadores!$N$6:$N$105,MATCH($B384,LST_COD,0)))))&gt;0),"Aviso: hay meses fuera del periodo laboral","OK"))))))))))</f>
        <v/>
      </c>
    </row>
    <row r="385" customFormat="false" ht="15" hidden="false" customHeight="false" outlineLevel="0" collapsed="false">
      <c r="A385" s="23" t="n">
        <v>380</v>
      </c>
      <c r="B385" s="7"/>
      <c r="C385" s="35" t="str">
        <f aca="false">IF($B385="","",IFERROR(INDEX(Trabajadores!$D$6:$D$105,MATCH($B385,LST_COD,0)),"¿Código?"))</f>
        <v/>
      </c>
      <c r="D385" s="30"/>
      <c r="E385" s="9" t="str">
        <f aca="false">IF($D385="","",IFERROR(VLOOKUP($D385,CONC_TABLA,2,FALSE()),""))</f>
        <v/>
      </c>
      <c r="F385" s="9" t="str">
        <f aca="false">IF($D385="","",IFERROR(VLOOKUP($D385,CONC_TABLA,3,FALSE()),""))</f>
        <v/>
      </c>
      <c r="G385" s="30"/>
      <c r="H385" s="30"/>
      <c r="I385" s="30"/>
      <c r="J385" s="29"/>
      <c r="K385" s="28"/>
      <c r="L385" s="28"/>
      <c r="M385" s="9" t="str">
        <f aca="false">IF(OR($B385="",$E385=""),"",IF($E385="INA","INA",IF($G385="Otro empleador",IF($E385="RET","RETO",IF($E385="ORD","OTO","OTX")),IF($E385="RET","ERR",$E385))))</f>
        <v/>
      </c>
      <c r="N385" s="9" t="str">
        <f aca="false">IF($I385="","",IFERROR(VLOOKUP($I385,FREC_TABLA,2,FALSE()),""))</f>
        <v/>
      </c>
      <c r="O385" s="19" t="n">
        <f aca="false">IF(OR($M385="",$M385="ERR",$J385="",$K385="",$N385=""),0,IF($N385=0,IF(AND(OR(1=7,1=12),1&gt;=$K385,1&lt;=IF($L385="",12,$L385)),$J385,0),IF(AND(1&gt;=$K385,1&lt;=IF($L385="",12,$L385),MOD(1-$K385,$N385)=0),$J385,0)))</f>
        <v>0</v>
      </c>
      <c r="P385" s="19" t="n">
        <f aca="false">IF(OR($M385="",$M385="ERR",$J385="",$K385="",$N385=""),0,IF($N385=0,IF(AND(OR(2=7,2=12),2&gt;=$K385,2&lt;=IF($L385="",12,$L385)),$J385,0),IF(AND(2&gt;=$K385,2&lt;=IF($L385="",12,$L385),MOD(2-$K385,$N385)=0),$J385,0)))</f>
        <v>0</v>
      </c>
      <c r="Q385" s="19" t="n">
        <f aca="false">IF(OR($M385="",$M385="ERR",$J385="",$K385="",$N385=""),0,IF($N385=0,IF(AND(OR(3=7,3=12),3&gt;=$K385,3&lt;=IF($L385="",12,$L385)),$J385,0),IF(AND(3&gt;=$K385,3&lt;=IF($L385="",12,$L385),MOD(3-$K385,$N385)=0),$J385,0)))</f>
        <v>0</v>
      </c>
      <c r="R385" s="19" t="n">
        <f aca="false">IF(OR($M385="",$M385="ERR",$J385="",$K385="",$N385=""),0,IF($N385=0,IF(AND(OR(4=7,4=12),4&gt;=$K385,4&lt;=IF($L385="",12,$L385)),$J385,0),IF(AND(4&gt;=$K385,4&lt;=IF($L385="",12,$L385),MOD(4-$K385,$N385)=0),$J385,0)))</f>
        <v>0</v>
      </c>
      <c r="S385" s="19" t="n">
        <f aca="false">IF(OR($M385="",$M385="ERR",$J385="",$K385="",$N385=""),0,IF($N385=0,IF(AND(OR(5=7,5=12),5&gt;=$K385,5&lt;=IF($L385="",12,$L385)),$J385,0),IF(AND(5&gt;=$K385,5&lt;=IF($L385="",12,$L385),MOD(5-$K385,$N385)=0),$J385,0)))</f>
        <v>0</v>
      </c>
      <c r="T385" s="19" t="n">
        <f aca="false">IF(OR($M385="",$M385="ERR",$J385="",$K385="",$N385=""),0,IF($N385=0,IF(AND(OR(6=7,6=12),6&gt;=$K385,6&lt;=IF($L385="",12,$L385)),$J385,0),IF(AND(6&gt;=$K385,6&lt;=IF($L385="",12,$L385),MOD(6-$K385,$N385)=0),$J385,0)))</f>
        <v>0</v>
      </c>
      <c r="U385" s="19" t="n">
        <f aca="false">IF(OR($M385="",$M385="ERR",$J385="",$K385="",$N385=""),0,IF($N385=0,IF(AND(OR(7=7,7=12),7&gt;=$K385,7&lt;=IF($L385="",12,$L385)),$J385,0),IF(AND(7&gt;=$K385,7&lt;=IF($L385="",12,$L385),MOD(7-$K385,$N385)=0),$J385,0)))</f>
        <v>0</v>
      </c>
      <c r="V385" s="19" t="n">
        <f aca="false">IF(OR($M385="",$M385="ERR",$J385="",$K385="",$N385=""),0,IF($N385=0,IF(AND(OR(8=7,8=12),8&gt;=$K385,8&lt;=IF($L385="",12,$L385)),$J385,0),IF(AND(8&gt;=$K385,8&lt;=IF($L385="",12,$L385),MOD(8-$K385,$N385)=0),$J385,0)))</f>
        <v>0</v>
      </c>
      <c r="W385" s="19" t="n">
        <f aca="false">IF(OR($M385="",$M385="ERR",$J385="",$K385="",$N385=""),0,IF($N385=0,IF(AND(OR(9=7,9=12),9&gt;=$K385,9&lt;=IF($L385="",12,$L385)),$J385,0),IF(AND(9&gt;=$K385,9&lt;=IF($L385="",12,$L385),MOD(9-$K385,$N385)=0),$J385,0)))</f>
        <v>0</v>
      </c>
      <c r="X385" s="19" t="n">
        <f aca="false">IF(OR($M385="",$M385="ERR",$J385="",$K385="",$N385=""),0,IF($N385=0,IF(AND(OR(10=7,10=12),10&gt;=$K385,10&lt;=IF($L385="",12,$L385)),$J385,0),IF(AND(10&gt;=$K385,10&lt;=IF($L385="",12,$L385),MOD(10-$K385,$N385)=0),$J385,0)))</f>
        <v>0</v>
      </c>
      <c r="Y385" s="19" t="n">
        <f aca="false">IF(OR($M385="",$M385="ERR",$J385="",$K385="",$N385=""),0,IF($N385=0,IF(AND(OR(11=7,11=12),11&gt;=$K385,11&lt;=IF($L385="",12,$L385)),$J385,0),IF(AND(11&gt;=$K385,11&lt;=IF($L385="",12,$L385),MOD(11-$K385,$N385)=0),$J385,0)))</f>
        <v>0</v>
      </c>
      <c r="Z385" s="19" t="n">
        <f aca="false">IF(OR($M385="",$M385="ERR",$J385="",$K385="",$N385=""),0,IF($N385=0,IF(AND(OR(12=7,12=12),12&gt;=$K385,12&lt;=IF($L385="",12,$L385)),$J385,0),IF(AND(12&gt;=$K385,12&lt;=IF($L385="",12,$L385),MOD(12-$K385,$N385)=0),$J385,0)))</f>
        <v>0</v>
      </c>
      <c r="AA385" s="36" t="n">
        <f aca="false">SUM(O385:Z385)</f>
        <v>0</v>
      </c>
      <c r="AB385" s="15" t="str">
        <f aca="false">IF(AND($B385="",$D385="",$J385=""),"",IF($B385="","Falta código",IF(ISNA(MATCH($B385,LST_COD,0)),"Código no registrado en Trabajadores",IF($E385="","Concepto no está en el catálogo",IF($M385="ERR","Retención de otro empleador: Origen = Otro empleador",IF(OR($J385="",$K385=""),"Falta monto o mes",IF(OR($K385&lt;1,$K385&gt;12),"Mes inicio inválido",IF(AND($L385&lt;&gt;"",OR($L385&lt;$K385,$L385&gt;12)),"Mes fin inválido",IF($N385="","Falta frecuencia",IF(AND($G385&lt;&gt;"Otro empleador",SUMPRODUCT(($O385:$Z385&lt;&gt;0)*(((COLUMN($O385:$Z385)-14)&lt;INDEX(Trabajadores!$M$6:$M$105,MATCH($B385,LST_COD,0)))+((COLUMN($O385:$Z385)-14)&gt;INDEX(Trabajadores!$N$6:$N$105,MATCH($B385,LST_COD,0)))))&gt;0),"Aviso: hay meses fuera del periodo laboral","OK"))))))))))</f>
        <v/>
      </c>
    </row>
    <row r="386" customFormat="false" ht="15" hidden="false" customHeight="false" outlineLevel="0" collapsed="false">
      <c r="A386" s="23" t="n">
        <v>381</v>
      </c>
      <c r="B386" s="7"/>
      <c r="C386" s="35" t="str">
        <f aca="false">IF($B386="","",IFERROR(INDEX(Trabajadores!$D$6:$D$105,MATCH($B386,LST_COD,0)),"¿Código?"))</f>
        <v/>
      </c>
      <c r="D386" s="30"/>
      <c r="E386" s="9" t="str">
        <f aca="false">IF($D386="","",IFERROR(VLOOKUP($D386,CONC_TABLA,2,FALSE()),""))</f>
        <v/>
      </c>
      <c r="F386" s="9" t="str">
        <f aca="false">IF($D386="","",IFERROR(VLOOKUP($D386,CONC_TABLA,3,FALSE()),""))</f>
        <v/>
      </c>
      <c r="G386" s="30"/>
      <c r="H386" s="30"/>
      <c r="I386" s="30"/>
      <c r="J386" s="29"/>
      <c r="K386" s="28"/>
      <c r="L386" s="28"/>
      <c r="M386" s="9" t="str">
        <f aca="false">IF(OR($B386="",$E386=""),"",IF($E386="INA","INA",IF($G386="Otro empleador",IF($E386="RET","RETO",IF($E386="ORD","OTO","OTX")),IF($E386="RET","ERR",$E386))))</f>
        <v/>
      </c>
      <c r="N386" s="9" t="str">
        <f aca="false">IF($I386="","",IFERROR(VLOOKUP($I386,FREC_TABLA,2,FALSE()),""))</f>
        <v/>
      </c>
      <c r="O386" s="19" t="n">
        <f aca="false">IF(OR($M386="",$M386="ERR",$J386="",$K386="",$N386=""),0,IF($N386=0,IF(AND(OR(1=7,1=12),1&gt;=$K386,1&lt;=IF($L386="",12,$L386)),$J386,0),IF(AND(1&gt;=$K386,1&lt;=IF($L386="",12,$L386),MOD(1-$K386,$N386)=0),$J386,0)))</f>
        <v>0</v>
      </c>
      <c r="P386" s="19" t="n">
        <f aca="false">IF(OR($M386="",$M386="ERR",$J386="",$K386="",$N386=""),0,IF($N386=0,IF(AND(OR(2=7,2=12),2&gt;=$K386,2&lt;=IF($L386="",12,$L386)),$J386,0),IF(AND(2&gt;=$K386,2&lt;=IF($L386="",12,$L386),MOD(2-$K386,$N386)=0),$J386,0)))</f>
        <v>0</v>
      </c>
      <c r="Q386" s="19" t="n">
        <f aca="false">IF(OR($M386="",$M386="ERR",$J386="",$K386="",$N386=""),0,IF($N386=0,IF(AND(OR(3=7,3=12),3&gt;=$K386,3&lt;=IF($L386="",12,$L386)),$J386,0),IF(AND(3&gt;=$K386,3&lt;=IF($L386="",12,$L386),MOD(3-$K386,$N386)=0),$J386,0)))</f>
        <v>0</v>
      </c>
      <c r="R386" s="19" t="n">
        <f aca="false">IF(OR($M386="",$M386="ERR",$J386="",$K386="",$N386=""),0,IF($N386=0,IF(AND(OR(4=7,4=12),4&gt;=$K386,4&lt;=IF($L386="",12,$L386)),$J386,0),IF(AND(4&gt;=$K386,4&lt;=IF($L386="",12,$L386),MOD(4-$K386,$N386)=0),$J386,0)))</f>
        <v>0</v>
      </c>
      <c r="S386" s="19" t="n">
        <f aca="false">IF(OR($M386="",$M386="ERR",$J386="",$K386="",$N386=""),0,IF($N386=0,IF(AND(OR(5=7,5=12),5&gt;=$K386,5&lt;=IF($L386="",12,$L386)),$J386,0),IF(AND(5&gt;=$K386,5&lt;=IF($L386="",12,$L386),MOD(5-$K386,$N386)=0),$J386,0)))</f>
        <v>0</v>
      </c>
      <c r="T386" s="19" t="n">
        <f aca="false">IF(OR($M386="",$M386="ERR",$J386="",$K386="",$N386=""),0,IF($N386=0,IF(AND(OR(6=7,6=12),6&gt;=$K386,6&lt;=IF($L386="",12,$L386)),$J386,0),IF(AND(6&gt;=$K386,6&lt;=IF($L386="",12,$L386),MOD(6-$K386,$N386)=0),$J386,0)))</f>
        <v>0</v>
      </c>
      <c r="U386" s="19" t="n">
        <f aca="false">IF(OR($M386="",$M386="ERR",$J386="",$K386="",$N386=""),0,IF($N386=0,IF(AND(OR(7=7,7=12),7&gt;=$K386,7&lt;=IF($L386="",12,$L386)),$J386,0),IF(AND(7&gt;=$K386,7&lt;=IF($L386="",12,$L386),MOD(7-$K386,$N386)=0),$J386,0)))</f>
        <v>0</v>
      </c>
      <c r="V386" s="19" t="n">
        <f aca="false">IF(OR($M386="",$M386="ERR",$J386="",$K386="",$N386=""),0,IF($N386=0,IF(AND(OR(8=7,8=12),8&gt;=$K386,8&lt;=IF($L386="",12,$L386)),$J386,0),IF(AND(8&gt;=$K386,8&lt;=IF($L386="",12,$L386),MOD(8-$K386,$N386)=0),$J386,0)))</f>
        <v>0</v>
      </c>
      <c r="W386" s="19" t="n">
        <f aca="false">IF(OR($M386="",$M386="ERR",$J386="",$K386="",$N386=""),0,IF($N386=0,IF(AND(OR(9=7,9=12),9&gt;=$K386,9&lt;=IF($L386="",12,$L386)),$J386,0),IF(AND(9&gt;=$K386,9&lt;=IF($L386="",12,$L386),MOD(9-$K386,$N386)=0),$J386,0)))</f>
        <v>0</v>
      </c>
      <c r="X386" s="19" t="n">
        <f aca="false">IF(OR($M386="",$M386="ERR",$J386="",$K386="",$N386=""),0,IF($N386=0,IF(AND(OR(10=7,10=12),10&gt;=$K386,10&lt;=IF($L386="",12,$L386)),$J386,0),IF(AND(10&gt;=$K386,10&lt;=IF($L386="",12,$L386),MOD(10-$K386,$N386)=0),$J386,0)))</f>
        <v>0</v>
      </c>
      <c r="Y386" s="19" t="n">
        <f aca="false">IF(OR($M386="",$M386="ERR",$J386="",$K386="",$N386=""),0,IF($N386=0,IF(AND(OR(11=7,11=12),11&gt;=$K386,11&lt;=IF($L386="",12,$L386)),$J386,0),IF(AND(11&gt;=$K386,11&lt;=IF($L386="",12,$L386),MOD(11-$K386,$N386)=0),$J386,0)))</f>
        <v>0</v>
      </c>
      <c r="Z386" s="19" t="n">
        <f aca="false">IF(OR($M386="",$M386="ERR",$J386="",$K386="",$N386=""),0,IF($N386=0,IF(AND(OR(12=7,12=12),12&gt;=$K386,12&lt;=IF($L386="",12,$L386)),$J386,0),IF(AND(12&gt;=$K386,12&lt;=IF($L386="",12,$L386),MOD(12-$K386,$N386)=0),$J386,0)))</f>
        <v>0</v>
      </c>
      <c r="AA386" s="36" t="n">
        <f aca="false">SUM(O386:Z386)</f>
        <v>0</v>
      </c>
      <c r="AB386" s="15" t="str">
        <f aca="false">IF(AND($B386="",$D386="",$J386=""),"",IF($B386="","Falta código",IF(ISNA(MATCH($B386,LST_COD,0)),"Código no registrado en Trabajadores",IF($E386="","Concepto no está en el catálogo",IF($M386="ERR","Retención de otro empleador: Origen = Otro empleador",IF(OR($J386="",$K386=""),"Falta monto o mes",IF(OR($K386&lt;1,$K386&gt;12),"Mes inicio inválido",IF(AND($L386&lt;&gt;"",OR($L386&lt;$K386,$L386&gt;12)),"Mes fin inválido",IF($N386="","Falta frecuencia",IF(AND($G386&lt;&gt;"Otro empleador",SUMPRODUCT(($O386:$Z386&lt;&gt;0)*(((COLUMN($O386:$Z386)-14)&lt;INDEX(Trabajadores!$M$6:$M$105,MATCH($B386,LST_COD,0)))+((COLUMN($O386:$Z386)-14)&gt;INDEX(Trabajadores!$N$6:$N$105,MATCH($B386,LST_COD,0)))))&gt;0),"Aviso: hay meses fuera del periodo laboral","OK"))))))))))</f>
        <v/>
      </c>
    </row>
    <row r="387" customFormat="false" ht="15" hidden="false" customHeight="false" outlineLevel="0" collapsed="false">
      <c r="A387" s="23" t="n">
        <v>382</v>
      </c>
      <c r="B387" s="7"/>
      <c r="C387" s="35" t="str">
        <f aca="false">IF($B387="","",IFERROR(INDEX(Trabajadores!$D$6:$D$105,MATCH($B387,LST_COD,0)),"¿Código?"))</f>
        <v/>
      </c>
      <c r="D387" s="30"/>
      <c r="E387" s="9" t="str">
        <f aca="false">IF($D387="","",IFERROR(VLOOKUP($D387,CONC_TABLA,2,FALSE()),""))</f>
        <v/>
      </c>
      <c r="F387" s="9" t="str">
        <f aca="false">IF($D387="","",IFERROR(VLOOKUP($D387,CONC_TABLA,3,FALSE()),""))</f>
        <v/>
      </c>
      <c r="G387" s="30"/>
      <c r="H387" s="30"/>
      <c r="I387" s="30"/>
      <c r="J387" s="29"/>
      <c r="K387" s="28"/>
      <c r="L387" s="28"/>
      <c r="M387" s="9" t="str">
        <f aca="false">IF(OR($B387="",$E387=""),"",IF($E387="INA","INA",IF($G387="Otro empleador",IF($E387="RET","RETO",IF($E387="ORD","OTO","OTX")),IF($E387="RET","ERR",$E387))))</f>
        <v/>
      </c>
      <c r="N387" s="9" t="str">
        <f aca="false">IF($I387="","",IFERROR(VLOOKUP($I387,FREC_TABLA,2,FALSE()),""))</f>
        <v/>
      </c>
      <c r="O387" s="19" t="n">
        <f aca="false">IF(OR($M387="",$M387="ERR",$J387="",$K387="",$N387=""),0,IF($N387=0,IF(AND(OR(1=7,1=12),1&gt;=$K387,1&lt;=IF($L387="",12,$L387)),$J387,0),IF(AND(1&gt;=$K387,1&lt;=IF($L387="",12,$L387),MOD(1-$K387,$N387)=0),$J387,0)))</f>
        <v>0</v>
      </c>
      <c r="P387" s="19" t="n">
        <f aca="false">IF(OR($M387="",$M387="ERR",$J387="",$K387="",$N387=""),0,IF($N387=0,IF(AND(OR(2=7,2=12),2&gt;=$K387,2&lt;=IF($L387="",12,$L387)),$J387,0),IF(AND(2&gt;=$K387,2&lt;=IF($L387="",12,$L387),MOD(2-$K387,$N387)=0),$J387,0)))</f>
        <v>0</v>
      </c>
      <c r="Q387" s="19" t="n">
        <f aca="false">IF(OR($M387="",$M387="ERR",$J387="",$K387="",$N387=""),0,IF($N387=0,IF(AND(OR(3=7,3=12),3&gt;=$K387,3&lt;=IF($L387="",12,$L387)),$J387,0),IF(AND(3&gt;=$K387,3&lt;=IF($L387="",12,$L387),MOD(3-$K387,$N387)=0),$J387,0)))</f>
        <v>0</v>
      </c>
      <c r="R387" s="19" t="n">
        <f aca="false">IF(OR($M387="",$M387="ERR",$J387="",$K387="",$N387=""),0,IF($N387=0,IF(AND(OR(4=7,4=12),4&gt;=$K387,4&lt;=IF($L387="",12,$L387)),$J387,0),IF(AND(4&gt;=$K387,4&lt;=IF($L387="",12,$L387),MOD(4-$K387,$N387)=0),$J387,0)))</f>
        <v>0</v>
      </c>
      <c r="S387" s="19" t="n">
        <f aca="false">IF(OR($M387="",$M387="ERR",$J387="",$K387="",$N387=""),0,IF($N387=0,IF(AND(OR(5=7,5=12),5&gt;=$K387,5&lt;=IF($L387="",12,$L387)),$J387,0),IF(AND(5&gt;=$K387,5&lt;=IF($L387="",12,$L387),MOD(5-$K387,$N387)=0),$J387,0)))</f>
        <v>0</v>
      </c>
      <c r="T387" s="19" t="n">
        <f aca="false">IF(OR($M387="",$M387="ERR",$J387="",$K387="",$N387=""),0,IF($N387=0,IF(AND(OR(6=7,6=12),6&gt;=$K387,6&lt;=IF($L387="",12,$L387)),$J387,0),IF(AND(6&gt;=$K387,6&lt;=IF($L387="",12,$L387),MOD(6-$K387,$N387)=0),$J387,0)))</f>
        <v>0</v>
      </c>
      <c r="U387" s="19" t="n">
        <f aca="false">IF(OR($M387="",$M387="ERR",$J387="",$K387="",$N387=""),0,IF($N387=0,IF(AND(OR(7=7,7=12),7&gt;=$K387,7&lt;=IF($L387="",12,$L387)),$J387,0),IF(AND(7&gt;=$K387,7&lt;=IF($L387="",12,$L387),MOD(7-$K387,$N387)=0),$J387,0)))</f>
        <v>0</v>
      </c>
      <c r="V387" s="19" t="n">
        <f aca="false">IF(OR($M387="",$M387="ERR",$J387="",$K387="",$N387=""),0,IF($N387=0,IF(AND(OR(8=7,8=12),8&gt;=$K387,8&lt;=IF($L387="",12,$L387)),$J387,0),IF(AND(8&gt;=$K387,8&lt;=IF($L387="",12,$L387),MOD(8-$K387,$N387)=0),$J387,0)))</f>
        <v>0</v>
      </c>
      <c r="W387" s="19" t="n">
        <f aca="false">IF(OR($M387="",$M387="ERR",$J387="",$K387="",$N387=""),0,IF($N387=0,IF(AND(OR(9=7,9=12),9&gt;=$K387,9&lt;=IF($L387="",12,$L387)),$J387,0),IF(AND(9&gt;=$K387,9&lt;=IF($L387="",12,$L387),MOD(9-$K387,$N387)=0),$J387,0)))</f>
        <v>0</v>
      </c>
      <c r="X387" s="19" t="n">
        <f aca="false">IF(OR($M387="",$M387="ERR",$J387="",$K387="",$N387=""),0,IF($N387=0,IF(AND(OR(10=7,10=12),10&gt;=$K387,10&lt;=IF($L387="",12,$L387)),$J387,0),IF(AND(10&gt;=$K387,10&lt;=IF($L387="",12,$L387),MOD(10-$K387,$N387)=0),$J387,0)))</f>
        <v>0</v>
      </c>
      <c r="Y387" s="19" t="n">
        <f aca="false">IF(OR($M387="",$M387="ERR",$J387="",$K387="",$N387=""),0,IF($N387=0,IF(AND(OR(11=7,11=12),11&gt;=$K387,11&lt;=IF($L387="",12,$L387)),$J387,0),IF(AND(11&gt;=$K387,11&lt;=IF($L387="",12,$L387),MOD(11-$K387,$N387)=0),$J387,0)))</f>
        <v>0</v>
      </c>
      <c r="Z387" s="19" t="n">
        <f aca="false">IF(OR($M387="",$M387="ERR",$J387="",$K387="",$N387=""),0,IF($N387=0,IF(AND(OR(12=7,12=12),12&gt;=$K387,12&lt;=IF($L387="",12,$L387)),$J387,0),IF(AND(12&gt;=$K387,12&lt;=IF($L387="",12,$L387),MOD(12-$K387,$N387)=0),$J387,0)))</f>
        <v>0</v>
      </c>
      <c r="AA387" s="36" t="n">
        <f aca="false">SUM(O387:Z387)</f>
        <v>0</v>
      </c>
      <c r="AB387" s="15" t="str">
        <f aca="false">IF(AND($B387="",$D387="",$J387=""),"",IF($B387="","Falta código",IF(ISNA(MATCH($B387,LST_COD,0)),"Código no registrado en Trabajadores",IF($E387="","Concepto no está en el catálogo",IF($M387="ERR","Retención de otro empleador: Origen = Otro empleador",IF(OR($J387="",$K387=""),"Falta monto o mes",IF(OR($K387&lt;1,$K387&gt;12),"Mes inicio inválido",IF(AND($L387&lt;&gt;"",OR($L387&lt;$K387,$L387&gt;12)),"Mes fin inválido",IF($N387="","Falta frecuencia",IF(AND($G387&lt;&gt;"Otro empleador",SUMPRODUCT(($O387:$Z387&lt;&gt;0)*(((COLUMN($O387:$Z387)-14)&lt;INDEX(Trabajadores!$M$6:$M$105,MATCH($B387,LST_COD,0)))+((COLUMN($O387:$Z387)-14)&gt;INDEX(Trabajadores!$N$6:$N$105,MATCH($B387,LST_COD,0)))))&gt;0),"Aviso: hay meses fuera del periodo laboral","OK"))))))))))</f>
        <v/>
      </c>
    </row>
    <row r="388" customFormat="false" ht="15" hidden="false" customHeight="false" outlineLevel="0" collapsed="false">
      <c r="A388" s="23" t="n">
        <v>383</v>
      </c>
      <c r="B388" s="7"/>
      <c r="C388" s="35" t="str">
        <f aca="false">IF($B388="","",IFERROR(INDEX(Trabajadores!$D$6:$D$105,MATCH($B388,LST_COD,0)),"¿Código?"))</f>
        <v/>
      </c>
      <c r="D388" s="30"/>
      <c r="E388" s="9" t="str">
        <f aca="false">IF($D388="","",IFERROR(VLOOKUP($D388,CONC_TABLA,2,FALSE()),""))</f>
        <v/>
      </c>
      <c r="F388" s="9" t="str">
        <f aca="false">IF($D388="","",IFERROR(VLOOKUP($D388,CONC_TABLA,3,FALSE()),""))</f>
        <v/>
      </c>
      <c r="G388" s="30"/>
      <c r="H388" s="30"/>
      <c r="I388" s="30"/>
      <c r="J388" s="29"/>
      <c r="K388" s="28"/>
      <c r="L388" s="28"/>
      <c r="M388" s="9" t="str">
        <f aca="false">IF(OR($B388="",$E388=""),"",IF($E388="INA","INA",IF($G388="Otro empleador",IF($E388="RET","RETO",IF($E388="ORD","OTO","OTX")),IF($E388="RET","ERR",$E388))))</f>
        <v/>
      </c>
      <c r="N388" s="9" t="str">
        <f aca="false">IF($I388="","",IFERROR(VLOOKUP($I388,FREC_TABLA,2,FALSE()),""))</f>
        <v/>
      </c>
      <c r="O388" s="19" t="n">
        <f aca="false">IF(OR($M388="",$M388="ERR",$J388="",$K388="",$N388=""),0,IF($N388=0,IF(AND(OR(1=7,1=12),1&gt;=$K388,1&lt;=IF($L388="",12,$L388)),$J388,0),IF(AND(1&gt;=$K388,1&lt;=IF($L388="",12,$L388),MOD(1-$K388,$N388)=0),$J388,0)))</f>
        <v>0</v>
      </c>
      <c r="P388" s="19" t="n">
        <f aca="false">IF(OR($M388="",$M388="ERR",$J388="",$K388="",$N388=""),0,IF($N388=0,IF(AND(OR(2=7,2=12),2&gt;=$K388,2&lt;=IF($L388="",12,$L388)),$J388,0),IF(AND(2&gt;=$K388,2&lt;=IF($L388="",12,$L388),MOD(2-$K388,$N388)=0),$J388,0)))</f>
        <v>0</v>
      </c>
      <c r="Q388" s="19" t="n">
        <f aca="false">IF(OR($M388="",$M388="ERR",$J388="",$K388="",$N388=""),0,IF($N388=0,IF(AND(OR(3=7,3=12),3&gt;=$K388,3&lt;=IF($L388="",12,$L388)),$J388,0),IF(AND(3&gt;=$K388,3&lt;=IF($L388="",12,$L388),MOD(3-$K388,$N388)=0),$J388,0)))</f>
        <v>0</v>
      </c>
      <c r="R388" s="19" t="n">
        <f aca="false">IF(OR($M388="",$M388="ERR",$J388="",$K388="",$N388=""),0,IF($N388=0,IF(AND(OR(4=7,4=12),4&gt;=$K388,4&lt;=IF($L388="",12,$L388)),$J388,0),IF(AND(4&gt;=$K388,4&lt;=IF($L388="",12,$L388),MOD(4-$K388,$N388)=0),$J388,0)))</f>
        <v>0</v>
      </c>
      <c r="S388" s="19" t="n">
        <f aca="false">IF(OR($M388="",$M388="ERR",$J388="",$K388="",$N388=""),0,IF($N388=0,IF(AND(OR(5=7,5=12),5&gt;=$K388,5&lt;=IF($L388="",12,$L388)),$J388,0),IF(AND(5&gt;=$K388,5&lt;=IF($L388="",12,$L388),MOD(5-$K388,$N388)=0),$J388,0)))</f>
        <v>0</v>
      </c>
      <c r="T388" s="19" t="n">
        <f aca="false">IF(OR($M388="",$M388="ERR",$J388="",$K388="",$N388=""),0,IF($N388=0,IF(AND(OR(6=7,6=12),6&gt;=$K388,6&lt;=IF($L388="",12,$L388)),$J388,0),IF(AND(6&gt;=$K388,6&lt;=IF($L388="",12,$L388),MOD(6-$K388,$N388)=0),$J388,0)))</f>
        <v>0</v>
      </c>
      <c r="U388" s="19" t="n">
        <f aca="false">IF(OR($M388="",$M388="ERR",$J388="",$K388="",$N388=""),0,IF($N388=0,IF(AND(OR(7=7,7=12),7&gt;=$K388,7&lt;=IF($L388="",12,$L388)),$J388,0),IF(AND(7&gt;=$K388,7&lt;=IF($L388="",12,$L388),MOD(7-$K388,$N388)=0),$J388,0)))</f>
        <v>0</v>
      </c>
      <c r="V388" s="19" t="n">
        <f aca="false">IF(OR($M388="",$M388="ERR",$J388="",$K388="",$N388=""),0,IF($N388=0,IF(AND(OR(8=7,8=12),8&gt;=$K388,8&lt;=IF($L388="",12,$L388)),$J388,0),IF(AND(8&gt;=$K388,8&lt;=IF($L388="",12,$L388),MOD(8-$K388,$N388)=0),$J388,0)))</f>
        <v>0</v>
      </c>
      <c r="W388" s="19" t="n">
        <f aca="false">IF(OR($M388="",$M388="ERR",$J388="",$K388="",$N388=""),0,IF($N388=0,IF(AND(OR(9=7,9=12),9&gt;=$K388,9&lt;=IF($L388="",12,$L388)),$J388,0),IF(AND(9&gt;=$K388,9&lt;=IF($L388="",12,$L388),MOD(9-$K388,$N388)=0),$J388,0)))</f>
        <v>0</v>
      </c>
      <c r="X388" s="19" t="n">
        <f aca="false">IF(OR($M388="",$M388="ERR",$J388="",$K388="",$N388=""),0,IF($N388=0,IF(AND(OR(10=7,10=12),10&gt;=$K388,10&lt;=IF($L388="",12,$L388)),$J388,0),IF(AND(10&gt;=$K388,10&lt;=IF($L388="",12,$L388),MOD(10-$K388,$N388)=0),$J388,0)))</f>
        <v>0</v>
      </c>
      <c r="Y388" s="19" t="n">
        <f aca="false">IF(OR($M388="",$M388="ERR",$J388="",$K388="",$N388=""),0,IF($N388=0,IF(AND(OR(11=7,11=12),11&gt;=$K388,11&lt;=IF($L388="",12,$L388)),$J388,0),IF(AND(11&gt;=$K388,11&lt;=IF($L388="",12,$L388),MOD(11-$K388,$N388)=0),$J388,0)))</f>
        <v>0</v>
      </c>
      <c r="Z388" s="19" t="n">
        <f aca="false">IF(OR($M388="",$M388="ERR",$J388="",$K388="",$N388=""),0,IF($N388=0,IF(AND(OR(12=7,12=12),12&gt;=$K388,12&lt;=IF($L388="",12,$L388)),$J388,0),IF(AND(12&gt;=$K388,12&lt;=IF($L388="",12,$L388),MOD(12-$K388,$N388)=0),$J388,0)))</f>
        <v>0</v>
      </c>
      <c r="AA388" s="36" t="n">
        <f aca="false">SUM(O388:Z388)</f>
        <v>0</v>
      </c>
      <c r="AB388" s="15" t="str">
        <f aca="false">IF(AND($B388="",$D388="",$J388=""),"",IF($B388="","Falta código",IF(ISNA(MATCH($B388,LST_COD,0)),"Código no registrado en Trabajadores",IF($E388="","Concepto no está en el catálogo",IF($M388="ERR","Retención de otro empleador: Origen = Otro empleador",IF(OR($J388="",$K388=""),"Falta monto o mes",IF(OR($K388&lt;1,$K388&gt;12),"Mes inicio inválido",IF(AND($L388&lt;&gt;"",OR($L388&lt;$K388,$L388&gt;12)),"Mes fin inválido",IF($N388="","Falta frecuencia",IF(AND($G388&lt;&gt;"Otro empleador",SUMPRODUCT(($O388:$Z388&lt;&gt;0)*(((COLUMN($O388:$Z388)-14)&lt;INDEX(Trabajadores!$M$6:$M$105,MATCH($B388,LST_COD,0)))+((COLUMN($O388:$Z388)-14)&gt;INDEX(Trabajadores!$N$6:$N$105,MATCH($B388,LST_COD,0)))))&gt;0),"Aviso: hay meses fuera del periodo laboral","OK"))))))))))</f>
        <v/>
      </c>
    </row>
    <row r="389" customFormat="false" ht="15" hidden="false" customHeight="false" outlineLevel="0" collapsed="false">
      <c r="A389" s="23" t="n">
        <v>384</v>
      </c>
      <c r="B389" s="7"/>
      <c r="C389" s="35" t="str">
        <f aca="false">IF($B389="","",IFERROR(INDEX(Trabajadores!$D$6:$D$105,MATCH($B389,LST_COD,0)),"¿Código?"))</f>
        <v/>
      </c>
      <c r="D389" s="30"/>
      <c r="E389" s="9" t="str">
        <f aca="false">IF($D389="","",IFERROR(VLOOKUP($D389,CONC_TABLA,2,FALSE()),""))</f>
        <v/>
      </c>
      <c r="F389" s="9" t="str">
        <f aca="false">IF($D389="","",IFERROR(VLOOKUP($D389,CONC_TABLA,3,FALSE()),""))</f>
        <v/>
      </c>
      <c r="G389" s="30"/>
      <c r="H389" s="30"/>
      <c r="I389" s="30"/>
      <c r="J389" s="29"/>
      <c r="K389" s="28"/>
      <c r="L389" s="28"/>
      <c r="M389" s="9" t="str">
        <f aca="false">IF(OR($B389="",$E389=""),"",IF($E389="INA","INA",IF($G389="Otro empleador",IF($E389="RET","RETO",IF($E389="ORD","OTO","OTX")),IF($E389="RET","ERR",$E389))))</f>
        <v/>
      </c>
      <c r="N389" s="9" t="str">
        <f aca="false">IF($I389="","",IFERROR(VLOOKUP($I389,FREC_TABLA,2,FALSE()),""))</f>
        <v/>
      </c>
      <c r="O389" s="19" t="n">
        <f aca="false">IF(OR($M389="",$M389="ERR",$J389="",$K389="",$N389=""),0,IF($N389=0,IF(AND(OR(1=7,1=12),1&gt;=$K389,1&lt;=IF($L389="",12,$L389)),$J389,0),IF(AND(1&gt;=$K389,1&lt;=IF($L389="",12,$L389),MOD(1-$K389,$N389)=0),$J389,0)))</f>
        <v>0</v>
      </c>
      <c r="P389" s="19" t="n">
        <f aca="false">IF(OR($M389="",$M389="ERR",$J389="",$K389="",$N389=""),0,IF($N389=0,IF(AND(OR(2=7,2=12),2&gt;=$K389,2&lt;=IF($L389="",12,$L389)),$J389,0),IF(AND(2&gt;=$K389,2&lt;=IF($L389="",12,$L389),MOD(2-$K389,$N389)=0),$J389,0)))</f>
        <v>0</v>
      </c>
      <c r="Q389" s="19" t="n">
        <f aca="false">IF(OR($M389="",$M389="ERR",$J389="",$K389="",$N389=""),0,IF($N389=0,IF(AND(OR(3=7,3=12),3&gt;=$K389,3&lt;=IF($L389="",12,$L389)),$J389,0),IF(AND(3&gt;=$K389,3&lt;=IF($L389="",12,$L389),MOD(3-$K389,$N389)=0),$J389,0)))</f>
        <v>0</v>
      </c>
      <c r="R389" s="19" t="n">
        <f aca="false">IF(OR($M389="",$M389="ERR",$J389="",$K389="",$N389=""),0,IF($N389=0,IF(AND(OR(4=7,4=12),4&gt;=$K389,4&lt;=IF($L389="",12,$L389)),$J389,0),IF(AND(4&gt;=$K389,4&lt;=IF($L389="",12,$L389),MOD(4-$K389,$N389)=0),$J389,0)))</f>
        <v>0</v>
      </c>
      <c r="S389" s="19" t="n">
        <f aca="false">IF(OR($M389="",$M389="ERR",$J389="",$K389="",$N389=""),0,IF($N389=0,IF(AND(OR(5=7,5=12),5&gt;=$K389,5&lt;=IF($L389="",12,$L389)),$J389,0),IF(AND(5&gt;=$K389,5&lt;=IF($L389="",12,$L389),MOD(5-$K389,$N389)=0),$J389,0)))</f>
        <v>0</v>
      </c>
      <c r="T389" s="19" t="n">
        <f aca="false">IF(OR($M389="",$M389="ERR",$J389="",$K389="",$N389=""),0,IF($N389=0,IF(AND(OR(6=7,6=12),6&gt;=$K389,6&lt;=IF($L389="",12,$L389)),$J389,0),IF(AND(6&gt;=$K389,6&lt;=IF($L389="",12,$L389),MOD(6-$K389,$N389)=0),$J389,0)))</f>
        <v>0</v>
      </c>
      <c r="U389" s="19" t="n">
        <f aca="false">IF(OR($M389="",$M389="ERR",$J389="",$K389="",$N389=""),0,IF($N389=0,IF(AND(OR(7=7,7=12),7&gt;=$K389,7&lt;=IF($L389="",12,$L389)),$J389,0),IF(AND(7&gt;=$K389,7&lt;=IF($L389="",12,$L389),MOD(7-$K389,$N389)=0),$J389,0)))</f>
        <v>0</v>
      </c>
      <c r="V389" s="19" t="n">
        <f aca="false">IF(OR($M389="",$M389="ERR",$J389="",$K389="",$N389=""),0,IF($N389=0,IF(AND(OR(8=7,8=12),8&gt;=$K389,8&lt;=IF($L389="",12,$L389)),$J389,0),IF(AND(8&gt;=$K389,8&lt;=IF($L389="",12,$L389),MOD(8-$K389,$N389)=0),$J389,0)))</f>
        <v>0</v>
      </c>
      <c r="W389" s="19" t="n">
        <f aca="false">IF(OR($M389="",$M389="ERR",$J389="",$K389="",$N389=""),0,IF($N389=0,IF(AND(OR(9=7,9=12),9&gt;=$K389,9&lt;=IF($L389="",12,$L389)),$J389,0),IF(AND(9&gt;=$K389,9&lt;=IF($L389="",12,$L389),MOD(9-$K389,$N389)=0),$J389,0)))</f>
        <v>0</v>
      </c>
      <c r="X389" s="19" t="n">
        <f aca="false">IF(OR($M389="",$M389="ERR",$J389="",$K389="",$N389=""),0,IF($N389=0,IF(AND(OR(10=7,10=12),10&gt;=$K389,10&lt;=IF($L389="",12,$L389)),$J389,0),IF(AND(10&gt;=$K389,10&lt;=IF($L389="",12,$L389),MOD(10-$K389,$N389)=0),$J389,0)))</f>
        <v>0</v>
      </c>
      <c r="Y389" s="19" t="n">
        <f aca="false">IF(OR($M389="",$M389="ERR",$J389="",$K389="",$N389=""),0,IF($N389=0,IF(AND(OR(11=7,11=12),11&gt;=$K389,11&lt;=IF($L389="",12,$L389)),$J389,0),IF(AND(11&gt;=$K389,11&lt;=IF($L389="",12,$L389),MOD(11-$K389,$N389)=0),$J389,0)))</f>
        <v>0</v>
      </c>
      <c r="Z389" s="19" t="n">
        <f aca="false">IF(OR($M389="",$M389="ERR",$J389="",$K389="",$N389=""),0,IF($N389=0,IF(AND(OR(12=7,12=12),12&gt;=$K389,12&lt;=IF($L389="",12,$L389)),$J389,0),IF(AND(12&gt;=$K389,12&lt;=IF($L389="",12,$L389),MOD(12-$K389,$N389)=0),$J389,0)))</f>
        <v>0</v>
      </c>
      <c r="AA389" s="36" t="n">
        <f aca="false">SUM(O389:Z389)</f>
        <v>0</v>
      </c>
      <c r="AB389" s="15" t="str">
        <f aca="false">IF(AND($B389="",$D389="",$J389=""),"",IF($B389="","Falta código",IF(ISNA(MATCH($B389,LST_COD,0)),"Código no registrado en Trabajadores",IF($E389="","Concepto no está en el catálogo",IF($M389="ERR","Retención de otro empleador: Origen = Otro empleador",IF(OR($J389="",$K389=""),"Falta monto o mes",IF(OR($K389&lt;1,$K389&gt;12),"Mes inicio inválido",IF(AND($L389&lt;&gt;"",OR($L389&lt;$K389,$L389&gt;12)),"Mes fin inválido",IF($N389="","Falta frecuencia",IF(AND($G389&lt;&gt;"Otro empleador",SUMPRODUCT(($O389:$Z389&lt;&gt;0)*(((COLUMN($O389:$Z389)-14)&lt;INDEX(Trabajadores!$M$6:$M$105,MATCH($B389,LST_COD,0)))+((COLUMN($O389:$Z389)-14)&gt;INDEX(Trabajadores!$N$6:$N$105,MATCH($B389,LST_COD,0)))))&gt;0),"Aviso: hay meses fuera del periodo laboral","OK"))))))))))</f>
        <v/>
      </c>
    </row>
    <row r="390" customFormat="false" ht="15" hidden="false" customHeight="false" outlineLevel="0" collapsed="false">
      <c r="A390" s="23" t="n">
        <v>385</v>
      </c>
      <c r="B390" s="7"/>
      <c r="C390" s="35" t="str">
        <f aca="false">IF($B390="","",IFERROR(INDEX(Trabajadores!$D$6:$D$105,MATCH($B390,LST_COD,0)),"¿Código?"))</f>
        <v/>
      </c>
      <c r="D390" s="30"/>
      <c r="E390" s="9" t="str">
        <f aca="false">IF($D390="","",IFERROR(VLOOKUP($D390,CONC_TABLA,2,FALSE()),""))</f>
        <v/>
      </c>
      <c r="F390" s="9" t="str">
        <f aca="false">IF($D390="","",IFERROR(VLOOKUP($D390,CONC_TABLA,3,FALSE()),""))</f>
        <v/>
      </c>
      <c r="G390" s="30"/>
      <c r="H390" s="30"/>
      <c r="I390" s="30"/>
      <c r="J390" s="29"/>
      <c r="K390" s="28"/>
      <c r="L390" s="28"/>
      <c r="M390" s="9" t="str">
        <f aca="false">IF(OR($B390="",$E390=""),"",IF($E390="INA","INA",IF($G390="Otro empleador",IF($E390="RET","RETO",IF($E390="ORD","OTO","OTX")),IF($E390="RET","ERR",$E390))))</f>
        <v/>
      </c>
      <c r="N390" s="9" t="str">
        <f aca="false">IF($I390="","",IFERROR(VLOOKUP($I390,FREC_TABLA,2,FALSE()),""))</f>
        <v/>
      </c>
      <c r="O390" s="19" t="n">
        <f aca="false">IF(OR($M390="",$M390="ERR",$J390="",$K390="",$N390=""),0,IF($N390=0,IF(AND(OR(1=7,1=12),1&gt;=$K390,1&lt;=IF($L390="",12,$L390)),$J390,0),IF(AND(1&gt;=$K390,1&lt;=IF($L390="",12,$L390),MOD(1-$K390,$N390)=0),$J390,0)))</f>
        <v>0</v>
      </c>
      <c r="P390" s="19" t="n">
        <f aca="false">IF(OR($M390="",$M390="ERR",$J390="",$K390="",$N390=""),0,IF($N390=0,IF(AND(OR(2=7,2=12),2&gt;=$K390,2&lt;=IF($L390="",12,$L390)),$J390,0),IF(AND(2&gt;=$K390,2&lt;=IF($L390="",12,$L390),MOD(2-$K390,$N390)=0),$J390,0)))</f>
        <v>0</v>
      </c>
      <c r="Q390" s="19" t="n">
        <f aca="false">IF(OR($M390="",$M390="ERR",$J390="",$K390="",$N390=""),0,IF($N390=0,IF(AND(OR(3=7,3=12),3&gt;=$K390,3&lt;=IF($L390="",12,$L390)),$J390,0),IF(AND(3&gt;=$K390,3&lt;=IF($L390="",12,$L390),MOD(3-$K390,$N390)=0),$J390,0)))</f>
        <v>0</v>
      </c>
      <c r="R390" s="19" t="n">
        <f aca="false">IF(OR($M390="",$M390="ERR",$J390="",$K390="",$N390=""),0,IF($N390=0,IF(AND(OR(4=7,4=12),4&gt;=$K390,4&lt;=IF($L390="",12,$L390)),$J390,0),IF(AND(4&gt;=$K390,4&lt;=IF($L390="",12,$L390),MOD(4-$K390,$N390)=0),$J390,0)))</f>
        <v>0</v>
      </c>
      <c r="S390" s="19" t="n">
        <f aca="false">IF(OR($M390="",$M390="ERR",$J390="",$K390="",$N390=""),0,IF($N390=0,IF(AND(OR(5=7,5=12),5&gt;=$K390,5&lt;=IF($L390="",12,$L390)),$J390,0),IF(AND(5&gt;=$K390,5&lt;=IF($L390="",12,$L390),MOD(5-$K390,$N390)=0),$J390,0)))</f>
        <v>0</v>
      </c>
      <c r="T390" s="19" t="n">
        <f aca="false">IF(OR($M390="",$M390="ERR",$J390="",$K390="",$N390=""),0,IF($N390=0,IF(AND(OR(6=7,6=12),6&gt;=$K390,6&lt;=IF($L390="",12,$L390)),$J390,0),IF(AND(6&gt;=$K390,6&lt;=IF($L390="",12,$L390),MOD(6-$K390,$N390)=0),$J390,0)))</f>
        <v>0</v>
      </c>
      <c r="U390" s="19" t="n">
        <f aca="false">IF(OR($M390="",$M390="ERR",$J390="",$K390="",$N390=""),0,IF($N390=0,IF(AND(OR(7=7,7=12),7&gt;=$K390,7&lt;=IF($L390="",12,$L390)),$J390,0),IF(AND(7&gt;=$K390,7&lt;=IF($L390="",12,$L390),MOD(7-$K390,$N390)=0),$J390,0)))</f>
        <v>0</v>
      </c>
      <c r="V390" s="19" t="n">
        <f aca="false">IF(OR($M390="",$M390="ERR",$J390="",$K390="",$N390=""),0,IF($N390=0,IF(AND(OR(8=7,8=12),8&gt;=$K390,8&lt;=IF($L390="",12,$L390)),$J390,0),IF(AND(8&gt;=$K390,8&lt;=IF($L390="",12,$L390),MOD(8-$K390,$N390)=0),$J390,0)))</f>
        <v>0</v>
      </c>
      <c r="W390" s="19" t="n">
        <f aca="false">IF(OR($M390="",$M390="ERR",$J390="",$K390="",$N390=""),0,IF($N390=0,IF(AND(OR(9=7,9=12),9&gt;=$K390,9&lt;=IF($L390="",12,$L390)),$J390,0),IF(AND(9&gt;=$K390,9&lt;=IF($L390="",12,$L390),MOD(9-$K390,$N390)=0),$J390,0)))</f>
        <v>0</v>
      </c>
      <c r="X390" s="19" t="n">
        <f aca="false">IF(OR($M390="",$M390="ERR",$J390="",$K390="",$N390=""),0,IF($N390=0,IF(AND(OR(10=7,10=12),10&gt;=$K390,10&lt;=IF($L390="",12,$L390)),$J390,0),IF(AND(10&gt;=$K390,10&lt;=IF($L390="",12,$L390),MOD(10-$K390,$N390)=0),$J390,0)))</f>
        <v>0</v>
      </c>
      <c r="Y390" s="19" t="n">
        <f aca="false">IF(OR($M390="",$M390="ERR",$J390="",$K390="",$N390=""),0,IF($N390=0,IF(AND(OR(11=7,11=12),11&gt;=$K390,11&lt;=IF($L390="",12,$L390)),$J390,0),IF(AND(11&gt;=$K390,11&lt;=IF($L390="",12,$L390),MOD(11-$K390,$N390)=0),$J390,0)))</f>
        <v>0</v>
      </c>
      <c r="Z390" s="19" t="n">
        <f aca="false">IF(OR($M390="",$M390="ERR",$J390="",$K390="",$N390=""),0,IF($N390=0,IF(AND(OR(12=7,12=12),12&gt;=$K390,12&lt;=IF($L390="",12,$L390)),$J390,0),IF(AND(12&gt;=$K390,12&lt;=IF($L390="",12,$L390),MOD(12-$K390,$N390)=0),$J390,0)))</f>
        <v>0</v>
      </c>
      <c r="AA390" s="36" t="n">
        <f aca="false">SUM(O390:Z390)</f>
        <v>0</v>
      </c>
      <c r="AB390" s="15" t="str">
        <f aca="false">IF(AND($B390="",$D390="",$J390=""),"",IF($B390="","Falta código",IF(ISNA(MATCH($B390,LST_COD,0)),"Código no registrado en Trabajadores",IF($E390="","Concepto no está en el catálogo",IF($M390="ERR","Retención de otro empleador: Origen = Otro empleador",IF(OR($J390="",$K390=""),"Falta monto o mes",IF(OR($K390&lt;1,$K390&gt;12),"Mes inicio inválido",IF(AND($L390&lt;&gt;"",OR($L390&lt;$K390,$L390&gt;12)),"Mes fin inválido",IF($N390="","Falta frecuencia",IF(AND($G390&lt;&gt;"Otro empleador",SUMPRODUCT(($O390:$Z390&lt;&gt;0)*(((COLUMN($O390:$Z390)-14)&lt;INDEX(Trabajadores!$M$6:$M$105,MATCH($B390,LST_COD,0)))+((COLUMN($O390:$Z390)-14)&gt;INDEX(Trabajadores!$N$6:$N$105,MATCH($B390,LST_COD,0)))))&gt;0),"Aviso: hay meses fuera del periodo laboral","OK"))))))))))</f>
        <v/>
      </c>
    </row>
    <row r="391" customFormat="false" ht="15" hidden="false" customHeight="false" outlineLevel="0" collapsed="false">
      <c r="A391" s="23" t="n">
        <v>386</v>
      </c>
      <c r="B391" s="7"/>
      <c r="C391" s="35" t="str">
        <f aca="false">IF($B391="","",IFERROR(INDEX(Trabajadores!$D$6:$D$105,MATCH($B391,LST_COD,0)),"¿Código?"))</f>
        <v/>
      </c>
      <c r="D391" s="30"/>
      <c r="E391" s="9" t="str">
        <f aca="false">IF($D391="","",IFERROR(VLOOKUP($D391,CONC_TABLA,2,FALSE()),""))</f>
        <v/>
      </c>
      <c r="F391" s="9" t="str">
        <f aca="false">IF($D391="","",IFERROR(VLOOKUP($D391,CONC_TABLA,3,FALSE()),""))</f>
        <v/>
      </c>
      <c r="G391" s="30"/>
      <c r="H391" s="30"/>
      <c r="I391" s="30"/>
      <c r="J391" s="29"/>
      <c r="K391" s="28"/>
      <c r="L391" s="28"/>
      <c r="M391" s="9" t="str">
        <f aca="false">IF(OR($B391="",$E391=""),"",IF($E391="INA","INA",IF($G391="Otro empleador",IF($E391="RET","RETO",IF($E391="ORD","OTO","OTX")),IF($E391="RET","ERR",$E391))))</f>
        <v/>
      </c>
      <c r="N391" s="9" t="str">
        <f aca="false">IF($I391="","",IFERROR(VLOOKUP($I391,FREC_TABLA,2,FALSE()),""))</f>
        <v/>
      </c>
      <c r="O391" s="19" t="n">
        <f aca="false">IF(OR($M391="",$M391="ERR",$J391="",$K391="",$N391=""),0,IF($N391=0,IF(AND(OR(1=7,1=12),1&gt;=$K391,1&lt;=IF($L391="",12,$L391)),$J391,0),IF(AND(1&gt;=$K391,1&lt;=IF($L391="",12,$L391),MOD(1-$K391,$N391)=0),$J391,0)))</f>
        <v>0</v>
      </c>
      <c r="P391" s="19" t="n">
        <f aca="false">IF(OR($M391="",$M391="ERR",$J391="",$K391="",$N391=""),0,IF($N391=0,IF(AND(OR(2=7,2=12),2&gt;=$K391,2&lt;=IF($L391="",12,$L391)),$J391,0),IF(AND(2&gt;=$K391,2&lt;=IF($L391="",12,$L391),MOD(2-$K391,$N391)=0),$J391,0)))</f>
        <v>0</v>
      </c>
      <c r="Q391" s="19" t="n">
        <f aca="false">IF(OR($M391="",$M391="ERR",$J391="",$K391="",$N391=""),0,IF($N391=0,IF(AND(OR(3=7,3=12),3&gt;=$K391,3&lt;=IF($L391="",12,$L391)),$J391,0),IF(AND(3&gt;=$K391,3&lt;=IF($L391="",12,$L391),MOD(3-$K391,$N391)=0),$J391,0)))</f>
        <v>0</v>
      </c>
      <c r="R391" s="19" t="n">
        <f aca="false">IF(OR($M391="",$M391="ERR",$J391="",$K391="",$N391=""),0,IF($N391=0,IF(AND(OR(4=7,4=12),4&gt;=$K391,4&lt;=IF($L391="",12,$L391)),$J391,0),IF(AND(4&gt;=$K391,4&lt;=IF($L391="",12,$L391),MOD(4-$K391,$N391)=0),$J391,0)))</f>
        <v>0</v>
      </c>
      <c r="S391" s="19" t="n">
        <f aca="false">IF(OR($M391="",$M391="ERR",$J391="",$K391="",$N391=""),0,IF($N391=0,IF(AND(OR(5=7,5=12),5&gt;=$K391,5&lt;=IF($L391="",12,$L391)),$J391,0),IF(AND(5&gt;=$K391,5&lt;=IF($L391="",12,$L391),MOD(5-$K391,$N391)=0),$J391,0)))</f>
        <v>0</v>
      </c>
      <c r="T391" s="19" t="n">
        <f aca="false">IF(OR($M391="",$M391="ERR",$J391="",$K391="",$N391=""),0,IF($N391=0,IF(AND(OR(6=7,6=12),6&gt;=$K391,6&lt;=IF($L391="",12,$L391)),$J391,0),IF(AND(6&gt;=$K391,6&lt;=IF($L391="",12,$L391),MOD(6-$K391,$N391)=0),$J391,0)))</f>
        <v>0</v>
      </c>
      <c r="U391" s="19" t="n">
        <f aca="false">IF(OR($M391="",$M391="ERR",$J391="",$K391="",$N391=""),0,IF($N391=0,IF(AND(OR(7=7,7=12),7&gt;=$K391,7&lt;=IF($L391="",12,$L391)),$J391,0),IF(AND(7&gt;=$K391,7&lt;=IF($L391="",12,$L391),MOD(7-$K391,$N391)=0),$J391,0)))</f>
        <v>0</v>
      </c>
      <c r="V391" s="19" t="n">
        <f aca="false">IF(OR($M391="",$M391="ERR",$J391="",$K391="",$N391=""),0,IF($N391=0,IF(AND(OR(8=7,8=12),8&gt;=$K391,8&lt;=IF($L391="",12,$L391)),$J391,0),IF(AND(8&gt;=$K391,8&lt;=IF($L391="",12,$L391),MOD(8-$K391,$N391)=0),$J391,0)))</f>
        <v>0</v>
      </c>
      <c r="W391" s="19" t="n">
        <f aca="false">IF(OR($M391="",$M391="ERR",$J391="",$K391="",$N391=""),0,IF($N391=0,IF(AND(OR(9=7,9=12),9&gt;=$K391,9&lt;=IF($L391="",12,$L391)),$J391,0),IF(AND(9&gt;=$K391,9&lt;=IF($L391="",12,$L391),MOD(9-$K391,$N391)=0),$J391,0)))</f>
        <v>0</v>
      </c>
      <c r="X391" s="19" t="n">
        <f aca="false">IF(OR($M391="",$M391="ERR",$J391="",$K391="",$N391=""),0,IF($N391=0,IF(AND(OR(10=7,10=12),10&gt;=$K391,10&lt;=IF($L391="",12,$L391)),$J391,0),IF(AND(10&gt;=$K391,10&lt;=IF($L391="",12,$L391),MOD(10-$K391,$N391)=0),$J391,0)))</f>
        <v>0</v>
      </c>
      <c r="Y391" s="19" t="n">
        <f aca="false">IF(OR($M391="",$M391="ERR",$J391="",$K391="",$N391=""),0,IF($N391=0,IF(AND(OR(11=7,11=12),11&gt;=$K391,11&lt;=IF($L391="",12,$L391)),$J391,0),IF(AND(11&gt;=$K391,11&lt;=IF($L391="",12,$L391),MOD(11-$K391,$N391)=0),$J391,0)))</f>
        <v>0</v>
      </c>
      <c r="Z391" s="19" t="n">
        <f aca="false">IF(OR($M391="",$M391="ERR",$J391="",$K391="",$N391=""),0,IF($N391=0,IF(AND(OR(12=7,12=12),12&gt;=$K391,12&lt;=IF($L391="",12,$L391)),$J391,0),IF(AND(12&gt;=$K391,12&lt;=IF($L391="",12,$L391),MOD(12-$K391,$N391)=0),$J391,0)))</f>
        <v>0</v>
      </c>
      <c r="AA391" s="36" t="n">
        <f aca="false">SUM(O391:Z391)</f>
        <v>0</v>
      </c>
      <c r="AB391" s="15" t="str">
        <f aca="false">IF(AND($B391="",$D391="",$J391=""),"",IF($B391="","Falta código",IF(ISNA(MATCH($B391,LST_COD,0)),"Código no registrado en Trabajadores",IF($E391="","Concepto no está en el catálogo",IF($M391="ERR","Retención de otro empleador: Origen = Otro empleador",IF(OR($J391="",$K391=""),"Falta monto o mes",IF(OR($K391&lt;1,$K391&gt;12),"Mes inicio inválido",IF(AND($L391&lt;&gt;"",OR($L391&lt;$K391,$L391&gt;12)),"Mes fin inválido",IF($N391="","Falta frecuencia",IF(AND($G391&lt;&gt;"Otro empleador",SUMPRODUCT(($O391:$Z391&lt;&gt;0)*(((COLUMN($O391:$Z391)-14)&lt;INDEX(Trabajadores!$M$6:$M$105,MATCH($B391,LST_COD,0)))+((COLUMN($O391:$Z391)-14)&gt;INDEX(Trabajadores!$N$6:$N$105,MATCH($B391,LST_COD,0)))))&gt;0),"Aviso: hay meses fuera del periodo laboral","OK"))))))))))</f>
        <v/>
      </c>
    </row>
    <row r="392" customFormat="false" ht="15" hidden="false" customHeight="false" outlineLevel="0" collapsed="false">
      <c r="A392" s="23" t="n">
        <v>387</v>
      </c>
      <c r="B392" s="7"/>
      <c r="C392" s="35" t="str">
        <f aca="false">IF($B392="","",IFERROR(INDEX(Trabajadores!$D$6:$D$105,MATCH($B392,LST_COD,0)),"¿Código?"))</f>
        <v/>
      </c>
      <c r="D392" s="30"/>
      <c r="E392" s="9" t="str">
        <f aca="false">IF($D392="","",IFERROR(VLOOKUP($D392,CONC_TABLA,2,FALSE()),""))</f>
        <v/>
      </c>
      <c r="F392" s="9" t="str">
        <f aca="false">IF($D392="","",IFERROR(VLOOKUP($D392,CONC_TABLA,3,FALSE()),""))</f>
        <v/>
      </c>
      <c r="G392" s="30"/>
      <c r="H392" s="30"/>
      <c r="I392" s="30"/>
      <c r="J392" s="29"/>
      <c r="K392" s="28"/>
      <c r="L392" s="28"/>
      <c r="M392" s="9" t="str">
        <f aca="false">IF(OR($B392="",$E392=""),"",IF($E392="INA","INA",IF($G392="Otro empleador",IF($E392="RET","RETO",IF($E392="ORD","OTO","OTX")),IF($E392="RET","ERR",$E392))))</f>
        <v/>
      </c>
      <c r="N392" s="9" t="str">
        <f aca="false">IF($I392="","",IFERROR(VLOOKUP($I392,FREC_TABLA,2,FALSE()),""))</f>
        <v/>
      </c>
      <c r="O392" s="19" t="n">
        <f aca="false">IF(OR($M392="",$M392="ERR",$J392="",$K392="",$N392=""),0,IF($N392=0,IF(AND(OR(1=7,1=12),1&gt;=$K392,1&lt;=IF($L392="",12,$L392)),$J392,0),IF(AND(1&gt;=$K392,1&lt;=IF($L392="",12,$L392),MOD(1-$K392,$N392)=0),$J392,0)))</f>
        <v>0</v>
      </c>
      <c r="P392" s="19" t="n">
        <f aca="false">IF(OR($M392="",$M392="ERR",$J392="",$K392="",$N392=""),0,IF($N392=0,IF(AND(OR(2=7,2=12),2&gt;=$K392,2&lt;=IF($L392="",12,$L392)),$J392,0),IF(AND(2&gt;=$K392,2&lt;=IF($L392="",12,$L392),MOD(2-$K392,$N392)=0),$J392,0)))</f>
        <v>0</v>
      </c>
      <c r="Q392" s="19" t="n">
        <f aca="false">IF(OR($M392="",$M392="ERR",$J392="",$K392="",$N392=""),0,IF($N392=0,IF(AND(OR(3=7,3=12),3&gt;=$K392,3&lt;=IF($L392="",12,$L392)),$J392,0),IF(AND(3&gt;=$K392,3&lt;=IF($L392="",12,$L392),MOD(3-$K392,$N392)=0),$J392,0)))</f>
        <v>0</v>
      </c>
      <c r="R392" s="19" t="n">
        <f aca="false">IF(OR($M392="",$M392="ERR",$J392="",$K392="",$N392=""),0,IF($N392=0,IF(AND(OR(4=7,4=12),4&gt;=$K392,4&lt;=IF($L392="",12,$L392)),$J392,0),IF(AND(4&gt;=$K392,4&lt;=IF($L392="",12,$L392),MOD(4-$K392,$N392)=0),$J392,0)))</f>
        <v>0</v>
      </c>
      <c r="S392" s="19" t="n">
        <f aca="false">IF(OR($M392="",$M392="ERR",$J392="",$K392="",$N392=""),0,IF($N392=0,IF(AND(OR(5=7,5=12),5&gt;=$K392,5&lt;=IF($L392="",12,$L392)),$J392,0),IF(AND(5&gt;=$K392,5&lt;=IF($L392="",12,$L392),MOD(5-$K392,$N392)=0),$J392,0)))</f>
        <v>0</v>
      </c>
      <c r="T392" s="19" t="n">
        <f aca="false">IF(OR($M392="",$M392="ERR",$J392="",$K392="",$N392=""),0,IF($N392=0,IF(AND(OR(6=7,6=12),6&gt;=$K392,6&lt;=IF($L392="",12,$L392)),$J392,0),IF(AND(6&gt;=$K392,6&lt;=IF($L392="",12,$L392),MOD(6-$K392,$N392)=0),$J392,0)))</f>
        <v>0</v>
      </c>
      <c r="U392" s="19" t="n">
        <f aca="false">IF(OR($M392="",$M392="ERR",$J392="",$K392="",$N392=""),0,IF($N392=0,IF(AND(OR(7=7,7=12),7&gt;=$K392,7&lt;=IF($L392="",12,$L392)),$J392,0),IF(AND(7&gt;=$K392,7&lt;=IF($L392="",12,$L392),MOD(7-$K392,$N392)=0),$J392,0)))</f>
        <v>0</v>
      </c>
      <c r="V392" s="19" t="n">
        <f aca="false">IF(OR($M392="",$M392="ERR",$J392="",$K392="",$N392=""),0,IF($N392=0,IF(AND(OR(8=7,8=12),8&gt;=$K392,8&lt;=IF($L392="",12,$L392)),$J392,0),IF(AND(8&gt;=$K392,8&lt;=IF($L392="",12,$L392),MOD(8-$K392,$N392)=0),$J392,0)))</f>
        <v>0</v>
      </c>
      <c r="W392" s="19" t="n">
        <f aca="false">IF(OR($M392="",$M392="ERR",$J392="",$K392="",$N392=""),0,IF($N392=0,IF(AND(OR(9=7,9=12),9&gt;=$K392,9&lt;=IF($L392="",12,$L392)),$J392,0),IF(AND(9&gt;=$K392,9&lt;=IF($L392="",12,$L392),MOD(9-$K392,$N392)=0),$J392,0)))</f>
        <v>0</v>
      </c>
      <c r="X392" s="19" t="n">
        <f aca="false">IF(OR($M392="",$M392="ERR",$J392="",$K392="",$N392=""),0,IF($N392=0,IF(AND(OR(10=7,10=12),10&gt;=$K392,10&lt;=IF($L392="",12,$L392)),$J392,0),IF(AND(10&gt;=$K392,10&lt;=IF($L392="",12,$L392),MOD(10-$K392,$N392)=0),$J392,0)))</f>
        <v>0</v>
      </c>
      <c r="Y392" s="19" t="n">
        <f aca="false">IF(OR($M392="",$M392="ERR",$J392="",$K392="",$N392=""),0,IF($N392=0,IF(AND(OR(11=7,11=12),11&gt;=$K392,11&lt;=IF($L392="",12,$L392)),$J392,0),IF(AND(11&gt;=$K392,11&lt;=IF($L392="",12,$L392),MOD(11-$K392,$N392)=0),$J392,0)))</f>
        <v>0</v>
      </c>
      <c r="Z392" s="19" t="n">
        <f aca="false">IF(OR($M392="",$M392="ERR",$J392="",$K392="",$N392=""),0,IF($N392=0,IF(AND(OR(12=7,12=12),12&gt;=$K392,12&lt;=IF($L392="",12,$L392)),$J392,0),IF(AND(12&gt;=$K392,12&lt;=IF($L392="",12,$L392),MOD(12-$K392,$N392)=0),$J392,0)))</f>
        <v>0</v>
      </c>
      <c r="AA392" s="36" t="n">
        <f aca="false">SUM(O392:Z392)</f>
        <v>0</v>
      </c>
      <c r="AB392" s="15" t="str">
        <f aca="false">IF(AND($B392="",$D392="",$J392=""),"",IF($B392="","Falta código",IF(ISNA(MATCH($B392,LST_COD,0)),"Código no registrado en Trabajadores",IF($E392="","Concepto no está en el catálogo",IF($M392="ERR","Retención de otro empleador: Origen = Otro empleador",IF(OR($J392="",$K392=""),"Falta monto o mes",IF(OR($K392&lt;1,$K392&gt;12),"Mes inicio inválido",IF(AND($L392&lt;&gt;"",OR($L392&lt;$K392,$L392&gt;12)),"Mes fin inválido",IF($N392="","Falta frecuencia",IF(AND($G392&lt;&gt;"Otro empleador",SUMPRODUCT(($O392:$Z392&lt;&gt;0)*(((COLUMN($O392:$Z392)-14)&lt;INDEX(Trabajadores!$M$6:$M$105,MATCH($B392,LST_COD,0)))+((COLUMN($O392:$Z392)-14)&gt;INDEX(Trabajadores!$N$6:$N$105,MATCH($B392,LST_COD,0)))))&gt;0),"Aviso: hay meses fuera del periodo laboral","OK"))))))))))</f>
        <v/>
      </c>
    </row>
    <row r="393" customFormat="false" ht="15" hidden="false" customHeight="false" outlineLevel="0" collapsed="false">
      <c r="A393" s="23" t="n">
        <v>388</v>
      </c>
      <c r="B393" s="7"/>
      <c r="C393" s="35" t="str">
        <f aca="false">IF($B393="","",IFERROR(INDEX(Trabajadores!$D$6:$D$105,MATCH($B393,LST_COD,0)),"¿Código?"))</f>
        <v/>
      </c>
      <c r="D393" s="30"/>
      <c r="E393" s="9" t="str">
        <f aca="false">IF($D393="","",IFERROR(VLOOKUP($D393,CONC_TABLA,2,FALSE()),""))</f>
        <v/>
      </c>
      <c r="F393" s="9" t="str">
        <f aca="false">IF($D393="","",IFERROR(VLOOKUP($D393,CONC_TABLA,3,FALSE()),""))</f>
        <v/>
      </c>
      <c r="G393" s="30"/>
      <c r="H393" s="30"/>
      <c r="I393" s="30"/>
      <c r="J393" s="29"/>
      <c r="K393" s="28"/>
      <c r="L393" s="28"/>
      <c r="M393" s="9" t="str">
        <f aca="false">IF(OR($B393="",$E393=""),"",IF($E393="INA","INA",IF($G393="Otro empleador",IF($E393="RET","RETO",IF($E393="ORD","OTO","OTX")),IF($E393="RET","ERR",$E393))))</f>
        <v/>
      </c>
      <c r="N393" s="9" t="str">
        <f aca="false">IF($I393="","",IFERROR(VLOOKUP($I393,FREC_TABLA,2,FALSE()),""))</f>
        <v/>
      </c>
      <c r="O393" s="19" t="n">
        <f aca="false">IF(OR($M393="",$M393="ERR",$J393="",$K393="",$N393=""),0,IF($N393=0,IF(AND(OR(1=7,1=12),1&gt;=$K393,1&lt;=IF($L393="",12,$L393)),$J393,0),IF(AND(1&gt;=$K393,1&lt;=IF($L393="",12,$L393),MOD(1-$K393,$N393)=0),$J393,0)))</f>
        <v>0</v>
      </c>
      <c r="P393" s="19" t="n">
        <f aca="false">IF(OR($M393="",$M393="ERR",$J393="",$K393="",$N393=""),0,IF($N393=0,IF(AND(OR(2=7,2=12),2&gt;=$K393,2&lt;=IF($L393="",12,$L393)),$J393,0),IF(AND(2&gt;=$K393,2&lt;=IF($L393="",12,$L393),MOD(2-$K393,$N393)=0),$J393,0)))</f>
        <v>0</v>
      </c>
      <c r="Q393" s="19" t="n">
        <f aca="false">IF(OR($M393="",$M393="ERR",$J393="",$K393="",$N393=""),0,IF($N393=0,IF(AND(OR(3=7,3=12),3&gt;=$K393,3&lt;=IF($L393="",12,$L393)),$J393,0),IF(AND(3&gt;=$K393,3&lt;=IF($L393="",12,$L393),MOD(3-$K393,$N393)=0),$J393,0)))</f>
        <v>0</v>
      </c>
      <c r="R393" s="19" t="n">
        <f aca="false">IF(OR($M393="",$M393="ERR",$J393="",$K393="",$N393=""),0,IF($N393=0,IF(AND(OR(4=7,4=12),4&gt;=$K393,4&lt;=IF($L393="",12,$L393)),$J393,0),IF(AND(4&gt;=$K393,4&lt;=IF($L393="",12,$L393),MOD(4-$K393,$N393)=0),$J393,0)))</f>
        <v>0</v>
      </c>
      <c r="S393" s="19" t="n">
        <f aca="false">IF(OR($M393="",$M393="ERR",$J393="",$K393="",$N393=""),0,IF($N393=0,IF(AND(OR(5=7,5=12),5&gt;=$K393,5&lt;=IF($L393="",12,$L393)),$J393,0),IF(AND(5&gt;=$K393,5&lt;=IF($L393="",12,$L393),MOD(5-$K393,$N393)=0),$J393,0)))</f>
        <v>0</v>
      </c>
      <c r="T393" s="19" t="n">
        <f aca="false">IF(OR($M393="",$M393="ERR",$J393="",$K393="",$N393=""),0,IF($N393=0,IF(AND(OR(6=7,6=12),6&gt;=$K393,6&lt;=IF($L393="",12,$L393)),$J393,0),IF(AND(6&gt;=$K393,6&lt;=IF($L393="",12,$L393),MOD(6-$K393,$N393)=0),$J393,0)))</f>
        <v>0</v>
      </c>
      <c r="U393" s="19" t="n">
        <f aca="false">IF(OR($M393="",$M393="ERR",$J393="",$K393="",$N393=""),0,IF($N393=0,IF(AND(OR(7=7,7=12),7&gt;=$K393,7&lt;=IF($L393="",12,$L393)),$J393,0),IF(AND(7&gt;=$K393,7&lt;=IF($L393="",12,$L393),MOD(7-$K393,$N393)=0),$J393,0)))</f>
        <v>0</v>
      </c>
      <c r="V393" s="19" t="n">
        <f aca="false">IF(OR($M393="",$M393="ERR",$J393="",$K393="",$N393=""),0,IF($N393=0,IF(AND(OR(8=7,8=12),8&gt;=$K393,8&lt;=IF($L393="",12,$L393)),$J393,0),IF(AND(8&gt;=$K393,8&lt;=IF($L393="",12,$L393),MOD(8-$K393,$N393)=0),$J393,0)))</f>
        <v>0</v>
      </c>
      <c r="W393" s="19" t="n">
        <f aca="false">IF(OR($M393="",$M393="ERR",$J393="",$K393="",$N393=""),0,IF($N393=0,IF(AND(OR(9=7,9=12),9&gt;=$K393,9&lt;=IF($L393="",12,$L393)),$J393,0),IF(AND(9&gt;=$K393,9&lt;=IF($L393="",12,$L393),MOD(9-$K393,$N393)=0),$J393,0)))</f>
        <v>0</v>
      </c>
      <c r="X393" s="19" t="n">
        <f aca="false">IF(OR($M393="",$M393="ERR",$J393="",$K393="",$N393=""),0,IF($N393=0,IF(AND(OR(10=7,10=12),10&gt;=$K393,10&lt;=IF($L393="",12,$L393)),$J393,0),IF(AND(10&gt;=$K393,10&lt;=IF($L393="",12,$L393),MOD(10-$K393,$N393)=0),$J393,0)))</f>
        <v>0</v>
      </c>
      <c r="Y393" s="19" t="n">
        <f aca="false">IF(OR($M393="",$M393="ERR",$J393="",$K393="",$N393=""),0,IF($N393=0,IF(AND(OR(11=7,11=12),11&gt;=$K393,11&lt;=IF($L393="",12,$L393)),$J393,0),IF(AND(11&gt;=$K393,11&lt;=IF($L393="",12,$L393),MOD(11-$K393,$N393)=0),$J393,0)))</f>
        <v>0</v>
      </c>
      <c r="Z393" s="19" t="n">
        <f aca="false">IF(OR($M393="",$M393="ERR",$J393="",$K393="",$N393=""),0,IF($N393=0,IF(AND(OR(12=7,12=12),12&gt;=$K393,12&lt;=IF($L393="",12,$L393)),$J393,0),IF(AND(12&gt;=$K393,12&lt;=IF($L393="",12,$L393),MOD(12-$K393,$N393)=0),$J393,0)))</f>
        <v>0</v>
      </c>
      <c r="AA393" s="36" t="n">
        <f aca="false">SUM(O393:Z393)</f>
        <v>0</v>
      </c>
      <c r="AB393" s="15" t="str">
        <f aca="false">IF(AND($B393="",$D393="",$J393=""),"",IF($B393="","Falta código",IF(ISNA(MATCH($B393,LST_COD,0)),"Código no registrado en Trabajadores",IF($E393="","Concepto no está en el catálogo",IF($M393="ERR","Retención de otro empleador: Origen = Otro empleador",IF(OR($J393="",$K393=""),"Falta monto o mes",IF(OR($K393&lt;1,$K393&gt;12),"Mes inicio inválido",IF(AND($L393&lt;&gt;"",OR($L393&lt;$K393,$L393&gt;12)),"Mes fin inválido",IF($N393="","Falta frecuencia",IF(AND($G393&lt;&gt;"Otro empleador",SUMPRODUCT(($O393:$Z393&lt;&gt;0)*(((COLUMN($O393:$Z393)-14)&lt;INDEX(Trabajadores!$M$6:$M$105,MATCH($B393,LST_COD,0)))+((COLUMN($O393:$Z393)-14)&gt;INDEX(Trabajadores!$N$6:$N$105,MATCH($B393,LST_COD,0)))))&gt;0),"Aviso: hay meses fuera del periodo laboral","OK"))))))))))</f>
        <v/>
      </c>
    </row>
    <row r="394" customFormat="false" ht="15" hidden="false" customHeight="false" outlineLevel="0" collapsed="false">
      <c r="A394" s="23" t="n">
        <v>389</v>
      </c>
      <c r="B394" s="7"/>
      <c r="C394" s="35" t="str">
        <f aca="false">IF($B394="","",IFERROR(INDEX(Trabajadores!$D$6:$D$105,MATCH($B394,LST_COD,0)),"¿Código?"))</f>
        <v/>
      </c>
      <c r="D394" s="30"/>
      <c r="E394" s="9" t="str">
        <f aca="false">IF($D394="","",IFERROR(VLOOKUP($D394,CONC_TABLA,2,FALSE()),""))</f>
        <v/>
      </c>
      <c r="F394" s="9" t="str">
        <f aca="false">IF($D394="","",IFERROR(VLOOKUP($D394,CONC_TABLA,3,FALSE()),""))</f>
        <v/>
      </c>
      <c r="G394" s="30"/>
      <c r="H394" s="30"/>
      <c r="I394" s="30"/>
      <c r="J394" s="29"/>
      <c r="K394" s="28"/>
      <c r="L394" s="28"/>
      <c r="M394" s="9" t="str">
        <f aca="false">IF(OR($B394="",$E394=""),"",IF($E394="INA","INA",IF($G394="Otro empleador",IF($E394="RET","RETO",IF($E394="ORD","OTO","OTX")),IF($E394="RET","ERR",$E394))))</f>
        <v/>
      </c>
      <c r="N394" s="9" t="str">
        <f aca="false">IF($I394="","",IFERROR(VLOOKUP($I394,FREC_TABLA,2,FALSE()),""))</f>
        <v/>
      </c>
      <c r="O394" s="19" t="n">
        <f aca="false">IF(OR($M394="",$M394="ERR",$J394="",$K394="",$N394=""),0,IF($N394=0,IF(AND(OR(1=7,1=12),1&gt;=$K394,1&lt;=IF($L394="",12,$L394)),$J394,0),IF(AND(1&gt;=$K394,1&lt;=IF($L394="",12,$L394),MOD(1-$K394,$N394)=0),$J394,0)))</f>
        <v>0</v>
      </c>
      <c r="P394" s="19" t="n">
        <f aca="false">IF(OR($M394="",$M394="ERR",$J394="",$K394="",$N394=""),0,IF($N394=0,IF(AND(OR(2=7,2=12),2&gt;=$K394,2&lt;=IF($L394="",12,$L394)),$J394,0),IF(AND(2&gt;=$K394,2&lt;=IF($L394="",12,$L394),MOD(2-$K394,$N394)=0),$J394,0)))</f>
        <v>0</v>
      </c>
      <c r="Q394" s="19" t="n">
        <f aca="false">IF(OR($M394="",$M394="ERR",$J394="",$K394="",$N394=""),0,IF($N394=0,IF(AND(OR(3=7,3=12),3&gt;=$K394,3&lt;=IF($L394="",12,$L394)),$J394,0),IF(AND(3&gt;=$K394,3&lt;=IF($L394="",12,$L394),MOD(3-$K394,$N394)=0),$J394,0)))</f>
        <v>0</v>
      </c>
      <c r="R394" s="19" t="n">
        <f aca="false">IF(OR($M394="",$M394="ERR",$J394="",$K394="",$N394=""),0,IF($N394=0,IF(AND(OR(4=7,4=12),4&gt;=$K394,4&lt;=IF($L394="",12,$L394)),$J394,0),IF(AND(4&gt;=$K394,4&lt;=IF($L394="",12,$L394),MOD(4-$K394,$N394)=0),$J394,0)))</f>
        <v>0</v>
      </c>
      <c r="S394" s="19" t="n">
        <f aca="false">IF(OR($M394="",$M394="ERR",$J394="",$K394="",$N394=""),0,IF($N394=0,IF(AND(OR(5=7,5=12),5&gt;=$K394,5&lt;=IF($L394="",12,$L394)),$J394,0),IF(AND(5&gt;=$K394,5&lt;=IF($L394="",12,$L394),MOD(5-$K394,$N394)=0),$J394,0)))</f>
        <v>0</v>
      </c>
      <c r="T394" s="19" t="n">
        <f aca="false">IF(OR($M394="",$M394="ERR",$J394="",$K394="",$N394=""),0,IF($N394=0,IF(AND(OR(6=7,6=12),6&gt;=$K394,6&lt;=IF($L394="",12,$L394)),$J394,0),IF(AND(6&gt;=$K394,6&lt;=IF($L394="",12,$L394),MOD(6-$K394,$N394)=0),$J394,0)))</f>
        <v>0</v>
      </c>
      <c r="U394" s="19" t="n">
        <f aca="false">IF(OR($M394="",$M394="ERR",$J394="",$K394="",$N394=""),0,IF($N394=0,IF(AND(OR(7=7,7=12),7&gt;=$K394,7&lt;=IF($L394="",12,$L394)),$J394,0),IF(AND(7&gt;=$K394,7&lt;=IF($L394="",12,$L394),MOD(7-$K394,$N394)=0),$J394,0)))</f>
        <v>0</v>
      </c>
      <c r="V394" s="19" t="n">
        <f aca="false">IF(OR($M394="",$M394="ERR",$J394="",$K394="",$N394=""),0,IF($N394=0,IF(AND(OR(8=7,8=12),8&gt;=$K394,8&lt;=IF($L394="",12,$L394)),$J394,0),IF(AND(8&gt;=$K394,8&lt;=IF($L394="",12,$L394),MOD(8-$K394,$N394)=0),$J394,0)))</f>
        <v>0</v>
      </c>
      <c r="W394" s="19" t="n">
        <f aca="false">IF(OR($M394="",$M394="ERR",$J394="",$K394="",$N394=""),0,IF($N394=0,IF(AND(OR(9=7,9=12),9&gt;=$K394,9&lt;=IF($L394="",12,$L394)),$J394,0),IF(AND(9&gt;=$K394,9&lt;=IF($L394="",12,$L394),MOD(9-$K394,$N394)=0),$J394,0)))</f>
        <v>0</v>
      </c>
      <c r="X394" s="19" t="n">
        <f aca="false">IF(OR($M394="",$M394="ERR",$J394="",$K394="",$N394=""),0,IF($N394=0,IF(AND(OR(10=7,10=12),10&gt;=$K394,10&lt;=IF($L394="",12,$L394)),$J394,0),IF(AND(10&gt;=$K394,10&lt;=IF($L394="",12,$L394),MOD(10-$K394,$N394)=0),$J394,0)))</f>
        <v>0</v>
      </c>
      <c r="Y394" s="19" t="n">
        <f aca="false">IF(OR($M394="",$M394="ERR",$J394="",$K394="",$N394=""),0,IF($N394=0,IF(AND(OR(11=7,11=12),11&gt;=$K394,11&lt;=IF($L394="",12,$L394)),$J394,0),IF(AND(11&gt;=$K394,11&lt;=IF($L394="",12,$L394),MOD(11-$K394,$N394)=0),$J394,0)))</f>
        <v>0</v>
      </c>
      <c r="Z394" s="19" t="n">
        <f aca="false">IF(OR($M394="",$M394="ERR",$J394="",$K394="",$N394=""),0,IF($N394=0,IF(AND(OR(12=7,12=12),12&gt;=$K394,12&lt;=IF($L394="",12,$L394)),$J394,0),IF(AND(12&gt;=$K394,12&lt;=IF($L394="",12,$L394),MOD(12-$K394,$N394)=0),$J394,0)))</f>
        <v>0</v>
      </c>
      <c r="AA394" s="36" t="n">
        <f aca="false">SUM(O394:Z394)</f>
        <v>0</v>
      </c>
      <c r="AB394" s="15" t="str">
        <f aca="false">IF(AND($B394="",$D394="",$J394=""),"",IF($B394="","Falta código",IF(ISNA(MATCH($B394,LST_COD,0)),"Código no registrado en Trabajadores",IF($E394="","Concepto no está en el catálogo",IF($M394="ERR","Retención de otro empleador: Origen = Otro empleador",IF(OR($J394="",$K394=""),"Falta monto o mes",IF(OR($K394&lt;1,$K394&gt;12),"Mes inicio inválido",IF(AND($L394&lt;&gt;"",OR($L394&lt;$K394,$L394&gt;12)),"Mes fin inválido",IF($N394="","Falta frecuencia",IF(AND($G394&lt;&gt;"Otro empleador",SUMPRODUCT(($O394:$Z394&lt;&gt;0)*(((COLUMN($O394:$Z394)-14)&lt;INDEX(Trabajadores!$M$6:$M$105,MATCH($B394,LST_COD,0)))+((COLUMN($O394:$Z394)-14)&gt;INDEX(Trabajadores!$N$6:$N$105,MATCH($B394,LST_COD,0)))))&gt;0),"Aviso: hay meses fuera del periodo laboral","OK"))))))))))</f>
        <v/>
      </c>
    </row>
    <row r="395" customFormat="false" ht="15" hidden="false" customHeight="false" outlineLevel="0" collapsed="false">
      <c r="A395" s="23" t="n">
        <v>390</v>
      </c>
      <c r="B395" s="7"/>
      <c r="C395" s="35" t="str">
        <f aca="false">IF($B395="","",IFERROR(INDEX(Trabajadores!$D$6:$D$105,MATCH($B395,LST_COD,0)),"¿Código?"))</f>
        <v/>
      </c>
      <c r="D395" s="30"/>
      <c r="E395" s="9" t="str">
        <f aca="false">IF($D395="","",IFERROR(VLOOKUP($D395,CONC_TABLA,2,FALSE()),""))</f>
        <v/>
      </c>
      <c r="F395" s="9" t="str">
        <f aca="false">IF($D395="","",IFERROR(VLOOKUP($D395,CONC_TABLA,3,FALSE()),""))</f>
        <v/>
      </c>
      <c r="G395" s="30"/>
      <c r="H395" s="30"/>
      <c r="I395" s="30"/>
      <c r="J395" s="29"/>
      <c r="K395" s="28"/>
      <c r="L395" s="28"/>
      <c r="M395" s="9" t="str">
        <f aca="false">IF(OR($B395="",$E395=""),"",IF($E395="INA","INA",IF($G395="Otro empleador",IF($E395="RET","RETO",IF($E395="ORD","OTO","OTX")),IF($E395="RET","ERR",$E395))))</f>
        <v/>
      </c>
      <c r="N395" s="9" t="str">
        <f aca="false">IF($I395="","",IFERROR(VLOOKUP($I395,FREC_TABLA,2,FALSE()),""))</f>
        <v/>
      </c>
      <c r="O395" s="19" t="n">
        <f aca="false">IF(OR($M395="",$M395="ERR",$J395="",$K395="",$N395=""),0,IF($N395=0,IF(AND(OR(1=7,1=12),1&gt;=$K395,1&lt;=IF($L395="",12,$L395)),$J395,0),IF(AND(1&gt;=$K395,1&lt;=IF($L395="",12,$L395),MOD(1-$K395,$N395)=0),$J395,0)))</f>
        <v>0</v>
      </c>
      <c r="P395" s="19" t="n">
        <f aca="false">IF(OR($M395="",$M395="ERR",$J395="",$K395="",$N395=""),0,IF($N395=0,IF(AND(OR(2=7,2=12),2&gt;=$K395,2&lt;=IF($L395="",12,$L395)),$J395,0),IF(AND(2&gt;=$K395,2&lt;=IF($L395="",12,$L395),MOD(2-$K395,$N395)=0),$J395,0)))</f>
        <v>0</v>
      </c>
      <c r="Q395" s="19" t="n">
        <f aca="false">IF(OR($M395="",$M395="ERR",$J395="",$K395="",$N395=""),0,IF($N395=0,IF(AND(OR(3=7,3=12),3&gt;=$K395,3&lt;=IF($L395="",12,$L395)),$J395,0),IF(AND(3&gt;=$K395,3&lt;=IF($L395="",12,$L395),MOD(3-$K395,$N395)=0),$J395,0)))</f>
        <v>0</v>
      </c>
      <c r="R395" s="19" t="n">
        <f aca="false">IF(OR($M395="",$M395="ERR",$J395="",$K395="",$N395=""),0,IF($N395=0,IF(AND(OR(4=7,4=12),4&gt;=$K395,4&lt;=IF($L395="",12,$L395)),$J395,0),IF(AND(4&gt;=$K395,4&lt;=IF($L395="",12,$L395),MOD(4-$K395,$N395)=0),$J395,0)))</f>
        <v>0</v>
      </c>
      <c r="S395" s="19" t="n">
        <f aca="false">IF(OR($M395="",$M395="ERR",$J395="",$K395="",$N395=""),0,IF($N395=0,IF(AND(OR(5=7,5=12),5&gt;=$K395,5&lt;=IF($L395="",12,$L395)),$J395,0),IF(AND(5&gt;=$K395,5&lt;=IF($L395="",12,$L395),MOD(5-$K395,$N395)=0),$J395,0)))</f>
        <v>0</v>
      </c>
      <c r="T395" s="19" t="n">
        <f aca="false">IF(OR($M395="",$M395="ERR",$J395="",$K395="",$N395=""),0,IF($N395=0,IF(AND(OR(6=7,6=12),6&gt;=$K395,6&lt;=IF($L395="",12,$L395)),$J395,0),IF(AND(6&gt;=$K395,6&lt;=IF($L395="",12,$L395),MOD(6-$K395,$N395)=0),$J395,0)))</f>
        <v>0</v>
      </c>
      <c r="U395" s="19" t="n">
        <f aca="false">IF(OR($M395="",$M395="ERR",$J395="",$K395="",$N395=""),0,IF($N395=0,IF(AND(OR(7=7,7=12),7&gt;=$K395,7&lt;=IF($L395="",12,$L395)),$J395,0),IF(AND(7&gt;=$K395,7&lt;=IF($L395="",12,$L395),MOD(7-$K395,$N395)=0),$J395,0)))</f>
        <v>0</v>
      </c>
      <c r="V395" s="19" t="n">
        <f aca="false">IF(OR($M395="",$M395="ERR",$J395="",$K395="",$N395=""),0,IF($N395=0,IF(AND(OR(8=7,8=12),8&gt;=$K395,8&lt;=IF($L395="",12,$L395)),$J395,0),IF(AND(8&gt;=$K395,8&lt;=IF($L395="",12,$L395),MOD(8-$K395,$N395)=0),$J395,0)))</f>
        <v>0</v>
      </c>
      <c r="W395" s="19" t="n">
        <f aca="false">IF(OR($M395="",$M395="ERR",$J395="",$K395="",$N395=""),0,IF($N395=0,IF(AND(OR(9=7,9=12),9&gt;=$K395,9&lt;=IF($L395="",12,$L395)),$J395,0),IF(AND(9&gt;=$K395,9&lt;=IF($L395="",12,$L395),MOD(9-$K395,$N395)=0),$J395,0)))</f>
        <v>0</v>
      </c>
      <c r="X395" s="19" t="n">
        <f aca="false">IF(OR($M395="",$M395="ERR",$J395="",$K395="",$N395=""),0,IF($N395=0,IF(AND(OR(10=7,10=12),10&gt;=$K395,10&lt;=IF($L395="",12,$L395)),$J395,0),IF(AND(10&gt;=$K395,10&lt;=IF($L395="",12,$L395),MOD(10-$K395,$N395)=0),$J395,0)))</f>
        <v>0</v>
      </c>
      <c r="Y395" s="19" t="n">
        <f aca="false">IF(OR($M395="",$M395="ERR",$J395="",$K395="",$N395=""),0,IF($N395=0,IF(AND(OR(11=7,11=12),11&gt;=$K395,11&lt;=IF($L395="",12,$L395)),$J395,0),IF(AND(11&gt;=$K395,11&lt;=IF($L395="",12,$L395),MOD(11-$K395,$N395)=0),$J395,0)))</f>
        <v>0</v>
      </c>
      <c r="Z395" s="19" t="n">
        <f aca="false">IF(OR($M395="",$M395="ERR",$J395="",$K395="",$N395=""),0,IF($N395=0,IF(AND(OR(12=7,12=12),12&gt;=$K395,12&lt;=IF($L395="",12,$L395)),$J395,0),IF(AND(12&gt;=$K395,12&lt;=IF($L395="",12,$L395),MOD(12-$K395,$N395)=0),$J395,0)))</f>
        <v>0</v>
      </c>
      <c r="AA395" s="36" t="n">
        <f aca="false">SUM(O395:Z395)</f>
        <v>0</v>
      </c>
      <c r="AB395" s="15" t="str">
        <f aca="false">IF(AND($B395="",$D395="",$J395=""),"",IF($B395="","Falta código",IF(ISNA(MATCH($B395,LST_COD,0)),"Código no registrado en Trabajadores",IF($E395="","Concepto no está en el catálogo",IF($M395="ERR","Retención de otro empleador: Origen = Otro empleador",IF(OR($J395="",$K395=""),"Falta monto o mes",IF(OR($K395&lt;1,$K395&gt;12),"Mes inicio inválido",IF(AND($L395&lt;&gt;"",OR($L395&lt;$K395,$L395&gt;12)),"Mes fin inválido",IF($N395="","Falta frecuencia",IF(AND($G395&lt;&gt;"Otro empleador",SUMPRODUCT(($O395:$Z395&lt;&gt;0)*(((COLUMN($O395:$Z395)-14)&lt;INDEX(Trabajadores!$M$6:$M$105,MATCH($B395,LST_COD,0)))+((COLUMN($O395:$Z395)-14)&gt;INDEX(Trabajadores!$N$6:$N$105,MATCH($B395,LST_COD,0)))))&gt;0),"Aviso: hay meses fuera del periodo laboral","OK"))))))))))</f>
        <v/>
      </c>
    </row>
    <row r="396" customFormat="false" ht="15" hidden="false" customHeight="false" outlineLevel="0" collapsed="false">
      <c r="A396" s="23" t="n">
        <v>391</v>
      </c>
      <c r="B396" s="7"/>
      <c r="C396" s="35" t="str">
        <f aca="false">IF($B396="","",IFERROR(INDEX(Trabajadores!$D$6:$D$105,MATCH($B396,LST_COD,0)),"¿Código?"))</f>
        <v/>
      </c>
      <c r="D396" s="30"/>
      <c r="E396" s="9" t="str">
        <f aca="false">IF($D396="","",IFERROR(VLOOKUP($D396,CONC_TABLA,2,FALSE()),""))</f>
        <v/>
      </c>
      <c r="F396" s="9" t="str">
        <f aca="false">IF($D396="","",IFERROR(VLOOKUP($D396,CONC_TABLA,3,FALSE()),""))</f>
        <v/>
      </c>
      <c r="G396" s="30"/>
      <c r="H396" s="30"/>
      <c r="I396" s="30"/>
      <c r="J396" s="29"/>
      <c r="K396" s="28"/>
      <c r="L396" s="28"/>
      <c r="M396" s="9" t="str">
        <f aca="false">IF(OR($B396="",$E396=""),"",IF($E396="INA","INA",IF($G396="Otro empleador",IF($E396="RET","RETO",IF($E396="ORD","OTO","OTX")),IF($E396="RET","ERR",$E396))))</f>
        <v/>
      </c>
      <c r="N396" s="9" t="str">
        <f aca="false">IF($I396="","",IFERROR(VLOOKUP($I396,FREC_TABLA,2,FALSE()),""))</f>
        <v/>
      </c>
      <c r="O396" s="19" t="n">
        <f aca="false">IF(OR($M396="",$M396="ERR",$J396="",$K396="",$N396=""),0,IF($N396=0,IF(AND(OR(1=7,1=12),1&gt;=$K396,1&lt;=IF($L396="",12,$L396)),$J396,0),IF(AND(1&gt;=$K396,1&lt;=IF($L396="",12,$L396),MOD(1-$K396,$N396)=0),$J396,0)))</f>
        <v>0</v>
      </c>
      <c r="P396" s="19" t="n">
        <f aca="false">IF(OR($M396="",$M396="ERR",$J396="",$K396="",$N396=""),0,IF($N396=0,IF(AND(OR(2=7,2=12),2&gt;=$K396,2&lt;=IF($L396="",12,$L396)),$J396,0),IF(AND(2&gt;=$K396,2&lt;=IF($L396="",12,$L396),MOD(2-$K396,$N396)=0),$J396,0)))</f>
        <v>0</v>
      </c>
      <c r="Q396" s="19" t="n">
        <f aca="false">IF(OR($M396="",$M396="ERR",$J396="",$K396="",$N396=""),0,IF($N396=0,IF(AND(OR(3=7,3=12),3&gt;=$K396,3&lt;=IF($L396="",12,$L396)),$J396,0),IF(AND(3&gt;=$K396,3&lt;=IF($L396="",12,$L396),MOD(3-$K396,$N396)=0),$J396,0)))</f>
        <v>0</v>
      </c>
      <c r="R396" s="19" t="n">
        <f aca="false">IF(OR($M396="",$M396="ERR",$J396="",$K396="",$N396=""),0,IF($N396=0,IF(AND(OR(4=7,4=12),4&gt;=$K396,4&lt;=IF($L396="",12,$L396)),$J396,0),IF(AND(4&gt;=$K396,4&lt;=IF($L396="",12,$L396),MOD(4-$K396,$N396)=0),$J396,0)))</f>
        <v>0</v>
      </c>
      <c r="S396" s="19" t="n">
        <f aca="false">IF(OR($M396="",$M396="ERR",$J396="",$K396="",$N396=""),0,IF($N396=0,IF(AND(OR(5=7,5=12),5&gt;=$K396,5&lt;=IF($L396="",12,$L396)),$J396,0),IF(AND(5&gt;=$K396,5&lt;=IF($L396="",12,$L396),MOD(5-$K396,$N396)=0),$J396,0)))</f>
        <v>0</v>
      </c>
      <c r="T396" s="19" t="n">
        <f aca="false">IF(OR($M396="",$M396="ERR",$J396="",$K396="",$N396=""),0,IF($N396=0,IF(AND(OR(6=7,6=12),6&gt;=$K396,6&lt;=IF($L396="",12,$L396)),$J396,0),IF(AND(6&gt;=$K396,6&lt;=IF($L396="",12,$L396),MOD(6-$K396,$N396)=0),$J396,0)))</f>
        <v>0</v>
      </c>
      <c r="U396" s="19" t="n">
        <f aca="false">IF(OR($M396="",$M396="ERR",$J396="",$K396="",$N396=""),0,IF($N396=0,IF(AND(OR(7=7,7=12),7&gt;=$K396,7&lt;=IF($L396="",12,$L396)),$J396,0),IF(AND(7&gt;=$K396,7&lt;=IF($L396="",12,$L396),MOD(7-$K396,$N396)=0),$J396,0)))</f>
        <v>0</v>
      </c>
      <c r="V396" s="19" t="n">
        <f aca="false">IF(OR($M396="",$M396="ERR",$J396="",$K396="",$N396=""),0,IF($N396=0,IF(AND(OR(8=7,8=12),8&gt;=$K396,8&lt;=IF($L396="",12,$L396)),$J396,0),IF(AND(8&gt;=$K396,8&lt;=IF($L396="",12,$L396),MOD(8-$K396,$N396)=0),$J396,0)))</f>
        <v>0</v>
      </c>
      <c r="W396" s="19" t="n">
        <f aca="false">IF(OR($M396="",$M396="ERR",$J396="",$K396="",$N396=""),0,IF($N396=0,IF(AND(OR(9=7,9=12),9&gt;=$K396,9&lt;=IF($L396="",12,$L396)),$J396,0),IF(AND(9&gt;=$K396,9&lt;=IF($L396="",12,$L396),MOD(9-$K396,$N396)=0),$J396,0)))</f>
        <v>0</v>
      </c>
      <c r="X396" s="19" t="n">
        <f aca="false">IF(OR($M396="",$M396="ERR",$J396="",$K396="",$N396=""),0,IF($N396=0,IF(AND(OR(10=7,10=12),10&gt;=$K396,10&lt;=IF($L396="",12,$L396)),$J396,0),IF(AND(10&gt;=$K396,10&lt;=IF($L396="",12,$L396),MOD(10-$K396,$N396)=0),$J396,0)))</f>
        <v>0</v>
      </c>
      <c r="Y396" s="19" t="n">
        <f aca="false">IF(OR($M396="",$M396="ERR",$J396="",$K396="",$N396=""),0,IF($N396=0,IF(AND(OR(11=7,11=12),11&gt;=$K396,11&lt;=IF($L396="",12,$L396)),$J396,0),IF(AND(11&gt;=$K396,11&lt;=IF($L396="",12,$L396),MOD(11-$K396,$N396)=0),$J396,0)))</f>
        <v>0</v>
      </c>
      <c r="Z396" s="19" t="n">
        <f aca="false">IF(OR($M396="",$M396="ERR",$J396="",$K396="",$N396=""),0,IF($N396=0,IF(AND(OR(12=7,12=12),12&gt;=$K396,12&lt;=IF($L396="",12,$L396)),$J396,0),IF(AND(12&gt;=$K396,12&lt;=IF($L396="",12,$L396),MOD(12-$K396,$N396)=0),$J396,0)))</f>
        <v>0</v>
      </c>
      <c r="AA396" s="36" t="n">
        <f aca="false">SUM(O396:Z396)</f>
        <v>0</v>
      </c>
      <c r="AB396" s="15" t="str">
        <f aca="false">IF(AND($B396="",$D396="",$J396=""),"",IF($B396="","Falta código",IF(ISNA(MATCH($B396,LST_COD,0)),"Código no registrado en Trabajadores",IF($E396="","Concepto no está en el catálogo",IF($M396="ERR","Retención de otro empleador: Origen = Otro empleador",IF(OR($J396="",$K396=""),"Falta monto o mes",IF(OR($K396&lt;1,$K396&gt;12),"Mes inicio inválido",IF(AND($L396&lt;&gt;"",OR($L396&lt;$K396,$L396&gt;12)),"Mes fin inválido",IF($N396="","Falta frecuencia",IF(AND($G396&lt;&gt;"Otro empleador",SUMPRODUCT(($O396:$Z396&lt;&gt;0)*(((COLUMN($O396:$Z396)-14)&lt;INDEX(Trabajadores!$M$6:$M$105,MATCH($B396,LST_COD,0)))+((COLUMN($O396:$Z396)-14)&gt;INDEX(Trabajadores!$N$6:$N$105,MATCH($B396,LST_COD,0)))))&gt;0),"Aviso: hay meses fuera del periodo laboral","OK"))))))))))</f>
        <v/>
      </c>
    </row>
    <row r="397" customFormat="false" ht="15" hidden="false" customHeight="false" outlineLevel="0" collapsed="false">
      <c r="A397" s="23" t="n">
        <v>392</v>
      </c>
      <c r="B397" s="7"/>
      <c r="C397" s="35" t="str">
        <f aca="false">IF($B397="","",IFERROR(INDEX(Trabajadores!$D$6:$D$105,MATCH($B397,LST_COD,0)),"¿Código?"))</f>
        <v/>
      </c>
      <c r="D397" s="30"/>
      <c r="E397" s="9" t="str">
        <f aca="false">IF($D397="","",IFERROR(VLOOKUP($D397,CONC_TABLA,2,FALSE()),""))</f>
        <v/>
      </c>
      <c r="F397" s="9" t="str">
        <f aca="false">IF($D397="","",IFERROR(VLOOKUP($D397,CONC_TABLA,3,FALSE()),""))</f>
        <v/>
      </c>
      <c r="G397" s="30"/>
      <c r="H397" s="30"/>
      <c r="I397" s="30"/>
      <c r="J397" s="29"/>
      <c r="K397" s="28"/>
      <c r="L397" s="28"/>
      <c r="M397" s="9" t="str">
        <f aca="false">IF(OR($B397="",$E397=""),"",IF($E397="INA","INA",IF($G397="Otro empleador",IF($E397="RET","RETO",IF($E397="ORD","OTO","OTX")),IF($E397="RET","ERR",$E397))))</f>
        <v/>
      </c>
      <c r="N397" s="9" t="str">
        <f aca="false">IF($I397="","",IFERROR(VLOOKUP($I397,FREC_TABLA,2,FALSE()),""))</f>
        <v/>
      </c>
      <c r="O397" s="19" t="n">
        <f aca="false">IF(OR($M397="",$M397="ERR",$J397="",$K397="",$N397=""),0,IF($N397=0,IF(AND(OR(1=7,1=12),1&gt;=$K397,1&lt;=IF($L397="",12,$L397)),$J397,0),IF(AND(1&gt;=$K397,1&lt;=IF($L397="",12,$L397),MOD(1-$K397,$N397)=0),$J397,0)))</f>
        <v>0</v>
      </c>
      <c r="P397" s="19" t="n">
        <f aca="false">IF(OR($M397="",$M397="ERR",$J397="",$K397="",$N397=""),0,IF($N397=0,IF(AND(OR(2=7,2=12),2&gt;=$K397,2&lt;=IF($L397="",12,$L397)),$J397,0),IF(AND(2&gt;=$K397,2&lt;=IF($L397="",12,$L397),MOD(2-$K397,$N397)=0),$J397,0)))</f>
        <v>0</v>
      </c>
      <c r="Q397" s="19" t="n">
        <f aca="false">IF(OR($M397="",$M397="ERR",$J397="",$K397="",$N397=""),0,IF($N397=0,IF(AND(OR(3=7,3=12),3&gt;=$K397,3&lt;=IF($L397="",12,$L397)),$J397,0),IF(AND(3&gt;=$K397,3&lt;=IF($L397="",12,$L397),MOD(3-$K397,$N397)=0),$J397,0)))</f>
        <v>0</v>
      </c>
      <c r="R397" s="19" t="n">
        <f aca="false">IF(OR($M397="",$M397="ERR",$J397="",$K397="",$N397=""),0,IF($N397=0,IF(AND(OR(4=7,4=12),4&gt;=$K397,4&lt;=IF($L397="",12,$L397)),$J397,0),IF(AND(4&gt;=$K397,4&lt;=IF($L397="",12,$L397),MOD(4-$K397,$N397)=0),$J397,0)))</f>
        <v>0</v>
      </c>
      <c r="S397" s="19" t="n">
        <f aca="false">IF(OR($M397="",$M397="ERR",$J397="",$K397="",$N397=""),0,IF($N397=0,IF(AND(OR(5=7,5=12),5&gt;=$K397,5&lt;=IF($L397="",12,$L397)),$J397,0),IF(AND(5&gt;=$K397,5&lt;=IF($L397="",12,$L397),MOD(5-$K397,$N397)=0),$J397,0)))</f>
        <v>0</v>
      </c>
      <c r="T397" s="19" t="n">
        <f aca="false">IF(OR($M397="",$M397="ERR",$J397="",$K397="",$N397=""),0,IF($N397=0,IF(AND(OR(6=7,6=12),6&gt;=$K397,6&lt;=IF($L397="",12,$L397)),$J397,0),IF(AND(6&gt;=$K397,6&lt;=IF($L397="",12,$L397),MOD(6-$K397,$N397)=0),$J397,0)))</f>
        <v>0</v>
      </c>
      <c r="U397" s="19" t="n">
        <f aca="false">IF(OR($M397="",$M397="ERR",$J397="",$K397="",$N397=""),0,IF($N397=0,IF(AND(OR(7=7,7=12),7&gt;=$K397,7&lt;=IF($L397="",12,$L397)),$J397,0),IF(AND(7&gt;=$K397,7&lt;=IF($L397="",12,$L397),MOD(7-$K397,$N397)=0),$J397,0)))</f>
        <v>0</v>
      </c>
      <c r="V397" s="19" t="n">
        <f aca="false">IF(OR($M397="",$M397="ERR",$J397="",$K397="",$N397=""),0,IF($N397=0,IF(AND(OR(8=7,8=12),8&gt;=$K397,8&lt;=IF($L397="",12,$L397)),$J397,0),IF(AND(8&gt;=$K397,8&lt;=IF($L397="",12,$L397),MOD(8-$K397,$N397)=0),$J397,0)))</f>
        <v>0</v>
      </c>
      <c r="W397" s="19" t="n">
        <f aca="false">IF(OR($M397="",$M397="ERR",$J397="",$K397="",$N397=""),0,IF($N397=0,IF(AND(OR(9=7,9=12),9&gt;=$K397,9&lt;=IF($L397="",12,$L397)),$J397,0),IF(AND(9&gt;=$K397,9&lt;=IF($L397="",12,$L397),MOD(9-$K397,$N397)=0),$J397,0)))</f>
        <v>0</v>
      </c>
      <c r="X397" s="19" t="n">
        <f aca="false">IF(OR($M397="",$M397="ERR",$J397="",$K397="",$N397=""),0,IF($N397=0,IF(AND(OR(10=7,10=12),10&gt;=$K397,10&lt;=IF($L397="",12,$L397)),$J397,0),IF(AND(10&gt;=$K397,10&lt;=IF($L397="",12,$L397),MOD(10-$K397,$N397)=0),$J397,0)))</f>
        <v>0</v>
      </c>
      <c r="Y397" s="19" t="n">
        <f aca="false">IF(OR($M397="",$M397="ERR",$J397="",$K397="",$N397=""),0,IF($N397=0,IF(AND(OR(11=7,11=12),11&gt;=$K397,11&lt;=IF($L397="",12,$L397)),$J397,0),IF(AND(11&gt;=$K397,11&lt;=IF($L397="",12,$L397),MOD(11-$K397,$N397)=0),$J397,0)))</f>
        <v>0</v>
      </c>
      <c r="Z397" s="19" t="n">
        <f aca="false">IF(OR($M397="",$M397="ERR",$J397="",$K397="",$N397=""),0,IF($N397=0,IF(AND(OR(12=7,12=12),12&gt;=$K397,12&lt;=IF($L397="",12,$L397)),$J397,0),IF(AND(12&gt;=$K397,12&lt;=IF($L397="",12,$L397),MOD(12-$K397,$N397)=0),$J397,0)))</f>
        <v>0</v>
      </c>
      <c r="AA397" s="36" t="n">
        <f aca="false">SUM(O397:Z397)</f>
        <v>0</v>
      </c>
      <c r="AB397" s="15" t="str">
        <f aca="false">IF(AND($B397="",$D397="",$J397=""),"",IF($B397="","Falta código",IF(ISNA(MATCH($B397,LST_COD,0)),"Código no registrado en Trabajadores",IF($E397="","Concepto no está en el catálogo",IF($M397="ERR","Retención de otro empleador: Origen = Otro empleador",IF(OR($J397="",$K397=""),"Falta monto o mes",IF(OR($K397&lt;1,$K397&gt;12),"Mes inicio inválido",IF(AND($L397&lt;&gt;"",OR($L397&lt;$K397,$L397&gt;12)),"Mes fin inválido",IF($N397="","Falta frecuencia",IF(AND($G397&lt;&gt;"Otro empleador",SUMPRODUCT(($O397:$Z397&lt;&gt;0)*(((COLUMN($O397:$Z397)-14)&lt;INDEX(Trabajadores!$M$6:$M$105,MATCH($B397,LST_COD,0)))+((COLUMN($O397:$Z397)-14)&gt;INDEX(Trabajadores!$N$6:$N$105,MATCH($B397,LST_COD,0)))))&gt;0),"Aviso: hay meses fuera del periodo laboral","OK"))))))))))</f>
        <v/>
      </c>
    </row>
    <row r="398" customFormat="false" ht="15" hidden="false" customHeight="false" outlineLevel="0" collapsed="false">
      <c r="A398" s="23" t="n">
        <v>393</v>
      </c>
      <c r="B398" s="7"/>
      <c r="C398" s="35" t="str">
        <f aca="false">IF($B398="","",IFERROR(INDEX(Trabajadores!$D$6:$D$105,MATCH($B398,LST_COD,0)),"¿Código?"))</f>
        <v/>
      </c>
      <c r="D398" s="30"/>
      <c r="E398" s="9" t="str">
        <f aca="false">IF($D398="","",IFERROR(VLOOKUP($D398,CONC_TABLA,2,FALSE()),""))</f>
        <v/>
      </c>
      <c r="F398" s="9" t="str">
        <f aca="false">IF($D398="","",IFERROR(VLOOKUP($D398,CONC_TABLA,3,FALSE()),""))</f>
        <v/>
      </c>
      <c r="G398" s="30"/>
      <c r="H398" s="30"/>
      <c r="I398" s="30"/>
      <c r="J398" s="29"/>
      <c r="K398" s="28"/>
      <c r="L398" s="28"/>
      <c r="M398" s="9" t="str">
        <f aca="false">IF(OR($B398="",$E398=""),"",IF($E398="INA","INA",IF($G398="Otro empleador",IF($E398="RET","RETO",IF($E398="ORD","OTO","OTX")),IF($E398="RET","ERR",$E398))))</f>
        <v/>
      </c>
      <c r="N398" s="9" t="str">
        <f aca="false">IF($I398="","",IFERROR(VLOOKUP($I398,FREC_TABLA,2,FALSE()),""))</f>
        <v/>
      </c>
      <c r="O398" s="19" t="n">
        <f aca="false">IF(OR($M398="",$M398="ERR",$J398="",$K398="",$N398=""),0,IF($N398=0,IF(AND(OR(1=7,1=12),1&gt;=$K398,1&lt;=IF($L398="",12,$L398)),$J398,0),IF(AND(1&gt;=$K398,1&lt;=IF($L398="",12,$L398),MOD(1-$K398,$N398)=0),$J398,0)))</f>
        <v>0</v>
      </c>
      <c r="P398" s="19" t="n">
        <f aca="false">IF(OR($M398="",$M398="ERR",$J398="",$K398="",$N398=""),0,IF($N398=0,IF(AND(OR(2=7,2=12),2&gt;=$K398,2&lt;=IF($L398="",12,$L398)),$J398,0),IF(AND(2&gt;=$K398,2&lt;=IF($L398="",12,$L398),MOD(2-$K398,$N398)=0),$J398,0)))</f>
        <v>0</v>
      </c>
      <c r="Q398" s="19" t="n">
        <f aca="false">IF(OR($M398="",$M398="ERR",$J398="",$K398="",$N398=""),0,IF($N398=0,IF(AND(OR(3=7,3=12),3&gt;=$K398,3&lt;=IF($L398="",12,$L398)),$J398,0),IF(AND(3&gt;=$K398,3&lt;=IF($L398="",12,$L398),MOD(3-$K398,$N398)=0),$J398,0)))</f>
        <v>0</v>
      </c>
      <c r="R398" s="19" t="n">
        <f aca="false">IF(OR($M398="",$M398="ERR",$J398="",$K398="",$N398=""),0,IF($N398=0,IF(AND(OR(4=7,4=12),4&gt;=$K398,4&lt;=IF($L398="",12,$L398)),$J398,0),IF(AND(4&gt;=$K398,4&lt;=IF($L398="",12,$L398),MOD(4-$K398,$N398)=0),$J398,0)))</f>
        <v>0</v>
      </c>
      <c r="S398" s="19" t="n">
        <f aca="false">IF(OR($M398="",$M398="ERR",$J398="",$K398="",$N398=""),0,IF($N398=0,IF(AND(OR(5=7,5=12),5&gt;=$K398,5&lt;=IF($L398="",12,$L398)),$J398,0),IF(AND(5&gt;=$K398,5&lt;=IF($L398="",12,$L398),MOD(5-$K398,$N398)=0),$J398,0)))</f>
        <v>0</v>
      </c>
      <c r="T398" s="19" t="n">
        <f aca="false">IF(OR($M398="",$M398="ERR",$J398="",$K398="",$N398=""),0,IF($N398=0,IF(AND(OR(6=7,6=12),6&gt;=$K398,6&lt;=IF($L398="",12,$L398)),$J398,0),IF(AND(6&gt;=$K398,6&lt;=IF($L398="",12,$L398),MOD(6-$K398,$N398)=0),$J398,0)))</f>
        <v>0</v>
      </c>
      <c r="U398" s="19" t="n">
        <f aca="false">IF(OR($M398="",$M398="ERR",$J398="",$K398="",$N398=""),0,IF($N398=0,IF(AND(OR(7=7,7=12),7&gt;=$K398,7&lt;=IF($L398="",12,$L398)),$J398,0),IF(AND(7&gt;=$K398,7&lt;=IF($L398="",12,$L398),MOD(7-$K398,$N398)=0),$J398,0)))</f>
        <v>0</v>
      </c>
      <c r="V398" s="19" t="n">
        <f aca="false">IF(OR($M398="",$M398="ERR",$J398="",$K398="",$N398=""),0,IF($N398=0,IF(AND(OR(8=7,8=12),8&gt;=$K398,8&lt;=IF($L398="",12,$L398)),$J398,0),IF(AND(8&gt;=$K398,8&lt;=IF($L398="",12,$L398),MOD(8-$K398,$N398)=0),$J398,0)))</f>
        <v>0</v>
      </c>
      <c r="W398" s="19" t="n">
        <f aca="false">IF(OR($M398="",$M398="ERR",$J398="",$K398="",$N398=""),0,IF($N398=0,IF(AND(OR(9=7,9=12),9&gt;=$K398,9&lt;=IF($L398="",12,$L398)),$J398,0),IF(AND(9&gt;=$K398,9&lt;=IF($L398="",12,$L398),MOD(9-$K398,$N398)=0),$J398,0)))</f>
        <v>0</v>
      </c>
      <c r="X398" s="19" t="n">
        <f aca="false">IF(OR($M398="",$M398="ERR",$J398="",$K398="",$N398=""),0,IF($N398=0,IF(AND(OR(10=7,10=12),10&gt;=$K398,10&lt;=IF($L398="",12,$L398)),$J398,0),IF(AND(10&gt;=$K398,10&lt;=IF($L398="",12,$L398),MOD(10-$K398,$N398)=0),$J398,0)))</f>
        <v>0</v>
      </c>
      <c r="Y398" s="19" t="n">
        <f aca="false">IF(OR($M398="",$M398="ERR",$J398="",$K398="",$N398=""),0,IF($N398=0,IF(AND(OR(11=7,11=12),11&gt;=$K398,11&lt;=IF($L398="",12,$L398)),$J398,0),IF(AND(11&gt;=$K398,11&lt;=IF($L398="",12,$L398),MOD(11-$K398,$N398)=0),$J398,0)))</f>
        <v>0</v>
      </c>
      <c r="Z398" s="19" t="n">
        <f aca="false">IF(OR($M398="",$M398="ERR",$J398="",$K398="",$N398=""),0,IF($N398=0,IF(AND(OR(12=7,12=12),12&gt;=$K398,12&lt;=IF($L398="",12,$L398)),$J398,0),IF(AND(12&gt;=$K398,12&lt;=IF($L398="",12,$L398),MOD(12-$K398,$N398)=0),$J398,0)))</f>
        <v>0</v>
      </c>
      <c r="AA398" s="36" t="n">
        <f aca="false">SUM(O398:Z398)</f>
        <v>0</v>
      </c>
      <c r="AB398" s="15" t="str">
        <f aca="false">IF(AND($B398="",$D398="",$J398=""),"",IF($B398="","Falta código",IF(ISNA(MATCH($B398,LST_COD,0)),"Código no registrado en Trabajadores",IF($E398="","Concepto no está en el catálogo",IF($M398="ERR","Retención de otro empleador: Origen = Otro empleador",IF(OR($J398="",$K398=""),"Falta monto o mes",IF(OR($K398&lt;1,$K398&gt;12),"Mes inicio inválido",IF(AND($L398&lt;&gt;"",OR($L398&lt;$K398,$L398&gt;12)),"Mes fin inválido",IF($N398="","Falta frecuencia",IF(AND($G398&lt;&gt;"Otro empleador",SUMPRODUCT(($O398:$Z398&lt;&gt;0)*(((COLUMN($O398:$Z398)-14)&lt;INDEX(Trabajadores!$M$6:$M$105,MATCH($B398,LST_COD,0)))+((COLUMN($O398:$Z398)-14)&gt;INDEX(Trabajadores!$N$6:$N$105,MATCH($B398,LST_COD,0)))))&gt;0),"Aviso: hay meses fuera del periodo laboral","OK"))))))))))</f>
        <v/>
      </c>
    </row>
    <row r="399" customFormat="false" ht="15" hidden="false" customHeight="false" outlineLevel="0" collapsed="false">
      <c r="A399" s="23" t="n">
        <v>394</v>
      </c>
      <c r="B399" s="7"/>
      <c r="C399" s="35" t="str">
        <f aca="false">IF($B399="","",IFERROR(INDEX(Trabajadores!$D$6:$D$105,MATCH($B399,LST_COD,0)),"¿Código?"))</f>
        <v/>
      </c>
      <c r="D399" s="30"/>
      <c r="E399" s="9" t="str">
        <f aca="false">IF($D399="","",IFERROR(VLOOKUP($D399,CONC_TABLA,2,FALSE()),""))</f>
        <v/>
      </c>
      <c r="F399" s="9" t="str">
        <f aca="false">IF($D399="","",IFERROR(VLOOKUP($D399,CONC_TABLA,3,FALSE()),""))</f>
        <v/>
      </c>
      <c r="G399" s="30"/>
      <c r="H399" s="30"/>
      <c r="I399" s="30"/>
      <c r="J399" s="29"/>
      <c r="K399" s="28"/>
      <c r="L399" s="28"/>
      <c r="M399" s="9" t="str">
        <f aca="false">IF(OR($B399="",$E399=""),"",IF($E399="INA","INA",IF($G399="Otro empleador",IF($E399="RET","RETO",IF($E399="ORD","OTO","OTX")),IF($E399="RET","ERR",$E399))))</f>
        <v/>
      </c>
      <c r="N399" s="9" t="str">
        <f aca="false">IF($I399="","",IFERROR(VLOOKUP($I399,FREC_TABLA,2,FALSE()),""))</f>
        <v/>
      </c>
      <c r="O399" s="19" t="n">
        <f aca="false">IF(OR($M399="",$M399="ERR",$J399="",$K399="",$N399=""),0,IF($N399=0,IF(AND(OR(1=7,1=12),1&gt;=$K399,1&lt;=IF($L399="",12,$L399)),$J399,0),IF(AND(1&gt;=$K399,1&lt;=IF($L399="",12,$L399),MOD(1-$K399,$N399)=0),$J399,0)))</f>
        <v>0</v>
      </c>
      <c r="P399" s="19" t="n">
        <f aca="false">IF(OR($M399="",$M399="ERR",$J399="",$K399="",$N399=""),0,IF($N399=0,IF(AND(OR(2=7,2=12),2&gt;=$K399,2&lt;=IF($L399="",12,$L399)),$J399,0),IF(AND(2&gt;=$K399,2&lt;=IF($L399="",12,$L399),MOD(2-$K399,$N399)=0),$J399,0)))</f>
        <v>0</v>
      </c>
      <c r="Q399" s="19" t="n">
        <f aca="false">IF(OR($M399="",$M399="ERR",$J399="",$K399="",$N399=""),0,IF($N399=0,IF(AND(OR(3=7,3=12),3&gt;=$K399,3&lt;=IF($L399="",12,$L399)),$J399,0),IF(AND(3&gt;=$K399,3&lt;=IF($L399="",12,$L399),MOD(3-$K399,$N399)=0),$J399,0)))</f>
        <v>0</v>
      </c>
      <c r="R399" s="19" t="n">
        <f aca="false">IF(OR($M399="",$M399="ERR",$J399="",$K399="",$N399=""),0,IF($N399=0,IF(AND(OR(4=7,4=12),4&gt;=$K399,4&lt;=IF($L399="",12,$L399)),$J399,0),IF(AND(4&gt;=$K399,4&lt;=IF($L399="",12,$L399),MOD(4-$K399,$N399)=0),$J399,0)))</f>
        <v>0</v>
      </c>
      <c r="S399" s="19" t="n">
        <f aca="false">IF(OR($M399="",$M399="ERR",$J399="",$K399="",$N399=""),0,IF($N399=0,IF(AND(OR(5=7,5=12),5&gt;=$K399,5&lt;=IF($L399="",12,$L399)),$J399,0),IF(AND(5&gt;=$K399,5&lt;=IF($L399="",12,$L399),MOD(5-$K399,$N399)=0),$J399,0)))</f>
        <v>0</v>
      </c>
      <c r="T399" s="19" t="n">
        <f aca="false">IF(OR($M399="",$M399="ERR",$J399="",$K399="",$N399=""),0,IF($N399=0,IF(AND(OR(6=7,6=12),6&gt;=$K399,6&lt;=IF($L399="",12,$L399)),$J399,0),IF(AND(6&gt;=$K399,6&lt;=IF($L399="",12,$L399),MOD(6-$K399,$N399)=0),$J399,0)))</f>
        <v>0</v>
      </c>
      <c r="U399" s="19" t="n">
        <f aca="false">IF(OR($M399="",$M399="ERR",$J399="",$K399="",$N399=""),0,IF($N399=0,IF(AND(OR(7=7,7=12),7&gt;=$K399,7&lt;=IF($L399="",12,$L399)),$J399,0),IF(AND(7&gt;=$K399,7&lt;=IF($L399="",12,$L399),MOD(7-$K399,$N399)=0),$J399,0)))</f>
        <v>0</v>
      </c>
      <c r="V399" s="19" t="n">
        <f aca="false">IF(OR($M399="",$M399="ERR",$J399="",$K399="",$N399=""),0,IF($N399=0,IF(AND(OR(8=7,8=12),8&gt;=$K399,8&lt;=IF($L399="",12,$L399)),$J399,0),IF(AND(8&gt;=$K399,8&lt;=IF($L399="",12,$L399),MOD(8-$K399,$N399)=0),$J399,0)))</f>
        <v>0</v>
      </c>
      <c r="W399" s="19" t="n">
        <f aca="false">IF(OR($M399="",$M399="ERR",$J399="",$K399="",$N399=""),0,IF($N399=0,IF(AND(OR(9=7,9=12),9&gt;=$K399,9&lt;=IF($L399="",12,$L399)),$J399,0),IF(AND(9&gt;=$K399,9&lt;=IF($L399="",12,$L399),MOD(9-$K399,$N399)=0),$J399,0)))</f>
        <v>0</v>
      </c>
      <c r="X399" s="19" t="n">
        <f aca="false">IF(OR($M399="",$M399="ERR",$J399="",$K399="",$N399=""),0,IF($N399=0,IF(AND(OR(10=7,10=12),10&gt;=$K399,10&lt;=IF($L399="",12,$L399)),$J399,0),IF(AND(10&gt;=$K399,10&lt;=IF($L399="",12,$L399),MOD(10-$K399,$N399)=0),$J399,0)))</f>
        <v>0</v>
      </c>
      <c r="Y399" s="19" t="n">
        <f aca="false">IF(OR($M399="",$M399="ERR",$J399="",$K399="",$N399=""),0,IF($N399=0,IF(AND(OR(11=7,11=12),11&gt;=$K399,11&lt;=IF($L399="",12,$L399)),$J399,0),IF(AND(11&gt;=$K399,11&lt;=IF($L399="",12,$L399),MOD(11-$K399,$N399)=0),$J399,0)))</f>
        <v>0</v>
      </c>
      <c r="Z399" s="19" t="n">
        <f aca="false">IF(OR($M399="",$M399="ERR",$J399="",$K399="",$N399=""),0,IF($N399=0,IF(AND(OR(12=7,12=12),12&gt;=$K399,12&lt;=IF($L399="",12,$L399)),$J399,0),IF(AND(12&gt;=$K399,12&lt;=IF($L399="",12,$L399),MOD(12-$K399,$N399)=0),$J399,0)))</f>
        <v>0</v>
      </c>
      <c r="AA399" s="36" t="n">
        <f aca="false">SUM(O399:Z399)</f>
        <v>0</v>
      </c>
      <c r="AB399" s="15" t="str">
        <f aca="false">IF(AND($B399="",$D399="",$J399=""),"",IF($B399="","Falta código",IF(ISNA(MATCH($B399,LST_COD,0)),"Código no registrado en Trabajadores",IF($E399="","Concepto no está en el catálogo",IF($M399="ERR","Retención de otro empleador: Origen = Otro empleador",IF(OR($J399="",$K399=""),"Falta monto o mes",IF(OR($K399&lt;1,$K399&gt;12),"Mes inicio inválido",IF(AND($L399&lt;&gt;"",OR($L399&lt;$K399,$L399&gt;12)),"Mes fin inválido",IF($N399="","Falta frecuencia",IF(AND($G399&lt;&gt;"Otro empleador",SUMPRODUCT(($O399:$Z399&lt;&gt;0)*(((COLUMN($O399:$Z399)-14)&lt;INDEX(Trabajadores!$M$6:$M$105,MATCH($B399,LST_COD,0)))+((COLUMN($O399:$Z399)-14)&gt;INDEX(Trabajadores!$N$6:$N$105,MATCH($B399,LST_COD,0)))))&gt;0),"Aviso: hay meses fuera del periodo laboral","OK"))))))))))</f>
        <v/>
      </c>
    </row>
    <row r="400" customFormat="false" ht="15" hidden="false" customHeight="false" outlineLevel="0" collapsed="false">
      <c r="A400" s="23" t="n">
        <v>395</v>
      </c>
      <c r="B400" s="7"/>
      <c r="C400" s="35" t="str">
        <f aca="false">IF($B400="","",IFERROR(INDEX(Trabajadores!$D$6:$D$105,MATCH($B400,LST_COD,0)),"¿Código?"))</f>
        <v/>
      </c>
      <c r="D400" s="30"/>
      <c r="E400" s="9" t="str">
        <f aca="false">IF($D400="","",IFERROR(VLOOKUP($D400,CONC_TABLA,2,FALSE()),""))</f>
        <v/>
      </c>
      <c r="F400" s="9" t="str">
        <f aca="false">IF($D400="","",IFERROR(VLOOKUP($D400,CONC_TABLA,3,FALSE()),""))</f>
        <v/>
      </c>
      <c r="G400" s="30"/>
      <c r="H400" s="30"/>
      <c r="I400" s="30"/>
      <c r="J400" s="29"/>
      <c r="K400" s="28"/>
      <c r="L400" s="28"/>
      <c r="M400" s="9" t="str">
        <f aca="false">IF(OR($B400="",$E400=""),"",IF($E400="INA","INA",IF($G400="Otro empleador",IF($E400="RET","RETO",IF($E400="ORD","OTO","OTX")),IF($E400="RET","ERR",$E400))))</f>
        <v/>
      </c>
      <c r="N400" s="9" t="str">
        <f aca="false">IF($I400="","",IFERROR(VLOOKUP($I400,FREC_TABLA,2,FALSE()),""))</f>
        <v/>
      </c>
      <c r="O400" s="19" t="n">
        <f aca="false">IF(OR($M400="",$M400="ERR",$J400="",$K400="",$N400=""),0,IF($N400=0,IF(AND(OR(1=7,1=12),1&gt;=$K400,1&lt;=IF($L400="",12,$L400)),$J400,0),IF(AND(1&gt;=$K400,1&lt;=IF($L400="",12,$L400),MOD(1-$K400,$N400)=0),$J400,0)))</f>
        <v>0</v>
      </c>
      <c r="P400" s="19" t="n">
        <f aca="false">IF(OR($M400="",$M400="ERR",$J400="",$K400="",$N400=""),0,IF($N400=0,IF(AND(OR(2=7,2=12),2&gt;=$K400,2&lt;=IF($L400="",12,$L400)),$J400,0),IF(AND(2&gt;=$K400,2&lt;=IF($L400="",12,$L400),MOD(2-$K400,$N400)=0),$J400,0)))</f>
        <v>0</v>
      </c>
      <c r="Q400" s="19" t="n">
        <f aca="false">IF(OR($M400="",$M400="ERR",$J400="",$K400="",$N400=""),0,IF($N400=0,IF(AND(OR(3=7,3=12),3&gt;=$K400,3&lt;=IF($L400="",12,$L400)),$J400,0),IF(AND(3&gt;=$K400,3&lt;=IF($L400="",12,$L400),MOD(3-$K400,$N400)=0),$J400,0)))</f>
        <v>0</v>
      </c>
      <c r="R400" s="19" t="n">
        <f aca="false">IF(OR($M400="",$M400="ERR",$J400="",$K400="",$N400=""),0,IF($N400=0,IF(AND(OR(4=7,4=12),4&gt;=$K400,4&lt;=IF($L400="",12,$L400)),$J400,0),IF(AND(4&gt;=$K400,4&lt;=IF($L400="",12,$L400),MOD(4-$K400,$N400)=0),$J400,0)))</f>
        <v>0</v>
      </c>
      <c r="S400" s="19" t="n">
        <f aca="false">IF(OR($M400="",$M400="ERR",$J400="",$K400="",$N400=""),0,IF($N400=0,IF(AND(OR(5=7,5=12),5&gt;=$K400,5&lt;=IF($L400="",12,$L400)),$J400,0),IF(AND(5&gt;=$K400,5&lt;=IF($L400="",12,$L400),MOD(5-$K400,$N400)=0),$J400,0)))</f>
        <v>0</v>
      </c>
      <c r="T400" s="19" t="n">
        <f aca="false">IF(OR($M400="",$M400="ERR",$J400="",$K400="",$N400=""),0,IF($N400=0,IF(AND(OR(6=7,6=12),6&gt;=$K400,6&lt;=IF($L400="",12,$L400)),$J400,0),IF(AND(6&gt;=$K400,6&lt;=IF($L400="",12,$L400),MOD(6-$K400,$N400)=0),$J400,0)))</f>
        <v>0</v>
      </c>
      <c r="U400" s="19" t="n">
        <f aca="false">IF(OR($M400="",$M400="ERR",$J400="",$K400="",$N400=""),0,IF($N400=0,IF(AND(OR(7=7,7=12),7&gt;=$K400,7&lt;=IF($L400="",12,$L400)),$J400,0),IF(AND(7&gt;=$K400,7&lt;=IF($L400="",12,$L400),MOD(7-$K400,$N400)=0),$J400,0)))</f>
        <v>0</v>
      </c>
      <c r="V400" s="19" t="n">
        <f aca="false">IF(OR($M400="",$M400="ERR",$J400="",$K400="",$N400=""),0,IF($N400=0,IF(AND(OR(8=7,8=12),8&gt;=$K400,8&lt;=IF($L400="",12,$L400)),$J400,0),IF(AND(8&gt;=$K400,8&lt;=IF($L400="",12,$L400),MOD(8-$K400,$N400)=0),$J400,0)))</f>
        <v>0</v>
      </c>
      <c r="W400" s="19" t="n">
        <f aca="false">IF(OR($M400="",$M400="ERR",$J400="",$K400="",$N400=""),0,IF($N400=0,IF(AND(OR(9=7,9=12),9&gt;=$K400,9&lt;=IF($L400="",12,$L400)),$J400,0),IF(AND(9&gt;=$K400,9&lt;=IF($L400="",12,$L400),MOD(9-$K400,$N400)=0),$J400,0)))</f>
        <v>0</v>
      </c>
      <c r="X400" s="19" t="n">
        <f aca="false">IF(OR($M400="",$M400="ERR",$J400="",$K400="",$N400=""),0,IF($N400=0,IF(AND(OR(10=7,10=12),10&gt;=$K400,10&lt;=IF($L400="",12,$L400)),$J400,0),IF(AND(10&gt;=$K400,10&lt;=IF($L400="",12,$L400),MOD(10-$K400,$N400)=0),$J400,0)))</f>
        <v>0</v>
      </c>
      <c r="Y400" s="19" t="n">
        <f aca="false">IF(OR($M400="",$M400="ERR",$J400="",$K400="",$N400=""),0,IF($N400=0,IF(AND(OR(11=7,11=12),11&gt;=$K400,11&lt;=IF($L400="",12,$L400)),$J400,0),IF(AND(11&gt;=$K400,11&lt;=IF($L400="",12,$L400),MOD(11-$K400,$N400)=0),$J400,0)))</f>
        <v>0</v>
      </c>
      <c r="Z400" s="19" t="n">
        <f aca="false">IF(OR($M400="",$M400="ERR",$J400="",$K400="",$N400=""),0,IF($N400=0,IF(AND(OR(12=7,12=12),12&gt;=$K400,12&lt;=IF($L400="",12,$L400)),$J400,0),IF(AND(12&gt;=$K400,12&lt;=IF($L400="",12,$L400),MOD(12-$K400,$N400)=0),$J400,0)))</f>
        <v>0</v>
      </c>
      <c r="AA400" s="36" t="n">
        <f aca="false">SUM(O400:Z400)</f>
        <v>0</v>
      </c>
      <c r="AB400" s="15" t="str">
        <f aca="false">IF(AND($B400="",$D400="",$J400=""),"",IF($B400="","Falta código",IF(ISNA(MATCH($B400,LST_COD,0)),"Código no registrado en Trabajadores",IF($E400="","Concepto no está en el catálogo",IF($M400="ERR","Retención de otro empleador: Origen = Otro empleador",IF(OR($J400="",$K400=""),"Falta monto o mes",IF(OR($K400&lt;1,$K400&gt;12),"Mes inicio inválido",IF(AND($L400&lt;&gt;"",OR($L400&lt;$K400,$L400&gt;12)),"Mes fin inválido",IF($N400="","Falta frecuencia",IF(AND($G400&lt;&gt;"Otro empleador",SUMPRODUCT(($O400:$Z400&lt;&gt;0)*(((COLUMN($O400:$Z400)-14)&lt;INDEX(Trabajadores!$M$6:$M$105,MATCH($B400,LST_COD,0)))+((COLUMN($O400:$Z400)-14)&gt;INDEX(Trabajadores!$N$6:$N$105,MATCH($B400,LST_COD,0)))))&gt;0),"Aviso: hay meses fuera del periodo laboral","OK"))))))))))</f>
        <v/>
      </c>
    </row>
    <row r="401" customFormat="false" ht="15" hidden="false" customHeight="false" outlineLevel="0" collapsed="false">
      <c r="A401" s="23" t="n">
        <v>396</v>
      </c>
      <c r="B401" s="7"/>
      <c r="C401" s="35" t="str">
        <f aca="false">IF($B401="","",IFERROR(INDEX(Trabajadores!$D$6:$D$105,MATCH($B401,LST_COD,0)),"¿Código?"))</f>
        <v/>
      </c>
      <c r="D401" s="30"/>
      <c r="E401" s="9" t="str">
        <f aca="false">IF($D401="","",IFERROR(VLOOKUP($D401,CONC_TABLA,2,FALSE()),""))</f>
        <v/>
      </c>
      <c r="F401" s="9" t="str">
        <f aca="false">IF($D401="","",IFERROR(VLOOKUP($D401,CONC_TABLA,3,FALSE()),""))</f>
        <v/>
      </c>
      <c r="G401" s="30"/>
      <c r="H401" s="30"/>
      <c r="I401" s="30"/>
      <c r="J401" s="29"/>
      <c r="K401" s="28"/>
      <c r="L401" s="28"/>
      <c r="M401" s="9" t="str">
        <f aca="false">IF(OR($B401="",$E401=""),"",IF($E401="INA","INA",IF($G401="Otro empleador",IF($E401="RET","RETO",IF($E401="ORD","OTO","OTX")),IF($E401="RET","ERR",$E401))))</f>
        <v/>
      </c>
      <c r="N401" s="9" t="str">
        <f aca="false">IF($I401="","",IFERROR(VLOOKUP($I401,FREC_TABLA,2,FALSE()),""))</f>
        <v/>
      </c>
      <c r="O401" s="19" t="n">
        <f aca="false">IF(OR($M401="",$M401="ERR",$J401="",$K401="",$N401=""),0,IF($N401=0,IF(AND(OR(1=7,1=12),1&gt;=$K401,1&lt;=IF($L401="",12,$L401)),$J401,0),IF(AND(1&gt;=$K401,1&lt;=IF($L401="",12,$L401),MOD(1-$K401,$N401)=0),$J401,0)))</f>
        <v>0</v>
      </c>
      <c r="P401" s="19" t="n">
        <f aca="false">IF(OR($M401="",$M401="ERR",$J401="",$K401="",$N401=""),0,IF($N401=0,IF(AND(OR(2=7,2=12),2&gt;=$K401,2&lt;=IF($L401="",12,$L401)),$J401,0),IF(AND(2&gt;=$K401,2&lt;=IF($L401="",12,$L401),MOD(2-$K401,$N401)=0),$J401,0)))</f>
        <v>0</v>
      </c>
      <c r="Q401" s="19" t="n">
        <f aca="false">IF(OR($M401="",$M401="ERR",$J401="",$K401="",$N401=""),0,IF($N401=0,IF(AND(OR(3=7,3=12),3&gt;=$K401,3&lt;=IF($L401="",12,$L401)),$J401,0),IF(AND(3&gt;=$K401,3&lt;=IF($L401="",12,$L401),MOD(3-$K401,$N401)=0),$J401,0)))</f>
        <v>0</v>
      </c>
      <c r="R401" s="19" t="n">
        <f aca="false">IF(OR($M401="",$M401="ERR",$J401="",$K401="",$N401=""),0,IF($N401=0,IF(AND(OR(4=7,4=12),4&gt;=$K401,4&lt;=IF($L401="",12,$L401)),$J401,0),IF(AND(4&gt;=$K401,4&lt;=IF($L401="",12,$L401),MOD(4-$K401,$N401)=0),$J401,0)))</f>
        <v>0</v>
      </c>
      <c r="S401" s="19" t="n">
        <f aca="false">IF(OR($M401="",$M401="ERR",$J401="",$K401="",$N401=""),0,IF($N401=0,IF(AND(OR(5=7,5=12),5&gt;=$K401,5&lt;=IF($L401="",12,$L401)),$J401,0),IF(AND(5&gt;=$K401,5&lt;=IF($L401="",12,$L401),MOD(5-$K401,$N401)=0),$J401,0)))</f>
        <v>0</v>
      </c>
      <c r="T401" s="19" t="n">
        <f aca="false">IF(OR($M401="",$M401="ERR",$J401="",$K401="",$N401=""),0,IF($N401=0,IF(AND(OR(6=7,6=12),6&gt;=$K401,6&lt;=IF($L401="",12,$L401)),$J401,0),IF(AND(6&gt;=$K401,6&lt;=IF($L401="",12,$L401),MOD(6-$K401,$N401)=0),$J401,0)))</f>
        <v>0</v>
      </c>
      <c r="U401" s="19" t="n">
        <f aca="false">IF(OR($M401="",$M401="ERR",$J401="",$K401="",$N401=""),0,IF($N401=0,IF(AND(OR(7=7,7=12),7&gt;=$K401,7&lt;=IF($L401="",12,$L401)),$J401,0),IF(AND(7&gt;=$K401,7&lt;=IF($L401="",12,$L401),MOD(7-$K401,$N401)=0),$J401,0)))</f>
        <v>0</v>
      </c>
      <c r="V401" s="19" t="n">
        <f aca="false">IF(OR($M401="",$M401="ERR",$J401="",$K401="",$N401=""),0,IF($N401=0,IF(AND(OR(8=7,8=12),8&gt;=$K401,8&lt;=IF($L401="",12,$L401)),$J401,0),IF(AND(8&gt;=$K401,8&lt;=IF($L401="",12,$L401),MOD(8-$K401,$N401)=0),$J401,0)))</f>
        <v>0</v>
      </c>
      <c r="W401" s="19" t="n">
        <f aca="false">IF(OR($M401="",$M401="ERR",$J401="",$K401="",$N401=""),0,IF($N401=0,IF(AND(OR(9=7,9=12),9&gt;=$K401,9&lt;=IF($L401="",12,$L401)),$J401,0),IF(AND(9&gt;=$K401,9&lt;=IF($L401="",12,$L401),MOD(9-$K401,$N401)=0),$J401,0)))</f>
        <v>0</v>
      </c>
      <c r="X401" s="19" t="n">
        <f aca="false">IF(OR($M401="",$M401="ERR",$J401="",$K401="",$N401=""),0,IF($N401=0,IF(AND(OR(10=7,10=12),10&gt;=$K401,10&lt;=IF($L401="",12,$L401)),$J401,0),IF(AND(10&gt;=$K401,10&lt;=IF($L401="",12,$L401),MOD(10-$K401,$N401)=0),$J401,0)))</f>
        <v>0</v>
      </c>
      <c r="Y401" s="19" t="n">
        <f aca="false">IF(OR($M401="",$M401="ERR",$J401="",$K401="",$N401=""),0,IF($N401=0,IF(AND(OR(11=7,11=12),11&gt;=$K401,11&lt;=IF($L401="",12,$L401)),$J401,0),IF(AND(11&gt;=$K401,11&lt;=IF($L401="",12,$L401),MOD(11-$K401,$N401)=0),$J401,0)))</f>
        <v>0</v>
      </c>
      <c r="Z401" s="19" t="n">
        <f aca="false">IF(OR($M401="",$M401="ERR",$J401="",$K401="",$N401=""),0,IF($N401=0,IF(AND(OR(12=7,12=12),12&gt;=$K401,12&lt;=IF($L401="",12,$L401)),$J401,0),IF(AND(12&gt;=$K401,12&lt;=IF($L401="",12,$L401),MOD(12-$K401,$N401)=0),$J401,0)))</f>
        <v>0</v>
      </c>
      <c r="AA401" s="36" t="n">
        <f aca="false">SUM(O401:Z401)</f>
        <v>0</v>
      </c>
      <c r="AB401" s="15" t="str">
        <f aca="false">IF(AND($B401="",$D401="",$J401=""),"",IF($B401="","Falta código",IF(ISNA(MATCH($B401,LST_COD,0)),"Código no registrado en Trabajadores",IF($E401="","Concepto no está en el catálogo",IF($M401="ERR","Retención de otro empleador: Origen = Otro empleador",IF(OR($J401="",$K401=""),"Falta monto o mes",IF(OR($K401&lt;1,$K401&gt;12),"Mes inicio inválido",IF(AND($L401&lt;&gt;"",OR($L401&lt;$K401,$L401&gt;12)),"Mes fin inválido",IF($N401="","Falta frecuencia",IF(AND($G401&lt;&gt;"Otro empleador",SUMPRODUCT(($O401:$Z401&lt;&gt;0)*(((COLUMN($O401:$Z401)-14)&lt;INDEX(Trabajadores!$M$6:$M$105,MATCH($B401,LST_COD,0)))+((COLUMN($O401:$Z401)-14)&gt;INDEX(Trabajadores!$N$6:$N$105,MATCH($B401,LST_COD,0)))))&gt;0),"Aviso: hay meses fuera del periodo laboral","OK"))))))))))</f>
        <v/>
      </c>
    </row>
    <row r="402" customFormat="false" ht="15" hidden="false" customHeight="false" outlineLevel="0" collapsed="false">
      <c r="A402" s="23" t="n">
        <v>397</v>
      </c>
      <c r="B402" s="7"/>
      <c r="C402" s="35" t="str">
        <f aca="false">IF($B402="","",IFERROR(INDEX(Trabajadores!$D$6:$D$105,MATCH($B402,LST_COD,0)),"¿Código?"))</f>
        <v/>
      </c>
      <c r="D402" s="30"/>
      <c r="E402" s="9" t="str">
        <f aca="false">IF($D402="","",IFERROR(VLOOKUP($D402,CONC_TABLA,2,FALSE()),""))</f>
        <v/>
      </c>
      <c r="F402" s="9" t="str">
        <f aca="false">IF($D402="","",IFERROR(VLOOKUP($D402,CONC_TABLA,3,FALSE()),""))</f>
        <v/>
      </c>
      <c r="G402" s="30"/>
      <c r="H402" s="30"/>
      <c r="I402" s="30"/>
      <c r="J402" s="29"/>
      <c r="K402" s="28"/>
      <c r="L402" s="28"/>
      <c r="M402" s="9" t="str">
        <f aca="false">IF(OR($B402="",$E402=""),"",IF($E402="INA","INA",IF($G402="Otro empleador",IF($E402="RET","RETO",IF($E402="ORD","OTO","OTX")),IF($E402="RET","ERR",$E402))))</f>
        <v/>
      </c>
      <c r="N402" s="9" t="str">
        <f aca="false">IF($I402="","",IFERROR(VLOOKUP($I402,FREC_TABLA,2,FALSE()),""))</f>
        <v/>
      </c>
      <c r="O402" s="19" t="n">
        <f aca="false">IF(OR($M402="",$M402="ERR",$J402="",$K402="",$N402=""),0,IF($N402=0,IF(AND(OR(1=7,1=12),1&gt;=$K402,1&lt;=IF($L402="",12,$L402)),$J402,0),IF(AND(1&gt;=$K402,1&lt;=IF($L402="",12,$L402),MOD(1-$K402,$N402)=0),$J402,0)))</f>
        <v>0</v>
      </c>
      <c r="P402" s="19" t="n">
        <f aca="false">IF(OR($M402="",$M402="ERR",$J402="",$K402="",$N402=""),0,IF($N402=0,IF(AND(OR(2=7,2=12),2&gt;=$K402,2&lt;=IF($L402="",12,$L402)),$J402,0),IF(AND(2&gt;=$K402,2&lt;=IF($L402="",12,$L402),MOD(2-$K402,$N402)=0),$J402,0)))</f>
        <v>0</v>
      </c>
      <c r="Q402" s="19" t="n">
        <f aca="false">IF(OR($M402="",$M402="ERR",$J402="",$K402="",$N402=""),0,IF($N402=0,IF(AND(OR(3=7,3=12),3&gt;=$K402,3&lt;=IF($L402="",12,$L402)),$J402,0),IF(AND(3&gt;=$K402,3&lt;=IF($L402="",12,$L402),MOD(3-$K402,$N402)=0),$J402,0)))</f>
        <v>0</v>
      </c>
      <c r="R402" s="19" t="n">
        <f aca="false">IF(OR($M402="",$M402="ERR",$J402="",$K402="",$N402=""),0,IF($N402=0,IF(AND(OR(4=7,4=12),4&gt;=$K402,4&lt;=IF($L402="",12,$L402)),$J402,0),IF(AND(4&gt;=$K402,4&lt;=IF($L402="",12,$L402),MOD(4-$K402,$N402)=0),$J402,0)))</f>
        <v>0</v>
      </c>
      <c r="S402" s="19" t="n">
        <f aca="false">IF(OR($M402="",$M402="ERR",$J402="",$K402="",$N402=""),0,IF($N402=0,IF(AND(OR(5=7,5=12),5&gt;=$K402,5&lt;=IF($L402="",12,$L402)),$J402,0),IF(AND(5&gt;=$K402,5&lt;=IF($L402="",12,$L402),MOD(5-$K402,$N402)=0),$J402,0)))</f>
        <v>0</v>
      </c>
      <c r="T402" s="19" t="n">
        <f aca="false">IF(OR($M402="",$M402="ERR",$J402="",$K402="",$N402=""),0,IF($N402=0,IF(AND(OR(6=7,6=12),6&gt;=$K402,6&lt;=IF($L402="",12,$L402)),$J402,0),IF(AND(6&gt;=$K402,6&lt;=IF($L402="",12,$L402),MOD(6-$K402,$N402)=0),$J402,0)))</f>
        <v>0</v>
      </c>
      <c r="U402" s="19" t="n">
        <f aca="false">IF(OR($M402="",$M402="ERR",$J402="",$K402="",$N402=""),0,IF($N402=0,IF(AND(OR(7=7,7=12),7&gt;=$K402,7&lt;=IF($L402="",12,$L402)),$J402,0),IF(AND(7&gt;=$K402,7&lt;=IF($L402="",12,$L402),MOD(7-$K402,$N402)=0),$J402,0)))</f>
        <v>0</v>
      </c>
      <c r="V402" s="19" t="n">
        <f aca="false">IF(OR($M402="",$M402="ERR",$J402="",$K402="",$N402=""),0,IF($N402=0,IF(AND(OR(8=7,8=12),8&gt;=$K402,8&lt;=IF($L402="",12,$L402)),$J402,0),IF(AND(8&gt;=$K402,8&lt;=IF($L402="",12,$L402),MOD(8-$K402,$N402)=0),$J402,0)))</f>
        <v>0</v>
      </c>
      <c r="W402" s="19" t="n">
        <f aca="false">IF(OR($M402="",$M402="ERR",$J402="",$K402="",$N402=""),0,IF($N402=0,IF(AND(OR(9=7,9=12),9&gt;=$K402,9&lt;=IF($L402="",12,$L402)),$J402,0),IF(AND(9&gt;=$K402,9&lt;=IF($L402="",12,$L402),MOD(9-$K402,$N402)=0),$J402,0)))</f>
        <v>0</v>
      </c>
      <c r="X402" s="19" t="n">
        <f aca="false">IF(OR($M402="",$M402="ERR",$J402="",$K402="",$N402=""),0,IF($N402=0,IF(AND(OR(10=7,10=12),10&gt;=$K402,10&lt;=IF($L402="",12,$L402)),$J402,0),IF(AND(10&gt;=$K402,10&lt;=IF($L402="",12,$L402),MOD(10-$K402,$N402)=0),$J402,0)))</f>
        <v>0</v>
      </c>
      <c r="Y402" s="19" t="n">
        <f aca="false">IF(OR($M402="",$M402="ERR",$J402="",$K402="",$N402=""),0,IF($N402=0,IF(AND(OR(11=7,11=12),11&gt;=$K402,11&lt;=IF($L402="",12,$L402)),$J402,0),IF(AND(11&gt;=$K402,11&lt;=IF($L402="",12,$L402),MOD(11-$K402,$N402)=0),$J402,0)))</f>
        <v>0</v>
      </c>
      <c r="Z402" s="19" t="n">
        <f aca="false">IF(OR($M402="",$M402="ERR",$J402="",$K402="",$N402=""),0,IF($N402=0,IF(AND(OR(12=7,12=12),12&gt;=$K402,12&lt;=IF($L402="",12,$L402)),$J402,0),IF(AND(12&gt;=$K402,12&lt;=IF($L402="",12,$L402),MOD(12-$K402,$N402)=0),$J402,0)))</f>
        <v>0</v>
      </c>
      <c r="AA402" s="36" t="n">
        <f aca="false">SUM(O402:Z402)</f>
        <v>0</v>
      </c>
      <c r="AB402" s="15" t="str">
        <f aca="false">IF(AND($B402="",$D402="",$J402=""),"",IF($B402="","Falta código",IF(ISNA(MATCH($B402,LST_COD,0)),"Código no registrado en Trabajadores",IF($E402="","Concepto no está en el catálogo",IF($M402="ERR","Retención de otro empleador: Origen = Otro empleador",IF(OR($J402="",$K402=""),"Falta monto o mes",IF(OR($K402&lt;1,$K402&gt;12),"Mes inicio inválido",IF(AND($L402&lt;&gt;"",OR($L402&lt;$K402,$L402&gt;12)),"Mes fin inválido",IF($N402="","Falta frecuencia",IF(AND($G402&lt;&gt;"Otro empleador",SUMPRODUCT(($O402:$Z402&lt;&gt;0)*(((COLUMN($O402:$Z402)-14)&lt;INDEX(Trabajadores!$M$6:$M$105,MATCH($B402,LST_COD,0)))+((COLUMN($O402:$Z402)-14)&gt;INDEX(Trabajadores!$N$6:$N$105,MATCH($B402,LST_COD,0)))))&gt;0),"Aviso: hay meses fuera del periodo laboral","OK"))))))))))</f>
        <v/>
      </c>
    </row>
    <row r="403" customFormat="false" ht="15" hidden="false" customHeight="false" outlineLevel="0" collapsed="false">
      <c r="A403" s="23" t="n">
        <v>398</v>
      </c>
      <c r="B403" s="7"/>
      <c r="C403" s="35" t="str">
        <f aca="false">IF($B403="","",IFERROR(INDEX(Trabajadores!$D$6:$D$105,MATCH($B403,LST_COD,0)),"¿Código?"))</f>
        <v/>
      </c>
      <c r="D403" s="30"/>
      <c r="E403" s="9" t="str">
        <f aca="false">IF($D403="","",IFERROR(VLOOKUP($D403,CONC_TABLA,2,FALSE()),""))</f>
        <v/>
      </c>
      <c r="F403" s="9" t="str">
        <f aca="false">IF($D403="","",IFERROR(VLOOKUP($D403,CONC_TABLA,3,FALSE()),""))</f>
        <v/>
      </c>
      <c r="G403" s="30"/>
      <c r="H403" s="30"/>
      <c r="I403" s="30"/>
      <c r="J403" s="29"/>
      <c r="K403" s="28"/>
      <c r="L403" s="28"/>
      <c r="M403" s="9" t="str">
        <f aca="false">IF(OR($B403="",$E403=""),"",IF($E403="INA","INA",IF($G403="Otro empleador",IF($E403="RET","RETO",IF($E403="ORD","OTO","OTX")),IF($E403="RET","ERR",$E403))))</f>
        <v/>
      </c>
      <c r="N403" s="9" t="str">
        <f aca="false">IF($I403="","",IFERROR(VLOOKUP($I403,FREC_TABLA,2,FALSE()),""))</f>
        <v/>
      </c>
      <c r="O403" s="19" t="n">
        <f aca="false">IF(OR($M403="",$M403="ERR",$J403="",$K403="",$N403=""),0,IF($N403=0,IF(AND(OR(1=7,1=12),1&gt;=$K403,1&lt;=IF($L403="",12,$L403)),$J403,0),IF(AND(1&gt;=$K403,1&lt;=IF($L403="",12,$L403),MOD(1-$K403,$N403)=0),$J403,0)))</f>
        <v>0</v>
      </c>
      <c r="P403" s="19" t="n">
        <f aca="false">IF(OR($M403="",$M403="ERR",$J403="",$K403="",$N403=""),0,IF($N403=0,IF(AND(OR(2=7,2=12),2&gt;=$K403,2&lt;=IF($L403="",12,$L403)),$J403,0),IF(AND(2&gt;=$K403,2&lt;=IF($L403="",12,$L403),MOD(2-$K403,$N403)=0),$J403,0)))</f>
        <v>0</v>
      </c>
      <c r="Q403" s="19" t="n">
        <f aca="false">IF(OR($M403="",$M403="ERR",$J403="",$K403="",$N403=""),0,IF($N403=0,IF(AND(OR(3=7,3=12),3&gt;=$K403,3&lt;=IF($L403="",12,$L403)),$J403,0),IF(AND(3&gt;=$K403,3&lt;=IF($L403="",12,$L403),MOD(3-$K403,$N403)=0),$J403,0)))</f>
        <v>0</v>
      </c>
      <c r="R403" s="19" t="n">
        <f aca="false">IF(OR($M403="",$M403="ERR",$J403="",$K403="",$N403=""),0,IF($N403=0,IF(AND(OR(4=7,4=12),4&gt;=$K403,4&lt;=IF($L403="",12,$L403)),$J403,0),IF(AND(4&gt;=$K403,4&lt;=IF($L403="",12,$L403),MOD(4-$K403,$N403)=0),$J403,0)))</f>
        <v>0</v>
      </c>
      <c r="S403" s="19" t="n">
        <f aca="false">IF(OR($M403="",$M403="ERR",$J403="",$K403="",$N403=""),0,IF($N403=0,IF(AND(OR(5=7,5=12),5&gt;=$K403,5&lt;=IF($L403="",12,$L403)),$J403,0),IF(AND(5&gt;=$K403,5&lt;=IF($L403="",12,$L403),MOD(5-$K403,$N403)=0),$J403,0)))</f>
        <v>0</v>
      </c>
      <c r="T403" s="19" t="n">
        <f aca="false">IF(OR($M403="",$M403="ERR",$J403="",$K403="",$N403=""),0,IF($N403=0,IF(AND(OR(6=7,6=12),6&gt;=$K403,6&lt;=IF($L403="",12,$L403)),$J403,0),IF(AND(6&gt;=$K403,6&lt;=IF($L403="",12,$L403),MOD(6-$K403,$N403)=0),$J403,0)))</f>
        <v>0</v>
      </c>
      <c r="U403" s="19" t="n">
        <f aca="false">IF(OR($M403="",$M403="ERR",$J403="",$K403="",$N403=""),0,IF($N403=0,IF(AND(OR(7=7,7=12),7&gt;=$K403,7&lt;=IF($L403="",12,$L403)),$J403,0),IF(AND(7&gt;=$K403,7&lt;=IF($L403="",12,$L403),MOD(7-$K403,$N403)=0),$J403,0)))</f>
        <v>0</v>
      </c>
      <c r="V403" s="19" t="n">
        <f aca="false">IF(OR($M403="",$M403="ERR",$J403="",$K403="",$N403=""),0,IF($N403=0,IF(AND(OR(8=7,8=12),8&gt;=$K403,8&lt;=IF($L403="",12,$L403)),$J403,0),IF(AND(8&gt;=$K403,8&lt;=IF($L403="",12,$L403),MOD(8-$K403,$N403)=0),$J403,0)))</f>
        <v>0</v>
      </c>
      <c r="W403" s="19" t="n">
        <f aca="false">IF(OR($M403="",$M403="ERR",$J403="",$K403="",$N403=""),0,IF($N403=0,IF(AND(OR(9=7,9=12),9&gt;=$K403,9&lt;=IF($L403="",12,$L403)),$J403,0),IF(AND(9&gt;=$K403,9&lt;=IF($L403="",12,$L403),MOD(9-$K403,$N403)=0),$J403,0)))</f>
        <v>0</v>
      </c>
      <c r="X403" s="19" t="n">
        <f aca="false">IF(OR($M403="",$M403="ERR",$J403="",$K403="",$N403=""),0,IF($N403=0,IF(AND(OR(10=7,10=12),10&gt;=$K403,10&lt;=IF($L403="",12,$L403)),$J403,0),IF(AND(10&gt;=$K403,10&lt;=IF($L403="",12,$L403),MOD(10-$K403,$N403)=0),$J403,0)))</f>
        <v>0</v>
      </c>
      <c r="Y403" s="19" t="n">
        <f aca="false">IF(OR($M403="",$M403="ERR",$J403="",$K403="",$N403=""),0,IF($N403=0,IF(AND(OR(11=7,11=12),11&gt;=$K403,11&lt;=IF($L403="",12,$L403)),$J403,0),IF(AND(11&gt;=$K403,11&lt;=IF($L403="",12,$L403),MOD(11-$K403,$N403)=0),$J403,0)))</f>
        <v>0</v>
      </c>
      <c r="Z403" s="19" t="n">
        <f aca="false">IF(OR($M403="",$M403="ERR",$J403="",$K403="",$N403=""),0,IF($N403=0,IF(AND(OR(12=7,12=12),12&gt;=$K403,12&lt;=IF($L403="",12,$L403)),$J403,0),IF(AND(12&gt;=$K403,12&lt;=IF($L403="",12,$L403),MOD(12-$K403,$N403)=0),$J403,0)))</f>
        <v>0</v>
      </c>
      <c r="AA403" s="36" t="n">
        <f aca="false">SUM(O403:Z403)</f>
        <v>0</v>
      </c>
      <c r="AB403" s="15" t="str">
        <f aca="false">IF(AND($B403="",$D403="",$J403=""),"",IF($B403="","Falta código",IF(ISNA(MATCH($B403,LST_COD,0)),"Código no registrado en Trabajadores",IF($E403="","Concepto no está en el catálogo",IF($M403="ERR","Retención de otro empleador: Origen = Otro empleador",IF(OR($J403="",$K403=""),"Falta monto o mes",IF(OR($K403&lt;1,$K403&gt;12),"Mes inicio inválido",IF(AND($L403&lt;&gt;"",OR($L403&lt;$K403,$L403&gt;12)),"Mes fin inválido",IF($N403="","Falta frecuencia",IF(AND($G403&lt;&gt;"Otro empleador",SUMPRODUCT(($O403:$Z403&lt;&gt;0)*(((COLUMN($O403:$Z403)-14)&lt;INDEX(Trabajadores!$M$6:$M$105,MATCH($B403,LST_COD,0)))+((COLUMN($O403:$Z403)-14)&gt;INDEX(Trabajadores!$N$6:$N$105,MATCH($B403,LST_COD,0)))))&gt;0),"Aviso: hay meses fuera del periodo laboral","OK"))))))))))</f>
        <v/>
      </c>
    </row>
    <row r="404" customFormat="false" ht="15" hidden="false" customHeight="false" outlineLevel="0" collapsed="false">
      <c r="A404" s="23" t="n">
        <v>399</v>
      </c>
      <c r="B404" s="7"/>
      <c r="C404" s="35" t="str">
        <f aca="false">IF($B404="","",IFERROR(INDEX(Trabajadores!$D$6:$D$105,MATCH($B404,LST_COD,0)),"¿Código?"))</f>
        <v/>
      </c>
      <c r="D404" s="30"/>
      <c r="E404" s="9" t="str">
        <f aca="false">IF($D404="","",IFERROR(VLOOKUP($D404,CONC_TABLA,2,FALSE()),""))</f>
        <v/>
      </c>
      <c r="F404" s="9" t="str">
        <f aca="false">IF($D404="","",IFERROR(VLOOKUP($D404,CONC_TABLA,3,FALSE()),""))</f>
        <v/>
      </c>
      <c r="G404" s="30"/>
      <c r="H404" s="30"/>
      <c r="I404" s="30"/>
      <c r="J404" s="29"/>
      <c r="K404" s="28"/>
      <c r="L404" s="28"/>
      <c r="M404" s="9" t="str">
        <f aca="false">IF(OR($B404="",$E404=""),"",IF($E404="INA","INA",IF($G404="Otro empleador",IF($E404="RET","RETO",IF($E404="ORD","OTO","OTX")),IF($E404="RET","ERR",$E404))))</f>
        <v/>
      </c>
      <c r="N404" s="9" t="str">
        <f aca="false">IF($I404="","",IFERROR(VLOOKUP($I404,FREC_TABLA,2,FALSE()),""))</f>
        <v/>
      </c>
      <c r="O404" s="19" t="n">
        <f aca="false">IF(OR($M404="",$M404="ERR",$J404="",$K404="",$N404=""),0,IF($N404=0,IF(AND(OR(1=7,1=12),1&gt;=$K404,1&lt;=IF($L404="",12,$L404)),$J404,0),IF(AND(1&gt;=$K404,1&lt;=IF($L404="",12,$L404),MOD(1-$K404,$N404)=0),$J404,0)))</f>
        <v>0</v>
      </c>
      <c r="P404" s="19" t="n">
        <f aca="false">IF(OR($M404="",$M404="ERR",$J404="",$K404="",$N404=""),0,IF($N404=0,IF(AND(OR(2=7,2=12),2&gt;=$K404,2&lt;=IF($L404="",12,$L404)),$J404,0),IF(AND(2&gt;=$K404,2&lt;=IF($L404="",12,$L404),MOD(2-$K404,$N404)=0),$J404,0)))</f>
        <v>0</v>
      </c>
      <c r="Q404" s="19" t="n">
        <f aca="false">IF(OR($M404="",$M404="ERR",$J404="",$K404="",$N404=""),0,IF($N404=0,IF(AND(OR(3=7,3=12),3&gt;=$K404,3&lt;=IF($L404="",12,$L404)),$J404,0),IF(AND(3&gt;=$K404,3&lt;=IF($L404="",12,$L404),MOD(3-$K404,$N404)=0),$J404,0)))</f>
        <v>0</v>
      </c>
      <c r="R404" s="19" t="n">
        <f aca="false">IF(OR($M404="",$M404="ERR",$J404="",$K404="",$N404=""),0,IF($N404=0,IF(AND(OR(4=7,4=12),4&gt;=$K404,4&lt;=IF($L404="",12,$L404)),$J404,0),IF(AND(4&gt;=$K404,4&lt;=IF($L404="",12,$L404),MOD(4-$K404,$N404)=0),$J404,0)))</f>
        <v>0</v>
      </c>
      <c r="S404" s="19" t="n">
        <f aca="false">IF(OR($M404="",$M404="ERR",$J404="",$K404="",$N404=""),0,IF($N404=0,IF(AND(OR(5=7,5=12),5&gt;=$K404,5&lt;=IF($L404="",12,$L404)),$J404,0),IF(AND(5&gt;=$K404,5&lt;=IF($L404="",12,$L404),MOD(5-$K404,$N404)=0),$J404,0)))</f>
        <v>0</v>
      </c>
      <c r="T404" s="19" t="n">
        <f aca="false">IF(OR($M404="",$M404="ERR",$J404="",$K404="",$N404=""),0,IF($N404=0,IF(AND(OR(6=7,6=12),6&gt;=$K404,6&lt;=IF($L404="",12,$L404)),$J404,0),IF(AND(6&gt;=$K404,6&lt;=IF($L404="",12,$L404),MOD(6-$K404,$N404)=0),$J404,0)))</f>
        <v>0</v>
      </c>
      <c r="U404" s="19" t="n">
        <f aca="false">IF(OR($M404="",$M404="ERR",$J404="",$K404="",$N404=""),0,IF($N404=0,IF(AND(OR(7=7,7=12),7&gt;=$K404,7&lt;=IF($L404="",12,$L404)),$J404,0),IF(AND(7&gt;=$K404,7&lt;=IF($L404="",12,$L404),MOD(7-$K404,$N404)=0),$J404,0)))</f>
        <v>0</v>
      </c>
      <c r="V404" s="19" t="n">
        <f aca="false">IF(OR($M404="",$M404="ERR",$J404="",$K404="",$N404=""),0,IF($N404=0,IF(AND(OR(8=7,8=12),8&gt;=$K404,8&lt;=IF($L404="",12,$L404)),$J404,0),IF(AND(8&gt;=$K404,8&lt;=IF($L404="",12,$L404),MOD(8-$K404,$N404)=0),$J404,0)))</f>
        <v>0</v>
      </c>
      <c r="W404" s="19" t="n">
        <f aca="false">IF(OR($M404="",$M404="ERR",$J404="",$K404="",$N404=""),0,IF($N404=0,IF(AND(OR(9=7,9=12),9&gt;=$K404,9&lt;=IF($L404="",12,$L404)),$J404,0),IF(AND(9&gt;=$K404,9&lt;=IF($L404="",12,$L404),MOD(9-$K404,$N404)=0),$J404,0)))</f>
        <v>0</v>
      </c>
      <c r="X404" s="19" t="n">
        <f aca="false">IF(OR($M404="",$M404="ERR",$J404="",$K404="",$N404=""),0,IF($N404=0,IF(AND(OR(10=7,10=12),10&gt;=$K404,10&lt;=IF($L404="",12,$L404)),$J404,0),IF(AND(10&gt;=$K404,10&lt;=IF($L404="",12,$L404),MOD(10-$K404,$N404)=0),$J404,0)))</f>
        <v>0</v>
      </c>
      <c r="Y404" s="19" t="n">
        <f aca="false">IF(OR($M404="",$M404="ERR",$J404="",$K404="",$N404=""),0,IF($N404=0,IF(AND(OR(11=7,11=12),11&gt;=$K404,11&lt;=IF($L404="",12,$L404)),$J404,0),IF(AND(11&gt;=$K404,11&lt;=IF($L404="",12,$L404),MOD(11-$K404,$N404)=0),$J404,0)))</f>
        <v>0</v>
      </c>
      <c r="Z404" s="19" t="n">
        <f aca="false">IF(OR($M404="",$M404="ERR",$J404="",$K404="",$N404=""),0,IF($N404=0,IF(AND(OR(12=7,12=12),12&gt;=$K404,12&lt;=IF($L404="",12,$L404)),$J404,0),IF(AND(12&gt;=$K404,12&lt;=IF($L404="",12,$L404),MOD(12-$K404,$N404)=0),$J404,0)))</f>
        <v>0</v>
      </c>
      <c r="AA404" s="36" t="n">
        <f aca="false">SUM(O404:Z404)</f>
        <v>0</v>
      </c>
      <c r="AB404" s="15" t="str">
        <f aca="false">IF(AND($B404="",$D404="",$J404=""),"",IF($B404="","Falta código",IF(ISNA(MATCH($B404,LST_COD,0)),"Código no registrado en Trabajadores",IF($E404="","Concepto no está en el catálogo",IF($M404="ERR","Retención de otro empleador: Origen = Otro empleador",IF(OR($J404="",$K404=""),"Falta monto o mes",IF(OR($K404&lt;1,$K404&gt;12),"Mes inicio inválido",IF(AND($L404&lt;&gt;"",OR($L404&lt;$K404,$L404&gt;12)),"Mes fin inválido",IF($N404="","Falta frecuencia",IF(AND($G404&lt;&gt;"Otro empleador",SUMPRODUCT(($O404:$Z404&lt;&gt;0)*(((COLUMN($O404:$Z404)-14)&lt;INDEX(Trabajadores!$M$6:$M$105,MATCH($B404,LST_COD,0)))+((COLUMN($O404:$Z404)-14)&gt;INDEX(Trabajadores!$N$6:$N$105,MATCH($B404,LST_COD,0)))))&gt;0),"Aviso: hay meses fuera del periodo laboral","OK"))))))))))</f>
        <v/>
      </c>
    </row>
    <row r="405" customFormat="false" ht="15" hidden="false" customHeight="false" outlineLevel="0" collapsed="false">
      <c r="A405" s="23" t="n">
        <v>400</v>
      </c>
      <c r="B405" s="7"/>
      <c r="C405" s="35" t="str">
        <f aca="false">IF($B405="","",IFERROR(INDEX(Trabajadores!$D$6:$D$105,MATCH($B405,LST_COD,0)),"¿Código?"))</f>
        <v/>
      </c>
      <c r="D405" s="30"/>
      <c r="E405" s="9" t="str">
        <f aca="false">IF($D405="","",IFERROR(VLOOKUP($D405,CONC_TABLA,2,FALSE()),""))</f>
        <v/>
      </c>
      <c r="F405" s="9" t="str">
        <f aca="false">IF($D405="","",IFERROR(VLOOKUP($D405,CONC_TABLA,3,FALSE()),""))</f>
        <v/>
      </c>
      <c r="G405" s="30"/>
      <c r="H405" s="30"/>
      <c r="I405" s="30"/>
      <c r="J405" s="29"/>
      <c r="K405" s="28"/>
      <c r="L405" s="28"/>
      <c r="M405" s="9" t="str">
        <f aca="false">IF(OR($B405="",$E405=""),"",IF($E405="INA","INA",IF($G405="Otro empleador",IF($E405="RET","RETO",IF($E405="ORD","OTO","OTX")),IF($E405="RET","ERR",$E405))))</f>
        <v/>
      </c>
      <c r="N405" s="9" t="str">
        <f aca="false">IF($I405="","",IFERROR(VLOOKUP($I405,FREC_TABLA,2,FALSE()),""))</f>
        <v/>
      </c>
      <c r="O405" s="19" t="n">
        <f aca="false">IF(OR($M405="",$M405="ERR",$J405="",$K405="",$N405=""),0,IF($N405=0,IF(AND(OR(1=7,1=12),1&gt;=$K405,1&lt;=IF($L405="",12,$L405)),$J405,0),IF(AND(1&gt;=$K405,1&lt;=IF($L405="",12,$L405),MOD(1-$K405,$N405)=0),$J405,0)))</f>
        <v>0</v>
      </c>
      <c r="P405" s="19" t="n">
        <f aca="false">IF(OR($M405="",$M405="ERR",$J405="",$K405="",$N405=""),0,IF($N405=0,IF(AND(OR(2=7,2=12),2&gt;=$K405,2&lt;=IF($L405="",12,$L405)),$J405,0),IF(AND(2&gt;=$K405,2&lt;=IF($L405="",12,$L405),MOD(2-$K405,$N405)=0),$J405,0)))</f>
        <v>0</v>
      </c>
      <c r="Q405" s="19" t="n">
        <f aca="false">IF(OR($M405="",$M405="ERR",$J405="",$K405="",$N405=""),0,IF($N405=0,IF(AND(OR(3=7,3=12),3&gt;=$K405,3&lt;=IF($L405="",12,$L405)),$J405,0),IF(AND(3&gt;=$K405,3&lt;=IF($L405="",12,$L405),MOD(3-$K405,$N405)=0),$J405,0)))</f>
        <v>0</v>
      </c>
      <c r="R405" s="19" t="n">
        <f aca="false">IF(OR($M405="",$M405="ERR",$J405="",$K405="",$N405=""),0,IF($N405=0,IF(AND(OR(4=7,4=12),4&gt;=$K405,4&lt;=IF($L405="",12,$L405)),$J405,0),IF(AND(4&gt;=$K405,4&lt;=IF($L405="",12,$L405),MOD(4-$K405,$N405)=0),$J405,0)))</f>
        <v>0</v>
      </c>
      <c r="S405" s="19" t="n">
        <f aca="false">IF(OR($M405="",$M405="ERR",$J405="",$K405="",$N405=""),0,IF($N405=0,IF(AND(OR(5=7,5=12),5&gt;=$K405,5&lt;=IF($L405="",12,$L405)),$J405,0),IF(AND(5&gt;=$K405,5&lt;=IF($L405="",12,$L405),MOD(5-$K405,$N405)=0),$J405,0)))</f>
        <v>0</v>
      </c>
      <c r="T405" s="19" t="n">
        <f aca="false">IF(OR($M405="",$M405="ERR",$J405="",$K405="",$N405=""),0,IF($N405=0,IF(AND(OR(6=7,6=12),6&gt;=$K405,6&lt;=IF($L405="",12,$L405)),$J405,0),IF(AND(6&gt;=$K405,6&lt;=IF($L405="",12,$L405),MOD(6-$K405,$N405)=0),$J405,0)))</f>
        <v>0</v>
      </c>
      <c r="U405" s="19" t="n">
        <f aca="false">IF(OR($M405="",$M405="ERR",$J405="",$K405="",$N405=""),0,IF($N405=0,IF(AND(OR(7=7,7=12),7&gt;=$K405,7&lt;=IF($L405="",12,$L405)),$J405,0),IF(AND(7&gt;=$K405,7&lt;=IF($L405="",12,$L405),MOD(7-$K405,$N405)=0),$J405,0)))</f>
        <v>0</v>
      </c>
      <c r="V405" s="19" t="n">
        <f aca="false">IF(OR($M405="",$M405="ERR",$J405="",$K405="",$N405=""),0,IF($N405=0,IF(AND(OR(8=7,8=12),8&gt;=$K405,8&lt;=IF($L405="",12,$L405)),$J405,0),IF(AND(8&gt;=$K405,8&lt;=IF($L405="",12,$L405),MOD(8-$K405,$N405)=0),$J405,0)))</f>
        <v>0</v>
      </c>
      <c r="W405" s="19" t="n">
        <f aca="false">IF(OR($M405="",$M405="ERR",$J405="",$K405="",$N405=""),0,IF($N405=0,IF(AND(OR(9=7,9=12),9&gt;=$K405,9&lt;=IF($L405="",12,$L405)),$J405,0),IF(AND(9&gt;=$K405,9&lt;=IF($L405="",12,$L405),MOD(9-$K405,$N405)=0),$J405,0)))</f>
        <v>0</v>
      </c>
      <c r="X405" s="19" t="n">
        <f aca="false">IF(OR($M405="",$M405="ERR",$J405="",$K405="",$N405=""),0,IF($N405=0,IF(AND(OR(10=7,10=12),10&gt;=$K405,10&lt;=IF($L405="",12,$L405)),$J405,0),IF(AND(10&gt;=$K405,10&lt;=IF($L405="",12,$L405),MOD(10-$K405,$N405)=0),$J405,0)))</f>
        <v>0</v>
      </c>
      <c r="Y405" s="19" t="n">
        <f aca="false">IF(OR($M405="",$M405="ERR",$J405="",$K405="",$N405=""),0,IF($N405=0,IF(AND(OR(11=7,11=12),11&gt;=$K405,11&lt;=IF($L405="",12,$L405)),$J405,0),IF(AND(11&gt;=$K405,11&lt;=IF($L405="",12,$L405),MOD(11-$K405,$N405)=0),$J405,0)))</f>
        <v>0</v>
      </c>
      <c r="Z405" s="19" t="n">
        <f aca="false">IF(OR($M405="",$M405="ERR",$J405="",$K405="",$N405=""),0,IF($N405=0,IF(AND(OR(12=7,12=12),12&gt;=$K405,12&lt;=IF($L405="",12,$L405)),$J405,0),IF(AND(12&gt;=$K405,12&lt;=IF($L405="",12,$L405),MOD(12-$K405,$N405)=0),$J405,0)))</f>
        <v>0</v>
      </c>
      <c r="AA405" s="36" t="n">
        <f aca="false">SUM(O405:Z405)</f>
        <v>0</v>
      </c>
      <c r="AB405" s="15" t="str">
        <f aca="false">IF(AND($B405="",$D405="",$J405=""),"",IF($B405="","Falta código",IF(ISNA(MATCH($B405,LST_COD,0)),"Código no registrado en Trabajadores",IF($E405="","Concepto no está en el catálogo",IF($M405="ERR","Retención de otro empleador: Origen = Otro empleador",IF(OR($J405="",$K405=""),"Falta monto o mes",IF(OR($K405&lt;1,$K405&gt;12),"Mes inicio inválido",IF(AND($L405&lt;&gt;"",OR($L405&lt;$K405,$L405&gt;12)),"Mes fin inválido",IF($N405="","Falta frecuencia",IF(AND($G405&lt;&gt;"Otro empleador",SUMPRODUCT(($O405:$Z405&lt;&gt;0)*(((COLUMN($O405:$Z405)-14)&lt;INDEX(Trabajadores!$M$6:$M$105,MATCH($B405,LST_COD,0)))+((COLUMN($O405:$Z405)-14)&gt;INDEX(Trabajadores!$N$6:$N$105,MATCH($B405,LST_COD,0)))))&gt;0),"Aviso: hay meses fuera del periodo laboral","OK"))))))))))</f>
        <v/>
      </c>
    </row>
    <row r="406" customFormat="false" ht="15" hidden="false" customHeight="false" outlineLevel="0" collapsed="false">
      <c r="A406" s="23" t="n">
        <v>401</v>
      </c>
      <c r="B406" s="7"/>
      <c r="C406" s="35" t="str">
        <f aca="false">IF($B406="","",IFERROR(INDEX(Trabajadores!$D$6:$D$105,MATCH($B406,LST_COD,0)),"¿Código?"))</f>
        <v/>
      </c>
      <c r="D406" s="30"/>
      <c r="E406" s="9" t="str">
        <f aca="false">IF($D406="","",IFERROR(VLOOKUP($D406,CONC_TABLA,2,FALSE()),""))</f>
        <v/>
      </c>
      <c r="F406" s="9" t="str">
        <f aca="false">IF($D406="","",IFERROR(VLOOKUP($D406,CONC_TABLA,3,FALSE()),""))</f>
        <v/>
      </c>
      <c r="G406" s="30"/>
      <c r="H406" s="30"/>
      <c r="I406" s="30"/>
      <c r="J406" s="29"/>
      <c r="K406" s="28"/>
      <c r="L406" s="28"/>
      <c r="M406" s="9" t="str">
        <f aca="false">IF(OR($B406="",$E406=""),"",IF($E406="INA","INA",IF($G406="Otro empleador",IF($E406="RET","RETO",IF($E406="ORD","OTO","OTX")),IF($E406="RET","ERR",$E406))))</f>
        <v/>
      </c>
      <c r="N406" s="9" t="str">
        <f aca="false">IF($I406="","",IFERROR(VLOOKUP($I406,FREC_TABLA,2,FALSE()),""))</f>
        <v/>
      </c>
      <c r="O406" s="19" t="n">
        <f aca="false">IF(OR($M406="",$M406="ERR",$J406="",$K406="",$N406=""),0,IF($N406=0,IF(AND(OR(1=7,1=12),1&gt;=$K406,1&lt;=IF($L406="",12,$L406)),$J406,0),IF(AND(1&gt;=$K406,1&lt;=IF($L406="",12,$L406),MOD(1-$K406,$N406)=0),$J406,0)))</f>
        <v>0</v>
      </c>
      <c r="P406" s="19" t="n">
        <f aca="false">IF(OR($M406="",$M406="ERR",$J406="",$K406="",$N406=""),0,IF($N406=0,IF(AND(OR(2=7,2=12),2&gt;=$K406,2&lt;=IF($L406="",12,$L406)),$J406,0),IF(AND(2&gt;=$K406,2&lt;=IF($L406="",12,$L406),MOD(2-$K406,$N406)=0),$J406,0)))</f>
        <v>0</v>
      </c>
      <c r="Q406" s="19" t="n">
        <f aca="false">IF(OR($M406="",$M406="ERR",$J406="",$K406="",$N406=""),0,IF($N406=0,IF(AND(OR(3=7,3=12),3&gt;=$K406,3&lt;=IF($L406="",12,$L406)),$J406,0),IF(AND(3&gt;=$K406,3&lt;=IF($L406="",12,$L406),MOD(3-$K406,$N406)=0),$J406,0)))</f>
        <v>0</v>
      </c>
      <c r="R406" s="19" t="n">
        <f aca="false">IF(OR($M406="",$M406="ERR",$J406="",$K406="",$N406=""),0,IF($N406=0,IF(AND(OR(4=7,4=12),4&gt;=$K406,4&lt;=IF($L406="",12,$L406)),$J406,0),IF(AND(4&gt;=$K406,4&lt;=IF($L406="",12,$L406),MOD(4-$K406,$N406)=0),$J406,0)))</f>
        <v>0</v>
      </c>
      <c r="S406" s="19" t="n">
        <f aca="false">IF(OR($M406="",$M406="ERR",$J406="",$K406="",$N406=""),0,IF($N406=0,IF(AND(OR(5=7,5=12),5&gt;=$K406,5&lt;=IF($L406="",12,$L406)),$J406,0),IF(AND(5&gt;=$K406,5&lt;=IF($L406="",12,$L406),MOD(5-$K406,$N406)=0),$J406,0)))</f>
        <v>0</v>
      </c>
      <c r="T406" s="19" t="n">
        <f aca="false">IF(OR($M406="",$M406="ERR",$J406="",$K406="",$N406=""),0,IF($N406=0,IF(AND(OR(6=7,6=12),6&gt;=$K406,6&lt;=IF($L406="",12,$L406)),$J406,0),IF(AND(6&gt;=$K406,6&lt;=IF($L406="",12,$L406),MOD(6-$K406,$N406)=0),$J406,0)))</f>
        <v>0</v>
      </c>
      <c r="U406" s="19" t="n">
        <f aca="false">IF(OR($M406="",$M406="ERR",$J406="",$K406="",$N406=""),0,IF($N406=0,IF(AND(OR(7=7,7=12),7&gt;=$K406,7&lt;=IF($L406="",12,$L406)),$J406,0),IF(AND(7&gt;=$K406,7&lt;=IF($L406="",12,$L406),MOD(7-$K406,$N406)=0),$J406,0)))</f>
        <v>0</v>
      </c>
      <c r="V406" s="19" t="n">
        <f aca="false">IF(OR($M406="",$M406="ERR",$J406="",$K406="",$N406=""),0,IF($N406=0,IF(AND(OR(8=7,8=12),8&gt;=$K406,8&lt;=IF($L406="",12,$L406)),$J406,0),IF(AND(8&gt;=$K406,8&lt;=IF($L406="",12,$L406),MOD(8-$K406,$N406)=0),$J406,0)))</f>
        <v>0</v>
      </c>
      <c r="W406" s="19" t="n">
        <f aca="false">IF(OR($M406="",$M406="ERR",$J406="",$K406="",$N406=""),0,IF($N406=0,IF(AND(OR(9=7,9=12),9&gt;=$K406,9&lt;=IF($L406="",12,$L406)),$J406,0),IF(AND(9&gt;=$K406,9&lt;=IF($L406="",12,$L406),MOD(9-$K406,$N406)=0),$J406,0)))</f>
        <v>0</v>
      </c>
      <c r="X406" s="19" t="n">
        <f aca="false">IF(OR($M406="",$M406="ERR",$J406="",$K406="",$N406=""),0,IF($N406=0,IF(AND(OR(10=7,10=12),10&gt;=$K406,10&lt;=IF($L406="",12,$L406)),$J406,0),IF(AND(10&gt;=$K406,10&lt;=IF($L406="",12,$L406),MOD(10-$K406,$N406)=0),$J406,0)))</f>
        <v>0</v>
      </c>
      <c r="Y406" s="19" t="n">
        <f aca="false">IF(OR($M406="",$M406="ERR",$J406="",$K406="",$N406=""),0,IF($N406=0,IF(AND(OR(11=7,11=12),11&gt;=$K406,11&lt;=IF($L406="",12,$L406)),$J406,0),IF(AND(11&gt;=$K406,11&lt;=IF($L406="",12,$L406),MOD(11-$K406,$N406)=0),$J406,0)))</f>
        <v>0</v>
      </c>
      <c r="Z406" s="19" t="n">
        <f aca="false">IF(OR($M406="",$M406="ERR",$J406="",$K406="",$N406=""),0,IF($N406=0,IF(AND(OR(12=7,12=12),12&gt;=$K406,12&lt;=IF($L406="",12,$L406)),$J406,0),IF(AND(12&gt;=$K406,12&lt;=IF($L406="",12,$L406),MOD(12-$K406,$N406)=0),$J406,0)))</f>
        <v>0</v>
      </c>
      <c r="AA406" s="36" t="n">
        <f aca="false">SUM(O406:Z406)</f>
        <v>0</v>
      </c>
      <c r="AB406" s="15" t="str">
        <f aca="false">IF(AND($B406="",$D406="",$J406=""),"",IF($B406="","Falta código",IF(ISNA(MATCH($B406,LST_COD,0)),"Código no registrado en Trabajadores",IF($E406="","Concepto no está en el catálogo",IF($M406="ERR","Retención de otro empleador: Origen = Otro empleador",IF(OR($J406="",$K406=""),"Falta monto o mes",IF(OR($K406&lt;1,$K406&gt;12),"Mes inicio inválido",IF(AND($L406&lt;&gt;"",OR($L406&lt;$K406,$L406&gt;12)),"Mes fin inválido",IF($N406="","Falta frecuencia",IF(AND($G406&lt;&gt;"Otro empleador",SUMPRODUCT(($O406:$Z406&lt;&gt;0)*(((COLUMN($O406:$Z406)-14)&lt;INDEX(Trabajadores!$M$6:$M$105,MATCH($B406,LST_COD,0)))+((COLUMN($O406:$Z406)-14)&gt;INDEX(Trabajadores!$N$6:$N$105,MATCH($B406,LST_COD,0)))))&gt;0),"Aviso: hay meses fuera del periodo laboral","OK"))))))))))</f>
        <v/>
      </c>
    </row>
    <row r="407" customFormat="false" ht="15" hidden="false" customHeight="false" outlineLevel="0" collapsed="false">
      <c r="A407" s="23" t="n">
        <v>402</v>
      </c>
      <c r="B407" s="7"/>
      <c r="C407" s="35" t="str">
        <f aca="false">IF($B407="","",IFERROR(INDEX(Trabajadores!$D$6:$D$105,MATCH($B407,LST_COD,0)),"¿Código?"))</f>
        <v/>
      </c>
      <c r="D407" s="30"/>
      <c r="E407" s="9" t="str">
        <f aca="false">IF($D407="","",IFERROR(VLOOKUP($D407,CONC_TABLA,2,FALSE()),""))</f>
        <v/>
      </c>
      <c r="F407" s="9" t="str">
        <f aca="false">IF($D407="","",IFERROR(VLOOKUP($D407,CONC_TABLA,3,FALSE()),""))</f>
        <v/>
      </c>
      <c r="G407" s="30"/>
      <c r="H407" s="30"/>
      <c r="I407" s="30"/>
      <c r="J407" s="29"/>
      <c r="K407" s="28"/>
      <c r="L407" s="28"/>
      <c r="M407" s="9" t="str">
        <f aca="false">IF(OR($B407="",$E407=""),"",IF($E407="INA","INA",IF($G407="Otro empleador",IF($E407="RET","RETO",IF($E407="ORD","OTO","OTX")),IF($E407="RET","ERR",$E407))))</f>
        <v/>
      </c>
      <c r="N407" s="9" t="str">
        <f aca="false">IF($I407="","",IFERROR(VLOOKUP($I407,FREC_TABLA,2,FALSE()),""))</f>
        <v/>
      </c>
      <c r="O407" s="19" t="n">
        <f aca="false">IF(OR($M407="",$M407="ERR",$J407="",$K407="",$N407=""),0,IF($N407=0,IF(AND(OR(1=7,1=12),1&gt;=$K407,1&lt;=IF($L407="",12,$L407)),$J407,0),IF(AND(1&gt;=$K407,1&lt;=IF($L407="",12,$L407),MOD(1-$K407,$N407)=0),$J407,0)))</f>
        <v>0</v>
      </c>
      <c r="P407" s="19" t="n">
        <f aca="false">IF(OR($M407="",$M407="ERR",$J407="",$K407="",$N407=""),0,IF($N407=0,IF(AND(OR(2=7,2=12),2&gt;=$K407,2&lt;=IF($L407="",12,$L407)),$J407,0),IF(AND(2&gt;=$K407,2&lt;=IF($L407="",12,$L407),MOD(2-$K407,$N407)=0),$J407,0)))</f>
        <v>0</v>
      </c>
      <c r="Q407" s="19" t="n">
        <f aca="false">IF(OR($M407="",$M407="ERR",$J407="",$K407="",$N407=""),0,IF($N407=0,IF(AND(OR(3=7,3=12),3&gt;=$K407,3&lt;=IF($L407="",12,$L407)),$J407,0),IF(AND(3&gt;=$K407,3&lt;=IF($L407="",12,$L407),MOD(3-$K407,$N407)=0),$J407,0)))</f>
        <v>0</v>
      </c>
      <c r="R407" s="19" t="n">
        <f aca="false">IF(OR($M407="",$M407="ERR",$J407="",$K407="",$N407=""),0,IF($N407=0,IF(AND(OR(4=7,4=12),4&gt;=$K407,4&lt;=IF($L407="",12,$L407)),$J407,0),IF(AND(4&gt;=$K407,4&lt;=IF($L407="",12,$L407),MOD(4-$K407,$N407)=0),$J407,0)))</f>
        <v>0</v>
      </c>
      <c r="S407" s="19" t="n">
        <f aca="false">IF(OR($M407="",$M407="ERR",$J407="",$K407="",$N407=""),0,IF($N407=0,IF(AND(OR(5=7,5=12),5&gt;=$K407,5&lt;=IF($L407="",12,$L407)),$J407,0),IF(AND(5&gt;=$K407,5&lt;=IF($L407="",12,$L407),MOD(5-$K407,$N407)=0),$J407,0)))</f>
        <v>0</v>
      </c>
      <c r="T407" s="19" t="n">
        <f aca="false">IF(OR($M407="",$M407="ERR",$J407="",$K407="",$N407=""),0,IF($N407=0,IF(AND(OR(6=7,6=12),6&gt;=$K407,6&lt;=IF($L407="",12,$L407)),$J407,0),IF(AND(6&gt;=$K407,6&lt;=IF($L407="",12,$L407),MOD(6-$K407,$N407)=0),$J407,0)))</f>
        <v>0</v>
      </c>
      <c r="U407" s="19" t="n">
        <f aca="false">IF(OR($M407="",$M407="ERR",$J407="",$K407="",$N407=""),0,IF($N407=0,IF(AND(OR(7=7,7=12),7&gt;=$K407,7&lt;=IF($L407="",12,$L407)),$J407,0),IF(AND(7&gt;=$K407,7&lt;=IF($L407="",12,$L407),MOD(7-$K407,$N407)=0),$J407,0)))</f>
        <v>0</v>
      </c>
      <c r="V407" s="19" t="n">
        <f aca="false">IF(OR($M407="",$M407="ERR",$J407="",$K407="",$N407=""),0,IF($N407=0,IF(AND(OR(8=7,8=12),8&gt;=$K407,8&lt;=IF($L407="",12,$L407)),$J407,0),IF(AND(8&gt;=$K407,8&lt;=IF($L407="",12,$L407),MOD(8-$K407,$N407)=0),$J407,0)))</f>
        <v>0</v>
      </c>
      <c r="W407" s="19" t="n">
        <f aca="false">IF(OR($M407="",$M407="ERR",$J407="",$K407="",$N407=""),0,IF($N407=0,IF(AND(OR(9=7,9=12),9&gt;=$K407,9&lt;=IF($L407="",12,$L407)),$J407,0),IF(AND(9&gt;=$K407,9&lt;=IF($L407="",12,$L407),MOD(9-$K407,$N407)=0),$J407,0)))</f>
        <v>0</v>
      </c>
      <c r="X407" s="19" t="n">
        <f aca="false">IF(OR($M407="",$M407="ERR",$J407="",$K407="",$N407=""),0,IF($N407=0,IF(AND(OR(10=7,10=12),10&gt;=$K407,10&lt;=IF($L407="",12,$L407)),$J407,0),IF(AND(10&gt;=$K407,10&lt;=IF($L407="",12,$L407),MOD(10-$K407,$N407)=0),$J407,0)))</f>
        <v>0</v>
      </c>
      <c r="Y407" s="19" t="n">
        <f aca="false">IF(OR($M407="",$M407="ERR",$J407="",$K407="",$N407=""),0,IF($N407=0,IF(AND(OR(11=7,11=12),11&gt;=$K407,11&lt;=IF($L407="",12,$L407)),$J407,0),IF(AND(11&gt;=$K407,11&lt;=IF($L407="",12,$L407),MOD(11-$K407,$N407)=0),$J407,0)))</f>
        <v>0</v>
      </c>
      <c r="Z407" s="19" t="n">
        <f aca="false">IF(OR($M407="",$M407="ERR",$J407="",$K407="",$N407=""),0,IF($N407=0,IF(AND(OR(12=7,12=12),12&gt;=$K407,12&lt;=IF($L407="",12,$L407)),$J407,0),IF(AND(12&gt;=$K407,12&lt;=IF($L407="",12,$L407),MOD(12-$K407,$N407)=0),$J407,0)))</f>
        <v>0</v>
      </c>
      <c r="AA407" s="36" t="n">
        <f aca="false">SUM(O407:Z407)</f>
        <v>0</v>
      </c>
      <c r="AB407" s="15" t="str">
        <f aca="false">IF(AND($B407="",$D407="",$J407=""),"",IF($B407="","Falta código",IF(ISNA(MATCH($B407,LST_COD,0)),"Código no registrado en Trabajadores",IF($E407="","Concepto no está en el catálogo",IF($M407="ERR","Retención de otro empleador: Origen = Otro empleador",IF(OR($J407="",$K407=""),"Falta monto o mes",IF(OR($K407&lt;1,$K407&gt;12),"Mes inicio inválido",IF(AND($L407&lt;&gt;"",OR($L407&lt;$K407,$L407&gt;12)),"Mes fin inválido",IF($N407="","Falta frecuencia",IF(AND($G407&lt;&gt;"Otro empleador",SUMPRODUCT(($O407:$Z407&lt;&gt;0)*(((COLUMN($O407:$Z407)-14)&lt;INDEX(Trabajadores!$M$6:$M$105,MATCH($B407,LST_COD,0)))+((COLUMN($O407:$Z407)-14)&gt;INDEX(Trabajadores!$N$6:$N$105,MATCH($B407,LST_COD,0)))))&gt;0),"Aviso: hay meses fuera del periodo laboral","OK"))))))))))</f>
        <v/>
      </c>
    </row>
    <row r="408" customFormat="false" ht="15" hidden="false" customHeight="false" outlineLevel="0" collapsed="false">
      <c r="A408" s="23" t="n">
        <v>403</v>
      </c>
      <c r="B408" s="7"/>
      <c r="C408" s="35" t="str">
        <f aca="false">IF($B408="","",IFERROR(INDEX(Trabajadores!$D$6:$D$105,MATCH($B408,LST_COD,0)),"¿Código?"))</f>
        <v/>
      </c>
      <c r="D408" s="30"/>
      <c r="E408" s="9" t="str">
        <f aca="false">IF($D408="","",IFERROR(VLOOKUP($D408,CONC_TABLA,2,FALSE()),""))</f>
        <v/>
      </c>
      <c r="F408" s="9" t="str">
        <f aca="false">IF($D408="","",IFERROR(VLOOKUP($D408,CONC_TABLA,3,FALSE()),""))</f>
        <v/>
      </c>
      <c r="G408" s="30"/>
      <c r="H408" s="30"/>
      <c r="I408" s="30"/>
      <c r="J408" s="29"/>
      <c r="K408" s="28"/>
      <c r="L408" s="28"/>
      <c r="M408" s="9" t="str">
        <f aca="false">IF(OR($B408="",$E408=""),"",IF($E408="INA","INA",IF($G408="Otro empleador",IF($E408="RET","RETO",IF($E408="ORD","OTO","OTX")),IF($E408="RET","ERR",$E408))))</f>
        <v/>
      </c>
      <c r="N408" s="9" t="str">
        <f aca="false">IF($I408="","",IFERROR(VLOOKUP($I408,FREC_TABLA,2,FALSE()),""))</f>
        <v/>
      </c>
      <c r="O408" s="19" t="n">
        <f aca="false">IF(OR($M408="",$M408="ERR",$J408="",$K408="",$N408=""),0,IF($N408=0,IF(AND(OR(1=7,1=12),1&gt;=$K408,1&lt;=IF($L408="",12,$L408)),$J408,0),IF(AND(1&gt;=$K408,1&lt;=IF($L408="",12,$L408),MOD(1-$K408,$N408)=0),$J408,0)))</f>
        <v>0</v>
      </c>
      <c r="P408" s="19" t="n">
        <f aca="false">IF(OR($M408="",$M408="ERR",$J408="",$K408="",$N408=""),0,IF($N408=0,IF(AND(OR(2=7,2=12),2&gt;=$K408,2&lt;=IF($L408="",12,$L408)),$J408,0),IF(AND(2&gt;=$K408,2&lt;=IF($L408="",12,$L408),MOD(2-$K408,$N408)=0),$J408,0)))</f>
        <v>0</v>
      </c>
      <c r="Q408" s="19" t="n">
        <f aca="false">IF(OR($M408="",$M408="ERR",$J408="",$K408="",$N408=""),0,IF($N408=0,IF(AND(OR(3=7,3=12),3&gt;=$K408,3&lt;=IF($L408="",12,$L408)),$J408,0),IF(AND(3&gt;=$K408,3&lt;=IF($L408="",12,$L408),MOD(3-$K408,$N408)=0),$J408,0)))</f>
        <v>0</v>
      </c>
      <c r="R408" s="19" t="n">
        <f aca="false">IF(OR($M408="",$M408="ERR",$J408="",$K408="",$N408=""),0,IF($N408=0,IF(AND(OR(4=7,4=12),4&gt;=$K408,4&lt;=IF($L408="",12,$L408)),$J408,0),IF(AND(4&gt;=$K408,4&lt;=IF($L408="",12,$L408),MOD(4-$K408,$N408)=0),$J408,0)))</f>
        <v>0</v>
      </c>
      <c r="S408" s="19" t="n">
        <f aca="false">IF(OR($M408="",$M408="ERR",$J408="",$K408="",$N408=""),0,IF($N408=0,IF(AND(OR(5=7,5=12),5&gt;=$K408,5&lt;=IF($L408="",12,$L408)),$J408,0),IF(AND(5&gt;=$K408,5&lt;=IF($L408="",12,$L408),MOD(5-$K408,$N408)=0),$J408,0)))</f>
        <v>0</v>
      </c>
      <c r="T408" s="19" t="n">
        <f aca="false">IF(OR($M408="",$M408="ERR",$J408="",$K408="",$N408=""),0,IF($N408=0,IF(AND(OR(6=7,6=12),6&gt;=$K408,6&lt;=IF($L408="",12,$L408)),$J408,0),IF(AND(6&gt;=$K408,6&lt;=IF($L408="",12,$L408),MOD(6-$K408,$N408)=0),$J408,0)))</f>
        <v>0</v>
      </c>
      <c r="U408" s="19" t="n">
        <f aca="false">IF(OR($M408="",$M408="ERR",$J408="",$K408="",$N408=""),0,IF($N408=0,IF(AND(OR(7=7,7=12),7&gt;=$K408,7&lt;=IF($L408="",12,$L408)),$J408,0),IF(AND(7&gt;=$K408,7&lt;=IF($L408="",12,$L408),MOD(7-$K408,$N408)=0),$J408,0)))</f>
        <v>0</v>
      </c>
      <c r="V408" s="19" t="n">
        <f aca="false">IF(OR($M408="",$M408="ERR",$J408="",$K408="",$N408=""),0,IF($N408=0,IF(AND(OR(8=7,8=12),8&gt;=$K408,8&lt;=IF($L408="",12,$L408)),$J408,0),IF(AND(8&gt;=$K408,8&lt;=IF($L408="",12,$L408),MOD(8-$K408,$N408)=0),$J408,0)))</f>
        <v>0</v>
      </c>
      <c r="W408" s="19" t="n">
        <f aca="false">IF(OR($M408="",$M408="ERR",$J408="",$K408="",$N408=""),0,IF($N408=0,IF(AND(OR(9=7,9=12),9&gt;=$K408,9&lt;=IF($L408="",12,$L408)),$J408,0),IF(AND(9&gt;=$K408,9&lt;=IF($L408="",12,$L408),MOD(9-$K408,$N408)=0),$J408,0)))</f>
        <v>0</v>
      </c>
      <c r="X408" s="19" t="n">
        <f aca="false">IF(OR($M408="",$M408="ERR",$J408="",$K408="",$N408=""),0,IF($N408=0,IF(AND(OR(10=7,10=12),10&gt;=$K408,10&lt;=IF($L408="",12,$L408)),$J408,0),IF(AND(10&gt;=$K408,10&lt;=IF($L408="",12,$L408),MOD(10-$K408,$N408)=0),$J408,0)))</f>
        <v>0</v>
      </c>
      <c r="Y408" s="19" t="n">
        <f aca="false">IF(OR($M408="",$M408="ERR",$J408="",$K408="",$N408=""),0,IF($N408=0,IF(AND(OR(11=7,11=12),11&gt;=$K408,11&lt;=IF($L408="",12,$L408)),$J408,0),IF(AND(11&gt;=$K408,11&lt;=IF($L408="",12,$L408),MOD(11-$K408,$N408)=0),$J408,0)))</f>
        <v>0</v>
      </c>
      <c r="Z408" s="19" t="n">
        <f aca="false">IF(OR($M408="",$M408="ERR",$J408="",$K408="",$N408=""),0,IF($N408=0,IF(AND(OR(12=7,12=12),12&gt;=$K408,12&lt;=IF($L408="",12,$L408)),$J408,0),IF(AND(12&gt;=$K408,12&lt;=IF($L408="",12,$L408),MOD(12-$K408,$N408)=0),$J408,0)))</f>
        <v>0</v>
      </c>
      <c r="AA408" s="36" t="n">
        <f aca="false">SUM(O408:Z408)</f>
        <v>0</v>
      </c>
      <c r="AB408" s="15" t="str">
        <f aca="false">IF(AND($B408="",$D408="",$J408=""),"",IF($B408="","Falta código",IF(ISNA(MATCH($B408,LST_COD,0)),"Código no registrado en Trabajadores",IF($E408="","Concepto no está en el catálogo",IF($M408="ERR","Retención de otro empleador: Origen = Otro empleador",IF(OR($J408="",$K408=""),"Falta monto o mes",IF(OR($K408&lt;1,$K408&gt;12),"Mes inicio inválido",IF(AND($L408&lt;&gt;"",OR($L408&lt;$K408,$L408&gt;12)),"Mes fin inválido",IF($N408="","Falta frecuencia",IF(AND($G408&lt;&gt;"Otro empleador",SUMPRODUCT(($O408:$Z408&lt;&gt;0)*(((COLUMN($O408:$Z408)-14)&lt;INDEX(Trabajadores!$M$6:$M$105,MATCH($B408,LST_COD,0)))+((COLUMN($O408:$Z408)-14)&gt;INDEX(Trabajadores!$N$6:$N$105,MATCH($B408,LST_COD,0)))))&gt;0),"Aviso: hay meses fuera del periodo laboral","OK"))))))))))</f>
        <v/>
      </c>
    </row>
    <row r="409" customFormat="false" ht="15" hidden="false" customHeight="false" outlineLevel="0" collapsed="false">
      <c r="A409" s="23" t="n">
        <v>404</v>
      </c>
      <c r="B409" s="7"/>
      <c r="C409" s="35" t="str">
        <f aca="false">IF($B409="","",IFERROR(INDEX(Trabajadores!$D$6:$D$105,MATCH($B409,LST_COD,0)),"¿Código?"))</f>
        <v/>
      </c>
      <c r="D409" s="30"/>
      <c r="E409" s="9" t="str">
        <f aca="false">IF($D409="","",IFERROR(VLOOKUP($D409,CONC_TABLA,2,FALSE()),""))</f>
        <v/>
      </c>
      <c r="F409" s="9" t="str">
        <f aca="false">IF($D409="","",IFERROR(VLOOKUP($D409,CONC_TABLA,3,FALSE()),""))</f>
        <v/>
      </c>
      <c r="G409" s="30"/>
      <c r="H409" s="30"/>
      <c r="I409" s="30"/>
      <c r="J409" s="29"/>
      <c r="K409" s="28"/>
      <c r="L409" s="28"/>
      <c r="M409" s="9" t="str">
        <f aca="false">IF(OR($B409="",$E409=""),"",IF($E409="INA","INA",IF($G409="Otro empleador",IF($E409="RET","RETO",IF($E409="ORD","OTO","OTX")),IF($E409="RET","ERR",$E409))))</f>
        <v/>
      </c>
      <c r="N409" s="9" t="str">
        <f aca="false">IF($I409="","",IFERROR(VLOOKUP($I409,FREC_TABLA,2,FALSE()),""))</f>
        <v/>
      </c>
      <c r="O409" s="19" t="n">
        <f aca="false">IF(OR($M409="",$M409="ERR",$J409="",$K409="",$N409=""),0,IF($N409=0,IF(AND(OR(1=7,1=12),1&gt;=$K409,1&lt;=IF($L409="",12,$L409)),$J409,0),IF(AND(1&gt;=$K409,1&lt;=IF($L409="",12,$L409),MOD(1-$K409,$N409)=0),$J409,0)))</f>
        <v>0</v>
      </c>
      <c r="P409" s="19" t="n">
        <f aca="false">IF(OR($M409="",$M409="ERR",$J409="",$K409="",$N409=""),0,IF($N409=0,IF(AND(OR(2=7,2=12),2&gt;=$K409,2&lt;=IF($L409="",12,$L409)),$J409,0),IF(AND(2&gt;=$K409,2&lt;=IF($L409="",12,$L409),MOD(2-$K409,$N409)=0),$J409,0)))</f>
        <v>0</v>
      </c>
      <c r="Q409" s="19" t="n">
        <f aca="false">IF(OR($M409="",$M409="ERR",$J409="",$K409="",$N409=""),0,IF($N409=0,IF(AND(OR(3=7,3=12),3&gt;=$K409,3&lt;=IF($L409="",12,$L409)),$J409,0),IF(AND(3&gt;=$K409,3&lt;=IF($L409="",12,$L409),MOD(3-$K409,$N409)=0),$J409,0)))</f>
        <v>0</v>
      </c>
      <c r="R409" s="19" t="n">
        <f aca="false">IF(OR($M409="",$M409="ERR",$J409="",$K409="",$N409=""),0,IF($N409=0,IF(AND(OR(4=7,4=12),4&gt;=$K409,4&lt;=IF($L409="",12,$L409)),$J409,0),IF(AND(4&gt;=$K409,4&lt;=IF($L409="",12,$L409),MOD(4-$K409,$N409)=0),$J409,0)))</f>
        <v>0</v>
      </c>
      <c r="S409" s="19" t="n">
        <f aca="false">IF(OR($M409="",$M409="ERR",$J409="",$K409="",$N409=""),0,IF($N409=0,IF(AND(OR(5=7,5=12),5&gt;=$K409,5&lt;=IF($L409="",12,$L409)),$J409,0),IF(AND(5&gt;=$K409,5&lt;=IF($L409="",12,$L409),MOD(5-$K409,$N409)=0),$J409,0)))</f>
        <v>0</v>
      </c>
      <c r="T409" s="19" t="n">
        <f aca="false">IF(OR($M409="",$M409="ERR",$J409="",$K409="",$N409=""),0,IF($N409=0,IF(AND(OR(6=7,6=12),6&gt;=$K409,6&lt;=IF($L409="",12,$L409)),$J409,0),IF(AND(6&gt;=$K409,6&lt;=IF($L409="",12,$L409),MOD(6-$K409,$N409)=0),$J409,0)))</f>
        <v>0</v>
      </c>
      <c r="U409" s="19" t="n">
        <f aca="false">IF(OR($M409="",$M409="ERR",$J409="",$K409="",$N409=""),0,IF($N409=0,IF(AND(OR(7=7,7=12),7&gt;=$K409,7&lt;=IF($L409="",12,$L409)),$J409,0),IF(AND(7&gt;=$K409,7&lt;=IF($L409="",12,$L409),MOD(7-$K409,$N409)=0),$J409,0)))</f>
        <v>0</v>
      </c>
      <c r="V409" s="19" t="n">
        <f aca="false">IF(OR($M409="",$M409="ERR",$J409="",$K409="",$N409=""),0,IF($N409=0,IF(AND(OR(8=7,8=12),8&gt;=$K409,8&lt;=IF($L409="",12,$L409)),$J409,0),IF(AND(8&gt;=$K409,8&lt;=IF($L409="",12,$L409),MOD(8-$K409,$N409)=0),$J409,0)))</f>
        <v>0</v>
      </c>
      <c r="W409" s="19" t="n">
        <f aca="false">IF(OR($M409="",$M409="ERR",$J409="",$K409="",$N409=""),0,IF($N409=0,IF(AND(OR(9=7,9=12),9&gt;=$K409,9&lt;=IF($L409="",12,$L409)),$J409,0),IF(AND(9&gt;=$K409,9&lt;=IF($L409="",12,$L409),MOD(9-$K409,$N409)=0),$J409,0)))</f>
        <v>0</v>
      </c>
      <c r="X409" s="19" t="n">
        <f aca="false">IF(OR($M409="",$M409="ERR",$J409="",$K409="",$N409=""),0,IF($N409=0,IF(AND(OR(10=7,10=12),10&gt;=$K409,10&lt;=IF($L409="",12,$L409)),$J409,0),IF(AND(10&gt;=$K409,10&lt;=IF($L409="",12,$L409),MOD(10-$K409,$N409)=0),$J409,0)))</f>
        <v>0</v>
      </c>
      <c r="Y409" s="19" t="n">
        <f aca="false">IF(OR($M409="",$M409="ERR",$J409="",$K409="",$N409=""),0,IF($N409=0,IF(AND(OR(11=7,11=12),11&gt;=$K409,11&lt;=IF($L409="",12,$L409)),$J409,0),IF(AND(11&gt;=$K409,11&lt;=IF($L409="",12,$L409),MOD(11-$K409,$N409)=0),$J409,0)))</f>
        <v>0</v>
      </c>
      <c r="Z409" s="19" t="n">
        <f aca="false">IF(OR($M409="",$M409="ERR",$J409="",$K409="",$N409=""),0,IF($N409=0,IF(AND(OR(12=7,12=12),12&gt;=$K409,12&lt;=IF($L409="",12,$L409)),$J409,0),IF(AND(12&gt;=$K409,12&lt;=IF($L409="",12,$L409),MOD(12-$K409,$N409)=0),$J409,0)))</f>
        <v>0</v>
      </c>
      <c r="AA409" s="36" t="n">
        <f aca="false">SUM(O409:Z409)</f>
        <v>0</v>
      </c>
      <c r="AB409" s="15" t="str">
        <f aca="false">IF(AND($B409="",$D409="",$J409=""),"",IF($B409="","Falta código",IF(ISNA(MATCH($B409,LST_COD,0)),"Código no registrado en Trabajadores",IF($E409="","Concepto no está en el catálogo",IF($M409="ERR","Retención de otro empleador: Origen = Otro empleador",IF(OR($J409="",$K409=""),"Falta monto o mes",IF(OR($K409&lt;1,$K409&gt;12),"Mes inicio inválido",IF(AND($L409&lt;&gt;"",OR($L409&lt;$K409,$L409&gt;12)),"Mes fin inválido",IF($N409="","Falta frecuencia",IF(AND($G409&lt;&gt;"Otro empleador",SUMPRODUCT(($O409:$Z409&lt;&gt;0)*(((COLUMN($O409:$Z409)-14)&lt;INDEX(Trabajadores!$M$6:$M$105,MATCH($B409,LST_COD,0)))+((COLUMN($O409:$Z409)-14)&gt;INDEX(Trabajadores!$N$6:$N$105,MATCH($B409,LST_COD,0)))))&gt;0),"Aviso: hay meses fuera del periodo laboral","OK"))))))))))</f>
        <v/>
      </c>
    </row>
    <row r="410" customFormat="false" ht="15" hidden="false" customHeight="false" outlineLevel="0" collapsed="false">
      <c r="A410" s="23" t="n">
        <v>405</v>
      </c>
      <c r="B410" s="7"/>
      <c r="C410" s="35" t="str">
        <f aca="false">IF($B410="","",IFERROR(INDEX(Trabajadores!$D$6:$D$105,MATCH($B410,LST_COD,0)),"¿Código?"))</f>
        <v/>
      </c>
      <c r="D410" s="30"/>
      <c r="E410" s="9" t="str">
        <f aca="false">IF($D410="","",IFERROR(VLOOKUP($D410,CONC_TABLA,2,FALSE()),""))</f>
        <v/>
      </c>
      <c r="F410" s="9" t="str">
        <f aca="false">IF($D410="","",IFERROR(VLOOKUP($D410,CONC_TABLA,3,FALSE()),""))</f>
        <v/>
      </c>
      <c r="G410" s="30"/>
      <c r="H410" s="30"/>
      <c r="I410" s="30"/>
      <c r="J410" s="29"/>
      <c r="K410" s="28"/>
      <c r="L410" s="28"/>
      <c r="M410" s="9" t="str">
        <f aca="false">IF(OR($B410="",$E410=""),"",IF($E410="INA","INA",IF($G410="Otro empleador",IF($E410="RET","RETO",IF($E410="ORD","OTO","OTX")),IF($E410="RET","ERR",$E410))))</f>
        <v/>
      </c>
      <c r="N410" s="9" t="str">
        <f aca="false">IF($I410="","",IFERROR(VLOOKUP($I410,FREC_TABLA,2,FALSE()),""))</f>
        <v/>
      </c>
      <c r="O410" s="19" t="n">
        <f aca="false">IF(OR($M410="",$M410="ERR",$J410="",$K410="",$N410=""),0,IF($N410=0,IF(AND(OR(1=7,1=12),1&gt;=$K410,1&lt;=IF($L410="",12,$L410)),$J410,0),IF(AND(1&gt;=$K410,1&lt;=IF($L410="",12,$L410),MOD(1-$K410,$N410)=0),$J410,0)))</f>
        <v>0</v>
      </c>
      <c r="P410" s="19" t="n">
        <f aca="false">IF(OR($M410="",$M410="ERR",$J410="",$K410="",$N410=""),0,IF($N410=0,IF(AND(OR(2=7,2=12),2&gt;=$K410,2&lt;=IF($L410="",12,$L410)),$J410,0),IF(AND(2&gt;=$K410,2&lt;=IF($L410="",12,$L410),MOD(2-$K410,$N410)=0),$J410,0)))</f>
        <v>0</v>
      </c>
      <c r="Q410" s="19" t="n">
        <f aca="false">IF(OR($M410="",$M410="ERR",$J410="",$K410="",$N410=""),0,IF($N410=0,IF(AND(OR(3=7,3=12),3&gt;=$K410,3&lt;=IF($L410="",12,$L410)),$J410,0),IF(AND(3&gt;=$K410,3&lt;=IF($L410="",12,$L410),MOD(3-$K410,$N410)=0),$J410,0)))</f>
        <v>0</v>
      </c>
      <c r="R410" s="19" t="n">
        <f aca="false">IF(OR($M410="",$M410="ERR",$J410="",$K410="",$N410=""),0,IF($N410=0,IF(AND(OR(4=7,4=12),4&gt;=$K410,4&lt;=IF($L410="",12,$L410)),$J410,0),IF(AND(4&gt;=$K410,4&lt;=IF($L410="",12,$L410),MOD(4-$K410,$N410)=0),$J410,0)))</f>
        <v>0</v>
      </c>
      <c r="S410" s="19" t="n">
        <f aca="false">IF(OR($M410="",$M410="ERR",$J410="",$K410="",$N410=""),0,IF($N410=0,IF(AND(OR(5=7,5=12),5&gt;=$K410,5&lt;=IF($L410="",12,$L410)),$J410,0),IF(AND(5&gt;=$K410,5&lt;=IF($L410="",12,$L410),MOD(5-$K410,$N410)=0),$J410,0)))</f>
        <v>0</v>
      </c>
      <c r="T410" s="19" t="n">
        <f aca="false">IF(OR($M410="",$M410="ERR",$J410="",$K410="",$N410=""),0,IF($N410=0,IF(AND(OR(6=7,6=12),6&gt;=$K410,6&lt;=IF($L410="",12,$L410)),$J410,0),IF(AND(6&gt;=$K410,6&lt;=IF($L410="",12,$L410),MOD(6-$K410,$N410)=0),$J410,0)))</f>
        <v>0</v>
      </c>
      <c r="U410" s="19" t="n">
        <f aca="false">IF(OR($M410="",$M410="ERR",$J410="",$K410="",$N410=""),0,IF($N410=0,IF(AND(OR(7=7,7=12),7&gt;=$K410,7&lt;=IF($L410="",12,$L410)),$J410,0),IF(AND(7&gt;=$K410,7&lt;=IF($L410="",12,$L410),MOD(7-$K410,$N410)=0),$J410,0)))</f>
        <v>0</v>
      </c>
      <c r="V410" s="19" t="n">
        <f aca="false">IF(OR($M410="",$M410="ERR",$J410="",$K410="",$N410=""),0,IF($N410=0,IF(AND(OR(8=7,8=12),8&gt;=$K410,8&lt;=IF($L410="",12,$L410)),$J410,0),IF(AND(8&gt;=$K410,8&lt;=IF($L410="",12,$L410),MOD(8-$K410,$N410)=0),$J410,0)))</f>
        <v>0</v>
      </c>
      <c r="W410" s="19" t="n">
        <f aca="false">IF(OR($M410="",$M410="ERR",$J410="",$K410="",$N410=""),0,IF($N410=0,IF(AND(OR(9=7,9=12),9&gt;=$K410,9&lt;=IF($L410="",12,$L410)),$J410,0),IF(AND(9&gt;=$K410,9&lt;=IF($L410="",12,$L410),MOD(9-$K410,$N410)=0),$J410,0)))</f>
        <v>0</v>
      </c>
      <c r="X410" s="19" t="n">
        <f aca="false">IF(OR($M410="",$M410="ERR",$J410="",$K410="",$N410=""),0,IF($N410=0,IF(AND(OR(10=7,10=12),10&gt;=$K410,10&lt;=IF($L410="",12,$L410)),$J410,0),IF(AND(10&gt;=$K410,10&lt;=IF($L410="",12,$L410),MOD(10-$K410,$N410)=0),$J410,0)))</f>
        <v>0</v>
      </c>
      <c r="Y410" s="19" t="n">
        <f aca="false">IF(OR($M410="",$M410="ERR",$J410="",$K410="",$N410=""),0,IF($N410=0,IF(AND(OR(11=7,11=12),11&gt;=$K410,11&lt;=IF($L410="",12,$L410)),$J410,0),IF(AND(11&gt;=$K410,11&lt;=IF($L410="",12,$L410),MOD(11-$K410,$N410)=0),$J410,0)))</f>
        <v>0</v>
      </c>
      <c r="Z410" s="19" t="n">
        <f aca="false">IF(OR($M410="",$M410="ERR",$J410="",$K410="",$N410=""),0,IF($N410=0,IF(AND(OR(12=7,12=12),12&gt;=$K410,12&lt;=IF($L410="",12,$L410)),$J410,0),IF(AND(12&gt;=$K410,12&lt;=IF($L410="",12,$L410),MOD(12-$K410,$N410)=0),$J410,0)))</f>
        <v>0</v>
      </c>
      <c r="AA410" s="36" t="n">
        <f aca="false">SUM(O410:Z410)</f>
        <v>0</v>
      </c>
      <c r="AB410" s="15" t="str">
        <f aca="false">IF(AND($B410="",$D410="",$J410=""),"",IF($B410="","Falta código",IF(ISNA(MATCH($B410,LST_COD,0)),"Código no registrado en Trabajadores",IF($E410="","Concepto no está en el catálogo",IF($M410="ERR","Retención de otro empleador: Origen = Otro empleador",IF(OR($J410="",$K410=""),"Falta monto o mes",IF(OR($K410&lt;1,$K410&gt;12),"Mes inicio inválido",IF(AND($L410&lt;&gt;"",OR($L410&lt;$K410,$L410&gt;12)),"Mes fin inválido",IF($N410="","Falta frecuencia",IF(AND($G410&lt;&gt;"Otro empleador",SUMPRODUCT(($O410:$Z410&lt;&gt;0)*(((COLUMN($O410:$Z410)-14)&lt;INDEX(Trabajadores!$M$6:$M$105,MATCH($B410,LST_COD,0)))+((COLUMN($O410:$Z410)-14)&gt;INDEX(Trabajadores!$N$6:$N$105,MATCH($B410,LST_COD,0)))))&gt;0),"Aviso: hay meses fuera del periodo laboral","OK"))))))))))</f>
        <v/>
      </c>
    </row>
    <row r="411" customFormat="false" ht="15" hidden="false" customHeight="false" outlineLevel="0" collapsed="false">
      <c r="A411" s="23" t="n">
        <v>406</v>
      </c>
      <c r="B411" s="7"/>
      <c r="C411" s="35" t="str">
        <f aca="false">IF($B411="","",IFERROR(INDEX(Trabajadores!$D$6:$D$105,MATCH($B411,LST_COD,0)),"¿Código?"))</f>
        <v/>
      </c>
      <c r="D411" s="30"/>
      <c r="E411" s="9" t="str">
        <f aca="false">IF($D411="","",IFERROR(VLOOKUP($D411,CONC_TABLA,2,FALSE()),""))</f>
        <v/>
      </c>
      <c r="F411" s="9" t="str">
        <f aca="false">IF($D411="","",IFERROR(VLOOKUP($D411,CONC_TABLA,3,FALSE()),""))</f>
        <v/>
      </c>
      <c r="G411" s="30"/>
      <c r="H411" s="30"/>
      <c r="I411" s="30"/>
      <c r="J411" s="29"/>
      <c r="K411" s="28"/>
      <c r="L411" s="28"/>
      <c r="M411" s="9" t="str">
        <f aca="false">IF(OR($B411="",$E411=""),"",IF($E411="INA","INA",IF($G411="Otro empleador",IF($E411="RET","RETO",IF($E411="ORD","OTO","OTX")),IF($E411="RET","ERR",$E411))))</f>
        <v/>
      </c>
      <c r="N411" s="9" t="str">
        <f aca="false">IF($I411="","",IFERROR(VLOOKUP($I411,FREC_TABLA,2,FALSE()),""))</f>
        <v/>
      </c>
      <c r="O411" s="19" t="n">
        <f aca="false">IF(OR($M411="",$M411="ERR",$J411="",$K411="",$N411=""),0,IF($N411=0,IF(AND(OR(1=7,1=12),1&gt;=$K411,1&lt;=IF($L411="",12,$L411)),$J411,0),IF(AND(1&gt;=$K411,1&lt;=IF($L411="",12,$L411),MOD(1-$K411,$N411)=0),$J411,0)))</f>
        <v>0</v>
      </c>
      <c r="P411" s="19" t="n">
        <f aca="false">IF(OR($M411="",$M411="ERR",$J411="",$K411="",$N411=""),0,IF($N411=0,IF(AND(OR(2=7,2=12),2&gt;=$K411,2&lt;=IF($L411="",12,$L411)),$J411,0),IF(AND(2&gt;=$K411,2&lt;=IF($L411="",12,$L411),MOD(2-$K411,$N411)=0),$J411,0)))</f>
        <v>0</v>
      </c>
      <c r="Q411" s="19" t="n">
        <f aca="false">IF(OR($M411="",$M411="ERR",$J411="",$K411="",$N411=""),0,IF($N411=0,IF(AND(OR(3=7,3=12),3&gt;=$K411,3&lt;=IF($L411="",12,$L411)),$J411,0),IF(AND(3&gt;=$K411,3&lt;=IF($L411="",12,$L411),MOD(3-$K411,$N411)=0),$J411,0)))</f>
        <v>0</v>
      </c>
      <c r="R411" s="19" t="n">
        <f aca="false">IF(OR($M411="",$M411="ERR",$J411="",$K411="",$N411=""),0,IF($N411=0,IF(AND(OR(4=7,4=12),4&gt;=$K411,4&lt;=IF($L411="",12,$L411)),$J411,0),IF(AND(4&gt;=$K411,4&lt;=IF($L411="",12,$L411),MOD(4-$K411,$N411)=0),$J411,0)))</f>
        <v>0</v>
      </c>
      <c r="S411" s="19" t="n">
        <f aca="false">IF(OR($M411="",$M411="ERR",$J411="",$K411="",$N411=""),0,IF($N411=0,IF(AND(OR(5=7,5=12),5&gt;=$K411,5&lt;=IF($L411="",12,$L411)),$J411,0),IF(AND(5&gt;=$K411,5&lt;=IF($L411="",12,$L411),MOD(5-$K411,$N411)=0),$J411,0)))</f>
        <v>0</v>
      </c>
      <c r="T411" s="19" t="n">
        <f aca="false">IF(OR($M411="",$M411="ERR",$J411="",$K411="",$N411=""),0,IF($N411=0,IF(AND(OR(6=7,6=12),6&gt;=$K411,6&lt;=IF($L411="",12,$L411)),$J411,0),IF(AND(6&gt;=$K411,6&lt;=IF($L411="",12,$L411),MOD(6-$K411,$N411)=0),$J411,0)))</f>
        <v>0</v>
      </c>
      <c r="U411" s="19" t="n">
        <f aca="false">IF(OR($M411="",$M411="ERR",$J411="",$K411="",$N411=""),0,IF($N411=0,IF(AND(OR(7=7,7=12),7&gt;=$K411,7&lt;=IF($L411="",12,$L411)),$J411,0),IF(AND(7&gt;=$K411,7&lt;=IF($L411="",12,$L411),MOD(7-$K411,$N411)=0),$J411,0)))</f>
        <v>0</v>
      </c>
      <c r="V411" s="19" t="n">
        <f aca="false">IF(OR($M411="",$M411="ERR",$J411="",$K411="",$N411=""),0,IF($N411=0,IF(AND(OR(8=7,8=12),8&gt;=$K411,8&lt;=IF($L411="",12,$L411)),$J411,0),IF(AND(8&gt;=$K411,8&lt;=IF($L411="",12,$L411),MOD(8-$K411,$N411)=0),$J411,0)))</f>
        <v>0</v>
      </c>
      <c r="W411" s="19" t="n">
        <f aca="false">IF(OR($M411="",$M411="ERR",$J411="",$K411="",$N411=""),0,IF($N411=0,IF(AND(OR(9=7,9=12),9&gt;=$K411,9&lt;=IF($L411="",12,$L411)),$J411,0),IF(AND(9&gt;=$K411,9&lt;=IF($L411="",12,$L411),MOD(9-$K411,$N411)=0),$J411,0)))</f>
        <v>0</v>
      </c>
      <c r="X411" s="19" t="n">
        <f aca="false">IF(OR($M411="",$M411="ERR",$J411="",$K411="",$N411=""),0,IF($N411=0,IF(AND(OR(10=7,10=12),10&gt;=$K411,10&lt;=IF($L411="",12,$L411)),$J411,0),IF(AND(10&gt;=$K411,10&lt;=IF($L411="",12,$L411),MOD(10-$K411,$N411)=0),$J411,0)))</f>
        <v>0</v>
      </c>
      <c r="Y411" s="19" t="n">
        <f aca="false">IF(OR($M411="",$M411="ERR",$J411="",$K411="",$N411=""),0,IF($N411=0,IF(AND(OR(11=7,11=12),11&gt;=$K411,11&lt;=IF($L411="",12,$L411)),$J411,0),IF(AND(11&gt;=$K411,11&lt;=IF($L411="",12,$L411),MOD(11-$K411,$N411)=0),$J411,0)))</f>
        <v>0</v>
      </c>
      <c r="Z411" s="19" t="n">
        <f aca="false">IF(OR($M411="",$M411="ERR",$J411="",$K411="",$N411=""),0,IF($N411=0,IF(AND(OR(12=7,12=12),12&gt;=$K411,12&lt;=IF($L411="",12,$L411)),$J411,0),IF(AND(12&gt;=$K411,12&lt;=IF($L411="",12,$L411),MOD(12-$K411,$N411)=0),$J411,0)))</f>
        <v>0</v>
      </c>
      <c r="AA411" s="36" t="n">
        <f aca="false">SUM(O411:Z411)</f>
        <v>0</v>
      </c>
      <c r="AB411" s="15" t="str">
        <f aca="false">IF(AND($B411="",$D411="",$J411=""),"",IF($B411="","Falta código",IF(ISNA(MATCH($B411,LST_COD,0)),"Código no registrado en Trabajadores",IF($E411="","Concepto no está en el catálogo",IF($M411="ERR","Retención de otro empleador: Origen = Otro empleador",IF(OR($J411="",$K411=""),"Falta monto o mes",IF(OR($K411&lt;1,$K411&gt;12),"Mes inicio inválido",IF(AND($L411&lt;&gt;"",OR($L411&lt;$K411,$L411&gt;12)),"Mes fin inválido",IF($N411="","Falta frecuencia",IF(AND($G411&lt;&gt;"Otro empleador",SUMPRODUCT(($O411:$Z411&lt;&gt;0)*(((COLUMN($O411:$Z411)-14)&lt;INDEX(Trabajadores!$M$6:$M$105,MATCH($B411,LST_COD,0)))+((COLUMN($O411:$Z411)-14)&gt;INDEX(Trabajadores!$N$6:$N$105,MATCH($B411,LST_COD,0)))))&gt;0),"Aviso: hay meses fuera del periodo laboral","OK"))))))))))</f>
        <v/>
      </c>
    </row>
    <row r="412" customFormat="false" ht="15" hidden="false" customHeight="false" outlineLevel="0" collapsed="false">
      <c r="A412" s="23" t="n">
        <v>407</v>
      </c>
      <c r="B412" s="7"/>
      <c r="C412" s="35" t="str">
        <f aca="false">IF($B412="","",IFERROR(INDEX(Trabajadores!$D$6:$D$105,MATCH($B412,LST_COD,0)),"¿Código?"))</f>
        <v/>
      </c>
      <c r="D412" s="30"/>
      <c r="E412" s="9" t="str">
        <f aca="false">IF($D412="","",IFERROR(VLOOKUP($D412,CONC_TABLA,2,FALSE()),""))</f>
        <v/>
      </c>
      <c r="F412" s="9" t="str">
        <f aca="false">IF($D412="","",IFERROR(VLOOKUP($D412,CONC_TABLA,3,FALSE()),""))</f>
        <v/>
      </c>
      <c r="G412" s="30"/>
      <c r="H412" s="30"/>
      <c r="I412" s="30"/>
      <c r="J412" s="29"/>
      <c r="K412" s="28"/>
      <c r="L412" s="28"/>
      <c r="M412" s="9" t="str">
        <f aca="false">IF(OR($B412="",$E412=""),"",IF($E412="INA","INA",IF($G412="Otro empleador",IF($E412="RET","RETO",IF($E412="ORD","OTO","OTX")),IF($E412="RET","ERR",$E412))))</f>
        <v/>
      </c>
      <c r="N412" s="9" t="str">
        <f aca="false">IF($I412="","",IFERROR(VLOOKUP($I412,FREC_TABLA,2,FALSE()),""))</f>
        <v/>
      </c>
      <c r="O412" s="19" t="n">
        <f aca="false">IF(OR($M412="",$M412="ERR",$J412="",$K412="",$N412=""),0,IF($N412=0,IF(AND(OR(1=7,1=12),1&gt;=$K412,1&lt;=IF($L412="",12,$L412)),$J412,0),IF(AND(1&gt;=$K412,1&lt;=IF($L412="",12,$L412),MOD(1-$K412,$N412)=0),$J412,0)))</f>
        <v>0</v>
      </c>
      <c r="P412" s="19" t="n">
        <f aca="false">IF(OR($M412="",$M412="ERR",$J412="",$K412="",$N412=""),0,IF($N412=0,IF(AND(OR(2=7,2=12),2&gt;=$K412,2&lt;=IF($L412="",12,$L412)),$J412,0),IF(AND(2&gt;=$K412,2&lt;=IF($L412="",12,$L412),MOD(2-$K412,$N412)=0),$J412,0)))</f>
        <v>0</v>
      </c>
      <c r="Q412" s="19" t="n">
        <f aca="false">IF(OR($M412="",$M412="ERR",$J412="",$K412="",$N412=""),0,IF($N412=0,IF(AND(OR(3=7,3=12),3&gt;=$K412,3&lt;=IF($L412="",12,$L412)),$J412,0),IF(AND(3&gt;=$K412,3&lt;=IF($L412="",12,$L412),MOD(3-$K412,$N412)=0),$J412,0)))</f>
        <v>0</v>
      </c>
      <c r="R412" s="19" t="n">
        <f aca="false">IF(OR($M412="",$M412="ERR",$J412="",$K412="",$N412=""),0,IF($N412=0,IF(AND(OR(4=7,4=12),4&gt;=$K412,4&lt;=IF($L412="",12,$L412)),$J412,0),IF(AND(4&gt;=$K412,4&lt;=IF($L412="",12,$L412),MOD(4-$K412,$N412)=0),$J412,0)))</f>
        <v>0</v>
      </c>
      <c r="S412" s="19" t="n">
        <f aca="false">IF(OR($M412="",$M412="ERR",$J412="",$K412="",$N412=""),0,IF($N412=0,IF(AND(OR(5=7,5=12),5&gt;=$K412,5&lt;=IF($L412="",12,$L412)),$J412,0),IF(AND(5&gt;=$K412,5&lt;=IF($L412="",12,$L412),MOD(5-$K412,$N412)=0),$J412,0)))</f>
        <v>0</v>
      </c>
      <c r="T412" s="19" t="n">
        <f aca="false">IF(OR($M412="",$M412="ERR",$J412="",$K412="",$N412=""),0,IF($N412=0,IF(AND(OR(6=7,6=12),6&gt;=$K412,6&lt;=IF($L412="",12,$L412)),$J412,0),IF(AND(6&gt;=$K412,6&lt;=IF($L412="",12,$L412),MOD(6-$K412,$N412)=0),$J412,0)))</f>
        <v>0</v>
      </c>
      <c r="U412" s="19" t="n">
        <f aca="false">IF(OR($M412="",$M412="ERR",$J412="",$K412="",$N412=""),0,IF($N412=0,IF(AND(OR(7=7,7=12),7&gt;=$K412,7&lt;=IF($L412="",12,$L412)),$J412,0),IF(AND(7&gt;=$K412,7&lt;=IF($L412="",12,$L412),MOD(7-$K412,$N412)=0),$J412,0)))</f>
        <v>0</v>
      </c>
      <c r="V412" s="19" t="n">
        <f aca="false">IF(OR($M412="",$M412="ERR",$J412="",$K412="",$N412=""),0,IF($N412=0,IF(AND(OR(8=7,8=12),8&gt;=$K412,8&lt;=IF($L412="",12,$L412)),$J412,0),IF(AND(8&gt;=$K412,8&lt;=IF($L412="",12,$L412),MOD(8-$K412,$N412)=0),$J412,0)))</f>
        <v>0</v>
      </c>
      <c r="W412" s="19" t="n">
        <f aca="false">IF(OR($M412="",$M412="ERR",$J412="",$K412="",$N412=""),0,IF($N412=0,IF(AND(OR(9=7,9=12),9&gt;=$K412,9&lt;=IF($L412="",12,$L412)),$J412,0),IF(AND(9&gt;=$K412,9&lt;=IF($L412="",12,$L412),MOD(9-$K412,$N412)=0),$J412,0)))</f>
        <v>0</v>
      </c>
      <c r="X412" s="19" t="n">
        <f aca="false">IF(OR($M412="",$M412="ERR",$J412="",$K412="",$N412=""),0,IF($N412=0,IF(AND(OR(10=7,10=12),10&gt;=$K412,10&lt;=IF($L412="",12,$L412)),$J412,0),IF(AND(10&gt;=$K412,10&lt;=IF($L412="",12,$L412),MOD(10-$K412,$N412)=0),$J412,0)))</f>
        <v>0</v>
      </c>
      <c r="Y412" s="19" t="n">
        <f aca="false">IF(OR($M412="",$M412="ERR",$J412="",$K412="",$N412=""),0,IF($N412=0,IF(AND(OR(11=7,11=12),11&gt;=$K412,11&lt;=IF($L412="",12,$L412)),$J412,0),IF(AND(11&gt;=$K412,11&lt;=IF($L412="",12,$L412),MOD(11-$K412,$N412)=0),$J412,0)))</f>
        <v>0</v>
      </c>
      <c r="Z412" s="19" t="n">
        <f aca="false">IF(OR($M412="",$M412="ERR",$J412="",$K412="",$N412=""),0,IF($N412=0,IF(AND(OR(12=7,12=12),12&gt;=$K412,12&lt;=IF($L412="",12,$L412)),$J412,0),IF(AND(12&gt;=$K412,12&lt;=IF($L412="",12,$L412),MOD(12-$K412,$N412)=0),$J412,0)))</f>
        <v>0</v>
      </c>
      <c r="AA412" s="36" t="n">
        <f aca="false">SUM(O412:Z412)</f>
        <v>0</v>
      </c>
      <c r="AB412" s="15" t="str">
        <f aca="false">IF(AND($B412="",$D412="",$J412=""),"",IF($B412="","Falta código",IF(ISNA(MATCH($B412,LST_COD,0)),"Código no registrado en Trabajadores",IF($E412="","Concepto no está en el catálogo",IF($M412="ERR","Retención de otro empleador: Origen = Otro empleador",IF(OR($J412="",$K412=""),"Falta monto o mes",IF(OR($K412&lt;1,$K412&gt;12),"Mes inicio inválido",IF(AND($L412&lt;&gt;"",OR($L412&lt;$K412,$L412&gt;12)),"Mes fin inválido",IF($N412="","Falta frecuencia",IF(AND($G412&lt;&gt;"Otro empleador",SUMPRODUCT(($O412:$Z412&lt;&gt;0)*(((COLUMN($O412:$Z412)-14)&lt;INDEX(Trabajadores!$M$6:$M$105,MATCH($B412,LST_COD,0)))+((COLUMN($O412:$Z412)-14)&gt;INDEX(Trabajadores!$N$6:$N$105,MATCH($B412,LST_COD,0)))))&gt;0),"Aviso: hay meses fuera del periodo laboral","OK"))))))))))</f>
        <v/>
      </c>
    </row>
    <row r="413" customFormat="false" ht="15" hidden="false" customHeight="false" outlineLevel="0" collapsed="false">
      <c r="A413" s="23" t="n">
        <v>408</v>
      </c>
      <c r="B413" s="7"/>
      <c r="C413" s="35" t="str">
        <f aca="false">IF($B413="","",IFERROR(INDEX(Trabajadores!$D$6:$D$105,MATCH($B413,LST_COD,0)),"¿Código?"))</f>
        <v/>
      </c>
      <c r="D413" s="30"/>
      <c r="E413" s="9" t="str">
        <f aca="false">IF($D413="","",IFERROR(VLOOKUP($D413,CONC_TABLA,2,FALSE()),""))</f>
        <v/>
      </c>
      <c r="F413" s="9" t="str">
        <f aca="false">IF($D413="","",IFERROR(VLOOKUP($D413,CONC_TABLA,3,FALSE()),""))</f>
        <v/>
      </c>
      <c r="G413" s="30"/>
      <c r="H413" s="30"/>
      <c r="I413" s="30"/>
      <c r="J413" s="29"/>
      <c r="K413" s="28"/>
      <c r="L413" s="28"/>
      <c r="M413" s="9" t="str">
        <f aca="false">IF(OR($B413="",$E413=""),"",IF($E413="INA","INA",IF($G413="Otro empleador",IF($E413="RET","RETO",IF($E413="ORD","OTO","OTX")),IF($E413="RET","ERR",$E413))))</f>
        <v/>
      </c>
      <c r="N413" s="9" t="str">
        <f aca="false">IF($I413="","",IFERROR(VLOOKUP($I413,FREC_TABLA,2,FALSE()),""))</f>
        <v/>
      </c>
      <c r="O413" s="19" t="n">
        <f aca="false">IF(OR($M413="",$M413="ERR",$J413="",$K413="",$N413=""),0,IF($N413=0,IF(AND(OR(1=7,1=12),1&gt;=$K413,1&lt;=IF($L413="",12,$L413)),$J413,0),IF(AND(1&gt;=$K413,1&lt;=IF($L413="",12,$L413),MOD(1-$K413,$N413)=0),$J413,0)))</f>
        <v>0</v>
      </c>
      <c r="P413" s="19" t="n">
        <f aca="false">IF(OR($M413="",$M413="ERR",$J413="",$K413="",$N413=""),0,IF($N413=0,IF(AND(OR(2=7,2=12),2&gt;=$K413,2&lt;=IF($L413="",12,$L413)),$J413,0),IF(AND(2&gt;=$K413,2&lt;=IF($L413="",12,$L413),MOD(2-$K413,$N413)=0),$J413,0)))</f>
        <v>0</v>
      </c>
      <c r="Q413" s="19" t="n">
        <f aca="false">IF(OR($M413="",$M413="ERR",$J413="",$K413="",$N413=""),0,IF($N413=0,IF(AND(OR(3=7,3=12),3&gt;=$K413,3&lt;=IF($L413="",12,$L413)),$J413,0),IF(AND(3&gt;=$K413,3&lt;=IF($L413="",12,$L413),MOD(3-$K413,$N413)=0),$J413,0)))</f>
        <v>0</v>
      </c>
      <c r="R413" s="19" t="n">
        <f aca="false">IF(OR($M413="",$M413="ERR",$J413="",$K413="",$N413=""),0,IF($N413=0,IF(AND(OR(4=7,4=12),4&gt;=$K413,4&lt;=IF($L413="",12,$L413)),$J413,0),IF(AND(4&gt;=$K413,4&lt;=IF($L413="",12,$L413),MOD(4-$K413,$N413)=0),$J413,0)))</f>
        <v>0</v>
      </c>
      <c r="S413" s="19" t="n">
        <f aca="false">IF(OR($M413="",$M413="ERR",$J413="",$K413="",$N413=""),0,IF($N413=0,IF(AND(OR(5=7,5=12),5&gt;=$K413,5&lt;=IF($L413="",12,$L413)),$J413,0),IF(AND(5&gt;=$K413,5&lt;=IF($L413="",12,$L413),MOD(5-$K413,$N413)=0),$J413,0)))</f>
        <v>0</v>
      </c>
      <c r="T413" s="19" t="n">
        <f aca="false">IF(OR($M413="",$M413="ERR",$J413="",$K413="",$N413=""),0,IF($N413=0,IF(AND(OR(6=7,6=12),6&gt;=$K413,6&lt;=IF($L413="",12,$L413)),$J413,0),IF(AND(6&gt;=$K413,6&lt;=IF($L413="",12,$L413),MOD(6-$K413,$N413)=0),$J413,0)))</f>
        <v>0</v>
      </c>
      <c r="U413" s="19" t="n">
        <f aca="false">IF(OR($M413="",$M413="ERR",$J413="",$K413="",$N413=""),0,IF($N413=0,IF(AND(OR(7=7,7=12),7&gt;=$K413,7&lt;=IF($L413="",12,$L413)),$J413,0),IF(AND(7&gt;=$K413,7&lt;=IF($L413="",12,$L413),MOD(7-$K413,$N413)=0),$J413,0)))</f>
        <v>0</v>
      </c>
      <c r="V413" s="19" t="n">
        <f aca="false">IF(OR($M413="",$M413="ERR",$J413="",$K413="",$N413=""),0,IF($N413=0,IF(AND(OR(8=7,8=12),8&gt;=$K413,8&lt;=IF($L413="",12,$L413)),$J413,0),IF(AND(8&gt;=$K413,8&lt;=IF($L413="",12,$L413),MOD(8-$K413,$N413)=0),$J413,0)))</f>
        <v>0</v>
      </c>
      <c r="W413" s="19" t="n">
        <f aca="false">IF(OR($M413="",$M413="ERR",$J413="",$K413="",$N413=""),0,IF($N413=0,IF(AND(OR(9=7,9=12),9&gt;=$K413,9&lt;=IF($L413="",12,$L413)),$J413,0),IF(AND(9&gt;=$K413,9&lt;=IF($L413="",12,$L413),MOD(9-$K413,$N413)=0),$J413,0)))</f>
        <v>0</v>
      </c>
      <c r="X413" s="19" t="n">
        <f aca="false">IF(OR($M413="",$M413="ERR",$J413="",$K413="",$N413=""),0,IF($N413=0,IF(AND(OR(10=7,10=12),10&gt;=$K413,10&lt;=IF($L413="",12,$L413)),$J413,0),IF(AND(10&gt;=$K413,10&lt;=IF($L413="",12,$L413),MOD(10-$K413,$N413)=0),$J413,0)))</f>
        <v>0</v>
      </c>
      <c r="Y413" s="19" t="n">
        <f aca="false">IF(OR($M413="",$M413="ERR",$J413="",$K413="",$N413=""),0,IF($N413=0,IF(AND(OR(11=7,11=12),11&gt;=$K413,11&lt;=IF($L413="",12,$L413)),$J413,0),IF(AND(11&gt;=$K413,11&lt;=IF($L413="",12,$L413),MOD(11-$K413,$N413)=0),$J413,0)))</f>
        <v>0</v>
      </c>
      <c r="Z413" s="19" t="n">
        <f aca="false">IF(OR($M413="",$M413="ERR",$J413="",$K413="",$N413=""),0,IF($N413=0,IF(AND(OR(12=7,12=12),12&gt;=$K413,12&lt;=IF($L413="",12,$L413)),$J413,0),IF(AND(12&gt;=$K413,12&lt;=IF($L413="",12,$L413),MOD(12-$K413,$N413)=0),$J413,0)))</f>
        <v>0</v>
      </c>
      <c r="AA413" s="36" t="n">
        <f aca="false">SUM(O413:Z413)</f>
        <v>0</v>
      </c>
      <c r="AB413" s="15" t="str">
        <f aca="false">IF(AND($B413="",$D413="",$J413=""),"",IF($B413="","Falta código",IF(ISNA(MATCH($B413,LST_COD,0)),"Código no registrado en Trabajadores",IF($E413="","Concepto no está en el catálogo",IF($M413="ERR","Retención de otro empleador: Origen = Otro empleador",IF(OR($J413="",$K413=""),"Falta monto o mes",IF(OR($K413&lt;1,$K413&gt;12),"Mes inicio inválido",IF(AND($L413&lt;&gt;"",OR($L413&lt;$K413,$L413&gt;12)),"Mes fin inválido",IF($N413="","Falta frecuencia",IF(AND($G413&lt;&gt;"Otro empleador",SUMPRODUCT(($O413:$Z413&lt;&gt;0)*(((COLUMN($O413:$Z413)-14)&lt;INDEX(Trabajadores!$M$6:$M$105,MATCH($B413,LST_COD,0)))+((COLUMN($O413:$Z413)-14)&gt;INDEX(Trabajadores!$N$6:$N$105,MATCH($B413,LST_COD,0)))))&gt;0),"Aviso: hay meses fuera del periodo laboral","OK"))))))))))</f>
        <v/>
      </c>
    </row>
    <row r="414" customFormat="false" ht="15" hidden="false" customHeight="false" outlineLevel="0" collapsed="false">
      <c r="A414" s="23" t="n">
        <v>409</v>
      </c>
      <c r="B414" s="7"/>
      <c r="C414" s="35" t="str">
        <f aca="false">IF($B414="","",IFERROR(INDEX(Trabajadores!$D$6:$D$105,MATCH($B414,LST_COD,0)),"¿Código?"))</f>
        <v/>
      </c>
      <c r="D414" s="30"/>
      <c r="E414" s="9" t="str">
        <f aca="false">IF($D414="","",IFERROR(VLOOKUP($D414,CONC_TABLA,2,FALSE()),""))</f>
        <v/>
      </c>
      <c r="F414" s="9" t="str">
        <f aca="false">IF($D414="","",IFERROR(VLOOKUP($D414,CONC_TABLA,3,FALSE()),""))</f>
        <v/>
      </c>
      <c r="G414" s="30"/>
      <c r="H414" s="30"/>
      <c r="I414" s="30"/>
      <c r="J414" s="29"/>
      <c r="K414" s="28"/>
      <c r="L414" s="28"/>
      <c r="M414" s="9" t="str">
        <f aca="false">IF(OR($B414="",$E414=""),"",IF($E414="INA","INA",IF($G414="Otro empleador",IF($E414="RET","RETO",IF($E414="ORD","OTO","OTX")),IF($E414="RET","ERR",$E414))))</f>
        <v/>
      </c>
      <c r="N414" s="9" t="str">
        <f aca="false">IF($I414="","",IFERROR(VLOOKUP($I414,FREC_TABLA,2,FALSE()),""))</f>
        <v/>
      </c>
      <c r="O414" s="19" t="n">
        <f aca="false">IF(OR($M414="",$M414="ERR",$J414="",$K414="",$N414=""),0,IF($N414=0,IF(AND(OR(1=7,1=12),1&gt;=$K414,1&lt;=IF($L414="",12,$L414)),$J414,0),IF(AND(1&gt;=$K414,1&lt;=IF($L414="",12,$L414),MOD(1-$K414,$N414)=0),$J414,0)))</f>
        <v>0</v>
      </c>
      <c r="P414" s="19" t="n">
        <f aca="false">IF(OR($M414="",$M414="ERR",$J414="",$K414="",$N414=""),0,IF($N414=0,IF(AND(OR(2=7,2=12),2&gt;=$K414,2&lt;=IF($L414="",12,$L414)),$J414,0),IF(AND(2&gt;=$K414,2&lt;=IF($L414="",12,$L414),MOD(2-$K414,$N414)=0),$J414,0)))</f>
        <v>0</v>
      </c>
      <c r="Q414" s="19" t="n">
        <f aca="false">IF(OR($M414="",$M414="ERR",$J414="",$K414="",$N414=""),0,IF($N414=0,IF(AND(OR(3=7,3=12),3&gt;=$K414,3&lt;=IF($L414="",12,$L414)),$J414,0),IF(AND(3&gt;=$K414,3&lt;=IF($L414="",12,$L414),MOD(3-$K414,$N414)=0),$J414,0)))</f>
        <v>0</v>
      </c>
      <c r="R414" s="19" t="n">
        <f aca="false">IF(OR($M414="",$M414="ERR",$J414="",$K414="",$N414=""),0,IF($N414=0,IF(AND(OR(4=7,4=12),4&gt;=$K414,4&lt;=IF($L414="",12,$L414)),$J414,0),IF(AND(4&gt;=$K414,4&lt;=IF($L414="",12,$L414),MOD(4-$K414,$N414)=0),$J414,0)))</f>
        <v>0</v>
      </c>
      <c r="S414" s="19" t="n">
        <f aca="false">IF(OR($M414="",$M414="ERR",$J414="",$K414="",$N414=""),0,IF($N414=0,IF(AND(OR(5=7,5=12),5&gt;=$K414,5&lt;=IF($L414="",12,$L414)),$J414,0),IF(AND(5&gt;=$K414,5&lt;=IF($L414="",12,$L414),MOD(5-$K414,$N414)=0),$J414,0)))</f>
        <v>0</v>
      </c>
      <c r="T414" s="19" t="n">
        <f aca="false">IF(OR($M414="",$M414="ERR",$J414="",$K414="",$N414=""),0,IF($N414=0,IF(AND(OR(6=7,6=12),6&gt;=$K414,6&lt;=IF($L414="",12,$L414)),$J414,0),IF(AND(6&gt;=$K414,6&lt;=IF($L414="",12,$L414),MOD(6-$K414,$N414)=0),$J414,0)))</f>
        <v>0</v>
      </c>
      <c r="U414" s="19" t="n">
        <f aca="false">IF(OR($M414="",$M414="ERR",$J414="",$K414="",$N414=""),0,IF($N414=0,IF(AND(OR(7=7,7=12),7&gt;=$K414,7&lt;=IF($L414="",12,$L414)),$J414,0),IF(AND(7&gt;=$K414,7&lt;=IF($L414="",12,$L414),MOD(7-$K414,$N414)=0),$J414,0)))</f>
        <v>0</v>
      </c>
      <c r="V414" s="19" t="n">
        <f aca="false">IF(OR($M414="",$M414="ERR",$J414="",$K414="",$N414=""),0,IF($N414=0,IF(AND(OR(8=7,8=12),8&gt;=$K414,8&lt;=IF($L414="",12,$L414)),$J414,0),IF(AND(8&gt;=$K414,8&lt;=IF($L414="",12,$L414),MOD(8-$K414,$N414)=0),$J414,0)))</f>
        <v>0</v>
      </c>
      <c r="W414" s="19" t="n">
        <f aca="false">IF(OR($M414="",$M414="ERR",$J414="",$K414="",$N414=""),0,IF($N414=0,IF(AND(OR(9=7,9=12),9&gt;=$K414,9&lt;=IF($L414="",12,$L414)),$J414,0),IF(AND(9&gt;=$K414,9&lt;=IF($L414="",12,$L414),MOD(9-$K414,$N414)=0),$J414,0)))</f>
        <v>0</v>
      </c>
      <c r="X414" s="19" t="n">
        <f aca="false">IF(OR($M414="",$M414="ERR",$J414="",$K414="",$N414=""),0,IF($N414=0,IF(AND(OR(10=7,10=12),10&gt;=$K414,10&lt;=IF($L414="",12,$L414)),$J414,0),IF(AND(10&gt;=$K414,10&lt;=IF($L414="",12,$L414),MOD(10-$K414,$N414)=0),$J414,0)))</f>
        <v>0</v>
      </c>
      <c r="Y414" s="19" t="n">
        <f aca="false">IF(OR($M414="",$M414="ERR",$J414="",$K414="",$N414=""),0,IF($N414=0,IF(AND(OR(11=7,11=12),11&gt;=$K414,11&lt;=IF($L414="",12,$L414)),$J414,0),IF(AND(11&gt;=$K414,11&lt;=IF($L414="",12,$L414),MOD(11-$K414,$N414)=0),$J414,0)))</f>
        <v>0</v>
      </c>
      <c r="Z414" s="19" t="n">
        <f aca="false">IF(OR($M414="",$M414="ERR",$J414="",$K414="",$N414=""),0,IF($N414=0,IF(AND(OR(12=7,12=12),12&gt;=$K414,12&lt;=IF($L414="",12,$L414)),$J414,0),IF(AND(12&gt;=$K414,12&lt;=IF($L414="",12,$L414),MOD(12-$K414,$N414)=0),$J414,0)))</f>
        <v>0</v>
      </c>
      <c r="AA414" s="36" t="n">
        <f aca="false">SUM(O414:Z414)</f>
        <v>0</v>
      </c>
      <c r="AB414" s="15" t="str">
        <f aca="false">IF(AND($B414="",$D414="",$J414=""),"",IF($B414="","Falta código",IF(ISNA(MATCH($B414,LST_COD,0)),"Código no registrado en Trabajadores",IF($E414="","Concepto no está en el catálogo",IF($M414="ERR","Retención de otro empleador: Origen = Otro empleador",IF(OR($J414="",$K414=""),"Falta monto o mes",IF(OR($K414&lt;1,$K414&gt;12),"Mes inicio inválido",IF(AND($L414&lt;&gt;"",OR($L414&lt;$K414,$L414&gt;12)),"Mes fin inválido",IF($N414="","Falta frecuencia",IF(AND($G414&lt;&gt;"Otro empleador",SUMPRODUCT(($O414:$Z414&lt;&gt;0)*(((COLUMN($O414:$Z414)-14)&lt;INDEX(Trabajadores!$M$6:$M$105,MATCH($B414,LST_COD,0)))+((COLUMN($O414:$Z414)-14)&gt;INDEX(Trabajadores!$N$6:$N$105,MATCH($B414,LST_COD,0)))))&gt;0),"Aviso: hay meses fuera del periodo laboral","OK"))))))))))</f>
        <v/>
      </c>
    </row>
    <row r="415" customFormat="false" ht="15" hidden="false" customHeight="false" outlineLevel="0" collapsed="false">
      <c r="A415" s="23" t="n">
        <v>410</v>
      </c>
      <c r="B415" s="7"/>
      <c r="C415" s="35" t="str">
        <f aca="false">IF($B415="","",IFERROR(INDEX(Trabajadores!$D$6:$D$105,MATCH($B415,LST_COD,0)),"¿Código?"))</f>
        <v/>
      </c>
      <c r="D415" s="30"/>
      <c r="E415" s="9" t="str">
        <f aca="false">IF($D415="","",IFERROR(VLOOKUP($D415,CONC_TABLA,2,FALSE()),""))</f>
        <v/>
      </c>
      <c r="F415" s="9" t="str">
        <f aca="false">IF($D415="","",IFERROR(VLOOKUP($D415,CONC_TABLA,3,FALSE()),""))</f>
        <v/>
      </c>
      <c r="G415" s="30"/>
      <c r="H415" s="30"/>
      <c r="I415" s="30"/>
      <c r="J415" s="29"/>
      <c r="K415" s="28"/>
      <c r="L415" s="28"/>
      <c r="M415" s="9" t="str">
        <f aca="false">IF(OR($B415="",$E415=""),"",IF($E415="INA","INA",IF($G415="Otro empleador",IF($E415="RET","RETO",IF($E415="ORD","OTO","OTX")),IF($E415="RET","ERR",$E415))))</f>
        <v/>
      </c>
      <c r="N415" s="9" t="str">
        <f aca="false">IF($I415="","",IFERROR(VLOOKUP($I415,FREC_TABLA,2,FALSE()),""))</f>
        <v/>
      </c>
      <c r="O415" s="19" t="n">
        <f aca="false">IF(OR($M415="",$M415="ERR",$J415="",$K415="",$N415=""),0,IF($N415=0,IF(AND(OR(1=7,1=12),1&gt;=$K415,1&lt;=IF($L415="",12,$L415)),$J415,0),IF(AND(1&gt;=$K415,1&lt;=IF($L415="",12,$L415),MOD(1-$K415,$N415)=0),$J415,0)))</f>
        <v>0</v>
      </c>
      <c r="P415" s="19" t="n">
        <f aca="false">IF(OR($M415="",$M415="ERR",$J415="",$K415="",$N415=""),0,IF($N415=0,IF(AND(OR(2=7,2=12),2&gt;=$K415,2&lt;=IF($L415="",12,$L415)),$J415,0),IF(AND(2&gt;=$K415,2&lt;=IF($L415="",12,$L415),MOD(2-$K415,$N415)=0),$J415,0)))</f>
        <v>0</v>
      </c>
      <c r="Q415" s="19" t="n">
        <f aca="false">IF(OR($M415="",$M415="ERR",$J415="",$K415="",$N415=""),0,IF($N415=0,IF(AND(OR(3=7,3=12),3&gt;=$K415,3&lt;=IF($L415="",12,$L415)),$J415,0),IF(AND(3&gt;=$K415,3&lt;=IF($L415="",12,$L415),MOD(3-$K415,$N415)=0),$J415,0)))</f>
        <v>0</v>
      </c>
      <c r="R415" s="19" t="n">
        <f aca="false">IF(OR($M415="",$M415="ERR",$J415="",$K415="",$N415=""),0,IF($N415=0,IF(AND(OR(4=7,4=12),4&gt;=$K415,4&lt;=IF($L415="",12,$L415)),$J415,0),IF(AND(4&gt;=$K415,4&lt;=IF($L415="",12,$L415),MOD(4-$K415,$N415)=0),$J415,0)))</f>
        <v>0</v>
      </c>
      <c r="S415" s="19" t="n">
        <f aca="false">IF(OR($M415="",$M415="ERR",$J415="",$K415="",$N415=""),0,IF($N415=0,IF(AND(OR(5=7,5=12),5&gt;=$K415,5&lt;=IF($L415="",12,$L415)),$J415,0),IF(AND(5&gt;=$K415,5&lt;=IF($L415="",12,$L415),MOD(5-$K415,$N415)=0),$J415,0)))</f>
        <v>0</v>
      </c>
      <c r="T415" s="19" t="n">
        <f aca="false">IF(OR($M415="",$M415="ERR",$J415="",$K415="",$N415=""),0,IF($N415=0,IF(AND(OR(6=7,6=12),6&gt;=$K415,6&lt;=IF($L415="",12,$L415)),$J415,0),IF(AND(6&gt;=$K415,6&lt;=IF($L415="",12,$L415),MOD(6-$K415,$N415)=0),$J415,0)))</f>
        <v>0</v>
      </c>
      <c r="U415" s="19" t="n">
        <f aca="false">IF(OR($M415="",$M415="ERR",$J415="",$K415="",$N415=""),0,IF($N415=0,IF(AND(OR(7=7,7=12),7&gt;=$K415,7&lt;=IF($L415="",12,$L415)),$J415,0),IF(AND(7&gt;=$K415,7&lt;=IF($L415="",12,$L415),MOD(7-$K415,$N415)=0),$J415,0)))</f>
        <v>0</v>
      </c>
      <c r="V415" s="19" t="n">
        <f aca="false">IF(OR($M415="",$M415="ERR",$J415="",$K415="",$N415=""),0,IF($N415=0,IF(AND(OR(8=7,8=12),8&gt;=$K415,8&lt;=IF($L415="",12,$L415)),$J415,0),IF(AND(8&gt;=$K415,8&lt;=IF($L415="",12,$L415),MOD(8-$K415,$N415)=0),$J415,0)))</f>
        <v>0</v>
      </c>
      <c r="W415" s="19" t="n">
        <f aca="false">IF(OR($M415="",$M415="ERR",$J415="",$K415="",$N415=""),0,IF($N415=0,IF(AND(OR(9=7,9=12),9&gt;=$K415,9&lt;=IF($L415="",12,$L415)),$J415,0),IF(AND(9&gt;=$K415,9&lt;=IF($L415="",12,$L415),MOD(9-$K415,$N415)=0),$J415,0)))</f>
        <v>0</v>
      </c>
      <c r="X415" s="19" t="n">
        <f aca="false">IF(OR($M415="",$M415="ERR",$J415="",$K415="",$N415=""),0,IF($N415=0,IF(AND(OR(10=7,10=12),10&gt;=$K415,10&lt;=IF($L415="",12,$L415)),$J415,0),IF(AND(10&gt;=$K415,10&lt;=IF($L415="",12,$L415),MOD(10-$K415,$N415)=0),$J415,0)))</f>
        <v>0</v>
      </c>
      <c r="Y415" s="19" t="n">
        <f aca="false">IF(OR($M415="",$M415="ERR",$J415="",$K415="",$N415=""),0,IF($N415=0,IF(AND(OR(11=7,11=12),11&gt;=$K415,11&lt;=IF($L415="",12,$L415)),$J415,0),IF(AND(11&gt;=$K415,11&lt;=IF($L415="",12,$L415),MOD(11-$K415,$N415)=0),$J415,0)))</f>
        <v>0</v>
      </c>
      <c r="Z415" s="19" t="n">
        <f aca="false">IF(OR($M415="",$M415="ERR",$J415="",$K415="",$N415=""),0,IF($N415=0,IF(AND(OR(12=7,12=12),12&gt;=$K415,12&lt;=IF($L415="",12,$L415)),$J415,0),IF(AND(12&gt;=$K415,12&lt;=IF($L415="",12,$L415),MOD(12-$K415,$N415)=0),$J415,0)))</f>
        <v>0</v>
      </c>
      <c r="AA415" s="36" t="n">
        <f aca="false">SUM(O415:Z415)</f>
        <v>0</v>
      </c>
      <c r="AB415" s="15" t="str">
        <f aca="false">IF(AND($B415="",$D415="",$J415=""),"",IF($B415="","Falta código",IF(ISNA(MATCH($B415,LST_COD,0)),"Código no registrado en Trabajadores",IF($E415="","Concepto no está en el catálogo",IF($M415="ERR","Retención de otro empleador: Origen = Otro empleador",IF(OR($J415="",$K415=""),"Falta monto o mes",IF(OR($K415&lt;1,$K415&gt;12),"Mes inicio inválido",IF(AND($L415&lt;&gt;"",OR($L415&lt;$K415,$L415&gt;12)),"Mes fin inválido",IF($N415="","Falta frecuencia",IF(AND($G415&lt;&gt;"Otro empleador",SUMPRODUCT(($O415:$Z415&lt;&gt;0)*(((COLUMN($O415:$Z415)-14)&lt;INDEX(Trabajadores!$M$6:$M$105,MATCH($B415,LST_COD,0)))+((COLUMN($O415:$Z415)-14)&gt;INDEX(Trabajadores!$N$6:$N$105,MATCH($B415,LST_COD,0)))))&gt;0),"Aviso: hay meses fuera del periodo laboral","OK"))))))))))</f>
        <v/>
      </c>
    </row>
    <row r="416" customFormat="false" ht="15" hidden="false" customHeight="false" outlineLevel="0" collapsed="false">
      <c r="A416" s="23" t="n">
        <v>411</v>
      </c>
      <c r="B416" s="7"/>
      <c r="C416" s="35" t="str">
        <f aca="false">IF($B416="","",IFERROR(INDEX(Trabajadores!$D$6:$D$105,MATCH($B416,LST_COD,0)),"¿Código?"))</f>
        <v/>
      </c>
      <c r="D416" s="30"/>
      <c r="E416" s="9" t="str">
        <f aca="false">IF($D416="","",IFERROR(VLOOKUP($D416,CONC_TABLA,2,FALSE()),""))</f>
        <v/>
      </c>
      <c r="F416" s="9" t="str">
        <f aca="false">IF($D416="","",IFERROR(VLOOKUP($D416,CONC_TABLA,3,FALSE()),""))</f>
        <v/>
      </c>
      <c r="G416" s="30"/>
      <c r="H416" s="30"/>
      <c r="I416" s="30"/>
      <c r="J416" s="29"/>
      <c r="K416" s="28"/>
      <c r="L416" s="28"/>
      <c r="M416" s="9" t="str">
        <f aca="false">IF(OR($B416="",$E416=""),"",IF($E416="INA","INA",IF($G416="Otro empleador",IF($E416="RET","RETO",IF($E416="ORD","OTO","OTX")),IF($E416="RET","ERR",$E416))))</f>
        <v/>
      </c>
      <c r="N416" s="9" t="str">
        <f aca="false">IF($I416="","",IFERROR(VLOOKUP($I416,FREC_TABLA,2,FALSE()),""))</f>
        <v/>
      </c>
      <c r="O416" s="19" t="n">
        <f aca="false">IF(OR($M416="",$M416="ERR",$J416="",$K416="",$N416=""),0,IF($N416=0,IF(AND(OR(1=7,1=12),1&gt;=$K416,1&lt;=IF($L416="",12,$L416)),$J416,0),IF(AND(1&gt;=$K416,1&lt;=IF($L416="",12,$L416),MOD(1-$K416,$N416)=0),$J416,0)))</f>
        <v>0</v>
      </c>
      <c r="P416" s="19" t="n">
        <f aca="false">IF(OR($M416="",$M416="ERR",$J416="",$K416="",$N416=""),0,IF($N416=0,IF(AND(OR(2=7,2=12),2&gt;=$K416,2&lt;=IF($L416="",12,$L416)),$J416,0),IF(AND(2&gt;=$K416,2&lt;=IF($L416="",12,$L416),MOD(2-$K416,$N416)=0),$J416,0)))</f>
        <v>0</v>
      </c>
      <c r="Q416" s="19" t="n">
        <f aca="false">IF(OR($M416="",$M416="ERR",$J416="",$K416="",$N416=""),0,IF($N416=0,IF(AND(OR(3=7,3=12),3&gt;=$K416,3&lt;=IF($L416="",12,$L416)),$J416,0),IF(AND(3&gt;=$K416,3&lt;=IF($L416="",12,$L416),MOD(3-$K416,$N416)=0),$J416,0)))</f>
        <v>0</v>
      </c>
      <c r="R416" s="19" t="n">
        <f aca="false">IF(OR($M416="",$M416="ERR",$J416="",$K416="",$N416=""),0,IF($N416=0,IF(AND(OR(4=7,4=12),4&gt;=$K416,4&lt;=IF($L416="",12,$L416)),$J416,0),IF(AND(4&gt;=$K416,4&lt;=IF($L416="",12,$L416),MOD(4-$K416,$N416)=0),$J416,0)))</f>
        <v>0</v>
      </c>
      <c r="S416" s="19" t="n">
        <f aca="false">IF(OR($M416="",$M416="ERR",$J416="",$K416="",$N416=""),0,IF($N416=0,IF(AND(OR(5=7,5=12),5&gt;=$K416,5&lt;=IF($L416="",12,$L416)),$J416,0),IF(AND(5&gt;=$K416,5&lt;=IF($L416="",12,$L416),MOD(5-$K416,$N416)=0),$J416,0)))</f>
        <v>0</v>
      </c>
      <c r="T416" s="19" t="n">
        <f aca="false">IF(OR($M416="",$M416="ERR",$J416="",$K416="",$N416=""),0,IF($N416=0,IF(AND(OR(6=7,6=12),6&gt;=$K416,6&lt;=IF($L416="",12,$L416)),$J416,0),IF(AND(6&gt;=$K416,6&lt;=IF($L416="",12,$L416),MOD(6-$K416,$N416)=0),$J416,0)))</f>
        <v>0</v>
      </c>
      <c r="U416" s="19" t="n">
        <f aca="false">IF(OR($M416="",$M416="ERR",$J416="",$K416="",$N416=""),0,IF($N416=0,IF(AND(OR(7=7,7=12),7&gt;=$K416,7&lt;=IF($L416="",12,$L416)),$J416,0),IF(AND(7&gt;=$K416,7&lt;=IF($L416="",12,$L416),MOD(7-$K416,$N416)=0),$J416,0)))</f>
        <v>0</v>
      </c>
      <c r="V416" s="19" t="n">
        <f aca="false">IF(OR($M416="",$M416="ERR",$J416="",$K416="",$N416=""),0,IF($N416=0,IF(AND(OR(8=7,8=12),8&gt;=$K416,8&lt;=IF($L416="",12,$L416)),$J416,0),IF(AND(8&gt;=$K416,8&lt;=IF($L416="",12,$L416),MOD(8-$K416,$N416)=0),$J416,0)))</f>
        <v>0</v>
      </c>
      <c r="W416" s="19" t="n">
        <f aca="false">IF(OR($M416="",$M416="ERR",$J416="",$K416="",$N416=""),0,IF($N416=0,IF(AND(OR(9=7,9=12),9&gt;=$K416,9&lt;=IF($L416="",12,$L416)),$J416,0),IF(AND(9&gt;=$K416,9&lt;=IF($L416="",12,$L416),MOD(9-$K416,$N416)=0),$J416,0)))</f>
        <v>0</v>
      </c>
      <c r="X416" s="19" t="n">
        <f aca="false">IF(OR($M416="",$M416="ERR",$J416="",$K416="",$N416=""),0,IF($N416=0,IF(AND(OR(10=7,10=12),10&gt;=$K416,10&lt;=IF($L416="",12,$L416)),$J416,0),IF(AND(10&gt;=$K416,10&lt;=IF($L416="",12,$L416),MOD(10-$K416,$N416)=0),$J416,0)))</f>
        <v>0</v>
      </c>
      <c r="Y416" s="19" t="n">
        <f aca="false">IF(OR($M416="",$M416="ERR",$J416="",$K416="",$N416=""),0,IF($N416=0,IF(AND(OR(11=7,11=12),11&gt;=$K416,11&lt;=IF($L416="",12,$L416)),$J416,0),IF(AND(11&gt;=$K416,11&lt;=IF($L416="",12,$L416),MOD(11-$K416,$N416)=0),$J416,0)))</f>
        <v>0</v>
      </c>
      <c r="Z416" s="19" t="n">
        <f aca="false">IF(OR($M416="",$M416="ERR",$J416="",$K416="",$N416=""),0,IF($N416=0,IF(AND(OR(12=7,12=12),12&gt;=$K416,12&lt;=IF($L416="",12,$L416)),$J416,0),IF(AND(12&gt;=$K416,12&lt;=IF($L416="",12,$L416),MOD(12-$K416,$N416)=0),$J416,0)))</f>
        <v>0</v>
      </c>
      <c r="AA416" s="36" t="n">
        <f aca="false">SUM(O416:Z416)</f>
        <v>0</v>
      </c>
      <c r="AB416" s="15" t="str">
        <f aca="false">IF(AND($B416="",$D416="",$J416=""),"",IF($B416="","Falta código",IF(ISNA(MATCH($B416,LST_COD,0)),"Código no registrado en Trabajadores",IF($E416="","Concepto no está en el catálogo",IF($M416="ERR","Retención de otro empleador: Origen = Otro empleador",IF(OR($J416="",$K416=""),"Falta monto o mes",IF(OR($K416&lt;1,$K416&gt;12),"Mes inicio inválido",IF(AND($L416&lt;&gt;"",OR($L416&lt;$K416,$L416&gt;12)),"Mes fin inválido",IF($N416="","Falta frecuencia",IF(AND($G416&lt;&gt;"Otro empleador",SUMPRODUCT(($O416:$Z416&lt;&gt;0)*(((COLUMN($O416:$Z416)-14)&lt;INDEX(Trabajadores!$M$6:$M$105,MATCH($B416,LST_COD,0)))+((COLUMN($O416:$Z416)-14)&gt;INDEX(Trabajadores!$N$6:$N$105,MATCH($B416,LST_COD,0)))))&gt;0),"Aviso: hay meses fuera del periodo laboral","OK"))))))))))</f>
        <v/>
      </c>
    </row>
    <row r="417" customFormat="false" ht="15" hidden="false" customHeight="false" outlineLevel="0" collapsed="false">
      <c r="A417" s="23" t="n">
        <v>412</v>
      </c>
      <c r="B417" s="7"/>
      <c r="C417" s="35" t="str">
        <f aca="false">IF($B417="","",IFERROR(INDEX(Trabajadores!$D$6:$D$105,MATCH($B417,LST_COD,0)),"¿Código?"))</f>
        <v/>
      </c>
      <c r="D417" s="30"/>
      <c r="E417" s="9" t="str">
        <f aca="false">IF($D417="","",IFERROR(VLOOKUP($D417,CONC_TABLA,2,FALSE()),""))</f>
        <v/>
      </c>
      <c r="F417" s="9" t="str">
        <f aca="false">IF($D417="","",IFERROR(VLOOKUP($D417,CONC_TABLA,3,FALSE()),""))</f>
        <v/>
      </c>
      <c r="G417" s="30"/>
      <c r="H417" s="30"/>
      <c r="I417" s="30"/>
      <c r="J417" s="29"/>
      <c r="K417" s="28"/>
      <c r="L417" s="28"/>
      <c r="M417" s="9" t="str">
        <f aca="false">IF(OR($B417="",$E417=""),"",IF($E417="INA","INA",IF($G417="Otro empleador",IF($E417="RET","RETO",IF($E417="ORD","OTO","OTX")),IF($E417="RET","ERR",$E417))))</f>
        <v/>
      </c>
      <c r="N417" s="9" t="str">
        <f aca="false">IF($I417="","",IFERROR(VLOOKUP($I417,FREC_TABLA,2,FALSE()),""))</f>
        <v/>
      </c>
      <c r="O417" s="19" t="n">
        <f aca="false">IF(OR($M417="",$M417="ERR",$J417="",$K417="",$N417=""),0,IF($N417=0,IF(AND(OR(1=7,1=12),1&gt;=$K417,1&lt;=IF($L417="",12,$L417)),$J417,0),IF(AND(1&gt;=$K417,1&lt;=IF($L417="",12,$L417),MOD(1-$K417,$N417)=0),$J417,0)))</f>
        <v>0</v>
      </c>
      <c r="P417" s="19" t="n">
        <f aca="false">IF(OR($M417="",$M417="ERR",$J417="",$K417="",$N417=""),0,IF($N417=0,IF(AND(OR(2=7,2=12),2&gt;=$K417,2&lt;=IF($L417="",12,$L417)),$J417,0),IF(AND(2&gt;=$K417,2&lt;=IF($L417="",12,$L417),MOD(2-$K417,$N417)=0),$J417,0)))</f>
        <v>0</v>
      </c>
      <c r="Q417" s="19" t="n">
        <f aca="false">IF(OR($M417="",$M417="ERR",$J417="",$K417="",$N417=""),0,IF($N417=0,IF(AND(OR(3=7,3=12),3&gt;=$K417,3&lt;=IF($L417="",12,$L417)),$J417,0),IF(AND(3&gt;=$K417,3&lt;=IF($L417="",12,$L417),MOD(3-$K417,$N417)=0),$J417,0)))</f>
        <v>0</v>
      </c>
      <c r="R417" s="19" t="n">
        <f aca="false">IF(OR($M417="",$M417="ERR",$J417="",$K417="",$N417=""),0,IF($N417=0,IF(AND(OR(4=7,4=12),4&gt;=$K417,4&lt;=IF($L417="",12,$L417)),$J417,0),IF(AND(4&gt;=$K417,4&lt;=IF($L417="",12,$L417),MOD(4-$K417,$N417)=0),$J417,0)))</f>
        <v>0</v>
      </c>
      <c r="S417" s="19" t="n">
        <f aca="false">IF(OR($M417="",$M417="ERR",$J417="",$K417="",$N417=""),0,IF($N417=0,IF(AND(OR(5=7,5=12),5&gt;=$K417,5&lt;=IF($L417="",12,$L417)),$J417,0),IF(AND(5&gt;=$K417,5&lt;=IF($L417="",12,$L417),MOD(5-$K417,$N417)=0),$J417,0)))</f>
        <v>0</v>
      </c>
      <c r="T417" s="19" t="n">
        <f aca="false">IF(OR($M417="",$M417="ERR",$J417="",$K417="",$N417=""),0,IF($N417=0,IF(AND(OR(6=7,6=12),6&gt;=$K417,6&lt;=IF($L417="",12,$L417)),$J417,0),IF(AND(6&gt;=$K417,6&lt;=IF($L417="",12,$L417),MOD(6-$K417,$N417)=0),$J417,0)))</f>
        <v>0</v>
      </c>
      <c r="U417" s="19" t="n">
        <f aca="false">IF(OR($M417="",$M417="ERR",$J417="",$K417="",$N417=""),0,IF($N417=0,IF(AND(OR(7=7,7=12),7&gt;=$K417,7&lt;=IF($L417="",12,$L417)),$J417,0),IF(AND(7&gt;=$K417,7&lt;=IF($L417="",12,$L417),MOD(7-$K417,$N417)=0),$J417,0)))</f>
        <v>0</v>
      </c>
      <c r="V417" s="19" t="n">
        <f aca="false">IF(OR($M417="",$M417="ERR",$J417="",$K417="",$N417=""),0,IF($N417=0,IF(AND(OR(8=7,8=12),8&gt;=$K417,8&lt;=IF($L417="",12,$L417)),$J417,0),IF(AND(8&gt;=$K417,8&lt;=IF($L417="",12,$L417),MOD(8-$K417,$N417)=0),$J417,0)))</f>
        <v>0</v>
      </c>
      <c r="W417" s="19" t="n">
        <f aca="false">IF(OR($M417="",$M417="ERR",$J417="",$K417="",$N417=""),0,IF($N417=0,IF(AND(OR(9=7,9=12),9&gt;=$K417,9&lt;=IF($L417="",12,$L417)),$J417,0),IF(AND(9&gt;=$K417,9&lt;=IF($L417="",12,$L417),MOD(9-$K417,$N417)=0),$J417,0)))</f>
        <v>0</v>
      </c>
      <c r="X417" s="19" t="n">
        <f aca="false">IF(OR($M417="",$M417="ERR",$J417="",$K417="",$N417=""),0,IF($N417=0,IF(AND(OR(10=7,10=12),10&gt;=$K417,10&lt;=IF($L417="",12,$L417)),$J417,0),IF(AND(10&gt;=$K417,10&lt;=IF($L417="",12,$L417),MOD(10-$K417,$N417)=0),$J417,0)))</f>
        <v>0</v>
      </c>
      <c r="Y417" s="19" t="n">
        <f aca="false">IF(OR($M417="",$M417="ERR",$J417="",$K417="",$N417=""),0,IF($N417=0,IF(AND(OR(11=7,11=12),11&gt;=$K417,11&lt;=IF($L417="",12,$L417)),$J417,0),IF(AND(11&gt;=$K417,11&lt;=IF($L417="",12,$L417),MOD(11-$K417,$N417)=0),$J417,0)))</f>
        <v>0</v>
      </c>
      <c r="Z417" s="19" t="n">
        <f aca="false">IF(OR($M417="",$M417="ERR",$J417="",$K417="",$N417=""),0,IF($N417=0,IF(AND(OR(12=7,12=12),12&gt;=$K417,12&lt;=IF($L417="",12,$L417)),$J417,0),IF(AND(12&gt;=$K417,12&lt;=IF($L417="",12,$L417),MOD(12-$K417,$N417)=0),$J417,0)))</f>
        <v>0</v>
      </c>
      <c r="AA417" s="36" t="n">
        <f aca="false">SUM(O417:Z417)</f>
        <v>0</v>
      </c>
      <c r="AB417" s="15" t="str">
        <f aca="false">IF(AND($B417="",$D417="",$J417=""),"",IF($B417="","Falta código",IF(ISNA(MATCH($B417,LST_COD,0)),"Código no registrado en Trabajadores",IF($E417="","Concepto no está en el catálogo",IF($M417="ERR","Retención de otro empleador: Origen = Otro empleador",IF(OR($J417="",$K417=""),"Falta monto o mes",IF(OR($K417&lt;1,$K417&gt;12),"Mes inicio inválido",IF(AND($L417&lt;&gt;"",OR($L417&lt;$K417,$L417&gt;12)),"Mes fin inválido",IF($N417="","Falta frecuencia",IF(AND($G417&lt;&gt;"Otro empleador",SUMPRODUCT(($O417:$Z417&lt;&gt;0)*(((COLUMN($O417:$Z417)-14)&lt;INDEX(Trabajadores!$M$6:$M$105,MATCH($B417,LST_COD,0)))+((COLUMN($O417:$Z417)-14)&gt;INDEX(Trabajadores!$N$6:$N$105,MATCH($B417,LST_COD,0)))))&gt;0),"Aviso: hay meses fuera del periodo laboral","OK"))))))))))</f>
        <v/>
      </c>
    </row>
    <row r="418" customFormat="false" ht="15" hidden="false" customHeight="false" outlineLevel="0" collapsed="false">
      <c r="A418" s="23" t="n">
        <v>413</v>
      </c>
      <c r="B418" s="7"/>
      <c r="C418" s="35" t="str">
        <f aca="false">IF($B418="","",IFERROR(INDEX(Trabajadores!$D$6:$D$105,MATCH($B418,LST_COD,0)),"¿Código?"))</f>
        <v/>
      </c>
      <c r="D418" s="30"/>
      <c r="E418" s="9" t="str">
        <f aca="false">IF($D418="","",IFERROR(VLOOKUP($D418,CONC_TABLA,2,FALSE()),""))</f>
        <v/>
      </c>
      <c r="F418" s="9" t="str">
        <f aca="false">IF($D418="","",IFERROR(VLOOKUP($D418,CONC_TABLA,3,FALSE()),""))</f>
        <v/>
      </c>
      <c r="G418" s="30"/>
      <c r="H418" s="30"/>
      <c r="I418" s="30"/>
      <c r="J418" s="29"/>
      <c r="K418" s="28"/>
      <c r="L418" s="28"/>
      <c r="M418" s="9" t="str">
        <f aca="false">IF(OR($B418="",$E418=""),"",IF($E418="INA","INA",IF($G418="Otro empleador",IF($E418="RET","RETO",IF($E418="ORD","OTO","OTX")),IF($E418="RET","ERR",$E418))))</f>
        <v/>
      </c>
      <c r="N418" s="9" t="str">
        <f aca="false">IF($I418="","",IFERROR(VLOOKUP($I418,FREC_TABLA,2,FALSE()),""))</f>
        <v/>
      </c>
      <c r="O418" s="19" t="n">
        <f aca="false">IF(OR($M418="",$M418="ERR",$J418="",$K418="",$N418=""),0,IF($N418=0,IF(AND(OR(1=7,1=12),1&gt;=$K418,1&lt;=IF($L418="",12,$L418)),$J418,0),IF(AND(1&gt;=$K418,1&lt;=IF($L418="",12,$L418),MOD(1-$K418,$N418)=0),$J418,0)))</f>
        <v>0</v>
      </c>
      <c r="P418" s="19" t="n">
        <f aca="false">IF(OR($M418="",$M418="ERR",$J418="",$K418="",$N418=""),0,IF($N418=0,IF(AND(OR(2=7,2=12),2&gt;=$K418,2&lt;=IF($L418="",12,$L418)),$J418,0),IF(AND(2&gt;=$K418,2&lt;=IF($L418="",12,$L418),MOD(2-$K418,$N418)=0),$J418,0)))</f>
        <v>0</v>
      </c>
      <c r="Q418" s="19" t="n">
        <f aca="false">IF(OR($M418="",$M418="ERR",$J418="",$K418="",$N418=""),0,IF($N418=0,IF(AND(OR(3=7,3=12),3&gt;=$K418,3&lt;=IF($L418="",12,$L418)),$J418,0),IF(AND(3&gt;=$K418,3&lt;=IF($L418="",12,$L418),MOD(3-$K418,$N418)=0),$J418,0)))</f>
        <v>0</v>
      </c>
      <c r="R418" s="19" t="n">
        <f aca="false">IF(OR($M418="",$M418="ERR",$J418="",$K418="",$N418=""),0,IF($N418=0,IF(AND(OR(4=7,4=12),4&gt;=$K418,4&lt;=IF($L418="",12,$L418)),$J418,0),IF(AND(4&gt;=$K418,4&lt;=IF($L418="",12,$L418),MOD(4-$K418,$N418)=0),$J418,0)))</f>
        <v>0</v>
      </c>
      <c r="S418" s="19" t="n">
        <f aca="false">IF(OR($M418="",$M418="ERR",$J418="",$K418="",$N418=""),0,IF($N418=0,IF(AND(OR(5=7,5=12),5&gt;=$K418,5&lt;=IF($L418="",12,$L418)),$J418,0),IF(AND(5&gt;=$K418,5&lt;=IF($L418="",12,$L418),MOD(5-$K418,$N418)=0),$J418,0)))</f>
        <v>0</v>
      </c>
      <c r="T418" s="19" t="n">
        <f aca="false">IF(OR($M418="",$M418="ERR",$J418="",$K418="",$N418=""),0,IF($N418=0,IF(AND(OR(6=7,6=12),6&gt;=$K418,6&lt;=IF($L418="",12,$L418)),$J418,0),IF(AND(6&gt;=$K418,6&lt;=IF($L418="",12,$L418),MOD(6-$K418,$N418)=0),$J418,0)))</f>
        <v>0</v>
      </c>
      <c r="U418" s="19" t="n">
        <f aca="false">IF(OR($M418="",$M418="ERR",$J418="",$K418="",$N418=""),0,IF($N418=0,IF(AND(OR(7=7,7=12),7&gt;=$K418,7&lt;=IF($L418="",12,$L418)),$J418,0),IF(AND(7&gt;=$K418,7&lt;=IF($L418="",12,$L418),MOD(7-$K418,$N418)=0),$J418,0)))</f>
        <v>0</v>
      </c>
      <c r="V418" s="19" t="n">
        <f aca="false">IF(OR($M418="",$M418="ERR",$J418="",$K418="",$N418=""),0,IF($N418=0,IF(AND(OR(8=7,8=12),8&gt;=$K418,8&lt;=IF($L418="",12,$L418)),$J418,0),IF(AND(8&gt;=$K418,8&lt;=IF($L418="",12,$L418),MOD(8-$K418,$N418)=0),$J418,0)))</f>
        <v>0</v>
      </c>
      <c r="W418" s="19" t="n">
        <f aca="false">IF(OR($M418="",$M418="ERR",$J418="",$K418="",$N418=""),0,IF($N418=0,IF(AND(OR(9=7,9=12),9&gt;=$K418,9&lt;=IF($L418="",12,$L418)),$J418,0),IF(AND(9&gt;=$K418,9&lt;=IF($L418="",12,$L418),MOD(9-$K418,$N418)=0),$J418,0)))</f>
        <v>0</v>
      </c>
      <c r="X418" s="19" t="n">
        <f aca="false">IF(OR($M418="",$M418="ERR",$J418="",$K418="",$N418=""),0,IF($N418=0,IF(AND(OR(10=7,10=12),10&gt;=$K418,10&lt;=IF($L418="",12,$L418)),$J418,0),IF(AND(10&gt;=$K418,10&lt;=IF($L418="",12,$L418),MOD(10-$K418,$N418)=0),$J418,0)))</f>
        <v>0</v>
      </c>
      <c r="Y418" s="19" t="n">
        <f aca="false">IF(OR($M418="",$M418="ERR",$J418="",$K418="",$N418=""),0,IF($N418=0,IF(AND(OR(11=7,11=12),11&gt;=$K418,11&lt;=IF($L418="",12,$L418)),$J418,0),IF(AND(11&gt;=$K418,11&lt;=IF($L418="",12,$L418),MOD(11-$K418,$N418)=0),$J418,0)))</f>
        <v>0</v>
      </c>
      <c r="Z418" s="19" t="n">
        <f aca="false">IF(OR($M418="",$M418="ERR",$J418="",$K418="",$N418=""),0,IF($N418=0,IF(AND(OR(12=7,12=12),12&gt;=$K418,12&lt;=IF($L418="",12,$L418)),$J418,0),IF(AND(12&gt;=$K418,12&lt;=IF($L418="",12,$L418),MOD(12-$K418,$N418)=0),$J418,0)))</f>
        <v>0</v>
      </c>
      <c r="AA418" s="36" t="n">
        <f aca="false">SUM(O418:Z418)</f>
        <v>0</v>
      </c>
      <c r="AB418" s="15" t="str">
        <f aca="false">IF(AND($B418="",$D418="",$J418=""),"",IF($B418="","Falta código",IF(ISNA(MATCH($B418,LST_COD,0)),"Código no registrado en Trabajadores",IF($E418="","Concepto no está en el catálogo",IF($M418="ERR","Retención de otro empleador: Origen = Otro empleador",IF(OR($J418="",$K418=""),"Falta monto o mes",IF(OR($K418&lt;1,$K418&gt;12),"Mes inicio inválido",IF(AND($L418&lt;&gt;"",OR($L418&lt;$K418,$L418&gt;12)),"Mes fin inválido",IF($N418="","Falta frecuencia",IF(AND($G418&lt;&gt;"Otro empleador",SUMPRODUCT(($O418:$Z418&lt;&gt;0)*(((COLUMN($O418:$Z418)-14)&lt;INDEX(Trabajadores!$M$6:$M$105,MATCH($B418,LST_COD,0)))+((COLUMN($O418:$Z418)-14)&gt;INDEX(Trabajadores!$N$6:$N$105,MATCH($B418,LST_COD,0)))))&gt;0),"Aviso: hay meses fuera del periodo laboral","OK"))))))))))</f>
        <v/>
      </c>
    </row>
    <row r="419" customFormat="false" ht="15" hidden="false" customHeight="false" outlineLevel="0" collapsed="false">
      <c r="A419" s="23" t="n">
        <v>414</v>
      </c>
      <c r="B419" s="7"/>
      <c r="C419" s="35" t="str">
        <f aca="false">IF($B419="","",IFERROR(INDEX(Trabajadores!$D$6:$D$105,MATCH($B419,LST_COD,0)),"¿Código?"))</f>
        <v/>
      </c>
      <c r="D419" s="30"/>
      <c r="E419" s="9" t="str">
        <f aca="false">IF($D419="","",IFERROR(VLOOKUP($D419,CONC_TABLA,2,FALSE()),""))</f>
        <v/>
      </c>
      <c r="F419" s="9" t="str">
        <f aca="false">IF($D419="","",IFERROR(VLOOKUP($D419,CONC_TABLA,3,FALSE()),""))</f>
        <v/>
      </c>
      <c r="G419" s="30"/>
      <c r="H419" s="30"/>
      <c r="I419" s="30"/>
      <c r="J419" s="29"/>
      <c r="K419" s="28"/>
      <c r="L419" s="28"/>
      <c r="M419" s="9" t="str">
        <f aca="false">IF(OR($B419="",$E419=""),"",IF($E419="INA","INA",IF($G419="Otro empleador",IF($E419="RET","RETO",IF($E419="ORD","OTO","OTX")),IF($E419="RET","ERR",$E419))))</f>
        <v/>
      </c>
      <c r="N419" s="9" t="str">
        <f aca="false">IF($I419="","",IFERROR(VLOOKUP($I419,FREC_TABLA,2,FALSE()),""))</f>
        <v/>
      </c>
      <c r="O419" s="19" t="n">
        <f aca="false">IF(OR($M419="",$M419="ERR",$J419="",$K419="",$N419=""),0,IF($N419=0,IF(AND(OR(1=7,1=12),1&gt;=$K419,1&lt;=IF($L419="",12,$L419)),$J419,0),IF(AND(1&gt;=$K419,1&lt;=IF($L419="",12,$L419),MOD(1-$K419,$N419)=0),$J419,0)))</f>
        <v>0</v>
      </c>
      <c r="P419" s="19" t="n">
        <f aca="false">IF(OR($M419="",$M419="ERR",$J419="",$K419="",$N419=""),0,IF($N419=0,IF(AND(OR(2=7,2=12),2&gt;=$K419,2&lt;=IF($L419="",12,$L419)),$J419,0),IF(AND(2&gt;=$K419,2&lt;=IF($L419="",12,$L419),MOD(2-$K419,$N419)=0),$J419,0)))</f>
        <v>0</v>
      </c>
      <c r="Q419" s="19" t="n">
        <f aca="false">IF(OR($M419="",$M419="ERR",$J419="",$K419="",$N419=""),0,IF($N419=0,IF(AND(OR(3=7,3=12),3&gt;=$K419,3&lt;=IF($L419="",12,$L419)),$J419,0),IF(AND(3&gt;=$K419,3&lt;=IF($L419="",12,$L419),MOD(3-$K419,$N419)=0),$J419,0)))</f>
        <v>0</v>
      </c>
      <c r="R419" s="19" t="n">
        <f aca="false">IF(OR($M419="",$M419="ERR",$J419="",$K419="",$N419=""),0,IF($N419=0,IF(AND(OR(4=7,4=12),4&gt;=$K419,4&lt;=IF($L419="",12,$L419)),$J419,0),IF(AND(4&gt;=$K419,4&lt;=IF($L419="",12,$L419),MOD(4-$K419,$N419)=0),$J419,0)))</f>
        <v>0</v>
      </c>
      <c r="S419" s="19" t="n">
        <f aca="false">IF(OR($M419="",$M419="ERR",$J419="",$K419="",$N419=""),0,IF($N419=0,IF(AND(OR(5=7,5=12),5&gt;=$K419,5&lt;=IF($L419="",12,$L419)),$J419,0),IF(AND(5&gt;=$K419,5&lt;=IF($L419="",12,$L419),MOD(5-$K419,$N419)=0),$J419,0)))</f>
        <v>0</v>
      </c>
      <c r="T419" s="19" t="n">
        <f aca="false">IF(OR($M419="",$M419="ERR",$J419="",$K419="",$N419=""),0,IF($N419=0,IF(AND(OR(6=7,6=12),6&gt;=$K419,6&lt;=IF($L419="",12,$L419)),$J419,0),IF(AND(6&gt;=$K419,6&lt;=IF($L419="",12,$L419),MOD(6-$K419,$N419)=0),$J419,0)))</f>
        <v>0</v>
      </c>
      <c r="U419" s="19" t="n">
        <f aca="false">IF(OR($M419="",$M419="ERR",$J419="",$K419="",$N419=""),0,IF($N419=0,IF(AND(OR(7=7,7=12),7&gt;=$K419,7&lt;=IF($L419="",12,$L419)),$J419,0),IF(AND(7&gt;=$K419,7&lt;=IF($L419="",12,$L419),MOD(7-$K419,$N419)=0),$J419,0)))</f>
        <v>0</v>
      </c>
      <c r="V419" s="19" t="n">
        <f aca="false">IF(OR($M419="",$M419="ERR",$J419="",$K419="",$N419=""),0,IF($N419=0,IF(AND(OR(8=7,8=12),8&gt;=$K419,8&lt;=IF($L419="",12,$L419)),$J419,0),IF(AND(8&gt;=$K419,8&lt;=IF($L419="",12,$L419),MOD(8-$K419,$N419)=0),$J419,0)))</f>
        <v>0</v>
      </c>
      <c r="W419" s="19" t="n">
        <f aca="false">IF(OR($M419="",$M419="ERR",$J419="",$K419="",$N419=""),0,IF($N419=0,IF(AND(OR(9=7,9=12),9&gt;=$K419,9&lt;=IF($L419="",12,$L419)),$J419,0),IF(AND(9&gt;=$K419,9&lt;=IF($L419="",12,$L419),MOD(9-$K419,$N419)=0),$J419,0)))</f>
        <v>0</v>
      </c>
      <c r="X419" s="19" t="n">
        <f aca="false">IF(OR($M419="",$M419="ERR",$J419="",$K419="",$N419=""),0,IF($N419=0,IF(AND(OR(10=7,10=12),10&gt;=$K419,10&lt;=IF($L419="",12,$L419)),$J419,0),IF(AND(10&gt;=$K419,10&lt;=IF($L419="",12,$L419),MOD(10-$K419,$N419)=0),$J419,0)))</f>
        <v>0</v>
      </c>
      <c r="Y419" s="19" t="n">
        <f aca="false">IF(OR($M419="",$M419="ERR",$J419="",$K419="",$N419=""),0,IF($N419=0,IF(AND(OR(11=7,11=12),11&gt;=$K419,11&lt;=IF($L419="",12,$L419)),$J419,0),IF(AND(11&gt;=$K419,11&lt;=IF($L419="",12,$L419),MOD(11-$K419,$N419)=0),$J419,0)))</f>
        <v>0</v>
      </c>
      <c r="Z419" s="19" t="n">
        <f aca="false">IF(OR($M419="",$M419="ERR",$J419="",$K419="",$N419=""),0,IF($N419=0,IF(AND(OR(12=7,12=12),12&gt;=$K419,12&lt;=IF($L419="",12,$L419)),$J419,0),IF(AND(12&gt;=$K419,12&lt;=IF($L419="",12,$L419),MOD(12-$K419,$N419)=0),$J419,0)))</f>
        <v>0</v>
      </c>
      <c r="AA419" s="36" t="n">
        <f aca="false">SUM(O419:Z419)</f>
        <v>0</v>
      </c>
      <c r="AB419" s="15" t="str">
        <f aca="false">IF(AND($B419="",$D419="",$J419=""),"",IF($B419="","Falta código",IF(ISNA(MATCH($B419,LST_COD,0)),"Código no registrado en Trabajadores",IF($E419="","Concepto no está en el catálogo",IF($M419="ERR","Retención de otro empleador: Origen = Otro empleador",IF(OR($J419="",$K419=""),"Falta monto o mes",IF(OR($K419&lt;1,$K419&gt;12),"Mes inicio inválido",IF(AND($L419&lt;&gt;"",OR($L419&lt;$K419,$L419&gt;12)),"Mes fin inválido",IF($N419="","Falta frecuencia",IF(AND($G419&lt;&gt;"Otro empleador",SUMPRODUCT(($O419:$Z419&lt;&gt;0)*(((COLUMN($O419:$Z419)-14)&lt;INDEX(Trabajadores!$M$6:$M$105,MATCH($B419,LST_COD,0)))+((COLUMN($O419:$Z419)-14)&gt;INDEX(Trabajadores!$N$6:$N$105,MATCH($B419,LST_COD,0)))))&gt;0),"Aviso: hay meses fuera del periodo laboral","OK"))))))))))</f>
        <v/>
      </c>
    </row>
    <row r="420" customFormat="false" ht="15" hidden="false" customHeight="false" outlineLevel="0" collapsed="false">
      <c r="A420" s="23" t="n">
        <v>415</v>
      </c>
      <c r="B420" s="7"/>
      <c r="C420" s="35" t="str">
        <f aca="false">IF($B420="","",IFERROR(INDEX(Trabajadores!$D$6:$D$105,MATCH($B420,LST_COD,0)),"¿Código?"))</f>
        <v/>
      </c>
      <c r="D420" s="30"/>
      <c r="E420" s="9" t="str">
        <f aca="false">IF($D420="","",IFERROR(VLOOKUP($D420,CONC_TABLA,2,FALSE()),""))</f>
        <v/>
      </c>
      <c r="F420" s="9" t="str">
        <f aca="false">IF($D420="","",IFERROR(VLOOKUP($D420,CONC_TABLA,3,FALSE()),""))</f>
        <v/>
      </c>
      <c r="G420" s="30"/>
      <c r="H420" s="30"/>
      <c r="I420" s="30"/>
      <c r="J420" s="29"/>
      <c r="K420" s="28"/>
      <c r="L420" s="28"/>
      <c r="M420" s="9" t="str">
        <f aca="false">IF(OR($B420="",$E420=""),"",IF($E420="INA","INA",IF($G420="Otro empleador",IF($E420="RET","RETO",IF($E420="ORD","OTO","OTX")),IF($E420="RET","ERR",$E420))))</f>
        <v/>
      </c>
      <c r="N420" s="9" t="str">
        <f aca="false">IF($I420="","",IFERROR(VLOOKUP($I420,FREC_TABLA,2,FALSE()),""))</f>
        <v/>
      </c>
      <c r="O420" s="19" t="n">
        <f aca="false">IF(OR($M420="",$M420="ERR",$J420="",$K420="",$N420=""),0,IF($N420=0,IF(AND(OR(1=7,1=12),1&gt;=$K420,1&lt;=IF($L420="",12,$L420)),$J420,0),IF(AND(1&gt;=$K420,1&lt;=IF($L420="",12,$L420),MOD(1-$K420,$N420)=0),$J420,0)))</f>
        <v>0</v>
      </c>
      <c r="P420" s="19" t="n">
        <f aca="false">IF(OR($M420="",$M420="ERR",$J420="",$K420="",$N420=""),0,IF($N420=0,IF(AND(OR(2=7,2=12),2&gt;=$K420,2&lt;=IF($L420="",12,$L420)),$J420,0),IF(AND(2&gt;=$K420,2&lt;=IF($L420="",12,$L420),MOD(2-$K420,$N420)=0),$J420,0)))</f>
        <v>0</v>
      </c>
      <c r="Q420" s="19" t="n">
        <f aca="false">IF(OR($M420="",$M420="ERR",$J420="",$K420="",$N420=""),0,IF($N420=0,IF(AND(OR(3=7,3=12),3&gt;=$K420,3&lt;=IF($L420="",12,$L420)),$J420,0),IF(AND(3&gt;=$K420,3&lt;=IF($L420="",12,$L420),MOD(3-$K420,$N420)=0),$J420,0)))</f>
        <v>0</v>
      </c>
      <c r="R420" s="19" t="n">
        <f aca="false">IF(OR($M420="",$M420="ERR",$J420="",$K420="",$N420=""),0,IF($N420=0,IF(AND(OR(4=7,4=12),4&gt;=$K420,4&lt;=IF($L420="",12,$L420)),$J420,0),IF(AND(4&gt;=$K420,4&lt;=IF($L420="",12,$L420),MOD(4-$K420,$N420)=0),$J420,0)))</f>
        <v>0</v>
      </c>
      <c r="S420" s="19" t="n">
        <f aca="false">IF(OR($M420="",$M420="ERR",$J420="",$K420="",$N420=""),0,IF($N420=0,IF(AND(OR(5=7,5=12),5&gt;=$K420,5&lt;=IF($L420="",12,$L420)),$J420,0),IF(AND(5&gt;=$K420,5&lt;=IF($L420="",12,$L420),MOD(5-$K420,$N420)=0),$J420,0)))</f>
        <v>0</v>
      </c>
      <c r="T420" s="19" t="n">
        <f aca="false">IF(OR($M420="",$M420="ERR",$J420="",$K420="",$N420=""),0,IF($N420=0,IF(AND(OR(6=7,6=12),6&gt;=$K420,6&lt;=IF($L420="",12,$L420)),$J420,0),IF(AND(6&gt;=$K420,6&lt;=IF($L420="",12,$L420),MOD(6-$K420,$N420)=0),$J420,0)))</f>
        <v>0</v>
      </c>
      <c r="U420" s="19" t="n">
        <f aca="false">IF(OR($M420="",$M420="ERR",$J420="",$K420="",$N420=""),0,IF($N420=0,IF(AND(OR(7=7,7=12),7&gt;=$K420,7&lt;=IF($L420="",12,$L420)),$J420,0),IF(AND(7&gt;=$K420,7&lt;=IF($L420="",12,$L420),MOD(7-$K420,$N420)=0),$J420,0)))</f>
        <v>0</v>
      </c>
      <c r="V420" s="19" t="n">
        <f aca="false">IF(OR($M420="",$M420="ERR",$J420="",$K420="",$N420=""),0,IF($N420=0,IF(AND(OR(8=7,8=12),8&gt;=$K420,8&lt;=IF($L420="",12,$L420)),$J420,0),IF(AND(8&gt;=$K420,8&lt;=IF($L420="",12,$L420),MOD(8-$K420,$N420)=0),$J420,0)))</f>
        <v>0</v>
      </c>
      <c r="W420" s="19" t="n">
        <f aca="false">IF(OR($M420="",$M420="ERR",$J420="",$K420="",$N420=""),0,IF($N420=0,IF(AND(OR(9=7,9=12),9&gt;=$K420,9&lt;=IF($L420="",12,$L420)),$J420,0),IF(AND(9&gt;=$K420,9&lt;=IF($L420="",12,$L420),MOD(9-$K420,$N420)=0),$J420,0)))</f>
        <v>0</v>
      </c>
      <c r="X420" s="19" t="n">
        <f aca="false">IF(OR($M420="",$M420="ERR",$J420="",$K420="",$N420=""),0,IF($N420=0,IF(AND(OR(10=7,10=12),10&gt;=$K420,10&lt;=IF($L420="",12,$L420)),$J420,0),IF(AND(10&gt;=$K420,10&lt;=IF($L420="",12,$L420),MOD(10-$K420,$N420)=0),$J420,0)))</f>
        <v>0</v>
      </c>
      <c r="Y420" s="19" t="n">
        <f aca="false">IF(OR($M420="",$M420="ERR",$J420="",$K420="",$N420=""),0,IF($N420=0,IF(AND(OR(11=7,11=12),11&gt;=$K420,11&lt;=IF($L420="",12,$L420)),$J420,0),IF(AND(11&gt;=$K420,11&lt;=IF($L420="",12,$L420),MOD(11-$K420,$N420)=0),$J420,0)))</f>
        <v>0</v>
      </c>
      <c r="Z420" s="19" t="n">
        <f aca="false">IF(OR($M420="",$M420="ERR",$J420="",$K420="",$N420=""),0,IF($N420=0,IF(AND(OR(12=7,12=12),12&gt;=$K420,12&lt;=IF($L420="",12,$L420)),$J420,0),IF(AND(12&gt;=$K420,12&lt;=IF($L420="",12,$L420),MOD(12-$K420,$N420)=0),$J420,0)))</f>
        <v>0</v>
      </c>
      <c r="AA420" s="36" t="n">
        <f aca="false">SUM(O420:Z420)</f>
        <v>0</v>
      </c>
      <c r="AB420" s="15" t="str">
        <f aca="false">IF(AND($B420="",$D420="",$J420=""),"",IF($B420="","Falta código",IF(ISNA(MATCH($B420,LST_COD,0)),"Código no registrado en Trabajadores",IF($E420="","Concepto no está en el catálogo",IF($M420="ERR","Retención de otro empleador: Origen = Otro empleador",IF(OR($J420="",$K420=""),"Falta monto o mes",IF(OR($K420&lt;1,$K420&gt;12),"Mes inicio inválido",IF(AND($L420&lt;&gt;"",OR($L420&lt;$K420,$L420&gt;12)),"Mes fin inválido",IF($N420="","Falta frecuencia",IF(AND($G420&lt;&gt;"Otro empleador",SUMPRODUCT(($O420:$Z420&lt;&gt;0)*(((COLUMN($O420:$Z420)-14)&lt;INDEX(Trabajadores!$M$6:$M$105,MATCH($B420,LST_COD,0)))+((COLUMN($O420:$Z420)-14)&gt;INDEX(Trabajadores!$N$6:$N$105,MATCH($B420,LST_COD,0)))))&gt;0),"Aviso: hay meses fuera del periodo laboral","OK"))))))))))</f>
        <v/>
      </c>
    </row>
    <row r="421" customFormat="false" ht="15" hidden="false" customHeight="false" outlineLevel="0" collapsed="false">
      <c r="A421" s="23" t="n">
        <v>416</v>
      </c>
      <c r="B421" s="7"/>
      <c r="C421" s="35" t="str">
        <f aca="false">IF($B421="","",IFERROR(INDEX(Trabajadores!$D$6:$D$105,MATCH($B421,LST_COD,0)),"¿Código?"))</f>
        <v/>
      </c>
      <c r="D421" s="30"/>
      <c r="E421" s="9" t="str">
        <f aca="false">IF($D421="","",IFERROR(VLOOKUP($D421,CONC_TABLA,2,FALSE()),""))</f>
        <v/>
      </c>
      <c r="F421" s="9" t="str">
        <f aca="false">IF($D421="","",IFERROR(VLOOKUP($D421,CONC_TABLA,3,FALSE()),""))</f>
        <v/>
      </c>
      <c r="G421" s="30"/>
      <c r="H421" s="30"/>
      <c r="I421" s="30"/>
      <c r="J421" s="29"/>
      <c r="K421" s="28"/>
      <c r="L421" s="28"/>
      <c r="M421" s="9" t="str">
        <f aca="false">IF(OR($B421="",$E421=""),"",IF($E421="INA","INA",IF($G421="Otro empleador",IF($E421="RET","RETO",IF($E421="ORD","OTO","OTX")),IF($E421="RET","ERR",$E421))))</f>
        <v/>
      </c>
      <c r="N421" s="9" t="str">
        <f aca="false">IF($I421="","",IFERROR(VLOOKUP($I421,FREC_TABLA,2,FALSE()),""))</f>
        <v/>
      </c>
      <c r="O421" s="19" t="n">
        <f aca="false">IF(OR($M421="",$M421="ERR",$J421="",$K421="",$N421=""),0,IF($N421=0,IF(AND(OR(1=7,1=12),1&gt;=$K421,1&lt;=IF($L421="",12,$L421)),$J421,0),IF(AND(1&gt;=$K421,1&lt;=IF($L421="",12,$L421),MOD(1-$K421,$N421)=0),$J421,0)))</f>
        <v>0</v>
      </c>
      <c r="P421" s="19" t="n">
        <f aca="false">IF(OR($M421="",$M421="ERR",$J421="",$K421="",$N421=""),0,IF($N421=0,IF(AND(OR(2=7,2=12),2&gt;=$K421,2&lt;=IF($L421="",12,$L421)),$J421,0),IF(AND(2&gt;=$K421,2&lt;=IF($L421="",12,$L421),MOD(2-$K421,$N421)=0),$J421,0)))</f>
        <v>0</v>
      </c>
      <c r="Q421" s="19" t="n">
        <f aca="false">IF(OR($M421="",$M421="ERR",$J421="",$K421="",$N421=""),0,IF($N421=0,IF(AND(OR(3=7,3=12),3&gt;=$K421,3&lt;=IF($L421="",12,$L421)),$J421,0),IF(AND(3&gt;=$K421,3&lt;=IF($L421="",12,$L421),MOD(3-$K421,$N421)=0),$J421,0)))</f>
        <v>0</v>
      </c>
      <c r="R421" s="19" t="n">
        <f aca="false">IF(OR($M421="",$M421="ERR",$J421="",$K421="",$N421=""),0,IF($N421=0,IF(AND(OR(4=7,4=12),4&gt;=$K421,4&lt;=IF($L421="",12,$L421)),$J421,0),IF(AND(4&gt;=$K421,4&lt;=IF($L421="",12,$L421),MOD(4-$K421,$N421)=0),$J421,0)))</f>
        <v>0</v>
      </c>
      <c r="S421" s="19" t="n">
        <f aca="false">IF(OR($M421="",$M421="ERR",$J421="",$K421="",$N421=""),0,IF($N421=0,IF(AND(OR(5=7,5=12),5&gt;=$K421,5&lt;=IF($L421="",12,$L421)),$J421,0),IF(AND(5&gt;=$K421,5&lt;=IF($L421="",12,$L421),MOD(5-$K421,$N421)=0),$J421,0)))</f>
        <v>0</v>
      </c>
      <c r="T421" s="19" t="n">
        <f aca="false">IF(OR($M421="",$M421="ERR",$J421="",$K421="",$N421=""),0,IF($N421=0,IF(AND(OR(6=7,6=12),6&gt;=$K421,6&lt;=IF($L421="",12,$L421)),$J421,0),IF(AND(6&gt;=$K421,6&lt;=IF($L421="",12,$L421),MOD(6-$K421,$N421)=0),$J421,0)))</f>
        <v>0</v>
      </c>
      <c r="U421" s="19" t="n">
        <f aca="false">IF(OR($M421="",$M421="ERR",$J421="",$K421="",$N421=""),0,IF($N421=0,IF(AND(OR(7=7,7=12),7&gt;=$K421,7&lt;=IF($L421="",12,$L421)),$J421,0),IF(AND(7&gt;=$K421,7&lt;=IF($L421="",12,$L421),MOD(7-$K421,$N421)=0),$J421,0)))</f>
        <v>0</v>
      </c>
      <c r="V421" s="19" t="n">
        <f aca="false">IF(OR($M421="",$M421="ERR",$J421="",$K421="",$N421=""),0,IF($N421=0,IF(AND(OR(8=7,8=12),8&gt;=$K421,8&lt;=IF($L421="",12,$L421)),$J421,0),IF(AND(8&gt;=$K421,8&lt;=IF($L421="",12,$L421),MOD(8-$K421,$N421)=0),$J421,0)))</f>
        <v>0</v>
      </c>
      <c r="W421" s="19" t="n">
        <f aca="false">IF(OR($M421="",$M421="ERR",$J421="",$K421="",$N421=""),0,IF($N421=0,IF(AND(OR(9=7,9=12),9&gt;=$K421,9&lt;=IF($L421="",12,$L421)),$J421,0),IF(AND(9&gt;=$K421,9&lt;=IF($L421="",12,$L421),MOD(9-$K421,$N421)=0),$J421,0)))</f>
        <v>0</v>
      </c>
      <c r="X421" s="19" t="n">
        <f aca="false">IF(OR($M421="",$M421="ERR",$J421="",$K421="",$N421=""),0,IF($N421=0,IF(AND(OR(10=7,10=12),10&gt;=$K421,10&lt;=IF($L421="",12,$L421)),$J421,0),IF(AND(10&gt;=$K421,10&lt;=IF($L421="",12,$L421),MOD(10-$K421,$N421)=0),$J421,0)))</f>
        <v>0</v>
      </c>
      <c r="Y421" s="19" t="n">
        <f aca="false">IF(OR($M421="",$M421="ERR",$J421="",$K421="",$N421=""),0,IF($N421=0,IF(AND(OR(11=7,11=12),11&gt;=$K421,11&lt;=IF($L421="",12,$L421)),$J421,0),IF(AND(11&gt;=$K421,11&lt;=IF($L421="",12,$L421),MOD(11-$K421,$N421)=0),$J421,0)))</f>
        <v>0</v>
      </c>
      <c r="Z421" s="19" t="n">
        <f aca="false">IF(OR($M421="",$M421="ERR",$J421="",$K421="",$N421=""),0,IF($N421=0,IF(AND(OR(12=7,12=12),12&gt;=$K421,12&lt;=IF($L421="",12,$L421)),$J421,0),IF(AND(12&gt;=$K421,12&lt;=IF($L421="",12,$L421),MOD(12-$K421,$N421)=0),$J421,0)))</f>
        <v>0</v>
      </c>
      <c r="AA421" s="36" t="n">
        <f aca="false">SUM(O421:Z421)</f>
        <v>0</v>
      </c>
      <c r="AB421" s="15" t="str">
        <f aca="false">IF(AND($B421="",$D421="",$J421=""),"",IF($B421="","Falta código",IF(ISNA(MATCH($B421,LST_COD,0)),"Código no registrado en Trabajadores",IF($E421="","Concepto no está en el catálogo",IF($M421="ERR","Retención de otro empleador: Origen = Otro empleador",IF(OR($J421="",$K421=""),"Falta monto o mes",IF(OR($K421&lt;1,$K421&gt;12),"Mes inicio inválido",IF(AND($L421&lt;&gt;"",OR($L421&lt;$K421,$L421&gt;12)),"Mes fin inválido",IF($N421="","Falta frecuencia",IF(AND($G421&lt;&gt;"Otro empleador",SUMPRODUCT(($O421:$Z421&lt;&gt;0)*(((COLUMN($O421:$Z421)-14)&lt;INDEX(Trabajadores!$M$6:$M$105,MATCH($B421,LST_COD,0)))+((COLUMN($O421:$Z421)-14)&gt;INDEX(Trabajadores!$N$6:$N$105,MATCH($B421,LST_COD,0)))))&gt;0),"Aviso: hay meses fuera del periodo laboral","OK"))))))))))</f>
        <v/>
      </c>
    </row>
    <row r="422" customFormat="false" ht="15" hidden="false" customHeight="false" outlineLevel="0" collapsed="false">
      <c r="A422" s="23" t="n">
        <v>417</v>
      </c>
      <c r="B422" s="7"/>
      <c r="C422" s="35" t="str">
        <f aca="false">IF($B422="","",IFERROR(INDEX(Trabajadores!$D$6:$D$105,MATCH($B422,LST_COD,0)),"¿Código?"))</f>
        <v/>
      </c>
      <c r="D422" s="30"/>
      <c r="E422" s="9" t="str">
        <f aca="false">IF($D422="","",IFERROR(VLOOKUP($D422,CONC_TABLA,2,FALSE()),""))</f>
        <v/>
      </c>
      <c r="F422" s="9" t="str">
        <f aca="false">IF($D422="","",IFERROR(VLOOKUP($D422,CONC_TABLA,3,FALSE()),""))</f>
        <v/>
      </c>
      <c r="G422" s="30"/>
      <c r="H422" s="30"/>
      <c r="I422" s="30"/>
      <c r="J422" s="29"/>
      <c r="K422" s="28"/>
      <c r="L422" s="28"/>
      <c r="M422" s="9" t="str">
        <f aca="false">IF(OR($B422="",$E422=""),"",IF($E422="INA","INA",IF($G422="Otro empleador",IF($E422="RET","RETO",IF($E422="ORD","OTO","OTX")),IF($E422="RET","ERR",$E422))))</f>
        <v/>
      </c>
      <c r="N422" s="9" t="str">
        <f aca="false">IF($I422="","",IFERROR(VLOOKUP($I422,FREC_TABLA,2,FALSE()),""))</f>
        <v/>
      </c>
      <c r="O422" s="19" t="n">
        <f aca="false">IF(OR($M422="",$M422="ERR",$J422="",$K422="",$N422=""),0,IF($N422=0,IF(AND(OR(1=7,1=12),1&gt;=$K422,1&lt;=IF($L422="",12,$L422)),$J422,0),IF(AND(1&gt;=$K422,1&lt;=IF($L422="",12,$L422),MOD(1-$K422,$N422)=0),$J422,0)))</f>
        <v>0</v>
      </c>
      <c r="P422" s="19" t="n">
        <f aca="false">IF(OR($M422="",$M422="ERR",$J422="",$K422="",$N422=""),0,IF($N422=0,IF(AND(OR(2=7,2=12),2&gt;=$K422,2&lt;=IF($L422="",12,$L422)),$J422,0),IF(AND(2&gt;=$K422,2&lt;=IF($L422="",12,$L422),MOD(2-$K422,$N422)=0),$J422,0)))</f>
        <v>0</v>
      </c>
      <c r="Q422" s="19" t="n">
        <f aca="false">IF(OR($M422="",$M422="ERR",$J422="",$K422="",$N422=""),0,IF($N422=0,IF(AND(OR(3=7,3=12),3&gt;=$K422,3&lt;=IF($L422="",12,$L422)),$J422,0),IF(AND(3&gt;=$K422,3&lt;=IF($L422="",12,$L422),MOD(3-$K422,$N422)=0),$J422,0)))</f>
        <v>0</v>
      </c>
      <c r="R422" s="19" t="n">
        <f aca="false">IF(OR($M422="",$M422="ERR",$J422="",$K422="",$N422=""),0,IF($N422=0,IF(AND(OR(4=7,4=12),4&gt;=$K422,4&lt;=IF($L422="",12,$L422)),$J422,0),IF(AND(4&gt;=$K422,4&lt;=IF($L422="",12,$L422),MOD(4-$K422,$N422)=0),$J422,0)))</f>
        <v>0</v>
      </c>
      <c r="S422" s="19" t="n">
        <f aca="false">IF(OR($M422="",$M422="ERR",$J422="",$K422="",$N422=""),0,IF($N422=0,IF(AND(OR(5=7,5=12),5&gt;=$K422,5&lt;=IF($L422="",12,$L422)),$J422,0),IF(AND(5&gt;=$K422,5&lt;=IF($L422="",12,$L422),MOD(5-$K422,$N422)=0),$J422,0)))</f>
        <v>0</v>
      </c>
      <c r="T422" s="19" t="n">
        <f aca="false">IF(OR($M422="",$M422="ERR",$J422="",$K422="",$N422=""),0,IF($N422=0,IF(AND(OR(6=7,6=12),6&gt;=$K422,6&lt;=IF($L422="",12,$L422)),$J422,0),IF(AND(6&gt;=$K422,6&lt;=IF($L422="",12,$L422),MOD(6-$K422,$N422)=0),$J422,0)))</f>
        <v>0</v>
      </c>
      <c r="U422" s="19" t="n">
        <f aca="false">IF(OR($M422="",$M422="ERR",$J422="",$K422="",$N422=""),0,IF($N422=0,IF(AND(OR(7=7,7=12),7&gt;=$K422,7&lt;=IF($L422="",12,$L422)),$J422,0),IF(AND(7&gt;=$K422,7&lt;=IF($L422="",12,$L422),MOD(7-$K422,$N422)=0),$J422,0)))</f>
        <v>0</v>
      </c>
      <c r="V422" s="19" t="n">
        <f aca="false">IF(OR($M422="",$M422="ERR",$J422="",$K422="",$N422=""),0,IF($N422=0,IF(AND(OR(8=7,8=12),8&gt;=$K422,8&lt;=IF($L422="",12,$L422)),$J422,0),IF(AND(8&gt;=$K422,8&lt;=IF($L422="",12,$L422),MOD(8-$K422,$N422)=0),$J422,0)))</f>
        <v>0</v>
      </c>
      <c r="W422" s="19" t="n">
        <f aca="false">IF(OR($M422="",$M422="ERR",$J422="",$K422="",$N422=""),0,IF($N422=0,IF(AND(OR(9=7,9=12),9&gt;=$K422,9&lt;=IF($L422="",12,$L422)),$J422,0),IF(AND(9&gt;=$K422,9&lt;=IF($L422="",12,$L422),MOD(9-$K422,$N422)=0),$J422,0)))</f>
        <v>0</v>
      </c>
      <c r="X422" s="19" t="n">
        <f aca="false">IF(OR($M422="",$M422="ERR",$J422="",$K422="",$N422=""),0,IF($N422=0,IF(AND(OR(10=7,10=12),10&gt;=$K422,10&lt;=IF($L422="",12,$L422)),$J422,0),IF(AND(10&gt;=$K422,10&lt;=IF($L422="",12,$L422),MOD(10-$K422,$N422)=0),$J422,0)))</f>
        <v>0</v>
      </c>
      <c r="Y422" s="19" t="n">
        <f aca="false">IF(OR($M422="",$M422="ERR",$J422="",$K422="",$N422=""),0,IF($N422=0,IF(AND(OR(11=7,11=12),11&gt;=$K422,11&lt;=IF($L422="",12,$L422)),$J422,0),IF(AND(11&gt;=$K422,11&lt;=IF($L422="",12,$L422),MOD(11-$K422,$N422)=0),$J422,0)))</f>
        <v>0</v>
      </c>
      <c r="Z422" s="19" t="n">
        <f aca="false">IF(OR($M422="",$M422="ERR",$J422="",$K422="",$N422=""),0,IF($N422=0,IF(AND(OR(12=7,12=12),12&gt;=$K422,12&lt;=IF($L422="",12,$L422)),$J422,0),IF(AND(12&gt;=$K422,12&lt;=IF($L422="",12,$L422),MOD(12-$K422,$N422)=0),$J422,0)))</f>
        <v>0</v>
      </c>
      <c r="AA422" s="36" t="n">
        <f aca="false">SUM(O422:Z422)</f>
        <v>0</v>
      </c>
      <c r="AB422" s="15" t="str">
        <f aca="false">IF(AND($B422="",$D422="",$J422=""),"",IF($B422="","Falta código",IF(ISNA(MATCH($B422,LST_COD,0)),"Código no registrado en Trabajadores",IF($E422="","Concepto no está en el catálogo",IF($M422="ERR","Retención de otro empleador: Origen = Otro empleador",IF(OR($J422="",$K422=""),"Falta monto o mes",IF(OR($K422&lt;1,$K422&gt;12),"Mes inicio inválido",IF(AND($L422&lt;&gt;"",OR($L422&lt;$K422,$L422&gt;12)),"Mes fin inválido",IF($N422="","Falta frecuencia",IF(AND($G422&lt;&gt;"Otro empleador",SUMPRODUCT(($O422:$Z422&lt;&gt;0)*(((COLUMN($O422:$Z422)-14)&lt;INDEX(Trabajadores!$M$6:$M$105,MATCH($B422,LST_COD,0)))+((COLUMN($O422:$Z422)-14)&gt;INDEX(Trabajadores!$N$6:$N$105,MATCH($B422,LST_COD,0)))))&gt;0),"Aviso: hay meses fuera del periodo laboral","OK"))))))))))</f>
        <v/>
      </c>
    </row>
    <row r="423" customFormat="false" ht="15" hidden="false" customHeight="false" outlineLevel="0" collapsed="false">
      <c r="A423" s="23" t="n">
        <v>418</v>
      </c>
      <c r="B423" s="7"/>
      <c r="C423" s="35" t="str">
        <f aca="false">IF($B423="","",IFERROR(INDEX(Trabajadores!$D$6:$D$105,MATCH($B423,LST_COD,0)),"¿Código?"))</f>
        <v/>
      </c>
      <c r="D423" s="30"/>
      <c r="E423" s="9" t="str">
        <f aca="false">IF($D423="","",IFERROR(VLOOKUP($D423,CONC_TABLA,2,FALSE()),""))</f>
        <v/>
      </c>
      <c r="F423" s="9" t="str">
        <f aca="false">IF($D423="","",IFERROR(VLOOKUP($D423,CONC_TABLA,3,FALSE()),""))</f>
        <v/>
      </c>
      <c r="G423" s="30"/>
      <c r="H423" s="30"/>
      <c r="I423" s="30"/>
      <c r="J423" s="29"/>
      <c r="K423" s="28"/>
      <c r="L423" s="28"/>
      <c r="M423" s="9" t="str">
        <f aca="false">IF(OR($B423="",$E423=""),"",IF($E423="INA","INA",IF($G423="Otro empleador",IF($E423="RET","RETO",IF($E423="ORD","OTO","OTX")),IF($E423="RET","ERR",$E423))))</f>
        <v/>
      </c>
      <c r="N423" s="9" t="str">
        <f aca="false">IF($I423="","",IFERROR(VLOOKUP($I423,FREC_TABLA,2,FALSE()),""))</f>
        <v/>
      </c>
      <c r="O423" s="19" t="n">
        <f aca="false">IF(OR($M423="",$M423="ERR",$J423="",$K423="",$N423=""),0,IF($N423=0,IF(AND(OR(1=7,1=12),1&gt;=$K423,1&lt;=IF($L423="",12,$L423)),$J423,0),IF(AND(1&gt;=$K423,1&lt;=IF($L423="",12,$L423),MOD(1-$K423,$N423)=0),$J423,0)))</f>
        <v>0</v>
      </c>
      <c r="P423" s="19" t="n">
        <f aca="false">IF(OR($M423="",$M423="ERR",$J423="",$K423="",$N423=""),0,IF($N423=0,IF(AND(OR(2=7,2=12),2&gt;=$K423,2&lt;=IF($L423="",12,$L423)),$J423,0),IF(AND(2&gt;=$K423,2&lt;=IF($L423="",12,$L423),MOD(2-$K423,$N423)=0),$J423,0)))</f>
        <v>0</v>
      </c>
      <c r="Q423" s="19" t="n">
        <f aca="false">IF(OR($M423="",$M423="ERR",$J423="",$K423="",$N423=""),0,IF($N423=0,IF(AND(OR(3=7,3=12),3&gt;=$K423,3&lt;=IF($L423="",12,$L423)),$J423,0),IF(AND(3&gt;=$K423,3&lt;=IF($L423="",12,$L423),MOD(3-$K423,$N423)=0),$J423,0)))</f>
        <v>0</v>
      </c>
      <c r="R423" s="19" t="n">
        <f aca="false">IF(OR($M423="",$M423="ERR",$J423="",$K423="",$N423=""),0,IF($N423=0,IF(AND(OR(4=7,4=12),4&gt;=$K423,4&lt;=IF($L423="",12,$L423)),$J423,0),IF(AND(4&gt;=$K423,4&lt;=IF($L423="",12,$L423),MOD(4-$K423,$N423)=0),$J423,0)))</f>
        <v>0</v>
      </c>
      <c r="S423" s="19" t="n">
        <f aca="false">IF(OR($M423="",$M423="ERR",$J423="",$K423="",$N423=""),0,IF($N423=0,IF(AND(OR(5=7,5=12),5&gt;=$K423,5&lt;=IF($L423="",12,$L423)),$J423,0),IF(AND(5&gt;=$K423,5&lt;=IF($L423="",12,$L423),MOD(5-$K423,$N423)=0),$J423,0)))</f>
        <v>0</v>
      </c>
      <c r="T423" s="19" t="n">
        <f aca="false">IF(OR($M423="",$M423="ERR",$J423="",$K423="",$N423=""),0,IF($N423=0,IF(AND(OR(6=7,6=12),6&gt;=$K423,6&lt;=IF($L423="",12,$L423)),$J423,0),IF(AND(6&gt;=$K423,6&lt;=IF($L423="",12,$L423),MOD(6-$K423,$N423)=0),$J423,0)))</f>
        <v>0</v>
      </c>
      <c r="U423" s="19" t="n">
        <f aca="false">IF(OR($M423="",$M423="ERR",$J423="",$K423="",$N423=""),0,IF($N423=0,IF(AND(OR(7=7,7=12),7&gt;=$K423,7&lt;=IF($L423="",12,$L423)),$J423,0),IF(AND(7&gt;=$K423,7&lt;=IF($L423="",12,$L423),MOD(7-$K423,$N423)=0),$J423,0)))</f>
        <v>0</v>
      </c>
      <c r="V423" s="19" t="n">
        <f aca="false">IF(OR($M423="",$M423="ERR",$J423="",$K423="",$N423=""),0,IF($N423=0,IF(AND(OR(8=7,8=12),8&gt;=$K423,8&lt;=IF($L423="",12,$L423)),$J423,0),IF(AND(8&gt;=$K423,8&lt;=IF($L423="",12,$L423),MOD(8-$K423,$N423)=0),$J423,0)))</f>
        <v>0</v>
      </c>
      <c r="W423" s="19" t="n">
        <f aca="false">IF(OR($M423="",$M423="ERR",$J423="",$K423="",$N423=""),0,IF($N423=0,IF(AND(OR(9=7,9=12),9&gt;=$K423,9&lt;=IF($L423="",12,$L423)),$J423,0),IF(AND(9&gt;=$K423,9&lt;=IF($L423="",12,$L423),MOD(9-$K423,$N423)=0),$J423,0)))</f>
        <v>0</v>
      </c>
      <c r="X423" s="19" t="n">
        <f aca="false">IF(OR($M423="",$M423="ERR",$J423="",$K423="",$N423=""),0,IF($N423=0,IF(AND(OR(10=7,10=12),10&gt;=$K423,10&lt;=IF($L423="",12,$L423)),$J423,0),IF(AND(10&gt;=$K423,10&lt;=IF($L423="",12,$L423),MOD(10-$K423,$N423)=0),$J423,0)))</f>
        <v>0</v>
      </c>
      <c r="Y423" s="19" t="n">
        <f aca="false">IF(OR($M423="",$M423="ERR",$J423="",$K423="",$N423=""),0,IF($N423=0,IF(AND(OR(11=7,11=12),11&gt;=$K423,11&lt;=IF($L423="",12,$L423)),$J423,0),IF(AND(11&gt;=$K423,11&lt;=IF($L423="",12,$L423),MOD(11-$K423,$N423)=0),$J423,0)))</f>
        <v>0</v>
      </c>
      <c r="Z423" s="19" t="n">
        <f aca="false">IF(OR($M423="",$M423="ERR",$J423="",$K423="",$N423=""),0,IF($N423=0,IF(AND(OR(12=7,12=12),12&gt;=$K423,12&lt;=IF($L423="",12,$L423)),$J423,0),IF(AND(12&gt;=$K423,12&lt;=IF($L423="",12,$L423),MOD(12-$K423,$N423)=0),$J423,0)))</f>
        <v>0</v>
      </c>
      <c r="AA423" s="36" t="n">
        <f aca="false">SUM(O423:Z423)</f>
        <v>0</v>
      </c>
      <c r="AB423" s="15" t="str">
        <f aca="false">IF(AND($B423="",$D423="",$J423=""),"",IF($B423="","Falta código",IF(ISNA(MATCH($B423,LST_COD,0)),"Código no registrado en Trabajadores",IF($E423="","Concepto no está en el catálogo",IF($M423="ERR","Retención de otro empleador: Origen = Otro empleador",IF(OR($J423="",$K423=""),"Falta monto o mes",IF(OR($K423&lt;1,$K423&gt;12),"Mes inicio inválido",IF(AND($L423&lt;&gt;"",OR($L423&lt;$K423,$L423&gt;12)),"Mes fin inválido",IF($N423="","Falta frecuencia",IF(AND($G423&lt;&gt;"Otro empleador",SUMPRODUCT(($O423:$Z423&lt;&gt;0)*(((COLUMN($O423:$Z423)-14)&lt;INDEX(Trabajadores!$M$6:$M$105,MATCH($B423,LST_COD,0)))+((COLUMN($O423:$Z423)-14)&gt;INDEX(Trabajadores!$N$6:$N$105,MATCH($B423,LST_COD,0)))))&gt;0),"Aviso: hay meses fuera del periodo laboral","OK"))))))))))</f>
        <v/>
      </c>
    </row>
    <row r="424" customFormat="false" ht="15" hidden="false" customHeight="false" outlineLevel="0" collapsed="false">
      <c r="A424" s="23" t="n">
        <v>419</v>
      </c>
      <c r="B424" s="7"/>
      <c r="C424" s="35" t="str">
        <f aca="false">IF($B424="","",IFERROR(INDEX(Trabajadores!$D$6:$D$105,MATCH($B424,LST_COD,0)),"¿Código?"))</f>
        <v/>
      </c>
      <c r="D424" s="30"/>
      <c r="E424" s="9" t="str">
        <f aca="false">IF($D424="","",IFERROR(VLOOKUP($D424,CONC_TABLA,2,FALSE()),""))</f>
        <v/>
      </c>
      <c r="F424" s="9" t="str">
        <f aca="false">IF($D424="","",IFERROR(VLOOKUP($D424,CONC_TABLA,3,FALSE()),""))</f>
        <v/>
      </c>
      <c r="G424" s="30"/>
      <c r="H424" s="30"/>
      <c r="I424" s="30"/>
      <c r="J424" s="29"/>
      <c r="K424" s="28"/>
      <c r="L424" s="28"/>
      <c r="M424" s="9" t="str">
        <f aca="false">IF(OR($B424="",$E424=""),"",IF($E424="INA","INA",IF($G424="Otro empleador",IF($E424="RET","RETO",IF($E424="ORD","OTO","OTX")),IF($E424="RET","ERR",$E424))))</f>
        <v/>
      </c>
      <c r="N424" s="9" t="str">
        <f aca="false">IF($I424="","",IFERROR(VLOOKUP($I424,FREC_TABLA,2,FALSE()),""))</f>
        <v/>
      </c>
      <c r="O424" s="19" t="n">
        <f aca="false">IF(OR($M424="",$M424="ERR",$J424="",$K424="",$N424=""),0,IF($N424=0,IF(AND(OR(1=7,1=12),1&gt;=$K424,1&lt;=IF($L424="",12,$L424)),$J424,0),IF(AND(1&gt;=$K424,1&lt;=IF($L424="",12,$L424),MOD(1-$K424,$N424)=0),$J424,0)))</f>
        <v>0</v>
      </c>
      <c r="P424" s="19" t="n">
        <f aca="false">IF(OR($M424="",$M424="ERR",$J424="",$K424="",$N424=""),0,IF($N424=0,IF(AND(OR(2=7,2=12),2&gt;=$K424,2&lt;=IF($L424="",12,$L424)),$J424,0),IF(AND(2&gt;=$K424,2&lt;=IF($L424="",12,$L424),MOD(2-$K424,$N424)=0),$J424,0)))</f>
        <v>0</v>
      </c>
      <c r="Q424" s="19" t="n">
        <f aca="false">IF(OR($M424="",$M424="ERR",$J424="",$K424="",$N424=""),0,IF($N424=0,IF(AND(OR(3=7,3=12),3&gt;=$K424,3&lt;=IF($L424="",12,$L424)),$J424,0),IF(AND(3&gt;=$K424,3&lt;=IF($L424="",12,$L424),MOD(3-$K424,$N424)=0),$J424,0)))</f>
        <v>0</v>
      </c>
      <c r="R424" s="19" t="n">
        <f aca="false">IF(OR($M424="",$M424="ERR",$J424="",$K424="",$N424=""),0,IF($N424=0,IF(AND(OR(4=7,4=12),4&gt;=$K424,4&lt;=IF($L424="",12,$L424)),$J424,0),IF(AND(4&gt;=$K424,4&lt;=IF($L424="",12,$L424),MOD(4-$K424,$N424)=0),$J424,0)))</f>
        <v>0</v>
      </c>
      <c r="S424" s="19" t="n">
        <f aca="false">IF(OR($M424="",$M424="ERR",$J424="",$K424="",$N424=""),0,IF($N424=0,IF(AND(OR(5=7,5=12),5&gt;=$K424,5&lt;=IF($L424="",12,$L424)),$J424,0),IF(AND(5&gt;=$K424,5&lt;=IF($L424="",12,$L424),MOD(5-$K424,$N424)=0),$J424,0)))</f>
        <v>0</v>
      </c>
      <c r="T424" s="19" t="n">
        <f aca="false">IF(OR($M424="",$M424="ERR",$J424="",$K424="",$N424=""),0,IF($N424=0,IF(AND(OR(6=7,6=12),6&gt;=$K424,6&lt;=IF($L424="",12,$L424)),$J424,0),IF(AND(6&gt;=$K424,6&lt;=IF($L424="",12,$L424),MOD(6-$K424,$N424)=0),$J424,0)))</f>
        <v>0</v>
      </c>
      <c r="U424" s="19" t="n">
        <f aca="false">IF(OR($M424="",$M424="ERR",$J424="",$K424="",$N424=""),0,IF($N424=0,IF(AND(OR(7=7,7=12),7&gt;=$K424,7&lt;=IF($L424="",12,$L424)),$J424,0),IF(AND(7&gt;=$K424,7&lt;=IF($L424="",12,$L424),MOD(7-$K424,$N424)=0),$J424,0)))</f>
        <v>0</v>
      </c>
      <c r="V424" s="19" t="n">
        <f aca="false">IF(OR($M424="",$M424="ERR",$J424="",$K424="",$N424=""),0,IF($N424=0,IF(AND(OR(8=7,8=12),8&gt;=$K424,8&lt;=IF($L424="",12,$L424)),$J424,0),IF(AND(8&gt;=$K424,8&lt;=IF($L424="",12,$L424),MOD(8-$K424,$N424)=0),$J424,0)))</f>
        <v>0</v>
      </c>
      <c r="W424" s="19" t="n">
        <f aca="false">IF(OR($M424="",$M424="ERR",$J424="",$K424="",$N424=""),0,IF($N424=0,IF(AND(OR(9=7,9=12),9&gt;=$K424,9&lt;=IF($L424="",12,$L424)),$J424,0),IF(AND(9&gt;=$K424,9&lt;=IF($L424="",12,$L424),MOD(9-$K424,$N424)=0),$J424,0)))</f>
        <v>0</v>
      </c>
      <c r="X424" s="19" t="n">
        <f aca="false">IF(OR($M424="",$M424="ERR",$J424="",$K424="",$N424=""),0,IF($N424=0,IF(AND(OR(10=7,10=12),10&gt;=$K424,10&lt;=IF($L424="",12,$L424)),$J424,0),IF(AND(10&gt;=$K424,10&lt;=IF($L424="",12,$L424),MOD(10-$K424,$N424)=0),$J424,0)))</f>
        <v>0</v>
      </c>
      <c r="Y424" s="19" t="n">
        <f aca="false">IF(OR($M424="",$M424="ERR",$J424="",$K424="",$N424=""),0,IF($N424=0,IF(AND(OR(11=7,11=12),11&gt;=$K424,11&lt;=IF($L424="",12,$L424)),$J424,0),IF(AND(11&gt;=$K424,11&lt;=IF($L424="",12,$L424),MOD(11-$K424,$N424)=0),$J424,0)))</f>
        <v>0</v>
      </c>
      <c r="Z424" s="19" t="n">
        <f aca="false">IF(OR($M424="",$M424="ERR",$J424="",$K424="",$N424=""),0,IF($N424=0,IF(AND(OR(12=7,12=12),12&gt;=$K424,12&lt;=IF($L424="",12,$L424)),$J424,0),IF(AND(12&gt;=$K424,12&lt;=IF($L424="",12,$L424),MOD(12-$K424,$N424)=0),$J424,0)))</f>
        <v>0</v>
      </c>
      <c r="AA424" s="36" t="n">
        <f aca="false">SUM(O424:Z424)</f>
        <v>0</v>
      </c>
      <c r="AB424" s="15" t="str">
        <f aca="false">IF(AND($B424="",$D424="",$J424=""),"",IF($B424="","Falta código",IF(ISNA(MATCH($B424,LST_COD,0)),"Código no registrado en Trabajadores",IF($E424="","Concepto no está en el catálogo",IF($M424="ERR","Retención de otro empleador: Origen = Otro empleador",IF(OR($J424="",$K424=""),"Falta monto o mes",IF(OR($K424&lt;1,$K424&gt;12),"Mes inicio inválido",IF(AND($L424&lt;&gt;"",OR($L424&lt;$K424,$L424&gt;12)),"Mes fin inválido",IF($N424="","Falta frecuencia",IF(AND($G424&lt;&gt;"Otro empleador",SUMPRODUCT(($O424:$Z424&lt;&gt;0)*(((COLUMN($O424:$Z424)-14)&lt;INDEX(Trabajadores!$M$6:$M$105,MATCH($B424,LST_COD,0)))+((COLUMN($O424:$Z424)-14)&gt;INDEX(Trabajadores!$N$6:$N$105,MATCH($B424,LST_COD,0)))))&gt;0),"Aviso: hay meses fuera del periodo laboral","OK"))))))))))</f>
        <v/>
      </c>
    </row>
    <row r="425" customFormat="false" ht="15" hidden="false" customHeight="false" outlineLevel="0" collapsed="false">
      <c r="A425" s="23" t="n">
        <v>420</v>
      </c>
      <c r="B425" s="7"/>
      <c r="C425" s="35" t="str">
        <f aca="false">IF($B425="","",IFERROR(INDEX(Trabajadores!$D$6:$D$105,MATCH($B425,LST_COD,0)),"¿Código?"))</f>
        <v/>
      </c>
      <c r="D425" s="30"/>
      <c r="E425" s="9" t="str">
        <f aca="false">IF($D425="","",IFERROR(VLOOKUP($D425,CONC_TABLA,2,FALSE()),""))</f>
        <v/>
      </c>
      <c r="F425" s="9" t="str">
        <f aca="false">IF($D425="","",IFERROR(VLOOKUP($D425,CONC_TABLA,3,FALSE()),""))</f>
        <v/>
      </c>
      <c r="G425" s="30"/>
      <c r="H425" s="30"/>
      <c r="I425" s="30"/>
      <c r="J425" s="29"/>
      <c r="K425" s="28"/>
      <c r="L425" s="28"/>
      <c r="M425" s="9" t="str">
        <f aca="false">IF(OR($B425="",$E425=""),"",IF($E425="INA","INA",IF($G425="Otro empleador",IF($E425="RET","RETO",IF($E425="ORD","OTO","OTX")),IF($E425="RET","ERR",$E425))))</f>
        <v/>
      </c>
      <c r="N425" s="9" t="str">
        <f aca="false">IF($I425="","",IFERROR(VLOOKUP($I425,FREC_TABLA,2,FALSE()),""))</f>
        <v/>
      </c>
      <c r="O425" s="19" t="n">
        <f aca="false">IF(OR($M425="",$M425="ERR",$J425="",$K425="",$N425=""),0,IF($N425=0,IF(AND(OR(1=7,1=12),1&gt;=$K425,1&lt;=IF($L425="",12,$L425)),$J425,0),IF(AND(1&gt;=$K425,1&lt;=IF($L425="",12,$L425),MOD(1-$K425,$N425)=0),$J425,0)))</f>
        <v>0</v>
      </c>
      <c r="P425" s="19" t="n">
        <f aca="false">IF(OR($M425="",$M425="ERR",$J425="",$K425="",$N425=""),0,IF($N425=0,IF(AND(OR(2=7,2=12),2&gt;=$K425,2&lt;=IF($L425="",12,$L425)),$J425,0),IF(AND(2&gt;=$K425,2&lt;=IF($L425="",12,$L425),MOD(2-$K425,$N425)=0),$J425,0)))</f>
        <v>0</v>
      </c>
      <c r="Q425" s="19" t="n">
        <f aca="false">IF(OR($M425="",$M425="ERR",$J425="",$K425="",$N425=""),0,IF($N425=0,IF(AND(OR(3=7,3=12),3&gt;=$K425,3&lt;=IF($L425="",12,$L425)),$J425,0),IF(AND(3&gt;=$K425,3&lt;=IF($L425="",12,$L425),MOD(3-$K425,$N425)=0),$J425,0)))</f>
        <v>0</v>
      </c>
      <c r="R425" s="19" t="n">
        <f aca="false">IF(OR($M425="",$M425="ERR",$J425="",$K425="",$N425=""),0,IF($N425=0,IF(AND(OR(4=7,4=12),4&gt;=$K425,4&lt;=IF($L425="",12,$L425)),$J425,0),IF(AND(4&gt;=$K425,4&lt;=IF($L425="",12,$L425),MOD(4-$K425,$N425)=0),$J425,0)))</f>
        <v>0</v>
      </c>
      <c r="S425" s="19" t="n">
        <f aca="false">IF(OR($M425="",$M425="ERR",$J425="",$K425="",$N425=""),0,IF($N425=0,IF(AND(OR(5=7,5=12),5&gt;=$K425,5&lt;=IF($L425="",12,$L425)),$J425,0),IF(AND(5&gt;=$K425,5&lt;=IF($L425="",12,$L425),MOD(5-$K425,$N425)=0),$J425,0)))</f>
        <v>0</v>
      </c>
      <c r="T425" s="19" t="n">
        <f aca="false">IF(OR($M425="",$M425="ERR",$J425="",$K425="",$N425=""),0,IF($N425=0,IF(AND(OR(6=7,6=12),6&gt;=$K425,6&lt;=IF($L425="",12,$L425)),$J425,0),IF(AND(6&gt;=$K425,6&lt;=IF($L425="",12,$L425),MOD(6-$K425,$N425)=0),$J425,0)))</f>
        <v>0</v>
      </c>
      <c r="U425" s="19" t="n">
        <f aca="false">IF(OR($M425="",$M425="ERR",$J425="",$K425="",$N425=""),0,IF($N425=0,IF(AND(OR(7=7,7=12),7&gt;=$K425,7&lt;=IF($L425="",12,$L425)),$J425,0),IF(AND(7&gt;=$K425,7&lt;=IF($L425="",12,$L425),MOD(7-$K425,$N425)=0),$J425,0)))</f>
        <v>0</v>
      </c>
      <c r="V425" s="19" t="n">
        <f aca="false">IF(OR($M425="",$M425="ERR",$J425="",$K425="",$N425=""),0,IF($N425=0,IF(AND(OR(8=7,8=12),8&gt;=$K425,8&lt;=IF($L425="",12,$L425)),$J425,0),IF(AND(8&gt;=$K425,8&lt;=IF($L425="",12,$L425),MOD(8-$K425,$N425)=0),$J425,0)))</f>
        <v>0</v>
      </c>
      <c r="W425" s="19" t="n">
        <f aca="false">IF(OR($M425="",$M425="ERR",$J425="",$K425="",$N425=""),0,IF($N425=0,IF(AND(OR(9=7,9=12),9&gt;=$K425,9&lt;=IF($L425="",12,$L425)),$J425,0),IF(AND(9&gt;=$K425,9&lt;=IF($L425="",12,$L425),MOD(9-$K425,$N425)=0),$J425,0)))</f>
        <v>0</v>
      </c>
      <c r="X425" s="19" t="n">
        <f aca="false">IF(OR($M425="",$M425="ERR",$J425="",$K425="",$N425=""),0,IF($N425=0,IF(AND(OR(10=7,10=12),10&gt;=$K425,10&lt;=IF($L425="",12,$L425)),$J425,0),IF(AND(10&gt;=$K425,10&lt;=IF($L425="",12,$L425),MOD(10-$K425,$N425)=0),$J425,0)))</f>
        <v>0</v>
      </c>
      <c r="Y425" s="19" t="n">
        <f aca="false">IF(OR($M425="",$M425="ERR",$J425="",$K425="",$N425=""),0,IF($N425=0,IF(AND(OR(11=7,11=12),11&gt;=$K425,11&lt;=IF($L425="",12,$L425)),$J425,0),IF(AND(11&gt;=$K425,11&lt;=IF($L425="",12,$L425),MOD(11-$K425,$N425)=0),$J425,0)))</f>
        <v>0</v>
      </c>
      <c r="Z425" s="19" t="n">
        <f aca="false">IF(OR($M425="",$M425="ERR",$J425="",$K425="",$N425=""),0,IF($N425=0,IF(AND(OR(12=7,12=12),12&gt;=$K425,12&lt;=IF($L425="",12,$L425)),$J425,0),IF(AND(12&gt;=$K425,12&lt;=IF($L425="",12,$L425),MOD(12-$K425,$N425)=0),$J425,0)))</f>
        <v>0</v>
      </c>
      <c r="AA425" s="36" t="n">
        <f aca="false">SUM(O425:Z425)</f>
        <v>0</v>
      </c>
      <c r="AB425" s="15" t="str">
        <f aca="false">IF(AND($B425="",$D425="",$J425=""),"",IF($B425="","Falta código",IF(ISNA(MATCH($B425,LST_COD,0)),"Código no registrado en Trabajadores",IF($E425="","Concepto no está en el catálogo",IF($M425="ERR","Retención de otro empleador: Origen = Otro empleador",IF(OR($J425="",$K425=""),"Falta monto o mes",IF(OR($K425&lt;1,$K425&gt;12),"Mes inicio inválido",IF(AND($L425&lt;&gt;"",OR($L425&lt;$K425,$L425&gt;12)),"Mes fin inválido",IF($N425="","Falta frecuencia",IF(AND($G425&lt;&gt;"Otro empleador",SUMPRODUCT(($O425:$Z425&lt;&gt;0)*(((COLUMN($O425:$Z425)-14)&lt;INDEX(Trabajadores!$M$6:$M$105,MATCH($B425,LST_COD,0)))+((COLUMN($O425:$Z425)-14)&gt;INDEX(Trabajadores!$N$6:$N$105,MATCH($B425,LST_COD,0)))))&gt;0),"Aviso: hay meses fuera del periodo laboral","OK"))))))))))</f>
        <v/>
      </c>
    </row>
    <row r="426" customFormat="false" ht="15" hidden="false" customHeight="false" outlineLevel="0" collapsed="false">
      <c r="A426" s="23" t="n">
        <v>421</v>
      </c>
      <c r="B426" s="7"/>
      <c r="C426" s="35" t="str">
        <f aca="false">IF($B426="","",IFERROR(INDEX(Trabajadores!$D$6:$D$105,MATCH($B426,LST_COD,0)),"¿Código?"))</f>
        <v/>
      </c>
      <c r="D426" s="30"/>
      <c r="E426" s="9" t="str">
        <f aca="false">IF($D426="","",IFERROR(VLOOKUP($D426,CONC_TABLA,2,FALSE()),""))</f>
        <v/>
      </c>
      <c r="F426" s="9" t="str">
        <f aca="false">IF($D426="","",IFERROR(VLOOKUP($D426,CONC_TABLA,3,FALSE()),""))</f>
        <v/>
      </c>
      <c r="G426" s="30"/>
      <c r="H426" s="30"/>
      <c r="I426" s="30"/>
      <c r="J426" s="29"/>
      <c r="K426" s="28"/>
      <c r="L426" s="28"/>
      <c r="M426" s="9" t="str">
        <f aca="false">IF(OR($B426="",$E426=""),"",IF($E426="INA","INA",IF($G426="Otro empleador",IF($E426="RET","RETO",IF($E426="ORD","OTO","OTX")),IF($E426="RET","ERR",$E426))))</f>
        <v/>
      </c>
      <c r="N426" s="9" t="str">
        <f aca="false">IF($I426="","",IFERROR(VLOOKUP($I426,FREC_TABLA,2,FALSE()),""))</f>
        <v/>
      </c>
      <c r="O426" s="19" t="n">
        <f aca="false">IF(OR($M426="",$M426="ERR",$J426="",$K426="",$N426=""),0,IF($N426=0,IF(AND(OR(1=7,1=12),1&gt;=$K426,1&lt;=IF($L426="",12,$L426)),$J426,0),IF(AND(1&gt;=$K426,1&lt;=IF($L426="",12,$L426),MOD(1-$K426,$N426)=0),$J426,0)))</f>
        <v>0</v>
      </c>
      <c r="P426" s="19" t="n">
        <f aca="false">IF(OR($M426="",$M426="ERR",$J426="",$K426="",$N426=""),0,IF($N426=0,IF(AND(OR(2=7,2=12),2&gt;=$K426,2&lt;=IF($L426="",12,$L426)),$J426,0),IF(AND(2&gt;=$K426,2&lt;=IF($L426="",12,$L426),MOD(2-$K426,$N426)=0),$J426,0)))</f>
        <v>0</v>
      </c>
      <c r="Q426" s="19" t="n">
        <f aca="false">IF(OR($M426="",$M426="ERR",$J426="",$K426="",$N426=""),0,IF($N426=0,IF(AND(OR(3=7,3=12),3&gt;=$K426,3&lt;=IF($L426="",12,$L426)),$J426,0),IF(AND(3&gt;=$K426,3&lt;=IF($L426="",12,$L426),MOD(3-$K426,$N426)=0),$J426,0)))</f>
        <v>0</v>
      </c>
      <c r="R426" s="19" t="n">
        <f aca="false">IF(OR($M426="",$M426="ERR",$J426="",$K426="",$N426=""),0,IF($N426=0,IF(AND(OR(4=7,4=12),4&gt;=$K426,4&lt;=IF($L426="",12,$L426)),$J426,0),IF(AND(4&gt;=$K426,4&lt;=IF($L426="",12,$L426),MOD(4-$K426,$N426)=0),$J426,0)))</f>
        <v>0</v>
      </c>
      <c r="S426" s="19" t="n">
        <f aca="false">IF(OR($M426="",$M426="ERR",$J426="",$K426="",$N426=""),0,IF($N426=0,IF(AND(OR(5=7,5=12),5&gt;=$K426,5&lt;=IF($L426="",12,$L426)),$J426,0),IF(AND(5&gt;=$K426,5&lt;=IF($L426="",12,$L426),MOD(5-$K426,$N426)=0),$J426,0)))</f>
        <v>0</v>
      </c>
      <c r="T426" s="19" t="n">
        <f aca="false">IF(OR($M426="",$M426="ERR",$J426="",$K426="",$N426=""),0,IF($N426=0,IF(AND(OR(6=7,6=12),6&gt;=$K426,6&lt;=IF($L426="",12,$L426)),$J426,0),IF(AND(6&gt;=$K426,6&lt;=IF($L426="",12,$L426),MOD(6-$K426,$N426)=0),$J426,0)))</f>
        <v>0</v>
      </c>
      <c r="U426" s="19" t="n">
        <f aca="false">IF(OR($M426="",$M426="ERR",$J426="",$K426="",$N426=""),0,IF($N426=0,IF(AND(OR(7=7,7=12),7&gt;=$K426,7&lt;=IF($L426="",12,$L426)),$J426,0),IF(AND(7&gt;=$K426,7&lt;=IF($L426="",12,$L426),MOD(7-$K426,$N426)=0),$J426,0)))</f>
        <v>0</v>
      </c>
      <c r="V426" s="19" t="n">
        <f aca="false">IF(OR($M426="",$M426="ERR",$J426="",$K426="",$N426=""),0,IF($N426=0,IF(AND(OR(8=7,8=12),8&gt;=$K426,8&lt;=IF($L426="",12,$L426)),$J426,0),IF(AND(8&gt;=$K426,8&lt;=IF($L426="",12,$L426),MOD(8-$K426,$N426)=0),$J426,0)))</f>
        <v>0</v>
      </c>
      <c r="W426" s="19" t="n">
        <f aca="false">IF(OR($M426="",$M426="ERR",$J426="",$K426="",$N426=""),0,IF($N426=0,IF(AND(OR(9=7,9=12),9&gt;=$K426,9&lt;=IF($L426="",12,$L426)),$J426,0),IF(AND(9&gt;=$K426,9&lt;=IF($L426="",12,$L426),MOD(9-$K426,$N426)=0),$J426,0)))</f>
        <v>0</v>
      </c>
      <c r="X426" s="19" t="n">
        <f aca="false">IF(OR($M426="",$M426="ERR",$J426="",$K426="",$N426=""),0,IF($N426=0,IF(AND(OR(10=7,10=12),10&gt;=$K426,10&lt;=IF($L426="",12,$L426)),$J426,0),IF(AND(10&gt;=$K426,10&lt;=IF($L426="",12,$L426),MOD(10-$K426,$N426)=0),$J426,0)))</f>
        <v>0</v>
      </c>
      <c r="Y426" s="19" t="n">
        <f aca="false">IF(OR($M426="",$M426="ERR",$J426="",$K426="",$N426=""),0,IF($N426=0,IF(AND(OR(11=7,11=12),11&gt;=$K426,11&lt;=IF($L426="",12,$L426)),$J426,0),IF(AND(11&gt;=$K426,11&lt;=IF($L426="",12,$L426),MOD(11-$K426,$N426)=0),$J426,0)))</f>
        <v>0</v>
      </c>
      <c r="Z426" s="19" t="n">
        <f aca="false">IF(OR($M426="",$M426="ERR",$J426="",$K426="",$N426=""),0,IF($N426=0,IF(AND(OR(12=7,12=12),12&gt;=$K426,12&lt;=IF($L426="",12,$L426)),$J426,0),IF(AND(12&gt;=$K426,12&lt;=IF($L426="",12,$L426),MOD(12-$K426,$N426)=0),$J426,0)))</f>
        <v>0</v>
      </c>
      <c r="AA426" s="36" t="n">
        <f aca="false">SUM(O426:Z426)</f>
        <v>0</v>
      </c>
      <c r="AB426" s="15" t="str">
        <f aca="false">IF(AND($B426="",$D426="",$J426=""),"",IF($B426="","Falta código",IF(ISNA(MATCH($B426,LST_COD,0)),"Código no registrado en Trabajadores",IF($E426="","Concepto no está en el catálogo",IF($M426="ERR","Retención de otro empleador: Origen = Otro empleador",IF(OR($J426="",$K426=""),"Falta monto o mes",IF(OR($K426&lt;1,$K426&gt;12),"Mes inicio inválido",IF(AND($L426&lt;&gt;"",OR($L426&lt;$K426,$L426&gt;12)),"Mes fin inválido",IF($N426="","Falta frecuencia",IF(AND($G426&lt;&gt;"Otro empleador",SUMPRODUCT(($O426:$Z426&lt;&gt;0)*(((COLUMN($O426:$Z426)-14)&lt;INDEX(Trabajadores!$M$6:$M$105,MATCH($B426,LST_COD,0)))+((COLUMN($O426:$Z426)-14)&gt;INDEX(Trabajadores!$N$6:$N$105,MATCH($B426,LST_COD,0)))))&gt;0),"Aviso: hay meses fuera del periodo laboral","OK"))))))))))</f>
        <v/>
      </c>
    </row>
    <row r="427" customFormat="false" ht="15" hidden="false" customHeight="false" outlineLevel="0" collapsed="false">
      <c r="A427" s="23" t="n">
        <v>422</v>
      </c>
      <c r="B427" s="7"/>
      <c r="C427" s="35" t="str">
        <f aca="false">IF($B427="","",IFERROR(INDEX(Trabajadores!$D$6:$D$105,MATCH($B427,LST_COD,0)),"¿Código?"))</f>
        <v/>
      </c>
      <c r="D427" s="30"/>
      <c r="E427" s="9" t="str">
        <f aca="false">IF($D427="","",IFERROR(VLOOKUP($D427,CONC_TABLA,2,FALSE()),""))</f>
        <v/>
      </c>
      <c r="F427" s="9" t="str">
        <f aca="false">IF($D427="","",IFERROR(VLOOKUP($D427,CONC_TABLA,3,FALSE()),""))</f>
        <v/>
      </c>
      <c r="G427" s="30"/>
      <c r="H427" s="30"/>
      <c r="I427" s="30"/>
      <c r="J427" s="29"/>
      <c r="K427" s="28"/>
      <c r="L427" s="28"/>
      <c r="M427" s="9" t="str">
        <f aca="false">IF(OR($B427="",$E427=""),"",IF($E427="INA","INA",IF($G427="Otro empleador",IF($E427="RET","RETO",IF($E427="ORD","OTO","OTX")),IF($E427="RET","ERR",$E427))))</f>
        <v/>
      </c>
      <c r="N427" s="9" t="str">
        <f aca="false">IF($I427="","",IFERROR(VLOOKUP($I427,FREC_TABLA,2,FALSE()),""))</f>
        <v/>
      </c>
      <c r="O427" s="19" t="n">
        <f aca="false">IF(OR($M427="",$M427="ERR",$J427="",$K427="",$N427=""),0,IF($N427=0,IF(AND(OR(1=7,1=12),1&gt;=$K427,1&lt;=IF($L427="",12,$L427)),$J427,0),IF(AND(1&gt;=$K427,1&lt;=IF($L427="",12,$L427),MOD(1-$K427,$N427)=0),$J427,0)))</f>
        <v>0</v>
      </c>
      <c r="P427" s="19" t="n">
        <f aca="false">IF(OR($M427="",$M427="ERR",$J427="",$K427="",$N427=""),0,IF($N427=0,IF(AND(OR(2=7,2=12),2&gt;=$K427,2&lt;=IF($L427="",12,$L427)),$J427,0),IF(AND(2&gt;=$K427,2&lt;=IF($L427="",12,$L427),MOD(2-$K427,$N427)=0),$J427,0)))</f>
        <v>0</v>
      </c>
      <c r="Q427" s="19" t="n">
        <f aca="false">IF(OR($M427="",$M427="ERR",$J427="",$K427="",$N427=""),0,IF($N427=0,IF(AND(OR(3=7,3=12),3&gt;=$K427,3&lt;=IF($L427="",12,$L427)),$J427,0),IF(AND(3&gt;=$K427,3&lt;=IF($L427="",12,$L427),MOD(3-$K427,$N427)=0),$J427,0)))</f>
        <v>0</v>
      </c>
      <c r="R427" s="19" t="n">
        <f aca="false">IF(OR($M427="",$M427="ERR",$J427="",$K427="",$N427=""),0,IF($N427=0,IF(AND(OR(4=7,4=12),4&gt;=$K427,4&lt;=IF($L427="",12,$L427)),$J427,0),IF(AND(4&gt;=$K427,4&lt;=IF($L427="",12,$L427),MOD(4-$K427,$N427)=0),$J427,0)))</f>
        <v>0</v>
      </c>
      <c r="S427" s="19" t="n">
        <f aca="false">IF(OR($M427="",$M427="ERR",$J427="",$K427="",$N427=""),0,IF($N427=0,IF(AND(OR(5=7,5=12),5&gt;=$K427,5&lt;=IF($L427="",12,$L427)),$J427,0),IF(AND(5&gt;=$K427,5&lt;=IF($L427="",12,$L427),MOD(5-$K427,$N427)=0),$J427,0)))</f>
        <v>0</v>
      </c>
      <c r="T427" s="19" t="n">
        <f aca="false">IF(OR($M427="",$M427="ERR",$J427="",$K427="",$N427=""),0,IF($N427=0,IF(AND(OR(6=7,6=12),6&gt;=$K427,6&lt;=IF($L427="",12,$L427)),$J427,0),IF(AND(6&gt;=$K427,6&lt;=IF($L427="",12,$L427),MOD(6-$K427,$N427)=0),$J427,0)))</f>
        <v>0</v>
      </c>
      <c r="U427" s="19" t="n">
        <f aca="false">IF(OR($M427="",$M427="ERR",$J427="",$K427="",$N427=""),0,IF($N427=0,IF(AND(OR(7=7,7=12),7&gt;=$K427,7&lt;=IF($L427="",12,$L427)),$J427,0),IF(AND(7&gt;=$K427,7&lt;=IF($L427="",12,$L427),MOD(7-$K427,$N427)=0),$J427,0)))</f>
        <v>0</v>
      </c>
      <c r="V427" s="19" t="n">
        <f aca="false">IF(OR($M427="",$M427="ERR",$J427="",$K427="",$N427=""),0,IF($N427=0,IF(AND(OR(8=7,8=12),8&gt;=$K427,8&lt;=IF($L427="",12,$L427)),$J427,0),IF(AND(8&gt;=$K427,8&lt;=IF($L427="",12,$L427),MOD(8-$K427,$N427)=0),$J427,0)))</f>
        <v>0</v>
      </c>
      <c r="W427" s="19" t="n">
        <f aca="false">IF(OR($M427="",$M427="ERR",$J427="",$K427="",$N427=""),0,IF($N427=0,IF(AND(OR(9=7,9=12),9&gt;=$K427,9&lt;=IF($L427="",12,$L427)),$J427,0),IF(AND(9&gt;=$K427,9&lt;=IF($L427="",12,$L427),MOD(9-$K427,$N427)=0),$J427,0)))</f>
        <v>0</v>
      </c>
      <c r="X427" s="19" t="n">
        <f aca="false">IF(OR($M427="",$M427="ERR",$J427="",$K427="",$N427=""),0,IF($N427=0,IF(AND(OR(10=7,10=12),10&gt;=$K427,10&lt;=IF($L427="",12,$L427)),$J427,0),IF(AND(10&gt;=$K427,10&lt;=IF($L427="",12,$L427),MOD(10-$K427,$N427)=0),$J427,0)))</f>
        <v>0</v>
      </c>
      <c r="Y427" s="19" t="n">
        <f aca="false">IF(OR($M427="",$M427="ERR",$J427="",$K427="",$N427=""),0,IF($N427=0,IF(AND(OR(11=7,11=12),11&gt;=$K427,11&lt;=IF($L427="",12,$L427)),$J427,0),IF(AND(11&gt;=$K427,11&lt;=IF($L427="",12,$L427),MOD(11-$K427,$N427)=0),$J427,0)))</f>
        <v>0</v>
      </c>
      <c r="Z427" s="19" t="n">
        <f aca="false">IF(OR($M427="",$M427="ERR",$J427="",$K427="",$N427=""),0,IF($N427=0,IF(AND(OR(12=7,12=12),12&gt;=$K427,12&lt;=IF($L427="",12,$L427)),$J427,0),IF(AND(12&gt;=$K427,12&lt;=IF($L427="",12,$L427),MOD(12-$K427,$N427)=0),$J427,0)))</f>
        <v>0</v>
      </c>
      <c r="AA427" s="36" t="n">
        <f aca="false">SUM(O427:Z427)</f>
        <v>0</v>
      </c>
      <c r="AB427" s="15" t="str">
        <f aca="false">IF(AND($B427="",$D427="",$J427=""),"",IF($B427="","Falta código",IF(ISNA(MATCH($B427,LST_COD,0)),"Código no registrado en Trabajadores",IF($E427="","Concepto no está en el catálogo",IF($M427="ERR","Retención de otro empleador: Origen = Otro empleador",IF(OR($J427="",$K427=""),"Falta monto o mes",IF(OR($K427&lt;1,$K427&gt;12),"Mes inicio inválido",IF(AND($L427&lt;&gt;"",OR($L427&lt;$K427,$L427&gt;12)),"Mes fin inválido",IF($N427="","Falta frecuencia",IF(AND($G427&lt;&gt;"Otro empleador",SUMPRODUCT(($O427:$Z427&lt;&gt;0)*(((COLUMN($O427:$Z427)-14)&lt;INDEX(Trabajadores!$M$6:$M$105,MATCH($B427,LST_COD,0)))+((COLUMN($O427:$Z427)-14)&gt;INDEX(Trabajadores!$N$6:$N$105,MATCH($B427,LST_COD,0)))))&gt;0),"Aviso: hay meses fuera del periodo laboral","OK"))))))))))</f>
        <v/>
      </c>
    </row>
    <row r="428" customFormat="false" ht="15" hidden="false" customHeight="false" outlineLevel="0" collapsed="false">
      <c r="A428" s="23" t="n">
        <v>423</v>
      </c>
      <c r="B428" s="7"/>
      <c r="C428" s="35" t="str">
        <f aca="false">IF($B428="","",IFERROR(INDEX(Trabajadores!$D$6:$D$105,MATCH($B428,LST_COD,0)),"¿Código?"))</f>
        <v/>
      </c>
      <c r="D428" s="30"/>
      <c r="E428" s="9" t="str">
        <f aca="false">IF($D428="","",IFERROR(VLOOKUP($D428,CONC_TABLA,2,FALSE()),""))</f>
        <v/>
      </c>
      <c r="F428" s="9" t="str">
        <f aca="false">IF($D428="","",IFERROR(VLOOKUP($D428,CONC_TABLA,3,FALSE()),""))</f>
        <v/>
      </c>
      <c r="G428" s="30"/>
      <c r="H428" s="30"/>
      <c r="I428" s="30"/>
      <c r="J428" s="29"/>
      <c r="K428" s="28"/>
      <c r="L428" s="28"/>
      <c r="M428" s="9" t="str">
        <f aca="false">IF(OR($B428="",$E428=""),"",IF($E428="INA","INA",IF($G428="Otro empleador",IF($E428="RET","RETO",IF($E428="ORD","OTO","OTX")),IF($E428="RET","ERR",$E428))))</f>
        <v/>
      </c>
      <c r="N428" s="9" t="str">
        <f aca="false">IF($I428="","",IFERROR(VLOOKUP($I428,FREC_TABLA,2,FALSE()),""))</f>
        <v/>
      </c>
      <c r="O428" s="19" t="n">
        <f aca="false">IF(OR($M428="",$M428="ERR",$J428="",$K428="",$N428=""),0,IF($N428=0,IF(AND(OR(1=7,1=12),1&gt;=$K428,1&lt;=IF($L428="",12,$L428)),$J428,0),IF(AND(1&gt;=$K428,1&lt;=IF($L428="",12,$L428),MOD(1-$K428,$N428)=0),$J428,0)))</f>
        <v>0</v>
      </c>
      <c r="P428" s="19" t="n">
        <f aca="false">IF(OR($M428="",$M428="ERR",$J428="",$K428="",$N428=""),0,IF($N428=0,IF(AND(OR(2=7,2=12),2&gt;=$K428,2&lt;=IF($L428="",12,$L428)),$J428,0),IF(AND(2&gt;=$K428,2&lt;=IF($L428="",12,$L428),MOD(2-$K428,$N428)=0),$J428,0)))</f>
        <v>0</v>
      </c>
      <c r="Q428" s="19" t="n">
        <f aca="false">IF(OR($M428="",$M428="ERR",$J428="",$K428="",$N428=""),0,IF($N428=0,IF(AND(OR(3=7,3=12),3&gt;=$K428,3&lt;=IF($L428="",12,$L428)),$J428,0),IF(AND(3&gt;=$K428,3&lt;=IF($L428="",12,$L428),MOD(3-$K428,$N428)=0),$J428,0)))</f>
        <v>0</v>
      </c>
      <c r="R428" s="19" t="n">
        <f aca="false">IF(OR($M428="",$M428="ERR",$J428="",$K428="",$N428=""),0,IF($N428=0,IF(AND(OR(4=7,4=12),4&gt;=$K428,4&lt;=IF($L428="",12,$L428)),$J428,0),IF(AND(4&gt;=$K428,4&lt;=IF($L428="",12,$L428),MOD(4-$K428,$N428)=0),$J428,0)))</f>
        <v>0</v>
      </c>
      <c r="S428" s="19" t="n">
        <f aca="false">IF(OR($M428="",$M428="ERR",$J428="",$K428="",$N428=""),0,IF($N428=0,IF(AND(OR(5=7,5=12),5&gt;=$K428,5&lt;=IF($L428="",12,$L428)),$J428,0),IF(AND(5&gt;=$K428,5&lt;=IF($L428="",12,$L428),MOD(5-$K428,$N428)=0),$J428,0)))</f>
        <v>0</v>
      </c>
      <c r="T428" s="19" t="n">
        <f aca="false">IF(OR($M428="",$M428="ERR",$J428="",$K428="",$N428=""),0,IF($N428=0,IF(AND(OR(6=7,6=12),6&gt;=$K428,6&lt;=IF($L428="",12,$L428)),$J428,0),IF(AND(6&gt;=$K428,6&lt;=IF($L428="",12,$L428),MOD(6-$K428,$N428)=0),$J428,0)))</f>
        <v>0</v>
      </c>
      <c r="U428" s="19" t="n">
        <f aca="false">IF(OR($M428="",$M428="ERR",$J428="",$K428="",$N428=""),0,IF($N428=0,IF(AND(OR(7=7,7=12),7&gt;=$K428,7&lt;=IF($L428="",12,$L428)),$J428,0),IF(AND(7&gt;=$K428,7&lt;=IF($L428="",12,$L428),MOD(7-$K428,$N428)=0),$J428,0)))</f>
        <v>0</v>
      </c>
      <c r="V428" s="19" t="n">
        <f aca="false">IF(OR($M428="",$M428="ERR",$J428="",$K428="",$N428=""),0,IF($N428=0,IF(AND(OR(8=7,8=12),8&gt;=$K428,8&lt;=IF($L428="",12,$L428)),$J428,0),IF(AND(8&gt;=$K428,8&lt;=IF($L428="",12,$L428),MOD(8-$K428,$N428)=0),$J428,0)))</f>
        <v>0</v>
      </c>
      <c r="W428" s="19" t="n">
        <f aca="false">IF(OR($M428="",$M428="ERR",$J428="",$K428="",$N428=""),0,IF($N428=0,IF(AND(OR(9=7,9=12),9&gt;=$K428,9&lt;=IF($L428="",12,$L428)),$J428,0),IF(AND(9&gt;=$K428,9&lt;=IF($L428="",12,$L428),MOD(9-$K428,$N428)=0),$J428,0)))</f>
        <v>0</v>
      </c>
      <c r="X428" s="19" t="n">
        <f aca="false">IF(OR($M428="",$M428="ERR",$J428="",$K428="",$N428=""),0,IF($N428=0,IF(AND(OR(10=7,10=12),10&gt;=$K428,10&lt;=IF($L428="",12,$L428)),$J428,0),IF(AND(10&gt;=$K428,10&lt;=IF($L428="",12,$L428),MOD(10-$K428,$N428)=0),$J428,0)))</f>
        <v>0</v>
      </c>
      <c r="Y428" s="19" t="n">
        <f aca="false">IF(OR($M428="",$M428="ERR",$J428="",$K428="",$N428=""),0,IF($N428=0,IF(AND(OR(11=7,11=12),11&gt;=$K428,11&lt;=IF($L428="",12,$L428)),$J428,0),IF(AND(11&gt;=$K428,11&lt;=IF($L428="",12,$L428),MOD(11-$K428,$N428)=0),$J428,0)))</f>
        <v>0</v>
      </c>
      <c r="Z428" s="19" t="n">
        <f aca="false">IF(OR($M428="",$M428="ERR",$J428="",$K428="",$N428=""),0,IF($N428=0,IF(AND(OR(12=7,12=12),12&gt;=$K428,12&lt;=IF($L428="",12,$L428)),$J428,0),IF(AND(12&gt;=$K428,12&lt;=IF($L428="",12,$L428),MOD(12-$K428,$N428)=0),$J428,0)))</f>
        <v>0</v>
      </c>
      <c r="AA428" s="36" t="n">
        <f aca="false">SUM(O428:Z428)</f>
        <v>0</v>
      </c>
      <c r="AB428" s="15" t="str">
        <f aca="false">IF(AND($B428="",$D428="",$J428=""),"",IF($B428="","Falta código",IF(ISNA(MATCH($B428,LST_COD,0)),"Código no registrado en Trabajadores",IF($E428="","Concepto no está en el catálogo",IF($M428="ERR","Retención de otro empleador: Origen = Otro empleador",IF(OR($J428="",$K428=""),"Falta monto o mes",IF(OR($K428&lt;1,$K428&gt;12),"Mes inicio inválido",IF(AND($L428&lt;&gt;"",OR($L428&lt;$K428,$L428&gt;12)),"Mes fin inválido",IF($N428="","Falta frecuencia",IF(AND($G428&lt;&gt;"Otro empleador",SUMPRODUCT(($O428:$Z428&lt;&gt;0)*(((COLUMN($O428:$Z428)-14)&lt;INDEX(Trabajadores!$M$6:$M$105,MATCH($B428,LST_COD,0)))+((COLUMN($O428:$Z428)-14)&gt;INDEX(Trabajadores!$N$6:$N$105,MATCH($B428,LST_COD,0)))))&gt;0),"Aviso: hay meses fuera del periodo laboral","OK"))))))))))</f>
        <v/>
      </c>
    </row>
    <row r="429" customFormat="false" ht="15" hidden="false" customHeight="false" outlineLevel="0" collapsed="false">
      <c r="A429" s="23" t="n">
        <v>424</v>
      </c>
      <c r="B429" s="7"/>
      <c r="C429" s="35" t="str">
        <f aca="false">IF($B429="","",IFERROR(INDEX(Trabajadores!$D$6:$D$105,MATCH($B429,LST_COD,0)),"¿Código?"))</f>
        <v/>
      </c>
      <c r="D429" s="30"/>
      <c r="E429" s="9" t="str">
        <f aca="false">IF($D429="","",IFERROR(VLOOKUP($D429,CONC_TABLA,2,FALSE()),""))</f>
        <v/>
      </c>
      <c r="F429" s="9" t="str">
        <f aca="false">IF($D429="","",IFERROR(VLOOKUP($D429,CONC_TABLA,3,FALSE()),""))</f>
        <v/>
      </c>
      <c r="G429" s="30"/>
      <c r="H429" s="30"/>
      <c r="I429" s="30"/>
      <c r="J429" s="29"/>
      <c r="K429" s="28"/>
      <c r="L429" s="28"/>
      <c r="M429" s="9" t="str">
        <f aca="false">IF(OR($B429="",$E429=""),"",IF($E429="INA","INA",IF($G429="Otro empleador",IF($E429="RET","RETO",IF($E429="ORD","OTO","OTX")),IF($E429="RET","ERR",$E429))))</f>
        <v/>
      </c>
      <c r="N429" s="9" t="str">
        <f aca="false">IF($I429="","",IFERROR(VLOOKUP($I429,FREC_TABLA,2,FALSE()),""))</f>
        <v/>
      </c>
      <c r="O429" s="19" t="n">
        <f aca="false">IF(OR($M429="",$M429="ERR",$J429="",$K429="",$N429=""),0,IF($N429=0,IF(AND(OR(1=7,1=12),1&gt;=$K429,1&lt;=IF($L429="",12,$L429)),$J429,0),IF(AND(1&gt;=$K429,1&lt;=IF($L429="",12,$L429),MOD(1-$K429,$N429)=0),$J429,0)))</f>
        <v>0</v>
      </c>
      <c r="P429" s="19" t="n">
        <f aca="false">IF(OR($M429="",$M429="ERR",$J429="",$K429="",$N429=""),0,IF($N429=0,IF(AND(OR(2=7,2=12),2&gt;=$K429,2&lt;=IF($L429="",12,$L429)),$J429,0),IF(AND(2&gt;=$K429,2&lt;=IF($L429="",12,$L429),MOD(2-$K429,$N429)=0),$J429,0)))</f>
        <v>0</v>
      </c>
      <c r="Q429" s="19" t="n">
        <f aca="false">IF(OR($M429="",$M429="ERR",$J429="",$K429="",$N429=""),0,IF($N429=0,IF(AND(OR(3=7,3=12),3&gt;=$K429,3&lt;=IF($L429="",12,$L429)),$J429,0),IF(AND(3&gt;=$K429,3&lt;=IF($L429="",12,$L429),MOD(3-$K429,$N429)=0),$J429,0)))</f>
        <v>0</v>
      </c>
      <c r="R429" s="19" t="n">
        <f aca="false">IF(OR($M429="",$M429="ERR",$J429="",$K429="",$N429=""),0,IF($N429=0,IF(AND(OR(4=7,4=12),4&gt;=$K429,4&lt;=IF($L429="",12,$L429)),$J429,0),IF(AND(4&gt;=$K429,4&lt;=IF($L429="",12,$L429),MOD(4-$K429,$N429)=0),$J429,0)))</f>
        <v>0</v>
      </c>
      <c r="S429" s="19" t="n">
        <f aca="false">IF(OR($M429="",$M429="ERR",$J429="",$K429="",$N429=""),0,IF($N429=0,IF(AND(OR(5=7,5=12),5&gt;=$K429,5&lt;=IF($L429="",12,$L429)),$J429,0),IF(AND(5&gt;=$K429,5&lt;=IF($L429="",12,$L429),MOD(5-$K429,$N429)=0),$J429,0)))</f>
        <v>0</v>
      </c>
      <c r="T429" s="19" t="n">
        <f aca="false">IF(OR($M429="",$M429="ERR",$J429="",$K429="",$N429=""),0,IF($N429=0,IF(AND(OR(6=7,6=12),6&gt;=$K429,6&lt;=IF($L429="",12,$L429)),$J429,0),IF(AND(6&gt;=$K429,6&lt;=IF($L429="",12,$L429),MOD(6-$K429,$N429)=0),$J429,0)))</f>
        <v>0</v>
      </c>
      <c r="U429" s="19" t="n">
        <f aca="false">IF(OR($M429="",$M429="ERR",$J429="",$K429="",$N429=""),0,IF($N429=0,IF(AND(OR(7=7,7=12),7&gt;=$K429,7&lt;=IF($L429="",12,$L429)),$J429,0),IF(AND(7&gt;=$K429,7&lt;=IF($L429="",12,$L429),MOD(7-$K429,$N429)=0),$J429,0)))</f>
        <v>0</v>
      </c>
      <c r="V429" s="19" t="n">
        <f aca="false">IF(OR($M429="",$M429="ERR",$J429="",$K429="",$N429=""),0,IF($N429=0,IF(AND(OR(8=7,8=12),8&gt;=$K429,8&lt;=IF($L429="",12,$L429)),$J429,0),IF(AND(8&gt;=$K429,8&lt;=IF($L429="",12,$L429),MOD(8-$K429,$N429)=0),$J429,0)))</f>
        <v>0</v>
      </c>
      <c r="W429" s="19" t="n">
        <f aca="false">IF(OR($M429="",$M429="ERR",$J429="",$K429="",$N429=""),0,IF($N429=0,IF(AND(OR(9=7,9=12),9&gt;=$K429,9&lt;=IF($L429="",12,$L429)),$J429,0),IF(AND(9&gt;=$K429,9&lt;=IF($L429="",12,$L429),MOD(9-$K429,$N429)=0),$J429,0)))</f>
        <v>0</v>
      </c>
      <c r="X429" s="19" t="n">
        <f aca="false">IF(OR($M429="",$M429="ERR",$J429="",$K429="",$N429=""),0,IF($N429=0,IF(AND(OR(10=7,10=12),10&gt;=$K429,10&lt;=IF($L429="",12,$L429)),$J429,0),IF(AND(10&gt;=$K429,10&lt;=IF($L429="",12,$L429),MOD(10-$K429,$N429)=0),$J429,0)))</f>
        <v>0</v>
      </c>
      <c r="Y429" s="19" t="n">
        <f aca="false">IF(OR($M429="",$M429="ERR",$J429="",$K429="",$N429=""),0,IF($N429=0,IF(AND(OR(11=7,11=12),11&gt;=$K429,11&lt;=IF($L429="",12,$L429)),$J429,0),IF(AND(11&gt;=$K429,11&lt;=IF($L429="",12,$L429),MOD(11-$K429,$N429)=0),$J429,0)))</f>
        <v>0</v>
      </c>
      <c r="Z429" s="19" t="n">
        <f aca="false">IF(OR($M429="",$M429="ERR",$J429="",$K429="",$N429=""),0,IF($N429=0,IF(AND(OR(12=7,12=12),12&gt;=$K429,12&lt;=IF($L429="",12,$L429)),$J429,0),IF(AND(12&gt;=$K429,12&lt;=IF($L429="",12,$L429),MOD(12-$K429,$N429)=0),$J429,0)))</f>
        <v>0</v>
      </c>
      <c r="AA429" s="36" t="n">
        <f aca="false">SUM(O429:Z429)</f>
        <v>0</v>
      </c>
      <c r="AB429" s="15" t="str">
        <f aca="false">IF(AND($B429="",$D429="",$J429=""),"",IF($B429="","Falta código",IF(ISNA(MATCH($B429,LST_COD,0)),"Código no registrado en Trabajadores",IF($E429="","Concepto no está en el catálogo",IF($M429="ERR","Retención de otro empleador: Origen = Otro empleador",IF(OR($J429="",$K429=""),"Falta monto o mes",IF(OR($K429&lt;1,$K429&gt;12),"Mes inicio inválido",IF(AND($L429&lt;&gt;"",OR($L429&lt;$K429,$L429&gt;12)),"Mes fin inválido",IF($N429="","Falta frecuencia",IF(AND($G429&lt;&gt;"Otro empleador",SUMPRODUCT(($O429:$Z429&lt;&gt;0)*(((COLUMN($O429:$Z429)-14)&lt;INDEX(Trabajadores!$M$6:$M$105,MATCH($B429,LST_COD,0)))+((COLUMN($O429:$Z429)-14)&gt;INDEX(Trabajadores!$N$6:$N$105,MATCH($B429,LST_COD,0)))))&gt;0),"Aviso: hay meses fuera del periodo laboral","OK"))))))))))</f>
        <v/>
      </c>
    </row>
    <row r="430" customFormat="false" ht="15" hidden="false" customHeight="false" outlineLevel="0" collapsed="false">
      <c r="A430" s="23" t="n">
        <v>425</v>
      </c>
      <c r="B430" s="7"/>
      <c r="C430" s="35" t="str">
        <f aca="false">IF($B430="","",IFERROR(INDEX(Trabajadores!$D$6:$D$105,MATCH($B430,LST_COD,0)),"¿Código?"))</f>
        <v/>
      </c>
      <c r="D430" s="30"/>
      <c r="E430" s="9" t="str">
        <f aca="false">IF($D430="","",IFERROR(VLOOKUP($D430,CONC_TABLA,2,FALSE()),""))</f>
        <v/>
      </c>
      <c r="F430" s="9" t="str">
        <f aca="false">IF($D430="","",IFERROR(VLOOKUP($D430,CONC_TABLA,3,FALSE()),""))</f>
        <v/>
      </c>
      <c r="G430" s="30"/>
      <c r="H430" s="30"/>
      <c r="I430" s="30"/>
      <c r="J430" s="29"/>
      <c r="K430" s="28"/>
      <c r="L430" s="28"/>
      <c r="M430" s="9" t="str">
        <f aca="false">IF(OR($B430="",$E430=""),"",IF($E430="INA","INA",IF($G430="Otro empleador",IF($E430="RET","RETO",IF($E430="ORD","OTO","OTX")),IF($E430="RET","ERR",$E430))))</f>
        <v/>
      </c>
      <c r="N430" s="9" t="str">
        <f aca="false">IF($I430="","",IFERROR(VLOOKUP($I430,FREC_TABLA,2,FALSE()),""))</f>
        <v/>
      </c>
      <c r="O430" s="19" t="n">
        <f aca="false">IF(OR($M430="",$M430="ERR",$J430="",$K430="",$N430=""),0,IF($N430=0,IF(AND(OR(1=7,1=12),1&gt;=$K430,1&lt;=IF($L430="",12,$L430)),$J430,0),IF(AND(1&gt;=$K430,1&lt;=IF($L430="",12,$L430),MOD(1-$K430,$N430)=0),$J430,0)))</f>
        <v>0</v>
      </c>
      <c r="P430" s="19" t="n">
        <f aca="false">IF(OR($M430="",$M430="ERR",$J430="",$K430="",$N430=""),0,IF($N430=0,IF(AND(OR(2=7,2=12),2&gt;=$K430,2&lt;=IF($L430="",12,$L430)),$J430,0),IF(AND(2&gt;=$K430,2&lt;=IF($L430="",12,$L430),MOD(2-$K430,$N430)=0),$J430,0)))</f>
        <v>0</v>
      </c>
      <c r="Q430" s="19" t="n">
        <f aca="false">IF(OR($M430="",$M430="ERR",$J430="",$K430="",$N430=""),0,IF($N430=0,IF(AND(OR(3=7,3=12),3&gt;=$K430,3&lt;=IF($L430="",12,$L430)),$J430,0),IF(AND(3&gt;=$K430,3&lt;=IF($L430="",12,$L430),MOD(3-$K430,$N430)=0),$J430,0)))</f>
        <v>0</v>
      </c>
      <c r="R430" s="19" t="n">
        <f aca="false">IF(OR($M430="",$M430="ERR",$J430="",$K430="",$N430=""),0,IF($N430=0,IF(AND(OR(4=7,4=12),4&gt;=$K430,4&lt;=IF($L430="",12,$L430)),$J430,0),IF(AND(4&gt;=$K430,4&lt;=IF($L430="",12,$L430),MOD(4-$K430,$N430)=0),$J430,0)))</f>
        <v>0</v>
      </c>
      <c r="S430" s="19" t="n">
        <f aca="false">IF(OR($M430="",$M430="ERR",$J430="",$K430="",$N430=""),0,IF($N430=0,IF(AND(OR(5=7,5=12),5&gt;=$K430,5&lt;=IF($L430="",12,$L430)),$J430,0),IF(AND(5&gt;=$K430,5&lt;=IF($L430="",12,$L430),MOD(5-$K430,$N430)=0),$J430,0)))</f>
        <v>0</v>
      </c>
      <c r="T430" s="19" t="n">
        <f aca="false">IF(OR($M430="",$M430="ERR",$J430="",$K430="",$N430=""),0,IF($N430=0,IF(AND(OR(6=7,6=12),6&gt;=$K430,6&lt;=IF($L430="",12,$L430)),$J430,0),IF(AND(6&gt;=$K430,6&lt;=IF($L430="",12,$L430),MOD(6-$K430,$N430)=0),$J430,0)))</f>
        <v>0</v>
      </c>
      <c r="U430" s="19" t="n">
        <f aca="false">IF(OR($M430="",$M430="ERR",$J430="",$K430="",$N430=""),0,IF($N430=0,IF(AND(OR(7=7,7=12),7&gt;=$K430,7&lt;=IF($L430="",12,$L430)),$J430,0),IF(AND(7&gt;=$K430,7&lt;=IF($L430="",12,$L430),MOD(7-$K430,$N430)=0),$J430,0)))</f>
        <v>0</v>
      </c>
      <c r="V430" s="19" t="n">
        <f aca="false">IF(OR($M430="",$M430="ERR",$J430="",$K430="",$N430=""),0,IF($N430=0,IF(AND(OR(8=7,8=12),8&gt;=$K430,8&lt;=IF($L430="",12,$L430)),$J430,0),IF(AND(8&gt;=$K430,8&lt;=IF($L430="",12,$L430),MOD(8-$K430,$N430)=0),$J430,0)))</f>
        <v>0</v>
      </c>
      <c r="W430" s="19" t="n">
        <f aca="false">IF(OR($M430="",$M430="ERR",$J430="",$K430="",$N430=""),0,IF($N430=0,IF(AND(OR(9=7,9=12),9&gt;=$K430,9&lt;=IF($L430="",12,$L430)),$J430,0),IF(AND(9&gt;=$K430,9&lt;=IF($L430="",12,$L430),MOD(9-$K430,$N430)=0),$J430,0)))</f>
        <v>0</v>
      </c>
      <c r="X430" s="19" t="n">
        <f aca="false">IF(OR($M430="",$M430="ERR",$J430="",$K430="",$N430=""),0,IF($N430=0,IF(AND(OR(10=7,10=12),10&gt;=$K430,10&lt;=IF($L430="",12,$L430)),$J430,0),IF(AND(10&gt;=$K430,10&lt;=IF($L430="",12,$L430),MOD(10-$K430,$N430)=0),$J430,0)))</f>
        <v>0</v>
      </c>
      <c r="Y430" s="19" t="n">
        <f aca="false">IF(OR($M430="",$M430="ERR",$J430="",$K430="",$N430=""),0,IF($N430=0,IF(AND(OR(11=7,11=12),11&gt;=$K430,11&lt;=IF($L430="",12,$L430)),$J430,0),IF(AND(11&gt;=$K430,11&lt;=IF($L430="",12,$L430),MOD(11-$K430,$N430)=0),$J430,0)))</f>
        <v>0</v>
      </c>
      <c r="Z430" s="19" t="n">
        <f aca="false">IF(OR($M430="",$M430="ERR",$J430="",$K430="",$N430=""),0,IF($N430=0,IF(AND(OR(12=7,12=12),12&gt;=$K430,12&lt;=IF($L430="",12,$L430)),$J430,0),IF(AND(12&gt;=$K430,12&lt;=IF($L430="",12,$L430),MOD(12-$K430,$N430)=0),$J430,0)))</f>
        <v>0</v>
      </c>
      <c r="AA430" s="36" t="n">
        <f aca="false">SUM(O430:Z430)</f>
        <v>0</v>
      </c>
      <c r="AB430" s="15" t="str">
        <f aca="false">IF(AND($B430="",$D430="",$J430=""),"",IF($B430="","Falta código",IF(ISNA(MATCH($B430,LST_COD,0)),"Código no registrado en Trabajadores",IF($E430="","Concepto no está en el catálogo",IF($M430="ERR","Retención de otro empleador: Origen = Otro empleador",IF(OR($J430="",$K430=""),"Falta monto o mes",IF(OR($K430&lt;1,$K430&gt;12),"Mes inicio inválido",IF(AND($L430&lt;&gt;"",OR($L430&lt;$K430,$L430&gt;12)),"Mes fin inválido",IF($N430="","Falta frecuencia",IF(AND($G430&lt;&gt;"Otro empleador",SUMPRODUCT(($O430:$Z430&lt;&gt;0)*(((COLUMN($O430:$Z430)-14)&lt;INDEX(Trabajadores!$M$6:$M$105,MATCH($B430,LST_COD,0)))+((COLUMN($O430:$Z430)-14)&gt;INDEX(Trabajadores!$N$6:$N$105,MATCH($B430,LST_COD,0)))))&gt;0),"Aviso: hay meses fuera del periodo laboral","OK"))))))))))</f>
        <v/>
      </c>
    </row>
    <row r="431" customFormat="false" ht="15" hidden="false" customHeight="false" outlineLevel="0" collapsed="false">
      <c r="A431" s="23" t="n">
        <v>426</v>
      </c>
      <c r="B431" s="7"/>
      <c r="C431" s="35" t="str">
        <f aca="false">IF($B431="","",IFERROR(INDEX(Trabajadores!$D$6:$D$105,MATCH($B431,LST_COD,0)),"¿Código?"))</f>
        <v/>
      </c>
      <c r="D431" s="30"/>
      <c r="E431" s="9" t="str">
        <f aca="false">IF($D431="","",IFERROR(VLOOKUP($D431,CONC_TABLA,2,FALSE()),""))</f>
        <v/>
      </c>
      <c r="F431" s="9" t="str">
        <f aca="false">IF($D431="","",IFERROR(VLOOKUP($D431,CONC_TABLA,3,FALSE()),""))</f>
        <v/>
      </c>
      <c r="G431" s="30"/>
      <c r="H431" s="30"/>
      <c r="I431" s="30"/>
      <c r="J431" s="29"/>
      <c r="K431" s="28"/>
      <c r="L431" s="28"/>
      <c r="M431" s="9" t="str">
        <f aca="false">IF(OR($B431="",$E431=""),"",IF($E431="INA","INA",IF($G431="Otro empleador",IF($E431="RET","RETO",IF($E431="ORD","OTO","OTX")),IF($E431="RET","ERR",$E431))))</f>
        <v/>
      </c>
      <c r="N431" s="9" t="str">
        <f aca="false">IF($I431="","",IFERROR(VLOOKUP($I431,FREC_TABLA,2,FALSE()),""))</f>
        <v/>
      </c>
      <c r="O431" s="19" t="n">
        <f aca="false">IF(OR($M431="",$M431="ERR",$J431="",$K431="",$N431=""),0,IF($N431=0,IF(AND(OR(1=7,1=12),1&gt;=$K431,1&lt;=IF($L431="",12,$L431)),$J431,0),IF(AND(1&gt;=$K431,1&lt;=IF($L431="",12,$L431),MOD(1-$K431,$N431)=0),$J431,0)))</f>
        <v>0</v>
      </c>
      <c r="P431" s="19" t="n">
        <f aca="false">IF(OR($M431="",$M431="ERR",$J431="",$K431="",$N431=""),0,IF($N431=0,IF(AND(OR(2=7,2=12),2&gt;=$K431,2&lt;=IF($L431="",12,$L431)),$J431,0),IF(AND(2&gt;=$K431,2&lt;=IF($L431="",12,$L431),MOD(2-$K431,$N431)=0),$J431,0)))</f>
        <v>0</v>
      </c>
      <c r="Q431" s="19" t="n">
        <f aca="false">IF(OR($M431="",$M431="ERR",$J431="",$K431="",$N431=""),0,IF($N431=0,IF(AND(OR(3=7,3=12),3&gt;=$K431,3&lt;=IF($L431="",12,$L431)),$J431,0),IF(AND(3&gt;=$K431,3&lt;=IF($L431="",12,$L431),MOD(3-$K431,$N431)=0),$J431,0)))</f>
        <v>0</v>
      </c>
      <c r="R431" s="19" t="n">
        <f aca="false">IF(OR($M431="",$M431="ERR",$J431="",$K431="",$N431=""),0,IF($N431=0,IF(AND(OR(4=7,4=12),4&gt;=$K431,4&lt;=IF($L431="",12,$L431)),$J431,0),IF(AND(4&gt;=$K431,4&lt;=IF($L431="",12,$L431),MOD(4-$K431,$N431)=0),$J431,0)))</f>
        <v>0</v>
      </c>
      <c r="S431" s="19" t="n">
        <f aca="false">IF(OR($M431="",$M431="ERR",$J431="",$K431="",$N431=""),0,IF($N431=0,IF(AND(OR(5=7,5=12),5&gt;=$K431,5&lt;=IF($L431="",12,$L431)),$J431,0),IF(AND(5&gt;=$K431,5&lt;=IF($L431="",12,$L431),MOD(5-$K431,$N431)=0),$J431,0)))</f>
        <v>0</v>
      </c>
      <c r="T431" s="19" t="n">
        <f aca="false">IF(OR($M431="",$M431="ERR",$J431="",$K431="",$N431=""),0,IF($N431=0,IF(AND(OR(6=7,6=12),6&gt;=$K431,6&lt;=IF($L431="",12,$L431)),$J431,0),IF(AND(6&gt;=$K431,6&lt;=IF($L431="",12,$L431),MOD(6-$K431,$N431)=0),$J431,0)))</f>
        <v>0</v>
      </c>
      <c r="U431" s="19" t="n">
        <f aca="false">IF(OR($M431="",$M431="ERR",$J431="",$K431="",$N431=""),0,IF($N431=0,IF(AND(OR(7=7,7=12),7&gt;=$K431,7&lt;=IF($L431="",12,$L431)),$J431,0),IF(AND(7&gt;=$K431,7&lt;=IF($L431="",12,$L431),MOD(7-$K431,$N431)=0),$J431,0)))</f>
        <v>0</v>
      </c>
      <c r="V431" s="19" t="n">
        <f aca="false">IF(OR($M431="",$M431="ERR",$J431="",$K431="",$N431=""),0,IF($N431=0,IF(AND(OR(8=7,8=12),8&gt;=$K431,8&lt;=IF($L431="",12,$L431)),$J431,0),IF(AND(8&gt;=$K431,8&lt;=IF($L431="",12,$L431),MOD(8-$K431,$N431)=0),$J431,0)))</f>
        <v>0</v>
      </c>
      <c r="W431" s="19" t="n">
        <f aca="false">IF(OR($M431="",$M431="ERR",$J431="",$K431="",$N431=""),0,IF($N431=0,IF(AND(OR(9=7,9=12),9&gt;=$K431,9&lt;=IF($L431="",12,$L431)),$J431,0),IF(AND(9&gt;=$K431,9&lt;=IF($L431="",12,$L431),MOD(9-$K431,$N431)=0),$J431,0)))</f>
        <v>0</v>
      </c>
      <c r="X431" s="19" t="n">
        <f aca="false">IF(OR($M431="",$M431="ERR",$J431="",$K431="",$N431=""),0,IF($N431=0,IF(AND(OR(10=7,10=12),10&gt;=$K431,10&lt;=IF($L431="",12,$L431)),$J431,0),IF(AND(10&gt;=$K431,10&lt;=IF($L431="",12,$L431),MOD(10-$K431,$N431)=0),$J431,0)))</f>
        <v>0</v>
      </c>
      <c r="Y431" s="19" t="n">
        <f aca="false">IF(OR($M431="",$M431="ERR",$J431="",$K431="",$N431=""),0,IF($N431=0,IF(AND(OR(11=7,11=12),11&gt;=$K431,11&lt;=IF($L431="",12,$L431)),$J431,0),IF(AND(11&gt;=$K431,11&lt;=IF($L431="",12,$L431),MOD(11-$K431,$N431)=0),$J431,0)))</f>
        <v>0</v>
      </c>
      <c r="Z431" s="19" t="n">
        <f aca="false">IF(OR($M431="",$M431="ERR",$J431="",$K431="",$N431=""),0,IF($N431=0,IF(AND(OR(12=7,12=12),12&gt;=$K431,12&lt;=IF($L431="",12,$L431)),$J431,0),IF(AND(12&gt;=$K431,12&lt;=IF($L431="",12,$L431),MOD(12-$K431,$N431)=0),$J431,0)))</f>
        <v>0</v>
      </c>
      <c r="AA431" s="36" t="n">
        <f aca="false">SUM(O431:Z431)</f>
        <v>0</v>
      </c>
      <c r="AB431" s="15" t="str">
        <f aca="false">IF(AND($B431="",$D431="",$J431=""),"",IF($B431="","Falta código",IF(ISNA(MATCH($B431,LST_COD,0)),"Código no registrado en Trabajadores",IF($E431="","Concepto no está en el catálogo",IF($M431="ERR","Retención de otro empleador: Origen = Otro empleador",IF(OR($J431="",$K431=""),"Falta monto o mes",IF(OR($K431&lt;1,$K431&gt;12),"Mes inicio inválido",IF(AND($L431&lt;&gt;"",OR($L431&lt;$K431,$L431&gt;12)),"Mes fin inválido",IF($N431="","Falta frecuencia",IF(AND($G431&lt;&gt;"Otro empleador",SUMPRODUCT(($O431:$Z431&lt;&gt;0)*(((COLUMN($O431:$Z431)-14)&lt;INDEX(Trabajadores!$M$6:$M$105,MATCH($B431,LST_COD,0)))+((COLUMN($O431:$Z431)-14)&gt;INDEX(Trabajadores!$N$6:$N$105,MATCH($B431,LST_COD,0)))))&gt;0),"Aviso: hay meses fuera del periodo laboral","OK"))))))))))</f>
        <v/>
      </c>
    </row>
    <row r="432" customFormat="false" ht="15" hidden="false" customHeight="false" outlineLevel="0" collapsed="false">
      <c r="A432" s="23" t="n">
        <v>427</v>
      </c>
      <c r="B432" s="7"/>
      <c r="C432" s="35" t="str">
        <f aca="false">IF($B432="","",IFERROR(INDEX(Trabajadores!$D$6:$D$105,MATCH($B432,LST_COD,0)),"¿Código?"))</f>
        <v/>
      </c>
      <c r="D432" s="30"/>
      <c r="E432" s="9" t="str">
        <f aca="false">IF($D432="","",IFERROR(VLOOKUP($D432,CONC_TABLA,2,FALSE()),""))</f>
        <v/>
      </c>
      <c r="F432" s="9" t="str">
        <f aca="false">IF($D432="","",IFERROR(VLOOKUP($D432,CONC_TABLA,3,FALSE()),""))</f>
        <v/>
      </c>
      <c r="G432" s="30"/>
      <c r="H432" s="30"/>
      <c r="I432" s="30"/>
      <c r="J432" s="29"/>
      <c r="K432" s="28"/>
      <c r="L432" s="28"/>
      <c r="M432" s="9" t="str">
        <f aca="false">IF(OR($B432="",$E432=""),"",IF($E432="INA","INA",IF($G432="Otro empleador",IF($E432="RET","RETO",IF($E432="ORD","OTO","OTX")),IF($E432="RET","ERR",$E432))))</f>
        <v/>
      </c>
      <c r="N432" s="9" t="str">
        <f aca="false">IF($I432="","",IFERROR(VLOOKUP($I432,FREC_TABLA,2,FALSE()),""))</f>
        <v/>
      </c>
      <c r="O432" s="19" t="n">
        <f aca="false">IF(OR($M432="",$M432="ERR",$J432="",$K432="",$N432=""),0,IF($N432=0,IF(AND(OR(1=7,1=12),1&gt;=$K432,1&lt;=IF($L432="",12,$L432)),$J432,0),IF(AND(1&gt;=$K432,1&lt;=IF($L432="",12,$L432),MOD(1-$K432,$N432)=0),$J432,0)))</f>
        <v>0</v>
      </c>
      <c r="P432" s="19" t="n">
        <f aca="false">IF(OR($M432="",$M432="ERR",$J432="",$K432="",$N432=""),0,IF($N432=0,IF(AND(OR(2=7,2=12),2&gt;=$K432,2&lt;=IF($L432="",12,$L432)),$J432,0),IF(AND(2&gt;=$K432,2&lt;=IF($L432="",12,$L432),MOD(2-$K432,$N432)=0),$J432,0)))</f>
        <v>0</v>
      </c>
      <c r="Q432" s="19" t="n">
        <f aca="false">IF(OR($M432="",$M432="ERR",$J432="",$K432="",$N432=""),0,IF($N432=0,IF(AND(OR(3=7,3=12),3&gt;=$K432,3&lt;=IF($L432="",12,$L432)),$J432,0),IF(AND(3&gt;=$K432,3&lt;=IF($L432="",12,$L432),MOD(3-$K432,$N432)=0),$J432,0)))</f>
        <v>0</v>
      </c>
      <c r="R432" s="19" t="n">
        <f aca="false">IF(OR($M432="",$M432="ERR",$J432="",$K432="",$N432=""),0,IF($N432=0,IF(AND(OR(4=7,4=12),4&gt;=$K432,4&lt;=IF($L432="",12,$L432)),$J432,0),IF(AND(4&gt;=$K432,4&lt;=IF($L432="",12,$L432),MOD(4-$K432,$N432)=0),$J432,0)))</f>
        <v>0</v>
      </c>
      <c r="S432" s="19" t="n">
        <f aca="false">IF(OR($M432="",$M432="ERR",$J432="",$K432="",$N432=""),0,IF($N432=0,IF(AND(OR(5=7,5=12),5&gt;=$K432,5&lt;=IF($L432="",12,$L432)),$J432,0),IF(AND(5&gt;=$K432,5&lt;=IF($L432="",12,$L432),MOD(5-$K432,$N432)=0),$J432,0)))</f>
        <v>0</v>
      </c>
      <c r="T432" s="19" t="n">
        <f aca="false">IF(OR($M432="",$M432="ERR",$J432="",$K432="",$N432=""),0,IF($N432=0,IF(AND(OR(6=7,6=12),6&gt;=$K432,6&lt;=IF($L432="",12,$L432)),$J432,0),IF(AND(6&gt;=$K432,6&lt;=IF($L432="",12,$L432),MOD(6-$K432,$N432)=0),$J432,0)))</f>
        <v>0</v>
      </c>
      <c r="U432" s="19" t="n">
        <f aca="false">IF(OR($M432="",$M432="ERR",$J432="",$K432="",$N432=""),0,IF($N432=0,IF(AND(OR(7=7,7=12),7&gt;=$K432,7&lt;=IF($L432="",12,$L432)),$J432,0),IF(AND(7&gt;=$K432,7&lt;=IF($L432="",12,$L432),MOD(7-$K432,$N432)=0),$J432,0)))</f>
        <v>0</v>
      </c>
      <c r="V432" s="19" t="n">
        <f aca="false">IF(OR($M432="",$M432="ERR",$J432="",$K432="",$N432=""),0,IF($N432=0,IF(AND(OR(8=7,8=12),8&gt;=$K432,8&lt;=IF($L432="",12,$L432)),$J432,0),IF(AND(8&gt;=$K432,8&lt;=IF($L432="",12,$L432),MOD(8-$K432,$N432)=0),$J432,0)))</f>
        <v>0</v>
      </c>
      <c r="W432" s="19" t="n">
        <f aca="false">IF(OR($M432="",$M432="ERR",$J432="",$K432="",$N432=""),0,IF($N432=0,IF(AND(OR(9=7,9=12),9&gt;=$K432,9&lt;=IF($L432="",12,$L432)),$J432,0),IF(AND(9&gt;=$K432,9&lt;=IF($L432="",12,$L432),MOD(9-$K432,$N432)=0),$J432,0)))</f>
        <v>0</v>
      </c>
      <c r="X432" s="19" t="n">
        <f aca="false">IF(OR($M432="",$M432="ERR",$J432="",$K432="",$N432=""),0,IF($N432=0,IF(AND(OR(10=7,10=12),10&gt;=$K432,10&lt;=IF($L432="",12,$L432)),$J432,0),IF(AND(10&gt;=$K432,10&lt;=IF($L432="",12,$L432),MOD(10-$K432,$N432)=0),$J432,0)))</f>
        <v>0</v>
      </c>
      <c r="Y432" s="19" t="n">
        <f aca="false">IF(OR($M432="",$M432="ERR",$J432="",$K432="",$N432=""),0,IF($N432=0,IF(AND(OR(11=7,11=12),11&gt;=$K432,11&lt;=IF($L432="",12,$L432)),$J432,0),IF(AND(11&gt;=$K432,11&lt;=IF($L432="",12,$L432),MOD(11-$K432,$N432)=0),$J432,0)))</f>
        <v>0</v>
      </c>
      <c r="Z432" s="19" t="n">
        <f aca="false">IF(OR($M432="",$M432="ERR",$J432="",$K432="",$N432=""),0,IF($N432=0,IF(AND(OR(12=7,12=12),12&gt;=$K432,12&lt;=IF($L432="",12,$L432)),$J432,0),IF(AND(12&gt;=$K432,12&lt;=IF($L432="",12,$L432),MOD(12-$K432,$N432)=0),$J432,0)))</f>
        <v>0</v>
      </c>
      <c r="AA432" s="36" t="n">
        <f aca="false">SUM(O432:Z432)</f>
        <v>0</v>
      </c>
      <c r="AB432" s="15" t="str">
        <f aca="false">IF(AND($B432="",$D432="",$J432=""),"",IF($B432="","Falta código",IF(ISNA(MATCH($B432,LST_COD,0)),"Código no registrado en Trabajadores",IF($E432="","Concepto no está en el catálogo",IF($M432="ERR","Retención de otro empleador: Origen = Otro empleador",IF(OR($J432="",$K432=""),"Falta monto o mes",IF(OR($K432&lt;1,$K432&gt;12),"Mes inicio inválido",IF(AND($L432&lt;&gt;"",OR($L432&lt;$K432,$L432&gt;12)),"Mes fin inválido",IF($N432="","Falta frecuencia",IF(AND($G432&lt;&gt;"Otro empleador",SUMPRODUCT(($O432:$Z432&lt;&gt;0)*(((COLUMN($O432:$Z432)-14)&lt;INDEX(Trabajadores!$M$6:$M$105,MATCH($B432,LST_COD,0)))+((COLUMN($O432:$Z432)-14)&gt;INDEX(Trabajadores!$N$6:$N$105,MATCH($B432,LST_COD,0)))))&gt;0),"Aviso: hay meses fuera del periodo laboral","OK"))))))))))</f>
        <v/>
      </c>
    </row>
    <row r="433" customFormat="false" ht="15" hidden="false" customHeight="false" outlineLevel="0" collapsed="false">
      <c r="A433" s="23" t="n">
        <v>428</v>
      </c>
      <c r="B433" s="7"/>
      <c r="C433" s="35" t="str">
        <f aca="false">IF($B433="","",IFERROR(INDEX(Trabajadores!$D$6:$D$105,MATCH($B433,LST_COD,0)),"¿Código?"))</f>
        <v/>
      </c>
      <c r="D433" s="30"/>
      <c r="E433" s="9" t="str">
        <f aca="false">IF($D433="","",IFERROR(VLOOKUP($D433,CONC_TABLA,2,FALSE()),""))</f>
        <v/>
      </c>
      <c r="F433" s="9" t="str">
        <f aca="false">IF($D433="","",IFERROR(VLOOKUP($D433,CONC_TABLA,3,FALSE()),""))</f>
        <v/>
      </c>
      <c r="G433" s="30"/>
      <c r="H433" s="30"/>
      <c r="I433" s="30"/>
      <c r="J433" s="29"/>
      <c r="K433" s="28"/>
      <c r="L433" s="28"/>
      <c r="M433" s="9" t="str">
        <f aca="false">IF(OR($B433="",$E433=""),"",IF($E433="INA","INA",IF($G433="Otro empleador",IF($E433="RET","RETO",IF($E433="ORD","OTO","OTX")),IF($E433="RET","ERR",$E433))))</f>
        <v/>
      </c>
      <c r="N433" s="9" t="str">
        <f aca="false">IF($I433="","",IFERROR(VLOOKUP($I433,FREC_TABLA,2,FALSE()),""))</f>
        <v/>
      </c>
      <c r="O433" s="19" t="n">
        <f aca="false">IF(OR($M433="",$M433="ERR",$J433="",$K433="",$N433=""),0,IF($N433=0,IF(AND(OR(1=7,1=12),1&gt;=$K433,1&lt;=IF($L433="",12,$L433)),$J433,0),IF(AND(1&gt;=$K433,1&lt;=IF($L433="",12,$L433),MOD(1-$K433,$N433)=0),$J433,0)))</f>
        <v>0</v>
      </c>
      <c r="P433" s="19" t="n">
        <f aca="false">IF(OR($M433="",$M433="ERR",$J433="",$K433="",$N433=""),0,IF($N433=0,IF(AND(OR(2=7,2=12),2&gt;=$K433,2&lt;=IF($L433="",12,$L433)),$J433,0),IF(AND(2&gt;=$K433,2&lt;=IF($L433="",12,$L433),MOD(2-$K433,$N433)=0),$J433,0)))</f>
        <v>0</v>
      </c>
      <c r="Q433" s="19" t="n">
        <f aca="false">IF(OR($M433="",$M433="ERR",$J433="",$K433="",$N433=""),0,IF($N433=0,IF(AND(OR(3=7,3=12),3&gt;=$K433,3&lt;=IF($L433="",12,$L433)),$J433,0),IF(AND(3&gt;=$K433,3&lt;=IF($L433="",12,$L433),MOD(3-$K433,$N433)=0),$J433,0)))</f>
        <v>0</v>
      </c>
      <c r="R433" s="19" t="n">
        <f aca="false">IF(OR($M433="",$M433="ERR",$J433="",$K433="",$N433=""),0,IF($N433=0,IF(AND(OR(4=7,4=12),4&gt;=$K433,4&lt;=IF($L433="",12,$L433)),$J433,0),IF(AND(4&gt;=$K433,4&lt;=IF($L433="",12,$L433),MOD(4-$K433,$N433)=0),$J433,0)))</f>
        <v>0</v>
      </c>
      <c r="S433" s="19" t="n">
        <f aca="false">IF(OR($M433="",$M433="ERR",$J433="",$K433="",$N433=""),0,IF($N433=0,IF(AND(OR(5=7,5=12),5&gt;=$K433,5&lt;=IF($L433="",12,$L433)),$J433,0),IF(AND(5&gt;=$K433,5&lt;=IF($L433="",12,$L433),MOD(5-$K433,$N433)=0),$J433,0)))</f>
        <v>0</v>
      </c>
      <c r="T433" s="19" t="n">
        <f aca="false">IF(OR($M433="",$M433="ERR",$J433="",$K433="",$N433=""),0,IF($N433=0,IF(AND(OR(6=7,6=12),6&gt;=$K433,6&lt;=IF($L433="",12,$L433)),$J433,0),IF(AND(6&gt;=$K433,6&lt;=IF($L433="",12,$L433),MOD(6-$K433,$N433)=0),$J433,0)))</f>
        <v>0</v>
      </c>
      <c r="U433" s="19" t="n">
        <f aca="false">IF(OR($M433="",$M433="ERR",$J433="",$K433="",$N433=""),0,IF($N433=0,IF(AND(OR(7=7,7=12),7&gt;=$K433,7&lt;=IF($L433="",12,$L433)),$J433,0),IF(AND(7&gt;=$K433,7&lt;=IF($L433="",12,$L433),MOD(7-$K433,$N433)=0),$J433,0)))</f>
        <v>0</v>
      </c>
      <c r="V433" s="19" t="n">
        <f aca="false">IF(OR($M433="",$M433="ERR",$J433="",$K433="",$N433=""),0,IF($N433=0,IF(AND(OR(8=7,8=12),8&gt;=$K433,8&lt;=IF($L433="",12,$L433)),$J433,0),IF(AND(8&gt;=$K433,8&lt;=IF($L433="",12,$L433),MOD(8-$K433,$N433)=0),$J433,0)))</f>
        <v>0</v>
      </c>
      <c r="W433" s="19" t="n">
        <f aca="false">IF(OR($M433="",$M433="ERR",$J433="",$K433="",$N433=""),0,IF($N433=0,IF(AND(OR(9=7,9=12),9&gt;=$K433,9&lt;=IF($L433="",12,$L433)),$J433,0),IF(AND(9&gt;=$K433,9&lt;=IF($L433="",12,$L433),MOD(9-$K433,$N433)=0),$J433,0)))</f>
        <v>0</v>
      </c>
      <c r="X433" s="19" t="n">
        <f aca="false">IF(OR($M433="",$M433="ERR",$J433="",$K433="",$N433=""),0,IF($N433=0,IF(AND(OR(10=7,10=12),10&gt;=$K433,10&lt;=IF($L433="",12,$L433)),$J433,0),IF(AND(10&gt;=$K433,10&lt;=IF($L433="",12,$L433),MOD(10-$K433,$N433)=0),$J433,0)))</f>
        <v>0</v>
      </c>
      <c r="Y433" s="19" t="n">
        <f aca="false">IF(OR($M433="",$M433="ERR",$J433="",$K433="",$N433=""),0,IF($N433=0,IF(AND(OR(11=7,11=12),11&gt;=$K433,11&lt;=IF($L433="",12,$L433)),$J433,0),IF(AND(11&gt;=$K433,11&lt;=IF($L433="",12,$L433),MOD(11-$K433,$N433)=0),$J433,0)))</f>
        <v>0</v>
      </c>
      <c r="Z433" s="19" t="n">
        <f aca="false">IF(OR($M433="",$M433="ERR",$J433="",$K433="",$N433=""),0,IF($N433=0,IF(AND(OR(12=7,12=12),12&gt;=$K433,12&lt;=IF($L433="",12,$L433)),$J433,0),IF(AND(12&gt;=$K433,12&lt;=IF($L433="",12,$L433),MOD(12-$K433,$N433)=0),$J433,0)))</f>
        <v>0</v>
      </c>
      <c r="AA433" s="36" t="n">
        <f aca="false">SUM(O433:Z433)</f>
        <v>0</v>
      </c>
      <c r="AB433" s="15" t="str">
        <f aca="false">IF(AND($B433="",$D433="",$J433=""),"",IF($B433="","Falta código",IF(ISNA(MATCH($B433,LST_COD,0)),"Código no registrado en Trabajadores",IF($E433="","Concepto no está en el catálogo",IF($M433="ERR","Retención de otro empleador: Origen = Otro empleador",IF(OR($J433="",$K433=""),"Falta monto o mes",IF(OR($K433&lt;1,$K433&gt;12),"Mes inicio inválido",IF(AND($L433&lt;&gt;"",OR($L433&lt;$K433,$L433&gt;12)),"Mes fin inválido",IF($N433="","Falta frecuencia",IF(AND($G433&lt;&gt;"Otro empleador",SUMPRODUCT(($O433:$Z433&lt;&gt;0)*(((COLUMN($O433:$Z433)-14)&lt;INDEX(Trabajadores!$M$6:$M$105,MATCH($B433,LST_COD,0)))+((COLUMN($O433:$Z433)-14)&gt;INDEX(Trabajadores!$N$6:$N$105,MATCH($B433,LST_COD,0)))))&gt;0),"Aviso: hay meses fuera del periodo laboral","OK"))))))))))</f>
        <v/>
      </c>
    </row>
    <row r="434" customFormat="false" ht="15" hidden="false" customHeight="false" outlineLevel="0" collapsed="false">
      <c r="A434" s="23" t="n">
        <v>429</v>
      </c>
      <c r="B434" s="7"/>
      <c r="C434" s="35" t="str">
        <f aca="false">IF($B434="","",IFERROR(INDEX(Trabajadores!$D$6:$D$105,MATCH($B434,LST_COD,0)),"¿Código?"))</f>
        <v/>
      </c>
      <c r="D434" s="30"/>
      <c r="E434" s="9" t="str">
        <f aca="false">IF($D434="","",IFERROR(VLOOKUP($D434,CONC_TABLA,2,FALSE()),""))</f>
        <v/>
      </c>
      <c r="F434" s="9" t="str">
        <f aca="false">IF($D434="","",IFERROR(VLOOKUP($D434,CONC_TABLA,3,FALSE()),""))</f>
        <v/>
      </c>
      <c r="G434" s="30"/>
      <c r="H434" s="30"/>
      <c r="I434" s="30"/>
      <c r="J434" s="29"/>
      <c r="K434" s="28"/>
      <c r="L434" s="28"/>
      <c r="M434" s="9" t="str">
        <f aca="false">IF(OR($B434="",$E434=""),"",IF($E434="INA","INA",IF($G434="Otro empleador",IF($E434="RET","RETO",IF($E434="ORD","OTO","OTX")),IF($E434="RET","ERR",$E434))))</f>
        <v/>
      </c>
      <c r="N434" s="9" t="str">
        <f aca="false">IF($I434="","",IFERROR(VLOOKUP($I434,FREC_TABLA,2,FALSE()),""))</f>
        <v/>
      </c>
      <c r="O434" s="19" t="n">
        <f aca="false">IF(OR($M434="",$M434="ERR",$J434="",$K434="",$N434=""),0,IF($N434=0,IF(AND(OR(1=7,1=12),1&gt;=$K434,1&lt;=IF($L434="",12,$L434)),$J434,0),IF(AND(1&gt;=$K434,1&lt;=IF($L434="",12,$L434),MOD(1-$K434,$N434)=0),$J434,0)))</f>
        <v>0</v>
      </c>
      <c r="P434" s="19" t="n">
        <f aca="false">IF(OR($M434="",$M434="ERR",$J434="",$K434="",$N434=""),0,IF($N434=0,IF(AND(OR(2=7,2=12),2&gt;=$K434,2&lt;=IF($L434="",12,$L434)),$J434,0),IF(AND(2&gt;=$K434,2&lt;=IF($L434="",12,$L434),MOD(2-$K434,$N434)=0),$J434,0)))</f>
        <v>0</v>
      </c>
      <c r="Q434" s="19" t="n">
        <f aca="false">IF(OR($M434="",$M434="ERR",$J434="",$K434="",$N434=""),0,IF($N434=0,IF(AND(OR(3=7,3=12),3&gt;=$K434,3&lt;=IF($L434="",12,$L434)),$J434,0),IF(AND(3&gt;=$K434,3&lt;=IF($L434="",12,$L434),MOD(3-$K434,$N434)=0),$J434,0)))</f>
        <v>0</v>
      </c>
      <c r="R434" s="19" t="n">
        <f aca="false">IF(OR($M434="",$M434="ERR",$J434="",$K434="",$N434=""),0,IF($N434=0,IF(AND(OR(4=7,4=12),4&gt;=$K434,4&lt;=IF($L434="",12,$L434)),$J434,0),IF(AND(4&gt;=$K434,4&lt;=IF($L434="",12,$L434),MOD(4-$K434,$N434)=0),$J434,0)))</f>
        <v>0</v>
      </c>
      <c r="S434" s="19" t="n">
        <f aca="false">IF(OR($M434="",$M434="ERR",$J434="",$K434="",$N434=""),0,IF($N434=0,IF(AND(OR(5=7,5=12),5&gt;=$K434,5&lt;=IF($L434="",12,$L434)),$J434,0),IF(AND(5&gt;=$K434,5&lt;=IF($L434="",12,$L434),MOD(5-$K434,$N434)=0),$J434,0)))</f>
        <v>0</v>
      </c>
      <c r="T434" s="19" t="n">
        <f aca="false">IF(OR($M434="",$M434="ERR",$J434="",$K434="",$N434=""),0,IF($N434=0,IF(AND(OR(6=7,6=12),6&gt;=$K434,6&lt;=IF($L434="",12,$L434)),$J434,0),IF(AND(6&gt;=$K434,6&lt;=IF($L434="",12,$L434),MOD(6-$K434,$N434)=0),$J434,0)))</f>
        <v>0</v>
      </c>
      <c r="U434" s="19" t="n">
        <f aca="false">IF(OR($M434="",$M434="ERR",$J434="",$K434="",$N434=""),0,IF($N434=0,IF(AND(OR(7=7,7=12),7&gt;=$K434,7&lt;=IF($L434="",12,$L434)),$J434,0),IF(AND(7&gt;=$K434,7&lt;=IF($L434="",12,$L434),MOD(7-$K434,$N434)=0),$J434,0)))</f>
        <v>0</v>
      </c>
      <c r="V434" s="19" t="n">
        <f aca="false">IF(OR($M434="",$M434="ERR",$J434="",$K434="",$N434=""),0,IF($N434=0,IF(AND(OR(8=7,8=12),8&gt;=$K434,8&lt;=IF($L434="",12,$L434)),$J434,0),IF(AND(8&gt;=$K434,8&lt;=IF($L434="",12,$L434),MOD(8-$K434,$N434)=0),$J434,0)))</f>
        <v>0</v>
      </c>
      <c r="W434" s="19" t="n">
        <f aca="false">IF(OR($M434="",$M434="ERR",$J434="",$K434="",$N434=""),0,IF($N434=0,IF(AND(OR(9=7,9=12),9&gt;=$K434,9&lt;=IF($L434="",12,$L434)),$J434,0),IF(AND(9&gt;=$K434,9&lt;=IF($L434="",12,$L434),MOD(9-$K434,$N434)=0),$J434,0)))</f>
        <v>0</v>
      </c>
      <c r="X434" s="19" t="n">
        <f aca="false">IF(OR($M434="",$M434="ERR",$J434="",$K434="",$N434=""),0,IF($N434=0,IF(AND(OR(10=7,10=12),10&gt;=$K434,10&lt;=IF($L434="",12,$L434)),$J434,0),IF(AND(10&gt;=$K434,10&lt;=IF($L434="",12,$L434),MOD(10-$K434,$N434)=0),$J434,0)))</f>
        <v>0</v>
      </c>
      <c r="Y434" s="19" t="n">
        <f aca="false">IF(OR($M434="",$M434="ERR",$J434="",$K434="",$N434=""),0,IF($N434=0,IF(AND(OR(11=7,11=12),11&gt;=$K434,11&lt;=IF($L434="",12,$L434)),$J434,0),IF(AND(11&gt;=$K434,11&lt;=IF($L434="",12,$L434),MOD(11-$K434,$N434)=0),$J434,0)))</f>
        <v>0</v>
      </c>
      <c r="Z434" s="19" t="n">
        <f aca="false">IF(OR($M434="",$M434="ERR",$J434="",$K434="",$N434=""),0,IF($N434=0,IF(AND(OR(12=7,12=12),12&gt;=$K434,12&lt;=IF($L434="",12,$L434)),$J434,0),IF(AND(12&gt;=$K434,12&lt;=IF($L434="",12,$L434),MOD(12-$K434,$N434)=0),$J434,0)))</f>
        <v>0</v>
      </c>
      <c r="AA434" s="36" t="n">
        <f aca="false">SUM(O434:Z434)</f>
        <v>0</v>
      </c>
      <c r="AB434" s="15" t="str">
        <f aca="false">IF(AND($B434="",$D434="",$J434=""),"",IF($B434="","Falta código",IF(ISNA(MATCH($B434,LST_COD,0)),"Código no registrado en Trabajadores",IF($E434="","Concepto no está en el catálogo",IF($M434="ERR","Retención de otro empleador: Origen = Otro empleador",IF(OR($J434="",$K434=""),"Falta monto o mes",IF(OR($K434&lt;1,$K434&gt;12),"Mes inicio inválido",IF(AND($L434&lt;&gt;"",OR($L434&lt;$K434,$L434&gt;12)),"Mes fin inválido",IF($N434="","Falta frecuencia",IF(AND($G434&lt;&gt;"Otro empleador",SUMPRODUCT(($O434:$Z434&lt;&gt;0)*(((COLUMN($O434:$Z434)-14)&lt;INDEX(Trabajadores!$M$6:$M$105,MATCH($B434,LST_COD,0)))+((COLUMN($O434:$Z434)-14)&gt;INDEX(Trabajadores!$N$6:$N$105,MATCH($B434,LST_COD,0)))))&gt;0),"Aviso: hay meses fuera del periodo laboral","OK"))))))))))</f>
        <v/>
      </c>
    </row>
    <row r="435" customFormat="false" ht="15" hidden="false" customHeight="false" outlineLevel="0" collapsed="false">
      <c r="A435" s="23" t="n">
        <v>430</v>
      </c>
      <c r="B435" s="7"/>
      <c r="C435" s="35" t="str">
        <f aca="false">IF($B435="","",IFERROR(INDEX(Trabajadores!$D$6:$D$105,MATCH($B435,LST_COD,0)),"¿Código?"))</f>
        <v/>
      </c>
      <c r="D435" s="30"/>
      <c r="E435" s="9" t="str">
        <f aca="false">IF($D435="","",IFERROR(VLOOKUP($D435,CONC_TABLA,2,FALSE()),""))</f>
        <v/>
      </c>
      <c r="F435" s="9" t="str">
        <f aca="false">IF($D435="","",IFERROR(VLOOKUP($D435,CONC_TABLA,3,FALSE()),""))</f>
        <v/>
      </c>
      <c r="G435" s="30"/>
      <c r="H435" s="30"/>
      <c r="I435" s="30"/>
      <c r="J435" s="29"/>
      <c r="K435" s="28"/>
      <c r="L435" s="28"/>
      <c r="M435" s="9" t="str">
        <f aca="false">IF(OR($B435="",$E435=""),"",IF($E435="INA","INA",IF($G435="Otro empleador",IF($E435="RET","RETO",IF($E435="ORD","OTO","OTX")),IF($E435="RET","ERR",$E435))))</f>
        <v/>
      </c>
      <c r="N435" s="9" t="str">
        <f aca="false">IF($I435="","",IFERROR(VLOOKUP($I435,FREC_TABLA,2,FALSE()),""))</f>
        <v/>
      </c>
      <c r="O435" s="19" t="n">
        <f aca="false">IF(OR($M435="",$M435="ERR",$J435="",$K435="",$N435=""),0,IF($N435=0,IF(AND(OR(1=7,1=12),1&gt;=$K435,1&lt;=IF($L435="",12,$L435)),$J435,0),IF(AND(1&gt;=$K435,1&lt;=IF($L435="",12,$L435),MOD(1-$K435,$N435)=0),$J435,0)))</f>
        <v>0</v>
      </c>
      <c r="P435" s="19" t="n">
        <f aca="false">IF(OR($M435="",$M435="ERR",$J435="",$K435="",$N435=""),0,IF($N435=0,IF(AND(OR(2=7,2=12),2&gt;=$K435,2&lt;=IF($L435="",12,$L435)),$J435,0),IF(AND(2&gt;=$K435,2&lt;=IF($L435="",12,$L435),MOD(2-$K435,$N435)=0),$J435,0)))</f>
        <v>0</v>
      </c>
      <c r="Q435" s="19" t="n">
        <f aca="false">IF(OR($M435="",$M435="ERR",$J435="",$K435="",$N435=""),0,IF($N435=0,IF(AND(OR(3=7,3=12),3&gt;=$K435,3&lt;=IF($L435="",12,$L435)),$J435,0),IF(AND(3&gt;=$K435,3&lt;=IF($L435="",12,$L435),MOD(3-$K435,$N435)=0),$J435,0)))</f>
        <v>0</v>
      </c>
      <c r="R435" s="19" t="n">
        <f aca="false">IF(OR($M435="",$M435="ERR",$J435="",$K435="",$N435=""),0,IF($N435=0,IF(AND(OR(4=7,4=12),4&gt;=$K435,4&lt;=IF($L435="",12,$L435)),$J435,0),IF(AND(4&gt;=$K435,4&lt;=IF($L435="",12,$L435),MOD(4-$K435,$N435)=0),$J435,0)))</f>
        <v>0</v>
      </c>
      <c r="S435" s="19" t="n">
        <f aca="false">IF(OR($M435="",$M435="ERR",$J435="",$K435="",$N435=""),0,IF($N435=0,IF(AND(OR(5=7,5=12),5&gt;=$K435,5&lt;=IF($L435="",12,$L435)),$J435,0),IF(AND(5&gt;=$K435,5&lt;=IF($L435="",12,$L435),MOD(5-$K435,$N435)=0),$J435,0)))</f>
        <v>0</v>
      </c>
      <c r="T435" s="19" t="n">
        <f aca="false">IF(OR($M435="",$M435="ERR",$J435="",$K435="",$N435=""),0,IF($N435=0,IF(AND(OR(6=7,6=12),6&gt;=$K435,6&lt;=IF($L435="",12,$L435)),$J435,0),IF(AND(6&gt;=$K435,6&lt;=IF($L435="",12,$L435),MOD(6-$K435,$N435)=0),$J435,0)))</f>
        <v>0</v>
      </c>
      <c r="U435" s="19" t="n">
        <f aca="false">IF(OR($M435="",$M435="ERR",$J435="",$K435="",$N435=""),0,IF($N435=0,IF(AND(OR(7=7,7=12),7&gt;=$K435,7&lt;=IF($L435="",12,$L435)),$J435,0),IF(AND(7&gt;=$K435,7&lt;=IF($L435="",12,$L435),MOD(7-$K435,$N435)=0),$J435,0)))</f>
        <v>0</v>
      </c>
      <c r="V435" s="19" t="n">
        <f aca="false">IF(OR($M435="",$M435="ERR",$J435="",$K435="",$N435=""),0,IF($N435=0,IF(AND(OR(8=7,8=12),8&gt;=$K435,8&lt;=IF($L435="",12,$L435)),$J435,0),IF(AND(8&gt;=$K435,8&lt;=IF($L435="",12,$L435),MOD(8-$K435,$N435)=0),$J435,0)))</f>
        <v>0</v>
      </c>
      <c r="W435" s="19" t="n">
        <f aca="false">IF(OR($M435="",$M435="ERR",$J435="",$K435="",$N435=""),0,IF($N435=0,IF(AND(OR(9=7,9=12),9&gt;=$K435,9&lt;=IF($L435="",12,$L435)),$J435,0),IF(AND(9&gt;=$K435,9&lt;=IF($L435="",12,$L435),MOD(9-$K435,$N435)=0),$J435,0)))</f>
        <v>0</v>
      </c>
      <c r="X435" s="19" t="n">
        <f aca="false">IF(OR($M435="",$M435="ERR",$J435="",$K435="",$N435=""),0,IF($N435=0,IF(AND(OR(10=7,10=12),10&gt;=$K435,10&lt;=IF($L435="",12,$L435)),$J435,0),IF(AND(10&gt;=$K435,10&lt;=IF($L435="",12,$L435),MOD(10-$K435,$N435)=0),$J435,0)))</f>
        <v>0</v>
      </c>
      <c r="Y435" s="19" t="n">
        <f aca="false">IF(OR($M435="",$M435="ERR",$J435="",$K435="",$N435=""),0,IF($N435=0,IF(AND(OR(11=7,11=12),11&gt;=$K435,11&lt;=IF($L435="",12,$L435)),$J435,0),IF(AND(11&gt;=$K435,11&lt;=IF($L435="",12,$L435),MOD(11-$K435,$N435)=0),$J435,0)))</f>
        <v>0</v>
      </c>
      <c r="Z435" s="19" t="n">
        <f aca="false">IF(OR($M435="",$M435="ERR",$J435="",$K435="",$N435=""),0,IF($N435=0,IF(AND(OR(12=7,12=12),12&gt;=$K435,12&lt;=IF($L435="",12,$L435)),$J435,0),IF(AND(12&gt;=$K435,12&lt;=IF($L435="",12,$L435),MOD(12-$K435,$N435)=0),$J435,0)))</f>
        <v>0</v>
      </c>
      <c r="AA435" s="36" t="n">
        <f aca="false">SUM(O435:Z435)</f>
        <v>0</v>
      </c>
      <c r="AB435" s="15" t="str">
        <f aca="false">IF(AND($B435="",$D435="",$J435=""),"",IF($B435="","Falta código",IF(ISNA(MATCH($B435,LST_COD,0)),"Código no registrado en Trabajadores",IF($E435="","Concepto no está en el catálogo",IF($M435="ERR","Retención de otro empleador: Origen = Otro empleador",IF(OR($J435="",$K435=""),"Falta monto o mes",IF(OR($K435&lt;1,$K435&gt;12),"Mes inicio inválido",IF(AND($L435&lt;&gt;"",OR($L435&lt;$K435,$L435&gt;12)),"Mes fin inválido",IF($N435="","Falta frecuencia",IF(AND($G435&lt;&gt;"Otro empleador",SUMPRODUCT(($O435:$Z435&lt;&gt;0)*(((COLUMN($O435:$Z435)-14)&lt;INDEX(Trabajadores!$M$6:$M$105,MATCH($B435,LST_COD,0)))+((COLUMN($O435:$Z435)-14)&gt;INDEX(Trabajadores!$N$6:$N$105,MATCH($B435,LST_COD,0)))))&gt;0),"Aviso: hay meses fuera del periodo laboral","OK"))))))))))</f>
        <v/>
      </c>
    </row>
    <row r="436" customFormat="false" ht="15" hidden="false" customHeight="false" outlineLevel="0" collapsed="false">
      <c r="A436" s="23" t="n">
        <v>431</v>
      </c>
      <c r="B436" s="7"/>
      <c r="C436" s="35" t="str">
        <f aca="false">IF($B436="","",IFERROR(INDEX(Trabajadores!$D$6:$D$105,MATCH($B436,LST_COD,0)),"¿Código?"))</f>
        <v/>
      </c>
      <c r="D436" s="30"/>
      <c r="E436" s="9" t="str">
        <f aca="false">IF($D436="","",IFERROR(VLOOKUP($D436,CONC_TABLA,2,FALSE()),""))</f>
        <v/>
      </c>
      <c r="F436" s="9" t="str">
        <f aca="false">IF($D436="","",IFERROR(VLOOKUP($D436,CONC_TABLA,3,FALSE()),""))</f>
        <v/>
      </c>
      <c r="G436" s="30"/>
      <c r="H436" s="30"/>
      <c r="I436" s="30"/>
      <c r="J436" s="29"/>
      <c r="K436" s="28"/>
      <c r="L436" s="28"/>
      <c r="M436" s="9" t="str">
        <f aca="false">IF(OR($B436="",$E436=""),"",IF($E436="INA","INA",IF($G436="Otro empleador",IF($E436="RET","RETO",IF($E436="ORD","OTO","OTX")),IF($E436="RET","ERR",$E436))))</f>
        <v/>
      </c>
      <c r="N436" s="9" t="str">
        <f aca="false">IF($I436="","",IFERROR(VLOOKUP($I436,FREC_TABLA,2,FALSE()),""))</f>
        <v/>
      </c>
      <c r="O436" s="19" t="n">
        <f aca="false">IF(OR($M436="",$M436="ERR",$J436="",$K436="",$N436=""),0,IF($N436=0,IF(AND(OR(1=7,1=12),1&gt;=$K436,1&lt;=IF($L436="",12,$L436)),$J436,0),IF(AND(1&gt;=$K436,1&lt;=IF($L436="",12,$L436),MOD(1-$K436,$N436)=0),$J436,0)))</f>
        <v>0</v>
      </c>
      <c r="P436" s="19" t="n">
        <f aca="false">IF(OR($M436="",$M436="ERR",$J436="",$K436="",$N436=""),0,IF($N436=0,IF(AND(OR(2=7,2=12),2&gt;=$K436,2&lt;=IF($L436="",12,$L436)),$J436,0),IF(AND(2&gt;=$K436,2&lt;=IF($L436="",12,$L436),MOD(2-$K436,$N436)=0),$J436,0)))</f>
        <v>0</v>
      </c>
      <c r="Q436" s="19" t="n">
        <f aca="false">IF(OR($M436="",$M436="ERR",$J436="",$K436="",$N436=""),0,IF($N436=0,IF(AND(OR(3=7,3=12),3&gt;=$K436,3&lt;=IF($L436="",12,$L436)),$J436,0),IF(AND(3&gt;=$K436,3&lt;=IF($L436="",12,$L436),MOD(3-$K436,$N436)=0),$J436,0)))</f>
        <v>0</v>
      </c>
      <c r="R436" s="19" t="n">
        <f aca="false">IF(OR($M436="",$M436="ERR",$J436="",$K436="",$N436=""),0,IF($N436=0,IF(AND(OR(4=7,4=12),4&gt;=$K436,4&lt;=IF($L436="",12,$L436)),$J436,0),IF(AND(4&gt;=$K436,4&lt;=IF($L436="",12,$L436),MOD(4-$K436,$N436)=0),$J436,0)))</f>
        <v>0</v>
      </c>
      <c r="S436" s="19" t="n">
        <f aca="false">IF(OR($M436="",$M436="ERR",$J436="",$K436="",$N436=""),0,IF($N436=0,IF(AND(OR(5=7,5=12),5&gt;=$K436,5&lt;=IF($L436="",12,$L436)),$J436,0),IF(AND(5&gt;=$K436,5&lt;=IF($L436="",12,$L436),MOD(5-$K436,$N436)=0),$J436,0)))</f>
        <v>0</v>
      </c>
      <c r="T436" s="19" t="n">
        <f aca="false">IF(OR($M436="",$M436="ERR",$J436="",$K436="",$N436=""),0,IF($N436=0,IF(AND(OR(6=7,6=12),6&gt;=$K436,6&lt;=IF($L436="",12,$L436)),$J436,0),IF(AND(6&gt;=$K436,6&lt;=IF($L436="",12,$L436),MOD(6-$K436,$N436)=0),$J436,0)))</f>
        <v>0</v>
      </c>
      <c r="U436" s="19" t="n">
        <f aca="false">IF(OR($M436="",$M436="ERR",$J436="",$K436="",$N436=""),0,IF($N436=0,IF(AND(OR(7=7,7=12),7&gt;=$K436,7&lt;=IF($L436="",12,$L436)),$J436,0),IF(AND(7&gt;=$K436,7&lt;=IF($L436="",12,$L436),MOD(7-$K436,$N436)=0),$J436,0)))</f>
        <v>0</v>
      </c>
      <c r="V436" s="19" t="n">
        <f aca="false">IF(OR($M436="",$M436="ERR",$J436="",$K436="",$N436=""),0,IF($N436=0,IF(AND(OR(8=7,8=12),8&gt;=$K436,8&lt;=IF($L436="",12,$L436)),$J436,0),IF(AND(8&gt;=$K436,8&lt;=IF($L436="",12,$L436),MOD(8-$K436,$N436)=0),$J436,0)))</f>
        <v>0</v>
      </c>
      <c r="W436" s="19" t="n">
        <f aca="false">IF(OR($M436="",$M436="ERR",$J436="",$K436="",$N436=""),0,IF($N436=0,IF(AND(OR(9=7,9=12),9&gt;=$K436,9&lt;=IF($L436="",12,$L436)),$J436,0),IF(AND(9&gt;=$K436,9&lt;=IF($L436="",12,$L436),MOD(9-$K436,$N436)=0),$J436,0)))</f>
        <v>0</v>
      </c>
      <c r="X436" s="19" t="n">
        <f aca="false">IF(OR($M436="",$M436="ERR",$J436="",$K436="",$N436=""),0,IF($N436=0,IF(AND(OR(10=7,10=12),10&gt;=$K436,10&lt;=IF($L436="",12,$L436)),$J436,0),IF(AND(10&gt;=$K436,10&lt;=IF($L436="",12,$L436),MOD(10-$K436,$N436)=0),$J436,0)))</f>
        <v>0</v>
      </c>
      <c r="Y436" s="19" t="n">
        <f aca="false">IF(OR($M436="",$M436="ERR",$J436="",$K436="",$N436=""),0,IF($N436=0,IF(AND(OR(11=7,11=12),11&gt;=$K436,11&lt;=IF($L436="",12,$L436)),$J436,0),IF(AND(11&gt;=$K436,11&lt;=IF($L436="",12,$L436),MOD(11-$K436,$N436)=0),$J436,0)))</f>
        <v>0</v>
      </c>
      <c r="Z436" s="19" t="n">
        <f aca="false">IF(OR($M436="",$M436="ERR",$J436="",$K436="",$N436=""),0,IF($N436=0,IF(AND(OR(12=7,12=12),12&gt;=$K436,12&lt;=IF($L436="",12,$L436)),$J436,0),IF(AND(12&gt;=$K436,12&lt;=IF($L436="",12,$L436),MOD(12-$K436,$N436)=0),$J436,0)))</f>
        <v>0</v>
      </c>
      <c r="AA436" s="36" t="n">
        <f aca="false">SUM(O436:Z436)</f>
        <v>0</v>
      </c>
      <c r="AB436" s="15" t="str">
        <f aca="false">IF(AND($B436="",$D436="",$J436=""),"",IF($B436="","Falta código",IF(ISNA(MATCH($B436,LST_COD,0)),"Código no registrado en Trabajadores",IF($E436="","Concepto no está en el catálogo",IF($M436="ERR","Retención de otro empleador: Origen = Otro empleador",IF(OR($J436="",$K436=""),"Falta monto o mes",IF(OR($K436&lt;1,$K436&gt;12),"Mes inicio inválido",IF(AND($L436&lt;&gt;"",OR($L436&lt;$K436,$L436&gt;12)),"Mes fin inválido",IF($N436="","Falta frecuencia",IF(AND($G436&lt;&gt;"Otro empleador",SUMPRODUCT(($O436:$Z436&lt;&gt;0)*(((COLUMN($O436:$Z436)-14)&lt;INDEX(Trabajadores!$M$6:$M$105,MATCH($B436,LST_COD,0)))+((COLUMN($O436:$Z436)-14)&gt;INDEX(Trabajadores!$N$6:$N$105,MATCH($B436,LST_COD,0)))))&gt;0),"Aviso: hay meses fuera del periodo laboral","OK"))))))))))</f>
        <v/>
      </c>
    </row>
    <row r="437" customFormat="false" ht="15" hidden="false" customHeight="false" outlineLevel="0" collapsed="false">
      <c r="A437" s="23" t="n">
        <v>432</v>
      </c>
      <c r="B437" s="7"/>
      <c r="C437" s="35" t="str">
        <f aca="false">IF($B437="","",IFERROR(INDEX(Trabajadores!$D$6:$D$105,MATCH($B437,LST_COD,0)),"¿Código?"))</f>
        <v/>
      </c>
      <c r="D437" s="30"/>
      <c r="E437" s="9" t="str">
        <f aca="false">IF($D437="","",IFERROR(VLOOKUP($D437,CONC_TABLA,2,FALSE()),""))</f>
        <v/>
      </c>
      <c r="F437" s="9" t="str">
        <f aca="false">IF($D437="","",IFERROR(VLOOKUP($D437,CONC_TABLA,3,FALSE()),""))</f>
        <v/>
      </c>
      <c r="G437" s="30"/>
      <c r="H437" s="30"/>
      <c r="I437" s="30"/>
      <c r="J437" s="29"/>
      <c r="K437" s="28"/>
      <c r="L437" s="28"/>
      <c r="M437" s="9" t="str">
        <f aca="false">IF(OR($B437="",$E437=""),"",IF($E437="INA","INA",IF($G437="Otro empleador",IF($E437="RET","RETO",IF($E437="ORD","OTO","OTX")),IF($E437="RET","ERR",$E437))))</f>
        <v/>
      </c>
      <c r="N437" s="9" t="str">
        <f aca="false">IF($I437="","",IFERROR(VLOOKUP($I437,FREC_TABLA,2,FALSE()),""))</f>
        <v/>
      </c>
      <c r="O437" s="19" t="n">
        <f aca="false">IF(OR($M437="",$M437="ERR",$J437="",$K437="",$N437=""),0,IF($N437=0,IF(AND(OR(1=7,1=12),1&gt;=$K437,1&lt;=IF($L437="",12,$L437)),$J437,0),IF(AND(1&gt;=$K437,1&lt;=IF($L437="",12,$L437),MOD(1-$K437,$N437)=0),$J437,0)))</f>
        <v>0</v>
      </c>
      <c r="P437" s="19" t="n">
        <f aca="false">IF(OR($M437="",$M437="ERR",$J437="",$K437="",$N437=""),0,IF($N437=0,IF(AND(OR(2=7,2=12),2&gt;=$K437,2&lt;=IF($L437="",12,$L437)),$J437,0),IF(AND(2&gt;=$K437,2&lt;=IF($L437="",12,$L437),MOD(2-$K437,$N437)=0),$J437,0)))</f>
        <v>0</v>
      </c>
      <c r="Q437" s="19" t="n">
        <f aca="false">IF(OR($M437="",$M437="ERR",$J437="",$K437="",$N437=""),0,IF($N437=0,IF(AND(OR(3=7,3=12),3&gt;=$K437,3&lt;=IF($L437="",12,$L437)),$J437,0),IF(AND(3&gt;=$K437,3&lt;=IF($L437="",12,$L437),MOD(3-$K437,$N437)=0),$J437,0)))</f>
        <v>0</v>
      </c>
      <c r="R437" s="19" t="n">
        <f aca="false">IF(OR($M437="",$M437="ERR",$J437="",$K437="",$N437=""),0,IF($N437=0,IF(AND(OR(4=7,4=12),4&gt;=$K437,4&lt;=IF($L437="",12,$L437)),$J437,0),IF(AND(4&gt;=$K437,4&lt;=IF($L437="",12,$L437),MOD(4-$K437,$N437)=0),$J437,0)))</f>
        <v>0</v>
      </c>
      <c r="S437" s="19" t="n">
        <f aca="false">IF(OR($M437="",$M437="ERR",$J437="",$K437="",$N437=""),0,IF($N437=0,IF(AND(OR(5=7,5=12),5&gt;=$K437,5&lt;=IF($L437="",12,$L437)),$J437,0),IF(AND(5&gt;=$K437,5&lt;=IF($L437="",12,$L437),MOD(5-$K437,$N437)=0),$J437,0)))</f>
        <v>0</v>
      </c>
      <c r="T437" s="19" t="n">
        <f aca="false">IF(OR($M437="",$M437="ERR",$J437="",$K437="",$N437=""),0,IF($N437=0,IF(AND(OR(6=7,6=12),6&gt;=$K437,6&lt;=IF($L437="",12,$L437)),$J437,0),IF(AND(6&gt;=$K437,6&lt;=IF($L437="",12,$L437),MOD(6-$K437,$N437)=0),$J437,0)))</f>
        <v>0</v>
      </c>
      <c r="U437" s="19" t="n">
        <f aca="false">IF(OR($M437="",$M437="ERR",$J437="",$K437="",$N437=""),0,IF($N437=0,IF(AND(OR(7=7,7=12),7&gt;=$K437,7&lt;=IF($L437="",12,$L437)),$J437,0),IF(AND(7&gt;=$K437,7&lt;=IF($L437="",12,$L437),MOD(7-$K437,$N437)=0),$J437,0)))</f>
        <v>0</v>
      </c>
      <c r="V437" s="19" t="n">
        <f aca="false">IF(OR($M437="",$M437="ERR",$J437="",$K437="",$N437=""),0,IF($N437=0,IF(AND(OR(8=7,8=12),8&gt;=$K437,8&lt;=IF($L437="",12,$L437)),$J437,0),IF(AND(8&gt;=$K437,8&lt;=IF($L437="",12,$L437),MOD(8-$K437,$N437)=0),$J437,0)))</f>
        <v>0</v>
      </c>
      <c r="W437" s="19" t="n">
        <f aca="false">IF(OR($M437="",$M437="ERR",$J437="",$K437="",$N437=""),0,IF($N437=0,IF(AND(OR(9=7,9=12),9&gt;=$K437,9&lt;=IF($L437="",12,$L437)),$J437,0),IF(AND(9&gt;=$K437,9&lt;=IF($L437="",12,$L437),MOD(9-$K437,$N437)=0),$J437,0)))</f>
        <v>0</v>
      </c>
      <c r="X437" s="19" t="n">
        <f aca="false">IF(OR($M437="",$M437="ERR",$J437="",$K437="",$N437=""),0,IF($N437=0,IF(AND(OR(10=7,10=12),10&gt;=$K437,10&lt;=IF($L437="",12,$L437)),$J437,0),IF(AND(10&gt;=$K437,10&lt;=IF($L437="",12,$L437),MOD(10-$K437,$N437)=0),$J437,0)))</f>
        <v>0</v>
      </c>
      <c r="Y437" s="19" t="n">
        <f aca="false">IF(OR($M437="",$M437="ERR",$J437="",$K437="",$N437=""),0,IF($N437=0,IF(AND(OR(11=7,11=12),11&gt;=$K437,11&lt;=IF($L437="",12,$L437)),$J437,0),IF(AND(11&gt;=$K437,11&lt;=IF($L437="",12,$L437),MOD(11-$K437,$N437)=0),$J437,0)))</f>
        <v>0</v>
      </c>
      <c r="Z437" s="19" t="n">
        <f aca="false">IF(OR($M437="",$M437="ERR",$J437="",$K437="",$N437=""),0,IF($N437=0,IF(AND(OR(12=7,12=12),12&gt;=$K437,12&lt;=IF($L437="",12,$L437)),$J437,0),IF(AND(12&gt;=$K437,12&lt;=IF($L437="",12,$L437),MOD(12-$K437,$N437)=0),$J437,0)))</f>
        <v>0</v>
      </c>
      <c r="AA437" s="36" t="n">
        <f aca="false">SUM(O437:Z437)</f>
        <v>0</v>
      </c>
      <c r="AB437" s="15" t="str">
        <f aca="false">IF(AND($B437="",$D437="",$J437=""),"",IF($B437="","Falta código",IF(ISNA(MATCH($B437,LST_COD,0)),"Código no registrado en Trabajadores",IF($E437="","Concepto no está en el catálogo",IF($M437="ERR","Retención de otro empleador: Origen = Otro empleador",IF(OR($J437="",$K437=""),"Falta monto o mes",IF(OR($K437&lt;1,$K437&gt;12),"Mes inicio inválido",IF(AND($L437&lt;&gt;"",OR($L437&lt;$K437,$L437&gt;12)),"Mes fin inválido",IF($N437="","Falta frecuencia",IF(AND($G437&lt;&gt;"Otro empleador",SUMPRODUCT(($O437:$Z437&lt;&gt;0)*(((COLUMN($O437:$Z437)-14)&lt;INDEX(Trabajadores!$M$6:$M$105,MATCH($B437,LST_COD,0)))+((COLUMN($O437:$Z437)-14)&gt;INDEX(Trabajadores!$N$6:$N$105,MATCH($B437,LST_COD,0)))))&gt;0),"Aviso: hay meses fuera del periodo laboral","OK"))))))))))</f>
        <v/>
      </c>
    </row>
    <row r="438" customFormat="false" ht="15" hidden="false" customHeight="false" outlineLevel="0" collapsed="false">
      <c r="A438" s="23" t="n">
        <v>433</v>
      </c>
      <c r="B438" s="7"/>
      <c r="C438" s="35" t="str">
        <f aca="false">IF($B438="","",IFERROR(INDEX(Trabajadores!$D$6:$D$105,MATCH($B438,LST_COD,0)),"¿Código?"))</f>
        <v/>
      </c>
      <c r="D438" s="30"/>
      <c r="E438" s="9" t="str">
        <f aca="false">IF($D438="","",IFERROR(VLOOKUP($D438,CONC_TABLA,2,FALSE()),""))</f>
        <v/>
      </c>
      <c r="F438" s="9" t="str">
        <f aca="false">IF($D438="","",IFERROR(VLOOKUP($D438,CONC_TABLA,3,FALSE()),""))</f>
        <v/>
      </c>
      <c r="G438" s="30"/>
      <c r="H438" s="30"/>
      <c r="I438" s="30"/>
      <c r="J438" s="29"/>
      <c r="K438" s="28"/>
      <c r="L438" s="28"/>
      <c r="M438" s="9" t="str">
        <f aca="false">IF(OR($B438="",$E438=""),"",IF($E438="INA","INA",IF($G438="Otro empleador",IF($E438="RET","RETO",IF($E438="ORD","OTO","OTX")),IF($E438="RET","ERR",$E438))))</f>
        <v/>
      </c>
      <c r="N438" s="9" t="str">
        <f aca="false">IF($I438="","",IFERROR(VLOOKUP($I438,FREC_TABLA,2,FALSE()),""))</f>
        <v/>
      </c>
      <c r="O438" s="19" t="n">
        <f aca="false">IF(OR($M438="",$M438="ERR",$J438="",$K438="",$N438=""),0,IF($N438=0,IF(AND(OR(1=7,1=12),1&gt;=$K438,1&lt;=IF($L438="",12,$L438)),$J438,0),IF(AND(1&gt;=$K438,1&lt;=IF($L438="",12,$L438),MOD(1-$K438,$N438)=0),$J438,0)))</f>
        <v>0</v>
      </c>
      <c r="P438" s="19" t="n">
        <f aca="false">IF(OR($M438="",$M438="ERR",$J438="",$K438="",$N438=""),0,IF($N438=0,IF(AND(OR(2=7,2=12),2&gt;=$K438,2&lt;=IF($L438="",12,$L438)),$J438,0),IF(AND(2&gt;=$K438,2&lt;=IF($L438="",12,$L438),MOD(2-$K438,$N438)=0),$J438,0)))</f>
        <v>0</v>
      </c>
      <c r="Q438" s="19" t="n">
        <f aca="false">IF(OR($M438="",$M438="ERR",$J438="",$K438="",$N438=""),0,IF($N438=0,IF(AND(OR(3=7,3=12),3&gt;=$K438,3&lt;=IF($L438="",12,$L438)),$J438,0),IF(AND(3&gt;=$K438,3&lt;=IF($L438="",12,$L438),MOD(3-$K438,$N438)=0),$J438,0)))</f>
        <v>0</v>
      </c>
      <c r="R438" s="19" t="n">
        <f aca="false">IF(OR($M438="",$M438="ERR",$J438="",$K438="",$N438=""),0,IF($N438=0,IF(AND(OR(4=7,4=12),4&gt;=$K438,4&lt;=IF($L438="",12,$L438)),$J438,0),IF(AND(4&gt;=$K438,4&lt;=IF($L438="",12,$L438),MOD(4-$K438,$N438)=0),$J438,0)))</f>
        <v>0</v>
      </c>
      <c r="S438" s="19" t="n">
        <f aca="false">IF(OR($M438="",$M438="ERR",$J438="",$K438="",$N438=""),0,IF($N438=0,IF(AND(OR(5=7,5=12),5&gt;=$K438,5&lt;=IF($L438="",12,$L438)),$J438,0),IF(AND(5&gt;=$K438,5&lt;=IF($L438="",12,$L438),MOD(5-$K438,$N438)=0),$J438,0)))</f>
        <v>0</v>
      </c>
      <c r="T438" s="19" t="n">
        <f aca="false">IF(OR($M438="",$M438="ERR",$J438="",$K438="",$N438=""),0,IF($N438=0,IF(AND(OR(6=7,6=12),6&gt;=$K438,6&lt;=IF($L438="",12,$L438)),$J438,0),IF(AND(6&gt;=$K438,6&lt;=IF($L438="",12,$L438),MOD(6-$K438,$N438)=0),$J438,0)))</f>
        <v>0</v>
      </c>
      <c r="U438" s="19" t="n">
        <f aca="false">IF(OR($M438="",$M438="ERR",$J438="",$K438="",$N438=""),0,IF($N438=0,IF(AND(OR(7=7,7=12),7&gt;=$K438,7&lt;=IF($L438="",12,$L438)),$J438,0),IF(AND(7&gt;=$K438,7&lt;=IF($L438="",12,$L438),MOD(7-$K438,$N438)=0),$J438,0)))</f>
        <v>0</v>
      </c>
      <c r="V438" s="19" t="n">
        <f aca="false">IF(OR($M438="",$M438="ERR",$J438="",$K438="",$N438=""),0,IF($N438=0,IF(AND(OR(8=7,8=12),8&gt;=$K438,8&lt;=IF($L438="",12,$L438)),$J438,0),IF(AND(8&gt;=$K438,8&lt;=IF($L438="",12,$L438),MOD(8-$K438,$N438)=0),$J438,0)))</f>
        <v>0</v>
      </c>
      <c r="W438" s="19" t="n">
        <f aca="false">IF(OR($M438="",$M438="ERR",$J438="",$K438="",$N438=""),0,IF($N438=0,IF(AND(OR(9=7,9=12),9&gt;=$K438,9&lt;=IF($L438="",12,$L438)),$J438,0),IF(AND(9&gt;=$K438,9&lt;=IF($L438="",12,$L438),MOD(9-$K438,$N438)=0),$J438,0)))</f>
        <v>0</v>
      </c>
      <c r="X438" s="19" t="n">
        <f aca="false">IF(OR($M438="",$M438="ERR",$J438="",$K438="",$N438=""),0,IF($N438=0,IF(AND(OR(10=7,10=12),10&gt;=$K438,10&lt;=IF($L438="",12,$L438)),$J438,0),IF(AND(10&gt;=$K438,10&lt;=IF($L438="",12,$L438),MOD(10-$K438,$N438)=0),$J438,0)))</f>
        <v>0</v>
      </c>
      <c r="Y438" s="19" t="n">
        <f aca="false">IF(OR($M438="",$M438="ERR",$J438="",$K438="",$N438=""),0,IF($N438=0,IF(AND(OR(11=7,11=12),11&gt;=$K438,11&lt;=IF($L438="",12,$L438)),$J438,0),IF(AND(11&gt;=$K438,11&lt;=IF($L438="",12,$L438),MOD(11-$K438,$N438)=0),$J438,0)))</f>
        <v>0</v>
      </c>
      <c r="Z438" s="19" t="n">
        <f aca="false">IF(OR($M438="",$M438="ERR",$J438="",$K438="",$N438=""),0,IF($N438=0,IF(AND(OR(12=7,12=12),12&gt;=$K438,12&lt;=IF($L438="",12,$L438)),$J438,0),IF(AND(12&gt;=$K438,12&lt;=IF($L438="",12,$L438),MOD(12-$K438,$N438)=0),$J438,0)))</f>
        <v>0</v>
      </c>
      <c r="AA438" s="36" t="n">
        <f aca="false">SUM(O438:Z438)</f>
        <v>0</v>
      </c>
      <c r="AB438" s="15" t="str">
        <f aca="false">IF(AND($B438="",$D438="",$J438=""),"",IF($B438="","Falta código",IF(ISNA(MATCH($B438,LST_COD,0)),"Código no registrado en Trabajadores",IF($E438="","Concepto no está en el catálogo",IF($M438="ERR","Retención de otro empleador: Origen = Otro empleador",IF(OR($J438="",$K438=""),"Falta monto o mes",IF(OR($K438&lt;1,$K438&gt;12),"Mes inicio inválido",IF(AND($L438&lt;&gt;"",OR($L438&lt;$K438,$L438&gt;12)),"Mes fin inválido",IF($N438="","Falta frecuencia",IF(AND($G438&lt;&gt;"Otro empleador",SUMPRODUCT(($O438:$Z438&lt;&gt;0)*(((COLUMN($O438:$Z438)-14)&lt;INDEX(Trabajadores!$M$6:$M$105,MATCH($B438,LST_COD,0)))+((COLUMN($O438:$Z438)-14)&gt;INDEX(Trabajadores!$N$6:$N$105,MATCH($B438,LST_COD,0)))))&gt;0),"Aviso: hay meses fuera del periodo laboral","OK"))))))))))</f>
        <v/>
      </c>
    </row>
    <row r="439" customFormat="false" ht="15" hidden="false" customHeight="false" outlineLevel="0" collapsed="false">
      <c r="A439" s="23" t="n">
        <v>434</v>
      </c>
      <c r="B439" s="7"/>
      <c r="C439" s="35" t="str">
        <f aca="false">IF($B439="","",IFERROR(INDEX(Trabajadores!$D$6:$D$105,MATCH($B439,LST_COD,0)),"¿Código?"))</f>
        <v/>
      </c>
      <c r="D439" s="30"/>
      <c r="E439" s="9" t="str">
        <f aca="false">IF($D439="","",IFERROR(VLOOKUP($D439,CONC_TABLA,2,FALSE()),""))</f>
        <v/>
      </c>
      <c r="F439" s="9" t="str">
        <f aca="false">IF($D439="","",IFERROR(VLOOKUP($D439,CONC_TABLA,3,FALSE()),""))</f>
        <v/>
      </c>
      <c r="G439" s="30"/>
      <c r="H439" s="30"/>
      <c r="I439" s="30"/>
      <c r="J439" s="29"/>
      <c r="K439" s="28"/>
      <c r="L439" s="28"/>
      <c r="M439" s="9" t="str">
        <f aca="false">IF(OR($B439="",$E439=""),"",IF($E439="INA","INA",IF($G439="Otro empleador",IF($E439="RET","RETO",IF($E439="ORD","OTO","OTX")),IF($E439="RET","ERR",$E439))))</f>
        <v/>
      </c>
      <c r="N439" s="9" t="str">
        <f aca="false">IF($I439="","",IFERROR(VLOOKUP($I439,FREC_TABLA,2,FALSE()),""))</f>
        <v/>
      </c>
      <c r="O439" s="19" t="n">
        <f aca="false">IF(OR($M439="",$M439="ERR",$J439="",$K439="",$N439=""),0,IF($N439=0,IF(AND(OR(1=7,1=12),1&gt;=$K439,1&lt;=IF($L439="",12,$L439)),$J439,0),IF(AND(1&gt;=$K439,1&lt;=IF($L439="",12,$L439),MOD(1-$K439,$N439)=0),$J439,0)))</f>
        <v>0</v>
      </c>
      <c r="P439" s="19" t="n">
        <f aca="false">IF(OR($M439="",$M439="ERR",$J439="",$K439="",$N439=""),0,IF($N439=0,IF(AND(OR(2=7,2=12),2&gt;=$K439,2&lt;=IF($L439="",12,$L439)),$J439,0),IF(AND(2&gt;=$K439,2&lt;=IF($L439="",12,$L439),MOD(2-$K439,$N439)=0),$J439,0)))</f>
        <v>0</v>
      </c>
      <c r="Q439" s="19" t="n">
        <f aca="false">IF(OR($M439="",$M439="ERR",$J439="",$K439="",$N439=""),0,IF($N439=0,IF(AND(OR(3=7,3=12),3&gt;=$K439,3&lt;=IF($L439="",12,$L439)),$J439,0),IF(AND(3&gt;=$K439,3&lt;=IF($L439="",12,$L439),MOD(3-$K439,$N439)=0),$J439,0)))</f>
        <v>0</v>
      </c>
      <c r="R439" s="19" t="n">
        <f aca="false">IF(OR($M439="",$M439="ERR",$J439="",$K439="",$N439=""),0,IF($N439=0,IF(AND(OR(4=7,4=12),4&gt;=$K439,4&lt;=IF($L439="",12,$L439)),$J439,0),IF(AND(4&gt;=$K439,4&lt;=IF($L439="",12,$L439),MOD(4-$K439,$N439)=0),$J439,0)))</f>
        <v>0</v>
      </c>
      <c r="S439" s="19" t="n">
        <f aca="false">IF(OR($M439="",$M439="ERR",$J439="",$K439="",$N439=""),0,IF($N439=0,IF(AND(OR(5=7,5=12),5&gt;=$K439,5&lt;=IF($L439="",12,$L439)),$J439,0),IF(AND(5&gt;=$K439,5&lt;=IF($L439="",12,$L439),MOD(5-$K439,$N439)=0),$J439,0)))</f>
        <v>0</v>
      </c>
      <c r="T439" s="19" t="n">
        <f aca="false">IF(OR($M439="",$M439="ERR",$J439="",$K439="",$N439=""),0,IF($N439=0,IF(AND(OR(6=7,6=12),6&gt;=$K439,6&lt;=IF($L439="",12,$L439)),$J439,0),IF(AND(6&gt;=$K439,6&lt;=IF($L439="",12,$L439),MOD(6-$K439,$N439)=0),$J439,0)))</f>
        <v>0</v>
      </c>
      <c r="U439" s="19" t="n">
        <f aca="false">IF(OR($M439="",$M439="ERR",$J439="",$K439="",$N439=""),0,IF($N439=0,IF(AND(OR(7=7,7=12),7&gt;=$K439,7&lt;=IF($L439="",12,$L439)),$J439,0),IF(AND(7&gt;=$K439,7&lt;=IF($L439="",12,$L439),MOD(7-$K439,$N439)=0),$J439,0)))</f>
        <v>0</v>
      </c>
      <c r="V439" s="19" t="n">
        <f aca="false">IF(OR($M439="",$M439="ERR",$J439="",$K439="",$N439=""),0,IF($N439=0,IF(AND(OR(8=7,8=12),8&gt;=$K439,8&lt;=IF($L439="",12,$L439)),$J439,0),IF(AND(8&gt;=$K439,8&lt;=IF($L439="",12,$L439),MOD(8-$K439,$N439)=0),$J439,0)))</f>
        <v>0</v>
      </c>
      <c r="W439" s="19" t="n">
        <f aca="false">IF(OR($M439="",$M439="ERR",$J439="",$K439="",$N439=""),0,IF($N439=0,IF(AND(OR(9=7,9=12),9&gt;=$K439,9&lt;=IF($L439="",12,$L439)),$J439,0),IF(AND(9&gt;=$K439,9&lt;=IF($L439="",12,$L439),MOD(9-$K439,$N439)=0),$J439,0)))</f>
        <v>0</v>
      </c>
      <c r="X439" s="19" t="n">
        <f aca="false">IF(OR($M439="",$M439="ERR",$J439="",$K439="",$N439=""),0,IF($N439=0,IF(AND(OR(10=7,10=12),10&gt;=$K439,10&lt;=IF($L439="",12,$L439)),$J439,0),IF(AND(10&gt;=$K439,10&lt;=IF($L439="",12,$L439),MOD(10-$K439,$N439)=0),$J439,0)))</f>
        <v>0</v>
      </c>
      <c r="Y439" s="19" t="n">
        <f aca="false">IF(OR($M439="",$M439="ERR",$J439="",$K439="",$N439=""),0,IF($N439=0,IF(AND(OR(11=7,11=12),11&gt;=$K439,11&lt;=IF($L439="",12,$L439)),$J439,0),IF(AND(11&gt;=$K439,11&lt;=IF($L439="",12,$L439),MOD(11-$K439,$N439)=0),$J439,0)))</f>
        <v>0</v>
      </c>
      <c r="Z439" s="19" t="n">
        <f aca="false">IF(OR($M439="",$M439="ERR",$J439="",$K439="",$N439=""),0,IF($N439=0,IF(AND(OR(12=7,12=12),12&gt;=$K439,12&lt;=IF($L439="",12,$L439)),$J439,0),IF(AND(12&gt;=$K439,12&lt;=IF($L439="",12,$L439),MOD(12-$K439,$N439)=0),$J439,0)))</f>
        <v>0</v>
      </c>
      <c r="AA439" s="36" t="n">
        <f aca="false">SUM(O439:Z439)</f>
        <v>0</v>
      </c>
      <c r="AB439" s="15" t="str">
        <f aca="false">IF(AND($B439="",$D439="",$J439=""),"",IF($B439="","Falta código",IF(ISNA(MATCH($B439,LST_COD,0)),"Código no registrado en Trabajadores",IF($E439="","Concepto no está en el catálogo",IF($M439="ERR","Retención de otro empleador: Origen = Otro empleador",IF(OR($J439="",$K439=""),"Falta monto o mes",IF(OR($K439&lt;1,$K439&gt;12),"Mes inicio inválido",IF(AND($L439&lt;&gt;"",OR($L439&lt;$K439,$L439&gt;12)),"Mes fin inválido",IF($N439="","Falta frecuencia",IF(AND($G439&lt;&gt;"Otro empleador",SUMPRODUCT(($O439:$Z439&lt;&gt;0)*(((COLUMN($O439:$Z439)-14)&lt;INDEX(Trabajadores!$M$6:$M$105,MATCH($B439,LST_COD,0)))+((COLUMN($O439:$Z439)-14)&gt;INDEX(Trabajadores!$N$6:$N$105,MATCH($B439,LST_COD,0)))))&gt;0),"Aviso: hay meses fuera del periodo laboral","OK"))))))))))</f>
        <v/>
      </c>
    </row>
    <row r="440" customFormat="false" ht="15" hidden="false" customHeight="false" outlineLevel="0" collapsed="false">
      <c r="A440" s="23" t="n">
        <v>435</v>
      </c>
      <c r="B440" s="7"/>
      <c r="C440" s="35" t="str">
        <f aca="false">IF($B440="","",IFERROR(INDEX(Trabajadores!$D$6:$D$105,MATCH($B440,LST_COD,0)),"¿Código?"))</f>
        <v/>
      </c>
      <c r="D440" s="30"/>
      <c r="E440" s="9" t="str">
        <f aca="false">IF($D440="","",IFERROR(VLOOKUP($D440,CONC_TABLA,2,FALSE()),""))</f>
        <v/>
      </c>
      <c r="F440" s="9" t="str">
        <f aca="false">IF($D440="","",IFERROR(VLOOKUP($D440,CONC_TABLA,3,FALSE()),""))</f>
        <v/>
      </c>
      <c r="G440" s="30"/>
      <c r="H440" s="30"/>
      <c r="I440" s="30"/>
      <c r="J440" s="29"/>
      <c r="K440" s="28"/>
      <c r="L440" s="28"/>
      <c r="M440" s="9" t="str">
        <f aca="false">IF(OR($B440="",$E440=""),"",IF($E440="INA","INA",IF($G440="Otro empleador",IF($E440="RET","RETO",IF($E440="ORD","OTO","OTX")),IF($E440="RET","ERR",$E440))))</f>
        <v/>
      </c>
      <c r="N440" s="9" t="str">
        <f aca="false">IF($I440="","",IFERROR(VLOOKUP($I440,FREC_TABLA,2,FALSE()),""))</f>
        <v/>
      </c>
      <c r="O440" s="19" t="n">
        <f aca="false">IF(OR($M440="",$M440="ERR",$J440="",$K440="",$N440=""),0,IF($N440=0,IF(AND(OR(1=7,1=12),1&gt;=$K440,1&lt;=IF($L440="",12,$L440)),$J440,0),IF(AND(1&gt;=$K440,1&lt;=IF($L440="",12,$L440),MOD(1-$K440,$N440)=0),$J440,0)))</f>
        <v>0</v>
      </c>
      <c r="P440" s="19" t="n">
        <f aca="false">IF(OR($M440="",$M440="ERR",$J440="",$K440="",$N440=""),0,IF($N440=0,IF(AND(OR(2=7,2=12),2&gt;=$K440,2&lt;=IF($L440="",12,$L440)),$J440,0),IF(AND(2&gt;=$K440,2&lt;=IF($L440="",12,$L440),MOD(2-$K440,$N440)=0),$J440,0)))</f>
        <v>0</v>
      </c>
      <c r="Q440" s="19" t="n">
        <f aca="false">IF(OR($M440="",$M440="ERR",$J440="",$K440="",$N440=""),0,IF($N440=0,IF(AND(OR(3=7,3=12),3&gt;=$K440,3&lt;=IF($L440="",12,$L440)),$J440,0),IF(AND(3&gt;=$K440,3&lt;=IF($L440="",12,$L440),MOD(3-$K440,$N440)=0),$J440,0)))</f>
        <v>0</v>
      </c>
      <c r="R440" s="19" t="n">
        <f aca="false">IF(OR($M440="",$M440="ERR",$J440="",$K440="",$N440=""),0,IF($N440=0,IF(AND(OR(4=7,4=12),4&gt;=$K440,4&lt;=IF($L440="",12,$L440)),$J440,0),IF(AND(4&gt;=$K440,4&lt;=IF($L440="",12,$L440),MOD(4-$K440,$N440)=0),$J440,0)))</f>
        <v>0</v>
      </c>
      <c r="S440" s="19" t="n">
        <f aca="false">IF(OR($M440="",$M440="ERR",$J440="",$K440="",$N440=""),0,IF($N440=0,IF(AND(OR(5=7,5=12),5&gt;=$K440,5&lt;=IF($L440="",12,$L440)),$J440,0),IF(AND(5&gt;=$K440,5&lt;=IF($L440="",12,$L440),MOD(5-$K440,$N440)=0),$J440,0)))</f>
        <v>0</v>
      </c>
      <c r="T440" s="19" t="n">
        <f aca="false">IF(OR($M440="",$M440="ERR",$J440="",$K440="",$N440=""),0,IF($N440=0,IF(AND(OR(6=7,6=12),6&gt;=$K440,6&lt;=IF($L440="",12,$L440)),$J440,0),IF(AND(6&gt;=$K440,6&lt;=IF($L440="",12,$L440),MOD(6-$K440,$N440)=0),$J440,0)))</f>
        <v>0</v>
      </c>
      <c r="U440" s="19" t="n">
        <f aca="false">IF(OR($M440="",$M440="ERR",$J440="",$K440="",$N440=""),0,IF($N440=0,IF(AND(OR(7=7,7=12),7&gt;=$K440,7&lt;=IF($L440="",12,$L440)),$J440,0),IF(AND(7&gt;=$K440,7&lt;=IF($L440="",12,$L440),MOD(7-$K440,$N440)=0),$J440,0)))</f>
        <v>0</v>
      </c>
      <c r="V440" s="19" t="n">
        <f aca="false">IF(OR($M440="",$M440="ERR",$J440="",$K440="",$N440=""),0,IF($N440=0,IF(AND(OR(8=7,8=12),8&gt;=$K440,8&lt;=IF($L440="",12,$L440)),$J440,0),IF(AND(8&gt;=$K440,8&lt;=IF($L440="",12,$L440),MOD(8-$K440,$N440)=0),$J440,0)))</f>
        <v>0</v>
      </c>
      <c r="W440" s="19" t="n">
        <f aca="false">IF(OR($M440="",$M440="ERR",$J440="",$K440="",$N440=""),0,IF($N440=0,IF(AND(OR(9=7,9=12),9&gt;=$K440,9&lt;=IF($L440="",12,$L440)),$J440,0),IF(AND(9&gt;=$K440,9&lt;=IF($L440="",12,$L440),MOD(9-$K440,$N440)=0),$J440,0)))</f>
        <v>0</v>
      </c>
      <c r="X440" s="19" t="n">
        <f aca="false">IF(OR($M440="",$M440="ERR",$J440="",$K440="",$N440=""),0,IF($N440=0,IF(AND(OR(10=7,10=12),10&gt;=$K440,10&lt;=IF($L440="",12,$L440)),$J440,0),IF(AND(10&gt;=$K440,10&lt;=IF($L440="",12,$L440),MOD(10-$K440,$N440)=0),$J440,0)))</f>
        <v>0</v>
      </c>
      <c r="Y440" s="19" t="n">
        <f aca="false">IF(OR($M440="",$M440="ERR",$J440="",$K440="",$N440=""),0,IF($N440=0,IF(AND(OR(11=7,11=12),11&gt;=$K440,11&lt;=IF($L440="",12,$L440)),$J440,0),IF(AND(11&gt;=$K440,11&lt;=IF($L440="",12,$L440),MOD(11-$K440,$N440)=0),$J440,0)))</f>
        <v>0</v>
      </c>
      <c r="Z440" s="19" t="n">
        <f aca="false">IF(OR($M440="",$M440="ERR",$J440="",$K440="",$N440=""),0,IF($N440=0,IF(AND(OR(12=7,12=12),12&gt;=$K440,12&lt;=IF($L440="",12,$L440)),$J440,0),IF(AND(12&gt;=$K440,12&lt;=IF($L440="",12,$L440),MOD(12-$K440,$N440)=0),$J440,0)))</f>
        <v>0</v>
      </c>
      <c r="AA440" s="36" t="n">
        <f aca="false">SUM(O440:Z440)</f>
        <v>0</v>
      </c>
      <c r="AB440" s="15" t="str">
        <f aca="false">IF(AND($B440="",$D440="",$J440=""),"",IF($B440="","Falta código",IF(ISNA(MATCH($B440,LST_COD,0)),"Código no registrado en Trabajadores",IF($E440="","Concepto no está en el catálogo",IF($M440="ERR","Retención de otro empleador: Origen = Otro empleador",IF(OR($J440="",$K440=""),"Falta monto o mes",IF(OR($K440&lt;1,$K440&gt;12),"Mes inicio inválido",IF(AND($L440&lt;&gt;"",OR($L440&lt;$K440,$L440&gt;12)),"Mes fin inválido",IF($N440="","Falta frecuencia",IF(AND($G440&lt;&gt;"Otro empleador",SUMPRODUCT(($O440:$Z440&lt;&gt;0)*(((COLUMN($O440:$Z440)-14)&lt;INDEX(Trabajadores!$M$6:$M$105,MATCH($B440,LST_COD,0)))+((COLUMN($O440:$Z440)-14)&gt;INDEX(Trabajadores!$N$6:$N$105,MATCH($B440,LST_COD,0)))))&gt;0),"Aviso: hay meses fuera del periodo laboral","OK"))))))))))</f>
        <v/>
      </c>
    </row>
    <row r="441" customFormat="false" ht="15" hidden="false" customHeight="false" outlineLevel="0" collapsed="false">
      <c r="A441" s="23" t="n">
        <v>436</v>
      </c>
      <c r="B441" s="7"/>
      <c r="C441" s="35" t="str">
        <f aca="false">IF($B441="","",IFERROR(INDEX(Trabajadores!$D$6:$D$105,MATCH($B441,LST_COD,0)),"¿Código?"))</f>
        <v/>
      </c>
      <c r="D441" s="30"/>
      <c r="E441" s="9" t="str">
        <f aca="false">IF($D441="","",IFERROR(VLOOKUP($D441,CONC_TABLA,2,FALSE()),""))</f>
        <v/>
      </c>
      <c r="F441" s="9" t="str">
        <f aca="false">IF($D441="","",IFERROR(VLOOKUP($D441,CONC_TABLA,3,FALSE()),""))</f>
        <v/>
      </c>
      <c r="G441" s="30"/>
      <c r="H441" s="30"/>
      <c r="I441" s="30"/>
      <c r="J441" s="29"/>
      <c r="K441" s="28"/>
      <c r="L441" s="28"/>
      <c r="M441" s="9" t="str">
        <f aca="false">IF(OR($B441="",$E441=""),"",IF($E441="INA","INA",IF($G441="Otro empleador",IF($E441="RET","RETO",IF($E441="ORD","OTO","OTX")),IF($E441="RET","ERR",$E441))))</f>
        <v/>
      </c>
      <c r="N441" s="9" t="str">
        <f aca="false">IF($I441="","",IFERROR(VLOOKUP($I441,FREC_TABLA,2,FALSE()),""))</f>
        <v/>
      </c>
      <c r="O441" s="19" t="n">
        <f aca="false">IF(OR($M441="",$M441="ERR",$J441="",$K441="",$N441=""),0,IF($N441=0,IF(AND(OR(1=7,1=12),1&gt;=$K441,1&lt;=IF($L441="",12,$L441)),$J441,0),IF(AND(1&gt;=$K441,1&lt;=IF($L441="",12,$L441),MOD(1-$K441,$N441)=0),$J441,0)))</f>
        <v>0</v>
      </c>
      <c r="P441" s="19" t="n">
        <f aca="false">IF(OR($M441="",$M441="ERR",$J441="",$K441="",$N441=""),0,IF($N441=0,IF(AND(OR(2=7,2=12),2&gt;=$K441,2&lt;=IF($L441="",12,$L441)),$J441,0),IF(AND(2&gt;=$K441,2&lt;=IF($L441="",12,$L441),MOD(2-$K441,$N441)=0),$J441,0)))</f>
        <v>0</v>
      </c>
      <c r="Q441" s="19" t="n">
        <f aca="false">IF(OR($M441="",$M441="ERR",$J441="",$K441="",$N441=""),0,IF($N441=0,IF(AND(OR(3=7,3=12),3&gt;=$K441,3&lt;=IF($L441="",12,$L441)),$J441,0),IF(AND(3&gt;=$K441,3&lt;=IF($L441="",12,$L441),MOD(3-$K441,$N441)=0),$J441,0)))</f>
        <v>0</v>
      </c>
      <c r="R441" s="19" t="n">
        <f aca="false">IF(OR($M441="",$M441="ERR",$J441="",$K441="",$N441=""),0,IF($N441=0,IF(AND(OR(4=7,4=12),4&gt;=$K441,4&lt;=IF($L441="",12,$L441)),$J441,0),IF(AND(4&gt;=$K441,4&lt;=IF($L441="",12,$L441),MOD(4-$K441,$N441)=0),$J441,0)))</f>
        <v>0</v>
      </c>
      <c r="S441" s="19" t="n">
        <f aca="false">IF(OR($M441="",$M441="ERR",$J441="",$K441="",$N441=""),0,IF($N441=0,IF(AND(OR(5=7,5=12),5&gt;=$K441,5&lt;=IF($L441="",12,$L441)),$J441,0),IF(AND(5&gt;=$K441,5&lt;=IF($L441="",12,$L441),MOD(5-$K441,$N441)=0),$J441,0)))</f>
        <v>0</v>
      </c>
      <c r="T441" s="19" t="n">
        <f aca="false">IF(OR($M441="",$M441="ERR",$J441="",$K441="",$N441=""),0,IF($N441=0,IF(AND(OR(6=7,6=12),6&gt;=$K441,6&lt;=IF($L441="",12,$L441)),$J441,0),IF(AND(6&gt;=$K441,6&lt;=IF($L441="",12,$L441),MOD(6-$K441,$N441)=0),$J441,0)))</f>
        <v>0</v>
      </c>
      <c r="U441" s="19" t="n">
        <f aca="false">IF(OR($M441="",$M441="ERR",$J441="",$K441="",$N441=""),0,IF($N441=0,IF(AND(OR(7=7,7=12),7&gt;=$K441,7&lt;=IF($L441="",12,$L441)),$J441,0),IF(AND(7&gt;=$K441,7&lt;=IF($L441="",12,$L441),MOD(7-$K441,$N441)=0),$J441,0)))</f>
        <v>0</v>
      </c>
      <c r="V441" s="19" t="n">
        <f aca="false">IF(OR($M441="",$M441="ERR",$J441="",$K441="",$N441=""),0,IF($N441=0,IF(AND(OR(8=7,8=12),8&gt;=$K441,8&lt;=IF($L441="",12,$L441)),$J441,0),IF(AND(8&gt;=$K441,8&lt;=IF($L441="",12,$L441),MOD(8-$K441,$N441)=0),$J441,0)))</f>
        <v>0</v>
      </c>
      <c r="W441" s="19" t="n">
        <f aca="false">IF(OR($M441="",$M441="ERR",$J441="",$K441="",$N441=""),0,IF($N441=0,IF(AND(OR(9=7,9=12),9&gt;=$K441,9&lt;=IF($L441="",12,$L441)),$J441,0),IF(AND(9&gt;=$K441,9&lt;=IF($L441="",12,$L441),MOD(9-$K441,$N441)=0),$J441,0)))</f>
        <v>0</v>
      </c>
      <c r="X441" s="19" t="n">
        <f aca="false">IF(OR($M441="",$M441="ERR",$J441="",$K441="",$N441=""),0,IF($N441=0,IF(AND(OR(10=7,10=12),10&gt;=$K441,10&lt;=IF($L441="",12,$L441)),$J441,0),IF(AND(10&gt;=$K441,10&lt;=IF($L441="",12,$L441),MOD(10-$K441,$N441)=0),$J441,0)))</f>
        <v>0</v>
      </c>
      <c r="Y441" s="19" t="n">
        <f aca="false">IF(OR($M441="",$M441="ERR",$J441="",$K441="",$N441=""),0,IF($N441=0,IF(AND(OR(11=7,11=12),11&gt;=$K441,11&lt;=IF($L441="",12,$L441)),$J441,0),IF(AND(11&gt;=$K441,11&lt;=IF($L441="",12,$L441),MOD(11-$K441,$N441)=0),$J441,0)))</f>
        <v>0</v>
      </c>
      <c r="Z441" s="19" t="n">
        <f aca="false">IF(OR($M441="",$M441="ERR",$J441="",$K441="",$N441=""),0,IF($N441=0,IF(AND(OR(12=7,12=12),12&gt;=$K441,12&lt;=IF($L441="",12,$L441)),$J441,0),IF(AND(12&gt;=$K441,12&lt;=IF($L441="",12,$L441),MOD(12-$K441,$N441)=0),$J441,0)))</f>
        <v>0</v>
      </c>
      <c r="AA441" s="36" t="n">
        <f aca="false">SUM(O441:Z441)</f>
        <v>0</v>
      </c>
      <c r="AB441" s="15" t="str">
        <f aca="false">IF(AND($B441="",$D441="",$J441=""),"",IF($B441="","Falta código",IF(ISNA(MATCH($B441,LST_COD,0)),"Código no registrado en Trabajadores",IF($E441="","Concepto no está en el catálogo",IF($M441="ERR","Retención de otro empleador: Origen = Otro empleador",IF(OR($J441="",$K441=""),"Falta monto o mes",IF(OR($K441&lt;1,$K441&gt;12),"Mes inicio inválido",IF(AND($L441&lt;&gt;"",OR($L441&lt;$K441,$L441&gt;12)),"Mes fin inválido",IF($N441="","Falta frecuencia",IF(AND($G441&lt;&gt;"Otro empleador",SUMPRODUCT(($O441:$Z441&lt;&gt;0)*(((COLUMN($O441:$Z441)-14)&lt;INDEX(Trabajadores!$M$6:$M$105,MATCH($B441,LST_COD,0)))+((COLUMN($O441:$Z441)-14)&gt;INDEX(Trabajadores!$N$6:$N$105,MATCH($B441,LST_COD,0)))))&gt;0),"Aviso: hay meses fuera del periodo laboral","OK"))))))))))</f>
        <v/>
      </c>
    </row>
    <row r="442" customFormat="false" ht="15" hidden="false" customHeight="false" outlineLevel="0" collapsed="false">
      <c r="A442" s="23" t="n">
        <v>437</v>
      </c>
      <c r="B442" s="7"/>
      <c r="C442" s="35" t="str">
        <f aca="false">IF($B442="","",IFERROR(INDEX(Trabajadores!$D$6:$D$105,MATCH($B442,LST_COD,0)),"¿Código?"))</f>
        <v/>
      </c>
      <c r="D442" s="30"/>
      <c r="E442" s="9" t="str">
        <f aca="false">IF($D442="","",IFERROR(VLOOKUP($D442,CONC_TABLA,2,FALSE()),""))</f>
        <v/>
      </c>
      <c r="F442" s="9" t="str">
        <f aca="false">IF($D442="","",IFERROR(VLOOKUP($D442,CONC_TABLA,3,FALSE()),""))</f>
        <v/>
      </c>
      <c r="G442" s="30"/>
      <c r="H442" s="30"/>
      <c r="I442" s="30"/>
      <c r="J442" s="29"/>
      <c r="K442" s="28"/>
      <c r="L442" s="28"/>
      <c r="M442" s="9" t="str">
        <f aca="false">IF(OR($B442="",$E442=""),"",IF($E442="INA","INA",IF($G442="Otro empleador",IF($E442="RET","RETO",IF($E442="ORD","OTO","OTX")),IF($E442="RET","ERR",$E442))))</f>
        <v/>
      </c>
      <c r="N442" s="9" t="str">
        <f aca="false">IF($I442="","",IFERROR(VLOOKUP($I442,FREC_TABLA,2,FALSE()),""))</f>
        <v/>
      </c>
      <c r="O442" s="19" t="n">
        <f aca="false">IF(OR($M442="",$M442="ERR",$J442="",$K442="",$N442=""),0,IF($N442=0,IF(AND(OR(1=7,1=12),1&gt;=$K442,1&lt;=IF($L442="",12,$L442)),$J442,0),IF(AND(1&gt;=$K442,1&lt;=IF($L442="",12,$L442),MOD(1-$K442,$N442)=0),$J442,0)))</f>
        <v>0</v>
      </c>
      <c r="P442" s="19" t="n">
        <f aca="false">IF(OR($M442="",$M442="ERR",$J442="",$K442="",$N442=""),0,IF($N442=0,IF(AND(OR(2=7,2=12),2&gt;=$K442,2&lt;=IF($L442="",12,$L442)),$J442,0),IF(AND(2&gt;=$K442,2&lt;=IF($L442="",12,$L442),MOD(2-$K442,$N442)=0),$J442,0)))</f>
        <v>0</v>
      </c>
      <c r="Q442" s="19" t="n">
        <f aca="false">IF(OR($M442="",$M442="ERR",$J442="",$K442="",$N442=""),0,IF($N442=0,IF(AND(OR(3=7,3=12),3&gt;=$K442,3&lt;=IF($L442="",12,$L442)),$J442,0),IF(AND(3&gt;=$K442,3&lt;=IF($L442="",12,$L442),MOD(3-$K442,$N442)=0),$J442,0)))</f>
        <v>0</v>
      </c>
      <c r="R442" s="19" t="n">
        <f aca="false">IF(OR($M442="",$M442="ERR",$J442="",$K442="",$N442=""),0,IF($N442=0,IF(AND(OR(4=7,4=12),4&gt;=$K442,4&lt;=IF($L442="",12,$L442)),$J442,0),IF(AND(4&gt;=$K442,4&lt;=IF($L442="",12,$L442),MOD(4-$K442,$N442)=0),$J442,0)))</f>
        <v>0</v>
      </c>
      <c r="S442" s="19" t="n">
        <f aca="false">IF(OR($M442="",$M442="ERR",$J442="",$K442="",$N442=""),0,IF($N442=0,IF(AND(OR(5=7,5=12),5&gt;=$K442,5&lt;=IF($L442="",12,$L442)),$J442,0),IF(AND(5&gt;=$K442,5&lt;=IF($L442="",12,$L442),MOD(5-$K442,$N442)=0),$J442,0)))</f>
        <v>0</v>
      </c>
      <c r="T442" s="19" t="n">
        <f aca="false">IF(OR($M442="",$M442="ERR",$J442="",$K442="",$N442=""),0,IF($N442=0,IF(AND(OR(6=7,6=12),6&gt;=$K442,6&lt;=IF($L442="",12,$L442)),$J442,0),IF(AND(6&gt;=$K442,6&lt;=IF($L442="",12,$L442),MOD(6-$K442,$N442)=0),$J442,0)))</f>
        <v>0</v>
      </c>
      <c r="U442" s="19" t="n">
        <f aca="false">IF(OR($M442="",$M442="ERR",$J442="",$K442="",$N442=""),0,IF($N442=0,IF(AND(OR(7=7,7=12),7&gt;=$K442,7&lt;=IF($L442="",12,$L442)),$J442,0),IF(AND(7&gt;=$K442,7&lt;=IF($L442="",12,$L442),MOD(7-$K442,$N442)=0),$J442,0)))</f>
        <v>0</v>
      </c>
      <c r="V442" s="19" t="n">
        <f aca="false">IF(OR($M442="",$M442="ERR",$J442="",$K442="",$N442=""),0,IF($N442=0,IF(AND(OR(8=7,8=12),8&gt;=$K442,8&lt;=IF($L442="",12,$L442)),$J442,0),IF(AND(8&gt;=$K442,8&lt;=IF($L442="",12,$L442),MOD(8-$K442,$N442)=0),$J442,0)))</f>
        <v>0</v>
      </c>
      <c r="W442" s="19" t="n">
        <f aca="false">IF(OR($M442="",$M442="ERR",$J442="",$K442="",$N442=""),0,IF($N442=0,IF(AND(OR(9=7,9=12),9&gt;=$K442,9&lt;=IF($L442="",12,$L442)),$J442,0),IF(AND(9&gt;=$K442,9&lt;=IF($L442="",12,$L442),MOD(9-$K442,$N442)=0),$J442,0)))</f>
        <v>0</v>
      </c>
      <c r="X442" s="19" t="n">
        <f aca="false">IF(OR($M442="",$M442="ERR",$J442="",$K442="",$N442=""),0,IF($N442=0,IF(AND(OR(10=7,10=12),10&gt;=$K442,10&lt;=IF($L442="",12,$L442)),$J442,0),IF(AND(10&gt;=$K442,10&lt;=IF($L442="",12,$L442),MOD(10-$K442,$N442)=0),$J442,0)))</f>
        <v>0</v>
      </c>
      <c r="Y442" s="19" t="n">
        <f aca="false">IF(OR($M442="",$M442="ERR",$J442="",$K442="",$N442=""),0,IF($N442=0,IF(AND(OR(11=7,11=12),11&gt;=$K442,11&lt;=IF($L442="",12,$L442)),$J442,0),IF(AND(11&gt;=$K442,11&lt;=IF($L442="",12,$L442),MOD(11-$K442,$N442)=0),$J442,0)))</f>
        <v>0</v>
      </c>
      <c r="Z442" s="19" t="n">
        <f aca="false">IF(OR($M442="",$M442="ERR",$J442="",$K442="",$N442=""),0,IF($N442=0,IF(AND(OR(12=7,12=12),12&gt;=$K442,12&lt;=IF($L442="",12,$L442)),$J442,0),IF(AND(12&gt;=$K442,12&lt;=IF($L442="",12,$L442),MOD(12-$K442,$N442)=0),$J442,0)))</f>
        <v>0</v>
      </c>
      <c r="AA442" s="36" t="n">
        <f aca="false">SUM(O442:Z442)</f>
        <v>0</v>
      </c>
      <c r="AB442" s="15" t="str">
        <f aca="false">IF(AND($B442="",$D442="",$J442=""),"",IF($B442="","Falta código",IF(ISNA(MATCH($B442,LST_COD,0)),"Código no registrado en Trabajadores",IF($E442="","Concepto no está en el catálogo",IF($M442="ERR","Retención de otro empleador: Origen = Otro empleador",IF(OR($J442="",$K442=""),"Falta monto o mes",IF(OR($K442&lt;1,$K442&gt;12),"Mes inicio inválido",IF(AND($L442&lt;&gt;"",OR($L442&lt;$K442,$L442&gt;12)),"Mes fin inválido",IF($N442="","Falta frecuencia",IF(AND($G442&lt;&gt;"Otro empleador",SUMPRODUCT(($O442:$Z442&lt;&gt;0)*(((COLUMN($O442:$Z442)-14)&lt;INDEX(Trabajadores!$M$6:$M$105,MATCH($B442,LST_COD,0)))+((COLUMN($O442:$Z442)-14)&gt;INDEX(Trabajadores!$N$6:$N$105,MATCH($B442,LST_COD,0)))))&gt;0),"Aviso: hay meses fuera del periodo laboral","OK"))))))))))</f>
        <v/>
      </c>
    </row>
    <row r="443" customFormat="false" ht="15" hidden="false" customHeight="false" outlineLevel="0" collapsed="false">
      <c r="A443" s="23" t="n">
        <v>438</v>
      </c>
      <c r="B443" s="7"/>
      <c r="C443" s="35" t="str">
        <f aca="false">IF($B443="","",IFERROR(INDEX(Trabajadores!$D$6:$D$105,MATCH($B443,LST_COD,0)),"¿Código?"))</f>
        <v/>
      </c>
      <c r="D443" s="30"/>
      <c r="E443" s="9" t="str">
        <f aca="false">IF($D443="","",IFERROR(VLOOKUP($D443,CONC_TABLA,2,FALSE()),""))</f>
        <v/>
      </c>
      <c r="F443" s="9" t="str">
        <f aca="false">IF($D443="","",IFERROR(VLOOKUP($D443,CONC_TABLA,3,FALSE()),""))</f>
        <v/>
      </c>
      <c r="G443" s="30"/>
      <c r="H443" s="30"/>
      <c r="I443" s="30"/>
      <c r="J443" s="29"/>
      <c r="K443" s="28"/>
      <c r="L443" s="28"/>
      <c r="M443" s="9" t="str">
        <f aca="false">IF(OR($B443="",$E443=""),"",IF($E443="INA","INA",IF($G443="Otro empleador",IF($E443="RET","RETO",IF($E443="ORD","OTO","OTX")),IF($E443="RET","ERR",$E443))))</f>
        <v/>
      </c>
      <c r="N443" s="9" t="str">
        <f aca="false">IF($I443="","",IFERROR(VLOOKUP($I443,FREC_TABLA,2,FALSE()),""))</f>
        <v/>
      </c>
      <c r="O443" s="19" t="n">
        <f aca="false">IF(OR($M443="",$M443="ERR",$J443="",$K443="",$N443=""),0,IF($N443=0,IF(AND(OR(1=7,1=12),1&gt;=$K443,1&lt;=IF($L443="",12,$L443)),$J443,0),IF(AND(1&gt;=$K443,1&lt;=IF($L443="",12,$L443),MOD(1-$K443,$N443)=0),$J443,0)))</f>
        <v>0</v>
      </c>
      <c r="P443" s="19" t="n">
        <f aca="false">IF(OR($M443="",$M443="ERR",$J443="",$K443="",$N443=""),0,IF($N443=0,IF(AND(OR(2=7,2=12),2&gt;=$K443,2&lt;=IF($L443="",12,$L443)),$J443,0),IF(AND(2&gt;=$K443,2&lt;=IF($L443="",12,$L443),MOD(2-$K443,$N443)=0),$J443,0)))</f>
        <v>0</v>
      </c>
      <c r="Q443" s="19" t="n">
        <f aca="false">IF(OR($M443="",$M443="ERR",$J443="",$K443="",$N443=""),0,IF($N443=0,IF(AND(OR(3=7,3=12),3&gt;=$K443,3&lt;=IF($L443="",12,$L443)),$J443,0),IF(AND(3&gt;=$K443,3&lt;=IF($L443="",12,$L443),MOD(3-$K443,$N443)=0),$J443,0)))</f>
        <v>0</v>
      </c>
      <c r="R443" s="19" t="n">
        <f aca="false">IF(OR($M443="",$M443="ERR",$J443="",$K443="",$N443=""),0,IF($N443=0,IF(AND(OR(4=7,4=12),4&gt;=$K443,4&lt;=IF($L443="",12,$L443)),$J443,0),IF(AND(4&gt;=$K443,4&lt;=IF($L443="",12,$L443),MOD(4-$K443,$N443)=0),$J443,0)))</f>
        <v>0</v>
      </c>
      <c r="S443" s="19" t="n">
        <f aca="false">IF(OR($M443="",$M443="ERR",$J443="",$K443="",$N443=""),0,IF($N443=0,IF(AND(OR(5=7,5=12),5&gt;=$K443,5&lt;=IF($L443="",12,$L443)),$J443,0),IF(AND(5&gt;=$K443,5&lt;=IF($L443="",12,$L443),MOD(5-$K443,$N443)=0),$J443,0)))</f>
        <v>0</v>
      </c>
      <c r="T443" s="19" t="n">
        <f aca="false">IF(OR($M443="",$M443="ERR",$J443="",$K443="",$N443=""),0,IF($N443=0,IF(AND(OR(6=7,6=12),6&gt;=$K443,6&lt;=IF($L443="",12,$L443)),$J443,0),IF(AND(6&gt;=$K443,6&lt;=IF($L443="",12,$L443),MOD(6-$K443,$N443)=0),$J443,0)))</f>
        <v>0</v>
      </c>
      <c r="U443" s="19" t="n">
        <f aca="false">IF(OR($M443="",$M443="ERR",$J443="",$K443="",$N443=""),0,IF($N443=0,IF(AND(OR(7=7,7=12),7&gt;=$K443,7&lt;=IF($L443="",12,$L443)),$J443,0),IF(AND(7&gt;=$K443,7&lt;=IF($L443="",12,$L443),MOD(7-$K443,$N443)=0),$J443,0)))</f>
        <v>0</v>
      </c>
      <c r="V443" s="19" t="n">
        <f aca="false">IF(OR($M443="",$M443="ERR",$J443="",$K443="",$N443=""),0,IF($N443=0,IF(AND(OR(8=7,8=12),8&gt;=$K443,8&lt;=IF($L443="",12,$L443)),$J443,0),IF(AND(8&gt;=$K443,8&lt;=IF($L443="",12,$L443),MOD(8-$K443,$N443)=0),$J443,0)))</f>
        <v>0</v>
      </c>
      <c r="W443" s="19" t="n">
        <f aca="false">IF(OR($M443="",$M443="ERR",$J443="",$K443="",$N443=""),0,IF($N443=0,IF(AND(OR(9=7,9=12),9&gt;=$K443,9&lt;=IF($L443="",12,$L443)),$J443,0),IF(AND(9&gt;=$K443,9&lt;=IF($L443="",12,$L443),MOD(9-$K443,$N443)=0),$J443,0)))</f>
        <v>0</v>
      </c>
      <c r="X443" s="19" t="n">
        <f aca="false">IF(OR($M443="",$M443="ERR",$J443="",$K443="",$N443=""),0,IF($N443=0,IF(AND(OR(10=7,10=12),10&gt;=$K443,10&lt;=IF($L443="",12,$L443)),$J443,0),IF(AND(10&gt;=$K443,10&lt;=IF($L443="",12,$L443),MOD(10-$K443,$N443)=0),$J443,0)))</f>
        <v>0</v>
      </c>
      <c r="Y443" s="19" t="n">
        <f aca="false">IF(OR($M443="",$M443="ERR",$J443="",$K443="",$N443=""),0,IF($N443=0,IF(AND(OR(11=7,11=12),11&gt;=$K443,11&lt;=IF($L443="",12,$L443)),$J443,0),IF(AND(11&gt;=$K443,11&lt;=IF($L443="",12,$L443),MOD(11-$K443,$N443)=0),$J443,0)))</f>
        <v>0</v>
      </c>
      <c r="Z443" s="19" t="n">
        <f aca="false">IF(OR($M443="",$M443="ERR",$J443="",$K443="",$N443=""),0,IF($N443=0,IF(AND(OR(12=7,12=12),12&gt;=$K443,12&lt;=IF($L443="",12,$L443)),$J443,0),IF(AND(12&gt;=$K443,12&lt;=IF($L443="",12,$L443),MOD(12-$K443,$N443)=0),$J443,0)))</f>
        <v>0</v>
      </c>
      <c r="AA443" s="36" t="n">
        <f aca="false">SUM(O443:Z443)</f>
        <v>0</v>
      </c>
      <c r="AB443" s="15" t="str">
        <f aca="false">IF(AND($B443="",$D443="",$J443=""),"",IF($B443="","Falta código",IF(ISNA(MATCH($B443,LST_COD,0)),"Código no registrado en Trabajadores",IF($E443="","Concepto no está en el catálogo",IF($M443="ERR","Retención de otro empleador: Origen = Otro empleador",IF(OR($J443="",$K443=""),"Falta monto o mes",IF(OR($K443&lt;1,$K443&gt;12),"Mes inicio inválido",IF(AND($L443&lt;&gt;"",OR($L443&lt;$K443,$L443&gt;12)),"Mes fin inválido",IF($N443="","Falta frecuencia",IF(AND($G443&lt;&gt;"Otro empleador",SUMPRODUCT(($O443:$Z443&lt;&gt;0)*(((COLUMN($O443:$Z443)-14)&lt;INDEX(Trabajadores!$M$6:$M$105,MATCH($B443,LST_COD,0)))+((COLUMN($O443:$Z443)-14)&gt;INDEX(Trabajadores!$N$6:$N$105,MATCH($B443,LST_COD,0)))))&gt;0),"Aviso: hay meses fuera del periodo laboral","OK"))))))))))</f>
        <v/>
      </c>
    </row>
    <row r="444" customFormat="false" ht="15" hidden="false" customHeight="false" outlineLevel="0" collapsed="false">
      <c r="A444" s="23" t="n">
        <v>439</v>
      </c>
      <c r="B444" s="7"/>
      <c r="C444" s="35" t="str">
        <f aca="false">IF($B444="","",IFERROR(INDEX(Trabajadores!$D$6:$D$105,MATCH($B444,LST_COD,0)),"¿Código?"))</f>
        <v/>
      </c>
      <c r="D444" s="30"/>
      <c r="E444" s="9" t="str">
        <f aca="false">IF($D444="","",IFERROR(VLOOKUP($D444,CONC_TABLA,2,FALSE()),""))</f>
        <v/>
      </c>
      <c r="F444" s="9" t="str">
        <f aca="false">IF($D444="","",IFERROR(VLOOKUP($D444,CONC_TABLA,3,FALSE()),""))</f>
        <v/>
      </c>
      <c r="G444" s="30"/>
      <c r="H444" s="30"/>
      <c r="I444" s="30"/>
      <c r="J444" s="29"/>
      <c r="K444" s="28"/>
      <c r="L444" s="28"/>
      <c r="M444" s="9" t="str">
        <f aca="false">IF(OR($B444="",$E444=""),"",IF($E444="INA","INA",IF($G444="Otro empleador",IF($E444="RET","RETO",IF($E444="ORD","OTO","OTX")),IF($E444="RET","ERR",$E444))))</f>
        <v/>
      </c>
      <c r="N444" s="9" t="str">
        <f aca="false">IF($I444="","",IFERROR(VLOOKUP($I444,FREC_TABLA,2,FALSE()),""))</f>
        <v/>
      </c>
      <c r="O444" s="19" t="n">
        <f aca="false">IF(OR($M444="",$M444="ERR",$J444="",$K444="",$N444=""),0,IF($N444=0,IF(AND(OR(1=7,1=12),1&gt;=$K444,1&lt;=IF($L444="",12,$L444)),$J444,0),IF(AND(1&gt;=$K444,1&lt;=IF($L444="",12,$L444),MOD(1-$K444,$N444)=0),$J444,0)))</f>
        <v>0</v>
      </c>
      <c r="P444" s="19" t="n">
        <f aca="false">IF(OR($M444="",$M444="ERR",$J444="",$K444="",$N444=""),0,IF($N444=0,IF(AND(OR(2=7,2=12),2&gt;=$K444,2&lt;=IF($L444="",12,$L444)),$J444,0),IF(AND(2&gt;=$K444,2&lt;=IF($L444="",12,$L444),MOD(2-$K444,$N444)=0),$J444,0)))</f>
        <v>0</v>
      </c>
      <c r="Q444" s="19" t="n">
        <f aca="false">IF(OR($M444="",$M444="ERR",$J444="",$K444="",$N444=""),0,IF($N444=0,IF(AND(OR(3=7,3=12),3&gt;=$K444,3&lt;=IF($L444="",12,$L444)),$J444,0),IF(AND(3&gt;=$K444,3&lt;=IF($L444="",12,$L444),MOD(3-$K444,$N444)=0),$J444,0)))</f>
        <v>0</v>
      </c>
      <c r="R444" s="19" t="n">
        <f aca="false">IF(OR($M444="",$M444="ERR",$J444="",$K444="",$N444=""),0,IF($N444=0,IF(AND(OR(4=7,4=12),4&gt;=$K444,4&lt;=IF($L444="",12,$L444)),$J444,0),IF(AND(4&gt;=$K444,4&lt;=IF($L444="",12,$L444),MOD(4-$K444,$N444)=0),$J444,0)))</f>
        <v>0</v>
      </c>
      <c r="S444" s="19" t="n">
        <f aca="false">IF(OR($M444="",$M444="ERR",$J444="",$K444="",$N444=""),0,IF($N444=0,IF(AND(OR(5=7,5=12),5&gt;=$K444,5&lt;=IF($L444="",12,$L444)),$J444,0),IF(AND(5&gt;=$K444,5&lt;=IF($L444="",12,$L444),MOD(5-$K444,$N444)=0),$J444,0)))</f>
        <v>0</v>
      </c>
      <c r="T444" s="19" t="n">
        <f aca="false">IF(OR($M444="",$M444="ERR",$J444="",$K444="",$N444=""),0,IF($N444=0,IF(AND(OR(6=7,6=12),6&gt;=$K444,6&lt;=IF($L444="",12,$L444)),$J444,0),IF(AND(6&gt;=$K444,6&lt;=IF($L444="",12,$L444),MOD(6-$K444,$N444)=0),$J444,0)))</f>
        <v>0</v>
      </c>
      <c r="U444" s="19" t="n">
        <f aca="false">IF(OR($M444="",$M444="ERR",$J444="",$K444="",$N444=""),0,IF($N444=0,IF(AND(OR(7=7,7=12),7&gt;=$K444,7&lt;=IF($L444="",12,$L444)),$J444,0),IF(AND(7&gt;=$K444,7&lt;=IF($L444="",12,$L444),MOD(7-$K444,$N444)=0),$J444,0)))</f>
        <v>0</v>
      </c>
      <c r="V444" s="19" t="n">
        <f aca="false">IF(OR($M444="",$M444="ERR",$J444="",$K444="",$N444=""),0,IF($N444=0,IF(AND(OR(8=7,8=12),8&gt;=$K444,8&lt;=IF($L444="",12,$L444)),$J444,0),IF(AND(8&gt;=$K444,8&lt;=IF($L444="",12,$L444),MOD(8-$K444,$N444)=0),$J444,0)))</f>
        <v>0</v>
      </c>
      <c r="W444" s="19" t="n">
        <f aca="false">IF(OR($M444="",$M444="ERR",$J444="",$K444="",$N444=""),0,IF($N444=0,IF(AND(OR(9=7,9=12),9&gt;=$K444,9&lt;=IF($L444="",12,$L444)),$J444,0),IF(AND(9&gt;=$K444,9&lt;=IF($L444="",12,$L444),MOD(9-$K444,$N444)=0),$J444,0)))</f>
        <v>0</v>
      </c>
      <c r="X444" s="19" t="n">
        <f aca="false">IF(OR($M444="",$M444="ERR",$J444="",$K444="",$N444=""),0,IF($N444=0,IF(AND(OR(10=7,10=12),10&gt;=$K444,10&lt;=IF($L444="",12,$L444)),$J444,0),IF(AND(10&gt;=$K444,10&lt;=IF($L444="",12,$L444),MOD(10-$K444,$N444)=0),$J444,0)))</f>
        <v>0</v>
      </c>
      <c r="Y444" s="19" t="n">
        <f aca="false">IF(OR($M444="",$M444="ERR",$J444="",$K444="",$N444=""),0,IF($N444=0,IF(AND(OR(11=7,11=12),11&gt;=$K444,11&lt;=IF($L444="",12,$L444)),$J444,0),IF(AND(11&gt;=$K444,11&lt;=IF($L444="",12,$L444),MOD(11-$K444,$N444)=0),$J444,0)))</f>
        <v>0</v>
      </c>
      <c r="Z444" s="19" t="n">
        <f aca="false">IF(OR($M444="",$M444="ERR",$J444="",$K444="",$N444=""),0,IF($N444=0,IF(AND(OR(12=7,12=12),12&gt;=$K444,12&lt;=IF($L444="",12,$L444)),$J444,0),IF(AND(12&gt;=$K444,12&lt;=IF($L444="",12,$L444),MOD(12-$K444,$N444)=0),$J444,0)))</f>
        <v>0</v>
      </c>
      <c r="AA444" s="36" t="n">
        <f aca="false">SUM(O444:Z444)</f>
        <v>0</v>
      </c>
      <c r="AB444" s="15" t="str">
        <f aca="false">IF(AND($B444="",$D444="",$J444=""),"",IF($B444="","Falta código",IF(ISNA(MATCH($B444,LST_COD,0)),"Código no registrado en Trabajadores",IF($E444="","Concepto no está en el catálogo",IF($M444="ERR","Retención de otro empleador: Origen = Otro empleador",IF(OR($J444="",$K444=""),"Falta monto o mes",IF(OR($K444&lt;1,$K444&gt;12),"Mes inicio inválido",IF(AND($L444&lt;&gt;"",OR($L444&lt;$K444,$L444&gt;12)),"Mes fin inválido",IF($N444="","Falta frecuencia",IF(AND($G444&lt;&gt;"Otro empleador",SUMPRODUCT(($O444:$Z444&lt;&gt;0)*(((COLUMN($O444:$Z444)-14)&lt;INDEX(Trabajadores!$M$6:$M$105,MATCH($B444,LST_COD,0)))+((COLUMN($O444:$Z444)-14)&gt;INDEX(Trabajadores!$N$6:$N$105,MATCH($B444,LST_COD,0)))))&gt;0),"Aviso: hay meses fuera del periodo laboral","OK"))))))))))</f>
        <v/>
      </c>
    </row>
    <row r="445" customFormat="false" ht="15" hidden="false" customHeight="false" outlineLevel="0" collapsed="false">
      <c r="A445" s="23" t="n">
        <v>440</v>
      </c>
      <c r="B445" s="7"/>
      <c r="C445" s="35" t="str">
        <f aca="false">IF($B445="","",IFERROR(INDEX(Trabajadores!$D$6:$D$105,MATCH($B445,LST_COD,0)),"¿Código?"))</f>
        <v/>
      </c>
      <c r="D445" s="30"/>
      <c r="E445" s="9" t="str">
        <f aca="false">IF($D445="","",IFERROR(VLOOKUP($D445,CONC_TABLA,2,FALSE()),""))</f>
        <v/>
      </c>
      <c r="F445" s="9" t="str">
        <f aca="false">IF($D445="","",IFERROR(VLOOKUP($D445,CONC_TABLA,3,FALSE()),""))</f>
        <v/>
      </c>
      <c r="G445" s="30"/>
      <c r="H445" s="30"/>
      <c r="I445" s="30"/>
      <c r="J445" s="29"/>
      <c r="K445" s="28"/>
      <c r="L445" s="28"/>
      <c r="M445" s="9" t="str">
        <f aca="false">IF(OR($B445="",$E445=""),"",IF($E445="INA","INA",IF($G445="Otro empleador",IF($E445="RET","RETO",IF($E445="ORD","OTO","OTX")),IF($E445="RET","ERR",$E445))))</f>
        <v/>
      </c>
      <c r="N445" s="9" t="str">
        <f aca="false">IF($I445="","",IFERROR(VLOOKUP($I445,FREC_TABLA,2,FALSE()),""))</f>
        <v/>
      </c>
      <c r="O445" s="19" t="n">
        <f aca="false">IF(OR($M445="",$M445="ERR",$J445="",$K445="",$N445=""),0,IF($N445=0,IF(AND(OR(1=7,1=12),1&gt;=$K445,1&lt;=IF($L445="",12,$L445)),$J445,0),IF(AND(1&gt;=$K445,1&lt;=IF($L445="",12,$L445),MOD(1-$K445,$N445)=0),$J445,0)))</f>
        <v>0</v>
      </c>
      <c r="P445" s="19" t="n">
        <f aca="false">IF(OR($M445="",$M445="ERR",$J445="",$K445="",$N445=""),0,IF($N445=0,IF(AND(OR(2=7,2=12),2&gt;=$K445,2&lt;=IF($L445="",12,$L445)),$J445,0),IF(AND(2&gt;=$K445,2&lt;=IF($L445="",12,$L445),MOD(2-$K445,$N445)=0),$J445,0)))</f>
        <v>0</v>
      </c>
      <c r="Q445" s="19" t="n">
        <f aca="false">IF(OR($M445="",$M445="ERR",$J445="",$K445="",$N445=""),0,IF($N445=0,IF(AND(OR(3=7,3=12),3&gt;=$K445,3&lt;=IF($L445="",12,$L445)),$J445,0),IF(AND(3&gt;=$K445,3&lt;=IF($L445="",12,$L445),MOD(3-$K445,$N445)=0),$J445,0)))</f>
        <v>0</v>
      </c>
      <c r="R445" s="19" t="n">
        <f aca="false">IF(OR($M445="",$M445="ERR",$J445="",$K445="",$N445=""),0,IF($N445=0,IF(AND(OR(4=7,4=12),4&gt;=$K445,4&lt;=IF($L445="",12,$L445)),$J445,0),IF(AND(4&gt;=$K445,4&lt;=IF($L445="",12,$L445),MOD(4-$K445,$N445)=0),$J445,0)))</f>
        <v>0</v>
      </c>
      <c r="S445" s="19" t="n">
        <f aca="false">IF(OR($M445="",$M445="ERR",$J445="",$K445="",$N445=""),0,IF($N445=0,IF(AND(OR(5=7,5=12),5&gt;=$K445,5&lt;=IF($L445="",12,$L445)),$J445,0),IF(AND(5&gt;=$K445,5&lt;=IF($L445="",12,$L445),MOD(5-$K445,$N445)=0),$J445,0)))</f>
        <v>0</v>
      </c>
      <c r="T445" s="19" t="n">
        <f aca="false">IF(OR($M445="",$M445="ERR",$J445="",$K445="",$N445=""),0,IF($N445=0,IF(AND(OR(6=7,6=12),6&gt;=$K445,6&lt;=IF($L445="",12,$L445)),$J445,0),IF(AND(6&gt;=$K445,6&lt;=IF($L445="",12,$L445),MOD(6-$K445,$N445)=0),$J445,0)))</f>
        <v>0</v>
      </c>
      <c r="U445" s="19" t="n">
        <f aca="false">IF(OR($M445="",$M445="ERR",$J445="",$K445="",$N445=""),0,IF($N445=0,IF(AND(OR(7=7,7=12),7&gt;=$K445,7&lt;=IF($L445="",12,$L445)),$J445,0),IF(AND(7&gt;=$K445,7&lt;=IF($L445="",12,$L445),MOD(7-$K445,$N445)=0),$J445,0)))</f>
        <v>0</v>
      </c>
      <c r="V445" s="19" t="n">
        <f aca="false">IF(OR($M445="",$M445="ERR",$J445="",$K445="",$N445=""),0,IF($N445=0,IF(AND(OR(8=7,8=12),8&gt;=$K445,8&lt;=IF($L445="",12,$L445)),$J445,0),IF(AND(8&gt;=$K445,8&lt;=IF($L445="",12,$L445),MOD(8-$K445,$N445)=0),$J445,0)))</f>
        <v>0</v>
      </c>
      <c r="W445" s="19" t="n">
        <f aca="false">IF(OR($M445="",$M445="ERR",$J445="",$K445="",$N445=""),0,IF($N445=0,IF(AND(OR(9=7,9=12),9&gt;=$K445,9&lt;=IF($L445="",12,$L445)),$J445,0),IF(AND(9&gt;=$K445,9&lt;=IF($L445="",12,$L445),MOD(9-$K445,$N445)=0),$J445,0)))</f>
        <v>0</v>
      </c>
      <c r="X445" s="19" t="n">
        <f aca="false">IF(OR($M445="",$M445="ERR",$J445="",$K445="",$N445=""),0,IF($N445=0,IF(AND(OR(10=7,10=12),10&gt;=$K445,10&lt;=IF($L445="",12,$L445)),$J445,0),IF(AND(10&gt;=$K445,10&lt;=IF($L445="",12,$L445),MOD(10-$K445,$N445)=0),$J445,0)))</f>
        <v>0</v>
      </c>
      <c r="Y445" s="19" t="n">
        <f aca="false">IF(OR($M445="",$M445="ERR",$J445="",$K445="",$N445=""),0,IF($N445=0,IF(AND(OR(11=7,11=12),11&gt;=$K445,11&lt;=IF($L445="",12,$L445)),$J445,0),IF(AND(11&gt;=$K445,11&lt;=IF($L445="",12,$L445),MOD(11-$K445,$N445)=0),$J445,0)))</f>
        <v>0</v>
      </c>
      <c r="Z445" s="19" t="n">
        <f aca="false">IF(OR($M445="",$M445="ERR",$J445="",$K445="",$N445=""),0,IF($N445=0,IF(AND(OR(12=7,12=12),12&gt;=$K445,12&lt;=IF($L445="",12,$L445)),$J445,0),IF(AND(12&gt;=$K445,12&lt;=IF($L445="",12,$L445),MOD(12-$K445,$N445)=0),$J445,0)))</f>
        <v>0</v>
      </c>
      <c r="AA445" s="36" t="n">
        <f aca="false">SUM(O445:Z445)</f>
        <v>0</v>
      </c>
      <c r="AB445" s="15" t="str">
        <f aca="false">IF(AND($B445="",$D445="",$J445=""),"",IF($B445="","Falta código",IF(ISNA(MATCH($B445,LST_COD,0)),"Código no registrado en Trabajadores",IF($E445="","Concepto no está en el catálogo",IF($M445="ERR","Retención de otro empleador: Origen = Otro empleador",IF(OR($J445="",$K445=""),"Falta monto o mes",IF(OR($K445&lt;1,$K445&gt;12),"Mes inicio inválido",IF(AND($L445&lt;&gt;"",OR($L445&lt;$K445,$L445&gt;12)),"Mes fin inválido",IF($N445="","Falta frecuencia",IF(AND($G445&lt;&gt;"Otro empleador",SUMPRODUCT(($O445:$Z445&lt;&gt;0)*(((COLUMN($O445:$Z445)-14)&lt;INDEX(Trabajadores!$M$6:$M$105,MATCH($B445,LST_COD,0)))+((COLUMN($O445:$Z445)-14)&gt;INDEX(Trabajadores!$N$6:$N$105,MATCH($B445,LST_COD,0)))))&gt;0),"Aviso: hay meses fuera del periodo laboral","OK"))))))))))</f>
        <v/>
      </c>
    </row>
    <row r="446" customFormat="false" ht="15" hidden="false" customHeight="false" outlineLevel="0" collapsed="false">
      <c r="A446" s="23" t="n">
        <v>441</v>
      </c>
      <c r="B446" s="7"/>
      <c r="C446" s="35" t="str">
        <f aca="false">IF($B446="","",IFERROR(INDEX(Trabajadores!$D$6:$D$105,MATCH($B446,LST_COD,0)),"¿Código?"))</f>
        <v/>
      </c>
      <c r="D446" s="30"/>
      <c r="E446" s="9" t="str">
        <f aca="false">IF($D446="","",IFERROR(VLOOKUP($D446,CONC_TABLA,2,FALSE()),""))</f>
        <v/>
      </c>
      <c r="F446" s="9" t="str">
        <f aca="false">IF($D446="","",IFERROR(VLOOKUP($D446,CONC_TABLA,3,FALSE()),""))</f>
        <v/>
      </c>
      <c r="G446" s="30"/>
      <c r="H446" s="30"/>
      <c r="I446" s="30"/>
      <c r="J446" s="29"/>
      <c r="K446" s="28"/>
      <c r="L446" s="28"/>
      <c r="M446" s="9" t="str">
        <f aca="false">IF(OR($B446="",$E446=""),"",IF($E446="INA","INA",IF($G446="Otro empleador",IF($E446="RET","RETO",IF($E446="ORD","OTO","OTX")),IF($E446="RET","ERR",$E446))))</f>
        <v/>
      </c>
      <c r="N446" s="9" t="str">
        <f aca="false">IF($I446="","",IFERROR(VLOOKUP($I446,FREC_TABLA,2,FALSE()),""))</f>
        <v/>
      </c>
      <c r="O446" s="19" t="n">
        <f aca="false">IF(OR($M446="",$M446="ERR",$J446="",$K446="",$N446=""),0,IF($N446=0,IF(AND(OR(1=7,1=12),1&gt;=$K446,1&lt;=IF($L446="",12,$L446)),$J446,0),IF(AND(1&gt;=$K446,1&lt;=IF($L446="",12,$L446),MOD(1-$K446,$N446)=0),$J446,0)))</f>
        <v>0</v>
      </c>
      <c r="P446" s="19" t="n">
        <f aca="false">IF(OR($M446="",$M446="ERR",$J446="",$K446="",$N446=""),0,IF($N446=0,IF(AND(OR(2=7,2=12),2&gt;=$K446,2&lt;=IF($L446="",12,$L446)),$J446,0),IF(AND(2&gt;=$K446,2&lt;=IF($L446="",12,$L446),MOD(2-$K446,$N446)=0),$J446,0)))</f>
        <v>0</v>
      </c>
      <c r="Q446" s="19" t="n">
        <f aca="false">IF(OR($M446="",$M446="ERR",$J446="",$K446="",$N446=""),0,IF($N446=0,IF(AND(OR(3=7,3=12),3&gt;=$K446,3&lt;=IF($L446="",12,$L446)),$J446,0),IF(AND(3&gt;=$K446,3&lt;=IF($L446="",12,$L446),MOD(3-$K446,$N446)=0),$J446,0)))</f>
        <v>0</v>
      </c>
      <c r="R446" s="19" t="n">
        <f aca="false">IF(OR($M446="",$M446="ERR",$J446="",$K446="",$N446=""),0,IF($N446=0,IF(AND(OR(4=7,4=12),4&gt;=$K446,4&lt;=IF($L446="",12,$L446)),$J446,0),IF(AND(4&gt;=$K446,4&lt;=IF($L446="",12,$L446),MOD(4-$K446,$N446)=0),$J446,0)))</f>
        <v>0</v>
      </c>
      <c r="S446" s="19" t="n">
        <f aca="false">IF(OR($M446="",$M446="ERR",$J446="",$K446="",$N446=""),0,IF($N446=0,IF(AND(OR(5=7,5=12),5&gt;=$K446,5&lt;=IF($L446="",12,$L446)),$J446,0),IF(AND(5&gt;=$K446,5&lt;=IF($L446="",12,$L446),MOD(5-$K446,$N446)=0),$J446,0)))</f>
        <v>0</v>
      </c>
      <c r="T446" s="19" t="n">
        <f aca="false">IF(OR($M446="",$M446="ERR",$J446="",$K446="",$N446=""),0,IF($N446=0,IF(AND(OR(6=7,6=12),6&gt;=$K446,6&lt;=IF($L446="",12,$L446)),$J446,0),IF(AND(6&gt;=$K446,6&lt;=IF($L446="",12,$L446),MOD(6-$K446,$N446)=0),$J446,0)))</f>
        <v>0</v>
      </c>
      <c r="U446" s="19" t="n">
        <f aca="false">IF(OR($M446="",$M446="ERR",$J446="",$K446="",$N446=""),0,IF($N446=0,IF(AND(OR(7=7,7=12),7&gt;=$K446,7&lt;=IF($L446="",12,$L446)),$J446,0),IF(AND(7&gt;=$K446,7&lt;=IF($L446="",12,$L446),MOD(7-$K446,$N446)=0),$J446,0)))</f>
        <v>0</v>
      </c>
      <c r="V446" s="19" t="n">
        <f aca="false">IF(OR($M446="",$M446="ERR",$J446="",$K446="",$N446=""),0,IF($N446=0,IF(AND(OR(8=7,8=12),8&gt;=$K446,8&lt;=IF($L446="",12,$L446)),$J446,0),IF(AND(8&gt;=$K446,8&lt;=IF($L446="",12,$L446),MOD(8-$K446,$N446)=0),$J446,0)))</f>
        <v>0</v>
      </c>
      <c r="W446" s="19" t="n">
        <f aca="false">IF(OR($M446="",$M446="ERR",$J446="",$K446="",$N446=""),0,IF($N446=0,IF(AND(OR(9=7,9=12),9&gt;=$K446,9&lt;=IF($L446="",12,$L446)),$J446,0),IF(AND(9&gt;=$K446,9&lt;=IF($L446="",12,$L446),MOD(9-$K446,$N446)=0),$J446,0)))</f>
        <v>0</v>
      </c>
      <c r="X446" s="19" t="n">
        <f aca="false">IF(OR($M446="",$M446="ERR",$J446="",$K446="",$N446=""),0,IF($N446=0,IF(AND(OR(10=7,10=12),10&gt;=$K446,10&lt;=IF($L446="",12,$L446)),$J446,0),IF(AND(10&gt;=$K446,10&lt;=IF($L446="",12,$L446),MOD(10-$K446,$N446)=0),$J446,0)))</f>
        <v>0</v>
      </c>
      <c r="Y446" s="19" t="n">
        <f aca="false">IF(OR($M446="",$M446="ERR",$J446="",$K446="",$N446=""),0,IF($N446=0,IF(AND(OR(11=7,11=12),11&gt;=$K446,11&lt;=IF($L446="",12,$L446)),$J446,0),IF(AND(11&gt;=$K446,11&lt;=IF($L446="",12,$L446),MOD(11-$K446,$N446)=0),$J446,0)))</f>
        <v>0</v>
      </c>
      <c r="Z446" s="19" t="n">
        <f aca="false">IF(OR($M446="",$M446="ERR",$J446="",$K446="",$N446=""),0,IF($N446=0,IF(AND(OR(12=7,12=12),12&gt;=$K446,12&lt;=IF($L446="",12,$L446)),$J446,0),IF(AND(12&gt;=$K446,12&lt;=IF($L446="",12,$L446),MOD(12-$K446,$N446)=0),$J446,0)))</f>
        <v>0</v>
      </c>
      <c r="AA446" s="36" t="n">
        <f aca="false">SUM(O446:Z446)</f>
        <v>0</v>
      </c>
      <c r="AB446" s="15" t="str">
        <f aca="false">IF(AND($B446="",$D446="",$J446=""),"",IF($B446="","Falta código",IF(ISNA(MATCH($B446,LST_COD,0)),"Código no registrado en Trabajadores",IF($E446="","Concepto no está en el catálogo",IF($M446="ERR","Retención de otro empleador: Origen = Otro empleador",IF(OR($J446="",$K446=""),"Falta monto o mes",IF(OR($K446&lt;1,$K446&gt;12),"Mes inicio inválido",IF(AND($L446&lt;&gt;"",OR($L446&lt;$K446,$L446&gt;12)),"Mes fin inválido",IF($N446="","Falta frecuencia",IF(AND($G446&lt;&gt;"Otro empleador",SUMPRODUCT(($O446:$Z446&lt;&gt;0)*(((COLUMN($O446:$Z446)-14)&lt;INDEX(Trabajadores!$M$6:$M$105,MATCH($B446,LST_COD,0)))+((COLUMN($O446:$Z446)-14)&gt;INDEX(Trabajadores!$N$6:$N$105,MATCH($B446,LST_COD,0)))))&gt;0),"Aviso: hay meses fuera del periodo laboral","OK"))))))))))</f>
        <v/>
      </c>
    </row>
    <row r="447" customFormat="false" ht="15" hidden="false" customHeight="false" outlineLevel="0" collapsed="false">
      <c r="A447" s="23" t="n">
        <v>442</v>
      </c>
      <c r="B447" s="7"/>
      <c r="C447" s="35" t="str">
        <f aca="false">IF($B447="","",IFERROR(INDEX(Trabajadores!$D$6:$D$105,MATCH($B447,LST_COD,0)),"¿Código?"))</f>
        <v/>
      </c>
      <c r="D447" s="30"/>
      <c r="E447" s="9" t="str">
        <f aca="false">IF($D447="","",IFERROR(VLOOKUP($D447,CONC_TABLA,2,FALSE()),""))</f>
        <v/>
      </c>
      <c r="F447" s="9" t="str">
        <f aca="false">IF($D447="","",IFERROR(VLOOKUP($D447,CONC_TABLA,3,FALSE()),""))</f>
        <v/>
      </c>
      <c r="G447" s="30"/>
      <c r="H447" s="30"/>
      <c r="I447" s="30"/>
      <c r="J447" s="29"/>
      <c r="K447" s="28"/>
      <c r="L447" s="28"/>
      <c r="M447" s="9" t="str">
        <f aca="false">IF(OR($B447="",$E447=""),"",IF($E447="INA","INA",IF($G447="Otro empleador",IF($E447="RET","RETO",IF($E447="ORD","OTO","OTX")),IF($E447="RET","ERR",$E447))))</f>
        <v/>
      </c>
      <c r="N447" s="9" t="str">
        <f aca="false">IF($I447="","",IFERROR(VLOOKUP($I447,FREC_TABLA,2,FALSE()),""))</f>
        <v/>
      </c>
      <c r="O447" s="19" t="n">
        <f aca="false">IF(OR($M447="",$M447="ERR",$J447="",$K447="",$N447=""),0,IF($N447=0,IF(AND(OR(1=7,1=12),1&gt;=$K447,1&lt;=IF($L447="",12,$L447)),$J447,0),IF(AND(1&gt;=$K447,1&lt;=IF($L447="",12,$L447),MOD(1-$K447,$N447)=0),$J447,0)))</f>
        <v>0</v>
      </c>
      <c r="P447" s="19" t="n">
        <f aca="false">IF(OR($M447="",$M447="ERR",$J447="",$K447="",$N447=""),0,IF($N447=0,IF(AND(OR(2=7,2=12),2&gt;=$K447,2&lt;=IF($L447="",12,$L447)),$J447,0),IF(AND(2&gt;=$K447,2&lt;=IF($L447="",12,$L447),MOD(2-$K447,$N447)=0),$J447,0)))</f>
        <v>0</v>
      </c>
      <c r="Q447" s="19" t="n">
        <f aca="false">IF(OR($M447="",$M447="ERR",$J447="",$K447="",$N447=""),0,IF($N447=0,IF(AND(OR(3=7,3=12),3&gt;=$K447,3&lt;=IF($L447="",12,$L447)),$J447,0),IF(AND(3&gt;=$K447,3&lt;=IF($L447="",12,$L447),MOD(3-$K447,$N447)=0),$J447,0)))</f>
        <v>0</v>
      </c>
      <c r="R447" s="19" t="n">
        <f aca="false">IF(OR($M447="",$M447="ERR",$J447="",$K447="",$N447=""),0,IF($N447=0,IF(AND(OR(4=7,4=12),4&gt;=$K447,4&lt;=IF($L447="",12,$L447)),$J447,0),IF(AND(4&gt;=$K447,4&lt;=IF($L447="",12,$L447),MOD(4-$K447,$N447)=0),$J447,0)))</f>
        <v>0</v>
      </c>
      <c r="S447" s="19" t="n">
        <f aca="false">IF(OR($M447="",$M447="ERR",$J447="",$K447="",$N447=""),0,IF($N447=0,IF(AND(OR(5=7,5=12),5&gt;=$K447,5&lt;=IF($L447="",12,$L447)),$J447,0),IF(AND(5&gt;=$K447,5&lt;=IF($L447="",12,$L447),MOD(5-$K447,$N447)=0),$J447,0)))</f>
        <v>0</v>
      </c>
      <c r="T447" s="19" t="n">
        <f aca="false">IF(OR($M447="",$M447="ERR",$J447="",$K447="",$N447=""),0,IF($N447=0,IF(AND(OR(6=7,6=12),6&gt;=$K447,6&lt;=IF($L447="",12,$L447)),$J447,0),IF(AND(6&gt;=$K447,6&lt;=IF($L447="",12,$L447),MOD(6-$K447,$N447)=0),$J447,0)))</f>
        <v>0</v>
      </c>
      <c r="U447" s="19" t="n">
        <f aca="false">IF(OR($M447="",$M447="ERR",$J447="",$K447="",$N447=""),0,IF($N447=0,IF(AND(OR(7=7,7=12),7&gt;=$K447,7&lt;=IF($L447="",12,$L447)),$J447,0),IF(AND(7&gt;=$K447,7&lt;=IF($L447="",12,$L447),MOD(7-$K447,$N447)=0),$J447,0)))</f>
        <v>0</v>
      </c>
      <c r="V447" s="19" t="n">
        <f aca="false">IF(OR($M447="",$M447="ERR",$J447="",$K447="",$N447=""),0,IF($N447=0,IF(AND(OR(8=7,8=12),8&gt;=$K447,8&lt;=IF($L447="",12,$L447)),$J447,0),IF(AND(8&gt;=$K447,8&lt;=IF($L447="",12,$L447),MOD(8-$K447,$N447)=0),$J447,0)))</f>
        <v>0</v>
      </c>
      <c r="W447" s="19" t="n">
        <f aca="false">IF(OR($M447="",$M447="ERR",$J447="",$K447="",$N447=""),0,IF($N447=0,IF(AND(OR(9=7,9=12),9&gt;=$K447,9&lt;=IF($L447="",12,$L447)),$J447,0),IF(AND(9&gt;=$K447,9&lt;=IF($L447="",12,$L447),MOD(9-$K447,$N447)=0),$J447,0)))</f>
        <v>0</v>
      </c>
      <c r="X447" s="19" t="n">
        <f aca="false">IF(OR($M447="",$M447="ERR",$J447="",$K447="",$N447=""),0,IF($N447=0,IF(AND(OR(10=7,10=12),10&gt;=$K447,10&lt;=IF($L447="",12,$L447)),$J447,0),IF(AND(10&gt;=$K447,10&lt;=IF($L447="",12,$L447),MOD(10-$K447,$N447)=0),$J447,0)))</f>
        <v>0</v>
      </c>
      <c r="Y447" s="19" t="n">
        <f aca="false">IF(OR($M447="",$M447="ERR",$J447="",$K447="",$N447=""),0,IF($N447=0,IF(AND(OR(11=7,11=12),11&gt;=$K447,11&lt;=IF($L447="",12,$L447)),$J447,0),IF(AND(11&gt;=$K447,11&lt;=IF($L447="",12,$L447),MOD(11-$K447,$N447)=0),$J447,0)))</f>
        <v>0</v>
      </c>
      <c r="Z447" s="19" t="n">
        <f aca="false">IF(OR($M447="",$M447="ERR",$J447="",$K447="",$N447=""),0,IF($N447=0,IF(AND(OR(12=7,12=12),12&gt;=$K447,12&lt;=IF($L447="",12,$L447)),$J447,0),IF(AND(12&gt;=$K447,12&lt;=IF($L447="",12,$L447),MOD(12-$K447,$N447)=0),$J447,0)))</f>
        <v>0</v>
      </c>
      <c r="AA447" s="36" t="n">
        <f aca="false">SUM(O447:Z447)</f>
        <v>0</v>
      </c>
      <c r="AB447" s="15" t="str">
        <f aca="false">IF(AND($B447="",$D447="",$J447=""),"",IF($B447="","Falta código",IF(ISNA(MATCH($B447,LST_COD,0)),"Código no registrado en Trabajadores",IF($E447="","Concepto no está en el catálogo",IF($M447="ERR","Retención de otro empleador: Origen = Otro empleador",IF(OR($J447="",$K447=""),"Falta monto o mes",IF(OR($K447&lt;1,$K447&gt;12),"Mes inicio inválido",IF(AND($L447&lt;&gt;"",OR($L447&lt;$K447,$L447&gt;12)),"Mes fin inválido",IF($N447="","Falta frecuencia",IF(AND($G447&lt;&gt;"Otro empleador",SUMPRODUCT(($O447:$Z447&lt;&gt;0)*(((COLUMN($O447:$Z447)-14)&lt;INDEX(Trabajadores!$M$6:$M$105,MATCH($B447,LST_COD,0)))+((COLUMN($O447:$Z447)-14)&gt;INDEX(Trabajadores!$N$6:$N$105,MATCH($B447,LST_COD,0)))))&gt;0),"Aviso: hay meses fuera del periodo laboral","OK"))))))))))</f>
        <v/>
      </c>
    </row>
    <row r="448" customFormat="false" ht="15" hidden="false" customHeight="false" outlineLevel="0" collapsed="false">
      <c r="A448" s="23" t="n">
        <v>443</v>
      </c>
      <c r="B448" s="7"/>
      <c r="C448" s="35" t="str">
        <f aca="false">IF($B448="","",IFERROR(INDEX(Trabajadores!$D$6:$D$105,MATCH($B448,LST_COD,0)),"¿Código?"))</f>
        <v/>
      </c>
      <c r="D448" s="30"/>
      <c r="E448" s="9" t="str">
        <f aca="false">IF($D448="","",IFERROR(VLOOKUP($D448,CONC_TABLA,2,FALSE()),""))</f>
        <v/>
      </c>
      <c r="F448" s="9" t="str">
        <f aca="false">IF($D448="","",IFERROR(VLOOKUP($D448,CONC_TABLA,3,FALSE()),""))</f>
        <v/>
      </c>
      <c r="G448" s="30"/>
      <c r="H448" s="30"/>
      <c r="I448" s="30"/>
      <c r="J448" s="29"/>
      <c r="K448" s="28"/>
      <c r="L448" s="28"/>
      <c r="M448" s="9" t="str">
        <f aca="false">IF(OR($B448="",$E448=""),"",IF($E448="INA","INA",IF($G448="Otro empleador",IF($E448="RET","RETO",IF($E448="ORD","OTO","OTX")),IF($E448="RET","ERR",$E448))))</f>
        <v/>
      </c>
      <c r="N448" s="9" t="str">
        <f aca="false">IF($I448="","",IFERROR(VLOOKUP($I448,FREC_TABLA,2,FALSE()),""))</f>
        <v/>
      </c>
      <c r="O448" s="19" t="n">
        <f aca="false">IF(OR($M448="",$M448="ERR",$J448="",$K448="",$N448=""),0,IF($N448=0,IF(AND(OR(1=7,1=12),1&gt;=$K448,1&lt;=IF($L448="",12,$L448)),$J448,0),IF(AND(1&gt;=$K448,1&lt;=IF($L448="",12,$L448),MOD(1-$K448,$N448)=0),$J448,0)))</f>
        <v>0</v>
      </c>
      <c r="P448" s="19" t="n">
        <f aca="false">IF(OR($M448="",$M448="ERR",$J448="",$K448="",$N448=""),0,IF($N448=0,IF(AND(OR(2=7,2=12),2&gt;=$K448,2&lt;=IF($L448="",12,$L448)),$J448,0),IF(AND(2&gt;=$K448,2&lt;=IF($L448="",12,$L448),MOD(2-$K448,$N448)=0),$J448,0)))</f>
        <v>0</v>
      </c>
      <c r="Q448" s="19" t="n">
        <f aca="false">IF(OR($M448="",$M448="ERR",$J448="",$K448="",$N448=""),0,IF($N448=0,IF(AND(OR(3=7,3=12),3&gt;=$K448,3&lt;=IF($L448="",12,$L448)),$J448,0),IF(AND(3&gt;=$K448,3&lt;=IF($L448="",12,$L448),MOD(3-$K448,$N448)=0),$J448,0)))</f>
        <v>0</v>
      </c>
      <c r="R448" s="19" t="n">
        <f aca="false">IF(OR($M448="",$M448="ERR",$J448="",$K448="",$N448=""),0,IF($N448=0,IF(AND(OR(4=7,4=12),4&gt;=$K448,4&lt;=IF($L448="",12,$L448)),$J448,0),IF(AND(4&gt;=$K448,4&lt;=IF($L448="",12,$L448),MOD(4-$K448,$N448)=0),$J448,0)))</f>
        <v>0</v>
      </c>
      <c r="S448" s="19" t="n">
        <f aca="false">IF(OR($M448="",$M448="ERR",$J448="",$K448="",$N448=""),0,IF($N448=0,IF(AND(OR(5=7,5=12),5&gt;=$K448,5&lt;=IF($L448="",12,$L448)),$J448,0),IF(AND(5&gt;=$K448,5&lt;=IF($L448="",12,$L448),MOD(5-$K448,$N448)=0),$J448,0)))</f>
        <v>0</v>
      </c>
      <c r="T448" s="19" t="n">
        <f aca="false">IF(OR($M448="",$M448="ERR",$J448="",$K448="",$N448=""),0,IF($N448=0,IF(AND(OR(6=7,6=12),6&gt;=$K448,6&lt;=IF($L448="",12,$L448)),$J448,0),IF(AND(6&gt;=$K448,6&lt;=IF($L448="",12,$L448),MOD(6-$K448,$N448)=0),$J448,0)))</f>
        <v>0</v>
      </c>
      <c r="U448" s="19" t="n">
        <f aca="false">IF(OR($M448="",$M448="ERR",$J448="",$K448="",$N448=""),0,IF($N448=0,IF(AND(OR(7=7,7=12),7&gt;=$K448,7&lt;=IF($L448="",12,$L448)),$J448,0),IF(AND(7&gt;=$K448,7&lt;=IF($L448="",12,$L448),MOD(7-$K448,$N448)=0),$J448,0)))</f>
        <v>0</v>
      </c>
      <c r="V448" s="19" t="n">
        <f aca="false">IF(OR($M448="",$M448="ERR",$J448="",$K448="",$N448=""),0,IF($N448=0,IF(AND(OR(8=7,8=12),8&gt;=$K448,8&lt;=IF($L448="",12,$L448)),$J448,0),IF(AND(8&gt;=$K448,8&lt;=IF($L448="",12,$L448),MOD(8-$K448,$N448)=0),$J448,0)))</f>
        <v>0</v>
      </c>
      <c r="W448" s="19" t="n">
        <f aca="false">IF(OR($M448="",$M448="ERR",$J448="",$K448="",$N448=""),0,IF($N448=0,IF(AND(OR(9=7,9=12),9&gt;=$K448,9&lt;=IF($L448="",12,$L448)),$J448,0),IF(AND(9&gt;=$K448,9&lt;=IF($L448="",12,$L448),MOD(9-$K448,$N448)=0),$J448,0)))</f>
        <v>0</v>
      </c>
      <c r="X448" s="19" t="n">
        <f aca="false">IF(OR($M448="",$M448="ERR",$J448="",$K448="",$N448=""),0,IF($N448=0,IF(AND(OR(10=7,10=12),10&gt;=$K448,10&lt;=IF($L448="",12,$L448)),$J448,0),IF(AND(10&gt;=$K448,10&lt;=IF($L448="",12,$L448),MOD(10-$K448,$N448)=0),$J448,0)))</f>
        <v>0</v>
      </c>
      <c r="Y448" s="19" t="n">
        <f aca="false">IF(OR($M448="",$M448="ERR",$J448="",$K448="",$N448=""),0,IF($N448=0,IF(AND(OR(11=7,11=12),11&gt;=$K448,11&lt;=IF($L448="",12,$L448)),$J448,0),IF(AND(11&gt;=$K448,11&lt;=IF($L448="",12,$L448),MOD(11-$K448,$N448)=0),$J448,0)))</f>
        <v>0</v>
      </c>
      <c r="Z448" s="19" t="n">
        <f aca="false">IF(OR($M448="",$M448="ERR",$J448="",$K448="",$N448=""),0,IF($N448=0,IF(AND(OR(12=7,12=12),12&gt;=$K448,12&lt;=IF($L448="",12,$L448)),$J448,0),IF(AND(12&gt;=$K448,12&lt;=IF($L448="",12,$L448),MOD(12-$K448,$N448)=0),$J448,0)))</f>
        <v>0</v>
      </c>
      <c r="AA448" s="36" t="n">
        <f aca="false">SUM(O448:Z448)</f>
        <v>0</v>
      </c>
      <c r="AB448" s="15" t="str">
        <f aca="false">IF(AND($B448="",$D448="",$J448=""),"",IF($B448="","Falta código",IF(ISNA(MATCH($B448,LST_COD,0)),"Código no registrado en Trabajadores",IF($E448="","Concepto no está en el catálogo",IF($M448="ERR","Retención de otro empleador: Origen = Otro empleador",IF(OR($J448="",$K448=""),"Falta monto o mes",IF(OR($K448&lt;1,$K448&gt;12),"Mes inicio inválido",IF(AND($L448&lt;&gt;"",OR($L448&lt;$K448,$L448&gt;12)),"Mes fin inválido",IF($N448="","Falta frecuencia",IF(AND($G448&lt;&gt;"Otro empleador",SUMPRODUCT(($O448:$Z448&lt;&gt;0)*(((COLUMN($O448:$Z448)-14)&lt;INDEX(Trabajadores!$M$6:$M$105,MATCH($B448,LST_COD,0)))+((COLUMN($O448:$Z448)-14)&gt;INDEX(Trabajadores!$N$6:$N$105,MATCH($B448,LST_COD,0)))))&gt;0),"Aviso: hay meses fuera del periodo laboral","OK"))))))))))</f>
        <v/>
      </c>
    </row>
    <row r="449" customFormat="false" ht="15" hidden="false" customHeight="false" outlineLevel="0" collapsed="false">
      <c r="A449" s="23" t="n">
        <v>444</v>
      </c>
      <c r="B449" s="7"/>
      <c r="C449" s="35" t="str">
        <f aca="false">IF($B449="","",IFERROR(INDEX(Trabajadores!$D$6:$D$105,MATCH($B449,LST_COD,0)),"¿Código?"))</f>
        <v/>
      </c>
      <c r="D449" s="30"/>
      <c r="E449" s="9" t="str">
        <f aca="false">IF($D449="","",IFERROR(VLOOKUP($D449,CONC_TABLA,2,FALSE()),""))</f>
        <v/>
      </c>
      <c r="F449" s="9" t="str">
        <f aca="false">IF($D449="","",IFERROR(VLOOKUP($D449,CONC_TABLA,3,FALSE()),""))</f>
        <v/>
      </c>
      <c r="G449" s="30"/>
      <c r="H449" s="30"/>
      <c r="I449" s="30"/>
      <c r="J449" s="29"/>
      <c r="K449" s="28"/>
      <c r="L449" s="28"/>
      <c r="M449" s="9" t="str">
        <f aca="false">IF(OR($B449="",$E449=""),"",IF($E449="INA","INA",IF($G449="Otro empleador",IF($E449="RET","RETO",IF($E449="ORD","OTO","OTX")),IF($E449="RET","ERR",$E449))))</f>
        <v/>
      </c>
      <c r="N449" s="9" t="str">
        <f aca="false">IF($I449="","",IFERROR(VLOOKUP($I449,FREC_TABLA,2,FALSE()),""))</f>
        <v/>
      </c>
      <c r="O449" s="19" t="n">
        <f aca="false">IF(OR($M449="",$M449="ERR",$J449="",$K449="",$N449=""),0,IF($N449=0,IF(AND(OR(1=7,1=12),1&gt;=$K449,1&lt;=IF($L449="",12,$L449)),$J449,0),IF(AND(1&gt;=$K449,1&lt;=IF($L449="",12,$L449),MOD(1-$K449,$N449)=0),$J449,0)))</f>
        <v>0</v>
      </c>
      <c r="P449" s="19" t="n">
        <f aca="false">IF(OR($M449="",$M449="ERR",$J449="",$K449="",$N449=""),0,IF($N449=0,IF(AND(OR(2=7,2=12),2&gt;=$K449,2&lt;=IF($L449="",12,$L449)),$J449,0),IF(AND(2&gt;=$K449,2&lt;=IF($L449="",12,$L449),MOD(2-$K449,$N449)=0),$J449,0)))</f>
        <v>0</v>
      </c>
      <c r="Q449" s="19" t="n">
        <f aca="false">IF(OR($M449="",$M449="ERR",$J449="",$K449="",$N449=""),0,IF($N449=0,IF(AND(OR(3=7,3=12),3&gt;=$K449,3&lt;=IF($L449="",12,$L449)),$J449,0),IF(AND(3&gt;=$K449,3&lt;=IF($L449="",12,$L449),MOD(3-$K449,$N449)=0),$J449,0)))</f>
        <v>0</v>
      </c>
      <c r="R449" s="19" t="n">
        <f aca="false">IF(OR($M449="",$M449="ERR",$J449="",$K449="",$N449=""),0,IF($N449=0,IF(AND(OR(4=7,4=12),4&gt;=$K449,4&lt;=IF($L449="",12,$L449)),$J449,0),IF(AND(4&gt;=$K449,4&lt;=IF($L449="",12,$L449),MOD(4-$K449,$N449)=0),$J449,0)))</f>
        <v>0</v>
      </c>
      <c r="S449" s="19" t="n">
        <f aca="false">IF(OR($M449="",$M449="ERR",$J449="",$K449="",$N449=""),0,IF($N449=0,IF(AND(OR(5=7,5=12),5&gt;=$K449,5&lt;=IF($L449="",12,$L449)),$J449,0),IF(AND(5&gt;=$K449,5&lt;=IF($L449="",12,$L449),MOD(5-$K449,$N449)=0),$J449,0)))</f>
        <v>0</v>
      </c>
      <c r="T449" s="19" t="n">
        <f aca="false">IF(OR($M449="",$M449="ERR",$J449="",$K449="",$N449=""),0,IF($N449=0,IF(AND(OR(6=7,6=12),6&gt;=$K449,6&lt;=IF($L449="",12,$L449)),$J449,0),IF(AND(6&gt;=$K449,6&lt;=IF($L449="",12,$L449),MOD(6-$K449,$N449)=0),$J449,0)))</f>
        <v>0</v>
      </c>
      <c r="U449" s="19" t="n">
        <f aca="false">IF(OR($M449="",$M449="ERR",$J449="",$K449="",$N449=""),0,IF($N449=0,IF(AND(OR(7=7,7=12),7&gt;=$K449,7&lt;=IF($L449="",12,$L449)),$J449,0),IF(AND(7&gt;=$K449,7&lt;=IF($L449="",12,$L449),MOD(7-$K449,$N449)=0),$J449,0)))</f>
        <v>0</v>
      </c>
      <c r="V449" s="19" t="n">
        <f aca="false">IF(OR($M449="",$M449="ERR",$J449="",$K449="",$N449=""),0,IF($N449=0,IF(AND(OR(8=7,8=12),8&gt;=$K449,8&lt;=IF($L449="",12,$L449)),$J449,0),IF(AND(8&gt;=$K449,8&lt;=IF($L449="",12,$L449),MOD(8-$K449,$N449)=0),$J449,0)))</f>
        <v>0</v>
      </c>
      <c r="W449" s="19" t="n">
        <f aca="false">IF(OR($M449="",$M449="ERR",$J449="",$K449="",$N449=""),0,IF($N449=0,IF(AND(OR(9=7,9=12),9&gt;=$K449,9&lt;=IF($L449="",12,$L449)),$J449,0),IF(AND(9&gt;=$K449,9&lt;=IF($L449="",12,$L449),MOD(9-$K449,$N449)=0),$J449,0)))</f>
        <v>0</v>
      </c>
      <c r="X449" s="19" t="n">
        <f aca="false">IF(OR($M449="",$M449="ERR",$J449="",$K449="",$N449=""),0,IF($N449=0,IF(AND(OR(10=7,10=12),10&gt;=$K449,10&lt;=IF($L449="",12,$L449)),$J449,0),IF(AND(10&gt;=$K449,10&lt;=IF($L449="",12,$L449),MOD(10-$K449,$N449)=0),$J449,0)))</f>
        <v>0</v>
      </c>
      <c r="Y449" s="19" t="n">
        <f aca="false">IF(OR($M449="",$M449="ERR",$J449="",$K449="",$N449=""),0,IF($N449=0,IF(AND(OR(11=7,11=12),11&gt;=$K449,11&lt;=IF($L449="",12,$L449)),$J449,0),IF(AND(11&gt;=$K449,11&lt;=IF($L449="",12,$L449),MOD(11-$K449,$N449)=0),$J449,0)))</f>
        <v>0</v>
      </c>
      <c r="Z449" s="19" t="n">
        <f aca="false">IF(OR($M449="",$M449="ERR",$J449="",$K449="",$N449=""),0,IF($N449=0,IF(AND(OR(12=7,12=12),12&gt;=$K449,12&lt;=IF($L449="",12,$L449)),$J449,0),IF(AND(12&gt;=$K449,12&lt;=IF($L449="",12,$L449),MOD(12-$K449,$N449)=0),$J449,0)))</f>
        <v>0</v>
      </c>
      <c r="AA449" s="36" t="n">
        <f aca="false">SUM(O449:Z449)</f>
        <v>0</v>
      </c>
      <c r="AB449" s="15" t="str">
        <f aca="false">IF(AND($B449="",$D449="",$J449=""),"",IF($B449="","Falta código",IF(ISNA(MATCH($B449,LST_COD,0)),"Código no registrado en Trabajadores",IF($E449="","Concepto no está en el catálogo",IF($M449="ERR","Retención de otro empleador: Origen = Otro empleador",IF(OR($J449="",$K449=""),"Falta monto o mes",IF(OR($K449&lt;1,$K449&gt;12),"Mes inicio inválido",IF(AND($L449&lt;&gt;"",OR($L449&lt;$K449,$L449&gt;12)),"Mes fin inválido",IF($N449="","Falta frecuencia",IF(AND($G449&lt;&gt;"Otro empleador",SUMPRODUCT(($O449:$Z449&lt;&gt;0)*(((COLUMN($O449:$Z449)-14)&lt;INDEX(Trabajadores!$M$6:$M$105,MATCH($B449,LST_COD,0)))+((COLUMN($O449:$Z449)-14)&gt;INDEX(Trabajadores!$N$6:$N$105,MATCH($B449,LST_COD,0)))))&gt;0),"Aviso: hay meses fuera del periodo laboral","OK"))))))))))</f>
        <v/>
      </c>
    </row>
    <row r="450" customFormat="false" ht="15" hidden="false" customHeight="false" outlineLevel="0" collapsed="false">
      <c r="A450" s="23" t="n">
        <v>445</v>
      </c>
      <c r="B450" s="7"/>
      <c r="C450" s="35" t="str">
        <f aca="false">IF($B450="","",IFERROR(INDEX(Trabajadores!$D$6:$D$105,MATCH($B450,LST_COD,0)),"¿Código?"))</f>
        <v/>
      </c>
      <c r="D450" s="30"/>
      <c r="E450" s="9" t="str">
        <f aca="false">IF($D450="","",IFERROR(VLOOKUP($D450,CONC_TABLA,2,FALSE()),""))</f>
        <v/>
      </c>
      <c r="F450" s="9" t="str">
        <f aca="false">IF($D450="","",IFERROR(VLOOKUP($D450,CONC_TABLA,3,FALSE()),""))</f>
        <v/>
      </c>
      <c r="G450" s="30"/>
      <c r="H450" s="30"/>
      <c r="I450" s="30"/>
      <c r="J450" s="29"/>
      <c r="K450" s="28"/>
      <c r="L450" s="28"/>
      <c r="M450" s="9" t="str">
        <f aca="false">IF(OR($B450="",$E450=""),"",IF($E450="INA","INA",IF($G450="Otro empleador",IF($E450="RET","RETO",IF($E450="ORD","OTO","OTX")),IF($E450="RET","ERR",$E450))))</f>
        <v/>
      </c>
      <c r="N450" s="9" t="str">
        <f aca="false">IF($I450="","",IFERROR(VLOOKUP($I450,FREC_TABLA,2,FALSE()),""))</f>
        <v/>
      </c>
      <c r="O450" s="19" t="n">
        <f aca="false">IF(OR($M450="",$M450="ERR",$J450="",$K450="",$N450=""),0,IF($N450=0,IF(AND(OR(1=7,1=12),1&gt;=$K450,1&lt;=IF($L450="",12,$L450)),$J450,0),IF(AND(1&gt;=$K450,1&lt;=IF($L450="",12,$L450),MOD(1-$K450,$N450)=0),$J450,0)))</f>
        <v>0</v>
      </c>
      <c r="P450" s="19" t="n">
        <f aca="false">IF(OR($M450="",$M450="ERR",$J450="",$K450="",$N450=""),0,IF($N450=0,IF(AND(OR(2=7,2=12),2&gt;=$K450,2&lt;=IF($L450="",12,$L450)),$J450,0),IF(AND(2&gt;=$K450,2&lt;=IF($L450="",12,$L450),MOD(2-$K450,$N450)=0),$J450,0)))</f>
        <v>0</v>
      </c>
      <c r="Q450" s="19" t="n">
        <f aca="false">IF(OR($M450="",$M450="ERR",$J450="",$K450="",$N450=""),0,IF($N450=0,IF(AND(OR(3=7,3=12),3&gt;=$K450,3&lt;=IF($L450="",12,$L450)),$J450,0),IF(AND(3&gt;=$K450,3&lt;=IF($L450="",12,$L450),MOD(3-$K450,$N450)=0),$J450,0)))</f>
        <v>0</v>
      </c>
      <c r="R450" s="19" t="n">
        <f aca="false">IF(OR($M450="",$M450="ERR",$J450="",$K450="",$N450=""),0,IF($N450=0,IF(AND(OR(4=7,4=12),4&gt;=$K450,4&lt;=IF($L450="",12,$L450)),$J450,0),IF(AND(4&gt;=$K450,4&lt;=IF($L450="",12,$L450),MOD(4-$K450,$N450)=0),$J450,0)))</f>
        <v>0</v>
      </c>
      <c r="S450" s="19" t="n">
        <f aca="false">IF(OR($M450="",$M450="ERR",$J450="",$K450="",$N450=""),0,IF($N450=0,IF(AND(OR(5=7,5=12),5&gt;=$K450,5&lt;=IF($L450="",12,$L450)),$J450,0),IF(AND(5&gt;=$K450,5&lt;=IF($L450="",12,$L450),MOD(5-$K450,$N450)=0),$J450,0)))</f>
        <v>0</v>
      </c>
      <c r="T450" s="19" t="n">
        <f aca="false">IF(OR($M450="",$M450="ERR",$J450="",$K450="",$N450=""),0,IF($N450=0,IF(AND(OR(6=7,6=12),6&gt;=$K450,6&lt;=IF($L450="",12,$L450)),$J450,0),IF(AND(6&gt;=$K450,6&lt;=IF($L450="",12,$L450),MOD(6-$K450,$N450)=0),$J450,0)))</f>
        <v>0</v>
      </c>
      <c r="U450" s="19" t="n">
        <f aca="false">IF(OR($M450="",$M450="ERR",$J450="",$K450="",$N450=""),0,IF($N450=0,IF(AND(OR(7=7,7=12),7&gt;=$K450,7&lt;=IF($L450="",12,$L450)),$J450,0),IF(AND(7&gt;=$K450,7&lt;=IF($L450="",12,$L450),MOD(7-$K450,$N450)=0),$J450,0)))</f>
        <v>0</v>
      </c>
      <c r="V450" s="19" t="n">
        <f aca="false">IF(OR($M450="",$M450="ERR",$J450="",$K450="",$N450=""),0,IF($N450=0,IF(AND(OR(8=7,8=12),8&gt;=$K450,8&lt;=IF($L450="",12,$L450)),$J450,0),IF(AND(8&gt;=$K450,8&lt;=IF($L450="",12,$L450),MOD(8-$K450,$N450)=0),$J450,0)))</f>
        <v>0</v>
      </c>
      <c r="W450" s="19" t="n">
        <f aca="false">IF(OR($M450="",$M450="ERR",$J450="",$K450="",$N450=""),0,IF($N450=0,IF(AND(OR(9=7,9=12),9&gt;=$K450,9&lt;=IF($L450="",12,$L450)),$J450,0),IF(AND(9&gt;=$K450,9&lt;=IF($L450="",12,$L450),MOD(9-$K450,$N450)=0),$J450,0)))</f>
        <v>0</v>
      </c>
      <c r="X450" s="19" t="n">
        <f aca="false">IF(OR($M450="",$M450="ERR",$J450="",$K450="",$N450=""),0,IF($N450=0,IF(AND(OR(10=7,10=12),10&gt;=$K450,10&lt;=IF($L450="",12,$L450)),$J450,0),IF(AND(10&gt;=$K450,10&lt;=IF($L450="",12,$L450),MOD(10-$K450,$N450)=0),$J450,0)))</f>
        <v>0</v>
      </c>
      <c r="Y450" s="19" t="n">
        <f aca="false">IF(OR($M450="",$M450="ERR",$J450="",$K450="",$N450=""),0,IF($N450=0,IF(AND(OR(11=7,11=12),11&gt;=$K450,11&lt;=IF($L450="",12,$L450)),$J450,0),IF(AND(11&gt;=$K450,11&lt;=IF($L450="",12,$L450),MOD(11-$K450,$N450)=0),$J450,0)))</f>
        <v>0</v>
      </c>
      <c r="Z450" s="19" t="n">
        <f aca="false">IF(OR($M450="",$M450="ERR",$J450="",$K450="",$N450=""),0,IF($N450=0,IF(AND(OR(12=7,12=12),12&gt;=$K450,12&lt;=IF($L450="",12,$L450)),$J450,0),IF(AND(12&gt;=$K450,12&lt;=IF($L450="",12,$L450),MOD(12-$K450,$N450)=0),$J450,0)))</f>
        <v>0</v>
      </c>
      <c r="AA450" s="36" t="n">
        <f aca="false">SUM(O450:Z450)</f>
        <v>0</v>
      </c>
      <c r="AB450" s="15" t="str">
        <f aca="false">IF(AND($B450="",$D450="",$J450=""),"",IF($B450="","Falta código",IF(ISNA(MATCH($B450,LST_COD,0)),"Código no registrado en Trabajadores",IF($E450="","Concepto no está en el catálogo",IF($M450="ERR","Retención de otro empleador: Origen = Otro empleador",IF(OR($J450="",$K450=""),"Falta monto o mes",IF(OR($K450&lt;1,$K450&gt;12),"Mes inicio inválido",IF(AND($L450&lt;&gt;"",OR($L450&lt;$K450,$L450&gt;12)),"Mes fin inválido",IF($N450="","Falta frecuencia",IF(AND($G450&lt;&gt;"Otro empleador",SUMPRODUCT(($O450:$Z450&lt;&gt;0)*(((COLUMN($O450:$Z450)-14)&lt;INDEX(Trabajadores!$M$6:$M$105,MATCH($B450,LST_COD,0)))+((COLUMN($O450:$Z450)-14)&gt;INDEX(Trabajadores!$N$6:$N$105,MATCH($B450,LST_COD,0)))))&gt;0),"Aviso: hay meses fuera del periodo laboral","OK"))))))))))</f>
        <v/>
      </c>
    </row>
    <row r="451" customFormat="false" ht="15" hidden="false" customHeight="false" outlineLevel="0" collapsed="false">
      <c r="A451" s="23" t="n">
        <v>446</v>
      </c>
      <c r="B451" s="7"/>
      <c r="C451" s="35" t="str">
        <f aca="false">IF($B451="","",IFERROR(INDEX(Trabajadores!$D$6:$D$105,MATCH($B451,LST_COD,0)),"¿Código?"))</f>
        <v/>
      </c>
      <c r="D451" s="30"/>
      <c r="E451" s="9" t="str">
        <f aca="false">IF($D451="","",IFERROR(VLOOKUP($D451,CONC_TABLA,2,FALSE()),""))</f>
        <v/>
      </c>
      <c r="F451" s="9" t="str">
        <f aca="false">IF($D451="","",IFERROR(VLOOKUP($D451,CONC_TABLA,3,FALSE()),""))</f>
        <v/>
      </c>
      <c r="G451" s="30"/>
      <c r="H451" s="30"/>
      <c r="I451" s="30"/>
      <c r="J451" s="29"/>
      <c r="K451" s="28"/>
      <c r="L451" s="28"/>
      <c r="M451" s="9" t="str">
        <f aca="false">IF(OR($B451="",$E451=""),"",IF($E451="INA","INA",IF($G451="Otro empleador",IF($E451="RET","RETO",IF($E451="ORD","OTO","OTX")),IF($E451="RET","ERR",$E451))))</f>
        <v/>
      </c>
      <c r="N451" s="9" t="str">
        <f aca="false">IF($I451="","",IFERROR(VLOOKUP($I451,FREC_TABLA,2,FALSE()),""))</f>
        <v/>
      </c>
      <c r="O451" s="19" t="n">
        <f aca="false">IF(OR($M451="",$M451="ERR",$J451="",$K451="",$N451=""),0,IF($N451=0,IF(AND(OR(1=7,1=12),1&gt;=$K451,1&lt;=IF($L451="",12,$L451)),$J451,0),IF(AND(1&gt;=$K451,1&lt;=IF($L451="",12,$L451),MOD(1-$K451,$N451)=0),$J451,0)))</f>
        <v>0</v>
      </c>
      <c r="P451" s="19" t="n">
        <f aca="false">IF(OR($M451="",$M451="ERR",$J451="",$K451="",$N451=""),0,IF($N451=0,IF(AND(OR(2=7,2=12),2&gt;=$K451,2&lt;=IF($L451="",12,$L451)),$J451,0),IF(AND(2&gt;=$K451,2&lt;=IF($L451="",12,$L451),MOD(2-$K451,$N451)=0),$J451,0)))</f>
        <v>0</v>
      </c>
      <c r="Q451" s="19" t="n">
        <f aca="false">IF(OR($M451="",$M451="ERR",$J451="",$K451="",$N451=""),0,IF($N451=0,IF(AND(OR(3=7,3=12),3&gt;=$K451,3&lt;=IF($L451="",12,$L451)),$J451,0),IF(AND(3&gt;=$K451,3&lt;=IF($L451="",12,$L451),MOD(3-$K451,$N451)=0),$J451,0)))</f>
        <v>0</v>
      </c>
      <c r="R451" s="19" t="n">
        <f aca="false">IF(OR($M451="",$M451="ERR",$J451="",$K451="",$N451=""),0,IF($N451=0,IF(AND(OR(4=7,4=12),4&gt;=$K451,4&lt;=IF($L451="",12,$L451)),$J451,0),IF(AND(4&gt;=$K451,4&lt;=IF($L451="",12,$L451),MOD(4-$K451,$N451)=0),$J451,0)))</f>
        <v>0</v>
      </c>
      <c r="S451" s="19" t="n">
        <f aca="false">IF(OR($M451="",$M451="ERR",$J451="",$K451="",$N451=""),0,IF($N451=0,IF(AND(OR(5=7,5=12),5&gt;=$K451,5&lt;=IF($L451="",12,$L451)),$J451,0),IF(AND(5&gt;=$K451,5&lt;=IF($L451="",12,$L451),MOD(5-$K451,$N451)=0),$J451,0)))</f>
        <v>0</v>
      </c>
      <c r="T451" s="19" t="n">
        <f aca="false">IF(OR($M451="",$M451="ERR",$J451="",$K451="",$N451=""),0,IF($N451=0,IF(AND(OR(6=7,6=12),6&gt;=$K451,6&lt;=IF($L451="",12,$L451)),$J451,0),IF(AND(6&gt;=$K451,6&lt;=IF($L451="",12,$L451),MOD(6-$K451,$N451)=0),$J451,0)))</f>
        <v>0</v>
      </c>
      <c r="U451" s="19" t="n">
        <f aca="false">IF(OR($M451="",$M451="ERR",$J451="",$K451="",$N451=""),0,IF($N451=0,IF(AND(OR(7=7,7=12),7&gt;=$K451,7&lt;=IF($L451="",12,$L451)),$J451,0),IF(AND(7&gt;=$K451,7&lt;=IF($L451="",12,$L451),MOD(7-$K451,$N451)=0),$J451,0)))</f>
        <v>0</v>
      </c>
      <c r="V451" s="19" t="n">
        <f aca="false">IF(OR($M451="",$M451="ERR",$J451="",$K451="",$N451=""),0,IF($N451=0,IF(AND(OR(8=7,8=12),8&gt;=$K451,8&lt;=IF($L451="",12,$L451)),$J451,0),IF(AND(8&gt;=$K451,8&lt;=IF($L451="",12,$L451),MOD(8-$K451,$N451)=0),$J451,0)))</f>
        <v>0</v>
      </c>
      <c r="W451" s="19" t="n">
        <f aca="false">IF(OR($M451="",$M451="ERR",$J451="",$K451="",$N451=""),0,IF($N451=0,IF(AND(OR(9=7,9=12),9&gt;=$K451,9&lt;=IF($L451="",12,$L451)),$J451,0),IF(AND(9&gt;=$K451,9&lt;=IF($L451="",12,$L451),MOD(9-$K451,$N451)=0),$J451,0)))</f>
        <v>0</v>
      </c>
      <c r="X451" s="19" t="n">
        <f aca="false">IF(OR($M451="",$M451="ERR",$J451="",$K451="",$N451=""),0,IF($N451=0,IF(AND(OR(10=7,10=12),10&gt;=$K451,10&lt;=IF($L451="",12,$L451)),$J451,0),IF(AND(10&gt;=$K451,10&lt;=IF($L451="",12,$L451),MOD(10-$K451,$N451)=0),$J451,0)))</f>
        <v>0</v>
      </c>
      <c r="Y451" s="19" t="n">
        <f aca="false">IF(OR($M451="",$M451="ERR",$J451="",$K451="",$N451=""),0,IF($N451=0,IF(AND(OR(11=7,11=12),11&gt;=$K451,11&lt;=IF($L451="",12,$L451)),$J451,0),IF(AND(11&gt;=$K451,11&lt;=IF($L451="",12,$L451),MOD(11-$K451,$N451)=0),$J451,0)))</f>
        <v>0</v>
      </c>
      <c r="Z451" s="19" t="n">
        <f aca="false">IF(OR($M451="",$M451="ERR",$J451="",$K451="",$N451=""),0,IF($N451=0,IF(AND(OR(12=7,12=12),12&gt;=$K451,12&lt;=IF($L451="",12,$L451)),$J451,0),IF(AND(12&gt;=$K451,12&lt;=IF($L451="",12,$L451),MOD(12-$K451,$N451)=0),$J451,0)))</f>
        <v>0</v>
      </c>
      <c r="AA451" s="36" t="n">
        <f aca="false">SUM(O451:Z451)</f>
        <v>0</v>
      </c>
      <c r="AB451" s="15" t="str">
        <f aca="false">IF(AND($B451="",$D451="",$J451=""),"",IF($B451="","Falta código",IF(ISNA(MATCH($B451,LST_COD,0)),"Código no registrado en Trabajadores",IF($E451="","Concepto no está en el catálogo",IF($M451="ERR","Retención de otro empleador: Origen = Otro empleador",IF(OR($J451="",$K451=""),"Falta monto o mes",IF(OR($K451&lt;1,$K451&gt;12),"Mes inicio inválido",IF(AND($L451&lt;&gt;"",OR($L451&lt;$K451,$L451&gt;12)),"Mes fin inválido",IF($N451="","Falta frecuencia",IF(AND($G451&lt;&gt;"Otro empleador",SUMPRODUCT(($O451:$Z451&lt;&gt;0)*(((COLUMN($O451:$Z451)-14)&lt;INDEX(Trabajadores!$M$6:$M$105,MATCH($B451,LST_COD,0)))+((COLUMN($O451:$Z451)-14)&gt;INDEX(Trabajadores!$N$6:$N$105,MATCH($B451,LST_COD,0)))))&gt;0),"Aviso: hay meses fuera del periodo laboral","OK"))))))))))</f>
        <v/>
      </c>
    </row>
    <row r="452" customFormat="false" ht="15" hidden="false" customHeight="false" outlineLevel="0" collapsed="false">
      <c r="A452" s="23" t="n">
        <v>447</v>
      </c>
      <c r="B452" s="7"/>
      <c r="C452" s="35" t="str">
        <f aca="false">IF($B452="","",IFERROR(INDEX(Trabajadores!$D$6:$D$105,MATCH($B452,LST_COD,0)),"¿Código?"))</f>
        <v/>
      </c>
      <c r="D452" s="30"/>
      <c r="E452" s="9" t="str">
        <f aca="false">IF($D452="","",IFERROR(VLOOKUP($D452,CONC_TABLA,2,FALSE()),""))</f>
        <v/>
      </c>
      <c r="F452" s="9" t="str">
        <f aca="false">IF($D452="","",IFERROR(VLOOKUP($D452,CONC_TABLA,3,FALSE()),""))</f>
        <v/>
      </c>
      <c r="G452" s="30"/>
      <c r="H452" s="30"/>
      <c r="I452" s="30"/>
      <c r="J452" s="29"/>
      <c r="K452" s="28"/>
      <c r="L452" s="28"/>
      <c r="M452" s="9" t="str">
        <f aca="false">IF(OR($B452="",$E452=""),"",IF($E452="INA","INA",IF($G452="Otro empleador",IF($E452="RET","RETO",IF($E452="ORD","OTO","OTX")),IF($E452="RET","ERR",$E452))))</f>
        <v/>
      </c>
      <c r="N452" s="9" t="str">
        <f aca="false">IF($I452="","",IFERROR(VLOOKUP($I452,FREC_TABLA,2,FALSE()),""))</f>
        <v/>
      </c>
      <c r="O452" s="19" t="n">
        <f aca="false">IF(OR($M452="",$M452="ERR",$J452="",$K452="",$N452=""),0,IF($N452=0,IF(AND(OR(1=7,1=12),1&gt;=$K452,1&lt;=IF($L452="",12,$L452)),$J452,0),IF(AND(1&gt;=$K452,1&lt;=IF($L452="",12,$L452),MOD(1-$K452,$N452)=0),$J452,0)))</f>
        <v>0</v>
      </c>
      <c r="P452" s="19" t="n">
        <f aca="false">IF(OR($M452="",$M452="ERR",$J452="",$K452="",$N452=""),0,IF($N452=0,IF(AND(OR(2=7,2=12),2&gt;=$K452,2&lt;=IF($L452="",12,$L452)),$J452,0),IF(AND(2&gt;=$K452,2&lt;=IF($L452="",12,$L452),MOD(2-$K452,$N452)=0),$J452,0)))</f>
        <v>0</v>
      </c>
      <c r="Q452" s="19" t="n">
        <f aca="false">IF(OR($M452="",$M452="ERR",$J452="",$K452="",$N452=""),0,IF($N452=0,IF(AND(OR(3=7,3=12),3&gt;=$K452,3&lt;=IF($L452="",12,$L452)),$J452,0),IF(AND(3&gt;=$K452,3&lt;=IF($L452="",12,$L452),MOD(3-$K452,$N452)=0),$J452,0)))</f>
        <v>0</v>
      </c>
      <c r="R452" s="19" t="n">
        <f aca="false">IF(OR($M452="",$M452="ERR",$J452="",$K452="",$N452=""),0,IF($N452=0,IF(AND(OR(4=7,4=12),4&gt;=$K452,4&lt;=IF($L452="",12,$L452)),$J452,0),IF(AND(4&gt;=$K452,4&lt;=IF($L452="",12,$L452),MOD(4-$K452,$N452)=0),$J452,0)))</f>
        <v>0</v>
      </c>
      <c r="S452" s="19" t="n">
        <f aca="false">IF(OR($M452="",$M452="ERR",$J452="",$K452="",$N452=""),0,IF($N452=0,IF(AND(OR(5=7,5=12),5&gt;=$K452,5&lt;=IF($L452="",12,$L452)),$J452,0),IF(AND(5&gt;=$K452,5&lt;=IF($L452="",12,$L452),MOD(5-$K452,$N452)=0),$J452,0)))</f>
        <v>0</v>
      </c>
      <c r="T452" s="19" t="n">
        <f aca="false">IF(OR($M452="",$M452="ERR",$J452="",$K452="",$N452=""),0,IF($N452=0,IF(AND(OR(6=7,6=12),6&gt;=$K452,6&lt;=IF($L452="",12,$L452)),$J452,0),IF(AND(6&gt;=$K452,6&lt;=IF($L452="",12,$L452),MOD(6-$K452,$N452)=0),$J452,0)))</f>
        <v>0</v>
      </c>
      <c r="U452" s="19" t="n">
        <f aca="false">IF(OR($M452="",$M452="ERR",$J452="",$K452="",$N452=""),0,IF($N452=0,IF(AND(OR(7=7,7=12),7&gt;=$K452,7&lt;=IF($L452="",12,$L452)),$J452,0),IF(AND(7&gt;=$K452,7&lt;=IF($L452="",12,$L452),MOD(7-$K452,$N452)=0),$J452,0)))</f>
        <v>0</v>
      </c>
      <c r="V452" s="19" t="n">
        <f aca="false">IF(OR($M452="",$M452="ERR",$J452="",$K452="",$N452=""),0,IF($N452=0,IF(AND(OR(8=7,8=12),8&gt;=$K452,8&lt;=IF($L452="",12,$L452)),$J452,0),IF(AND(8&gt;=$K452,8&lt;=IF($L452="",12,$L452),MOD(8-$K452,$N452)=0),$J452,0)))</f>
        <v>0</v>
      </c>
      <c r="W452" s="19" t="n">
        <f aca="false">IF(OR($M452="",$M452="ERR",$J452="",$K452="",$N452=""),0,IF($N452=0,IF(AND(OR(9=7,9=12),9&gt;=$K452,9&lt;=IF($L452="",12,$L452)),$J452,0),IF(AND(9&gt;=$K452,9&lt;=IF($L452="",12,$L452),MOD(9-$K452,$N452)=0),$J452,0)))</f>
        <v>0</v>
      </c>
      <c r="X452" s="19" t="n">
        <f aca="false">IF(OR($M452="",$M452="ERR",$J452="",$K452="",$N452=""),0,IF($N452=0,IF(AND(OR(10=7,10=12),10&gt;=$K452,10&lt;=IF($L452="",12,$L452)),$J452,0),IF(AND(10&gt;=$K452,10&lt;=IF($L452="",12,$L452),MOD(10-$K452,$N452)=0),$J452,0)))</f>
        <v>0</v>
      </c>
      <c r="Y452" s="19" t="n">
        <f aca="false">IF(OR($M452="",$M452="ERR",$J452="",$K452="",$N452=""),0,IF($N452=0,IF(AND(OR(11=7,11=12),11&gt;=$K452,11&lt;=IF($L452="",12,$L452)),$J452,0),IF(AND(11&gt;=$K452,11&lt;=IF($L452="",12,$L452),MOD(11-$K452,$N452)=0),$J452,0)))</f>
        <v>0</v>
      </c>
      <c r="Z452" s="19" t="n">
        <f aca="false">IF(OR($M452="",$M452="ERR",$J452="",$K452="",$N452=""),0,IF($N452=0,IF(AND(OR(12=7,12=12),12&gt;=$K452,12&lt;=IF($L452="",12,$L452)),$J452,0),IF(AND(12&gt;=$K452,12&lt;=IF($L452="",12,$L452),MOD(12-$K452,$N452)=0),$J452,0)))</f>
        <v>0</v>
      </c>
      <c r="AA452" s="36" t="n">
        <f aca="false">SUM(O452:Z452)</f>
        <v>0</v>
      </c>
      <c r="AB452" s="15" t="str">
        <f aca="false">IF(AND($B452="",$D452="",$J452=""),"",IF($B452="","Falta código",IF(ISNA(MATCH($B452,LST_COD,0)),"Código no registrado en Trabajadores",IF($E452="","Concepto no está en el catálogo",IF($M452="ERR","Retención de otro empleador: Origen = Otro empleador",IF(OR($J452="",$K452=""),"Falta monto o mes",IF(OR($K452&lt;1,$K452&gt;12),"Mes inicio inválido",IF(AND($L452&lt;&gt;"",OR($L452&lt;$K452,$L452&gt;12)),"Mes fin inválido",IF($N452="","Falta frecuencia",IF(AND($G452&lt;&gt;"Otro empleador",SUMPRODUCT(($O452:$Z452&lt;&gt;0)*(((COLUMN($O452:$Z452)-14)&lt;INDEX(Trabajadores!$M$6:$M$105,MATCH($B452,LST_COD,0)))+((COLUMN($O452:$Z452)-14)&gt;INDEX(Trabajadores!$N$6:$N$105,MATCH($B452,LST_COD,0)))))&gt;0),"Aviso: hay meses fuera del periodo laboral","OK"))))))))))</f>
        <v/>
      </c>
    </row>
    <row r="453" customFormat="false" ht="15" hidden="false" customHeight="false" outlineLevel="0" collapsed="false">
      <c r="A453" s="23" t="n">
        <v>448</v>
      </c>
      <c r="B453" s="7"/>
      <c r="C453" s="35" t="str">
        <f aca="false">IF($B453="","",IFERROR(INDEX(Trabajadores!$D$6:$D$105,MATCH($B453,LST_COD,0)),"¿Código?"))</f>
        <v/>
      </c>
      <c r="D453" s="30"/>
      <c r="E453" s="9" t="str">
        <f aca="false">IF($D453="","",IFERROR(VLOOKUP($D453,CONC_TABLA,2,FALSE()),""))</f>
        <v/>
      </c>
      <c r="F453" s="9" t="str">
        <f aca="false">IF($D453="","",IFERROR(VLOOKUP($D453,CONC_TABLA,3,FALSE()),""))</f>
        <v/>
      </c>
      <c r="G453" s="30"/>
      <c r="H453" s="30"/>
      <c r="I453" s="30"/>
      <c r="J453" s="29"/>
      <c r="K453" s="28"/>
      <c r="L453" s="28"/>
      <c r="M453" s="9" t="str">
        <f aca="false">IF(OR($B453="",$E453=""),"",IF($E453="INA","INA",IF($G453="Otro empleador",IF($E453="RET","RETO",IF($E453="ORD","OTO","OTX")),IF($E453="RET","ERR",$E453))))</f>
        <v/>
      </c>
      <c r="N453" s="9" t="str">
        <f aca="false">IF($I453="","",IFERROR(VLOOKUP($I453,FREC_TABLA,2,FALSE()),""))</f>
        <v/>
      </c>
      <c r="O453" s="19" t="n">
        <f aca="false">IF(OR($M453="",$M453="ERR",$J453="",$K453="",$N453=""),0,IF($N453=0,IF(AND(OR(1=7,1=12),1&gt;=$K453,1&lt;=IF($L453="",12,$L453)),$J453,0),IF(AND(1&gt;=$K453,1&lt;=IF($L453="",12,$L453),MOD(1-$K453,$N453)=0),$J453,0)))</f>
        <v>0</v>
      </c>
      <c r="P453" s="19" t="n">
        <f aca="false">IF(OR($M453="",$M453="ERR",$J453="",$K453="",$N453=""),0,IF($N453=0,IF(AND(OR(2=7,2=12),2&gt;=$K453,2&lt;=IF($L453="",12,$L453)),$J453,0),IF(AND(2&gt;=$K453,2&lt;=IF($L453="",12,$L453),MOD(2-$K453,$N453)=0),$J453,0)))</f>
        <v>0</v>
      </c>
      <c r="Q453" s="19" t="n">
        <f aca="false">IF(OR($M453="",$M453="ERR",$J453="",$K453="",$N453=""),0,IF($N453=0,IF(AND(OR(3=7,3=12),3&gt;=$K453,3&lt;=IF($L453="",12,$L453)),$J453,0),IF(AND(3&gt;=$K453,3&lt;=IF($L453="",12,$L453),MOD(3-$K453,$N453)=0),$J453,0)))</f>
        <v>0</v>
      </c>
      <c r="R453" s="19" t="n">
        <f aca="false">IF(OR($M453="",$M453="ERR",$J453="",$K453="",$N453=""),0,IF($N453=0,IF(AND(OR(4=7,4=12),4&gt;=$K453,4&lt;=IF($L453="",12,$L453)),$J453,0),IF(AND(4&gt;=$K453,4&lt;=IF($L453="",12,$L453),MOD(4-$K453,$N453)=0),$J453,0)))</f>
        <v>0</v>
      </c>
      <c r="S453" s="19" t="n">
        <f aca="false">IF(OR($M453="",$M453="ERR",$J453="",$K453="",$N453=""),0,IF($N453=0,IF(AND(OR(5=7,5=12),5&gt;=$K453,5&lt;=IF($L453="",12,$L453)),$J453,0),IF(AND(5&gt;=$K453,5&lt;=IF($L453="",12,$L453),MOD(5-$K453,$N453)=0),$J453,0)))</f>
        <v>0</v>
      </c>
      <c r="T453" s="19" t="n">
        <f aca="false">IF(OR($M453="",$M453="ERR",$J453="",$K453="",$N453=""),0,IF($N453=0,IF(AND(OR(6=7,6=12),6&gt;=$K453,6&lt;=IF($L453="",12,$L453)),$J453,0),IF(AND(6&gt;=$K453,6&lt;=IF($L453="",12,$L453),MOD(6-$K453,$N453)=0),$J453,0)))</f>
        <v>0</v>
      </c>
      <c r="U453" s="19" t="n">
        <f aca="false">IF(OR($M453="",$M453="ERR",$J453="",$K453="",$N453=""),0,IF($N453=0,IF(AND(OR(7=7,7=12),7&gt;=$K453,7&lt;=IF($L453="",12,$L453)),$J453,0),IF(AND(7&gt;=$K453,7&lt;=IF($L453="",12,$L453),MOD(7-$K453,$N453)=0),$J453,0)))</f>
        <v>0</v>
      </c>
      <c r="V453" s="19" t="n">
        <f aca="false">IF(OR($M453="",$M453="ERR",$J453="",$K453="",$N453=""),0,IF($N453=0,IF(AND(OR(8=7,8=12),8&gt;=$K453,8&lt;=IF($L453="",12,$L453)),$J453,0),IF(AND(8&gt;=$K453,8&lt;=IF($L453="",12,$L453),MOD(8-$K453,$N453)=0),$J453,0)))</f>
        <v>0</v>
      </c>
      <c r="W453" s="19" t="n">
        <f aca="false">IF(OR($M453="",$M453="ERR",$J453="",$K453="",$N453=""),0,IF($N453=0,IF(AND(OR(9=7,9=12),9&gt;=$K453,9&lt;=IF($L453="",12,$L453)),$J453,0),IF(AND(9&gt;=$K453,9&lt;=IF($L453="",12,$L453),MOD(9-$K453,$N453)=0),$J453,0)))</f>
        <v>0</v>
      </c>
      <c r="X453" s="19" t="n">
        <f aca="false">IF(OR($M453="",$M453="ERR",$J453="",$K453="",$N453=""),0,IF($N453=0,IF(AND(OR(10=7,10=12),10&gt;=$K453,10&lt;=IF($L453="",12,$L453)),$J453,0),IF(AND(10&gt;=$K453,10&lt;=IF($L453="",12,$L453),MOD(10-$K453,$N453)=0),$J453,0)))</f>
        <v>0</v>
      </c>
      <c r="Y453" s="19" t="n">
        <f aca="false">IF(OR($M453="",$M453="ERR",$J453="",$K453="",$N453=""),0,IF($N453=0,IF(AND(OR(11=7,11=12),11&gt;=$K453,11&lt;=IF($L453="",12,$L453)),$J453,0),IF(AND(11&gt;=$K453,11&lt;=IF($L453="",12,$L453),MOD(11-$K453,$N453)=0),$J453,0)))</f>
        <v>0</v>
      </c>
      <c r="Z453" s="19" t="n">
        <f aca="false">IF(OR($M453="",$M453="ERR",$J453="",$K453="",$N453=""),0,IF($N453=0,IF(AND(OR(12=7,12=12),12&gt;=$K453,12&lt;=IF($L453="",12,$L453)),$J453,0),IF(AND(12&gt;=$K453,12&lt;=IF($L453="",12,$L453),MOD(12-$K453,$N453)=0),$J453,0)))</f>
        <v>0</v>
      </c>
      <c r="AA453" s="36" t="n">
        <f aca="false">SUM(O453:Z453)</f>
        <v>0</v>
      </c>
      <c r="AB453" s="15" t="str">
        <f aca="false">IF(AND($B453="",$D453="",$J453=""),"",IF($B453="","Falta código",IF(ISNA(MATCH($B453,LST_COD,0)),"Código no registrado en Trabajadores",IF($E453="","Concepto no está en el catálogo",IF($M453="ERR","Retención de otro empleador: Origen = Otro empleador",IF(OR($J453="",$K453=""),"Falta monto o mes",IF(OR($K453&lt;1,$K453&gt;12),"Mes inicio inválido",IF(AND($L453&lt;&gt;"",OR($L453&lt;$K453,$L453&gt;12)),"Mes fin inválido",IF($N453="","Falta frecuencia",IF(AND($G453&lt;&gt;"Otro empleador",SUMPRODUCT(($O453:$Z453&lt;&gt;0)*(((COLUMN($O453:$Z453)-14)&lt;INDEX(Trabajadores!$M$6:$M$105,MATCH($B453,LST_COD,0)))+((COLUMN($O453:$Z453)-14)&gt;INDEX(Trabajadores!$N$6:$N$105,MATCH($B453,LST_COD,0)))))&gt;0),"Aviso: hay meses fuera del periodo laboral","OK"))))))))))</f>
        <v/>
      </c>
    </row>
    <row r="454" customFormat="false" ht="15" hidden="false" customHeight="false" outlineLevel="0" collapsed="false">
      <c r="A454" s="23" t="n">
        <v>449</v>
      </c>
      <c r="B454" s="7"/>
      <c r="C454" s="35" t="str">
        <f aca="false">IF($B454="","",IFERROR(INDEX(Trabajadores!$D$6:$D$105,MATCH($B454,LST_COD,0)),"¿Código?"))</f>
        <v/>
      </c>
      <c r="D454" s="30"/>
      <c r="E454" s="9" t="str">
        <f aca="false">IF($D454="","",IFERROR(VLOOKUP($D454,CONC_TABLA,2,FALSE()),""))</f>
        <v/>
      </c>
      <c r="F454" s="9" t="str">
        <f aca="false">IF($D454="","",IFERROR(VLOOKUP($D454,CONC_TABLA,3,FALSE()),""))</f>
        <v/>
      </c>
      <c r="G454" s="30"/>
      <c r="H454" s="30"/>
      <c r="I454" s="30"/>
      <c r="J454" s="29"/>
      <c r="K454" s="28"/>
      <c r="L454" s="28"/>
      <c r="M454" s="9" t="str">
        <f aca="false">IF(OR($B454="",$E454=""),"",IF($E454="INA","INA",IF($G454="Otro empleador",IF($E454="RET","RETO",IF($E454="ORD","OTO","OTX")),IF($E454="RET","ERR",$E454))))</f>
        <v/>
      </c>
      <c r="N454" s="9" t="str">
        <f aca="false">IF($I454="","",IFERROR(VLOOKUP($I454,FREC_TABLA,2,FALSE()),""))</f>
        <v/>
      </c>
      <c r="O454" s="19" t="n">
        <f aca="false">IF(OR($M454="",$M454="ERR",$J454="",$K454="",$N454=""),0,IF($N454=0,IF(AND(OR(1=7,1=12),1&gt;=$K454,1&lt;=IF($L454="",12,$L454)),$J454,0),IF(AND(1&gt;=$K454,1&lt;=IF($L454="",12,$L454),MOD(1-$K454,$N454)=0),$J454,0)))</f>
        <v>0</v>
      </c>
      <c r="P454" s="19" t="n">
        <f aca="false">IF(OR($M454="",$M454="ERR",$J454="",$K454="",$N454=""),0,IF($N454=0,IF(AND(OR(2=7,2=12),2&gt;=$K454,2&lt;=IF($L454="",12,$L454)),$J454,0),IF(AND(2&gt;=$K454,2&lt;=IF($L454="",12,$L454),MOD(2-$K454,$N454)=0),$J454,0)))</f>
        <v>0</v>
      </c>
      <c r="Q454" s="19" t="n">
        <f aca="false">IF(OR($M454="",$M454="ERR",$J454="",$K454="",$N454=""),0,IF($N454=0,IF(AND(OR(3=7,3=12),3&gt;=$K454,3&lt;=IF($L454="",12,$L454)),$J454,0),IF(AND(3&gt;=$K454,3&lt;=IF($L454="",12,$L454),MOD(3-$K454,$N454)=0),$J454,0)))</f>
        <v>0</v>
      </c>
      <c r="R454" s="19" t="n">
        <f aca="false">IF(OR($M454="",$M454="ERR",$J454="",$K454="",$N454=""),0,IF($N454=0,IF(AND(OR(4=7,4=12),4&gt;=$K454,4&lt;=IF($L454="",12,$L454)),$J454,0),IF(AND(4&gt;=$K454,4&lt;=IF($L454="",12,$L454),MOD(4-$K454,$N454)=0),$J454,0)))</f>
        <v>0</v>
      </c>
      <c r="S454" s="19" t="n">
        <f aca="false">IF(OR($M454="",$M454="ERR",$J454="",$K454="",$N454=""),0,IF($N454=0,IF(AND(OR(5=7,5=12),5&gt;=$K454,5&lt;=IF($L454="",12,$L454)),$J454,0),IF(AND(5&gt;=$K454,5&lt;=IF($L454="",12,$L454),MOD(5-$K454,$N454)=0),$J454,0)))</f>
        <v>0</v>
      </c>
      <c r="T454" s="19" t="n">
        <f aca="false">IF(OR($M454="",$M454="ERR",$J454="",$K454="",$N454=""),0,IF($N454=0,IF(AND(OR(6=7,6=12),6&gt;=$K454,6&lt;=IF($L454="",12,$L454)),$J454,0),IF(AND(6&gt;=$K454,6&lt;=IF($L454="",12,$L454),MOD(6-$K454,$N454)=0),$J454,0)))</f>
        <v>0</v>
      </c>
      <c r="U454" s="19" t="n">
        <f aca="false">IF(OR($M454="",$M454="ERR",$J454="",$K454="",$N454=""),0,IF($N454=0,IF(AND(OR(7=7,7=12),7&gt;=$K454,7&lt;=IF($L454="",12,$L454)),$J454,0),IF(AND(7&gt;=$K454,7&lt;=IF($L454="",12,$L454),MOD(7-$K454,$N454)=0),$J454,0)))</f>
        <v>0</v>
      </c>
      <c r="V454" s="19" t="n">
        <f aca="false">IF(OR($M454="",$M454="ERR",$J454="",$K454="",$N454=""),0,IF($N454=0,IF(AND(OR(8=7,8=12),8&gt;=$K454,8&lt;=IF($L454="",12,$L454)),$J454,0),IF(AND(8&gt;=$K454,8&lt;=IF($L454="",12,$L454),MOD(8-$K454,$N454)=0),$J454,0)))</f>
        <v>0</v>
      </c>
      <c r="W454" s="19" t="n">
        <f aca="false">IF(OR($M454="",$M454="ERR",$J454="",$K454="",$N454=""),0,IF($N454=0,IF(AND(OR(9=7,9=12),9&gt;=$K454,9&lt;=IF($L454="",12,$L454)),$J454,0),IF(AND(9&gt;=$K454,9&lt;=IF($L454="",12,$L454),MOD(9-$K454,$N454)=0),$J454,0)))</f>
        <v>0</v>
      </c>
      <c r="X454" s="19" t="n">
        <f aca="false">IF(OR($M454="",$M454="ERR",$J454="",$K454="",$N454=""),0,IF($N454=0,IF(AND(OR(10=7,10=12),10&gt;=$K454,10&lt;=IF($L454="",12,$L454)),$J454,0),IF(AND(10&gt;=$K454,10&lt;=IF($L454="",12,$L454),MOD(10-$K454,$N454)=0),$J454,0)))</f>
        <v>0</v>
      </c>
      <c r="Y454" s="19" t="n">
        <f aca="false">IF(OR($M454="",$M454="ERR",$J454="",$K454="",$N454=""),0,IF($N454=0,IF(AND(OR(11=7,11=12),11&gt;=$K454,11&lt;=IF($L454="",12,$L454)),$J454,0),IF(AND(11&gt;=$K454,11&lt;=IF($L454="",12,$L454),MOD(11-$K454,$N454)=0),$J454,0)))</f>
        <v>0</v>
      </c>
      <c r="Z454" s="19" t="n">
        <f aca="false">IF(OR($M454="",$M454="ERR",$J454="",$K454="",$N454=""),0,IF($N454=0,IF(AND(OR(12=7,12=12),12&gt;=$K454,12&lt;=IF($L454="",12,$L454)),$J454,0),IF(AND(12&gt;=$K454,12&lt;=IF($L454="",12,$L454),MOD(12-$K454,$N454)=0),$J454,0)))</f>
        <v>0</v>
      </c>
      <c r="AA454" s="36" t="n">
        <f aca="false">SUM(O454:Z454)</f>
        <v>0</v>
      </c>
      <c r="AB454" s="15" t="str">
        <f aca="false">IF(AND($B454="",$D454="",$J454=""),"",IF($B454="","Falta código",IF(ISNA(MATCH($B454,LST_COD,0)),"Código no registrado en Trabajadores",IF($E454="","Concepto no está en el catálogo",IF($M454="ERR","Retención de otro empleador: Origen = Otro empleador",IF(OR($J454="",$K454=""),"Falta monto o mes",IF(OR($K454&lt;1,$K454&gt;12),"Mes inicio inválido",IF(AND($L454&lt;&gt;"",OR($L454&lt;$K454,$L454&gt;12)),"Mes fin inválido",IF($N454="","Falta frecuencia",IF(AND($G454&lt;&gt;"Otro empleador",SUMPRODUCT(($O454:$Z454&lt;&gt;0)*(((COLUMN($O454:$Z454)-14)&lt;INDEX(Trabajadores!$M$6:$M$105,MATCH($B454,LST_COD,0)))+((COLUMN($O454:$Z454)-14)&gt;INDEX(Trabajadores!$N$6:$N$105,MATCH($B454,LST_COD,0)))))&gt;0),"Aviso: hay meses fuera del periodo laboral","OK"))))))))))</f>
        <v/>
      </c>
    </row>
    <row r="455" customFormat="false" ht="15" hidden="false" customHeight="false" outlineLevel="0" collapsed="false">
      <c r="A455" s="23" t="n">
        <v>450</v>
      </c>
      <c r="B455" s="7"/>
      <c r="C455" s="35" t="str">
        <f aca="false">IF($B455="","",IFERROR(INDEX(Trabajadores!$D$6:$D$105,MATCH($B455,LST_COD,0)),"¿Código?"))</f>
        <v/>
      </c>
      <c r="D455" s="30"/>
      <c r="E455" s="9" t="str">
        <f aca="false">IF($D455="","",IFERROR(VLOOKUP($D455,CONC_TABLA,2,FALSE()),""))</f>
        <v/>
      </c>
      <c r="F455" s="9" t="str">
        <f aca="false">IF($D455="","",IFERROR(VLOOKUP($D455,CONC_TABLA,3,FALSE()),""))</f>
        <v/>
      </c>
      <c r="G455" s="30"/>
      <c r="H455" s="30"/>
      <c r="I455" s="30"/>
      <c r="J455" s="29"/>
      <c r="K455" s="28"/>
      <c r="L455" s="28"/>
      <c r="M455" s="9" t="str">
        <f aca="false">IF(OR($B455="",$E455=""),"",IF($E455="INA","INA",IF($G455="Otro empleador",IF($E455="RET","RETO",IF($E455="ORD","OTO","OTX")),IF($E455="RET","ERR",$E455))))</f>
        <v/>
      </c>
      <c r="N455" s="9" t="str">
        <f aca="false">IF($I455="","",IFERROR(VLOOKUP($I455,FREC_TABLA,2,FALSE()),""))</f>
        <v/>
      </c>
      <c r="O455" s="19" t="n">
        <f aca="false">IF(OR($M455="",$M455="ERR",$J455="",$K455="",$N455=""),0,IF($N455=0,IF(AND(OR(1=7,1=12),1&gt;=$K455,1&lt;=IF($L455="",12,$L455)),$J455,0),IF(AND(1&gt;=$K455,1&lt;=IF($L455="",12,$L455),MOD(1-$K455,$N455)=0),$J455,0)))</f>
        <v>0</v>
      </c>
      <c r="P455" s="19" t="n">
        <f aca="false">IF(OR($M455="",$M455="ERR",$J455="",$K455="",$N455=""),0,IF($N455=0,IF(AND(OR(2=7,2=12),2&gt;=$K455,2&lt;=IF($L455="",12,$L455)),$J455,0),IF(AND(2&gt;=$K455,2&lt;=IF($L455="",12,$L455),MOD(2-$K455,$N455)=0),$J455,0)))</f>
        <v>0</v>
      </c>
      <c r="Q455" s="19" t="n">
        <f aca="false">IF(OR($M455="",$M455="ERR",$J455="",$K455="",$N455=""),0,IF($N455=0,IF(AND(OR(3=7,3=12),3&gt;=$K455,3&lt;=IF($L455="",12,$L455)),$J455,0),IF(AND(3&gt;=$K455,3&lt;=IF($L455="",12,$L455),MOD(3-$K455,$N455)=0),$J455,0)))</f>
        <v>0</v>
      </c>
      <c r="R455" s="19" t="n">
        <f aca="false">IF(OR($M455="",$M455="ERR",$J455="",$K455="",$N455=""),0,IF($N455=0,IF(AND(OR(4=7,4=12),4&gt;=$K455,4&lt;=IF($L455="",12,$L455)),$J455,0),IF(AND(4&gt;=$K455,4&lt;=IF($L455="",12,$L455),MOD(4-$K455,$N455)=0),$J455,0)))</f>
        <v>0</v>
      </c>
      <c r="S455" s="19" t="n">
        <f aca="false">IF(OR($M455="",$M455="ERR",$J455="",$K455="",$N455=""),0,IF($N455=0,IF(AND(OR(5=7,5=12),5&gt;=$K455,5&lt;=IF($L455="",12,$L455)),$J455,0),IF(AND(5&gt;=$K455,5&lt;=IF($L455="",12,$L455),MOD(5-$K455,$N455)=0),$J455,0)))</f>
        <v>0</v>
      </c>
      <c r="T455" s="19" t="n">
        <f aca="false">IF(OR($M455="",$M455="ERR",$J455="",$K455="",$N455=""),0,IF($N455=0,IF(AND(OR(6=7,6=12),6&gt;=$K455,6&lt;=IF($L455="",12,$L455)),$J455,0),IF(AND(6&gt;=$K455,6&lt;=IF($L455="",12,$L455),MOD(6-$K455,$N455)=0),$J455,0)))</f>
        <v>0</v>
      </c>
      <c r="U455" s="19" t="n">
        <f aca="false">IF(OR($M455="",$M455="ERR",$J455="",$K455="",$N455=""),0,IF($N455=0,IF(AND(OR(7=7,7=12),7&gt;=$K455,7&lt;=IF($L455="",12,$L455)),$J455,0),IF(AND(7&gt;=$K455,7&lt;=IF($L455="",12,$L455),MOD(7-$K455,$N455)=0),$J455,0)))</f>
        <v>0</v>
      </c>
      <c r="V455" s="19" t="n">
        <f aca="false">IF(OR($M455="",$M455="ERR",$J455="",$K455="",$N455=""),0,IF($N455=0,IF(AND(OR(8=7,8=12),8&gt;=$K455,8&lt;=IF($L455="",12,$L455)),$J455,0),IF(AND(8&gt;=$K455,8&lt;=IF($L455="",12,$L455),MOD(8-$K455,$N455)=0),$J455,0)))</f>
        <v>0</v>
      </c>
      <c r="W455" s="19" t="n">
        <f aca="false">IF(OR($M455="",$M455="ERR",$J455="",$K455="",$N455=""),0,IF($N455=0,IF(AND(OR(9=7,9=12),9&gt;=$K455,9&lt;=IF($L455="",12,$L455)),$J455,0),IF(AND(9&gt;=$K455,9&lt;=IF($L455="",12,$L455),MOD(9-$K455,$N455)=0),$J455,0)))</f>
        <v>0</v>
      </c>
      <c r="X455" s="19" t="n">
        <f aca="false">IF(OR($M455="",$M455="ERR",$J455="",$K455="",$N455=""),0,IF($N455=0,IF(AND(OR(10=7,10=12),10&gt;=$K455,10&lt;=IF($L455="",12,$L455)),$J455,0),IF(AND(10&gt;=$K455,10&lt;=IF($L455="",12,$L455),MOD(10-$K455,$N455)=0),$J455,0)))</f>
        <v>0</v>
      </c>
      <c r="Y455" s="19" t="n">
        <f aca="false">IF(OR($M455="",$M455="ERR",$J455="",$K455="",$N455=""),0,IF($N455=0,IF(AND(OR(11=7,11=12),11&gt;=$K455,11&lt;=IF($L455="",12,$L455)),$J455,0),IF(AND(11&gt;=$K455,11&lt;=IF($L455="",12,$L455),MOD(11-$K455,$N455)=0),$J455,0)))</f>
        <v>0</v>
      </c>
      <c r="Z455" s="19" t="n">
        <f aca="false">IF(OR($M455="",$M455="ERR",$J455="",$K455="",$N455=""),0,IF($N455=0,IF(AND(OR(12=7,12=12),12&gt;=$K455,12&lt;=IF($L455="",12,$L455)),$J455,0),IF(AND(12&gt;=$K455,12&lt;=IF($L455="",12,$L455),MOD(12-$K455,$N455)=0),$J455,0)))</f>
        <v>0</v>
      </c>
      <c r="AA455" s="36" t="n">
        <f aca="false">SUM(O455:Z455)</f>
        <v>0</v>
      </c>
      <c r="AB455" s="15" t="str">
        <f aca="false">IF(AND($B455="",$D455="",$J455=""),"",IF($B455="","Falta código",IF(ISNA(MATCH($B455,LST_COD,0)),"Código no registrado en Trabajadores",IF($E455="","Concepto no está en el catálogo",IF($M455="ERR","Retención de otro empleador: Origen = Otro empleador",IF(OR($J455="",$K455=""),"Falta monto o mes",IF(OR($K455&lt;1,$K455&gt;12),"Mes inicio inválido",IF(AND($L455&lt;&gt;"",OR($L455&lt;$K455,$L455&gt;12)),"Mes fin inválido",IF($N455="","Falta frecuencia",IF(AND($G455&lt;&gt;"Otro empleador",SUMPRODUCT(($O455:$Z455&lt;&gt;0)*(((COLUMN($O455:$Z455)-14)&lt;INDEX(Trabajadores!$M$6:$M$105,MATCH($B455,LST_COD,0)))+((COLUMN($O455:$Z455)-14)&gt;INDEX(Trabajadores!$N$6:$N$105,MATCH($B455,LST_COD,0)))))&gt;0),"Aviso: hay meses fuera del periodo laboral","OK"))))))))))</f>
        <v/>
      </c>
    </row>
    <row r="456" customFormat="false" ht="15" hidden="false" customHeight="false" outlineLevel="0" collapsed="false">
      <c r="A456" s="23" t="n">
        <v>451</v>
      </c>
      <c r="B456" s="7"/>
      <c r="C456" s="35" t="str">
        <f aca="false">IF($B456="","",IFERROR(INDEX(Trabajadores!$D$6:$D$105,MATCH($B456,LST_COD,0)),"¿Código?"))</f>
        <v/>
      </c>
      <c r="D456" s="30"/>
      <c r="E456" s="9" t="str">
        <f aca="false">IF($D456="","",IFERROR(VLOOKUP($D456,CONC_TABLA,2,FALSE()),""))</f>
        <v/>
      </c>
      <c r="F456" s="9" t="str">
        <f aca="false">IF($D456="","",IFERROR(VLOOKUP($D456,CONC_TABLA,3,FALSE()),""))</f>
        <v/>
      </c>
      <c r="G456" s="30"/>
      <c r="H456" s="30"/>
      <c r="I456" s="30"/>
      <c r="J456" s="29"/>
      <c r="K456" s="28"/>
      <c r="L456" s="28"/>
      <c r="M456" s="9" t="str">
        <f aca="false">IF(OR($B456="",$E456=""),"",IF($E456="INA","INA",IF($G456="Otro empleador",IF($E456="RET","RETO",IF($E456="ORD","OTO","OTX")),IF($E456="RET","ERR",$E456))))</f>
        <v/>
      </c>
      <c r="N456" s="9" t="str">
        <f aca="false">IF($I456="","",IFERROR(VLOOKUP($I456,FREC_TABLA,2,FALSE()),""))</f>
        <v/>
      </c>
      <c r="O456" s="19" t="n">
        <f aca="false">IF(OR($M456="",$M456="ERR",$J456="",$K456="",$N456=""),0,IF($N456=0,IF(AND(OR(1=7,1=12),1&gt;=$K456,1&lt;=IF($L456="",12,$L456)),$J456,0),IF(AND(1&gt;=$K456,1&lt;=IF($L456="",12,$L456),MOD(1-$K456,$N456)=0),$J456,0)))</f>
        <v>0</v>
      </c>
      <c r="P456" s="19" t="n">
        <f aca="false">IF(OR($M456="",$M456="ERR",$J456="",$K456="",$N456=""),0,IF($N456=0,IF(AND(OR(2=7,2=12),2&gt;=$K456,2&lt;=IF($L456="",12,$L456)),$J456,0),IF(AND(2&gt;=$K456,2&lt;=IF($L456="",12,$L456),MOD(2-$K456,$N456)=0),$J456,0)))</f>
        <v>0</v>
      </c>
      <c r="Q456" s="19" t="n">
        <f aca="false">IF(OR($M456="",$M456="ERR",$J456="",$K456="",$N456=""),0,IF($N456=0,IF(AND(OR(3=7,3=12),3&gt;=$K456,3&lt;=IF($L456="",12,$L456)),$J456,0),IF(AND(3&gt;=$K456,3&lt;=IF($L456="",12,$L456),MOD(3-$K456,$N456)=0),$J456,0)))</f>
        <v>0</v>
      </c>
      <c r="R456" s="19" t="n">
        <f aca="false">IF(OR($M456="",$M456="ERR",$J456="",$K456="",$N456=""),0,IF($N456=0,IF(AND(OR(4=7,4=12),4&gt;=$K456,4&lt;=IF($L456="",12,$L456)),$J456,0),IF(AND(4&gt;=$K456,4&lt;=IF($L456="",12,$L456),MOD(4-$K456,$N456)=0),$J456,0)))</f>
        <v>0</v>
      </c>
      <c r="S456" s="19" t="n">
        <f aca="false">IF(OR($M456="",$M456="ERR",$J456="",$K456="",$N456=""),0,IF($N456=0,IF(AND(OR(5=7,5=12),5&gt;=$K456,5&lt;=IF($L456="",12,$L456)),$J456,0),IF(AND(5&gt;=$K456,5&lt;=IF($L456="",12,$L456),MOD(5-$K456,$N456)=0),$J456,0)))</f>
        <v>0</v>
      </c>
      <c r="T456" s="19" t="n">
        <f aca="false">IF(OR($M456="",$M456="ERR",$J456="",$K456="",$N456=""),0,IF($N456=0,IF(AND(OR(6=7,6=12),6&gt;=$K456,6&lt;=IF($L456="",12,$L456)),$J456,0),IF(AND(6&gt;=$K456,6&lt;=IF($L456="",12,$L456),MOD(6-$K456,$N456)=0),$J456,0)))</f>
        <v>0</v>
      </c>
      <c r="U456" s="19" t="n">
        <f aca="false">IF(OR($M456="",$M456="ERR",$J456="",$K456="",$N456=""),0,IF($N456=0,IF(AND(OR(7=7,7=12),7&gt;=$K456,7&lt;=IF($L456="",12,$L456)),$J456,0),IF(AND(7&gt;=$K456,7&lt;=IF($L456="",12,$L456),MOD(7-$K456,$N456)=0),$J456,0)))</f>
        <v>0</v>
      </c>
      <c r="V456" s="19" t="n">
        <f aca="false">IF(OR($M456="",$M456="ERR",$J456="",$K456="",$N456=""),0,IF($N456=0,IF(AND(OR(8=7,8=12),8&gt;=$K456,8&lt;=IF($L456="",12,$L456)),$J456,0),IF(AND(8&gt;=$K456,8&lt;=IF($L456="",12,$L456),MOD(8-$K456,$N456)=0),$J456,0)))</f>
        <v>0</v>
      </c>
      <c r="W456" s="19" t="n">
        <f aca="false">IF(OR($M456="",$M456="ERR",$J456="",$K456="",$N456=""),0,IF($N456=0,IF(AND(OR(9=7,9=12),9&gt;=$K456,9&lt;=IF($L456="",12,$L456)),$J456,0),IF(AND(9&gt;=$K456,9&lt;=IF($L456="",12,$L456),MOD(9-$K456,$N456)=0),$J456,0)))</f>
        <v>0</v>
      </c>
      <c r="X456" s="19" t="n">
        <f aca="false">IF(OR($M456="",$M456="ERR",$J456="",$K456="",$N456=""),0,IF($N456=0,IF(AND(OR(10=7,10=12),10&gt;=$K456,10&lt;=IF($L456="",12,$L456)),$J456,0),IF(AND(10&gt;=$K456,10&lt;=IF($L456="",12,$L456),MOD(10-$K456,$N456)=0),$J456,0)))</f>
        <v>0</v>
      </c>
      <c r="Y456" s="19" t="n">
        <f aca="false">IF(OR($M456="",$M456="ERR",$J456="",$K456="",$N456=""),0,IF($N456=0,IF(AND(OR(11=7,11=12),11&gt;=$K456,11&lt;=IF($L456="",12,$L456)),$J456,0),IF(AND(11&gt;=$K456,11&lt;=IF($L456="",12,$L456),MOD(11-$K456,$N456)=0),$J456,0)))</f>
        <v>0</v>
      </c>
      <c r="Z456" s="19" t="n">
        <f aca="false">IF(OR($M456="",$M456="ERR",$J456="",$K456="",$N456=""),0,IF($N456=0,IF(AND(OR(12=7,12=12),12&gt;=$K456,12&lt;=IF($L456="",12,$L456)),$J456,0),IF(AND(12&gt;=$K456,12&lt;=IF($L456="",12,$L456),MOD(12-$K456,$N456)=0),$J456,0)))</f>
        <v>0</v>
      </c>
      <c r="AA456" s="36" t="n">
        <f aca="false">SUM(O456:Z456)</f>
        <v>0</v>
      </c>
      <c r="AB456" s="15" t="str">
        <f aca="false">IF(AND($B456="",$D456="",$J456=""),"",IF($B456="","Falta código",IF(ISNA(MATCH($B456,LST_COD,0)),"Código no registrado en Trabajadores",IF($E456="","Concepto no está en el catálogo",IF($M456="ERR","Retención de otro empleador: Origen = Otro empleador",IF(OR($J456="",$K456=""),"Falta monto o mes",IF(OR($K456&lt;1,$K456&gt;12),"Mes inicio inválido",IF(AND($L456&lt;&gt;"",OR($L456&lt;$K456,$L456&gt;12)),"Mes fin inválido",IF($N456="","Falta frecuencia",IF(AND($G456&lt;&gt;"Otro empleador",SUMPRODUCT(($O456:$Z456&lt;&gt;0)*(((COLUMN($O456:$Z456)-14)&lt;INDEX(Trabajadores!$M$6:$M$105,MATCH($B456,LST_COD,0)))+((COLUMN($O456:$Z456)-14)&gt;INDEX(Trabajadores!$N$6:$N$105,MATCH($B456,LST_COD,0)))))&gt;0),"Aviso: hay meses fuera del periodo laboral","OK"))))))))))</f>
        <v/>
      </c>
    </row>
    <row r="457" customFormat="false" ht="15" hidden="false" customHeight="false" outlineLevel="0" collapsed="false">
      <c r="A457" s="23" t="n">
        <v>452</v>
      </c>
      <c r="B457" s="7"/>
      <c r="C457" s="35" t="str">
        <f aca="false">IF($B457="","",IFERROR(INDEX(Trabajadores!$D$6:$D$105,MATCH($B457,LST_COD,0)),"¿Código?"))</f>
        <v/>
      </c>
      <c r="D457" s="30"/>
      <c r="E457" s="9" t="str">
        <f aca="false">IF($D457="","",IFERROR(VLOOKUP($D457,CONC_TABLA,2,FALSE()),""))</f>
        <v/>
      </c>
      <c r="F457" s="9" t="str">
        <f aca="false">IF($D457="","",IFERROR(VLOOKUP($D457,CONC_TABLA,3,FALSE()),""))</f>
        <v/>
      </c>
      <c r="G457" s="30"/>
      <c r="H457" s="30"/>
      <c r="I457" s="30"/>
      <c r="J457" s="29"/>
      <c r="K457" s="28"/>
      <c r="L457" s="28"/>
      <c r="M457" s="9" t="str">
        <f aca="false">IF(OR($B457="",$E457=""),"",IF($E457="INA","INA",IF($G457="Otro empleador",IF($E457="RET","RETO",IF($E457="ORD","OTO","OTX")),IF($E457="RET","ERR",$E457))))</f>
        <v/>
      </c>
      <c r="N457" s="9" t="str">
        <f aca="false">IF($I457="","",IFERROR(VLOOKUP($I457,FREC_TABLA,2,FALSE()),""))</f>
        <v/>
      </c>
      <c r="O457" s="19" t="n">
        <f aca="false">IF(OR($M457="",$M457="ERR",$J457="",$K457="",$N457=""),0,IF($N457=0,IF(AND(OR(1=7,1=12),1&gt;=$K457,1&lt;=IF($L457="",12,$L457)),$J457,0),IF(AND(1&gt;=$K457,1&lt;=IF($L457="",12,$L457),MOD(1-$K457,$N457)=0),$J457,0)))</f>
        <v>0</v>
      </c>
      <c r="P457" s="19" t="n">
        <f aca="false">IF(OR($M457="",$M457="ERR",$J457="",$K457="",$N457=""),0,IF($N457=0,IF(AND(OR(2=7,2=12),2&gt;=$K457,2&lt;=IF($L457="",12,$L457)),$J457,0),IF(AND(2&gt;=$K457,2&lt;=IF($L457="",12,$L457),MOD(2-$K457,$N457)=0),$J457,0)))</f>
        <v>0</v>
      </c>
      <c r="Q457" s="19" t="n">
        <f aca="false">IF(OR($M457="",$M457="ERR",$J457="",$K457="",$N457=""),0,IF($N457=0,IF(AND(OR(3=7,3=12),3&gt;=$K457,3&lt;=IF($L457="",12,$L457)),$J457,0),IF(AND(3&gt;=$K457,3&lt;=IF($L457="",12,$L457),MOD(3-$K457,$N457)=0),$J457,0)))</f>
        <v>0</v>
      </c>
      <c r="R457" s="19" t="n">
        <f aca="false">IF(OR($M457="",$M457="ERR",$J457="",$K457="",$N457=""),0,IF($N457=0,IF(AND(OR(4=7,4=12),4&gt;=$K457,4&lt;=IF($L457="",12,$L457)),$J457,0),IF(AND(4&gt;=$K457,4&lt;=IF($L457="",12,$L457),MOD(4-$K457,$N457)=0),$J457,0)))</f>
        <v>0</v>
      </c>
      <c r="S457" s="19" t="n">
        <f aca="false">IF(OR($M457="",$M457="ERR",$J457="",$K457="",$N457=""),0,IF($N457=0,IF(AND(OR(5=7,5=12),5&gt;=$K457,5&lt;=IF($L457="",12,$L457)),$J457,0),IF(AND(5&gt;=$K457,5&lt;=IF($L457="",12,$L457),MOD(5-$K457,$N457)=0),$J457,0)))</f>
        <v>0</v>
      </c>
      <c r="T457" s="19" t="n">
        <f aca="false">IF(OR($M457="",$M457="ERR",$J457="",$K457="",$N457=""),0,IF($N457=0,IF(AND(OR(6=7,6=12),6&gt;=$K457,6&lt;=IF($L457="",12,$L457)),$J457,0),IF(AND(6&gt;=$K457,6&lt;=IF($L457="",12,$L457),MOD(6-$K457,$N457)=0),$J457,0)))</f>
        <v>0</v>
      </c>
      <c r="U457" s="19" t="n">
        <f aca="false">IF(OR($M457="",$M457="ERR",$J457="",$K457="",$N457=""),0,IF($N457=0,IF(AND(OR(7=7,7=12),7&gt;=$K457,7&lt;=IF($L457="",12,$L457)),$J457,0),IF(AND(7&gt;=$K457,7&lt;=IF($L457="",12,$L457),MOD(7-$K457,$N457)=0),$J457,0)))</f>
        <v>0</v>
      </c>
      <c r="V457" s="19" t="n">
        <f aca="false">IF(OR($M457="",$M457="ERR",$J457="",$K457="",$N457=""),0,IF($N457=0,IF(AND(OR(8=7,8=12),8&gt;=$K457,8&lt;=IF($L457="",12,$L457)),$J457,0),IF(AND(8&gt;=$K457,8&lt;=IF($L457="",12,$L457),MOD(8-$K457,$N457)=0),$J457,0)))</f>
        <v>0</v>
      </c>
      <c r="W457" s="19" t="n">
        <f aca="false">IF(OR($M457="",$M457="ERR",$J457="",$K457="",$N457=""),0,IF($N457=0,IF(AND(OR(9=7,9=12),9&gt;=$K457,9&lt;=IF($L457="",12,$L457)),$J457,0),IF(AND(9&gt;=$K457,9&lt;=IF($L457="",12,$L457),MOD(9-$K457,$N457)=0),$J457,0)))</f>
        <v>0</v>
      </c>
      <c r="X457" s="19" t="n">
        <f aca="false">IF(OR($M457="",$M457="ERR",$J457="",$K457="",$N457=""),0,IF($N457=0,IF(AND(OR(10=7,10=12),10&gt;=$K457,10&lt;=IF($L457="",12,$L457)),$J457,0),IF(AND(10&gt;=$K457,10&lt;=IF($L457="",12,$L457),MOD(10-$K457,$N457)=0),$J457,0)))</f>
        <v>0</v>
      </c>
      <c r="Y457" s="19" t="n">
        <f aca="false">IF(OR($M457="",$M457="ERR",$J457="",$K457="",$N457=""),0,IF($N457=0,IF(AND(OR(11=7,11=12),11&gt;=$K457,11&lt;=IF($L457="",12,$L457)),$J457,0),IF(AND(11&gt;=$K457,11&lt;=IF($L457="",12,$L457),MOD(11-$K457,$N457)=0),$J457,0)))</f>
        <v>0</v>
      </c>
      <c r="Z457" s="19" t="n">
        <f aca="false">IF(OR($M457="",$M457="ERR",$J457="",$K457="",$N457=""),0,IF($N457=0,IF(AND(OR(12=7,12=12),12&gt;=$K457,12&lt;=IF($L457="",12,$L457)),$J457,0),IF(AND(12&gt;=$K457,12&lt;=IF($L457="",12,$L457),MOD(12-$K457,$N457)=0),$J457,0)))</f>
        <v>0</v>
      </c>
      <c r="AA457" s="36" t="n">
        <f aca="false">SUM(O457:Z457)</f>
        <v>0</v>
      </c>
      <c r="AB457" s="15" t="str">
        <f aca="false">IF(AND($B457="",$D457="",$J457=""),"",IF($B457="","Falta código",IF(ISNA(MATCH($B457,LST_COD,0)),"Código no registrado en Trabajadores",IF($E457="","Concepto no está en el catálogo",IF($M457="ERR","Retención de otro empleador: Origen = Otro empleador",IF(OR($J457="",$K457=""),"Falta monto o mes",IF(OR($K457&lt;1,$K457&gt;12),"Mes inicio inválido",IF(AND($L457&lt;&gt;"",OR($L457&lt;$K457,$L457&gt;12)),"Mes fin inválido",IF($N457="","Falta frecuencia",IF(AND($G457&lt;&gt;"Otro empleador",SUMPRODUCT(($O457:$Z457&lt;&gt;0)*(((COLUMN($O457:$Z457)-14)&lt;INDEX(Trabajadores!$M$6:$M$105,MATCH($B457,LST_COD,0)))+((COLUMN($O457:$Z457)-14)&gt;INDEX(Trabajadores!$N$6:$N$105,MATCH($B457,LST_COD,0)))))&gt;0),"Aviso: hay meses fuera del periodo laboral","OK"))))))))))</f>
        <v/>
      </c>
    </row>
    <row r="458" customFormat="false" ht="15" hidden="false" customHeight="false" outlineLevel="0" collapsed="false">
      <c r="A458" s="23" t="n">
        <v>453</v>
      </c>
      <c r="B458" s="7"/>
      <c r="C458" s="35" t="str">
        <f aca="false">IF($B458="","",IFERROR(INDEX(Trabajadores!$D$6:$D$105,MATCH($B458,LST_COD,0)),"¿Código?"))</f>
        <v/>
      </c>
      <c r="D458" s="30"/>
      <c r="E458" s="9" t="str">
        <f aca="false">IF($D458="","",IFERROR(VLOOKUP($D458,CONC_TABLA,2,FALSE()),""))</f>
        <v/>
      </c>
      <c r="F458" s="9" t="str">
        <f aca="false">IF($D458="","",IFERROR(VLOOKUP($D458,CONC_TABLA,3,FALSE()),""))</f>
        <v/>
      </c>
      <c r="G458" s="30"/>
      <c r="H458" s="30"/>
      <c r="I458" s="30"/>
      <c r="J458" s="29"/>
      <c r="K458" s="28"/>
      <c r="L458" s="28"/>
      <c r="M458" s="9" t="str">
        <f aca="false">IF(OR($B458="",$E458=""),"",IF($E458="INA","INA",IF($G458="Otro empleador",IF($E458="RET","RETO",IF($E458="ORD","OTO","OTX")),IF($E458="RET","ERR",$E458))))</f>
        <v/>
      </c>
      <c r="N458" s="9" t="str">
        <f aca="false">IF($I458="","",IFERROR(VLOOKUP($I458,FREC_TABLA,2,FALSE()),""))</f>
        <v/>
      </c>
      <c r="O458" s="19" t="n">
        <f aca="false">IF(OR($M458="",$M458="ERR",$J458="",$K458="",$N458=""),0,IF($N458=0,IF(AND(OR(1=7,1=12),1&gt;=$K458,1&lt;=IF($L458="",12,$L458)),$J458,0),IF(AND(1&gt;=$K458,1&lt;=IF($L458="",12,$L458),MOD(1-$K458,$N458)=0),$J458,0)))</f>
        <v>0</v>
      </c>
      <c r="P458" s="19" t="n">
        <f aca="false">IF(OR($M458="",$M458="ERR",$J458="",$K458="",$N458=""),0,IF($N458=0,IF(AND(OR(2=7,2=12),2&gt;=$K458,2&lt;=IF($L458="",12,$L458)),$J458,0),IF(AND(2&gt;=$K458,2&lt;=IF($L458="",12,$L458),MOD(2-$K458,$N458)=0),$J458,0)))</f>
        <v>0</v>
      </c>
      <c r="Q458" s="19" t="n">
        <f aca="false">IF(OR($M458="",$M458="ERR",$J458="",$K458="",$N458=""),0,IF($N458=0,IF(AND(OR(3=7,3=12),3&gt;=$K458,3&lt;=IF($L458="",12,$L458)),$J458,0),IF(AND(3&gt;=$K458,3&lt;=IF($L458="",12,$L458),MOD(3-$K458,$N458)=0),$J458,0)))</f>
        <v>0</v>
      </c>
      <c r="R458" s="19" t="n">
        <f aca="false">IF(OR($M458="",$M458="ERR",$J458="",$K458="",$N458=""),0,IF($N458=0,IF(AND(OR(4=7,4=12),4&gt;=$K458,4&lt;=IF($L458="",12,$L458)),$J458,0),IF(AND(4&gt;=$K458,4&lt;=IF($L458="",12,$L458),MOD(4-$K458,$N458)=0),$J458,0)))</f>
        <v>0</v>
      </c>
      <c r="S458" s="19" t="n">
        <f aca="false">IF(OR($M458="",$M458="ERR",$J458="",$K458="",$N458=""),0,IF($N458=0,IF(AND(OR(5=7,5=12),5&gt;=$K458,5&lt;=IF($L458="",12,$L458)),$J458,0),IF(AND(5&gt;=$K458,5&lt;=IF($L458="",12,$L458),MOD(5-$K458,$N458)=0),$J458,0)))</f>
        <v>0</v>
      </c>
      <c r="T458" s="19" t="n">
        <f aca="false">IF(OR($M458="",$M458="ERR",$J458="",$K458="",$N458=""),0,IF($N458=0,IF(AND(OR(6=7,6=12),6&gt;=$K458,6&lt;=IF($L458="",12,$L458)),$J458,0),IF(AND(6&gt;=$K458,6&lt;=IF($L458="",12,$L458),MOD(6-$K458,$N458)=0),$J458,0)))</f>
        <v>0</v>
      </c>
      <c r="U458" s="19" t="n">
        <f aca="false">IF(OR($M458="",$M458="ERR",$J458="",$K458="",$N458=""),0,IF($N458=0,IF(AND(OR(7=7,7=12),7&gt;=$K458,7&lt;=IF($L458="",12,$L458)),$J458,0),IF(AND(7&gt;=$K458,7&lt;=IF($L458="",12,$L458),MOD(7-$K458,$N458)=0),$J458,0)))</f>
        <v>0</v>
      </c>
      <c r="V458" s="19" t="n">
        <f aca="false">IF(OR($M458="",$M458="ERR",$J458="",$K458="",$N458=""),0,IF($N458=0,IF(AND(OR(8=7,8=12),8&gt;=$K458,8&lt;=IF($L458="",12,$L458)),$J458,0),IF(AND(8&gt;=$K458,8&lt;=IF($L458="",12,$L458),MOD(8-$K458,$N458)=0),$J458,0)))</f>
        <v>0</v>
      </c>
      <c r="W458" s="19" t="n">
        <f aca="false">IF(OR($M458="",$M458="ERR",$J458="",$K458="",$N458=""),0,IF($N458=0,IF(AND(OR(9=7,9=12),9&gt;=$K458,9&lt;=IF($L458="",12,$L458)),$J458,0),IF(AND(9&gt;=$K458,9&lt;=IF($L458="",12,$L458),MOD(9-$K458,$N458)=0),$J458,0)))</f>
        <v>0</v>
      </c>
      <c r="X458" s="19" t="n">
        <f aca="false">IF(OR($M458="",$M458="ERR",$J458="",$K458="",$N458=""),0,IF($N458=0,IF(AND(OR(10=7,10=12),10&gt;=$K458,10&lt;=IF($L458="",12,$L458)),$J458,0),IF(AND(10&gt;=$K458,10&lt;=IF($L458="",12,$L458),MOD(10-$K458,$N458)=0),$J458,0)))</f>
        <v>0</v>
      </c>
      <c r="Y458" s="19" t="n">
        <f aca="false">IF(OR($M458="",$M458="ERR",$J458="",$K458="",$N458=""),0,IF($N458=0,IF(AND(OR(11=7,11=12),11&gt;=$K458,11&lt;=IF($L458="",12,$L458)),$J458,0),IF(AND(11&gt;=$K458,11&lt;=IF($L458="",12,$L458),MOD(11-$K458,$N458)=0),$J458,0)))</f>
        <v>0</v>
      </c>
      <c r="Z458" s="19" t="n">
        <f aca="false">IF(OR($M458="",$M458="ERR",$J458="",$K458="",$N458=""),0,IF($N458=0,IF(AND(OR(12=7,12=12),12&gt;=$K458,12&lt;=IF($L458="",12,$L458)),$J458,0),IF(AND(12&gt;=$K458,12&lt;=IF($L458="",12,$L458),MOD(12-$K458,$N458)=0),$J458,0)))</f>
        <v>0</v>
      </c>
      <c r="AA458" s="36" t="n">
        <f aca="false">SUM(O458:Z458)</f>
        <v>0</v>
      </c>
      <c r="AB458" s="15" t="str">
        <f aca="false">IF(AND($B458="",$D458="",$J458=""),"",IF($B458="","Falta código",IF(ISNA(MATCH($B458,LST_COD,0)),"Código no registrado en Trabajadores",IF($E458="","Concepto no está en el catálogo",IF($M458="ERR","Retención de otro empleador: Origen = Otro empleador",IF(OR($J458="",$K458=""),"Falta monto o mes",IF(OR($K458&lt;1,$K458&gt;12),"Mes inicio inválido",IF(AND($L458&lt;&gt;"",OR($L458&lt;$K458,$L458&gt;12)),"Mes fin inválido",IF($N458="","Falta frecuencia",IF(AND($G458&lt;&gt;"Otro empleador",SUMPRODUCT(($O458:$Z458&lt;&gt;0)*(((COLUMN($O458:$Z458)-14)&lt;INDEX(Trabajadores!$M$6:$M$105,MATCH($B458,LST_COD,0)))+((COLUMN($O458:$Z458)-14)&gt;INDEX(Trabajadores!$N$6:$N$105,MATCH($B458,LST_COD,0)))))&gt;0),"Aviso: hay meses fuera del periodo laboral","OK"))))))))))</f>
        <v/>
      </c>
    </row>
    <row r="459" customFormat="false" ht="15" hidden="false" customHeight="false" outlineLevel="0" collapsed="false">
      <c r="A459" s="23" t="n">
        <v>454</v>
      </c>
      <c r="B459" s="7"/>
      <c r="C459" s="35" t="str">
        <f aca="false">IF($B459="","",IFERROR(INDEX(Trabajadores!$D$6:$D$105,MATCH($B459,LST_COD,0)),"¿Código?"))</f>
        <v/>
      </c>
      <c r="D459" s="30"/>
      <c r="E459" s="9" t="str">
        <f aca="false">IF($D459="","",IFERROR(VLOOKUP($D459,CONC_TABLA,2,FALSE()),""))</f>
        <v/>
      </c>
      <c r="F459" s="9" t="str">
        <f aca="false">IF($D459="","",IFERROR(VLOOKUP($D459,CONC_TABLA,3,FALSE()),""))</f>
        <v/>
      </c>
      <c r="G459" s="30"/>
      <c r="H459" s="30"/>
      <c r="I459" s="30"/>
      <c r="J459" s="29"/>
      <c r="K459" s="28"/>
      <c r="L459" s="28"/>
      <c r="M459" s="9" t="str">
        <f aca="false">IF(OR($B459="",$E459=""),"",IF($E459="INA","INA",IF($G459="Otro empleador",IF($E459="RET","RETO",IF($E459="ORD","OTO","OTX")),IF($E459="RET","ERR",$E459))))</f>
        <v/>
      </c>
      <c r="N459" s="9" t="str">
        <f aca="false">IF($I459="","",IFERROR(VLOOKUP($I459,FREC_TABLA,2,FALSE()),""))</f>
        <v/>
      </c>
      <c r="O459" s="19" t="n">
        <f aca="false">IF(OR($M459="",$M459="ERR",$J459="",$K459="",$N459=""),0,IF($N459=0,IF(AND(OR(1=7,1=12),1&gt;=$K459,1&lt;=IF($L459="",12,$L459)),$J459,0),IF(AND(1&gt;=$K459,1&lt;=IF($L459="",12,$L459),MOD(1-$K459,$N459)=0),$J459,0)))</f>
        <v>0</v>
      </c>
      <c r="P459" s="19" t="n">
        <f aca="false">IF(OR($M459="",$M459="ERR",$J459="",$K459="",$N459=""),0,IF($N459=0,IF(AND(OR(2=7,2=12),2&gt;=$K459,2&lt;=IF($L459="",12,$L459)),$J459,0),IF(AND(2&gt;=$K459,2&lt;=IF($L459="",12,$L459),MOD(2-$K459,$N459)=0),$J459,0)))</f>
        <v>0</v>
      </c>
      <c r="Q459" s="19" t="n">
        <f aca="false">IF(OR($M459="",$M459="ERR",$J459="",$K459="",$N459=""),0,IF($N459=0,IF(AND(OR(3=7,3=12),3&gt;=$K459,3&lt;=IF($L459="",12,$L459)),$J459,0),IF(AND(3&gt;=$K459,3&lt;=IF($L459="",12,$L459),MOD(3-$K459,$N459)=0),$J459,0)))</f>
        <v>0</v>
      </c>
      <c r="R459" s="19" t="n">
        <f aca="false">IF(OR($M459="",$M459="ERR",$J459="",$K459="",$N459=""),0,IF($N459=0,IF(AND(OR(4=7,4=12),4&gt;=$K459,4&lt;=IF($L459="",12,$L459)),$J459,0),IF(AND(4&gt;=$K459,4&lt;=IF($L459="",12,$L459),MOD(4-$K459,$N459)=0),$J459,0)))</f>
        <v>0</v>
      </c>
      <c r="S459" s="19" t="n">
        <f aca="false">IF(OR($M459="",$M459="ERR",$J459="",$K459="",$N459=""),0,IF($N459=0,IF(AND(OR(5=7,5=12),5&gt;=$K459,5&lt;=IF($L459="",12,$L459)),$J459,0),IF(AND(5&gt;=$K459,5&lt;=IF($L459="",12,$L459),MOD(5-$K459,$N459)=0),$J459,0)))</f>
        <v>0</v>
      </c>
      <c r="T459" s="19" t="n">
        <f aca="false">IF(OR($M459="",$M459="ERR",$J459="",$K459="",$N459=""),0,IF($N459=0,IF(AND(OR(6=7,6=12),6&gt;=$K459,6&lt;=IF($L459="",12,$L459)),$J459,0),IF(AND(6&gt;=$K459,6&lt;=IF($L459="",12,$L459),MOD(6-$K459,$N459)=0),$J459,0)))</f>
        <v>0</v>
      </c>
      <c r="U459" s="19" t="n">
        <f aca="false">IF(OR($M459="",$M459="ERR",$J459="",$K459="",$N459=""),0,IF($N459=0,IF(AND(OR(7=7,7=12),7&gt;=$K459,7&lt;=IF($L459="",12,$L459)),$J459,0),IF(AND(7&gt;=$K459,7&lt;=IF($L459="",12,$L459),MOD(7-$K459,$N459)=0),$J459,0)))</f>
        <v>0</v>
      </c>
      <c r="V459" s="19" t="n">
        <f aca="false">IF(OR($M459="",$M459="ERR",$J459="",$K459="",$N459=""),0,IF($N459=0,IF(AND(OR(8=7,8=12),8&gt;=$K459,8&lt;=IF($L459="",12,$L459)),$J459,0),IF(AND(8&gt;=$K459,8&lt;=IF($L459="",12,$L459),MOD(8-$K459,$N459)=0),$J459,0)))</f>
        <v>0</v>
      </c>
      <c r="W459" s="19" t="n">
        <f aca="false">IF(OR($M459="",$M459="ERR",$J459="",$K459="",$N459=""),0,IF($N459=0,IF(AND(OR(9=7,9=12),9&gt;=$K459,9&lt;=IF($L459="",12,$L459)),$J459,0),IF(AND(9&gt;=$K459,9&lt;=IF($L459="",12,$L459),MOD(9-$K459,$N459)=0),$J459,0)))</f>
        <v>0</v>
      </c>
      <c r="X459" s="19" t="n">
        <f aca="false">IF(OR($M459="",$M459="ERR",$J459="",$K459="",$N459=""),0,IF($N459=0,IF(AND(OR(10=7,10=12),10&gt;=$K459,10&lt;=IF($L459="",12,$L459)),$J459,0),IF(AND(10&gt;=$K459,10&lt;=IF($L459="",12,$L459),MOD(10-$K459,$N459)=0),$J459,0)))</f>
        <v>0</v>
      </c>
      <c r="Y459" s="19" t="n">
        <f aca="false">IF(OR($M459="",$M459="ERR",$J459="",$K459="",$N459=""),0,IF($N459=0,IF(AND(OR(11=7,11=12),11&gt;=$K459,11&lt;=IF($L459="",12,$L459)),$J459,0),IF(AND(11&gt;=$K459,11&lt;=IF($L459="",12,$L459),MOD(11-$K459,$N459)=0),$J459,0)))</f>
        <v>0</v>
      </c>
      <c r="Z459" s="19" t="n">
        <f aca="false">IF(OR($M459="",$M459="ERR",$J459="",$K459="",$N459=""),0,IF($N459=0,IF(AND(OR(12=7,12=12),12&gt;=$K459,12&lt;=IF($L459="",12,$L459)),$J459,0),IF(AND(12&gt;=$K459,12&lt;=IF($L459="",12,$L459),MOD(12-$K459,$N459)=0),$J459,0)))</f>
        <v>0</v>
      </c>
      <c r="AA459" s="36" t="n">
        <f aca="false">SUM(O459:Z459)</f>
        <v>0</v>
      </c>
      <c r="AB459" s="15" t="str">
        <f aca="false">IF(AND($B459="",$D459="",$J459=""),"",IF($B459="","Falta código",IF(ISNA(MATCH($B459,LST_COD,0)),"Código no registrado en Trabajadores",IF($E459="","Concepto no está en el catálogo",IF($M459="ERR","Retención de otro empleador: Origen = Otro empleador",IF(OR($J459="",$K459=""),"Falta monto o mes",IF(OR($K459&lt;1,$K459&gt;12),"Mes inicio inválido",IF(AND($L459&lt;&gt;"",OR($L459&lt;$K459,$L459&gt;12)),"Mes fin inválido",IF($N459="","Falta frecuencia",IF(AND($G459&lt;&gt;"Otro empleador",SUMPRODUCT(($O459:$Z459&lt;&gt;0)*(((COLUMN($O459:$Z459)-14)&lt;INDEX(Trabajadores!$M$6:$M$105,MATCH($B459,LST_COD,0)))+((COLUMN($O459:$Z459)-14)&gt;INDEX(Trabajadores!$N$6:$N$105,MATCH($B459,LST_COD,0)))))&gt;0),"Aviso: hay meses fuera del periodo laboral","OK"))))))))))</f>
        <v/>
      </c>
    </row>
    <row r="460" customFormat="false" ht="15" hidden="false" customHeight="false" outlineLevel="0" collapsed="false">
      <c r="A460" s="23" t="n">
        <v>455</v>
      </c>
      <c r="B460" s="7"/>
      <c r="C460" s="35" t="str">
        <f aca="false">IF($B460="","",IFERROR(INDEX(Trabajadores!$D$6:$D$105,MATCH($B460,LST_COD,0)),"¿Código?"))</f>
        <v/>
      </c>
      <c r="D460" s="30"/>
      <c r="E460" s="9" t="str">
        <f aca="false">IF($D460="","",IFERROR(VLOOKUP($D460,CONC_TABLA,2,FALSE()),""))</f>
        <v/>
      </c>
      <c r="F460" s="9" t="str">
        <f aca="false">IF($D460="","",IFERROR(VLOOKUP($D460,CONC_TABLA,3,FALSE()),""))</f>
        <v/>
      </c>
      <c r="G460" s="30"/>
      <c r="H460" s="30"/>
      <c r="I460" s="30"/>
      <c r="J460" s="29"/>
      <c r="K460" s="28"/>
      <c r="L460" s="28"/>
      <c r="M460" s="9" t="str">
        <f aca="false">IF(OR($B460="",$E460=""),"",IF($E460="INA","INA",IF($G460="Otro empleador",IF($E460="RET","RETO",IF($E460="ORD","OTO","OTX")),IF($E460="RET","ERR",$E460))))</f>
        <v/>
      </c>
      <c r="N460" s="9" t="str">
        <f aca="false">IF($I460="","",IFERROR(VLOOKUP($I460,FREC_TABLA,2,FALSE()),""))</f>
        <v/>
      </c>
      <c r="O460" s="19" t="n">
        <f aca="false">IF(OR($M460="",$M460="ERR",$J460="",$K460="",$N460=""),0,IF($N460=0,IF(AND(OR(1=7,1=12),1&gt;=$K460,1&lt;=IF($L460="",12,$L460)),$J460,0),IF(AND(1&gt;=$K460,1&lt;=IF($L460="",12,$L460),MOD(1-$K460,$N460)=0),$J460,0)))</f>
        <v>0</v>
      </c>
      <c r="P460" s="19" t="n">
        <f aca="false">IF(OR($M460="",$M460="ERR",$J460="",$K460="",$N460=""),0,IF($N460=0,IF(AND(OR(2=7,2=12),2&gt;=$K460,2&lt;=IF($L460="",12,$L460)),$J460,0),IF(AND(2&gt;=$K460,2&lt;=IF($L460="",12,$L460),MOD(2-$K460,$N460)=0),$J460,0)))</f>
        <v>0</v>
      </c>
      <c r="Q460" s="19" t="n">
        <f aca="false">IF(OR($M460="",$M460="ERR",$J460="",$K460="",$N460=""),0,IF($N460=0,IF(AND(OR(3=7,3=12),3&gt;=$K460,3&lt;=IF($L460="",12,$L460)),$J460,0),IF(AND(3&gt;=$K460,3&lt;=IF($L460="",12,$L460),MOD(3-$K460,$N460)=0),$J460,0)))</f>
        <v>0</v>
      </c>
      <c r="R460" s="19" t="n">
        <f aca="false">IF(OR($M460="",$M460="ERR",$J460="",$K460="",$N460=""),0,IF($N460=0,IF(AND(OR(4=7,4=12),4&gt;=$K460,4&lt;=IF($L460="",12,$L460)),$J460,0),IF(AND(4&gt;=$K460,4&lt;=IF($L460="",12,$L460),MOD(4-$K460,$N460)=0),$J460,0)))</f>
        <v>0</v>
      </c>
      <c r="S460" s="19" t="n">
        <f aca="false">IF(OR($M460="",$M460="ERR",$J460="",$K460="",$N460=""),0,IF($N460=0,IF(AND(OR(5=7,5=12),5&gt;=$K460,5&lt;=IF($L460="",12,$L460)),$J460,0),IF(AND(5&gt;=$K460,5&lt;=IF($L460="",12,$L460),MOD(5-$K460,$N460)=0),$J460,0)))</f>
        <v>0</v>
      </c>
      <c r="T460" s="19" t="n">
        <f aca="false">IF(OR($M460="",$M460="ERR",$J460="",$K460="",$N460=""),0,IF($N460=0,IF(AND(OR(6=7,6=12),6&gt;=$K460,6&lt;=IF($L460="",12,$L460)),$J460,0),IF(AND(6&gt;=$K460,6&lt;=IF($L460="",12,$L460),MOD(6-$K460,$N460)=0),$J460,0)))</f>
        <v>0</v>
      </c>
      <c r="U460" s="19" t="n">
        <f aca="false">IF(OR($M460="",$M460="ERR",$J460="",$K460="",$N460=""),0,IF($N460=0,IF(AND(OR(7=7,7=12),7&gt;=$K460,7&lt;=IF($L460="",12,$L460)),$J460,0),IF(AND(7&gt;=$K460,7&lt;=IF($L460="",12,$L460),MOD(7-$K460,$N460)=0),$J460,0)))</f>
        <v>0</v>
      </c>
      <c r="V460" s="19" t="n">
        <f aca="false">IF(OR($M460="",$M460="ERR",$J460="",$K460="",$N460=""),0,IF($N460=0,IF(AND(OR(8=7,8=12),8&gt;=$K460,8&lt;=IF($L460="",12,$L460)),$J460,0),IF(AND(8&gt;=$K460,8&lt;=IF($L460="",12,$L460),MOD(8-$K460,$N460)=0),$J460,0)))</f>
        <v>0</v>
      </c>
      <c r="W460" s="19" t="n">
        <f aca="false">IF(OR($M460="",$M460="ERR",$J460="",$K460="",$N460=""),0,IF($N460=0,IF(AND(OR(9=7,9=12),9&gt;=$K460,9&lt;=IF($L460="",12,$L460)),$J460,0),IF(AND(9&gt;=$K460,9&lt;=IF($L460="",12,$L460),MOD(9-$K460,$N460)=0),$J460,0)))</f>
        <v>0</v>
      </c>
      <c r="X460" s="19" t="n">
        <f aca="false">IF(OR($M460="",$M460="ERR",$J460="",$K460="",$N460=""),0,IF($N460=0,IF(AND(OR(10=7,10=12),10&gt;=$K460,10&lt;=IF($L460="",12,$L460)),$J460,0),IF(AND(10&gt;=$K460,10&lt;=IF($L460="",12,$L460),MOD(10-$K460,$N460)=0),$J460,0)))</f>
        <v>0</v>
      </c>
      <c r="Y460" s="19" t="n">
        <f aca="false">IF(OR($M460="",$M460="ERR",$J460="",$K460="",$N460=""),0,IF($N460=0,IF(AND(OR(11=7,11=12),11&gt;=$K460,11&lt;=IF($L460="",12,$L460)),$J460,0),IF(AND(11&gt;=$K460,11&lt;=IF($L460="",12,$L460),MOD(11-$K460,$N460)=0),$J460,0)))</f>
        <v>0</v>
      </c>
      <c r="Z460" s="19" t="n">
        <f aca="false">IF(OR($M460="",$M460="ERR",$J460="",$K460="",$N460=""),0,IF($N460=0,IF(AND(OR(12=7,12=12),12&gt;=$K460,12&lt;=IF($L460="",12,$L460)),$J460,0),IF(AND(12&gt;=$K460,12&lt;=IF($L460="",12,$L460),MOD(12-$K460,$N460)=0),$J460,0)))</f>
        <v>0</v>
      </c>
      <c r="AA460" s="36" t="n">
        <f aca="false">SUM(O460:Z460)</f>
        <v>0</v>
      </c>
      <c r="AB460" s="15" t="str">
        <f aca="false">IF(AND($B460="",$D460="",$J460=""),"",IF($B460="","Falta código",IF(ISNA(MATCH($B460,LST_COD,0)),"Código no registrado en Trabajadores",IF($E460="","Concepto no está en el catálogo",IF($M460="ERR","Retención de otro empleador: Origen = Otro empleador",IF(OR($J460="",$K460=""),"Falta monto o mes",IF(OR($K460&lt;1,$K460&gt;12),"Mes inicio inválido",IF(AND($L460&lt;&gt;"",OR($L460&lt;$K460,$L460&gt;12)),"Mes fin inválido",IF($N460="","Falta frecuencia",IF(AND($G460&lt;&gt;"Otro empleador",SUMPRODUCT(($O460:$Z460&lt;&gt;0)*(((COLUMN($O460:$Z460)-14)&lt;INDEX(Trabajadores!$M$6:$M$105,MATCH($B460,LST_COD,0)))+((COLUMN($O460:$Z460)-14)&gt;INDEX(Trabajadores!$N$6:$N$105,MATCH($B460,LST_COD,0)))))&gt;0),"Aviso: hay meses fuera del periodo laboral","OK"))))))))))</f>
        <v/>
      </c>
    </row>
    <row r="461" customFormat="false" ht="15" hidden="false" customHeight="false" outlineLevel="0" collapsed="false">
      <c r="A461" s="23" t="n">
        <v>456</v>
      </c>
      <c r="B461" s="7"/>
      <c r="C461" s="35" t="str">
        <f aca="false">IF($B461="","",IFERROR(INDEX(Trabajadores!$D$6:$D$105,MATCH($B461,LST_COD,0)),"¿Código?"))</f>
        <v/>
      </c>
      <c r="D461" s="30"/>
      <c r="E461" s="9" t="str">
        <f aca="false">IF($D461="","",IFERROR(VLOOKUP($D461,CONC_TABLA,2,FALSE()),""))</f>
        <v/>
      </c>
      <c r="F461" s="9" t="str">
        <f aca="false">IF($D461="","",IFERROR(VLOOKUP($D461,CONC_TABLA,3,FALSE()),""))</f>
        <v/>
      </c>
      <c r="G461" s="30"/>
      <c r="H461" s="30"/>
      <c r="I461" s="30"/>
      <c r="J461" s="29"/>
      <c r="K461" s="28"/>
      <c r="L461" s="28"/>
      <c r="M461" s="9" t="str">
        <f aca="false">IF(OR($B461="",$E461=""),"",IF($E461="INA","INA",IF($G461="Otro empleador",IF($E461="RET","RETO",IF($E461="ORD","OTO","OTX")),IF($E461="RET","ERR",$E461))))</f>
        <v/>
      </c>
      <c r="N461" s="9" t="str">
        <f aca="false">IF($I461="","",IFERROR(VLOOKUP($I461,FREC_TABLA,2,FALSE()),""))</f>
        <v/>
      </c>
      <c r="O461" s="19" t="n">
        <f aca="false">IF(OR($M461="",$M461="ERR",$J461="",$K461="",$N461=""),0,IF($N461=0,IF(AND(OR(1=7,1=12),1&gt;=$K461,1&lt;=IF($L461="",12,$L461)),$J461,0),IF(AND(1&gt;=$K461,1&lt;=IF($L461="",12,$L461),MOD(1-$K461,$N461)=0),$J461,0)))</f>
        <v>0</v>
      </c>
      <c r="P461" s="19" t="n">
        <f aca="false">IF(OR($M461="",$M461="ERR",$J461="",$K461="",$N461=""),0,IF($N461=0,IF(AND(OR(2=7,2=12),2&gt;=$K461,2&lt;=IF($L461="",12,$L461)),$J461,0),IF(AND(2&gt;=$K461,2&lt;=IF($L461="",12,$L461),MOD(2-$K461,$N461)=0),$J461,0)))</f>
        <v>0</v>
      </c>
      <c r="Q461" s="19" t="n">
        <f aca="false">IF(OR($M461="",$M461="ERR",$J461="",$K461="",$N461=""),0,IF($N461=0,IF(AND(OR(3=7,3=12),3&gt;=$K461,3&lt;=IF($L461="",12,$L461)),$J461,0),IF(AND(3&gt;=$K461,3&lt;=IF($L461="",12,$L461),MOD(3-$K461,$N461)=0),$J461,0)))</f>
        <v>0</v>
      </c>
      <c r="R461" s="19" t="n">
        <f aca="false">IF(OR($M461="",$M461="ERR",$J461="",$K461="",$N461=""),0,IF($N461=0,IF(AND(OR(4=7,4=12),4&gt;=$K461,4&lt;=IF($L461="",12,$L461)),$J461,0),IF(AND(4&gt;=$K461,4&lt;=IF($L461="",12,$L461),MOD(4-$K461,$N461)=0),$J461,0)))</f>
        <v>0</v>
      </c>
      <c r="S461" s="19" t="n">
        <f aca="false">IF(OR($M461="",$M461="ERR",$J461="",$K461="",$N461=""),0,IF($N461=0,IF(AND(OR(5=7,5=12),5&gt;=$K461,5&lt;=IF($L461="",12,$L461)),$J461,0),IF(AND(5&gt;=$K461,5&lt;=IF($L461="",12,$L461),MOD(5-$K461,$N461)=0),$J461,0)))</f>
        <v>0</v>
      </c>
      <c r="T461" s="19" t="n">
        <f aca="false">IF(OR($M461="",$M461="ERR",$J461="",$K461="",$N461=""),0,IF($N461=0,IF(AND(OR(6=7,6=12),6&gt;=$K461,6&lt;=IF($L461="",12,$L461)),$J461,0),IF(AND(6&gt;=$K461,6&lt;=IF($L461="",12,$L461),MOD(6-$K461,$N461)=0),$J461,0)))</f>
        <v>0</v>
      </c>
      <c r="U461" s="19" t="n">
        <f aca="false">IF(OR($M461="",$M461="ERR",$J461="",$K461="",$N461=""),0,IF($N461=0,IF(AND(OR(7=7,7=12),7&gt;=$K461,7&lt;=IF($L461="",12,$L461)),$J461,0),IF(AND(7&gt;=$K461,7&lt;=IF($L461="",12,$L461),MOD(7-$K461,$N461)=0),$J461,0)))</f>
        <v>0</v>
      </c>
      <c r="V461" s="19" t="n">
        <f aca="false">IF(OR($M461="",$M461="ERR",$J461="",$K461="",$N461=""),0,IF($N461=0,IF(AND(OR(8=7,8=12),8&gt;=$K461,8&lt;=IF($L461="",12,$L461)),$J461,0),IF(AND(8&gt;=$K461,8&lt;=IF($L461="",12,$L461),MOD(8-$K461,$N461)=0),$J461,0)))</f>
        <v>0</v>
      </c>
      <c r="W461" s="19" t="n">
        <f aca="false">IF(OR($M461="",$M461="ERR",$J461="",$K461="",$N461=""),0,IF($N461=0,IF(AND(OR(9=7,9=12),9&gt;=$K461,9&lt;=IF($L461="",12,$L461)),$J461,0),IF(AND(9&gt;=$K461,9&lt;=IF($L461="",12,$L461),MOD(9-$K461,$N461)=0),$J461,0)))</f>
        <v>0</v>
      </c>
      <c r="X461" s="19" t="n">
        <f aca="false">IF(OR($M461="",$M461="ERR",$J461="",$K461="",$N461=""),0,IF($N461=0,IF(AND(OR(10=7,10=12),10&gt;=$K461,10&lt;=IF($L461="",12,$L461)),$J461,0),IF(AND(10&gt;=$K461,10&lt;=IF($L461="",12,$L461),MOD(10-$K461,$N461)=0),$J461,0)))</f>
        <v>0</v>
      </c>
      <c r="Y461" s="19" t="n">
        <f aca="false">IF(OR($M461="",$M461="ERR",$J461="",$K461="",$N461=""),0,IF($N461=0,IF(AND(OR(11=7,11=12),11&gt;=$K461,11&lt;=IF($L461="",12,$L461)),$J461,0),IF(AND(11&gt;=$K461,11&lt;=IF($L461="",12,$L461),MOD(11-$K461,$N461)=0),$J461,0)))</f>
        <v>0</v>
      </c>
      <c r="Z461" s="19" t="n">
        <f aca="false">IF(OR($M461="",$M461="ERR",$J461="",$K461="",$N461=""),0,IF($N461=0,IF(AND(OR(12=7,12=12),12&gt;=$K461,12&lt;=IF($L461="",12,$L461)),$J461,0),IF(AND(12&gt;=$K461,12&lt;=IF($L461="",12,$L461),MOD(12-$K461,$N461)=0),$J461,0)))</f>
        <v>0</v>
      </c>
      <c r="AA461" s="36" t="n">
        <f aca="false">SUM(O461:Z461)</f>
        <v>0</v>
      </c>
      <c r="AB461" s="15" t="str">
        <f aca="false">IF(AND($B461="",$D461="",$J461=""),"",IF($B461="","Falta código",IF(ISNA(MATCH($B461,LST_COD,0)),"Código no registrado en Trabajadores",IF($E461="","Concepto no está en el catálogo",IF($M461="ERR","Retención de otro empleador: Origen = Otro empleador",IF(OR($J461="",$K461=""),"Falta monto o mes",IF(OR($K461&lt;1,$K461&gt;12),"Mes inicio inválido",IF(AND($L461&lt;&gt;"",OR($L461&lt;$K461,$L461&gt;12)),"Mes fin inválido",IF($N461="","Falta frecuencia",IF(AND($G461&lt;&gt;"Otro empleador",SUMPRODUCT(($O461:$Z461&lt;&gt;0)*(((COLUMN($O461:$Z461)-14)&lt;INDEX(Trabajadores!$M$6:$M$105,MATCH($B461,LST_COD,0)))+((COLUMN($O461:$Z461)-14)&gt;INDEX(Trabajadores!$N$6:$N$105,MATCH($B461,LST_COD,0)))))&gt;0),"Aviso: hay meses fuera del periodo laboral","OK"))))))))))</f>
        <v/>
      </c>
    </row>
    <row r="462" customFormat="false" ht="15" hidden="false" customHeight="false" outlineLevel="0" collapsed="false">
      <c r="A462" s="23" t="n">
        <v>457</v>
      </c>
      <c r="B462" s="7"/>
      <c r="C462" s="35" t="str">
        <f aca="false">IF($B462="","",IFERROR(INDEX(Trabajadores!$D$6:$D$105,MATCH($B462,LST_COD,0)),"¿Código?"))</f>
        <v/>
      </c>
      <c r="D462" s="30"/>
      <c r="E462" s="9" t="str">
        <f aca="false">IF($D462="","",IFERROR(VLOOKUP($D462,CONC_TABLA,2,FALSE()),""))</f>
        <v/>
      </c>
      <c r="F462" s="9" t="str">
        <f aca="false">IF($D462="","",IFERROR(VLOOKUP($D462,CONC_TABLA,3,FALSE()),""))</f>
        <v/>
      </c>
      <c r="G462" s="30"/>
      <c r="H462" s="30"/>
      <c r="I462" s="30"/>
      <c r="J462" s="29"/>
      <c r="K462" s="28"/>
      <c r="L462" s="28"/>
      <c r="M462" s="9" t="str">
        <f aca="false">IF(OR($B462="",$E462=""),"",IF($E462="INA","INA",IF($G462="Otro empleador",IF($E462="RET","RETO",IF($E462="ORD","OTO","OTX")),IF($E462="RET","ERR",$E462))))</f>
        <v/>
      </c>
      <c r="N462" s="9" t="str">
        <f aca="false">IF($I462="","",IFERROR(VLOOKUP($I462,FREC_TABLA,2,FALSE()),""))</f>
        <v/>
      </c>
      <c r="O462" s="19" t="n">
        <f aca="false">IF(OR($M462="",$M462="ERR",$J462="",$K462="",$N462=""),0,IF($N462=0,IF(AND(OR(1=7,1=12),1&gt;=$K462,1&lt;=IF($L462="",12,$L462)),$J462,0),IF(AND(1&gt;=$K462,1&lt;=IF($L462="",12,$L462),MOD(1-$K462,$N462)=0),$J462,0)))</f>
        <v>0</v>
      </c>
      <c r="P462" s="19" t="n">
        <f aca="false">IF(OR($M462="",$M462="ERR",$J462="",$K462="",$N462=""),0,IF($N462=0,IF(AND(OR(2=7,2=12),2&gt;=$K462,2&lt;=IF($L462="",12,$L462)),$J462,0),IF(AND(2&gt;=$K462,2&lt;=IF($L462="",12,$L462),MOD(2-$K462,$N462)=0),$J462,0)))</f>
        <v>0</v>
      </c>
      <c r="Q462" s="19" t="n">
        <f aca="false">IF(OR($M462="",$M462="ERR",$J462="",$K462="",$N462=""),0,IF($N462=0,IF(AND(OR(3=7,3=12),3&gt;=$K462,3&lt;=IF($L462="",12,$L462)),$J462,0),IF(AND(3&gt;=$K462,3&lt;=IF($L462="",12,$L462),MOD(3-$K462,$N462)=0),$J462,0)))</f>
        <v>0</v>
      </c>
      <c r="R462" s="19" t="n">
        <f aca="false">IF(OR($M462="",$M462="ERR",$J462="",$K462="",$N462=""),0,IF($N462=0,IF(AND(OR(4=7,4=12),4&gt;=$K462,4&lt;=IF($L462="",12,$L462)),$J462,0),IF(AND(4&gt;=$K462,4&lt;=IF($L462="",12,$L462),MOD(4-$K462,$N462)=0),$J462,0)))</f>
        <v>0</v>
      </c>
      <c r="S462" s="19" t="n">
        <f aca="false">IF(OR($M462="",$M462="ERR",$J462="",$K462="",$N462=""),0,IF($N462=0,IF(AND(OR(5=7,5=12),5&gt;=$K462,5&lt;=IF($L462="",12,$L462)),$J462,0),IF(AND(5&gt;=$K462,5&lt;=IF($L462="",12,$L462),MOD(5-$K462,$N462)=0),$J462,0)))</f>
        <v>0</v>
      </c>
      <c r="T462" s="19" t="n">
        <f aca="false">IF(OR($M462="",$M462="ERR",$J462="",$K462="",$N462=""),0,IF($N462=0,IF(AND(OR(6=7,6=12),6&gt;=$K462,6&lt;=IF($L462="",12,$L462)),$J462,0),IF(AND(6&gt;=$K462,6&lt;=IF($L462="",12,$L462),MOD(6-$K462,$N462)=0),$J462,0)))</f>
        <v>0</v>
      </c>
      <c r="U462" s="19" t="n">
        <f aca="false">IF(OR($M462="",$M462="ERR",$J462="",$K462="",$N462=""),0,IF($N462=0,IF(AND(OR(7=7,7=12),7&gt;=$K462,7&lt;=IF($L462="",12,$L462)),$J462,0),IF(AND(7&gt;=$K462,7&lt;=IF($L462="",12,$L462),MOD(7-$K462,$N462)=0),$J462,0)))</f>
        <v>0</v>
      </c>
      <c r="V462" s="19" t="n">
        <f aca="false">IF(OR($M462="",$M462="ERR",$J462="",$K462="",$N462=""),0,IF($N462=0,IF(AND(OR(8=7,8=12),8&gt;=$K462,8&lt;=IF($L462="",12,$L462)),$J462,0),IF(AND(8&gt;=$K462,8&lt;=IF($L462="",12,$L462),MOD(8-$K462,$N462)=0),$J462,0)))</f>
        <v>0</v>
      </c>
      <c r="W462" s="19" t="n">
        <f aca="false">IF(OR($M462="",$M462="ERR",$J462="",$K462="",$N462=""),0,IF($N462=0,IF(AND(OR(9=7,9=12),9&gt;=$K462,9&lt;=IF($L462="",12,$L462)),$J462,0),IF(AND(9&gt;=$K462,9&lt;=IF($L462="",12,$L462),MOD(9-$K462,$N462)=0),$J462,0)))</f>
        <v>0</v>
      </c>
      <c r="X462" s="19" t="n">
        <f aca="false">IF(OR($M462="",$M462="ERR",$J462="",$K462="",$N462=""),0,IF($N462=0,IF(AND(OR(10=7,10=12),10&gt;=$K462,10&lt;=IF($L462="",12,$L462)),$J462,0),IF(AND(10&gt;=$K462,10&lt;=IF($L462="",12,$L462),MOD(10-$K462,$N462)=0),$J462,0)))</f>
        <v>0</v>
      </c>
      <c r="Y462" s="19" t="n">
        <f aca="false">IF(OR($M462="",$M462="ERR",$J462="",$K462="",$N462=""),0,IF($N462=0,IF(AND(OR(11=7,11=12),11&gt;=$K462,11&lt;=IF($L462="",12,$L462)),$J462,0),IF(AND(11&gt;=$K462,11&lt;=IF($L462="",12,$L462),MOD(11-$K462,$N462)=0),$J462,0)))</f>
        <v>0</v>
      </c>
      <c r="Z462" s="19" t="n">
        <f aca="false">IF(OR($M462="",$M462="ERR",$J462="",$K462="",$N462=""),0,IF($N462=0,IF(AND(OR(12=7,12=12),12&gt;=$K462,12&lt;=IF($L462="",12,$L462)),$J462,0),IF(AND(12&gt;=$K462,12&lt;=IF($L462="",12,$L462),MOD(12-$K462,$N462)=0),$J462,0)))</f>
        <v>0</v>
      </c>
      <c r="AA462" s="36" t="n">
        <f aca="false">SUM(O462:Z462)</f>
        <v>0</v>
      </c>
      <c r="AB462" s="15" t="str">
        <f aca="false">IF(AND($B462="",$D462="",$J462=""),"",IF($B462="","Falta código",IF(ISNA(MATCH($B462,LST_COD,0)),"Código no registrado en Trabajadores",IF($E462="","Concepto no está en el catálogo",IF($M462="ERR","Retención de otro empleador: Origen = Otro empleador",IF(OR($J462="",$K462=""),"Falta monto o mes",IF(OR($K462&lt;1,$K462&gt;12),"Mes inicio inválido",IF(AND($L462&lt;&gt;"",OR($L462&lt;$K462,$L462&gt;12)),"Mes fin inválido",IF($N462="","Falta frecuencia",IF(AND($G462&lt;&gt;"Otro empleador",SUMPRODUCT(($O462:$Z462&lt;&gt;0)*(((COLUMN($O462:$Z462)-14)&lt;INDEX(Trabajadores!$M$6:$M$105,MATCH($B462,LST_COD,0)))+((COLUMN($O462:$Z462)-14)&gt;INDEX(Trabajadores!$N$6:$N$105,MATCH($B462,LST_COD,0)))))&gt;0),"Aviso: hay meses fuera del periodo laboral","OK"))))))))))</f>
        <v/>
      </c>
    </row>
    <row r="463" customFormat="false" ht="15" hidden="false" customHeight="false" outlineLevel="0" collapsed="false">
      <c r="A463" s="23" t="n">
        <v>458</v>
      </c>
      <c r="B463" s="7"/>
      <c r="C463" s="35" t="str">
        <f aca="false">IF($B463="","",IFERROR(INDEX(Trabajadores!$D$6:$D$105,MATCH($B463,LST_COD,0)),"¿Código?"))</f>
        <v/>
      </c>
      <c r="D463" s="30"/>
      <c r="E463" s="9" t="str">
        <f aca="false">IF($D463="","",IFERROR(VLOOKUP($D463,CONC_TABLA,2,FALSE()),""))</f>
        <v/>
      </c>
      <c r="F463" s="9" t="str">
        <f aca="false">IF($D463="","",IFERROR(VLOOKUP($D463,CONC_TABLA,3,FALSE()),""))</f>
        <v/>
      </c>
      <c r="G463" s="30"/>
      <c r="H463" s="30"/>
      <c r="I463" s="30"/>
      <c r="J463" s="29"/>
      <c r="K463" s="28"/>
      <c r="L463" s="28"/>
      <c r="M463" s="9" t="str">
        <f aca="false">IF(OR($B463="",$E463=""),"",IF($E463="INA","INA",IF($G463="Otro empleador",IF($E463="RET","RETO",IF($E463="ORD","OTO","OTX")),IF($E463="RET","ERR",$E463))))</f>
        <v/>
      </c>
      <c r="N463" s="9" t="str">
        <f aca="false">IF($I463="","",IFERROR(VLOOKUP($I463,FREC_TABLA,2,FALSE()),""))</f>
        <v/>
      </c>
      <c r="O463" s="19" t="n">
        <f aca="false">IF(OR($M463="",$M463="ERR",$J463="",$K463="",$N463=""),0,IF($N463=0,IF(AND(OR(1=7,1=12),1&gt;=$K463,1&lt;=IF($L463="",12,$L463)),$J463,0),IF(AND(1&gt;=$K463,1&lt;=IF($L463="",12,$L463),MOD(1-$K463,$N463)=0),$J463,0)))</f>
        <v>0</v>
      </c>
      <c r="P463" s="19" t="n">
        <f aca="false">IF(OR($M463="",$M463="ERR",$J463="",$K463="",$N463=""),0,IF($N463=0,IF(AND(OR(2=7,2=12),2&gt;=$K463,2&lt;=IF($L463="",12,$L463)),$J463,0),IF(AND(2&gt;=$K463,2&lt;=IF($L463="",12,$L463),MOD(2-$K463,$N463)=0),$J463,0)))</f>
        <v>0</v>
      </c>
      <c r="Q463" s="19" t="n">
        <f aca="false">IF(OR($M463="",$M463="ERR",$J463="",$K463="",$N463=""),0,IF($N463=0,IF(AND(OR(3=7,3=12),3&gt;=$K463,3&lt;=IF($L463="",12,$L463)),$J463,0),IF(AND(3&gt;=$K463,3&lt;=IF($L463="",12,$L463),MOD(3-$K463,$N463)=0),$J463,0)))</f>
        <v>0</v>
      </c>
      <c r="R463" s="19" t="n">
        <f aca="false">IF(OR($M463="",$M463="ERR",$J463="",$K463="",$N463=""),0,IF($N463=0,IF(AND(OR(4=7,4=12),4&gt;=$K463,4&lt;=IF($L463="",12,$L463)),$J463,0),IF(AND(4&gt;=$K463,4&lt;=IF($L463="",12,$L463),MOD(4-$K463,$N463)=0),$J463,0)))</f>
        <v>0</v>
      </c>
      <c r="S463" s="19" t="n">
        <f aca="false">IF(OR($M463="",$M463="ERR",$J463="",$K463="",$N463=""),0,IF($N463=0,IF(AND(OR(5=7,5=12),5&gt;=$K463,5&lt;=IF($L463="",12,$L463)),$J463,0),IF(AND(5&gt;=$K463,5&lt;=IF($L463="",12,$L463),MOD(5-$K463,$N463)=0),$J463,0)))</f>
        <v>0</v>
      </c>
      <c r="T463" s="19" t="n">
        <f aca="false">IF(OR($M463="",$M463="ERR",$J463="",$K463="",$N463=""),0,IF($N463=0,IF(AND(OR(6=7,6=12),6&gt;=$K463,6&lt;=IF($L463="",12,$L463)),$J463,0),IF(AND(6&gt;=$K463,6&lt;=IF($L463="",12,$L463),MOD(6-$K463,$N463)=0),$J463,0)))</f>
        <v>0</v>
      </c>
      <c r="U463" s="19" t="n">
        <f aca="false">IF(OR($M463="",$M463="ERR",$J463="",$K463="",$N463=""),0,IF($N463=0,IF(AND(OR(7=7,7=12),7&gt;=$K463,7&lt;=IF($L463="",12,$L463)),$J463,0),IF(AND(7&gt;=$K463,7&lt;=IF($L463="",12,$L463),MOD(7-$K463,$N463)=0),$J463,0)))</f>
        <v>0</v>
      </c>
      <c r="V463" s="19" t="n">
        <f aca="false">IF(OR($M463="",$M463="ERR",$J463="",$K463="",$N463=""),0,IF($N463=0,IF(AND(OR(8=7,8=12),8&gt;=$K463,8&lt;=IF($L463="",12,$L463)),$J463,0),IF(AND(8&gt;=$K463,8&lt;=IF($L463="",12,$L463),MOD(8-$K463,$N463)=0),$J463,0)))</f>
        <v>0</v>
      </c>
      <c r="W463" s="19" t="n">
        <f aca="false">IF(OR($M463="",$M463="ERR",$J463="",$K463="",$N463=""),0,IF($N463=0,IF(AND(OR(9=7,9=12),9&gt;=$K463,9&lt;=IF($L463="",12,$L463)),$J463,0),IF(AND(9&gt;=$K463,9&lt;=IF($L463="",12,$L463),MOD(9-$K463,$N463)=0),$J463,0)))</f>
        <v>0</v>
      </c>
      <c r="X463" s="19" t="n">
        <f aca="false">IF(OR($M463="",$M463="ERR",$J463="",$K463="",$N463=""),0,IF($N463=0,IF(AND(OR(10=7,10=12),10&gt;=$K463,10&lt;=IF($L463="",12,$L463)),$J463,0),IF(AND(10&gt;=$K463,10&lt;=IF($L463="",12,$L463),MOD(10-$K463,$N463)=0),$J463,0)))</f>
        <v>0</v>
      </c>
      <c r="Y463" s="19" t="n">
        <f aca="false">IF(OR($M463="",$M463="ERR",$J463="",$K463="",$N463=""),0,IF($N463=0,IF(AND(OR(11=7,11=12),11&gt;=$K463,11&lt;=IF($L463="",12,$L463)),$J463,0),IF(AND(11&gt;=$K463,11&lt;=IF($L463="",12,$L463),MOD(11-$K463,$N463)=0),$J463,0)))</f>
        <v>0</v>
      </c>
      <c r="Z463" s="19" t="n">
        <f aca="false">IF(OR($M463="",$M463="ERR",$J463="",$K463="",$N463=""),0,IF($N463=0,IF(AND(OR(12=7,12=12),12&gt;=$K463,12&lt;=IF($L463="",12,$L463)),$J463,0),IF(AND(12&gt;=$K463,12&lt;=IF($L463="",12,$L463),MOD(12-$K463,$N463)=0),$J463,0)))</f>
        <v>0</v>
      </c>
      <c r="AA463" s="36" t="n">
        <f aca="false">SUM(O463:Z463)</f>
        <v>0</v>
      </c>
      <c r="AB463" s="15" t="str">
        <f aca="false">IF(AND($B463="",$D463="",$J463=""),"",IF($B463="","Falta código",IF(ISNA(MATCH($B463,LST_COD,0)),"Código no registrado en Trabajadores",IF($E463="","Concepto no está en el catálogo",IF($M463="ERR","Retención de otro empleador: Origen = Otro empleador",IF(OR($J463="",$K463=""),"Falta monto o mes",IF(OR($K463&lt;1,$K463&gt;12),"Mes inicio inválido",IF(AND($L463&lt;&gt;"",OR($L463&lt;$K463,$L463&gt;12)),"Mes fin inválido",IF($N463="","Falta frecuencia",IF(AND($G463&lt;&gt;"Otro empleador",SUMPRODUCT(($O463:$Z463&lt;&gt;0)*(((COLUMN($O463:$Z463)-14)&lt;INDEX(Trabajadores!$M$6:$M$105,MATCH($B463,LST_COD,0)))+((COLUMN($O463:$Z463)-14)&gt;INDEX(Trabajadores!$N$6:$N$105,MATCH($B463,LST_COD,0)))))&gt;0),"Aviso: hay meses fuera del periodo laboral","OK"))))))))))</f>
        <v/>
      </c>
    </row>
    <row r="464" customFormat="false" ht="15" hidden="false" customHeight="false" outlineLevel="0" collapsed="false">
      <c r="A464" s="23" t="n">
        <v>459</v>
      </c>
      <c r="B464" s="7"/>
      <c r="C464" s="35" t="str">
        <f aca="false">IF($B464="","",IFERROR(INDEX(Trabajadores!$D$6:$D$105,MATCH($B464,LST_COD,0)),"¿Código?"))</f>
        <v/>
      </c>
      <c r="D464" s="30"/>
      <c r="E464" s="9" t="str">
        <f aca="false">IF($D464="","",IFERROR(VLOOKUP($D464,CONC_TABLA,2,FALSE()),""))</f>
        <v/>
      </c>
      <c r="F464" s="9" t="str">
        <f aca="false">IF($D464="","",IFERROR(VLOOKUP($D464,CONC_TABLA,3,FALSE()),""))</f>
        <v/>
      </c>
      <c r="G464" s="30"/>
      <c r="H464" s="30"/>
      <c r="I464" s="30"/>
      <c r="J464" s="29"/>
      <c r="K464" s="28"/>
      <c r="L464" s="28"/>
      <c r="M464" s="9" t="str">
        <f aca="false">IF(OR($B464="",$E464=""),"",IF($E464="INA","INA",IF($G464="Otro empleador",IF($E464="RET","RETO",IF($E464="ORD","OTO","OTX")),IF($E464="RET","ERR",$E464))))</f>
        <v/>
      </c>
      <c r="N464" s="9" t="str">
        <f aca="false">IF($I464="","",IFERROR(VLOOKUP($I464,FREC_TABLA,2,FALSE()),""))</f>
        <v/>
      </c>
      <c r="O464" s="19" t="n">
        <f aca="false">IF(OR($M464="",$M464="ERR",$J464="",$K464="",$N464=""),0,IF($N464=0,IF(AND(OR(1=7,1=12),1&gt;=$K464,1&lt;=IF($L464="",12,$L464)),$J464,0),IF(AND(1&gt;=$K464,1&lt;=IF($L464="",12,$L464),MOD(1-$K464,$N464)=0),$J464,0)))</f>
        <v>0</v>
      </c>
      <c r="P464" s="19" t="n">
        <f aca="false">IF(OR($M464="",$M464="ERR",$J464="",$K464="",$N464=""),0,IF($N464=0,IF(AND(OR(2=7,2=12),2&gt;=$K464,2&lt;=IF($L464="",12,$L464)),$J464,0),IF(AND(2&gt;=$K464,2&lt;=IF($L464="",12,$L464),MOD(2-$K464,$N464)=0),$J464,0)))</f>
        <v>0</v>
      </c>
      <c r="Q464" s="19" t="n">
        <f aca="false">IF(OR($M464="",$M464="ERR",$J464="",$K464="",$N464=""),0,IF($N464=0,IF(AND(OR(3=7,3=12),3&gt;=$K464,3&lt;=IF($L464="",12,$L464)),$J464,0),IF(AND(3&gt;=$K464,3&lt;=IF($L464="",12,$L464),MOD(3-$K464,$N464)=0),$J464,0)))</f>
        <v>0</v>
      </c>
      <c r="R464" s="19" t="n">
        <f aca="false">IF(OR($M464="",$M464="ERR",$J464="",$K464="",$N464=""),0,IF($N464=0,IF(AND(OR(4=7,4=12),4&gt;=$K464,4&lt;=IF($L464="",12,$L464)),$J464,0),IF(AND(4&gt;=$K464,4&lt;=IF($L464="",12,$L464),MOD(4-$K464,$N464)=0),$J464,0)))</f>
        <v>0</v>
      </c>
      <c r="S464" s="19" t="n">
        <f aca="false">IF(OR($M464="",$M464="ERR",$J464="",$K464="",$N464=""),0,IF($N464=0,IF(AND(OR(5=7,5=12),5&gt;=$K464,5&lt;=IF($L464="",12,$L464)),$J464,0),IF(AND(5&gt;=$K464,5&lt;=IF($L464="",12,$L464),MOD(5-$K464,$N464)=0),$J464,0)))</f>
        <v>0</v>
      </c>
      <c r="T464" s="19" t="n">
        <f aca="false">IF(OR($M464="",$M464="ERR",$J464="",$K464="",$N464=""),0,IF($N464=0,IF(AND(OR(6=7,6=12),6&gt;=$K464,6&lt;=IF($L464="",12,$L464)),$J464,0),IF(AND(6&gt;=$K464,6&lt;=IF($L464="",12,$L464),MOD(6-$K464,$N464)=0),$J464,0)))</f>
        <v>0</v>
      </c>
      <c r="U464" s="19" t="n">
        <f aca="false">IF(OR($M464="",$M464="ERR",$J464="",$K464="",$N464=""),0,IF($N464=0,IF(AND(OR(7=7,7=12),7&gt;=$K464,7&lt;=IF($L464="",12,$L464)),$J464,0),IF(AND(7&gt;=$K464,7&lt;=IF($L464="",12,$L464),MOD(7-$K464,$N464)=0),$J464,0)))</f>
        <v>0</v>
      </c>
      <c r="V464" s="19" t="n">
        <f aca="false">IF(OR($M464="",$M464="ERR",$J464="",$K464="",$N464=""),0,IF($N464=0,IF(AND(OR(8=7,8=12),8&gt;=$K464,8&lt;=IF($L464="",12,$L464)),$J464,0),IF(AND(8&gt;=$K464,8&lt;=IF($L464="",12,$L464),MOD(8-$K464,$N464)=0),$J464,0)))</f>
        <v>0</v>
      </c>
      <c r="W464" s="19" t="n">
        <f aca="false">IF(OR($M464="",$M464="ERR",$J464="",$K464="",$N464=""),0,IF($N464=0,IF(AND(OR(9=7,9=12),9&gt;=$K464,9&lt;=IF($L464="",12,$L464)),$J464,0),IF(AND(9&gt;=$K464,9&lt;=IF($L464="",12,$L464),MOD(9-$K464,$N464)=0),$J464,0)))</f>
        <v>0</v>
      </c>
      <c r="X464" s="19" t="n">
        <f aca="false">IF(OR($M464="",$M464="ERR",$J464="",$K464="",$N464=""),0,IF($N464=0,IF(AND(OR(10=7,10=12),10&gt;=$K464,10&lt;=IF($L464="",12,$L464)),$J464,0),IF(AND(10&gt;=$K464,10&lt;=IF($L464="",12,$L464),MOD(10-$K464,$N464)=0),$J464,0)))</f>
        <v>0</v>
      </c>
      <c r="Y464" s="19" t="n">
        <f aca="false">IF(OR($M464="",$M464="ERR",$J464="",$K464="",$N464=""),0,IF($N464=0,IF(AND(OR(11=7,11=12),11&gt;=$K464,11&lt;=IF($L464="",12,$L464)),$J464,0),IF(AND(11&gt;=$K464,11&lt;=IF($L464="",12,$L464),MOD(11-$K464,$N464)=0),$J464,0)))</f>
        <v>0</v>
      </c>
      <c r="Z464" s="19" t="n">
        <f aca="false">IF(OR($M464="",$M464="ERR",$J464="",$K464="",$N464=""),0,IF($N464=0,IF(AND(OR(12=7,12=12),12&gt;=$K464,12&lt;=IF($L464="",12,$L464)),$J464,0),IF(AND(12&gt;=$K464,12&lt;=IF($L464="",12,$L464),MOD(12-$K464,$N464)=0),$J464,0)))</f>
        <v>0</v>
      </c>
      <c r="AA464" s="36" t="n">
        <f aca="false">SUM(O464:Z464)</f>
        <v>0</v>
      </c>
      <c r="AB464" s="15" t="str">
        <f aca="false">IF(AND($B464="",$D464="",$J464=""),"",IF($B464="","Falta código",IF(ISNA(MATCH($B464,LST_COD,0)),"Código no registrado en Trabajadores",IF($E464="","Concepto no está en el catálogo",IF($M464="ERR","Retención de otro empleador: Origen = Otro empleador",IF(OR($J464="",$K464=""),"Falta monto o mes",IF(OR($K464&lt;1,$K464&gt;12),"Mes inicio inválido",IF(AND($L464&lt;&gt;"",OR($L464&lt;$K464,$L464&gt;12)),"Mes fin inválido",IF($N464="","Falta frecuencia",IF(AND($G464&lt;&gt;"Otro empleador",SUMPRODUCT(($O464:$Z464&lt;&gt;0)*(((COLUMN($O464:$Z464)-14)&lt;INDEX(Trabajadores!$M$6:$M$105,MATCH($B464,LST_COD,0)))+((COLUMN($O464:$Z464)-14)&gt;INDEX(Trabajadores!$N$6:$N$105,MATCH($B464,LST_COD,0)))))&gt;0),"Aviso: hay meses fuera del periodo laboral","OK"))))))))))</f>
        <v/>
      </c>
    </row>
    <row r="465" customFormat="false" ht="15" hidden="false" customHeight="false" outlineLevel="0" collapsed="false">
      <c r="A465" s="23" t="n">
        <v>460</v>
      </c>
      <c r="B465" s="7"/>
      <c r="C465" s="35" t="str">
        <f aca="false">IF($B465="","",IFERROR(INDEX(Trabajadores!$D$6:$D$105,MATCH($B465,LST_COD,0)),"¿Código?"))</f>
        <v/>
      </c>
      <c r="D465" s="30"/>
      <c r="E465" s="9" t="str">
        <f aca="false">IF($D465="","",IFERROR(VLOOKUP($D465,CONC_TABLA,2,FALSE()),""))</f>
        <v/>
      </c>
      <c r="F465" s="9" t="str">
        <f aca="false">IF($D465="","",IFERROR(VLOOKUP($D465,CONC_TABLA,3,FALSE()),""))</f>
        <v/>
      </c>
      <c r="G465" s="30"/>
      <c r="H465" s="30"/>
      <c r="I465" s="30"/>
      <c r="J465" s="29"/>
      <c r="K465" s="28"/>
      <c r="L465" s="28"/>
      <c r="M465" s="9" t="str">
        <f aca="false">IF(OR($B465="",$E465=""),"",IF($E465="INA","INA",IF($G465="Otro empleador",IF($E465="RET","RETO",IF($E465="ORD","OTO","OTX")),IF($E465="RET","ERR",$E465))))</f>
        <v/>
      </c>
      <c r="N465" s="9" t="str">
        <f aca="false">IF($I465="","",IFERROR(VLOOKUP($I465,FREC_TABLA,2,FALSE()),""))</f>
        <v/>
      </c>
      <c r="O465" s="19" t="n">
        <f aca="false">IF(OR($M465="",$M465="ERR",$J465="",$K465="",$N465=""),0,IF($N465=0,IF(AND(OR(1=7,1=12),1&gt;=$K465,1&lt;=IF($L465="",12,$L465)),$J465,0),IF(AND(1&gt;=$K465,1&lt;=IF($L465="",12,$L465),MOD(1-$K465,$N465)=0),$J465,0)))</f>
        <v>0</v>
      </c>
      <c r="P465" s="19" t="n">
        <f aca="false">IF(OR($M465="",$M465="ERR",$J465="",$K465="",$N465=""),0,IF($N465=0,IF(AND(OR(2=7,2=12),2&gt;=$K465,2&lt;=IF($L465="",12,$L465)),$J465,0),IF(AND(2&gt;=$K465,2&lt;=IF($L465="",12,$L465),MOD(2-$K465,$N465)=0),$J465,0)))</f>
        <v>0</v>
      </c>
      <c r="Q465" s="19" t="n">
        <f aca="false">IF(OR($M465="",$M465="ERR",$J465="",$K465="",$N465=""),0,IF($N465=0,IF(AND(OR(3=7,3=12),3&gt;=$K465,3&lt;=IF($L465="",12,$L465)),$J465,0),IF(AND(3&gt;=$K465,3&lt;=IF($L465="",12,$L465),MOD(3-$K465,$N465)=0),$J465,0)))</f>
        <v>0</v>
      </c>
      <c r="R465" s="19" t="n">
        <f aca="false">IF(OR($M465="",$M465="ERR",$J465="",$K465="",$N465=""),0,IF($N465=0,IF(AND(OR(4=7,4=12),4&gt;=$K465,4&lt;=IF($L465="",12,$L465)),$J465,0),IF(AND(4&gt;=$K465,4&lt;=IF($L465="",12,$L465),MOD(4-$K465,$N465)=0),$J465,0)))</f>
        <v>0</v>
      </c>
      <c r="S465" s="19" t="n">
        <f aca="false">IF(OR($M465="",$M465="ERR",$J465="",$K465="",$N465=""),0,IF($N465=0,IF(AND(OR(5=7,5=12),5&gt;=$K465,5&lt;=IF($L465="",12,$L465)),$J465,0),IF(AND(5&gt;=$K465,5&lt;=IF($L465="",12,$L465),MOD(5-$K465,$N465)=0),$J465,0)))</f>
        <v>0</v>
      </c>
      <c r="T465" s="19" t="n">
        <f aca="false">IF(OR($M465="",$M465="ERR",$J465="",$K465="",$N465=""),0,IF($N465=0,IF(AND(OR(6=7,6=12),6&gt;=$K465,6&lt;=IF($L465="",12,$L465)),$J465,0),IF(AND(6&gt;=$K465,6&lt;=IF($L465="",12,$L465),MOD(6-$K465,$N465)=0),$J465,0)))</f>
        <v>0</v>
      </c>
      <c r="U465" s="19" t="n">
        <f aca="false">IF(OR($M465="",$M465="ERR",$J465="",$K465="",$N465=""),0,IF($N465=0,IF(AND(OR(7=7,7=12),7&gt;=$K465,7&lt;=IF($L465="",12,$L465)),$J465,0),IF(AND(7&gt;=$K465,7&lt;=IF($L465="",12,$L465),MOD(7-$K465,$N465)=0),$J465,0)))</f>
        <v>0</v>
      </c>
      <c r="V465" s="19" t="n">
        <f aca="false">IF(OR($M465="",$M465="ERR",$J465="",$K465="",$N465=""),0,IF($N465=0,IF(AND(OR(8=7,8=12),8&gt;=$K465,8&lt;=IF($L465="",12,$L465)),$J465,0),IF(AND(8&gt;=$K465,8&lt;=IF($L465="",12,$L465),MOD(8-$K465,$N465)=0),$J465,0)))</f>
        <v>0</v>
      </c>
      <c r="W465" s="19" t="n">
        <f aca="false">IF(OR($M465="",$M465="ERR",$J465="",$K465="",$N465=""),0,IF($N465=0,IF(AND(OR(9=7,9=12),9&gt;=$K465,9&lt;=IF($L465="",12,$L465)),$J465,0),IF(AND(9&gt;=$K465,9&lt;=IF($L465="",12,$L465),MOD(9-$K465,$N465)=0),$J465,0)))</f>
        <v>0</v>
      </c>
      <c r="X465" s="19" t="n">
        <f aca="false">IF(OR($M465="",$M465="ERR",$J465="",$K465="",$N465=""),0,IF($N465=0,IF(AND(OR(10=7,10=12),10&gt;=$K465,10&lt;=IF($L465="",12,$L465)),$J465,0),IF(AND(10&gt;=$K465,10&lt;=IF($L465="",12,$L465),MOD(10-$K465,$N465)=0),$J465,0)))</f>
        <v>0</v>
      </c>
      <c r="Y465" s="19" t="n">
        <f aca="false">IF(OR($M465="",$M465="ERR",$J465="",$K465="",$N465=""),0,IF($N465=0,IF(AND(OR(11=7,11=12),11&gt;=$K465,11&lt;=IF($L465="",12,$L465)),$J465,0),IF(AND(11&gt;=$K465,11&lt;=IF($L465="",12,$L465),MOD(11-$K465,$N465)=0),$J465,0)))</f>
        <v>0</v>
      </c>
      <c r="Z465" s="19" t="n">
        <f aca="false">IF(OR($M465="",$M465="ERR",$J465="",$K465="",$N465=""),0,IF($N465=0,IF(AND(OR(12=7,12=12),12&gt;=$K465,12&lt;=IF($L465="",12,$L465)),$J465,0),IF(AND(12&gt;=$K465,12&lt;=IF($L465="",12,$L465),MOD(12-$K465,$N465)=0),$J465,0)))</f>
        <v>0</v>
      </c>
      <c r="AA465" s="36" t="n">
        <f aca="false">SUM(O465:Z465)</f>
        <v>0</v>
      </c>
      <c r="AB465" s="15" t="str">
        <f aca="false">IF(AND($B465="",$D465="",$J465=""),"",IF($B465="","Falta código",IF(ISNA(MATCH($B465,LST_COD,0)),"Código no registrado en Trabajadores",IF($E465="","Concepto no está en el catálogo",IF($M465="ERR","Retención de otro empleador: Origen = Otro empleador",IF(OR($J465="",$K465=""),"Falta monto o mes",IF(OR($K465&lt;1,$K465&gt;12),"Mes inicio inválido",IF(AND($L465&lt;&gt;"",OR($L465&lt;$K465,$L465&gt;12)),"Mes fin inválido",IF($N465="","Falta frecuencia",IF(AND($G465&lt;&gt;"Otro empleador",SUMPRODUCT(($O465:$Z465&lt;&gt;0)*(((COLUMN($O465:$Z465)-14)&lt;INDEX(Trabajadores!$M$6:$M$105,MATCH($B465,LST_COD,0)))+((COLUMN($O465:$Z465)-14)&gt;INDEX(Trabajadores!$N$6:$N$105,MATCH($B465,LST_COD,0)))))&gt;0),"Aviso: hay meses fuera del periodo laboral","OK"))))))))))</f>
        <v/>
      </c>
    </row>
    <row r="466" customFormat="false" ht="15" hidden="false" customHeight="false" outlineLevel="0" collapsed="false">
      <c r="A466" s="23" t="n">
        <v>461</v>
      </c>
      <c r="B466" s="7"/>
      <c r="C466" s="35" t="str">
        <f aca="false">IF($B466="","",IFERROR(INDEX(Trabajadores!$D$6:$D$105,MATCH($B466,LST_COD,0)),"¿Código?"))</f>
        <v/>
      </c>
      <c r="D466" s="30"/>
      <c r="E466" s="9" t="str">
        <f aca="false">IF($D466="","",IFERROR(VLOOKUP($D466,CONC_TABLA,2,FALSE()),""))</f>
        <v/>
      </c>
      <c r="F466" s="9" t="str">
        <f aca="false">IF($D466="","",IFERROR(VLOOKUP($D466,CONC_TABLA,3,FALSE()),""))</f>
        <v/>
      </c>
      <c r="G466" s="30"/>
      <c r="H466" s="30"/>
      <c r="I466" s="30"/>
      <c r="J466" s="29"/>
      <c r="K466" s="28"/>
      <c r="L466" s="28"/>
      <c r="M466" s="9" t="str">
        <f aca="false">IF(OR($B466="",$E466=""),"",IF($E466="INA","INA",IF($G466="Otro empleador",IF($E466="RET","RETO",IF($E466="ORD","OTO","OTX")),IF($E466="RET","ERR",$E466))))</f>
        <v/>
      </c>
      <c r="N466" s="9" t="str">
        <f aca="false">IF($I466="","",IFERROR(VLOOKUP($I466,FREC_TABLA,2,FALSE()),""))</f>
        <v/>
      </c>
      <c r="O466" s="19" t="n">
        <f aca="false">IF(OR($M466="",$M466="ERR",$J466="",$K466="",$N466=""),0,IF($N466=0,IF(AND(OR(1=7,1=12),1&gt;=$K466,1&lt;=IF($L466="",12,$L466)),$J466,0),IF(AND(1&gt;=$K466,1&lt;=IF($L466="",12,$L466),MOD(1-$K466,$N466)=0),$J466,0)))</f>
        <v>0</v>
      </c>
      <c r="P466" s="19" t="n">
        <f aca="false">IF(OR($M466="",$M466="ERR",$J466="",$K466="",$N466=""),0,IF($N466=0,IF(AND(OR(2=7,2=12),2&gt;=$K466,2&lt;=IF($L466="",12,$L466)),$J466,0),IF(AND(2&gt;=$K466,2&lt;=IF($L466="",12,$L466),MOD(2-$K466,$N466)=0),$J466,0)))</f>
        <v>0</v>
      </c>
      <c r="Q466" s="19" t="n">
        <f aca="false">IF(OR($M466="",$M466="ERR",$J466="",$K466="",$N466=""),0,IF($N466=0,IF(AND(OR(3=7,3=12),3&gt;=$K466,3&lt;=IF($L466="",12,$L466)),$J466,0),IF(AND(3&gt;=$K466,3&lt;=IF($L466="",12,$L466),MOD(3-$K466,$N466)=0),$J466,0)))</f>
        <v>0</v>
      </c>
      <c r="R466" s="19" t="n">
        <f aca="false">IF(OR($M466="",$M466="ERR",$J466="",$K466="",$N466=""),0,IF($N466=0,IF(AND(OR(4=7,4=12),4&gt;=$K466,4&lt;=IF($L466="",12,$L466)),$J466,0),IF(AND(4&gt;=$K466,4&lt;=IF($L466="",12,$L466),MOD(4-$K466,$N466)=0),$J466,0)))</f>
        <v>0</v>
      </c>
      <c r="S466" s="19" t="n">
        <f aca="false">IF(OR($M466="",$M466="ERR",$J466="",$K466="",$N466=""),0,IF($N466=0,IF(AND(OR(5=7,5=12),5&gt;=$K466,5&lt;=IF($L466="",12,$L466)),$J466,0),IF(AND(5&gt;=$K466,5&lt;=IF($L466="",12,$L466),MOD(5-$K466,$N466)=0),$J466,0)))</f>
        <v>0</v>
      </c>
      <c r="T466" s="19" t="n">
        <f aca="false">IF(OR($M466="",$M466="ERR",$J466="",$K466="",$N466=""),0,IF($N466=0,IF(AND(OR(6=7,6=12),6&gt;=$K466,6&lt;=IF($L466="",12,$L466)),$J466,0),IF(AND(6&gt;=$K466,6&lt;=IF($L466="",12,$L466),MOD(6-$K466,$N466)=0),$J466,0)))</f>
        <v>0</v>
      </c>
      <c r="U466" s="19" t="n">
        <f aca="false">IF(OR($M466="",$M466="ERR",$J466="",$K466="",$N466=""),0,IF($N466=0,IF(AND(OR(7=7,7=12),7&gt;=$K466,7&lt;=IF($L466="",12,$L466)),$J466,0),IF(AND(7&gt;=$K466,7&lt;=IF($L466="",12,$L466),MOD(7-$K466,$N466)=0),$J466,0)))</f>
        <v>0</v>
      </c>
      <c r="V466" s="19" t="n">
        <f aca="false">IF(OR($M466="",$M466="ERR",$J466="",$K466="",$N466=""),0,IF($N466=0,IF(AND(OR(8=7,8=12),8&gt;=$K466,8&lt;=IF($L466="",12,$L466)),$J466,0),IF(AND(8&gt;=$K466,8&lt;=IF($L466="",12,$L466),MOD(8-$K466,$N466)=0),$J466,0)))</f>
        <v>0</v>
      </c>
      <c r="W466" s="19" t="n">
        <f aca="false">IF(OR($M466="",$M466="ERR",$J466="",$K466="",$N466=""),0,IF($N466=0,IF(AND(OR(9=7,9=12),9&gt;=$K466,9&lt;=IF($L466="",12,$L466)),$J466,0),IF(AND(9&gt;=$K466,9&lt;=IF($L466="",12,$L466),MOD(9-$K466,$N466)=0),$J466,0)))</f>
        <v>0</v>
      </c>
      <c r="X466" s="19" t="n">
        <f aca="false">IF(OR($M466="",$M466="ERR",$J466="",$K466="",$N466=""),0,IF($N466=0,IF(AND(OR(10=7,10=12),10&gt;=$K466,10&lt;=IF($L466="",12,$L466)),$J466,0),IF(AND(10&gt;=$K466,10&lt;=IF($L466="",12,$L466),MOD(10-$K466,$N466)=0),$J466,0)))</f>
        <v>0</v>
      </c>
      <c r="Y466" s="19" t="n">
        <f aca="false">IF(OR($M466="",$M466="ERR",$J466="",$K466="",$N466=""),0,IF($N466=0,IF(AND(OR(11=7,11=12),11&gt;=$K466,11&lt;=IF($L466="",12,$L466)),$J466,0),IF(AND(11&gt;=$K466,11&lt;=IF($L466="",12,$L466),MOD(11-$K466,$N466)=0),$J466,0)))</f>
        <v>0</v>
      </c>
      <c r="Z466" s="19" t="n">
        <f aca="false">IF(OR($M466="",$M466="ERR",$J466="",$K466="",$N466=""),0,IF($N466=0,IF(AND(OR(12=7,12=12),12&gt;=$K466,12&lt;=IF($L466="",12,$L466)),$J466,0),IF(AND(12&gt;=$K466,12&lt;=IF($L466="",12,$L466),MOD(12-$K466,$N466)=0),$J466,0)))</f>
        <v>0</v>
      </c>
      <c r="AA466" s="36" t="n">
        <f aca="false">SUM(O466:Z466)</f>
        <v>0</v>
      </c>
      <c r="AB466" s="15" t="str">
        <f aca="false">IF(AND($B466="",$D466="",$J466=""),"",IF($B466="","Falta código",IF(ISNA(MATCH($B466,LST_COD,0)),"Código no registrado en Trabajadores",IF($E466="","Concepto no está en el catálogo",IF($M466="ERR","Retención de otro empleador: Origen = Otro empleador",IF(OR($J466="",$K466=""),"Falta monto o mes",IF(OR($K466&lt;1,$K466&gt;12),"Mes inicio inválido",IF(AND($L466&lt;&gt;"",OR($L466&lt;$K466,$L466&gt;12)),"Mes fin inválido",IF($N466="","Falta frecuencia",IF(AND($G466&lt;&gt;"Otro empleador",SUMPRODUCT(($O466:$Z466&lt;&gt;0)*(((COLUMN($O466:$Z466)-14)&lt;INDEX(Trabajadores!$M$6:$M$105,MATCH($B466,LST_COD,0)))+((COLUMN($O466:$Z466)-14)&gt;INDEX(Trabajadores!$N$6:$N$105,MATCH($B466,LST_COD,0)))))&gt;0),"Aviso: hay meses fuera del periodo laboral","OK"))))))))))</f>
        <v/>
      </c>
    </row>
    <row r="467" customFormat="false" ht="15" hidden="false" customHeight="false" outlineLevel="0" collapsed="false">
      <c r="A467" s="23" t="n">
        <v>462</v>
      </c>
      <c r="B467" s="7"/>
      <c r="C467" s="35" t="str">
        <f aca="false">IF($B467="","",IFERROR(INDEX(Trabajadores!$D$6:$D$105,MATCH($B467,LST_COD,0)),"¿Código?"))</f>
        <v/>
      </c>
      <c r="D467" s="30"/>
      <c r="E467" s="9" t="str">
        <f aca="false">IF($D467="","",IFERROR(VLOOKUP($D467,CONC_TABLA,2,FALSE()),""))</f>
        <v/>
      </c>
      <c r="F467" s="9" t="str">
        <f aca="false">IF($D467="","",IFERROR(VLOOKUP($D467,CONC_TABLA,3,FALSE()),""))</f>
        <v/>
      </c>
      <c r="G467" s="30"/>
      <c r="H467" s="30"/>
      <c r="I467" s="30"/>
      <c r="J467" s="29"/>
      <c r="K467" s="28"/>
      <c r="L467" s="28"/>
      <c r="M467" s="9" t="str">
        <f aca="false">IF(OR($B467="",$E467=""),"",IF($E467="INA","INA",IF($G467="Otro empleador",IF($E467="RET","RETO",IF($E467="ORD","OTO","OTX")),IF($E467="RET","ERR",$E467))))</f>
        <v/>
      </c>
      <c r="N467" s="9" t="str">
        <f aca="false">IF($I467="","",IFERROR(VLOOKUP($I467,FREC_TABLA,2,FALSE()),""))</f>
        <v/>
      </c>
      <c r="O467" s="19" t="n">
        <f aca="false">IF(OR($M467="",$M467="ERR",$J467="",$K467="",$N467=""),0,IF($N467=0,IF(AND(OR(1=7,1=12),1&gt;=$K467,1&lt;=IF($L467="",12,$L467)),$J467,0),IF(AND(1&gt;=$K467,1&lt;=IF($L467="",12,$L467),MOD(1-$K467,$N467)=0),$J467,0)))</f>
        <v>0</v>
      </c>
      <c r="P467" s="19" t="n">
        <f aca="false">IF(OR($M467="",$M467="ERR",$J467="",$K467="",$N467=""),0,IF($N467=0,IF(AND(OR(2=7,2=12),2&gt;=$K467,2&lt;=IF($L467="",12,$L467)),$J467,0),IF(AND(2&gt;=$K467,2&lt;=IF($L467="",12,$L467),MOD(2-$K467,$N467)=0),$J467,0)))</f>
        <v>0</v>
      </c>
      <c r="Q467" s="19" t="n">
        <f aca="false">IF(OR($M467="",$M467="ERR",$J467="",$K467="",$N467=""),0,IF($N467=0,IF(AND(OR(3=7,3=12),3&gt;=$K467,3&lt;=IF($L467="",12,$L467)),$J467,0),IF(AND(3&gt;=$K467,3&lt;=IF($L467="",12,$L467),MOD(3-$K467,$N467)=0),$J467,0)))</f>
        <v>0</v>
      </c>
      <c r="R467" s="19" t="n">
        <f aca="false">IF(OR($M467="",$M467="ERR",$J467="",$K467="",$N467=""),0,IF($N467=0,IF(AND(OR(4=7,4=12),4&gt;=$K467,4&lt;=IF($L467="",12,$L467)),$J467,0),IF(AND(4&gt;=$K467,4&lt;=IF($L467="",12,$L467),MOD(4-$K467,$N467)=0),$J467,0)))</f>
        <v>0</v>
      </c>
      <c r="S467" s="19" t="n">
        <f aca="false">IF(OR($M467="",$M467="ERR",$J467="",$K467="",$N467=""),0,IF($N467=0,IF(AND(OR(5=7,5=12),5&gt;=$K467,5&lt;=IF($L467="",12,$L467)),$J467,0),IF(AND(5&gt;=$K467,5&lt;=IF($L467="",12,$L467),MOD(5-$K467,$N467)=0),$J467,0)))</f>
        <v>0</v>
      </c>
      <c r="T467" s="19" t="n">
        <f aca="false">IF(OR($M467="",$M467="ERR",$J467="",$K467="",$N467=""),0,IF($N467=0,IF(AND(OR(6=7,6=12),6&gt;=$K467,6&lt;=IF($L467="",12,$L467)),$J467,0),IF(AND(6&gt;=$K467,6&lt;=IF($L467="",12,$L467),MOD(6-$K467,$N467)=0),$J467,0)))</f>
        <v>0</v>
      </c>
      <c r="U467" s="19" t="n">
        <f aca="false">IF(OR($M467="",$M467="ERR",$J467="",$K467="",$N467=""),0,IF($N467=0,IF(AND(OR(7=7,7=12),7&gt;=$K467,7&lt;=IF($L467="",12,$L467)),$J467,0),IF(AND(7&gt;=$K467,7&lt;=IF($L467="",12,$L467),MOD(7-$K467,$N467)=0),$J467,0)))</f>
        <v>0</v>
      </c>
      <c r="V467" s="19" t="n">
        <f aca="false">IF(OR($M467="",$M467="ERR",$J467="",$K467="",$N467=""),0,IF($N467=0,IF(AND(OR(8=7,8=12),8&gt;=$K467,8&lt;=IF($L467="",12,$L467)),$J467,0),IF(AND(8&gt;=$K467,8&lt;=IF($L467="",12,$L467),MOD(8-$K467,$N467)=0),$J467,0)))</f>
        <v>0</v>
      </c>
      <c r="W467" s="19" t="n">
        <f aca="false">IF(OR($M467="",$M467="ERR",$J467="",$K467="",$N467=""),0,IF($N467=0,IF(AND(OR(9=7,9=12),9&gt;=$K467,9&lt;=IF($L467="",12,$L467)),$J467,0),IF(AND(9&gt;=$K467,9&lt;=IF($L467="",12,$L467),MOD(9-$K467,$N467)=0),$J467,0)))</f>
        <v>0</v>
      </c>
      <c r="X467" s="19" t="n">
        <f aca="false">IF(OR($M467="",$M467="ERR",$J467="",$K467="",$N467=""),0,IF($N467=0,IF(AND(OR(10=7,10=12),10&gt;=$K467,10&lt;=IF($L467="",12,$L467)),$J467,0),IF(AND(10&gt;=$K467,10&lt;=IF($L467="",12,$L467),MOD(10-$K467,$N467)=0),$J467,0)))</f>
        <v>0</v>
      </c>
      <c r="Y467" s="19" t="n">
        <f aca="false">IF(OR($M467="",$M467="ERR",$J467="",$K467="",$N467=""),0,IF($N467=0,IF(AND(OR(11=7,11=12),11&gt;=$K467,11&lt;=IF($L467="",12,$L467)),$J467,0),IF(AND(11&gt;=$K467,11&lt;=IF($L467="",12,$L467),MOD(11-$K467,$N467)=0),$J467,0)))</f>
        <v>0</v>
      </c>
      <c r="Z467" s="19" t="n">
        <f aca="false">IF(OR($M467="",$M467="ERR",$J467="",$K467="",$N467=""),0,IF($N467=0,IF(AND(OR(12=7,12=12),12&gt;=$K467,12&lt;=IF($L467="",12,$L467)),$J467,0),IF(AND(12&gt;=$K467,12&lt;=IF($L467="",12,$L467),MOD(12-$K467,$N467)=0),$J467,0)))</f>
        <v>0</v>
      </c>
      <c r="AA467" s="36" t="n">
        <f aca="false">SUM(O467:Z467)</f>
        <v>0</v>
      </c>
      <c r="AB467" s="15" t="str">
        <f aca="false">IF(AND($B467="",$D467="",$J467=""),"",IF($B467="","Falta código",IF(ISNA(MATCH($B467,LST_COD,0)),"Código no registrado en Trabajadores",IF($E467="","Concepto no está en el catálogo",IF($M467="ERR","Retención de otro empleador: Origen = Otro empleador",IF(OR($J467="",$K467=""),"Falta monto o mes",IF(OR($K467&lt;1,$K467&gt;12),"Mes inicio inválido",IF(AND($L467&lt;&gt;"",OR($L467&lt;$K467,$L467&gt;12)),"Mes fin inválido",IF($N467="","Falta frecuencia",IF(AND($G467&lt;&gt;"Otro empleador",SUMPRODUCT(($O467:$Z467&lt;&gt;0)*(((COLUMN($O467:$Z467)-14)&lt;INDEX(Trabajadores!$M$6:$M$105,MATCH($B467,LST_COD,0)))+((COLUMN($O467:$Z467)-14)&gt;INDEX(Trabajadores!$N$6:$N$105,MATCH($B467,LST_COD,0)))))&gt;0),"Aviso: hay meses fuera del periodo laboral","OK"))))))))))</f>
        <v/>
      </c>
    </row>
    <row r="468" customFormat="false" ht="15" hidden="false" customHeight="false" outlineLevel="0" collapsed="false">
      <c r="A468" s="23" t="n">
        <v>463</v>
      </c>
      <c r="B468" s="7"/>
      <c r="C468" s="35" t="str">
        <f aca="false">IF($B468="","",IFERROR(INDEX(Trabajadores!$D$6:$D$105,MATCH($B468,LST_COD,0)),"¿Código?"))</f>
        <v/>
      </c>
      <c r="D468" s="30"/>
      <c r="E468" s="9" t="str">
        <f aca="false">IF($D468="","",IFERROR(VLOOKUP($D468,CONC_TABLA,2,FALSE()),""))</f>
        <v/>
      </c>
      <c r="F468" s="9" t="str">
        <f aca="false">IF($D468="","",IFERROR(VLOOKUP($D468,CONC_TABLA,3,FALSE()),""))</f>
        <v/>
      </c>
      <c r="G468" s="30"/>
      <c r="H468" s="30"/>
      <c r="I468" s="30"/>
      <c r="J468" s="29"/>
      <c r="K468" s="28"/>
      <c r="L468" s="28"/>
      <c r="M468" s="9" t="str">
        <f aca="false">IF(OR($B468="",$E468=""),"",IF($E468="INA","INA",IF($G468="Otro empleador",IF($E468="RET","RETO",IF($E468="ORD","OTO","OTX")),IF($E468="RET","ERR",$E468))))</f>
        <v/>
      </c>
      <c r="N468" s="9" t="str">
        <f aca="false">IF($I468="","",IFERROR(VLOOKUP($I468,FREC_TABLA,2,FALSE()),""))</f>
        <v/>
      </c>
      <c r="O468" s="19" t="n">
        <f aca="false">IF(OR($M468="",$M468="ERR",$J468="",$K468="",$N468=""),0,IF($N468=0,IF(AND(OR(1=7,1=12),1&gt;=$K468,1&lt;=IF($L468="",12,$L468)),$J468,0),IF(AND(1&gt;=$K468,1&lt;=IF($L468="",12,$L468),MOD(1-$K468,$N468)=0),$J468,0)))</f>
        <v>0</v>
      </c>
      <c r="P468" s="19" t="n">
        <f aca="false">IF(OR($M468="",$M468="ERR",$J468="",$K468="",$N468=""),0,IF($N468=0,IF(AND(OR(2=7,2=12),2&gt;=$K468,2&lt;=IF($L468="",12,$L468)),$J468,0),IF(AND(2&gt;=$K468,2&lt;=IF($L468="",12,$L468),MOD(2-$K468,$N468)=0),$J468,0)))</f>
        <v>0</v>
      </c>
      <c r="Q468" s="19" t="n">
        <f aca="false">IF(OR($M468="",$M468="ERR",$J468="",$K468="",$N468=""),0,IF($N468=0,IF(AND(OR(3=7,3=12),3&gt;=$K468,3&lt;=IF($L468="",12,$L468)),$J468,0),IF(AND(3&gt;=$K468,3&lt;=IF($L468="",12,$L468),MOD(3-$K468,$N468)=0),$J468,0)))</f>
        <v>0</v>
      </c>
      <c r="R468" s="19" t="n">
        <f aca="false">IF(OR($M468="",$M468="ERR",$J468="",$K468="",$N468=""),0,IF($N468=0,IF(AND(OR(4=7,4=12),4&gt;=$K468,4&lt;=IF($L468="",12,$L468)),$J468,0),IF(AND(4&gt;=$K468,4&lt;=IF($L468="",12,$L468),MOD(4-$K468,$N468)=0),$J468,0)))</f>
        <v>0</v>
      </c>
      <c r="S468" s="19" t="n">
        <f aca="false">IF(OR($M468="",$M468="ERR",$J468="",$K468="",$N468=""),0,IF($N468=0,IF(AND(OR(5=7,5=12),5&gt;=$K468,5&lt;=IF($L468="",12,$L468)),$J468,0),IF(AND(5&gt;=$K468,5&lt;=IF($L468="",12,$L468),MOD(5-$K468,$N468)=0),$J468,0)))</f>
        <v>0</v>
      </c>
      <c r="T468" s="19" t="n">
        <f aca="false">IF(OR($M468="",$M468="ERR",$J468="",$K468="",$N468=""),0,IF($N468=0,IF(AND(OR(6=7,6=12),6&gt;=$K468,6&lt;=IF($L468="",12,$L468)),$J468,0),IF(AND(6&gt;=$K468,6&lt;=IF($L468="",12,$L468),MOD(6-$K468,$N468)=0),$J468,0)))</f>
        <v>0</v>
      </c>
      <c r="U468" s="19" t="n">
        <f aca="false">IF(OR($M468="",$M468="ERR",$J468="",$K468="",$N468=""),0,IF($N468=0,IF(AND(OR(7=7,7=12),7&gt;=$K468,7&lt;=IF($L468="",12,$L468)),$J468,0),IF(AND(7&gt;=$K468,7&lt;=IF($L468="",12,$L468),MOD(7-$K468,$N468)=0),$J468,0)))</f>
        <v>0</v>
      </c>
      <c r="V468" s="19" t="n">
        <f aca="false">IF(OR($M468="",$M468="ERR",$J468="",$K468="",$N468=""),0,IF($N468=0,IF(AND(OR(8=7,8=12),8&gt;=$K468,8&lt;=IF($L468="",12,$L468)),$J468,0),IF(AND(8&gt;=$K468,8&lt;=IF($L468="",12,$L468),MOD(8-$K468,$N468)=0),$J468,0)))</f>
        <v>0</v>
      </c>
      <c r="W468" s="19" t="n">
        <f aca="false">IF(OR($M468="",$M468="ERR",$J468="",$K468="",$N468=""),0,IF($N468=0,IF(AND(OR(9=7,9=12),9&gt;=$K468,9&lt;=IF($L468="",12,$L468)),$J468,0),IF(AND(9&gt;=$K468,9&lt;=IF($L468="",12,$L468),MOD(9-$K468,$N468)=0),$J468,0)))</f>
        <v>0</v>
      </c>
      <c r="X468" s="19" t="n">
        <f aca="false">IF(OR($M468="",$M468="ERR",$J468="",$K468="",$N468=""),0,IF($N468=0,IF(AND(OR(10=7,10=12),10&gt;=$K468,10&lt;=IF($L468="",12,$L468)),$J468,0),IF(AND(10&gt;=$K468,10&lt;=IF($L468="",12,$L468),MOD(10-$K468,$N468)=0),$J468,0)))</f>
        <v>0</v>
      </c>
      <c r="Y468" s="19" t="n">
        <f aca="false">IF(OR($M468="",$M468="ERR",$J468="",$K468="",$N468=""),0,IF($N468=0,IF(AND(OR(11=7,11=12),11&gt;=$K468,11&lt;=IF($L468="",12,$L468)),$J468,0),IF(AND(11&gt;=$K468,11&lt;=IF($L468="",12,$L468),MOD(11-$K468,$N468)=0),$J468,0)))</f>
        <v>0</v>
      </c>
      <c r="Z468" s="19" t="n">
        <f aca="false">IF(OR($M468="",$M468="ERR",$J468="",$K468="",$N468=""),0,IF($N468=0,IF(AND(OR(12=7,12=12),12&gt;=$K468,12&lt;=IF($L468="",12,$L468)),$J468,0),IF(AND(12&gt;=$K468,12&lt;=IF($L468="",12,$L468),MOD(12-$K468,$N468)=0),$J468,0)))</f>
        <v>0</v>
      </c>
      <c r="AA468" s="36" t="n">
        <f aca="false">SUM(O468:Z468)</f>
        <v>0</v>
      </c>
      <c r="AB468" s="15" t="str">
        <f aca="false">IF(AND($B468="",$D468="",$J468=""),"",IF($B468="","Falta código",IF(ISNA(MATCH($B468,LST_COD,0)),"Código no registrado en Trabajadores",IF($E468="","Concepto no está en el catálogo",IF($M468="ERR","Retención de otro empleador: Origen = Otro empleador",IF(OR($J468="",$K468=""),"Falta monto o mes",IF(OR($K468&lt;1,$K468&gt;12),"Mes inicio inválido",IF(AND($L468&lt;&gt;"",OR($L468&lt;$K468,$L468&gt;12)),"Mes fin inválido",IF($N468="","Falta frecuencia",IF(AND($G468&lt;&gt;"Otro empleador",SUMPRODUCT(($O468:$Z468&lt;&gt;0)*(((COLUMN($O468:$Z468)-14)&lt;INDEX(Trabajadores!$M$6:$M$105,MATCH($B468,LST_COD,0)))+((COLUMN($O468:$Z468)-14)&gt;INDEX(Trabajadores!$N$6:$N$105,MATCH($B468,LST_COD,0)))))&gt;0),"Aviso: hay meses fuera del periodo laboral","OK"))))))))))</f>
        <v/>
      </c>
    </row>
    <row r="469" customFormat="false" ht="15" hidden="false" customHeight="false" outlineLevel="0" collapsed="false">
      <c r="A469" s="23" t="n">
        <v>464</v>
      </c>
      <c r="B469" s="7"/>
      <c r="C469" s="35" t="str">
        <f aca="false">IF($B469="","",IFERROR(INDEX(Trabajadores!$D$6:$D$105,MATCH($B469,LST_COD,0)),"¿Código?"))</f>
        <v/>
      </c>
      <c r="D469" s="30"/>
      <c r="E469" s="9" t="str">
        <f aca="false">IF($D469="","",IFERROR(VLOOKUP($D469,CONC_TABLA,2,FALSE()),""))</f>
        <v/>
      </c>
      <c r="F469" s="9" t="str">
        <f aca="false">IF($D469="","",IFERROR(VLOOKUP($D469,CONC_TABLA,3,FALSE()),""))</f>
        <v/>
      </c>
      <c r="G469" s="30"/>
      <c r="H469" s="30"/>
      <c r="I469" s="30"/>
      <c r="J469" s="29"/>
      <c r="K469" s="28"/>
      <c r="L469" s="28"/>
      <c r="M469" s="9" t="str">
        <f aca="false">IF(OR($B469="",$E469=""),"",IF($E469="INA","INA",IF($G469="Otro empleador",IF($E469="RET","RETO",IF($E469="ORD","OTO","OTX")),IF($E469="RET","ERR",$E469))))</f>
        <v/>
      </c>
      <c r="N469" s="9" t="str">
        <f aca="false">IF($I469="","",IFERROR(VLOOKUP($I469,FREC_TABLA,2,FALSE()),""))</f>
        <v/>
      </c>
      <c r="O469" s="19" t="n">
        <f aca="false">IF(OR($M469="",$M469="ERR",$J469="",$K469="",$N469=""),0,IF($N469=0,IF(AND(OR(1=7,1=12),1&gt;=$K469,1&lt;=IF($L469="",12,$L469)),$J469,0),IF(AND(1&gt;=$K469,1&lt;=IF($L469="",12,$L469),MOD(1-$K469,$N469)=0),$J469,0)))</f>
        <v>0</v>
      </c>
      <c r="P469" s="19" t="n">
        <f aca="false">IF(OR($M469="",$M469="ERR",$J469="",$K469="",$N469=""),0,IF($N469=0,IF(AND(OR(2=7,2=12),2&gt;=$K469,2&lt;=IF($L469="",12,$L469)),$J469,0),IF(AND(2&gt;=$K469,2&lt;=IF($L469="",12,$L469),MOD(2-$K469,$N469)=0),$J469,0)))</f>
        <v>0</v>
      </c>
      <c r="Q469" s="19" t="n">
        <f aca="false">IF(OR($M469="",$M469="ERR",$J469="",$K469="",$N469=""),0,IF($N469=0,IF(AND(OR(3=7,3=12),3&gt;=$K469,3&lt;=IF($L469="",12,$L469)),$J469,0),IF(AND(3&gt;=$K469,3&lt;=IF($L469="",12,$L469),MOD(3-$K469,$N469)=0),$J469,0)))</f>
        <v>0</v>
      </c>
      <c r="R469" s="19" t="n">
        <f aca="false">IF(OR($M469="",$M469="ERR",$J469="",$K469="",$N469=""),0,IF($N469=0,IF(AND(OR(4=7,4=12),4&gt;=$K469,4&lt;=IF($L469="",12,$L469)),$J469,0),IF(AND(4&gt;=$K469,4&lt;=IF($L469="",12,$L469),MOD(4-$K469,$N469)=0),$J469,0)))</f>
        <v>0</v>
      </c>
      <c r="S469" s="19" t="n">
        <f aca="false">IF(OR($M469="",$M469="ERR",$J469="",$K469="",$N469=""),0,IF($N469=0,IF(AND(OR(5=7,5=12),5&gt;=$K469,5&lt;=IF($L469="",12,$L469)),$J469,0),IF(AND(5&gt;=$K469,5&lt;=IF($L469="",12,$L469),MOD(5-$K469,$N469)=0),$J469,0)))</f>
        <v>0</v>
      </c>
      <c r="T469" s="19" t="n">
        <f aca="false">IF(OR($M469="",$M469="ERR",$J469="",$K469="",$N469=""),0,IF($N469=0,IF(AND(OR(6=7,6=12),6&gt;=$K469,6&lt;=IF($L469="",12,$L469)),$J469,0),IF(AND(6&gt;=$K469,6&lt;=IF($L469="",12,$L469),MOD(6-$K469,$N469)=0),$J469,0)))</f>
        <v>0</v>
      </c>
      <c r="U469" s="19" t="n">
        <f aca="false">IF(OR($M469="",$M469="ERR",$J469="",$K469="",$N469=""),0,IF($N469=0,IF(AND(OR(7=7,7=12),7&gt;=$K469,7&lt;=IF($L469="",12,$L469)),$J469,0),IF(AND(7&gt;=$K469,7&lt;=IF($L469="",12,$L469),MOD(7-$K469,$N469)=0),$J469,0)))</f>
        <v>0</v>
      </c>
      <c r="V469" s="19" t="n">
        <f aca="false">IF(OR($M469="",$M469="ERR",$J469="",$K469="",$N469=""),0,IF($N469=0,IF(AND(OR(8=7,8=12),8&gt;=$K469,8&lt;=IF($L469="",12,$L469)),$J469,0),IF(AND(8&gt;=$K469,8&lt;=IF($L469="",12,$L469),MOD(8-$K469,$N469)=0),$J469,0)))</f>
        <v>0</v>
      </c>
      <c r="W469" s="19" t="n">
        <f aca="false">IF(OR($M469="",$M469="ERR",$J469="",$K469="",$N469=""),0,IF($N469=0,IF(AND(OR(9=7,9=12),9&gt;=$K469,9&lt;=IF($L469="",12,$L469)),$J469,0),IF(AND(9&gt;=$K469,9&lt;=IF($L469="",12,$L469),MOD(9-$K469,$N469)=0),$J469,0)))</f>
        <v>0</v>
      </c>
      <c r="X469" s="19" t="n">
        <f aca="false">IF(OR($M469="",$M469="ERR",$J469="",$K469="",$N469=""),0,IF($N469=0,IF(AND(OR(10=7,10=12),10&gt;=$K469,10&lt;=IF($L469="",12,$L469)),$J469,0),IF(AND(10&gt;=$K469,10&lt;=IF($L469="",12,$L469),MOD(10-$K469,$N469)=0),$J469,0)))</f>
        <v>0</v>
      </c>
      <c r="Y469" s="19" t="n">
        <f aca="false">IF(OR($M469="",$M469="ERR",$J469="",$K469="",$N469=""),0,IF($N469=0,IF(AND(OR(11=7,11=12),11&gt;=$K469,11&lt;=IF($L469="",12,$L469)),$J469,0),IF(AND(11&gt;=$K469,11&lt;=IF($L469="",12,$L469),MOD(11-$K469,$N469)=0),$J469,0)))</f>
        <v>0</v>
      </c>
      <c r="Z469" s="19" t="n">
        <f aca="false">IF(OR($M469="",$M469="ERR",$J469="",$K469="",$N469=""),0,IF($N469=0,IF(AND(OR(12=7,12=12),12&gt;=$K469,12&lt;=IF($L469="",12,$L469)),$J469,0),IF(AND(12&gt;=$K469,12&lt;=IF($L469="",12,$L469),MOD(12-$K469,$N469)=0),$J469,0)))</f>
        <v>0</v>
      </c>
      <c r="AA469" s="36" t="n">
        <f aca="false">SUM(O469:Z469)</f>
        <v>0</v>
      </c>
      <c r="AB469" s="15" t="str">
        <f aca="false">IF(AND($B469="",$D469="",$J469=""),"",IF($B469="","Falta código",IF(ISNA(MATCH($B469,LST_COD,0)),"Código no registrado en Trabajadores",IF($E469="","Concepto no está en el catálogo",IF($M469="ERR","Retención de otro empleador: Origen = Otro empleador",IF(OR($J469="",$K469=""),"Falta monto o mes",IF(OR($K469&lt;1,$K469&gt;12),"Mes inicio inválido",IF(AND($L469&lt;&gt;"",OR($L469&lt;$K469,$L469&gt;12)),"Mes fin inválido",IF($N469="","Falta frecuencia",IF(AND($G469&lt;&gt;"Otro empleador",SUMPRODUCT(($O469:$Z469&lt;&gt;0)*(((COLUMN($O469:$Z469)-14)&lt;INDEX(Trabajadores!$M$6:$M$105,MATCH($B469,LST_COD,0)))+((COLUMN($O469:$Z469)-14)&gt;INDEX(Trabajadores!$N$6:$N$105,MATCH($B469,LST_COD,0)))))&gt;0),"Aviso: hay meses fuera del periodo laboral","OK"))))))))))</f>
        <v/>
      </c>
    </row>
    <row r="470" customFormat="false" ht="15" hidden="false" customHeight="false" outlineLevel="0" collapsed="false">
      <c r="A470" s="23" t="n">
        <v>465</v>
      </c>
      <c r="B470" s="7"/>
      <c r="C470" s="35" t="str">
        <f aca="false">IF($B470="","",IFERROR(INDEX(Trabajadores!$D$6:$D$105,MATCH($B470,LST_COD,0)),"¿Código?"))</f>
        <v/>
      </c>
      <c r="D470" s="30"/>
      <c r="E470" s="9" t="str">
        <f aca="false">IF($D470="","",IFERROR(VLOOKUP($D470,CONC_TABLA,2,FALSE()),""))</f>
        <v/>
      </c>
      <c r="F470" s="9" t="str">
        <f aca="false">IF($D470="","",IFERROR(VLOOKUP($D470,CONC_TABLA,3,FALSE()),""))</f>
        <v/>
      </c>
      <c r="G470" s="30"/>
      <c r="H470" s="30"/>
      <c r="I470" s="30"/>
      <c r="J470" s="29"/>
      <c r="K470" s="28"/>
      <c r="L470" s="28"/>
      <c r="M470" s="9" t="str">
        <f aca="false">IF(OR($B470="",$E470=""),"",IF($E470="INA","INA",IF($G470="Otro empleador",IF($E470="RET","RETO",IF($E470="ORD","OTO","OTX")),IF($E470="RET","ERR",$E470))))</f>
        <v/>
      </c>
      <c r="N470" s="9" t="str">
        <f aca="false">IF($I470="","",IFERROR(VLOOKUP($I470,FREC_TABLA,2,FALSE()),""))</f>
        <v/>
      </c>
      <c r="O470" s="19" t="n">
        <f aca="false">IF(OR($M470="",$M470="ERR",$J470="",$K470="",$N470=""),0,IF($N470=0,IF(AND(OR(1=7,1=12),1&gt;=$K470,1&lt;=IF($L470="",12,$L470)),$J470,0),IF(AND(1&gt;=$K470,1&lt;=IF($L470="",12,$L470),MOD(1-$K470,$N470)=0),$J470,0)))</f>
        <v>0</v>
      </c>
      <c r="P470" s="19" t="n">
        <f aca="false">IF(OR($M470="",$M470="ERR",$J470="",$K470="",$N470=""),0,IF($N470=0,IF(AND(OR(2=7,2=12),2&gt;=$K470,2&lt;=IF($L470="",12,$L470)),$J470,0),IF(AND(2&gt;=$K470,2&lt;=IF($L470="",12,$L470),MOD(2-$K470,$N470)=0),$J470,0)))</f>
        <v>0</v>
      </c>
      <c r="Q470" s="19" t="n">
        <f aca="false">IF(OR($M470="",$M470="ERR",$J470="",$K470="",$N470=""),0,IF($N470=0,IF(AND(OR(3=7,3=12),3&gt;=$K470,3&lt;=IF($L470="",12,$L470)),$J470,0),IF(AND(3&gt;=$K470,3&lt;=IF($L470="",12,$L470),MOD(3-$K470,$N470)=0),$J470,0)))</f>
        <v>0</v>
      </c>
      <c r="R470" s="19" t="n">
        <f aca="false">IF(OR($M470="",$M470="ERR",$J470="",$K470="",$N470=""),0,IF($N470=0,IF(AND(OR(4=7,4=12),4&gt;=$K470,4&lt;=IF($L470="",12,$L470)),$J470,0),IF(AND(4&gt;=$K470,4&lt;=IF($L470="",12,$L470),MOD(4-$K470,$N470)=0),$J470,0)))</f>
        <v>0</v>
      </c>
      <c r="S470" s="19" t="n">
        <f aca="false">IF(OR($M470="",$M470="ERR",$J470="",$K470="",$N470=""),0,IF($N470=0,IF(AND(OR(5=7,5=12),5&gt;=$K470,5&lt;=IF($L470="",12,$L470)),$J470,0),IF(AND(5&gt;=$K470,5&lt;=IF($L470="",12,$L470),MOD(5-$K470,$N470)=0),$J470,0)))</f>
        <v>0</v>
      </c>
      <c r="T470" s="19" t="n">
        <f aca="false">IF(OR($M470="",$M470="ERR",$J470="",$K470="",$N470=""),0,IF($N470=0,IF(AND(OR(6=7,6=12),6&gt;=$K470,6&lt;=IF($L470="",12,$L470)),$J470,0),IF(AND(6&gt;=$K470,6&lt;=IF($L470="",12,$L470),MOD(6-$K470,$N470)=0),$J470,0)))</f>
        <v>0</v>
      </c>
      <c r="U470" s="19" t="n">
        <f aca="false">IF(OR($M470="",$M470="ERR",$J470="",$K470="",$N470=""),0,IF($N470=0,IF(AND(OR(7=7,7=12),7&gt;=$K470,7&lt;=IF($L470="",12,$L470)),$J470,0),IF(AND(7&gt;=$K470,7&lt;=IF($L470="",12,$L470),MOD(7-$K470,$N470)=0),$J470,0)))</f>
        <v>0</v>
      </c>
      <c r="V470" s="19" t="n">
        <f aca="false">IF(OR($M470="",$M470="ERR",$J470="",$K470="",$N470=""),0,IF($N470=0,IF(AND(OR(8=7,8=12),8&gt;=$K470,8&lt;=IF($L470="",12,$L470)),$J470,0),IF(AND(8&gt;=$K470,8&lt;=IF($L470="",12,$L470),MOD(8-$K470,$N470)=0),$J470,0)))</f>
        <v>0</v>
      </c>
      <c r="W470" s="19" t="n">
        <f aca="false">IF(OR($M470="",$M470="ERR",$J470="",$K470="",$N470=""),0,IF($N470=0,IF(AND(OR(9=7,9=12),9&gt;=$K470,9&lt;=IF($L470="",12,$L470)),$J470,0),IF(AND(9&gt;=$K470,9&lt;=IF($L470="",12,$L470),MOD(9-$K470,$N470)=0),$J470,0)))</f>
        <v>0</v>
      </c>
      <c r="X470" s="19" t="n">
        <f aca="false">IF(OR($M470="",$M470="ERR",$J470="",$K470="",$N470=""),0,IF($N470=0,IF(AND(OR(10=7,10=12),10&gt;=$K470,10&lt;=IF($L470="",12,$L470)),$J470,0),IF(AND(10&gt;=$K470,10&lt;=IF($L470="",12,$L470),MOD(10-$K470,$N470)=0),$J470,0)))</f>
        <v>0</v>
      </c>
      <c r="Y470" s="19" t="n">
        <f aca="false">IF(OR($M470="",$M470="ERR",$J470="",$K470="",$N470=""),0,IF($N470=0,IF(AND(OR(11=7,11=12),11&gt;=$K470,11&lt;=IF($L470="",12,$L470)),$J470,0),IF(AND(11&gt;=$K470,11&lt;=IF($L470="",12,$L470),MOD(11-$K470,$N470)=0),$J470,0)))</f>
        <v>0</v>
      </c>
      <c r="Z470" s="19" t="n">
        <f aca="false">IF(OR($M470="",$M470="ERR",$J470="",$K470="",$N470=""),0,IF($N470=0,IF(AND(OR(12=7,12=12),12&gt;=$K470,12&lt;=IF($L470="",12,$L470)),$J470,0),IF(AND(12&gt;=$K470,12&lt;=IF($L470="",12,$L470),MOD(12-$K470,$N470)=0),$J470,0)))</f>
        <v>0</v>
      </c>
      <c r="AA470" s="36" t="n">
        <f aca="false">SUM(O470:Z470)</f>
        <v>0</v>
      </c>
      <c r="AB470" s="15" t="str">
        <f aca="false">IF(AND($B470="",$D470="",$J470=""),"",IF($B470="","Falta código",IF(ISNA(MATCH($B470,LST_COD,0)),"Código no registrado en Trabajadores",IF($E470="","Concepto no está en el catálogo",IF($M470="ERR","Retención de otro empleador: Origen = Otro empleador",IF(OR($J470="",$K470=""),"Falta monto o mes",IF(OR($K470&lt;1,$K470&gt;12),"Mes inicio inválido",IF(AND($L470&lt;&gt;"",OR($L470&lt;$K470,$L470&gt;12)),"Mes fin inválido",IF($N470="","Falta frecuencia",IF(AND($G470&lt;&gt;"Otro empleador",SUMPRODUCT(($O470:$Z470&lt;&gt;0)*(((COLUMN($O470:$Z470)-14)&lt;INDEX(Trabajadores!$M$6:$M$105,MATCH($B470,LST_COD,0)))+((COLUMN($O470:$Z470)-14)&gt;INDEX(Trabajadores!$N$6:$N$105,MATCH($B470,LST_COD,0)))))&gt;0),"Aviso: hay meses fuera del periodo laboral","OK"))))))))))</f>
        <v/>
      </c>
    </row>
    <row r="471" customFormat="false" ht="15" hidden="false" customHeight="false" outlineLevel="0" collapsed="false">
      <c r="A471" s="23" t="n">
        <v>466</v>
      </c>
      <c r="B471" s="7"/>
      <c r="C471" s="35" t="str">
        <f aca="false">IF($B471="","",IFERROR(INDEX(Trabajadores!$D$6:$D$105,MATCH($B471,LST_COD,0)),"¿Código?"))</f>
        <v/>
      </c>
      <c r="D471" s="30"/>
      <c r="E471" s="9" t="str">
        <f aca="false">IF($D471="","",IFERROR(VLOOKUP($D471,CONC_TABLA,2,FALSE()),""))</f>
        <v/>
      </c>
      <c r="F471" s="9" t="str">
        <f aca="false">IF($D471="","",IFERROR(VLOOKUP($D471,CONC_TABLA,3,FALSE()),""))</f>
        <v/>
      </c>
      <c r="G471" s="30"/>
      <c r="H471" s="30"/>
      <c r="I471" s="30"/>
      <c r="J471" s="29"/>
      <c r="K471" s="28"/>
      <c r="L471" s="28"/>
      <c r="M471" s="9" t="str">
        <f aca="false">IF(OR($B471="",$E471=""),"",IF($E471="INA","INA",IF($G471="Otro empleador",IF($E471="RET","RETO",IF($E471="ORD","OTO","OTX")),IF($E471="RET","ERR",$E471))))</f>
        <v/>
      </c>
      <c r="N471" s="9" t="str">
        <f aca="false">IF($I471="","",IFERROR(VLOOKUP($I471,FREC_TABLA,2,FALSE()),""))</f>
        <v/>
      </c>
      <c r="O471" s="19" t="n">
        <f aca="false">IF(OR($M471="",$M471="ERR",$J471="",$K471="",$N471=""),0,IF($N471=0,IF(AND(OR(1=7,1=12),1&gt;=$K471,1&lt;=IF($L471="",12,$L471)),$J471,0),IF(AND(1&gt;=$K471,1&lt;=IF($L471="",12,$L471),MOD(1-$K471,$N471)=0),$J471,0)))</f>
        <v>0</v>
      </c>
      <c r="P471" s="19" t="n">
        <f aca="false">IF(OR($M471="",$M471="ERR",$J471="",$K471="",$N471=""),0,IF($N471=0,IF(AND(OR(2=7,2=12),2&gt;=$K471,2&lt;=IF($L471="",12,$L471)),$J471,0),IF(AND(2&gt;=$K471,2&lt;=IF($L471="",12,$L471),MOD(2-$K471,$N471)=0),$J471,0)))</f>
        <v>0</v>
      </c>
      <c r="Q471" s="19" t="n">
        <f aca="false">IF(OR($M471="",$M471="ERR",$J471="",$K471="",$N471=""),0,IF($N471=0,IF(AND(OR(3=7,3=12),3&gt;=$K471,3&lt;=IF($L471="",12,$L471)),$J471,0),IF(AND(3&gt;=$K471,3&lt;=IF($L471="",12,$L471),MOD(3-$K471,$N471)=0),$J471,0)))</f>
        <v>0</v>
      </c>
      <c r="R471" s="19" t="n">
        <f aca="false">IF(OR($M471="",$M471="ERR",$J471="",$K471="",$N471=""),0,IF($N471=0,IF(AND(OR(4=7,4=12),4&gt;=$K471,4&lt;=IF($L471="",12,$L471)),$J471,0),IF(AND(4&gt;=$K471,4&lt;=IF($L471="",12,$L471),MOD(4-$K471,$N471)=0),$J471,0)))</f>
        <v>0</v>
      </c>
      <c r="S471" s="19" t="n">
        <f aca="false">IF(OR($M471="",$M471="ERR",$J471="",$K471="",$N471=""),0,IF($N471=0,IF(AND(OR(5=7,5=12),5&gt;=$K471,5&lt;=IF($L471="",12,$L471)),$J471,0),IF(AND(5&gt;=$K471,5&lt;=IF($L471="",12,$L471),MOD(5-$K471,$N471)=0),$J471,0)))</f>
        <v>0</v>
      </c>
      <c r="T471" s="19" t="n">
        <f aca="false">IF(OR($M471="",$M471="ERR",$J471="",$K471="",$N471=""),0,IF($N471=0,IF(AND(OR(6=7,6=12),6&gt;=$K471,6&lt;=IF($L471="",12,$L471)),$J471,0),IF(AND(6&gt;=$K471,6&lt;=IF($L471="",12,$L471),MOD(6-$K471,$N471)=0),$J471,0)))</f>
        <v>0</v>
      </c>
      <c r="U471" s="19" t="n">
        <f aca="false">IF(OR($M471="",$M471="ERR",$J471="",$K471="",$N471=""),0,IF($N471=0,IF(AND(OR(7=7,7=12),7&gt;=$K471,7&lt;=IF($L471="",12,$L471)),$J471,0),IF(AND(7&gt;=$K471,7&lt;=IF($L471="",12,$L471),MOD(7-$K471,$N471)=0),$J471,0)))</f>
        <v>0</v>
      </c>
      <c r="V471" s="19" t="n">
        <f aca="false">IF(OR($M471="",$M471="ERR",$J471="",$K471="",$N471=""),0,IF($N471=0,IF(AND(OR(8=7,8=12),8&gt;=$K471,8&lt;=IF($L471="",12,$L471)),$J471,0),IF(AND(8&gt;=$K471,8&lt;=IF($L471="",12,$L471),MOD(8-$K471,$N471)=0),$J471,0)))</f>
        <v>0</v>
      </c>
      <c r="W471" s="19" t="n">
        <f aca="false">IF(OR($M471="",$M471="ERR",$J471="",$K471="",$N471=""),0,IF($N471=0,IF(AND(OR(9=7,9=12),9&gt;=$K471,9&lt;=IF($L471="",12,$L471)),$J471,0),IF(AND(9&gt;=$K471,9&lt;=IF($L471="",12,$L471),MOD(9-$K471,$N471)=0),$J471,0)))</f>
        <v>0</v>
      </c>
      <c r="X471" s="19" t="n">
        <f aca="false">IF(OR($M471="",$M471="ERR",$J471="",$K471="",$N471=""),0,IF($N471=0,IF(AND(OR(10=7,10=12),10&gt;=$K471,10&lt;=IF($L471="",12,$L471)),$J471,0),IF(AND(10&gt;=$K471,10&lt;=IF($L471="",12,$L471),MOD(10-$K471,$N471)=0),$J471,0)))</f>
        <v>0</v>
      </c>
      <c r="Y471" s="19" t="n">
        <f aca="false">IF(OR($M471="",$M471="ERR",$J471="",$K471="",$N471=""),0,IF($N471=0,IF(AND(OR(11=7,11=12),11&gt;=$K471,11&lt;=IF($L471="",12,$L471)),$J471,0),IF(AND(11&gt;=$K471,11&lt;=IF($L471="",12,$L471),MOD(11-$K471,$N471)=0),$J471,0)))</f>
        <v>0</v>
      </c>
      <c r="Z471" s="19" t="n">
        <f aca="false">IF(OR($M471="",$M471="ERR",$J471="",$K471="",$N471=""),0,IF($N471=0,IF(AND(OR(12=7,12=12),12&gt;=$K471,12&lt;=IF($L471="",12,$L471)),$J471,0),IF(AND(12&gt;=$K471,12&lt;=IF($L471="",12,$L471),MOD(12-$K471,$N471)=0),$J471,0)))</f>
        <v>0</v>
      </c>
      <c r="AA471" s="36" t="n">
        <f aca="false">SUM(O471:Z471)</f>
        <v>0</v>
      </c>
      <c r="AB471" s="15" t="str">
        <f aca="false">IF(AND($B471="",$D471="",$J471=""),"",IF($B471="","Falta código",IF(ISNA(MATCH($B471,LST_COD,0)),"Código no registrado en Trabajadores",IF($E471="","Concepto no está en el catálogo",IF($M471="ERR","Retención de otro empleador: Origen = Otro empleador",IF(OR($J471="",$K471=""),"Falta monto o mes",IF(OR($K471&lt;1,$K471&gt;12),"Mes inicio inválido",IF(AND($L471&lt;&gt;"",OR($L471&lt;$K471,$L471&gt;12)),"Mes fin inválido",IF($N471="","Falta frecuencia",IF(AND($G471&lt;&gt;"Otro empleador",SUMPRODUCT(($O471:$Z471&lt;&gt;0)*(((COLUMN($O471:$Z471)-14)&lt;INDEX(Trabajadores!$M$6:$M$105,MATCH($B471,LST_COD,0)))+((COLUMN($O471:$Z471)-14)&gt;INDEX(Trabajadores!$N$6:$N$105,MATCH($B471,LST_COD,0)))))&gt;0),"Aviso: hay meses fuera del periodo laboral","OK"))))))))))</f>
        <v/>
      </c>
    </row>
    <row r="472" customFormat="false" ht="15" hidden="false" customHeight="false" outlineLevel="0" collapsed="false">
      <c r="A472" s="23" t="n">
        <v>467</v>
      </c>
      <c r="B472" s="7"/>
      <c r="C472" s="35" t="str">
        <f aca="false">IF($B472="","",IFERROR(INDEX(Trabajadores!$D$6:$D$105,MATCH($B472,LST_COD,0)),"¿Código?"))</f>
        <v/>
      </c>
      <c r="D472" s="30"/>
      <c r="E472" s="9" t="str">
        <f aca="false">IF($D472="","",IFERROR(VLOOKUP($D472,CONC_TABLA,2,FALSE()),""))</f>
        <v/>
      </c>
      <c r="F472" s="9" t="str">
        <f aca="false">IF($D472="","",IFERROR(VLOOKUP($D472,CONC_TABLA,3,FALSE()),""))</f>
        <v/>
      </c>
      <c r="G472" s="30"/>
      <c r="H472" s="30"/>
      <c r="I472" s="30"/>
      <c r="J472" s="29"/>
      <c r="K472" s="28"/>
      <c r="L472" s="28"/>
      <c r="M472" s="9" t="str">
        <f aca="false">IF(OR($B472="",$E472=""),"",IF($E472="INA","INA",IF($G472="Otro empleador",IF($E472="RET","RETO",IF($E472="ORD","OTO","OTX")),IF($E472="RET","ERR",$E472))))</f>
        <v/>
      </c>
      <c r="N472" s="9" t="str">
        <f aca="false">IF($I472="","",IFERROR(VLOOKUP($I472,FREC_TABLA,2,FALSE()),""))</f>
        <v/>
      </c>
      <c r="O472" s="19" t="n">
        <f aca="false">IF(OR($M472="",$M472="ERR",$J472="",$K472="",$N472=""),0,IF($N472=0,IF(AND(OR(1=7,1=12),1&gt;=$K472,1&lt;=IF($L472="",12,$L472)),$J472,0),IF(AND(1&gt;=$K472,1&lt;=IF($L472="",12,$L472),MOD(1-$K472,$N472)=0),$J472,0)))</f>
        <v>0</v>
      </c>
      <c r="P472" s="19" t="n">
        <f aca="false">IF(OR($M472="",$M472="ERR",$J472="",$K472="",$N472=""),0,IF($N472=0,IF(AND(OR(2=7,2=12),2&gt;=$K472,2&lt;=IF($L472="",12,$L472)),$J472,0),IF(AND(2&gt;=$K472,2&lt;=IF($L472="",12,$L472),MOD(2-$K472,$N472)=0),$J472,0)))</f>
        <v>0</v>
      </c>
      <c r="Q472" s="19" t="n">
        <f aca="false">IF(OR($M472="",$M472="ERR",$J472="",$K472="",$N472=""),0,IF($N472=0,IF(AND(OR(3=7,3=12),3&gt;=$K472,3&lt;=IF($L472="",12,$L472)),$J472,0),IF(AND(3&gt;=$K472,3&lt;=IF($L472="",12,$L472),MOD(3-$K472,$N472)=0),$J472,0)))</f>
        <v>0</v>
      </c>
      <c r="R472" s="19" t="n">
        <f aca="false">IF(OR($M472="",$M472="ERR",$J472="",$K472="",$N472=""),0,IF($N472=0,IF(AND(OR(4=7,4=12),4&gt;=$K472,4&lt;=IF($L472="",12,$L472)),$J472,0),IF(AND(4&gt;=$K472,4&lt;=IF($L472="",12,$L472),MOD(4-$K472,$N472)=0),$J472,0)))</f>
        <v>0</v>
      </c>
      <c r="S472" s="19" t="n">
        <f aca="false">IF(OR($M472="",$M472="ERR",$J472="",$K472="",$N472=""),0,IF($N472=0,IF(AND(OR(5=7,5=12),5&gt;=$K472,5&lt;=IF($L472="",12,$L472)),$J472,0),IF(AND(5&gt;=$K472,5&lt;=IF($L472="",12,$L472),MOD(5-$K472,$N472)=0),$J472,0)))</f>
        <v>0</v>
      </c>
      <c r="T472" s="19" t="n">
        <f aca="false">IF(OR($M472="",$M472="ERR",$J472="",$K472="",$N472=""),0,IF($N472=0,IF(AND(OR(6=7,6=12),6&gt;=$K472,6&lt;=IF($L472="",12,$L472)),$J472,0),IF(AND(6&gt;=$K472,6&lt;=IF($L472="",12,$L472),MOD(6-$K472,$N472)=0),$J472,0)))</f>
        <v>0</v>
      </c>
      <c r="U472" s="19" t="n">
        <f aca="false">IF(OR($M472="",$M472="ERR",$J472="",$K472="",$N472=""),0,IF($N472=0,IF(AND(OR(7=7,7=12),7&gt;=$K472,7&lt;=IF($L472="",12,$L472)),$J472,0),IF(AND(7&gt;=$K472,7&lt;=IF($L472="",12,$L472),MOD(7-$K472,$N472)=0),$J472,0)))</f>
        <v>0</v>
      </c>
      <c r="V472" s="19" t="n">
        <f aca="false">IF(OR($M472="",$M472="ERR",$J472="",$K472="",$N472=""),0,IF($N472=0,IF(AND(OR(8=7,8=12),8&gt;=$K472,8&lt;=IF($L472="",12,$L472)),$J472,0),IF(AND(8&gt;=$K472,8&lt;=IF($L472="",12,$L472),MOD(8-$K472,$N472)=0),$J472,0)))</f>
        <v>0</v>
      </c>
      <c r="W472" s="19" t="n">
        <f aca="false">IF(OR($M472="",$M472="ERR",$J472="",$K472="",$N472=""),0,IF($N472=0,IF(AND(OR(9=7,9=12),9&gt;=$K472,9&lt;=IF($L472="",12,$L472)),$J472,0),IF(AND(9&gt;=$K472,9&lt;=IF($L472="",12,$L472),MOD(9-$K472,$N472)=0),$J472,0)))</f>
        <v>0</v>
      </c>
      <c r="X472" s="19" t="n">
        <f aca="false">IF(OR($M472="",$M472="ERR",$J472="",$K472="",$N472=""),0,IF($N472=0,IF(AND(OR(10=7,10=12),10&gt;=$K472,10&lt;=IF($L472="",12,$L472)),$J472,0),IF(AND(10&gt;=$K472,10&lt;=IF($L472="",12,$L472),MOD(10-$K472,$N472)=0),$J472,0)))</f>
        <v>0</v>
      </c>
      <c r="Y472" s="19" t="n">
        <f aca="false">IF(OR($M472="",$M472="ERR",$J472="",$K472="",$N472=""),0,IF($N472=0,IF(AND(OR(11=7,11=12),11&gt;=$K472,11&lt;=IF($L472="",12,$L472)),$J472,0),IF(AND(11&gt;=$K472,11&lt;=IF($L472="",12,$L472),MOD(11-$K472,$N472)=0),$J472,0)))</f>
        <v>0</v>
      </c>
      <c r="Z472" s="19" t="n">
        <f aca="false">IF(OR($M472="",$M472="ERR",$J472="",$K472="",$N472=""),0,IF($N472=0,IF(AND(OR(12=7,12=12),12&gt;=$K472,12&lt;=IF($L472="",12,$L472)),$J472,0),IF(AND(12&gt;=$K472,12&lt;=IF($L472="",12,$L472),MOD(12-$K472,$N472)=0),$J472,0)))</f>
        <v>0</v>
      </c>
      <c r="AA472" s="36" t="n">
        <f aca="false">SUM(O472:Z472)</f>
        <v>0</v>
      </c>
      <c r="AB472" s="15" t="str">
        <f aca="false">IF(AND($B472="",$D472="",$J472=""),"",IF($B472="","Falta código",IF(ISNA(MATCH($B472,LST_COD,0)),"Código no registrado en Trabajadores",IF($E472="","Concepto no está en el catálogo",IF($M472="ERR","Retención de otro empleador: Origen = Otro empleador",IF(OR($J472="",$K472=""),"Falta monto o mes",IF(OR($K472&lt;1,$K472&gt;12),"Mes inicio inválido",IF(AND($L472&lt;&gt;"",OR($L472&lt;$K472,$L472&gt;12)),"Mes fin inválido",IF($N472="","Falta frecuencia",IF(AND($G472&lt;&gt;"Otro empleador",SUMPRODUCT(($O472:$Z472&lt;&gt;0)*(((COLUMN($O472:$Z472)-14)&lt;INDEX(Trabajadores!$M$6:$M$105,MATCH($B472,LST_COD,0)))+((COLUMN($O472:$Z472)-14)&gt;INDEX(Trabajadores!$N$6:$N$105,MATCH($B472,LST_COD,0)))))&gt;0),"Aviso: hay meses fuera del periodo laboral","OK"))))))))))</f>
        <v/>
      </c>
    </row>
    <row r="473" customFormat="false" ht="15" hidden="false" customHeight="false" outlineLevel="0" collapsed="false">
      <c r="A473" s="23" t="n">
        <v>468</v>
      </c>
      <c r="B473" s="7"/>
      <c r="C473" s="35" t="str">
        <f aca="false">IF($B473="","",IFERROR(INDEX(Trabajadores!$D$6:$D$105,MATCH($B473,LST_COD,0)),"¿Código?"))</f>
        <v/>
      </c>
      <c r="D473" s="30"/>
      <c r="E473" s="9" t="str">
        <f aca="false">IF($D473="","",IFERROR(VLOOKUP($D473,CONC_TABLA,2,FALSE()),""))</f>
        <v/>
      </c>
      <c r="F473" s="9" t="str">
        <f aca="false">IF($D473="","",IFERROR(VLOOKUP($D473,CONC_TABLA,3,FALSE()),""))</f>
        <v/>
      </c>
      <c r="G473" s="30"/>
      <c r="H473" s="30"/>
      <c r="I473" s="30"/>
      <c r="J473" s="29"/>
      <c r="K473" s="28"/>
      <c r="L473" s="28"/>
      <c r="M473" s="9" t="str">
        <f aca="false">IF(OR($B473="",$E473=""),"",IF($E473="INA","INA",IF($G473="Otro empleador",IF($E473="RET","RETO",IF($E473="ORD","OTO","OTX")),IF($E473="RET","ERR",$E473))))</f>
        <v/>
      </c>
      <c r="N473" s="9" t="str">
        <f aca="false">IF($I473="","",IFERROR(VLOOKUP($I473,FREC_TABLA,2,FALSE()),""))</f>
        <v/>
      </c>
      <c r="O473" s="19" t="n">
        <f aca="false">IF(OR($M473="",$M473="ERR",$J473="",$K473="",$N473=""),0,IF($N473=0,IF(AND(OR(1=7,1=12),1&gt;=$K473,1&lt;=IF($L473="",12,$L473)),$J473,0),IF(AND(1&gt;=$K473,1&lt;=IF($L473="",12,$L473),MOD(1-$K473,$N473)=0),$J473,0)))</f>
        <v>0</v>
      </c>
      <c r="P473" s="19" t="n">
        <f aca="false">IF(OR($M473="",$M473="ERR",$J473="",$K473="",$N473=""),0,IF($N473=0,IF(AND(OR(2=7,2=12),2&gt;=$K473,2&lt;=IF($L473="",12,$L473)),$J473,0),IF(AND(2&gt;=$K473,2&lt;=IF($L473="",12,$L473),MOD(2-$K473,$N473)=0),$J473,0)))</f>
        <v>0</v>
      </c>
      <c r="Q473" s="19" t="n">
        <f aca="false">IF(OR($M473="",$M473="ERR",$J473="",$K473="",$N473=""),0,IF($N473=0,IF(AND(OR(3=7,3=12),3&gt;=$K473,3&lt;=IF($L473="",12,$L473)),$J473,0),IF(AND(3&gt;=$K473,3&lt;=IF($L473="",12,$L473),MOD(3-$K473,$N473)=0),$J473,0)))</f>
        <v>0</v>
      </c>
      <c r="R473" s="19" t="n">
        <f aca="false">IF(OR($M473="",$M473="ERR",$J473="",$K473="",$N473=""),0,IF($N473=0,IF(AND(OR(4=7,4=12),4&gt;=$K473,4&lt;=IF($L473="",12,$L473)),$J473,0),IF(AND(4&gt;=$K473,4&lt;=IF($L473="",12,$L473),MOD(4-$K473,$N473)=0),$J473,0)))</f>
        <v>0</v>
      </c>
      <c r="S473" s="19" t="n">
        <f aca="false">IF(OR($M473="",$M473="ERR",$J473="",$K473="",$N473=""),0,IF($N473=0,IF(AND(OR(5=7,5=12),5&gt;=$K473,5&lt;=IF($L473="",12,$L473)),$J473,0),IF(AND(5&gt;=$K473,5&lt;=IF($L473="",12,$L473),MOD(5-$K473,$N473)=0),$J473,0)))</f>
        <v>0</v>
      </c>
      <c r="T473" s="19" t="n">
        <f aca="false">IF(OR($M473="",$M473="ERR",$J473="",$K473="",$N473=""),0,IF($N473=0,IF(AND(OR(6=7,6=12),6&gt;=$K473,6&lt;=IF($L473="",12,$L473)),$J473,0),IF(AND(6&gt;=$K473,6&lt;=IF($L473="",12,$L473),MOD(6-$K473,$N473)=0),$J473,0)))</f>
        <v>0</v>
      </c>
      <c r="U473" s="19" t="n">
        <f aca="false">IF(OR($M473="",$M473="ERR",$J473="",$K473="",$N473=""),0,IF($N473=0,IF(AND(OR(7=7,7=12),7&gt;=$K473,7&lt;=IF($L473="",12,$L473)),$J473,0),IF(AND(7&gt;=$K473,7&lt;=IF($L473="",12,$L473),MOD(7-$K473,$N473)=0),$J473,0)))</f>
        <v>0</v>
      </c>
      <c r="V473" s="19" t="n">
        <f aca="false">IF(OR($M473="",$M473="ERR",$J473="",$K473="",$N473=""),0,IF($N473=0,IF(AND(OR(8=7,8=12),8&gt;=$K473,8&lt;=IF($L473="",12,$L473)),$J473,0),IF(AND(8&gt;=$K473,8&lt;=IF($L473="",12,$L473),MOD(8-$K473,$N473)=0),$J473,0)))</f>
        <v>0</v>
      </c>
      <c r="W473" s="19" t="n">
        <f aca="false">IF(OR($M473="",$M473="ERR",$J473="",$K473="",$N473=""),0,IF($N473=0,IF(AND(OR(9=7,9=12),9&gt;=$K473,9&lt;=IF($L473="",12,$L473)),$J473,0),IF(AND(9&gt;=$K473,9&lt;=IF($L473="",12,$L473),MOD(9-$K473,$N473)=0),$J473,0)))</f>
        <v>0</v>
      </c>
      <c r="X473" s="19" t="n">
        <f aca="false">IF(OR($M473="",$M473="ERR",$J473="",$K473="",$N473=""),0,IF($N473=0,IF(AND(OR(10=7,10=12),10&gt;=$K473,10&lt;=IF($L473="",12,$L473)),$J473,0),IF(AND(10&gt;=$K473,10&lt;=IF($L473="",12,$L473),MOD(10-$K473,$N473)=0),$J473,0)))</f>
        <v>0</v>
      </c>
      <c r="Y473" s="19" t="n">
        <f aca="false">IF(OR($M473="",$M473="ERR",$J473="",$K473="",$N473=""),0,IF($N473=0,IF(AND(OR(11=7,11=12),11&gt;=$K473,11&lt;=IF($L473="",12,$L473)),$J473,0),IF(AND(11&gt;=$K473,11&lt;=IF($L473="",12,$L473),MOD(11-$K473,$N473)=0),$J473,0)))</f>
        <v>0</v>
      </c>
      <c r="Z473" s="19" t="n">
        <f aca="false">IF(OR($M473="",$M473="ERR",$J473="",$K473="",$N473=""),0,IF($N473=0,IF(AND(OR(12=7,12=12),12&gt;=$K473,12&lt;=IF($L473="",12,$L473)),$J473,0),IF(AND(12&gt;=$K473,12&lt;=IF($L473="",12,$L473),MOD(12-$K473,$N473)=0),$J473,0)))</f>
        <v>0</v>
      </c>
      <c r="AA473" s="36" t="n">
        <f aca="false">SUM(O473:Z473)</f>
        <v>0</v>
      </c>
      <c r="AB473" s="15" t="str">
        <f aca="false">IF(AND($B473="",$D473="",$J473=""),"",IF($B473="","Falta código",IF(ISNA(MATCH($B473,LST_COD,0)),"Código no registrado en Trabajadores",IF($E473="","Concepto no está en el catálogo",IF($M473="ERR","Retención de otro empleador: Origen = Otro empleador",IF(OR($J473="",$K473=""),"Falta monto o mes",IF(OR($K473&lt;1,$K473&gt;12),"Mes inicio inválido",IF(AND($L473&lt;&gt;"",OR($L473&lt;$K473,$L473&gt;12)),"Mes fin inválido",IF($N473="","Falta frecuencia",IF(AND($G473&lt;&gt;"Otro empleador",SUMPRODUCT(($O473:$Z473&lt;&gt;0)*(((COLUMN($O473:$Z473)-14)&lt;INDEX(Trabajadores!$M$6:$M$105,MATCH($B473,LST_COD,0)))+((COLUMN($O473:$Z473)-14)&gt;INDEX(Trabajadores!$N$6:$N$105,MATCH($B473,LST_COD,0)))))&gt;0),"Aviso: hay meses fuera del periodo laboral","OK"))))))))))</f>
        <v/>
      </c>
    </row>
    <row r="474" customFormat="false" ht="15" hidden="false" customHeight="false" outlineLevel="0" collapsed="false">
      <c r="A474" s="23" t="n">
        <v>469</v>
      </c>
      <c r="B474" s="7"/>
      <c r="C474" s="35" t="str">
        <f aca="false">IF($B474="","",IFERROR(INDEX(Trabajadores!$D$6:$D$105,MATCH($B474,LST_COD,0)),"¿Código?"))</f>
        <v/>
      </c>
      <c r="D474" s="30"/>
      <c r="E474" s="9" t="str">
        <f aca="false">IF($D474="","",IFERROR(VLOOKUP($D474,CONC_TABLA,2,FALSE()),""))</f>
        <v/>
      </c>
      <c r="F474" s="9" t="str">
        <f aca="false">IF($D474="","",IFERROR(VLOOKUP($D474,CONC_TABLA,3,FALSE()),""))</f>
        <v/>
      </c>
      <c r="G474" s="30"/>
      <c r="H474" s="30"/>
      <c r="I474" s="30"/>
      <c r="J474" s="29"/>
      <c r="K474" s="28"/>
      <c r="L474" s="28"/>
      <c r="M474" s="9" t="str">
        <f aca="false">IF(OR($B474="",$E474=""),"",IF($E474="INA","INA",IF($G474="Otro empleador",IF($E474="RET","RETO",IF($E474="ORD","OTO","OTX")),IF($E474="RET","ERR",$E474))))</f>
        <v/>
      </c>
      <c r="N474" s="9" t="str">
        <f aca="false">IF($I474="","",IFERROR(VLOOKUP($I474,FREC_TABLA,2,FALSE()),""))</f>
        <v/>
      </c>
      <c r="O474" s="19" t="n">
        <f aca="false">IF(OR($M474="",$M474="ERR",$J474="",$K474="",$N474=""),0,IF($N474=0,IF(AND(OR(1=7,1=12),1&gt;=$K474,1&lt;=IF($L474="",12,$L474)),$J474,0),IF(AND(1&gt;=$K474,1&lt;=IF($L474="",12,$L474),MOD(1-$K474,$N474)=0),$J474,0)))</f>
        <v>0</v>
      </c>
      <c r="P474" s="19" t="n">
        <f aca="false">IF(OR($M474="",$M474="ERR",$J474="",$K474="",$N474=""),0,IF($N474=0,IF(AND(OR(2=7,2=12),2&gt;=$K474,2&lt;=IF($L474="",12,$L474)),$J474,0),IF(AND(2&gt;=$K474,2&lt;=IF($L474="",12,$L474),MOD(2-$K474,$N474)=0),$J474,0)))</f>
        <v>0</v>
      </c>
      <c r="Q474" s="19" t="n">
        <f aca="false">IF(OR($M474="",$M474="ERR",$J474="",$K474="",$N474=""),0,IF($N474=0,IF(AND(OR(3=7,3=12),3&gt;=$K474,3&lt;=IF($L474="",12,$L474)),$J474,0),IF(AND(3&gt;=$K474,3&lt;=IF($L474="",12,$L474),MOD(3-$K474,$N474)=0),$J474,0)))</f>
        <v>0</v>
      </c>
      <c r="R474" s="19" t="n">
        <f aca="false">IF(OR($M474="",$M474="ERR",$J474="",$K474="",$N474=""),0,IF($N474=0,IF(AND(OR(4=7,4=12),4&gt;=$K474,4&lt;=IF($L474="",12,$L474)),$J474,0),IF(AND(4&gt;=$K474,4&lt;=IF($L474="",12,$L474),MOD(4-$K474,$N474)=0),$J474,0)))</f>
        <v>0</v>
      </c>
      <c r="S474" s="19" t="n">
        <f aca="false">IF(OR($M474="",$M474="ERR",$J474="",$K474="",$N474=""),0,IF($N474=0,IF(AND(OR(5=7,5=12),5&gt;=$K474,5&lt;=IF($L474="",12,$L474)),$J474,0),IF(AND(5&gt;=$K474,5&lt;=IF($L474="",12,$L474),MOD(5-$K474,$N474)=0),$J474,0)))</f>
        <v>0</v>
      </c>
      <c r="T474" s="19" t="n">
        <f aca="false">IF(OR($M474="",$M474="ERR",$J474="",$K474="",$N474=""),0,IF($N474=0,IF(AND(OR(6=7,6=12),6&gt;=$K474,6&lt;=IF($L474="",12,$L474)),$J474,0),IF(AND(6&gt;=$K474,6&lt;=IF($L474="",12,$L474),MOD(6-$K474,$N474)=0),$J474,0)))</f>
        <v>0</v>
      </c>
      <c r="U474" s="19" t="n">
        <f aca="false">IF(OR($M474="",$M474="ERR",$J474="",$K474="",$N474=""),0,IF($N474=0,IF(AND(OR(7=7,7=12),7&gt;=$K474,7&lt;=IF($L474="",12,$L474)),$J474,0),IF(AND(7&gt;=$K474,7&lt;=IF($L474="",12,$L474),MOD(7-$K474,$N474)=0),$J474,0)))</f>
        <v>0</v>
      </c>
      <c r="V474" s="19" t="n">
        <f aca="false">IF(OR($M474="",$M474="ERR",$J474="",$K474="",$N474=""),0,IF($N474=0,IF(AND(OR(8=7,8=12),8&gt;=$K474,8&lt;=IF($L474="",12,$L474)),$J474,0),IF(AND(8&gt;=$K474,8&lt;=IF($L474="",12,$L474),MOD(8-$K474,$N474)=0),$J474,0)))</f>
        <v>0</v>
      </c>
      <c r="W474" s="19" t="n">
        <f aca="false">IF(OR($M474="",$M474="ERR",$J474="",$K474="",$N474=""),0,IF($N474=0,IF(AND(OR(9=7,9=12),9&gt;=$K474,9&lt;=IF($L474="",12,$L474)),$J474,0),IF(AND(9&gt;=$K474,9&lt;=IF($L474="",12,$L474),MOD(9-$K474,$N474)=0),$J474,0)))</f>
        <v>0</v>
      </c>
      <c r="X474" s="19" t="n">
        <f aca="false">IF(OR($M474="",$M474="ERR",$J474="",$K474="",$N474=""),0,IF($N474=0,IF(AND(OR(10=7,10=12),10&gt;=$K474,10&lt;=IF($L474="",12,$L474)),$J474,0),IF(AND(10&gt;=$K474,10&lt;=IF($L474="",12,$L474),MOD(10-$K474,$N474)=0),$J474,0)))</f>
        <v>0</v>
      </c>
      <c r="Y474" s="19" t="n">
        <f aca="false">IF(OR($M474="",$M474="ERR",$J474="",$K474="",$N474=""),0,IF($N474=0,IF(AND(OR(11=7,11=12),11&gt;=$K474,11&lt;=IF($L474="",12,$L474)),$J474,0),IF(AND(11&gt;=$K474,11&lt;=IF($L474="",12,$L474),MOD(11-$K474,$N474)=0),$J474,0)))</f>
        <v>0</v>
      </c>
      <c r="Z474" s="19" t="n">
        <f aca="false">IF(OR($M474="",$M474="ERR",$J474="",$K474="",$N474=""),0,IF($N474=0,IF(AND(OR(12=7,12=12),12&gt;=$K474,12&lt;=IF($L474="",12,$L474)),$J474,0),IF(AND(12&gt;=$K474,12&lt;=IF($L474="",12,$L474),MOD(12-$K474,$N474)=0),$J474,0)))</f>
        <v>0</v>
      </c>
      <c r="AA474" s="36" t="n">
        <f aca="false">SUM(O474:Z474)</f>
        <v>0</v>
      </c>
      <c r="AB474" s="15" t="str">
        <f aca="false">IF(AND($B474="",$D474="",$J474=""),"",IF($B474="","Falta código",IF(ISNA(MATCH($B474,LST_COD,0)),"Código no registrado en Trabajadores",IF($E474="","Concepto no está en el catálogo",IF($M474="ERR","Retención de otro empleador: Origen = Otro empleador",IF(OR($J474="",$K474=""),"Falta monto o mes",IF(OR($K474&lt;1,$K474&gt;12),"Mes inicio inválido",IF(AND($L474&lt;&gt;"",OR($L474&lt;$K474,$L474&gt;12)),"Mes fin inválido",IF($N474="","Falta frecuencia",IF(AND($G474&lt;&gt;"Otro empleador",SUMPRODUCT(($O474:$Z474&lt;&gt;0)*(((COLUMN($O474:$Z474)-14)&lt;INDEX(Trabajadores!$M$6:$M$105,MATCH($B474,LST_COD,0)))+((COLUMN($O474:$Z474)-14)&gt;INDEX(Trabajadores!$N$6:$N$105,MATCH($B474,LST_COD,0)))))&gt;0),"Aviso: hay meses fuera del periodo laboral","OK"))))))))))</f>
        <v/>
      </c>
    </row>
    <row r="475" customFormat="false" ht="15" hidden="false" customHeight="false" outlineLevel="0" collapsed="false">
      <c r="A475" s="23" t="n">
        <v>470</v>
      </c>
      <c r="B475" s="7"/>
      <c r="C475" s="35" t="str">
        <f aca="false">IF($B475="","",IFERROR(INDEX(Trabajadores!$D$6:$D$105,MATCH($B475,LST_COD,0)),"¿Código?"))</f>
        <v/>
      </c>
      <c r="D475" s="30"/>
      <c r="E475" s="9" t="str">
        <f aca="false">IF($D475="","",IFERROR(VLOOKUP($D475,CONC_TABLA,2,FALSE()),""))</f>
        <v/>
      </c>
      <c r="F475" s="9" t="str">
        <f aca="false">IF($D475="","",IFERROR(VLOOKUP($D475,CONC_TABLA,3,FALSE()),""))</f>
        <v/>
      </c>
      <c r="G475" s="30"/>
      <c r="H475" s="30"/>
      <c r="I475" s="30"/>
      <c r="J475" s="29"/>
      <c r="K475" s="28"/>
      <c r="L475" s="28"/>
      <c r="M475" s="9" t="str">
        <f aca="false">IF(OR($B475="",$E475=""),"",IF($E475="INA","INA",IF($G475="Otro empleador",IF($E475="RET","RETO",IF($E475="ORD","OTO","OTX")),IF($E475="RET","ERR",$E475))))</f>
        <v/>
      </c>
      <c r="N475" s="9" t="str">
        <f aca="false">IF($I475="","",IFERROR(VLOOKUP($I475,FREC_TABLA,2,FALSE()),""))</f>
        <v/>
      </c>
      <c r="O475" s="19" t="n">
        <f aca="false">IF(OR($M475="",$M475="ERR",$J475="",$K475="",$N475=""),0,IF($N475=0,IF(AND(OR(1=7,1=12),1&gt;=$K475,1&lt;=IF($L475="",12,$L475)),$J475,0),IF(AND(1&gt;=$K475,1&lt;=IF($L475="",12,$L475),MOD(1-$K475,$N475)=0),$J475,0)))</f>
        <v>0</v>
      </c>
      <c r="P475" s="19" t="n">
        <f aca="false">IF(OR($M475="",$M475="ERR",$J475="",$K475="",$N475=""),0,IF($N475=0,IF(AND(OR(2=7,2=12),2&gt;=$K475,2&lt;=IF($L475="",12,$L475)),$J475,0),IF(AND(2&gt;=$K475,2&lt;=IF($L475="",12,$L475),MOD(2-$K475,$N475)=0),$J475,0)))</f>
        <v>0</v>
      </c>
      <c r="Q475" s="19" t="n">
        <f aca="false">IF(OR($M475="",$M475="ERR",$J475="",$K475="",$N475=""),0,IF($N475=0,IF(AND(OR(3=7,3=12),3&gt;=$K475,3&lt;=IF($L475="",12,$L475)),$J475,0),IF(AND(3&gt;=$K475,3&lt;=IF($L475="",12,$L475),MOD(3-$K475,$N475)=0),$J475,0)))</f>
        <v>0</v>
      </c>
      <c r="R475" s="19" t="n">
        <f aca="false">IF(OR($M475="",$M475="ERR",$J475="",$K475="",$N475=""),0,IF($N475=0,IF(AND(OR(4=7,4=12),4&gt;=$K475,4&lt;=IF($L475="",12,$L475)),$J475,0),IF(AND(4&gt;=$K475,4&lt;=IF($L475="",12,$L475),MOD(4-$K475,$N475)=0),$J475,0)))</f>
        <v>0</v>
      </c>
      <c r="S475" s="19" t="n">
        <f aca="false">IF(OR($M475="",$M475="ERR",$J475="",$K475="",$N475=""),0,IF($N475=0,IF(AND(OR(5=7,5=12),5&gt;=$K475,5&lt;=IF($L475="",12,$L475)),$J475,0),IF(AND(5&gt;=$K475,5&lt;=IF($L475="",12,$L475),MOD(5-$K475,$N475)=0),$J475,0)))</f>
        <v>0</v>
      </c>
      <c r="T475" s="19" t="n">
        <f aca="false">IF(OR($M475="",$M475="ERR",$J475="",$K475="",$N475=""),0,IF($N475=0,IF(AND(OR(6=7,6=12),6&gt;=$K475,6&lt;=IF($L475="",12,$L475)),$J475,0),IF(AND(6&gt;=$K475,6&lt;=IF($L475="",12,$L475),MOD(6-$K475,$N475)=0),$J475,0)))</f>
        <v>0</v>
      </c>
      <c r="U475" s="19" t="n">
        <f aca="false">IF(OR($M475="",$M475="ERR",$J475="",$K475="",$N475=""),0,IF($N475=0,IF(AND(OR(7=7,7=12),7&gt;=$K475,7&lt;=IF($L475="",12,$L475)),$J475,0),IF(AND(7&gt;=$K475,7&lt;=IF($L475="",12,$L475),MOD(7-$K475,$N475)=0),$J475,0)))</f>
        <v>0</v>
      </c>
      <c r="V475" s="19" t="n">
        <f aca="false">IF(OR($M475="",$M475="ERR",$J475="",$K475="",$N475=""),0,IF($N475=0,IF(AND(OR(8=7,8=12),8&gt;=$K475,8&lt;=IF($L475="",12,$L475)),$J475,0),IF(AND(8&gt;=$K475,8&lt;=IF($L475="",12,$L475),MOD(8-$K475,$N475)=0),$J475,0)))</f>
        <v>0</v>
      </c>
      <c r="W475" s="19" t="n">
        <f aca="false">IF(OR($M475="",$M475="ERR",$J475="",$K475="",$N475=""),0,IF($N475=0,IF(AND(OR(9=7,9=12),9&gt;=$K475,9&lt;=IF($L475="",12,$L475)),$J475,0),IF(AND(9&gt;=$K475,9&lt;=IF($L475="",12,$L475),MOD(9-$K475,$N475)=0),$J475,0)))</f>
        <v>0</v>
      </c>
      <c r="X475" s="19" t="n">
        <f aca="false">IF(OR($M475="",$M475="ERR",$J475="",$K475="",$N475=""),0,IF($N475=0,IF(AND(OR(10=7,10=12),10&gt;=$K475,10&lt;=IF($L475="",12,$L475)),$J475,0),IF(AND(10&gt;=$K475,10&lt;=IF($L475="",12,$L475),MOD(10-$K475,$N475)=0),$J475,0)))</f>
        <v>0</v>
      </c>
      <c r="Y475" s="19" t="n">
        <f aca="false">IF(OR($M475="",$M475="ERR",$J475="",$K475="",$N475=""),0,IF($N475=0,IF(AND(OR(11=7,11=12),11&gt;=$K475,11&lt;=IF($L475="",12,$L475)),$J475,0),IF(AND(11&gt;=$K475,11&lt;=IF($L475="",12,$L475),MOD(11-$K475,$N475)=0),$J475,0)))</f>
        <v>0</v>
      </c>
      <c r="Z475" s="19" t="n">
        <f aca="false">IF(OR($M475="",$M475="ERR",$J475="",$K475="",$N475=""),0,IF($N475=0,IF(AND(OR(12=7,12=12),12&gt;=$K475,12&lt;=IF($L475="",12,$L475)),$J475,0),IF(AND(12&gt;=$K475,12&lt;=IF($L475="",12,$L475),MOD(12-$K475,$N475)=0),$J475,0)))</f>
        <v>0</v>
      </c>
      <c r="AA475" s="36" t="n">
        <f aca="false">SUM(O475:Z475)</f>
        <v>0</v>
      </c>
      <c r="AB475" s="15" t="str">
        <f aca="false">IF(AND($B475="",$D475="",$J475=""),"",IF($B475="","Falta código",IF(ISNA(MATCH($B475,LST_COD,0)),"Código no registrado en Trabajadores",IF($E475="","Concepto no está en el catálogo",IF($M475="ERR","Retención de otro empleador: Origen = Otro empleador",IF(OR($J475="",$K475=""),"Falta monto o mes",IF(OR($K475&lt;1,$K475&gt;12),"Mes inicio inválido",IF(AND($L475&lt;&gt;"",OR($L475&lt;$K475,$L475&gt;12)),"Mes fin inválido",IF($N475="","Falta frecuencia",IF(AND($G475&lt;&gt;"Otro empleador",SUMPRODUCT(($O475:$Z475&lt;&gt;0)*(((COLUMN($O475:$Z475)-14)&lt;INDEX(Trabajadores!$M$6:$M$105,MATCH($B475,LST_COD,0)))+((COLUMN($O475:$Z475)-14)&gt;INDEX(Trabajadores!$N$6:$N$105,MATCH($B475,LST_COD,0)))))&gt;0),"Aviso: hay meses fuera del periodo laboral","OK"))))))))))</f>
        <v/>
      </c>
    </row>
    <row r="476" customFormat="false" ht="15" hidden="false" customHeight="false" outlineLevel="0" collapsed="false">
      <c r="A476" s="23" t="n">
        <v>471</v>
      </c>
      <c r="B476" s="7"/>
      <c r="C476" s="35" t="str">
        <f aca="false">IF($B476="","",IFERROR(INDEX(Trabajadores!$D$6:$D$105,MATCH($B476,LST_COD,0)),"¿Código?"))</f>
        <v/>
      </c>
      <c r="D476" s="30"/>
      <c r="E476" s="9" t="str">
        <f aca="false">IF($D476="","",IFERROR(VLOOKUP($D476,CONC_TABLA,2,FALSE()),""))</f>
        <v/>
      </c>
      <c r="F476" s="9" t="str">
        <f aca="false">IF($D476="","",IFERROR(VLOOKUP($D476,CONC_TABLA,3,FALSE()),""))</f>
        <v/>
      </c>
      <c r="G476" s="30"/>
      <c r="H476" s="30"/>
      <c r="I476" s="30"/>
      <c r="J476" s="29"/>
      <c r="K476" s="28"/>
      <c r="L476" s="28"/>
      <c r="M476" s="9" t="str">
        <f aca="false">IF(OR($B476="",$E476=""),"",IF($E476="INA","INA",IF($G476="Otro empleador",IF($E476="RET","RETO",IF($E476="ORD","OTO","OTX")),IF($E476="RET","ERR",$E476))))</f>
        <v/>
      </c>
      <c r="N476" s="9" t="str">
        <f aca="false">IF($I476="","",IFERROR(VLOOKUP($I476,FREC_TABLA,2,FALSE()),""))</f>
        <v/>
      </c>
      <c r="O476" s="19" t="n">
        <f aca="false">IF(OR($M476="",$M476="ERR",$J476="",$K476="",$N476=""),0,IF($N476=0,IF(AND(OR(1=7,1=12),1&gt;=$K476,1&lt;=IF($L476="",12,$L476)),$J476,0),IF(AND(1&gt;=$K476,1&lt;=IF($L476="",12,$L476),MOD(1-$K476,$N476)=0),$J476,0)))</f>
        <v>0</v>
      </c>
      <c r="P476" s="19" t="n">
        <f aca="false">IF(OR($M476="",$M476="ERR",$J476="",$K476="",$N476=""),0,IF($N476=0,IF(AND(OR(2=7,2=12),2&gt;=$K476,2&lt;=IF($L476="",12,$L476)),$J476,0),IF(AND(2&gt;=$K476,2&lt;=IF($L476="",12,$L476),MOD(2-$K476,$N476)=0),$J476,0)))</f>
        <v>0</v>
      </c>
      <c r="Q476" s="19" t="n">
        <f aca="false">IF(OR($M476="",$M476="ERR",$J476="",$K476="",$N476=""),0,IF($N476=0,IF(AND(OR(3=7,3=12),3&gt;=$K476,3&lt;=IF($L476="",12,$L476)),$J476,0),IF(AND(3&gt;=$K476,3&lt;=IF($L476="",12,$L476),MOD(3-$K476,$N476)=0),$J476,0)))</f>
        <v>0</v>
      </c>
      <c r="R476" s="19" t="n">
        <f aca="false">IF(OR($M476="",$M476="ERR",$J476="",$K476="",$N476=""),0,IF($N476=0,IF(AND(OR(4=7,4=12),4&gt;=$K476,4&lt;=IF($L476="",12,$L476)),$J476,0),IF(AND(4&gt;=$K476,4&lt;=IF($L476="",12,$L476),MOD(4-$K476,$N476)=0),$J476,0)))</f>
        <v>0</v>
      </c>
      <c r="S476" s="19" t="n">
        <f aca="false">IF(OR($M476="",$M476="ERR",$J476="",$K476="",$N476=""),0,IF($N476=0,IF(AND(OR(5=7,5=12),5&gt;=$K476,5&lt;=IF($L476="",12,$L476)),$J476,0),IF(AND(5&gt;=$K476,5&lt;=IF($L476="",12,$L476),MOD(5-$K476,$N476)=0),$J476,0)))</f>
        <v>0</v>
      </c>
      <c r="T476" s="19" t="n">
        <f aca="false">IF(OR($M476="",$M476="ERR",$J476="",$K476="",$N476=""),0,IF($N476=0,IF(AND(OR(6=7,6=12),6&gt;=$K476,6&lt;=IF($L476="",12,$L476)),$J476,0),IF(AND(6&gt;=$K476,6&lt;=IF($L476="",12,$L476),MOD(6-$K476,$N476)=0),$J476,0)))</f>
        <v>0</v>
      </c>
      <c r="U476" s="19" t="n">
        <f aca="false">IF(OR($M476="",$M476="ERR",$J476="",$K476="",$N476=""),0,IF($N476=0,IF(AND(OR(7=7,7=12),7&gt;=$K476,7&lt;=IF($L476="",12,$L476)),$J476,0),IF(AND(7&gt;=$K476,7&lt;=IF($L476="",12,$L476),MOD(7-$K476,$N476)=0),$J476,0)))</f>
        <v>0</v>
      </c>
      <c r="V476" s="19" t="n">
        <f aca="false">IF(OR($M476="",$M476="ERR",$J476="",$K476="",$N476=""),0,IF($N476=0,IF(AND(OR(8=7,8=12),8&gt;=$K476,8&lt;=IF($L476="",12,$L476)),$J476,0),IF(AND(8&gt;=$K476,8&lt;=IF($L476="",12,$L476),MOD(8-$K476,$N476)=0),$J476,0)))</f>
        <v>0</v>
      </c>
      <c r="W476" s="19" t="n">
        <f aca="false">IF(OR($M476="",$M476="ERR",$J476="",$K476="",$N476=""),0,IF($N476=0,IF(AND(OR(9=7,9=12),9&gt;=$K476,9&lt;=IF($L476="",12,$L476)),$J476,0),IF(AND(9&gt;=$K476,9&lt;=IF($L476="",12,$L476),MOD(9-$K476,$N476)=0),$J476,0)))</f>
        <v>0</v>
      </c>
      <c r="X476" s="19" t="n">
        <f aca="false">IF(OR($M476="",$M476="ERR",$J476="",$K476="",$N476=""),0,IF($N476=0,IF(AND(OR(10=7,10=12),10&gt;=$K476,10&lt;=IF($L476="",12,$L476)),$J476,0),IF(AND(10&gt;=$K476,10&lt;=IF($L476="",12,$L476),MOD(10-$K476,$N476)=0),$J476,0)))</f>
        <v>0</v>
      </c>
      <c r="Y476" s="19" t="n">
        <f aca="false">IF(OR($M476="",$M476="ERR",$J476="",$K476="",$N476=""),0,IF($N476=0,IF(AND(OR(11=7,11=12),11&gt;=$K476,11&lt;=IF($L476="",12,$L476)),$J476,0),IF(AND(11&gt;=$K476,11&lt;=IF($L476="",12,$L476),MOD(11-$K476,$N476)=0),$J476,0)))</f>
        <v>0</v>
      </c>
      <c r="Z476" s="19" t="n">
        <f aca="false">IF(OR($M476="",$M476="ERR",$J476="",$K476="",$N476=""),0,IF($N476=0,IF(AND(OR(12=7,12=12),12&gt;=$K476,12&lt;=IF($L476="",12,$L476)),$J476,0),IF(AND(12&gt;=$K476,12&lt;=IF($L476="",12,$L476),MOD(12-$K476,$N476)=0),$J476,0)))</f>
        <v>0</v>
      </c>
      <c r="AA476" s="36" t="n">
        <f aca="false">SUM(O476:Z476)</f>
        <v>0</v>
      </c>
      <c r="AB476" s="15" t="str">
        <f aca="false">IF(AND($B476="",$D476="",$J476=""),"",IF($B476="","Falta código",IF(ISNA(MATCH($B476,LST_COD,0)),"Código no registrado en Trabajadores",IF($E476="","Concepto no está en el catálogo",IF($M476="ERR","Retención de otro empleador: Origen = Otro empleador",IF(OR($J476="",$K476=""),"Falta monto o mes",IF(OR($K476&lt;1,$K476&gt;12),"Mes inicio inválido",IF(AND($L476&lt;&gt;"",OR($L476&lt;$K476,$L476&gt;12)),"Mes fin inválido",IF($N476="","Falta frecuencia",IF(AND($G476&lt;&gt;"Otro empleador",SUMPRODUCT(($O476:$Z476&lt;&gt;0)*(((COLUMN($O476:$Z476)-14)&lt;INDEX(Trabajadores!$M$6:$M$105,MATCH($B476,LST_COD,0)))+((COLUMN($O476:$Z476)-14)&gt;INDEX(Trabajadores!$N$6:$N$105,MATCH($B476,LST_COD,0)))))&gt;0),"Aviso: hay meses fuera del periodo laboral","OK"))))))))))</f>
        <v/>
      </c>
    </row>
    <row r="477" customFormat="false" ht="15" hidden="false" customHeight="false" outlineLevel="0" collapsed="false">
      <c r="A477" s="23" t="n">
        <v>472</v>
      </c>
      <c r="B477" s="7"/>
      <c r="C477" s="35" t="str">
        <f aca="false">IF($B477="","",IFERROR(INDEX(Trabajadores!$D$6:$D$105,MATCH($B477,LST_COD,0)),"¿Código?"))</f>
        <v/>
      </c>
      <c r="D477" s="30"/>
      <c r="E477" s="9" t="str">
        <f aca="false">IF($D477="","",IFERROR(VLOOKUP($D477,CONC_TABLA,2,FALSE()),""))</f>
        <v/>
      </c>
      <c r="F477" s="9" t="str">
        <f aca="false">IF($D477="","",IFERROR(VLOOKUP($D477,CONC_TABLA,3,FALSE()),""))</f>
        <v/>
      </c>
      <c r="G477" s="30"/>
      <c r="H477" s="30"/>
      <c r="I477" s="30"/>
      <c r="J477" s="29"/>
      <c r="K477" s="28"/>
      <c r="L477" s="28"/>
      <c r="M477" s="9" t="str">
        <f aca="false">IF(OR($B477="",$E477=""),"",IF($E477="INA","INA",IF($G477="Otro empleador",IF($E477="RET","RETO",IF($E477="ORD","OTO","OTX")),IF($E477="RET","ERR",$E477))))</f>
        <v/>
      </c>
      <c r="N477" s="9" t="str">
        <f aca="false">IF($I477="","",IFERROR(VLOOKUP($I477,FREC_TABLA,2,FALSE()),""))</f>
        <v/>
      </c>
      <c r="O477" s="19" t="n">
        <f aca="false">IF(OR($M477="",$M477="ERR",$J477="",$K477="",$N477=""),0,IF($N477=0,IF(AND(OR(1=7,1=12),1&gt;=$K477,1&lt;=IF($L477="",12,$L477)),$J477,0),IF(AND(1&gt;=$K477,1&lt;=IF($L477="",12,$L477),MOD(1-$K477,$N477)=0),$J477,0)))</f>
        <v>0</v>
      </c>
      <c r="P477" s="19" t="n">
        <f aca="false">IF(OR($M477="",$M477="ERR",$J477="",$K477="",$N477=""),0,IF($N477=0,IF(AND(OR(2=7,2=12),2&gt;=$K477,2&lt;=IF($L477="",12,$L477)),$J477,0),IF(AND(2&gt;=$K477,2&lt;=IF($L477="",12,$L477),MOD(2-$K477,$N477)=0),$J477,0)))</f>
        <v>0</v>
      </c>
      <c r="Q477" s="19" t="n">
        <f aca="false">IF(OR($M477="",$M477="ERR",$J477="",$K477="",$N477=""),0,IF($N477=0,IF(AND(OR(3=7,3=12),3&gt;=$K477,3&lt;=IF($L477="",12,$L477)),$J477,0),IF(AND(3&gt;=$K477,3&lt;=IF($L477="",12,$L477),MOD(3-$K477,$N477)=0),$J477,0)))</f>
        <v>0</v>
      </c>
      <c r="R477" s="19" t="n">
        <f aca="false">IF(OR($M477="",$M477="ERR",$J477="",$K477="",$N477=""),0,IF($N477=0,IF(AND(OR(4=7,4=12),4&gt;=$K477,4&lt;=IF($L477="",12,$L477)),$J477,0),IF(AND(4&gt;=$K477,4&lt;=IF($L477="",12,$L477),MOD(4-$K477,$N477)=0),$J477,0)))</f>
        <v>0</v>
      </c>
      <c r="S477" s="19" t="n">
        <f aca="false">IF(OR($M477="",$M477="ERR",$J477="",$K477="",$N477=""),0,IF($N477=0,IF(AND(OR(5=7,5=12),5&gt;=$K477,5&lt;=IF($L477="",12,$L477)),$J477,0),IF(AND(5&gt;=$K477,5&lt;=IF($L477="",12,$L477),MOD(5-$K477,$N477)=0),$J477,0)))</f>
        <v>0</v>
      </c>
      <c r="T477" s="19" t="n">
        <f aca="false">IF(OR($M477="",$M477="ERR",$J477="",$K477="",$N477=""),0,IF($N477=0,IF(AND(OR(6=7,6=12),6&gt;=$K477,6&lt;=IF($L477="",12,$L477)),$J477,0),IF(AND(6&gt;=$K477,6&lt;=IF($L477="",12,$L477),MOD(6-$K477,$N477)=0),$J477,0)))</f>
        <v>0</v>
      </c>
      <c r="U477" s="19" t="n">
        <f aca="false">IF(OR($M477="",$M477="ERR",$J477="",$K477="",$N477=""),0,IF($N477=0,IF(AND(OR(7=7,7=12),7&gt;=$K477,7&lt;=IF($L477="",12,$L477)),$J477,0),IF(AND(7&gt;=$K477,7&lt;=IF($L477="",12,$L477),MOD(7-$K477,$N477)=0),$J477,0)))</f>
        <v>0</v>
      </c>
      <c r="V477" s="19" t="n">
        <f aca="false">IF(OR($M477="",$M477="ERR",$J477="",$K477="",$N477=""),0,IF($N477=0,IF(AND(OR(8=7,8=12),8&gt;=$K477,8&lt;=IF($L477="",12,$L477)),$J477,0),IF(AND(8&gt;=$K477,8&lt;=IF($L477="",12,$L477),MOD(8-$K477,$N477)=0),$J477,0)))</f>
        <v>0</v>
      </c>
      <c r="W477" s="19" t="n">
        <f aca="false">IF(OR($M477="",$M477="ERR",$J477="",$K477="",$N477=""),0,IF($N477=0,IF(AND(OR(9=7,9=12),9&gt;=$K477,9&lt;=IF($L477="",12,$L477)),$J477,0),IF(AND(9&gt;=$K477,9&lt;=IF($L477="",12,$L477),MOD(9-$K477,$N477)=0),$J477,0)))</f>
        <v>0</v>
      </c>
      <c r="X477" s="19" t="n">
        <f aca="false">IF(OR($M477="",$M477="ERR",$J477="",$K477="",$N477=""),0,IF($N477=0,IF(AND(OR(10=7,10=12),10&gt;=$K477,10&lt;=IF($L477="",12,$L477)),$J477,0),IF(AND(10&gt;=$K477,10&lt;=IF($L477="",12,$L477),MOD(10-$K477,$N477)=0),$J477,0)))</f>
        <v>0</v>
      </c>
      <c r="Y477" s="19" t="n">
        <f aca="false">IF(OR($M477="",$M477="ERR",$J477="",$K477="",$N477=""),0,IF($N477=0,IF(AND(OR(11=7,11=12),11&gt;=$K477,11&lt;=IF($L477="",12,$L477)),$J477,0),IF(AND(11&gt;=$K477,11&lt;=IF($L477="",12,$L477),MOD(11-$K477,$N477)=0),$J477,0)))</f>
        <v>0</v>
      </c>
      <c r="Z477" s="19" t="n">
        <f aca="false">IF(OR($M477="",$M477="ERR",$J477="",$K477="",$N477=""),0,IF($N477=0,IF(AND(OR(12=7,12=12),12&gt;=$K477,12&lt;=IF($L477="",12,$L477)),$J477,0),IF(AND(12&gt;=$K477,12&lt;=IF($L477="",12,$L477),MOD(12-$K477,$N477)=0),$J477,0)))</f>
        <v>0</v>
      </c>
      <c r="AA477" s="36" t="n">
        <f aca="false">SUM(O477:Z477)</f>
        <v>0</v>
      </c>
      <c r="AB477" s="15" t="str">
        <f aca="false">IF(AND($B477="",$D477="",$J477=""),"",IF($B477="","Falta código",IF(ISNA(MATCH($B477,LST_COD,0)),"Código no registrado en Trabajadores",IF($E477="","Concepto no está en el catálogo",IF($M477="ERR","Retención de otro empleador: Origen = Otro empleador",IF(OR($J477="",$K477=""),"Falta monto o mes",IF(OR($K477&lt;1,$K477&gt;12),"Mes inicio inválido",IF(AND($L477&lt;&gt;"",OR($L477&lt;$K477,$L477&gt;12)),"Mes fin inválido",IF($N477="","Falta frecuencia",IF(AND($G477&lt;&gt;"Otro empleador",SUMPRODUCT(($O477:$Z477&lt;&gt;0)*(((COLUMN($O477:$Z477)-14)&lt;INDEX(Trabajadores!$M$6:$M$105,MATCH($B477,LST_COD,0)))+((COLUMN($O477:$Z477)-14)&gt;INDEX(Trabajadores!$N$6:$N$105,MATCH($B477,LST_COD,0)))))&gt;0),"Aviso: hay meses fuera del periodo laboral","OK"))))))))))</f>
        <v/>
      </c>
    </row>
    <row r="478" customFormat="false" ht="15" hidden="false" customHeight="false" outlineLevel="0" collapsed="false">
      <c r="A478" s="23" t="n">
        <v>473</v>
      </c>
      <c r="B478" s="7"/>
      <c r="C478" s="35" t="str">
        <f aca="false">IF($B478="","",IFERROR(INDEX(Trabajadores!$D$6:$D$105,MATCH($B478,LST_COD,0)),"¿Código?"))</f>
        <v/>
      </c>
      <c r="D478" s="30"/>
      <c r="E478" s="9" t="str">
        <f aca="false">IF($D478="","",IFERROR(VLOOKUP($D478,CONC_TABLA,2,FALSE()),""))</f>
        <v/>
      </c>
      <c r="F478" s="9" t="str">
        <f aca="false">IF($D478="","",IFERROR(VLOOKUP($D478,CONC_TABLA,3,FALSE()),""))</f>
        <v/>
      </c>
      <c r="G478" s="30"/>
      <c r="H478" s="30"/>
      <c r="I478" s="30"/>
      <c r="J478" s="29"/>
      <c r="K478" s="28"/>
      <c r="L478" s="28"/>
      <c r="M478" s="9" t="str">
        <f aca="false">IF(OR($B478="",$E478=""),"",IF($E478="INA","INA",IF($G478="Otro empleador",IF($E478="RET","RETO",IF($E478="ORD","OTO","OTX")),IF($E478="RET","ERR",$E478))))</f>
        <v/>
      </c>
      <c r="N478" s="9" t="str">
        <f aca="false">IF($I478="","",IFERROR(VLOOKUP($I478,FREC_TABLA,2,FALSE()),""))</f>
        <v/>
      </c>
      <c r="O478" s="19" t="n">
        <f aca="false">IF(OR($M478="",$M478="ERR",$J478="",$K478="",$N478=""),0,IF($N478=0,IF(AND(OR(1=7,1=12),1&gt;=$K478,1&lt;=IF($L478="",12,$L478)),$J478,0),IF(AND(1&gt;=$K478,1&lt;=IF($L478="",12,$L478),MOD(1-$K478,$N478)=0),$J478,0)))</f>
        <v>0</v>
      </c>
      <c r="P478" s="19" t="n">
        <f aca="false">IF(OR($M478="",$M478="ERR",$J478="",$K478="",$N478=""),0,IF($N478=0,IF(AND(OR(2=7,2=12),2&gt;=$K478,2&lt;=IF($L478="",12,$L478)),$J478,0),IF(AND(2&gt;=$K478,2&lt;=IF($L478="",12,$L478),MOD(2-$K478,$N478)=0),$J478,0)))</f>
        <v>0</v>
      </c>
      <c r="Q478" s="19" t="n">
        <f aca="false">IF(OR($M478="",$M478="ERR",$J478="",$K478="",$N478=""),0,IF($N478=0,IF(AND(OR(3=7,3=12),3&gt;=$K478,3&lt;=IF($L478="",12,$L478)),$J478,0),IF(AND(3&gt;=$K478,3&lt;=IF($L478="",12,$L478),MOD(3-$K478,$N478)=0),$J478,0)))</f>
        <v>0</v>
      </c>
      <c r="R478" s="19" t="n">
        <f aca="false">IF(OR($M478="",$M478="ERR",$J478="",$K478="",$N478=""),0,IF($N478=0,IF(AND(OR(4=7,4=12),4&gt;=$K478,4&lt;=IF($L478="",12,$L478)),$J478,0),IF(AND(4&gt;=$K478,4&lt;=IF($L478="",12,$L478),MOD(4-$K478,$N478)=0),$J478,0)))</f>
        <v>0</v>
      </c>
      <c r="S478" s="19" t="n">
        <f aca="false">IF(OR($M478="",$M478="ERR",$J478="",$K478="",$N478=""),0,IF($N478=0,IF(AND(OR(5=7,5=12),5&gt;=$K478,5&lt;=IF($L478="",12,$L478)),$J478,0),IF(AND(5&gt;=$K478,5&lt;=IF($L478="",12,$L478),MOD(5-$K478,$N478)=0),$J478,0)))</f>
        <v>0</v>
      </c>
      <c r="T478" s="19" t="n">
        <f aca="false">IF(OR($M478="",$M478="ERR",$J478="",$K478="",$N478=""),0,IF($N478=0,IF(AND(OR(6=7,6=12),6&gt;=$K478,6&lt;=IF($L478="",12,$L478)),$J478,0),IF(AND(6&gt;=$K478,6&lt;=IF($L478="",12,$L478),MOD(6-$K478,$N478)=0),$J478,0)))</f>
        <v>0</v>
      </c>
      <c r="U478" s="19" t="n">
        <f aca="false">IF(OR($M478="",$M478="ERR",$J478="",$K478="",$N478=""),0,IF($N478=0,IF(AND(OR(7=7,7=12),7&gt;=$K478,7&lt;=IF($L478="",12,$L478)),$J478,0),IF(AND(7&gt;=$K478,7&lt;=IF($L478="",12,$L478),MOD(7-$K478,$N478)=0),$J478,0)))</f>
        <v>0</v>
      </c>
      <c r="V478" s="19" t="n">
        <f aca="false">IF(OR($M478="",$M478="ERR",$J478="",$K478="",$N478=""),0,IF($N478=0,IF(AND(OR(8=7,8=12),8&gt;=$K478,8&lt;=IF($L478="",12,$L478)),$J478,0),IF(AND(8&gt;=$K478,8&lt;=IF($L478="",12,$L478),MOD(8-$K478,$N478)=0),$J478,0)))</f>
        <v>0</v>
      </c>
      <c r="W478" s="19" t="n">
        <f aca="false">IF(OR($M478="",$M478="ERR",$J478="",$K478="",$N478=""),0,IF($N478=0,IF(AND(OR(9=7,9=12),9&gt;=$K478,9&lt;=IF($L478="",12,$L478)),$J478,0),IF(AND(9&gt;=$K478,9&lt;=IF($L478="",12,$L478),MOD(9-$K478,$N478)=0),$J478,0)))</f>
        <v>0</v>
      </c>
      <c r="X478" s="19" t="n">
        <f aca="false">IF(OR($M478="",$M478="ERR",$J478="",$K478="",$N478=""),0,IF($N478=0,IF(AND(OR(10=7,10=12),10&gt;=$K478,10&lt;=IF($L478="",12,$L478)),$J478,0),IF(AND(10&gt;=$K478,10&lt;=IF($L478="",12,$L478),MOD(10-$K478,$N478)=0),$J478,0)))</f>
        <v>0</v>
      </c>
      <c r="Y478" s="19" t="n">
        <f aca="false">IF(OR($M478="",$M478="ERR",$J478="",$K478="",$N478=""),0,IF($N478=0,IF(AND(OR(11=7,11=12),11&gt;=$K478,11&lt;=IF($L478="",12,$L478)),$J478,0),IF(AND(11&gt;=$K478,11&lt;=IF($L478="",12,$L478),MOD(11-$K478,$N478)=0),$J478,0)))</f>
        <v>0</v>
      </c>
      <c r="Z478" s="19" t="n">
        <f aca="false">IF(OR($M478="",$M478="ERR",$J478="",$K478="",$N478=""),0,IF($N478=0,IF(AND(OR(12=7,12=12),12&gt;=$K478,12&lt;=IF($L478="",12,$L478)),$J478,0),IF(AND(12&gt;=$K478,12&lt;=IF($L478="",12,$L478),MOD(12-$K478,$N478)=0),$J478,0)))</f>
        <v>0</v>
      </c>
      <c r="AA478" s="36" t="n">
        <f aca="false">SUM(O478:Z478)</f>
        <v>0</v>
      </c>
      <c r="AB478" s="15" t="str">
        <f aca="false">IF(AND($B478="",$D478="",$J478=""),"",IF($B478="","Falta código",IF(ISNA(MATCH($B478,LST_COD,0)),"Código no registrado en Trabajadores",IF($E478="","Concepto no está en el catálogo",IF($M478="ERR","Retención de otro empleador: Origen = Otro empleador",IF(OR($J478="",$K478=""),"Falta monto o mes",IF(OR($K478&lt;1,$K478&gt;12),"Mes inicio inválido",IF(AND($L478&lt;&gt;"",OR($L478&lt;$K478,$L478&gt;12)),"Mes fin inválido",IF($N478="","Falta frecuencia",IF(AND($G478&lt;&gt;"Otro empleador",SUMPRODUCT(($O478:$Z478&lt;&gt;0)*(((COLUMN($O478:$Z478)-14)&lt;INDEX(Trabajadores!$M$6:$M$105,MATCH($B478,LST_COD,0)))+((COLUMN($O478:$Z478)-14)&gt;INDEX(Trabajadores!$N$6:$N$105,MATCH($B478,LST_COD,0)))))&gt;0),"Aviso: hay meses fuera del periodo laboral","OK"))))))))))</f>
        <v/>
      </c>
    </row>
    <row r="479" customFormat="false" ht="15" hidden="false" customHeight="false" outlineLevel="0" collapsed="false">
      <c r="A479" s="23" t="n">
        <v>474</v>
      </c>
      <c r="B479" s="7"/>
      <c r="C479" s="35" t="str">
        <f aca="false">IF($B479="","",IFERROR(INDEX(Trabajadores!$D$6:$D$105,MATCH($B479,LST_COD,0)),"¿Código?"))</f>
        <v/>
      </c>
      <c r="D479" s="30"/>
      <c r="E479" s="9" t="str">
        <f aca="false">IF($D479="","",IFERROR(VLOOKUP($D479,CONC_TABLA,2,FALSE()),""))</f>
        <v/>
      </c>
      <c r="F479" s="9" t="str">
        <f aca="false">IF($D479="","",IFERROR(VLOOKUP($D479,CONC_TABLA,3,FALSE()),""))</f>
        <v/>
      </c>
      <c r="G479" s="30"/>
      <c r="H479" s="30"/>
      <c r="I479" s="30"/>
      <c r="J479" s="29"/>
      <c r="K479" s="28"/>
      <c r="L479" s="28"/>
      <c r="M479" s="9" t="str">
        <f aca="false">IF(OR($B479="",$E479=""),"",IF($E479="INA","INA",IF($G479="Otro empleador",IF($E479="RET","RETO",IF($E479="ORD","OTO","OTX")),IF($E479="RET","ERR",$E479))))</f>
        <v/>
      </c>
      <c r="N479" s="9" t="str">
        <f aca="false">IF($I479="","",IFERROR(VLOOKUP($I479,FREC_TABLA,2,FALSE()),""))</f>
        <v/>
      </c>
      <c r="O479" s="19" t="n">
        <f aca="false">IF(OR($M479="",$M479="ERR",$J479="",$K479="",$N479=""),0,IF($N479=0,IF(AND(OR(1=7,1=12),1&gt;=$K479,1&lt;=IF($L479="",12,$L479)),$J479,0),IF(AND(1&gt;=$K479,1&lt;=IF($L479="",12,$L479),MOD(1-$K479,$N479)=0),$J479,0)))</f>
        <v>0</v>
      </c>
      <c r="P479" s="19" t="n">
        <f aca="false">IF(OR($M479="",$M479="ERR",$J479="",$K479="",$N479=""),0,IF($N479=0,IF(AND(OR(2=7,2=12),2&gt;=$K479,2&lt;=IF($L479="",12,$L479)),$J479,0),IF(AND(2&gt;=$K479,2&lt;=IF($L479="",12,$L479),MOD(2-$K479,$N479)=0),$J479,0)))</f>
        <v>0</v>
      </c>
      <c r="Q479" s="19" t="n">
        <f aca="false">IF(OR($M479="",$M479="ERR",$J479="",$K479="",$N479=""),0,IF($N479=0,IF(AND(OR(3=7,3=12),3&gt;=$K479,3&lt;=IF($L479="",12,$L479)),$J479,0),IF(AND(3&gt;=$K479,3&lt;=IF($L479="",12,$L479),MOD(3-$K479,$N479)=0),$J479,0)))</f>
        <v>0</v>
      </c>
      <c r="R479" s="19" t="n">
        <f aca="false">IF(OR($M479="",$M479="ERR",$J479="",$K479="",$N479=""),0,IF($N479=0,IF(AND(OR(4=7,4=12),4&gt;=$K479,4&lt;=IF($L479="",12,$L479)),$J479,0),IF(AND(4&gt;=$K479,4&lt;=IF($L479="",12,$L479),MOD(4-$K479,$N479)=0),$J479,0)))</f>
        <v>0</v>
      </c>
      <c r="S479" s="19" t="n">
        <f aca="false">IF(OR($M479="",$M479="ERR",$J479="",$K479="",$N479=""),0,IF($N479=0,IF(AND(OR(5=7,5=12),5&gt;=$K479,5&lt;=IF($L479="",12,$L479)),$J479,0),IF(AND(5&gt;=$K479,5&lt;=IF($L479="",12,$L479),MOD(5-$K479,$N479)=0),$J479,0)))</f>
        <v>0</v>
      </c>
      <c r="T479" s="19" t="n">
        <f aca="false">IF(OR($M479="",$M479="ERR",$J479="",$K479="",$N479=""),0,IF($N479=0,IF(AND(OR(6=7,6=12),6&gt;=$K479,6&lt;=IF($L479="",12,$L479)),$J479,0),IF(AND(6&gt;=$K479,6&lt;=IF($L479="",12,$L479),MOD(6-$K479,$N479)=0),$J479,0)))</f>
        <v>0</v>
      </c>
      <c r="U479" s="19" t="n">
        <f aca="false">IF(OR($M479="",$M479="ERR",$J479="",$K479="",$N479=""),0,IF($N479=0,IF(AND(OR(7=7,7=12),7&gt;=$K479,7&lt;=IF($L479="",12,$L479)),$J479,0),IF(AND(7&gt;=$K479,7&lt;=IF($L479="",12,$L479),MOD(7-$K479,$N479)=0),$J479,0)))</f>
        <v>0</v>
      </c>
      <c r="V479" s="19" t="n">
        <f aca="false">IF(OR($M479="",$M479="ERR",$J479="",$K479="",$N479=""),0,IF($N479=0,IF(AND(OR(8=7,8=12),8&gt;=$K479,8&lt;=IF($L479="",12,$L479)),$J479,0),IF(AND(8&gt;=$K479,8&lt;=IF($L479="",12,$L479),MOD(8-$K479,$N479)=0),$J479,0)))</f>
        <v>0</v>
      </c>
      <c r="W479" s="19" t="n">
        <f aca="false">IF(OR($M479="",$M479="ERR",$J479="",$K479="",$N479=""),0,IF($N479=0,IF(AND(OR(9=7,9=12),9&gt;=$K479,9&lt;=IF($L479="",12,$L479)),$J479,0),IF(AND(9&gt;=$K479,9&lt;=IF($L479="",12,$L479),MOD(9-$K479,$N479)=0),$J479,0)))</f>
        <v>0</v>
      </c>
      <c r="X479" s="19" t="n">
        <f aca="false">IF(OR($M479="",$M479="ERR",$J479="",$K479="",$N479=""),0,IF($N479=0,IF(AND(OR(10=7,10=12),10&gt;=$K479,10&lt;=IF($L479="",12,$L479)),$J479,0),IF(AND(10&gt;=$K479,10&lt;=IF($L479="",12,$L479),MOD(10-$K479,$N479)=0),$J479,0)))</f>
        <v>0</v>
      </c>
      <c r="Y479" s="19" t="n">
        <f aca="false">IF(OR($M479="",$M479="ERR",$J479="",$K479="",$N479=""),0,IF($N479=0,IF(AND(OR(11=7,11=12),11&gt;=$K479,11&lt;=IF($L479="",12,$L479)),$J479,0),IF(AND(11&gt;=$K479,11&lt;=IF($L479="",12,$L479),MOD(11-$K479,$N479)=0),$J479,0)))</f>
        <v>0</v>
      </c>
      <c r="Z479" s="19" t="n">
        <f aca="false">IF(OR($M479="",$M479="ERR",$J479="",$K479="",$N479=""),0,IF($N479=0,IF(AND(OR(12=7,12=12),12&gt;=$K479,12&lt;=IF($L479="",12,$L479)),$J479,0),IF(AND(12&gt;=$K479,12&lt;=IF($L479="",12,$L479),MOD(12-$K479,$N479)=0),$J479,0)))</f>
        <v>0</v>
      </c>
      <c r="AA479" s="36" t="n">
        <f aca="false">SUM(O479:Z479)</f>
        <v>0</v>
      </c>
      <c r="AB479" s="15" t="str">
        <f aca="false">IF(AND($B479="",$D479="",$J479=""),"",IF($B479="","Falta código",IF(ISNA(MATCH($B479,LST_COD,0)),"Código no registrado en Trabajadores",IF($E479="","Concepto no está en el catálogo",IF($M479="ERR","Retención de otro empleador: Origen = Otro empleador",IF(OR($J479="",$K479=""),"Falta monto o mes",IF(OR($K479&lt;1,$K479&gt;12),"Mes inicio inválido",IF(AND($L479&lt;&gt;"",OR($L479&lt;$K479,$L479&gt;12)),"Mes fin inválido",IF($N479="","Falta frecuencia",IF(AND($G479&lt;&gt;"Otro empleador",SUMPRODUCT(($O479:$Z479&lt;&gt;0)*(((COLUMN($O479:$Z479)-14)&lt;INDEX(Trabajadores!$M$6:$M$105,MATCH($B479,LST_COD,0)))+((COLUMN($O479:$Z479)-14)&gt;INDEX(Trabajadores!$N$6:$N$105,MATCH($B479,LST_COD,0)))))&gt;0),"Aviso: hay meses fuera del periodo laboral","OK"))))))))))</f>
        <v/>
      </c>
    </row>
    <row r="480" customFormat="false" ht="15" hidden="false" customHeight="false" outlineLevel="0" collapsed="false">
      <c r="A480" s="23" t="n">
        <v>475</v>
      </c>
      <c r="B480" s="7"/>
      <c r="C480" s="35" t="str">
        <f aca="false">IF($B480="","",IFERROR(INDEX(Trabajadores!$D$6:$D$105,MATCH($B480,LST_COD,0)),"¿Código?"))</f>
        <v/>
      </c>
      <c r="D480" s="30"/>
      <c r="E480" s="9" t="str">
        <f aca="false">IF($D480="","",IFERROR(VLOOKUP($D480,CONC_TABLA,2,FALSE()),""))</f>
        <v/>
      </c>
      <c r="F480" s="9" t="str">
        <f aca="false">IF($D480="","",IFERROR(VLOOKUP($D480,CONC_TABLA,3,FALSE()),""))</f>
        <v/>
      </c>
      <c r="G480" s="30"/>
      <c r="H480" s="30"/>
      <c r="I480" s="30"/>
      <c r="J480" s="29"/>
      <c r="K480" s="28"/>
      <c r="L480" s="28"/>
      <c r="M480" s="9" t="str">
        <f aca="false">IF(OR($B480="",$E480=""),"",IF($E480="INA","INA",IF($G480="Otro empleador",IF($E480="RET","RETO",IF($E480="ORD","OTO","OTX")),IF($E480="RET","ERR",$E480))))</f>
        <v/>
      </c>
      <c r="N480" s="9" t="str">
        <f aca="false">IF($I480="","",IFERROR(VLOOKUP($I480,FREC_TABLA,2,FALSE()),""))</f>
        <v/>
      </c>
      <c r="O480" s="19" t="n">
        <f aca="false">IF(OR($M480="",$M480="ERR",$J480="",$K480="",$N480=""),0,IF($N480=0,IF(AND(OR(1=7,1=12),1&gt;=$K480,1&lt;=IF($L480="",12,$L480)),$J480,0),IF(AND(1&gt;=$K480,1&lt;=IF($L480="",12,$L480),MOD(1-$K480,$N480)=0),$J480,0)))</f>
        <v>0</v>
      </c>
      <c r="P480" s="19" t="n">
        <f aca="false">IF(OR($M480="",$M480="ERR",$J480="",$K480="",$N480=""),0,IF($N480=0,IF(AND(OR(2=7,2=12),2&gt;=$K480,2&lt;=IF($L480="",12,$L480)),$J480,0),IF(AND(2&gt;=$K480,2&lt;=IF($L480="",12,$L480),MOD(2-$K480,$N480)=0),$J480,0)))</f>
        <v>0</v>
      </c>
      <c r="Q480" s="19" t="n">
        <f aca="false">IF(OR($M480="",$M480="ERR",$J480="",$K480="",$N480=""),0,IF($N480=0,IF(AND(OR(3=7,3=12),3&gt;=$K480,3&lt;=IF($L480="",12,$L480)),$J480,0),IF(AND(3&gt;=$K480,3&lt;=IF($L480="",12,$L480),MOD(3-$K480,$N480)=0),$J480,0)))</f>
        <v>0</v>
      </c>
      <c r="R480" s="19" t="n">
        <f aca="false">IF(OR($M480="",$M480="ERR",$J480="",$K480="",$N480=""),0,IF($N480=0,IF(AND(OR(4=7,4=12),4&gt;=$K480,4&lt;=IF($L480="",12,$L480)),$J480,0),IF(AND(4&gt;=$K480,4&lt;=IF($L480="",12,$L480),MOD(4-$K480,$N480)=0),$J480,0)))</f>
        <v>0</v>
      </c>
      <c r="S480" s="19" t="n">
        <f aca="false">IF(OR($M480="",$M480="ERR",$J480="",$K480="",$N480=""),0,IF($N480=0,IF(AND(OR(5=7,5=12),5&gt;=$K480,5&lt;=IF($L480="",12,$L480)),$J480,0),IF(AND(5&gt;=$K480,5&lt;=IF($L480="",12,$L480),MOD(5-$K480,$N480)=0),$J480,0)))</f>
        <v>0</v>
      </c>
      <c r="T480" s="19" t="n">
        <f aca="false">IF(OR($M480="",$M480="ERR",$J480="",$K480="",$N480=""),0,IF($N480=0,IF(AND(OR(6=7,6=12),6&gt;=$K480,6&lt;=IF($L480="",12,$L480)),$J480,0),IF(AND(6&gt;=$K480,6&lt;=IF($L480="",12,$L480),MOD(6-$K480,$N480)=0),$J480,0)))</f>
        <v>0</v>
      </c>
      <c r="U480" s="19" t="n">
        <f aca="false">IF(OR($M480="",$M480="ERR",$J480="",$K480="",$N480=""),0,IF($N480=0,IF(AND(OR(7=7,7=12),7&gt;=$K480,7&lt;=IF($L480="",12,$L480)),$J480,0),IF(AND(7&gt;=$K480,7&lt;=IF($L480="",12,$L480),MOD(7-$K480,$N480)=0),$J480,0)))</f>
        <v>0</v>
      </c>
      <c r="V480" s="19" t="n">
        <f aca="false">IF(OR($M480="",$M480="ERR",$J480="",$K480="",$N480=""),0,IF($N480=0,IF(AND(OR(8=7,8=12),8&gt;=$K480,8&lt;=IF($L480="",12,$L480)),$J480,0),IF(AND(8&gt;=$K480,8&lt;=IF($L480="",12,$L480),MOD(8-$K480,$N480)=0),$J480,0)))</f>
        <v>0</v>
      </c>
      <c r="W480" s="19" t="n">
        <f aca="false">IF(OR($M480="",$M480="ERR",$J480="",$K480="",$N480=""),0,IF($N480=0,IF(AND(OR(9=7,9=12),9&gt;=$K480,9&lt;=IF($L480="",12,$L480)),$J480,0),IF(AND(9&gt;=$K480,9&lt;=IF($L480="",12,$L480),MOD(9-$K480,$N480)=0),$J480,0)))</f>
        <v>0</v>
      </c>
      <c r="X480" s="19" t="n">
        <f aca="false">IF(OR($M480="",$M480="ERR",$J480="",$K480="",$N480=""),0,IF($N480=0,IF(AND(OR(10=7,10=12),10&gt;=$K480,10&lt;=IF($L480="",12,$L480)),$J480,0),IF(AND(10&gt;=$K480,10&lt;=IF($L480="",12,$L480),MOD(10-$K480,$N480)=0),$J480,0)))</f>
        <v>0</v>
      </c>
      <c r="Y480" s="19" t="n">
        <f aca="false">IF(OR($M480="",$M480="ERR",$J480="",$K480="",$N480=""),0,IF($N480=0,IF(AND(OR(11=7,11=12),11&gt;=$K480,11&lt;=IF($L480="",12,$L480)),$J480,0),IF(AND(11&gt;=$K480,11&lt;=IF($L480="",12,$L480),MOD(11-$K480,$N480)=0),$J480,0)))</f>
        <v>0</v>
      </c>
      <c r="Z480" s="19" t="n">
        <f aca="false">IF(OR($M480="",$M480="ERR",$J480="",$K480="",$N480=""),0,IF($N480=0,IF(AND(OR(12=7,12=12),12&gt;=$K480,12&lt;=IF($L480="",12,$L480)),$J480,0),IF(AND(12&gt;=$K480,12&lt;=IF($L480="",12,$L480),MOD(12-$K480,$N480)=0),$J480,0)))</f>
        <v>0</v>
      </c>
      <c r="AA480" s="36" t="n">
        <f aca="false">SUM(O480:Z480)</f>
        <v>0</v>
      </c>
      <c r="AB480" s="15" t="str">
        <f aca="false">IF(AND($B480="",$D480="",$J480=""),"",IF($B480="","Falta código",IF(ISNA(MATCH($B480,LST_COD,0)),"Código no registrado en Trabajadores",IF($E480="","Concepto no está en el catálogo",IF($M480="ERR","Retención de otro empleador: Origen = Otro empleador",IF(OR($J480="",$K480=""),"Falta monto o mes",IF(OR($K480&lt;1,$K480&gt;12),"Mes inicio inválido",IF(AND($L480&lt;&gt;"",OR($L480&lt;$K480,$L480&gt;12)),"Mes fin inválido",IF($N480="","Falta frecuencia",IF(AND($G480&lt;&gt;"Otro empleador",SUMPRODUCT(($O480:$Z480&lt;&gt;0)*(((COLUMN($O480:$Z480)-14)&lt;INDEX(Trabajadores!$M$6:$M$105,MATCH($B480,LST_COD,0)))+((COLUMN($O480:$Z480)-14)&gt;INDEX(Trabajadores!$N$6:$N$105,MATCH($B480,LST_COD,0)))))&gt;0),"Aviso: hay meses fuera del periodo laboral","OK"))))))))))</f>
        <v/>
      </c>
    </row>
    <row r="481" customFormat="false" ht="15" hidden="false" customHeight="false" outlineLevel="0" collapsed="false">
      <c r="A481" s="23" t="n">
        <v>476</v>
      </c>
      <c r="B481" s="7"/>
      <c r="C481" s="35" t="str">
        <f aca="false">IF($B481="","",IFERROR(INDEX(Trabajadores!$D$6:$D$105,MATCH($B481,LST_COD,0)),"¿Código?"))</f>
        <v/>
      </c>
      <c r="D481" s="30"/>
      <c r="E481" s="9" t="str">
        <f aca="false">IF($D481="","",IFERROR(VLOOKUP($D481,CONC_TABLA,2,FALSE()),""))</f>
        <v/>
      </c>
      <c r="F481" s="9" t="str">
        <f aca="false">IF($D481="","",IFERROR(VLOOKUP($D481,CONC_TABLA,3,FALSE()),""))</f>
        <v/>
      </c>
      <c r="G481" s="30"/>
      <c r="H481" s="30"/>
      <c r="I481" s="30"/>
      <c r="J481" s="29"/>
      <c r="K481" s="28"/>
      <c r="L481" s="28"/>
      <c r="M481" s="9" t="str">
        <f aca="false">IF(OR($B481="",$E481=""),"",IF($E481="INA","INA",IF($G481="Otro empleador",IF($E481="RET","RETO",IF($E481="ORD","OTO","OTX")),IF($E481="RET","ERR",$E481))))</f>
        <v/>
      </c>
      <c r="N481" s="9" t="str">
        <f aca="false">IF($I481="","",IFERROR(VLOOKUP($I481,FREC_TABLA,2,FALSE()),""))</f>
        <v/>
      </c>
      <c r="O481" s="19" t="n">
        <f aca="false">IF(OR($M481="",$M481="ERR",$J481="",$K481="",$N481=""),0,IF($N481=0,IF(AND(OR(1=7,1=12),1&gt;=$K481,1&lt;=IF($L481="",12,$L481)),$J481,0),IF(AND(1&gt;=$K481,1&lt;=IF($L481="",12,$L481),MOD(1-$K481,$N481)=0),$J481,0)))</f>
        <v>0</v>
      </c>
      <c r="P481" s="19" t="n">
        <f aca="false">IF(OR($M481="",$M481="ERR",$J481="",$K481="",$N481=""),0,IF($N481=0,IF(AND(OR(2=7,2=12),2&gt;=$K481,2&lt;=IF($L481="",12,$L481)),$J481,0),IF(AND(2&gt;=$K481,2&lt;=IF($L481="",12,$L481),MOD(2-$K481,$N481)=0),$J481,0)))</f>
        <v>0</v>
      </c>
      <c r="Q481" s="19" t="n">
        <f aca="false">IF(OR($M481="",$M481="ERR",$J481="",$K481="",$N481=""),0,IF($N481=0,IF(AND(OR(3=7,3=12),3&gt;=$K481,3&lt;=IF($L481="",12,$L481)),$J481,0),IF(AND(3&gt;=$K481,3&lt;=IF($L481="",12,$L481),MOD(3-$K481,$N481)=0),$J481,0)))</f>
        <v>0</v>
      </c>
      <c r="R481" s="19" t="n">
        <f aca="false">IF(OR($M481="",$M481="ERR",$J481="",$K481="",$N481=""),0,IF($N481=0,IF(AND(OR(4=7,4=12),4&gt;=$K481,4&lt;=IF($L481="",12,$L481)),$J481,0),IF(AND(4&gt;=$K481,4&lt;=IF($L481="",12,$L481),MOD(4-$K481,$N481)=0),$J481,0)))</f>
        <v>0</v>
      </c>
      <c r="S481" s="19" t="n">
        <f aca="false">IF(OR($M481="",$M481="ERR",$J481="",$K481="",$N481=""),0,IF($N481=0,IF(AND(OR(5=7,5=12),5&gt;=$K481,5&lt;=IF($L481="",12,$L481)),$J481,0),IF(AND(5&gt;=$K481,5&lt;=IF($L481="",12,$L481),MOD(5-$K481,$N481)=0),$J481,0)))</f>
        <v>0</v>
      </c>
      <c r="T481" s="19" t="n">
        <f aca="false">IF(OR($M481="",$M481="ERR",$J481="",$K481="",$N481=""),0,IF($N481=0,IF(AND(OR(6=7,6=12),6&gt;=$K481,6&lt;=IF($L481="",12,$L481)),$J481,0),IF(AND(6&gt;=$K481,6&lt;=IF($L481="",12,$L481),MOD(6-$K481,$N481)=0),$J481,0)))</f>
        <v>0</v>
      </c>
      <c r="U481" s="19" t="n">
        <f aca="false">IF(OR($M481="",$M481="ERR",$J481="",$K481="",$N481=""),0,IF($N481=0,IF(AND(OR(7=7,7=12),7&gt;=$K481,7&lt;=IF($L481="",12,$L481)),$J481,0),IF(AND(7&gt;=$K481,7&lt;=IF($L481="",12,$L481),MOD(7-$K481,$N481)=0),$J481,0)))</f>
        <v>0</v>
      </c>
      <c r="V481" s="19" t="n">
        <f aca="false">IF(OR($M481="",$M481="ERR",$J481="",$K481="",$N481=""),0,IF($N481=0,IF(AND(OR(8=7,8=12),8&gt;=$K481,8&lt;=IF($L481="",12,$L481)),$J481,0),IF(AND(8&gt;=$K481,8&lt;=IF($L481="",12,$L481),MOD(8-$K481,$N481)=0),$J481,0)))</f>
        <v>0</v>
      </c>
      <c r="W481" s="19" t="n">
        <f aca="false">IF(OR($M481="",$M481="ERR",$J481="",$K481="",$N481=""),0,IF($N481=0,IF(AND(OR(9=7,9=12),9&gt;=$K481,9&lt;=IF($L481="",12,$L481)),$J481,0),IF(AND(9&gt;=$K481,9&lt;=IF($L481="",12,$L481),MOD(9-$K481,$N481)=0),$J481,0)))</f>
        <v>0</v>
      </c>
      <c r="X481" s="19" t="n">
        <f aca="false">IF(OR($M481="",$M481="ERR",$J481="",$K481="",$N481=""),0,IF($N481=0,IF(AND(OR(10=7,10=12),10&gt;=$K481,10&lt;=IF($L481="",12,$L481)),$J481,0),IF(AND(10&gt;=$K481,10&lt;=IF($L481="",12,$L481),MOD(10-$K481,$N481)=0),$J481,0)))</f>
        <v>0</v>
      </c>
      <c r="Y481" s="19" t="n">
        <f aca="false">IF(OR($M481="",$M481="ERR",$J481="",$K481="",$N481=""),0,IF($N481=0,IF(AND(OR(11=7,11=12),11&gt;=$K481,11&lt;=IF($L481="",12,$L481)),$J481,0),IF(AND(11&gt;=$K481,11&lt;=IF($L481="",12,$L481),MOD(11-$K481,$N481)=0),$J481,0)))</f>
        <v>0</v>
      </c>
      <c r="Z481" s="19" t="n">
        <f aca="false">IF(OR($M481="",$M481="ERR",$J481="",$K481="",$N481=""),0,IF($N481=0,IF(AND(OR(12=7,12=12),12&gt;=$K481,12&lt;=IF($L481="",12,$L481)),$J481,0),IF(AND(12&gt;=$K481,12&lt;=IF($L481="",12,$L481),MOD(12-$K481,$N481)=0),$J481,0)))</f>
        <v>0</v>
      </c>
      <c r="AA481" s="36" t="n">
        <f aca="false">SUM(O481:Z481)</f>
        <v>0</v>
      </c>
      <c r="AB481" s="15" t="str">
        <f aca="false">IF(AND($B481="",$D481="",$J481=""),"",IF($B481="","Falta código",IF(ISNA(MATCH($B481,LST_COD,0)),"Código no registrado en Trabajadores",IF($E481="","Concepto no está en el catálogo",IF($M481="ERR","Retención de otro empleador: Origen = Otro empleador",IF(OR($J481="",$K481=""),"Falta monto o mes",IF(OR($K481&lt;1,$K481&gt;12),"Mes inicio inválido",IF(AND($L481&lt;&gt;"",OR($L481&lt;$K481,$L481&gt;12)),"Mes fin inválido",IF($N481="","Falta frecuencia",IF(AND($G481&lt;&gt;"Otro empleador",SUMPRODUCT(($O481:$Z481&lt;&gt;0)*(((COLUMN($O481:$Z481)-14)&lt;INDEX(Trabajadores!$M$6:$M$105,MATCH($B481,LST_COD,0)))+((COLUMN($O481:$Z481)-14)&gt;INDEX(Trabajadores!$N$6:$N$105,MATCH($B481,LST_COD,0)))))&gt;0),"Aviso: hay meses fuera del periodo laboral","OK"))))))))))</f>
        <v/>
      </c>
    </row>
    <row r="482" customFormat="false" ht="15" hidden="false" customHeight="false" outlineLevel="0" collapsed="false">
      <c r="A482" s="23" t="n">
        <v>477</v>
      </c>
      <c r="B482" s="7"/>
      <c r="C482" s="35" t="str">
        <f aca="false">IF($B482="","",IFERROR(INDEX(Trabajadores!$D$6:$D$105,MATCH($B482,LST_COD,0)),"¿Código?"))</f>
        <v/>
      </c>
      <c r="D482" s="30"/>
      <c r="E482" s="9" t="str">
        <f aca="false">IF($D482="","",IFERROR(VLOOKUP($D482,CONC_TABLA,2,FALSE()),""))</f>
        <v/>
      </c>
      <c r="F482" s="9" t="str">
        <f aca="false">IF($D482="","",IFERROR(VLOOKUP($D482,CONC_TABLA,3,FALSE()),""))</f>
        <v/>
      </c>
      <c r="G482" s="30"/>
      <c r="H482" s="30"/>
      <c r="I482" s="30"/>
      <c r="J482" s="29"/>
      <c r="K482" s="28"/>
      <c r="L482" s="28"/>
      <c r="M482" s="9" t="str">
        <f aca="false">IF(OR($B482="",$E482=""),"",IF($E482="INA","INA",IF($G482="Otro empleador",IF($E482="RET","RETO",IF($E482="ORD","OTO","OTX")),IF($E482="RET","ERR",$E482))))</f>
        <v/>
      </c>
      <c r="N482" s="9" t="str">
        <f aca="false">IF($I482="","",IFERROR(VLOOKUP($I482,FREC_TABLA,2,FALSE()),""))</f>
        <v/>
      </c>
      <c r="O482" s="19" t="n">
        <f aca="false">IF(OR($M482="",$M482="ERR",$J482="",$K482="",$N482=""),0,IF($N482=0,IF(AND(OR(1=7,1=12),1&gt;=$K482,1&lt;=IF($L482="",12,$L482)),$J482,0),IF(AND(1&gt;=$K482,1&lt;=IF($L482="",12,$L482),MOD(1-$K482,$N482)=0),$J482,0)))</f>
        <v>0</v>
      </c>
      <c r="P482" s="19" t="n">
        <f aca="false">IF(OR($M482="",$M482="ERR",$J482="",$K482="",$N482=""),0,IF($N482=0,IF(AND(OR(2=7,2=12),2&gt;=$K482,2&lt;=IF($L482="",12,$L482)),$J482,0),IF(AND(2&gt;=$K482,2&lt;=IF($L482="",12,$L482),MOD(2-$K482,$N482)=0),$J482,0)))</f>
        <v>0</v>
      </c>
      <c r="Q482" s="19" t="n">
        <f aca="false">IF(OR($M482="",$M482="ERR",$J482="",$K482="",$N482=""),0,IF($N482=0,IF(AND(OR(3=7,3=12),3&gt;=$K482,3&lt;=IF($L482="",12,$L482)),$J482,0),IF(AND(3&gt;=$K482,3&lt;=IF($L482="",12,$L482),MOD(3-$K482,$N482)=0),$J482,0)))</f>
        <v>0</v>
      </c>
      <c r="R482" s="19" t="n">
        <f aca="false">IF(OR($M482="",$M482="ERR",$J482="",$K482="",$N482=""),0,IF($N482=0,IF(AND(OR(4=7,4=12),4&gt;=$K482,4&lt;=IF($L482="",12,$L482)),$J482,0),IF(AND(4&gt;=$K482,4&lt;=IF($L482="",12,$L482),MOD(4-$K482,$N482)=0),$J482,0)))</f>
        <v>0</v>
      </c>
      <c r="S482" s="19" t="n">
        <f aca="false">IF(OR($M482="",$M482="ERR",$J482="",$K482="",$N482=""),0,IF($N482=0,IF(AND(OR(5=7,5=12),5&gt;=$K482,5&lt;=IF($L482="",12,$L482)),$J482,0),IF(AND(5&gt;=$K482,5&lt;=IF($L482="",12,$L482),MOD(5-$K482,$N482)=0),$J482,0)))</f>
        <v>0</v>
      </c>
      <c r="T482" s="19" t="n">
        <f aca="false">IF(OR($M482="",$M482="ERR",$J482="",$K482="",$N482=""),0,IF($N482=0,IF(AND(OR(6=7,6=12),6&gt;=$K482,6&lt;=IF($L482="",12,$L482)),$J482,0),IF(AND(6&gt;=$K482,6&lt;=IF($L482="",12,$L482),MOD(6-$K482,$N482)=0),$J482,0)))</f>
        <v>0</v>
      </c>
      <c r="U482" s="19" t="n">
        <f aca="false">IF(OR($M482="",$M482="ERR",$J482="",$K482="",$N482=""),0,IF($N482=0,IF(AND(OR(7=7,7=12),7&gt;=$K482,7&lt;=IF($L482="",12,$L482)),$J482,0),IF(AND(7&gt;=$K482,7&lt;=IF($L482="",12,$L482),MOD(7-$K482,$N482)=0),$J482,0)))</f>
        <v>0</v>
      </c>
      <c r="V482" s="19" t="n">
        <f aca="false">IF(OR($M482="",$M482="ERR",$J482="",$K482="",$N482=""),0,IF($N482=0,IF(AND(OR(8=7,8=12),8&gt;=$K482,8&lt;=IF($L482="",12,$L482)),$J482,0),IF(AND(8&gt;=$K482,8&lt;=IF($L482="",12,$L482),MOD(8-$K482,$N482)=0),$J482,0)))</f>
        <v>0</v>
      </c>
      <c r="W482" s="19" t="n">
        <f aca="false">IF(OR($M482="",$M482="ERR",$J482="",$K482="",$N482=""),0,IF($N482=0,IF(AND(OR(9=7,9=12),9&gt;=$K482,9&lt;=IF($L482="",12,$L482)),$J482,0),IF(AND(9&gt;=$K482,9&lt;=IF($L482="",12,$L482),MOD(9-$K482,$N482)=0),$J482,0)))</f>
        <v>0</v>
      </c>
      <c r="X482" s="19" t="n">
        <f aca="false">IF(OR($M482="",$M482="ERR",$J482="",$K482="",$N482=""),0,IF($N482=0,IF(AND(OR(10=7,10=12),10&gt;=$K482,10&lt;=IF($L482="",12,$L482)),$J482,0),IF(AND(10&gt;=$K482,10&lt;=IF($L482="",12,$L482),MOD(10-$K482,$N482)=0),$J482,0)))</f>
        <v>0</v>
      </c>
      <c r="Y482" s="19" t="n">
        <f aca="false">IF(OR($M482="",$M482="ERR",$J482="",$K482="",$N482=""),0,IF($N482=0,IF(AND(OR(11=7,11=12),11&gt;=$K482,11&lt;=IF($L482="",12,$L482)),$J482,0),IF(AND(11&gt;=$K482,11&lt;=IF($L482="",12,$L482),MOD(11-$K482,$N482)=0),$J482,0)))</f>
        <v>0</v>
      </c>
      <c r="Z482" s="19" t="n">
        <f aca="false">IF(OR($M482="",$M482="ERR",$J482="",$K482="",$N482=""),0,IF($N482=0,IF(AND(OR(12=7,12=12),12&gt;=$K482,12&lt;=IF($L482="",12,$L482)),$J482,0),IF(AND(12&gt;=$K482,12&lt;=IF($L482="",12,$L482),MOD(12-$K482,$N482)=0),$J482,0)))</f>
        <v>0</v>
      </c>
      <c r="AA482" s="36" t="n">
        <f aca="false">SUM(O482:Z482)</f>
        <v>0</v>
      </c>
      <c r="AB482" s="15" t="str">
        <f aca="false">IF(AND($B482="",$D482="",$J482=""),"",IF($B482="","Falta código",IF(ISNA(MATCH($B482,LST_COD,0)),"Código no registrado en Trabajadores",IF($E482="","Concepto no está en el catálogo",IF($M482="ERR","Retención de otro empleador: Origen = Otro empleador",IF(OR($J482="",$K482=""),"Falta monto o mes",IF(OR($K482&lt;1,$K482&gt;12),"Mes inicio inválido",IF(AND($L482&lt;&gt;"",OR($L482&lt;$K482,$L482&gt;12)),"Mes fin inválido",IF($N482="","Falta frecuencia",IF(AND($G482&lt;&gt;"Otro empleador",SUMPRODUCT(($O482:$Z482&lt;&gt;0)*(((COLUMN($O482:$Z482)-14)&lt;INDEX(Trabajadores!$M$6:$M$105,MATCH($B482,LST_COD,0)))+((COLUMN($O482:$Z482)-14)&gt;INDEX(Trabajadores!$N$6:$N$105,MATCH($B482,LST_COD,0)))))&gt;0),"Aviso: hay meses fuera del periodo laboral","OK"))))))))))</f>
        <v/>
      </c>
    </row>
    <row r="483" customFormat="false" ht="15" hidden="false" customHeight="false" outlineLevel="0" collapsed="false">
      <c r="A483" s="23" t="n">
        <v>478</v>
      </c>
      <c r="B483" s="7"/>
      <c r="C483" s="35" t="str">
        <f aca="false">IF($B483="","",IFERROR(INDEX(Trabajadores!$D$6:$D$105,MATCH($B483,LST_COD,0)),"¿Código?"))</f>
        <v/>
      </c>
      <c r="D483" s="30"/>
      <c r="E483" s="9" t="str">
        <f aca="false">IF($D483="","",IFERROR(VLOOKUP($D483,CONC_TABLA,2,FALSE()),""))</f>
        <v/>
      </c>
      <c r="F483" s="9" t="str">
        <f aca="false">IF($D483="","",IFERROR(VLOOKUP($D483,CONC_TABLA,3,FALSE()),""))</f>
        <v/>
      </c>
      <c r="G483" s="30"/>
      <c r="H483" s="30"/>
      <c r="I483" s="30"/>
      <c r="J483" s="29"/>
      <c r="K483" s="28"/>
      <c r="L483" s="28"/>
      <c r="M483" s="9" t="str">
        <f aca="false">IF(OR($B483="",$E483=""),"",IF($E483="INA","INA",IF($G483="Otro empleador",IF($E483="RET","RETO",IF($E483="ORD","OTO","OTX")),IF($E483="RET","ERR",$E483))))</f>
        <v/>
      </c>
      <c r="N483" s="9" t="str">
        <f aca="false">IF($I483="","",IFERROR(VLOOKUP($I483,FREC_TABLA,2,FALSE()),""))</f>
        <v/>
      </c>
      <c r="O483" s="19" t="n">
        <f aca="false">IF(OR($M483="",$M483="ERR",$J483="",$K483="",$N483=""),0,IF($N483=0,IF(AND(OR(1=7,1=12),1&gt;=$K483,1&lt;=IF($L483="",12,$L483)),$J483,0),IF(AND(1&gt;=$K483,1&lt;=IF($L483="",12,$L483),MOD(1-$K483,$N483)=0),$J483,0)))</f>
        <v>0</v>
      </c>
      <c r="P483" s="19" t="n">
        <f aca="false">IF(OR($M483="",$M483="ERR",$J483="",$K483="",$N483=""),0,IF($N483=0,IF(AND(OR(2=7,2=12),2&gt;=$K483,2&lt;=IF($L483="",12,$L483)),$J483,0),IF(AND(2&gt;=$K483,2&lt;=IF($L483="",12,$L483),MOD(2-$K483,$N483)=0),$J483,0)))</f>
        <v>0</v>
      </c>
      <c r="Q483" s="19" t="n">
        <f aca="false">IF(OR($M483="",$M483="ERR",$J483="",$K483="",$N483=""),0,IF($N483=0,IF(AND(OR(3=7,3=12),3&gt;=$K483,3&lt;=IF($L483="",12,$L483)),$J483,0),IF(AND(3&gt;=$K483,3&lt;=IF($L483="",12,$L483),MOD(3-$K483,$N483)=0),$J483,0)))</f>
        <v>0</v>
      </c>
      <c r="R483" s="19" t="n">
        <f aca="false">IF(OR($M483="",$M483="ERR",$J483="",$K483="",$N483=""),0,IF($N483=0,IF(AND(OR(4=7,4=12),4&gt;=$K483,4&lt;=IF($L483="",12,$L483)),$J483,0),IF(AND(4&gt;=$K483,4&lt;=IF($L483="",12,$L483),MOD(4-$K483,$N483)=0),$J483,0)))</f>
        <v>0</v>
      </c>
      <c r="S483" s="19" t="n">
        <f aca="false">IF(OR($M483="",$M483="ERR",$J483="",$K483="",$N483=""),0,IF($N483=0,IF(AND(OR(5=7,5=12),5&gt;=$K483,5&lt;=IF($L483="",12,$L483)),$J483,0),IF(AND(5&gt;=$K483,5&lt;=IF($L483="",12,$L483),MOD(5-$K483,$N483)=0),$J483,0)))</f>
        <v>0</v>
      </c>
      <c r="T483" s="19" t="n">
        <f aca="false">IF(OR($M483="",$M483="ERR",$J483="",$K483="",$N483=""),0,IF($N483=0,IF(AND(OR(6=7,6=12),6&gt;=$K483,6&lt;=IF($L483="",12,$L483)),$J483,0),IF(AND(6&gt;=$K483,6&lt;=IF($L483="",12,$L483),MOD(6-$K483,$N483)=0),$J483,0)))</f>
        <v>0</v>
      </c>
      <c r="U483" s="19" t="n">
        <f aca="false">IF(OR($M483="",$M483="ERR",$J483="",$K483="",$N483=""),0,IF($N483=0,IF(AND(OR(7=7,7=12),7&gt;=$K483,7&lt;=IF($L483="",12,$L483)),$J483,0),IF(AND(7&gt;=$K483,7&lt;=IF($L483="",12,$L483),MOD(7-$K483,$N483)=0),$J483,0)))</f>
        <v>0</v>
      </c>
      <c r="V483" s="19" t="n">
        <f aca="false">IF(OR($M483="",$M483="ERR",$J483="",$K483="",$N483=""),0,IF($N483=0,IF(AND(OR(8=7,8=12),8&gt;=$K483,8&lt;=IF($L483="",12,$L483)),$J483,0),IF(AND(8&gt;=$K483,8&lt;=IF($L483="",12,$L483),MOD(8-$K483,$N483)=0),$J483,0)))</f>
        <v>0</v>
      </c>
      <c r="W483" s="19" t="n">
        <f aca="false">IF(OR($M483="",$M483="ERR",$J483="",$K483="",$N483=""),0,IF($N483=0,IF(AND(OR(9=7,9=12),9&gt;=$K483,9&lt;=IF($L483="",12,$L483)),$J483,0),IF(AND(9&gt;=$K483,9&lt;=IF($L483="",12,$L483),MOD(9-$K483,$N483)=0),$J483,0)))</f>
        <v>0</v>
      </c>
      <c r="X483" s="19" t="n">
        <f aca="false">IF(OR($M483="",$M483="ERR",$J483="",$K483="",$N483=""),0,IF($N483=0,IF(AND(OR(10=7,10=12),10&gt;=$K483,10&lt;=IF($L483="",12,$L483)),$J483,0),IF(AND(10&gt;=$K483,10&lt;=IF($L483="",12,$L483),MOD(10-$K483,$N483)=0),$J483,0)))</f>
        <v>0</v>
      </c>
      <c r="Y483" s="19" t="n">
        <f aca="false">IF(OR($M483="",$M483="ERR",$J483="",$K483="",$N483=""),0,IF($N483=0,IF(AND(OR(11=7,11=12),11&gt;=$K483,11&lt;=IF($L483="",12,$L483)),$J483,0),IF(AND(11&gt;=$K483,11&lt;=IF($L483="",12,$L483),MOD(11-$K483,$N483)=0),$J483,0)))</f>
        <v>0</v>
      </c>
      <c r="Z483" s="19" t="n">
        <f aca="false">IF(OR($M483="",$M483="ERR",$J483="",$K483="",$N483=""),0,IF($N483=0,IF(AND(OR(12=7,12=12),12&gt;=$K483,12&lt;=IF($L483="",12,$L483)),$J483,0),IF(AND(12&gt;=$K483,12&lt;=IF($L483="",12,$L483),MOD(12-$K483,$N483)=0),$J483,0)))</f>
        <v>0</v>
      </c>
      <c r="AA483" s="36" t="n">
        <f aca="false">SUM(O483:Z483)</f>
        <v>0</v>
      </c>
      <c r="AB483" s="15" t="str">
        <f aca="false">IF(AND($B483="",$D483="",$J483=""),"",IF($B483="","Falta código",IF(ISNA(MATCH($B483,LST_COD,0)),"Código no registrado en Trabajadores",IF($E483="","Concepto no está en el catálogo",IF($M483="ERR","Retención de otro empleador: Origen = Otro empleador",IF(OR($J483="",$K483=""),"Falta monto o mes",IF(OR($K483&lt;1,$K483&gt;12),"Mes inicio inválido",IF(AND($L483&lt;&gt;"",OR($L483&lt;$K483,$L483&gt;12)),"Mes fin inválido",IF($N483="","Falta frecuencia",IF(AND($G483&lt;&gt;"Otro empleador",SUMPRODUCT(($O483:$Z483&lt;&gt;0)*(((COLUMN($O483:$Z483)-14)&lt;INDEX(Trabajadores!$M$6:$M$105,MATCH($B483,LST_COD,0)))+((COLUMN($O483:$Z483)-14)&gt;INDEX(Trabajadores!$N$6:$N$105,MATCH($B483,LST_COD,0)))))&gt;0),"Aviso: hay meses fuera del periodo laboral","OK"))))))))))</f>
        <v/>
      </c>
    </row>
    <row r="484" customFormat="false" ht="15" hidden="false" customHeight="false" outlineLevel="0" collapsed="false">
      <c r="A484" s="23" t="n">
        <v>479</v>
      </c>
      <c r="B484" s="7"/>
      <c r="C484" s="35" t="str">
        <f aca="false">IF($B484="","",IFERROR(INDEX(Trabajadores!$D$6:$D$105,MATCH($B484,LST_COD,0)),"¿Código?"))</f>
        <v/>
      </c>
      <c r="D484" s="30"/>
      <c r="E484" s="9" t="str">
        <f aca="false">IF($D484="","",IFERROR(VLOOKUP($D484,CONC_TABLA,2,FALSE()),""))</f>
        <v/>
      </c>
      <c r="F484" s="9" t="str">
        <f aca="false">IF($D484="","",IFERROR(VLOOKUP($D484,CONC_TABLA,3,FALSE()),""))</f>
        <v/>
      </c>
      <c r="G484" s="30"/>
      <c r="H484" s="30"/>
      <c r="I484" s="30"/>
      <c r="J484" s="29"/>
      <c r="K484" s="28"/>
      <c r="L484" s="28"/>
      <c r="M484" s="9" t="str">
        <f aca="false">IF(OR($B484="",$E484=""),"",IF($E484="INA","INA",IF($G484="Otro empleador",IF($E484="RET","RETO",IF($E484="ORD","OTO","OTX")),IF($E484="RET","ERR",$E484))))</f>
        <v/>
      </c>
      <c r="N484" s="9" t="str">
        <f aca="false">IF($I484="","",IFERROR(VLOOKUP($I484,FREC_TABLA,2,FALSE()),""))</f>
        <v/>
      </c>
      <c r="O484" s="19" t="n">
        <f aca="false">IF(OR($M484="",$M484="ERR",$J484="",$K484="",$N484=""),0,IF($N484=0,IF(AND(OR(1=7,1=12),1&gt;=$K484,1&lt;=IF($L484="",12,$L484)),$J484,0),IF(AND(1&gt;=$K484,1&lt;=IF($L484="",12,$L484),MOD(1-$K484,$N484)=0),$J484,0)))</f>
        <v>0</v>
      </c>
      <c r="P484" s="19" t="n">
        <f aca="false">IF(OR($M484="",$M484="ERR",$J484="",$K484="",$N484=""),0,IF($N484=0,IF(AND(OR(2=7,2=12),2&gt;=$K484,2&lt;=IF($L484="",12,$L484)),$J484,0),IF(AND(2&gt;=$K484,2&lt;=IF($L484="",12,$L484),MOD(2-$K484,$N484)=0),$J484,0)))</f>
        <v>0</v>
      </c>
      <c r="Q484" s="19" t="n">
        <f aca="false">IF(OR($M484="",$M484="ERR",$J484="",$K484="",$N484=""),0,IF($N484=0,IF(AND(OR(3=7,3=12),3&gt;=$K484,3&lt;=IF($L484="",12,$L484)),$J484,0),IF(AND(3&gt;=$K484,3&lt;=IF($L484="",12,$L484),MOD(3-$K484,$N484)=0),$J484,0)))</f>
        <v>0</v>
      </c>
      <c r="R484" s="19" t="n">
        <f aca="false">IF(OR($M484="",$M484="ERR",$J484="",$K484="",$N484=""),0,IF($N484=0,IF(AND(OR(4=7,4=12),4&gt;=$K484,4&lt;=IF($L484="",12,$L484)),$J484,0),IF(AND(4&gt;=$K484,4&lt;=IF($L484="",12,$L484),MOD(4-$K484,$N484)=0),$J484,0)))</f>
        <v>0</v>
      </c>
      <c r="S484" s="19" t="n">
        <f aca="false">IF(OR($M484="",$M484="ERR",$J484="",$K484="",$N484=""),0,IF($N484=0,IF(AND(OR(5=7,5=12),5&gt;=$K484,5&lt;=IF($L484="",12,$L484)),$J484,0),IF(AND(5&gt;=$K484,5&lt;=IF($L484="",12,$L484),MOD(5-$K484,$N484)=0),$J484,0)))</f>
        <v>0</v>
      </c>
      <c r="T484" s="19" t="n">
        <f aca="false">IF(OR($M484="",$M484="ERR",$J484="",$K484="",$N484=""),0,IF($N484=0,IF(AND(OR(6=7,6=12),6&gt;=$K484,6&lt;=IF($L484="",12,$L484)),$J484,0),IF(AND(6&gt;=$K484,6&lt;=IF($L484="",12,$L484),MOD(6-$K484,$N484)=0),$J484,0)))</f>
        <v>0</v>
      </c>
      <c r="U484" s="19" t="n">
        <f aca="false">IF(OR($M484="",$M484="ERR",$J484="",$K484="",$N484=""),0,IF($N484=0,IF(AND(OR(7=7,7=12),7&gt;=$K484,7&lt;=IF($L484="",12,$L484)),$J484,0),IF(AND(7&gt;=$K484,7&lt;=IF($L484="",12,$L484),MOD(7-$K484,$N484)=0),$J484,0)))</f>
        <v>0</v>
      </c>
      <c r="V484" s="19" t="n">
        <f aca="false">IF(OR($M484="",$M484="ERR",$J484="",$K484="",$N484=""),0,IF($N484=0,IF(AND(OR(8=7,8=12),8&gt;=$K484,8&lt;=IF($L484="",12,$L484)),$J484,0),IF(AND(8&gt;=$K484,8&lt;=IF($L484="",12,$L484),MOD(8-$K484,$N484)=0),$J484,0)))</f>
        <v>0</v>
      </c>
      <c r="W484" s="19" t="n">
        <f aca="false">IF(OR($M484="",$M484="ERR",$J484="",$K484="",$N484=""),0,IF($N484=0,IF(AND(OR(9=7,9=12),9&gt;=$K484,9&lt;=IF($L484="",12,$L484)),$J484,0),IF(AND(9&gt;=$K484,9&lt;=IF($L484="",12,$L484),MOD(9-$K484,$N484)=0),$J484,0)))</f>
        <v>0</v>
      </c>
      <c r="X484" s="19" t="n">
        <f aca="false">IF(OR($M484="",$M484="ERR",$J484="",$K484="",$N484=""),0,IF($N484=0,IF(AND(OR(10=7,10=12),10&gt;=$K484,10&lt;=IF($L484="",12,$L484)),$J484,0),IF(AND(10&gt;=$K484,10&lt;=IF($L484="",12,$L484),MOD(10-$K484,$N484)=0),$J484,0)))</f>
        <v>0</v>
      </c>
      <c r="Y484" s="19" t="n">
        <f aca="false">IF(OR($M484="",$M484="ERR",$J484="",$K484="",$N484=""),0,IF($N484=0,IF(AND(OR(11=7,11=12),11&gt;=$K484,11&lt;=IF($L484="",12,$L484)),$J484,0),IF(AND(11&gt;=$K484,11&lt;=IF($L484="",12,$L484),MOD(11-$K484,$N484)=0),$J484,0)))</f>
        <v>0</v>
      </c>
      <c r="Z484" s="19" t="n">
        <f aca="false">IF(OR($M484="",$M484="ERR",$J484="",$K484="",$N484=""),0,IF($N484=0,IF(AND(OR(12=7,12=12),12&gt;=$K484,12&lt;=IF($L484="",12,$L484)),$J484,0),IF(AND(12&gt;=$K484,12&lt;=IF($L484="",12,$L484),MOD(12-$K484,$N484)=0),$J484,0)))</f>
        <v>0</v>
      </c>
      <c r="AA484" s="36" t="n">
        <f aca="false">SUM(O484:Z484)</f>
        <v>0</v>
      </c>
      <c r="AB484" s="15" t="str">
        <f aca="false">IF(AND($B484="",$D484="",$J484=""),"",IF($B484="","Falta código",IF(ISNA(MATCH($B484,LST_COD,0)),"Código no registrado en Trabajadores",IF($E484="","Concepto no está en el catálogo",IF($M484="ERR","Retención de otro empleador: Origen = Otro empleador",IF(OR($J484="",$K484=""),"Falta monto o mes",IF(OR($K484&lt;1,$K484&gt;12),"Mes inicio inválido",IF(AND($L484&lt;&gt;"",OR($L484&lt;$K484,$L484&gt;12)),"Mes fin inválido",IF($N484="","Falta frecuencia",IF(AND($G484&lt;&gt;"Otro empleador",SUMPRODUCT(($O484:$Z484&lt;&gt;0)*(((COLUMN($O484:$Z484)-14)&lt;INDEX(Trabajadores!$M$6:$M$105,MATCH($B484,LST_COD,0)))+((COLUMN($O484:$Z484)-14)&gt;INDEX(Trabajadores!$N$6:$N$105,MATCH($B484,LST_COD,0)))))&gt;0),"Aviso: hay meses fuera del periodo laboral","OK"))))))))))</f>
        <v/>
      </c>
    </row>
    <row r="485" customFormat="false" ht="15" hidden="false" customHeight="false" outlineLevel="0" collapsed="false">
      <c r="A485" s="23" t="n">
        <v>480</v>
      </c>
      <c r="B485" s="7"/>
      <c r="C485" s="35" t="str">
        <f aca="false">IF($B485="","",IFERROR(INDEX(Trabajadores!$D$6:$D$105,MATCH($B485,LST_COD,0)),"¿Código?"))</f>
        <v/>
      </c>
      <c r="D485" s="30"/>
      <c r="E485" s="9" t="str">
        <f aca="false">IF($D485="","",IFERROR(VLOOKUP($D485,CONC_TABLA,2,FALSE()),""))</f>
        <v/>
      </c>
      <c r="F485" s="9" t="str">
        <f aca="false">IF($D485="","",IFERROR(VLOOKUP($D485,CONC_TABLA,3,FALSE()),""))</f>
        <v/>
      </c>
      <c r="G485" s="30"/>
      <c r="H485" s="30"/>
      <c r="I485" s="30"/>
      <c r="J485" s="29"/>
      <c r="K485" s="28"/>
      <c r="L485" s="28"/>
      <c r="M485" s="9" t="str">
        <f aca="false">IF(OR($B485="",$E485=""),"",IF($E485="INA","INA",IF($G485="Otro empleador",IF($E485="RET","RETO",IF($E485="ORD","OTO","OTX")),IF($E485="RET","ERR",$E485))))</f>
        <v/>
      </c>
      <c r="N485" s="9" t="str">
        <f aca="false">IF($I485="","",IFERROR(VLOOKUP($I485,FREC_TABLA,2,FALSE()),""))</f>
        <v/>
      </c>
      <c r="O485" s="19" t="n">
        <f aca="false">IF(OR($M485="",$M485="ERR",$J485="",$K485="",$N485=""),0,IF($N485=0,IF(AND(OR(1=7,1=12),1&gt;=$K485,1&lt;=IF($L485="",12,$L485)),$J485,0),IF(AND(1&gt;=$K485,1&lt;=IF($L485="",12,$L485),MOD(1-$K485,$N485)=0),$J485,0)))</f>
        <v>0</v>
      </c>
      <c r="P485" s="19" t="n">
        <f aca="false">IF(OR($M485="",$M485="ERR",$J485="",$K485="",$N485=""),0,IF($N485=0,IF(AND(OR(2=7,2=12),2&gt;=$K485,2&lt;=IF($L485="",12,$L485)),$J485,0),IF(AND(2&gt;=$K485,2&lt;=IF($L485="",12,$L485),MOD(2-$K485,$N485)=0),$J485,0)))</f>
        <v>0</v>
      </c>
      <c r="Q485" s="19" t="n">
        <f aca="false">IF(OR($M485="",$M485="ERR",$J485="",$K485="",$N485=""),0,IF($N485=0,IF(AND(OR(3=7,3=12),3&gt;=$K485,3&lt;=IF($L485="",12,$L485)),$J485,0),IF(AND(3&gt;=$K485,3&lt;=IF($L485="",12,$L485),MOD(3-$K485,$N485)=0),$J485,0)))</f>
        <v>0</v>
      </c>
      <c r="R485" s="19" t="n">
        <f aca="false">IF(OR($M485="",$M485="ERR",$J485="",$K485="",$N485=""),0,IF($N485=0,IF(AND(OR(4=7,4=12),4&gt;=$K485,4&lt;=IF($L485="",12,$L485)),$J485,0),IF(AND(4&gt;=$K485,4&lt;=IF($L485="",12,$L485),MOD(4-$K485,$N485)=0),$J485,0)))</f>
        <v>0</v>
      </c>
      <c r="S485" s="19" t="n">
        <f aca="false">IF(OR($M485="",$M485="ERR",$J485="",$K485="",$N485=""),0,IF($N485=0,IF(AND(OR(5=7,5=12),5&gt;=$K485,5&lt;=IF($L485="",12,$L485)),$J485,0),IF(AND(5&gt;=$K485,5&lt;=IF($L485="",12,$L485),MOD(5-$K485,$N485)=0),$J485,0)))</f>
        <v>0</v>
      </c>
      <c r="T485" s="19" t="n">
        <f aca="false">IF(OR($M485="",$M485="ERR",$J485="",$K485="",$N485=""),0,IF($N485=0,IF(AND(OR(6=7,6=12),6&gt;=$K485,6&lt;=IF($L485="",12,$L485)),$J485,0),IF(AND(6&gt;=$K485,6&lt;=IF($L485="",12,$L485),MOD(6-$K485,$N485)=0),$J485,0)))</f>
        <v>0</v>
      </c>
      <c r="U485" s="19" t="n">
        <f aca="false">IF(OR($M485="",$M485="ERR",$J485="",$K485="",$N485=""),0,IF($N485=0,IF(AND(OR(7=7,7=12),7&gt;=$K485,7&lt;=IF($L485="",12,$L485)),$J485,0),IF(AND(7&gt;=$K485,7&lt;=IF($L485="",12,$L485),MOD(7-$K485,$N485)=0),$J485,0)))</f>
        <v>0</v>
      </c>
      <c r="V485" s="19" t="n">
        <f aca="false">IF(OR($M485="",$M485="ERR",$J485="",$K485="",$N485=""),0,IF($N485=0,IF(AND(OR(8=7,8=12),8&gt;=$K485,8&lt;=IF($L485="",12,$L485)),$J485,0),IF(AND(8&gt;=$K485,8&lt;=IF($L485="",12,$L485),MOD(8-$K485,$N485)=0),$J485,0)))</f>
        <v>0</v>
      </c>
      <c r="W485" s="19" t="n">
        <f aca="false">IF(OR($M485="",$M485="ERR",$J485="",$K485="",$N485=""),0,IF($N485=0,IF(AND(OR(9=7,9=12),9&gt;=$K485,9&lt;=IF($L485="",12,$L485)),$J485,0),IF(AND(9&gt;=$K485,9&lt;=IF($L485="",12,$L485),MOD(9-$K485,$N485)=0),$J485,0)))</f>
        <v>0</v>
      </c>
      <c r="X485" s="19" t="n">
        <f aca="false">IF(OR($M485="",$M485="ERR",$J485="",$K485="",$N485=""),0,IF($N485=0,IF(AND(OR(10=7,10=12),10&gt;=$K485,10&lt;=IF($L485="",12,$L485)),$J485,0),IF(AND(10&gt;=$K485,10&lt;=IF($L485="",12,$L485),MOD(10-$K485,$N485)=0),$J485,0)))</f>
        <v>0</v>
      </c>
      <c r="Y485" s="19" t="n">
        <f aca="false">IF(OR($M485="",$M485="ERR",$J485="",$K485="",$N485=""),0,IF($N485=0,IF(AND(OR(11=7,11=12),11&gt;=$K485,11&lt;=IF($L485="",12,$L485)),$J485,0),IF(AND(11&gt;=$K485,11&lt;=IF($L485="",12,$L485),MOD(11-$K485,$N485)=0),$J485,0)))</f>
        <v>0</v>
      </c>
      <c r="Z485" s="19" t="n">
        <f aca="false">IF(OR($M485="",$M485="ERR",$J485="",$K485="",$N485=""),0,IF($N485=0,IF(AND(OR(12=7,12=12),12&gt;=$K485,12&lt;=IF($L485="",12,$L485)),$J485,0),IF(AND(12&gt;=$K485,12&lt;=IF($L485="",12,$L485),MOD(12-$K485,$N485)=0),$J485,0)))</f>
        <v>0</v>
      </c>
      <c r="AA485" s="36" t="n">
        <f aca="false">SUM(O485:Z485)</f>
        <v>0</v>
      </c>
      <c r="AB485" s="15" t="str">
        <f aca="false">IF(AND($B485="",$D485="",$J485=""),"",IF($B485="","Falta código",IF(ISNA(MATCH($B485,LST_COD,0)),"Código no registrado en Trabajadores",IF($E485="","Concepto no está en el catálogo",IF($M485="ERR","Retención de otro empleador: Origen = Otro empleador",IF(OR($J485="",$K485=""),"Falta monto o mes",IF(OR($K485&lt;1,$K485&gt;12),"Mes inicio inválido",IF(AND($L485&lt;&gt;"",OR($L485&lt;$K485,$L485&gt;12)),"Mes fin inválido",IF($N485="","Falta frecuencia",IF(AND($G485&lt;&gt;"Otro empleador",SUMPRODUCT(($O485:$Z485&lt;&gt;0)*(((COLUMN($O485:$Z485)-14)&lt;INDEX(Trabajadores!$M$6:$M$105,MATCH($B485,LST_COD,0)))+((COLUMN($O485:$Z485)-14)&gt;INDEX(Trabajadores!$N$6:$N$105,MATCH($B485,LST_COD,0)))))&gt;0),"Aviso: hay meses fuera del periodo laboral","OK"))))))))))</f>
        <v/>
      </c>
    </row>
    <row r="486" customFormat="false" ht="15" hidden="false" customHeight="false" outlineLevel="0" collapsed="false">
      <c r="A486" s="23" t="n">
        <v>481</v>
      </c>
      <c r="B486" s="7"/>
      <c r="C486" s="35" t="str">
        <f aca="false">IF($B486="","",IFERROR(INDEX(Trabajadores!$D$6:$D$105,MATCH($B486,LST_COD,0)),"¿Código?"))</f>
        <v/>
      </c>
      <c r="D486" s="30"/>
      <c r="E486" s="9" t="str">
        <f aca="false">IF($D486="","",IFERROR(VLOOKUP($D486,CONC_TABLA,2,FALSE()),""))</f>
        <v/>
      </c>
      <c r="F486" s="9" t="str">
        <f aca="false">IF($D486="","",IFERROR(VLOOKUP($D486,CONC_TABLA,3,FALSE()),""))</f>
        <v/>
      </c>
      <c r="G486" s="30"/>
      <c r="H486" s="30"/>
      <c r="I486" s="30"/>
      <c r="J486" s="29"/>
      <c r="K486" s="28"/>
      <c r="L486" s="28"/>
      <c r="M486" s="9" t="str">
        <f aca="false">IF(OR($B486="",$E486=""),"",IF($E486="INA","INA",IF($G486="Otro empleador",IF($E486="RET","RETO",IF($E486="ORD","OTO","OTX")),IF($E486="RET","ERR",$E486))))</f>
        <v/>
      </c>
      <c r="N486" s="9" t="str">
        <f aca="false">IF($I486="","",IFERROR(VLOOKUP($I486,FREC_TABLA,2,FALSE()),""))</f>
        <v/>
      </c>
      <c r="O486" s="19" t="n">
        <f aca="false">IF(OR($M486="",$M486="ERR",$J486="",$K486="",$N486=""),0,IF($N486=0,IF(AND(OR(1=7,1=12),1&gt;=$K486,1&lt;=IF($L486="",12,$L486)),$J486,0),IF(AND(1&gt;=$K486,1&lt;=IF($L486="",12,$L486),MOD(1-$K486,$N486)=0),$J486,0)))</f>
        <v>0</v>
      </c>
      <c r="P486" s="19" t="n">
        <f aca="false">IF(OR($M486="",$M486="ERR",$J486="",$K486="",$N486=""),0,IF($N486=0,IF(AND(OR(2=7,2=12),2&gt;=$K486,2&lt;=IF($L486="",12,$L486)),$J486,0),IF(AND(2&gt;=$K486,2&lt;=IF($L486="",12,$L486),MOD(2-$K486,$N486)=0),$J486,0)))</f>
        <v>0</v>
      </c>
      <c r="Q486" s="19" t="n">
        <f aca="false">IF(OR($M486="",$M486="ERR",$J486="",$K486="",$N486=""),0,IF($N486=0,IF(AND(OR(3=7,3=12),3&gt;=$K486,3&lt;=IF($L486="",12,$L486)),$J486,0),IF(AND(3&gt;=$K486,3&lt;=IF($L486="",12,$L486),MOD(3-$K486,$N486)=0),$J486,0)))</f>
        <v>0</v>
      </c>
      <c r="R486" s="19" t="n">
        <f aca="false">IF(OR($M486="",$M486="ERR",$J486="",$K486="",$N486=""),0,IF($N486=0,IF(AND(OR(4=7,4=12),4&gt;=$K486,4&lt;=IF($L486="",12,$L486)),$J486,0),IF(AND(4&gt;=$K486,4&lt;=IF($L486="",12,$L486),MOD(4-$K486,$N486)=0),$J486,0)))</f>
        <v>0</v>
      </c>
      <c r="S486" s="19" t="n">
        <f aca="false">IF(OR($M486="",$M486="ERR",$J486="",$K486="",$N486=""),0,IF($N486=0,IF(AND(OR(5=7,5=12),5&gt;=$K486,5&lt;=IF($L486="",12,$L486)),$J486,0),IF(AND(5&gt;=$K486,5&lt;=IF($L486="",12,$L486),MOD(5-$K486,$N486)=0),$J486,0)))</f>
        <v>0</v>
      </c>
      <c r="T486" s="19" t="n">
        <f aca="false">IF(OR($M486="",$M486="ERR",$J486="",$K486="",$N486=""),0,IF($N486=0,IF(AND(OR(6=7,6=12),6&gt;=$K486,6&lt;=IF($L486="",12,$L486)),$J486,0),IF(AND(6&gt;=$K486,6&lt;=IF($L486="",12,$L486),MOD(6-$K486,$N486)=0),$J486,0)))</f>
        <v>0</v>
      </c>
      <c r="U486" s="19" t="n">
        <f aca="false">IF(OR($M486="",$M486="ERR",$J486="",$K486="",$N486=""),0,IF($N486=0,IF(AND(OR(7=7,7=12),7&gt;=$K486,7&lt;=IF($L486="",12,$L486)),$J486,0),IF(AND(7&gt;=$K486,7&lt;=IF($L486="",12,$L486),MOD(7-$K486,$N486)=0),$J486,0)))</f>
        <v>0</v>
      </c>
      <c r="V486" s="19" t="n">
        <f aca="false">IF(OR($M486="",$M486="ERR",$J486="",$K486="",$N486=""),0,IF($N486=0,IF(AND(OR(8=7,8=12),8&gt;=$K486,8&lt;=IF($L486="",12,$L486)),$J486,0),IF(AND(8&gt;=$K486,8&lt;=IF($L486="",12,$L486),MOD(8-$K486,$N486)=0),$J486,0)))</f>
        <v>0</v>
      </c>
      <c r="W486" s="19" t="n">
        <f aca="false">IF(OR($M486="",$M486="ERR",$J486="",$K486="",$N486=""),0,IF($N486=0,IF(AND(OR(9=7,9=12),9&gt;=$K486,9&lt;=IF($L486="",12,$L486)),$J486,0),IF(AND(9&gt;=$K486,9&lt;=IF($L486="",12,$L486),MOD(9-$K486,$N486)=0),$J486,0)))</f>
        <v>0</v>
      </c>
      <c r="X486" s="19" t="n">
        <f aca="false">IF(OR($M486="",$M486="ERR",$J486="",$K486="",$N486=""),0,IF($N486=0,IF(AND(OR(10=7,10=12),10&gt;=$K486,10&lt;=IF($L486="",12,$L486)),$J486,0),IF(AND(10&gt;=$K486,10&lt;=IF($L486="",12,$L486),MOD(10-$K486,$N486)=0),$J486,0)))</f>
        <v>0</v>
      </c>
      <c r="Y486" s="19" t="n">
        <f aca="false">IF(OR($M486="",$M486="ERR",$J486="",$K486="",$N486=""),0,IF($N486=0,IF(AND(OR(11=7,11=12),11&gt;=$K486,11&lt;=IF($L486="",12,$L486)),$J486,0),IF(AND(11&gt;=$K486,11&lt;=IF($L486="",12,$L486),MOD(11-$K486,$N486)=0),$J486,0)))</f>
        <v>0</v>
      </c>
      <c r="Z486" s="19" t="n">
        <f aca="false">IF(OR($M486="",$M486="ERR",$J486="",$K486="",$N486=""),0,IF($N486=0,IF(AND(OR(12=7,12=12),12&gt;=$K486,12&lt;=IF($L486="",12,$L486)),$J486,0),IF(AND(12&gt;=$K486,12&lt;=IF($L486="",12,$L486),MOD(12-$K486,$N486)=0),$J486,0)))</f>
        <v>0</v>
      </c>
      <c r="AA486" s="36" t="n">
        <f aca="false">SUM(O486:Z486)</f>
        <v>0</v>
      </c>
      <c r="AB486" s="15" t="str">
        <f aca="false">IF(AND($B486="",$D486="",$J486=""),"",IF($B486="","Falta código",IF(ISNA(MATCH($B486,LST_COD,0)),"Código no registrado en Trabajadores",IF($E486="","Concepto no está en el catálogo",IF($M486="ERR","Retención de otro empleador: Origen = Otro empleador",IF(OR($J486="",$K486=""),"Falta monto o mes",IF(OR($K486&lt;1,$K486&gt;12),"Mes inicio inválido",IF(AND($L486&lt;&gt;"",OR($L486&lt;$K486,$L486&gt;12)),"Mes fin inválido",IF($N486="","Falta frecuencia",IF(AND($G486&lt;&gt;"Otro empleador",SUMPRODUCT(($O486:$Z486&lt;&gt;0)*(((COLUMN($O486:$Z486)-14)&lt;INDEX(Trabajadores!$M$6:$M$105,MATCH($B486,LST_COD,0)))+((COLUMN($O486:$Z486)-14)&gt;INDEX(Trabajadores!$N$6:$N$105,MATCH($B486,LST_COD,0)))))&gt;0),"Aviso: hay meses fuera del periodo laboral","OK"))))))))))</f>
        <v/>
      </c>
    </row>
    <row r="487" customFormat="false" ht="15" hidden="false" customHeight="false" outlineLevel="0" collapsed="false">
      <c r="A487" s="23" t="n">
        <v>482</v>
      </c>
      <c r="B487" s="7"/>
      <c r="C487" s="35" t="str">
        <f aca="false">IF($B487="","",IFERROR(INDEX(Trabajadores!$D$6:$D$105,MATCH($B487,LST_COD,0)),"¿Código?"))</f>
        <v/>
      </c>
      <c r="D487" s="30"/>
      <c r="E487" s="9" t="str">
        <f aca="false">IF($D487="","",IFERROR(VLOOKUP($D487,CONC_TABLA,2,FALSE()),""))</f>
        <v/>
      </c>
      <c r="F487" s="9" t="str">
        <f aca="false">IF($D487="","",IFERROR(VLOOKUP($D487,CONC_TABLA,3,FALSE()),""))</f>
        <v/>
      </c>
      <c r="G487" s="30"/>
      <c r="H487" s="30"/>
      <c r="I487" s="30"/>
      <c r="J487" s="29"/>
      <c r="K487" s="28"/>
      <c r="L487" s="28"/>
      <c r="M487" s="9" t="str">
        <f aca="false">IF(OR($B487="",$E487=""),"",IF($E487="INA","INA",IF($G487="Otro empleador",IF($E487="RET","RETO",IF($E487="ORD","OTO","OTX")),IF($E487="RET","ERR",$E487))))</f>
        <v/>
      </c>
      <c r="N487" s="9" t="str">
        <f aca="false">IF($I487="","",IFERROR(VLOOKUP($I487,FREC_TABLA,2,FALSE()),""))</f>
        <v/>
      </c>
      <c r="O487" s="19" t="n">
        <f aca="false">IF(OR($M487="",$M487="ERR",$J487="",$K487="",$N487=""),0,IF($N487=0,IF(AND(OR(1=7,1=12),1&gt;=$K487,1&lt;=IF($L487="",12,$L487)),$J487,0),IF(AND(1&gt;=$K487,1&lt;=IF($L487="",12,$L487),MOD(1-$K487,$N487)=0),$J487,0)))</f>
        <v>0</v>
      </c>
      <c r="P487" s="19" t="n">
        <f aca="false">IF(OR($M487="",$M487="ERR",$J487="",$K487="",$N487=""),0,IF($N487=0,IF(AND(OR(2=7,2=12),2&gt;=$K487,2&lt;=IF($L487="",12,$L487)),$J487,0),IF(AND(2&gt;=$K487,2&lt;=IF($L487="",12,$L487),MOD(2-$K487,$N487)=0),$J487,0)))</f>
        <v>0</v>
      </c>
      <c r="Q487" s="19" t="n">
        <f aca="false">IF(OR($M487="",$M487="ERR",$J487="",$K487="",$N487=""),0,IF($N487=0,IF(AND(OR(3=7,3=12),3&gt;=$K487,3&lt;=IF($L487="",12,$L487)),$J487,0),IF(AND(3&gt;=$K487,3&lt;=IF($L487="",12,$L487),MOD(3-$K487,$N487)=0),$J487,0)))</f>
        <v>0</v>
      </c>
      <c r="R487" s="19" t="n">
        <f aca="false">IF(OR($M487="",$M487="ERR",$J487="",$K487="",$N487=""),0,IF($N487=0,IF(AND(OR(4=7,4=12),4&gt;=$K487,4&lt;=IF($L487="",12,$L487)),$J487,0),IF(AND(4&gt;=$K487,4&lt;=IF($L487="",12,$L487),MOD(4-$K487,$N487)=0),$J487,0)))</f>
        <v>0</v>
      </c>
      <c r="S487" s="19" t="n">
        <f aca="false">IF(OR($M487="",$M487="ERR",$J487="",$K487="",$N487=""),0,IF($N487=0,IF(AND(OR(5=7,5=12),5&gt;=$K487,5&lt;=IF($L487="",12,$L487)),$J487,0),IF(AND(5&gt;=$K487,5&lt;=IF($L487="",12,$L487),MOD(5-$K487,$N487)=0),$J487,0)))</f>
        <v>0</v>
      </c>
      <c r="T487" s="19" t="n">
        <f aca="false">IF(OR($M487="",$M487="ERR",$J487="",$K487="",$N487=""),0,IF($N487=0,IF(AND(OR(6=7,6=12),6&gt;=$K487,6&lt;=IF($L487="",12,$L487)),$J487,0),IF(AND(6&gt;=$K487,6&lt;=IF($L487="",12,$L487),MOD(6-$K487,$N487)=0),$J487,0)))</f>
        <v>0</v>
      </c>
      <c r="U487" s="19" t="n">
        <f aca="false">IF(OR($M487="",$M487="ERR",$J487="",$K487="",$N487=""),0,IF($N487=0,IF(AND(OR(7=7,7=12),7&gt;=$K487,7&lt;=IF($L487="",12,$L487)),$J487,0),IF(AND(7&gt;=$K487,7&lt;=IF($L487="",12,$L487),MOD(7-$K487,$N487)=0),$J487,0)))</f>
        <v>0</v>
      </c>
      <c r="V487" s="19" t="n">
        <f aca="false">IF(OR($M487="",$M487="ERR",$J487="",$K487="",$N487=""),0,IF($N487=0,IF(AND(OR(8=7,8=12),8&gt;=$K487,8&lt;=IF($L487="",12,$L487)),$J487,0),IF(AND(8&gt;=$K487,8&lt;=IF($L487="",12,$L487),MOD(8-$K487,$N487)=0),$J487,0)))</f>
        <v>0</v>
      </c>
      <c r="W487" s="19" t="n">
        <f aca="false">IF(OR($M487="",$M487="ERR",$J487="",$K487="",$N487=""),0,IF($N487=0,IF(AND(OR(9=7,9=12),9&gt;=$K487,9&lt;=IF($L487="",12,$L487)),$J487,0),IF(AND(9&gt;=$K487,9&lt;=IF($L487="",12,$L487),MOD(9-$K487,$N487)=0),$J487,0)))</f>
        <v>0</v>
      </c>
      <c r="X487" s="19" t="n">
        <f aca="false">IF(OR($M487="",$M487="ERR",$J487="",$K487="",$N487=""),0,IF($N487=0,IF(AND(OR(10=7,10=12),10&gt;=$K487,10&lt;=IF($L487="",12,$L487)),$J487,0),IF(AND(10&gt;=$K487,10&lt;=IF($L487="",12,$L487),MOD(10-$K487,$N487)=0),$J487,0)))</f>
        <v>0</v>
      </c>
      <c r="Y487" s="19" t="n">
        <f aca="false">IF(OR($M487="",$M487="ERR",$J487="",$K487="",$N487=""),0,IF($N487=0,IF(AND(OR(11=7,11=12),11&gt;=$K487,11&lt;=IF($L487="",12,$L487)),$J487,0),IF(AND(11&gt;=$K487,11&lt;=IF($L487="",12,$L487),MOD(11-$K487,$N487)=0),$J487,0)))</f>
        <v>0</v>
      </c>
      <c r="Z487" s="19" t="n">
        <f aca="false">IF(OR($M487="",$M487="ERR",$J487="",$K487="",$N487=""),0,IF($N487=0,IF(AND(OR(12=7,12=12),12&gt;=$K487,12&lt;=IF($L487="",12,$L487)),$J487,0),IF(AND(12&gt;=$K487,12&lt;=IF($L487="",12,$L487),MOD(12-$K487,$N487)=0),$J487,0)))</f>
        <v>0</v>
      </c>
      <c r="AA487" s="36" t="n">
        <f aca="false">SUM(O487:Z487)</f>
        <v>0</v>
      </c>
      <c r="AB487" s="15" t="str">
        <f aca="false">IF(AND($B487="",$D487="",$J487=""),"",IF($B487="","Falta código",IF(ISNA(MATCH($B487,LST_COD,0)),"Código no registrado en Trabajadores",IF($E487="","Concepto no está en el catálogo",IF($M487="ERR","Retención de otro empleador: Origen = Otro empleador",IF(OR($J487="",$K487=""),"Falta monto o mes",IF(OR($K487&lt;1,$K487&gt;12),"Mes inicio inválido",IF(AND($L487&lt;&gt;"",OR($L487&lt;$K487,$L487&gt;12)),"Mes fin inválido",IF($N487="","Falta frecuencia",IF(AND($G487&lt;&gt;"Otro empleador",SUMPRODUCT(($O487:$Z487&lt;&gt;0)*(((COLUMN($O487:$Z487)-14)&lt;INDEX(Trabajadores!$M$6:$M$105,MATCH($B487,LST_COD,0)))+((COLUMN($O487:$Z487)-14)&gt;INDEX(Trabajadores!$N$6:$N$105,MATCH($B487,LST_COD,0)))))&gt;0),"Aviso: hay meses fuera del periodo laboral","OK"))))))))))</f>
        <v/>
      </c>
    </row>
    <row r="488" customFormat="false" ht="15" hidden="false" customHeight="false" outlineLevel="0" collapsed="false">
      <c r="A488" s="23" t="n">
        <v>483</v>
      </c>
      <c r="B488" s="7"/>
      <c r="C488" s="35" t="str">
        <f aca="false">IF($B488="","",IFERROR(INDEX(Trabajadores!$D$6:$D$105,MATCH($B488,LST_COD,0)),"¿Código?"))</f>
        <v/>
      </c>
      <c r="D488" s="30"/>
      <c r="E488" s="9" t="str">
        <f aca="false">IF($D488="","",IFERROR(VLOOKUP($D488,CONC_TABLA,2,FALSE()),""))</f>
        <v/>
      </c>
      <c r="F488" s="9" t="str">
        <f aca="false">IF($D488="","",IFERROR(VLOOKUP($D488,CONC_TABLA,3,FALSE()),""))</f>
        <v/>
      </c>
      <c r="G488" s="30"/>
      <c r="H488" s="30"/>
      <c r="I488" s="30"/>
      <c r="J488" s="29"/>
      <c r="K488" s="28"/>
      <c r="L488" s="28"/>
      <c r="M488" s="9" t="str">
        <f aca="false">IF(OR($B488="",$E488=""),"",IF($E488="INA","INA",IF($G488="Otro empleador",IF($E488="RET","RETO",IF($E488="ORD","OTO","OTX")),IF($E488="RET","ERR",$E488))))</f>
        <v/>
      </c>
      <c r="N488" s="9" t="str">
        <f aca="false">IF($I488="","",IFERROR(VLOOKUP($I488,FREC_TABLA,2,FALSE()),""))</f>
        <v/>
      </c>
      <c r="O488" s="19" t="n">
        <f aca="false">IF(OR($M488="",$M488="ERR",$J488="",$K488="",$N488=""),0,IF($N488=0,IF(AND(OR(1=7,1=12),1&gt;=$K488,1&lt;=IF($L488="",12,$L488)),$J488,0),IF(AND(1&gt;=$K488,1&lt;=IF($L488="",12,$L488),MOD(1-$K488,$N488)=0),$J488,0)))</f>
        <v>0</v>
      </c>
      <c r="P488" s="19" t="n">
        <f aca="false">IF(OR($M488="",$M488="ERR",$J488="",$K488="",$N488=""),0,IF($N488=0,IF(AND(OR(2=7,2=12),2&gt;=$K488,2&lt;=IF($L488="",12,$L488)),$J488,0),IF(AND(2&gt;=$K488,2&lt;=IF($L488="",12,$L488),MOD(2-$K488,$N488)=0),$J488,0)))</f>
        <v>0</v>
      </c>
      <c r="Q488" s="19" t="n">
        <f aca="false">IF(OR($M488="",$M488="ERR",$J488="",$K488="",$N488=""),0,IF($N488=0,IF(AND(OR(3=7,3=12),3&gt;=$K488,3&lt;=IF($L488="",12,$L488)),$J488,0),IF(AND(3&gt;=$K488,3&lt;=IF($L488="",12,$L488),MOD(3-$K488,$N488)=0),$J488,0)))</f>
        <v>0</v>
      </c>
      <c r="R488" s="19" t="n">
        <f aca="false">IF(OR($M488="",$M488="ERR",$J488="",$K488="",$N488=""),0,IF($N488=0,IF(AND(OR(4=7,4=12),4&gt;=$K488,4&lt;=IF($L488="",12,$L488)),$J488,0),IF(AND(4&gt;=$K488,4&lt;=IF($L488="",12,$L488),MOD(4-$K488,$N488)=0),$J488,0)))</f>
        <v>0</v>
      </c>
      <c r="S488" s="19" t="n">
        <f aca="false">IF(OR($M488="",$M488="ERR",$J488="",$K488="",$N488=""),0,IF($N488=0,IF(AND(OR(5=7,5=12),5&gt;=$K488,5&lt;=IF($L488="",12,$L488)),$J488,0),IF(AND(5&gt;=$K488,5&lt;=IF($L488="",12,$L488),MOD(5-$K488,$N488)=0),$J488,0)))</f>
        <v>0</v>
      </c>
      <c r="T488" s="19" t="n">
        <f aca="false">IF(OR($M488="",$M488="ERR",$J488="",$K488="",$N488=""),0,IF($N488=0,IF(AND(OR(6=7,6=12),6&gt;=$K488,6&lt;=IF($L488="",12,$L488)),$J488,0),IF(AND(6&gt;=$K488,6&lt;=IF($L488="",12,$L488),MOD(6-$K488,$N488)=0),$J488,0)))</f>
        <v>0</v>
      </c>
      <c r="U488" s="19" t="n">
        <f aca="false">IF(OR($M488="",$M488="ERR",$J488="",$K488="",$N488=""),0,IF($N488=0,IF(AND(OR(7=7,7=12),7&gt;=$K488,7&lt;=IF($L488="",12,$L488)),$J488,0),IF(AND(7&gt;=$K488,7&lt;=IF($L488="",12,$L488),MOD(7-$K488,$N488)=0),$J488,0)))</f>
        <v>0</v>
      </c>
      <c r="V488" s="19" t="n">
        <f aca="false">IF(OR($M488="",$M488="ERR",$J488="",$K488="",$N488=""),0,IF($N488=0,IF(AND(OR(8=7,8=12),8&gt;=$K488,8&lt;=IF($L488="",12,$L488)),$J488,0),IF(AND(8&gt;=$K488,8&lt;=IF($L488="",12,$L488),MOD(8-$K488,$N488)=0),$J488,0)))</f>
        <v>0</v>
      </c>
      <c r="W488" s="19" t="n">
        <f aca="false">IF(OR($M488="",$M488="ERR",$J488="",$K488="",$N488=""),0,IF($N488=0,IF(AND(OR(9=7,9=12),9&gt;=$K488,9&lt;=IF($L488="",12,$L488)),$J488,0),IF(AND(9&gt;=$K488,9&lt;=IF($L488="",12,$L488),MOD(9-$K488,$N488)=0),$J488,0)))</f>
        <v>0</v>
      </c>
      <c r="X488" s="19" t="n">
        <f aca="false">IF(OR($M488="",$M488="ERR",$J488="",$K488="",$N488=""),0,IF($N488=0,IF(AND(OR(10=7,10=12),10&gt;=$K488,10&lt;=IF($L488="",12,$L488)),$J488,0),IF(AND(10&gt;=$K488,10&lt;=IF($L488="",12,$L488),MOD(10-$K488,$N488)=0),$J488,0)))</f>
        <v>0</v>
      </c>
      <c r="Y488" s="19" t="n">
        <f aca="false">IF(OR($M488="",$M488="ERR",$J488="",$K488="",$N488=""),0,IF($N488=0,IF(AND(OR(11=7,11=12),11&gt;=$K488,11&lt;=IF($L488="",12,$L488)),$J488,0),IF(AND(11&gt;=$K488,11&lt;=IF($L488="",12,$L488),MOD(11-$K488,$N488)=0),$J488,0)))</f>
        <v>0</v>
      </c>
      <c r="Z488" s="19" t="n">
        <f aca="false">IF(OR($M488="",$M488="ERR",$J488="",$K488="",$N488=""),0,IF($N488=0,IF(AND(OR(12=7,12=12),12&gt;=$K488,12&lt;=IF($L488="",12,$L488)),$J488,0),IF(AND(12&gt;=$K488,12&lt;=IF($L488="",12,$L488),MOD(12-$K488,$N488)=0),$J488,0)))</f>
        <v>0</v>
      </c>
      <c r="AA488" s="36" t="n">
        <f aca="false">SUM(O488:Z488)</f>
        <v>0</v>
      </c>
      <c r="AB488" s="15" t="str">
        <f aca="false">IF(AND($B488="",$D488="",$J488=""),"",IF($B488="","Falta código",IF(ISNA(MATCH($B488,LST_COD,0)),"Código no registrado en Trabajadores",IF($E488="","Concepto no está en el catálogo",IF($M488="ERR","Retención de otro empleador: Origen = Otro empleador",IF(OR($J488="",$K488=""),"Falta monto o mes",IF(OR($K488&lt;1,$K488&gt;12),"Mes inicio inválido",IF(AND($L488&lt;&gt;"",OR($L488&lt;$K488,$L488&gt;12)),"Mes fin inválido",IF($N488="","Falta frecuencia",IF(AND($G488&lt;&gt;"Otro empleador",SUMPRODUCT(($O488:$Z488&lt;&gt;0)*(((COLUMN($O488:$Z488)-14)&lt;INDEX(Trabajadores!$M$6:$M$105,MATCH($B488,LST_COD,0)))+((COLUMN($O488:$Z488)-14)&gt;INDEX(Trabajadores!$N$6:$N$105,MATCH($B488,LST_COD,0)))))&gt;0),"Aviso: hay meses fuera del periodo laboral","OK"))))))))))</f>
        <v/>
      </c>
    </row>
    <row r="489" customFormat="false" ht="15" hidden="false" customHeight="false" outlineLevel="0" collapsed="false">
      <c r="A489" s="23" t="n">
        <v>484</v>
      </c>
      <c r="B489" s="7"/>
      <c r="C489" s="35" t="str">
        <f aca="false">IF($B489="","",IFERROR(INDEX(Trabajadores!$D$6:$D$105,MATCH($B489,LST_COD,0)),"¿Código?"))</f>
        <v/>
      </c>
      <c r="D489" s="30"/>
      <c r="E489" s="9" t="str">
        <f aca="false">IF($D489="","",IFERROR(VLOOKUP($D489,CONC_TABLA,2,FALSE()),""))</f>
        <v/>
      </c>
      <c r="F489" s="9" t="str">
        <f aca="false">IF($D489="","",IFERROR(VLOOKUP($D489,CONC_TABLA,3,FALSE()),""))</f>
        <v/>
      </c>
      <c r="G489" s="30"/>
      <c r="H489" s="30"/>
      <c r="I489" s="30"/>
      <c r="J489" s="29"/>
      <c r="K489" s="28"/>
      <c r="L489" s="28"/>
      <c r="M489" s="9" t="str">
        <f aca="false">IF(OR($B489="",$E489=""),"",IF($E489="INA","INA",IF($G489="Otro empleador",IF($E489="RET","RETO",IF($E489="ORD","OTO","OTX")),IF($E489="RET","ERR",$E489))))</f>
        <v/>
      </c>
      <c r="N489" s="9" t="str">
        <f aca="false">IF($I489="","",IFERROR(VLOOKUP($I489,FREC_TABLA,2,FALSE()),""))</f>
        <v/>
      </c>
      <c r="O489" s="19" t="n">
        <f aca="false">IF(OR($M489="",$M489="ERR",$J489="",$K489="",$N489=""),0,IF($N489=0,IF(AND(OR(1=7,1=12),1&gt;=$K489,1&lt;=IF($L489="",12,$L489)),$J489,0),IF(AND(1&gt;=$K489,1&lt;=IF($L489="",12,$L489),MOD(1-$K489,$N489)=0),$J489,0)))</f>
        <v>0</v>
      </c>
      <c r="P489" s="19" t="n">
        <f aca="false">IF(OR($M489="",$M489="ERR",$J489="",$K489="",$N489=""),0,IF($N489=0,IF(AND(OR(2=7,2=12),2&gt;=$K489,2&lt;=IF($L489="",12,$L489)),$J489,0),IF(AND(2&gt;=$K489,2&lt;=IF($L489="",12,$L489),MOD(2-$K489,$N489)=0),$J489,0)))</f>
        <v>0</v>
      </c>
      <c r="Q489" s="19" t="n">
        <f aca="false">IF(OR($M489="",$M489="ERR",$J489="",$K489="",$N489=""),0,IF($N489=0,IF(AND(OR(3=7,3=12),3&gt;=$K489,3&lt;=IF($L489="",12,$L489)),$J489,0),IF(AND(3&gt;=$K489,3&lt;=IF($L489="",12,$L489),MOD(3-$K489,$N489)=0),$J489,0)))</f>
        <v>0</v>
      </c>
      <c r="R489" s="19" t="n">
        <f aca="false">IF(OR($M489="",$M489="ERR",$J489="",$K489="",$N489=""),0,IF($N489=0,IF(AND(OR(4=7,4=12),4&gt;=$K489,4&lt;=IF($L489="",12,$L489)),$J489,0),IF(AND(4&gt;=$K489,4&lt;=IF($L489="",12,$L489),MOD(4-$K489,$N489)=0),$J489,0)))</f>
        <v>0</v>
      </c>
      <c r="S489" s="19" t="n">
        <f aca="false">IF(OR($M489="",$M489="ERR",$J489="",$K489="",$N489=""),0,IF($N489=0,IF(AND(OR(5=7,5=12),5&gt;=$K489,5&lt;=IF($L489="",12,$L489)),$J489,0),IF(AND(5&gt;=$K489,5&lt;=IF($L489="",12,$L489),MOD(5-$K489,$N489)=0),$J489,0)))</f>
        <v>0</v>
      </c>
      <c r="T489" s="19" t="n">
        <f aca="false">IF(OR($M489="",$M489="ERR",$J489="",$K489="",$N489=""),0,IF($N489=0,IF(AND(OR(6=7,6=12),6&gt;=$K489,6&lt;=IF($L489="",12,$L489)),$J489,0),IF(AND(6&gt;=$K489,6&lt;=IF($L489="",12,$L489),MOD(6-$K489,$N489)=0),$J489,0)))</f>
        <v>0</v>
      </c>
      <c r="U489" s="19" t="n">
        <f aca="false">IF(OR($M489="",$M489="ERR",$J489="",$K489="",$N489=""),0,IF($N489=0,IF(AND(OR(7=7,7=12),7&gt;=$K489,7&lt;=IF($L489="",12,$L489)),$J489,0),IF(AND(7&gt;=$K489,7&lt;=IF($L489="",12,$L489),MOD(7-$K489,$N489)=0),$J489,0)))</f>
        <v>0</v>
      </c>
      <c r="V489" s="19" t="n">
        <f aca="false">IF(OR($M489="",$M489="ERR",$J489="",$K489="",$N489=""),0,IF($N489=0,IF(AND(OR(8=7,8=12),8&gt;=$K489,8&lt;=IF($L489="",12,$L489)),$J489,0),IF(AND(8&gt;=$K489,8&lt;=IF($L489="",12,$L489),MOD(8-$K489,$N489)=0),$J489,0)))</f>
        <v>0</v>
      </c>
      <c r="W489" s="19" t="n">
        <f aca="false">IF(OR($M489="",$M489="ERR",$J489="",$K489="",$N489=""),0,IF($N489=0,IF(AND(OR(9=7,9=12),9&gt;=$K489,9&lt;=IF($L489="",12,$L489)),$J489,0),IF(AND(9&gt;=$K489,9&lt;=IF($L489="",12,$L489),MOD(9-$K489,$N489)=0),$J489,0)))</f>
        <v>0</v>
      </c>
      <c r="X489" s="19" t="n">
        <f aca="false">IF(OR($M489="",$M489="ERR",$J489="",$K489="",$N489=""),0,IF($N489=0,IF(AND(OR(10=7,10=12),10&gt;=$K489,10&lt;=IF($L489="",12,$L489)),$J489,0),IF(AND(10&gt;=$K489,10&lt;=IF($L489="",12,$L489),MOD(10-$K489,$N489)=0),$J489,0)))</f>
        <v>0</v>
      </c>
      <c r="Y489" s="19" t="n">
        <f aca="false">IF(OR($M489="",$M489="ERR",$J489="",$K489="",$N489=""),0,IF($N489=0,IF(AND(OR(11=7,11=12),11&gt;=$K489,11&lt;=IF($L489="",12,$L489)),$J489,0),IF(AND(11&gt;=$K489,11&lt;=IF($L489="",12,$L489),MOD(11-$K489,$N489)=0),$J489,0)))</f>
        <v>0</v>
      </c>
      <c r="Z489" s="19" t="n">
        <f aca="false">IF(OR($M489="",$M489="ERR",$J489="",$K489="",$N489=""),0,IF($N489=0,IF(AND(OR(12=7,12=12),12&gt;=$K489,12&lt;=IF($L489="",12,$L489)),$J489,0),IF(AND(12&gt;=$K489,12&lt;=IF($L489="",12,$L489),MOD(12-$K489,$N489)=0),$J489,0)))</f>
        <v>0</v>
      </c>
      <c r="AA489" s="36" t="n">
        <f aca="false">SUM(O489:Z489)</f>
        <v>0</v>
      </c>
      <c r="AB489" s="15" t="str">
        <f aca="false">IF(AND($B489="",$D489="",$J489=""),"",IF($B489="","Falta código",IF(ISNA(MATCH($B489,LST_COD,0)),"Código no registrado en Trabajadores",IF($E489="","Concepto no está en el catálogo",IF($M489="ERR","Retención de otro empleador: Origen = Otro empleador",IF(OR($J489="",$K489=""),"Falta monto o mes",IF(OR($K489&lt;1,$K489&gt;12),"Mes inicio inválido",IF(AND($L489&lt;&gt;"",OR($L489&lt;$K489,$L489&gt;12)),"Mes fin inválido",IF($N489="","Falta frecuencia",IF(AND($G489&lt;&gt;"Otro empleador",SUMPRODUCT(($O489:$Z489&lt;&gt;0)*(((COLUMN($O489:$Z489)-14)&lt;INDEX(Trabajadores!$M$6:$M$105,MATCH($B489,LST_COD,0)))+((COLUMN($O489:$Z489)-14)&gt;INDEX(Trabajadores!$N$6:$N$105,MATCH($B489,LST_COD,0)))))&gt;0),"Aviso: hay meses fuera del periodo laboral","OK"))))))))))</f>
        <v/>
      </c>
    </row>
    <row r="490" customFormat="false" ht="15" hidden="false" customHeight="false" outlineLevel="0" collapsed="false">
      <c r="A490" s="23" t="n">
        <v>485</v>
      </c>
      <c r="B490" s="7"/>
      <c r="C490" s="35" t="str">
        <f aca="false">IF($B490="","",IFERROR(INDEX(Trabajadores!$D$6:$D$105,MATCH($B490,LST_COD,0)),"¿Código?"))</f>
        <v/>
      </c>
      <c r="D490" s="30"/>
      <c r="E490" s="9" t="str">
        <f aca="false">IF($D490="","",IFERROR(VLOOKUP($D490,CONC_TABLA,2,FALSE()),""))</f>
        <v/>
      </c>
      <c r="F490" s="9" t="str">
        <f aca="false">IF($D490="","",IFERROR(VLOOKUP($D490,CONC_TABLA,3,FALSE()),""))</f>
        <v/>
      </c>
      <c r="G490" s="30"/>
      <c r="H490" s="30"/>
      <c r="I490" s="30"/>
      <c r="J490" s="29"/>
      <c r="K490" s="28"/>
      <c r="L490" s="28"/>
      <c r="M490" s="9" t="str">
        <f aca="false">IF(OR($B490="",$E490=""),"",IF($E490="INA","INA",IF($G490="Otro empleador",IF($E490="RET","RETO",IF($E490="ORD","OTO","OTX")),IF($E490="RET","ERR",$E490))))</f>
        <v/>
      </c>
      <c r="N490" s="9" t="str">
        <f aca="false">IF($I490="","",IFERROR(VLOOKUP($I490,FREC_TABLA,2,FALSE()),""))</f>
        <v/>
      </c>
      <c r="O490" s="19" t="n">
        <f aca="false">IF(OR($M490="",$M490="ERR",$J490="",$K490="",$N490=""),0,IF($N490=0,IF(AND(OR(1=7,1=12),1&gt;=$K490,1&lt;=IF($L490="",12,$L490)),$J490,0),IF(AND(1&gt;=$K490,1&lt;=IF($L490="",12,$L490),MOD(1-$K490,$N490)=0),$J490,0)))</f>
        <v>0</v>
      </c>
      <c r="P490" s="19" t="n">
        <f aca="false">IF(OR($M490="",$M490="ERR",$J490="",$K490="",$N490=""),0,IF($N490=0,IF(AND(OR(2=7,2=12),2&gt;=$K490,2&lt;=IF($L490="",12,$L490)),$J490,0),IF(AND(2&gt;=$K490,2&lt;=IF($L490="",12,$L490),MOD(2-$K490,$N490)=0),$J490,0)))</f>
        <v>0</v>
      </c>
      <c r="Q490" s="19" t="n">
        <f aca="false">IF(OR($M490="",$M490="ERR",$J490="",$K490="",$N490=""),0,IF($N490=0,IF(AND(OR(3=7,3=12),3&gt;=$K490,3&lt;=IF($L490="",12,$L490)),$J490,0),IF(AND(3&gt;=$K490,3&lt;=IF($L490="",12,$L490),MOD(3-$K490,$N490)=0),$J490,0)))</f>
        <v>0</v>
      </c>
      <c r="R490" s="19" t="n">
        <f aca="false">IF(OR($M490="",$M490="ERR",$J490="",$K490="",$N490=""),0,IF($N490=0,IF(AND(OR(4=7,4=12),4&gt;=$K490,4&lt;=IF($L490="",12,$L490)),$J490,0),IF(AND(4&gt;=$K490,4&lt;=IF($L490="",12,$L490),MOD(4-$K490,$N490)=0),$J490,0)))</f>
        <v>0</v>
      </c>
      <c r="S490" s="19" t="n">
        <f aca="false">IF(OR($M490="",$M490="ERR",$J490="",$K490="",$N490=""),0,IF($N490=0,IF(AND(OR(5=7,5=12),5&gt;=$K490,5&lt;=IF($L490="",12,$L490)),$J490,0),IF(AND(5&gt;=$K490,5&lt;=IF($L490="",12,$L490),MOD(5-$K490,$N490)=0),$J490,0)))</f>
        <v>0</v>
      </c>
      <c r="T490" s="19" t="n">
        <f aca="false">IF(OR($M490="",$M490="ERR",$J490="",$K490="",$N490=""),0,IF($N490=0,IF(AND(OR(6=7,6=12),6&gt;=$K490,6&lt;=IF($L490="",12,$L490)),$J490,0),IF(AND(6&gt;=$K490,6&lt;=IF($L490="",12,$L490),MOD(6-$K490,$N490)=0),$J490,0)))</f>
        <v>0</v>
      </c>
      <c r="U490" s="19" t="n">
        <f aca="false">IF(OR($M490="",$M490="ERR",$J490="",$K490="",$N490=""),0,IF($N490=0,IF(AND(OR(7=7,7=12),7&gt;=$K490,7&lt;=IF($L490="",12,$L490)),$J490,0),IF(AND(7&gt;=$K490,7&lt;=IF($L490="",12,$L490),MOD(7-$K490,$N490)=0),$J490,0)))</f>
        <v>0</v>
      </c>
      <c r="V490" s="19" t="n">
        <f aca="false">IF(OR($M490="",$M490="ERR",$J490="",$K490="",$N490=""),0,IF($N490=0,IF(AND(OR(8=7,8=12),8&gt;=$K490,8&lt;=IF($L490="",12,$L490)),$J490,0),IF(AND(8&gt;=$K490,8&lt;=IF($L490="",12,$L490),MOD(8-$K490,$N490)=0),$J490,0)))</f>
        <v>0</v>
      </c>
      <c r="W490" s="19" t="n">
        <f aca="false">IF(OR($M490="",$M490="ERR",$J490="",$K490="",$N490=""),0,IF($N490=0,IF(AND(OR(9=7,9=12),9&gt;=$K490,9&lt;=IF($L490="",12,$L490)),$J490,0),IF(AND(9&gt;=$K490,9&lt;=IF($L490="",12,$L490),MOD(9-$K490,$N490)=0),$J490,0)))</f>
        <v>0</v>
      </c>
      <c r="X490" s="19" t="n">
        <f aca="false">IF(OR($M490="",$M490="ERR",$J490="",$K490="",$N490=""),0,IF($N490=0,IF(AND(OR(10=7,10=12),10&gt;=$K490,10&lt;=IF($L490="",12,$L490)),$J490,0),IF(AND(10&gt;=$K490,10&lt;=IF($L490="",12,$L490),MOD(10-$K490,$N490)=0),$J490,0)))</f>
        <v>0</v>
      </c>
      <c r="Y490" s="19" t="n">
        <f aca="false">IF(OR($M490="",$M490="ERR",$J490="",$K490="",$N490=""),0,IF($N490=0,IF(AND(OR(11=7,11=12),11&gt;=$K490,11&lt;=IF($L490="",12,$L490)),$J490,0),IF(AND(11&gt;=$K490,11&lt;=IF($L490="",12,$L490),MOD(11-$K490,$N490)=0),$J490,0)))</f>
        <v>0</v>
      </c>
      <c r="Z490" s="19" t="n">
        <f aca="false">IF(OR($M490="",$M490="ERR",$J490="",$K490="",$N490=""),0,IF($N490=0,IF(AND(OR(12=7,12=12),12&gt;=$K490,12&lt;=IF($L490="",12,$L490)),$J490,0),IF(AND(12&gt;=$K490,12&lt;=IF($L490="",12,$L490),MOD(12-$K490,$N490)=0),$J490,0)))</f>
        <v>0</v>
      </c>
      <c r="AA490" s="36" t="n">
        <f aca="false">SUM(O490:Z490)</f>
        <v>0</v>
      </c>
      <c r="AB490" s="15" t="str">
        <f aca="false">IF(AND($B490="",$D490="",$J490=""),"",IF($B490="","Falta código",IF(ISNA(MATCH($B490,LST_COD,0)),"Código no registrado en Trabajadores",IF($E490="","Concepto no está en el catálogo",IF($M490="ERR","Retención de otro empleador: Origen = Otro empleador",IF(OR($J490="",$K490=""),"Falta monto o mes",IF(OR($K490&lt;1,$K490&gt;12),"Mes inicio inválido",IF(AND($L490&lt;&gt;"",OR($L490&lt;$K490,$L490&gt;12)),"Mes fin inválido",IF($N490="","Falta frecuencia",IF(AND($G490&lt;&gt;"Otro empleador",SUMPRODUCT(($O490:$Z490&lt;&gt;0)*(((COLUMN($O490:$Z490)-14)&lt;INDEX(Trabajadores!$M$6:$M$105,MATCH($B490,LST_COD,0)))+((COLUMN($O490:$Z490)-14)&gt;INDEX(Trabajadores!$N$6:$N$105,MATCH($B490,LST_COD,0)))))&gt;0),"Aviso: hay meses fuera del periodo laboral","OK"))))))))))</f>
        <v/>
      </c>
    </row>
    <row r="491" customFormat="false" ht="15" hidden="false" customHeight="false" outlineLevel="0" collapsed="false">
      <c r="A491" s="23" t="n">
        <v>486</v>
      </c>
      <c r="B491" s="7"/>
      <c r="C491" s="35" t="str">
        <f aca="false">IF($B491="","",IFERROR(INDEX(Trabajadores!$D$6:$D$105,MATCH($B491,LST_COD,0)),"¿Código?"))</f>
        <v/>
      </c>
      <c r="D491" s="30"/>
      <c r="E491" s="9" t="str">
        <f aca="false">IF($D491="","",IFERROR(VLOOKUP($D491,CONC_TABLA,2,FALSE()),""))</f>
        <v/>
      </c>
      <c r="F491" s="9" t="str">
        <f aca="false">IF($D491="","",IFERROR(VLOOKUP($D491,CONC_TABLA,3,FALSE()),""))</f>
        <v/>
      </c>
      <c r="G491" s="30"/>
      <c r="H491" s="30"/>
      <c r="I491" s="30"/>
      <c r="J491" s="29"/>
      <c r="K491" s="28"/>
      <c r="L491" s="28"/>
      <c r="M491" s="9" t="str">
        <f aca="false">IF(OR($B491="",$E491=""),"",IF($E491="INA","INA",IF($G491="Otro empleador",IF($E491="RET","RETO",IF($E491="ORD","OTO","OTX")),IF($E491="RET","ERR",$E491))))</f>
        <v/>
      </c>
      <c r="N491" s="9" t="str">
        <f aca="false">IF($I491="","",IFERROR(VLOOKUP($I491,FREC_TABLA,2,FALSE()),""))</f>
        <v/>
      </c>
      <c r="O491" s="19" t="n">
        <f aca="false">IF(OR($M491="",$M491="ERR",$J491="",$K491="",$N491=""),0,IF($N491=0,IF(AND(OR(1=7,1=12),1&gt;=$K491,1&lt;=IF($L491="",12,$L491)),$J491,0),IF(AND(1&gt;=$K491,1&lt;=IF($L491="",12,$L491),MOD(1-$K491,$N491)=0),$J491,0)))</f>
        <v>0</v>
      </c>
      <c r="P491" s="19" t="n">
        <f aca="false">IF(OR($M491="",$M491="ERR",$J491="",$K491="",$N491=""),0,IF($N491=0,IF(AND(OR(2=7,2=12),2&gt;=$K491,2&lt;=IF($L491="",12,$L491)),$J491,0),IF(AND(2&gt;=$K491,2&lt;=IF($L491="",12,$L491),MOD(2-$K491,$N491)=0),$J491,0)))</f>
        <v>0</v>
      </c>
      <c r="Q491" s="19" t="n">
        <f aca="false">IF(OR($M491="",$M491="ERR",$J491="",$K491="",$N491=""),0,IF($N491=0,IF(AND(OR(3=7,3=12),3&gt;=$K491,3&lt;=IF($L491="",12,$L491)),$J491,0),IF(AND(3&gt;=$K491,3&lt;=IF($L491="",12,$L491),MOD(3-$K491,$N491)=0),$J491,0)))</f>
        <v>0</v>
      </c>
      <c r="R491" s="19" t="n">
        <f aca="false">IF(OR($M491="",$M491="ERR",$J491="",$K491="",$N491=""),0,IF($N491=0,IF(AND(OR(4=7,4=12),4&gt;=$K491,4&lt;=IF($L491="",12,$L491)),$J491,0),IF(AND(4&gt;=$K491,4&lt;=IF($L491="",12,$L491),MOD(4-$K491,$N491)=0),$J491,0)))</f>
        <v>0</v>
      </c>
      <c r="S491" s="19" t="n">
        <f aca="false">IF(OR($M491="",$M491="ERR",$J491="",$K491="",$N491=""),0,IF($N491=0,IF(AND(OR(5=7,5=12),5&gt;=$K491,5&lt;=IF($L491="",12,$L491)),$J491,0),IF(AND(5&gt;=$K491,5&lt;=IF($L491="",12,$L491),MOD(5-$K491,$N491)=0),$J491,0)))</f>
        <v>0</v>
      </c>
      <c r="T491" s="19" t="n">
        <f aca="false">IF(OR($M491="",$M491="ERR",$J491="",$K491="",$N491=""),0,IF($N491=0,IF(AND(OR(6=7,6=12),6&gt;=$K491,6&lt;=IF($L491="",12,$L491)),$J491,0),IF(AND(6&gt;=$K491,6&lt;=IF($L491="",12,$L491),MOD(6-$K491,$N491)=0),$J491,0)))</f>
        <v>0</v>
      </c>
      <c r="U491" s="19" t="n">
        <f aca="false">IF(OR($M491="",$M491="ERR",$J491="",$K491="",$N491=""),0,IF($N491=0,IF(AND(OR(7=7,7=12),7&gt;=$K491,7&lt;=IF($L491="",12,$L491)),$J491,0),IF(AND(7&gt;=$K491,7&lt;=IF($L491="",12,$L491),MOD(7-$K491,$N491)=0),$J491,0)))</f>
        <v>0</v>
      </c>
      <c r="V491" s="19" t="n">
        <f aca="false">IF(OR($M491="",$M491="ERR",$J491="",$K491="",$N491=""),0,IF($N491=0,IF(AND(OR(8=7,8=12),8&gt;=$K491,8&lt;=IF($L491="",12,$L491)),$J491,0),IF(AND(8&gt;=$K491,8&lt;=IF($L491="",12,$L491),MOD(8-$K491,$N491)=0),$J491,0)))</f>
        <v>0</v>
      </c>
      <c r="W491" s="19" t="n">
        <f aca="false">IF(OR($M491="",$M491="ERR",$J491="",$K491="",$N491=""),0,IF($N491=0,IF(AND(OR(9=7,9=12),9&gt;=$K491,9&lt;=IF($L491="",12,$L491)),$J491,0),IF(AND(9&gt;=$K491,9&lt;=IF($L491="",12,$L491),MOD(9-$K491,$N491)=0),$J491,0)))</f>
        <v>0</v>
      </c>
      <c r="X491" s="19" t="n">
        <f aca="false">IF(OR($M491="",$M491="ERR",$J491="",$K491="",$N491=""),0,IF($N491=0,IF(AND(OR(10=7,10=12),10&gt;=$K491,10&lt;=IF($L491="",12,$L491)),$J491,0),IF(AND(10&gt;=$K491,10&lt;=IF($L491="",12,$L491),MOD(10-$K491,$N491)=0),$J491,0)))</f>
        <v>0</v>
      </c>
      <c r="Y491" s="19" t="n">
        <f aca="false">IF(OR($M491="",$M491="ERR",$J491="",$K491="",$N491=""),0,IF($N491=0,IF(AND(OR(11=7,11=12),11&gt;=$K491,11&lt;=IF($L491="",12,$L491)),$J491,0),IF(AND(11&gt;=$K491,11&lt;=IF($L491="",12,$L491),MOD(11-$K491,$N491)=0),$J491,0)))</f>
        <v>0</v>
      </c>
      <c r="Z491" s="19" t="n">
        <f aca="false">IF(OR($M491="",$M491="ERR",$J491="",$K491="",$N491=""),0,IF($N491=0,IF(AND(OR(12=7,12=12),12&gt;=$K491,12&lt;=IF($L491="",12,$L491)),$J491,0),IF(AND(12&gt;=$K491,12&lt;=IF($L491="",12,$L491),MOD(12-$K491,$N491)=0),$J491,0)))</f>
        <v>0</v>
      </c>
      <c r="AA491" s="36" t="n">
        <f aca="false">SUM(O491:Z491)</f>
        <v>0</v>
      </c>
      <c r="AB491" s="15" t="str">
        <f aca="false">IF(AND($B491="",$D491="",$J491=""),"",IF($B491="","Falta código",IF(ISNA(MATCH($B491,LST_COD,0)),"Código no registrado en Trabajadores",IF($E491="","Concepto no está en el catálogo",IF($M491="ERR","Retención de otro empleador: Origen = Otro empleador",IF(OR($J491="",$K491=""),"Falta monto o mes",IF(OR($K491&lt;1,$K491&gt;12),"Mes inicio inválido",IF(AND($L491&lt;&gt;"",OR($L491&lt;$K491,$L491&gt;12)),"Mes fin inválido",IF($N491="","Falta frecuencia",IF(AND($G491&lt;&gt;"Otro empleador",SUMPRODUCT(($O491:$Z491&lt;&gt;0)*(((COLUMN($O491:$Z491)-14)&lt;INDEX(Trabajadores!$M$6:$M$105,MATCH($B491,LST_COD,0)))+((COLUMN($O491:$Z491)-14)&gt;INDEX(Trabajadores!$N$6:$N$105,MATCH($B491,LST_COD,0)))))&gt;0),"Aviso: hay meses fuera del periodo laboral","OK"))))))))))</f>
        <v/>
      </c>
    </row>
    <row r="492" customFormat="false" ht="15" hidden="false" customHeight="false" outlineLevel="0" collapsed="false">
      <c r="A492" s="23" t="n">
        <v>487</v>
      </c>
      <c r="B492" s="7"/>
      <c r="C492" s="35" t="str">
        <f aca="false">IF($B492="","",IFERROR(INDEX(Trabajadores!$D$6:$D$105,MATCH($B492,LST_COD,0)),"¿Código?"))</f>
        <v/>
      </c>
      <c r="D492" s="30"/>
      <c r="E492" s="9" t="str">
        <f aca="false">IF($D492="","",IFERROR(VLOOKUP($D492,CONC_TABLA,2,FALSE()),""))</f>
        <v/>
      </c>
      <c r="F492" s="9" t="str">
        <f aca="false">IF($D492="","",IFERROR(VLOOKUP($D492,CONC_TABLA,3,FALSE()),""))</f>
        <v/>
      </c>
      <c r="G492" s="30"/>
      <c r="H492" s="30"/>
      <c r="I492" s="30"/>
      <c r="J492" s="29"/>
      <c r="K492" s="28"/>
      <c r="L492" s="28"/>
      <c r="M492" s="9" t="str">
        <f aca="false">IF(OR($B492="",$E492=""),"",IF($E492="INA","INA",IF($G492="Otro empleador",IF($E492="RET","RETO",IF($E492="ORD","OTO","OTX")),IF($E492="RET","ERR",$E492))))</f>
        <v/>
      </c>
      <c r="N492" s="9" t="str">
        <f aca="false">IF($I492="","",IFERROR(VLOOKUP($I492,FREC_TABLA,2,FALSE()),""))</f>
        <v/>
      </c>
      <c r="O492" s="19" t="n">
        <f aca="false">IF(OR($M492="",$M492="ERR",$J492="",$K492="",$N492=""),0,IF($N492=0,IF(AND(OR(1=7,1=12),1&gt;=$K492,1&lt;=IF($L492="",12,$L492)),$J492,0),IF(AND(1&gt;=$K492,1&lt;=IF($L492="",12,$L492),MOD(1-$K492,$N492)=0),$J492,0)))</f>
        <v>0</v>
      </c>
      <c r="P492" s="19" t="n">
        <f aca="false">IF(OR($M492="",$M492="ERR",$J492="",$K492="",$N492=""),0,IF($N492=0,IF(AND(OR(2=7,2=12),2&gt;=$K492,2&lt;=IF($L492="",12,$L492)),$J492,0),IF(AND(2&gt;=$K492,2&lt;=IF($L492="",12,$L492),MOD(2-$K492,$N492)=0),$J492,0)))</f>
        <v>0</v>
      </c>
      <c r="Q492" s="19" t="n">
        <f aca="false">IF(OR($M492="",$M492="ERR",$J492="",$K492="",$N492=""),0,IF($N492=0,IF(AND(OR(3=7,3=12),3&gt;=$K492,3&lt;=IF($L492="",12,$L492)),$J492,0),IF(AND(3&gt;=$K492,3&lt;=IF($L492="",12,$L492),MOD(3-$K492,$N492)=0),$J492,0)))</f>
        <v>0</v>
      </c>
      <c r="R492" s="19" t="n">
        <f aca="false">IF(OR($M492="",$M492="ERR",$J492="",$K492="",$N492=""),0,IF($N492=0,IF(AND(OR(4=7,4=12),4&gt;=$K492,4&lt;=IF($L492="",12,$L492)),$J492,0),IF(AND(4&gt;=$K492,4&lt;=IF($L492="",12,$L492),MOD(4-$K492,$N492)=0),$J492,0)))</f>
        <v>0</v>
      </c>
      <c r="S492" s="19" t="n">
        <f aca="false">IF(OR($M492="",$M492="ERR",$J492="",$K492="",$N492=""),0,IF($N492=0,IF(AND(OR(5=7,5=12),5&gt;=$K492,5&lt;=IF($L492="",12,$L492)),$J492,0),IF(AND(5&gt;=$K492,5&lt;=IF($L492="",12,$L492),MOD(5-$K492,$N492)=0),$J492,0)))</f>
        <v>0</v>
      </c>
      <c r="T492" s="19" t="n">
        <f aca="false">IF(OR($M492="",$M492="ERR",$J492="",$K492="",$N492=""),0,IF($N492=0,IF(AND(OR(6=7,6=12),6&gt;=$K492,6&lt;=IF($L492="",12,$L492)),$J492,0),IF(AND(6&gt;=$K492,6&lt;=IF($L492="",12,$L492),MOD(6-$K492,$N492)=0),$J492,0)))</f>
        <v>0</v>
      </c>
      <c r="U492" s="19" t="n">
        <f aca="false">IF(OR($M492="",$M492="ERR",$J492="",$K492="",$N492=""),0,IF($N492=0,IF(AND(OR(7=7,7=12),7&gt;=$K492,7&lt;=IF($L492="",12,$L492)),$J492,0),IF(AND(7&gt;=$K492,7&lt;=IF($L492="",12,$L492),MOD(7-$K492,$N492)=0),$J492,0)))</f>
        <v>0</v>
      </c>
      <c r="V492" s="19" t="n">
        <f aca="false">IF(OR($M492="",$M492="ERR",$J492="",$K492="",$N492=""),0,IF($N492=0,IF(AND(OR(8=7,8=12),8&gt;=$K492,8&lt;=IF($L492="",12,$L492)),$J492,0),IF(AND(8&gt;=$K492,8&lt;=IF($L492="",12,$L492),MOD(8-$K492,$N492)=0),$J492,0)))</f>
        <v>0</v>
      </c>
      <c r="W492" s="19" t="n">
        <f aca="false">IF(OR($M492="",$M492="ERR",$J492="",$K492="",$N492=""),0,IF($N492=0,IF(AND(OR(9=7,9=12),9&gt;=$K492,9&lt;=IF($L492="",12,$L492)),$J492,0),IF(AND(9&gt;=$K492,9&lt;=IF($L492="",12,$L492),MOD(9-$K492,$N492)=0),$J492,0)))</f>
        <v>0</v>
      </c>
      <c r="X492" s="19" t="n">
        <f aca="false">IF(OR($M492="",$M492="ERR",$J492="",$K492="",$N492=""),0,IF($N492=0,IF(AND(OR(10=7,10=12),10&gt;=$K492,10&lt;=IF($L492="",12,$L492)),$J492,0),IF(AND(10&gt;=$K492,10&lt;=IF($L492="",12,$L492),MOD(10-$K492,$N492)=0),$J492,0)))</f>
        <v>0</v>
      </c>
      <c r="Y492" s="19" t="n">
        <f aca="false">IF(OR($M492="",$M492="ERR",$J492="",$K492="",$N492=""),0,IF($N492=0,IF(AND(OR(11=7,11=12),11&gt;=$K492,11&lt;=IF($L492="",12,$L492)),$J492,0),IF(AND(11&gt;=$K492,11&lt;=IF($L492="",12,$L492),MOD(11-$K492,$N492)=0),$J492,0)))</f>
        <v>0</v>
      </c>
      <c r="Z492" s="19" t="n">
        <f aca="false">IF(OR($M492="",$M492="ERR",$J492="",$K492="",$N492=""),0,IF($N492=0,IF(AND(OR(12=7,12=12),12&gt;=$K492,12&lt;=IF($L492="",12,$L492)),$J492,0),IF(AND(12&gt;=$K492,12&lt;=IF($L492="",12,$L492),MOD(12-$K492,$N492)=0),$J492,0)))</f>
        <v>0</v>
      </c>
      <c r="AA492" s="36" t="n">
        <f aca="false">SUM(O492:Z492)</f>
        <v>0</v>
      </c>
      <c r="AB492" s="15" t="str">
        <f aca="false">IF(AND($B492="",$D492="",$J492=""),"",IF($B492="","Falta código",IF(ISNA(MATCH($B492,LST_COD,0)),"Código no registrado en Trabajadores",IF($E492="","Concepto no está en el catálogo",IF($M492="ERR","Retención de otro empleador: Origen = Otro empleador",IF(OR($J492="",$K492=""),"Falta monto o mes",IF(OR($K492&lt;1,$K492&gt;12),"Mes inicio inválido",IF(AND($L492&lt;&gt;"",OR($L492&lt;$K492,$L492&gt;12)),"Mes fin inválido",IF($N492="","Falta frecuencia",IF(AND($G492&lt;&gt;"Otro empleador",SUMPRODUCT(($O492:$Z492&lt;&gt;0)*(((COLUMN($O492:$Z492)-14)&lt;INDEX(Trabajadores!$M$6:$M$105,MATCH($B492,LST_COD,0)))+((COLUMN($O492:$Z492)-14)&gt;INDEX(Trabajadores!$N$6:$N$105,MATCH($B492,LST_COD,0)))))&gt;0),"Aviso: hay meses fuera del periodo laboral","OK"))))))))))</f>
        <v/>
      </c>
    </row>
    <row r="493" customFormat="false" ht="15" hidden="false" customHeight="false" outlineLevel="0" collapsed="false">
      <c r="A493" s="23" t="n">
        <v>488</v>
      </c>
      <c r="B493" s="7"/>
      <c r="C493" s="35" t="str">
        <f aca="false">IF($B493="","",IFERROR(INDEX(Trabajadores!$D$6:$D$105,MATCH($B493,LST_COD,0)),"¿Código?"))</f>
        <v/>
      </c>
      <c r="D493" s="30"/>
      <c r="E493" s="9" t="str">
        <f aca="false">IF($D493="","",IFERROR(VLOOKUP($D493,CONC_TABLA,2,FALSE()),""))</f>
        <v/>
      </c>
      <c r="F493" s="9" t="str">
        <f aca="false">IF($D493="","",IFERROR(VLOOKUP($D493,CONC_TABLA,3,FALSE()),""))</f>
        <v/>
      </c>
      <c r="G493" s="30"/>
      <c r="H493" s="30"/>
      <c r="I493" s="30"/>
      <c r="J493" s="29"/>
      <c r="K493" s="28"/>
      <c r="L493" s="28"/>
      <c r="M493" s="9" t="str">
        <f aca="false">IF(OR($B493="",$E493=""),"",IF($E493="INA","INA",IF($G493="Otro empleador",IF($E493="RET","RETO",IF($E493="ORD","OTO","OTX")),IF($E493="RET","ERR",$E493))))</f>
        <v/>
      </c>
      <c r="N493" s="9" t="str">
        <f aca="false">IF($I493="","",IFERROR(VLOOKUP($I493,FREC_TABLA,2,FALSE()),""))</f>
        <v/>
      </c>
      <c r="O493" s="19" t="n">
        <f aca="false">IF(OR($M493="",$M493="ERR",$J493="",$K493="",$N493=""),0,IF($N493=0,IF(AND(OR(1=7,1=12),1&gt;=$K493,1&lt;=IF($L493="",12,$L493)),$J493,0),IF(AND(1&gt;=$K493,1&lt;=IF($L493="",12,$L493),MOD(1-$K493,$N493)=0),$J493,0)))</f>
        <v>0</v>
      </c>
      <c r="P493" s="19" t="n">
        <f aca="false">IF(OR($M493="",$M493="ERR",$J493="",$K493="",$N493=""),0,IF($N493=0,IF(AND(OR(2=7,2=12),2&gt;=$K493,2&lt;=IF($L493="",12,$L493)),$J493,0),IF(AND(2&gt;=$K493,2&lt;=IF($L493="",12,$L493),MOD(2-$K493,$N493)=0),$J493,0)))</f>
        <v>0</v>
      </c>
      <c r="Q493" s="19" t="n">
        <f aca="false">IF(OR($M493="",$M493="ERR",$J493="",$K493="",$N493=""),0,IF($N493=0,IF(AND(OR(3=7,3=12),3&gt;=$K493,3&lt;=IF($L493="",12,$L493)),$J493,0),IF(AND(3&gt;=$K493,3&lt;=IF($L493="",12,$L493),MOD(3-$K493,$N493)=0),$J493,0)))</f>
        <v>0</v>
      </c>
      <c r="R493" s="19" t="n">
        <f aca="false">IF(OR($M493="",$M493="ERR",$J493="",$K493="",$N493=""),0,IF($N493=0,IF(AND(OR(4=7,4=12),4&gt;=$K493,4&lt;=IF($L493="",12,$L493)),$J493,0),IF(AND(4&gt;=$K493,4&lt;=IF($L493="",12,$L493),MOD(4-$K493,$N493)=0),$J493,0)))</f>
        <v>0</v>
      </c>
      <c r="S493" s="19" t="n">
        <f aca="false">IF(OR($M493="",$M493="ERR",$J493="",$K493="",$N493=""),0,IF($N493=0,IF(AND(OR(5=7,5=12),5&gt;=$K493,5&lt;=IF($L493="",12,$L493)),$J493,0),IF(AND(5&gt;=$K493,5&lt;=IF($L493="",12,$L493),MOD(5-$K493,$N493)=0),$J493,0)))</f>
        <v>0</v>
      </c>
      <c r="T493" s="19" t="n">
        <f aca="false">IF(OR($M493="",$M493="ERR",$J493="",$K493="",$N493=""),0,IF($N493=0,IF(AND(OR(6=7,6=12),6&gt;=$K493,6&lt;=IF($L493="",12,$L493)),$J493,0),IF(AND(6&gt;=$K493,6&lt;=IF($L493="",12,$L493),MOD(6-$K493,$N493)=0),$J493,0)))</f>
        <v>0</v>
      </c>
      <c r="U493" s="19" t="n">
        <f aca="false">IF(OR($M493="",$M493="ERR",$J493="",$K493="",$N493=""),0,IF($N493=0,IF(AND(OR(7=7,7=12),7&gt;=$K493,7&lt;=IF($L493="",12,$L493)),$J493,0),IF(AND(7&gt;=$K493,7&lt;=IF($L493="",12,$L493),MOD(7-$K493,$N493)=0),$J493,0)))</f>
        <v>0</v>
      </c>
      <c r="V493" s="19" t="n">
        <f aca="false">IF(OR($M493="",$M493="ERR",$J493="",$K493="",$N493=""),0,IF($N493=0,IF(AND(OR(8=7,8=12),8&gt;=$K493,8&lt;=IF($L493="",12,$L493)),$J493,0),IF(AND(8&gt;=$K493,8&lt;=IF($L493="",12,$L493),MOD(8-$K493,$N493)=0),$J493,0)))</f>
        <v>0</v>
      </c>
      <c r="W493" s="19" t="n">
        <f aca="false">IF(OR($M493="",$M493="ERR",$J493="",$K493="",$N493=""),0,IF($N493=0,IF(AND(OR(9=7,9=12),9&gt;=$K493,9&lt;=IF($L493="",12,$L493)),$J493,0),IF(AND(9&gt;=$K493,9&lt;=IF($L493="",12,$L493),MOD(9-$K493,$N493)=0),$J493,0)))</f>
        <v>0</v>
      </c>
      <c r="X493" s="19" t="n">
        <f aca="false">IF(OR($M493="",$M493="ERR",$J493="",$K493="",$N493=""),0,IF($N493=0,IF(AND(OR(10=7,10=12),10&gt;=$K493,10&lt;=IF($L493="",12,$L493)),$J493,0),IF(AND(10&gt;=$K493,10&lt;=IF($L493="",12,$L493),MOD(10-$K493,$N493)=0),$J493,0)))</f>
        <v>0</v>
      </c>
      <c r="Y493" s="19" t="n">
        <f aca="false">IF(OR($M493="",$M493="ERR",$J493="",$K493="",$N493=""),0,IF($N493=0,IF(AND(OR(11=7,11=12),11&gt;=$K493,11&lt;=IF($L493="",12,$L493)),$J493,0),IF(AND(11&gt;=$K493,11&lt;=IF($L493="",12,$L493),MOD(11-$K493,$N493)=0),$J493,0)))</f>
        <v>0</v>
      </c>
      <c r="Z493" s="19" t="n">
        <f aca="false">IF(OR($M493="",$M493="ERR",$J493="",$K493="",$N493=""),0,IF($N493=0,IF(AND(OR(12=7,12=12),12&gt;=$K493,12&lt;=IF($L493="",12,$L493)),$J493,0),IF(AND(12&gt;=$K493,12&lt;=IF($L493="",12,$L493),MOD(12-$K493,$N493)=0),$J493,0)))</f>
        <v>0</v>
      </c>
      <c r="AA493" s="36" t="n">
        <f aca="false">SUM(O493:Z493)</f>
        <v>0</v>
      </c>
      <c r="AB493" s="15" t="str">
        <f aca="false">IF(AND($B493="",$D493="",$J493=""),"",IF($B493="","Falta código",IF(ISNA(MATCH($B493,LST_COD,0)),"Código no registrado en Trabajadores",IF($E493="","Concepto no está en el catálogo",IF($M493="ERR","Retención de otro empleador: Origen = Otro empleador",IF(OR($J493="",$K493=""),"Falta monto o mes",IF(OR($K493&lt;1,$K493&gt;12),"Mes inicio inválido",IF(AND($L493&lt;&gt;"",OR($L493&lt;$K493,$L493&gt;12)),"Mes fin inválido",IF($N493="","Falta frecuencia",IF(AND($G493&lt;&gt;"Otro empleador",SUMPRODUCT(($O493:$Z493&lt;&gt;0)*(((COLUMN($O493:$Z493)-14)&lt;INDEX(Trabajadores!$M$6:$M$105,MATCH($B493,LST_COD,0)))+((COLUMN($O493:$Z493)-14)&gt;INDEX(Trabajadores!$N$6:$N$105,MATCH($B493,LST_COD,0)))))&gt;0),"Aviso: hay meses fuera del periodo laboral","OK"))))))))))</f>
        <v/>
      </c>
    </row>
    <row r="494" customFormat="false" ht="15" hidden="false" customHeight="false" outlineLevel="0" collapsed="false">
      <c r="A494" s="23" t="n">
        <v>489</v>
      </c>
      <c r="B494" s="7"/>
      <c r="C494" s="35" t="str">
        <f aca="false">IF($B494="","",IFERROR(INDEX(Trabajadores!$D$6:$D$105,MATCH($B494,LST_COD,0)),"¿Código?"))</f>
        <v/>
      </c>
      <c r="D494" s="30"/>
      <c r="E494" s="9" t="str">
        <f aca="false">IF($D494="","",IFERROR(VLOOKUP($D494,CONC_TABLA,2,FALSE()),""))</f>
        <v/>
      </c>
      <c r="F494" s="9" t="str">
        <f aca="false">IF($D494="","",IFERROR(VLOOKUP($D494,CONC_TABLA,3,FALSE()),""))</f>
        <v/>
      </c>
      <c r="G494" s="30"/>
      <c r="H494" s="30"/>
      <c r="I494" s="30"/>
      <c r="J494" s="29"/>
      <c r="K494" s="28"/>
      <c r="L494" s="28"/>
      <c r="M494" s="9" t="str">
        <f aca="false">IF(OR($B494="",$E494=""),"",IF($E494="INA","INA",IF($G494="Otro empleador",IF($E494="RET","RETO",IF($E494="ORD","OTO","OTX")),IF($E494="RET","ERR",$E494))))</f>
        <v/>
      </c>
      <c r="N494" s="9" t="str">
        <f aca="false">IF($I494="","",IFERROR(VLOOKUP($I494,FREC_TABLA,2,FALSE()),""))</f>
        <v/>
      </c>
      <c r="O494" s="19" t="n">
        <f aca="false">IF(OR($M494="",$M494="ERR",$J494="",$K494="",$N494=""),0,IF($N494=0,IF(AND(OR(1=7,1=12),1&gt;=$K494,1&lt;=IF($L494="",12,$L494)),$J494,0),IF(AND(1&gt;=$K494,1&lt;=IF($L494="",12,$L494),MOD(1-$K494,$N494)=0),$J494,0)))</f>
        <v>0</v>
      </c>
      <c r="P494" s="19" t="n">
        <f aca="false">IF(OR($M494="",$M494="ERR",$J494="",$K494="",$N494=""),0,IF($N494=0,IF(AND(OR(2=7,2=12),2&gt;=$K494,2&lt;=IF($L494="",12,$L494)),$J494,0),IF(AND(2&gt;=$K494,2&lt;=IF($L494="",12,$L494),MOD(2-$K494,$N494)=0),$J494,0)))</f>
        <v>0</v>
      </c>
      <c r="Q494" s="19" t="n">
        <f aca="false">IF(OR($M494="",$M494="ERR",$J494="",$K494="",$N494=""),0,IF($N494=0,IF(AND(OR(3=7,3=12),3&gt;=$K494,3&lt;=IF($L494="",12,$L494)),$J494,0),IF(AND(3&gt;=$K494,3&lt;=IF($L494="",12,$L494),MOD(3-$K494,$N494)=0),$J494,0)))</f>
        <v>0</v>
      </c>
      <c r="R494" s="19" t="n">
        <f aca="false">IF(OR($M494="",$M494="ERR",$J494="",$K494="",$N494=""),0,IF($N494=0,IF(AND(OR(4=7,4=12),4&gt;=$K494,4&lt;=IF($L494="",12,$L494)),$J494,0),IF(AND(4&gt;=$K494,4&lt;=IF($L494="",12,$L494),MOD(4-$K494,$N494)=0),$J494,0)))</f>
        <v>0</v>
      </c>
      <c r="S494" s="19" t="n">
        <f aca="false">IF(OR($M494="",$M494="ERR",$J494="",$K494="",$N494=""),0,IF($N494=0,IF(AND(OR(5=7,5=12),5&gt;=$K494,5&lt;=IF($L494="",12,$L494)),$J494,0),IF(AND(5&gt;=$K494,5&lt;=IF($L494="",12,$L494),MOD(5-$K494,$N494)=0),$J494,0)))</f>
        <v>0</v>
      </c>
      <c r="T494" s="19" t="n">
        <f aca="false">IF(OR($M494="",$M494="ERR",$J494="",$K494="",$N494=""),0,IF($N494=0,IF(AND(OR(6=7,6=12),6&gt;=$K494,6&lt;=IF($L494="",12,$L494)),$J494,0),IF(AND(6&gt;=$K494,6&lt;=IF($L494="",12,$L494),MOD(6-$K494,$N494)=0),$J494,0)))</f>
        <v>0</v>
      </c>
      <c r="U494" s="19" t="n">
        <f aca="false">IF(OR($M494="",$M494="ERR",$J494="",$K494="",$N494=""),0,IF($N494=0,IF(AND(OR(7=7,7=12),7&gt;=$K494,7&lt;=IF($L494="",12,$L494)),$J494,0),IF(AND(7&gt;=$K494,7&lt;=IF($L494="",12,$L494),MOD(7-$K494,$N494)=0),$J494,0)))</f>
        <v>0</v>
      </c>
      <c r="V494" s="19" t="n">
        <f aca="false">IF(OR($M494="",$M494="ERR",$J494="",$K494="",$N494=""),0,IF($N494=0,IF(AND(OR(8=7,8=12),8&gt;=$K494,8&lt;=IF($L494="",12,$L494)),$J494,0),IF(AND(8&gt;=$K494,8&lt;=IF($L494="",12,$L494),MOD(8-$K494,$N494)=0),$J494,0)))</f>
        <v>0</v>
      </c>
      <c r="W494" s="19" t="n">
        <f aca="false">IF(OR($M494="",$M494="ERR",$J494="",$K494="",$N494=""),0,IF($N494=0,IF(AND(OR(9=7,9=12),9&gt;=$K494,9&lt;=IF($L494="",12,$L494)),$J494,0),IF(AND(9&gt;=$K494,9&lt;=IF($L494="",12,$L494),MOD(9-$K494,$N494)=0),$J494,0)))</f>
        <v>0</v>
      </c>
      <c r="X494" s="19" t="n">
        <f aca="false">IF(OR($M494="",$M494="ERR",$J494="",$K494="",$N494=""),0,IF($N494=0,IF(AND(OR(10=7,10=12),10&gt;=$K494,10&lt;=IF($L494="",12,$L494)),$J494,0),IF(AND(10&gt;=$K494,10&lt;=IF($L494="",12,$L494),MOD(10-$K494,$N494)=0),$J494,0)))</f>
        <v>0</v>
      </c>
      <c r="Y494" s="19" t="n">
        <f aca="false">IF(OR($M494="",$M494="ERR",$J494="",$K494="",$N494=""),0,IF($N494=0,IF(AND(OR(11=7,11=12),11&gt;=$K494,11&lt;=IF($L494="",12,$L494)),$J494,0),IF(AND(11&gt;=$K494,11&lt;=IF($L494="",12,$L494),MOD(11-$K494,$N494)=0),$J494,0)))</f>
        <v>0</v>
      </c>
      <c r="Z494" s="19" t="n">
        <f aca="false">IF(OR($M494="",$M494="ERR",$J494="",$K494="",$N494=""),0,IF($N494=0,IF(AND(OR(12=7,12=12),12&gt;=$K494,12&lt;=IF($L494="",12,$L494)),$J494,0),IF(AND(12&gt;=$K494,12&lt;=IF($L494="",12,$L494),MOD(12-$K494,$N494)=0),$J494,0)))</f>
        <v>0</v>
      </c>
      <c r="AA494" s="36" t="n">
        <f aca="false">SUM(O494:Z494)</f>
        <v>0</v>
      </c>
      <c r="AB494" s="15" t="str">
        <f aca="false">IF(AND($B494="",$D494="",$J494=""),"",IF($B494="","Falta código",IF(ISNA(MATCH($B494,LST_COD,0)),"Código no registrado en Trabajadores",IF($E494="","Concepto no está en el catálogo",IF($M494="ERR","Retención de otro empleador: Origen = Otro empleador",IF(OR($J494="",$K494=""),"Falta monto o mes",IF(OR($K494&lt;1,$K494&gt;12),"Mes inicio inválido",IF(AND($L494&lt;&gt;"",OR($L494&lt;$K494,$L494&gt;12)),"Mes fin inválido",IF($N494="","Falta frecuencia",IF(AND($G494&lt;&gt;"Otro empleador",SUMPRODUCT(($O494:$Z494&lt;&gt;0)*(((COLUMN($O494:$Z494)-14)&lt;INDEX(Trabajadores!$M$6:$M$105,MATCH($B494,LST_COD,0)))+((COLUMN($O494:$Z494)-14)&gt;INDEX(Trabajadores!$N$6:$N$105,MATCH($B494,LST_COD,0)))))&gt;0),"Aviso: hay meses fuera del periodo laboral","OK"))))))))))</f>
        <v/>
      </c>
    </row>
    <row r="495" customFormat="false" ht="15" hidden="false" customHeight="false" outlineLevel="0" collapsed="false">
      <c r="A495" s="23" t="n">
        <v>490</v>
      </c>
      <c r="B495" s="7"/>
      <c r="C495" s="35" t="str">
        <f aca="false">IF($B495="","",IFERROR(INDEX(Trabajadores!$D$6:$D$105,MATCH($B495,LST_COD,0)),"¿Código?"))</f>
        <v/>
      </c>
      <c r="D495" s="30"/>
      <c r="E495" s="9" t="str">
        <f aca="false">IF($D495="","",IFERROR(VLOOKUP($D495,CONC_TABLA,2,FALSE()),""))</f>
        <v/>
      </c>
      <c r="F495" s="9" t="str">
        <f aca="false">IF($D495="","",IFERROR(VLOOKUP($D495,CONC_TABLA,3,FALSE()),""))</f>
        <v/>
      </c>
      <c r="G495" s="30"/>
      <c r="H495" s="30"/>
      <c r="I495" s="30"/>
      <c r="J495" s="29"/>
      <c r="K495" s="28"/>
      <c r="L495" s="28"/>
      <c r="M495" s="9" t="str">
        <f aca="false">IF(OR($B495="",$E495=""),"",IF($E495="INA","INA",IF($G495="Otro empleador",IF($E495="RET","RETO",IF($E495="ORD","OTO","OTX")),IF($E495="RET","ERR",$E495))))</f>
        <v/>
      </c>
      <c r="N495" s="9" t="str">
        <f aca="false">IF($I495="","",IFERROR(VLOOKUP($I495,FREC_TABLA,2,FALSE()),""))</f>
        <v/>
      </c>
      <c r="O495" s="19" t="n">
        <f aca="false">IF(OR($M495="",$M495="ERR",$J495="",$K495="",$N495=""),0,IF($N495=0,IF(AND(OR(1=7,1=12),1&gt;=$K495,1&lt;=IF($L495="",12,$L495)),$J495,0),IF(AND(1&gt;=$K495,1&lt;=IF($L495="",12,$L495),MOD(1-$K495,$N495)=0),$J495,0)))</f>
        <v>0</v>
      </c>
      <c r="P495" s="19" t="n">
        <f aca="false">IF(OR($M495="",$M495="ERR",$J495="",$K495="",$N495=""),0,IF($N495=0,IF(AND(OR(2=7,2=12),2&gt;=$K495,2&lt;=IF($L495="",12,$L495)),$J495,0),IF(AND(2&gt;=$K495,2&lt;=IF($L495="",12,$L495),MOD(2-$K495,$N495)=0),$J495,0)))</f>
        <v>0</v>
      </c>
      <c r="Q495" s="19" t="n">
        <f aca="false">IF(OR($M495="",$M495="ERR",$J495="",$K495="",$N495=""),0,IF($N495=0,IF(AND(OR(3=7,3=12),3&gt;=$K495,3&lt;=IF($L495="",12,$L495)),$J495,0),IF(AND(3&gt;=$K495,3&lt;=IF($L495="",12,$L495),MOD(3-$K495,$N495)=0),$J495,0)))</f>
        <v>0</v>
      </c>
      <c r="R495" s="19" t="n">
        <f aca="false">IF(OR($M495="",$M495="ERR",$J495="",$K495="",$N495=""),0,IF($N495=0,IF(AND(OR(4=7,4=12),4&gt;=$K495,4&lt;=IF($L495="",12,$L495)),$J495,0),IF(AND(4&gt;=$K495,4&lt;=IF($L495="",12,$L495),MOD(4-$K495,$N495)=0),$J495,0)))</f>
        <v>0</v>
      </c>
      <c r="S495" s="19" t="n">
        <f aca="false">IF(OR($M495="",$M495="ERR",$J495="",$K495="",$N495=""),0,IF($N495=0,IF(AND(OR(5=7,5=12),5&gt;=$K495,5&lt;=IF($L495="",12,$L495)),$J495,0),IF(AND(5&gt;=$K495,5&lt;=IF($L495="",12,$L495),MOD(5-$K495,$N495)=0),$J495,0)))</f>
        <v>0</v>
      </c>
      <c r="T495" s="19" t="n">
        <f aca="false">IF(OR($M495="",$M495="ERR",$J495="",$K495="",$N495=""),0,IF($N495=0,IF(AND(OR(6=7,6=12),6&gt;=$K495,6&lt;=IF($L495="",12,$L495)),$J495,0),IF(AND(6&gt;=$K495,6&lt;=IF($L495="",12,$L495),MOD(6-$K495,$N495)=0),$J495,0)))</f>
        <v>0</v>
      </c>
      <c r="U495" s="19" t="n">
        <f aca="false">IF(OR($M495="",$M495="ERR",$J495="",$K495="",$N495=""),0,IF($N495=0,IF(AND(OR(7=7,7=12),7&gt;=$K495,7&lt;=IF($L495="",12,$L495)),$J495,0),IF(AND(7&gt;=$K495,7&lt;=IF($L495="",12,$L495),MOD(7-$K495,$N495)=0),$J495,0)))</f>
        <v>0</v>
      </c>
      <c r="V495" s="19" t="n">
        <f aca="false">IF(OR($M495="",$M495="ERR",$J495="",$K495="",$N495=""),0,IF($N495=0,IF(AND(OR(8=7,8=12),8&gt;=$K495,8&lt;=IF($L495="",12,$L495)),$J495,0),IF(AND(8&gt;=$K495,8&lt;=IF($L495="",12,$L495),MOD(8-$K495,$N495)=0),$J495,0)))</f>
        <v>0</v>
      </c>
      <c r="W495" s="19" t="n">
        <f aca="false">IF(OR($M495="",$M495="ERR",$J495="",$K495="",$N495=""),0,IF($N495=0,IF(AND(OR(9=7,9=12),9&gt;=$K495,9&lt;=IF($L495="",12,$L495)),$J495,0),IF(AND(9&gt;=$K495,9&lt;=IF($L495="",12,$L495),MOD(9-$K495,$N495)=0),$J495,0)))</f>
        <v>0</v>
      </c>
      <c r="X495" s="19" t="n">
        <f aca="false">IF(OR($M495="",$M495="ERR",$J495="",$K495="",$N495=""),0,IF($N495=0,IF(AND(OR(10=7,10=12),10&gt;=$K495,10&lt;=IF($L495="",12,$L495)),$J495,0),IF(AND(10&gt;=$K495,10&lt;=IF($L495="",12,$L495),MOD(10-$K495,$N495)=0),$J495,0)))</f>
        <v>0</v>
      </c>
      <c r="Y495" s="19" t="n">
        <f aca="false">IF(OR($M495="",$M495="ERR",$J495="",$K495="",$N495=""),0,IF($N495=0,IF(AND(OR(11=7,11=12),11&gt;=$K495,11&lt;=IF($L495="",12,$L495)),$J495,0),IF(AND(11&gt;=$K495,11&lt;=IF($L495="",12,$L495),MOD(11-$K495,$N495)=0),$J495,0)))</f>
        <v>0</v>
      </c>
      <c r="Z495" s="19" t="n">
        <f aca="false">IF(OR($M495="",$M495="ERR",$J495="",$K495="",$N495=""),0,IF($N495=0,IF(AND(OR(12=7,12=12),12&gt;=$K495,12&lt;=IF($L495="",12,$L495)),$J495,0),IF(AND(12&gt;=$K495,12&lt;=IF($L495="",12,$L495),MOD(12-$K495,$N495)=0),$J495,0)))</f>
        <v>0</v>
      </c>
      <c r="AA495" s="36" t="n">
        <f aca="false">SUM(O495:Z495)</f>
        <v>0</v>
      </c>
      <c r="AB495" s="15" t="str">
        <f aca="false">IF(AND($B495="",$D495="",$J495=""),"",IF($B495="","Falta código",IF(ISNA(MATCH($B495,LST_COD,0)),"Código no registrado en Trabajadores",IF($E495="","Concepto no está en el catálogo",IF($M495="ERR","Retención de otro empleador: Origen = Otro empleador",IF(OR($J495="",$K495=""),"Falta monto o mes",IF(OR($K495&lt;1,$K495&gt;12),"Mes inicio inválido",IF(AND($L495&lt;&gt;"",OR($L495&lt;$K495,$L495&gt;12)),"Mes fin inválido",IF($N495="","Falta frecuencia",IF(AND($G495&lt;&gt;"Otro empleador",SUMPRODUCT(($O495:$Z495&lt;&gt;0)*(((COLUMN($O495:$Z495)-14)&lt;INDEX(Trabajadores!$M$6:$M$105,MATCH($B495,LST_COD,0)))+((COLUMN($O495:$Z495)-14)&gt;INDEX(Trabajadores!$N$6:$N$105,MATCH($B495,LST_COD,0)))))&gt;0),"Aviso: hay meses fuera del periodo laboral","OK"))))))))))</f>
        <v/>
      </c>
    </row>
    <row r="496" customFormat="false" ht="15" hidden="false" customHeight="false" outlineLevel="0" collapsed="false">
      <c r="A496" s="23" t="n">
        <v>491</v>
      </c>
      <c r="B496" s="7"/>
      <c r="C496" s="35" t="str">
        <f aca="false">IF($B496="","",IFERROR(INDEX(Trabajadores!$D$6:$D$105,MATCH($B496,LST_COD,0)),"¿Código?"))</f>
        <v/>
      </c>
      <c r="D496" s="30"/>
      <c r="E496" s="9" t="str">
        <f aca="false">IF($D496="","",IFERROR(VLOOKUP($D496,CONC_TABLA,2,FALSE()),""))</f>
        <v/>
      </c>
      <c r="F496" s="9" t="str">
        <f aca="false">IF($D496="","",IFERROR(VLOOKUP($D496,CONC_TABLA,3,FALSE()),""))</f>
        <v/>
      </c>
      <c r="G496" s="30"/>
      <c r="H496" s="30"/>
      <c r="I496" s="30"/>
      <c r="J496" s="29"/>
      <c r="K496" s="28"/>
      <c r="L496" s="28"/>
      <c r="M496" s="9" t="str">
        <f aca="false">IF(OR($B496="",$E496=""),"",IF($E496="INA","INA",IF($G496="Otro empleador",IF($E496="RET","RETO",IF($E496="ORD","OTO","OTX")),IF($E496="RET","ERR",$E496))))</f>
        <v/>
      </c>
      <c r="N496" s="9" t="str">
        <f aca="false">IF($I496="","",IFERROR(VLOOKUP($I496,FREC_TABLA,2,FALSE()),""))</f>
        <v/>
      </c>
      <c r="O496" s="19" t="n">
        <f aca="false">IF(OR($M496="",$M496="ERR",$J496="",$K496="",$N496=""),0,IF($N496=0,IF(AND(OR(1=7,1=12),1&gt;=$K496,1&lt;=IF($L496="",12,$L496)),$J496,0),IF(AND(1&gt;=$K496,1&lt;=IF($L496="",12,$L496),MOD(1-$K496,$N496)=0),$J496,0)))</f>
        <v>0</v>
      </c>
      <c r="P496" s="19" t="n">
        <f aca="false">IF(OR($M496="",$M496="ERR",$J496="",$K496="",$N496=""),0,IF($N496=0,IF(AND(OR(2=7,2=12),2&gt;=$K496,2&lt;=IF($L496="",12,$L496)),$J496,0),IF(AND(2&gt;=$K496,2&lt;=IF($L496="",12,$L496),MOD(2-$K496,$N496)=0),$J496,0)))</f>
        <v>0</v>
      </c>
      <c r="Q496" s="19" t="n">
        <f aca="false">IF(OR($M496="",$M496="ERR",$J496="",$K496="",$N496=""),0,IF($N496=0,IF(AND(OR(3=7,3=12),3&gt;=$K496,3&lt;=IF($L496="",12,$L496)),$J496,0),IF(AND(3&gt;=$K496,3&lt;=IF($L496="",12,$L496),MOD(3-$K496,$N496)=0),$J496,0)))</f>
        <v>0</v>
      </c>
      <c r="R496" s="19" t="n">
        <f aca="false">IF(OR($M496="",$M496="ERR",$J496="",$K496="",$N496=""),0,IF($N496=0,IF(AND(OR(4=7,4=12),4&gt;=$K496,4&lt;=IF($L496="",12,$L496)),$J496,0),IF(AND(4&gt;=$K496,4&lt;=IF($L496="",12,$L496),MOD(4-$K496,$N496)=0),$J496,0)))</f>
        <v>0</v>
      </c>
      <c r="S496" s="19" t="n">
        <f aca="false">IF(OR($M496="",$M496="ERR",$J496="",$K496="",$N496=""),0,IF($N496=0,IF(AND(OR(5=7,5=12),5&gt;=$K496,5&lt;=IF($L496="",12,$L496)),$J496,0),IF(AND(5&gt;=$K496,5&lt;=IF($L496="",12,$L496),MOD(5-$K496,$N496)=0),$J496,0)))</f>
        <v>0</v>
      </c>
      <c r="T496" s="19" t="n">
        <f aca="false">IF(OR($M496="",$M496="ERR",$J496="",$K496="",$N496=""),0,IF($N496=0,IF(AND(OR(6=7,6=12),6&gt;=$K496,6&lt;=IF($L496="",12,$L496)),$J496,0),IF(AND(6&gt;=$K496,6&lt;=IF($L496="",12,$L496),MOD(6-$K496,$N496)=0),$J496,0)))</f>
        <v>0</v>
      </c>
      <c r="U496" s="19" t="n">
        <f aca="false">IF(OR($M496="",$M496="ERR",$J496="",$K496="",$N496=""),0,IF($N496=0,IF(AND(OR(7=7,7=12),7&gt;=$K496,7&lt;=IF($L496="",12,$L496)),$J496,0),IF(AND(7&gt;=$K496,7&lt;=IF($L496="",12,$L496),MOD(7-$K496,$N496)=0),$J496,0)))</f>
        <v>0</v>
      </c>
      <c r="V496" s="19" t="n">
        <f aca="false">IF(OR($M496="",$M496="ERR",$J496="",$K496="",$N496=""),0,IF($N496=0,IF(AND(OR(8=7,8=12),8&gt;=$K496,8&lt;=IF($L496="",12,$L496)),$J496,0),IF(AND(8&gt;=$K496,8&lt;=IF($L496="",12,$L496),MOD(8-$K496,$N496)=0),$J496,0)))</f>
        <v>0</v>
      </c>
      <c r="W496" s="19" t="n">
        <f aca="false">IF(OR($M496="",$M496="ERR",$J496="",$K496="",$N496=""),0,IF($N496=0,IF(AND(OR(9=7,9=12),9&gt;=$K496,9&lt;=IF($L496="",12,$L496)),$J496,0),IF(AND(9&gt;=$K496,9&lt;=IF($L496="",12,$L496),MOD(9-$K496,$N496)=0),$J496,0)))</f>
        <v>0</v>
      </c>
      <c r="X496" s="19" t="n">
        <f aca="false">IF(OR($M496="",$M496="ERR",$J496="",$K496="",$N496=""),0,IF($N496=0,IF(AND(OR(10=7,10=12),10&gt;=$K496,10&lt;=IF($L496="",12,$L496)),$J496,0),IF(AND(10&gt;=$K496,10&lt;=IF($L496="",12,$L496),MOD(10-$K496,$N496)=0),$J496,0)))</f>
        <v>0</v>
      </c>
      <c r="Y496" s="19" t="n">
        <f aca="false">IF(OR($M496="",$M496="ERR",$J496="",$K496="",$N496=""),0,IF($N496=0,IF(AND(OR(11=7,11=12),11&gt;=$K496,11&lt;=IF($L496="",12,$L496)),$J496,0),IF(AND(11&gt;=$K496,11&lt;=IF($L496="",12,$L496),MOD(11-$K496,$N496)=0),$J496,0)))</f>
        <v>0</v>
      </c>
      <c r="Z496" s="19" t="n">
        <f aca="false">IF(OR($M496="",$M496="ERR",$J496="",$K496="",$N496=""),0,IF($N496=0,IF(AND(OR(12=7,12=12),12&gt;=$K496,12&lt;=IF($L496="",12,$L496)),$J496,0),IF(AND(12&gt;=$K496,12&lt;=IF($L496="",12,$L496),MOD(12-$K496,$N496)=0),$J496,0)))</f>
        <v>0</v>
      </c>
      <c r="AA496" s="36" t="n">
        <f aca="false">SUM(O496:Z496)</f>
        <v>0</v>
      </c>
      <c r="AB496" s="15" t="str">
        <f aca="false">IF(AND($B496="",$D496="",$J496=""),"",IF($B496="","Falta código",IF(ISNA(MATCH($B496,LST_COD,0)),"Código no registrado en Trabajadores",IF($E496="","Concepto no está en el catálogo",IF($M496="ERR","Retención de otro empleador: Origen = Otro empleador",IF(OR($J496="",$K496=""),"Falta monto o mes",IF(OR($K496&lt;1,$K496&gt;12),"Mes inicio inválido",IF(AND($L496&lt;&gt;"",OR($L496&lt;$K496,$L496&gt;12)),"Mes fin inválido",IF($N496="","Falta frecuencia",IF(AND($G496&lt;&gt;"Otro empleador",SUMPRODUCT(($O496:$Z496&lt;&gt;0)*(((COLUMN($O496:$Z496)-14)&lt;INDEX(Trabajadores!$M$6:$M$105,MATCH($B496,LST_COD,0)))+((COLUMN($O496:$Z496)-14)&gt;INDEX(Trabajadores!$N$6:$N$105,MATCH($B496,LST_COD,0)))))&gt;0),"Aviso: hay meses fuera del periodo laboral","OK"))))))))))</f>
        <v/>
      </c>
    </row>
    <row r="497" customFormat="false" ht="15" hidden="false" customHeight="false" outlineLevel="0" collapsed="false">
      <c r="A497" s="23" t="n">
        <v>492</v>
      </c>
      <c r="B497" s="7"/>
      <c r="C497" s="35" t="str">
        <f aca="false">IF($B497="","",IFERROR(INDEX(Trabajadores!$D$6:$D$105,MATCH($B497,LST_COD,0)),"¿Código?"))</f>
        <v/>
      </c>
      <c r="D497" s="30"/>
      <c r="E497" s="9" t="str">
        <f aca="false">IF($D497="","",IFERROR(VLOOKUP($D497,CONC_TABLA,2,FALSE()),""))</f>
        <v/>
      </c>
      <c r="F497" s="9" t="str">
        <f aca="false">IF($D497="","",IFERROR(VLOOKUP($D497,CONC_TABLA,3,FALSE()),""))</f>
        <v/>
      </c>
      <c r="G497" s="30"/>
      <c r="H497" s="30"/>
      <c r="I497" s="30"/>
      <c r="J497" s="29"/>
      <c r="K497" s="28"/>
      <c r="L497" s="28"/>
      <c r="M497" s="9" t="str">
        <f aca="false">IF(OR($B497="",$E497=""),"",IF($E497="INA","INA",IF($G497="Otro empleador",IF($E497="RET","RETO",IF($E497="ORD","OTO","OTX")),IF($E497="RET","ERR",$E497))))</f>
        <v/>
      </c>
      <c r="N497" s="9" t="str">
        <f aca="false">IF($I497="","",IFERROR(VLOOKUP($I497,FREC_TABLA,2,FALSE()),""))</f>
        <v/>
      </c>
      <c r="O497" s="19" t="n">
        <f aca="false">IF(OR($M497="",$M497="ERR",$J497="",$K497="",$N497=""),0,IF($N497=0,IF(AND(OR(1=7,1=12),1&gt;=$K497,1&lt;=IF($L497="",12,$L497)),$J497,0),IF(AND(1&gt;=$K497,1&lt;=IF($L497="",12,$L497),MOD(1-$K497,$N497)=0),$J497,0)))</f>
        <v>0</v>
      </c>
      <c r="P497" s="19" t="n">
        <f aca="false">IF(OR($M497="",$M497="ERR",$J497="",$K497="",$N497=""),0,IF($N497=0,IF(AND(OR(2=7,2=12),2&gt;=$K497,2&lt;=IF($L497="",12,$L497)),$J497,0),IF(AND(2&gt;=$K497,2&lt;=IF($L497="",12,$L497),MOD(2-$K497,$N497)=0),$J497,0)))</f>
        <v>0</v>
      </c>
      <c r="Q497" s="19" t="n">
        <f aca="false">IF(OR($M497="",$M497="ERR",$J497="",$K497="",$N497=""),0,IF($N497=0,IF(AND(OR(3=7,3=12),3&gt;=$K497,3&lt;=IF($L497="",12,$L497)),$J497,0),IF(AND(3&gt;=$K497,3&lt;=IF($L497="",12,$L497),MOD(3-$K497,$N497)=0),$J497,0)))</f>
        <v>0</v>
      </c>
      <c r="R497" s="19" t="n">
        <f aca="false">IF(OR($M497="",$M497="ERR",$J497="",$K497="",$N497=""),0,IF($N497=0,IF(AND(OR(4=7,4=12),4&gt;=$K497,4&lt;=IF($L497="",12,$L497)),$J497,0),IF(AND(4&gt;=$K497,4&lt;=IF($L497="",12,$L497),MOD(4-$K497,$N497)=0),$J497,0)))</f>
        <v>0</v>
      </c>
      <c r="S497" s="19" t="n">
        <f aca="false">IF(OR($M497="",$M497="ERR",$J497="",$K497="",$N497=""),0,IF($N497=0,IF(AND(OR(5=7,5=12),5&gt;=$K497,5&lt;=IF($L497="",12,$L497)),$J497,0),IF(AND(5&gt;=$K497,5&lt;=IF($L497="",12,$L497),MOD(5-$K497,$N497)=0),$J497,0)))</f>
        <v>0</v>
      </c>
      <c r="T497" s="19" t="n">
        <f aca="false">IF(OR($M497="",$M497="ERR",$J497="",$K497="",$N497=""),0,IF($N497=0,IF(AND(OR(6=7,6=12),6&gt;=$K497,6&lt;=IF($L497="",12,$L497)),$J497,0),IF(AND(6&gt;=$K497,6&lt;=IF($L497="",12,$L497),MOD(6-$K497,$N497)=0),$J497,0)))</f>
        <v>0</v>
      </c>
      <c r="U497" s="19" t="n">
        <f aca="false">IF(OR($M497="",$M497="ERR",$J497="",$K497="",$N497=""),0,IF($N497=0,IF(AND(OR(7=7,7=12),7&gt;=$K497,7&lt;=IF($L497="",12,$L497)),$J497,0),IF(AND(7&gt;=$K497,7&lt;=IF($L497="",12,$L497),MOD(7-$K497,$N497)=0),$J497,0)))</f>
        <v>0</v>
      </c>
      <c r="V497" s="19" t="n">
        <f aca="false">IF(OR($M497="",$M497="ERR",$J497="",$K497="",$N497=""),0,IF($N497=0,IF(AND(OR(8=7,8=12),8&gt;=$K497,8&lt;=IF($L497="",12,$L497)),$J497,0),IF(AND(8&gt;=$K497,8&lt;=IF($L497="",12,$L497),MOD(8-$K497,$N497)=0),$J497,0)))</f>
        <v>0</v>
      </c>
      <c r="W497" s="19" t="n">
        <f aca="false">IF(OR($M497="",$M497="ERR",$J497="",$K497="",$N497=""),0,IF($N497=0,IF(AND(OR(9=7,9=12),9&gt;=$K497,9&lt;=IF($L497="",12,$L497)),$J497,0),IF(AND(9&gt;=$K497,9&lt;=IF($L497="",12,$L497),MOD(9-$K497,$N497)=0),$J497,0)))</f>
        <v>0</v>
      </c>
      <c r="X497" s="19" t="n">
        <f aca="false">IF(OR($M497="",$M497="ERR",$J497="",$K497="",$N497=""),0,IF($N497=0,IF(AND(OR(10=7,10=12),10&gt;=$K497,10&lt;=IF($L497="",12,$L497)),$J497,0),IF(AND(10&gt;=$K497,10&lt;=IF($L497="",12,$L497),MOD(10-$K497,$N497)=0),$J497,0)))</f>
        <v>0</v>
      </c>
      <c r="Y497" s="19" t="n">
        <f aca="false">IF(OR($M497="",$M497="ERR",$J497="",$K497="",$N497=""),0,IF($N497=0,IF(AND(OR(11=7,11=12),11&gt;=$K497,11&lt;=IF($L497="",12,$L497)),$J497,0),IF(AND(11&gt;=$K497,11&lt;=IF($L497="",12,$L497),MOD(11-$K497,$N497)=0),$J497,0)))</f>
        <v>0</v>
      </c>
      <c r="Z497" s="19" t="n">
        <f aca="false">IF(OR($M497="",$M497="ERR",$J497="",$K497="",$N497=""),0,IF($N497=0,IF(AND(OR(12=7,12=12),12&gt;=$K497,12&lt;=IF($L497="",12,$L497)),$J497,0),IF(AND(12&gt;=$K497,12&lt;=IF($L497="",12,$L497),MOD(12-$K497,$N497)=0),$J497,0)))</f>
        <v>0</v>
      </c>
      <c r="AA497" s="36" t="n">
        <f aca="false">SUM(O497:Z497)</f>
        <v>0</v>
      </c>
      <c r="AB497" s="15" t="str">
        <f aca="false">IF(AND($B497="",$D497="",$J497=""),"",IF($B497="","Falta código",IF(ISNA(MATCH($B497,LST_COD,0)),"Código no registrado en Trabajadores",IF($E497="","Concepto no está en el catálogo",IF($M497="ERR","Retención de otro empleador: Origen = Otro empleador",IF(OR($J497="",$K497=""),"Falta monto o mes",IF(OR($K497&lt;1,$K497&gt;12),"Mes inicio inválido",IF(AND($L497&lt;&gt;"",OR($L497&lt;$K497,$L497&gt;12)),"Mes fin inválido",IF($N497="","Falta frecuencia",IF(AND($G497&lt;&gt;"Otro empleador",SUMPRODUCT(($O497:$Z497&lt;&gt;0)*(((COLUMN($O497:$Z497)-14)&lt;INDEX(Trabajadores!$M$6:$M$105,MATCH($B497,LST_COD,0)))+((COLUMN($O497:$Z497)-14)&gt;INDEX(Trabajadores!$N$6:$N$105,MATCH($B497,LST_COD,0)))))&gt;0),"Aviso: hay meses fuera del periodo laboral","OK"))))))))))</f>
        <v/>
      </c>
    </row>
    <row r="498" customFormat="false" ht="15" hidden="false" customHeight="false" outlineLevel="0" collapsed="false">
      <c r="A498" s="23" t="n">
        <v>493</v>
      </c>
      <c r="B498" s="7"/>
      <c r="C498" s="35" t="str">
        <f aca="false">IF($B498="","",IFERROR(INDEX(Trabajadores!$D$6:$D$105,MATCH($B498,LST_COD,0)),"¿Código?"))</f>
        <v/>
      </c>
      <c r="D498" s="30"/>
      <c r="E498" s="9" t="str">
        <f aca="false">IF($D498="","",IFERROR(VLOOKUP($D498,CONC_TABLA,2,FALSE()),""))</f>
        <v/>
      </c>
      <c r="F498" s="9" t="str">
        <f aca="false">IF($D498="","",IFERROR(VLOOKUP($D498,CONC_TABLA,3,FALSE()),""))</f>
        <v/>
      </c>
      <c r="G498" s="30"/>
      <c r="H498" s="30"/>
      <c r="I498" s="30"/>
      <c r="J498" s="29"/>
      <c r="K498" s="28"/>
      <c r="L498" s="28"/>
      <c r="M498" s="9" t="str">
        <f aca="false">IF(OR($B498="",$E498=""),"",IF($E498="INA","INA",IF($G498="Otro empleador",IF($E498="RET","RETO",IF($E498="ORD","OTO","OTX")),IF($E498="RET","ERR",$E498))))</f>
        <v/>
      </c>
      <c r="N498" s="9" t="str">
        <f aca="false">IF($I498="","",IFERROR(VLOOKUP($I498,FREC_TABLA,2,FALSE()),""))</f>
        <v/>
      </c>
      <c r="O498" s="19" t="n">
        <f aca="false">IF(OR($M498="",$M498="ERR",$J498="",$K498="",$N498=""),0,IF($N498=0,IF(AND(OR(1=7,1=12),1&gt;=$K498,1&lt;=IF($L498="",12,$L498)),$J498,0),IF(AND(1&gt;=$K498,1&lt;=IF($L498="",12,$L498),MOD(1-$K498,$N498)=0),$J498,0)))</f>
        <v>0</v>
      </c>
      <c r="P498" s="19" t="n">
        <f aca="false">IF(OR($M498="",$M498="ERR",$J498="",$K498="",$N498=""),0,IF($N498=0,IF(AND(OR(2=7,2=12),2&gt;=$K498,2&lt;=IF($L498="",12,$L498)),$J498,0),IF(AND(2&gt;=$K498,2&lt;=IF($L498="",12,$L498),MOD(2-$K498,$N498)=0),$J498,0)))</f>
        <v>0</v>
      </c>
      <c r="Q498" s="19" t="n">
        <f aca="false">IF(OR($M498="",$M498="ERR",$J498="",$K498="",$N498=""),0,IF($N498=0,IF(AND(OR(3=7,3=12),3&gt;=$K498,3&lt;=IF($L498="",12,$L498)),$J498,0),IF(AND(3&gt;=$K498,3&lt;=IF($L498="",12,$L498),MOD(3-$K498,$N498)=0),$J498,0)))</f>
        <v>0</v>
      </c>
      <c r="R498" s="19" t="n">
        <f aca="false">IF(OR($M498="",$M498="ERR",$J498="",$K498="",$N498=""),0,IF($N498=0,IF(AND(OR(4=7,4=12),4&gt;=$K498,4&lt;=IF($L498="",12,$L498)),$J498,0),IF(AND(4&gt;=$K498,4&lt;=IF($L498="",12,$L498),MOD(4-$K498,$N498)=0),$J498,0)))</f>
        <v>0</v>
      </c>
      <c r="S498" s="19" t="n">
        <f aca="false">IF(OR($M498="",$M498="ERR",$J498="",$K498="",$N498=""),0,IF($N498=0,IF(AND(OR(5=7,5=12),5&gt;=$K498,5&lt;=IF($L498="",12,$L498)),$J498,0),IF(AND(5&gt;=$K498,5&lt;=IF($L498="",12,$L498),MOD(5-$K498,$N498)=0),$J498,0)))</f>
        <v>0</v>
      </c>
      <c r="T498" s="19" t="n">
        <f aca="false">IF(OR($M498="",$M498="ERR",$J498="",$K498="",$N498=""),0,IF($N498=0,IF(AND(OR(6=7,6=12),6&gt;=$K498,6&lt;=IF($L498="",12,$L498)),$J498,0),IF(AND(6&gt;=$K498,6&lt;=IF($L498="",12,$L498),MOD(6-$K498,$N498)=0),$J498,0)))</f>
        <v>0</v>
      </c>
      <c r="U498" s="19" t="n">
        <f aca="false">IF(OR($M498="",$M498="ERR",$J498="",$K498="",$N498=""),0,IF($N498=0,IF(AND(OR(7=7,7=12),7&gt;=$K498,7&lt;=IF($L498="",12,$L498)),$J498,0),IF(AND(7&gt;=$K498,7&lt;=IF($L498="",12,$L498),MOD(7-$K498,$N498)=0),$J498,0)))</f>
        <v>0</v>
      </c>
      <c r="V498" s="19" t="n">
        <f aca="false">IF(OR($M498="",$M498="ERR",$J498="",$K498="",$N498=""),0,IF($N498=0,IF(AND(OR(8=7,8=12),8&gt;=$K498,8&lt;=IF($L498="",12,$L498)),$J498,0),IF(AND(8&gt;=$K498,8&lt;=IF($L498="",12,$L498),MOD(8-$K498,$N498)=0),$J498,0)))</f>
        <v>0</v>
      </c>
      <c r="W498" s="19" t="n">
        <f aca="false">IF(OR($M498="",$M498="ERR",$J498="",$K498="",$N498=""),0,IF($N498=0,IF(AND(OR(9=7,9=12),9&gt;=$K498,9&lt;=IF($L498="",12,$L498)),$J498,0),IF(AND(9&gt;=$K498,9&lt;=IF($L498="",12,$L498),MOD(9-$K498,$N498)=0),$J498,0)))</f>
        <v>0</v>
      </c>
      <c r="X498" s="19" t="n">
        <f aca="false">IF(OR($M498="",$M498="ERR",$J498="",$K498="",$N498=""),0,IF($N498=0,IF(AND(OR(10=7,10=12),10&gt;=$K498,10&lt;=IF($L498="",12,$L498)),$J498,0),IF(AND(10&gt;=$K498,10&lt;=IF($L498="",12,$L498),MOD(10-$K498,$N498)=0),$J498,0)))</f>
        <v>0</v>
      </c>
      <c r="Y498" s="19" t="n">
        <f aca="false">IF(OR($M498="",$M498="ERR",$J498="",$K498="",$N498=""),0,IF($N498=0,IF(AND(OR(11=7,11=12),11&gt;=$K498,11&lt;=IF($L498="",12,$L498)),$J498,0),IF(AND(11&gt;=$K498,11&lt;=IF($L498="",12,$L498),MOD(11-$K498,$N498)=0),$J498,0)))</f>
        <v>0</v>
      </c>
      <c r="Z498" s="19" t="n">
        <f aca="false">IF(OR($M498="",$M498="ERR",$J498="",$K498="",$N498=""),0,IF($N498=0,IF(AND(OR(12=7,12=12),12&gt;=$K498,12&lt;=IF($L498="",12,$L498)),$J498,0),IF(AND(12&gt;=$K498,12&lt;=IF($L498="",12,$L498),MOD(12-$K498,$N498)=0),$J498,0)))</f>
        <v>0</v>
      </c>
      <c r="AA498" s="36" t="n">
        <f aca="false">SUM(O498:Z498)</f>
        <v>0</v>
      </c>
      <c r="AB498" s="15" t="str">
        <f aca="false">IF(AND($B498="",$D498="",$J498=""),"",IF($B498="","Falta código",IF(ISNA(MATCH($B498,LST_COD,0)),"Código no registrado en Trabajadores",IF($E498="","Concepto no está en el catálogo",IF($M498="ERR","Retención de otro empleador: Origen = Otro empleador",IF(OR($J498="",$K498=""),"Falta monto o mes",IF(OR($K498&lt;1,$K498&gt;12),"Mes inicio inválido",IF(AND($L498&lt;&gt;"",OR($L498&lt;$K498,$L498&gt;12)),"Mes fin inválido",IF($N498="","Falta frecuencia",IF(AND($G498&lt;&gt;"Otro empleador",SUMPRODUCT(($O498:$Z498&lt;&gt;0)*(((COLUMN($O498:$Z498)-14)&lt;INDEX(Trabajadores!$M$6:$M$105,MATCH($B498,LST_COD,0)))+((COLUMN($O498:$Z498)-14)&gt;INDEX(Trabajadores!$N$6:$N$105,MATCH($B498,LST_COD,0)))))&gt;0),"Aviso: hay meses fuera del periodo laboral","OK"))))))))))</f>
        <v/>
      </c>
    </row>
    <row r="499" customFormat="false" ht="15" hidden="false" customHeight="false" outlineLevel="0" collapsed="false">
      <c r="A499" s="23" t="n">
        <v>494</v>
      </c>
      <c r="B499" s="7"/>
      <c r="C499" s="35" t="str">
        <f aca="false">IF($B499="","",IFERROR(INDEX(Trabajadores!$D$6:$D$105,MATCH($B499,LST_COD,0)),"¿Código?"))</f>
        <v/>
      </c>
      <c r="D499" s="30"/>
      <c r="E499" s="9" t="str">
        <f aca="false">IF($D499="","",IFERROR(VLOOKUP($D499,CONC_TABLA,2,FALSE()),""))</f>
        <v/>
      </c>
      <c r="F499" s="9" t="str">
        <f aca="false">IF($D499="","",IFERROR(VLOOKUP($D499,CONC_TABLA,3,FALSE()),""))</f>
        <v/>
      </c>
      <c r="G499" s="30"/>
      <c r="H499" s="30"/>
      <c r="I499" s="30"/>
      <c r="J499" s="29"/>
      <c r="K499" s="28"/>
      <c r="L499" s="28"/>
      <c r="M499" s="9" t="str">
        <f aca="false">IF(OR($B499="",$E499=""),"",IF($E499="INA","INA",IF($G499="Otro empleador",IF($E499="RET","RETO",IF($E499="ORD","OTO","OTX")),IF($E499="RET","ERR",$E499))))</f>
        <v/>
      </c>
      <c r="N499" s="9" t="str">
        <f aca="false">IF($I499="","",IFERROR(VLOOKUP($I499,FREC_TABLA,2,FALSE()),""))</f>
        <v/>
      </c>
      <c r="O499" s="19" t="n">
        <f aca="false">IF(OR($M499="",$M499="ERR",$J499="",$K499="",$N499=""),0,IF($N499=0,IF(AND(OR(1=7,1=12),1&gt;=$K499,1&lt;=IF($L499="",12,$L499)),$J499,0),IF(AND(1&gt;=$K499,1&lt;=IF($L499="",12,$L499),MOD(1-$K499,$N499)=0),$J499,0)))</f>
        <v>0</v>
      </c>
      <c r="P499" s="19" t="n">
        <f aca="false">IF(OR($M499="",$M499="ERR",$J499="",$K499="",$N499=""),0,IF($N499=0,IF(AND(OR(2=7,2=12),2&gt;=$K499,2&lt;=IF($L499="",12,$L499)),$J499,0),IF(AND(2&gt;=$K499,2&lt;=IF($L499="",12,$L499),MOD(2-$K499,$N499)=0),$J499,0)))</f>
        <v>0</v>
      </c>
      <c r="Q499" s="19" t="n">
        <f aca="false">IF(OR($M499="",$M499="ERR",$J499="",$K499="",$N499=""),0,IF($N499=0,IF(AND(OR(3=7,3=12),3&gt;=$K499,3&lt;=IF($L499="",12,$L499)),$J499,0),IF(AND(3&gt;=$K499,3&lt;=IF($L499="",12,$L499),MOD(3-$K499,$N499)=0),$J499,0)))</f>
        <v>0</v>
      </c>
      <c r="R499" s="19" t="n">
        <f aca="false">IF(OR($M499="",$M499="ERR",$J499="",$K499="",$N499=""),0,IF($N499=0,IF(AND(OR(4=7,4=12),4&gt;=$K499,4&lt;=IF($L499="",12,$L499)),$J499,0),IF(AND(4&gt;=$K499,4&lt;=IF($L499="",12,$L499),MOD(4-$K499,$N499)=0),$J499,0)))</f>
        <v>0</v>
      </c>
      <c r="S499" s="19" t="n">
        <f aca="false">IF(OR($M499="",$M499="ERR",$J499="",$K499="",$N499=""),0,IF($N499=0,IF(AND(OR(5=7,5=12),5&gt;=$K499,5&lt;=IF($L499="",12,$L499)),$J499,0),IF(AND(5&gt;=$K499,5&lt;=IF($L499="",12,$L499),MOD(5-$K499,$N499)=0),$J499,0)))</f>
        <v>0</v>
      </c>
      <c r="T499" s="19" t="n">
        <f aca="false">IF(OR($M499="",$M499="ERR",$J499="",$K499="",$N499=""),0,IF($N499=0,IF(AND(OR(6=7,6=12),6&gt;=$K499,6&lt;=IF($L499="",12,$L499)),$J499,0),IF(AND(6&gt;=$K499,6&lt;=IF($L499="",12,$L499),MOD(6-$K499,$N499)=0),$J499,0)))</f>
        <v>0</v>
      </c>
      <c r="U499" s="19" t="n">
        <f aca="false">IF(OR($M499="",$M499="ERR",$J499="",$K499="",$N499=""),0,IF($N499=0,IF(AND(OR(7=7,7=12),7&gt;=$K499,7&lt;=IF($L499="",12,$L499)),$J499,0),IF(AND(7&gt;=$K499,7&lt;=IF($L499="",12,$L499),MOD(7-$K499,$N499)=0),$J499,0)))</f>
        <v>0</v>
      </c>
      <c r="V499" s="19" t="n">
        <f aca="false">IF(OR($M499="",$M499="ERR",$J499="",$K499="",$N499=""),0,IF($N499=0,IF(AND(OR(8=7,8=12),8&gt;=$K499,8&lt;=IF($L499="",12,$L499)),$J499,0),IF(AND(8&gt;=$K499,8&lt;=IF($L499="",12,$L499),MOD(8-$K499,$N499)=0),$J499,0)))</f>
        <v>0</v>
      </c>
      <c r="W499" s="19" t="n">
        <f aca="false">IF(OR($M499="",$M499="ERR",$J499="",$K499="",$N499=""),0,IF($N499=0,IF(AND(OR(9=7,9=12),9&gt;=$K499,9&lt;=IF($L499="",12,$L499)),$J499,0),IF(AND(9&gt;=$K499,9&lt;=IF($L499="",12,$L499),MOD(9-$K499,$N499)=0),$J499,0)))</f>
        <v>0</v>
      </c>
      <c r="X499" s="19" t="n">
        <f aca="false">IF(OR($M499="",$M499="ERR",$J499="",$K499="",$N499=""),0,IF($N499=0,IF(AND(OR(10=7,10=12),10&gt;=$K499,10&lt;=IF($L499="",12,$L499)),$J499,0),IF(AND(10&gt;=$K499,10&lt;=IF($L499="",12,$L499),MOD(10-$K499,$N499)=0),$J499,0)))</f>
        <v>0</v>
      </c>
      <c r="Y499" s="19" t="n">
        <f aca="false">IF(OR($M499="",$M499="ERR",$J499="",$K499="",$N499=""),0,IF($N499=0,IF(AND(OR(11=7,11=12),11&gt;=$K499,11&lt;=IF($L499="",12,$L499)),$J499,0),IF(AND(11&gt;=$K499,11&lt;=IF($L499="",12,$L499),MOD(11-$K499,$N499)=0),$J499,0)))</f>
        <v>0</v>
      </c>
      <c r="Z499" s="19" t="n">
        <f aca="false">IF(OR($M499="",$M499="ERR",$J499="",$K499="",$N499=""),0,IF($N499=0,IF(AND(OR(12=7,12=12),12&gt;=$K499,12&lt;=IF($L499="",12,$L499)),$J499,0),IF(AND(12&gt;=$K499,12&lt;=IF($L499="",12,$L499),MOD(12-$K499,$N499)=0),$J499,0)))</f>
        <v>0</v>
      </c>
      <c r="AA499" s="36" t="n">
        <f aca="false">SUM(O499:Z499)</f>
        <v>0</v>
      </c>
      <c r="AB499" s="15" t="str">
        <f aca="false">IF(AND($B499="",$D499="",$J499=""),"",IF($B499="","Falta código",IF(ISNA(MATCH($B499,LST_COD,0)),"Código no registrado en Trabajadores",IF($E499="","Concepto no está en el catálogo",IF($M499="ERR","Retención de otro empleador: Origen = Otro empleador",IF(OR($J499="",$K499=""),"Falta monto o mes",IF(OR($K499&lt;1,$K499&gt;12),"Mes inicio inválido",IF(AND($L499&lt;&gt;"",OR($L499&lt;$K499,$L499&gt;12)),"Mes fin inválido",IF($N499="","Falta frecuencia",IF(AND($G499&lt;&gt;"Otro empleador",SUMPRODUCT(($O499:$Z499&lt;&gt;0)*(((COLUMN($O499:$Z499)-14)&lt;INDEX(Trabajadores!$M$6:$M$105,MATCH($B499,LST_COD,0)))+((COLUMN($O499:$Z499)-14)&gt;INDEX(Trabajadores!$N$6:$N$105,MATCH($B499,LST_COD,0)))))&gt;0),"Aviso: hay meses fuera del periodo laboral","OK"))))))))))</f>
        <v/>
      </c>
    </row>
    <row r="500" customFormat="false" ht="15" hidden="false" customHeight="false" outlineLevel="0" collapsed="false">
      <c r="A500" s="23" t="n">
        <v>495</v>
      </c>
      <c r="B500" s="7"/>
      <c r="C500" s="35" t="str">
        <f aca="false">IF($B500="","",IFERROR(INDEX(Trabajadores!$D$6:$D$105,MATCH($B500,LST_COD,0)),"¿Código?"))</f>
        <v/>
      </c>
      <c r="D500" s="30"/>
      <c r="E500" s="9" t="str">
        <f aca="false">IF($D500="","",IFERROR(VLOOKUP($D500,CONC_TABLA,2,FALSE()),""))</f>
        <v/>
      </c>
      <c r="F500" s="9" t="str">
        <f aca="false">IF($D500="","",IFERROR(VLOOKUP($D500,CONC_TABLA,3,FALSE()),""))</f>
        <v/>
      </c>
      <c r="G500" s="30"/>
      <c r="H500" s="30"/>
      <c r="I500" s="30"/>
      <c r="J500" s="29"/>
      <c r="K500" s="28"/>
      <c r="L500" s="28"/>
      <c r="M500" s="9" t="str">
        <f aca="false">IF(OR($B500="",$E500=""),"",IF($E500="INA","INA",IF($G500="Otro empleador",IF($E500="RET","RETO",IF($E500="ORD","OTO","OTX")),IF($E500="RET","ERR",$E500))))</f>
        <v/>
      </c>
      <c r="N500" s="9" t="str">
        <f aca="false">IF($I500="","",IFERROR(VLOOKUP($I500,FREC_TABLA,2,FALSE()),""))</f>
        <v/>
      </c>
      <c r="O500" s="19" t="n">
        <f aca="false">IF(OR($M500="",$M500="ERR",$J500="",$K500="",$N500=""),0,IF($N500=0,IF(AND(OR(1=7,1=12),1&gt;=$K500,1&lt;=IF($L500="",12,$L500)),$J500,0),IF(AND(1&gt;=$K500,1&lt;=IF($L500="",12,$L500),MOD(1-$K500,$N500)=0),$J500,0)))</f>
        <v>0</v>
      </c>
      <c r="P500" s="19" t="n">
        <f aca="false">IF(OR($M500="",$M500="ERR",$J500="",$K500="",$N500=""),0,IF($N500=0,IF(AND(OR(2=7,2=12),2&gt;=$K500,2&lt;=IF($L500="",12,$L500)),$J500,0),IF(AND(2&gt;=$K500,2&lt;=IF($L500="",12,$L500),MOD(2-$K500,$N500)=0),$J500,0)))</f>
        <v>0</v>
      </c>
      <c r="Q500" s="19" t="n">
        <f aca="false">IF(OR($M500="",$M500="ERR",$J500="",$K500="",$N500=""),0,IF($N500=0,IF(AND(OR(3=7,3=12),3&gt;=$K500,3&lt;=IF($L500="",12,$L500)),$J500,0),IF(AND(3&gt;=$K500,3&lt;=IF($L500="",12,$L500),MOD(3-$K500,$N500)=0),$J500,0)))</f>
        <v>0</v>
      </c>
      <c r="R500" s="19" t="n">
        <f aca="false">IF(OR($M500="",$M500="ERR",$J500="",$K500="",$N500=""),0,IF($N500=0,IF(AND(OR(4=7,4=12),4&gt;=$K500,4&lt;=IF($L500="",12,$L500)),$J500,0),IF(AND(4&gt;=$K500,4&lt;=IF($L500="",12,$L500),MOD(4-$K500,$N500)=0),$J500,0)))</f>
        <v>0</v>
      </c>
      <c r="S500" s="19" t="n">
        <f aca="false">IF(OR($M500="",$M500="ERR",$J500="",$K500="",$N500=""),0,IF($N500=0,IF(AND(OR(5=7,5=12),5&gt;=$K500,5&lt;=IF($L500="",12,$L500)),$J500,0),IF(AND(5&gt;=$K500,5&lt;=IF($L500="",12,$L500),MOD(5-$K500,$N500)=0),$J500,0)))</f>
        <v>0</v>
      </c>
      <c r="T500" s="19" t="n">
        <f aca="false">IF(OR($M500="",$M500="ERR",$J500="",$K500="",$N500=""),0,IF($N500=0,IF(AND(OR(6=7,6=12),6&gt;=$K500,6&lt;=IF($L500="",12,$L500)),$J500,0),IF(AND(6&gt;=$K500,6&lt;=IF($L500="",12,$L500),MOD(6-$K500,$N500)=0),$J500,0)))</f>
        <v>0</v>
      </c>
      <c r="U500" s="19" t="n">
        <f aca="false">IF(OR($M500="",$M500="ERR",$J500="",$K500="",$N500=""),0,IF($N500=0,IF(AND(OR(7=7,7=12),7&gt;=$K500,7&lt;=IF($L500="",12,$L500)),$J500,0),IF(AND(7&gt;=$K500,7&lt;=IF($L500="",12,$L500),MOD(7-$K500,$N500)=0),$J500,0)))</f>
        <v>0</v>
      </c>
      <c r="V500" s="19" t="n">
        <f aca="false">IF(OR($M500="",$M500="ERR",$J500="",$K500="",$N500=""),0,IF($N500=0,IF(AND(OR(8=7,8=12),8&gt;=$K500,8&lt;=IF($L500="",12,$L500)),$J500,0),IF(AND(8&gt;=$K500,8&lt;=IF($L500="",12,$L500),MOD(8-$K500,$N500)=0),$J500,0)))</f>
        <v>0</v>
      </c>
      <c r="W500" s="19" t="n">
        <f aca="false">IF(OR($M500="",$M500="ERR",$J500="",$K500="",$N500=""),0,IF($N500=0,IF(AND(OR(9=7,9=12),9&gt;=$K500,9&lt;=IF($L500="",12,$L500)),$J500,0),IF(AND(9&gt;=$K500,9&lt;=IF($L500="",12,$L500),MOD(9-$K500,$N500)=0),$J500,0)))</f>
        <v>0</v>
      </c>
      <c r="X500" s="19" t="n">
        <f aca="false">IF(OR($M500="",$M500="ERR",$J500="",$K500="",$N500=""),0,IF($N500=0,IF(AND(OR(10=7,10=12),10&gt;=$K500,10&lt;=IF($L500="",12,$L500)),$J500,0),IF(AND(10&gt;=$K500,10&lt;=IF($L500="",12,$L500),MOD(10-$K500,$N500)=0),$J500,0)))</f>
        <v>0</v>
      </c>
      <c r="Y500" s="19" t="n">
        <f aca="false">IF(OR($M500="",$M500="ERR",$J500="",$K500="",$N500=""),0,IF($N500=0,IF(AND(OR(11=7,11=12),11&gt;=$K500,11&lt;=IF($L500="",12,$L500)),$J500,0),IF(AND(11&gt;=$K500,11&lt;=IF($L500="",12,$L500),MOD(11-$K500,$N500)=0),$J500,0)))</f>
        <v>0</v>
      </c>
      <c r="Z500" s="19" t="n">
        <f aca="false">IF(OR($M500="",$M500="ERR",$J500="",$K500="",$N500=""),0,IF($N500=0,IF(AND(OR(12=7,12=12),12&gt;=$K500,12&lt;=IF($L500="",12,$L500)),$J500,0),IF(AND(12&gt;=$K500,12&lt;=IF($L500="",12,$L500),MOD(12-$K500,$N500)=0),$J500,0)))</f>
        <v>0</v>
      </c>
      <c r="AA500" s="36" t="n">
        <f aca="false">SUM(O500:Z500)</f>
        <v>0</v>
      </c>
      <c r="AB500" s="15" t="str">
        <f aca="false">IF(AND($B500="",$D500="",$J500=""),"",IF($B500="","Falta código",IF(ISNA(MATCH($B500,LST_COD,0)),"Código no registrado en Trabajadores",IF($E500="","Concepto no está en el catálogo",IF($M500="ERR","Retención de otro empleador: Origen = Otro empleador",IF(OR($J500="",$K500=""),"Falta monto o mes",IF(OR($K500&lt;1,$K500&gt;12),"Mes inicio inválido",IF(AND($L500&lt;&gt;"",OR($L500&lt;$K500,$L500&gt;12)),"Mes fin inválido",IF($N500="","Falta frecuencia",IF(AND($G500&lt;&gt;"Otro empleador",SUMPRODUCT(($O500:$Z500&lt;&gt;0)*(((COLUMN($O500:$Z500)-14)&lt;INDEX(Trabajadores!$M$6:$M$105,MATCH($B500,LST_COD,0)))+((COLUMN($O500:$Z500)-14)&gt;INDEX(Trabajadores!$N$6:$N$105,MATCH($B500,LST_COD,0)))))&gt;0),"Aviso: hay meses fuera del periodo laboral","OK"))))))))))</f>
        <v/>
      </c>
    </row>
    <row r="501" customFormat="false" ht="15" hidden="false" customHeight="false" outlineLevel="0" collapsed="false">
      <c r="A501" s="23" t="n">
        <v>496</v>
      </c>
      <c r="B501" s="7"/>
      <c r="C501" s="35" t="str">
        <f aca="false">IF($B501="","",IFERROR(INDEX(Trabajadores!$D$6:$D$105,MATCH($B501,LST_COD,0)),"¿Código?"))</f>
        <v/>
      </c>
      <c r="D501" s="30"/>
      <c r="E501" s="9" t="str">
        <f aca="false">IF($D501="","",IFERROR(VLOOKUP($D501,CONC_TABLA,2,FALSE()),""))</f>
        <v/>
      </c>
      <c r="F501" s="9" t="str">
        <f aca="false">IF($D501="","",IFERROR(VLOOKUP($D501,CONC_TABLA,3,FALSE()),""))</f>
        <v/>
      </c>
      <c r="G501" s="30"/>
      <c r="H501" s="30"/>
      <c r="I501" s="30"/>
      <c r="J501" s="29"/>
      <c r="K501" s="28"/>
      <c r="L501" s="28"/>
      <c r="M501" s="9" t="str">
        <f aca="false">IF(OR($B501="",$E501=""),"",IF($E501="INA","INA",IF($G501="Otro empleador",IF($E501="RET","RETO",IF($E501="ORD","OTO","OTX")),IF($E501="RET","ERR",$E501))))</f>
        <v/>
      </c>
      <c r="N501" s="9" t="str">
        <f aca="false">IF($I501="","",IFERROR(VLOOKUP($I501,FREC_TABLA,2,FALSE()),""))</f>
        <v/>
      </c>
      <c r="O501" s="19" t="n">
        <f aca="false">IF(OR($M501="",$M501="ERR",$J501="",$K501="",$N501=""),0,IF($N501=0,IF(AND(OR(1=7,1=12),1&gt;=$K501,1&lt;=IF($L501="",12,$L501)),$J501,0),IF(AND(1&gt;=$K501,1&lt;=IF($L501="",12,$L501),MOD(1-$K501,$N501)=0),$J501,0)))</f>
        <v>0</v>
      </c>
      <c r="P501" s="19" t="n">
        <f aca="false">IF(OR($M501="",$M501="ERR",$J501="",$K501="",$N501=""),0,IF($N501=0,IF(AND(OR(2=7,2=12),2&gt;=$K501,2&lt;=IF($L501="",12,$L501)),$J501,0),IF(AND(2&gt;=$K501,2&lt;=IF($L501="",12,$L501),MOD(2-$K501,$N501)=0),$J501,0)))</f>
        <v>0</v>
      </c>
      <c r="Q501" s="19" t="n">
        <f aca="false">IF(OR($M501="",$M501="ERR",$J501="",$K501="",$N501=""),0,IF($N501=0,IF(AND(OR(3=7,3=12),3&gt;=$K501,3&lt;=IF($L501="",12,$L501)),$J501,0),IF(AND(3&gt;=$K501,3&lt;=IF($L501="",12,$L501),MOD(3-$K501,$N501)=0),$J501,0)))</f>
        <v>0</v>
      </c>
      <c r="R501" s="19" t="n">
        <f aca="false">IF(OR($M501="",$M501="ERR",$J501="",$K501="",$N501=""),0,IF($N501=0,IF(AND(OR(4=7,4=12),4&gt;=$K501,4&lt;=IF($L501="",12,$L501)),$J501,0),IF(AND(4&gt;=$K501,4&lt;=IF($L501="",12,$L501),MOD(4-$K501,$N501)=0),$J501,0)))</f>
        <v>0</v>
      </c>
      <c r="S501" s="19" t="n">
        <f aca="false">IF(OR($M501="",$M501="ERR",$J501="",$K501="",$N501=""),0,IF($N501=0,IF(AND(OR(5=7,5=12),5&gt;=$K501,5&lt;=IF($L501="",12,$L501)),$J501,0),IF(AND(5&gt;=$K501,5&lt;=IF($L501="",12,$L501),MOD(5-$K501,$N501)=0),$J501,0)))</f>
        <v>0</v>
      </c>
      <c r="T501" s="19" t="n">
        <f aca="false">IF(OR($M501="",$M501="ERR",$J501="",$K501="",$N501=""),0,IF($N501=0,IF(AND(OR(6=7,6=12),6&gt;=$K501,6&lt;=IF($L501="",12,$L501)),$J501,0),IF(AND(6&gt;=$K501,6&lt;=IF($L501="",12,$L501),MOD(6-$K501,$N501)=0),$J501,0)))</f>
        <v>0</v>
      </c>
      <c r="U501" s="19" t="n">
        <f aca="false">IF(OR($M501="",$M501="ERR",$J501="",$K501="",$N501=""),0,IF($N501=0,IF(AND(OR(7=7,7=12),7&gt;=$K501,7&lt;=IF($L501="",12,$L501)),$J501,0),IF(AND(7&gt;=$K501,7&lt;=IF($L501="",12,$L501),MOD(7-$K501,$N501)=0),$J501,0)))</f>
        <v>0</v>
      </c>
      <c r="V501" s="19" t="n">
        <f aca="false">IF(OR($M501="",$M501="ERR",$J501="",$K501="",$N501=""),0,IF($N501=0,IF(AND(OR(8=7,8=12),8&gt;=$K501,8&lt;=IF($L501="",12,$L501)),$J501,0),IF(AND(8&gt;=$K501,8&lt;=IF($L501="",12,$L501),MOD(8-$K501,$N501)=0),$J501,0)))</f>
        <v>0</v>
      </c>
      <c r="W501" s="19" t="n">
        <f aca="false">IF(OR($M501="",$M501="ERR",$J501="",$K501="",$N501=""),0,IF($N501=0,IF(AND(OR(9=7,9=12),9&gt;=$K501,9&lt;=IF($L501="",12,$L501)),$J501,0),IF(AND(9&gt;=$K501,9&lt;=IF($L501="",12,$L501),MOD(9-$K501,$N501)=0),$J501,0)))</f>
        <v>0</v>
      </c>
      <c r="X501" s="19" t="n">
        <f aca="false">IF(OR($M501="",$M501="ERR",$J501="",$K501="",$N501=""),0,IF($N501=0,IF(AND(OR(10=7,10=12),10&gt;=$K501,10&lt;=IF($L501="",12,$L501)),$J501,0),IF(AND(10&gt;=$K501,10&lt;=IF($L501="",12,$L501),MOD(10-$K501,$N501)=0),$J501,0)))</f>
        <v>0</v>
      </c>
      <c r="Y501" s="19" t="n">
        <f aca="false">IF(OR($M501="",$M501="ERR",$J501="",$K501="",$N501=""),0,IF($N501=0,IF(AND(OR(11=7,11=12),11&gt;=$K501,11&lt;=IF($L501="",12,$L501)),$J501,0),IF(AND(11&gt;=$K501,11&lt;=IF($L501="",12,$L501),MOD(11-$K501,$N501)=0),$J501,0)))</f>
        <v>0</v>
      </c>
      <c r="Z501" s="19" t="n">
        <f aca="false">IF(OR($M501="",$M501="ERR",$J501="",$K501="",$N501=""),0,IF($N501=0,IF(AND(OR(12=7,12=12),12&gt;=$K501,12&lt;=IF($L501="",12,$L501)),$J501,0),IF(AND(12&gt;=$K501,12&lt;=IF($L501="",12,$L501),MOD(12-$K501,$N501)=0),$J501,0)))</f>
        <v>0</v>
      </c>
      <c r="AA501" s="36" t="n">
        <f aca="false">SUM(O501:Z501)</f>
        <v>0</v>
      </c>
      <c r="AB501" s="15" t="str">
        <f aca="false">IF(AND($B501="",$D501="",$J501=""),"",IF($B501="","Falta código",IF(ISNA(MATCH($B501,LST_COD,0)),"Código no registrado en Trabajadores",IF($E501="","Concepto no está en el catálogo",IF($M501="ERR","Retención de otro empleador: Origen = Otro empleador",IF(OR($J501="",$K501=""),"Falta monto o mes",IF(OR($K501&lt;1,$K501&gt;12),"Mes inicio inválido",IF(AND($L501&lt;&gt;"",OR($L501&lt;$K501,$L501&gt;12)),"Mes fin inválido",IF($N501="","Falta frecuencia",IF(AND($G501&lt;&gt;"Otro empleador",SUMPRODUCT(($O501:$Z501&lt;&gt;0)*(((COLUMN($O501:$Z501)-14)&lt;INDEX(Trabajadores!$M$6:$M$105,MATCH($B501,LST_COD,0)))+((COLUMN($O501:$Z501)-14)&gt;INDEX(Trabajadores!$N$6:$N$105,MATCH($B501,LST_COD,0)))))&gt;0),"Aviso: hay meses fuera del periodo laboral","OK"))))))))))</f>
        <v/>
      </c>
    </row>
    <row r="502" customFormat="false" ht="15" hidden="false" customHeight="false" outlineLevel="0" collapsed="false">
      <c r="A502" s="23" t="n">
        <v>497</v>
      </c>
      <c r="B502" s="7"/>
      <c r="C502" s="35" t="str">
        <f aca="false">IF($B502="","",IFERROR(INDEX(Trabajadores!$D$6:$D$105,MATCH($B502,LST_COD,0)),"¿Código?"))</f>
        <v/>
      </c>
      <c r="D502" s="30"/>
      <c r="E502" s="9" t="str">
        <f aca="false">IF($D502="","",IFERROR(VLOOKUP($D502,CONC_TABLA,2,FALSE()),""))</f>
        <v/>
      </c>
      <c r="F502" s="9" t="str">
        <f aca="false">IF($D502="","",IFERROR(VLOOKUP($D502,CONC_TABLA,3,FALSE()),""))</f>
        <v/>
      </c>
      <c r="G502" s="30"/>
      <c r="H502" s="30"/>
      <c r="I502" s="30"/>
      <c r="J502" s="29"/>
      <c r="K502" s="28"/>
      <c r="L502" s="28"/>
      <c r="M502" s="9" t="str">
        <f aca="false">IF(OR($B502="",$E502=""),"",IF($E502="INA","INA",IF($G502="Otro empleador",IF($E502="RET","RETO",IF($E502="ORD","OTO","OTX")),IF($E502="RET","ERR",$E502))))</f>
        <v/>
      </c>
      <c r="N502" s="9" t="str">
        <f aca="false">IF($I502="","",IFERROR(VLOOKUP($I502,FREC_TABLA,2,FALSE()),""))</f>
        <v/>
      </c>
      <c r="O502" s="19" t="n">
        <f aca="false">IF(OR($M502="",$M502="ERR",$J502="",$K502="",$N502=""),0,IF($N502=0,IF(AND(OR(1=7,1=12),1&gt;=$K502,1&lt;=IF($L502="",12,$L502)),$J502,0),IF(AND(1&gt;=$K502,1&lt;=IF($L502="",12,$L502),MOD(1-$K502,$N502)=0),$J502,0)))</f>
        <v>0</v>
      </c>
      <c r="P502" s="19" t="n">
        <f aca="false">IF(OR($M502="",$M502="ERR",$J502="",$K502="",$N502=""),0,IF($N502=0,IF(AND(OR(2=7,2=12),2&gt;=$K502,2&lt;=IF($L502="",12,$L502)),$J502,0),IF(AND(2&gt;=$K502,2&lt;=IF($L502="",12,$L502),MOD(2-$K502,$N502)=0),$J502,0)))</f>
        <v>0</v>
      </c>
      <c r="Q502" s="19" t="n">
        <f aca="false">IF(OR($M502="",$M502="ERR",$J502="",$K502="",$N502=""),0,IF($N502=0,IF(AND(OR(3=7,3=12),3&gt;=$K502,3&lt;=IF($L502="",12,$L502)),$J502,0),IF(AND(3&gt;=$K502,3&lt;=IF($L502="",12,$L502),MOD(3-$K502,$N502)=0),$J502,0)))</f>
        <v>0</v>
      </c>
      <c r="R502" s="19" t="n">
        <f aca="false">IF(OR($M502="",$M502="ERR",$J502="",$K502="",$N502=""),0,IF($N502=0,IF(AND(OR(4=7,4=12),4&gt;=$K502,4&lt;=IF($L502="",12,$L502)),$J502,0),IF(AND(4&gt;=$K502,4&lt;=IF($L502="",12,$L502),MOD(4-$K502,$N502)=0),$J502,0)))</f>
        <v>0</v>
      </c>
      <c r="S502" s="19" t="n">
        <f aca="false">IF(OR($M502="",$M502="ERR",$J502="",$K502="",$N502=""),0,IF($N502=0,IF(AND(OR(5=7,5=12),5&gt;=$K502,5&lt;=IF($L502="",12,$L502)),$J502,0),IF(AND(5&gt;=$K502,5&lt;=IF($L502="",12,$L502),MOD(5-$K502,$N502)=0),$J502,0)))</f>
        <v>0</v>
      </c>
      <c r="T502" s="19" t="n">
        <f aca="false">IF(OR($M502="",$M502="ERR",$J502="",$K502="",$N502=""),0,IF($N502=0,IF(AND(OR(6=7,6=12),6&gt;=$K502,6&lt;=IF($L502="",12,$L502)),$J502,0),IF(AND(6&gt;=$K502,6&lt;=IF($L502="",12,$L502),MOD(6-$K502,$N502)=0),$J502,0)))</f>
        <v>0</v>
      </c>
      <c r="U502" s="19" t="n">
        <f aca="false">IF(OR($M502="",$M502="ERR",$J502="",$K502="",$N502=""),0,IF($N502=0,IF(AND(OR(7=7,7=12),7&gt;=$K502,7&lt;=IF($L502="",12,$L502)),$J502,0),IF(AND(7&gt;=$K502,7&lt;=IF($L502="",12,$L502),MOD(7-$K502,$N502)=0),$J502,0)))</f>
        <v>0</v>
      </c>
      <c r="V502" s="19" t="n">
        <f aca="false">IF(OR($M502="",$M502="ERR",$J502="",$K502="",$N502=""),0,IF($N502=0,IF(AND(OR(8=7,8=12),8&gt;=$K502,8&lt;=IF($L502="",12,$L502)),$J502,0),IF(AND(8&gt;=$K502,8&lt;=IF($L502="",12,$L502),MOD(8-$K502,$N502)=0),$J502,0)))</f>
        <v>0</v>
      </c>
      <c r="W502" s="19" t="n">
        <f aca="false">IF(OR($M502="",$M502="ERR",$J502="",$K502="",$N502=""),0,IF($N502=0,IF(AND(OR(9=7,9=12),9&gt;=$K502,9&lt;=IF($L502="",12,$L502)),$J502,0),IF(AND(9&gt;=$K502,9&lt;=IF($L502="",12,$L502),MOD(9-$K502,$N502)=0),$J502,0)))</f>
        <v>0</v>
      </c>
      <c r="X502" s="19" t="n">
        <f aca="false">IF(OR($M502="",$M502="ERR",$J502="",$K502="",$N502=""),0,IF($N502=0,IF(AND(OR(10=7,10=12),10&gt;=$K502,10&lt;=IF($L502="",12,$L502)),$J502,0),IF(AND(10&gt;=$K502,10&lt;=IF($L502="",12,$L502),MOD(10-$K502,$N502)=0),$J502,0)))</f>
        <v>0</v>
      </c>
      <c r="Y502" s="19" t="n">
        <f aca="false">IF(OR($M502="",$M502="ERR",$J502="",$K502="",$N502=""),0,IF($N502=0,IF(AND(OR(11=7,11=12),11&gt;=$K502,11&lt;=IF($L502="",12,$L502)),$J502,0),IF(AND(11&gt;=$K502,11&lt;=IF($L502="",12,$L502),MOD(11-$K502,$N502)=0),$J502,0)))</f>
        <v>0</v>
      </c>
      <c r="Z502" s="19" t="n">
        <f aca="false">IF(OR($M502="",$M502="ERR",$J502="",$K502="",$N502=""),0,IF($N502=0,IF(AND(OR(12=7,12=12),12&gt;=$K502,12&lt;=IF($L502="",12,$L502)),$J502,0),IF(AND(12&gt;=$K502,12&lt;=IF($L502="",12,$L502),MOD(12-$K502,$N502)=0),$J502,0)))</f>
        <v>0</v>
      </c>
      <c r="AA502" s="36" t="n">
        <f aca="false">SUM(O502:Z502)</f>
        <v>0</v>
      </c>
      <c r="AB502" s="15" t="str">
        <f aca="false">IF(AND($B502="",$D502="",$J502=""),"",IF($B502="","Falta código",IF(ISNA(MATCH($B502,LST_COD,0)),"Código no registrado en Trabajadores",IF($E502="","Concepto no está en el catálogo",IF($M502="ERR","Retención de otro empleador: Origen = Otro empleador",IF(OR($J502="",$K502=""),"Falta monto o mes",IF(OR($K502&lt;1,$K502&gt;12),"Mes inicio inválido",IF(AND($L502&lt;&gt;"",OR($L502&lt;$K502,$L502&gt;12)),"Mes fin inválido",IF($N502="","Falta frecuencia",IF(AND($G502&lt;&gt;"Otro empleador",SUMPRODUCT(($O502:$Z502&lt;&gt;0)*(((COLUMN($O502:$Z502)-14)&lt;INDEX(Trabajadores!$M$6:$M$105,MATCH($B502,LST_COD,0)))+((COLUMN($O502:$Z502)-14)&gt;INDEX(Trabajadores!$N$6:$N$105,MATCH($B502,LST_COD,0)))))&gt;0),"Aviso: hay meses fuera del periodo laboral","OK"))))))))))</f>
        <v/>
      </c>
    </row>
    <row r="503" customFormat="false" ht="15" hidden="false" customHeight="false" outlineLevel="0" collapsed="false">
      <c r="A503" s="23" t="n">
        <v>498</v>
      </c>
      <c r="B503" s="7"/>
      <c r="C503" s="35" t="str">
        <f aca="false">IF($B503="","",IFERROR(INDEX(Trabajadores!$D$6:$D$105,MATCH($B503,LST_COD,0)),"¿Código?"))</f>
        <v/>
      </c>
      <c r="D503" s="30"/>
      <c r="E503" s="9" t="str">
        <f aca="false">IF($D503="","",IFERROR(VLOOKUP($D503,CONC_TABLA,2,FALSE()),""))</f>
        <v/>
      </c>
      <c r="F503" s="9" t="str">
        <f aca="false">IF($D503="","",IFERROR(VLOOKUP($D503,CONC_TABLA,3,FALSE()),""))</f>
        <v/>
      </c>
      <c r="G503" s="30"/>
      <c r="H503" s="30"/>
      <c r="I503" s="30"/>
      <c r="J503" s="29"/>
      <c r="K503" s="28"/>
      <c r="L503" s="28"/>
      <c r="M503" s="9" t="str">
        <f aca="false">IF(OR($B503="",$E503=""),"",IF($E503="INA","INA",IF($G503="Otro empleador",IF($E503="RET","RETO",IF($E503="ORD","OTO","OTX")),IF($E503="RET","ERR",$E503))))</f>
        <v/>
      </c>
      <c r="N503" s="9" t="str">
        <f aca="false">IF($I503="","",IFERROR(VLOOKUP($I503,FREC_TABLA,2,FALSE()),""))</f>
        <v/>
      </c>
      <c r="O503" s="19" t="n">
        <f aca="false">IF(OR($M503="",$M503="ERR",$J503="",$K503="",$N503=""),0,IF($N503=0,IF(AND(OR(1=7,1=12),1&gt;=$K503,1&lt;=IF($L503="",12,$L503)),$J503,0),IF(AND(1&gt;=$K503,1&lt;=IF($L503="",12,$L503),MOD(1-$K503,$N503)=0),$J503,0)))</f>
        <v>0</v>
      </c>
      <c r="P503" s="19" t="n">
        <f aca="false">IF(OR($M503="",$M503="ERR",$J503="",$K503="",$N503=""),0,IF($N503=0,IF(AND(OR(2=7,2=12),2&gt;=$K503,2&lt;=IF($L503="",12,$L503)),$J503,0),IF(AND(2&gt;=$K503,2&lt;=IF($L503="",12,$L503),MOD(2-$K503,$N503)=0),$J503,0)))</f>
        <v>0</v>
      </c>
      <c r="Q503" s="19" t="n">
        <f aca="false">IF(OR($M503="",$M503="ERR",$J503="",$K503="",$N503=""),0,IF($N503=0,IF(AND(OR(3=7,3=12),3&gt;=$K503,3&lt;=IF($L503="",12,$L503)),$J503,0),IF(AND(3&gt;=$K503,3&lt;=IF($L503="",12,$L503),MOD(3-$K503,$N503)=0),$J503,0)))</f>
        <v>0</v>
      </c>
      <c r="R503" s="19" t="n">
        <f aca="false">IF(OR($M503="",$M503="ERR",$J503="",$K503="",$N503=""),0,IF($N503=0,IF(AND(OR(4=7,4=12),4&gt;=$K503,4&lt;=IF($L503="",12,$L503)),$J503,0),IF(AND(4&gt;=$K503,4&lt;=IF($L503="",12,$L503),MOD(4-$K503,$N503)=0),$J503,0)))</f>
        <v>0</v>
      </c>
      <c r="S503" s="19" t="n">
        <f aca="false">IF(OR($M503="",$M503="ERR",$J503="",$K503="",$N503=""),0,IF($N503=0,IF(AND(OR(5=7,5=12),5&gt;=$K503,5&lt;=IF($L503="",12,$L503)),$J503,0),IF(AND(5&gt;=$K503,5&lt;=IF($L503="",12,$L503),MOD(5-$K503,$N503)=0),$J503,0)))</f>
        <v>0</v>
      </c>
      <c r="T503" s="19" t="n">
        <f aca="false">IF(OR($M503="",$M503="ERR",$J503="",$K503="",$N503=""),0,IF($N503=0,IF(AND(OR(6=7,6=12),6&gt;=$K503,6&lt;=IF($L503="",12,$L503)),$J503,0),IF(AND(6&gt;=$K503,6&lt;=IF($L503="",12,$L503),MOD(6-$K503,$N503)=0),$J503,0)))</f>
        <v>0</v>
      </c>
      <c r="U503" s="19" t="n">
        <f aca="false">IF(OR($M503="",$M503="ERR",$J503="",$K503="",$N503=""),0,IF($N503=0,IF(AND(OR(7=7,7=12),7&gt;=$K503,7&lt;=IF($L503="",12,$L503)),$J503,0),IF(AND(7&gt;=$K503,7&lt;=IF($L503="",12,$L503),MOD(7-$K503,$N503)=0),$J503,0)))</f>
        <v>0</v>
      </c>
      <c r="V503" s="19" t="n">
        <f aca="false">IF(OR($M503="",$M503="ERR",$J503="",$K503="",$N503=""),0,IF($N503=0,IF(AND(OR(8=7,8=12),8&gt;=$K503,8&lt;=IF($L503="",12,$L503)),$J503,0),IF(AND(8&gt;=$K503,8&lt;=IF($L503="",12,$L503),MOD(8-$K503,$N503)=0),$J503,0)))</f>
        <v>0</v>
      </c>
      <c r="W503" s="19" t="n">
        <f aca="false">IF(OR($M503="",$M503="ERR",$J503="",$K503="",$N503=""),0,IF($N503=0,IF(AND(OR(9=7,9=12),9&gt;=$K503,9&lt;=IF($L503="",12,$L503)),$J503,0),IF(AND(9&gt;=$K503,9&lt;=IF($L503="",12,$L503),MOD(9-$K503,$N503)=0),$J503,0)))</f>
        <v>0</v>
      </c>
      <c r="X503" s="19" t="n">
        <f aca="false">IF(OR($M503="",$M503="ERR",$J503="",$K503="",$N503=""),0,IF($N503=0,IF(AND(OR(10=7,10=12),10&gt;=$K503,10&lt;=IF($L503="",12,$L503)),$J503,0),IF(AND(10&gt;=$K503,10&lt;=IF($L503="",12,$L503),MOD(10-$K503,$N503)=0),$J503,0)))</f>
        <v>0</v>
      </c>
      <c r="Y503" s="19" t="n">
        <f aca="false">IF(OR($M503="",$M503="ERR",$J503="",$K503="",$N503=""),0,IF($N503=0,IF(AND(OR(11=7,11=12),11&gt;=$K503,11&lt;=IF($L503="",12,$L503)),$J503,0),IF(AND(11&gt;=$K503,11&lt;=IF($L503="",12,$L503),MOD(11-$K503,$N503)=0),$J503,0)))</f>
        <v>0</v>
      </c>
      <c r="Z503" s="19" t="n">
        <f aca="false">IF(OR($M503="",$M503="ERR",$J503="",$K503="",$N503=""),0,IF($N503=0,IF(AND(OR(12=7,12=12),12&gt;=$K503,12&lt;=IF($L503="",12,$L503)),$J503,0),IF(AND(12&gt;=$K503,12&lt;=IF($L503="",12,$L503),MOD(12-$K503,$N503)=0),$J503,0)))</f>
        <v>0</v>
      </c>
      <c r="AA503" s="36" t="n">
        <f aca="false">SUM(O503:Z503)</f>
        <v>0</v>
      </c>
      <c r="AB503" s="15" t="str">
        <f aca="false">IF(AND($B503="",$D503="",$J503=""),"",IF($B503="","Falta código",IF(ISNA(MATCH($B503,LST_COD,0)),"Código no registrado en Trabajadores",IF($E503="","Concepto no está en el catálogo",IF($M503="ERR","Retención de otro empleador: Origen = Otro empleador",IF(OR($J503="",$K503=""),"Falta monto o mes",IF(OR($K503&lt;1,$K503&gt;12),"Mes inicio inválido",IF(AND($L503&lt;&gt;"",OR($L503&lt;$K503,$L503&gt;12)),"Mes fin inválido",IF($N503="","Falta frecuencia",IF(AND($G503&lt;&gt;"Otro empleador",SUMPRODUCT(($O503:$Z503&lt;&gt;0)*(((COLUMN($O503:$Z503)-14)&lt;INDEX(Trabajadores!$M$6:$M$105,MATCH($B503,LST_COD,0)))+((COLUMN($O503:$Z503)-14)&gt;INDEX(Trabajadores!$N$6:$N$105,MATCH($B503,LST_COD,0)))))&gt;0),"Aviso: hay meses fuera del periodo laboral","OK"))))))))))</f>
        <v/>
      </c>
    </row>
    <row r="504" customFormat="false" ht="15" hidden="false" customHeight="false" outlineLevel="0" collapsed="false">
      <c r="A504" s="23" t="n">
        <v>499</v>
      </c>
      <c r="B504" s="7"/>
      <c r="C504" s="35" t="str">
        <f aca="false">IF($B504="","",IFERROR(INDEX(Trabajadores!$D$6:$D$105,MATCH($B504,LST_COD,0)),"¿Código?"))</f>
        <v/>
      </c>
      <c r="D504" s="30"/>
      <c r="E504" s="9" t="str">
        <f aca="false">IF($D504="","",IFERROR(VLOOKUP($D504,CONC_TABLA,2,FALSE()),""))</f>
        <v/>
      </c>
      <c r="F504" s="9" t="str">
        <f aca="false">IF($D504="","",IFERROR(VLOOKUP($D504,CONC_TABLA,3,FALSE()),""))</f>
        <v/>
      </c>
      <c r="G504" s="30"/>
      <c r="H504" s="30"/>
      <c r="I504" s="30"/>
      <c r="J504" s="29"/>
      <c r="K504" s="28"/>
      <c r="L504" s="28"/>
      <c r="M504" s="9" t="str">
        <f aca="false">IF(OR($B504="",$E504=""),"",IF($E504="INA","INA",IF($G504="Otro empleador",IF($E504="RET","RETO",IF($E504="ORD","OTO","OTX")),IF($E504="RET","ERR",$E504))))</f>
        <v/>
      </c>
      <c r="N504" s="9" t="str">
        <f aca="false">IF($I504="","",IFERROR(VLOOKUP($I504,FREC_TABLA,2,FALSE()),""))</f>
        <v/>
      </c>
      <c r="O504" s="19" t="n">
        <f aca="false">IF(OR($M504="",$M504="ERR",$J504="",$K504="",$N504=""),0,IF($N504=0,IF(AND(OR(1=7,1=12),1&gt;=$K504,1&lt;=IF($L504="",12,$L504)),$J504,0),IF(AND(1&gt;=$K504,1&lt;=IF($L504="",12,$L504),MOD(1-$K504,$N504)=0),$J504,0)))</f>
        <v>0</v>
      </c>
      <c r="P504" s="19" t="n">
        <f aca="false">IF(OR($M504="",$M504="ERR",$J504="",$K504="",$N504=""),0,IF($N504=0,IF(AND(OR(2=7,2=12),2&gt;=$K504,2&lt;=IF($L504="",12,$L504)),$J504,0),IF(AND(2&gt;=$K504,2&lt;=IF($L504="",12,$L504),MOD(2-$K504,$N504)=0),$J504,0)))</f>
        <v>0</v>
      </c>
      <c r="Q504" s="19" t="n">
        <f aca="false">IF(OR($M504="",$M504="ERR",$J504="",$K504="",$N504=""),0,IF($N504=0,IF(AND(OR(3=7,3=12),3&gt;=$K504,3&lt;=IF($L504="",12,$L504)),$J504,0),IF(AND(3&gt;=$K504,3&lt;=IF($L504="",12,$L504),MOD(3-$K504,$N504)=0),$J504,0)))</f>
        <v>0</v>
      </c>
      <c r="R504" s="19" t="n">
        <f aca="false">IF(OR($M504="",$M504="ERR",$J504="",$K504="",$N504=""),0,IF($N504=0,IF(AND(OR(4=7,4=12),4&gt;=$K504,4&lt;=IF($L504="",12,$L504)),$J504,0),IF(AND(4&gt;=$K504,4&lt;=IF($L504="",12,$L504),MOD(4-$K504,$N504)=0),$J504,0)))</f>
        <v>0</v>
      </c>
      <c r="S504" s="19" t="n">
        <f aca="false">IF(OR($M504="",$M504="ERR",$J504="",$K504="",$N504=""),0,IF($N504=0,IF(AND(OR(5=7,5=12),5&gt;=$K504,5&lt;=IF($L504="",12,$L504)),$J504,0),IF(AND(5&gt;=$K504,5&lt;=IF($L504="",12,$L504),MOD(5-$K504,$N504)=0),$J504,0)))</f>
        <v>0</v>
      </c>
      <c r="T504" s="19" t="n">
        <f aca="false">IF(OR($M504="",$M504="ERR",$J504="",$K504="",$N504=""),0,IF($N504=0,IF(AND(OR(6=7,6=12),6&gt;=$K504,6&lt;=IF($L504="",12,$L504)),$J504,0),IF(AND(6&gt;=$K504,6&lt;=IF($L504="",12,$L504),MOD(6-$K504,$N504)=0),$J504,0)))</f>
        <v>0</v>
      </c>
      <c r="U504" s="19" t="n">
        <f aca="false">IF(OR($M504="",$M504="ERR",$J504="",$K504="",$N504=""),0,IF($N504=0,IF(AND(OR(7=7,7=12),7&gt;=$K504,7&lt;=IF($L504="",12,$L504)),$J504,0),IF(AND(7&gt;=$K504,7&lt;=IF($L504="",12,$L504),MOD(7-$K504,$N504)=0),$J504,0)))</f>
        <v>0</v>
      </c>
      <c r="V504" s="19" t="n">
        <f aca="false">IF(OR($M504="",$M504="ERR",$J504="",$K504="",$N504=""),0,IF($N504=0,IF(AND(OR(8=7,8=12),8&gt;=$K504,8&lt;=IF($L504="",12,$L504)),$J504,0),IF(AND(8&gt;=$K504,8&lt;=IF($L504="",12,$L504),MOD(8-$K504,$N504)=0),$J504,0)))</f>
        <v>0</v>
      </c>
      <c r="W504" s="19" t="n">
        <f aca="false">IF(OR($M504="",$M504="ERR",$J504="",$K504="",$N504=""),0,IF($N504=0,IF(AND(OR(9=7,9=12),9&gt;=$K504,9&lt;=IF($L504="",12,$L504)),$J504,0),IF(AND(9&gt;=$K504,9&lt;=IF($L504="",12,$L504),MOD(9-$K504,$N504)=0),$J504,0)))</f>
        <v>0</v>
      </c>
      <c r="X504" s="19" t="n">
        <f aca="false">IF(OR($M504="",$M504="ERR",$J504="",$K504="",$N504=""),0,IF($N504=0,IF(AND(OR(10=7,10=12),10&gt;=$K504,10&lt;=IF($L504="",12,$L504)),$J504,0),IF(AND(10&gt;=$K504,10&lt;=IF($L504="",12,$L504),MOD(10-$K504,$N504)=0),$J504,0)))</f>
        <v>0</v>
      </c>
      <c r="Y504" s="19" t="n">
        <f aca="false">IF(OR($M504="",$M504="ERR",$J504="",$K504="",$N504=""),0,IF($N504=0,IF(AND(OR(11=7,11=12),11&gt;=$K504,11&lt;=IF($L504="",12,$L504)),$J504,0),IF(AND(11&gt;=$K504,11&lt;=IF($L504="",12,$L504),MOD(11-$K504,$N504)=0),$J504,0)))</f>
        <v>0</v>
      </c>
      <c r="Z504" s="19" t="n">
        <f aca="false">IF(OR($M504="",$M504="ERR",$J504="",$K504="",$N504=""),0,IF($N504=0,IF(AND(OR(12=7,12=12),12&gt;=$K504,12&lt;=IF($L504="",12,$L504)),$J504,0),IF(AND(12&gt;=$K504,12&lt;=IF($L504="",12,$L504),MOD(12-$K504,$N504)=0),$J504,0)))</f>
        <v>0</v>
      </c>
      <c r="AA504" s="36" t="n">
        <f aca="false">SUM(O504:Z504)</f>
        <v>0</v>
      </c>
      <c r="AB504" s="15" t="str">
        <f aca="false">IF(AND($B504="",$D504="",$J504=""),"",IF($B504="","Falta código",IF(ISNA(MATCH($B504,LST_COD,0)),"Código no registrado en Trabajadores",IF($E504="","Concepto no está en el catálogo",IF($M504="ERR","Retención de otro empleador: Origen = Otro empleador",IF(OR($J504="",$K504=""),"Falta monto o mes",IF(OR($K504&lt;1,$K504&gt;12),"Mes inicio inválido",IF(AND($L504&lt;&gt;"",OR($L504&lt;$K504,$L504&gt;12)),"Mes fin inválido",IF($N504="","Falta frecuencia",IF(AND($G504&lt;&gt;"Otro empleador",SUMPRODUCT(($O504:$Z504&lt;&gt;0)*(((COLUMN($O504:$Z504)-14)&lt;INDEX(Trabajadores!$M$6:$M$105,MATCH($B504,LST_COD,0)))+((COLUMN($O504:$Z504)-14)&gt;INDEX(Trabajadores!$N$6:$N$105,MATCH($B504,LST_COD,0)))))&gt;0),"Aviso: hay meses fuera del periodo laboral","OK"))))))))))</f>
        <v/>
      </c>
    </row>
    <row r="505" customFormat="false" ht="15" hidden="false" customHeight="false" outlineLevel="0" collapsed="false">
      <c r="A505" s="23" t="n">
        <v>500</v>
      </c>
      <c r="B505" s="7"/>
      <c r="C505" s="35" t="str">
        <f aca="false">IF($B505="","",IFERROR(INDEX(Trabajadores!$D$6:$D$105,MATCH($B505,LST_COD,0)),"¿Código?"))</f>
        <v/>
      </c>
      <c r="D505" s="30"/>
      <c r="E505" s="9" t="str">
        <f aca="false">IF($D505="","",IFERROR(VLOOKUP($D505,CONC_TABLA,2,FALSE()),""))</f>
        <v/>
      </c>
      <c r="F505" s="9" t="str">
        <f aca="false">IF($D505="","",IFERROR(VLOOKUP($D505,CONC_TABLA,3,FALSE()),""))</f>
        <v/>
      </c>
      <c r="G505" s="30"/>
      <c r="H505" s="30"/>
      <c r="I505" s="30"/>
      <c r="J505" s="29"/>
      <c r="K505" s="28"/>
      <c r="L505" s="28"/>
      <c r="M505" s="9" t="str">
        <f aca="false">IF(OR($B505="",$E505=""),"",IF($E505="INA","INA",IF($G505="Otro empleador",IF($E505="RET","RETO",IF($E505="ORD","OTO","OTX")),IF($E505="RET","ERR",$E505))))</f>
        <v/>
      </c>
      <c r="N505" s="9" t="str">
        <f aca="false">IF($I505="","",IFERROR(VLOOKUP($I505,FREC_TABLA,2,FALSE()),""))</f>
        <v/>
      </c>
      <c r="O505" s="19" t="n">
        <f aca="false">IF(OR($M505="",$M505="ERR",$J505="",$K505="",$N505=""),0,IF($N505=0,IF(AND(OR(1=7,1=12),1&gt;=$K505,1&lt;=IF($L505="",12,$L505)),$J505,0),IF(AND(1&gt;=$K505,1&lt;=IF($L505="",12,$L505),MOD(1-$K505,$N505)=0),$J505,0)))</f>
        <v>0</v>
      </c>
      <c r="P505" s="19" t="n">
        <f aca="false">IF(OR($M505="",$M505="ERR",$J505="",$K505="",$N505=""),0,IF($N505=0,IF(AND(OR(2=7,2=12),2&gt;=$K505,2&lt;=IF($L505="",12,$L505)),$J505,0),IF(AND(2&gt;=$K505,2&lt;=IF($L505="",12,$L505),MOD(2-$K505,$N505)=0),$J505,0)))</f>
        <v>0</v>
      </c>
      <c r="Q505" s="19" t="n">
        <f aca="false">IF(OR($M505="",$M505="ERR",$J505="",$K505="",$N505=""),0,IF($N505=0,IF(AND(OR(3=7,3=12),3&gt;=$K505,3&lt;=IF($L505="",12,$L505)),$J505,0),IF(AND(3&gt;=$K505,3&lt;=IF($L505="",12,$L505),MOD(3-$K505,$N505)=0),$J505,0)))</f>
        <v>0</v>
      </c>
      <c r="R505" s="19" t="n">
        <f aca="false">IF(OR($M505="",$M505="ERR",$J505="",$K505="",$N505=""),0,IF($N505=0,IF(AND(OR(4=7,4=12),4&gt;=$K505,4&lt;=IF($L505="",12,$L505)),$J505,0),IF(AND(4&gt;=$K505,4&lt;=IF($L505="",12,$L505),MOD(4-$K505,$N505)=0),$J505,0)))</f>
        <v>0</v>
      </c>
      <c r="S505" s="19" t="n">
        <f aca="false">IF(OR($M505="",$M505="ERR",$J505="",$K505="",$N505=""),0,IF($N505=0,IF(AND(OR(5=7,5=12),5&gt;=$K505,5&lt;=IF($L505="",12,$L505)),$J505,0),IF(AND(5&gt;=$K505,5&lt;=IF($L505="",12,$L505),MOD(5-$K505,$N505)=0),$J505,0)))</f>
        <v>0</v>
      </c>
      <c r="T505" s="19" t="n">
        <f aca="false">IF(OR($M505="",$M505="ERR",$J505="",$K505="",$N505=""),0,IF($N505=0,IF(AND(OR(6=7,6=12),6&gt;=$K505,6&lt;=IF($L505="",12,$L505)),$J505,0),IF(AND(6&gt;=$K505,6&lt;=IF($L505="",12,$L505),MOD(6-$K505,$N505)=0),$J505,0)))</f>
        <v>0</v>
      </c>
      <c r="U505" s="19" t="n">
        <f aca="false">IF(OR($M505="",$M505="ERR",$J505="",$K505="",$N505=""),0,IF($N505=0,IF(AND(OR(7=7,7=12),7&gt;=$K505,7&lt;=IF($L505="",12,$L505)),$J505,0),IF(AND(7&gt;=$K505,7&lt;=IF($L505="",12,$L505),MOD(7-$K505,$N505)=0),$J505,0)))</f>
        <v>0</v>
      </c>
      <c r="V505" s="19" t="n">
        <f aca="false">IF(OR($M505="",$M505="ERR",$J505="",$K505="",$N505=""),0,IF($N505=0,IF(AND(OR(8=7,8=12),8&gt;=$K505,8&lt;=IF($L505="",12,$L505)),$J505,0),IF(AND(8&gt;=$K505,8&lt;=IF($L505="",12,$L505),MOD(8-$K505,$N505)=0),$J505,0)))</f>
        <v>0</v>
      </c>
      <c r="W505" s="19" t="n">
        <f aca="false">IF(OR($M505="",$M505="ERR",$J505="",$K505="",$N505=""),0,IF($N505=0,IF(AND(OR(9=7,9=12),9&gt;=$K505,9&lt;=IF($L505="",12,$L505)),$J505,0),IF(AND(9&gt;=$K505,9&lt;=IF($L505="",12,$L505),MOD(9-$K505,$N505)=0),$J505,0)))</f>
        <v>0</v>
      </c>
      <c r="X505" s="19" t="n">
        <f aca="false">IF(OR($M505="",$M505="ERR",$J505="",$K505="",$N505=""),0,IF($N505=0,IF(AND(OR(10=7,10=12),10&gt;=$K505,10&lt;=IF($L505="",12,$L505)),$J505,0),IF(AND(10&gt;=$K505,10&lt;=IF($L505="",12,$L505),MOD(10-$K505,$N505)=0),$J505,0)))</f>
        <v>0</v>
      </c>
      <c r="Y505" s="19" t="n">
        <f aca="false">IF(OR($M505="",$M505="ERR",$J505="",$K505="",$N505=""),0,IF($N505=0,IF(AND(OR(11=7,11=12),11&gt;=$K505,11&lt;=IF($L505="",12,$L505)),$J505,0),IF(AND(11&gt;=$K505,11&lt;=IF($L505="",12,$L505),MOD(11-$K505,$N505)=0),$J505,0)))</f>
        <v>0</v>
      </c>
      <c r="Z505" s="19" t="n">
        <f aca="false">IF(OR($M505="",$M505="ERR",$J505="",$K505="",$N505=""),0,IF($N505=0,IF(AND(OR(12=7,12=12),12&gt;=$K505,12&lt;=IF($L505="",12,$L505)),$J505,0),IF(AND(12&gt;=$K505,12&lt;=IF($L505="",12,$L505),MOD(12-$K505,$N505)=0),$J505,0)))</f>
        <v>0</v>
      </c>
      <c r="AA505" s="36" t="n">
        <f aca="false">SUM(O505:Z505)</f>
        <v>0</v>
      </c>
      <c r="AB505" s="15" t="str">
        <f aca="false">IF(AND($B505="",$D505="",$J505=""),"",IF($B505="","Falta código",IF(ISNA(MATCH($B505,LST_COD,0)),"Código no registrado en Trabajadores",IF($E505="","Concepto no está en el catálogo",IF($M505="ERR","Retención de otro empleador: Origen = Otro empleador",IF(OR($J505="",$K505=""),"Falta monto o mes",IF(OR($K505&lt;1,$K505&gt;12),"Mes inicio inválido",IF(AND($L505&lt;&gt;"",OR($L505&lt;$K505,$L505&gt;12)),"Mes fin inválido",IF($N505="","Falta frecuencia",IF(AND($G505&lt;&gt;"Otro empleador",SUMPRODUCT(($O505:$Z505&lt;&gt;0)*(((COLUMN($O505:$Z505)-14)&lt;INDEX(Trabajadores!$M$6:$M$105,MATCH($B505,LST_COD,0)))+((COLUMN($O505:$Z505)-14)&gt;INDEX(Trabajadores!$N$6:$N$105,MATCH($B505,LST_COD,0)))))&gt;0),"Aviso: hay meses fuera del periodo laboral","OK"))))))))))</f>
        <v/>
      </c>
    </row>
    <row r="506" customFormat="false" ht="15" hidden="false" customHeight="false" outlineLevel="0" collapsed="false">
      <c r="A506" s="23" t="n">
        <v>501</v>
      </c>
      <c r="B506" s="7"/>
      <c r="C506" s="35" t="str">
        <f aca="false">IF($B506="","",IFERROR(INDEX(Trabajadores!$D$6:$D$105,MATCH($B506,LST_COD,0)),"¿Código?"))</f>
        <v/>
      </c>
      <c r="D506" s="30"/>
      <c r="E506" s="9" t="str">
        <f aca="false">IF($D506="","",IFERROR(VLOOKUP($D506,CONC_TABLA,2,FALSE()),""))</f>
        <v/>
      </c>
      <c r="F506" s="9" t="str">
        <f aca="false">IF($D506="","",IFERROR(VLOOKUP($D506,CONC_TABLA,3,FALSE()),""))</f>
        <v/>
      </c>
      <c r="G506" s="30"/>
      <c r="H506" s="30"/>
      <c r="I506" s="30"/>
      <c r="J506" s="29"/>
      <c r="K506" s="28"/>
      <c r="L506" s="28"/>
      <c r="M506" s="9" t="str">
        <f aca="false">IF(OR($B506="",$E506=""),"",IF($E506="INA","INA",IF($G506="Otro empleador",IF($E506="RET","RETO",IF($E506="ORD","OTO","OTX")),IF($E506="RET","ERR",$E506))))</f>
        <v/>
      </c>
      <c r="N506" s="9" t="str">
        <f aca="false">IF($I506="","",IFERROR(VLOOKUP($I506,FREC_TABLA,2,FALSE()),""))</f>
        <v/>
      </c>
      <c r="O506" s="19" t="n">
        <f aca="false">IF(OR($M506="",$M506="ERR",$J506="",$K506="",$N506=""),0,IF($N506=0,IF(AND(OR(1=7,1=12),1&gt;=$K506,1&lt;=IF($L506="",12,$L506)),$J506,0),IF(AND(1&gt;=$K506,1&lt;=IF($L506="",12,$L506),MOD(1-$K506,$N506)=0),$J506,0)))</f>
        <v>0</v>
      </c>
      <c r="P506" s="19" t="n">
        <f aca="false">IF(OR($M506="",$M506="ERR",$J506="",$K506="",$N506=""),0,IF($N506=0,IF(AND(OR(2=7,2=12),2&gt;=$K506,2&lt;=IF($L506="",12,$L506)),$J506,0),IF(AND(2&gt;=$K506,2&lt;=IF($L506="",12,$L506),MOD(2-$K506,$N506)=0),$J506,0)))</f>
        <v>0</v>
      </c>
      <c r="Q506" s="19" t="n">
        <f aca="false">IF(OR($M506="",$M506="ERR",$J506="",$K506="",$N506=""),0,IF($N506=0,IF(AND(OR(3=7,3=12),3&gt;=$K506,3&lt;=IF($L506="",12,$L506)),$J506,0),IF(AND(3&gt;=$K506,3&lt;=IF($L506="",12,$L506),MOD(3-$K506,$N506)=0),$J506,0)))</f>
        <v>0</v>
      </c>
      <c r="R506" s="19" t="n">
        <f aca="false">IF(OR($M506="",$M506="ERR",$J506="",$K506="",$N506=""),0,IF($N506=0,IF(AND(OR(4=7,4=12),4&gt;=$K506,4&lt;=IF($L506="",12,$L506)),$J506,0),IF(AND(4&gt;=$K506,4&lt;=IF($L506="",12,$L506),MOD(4-$K506,$N506)=0),$J506,0)))</f>
        <v>0</v>
      </c>
      <c r="S506" s="19" t="n">
        <f aca="false">IF(OR($M506="",$M506="ERR",$J506="",$K506="",$N506=""),0,IF($N506=0,IF(AND(OR(5=7,5=12),5&gt;=$K506,5&lt;=IF($L506="",12,$L506)),$J506,0),IF(AND(5&gt;=$K506,5&lt;=IF($L506="",12,$L506),MOD(5-$K506,$N506)=0),$J506,0)))</f>
        <v>0</v>
      </c>
      <c r="T506" s="19" t="n">
        <f aca="false">IF(OR($M506="",$M506="ERR",$J506="",$K506="",$N506=""),0,IF($N506=0,IF(AND(OR(6=7,6=12),6&gt;=$K506,6&lt;=IF($L506="",12,$L506)),$J506,0),IF(AND(6&gt;=$K506,6&lt;=IF($L506="",12,$L506),MOD(6-$K506,$N506)=0),$J506,0)))</f>
        <v>0</v>
      </c>
      <c r="U506" s="19" t="n">
        <f aca="false">IF(OR($M506="",$M506="ERR",$J506="",$K506="",$N506=""),0,IF($N506=0,IF(AND(OR(7=7,7=12),7&gt;=$K506,7&lt;=IF($L506="",12,$L506)),$J506,0),IF(AND(7&gt;=$K506,7&lt;=IF($L506="",12,$L506),MOD(7-$K506,$N506)=0),$J506,0)))</f>
        <v>0</v>
      </c>
      <c r="V506" s="19" t="n">
        <f aca="false">IF(OR($M506="",$M506="ERR",$J506="",$K506="",$N506=""),0,IF($N506=0,IF(AND(OR(8=7,8=12),8&gt;=$K506,8&lt;=IF($L506="",12,$L506)),$J506,0),IF(AND(8&gt;=$K506,8&lt;=IF($L506="",12,$L506),MOD(8-$K506,$N506)=0),$J506,0)))</f>
        <v>0</v>
      </c>
      <c r="W506" s="19" t="n">
        <f aca="false">IF(OR($M506="",$M506="ERR",$J506="",$K506="",$N506=""),0,IF($N506=0,IF(AND(OR(9=7,9=12),9&gt;=$K506,9&lt;=IF($L506="",12,$L506)),$J506,0),IF(AND(9&gt;=$K506,9&lt;=IF($L506="",12,$L506),MOD(9-$K506,$N506)=0),$J506,0)))</f>
        <v>0</v>
      </c>
      <c r="X506" s="19" t="n">
        <f aca="false">IF(OR($M506="",$M506="ERR",$J506="",$K506="",$N506=""),0,IF($N506=0,IF(AND(OR(10=7,10=12),10&gt;=$K506,10&lt;=IF($L506="",12,$L506)),$J506,0),IF(AND(10&gt;=$K506,10&lt;=IF($L506="",12,$L506),MOD(10-$K506,$N506)=0),$J506,0)))</f>
        <v>0</v>
      </c>
      <c r="Y506" s="19" t="n">
        <f aca="false">IF(OR($M506="",$M506="ERR",$J506="",$K506="",$N506=""),0,IF($N506=0,IF(AND(OR(11=7,11=12),11&gt;=$K506,11&lt;=IF($L506="",12,$L506)),$J506,0),IF(AND(11&gt;=$K506,11&lt;=IF($L506="",12,$L506),MOD(11-$K506,$N506)=0),$J506,0)))</f>
        <v>0</v>
      </c>
      <c r="Z506" s="19" t="n">
        <f aca="false">IF(OR($M506="",$M506="ERR",$J506="",$K506="",$N506=""),0,IF($N506=0,IF(AND(OR(12=7,12=12),12&gt;=$K506,12&lt;=IF($L506="",12,$L506)),$J506,0),IF(AND(12&gt;=$K506,12&lt;=IF($L506="",12,$L506),MOD(12-$K506,$N506)=0),$J506,0)))</f>
        <v>0</v>
      </c>
      <c r="AA506" s="36" t="n">
        <f aca="false">SUM(O506:Z506)</f>
        <v>0</v>
      </c>
      <c r="AB506" s="15" t="str">
        <f aca="false">IF(AND($B506="",$D506="",$J506=""),"",IF($B506="","Falta código",IF(ISNA(MATCH($B506,LST_COD,0)),"Código no registrado en Trabajadores",IF($E506="","Concepto no está en el catálogo",IF($M506="ERR","Retención de otro empleador: Origen = Otro empleador",IF(OR($J506="",$K506=""),"Falta monto o mes",IF(OR($K506&lt;1,$K506&gt;12),"Mes inicio inválido",IF(AND($L506&lt;&gt;"",OR($L506&lt;$K506,$L506&gt;12)),"Mes fin inválido",IF($N506="","Falta frecuencia",IF(AND($G506&lt;&gt;"Otro empleador",SUMPRODUCT(($O506:$Z506&lt;&gt;0)*(((COLUMN($O506:$Z506)-14)&lt;INDEX(Trabajadores!$M$6:$M$105,MATCH($B506,LST_COD,0)))+((COLUMN($O506:$Z506)-14)&gt;INDEX(Trabajadores!$N$6:$N$105,MATCH($B506,LST_COD,0)))))&gt;0),"Aviso: hay meses fuera del periodo laboral","OK"))))))))))</f>
        <v/>
      </c>
    </row>
    <row r="507" customFormat="false" ht="15" hidden="false" customHeight="false" outlineLevel="0" collapsed="false">
      <c r="A507" s="23" t="n">
        <v>502</v>
      </c>
      <c r="B507" s="7"/>
      <c r="C507" s="35" t="str">
        <f aca="false">IF($B507="","",IFERROR(INDEX(Trabajadores!$D$6:$D$105,MATCH($B507,LST_COD,0)),"¿Código?"))</f>
        <v/>
      </c>
      <c r="D507" s="30"/>
      <c r="E507" s="9" t="str">
        <f aca="false">IF($D507="","",IFERROR(VLOOKUP($D507,CONC_TABLA,2,FALSE()),""))</f>
        <v/>
      </c>
      <c r="F507" s="9" t="str">
        <f aca="false">IF($D507="","",IFERROR(VLOOKUP($D507,CONC_TABLA,3,FALSE()),""))</f>
        <v/>
      </c>
      <c r="G507" s="30"/>
      <c r="H507" s="30"/>
      <c r="I507" s="30"/>
      <c r="J507" s="29"/>
      <c r="K507" s="28"/>
      <c r="L507" s="28"/>
      <c r="M507" s="9" t="str">
        <f aca="false">IF(OR($B507="",$E507=""),"",IF($E507="INA","INA",IF($G507="Otro empleador",IF($E507="RET","RETO",IF($E507="ORD","OTO","OTX")),IF($E507="RET","ERR",$E507))))</f>
        <v/>
      </c>
      <c r="N507" s="9" t="str">
        <f aca="false">IF($I507="","",IFERROR(VLOOKUP($I507,FREC_TABLA,2,FALSE()),""))</f>
        <v/>
      </c>
      <c r="O507" s="19" t="n">
        <f aca="false">IF(OR($M507="",$M507="ERR",$J507="",$K507="",$N507=""),0,IF($N507=0,IF(AND(OR(1=7,1=12),1&gt;=$K507,1&lt;=IF($L507="",12,$L507)),$J507,0),IF(AND(1&gt;=$K507,1&lt;=IF($L507="",12,$L507),MOD(1-$K507,$N507)=0),$J507,0)))</f>
        <v>0</v>
      </c>
      <c r="P507" s="19" t="n">
        <f aca="false">IF(OR($M507="",$M507="ERR",$J507="",$K507="",$N507=""),0,IF($N507=0,IF(AND(OR(2=7,2=12),2&gt;=$K507,2&lt;=IF($L507="",12,$L507)),$J507,0),IF(AND(2&gt;=$K507,2&lt;=IF($L507="",12,$L507),MOD(2-$K507,$N507)=0),$J507,0)))</f>
        <v>0</v>
      </c>
      <c r="Q507" s="19" t="n">
        <f aca="false">IF(OR($M507="",$M507="ERR",$J507="",$K507="",$N507=""),0,IF($N507=0,IF(AND(OR(3=7,3=12),3&gt;=$K507,3&lt;=IF($L507="",12,$L507)),$J507,0),IF(AND(3&gt;=$K507,3&lt;=IF($L507="",12,$L507),MOD(3-$K507,$N507)=0),$J507,0)))</f>
        <v>0</v>
      </c>
      <c r="R507" s="19" t="n">
        <f aca="false">IF(OR($M507="",$M507="ERR",$J507="",$K507="",$N507=""),0,IF($N507=0,IF(AND(OR(4=7,4=12),4&gt;=$K507,4&lt;=IF($L507="",12,$L507)),$J507,0),IF(AND(4&gt;=$K507,4&lt;=IF($L507="",12,$L507),MOD(4-$K507,$N507)=0),$J507,0)))</f>
        <v>0</v>
      </c>
      <c r="S507" s="19" t="n">
        <f aca="false">IF(OR($M507="",$M507="ERR",$J507="",$K507="",$N507=""),0,IF($N507=0,IF(AND(OR(5=7,5=12),5&gt;=$K507,5&lt;=IF($L507="",12,$L507)),$J507,0),IF(AND(5&gt;=$K507,5&lt;=IF($L507="",12,$L507),MOD(5-$K507,$N507)=0),$J507,0)))</f>
        <v>0</v>
      </c>
      <c r="T507" s="19" t="n">
        <f aca="false">IF(OR($M507="",$M507="ERR",$J507="",$K507="",$N507=""),0,IF($N507=0,IF(AND(OR(6=7,6=12),6&gt;=$K507,6&lt;=IF($L507="",12,$L507)),$J507,0),IF(AND(6&gt;=$K507,6&lt;=IF($L507="",12,$L507),MOD(6-$K507,$N507)=0),$J507,0)))</f>
        <v>0</v>
      </c>
      <c r="U507" s="19" t="n">
        <f aca="false">IF(OR($M507="",$M507="ERR",$J507="",$K507="",$N507=""),0,IF($N507=0,IF(AND(OR(7=7,7=12),7&gt;=$K507,7&lt;=IF($L507="",12,$L507)),$J507,0),IF(AND(7&gt;=$K507,7&lt;=IF($L507="",12,$L507),MOD(7-$K507,$N507)=0),$J507,0)))</f>
        <v>0</v>
      </c>
      <c r="V507" s="19" t="n">
        <f aca="false">IF(OR($M507="",$M507="ERR",$J507="",$K507="",$N507=""),0,IF($N507=0,IF(AND(OR(8=7,8=12),8&gt;=$K507,8&lt;=IF($L507="",12,$L507)),$J507,0),IF(AND(8&gt;=$K507,8&lt;=IF($L507="",12,$L507),MOD(8-$K507,$N507)=0),$J507,0)))</f>
        <v>0</v>
      </c>
      <c r="W507" s="19" t="n">
        <f aca="false">IF(OR($M507="",$M507="ERR",$J507="",$K507="",$N507=""),0,IF($N507=0,IF(AND(OR(9=7,9=12),9&gt;=$K507,9&lt;=IF($L507="",12,$L507)),$J507,0),IF(AND(9&gt;=$K507,9&lt;=IF($L507="",12,$L507),MOD(9-$K507,$N507)=0),$J507,0)))</f>
        <v>0</v>
      </c>
      <c r="X507" s="19" t="n">
        <f aca="false">IF(OR($M507="",$M507="ERR",$J507="",$K507="",$N507=""),0,IF($N507=0,IF(AND(OR(10=7,10=12),10&gt;=$K507,10&lt;=IF($L507="",12,$L507)),$J507,0),IF(AND(10&gt;=$K507,10&lt;=IF($L507="",12,$L507),MOD(10-$K507,$N507)=0),$J507,0)))</f>
        <v>0</v>
      </c>
      <c r="Y507" s="19" t="n">
        <f aca="false">IF(OR($M507="",$M507="ERR",$J507="",$K507="",$N507=""),0,IF($N507=0,IF(AND(OR(11=7,11=12),11&gt;=$K507,11&lt;=IF($L507="",12,$L507)),$J507,0),IF(AND(11&gt;=$K507,11&lt;=IF($L507="",12,$L507),MOD(11-$K507,$N507)=0),$J507,0)))</f>
        <v>0</v>
      </c>
      <c r="Z507" s="19" t="n">
        <f aca="false">IF(OR($M507="",$M507="ERR",$J507="",$K507="",$N507=""),0,IF($N507=0,IF(AND(OR(12=7,12=12),12&gt;=$K507,12&lt;=IF($L507="",12,$L507)),$J507,0),IF(AND(12&gt;=$K507,12&lt;=IF($L507="",12,$L507),MOD(12-$K507,$N507)=0),$J507,0)))</f>
        <v>0</v>
      </c>
      <c r="AA507" s="36" t="n">
        <f aca="false">SUM(O507:Z507)</f>
        <v>0</v>
      </c>
      <c r="AB507" s="15" t="str">
        <f aca="false">IF(AND($B507="",$D507="",$J507=""),"",IF($B507="","Falta código",IF(ISNA(MATCH($B507,LST_COD,0)),"Código no registrado en Trabajadores",IF($E507="","Concepto no está en el catálogo",IF($M507="ERR","Retención de otro empleador: Origen = Otro empleador",IF(OR($J507="",$K507=""),"Falta monto o mes",IF(OR($K507&lt;1,$K507&gt;12),"Mes inicio inválido",IF(AND($L507&lt;&gt;"",OR($L507&lt;$K507,$L507&gt;12)),"Mes fin inválido",IF($N507="","Falta frecuencia",IF(AND($G507&lt;&gt;"Otro empleador",SUMPRODUCT(($O507:$Z507&lt;&gt;0)*(((COLUMN($O507:$Z507)-14)&lt;INDEX(Trabajadores!$M$6:$M$105,MATCH($B507,LST_COD,0)))+((COLUMN($O507:$Z507)-14)&gt;INDEX(Trabajadores!$N$6:$N$105,MATCH($B507,LST_COD,0)))))&gt;0),"Aviso: hay meses fuera del periodo laboral","OK"))))))))))</f>
        <v/>
      </c>
    </row>
    <row r="508" customFormat="false" ht="15" hidden="false" customHeight="false" outlineLevel="0" collapsed="false">
      <c r="A508" s="23" t="n">
        <v>503</v>
      </c>
      <c r="B508" s="7"/>
      <c r="C508" s="35" t="str">
        <f aca="false">IF($B508="","",IFERROR(INDEX(Trabajadores!$D$6:$D$105,MATCH($B508,LST_COD,0)),"¿Código?"))</f>
        <v/>
      </c>
      <c r="D508" s="30"/>
      <c r="E508" s="9" t="str">
        <f aca="false">IF($D508="","",IFERROR(VLOOKUP($D508,CONC_TABLA,2,FALSE()),""))</f>
        <v/>
      </c>
      <c r="F508" s="9" t="str">
        <f aca="false">IF($D508="","",IFERROR(VLOOKUP($D508,CONC_TABLA,3,FALSE()),""))</f>
        <v/>
      </c>
      <c r="G508" s="30"/>
      <c r="H508" s="30"/>
      <c r="I508" s="30"/>
      <c r="J508" s="29"/>
      <c r="K508" s="28"/>
      <c r="L508" s="28"/>
      <c r="M508" s="9" t="str">
        <f aca="false">IF(OR($B508="",$E508=""),"",IF($E508="INA","INA",IF($G508="Otro empleador",IF($E508="RET","RETO",IF($E508="ORD","OTO","OTX")),IF($E508="RET","ERR",$E508))))</f>
        <v/>
      </c>
      <c r="N508" s="9" t="str">
        <f aca="false">IF($I508="","",IFERROR(VLOOKUP($I508,FREC_TABLA,2,FALSE()),""))</f>
        <v/>
      </c>
      <c r="O508" s="19" t="n">
        <f aca="false">IF(OR($M508="",$M508="ERR",$J508="",$K508="",$N508=""),0,IF($N508=0,IF(AND(OR(1=7,1=12),1&gt;=$K508,1&lt;=IF($L508="",12,$L508)),$J508,0),IF(AND(1&gt;=$K508,1&lt;=IF($L508="",12,$L508),MOD(1-$K508,$N508)=0),$J508,0)))</f>
        <v>0</v>
      </c>
      <c r="P508" s="19" t="n">
        <f aca="false">IF(OR($M508="",$M508="ERR",$J508="",$K508="",$N508=""),0,IF($N508=0,IF(AND(OR(2=7,2=12),2&gt;=$K508,2&lt;=IF($L508="",12,$L508)),$J508,0),IF(AND(2&gt;=$K508,2&lt;=IF($L508="",12,$L508),MOD(2-$K508,$N508)=0),$J508,0)))</f>
        <v>0</v>
      </c>
      <c r="Q508" s="19" t="n">
        <f aca="false">IF(OR($M508="",$M508="ERR",$J508="",$K508="",$N508=""),0,IF($N508=0,IF(AND(OR(3=7,3=12),3&gt;=$K508,3&lt;=IF($L508="",12,$L508)),$J508,0),IF(AND(3&gt;=$K508,3&lt;=IF($L508="",12,$L508),MOD(3-$K508,$N508)=0),$J508,0)))</f>
        <v>0</v>
      </c>
      <c r="R508" s="19" t="n">
        <f aca="false">IF(OR($M508="",$M508="ERR",$J508="",$K508="",$N508=""),0,IF($N508=0,IF(AND(OR(4=7,4=12),4&gt;=$K508,4&lt;=IF($L508="",12,$L508)),$J508,0),IF(AND(4&gt;=$K508,4&lt;=IF($L508="",12,$L508),MOD(4-$K508,$N508)=0),$J508,0)))</f>
        <v>0</v>
      </c>
      <c r="S508" s="19" t="n">
        <f aca="false">IF(OR($M508="",$M508="ERR",$J508="",$K508="",$N508=""),0,IF($N508=0,IF(AND(OR(5=7,5=12),5&gt;=$K508,5&lt;=IF($L508="",12,$L508)),$J508,0),IF(AND(5&gt;=$K508,5&lt;=IF($L508="",12,$L508),MOD(5-$K508,$N508)=0),$J508,0)))</f>
        <v>0</v>
      </c>
      <c r="T508" s="19" t="n">
        <f aca="false">IF(OR($M508="",$M508="ERR",$J508="",$K508="",$N508=""),0,IF($N508=0,IF(AND(OR(6=7,6=12),6&gt;=$K508,6&lt;=IF($L508="",12,$L508)),$J508,0),IF(AND(6&gt;=$K508,6&lt;=IF($L508="",12,$L508),MOD(6-$K508,$N508)=0),$J508,0)))</f>
        <v>0</v>
      </c>
      <c r="U508" s="19" t="n">
        <f aca="false">IF(OR($M508="",$M508="ERR",$J508="",$K508="",$N508=""),0,IF($N508=0,IF(AND(OR(7=7,7=12),7&gt;=$K508,7&lt;=IF($L508="",12,$L508)),$J508,0),IF(AND(7&gt;=$K508,7&lt;=IF($L508="",12,$L508),MOD(7-$K508,$N508)=0),$J508,0)))</f>
        <v>0</v>
      </c>
      <c r="V508" s="19" t="n">
        <f aca="false">IF(OR($M508="",$M508="ERR",$J508="",$K508="",$N508=""),0,IF($N508=0,IF(AND(OR(8=7,8=12),8&gt;=$K508,8&lt;=IF($L508="",12,$L508)),$J508,0),IF(AND(8&gt;=$K508,8&lt;=IF($L508="",12,$L508),MOD(8-$K508,$N508)=0),$J508,0)))</f>
        <v>0</v>
      </c>
      <c r="W508" s="19" t="n">
        <f aca="false">IF(OR($M508="",$M508="ERR",$J508="",$K508="",$N508=""),0,IF($N508=0,IF(AND(OR(9=7,9=12),9&gt;=$K508,9&lt;=IF($L508="",12,$L508)),$J508,0),IF(AND(9&gt;=$K508,9&lt;=IF($L508="",12,$L508),MOD(9-$K508,$N508)=0),$J508,0)))</f>
        <v>0</v>
      </c>
      <c r="X508" s="19" t="n">
        <f aca="false">IF(OR($M508="",$M508="ERR",$J508="",$K508="",$N508=""),0,IF($N508=0,IF(AND(OR(10=7,10=12),10&gt;=$K508,10&lt;=IF($L508="",12,$L508)),$J508,0),IF(AND(10&gt;=$K508,10&lt;=IF($L508="",12,$L508),MOD(10-$K508,$N508)=0),$J508,0)))</f>
        <v>0</v>
      </c>
      <c r="Y508" s="19" t="n">
        <f aca="false">IF(OR($M508="",$M508="ERR",$J508="",$K508="",$N508=""),0,IF($N508=0,IF(AND(OR(11=7,11=12),11&gt;=$K508,11&lt;=IF($L508="",12,$L508)),$J508,0),IF(AND(11&gt;=$K508,11&lt;=IF($L508="",12,$L508),MOD(11-$K508,$N508)=0),$J508,0)))</f>
        <v>0</v>
      </c>
      <c r="Z508" s="19" t="n">
        <f aca="false">IF(OR($M508="",$M508="ERR",$J508="",$K508="",$N508=""),0,IF($N508=0,IF(AND(OR(12=7,12=12),12&gt;=$K508,12&lt;=IF($L508="",12,$L508)),$J508,0),IF(AND(12&gt;=$K508,12&lt;=IF($L508="",12,$L508),MOD(12-$K508,$N508)=0),$J508,0)))</f>
        <v>0</v>
      </c>
      <c r="AA508" s="36" t="n">
        <f aca="false">SUM(O508:Z508)</f>
        <v>0</v>
      </c>
      <c r="AB508" s="15" t="str">
        <f aca="false">IF(AND($B508="",$D508="",$J508=""),"",IF($B508="","Falta código",IF(ISNA(MATCH($B508,LST_COD,0)),"Código no registrado en Trabajadores",IF($E508="","Concepto no está en el catálogo",IF($M508="ERR","Retención de otro empleador: Origen = Otro empleador",IF(OR($J508="",$K508=""),"Falta monto o mes",IF(OR($K508&lt;1,$K508&gt;12),"Mes inicio inválido",IF(AND($L508&lt;&gt;"",OR($L508&lt;$K508,$L508&gt;12)),"Mes fin inválido",IF($N508="","Falta frecuencia",IF(AND($G508&lt;&gt;"Otro empleador",SUMPRODUCT(($O508:$Z508&lt;&gt;0)*(((COLUMN($O508:$Z508)-14)&lt;INDEX(Trabajadores!$M$6:$M$105,MATCH($B508,LST_COD,0)))+((COLUMN($O508:$Z508)-14)&gt;INDEX(Trabajadores!$N$6:$N$105,MATCH($B508,LST_COD,0)))))&gt;0),"Aviso: hay meses fuera del periodo laboral","OK"))))))))))</f>
        <v/>
      </c>
    </row>
    <row r="509" customFormat="false" ht="15" hidden="false" customHeight="false" outlineLevel="0" collapsed="false">
      <c r="A509" s="23" t="n">
        <v>504</v>
      </c>
      <c r="B509" s="7"/>
      <c r="C509" s="35" t="str">
        <f aca="false">IF($B509="","",IFERROR(INDEX(Trabajadores!$D$6:$D$105,MATCH($B509,LST_COD,0)),"¿Código?"))</f>
        <v/>
      </c>
      <c r="D509" s="30"/>
      <c r="E509" s="9" t="str">
        <f aca="false">IF($D509="","",IFERROR(VLOOKUP($D509,CONC_TABLA,2,FALSE()),""))</f>
        <v/>
      </c>
      <c r="F509" s="9" t="str">
        <f aca="false">IF($D509="","",IFERROR(VLOOKUP($D509,CONC_TABLA,3,FALSE()),""))</f>
        <v/>
      </c>
      <c r="G509" s="30"/>
      <c r="H509" s="30"/>
      <c r="I509" s="30"/>
      <c r="J509" s="29"/>
      <c r="K509" s="28"/>
      <c r="L509" s="28"/>
      <c r="M509" s="9" t="str">
        <f aca="false">IF(OR($B509="",$E509=""),"",IF($E509="INA","INA",IF($G509="Otro empleador",IF($E509="RET","RETO",IF($E509="ORD","OTO","OTX")),IF($E509="RET","ERR",$E509))))</f>
        <v/>
      </c>
      <c r="N509" s="9" t="str">
        <f aca="false">IF($I509="","",IFERROR(VLOOKUP($I509,FREC_TABLA,2,FALSE()),""))</f>
        <v/>
      </c>
      <c r="O509" s="19" t="n">
        <f aca="false">IF(OR($M509="",$M509="ERR",$J509="",$K509="",$N509=""),0,IF($N509=0,IF(AND(OR(1=7,1=12),1&gt;=$K509,1&lt;=IF($L509="",12,$L509)),$J509,0),IF(AND(1&gt;=$K509,1&lt;=IF($L509="",12,$L509),MOD(1-$K509,$N509)=0),$J509,0)))</f>
        <v>0</v>
      </c>
      <c r="P509" s="19" t="n">
        <f aca="false">IF(OR($M509="",$M509="ERR",$J509="",$K509="",$N509=""),0,IF($N509=0,IF(AND(OR(2=7,2=12),2&gt;=$K509,2&lt;=IF($L509="",12,$L509)),$J509,0),IF(AND(2&gt;=$K509,2&lt;=IF($L509="",12,$L509),MOD(2-$K509,$N509)=0),$J509,0)))</f>
        <v>0</v>
      </c>
      <c r="Q509" s="19" t="n">
        <f aca="false">IF(OR($M509="",$M509="ERR",$J509="",$K509="",$N509=""),0,IF($N509=0,IF(AND(OR(3=7,3=12),3&gt;=$K509,3&lt;=IF($L509="",12,$L509)),$J509,0),IF(AND(3&gt;=$K509,3&lt;=IF($L509="",12,$L509),MOD(3-$K509,$N509)=0),$J509,0)))</f>
        <v>0</v>
      </c>
      <c r="R509" s="19" t="n">
        <f aca="false">IF(OR($M509="",$M509="ERR",$J509="",$K509="",$N509=""),0,IF($N509=0,IF(AND(OR(4=7,4=12),4&gt;=$K509,4&lt;=IF($L509="",12,$L509)),$J509,0),IF(AND(4&gt;=$K509,4&lt;=IF($L509="",12,$L509),MOD(4-$K509,$N509)=0),$J509,0)))</f>
        <v>0</v>
      </c>
      <c r="S509" s="19" t="n">
        <f aca="false">IF(OR($M509="",$M509="ERR",$J509="",$K509="",$N509=""),0,IF($N509=0,IF(AND(OR(5=7,5=12),5&gt;=$K509,5&lt;=IF($L509="",12,$L509)),$J509,0),IF(AND(5&gt;=$K509,5&lt;=IF($L509="",12,$L509),MOD(5-$K509,$N509)=0),$J509,0)))</f>
        <v>0</v>
      </c>
      <c r="T509" s="19" t="n">
        <f aca="false">IF(OR($M509="",$M509="ERR",$J509="",$K509="",$N509=""),0,IF($N509=0,IF(AND(OR(6=7,6=12),6&gt;=$K509,6&lt;=IF($L509="",12,$L509)),$J509,0),IF(AND(6&gt;=$K509,6&lt;=IF($L509="",12,$L509),MOD(6-$K509,$N509)=0),$J509,0)))</f>
        <v>0</v>
      </c>
      <c r="U509" s="19" t="n">
        <f aca="false">IF(OR($M509="",$M509="ERR",$J509="",$K509="",$N509=""),0,IF($N509=0,IF(AND(OR(7=7,7=12),7&gt;=$K509,7&lt;=IF($L509="",12,$L509)),$J509,0),IF(AND(7&gt;=$K509,7&lt;=IF($L509="",12,$L509),MOD(7-$K509,$N509)=0),$J509,0)))</f>
        <v>0</v>
      </c>
      <c r="V509" s="19" t="n">
        <f aca="false">IF(OR($M509="",$M509="ERR",$J509="",$K509="",$N509=""),0,IF($N509=0,IF(AND(OR(8=7,8=12),8&gt;=$K509,8&lt;=IF($L509="",12,$L509)),$J509,0),IF(AND(8&gt;=$K509,8&lt;=IF($L509="",12,$L509),MOD(8-$K509,$N509)=0),$J509,0)))</f>
        <v>0</v>
      </c>
      <c r="W509" s="19" t="n">
        <f aca="false">IF(OR($M509="",$M509="ERR",$J509="",$K509="",$N509=""),0,IF($N509=0,IF(AND(OR(9=7,9=12),9&gt;=$K509,9&lt;=IF($L509="",12,$L509)),$J509,0),IF(AND(9&gt;=$K509,9&lt;=IF($L509="",12,$L509),MOD(9-$K509,$N509)=0),$J509,0)))</f>
        <v>0</v>
      </c>
      <c r="X509" s="19" t="n">
        <f aca="false">IF(OR($M509="",$M509="ERR",$J509="",$K509="",$N509=""),0,IF($N509=0,IF(AND(OR(10=7,10=12),10&gt;=$K509,10&lt;=IF($L509="",12,$L509)),$J509,0),IF(AND(10&gt;=$K509,10&lt;=IF($L509="",12,$L509),MOD(10-$K509,$N509)=0),$J509,0)))</f>
        <v>0</v>
      </c>
      <c r="Y509" s="19" t="n">
        <f aca="false">IF(OR($M509="",$M509="ERR",$J509="",$K509="",$N509=""),0,IF($N509=0,IF(AND(OR(11=7,11=12),11&gt;=$K509,11&lt;=IF($L509="",12,$L509)),$J509,0),IF(AND(11&gt;=$K509,11&lt;=IF($L509="",12,$L509),MOD(11-$K509,$N509)=0),$J509,0)))</f>
        <v>0</v>
      </c>
      <c r="Z509" s="19" t="n">
        <f aca="false">IF(OR($M509="",$M509="ERR",$J509="",$K509="",$N509=""),0,IF($N509=0,IF(AND(OR(12=7,12=12),12&gt;=$K509,12&lt;=IF($L509="",12,$L509)),$J509,0),IF(AND(12&gt;=$K509,12&lt;=IF($L509="",12,$L509),MOD(12-$K509,$N509)=0),$J509,0)))</f>
        <v>0</v>
      </c>
      <c r="AA509" s="36" t="n">
        <f aca="false">SUM(O509:Z509)</f>
        <v>0</v>
      </c>
      <c r="AB509" s="15" t="str">
        <f aca="false">IF(AND($B509="",$D509="",$J509=""),"",IF($B509="","Falta código",IF(ISNA(MATCH($B509,LST_COD,0)),"Código no registrado en Trabajadores",IF($E509="","Concepto no está en el catálogo",IF($M509="ERR","Retención de otro empleador: Origen = Otro empleador",IF(OR($J509="",$K509=""),"Falta monto o mes",IF(OR($K509&lt;1,$K509&gt;12),"Mes inicio inválido",IF(AND($L509&lt;&gt;"",OR($L509&lt;$K509,$L509&gt;12)),"Mes fin inválido",IF($N509="","Falta frecuencia",IF(AND($G509&lt;&gt;"Otro empleador",SUMPRODUCT(($O509:$Z509&lt;&gt;0)*(((COLUMN($O509:$Z509)-14)&lt;INDEX(Trabajadores!$M$6:$M$105,MATCH($B509,LST_COD,0)))+((COLUMN($O509:$Z509)-14)&gt;INDEX(Trabajadores!$N$6:$N$105,MATCH($B509,LST_COD,0)))))&gt;0),"Aviso: hay meses fuera del periodo laboral","OK"))))))))))</f>
        <v/>
      </c>
    </row>
    <row r="510" customFormat="false" ht="15" hidden="false" customHeight="false" outlineLevel="0" collapsed="false">
      <c r="A510" s="23" t="n">
        <v>505</v>
      </c>
      <c r="B510" s="7"/>
      <c r="C510" s="35" t="str">
        <f aca="false">IF($B510="","",IFERROR(INDEX(Trabajadores!$D$6:$D$105,MATCH($B510,LST_COD,0)),"¿Código?"))</f>
        <v/>
      </c>
      <c r="D510" s="30"/>
      <c r="E510" s="9" t="str">
        <f aca="false">IF($D510="","",IFERROR(VLOOKUP($D510,CONC_TABLA,2,FALSE()),""))</f>
        <v/>
      </c>
      <c r="F510" s="9" t="str">
        <f aca="false">IF($D510="","",IFERROR(VLOOKUP($D510,CONC_TABLA,3,FALSE()),""))</f>
        <v/>
      </c>
      <c r="G510" s="30"/>
      <c r="H510" s="30"/>
      <c r="I510" s="30"/>
      <c r="J510" s="29"/>
      <c r="K510" s="28"/>
      <c r="L510" s="28"/>
      <c r="M510" s="9" t="str">
        <f aca="false">IF(OR($B510="",$E510=""),"",IF($E510="INA","INA",IF($G510="Otro empleador",IF($E510="RET","RETO",IF($E510="ORD","OTO","OTX")),IF($E510="RET","ERR",$E510))))</f>
        <v/>
      </c>
      <c r="N510" s="9" t="str">
        <f aca="false">IF($I510="","",IFERROR(VLOOKUP($I510,FREC_TABLA,2,FALSE()),""))</f>
        <v/>
      </c>
      <c r="O510" s="19" t="n">
        <f aca="false">IF(OR($M510="",$M510="ERR",$J510="",$K510="",$N510=""),0,IF($N510=0,IF(AND(OR(1=7,1=12),1&gt;=$K510,1&lt;=IF($L510="",12,$L510)),$J510,0),IF(AND(1&gt;=$K510,1&lt;=IF($L510="",12,$L510),MOD(1-$K510,$N510)=0),$J510,0)))</f>
        <v>0</v>
      </c>
      <c r="P510" s="19" t="n">
        <f aca="false">IF(OR($M510="",$M510="ERR",$J510="",$K510="",$N510=""),0,IF($N510=0,IF(AND(OR(2=7,2=12),2&gt;=$K510,2&lt;=IF($L510="",12,$L510)),$J510,0),IF(AND(2&gt;=$K510,2&lt;=IF($L510="",12,$L510),MOD(2-$K510,$N510)=0),$J510,0)))</f>
        <v>0</v>
      </c>
      <c r="Q510" s="19" t="n">
        <f aca="false">IF(OR($M510="",$M510="ERR",$J510="",$K510="",$N510=""),0,IF($N510=0,IF(AND(OR(3=7,3=12),3&gt;=$K510,3&lt;=IF($L510="",12,$L510)),$J510,0),IF(AND(3&gt;=$K510,3&lt;=IF($L510="",12,$L510),MOD(3-$K510,$N510)=0),$J510,0)))</f>
        <v>0</v>
      </c>
      <c r="R510" s="19" t="n">
        <f aca="false">IF(OR($M510="",$M510="ERR",$J510="",$K510="",$N510=""),0,IF($N510=0,IF(AND(OR(4=7,4=12),4&gt;=$K510,4&lt;=IF($L510="",12,$L510)),$J510,0),IF(AND(4&gt;=$K510,4&lt;=IF($L510="",12,$L510),MOD(4-$K510,$N510)=0),$J510,0)))</f>
        <v>0</v>
      </c>
      <c r="S510" s="19" t="n">
        <f aca="false">IF(OR($M510="",$M510="ERR",$J510="",$K510="",$N510=""),0,IF($N510=0,IF(AND(OR(5=7,5=12),5&gt;=$K510,5&lt;=IF($L510="",12,$L510)),$J510,0),IF(AND(5&gt;=$K510,5&lt;=IF($L510="",12,$L510),MOD(5-$K510,$N510)=0),$J510,0)))</f>
        <v>0</v>
      </c>
      <c r="T510" s="19" t="n">
        <f aca="false">IF(OR($M510="",$M510="ERR",$J510="",$K510="",$N510=""),0,IF($N510=0,IF(AND(OR(6=7,6=12),6&gt;=$K510,6&lt;=IF($L510="",12,$L510)),$J510,0),IF(AND(6&gt;=$K510,6&lt;=IF($L510="",12,$L510),MOD(6-$K510,$N510)=0),$J510,0)))</f>
        <v>0</v>
      </c>
      <c r="U510" s="19" t="n">
        <f aca="false">IF(OR($M510="",$M510="ERR",$J510="",$K510="",$N510=""),0,IF($N510=0,IF(AND(OR(7=7,7=12),7&gt;=$K510,7&lt;=IF($L510="",12,$L510)),$J510,0),IF(AND(7&gt;=$K510,7&lt;=IF($L510="",12,$L510),MOD(7-$K510,$N510)=0),$J510,0)))</f>
        <v>0</v>
      </c>
      <c r="V510" s="19" t="n">
        <f aca="false">IF(OR($M510="",$M510="ERR",$J510="",$K510="",$N510=""),0,IF($N510=0,IF(AND(OR(8=7,8=12),8&gt;=$K510,8&lt;=IF($L510="",12,$L510)),$J510,0),IF(AND(8&gt;=$K510,8&lt;=IF($L510="",12,$L510),MOD(8-$K510,$N510)=0),$J510,0)))</f>
        <v>0</v>
      </c>
      <c r="W510" s="19" t="n">
        <f aca="false">IF(OR($M510="",$M510="ERR",$J510="",$K510="",$N510=""),0,IF($N510=0,IF(AND(OR(9=7,9=12),9&gt;=$K510,9&lt;=IF($L510="",12,$L510)),$J510,0),IF(AND(9&gt;=$K510,9&lt;=IF($L510="",12,$L510),MOD(9-$K510,$N510)=0),$J510,0)))</f>
        <v>0</v>
      </c>
      <c r="X510" s="19" t="n">
        <f aca="false">IF(OR($M510="",$M510="ERR",$J510="",$K510="",$N510=""),0,IF($N510=0,IF(AND(OR(10=7,10=12),10&gt;=$K510,10&lt;=IF($L510="",12,$L510)),$J510,0),IF(AND(10&gt;=$K510,10&lt;=IF($L510="",12,$L510),MOD(10-$K510,$N510)=0),$J510,0)))</f>
        <v>0</v>
      </c>
      <c r="Y510" s="19" t="n">
        <f aca="false">IF(OR($M510="",$M510="ERR",$J510="",$K510="",$N510=""),0,IF($N510=0,IF(AND(OR(11=7,11=12),11&gt;=$K510,11&lt;=IF($L510="",12,$L510)),$J510,0),IF(AND(11&gt;=$K510,11&lt;=IF($L510="",12,$L510),MOD(11-$K510,$N510)=0),$J510,0)))</f>
        <v>0</v>
      </c>
      <c r="Z510" s="19" t="n">
        <f aca="false">IF(OR($M510="",$M510="ERR",$J510="",$K510="",$N510=""),0,IF($N510=0,IF(AND(OR(12=7,12=12),12&gt;=$K510,12&lt;=IF($L510="",12,$L510)),$J510,0),IF(AND(12&gt;=$K510,12&lt;=IF($L510="",12,$L510),MOD(12-$K510,$N510)=0),$J510,0)))</f>
        <v>0</v>
      </c>
      <c r="AA510" s="36" t="n">
        <f aca="false">SUM(O510:Z510)</f>
        <v>0</v>
      </c>
      <c r="AB510" s="15" t="str">
        <f aca="false">IF(AND($B510="",$D510="",$J510=""),"",IF($B510="","Falta código",IF(ISNA(MATCH($B510,LST_COD,0)),"Código no registrado en Trabajadores",IF($E510="","Concepto no está en el catálogo",IF($M510="ERR","Retención de otro empleador: Origen = Otro empleador",IF(OR($J510="",$K510=""),"Falta monto o mes",IF(OR($K510&lt;1,$K510&gt;12),"Mes inicio inválido",IF(AND($L510&lt;&gt;"",OR($L510&lt;$K510,$L510&gt;12)),"Mes fin inválido",IF($N510="","Falta frecuencia",IF(AND($G510&lt;&gt;"Otro empleador",SUMPRODUCT(($O510:$Z510&lt;&gt;0)*(((COLUMN($O510:$Z510)-14)&lt;INDEX(Trabajadores!$M$6:$M$105,MATCH($B510,LST_COD,0)))+((COLUMN($O510:$Z510)-14)&gt;INDEX(Trabajadores!$N$6:$N$105,MATCH($B510,LST_COD,0)))))&gt;0),"Aviso: hay meses fuera del periodo laboral","OK"))))))))))</f>
        <v/>
      </c>
    </row>
    <row r="511" customFormat="false" ht="15" hidden="false" customHeight="false" outlineLevel="0" collapsed="false">
      <c r="A511" s="23" t="n">
        <v>506</v>
      </c>
      <c r="B511" s="7"/>
      <c r="C511" s="35" t="str">
        <f aca="false">IF($B511="","",IFERROR(INDEX(Trabajadores!$D$6:$D$105,MATCH($B511,LST_COD,0)),"¿Código?"))</f>
        <v/>
      </c>
      <c r="D511" s="30"/>
      <c r="E511" s="9" t="str">
        <f aca="false">IF($D511="","",IFERROR(VLOOKUP($D511,CONC_TABLA,2,FALSE()),""))</f>
        <v/>
      </c>
      <c r="F511" s="9" t="str">
        <f aca="false">IF($D511="","",IFERROR(VLOOKUP($D511,CONC_TABLA,3,FALSE()),""))</f>
        <v/>
      </c>
      <c r="G511" s="30"/>
      <c r="H511" s="30"/>
      <c r="I511" s="30"/>
      <c r="J511" s="29"/>
      <c r="K511" s="28"/>
      <c r="L511" s="28"/>
      <c r="M511" s="9" t="str">
        <f aca="false">IF(OR($B511="",$E511=""),"",IF($E511="INA","INA",IF($G511="Otro empleador",IF($E511="RET","RETO",IF($E511="ORD","OTO","OTX")),IF($E511="RET","ERR",$E511))))</f>
        <v/>
      </c>
      <c r="N511" s="9" t="str">
        <f aca="false">IF($I511="","",IFERROR(VLOOKUP($I511,FREC_TABLA,2,FALSE()),""))</f>
        <v/>
      </c>
      <c r="O511" s="19" t="n">
        <f aca="false">IF(OR($M511="",$M511="ERR",$J511="",$K511="",$N511=""),0,IF($N511=0,IF(AND(OR(1=7,1=12),1&gt;=$K511,1&lt;=IF($L511="",12,$L511)),$J511,0),IF(AND(1&gt;=$K511,1&lt;=IF($L511="",12,$L511),MOD(1-$K511,$N511)=0),$J511,0)))</f>
        <v>0</v>
      </c>
      <c r="P511" s="19" t="n">
        <f aca="false">IF(OR($M511="",$M511="ERR",$J511="",$K511="",$N511=""),0,IF($N511=0,IF(AND(OR(2=7,2=12),2&gt;=$K511,2&lt;=IF($L511="",12,$L511)),$J511,0),IF(AND(2&gt;=$K511,2&lt;=IF($L511="",12,$L511),MOD(2-$K511,$N511)=0),$J511,0)))</f>
        <v>0</v>
      </c>
      <c r="Q511" s="19" t="n">
        <f aca="false">IF(OR($M511="",$M511="ERR",$J511="",$K511="",$N511=""),0,IF($N511=0,IF(AND(OR(3=7,3=12),3&gt;=$K511,3&lt;=IF($L511="",12,$L511)),$J511,0),IF(AND(3&gt;=$K511,3&lt;=IF($L511="",12,$L511),MOD(3-$K511,$N511)=0),$J511,0)))</f>
        <v>0</v>
      </c>
      <c r="R511" s="19" t="n">
        <f aca="false">IF(OR($M511="",$M511="ERR",$J511="",$K511="",$N511=""),0,IF($N511=0,IF(AND(OR(4=7,4=12),4&gt;=$K511,4&lt;=IF($L511="",12,$L511)),$J511,0),IF(AND(4&gt;=$K511,4&lt;=IF($L511="",12,$L511),MOD(4-$K511,$N511)=0),$J511,0)))</f>
        <v>0</v>
      </c>
      <c r="S511" s="19" t="n">
        <f aca="false">IF(OR($M511="",$M511="ERR",$J511="",$K511="",$N511=""),0,IF($N511=0,IF(AND(OR(5=7,5=12),5&gt;=$K511,5&lt;=IF($L511="",12,$L511)),$J511,0),IF(AND(5&gt;=$K511,5&lt;=IF($L511="",12,$L511),MOD(5-$K511,$N511)=0),$J511,0)))</f>
        <v>0</v>
      </c>
      <c r="T511" s="19" t="n">
        <f aca="false">IF(OR($M511="",$M511="ERR",$J511="",$K511="",$N511=""),0,IF($N511=0,IF(AND(OR(6=7,6=12),6&gt;=$K511,6&lt;=IF($L511="",12,$L511)),$J511,0),IF(AND(6&gt;=$K511,6&lt;=IF($L511="",12,$L511),MOD(6-$K511,$N511)=0),$J511,0)))</f>
        <v>0</v>
      </c>
      <c r="U511" s="19" t="n">
        <f aca="false">IF(OR($M511="",$M511="ERR",$J511="",$K511="",$N511=""),0,IF($N511=0,IF(AND(OR(7=7,7=12),7&gt;=$K511,7&lt;=IF($L511="",12,$L511)),$J511,0),IF(AND(7&gt;=$K511,7&lt;=IF($L511="",12,$L511),MOD(7-$K511,$N511)=0),$J511,0)))</f>
        <v>0</v>
      </c>
      <c r="V511" s="19" t="n">
        <f aca="false">IF(OR($M511="",$M511="ERR",$J511="",$K511="",$N511=""),0,IF($N511=0,IF(AND(OR(8=7,8=12),8&gt;=$K511,8&lt;=IF($L511="",12,$L511)),$J511,0),IF(AND(8&gt;=$K511,8&lt;=IF($L511="",12,$L511),MOD(8-$K511,$N511)=0),$J511,0)))</f>
        <v>0</v>
      </c>
      <c r="W511" s="19" t="n">
        <f aca="false">IF(OR($M511="",$M511="ERR",$J511="",$K511="",$N511=""),0,IF($N511=0,IF(AND(OR(9=7,9=12),9&gt;=$K511,9&lt;=IF($L511="",12,$L511)),$J511,0),IF(AND(9&gt;=$K511,9&lt;=IF($L511="",12,$L511),MOD(9-$K511,$N511)=0),$J511,0)))</f>
        <v>0</v>
      </c>
      <c r="X511" s="19" t="n">
        <f aca="false">IF(OR($M511="",$M511="ERR",$J511="",$K511="",$N511=""),0,IF($N511=0,IF(AND(OR(10=7,10=12),10&gt;=$K511,10&lt;=IF($L511="",12,$L511)),$J511,0),IF(AND(10&gt;=$K511,10&lt;=IF($L511="",12,$L511),MOD(10-$K511,$N511)=0),$J511,0)))</f>
        <v>0</v>
      </c>
      <c r="Y511" s="19" t="n">
        <f aca="false">IF(OR($M511="",$M511="ERR",$J511="",$K511="",$N511=""),0,IF($N511=0,IF(AND(OR(11=7,11=12),11&gt;=$K511,11&lt;=IF($L511="",12,$L511)),$J511,0),IF(AND(11&gt;=$K511,11&lt;=IF($L511="",12,$L511),MOD(11-$K511,$N511)=0),$J511,0)))</f>
        <v>0</v>
      </c>
      <c r="Z511" s="19" t="n">
        <f aca="false">IF(OR($M511="",$M511="ERR",$J511="",$K511="",$N511=""),0,IF($N511=0,IF(AND(OR(12=7,12=12),12&gt;=$K511,12&lt;=IF($L511="",12,$L511)),$J511,0),IF(AND(12&gt;=$K511,12&lt;=IF($L511="",12,$L511),MOD(12-$K511,$N511)=0),$J511,0)))</f>
        <v>0</v>
      </c>
      <c r="AA511" s="36" t="n">
        <f aca="false">SUM(O511:Z511)</f>
        <v>0</v>
      </c>
      <c r="AB511" s="15" t="str">
        <f aca="false">IF(AND($B511="",$D511="",$J511=""),"",IF($B511="","Falta código",IF(ISNA(MATCH($B511,LST_COD,0)),"Código no registrado en Trabajadores",IF($E511="","Concepto no está en el catálogo",IF($M511="ERR","Retención de otro empleador: Origen = Otro empleador",IF(OR($J511="",$K511=""),"Falta monto o mes",IF(OR($K511&lt;1,$K511&gt;12),"Mes inicio inválido",IF(AND($L511&lt;&gt;"",OR($L511&lt;$K511,$L511&gt;12)),"Mes fin inválido",IF($N511="","Falta frecuencia",IF(AND($G511&lt;&gt;"Otro empleador",SUMPRODUCT(($O511:$Z511&lt;&gt;0)*(((COLUMN($O511:$Z511)-14)&lt;INDEX(Trabajadores!$M$6:$M$105,MATCH($B511,LST_COD,0)))+((COLUMN($O511:$Z511)-14)&gt;INDEX(Trabajadores!$N$6:$N$105,MATCH($B511,LST_COD,0)))))&gt;0),"Aviso: hay meses fuera del periodo laboral","OK"))))))))))</f>
        <v/>
      </c>
    </row>
    <row r="512" customFormat="false" ht="15" hidden="false" customHeight="false" outlineLevel="0" collapsed="false">
      <c r="A512" s="23" t="n">
        <v>507</v>
      </c>
      <c r="B512" s="7"/>
      <c r="C512" s="35" t="str">
        <f aca="false">IF($B512="","",IFERROR(INDEX(Trabajadores!$D$6:$D$105,MATCH($B512,LST_COD,0)),"¿Código?"))</f>
        <v/>
      </c>
      <c r="D512" s="30"/>
      <c r="E512" s="9" t="str">
        <f aca="false">IF($D512="","",IFERROR(VLOOKUP($D512,CONC_TABLA,2,FALSE()),""))</f>
        <v/>
      </c>
      <c r="F512" s="9" t="str">
        <f aca="false">IF($D512="","",IFERROR(VLOOKUP($D512,CONC_TABLA,3,FALSE()),""))</f>
        <v/>
      </c>
      <c r="G512" s="30"/>
      <c r="H512" s="30"/>
      <c r="I512" s="30"/>
      <c r="J512" s="29"/>
      <c r="K512" s="28"/>
      <c r="L512" s="28"/>
      <c r="M512" s="9" t="str">
        <f aca="false">IF(OR($B512="",$E512=""),"",IF($E512="INA","INA",IF($G512="Otro empleador",IF($E512="RET","RETO",IF($E512="ORD","OTO","OTX")),IF($E512="RET","ERR",$E512))))</f>
        <v/>
      </c>
      <c r="N512" s="9" t="str">
        <f aca="false">IF($I512="","",IFERROR(VLOOKUP($I512,FREC_TABLA,2,FALSE()),""))</f>
        <v/>
      </c>
      <c r="O512" s="19" t="n">
        <f aca="false">IF(OR($M512="",$M512="ERR",$J512="",$K512="",$N512=""),0,IF($N512=0,IF(AND(OR(1=7,1=12),1&gt;=$K512,1&lt;=IF($L512="",12,$L512)),$J512,0),IF(AND(1&gt;=$K512,1&lt;=IF($L512="",12,$L512),MOD(1-$K512,$N512)=0),$J512,0)))</f>
        <v>0</v>
      </c>
      <c r="P512" s="19" t="n">
        <f aca="false">IF(OR($M512="",$M512="ERR",$J512="",$K512="",$N512=""),0,IF($N512=0,IF(AND(OR(2=7,2=12),2&gt;=$K512,2&lt;=IF($L512="",12,$L512)),$J512,0),IF(AND(2&gt;=$K512,2&lt;=IF($L512="",12,$L512),MOD(2-$K512,$N512)=0),$J512,0)))</f>
        <v>0</v>
      </c>
      <c r="Q512" s="19" t="n">
        <f aca="false">IF(OR($M512="",$M512="ERR",$J512="",$K512="",$N512=""),0,IF($N512=0,IF(AND(OR(3=7,3=12),3&gt;=$K512,3&lt;=IF($L512="",12,$L512)),$J512,0),IF(AND(3&gt;=$K512,3&lt;=IF($L512="",12,$L512),MOD(3-$K512,$N512)=0),$J512,0)))</f>
        <v>0</v>
      </c>
      <c r="R512" s="19" t="n">
        <f aca="false">IF(OR($M512="",$M512="ERR",$J512="",$K512="",$N512=""),0,IF($N512=0,IF(AND(OR(4=7,4=12),4&gt;=$K512,4&lt;=IF($L512="",12,$L512)),$J512,0),IF(AND(4&gt;=$K512,4&lt;=IF($L512="",12,$L512),MOD(4-$K512,$N512)=0),$J512,0)))</f>
        <v>0</v>
      </c>
      <c r="S512" s="19" t="n">
        <f aca="false">IF(OR($M512="",$M512="ERR",$J512="",$K512="",$N512=""),0,IF($N512=0,IF(AND(OR(5=7,5=12),5&gt;=$K512,5&lt;=IF($L512="",12,$L512)),$J512,0),IF(AND(5&gt;=$K512,5&lt;=IF($L512="",12,$L512),MOD(5-$K512,$N512)=0),$J512,0)))</f>
        <v>0</v>
      </c>
      <c r="T512" s="19" t="n">
        <f aca="false">IF(OR($M512="",$M512="ERR",$J512="",$K512="",$N512=""),0,IF($N512=0,IF(AND(OR(6=7,6=12),6&gt;=$K512,6&lt;=IF($L512="",12,$L512)),$J512,0),IF(AND(6&gt;=$K512,6&lt;=IF($L512="",12,$L512),MOD(6-$K512,$N512)=0),$J512,0)))</f>
        <v>0</v>
      </c>
      <c r="U512" s="19" t="n">
        <f aca="false">IF(OR($M512="",$M512="ERR",$J512="",$K512="",$N512=""),0,IF($N512=0,IF(AND(OR(7=7,7=12),7&gt;=$K512,7&lt;=IF($L512="",12,$L512)),$J512,0),IF(AND(7&gt;=$K512,7&lt;=IF($L512="",12,$L512),MOD(7-$K512,$N512)=0),$J512,0)))</f>
        <v>0</v>
      </c>
      <c r="V512" s="19" t="n">
        <f aca="false">IF(OR($M512="",$M512="ERR",$J512="",$K512="",$N512=""),0,IF($N512=0,IF(AND(OR(8=7,8=12),8&gt;=$K512,8&lt;=IF($L512="",12,$L512)),$J512,0),IF(AND(8&gt;=$K512,8&lt;=IF($L512="",12,$L512),MOD(8-$K512,$N512)=0),$J512,0)))</f>
        <v>0</v>
      </c>
      <c r="W512" s="19" t="n">
        <f aca="false">IF(OR($M512="",$M512="ERR",$J512="",$K512="",$N512=""),0,IF($N512=0,IF(AND(OR(9=7,9=12),9&gt;=$K512,9&lt;=IF($L512="",12,$L512)),$J512,0),IF(AND(9&gt;=$K512,9&lt;=IF($L512="",12,$L512),MOD(9-$K512,$N512)=0),$J512,0)))</f>
        <v>0</v>
      </c>
      <c r="X512" s="19" t="n">
        <f aca="false">IF(OR($M512="",$M512="ERR",$J512="",$K512="",$N512=""),0,IF($N512=0,IF(AND(OR(10=7,10=12),10&gt;=$K512,10&lt;=IF($L512="",12,$L512)),$J512,0),IF(AND(10&gt;=$K512,10&lt;=IF($L512="",12,$L512),MOD(10-$K512,$N512)=0),$J512,0)))</f>
        <v>0</v>
      </c>
      <c r="Y512" s="19" t="n">
        <f aca="false">IF(OR($M512="",$M512="ERR",$J512="",$K512="",$N512=""),0,IF($N512=0,IF(AND(OR(11=7,11=12),11&gt;=$K512,11&lt;=IF($L512="",12,$L512)),$J512,0),IF(AND(11&gt;=$K512,11&lt;=IF($L512="",12,$L512),MOD(11-$K512,$N512)=0),$J512,0)))</f>
        <v>0</v>
      </c>
      <c r="Z512" s="19" t="n">
        <f aca="false">IF(OR($M512="",$M512="ERR",$J512="",$K512="",$N512=""),0,IF($N512=0,IF(AND(OR(12=7,12=12),12&gt;=$K512,12&lt;=IF($L512="",12,$L512)),$J512,0),IF(AND(12&gt;=$K512,12&lt;=IF($L512="",12,$L512),MOD(12-$K512,$N512)=0),$J512,0)))</f>
        <v>0</v>
      </c>
      <c r="AA512" s="36" t="n">
        <f aca="false">SUM(O512:Z512)</f>
        <v>0</v>
      </c>
      <c r="AB512" s="15" t="str">
        <f aca="false">IF(AND($B512="",$D512="",$J512=""),"",IF($B512="","Falta código",IF(ISNA(MATCH($B512,LST_COD,0)),"Código no registrado en Trabajadores",IF($E512="","Concepto no está en el catálogo",IF($M512="ERR","Retención de otro empleador: Origen = Otro empleador",IF(OR($J512="",$K512=""),"Falta monto o mes",IF(OR($K512&lt;1,$K512&gt;12),"Mes inicio inválido",IF(AND($L512&lt;&gt;"",OR($L512&lt;$K512,$L512&gt;12)),"Mes fin inválido",IF($N512="","Falta frecuencia",IF(AND($G512&lt;&gt;"Otro empleador",SUMPRODUCT(($O512:$Z512&lt;&gt;0)*(((COLUMN($O512:$Z512)-14)&lt;INDEX(Trabajadores!$M$6:$M$105,MATCH($B512,LST_COD,0)))+((COLUMN($O512:$Z512)-14)&gt;INDEX(Trabajadores!$N$6:$N$105,MATCH($B512,LST_COD,0)))))&gt;0),"Aviso: hay meses fuera del periodo laboral","OK"))))))))))</f>
        <v/>
      </c>
    </row>
    <row r="513" customFormat="false" ht="15" hidden="false" customHeight="false" outlineLevel="0" collapsed="false">
      <c r="A513" s="23" t="n">
        <v>508</v>
      </c>
      <c r="B513" s="7"/>
      <c r="C513" s="35" t="str">
        <f aca="false">IF($B513="","",IFERROR(INDEX(Trabajadores!$D$6:$D$105,MATCH($B513,LST_COD,0)),"¿Código?"))</f>
        <v/>
      </c>
      <c r="D513" s="30"/>
      <c r="E513" s="9" t="str">
        <f aca="false">IF($D513="","",IFERROR(VLOOKUP($D513,CONC_TABLA,2,FALSE()),""))</f>
        <v/>
      </c>
      <c r="F513" s="9" t="str">
        <f aca="false">IF($D513="","",IFERROR(VLOOKUP($D513,CONC_TABLA,3,FALSE()),""))</f>
        <v/>
      </c>
      <c r="G513" s="30"/>
      <c r="H513" s="30"/>
      <c r="I513" s="30"/>
      <c r="J513" s="29"/>
      <c r="K513" s="28"/>
      <c r="L513" s="28"/>
      <c r="M513" s="9" t="str">
        <f aca="false">IF(OR($B513="",$E513=""),"",IF($E513="INA","INA",IF($G513="Otro empleador",IF($E513="RET","RETO",IF($E513="ORD","OTO","OTX")),IF($E513="RET","ERR",$E513))))</f>
        <v/>
      </c>
      <c r="N513" s="9" t="str">
        <f aca="false">IF($I513="","",IFERROR(VLOOKUP($I513,FREC_TABLA,2,FALSE()),""))</f>
        <v/>
      </c>
      <c r="O513" s="19" t="n">
        <f aca="false">IF(OR($M513="",$M513="ERR",$J513="",$K513="",$N513=""),0,IF($N513=0,IF(AND(OR(1=7,1=12),1&gt;=$K513,1&lt;=IF($L513="",12,$L513)),$J513,0),IF(AND(1&gt;=$K513,1&lt;=IF($L513="",12,$L513),MOD(1-$K513,$N513)=0),$J513,0)))</f>
        <v>0</v>
      </c>
      <c r="P513" s="19" t="n">
        <f aca="false">IF(OR($M513="",$M513="ERR",$J513="",$K513="",$N513=""),0,IF($N513=0,IF(AND(OR(2=7,2=12),2&gt;=$K513,2&lt;=IF($L513="",12,$L513)),$J513,0),IF(AND(2&gt;=$K513,2&lt;=IF($L513="",12,$L513),MOD(2-$K513,$N513)=0),$J513,0)))</f>
        <v>0</v>
      </c>
      <c r="Q513" s="19" t="n">
        <f aca="false">IF(OR($M513="",$M513="ERR",$J513="",$K513="",$N513=""),0,IF($N513=0,IF(AND(OR(3=7,3=12),3&gt;=$K513,3&lt;=IF($L513="",12,$L513)),$J513,0),IF(AND(3&gt;=$K513,3&lt;=IF($L513="",12,$L513),MOD(3-$K513,$N513)=0),$J513,0)))</f>
        <v>0</v>
      </c>
      <c r="R513" s="19" t="n">
        <f aca="false">IF(OR($M513="",$M513="ERR",$J513="",$K513="",$N513=""),0,IF($N513=0,IF(AND(OR(4=7,4=12),4&gt;=$K513,4&lt;=IF($L513="",12,$L513)),$J513,0),IF(AND(4&gt;=$K513,4&lt;=IF($L513="",12,$L513),MOD(4-$K513,$N513)=0),$J513,0)))</f>
        <v>0</v>
      </c>
      <c r="S513" s="19" t="n">
        <f aca="false">IF(OR($M513="",$M513="ERR",$J513="",$K513="",$N513=""),0,IF($N513=0,IF(AND(OR(5=7,5=12),5&gt;=$K513,5&lt;=IF($L513="",12,$L513)),$J513,0),IF(AND(5&gt;=$K513,5&lt;=IF($L513="",12,$L513),MOD(5-$K513,$N513)=0),$J513,0)))</f>
        <v>0</v>
      </c>
      <c r="T513" s="19" t="n">
        <f aca="false">IF(OR($M513="",$M513="ERR",$J513="",$K513="",$N513=""),0,IF($N513=0,IF(AND(OR(6=7,6=12),6&gt;=$K513,6&lt;=IF($L513="",12,$L513)),$J513,0),IF(AND(6&gt;=$K513,6&lt;=IF($L513="",12,$L513),MOD(6-$K513,$N513)=0),$J513,0)))</f>
        <v>0</v>
      </c>
      <c r="U513" s="19" t="n">
        <f aca="false">IF(OR($M513="",$M513="ERR",$J513="",$K513="",$N513=""),0,IF($N513=0,IF(AND(OR(7=7,7=12),7&gt;=$K513,7&lt;=IF($L513="",12,$L513)),$J513,0),IF(AND(7&gt;=$K513,7&lt;=IF($L513="",12,$L513),MOD(7-$K513,$N513)=0),$J513,0)))</f>
        <v>0</v>
      </c>
      <c r="V513" s="19" t="n">
        <f aca="false">IF(OR($M513="",$M513="ERR",$J513="",$K513="",$N513=""),0,IF($N513=0,IF(AND(OR(8=7,8=12),8&gt;=$K513,8&lt;=IF($L513="",12,$L513)),$J513,0),IF(AND(8&gt;=$K513,8&lt;=IF($L513="",12,$L513),MOD(8-$K513,$N513)=0),$J513,0)))</f>
        <v>0</v>
      </c>
      <c r="W513" s="19" t="n">
        <f aca="false">IF(OR($M513="",$M513="ERR",$J513="",$K513="",$N513=""),0,IF($N513=0,IF(AND(OR(9=7,9=12),9&gt;=$K513,9&lt;=IF($L513="",12,$L513)),$J513,0),IF(AND(9&gt;=$K513,9&lt;=IF($L513="",12,$L513),MOD(9-$K513,$N513)=0),$J513,0)))</f>
        <v>0</v>
      </c>
      <c r="X513" s="19" t="n">
        <f aca="false">IF(OR($M513="",$M513="ERR",$J513="",$K513="",$N513=""),0,IF($N513=0,IF(AND(OR(10=7,10=12),10&gt;=$K513,10&lt;=IF($L513="",12,$L513)),$J513,0),IF(AND(10&gt;=$K513,10&lt;=IF($L513="",12,$L513),MOD(10-$K513,$N513)=0),$J513,0)))</f>
        <v>0</v>
      </c>
      <c r="Y513" s="19" t="n">
        <f aca="false">IF(OR($M513="",$M513="ERR",$J513="",$K513="",$N513=""),0,IF($N513=0,IF(AND(OR(11=7,11=12),11&gt;=$K513,11&lt;=IF($L513="",12,$L513)),$J513,0),IF(AND(11&gt;=$K513,11&lt;=IF($L513="",12,$L513),MOD(11-$K513,$N513)=0),$J513,0)))</f>
        <v>0</v>
      </c>
      <c r="Z513" s="19" t="n">
        <f aca="false">IF(OR($M513="",$M513="ERR",$J513="",$K513="",$N513=""),0,IF($N513=0,IF(AND(OR(12=7,12=12),12&gt;=$K513,12&lt;=IF($L513="",12,$L513)),$J513,0),IF(AND(12&gt;=$K513,12&lt;=IF($L513="",12,$L513),MOD(12-$K513,$N513)=0),$J513,0)))</f>
        <v>0</v>
      </c>
      <c r="AA513" s="36" t="n">
        <f aca="false">SUM(O513:Z513)</f>
        <v>0</v>
      </c>
      <c r="AB513" s="15" t="str">
        <f aca="false">IF(AND($B513="",$D513="",$J513=""),"",IF($B513="","Falta código",IF(ISNA(MATCH($B513,LST_COD,0)),"Código no registrado en Trabajadores",IF($E513="","Concepto no está en el catálogo",IF($M513="ERR","Retención de otro empleador: Origen = Otro empleador",IF(OR($J513="",$K513=""),"Falta monto o mes",IF(OR($K513&lt;1,$K513&gt;12),"Mes inicio inválido",IF(AND($L513&lt;&gt;"",OR($L513&lt;$K513,$L513&gt;12)),"Mes fin inválido",IF($N513="","Falta frecuencia",IF(AND($G513&lt;&gt;"Otro empleador",SUMPRODUCT(($O513:$Z513&lt;&gt;0)*(((COLUMN($O513:$Z513)-14)&lt;INDEX(Trabajadores!$M$6:$M$105,MATCH($B513,LST_COD,0)))+((COLUMN($O513:$Z513)-14)&gt;INDEX(Trabajadores!$N$6:$N$105,MATCH($B513,LST_COD,0)))))&gt;0),"Aviso: hay meses fuera del periodo laboral","OK"))))))))))</f>
        <v/>
      </c>
    </row>
    <row r="514" customFormat="false" ht="15" hidden="false" customHeight="false" outlineLevel="0" collapsed="false">
      <c r="A514" s="23" t="n">
        <v>509</v>
      </c>
      <c r="B514" s="7"/>
      <c r="C514" s="35" t="str">
        <f aca="false">IF($B514="","",IFERROR(INDEX(Trabajadores!$D$6:$D$105,MATCH($B514,LST_COD,0)),"¿Código?"))</f>
        <v/>
      </c>
      <c r="D514" s="30"/>
      <c r="E514" s="9" t="str">
        <f aca="false">IF($D514="","",IFERROR(VLOOKUP($D514,CONC_TABLA,2,FALSE()),""))</f>
        <v/>
      </c>
      <c r="F514" s="9" t="str">
        <f aca="false">IF($D514="","",IFERROR(VLOOKUP($D514,CONC_TABLA,3,FALSE()),""))</f>
        <v/>
      </c>
      <c r="G514" s="30"/>
      <c r="H514" s="30"/>
      <c r="I514" s="30"/>
      <c r="J514" s="29"/>
      <c r="K514" s="28"/>
      <c r="L514" s="28"/>
      <c r="M514" s="9" t="str">
        <f aca="false">IF(OR($B514="",$E514=""),"",IF($E514="INA","INA",IF($G514="Otro empleador",IF($E514="RET","RETO",IF($E514="ORD","OTO","OTX")),IF($E514="RET","ERR",$E514))))</f>
        <v/>
      </c>
      <c r="N514" s="9" t="str">
        <f aca="false">IF($I514="","",IFERROR(VLOOKUP($I514,FREC_TABLA,2,FALSE()),""))</f>
        <v/>
      </c>
      <c r="O514" s="19" t="n">
        <f aca="false">IF(OR($M514="",$M514="ERR",$J514="",$K514="",$N514=""),0,IF($N514=0,IF(AND(OR(1=7,1=12),1&gt;=$K514,1&lt;=IF($L514="",12,$L514)),$J514,0),IF(AND(1&gt;=$K514,1&lt;=IF($L514="",12,$L514),MOD(1-$K514,$N514)=0),$J514,0)))</f>
        <v>0</v>
      </c>
      <c r="P514" s="19" t="n">
        <f aca="false">IF(OR($M514="",$M514="ERR",$J514="",$K514="",$N514=""),0,IF($N514=0,IF(AND(OR(2=7,2=12),2&gt;=$K514,2&lt;=IF($L514="",12,$L514)),$J514,0),IF(AND(2&gt;=$K514,2&lt;=IF($L514="",12,$L514),MOD(2-$K514,$N514)=0),$J514,0)))</f>
        <v>0</v>
      </c>
      <c r="Q514" s="19" t="n">
        <f aca="false">IF(OR($M514="",$M514="ERR",$J514="",$K514="",$N514=""),0,IF($N514=0,IF(AND(OR(3=7,3=12),3&gt;=$K514,3&lt;=IF($L514="",12,$L514)),$J514,0),IF(AND(3&gt;=$K514,3&lt;=IF($L514="",12,$L514),MOD(3-$K514,$N514)=0),$J514,0)))</f>
        <v>0</v>
      </c>
      <c r="R514" s="19" t="n">
        <f aca="false">IF(OR($M514="",$M514="ERR",$J514="",$K514="",$N514=""),0,IF($N514=0,IF(AND(OR(4=7,4=12),4&gt;=$K514,4&lt;=IF($L514="",12,$L514)),$J514,0),IF(AND(4&gt;=$K514,4&lt;=IF($L514="",12,$L514),MOD(4-$K514,$N514)=0),$J514,0)))</f>
        <v>0</v>
      </c>
      <c r="S514" s="19" t="n">
        <f aca="false">IF(OR($M514="",$M514="ERR",$J514="",$K514="",$N514=""),0,IF($N514=0,IF(AND(OR(5=7,5=12),5&gt;=$K514,5&lt;=IF($L514="",12,$L514)),$J514,0),IF(AND(5&gt;=$K514,5&lt;=IF($L514="",12,$L514),MOD(5-$K514,$N514)=0),$J514,0)))</f>
        <v>0</v>
      </c>
      <c r="T514" s="19" t="n">
        <f aca="false">IF(OR($M514="",$M514="ERR",$J514="",$K514="",$N514=""),0,IF($N514=0,IF(AND(OR(6=7,6=12),6&gt;=$K514,6&lt;=IF($L514="",12,$L514)),$J514,0),IF(AND(6&gt;=$K514,6&lt;=IF($L514="",12,$L514),MOD(6-$K514,$N514)=0),$J514,0)))</f>
        <v>0</v>
      </c>
      <c r="U514" s="19" t="n">
        <f aca="false">IF(OR($M514="",$M514="ERR",$J514="",$K514="",$N514=""),0,IF($N514=0,IF(AND(OR(7=7,7=12),7&gt;=$K514,7&lt;=IF($L514="",12,$L514)),$J514,0),IF(AND(7&gt;=$K514,7&lt;=IF($L514="",12,$L514),MOD(7-$K514,$N514)=0),$J514,0)))</f>
        <v>0</v>
      </c>
      <c r="V514" s="19" t="n">
        <f aca="false">IF(OR($M514="",$M514="ERR",$J514="",$K514="",$N514=""),0,IF($N514=0,IF(AND(OR(8=7,8=12),8&gt;=$K514,8&lt;=IF($L514="",12,$L514)),$J514,0),IF(AND(8&gt;=$K514,8&lt;=IF($L514="",12,$L514),MOD(8-$K514,$N514)=0),$J514,0)))</f>
        <v>0</v>
      </c>
      <c r="W514" s="19" t="n">
        <f aca="false">IF(OR($M514="",$M514="ERR",$J514="",$K514="",$N514=""),0,IF($N514=0,IF(AND(OR(9=7,9=12),9&gt;=$K514,9&lt;=IF($L514="",12,$L514)),$J514,0),IF(AND(9&gt;=$K514,9&lt;=IF($L514="",12,$L514),MOD(9-$K514,$N514)=0),$J514,0)))</f>
        <v>0</v>
      </c>
      <c r="X514" s="19" t="n">
        <f aca="false">IF(OR($M514="",$M514="ERR",$J514="",$K514="",$N514=""),0,IF($N514=0,IF(AND(OR(10=7,10=12),10&gt;=$K514,10&lt;=IF($L514="",12,$L514)),$J514,0),IF(AND(10&gt;=$K514,10&lt;=IF($L514="",12,$L514),MOD(10-$K514,$N514)=0),$J514,0)))</f>
        <v>0</v>
      </c>
      <c r="Y514" s="19" t="n">
        <f aca="false">IF(OR($M514="",$M514="ERR",$J514="",$K514="",$N514=""),0,IF($N514=0,IF(AND(OR(11=7,11=12),11&gt;=$K514,11&lt;=IF($L514="",12,$L514)),$J514,0),IF(AND(11&gt;=$K514,11&lt;=IF($L514="",12,$L514),MOD(11-$K514,$N514)=0),$J514,0)))</f>
        <v>0</v>
      </c>
      <c r="Z514" s="19" t="n">
        <f aca="false">IF(OR($M514="",$M514="ERR",$J514="",$K514="",$N514=""),0,IF($N514=0,IF(AND(OR(12=7,12=12),12&gt;=$K514,12&lt;=IF($L514="",12,$L514)),$J514,0),IF(AND(12&gt;=$K514,12&lt;=IF($L514="",12,$L514),MOD(12-$K514,$N514)=0),$J514,0)))</f>
        <v>0</v>
      </c>
      <c r="AA514" s="36" t="n">
        <f aca="false">SUM(O514:Z514)</f>
        <v>0</v>
      </c>
      <c r="AB514" s="15" t="str">
        <f aca="false">IF(AND($B514="",$D514="",$J514=""),"",IF($B514="","Falta código",IF(ISNA(MATCH($B514,LST_COD,0)),"Código no registrado en Trabajadores",IF($E514="","Concepto no está en el catálogo",IF($M514="ERR","Retención de otro empleador: Origen = Otro empleador",IF(OR($J514="",$K514=""),"Falta monto o mes",IF(OR($K514&lt;1,$K514&gt;12),"Mes inicio inválido",IF(AND($L514&lt;&gt;"",OR($L514&lt;$K514,$L514&gt;12)),"Mes fin inválido",IF($N514="","Falta frecuencia",IF(AND($G514&lt;&gt;"Otro empleador",SUMPRODUCT(($O514:$Z514&lt;&gt;0)*(((COLUMN($O514:$Z514)-14)&lt;INDEX(Trabajadores!$M$6:$M$105,MATCH($B514,LST_COD,0)))+((COLUMN($O514:$Z514)-14)&gt;INDEX(Trabajadores!$N$6:$N$105,MATCH($B514,LST_COD,0)))))&gt;0),"Aviso: hay meses fuera del periodo laboral","OK"))))))))))</f>
        <v/>
      </c>
    </row>
    <row r="515" customFormat="false" ht="15" hidden="false" customHeight="false" outlineLevel="0" collapsed="false">
      <c r="A515" s="23" t="n">
        <v>510</v>
      </c>
      <c r="B515" s="7"/>
      <c r="C515" s="35" t="str">
        <f aca="false">IF($B515="","",IFERROR(INDEX(Trabajadores!$D$6:$D$105,MATCH($B515,LST_COD,0)),"¿Código?"))</f>
        <v/>
      </c>
      <c r="D515" s="30"/>
      <c r="E515" s="9" t="str">
        <f aca="false">IF($D515="","",IFERROR(VLOOKUP($D515,CONC_TABLA,2,FALSE()),""))</f>
        <v/>
      </c>
      <c r="F515" s="9" t="str">
        <f aca="false">IF($D515="","",IFERROR(VLOOKUP($D515,CONC_TABLA,3,FALSE()),""))</f>
        <v/>
      </c>
      <c r="G515" s="30"/>
      <c r="H515" s="30"/>
      <c r="I515" s="30"/>
      <c r="J515" s="29"/>
      <c r="K515" s="28"/>
      <c r="L515" s="28"/>
      <c r="M515" s="9" t="str">
        <f aca="false">IF(OR($B515="",$E515=""),"",IF($E515="INA","INA",IF($G515="Otro empleador",IF($E515="RET","RETO",IF($E515="ORD","OTO","OTX")),IF($E515="RET","ERR",$E515))))</f>
        <v/>
      </c>
      <c r="N515" s="9" t="str">
        <f aca="false">IF($I515="","",IFERROR(VLOOKUP($I515,FREC_TABLA,2,FALSE()),""))</f>
        <v/>
      </c>
      <c r="O515" s="19" t="n">
        <f aca="false">IF(OR($M515="",$M515="ERR",$J515="",$K515="",$N515=""),0,IF($N515=0,IF(AND(OR(1=7,1=12),1&gt;=$K515,1&lt;=IF($L515="",12,$L515)),$J515,0),IF(AND(1&gt;=$K515,1&lt;=IF($L515="",12,$L515),MOD(1-$K515,$N515)=0),$J515,0)))</f>
        <v>0</v>
      </c>
      <c r="P515" s="19" t="n">
        <f aca="false">IF(OR($M515="",$M515="ERR",$J515="",$K515="",$N515=""),0,IF($N515=0,IF(AND(OR(2=7,2=12),2&gt;=$K515,2&lt;=IF($L515="",12,$L515)),$J515,0),IF(AND(2&gt;=$K515,2&lt;=IF($L515="",12,$L515),MOD(2-$K515,$N515)=0),$J515,0)))</f>
        <v>0</v>
      </c>
      <c r="Q515" s="19" t="n">
        <f aca="false">IF(OR($M515="",$M515="ERR",$J515="",$K515="",$N515=""),0,IF($N515=0,IF(AND(OR(3=7,3=12),3&gt;=$K515,3&lt;=IF($L515="",12,$L515)),$J515,0),IF(AND(3&gt;=$K515,3&lt;=IF($L515="",12,$L515),MOD(3-$K515,$N515)=0),$J515,0)))</f>
        <v>0</v>
      </c>
      <c r="R515" s="19" t="n">
        <f aca="false">IF(OR($M515="",$M515="ERR",$J515="",$K515="",$N515=""),0,IF($N515=0,IF(AND(OR(4=7,4=12),4&gt;=$K515,4&lt;=IF($L515="",12,$L515)),$J515,0),IF(AND(4&gt;=$K515,4&lt;=IF($L515="",12,$L515),MOD(4-$K515,$N515)=0),$J515,0)))</f>
        <v>0</v>
      </c>
      <c r="S515" s="19" t="n">
        <f aca="false">IF(OR($M515="",$M515="ERR",$J515="",$K515="",$N515=""),0,IF($N515=0,IF(AND(OR(5=7,5=12),5&gt;=$K515,5&lt;=IF($L515="",12,$L515)),$J515,0),IF(AND(5&gt;=$K515,5&lt;=IF($L515="",12,$L515),MOD(5-$K515,$N515)=0),$J515,0)))</f>
        <v>0</v>
      </c>
      <c r="T515" s="19" t="n">
        <f aca="false">IF(OR($M515="",$M515="ERR",$J515="",$K515="",$N515=""),0,IF($N515=0,IF(AND(OR(6=7,6=12),6&gt;=$K515,6&lt;=IF($L515="",12,$L515)),$J515,0),IF(AND(6&gt;=$K515,6&lt;=IF($L515="",12,$L515),MOD(6-$K515,$N515)=0),$J515,0)))</f>
        <v>0</v>
      </c>
      <c r="U515" s="19" t="n">
        <f aca="false">IF(OR($M515="",$M515="ERR",$J515="",$K515="",$N515=""),0,IF($N515=0,IF(AND(OR(7=7,7=12),7&gt;=$K515,7&lt;=IF($L515="",12,$L515)),$J515,0),IF(AND(7&gt;=$K515,7&lt;=IF($L515="",12,$L515),MOD(7-$K515,$N515)=0),$J515,0)))</f>
        <v>0</v>
      </c>
      <c r="V515" s="19" t="n">
        <f aca="false">IF(OR($M515="",$M515="ERR",$J515="",$K515="",$N515=""),0,IF($N515=0,IF(AND(OR(8=7,8=12),8&gt;=$K515,8&lt;=IF($L515="",12,$L515)),$J515,0),IF(AND(8&gt;=$K515,8&lt;=IF($L515="",12,$L515),MOD(8-$K515,$N515)=0),$J515,0)))</f>
        <v>0</v>
      </c>
      <c r="W515" s="19" t="n">
        <f aca="false">IF(OR($M515="",$M515="ERR",$J515="",$K515="",$N515=""),0,IF($N515=0,IF(AND(OR(9=7,9=12),9&gt;=$K515,9&lt;=IF($L515="",12,$L515)),$J515,0),IF(AND(9&gt;=$K515,9&lt;=IF($L515="",12,$L515),MOD(9-$K515,$N515)=0),$J515,0)))</f>
        <v>0</v>
      </c>
      <c r="X515" s="19" t="n">
        <f aca="false">IF(OR($M515="",$M515="ERR",$J515="",$K515="",$N515=""),0,IF($N515=0,IF(AND(OR(10=7,10=12),10&gt;=$K515,10&lt;=IF($L515="",12,$L515)),$J515,0),IF(AND(10&gt;=$K515,10&lt;=IF($L515="",12,$L515),MOD(10-$K515,$N515)=0),$J515,0)))</f>
        <v>0</v>
      </c>
      <c r="Y515" s="19" t="n">
        <f aca="false">IF(OR($M515="",$M515="ERR",$J515="",$K515="",$N515=""),0,IF($N515=0,IF(AND(OR(11=7,11=12),11&gt;=$K515,11&lt;=IF($L515="",12,$L515)),$J515,0),IF(AND(11&gt;=$K515,11&lt;=IF($L515="",12,$L515),MOD(11-$K515,$N515)=0),$J515,0)))</f>
        <v>0</v>
      </c>
      <c r="Z515" s="19" t="n">
        <f aca="false">IF(OR($M515="",$M515="ERR",$J515="",$K515="",$N515=""),0,IF($N515=0,IF(AND(OR(12=7,12=12),12&gt;=$K515,12&lt;=IF($L515="",12,$L515)),$J515,0),IF(AND(12&gt;=$K515,12&lt;=IF($L515="",12,$L515),MOD(12-$K515,$N515)=0),$J515,0)))</f>
        <v>0</v>
      </c>
      <c r="AA515" s="36" t="n">
        <f aca="false">SUM(O515:Z515)</f>
        <v>0</v>
      </c>
      <c r="AB515" s="15" t="str">
        <f aca="false">IF(AND($B515="",$D515="",$J515=""),"",IF($B515="","Falta código",IF(ISNA(MATCH($B515,LST_COD,0)),"Código no registrado en Trabajadores",IF($E515="","Concepto no está en el catálogo",IF($M515="ERR","Retención de otro empleador: Origen = Otro empleador",IF(OR($J515="",$K515=""),"Falta monto o mes",IF(OR($K515&lt;1,$K515&gt;12),"Mes inicio inválido",IF(AND($L515&lt;&gt;"",OR($L515&lt;$K515,$L515&gt;12)),"Mes fin inválido",IF($N515="","Falta frecuencia",IF(AND($G515&lt;&gt;"Otro empleador",SUMPRODUCT(($O515:$Z515&lt;&gt;0)*(((COLUMN($O515:$Z515)-14)&lt;INDEX(Trabajadores!$M$6:$M$105,MATCH($B515,LST_COD,0)))+((COLUMN($O515:$Z515)-14)&gt;INDEX(Trabajadores!$N$6:$N$105,MATCH($B515,LST_COD,0)))))&gt;0),"Aviso: hay meses fuera del periodo laboral","OK"))))))))))</f>
        <v/>
      </c>
    </row>
    <row r="516" customFormat="false" ht="15" hidden="false" customHeight="false" outlineLevel="0" collapsed="false">
      <c r="A516" s="23" t="n">
        <v>511</v>
      </c>
      <c r="B516" s="7"/>
      <c r="C516" s="35" t="str">
        <f aca="false">IF($B516="","",IFERROR(INDEX(Trabajadores!$D$6:$D$105,MATCH($B516,LST_COD,0)),"¿Código?"))</f>
        <v/>
      </c>
      <c r="D516" s="30"/>
      <c r="E516" s="9" t="str">
        <f aca="false">IF($D516="","",IFERROR(VLOOKUP($D516,CONC_TABLA,2,FALSE()),""))</f>
        <v/>
      </c>
      <c r="F516" s="9" t="str">
        <f aca="false">IF($D516="","",IFERROR(VLOOKUP($D516,CONC_TABLA,3,FALSE()),""))</f>
        <v/>
      </c>
      <c r="G516" s="30"/>
      <c r="H516" s="30"/>
      <c r="I516" s="30"/>
      <c r="J516" s="29"/>
      <c r="K516" s="28"/>
      <c r="L516" s="28"/>
      <c r="M516" s="9" t="str">
        <f aca="false">IF(OR($B516="",$E516=""),"",IF($E516="INA","INA",IF($G516="Otro empleador",IF($E516="RET","RETO",IF($E516="ORD","OTO","OTX")),IF($E516="RET","ERR",$E516))))</f>
        <v/>
      </c>
      <c r="N516" s="9" t="str">
        <f aca="false">IF($I516="","",IFERROR(VLOOKUP($I516,FREC_TABLA,2,FALSE()),""))</f>
        <v/>
      </c>
      <c r="O516" s="19" t="n">
        <f aca="false">IF(OR($M516="",$M516="ERR",$J516="",$K516="",$N516=""),0,IF($N516=0,IF(AND(OR(1=7,1=12),1&gt;=$K516,1&lt;=IF($L516="",12,$L516)),$J516,0),IF(AND(1&gt;=$K516,1&lt;=IF($L516="",12,$L516),MOD(1-$K516,$N516)=0),$J516,0)))</f>
        <v>0</v>
      </c>
      <c r="P516" s="19" t="n">
        <f aca="false">IF(OR($M516="",$M516="ERR",$J516="",$K516="",$N516=""),0,IF($N516=0,IF(AND(OR(2=7,2=12),2&gt;=$K516,2&lt;=IF($L516="",12,$L516)),$J516,0),IF(AND(2&gt;=$K516,2&lt;=IF($L516="",12,$L516),MOD(2-$K516,$N516)=0),$J516,0)))</f>
        <v>0</v>
      </c>
      <c r="Q516" s="19" t="n">
        <f aca="false">IF(OR($M516="",$M516="ERR",$J516="",$K516="",$N516=""),0,IF($N516=0,IF(AND(OR(3=7,3=12),3&gt;=$K516,3&lt;=IF($L516="",12,$L516)),$J516,0),IF(AND(3&gt;=$K516,3&lt;=IF($L516="",12,$L516),MOD(3-$K516,$N516)=0),$J516,0)))</f>
        <v>0</v>
      </c>
      <c r="R516" s="19" t="n">
        <f aca="false">IF(OR($M516="",$M516="ERR",$J516="",$K516="",$N516=""),0,IF($N516=0,IF(AND(OR(4=7,4=12),4&gt;=$K516,4&lt;=IF($L516="",12,$L516)),$J516,0),IF(AND(4&gt;=$K516,4&lt;=IF($L516="",12,$L516),MOD(4-$K516,$N516)=0),$J516,0)))</f>
        <v>0</v>
      </c>
      <c r="S516" s="19" t="n">
        <f aca="false">IF(OR($M516="",$M516="ERR",$J516="",$K516="",$N516=""),0,IF($N516=0,IF(AND(OR(5=7,5=12),5&gt;=$K516,5&lt;=IF($L516="",12,$L516)),$J516,0),IF(AND(5&gt;=$K516,5&lt;=IF($L516="",12,$L516),MOD(5-$K516,$N516)=0),$J516,0)))</f>
        <v>0</v>
      </c>
      <c r="T516" s="19" t="n">
        <f aca="false">IF(OR($M516="",$M516="ERR",$J516="",$K516="",$N516=""),0,IF($N516=0,IF(AND(OR(6=7,6=12),6&gt;=$K516,6&lt;=IF($L516="",12,$L516)),$J516,0),IF(AND(6&gt;=$K516,6&lt;=IF($L516="",12,$L516),MOD(6-$K516,$N516)=0),$J516,0)))</f>
        <v>0</v>
      </c>
      <c r="U516" s="19" t="n">
        <f aca="false">IF(OR($M516="",$M516="ERR",$J516="",$K516="",$N516=""),0,IF($N516=0,IF(AND(OR(7=7,7=12),7&gt;=$K516,7&lt;=IF($L516="",12,$L516)),$J516,0),IF(AND(7&gt;=$K516,7&lt;=IF($L516="",12,$L516),MOD(7-$K516,$N516)=0),$J516,0)))</f>
        <v>0</v>
      </c>
      <c r="V516" s="19" t="n">
        <f aca="false">IF(OR($M516="",$M516="ERR",$J516="",$K516="",$N516=""),0,IF($N516=0,IF(AND(OR(8=7,8=12),8&gt;=$K516,8&lt;=IF($L516="",12,$L516)),$J516,0),IF(AND(8&gt;=$K516,8&lt;=IF($L516="",12,$L516),MOD(8-$K516,$N516)=0),$J516,0)))</f>
        <v>0</v>
      </c>
      <c r="W516" s="19" t="n">
        <f aca="false">IF(OR($M516="",$M516="ERR",$J516="",$K516="",$N516=""),0,IF($N516=0,IF(AND(OR(9=7,9=12),9&gt;=$K516,9&lt;=IF($L516="",12,$L516)),$J516,0),IF(AND(9&gt;=$K516,9&lt;=IF($L516="",12,$L516),MOD(9-$K516,$N516)=0),$J516,0)))</f>
        <v>0</v>
      </c>
      <c r="X516" s="19" t="n">
        <f aca="false">IF(OR($M516="",$M516="ERR",$J516="",$K516="",$N516=""),0,IF($N516=0,IF(AND(OR(10=7,10=12),10&gt;=$K516,10&lt;=IF($L516="",12,$L516)),$J516,0),IF(AND(10&gt;=$K516,10&lt;=IF($L516="",12,$L516),MOD(10-$K516,$N516)=0),$J516,0)))</f>
        <v>0</v>
      </c>
      <c r="Y516" s="19" t="n">
        <f aca="false">IF(OR($M516="",$M516="ERR",$J516="",$K516="",$N516=""),0,IF($N516=0,IF(AND(OR(11=7,11=12),11&gt;=$K516,11&lt;=IF($L516="",12,$L516)),$J516,0),IF(AND(11&gt;=$K516,11&lt;=IF($L516="",12,$L516),MOD(11-$K516,$N516)=0),$J516,0)))</f>
        <v>0</v>
      </c>
      <c r="Z516" s="19" t="n">
        <f aca="false">IF(OR($M516="",$M516="ERR",$J516="",$K516="",$N516=""),0,IF($N516=0,IF(AND(OR(12=7,12=12),12&gt;=$K516,12&lt;=IF($L516="",12,$L516)),$J516,0),IF(AND(12&gt;=$K516,12&lt;=IF($L516="",12,$L516),MOD(12-$K516,$N516)=0),$J516,0)))</f>
        <v>0</v>
      </c>
      <c r="AA516" s="36" t="n">
        <f aca="false">SUM(O516:Z516)</f>
        <v>0</v>
      </c>
      <c r="AB516" s="15" t="str">
        <f aca="false">IF(AND($B516="",$D516="",$J516=""),"",IF($B516="","Falta código",IF(ISNA(MATCH($B516,LST_COD,0)),"Código no registrado en Trabajadores",IF($E516="","Concepto no está en el catálogo",IF($M516="ERR","Retención de otro empleador: Origen = Otro empleador",IF(OR($J516="",$K516=""),"Falta monto o mes",IF(OR($K516&lt;1,$K516&gt;12),"Mes inicio inválido",IF(AND($L516&lt;&gt;"",OR($L516&lt;$K516,$L516&gt;12)),"Mes fin inválido",IF($N516="","Falta frecuencia",IF(AND($G516&lt;&gt;"Otro empleador",SUMPRODUCT(($O516:$Z516&lt;&gt;0)*(((COLUMN($O516:$Z516)-14)&lt;INDEX(Trabajadores!$M$6:$M$105,MATCH($B516,LST_COD,0)))+((COLUMN($O516:$Z516)-14)&gt;INDEX(Trabajadores!$N$6:$N$105,MATCH($B516,LST_COD,0)))))&gt;0),"Aviso: hay meses fuera del periodo laboral","OK"))))))))))</f>
        <v/>
      </c>
    </row>
    <row r="517" customFormat="false" ht="15" hidden="false" customHeight="false" outlineLevel="0" collapsed="false">
      <c r="A517" s="23" t="n">
        <v>512</v>
      </c>
      <c r="B517" s="7"/>
      <c r="C517" s="35" t="str">
        <f aca="false">IF($B517="","",IFERROR(INDEX(Trabajadores!$D$6:$D$105,MATCH($B517,LST_COD,0)),"¿Código?"))</f>
        <v/>
      </c>
      <c r="D517" s="30"/>
      <c r="E517" s="9" t="str">
        <f aca="false">IF($D517="","",IFERROR(VLOOKUP($D517,CONC_TABLA,2,FALSE()),""))</f>
        <v/>
      </c>
      <c r="F517" s="9" t="str">
        <f aca="false">IF($D517="","",IFERROR(VLOOKUP($D517,CONC_TABLA,3,FALSE()),""))</f>
        <v/>
      </c>
      <c r="G517" s="30"/>
      <c r="H517" s="30"/>
      <c r="I517" s="30"/>
      <c r="J517" s="29"/>
      <c r="K517" s="28"/>
      <c r="L517" s="28"/>
      <c r="M517" s="9" t="str">
        <f aca="false">IF(OR($B517="",$E517=""),"",IF($E517="INA","INA",IF($G517="Otro empleador",IF($E517="RET","RETO",IF($E517="ORD","OTO","OTX")),IF($E517="RET","ERR",$E517))))</f>
        <v/>
      </c>
      <c r="N517" s="9" t="str">
        <f aca="false">IF($I517="","",IFERROR(VLOOKUP($I517,FREC_TABLA,2,FALSE()),""))</f>
        <v/>
      </c>
      <c r="O517" s="19" t="n">
        <f aca="false">IF(OR($M517="",$M517="ERR",$J517="",$K517="",$N517=""),0,IF($N517=0,IF(AND(OR(1=7,1=12),1&gt;=$K517,1&lt;=IF($L517="",12,$L517)),$J517,0),IF(AND(1&gt;=$K517,1&lt;=IF($L517="",12,$L517),MOD(1-$K517,$N517)=0),$J517,0)))</f>
        <v>0</v>
      </c>
      <c r="P517" s="19" t="n">
        <f aca="false">IF(OR($M517="",$M517="ERR",$J517="",$K517="",$N517=""),0,IF($N517=0,IF(AND(OR(2=7,2=12),2&gt;=$K517,2&lt;=IF($L517="",12,$L517)),$J517,0),IF(AND(2&gt;=$K517,2&lt;=IF($L517="",12,$L517),MOD(2-$K517,$N517)=0),$J517,0)))</f>
        <v>0</v>
      </c>
      <c r="Q517" s="19" t="n">
        <f aca="false">IF(OR($M517="",$M517="ERR",$J517="",$K517="",$N517=""),0,IF($N517=0,IF(AND(OR(3=7,3=12),3&gt;=$K517,3&lt;=IF($L517="",12,$L517)),$J517,0),IF(AND(3&gt;=$K517,3&lt;=IF($L517="",12,$L517),MOD(3-$K517,$N517)=0),$J517,0)))</f>
        <v>0</v>
      </c>
      <c r="R517" s="19" t="n">
        <f aca="false">IF(OR($M517="",$M517="ERR",$J517="",$K517="",$N517=""),0,IF($N517=0,IF(AND(OR(4=7,4=12),4&gt;=$K517,4&lt;=IF($L517="",12,$L517)),$J517,0),IF(AND(4&gt;=$K517,4&lt;=IF($L517="",12,$L517),MOD(4-$K517,$N517)=0),$J517,0)))</f>
        <v>0</v>
      </c>
      <c r="S517" s="19" t="n">
        <f aca="false">IF(OR($M517="",$M517="ERR",$J517="",$K517="",$N517=""),0,IF($N517=0,IF(AND(OR(5=7,5=12),5&gt;=$K517,5&lt;=IF($L517="",12,$L517)),$J517,0),IF(AND(5&gt;=$K517,5&lt;=IF($L517="",12,$L517),MOD(5-$K517,$N517)=0),$J517,0)))</f>
        <v>0</v>
      </c>
      <c r="T517" s="19" t="n">
        <f aca="false">IF(OR($M517="",$M517="ERR",$J517="",$K517="",$N517=""),0,IF($N517=0,IF(AND(OR(6=7,6=12),6&gt;=$K517,6&lt;=IF($L517="",12,$L517)),$J517,0),IF(AND(6&gt;=$K517,6&lt;=IF($L517="",12,$L517),MOD(6-$K517,$N517)=0),$J517,0)))</f>
        <v>0</v>
      </c>
      <c r="U517" s="19" t="n">
        <f aca="false">IF(OR($M517="",$M517="ERR",$J517="",$K517="",$N517=""),0,IF($N517=0,IF(AND(OR(7=7,7=12),7&gt;=$K517,7&lt;=IF($L517="",12,$L517)),$J517,0),IF(AND(7&gt;=$K517,7&lt;=IF($L517="",12,$L517),MOD(7-$K517,$N517)=0),$J517,0)))</f>
        <v>0</v>
      </c>
      <c r="V517" s="19" t="n">
        <f aca="false">IF(OR($M517="",$M517="ERR",$J517="",$K517="",$N517=""),0,IF($N517=0,IF(AND(OR(8=7,8=12),8&gt;=$K517,8&lt;=IF($L517="",12,$L517)),$J517,0),IF(AND(8&gt;=$K517,8&lt;=IF($L517="",12,$L517),MOD(8-$K517,$N517)=0),$J517,0)))</f>
        <v>0</v>
      </c>
      <c r="W517" s="19" t="n">
        <f aca="false">IF(OR($M517="",$M517="ERR",$J517="",$K517="",$N517=""),0,IF($N517=0,IF(AND(OR(9=7,9=12),9&gt;=$K517,9&lt;=IF($L517="",12,$L517)),$J517,0),IF(AND(9&gt;=$K517,9&lt;=IF($L517="",12,$L517),MOD(9-$K517,$N517)=0),$J517,0)))</f>
        <v>0</v>
      </c>
      <c r="X517" s="19" t="n">
        <f aca="false">IF(OR($M517="",$M517="ERR",$J517="",$K517="",$N517=""),0,IF($N517=0,IF(AND(OR(10=7,10=12),10&gt;=$K517,10&lt;=IF($L517="",12,$L517)),$J517,0),IF(AND(10&gt;=$K517,10&lt;=IF($L517="",12,$L517),MOD(10-$K517,$N517)=0),$J517,0)))</f>
        <v>0</v>
      </c>
      <c r="Y517" s="19" t="n">
        <f aca="false">IF(OR($M517="",$M517="ERR",$J517="",$K517="",$N517=""),0,IF($N517=0,IF(AND(OR(11=7,11=12),11&gt;=$K517,11&lt;=IF($L517="",12,$L517)),$J517,0),IF(AND(11&gt;=$K517,11&lt;=IF($L517="",12,$L517),MOD(11-$K517,$N517)=0),$J517,0)))</f>
        <v>0</v>
      </c>
      <c r="Z517" s="19" t="n">
        <f aca="false">IF(OR($M517="",$M517="ERR",$J517="",$K517="",$N517=""),0,IF($N517=0,IF(AND(OR(12=7,12=12),12&gt;=$K517,12&lt;=IF($L517="",12,$L517)),$J517,0),IF(AND(12&gt;=$K517,12&lt;=IF($L517="",12,$L517),MOD(12-$K517,$N517)=0),$J517,0)))</f>
        <v>0</v>
      </c>
      <c r="AA517" s="36" t="n">
        <f aca="false">SUM(O517:Z517)</f>
        <v>0</v>
      </c>
      <c r="AB517" s="15" t="str">
        <f aca="false">IF(AND($B517="",$D517="",$J517=""),"",IF($B517="","Falta código",IF(ISNA(MATCH($B517,LST_COD,0)),"Código no registrado en Trabajadores",IF($E517="","Concepto no está en el catálogo",IF($M517="ERR","Retención de otro empleador: Origen = Otro empleador",IF(OR($J517="",$K517=""),"Falta monto o mes",IF(OR($K517&lt;1,$K517&gt;12),"Mes inicio inválido",IF(AND($L517&lt;&gt;"",OR($L517&lt;$K517,$L517&gt;12)),"Mes fin inválido",IF($N517="","Falta frecuencia",IF(AND($G517&lt;&gt;"Otro empleador",SUMPRODUCT(($O517:$Z517&lt;&gt;0)*(((COLUMN($O517:$Z517)-14)&lt;INDEX(Trabajadores!$M$6:$M$105,MATCH($B517,LST_COD,0)))+((COLUMN($O517:$Z517)-14)&gt;INDEX(Trabajadores!$N$6:$N$105,MATCH($B517,LST_COD,0)))))&gt;0),"Aviso: hay meses fuera del periodo laboral","OK"))))))))))</f>
        <v/>
      </c>
    </row>
    <row r="518" customFormat="false" ht="15" hidden="false" customHeight="false" outlineLevel="0" collapsed="false">
      <c r="A518" s="23" t="n">
        <v>513</v>
      </c>
      <c r="B518" s="7"/>
      <c r="C518" s="35" t="str">
        <f aca="false">IF($B518="","",IFERROR(INDEX(Trabajadores!$D$6:$D$105,MATCH($B518,LST_COD,0)),"¿Código?"))</f>
        <v/>
      </c>
      <c r="D518" s="30"/>
      <c r="E518" s="9" t="str">
        <f aca="false">IF($D518="","",IFERROR(VLOOKUP($D518,CONC_TABLA,2,FALSE()),""))</f>
        <v/>
      </c>
      <c r="F518" s="9" t="str">
        <f aca="false">IF($D518="","",IFERROR(VLOOKUP($D518,CONC_TABLA,3,FALSE()),""))</f>
        <v/>
      </c>
      <c r="G518" s="30"/>
      <c r="H518" s="30"/>
      <c r="I518" s="30"/>
      <c r="J518" s="29"/>
      <c r="K518" s="28"/>
      <c r="L518" s="28"/>
      <c r="M518" s="9" t="str">
        <f aca="false">IF(OR($B518="",$E518=""),"",IF($E518="INA","INA",IF($G518="Otro empleador",IF($E518="RET","RETO",IF($E518="ORD","OTO","OTX")),IF($E518="RET","ERR",$E518))))</f>
        <v/>
      </c>
      <c r="N518" s="9" t="str">
        <f aca="false">IF($I518="","",IFERROR(VLOOKUP($I518,FREC_TABLA,2,FALSE()),""))</f>
        <v/>
      </c>
      <c r="O518" s="19" t="n">
        <f aca="false">IF(OR($M518="",$M518="ERR",$J518="",$K518="",$N518=""),0,IF($N518=0,IF(AND(OR(1=7,1=12),1&gt;=$K518,1&lt;=IF($L518="",12,$L518)),$J518,0),IF(AND(1&gt;=$K518,1&lt;=IF($L518="",12,$L518),MOD(1-$K518,$N518)=0),$J518,0)))</f>
        <v>0</v>
      </c>
      <c r="P518" s="19" t="n">
        <f aca="false">IF(OR($M518="",$M518="ERR",$J518="",$K518="",$N518=""),0,IF($N518=0,IF(AND(OR(2=7,2=12),2&gt;=$K518,2&lt;=IF($L518="",12,$L518)),$J518,0),IF(AND(2&gt;=$K518,2&lt;=IF($L518="",12,$L518),MOD(2-$K518,$N518)=0),$J518,0)))</f>
        <v>0</v>
      </c>
      <c r="Q518" s="19" t="n">
        <f aca="false">IF(OR($M518="",$M518="ERR",$J518="",$K518="",$N518=""),0,IF($N518=0,IF(AND(OR(3=7,3=12),3&gt;=$K518,3&lt;=IF($L518="",12,$L518)),$J518,0),IF(AND(3&gt;=$K518,3&lt;=IF($L518="",12,$L518),MOD(3-$K518,$N518)=0),$J518,0)))</f>
        <v>0</v>
      </c>
      <c r="R518" s="19" t="n">
        <f aca="false">IF(OR($M518="",$M518="ERR",$J518="",$K518="",$N518=""),0,IF($N518=0,IF(AND(OR(4=7,4=12),4&gt;=$K518,4&lt;=IF($L518="",12,$L518)),$J518,0),IF(AND(4&gt;=$K518,4&lt;=IF($L518="",12,$L518),MOD(4-$K518,$N518)=0),$J518,0)))</f>
        <v>0</v>
      </c>
      <c r="S518" s="19" t="n">
        <f aca="false">IF(OR($M518="",$M518="ERR",$J518="",$K518="",$N518=""),0,IF($N518=0,IF(AND(OR(5=7,5=12),5&gt;=$K518,5&lt;=IF($L518="",12,$L518)),$J518,0),IF(AND(5&gt;=$K518,5&lt;=IF($L518="",12,$L518),MOD(5-$K518,$N518)=0),$J518,0)))</f>
        <v>0</v>
      </c>
      <c r="T518" s="19" t="n">
        <f aca="false">IF(OR($M518="",$M518="ERR",$J518="",$K518="",$N518=""),0,IF($N518=0,IF(AND(OR(6=7,6=12),6&gt;=$K518,6&lt;=IF($L518="",12,$L518)),$J518,0),IF(AND(6&gt;=$K518,6&lt;=IF($L518="",12,$L518),MOD(6-$K518,$N518)=0),$J518,0)))</f>
        <v>0</v>
      </c>
      <c r="U518" s="19" t="n">
        <f aca="false">IF(OR($M518="",$M518="ERR",$J518="",$K518="",$N518=""),0,IF($N518=0,IF(AND(OR(7=7,7=12),7&gt;=$K518,7&lt;=IF($L518="",12,$L518)),$J518,0),IF(AND(7&gt;=$K518,7&lt;=IF($L518="",12,$L518),MOD(7-$K518,$N518)=0),$J518,0)))</f>
        <v>0</v>
      </c>
      <c r="V518" s="19" t="n">
        <f aca="false">IF(OR($M518="",$M518="ERR",$J518="",$K518="",$N518=""),0,IF($N518=0,IF(AND(OR(8=7,8=12),8&gt;=$K518,8&lt;=IF($L518="",12,$L518)),$J518,0),IF(AND(8&gt;=$K518,8&lt;=IF($L518="",12,$L518),MOD(8-$K518,$N518)=0),$J518,0)))</f>
        <v>0</v>
      </c>
      <c r="W518" s="19" t="n">
        <f aca="false">IF(OR($M518="",$M518="ERR",$J518="",$K518="",$N518=""),0,IF($N518=0,IF(AND(OR(9=7,9=12),9&gt;=$K518,9&lt;=IF($L518="",12,$L518)),$J518,0),IF(AND(9&gt;=$K518,9&lt;=IF($L518="",12,$L518),MOD(9-$K518,$N518)=0),$J518,0)))</f>
        <v>0</v>
      </c>
      <c r="X518" s="19" t="n">
        <f aca="false">IF(OR($M518="",$M518="ERR",$J518="",$K518="",$N518=""),0,IF($N518=0,IF(AND(OR(10=7,10=12),10&gt;=$K518,10&lt;=IF($L518="",12,$L518)),$J518,0),IF(AND(10&gt;=$K518,10&lt;=IF($L518="",12,$L518),MOD(10-$K518,$N518)=0),$J518,0)))</f>
        <v>0</v>
      </c>
      <c r="Y518" s="19" t="n">
        <f aca="false">IF(OR($M518="",$M518="ERR",$J518="",$K518="",$N518=""),0,IF($N518=0,IF(AND(OR(11=7,11=12),11&gt;=$K518,11&lt;=IF($L518="",12,$L518)),$J518,0),IF(AND(11&gt;=$K518,11&lt;=IF($L518="",12,$L518),MOD(11-$K518,$N518)=0),$J518,0)))</f>
        <v>0</v>
      </c>
      <c r="Z518" s="19" t="n">
        <f aca="false">IF(OR($M518="",$M518="ERR",$J518="",$K518="",$N518=""),0,IF($N518=0,IF(AND(OR(12=7,12=12),12&gt;=$K518,12&lt;=IF($L518="",12,$L518)),$J518,0),IF(AND(12&gt;=$K518,12&lt;=IF($L518="",12,$L518),MOD(12-$K518,$N518)=0),$J518,0)))</f>
        <v>0</v>
      </c>
      <c r="AA518" s="36" t="n">
        <f aca="false">SUM(O518:Z518)</f>
        <v>0</v>
      </c>
      <c r="AB518" s="15" t="str">
        <f aca="false">IF(AND($B518="",$D518="",$J518=""),"",IF($B518="","Falta código",IF(ISNA(MATCH($B518,LST_COD,0)),"Código no registrado en Trabajadores",IF($E518="","Concepto no está en el catálogo",IF($M518="ERR","Retención de otro empleador: Origen = Otro empleador",IF(OR($J518="",$K518=""),"Falta monto o mes",IF(OR($K518&lt;1,$K518&gt;12),"Mes inicio inválido",IF(AND($L518&lt;&gt;"",OR($L518&lt;$K518,$L518&gt;12)),"Mes fin inválido",IF($N518="","Falta frecuencia",IF(AND($G518&lt;&gt;"Otro empleador",SUMPRODUCT(($O518:$Z518&lt;&gt;0)*(((COLUMN($O518:$Z518)-14)&lt;INDEX(Trabajadores!$M$6:$M$105,MATCH($B518,LST_COD,0)))+((COLUMN($O518:$Z518)-14)&gt;INDEX(Trabajadores!$N$6:$N$105,MATCH($B518,LST_COD,0)))))&gt;0),"Aviso: hay meses fuera del periodo laboral","OK"))))))))))</f>
        <v/>
      </c>
    </row>
    <row r="519" customFormat="false" ht="15" hidden="false" customHeight="false" outlineLevel="0" collapsed="false">
      <c r="A519" s="23" t="n">
        <v>514</v>
      </c>
      <c r="B519" s="7"/>
      <c r="C519" s="35" t="str">
        <f aca="false">IF($B519="","",IFERROR(INDEX(Trabajadores!$D$6:$D$105,MATCH($B519,LST_COD,0)),"¿Código?"))</f>
        <v/>
      </c>
      <c r="D519" s="30"/>
      <c r="E519" s="9" t="str">
        <f aca="false">IF($D519="","",IFERROR(VLOOKUP($D519,CONC_TABLA,2,FALSE()),""))</f>
        <v/>
      </c>
      <c r="F519" s="9" t="str">
        <f aca="false">IF($D519="","",IFERROR(VLOOKUP($D519,CONC_TABLA,3,FALSE()),""))</f>
        <v/>
      </c>
      <c r="G519" s="30"/>
      <c r="H519" s="30"/>
      <c r="I519" s="30"/>
      <c r="J519" s="29"/>
      <c r="K519" s="28"/>
      <c r="L519" s="28"/>
      <c r="M519" s="9" t="str">
        <f aca="false">IF(OR($B519="",$E519=""),"",IF($E519="INA","INA",IF($G519="Otro empleador",IF($E519="RET","RETO",IF($E519="ORD","OTO","OTX")),IF($E519="RET","ERR",$E519))))</f>
        <v/>
      </c>
      <c r="N519" s="9" t="str">
        <f aca="false">IF($I519="","",IFERROR(VLOOKUP($I519,FREC_TABLA,2,FALSE()),""))</f>
        <v/>
      </c>
      <c r="O519" s="19" t="n">
        <f aca="false">IF(OR($M519="",$M519="ERR",$J519="",$K519="",$N519=""),0,IF($N519=0,IF(AND(OR(1=7,1=12),1&gt;=$K519,1&lt;=IF($L519="",12,$L519)),$J519,0),IF(AND(1&gt;=$K519,1&lt;=IF($L519="",12,$L519),MOD(1-$K519,$N519)=0),$J519,0)))</f>
        <v>0</v>
      </c>
      <c r="P519" s="19" t="n">
        <f aca="false">IF(OR($M519="",$M519="ERR",$J519="",$K519="",$N519=""),0,IF($N519=0,IF(AND(OR(2=7,2=12),2&gt;=$K519,2&lt;=IF($L519="",12,$L519)),$J519,0),IF(AND(2&gt;=$K519,2&lt;=IF($L519="",12,$L519),MOD(2-$K519,$N519)=0),$J519,0)))</f>
        <v>0</v>
      </c>
      <c r="Q519" s="19" t="n">
        <f aca="false">IF(OR($M519="",$M519="ERR",$J519="",$K519="",$N519=""),0,IF($N519=0,IF(AND(OR(3=7,3=12),3&gt;=$K519,3&lt;=IF($L519="",12,$L519)),$J519,0),IF(AND(3&gt;=$K519,3&lt;=IF($L519="",12,$L519),MOD(3-$K519,$N519)=0),$J519,0)))</f>
        <v>0</v>
      </c>
      <c r="R519" s="19" t="n">
        <f aca="false">IF(OR($M519="",$M519="ERR",$J519="",$K519="",$N519=""),0,IF($N519=0,IF(AND(OR(4=7,4=12),4&gt;=$K519,4&lt;=IF($L519="",12,$L519)),$J519,0),IF(AND(4&gt;=$K519,4&lt;=IF($L519="",12,$L519),MOD(4-$K519,$N519)=0),$J519,0)))</f>
        <v>0</v>
      </c>
      <c r="S519" s="19" t="n">
        <f aca="false">IF(OR($M519="",$M519="ERR",$J519="",$K519="",$N519=""),0,IF($N519=0,IF(AND(OR(5=7,5=12),5&gt;=$K519,5&lt;=IF($L519="",12,$L519)),$J519,0),IF(AND(5&gt;=$K519,5&lt;=IF($L519="",12,$L519),MOD(5-$K519,$N519)=0),$J519,0)))</f>
        <v>0</v>
      </c>
      <c r="T519" s="19" t="n">
        <f aca="false">IF(OR($M519="",$M519="ERR",$J519="",$K519="",$N519=""),0,IF($N519=0,IF(AND(OR(6=7,6=12),6&gt;=$K519,6&lt;=IF($L519="",12,$L519)),$J519,0),IF(AND(6&gt;=$K519,6&lt;=IF($L519="",12,$L519),MOD(6-$K519,$N519)=0),$J519,0)))</f>
        <v>0</v>
      </c>
      <c r="U519" s="19" t="n">
        <f aca="false">IF(OR($M519="",$M519="ERR",$J519="",$K519="",$N519=""),0,IF($N519=0,IF(AND(OR(7=7,7=12),7&gt;=$K519,7&lt;=IF($L519="",12,$L519)),$J519,0),IF(AND(7&gt;=$K519,7&lt;=IF($L519="",12,$L519),MOD(7-$K519,$N519)=0),$J519,0)))</f>
        <v>0</v>
      </c>
      <c r="V519" s="19" t="n">
        <f aca="false">IF(OR($M519="",$M519="ERR",$J519="",$K519="",$N519=""),0,IF($N519=0,IF(AND(OR(8=7,8=12),8&gt;=$K519,8&lt;=IF($L519="",12,$L519)),$J519,0),IF(AND(8&gt;=$K519,8&lt;=IF($L519="",12,$L519),MOD(8-$K519,$N519)=0),$J519,0)))</f>
        <v>0</v>
      </c>
      <c r="W519" s="19" t="n">
        <f aca="false">IF(OR($M519="",$M519="ERR",$J519="",$K519="",$N519=""),0,IF($N519=0,IF(AND(OR(9=7,9=12),9&gt;=$K519,9&lt;=IF($L519="",12,$L519)),$J519,0),IF(AND(9&gt;=$K519,9&lt;=IF($L519="",12,$L519),MOD(9-$K519,$N519)=0),$J519,0)))</f>
        <v>0</v>
      </c>
      <c r="X519" s="19" t="n">
        <f aca="false">IF(OR($M519="",$M519="ERR",$J519="",$K519="",$N519=""),0,IF($N519=0,IF(AND(OR(10=7,10=12),10&gt;=$K519,10&lt;=IF($L519="",12,$L519)),$J519,0),IF(AND(10&gt;=$K519,10&lt;=IF($L519="",12,$L519),MOD(10-$K519,$N519)=0),$J519,0)))</f>
        <v>0</v>
      </c>
      <c r="Y519" s="19" t="n">
        <f aca="false">IF(OR($M519="",$M519="ERR",$J519="",$K519="",$N519=""),0,IF($N519=0,IF(AND(OR(11=7,11=12),11&gt;=$K519,11&lt;=IF($L519="",12,$L519)),$J519,0),IF(AND(11&gt;=$K519,11&lt;=IF($L519="",12,$L519),MOD(11-$K519,$N519)=0),$J519,0)))</f>
        <v>0</v>
      </c>
      <c r="Z519" s="19" t="n">
        <f aca="false">IF(OR($M519="",$M519="ERR",$J519="",$K519="",$N519=""),0,IF($N519=0,IF(AND(OR(12=7,12=12),12&gt;=$K519,12&lt;=IF($L519="",12,$L519)),$J519,0),IF(AND(12&gt;=$K519,12&lt;=IF($L519="",12,$L519),MOD(12-$K519,$N519)=0),$J519,0)))</f>
        <v>0</v>
      </c>
      <c r="AA519" s="36" t="n">
        <f aca="false">SUM(O519:Z519)</f>
        <v>0</v>
      </c>
      <c r="AB519" s="15" t="str">
        <f aca="false">IF(AND($B519="",$D519="",$J519=""),"",IF($B519="","Falta código",IF(ISNA(MATCH($B519,LST_COD,0)),"Código no registrado en Trabajadores",IF($E519="","Concepto no está en el catálogo",IF($M519="ERR","Retención de otro empleador: Origen = Otro empleador",IF(OR($J519="",$K519=""),"Falta monto o mes",IF(OR($K519&lt;1,$K519&gt;12),"Mes inicio inválido",IF(AND($L519&lt;&gt;"",OR($L519&lt;$K519,$L519&gt;12)),"Mes fin inválido",IF($N519="","Falta frecuencia",IF(AND($G519&lt;&gt;"Otro empleador",SUMPRODUCT(($O519:$Z519&lt;&gt;0)*(((COLUMN($O519:$Z519)-14)&lt;INDEX(Trabajadores!$M$6:$M$105,MATCH($B519,LST_COD,0)))+((COLUMN($O519:$Z519)-14)&gt;INDEX(Trabajadores!$N$6:$N$105,MATCH($B519,LST_COD,0)))))&gt;0),"Aviso: hay meses fuera del periodo laboral","OK"))))))))))</f>
        <v/>
      </c>
    </row>
    <row r="520" customFormat="false" ht="15" hidden="false" customHeight="false" outlineLevel="0" collapsed="false">
      <c r="A520" s="23" t="n">
        <v>515</v>
      </c>
      <c r="B520" s="7"/>
      <c r="C520" s="35" t="str">
        <f aca="false">IF($B520="","",IFERROR(INDEX(Trabajadores!$D$6:$D$105,MATCH($B520,LST_COD,0)),"¿Código?"))</f>
        <v/>
      </c>
      <c r="D520" s="30"/>
      <c r="E520" s="9" t="str">
        <f aca="false">IF($D520="","",IFERROR(VLOOKUP($D520,CONC_TABLA,2,FALSE()),""))</f>
        <v/>
      </c>
      <c r="F520" s="9" t="str">
        <f aca="false">IF($D520="","",IFERROR(VLOOKUP($D520,CONC_TABLA,3,FALSE()),""))</f>
        <v/>
      </c>
      <c r="G520" s="30"/>
      <c r="H520" s="30"/>
      <c r="I520" s="30"/>
      <c r="J520" s="29"/>
      <c r="K520" s="28"/>
      <c r="L520" s="28"/>
      <c r="M520" s="9" t="str">
        <f aca="false">IF(OR($B520="",$E520=""),"",IF($E520="INA","INA",IF($G520="Otro empleador",IF($E520="RET","RETO",IF($E520="ORD","OTO","OTX")),IF($E520="RET","ERR",$E520))))</f>
        <v/>
      </c>
      <c r="N520" s="9" t="str">
        <f aca="false">IF($I520="","",IFERROR(VLOOKUP($I520,FREC_TABLA,2,FALSE()),""))</f>
        <v/>
      </c>
      <c r="O520" s="19" t="n">
        <f aca="false">IF(OR($M520="",$M520="ERR",$J520="",$K520="",$N520=""),0,IF($N520=0,IF(AND(OR(1=7,1=12),1&gt;=$K520,1&lt;=IF($L520="",12,$L520)),$J520,0),IF(AND(1&gt;=$K520,1&lt;=IF($L520="",12,$L520),MOD(1-$K520,$N520)=0),$J520,0)))</f>
        <v>0</v>
      </c>
      <c r="P520" s="19" t="n">
        <f aca="false">IF(OR($M520="",$M520="ERR",$J520="",$K520="",$N520=""),0,IF($N520=0,IF(AND(OR(2=7,2=12),2&gt;=$K520,2&lt;=IF($L520="",12,$L520)),$J520,0),IF(AND(2&gt;=$K520,2&lt;=IF($L520="",12,$L520),MOD(2-$K520,$N520)=0),$J520,0)))</f>
        <v>0</v>
      </c>
      <c r="Q520" s="19" t="n">
        <f aca="false">IF(OR($M520="",$M520="ERR",$J520="",$K520="",$N520=""),0,IF($N520=0,IF(AND(OR(3=7,3=12),3&gt;=$K520,3&lt;=IF($L520="",12,$L520)),$J520,0),IF(AND(3&gt;=$K520,3&lt;=IF($L520="",12,$L520),MOD(3-$K520,$N520)=0),$J520,0)))</f>
        <v>0</v>
      </c>
      <c r="R520" s="19" t="n">
        <f aca="false">IF(OR($M520="",$M520="ERR",$J520="",$K520="",$N520=""),0,IF($N520=0,IF(AND(OR(4=7,4=12),4&gt;=$K520,4&lt;=IF($L520="",12,$L520)),$J520,0),IF(AND(4&gt;=$K520,4&lt;=IF($L520="",12,$L520),MOD(4-$K520,$N520)=0),$J520,0)))</f>
        <v>0</v>
      </c>
      <c r="S520" s="19" t="n">
        <f aca="false">IF(OR($M520="",$M520="ERR",$J520="",$K520="",$N520=""),0,IF($N520=0,IF(AND(OR(5=7,5=12),5&gt;=$K520,5&lt;=IF($L520="",12,$L520)),$J520,0),IF(AND(5&gt;=$K520,5&lt;=IF($L520="",12,$L520),MOD(5-$K520,$N520)=0),$J520,0)))</f>
        <v>0</v>
      </c>
      <c r="T520" s="19" t="n">
        <f aca="false">IF(OR($M520="",$M520="ERR",$J520="",$K520="",$N520=""),0,IF($N520=0,IF(AND(OR(6=7,6=12),6&gt;=$K520,6&lt;=IF($L520="",12,$L520)),$J520,0),IF(AND(6&gt;=$K520,6&lt;=IF($L520="",12,$L520),MOD(6-$K520,$N520)=0),$J520,0)))</f>
        <v>0</v>
      </c>
      <c r="U520" s="19" t="n">
        <f aca="false">IF(OR($M520="",$M520="ERR",$J520="",$K520="",$N520=""),0,IF($N520=0,IF(AND(OR(7=7,7=12),7&gt;=$K520,7&lt;=IF($L520="",12,$L520)),$J520,0),IF(AND(7&gt;=$K520,7&lt;=IF($L520="",12,$L520),MOD(7-$K520,$N520)=0),$J520,0)))</f>
        <v>0</v>
      </c>
      <c r="V520" s="19" t="n">
        <f aca="false">IF(OR($M520="",$M520="ERR",$J520="",$K520="",$N520=""),0,IF($N520=0,IF(AND(OR(8=7,8=12),8&gt;=$K520,8&lt;=IF($L520="",12,$L520)),$J520,0),IF(AND(8&gt;=$K520,8&lt;=IF($L520="",12,$L520),MOD(8-$K520,$N520)=0),$J520,0)))</f>
        <v>0</v>
      </c>
      <c r="W520" s="19" t="n">
        <f aca="false">IF(OR($M520="",$M520="ERR",$J520="",$K520="",$N520=""),0,IF($N520=0,IF(AND(OR(9=7,9=12),9&gt;=$K520,9&lt;=IF($L520="",12,$L520)),$J520,0),IF(AND(9&gt;=$K520,9&lt;=IF($L520="",12,$L520),MOD(9-$K520,$N520)=0),$J520,0)))</f>
        <v>0</v>
      </c>
      <c r="X520" s="19" t="n">
        <f aca="false">IF(OR($M520="",$M520="ERR",$J520="",$K520="",$N520=""),0,IF($N520=0,IF(AND(OR(10=7,10=12),10&gt;=$K520,10&lt;=IF($L520="",12,$L520)),$J520,0),IF(AND(10&gt;=$K520,10&lt;=IF($L520="",12,$L520),MOD(10-$K520,$N520)=0),$J520,0)))</f>
        <v>0</v>
      </c>
      <c r="Y520" s="19" t="n">
        <f aca="false">IF(OR($M520="",$M520="ERR",$J520="",$K520="",$N520=""),0,IF($N520=0,IF(AND(OR(11=7,11=12),11&gt;=$K520,11&lt;=IF($L520="",12,$L520)),$J520,0),IF(AND(11&gt;=$K520,11&lt;=IF($L520="",12,$L520),MOD(11-$K520,$N520)=0),$J520,0)))</f>
        <v>0</v>
      </c>
      <c r="Z520" s="19" t="n">
        <f aca="false">IF(OR($M520="",$M520="ERR",$J520="",$K520="",$N520=""),0,IF($N520=0,IF(AND(OR(12=7,12=12),12&gt;=$K520,12&lt;=IF($L520="",12,$L520)),$J520,0),IF(AND(12&gt;=$K520,12&lt;=IF($L520="",12,$L520),MOD(12-$K520,$N520)=0),$J520,0)))</f>
        <v>0</v>
      </c>
      <c r="AA520" s="36" t="n">
        <f aca="false">SUM(O520:Z520)</f>
        <v>0</v>
      </c>
      <c r="AB520" s="15" t="str">
        <f aca="false">IF(AND($B520="",$D520="",$J520=""),"",IF($B520="","Falta código",IF(ISNA(MATCH($B520,LST_COD,0)),"Código no registrado en Trabajadores",IF($E520="","Concepto no está en el catálogo",IF($M520="ERR","Retención de otro empleador: Origen = Otro empleador",IF(OR($J520="",$K520=""),"Falta monto o mes",IF(OR($K520&lt;1,$K520&gt;12),"Mes inicio inválido",IF(AND($L520&lt;&gt;"",OR($L520&lt;$K520,$L520&gt;12)),"Mes fin inválido",IF($N520="","Falta frecuencia",IF(AND($G520&lt;&gt;"Otro empleador",SUMPRODUCT(($O520:$Z520&lt;&gt;0)*(((COLUMN($O520:$Z520)-14)&lt;INDEX(Trabajadores!$M$6:$M$105,MATCH($B520,LST_COD,0)))+((COLUMN($O520:$Z520)-14)&gt;INDEX(Trabajadores!$N$6:$N$105,MATCH($B520,LST_COD,0)))))&gt;0),"Aviso: hay meses fuera del periodo laboral","OK"))))))))))</f>
        <v/>
      </c>
    </row>
    <row r="521" customFormat="false" ht="15" hidden="false" customHeight="false" outlineLevel="0" collapsed="false">
      <c r="A521" s="23" t="n">
        <v>516</v>
      </c>
      <c r="B521" s="7"/>
      <c r="C521" s="35" t="str">
        <f aca="false">IF($B521="","",IFERROR(INDEX(Trabajadores!$D$6:$D$105,MATCH($B521,LST_COD,0)),"¿Código?"))</f>
        <v/>
      </c>
      <c r="D521" s="30"/>
      <c r="E521" s="9" t="str">
        <f aca="false">IF($D521="","",IFERROR(VLOOKUP($D521,CONC_TABLA,2,FALSE()),""))</f>
        <v/>
      </c>
      <c r="F521" s="9" t="str">
        <f aca="false">IF($D521="","",IFERROR(VLOOKUP($D521,CONC_TABLA,3,FALSE()),""))</f>
        <v/>
      </c>
      <c r="G521" s="30"/>
      <c r="H521" s="30"/>
      <c r="I521" s="30"/>
      <c r="J521" s="29"/>
      <c r="K521" s="28"/>
      <c r="L521" s="28"/>
      <c r="M521" s="9" t="str">
        <f aca="false">IF(OR($B521="",$E521=""),"",IF($E521="INA","INA",IF($G521="Otro empleador",IF($E521="RET","RETO",IF($E521="ORD","OTO","OTX")),IF($E521="RET","ERR",$E521))))</f>
        <v/>
      </c>
      <c r="N521" s="9" t="str">
        <f aca="false">IF($I521="","",IFERROR(VLOOKUP($I521,FREC_TABLA,2,FALSE()),""))</f>
        <v/>
      </c>
      <c r="O521" s="19" t="n">
        <f aca="false">IF(OR($M521="",$M521="ERR",$J521="",$K521="",$N521=""),0,IF($N521=0,IF(AND(OR(1=7,1=12),1&gt;=$K521,1&lt;=IF($L521="",12,$L521)),$J521,0),IF(AND(1&gt;=$K521,1&lt;=IF($L521="",12,$L521),MOD(1-$K521,$N521)=0),$J521,0)))</f>
        <v>0</v>
      </c>
      <c r="P521" s="19" t="n">
        <f aca="false">IF(OR($M521="",$M521="ERR",$J521="",$K521="",$N521=""),0,IF($N521=0,IF(AND(OR(2=7,2=12),2&gt;=$K521,2&lt;=IF($L521="",12,$L521)),$J521,0),IF(AND(2&gt;=$K521,2&lt;=IF($L521="",12,$L521),MOD(2-$K521,$N521)=0),$J521,0)))</f>
        <v>0</v>
      </c>
      <c r="Q521" s="19" t="n">
        <f aca="false">IF(OR($M521="",$M521="ERR",$J521="",$K521="",$N521=""),0,IF($N521=0,IF(AND(OR(3=7,3=12),3&gt;=$K521,3&lt;=IF($L521="",12,$L521)),$J521,0),IF(AND(3&gt;=$K521,3&lt;=IF($L521="",12,$L521),MOD(3-$K521,$N521)=0),$J521,0)))</f>
        <v>0</v>
      </c>
      <c r="R521" s="19" t="n">
        <f aca="false">IF(OR($M521="",$M521="ERR",$J521="",$K521="",$N521=""),0,IF($N521=0,IF(AND(OR(4=7,4=12),4&gt;=$K521,4&lt;=IF($L521="",12,$L521)),$J521,0),IF(AND(4&gt;=$K521,4&lt;=IF($L521="",12,$L521),MOD(4-$K521,$N521)=0),$J521,0)))</f>
        <v>0</v>
      </c>
      <c r="S521" s="19" t="n">
        <f aca="false">IF(OR($M521="",$M521="ERR",$J521="",$K521="",$N521=""),0,IF($N521=0,IF(AND(OR(5=7,5=12),5&gt;=$K521,5&lt;=IF($L521="",12,$L521)),$J521,0),IF(AND(5&gt;=$K521,5&lt;=IF($L521="",12,$L521),MOD(5-$K521,$N521)=0),$J521,0)))</f>
        <v>0</v>
      </c>
      <c r="T521" s="19" t="n">
        <f aca="false">IF(OR($M521="",$M521="ERR",$J521="",$K521="",$N521=""),0,IF($N521=0,IF(AND(OR(6=7,6=12),6&gt;=$K521,6&lt;=IF($L521="",12,$L521)),$J521,0),IF(AND(6&gt;=$K521,6&lt;=IF($L521="",12,$L521),MOD(6-$K521,$N521)=0),$J521,0)))</f>
        <v>0</v>
      </c>
      <c r="U521" s="19" t="n">
        <f aca="false">IF(OR($M521="",$M521="ERR",$J521="",$K521="",$N521=""),0,IF($N521=0,IF(AND(OR(7=7,7=12),7&gt;=$K521,7&lt;=IF($L521="",12,$L521)),$J521,0),IF(AND(7&gt;=$K521,7&lt;=IF($L521="",12,$L521),MOD(7-$K521,$N521)=0),$J521,0)))</f>
        <v>0</v>
      </c>
      <c r="V521" s="19" t="n">
        <f aca="false">IF(OR($M521="",$M521="ERR",$J521="",$K521="",$N521=""),0,IF($N521=0,IF(AND(OR(8=7,8=12),8&gt;=$K521,8&lt;=IF($L521="",12,$L521)),$J521,0),IF(AND(8&gt;=$K521,8&lt;=IF($L521="",12,$L521),MOD(8-$K521,$N521)=0),$J521,0)))</f>
        <v>0</v>
      </c>
      <c r="W521" s="19" t="n">
        <f aca="false">IF(OR($M521="",$M521="ERR",$J521="",$K521="",$N521=""),0,IF($N521=0,IF(AND(OR(9=7,9=12),9&gt;=$K521,9&lt;=IF($L521="",12,$L521)),$J521,0),IF(AND(9&gt;=$K521,9&lt;=IF($L521="",12,$L521),MOD(9-$K521,$N521)=0),$J521,0)))</f>
        <v>0</v>
      </c>
      <c r="X521" s="19" t="n">
        <f aca="false">IF(OR($M521="",$M521="ERR",$J521="",$K521="",$N521=""),0,IF($N521=0,IF(AND(OR(10=7,10=12),10&gt;=$K521,10&lt;=IF($L521="",12,$L521)),$J521,0),IF(AND(10&gt;=$K521,10&lt;=IF($L521="",12,$L521),MOD(10-$K521,$N521)=0),$J521,0)))</f>
        <v>0</v>
      </c>
      <c r="Y521" s="19" t="n">
        <f aca="false">IF(OR($M521="",$M521="ERR",$J521="",$K521="",$N521=""),0,IF($N521=0,IF(AND(OR(11=7,11=12),11&gt;=$K521,11&lt;=IF($L521="",12,$L521)),$J521,0),IF(AND(11&gt;=$K521,11&lt;=IF($L521="",12,$L521),MOD(11-$K521,$N521)=0),$J521,0)))</f>
        <v>0</v>
      </c>
      <c r="Z521" s="19" t="n">
        <f aca="false">IF(OR($M521="",$M521="ERR",$J521="",$K521="",$N521=""),0,IF($N521=0,IF(AND(OR(12=7,12=12),12&gt;=$K521,12&lt;=IF($L521="",12,$L521)),$J521,0),IF(AND(12&gt;=$K521,12&lt;=IF($L521="",12,$L521),MOD(12-$K521,$N521)=0),$J521,0)))</f>
        <v>0</v>
      </c>
      <c r="AA521" s="36" t="n">
        <f aca="false">SUM(O521:Z521)</f>
        <v>0</v>
      </c>
      <c r="AB521" s="15" t="str">
        <f aca="false">IF(AND($B521="",$D521="",$J521=""),"",IF($B521="","Falta código",IF(ISNA(MATCH($B521,LST_COD,0)),"Código no registrado en Trabajadores",IF($E521="","Concepto no está en el catálogo",IF($M521="ERR","Retención de otro empleador: Origen = Otro empleador",IF(OR($J521="",$K521=""),"Falta monto o mes",IF(OR($K521&lt;1,$K521&gt;12),"Mes inicio inválido",IF(AND($L521&lt;&gt;"",OR($L521&lt;$K521,$L521&gt;12)),"Mes fin inválido",IF($N521="","Falta frecuencia",IF(AND($G521&lt;&gt;"Otro empleador",SUMPRODUCT(($O521:$Z521&lt;&gt;0)*(((COLUMN($O521:$Z521)-14)&lt;INDEX(Trabajadores!$M$6:$M$105,MATCH($B521,LST_COD,0)))+((COLUMN($O521:$Z521)-14)&gt;INDEX(Trabajadores!$N$6:$N$105,MATCH($B521,LST_COD,0)))))&gt;0),"Aviso: hay meses fuera del periodo laboral","OK"))))))))))</f>
        <v/>
      </c>
    </row>
    <row r="522" customFormat="false" ht="15" hidden="false" customHeight="false" outlineLevel="0" collapsed="false">
      <c r="A522" s="23" t="n">
        <v>517</v>
      </c>
      <c r="B522" s="7"/>
      <c r="C522" s="35" t="str">
        <f aca="false">IF($B522="","",IFERROR(INDEX(Trabajadores!$D$6:$D$105,MATCH($B522,LST_COD,0)),"¿Código?"))</f>
        <v/>
      </c>
      <c r="D522" s="30"/>
      <c r="E522" s="9" t="str">
        <f aca="false">IF($D522="","",IFERROR(VLOOKUP($D522,CONC_TABLA,2,FALSE()),""))</f>
        <v/>
      </c>
      <c r="F522" s="9" t="str">
        <f aca="false">IF($D522="","",IFERROR(VLOOKUP($D522,CONC_TABLA,3,FALSE()),""))</f>
        <v/>
      </c>
      <c r="G522" s="30"/>
      <c r="H522" s="30"/>
      <c r="I522" s="30"/>
      <c r="J522" s="29"/>
      <c r="K522" s="28"/>
      <c r="L522" s="28"/>
      <c r="M522" s="9" t="str">
        <f aca="false">IF(OR($B522="",$E522=""),"",IF($E522="INA","INA",IF($G522="Otro empleador",IF($E522="RET","RETO",IF($E522="ORD","OTO","OTX")),IF($E522="RET","ERR",$E522))))</f>
        <v/>
      </c>
      <c r="N522" s="9" t="str">
        <f aca="false">IF($I522="","",IFERROR(VLOOKUP($I522,FREC_TABLA,2,FALSE()),""))</f>
        <v/>
      </c>
      <c r="O522" s="19" t="n">
        <f aca="false">IF(OR($M522="",$M522="ERR",$J522="",$K522="",$N522=""),0,IF($N522=0,IF(AND(OR(1=7,1=12),1&gt;=$K522,1&lt;=IF($L522="",12,$L522)),$J522,0),IF(AND(1&gt;=$K522,1&lt;=IF($L522="",12,$L522),MOD(1-$K522,$N522)=0),$J522,0)))</f>
        <v>0</v>
      </c>
      <c r="P522" s="19" t="n">
        <f aca="false">IF(OR($M522="",$M522="ERR",$J522="",$K522="",$N522=""),0,IF($N522=0,IF(AND(OR(2=7,2=12),2&gt;=$K522,2&lt;=IF($L522="",12,$L522)),$J522,0),IF(AND(2&gt;=$K522,2&lt;=IF($L522="",12,$L522),MOD(2-$K522,$N522)=0),$J522,0)))</f>
        <v>0</v>
      </c>
      <c r="Q522" s="19" t="n">
        <f aca="false">IF(OR($M522="",$M522="ERR",$J522="",$K522="",$N522=""),0,IF($N522=0,IF(AND(OR(3=7,3=12),3&gt;=$K522,3&lt;=IF($L522="",12,$L522)),$J522,0),IF(AND(3&gt;=$K522,3&lt;=IF($L522="",12,$L522),MOD(3-$K522,$N522)=0),$J522,0)))</f>
        <v>0</v>
      </c>
      <c r="R522" s="19" t="n">
        <f aca="false">IF(OR($M522="",$M522="ERR",$J522="",$K522="",$N522=""),0,IF($N522=0,IF(AND(OR(4=7,4=12),4&gt;=$K522,4&lt;=IF($L522="",12,$L522)),$J522,0),IF(AND(4&gt;=$K522,4&lt;=IF($L522="",12,$L522),MOD(4-$K522,$N522)=0),$J522,0)))</f>
        <v>0</v>
      </c>
      <c r="S522" s="19" t="n">
        <f aca="false">IF(OR($M522="",$M522="ERR",$J522="",$K522="",$N522=""),0,IF($N522=0,IF(AND(OR(5=7,5=12),5&gt;=$K522,5&lt;=IF($L522="",12,$L522)),$J522,0),IF(AND(5&gt;=$K522,5&lt;=IF($L522="",12,$L522),MOD(5-$K522,$N522)=0),$J522,0)))</f>
        <v>0</v>
      </c>
      <c r="T522" s="19" t="n">
        <f aca="false">IF(OR($M522="",$M522="ERR",$J522="",$K522="",$N522=""),0,IF($N522=0,IF(AND(OR(6=7,6=12),6&gt;=$K522,6&lt;=IF($L522="",12,$L522)),$J522,0),IF(AND(6&gt;=$K522,6&lt;=IF($L522="",12,$L522),MOD(6-$K522,$N522)=0),$J522,0)))</f>
        <v>0</v>
      </c>
      <c r="U522" s="19" t="n">
        <f aca="false">IF(OR($M522="",$M522="ERR",$J522="",$K522="",$N522=""),0,IF($N522=0,IF(AND(OR(7=7,7=12),7&gt;=$K522,7&lt;=IF($L522="",12,$L522)),$J522,0),IF(AND(7&gt;=$K522,7&lt;=IF($L522="",12,$L522),MOD(7-$K522,$N522)=0),$J522,0)))</f>
        <v>0</v>
      </c>
      <c r="V522" s="19" t="n">
        <f aca="false">IF(OR($M522="",$M522="ERR",$J522="",$K522="",$N522=""),0,IF($N522=0,IF(AND(OR(8=7,8=12),8&gt;=$K522,8&lt;=IF($L522="",12,$L522)),$J522,0),IF(AND(8&gt;=$K522,8&lt;=IF($L522="",12,$L522),MOD(8-$K522,$N522)=0),$J522,0)))</f>
        <v>0</v>
      </c>
      <c r="W522" s="19" t="n">
        <f aca="false">IF(OR($M522="",$M522="ERR",$J522="",$K522="",$N522=""),0,IF($N522=0,IF(AND(OR(9=7,9=12),9&gt;=$K522,9&lt;=IF($L522="",12,$L522)),$J522,0),IF(AND(9&gt;=$K522,9&lt;=IF($L522="",12,$L522),MOD(9-$K522,$N522)=0),$J522,0)))</f>
        <v>0</v>
      </c>
      <c r="X522" s="19" t="n">
        <f aca="false">IF(OR($M522="",$M522="ERR",$J522="",$K522="",$N522=""),0,IF($N522=0,IF(AND(OR(10=7,10=12),10&gt;=$K522,10&lt;=IF($L522="",12,$L522)),$J522,0),IF(AND(10&gt;=$K522,10&lt;=IF($L522="",12,$L522),MOD(10-$K522,$N522)=0),$J522,0)))</f>
        <v>0</v>
      </c>
      <c r="Y522" s="19" t="n">
        <f aca="false">IF(OR($M522="",$M522="ERR",$J522="",$K522="",$N522=""),0,IF($N522=0,IF(AND(OR(11=7,11=12),11&gt;=$K522,11&lt;=IF($L522="",12,$L522)),$J522,0),IF(AND(11&gt;=$K522,11&lt;=IF($L522="",12,$L522),MOD(11-$K522,$N522)=0),$J522,0)))</f>
        <v>0</v>
      </c>
      <c r="Z522" s="19" t="n">
        <f aca="false">IF(OR($M522="",$M522="ERR",$J522="",$K522="",$N522=""),0,IF($N522=0,IF(AND(OR(12=7,12=12),12&gt;=$K522,12&lt;=IF($L522="",12,$L522)),$J522,0),IF(AND(12&gt;=$K522,12&lt;=IF($L522="",12,$L522),MOD(12-$K522,$N522)=0),$J522,0)))</f>
        <v>0</v>
      </c>
      <c r="AA522" s="36" t="n">
        <f aca="false">SUM(O522:Z522)</f>
        <v>0</v>
      </c>
      <c r="AB522" s="15" t="str">
        <f aca="false">IF(AND($B522="",$D522="",$J522=""),"",IF($B522="","Falta código",IF(ISNA(MATCH($B522,LST_COD,0)),"Código no registrado en Trabajadores",IF($E522="","Concepto no está en el catálogo",IF($M522="ERR","Retención de otro empleador: Origen = Otro empleador",IF(OR($J522="",$K522=""),"Falta monto o mes",IF(OR($K522&lt;1,$K522&gt;12),"Mes inicio inválido",IF(AND($L522&lt;&gt;"",OR($L522&lt;$K522,$L522&gt;12)),"Mes fin inválido",IF($N522="","Falta frecuencia",IF(AND($G522&lt;&gt;"Otro empleador",SUMPRODUCT(($O522:$Z522&lt;&gt;0)*(((COLUMN($O522:$Z522)-14)&lt;INDEX(Trabajadores!$M$6:$M$105,MATCH($B522,LST_COD,0)))+((COLUMN($O522:$Z522)-14)&gt;INDEX(Trabajadores!$N$6:$N$105,MATCH($B522,LST_COD,0)))))&gt;0),"Aviso: hay meses fuera del periodo laboral","OK"))))))))))</f>
        <v/>
      </c>
    </row>
    <row r="523" customFormat="false" ht="15" hidden="false" customHeight="false" outlineLevel="0" collapsed="false">
      <c r="A523" s="23" t="n">
        <v>518</v>
      </c>
      <c r="B523" s="7"/>
      <c r="C523" s="35" t="str">
        <f aca="false">IF($B523="","",IFERROR(INDEX(Trabajadores!$D$6:$D$105,MATCH($B523,LST_COD,0)),"¿Código?"))</f>
        <v/>
      </c>
      <c r="D523" s="30"/>
      <c r="E523" s="9" t="str">
        <f aca="false">IF($D523="","",IFERROR(VLOOKUP($D523,CONC_TABLA,2,FALSE()),""))</f>
        <v/>
      </c>
      <c r="F523" s="9" t="str">
        <f aca="false">IF($D523="","",IFERROR(VLOOKUP($D523,CONC_TABLA,3,FALSE()),""))</f>
        <v/>
      </c>
      <c r="G523" s="30"/>
      <c r="H523" s="30"/>
      <c r="I523" s="30"/>
      <c r="J523" s="29"/>
      <c r="K523" s="28"/>
      <c r="L523" s="28"/>
      <c r="M523" s="9" t="str">
        <f aca="false">IF(OR($B523="",$E523=""),"",IF($E523="INA","INA",IF($G523="Otro empleador",IF($E523="RET","RETO",IF($E523="ORD","OTO","OTX")),IF($E523="RET","ERR",$E523))))</f>
        <v/>
      </c>
      <c r="N523" s="9" t="str">
        <f aca="false">IF($I523="","",IFERROR(VLOOKUP($I523,FREC_TABLA,2,FALSE()),""))</f>
        <v/>
      </c>
      <c r="O523" s="19" t="n">
        <f aca="false">IF(OR($M523="",$M523="ERR",$J523="",$K523="",$N523=""),0,IF($N523=0,IF(AND(OR(1=7,1=12),1&gt;=$K523,1&lt;=IF($L523="",12,$L523)),$J523,0),IF(AND(1&gt;=$K523,1&lt;=IF($L523="",12,$L523),MOD(1-$K523,$N523)=0),$J523,0)))</f>
        <v>0</v>
      </c>
      <c r="P523" s="19" t="n">
        <f aca="false">IF(OR($M523="",$M523="ERR",$J523="",$K523="",$N523=""),0,IF($N523=0,IF(AND(OR(2=7,2=12),2&gt;=$K523,2&lt;=IF($L523="",12,$L523)),$J523,0),IF(AND(2&gt;=$K523,2&lt;=IF($L523="",12,$L523),MOD(2-$K523,$N523)=0),$J523,0)))</f>
        <v>0</v>
      </c>
      <c r="Q523" s="19" t="n">
        <f aca="false">IF(OR($M523="",$M523="ERR",$J523="",$K523="",$N523=""),0,IF($N523=0,IF(AND(OR(3=7,3=12),3&gt;=$K523,3&lt;=IF($L523="",12,$L523)),$J523,0),IF(AND(3&gt;=$K523,3&lt;=IF($L523="",12,$L523),MOD(3-$K523,$N523)=0),$J523,0)))</f>
        <v>0</v>
      </c>
      <c r="R523" s="19" t="n">
        <f aca="false">IF(OR($M523="",$M523="ERR",$J523="",$K523="",$N523=""),0,IF($N523=0,IF(AND(OR(4=7,4=12),4&gt;=$K523,4&lt;=IF($L523="",12,$L523)),$J523,0),IF(AND(4&gt;=$K523,4&lt;=IF($L523="",12,$L523),MOD(4-$K523,$N523)=0),$J523,0)))</f>
        <v>0</v>
      </c>
      <c r="S523" s="19" t="n">
        <f aca="false">IF(OR($M523="",$M523="ERR",$J523="",$K523="",$N523=""),0,IF($N523=0,IF(AND(OR(5=7,5=12),5&gt;=$K523,5&lt;=IF($L523="",12,$L523)),$J523,0),IF(AND(5&gt;=$K523,5&lt;=IF($L523="",12,$L523),MOD(5-$K523,$N523)=0),$J523,0)))</f>
        <v>0</v>
      </c>
      <c r="T523" s="19" t="n">
        <f aca="false">IF(OR($M523="",$M523="ERR",$J523="",$K523="",$N523=""),0,IF($N523=0,IF(AND(OR(6=7,6=12),6&gt;=$K523,6&lt;=IF($L523="",12,$L523)),$J523,0),IF(AND(6&gt;=$K523,6&lt;=IF($L523="",12,$L523),MOD(6-$K523,$N523)=0),$J523,0)))</f>
        <v>0</v>
      </c>
      <c r="U523" s="19" t="n">
        <f aca="false">IF(OR($M523="",$M523="ERR",$J523="",$K523="",$N523=""),0,IF($N523=0,IF(AND(OR(7=7,7=12),7&gt;=$K523,7&lt;=IF($L523="",12,$L523)),$J523,0),IF(AND(7&gt;=$K523,7&lt;=IF($L523="",12,$L523),MOD(7-$K523,$N523)=0),$J523,0)))</f>
        <v>0</v>
      </c>
      <c r="V523" s="19" t="n">
        <f aca="false">IF(OR($M523="",$M523="ERR",$J523="",$K523="",$N523=""),0,IF($N523=0,IF(AND(OR(8=7,8=12),8&gt;=$K523,8&lt;=IF($L523="",12,$L523)),$J523,0),IF(AND(8&gt;=$K523,8&lt;=IF($L523="",12,$L523),MOD(8-$K523,$N523)=0),$J523,0)))</f>
        <v>0</v>
      </c>
      <c r="W523" s="19" t="n">
        <f aca="false">IF(OR($M523="",$M523="ERR",$J523="",$K523="",$N523=""),0,IF($N523=0,IF(AND(OR(9=7,9=12),9&gt;=$K523,9&lt;=IF($L523="",12,$L523)),$J523,0),IF(AND(9&gt;=$K523,9&lt;=IF($L523="",12,$L523),MOD(9-$K523,$N523)=0),$J523,0)))</f>
        <v>0</v>
      </c>
      <c r="X523" s="19" t="n">
        <f aca="false">IF(OR($M523="",$M523="ERR",$J523="",$K523="",$N523=""),0,IF($N523=0,IF(AND(OR(10=7,10=12),10&gt;=$K523,10&lt;=IF($L523="",12,$L523)),$J523,0),IF(AND(10&gt;=$K523,10&lt;=IF($L523="",12,$L523),MOD(10-$K523,$N523)=0),$J523,0)))</f>
        <v>0</v>
      </c>
      <c r="Y523" s="19" t="n">
        <f aca="false">IF(OR($M523="",$M523="ERR",$J523="",$K523="",$N523=""),0,IF($N523=0,IF(AND(OR(11=7,11=12),11&gt;=$K523,11&lt;=IF($L523="",12,$L523)),$J523,0),IF(AND(11&gt;=$K523,11&lt;=IF($L523="",12,$L523),MOD(11-$K523,$N523)=0),$J523,0)))</f>
        <v>0</v>
      </c>
      <c r="Z523" s="19" t="n">
        <f aca="false">IF(OR($M523="",$M523="ERR",$J523="",$K523="",$N523=""),0,IF($N523=0,IF(AND(OR(12=7,12=12),12&gt;=$K523,12&lt;=IF($L523="",12,$L523)),$J523,0),IF(AND(12&gt;=$K523,12&lt;=IF($L523="",12,$L523),MOD(12-$K523,$N523)=0),$J523,0)))</f>
        <v>0</v>
      </c>
      <c r="AA523" s="36" t="n">
        <f aca="false">SUM(O523:Z523)</f>
        <v>0</v>
      </c>
      <c r="AB523" s="15" t="str">
        <f aca="false">IF(AND($B523="",$D523="",$J523=""),"",IF($B523="","Falta código",IF(ISNA(MATCH($B523,LST_COD,0)),"Código no registrado en Trabajadores",IF($E523="","Concepto no está en el catálogo",IF($M523="ERR","Retención de otro empleador: Origen = Otro empleador",IF(OR($J523="",$K523=""),"Falta monto o mes",IF(OR($K523&lt;1,$K523&gt;12),"Mes inicio inválido",IF(AND($L523&lt;&gt;"",OR($L523&lt;$K523,$L523&gt;12)),"Mes fin inválido",IF($N523="","Falta frecuencia",IF(AND($G523&lt;&gt;"Otro empleador",SUMPRODUCT(($O523:$Z523&lt;&gt;0)*(((COLUMN($O523:$Z523)-14)&lt;INDEX(Trabajadores!$M$6:$M$105,MATCH($B523,LST_COD,0)))+((COLUMN($O523:$Z523)-14)&gt;INDEX(Trabajadores!$N$6:$N$105,MATCH($B523,LST_COD,0)))))&gt;0),"Aviso: hay meses fuera del periodo laboral","OK"))))))))))</f>
        <v/>
      </c>
    </row>
    <row r="524" customFormat="false" ht="15" hidden="false" customHeight="false" outlineLevel="0" collapsed="false">
      <c r="A524" s="23" t="n">
        <v>519</v>
      </c>
      <c r="B524" s="7"/>
      <c r="C524" s="35" t="str">
        <f aca="false">IF($B524="","",IFERROR(INDEX(Trabajadores!$D$6:$D$105,MATCH($B524,LST_COD,0)),"¿Código?"))</f>
        <v/>
      </c>
      <c r="D524" s="30"/>
      <c r="E524" s="9" t="str">
        <f aca="false">IF($D524="","",IFERROR(VLOOKUP($D524,CONC_TABLA,2,FALSE()),""))</f>
        <v/>
      </c>
      <c r="F524" s="9" t="str">
        <f aca="false">IF($D524="","",IFERROR(VLOOKUP($D524,CONC_TABLA,3,FALSE()),""))</f>
        <v/>
      </c>
      <c r="G524" s="30"/>
      <c r="H524" s="30"/>
      <c r="I524" s="30"/>
      <c r="J524" s="29"/>
      <c r="K524" s="28"/>
      <c r="L524" s="28"/>
      <c r="M524" s="9" t="str">
        <f aca="false">IF(OR($B524="",$E524=""),"",IF($E524="INA","INA",IF($G524="Otro empleador",IF($E524="RET","RETO",IF($E524="ORD","OTO","OTX")),IF($E524="RET","ERR",$E524))))</f>
        <v/>
      </c>
      <c r="N524" s="9" t="str">
        <f aca="false">IF($I524="","",IFERROR(VLOOKUP($I524,FREC_TABLA,2,FALSE()),""))</f>
        <v/>
      </c>
      <c r="O524" s="19" t="n">
        <f aca="false">IF(OR($M524="",$M524="ERR",$J524="",$K524="",$N524=""),0,IF($N524=0,IF(AND(OR(1=7,1=12),1&gt;=$K524,1&lt;=IF($L524="",12,$L524)),$J524,0),IF(AND(1&gt;=$K524,1&lt;=IF($L524="",12,$L524),MOD(1-$K524,$N524)=0),$J524,0)))</f>
        <v>0</v>
      </c>
      <c r="P524" s="19" t="n">
        <f aca="false">IF(OR($M524="",$M524="ERR",$J524="",$K524="",$N524=""),0,IF($N524=0,IF(AND(OR(2=7,2=12),2&gt;=$K524,2&lt;=IF($L524="",12,$L524)),$J524,0),IF(AND(2&gt;=$K524,2&lt;=IF($L524="",12,$L524),MOD(2-$K524,$N524)=0),$J524,0)))</f>
        <v>0</v>
      </c>
      <c r="Q524" s="19" t="n">
        <f aca="false">IF(OR($M524="",$M524="ERR",$J524="",$K524="",$N524=""),0,IF($N524=0,IF(AND(OR(3=7,3=12),3&gt;=$K524,3&lt;=IF($L524="",12,$L524)),$J524,0),IF(AND(3&gt;=$K524,3&lt;=IF($L524="",12,$L524),MOD(3-$K524,$N524)=0),$J524,0)))</f>
        <v>0</v>
      </c>
      <c r="R524" s="19" t="n">
        <f aca="false">IF(OR($M524="",$M524="ERR",$J524="",$K524="",$N524=""),0,IF($N524=0,IF(AND(OR(4=7,4=12),4&gt;=$K524,4&lt;=IF($L524="",12,$L524)),$J524,0),IF(AND(4&gt;=$K524,4&lt;=IF($L524="",12,$L524),MOD(4-$K524,$N524)=0),$J524,0)))</f>
        <v>0</v>
      </c>
      <c r="S524" s="19" t="n">
        <f aca="false">IF(OR($M524="",$M524="ERR",$J524="",$K524="",$N524=""),0,IF($N524=0,IF(AND(OR(5=7,5=12),5&gt;=$K524,5&lt;=IF($L524="",12,$L524)),$J524,0),IF(AND(5&gt;=$K524,5&lt;=IF($L524="",12,$L524),MOD(5-$K524,$N524)=0),$J524,0)))</f>
        <v>0</v>
      </c>
      <c r="T524" s="19" t="n">
        <f aca="false">IF(OR($M524="",$M524="ERR",$J524="",$K524="",$N524=""),0,IF($N524=0,IF(AND(OR(6=7,6=12),6&gt;=$K524,6&lt;=IF($L524="",12,$L524)),$J524,0),IF(AND(6&gt;=$K524,6&lt;=IF($L524="",12,$L524),MOD(6-$K524,$N524)=0),$J524,0)))</f>
        <v>0</v>
      </c>
      <c r="U524" s="19" t="n">
        <f aca="false">IF(OR($M524="",$M524="ERR",$J524="",$K524="",$N524=""),0,IF($N524=0,IF(AND(OR(7=7,7=12),7&gt;=$K524,7&lt;=IF($L524="",12,$L524)),$J524,0),IF(AND(7&gt;=$K524,7&lt;=IF($L524="",12,$L524),MOD(7-$K524,$N524)=0),$J524,0)))</f>
        <v>0</v>
      </c>
      <c r="V524" s="19" t="n">
        <f aca="false">IF(OR($M524="",$M524="ERR",$J524="",$K524="",$N524=""),0,IF($N524=0,IF(AND(OR(8=7,8=12),8&gt;=$K524,8&lt;=IF($L524="",12,$L524)),$J524,0),IF(AND(8&gt;=$K524,8&lt;=IF($L524="",12,$L524),MOD(8-$K524,$N524)=0),$J524,0)))</f>
        <v>0</v>
      </c>
      <c r="W524" s="19" t="n">
        <f aca="false">IF(OR($M524="",$M524="ERR",$J524="",$K524="",$N524=""),0,IF($N524=0,IF(AND(OR(9=7,9=12),9&gt;=$K524,9&lt;=IF($L524="",12,$L524)),$J524,0),IF(AND(9&gt;=$K524,9&lt;=IF($L524="",12,$L524),MOD(9-$K524,$N524)=0),$J524,0)))</f>
        <v>0</v>
      </c>
      <c r="X524" s="19" t="n">
        <f aca="false">IF(OR($M524="",$M524="ERR",$J524="",$K524="",$N524=""),0,IF($N524=0,IF(AND(OR(10=7,10=12),10&gt;=$K524,10&lt;=IF($L524="",12,$L524)),$J524,0),IF(AND(10&gt;=$K524,10&lt;=IF($L524="",12,$L524),MOD(10-$K524,$N524)=0),$J524,0)))</f>
        <v>0</v>
      </c>
      <c r="Y524" s="19" t="n">
        <f aca="false">IF(OR($M524="",$M524="ERR",$J524="",$K524="",$N524=""),0,IF($N524=0,IF(AND(OR(11=7,11=12),11&gt;=$K524,11&lt;=IF($L524="",12,$L524)),$J524,0),IF(AND(11&gt;=$K524,11&lt;=IF($L524="",12,$L524),MOD(11-$K524,$N524)=0),$J524,0)))</f>
        <v>0</v>
      </c>
      <c r="Z524" s="19" t="n">
        <f aca="false">IF(OR($M524="",$M524="ERR",$J524="",$K524="",$N524=""),0,IF($N524=0,IF(AND(OR(12=7,12=12),12&gt;=$K524,12&lt;=IF($L524="",12,$L524)),$J524,0),IF(AND(12&gt;=$K524,12&lt;=IF($L524="",12,$L524),MOD(12-$K524,$N524)=0),$J524,0)))</f>
        <v>0</v>
      </c>
      <c r="AA524" s="36" t="n">
        <f aca="false">SUM(O524:Z524)</f>
        <v>0</v>
      </c>
      <c r="AB524" s="15" t="str">
        <f aca="false">IF(AND($B524="",$D524="",$J524=""),"",IF($B524="","Falta código",IF(ISNA(MATCH($B524,LST_COD,0)),"Código no registrado en Trabajadores",IF($E524="","Concepto no está en el catálogo",IF($M524="ERR","Retención de otro empleador: Origen = Otro empleador",IF(OR($J524="",$K524=""),"Falta monto o mes",IF(OR($K524&lt;1,$K524&gt;12),"Mes inicio inválido",IF(AND($L524&lt;&gt;"",OR($L524&lt;$K524,$L524&gt;12)),"Mes fin inválido",IF($N524="","Falta frecuencia",IF(AND($G524&lt;&gt;"Otro empleador",SUMPRODUCT(($O524:$Z524&lt;&gt;0)*(((COLUMN($O524:$Z524)-14)&lt;INDEX(Trabajadores!$M$6:$M$105,MATCH($B524,LST_COD,0)))+((COLUMN($O524:$Z524)-14)&gt;INDEX(Trabajadores!$N$6:$N$105,MATCH($B524,LST_COD,0)))))&gt;0),"Aviso: hay meses fuera del periodo laboral","OK"))))))))))</f>
        <v/>
      </c>
    </row>
    <row r="525" customFormat="false" ht="15" hidden="false" customHeight="false" outlineLevel="0" collapsed="false">
      <c r="A525" s="23" t="n">
        <v>520</v>
      </c>
      <c r="B525" s="7"/>
      <c r="C525" s="35" t="str">
        <f aca="false">IF($B525="","",IFERROR(INDEX(Trabajadores!$D$6:$D$105,MATCH($B525,LST_COD,0)),"¿Código?"))</f>
        <v/>
      </c>
      <c r="D525" s="30"/>
      <c r="E525" s="9" t="str">
        <f aca="false">IF($D525="","",IFERROR(VLOOKUP($D525,CONC_TABLA,2,FALSE()),""))</f>
        <v/>
      </c>
      <c r="F525" s="9" t="str">
        <f aca="false">IF($D525="","",IFERROR(VLOOKUP($D525,CONC_TABLA,3,FALSE()),""))</f>
        <v/>
      </c>
      <c r="G525" s="30"/>
      <c r="H525" s="30"/>
      <c r="I525" s="30"/>
      <c r="J525" s="29"/>
      <c r="K525" s="28"/>
      <c r="L525" s="28"/>
      <c r="M525" s="9" t="str">
        <f aca="false">IF(OR($B525="",$E525=""),"",IF($E525="INA","INA",IF($G525="Otro empleador",IF($E525="RET","RETO",IF($E525="ORD","OTO","OTX")),IF($E525="RET","ERR",$E525))))</f>
        <v/>
      </c>
      <c r="N525" s="9" t="str">
        <f aca="false">IF($I525="","",IFERROR(VLOOKUP($I525,FREC_TABLA,2,FALSE()),""))</f>
        <v/>
      </c>
      <c r="O525" s="19" t="n">
        <f aca="false">IF(OR($M525="",$M525="ERR",$J525="",$K525="",$N525=""),0,IF($N525=0,IF(AND(OR(1=7,1=12),1&gt;=$K525,1&lt;=IF($L525="",12,$L525)),$J525,0),IF(AND(1&gt;=$K525,1&lt;=IF($L525="",12,$L525),MOD(1-$K525,$N525)=0),$J525,0)))</f>
        <v>0</v>
      </c>
      <c r="P525" s="19" t="n">
        <f aca="false">IF(OR($M525="",$M525="ERR",$J525="",$K525="",$N525=""),0,IF($N525=0,IF(AND(OR(2=7,2=12),2&gt;=$K525,2&lt;=IF($L525="",12,$L525)),$J525,0),IF(AND(2&gt;=$K525,2&lt;=IF($L525="",12,$L525),MOD(2-$K525,$N525)=0),$J525,0)))</f>
        <v>0</v>
      </c>
      <c r="Q525" s="19" t="n">
        <f aca="false">IF(OR($M525="",$M525="ERR",$J525="",$K525="",$N525=""),0,IF($N525=0,IF(AND(OR(3=7,3=12),3&gt;=$K525,3&lt;=IF($L525="",12,$L525)),$J525,0),IF(AND(3&gt;=$K525,3&lt;=IF($L525="",12,$L525),MOD(3-$K525,$N525)=0),$J525,0)))</f>
        <v>0</v>
      </c>
      <c r="R525" s="19" t="n">
        <f aca="false">IF(OR($M525="",$M525="ERR",$J525="",$K525="",$N525=""),0,IF($N525=0,IF(AND(OR(4=7,4=12),4&gt;=$K525,4&lt;=IF($L525="",12,$L525)),$J525,0),IF(AND(4&gt;=$K525,4&lt;=IF($L525="",12,$L525),MOD(4-$K525,$N525)=0),$J525,0)))</f>
        <v>0</v>
      </c>
      <c r="S525" s="19" t="n">
        <f aca="false">IF(OR($M525="",$M525="ERR",$J525="",$K525="",$N525=""),0,IF($N525=0,IF(AND(OR(5=7,5=12),5&gt;=$K525,5&lt;=IF($L525="",12,$L525)),$J525,0),IF(AND(5&gt;=$K525,5&lt;=IF($L525="",12,$L525),MOD(5-$K525,$N525)=0),$J525,0)))</f>
        <v>0</v>
      </c>
      <c r="T525" s="19" t="n">
        <f aca="false">IF(OR($M525="",$M525="ERR",$J525="",$K525="",$N525=""),0,IF($N525=0,IF(AND(OR(6=7,6=12),6&gt;=$K525,6&lt;=IF($L525="",12,$L525)),$J525,0),IF(AND(6&gt;=$K525,6&lt;=IF($L525="",12,$L525),MOD(6-$K525,$N525)=0),$J525,0)))</f>
        <v>0</v>
      </c>
      <c r="U525" s="19" t="n">
        <f aca="false">IF(OR($M525="",$M525="ERR",$J525="",$K525="",$N525=""),0,IF($N525=0,IF(AND(OR(7=7,7=12),7&gt;=$K525,7&lt;=IF($L525="",12,$L525)),$J525,0),IF(AND(7&gt;=$K525,7&lt;=IF($L525="",12,$L525),MOD(7-$K525,$N525)=0),$J525,0)))</f>
        <v>0</v>
      </c>
      <c r="V525" s="19" t="n">
        <f aca="false">IF(OR($M525="",$M525="ERR",$J525="",$K525="",$N525=""),0,IF($N525=0,IF(AND(OR(8=7,8=12),8&gt;=$K525,8&lt;=IF($L525="",12,$L525)),$J525,0),IF(AND(8&gt;=$K525,8&lt;=IF($L525="",12,$L525),MOD(8-$K525,$N525)=0),$J525,0)))</f>
        <v>0</v>
      </c>
      <c r="W525" s="19" t="n">
        <f aca="false">IF(OR($M525="",$M525="ERR",$J525="",$K525="",$N525=""),0,IF($N525=0,IF(AND(OR(9=7,9=12),9&gt;=$K525,9&lt;=IF($L525="",12,$L525)),$J525,0),IF(AND(9&gt;=$K525,9&lt;=IF($L525="",12,$L525),MOD(9-$K525,$N525)=0),$J525,0)))</f>
        <v>0</v>
      </c>
      <c r="X525" s="19" t="n">
        <f aca="false">IF(OR($M525="",$M525="ERR",$J525="",$K525="",$N525=""),0,IF($N525=0,IF(AND(OR(10=7,10=12),10&gt;=$K525,10&lt;=IF($L525="",12,$L525)),$J525,0),IF(AND(10&gt;=$K525,10&lt;=IF($L525="",12,$L525),MOD(10-$K525,$N525)=0),$J525,0)))</f>
        <v>0</v>
      </c>
      <c r="Y525" s="19" t="n">
        <f aca="false">IF(OR($M525="",$M525="ERR",$J525="",$K525="",$N525=""),0,IF($N525=0,IF(AND(OR(11=7,11=12),11&gt;=$K525,11&lt;=IF($L525="",12,$L525)),$J525,0),IF(AND(11&gt;=$K525,11&lt;=IF($L525="",12,$L525),MOD(11-$K525,$N525)=0),$J525,0)))</f>
        <v>0</v>
      </c>
      <c r="Z525" s="19" t="n">
        <f aca="false">IF(OR($M525="",$M525="ERR",$J525="",$K525="",$N525=""),0,IF($N525=0,IF(AND(OR(12=7,12=12),12&gt;=$K525,12&lt;=IF($L525="",12,$L525)),$J525,0),IF(AND(12&gt;=$K525,12&lt;=IF($L525="",12,$L525),MOD(12-$K525,$N525)=0),$J525,0)))</f>
        <v>0</v>
      </c>
      <c r="AA525" s="36" t="n">
        <f aca="false">SUM(O525:Z525)</f>
        <v>0</v>
      </c>
      <c r="AB525" s="15" t="str">
        <f aca="false">IF(AND($B525="",$D525="",$J525=""),"",IF($B525="","Falta código",IF(ISNA(MATCH($B525,LST_COD,0)),"Código no registrado en Trabajadores",IF($E525="","Concepto no está en el catálogo",IF($M525="ERR","Retención de otro empleador: Origen = Otro empleador",IF(OR($J525="",$K525=""),"Falta monto o mes",IF(OR($K525&lt;1,$K525&gt;12),"Mes inicio inválido",IF(AND($L525&lt;&gt;"",OR($L525&lt;$K525,$L525&gt;12)),"Mes fin inválido",IF($N525="","Falta frecuencia",IF(AND($G525&lt;&gt;"Otro empleador",SUMPRODUCT(($O525:$Z525&lt;&gt;0)*(((COLUMN($O525:$Z525)-14)&lt;INDEX(Trabajadores!$M$6:$M$105,MATCH($B525,LST_COD,0)))+((COLUMN($O525:$Z525)-14)&gt;INDEX(Trabajadores!$N$6:$N$105,MATCH($B525,LST_COD,0)))))&gt;0),"Aviso: hay meses fuera del periodo laboral","OK"))))))))))</f>
        <v/>
      </c>
    </row>
    <row r="526" customFormat="false" ht="15" hidden="false" customHeight="false" outlineLevel="0" collapsed="false">
      <c r="A526" s="23" t="n">
        <v>521</v>
      </c>
      <c r="B526" s="7"/>
      <c r="C526" s="35" t="str">
        <f aca="false">IF($B526="","",IFERROR(INDEX(Trabajadores!$D$6:$D$105,MATCH($B526,LST_COD,0)),"¿Código?"))</f>
        <v/>
      </c>
      <c r="D526" s="30"/>
      <c r="E526" s="9" t="str">
        <f aca="false">IF($D526="","",IFERROR(VLOOKUP($D526,CONC_TABLA,2,FALSE()),""))</f>
        <v/>
      </c>
      <c r="F526" s="9" t="str">
        <f aca="false">IF($D526="","",IFERROR(VLOOKUP($D526,CONC_TABLA,3,FALSE()),""))</f>
        <v/>
      </c>
      <c r="G526" s="30"/>
      <c r="H526" s="30"/>
      <c r="I526" s="30"/>
      <c r="J526" s="29"/>
      <c r="K526" s="28"/>
      <c r="L526" s="28"/>
      <c r="M526" s="9" t="str">
        <f aca="false">IF(OR($B526="",$E526=""),"",IF($E526="INA","INA",IF($G526="Otro empleador",IF($E526="RET","RETO",IF($E526="ORD","OTO","OTX")),IF($E526="RET","ERR",$E526))))</f>
        <v/>
      </c>
      <c r="N526" s="9" t="str">
        <f aca="false">IF($I526="","",IFERROR(VLOOKUP($I526,FREC_TABLA,2,FALSE()),""))</f>
        <v/>
      </c>
      <c r="O526" s="19" t="n">
        <f aca="false">IF(OR($M526="",$M526="ERR",$J526="",$K526="",$N526=""),0,IF($N526=0,IF(AND(OR(1=7,1=12),1&gt;=$K526,1&lt;=IF($L526="",12,$L526)),$J526,0),IF(AND(1&gt;=$K526,1&lt;=IF($L526="",12,$L526),MOD(1-$K526,$N526)=0),$J526,0)))</f>
        <v>0</v>
      </c>
      <c r="P526" s="19" t="n">
        <f aca="false">IF(OR($M526="",$M526="ERR",$J526="",$K526="",$N526=""),0,IF($N526=0,IF(AND(OR(2=7,2=12),2&gt;=$K526,2&lt;=IF($L526="",12,$L526)),$J526,0),IF(AND(2&gt;=$K526,2&lt;=IF($L526="",12,$L526),MOD(2-$K526,$N526)=0),$J526,0)))</f>
        <v>0</v>
      </c>
      <c r="Q526" s="19" t="n">
        <f aca="false">IF(OR($M526="",$M526="ERR",$J526="",$K526="",$N526=""),0,IF($N526=0,IF(AND(OR(3=7,3=12),3&gt;=$K526,3&lt;=IF($L526="",12,$L526)),$J526,0),IF(AND(3&gt;=$K526,3&lt;=IF($L526="",12,$L526),MOD(3-$K526,$N526)=0),$J526,0)))</f>
        <v>0</v>
      </c>
      <c r="R526" s="19" t="n">
        <f aca="false">IF(OR($M526="",$M526="ERR",$J526="",$K526="",$N526=""),0,IF($N526=0,IF(AND(OR(4=7,4=12),4&gt;=$K526,4&lt;=IF($L526="",12,$L526)),$J526,0),IF(AND(4&gt;=$K526,4&lt;=IF($L526="",12,$L526),MOD(4-$K526,$N526)=0),$J526,0)))</f>
        <v>0</v>
      </c>
      <c r="S526" s="19" t="n">
        <f aca="false">IF(OR($M526="",$M526="ERR",$J526="",$K526="",$N526=""),0,IF($N526=0,IF(AND(OR(5=7,5=12),5&gt;=$K526,5&lt;=IF($L526="",12,$L526)),$J526,0),IF(AND(5&gt;=$K526,5&lt;=IF($L526="",12,$L526),MOD(5-$K526,$N526)=0),$J526,0)))</f>
        <v>0</v>
      </c>
      <c r="T526" s="19" t="n">
        <f aca="false">IF(OR($M526="",$M526="ERR",$J526="",$K526="",$N526=""),0,IF($N526=0,IF(AND(OR(6=7,6=12),6&gt;=$K526,6&lt;=IF($L526="",12,$L526)),$J526,0),IF(AND(6&gt;=$K526,6&lt;=IF($L526="",12,$L526),MOD(6-$K526,$N526)=0),$J526,0)))</f>
        <v>0</v>
      </c>
      <c r="U526" s="19" t="n">
        <f aca="false">IF(OR($M526="",$M526="ERR",$J526="",$K526="",$N526=""),0,IF($N526=0,IF(AND(OR(7=7,7=12),7&gt;=$K526,7&lt;=IF($L526="",12,$L526)),$J526,0),IF(AND(7&gt;=$K526,7&lt;=IF($L526="",12,$L526),MOD(7-$K526,$N526)=0),$J526,0)))</f>
        <v>0</v>
      </c>
      <c r="V526" s="19" t="n">
        <f aca="false">IF(OR($M526="",$M526="ERR",$J526="",$K526="",$N526=""),0,IF($N526=0,IF(AND(OR(8=7,8=12),8&gt;=$K526,8&lt;=IF($L526="",12,$L526)),$J526,0),IF(AND(8&gt;=$K526,8&lt;=IF($L526="",12,$L526),MOD(8-$K526,$N526)=0),$J526,0)))</f>
        <v>0</v>
      </c>
      <c r="W526" s="19" t="n">
        <f aca="false">IF(OR($M526="",$M526="ERR",$J526="",$K526="",$N526=""),0,IF($N526=0,IF(AND(OR(9=7,9=12),9&gt;=$K526,9&lt;=IF($L526="",12,$L526)),$J526,0),IF(AND(9&gt;=$K526,9&lt;=IF($L526="",12,$L526),MOD(9-$K526,$N526)=0),$J526,0)))</f>
        <v>0</v>
      </c>
      <c r="X526" s="19" t="n">
        <f aca="false">IF(OR($M526="",$M526="ERR",$J526="",$K526="",$N526=""),0,IF($N526=0,IF(AND(OR(10=7,10=12),10&gt;=$K526,10&lt;=IF($L526="",12,$L526)),$J526,0),IF(AND(10&gt;=$K526,10&lt;=IF($L526="",12,$L526),MOD(10-$K526,$N526)=0),$J526,0)))</f>
        <v>0</v>
      </c>
      <c r="Y526" s="19" t="n">
        <f aca="false">IF(OR($M526="",$M526="ERR",$J526="",$K526="",$N526=""),0,IF($N526=0,IF(AND(OR(11=7,11=12),11&gt;=$K526,11&lt;=IF($L526="",12,$L526)),$J526,0),IF(AND(11&gt;=$K526,11&lt;=IF($L526="",12,$L526),MOD(11-$K526,$N526)=0),$J526,0)))</f>
        <v>0</v>
      </c>
      <c r="Z526" s="19" t="n">
        <f aca="false">IF(OR($M526="",$M526="ERR",$J526="",$K526="",$N526=""),0,IF($N526=0,IF(AND(OR(12=7,12=12),12&gt;=$K526,12&lt;=IF($L526="",12,$L526)),$J526,0),IF(AND(12&gt;=$K526,12&lt;=IF($L526="",12,$L526),MOD(12-$K526,$N526)=0),$J526,0)))</f>
        <v>0</v>
      </c>
      <c r="AA526" s="36" t="n">
        <f aca="false">SUM(O526:Z526)</f>
        <v>0</v>
      </c>
      <c r="AB526" s="15" t="str">
        <f aca="false">IF(AND($B526="",$D526="",$J526=""),"",IF($B526="","Falta código",IF(ISNA(MATCH($B526,LST_COD,0)),"Código no registrado en Trabajadores",IF($E526="","Concepto no está en el catálogo",IF($M526="ERR","Retención de otro empleador: Origen = Otro empleador",IF(OR($J526="",$K526=""),"Falta monto o mes",IF(OR($K526&lt;1,$K526&gt;12),"Mes inicio inválido",IF(AND($L526&lt;&gt;"",OR($L526&lt;$K526,$L526&gt;12)),"Mes fin inválido",IF($N526="","Falta frecuencia",IF(AND($G526&lt;&gt;"Otro empleador",SUMPRODUCT(($O526:$Z526&lt;&gt;0)*(((COLUMN($O526:$Z526)-14)&lt;INDEX(Trabajadores!$M$6:$M$105,MATCH($B526,LST_COD,0)))+((COLUMN($O526:$Z526)-14)&gt;INDEX(Trabajadores!$N$6:$N$105,MATCH($B526,LST_COD,0)))))&gt;0),"Aviso: hay meses fuera del periodo laboral","OK"))))))))))</f>
        <v/>
      </c>
    </row>
    <row r="527" customFormat="false" ht="15" hidden="false" customHeight="false" outlineLevel="0" collapsed="false">
      <c r="A527" s="23" t="n">
        <v>522</v>
      </c>
      <c r="B527" s="7"/>
      <c r="C527" s="35" t="str">
        <f aca="false">IF($B527="","",IFERROR(INDEX(Trabajadores!$D$6:$D$105,MATCH($B527,LST_COD,0)),"¿Código?"))</f>
        <v/>
      </c>
      <c r="D527" s="30"/>
      <c r="E527" s="9" t="str">
        <f aca="false">IF($D527="","",IFERROR(VLOOKUP($D527,CONC_TABLA,2,FALSE()),""))</f>
        <v/>
      </c>
      <c r="F527" s="9" t="str">
        <f aca="false">IF($D527="","",IFERROR(VLOOKUP($D527,CONC_TABLA,3,FALSE()),""))</f>
        <v/>
      </c>
      <c r="G527" s="30"/>
      <c r="H527" s="30"/>
      <c r="I527" s="30"/>
      <c r="J527" s="29"/>
      <c r="K527" s="28"/>
      <c r="L527" s="28"/>
      <c r="M527" s="9" t="str">
        <f aca="false">IF(OR($B527="",$E527=""),"",IF($E527="INA","INA",IF($G527="Otro empleador",IF($E527="RET","RETO",IF($E527="ORD","OTO","OTX")),IF($E527="RET","ERR",$E527))))</f>
        <v/>
      </c>
      <c r="N527" s="9" t="str">
        <f aca="false">IF($I527="","",IFERROR(VLOOKUP($I527,FREC_TABLA,2,FALSE()),""))</f>
        <v/>
      </c>
      <c r="O527" s="19" t="n">
        <f aca="false">IF(OR($M527="",$M527="ERR",$J527="",$K527="",$N527=""),0,IF($N527=0,IF(AND(OR(1=7,1=12),1&gt;=$K527,1&lt;=IF($L527="",12,$L527)),$J527,0),IF(AND(1&gt;=$K527,1&lt;=IF($L527="",12,$L527),MOD(1-$K527,$N527)=0),$J527,0)))</f>
        <v>0</v>
      </c>
      <c r="P527" s="19" t="n">
        <f aca="false">IF(OR($M527="",$M527="ERR",$J527="",$K527="",$N527=""),0,IF($N527=0,IF(AND(OR(2=7,2=12),2&gt;=$K527,2&lt;=IF($L527="",12,$L527)),$J527,0),IF(AND(2&gt;=$K527,2&lt;=IF($L527="",12,$L527),MOD(2-$K527,$N527)=0),$J527,0)))</f>
        <v>0</v>
      </c>
      <c r="Q527" s="19" t="n">
        <f aca="false">IF(OR($M527="",$M527="ERR",$J527="",$K527="",$N527=""),0,IF($N527=0,IF(AND(OR(3=7,3=12),3&gt;=$K527,3&lt;=IF($L527="",12,$L527)),$J527,0),IF(AND(3&gt;=$K527,3&lt;=IF($L527="",12,$L527),MOD(3-$K527,$N527)=0),$J527,0)))</f>
        <v>0</v>
      </c>
      <c r="R527" s="19" t="n">
        <f aca="false">IF(OR($M527="",$M527="ERR",$J527="",$K527="",$N527=""),0,IF($N527=0,IF(AND(OR(4=7,4=12),4&gt;=$K527,4&lt;=IF($L527="",12,$L527)),$J527,0),IF(AND(4&gt;=$K527,4&lt;=IF($L527="",12,$L527),MOD(4-$K527,$N527)=0),$J527,0)))</f>
        <v>0</v>
      </c>
      <c r="S527" s="19" t="n">
        <f aca="false">IF(OR($M527="",$M527="ERR",$J527="",$K527="",$N527=""),0,IF($N527=0,IF(AND(OR(5=7,5=12),5&gt;=$K527,5&lt;=IF($L527="",12,$L527)),$J527,0),IF(AND(5&gt;=$K527,5&lt;=IF($L527="",12,$L527),MOD(5-$K527,$N527)=0),$J527,0)))</f>
        <v>0</v>
      </c>
      <c r="T527" s="19" t="n">
        <f aca="false">IF(OR($M527="",$M527="ERR",$J527="",$K527="",$N527=""),0,IF($N527=0,IF(AND(OR(6=7,6=12),6&gt;=$K527,6&lt;=IF($L527="",12,$L527)),$J527,0),IF(AND(6&gt;=$K527,6&lt;=IF($L527="",12,$L527),MOD(6-$K527,$N527)=0),$J527,0)))</f>
        <v>0</v>
      </c>
      <c r="U527" s="19" t="n">
        <f aca="false">IF(OR($M527="",$M527="ERR",$J527="",$K527="",$N527=""),0,IF($N527=0,IF(AND(OR(7=7,7=12),7&gt;=$K527,7&lt;=IF($L527="",12,$L527)),$J527,0),IF(AND(7&gt;=$K527,7&lt;=IF($L527="",12,$L527),MOD(7-$K527,$N527)=0),$J527,0)))</f>
        <v>0</v>
      </c>
      <c r="V527" s="19" t="n">
        <f aca="false">IF(OR($M527="",$M527="ERR",$J527="",$K527="",$N527=""),0,IF($N527=0,IF(AND(OR(8=7,8=12),8&gt;=$K527,8&lt;=IF($L527="",12,$L527)),$J527,0),IF(AND(8&gt;=$K527,8&lt;=IF($L527="",12,$L527),MOD(8-$K527,$N527)=0),$J527,0)))</f>
        <v>0</v>
      </c>
      <c r="W527" s="19" t="n">
        <f aca="false">IF(OR($M527="",$M527="ERR",$J527="",$K527="",$N527=""),0,IF($N527=0,IF(AND(OR(9=7,9=12),9&gt;=$K527,9&lt;=IF($L527="",12,$L527)),$J527,0),IF(AND(9&gt;=$K527,9&lt;=IF($L527="",12,$L527),MOD(9-$K527,$N527)=0),$J527,0)))</f>
        <v>0</v>
      </c>
      <c r="X527" s="19" t="n">
        <f aca="false">IF(OR($M527="",$M527="ERR",$J527="",$K527="",$N527=""),0,IF($N527=0,IF(AND(OR(10=7,10=12),10&gt;=$K527,10&lt;=IF($L527="",12,$L527)),$J527,0),IF(AND(10&gt;=$K527,10&lt;=IF($L527="",12,$L527),MOD(10-$K527,$N527)=0),$J527,0)))</f>
        <v>0</v>
      </c>
      <c r="Y527" s="19" t="n">
        <f aca="false">IF(OR($M527="",$M527="ERR",$J527="",$K527="",$N527=""),0,IF($N527=0,IF(AND(OR(11=7,11=12),11&gt;=$K527,11&lt;=IF($L527="",12,$L527)),$J527,0),IF(AND(11&gt;=$K527,11&lt;=IF($L527="",12,$L527),MOD(11-$K527,$N527)=0),$J527,0)))</f>
        <v>0</v>
      </c>
      <c r="Z527" s="19" t="n">
        <f aca="false">IF(OR($M527="",$M527="ERR",$J527="",$K527="",$N527=""),0,IF($N527=0,IF(AND(OR(12=7,12=12),12&gt;=$K527,12&lt;=IF($L527="",12,$L527)),$J527,0),IF(AND(12&gt;=$K527,12&lt;=IF($L527="",12,$L527),MOD(12-$K527,$N527)=0),$J527,0)))</f>
        <v>0</v>
      </c>
      <c r="AA527" s="36" t="n">
        <f aca="false">SUM(O527:Z527)</f>
        <v>0</v>
      </c>
      <c r="AB527" s="15" t="str">
        <f aca="false">IF(AND($B527="",$D527="",$J527=""),"",IF($B527="","Falta código",IF(ISNA(MATCH($B527,LST_COD,0)),"Código no registrado en Trabajadores",IF($E527="","Concepto no está en el catálogo",IF($M527="ERR","Retención de otro empleador: Origen = Otro empleador",IF(OR($J527="",$K527=""),"Falta monto o mes",IF(OR($K527&lt;1,$K527&gt;12),"Mes inicio inválido",IF(AND($L527&lt;&gt;"",OR($L527&lt;$K527,$L527&gt;12)),"Mes fin inválido",IF($N527="","Falta frecuencia",IF(AND($G527&lt;&gt;"Otro empleador",SUMPRODUCT(($O527:$Z527&lt;&gt;0)*(((COLUMN($O527:$Z527)-14)&lt;INDEX(Trabajadores!$M$6:$M$105,MATCH($B527,LST_COD,0)))+((COLUMN($O527:$Z527)-14)&gt;INDEX(Trabajadores!$N$6:$N$105,MATCH($B527,LST_COD,0)))))&gt;0),"Aviso: hay meses fuera del periodo laboral","OK"))))))))))</f>
        <v/>
      </c>
    </row>
    <row r="528" customFormat="false" ht="15" hidden="false" customHeight="false" outlineLevel="0" collapsed="false">
      <c r="A528" s="23" t="n">
        <v>523</v>
      </c>
      <c r="B528" s="7"/>
      <c r="C528" s="35" t="str">
        <f aca="false">IF($B528="","",IFERROR(INDEX(Trabajadores!$D$6:$D$105,MATCH($B528,LST_COD,0)),"¿Código?"))</f>
        <v/>
      </c>
      <c r="D528" s="30"/>
      <c r="E528" s="9" t="str">
        <f aca="false">IF($D528="","",IFERROR(VLOOKUP($D528,CONC_TABLA,2,FALSE()),""))</f>
        <v/>
      </c>
      <c r="F528" s="9" t="str">
        <f aca="false">IF($D528="","",IFERROR(VLOOKUP($D528,CONC_TABLA,3,FALSE()),""))</f>
        <v/>
      </c>
      <c r="G528" s="30"/>
      <c r="H528" s="30"/>
      <c r="I528" s="30"/>
      <c r="J528" s="29"/>
      <c r="K528" s="28"/>
      <c r="L528" s="28"/>
      <c r="M528" s="9" t="str">
        <f aca="false">IF(OR($B528="",$E528=""),"",IF($E528="INA","INA",IF($G528="Otro empleador",IF($E528="RET","RETO",IF($E528="ORD","OTO","OTX")),IF($E528="RET","ERR",$E528))))</f>
        <v/>
      </c>
      <c r="N528" s="9" t="str">
        <f aca="false">IF($I528="","",IFERROR(VLOOKUP($I528,FREC_TABLA,2,FALSE()),""))</f>
        <v/>
      </c>
      <c r="O528" s="19" t="n">
        <f aca="false">IF(OR($M528="",$M528="ERR",$J528="",$K528="",$N528=""),0,IF($N528=0,IF(AND(OR(1=7,1=12),1&gt;=$K528,1&lt;=IF($L528="",12,$L528)),$J528,0),IF(AND(1&gt;=$K528,1&lt;=IF($L528="",12,$L528),MOD(1-$K528,$N528)=0),$J528,0)))</f>
        <v>0</v>
      </c>
      <c r="P528" s="19" t="n">
        <f aca="false">IF(OR($M528="",$M528="ERR",$J528="",$K528="",$N528=""),0,IF($N528=0,IF(AND(OR(2=7,2=12),2&gt;=$K528,2&lt;=IF($L528="",12,$L528)),$J528,0),IF(AND(2&gt;=$K528,2&lt;=IF($L528="",12,$L528),MOD(2-$K528,$N528)=0),$J528,0)))</f>
        <v>0</v>
      </c>
      <c r="Q528" s="19" t="n">
        <f aca="false">IF(OR($M528="",$M528="ERR",$J528="",$K528="",$N528=""),0,IF($N528=0,IF(AND(OR(3=7,3=12),3&gt;=$K528,3&lt;=IF($L528="",12,$L528)),$J528,0),IF(AND(3&gt;=$K528,3&lt;=IF($L528="",12,$L528),MOD(3-$K528,$N528)=0),$J528,0)))</f>
        <v>0</v>
      </c>
      <c r="R528" s="19" t="n">
        <f aca="false">IF(OR($M528="",$M528="ERR",$J528="",$K528="",$N528=""),0,IF($N528=0,IF(AND(OR(4=7,4=12),4&gt;=$K528,4&lt;=IF($L528="",12,$L528)),$J528,0),IF(AND(4&gt;=$K528,4&lt;=IF($L528="",12,$L528),MOD(4-$K528,$N528)=0),$J528,0)))</f>
        <v>0</v>
      </c>
      <c r="S528" s="19" t="n">
        <f aca="false">IF(OR($M528="",$M528="ERR",$J528="",$K528="",$N528=""),0,IF($N528=0,IF(AND(OR(5=7,5=12),5&gt;=$K528,5&lt;=IF($L528="",12,$L528)),$J528,0),IF(AND(5&gt;=$K528,5&lt;=IF($L528="",12,$L528),MOD(5-$K528,$N528)=0),$J528,0)))</f>
        <v>0</v>
      </c>
      <c r="T528" s="19" t="n">
        <f aca="false">IF(OR($M528="",$M528="ERR",$J528="",$K528="",$N528=""),0,IF($N528=0,IF(AND(OR(6=7,6=12),6&gt;=$K528,6&lt;=IF($L528="",12,$L528)),$J528,0),IF(AND(6&gt;=$K528,6&lt;=IF($L528="",12,$L528),MOD(6-$K528,$N528)=0),$J528,0)))</f>
        <v>0</v>
      </c>
      <c r="U528" s="19" t="n">
        <f aca="false">IF(OR($M528="",$M528="ERR",$J528="",$K528="",$N528=""),0,IF($N528=0,IF(AND(OR(7=7,7=12),7&gt;=$K528,7&lt;=IF($L528="",12,$L528)),$J528,0),IF(AND(7&gt;=$K528,7&lt;=IF($L528="",12,$L528),MOD(7-$K528,$N528)=0),$J528,0)))</f>
        <v>0</v>
      </c>
      <c r="V528" s="19" t="n">
        <f aca="false">IF(OR($M528="",$M528="ERR",$J528="",$K528="",$N528=""),0,IF($N528=0,IF(AND(OR(8=7,8=12),8&gt;=$K528,8&lt;=IF($L528="",12,$L528)),$J528,0),IF(AND(8&gt;=$K528,8&lt;=IF($L528="",12,$L528),MOD(8-$K528,$N528)=0),$J528,0)))</f>
        <v>0</v>
      </c>
      <c r="W528" s="19" t="n">
        <f aca="false">IF(OR($M528="",$M528="ERR",$J528="",$K528="",$N528=""),0,IF($N528=0,IF(AND(OR(9=7,9=12),9&gt;=$K528,9&lt;=IF($L528="",12,$L528)),$J528,0),IF(AND(9&gt;=$K528,9&lt;=IF($L528="",12,$L528),MOD(9-$K528,$N528)=0),$J528,0)))</f>
        <v>0</v>
      </c>
      <c r="X528" s="19" t="n">
        <f aca="false">IF(OR($M528="",$M528="ERR",$J528="",$K528="",$N528=""),0,IF($N528=0,IF(AND(OR(10=7,10=12),10&gt;=$K528,10&lt;=IF($L528="",12,$L528)),$J528,0),IF(AND(10&gt;=$K528,10&lt;=IF($L528="",12,$L528),MOD(10-$K528,$N528)=0),$J528,0)))</f>
        <v>0</v>
      </c>
      <c r="Y528" s="19" t="n">
        <f aca="false">IF(OR($M528="",$M528="ERR",$J528="",$K528="",$N528=""),0,IF($N528=0,IF(AND(OR(11=7,11=12),11&gt;=$K528,11&lt;=IF($L528="",12,$L528)),$J528,0),IF(AND(11&gt;=$K528,11&lt;=IF($L528="",12,$L528),MOD(11-$K528,$N528)=0),$J528,0)))</f>
        <v>0</v>
      </c>
      <c r="Z528" s="19" t="n">
        <f aca="false">IF(OR($M528="",$M528="ERR",$J528="",$K528="",$N528=""),0,IF($N528=0,IF(AND(OR(12=7,12=12),12&gt;=$K528,12&lt;=IF($L528="",12,$L528)),$J528,0),IF(AND(12&gt;=$K528,12&lt;=IF($L528="",12,$L528),MOD(12-$K528,$N528)=0),$J528,0)))</f>
        <v>0</v>
      </c>
      <c r="AA528" s="36" t="n">
        <f aca="false">SUM(O528:Z528)</f>
        <v>0</v>
      </c>
      <c r="AB528" s="15" t="str">
        <f aca="false">IF(AND($B528="",$D528="",$J528=""),"",IF($B528="","Falta código",IF(ISNA(MATCH($B528,LST_COD,0)),"Código no registrado en Trabajadores",IF($E528="","Concepto no está en el catálogo",IF($M528="ERR","Retención de otro empleador: Origen = Otro empleador",IF(OR($J528="",$K528=""),"Falta monto o mes",IF(OR($K528&lt;1,$K528&gt;12),"Mes inicio inválido",IF(AND($L528&lt;&gt;"",OR($L528&lt;$K528,$L528&gt;12)),"Mes fin inválido",IF($N528="","Falta frecuencia",IF(AND($G528&lt;&gt;"Otro empleador",SUMPRODUCT(($O528:$Z528&lt;&gt;0)*(((COLUMN($O528:$Z528)-14)&lt;INDEX(Trabajadores!$M$6:$M$105,MATCH($B528,LST_COD,0)))+((COLUMN($O528:$Z528)-14)&gt;INDEX(Trabajadores!$N$6:$N$105,MATCH($B528,LST_COD,0)))))&gt;0),"Aviso: hay meses fuera del periodo laboral","OK"))))))))))</f>
        <v/>
      </c>
    </row>
    <row r="529" customFormat="false" ht="15" hidden="false" customHeight="false" outlineLevel="0" collapsed="false">
      <c r="A529" s="23" t="n">
        <v>524</v>
      </c>
      <c r="B529" s="7"/>
      <c r="C529" s="35" t="str">
        <f aca="false">IF($B529="","",IFERROR(INDEX(Trabajadores!$D$6:$D$105,MATCH($B529,LST_COD,0)),"¿Código?"))</f>
        <v/>
      </c>
      <c r="D529" s="30"/>
      <c r="E529" s="9" t="str">
        <f aca="false">IF($D529="","",IFERROR(VLOOKUP($D529,CONC_TABLA,2,FALSE()),""))</f>
        <v/>
      </c>
      <c r="F529" s="9" t="str">
        <f aca="false">IF($D529="","",IFERROR(VLOOKUP($D529,CONC_TABLA,3,FALSE()),""))</f>
        <v/>
      </c>
      <c r="G529" s="30"/>
      <c r="H529" s="30"/>
      <c r="I529" s="30"/>
      <c r="J529" s="29"/>
      <c r="K529" s="28"/>
      <c r="L529" s="28"/>
      <c r="M529" s="9" t="str">
        <f aca="false">IF(OR($B529="",$E529=""),"",IF($E529="INA","INA",IF($G529="Otro empleador",IF($E529="RET","RETO",IF($E529="ORD","OTO","OTX")),IF($E529="RET","ERR",$E529))))</f>
        <v/>
      </c>
      <c r="N529" s="9" t="str">
        <f aca="false">IF($I529="","",IFERROR(VLOOKUP($I529,FREC_TABLA,2,FALSE()),""))</f>
        <v/>
      </c>
      <c r="O529" s="19" t="n">
        <f aca="false">IF(OR($M529="",$M529="ERR",$J529="",$K529="",$N529=""),0,IF($N529=0,IF(AND(OR(1=7,1=12),1&gt;=$K529,1&lt;=IF($L529="",12,$L529)),$J529,0),IF(AND(1&gt;=$K529,1&lt;=IF($L529="",12,$L529),MOD(1-$K529,$N529)=0),$J529,0)))</f>
        <v>0</v>
      </c>
      <c r="P529" s="19" t="n">
        <f aca="false">IF(OR($M529="",$M529="ERR",$J529="",$K529="",$N529=""),0,IF($N529=0,IF(AND(OR(2=7,2=12),2&gt;=$K529,2&lt;=IF($L529="",12,$L529)),$J529,0),IF(AND(2&gt;=$K529,2&lt;=IF($L529="",12,$L529),MOD(2-$K529,$N529)=0),$J529,0)))</f>
        <v>0</v>
      </c>
      <c r="Q529" s="19" t="n">
        <f aca="false">IF(OR($M529="",$M529="ERR",$J529="",$K529="",$N529=""),0,IF($N529=0,IF(AND(OR(3=7,3=12),3&gt;=$K529,3&lt;=IF($L529="",12,$L529)),$J529,0),IF(AND(3&gt;=$K529,3&lt;=IF($L529="",12,$L529),MOD(3-$K529,$N529)=0),$J529,0)))</f>
        <v>0</v>
      </c>
      <c r="R529" s="19" t="n">
        <f aca="false">IF(OR($M529="",$M529="ERR",$J529="",$K529="",$N529=""),0,IF($N529=0,IF(AND(OR(4=7,4=12),4&gt;=$K529,4&lt;=IF($L529="",12,$L529)),$J529,0),IF(AND(4&gt;=$K529,4&lt;=IF($L529="",12,$L529),MOD(4-$K529,$N529)=0),$J529,0)))</f>
        <v>0</v>
      </c>
      <c r="S529" s="19" t="n">
        <f aca="false">IF(OR($M529="",$M529="ERR",$J529="",$K529="",$N529=""),0,IF($N529=0,IF(AND(OR(5=7,5=12),5&gt;=$K529,5&lt;=IF($L529="",12,$L529)),$J529,0),IF(AND(5&gt;=$K529,5&lt;=IF($L529="",12,$L529),MOD(5-$K529,$N529)=0),$J529,0)))</f>
        <v>0</v>
      </c>
      <c r="T529" s="19" t="n">
        <f aca="false">IF(OR($M529="",$M529="ERR",$J529="",$K529="",$N529=""),0,IF($N529=0,IF(AND(OR(6=7,6=12),6&gt;=$K529,6&lt;=IF($L529="",12,$L529)),$J529,0),IF(AND(6&gt;=$K529,6&lt;=IF($L529="",12,$L529),MOD(6-$K529,$N529)=0),$J529,0)))</f>
        <v>0</v>
      </c>
      <c r="U529" s="19" t="n">
        <f aca="false">IF(OR($M529="",$M529="ERR",$J529="",$K529="",$N529=""),0,IF($N529=0,IF(AND(OR(7=7,7=12),7&gt;=$K529,7&lt;=IF($L529="",12,$L529)),$J529,0),IF(AND(7&gt;=$K529,7&lt;=IF($L529="",12,$L529),MOD(7-$K529,$N529)=0),$J529,0)))</f>
        <v>0</v>
      </c>
      <c r="V529" s="19" t="n">
        <f aca="false">IF(OR($M529="",$M529="ERR",$J529="",$K529="",$N529=""),0,IF($N529=0,IF(AND(OR(8=7,8=12),8&gt;=$K529,8&lt;=IF($L529="",12,$L529)),$J529,0),IF(AND(8&gt;=$K529,8&lt;=IF($L529="",12,$L529),MOD(8-$K529,$N529)=0),$J529,0)))</f>
        <v>0</v>
      </c>
      <c r="W529" s="19" t="n">
        <f aca="false">IF(OR($M529="",$M529="ERR",$J529="",$K529="",$N529=""),0,IF($N529=0,IF(AND(OR(9=7,9=12),9&gt;=$K529,9&lt;=IF($L529="",12,$L529)),$J529,0),IF(AND(9&gt;=$K529,9&lt;=IF($L529="",12,$L529),MOD(9-$K529,$N529)=0),$J529,0)))</f>
        <v>0</v>
      </c>
      <c r="X529" s="19" t="n">
        <f aca="false">IF(OR($M529="",$M529="ERR",$J529="",$K529="",$N529=""),0,IF($N529=0,IF(AND(OR(10=7,10=12),10&gt;=$K529,10&lt;=IF($L529="",12,$L529)),$J529,0),IF(AND(10&gt;=$K529,10&lt;=IF($L529="",12,$L529),MOD(10-$K529,$N529)=0),$J529,0)))</f>
        <v>0</v>
      </c>
      <c r="Y529" s="19" t="n">
        <f aca="false">IF(OR($M529="",$M529="ERR",$J529="",$K529="",$N529=""),0,IF($N529=0,IF(AND(OR(11=7,11=12),11&gt;=$K529,11&lt;=IF($L529="",12,$L529)),$J529,0),IF(AND(11&gt;=$K529,11&lt;=IF($L529="",12,$L529),MOD(11-$K529,$N529)=0),$J529,0)))</f>
        <v>0</v>
      </c>
      <c r="Z529" s="19" t="n">
        <f aca="false">IF(OR($M529="",$M529="ERR",$J529="",$K529="",$N529=""),0,IF($N529=0,IF(AND(OR(12=7,12=12),12&gt;=$K529,12&lt;=IF($L529="",12,$L529)),$J529,0),IF(AND(12&gt;=$K529,12&lt;=IF($L529="",12,$L529),MOD(12-$K529,$N529)=0),$J529,0)))</f>
        <v>0</v>
      </c>
      <c r="AA529" s="36" t="n">
        <f aca="false">SUM(O529:Z529)</f>
        <v>0</v>
      </c>
      <c r="AB529" s="15" t="str">
        <f aca="false">IF(AND($B529="",$D529="",$J529=""),"",IF($B529="","Falta código",IF(ISNA(MATCH($B529,LST_COD,0)),"Código no registrado en Trabajadores",IF($E529="","Concepto no está en el catálogo",IF($M529="ERR","Retención de otro empleador: Origen = Otro empleador",IF(OR($J529="",$K529=""),"Falta monto o mes",IF(OR($K529&lt;1,$K529&gt;12),"Mes inicio inválido",IF(AND($L529&lt;&gt;"",OR($L529&lt;$K529,$L529&gt;12)),"Mes fin inválido",IF($N529="","Falta frecuencia",IF(AND($G529&lt;&gt;"Otro empleador",SUMPRODUCT(($O529:$Z529&lt;&gt;0)*(((COLUMN($O529:$Z529)-14)&lt;INDEX(Trabajadores!$M$6:$M$105,MATCH($B529,LST_COD,0)))+((COLUMN($O529:$Z529)-14)&gt;INDEX(Trabajadores!$N$6:$N$105,MATCH($B529,LST_COD,0)))))&gt;0),"Aviso: hay meses fuera del periodo laboral","OK"))))))))))</f>
        <v/>
      </c>
    </row>
    <row r="530" customFormat="false" ht="15" hidden="false" customHeight="false" outlineLevel="0" collapsed="false">
      <c r="A530" s="23" t="n">
        <v>525</v>
      </c>
      <c r="B530" s="7"/>
      <c r="C530" s="35" t="str">
        <f aca="false">IF($B530="","",IFERROR(INDEX(Trabajadores!$D$6:$D$105,MATCH($B530,LST_COD,0)),"¿Código?"))</f>
        <v/>
      </c>
      <c r="D530" s="30"/>
      <c r="E530" s="9" t="str">
        <f aca="false">IF($D530="","",IFERROR(VLOOKUP($D530,CONC_TABLA,2,FALSE()),""))</f>
        <v/>
      </c>
      <c r="F530" s="9" t="str">
        <f aca="false">IF($D530="","",IFERROR(VLOOKUP($D530,CONC_TABLA,3,FALSE()),""))</f>
        <v/>
      </c>
      <c r="G530" s="30"/>
      <c r="H530" s="30"/>
      <c r="I530" s="30"/>
      <c r="J530" s="29"/>
      <c r="K530" s="28"/>
      <c r="L530" s="28"/>
      <c r="M530" s="9" t="str">
        <f aca="false">IF(OR($B530="",$E530=""),"",IF($E530="INA","INA",IF($G530="Otro empleador",IF($E530="RET","RETO",IF($E530="ORD","OTO","OTX")),IF($E530="RET","ERR",$E530))))</f>
        <v/>
      </c>
      <c r="N530" s="9" t="str">
        <f aca="false">IF($I530="","",IFERROR(VLOOKUP($I530,FREC_TABLA,2,FALSE()),""))</f>
        <v/>
      </c>
      <c r="O530" s="19" t="n">
        <f aca="false">IF(OR($M530="",$M530="ERR",$J530="",$K530="",$N530=""),0,IF($N530=0,IF(AND(OR(1=7,1=12),1&gt;=$K530,1&lt;=IF($L530="",12,$L530)),$J530,0),IF(AND(1&gt;=$K530,1&lt;=IF($L530="",12,$L530),MOD(1-$K530,$N530)=0),$J530,0)))</f>
        <v>0</v>
      </c>
      <c r="P530" s="19" t="n">
        <f aca="false">IF(OR($M530="",$M530="ERR",$J530="",$K530="",$N530=""),0,IF($N530=0,IF(AND(OR(2=7,2=12),2&gt;=$K530,2&lt;=IF($L530="",12,$L530)),$J530,0),IF(AND(2&gt;=$K530,2&lt;=IF($L530="",12,$L530),MOD(2-$K530,$N530)=0),$J530,0)))</f>
        <v>0</v>
      </c>
      <c r="Q530" s="19" t="n">
        <f aca="false">IF(OR($M530="",$M530="ERR",$J530="",$K530="",$N530=""),0,IF($N530=0,IF(AND(OR(3=7,3=12),3&gt;=$K530,3&lt;=IF($L530="",12,$L530)),$J530,0),IF(AND(3&gt;=$K530,3&lt;=IF($L530="",12,$L530),MOD(3-$K530,$N530)=0),$J530,0)))</f>
        <v>0</v>
      </c>
      <c r="R530" s="19" t="n">
        <f aca="false">IF(OR($M530="",$M530="ERR",$J530="",$K530="",$N530=""),0,IF($N530=0,IF(AND(OR(4=7,4=12),4&gt;=$K530,4&lt;=IF($L530="",12,$L530)),$J530,0),IF(AND(4&gt;=$K530,4&lt;=IF($L530="",12,$L530),MOD(4-$K530,$N530)=0),$J530,0)))</f>
        <v>0</v>
      </c>
      <c r="S530" s="19" t="n">
        <f aca="false">IF(OR($M530="",$M530="ERR",$J530="",$K530="",$N530=""),0,IF($N530=0,IF(AND(OR(5=7,5=12),5&gt;=$K530,5&lt;=IF($L530="",12,$L530)),$J530,0),IF(AND(5&gt;=$K530,5&lt;=IF($L530="",12,$L530),MOD(5-$K530,$N530)=0),$J530,0)))</f>
        <v>0</v>
      </c>
      <c r="T530" s="19" t="n">
        <f aca="false">IF(OR($M530="",$M530="ERR",$J530="",$K530="",$N530=""),0,IF($N530=0,IF(AND(OR(6=7,6=12),6&gt;=$K530,6&lt;=IF($L530="",12,$L530)),$J530,0),IF(AND(6&gt;=$K530,6&lt;=IF($L530="",12,$L530),MOD(6-$K530,$N530)=0),$J530,0)))</f>
        <v>0</v>
      </c>
      <c r="U530" s="19" t="n">
        <f aca="false">IF(OR($M530="",$M530="ERR",$J530="",$K530="",$N530=""),0,IF($N530=0,IF(AND(OR(7=7,7=12),7&gt;=$K530,7&lt;=IF($L530="",12,$L530)),$J530,0),IF(AND(7&gt;=$K530,7&lt;=IF($L530="",12,$L530),MOD(7-$K530,$N530)=0),$J530,0)))</f>
        <v>0</v>
      </c>
      <c r="V530" s="19" t="n">
        <f aca="false">IF(OR($M530="",$M530="ERR",$J530="",$K530="",$N530=""),0,IF($N530=0,IF(AND(OR(8=7,8=12),8&gt;=$K530,8&lt;=IF($L530="",12,$L530)),$J530,0),IF(AND(8&gt;=$K530,8&lt;=IF($L530="",12,$L530),MOD(8-$K530,$N530)=0),$J530,0)))</f>
        <v>0</v>
      </c>
      <c r="W530" s="19" t="n">
        <f aca="false">IF(OR($M530="",$M530="ERR",$J530="",$K530="",$N530=""),0,IF($N530=0,IF(AND(OR(9=7,9=12),9&gt;=$K530,9&lt;=IF($L530="",12,$L530)),$J530,0),IF(AND(9&gt;=$K530,9&lt;=IF($L530="",12,$L530),MOD(9-$K530,$N530)=0),$J530,0)))</f>
        <v>0</v>
      </c>
      <c r="X530" s="19" t="n">
        <f aca="false">IF(OR($M530="",$M530="ERR",$J530="",$K530="",$N530=""),0,IF($N530=0,IF(AND(OR(10=7,10=12),10&gt;=$K530,10&lt;=IF($L530="",12,$L530)),$J530,0),IF(AND(10&gt;=$K530,10&lt;=IF($L530="",12,$L530),MOD(10-$K530,$N530)=0),$J530,0)))</f>
        <v>0</v>
      </c>
      <c r="Y530" s="19" t="n">
        <f aca="false">IF(OR($M530="",$M530="ERR",$J530="",$K530="",$N530=""),0,IF($N530=0,IF(AND(OR(11=7,11=12),11&gt;=$K530,11&lt;=IF($L530="",12,$L530)),$J530,0),IF(AND(11&gt;=$K530,11&lt;=IF($L530="",12,$L530),MOD(11-$K530,$N530)=0),$J530,0)))</f>
        <v>0</v>
      </c>
      <c r="Z530" s="19" t="n">
        <f aca="false">IF(OR($M530="",$M530="ERR",$J530="",$K530="",$N530=""),0,IF($N530=0,IF(AND(OR(12=7,12=12),12&gt;=$K530,12&lt;=IF($L530="",12,$L530)),$J530,0),IF(AND(12&gt;=$K530,12&lt;=IF($L530="",12,$L530),MOD(12-$K530,$N530)=0),$J530,0)))</f>
        <v>0</v>
      </c>
      <c r="AA530" s="36" t="n">
        <f aca="false">SUM(O530:Z530)</f>
        <v>0</v>
      </c>
      <c r="AB530" s="15" t="str">
        <f aca="false">IF(AND($B530="",$D530="",$J530=""),"",IF($B530="","Falta código",IF(ISNA(MATCH($B530,LST_COD,0)),"Código no registrado en Trabajadores",IF($E530="","Concepto no está en el catálogo",IF($M530="ERR","Retención de otro empleador: Origen = Otro empleador",IF(OR($J530="",$K530=""),"Falta monto o mes",IF(OR($K530&lt;1,$K530&gt;12),"Mes inicio inválido",IF(AND($L530&lt;&gt;"",OR($L530&lt;$K530,$L530&gt;12)),"Mes fin inválido",IF($N530="","Falta frecuencia",IF(AND($G530&lt;&gt;"Otro empleador",SUMPRODUCT(($O530:$Z530&lt;&gt;0)*(((COLUMN($O530:$Z530)-14)&lt;INDEX(Trabajadores!$M$6:$M$105,MATCH($B530,LST_COD,0)))+((COLUMN($O530:$Z530)-14)&gt;INDEX(Trabajadores!$N$6:$N$105,MATCH($B530,LST_COD,0)))))&gt;0),"Aviso: hay meses fuera del periodo laboral","OK"))))))))))</f>
        <v/>
      </c>
    </row>
    <row r="531" customFormat="false" ht="15" hidden="false" customHeight="false" outlineLevel="0" collapsed="false">
      <c r="A531" s="23" t="n">
        <v>526</v>
      </c>
      <c r="B531" s="7"/>
      <c r="C531" s="35" t="str">
        <f aca="false">IF($B531="","",IFERROR(INDEX(Trabajadores!$D$6:$D$105,MATCH($B531,LST_COD,0)),"¿Código?"))</f>
        <v/>
      </c>
      <c r="D531" s="30"/>
      <c r="E531" s="9" t="str">
        <f aca="false">IF($D531="","",IFERROR(VLOOKUP($D531,CONC_TABLA,2,FALSE()),""))</f>
        <v/>
      </c>
      <c r="F531" s="9" t="str">
        <f aca="false">IF($D531="","",IFERROR(VLOOKUP($D531,CONC_TABLA,3,FALSE()),""))</f>
        <v/>
      </c>
      <c r="G531" s="30"/>
      <c r="H531" s="30"/>
      <c r="I531" s="30"/>
      <c r="J531" s="29"/>
      <c r="K531" s="28"/>
      <c r="L531" s="28"/>
      <c r="M531" s="9" t="str">
        <f aca="false">IF(OR($B531="",$E531=""),"",IF($E531="INA","INA",IF($G531="Otro empleador",IF($E531="RET","RETO",IF($E531="ORD","OTO","OTX")),IF($E531="RET","ERR",$E531))))</f>
        <v/>
      </c>
      <c r="N531" s="9" t="str">
        <f aca="false">IF($I531="","",IFERROR(VLOOKUP($I531,FREC_TABLA,2,FALSE()),""))</f>
        <v/>
      </c>
      <c r="O531" s="19" t="n">
        <f aca="false">IF(OR($M531="",$M531="ERR",$J531="",$K531="",$N531=""),0,IF($N531=0,IF(AND(OR(1=7,1=12),1&gt;=$K531,1&lt;=IF($L531="",12,$L531)),$J531,0),IF(AND(1&gt;=$K531,1&lt;=IF($L531="",12,$L531),MOD(1-$K531,$N531)=0),$J531,0)))</f>
        <v>0</v>
      </c>
      <c r="P531" s="19" t="n">
        <f aca="false">IF(OR($M531="",$M531="ERR",$J531="",$K531="",$N531=""),0,IF($N531=0,IF(AND(OR(2=7,2=12),2&gt;=$K531,2&lt;=IF($L531="",12,$L531)),$J531,0),IF(AND(2&gt;=$K531,2&lt;=IF($L531="",12,$L531),MOD(2-$K531,$N531)=0),$J531,0)))</f>
        <v>0</v>
      </c>
      <c r="Q531" s="19" t="n">
        <f aca="false">IF(OR($M531="",$M531="ERR",$J531="",$K531="",$N531=""),0,IF($N531=0,IF(AND(OR(3=7,3=12),3&gt;=$K531,3&lt;=IF($L531="",12,$L531)),$J531,0),IF(AND(3&gt;=$K531,3&lt;=IF($L531="",12,$L531),MOD(3-$K531,$N531)=0),$J531,0)))</f>
        <v>0</v>
      </c>
      <c r="R531" s="19" t="n">
        <f aca="false">IF(OR($M531="",$M531="ERR",$J531="",$K531="",$N531=""),0,IF($N531=0,IF(AND(OR(4=7,4=12),4&gt;=$K531,4&lt;=IF($L531="",12,$L531)),$J531,0),IF(AND(4&gt;=$K531,4&lt;=IF($L531="",12,$L531),MOD(4-$K531,$N531)=0),$J531,0)))</f>
        <v>0</v>
      </c>
      <c r="S531" s="19" t="n">
        <f aca="false">IF(OR($M531="",$M531="ERR",$J531="",$K531="",$N531=""),0,IF($N531=0,IF(AND(OR(5=7,5=12),5&gt;=$K531,5&lt;=IF($L531="",12,$L531)),$J531,0),IF(AND(5&gt;=$K531,5&lt;=IF($L531="",12,$L531),MOD(5-$K531,$N531)=0),$J531,0)))</f>
        <v>0</v>
      </c>
      <c r="T531" s="19" t="n">
        <f aca="false">IF(OR($M531="",$M531="ERR",$J531="",$K531="",$N531=""),0,IF($N531=0,IF(AND(OR(6=7,6=12),6&gt;=$K531,6&lt;=IF($L531="",12,$L531)),$J531,0),IF(AND(6&gt;=$K531,6&lt;=IF($L531="",12,$L531),MOD(6-$K531,$N531)=0),$J531,0)))</f>
        <v>0</v>
      </c>
      <c r="U531" s="19" t="n">
        <f aca="false">IF(OR($M531="",$M531="ERR",$J531="",$K531="",$N531=""),0,IF($N531=0,IF(AND(OR(7=7,7=12),7&gt;=$K531,7&lt;=IF($L531="",12,$L531)),$J531,0),IF(AND(7&gt;=$K531,7&lt;=IF($L531="",12,$L531),MOD(7-$K531,$N531)=0),$J531,0)))</f>
        <v>0</v>
      </c>
      <c r="V531" s="19" t="n">
        <f aca="false">IF(OR($M531="",$M531="ERR",$J531="",$K531="",$N531=""),0,IF($N531=0,IF(AND(OR(8=7,8=12),8&gt;=$K531,8&lt;=IF($L531="",12,$L531)),$J531,0),IF(AND(8&gt;=$K531,8&lt;=IF($L531="",12,$L531),MOD(8-$K531,$N531)=0),$J531,0)))</f>
        <v>0</v>
      </c>
      <c r="W531" s="19" t="n">
        <f aca="false">IF(OR($M531="",$M531="ERR",$J531="",$K531="",$N531=""),0,IF($N531=0,IF(AND(OR(9=7,9=12),9&gt;=$K531,9&lt;=IF($L531="",12,$L531)),$J531,0),IF(AND(9&gt;=$K531,9&lt;=IF($L531="",12,$L531),MOD(9-$K531,$N531)=0),$J531,0)))</f>
        <v>0</v>
      </c>
      <c r="X531" s="19" t="n">
        <f aca="false">IF(OR($M531="",$M531="ERR",$J531="",$K531="",$N531=""),0,IF($N531=0,IF(AND(OR(10=7,10=12),10&gt;=$K531,10&lt;=IF($L531="",12,$L531)),$J531,0),IF(AND(10&gt;=$K531,10&lt;=IF($L531="",12,$L531),MOD(10-$K531,$N531)=0),$J531,0)))</f>
        <v>0</v>
      </c>
      <c r="Y531" s="19" t="n">
        <f aca="false">IF(OR($M531="",$M531="ERR",$J531="",$K531="",$N531=""),0,IF($N531=0,IF(AND(OR(11=7,11=12),11&gt;=$K531,11&lt;=IF($L531="",12,$L531)),$J531,0),IF(AND(11&gt;=$K531,11&lt;=IF($L531="",12,$L531),MOD(11-$K531,$N531)=0),$J531,0)))</f>
        <v>0</v>
      </c>
      <c r="Z531" s="19" t="n">
        <f aca="false">IF(OR($M531="",$M531="ERR",$J531="",$K531="",$N531=""),0,IF($N531=0,IF(AND(OR(12=7,12=12),12&gt;=$K531,12&lt;=IF($L531="",12,$L531)),$J531,0),IF(AND(12&gt;=$K531,12&lt;=IF($L531="",12,$L531),MOD(12-$K531,$N531)=0),$J531,0)))</f>
        <v>0</v>
      </c>
      <c r="AA531" s="36" t="n">
        <f aca="false">SUM(O531:Z531)</f>
        <v>0</v>
      </c>
      <c r="AB531" s="15" t="str">
        <f aca="false">IF(AND($B531="",$D531="",$J531=""),"",IF($B531="","Falta código",IF(ISNA(MATCH($B531,LST_COD,0)),"Código no registrado en Trabajadores",IF($E531="","Concepto no está en el catálogo",IF($M531="ERR","Retención de otro empleador: Origen = Otro empleador",IF(OR($J531="",$K531=""),"Falta monto o mes",IF(OR($K531&lt;1,$K531&gt;12),"Mes inicio inválido",IF(AND($L531&lt;&gt;"",OR($L531&lt;$K531,$L531&gt;12)),"Mes fin inválido",IF($N531="","Falta frecuencia",IF(AND($G531&lt;&gt;"Otro empleador",SUMPRODUCT(($O531:$Z531&lt;&gt;0)*(((COLUMN($O531:$Z531)-14)&lt;INDEX(Trabajadores!$M$6:$M$105,MATCH($B531,LST_COD,0)))+((COLUMN($O531:$Z531)-14)&gt;INDEX(Trabajadores!$N$6:$N$105,MATCH($B531,LST_COD,0)))))&gt;0),"Aviso: hay meses fuera del periodo laboral","OK"))))))))))</f>
        <v/>
      </c>
    </row>
    <row r="532" customFormat="false" ht="15" hidden="false" customHeight="false" outlineLevel="0" collapsed="false">
      <c r="A532" s="23" t="n">
        <v>527</v>
      </c>
      <c r="B532" s="7"/>
      <c r="C532" s="35" t="str">
        <f aca="false">IF($B532="","",IFERROR(INDEX(Trabajadores!$D$6:$D$105,MATCH($B532,LST_COD,0)),"¿Código?"))</f>
        <v/>
      </c>
      <c r="D532" s="30"/>
      <c r="E532" s="9" t="str">
        <f aca="false">IF($D532="","",IFERROR(VLOOKUP($D532,CONC_TABLA,2,FALSE()),""))</f>
        <v/>
      </c>
      <c r="F532" s="9" t="str">
        <f aca="false">IF($D532="","",IFERROR(VLOOKUP($D532,CONC_TABLA,3,FALSE()),""))</f>
        <v/>
      </c>
      <c r="G532" s="30"/>
      <c r="H532" s="30"/>
      <c r="I532" s="30"/>
      <c r="J532" s="29"/>
      <c r="K532" s="28"/>
      <c r="L532" s="28"/>
      <c r="M532" s="9" t="str">
        <f aca="false">IF(OR($B532="",$E532=""),"",IF($E532="INA","INA",IF($G532="Otro empleador",IF($E532="RET","RETO",IF($E532="ORD","OTO","OTX")),IF($E532="RET","ERR",$E532))))</f>
        <v/>
      </c>
      <c r="N532" s="9" t="str">
        <f aca="false">IF($I532="","",IFERROR(VLOOKUP($I532,FREC_TABLA,2,FALSE()),""))</f>
        <v/>
      </c>
      <c r="O532" s="19" t="n">
        <f aca="false">IF(OR($M532="",$M532="ERR",$J532="",$K532="",$N532=""),0,IF($N532=0,IF(AND(OR(1=7,1=12),1&gt;=$K532,1&lt;=IF($L532="",12,$L532)),$J532,0),IF(AND(1&gt;=$K532,1&lt;=IF($L532="",12,$L532),MOD(1-$K532,$N532)=0),$J532,0)))</f>
        <v>0</v>
      </c>
      <c r="P532" s="19" t="n">
        <f aca="false">IF(OR($M532="",$M532="ERR",$J532="",$K532="",$N532=""),0,IF($N532=0,IF(AND(OR(2=7,2=12),2&gt;=$K532,2&lt;=IF($L532="",12,$L532)),$J532,0),IF(AND(2&gt;=$K532,2&lt;=IF($L532="",12,$L532),MOD(2-$K532,$N532)=0),$J532,0)))</f>
        <v>0</v>
      </c>
      <c r="Q532" s="19" t="n">
        <f aca="false">IF(OR($M532="",$M532="ERR",$J532="",$K532="",$N532=""),0,IF($N532=0,IF(AND(OR(3=7,3=12),3&gt;=$K532,3&lt;=IF($L532="",12,$L532)),$J532,0),IF(AND(3&gt;=$K532,3&lt;=IF($L532="",12,$L532),MOD(3-$K532,$N532)=0),$J532,0)))</f>
        <v>0</v>
      </c>
      <c r="R532" s="19" t="n">
        <f aca="false">IF(OR($M532="",$M532="ERR",$J532="",$K532="",$N532=""),0,IF($N532=0,IF(AND(OR(4=7,4=12),4&gt;=$K532,4&lt;=IF($L532="",12,$L532)),$J532,0),IF(AND(4&gt;=$K532,4&lt;=IF($L532="",12,$L532),MOD(4-$K532,$N532)=0),$J532,0)))</f>
        <v>0</v>
      </c>
      <c r="S532" s="19" t="n">
        <f aca="false">IF(OR($M532="",$M532="ERR",$J532="",$K532="",$N532=""),0,IF($N532=0,IF(AND(OR(5=7,5=12),5&gt;=$K532,5&lt;=IF($L532="",12,$L532)),$J532,0),IF(AND(5&gt;=$K532,5&lt;=IF($L532="",12,$L532),MOD(5-$K532,$N532)=0),$J532,0)))</f>
        <v>0</v>
      </c>
      <c r="T532" s="19" t="n">
        <f aca="false">IF(OR($M532="",$M532="ERR",$J532="",$K532="",$N532=""),0,IF($N532=0,IF(AND(OR(6=7,6=12),6&gt;=$K532,6&lt;=IF($L532="",12,$L532)),$J532,0),IF(AND(6&gt;=$K532,6&lt;=IF($L532="",12,$L532),MOD(6-$K532,$N532)=0),$J532,0)))</f>
        <v>0</v>
      </c>
      <c r="U532" s="19" t="n">
        <f aca="false">IF(OR($M532="",$M532="ERR",$J532="",$K532="",$N532=""),0,IF($N532=0,IF(AND(OR(7=7,7=12),7&gt;=$K532,7&lt;=IF($L532="",12,$L532)),$J532,0),IF(AND(7&gt;=$K532,7&lt;=IF($L532="",12,$L532),MOD(7-$K532,$N532)=0),$J532,0)))</f>
        <v>0</v>
      </c>
      <c r="V532" s="19" t="n">
        <f aca="false">IF(OR($M532="",$M532="ERR",$J532="",$K532="",$N532=""),0,IF($N532=0,IF(AND(OR(8=7,8=12),8&gt;=$K532,8&lt;=IF($L532="",12,$L532)),$J532,0),IF(AND(8&gt;=$K532,8&lt;=IF($L532="",12,$L532),MOD(8-$K532,$N532)=0),$J532,0)))</f>
        <v>0</v>
      </c>
      <c r="W532" s="19" t="n">
        <f aca="false">IF(OR($M532="",$M532="ERR",$J532="",$K532="",$N532=""),0,IF($N532=0,IF(AND(OR(9=7,9=12),9&gt;=$K532,9&lt;=IF($L532="",12,$L532)),$J532,0),IF(AND(9&gt;=$K532,9&lt;=IF($L532="",12,$L532),MOD(9-$K532,$N532)=0),$J532,0)))</f>
        <v>0</v>
      </c>
      <c r="X532" s="19" t="n">
        <f aca="false">IF(OR($M532="",$M532="ERR",$J532="",$K532="",$N532=""),0,IF($N532=0,IF(AND(OR(10=7,10=12),10&gt;=$K532,10&lt;=IF($L532="",12,$L532)),$J532,0),IF(AND(10&gt;=$K532,10&lt;=IF($L532="",12,$L532),MOD(10-$K532,$N532)=0),$J532,0)))</f>
        <v>0</v>
      </c>
      <c r="Y532" s="19" t="n">
        <f aca="false">IF(OR($M532="",$M532="ERR",$J532="",$K532="",$N532=""),0,IF($N532=0,IF(AND(OR(11=7,11=12),11&gt;=$K532,11&lt;=IF($L532="",12,$L532)),$J532,0),IF(AND(11&gt;=$K532,11&lt;=IF($L532="",12,$L532),MOD(11-$K532,$N532)=0),$J532,0)))</f>
        <v>0</v>
      </c>
      <c r="Z532" s="19" t="n">
        <f aca="false">IF(OR($M532="",$M532="ERR",$J532="",$K532="",$N532=""),0,IF($N532=0,IF(AND(OR(12=7,12=12),12&gt;=$K532,12&lt;=IF($L532="",12,$L532)),$J532,0),IF(AND(12&gt;=$K532,12&lt;=IF($L532="",12,$L532),MOD(12-$K532,$N532)=0),$J532,0)))</f>
        <v>0</v>
      </c>
      <c r="AA532" s="36" t="n">
        <f aca="false">SUM(O532:Z532)</f>
        <v>0</v>
      </c>
      <c r="AB532" s="15" t="str">
        <f aca="false">IF(AND($B532="",$D532="",$J532=""),"",IF($B532="","Falta código",IF(ISNA(MATCH($B532,LST_COD,0)),"Código no registrado en Trabajadores",IF($E532="","Concepto no está en el catálogo",IF($M532="ERR","Retención de otro empleador: Origen = Otro empleador",IF(OR($J532="",$K532=""),"Falta monto o mes",IF(OR($K532&lt;1,$K532&gt;12),"Mes inicio inválido",IF(AND($L532&lt;&gt;"",OR($L532&lt;$K532,$L532&gt;12)),"Mes fin inválido",IF($N532="","Falta frecuencia",IF(AND($G532&lt;&gt;"Otro empleador",SUMPRODUCT(($O532:$Z532&lt;&gt;0)*(((COLUMN($O532:$Z532)-14)&lt;INDEX(Trabajadores!$M$6:$M$105,MATCH($B532,LST_COD,0)))+((COLUMN($O532:$Z532)-14)&gt;INDEX(Trabajadores!$N$6:$N$105,MATCH($B532,LST_COD,0)))))&gt;0),"Aviso: hay meses fuera del periodo laboral","OK"))))))))))</f>
        <v/>
      </c>
    </row>
    <row r="533" customFormat="false" ht="15" hidden="false" customHeight="false" outlineLevel="0" collapsed="false">
      <c r="A533" s="23" t="n">
        <v>528</v>
      </c>
      <c r="B533" s="7"/>
      <c r="C533" s="35" t="str">
        <f aca="false">IF($B533="","",IFERROR(INDEX(Trabajadores!$D$6:$D$105,MATCH($B533,LST_COD,0)),"¿Código?"))</f>
        <v/>
      </c>
      <c r="D533" s="30"/>
      <c r="E533" s="9" t="str">
        <f aca="false">IF($D533="","",IFERROR(VLOOKUP($D533,CONC_TABLA,2,FALSE()),""))</f>
        <v/>
      </c>
      <c r="F533" s="9" t="str">
        <f aca="false">IF($D533="","",IFERROR(VLOOKUP($D533,CONC_TABLA,3,FALSE()),""))</f>
        <v/>
      </c>
      <c r="G533" s="30"/>
      <c r="H533" s="30"/>
      <c r="I533" s="30"/>
      <c r="J533" s="29"/>
      <c r="K533" s="28"/>
      <c r="L533" s="28"/>
      <c r="M533" s="9" t="str">
        <f aca="false">IF(OR($B533="",$E533=""),"",IF($E533="INA","INA",IF($G533="Otro empleador",IF($E533="RET","RETO",IF($E533="ORD","OTO","OTX")),IF($E533="RET","ERR",$E533))))</f>
        <v/>
      </c>
      <c r="N533" s="9" t="str">
        <f aca="false">IF($I533="","",IFERROR(VLOOKUP($I533,FREC_TABLA,2,FALSE()),""))</f>
        <v/>
      </c>
      <c r="O533" s="19" t="n">
        <f aca="false">IF(OR($M533="",$M533="ERR",$J533="",$K533="",$N533=""),0,IF($N533=0,IF(AND(OR(1=7,1=12),1&gt;=$K533,1&lt;=IF($L533="",12,$L533)),$J533,0),IF(AND(1&gt;=$K533,1&lt;=IF($L533="",12,$L533),MOD(1-$K533,$N533)=0),$J533,0)))</f>
        <v>0</v>
      </c>
      <c r="P533" s="19" t="n">
        <f aca="false">IF(OR($M533="",$M533="ERR",$J533="",$K533="",$N533=""),0,IF($N533=0,IF(AND(OR(2=7,2=12),2&gt;=$K533,2&lt;=IF($L533="",12,$L533)),$J533,0),IF(AND(2&gt;=$K533,2&lt;=IF($L533="",12,$L533),MOD(2-$K533,$N533)=0),$J533,0)))</f>
        <v>0</v>
      </c>
      <c r="Q533" s="19" t="n">
        <f aca="false">IF(OR($M533="",$M533="ERR",$J533="",$K533="",$N533=""),0,IF($N533=0,IF(AND(OR(3=7,3=12),3&gt;=$K533,3&lt;=IF($L533="",12,$L533)),$J533,0),IF(AND(3&gt;=$K533,3&lt;=IF($L533="",12,$L533),MOD(3-$K533,$N533)=0),$J533,0)))</f>
        <v>0</v>
      </c>
      <c r="R533" s="19" t="n">
        <f aca="false">IF(OR($M533="",$M533="ERR",$J533="",$K533="",$N533=""),0,IF($N533=0,IF(AND(OR(4=7,4=12),4&gt;=$K533,4&lt;=IF($L533="",12,$L533)),$J533,0),IF(AND(4&gt;=$K533,4&lt;=IF($L533="",12,$L533),MOD(4-$K533,$N533)=0),$J533,0)))</f>
        <v>0</v>
      </c>
      <c r="S533" s="19" t="n">
        <f aca="false">IF(OR($M533="",$M533="ERR",$J533="",$K533="",$N533=""),0,IF($N533=0,IF(AND(OR(5=7,5=12),5&gt;=$K533,5&lt;=IF($L533="",12,$L533)),$J533,0),IF(AND(5&gt;=$K533,5&lt;=IF($L533="",12,$L533),MOD(5-$K533,$N533)=0),$J533,0)))</f>
        <v>0</v>
      </c>
      <c r="T533" s="19" t="n">
        <f aca="false">IF(OR($M533="",$M533="ERR",$J533="",$K533="",$N533=""),0,IF($N533=0,IF(AND(OR(6=7,6=12),6&gt;=$K533,6&lt;=IF($L533="",12,$L533)),$J533,0),IF(AND(6&gt;=$K533,6&lt;=IF($L533="",12,$L533),MOD(6-$K533,$N533)=0),$J533,0)))</f>
        <v>0</v>
      </c>
      <c r="U533" s="19" t="n">
        <f aca="false">IF(OR($M533="",$M533="ERR",$J533="",$K533="",$N533=""),0,IF($N533=0,IF(AND(OR(7=7,7=12),7&gt;=$K533,7&lt;=IF($L533="",12,$L533)),$J533,0),IF(AND(7&gt;=$K533,7&lt;=IF($L533="",12,$L533),MOD(7-$K533,$N533)=0),$J533,0)))</f>
        <v>0</v>
      </c>
      <c r="V533" s="19" t="n">
        <f aca="false">IF(OR($M533="",$M533="ERR",$J533="",$K533="",$N533=""),0,IF($N533=0,IF(AND(OR(8=7,8=12),8&gt;=$K533,8&lt;=IF($L533="",12,$L533)),$J533,0),IF(AND(8&gt;=$K533,8&lt;=IF($L533="",12,$L533),MOD(8-$K533,$N533)=0),$J533,0)))</f>
        <v>0</v>
      </c>
      <c r="W533" s="19" t="n">
        <f aca="false">IF(OR($M533="",$M533="ERR",$J533="",$K533="",$N533=""),0,IF($N533=0,IF(AND(OR(9=7,9=12),9&gt;=$K533,9&lt;=IF($L533="",12,$L533)),$J533,0),IF(AND(9&gt;=$K533,9&lt;=IF($L533="",12,$L533),MOD(9-$K533,$N533)=0),$J533,0)))</f>
        <v>0</v>
      </c>
      <c r="X533" s="19" t="n">
        <f aca="false">IF(OR($M533="",$M533="ERR",$J533="",$K533="",$N533=""),0,IF($N533=0,IF(AND(OR(10=7,10=12),10&gt;=$K533,10&lt;=IF($L533="",12,$L533)),$J533,0),IF(AND(10&gt;=$K533,10&lt;=IF($L533="",12,$L533),MOD(10-$K533,$N533)=0),$J533,0)))</f>
        <v>0</v>
      </c>
      <c r="Y533" s="19" t="n">
        <f aca="false">IF(OR($M533="",$M533="ERR",$J533="",$K533="",$N533=""),0,IF($N533=0,IF(AND(OR(11=7,11=12),11&gt;=$K533,11&lt;=IF($L533="",12,$L533)),$J533,0),IF(AND(11&gt;=$K533,11&lt;=IF($L533="",12,$L533),MOD(11-$K533,$N533)=0),$J533,0)))</f>
        <v>0</v>
      </c>
      <c r="Z533" s="19" t="n">
        <f aca="false">IF(OR($M533="",$M533="ERR",$J533="",$K533="",$N533=""),0,IF($N533=0,IF(AND(OR(12=7,12=12),12&gt;=$K533,12&lt;=IF($L533="",12,$L533)),$J533,0),IF(AND(12&gt;=$K533,12&lt;=IF($L533="",12,$L533),MOD(12-$K533,$N533)=0),$J533,0)))</f>
        <v>0</v>
      </c>
      <c r="AA533" s="36" t="n">
        <f aca="false">SUM(O533:Z533)</f>
        <v>0</v>
      </c>
      <c r="AB533" s="15" t="str">
        <f aca="false">IF(AND($B533="",$D533="",$J533=""),"",IF($B533="","Falta código",IF(ISNA(MATCH($B533,LST_COD,0)),"Código no registrado en Trabajadores",IF($E533="","Concepto no está en el catálogo",IF($M533="ERR","Retención de otro empleador: Origen = Otro empleador",IF(OR($J533="",$K533=""),"Falta monto o mes",IF(OR($K533&lt;1,$K533&gt;12),"Mes inicio inválido",IF(AND($L533&lt;&gt;"",OR($L533&lt;$K533,$L533&gt;12)),"Mes fin inválido",IF($N533="","Falta frecuencia",IF(AND($G533&lt;&gt;"Otro empleador",SUMPRODUCT(($O533:$Z533&lt;&gt;0)*(((COLUMN($O533:$Z533)-14)&lt;INDEX(Trabajadores!$M$6:$M$105,MATCH($B533,LST_COD,0)))+((COLUMN($O533:$Z533)-14)&gt;INDEX(Trabajadores!$N$6:$N$105,MATCH($B533,LST_COD,0)))))&gt;0),"Aviso: hay meses fuera del periodo laboral","OK"))))))))))</f>
        <v/>
      </c>
    </row>
    <row r="534" customFormat="false" ht="15" hidden="false" customHeight="false" outlineLevel="0" collapsed="false">
      <c r="A534" s="23" t="n">
        <v>529</v>
      </c>
      <c r="B534" s="7"/>
      <c r="C534" s="35" t="str">
        <f aca="false">IF($B534="","",IFERROR(INDEX(Trabajadores!$D$6:$D$105,MATCH($B534,LST_COD,0)),"¿Código?"))</f>
        <v/>
      </c>
      <c r="D534" s="30"/>
      <c r="E534" s="9" t="str">
        <f aca="false">IF($D534="","",IFERROR(VLOOKUP($D534,CONC_TABLA,2,FALSE()),""))</f>
        <v/>
      </c>
      <c r="F534" s="9" t="str">
        <f aca="false">IF($D534="","",IFERROR(VLOOKUP($D534,CONC_TABLA,3,FALSE()),""))</f>
        <v/>
      </c>
      <c r="G534" s="30"/>
      <c r="H534" s="30"/>
      <c r="I534" s="30"/>
      <c r="J534" s="29"/>
      <c r="K534" s="28"/>
      <c r="L534" s="28"/>
      <c r="M534" s="9" t="str">
        <f aca="false">IF(OR($B534="",$E534=""),"",IF($E534="INA","INA",IF($G534="Otro empleador",IF($E534="RET","RETO",IF($E534="ORD","OTO","OTX")),IF($E534="RET","ERR",$E534))))</f>
        <v/>
      </c>
      <c r="N534" s="9" t="str">
        <f aca="false">IF($I534="","",IFERROR(VLOOKUP($I534,FREC_TABLA,2,FALSE()),""))</f>
        <v/>
      </c>
      <c r="O534" s="19" t="n">
        <f aca="false">IF(OR($M534="",$M534="ERR",$J534="",$K534="",$N534=""),0,IF($N534=0,IF(AND(OR(1=7,1=12),1&gt;=$K534,1&lt;=IF($L534="",12,$L534)),$J534,0),IF(AND(1&gt;=$K534,1&lt;=IF($L534="",12,$L534),MOD(1-$K534,$N534)=0),$J534,0)))</f>
        <v>0</v>
      </c>
      <c r="P534" s="19" t="n">
        <f aca="false">IF(OR($M534="",$M534="ERR",$J534="",$K534="",$N534=""),0,IF($N534=0,IF(AND(OR(2=7,2=12),2&gt;=$K534,2&lt;=IF($L534="",12,$L534)),$J534,0),IF(AND(2&gt;=$K534,2&lt;=IF($L534="",12,$L534),MOD(2-$K534,$N534)=0),$J534,0)))</f>
        <v>0</v>
      </c>
      <c r="Q534" s="19" t="n">
        <f aca="false">IF(OR($M534="",$M534="ERR",$J534="",$K534="",$N534=""),0,IF($N534=0,IF(AND(OR(3=7,3=12),3&gt;=$K534,3&lt;=IF($L534="",12,$L534)),$J534,0),IF(AND(3&gt;=$K534,3&lt;=IF($L534="",12,$L534),MOD(3-$K534,$N534)=0),$J534,0)))</f>
        <v>0</v>
      </c>
      <c r="R534" s="19" t="n">
        <f aca="false">IF(OR($M534="",$M534="ERR",$J534="",$K534="",$N534=""),0,IF($N534=0,IF(AND(OR(4=7,4=12),4&gt;=$K534,4&lt;=IF($L534="",12,$L534)),$J534,0),IF(AND(4&gt;=$K534,4&lt;=IF($L534="",12,$L534),MOD(4-$K534,$N534)=0),$J534,0)))</f>
        <v>0</v>
      </c>
      <c r="S534" s="19" t="n">
        <f aca="false">IF(OR($M534="",$M534="ERR",$J534="",$K534="",$N534=""),0,IF($N534=0,IF(AND(OR(5=7,5=12),5&gt;=$K534,5&lt;=IF($L534="",12,$L534)),$J534,0),IF(AND(5&gt;=$K534,5&lt;=IF($L534="",12,$L534),MOD(5-$K534,$N534)=0),$J534,0)))</f>
        <v>0</v>
      </c>
      <c r="T534" s="19" t="n">
        <f aca="false">IF(OR($M534="",$M534="ERR",$J534="",$K534="",$N534=""),0,IF($N534=0,IF(AND(OR(6=7,6=12),6&gt;=$K534,6&lt;=IF($L534="",12,$L534)),$J534,0),IF(AND(6&gt;=$K534,6&lt;=IF($L534="",12,$L534),MOD(6-$K534,$N534)=0),$J534,0)))</f>
        <v>0</v>
      </c>
      <c r="U534" s="19" t="n">
        <f aca="false">IF(OR($M534="",$M534="ERR",$J534="",$K534="",$N534=""),0,IF($N534=0,IF(AND(OR(7=7,7=12),7&gt;=$K534,7&lt;=IF($L534="",12,$L534)),$J534,0),IF(AND(7&gt;=$K534,7&lt;=IF($L534="",12,$L534),MOD(7-$K534,$N534)=0),$J534,0)))</f>
        <v>0</v>
      </c>
      <c r="V534" s="19" t="n">
        <f aca="false">IF(OR($M534="",$M534="ERR",$J534="",$K534="",$N534=""),0,IF($N534=0,IF(AND(OR(8=7,8=12),8&gt;=$K534,8&lt;=IF($L534="",12,$L534)),$J534,0),IF(AND(8&gt;=$K534,8&lt;=IF($L534="",12,$L534),MOD(8-$K534,$N534)=0),$J534,0)))</f>
        <v>0</v>
      </c>
      <c r="W534" s="19" t="n">
        <f aca="false">IF(OR($M534="",$M534="ERR",$J534="",$K534="",$N534=""),0,IF($N534=0,IF(AND(OR(9=7,9=12),9&gt;=$K534,9&lt;=IF($L534="",12,$L534)),$J534,0),IF(AND(9&gt;=$K534,9&lt;=IF($L534="",12,$L534),MOD(9-$K534,$N534)=0),$J534,0)))</f>
        <v>0</v>
      </c>
      <c r="X534" s="19" t="n">
        <f aca="false">IF(OR($M534="",$M534="ERR",$J534="",$K534="",$N534=""),0,IF($N534=0,IF(AND(OR(10=7,10=12),10&gt;=$K534,10&lt;=IF($L534="",12,$L534)),$J534,0),IF(AND(10&gt;=$K534,10&lt;=IF($L534="",12,$L534),MOD(10-$K534,$N534)=0),$J534,0)))</f>
        <v>0</v>
      </c>
      <c r="Y534" s="19" t="n">
        <f aca="false">IF(OR($M534="",$M534="ERR",$J534="",$K534="",$N534=""),0,IF($N534=0,IF(AND(OR(11=7,11=12),11&gt;=$K534,11&lt;=IF($L534="",12,$L534)),$J534,0),IF(AND(11&gt;=$K534,11&lt;=IF($L534="",12,$L534),MOD(11-$K534,$N534)=0),$J534,0)))</f>
        <v>0</v>
      </c>
      <c r="Z534" s="19" t="n">
        <f aca="false">IF(OR($M534="",$M534="ERR",$J534="",$K534="",$N534=""),0,IF($N534=0,IF(AND(OR(12=7,12=12),12&gt;=$K534,12&lt;=IF($L534="",12,$L534)),$J534,0),IF(AND(12&gt;=$K534,12&lt;=IF($L534="",12,$L534),MOD(12-$K534,$N534)=0),$J534,0)))</f>
        <v>0</v>
      </c>
      <c r="AA534" s="36" t="n">
        <f aca="false">SUM(O534:Z534)</f>
        <v>0</v>
      </c>
      <c r="AB534" s="15" t="str">
        <f aca="false">IF(AND($B534="",$D534="",$J534=""),"",IF($B534="","Falta código",IF(ISNA(MATCH($B534,LST_COD,0)),"Código no registrado en Trabajadores",IF($E534="","Concepto no está en el catálogo",IF($M534="ERR","Retención de otro empleador: Origen = Otro empleador",IF(OR($J534="",$K534=""),"Falta monto o mes",IF(OR($K534&lt;1,$K534&gt;12),"Mes inicio inválido",IF(AND($L534&lt;&gt;"",OR($L534&lt;$K534,$L534&gt;12)),"Mes fin inválido",IF($N534="","Falta frecuencia",IF(AND($G534&lt;&gt;"Otro empleador",SUMPRODUCT(($O534:$Z534&lt;&gt;0)*(((COLUMN($O534:$Z534)-14)&lt;INDEX(Trabajadores!$M$6:$M$105,MATCH($B534,LST_COD,0)))+((COLUMN($O534:$Z534)-14)&gt;INDEX(Trabajadores!$N$6:$N$105,MATCH($B534,LST_COD,0)))))&gt;0),"Aviso: hay meses fuera del periodo laboral","OK"))))))))))</f>
        <v/>
      </c>
    </row>
    <row r="535" customFormat="false" ht="15" hidden="false" customHeight="false" outlineLevel="0" collapsed="false">
      <c r="A535" s="23" t="n">
        <v>530</v>
      </c>
      <c r="B535" s="7"/>
      <c r="C535" s="35" t="str">
        <f aca="false">IF($B535="","",IFERROR(INDEX(Trabajadores!$D$6:$D$105,MATCH($B535,LST_COD,0)),"¿Código?"))</f>
        <v/>
      </c>
      <c r="D535" s="30"/>
      <c r="E535" s="9" t="str">
        <f aca="false">IF($D535="","",IFERROR(VLOOKUP($D535,CONC_TABLA,2,FALSE()),""))</f>
        <v/>
      </c>
      <c r="F535" s="9" t="str">
        <f aca="false">IF($D535="","",IFERROR(VLOOKUP($D535,CONC_TABLA,3,FALSE()),""))</f>
        <v/>
      </c>
      <c r="G535" s="30"/>
      <c r="H535" s="30"/>
      <c r="I535" s="30"/>
      <c r="J535" s="29"/>
      <c r="K535" s="28"/>
      <c r="L535" s="28"/>
      <c r="M535" s="9" t="str">
        <f aca="false">IF(OR($B535="",$E535=""),"",IF($E535="INA","INA",IF($G535="Otro empleador",IF($E535="RET","RETO",IF($E535="ORD","OTO","OTX")),IF($E535="RET","ERR",$E535))))</f>
        <v/>
      </c>
      <c r="N535" s="9" t="str">
        <f aca="false">IF($I535="","",IFERROR(VLOOKUP($I535,FREC_TABLA,2,FALSE()),""))</f>
        <v/>
      </c>
      <c r="O535" s="19" t="n">
        <f aca="false">IF(OR($M535="",$M535="ERR",$J535="",$K535="",$N535=""),0,IF($N535=0,IF(AND(OR(1=7,1=12),1&gt;=$K535,1&lt;=IF($L535="",12,$L535)),$J535,0),IF(AND(1&gt;=$K535,1&lt;=IF($L535="",12,$L535),MOD(1-$K535,$N535)=0),$J535,0)))</f>
        <v>0</v>
      </c>
      <c r="P535" s="19" t="n">
        <f aca="false">IF(OR($M535="",$M535="ERR",$J535="",$K535="",$N535=""),0,IF($N535=0,IF(AND(OR(2=7,2=12),2&gt;=$K535,2&lt;=IF($L535="",12,$L535)),$J535,0),IF(AND(2&gt;=$K535,2&lt;=IF($L535="",12,$L535),MOD(2-$K535,$N535)=0),$J535,0)))</f>
        <v>0</v>
      </c>
      <c r="Q535" s="19" t="n">
        <f aca="false">IF(OR($M535="",$M535="ERR",$J535="",$K535="",$N535=""),0,IF($N535=0,IF(AND(OR(3=7,3=12),3&gt;=$K535,3&lt;=IF($L535="",12,$L535)),$J535,0),IF(AND(3&gt;=$K535,3&lt;=IF($L535="",12,$L535),MOD(3-$K535,$N535)=0),$J535,0)))</f>
        <v>0</v>
      </c>
      <c r="R535" s="19" t="n">
        <f aca="false">IF(OR($M535="",$M535="ERR",$J535="",$K535="",$N535=""),0,IF($N535=0,IF(AND(OR(4=7,4=12),4&gt;=$K535,4&lt;=IF($L535="",12,$L535)),$J535,0),IF(AND(4&gt;=$K535,4&lt;=IF($L535="",12,$L535),MOD(4-$K535,$N535)=0),$J535,0)))</f>
        <v>0</v>
      </c>
      <c r="S535" s="19" t="n">
        <f aca="false">IF(OR($M535="",$M535="ERR",$J535="",$K535="",$N535=""),0,IF($N535=0,IF(AND(OR(5=7,5=12),5&gt;=$K535,5&lt;=IF($L535="",12,$L535)),$J535,0),IF(AND(5&gt;=$K535,5&lt;=IF($L535="",12,$L535),MOD(5-$K535,$N535)=0),$J535,0)))</f>
        <v>0</v>
      </c>
      <c r="T535" s="19" t="n">
        <f aca="false">IF(OR($M535="",$M535="ERR",$J535="",$K535="",$N535=""),0,IF($N535=0,IF(AND(OR(6=7,6=12),6&gt;=$K535,6&lt;=IF($L535="",12,$L535)),$J535,0),IF(AND(6&gt;=$K535,6&lt;=IF($L535="",12,$L535),MOD(6-$K535,$N535)=0),$J535,0)))</f>
        <v>0</v>
      </c>
      <c r="U535" s="19" t="n">
        <f aca="false">IF(OR($M535="",$M535="ERR",$J535="",$K535="",$N535=""),0,IF($N535=0,IF(AND(OR(7=7,7=12),7&gt;=$K535,7&lt;=IF($L535="",12,$L535)),$J535,0),IF(AND(7&gt;=$K535,7&lt;=IF($L535="",12,$L535),MOD(7-$K535,$N535)=0),$J535,0)))</f>
        <v>0</v>
      </c>
      <c r="V535" s="19" t="n">
        <f aca="false">IF(OR($M535="",$M535="ERR",$J535="",$K535="",$N535=""),0,IF($N535=0,IF(AND(OR(8=7,8=12),8&gt;=$K535,8&lt;=IF($L535="",12,$L535)),$J535,0),IF(AND(8&gt;=$K535,8&lt;=IF($L535="",12,$L535),MOD(8-$K535,$N535)=0),$J535,0)))</f>
        <v>0</v>
      </c>
      <c r="W535" s="19" t="n">
        <f aca="false">IF(OR($M535="",$M535="ERR",$J535="",$K535="",$N535=""),0,IF($N535=0,IF(AND(OR(9=7,9=12),9&gt;=$K535,9&lt;=IF($L535="",12,$L535)),$J535,0),IF(AND(9&gt;=$K535,9&lt;=IF($L535="",12,$L535),MOD(9-$K535,$N535)=0),$J535,0)))</f>
        <v>0</v>
      </c>
      <c r="X535" s="19" t="n">
        <f aca="false">IF(OR($M535="",$M535="ERR",$J535="",$K535="",$N535=""),0,IF($N535=0,IF(AND(OR(10=7,10=12),10&gt;=$K535,10&lt;=IF($L535="",12,$L535)),$J535,0),IF(AND(10&gt;=$K535,10&lt;=IF($L535="",12,$L535),MOD(10-$K535,$N535)=0),$J535,0)))</f>
        <v>0</v>
      </c>
      <c r="Y535" s="19" t="n">
        <f aca="false">IF(OR($M535="",$M535="ERR",$J535="",$K535="",$N535=""),0,IF($N535=0,IF(AND(OR(11=7,11=12),11&gt;=$K535,11&lt;=IF($L535="",12,$L535)),$J535,0),IF(AND(11&gt;=$K535,11&lt;=IF($L535="",12,$L535),MOD(11-$K535,$N535)=0),$J535,0)))</f>
        <v>0</v>
      </c>
      <c r="Z535" s="19" t="n">
        <f aca="false">IF(OR($M535="",$M535="ERR",$J535="",$K535="",$N535=""),0,IF($N535=0,IF(AND(OR(12=7,12=12),12&gt;=$K535,12&lt;=IF($L535="",12,$L535)),$J535,0),IF(AND(12&gt;=$K535,12&lt;=IF($L535="",12,$L535),MOD(12-$K535,$N535)=0),$J535,0)))</f>
        <v>0</v>
      </c>
      <c r="AA535" s="36" t="n">
        <f aca="false">SUM(O535:Z535)</f>
        <v>0</v>
      </c>
      <c r="AB535" s="15" t="str">
        <f aca="false">IF(AND($B535="",$D535="",$J535=""),"",IF($B535="","Falta código",IF(ISNA(MATCH($B535,LST_COD,0)),"Código no registrado en Trabajadores",IF($E535="","Concepto no está en el catálogo",IF($M535="ERR","Retención de otro empleador: Origen = Otro empleador",IF(OR($J535="",$K535=""),"Falta monto o mes",IF(OR($K535&lt;1,$K535&gt;12),"Mes inicio inválido",IF(AND($L535&lt;&gt;"",OR($L535&lt;$K535,$L535&gt;12)),"Mes fin inválido",IF($N535="","Falta frecuencia",IF(AND($G535&lt;&gt;"Otro empleador",SUMPRODUCT(($O535:$Z535&lt;&gt;0)*(((COLUMN($O535:$Z535)-14)&lt;INDEX(Trabajadores!$M$6:$M$105,MATCH($B535,LST_COD,0)))+((COLUMN($O535:$Z535)-14)&gt;INDEX(Trabajadores!$N$6:$N$105,MATCH($B535,LST_COD,0)))))&gt;0),"Aviso: hay meses fuera del periodo laboral","OK"))))))))))</f>
        <v/>
      </c>
    </row>
    <row r="536" customFormat="false" ht="15" hidden="false" customHeight="false" outlineLevel="0" collapsed="false">
      <c r="A536" s="23" t="n">
        <v>531</v>
      </c>
      <c r="B536" s="7"/>
      <c r="C536" s="35" t="str">
        <f aca="false">IF($B536="","",IFERROR(INDEX(Trabajadores!$D$6:$D$105,MATCH($B536,LST_COD,0)),"¿Código?"))</f>
        <v/>
      </c>
      <c r="D536" s="30"/>
      <c r="E536" s="9" t="str">
        <f aca="false">IF($D536="","",IFERROR(VLOOKUP($D536,CONC_TABLA,2,FALSE()),""))</f>
        <v/>
      </c>
      <c r="F536" s="9" t="str">
        <f aca="false">IF($D536="","",IFERROR(VLOOKUP($D536,CONC_TABLA,3,FALSE()),""))</f>
        <v/>
      </c>
      <c r="G536" s="30"/>
      <c r="H536" s="30"/>
      <c r="I536" s="30"/>
      <c r="J536" s="29"/>
      <c r="K536" s="28"/>
      <c r="L536" s="28"/>
      <c r="M536" s="9" t="str">
        <f aca="false">IF(OR($B536="",$E536=""),"",IF($E536="INA","INA",IF($G536="Otro empleador",IF($E536="RET","RETO",IF($E536="ORD","OTO","OTX")),IF($E536="RET","ERR",$E536))))</f>
        <v/>
      </c>
      <c r="N536" s="9" t="str">
        <f aca="false">IF($I536="","",IFERROR(VLOOKUP($I536,FREC_TABLA,2,FALSE()),""))</f>
        <v/>
      </c>
      <c r="O536" s="19" t="n">
        <f aca="false">IF(OR($M536="",$M536="ERR",$J536="",$K536="",$N536=""),0,IF($N536=0,IF(AND(OR(1=7,1=12),1&gt;=$K536,1&lt;=IF($L536="",12,$L536)),$J536,0),IF(AND(1&gt;=$K536,1&lt;=IF($L536="",12,$L536),MOD(1-$K536,$N536)=0),$J536,0)))</f>
        <v>0</v>
      </c>
      <c r="P536" s="19" t="n">
        <f aca="false">IF(OR($M536="",$M536="ERR",$J536="",$K536="",$N536=""),0,IF($N536=0,IF(AND(OR(2=7,2=12),2&gt;=$K536,2&lt;=IF($L536="",12,$L536)),$J536,0),IF(AND(2&gt;=$K536,2&lt;=IF($L536="",12,$L536),MOD(2-$K536,$N536)=0),$J536,0)))</f>
        <v>0</v>
      </c>
      <c r="Q536" s="19" t="n">
        <f aca="false">IF(OR($M536="",$M536="ERR",$J536="",$K536="",$N536=""),0,IF($N536=0,IF(AND(OR(3=7,3=12),3&gt;=$K536,3&lt;=IF($L536="",12,$L536)),$J536,0),IF(AND(3&gt;=$K536,3&lt;=IF($L536="",12,$L536),MOD(3-$K536,$N536)=0),$J536,0)))</f>
        <v>0</v>
      </c>
      <c r="R536" s="19" t="n">
        <f aca="false">IF(OR($M536="",$M536="ERR",$J536="",$K536="",$N536=""),0,IF($N536=0,IF(AND(OR(4=7,4=12),4&gt;=$K536,4&lt;=IF($L536="",12,$L536)),$J536,0),IF(AND(4&gt;=$K536,4&lt;=IF($L536="",12,$L536),MOD(4-$K536,$N536)=0),$J536,0)))</f>
        <v>0</v>
      </c>
      <c r="S536" s="19" t="n">
        <f aca="false">IF(OR($M536="",$M536="ERR",$J536="",$K536="",$N536=""),0,IF($N536=0,IF(AND(OR(5=7,5=12),5&gt;=$K536,5&lt;=IF($L536="",12,$L536)),$J536,0),IF(AND(5&gt;=$K536,5&lt;=IF($L536="",12,$L536),MOD(5-$K536,$N536)=0),$J536,0)))</f>
        <v>0</v>
      </c>
      <c r="T536" s="19" t="n">
        <f aca="false">IF(OR($M536="",$M536="ERR",$J536="",$K536="",$N536=""),0,IF($N536=0,IF(AND(OR(6=7,6=12),6&gt;=$K536,6&lt;=IF($L536="",12,$L536)),$J536,0),IF(AND(6&gt;=$K536,6&lt;=IF($L536="",12,$L536),MOD(6-$K536,$N536)=0),$J536,0)))</f>
        <v>0</v>
      </c>
      <c r="U536" s="19" t="n">
        <f aca="false">IF(OR($M536="",$M536="ERR",$J536="",$K536="",$N536=""),0,IF($N536=0,IF(AND(OR(7=7,7=12),7&gt;=$K536,7&lt;=IF($L536="",12,$L536)),$J536,0),IF(AND(7&gt;=$K536,7&lt;=IF($L536="",12,$L536),MOD(7-$K536,$N536)=0),$J536,0)))</f>
        <v>0</v>
      </c>
      <c r="V536" s="19" t="n">
        <f aca="false">IF(OR($M536="",$M536="ERR",$J536="",$K536="",$N536=""),0,IF($N536=0,IF(AND(OR(8=7,8=12),8&gt;=$K536,8&lt;=IF($L536="",12,$L536)),$J536,0),IF(AND(8&gt;=$K536,8&lt;=IF($L536="",12,$L536),MOD(8-$K536,$N536)=0),$J536,0)))</f>
        <v>0</v>
      </c>
      <c r="W536" s="19" t="n">
        <f aca="false">IF(OR($M536="",$M536="ERR",$J536="",$K536="",$N536=""),0,IF($N536=0,IF(AND(OR(9=7,9=12),9&gt;=$K536,9&lt;=IF($L536="",12,$L536)),$J536,0),IF(AND(9&gt;=$K536,9&lt;=IF($L536="",12,$L536),MOD(9-$K536,$N536)=0),$J536,0)))</f>
        <v>0</v>
      </c>
      <c r="X536" s="19" t="n">
        <f aca="false">IF(OR($M536="",$M536="ERR",$J536="",$K536="",$N536=""),0,IF($N536=0,IF(AND(OR(10=7,10=12),10&gt;=$K536,10&lt;=IF($L536="",12,$L536)),$J536,0),IF(AND(10&gt;=$K536,10&lt;=IF($L536="",12,$L536),MOD(10-$K536,$N536)=0),$J536,0)))</f>
        <v>0</v>
      </c>
      <c r="Y536" s="19" t="n">
        <f aca="false">IF(OR($M536="",$M536="ERR",$J536="",$K536="",$N536=""),0,IF($N536=0,IF(AND(OR(11=7,11=12),11&gt;=$K536,11&lt;=IF($L536="",12,$L536)),$J536,0),IF(AND(11&gt;=$K536,11&lt;=IF($L536="",12,$L536),MOD(11-$K536,$N536)=0),$J536,0)))</f>
        <v>0</v>
      </c>
      <c r="Z536" s="19" t="n">
        <f aca="false">IF(OR($M536="",$M536="ERR",$J536="",$K536="",$N536=""),0,IF($N536=0,IF(AND(OR(12=7,12=12),12&gt;=$K536,12&lt;=IF($L536="",12,$L536)),$J536,0),IF(AND(12&gt;=$K536,12&lt;=IF($L536="",12,$L536),MOD(12-$K536,$N536)=0),$J536,0)))</f>
        <v>0</v>
      </c>
      <c r="AA536" s="36" t="n">
        <f aca="false">SUM(O536:Z536)</f>
        <v>0</v>
      </c>
      <c r="AB536" s="15" t="str">
        <f aca="false">IF(AND($B536="",$D536="",$J536=""),"",IF($B536="","Falta código",IF(ISNA(MATCH($B536,LST_COD,0)),"Código no registrado en Trabajadores",IF($E536="","Concepto no está en el catálogo",IF($M536="ERR","Retención de otro empleador: Origen = Otro empleador",IF(OR($J536="",$K536=""),"Falta monto o mes",IF(OR($K536&lt;1,$K536&gt;12),"Mes inicio inválido",IF(AND($L536&lt;&gt;"",OR($L536&lt;$K536,$L536&gt;12)),"Mes fin inválido",IF($N536="","Falta frecuencia",IF(AND($G536&lt;&gt;"Otro empleador",SUMPRODUCT(($O536:$Z536&lt;&gt;0)*(((COLUMN($O536:$Z536)-14)&lt;INDEX(Trabajadores!$M$6:$M$105,MATCH($B536,LST_COD,0)))+((COLUMN($O536:$Z536)-14)&gt;INDEX(Trabajadores!$N$6:$N$105,MATCH($B536,LST_COD,0)))))&gt;0),"Aviso: hay meses fuera del periodo laboral","OK"))))))))))</f>
        <v/>
      </c>
    </row>
    <row r="537" customFormat="false" ht="15" hidden="false" customHeight="false" outlineLevel="0" collapsed="false">
      <c r="A537" s="23" t="n">
        <v>532</v>
      </c>
      <c r="B537" s="7"/>
      <c r="C537" s="35" t="str">
        <f aca="false">IF($B537="","",IFERROR(INDEX(Trabajadores!$D$6:$D$105,MATCH($B537,LST_COD,0)),"¿Código?"))</f>
        <v/>
      </c>
      <c r="D537" s="30"/>
      <c r="E537" s="9" t="str">
        <f aca="false">IF($D537="","",IFERROR(VLOOKUP($D537,CONC_TABLA,2,FALSE()),""))</f>
        <v/>
      </c>
      <c r="F537" s="9" t="str">
        <f aca="false">IF($D537="","",IFERROR(VLOOKUP($D537,CONC_TABLA,3,FALSE()),""))</f>
        <v/>
      </c>
      <c r="G537" s="30"/>
      <c r="H537" s="30"/>
      <c r="I537" s="30"/>
      <c r="J537" s="29"/>
      <c r="K537" s="28"/>
      <c r="L537" s="28"/>
      <c r="M537" s="9" t="str">
        <f aca="false">IF(OR($B537="",$E537=""),"",IF($E537="INA","INA",IF($G537="Otro empleador",IF($E537="RET","RETO",IF($E537="ORD","OTO","OTX")),IF($E537="RET","ERR",$E537))))</f>
        <v/>
      </c>
      <c r="N537" s="9" t="str">
        <f aca="false">IF($I537="","",IFERROR(VLOOKUP($I537,FREC_TABLA,2,FALSE()),""))</f>
        <v/>
      </c>
      <c r="O537" s="19" t="n">
        <f aca="false">IF(OR($M537="",$M537="ERR",$J537="",$K537="",$N537=""),0,IF($N537=0,IF(AND(OR(1=7,1=12),1&gt;=$K537,1&lt;=IF($L537="",12,$L537)),$J537,0),IF(AND(1&gt;=$K537,1&lt;=IF($L537="",12,$L537),MOD(1-$K537,$N537)=0),$J537,0)))</f>
        <v>0</v>
      </c>
      <c r="P537" s="19" t="n">
        <f aca="false">IF(OR($M537="",$M537="ERR",$J537="",$K537="",$N537=""),0,IF($N537=0,IF(AND(OR(2=7,2=12),2&gt;=$K537,2&lt;=IF($L537="",12,$L537)),$J537,0),IF(AND(2&gt;=$K537,2&lt;=IF($L537="",12,$L537),MOD(2-$K537,$N537)=0),$J537,0)))</f>
        <v>0</v>
      </c>
      <c r="Q537" s="19" t="n">
        <f aca="false">IF(OR($M537="",$M537="ERR",$J537="",$K537="",$N537=""),0,IF($N537=0,IF(AND(OR(3=7,3=12),3&gt;=$K537,3&lt;=IF($L537="",12,$L537)),$J537,0),IF(AND(3&gt;=$K537,3&lt;=IF($L537="",12,$L537),MOD(3-$K537,$N537)=0),$J537,0)))</f>
        <v>0</v>
      </c>
      <c r="R537" s="19" t="n">
        <f aca="false">IF(OR($M537="",$M537="ERR",$J537="",$K537="",$N537=""),0,IF($N537=0,IF(AND(OR(4=7,4=12),4&gt;=$K537,4&lt;=IF($L537="",12,$L537)),$J537,0),IF(AND(4&gt;=$K537,4&lt;=IF($L537="",12,$L537),MOD(4-$K537,$N537)=0),$J537,0)))</f>
        <v>0</v>
      </c>
      <c r="S537" s="19" t="n">
        <f aca="false">IF(OR($M537="",$M537="ERR",$J537="",$K537="",$N537=""),0,IF($N537=0,IF(AND(OR(5=7,5=12),5&gt;=$K537,5&lt;=IF($L537="",12,$L537)),$J537,0),IF(AND(5&gt;=$K537,5&lt;=IF($L537="",12,$L537),MOD(5-$K537,$N537)=0),$J537,0)))</f>
        <v>0</v>
      </c>
      <c r="T537" s="19" t="n">
        <f aca="false">IF(OR($M537="",$M537="ERR",$J537="",$K537="",$N537=""),0,IF($N537=0,IF(AND(OR(6=7,6=12),6&gt;=$K537,6&lt;=IF($L537="",12,$L537)),$J537,0),IF(AND(6&gt;=$K537,6&lt;=IF($L537="",12,$L537),MOD(6-$K537,$N537)=0),$J537,0)))</f>
        <v>0</v>
      </c>
      <c r="U537" s="19" t="n">
        <f aca="false">IF(OR($M537="",$M537="ERR",$J537="",$K537="",$N537=""),0,IF($N537=0,IF(AND(OR(7=7,7=12),7&gt;=$K537,7&lt;=IF($L537="",12,$L537)),$J537,0),IF(AND(7&gt;=$K537,7&lt;=IF($L537="",12,$L537),MOD(7-$K537,$N537)=0),$J537,0)))</f>
        <v>0</v>
      </c>
      <c r="V537" s="19" t="n">
        <f aca="false">IF(OR($M537="",$M537="ERR",$J537="",$K537="",$N537=""),0,IF($N537=0,IF(AND(OR(8=7,8=12),8&gt;=$K537,8&lt;=IF($L537="",12,$L537)),$J537,0),IF(AND(8&gt;=$K537,8&lt;=IF($L537="",12,$L537),MOD(8-$K537,$N537)=0),$J537,0)))</f>
        <v>0</v>
      </c>
      <c r="W537" s="19" t="n">
        <f aca="false">IF(OR($M537="",$M537="ERR",$J537="",$K537="",$N537=""),0,IF($N537=0,IF(AND(OR(9=7,9=12),9&gt;=$K537,9&lt;=IF($L537="",12,$L537)),$J537,0),IF(AND(9&gt;=$K537,9&lt;=IF($L537="",12,$L537),MOD(9-$K537,$N537)=0),$J537,0)))</f>
        <v>0</v>
      </c>
      <c r="X537" s="19" t="n">
        <f aca="false">IF(OR($M537="",$M537="ERR",$J537="",$K537="",$N537=""),0,IF($N537=0,IF(AND(OR(10=7,10=12),10&gt;=$K537,10&lt;=IF($L537="",12,$L537)),$J537,0),IF(AND(10&gt;=$K537,10&lt;=IF($L537="",12,$L537),MOD(10-$K537,$N537)=0),$J537,0)))</f>
        <v>0</v>
      </c>
      <c r="Y537" s="19" t="n">
        <f aca="false">IF(OR($M537="",$M537="ERR",$J537="",$K537="",$N537=""),0,IF($N537=0,IF(AND(OR(11=7,11=12),11&gt;=$K537,11&lt;=IF($L537="",12,$L537)),$J537,0),IF(AND(11&gt;=$K537,11&lt;=IF($L537="",12,$L537),MOD(11-$K537,$N537)=0),$J537,0)))</f>
        <v>0</v>
      </c>
      <c r="Z537" s="19" t="n">
        <f aca="false">IF(OR($M537="",$M537="ERR",$J537="",$K537="",$N537=""),0,IF($N537=0,IF(AND(OR(12=7,12=12),12&gt;=$K537,12&lt;=IF($L537="",12,$L537)),$J537,0),IF(AND(12&gt;=$K537,12&lt;=IF($L537="",12,$L537),MOD(12-$K537,$N537)=0),$J537,0)))</f>
        <v>0</v>
      </c>
      <c r="AA537" s="36" t="n">
        <f aca="false">SUM(O537:Z537)</f>
        <v>0</v>
      </c>
      <c r="AB537" s="15" t="str">
        <f aca="false">IF(AND($B537="",$D537="",$J537=""),"",IF($B537="","Falta código",IF(ISNA(MATCH($B537,LST_COD,0)),"Código no registrado en Trabajadores",IF($E537="","Concepto no está en el catálogo",IF($M537="ERR","Retención de otro empleador: Origen = Otro empleador",IF(OR($J537="",$K537=""),"Falta monto o mes",IF(OR($K537&lt;1,$K537&gt;12),"Mes inicio inválido",IF(AND($L537&lt;&gt;"",OR($L537&lt;$K537,$L537&gt;12)),"Mes fin inválido",IF($N537="","Falta frecuencia",IF(AND($G537&lt;&gt;"Otro empleador",SUMPRODUCT(($O537:$Z537&lt;&gt;0)*(((COLUMN($O537:$Z537)-14)&lt;INDEX(Trabajadores!$M$6:$M$105,MATCH($B537,LST_COD,0)))+((COLUMN($O537:$Z537)-14)&gt;INDEX(Trabajadores!$N$6:$N$105,MATCH($B537,LST_COD,0)))))&gt;0),"Aviso: hay meses fuera del periodo laboral","OK"))))))))))</f>
        <v/>
      </c>
    </row>
    <row r="538" customFormat="false" ht="15" hidden="false" customHeight="false" outlineLevel="0" collapsed="false">
      <c r="A538" s="23" t="n">
        <v>533</v>
      </c>
      <c r="B538" s="7"/>
      <c r="C538" s="35" t="str">
        <f aca="false">IF($B538="","",IFERROR(INDEX(Trabajadores!$D$6:$D$105,MATCH($B538,LST_COD,0)),"¿Código?"))</f>
        <v/>
      </c>
      <c r="D538" s="30"/>
      <c r="E538" s="9" t="str">
        <f aca="false">IF($D538="","",IFERROR(VLOOKUP($D538,CONC_TABLA,2,FALSE()),""))</f>
        <v/>
      </c>
      <c r="F538" s="9" t="str">
        <f aca="false">IF($D538="","",IFERROR(VLOOKUP($D538,CONC_TABLA,3,FALSE()),""))</f>
        <v/>
      </c>
      <c r="G538" s="30"/>
      <c r="H538" s="30"/>
      <c r="I538" s="30"/>
      <c r="J538" s="29"/>
      <c r="K538" s="28"/>
      <c r="L538" s="28"/>
      <c r="M538" s="9" t="str">
        <f aca="false">IF(OR($B538="",$E538=""),"",IF($E538="INA","INA",IF($G538="Otro empleador",IF($E538="RET","RETO",IF($E538="ORD","OTO","OTX")),IF($E538="RET","ERR",$E538))))</f>
        <v/>
      </c>
      <c r="N538" s="9" t="str">
        <f aca="false">IF($I538="","",IFERROR(VLOOKUP($I538,FREC_TABLA,2,FALSE()),""))</f>
        <v/>
      </c>
      <c r="O538" s="19" t="n">
        <f aca="false">IF(OR($M538="",$M538="ERR",$J538="",$K538="",$N538=""),0,IF($N538=0,IF(AND(OR(1=7,1=12),1&gt;=$K538,1&lt;=IF($L538="",12,$L538)),$J538,0),IF(AND(1&gt;=$K538,1&lt;=IF($L538="",12,$L538),MOD(1-$K538,$N538)=0),$J538,0)))</f>
        <v>0</v>
      </c>
      <c r="P538" s="19" t="n">
        <f aca="false">IF(OR($M538="",$M538="ERR",$J538="",$K538="",$N538=""),0,IF($N538=0,IF(AND(OR(2=7,2=12),2&gt;=$K538,2&lt;=IF($L538="",12,$L538)),$J538,0),IF(AND(2&gt;=$K538,2&lt;=IF($L538="",12,$L538),MOD(2-$K538,$N538)=0),$J538,0)))</f>
        <v>0</v>
      </c>
      <c r="Q538" s="19" t="n">
        <f aca="false">IF(OR($M538="",$M538="ERR",$J538="",$K538="",$N538=""),0,IF($N538=0,IF(AND(OR(3=7,3=12),3&gt;=$K538,3&lt;=IF($L538="",12,$L538)),$J538,0),IF(AND(3&gt;=$K538,3&lt;=IF($L538="",12,$L538),MOD(3-$K538,$N538)=0),$J538,0)))</f>
        <v>0</v>
      </c>
      <c r="R538" s="19" t="n">
        <f aca="false">IF(OR($M538="",$M538="ERR",$J538="",$K538="",$N538=""),0,IF($N538=0,IF(AND(OR(4=7,4=12),4&gt;=$K538,4&lt;=IF($L538="",12,$L538)),$J538,0),IF(AND(4&gt;=$K538,4&lt;=IF($L538="",12,$L538),MOD(4-$K538,$N538)=0),$J538,0)))</f>
        <v>0</v>
      </c>
      <c r="S538" s="19" t="n">
        <f aca="false">IF(OR($M538="",$M538="ERR",$J538="",$K538="",$N538=""),0,IF($N538=0,IF(AND(OR(5=7,5=12),5&gt;=$K538,5&lt;=IF($L538="",12,$L538)),$J538,0),IF(AND(5&gt;=$K538,5&lt;=IF($L538="",12,$L538),MOD(5-$K538,$N538)=0),$J538,0)))</f>
        <v>0</v>
      </c>
      <c r="T538" s="19" t="n">
        <f aca="false">IF(OR($M538="",$M538="ERR",$J538="",$K538="",$N538=""),0,IF($N538=0,IF(AND(OR(6=7,6=12),6&gt;=$K538,6&lt;=IF($L538="",12,$L538)),$J538,0),IF(AND(6&gt;=$K538,6&lt;=IF($L538="",12,$L538),MOD(6-$K538,$N538)=0),$J538,0)))</f>
        <v>0</v>
      </c>
      <c r="U538" s="19" t="n">
        <f aca="false">IF(OR($M538="",$M538="ERR",$J538="",$K538="",$N538=""),0,IF($N538=0,IF(AND(OR(7=7,7=12),7&gt;=$K538,7&lt;=IF($L538="",12,$L538)),$J538,0),IF(AND(7&gt;=$K538,7&lt;=IF($L538="",12,$L538),MOD(7-$K538,$N538)=0),$J538,0)))</f>
        <v>0</v>
      </c>
      <c r="V538" s="19" t="n">
        <f aca="false">IF(OR($M538="",$M538="ERR",$J538="",$K538="",$N538=""),0,IF($N538=0,IF(AND(OR(8=7,8=12),8&gt;=$K538,8&lt;=IF($L538="",12,$L538)),$J538,0),IF(AND(8&gt;=$K538,8&lt;=IF($L538="",12,$L538),MOD(8-$K538,$N538)=0),$J538,0)))</f>
        <v>0</v>
      </c>
      <c r="W538" s="19" t="n">
        <f aca="false">IF(OR($M538="",$M538="ERR",$J538="",$K538="",$N538=""),0,IF($N538=0,IF(AND(OR(9=7,9=12),9&gt;=$K538,9&lt;=IF($L538="",12,$L538)),$J538,0),IF(AND(9&gt;=$K538,9&lt;=IF($L538="",12,$L538),MOD(9-$K538,$N538)=0),$J538,0)))</f>
        <v>0</v>
      </c>
      <c r="X538" s="19" t="n">
        <f aca="false">IF(OR($M538="",$M538="ERR",$J538="",$K538="",$N538=""),0,IF($N538=0,IF(AND(OR(10=7,10=12),10&gt;=$K538,10&lt;=IF($L538="",12,$L538)),$J538,0),IF(AND(10&gt;=$K538,10&lt;=IF($L538="",12,$L538),MOD(10-$K538,$N538)=0),$J538,0)))</f>
        <v>0</v>
      </c>
      <c r="Y538" s="19" t="n">
        <f aca="false">IF(OR($M538="",$M538="ERR",$J538="",$K538="",$N538=""),0,IF($N538=0,IF(AND(OR(11=7,11=12),11&gt;=$K538,11&lt;=IF($L538="",12,$L538)),$J538,0),IF(AND(11&gt;=$K538,11&lt;=IF($L538="",12,$L538),MOD(11-$K538,$N538)=0),$J538,0)))</f>
        <v>0</v>
      </c>
      <c r="Z538" s="19" t="n">
        <f aca="false">IF(OR($M538="",$M538="ERR",$J538="",$K538="",$N538=""),0,IF($N538=0,IF(AND(OR(12=7,12=12),12&gt;=$K538,12&lt;=IF($L538="",12,$L538)),$J538,0),IF(AND(12&gt;=$K538,12&lt;=IF($L538="",12,$L538),MOD(12-$K538,$N538)=0),$J538,0)))</f>
        <v>0</v>
      </c>
      <c r="AA538" s="36" t="n">
        <f aca="false">SUM(O538:Z538)</f>
        <v>0</v>
      </c>
      <c r="AB538" s="15" t="str">
        <f aca="false">IF(AND($B538="",$D538="",$J538=""),"",IF($B538="","Falta código",IF(ISNA(MATCH($B538,LST_COD,0)),"Código no registrado en Trabajadores",IF($E538="","Concepto no está en el catálogo",IF($M538="ERR","Retención de otro empleador: Origen = Otro empleador",IF(OR($J538="",$K538=""),"Falta monto o mes",IF(OR($K538&lt;1,$K538&gt;12),"Mes inicio inválido",IF(AND($L538&lt;&gt;"",OR($L538&lt;$K538,$L538&gt;12)),"Mes fin inválido",IF($N538="","Falta frecuencia",IF(AND($G538&lt;&gt;"Otro empleador",SUMPRODUCT(($O538:$Z538&lt;&gt;0)*(((COLUMN($O538:$Z538)-14)&lt;INDEX(Trabajadores!$M$6:$M$105,MATCH($B538,LST_COD,0)))+((COLUMN($O538:$Z538)-14)&gt;INDEX(Trabajadores!$N$6:$N$105,MATCH($B538,LST_COD,0)))))&gt;0),"Aviso: hay meses fuera del periodo laboral","OK"))))))))))</f>
        <v/>
      </c>
    </row>
    <row r="539" customFormat="false" ht="15" hidden="false" customHeight="false" outlineLevel="0" collapsed="false">
      <c r="A539" s="23" t="n">
        <v>534</v>
      </c>
      <c r="B539" s="7"/>
      <c r="C539" s="35" t="str">
        <f aca="false">IF($B539="","",IFERROR(INDEX(Trabajadores!$D$6:$D$105,MATCH($B539,LST_COD,0)),"¿Código?"))</f>
        <v/>
      </c>
      <c r="D539" s="30"/>
      <c r="E539" s="9" t="str">
        <f aca="false">IF($D539="","",IFERROR(VLOOKUP($D539,CONC_TABLA,2,FALSE()),""))</f>
        <v/>
      </c>
      <c r="F539" s="9" t="str">
        <f aca="false">IF($D539="","",IFERROR(VLOOKUP($D539,CONC_TABLA,3,FALSE()),""))</f>
        <v/>
      </c>
      <c r="G539" s="30"/>
      <c r="H539" s="30"/>
      <c r="I539" s="30"/>
      <c r="J539" s="29"/>
      <c r="K539" s="28"/>
      <c r="L539" s="28"/>
      <c r="M539" s="9" t="str">
        <f aca="false">IF(OR($B539="",$E539=""),"",IF($E539="INA","INA",IF($G539="Otro empleador",IF($E539="RET","RETO",IF($E539="ORD","OTO","OTX")),IF($E539="RET","ERR",$E539))))</f>
        <v/>
      </c>
      <c r="N539" s="9" t="str">
        <f aca="false">IF($I539="","",IFERROR(VLOOKUP($I539,FREC_TABLA,2,FALSE()),""))</f>
        <v/>
      </c>
      <c r="O539" s="19" t="n">
        <f aca="false">IF(OR($M539="",$M539="ERR",$J539="",$K539="",$N539=""),0,IF($N539=0,IF(AND(OR(1=7,1=12),1&gt;=$K539,1&lt;=IF($L539="",12,$L539)),$J539,0),IF(AND(1&gt;=$K539,1&lt;=IF($L539="",12,$L539),MOD(1-$K539,$N539)=0),$J539,0)))</f>
        <v>0</v>
      </c>
      <c r="P539" s="19" t="n">
        <f aca="false">IF(OR($M539="",$M539="ERR",$J539="",$K539="",$N539=""),0,IF($N539=0,IF(AND(OR(2=7,2=12),2&gt;=$K539,2&lt;=IF($L539="",12,$L539)),$J539,0),IF(AND(2&gt;=$K539,2&lt;=IF($L539="",12,$L539),MOD(2-$K539,$N539)=0),$J539,0)))</f>
        <v>0</v>
      </c>
      <c r="Q539" s="19" t="n">
        <f aca="false">IF(OR($M539="",$M539="ERR",$J539="",$K539="",$N539=""),0,IF($N539=0,IF(AND(OR(3=7,3=12),3&gt;=$K539,3&lt;=IF($L539="",12,$L539)),$J539,0),IF(AND(3&gt;=$K539,3&lt;=IF($L539="",12,$L539),MOD(3-$K539,$N539)=0),$J539,0)))</f>
        <v>0</v>
      </c>
      <c r="R539" s="19" t="n">
        <f aca="false">IF(OR($M539="",$M539="ERR",$J539="",$K539="",$N539=""),0,IF($N539=0,IF(AND(OR(4=7,4=12),4&gt;=$K539,4&lt;=IF($L539="",12,$L539)),$J539,0),IF(AND(4&gt;=$K539,4&lt;=IF($L539="",12,$L539),MOD(4-$K539,$N539)=0),$J539,0)))</f>
        <v>0</v>
      </c>
      <c r="S539" s="19" t="n">
        <f aca="false">IF(OR($M539="",$M539="ERR",$J539="",$K539="",$N539=""),0,IF($N539=0,IF(AND(OR(5=7,5=12),5&gt;=$K539,5&lt;=IF($L539="",12,$L539)),$J539,0),IF(AND(5&gt;=$K539,5&lt;=IF($L539="",12,$L539),MOD(5-$K539,$N539)=0),$J539,0)))</f>
        <v>0</v>
      </c>
      <c r="T539" s="19" t="n">
        <f aca="false">IF(OR($M539="",$M539="ERR",$J539="",$K539="",$N539=""),0,IF($N539=0,IF(AND(OR(6=7,6=12),6&gt;=$K539,6&lt;=IF($L539="",12,$L539)),$J539,0),IF(AND(6&gt;=$K539,6&lt;=IF($L539="",12,$L539),MOD(6-$K539,$N539)=0),$J539,0)))</f>
        <v>0</v>
      </c>
      <c r="U539" s="19" t="n">
        <f aca="false">IF(OR($M539="",$M539="ERR",$J539="",$K539="",$N539=""),0,IF($N539=0,IF(AND(OR(7=7,7=12),7&gt;=$K539,7&lt;=IF($L539="",12,$L539)),$J539,0),IF(AND(7&gt;=$K539,7&lt;=IF($L539="",12,$L539),MOD(7-$K539,$N539)=0),$J539,0)))</f>
        <v>0</v>
      </c>
      <c r="V539" s="19" t="n">
        <f aca="false">IF(OR($M539="",$M539="ERR",$J539="",$K539="",$N539=""),0,IF($N539=0,IF(AND(OR(8=7,8=12),8&gt;=$K539,8&lt;=IF($L539="",12,$L539)),$J539,0),IF(AND(8&gt;=$K539,8&lt;=IF($L539="",12,$L539),MOD(8-$K539,$N539)=0),$J539,0)))</f>
        <v>0</v>
      </c>
      <c r="W539" s="19" t="n">
        <f aca="false">IF(OR($M539="",$M539="ERR",$J539="",$K539="",$N539=""),0,IF($N539=0,IF(AND(OR(9=7,9=12),9&gt;=$K539,9&lt;=IF($L539="",12,$L539)),$J539,0),IF(AND(9&gt;=$K539,9&lt;=IF($L539="",12,$L539),MOD(9-$K539,$N539)=0),$J539,0)))</f>
        <v>0</v>
      </c>
      <c r="X539" s="19" t="n">
        <f aca="false">IF(OR($M539="",$M539="ERR",$J539="",$K539="",$N539=""),0,IF($N539=0,IF(AND(OR(10=7,10=12),10&gt;=$K539,10&lt;=IF($L539="",12,$L539)),$J539,0),IF(AND(10&gt;=$K539,10&lt;=IF($L539="",12,$L539),MOD(10-$K539,$N539)=0),$J539,0)))</f>
        <v>0</v>
      </c>
      <c r="Y539" s="19" t="n">
        <f aca="false">IF(OR($M539="",$M539="ERR",$J539="",$K539="",$N539=""),0,IF($N539=0,IF(AND(OR(11=7,11=12),11&gt;=$K539,11&lt;=IF($L539="",12,$L539)),$J539,0),IF(AND(11&gt;=$K539,11&lt;=IF($L539="",12,$L539),MOD(11-$K539,$N539)=0),$J539,0)))</f>
        <v>0</v>
      </c>
      <c r="Z539" s="19" t="n">
        <f aca="false">IF(OR($M539="",$M539="ERR",$J539="",$K539="",$N539=""),0,IF($N539=0,IF(AND(OR(12=7,12=12),12&gt;=$K539,12&lt;=IF($L539="",12,$L539)),$J539,0),IF(AND(12&gt;=$K539,12&lt;=IF($L539="",12,$L539),MOD(12-$K539,$N539)=0),$J539,0)))</f>
        <v>0</v>
      </c>
      <c r="AA539" s="36" t="n">
        <f aca="false">SUM(O539:Z539)</f>
        <v>0</v>
      </c>
      <c r="AB539" s="15" t="str">
        <f aca="false">IF(AND($B539="",$D539="",$J539=""),"",IF($B539="","Falta código",IF(ISNA(MATCH($B539,LST_COD,0)),"Código no registrado en Trabajadores",IF($E539="","Concepto no está en el catálogo",IF($M539="ERR","Retención de otro empleador: Origen = Otro empleador",IF(OR($J539="",$K539=""),"Falta monto o mes",IF(OR($K539&lt;1,$K539&gt;12),"Mes inicio inválido",IF(AND($L539&lt;&gt;"",OR($L539&lt;$K539,$L539&gt;12)),"Mes fin inválido",IF($N539="","Falta frecuencia",IF(AND($G539&lt;&gt;"Otro empleador",SUMPRODUCT(($O539:$Z539&lt;&gt;0)*(((COLUMN($O539:$Z539)-14)&lt;INDEX(Trabajadores!$M$6:$M$105,MATCH($B539,LST_COD,0)))+((COLUMN($O539:$Z539)-14)&gt;INDEX(Trabajadores!$N$6:$N$105,MATCH($B539,LST_COD,0)))))&gt;0),"Aviso: hay meses fuera del periodo laboral","OK"))))))))))</f>
        <v/>
      </c>
    </row>
    <row r="540" customFormat="false" ht="15" hidden="false" customHeight="false" outlineLevel="0" collapsed="false">
      <c r="A540" s="23" t="n">
        <v>535</v>
      </c>
      <c r="B540" s="7"/>
      <c r="C540" s="35" t="str">
        <f aca="false">IF($B540="","",IFERROR(INDEX(Trabajadores!$D$6:$D$105,MATCH($B540,LST_COD,0)),"¿Código?"))</f>
        <v/>
      </c>
      <c r="D540" s="30"/>
      <c r="E540" s="9" t="str">
        <f aca="false">IF($D540="","",IFERROR(VLOOKUP($D540,CONC_TABLA,2,FALSE()),""))</f>
        <v/>
      </c>
      <c r="F540" s="9" t="str">
        <f aca="false">IF($D540="","",IFERROR(VLOOKUP($D540,CONC_TABLA,3,FALSE()),""))</f>
        <v/>
      </c>
      <c r="G540" s="30"/>
      <c r="H540" s="30"/>
      <c r="I540" s="30"/>
      <c r="J540" s="29"/>
      <c r="K540" s="28"/>
      <c r="L540" s="28"/>
      <c r="M540" s="9" t="str">
        <f aca="false">IF(OR($B540="",$E540=""),"",IF($E540="INA","INA",IF($G540="Otro empleador",IF($E540="RET","RETO",IF($E540="ORD","OTO","OTX")),IF($E540="RET","ERR",$E540))))</f>
        <v/>
      </c>
      <c r="N540" s="9" t="str">
        <f aca="false">IF($I540="","",IFERROR(VLOOKUP($I540,FREC_TABLA,2,FALSE()),""))</f>
        <v/>
      </c>
      <c r="O540" s="19" t="n">
        <f aca="false">IF(OR($M540="",$M540="ERR",$J540="",$K540="",$N540=""),0,IF($N540=0,IF(AND(OR(1=7,1=12),1&gt;=$K540,1&lt;=IF($L540="",12,$L540)),$J540,0),IF(AND(1&gt;=$K540,1&lt;=IF($L540="",12,$L540),MOD(1-$K540,$N540)=0),$J540,0)))</f>
        <v>0</v>
      </c>
      <c r="P540" s="19" t="n">
        <f aca="false">IF(OR($M540="",$M540="ERR",$J540="",$K540="",$N540=""),0,IF($N540=0,IF(AND(OR(2=7,2=12),2&gt;=$K540,2&lt;=IF($L540="",12,$L540)),$J540,0),IF(AND(2&gt;=$K540,2&lt;=IF($L540="",12,$L540),MOD(2-$K540,$N540)=0),$J540,0)))</f>
        <v>0</v>
      </c>
      <c r="Q540" s="19" t="n">
        <f aca="false">IF(OR($M540="",$M540="ERR",$J540="",$K540="",$N540=""),0,IF($N540=0,IF(AND(OR(3=7,3=12),3&gt;=$K540,3&lt;=IF($L540="",12,$L540)),$J540,0),IF(AND(3&gt;=$K540,3&lt;=IF($L540="",12,$L540),MOD(3-$K540,$N540)=0),$J540,0)))</f>
        <v>0</v>
      </c>
      <c r="R540" s="19" t="n">
        <f aca="false">IF(OR($M540="",$M540="ERR",$J540="",$K540="",$N540=""),0,IF($N540=0,IF(AND(OR(4=7,4=12),4&gt;=$K540,4&lt;=IF($L540="",12,$L540)),$J540,0),IF(AND(4&gt;=$K540,4&lt;=IF($L540="",12,$L540),MOD(4-$K540,$N540)=0),$J540,0)))</f>
        <v>0</v>
      </c>
      <c r="S540" s="19" t="n">
        <f aca="false">IF(OR($M540="",$M540="ERR",$J540="",$K540="",$N540=""),0,IF($N540=0,IF(AND(OR(5=7,5=12),5&gt;=$K540,5&lt;=IF($L540="",12,$L540)),$J540,0),IF(AND(5&gt;=$K540,5&lt;=IF($L540="",12,$L540),MOD(5-$K540,$N540)=0),$J540,0)))</f>
        <v>0</v>
      </c>
      <c r="T540" s="19" t="n">
        <f aca="false">IF(OR($M540="",$M540="ERR",$J540="",$K540="",$N540=""),0,IF($N540=0,IF(AND(OR(6=7,6=12),6&gt;=$K540,6&lt;=IF($L540="",12,$L540)),$J540,0),IF(AND(6&gt;=$K540,6&lt;=IF($L540="",12,$L540),MOD(6-$K540,$N540)=0),$J540,0)))</f>
        <v>0</v>
      </c>
      <c r="U540" s="19" t="n">
        <f aca="false">IF(OR($M540="",$M540="ERR",$J540="",$K540="",$N540=""),0,IF($N540=0,IF(AND(OR(7=7,7=12),7&gt;=$K540,7&lt;=IF($L540="",12,$L540)),$J540,0),IF(AND(7&gt;=$K540,7&lt;=IF($L540="",12,$L540),MOD(7-$K540,$N540)=0),$J540,0)))</f>
        <v>0</v>
      </c>
      <c r="V540" s="19" t="n">
        <f aca="false">IF(OR($M540="",$M540="ERR",$J540="",$K540="",$N540=""),0,IF($N540=0,IF(AND(OR(8=7,8=12),8&gt;=$K540,8&lt;=IF($L540="",12,$L540)),$J540,0),IF(AND(8&gt;=$K540,8&lt;=IF($L540="",12,$L540),MOD(8-$K540,$N540)=0),$J540,0)))</f>
        <v>0</v>
      </c>
      <c r="W540" s="19" t="n">
        <f aca="false">IF(OR($M540="",$M540="ERR",$J540="",$K540="",$N540=""),0,IF($N540=0,IF(AND(OR(9=7,9=12),9&gt;=$K540,9&lt;=IF($L540="",12,$L540)),$J540,0),IF(AND(9&gt;=$K540,9&lt;=IF($L540="",12,$L540),MOD(9-$K540,$N540)=0),$J540,0)))</f>
        <v>0</v>
      </c>
      <c r="X540" s="19" t="n">
        <f aca="false">IF(OR($M540="",$M540="ERR",$J540="",$K540="",$N540=""),0,IF($N540=0,IF(AND(OR(10=7,10=12),10&gt;=$K540,10&lt;=IF($L540="",12,$L540)),$J540,0),IF(AND(10&gt;=$K540,10&lt;=IF($L540="",12,$L540),MOD(10-$K540,$N540)=0),$J540,0)))</f>
        <v>0</v>
      </c>
      <c r="Y540" s="19" t="n">
        <f aca="false">IF(OR($M540="",$M540="ERR",$J540="",$K540="",$N540=""),0,IF($N540=0,IF(AND(OR(11=7,11=12),11&gt;=$K540,11&lt;=IF($L540="",12,$L540)),$J540,0),IF(AND(11&gt;=$K540,11&lt;=IF($L540="",12,$L540),MOD(11-$K540,$N540)=0),$J540,0)))</f>
        <v>0</v>
      </c>
      <c r="Z540" s="19" t="n">
        <f aca="false">IF(OR($M540="",$M540="ERR",$J540="",$K540="",$N540=""),0,IF($N540=0,IF(AND(OR(12=7,12=12),12&gt;=$K540,12&lt;=IF($L540="",12,$L540)),$J540,0),IF(AND(12&gt;=$K540,12&lt;=IF($L540="",12,$L540),MOD(12-$K540,$N540)=0),$J540,0)))</f>
        <v>0</v>
      </c>
      <c r="AA540" s="36" t="n">
        <f aca="false">SUM(O540:Z540)</f>
        <v>0</v>
      </c>
      <c r="AB540" s="15" t="str">
        <f aca="false">IF(AND($B540="",$D540="",$J540=""),"",IF($B540="","Falta código",IF(ISNA(MATCH($B540,LST_COD,0)),"Código no registrado en Trabajadores",IF($E540="","Concepto no está en el catálogo",IF($M540="ERR","Retención de otro empleador: Origen = Otro empleador",IF(OR($J540="",$K540=""),"Falta monto o mes",IF(OR($K540&lt;1,$K540&gt;12),"Mes inicio inválido",IF(AND($L540&lt;&gt;"",OR($L540&lt;$K540,$L540&gt;12)),"Mes fin inválido",IF($N540="","Falta frecuencia",IF(AND($G540&lt;&gt;"Otro empleador",SUMPRODUCT(($O540:$Z540&lt;&gt;0)*(((COLUMN($O540:$Z540)-14)&lt;INDEX(Trabajadores!$M$6:$M$105,MATCH($B540,LST_COD,0)))+((COLUMN($O540:$Z540)-14)&gt;INDEX(Trabajadores!$N$6:$N$105,MATCH($B540,LST_COD,0)))))&gt;0),"Aviso: hay meses fuera del periodo laboral","OK"))))))))))</f>
        <v/>
      </c>
    </row>
    <row r="541" customFormat="false" ht="15" hidden="false" customHeight="false" outlineLevel="0" collapsed="false">
      <c r="A541" s="23" t="n">
        <v>536</v>
      </c>
      <c r="B541" s="7"/>
      <c r="C541" s="35" t="str">
        <f aca="false">IF($B541="","",IFERROR(INDEX(Trabajadores!$D$6:$D$105,MATCH($B541,LST_COD,0)),"¿Código?"))</f>
        <v/>
      </c>
      <c r="D541" s="30"/>
      <c r="E541" s="9" t="str">
        <f aca="false">IF($D541="","",IFERROR(VLOOKUP($D541,CONC_TABLA,2,FALSE()),""))</f>
        <v/>
      </c>
      <c r="F541" s="9" t="str">
        <f aca="false">IF($D541="","",IFERROR(VLOOKUP($D541,CONC_TABLA,3,FALSE()),""))</f>
        <v/>
      </c>
      <c r="G541" s="30"/>
      <c r="H541" s="30"/>
      <c r="I541" s="30"/>
      <c r="J541" s="29"/>
      <c r="K541" s="28"/>
      <c r="L541" s="28"/>
      <c r="M541" s="9" t="str">
        <f aca="false">IF(OR($B541="",$E541=""),"",IF($E541="INA","INA",IF($G541="Otro empleador",IF($E541="RET","RETO",IF($E541="ORD","OTO","OTX")),IF($E541="RET","ERR",$E541))))</f>
        <v/>
      </c>
      <c r="N541" s="9" t="str">
        <f aca="false">IF($I541="","",IFERROR(VLOOKUP($I541,FREC_TABLA,2,FALSE()),""))</f>
        <v/>
      </c>
      <c r="O541" s="19" t="n">
        <f aca="false">IF(OR($M541="",$M541="ERR",$J541="",$K541="",$N541=""),0,IF($N541=0,IF(AND(OR(1=7,1=12),1&gt;=$K541,1&lt;=IF($L541="",12,$L541)),$J541,0),IF(AND(1&gt;=$K541,1&lt;=IF($L541="",12,$L541),MOD(1-$K541,$N541)=0),$J541,0)))</f>
        <v>0</v>
      </c>
      <c r="P541" s="19" t="n">
        <f aca="false">IF(OR($M541="",$M541="ERR",$J541="",$K541="",$N541=""),0,IF($N541=0,IF(AND(OR(2=7,2=12),2&gt;=$K541,2&lt;=IF($L541="",12,$L541)),$J541,0),IF(AND(2&gt;=$K541,2&lt;=IF($L541="",12,$L541),MOD(2-$K541,$N541)=0),$J541,0)))</f>
        <v>0</v>
      </c>
      <c r="Q541" s="19" t="n">
        <f aca="false">IF(OR($M541="",$M541="ERR",$J541="",$K541="",$N541=""),0,IF($N541=0,IF(AND(OR(3=7,3=12),3&gt;=$K541,3&lt;=IF($L541="",12,$L541)),$J541,0),IF(AND(3&gt;=$K541,3&lt;=IF($L541="",12,$L541),MOD(3-$K541,$N541)=0),$J541,0)))</f>
        <v>0</v>
      </c>
      <c r="R541" s="19" t="n">
        <f aca="false">IF(OR($M541="",$M541="ERR",$J541="",$K541="",$N541=""),0,IF($N541=0,IF(AND(OR(4=7,4=12),4&gt;=$K541,4&lt;=IF($L541="",12,$L541)),$J541,0),IF(AND(4&gt;=$K541,4&lt;=IF($L541="",12,$L541),MOD(4-$K541,$N541)=0),$J541,0)))</f>
        <v>0</v>
      </c>
      <c r="S541" s="19" t="n">
        <f aca="false">IF(OR($M541="",$M541="ERR",$J541="",$K541="",$N541=""),0,IF($N541=0,IF(AND(OR(5=7,5=12),5&gt;=$K541,5&lt;=IF($L541="",12,$L541)),$J541,0),IF(AND(5&gt;=$K541,5&lt;=IF($L541="",12,$L541),MOD(5-$K541,$N541)=0),$J541,0)))</f>
        <v>0</v>
      </c>
      <c r="T541" s="19" t="n">
        <f aca="false">IF(OR($M541="",$M541="ERR",$J541="",$K541="",$N541=""),0,IF($N541=0,IF(AND(OR(6=7,6=12),6&gt;=$K541,6&lt;=IF($L541="",12,$L541)),$J541,0),IF(AND(6&gt;=$K541,6&lt;=IF($L541="",12,$L541),MOD(6-$K541,$N541)=0),$J541,0)))</f>
        <v>0</v>
      </c>
      <c r="U541" s="19" t="n">
        <f aca="false">IF(OR($M541="",$M541="ERR",$J541="",$K541="",$N541=""),0,IF($N541=0,IF(AND(OR(7=7,7=12),7&gt;=$K541,7&lt;=IF($L541="",12,$L541)),$J541,0),IF(AND(7&gt;=$K541,7&lt;=IF($L541="",12,$L541),MOD(7-$K541,$N541)=0),$J541,0)))</f>
        <v>0</v>
      </c>
      <c r="V541" s="19" t="n">
        <f aca="false">IF(OR($M541="",$M541="ERR",$J541="",$K541="",$N541=""),0,IF($N541=0,IF(AND(OR(8=7,8=12),8&gt;=$K541,8&lt;=IF($L541="",12,$L541)),$J541,0),IF(AND(8&gt;=$K541,8&lt;=IF($L541="",12,$L541),MOD(8-$K541,$N541)=0),$J541,0)))</f>
        <v>0</v>
      </c>
      <c r="W541" s="19" t="n">
        <f aca="false">IF(OR($M541="",$M541="ERR",$J541="",$K541="",$N541=""),0,IF($N541=0,IF(AND(OR(9=7,9=12),9&gt;=$K541,9&lt;=IF($L541="",12,$L541)),$J541,0),IF(AND(9&gt;=$K541,9&lt;=IF($L541="",12,$L541),MOD(9-$K541,$N541)=0),$J541,0)))</f>
        <v>0</v>
      </c>
      <c r="X541" s="19" t="n">
        <f aca="false">IF(OR($M541="",$M541="ERR",$J541="",$K541="",$N541=""),0,IF($N541=0,IF(AND(OR(10=7,10=12),10&gt;=$K541,10&lt;=IF($L541="",12,$L541)),$J541,0),IF(AND(10&gt;=$K541,10&lt;=IF($L541="",12,$L541),MOD(10-$K541,$N541)=0),$J541,0)))</f>
        <v>0</v>
      </c>
      <c r="Y541" s="19" t="n">
        <f aca="false">IF(OR($M541="",$M541="ERR",$J541="",$K541="",$N541=""),0,IF($N541=0,IF(AND(OR(11=7,11=12),11&gt;=$K541,11&lt;=IF($L541="",12,$L541)),$J541,0),IF(AND(11&gt;=$K541,11&lt;=IF($L541="",12,$L541),MOD(11-$K541,$N541)=0),$J541,0)))</f>
        <v>0</v>
      </c>
      <c r="Z541" s="19" t="n">
        <f aca="false">IF(OR($M541="",$M541="ERR",$J541="",$K541="",$N541=""),0,IF($N541=0,IF(AND(OR(12=7,12=12),12&gt;=$K541,12&lt;=IF($L541="",12,$L541)),$J541,0),IF(AND(12&gt;=$K541,12&lt;=IF($L541="",12,$L541),MOD(12-$K541,$N541)=0),$J541,0)))</f>
        <v>0</v>
      </c>
      <c r="AA541" s="36" t="n">
        <f aca="false">SUM(O541:Z541)</f>
        <v>0</v>
      </c>
      <c r="AB541" s="15" t="str">
        <f aca="false">IF(AND($B541="",$D541="",$J541=""),"",IF($B541="","Falta código",IF(ISNA(MATCH($B541,LST_COD,0)),"Código no registrado en Trabajadores",IF($E541="","Concepto no está en el catálogo",IF($M541="ERR","Retención de otro empleador: Origen = Otro empleador",IF(OR($J541="",$K541=""),"Falta monto o mes",IF(OR($K541&lt;1,$K541&gt;12),"Mes inicio inválido",IF(AND($L541&lt;&gt;"",OR($L541&lt;$K541,$L541&gt;12)),"Mes fin inválido",IF($N541="","Falta frecuencia",IF(AND($G541&lt;&gt;"Otro empleador",SUMPRODUCT(($O541:$Z541&lt;&gt;0)*(((COLUMN($O541:$Z541)-14)&lt;INDEX(Trabajadores!$M$6:$M$105,MATCH($B541,LST_COD,0)))+((COLUMN($O541:$Z541)-14)&gt;INDEX(Trabajadores!$N$6:$N$105,MATCH($B541,LST_COD,0)))))&gt;0),"Aviso: hay meses fuera del periodo laboral","OK"))))))))))</f>
        <v/>
      </c>
    </row>
    <row r="542" customFormat="false" ht="15" hidden="false" customHeight="false" outlineLevel="0" collapsed="false">
      <c r="A542" s="23" t="n">
        <v>537</v>
      </c>
      <c r="B542" s="7"/>
      <c r="C542" s="35" t="str">
        <f aca="false">IF($B542="","",IFERROR(INDEX(Trabajadores!$D$6:$D$105,MATCH($B542,LST_COD,0)),"¿Código?"))</f>
        <v/>
      </c>
      <c r="D542" s="30"/>
      <c r="E542" s="9" t="str">
        <f aca="false">IF($D542="","",IFERROR(VLOOKUP($D542,CONC_TABLA,2,FALSE()),""))</f>
        <v/>
      </c>
      <c r="F542" s="9" t="str">
        <f aca="false">IF($D542="","",IFERROR(VLOOKUP($D542,CONC_TABLA,3,FALSE()),""))</f>
        <v/>
      </c>
      <c r="G542" s="30"/>
      <c r="H542" s="30"/>
      <c r="I542" s="30"/>
      <c r="J542" s="29"/>
      <c r="K542" s="28"/>
      <c r="L542" s="28"/>
      <c r="M542" s="9" t="str">
        <f aca="false">IF(OR($B542="",$E542=""),"",IF($E542="INA","INA",IF($G542="Otro empleador",IF($E542="RET","RETO",IF($E542="ORD","OTO","OTX")),IF($E542="RET","ERR",$E542))))</f>
        <v/>
      </c>
      <c r="N542" s="9" t="str">
        <f aca="false">IF($I542="","",IFERROR(VLOOKUP($I542,FREC_TABLA,2,FALSE()),""))</f>
        <v/>
      </c>
      <c r="O542" s="19" t="n">
        <f aca="false">IF(OR($M542="",$M542="ERR",$J542="",$K542="",$N542=""),0,IF($N542=0,IF(AND(OR(1=7,1=12),1&gt;=$K542,1&lt;=IF($L542="",12,$L542)),$J542,0),IF(AND(1&gt;=$K542,1&lt;=IF($L542="",12,$L542),MOD(1-$K542,$N542)=0),$J542,0)))</f>
        <v>0</v>
      </c>
      <c r="P542" s="19" t="n">
        <f aca="false">IF(OR($M542="",$M542="ERR",$J542="",$K542="",$N542=""),0,IF($N542=0,IF(AND(OR(2=7,2=12),2&gt;=$K542,2&lt;=IF($L542="",12,$L542)),$J542,0),IF(AND(2&gt;=$K542,2&lt;=IF($L542="",12,$L542),MOD(2-$K542,$N542)=0),$J542,0)))</f>
        <v>0</v>
      </c>
      <c r="Q542" s="19" t="n">
        <f aca="false">IF(OR($M542="",$M542="ERR",$J542="",$K542="",$N542=""),0,IF($N542=0,IF(AND(OR(3=7,3=12),3&gt;=$K542,3&lt;=IF($L542="",12,$L542)),$J542,0),IF(AND(3&gt;=$K542,3&lt;=IF($L542="",12,$L542),MOD(3-$K542,$N542)=0),$J542,0)))</f>
        <v>0</v>
      </c>
      <c r="R542" s="19" t="n">
        <f aca="false">IF(OR($M542="",$M542="ERR",$J542="",$K542="",$N542=""),0,IF($N542=0,IF(AND(OR(4=7,4=12),4&gt;=$K542,4&lt;=IF($L542="",12,$L542)),$J542,0),IF(AND(4&gt;=$K542,4&lt;=IF($L542="",12,$L542),MOD(4-$K542,$N542)=0),$J542,0)))</f>
        <v>0</v>
      </c>
      <c r="S542" s="19" t="n">
        <f aca="false">IF(OR($M542="",$M542="ERR",$J542="",$K542="",$N542=""),0,IF($N542=0,IF(AND(OR(5=7,5=12),5&gt;=$K542,5&lt;=IF($L542="",12,$L542)),$J542,0),IF(AND(5&gt;=$K542,5&lt;=IF($L542="",12,$L542),MOD(5-$K542,$N542)=0),$J542,0)))</f>
        <v>0</v>
      </c>
      <c r="T542" s="19" t="n">
        <f aca="false">IF(OR($M542="",$M542="ERR",$J542="",$K542="",$N542=""),0,IF($N542=0,IF(AND(OR(6=7,6=12),6&gt;=$K542,6&lt;=IF($L542="",12,$L542)),$J542,0),IF(AND(6&gt;=$K542,6&lt;=IF($L542="",12,$L542),MOD(6-$K542,$N542)=0),$J542,0)))</f>
        <v>0</v>
      </c>
      <c r="U542" s="19" t="n">
        <f aca="false">IF(OR($M542="",$M542="ERR",$J542="",$K542="",$N542=""),0,IF($N542=0,IF(AND(OR(7=7,7=12),7&gt;=$K542,7&lt;=IF($L542="",12,$L542)),$J542,0),IF(AND(7&gt;=$K542,7&lt;=IF($L542="",12,$L542),MOD(7-$K542,$N542)=0),$J542,0)))</f>
        <v>0</v>
      </c>
      <c r="V542" s="19" t="n">
        <f aca="false">IF(OR($M542="",$M542="ERR",$J542="",$K542="",$N542=""),0,IF($N542=0,IF(AND(OR(8=7,8=12),8&gt;=$K542,8&lt;=IF($L542="",12,$L542)),$J542,0),IF(AND(8&gt;=$K542,8&lt;=IF($L542="",12,$L542),MOD(8-$K542,$N542)=0),$J542,0)))</f>
        <v>0</v>
      </c>
      <c r="W542" s="19" t="n">
        <f aca="false">IF(OR($M542="",$M542="ERR",$J542="",$K542="",$N542=""),0,IF($N542=0,IF(AND(OR(9=7,9=12),9&gt;=$K542,9&lt;=IF($L542="",12,$L542)),$J542,0),IF(AND(9&gt;=$K542,9&lt;=IF($L542="",12,$L542),MOD(9-$K542,$N542)=0),$J542,0)))</f>
        <v>0</v>
      </c>
      <c r="X542" s="19" t="n">
        <f aca="false">IF(OR($M542="",$M542="ERR",$J542="",$K542="",$N542=""),0,IF($N542=0,IF(AND(OR(10=7,10=12),10&gt;=$K542,10&lt;=IF($L542="",12,$L542)),$J542,0),IF(AND(10&gt;=$K542,10&lt;=IF($L542="",12,$L542),MOD(10-$K542,$N542)=0),$J542,0)))</f>
        <v>0</v>
      </c>
      <c r="Y542" s="19" t="n">
        <f aca="false">IF(OR($M542="",$M542="ERR",$J542="",$K542="",$N542=""),0,IF($N542=0,IF(AND(OR(11=7,11=12),11&gt;=$K542,11&lt;=IF($L542="",12,$L542)),$J542,0),IF(AND(11&gt;=$K542,11&lt;=IF($L542="",12,$L542),MOD(11-$K542,$N542)=0),$J542,0)))</f>
        <v>0</v>
      </c>
      <c r="Z542" s="19" t="n">
        <f aca="false">IF(OR($M542="",$M542="ERR",$J542="",$K542="",$N542=""),0,IF($N542=0,IF(AND(OR(12=7,12=12),12&gt;=$K542,12&lt;=IF($L542="",12,$L542)),$J542,0),IF(AND(12&gt;=$K542,12&lt;=IF($L542="",12,$L542),MOD(12-$K542,$N542)=0),$J542,0)))</f>
        <v>0</v>
      </c>
      <c r="AA542" s="36" t="n">
        <f aca="false">SUM(O542:Z542)</f>
        <v>0</v>
      </c>
      <c r="AB542" s="15" t="str">
        <f aca="false">IF(AND($B542="",$D542="",$J542=""),"",IF($B542="","Falta código",IF(ISNA(MATCH($B542,LST_COD,0)),"Código no registrado en Trabajadores",IF($E542="","Concepto no está en el catálogo",IF($M542="ERR","Retención de otro empleador: Origen = Otro empleador",IF(OR($J542="",$K542=""),"Falta monto o mes",IF(OR($K542&lt;1,$K542&gt;12),"Mes inicio inválido",IF(AND($L542&lt;&gt;"",OR($L542&lt;$K542,$L542&gt;12)),"Mes fin inválido",IF($N542="","Falta frecuencia",IF(AND($G542&lt;&gt;"Otro empleador",SUMPRODUCT(($O542:$Z542&lt;&gt;0)*(((COLUMN($O542:$Z542)-14)&lt;INDEX(Trabajadores!$M$6:$M$105,MATCH($B542,LST_COD,0)))+((COLUMN($O542:$Z542)-14)&gt;INDEX(Trabajadores!$N$6:$N$105,MATCH($B542,LST_COD,0)))))&gt;0),"Aviso: hay meses fuera del periodo laboral","OK"))))))))))</f>
        <v/>
      </c>
    </row>
    <row r="543" customFormat="false" ht="15" hidden="false" customHeight="false" outlineLevel="0" collapsed="false">
      <c r="A543" s="23" t="n">
        <v>538</v>
      </c>
      <c r="B543" s="7"/>
      <c r="C543" s="35" t="str">
        <f aca="false">IF($B543="","",IFERROR(INDEX(Trabajadores!$D$6:$D$105,MATCH($B543,LST_COD,0)),"¿Código?"))</f>
        <v/>
      </c>
      <c r="D543" s="30"/>
      <c r="E543" s="9" t="str">
        <f aca="false">IF($D543="","",IFERROR(VLOOKUP($D543,CONC_TABLA,2,FALSE()),""))</f>
        <v/>
      </c>
      <c r="F543" s="9" t="str">
        <f aca="false">IF($D543="","",IFERROR(VLOOKUP($D543,CONC_TABLA,3,FALSE()),""))</f>
        <v/>
      </c>
      <c r="G543" s="30"/>
      <c r="H543" s="30"/>
      <c r="I543" s="30"/>
      <c r="J543" s="29"/>
      <c r="K543" s="28"/>
      <c r="L543" s="28"/>
      <c r="M543" s="9" t="str">
        <f aca="false">IF(OR($B543="",$E543=""),"",IF($E543="INA","INA",IF($G543="Otro empleador",IF($E543="RET","RETO",IF($E543="ORD","OTO","OTX")),IF($E543="RET","ERR",$E543))))</f>
        <v/>
      </c>
      <c r="N543" s="9" t="str">
        <f aca="false">IF($I543="","",IFERROR(VLOOKUP($I543,FREC_TABLA,2,FALSE()),""))</f>
        <v/>
      </c>
      <c r="O543" s="19" t="n">
        <f aca="false">IF(OR($M543="",$M543="ERR",$J543="",$K543="",$N543=""),0,IF($N543=0,IF(AND(OR(1=7,1=12),1&gt;=$K543,1&lt;=IF($L543="",12,$L543)),$J543,0),IF(AND(1&gt;=$K543,1&lt;=IF($L543="",12,$L543),MOD(1-$K543,$N543)=0),$J543,0)))</f>
        <v>0</v>
      </c>
      <c r="P543" s="19" t="n">
        <f aca="false">IF(OR($M543="",$M543="ERR",$J543="",$K543="",$N543=""),0,IF($N543=0,IF(AND(OR(2=7,2=12),2&gt;=$K543,2&lt;=IF($L543="",12,$L543)),$J543,0),IF(AND(2&gt;=$K543,2&lt;=IF($L543="",12,$L543),MOD(2-$K543,$N543)=0),$J543,0)))</f>
        <v>0</v>
      </c>
      <c r="Q543" s="19" t="n">
        <f aca="false">IF(OR($M543="",$M543="ERR",$J543="",$K543="",$N543=""),0,IF($N543=0,IF(AND(OR(3=7,3=12),3&gt;=$K543,3&lt;=IF($L543="",12,$L543)),$J543,0),IF(AND(3&gt;=$K543,3&lt;=IF($L543="",12,$L543),MOD(3-$K543,$N543)=0),$J543,0)))</f>
        <v>0</v>
      </c>
      <c r="R543" s="19" t="n">
        <f aca="false">IF(OR($M543="",$M543="ERR",$J543="",$K543="",$N543=""),0,IF($N543=0,IF(AND(OR(4=7,4=12),4&gt;=$K543,4&lt;=IF($L543="",12,$L543)),$J543,0),IF(AND(4&gt;=$K543,4&lt;=IF($L543="",12,$L543),MOD(4-$K543,$N543)=0),$J543,0)))</f>
        <v>0</v>
      </c>
      <c r="S543" s="19" t="n">
        <f aca="false">IF(OR($M543="",$M543="ERR",$J543="",$K543="",$N543=""),0,IF($N543=0,IF(AND(OR(5=7,5=12),5&gt;=$K543,5&lt;=IF($L543="",12,$L543)),$J543,0),IF(AND(5&gt;=$K543,5&lt;=IF($L543="",12,$L543),MOD(5-$K543,$N543)=0),$J543,0)))</f>
        <v>0</v>
      </c>
      <c r="T543" s="19" t="n">
        <f aca="false">IF(OR($M543="",$M543="ERR",$J543="",$K543="",$N543=""),0,IF($N543=0,IF(AND(OR(6=7,6=12),6&gt;=$K543,6&lt;=IF($L543="",12,$L543)),$J543,0),IF(AND(6&gt;=$K543,6&lt;=IF($L543="",12,$L543),MOD(6-$K543,$N543)=0),$J543,0)))</f>
        <v>0</v>
      </c>
      <c r="U543" s="19" t="n">
        <f aca="false">IF(OR($M543="",$M543="ERR",$J543="",$K543="",$N543=""),0,IF($N543=0,IF(AND(OR(7=7,7=12),7&gt;=$K543,7&lt;=IF($L543="",12,$L543)),$J543,0),IF(AND(7&gt;=$K543,7&lt;=IF($L543="",12,$L543),MOD(7-$K543,$N543)=0),$J543,0)))</f>
        <v>0</v>
      </c>
      <c r="V543" s="19" t="n">
        <f aca="false">IF(OR($M543="",$M543="ERR",$J543="",$K543="",$N543=""),0,IF($N543=0,IF(AND(OR(8=7,8=12),8&gt;=$K543,8&lt;=IF($L543="",12,$L543)),$J543,0),IF(AND(8&gt;=$K543,8&lt;=IF($L543="",12,$L543),MOD(8-$K543,$N543)=0),$J543,0)))</f>
        <v>0</v>
      </c>
      <c r="W543" s="19" t="n">
        <f aca="false">IF(OR($M543="",$M543="ERR",$J543="",$K543="",$N543=""),0,IF($N543=0,IF(AND(OR(9=7,9=12),9&gt;=$K543,9&lt;=IF($L543="",12,$L543)),$J543,0),IF(AND(9&gt;=$K543,9&lt;=IF($L543="",12,$L543),MOD(9-$K543,$N543)=0),$J543,0)))</f>
        <v>0</v>
      </c>
      <c r="X543" s="19" t="n">
        <f aca="false">IF(OR($M543="",$M543="ERR",$J543="",$K543="",$N543=""),0,IF($N543=0,IF(AND(OR(10=7,10=12),10&gt;=$K543,10&lt;=IF($L543="",12,$L543)),$J543,0),IF(AND(10&gt;=$K543,10&lt;=IF($L543="",12,$L543),MOD(10-$K543,$N543)=0),$J543,0)))</f>
        <v>0</v>
      </c>
      <c r="Y543" s="19" t="n">
        <f aca="false">IF(OR($M543="",$M543="ERR",$J543="",$K543="",$N543=""),0,IF($N543=0,IF(AND(OR(11=7,11=12),11&gt;=$K543,11&lt;=IF($L543="",12,$L543)),$J543,0),IF(AND(11&gt;=$K543,11&lt;=IF($L543="",12,$L543),MOD(11-$K543,$N543)=0),$J543,0)))</f>
        <v>0</v>
      </c>
      <c r="Z543" s="19" t="n">
        <f aca="false">IF(OR($M543="",$M543="ERR",$J543="",$K543="",$N543=""),0,IF($N543=0,IF(AND(OR(12=7,12=12),12&gt;=$K543,12&lt;=IF($L543="",12,$L543)),$J543,0),IF(AND(12&gt;=$K543,12&lt;=IF($L543="",12,$L543),MOD(12-$K543,$N543)=0),$J543,0)))</f>
        <v>0</v>
      </c>
      <c r="AA543" s="36" t="n">
        <f aca="false">SUM(O543:Z543)</f>
        <v>0</v>
      </c>
      <c r="AB543" s="15" t="str">
        <f aca="false">IF(AND($B543="",$D543="",$J543=""),"",IF($B543="","Falta código",IF(ISNA(MATCH($B543,LST_COD,0)),"Código no registrado en Trabajadores",IF($E543="","Concepto no está en el catálogo",IF($M543="ERR","Retención de otro empleador: Origen = Otro empleador",IF(OR($J543="",$K543=""),"Falta monto o mes",IF(OR($K543&lt;1,$K543&gt;12),"Mes inicio inválido",IF(AND($L543&lt;&gt;"",OR($L543&lt;$K543,$L543&gt;12)),"Mes fin inválido",IF($N543="","Falta frecuencia",IF(AND($G543&lt;&gt;"Otro empleador",SUMPRODUCT(($O543:$Z543&lt;&gt;0)*(((COLUMN($O543:$Z543)-14)&lt;INDEX(Trabajadores!$M$6:$M$105,MATCH($B543,LST_COD,0)))+((COLUMN($O543:$Z543)-14)&gt;INDEX(Trabajadores!$N$6:$N$105,MATCH($B543,LST_COD,0)))))&gt;0),"Aviso: hay meses fuera del periodo laboral","OK"))))))))))</f>
        <v/>
      </c>
    </row>
    <row r="544" customFormat="false" ht="15" hidden="false" customHeight="false" outlineLevel="0" collapsed="false">
      <c r="A544" s="23" t="n">
        <v>539</v>
      </c>
      <c r="B544" s="7"/>
      <c r="C544" s="35" t="str">
        <f aca="false">IF($B544="","",IFERROR(INDEX(Trabajadores!$D$6:$D$105,MATCH($B544,LST_COD,0)),"¿Código?"))</f>
        <v/>
      </c>
      <c r="D544" s="30"/>
      <c r="E544" s="9" t="str">
        <f aca="false">IF($D544="","",IFERROR(VLOOKUP($D544,CONC_TABLA,2,FALSE()),""))</f>
        <v/>
      </c>
      <c r="F544" s="9" t="str">
        <f aca="false">IF($D544="","",IFERROR(VLOOKUP($D544,CONC_TABLA,3,FALSE()),""))</f>
        <v/>
      </c>
      <c r="G544" s="30"/>
      <c r="H544" s="30"/>
      <c r="I544" s="30"/>
      <c r="J544" s="29"/>
      <c r="K544" s="28"/>
      <c r="L544" s="28"/>
      <c r="M544" s="9" t="str">
        <f aca="false">IF(OR($B544="",$E544=""),"",IF($E544="INA","INA",IF($G544="Otro empleador",IF($E544="RET","RETO",IF($E544="ORD","OTO","OTX")),IF($E544="RET","ERR",$E544))))</f>
        <v/>
      </c>
      <c r="N544" s="9" t="str">
        <f aca="false">IF($I544="","",IFERROR(VLOOKUP($I544,FREC_TABLA,2,FALSE()),""))</f>
        <v/>
      </c>
      <c r="O544" s="19" t="n">
        <f aca="false">IF(OR($M544="",$M544="ERR",$J544="",$K544="",$N544=""),0,IF($N544=0,IF(AND(OR(1=7,1=12),1&gt;=$K544,1&lt;=IF($L544="",12,$L544)),$J544,0),IF(AND(1&gt;=$K544,1&lt;=IF($L544="",12,$L544),MOD(1-$K544,$N544)=0),$J544,0)))</f>
        <v>0</v>
      </c>
      <c r="P544" s="19" t="n">
        <f aca="false">IF(OR($M544="",$M544="ERR",$J544="",$K544="",$N544=""),0,IF($N544=0,IF(AND(OR(2=7,2=12),2&gt;=$K544,2&lt;=IF($L544="",12,$L544)),$J544,0),IF(AND(2&gt;=$K544,2&lt;=IF($L544="",12,$L544),MOD(2-$K544,$N544)=0),$J544,0)))</f>
        <v>0</v>
      </c>
      <c r="Q544" s="19" t="n">
        <f aca="false">IF(OR($M544="",$M544="ERR",$J544="",$K544="",$N544=""),0,IF($N544=0,IF(AND(OR(3=7,3=12),3&gt;=$K544,3&lt;=IF($L544="",12,$L544)),$J544,0),IF(AND(3&gt;=$K544,3&lt;=IF($L544="",12,$L544),MOD(3-$K544,$N544)=0),$J544,0)))</f>
        <v>0</v>
      </c>
      <c r="R544" s="19" t="n">
        <f aca="false">IF(OR($M544="",$M544="ERR",$J544="",$K544="",$N544=""),0,IF($N544=0,IF(AND(OR(4=7,4=12),4&gt;=$K544,4&lt;=IF($L544="",12,$L544)),$J544,0),IF(AND(4&gt;=$K544,4&lt;=IF($L544="",12,$L544),MOD(4-$K544,$N544)=0),$J544,0)))</f>
        <v>0</v>
      </c>
      <c r="S544" s="19" t="n">
        <f aca="false">IF(OR($M544="",$M544="ERR",$J544="",$K544="",$N544=""),0,IF($N544=0,IF(AND(OR(5=7,5=12),5&gt;=$K544,5&lt;=IF($L544="",12,$L544)),$J544,0),IF(AND(5&gt;=$K544,5&lt;=IF($L544="",12,$L544),MOD(5-$K544,$N544)=0),$J544,0)))</f>
        <v>0</v>
      </c>
      <c r="T544" s="19" t="n">
        <f aca="false">IF(OR($M544="",$M544="ERR",$J544="",$K544="",$N544=""),0,IF($N544=0,IF(AND(OR(6=7,6=12),6&gt;=$K544,6&lt;=IF($L544="",12,$L544)),$J544,0),IF(AND(6&gt;=$K544,6&lt;=IF($L544="",12,$L544),MOD(6-$K544,$N544)=0),$J544,0)))</f>
        <v>0</v>
      </c>
      <c r="U544" s="19" t="n">
        <f aca="false">IF(OR($M544="",$M544="ERR",$J544="",$K544="",$N544=""),0,IF($N544=0,IF(AND(OR(7=7,7=12),7&gt;=$K544,7&lt;=IF($L544="",12,$L544)),$J544,0),IF(AND(7&gt;=$K544,7&lt;=IF($L544="",12,$L544),MOD(7-$K544,$N544)=0),$J544,0)))</f>
        <v>0</v>
      </c>
      <c r="V544" s="19" t="n">
        <f aca="false">IF(OR($M544="",$M544="ERR",$J544="",$K544="",$N544=""),0,IF($N544=0,IF(AND(OR(8=7,8=12),8&gt;=$K544,8&lt;=IF($L544="",12,$L544)),$J544,0),IF(AND(8&gt;=$K544,8&lt;=IF($L544="",12,$L544),MOD(8-$K544,$N544)=0),$J544,0)))</f>
        <v>0</v>
      </c>
      <c r="W544" s="19" t="n">
        <f aca="false">IF(OR($M544="",$M544="ERR",$J544="",$K544="",$N544=""),0,IF($N544=0,IF(AND(OR(9=7,9=12),9&gt;=$K544,9&lt;=IF($L544="",12,$L544)),$J544,0),IF(AND(9&gt;=$K544,9&lt;=IF($L544="",12,$L544),MOD(9-$K544,$N544)=0),$J544,0)))</f>
        <v>0</v>
      </c>
      <c r="X544" s="19" t="n">
        <f aca="false">IF(OR($M544="",$M544="ERR",$J544="",$K544="",$N544=""),0,IF($N544=0,IF(AND(OR(10=7,10=12),10&gt;=$K544,10&lt;=IF($L544="",12,$L544)),$J544,0),IF(AND(10&gt;=$K544,10&lt;=IF($L544="",12,$L544),MOD(10-$K544,$N544)=0),$J544,0)))</f>
        <v>0</v>
      </c>
      <c r="Y544" s="19" t="n">
        <f aca="false">IF(OR($M544="",$M544="ERR",$J544="",$K544="",$N544=""),0,IF($N544=0,IF(AND(OR(11=7,11=12),11&gt;=$K544,11&lt;=IF($L544="",12,$L544)),$J544,0),IF(AND(11&gt;=$K544,11&lt;=IF($L544="",12,$L544),MOD(11-$K544,$N544)=0),$J544,0)))</f>
        <v>0</v>
      </c>
      <c r="Z544" s="19" t="n">
        <f aca="false">IF(OR($M544="",$M544="ERR",$J544="",$K544="",$N544=""),0,IF($N544=0,IF(AND(OR(12=7,12=12),12&gt;=$K544,12&lt;=IF($L544="",12,$L544)),$J544,0),IF(AND(12&gt;=$K544,12&lt;=IF($L544="",12,$L544),MOD(12-$K544,$N544)=0),$J544,0)))</f>
        <v>0</v>
      </c>
      <c r="AA544" s="36" t="n">
        <f aca="false">SUM(O544:Z544)</f>
        <v>0</v>
      </c>
      <c r="AB544" s="15" t="str">
        <f aca="false">IF(AND($B544="",$D544="",$J544=""),"",IF($B544="","Falta código",IF(ISNA(MATCH($B544,LST_COD,0)),"Código no registrado en Trabajadores",IF($E544="","Concepto no está en el catálogo",IF($M544="ERR","Retención de otro empleador: Origen = Otro empleador",IF(OR($J544="",$K544=""),"Falta monto o mes",IF(OR($K544&lt;1,$K544&gt;12),"Mes inicio inválido",IF(AND($L544&lt;&gt;"",OR($L544&lt;$K544,$L544&gt;12)),"Mes fin inválido",IF($N544="","Falta frecuencia",IF(AND($G544&lt;&gt;"Otro empleador",SUMPRODUCT(($O544:$Z544&lt;&gt;0)*(((COLUMN($O544:$Z544)-14)&lt;INDEX(Trabajadores!$M$6:$M$105,MATCH($B544,LST_COD,0)))+((COLUMN($O544:$Z544)-14)&gt;INDEX(Trabajadores!$N$6:$N$105,MATCH($B544,LST_COD,0)))))&gt;0),"Aviso: hay meses fuera del periodo laboral","OK"))))))))))</f>
        <v/>
      </c>
    </row>
    <row r="545" customFormat="false" ht="15" hidden="false" customHeight="false" outlineLevel="0" collapsed="false">
      <c r="A545" s="23" t="n">
        <v>540</v>
      </c>
      <c r="B545" s="7"/>
      <c r="C545" s="35" t="str">
        <f aca="false">IF($B545="","",IFERROR(INDEX(Trabajadores!$D$6:$D$105,MATCH($B545,LST_COD,0)),"¿Código?"))</f>
        <v/>
      </c>
      <c r="D545" s="30"/>
      <c r="E545" s="9" t="str">
        <f aca="false">IF($D545="","",IFERROR(VLOOKUP($D545,CONC_TABLA,2,FALSE()),""))</f>
        <v/>
      </c>
      <c r="F545" s="9" t="str">
        <f aca="false">IF($D545="","",IFERROR(VLOOKUP($D545,CONC_TABLA,3,FALSE()),""))</f>
        <v/>
      </c>
      <c r="G545" s="30"/>
      <c r="H545" s="30"/>
      <c r="I545" s="30"/>
      <c r="J545" s="29"/>
      <c r="K545" s="28"/>
      <c r="L545" s="28"/>
      <c r="M545" s="9" t="str">
        <f aca="false">IF(OR($B545="",$E545=""),"",IF($E545="INA","INA",IF($G545="Otro empleador",IF($E545="RET","RETO",IF($E545="ORD","OTO","OTX")),IF($E545="RET","ERR",$E545))))</f>
        <v/>
      </c>
      <c r="N545" s="9" t="str">
        <f aca="false">IF($I545="","",IFERROR(VLOOKUP($I545,FREC_TABLA,2,FALSE()),""))</f>
        <v/>
      </c>
      <c r="O545" s="19" t="n">
        <f aca="false">IF(OR($M545="",$M545="ERR",$J545="",$K545="",$N545=""),0,IF($N545=0,IF(AND(OR(1=7,1=12),1&gt;=$K545,1&lt;=IF($L545="",12,$L545)),$J545,0),IF(AND(1&gt;=$K545,1&lt;=IF($L545="",12,$L545),MOD(1-$K545,$N545)=0),$J545,0)))</f>
        <v>0</v>
      </c>
      <c r="P545" s="19" t="n">
        <f aca="false">IF(OR($M545="",$M545="ERR",$J545="",$K545="",$N545=""),0,IF($N545=0,IF(AND(OR(2=7,2=12),2&gt;=$K545,2&lt;=IF($L545="",12,$L545)),$J545,0),IF(AND(2&gt;=$K545,2&lt;=IF($L545="",12,$L545),MOD(2-$K545,$N545)=0),$J545,0)))</f>
        <v>0</v>
      </c>
      <c r="Q545" s="19" t="n">
        <f aca="false">IF(OR($M545="",$M545="ERR",$J545="",$K545="",$N545=""),0,IF($N545=0,IF(AND(OR(3=7,3=12),3&gt;=$K545,3&lt;=IF($L545="",12,$L545)),$J545,0),IF(AND(3&gt;=$K545,3&lt;=IF($L545="",12,$L545),MOD(3-$K545,$N545)=0),$J545,0)))</f>
        <v>0</v>
      </c>
      <c r="R545" s="19" t="n">
        <f aca="false">IF(OR($M545="",$M545="ERR",$J545="",$K545="",$N545=""),0,IF($N545=0,IF(AND(OR(4=7,4=12),4&gt;=$K545,4&lt;=IF($L545="",12,$L545)),$J545,0),IF(AND(4&gt;=$K545,4&lt;=IF($L545="",12,$L545),MOD(4-$K545,$N545)=0),$J545,0)))</f>
        <v>0</v>
      </c>
      <c r="S545" s="19" t="n">
        <f aca="false">IF(OR($M545="",$M545="ERR",$J545="",$K545="",$N545=""),0,IF($N545=0,IF(AND(OR(5=7,5=12),5&gt;=$K545,5&lt;=IF($L545="",12,$L545)),$J545,0),IF(AND(5&gt;=$K545,5&lt;=IF($L545="",12,$L545),MOD(5-$K545,$N545)=0),$J545,0)))</f>
        <v>0</v>
      </c>
      <c r="T545" s="19" t="n">
        <f aca="false">IF(OR($M545="",$M545="ERR",$J545="",$K545="",$N545=""),0,IF($N545=0,IF(AND(OR(6=7,6=12),6&gt;=$K545,6&lt;=IF($L545="",12,$L545)),$J545,0),IF(AND(6&gt;=$K545,6&lt;=IF($L545="",12,$L545),MOD(6-$K545,$N545)=0),$J545,0)))</f>
        <v>0</v>
      </c>
      <c r="U545" s="19" t="n">
        <f aca="false">IF(OR($M545="",$M545="ERR",$J545="",$K545="",$N545=""),0,IF($N545=0,IF(AND(OR(7=7,7=12),7&gt;=$K545,7&lt;=IF($L545="",12,$L545)),$J545,0),IF(AND(7&gt;=$K545,7&lt;=IF($L545="",12,$L545),MOD(7-$K545,$N545)=0),$J545,0)))</f>
        <v>0</v>
      </c>
      <c r="V545" s="19" t="n">
        <f aca="false">IF(OR($M545="",$M545="ERR",$J545="",$K545="",$N545=""),0,IF($N545=0,IF(AND(OR(8=7,8=12),8&gt;=$K545,8&lt;=IF($L545="",12,$L545)),$J545,0),IF(AND(8&gt;=$K545,8&lt;=IF($L545="",12,$L545),MOD(8-$K545,$N545)=0),$J545,0)))</f>
        <v>0</v>
      </c>
      <c r="W545" s="19" t="n">
        <f aca="false">IF(OR($M545="",$M545="ERR",$J545="",$K545="",$N545=""),0,IF($N545=0,IF(AND(OR(9=7,9=12),9&gt;=$K545,9&lt;=IF($L545="",12,$L545)),$J545,0),IF(AND(9&gt;=$K545,9&lt;=IF($L545="",12,$L545),MOD(9-$K545,$N545)=0),$J545,0)))</f>
        <v>0</v>
      </c>
      <c r="X545" s="19" t="n">
        <f aca="false">IF(OR($M545="",$M545="ERR",$J545="",$K545="",$N545=""),0,IF($N545=0,IF(AND(OR(10=7,10=12),10&gt;=$K545,10&lt;=IF($L545="",12,$L545)),$J545,0),IF(AND(10&gt;=$K545,10&lt;=IF($L545="",12,$L545),MOD(10-$K545,$N545)=0),$J545,0)))</f>
        <v>0</v>
      </c>
      <c r="Y545" s="19" t="n">
        <f aca="false">IF(OR($M545="",$M545="ERR",$J545="",$K545="",$N545=""),0,IF($N545=0,IF(AND(OR(11=7,11=12),11&gt;=$K545,11&lt;=IF($L545="",12,$L545)),$J545,0),IF(AND(11&gt;=$K545,11&lt;=IF($L545="",12,$L545),MOD(11-$K545,$N545)=0),$J545,0)))</f>
        <v>0</v>
      </c>
      <c r="Z545" s="19" t="n">
        <f aca="false">IF(OR($M545="",$M545="ERR",$J545="",$K545="",$N545=""),0,IF($N545=0,IF(AND(OR(12=7,12=12),12&gt;=$K545,12&lt;=IF($L545="",12,$L545)),$J545,0),IF(AND(12&gt;=$K545,12&lt;=IF($L545="",12,$L545),MOD(12-$K545,$N545)=0),$J545,0)))</f>
        <v>0</v>
      </c>
      <c r="AA545" s="36" t="n">
        <f aca="false">SUM(O545:Z545)</f>
        <v>0</v>
      </c>
      <c r="AB545" s="15" t="str">
        <f aca="false">IF(AND($B545="",$D545="",$J545=""),"",IF($B545="","Falta código",IF(ISNA(MATCH($B545,LST_COD,0)),"Código no registrado en Trabajadores",IF($E545="","Concepto no está en el catálogo",IF($M545="ERR","Retención de otro empleador: Origen = Otro empleador",IF(OR($J545="",$K545=""),"Falta monto o mes",IF(OR($K545&lt;1,$K545&gt;12),"Mes inicio inválido",IF(AND($L545&lt;&gt;"",OR($L545&lt;$K545,$L545&gt;12)),"Mes fin inválido",IF($N545="","Falta frecuencia",IF(AND($G545&lt;&gt;"Otro empleador",SUMPRODUCT(($O545:$Z545&lt;&gt;0)*(((COLUMN($O545:$Z545)-14)&lt;INDEX(Trabajadores!$M$6:$M$105,MATCH($B545,LST_COD,0)))+((COLUMN($O545:$Z545)-14)&gt;INDEX(Trabajadores!$N$6:$N$105,MATCH($B545,LST_COD,0)))))&gt;0),"Aviso: hay meses fuera del periodo laboral","OK"))))))))))</f>
        <v/>
      </c>
    </row>
    <row r="546" customFormat="false" ht="15" hidden="false" customHeight="false" outlineLevel="0" collapsed="false">
      <c r="A546" s="23" t="n">
        <v>541</v>
      </c>
      <c r="B546" s="7"/>
      <c r="C546" s="35" t="str">
        <f aca="false">IF($B546="","",IFERROR(INDEX(Trabajadores!$D$6:$D$105,MATCH($B546,LST_COD,0)),"¿Código?"))</f>
        <v/>
      </c>
      <c r="D546" s="30"/>
      <c r="E546" s="9" t="str">
        <f aca="false">IF($D546="","",IFERROR(VLOOKUP($D546,CONC_TABLA,2,FALSE()),""))</f>
        <v/>
      </c>
      <c r="F546" s="9" t="str">
        <f aca="false">IF($D546="","",IFERROR(VLOOKUP($D546,CONC_TABLA,3,FALSE()),""))</f>
        <v/>
      </c>
      <c r="G546" s="30"/>
      <c r="H546" s="30"/>
      <c r="I546" s="30"/>
      <c r="J546" s="29"/>
      <c r="K546" s="28"/>
      <c r="L546" s="28"/>
      <c r="M546" s="9" t="str">
        <f aca="false">IF(OR($B546="",$E546=""),"",IF($E546="INA","INA",IF($G546="Otro empleador",IF($E546="RET","RETO",IF($E546="ORD","OTO","OTX")),IF($E546="RET","ERR",$E546))))</f>
        <v/>
      </c>
      <c r="N546" s="9" t="str">
        <f aca="false">IF($I546="","",IFERROR(VLOOKUP($I546,FREC_TABLA,2,FALSE()),""))</f>
        <v/>
      </c>
      <c r="O546" s="19" t="n">
        <f aca="false">IF(OR($M546="",$M546="ERR",$J546="",$K546="",$N546=""),0,IF($N546=0,IF(AND(OR(1=7,1=12),1&gt;=$K546,1&lt;=IF($L546="",12,$L546)),$J546,0),IF(AND(1&gt;=$K546,1&lt;=IF($L546="",12,$L546),MOD(1-$K546,$N546)=0),$J546,0)))</f>
        <v>0</v>
      </c>
      <c r="P546" s="19" t="n">
        <f aca="false">IF(OR($M546="",$M546="ERR",$J546="",$K546="",$N546=""),0,IF($N546=0,IF(AND(OR(2=7,2=12),2&gt;=$K546,2&lt;=IF($L546="",12,$L546)),$J546,0),IF(AND(2&gt;=$K546,2&lt;=IF($L546="",12,$L546),MOD(2-$K546,$N546)=0),$J546,0)))</f>
        <v>0</v>
      </c>
      <c r="Q546" s="19" t="n">
        <f aca="false">IF(OR($M546="",$M546="ERR",$J546="",$K546="",$N546=""),0,IF($N546=0,IF(AND(OR(3=7,3=12),3&gt;=$K546,3&lt;=IF($L546="",12,$L546)),$J546,0),IF(AND(3&gt;=$K546,3&lt;=IF($L546="",12,$L546),MOD(3-$K546,$N546)=0),$J546,0)))</f>
        <v>0</v>
      </c>
      <c r="R546" s="19" t="n">
        <f aca="false">IF(OR($M546="",$M546="ERR",$J546="",$K546="",$N546=""),0,IF($N546=0,IF(AND(OR(4=7,4=12),4&gt;=$K546,4&lt;=IF($L546="",12,$L546)),$J546,0),IF(AND(4&gt;=$K546,4&lt;=IF($L546="",12,$L546),MOD(4-$K546,$N546)=0),$J546,0)))</f>
        <v>0</v>
      </c>
      <c r="S546" s="19" t="n">
        <f aca="false">IF(OR($M546="",$M546="ERR",$J546="",$K546="",$N546=""),0,IF($N546=0,IF(AND(OR(5=7,5=12),5&gt;=$K546,5&lt;=IF($L546="",12,$L546)),$J546,0),IF(AND(5&gt;=$K546,5&lt;=IF($L546="",12,$L546),MOD(5-$K546,$N546)=0),$J546,0)))</f>
        <v>0</v>
      </c>
      <c r="T546" s="19" t="n">
        <f aca="false">IF(OR($M546="",$M546="ERR",$J546="",$K546="",$N546=""),0,IF($N546=0,IF(AND(OR(6=7,6=12),6&gt;=$K546,6&lt;=IF($L546="",12,$L546)),$J546,0),IF(AND(6&gt;=$K546,6&lt;=IF($L546="",12,$L546),MOD(6-$K546,$N546)=0),$J546,0)))</f>
        <v>0</v>
      </c>
      <c r="U546" s="19" t="n">
        <f aca="false">IF(OR($M546="",$M546="ERR",$J546="",$K546="",$N546=""),0,IF($N546=0,IF(AND(OR(7=7,7=12),7&gt;=$K546,7&lt;=IF($L546="",12,$L546)),$J546,0),IF(AND(7&gt;=$K546,7&lt;=IF($L546="",12,$L546),MOD(7-$K546,$N546)=0),$J546,0)))</f>
        <v>0</v>
      </c>
      <c r="V546" s="19" t="n">
        <f aca="false">IF(OR($M546="",$M546="ERR",$J546="",$K546="",$N546=""),0,IF($N546=0,IF(AND(OR(8=7,8=12),8&gt;=$K546,8&lt;=IF($L546="",12,$L546)),$J546,0),IF(AND(8&gt;=$K546,8&lt;=IF($L546="",12,$L546),MOD(8-$K546,$N546)=0),$J546,0)))</f>
        <v>0</v>
      </c>
      <c r="W546" s="19" t="n">
        <f aca="false">IF(OR($M546="",$M546="ERR",$J546="",$K546="",$N546=""),0,IF($N546=0,IF(AND(OR(9=7,9=12),9&gt;=$K546,9&lt;=IF($L546="",12,$L546)),$J546,0),IF(AND(9&gt;=$K546,9&lt;=IF($L546="",12,$L546),MOD(9-$K546,$N546)=0),$J546,0)))</f>
        <v>0</v>
      </c>
      <c r="X546" s="19" t="n">
        <f aca="false">IF(OR($M546="",$M546="ERR",$J546="",$K546="",$N546=""),0,IF($N546=0,IF(AND(OR(10=7,10=12),10&gt;=$K546,10&lt;=IF($L546="",12,$L546)),$J546,0),IF(AND(10&gt;=$K546,10&lt;=IF($L546="",12,$L546),MOD(10-$K546,$N546)=0),$J546,0)))</f>
        <v>0</v>
      </c>
      <c r="Y546" s="19" t="n">
        <f aca="false">IF(OR($M546="",$M546="ERR",$J546="",$K546="",$N546=""),0,IF($N546=0,IF(AND(OR(11=7,11=12),11&gt;=$K546,11&lt;=IF($L546="",12,$L546)),$J546,0),IF(AND(11&gt;=$K546,11&lt;=IF($L546="",12,$L546),MOD(11-$K546,$N546)=0),$J546,0)))</f>
        <v>0</v>
      </c>
      <c r="Z546" s="19" t="n">
        <f aca="false">IF(OR($M546="",$M546="ERR",$J546="",$K546="",$N546=""),0,IF($N546=0,IF(AND(OR(12=7,12=12),12&gt;=$K546,12&lt;=IF($L546="",12,$L546)),$J546,0),IF(AND(12&gt;=$K546,12&lt;=IF($L546="",12,$L546),MOD(12-$K546,$N546)=0),$J546,0)))</f>
        <v>0</v>
      </c>
      <c r="AA546" s="36" t="n">
        <f aca="false">SUM(O546:Z546)</f>
        <v>0</v>
      </c>
      <c r="AB546" s="15" t="str">
        <f aca="false">IF(AND($B546="",$D546="",$J546=""),"",IF($B546="","Falta código",IF(ISNA(MATCH($B546,LST_COD,0)),"Código no registrado en Trabajadores",IF($E546="","Concepto no está en el catálogo",IF($M546="ERR","Retención de otro empleador: Origen = Otro empleador",IF(OR($J546="",$K546=""),"Falta monto o mes",IF(OR($K546&lt;1,$K546&gt;12),"Mes inicio inválido",IF(AND($L546&lt;&gt;"",OR($L546&lt;$K546,$L546&gt;12)),"Mes fin inválido",IF($N546="","Falta frecuencia",IF(AND($G546&lt;&gt;"Otro empleador",SUMPRODUCT(($O546:$Z546&lt;&gt;0)*(((COLUMN($O546:$Z546)-14)&lt;INDEX(Trabajadores!$M$6:$M$105,MATCH($B546,LST_COD,0)))+((COLUMN($O546:$Z546)-14)&gt;INDEX(Trabajadores!$N$6:$N$105,MATCH($B546,LST_COD,0)))))&gt;0),"Aviso: hay meses fuera del periodo laboral","OK"))))))))))</f>
        <v/>
      </c>
    </row>
    <row r="547" customFormat="false" ht="15" hidden="false" customHeight="false" outlineLevel="0" collapsed="false">
      <c r="A547" s="23" t="n">
        <v>542</v>
      </c>
      <c r="B547" s="7"/>
      <c r="C547" s="35" t="str">
        <f aca="false">IF($B547="","",IFERROR(INDEX(Trabajadores!$D$6:$D$105,MATCH($B547,LST_COD,0)),"¿Código?"))</f>
        <v/>
      </c>
      <c r="D547" s="30"/>
      <c r="E547" s="9" t="str">
        <f aca="false">IF($D547="","",IFERROR(VLOOKUP($D547,CONC_TABLA,2,FALSE()),""))</f>
        <v/>
      </c>
      <c r="F547" s="9" t="str">
        <f aca="false">IF($D547="","",IFERROR(VLOOKUP($D547,CONC_TABLA,3,FALSE()),""))</f>
        <v/>
      </c>
      <c r="G547" s="30"/>
      <c r="H547" s="30"/>
      <c r="I547" s="30"/>
      <c r="J547" s="29"/>
      <c r="K547" s="28"/>
      <c r="L547" s="28"/>
      <c r="M547" s="9" t="str">
        <f aca="false">IF(OR($B547="",$E547=""),"",IF($E547="INA","INA",IF($G547="Otro empleador",IF($E547="RET","RETO",IF($E547="ORD","OTO","OTX")),IF($E547="RET","ERR",$E547))))</f>
        <v/>
      </c>
      <c r="N547" s="9" t="str">
        <f aca="false">IF($I547="","",IFERROR(VLOOKUP($I547,FREC_TABLA,2,FALSE()),""))</f>
        <v/>
      </c>
      <c r="O547" s="19" t="n">
        <f aca="false">IF(OR($M547="",$M547="ERR",$J547="",$K547="",$N547=""),0,IF($N547=0,IF(AND(OR(1=7,1=12),1&gt;=$K547,1&lt;=IF($L547="",12,$L547)),$J547,0),IF(AND(1&gt;=$K547,1&lt;=IF($L547="",12,$L547),MOD(1-$K547,$N547)=0),$J547,0)))</f>
        <v>0</v>
      </c>
      <c r="P547" s="19" t="n">
        <f aca="false">IF(OR($M547="",$M547="ERR",$J547="",$K547="",$N547=""),0,IF($N547=0,IF(AND(OR(2=7,2=12),2&gt;=$K547,2&lt;=IF($L547="",12,$L547)),$J547,0),IF(AND(2&gt;=$K547,2&lt;=IF($L547="",12,$L547),MOD(2-$K547,$N547)=0),$J547,0)))</f>
        <v>0</v>
      </c>
      <c r="Q547" s="19" t="n">
        <f aca="false">IF(OR($M547="",$M547="ERR",$J547="",$K547="",$N547=""),0,IF($N547=0,IF(AND(OR(3=7,3=12),3&gt;=$K547,3&lt;=IF($L547="",12,$L547)),$J547,0),IF(AND(3&gt;=$K547,3&lt;=IF($L547="",12,$L547),MOD(3-$K547,$N547)=0),$J547,0)))</f>
        <v>0</v>
      </c>
      <c r="R547" s="19" t="n">
        <f aca="false">IF(OR($M547="",$M547="ERR",$J547="",$K547="",$N547=""),0,IF($N547=0,IF(AND(OR(4=7,4=12),4&gt;=$K547,4&lt;=IF($L547="",12,$L547)),$J547,0),IF(AND(4&gt;=$K547,4&lt;=IF($L547="",12,$L547),MOD(4-$K547,$N547)=0),$J547,0)))</f>
        <v>0</v>
      </c>
      <c r="S547" s="19" t="n">
        <f aca="false">IF(OR($M547="",$M547="ERR",$J547="",$K547="",$N547=""),0,IF($N547=0,IF(AND(OR(5=7,5=12),5&gt;=$K547,5&lt;=IF($L547="",12,$L547)),$J547,0),IF(AND(5&gt;=$K547,5&lt;=IF($L547="",12,$L547),MOD(5-$K547,$N547)=0),$J547,0)))</f>
        <v>0</v>
      </c>
      <c r="T547" s="19" t="n">
        <f aca="false">IF(OR($M547="",$M547="ERR",$J547="",$K547="",$N547=""),0,IF($N547=0,IF(AND(OR(6=7,6=12),6&gt;=$K547,6&lt;=IF($L547="",12,$L547)),$J547,0),IF(AND(6&gt;=$K547,6&lt;=IF($L547="",12,$L547),MOD(6-$K547,$N547)=0),$J547,0)))</f>
        <v>0</v>
      </c>
      <c r="U547" s="19" t="n">
        <f aca="false">IF(OR($M547="",$M547="ERR",$J547="",$K547="",$N547=""),0,IF($N547=0,IF(AND(OR(7=7,7=12),7&gt;=$K547,7&lt;=IF($L547="",12,$L547)),$J547,0),IF(AND(7&gt;=$K547,7&lt;=IF($L547="",12,$L547),MOD(7-$K547,$N547)=0),$J547,0)))</f>
        <v>0</v>
      </c>
      <c r="V547" s="19" t="n">
        <f aca="false">IF(OR($M547="",$M547="ERR",$J547="",$K547="",$N547=""),0,IF($N547=0,IF(AND(OR(8=7,8=12),8&gt;=$K547,8&lt;=IF($L547="",12,$L547)),$J547,0),IF(AND(8&gt;=$K547,8&lt;=IF($L547="",12,$L547),MOD(8-$K547,$N547)=0),$J547,0)))</f>
        <v>0</v>
      </c>
      <c r="W547" s="19" t="n">
        <f aca="false">IF(OR($M547="",$M547="ERR",$J547="",$K547="",$N547=""),0,IF($N547=0,IF(AND(OR(9=7,9=12),9&gt;=$K547,9&lt;=IF($L547="",12,$L547)),$J547,0),IF(AND(9&gt;=$K547,9&lt;=IF($L547="",12,$L547),MOD(9-$K547,$N547)=0),$J547,0)))</f>
        <v>0</v>
      </c>
      <c r="X547" s="19" t="n">
        <f aca="false">IF(OR($M547="",$M547="ERR",$J547="",$K547="",$N547=""),0,IF($N547=0,IF(AND(OR(10=7,10=12),10&gt;=$K547,10&lt;=IF($L547="",12,$L547)),$J547,0),IF(AND(10&gt;=$K547,10&lt;=IF($L547="",12,$L547),MOD(10-$K547,$N547)=0),$J547,0)))</f>
        <v>0</v>
      </c>
      <c r="Y547" s="19" t="n">
        <f aca="false">IF(OR($M547="",$M547="ERR",$J547="",$K547="",$N547=""),0,IF($N547=0,IF(AND(OR(11=7,11=12),11&gt;=$K547,11&lt;=IF($L547="",12,$L547)),$J547,0),IF(AND(11&gt;=$K547,11&lt;=IF($L547="",12,$L547),MOD(11-$K547,$N547)=0),$J547,0)))</f>
        <v>0</v>
      </c>
      <c r="Z547" s="19" t="n">
        <f aca="false">IF(OR($M547="",$M547="ERR",$J547="",$K547="",$N547=""),0,IF($N547=0,IF(AND(OR(12=7,12=12),12&gt;=$K547,12&lt;=IF($L547="",12,$L547)),$J547,0),IF(AND(12&gt;=$K547,12&lt;=IF($L547="",12,$L547),MOD(12-$K547,$N547)=0),$J547,0)))</f>
        <v>0</v>
      </c>
      <c r="AA547" s="36" t="n">
        <f aca="false">SUM(O547:Z547)</f>
        <v>0</v>
      </c>
      <c r="AB547" s="15" t="str">
        <f aca="false">IF(AND($B547="",$D547="",$J547=""),"",IF($B547="","Falta código",IF(ISNA(MATCH($B547,LST_COD,0)),"Código no registrado en Trabajadores",IF($E547="","Concepto no está en el catálogo",IF($M547="ERR","Retención de otro empleador: Origen = Otro empleador",IF(OR($J547="",$K547=""),"Falta monto o mes",IF(OR($K547&lt;1,$K547&gt;12),"Mes inicio inválido",IF(AND($L547&lt;&gt;"",OR($L547&lt;$K547,$L547&gt;12)),"Mes fin inválido",IF($N547="","Falta frecuencia",IF(AND($G547&lt;&gt;"Otro empleador",SUMPRODUCT(($O547:$Z547&lt;&gt;0)*(((COLUMN($O547:$Z547)-14)&lt;INDEX(Trabajadores!$M$6:$M$105,MATCH($B547,LST_COD,0)))+((COLUMN($O547:$Z547)-14)&gt;INDEX(Trabajadores!$N$6:$N$105,MATCH($B547,LST_COD,0)))))&gt;0),"Aviso: hay meses fuera del periodo laboral","OK"))))))))))</f>
        <v/>
      </c>
    </row>
    <row r="548" customFormat="false" ht="15" hidden="false" customHeight="false" outlineLevel="0" collapsed="false">
      <c r="A548" s="23" t="n">
        <v>543</v>
      </c>
      <c r="B548" s="7"/>
      <c r="C548" s="35" t="str">
        <f aca="false">IF($B548="","",IFERROR(INDEX(Trabajadores!$D$6:$D$105,MATCH($B548,LST_COD,0)),"¿Código?"))</f>
        <v/>
      </c>
      <c r="D548" s="30"/>
      <c r="E548" s="9" t="str">
        <f aca="false">IF($D548="","",IFERROR(VLOOKUP($D548,CONC_TABLA,2,FALSE()),""))</f>
        <v/>
      </c>
      <c r="F548" s="9" t="str">
        <f aca="false">IF($D548="","",IFERROR(VLOOKUP($D548,CONC_TABLA,3,FALSE()),""))</f>
        <v/>
      </c>
      <c r="G548" s="30"/>
      <c r="H548" s="30"/>
      <c r="I548" s="30"/>
      <c r="J548" s="29"/>
      <c r="K548" s="28"/>
      <c r="L548" s="28"/>
      <c r="M548" s="9" t="str">
        <f aca="false">IF(OR($B548="",$E548=""),"",IF($E548="INA","INA",IF($G548="Otro empleador",IF($E548="RET","RETO",IF($E548="ORD","OTO","OTX")),IF($E548="RET","ERR",$E548))))</f>
        <v/>
      </c>
      <c r="N548" s="9" t="str">
        <f aca="false">IF($I548="","",IFERROR(VLOOKUP($I548,FREC_TABLA,2,FALSE()),""))</f>
        <v/>
      </c>
      <c r="O548" s="19" t="n">
        <f aca="false">IF(OR($M548="",$M548="ERR",$J548="",$K548="",$N548=""),0,IF($N548=0,IF(AND(OR(1=7,1=12),1&gt;=$K548,1&lt;=IF($L548="",12,$L548)),$J548,0),IF(AND(1&gt;=$K548,1&lt;=IF($L548="",12,$L548),MOD(1-$K548,$N548)=0),$J548,0)))</f>
        <v>0</v>
      </c>
      <c r="P548" s="19" t="n">
        <f aca="false">IF(OR($M548="",$M548="ERR",$J548="",$K548="",$N548=""),0,IF($N548=0,IF(AND(OR(2=7,2=12),2&gt;=$K548,2&lt;=IF($L548="",12,$L548)),$J548,0),IF(AND(2&gt;=$K548,2&lt;=IF($L548="",12,$L548),MOD(2-$K548,$N548)=0),$J548,0)))</f>
        <v>0</v>
      </c>
      <c r="Q548" s="19" t="n">
        <f aca="false">IF(OR($M548="",$M548="ERR",$J548="",$K548="",$N548=""),0,IF($N548=0,IF(AND(OR(3=7,3=12),3&gt;=$K548,3&lt;=IF($L548="",12,$L548)),$J548,0),IF(AND(3&gt;=$K548,3&lt;=IF($L548="",12,$L548),MOD(3-$K548,$N548)=0),$J548,0)))</f>
        <v>0</v>
      </c>
      <c r="R548" s="19" t="n">
        <f aca="false">IF(OR($M548="",$M548="ERR",$J548="",$K548="",$N548=""),0,IF($N548=0,IF(AND(OR(4=7,4=12),4&gt;=$K548,4&lt;=IF($L548="",12,$L548)),$J548,0),IF(AND(4&gt;=$K548,4&lt;=IF($L548="",12,$L548),MOD(4-$K548,$N548)=0),$J548,0)))</f>
        <v>0</v>
      </c>
      <c r="S548" s="19" t="n">
        <f aca="false">IF(OR($M548="",$M548="ERR",$J548="",$K548="",$N548=""),0,IF($N548=0,IF(AND(OR(5=7,5=12),5&gt;=$K548,5&lt;=IF($L548="",12,$L548)),$J548,0),IF(AND(5&gt;=$K548,5&lt;=IF($L548="",12,$L548),MOD(5-$K548,$N548)=0),$J548,0)))</f>
        <v>0</v>
      </c>
      <c r="T548" s="19" t="n">
        <f aca="false">IF(OR($M548="",$M548="ERR",$J548="",$K548="",$N548=""),0,IF($N548=0,IF(AND(OR(6=7,6=12),6&gt;=$K548,6&lt;=IF($L548="",12,$L548)),$J548,0),IF(AND(6&gt;=$K548,6&lt;=IF($L548="",12,$L548),MOD(6-$K548,$N548)=0),$J548,0)))</f>
        <v>0</v>
      </c>
      <c r="U548" s="19" t="n">
        <f aca="false">IF(OR($M548="",$M548="ERR",$J548="",$K548="",$N548=""),0,IF($N548=0,IF(AND(OR(7=7,7=12),7&gt;=$K548,7&lt;=IF($L548="",12,$L548)),$J548,0),IF(AND(7&gt;=$K548,7&lt;=IF($L548="",12,$L548),MOD(7-$K548,$N548)=0),$J548,0)))</f>
        <v>0</v>
      </c>
      <c r="V548" s="19" t="n">
        <f aca="false">IF(OR($M548="",$M548="ERR",$J548="",$K548="",$N548=""),0,IF($N548=0,IF(AND(OR(8=7,8=12),8&gt;=$K548,8&lt;=IF($L548="",12,$L548)),$J548,0),IF(AND(8&gt;=$K548,8&lt;=IF($L548="",12,$L548),MOD(8-$K548,$N548)=0),$J548,0)))</f>
        <v>0</v>
      </c>
      <c r="W548" s="19" t="n">
        <f aca="false">IF(OR($M548="",$M548="ERR",$J548="",$K548="",$N548=""),0,IF($N548=0,IF(AND(OR(9=7,9=12),9&gt;=$K548,9&lt;=IF($L548="",12,$L548)),$J548,0),IF(AND(9&gt;=$K548,9&lt;=IF($L548="",12,$L548),MOD(9-$K548,$N548)=0),$J548,0)))</f>
        <v>0</v>
      </c>
      <c r="X548" s="19" t="n">
        <f aca="false">IF(OR($M548="",$M548="ERR",$J548="",$K548="",$N548=""),0,IF($N548=0,IF(AND(OR(10=7,10=12),10&gt;=$K548,10&lt;=IF($L548="",12,$L548)),$J548,0),IF(AND(10&gt;=$K548,10&lt;=IF($L548="",12,$L548),MOD(10-$K548,$N548)=0),$J548,0)))</f>
        <v>0</v>
      </c>
      <c r="Y548" s="19" t="n">
        <f aca="false">IF(OR($M548="",$M548="ERR",$J548="",$K548="",$N548=""),0,IF($N548=0,IF(AND(OR(11=7,11=12),11&gt;=$K548,11&lt;=IF($L548="",12,$L548)),$J548,0),IF(AND(11&gt;=$K548,11&lt;=IF($L548="",12,$L548),MOD(11-$K548,$N548)=0),$J548,0)))</f>
        <v>0</v>
      </c>
      <c r="Z548" s="19" t="n">
        <f aca="false">IF(OR($M548="",$M548="ERR",$J548="",$K548="",$N548=""),0,IF($N548=0,IF(AND(OR(12=7,12=12),12&gt;=$K548,12&lt;=IF($L548="",12,$L548)),$J548,0),IF(AND(12&gt;=$K548,12&lt;=IF($L548="",12,$L548),MOD(12-$K548,$N548)=0),$J548,0)))</f>
        <v>0</v>
      </c>
      <c r="AA548" s="36" t="n">
        <f aca="false">SUM(O548:Z548)</f>
        <v>0</v>
      </c>
      <c r="AB548" s="15" t="str">
        <f aca="false">IF(AND($B548="",$D548="",$J548=""),"",IF($B548="","Falta código",IF(ISNA(MATCH($B548,LST_COD,0)),"Código no registrado en Trabajadores",IF($E548="","Concepto no está en el catálogo",IF($M548="ERR","Retención de otro empleador: Origen = Otro empleador",IF(OR($J548="",$K548=""),"Falta monto o mes",IF(OR($K548&lt;1,$K548&gt;12),"Mes inicio inválido",IF(AND($L548&lt;&gt;"",OR($L548&lt;$K548,$L548&gt;12)),"Mes fin inválido",IF($N548="","Falta frecuencia",IF(AND($G548&lt;&gt;"Otro empleador",SUMPRODUCT(($O548:$Z548&lt;&gt;0)*(((COLUMN($O548:$Z548)-14)&lt;INDEX(Trabajadores!$M$6:$M$105,MATCH($B548,LST_COD,0)))+((COLUMN($O548:$Z548)-14)&gt;INDEX(Trabajadores!$N$6:$N$105,MATCH($B548,LST_COD,0)))))&gt;0),"Aviso: hay meses fuera del periodo laboral","OK"))))))))))</f>
        <v/>
      </c>
    </row>
    <row r="549" customFormat="false" ht="15" hidden="false" customHeight="false" outlineLevel="0" collapsed="false">
      <c r="A549" s="23" t="n">
        <v>544</v>
      </c>
      <c r="B549" s="7"/>
      <c r="C549" s="35" t="str">
        <f aca="false">IF($B549="","",IFERROR(INDEX(Trabajadores!$D$6:$D$105,MATCH($B549,LST_COD,0)),"¿Código?"))</f>
        <v/>
      </c>
      <c r="D549" s="30"/>
      <c r="E549" s="9" t="str">
        <f aca="false">IF($D549="","",IFERROR(VLOOKUP($D549,CONC_TABLA,2,FALSE()),""))</f>
        <v/>
      </c>
      <c r="F549" s="9" t="str">
        <f aca="false">IF($D549="","",IFERROR(VLOOKUP($D549,CONC_TABLA,3,FALSE()),""))</f>
        <v/>
      </c>
      <c r="G549" s="30"/>
      <c r="H549" s="30"/>
      <c r="I549" s="30"/>
      <c r="J549" s="29"/>
      <c r="K549" s="28"/>
      <c r="L549" s="28"/>
      <c r="M549" s="9" t="str">
        <f aca="false">IF(OR($B549="",$E549=""),"",IF($E549="INA","INA",IF($G549="Otro empleador",IF($E549="RET","RETO",IF($E549="ORD","OTO","OTX")),IF($E549="RET","ERR",$E549))))</f>
        <v/>
      </c>
      <c r="N549" s="9" t="str">
        <f aca="false">IF($I549="","",IFERROR(VLOOKUP($I549,FREC_TABLA,2,FALSE()),""))</f>
        <v/>
      </c>
      <c r="O549" s="19" t="n">
        <f aca="false">IF(OR($M549="",$M549="ERR",$J549="",$K549="",$N549=""),0,IF($N549=0,IF(AND(OR(1=7,1=12),1&gt;=$K549,1&lt;=IF($L549="",12,$L549)),$J549,0),IF(AND(1&gt;=$K549,1&lt;=IF($L549="",12,$L549),MOD(1-$K549,$N549)=0),$J549,0)))</f>
        <v>0</v>
      </c>
      <c r="P549" s="19" t="n">
        <f aca="false">IF(OR($M549="",$M549="ERR",$J549="",$K549="",$N549=""),0,IF($N549=0,IF(AND(OR(2=7,2=12),2&gt;=$K549,2&lt;=IF($L549="",12,$L549)),$J549,0),IF(AND(2&gt;=$K549,2&lt;=IF($L549="",12,$L549),MOD(2-$K549,$N549)=0),$J549,0)))</f>
        <v>0</v>
      </c>
      <c r="Q549" s="19" t="n">
        <f aca="false">IF(OR($M549="",$M549="ERR",$J549="",$K549="",$N549=""),0,IF($N549=0,IF(AND(OR(3=7,3=12),3&gt;=$K549,3&lt;=IF($L549="",12,$L549)),$J549,0),IF(AND(3&gt;=$K549,3&lt;=IF($L549="",12,$L549),MOD(3-$K549,$N549)=0),$J549,0)))</f>
        <v>0</v>
      </c>
      <c r="R549" s="19" t="n">
        <f aca="false">IF(OR($M549="",$M549="ERR",$J549="",$K549="",$N549=""),0,IF($N549=0,IF(AND(OR(4=7,4=12),4&gt;=$K549,4&lt;=IF($L549="",12,$L549)),$J549,0),IF(AND(4&gt;=$K549,4&lt;=IF($L549="",12,$L549),MOD(4-$K549,$N549)=0),$J549,0)))</f>
        <v>0</v>
      </c>
      <c r="S549" s="19" t="n">
        <f aca="false">IF(OR($M549="",$M549="ERR",$J549="",$K549="",$N549=""),0,IF($N549=0,IF(AND(OR(5=7,5=12),5&gt;=$K549,5&lt;=IF($L549="",12,$L549)),$J549,0),IF(AND(5&gt;=$K549,5&lt;=IF($L549="",12,$L549),MOD(5-$K549,$N549)=0),$J549,0)))</f>
        <v>0</v>
      </c>
      <c r="T549" s="19" t="n">
        <f aca="false">IF(OR($M549="",$M549="ERR",$J549="",$K549="",$N549=""),0,IF($N549=0,IF(AND(OR(6=7,6=12),6&gt;=$K549,6&lt;=IF($L549="",12,$L549)),$J549,0),IF(AND(6&gt;=$K549,6&lt;=IF($L549="",12,$L549),MOD(6-$K549,$N549)=0),$J549,0)))</f>
        <v>0</v>
      </c>
      <c r="U549" s="19" t="n">
        <f aca="false">IF(OR($M549="",$M549="ERR",$J549="",$K549="",$N549=""),0,IF($N549=0,IF(AND(OR(7=7,7=12),7&gt;=$K549,7&lt;=IF($L549="",12,$L549)),$J549,0),IF(AND(7&gt;=$K549,7&lt;=IF($L549="",12,$L549),MOD(7-$K549,$N549)=0),$J549,0)))</f>
        <v>0</v>
      </c>
      <c r="V549" s="19" t="n">
        <f aca="false">IF(OR($M549="",$M549="ERR",$J549="",$K549="",$N549=""),0,IF($N549=0,IF(AND(OR(8=7,8=12),8&gt;=$K549,8&lt;=IF($L549="",12,$L549)),$J549,0),IF(AND(8&gt;=$K549,8&lt;=IF($L549="",12,$L549),MOD(8-$K549,$N549)=0),$J549,0)))</f>
        <v>0</v>
      </c>
      <c r="W549" s="19" t="n">
        <f aca="false">IF(OR($M549="",$M549="ERR",$J549="",$K549="",$N549=""),0,IF($N549=0,IF(AND(OR(9=7,9=12),9&gt;=$K549,9&lt;=IF($L549="",12,$L549)),$J549,0),IF(AND(9&gt;=$K549,9&lt;=IF($L549="",12,$L549),MOD(9-$K549,$N549)=0),$J549,0)))</f>
        <v>0</v>
      </c>
      <c r="X549" s="19" t="n">
        <f aca="false">IF(OR($M549="",$M549="ERR",$J549="",$K549="",$N549=""),0,IF($N549=0,IF(AND(OR(10=7,10=12),10&gt;=$K549,10&lt;=IF($L549="",12,$L549)),$J549,0),IF(AND(10&gt;=$K549,10&lt;=IF($L549="",12,$L549),MOD(10-$K549,$N549)=0),$J549,0)))</f>
        <v>0</v>
      </c>
      <c r="Y549" s="19" t="n">
        <f aca="false">IF(OR($M549="",$M549="ERR",$J549="",$K549="",$N549=""),0,IF($N549=0,IF(AND(OR(11=7,11=12),11&gt;=$K549,11&lt;=IF($L549="",12,$L549)),$J549,0),IF(AND(11&gt;=$K549,11&lt;=IF($L549="",12,$L549),MOD(11-$K549,$N549)=0),$J549,0)))</f>
        <v>0</v>
      </c>
      <c r="Z549" s="19" t="n">
        <f aca="false">IF(OR($M549="",$M549="ERR",$J549="",$K549="",$N549=""),0,IF($N549=0,IF(AND(OR(12=7,12=12),12&gt;=$K549,12&lt;=IF($L549="",12,$L549)),$J549,0),IF(AND(12&gt;=$K549,12&lt;=IF($L549="",12,$L549),MOD(12-$K549,$N549)=0),$J549,0)))</f>
        <v>0</v>
      </c>
      <c r="AA549" s="36" t="n">
        <f aca="false">SUM(O549:Z549)</f>
        <v>0</v>
      </c>
      <c r="AB549" s="15" t="str">
        <f aca="false">IF(AND($B549="",$D549="",$J549=""),"",IF($B549="","Falta código",IF(ISNA(MATCH($B549,LST_COD,0)),"Código no registrado en Trabajadores",IF($E549="","Concepto no está en el catálogo",IF($M549="ERR","Retención de otro empleador: Origen = Otro empleador",IF(OR($J549="",$K549=""),"Falta monto o mes",IF(OR($K549&lt;1,$K549&gt;12),"Mes inicio inválido",IF(AND($L549&lt;&gt;"",OR($L549&lt;$K549,$L549&gt;12)),"Mes fin inválido",IF($N549="","Falta frecuencia",IF(AND($G549&lt;&gt;"Otro empleador",SUMPRODUCT(($O549:$Z549&lt;&gt;0)*(((COLUMN($O549:$Z549)-14)&lt;INDEX(Trabajadores!$M$6:$M$105,MATCH($B549,LST_COD,0)))+((COLUMN($O549:$Z549)-14)&gt;INDEX(Trabajadores!$N$6:$N$105,MATCH($B549,LST_COD,0)))))&gt;0),"Aviso: hay meses fuera del periodo laboral","OK"))))))))))</f>
        <v/>
      </c>
    </row>
    <row r="550" customFormat="false" ht="15" hidden="false" customHeight="false" outlineLevel="0" collapsed="false">
      <c r="A550" s="23" t="n">
        <v>545</v>
      </c>
      <c r="B550" s="7"/>
      <c r="C550" s="35" t="str">
        <f aca="false">IF($B550="","",IFERROR(INDEX(Trabajadores!$D$6:$D$105,MATCH($B550,LST_COD,0)),"¿Código?"))</f>
        <v/>
      </c>
      <c r="D550" s="30"/>
      <c r="E550" s="9" t="str">
        <f aca="false">IF($D550="","",IFERROR(VLOOKUP($D550,CONC_TABLA,2,FALSE()),""))</f>
        <v/>
      </c>
      <c r="F550" s="9" t="str">
        <f aca="false">IF($D550="","",IFERROR(VLOOKUP($D550,CONC_TABLA,3,FALSE()),""))</f>
        <v/>
      </c>
      <c r="G550" s="30"/>
      <c r="H550" s="30"/>
      <c r="I550" s="30"/>
      <c r="J550" s="29"/>
      <c r="K550" s="28"/>
      <c r="L550" s="28"/>
      <c r="M550" s="9" t="str">
        <f aca="false">IF(OR($B550="",$E550=""),"",IF($E550="INA","INA",IF($G550="Otro empleador",IF($E550="RET","RETO",IF($E550="ORD","OTO","OTX")),IF($E550="RET","ERR",$E550))))</f>
        <v/>
      </c>
      <c r="N550" s="9" t="str">
        <f aca="false">IF($I550="","",IFERROR(VLOOKUP($I550,FREC_TABLA,2,FALSE()),""))</f>
        <v/>
      </c>
      <c r="O550" s="19" t="n">
        <f aca="false">IF(OR($M550="",$M550="ERR",$J550="",$K550="",$N550=""),0,IF($N550=0,IF(AND(OR(1=7,1=12),1&gt;=$K550,1&lt;=IF($L550="",12,$L550)),$J550,0),IF(AND(1&gt;=$K550,1&lt;=IF($L550="",12,$L550),MOD(1-$K550,$N550)=0),$J550,0)))</f>
        <v>0</v>
      </c>
      <c r="P550" s="19" t="n">
        <f aca="false">IF(OR($M550="",$M550="ERR",$J550="",$K550="",$N550=""),0,IF($N550=0,IF(AND(OR(2=7,2=12),2&gt;=$K550,2&lt;=IF($L550="",12,$L550)),$J550,0),IF(AND(2&gt;=$K550,2&lt;=IF($L550="",12,$L550),MOD(2-$K550,$N550)=0),$J550,0)))</f>
        <v>0</v>
      </c>
      <c r="Q550" s="19" t="n">
        <f aca="false">IF(OR($M550="",$M550="ERR",$J550="",$K550="",$N550=""),0,IF($N550=0,IF(AND(OR(3=7,3=12),3&gt;=$K550,3&lt;=IF($L550="",12,$L550)),$J550,0),IF(AND(3&gt;=$K550,3&lt;=IF($L550="",12,$L550),MOD(3-$K550,$N550)=0),$J550,0)))</f>
        <v>0</v>
      </c>
      <c r="R550" s="19" t="n">
        <f aca="false">IF(OR($M550="",$M550="ERR",$J550="",$K550="",$N550=""),0,IF($N550=0,IF(AND(OR(4=7,4=12),4&gt;=$K550,4&lt;=IF($L550="",12,$L550)),$J550,0),IF(AND(4&gt;=$K550,4&lt;=IF($L550="",12,$L550),MOD(4-$K550,$N550)=0),$J550,0)))</f>
        <v>0</v>
      </c>
      <c r="S550" s="19" t="n">
        <f aca="false">IF(OR($M550="",$M550="ERR",$J550="",$K550="",$N550=""),0,IF($N550=0,IF(AND(OR(5=7,5=12),5&gt;=$K550,5&lt;=IF($L550="",12,$L550)),$J550,0),IF(AND(5&gt;=$K550,5&lt;=IF($L550="",12,$L550),MOD(5-$K550,$N550)=0),$J550,0)))</f>
        <v>0</v>
      </c>
      <c r="T550" s="19" t="n">
        <f aca="false">IF(OR($M550="",$M550="ERR",$J550="",$K550="",$N550=""),0,IF($N550=0,IF(AND(OR(6=7,6=12),6&gt;=$K550,6&lt;=IF($L550="",12,$L550)),$J550,0),IF(AND(6&gt;=$K550,6&lt;=IF($L550="",12,$L550),MOD(6-$K550,$N550)=0),$J550,0)))</f>
        <v>0</v>
      </c>
      <c r="U550" s="19" t="n">
        <f aca="false">IF(OR($M550="",$M550="ERR",$J550="",$K550="",$N550=""),0,IF($N550=0,IF(AND(OR(7=7,7=12),7&gt;=$K550,7&lt;=IF($L550="",12,$L550)),$J550,0),IF(AND(7&gt;=$K550,7&lt;=IF($L550="",12,$L550),MOD(7-$K550,$N550)=0),$J550,0)))</f>
        <v>0</v>
      </c>
      <c r="V550" s="19" t="n">
        <f aca="false">IF(OR($M550="",$M550="ERR",$J550="",$K550="",$N550=""),0,IF($N550=0,IF(AND(OR(8=7,8=12),8&gt;=$K550,8&lt;=IF($L550="",12,$L550)),$J550,0),IF(AND(8&gt;=$K550,8&lt;=IF($L550="",12,$L550),MOD(8-$K550,$N550)=0),$J550,0)))</f>
        <v>0</v>
      </c>
      <c r="W550" s="19" t="n">
        <f aca="false">IF(OR($M550="",$M550="ERR",$J550="",$K550="",$N550=""),0,IF($N550=0,IF(AND(OR(9=7,9=12),9&gt;=$K550,9&lt;=IF($L550="",12,$L550)),$J550,0),IF(AND(9&gt;=$K550,9&lt;=IF($L550="",12,$L550),MOD(9-$K550,$N550)=0),$J550,0)))</f>
        <v>0</v>
      </c>
      <c r="X550" s="19" t="n">
        <f aca="false">IF(OR($M550="",$M550="ERR",$J550="",$K550="",$N550=""),0,IF($N550=0,IF(AND(OR(10=7,10=12),10&gt;=$K550,10&lt;=IF($L550="",12,$L550)),$J550,0),IF(AND(10&gt;=$K550,10&lt;=IF($L550="",12,$L550),MOD(10-$K550,$N550)=0),$J550,0)))</f>
        <v>0</v>
      </c>
      <c r="Y550" s="19" t="n">
        <f aca="false">IF(OR($M550="",$M550="ERR",$J550="",$K550="",$N550=""),0,IF($N550=0,IF(AND(OR(11=7,11=12),11&gt;=$K550,11&lt;=IF($L550="",12,$L550)),$J550,0),IF(AND(11&gt;=$K550,11&lt;=IF($L550="",12,$L550),MOD(11-$K550,$N550)=0),$J550,0)))</f>
        <v>0</v>
      </c>
      <c r="Z550" s="19" t="n">
        <f aca="false">IF(OR($M550="",$M550="ERR",$J550="",$K550="",$N550=""),0,IF($N550=0,IF(AND(OR(12=7,12=12),12&gt;=$K550,12&lt;=IF($L550="",12,$L550)),$J550,0),IF(AND(12&gt;=$K550,12&lt;=IF($L550="",12,$L550),MOD(12-$K550,$N550)=0),$J550,0)))</f>
        <v>0</v>
      </c>
      <c r="AA550" s="36" t="n">
        <f aca="false">SUM(O550:Z550)</f>
        <v>0</v>
      </c>
      <c r="AB550" s="15" t="str">
        <f aca="false">IF(AND($B550="",$D550="",$J550=""),"",IF($B550="","Falta código",IF(ISNA(MATCH($B550,LST_COD,0)),"Código no registrado en Trabajadores",IF($E550="","Concepto no está en el catálogo",IF($M550="ERR","Retención de otro empleador: Origen = Otro empleador",IF(OR($J550="",$K550=""),"Falta monto o mes",IF(OR($K550&lt;1,$K550&gt;12),"Mes inicio inválido",IF(AND($L550&lt;&gt;"",OR($L550&lt;$K550,$L550&gt;12)),"Mes fin inválido",IF($N550="","Falta frecuencia",IF(AND($G550&lt;&gt;"Otro empleador",SUMPRODUCT(($O550:$Z550&lt;&gt;0)*(((COLUMN($O550:$Z550)-14)&lt;INDEX(Trabajadores!$M$6:$M$105,MATCH($B550,LST_COD,0)))+((COLUMN($O550:$Z550)-14)&gt;INDEX(Trabajadores!$N$6:$N$105,MATCH($B550,LST_COD,0)))))&gt;0),"Aviso: hay meses fuera del periodo laboral","OK"))))))))))</f>
        <v/>
      </c>
    </row>
    <row r="551" customFormat="false" ht="15" hidden="false" customHeight="false" outlineLevel="0" collapsed="false">
      <c r="A551" s="23" t="n">
        <v>546</v>
      </c>
      <c r="B551" s="7"/>
      <c r="C551" s="35" t="str">
        <f aca="false">IF($B551="","",IFERROR(INDEX(Trabajadores!$D$6:$D$105,MATCH($B551,LST_COD,0)),"¿Código?"))</f>
        <v/>
      </c>
      <c r="D551" s="30"/>
      <c r="E551" s="9" t="str">
        <f aca="false">IF($D551="","",IFERROR(VLOOKUP($D551,CONC_TABLA,2,FALSE()),""))</f>
        <v/>
      </c>
      <c r="F551" s="9" t="str">
        <f aca="false">IF($D551="","",IFERROR(VLOOKUP($D551,CONC_TABLA,3,FALSE()),""))</f>
        <v/>
      </c>
      <c r="G551" s="30"/>
      <c r="H551" s="30"/>
      <c r="I551" s="30"/>
      <c r="J551" s="29"/>
      <c r="K551" s="28"/>
      <c r="L551" s="28"/>
      <c r="M551" s="9" t="str">
        <f aca="false">IF(OR($B551="",$E551=""),"",IF($E551="INA","INA",IF($G551="Otro empleador",IF($E551="RET","RETO",IF($E551="ORD","OTO","OTX")),IF($E551="RET","ERR",$E551))))</f>
        <v/>
      </c>
      <c r="N551" s="9" t="str">
        <f aca="false">IF($I551="","",IFERROR(VLOOKUP($I551,FREC_TABLA,2,FALSE()),""))</f>
        <v/>
      </c>
      <c r="O551" s="19" t="n">
        <f aca="false">IF(OR($M551="",$M551="ERR",$J551="",$K551="",$N551=""),0,IF($N551=0,IF(AND(OR(1=7,1=12),1&gt;=$K551,1&lt;=IF($L551="",12,$L551)),$J551,0),IF(AND(1&gt;=$K551,1&lt;=IF($L551="",12,$L551),MOD(1-$K551,$N551)=0),$J551,0)))</f>
        <v>0</v>
      </c>
      <c r="P551" s="19" t="n">
        <f aca="false">IF(OR($M551="",$M551="ERR",$J551="",$K551="",$N551=""),0,IF($N551=0,IF(AND(OR(2=7,2=12),2&gt;=$K551,2&lt;=IF($L551="",12,$L551)),$J551,0),IF(AND(2&gt;=$K551,2&lt;=IF($L551="",12,$L551),MOD(2-$K551,$N551)=0),$J551,0)))</f>
        <v>0</v>
      </c>
      <c r="Q551" s="19" t="n">
        <f aca="false">IF(OR($M551="",$M551="ERR",$J551="",$K551="",$N551=""),0,IF($N551=0,IF(AND(OR(3=7,3=12),3&gt;=$K551,3&lt;=IF($L551="",12,$L551)),$J551,0),IF(AND(3&gt;=$K551,3&lt;=IF($L551="",12,$L551),MOD(3-$K551,$N551)=0),$J551,0)))</f>
        <v>0</v>
      </c>
      <c r="R551" s="19" t="n">
        <f aca="false">IF(OR($M551="",$M551="ERR",$J551="",$K551="",$N551=""),0,IF($N551=0,IF(AND(OR(4=7,4=12),4&gt;=$K551,4&lt;=IF($L551="",12,$L551)),$J551,0),IF(AND(4&gt;=$K551,4&lt;=IF($L551="",12,$L551),MOD(4-$K551,$N551)=0),$J551,0)))</f>
        <v>0</v>
      </c>
      <c r="S551" s="19" t="n">
        <f aca="false">IF(OR($M551="",$M551="ERR",$J551="",$K551="",$N551=""),0,IF($N551=0,IF(AND(OR(5=7,5=12),5&gt;=$K551,5&lt;=IF($L551="",12,$L551)),$J551,0),IF(AND(5&gt;=$K551,5&lt;=IF($L551="",12,$L551),MOD(5-$K551,$N551)=0),$J551,0)))</f>
        <v>0</v>
      </c>
      <c r="T551" s="19" t="n">
        <f aca="false">IF(OR($M551="",$M551="ERR",$J551="",$K551="",$N551=""),0,IF($N551=0,IF(AND(OR(6=7,6=12),6&gt;=$K551,6&lt;=IF($L551="",12,$L551)),$J551,0),IF(AND(6&gt;=$K551,6&lt;=IF($L551="",12,$L551),MOD(6-$K551,$N551)=0),$J551,0)))</f>
        <v>0</v>
      </c>
      <c r="U551" s="19" t="n">
        <f aca="false">IF(OR($M551="",$M551="ERR",$J551="",$K551="",$N551=""),0,IF($N551=0,IF(AND(OR(7=7,7=12),7&gt;=$K551,7&lt;=IF($L551="",12,$L551)),$J551,0),IF(AND(7&gt;=$K551,7&lt;=IF($L551="",12,$L551),MOD(7-$K551,$N551)=0),$J551,0)))</f>
        <v>0</v>
      </c>
      <c r="V551" s="19" t="n">
        <f aca="false">IF(OR($M551="",$M551="ERR",$J551="",$K551="",$N551=""),0,IF($N551=0,IF(AND(OR(8=7,8=12),8&gt;=$K551,8&lt;=IF($L551="",12,$L551)),$J551,0),IF(AND(8&gt;=$K551,8&lt;=IF($L551="",12,$L551),MOD(8-$K551,$N551)=0),$J551,0)))</f>
        <v>0</v>
      </c>
      <c r="W551" s="19" t="n">
        <f aca="false">IF(OR($M551="",$M551="ERR",$J551="",$K551="",$N551=""),0,IF($N551=0,IF(AND(OR(9=7,9=12),9&gt;=$K551,9&lt;=IF($L551="",12,$L551)),$J551,0),IF(AND(9&gt;=$K551,9&lt;=IF($L551="",12,$L551),MOD(9-$K551,$N551)=0),$J551,0)))</f>
        <v>0</v>
      </c>
      <c r="X551" s="19" t="n">
        <f aca="false">IF(OR($M551="",$M551="ERR",$J551="",$K551="",$N551=""),0,IF($N551=0,IF(AND(OR(10=7,10=12),10&gt;=$K551,10&lt;=IF($L551="",12,$L551)),$J551,0),IF(AND(10&gt;=$K551,10&lt;=IF($L551="",12,$L551),MOD(10-$K551,$N551)=0),$J551,0)))</f>
        <v>0</v>
      </c>
      <c r="Y551" s="19" t="n">
        <f aca="false">IF(OR($M551="",$M551="ERR",$J551="",$K551="",$N551=""),0,IF($N551=0,IF(AND(OR(11=7,11=12),11&gt;=$K551,11&lt;=IF($L551="",12,$L551)),$J551,0),IF(AND(11&gt;=$K551,11&lt;=IF($L551="",12,$L551),MOD(11-$K551,$N551)=0),$J551,0)))</f>
        <v>0</v>
      </c>
      <c r="Z551" s="19" t="n">
        <f aca="false">IF(OR($M551="",$M551="ERR",$J551="",$K551="",$N551=""),0,IF($N551=0,IF(AND(OR(12=7,12=12),12&gt;=$K551,12&lt;=IF($L551="",12,$L551)),$J551,0),IF(AND(12&gt;=$K551,12&lt;=IF($L551="",12,$L551),MOD(12-$K551,$N551)=0),$J551,0)))</f>
        <v>0</v>
      </c>
      <c r="AA551" s="36" t="n">
        <f aca="false">SUM(O551:Z551)</f>
        <v>0</v>
      </c>
      <c r="AB551" s="15" t="str">
        <f aca="false">IF(AND($B551="",$D551="",$J551=""),"",IF($B551="","Falta código",IF(ISNA(MATCH($B551,LST_COD,0)),"Código no registrado en Trabajadores",IF($E551="","Concepto no está en el catálogo",IF($M551="ERR","Retención de otro empleador: Origen = Otro empleador",IF(OR($J551="",$K551=""),"Falta monto o mes",IF(OR($K551&lt;1,$K551&gt;12),"Mes inicio inválido",IF(AND($L551&lt;&gt;"",OR($L551&lt;$K551,$L551&gt;12)),"Mes fin inválido",IF($N551="","Falta frecuencia",IF(AND($G551&lt;&gt;"Otro empleador",SUMPRODUCT(($O551:$Z551&lt;&gt;0)*(((COLUMN($O551:$Z551)-14)&lt;INDEX(Trabajadores!$M$6:$M$105,MATCH($B551,LST_COD,0)))+((COLUMN($O551:$Z551)-14)&gt;INDEX(Trabajadores!$N$6:$N$105,MATCH($B551,LST_COD,0)))))&gt;0),"Aviso: hay meses fuera del periodo laboral","OK"))))))))))</f>
        <v/>
      </c>
    </row>
    <row r="552" customFormat="false" ht="15" hidden="false" customHeight="false" outlineLevel="0" collapsed="false">
      <c r="A552" s="23" t="n">
        <v>547</v>
      </c>
      <c r="B552" s="7"/>
      <c r="C552" s="35" t="str">
        <f aca="false">IF($B552="","",IFERROR(INDEX(Trabajadores!$D$6:$D$105,MATCH($B552,LST_COD,0)),"¿Código?"))</f>
        <v/>
      </c>
      <c r="D552" s="30"/>
      <c r="E552" s="9" t="str">
        <f aca="false">IF($D552="","",IFERROR(VLOOKUP($D552,CONC_TABLA,2,FALSE()),""))</f>
        <v/>
      </c>
      <c r="F552" s="9" t="str">
        <f aca="false">IF($D552="","",IFERROR(VLOOKUP($D552,CONC_TABLA,3,FALSE()),""))</f>
        <v/>
      </c>
      <c r="G552" s="30"/>
      <c r="H552" s="30"/>
      <c r="I552" s="30"/>
      <c r="J552" s="29"/>
      <c r="K552" s="28"/>
      <c r="L552" s="28"/>
      <c r="M552" s="9" t="str">
        <f aca="false">IF(OR($B552="",$E552=""),"",IF($E552="INA","INA",IF($G552="Otro empleador",IF($E552="RET","RETO",IF($E552="ORD","OTO","OTX")),IF($E552="RET","ERR",$E552))))</f>
        <v/>
      </c>
      <c r="N552" s="9" t="str">
        <f aca="false">IF($I552="","",IFERROR(VLOOKUP($I552,FREC_TABLA,2,FALSE()),""))</f>
        <v/>
      </c>
      <c r="O552" s="19" t="n">
        <f aca="false">IF(OR($M552="",$M552="ERR",$J552="",$K552="",$N552=""),0,IF($N552=0,IF(AND(OR(1=7,1=12),1&gt;=$K552,1&lt;=IF($L552="",12,$L552)),$J552,0),IF(AND(1&gt;=$K552,1&lt;=IF($L552="",12,$L552),MOD(1-$K552,$N552)=0),$J552,0)))</f>
        <v>0</v>
      </c>
      <c r="P552" s="19" t="n">
        <f aca="false">IF(OR($M552="",$M552="ERR",$J552="",$K552="",$N552=""),0,IF($N552=0,IF(AND(OR(2=7,2=12),2&gt;=$K552,2&lt;=IF($L552="",12,$L552)),$J552,0),IF(AND(2&gt;=$K552,2&lt;=IF($L552="",12,$L552),MOD(2-$K552,$N552)=0),$J552,0)))</f>
        <v>0</v>
      </c>
      <c r="Q552" s="19" t="n">
        <f aca="false">IF(OR($M552="",$M552="ERR",$J552="",$K552="",$N552=""),0,IF($N552=0,IF(AND(OR(3=7,3=12),3&gt;=$K552,3&lt;=IF($L552="",12,$L552)),$J552,0),IF(AND(3&gt;=$K552,3&lt;=IF($L552="",12,$L552),MOD(3-$K552,$N552)=0),$J552,0)))</f>
        <v>0</v>
      </c>
      <c r="R552" s="19" t="n">
        <f aca="false">IF(OR($M552="",$M552="ERR",$J552="",$K552="",$N552=""),0,IF($N552=0,IF(AND(OR(4=7,4=12),4&gt;=$K552,4&lt;=IF($L552="",12,$L552)),$J552,0),IF(AND(4&gt;=$K552,4&lt;=IF($L552="",12,$L552),MOD(4-$K552,$N552)=0),$J552,0)))</f>
        <v>0</v>
      </c>
      <c r="S552" s="19" t="n">
        <f aca="false">IF(OR($M552="",$M552="ERR",$J552="",$K552="",$N552=""),0,IF($N552=0,IF(AND(OR(5=7,5=12),5&gt;=$K552,5&lt;=IF($L552="",12,$L552)),$J552,0),IF(AND(5&gt;=$K552,5&lt;=IF($L552="",12,$L552),MOD(5-$K552,$N552)=0),$J552,0)))</f>
        <v>0</v>
      </c>
      <c r="T552" s="19" t="n">
        <f aca="false">IF(OR($M552="",$M552="ERR",$J552="",$K552="",$N552=""),0,IF($N552=0,IF(AND(OR(6=7,6=12),6&gt;=$K552,6&lt;=IF($L552="",12,$L552)),$J552,0),IF(AND(6&gt;=$K552,6&lt;=IF($L552="",12,$L552),MOD(6-$K552,$N552)=0),$J552,0)))</f>
        <v>0</v>
      </c>
      <c r="U552" s="19" t="n">
        <f aca="false">IF(OR($M552="",$M552="ERR",$J552="",$K552="",$N552=""),0,IF($N552=0,IF(AND(OR(7=7,7=12),7&gt;=$K552,7&lt;=IF($L552="",12,$L552)),$J552,0),IF(AND(7&gt;=$K552,7&lt;=IF($L552="",12,$L552),MOD(7-$K552,$N552)=0),$J552,0)))</f>
        <v>0</v>
      </c>
      <c r="V552" s="19" t="n">
        <f aca="false">IF(OR($M552="",$M552="ERR",$J552="",$K552="",$N552=""),0,IF($N552=0,IF(AND(OR(8=7,8=12),8&gt;=$K552,8&lt;=IF($L552="",12,$L552)),$J552,0),IF(AND(8&gt;=$K552,8&lt;=IF($L552="",12,$L552),MOD(8-$K552,$N552)=0),$J552,0)))</f>
        <v>0</v>
      </c>
      <c r="W552" s="19" t="n">
        <f aca="false">IF(OR($M552="",$M552="ERR",$J552="",$K552="",$N552=""),0,IF($N552=0,IF(AND(OR(9=7,9=12),9&gt;=$K552,9&lt;=IF($L552="",12,$L552)),$J552,0),IF(AND(9&gt;=$K552,9&lt;=IF($L552="",12,$L552),MOD(9-$K552,$N552)=0),$J552,0)))</f>
        <v>0</v>
      </c>
      <c r="X552" s="19" t="n">
        <f aca="false">IF(OR($M552="",$M552="ERR",$J552="",$K552="",$N552=""),0,IF($N552=0,IF(AND(OR(10=7,10=12),10&gt;=$K552,10&lt;=IF($L552="",12,$L552)),$J552,0),IF(AND(10&gt;=$K552,10&lt;=IF($L552="",12,$L552),MOD(10-$K552,$N552)=0),$J552,0)))</f>
        <v>0</v>
      </c>
      <c r="Y552" s="19" t="n">
        <f aca="false">IF(OR($M552="",$M552="ERR",$J552="",$K552="",$N552=""),0,IF($N552=0,IF(AND(OR(11=7,11=12),11&gt;=$K552,11&lt;=IF($L552="",12,$L552)),$J552,0),IF(AND(11&gt;=$K552,11&lt;=IF($L552="",12,$L552),MOD(11-$K552,$N552)=0),$J552,0)))</f>
        <v>0</v>
      </c>
      <c r="Z552" s="19" t="n">
        <f aca="false">IF(OR($M552="",$M552="ERR",$J552="",$K552="",$N552=""),0,IF($N552=0,IF(AND(OR(12=7,12=12),12&gt;=$K552,12&lt;=IF($L552="",12,$L552)),$J552,0),IF(AND(12&gt;=$K552,12&lt;=IF($L552="",12,$L552),MOD(12-$K552,$N552)=0),$J552,0)))</f>
        <v>0</v>
      </c>
      <c r="AA552" s="36" t="n">
        <f aca="false">SUM(O552:Z552)</f>
        <v>0</v>
      </c>
      <c r="AB552" s="15" t="str">
        <f aca="false">IF(AND($B552="",$D552="",$J552=""),"",IF($B552="","Falta código",IF(ISNA(MATCH($B552,LST_COD,0)),"Código no registrado en Trabajadores",IF($E552="","Concepto no está en el catálogo",IF($M552="ERR","Retención de otro empleador: Origen = Otro empleador",IF(OR($J552="",$K552=""),"Falta monto o mes",IF(OR($K552&lt;1,$K552&gt;12),"Mes inicio inválido",IF(AND($L552&lt;&gt;"",OR($L552&lt;$K552,$L552&gt;12)),"Mes fin inválido",IF($N552="","Falta frecuencia",IF(AND($G552&lt;&gt;"Otro empleador",SUMPRODUCT(($O552:$Z552&lt;&gt;0)*(((COLUMN($O552:$Z552)-14)&lt;INDEX(Trabajadores!$M$6:$M$105,MATCH($B552,LST_COD,0)))+((COLUMN($O552:$Z552)-14)&gt;INDEX(Trabajadores!$N$6:$N$105,MATCH($B552,LST_COD,0)))))&gt;0),"Aviso: hay meses fuera del periodo laboral","OK"))))))))))</f>
        <v/>
      </c>
    </row>
    <row r="553" customFormat="false" ht="15" hidden="false" customHeight="false" outlineLevel="0" collapsed="false">
      <c r="A553" s="23" t="n">
        <v>548</v>
      </c>
      <c r="B553" s="7"/>
      <c r="C553" s="35" t="str">
        <f aca="false">IF($B553="","",IFERROR(INDEX(Trabajadores!$D$6:$D$105,MATCH($B553,LST_COD,0)),"¿Código?"))</f>
        <v/>
      </c>
      <c r="D553" s="30"/>
      <c r="E553" s="9" t="str">
        <f aca="false">IF($D553="","",IFERROR(VLOOKUP($D553,CONC_TABLA,2,FALSE()),""))</f>
        <v/>
      </c>
      <c r="F553" s="9" t="str">
        <f aca="false">IF($D553="","",IFERROR(VLOOKUP($D553,CONC_TABLA,3,FALSE()),""))</f>
        <v/>
      </c>
      <c r="G553" s="30"/>
      <c r="H553" s="30"/>
      <c r="I553" s="30"/>
      <c r="J553" s="29"/>
      <c r="K553" s="28"/>
      <c r="L553" s="28"/>
      <c r="M553" s="9" t="str">
        <f aca="false">IF(OR($B553="",$E553=""),"",IF($E553="INA","INA",IF($G553="Otro empleador",IF($E553="RET","RETO",IF($E553="ORD","OTO","OTX")),IF($E553="RET","ERR",$E553))))</f>
        <v/>
      </c>
      <c r="N553" s="9" t="str">
        <f aca="false">IF($I553="","",IFERROR(VLOOKUP($I553,FREC_TABLA,2,FALSE()),""))</f>
        <v/>
      </c>
      <c r="O553" s="19" t="n">
        <f aca="false">IF(OR($M553="",$M553="ERR",$J553="",$K553="",$N553=""),0,IF($N553=0,IF(AND(OR(1=7,1=12),1&gt;=$K553,1&lt;=IF($L553="",12,$L553)),$J553,0),IF(AND(1&gt;=$K553,1&lt;=IF($L553="",12,$L553),MOD(1-$K553,$N553)=0),$J553,0)))</f>
        <v>0</v>
      </c>
      <c r="P553" s="19" t="n">
        <f aca="false">IF(OR($M553="",$M553="ERR",$J553="",$K553="",$N553=""),0,IF($N553=0,IF(AND(OR(2=7,2=12),2&gt;=$K553,2&lt;=IF($L553="",12,$L553)),$J553,0),IF(AND(2&gt;=$K553,2&lt;=IF($L553="",12,$L553),MOD(2-$K553,$N553)=0),$J553,0)))</f>
        <v>0</v>
      </c>
      <c r="Q553" s="19" t="n">
        <f aca="false">IF(OR($M553="",$M553="ERR",$J553="",$K553="",$N553=""),0,IF($N553=0,IF(AND(OR(3=7,3=12),3&gt;=$K553,3&lt;=IF($L553="",12,$L553)),$J553,0),IF(AND(3&gt;=$K553,3&lt;=IF($L553="",12,$L553),MOD(3-$K553,$N553)=0),$J553,0)))</f>
        <v>0</v>
      </c>
      <c r="R553" s="19" t="n">
        <f aca="false">IF(OR($M553="",$M553="ERR",$J553="",$K553="",$N553=""),0,IF($N553=0,IF(AND(OR(4=7,4=12),4&gt;=$K553,4&lt;=IF($L553="",12,$L553)),$J553,0),IF(AND(4&gt;=$K553,4&lt;=IF($L553="",12,$L553),MOD(4-$K553,$N553)=0),$J553,0)))</f>
        <v>0</v>
      </c>
      <c r="S553" s="19" t="n">
        <f aca="false">IF(OR($M553="",$M553="ERR",$J553="",$K553="",$N553=""),0,IF($N553=0,IF(AND(OR(5=7,5=12),5&gt;=$K553,5&lt;=IF($L553="",12,$L553)),$J553,0),IF(AND(5&gt;=$K553,5&lt;=IF($L553="",12,$L553),MOD(5-$K553,$N553)=0),$J553,0)))</f>
        <v>0</v>
      </c>
      <c r="T553" s="19" t="n">
        <f aca="false">IF(OR($M553="",$M553="ERR",$J553="",$K553="",$N553=""),0,IF($N553=0,IF(AND(OR(6=7,6=12),6&gt;=$K553,6&lt;=IF($L553="",12,$L553)),$J553,0),IF(AND(6&gt;=$K553,6&lt;=IF($L553="",12,$L553),MOD(6-$K553,$N553)=0),$J553,0)))</f>
        <v>0</v>
      </c>
      <c r="U553" s="19" t="n">
        <f aca="false">IF(OR($M553="",$M553="ERR",$J553="",$K553="",$N553=""),0,IF($N553=0,IF(AND(OR(7=7,7=12),7&gt;=$K553,7&lt;=IF($L553="",12,$L553)),$J553,0),IF(AND(7&gt;=$K553,7&lt;=IF($L553="",12,$L553),MOD(7-$K553,$N553)=0),$J553,0)))</f>
        <v>0</v>
      </c>
      <c r="V553" s="19" t="n">
        <f aca="false">IF(OR($M553="",$M553="ERR",$J553="",$K553="",$N553=""),0,IF($N553=0,IF(AND(OR(8=7,8=12),8&gt;=$K553,8&lt;=IF($L553="",12,$L553)),$J553,0),IF(AND(8&gt;=$K553,8&lt;=IF($L553="",12,$L553),MOD(8-$K553,$N553)=0),$J553,0)))</f>
        <v>0</v>
      </c>
      <c r="W553" s="19" t="n">
        <f aca="false">IF(OR($M553="",$M553="ERR",$J553="",$K553="",$N553=""),0,IF($N553=0,IF(AND(OR(9=7,9=12),9&gt;=$K553,9&lt;=IF($L553="",12,$L553)),$J553,0),IF(AND(9&gt;=$K553,9&lt;=IF($L553="",12,$L553),MOD(9-$K553,$N553)=0),$J553,0)))</f>
        <v>0</v>
      </c>
      <c r="X553" s="19" t="n">
        <f aca="false">IF(OR($M553="",$M553="ERR",$J553="",$K553="",$N553=""),0,IF($N553=0,IF(AND(OR(10=7,10=12),10&gt;=$K553,10&lt;=IF($L553="",12,$L553)),$J553,0),IF(AND(10&gt;=$K553,10&lt;=IF($L553="",12,$L553),MOD(10-$K553,$N553)=0),$J553,0)))</f>
        <v>0</v>
      </c>
      <c r="Y553" s="19" t="n">
        <f aca="false">IF(OR($M553="",$M553="ERR",$J553="",$K553="",$N553=""),0,IF($N553=0,IF(AND(OR(11=7,11=12),11&gt;=$K553,11&lt;=IF($L553="",12,$L553)),$J553,0),IF(AND(11&gt;=$K553,11&lt;=IF($L553="",12,$L553),MOD(11-$K553,$N553)=0),$J553,0)))</f>
        <v>0</v>
      </c>
      <c r="Z553" s="19" t="n">
        <f aca="false">IF(OR($M553="",$M553="ERR",$J553="",$K553="",$N553=""),0,IF($N553=0,IF(AND(OR(12=7,12=12),12&gt;=$K553,12&lt;=IF($L553="",12,$L553)),$J553,0),IF(AND(12&gt;=$K553,12&lt;=IF($L553="",12,$L553),MOD(12-$K553,$N553)=0),$J553,0)))</f>
        <v>0</v>
      </c>
      <c r="AA553" s="36" t="n">
        <f aca="false">SUM(O553:Z553)</f>
        <v>0</v>
      </c>
      <c r="AB553" s="15" t="str">
        <f aca="false">IF(AND($B553="",$D553="",$J553=""),"",IF($B553="","Falta código",IF(ISNA(MATCH($B553,LST_COD,0)),"Código no registrado en Trabajadores",IF($E553="","Concepto no está en el catálogo",IF($M553="ERR","Retención de otro empleador: Origen = Otro empleador",IF(OR($J553="",$K553=""),"Falta monto o mes",IF(OR($K553&lt;1,$K553&gt;12),"Mes inicio inválido",IF(AND($L553&lt;&gt;"",OR($L553&lt;$K553,$L553&gt;12)),"Mes fin inválido",IF($N553="","Falta frecuencia",IF(AND($G553&lt;&gt;"Otro empleador",SUMPRODUCT(($O553:$Z553&lt;&gt;0)*(((COLUMN($O553:$Z553)-14)&lt;INDEX(Trabajadores!$M$6:$M$105,MATCH($B553,LST_COD,0)))+((COLUMN($O553:$Z553)-14)&gt;INDEX(Trabajadores!$N$6:$N$105,MATCH($B553,LST_COD,0)))))&gt;0),"Aviso: hay meses fuera del periodo laboral","OK"))))))))))</f>
        <v/>
      </c>
    </row>
    <row r="554" customFormat="false" ht="15" hidden="false" customHeight="false" outlineLevel="0" collapsed="false">
      <c r="A554" s="23" t="n">
        <v>549</v>
      </c>
      <c r="B554" s="7"/>
      <c r="C554" s="35" t="str">
        <f aca="false">IF($B554="","",IFERROR(INDEX(Trabajadores!$D$6:$D$105,MATCH($B554,LST_COD,0)),"¿Código?"))</f>
        <v/>
      </c>
      <c r="D554" s="30"/>
      <c r="E554" s="9" t="str">
        <f aca="false">IF($D554="","",IFERROR(VLOOKUP($D554,CONC_TABLA,2,FALSE()),""))</f>
        <v/>
      </c>
      <c r="F554" s="9" t="str">
        <f aca="false">IF($D554="","",IFERROR(VLOOKUP($D554,CONC_TABLA,3,FALSE()),""))</f>
        <v/>
      </c>
      <c r="G554" s="30"/>
      <c r="H554" s="30"/>
      <c r="I554" s="30"/>
      <c r="J554" s="29"/>
      <c r="K554" s="28"/>
      <c r="L554" s="28"/>
      <c r="M554" s="9" t="str">
        <f aca="false">IF(OR($B554="",$E554=""),"",IF($E554="INA","INA",IF($G554="Otro empleador",IF($E554="RET","RETO",IF($E554="ORD","OTO","OTX")),IF($E554="RET","ERR",$E554))))</f>
        <v/>
      </c>
      <c r="N554" s="9" t="str">
        <f aca="false">IF($I554="","",IFERROR(VLOOKUP($I554,FREC_TABLA,2,FALSE()),""))</f>
        <v/>
      </c>
      <c r="O554" s="19" t="n">
        <f aca="false">IF(OR($M554="",$M554="ERR",$J554="",$K554="",$N554=""),0,IF($N554=0,IF(AND(OR(1=7,1=12),1&gt;=$K554,1&lt;=IF($L554="",12,$L554)),$J554,0),IF(AND(1&gt;=$K554,1&lt;=IF($L554="",12,$L554),MOD(1-$K554,$N554)=0),$J554,0)))</f>
        <v>0</v>
      </c>
      <c r="P554" s="19" t="n">
        <f aca="false">IF(OR($M554="",$M554="ERR",$J554="",$K554="",$N554=""),0,IF($N554=0,IF(AND(OR(2=7,2=12),2&gt;=$K554,2&lt;=IF($L554="",12,$L554)),$J554,0),IF(AND(2&gt;=$K554,2&lt;=IF($L554="",12,$L554),MOD(2-$K554,$N554)=0),$J554,0)))</f>
        <v>0</v>
      </c>
      <c r="Q554" s="19" t="n">
        <f aca="false">IF(OR($M554="",$M554="ERR",$J554="",$K554="",$N554=""),0,IF($N554=0,IF(AND(OR(3=7,3=12),3&gt;=$K554,3&lt;=IF($L554="",12,$L554)),$J554,0),IF(AND(3&gt;=$K554,3&lt;=IF($L554="",12,$L554),MOD(3-$K554,$N554)=0),$J554,0)))</f>
        <v>0</v>
      </c>
      <c r="R554" s="19" t="n">
        <f aca="false">IF(OR($M554="",$M554="ERR",$J554="",$K554="",$N554=""),0,IF($N554=0,IF(AND(OR(4=7,4=12),4&gt;=$K554,4&lt;=IF($L554="",12,$L554)),$J554,0),IF(AND(4&gt;=$K554,4&lt;=IF($L554="",12,$L554),MOD(4-$K554,$N554)=0),$J554,0)))</f>
        <v>0</v>
      </c>
      <c r="S554" s="19" t="n">
        <f aca="false">IF(OR($M554="",$M554="ERR",$J554="",$K554="",$N554=""),0,IF($N554=0,IF(AND(OR(5=7,5=12),5&gt;=$K554,5&lt;=IF($L554="",12,$L554)),$J554,0),IF(AND(5&gt;=$K554,5&lt;=IF($L554="",12,$L554),MOD(5-$K554,$N554)=0),$J554,0)))</f>
        <v>0</v>
      </c>
      <c r="T554" s="19" t="n">
        <f aca="false">IF(OR($M554="",$M554="ERR",$J554="",$K554="",$N554=""),0,IF($N554=0,IF(AND(OR(6=7,6=12),6&gt;=$K554,6&lt;=IF($L554="",12,$L554)),$J554,0),IF(AND(6&gt;=$K554,6&lt;=IF($L554="",12,$L554),MOD(6-$K554,$N554)=0),$J554,0)))</f>
        <v>0</v>
      </c>
      <c r="U554" s="19" t="n">
        <f aca="false">IF(OR($M554="",$M554="ERR",$J554="",$K554="",$N554=""),0,IF($N554=0,IF(AND(OR(7=7,7=12),7&gt;=$K554,7&lt;=IF($L554="",12,$L554)),$J554,0),IF(AND(7&gt;=$K554,7&lt;=IF($L554="",12,$L554),MOD(7-$K554,$N554)=0),$J554,0)))</f>
        <v>0</v>
      </c>
      <c r="V554" s="19" t="n">
        <f aca="false">IF(OR($M554="",$M554="ERR",$J554="",$K554="",$N554=""),0,IF($N554=0,IF(AND(OR(8=7,8=12),8&gt;=$K554,8&lt;=IF($L554="",12,$L554)),$J554,0),IF(AND(8&gt;=$K554,8&lt;=IF($L554="",12,$L554),MOD(8-$K554,$N554)=0),$J554,0)))</f>
        <v>0</v>
      </c>
      <c r="W554" s="19" t="n">
        <f aca="false">IF(OR($M554="",$M554="ERR",$J554="",$K554="",$N554=""),0,IF($N554=0,IF(AND(OR(9=7,9=12),9&gt;=$K554,9&lt;=IF($L554="",12,$L554)),$J554,0),IF(AND(9&gt;=$K554,9&lt;=IF($L554="",12,$L554),MOD(9-$K554,$N554)=0),$J554,0)))</f>
        <v>0</v>
      </c>
      <c r="X554" s="19" t="n">
        <f aca="false">IF(OR($M554="",$M554="ERR",$J554="",$K554="",$N554=""),0,IF($N554=0,IF(AND(OR(10=7,10=12),10&gt;=$K554,10&lt;=IF($L554="",12,$L554)),$J554,0),IF(AND(10&gt;=$K554,10&lt;=IF($L554="",12,$L554),MOD(10-$K554,$N554)=0),$J554,0)))</f>
        <v>0</v>
      </c>
      <c r="Y554" s="19" t="n">
        <f aca="false">IF(OR($M554="",$M554="ERR",$J554="",$K554="",$N554=""),0,IF($N554=0,IF(AND(OR(11=7,11=12),11&gt;=$K554,11&lt;=IF($L554="",12,$L554)),$J554,0),IF(AND(11&gt;=$K554,11&lt;=IF($L554="",12,$L554),MOD(11-$K554,$N554)=0),$J554,0)))</f>
        <v>0</v>
      </c>
      <c r="Z554" s="19" t="n">
        <f aca="false">IF(OR($M554="",$M554="ERR",$J554="",$K554="",$N554=""),0,IF($N554=0,IF(AND(OR(12=7,12=12),12&gt;=$K554,12&lt;=IF($L554="",12,$L554)),$J554,0),IF(AND(12&gt;=$K554,12&lt;=IF($L554="",12,$L554),MOD(12-$K554,$N554)=0),$J554,0)))</f>
        <v>0</v>
      </c>
      <c r="AA554" s="36" t="n">
        <f aca="false">SUM(O554:Z554)</f>
        <v>0</v>
      </c>
      <c r="AB554" s="15" t="str">
        <f aca="false">IF(AND($B554="",$D554="",$J554=""),"",IF($B554="","Falta código",IF(ISNA(MATCH($B554,LST_COD,0)),"Código no registrado en Trabajadores",IF($E554="","Concepto no está en el catálogo",IF($M554="ERR","Retención de otro empleador: Origen = Otro empleador",IF(OR($J554="",$K554=""),"Falta monto o mes",IF(OR($K554&lt;1,$K554&gt;12),"Mes inicio inválido",IF(AND($L554&lt;&gt;"",OR($L554&lt;$K554,$L554&gt;12)),"Mes fin inválido",IF($N554="","Falta frecuencia",IF(AND($G554&lt;&gt;"Otro empleador",SUMPRODUCT(($O554:$Z554&lt;&gt;0)*(((COLUMN($O554:$Z554)-14)&lt;INDEX(Trabajadores!$M$6:$M$105,MATCH($B554,LST_COD,0)))+((COLUMN($O554:$Z554)-14)&gt;INDEX(Trabajadores!$N$6:$N$105,MATCH($B554,LST_COD,0)))))&gt;0),"Aviso: hay meses fuera del periodo laboral","OK"))))))))))</f>
        <v/>
      </c>
    </row>
    <row r="555" customFormat="false" ht="15" hidden="false" customHeight="false" outlineLevel="0" collapsed="false">
      <c r="A555" s="23" t="n">
        <v>550</v>
      </c>
      <c r="B555" s="7"/>
      <c r="C555" s="35" t="str">
        <f aca="false">IF($B555="","",IFERROR(INDEX(Trabajadores!$D$6:$D$105,MATCH($B555,LST_COD,0)),"¿Código?"))</f>
        <v/>
      </c>
      <c r="D555" s="30"/>
      <c r="E555" s="9" t="str">
        <f aca="false">IF($D555="","",IFERROR(VLOOKUP($D555,CONC_TABLA,2,FALSE()),""))</f>
        <v/>
      </c>
      <c r="F555" s="9" t="str">
        <f aca="false">IF($D555="","",IFERROR(VLOOKUP($D555,CONC_TABLA,3,FALSE()),""))</f>
        <v/>
      </c>
      <c r="G555" s="30"/>
      <c r="H555" s="30"/>
      <c r="I555" s="30"/>
      <c r="J555" s="29"/>
      <c r="K555" s="28"/>
      <c r="L555" s="28"/>
      <c r="M555" s="9" t="str">
        <f aca="false">IF(OR($B555="",$E555=""),"",IF($E555="INA","INA",IF($G555="Otro empleador",IF($E555="RET","RETO",IF($E555="ORD","OTO","OTX")),IF($E555="RET","ERR",$E555))))</f>
        <v/>
      </c>
      <c r="N555" s="9" t="str">
        <f aca="false">IF($I555="","",IFERROR(VLOOKUP($I555,FREC_TABLA,2,FALSE()),""))</f>
        <v/>
      </c>
      <c r="O555" s="19" t="n">
        <f aca="false">IF(OR($M555="",$M555="ERR",$J555="",$K555="",$N555=""),0,IF($N555=0,IF(AND(OR(1=7,1=12),1&gt;=$K555,1&lt;=IF($L555="",12,$L555)),$J555,0),IF(AND(1&gt;=$K555,1&lt;=IF($L555="",12,$L555),MOD(1-$K555,$N555)=0),$J555,0)))</f>
        <v>0</v>
      </c>
      <c r="P555" s="19" t="n">
        <f aca="false">IF(OR($M555="",$M555="ERR",$J555="",$K555="",$N555=""),0,IF($N555=0,IF(AND(OR(2=7,2=12),2&gt;=$K555,2&lt;=IF($L555="",12,$L555)),$J555,0),IF(AND(2&gt;=$K555,2&lt;=IF($L555="",12,$L555),MOD(2-$K555,$N555)=0),$J555,0)))</f>
        <v>0</v>
      </c>
      <c r="Q555" s="19" t="n">
        <f aca="false">IF(OR($M555="",$M555="ERR",$J555="",$K555="",$N555=""),0,IF($N555=0,IF(AND(OR(3=7,3=12),3&gt;=$K555,3&lt;=IF($L555="",12,$L555)),$J555,0),IF(AND(3&gt;=$K555,3&lt;=IF($L555="",12,$L555),MOD(3-$K555,$N555)=0),$J555,0)))</f>
        <v>0</v>
      </c>
      <c r="R555" s="19" t="n">
        <f aca="false">IF(OR($M555="",$M555="ERR",$J555="",$K555="",$N555=""),0,IF($N555=0,IF(AND(OR(4=7,4=12),4&gt;=$K555,4&lt;=IF($L555="",12,$L555)),$J555,0),IF(AND(4&gt;=$K555,4&lt;=IF($L555="",12,$L555),MOD(4-$K555,$N555)=0),$J555,0)))</f>
        <v>0</v>
      </c>
      <c r="S555" s="19" t="n">
        <f aca="false">IF(OR($M555="",$M555="ERR",$J555="",$K555="",$N555=""),0,IF($N555=0,IF(AND(OR(5=7,5=12),5&gt;=$K555,5&lt;=IF($L555="",12,$L555)),$J555,0),IF(AND(5&gt;=$K555,5&lt;=IF($L555="",12,$L555),MOD(5-$K555,$N555)=0),$J555,0)))</f>
        <v>0</v>
      </c>
      <c r="T555" s="19" t="n">
        <f aca="false">IF(OR($M555="",$M555="ERR",$J555="",$K555="",$N555=""),0,IF($N555=0,IF(AND(OR(6=7,6=12),6&gt;=$K555,6&lt;=IF($L555="",12,$L555)),$J555,0),IF(AND(6&gt;=$K555,6&lt;=IF($L555="",12,$L555),MOD(6-$K555,$N555)=0),$J555,0)))</f>
        <v>0</v>
      </c>
      <c r="U555" s="19" t="n">
        <f aca="false">IF(OR($M555="",$M555="ERR",$J555="",$K555="",$N555=""),0,IF($N555=0,IF(AND(OR(7=7,7=12),7&gt;=$K555,7&lt;=IF($L555="",12,$L555)),$J555,0),IF(AND(7&gt;=$K555,7&lt;=IF($L555="",12,$L555),MOD(7-$K555,$N555)=0),$J555,0)))</f>
        <v>0</v>
      </c>
      <c r="V555" s="19" t="n">
        <f aca="false">IF(OR($M555="",$M555="ERR",$J555="",$K555="",$N555=""),0,IF($N555=0,IF(AND(OR(8=7,8=12),8&gt;=$K555,8&lt;=IF($L555="",12,$L555)),$J555,0),IF(AND(8&gt;=$K555,8&lt;=IF($L555="",12,$L555),MOD(8-$K555,$N555)=0),$J555,0)))</f>
        <v>0</v>
      </c>
      <c r="W555" s="19" t="n">
        <f aca="false">IF(OR($M555="",$M555="ERR",$J555="",$K555="",$N555=""),0,IF($N555=0,IF(AND(OR(9=7,9=12),9&gt;=$K555,9&lt;=IF($L555="",12,$L555)),$J555,0),IF(AND(9&gt;=$K555,9&lt;=IF($L555="",12,$L555),MOD(9-$K555,$N555)=0),$J555,0)))</f>
        <v>0</v>
      </c>
      <c r="X555" s="19" t="n">
        <f aca="false">IF(OR($M555="",$M555="ERR",$J555="",$K555="",$N555=""),0,IF($N555=0,IF(AND(OR(10=7,10=12),10&gt;=$K555,10&lt;=IF($L555="",12,$L555)),$J555,0),IF(AND(10&gt;=$K555,10&lt;=IF($L555="",12,$L555),MOD(10-$K555,$N555)=0),$J555,0)))</f>
        <v>0</v>
      </c>
      <c r="Y555" s="19" t="n">
        <f aca="false">IF(OR($M555="",$M555="ERR",$J555="",$K555="",$N555=""),0,IF($N555=0,IF(AND(OR(11=7,11=12),11&gt;=$K555,11&lt;=IF($L555="",12,$L555)),$J555,0),IF(AND(11&gt;=$K555,11&lt;=IF($L555="",12,$L555),MOD(11-$K555,$N555)=0),$J555,0)))</f>
        <v>0</v>
      </c>
      <c r="Z555" s="19" t="n">
        <f aca="false">IF(OR($M555="",$M555="ERR",$J555="",$K555="",$N555=""),0,IF($N555=0,IF(AND(OR(12=7,12=12),12&gt;=$K555,12&lt;=IF($L555="",12,$L555)),$J555,0),IF(AND(12&gt;=$K555,12&lt;=IF($L555="",12,$L555),MOD(12-$K555,$N555)=0),$J555,0)))</f>
        <v>0</v>
      </c>
      <c r="AA555" s="36" t="n">
        <f aca="false">SUM(O555:Z555)</f>
        <v>0</v>
      </c>
      <c r="AB555" s="15" t="str">
        <f aca="false">IF(AND($B555="",$D555="",$J555=""),"",IF($B555="","Falta código",IF(ISNA(MATCH($B555,LST_COD,0)),"Código no registrado en Trabajadores",IF($E555="","Concepto no está en el catálogo",IF($M555="ERR","Retención de otro empleador: Origen = Otro empleador",IF(OR($J555="",$K555=""),"Falta monto o mes",IF(OR($K555&lt;1,$K555&gt;12),"Mes inicio inválido",IF(AND($L555&lt;&gt;"",OR($L555&lt;$K555,$L555&gt;12)),"Mes fin inválido",IF($N555="","Falta frecuencia",IF(AND($G555&lt;&gt;"Otro empleador",SUMPRODUCT(($O555:$Z555&lt;&gt;0)*(((COLUMN($O555:$Z555)-14)&lt;INDEX(Trabajadores!$M$6:$M$105,MATCH($B555,LST_COD,0)))+((COLUMN($O555:$Z555)-14)&gt;INDEX(Trabajadores!$N$6:$N$105,MATCH($B555,LST_COD,0)))))&gt;0),"Aviso: hay meses fuera del periodo laboral","OK"))))))))))</f>
        <v/>
      </c>
    </row>
    <row r="556" customFormat="false" ht="15" hidden="false" customHeight="false" outlineLevel="0" collapsed="false">
      <c r="A556" s="23" t="n">
        <v>551</v>
      </c>
      <c r="B556" s="7"/>
      <c r="C556" s="35" t="str">
        <f aca="false">IF($B556="","",IFERROR(INDEX(Trabajadores!$D$6:$D$105,MATCH($B556,LST_COD,0)),"¿Código?"))</f>
        <v/>
      </c>
      <c r="D556" s="30"/>
      <c r="E556" s="9" t="str">
        <f aca="false">IF($D556="","",IFERROR(VLOOKUP($D556,CONC_TABLA,2,FALSE()),""))</f>
        <v/>
      </c>
      <c r="F556" s="9" t="str">
        <f aca="false">IF($D556="","",IFERROR(VLOOKUP($D556,CONC_TABLA,3,FALSE()),""))</f>
        <v/>
      </c>
      <c r="G556" s="30"/>
      <c r="H556" s="30"/>
      <c r="I556" s="30"/>
      <c r="J556" s="29"/>
      <c r="K556" s="28"/>
      <c r="L556" s="28"/>
      <c r="M556" s="9" t="str">
        <f aca="false">IF(OR($B556="",$E556=""),"",IF($E556="INA","INA",IF($G556="Otro empleador",IF($E556="RET","RETO",IF($E556="ORD","OTO","OTX")),IF($E556="RET","ERR",$E556))))</f>
        <v/>
      </c>
      <c r="N556" s="9" t="str">
        <f aca="false">IF($I556="","",IFERROR(VLOOKUP($I556,FREC_TABLA,2,FALSE()),""))</f>
        <v/>
      </c>
      <c r="O556" s="19" t="n">
        <f aca="false">IF(OR($M556="",$M556="ERR",$J556="",$K556="",$N556=""),0,IF($N556=0,IF(AND(OR(1=7,1=12),1&gt;=$K556,1&lt;=IF($L556="",12,$L556)),$J556,0),IF(AND(1&gt;=$K556,1&lt;=IF($L556="",12,$L556),MOD(1-$K556,$N556)=0),$J556,0)))</f>
        <v>0</v>
      </c>
      <c r="P556" s="19" t="n">
        <f aca="false">IF(OR($M556="",$M556="ERR",$J556="",$K556="",$N556=""),0,IF($N556=0,IF(AND(OR(2=7,2=12),2&gt;=$K556,2&lt;=IF($L556="",12,$L556)),$J556,0),IF(AND(2&gt;=$K556,2&lt;=IF($L556="",12,$L556),MOD(2-$K556,$N556)=0),$J556,0)))</f>
        <v>0</v>
      </c>
      <c r="Q556" s="19" t="n">
        <f aca="false">IF(OR($M556="",$M556="ERR",$J556="",$K556="",$N556=""),0,IF($N556=0,IF(AND(OR(3=7,3=12),3&gt;=$K556,3&lt;=IF($L556="",12,$L556)),$J556,0),IF(AND(3&gt;=$K556,3&lt;=IF($L556="",12,$L556),MOD(3-$K556,$N556)=0),$J556,0)))</f>
        <v>0</v>
      </c>
      <c r="R556" s="19" t="n">
        <f aca="false">IF(OR($M556="",$M556="ERR",$J556="",$K556="",$N556=""),0,IF($N556=0,IF(AND(OR(4=7,4=12),4&gt;=$K556,4&lt;=IF($L556="",12,$L556)),$J556,0),IF(AND(4&gt;=$K556,4&lt;=IF($L556="",12,$L556),MOD(4-$K556,$N556)=0),$J556,0)))</f>
        <v>0</v>
      </c>
      <c r="S556" s="19" t="n">
        <f aca="false">IF(OR($M556="",$M556="ERR",$J556="",$K556="",$N556=""),0,IF($N556=0,IF(AND(OR(5=7,5=12),5&gt;=$K556,5&lt;=IF($L556="",12,$L556)),$J556,0),IF(AND(5&gt;=$K556,5&lt;=IF($L556="",12,$L556),MOD(5-$K556,$N556)=0),$J556,0)))</f>
        <v>0</v>
      </c>
      <c r="T556" s="19" t="n">
        <f aca="false">IF(OR($M556="",$M556="ERR",$J556="",$K556="",$N556=""),0,IF($N556=0,IF(AND(OR(6=7,6=12),6&gt;=$K556,6&lt;=IF($L556="",12,$L556)),$J556,0),IF(AND(6&gt;=$K556,6&lt;=IF($L556="",12,$L556),MOD(6-$K556,$N556)=0),$J556,0)))</f>
        <v>0</v>
      </c>
      <c r="U556" s="19" t="n">
        <f aca="false">IF(OR($M556="",$M556="ERR",$J556="",$K556="",$N556=""),0,IF($N556=0,IF(AND(OR(7=7,7=12),7&gt;=$K556,7&lt;=IF($L556="",12,$L556)),$J556,0),IF(AND(7&gt;=$K556,7&lt;=IF($L556="",12,$L556),MOD(7-$K556,$N556)=0),$J556,0)))</f>
        <v>0</v>
      </c>
      <c r="V556" s="19" t="n">
        <f aca="false">IF(OR($M556="",$M556="ERR",$J556="",$K556="",$N556=""),0,IF($N556=0,IF(AND(OR(8=7,8=12),8&gt;=$K556,8&lt;=IF($L556="",12,$L556)),$J556,0),IF(AND(8&gt;=$K556,8&lt;=IF($L556="",12,$L556),MOD(8-$K556,$N556)=0),$J556,0)))</f>
        <v>0</v>
      </c>
      <c r="W556" s="19" t="n">
        <f aca="false">IF(OR($M556="",$M556="ERR",$J556="",$K556="",$N556=""),0,IF($N556=0,IF(AND(OR(9=7,9=12),9&gt;=$K556,9&lt;=IF($L556="",12,$L556)),$J556,0),IF(AND(9&gt;=$K556,9&lt;=IF($L556="",12,$L556),MOD(9-$K556,$N556)=0),$J556,0)))</f>
        <v>0</v>
      </c>
      <c r="X556" s="19" t="n">
        <f aca="false">IF(OR($M556="",$M556="ERR",$J556="",$K556="",$N556=""),0,IF($N556=0,IF(AND(OR(10=7,10=12),10&gt;=$K556,10&lt;=IF($L556="",12,$L556)),$J556,0),IF(AND(10&gt;=$K556,10&lt;=IF($L556="",12,$L556),MOD(10-$K556,$N556)=0),$J556,0)))</f>
        <v>0</v>
      </c>
      <c r="Y556" s="19" t="n">
        <f aca="false">IF(OR($M556="",$M556="ERR",$J556="",$K556="",$N556=""),0,IF($N556=0,IF(AND(OR(11=7,11=12),11&gt;=$K556,11&lt;=IF($L556="",12,$L556)),$J556,0),IF(AND(11&gt;=$K556,11&lt;=IF($L556="",12,$L556),MOD(11-$K556,$N556)=0),$J556,0)))</f>
        <v>0</v>
      </c>
      <c r="Z556" s="19" t="n">
        <f aca="false">IF(OR($M556="",$M556="ERR",$J556="",$K556="",$N556=""),0,IF($N556=0,IF(AND(OR(12=7,12=12),12&gt;=$K556,12&lt;=IF($L556="",12,$L556)),$J556,0),IF(AND(12&gt;=$K556,12&lt;=IF($L556="",12,$L556),MOD(12-$K556,$N556)=0),$J556,0)))</f>
        <v>0</v>
      </c>
      <c r="AA556" s="36" t="n">
        <f aca="false">SUM(O556:Z556)</f>
        <v>0</v>
      </c>
      <c r="AB556" s="15" t="str">
        <f aca="false">IF(AND($B556="",$D556="",$J556=""),"",IF($B556="","Falta código",IF(ISNA(MATCH($B556,LST_COD,0)),"Código no registrado en Trabajadores",IF($E556="","Concepto no está en el catálogo",IF($M556="ERR","Retención de otro empleador: Origen = Otro empleador",IF(OR($J556="",$K556=""),"Falta monto o mes",IF(OR($K556&lt;1,$K556&gt;12),"Mes inicio inválido",IF(AND($L556&lt;&gt;"",OR($L556&lt;$K556,$L556&gt;12)),"Mes fin inválido",IF($N556="","Falta frecuencia",IF(AND($G556&lt;&gt;"Otro empleador",SUMPRODUCT(($O556:$Z556&lt;&gt;0)*(((COLUMN($O556:$Z556)-14)&lt;INDEX(Trabajadores!$M$6:$M$105,MATCH($B556,LST_COD,0)))+((COLUMN($O556:$Z556)-14)&gt;INDEX(Trabajadores!$N$6:$N$105,MATCH($B556,LST_COD,0)))))&gt;0),"Aviso: hay meses fuera del periodo laboral","OK"))))))))))</f>
        <v/>
      </c>
    </row>
    <row r="557" customFormat="false" ht="15" hidden="false" customHeight="false" outlineLevel="0" collapsed="false">
      <c r="A557" s="23" t="n">
        <v>552</v>
      </c>
      <c r="B557" s="7"/>
      <c r="C557" s="35" t="str">
        <f aca="false">IF($B557="","",IFERROR(INDEX(Trabajadores!$D$6:$D$105,MATCH($B557,LST_COD,0)),"¿Código?"))</f>
        <v/>
      </c>
      <c r="D557" s="30"/>
      <c r="E557" s="9" t="str">
        <f aca="false">IF($D557="","",IFERROR(VLOOKUP($D557,CONC_TABLA,2,FALSE()),""))</f>
        <v/>
      </c>
      <c r="F557" s="9" t="str">
        <f aca="false">IF($D557="","",IFERROR(VLOOKUP($D557,CONC_TABLA,3,FALSE()),""))</f>
        <v/>
      </c>
      <c r="G557" s="30"/>
      <c r="H557" s="30"/>
      <c r="I557" s="30"/>
      <c r="J557" s="29"/>
      <c r="K557" s="28"/>
      <c r="L557" s="28"/>
      <c r="M557" s="9" t="str">
        <f aca="false">IF(OR($B557="",$E557=""),"",IF($E557="INA","INA",IF($G557="Otro empleador",IF($E557="RET","RETO",IF($E557="ORD","OTO","OTX")),IF($E557="RET","ERR",$E557))))</f>
        <v/>
      </c>
      <c r="N557" s="9" t="str">
        <f aca="false">IF($I557="","",IFERROR(VLOOKUP($I557,FREC_TABLA,2,FALSE()),""))</f>
        <v/>
      </c>
      <c r="O557" s="19" t="n">
        <f aca="false">IF(OR($M557="",$M557="ERR",$J557="",$K557="",$N557=""),0,IF($N557=0,IF(AND(OR(1=7,1=12),1&gt;=$K557,1&lt;=IF($L557="",12,$L557)),$J557,0),IF(AND(1&gt;=$K557,1&lt;=IF($L557="",12,$L557),MOD(1-$K557,$N557)=0),$J557,0)))</f>
        <v>0</v>
      </c>
      <c r="P557" s="19" t="n">
        <f aca="false">IF(OR($M557="",$M557="ERR",$J557="",$K557="",$N557=""),0,IF($N557=0,IF(AND(OR(2=7,2=12),2&gt;=$K557,2&lt;=IF($L557="",12,$L557)),$J557,0),IF(AND(2&gt;=$K557,2&lt;=IF($L557="",12,$L557),MOD(2-$K557,$N557)=0),$J557,0)))</f>
        <v>0</v>
      </c>
      <c r="Q557" s="19" t="n">
        <f aca="false">IF(OR($M557="",$M557="ERR",$J557="",$K557="",$N557=""),0,IF($N557=0,IF(AND(OR(3=7,3=12),3&gt;=$K557,3&lt;=IF($L557="",12,$L557)),$J557,0),IF(AND(3&gt;=$K557,3&lt;=IF($L557="",12,$L557),MOD(3-$K557,$N557)=0),$J557,0)))</f>
        <v>0</v>
      </c>
      <c r="R557" s="19" t="n">
        <f aca="false">IF(OR($M557="",$M557="ERR",$J557="",$K557="",$N557=""),0,IF($N557=0,IF(AND(OR(4=7,4=12),4&gt;=$K557,4&lt;=IF($L557="",12,$L557)),$J557,0),IF(AND(4&gt;=$K557,4&lt;=IF($L557="",12,$L557),MOD(4-$K557,$N557)=0),$J557,0)))</f>
        <v>0</v>
      </c>
      <c r="S557" s="19" t="n">
        <f aca="false">IF(OR($M557="",$M557="ERR",$J557="",$K557="",$N557=""),0,IF($N557=0,IF(AND(OR(5=7,5=12),5&gt;=$K557,5&lt;=IF($L557="",12,$L557)),$J557,0),IF(AND(5&gt;=$K557,5&lt;=IF($L557="",12,$L557),MOD(5-$K557,$N557)=0),$J557,0)))</f>
        <v>0</v>
      </c>
      <c r="T557" s="19" t="n">
        <f aca="false">IF(OR($M557="",$M557="ERR",$J557="",$K557="",$N557=""),0,IF($N557=0,IF(AND(OR(6=7,6=12),6&gt;=$K557,6&lt;=IF($L557="",12,$L557)),$J557,0),IF(AND(6&gt;=$K557,6&lt;=IF($L557="",12,$L557),MOD(6-$K557,$N557)=0),$J557,0)))</f>
        <v>0</v>
      </c>
      <c r="U557" s="19" t="n">
        <f aca="false">IF(OR($M557="",$M557="ERR",$J557="",$K557="",$N557=""),0,IF($N557=0,IF(AND(OR(7=7,7=12),7&gt;=$K557,7&lt;=IF($L557="",12,$L557)),$J557,0),IF(AND(7&gt;=$K557,7&lt;=IF($L557="",12,$L557),MOD(7-$K557,$N557)=0),$J557,0)))</f>
        <v>0</v>
      </c>
      <c r="V557" s="19" t="n">
        <f aca="false">IF(OR($M557="",$M557="ERR",$J557="",$K557="",$N557=""),0,IF($N557=0,IF(AND(OR(8=7,8=12),8&gt;=$K557,8&lt;=IF($L557="",12,$L557)),$J557,0),IF(AND(8&gt;=$K557,8&lt;=IF($L557="",12,$L557),MOD(8-$K557,$N557)=0),$J557,0)))</f>
        <v>0</v>
      </c>
      <c r="W557" s="19" t="n">
        <f aca="false">IF(OR($M557="",$M557="ERR",$J557="",$K557="",$N557=""),0,IF($N557=0,IF(AND(OR(9=7,9=12),9&gt;=$K557,9&lt;=IF($L557="",12,$L557)),$J557,0),IF(AND(9&gt;=$K557,9&lt;=IF($L557="",12,$L557),MOD(9-$K557,$N557)=0),$J557,0)))</f>
        <v>0</v>
      </c>
      <c r="X557" s="19" t="n">
        <f aca="false">IF(OR($M557="",$M557="ERR",$J557="",$K557="",$N557=""),0,IF($N557=0,IF(AND(OR(10=7,10=12),10&gt;=$K557,10&lt;=IF($L557="",12,$L557)),$J557,0),IF(AND(10&gt;=$K557,10&lt;=IF($L557="",12,$L557),MOD(10-$K557,$N557)=0),$J557,0)))</f>
        <v>0</v>
      </c>
      <c r="Y557" s="19" t="n">
        <f aca="false">IF(OR($M557="",$M557="ERR",$J557="",$K557="",$N557=""),0,IF($N557=0,IF(AND(OR(11=7,11=12),11&gt;=$K557,11&lt;=IF($L557="",12,$L557)),$J557,0),IF(AND(11&gt;=$K557,11&lt;=IF($L557="",12,$L557),MOD(11-$K557,$N557)=0),$J557,0)))</f>
        <v>0</v>
      </c>
      <c r="Z557" s="19" t="n">
        <f aca="false">IF(OR($M557="",$M557="ERR",$J557="",$K557="",$N557=""),0,IF($N557=0,IF(AND(OR(12=7,12=12),12&gt;=$K557,12&lt;=IF($L557="",12,$L557)),$J557,0),IF(AND(12&gt;=$K557,12&lt;=IF($L557="",12,$L557),MOD(12-$K557,$N557)=0),$J557,0)))</f>
        <v>0</v>
      </c>
      <c r="AA557" s="36" t="n">
        <f aca="false">SUM(O557:Z557)</f>
        <v>0</v>
      </c>
      <c r="AB557" s="15" t="str">
        <f aca="false">IF(AND($B557="",$D557="",$J557=""),"",IF($B557="","Falta código",IF(ISNA(MATCH($B557,LST_COD,0)),"Código no registrado en Trabajadores",IF($E557="","Concepto no está en el catálogo",IF($M557="ERR","Retención de otro empleador: Origen = Otro empleador",IF(OR($J557="",$K557=""),"Falta monto o mes",IF(OR($K557&lt;1,$K557&gt;12),"Mes inicio inválido",IF(AND($L557&lt;&gt;"",OR($L557&lt;$K557,$L557&gt;12)),"Mes fin inválido",IF($N557="","Falta frecuencia",IF(AND($G557&lt;&gt;"Otro empleador",SUMPRODUCT(($O557:$Z557&lt;&gt;0)*(((COLUMN($O557:$Z557)-14)&lt;INDEX(Trabajadores!$M$6:$M$105,MATCH($B557,LST_COD,0)))+((COLUMN($O557:$Z557)-14)&gt;INDEX(Trabajadores!$N$6:$N$105,MATCH($B557,LST_COD,0)))))&gt;0),"Aviso: hay meses fuera del periodo laboral","OK"))))))))))</f>
        <v/>
      </c>
    </row>
    <row r="558" customFormat="false" ht="15" hidden="false" customHeight="false" outlineLevel="0" collapsed="false">
      <c r="A558" s="23" t="n">
        <v>553</v>
      </c>
      <c r="B558" s="7"/>
      <c r="C558" s="35" t="str">
        <f aca="false">IF($B558="","",IFERROR(INDEX(Trabajadores!$D$6:$D$105,MATCH($B558,LST_COD,0)),"¿Código?"))</f>
        <v/>
      </c>
      <c r="D558" s="30"/>
      <c r="E558" s="9" t="str">
        <f aca="false">IF($D558="","",IFERROR(VLOOKUP($D558,CONC_TABLA,2,FALSE()),""))</f>
        <v/>
      </c>
      <c r="F558" s="9" t="str">
        <f aca="false">IF($D558="","",IFERROR(VLOOKUP($D558,CONC_TABLA,3,FALSE()),""))</f>
        <v/>
      </c>
      <c r="G558" s="30"/>
      <c r="H558" s="30"/>
      <c r="I558" s="30"/>
      <c r="J558" s="29"/>
      <c r="K558" s="28"/>
      <c r="L558" s="28"/>
      <c r="M558" s="9" t="str">
        <f aca="false">IF(OR($B558="",$E558=""),"",IF($E558="INA","INA",IF($G558="Otro empleador",IF($E558="RET","RETO",IF($E558="ORD","OTO","OTX")),IF($E558="RET","ERR",$E558))))</f>
        <v/>
      </c>
      <c r="N558" s="9" t="str">
        <f aca="false">IF($I558="","",IFERROR(VLOOKUP($I558,FREC_TABLA,2,FALSE()),""))</f>
        <v/>
      </c>
      <c r="O558" s="19" t="n">
        <f aca="false">IF(OR($M558="",$M558="ERR",$J558="",$K558="",$N558=""),0,IF($N558=0,IF(AND(OR(1=7,1=12),1&gt;=$K558,1&lt;=IF($L558="",12,$L558)),$J558,0),IF(AND(1&gt;=$K558,1&lt;=IF($L558="",12,$L558),MOD(1-$K558,$N558)=0),$J558,0)))</f>
        <v>0</v>
      </c>
      <c r="P558" s="19" t="n">
        <f aca="false">IF(OR($M558="",$M558="ERR",$J558="",$K558="",$N558=""),0,IF($N558=0,IF(AND(OR(2=7,2=12),2&gt;=$K558,2&lt;=IF($L558="",12,$L558)),$J558,0),IF(AND(2&gt;=$K558,2&lt;=IF($L558="",12,$L558),MOD(2-$K558,$N558)=0),$J558,0)))</f>
        <v>0</v>
      </c>
      <c r="Q558" s="19" t="n">
        <f aca="false">IF(OR($M558="",$M558="ERR",$J558="",$K558="",$N558=""),0,IF($N558=0,IF(AND(OR(3=7,3=12),3&gt;=$K558,3&lt;=IF($L558="",12,$L558)),$J558,0),IF(AND(3&gt;=$K558,3&lt;=IF($L558="",12,$L558),MOD(3-$K558,$N558)=0),$J558,0)))</f>
        <v>0</v>
      </c>
      <c r="R558" s="19" t="n">
        <f aca="false">IF(OR($M558="",$M558="ERR",$J558="",$K558="",$N558=""),0,IF($N558=0,IF(AND(OR(4=7,4=12),4&gt;=$K558,4&lt;=IF($L558="",12,$L558)),$J558,0),IF(AND(4&gt;=$K558,4&lt;=IF($L558="",12,$L558),MOD(4-$K558,$N558)=0),$J558,0)))</f>
        <v>0</v>
      </c>
      <c r="S558" s="19" t="n">
        <f aca="false">IF(OR($M558="",$M558="ERR",$J558="",$K558="",$N558=""),0,IF($N558=0,IF(AND(OR(5=7,5=12),5&gt;=$K558,5&lt;=IF($L558="",12,$L558)),$J558,0),IF(AND(5&gt;=$K558,5&lt;=IF($L558="",12,$L558),MOD(5-$K558,$N558)=0),$J558,0)))</f>
        <v>0</v>
      </c>
      <c r="T558" s="19" t="n">
        <f aca="false">IF(OR($M558="",$M558="ERR",$J558="",$K558="",$N558=""),0,IF($N558=0,IF(AND(OR(6=7,6=12),6&gt;=$K558,6&lt;=IF($L558="",12,$L558)),$J558,0),IF(AND(6&gt;=$K558,6&lt;=IF($L558="",12,$L558),MOD(6-$K558,$N558)=0),$J558,0)))</f>
        <v>0</v>
      </c>
      <c r="U558" s="19" t="n">
        <f aca="false">IF(OR($M558="",$M558="ERR",$J558="",$K558="",$N558=""),0,IF($N558=0,IF(AND(OR(7=7,7=12),7&gt;=$K558,7&lt;=IF($L558="",12,$L558)),$J558,0),IF(AND(7&gt;=$K558,7&lt;=IF($L558="",12,$L558),MOD(7-$K558,$N558)=0),$J558,0)))</f>
        <v>0</v>
      </c>
      <c r="V558" s="19" t="n">
        <f aca="false">IF(OR($M558="",$M558="ERR",$J558="",$K558="",$N558=""),0,IF($N558=0,IF(AND(OR(8=7,8=12),8&gt;=$K558,8&lt;=IF($L558="",12,$L558)),$J558,0),IF(AND(8&gt;=$K558,8&lt;=IF($L558="",12,$L558),MOD(8-$K558,$N558)=0),$J558,0)))</f>
        <v>0</v>
      </c>
      <c r="W558" s="19" t="n">
        <f aca="false">IF(OR($M558="",$M558="ERR",$J558="",$K558="",$N558=""),0,IF($N558=0,IF(AND(OR(9=7,9=12),9&gt;=$K558,9&lt;=IF($L558="",12,$L558)),$J558,0),IF(AND(9&gt;=$K558,9&lt;=IF($L558="",12,$L558),MOD(9-$K558,$N558)=0),$J558,0)))</f>
        <v>0</v>
      </c>
      <c r="X558" s="19" t="n">
        <f aca="false">IF(OR($M558="",$M558="ERR",$J558="",$K558="",$N558=""),0,IF($N558=0,IF(AND(OR(10=7,10=12),10&gt;=$K558,10&lt;=IF($L558="",12,$L558)),$J558,0),IF(AND(10&gt;=$K558,10&lt;=IF($L558="",12,$L558),MOD(10-$K558,$N558)=0),$J558,0)))</f>
        <v>0</v>
      </c>
      <c r="Y558" s="19" t="n">
        <f aca="false">IF(OR($M558="",$M558="ERR",$J558="",$K558="",$N558=""),0,IF($N558=0,IF(AND(OR(11=7,11=12),11&gt;=$K558,11&lt;=IF($L558="",12,$L558)),$J558,0),IF(AND(11&gt;=$K558,11&lt;=IF($L558="",12,$L558),MOD(11-$K558,$N558)=0),$J558,0)))</f>
        <v>0</v>
      </c>
      <c r="Z558" s="19" t="n">
        <f aca="false">IF(OR($M558="",$M558="ERR",$J558="",$K558="",$N558=""),0,IF($N558=0,IF(AND(OR(12=7,12=12),12&gt;=$K558,12&lt;=IF($L558="",12,$L558)),$J558,0),IF(AND(12&gt;=$K558,12&lt;=IF($L558="",12,$L558),MOD(12-$K558,$N558)=0),$J558,0)))</f>
        <v>0</v>
      </c>
      <c r="AA558" s="36" t="n">
        <f aca="false">SUM(O558:Z558)</f>
        <v>0</v>
      </c>
      <c r="AB558" s="15" t="str">
        <f aca="false">IF(AND($B558="",$D558="",$J558=""),"",IF($B558="","Falta código",IF(ISNA(MATCH($B558,LST_COD,0)),"Código no registrado en Trabajadores",IF($E558="","Concepto no está en el catálogo",IF($M558="ERR","Retención de otro empleador: Origen = Otro empleador",IF(OR($J558="",$K558=""),"Falta monto o mes",IF(OR($K558&lt;1,$K558&gt;12),"Mes inicio inválido",IF(AND($L558&lt;&gt;"",OR($L558&lt;$K558,$L558&gt;12)),"Mes fin inválido",IF($N558="","Falta frecuencia",IF(AND($G558&lt;&gt;"Otro empleador",SUMPRODUCT(($O558:$Z558&lt;&gt;0)*(((COLUMN($O558:$Z558)-14)&lt;INDEX(Trabajadores!$M$6:$M$105,MATCH($B558,LST_COD,0)))+((COLUMN($O558:$Z558)-14)&gt;INDEX(Trabajadores!$N$6:$N$105,MATCH($B558,LST_COD,0)))))&gt;0),"Aviso: hay meses fuera del periodo laboral","OK"))))))))))</f>
        <v/>
      </c>
    </row>
    <row r="559" customFormat="false" ht="15" hidden="false" customHeight="false" outlineLevel="0" collapsed="false">
      <c r="A559" s="23" t="n">
        <v>554</v>
      </c>
      <c r="B559" s="7"/>
      <c r="C559" s="35" t="str">
        <f aca="false">IF($B559="","",IFERROR(INDEX(Trabajadores!$D$6:$D$105,MATCH($B559,LST_COD,0)),"¿Código?"))</f>
        <v/>
      </c>
      <c r="D559" s="30"/>
      <c r="E559" s="9" t="str">
        <f aca="false">IF($D559="","",IFERROR(VLOOKUP($D559,CONC_TABLA,2,FALSE()),""))</f>
        <v/>
      </c>
      <c r="F559" s="9" t="str">
        <f aca="false">IF($D559="","",IFERROR(VLOOKUP($D559,CONC_TABLA,3,FALSE()),""))</f>
        <v/>
      </c>
      <c r="G559" s="30"/>
      <c r="H559" s="30"/>
      <c r="I559" s="30"/>
      <c r="J559" s="29"/>
      <c r="K559" s="28"/>
      <c r="L559" s="28"/>
      <c r="M559" s="9" t="str">
        <f aca="false">IF(OR($B559="",$E559=""),"",IF($E559="INA","INA",IF($G559="Otro empleador",IF($E559="RET","RETO",IF($E559="ORD","OTO","OTX")),IF($E559="RET","ERR",$E559))))</f>
        <v/>
      </c>
      <c r="N559" s="9" t="str">
        <f aca="false">IF($I559="","",IFERROR(VLOOKUP($I559,FREC_TABLA,2,FALSE()),""))</f>
        <v/>
      </c>
      <c r="O559" s="19" t="n">
        <f aca="false">IF(OR($M559="",$M559="ERR",$J559="",$K559="",$N559=""),0,IF($N559=0,IF(AND(OR(1=7,1=12),1&gt;=$K559,1&lt;=IF($L559="",12,$L559)),$J559,0),IF(AND(1&gt;=$K559,1&lt;=IF($L559="",12,$L559),MOD(1-$K559,$N559)=0),$J559,0)))</f>
        <v>0</v>
      </c>
      <c r="P559" s="19" t="n">
        <f aca="false">IF(OR($M559="",$M559="ERR",$J559="",$K559="",$N559=""),0,IF($N559=0,IF(AND(OR(2=7,2=12),2&gt;=$K559,2&lt;=IF($L559="",12,$L559)),$J559,0),IF(AND(2&gt;=$K559,2&lt;=IF($L559="",12,$L559),MOD(2-$K559,$N559)=0),$J559,0)))</f>
        <v>0</v>
      </c>
      <c r="Q559" s="19" t="n">
        <f aca="false">IF(OR($M559="",$M559="ERR",$J559="",$K559="",$N559=""),0,IF($N559=0,IF(AND(OR(3=7,3=12),3&gt;=$K559,3&lt;=IF($L559="",12,$L559)),$J559,0),IF(AND(3&gt;=$K559,3&lt;=IF($L559="",12,$L559),MOD(3-$K559,$N559)=0),$J559,0)))</f>
        <v>0</v>
      </c>
      <c r="R559" s="19" t="n">
        <f aca="false">IF(OR($M559="",$M559="ERR",$J559="",$K559="",$N559=""),0,IF($N559=0,IF(AND(OR(4=7,4=12),4&gt;=$K559,4&lt;=IF($L559="",12,$L559)),$J559,0),IF(AND(4&gt;=$K559,4&lt;=IF($L559="",12,$L559),MOD(4-$K559,$N559)=0),$J559,0)))</f>
        <v>0</v>
      </c>
      <c r="S559" s="19" t="n">
        <f aca="false">IF(OR($M559="",$M559="ERR",$J559="",$K559="",$N559=""),0,IF($N559=0,IF(AND(OR(5=7,5=12),5&gt;=$K559,5&lt;=IF($L559="",12,$L559)),$J559,0),IF(AND(5&gt;=$K559,5&lt;=IF($L559="",12,$L559),MOD(5-$K559,$N559)=0),$J559,0)))</f>
        <v>0</v>
      </c>
      <c r="T559" s="19" t="n">
        <f aca="false">IF(OR($M559="",$M559="ERR",$J559="",$K559="",$N559=""),0,IF($N559=0,IF(AND(OR(6=7,6=12),6&gt;=$K559,6&lt;=IF($L559="",12,$L559)),$J559,0),IF(AND(6&gt;=$K559,6&lt;=IF($L559="",12,$L559),MOD(6-$K559,$N559)=0),$J559,0)))</f>
        <v>0</v>
      </c>
      <c r="U559" s="19" t="n">
        <f aca="false">IF(OR($M559="",$M559="ERR",$J559="",$K559="",$N559=""),0,IF($N559=0,IF(AND(OR(7=7,7=12),7&gt;=$K559,7&lt;=IF($L559="",12,$L559)),$J559,0),IF(AND(7&gt;=$K559,7&lt;=IF($L559="",12,$L559),MOD(7-$K559,$N559)=0),$J559,0)))</f>
        <v>0</v>
      </c>
      <c r="V559" s="19" t="n">
        <f aca="false">IF(OR($M559="",$M559="ERR",$J559="",$K559="",$N559=""),0,IF($N559=0,IF(AND(OR(8=7,8=12),8&gt;=$K559,8&lt;=IF($L559="",12,$L559)),$J559,0),IF(AND(8&gt;=$K559,8&lt;=IF($L559="",12,$L559),MOD(8-$K559,$N559)=0),$J559,0)))</f>
        <v>0</v>
      </c>
      <c r="W559" s="19" t="n">
        <f aca="false">IF(OR($M559="",$M559="ERR",$J559="",$K559="",$N559=""),0,IF($N559=0,IF(AND(OR(9=7,9=12),9&gt;=$K559,9&lt;=IF($L559="",12,$L559)),$J559,0),IF(AND(9&gt;=$K559,9&lt;=IF($L559="",12,$L559),MOD(9-$K559,$N559)=0),$J559,0)))</f>
        <v>0</v>
      </c>
      <c r="X559" s="19" t="n">
        <f aca="false">IF(OR($M559="",$M559="ERR",$J559="",$K559="",$N559=""),0,IF($N559=0,IF(AND(OR(10=7,10=12),10&gt;=$K559,10&lt;=IF($L559="",12,$L559)),$J559,0),IF(AND(10&gt;=$K559,10&lt;=IF($L559="",12,$L559),MOD(10-$K559,$N559)=0),$J559,0)))</f>
        <v>0</v>
      </c>
      <c r="Y559" s="19" t="n">
        <f aca="false">IF(OR($M559="",$M559="ERR",$J559="",$K559="",$N559=""),0,IF($N559=0,IF(AND(OR(11=7,11=12),11&gt;=$K559,11&lt;=IF($L559="",12,$L559)),$J559,0),IF(AND(11&gt;=$K559,11&lt;=IF($L559="",12,$L559),MOD(11-$K559,$N559)=0),$J559,0)))</f>
        <v>0</v>
      </c>
      <c r="Z559" s="19" t="n">
        <f aca="false">IF(OR($M559="",$M559="ERR",$J559="",$K559="",$N559=""),0,IF($N559=0,IF(AND(OR(12=7,12=12),12&gt;=$K559,12&lt;=IF($L559="",12,$L559)),$J559,0),IF(AND(12&gt;=$K559,12&lt;=IF($L559="",12,$L559),MOD(12-$K559,$N559)=0),$J559,0)))</f>
        <v>0</v>
      </c>
      <c r="AA559" s="36" t="n">
        <f aca="false">SUM(O559:Z559)</f>
        <v>0</v>
      </c>
      <c r="AB559" s="15" t="str">
        <f aca="false">IF(AND($B559="",$D559="",$J559=""),"",IF($B559="","Falta código",IF(ISNA(MATCH($B559,LST_COD,0)),"Código no registrado en Trabajadores",IF($E559="","Concepto no está en el catálogo",IF($M559="ERR","Retención de otro empleador: Origen = Otro empleador",IF(OR($J559="",$K559=""),"Falta monto o mes",IF(OR($K559&lt;1,$K559&gt;12),"Mes inicio inválido",IF(AND($L559&lt;&gt;"",OR($L559&lt;$K559,$L559&gt;12)),"Mes fin inválido",IF($N559="","Falta frecuencia",IF(AND($G559&lt;&gt;"Otro empleador",SUMPRODUCT(($O559:$Z559&lt;&gt;0)*(((COLUMN($O559:$Z559)-14)&lt;INDEX(Trabajadores!$M$6:$M$105,MATCH($B559,LST_COD,0)))+((COLUMN($O559:$Z559)-14)&gt;INDEX(Trabajadores!$N$6:$N$105,MATCH($B559,LST_COD,0)))))&gt;0),"Aviso: hay meses fuera del periodo laboral","OK"))))))))))</f>
        <v/>
      </c>
    </row>
    <row r="560" customFormat="false" ht="15" hidden="false" customHeight="false" outlineLevel="0" collapsed="false">
      <c r="A560" s="23" t="n">
        <v>555</v>
      </c>
      <c r="B560" s="7"/>
      <c r="C560" s="35" t="str">
        <f aca="false">IF($B560="","",IFERROR(INDEX(Trabajadores!$D$6:$D$105,MATCH($B560,LST_COD,0)),"¿Código?"))</f>
        <v/>
      </c>
      <c r="D560" s="30"/>
      <c r="E560" s="9" t="str">
        <f aca="false">IF($D560="","",IFERROR(VLOOKUP($D560,CONC_TABLA,2,FALSE()),""))</f>
        <v/>
      </c>
      <c r="F560" s="9" t="str">
        <f aca="false">IF($D560="","",IFERROR(VLOOKUP($D560,CONC_TABLA,3,FALSE()),""))</f>
        <v/>
      </c>
      <c r="G560" s="30"/>
      <c r="H560" s="30"/>
      <c r="I560" s="30"/>
      <c r="J560" s="29"/>
      <c r="K560" s="28"/>
      <c r="L560" s="28"/>
      <c r="M560" s="9" t="str">
        <f aca="false">IF(OR($B560="",$E560=""),"",IF($E560="INA","INA",IF($G560="Otro empleador",IF($E560="RET","RETO",IF($E560="ORD","OTO","OTX")),IF($E560="RET","ERR",$E560))))</f>
        <v/>
      </c>
      <c r="N560" s="9" t="str">
        <f aca="false">IF($I560="","",IFERROR(VLOOKUP($I560,FREC_TABLA,2,FALSE()),""))</f>
        <v/>
      </c>
      <c r="O560" s="19" t="n">
        <f aca="false">IF(OR($M560="",$M560="ERR",$J560="",$K560="",$N560=""),0,IF($N560=0,IF(AND(OR(1=7,1=12),1&gt;=$K560,1&lt;=IF($L560="",12,$L560)),$J560,0),IF(AND(1&gt;=$K560,1&lt;=IF($L560="",12,$L560),MOD(1-$K560,$N560)=0),$J560,0)))</f>
        <v>0</v>
      </c>
      <c r="P560" s="19" t="n">
        <f aca="false">IF(OR($M560="",$M560="ERR",$J560="",$K560="",$N560=""),0,IF($N560=0,IF(AND(OR(2=7,2=12),2&gt;=$K560,2&lt;=IF($L560="",12,$L560)),$J560,0),IF(AND(2&gt;=$K560,2&lt;=IF($L560="",12,$L560),MOD(2-$K560,$N560)=0),$J560,0)))</f>
        <v>0</v>
      </c>
      <c r="Q560" s="19" t="n">
        <f aca="false">IF(OR($M560="",$M560="ERR",$J560="",$K560="",$N560=""),0,IF($N560=0,IF(AND(OR(3=7,3=12),3&gt;=$K560,3&lt;=IF($L560="",12,$L560)),$J560,0),IF(AND(3&gt;=$K560,3&lt;=IF($L560="",12,$L560),MOD(3-$K560,$N560)=0),$J560,0)))</f>
        <v>0</v>
      </c>
      <c r="R560" s="19" t="n">
        <f aca="false">IF(OR($M560="",$M560="ERR",$J560="",$K560="",$N560=""),0,IF($N560=0,IF(AND(OR(4=7,4=12),4&gt;=$K560,4&lt;=IF($L560="",12,$L560)),$J560,0),IF(AND(4&gt;=$K560,4&lt;=IF($L560="",12,$L560),MOD(4-$K560,$N560)=0),$J560,0)))</f>
        <v>0</v>
      </c>
      <c r="S560" s="19" t="n">
        <f aca="false">IF(OR($M560="",$M560="ERR",$J560="",$K560="",$N560=""),0,IF($N560=0,IF(AND(OR(5=7,5=12),5&gt;=$K560,5&lt;=IF($L560="",12,$L560)),$J560,0),IF(AND(5&gt;=$K560,5&lt;=IF($L560="",12,$L560),MOD(5-$K560,$N560)=0),$J560,0)))</f>
        <v>0</v>
      </c>
      <c r="T560" s="19" t="n">
        <f aca="false">IF(OR($M560="",$M560="ERR",$J560="",$K560="",$N560=""),0,IF($N560=0,IF(AND(OR(6=7,6=12),6&gt;=$K560,6&lt;=IF($L560="",12,$L560)),$J560,0),IF(AND(6&gt;=$K560,6&lt;=IF($L560="",12,$L560),MOD(6-$K560,$N560)=0),$J560,0)))</f>
        <v>0</v>
      </c>
      <c r="U560" s="19" t="n">
        <f aca="false">IF(OR($M560="",$M560="ERR",$J560="",$K560="",$N560=""),0,IF($N560=0,IF(AND(OR(7=7,7=12),7&gt;=$K560,7&lt;=IF($L560="",12,$L560)),$J560,0),IF(AND(7&gt;=$K560,7&lt;=IF($L560="",12,$L560),MOD(7-$K560,$N560)=0),$J560,0)))</f>
        <v>0</v>
      </c>
      <c r="V560" s="19" t="n">
        <f aca="false">IF(OR($M560="",$M560="ERR",$J560="",$K560="",$N560=""),0,IF($N560=0,IF(AND(OR(8=7,8=12),8&gt;=$K560,8&lt;=IF($L560="",12,$L560)),$J560,0),IF(AND(8&gt;=$K560,8&lt;=IF($L560="",12,$L560),MOD(8-$K560,$N560)=0),$J560,0)))</f>
        <v>0</v>
      </c>
      <c r="W560" s="19" t="n">
        <f aca="false">IF(OR($M560="",$M560="ERR",$J560="",$K560="",$N560=""),0,IF($N560=0,IF(AND(OR(9=7,9=12),9&gt;=$K560,9&lt;=IF($L560="",12,$L560)),$J560,0),IF(AND(9&gt;=$K560,9&lt;=IF($L560="",12,$L560),MOD(9-$K560,$N560)=0),$J560,0)))</f>
        <v>0</v>
      </c>
      <c r="X560" s="19" t="n">
        <f aca="false">IF(OR($M560="",$M560="ERR",$J560="",$K560="",$N560=""),0,IF($N560=0,IF(AND(OR(10=7,10=12),10&gt;=$K560,10&lt;=IF($L560="",12,$L560)),$J560,0),IF(AND(10&gt;=$K560,10&lt;=IF($L560="",12,$L560),MOD(10-$K560,$N560)=0),$J560,0)))</f>
        <v>0</v>
      </c>
      <c r="Y560" s="19" t="n">
        <f aca="false">IF(OR($M560="",$M560="ERR",$J560="",$K560="",$N560=""),0,IF($N560=0,IF(AND(OR(11=7,11=12),11&gt;=$K560,11&lt;=IF($L560="",12,$L560)),$J560,0),IF(AND(11&gt;=$K560,11&lt;=IF($L560="",12,$L560),MOD(11-$K560,$N560)=0),$J560,0)))</f>
        <v>0</v>
      </c>
      <c r="Z560" s="19" t="n">
        <f aca="false">IF(OR($M560="",$M560="ERR",$J560="",$K560="",$N560=""),0,IF($N560=0,IF(AND(OR(12=7,12=12),12&gt;=$K560,12&lt;=IF($L560="",12,$L560)),$J560,0),IF(AND(12&gt;=$K560,12&lt;=IF($L560="",12,$L560),MOD(12-$K560,$N560)=0),$J560,0)))</f>
        <v>0</v>
      </c>
      <c r="AA560" s="36" t="n">
        <f aca="false">SUM(O560:Z560)</f>
        <v>0</v>
      </c>
      <c r="AB560" s="15" t="str">
        <f aca="false">IF(AND($B560="",$D560="",$J560=""),"",IF($B560="","Falta código",IF(ISNA(MATCH($B560,LST_COD,0)),"Código no registrado en Trabajadores",IF($E560="","Concepto no está en el catálogo",IF($M560="ERR","Retención de otro empleador: Origen = Otro empleador",IF(OR($J560="",$K560=""),"Falta monto o mes",IF(OR($K560&lt;1,$K560&gt;12),"Mes inicio inválido",IF(AND($L560&lt;&gt;"",OR($L560&lt;$K560,$L560&gt;12)),"Mes fin inválido",IF($N560="","Falta frecuencia",IF(AND($G560&lt;&gt;"Otro empleador",SUMPRODUCT(($O560:$Z560&lt;&gt;0)*(((COLUMN($O560:$Z560)-14)&lt;INDEX(Trabajadores!$M$6:$M$105,MATCH($B560,LST_COD,0)))+((COLUMN($O560:$Z560)-14)&gt;INDEX(Trabajadores!$N$6:$N$105,MATCH($B560,LST_COD,0)))))&gt;0),"Aviso: hay meses fuera del periodo laboral","OK"))))))))))</f>
        <v/>
      </c>
    </row>
    <row r="561" customFormat="false" ht="15" hidden="false" customHeight="false" outlineLevel="0" collapsed="false">
      <c r="A561" s="23" t="n">
        <v>556</v>
      </c>
      <c r="B561" s="7"/>
      <c r="C561" s="35" t="str">
        <f aca="false">IF($B561="","",IFERROR(INDEX(Trabajadores!$D$6:$D$105,MATCH($B561,LST_COD,0)),"¿Código?"))</f>
        <v/>
      </c>
      <c r="D561" s="30"/>
      <c r="E561" s="9" t="str">
        <f aca="false">IF($D561="","",IFERROR(VLOOKUP($D561,CONC_TABLA,2,FALSE()),""))</f>
        <v/>
      </c>
      <c r="F561" s="9" t="str">
        <f aca="false">IF($D561="","",IFERROR(VLOOKUP($D561,CONC_TABLA,3,FALSE()),""))</f>
        <v/>
      </c>
      <c r="G561" s="30"/>
      <c r="H561" s="30"/>
      <c r="I561" s="30"/>
      <c r="J561" s="29"/>
      <c r="K561" s="28"/>
      <c r="L561" s="28"/>
      <c r="M561" s="9" t="str">
        <f aca="false">IF(OR($B561="",$E561=""),"",IF($E561="INA","INA",IF($G561="Otro empleador",IF($E561="RET","RETO",IF($E561="ORD","OTO","OTX")),IF($E561="RET","ERR",$E561))))</f>
        <v/>
      </c>
      <c r="N561" s="9" t="str">
        <f aca="false">IF($I561="","",IFERROR(VLOOKUP($I561,FREC_TABLA,2,FALSE()),""))</f>
        <v/>
      </c>
      <c r="O561" s="19" t="n">
        <f aca="false">IF(OR($M561="",$M561="ERR",$J561="",$K561="",$N561=""),0,IF($N561=0,IF(AND(OR(1=7,1=12),1&gt;=$K561,1&lt;=IF($L561="",12,$L561)),$J561,0),IF(AND(1&gt;=$K561,1&lt;=IF($L561="",12,$L561),MOD(1-$K561,$N561)=0),$J561,0)))</f>
        <v>0</v>
      </c>
      <c r="P561" s="19" t="n">
        <f aca="false">IF(OR($M561="",$M561="ERR",$J561="",$K561="",$N561=""),0,IF($N561=0,IF(AND(OR(2=7,2=12),2&gt;=$K561,2&lt;=IF($L561="",12,$L561)),$J561,0),IF(AND(2&gt;=$K561,2&lt;=IF($L561="",12,$L561),MOD(2-$K561,$N561)=0),$J561,0)))</f>
        <v>0</v>
      </c>
      <c r="Q561" s="19" t="n">
        <f aca="false">IF(OR($M561="",$M561="ERR",$J561="",$K561="",$N561=""),0,IF($N561=0,IF(AND(OR(3=7,3=12),3&gt;=$K561,3&lt;=IF($L561="",12,$L561)),$J561,0),IF(AND(3&gt;=$K561,3&lt;=IF($L561="",12,$L561),MOD(3-$K561,$N561)=0),$J561,0)))</f>
        <v>0</v>
      </c>
      <c r="R561" s="19" t="n">
        <f aca="false">IF(OR($M561="",$M561="ERR",$J561="",$K561="",$N561=""),0,IF($N561=0,IF(AND(OR(4=7,4=12),4&gt;=$K561,4&lt;=IF($L561="",12,$L561)),$J561,0),IF(AND(4&gt;=$K561,4&lt;=IF($L561="",12,$L561),MOD(4-$K561,$N561)=0),$J561,0)))</f>
        <v>0</v>
      </c>
      <c r="S561" s="19" t="n">
        <f aca="false">IF(OR($M561="",$M561="ERR",$J561="",$K561="",$N561=""),0,IF($N561=0,IF(AND(OR(5=7,5=12),5&gt;=$K561,5&lt;=IF($L561="",12,$L561)),$J561,0),IF(AND(5&gt;=$K561,5&lt;=IF($L561="",12,$L561),MOD(5-$K561,$N561)=0),$J561,0)))</f>
        <v>0</v>
      </c>
      <c r="T561" s="19" t="n">
        <f aca="false">IF(OR($M561="",$M561="ERR",$J561="",$K561="",$N561=""),0,IF($N561=0,IF(AND(OR(6=7,6=12),6&gt;=$K561,6&lt;=IF($L561="",12,$L561)),$J561,0),IF(AND(6&gt;=$K561,6&lt;=IF($L561="",12,$L561),MOD(6-$K561,$N561)=0),$J561,0)))</f>
        <v>0</v>
      </c>
      <c r="U561" s="19" t="n">
        <f aca="false">IF(OR($M561="",$M561="ERR",$J561="",$K561="",$N561=""),0,IF($N561=0,IF(AND(OR(7=7,7=12),7&gt;=$K561,7&lt;=IF($L561="",12,$L561)),$J561,0),IF(AND(7&gt;=$K561,7&lt;=IF($L561="",12,$L561),MOD(7-$K561,$N561)=0),$J561,0)))</f>
        <v>0</v>
      </c>
      <c r="V561" s="19" t="n">
        <f aca="false">IF(OR($M561="",$M561="ERR",$J561="",$K561="",$N561=""),0,IF($N561=0,IF(AND(OR(8=7,8=12),8&gt;=$K561,8&lt;=IF($L561="",12,$L561)),$J561,0),IF(AND(8&gt;=$K561,8&lt;=IF($L561="",12,$L561),MOD(8-$K561,$N561)=0),$J561,0)))</f>
        <v>0</v>
      </c>
      <c r="W561" s="19" t="n">
        <f aca="false">IF(OR($M561="",$M561="ERR",$J561="",$K561="",$N561=""),0,IF($N561=0,IF(AND(OR(9=7,9=12),9&gt;=$K561,9&lt;=IF($L561="",12,$L561)),$J561,0),IF(AND(9&gt;=$K561,9&lt;=IF($L561="",12,$L561),MOD(9-$K561,$N561)=0),$J561,0)))</f>
        <v>0</v>
      </c>
      <c r="X561" s="19" t="n">
        <f aca="false">IF(OR($M561="",$M561="ERR",$J561="",$K561="",$N561=""),0,IF($N561=0,IF(AND(OR(10=7,10=12),10&gt;=$K561,10&lt;=IF($L561="",12,$L561)),$J561,0),IF(AND(10&gt;=$K561,10&lt;=IF($L561="",12,$L561),MOD(10-$K561,$N561)=0),$J561,0)))</f>
        <v>0</v>
      </c>
      <c r="Y561" s="19" t="n">
        <f aca="false">IF(OR($M561="",$M561="ERR",$J561="",$K561="",$N561=""),0,IF($N561=0,IF(AND(OR(11=7,11=12),11&gt;=$K561,11&lt;=IF($L561="",12,$L561)),$J561,0),IF(AND(11&gt;=$K561,11&lt;=IF($L561="",12,$L561),MOD(11-$K561,$N561)=0),$J561,0)))</f>
        <v>0</v>
      </c>
      <c r="Z561" s="19" t="n">
        <f aca="false">IF(OR($M561="",$M561="ERR",$J561="",$K561="",$N561=""),0,IF($N561=0,IF(AND(OR(12=7,12=12),12&gt;=$K561,12&lt;=IF($L561="",12,$L561)),$J561,0),IF(AND(12&gt;=$K561,12&lt;=IF($L561="",12,$L561),MOD(12-$K561,$N561)=0),$J561,0)))</f>
        <v>0</v>
      </c>
      <c r="AA561" s="36" t="n">
        <f aca="false">SUM(O561:Z561)</f>
        <v>0</v>
      </c>
      <c r="AB561" s="15" t="str">
        <f aca="false">IF(AND($B561="",$D561="",$J561=""),"",IF($B561="","Falta código",IF(ISNA(MATCH($B561,LST_COD,0)),"Código no registrado en Trabajadores",IF($E561="","Concepto no está en el catálogo",IF($M561="ERR","Retención de otro empleador: Origen = Otro empleador",IF(OR($J561="",$K561=""),"Falta monto o mes",IF(OR($K561&lt;1,$K561&gt;12),"Mes inicio inválido",IF(AND($L561&lt;&gt;"",OR($L561&lt;$K561,$L561&gt;12)),"Mes fin inválido",IF($N561="","Falta frecuencia",IF(AND($G561&lt;&gt;"Otro empleador",SUMPRODUCT(($O561:$Z561&lt;&gt;0)*(((COLUMN($O561:$Z561)-14)&lt;INDEX(Trabajadores!$M$6:$M$105,MATCH($B561,LST_COD,0)))+((COLUMN($O561:$Z561)-14)&gt;INDEX(Trabajadores!$N$6:$N$105,MATCH($B561,LST_COD,0)))))&gt;0),"Aviso: hay meses fuera del periodo laboral","OK"))))))))))</f>
        <v/>
      </c>
    </row>
    <row r="562" customFormat="false" ht="15" hidden="false" customHeight="false" outlineLevel="0" collapsed="false">
      <c r="A562" s="23" t="n">
        <v>557</v>
      </c>
      <c r="B562" s="7"/>
      <c r="C562" s="35" t="str">
        <f aca="false">IF($B562="","",IFERROR(INDEX(Trabajadores!$D$6:$D$105,MATCH($B562,LST_COD,0)),"¿Código?"))</f>
        <v/>
      </c>
      <c r="D562" s="30"/>
      <c r="E562" s="9" t="str">
        <f aca="false">IF($D562="","",IFERROR(VLOOKUP($D562,CONC_TABLA,2,FALSE()),""))</f>
        <v/>
      </c>
      <c r="F562" s="9" t="str">
        <f aca="false">IF($D562="","",IFERROR(VLOOKUP($D562,CONC_TABLA,3,FALSE()),""))</f>
        <v/>
      </c>
      <c r="G562" s="30"/>
      <c r="H562" s="30"/>
      <c r="I562" s="30"/>
      <c r="J562" s="29"/>
      <c r="K562" s="28"/>
      <c r="L562" s="28"/>
      <c r="M562" s="9" t="str">
        <f aca="false">IF(OR($B562="",$E562=""),"",IF($E562="INA","INA",IF($G562="Otro empleador",IF($E562="RET","RETO",IF($E562="ORD","OTO","OTX")),IF($E562="RET","ERR",$E562))))</f>
        <v/>
      </c>
      <c r="N562" s="9" t="str">
        <f aca="false">IF($I562="","",IFERROR(VLOOKUP($I562,FREC_TABLA,2,FALSE()),""))</f>
        <v/>
      </c>
      <c r="O562" s="19" t="n">
        <f aca="false">IF(OR($M562="",$M562="ERR",$J562="",$K562="",$N562=""),0,IF($N562=0,IF(AND(OR(1=7,1=12),1&gt;=$K562,1&lt;=IF($L562="",12,$L562)),$J562,0),IF(AND(1&gt;=$K562,1&lt;=IF($L562="",12,$L562),MOD(1-$K562,$N562)=0),$J562,0)))</f>
        <v>0</v>
      </c>
      <c r="P562" s="19" t="n">
        <f aca="false">IF(OR($M562="",$M562="ERR",$J562="",$K562="",$N562=""),0,IF($N562=0,IF(AND(OR(2=7,2=12),2&gt;=$K562,2&lt;=IF($L562="",12,$L562)),$J562,0),IF(AND(2&gt;=$K562,2&lt;=IF($L562="",12,$L562),MOD(2-$K562,$N562)=0),$J562,0)))</f>
        <v>0</v>
      </c>
      <c r="Q562" s="19" t="n">
        <f aca="false">IF(OR($M562="",$M562="ERR",$J562="",$K562="",$N562=""),0,IF($N562=0,IF(AND(OR(3=7,3=12),3&gt;=$K562,3&lt;=IF($L562="",12,$L562)),$J562,0),IF(AND(3&gt;=$K562,3&lt;=IF($L562="",12,$L562),MOD(3-$K562,$N562)=0),$J562,0)))</f>
        <v>0</v>
      </c>
      <c r="R562" s="19" t="n">
        <f aca="false">IF(OR($M562="",$M562="ERR",$J562="",$K562="",$N562=""),0,IF($N562=0,IF(AND(OR(4=7,4=12),4&gt;=$K562,4&lt;=IF($L562="",12,$L562)),$J562,0),IF(AND(4&gt;=$K562,4&lt;=IF($L562="",12,$L562),MOD(4-$K562,$N562)=0),$J562,0)))</f>
        <v>0</v>
      </c>
      <c r="S562" s="19" t="n">
        <f aca="false">IF(OR($M562="",$M562="ERR",$J562="",$K562="",$N562=""),0,IF($N562=0,IF(AND(OR(5=7,5=12),5&gt;=$K562,5&lt;=IF($L562="",12,$L562)),$J562,0),IF(AND(5&gt;=$K562,5&lt;=IF($L562="",12,$L562),MOD(5-$K562,$N562)=0),$J562,0)))</f>
        <v>0</v>
      </c>
      <c r="T562" s="19" t="n">
        <f aca="false">IF(OR($M562="",$M562="ERR",$J562="",$K562="",$N562=""),0,IF($N562=0,IF(AND(OR(6=7,6=12),6&gt;=$K562,6&lt;=IF($L562="",12,$L562)),$J562,0),IF(AND(6&gt;=$K562,6&lt;=IF($L562="",12,$L562),MOD(6-$K562,$N562)=0),$J562,0)))</f>
        <v>0</v>
      </c>
      <c r="U562" s="19" t="n">
        <f aca="false">IF(OR($M562="",$M562="ERR",$J562="",$K562="",$N562=""),0,IF($N562=0,IF(AND(OR(7=7,7=12),7&gt;=$K562,7&lt;=IF($L562="",12,$L562)),$J562,0),IF(AND(7&gt;=$K562,7&lt;=IF($L562="",12,$L562),MOD(7-$K562,$N562)=0),$J562,0)))</f>
        <v>0</v>
      </c>
      <c r="V562" s="19" t="n">
        <f aca="false">IF(OR($M562="",$M562="ERR",$J562="",$K562="",$N562=""),0,IF($N562=0,IF(AND(OR(8=7,8=12),8&gt;=$K562,8&lt;=IF($L562="",12,$L562)),$J562,0),IF(AND(8&gt;=$K562,8&lt;=IF($L562="",12,$L562),MOD(8-$K562,$N562)=0),$J562,0)))</f>
        <v>0</v>
      </c>
      <c r="W562" s="19" t="n">
        <f aca="false">IF(OR($M562="",$M562="ERR",$J562="",$K562="",$N562=""),0,IF($N562=0,IF(AND(OR(9=7,9=12),9&gt;=$K562,9&lt;=IF($L562="",12,$L562)),$J562,0),IF(AND(9&gt;=$K562,9&lt;=IF($L562="",12,$L562),MOD(9-$K562,$N562)=0),$J562,0)))</f>
        <v>0</v>
      </c>
      <c r="X562" s="19" t="n">
        <f aca="false">IF(OR($M562="",$M562="ERR",$J562="",$K562="",$N562=""),0,IF($N562=0,IF(AND(OR(10=7,10=12),10&gt;=$K562,10&lt;=IF($L562="",12,$L562)),$J562,0),IF(AND(10&gt;=$K562,10&lt;=IF($L562="",12,$L562),MOD(10-$K562,$N562)=0),$J562,0)))</f>
        <v>0</v>
      </c>
      <c r="Y562" s="19" t="n">
        <f aca="false">IF(OR($M562="",$M562="ERR",$J562="",$K562="",$N562=""),0,IF($N562=0,IF(AND(OR(11=7,11=12),11&gt;=$K562,11&lt;=IF($L562="",12,$L562)),$J562,0),IF(AND(11&gt;=$K562,11&lt;=IF($L562="",12,$L562),MOD(11-$K562,$N562)=0),$J562,0)))</f>
        <v>0</v>
      </c>
      <c r="Z562" s="19" t="n">
        <f aca="false">IF(OR($M562="",$M562="ERR",$J562="",$K562="",$N562=""),0,IF($N562=0,IF(AND(OR(12=7,12=12),12&gt;=$K562,12&lt;=IF($L562="",12,$L562)),$J562,0),IF(AND(12&gt;=$K562,12&lt;=IF($L562="",12,$L562),MOD(12-$K562,$N562)=0),$J562,0)))</f>
        <v>0</v>
      </c>
      <c r="AA562" s="36" t="n">
        <f aca="false">SUM(O562:Z562)</f>
        <v>0</v>
      </c>
      <c r="AB562" s="15" t="str">
        <f aca="false">IF(AND($B562="",$D562="",$J562=""),"",IF($B562="","Falta código",IF(ISNA(MATCH($B562,LST_COD,0)),"Código no registrado en Trabajadores",IF($E562="","Concepto no está en el catálogo",IF($M562="ERR","Retención de otro empleador: Origen = Otro empleador",IF(OR($J562="",$K562=""),"Falta monto o mes",IF(OR($K562&lt;1,$K562&gt;12),"Mes inicio inválido",IF(AND($L562&lt;&gt;"",OR($L562&lt;$K562,$L562&gt;12)),"Mes fin inválido",IF($N562="","Falta frecuencia",IF(AND($G562&lt;&gt;"Otro empleador",SUMPRODUCT(($O562:$Z562&lt;&gt;0)*(((COLUMN($O562:$Z562)-14)&lt;INDEX(Trabajadores!$M$6:$M$105,MATCH($B562,LST_COD,0)))+((COLUMN($O562:$Z562)-14)&gt;INDEX(Trabajadores!$N$6:$N$105,MATCH($B562,LST_COD,0)))))&gt;0),"Aviso: hay meses fuera del periodo laboral","OK"))))))))))</f>
        <v/>
      </c>
    </row>
    <row r="563" customFormat="false" ht="15" hidden="false" customHeight="false" outlineLevel="0" collapsed="false">
      <c r="A563" s="23" t="n">
        <v>558</v>
      </c>
      <c r="B563" s="7"/>
      <c r="C563" s="35" t="str">
        <f aca="false">IF($B563="","",IFERROR(INDEX(Trabajadores!$D$6:$D$105,MATCH($B563,LST_COD,0)),"¿Código?"))</f>
        <v/>
      </c>
      <c r="D563" s="30"/>
      <c r="E563" s="9" t="str">
        <f aca="false">IF($D563="","",IFERROR(VLOOKUP($D563,CONC_TABLA,2,FALSE()),""))</f>
        <v/>
      </c>
      <c r="F563" s="9" t="str">
        <f aca="false">IF($D563="","",IFERROR(VLOOKUP($D563,CONC_TABLA,3,FALSE()),""))</f>
        <v/>
      </c>
      <c r="G563" s="30"/>
      <c r="H563" s="30"/>
      <c r="I563" s="30"/>
      <c r="J563" s="29"/>
      <c r="K563" s="28"/>
      <c r="L563" s="28"/>
      <c r="M563" s="9" t="str">
        <f aca="false">IF(OR($B563="",$E563=""),"",IF($E563="INA","INA",IF($G563="Otro empleador",IF($E563="RET","RETO",IF($E563="ORD","OTO","OTX")),IF($E563="RET","ERR",$E563))))</f>
        <v/>
      </c>
      <c r="N563" s="9" t="str">
        <f aca="false">IF($I563="","",IFERROR(VLOOKUP($I563,FREC_TABLA,2,FALSE()),""))</f>
        <v/>
      </c>
      <c r="O563" s="19" t="n">
        <f aca="false">IF(OR($M563="",$M563="ERR",$J563="",$K563="",$N563=""),0,IF($N563=0,IF(AND(OR(1=7,1=12),1&gt;=$K563,1&lt;=IF($L563="",12,$L563)),$J563,0),IF(AND(1&gt;=$K563,1&lt;=IF($L563="",12,$L563),MOD(1-$K563,$N563)=0),$J563,0)))</f>
        <v>0</v>
      </c>
      <c r="P563" s="19" t="n">
        <f aca="false">IF(OR($M563="",$M563="ERR",$J563="",$K563="",$N563=""),0,IF($N563=0,IF(AND(OR(2=7,2=12),2&gt;=$K563,2&lt;=IF($L563="",12,$L563)),$J563,0),IF(AND(2&gt;=$K563,2&lt;=IF($L563="",12,$L563),MOD(2-$K563,$N563)=0),$J563,0)))</f>
        <v>0</v>
      </c>
      <c r="Q563" s="19" t="n">
        <f aca="false">IF(OR($M563="",$M563="ERR",$J563="",$K563="",$N563=""),0,IF($N563=0,IF(AND(OR(3=7,3=12),3&gt;=$K563,3&lt;=IF($L563="",12,$L563)),$J563,0),IF(AND(3&gt;=$K563,3&lt;=IF($L563="",12,$L563),MOD(3-$K563,$N563)=0),$J563,0)))</f>
        <v>0</v>
      </c>
      <c r="R563" s="19" t="n">
        <f aca="false">IF(OR($M563="",$M563="ERR",$J563="",$K563="",$N563=""),0,IF($N563=0,IF(AND(OR(4=7,4=12),4&gt;=$K563,4&lt;=IF($L563="",12,$L563)),$J563,0),IF(AND(4&gt;=$K563,4&lt;=IF($L563="",12,$L563),MOD(4-$K563,$N563)=0),$J563,0)))</f>
        <v>0</v>
      </c>
      <c r="S563" s="19" t="n">
        <f aca="false">IF(OR($M563="",$M563="ERR",$J563="",$K563="",$N563=""),0,IF($N563=0,IF(AND(OR(5=7,5=12),5&gt;=$K563,5&lt;=IF($L563="",12,$L563)),$J563,0),IF(AND(5&gt;=$K563,5&lt;=IF($L563="",12,$L563),MOD(5-$K563,$N563)=0),$J563,0)))</f>
        <v>0</v>
      </c>
      <c r="T563" s="19" t="n">
        <f aca="false">IF(OR($M563="",$M563="ERR",$J563="",$K563="",$N563=""),0,IF($N563=0,IF(AND(OR(6=7,6=12),6&gt;=$K563,6&lt;=IF($L563="",12,$L563)),$J563,0),IF(AND(6&gt;=$K563,6&lt;=IF($L563="",12,$L563),MOD(6-$K563,$N563)=0),$J563,0)))</f>
        <v>0</v>
      </c>
      <c r="U563" s="19" t="n">
        <f aca="false">IF(OR($M563="",$M563="ERR",$J563="",$K563="",$N563=""),0,IF($N563=0,IF(AND(OR(7=7,7=12),7&gt;=$K563,7&lt;=IF($L563="",12,$L563)),$J563,0),IF(AND(7&gt;=$K563,7&lt;=IF($L563="",12,$L563),MOD(7-$K563,$N563)=0),$J563,0)))</f>
        <v>0</v>
      </c>
      <c r="V563" s="19" t="n">
        <f aca="false">IF(OR($M563="",$M563="ERR",$J563="",$K563="",$N563=""),0,IF($N563=0,IF(AND(OR(8=7,8=12),8&gt;=$K563,8&lt;=IF($L563="",12,$L563)),$J563,0),IF(AND(8&gt;=$K563,8&lt;=IF($L563="",12,$L563),MOD(8-$K563,$N563)=0),$J563,0)))</f>
        <v>0</v>
      </c>
      <c r="W563" s="19" t="n">
        <f aca="false">IF(OR($M563="",$M563="ERR",$J563="",$K563="",$N563=""),0,IF($N563=0,IF(AND(OR(9=7,9=12),9&gt;=$K563,9&lt;=IF($L563="",12,$L563)),$J563,0),IF(AND(9&gt;=$K563,9&lt;=IF($L563="",12,$L563),MOD(9-$K563,$N563)=0),$J563,0)))</f>
        <v>0</v>
      </c>
      <c r="X563" s="19" t="n">
        <f aca="false">IF(OR($M563="",$M563="ERR",$J563="",$K563="",$N563=""),0,IF($N563=0,IF(AND(OR(10=7,10=12),10&gt;=$K563,10&lt;=IF($L563="",12,$L563)),$J563,0),IF(AND(10&gt;=$K563,10&lt;=IF($L563="",12,$L563),MOD(10-$K563,$N563)=0),$J563,0)))</f>
        <v>0</v>
      </c>
      <c r="Y563" s="19" t="n">
        <f aca="false">IF(OR($M563="",$M563="ERR",$J563="",$K563="",$N563=""),0,IF($N563=0,IF(AND(OR(11=7,11=12),11&gt;=$K563,11&lt;=IF($L563="",12,$L563)),$J563,0),IF(AND(11&gt;=$K563,11&lt;=IF($L563="",12,$L563),MOD(11-$K563,$N563)=0),$J563,0)))</f>
        <v>0</v>
      </c>
      <c r="Z563" s="19" t="n">
        <f aca="false">IF(OR($M563="",$M563="ERR",$J563="",$K563="",$N563=""),0,IF($N563=0,IF(AND(OR(12=7,12=12),12&gt;=$K563,12&lt;=IF($L563="",12,$L563)),$J563,0),IF(AND(12&gt;=$K563,12&lt;=IF($L563="",12,$L563),MOD(12-$K563,$N563)=0),$J563,0)))</f>
        <v>0</v>
      </c>
      <c r="AA563" s="36" t="n">
        <f aca="false">SUM(O563:Z563)</f>
        <v>0</v>
      </c>
      <c r="AB563" s="15" t="str">
        <f aca="false">IF(AND($B563="",$D563="",$J563=""),"",IF($B563="","Falta código",IF(ISNA(MATCH($B563,LST_COD,0)),"Código no registrado en Trabajadores",IF($E563="","Concepto no está en el catálogo",IF($M563="ERR","Retención de otro empleador: Origen = Otro empleador",IF(OR($J563="",$K563=""),"Falta monto o mes",IF(OR($K563&lt;1,$K563&gt;12),"Mes inicio inválido",IF(AND($L563&lt;&gt;"",OR($L563&lt;$K563,$L563&gt;12)),"Mes fin inválido",IF($N563="","Falta frecuencia",IF(AND($G563&lt;&gt;"Otro empleador",SUMPRODUCT(($O563:$Z563&lt;&gt;0)*(((COLUMN($O563:$Z563)-14)&lt;INDEX(Trabajadores!$M$6:$M$105,MATCH($B563,LST_COD,0)))+((COLUMN($O563:$Z563)-14)&gt;INDEX(Trabajadores!$N$6:$N$105,MATCH($B563,LST_COD,0)))))&gt;0),"Aviso: hay meses fuera del periodo laboral","OK"))))))))))</f>
        <v/>
      </c>
    </row>
    <row r="564" customFormat="false" ht="15" hidden="false" customHeight="false" outlineLevel="0" collapsed="false">
      <c r="A564" s="23" t="n">
        <v>559</v>
      </c>
      <c r="B564" s="7"/>
      <c r="C564" s="35" t="str">
        <f aca="false">IF($B564="","",IFERROR(INDEX(Trabajadores!$D$6:$D$105,MATCH($B564,LST_COD,0)),"¿Código?"))</f>
        <v/>
      </c>
      <c r="D564" s="30"/>
      <c r="E564" s="9" t="str">
        <f aca="false">IF($D564="","",IFERROR(VLOOKUP($D564,CONC_TABLA,2,FALSE()),""))</f>
        <v/>
      </c>
      <c r="F564" s="9" t="str">
        <f aca="false">IF($D564="","",IFERROR(VLOOKUP($D564,CONC_TABLA,3,FALSE()),""))</f>
        <v/>
      </c>
      <c r="G564" s="30"/>
      <c r="H564" s="30"/>
      <c r="I564" s="30"/>
      <c r="J564" s="29"/>
      <c r="K564" s="28"/>
      <c r="L564" s="28"/>
      <c r="M564" s="9" t="str">
        <f aca="false">IF(OR($B564="",$E564=""),"",IF($E564="INA","INA",IF($G564="Otro empleador",IF($E564="RET","RETO",IF($E564="ORD","OTO","OTX")),IF($E564="RET","ERR",$E564))))</f>
        <v/>
      </c>
      <c r="N564" s="9" t="str">
        <f aca="false">IF($I564="","",IFERROR(VLOOKUP($I564,FREC_TABLA,2,FALSE()),""))</f>
        <v/>
      </c>
      <c r="O564" s="19" t="n">
        <f aca="false">IF(OR($M564="",$M564="ERR",$J564="",$K564="",$N564=""),0,IF($N564=0,IF(AND(OR(1=7,1=12),1&gt;=$K564,1&lt;=IF($L564="",12,$L564)),$J564,0),IF(AND(1&gt;=$K564,1&lt;=IF($L564="",12,$L564),MOD(1-$K564,$N564)=0),$J564,0)))</f>
        <v>0</v>
      </c>
      <c r="P564" s="19" t="n">
        <f aca="false">IF(OR($M564="",$M564="ERR",$J564="",$K564="",$N564=""),0,IF($N564=0,IF(AND(OR(2=7,2=12),2&gt;=$K564,2&lt;=IF($L564="",12,$L564)),$J564,0),IF(AND(2&gt;=$K564,2&lt;=IF($L564="",12,$L564),MOD(2-$K564,$N564)=0),$J564,0)))</f>
        <v>0</v>
      </c>
      <c r="Q564" s="19" t="n">
        <f aca="false">IF(OR($M564="",$M564="ERR",$J564="",$K564="",$N564=""),0,IF($N564=0,IF(AND(OR(3=7,3=12),3&gt;=$K564,3&lt;=IF($L564="",12,$L564)),$J564,0),IF(AND(3&gt;=$K564,3&lt;=IF($L564="",12,$L564),MOD(3-$K564,$N564)=0),$J564,0)))</f>
        <v>0</v>
      </c>
      <c r="R564" s="19" t="n">
        <f aca="false">IF(OR($M564="",$M564="ERR",$J564="",$K564="",$N564=""),0,IF($N564=0,IF(AND(OR(4=7,4=12),4&gt;=$K564,4&lt;=IF($L564="",12,$L564)),$J564,0),IF(AND(4&gt;=$K564,4&lt;=IF($L564="",12,$L564),MOD(4-$K564,$N564)=0),$J564,0)))</f>
        <v>0</v>
      </c>
      <c r="S564" s="19" t="n">
        <f aca="false">IF(OR($M564="",$M564="ERR",$J564="",$K564="",$N564=""),0,IF($N564=0,IF(AND(OR(5=7,5=12),5&gt;=$K564,5&lt;=IF($L564="",12,$L564)),$J564,0),IF(AND(5&gt;=$K564,5&lt;=IF($L564="",12,$L564),MOD(5-$K564,$N564)=0),$J564,0)))</f>
        <v>0</v>
      </c>
      <c r="T564" s="19" t="n">
        <f aca="false">IF(OR($M564="",$M564="ERR",$J564="",$K564="",$N564=""),0,IF($N564=0,IF(AND(OR(6=7,6=12),6&gt;=$K564,6&lt;=IF($L564="",12,$L564)),$J564,0),IF(AND(6&gt;=$K564,6&lt;=IF($L564="",12,$L564),MOD(6-$K564,$N564)=0),$J564,0)))</f>
        <v>0</v>
      </c>
      <c r="U564" s="19" t="n">
        <f aca="false">IF(OR($M564="",$M564="ERR",$J564="",$K564="",$N564=""),0,IF($N564=0,IF(AND(OR(7=7,7=12),7&gt;=$K564,7&lt;=IF($L564="",12,$L564)),$J564,0),IF(AND(7&gt;=$K564,7&lt;=IF($L564="",12,$L564),MOD(7-$K564,$N564)=0),$J564,0)))</f>
        <v>0</v>
      </c>
      <c r="V564" s="19" t="n">
        <f aca="false">IF(OR($M564="",$M564="ERR",$J564="",$K564="",$N564=""),0,IF($N564=0,IF(AND(OR(8=7,8=12),8&gt;=$K564,8&lt;=IF($L564="",12,$L564)),$J564,0),IF(AND(8&gt;=$K564,8&lt;=IF($L564="",12,$L564),MOD(8-$K564,$N564)=0),$J564,0)))</f>
        <v>0</v>
      </c>
      <c r="W564" s="19" t="n">
        <f aca="false">IF(OR($M564="",$M564="ERR",$J564="",$K564="",$N564=""),0,IF($N564=0,IF(AND(OR(9=7,9=12),9&gt;=$K564,9&lt;=IF($L564="",12,$L564)),$J564,0),IF(AND(9&gt;=$K564,9&lt;=IF($L564="",12,$L564),MOD(9-$K564,$N564)=0),$J564,0)))</f>
        <v>0</v>
      </c>
      <c r="X564" s="19" t="n">
        <f aca="false">IF(OR($M564="",$M564="ERR",$J564="",$K564="",$N564=""),0,IF($N564=0,IF(AND(OR(10=7,10=12),10&gt;=$K564,10&lt;=IF($L564="",12,$L564)),$J564,0),IF(AND(10&gt;=$K564,10&lt;=IF($L564="",12,$L564),MOD(10-$K564,$N564)=0),$J564,0)))</f>
        <v>0</v>
      </c>
      <c r="Y564" s="19" t="n">
        <f aca="false">IF(OR($M564="",$M564="ERR",$J564="",$K564="",$N564=""),0,IF($N564=0,IF(AND(OR(11=7,11=12),11&gt;=$K564,11&lt;=IF($L564="",12,$L564)),$J564,0),IF(AND(11&gt;=$K564,11&lt;=IF($L564="",12,$L564),MOD(11-$K564,$N564)=0),$J564,0)))</f>
        <v>0</v>
      </c>
      <c r="Z564" s="19" t="n">
        <f aca="false">IF(OR($M564="",$M564="ERR",$J564="",$K564="",$N564=""),0,IF($N564=0,IF(AND(OR(12=7,12=12),12&gt;=$K564,12&lt;=IF($L564="",12,$L564)),$J564,0),IF(AND(12&gt;=$K564,12&lt;=IF($L564="",12,$L564),MOD(12-$K564,$N564)=0),$J564,0)))</f>
        <v>0</v>
      </c>
      <c r="AA564" s="36" t="n">
        <f aca="false">SUM(O564:Z564)</f>
        <v>0</v>
      </c>
      <c r="AB564" s="15" t="str">
        <f aca="false">IF(AND($B564="",$D564="",$J564=""),"",IF($B564="","Falta código",IF(ISNA(MATCH($B564,LST_COD,0)),"Código no registrado en Trabajadores",IF($E564="","Concepto no está en el catálogo",IF($M564="ERR","Retención de otro empleador: Origen = Otro empleador",IF(OR($J564="",$K564=""),"Falta monto o mes",IF(OR($K564&lt;1,$K564&gt;12),"Mes inicio inválido",IF(AND($L564&lt;&gt;"",OR($L564&lt;$K564,$L564&gt;12)),"Mes fin inválido",IF($N564="","Falta frecuencia",IF(AND($G564&lt;&gt;"Otro empleador",SUMPRODUCT(($O564:$Z564&lt;&gt;0)*(((COLUMN($O564:$Z564)-14)&lt;INDEX(Trabajadores!$M$6:$M$105,MATCH($B564,LST_COD,0)))+((COLUMN($O564:$Z564)-14)&gt;INDEX(Trabajadores!$N$6:$N$105,MATCH($B564,LST_COD,0)))))&gt;0),"Aviso: hay meses fuera del periodo laboral","OK"))))))))))</f>
        <v/>
      </c>
    </row>
    <row r="565" customFormat="false" ht="15" hidden="false" customHeight="false" outlineLevel="0" collapsed="false">
      <c r="A565" s="23" t="n">
        <v>560</v>
      </c>
      <c r="B565" s="7"/>
      <c r="C565" s="35" t="str">
        <f aca="false">IF($B565="","",IFERROR(INDEX(Trabajadores!$D$6:$D$105,MATCH($B565,LST_COD,0)),"¿Código?"))</f>
        <v/>
      </c>
      <c r="D565" s="30"/>
      <c r="E565" s="9" t="str">
        <f aca="false">IF($D565="","",IFERROR(VLOOKUP($D565,CONC_TABLA,2,FALSE()),""))</f>
        <v/>
      </c>
      <c r="F565" s="9" t="str">
        <f aca="false">IF($D565="","",IFERROR(VLOOKUP($D565,CONC_TABLA,3,FALSE()),""))</f>
        <v/>
      </c>
      <c r="G565" s="30"/>
      <c r="H565" s="30"/>
      <c r="I565" s="30"/>
      <c r="J565" s="29"/>
      <c r="K565" s="28"/>
      <c r="L565" s="28"/>
      <c r="M565" s="9" t="str">
        <f aca="false">IF(OR($B565="",$E565=""),"",IF($E565="INA","INA",IF($G565="Otro empleador",IF($E565="RET","RETO",IF($E565="ORD","OTO","OTX")),IF($E565="RET","ERR",$E565))))</f>
        <v/>
      </c>
      <c r="N565" s="9" t="str">
        <f aca="false">IF($I565="","",IFERROR(VLOOKUP($I565,FREC_TABLA,2,FALSE()),""))</f>
        <v/>
      </c>
      <c r="O565" s="19" t="n">
        <f aca="false">IF(OR($M565="",$M565="ERR",$J565="",$K565="",$N565=""),0,IF($N565=0,IF(AND(OR(1=7,1=12),1&gt;=$K565,1&lt;=IF($L565="",12,$L565)),$J565,0),IF(AND(1&gt;=$K565,1&lt;=IF($L565="",12,$L565),MOD(1-$K565,$N565)=0),$J565,0)))</f>
        <v>0</v>
      </c>
      <c r="P565" s="19" t="n">
        <f aca="false">IF(OR($M565="",$M565="ERR",$J565="",$K565="",$N565=""),0,IF($N565=0,IF(AND(OR(2=7,2=12),2&gt;=$K565,2&lt;=IF($L565="",12,$L565)),$J565,0),IF(AND(2&gt;=$K565,2&lt;=IF($L565="",12,$L565),MOD(2-$K565,$N565)=0),$J565,0)))</f>
        <v>0</v>
      </c>
      <c r="Q565" s="19" t="n">
        <f aca="false">IF(OR($M565="",$M565="ERR",$J565="",$K565="",$N565=""),0,IF($N565=0,IF(AND(OR(3=7,3=12),3&gt;=$K565,3&lt;=IF($L565="",12,$L565)),$J565,0),IF(AND(3&gt;=$K565,3&lt;=IF($L565="",12,$L565),MOD(3-$K565,$N565)=0),$J565,0)))</f>
        <v>0</v>
      </c>
      <c r="R565" s="19" t="n">
        <f aca="false">IF(OR($M565="",$M565="ERR",$J565="",$K565="",$N565=""),0,IF($N565=0,IF(AND(OR(4=7,4=12),4&gt;=$K565,4&lt;=IF($L565="",12,$L565)),$J565,0),IF(AND(4&gt;=$K565,4&lt;=IF($L565="",12,$L565),MOD(4-$K565,$N565)=0),$J565,0)))</f>
        <v>0</v>
      </c>
      <c r="S565" s="19" t="n">
        <f aca="false">IF(OR($M565="",$M565="ERR",$J565="",$K565="",$N565=""),0,IF($N565=0,IF(AND(OR(5=7,5=12),5&gt;=$K565,5&lt;=IF($L565="",12,$L565)),$J565,0),IF(AND(5&gt;=$K565,5&lt;=IF($L565="",12,$L565),MOD(5-$K565,$N565)=0),$J565,0)))</f>
        <v>0</v>
      </c>
      <c r="T565" s="19" t="n">
        <f aca="false">IF(OR($M565="",$M565="ERR",$J565="",$K565="",$N565=""),0,IF($N565=0,IF(AND(OR(6=7,6=12),6&gt;=$K565,6&lt;=IF($L565="",12,$L565)),$J565,0),IF(AND(6&gt;=$K565,6&lt;=IF($L565="",12,$L565),MOD(6-$K565,$N565)=0),$J565,0)))</f>
        <v>0</v>
      </c>
      <c r="U565" s="19" t="n">
        <f aca="false">IF(OR($M565="",$M565="ERR",$J565="",$K565="",$N565=""),0,IF($N565=0,IF(AND(OR(7=7,7=12),7&gt;=$K565,7&lt;=IF($L565="",12,$L565)),$J565,0),IF(AND(7&gt;=$K565,7&lt;=IF($L565="",12,$L565),MOD(7-$K565,$N565)=0),$J565,0)))</f>
        <v>0</v>
      </c>
      <c r="V565" s="19" t="n">
        <f aca="false">IF(OR($M565="",$M565="ERR",$J565="",$K565="",$N565=""),0,IF($N565=0,IF(AND(OR(8=7,8=12),8&gt;=$K565,8&lt;=IF($L565="",12,$L565)),$J565,0),IF(AND(8&gt;=$K565,8&lt;=IF($L565="",12,$L565),MOD(8-$K565,$N565)=0),$J565,0)))</f>
        <v>0</v>
      </c>
      <c r="W565" s="19" t="n">
        <f aca="false">IF(OR($M565="",$M565="ERR",$J565="",$K565="",$N565=""),0,IF($N565=0,IF(AND(OR(9=7,9=12),9&gt;=$K565,9&lt;=IF($L565="",12,$L565)),$J565,0),IF(AND(9&gt;=$K565,9&lt;=IF($L565="",12,$L565),MOD(9-$K565,$N565)=0),$J565,0)))</f>
        <v>0</v>
      </c>
      <c r="X565" s="19" t="n">
        <f aca="false">IF(OR($M565="",$M565="ERR",$J565="",$K565="",$N565=""),0,IF($N565=0,IF(AND(OR(10=7,10=12),10&gt;=$K565,10&lt;=IF($L565="",12,$L565)),$J565,0),IF(AND(10&gt;=$K565,10&lt;=IF($L565="",12,$L565),MOD(10-$K565,$N565)=0),$J565,0)))</f>
        <v>0</v>
      </c>
      <c r="Y565" s="19" t="n">
        <f aca="false">IF(OR($M565="",$M565="ERR",$J565="",$K565="",$N565=""),0,IF($N565=0,IF(AND(OR(11=7,11=12),11&gt;=$K565,11&lt;=IF($L565="",12,$L565)),$J565,0),IF(AND(11&gt;=$K565,11&lt;=IF($L565="",12,$L565),MOD(11-$K565,$N565)=0),$J565,0)))</f>
        <v>0</v>
      </c>
      <c r="Z565" s="19" t="n">
        <f aca="false">IF(OR($M565="",$M565="ERR",$J565="",$K565="",$N565=""),0,IF($N565=0,IF(AND(OR(12=7,12=12),12&gt;=$K565,12&lt;=IF($L565="",12,$L565)),$J565,0),IF(AND(12&gt;=$K565,12&lt;=IF($L565="",12,$L565),MOD(12-$K565,$N565)=0),$J565,0)))</f>
        <v>0</v>
      </c>
      <c r="AA565" s="36" t="n">
        <f aca="false">SUM(O565:Z565)</f>
        <v>0</v>
      </c>
      <c r="AB565" s="15" t="str">
        <f aca="false">IF(AND($B565="",$D565="",$J565=""),"",IF($B565="","Falta código",IF(ISNA(MATCH($B565,LST_COD,0)),"Código no registrado en Trabajadores",IF($E565="","Concepto no está en el catálogo",IF($M565="ERR","Retención de otro empleador: Origen = Otro empleador",IF(OR($J565="",$K565=""),"Falta monto o mes",IF(OR($K565&lt;1,$K565&gt;12),"Mes inicio inválido",IF(AND($L565&lt;&gt;"",OR($L565&lt;$K565,$L565&gt;12)),"Mes fin inválido",IF($N565="","Falta frecuencia",IF(AND($G565&lt;&gt;"Otro empleador",SUMPRODUCT(($O565:$Z565&lt;&gt;0)*(((COLUMN($O565:$Z565)-14)&lt;INDEX(Trabajadores!$M$6:$M$105,MATCH($B565,LST_COD,0)))+((COLUMN($O565:$Z565)-14)&gt;INDEX(Trabajadores!$N$6:$N$105,MATCH($B565,LST_COD,0)))))&gt;0),"Aviso: hay meses fuera del periodo laboral","OK"))))))))))</f>
        <v/>
      </c>
    </row>
    <row r="566" customFormat="false" ht="15" hidden="false" customHeight="false" outlineLevel="0" collapsed="false">
      <c r="A566" s="23" t="n">
        <v>561</v>
      </c>
      <c r="B566" s="7"/>
      <c r="C566" s="35" t="str">
        <f aca="false">IF($B566="","",IFERROR(INDEX(Trabajadores!$D$6:$D$105,MATCH($B566,LST_COD,0)),"¿Código?"))</f>
        <v/>
      </c>
      <c r="D566" s="30"/>
      <c r="E566" s="9" t="str">
        <f aca="false">IF($D566="","",IFERROR(VLOOKUP($D566,CONC_TABLA,2,FALSE()),""))</f>
        <v/>
      </c>
      <c r="F566" s="9" t="str">
        <f aca="false">IF($D566="","",IFERROR(VLOOKUP($D566,CONC_TABLA,3,FALSE()),""))</f>
        <v/>
      </c>
      <c r="G566" s="30"/>
      <c r="H566" s="30"/>
      <c r="I566" s="30"/>
      <c r="J566" s="29"/>
      <c r="K566" s="28"/>
      <c r="L566" s="28"/>
      <c r="M566" s="9" t="str">
        <f aca="false">IF(OR($B566="",$E566=""),"",IF($E566="INA","INA",IF($G566="Otro empleador",IF($E566="RET","RETO",IF($E566="ORD","OTO","OTX")),IF($E566="RET","ERR",$E566))))</f>
        <v/>
      </c>
      <c r="N566" s="9" t="str">
        <f aca="false">IF($I566="","",IFERROR(VLOOKUP($I566,FREC_TABLA,2,FALSE()),""))</f>
        <v/>
      </c>
      <c r="O566" s="19" t="n">
        <f aca="false">IF(OR($M566="",$M566="ERR",$J566="",$K566="",$N566=""),0,IF($N566=0,IF(AND(OR(1=7,1=12),1&gt;=$K566,1&lt;=IF($L566="",12,$L566)),$J566,0),IF(AND(1&gt;=$K566,1&lt;=IF($L566="",12,$L566),MOD(1-$K566,$N566)=0),$J566,0)))</f>
        <v>0</v>
      </c>
      <c r="P566" s="19" t="n">
        <f aca="false">IF(OR($M566="",$M566="ERR",$J566="",$K566="",$N566=""),0,IF($N566=0,IF(AND(OR(2=7,2=12),2&gt;=$K566,2&lt;=IF($L566="",12,$L566)),$J566,0),IF(AND(2&gt;=$K566,2&lt;=IF($L566="",12,$L566),MOD(2-$K566,$N566)=0),$J566,0)))</f>
        <v>0</v>
      </c>
      <c r="Q566" s="19" t="n">
        <f aca="false">IF(OR($M566="",$M566="ERR",$J566="",$K566="",$N566=""),0,IF($N566=0,IF(AND(OR(3=7,3=12),3&gt;=$K566,3&lt;=IF($L566="",12,$L566)),$J566,0),IF(AND(3&gt;=$K566,3&lt;=IF($L566="",12,$L566),MOD(3-$K566,$N566)=0),$J566,0)))</f>
        <v>0</v>
      </c>
      <c r="R566" s="19" t="n">
        <f aca="false">IF(OR($M566="",$M566="ERR",$J566="",$K566="",$N566=""),0,IF($N566=0,IF(AND(OR(4=7,4=12),4&gt;=$K566,4&lt;=IF($L566="",12,$L566)),$J566,0),IF(AND(4&gt;=$K566,4&lt;=IF($L566="",12,$L566),MOD(4-$K566,$N566)=0),$J566,0)))</f>
        <v>0</v>
      </c>
      <c r="S566" s="19" t="n">
        <f aca="false">IF(OR($M566="",$M566="ERR",$J566="",$K566="",$N566=""),0,IF($N566=0,IF(AND(OR(5=7,5=12),5&gt;=$K566,5&lt;=IF($L566="",12,$L566)),$J566,0),IF(AND(5&gt;=$K566,5&lt;=IF($L566="",12,$L566),MOD(5-$K566,$N566)=0),$J566,0)))</f>
        <v>0</v>
      </c>
      <c r="T566" s="19" t="n">
        <f aca="false">IF(OR($M566="",$M566="ERR",$J566="",$K566="",$N566=""),0,IF($N566=0,IF(AND(OR(6=7,6=12),6&gt;=$K566,6&lt;=IF($L566="",12,$L566)),$J566,0),IF(AND(6&gt;=$K566,6&lt;=IF($L566="",12,$L566),MOD(6-$K566,$N566)=0),$J566,0)))</f>
        <v>0</v>
      </c>
      <c r="U566" s="19" t="n">
        <f aca="false">IF(OR($M566="",$M566="ERR",$J566="",$K566="",$N566=""),0,IF($N566=0,IF(AND(OR(7=7,7=12),7&gt;=$K566,7&lt;=IF($L566="",12,$L566)),$J566,0),IF(AND(7&gt;=$K566,7&lt;=IF($L566="",12,$L566),MOD(7-$K566,$N566)=0),$J566,0)))</f>
        <v>0</v>
      </c>
      <c r="V566" s="19" t="n">
        <f aca="false">IF(OR($M566="",$M566="ERR",$J566="",$K566="",$N566=""),0,IF($N566=0,IF(AND(OR(8=7,8=12),8&gt;=$K566,8&lt;=IF($L566="",12,$L566)),$J566,0),IF(AND(8&gt;=$K566,8&lt;=IF($L566="",12,$L566),MOD(8-$K566,$N566)=0),$J566,0)))</f>
        <v>0</v>
      </c>
      <c r="W566" s="19" t="n">
        <f aca="false">IF(OR($M566="",$M566="ERR",$J566="",$K566="",$N566=""),0,IF($N566=0,IF(AND(OR(9=7,9=12),9&gt;=$K566,9&lt;=IF($L566="",12,$L566)),$J566,0),IF(AND(9&gt;=$K566,9&lt;=IF($L566="",12,$L566),MOD(9-$K566,$N566)=0),$J566,0)))</f>
        <v>0</v>
      </c>
      <c r="X566" s="19" t="n">
        <f aca="false">IF(OR($M566="",$M566="ERR",$J566="",$K566="",$N566=""),0,IF($N566=0,IF(AND(OR(10=7,10=12),10&gt;=$K566,10&lt;=IF($L566="",12,$L566)),$J566,0),IF(AND(10&gt;=$K566,10&lt;=IF($L566="",12,$L566),MOD(10-$K566,$N566)=0),$J566,0)))</f>
        <v>0</v>
      </c>
      <c r="Y566" s="19" t="n">
        <f aca="false">IF(OR($M566="",$M566="ERR",$J566="",$K566="",$N566=""),0,IF($N566=0,IF(AND(OR(11=7,11=12),11&gt;=$K566,11&lt;=IF($L566="",12,$L566)),$J566,0),IF(AND(11&gt;=$K566,11&lt;=IF($L566="",12,$L566),MOD(11-$K566,$N566)=0),$J566,0)))</f>
        <v>0</v>
      </c>
      <c r="Z566" s="19" t="n">
        <f aca="false">IF(OR($M566="",$M566="ERR",$J566="",$K566="",$N566=""),0,IF($N566=0,IF(AND(OR(12=7,12=12),12&gt;=$K566,12&lt;=IF($L566="",12,$L566)),$J566,0),IF(AND(12&gt;=$K566,12&lt;=IF($L566="",12,$L566),MOD(12-$K566,$N566)=0),$J566,0)))</f>
        <v>0</v>
      </c>
      <c r="AA566" s="36" t="n">
        <f aca="false">SUM(O566:Z566)</f>
        <v>0</v>
      </c>
      <c r="AB566" s="15" t="str">
        <f aca="false">IF(AND($B566="",$D566="",$J566=""),"",IF($B566="","Falta código",IF(ISNA(MATCH($B566,LST_COD,0)),"Código no registrado en Trabajadores",IF($E566="","Concepto no está en el catálogo",IF($M566="ERR","Retención de otro empleador: Origen = Otro empleador",IF(OR($J566="",$K566=""),"Falta monto o mes",IF(OR($K566&lt;1,$K566&gt;12),"Mes inicio inválido",IF(AND($L566&lt;&gt;"",OR($L566&lt;$K566,$L566&gt;12)),"Mes fin inválido",IF($N566="","Falta frecuencia",IF(AND($G566&lt;&gt;"Otro empleador",SUMPRODUCT(($O566:$Z566&lt;&gt;0)*(((COLUMN($O566:$Z566)-14)&lt;INDEX(Trabajadores!$M$6:$M$105,MATCH($B566,LST_COD,0)))+((COLUMN($O566:$Z566)-14)&gt;INDEX(Trabajadores!$N$6:$N$105,MATCH($B566,LST_COD,0)))))&gt;0),"Aviso: hay meses fuera del periodo laboral","OK"))))))))))</f>
        <v/>
      </c>
    </row>
    <row r="567" customFormat="false" ht="15" hidden="false" customHeight="false" outlineLevel="0" collapsed="false">
      <c r="A567" s="23" t="n">
        <v>562</v>
      </c>
      <c r="B567" s="7"/>
      <c r="C567" s="35" t="str">
        <f aca="false">IF($B567="","",IFERROR(INDEX(Trabajadores!$D$6:$D$105,MATCH($B567,LST_COD,0)),"¿Código?"))</f>
        <v/>
      </c>
      <c r="D567" s="30"/>
      <c r="E567" s="9" t="str">
        <f aca="false">IF($D567="","",IFERROR(VLOOKUP($D567,CONC_TABLA,2,FALSE()),""))</f>
        <v/>
      </c>
      <c r="F567" s="9" t="str">
        <f aca="false">IF($D567="","",IFERROR(VLOOKUP($D567,CONC_TABLA,3,FALSE()),""))</f>
        <v/>
      </c>
      <c r="G567" s="30"/>
      <c r="H567" s="30"/>
      <c r="I567" s="30"/>
      <c r="J567" s="29"/>
      <c r="K567" s="28"/>
      <c r="L567" s="28"/>
      <c r="M567" s="9" t="str">
        <f aca="false">IF(OR($B567="",$E567=""),"",IF($E567="INA","INA",IF($G567="Otro empleador",IF($E567="RET","RETO",IF($E567="ORD","OTO","OTX")),IF($E567="RET","ERR",$E567))))</f>
        <v/>
      </c>
      <c r="N567" s="9" t="str">
        <f aca="false">IF($I567="","",IFERROR(VLOOKUP($I567,FREC_TABLA,2,FALSE()),""))</f>
        <v/>
      </c>
      <c r="O567" s="19" t="n">
        <f aca="false">IF(OR($M567="",$M567="ERR",$J567="",$K567="",$N567=""),0,IF($N567=0,IF(AND(OR(1=7,1=12),1&gt;=$K567,1&lt;=IF($L567="",12,$L567)),$J567,0),IF(AND(1&gt;=$K567,1&lt;=IF($L567="",12,$L567),MOD(1-$K567,$N567)=0),$J567,0)))</f>
        <v>0</v>
      </c>
      <c r="P567" s="19" t="n">
        <f aca="false">IF(OR($M567="",$M567="ERR",$J567="",$K567="",$N567=""),0,IF($N567=0,IF(AND(OR(2=7,2=12),2&gt;=$K567,2&lt;=IF($L567="",12,$L567)),$J567,0),IF(AND(2&gt;=$K567,2&lt;=IF($L567="",12,$L567),MOD(2-$K567,$N567)=0),$J567,0)))</f>
        <v>0</v>
      </c>
      <c r="Q567" s="19" t="n">
        <f aca="false">IF(OR($M567="",$M567="ERR",$J567="",$K567="",$N567=""),0,IF($N567=0,IF(AND(OR(3=7,3=12),3&gt;=$K567,3&lt;=IF($L567="",12,$L567)),$J567,0),IF(AND(3&gt;=$K567,3&lt;=IF($L567="",12,$L567),MOD(3-$K567,$N567)=0),$J567,0)))</f>
        <v>0</v>
      </c>
      <c r="R567" s="19" t="n">
        <f aca="false">IF(OR($M567="",$M567="ERR",$J567="",$K567="",$N567=""),0,IF($N567=0,IF(AND(OR(4=7,4=12),4&gt;=$K567,4&lt;=IF($L567="",12,$L567)),$J567,0),IF(AND(4&gt;=$K567,4&lt;=IF($L567="",12,$L567),MOD(4-$K567,$N567)=0),$J567,0)))</f>
        <v>0</v>
      </c>
      <c r="S567" s="19" t="n">
        <f aca="false">IF(OR($M567="",$M567="ERR",$J567="",$K567="",$N567=""),0,IF($N567=0,IF(AND(OR(5=7,5=12),5&gt;=$K567,5&lt;=IF($L567="",12,$L567)),$J567,0),IF(AND(5&gt;=$K567,5&lt;=IF($L567="",12,$L567),MOD(5-$K567,$N567)=0),$J567,0)))</f>
        <v>0</v>
      </c>
      <c r="T567" s="19" t="n">
        <f aca="false">IF(OR($M567="",$M567="ERR",$J567="",$K567="",$N567=""),0,IF($N567=0,IF(AND(OR(6=7,6=12),6&gt;=$K567,6&lt;=IF($L567="",12,$L567)),$J567,0),IF(AND(6&gt;=$K567,6&lt;=IF($L567="",12,$L567),MOD(6-$K567,$N567)=0),$J567,0)))</f>
        <v>0</v>
      </c>
      <c r="U567" s="19" t="n">
        <f aca="false">IF(OR($M567="",$M567="ERR",$J567="",$K567="",$N567=""),0,IF($N567=0,IF(AND(OR(7=7,7=12),7&gt;=$K567,7&lt;=IF($L567="",12,$L567)),$J567,0),IF(AND(7&gt;=$K567,7&lt;=IF($L567="",12,$L567),MOD(7-$K567,$N567)=0),$J567,0)))</f>
        <v>0</v>
      </c>
      <c r="V567" s="19" t="n">
        <f aca="false">IF(OR($M567="",$M567="ERR",$J567="",$K567="",$N567=""),0,IF($N567=0,IF(AND(OR(8=7,8=12),8&gt;=$K567,8&lt;=IF($L567="",12,$L567)),$J567,0),IF(AND(8&gt;=$K567,8&lt;=IF($L567="",12,$L567),MOD(8-$K567,$N567)=0),$J567,0)))</f>
        <v>0</v>
      </c>
      <c r="W567" s="19" t="n">
        <f aca="false">IF(OR($M567="",$M567="ERR",$J567="",$K567="",$N567=""),0,IF($N567=0,IF(AND(OR(9=7,9=12),9&gt;=$K567,9&lt;=IF($L567="",12,$L567)),$J567,0),IF(AND(9&gt;=$K567,9&lt;=IF($L567="",12,$L567),MOD(9-$K567,$N567)=0),$J567,0)))</f>
        <v>0</v>
      </c>
      <c r="X567" s="19" t="n">
        <f aca="false">IF(OR($M567="",$M567="ERR",$J567="",$K567="",$N567=""),0,IF($N567=0,IF(AND(OR(10=7,10=12),10&gt;=$K567,10&lt;=IF($L567="",12,$L567)),$J567,0),IF(AND(10&gt;=$K567,10&lt;=IF($L567="",12,$L567),MOD(10-$K567,$N567)=0),$J567,0)))</f>
        <v>0</v>
      </c>
      <c r="Y567" s="19" t="n">
        <f aca="false">IF(OR($M567="",$M567="ERR",$J567="",$K567="",$N567=""),0,IF($N567=0,IF(AND(OR(11=7,11=12),11&gt;=$K567,11&lt;=IF($L567="",12,$L567)),$J567,0),IF(AND(11&gt;=$K567,11&lt;=IF($L567="",12,$L567),MOD(11-$K567,$N567)=0),$J567,0)))</f>
        <v>0</v>
      </c>
      <c r="Z567" s="19" t="n">
        <f aca="false">IF(OR($M567="",$M567="ERR",$J567="",$K567="",$N567=""),0,IF($N567=0,IF(AND(OR(12=7,12=12),12&gt;=$K567,12&lt;=IF($L567="",12,$L567)),$J567,0),IF(AND(12&gt;=$K567,12&lt;=IF($L567="",12,$L567),MOD(12-$K567,$N567)=0),$J567,0)))</f>
        <v>0</v>
      </c>
      <c r="AA567" s="36" t="n">
        <f aca="false">SUM(O567:Z567)</f>
        <v>0</v>
      </c>
      <c r="AB567" s="15" t="str">
        <f aca="false">IF(AND($B567="",$D567="",$J567=""),"",IF($B567="","Falta código",IF(ISNA(MATCH($B567,LST_COD,0)),"Código no registrado en Trabajadores",IF($E567="","Concepto no está en el catálogo",IF($M567="ERR","Retención de otro empleador: Origen = Otro empleador",IF(OR($J567="",$K567=""),"Falta monto o mes",IF(OR($K567&lt;1,$K567&gt;12),"Mes inicio inválido",IF(AND($L567&lt;&gt;"",OR($L567&lt;$K567,$L567&gt;12)),"Mes fin inválido",IF($N567="","Falta frecuencia",IF(AND($G567&lt;&gt;"Otro empleador",SUMPRODUCT(($O567:$Z567&lt;&gt;0)*(((COLUMN($O567:$Z567)-14)&lt;INDEX(Trabajadores!$M$6:$M$105,MATCH($B567,LST_COD,0)))+((COLUMN($O567:$Z567)-14)&gt;INDEX(Trabajadores!$N$6:$N$105,MATCH($B567,LST_COD,0)))))&gt;0),"Aviso: hay meses fuera del periodo laboral","OK"))))))))))</f>
        <v/>
      </c>
    </row>
    <row r="568" customFormat="false" ht="15" hidden="false" customHeight="false" outlineLevel="0" collapsed="false">
      <c r="A568" s="23" t="n">
        <v>563</v>
      </c>
      <c r="B568" s="7"/>
      <c r="C568" s="35" t="str">
        <f aca="false">IF($B568="","",IFERROR(INDEX(Trabajadores!$D$6:$D$105,MATCH($B568,LST_COD,0)),"¿Código?"))</f>
        <v/>
      </c>
      <c r="D568" s="30"/>
      <c r="E568" s="9" t="str">
        <f aca="false">IF($D568="","",IFERROR(VLOOKUP($D568,CONC_TABLA,2,FALSE()),""))</f>
        <v/>
      </c>
      <c r="F568" s="9" t="str">
        <f aca="false">IF($D568="","",IFERROR(VLOOKUP($D568,CONC_TABLA,3,FALSE()),""))</f>
        <v/>
      </c>
      <c r="G568" s="30"/>
      <c r="H568" s="30"/>
      <c r="I568" s="30"/>
      <c r="J568" s="29"/>
      <c r="K568" s="28"/>
      <c r="L568" s="28"/>
      <c r="M568" s="9" t="str">
        <f aca="false">IF(OR($B568="",$E568=""),"",IF($E568="INA","INA",IF($G568="Otro empleador",IF($E568="RET","RETO",IF($E568="ORD","OTO","OTX")),IF($E568="RET","ERR",$E568))))</f>
        <v/>
      </c>
      <c r="N568" s="9" t="str">
        <f aca="false">IF($I568="","",IFERROR(VLOOKUP($I568,FREC_TABLA,2,FALSE()),""))</f>
        <v/>
      </c>
      <c r="O568" s="19" t="n">
        <f aca="false">IF(OR($M568="",$M568="ERR",$J568="",$K568="",$N568=""),0,IF($N568=0,IF(AND(OR(1=7,1=12),1&gt;=$K568,1&lt;=IF($L568="",12,$L568)),$J568,0),IF(AND(1&gt;=$K568,1&lt;=IF($L568="",12,$L568),MOD(1-$K568,$N568)=0),$J568,0)))</f>
        <v>0</v>
      </c>
      <c r="P568" s="19" t="n">
        <f aca="false">IF(OR($M568="",$M568="ERR",$J568="",$K568="",$N568=""),0,IF($N568=0,IF(AND(OR(2=7,2=12),2&gt;=$K568,2&lt;=IF($L568="",12,$L568)),$J568,0),IF(AND(2&gt;=$K568,2&lt;=IF($L568="",12,$L568),MOD(2-$K568,$N568)=0),$J568,0)))</f>
        <v>0</v>
      </c>
      <c r="Q568" s="19" t="n">
        <f aca="false">IF(OR($M568="",$M568="ERR",$J568="",$K568="",$N568=""),0,IF($N568=0,IF(AND(OR(3=7,3=12),3&gt;=$K568,3&lt;=IF($L568="",12,$L568)),$J568,0),IF(AND(3&gt;=$K568,3&lt;=IF($L568="",12,$L568),MOD(3-$K568,$N568)=0),$J568,0)))</f>
        <v>0</v>
      </c>
      <c r="R568" s="19" t="n">
        <f aca="false">IF(OR($M568="",$M568="ERR",$J568="",$K568="",$N568=""),0,IF($N568=0,IF(AND(OR(4=7,4=12),4&gt;=$K568,4&lt;=IF($L568="",12,$L568)),$J568,0),IF(AND(4&gt;=$K568,4&lt;=IF($L568="",12,$L568),MOD(4-$K568,$N568)=0),$J568,0)))</f>
        <v>0</v>
      </c>
      <c r="S568" s="19" t="n">
        <f aca="false">IF(OR($M568="",$M568="ERR",$J568="",$K568="",$N568=""),0,IF($N568=0,IF(AND(OR(5=7,5=12),5&gt;=$K568,5&lt;=IF($L568="",12,$L568)),$J568,0),IF(AND(5&gt;=$K568,5&lt;=IF($L568="",12,$L568),MOD(5-$K568,$N568)=0),$J568,0)))</f>
        <v>0</v>
      </c>
      <c r="T568" s="19" t="n">
        <f aca="false">IF(OR($M568="",$M568="ERR",$J568="",$K568="",$N568=""),0,IF($N568=0,IF(AND(OR(6=7,6=12),6&gt;=$K568,6&lt;=IF($L568="",12,$L568)),$J568,0),IF(AND(6&gt;=$K568,6&lt;=IF($L568="",12,$L568),MOD(6-$K568,$N568)=0),$J568,0)))</f>
        <v>0</v>
      </c>
      <c r="U568" s="19" t="n">
        <f aca="false">IF(OR($M568="",$M568="ERR",$J568="",$K568="",$N568=""),0,IF($N568=0,IF(AND(OR(7=7,7=12),7&gt;=$K568,7&lt;=IF($L568="",12,$L568)),$J568,0),IF(AND(7&gt;=$K568,7&lt;=IF($L568="",12,$L568),MOD(7-$K568,$N568)=0),$J568,0)))</f>
        <v>0</v>
      </c>
      <c r="V568" s="19" t="n">
        <f aca="false">IF(OR($M568="",$M568="ERR",$J568="",$K568="",$N568=""),0,IF($N568=0,IF(AND(OR(8=7,8=12),8&gt;=$K568,8&lt;=IF($L568="",12,$L568)),$J568,0),IF(AND(8&gt;=$K568,8&lt;=IF($L568="",12,$L568),MOD(8-$K568,$N568)=0),$J568,0)))</f>
        <v>0</v>
      </c>
      <c r="W568" s="19" t="n">
        <f aca="false">IF(OR($M568="",$M568="ERR",$J568="",$K568="",$N568=""),0,IF($N568=0,IF(AND(OR(9=7,9=12),9&gt;=$K568,9&lt;=IF($L568="",12,$L568)),$J568,0),IF(AND(9&gt;=$K568,9&lt;=IF($L568="",12,$L568),MOD(9-$K568,$N568)=0),$J568,0)))</f>
        <v>0</v>
      </c>
      <c r="X568" s="19" t="n">
        <f aca="false">IF(OR($M568="",$M568="ERR",$J568="",$K568="",$N568=""),0,IF($N568=0,IF(AND(OR(10=7,10=12),10&gt;=$K568,10&lt;=IF($L568="",12,$L568)),$J568,0),IF(AND(10&gt;=$K568,10&lt;=IF($L568="",12,$L568),MOD(10-$K568,$N568)=0),$J568,0)))</f>
        <v>0</v>
      </c>
      <c r="Y568" s="19" t="n">
        <f aca="false">IF(OR($M568="",$M568="ERR",$J568="",$K568="",$N568=""),0,IF($N568=0,IF(AND(OR(11=7,11=12),11&gt;=$K568,11&lt;=IF($L568="",12,$L568)),$J568,0),IF(AND(11&gt;=$K568,11&lt;=IF($L568="",12,$L568),MOD(11-$K568,$N568)=0),$J568,0)))</f>
        <v>0</v>
      </c>
      <c r="Z568" s="19" t="n">
        <f aca="false">IF(OR($M568="",$M568="ERR",$J568="",$K568="",$N568=""),0,IF($N568=0,IF(AND(OR(12=7,12=12),12&gt;=$K568,12&lt;=IF($L568="",12,$L568)),$J568,0),IF(AND(12&gt;=$K568,12&lt;=IF($L568="",12,$L568),MOD(12-$K568,$N568)=0),$J568,0)))</f>
        <v>0</v>
      </c>
      <c r="AA568" s="36" t="n">
        <f aca="false">SUM(O568:Z568)</f>
        <v>0</v>
      </c>
      <c r="AB568" s="15" t="str">
        <f aca="false">IF(AND($B568="",$D568="",$J568=""),"",IF($B568="","Falta código",IF(ISNA(MATCH($B568,LST_COD,0)),"Código no registrado en Trabajadores",IF($E568="","Concepto no está en el catálogo",IF($M568="ERR","Retención de otro empleador: Origen = Otro empleador",IF(OR($J568="",$K568=""),"Falta monto o mes",IF(OR($K568&lt;1,$K568&gt;12),"Mes inicio inválido",IF(AND($L568&lt;&gt;"",OR($L568&lt;$K568,$L568&gt;12)),"Mes fin inválido",IF($N568="","Falta frecuencia",IF(AND($G568&lt;&gt;"Otro empleador",SUMPRODUCT(($O568:$Z568&lt;&gt;0)*(((COLUMN($O568:$Z568)-14)&lt;INDEX(Trabajadores!$M$6:$M$105,MATCH($B568,LST_COD,0)))+((COLUMN($O568:$Z568)-14)&gt;INDEX(Trabajadores!$N$6:$N$105,MATCH($B568,LST_COD,0)))))&gt;0),"Aviso: hay meses fuera del periodo laboral","OK"))))))))))</f>
        <v/>
      </c>
    </row>
    <row r="569" customFormat="false" ht="15" hidden="false" customHeight="false" outlineLevel="0" collapsed="false">
      <c r="A569" s="23" t="n">
        <v>564</v>
      </c>
      <c r="B569" s="7"/>
      <c r="C569" s="35" t="str">
        <f aca="false">IF($B569="","",IFERROR(INDEX(Trabajadores!$D$6:$D$105,MATCH($B569,LST_COD,0)),"¿Código?"))</f>
        <v/>
      </c>
      <c r="D569" s="30"/>
      <c r="E569" s="9" t="str">
        <f aca="false">IF($D569="","",IFERROR(VLOOKUP($D569,CONC_TABLA,2,FALSE()),""))</f>
        <v/>
      </c>
      <c r="F569" s="9" t="str">
        <f aca="false">IF($D569="","",IFERROR(VLOOKUP($D569,CONC_TABLA,3,FALSE()),""))</f>
        <v/>
      </c>
      <c r="G569" s="30"/>
      <c r="H569" s="30"/>
      <c r="I569" s="30"/>
      <c r="J569" s="29"/>
      <c r="K569" s="28"/>
      <c r="L569" s="28"/>
      <c r="M569" s="9" t="str">
        <f aca="false">IF(OR($B569="",$E569=""),"",IF($E569="INA","INA",IF($G569="Otro empleador",IF($E569="RET","RETO",IF($E569="ORD","OTO","OTX")),IF($E569="RET","ERR",$E569))))</f>
        <v/>
      </c>
      <c r="N569" s="9" t="str">
        <f aca="false">IF($I569="","",IFERROR(VLOOKUP($I569,FREC_TABLA,2,FALSE()),""))</f>
        <v/>
      </c>
      <c r="O569" s="19" t="n">
        <f aca="false">IF(OR($M569="",$M569="ERR",$J569="",$K569="",$N569=""),0,IF($N569=0,IF(AND(OR(1=7,1=12),1&gt;=$K569,1&lt;=IF($L569="",12,$L569)),$J569,0),IF(AND(1&gt;=$K569,1&lt;=IF($L569="",12,$L569),MOD(1-$K569,$N569)=0),$J569,0)))</f>
        <v>0</v>
      </c>
      <c r="P569" s="19" t="n">
        <f aca="false">IF(OR($M569="",$M569="ERR",$J569="",$K569="",$N569=""),0,IF($N569=0,IF(AND(OR(2=7,2=12),2&gt;=$K569,2&lt;=IF($L569="",12,$L569)),$J569,0),IF(AND(2&gt;=$K569,2&lt;=IF($L569="",12,$L569),MOD(2-$K569,$N569)=0),$J569,0)))</f>
        <v>0</v>
      </c>
      <c r="Q569" s="19" t="n">
        <f aca="false">IF(OR($M569="",$M569="ERR",$J569="",$K569="",$N569=""),0,IF($N569=0,IF(AND(OR(3=7,3=12),3&gt;=$K569,3&lt;=IF($L569="",12,$L569)),$J569,0),IF(AND(3&gt;=$K569,3&lt;=IF($L569="",12,$L569),MOD(3-$K569,$N569)=0),$J569,0)))</f>
        <v>0</v>
      </c>
      <c r="R569" s="19" t="n">
        <f aca="false">IF(OR($M569="",$M569="ERR",$J569="",$K569="",$N569=""),0,IF($N569=0,IF(AND(OR(4=7,4=12),4&gt;=$K569,4&lt;=IF($L569="",12,$L569)),$J569,0),IF(AND(4&gt;=$K569,4&lt;=IF($L569="",12,$L569),MOD(4-$K569,$N569)=0),$J569,0)))</f>
        <v>0</v>
      </c>
      <c r="S569" s="19" t="n">
        <f aca="false">IF(OR($M569="",$M569="ERR",$J569="",$K569="",$N569=""),0,IF($N569=0,IF(AND(OR(5=7,5=12),5&gt;=$K569,5&lt;=IF($L569="",12,$L569)),$J569,0),IF(AND(5&gt;=$K569,5&lt;=IF($L569="",12,$L569),MOD(5-$K569,$N569)=0),$J569,0)))</f>
        <v>0</v>
      </c>
      <c r="T569" s="19" t="n">
        <f aca="false">IF(OR($M569="",$M569="ERR",$J569="",$K569="",$N569=""),0,IF($N569=0,IF(AND(OR(6=7,6=12),6&gt;=$K569,6&lt;=IF($L569="",12,$L569)),$J569,0),IF(AND(6&gt;=$K569,6&lt;=IF($L569="",12,$L569),MOD(6-$K569,$N569)=0),$J569,0)))</f>
        <v>0</v>
      </c>
      <c r="U569" s="19" t="n">
        <f aca="false">IF(OR($M569="",$M569="ERR",$J569="",$K569="",$N569=""),0,IF($N569=0,IF(AND(OR(7=7,7=12),7&gt;=$K569,7&lt;=IF($L569="",12,$L569)),$J569,0),IF(AND(7&gt;=$K569,7&lt;=IF($L569="",12,$L569),MOD(7-$K569,$N569)=0),$J569,0)))</f>
        <v>0</v>
      </c>
      <c r="V569" s="19" t="n">
        <f aca="false">IF(OR($M569="",$M569="ERR",$J569="",$K569="",$N569=""),0,IF($N569=0,IF(AND(OR(8=7,8=12),8&gt;=$K569,8&lt;=IF($L569="",12,$L569)),$J569,0),IF(AND(8&gt;=$K569,8&lt;=IF($L569="",12,$L569),MOD(8-$K569,$N569)=0),$J569,0)))</f>
        <v>0</v>
      </c>
      <c r="W569" s="19" t="n">
        <f aca="false">IF(OR($M569="",$M569="ERR",$J569="",$K569="",$N569=""),0,IF($N569=0,IF(AND(OR(9=7,9=12),9&gt;=$K569,9&lt;=IF($L569="",12,$L569)),$J569,0),IF(AND(9&gt;=$K569,9&lt;=IF($L569="",12,$L569),MOD(9-$K569,$N569)=0),$J569,0)))</f>
        <v>0</v>
      </c>
      <c r="X569" s="19" t="n">
        <f aca="false">IF(OR($M569="",$M569="ERR",$J569="",$K569="",$N569=""),0,IF($N569=0,IF(AND(OR(10=7,10=12),10&gt;=$K569,10&lt;=IF($L569="",12,$L569)),$J569,0),IF(AND(10&gt;=$K569,10&lt;=IF($L569="",12,$L569),MOD(10-$K569,$N569)=0),$J569,0)))</f>
        <v>0</v>
      </c>
      <c r="Y569" s="19" t="n">
        <f aca="false">IF(OR($M569="",$M569="ERR",$J569="",$K569="",$N569=""),0,IF($N569=0,IF(AND(OR(11=7,11=12),11&gt;=$K569,11&lt;=IF($L569="",12,$L569)),$J569,0),IF(AND(11&gt;=$K569,11&lt;=IF($L569="",12,$L569),MOD(11-$K569,$N569)=0),$J569,0)))</f>
        <v>0</v>
      </c>
      <c r="Z569" s="19" t="n">
        <f aca="false">IF(OR($M569="",$M569="ERR",$J569="",$K569="",$N569=""),0,IF($N569=0,IF(AND(OR(12=7,12=12),12&gt;=$K569,12&lt;=IF($L569="",12,$L569)),$J569,0),IF(AND(12&gt;=$K569,12&lt;=IF($L569="",12,$L569),MOD(12-$K569,$N569)=0),$J569,0)))</f>
        <v>0</v>
      </c>
      <c r="AA569" s="36" t="n">
        <f aca="false">SUM(O569:Z569)</f>
        <v>0</v>
      </c>
      <c r="AB569" s="15" t="str">
        <f aca="false">IF(AND($B569="",$D569="",$J569=""),"",IF($B569="","Falta código",IF(ISNA(MATCH($B569,LST_COD,0)),"Código no registrado en Trabajadores",IF($E569="","Concepto no está en el catálogo",IF($M569="ERR","Retención de otro empleador: Origen = Otro empleador",IF(OR($J569="",$K569=""),"Falta monto o mes",IF(OR($K569&lt;1,$K569&gt;12),"Mes inicio inválido",IF(AND($L569&lt;&gt;"",OR($L569&lt;$K569,$L569&gt;12)),"Mes fin inválido",IF($N569="","Falta frecuencia",IF(AND($G569&lt;&gt;"Otro empleador",SUMPRODUCT(($O569:$Z569&lt;&gt;0)*(((COLUMN($O569:$Z569)-14)&lt;INDEX(Trabajadores!$M$6:$M$105,MATCH($B569,LST_COD,0)))+((COLUMN($O569:$Z569)-14)&gt;INDEX(Trabajadores!$N$6:$N$105,MATCH($B569,LST_COD,0)))))&gt;0),"Aviso: hay meses fuera del periodo laboral","OK"))))))))))</f>
        <v/>
      </c>
    </row>
    <row r="570" customFormat="false" ht="15" hidden="false" customHeight="false" outlineLevel="0" collapsed="false">
      <c r="A570" s="23" t="n">
        <v>565</v>
      </c>
      <c r="B570" s="7"/>
      <c r="C570" s="35" t="str">
        <f aca="false">IF($B570="","",IFERROR(INDEX(Trabajadores!$D$6:$D$105,MATCH($B570,LST_COD,0)),"¿Código?"))</f>
        <v/>
      </c>
      <c r="D570" s="30"/>
      <c r="E570" s="9" t="str">
        <f aca="false">IF($D570="","",IFERROR(VLOOKUP($D570,CONC_TABLA,2,FALSE()),""))</f>
        <v/>
      </c>
      <c r="F570" s="9" t="str">
        <f aca="false">IF($D570="","",IFERROR(VLOOKUP($D570,CONC_TABLA,3,FALSE()),""))</f>
        <v/>
      </c>
      <c r="G570" s="30"/>
      <c r="H570" s="30"/>
      <c r="I570" s="30"/>
      <c r="J570" s="29"/>
      <c r="K570" s="28"/>
      <c r="L570" s="28"/>
      <c r="M570" s="9" t="str">
        <f aca="false">IF(OR($B570="",$E570=""),"",IF($E570="INA","INA",IF($G570="Otro empleador",IF($E570="RET","RETO",IF($E570="ORD","OTO","OTX")),IF($E570="RET","ERR",$E570))))</f>
        <v/>
      </c>
      <c r="N570" s="9" t="str">
        <f aca="false">IF($I570="","",IFERROR(VLOOKUP($I570,FREC_TABLA,2,FALSE()),""))</f>
        <v/>
      </c>
      <c r="O570" s="19" t="n">
        <f aca="false">IF(OR($M570="",$M570="ERR",$J570="",$K570="",$N570=""),0,IF($N570=0,IF(AND(OR(1=7,1=12),1&gt;=$K570,1&lt;=IF($L570="",12,$L570)),$J570,0),IF(AND(1&gt;=$K570,1&lt;=IF($L570="",12,$L570),MOD(1-$K570,$N570)=0),$J570,0)))</f>
        <v>0</v>
      </c>
      <c r="P570" s="19" t="n">
        <f aca="false">IF(OR($M570="",$M570="ERR",$J570="",$K570="",$N570=""),0,IF($N570=0,IF(AND(OR(2=7,2=12),2&gt;=$K570,2&lt;=IF($L570="",12,$L570)),$J570,0),IF(AND(2&gt;=$K570,2&lt;=IF($L570="",12,$L570),MOD(2-$K570,$N570)=0),$J570,0)))</f>
        <v>0</v>
      </c>
      <c r="Q570" s="19" t="n">
        <f aca="false">IF(OR($M570="",$M570="ERR",$J570="",$K570="",$N570=""),0,IF($N570=0,IF(AND(OR(3=7,3=12),3&gt;=$K570,3&lt;=IF($L570="",12,$L570)),$J570,0),IF(AND(3&gt;=$K570,3&lt;=IF($L570="",12,$L570),MOD(3-$K570,$N570)=0),$J570,0)))</f>
        <v>0</v>
      </c>
      <c r="R570" s="19" t="n">
        <f aca="false">IF(OR($M570="",$M570="ERR",$J570="",$K570="",$N570=""),0,IF($N570=0,IF(AND(OR(4=7,4=12),4&gt;=$K570,4&lt;=IF($L570="",12,$L570)),$J570,0),IF(AND(4&gt;=$K570,4&lt;=IF($L570="",12,$L570),MOD(4-$K570,$N570)=0),$J570,0)))</f>
        <v>0</v>
      </c>
      <c r="S570" s="19" t="n">
        <f aca="false">IF(OR($M570="",$M570="ERR",$J570="",$K570="",$N570=""),0,IF($N570=0,IF(AND(OR(5=7,5=12),5&gt;=$K570,5&lt;=IF($L570="",12,$L570)),$J570,0),IF(AND(5&gt;=$K570,5&lt;=IF($L570="",12,$L570),MOD(5-$K570,$N570)=0),$J570,0)))</f>
        <v>0</v>
      </c>
      <c r="T570" s="19" t="n">
        <f aca="false">IF(OR($M570="",$M570="ERR",$J570="",$K570="",$N570=""),0,IF($N570=0,IF(AND(OR(6=7,6=12),6&gt;=$K570,6&lt;=IF($L570="",12,$L570)),$J570,0),IF(AND(6&gt;=$K570,6&lt;=IF($L570="",12,$L570),MOD(6-$K570,$N570)=0),$J570,0)))</f>
        <v>0</v>
      </c>
      <c r="U570" s="19" t="n">
        <f aca="false">IF(OR($M570="",$M570="ERR",$J570="",$K570="",$N570=""),0,IF($N570=0,IF(AND(OR(7=7,7=12),7&gt;=$K570,7&lt;=IF($L570="",12,$L570)),$J570,0),IF(AND(7&gt;=$K570,7&lt;=IF($L570="",12,$L570),MOD(7-$K570,$N570)=0),$J570,0)))</f>
        <v>0</v>
      </c>
      <c r="V570" s="19" t="n">
        <f aca="false">IF(OR($M570="",$M570="ERR",$J570="",$K570="",$N570=""),0,IF($N570=0,IF(AND(OR(8=7,8=12),8&gt;=$K570,8&lt;=IF($L570="",12,$L570)),$J570,0),IF(AND(8&gt;=$K570,8&lt;=IF($L570="",12,$L570),MOD(8-$K570,$N570)=0),$J570,0)))</f>
        <v>0</v>
      </c>
      <c r="W570" s="19" t="n">
        <f aca="false">IF(OR($M570="",$M570="ERR",$J570="",$K570="",$N570=""),0,IF($N570=0,IF(AND(OR(9=7,9=12),9&gt;=$K570,9&lt;=IF($L570="",12,$L570)),$J570,0),IF(AND(9&gt;=$K570,9&lt;=IF($L570="",12,$L570),MOD(9-$K570,$N570)=0),$J570,0)))</f>
        <v>0</v>
      </c>
      <c r="X570" s="19" t="n">
        <f aca="false">IF(OR($M570="",$M570="ERR",$J570="",$K570="",$N570=""),0,IF($N570=0,IF(AND(OR(10=7,10=12),10&gt;=$K570,10&lt;=IF($L570="",12,$L570)),$J570,0),IF(AND(10&gt;=$K570,10&lt;=IF($L570="",12,$L570),MOD(10-$K570,$N570)=0),$J570,0)))</f>
        <v>0</v>
      </c>
      <c r="Y570" s="19" t="n">
        <f aca="false">IF(OR($M570="",$M570="ERR",$J570="",$K570="",$N570=""),0,IF($N570=0,IF(AND(OR(11=7,11=12),11&gt;=$K570,11&lt;=IF($L570="",12,$L570)),$J570,0),IF(AND(11&gt;=$K570,11&lt;=IF($L570="",12,$L570),MOD(11-$K570,$N570)=0),$J570,0)))</f>
        <v>0</v>
      </c>
      <c r="Z570" s="19" t="n">
        <f aca="false">IF(OR($M570="",$M570="ERR",$J570="",$K570="",$N570=""),0,IF($N570=0,IF(AND(OR(12=7,12=12),12&gt;=$K570,12&lt;=IF($L570="",12,$L570)),$J570,0),IF(AND(12&gt;=$K570,12&lt;=IF($L570="",12,$L570),MOD(12-$K570,$N570)=0),$J570,0)))</f>
        <v>0</v>
      </c>
      <c r="AA570" s="36" t="n">
        <f aca="false">SUM(O570:Z570)</f>
        <v>0</v>
      </c>
      <c r="AB570" s="15" t="str">
        <f aca="false">IF(AND($B570="",$D570="",$J570=""),"",IF($B570="","Falta código",IF(ISNA(MATCH($B570,LST_COD,0)),"Código no registrado en Trabajadores",IF($E570="","Concepto no está en el catálogo",IF($M570="ERR","Retención de otro empleador: Origen = Otro empleador",IF(OR($J570="",$K570=""),"Falta monto o mes",IF(OR($K570&lt;1,$K570&gt;12),"Mes inicio inválido",IF(AND($L570&lt;&gt;"",OR($L570&lt;$K570,$L570&gt;12)),"Mes fin inválido",IF($N570="","Falta frecuencia",IF(AND($G570&lt;&gt;"Otro empleador",SUMPRODUCT(($O570:$Z570&lt;&gt;0)*(((COLUMN($O570:$Z570)-14)&lt;INDEX(Trabajadores!$M$6:$M$105,MATCH($B570,LST_COD,0)))+((COLUMN($O570:$Z570)-14)&gt;INDEX(Trabajadores!$N$6:$N$105,MATCH($B570,LST_COD,0)))))&gt;0),"Aviso: hay meses fuera del periodo laboral","OK"))))))))))</f>
        <v/>
      </c>
    </row>
    <row r="571" customFormat="false" ht="15" hidden="false" customHeight="false" outlineLevel="0" collapsed="false">
      <c r="A571" s="23" t="n">
        <v>566</v>
      </c>
      <c r="B571" s="7"/>
      <c r="C571" s="35" t="str">
        <f aca="false">IF($B571="","",IFERROR(INDEX(Trabajadores!$D$6:$D$105,MATCH($B571,LST_COD,0)),"¿Código?"))</f>
        <v/>
      </c>
      <c r="D571" s="30"/>
      <c r="E571" s="9" t="str">
        <f aca="false">IF($D571="","",IFERROR(VLOOKUP($D571,CONC_TABLA,2,FALSE()),""))</f>
        <v/>
      </c>
      <c r="F571" s="9" t="str">
        <f aca="false">IF($D571="","",IFERROR(VLOOKUP($D571,CONC_TABLA,3,FALSE()),""))</f>
        <v/>
      </c>
      <c r="G571" s="30"/>
      <c r="H571" s="30"/>
      <c r="I571" s="30"/>
      <c r="J571" s="29"/>
      <c r="K571" s="28"/>
      <c r="L571" s="28"/>
      <c r="M571" s="9" t="str">
        <f aca="false">IF(OR($B571="",$E571=""),"",IF($E571="INA","INA",IF($G571="Otro empleador",IF($E571="RET","RETO",IF($E571="ORD","OTO","OTX")),IF($E571="RET","ERR",$E571))))</f>
        <v/>
      </c>
      <c r="N571" s="9" t="str">
        <f aca="false">IF($I571="","",IFERROR(VLOOKUP($I571,FREC_TABLA,2,FALSE()),""))</f>
        <v/>
      </c>
      <c r="O571" s="19" t="n">
        <f aca="false">IF(OR($M571="",$M571="ERR",$J571="",$K571="",$N571=""),0,IF($N571=0,IF(AND(OR(1=7,1=12),1&gt;=$K571,1&lt;=IF($L571="",12,$L571)),$J571,0),IF(AND(1&gt;=$K571,1&lt;=IF($L571="",12,$L571),MOD(1-$K571,$N571)=0),$J571,0)))</f>
        <v>0</v>
      </c>
      <c r="P571" s="19" t="n">
        <f aca="false">IF(OR($M571="",$M571="ERR",$J571="",$K571="",$N571=""),0,IF($N571=0,IF(AND(OR(2=7,2=12),2&gt;=$K571,2&lt;=IF($L571="",12,$L571)),$J571,0),IF(AND(2&gt;=$K571,2&lt;=IF($L571="",12,$L571),MOD(2-$K571,$N571)=0),$J571,0)))</f>
        <v>0</v>
      </c>
      <c r="Q571" s="19" t="n">
        <f aca="false">IF(OR($M571="",$M571="ERR",$J571="",$K571="",$N571=""),0,IF($N571=0,IF(AND(OR(3=7,3=12),3&gt;=$K571,3&lt;=IF($L571="",12,$L571)),$J571,0),IF(AND(3&gt;=$K571,3&lt;=IF($L571="",12,$L571),MOD(3-$K571,$N571)=0),$J571,0)))</f>
        <v>0</v>
      </c>
      <c r="R571" s="19" t="n">
        <f aca="false">IF(OR($M571="",$M571="ERR",$J571="",$K571="",$N571=""),0,IF($N571=0,IF(AND(OR(4=7,4=12),4&gt;=$K571,4&lt;=IF($L571="",12,$L571)),$J571,0),IF(AND(4&gt;=$K571,4&lt;=IF($L571="",12,$L571),MOD(4-$K571,$N571)=0),$J571,0)))</f>
        <v>0</v>
      </c>
      <c r="S571" s="19" t="n">
        <f aca="false">IF(OR($M571="",$M571="ERR",$J571="",$K571="",$N571=""),0,IF($N571=0,IF(AND(OR(5=7,5=12),5&gt;=$K571,5&lt;=IF($L571="",12,$L571)),$J571,0),IF(AND(5&gt;=$K571,5&lt;=IF($L571="",12,$L571),MOD(5-$K571,$N571)=0),$J571,0)))</f>
        <v>0</v>
      </c>
      <c r="T571" s="19" t="n">
        <f aca="false">IF(OR($M571="",$M571="ERR",$J571="",$K571="",$N571=""),0,IF($N571=0,IF(AND(OR(6=7,6=12),6&gt;=$K571,6&lt;=IF($L571="",12,$L571)),$J571,0),IF(AND(6&gt;=$K571,6&lt;=IF($L571="",12,$L571),MOD(6-$K571,$N571)=0),$J571,0)))</f>
        <v>0</v>
      </c>
      <c r="U571" s="19" t="n">
        <f aca="false">IF(OR($M571="",$M571="ERR",$J571="",$K571="",$N571=""),0,IF($N571=0,IF(AND(OR(7=7,7=12),7&gt;=$K571,7&lt;=IF($L571="",12,$L571)),$J571,0),IF(AND(7&gt;=$K571,7&lt;=IF($L571="",12,$L571),MOD(7-$K571,$N571)=0),$J571,0)))</f>
        <v>0</v>
      </c>
      <c r="V571" s="19" t="n">
        <f aca="false">IF(OR($M571="",$M571="ERR",$J571="",$K571="",$N571=""),0,IF($N571=0,IF(AND(OR(8=7,8=12),8&gt;=$K571,8&lt;=IF($L571="",12,$L571)),$J571,0),IF(AND(8&gt;=$K571,8&lt;=IF($L571="",12,$L571),MOD(8-$K571,$N571)=0),$J571,0)))</f>
        <v>0</v>
      </c>
      <c r="W571" s="19" t="n">
        <f aca="false">IF(OR($M571="",$M571="ERR",$J571="",$K571="",$N571=""),0,IF($N571=0,IF(AND(OR(9=7,9=12),9&gt;=$K571,9&lt;=IF($L571="",12,$L571)),$J571,0),IF(AND(9&gt;=$K571,9&lt;=IF($L571="",12,$L571),MOD(9-$K571,$N571)=0),$J571,0)))</f>
        <v>0</v>
      </c>
      <c r="X571" s="19" t="n">
        <f aca="false">IF(OR($M571="",$M571="ERR",$J571="",$K571="",$N571=""),0,IF($N571=0,IF(AND(OR(10=7,10=12),10&gt;=$K571,10&lt;=IF($L571="",12,$L571)),$J571,0),IF(AND(10&gt;=$K571,10&lt;=IF($L571="",12,$L571),MOD(10-$K571,$N571)=0),$J571,0)))</f>
        <v>0</v>
      </c>
      <c r="Y571" s="19" t="n">
        <f aca="false">IF(OR($M571="",$M571="ERR",$J571="",$K571="",$N571=""),0,IF($N571=0,IF(AND(OR(11=7,11=12),11&gt;=$K571,11&lt;=IF($L571="",12,$L571)),$J571,0),IF(AND(11&gt;=$K571,11&lt;=IF($L571="",12,$L571),MOD(11-$K571,$N571)=0),$J571,0)))</f>
        <v>0</v>
      </c>
      <c r="Z571" s="19" t="n">
        <f aca="false">IF(OR($M571="",$M571="ERR",$J571="",$K571="",$N571=""),0,IF($N571=0,IF(AND(OR(12=7,12=12),12&gt;=$K571,12&lt;=IF($L571="",12,$L571)),$J571,0),IF(AND(12&gt;=$K571,12&lt;=IF($L571="",12,$L571),MOD(12-$K571,$N571)=0),$J571,0)))</f>
        <v>0</v>
      </c>
      <c r="AA571" s="36" t="n">
        <f aca="false">SUM(O571:Z571)</f>
        <v>0</v>
      </c>
      <c r="AB571" s="15" t="str">
        <f aca="false">IF(AND($B571="",$D571="",$J571=""),"",IF($B571="","Falta código",IF(ISNA(MATCH($B571,LST_COD,0)),"Código no registrado en Trabajadores",IF($E571="","Concepto no está en el catálogo",IF($M571="ERR","Retención de otro empleador: Origen = Otro empleador",IF(OR($J571="",$K571=""),"Falta monto o mes",IF(OR($K571&lt;1,$K571&gt;12),"Mes inicio inválido",IF(AND($L571&lt;&gt;"",OR($L571&lt;$K571,$L571&gt;12)),"Mes fin inválido",IF($N571="","Falta frecuencia",IF(AND($G571&lt;&gt;"Otro empleador",SUMPRODUCT(($O571:$Z571&lt;&gt;0)*(((COLUMN($O571:$Z571)-14)&lt;INDEX(Trabajadores!$M$6:$M$105,MATCH($B571,LST_COD,0)))+((COLUMN($O571:$Z571)-14)&gt;INDEX(Trabajadores!$N$6:$N$105,MATCH($B571,LST_COD,0)))))&gt;0),"Aviso: hay meses fuera del periodo laboral","OK"))))))))))</f>
        <v/>
      </c>
    </row>
    <row r="572" customFormat="false" ht="15" hidden="false" customHeight="false" outlineLevel="0" collapsed="false">
      <c r="A572" s="23" t="n">
        <v>567</v>
      </c>
      <c r="B572" s="7"/>
      <c r="C572" s="35" t="str">
        <f aca="false">IF($B572="","",IFERROR(INDEX(Trabajadores!$D$6:$D$105,MATCH($B572,LST_COD,0)),"¿Código?"))</f>
        <v/>
      </c>
      <c r="D572" s="30"/>
      <c r="E572" s="9" t="str">
        <f aca="false">IF($D572="","",IFERROR(VLOOKUP($D572,CONC_TABLA,2,FALSE()),""))</f>
        <v/>
      </c>
      <c r="F572" s="9" t="str">
        <f aca="false">IF($D572="","",IFERROR(VLOOKUP($D572,CONC_TABLA,3,FALSE()),""))</f>
        <v/>
      </c>
      <c r="G572" s="30"/>
      <c r="H572" s="30"/>
      <c r="I572" s="30"/>
      <c r="J572" s="29"/>
      <c r="K572" s="28"/>
      <c r="L572" s="28"/>
      <c r="M572" s="9" t="str">
        <f aca="false">IF(OR($B572="",$E572=""),"",IF($E572="INA","INA",IF($G572="Otro empleador",IF($E572="RET","RETO",IF($E572="ORD","OTO","OTX")),IF($E572="RET","ERR",$E572))))</f>
        <v/>
      </c>
      <c r="N572" s="9" t="str">
        <f aca="false">IF($I572="","",IFERROR(VLOOKUP($I572,FREC_TABLA,2,FALSE()),""))</f>
        <v/>
      </c>
      <c r="O572" s="19" t="n">
        <f aca="false">IF(OR($M572="",$M572="ERR",$J572="",$K572="",$N572=""),0,IF($N572=0,IF(AND(OR(1=7,1=12),1&gt;=$K572,1&lt;=IF($L572="",12,$L572)),$J572,0),IF(AND(1&gt;=$K572,1&lt;=IF($L572="",12,$L572),MOD(1-$K572,$N572)=0),$J572,0)))</f>
        <v>0</v>
      </c>
      <c r="P572" s="19" t="n">
        <f aca="false">IF(OR($M572="",$M572="ERR",$J572="",$K572="",$N572=""),0,IF($N572=0,IF(AND(OR(2=7,2=12),2&gt;=$K572,2&lt;=IF($L572="",12,$L572)),$J572,0),IF(AND(2&gt;=$K572,2&lt;=IF($L572="",12,$L572),MOD(2-$K572,$N572)=0),$J572,0)))</f>
        <v>0</v>
      </c>
      <c r="Q572" s="19" t="n">
        <f aca="false">IF(OR($M572="",$M572="ERR",$J572="",$K572="",$N572=""),0,IF($N572=0,IF(AND(OR(3=7,3=12),3&gt;=$K572,3&lt;=IF($L572="",12,$L572)),$J572,0),IF(AND(3&gt;=$K572,3&lt;=IF($L572="",12,$L572),MOD(3-$K572,$N572)=0),$J572,0)))</f>
        <v>0</v>
      </c>
      <c r="R572" s="19" t="n">
        <f aca="false">IF(OR($M572="",$M572="ERR",$J572="",$K572="",$N572=""),0,IF($N572=0,IF(AND(OR(4=7,4=12),4&gt;=$K572,4&lt;=IF($L572="",12,$L572)),$J572,0),IF(AND(4&gt;=$K572,4&lt;=IF($L572="",12,$L572),MOD(4-$K572,$N572)=0),$J572,0)))</f>
        <v>0</v>
      </c>
      <c r="S572" s="19" t="n">
        <f aca="false">IF(OR($M572="",$M572="ERR",$J572="",$K572="",$N572=""),0,IF($N572=0,IF(AND(OR(5=7,5=12),5&gt;=$K572,5&lt;=IF($L572="",12,$L572)),$J572,0),IF(AND(5&gt;=$K572,5&lt;=IF($L572="",12,$L572),MOD(5-$K572,$N572)=0),$J572,0)))</f>
        <v>0</v>
      </c>
      <c r="T572" s="19" t="n">
        <f aca="false">IF(OR($M572="",$M572="ERR",$J572="",$K572="",$N572=""),0,IF($N572=0,IF(AND(OR(6=7,6=12),6&gt;=$K572,6&lt;=IF($L572="",12,$L572)),$J572,0),IF(AND(6&gt;=$K572,6&lt;=IF($L572="",12,$L572),MOD(6-$K572,$N572)=0),$J572,0)))</f>
        <v>0</v>
      </c>
      <c r="U572" s="19" t="n">
        <f aca="false">IF(OR($M572="",$M572="ERR",$J572="",$K572="",$N572=""),0,IF($N572=0,IF(AND(OR(7=7,7=12),7&gt;=$K572,7&lt;=IF($L572="",12,$L572)),$J572,0),IF(AND(7&gt;=$K572,7&lt;=IF($L572="",12,$L572),MOD(7-$K572,$N572)=0),$J572,0)))</f>
        <v>0</v>
      </c>
      <c r="V572" s="19" t="n">
        <f aca="false">IF(OR($M572="",$M572="ERR",$J572="",$K572="",$N572=""),0,IF($N572=0,IF(AND(OR(8=7,8=12),8&gt;=$K572,8&lt;=IF($L572="",12,$L572)),$J572,0),IF(AND(8&gt;=$K572,8&lt;=IF($L572="",12,$L572),MOD(8-$K572,$N572)=0),$J572,0)))</f>
        <v>0</v>
      </c>
      <c r="W572" s="19" t="n">
        <f aca="false">IF(OR($M572="",$M572="ERR",$J572="",$K572="",$N572=""),0,IF($N572=0,IF(AND(OR(9=7,9=12),9&gt;=$K572,9&lt;=IF($L572="",12,$L572)),$J572,0),IF(AND(9&gt;=$K572,9&lt;=IF($L572="",12,$L572),MOD(9-$K572,$N572)=0),$J572,0)))</f>
        <v>0</v>
      </c>
      <c r="X572" s="19" t="n">
        <f aca="false">IF(OR($M572="",$M572="ERR",$J572="",$K572="",$N572=""),0,IF($N572=0,IF(AND(OR(10=7,10=12),10&gt;=$K572,10&lt;=IF($L572="",12,$L572)),$J572,0),IF(AND(10&gt;=$K572,10&lt;=IF($L572="",12,$L572),MOD(10-$K572,$N572)=0),$J572,0)))</f>
        <v>0</v>
      </c>
      <c r="Y572" s="19" t="n">
        <f aca="false">IF(OR($M572="",$M572="ERR",$J572="",$K572="",$N572=""),0,IF($N572=0,IF(AND(OR(11=7,11=12),11&gt;=$K572,11&lt;=IF($L572="",12,$L572)),$J572,0),IF(AND(11&gt;=$K572,11&lt;=IF($L572="",12,$L572),MOD(11-$K572,$N572)=0),$J572,0)))</f>
        <v>0</v>
      </c>
      <c r="Z572" s="19" t="n">
        <f aca="false">IF(OR($M572="",$M572="ERR",$J572="",$K572="",$N572=""),0,IF($N572=0,IF(AND(OR(12=7,12=12),12&gt;=$K572,12&lt;=IF($L572="",12,$L572)),$J572,0),IF(AND(12&gt;=$K572,12&lt;=IF($L572="",12,$L572),MOD(12-$K572,$N572)=0),$J572,0)))</f>
        <v>0</v>
      </c>
      <c r="AA572" s="36" t="n">
        <f aca="false">SUM(O572:Z572)</f>
        <v>0</v>
      </c>
      <c r="AB572" s="15" t="str">
        <f aca="false">IF(AND($B572="",$D572="",$J572=""),"",IF($B572="","Falta código",IF(ISNA(MATCH($B572,LST_COD,0)),"Código no registrado en Trabajadores",IF($E572="","Concepto no está en el catálogo",IF($M572="ERR","Retención de otro empleador: Origen = Otro empleador",IF(OR($J572="",$K572=""),"Falta monto o mes",IF(OR($K572&lt;1,$K572&gt;12),"Mes inicio inválido",IF(AND($L572&lt;&gt;"",OR($L572&lt;$K572,$L572&gt;12)),"Mes fin inválido",IF($N572="","Falta frecuencia",IF(AND($G572&lt;&gt;"Otro empleador",SUMPRODUCT(($O572:$Z572&lt;&gt;0)*(((COLUMN($O572:$Z572)-14)&lt;INDEX(Trabajadores!$M$6:$M$105,MATCH($B572,LST_COD,0)))+((COLUMN($O572:$Z572)-14)&gt;INDEX(Trabajadores!$N$6:$N$105,MATCH($B572,LST_COD,0)))))&gt;0),"Aviso: hay meses fuera del periodo laboral","OK"))))))))))</f>
        <v/>
      </c>
    </row>
    <row r="573" customFormat="false" ht="15" hidden="false" customHeight="false" outlineLevel="0" collapsed="false">
      <c r="A573" s="23" t="n">
        <v>568</v>
      </c>
      <c r="B573" s="7"/>
      <c r="C573" s="35" t="str">
        <f aca="false">IF($B573="","",IFERROR(INDEX(Trabajadores!$D$6:$D$105,MATCH($B573,LST_COD,0)),"¿Código?"))</f>
        <v/>
      </c>
      <c r="D573" s="30"/>
      <c r="E573" s="9" t="str">
        <f aca="false">IF($D573="","",IFERROR(VLOOKUP($D573,CONC_TABLA,2,FALSE()),""))</f>
        <v/>
      </c>
      <c r="F573" s="9" t="str">
        <f aca="false">IF($D573="","",IFERROR(VLOOKUP($D573,CONC_TABLA,3,FALSE()),""))</f>
        <v/>
      </c>
      <c r="G573" s="30"/>
      <c r="H573" s="30"/>
      <c r="I573" s="30"/>
      <c r="J573" s="29"/>
      <c r="K573" s="28"/>
      <c r="L573" s="28"/>
      <c r="M573" s="9" t="str">
        <f aca="false">IF(OR($B573="",$E573=""),"",IF($E573="INA","INA",IF($G573="Otro empleador",IF($E573="RET","RETO",IF($E573="ORD","OTO","OTX")),IF($E573="RET","ERR",$E573))))</f>
        <v/>
      </c>
      <c r="N573" s="9" t="str">
        <f aca="false">IF($I573="","",IFERROR(VLOOKUP($I573,FREC_TABLA,2,FALSE()),""))</f>
        <v/>
      </c>
      <c r="O573" s="19" t="n">
        <f aca="false">IF(OR($M573="",$M573="ERR",$J573="",$K573="",$N573=""),0,IF($N573=0,IF(AND(OR(1=7,1=12),1&gt;=$K573,1&lt;=IF($L573="",12,$L573)),$J573,0),IF(AND(1&gt;=$K573,1&lt;=IF($L573="",12,$L573),MOD(1-$K573,$N573)=0),$J573,0)))</f>
        <v>0</v>
      </c>
      <c r="P573" s="19" t="n">
        <f aca="false">IF(OR($M573="",$M573="ERR",$J573="",$K573="",$N573=""),0,IF($N573=0,IF(AND(OR(2=7,2=12),2&gt;=$K573,2&lt;=IF($L573="",12,$L573)),$J573,0),IF(AND(2&gt;=$K573,2&lt;=IF($L573="",12,$L573),MOD(2-$K573,$N573)=0),$J573,0)))</f>
        <v>0</v>
      </c>
      <c r="Q573" s="19" t="n">
        <f aca="false">IF(OR($M573="",$M573="ERR",$J573="",$K573="",$N573=""),0,IF($N573=0,IF(AND(OR(3=7,3=12),3&gt;=$K573,3&lt;=IF($L573="",12,$L573)),$J573,0),IF(AND(3&gt;=$K573,3&lt;=IF($L573="",12,$L573),MOD(3-$K573,$N573)=0),$J573,0)))</f>
        <v>0</v>
      </c>
      <c r="R573" s="19" t="n">
        <f aca="false">IF(OR($M573="",$M573="ERR",$J573="",$K573="",$N573=""),0,IF($N573=0,IF(AND(OR(4=7,4=12),4&gt;=$K573,4&lt;=IF($L573="",12,$L573)),$J573,0),IF(AND(4&gt;=$K573,4&lt;=IF($L573="",12,$L573),MOD(4-$K573,$N573)=0),$J573,0)))</f>
        <v>0</v>
      </c>
      <c r="S573" s="19" t="n">
        <f aca="false">IF(OR($M573="",$M573="ERR",$J573="",$K573="",$N573=""),0,IF($N573=0,IF(AND(OR(5=7,5=12),5&gt;=$K573,5&lt;=IF($L573="",12,$L573)),$J573,0),IF(AND(5&gt;=$K573,5&lt;=IF($L573="",12,$L573),MOD(5-$K573,$N573)=0),$J573,0)))</f>
        <v>0</v>
      </c>
      <c r="T573" s="19" t="n">
        <f aca="false">IF(OR($M573="",$M573="ERR",$J573="",$K573="",$N573=""),0,IF($N573=0,IF(AND(OR(6=7,6=12),6&gt;=$K573,6&lt;=IF($L573="",12,$L573)),$J573,0),IF(AND(6&gt;=$K573,6&lt;=IF($L573="",12,$L573),MOD(6-$K573,$N573)=0),$J573,0)))</f>
        <v>0</v>
      </c>
      <c r="U573" s="19" t="n">
        <f aca="false">IF(OR($M573="",$M573="ERR",$J573="",$K573="",$N573=""),0,IF($N573=0,IF(AND(OR(7=7,7=12),7&gt;=$K573,7&lt;=IF($L573="",12,$L573)),$J573,0),IF(AND(7&gt;=$K573,7&lt;=IF($L573="",12,$L573),MOD(7-$K573,$N573)=0),$J573,0)))</f>
        <v>0</v>
      </c>
      <c r="V573" s="19" t="n">
        <f aca="false">IF(OR($M573="",$M573="ERR",$J573="",$K573="",$N573=""),0,IF($N573=0,IF(AND(OR(8=7,8=12),8&gt;=$K573,8&lt;=IF($L573="",12,$L573)),$J573,0),IF(AND(8&gt;=$K573,8&lt;=IF($L573="",12,$L573),MOD(8-$K573,$N573)=0),$J573,0)))</f>
        <v>0</v>
      </c>
      <c r="W573" s="19" t="n">
        <f aca="false">IF(OR($M573="",$M573="ERR",$J573="",$K573="",$N573=""),0,IF($N573=0,IF(AND(OR(9=7,9=12),9&gt;=$K573,9&lt;=IF($L573="",12,$L573)),$J573,0),IF(AND(9&gt;=$K573,9&lt;=IF($L573="",12,$L573),MOD(9-$K573,$N573)=0),$J573,0)))</f>
        <v>0</v>
      </c>
      <c r="X573" s="19" t="n">
        <f aca="false">IF(OR($M573="",$M573="ERR",$J573="",$K573="",$N573=""),0,IF($N573=0,IF(AND(OR(10=7,10=12),10&gt;=$K573,10&lt;=IF($L573="",12,$L573)),$J573,0),IF(AND(10&gt;=$K573,10&lt;=IF($L573="",12,$L573),MOD(10-$K573,$N573)=0),$J573,0)))</f>
        <v>0</v>
      </c>
      <c r="Y573" s="19" t="n">
        <f aca="false">IF(OR($M573="",$M573="ERR",$J573="",$K573="",$N573=""),0,IF($N573=0,IF(AND(OR(11=7,11=12),11&gt;=$K573,11&lt;=IF($L573="",12,$L573)),$J573,0),IF(AND(11&gt;=$K573,11&lt;=IF($L573="",12,$L573),MOD(11-$K573,$N573)=0),$J573,0)))</f>
        <v>0</v>
      </c>
      <c r="Z573" s="19" t="n">
        <f aca="false">IF(OR($M573="",$M573="ERR",$J573="",$K573="",$N573=""),0,IF($N573=0,IF(AND(OR(12=7,12=12),12&gt;=$K573,12&lt;=IF($L573="",12,$L573)),$J573,0),IF(AND(12&gt;=$K573,12&lt;=IF($L573="",12,$L573),MOD(12-$K573,$N573)=0),$J573,0)))</f>
        <v>0</v>
      </c>
      <c r="AA573" s="36" t="n">
        <f aca="false">SUM(O573:Z573)</f>
        <v>0</v>
      </c>
      <c r="AB573" s="15" t="str">
        <f aca="false">IF(AND($B573="",$D573="",$J573=""),"",IF($B573="","Falta código",IF(ISNA(MATCH($B573,LST_COD,0)),"Código no registrado en Trabajadores",IF($E573="","Concepto no está en el catálogo",IF($M573="ERR","Retención de otro empleador: Origen = Otro empleador",IF(OR($J573="",$K573=""),"Falta monto o mes",IF(OR($K573&lt;1,$K573&gt;12),"Mes inicio inválido",IF(AND($L573&lt;&gt;"",OR($L573&lt;$K573,$L573&gt;12)),"Mes fin inválido",IF($N573="","Falta frecuencia",IF(AND($G573&lt;&gt;"Otro empleador",SUMPRODUCT(($O573:$Z573&lt;&gt;0)*(((COLUMN($O573:$Z573)-14)&lt;INDEX(Trabajadores!$M$6:$M$105,MATCH($B573,LST_COD,0)))+((COLUMN($O573:$Z573)-14)&gt;INDEX(Trabajadores!$N$6:$N$105,MATCH($B573,LST_COD,0)))))&gt;0),"Aviso: hay meses fuera del periodo laboral","OK"))))))))))</f>
        <v/>
      </c>
    </row>
    <row r="574" customFormat="false" ht="15" hidden="false" customHeight="false" outlineLevel="0" collapsed="false">
      <c r="A574" s="23" t="n">
        <v>569</v>
      </c>
      <c r="B574" s="7"/>
      <c r="C574" s="35" t="str">
        <f aca="false">IF($B574="","",IFERROR(INDEX(Trabajadores!$D$6:$D$105,MATCH($B574,LST_COD,0)),"¿Código?"))</f>
        <v/>
      </c>
      <c r="D574" s="30"/>
      <c r="E574" s="9" t="str">
        <f aca="false">IF($D574="","",IFERROR(VLOOKUP($D574,CONC_TABLA,2,FALSE()),""))</f>
        <v/>
      </c>
      <c r="F574" s="9" t="str">
        <f aca="false">IF($D574="","",IFERROR(VLOOKUP($D574,CONC_TABLA,3,FALSE()),""))</f>
        <v/>
      </c>
      <c r="G574" s="30"/>
      <c r="H574" s="30"/>
      <c r="I574" s="30"/>
      <c r="J574" s="29"/>
      <c r="K574" s="28"/>
      <c r="L574" s="28"/>
      <c r="M574" s="9" t="str">
        <f aca="false">IF(OR($B574="",$E574=""),"",IF($E574="INA","INA",IF($G574="Otro empleador",IF($E574="RET","RETO",IF($E574="ORD","OTO","OTX")),IF($E574="RET","ERR",$E574))))</f>
        <v/>
      </c>
      <c r="N574" s="9" t="str">
        <f aca="false">IF($I574="","",IFERROR(VLOOKUP($I574,FREC_TABLA,2,FALSE()),""))</f>
        <v/>
      </c>
      <c r="O574" s="19" t="n">
        <f aca="false">IF(OR($M574="",$M574="ERR",$J574="",$K574="",$N574=""),0,IF($N574=0,IF(AND(OR(1=7,1=12),1&gt;=$K574,1&lt;=IF($L574="",12,$L574)),$J574,0),IF(AND(1&gt;=$K574,1&lt;=IF($L574="",12,$L574),MOD(1-$K574,$N574)=0),$J574,0)))</f>
        <v>0</v>
      </c>
      <c r="P574" s="19" t="n">
        <f aca="false">IF(OR($M574="",$M574="ERR",$J574="",$K574="",$N574=""),0,IF($N574=0,IF(AND(OR(2=7,2=12),2&gt;=$K574,2&lt;=IF($L574="",12,$L574)),$J574,0),IF(AND(2&gt;=$K574,2&lt;=IF($L574="",12,$L574),MOD(2-$K574,$N574)=0),$J574,0)))</f>
        <v>0</v>
      </c>
      <c r="Q574" s="19" t="n">
        <f aca="false">IF(OR($M574="",$M574="ERR",$J574="",$K574="",$N574=""),0,IF($N574=0,IF(AND(OR(3=7,3=12),3&gt;=$K574,3&lt;=IF($L574="",12,$L574)),$J574,0),IF(AND(3&gt;=$K574,3&lt;=IF($L574="",12,$L574),MOD(3-$K574,$N574)=0),$J574,0)))</f>
        <v>0</v>
      </c>
      <c r="R574" s="19" t="n">
        <f aca="false">IF(OR($M574="",$M574="ERR",$J574="",$K574="",$N574=""),0,IF($N574=0,IF(AND(OR(4=7,4=12),4&gt;=$K574,4&lt;=IF($L574="",12,$L574)),$J574,0),IF(AND(4&gt;=$K574,4&lt;=IF($L574="",12,$L574),MOD(4-$K574,$N574)=0),$J574,0)))</f>
        <v>0</v>
      </c>
      <c r="S574" s="19" t="n">
        <f aca="false">IF(OR($M574="",$M574="ERR",$J574="",$K574="",$N574=""),0,IF($N574=0,IF(AND(OR(5=7,5=12),5&gt;=$K574,5&lt;=IF($L574="",12,$L574)),$J574,0),IF(AND(5&gt;=$K574,5&lt;=IF($L574="",12,$L574),MOD(5-$K574,$N574)=0),$J574,0)))</f>
        <v>0</v>
      </c>
      <c r="T574" s="19" t="n">
        <f aca="false">IF(OR($M574="",$M574="ERR",$J574="",$K574="",$N574=""),0,IF($N574=0,IF(AND(OR(6=7,6=12),6&gt;=$K574,6&lt;=IF($L574="",12,$L574)),$J574,0),IF(AND(6&gt;=$K574,6&lt;=IF($L574="",12,$L574),MOD(6-$K574,$N574)=0),$J574,0)))</f>
        <v>0</v>
      </c>
      <c r="U574" s="19" t="n">
        <f aca="false">IF(OR($M574="",$M574="ERR",$J574="",$K574="",$N574=""),0,IF($N574=0,IF(AND(OR(7=7,7=12),7&gt;=$K574,7&lt;=IF($L574="",12,$L574)),$J574,0),IF(AND(7&gt;=$K574,7&lt;=IF($L574="",12,$L574),MOD(7-$K574,$N574)=0),$J574,0)))</f>
        <v>0</v>
      </c>
      <c r="V574" s="19" t="n">
        <f aca="false">IF(OR($M574="",$M574="ERR",$J574="",$K574="",$N574=""),0,IF($N574=0,IF(AND(OR(8=7,8=12),8&gt;=$K574,8&lt;=IF($L574="",12,$L574)),$J574,0),IF(AND(8&gt;=$K574,8&lt;=IF($L574="",12,$L574),MOD(8-$K574,$N574)=0),$J574,0)))</f>
        <v>0</v>
      </c>
      <c r="W574" s="19" t="n">
        <f aca="false">IF(OR($M574="",$M574="ERR",$J574="",$K574="",$N574=""),0,IF($N574=0,IF(AND(OR(9=7,9=12),9&gt;=$K574,9&lt;=IF($L574="",12,$L574)),$J574,0),IF(AND(9&gt;=$K574,9&lt;=IF($L574="",12,$L574),MOD(9-$K574,$N574)=0),$J574,0)))</f>
        <v>0</v>
      </c>
      <c r="X574" s="19" t="n">
        <f aca="false">IF(OR($M574="",$M574="ERR",$J574="",$K574="",$N574=""),0,IF($N574=0,IF(AND(OR(10=7,10=12),10&gt;=$K574,10&lt;=IF($L574="",12,$L574)),$J574,0),IF(AND(10&gt;=$K574,10&lt;=IF($L574="",12,$L574),MOD(10-$K574,$N574)=0),$J574,0)))</f>
        <v>0</v>
      </c>
      <c r="Y574" s="19" t="n">
        <f aca="false">IF(OR($M574="",$M574="ERR",$J574="",$K574="",$N574=""),0,IF($N574=0,IF(AND(OR(11=7,11=12),11&gt;=$K574,11&lt;=IF($L574="",12,$L574)),$J574,0),IF(AND(11&gt;=$K574,11&lt;=IF($L574="",12,$L574),MOD(11-$K574,$N574)=0),$J574,0)))</f>
        <v>0</v>
      </c>
      <c r="Z574" s="19" t="n">
        <f aca="false">IF(OR($M574="",$M574="ERR",$J574="",$K574="",$N574=""),0,IF($N574=0,IF(AND(OR(12=7,12=12),12&gt;=$K574,12&lt;=IF($L574="",12,$L574)),$J574,0),IF(AND(12&gt;=$K574,12&lt;=IF($L574="",12,$L574),MOD(12-$K574,$N574)=0),$J574,0)))</f>
        <v>0</v>
      </c>
      <c r="AA574" s="36" t="n">
        <f aca="false">SUM(O574:Z574)</f>
        <v>0</v>
      </c>
      <c r="AB574" s="15" t="str">
        <f aca="false">IF(AND($B574="",$D574="",$J574=""),"",IF($B574="","Falta código",IF(ISNA(MATCH($B574,LST_COD,0)),"Código no registrado en Trabajadores",IF($E574="","Concepto no está en el catálogo",IF($M574="ERR","Retención de otro empleador: Origen = Otro empleador",IF(OR($J574="",$K574=""),"Falta monto o mes",IF(OR($K574&lt;1,$K574&gt;12),"Mes inicio inválido",IF(AND($L574&lt;&gt;"",OR($L574&lt;$K574,$L574&gt;12)),"Mes fin inválido",IF($N574="","Falta frecuencia",IF(AND($G574&lt;&gt;"Otro empleador",SUMPRODUCT(($O574:$Z574&lt;&gt;0)*(((COLUMN($O574:$Z574)-14)&lt;INDEX(Trabajadores!$M$6:$M$105,MATCH($B574,LST_COD,0)))+((COLUMN($O574:$Z574)-14)&gt;INDEX(Trabajadores!$N$6:$N$105,MATCH($B574,LST_COD,0)))))&gt;0),"Aviso: hay meses fuera del periodo laboral","OK"))))))))))</f>
        <v/>
      </c>
    </row>
    <row r="575" customFormat="false" ht="15" hidden="false" customHeight="false" outlineLevel="0" collapsed="false">
      <c r="A575" s="23" t="n">
        <v>570</v>
      </c>
      <c r="B575" s="7"/>
      <c r="C575" s="35" t="str">
        <f aca="false">IF($B575="","",IFERROR(INDEX(Trabajadores!$D$6:$D$105,MATCH($B575,LST_COD,0)),"¿Código?"))</f>
        <v/>
      </c>
      <c r="D575" s="30"/>
      <c r="E575" s="9" t="str">
        <f aca="false">IF($D575="","",IFERROR(VLOOKUP($D575,CONC_TABLA,2,FALSE()),""))</f>
        <v/>
      </c>
      <c r="F575" s="9" t="str">
        <f aca="false">IF($D575="","",IFERROR(VLOOKUP($D575,CONC_TABLA,3,FALSE()),""))</f>
        <v/>
      </c>
      <c r="G575" s="30"/>
      <c r="H575" s="30"/>
      <c r="I575" s="30"/>
      <c r="J575" s="29"/>
      <c r="K575" s="28"/>
      <c r="L575" s="28"/>
      <c r="M575" s="9" t="str">
        <f aca="false">IF(OR($B575="",$E575=""),"",IF($E575="INA","INA",IF($G575="Otro empleador",IF($E575="RET","RETO",IF($E575="ORD","OTO","OTX")),IF($E575="RET","ERR",$E575))))</f>
        <v/>
      </c>
      <c r="N575" s="9" t="str">
        <f aca="false">IF($I575="","",IFERROR(VLOOKUP($I575,FREC_TABLA,2,FALSE()),""))</f>
        <v/>
      </c>
      <c r="O575" s="19" t="n">
        <f aca="false">IF(OR($M575="",$M575="ERR",$J575="",$K575="",$N575=""),0,IF($N575=0,IF(AND(OR(1=7,1=12),1&gt;=$K575,1&lt;=IF($L575="",12,$L575)),$J575,0),IF(AND(1&gt;=$K575,1&lt;=IF($L575="",12,$L575),MOD(1-$K575,$N575)=0),$J575,0)))</f>
        <v>0</v>
      </c>
      <c r="P575" s="19" t="n">
        <f aca="false">IF(OR($M575="",$M575="ERR",$J575="",$K575="",$N575=""),0,IF($N575=0,IF(AND(OR(2=7,2=12),2&gt;=$K575,2&lt;=IF($L575="",12,$L575)),$J575,0),IF(AND(2&gt;=$K575,2&lt;=IF($L575="",12,$L575),MOD(2-$K575,$N575)=0),$J575,0)))</f>
        <v>0</v>
      </c>
      <c r="Q575" s="19" t="n">
        <f aca="false">IF(OR($M575="",$M575="ERR",$J575="",$K575="",$N575=""),0,IF($N575=0,IF(AND(OR(3=7,3=12),3&gt;=$K575,3&lt;=IF($L575="",12,$L575)),$J575,0),IF(AND(3&gt;=$K575,3&lt;=IF($L575="",12,$L575),MOD(3-$K575,$N575)=0),$J575,0)))</f>
        <v>0</v>
      </c>
      <c r="R575" s="19" t="n">
        <f aca="false">IF(OR($M575="",$M575="ERR",$J575="",$K575="",$N575=""),0,IF($N575=0,IF(AND(OR(4=7,4=12),4&gt;=$K575,4&lt;=IF($L575="",12,$L575)),$J575,0),IF(AND(4&gt;=$K575,4&lt;=IF($L575="",12,$L575),MOD(4-$K575,$N575)=0),$J575,0)))</f>
        <v>0</v>
      </c>
      <c r="S575" s="19" t="n">
        <f aca="false">IF(OR($M575="",$M575="ERR",$J575="",$K575="",$N575=""),0,IF($N575=0,IF(AND(OR(5=7,5=12),5&gt;=$K575,5&lt;=IF($L575="",12,$L575)),$J575,0),IF(AND(5&gt;=$K575,5&lt;=IF($L575="",12,$L575),MOD(5-$K575,$N575)=0),$J575,0)))</f>
        <v>0</v>
      </c>
      <c r="T575" s="19" t="n">
        <f aca="false">IF(OR($M575="",$M575="ERR",$J575="",$K575="",$N575=""),0,IF($N575=0,IF(AND(OR(6=7,6=12),6&gt;=$K575,6&lt;=IF($L575="",12,$L575)),$J575,0),IF(AND(6&gt;=$K575,6&lt;=IF($L575="",12,$L575),MOD(6-$K575,$N575)=0),$J575,0)))</f>
        <v>0</v>
      </c>
      <c r="U575" s="19" t="n">
        <f aca="false">IF(OR($M575="",$M575="ERR",$J575="",$K575="",$N575=""),0,IF($N575=0,IF(AND(OR(7=7,7=12),7&gt;=$K575,7&lt;=IF($L575="",12,$L575)),$J575,0),IF(AND(7&gt;=$K575,7&lt;=IF($L575="",12,$L575),MOD(7-$K575,$N575)=0),$J575,0)))</f>
        <v>0</v>
      </c>
      <c r="V575" s="19" t="n">
        <f aca="false">IF(OR($M575="",$M575="ERR",$J575="",$K575="",$N575=""),0,IF($N575=0,IF(AND(OR(8=7,8=12),8&gt;=$K575,8&lt;=IF($L575="",12,$L575)),$J575,0),IF(AND(8&gt;=$K575,8&lt;=IF($L575="",12,$L575),MOD(8-$K575,$N575)=0),$J575,0)))</f>
        <v>0</v>
      </c>
      <c r="W575" s="19" t="n">
        <f aca="false">IF(OR($M575="",$M575="ERR",$J575="",$K575="",$N575=""),0,IF($N575=0,IF(AND(OR(9=7,9=12),9&gt;=$K575,9&lt;=IF($L575="",12,$L575)),$J575,0),IF(AND(9&gt;=$K575,9&lt;=IF($L575="",12,$L575),MOD(9-$K575,$N575)=0),$J575,0)))</f>
        <v>0</v>
      </c>
      <c r="X575" s="19" t="n">
        <f aca="false">IF(OR($M575="",$M575="ERR",$J575="",$K575="",$N575=""),0,IF($N575=0,IF(AND(OR(10=7,10=12),10&gt;=$K575,10&lt;=IF($L575="",12,$L575)),$J575,0),IF(AND(10&gt;=$K575,10&lt;=IF($L575="",12,$L575),MOD(10-$K575,$N575)=0),$J575,0)))</f>
        <v>0</v>
      </c>
      <c r="Y575" s="19" t="n">
        <f aca="false">IF(OR($M575="",$M575="ERR",$J575="",$K575="",$N575=""),0,IF($N575=0,IF(AND(OR(11=7,11=12),11&gt;=$K575,11&lt;=IF($L575="",12,$L575)),$J575,0),IF(AND(11&gt;=$K575,11&lt;=IF($L575="",12,$L575),MOD(11-$K575,$N575)=0),$J575,0)))</f>
        <v>0</v>
      </c>
      <c r="Z575" s="19" t="n">
        <f aca="false">IF(OR($M575="",$M575="ERR",$J575="",$K575="",$N575=""),0,IF($N575=0,IF(AND(OR(12=7,12=12),12&gt;=$K575,12&lt;=IF($L575="",12,$L575)),$J575,0),IF(AND(12&gt;=$K575,12&lt;=IF($L575="",12,$L575),MOD(12-$K575,$N575)=0),$J575,0)))</f>
        <v>0</v>
      </c>
      <c r="AA575" s="36" t="n">
        <f aca="false">SUM(O575:Z575)</f>
        <v>0</v>
      </c>
      <c r="AB575" s="15" t="str">
        <f aca="false">IF(AND($B575="",$D575="",$J575=""),"",IF($B575="","Falta código",IF(ISNA(MATCH($B575,LST_COD,0)),"Código no registrado en Trabajadores",IF($E575="","Concepto no está en el catálogo",IF($M575="ERR","Retención de otro empleador: Origen = Otro empleador",IF(OR($J575="",$K575=""),"Falta monto o mes",IF(OR($K575&lt;1,$K575&gt;12),"Mes inicio inválido",IF(AND($L575&lt;&gt;"",OR($L575&lt;$K575,$L575&gt;12)),"Mes fin inválido",IF($N575="","Falta frecuencia",IF(AND($G575&lt;&gt;"Otro empleador",SUMPRODUCT(($O575:$Z575&lt;&gt;0)*(((COLUMN($O575:$Z575)-14)&lt;INDEX(Trabajadores!$M$6:$M$105,MATCH($B575,LST_COD,0)))+((COLUMN($O575:$Z575)-14)&gt;INDEX(Trabajadores!$N$6:$N$105,MATCH($B575,LST_COD,0)))))&gt;0),"Aviso: hay meses fuera del periodo laboral","OK"))))))))))</f>
        <v/>
      </c>
    </row>
    <row r="576" customFormat="false" ht="15" hidden="false" customHeight="false" outlineLevel="0" collapsed="false">
      <c r="A576" s="23" t="n">
        <v>571</v>
      </c>
      <c r="B576" s="7"/>
      <c r="C576" s="35" t="str">
        <f aca="false">IF($B576="","",IFERROR(INDEX(Trabajadores!$D$6:$D$105,MATCH($B576,LST_COD,0)),"¿Código?"))</f>
        <v/>
      </c>
      <c r="D576" s="30"/>
      <c r="E576" s="9" t="str">
        <f aca="false">IF($D576="","",IFERROR(VLOOKUP($D576,CONC_TABLA,2,FALSE()),""))</f>
        <v/>
      </c>
      <c r="F576" s="9" t="str">
        <f aca="false">IF($D576="","",IFERROR(VLOOKUP($D576,CONC_TABLA,3,FALSE()),""))</f>
        <v/>
      </c>
      <c r="G576" s="30"/>
      <c r="H576" s="30"/>
      <c r="I576" s="30"/>
      <c r="J576" s="29"/>
      <c r="K576" s="28"/>
      <c r="L576" s="28"/>
      <c r="M576" s="9" t="str">
        <f aca="false">IF(OR($B576="",$E576=""),"",IF($E576="INA","INA",IF($G576="Otro empleador",IF($E576="RET","RETO",IF($E576="ORD","OTO","OTX")),IF($E576="RET","ERR",$E576))))</f>
        <v/>
      </c>
      <c r="N576" s="9" t="str">
        <f aca="false">IF($I576="","",IFERROR(VLOOKUP($I576,FREC_TABLA,2,FALSE()),""))</f>
        <v/>
      </c>
      <c r="O576" s="19" t="n">
        <f aca="false">IF(OR($M576="",$M576="ERR",$J576="",$K576="",$N576=""),0,IF($N576=0,IF(AND(OR(1=7,1=12),1&gt;=$K576,1&lt;=IF($L576="",12,$L576)),$J576,0),IF(AND(1&gt;=$K576,1&lt;=IF($L576="",12,$L576),MOD(1-$K576,$N576)=0),$J576,0)))</f>
        <v>0</v>
      </c>
      <c r="P576" s="19" t="n">
        <f aca="false">IF(OR($M576="",$M576="ERR",$J576="",$K576="",$N576=""),0,IF($N576=0,IF(AND(OR(2=7,2=12),2&gt;=$K576,2&lt;=IF($L576="",12,$L576)),$J576,0),IF(AND(2&gt;=$K576,2&lt;=IF($L576="",12,$L576),MOD(2-$K576,$N576)=0),$J576,0)))</f>
        <v>0</v>
      </c>
      <c r="Q576" s="19" t="n">
        <f aca="false">IF(OR($M576="",$M576="ERR",$J576="",$K576="",$N576=""),0,IF($N576=0,IF(AND(OR(3=7,3=12),3&gt;=$K576,3&lt;=IF($L576="",12,$L576)),$J576,0),IF(AND(3&gt;=$K576,3&lt;=IF($L576="",12,$L576),MOD(3-$K576,$N576)=0),$J576,0)))</f>
        <v>0</v>
      </c>
      <c r="R576" s="19" t="n">
        <f aca="false">IF(OR($M576="",$M576="ERR",$J576="",$K576="",$N576=""),0,IF($N576=0,IF(AND(OR(4=7,4=12),4&gt;=$K576,4&lt;=IF($L576="",12,$L576)),$J576,0),IF(AND(4&gt;=$K576,4&lt;=IF($L576="",12,$L576),MOD(4-$K576,$N576)=0),$J576,0)))</f>
        <v>0</v>
      </c>
      <c r="S576" s="19" t="n">
        <f aca="false">IF(OR($M576="",$M576="ERR",$J576="",$K576="",$N576=""),0,IF($N576=0,IF(AND(OR(5=7,5=12),5&gt;=$K576,5&lt;=IF($L576="",12,$L576)),$J576,0),IF(AND(5&gt;=$K576,5&lt;=IF($L576="",12,$L576),MOD(5-$K576,$N576)=0),$J576,0)))</f>
        <v>0</v>
      </c>
      <c r="T576" s="19" t="n">
        <f aca="false">IF(OR($M576="",$M576="ERR",$J576="",$K576="",$N576=""),0,IF($N576=0,IF(AND(OR(6=7,6=12),6&gt;=$K576,6&lt;=IF($L576="",12,$L576)),$J576,0),IF(AND(6&gt;=$K576,6&lt;=IF($L576="",12,$L576),MOD(6-$K576,$N576)=0),$J576,0)))</f>
        <v>0</v>
      </c>
      <c r="U576" s="19" t="n">
        <f aca="false">IF(OR($M576="",$M576="ERR",$J576="",$K576="",$N576=""),0,IF($N576=0,IF(AND(OR(7=7,7=12),7&gt;=$K576,7&lt;=IF($L576="",12,$L576)),$J576,0),IF(AND(7&gt;=$K576,7&lt;=IF($L576="",12,$L576),MOD(7-$K576,$N576)=0),$J576,0)))</f>
        <v>0</v>
      </c>
      <c r="V576" s="19" t="n">
        <f aca="false">IF(OR($M576="",$M576="ERR",$J576="",$K576="",$N576=""),0,IF($N576=0,IF(AND(OR(8=7,8=12),8&gt;=$K576,8&lt;=IF($L576="",12,$L576)),$J576,0),IF(AND(8&gt;=$K576,8&lt;=IF($L576="",12,$L576),MOD(8-$K576,$N576)=0),$J576,0)))</f>
        <v>0</v>
      </c>
      <c r="W576" s="19" t="n">
        <f aca="false">IF(OR($M576="",$M576="ERR",$J576="",$K576="",$N576=""),0,IF($N576=0,IF(AND(OR(9=7,9=12),9&gt;=$K576,9&lt;=IF($L576="",12,$L576)),$J576,0),IF(AND(9&gt;=$K576,9&lt;=IF($L576="",12,$L576),MOD(9-$K576,$N576)=0),$J576,0)))</f>
        <v>0</v>
      </c>
      <c r="X576" s="19" t="n">
        <f aca="false">IF(OR($M576="",$M576="ERR",$J576="",$K576="",$N576=""),0,IF($N576=0,IF(AND(OR(10=7,10=12),10&gt;=$K576,10&lt;=IF($L576="",12,$L576)),$J576,0),IF(AND(10&gt;=$K576,10&lt;=IF($L576="",12,$L576),MOD(10-$K576,$N576)=0),$J576,0)))</f>
        <v>0</v>
      </c>
      <c r="Y576" s="19" t="n">
        <f aca="false">IF(OR($M576="",$M576="ERR",$J576="",$K576="",$N576=""),0,IF($N576=0,IF(AND(OR(11=7,11=12),11&gt;=$K576,11&lt;=IF($L576="",12,$L576)),$J576,0),IF(AND(11&gt;=$K576,11&lt;=IF($L576="",12,$L576),MOD(11-$K576,$N576)=0),$J576,0)))</f>
        <v>0</v>
      </c>
      <c r="Z576" s="19" t="n">
        <f aca="false">IF(OR($M576="",$M576="ERR",$J576="",$K576="",$N576=""),0,IF($N576=0,IF(AND(OR(12=7,12=12),12&gt;=$K576,12&lt;=IF($L576="",12,$L576)),$J576,0),IF(AND(12&gt;=$K576,12&lt;=IF($L576="",12,$L576),MOD(12-$K576,$N576)=0),$J576,0)))</f>
        <v>0</v>
      </c>
      <c r="AA576" s="36" t="n">
        <f aca="false">SUM(O576:Z576)</f>
        <v>0</v>
      </c>
      <c r="AB576" s="15" t="str">
        <f aca="false">IF(AND($B576="",$D576="",$J576=""),"",IF($B576="","Falta código",IF(ISNA(MATCH($B576,LST_COD,0)),"Código no registrado en Trabajadores",IF($E576="","Concepto no está en el catálogo",IF($M576="ERR","Retención de otro empleador: Origen = Otro empleador",IF(OR($J576="",$K576=""),"Falta monto o mes",IF(OR($K576&lt;1,$K576&gt;12),"Mes inicio inválido",IF(AND($L576&lt;&gt;"",OR($L576&lt;$K576,$L576&gt;12)),"Mes fin inválido",IF($N576="","Falta frecuencia",IF(AND($G576&lt;&gt;"Otro empleador",SUMPRODUCT(($O576:$Z576&lt;&gt;0)*(((COLUMN($O576:$Z576)-14)&lt;INDEX(Trabajadores!$M$6:$M$105,MATCH($B576,LST_COD,0)))+((COLUMN($O576:$Z576)-14)&gt;INDEX(Trabajadores!$N$6:$N$105,MATCH($B576,LST_COD,0)))))&gt;0),"Aviso: hay meses fuera del periodo laboral","OK"))))))))))</f>
        <v/>
      </c>
    </row>
    <row r="577" customFormat="false" ht="15" hidden="false" customHeight="false" outlineLevel="0" collapsed="false">
      <c r="A577" s="23" t="n">
        <v>572</v>
      </c>
      <c r="B577" s="7"/>
      <c r="C577" s="35" t="str">
        <f aca="false">IF($B577="","",IFERROR(INDEX(Trabajadores!$D$6:$D$105,MATCH($B577,LST_COD,0)),"¿Código?"))</f>
        <v/>
      </c>
      <c r="D577" s="30"/>
      <c r="E577" s="9" t="str">
        <f aca="false">IF($D577="","",IFERROR(VLOOKUP($D577,CONC_TABLA,2,FALSE()),""))</f>
        <v/>
      </c>
      <c r="F577" s="9" t="str">
        <f aca="false">IF($D577="","",IFERROR(VLOOKUP($D577,CONC_TABLA,3,FALSE()),""))</f>
        <v/>
      </c>
      <c r="G577" s="30"/>
      <c r="H577" s="30"/>
      <c r="I577" s="30"/>
      <c r="J577" s="29"/>
      <c r="K577" s="28"/>
      <c r="L577" s="28"/>
      <c r="M577" s="9" t="str">
        <f aca="false">IF(OR($B577="",$E577=""),"",IF($E577="INA","INA",IF($G577="Otro empleador",IF($E577="RET","RETO",IF($E577="ORD","OTO","OTX")),IF($E577="RET","ERR",$E577))))</f>
        <v/>
      </c>
      <c r="N577" s="9" t="str">
        <f aca="false">IF($I577="","",IFERROR(VLOOKUP($I577,FREC_TABLA,2,FALSE()),""))</f>
        <v/>
      </c>
      <c r="O577" s="19" t="n">
        <f aca="false">IF(OR($M577="",$M577="ERR",$J577="",$K577="",$N577=""),0,IF($N577=0,IF(AND(OR(1=7,1=12),1&gt;=$K577,1&lt;=IF($L577="",12,$L577)),$J577,0),IF(AND(1&gt;=$K577,1&lt;=IF($L577="",12,$L577),MOD(1-$K577,$N577)=0),$J577,0)))</f>
        <v>0</v>
      </c>
      <c r="P577" s="19" t="n">
        <f aca="false">IF(OR($M577="",$M577="ERR",$J577="",$K577="",$N577=""),0,IF($N577=0,IF(AND(OR(2=7,2=12),2&gt;=$K577,2&lt;=IF($L577="",12,$L577)),$J577,0),IF(AND(2&gt;=$K577,2&lt;=IF($L577="",12,$L577),MOD(2-$K577,$N577)=0),$J577,0)))</f>
        <v>0</v>
      </c>
      <c r="Q577" s="19" t="n">
        <f aca="false">IF(OR($M577="",$M577="ERR",$J577="",$K577="",$N577=""),0,IF($N577=0,IF(AND(OR(3=7,3=12),3&gt;=$K577,3&lt;=IF($L577="",12,$L577)),$J577,0),IF(AND(3&gt;=$K577,3&lt;=IF($L577="",12,$L577),MOD(3-$K577,$N577)=0),$J577,0)))</f>
        <v>0</v>
      </c>
      <c r="R577" s="19" t="n">
        <f aca="false">IF(OR($M577="",$M577="ERR",$J577="",$K577="",$N577=""),0,IF($N577=0,IF(AND(OR(4=7,4=12),4&gt;=$K577,4&lt;=IF($L577="",12,$L577)),$J577,0),IF(AND(4&gt;=$K577,4&lt;=IF($L577="",12,$L577),MOD(4-$K577,$N577)=0),$J577,0)))</f>
        <v>0</v>
      </c>
      <c r="S577" s="19" t="n">
        <f aca="false">IF(OR($M577="",$M577="ERR",$J577="",$K577="",$N577=""),0,IF($N577=0,IF(AND(OR(5=7,5=12),5&gt;=$K577,5&lt;=IF($L577="",12,$L577)),$J577,0),IF(AND(5&gt;=$K577,5&lt;=IF($L577="",12,$L577),MOD(5-$K577,$N577)=0),$J577,0)))</f>
        <v>0</v>
      </c>
      <c r="T577" s="19" t="n">
        <f aca="false">IF(OR($M577="",$M577="ERR",$J577="",$K577="",$N577=""),0,IF($N577=0,IF(AND(OR(6=7,6=12),6&gt;=$K577,6&lt;=IF($L577="",12,$L577)),$J577,0),IF(AND(6&gt;=$K577,6&lt;=IF($L577="",12,$L577),MOD(6-$K577,$N577)=0),$J577,0)))</f>
        <v>0</v>
      </c>
      <c r="U577" s="19" t="n">
        <f aca="false">IF(OR($M577="",$M577="ERR",$J577="",$K577="",$N577=""),0,IF($N577=0,IF(AND(OR(7=7,7=12),7&gt;=$K577,7&lt;=IF($L577="",12,$L577)),$J577,0),IF(AND(7&gt;=$K577,7&lt;=IF($L577="",12,$L577),MOD(7-$K577,$N577)=0),$J577,0)))</f>
        <v>0</v>
      </c>
      <c r="V577" s="19" t="n">
        <f aca="false">IF(OR($M577="",$M577="ERR",$J577="",$K577="",$N577=""),0,IF($N577=0,IF(AND(OR(8=7,8=12),8&gt;=$K577,8&lt;=IF($L577="",12,$L577)),$J577,0),IF(AND(8&gt;=$K577,8&lt;=IF($L577="",12,$L577),MOD(8-$K577,$N577)=0),$J577,0)))</f>
        <v>0</v>
      </c>
      <c r="W577" s="19" t="n">
        <f aca="false">IF(OR($M577="",$M577="ERR",$J577="",$K577="",$N577=""),0,IF($N577=0,IF(AND(OR(9=7,9=12),9&gt;=$K577,9&lt;=IF($L577="",12,$L577)),$J577,0),IF(AND(9&gt;=$K577,9&lt;=IF($L577="",12,$L577),MOD(9-$K577,$N577)=0),$J577,0)))</f>
        <v>0</v>
      </c>
      <c r="X577" s="19" t="n">
        <f aca="false">IF(OR($M577="",$M577="ERR",$J577="",$K577="",$N577=""),0,IF($N577=0,IF(AND(OR(10=7,10=12),10&gt;=$K577,10&lt;=IF($L577="",12,$L577)),$J577,0),IF(AND(10&gt;=$K577,10&lt;=IF($L577="",12,$L577),MOD(10-$K577,$N577)=0),$J577,0)))</f>
        <v>0</v>
      </c>
      <c r="Y577" s="19" t="n">
        <f aca="false">IF(OR($M577="",$M577="ERR",$J577="",$K577="",$N577=""),0,IF($N577=0,IF(AND(OR(11=7,11=12),11&gt;=$K577,11&lt;=IF($L577="",12,$L577)),$J577,0),IF(AND(11&gt;=$K577,11&lt;=IF($L577="",12,$L577),MOD(11-$K577,$N577)=0),$J577,0)))</f>
        <v>0</v>
      </c>
      <c r="Z577" s="19" t="n">
        <f aca="false">IF(OR($M577="",$M577="ERR",$J577="",$K577="",$N577=""),0,IF($N577=0,IF(AND(OR(12=7,12=12),12&gt;=$K577,12&lt;=IF($L577="",12,$L577)),$J577,0),IF(AND(12&gt;=$K577,12&lt;=IF($L577="",12,$L577),MOD(12-$K577,$N577)=0),$J577,0)))</f>
        <v>0</v>
      </c>
      <c r="AA577" s="36" t="n">
        <f aca="false">SUM(O577:Z577)</f>
        <v>0</v>
      </c>
      <c r="AB577" s="15" t="str">
        <f aca="false">IF(AND($B577="",$D577="",$J577=""),"",IF($B577="","Falta código",IF(ISNA(MATCH($B577,LST_COD,0)),"Código no registrado en Trabajadores",IF($E577="","Concepto no está en el catálogo",IF($M577="ERR","Retención de otro empleador: Origen = Otro empleador",IF(OR($J577="",$K577=""),"Falta monto o mes",IF(OR($K577&lt;1,$K577&gt;12),"Mes inicio inválido",IF(AND($L577&lt;&gt;"",OR($L577&lt;$K577,$L577&gt;12)),"Mes fin inválido",IF($N577="","Falta frecuencia",IF(AND($G577&lt;&gt;"Otro empleador",SUMPRODUCT(($O577:$Z577&lt;&gt;0)*(((COLUMN($O577:$Z577)-14)&lt;INDEX(Trabajadores!$M$6:$M$105,MATCH($B577,LST_COD,0)))+((COLUMN($O577:$Z577)-14)&gt;INDEX(Trabajadores!$N$6:$N$105,MATCH($B577,LST_COD,0)))))&gt;0),"Aviso: hay meses fuera del periodo laboral","OK"))))))))))</f>
        <v/>
      </c>
    </row>
    <row r="578" customFormat="false" ht="15" hidden="false" customHeight="false" outlineLevel="0" collapsed="false">
      <c r="A578" s="23" t="n">
        <v>573</v>
      </c>
      <c r="B578" s="7"/>
      <c r="C578" s="35" t="str">
        <f aca="false">IF($B578="","",IFERROR(INDEX(Trabajadores!$D$6:$D$105,MATCH($B578,LST_COD,0)),"¿Código?"))</f>
        <v/>
      </c>
      <c r="D578" s="30"/>
      <c r="E578" s="9" t="str">
        <f aca="false">IF($D578="","",IFERROR(VLOOKUP($D578,CONC_TABLA,2,FALSE()),""))</f>
        <v/>
      </c>
      <c r="F578" s="9" t="str">
        <f aca="false">IF($D578="","",IFERROR(VLOOKUP($D578,CONC_TABLA,3,FALSE()),""))</f>
        <v/>
      </c>
      <c r="G578" s="30"/>
      <c r="H578" s="30"/>
      <c r="I578" s="30"/>
      <c r="J578" s="29"/>
      <c r="K578" s="28"/>
      <c r="L578" s="28"/>
      <c r="M578" s="9" t="str">
        <f aca="false">IF(OR($B578="",$E578=""),"",IF($E578="INA","INA",IF($G578="Otro empleador",IF($E578="RET","RETO",IF($E578="ORD","OTO","OTX")),IF($E578="RET","ERR",$E578))))</f>
        <v/>
      </c>
      <c r="N578" s="9" t="str">
        <f aca="false">IF($I578="","",IFERROR(VLOOKUP($I578,FREC_TABLA,2,FALSE()),""))</f>
        <v/>
      </c>
      <c r="O578" s="19" t="n">
        <f aca="false">IF(OR($M578="",$M578="ERR",$J578="",$K578="",$N578=""),0,IF($N578=0,IF(AND(OR(1=7,1=12),1&gt;=$K578,1&lt;=IF($L578="",12,$L578)),$J578,0),IF(AND(1&gt;=$K578,1&lt;=IF($L578="",12,$L578),MOD(1-$K578,$N578)=0),$J578,0)))</f>
        <v>0</v>
      </c>
      <c r="P578" s="19" t="n">
        <f aca="false">IF(OR($M578="",$M578="ERR",$J578="",$K578="",$N578=""),0,IF($N578=0,IF(AND(OR(2=7,2=12),2&gt;=$K578,2&lt;=IF($L578="",12,$L578)),$J578,0),IF(AND(2&gt;=$K578,2&lt;=IF($L578="",12,$L578),MOD(2-$K578,$N578)=0),$J578,0)))</f>
        <v>0</v>
      </c>
      <c r="Q578" s="19" t="n">
        <f aca="false">IF(OR($M578="",$M578="ERR",$J578="",$K578="",$N578=""),0,IF($N578=0,IF(AND(OR(3=7,3=12),3&gt;=$K578,3&lt;=IF($L578="",12,$L578)),$J578,0),IF(AND(3&gt;=$K578,3&lt;=IF($L578="",12,$L578),MOD(3-$K578,$N578)=0),$J578,0)))</f>
        <v>0</v>
      </c>
      <c r="R578" s="19" t="n">
        <f aca="false">IF(OR($M578="",$M578="ERR",$J578="",$K578="",$N578=""),0,IF($N578=0,IF(AND(OR(4=7,4=12),4&gt;=$K578,4&lt;=IF($L578="",12,$L578)),$J578,0),IF(AND(4&gt;=$K578,4&lt;=IF($L578="",12,$L578),MOD(4-$K578,$N578)=0),$J578,0)))</f>
        <v>0</v>
      </c>
      <c r="S578" s="19" t="n">
        <f aca="false">IF(OR($M578="",$M578="ERR",$J578="",$K578="",$N578=""),0,IF($N578=0,IF(AND(OR(5=7,5=12),5&gt;=$K578,5&lt;=IF($L578="",12,$L578)),$J578,0),IF(AND(5&gt;=$K578,5&lt;=IF($L578="",12,$L578),MOD(5-$K578,$N578)=0),$J578,0)))</f>
        <v>0</v>
      </c>
      <c r="T578" s="19" t="n">
        <f aca="false">IF(OR($M578="",$M578="ERR",$J578="",$K578="",$N578=""),0,IF($N578=0,IF(AND(OR(6=7,6=12),6&gt;=$K578,6&lt;=IF($L578="",12,$L578)),$J578,0),IF(AND(6&gt;=$K578,6&lt;=IF($L578="",12,$L578),MOD(6-$K578,$N578)=0),$J578,0)))</f>
        <v>0</v>
      </c>
      <c r="U578" s="19" t="n">
        <f aca="false">IF(OR($M578="",$M578="ERR",$J578="",$K578="",$N578=""),0,IF($N578=0,IF(AND(OR(7=7,7=12),7&gt;=$K578,7&lt;=IF($L578="",12,$L578)),$J578,0),IF(AND(7&gt;=$K578,7&lt;=IF($L578="",12,$L578),MOD(7-$K578,$N578)=0),$J578,0)))</f>
        <v>0</v>
      </c>
      <c r="V578" s="19" t="n">
        <f aca="false">IF(OR($M578="",$M578="ERR",$J578="",$K578="",$N578=""),0,IF($N578=0,IF(AND(OR(8=7,8=12),8&gt;=$K578,8&lt;=IF($L578="",12,$L578)),$J578,0),IF(AND(8&gt;=$K578,8&lt;=IF($L578="",12,$L578),MOD(8-$K578,$N578)=0),$J578,0)))</f>
        <v>0</v>
      </c>
      <c r="W578" s="19" t="n">
        <f aca="false">IF(OR($M578="",$M578="ERR",$J578="",$K578="",$N578=""),0,IF($N578=0,IF(AND(OR(9=7,9=12),9&gt;=$K578,9&lt;=IF($L578="",12,$L578)),$J578,0),IF(AND(9&gt;=$K578,9&lt;=IF($L578="",12,$L578),MOD(9-$K578,$N578)=0),$J578,0)))</f>
        <v>0</v>
      </c>
      <c r="X578" s="19" t="n">
        <f aca="false">IF(OR($M578="",$M578="ERR",$J578="",$K578="",$N578=""),0,IF($N578=0,IF(AND(OR(10=7,10=12),10&gt;=$K578,10&lt;=IF($L578="",12,$L578)),$J578,0),IF(AND(10&gt;=$K578,10&lt;=IF($L578="",12,$L578),MOD(10-$K578,$N578)=0),$J578,0)))</f>
        <v>0</v>
      </c>
      <c r="Y578" s="19" t="n">
        <f aca="false">IF(OR($M578="",$M578="ERR",$J578="",$K578="",$N578=""),0,IF($N578=0,IF(AND(OR(11=7,11=12),11&gt;=$K578,11&lt;=IF($L578="",12,$L578)),$J578,0),IF(AND(11&gt;=$K578,11&lt;=IF($L578="",12,$L578),MOD(11-$K578,$N578)=0),$J578,0)))</f>
        <v>0</v>
      </c>
      <c r="Z578" s="19" t="n">
        <f aca="false">IF(OR($M578="",$M578="ERR",$J578="",$K578="",$N578=""),0,IF($N578=0,IF(AND(OR(12=7,12=12),12&gt;=$K578,12&lt;=IF($L578="",12,$L578)),$J578,0),IF(AND(12&gt;=$K578,12&lt;=IF($L578="",12,$L578),MOD(12-$K578,$N578)=0),$J578,0)))</f>
        <v>0</v>
      </c>
      <c r="AA578" s="36" t="n">
        <f aca="false">SUM(O578:Z578)</f>
        <v>0</v>
      </c>
      <c r="AB578" s="15" t="str">
        <f aca="false">IF(AND($B578="",$D578="",$J578=""),"",IF($B578="","Falta código",IF(ISNA(MATCH($B578,LST_COD,0)),"Código no registrado en Trabajadores",IF($E578="","Concepto no está en el catálogo",IF($M578="ERR","Retención de otro empleador: Origen = Otro empleador",IF(OR($J578="",$K578=""),"Falta monto o mes",IF(OR($K578&lt;1,$K578&gt;12),"Mes inicio inválido",IF(AND($L578&lt;&gt;"",OR($L578&lt;$K578,$L578&gt;12)),"Mes fin inválido",IF($N578="","Falta frecuencia",IF(AND($G578&lt;&gt;"Otro empleador",SUMPRODUCT(($O578:$Z578&lt;&gt;0)*(((COLUMN($O578:$Z578)-14)&lt;INDEX(Trabajadores!$M$6:$M$105,MATCH($B578,LST_COD,0)))+((COLUMN($O578:$Z578)-14)&gt;INDEX(Trabajadores!$N$6:$N$105,MATCH($B578,LST_COD,0)))))&gt;0),"Aviso: hay meses fuera del periodo laboral","OK"))))))))))</f>
        <v/>
      </c>
    </row>
    <row r="579" customFormat="false" ht="15" hidden="false" customHeight="false" outlineLevel="0" collapsed="false">
      <c r="A579" s="23" t="n">
        <v>574</v>
      </c>
      <c r="B579" s="7"/>
      <c r="C579" s="35" t="str">
        <f aca="false">IF($B579="","",IFERROR(INDEX(Trabajadores!$D$6:$D$105,MATCH($B579,LST_COD,0)),"¿Código?"))</f>
        <v/>
      </c>
      <c r="D579" s="30"/>
      <c r="E579" s="9" t="str">
        <f aca="false">IF($D579="","",IFERROR(VLOOKUP($D579,CONC_TABLA,2,FALSE()),""))</f>
        <v/>
      </c>
      <c r="F579" s="9" t="str">
        <f aca="false">IF($D579="","",IFERROR(VLOOKUP($D579,CONC_TABLA,3,FALSE()),""))</f>
        <v/>
      </c>
      <c r="G579" s="30"/>
      <c r="H579" s="30"/>
      <c r="I579" s="30"/>
      <c r="J579" s="29"/>
      <c r="K579" s="28"/>
      <c r="L579" s="28"/>
      <c r="M579" s="9" t="str">
        <f aca="false">IF(OR($B579="",$E579=""),"",IF($E579="INA","INA",IF($G579="Otro empleador",IF($E579="RET","RETO",IF($E579="ORD","OTO","OTX")),IF($E579="RET","ERR",$E579))))</f>
        <v/>
      </c>
      <c r="N579" s="9" t="str">
        <f aca="false">IF($I579="","",IFERROR(VLOOKUP($I579,FREC_TABLA,2,FALSE()),""))</f>
        <v/>
      </c>
      <c r="O579" s="19" t="n">
        <f aca="false">IF(OR($M579="",$M579="ERR",$J579="",$K579="",$N579=""),0,IF($N579=0,IF(AND(OR(1=7,1=12),1&gt;=$K579,1&lt;=IF($L579="",12,$L579)),$J579,0),IF(AND(1&gt;=$K579,1&lt;=IF($L579="",12,$L579),MOD(1-$K579,$N579)=0),$J579,0)))</f>
        <v>0</v>
      </c>
      <c r="P579" s="19" t="n">
        <f aca="false">IF(OR($M579="",$M579="ERR",$J579="",$K579="",$N579=""),0,IF($N579=0,IF(AND(OR(2=7,2=12),2&gt;=$K579,2&lt;=IF($L579="",12,$L579)),$J579,0),IF(AND(2&gt;=$K579,2&lt;=IF($L579="",12,$L579),MOD(2-$K579,$N579)=0),$J579,0)))</f>
        <v>0</v>
      </c>
      <c r="Q579" s="19" t="n">
        <f aca="false">IF(OR($M579="",$M579="ERR",$J579="",$K579="",$N579=""),0,IF($N579=0,IF(AND(OR(3=7,3=12),3&gt;=$K579,3&lt;=IF($L579="",12,$L579)),$J579,0),IF(AND(3&gt;=$K579,3&lt;=IF($L579="",12,$L579),MOD(3-$K579,$N579)=0),$J579,0)))</f>
        <v>0</v>
      </c>
      <c r="R579" s="19" t="n">
        <f aca="false">IF(OR($M579="",$M579="ERR",$J579="",$K579="",$N579=""),0,IF($N579=0,IF(AND(OR(4=7,4=12),4&gt;=$K579,4&lt;=IF($L579="",12,$L579)),$J579,0),IF(AND(4&gt;=$K579,4&lt;=IF($L579="",12,$L579),MOD(4-$K579,$N579)=0),$J579,0)))</f>
        <v>0</v>
      </c>
      <c r="S579" s="19" t="n">
        <f aca="false">IF(OR($M579="",$M579="ERR",$J579="",$K579="",$N579=""),0,IF($N579=0,IF(AND(OR(5=7,5=12),5&gt;=$K579,5&lt;=IF($L579="",12,$L579)),$J579,0),IF(AND(5&gt;=$K579,5&lt;=IF($L579="",12,$L579),MOD(5-$K579,$N579)=0),$J579,0)))</f>
        <v>0</v>
      </c>
      <c r="T579" s="19" t="n">
        <f aca="false">IF(OR($M579="",$M579="ERR",$J579="",$K579="",$N579=""),0,IF($N579=0,IF(AND(OR(6=7,6=12),6&gt;=$K579,6&lt;=IF($L579="",12,$L579)),$J579,0),IF(AND(6&gt;=$K579,6&lt;=IF($L579="",12,$L579),MOD(6-$K579,$N579)=0),$J579,0)))</f>
        <v>0</v>
      </c>
      <c r="U579" s="19" t="n">
        <f aca="false">IF(OR($M579="",$M579="ERR",$J579="",$K579="",$N579=""),0,IF($N579=0,IF(AND(OR(7=7,7=12),7&gt;=$K579,7&lt;=IF($L579="",12,$L579)),$J579,0),IF(AND(7&gt;=$K579,7&lt;=IF($L579="",12,$L579),MOD(7-$K579,$N579)=0),$J579,0)))</f>
        <v>0</v>
      </c>
      <c r="V579" s="19" t="n">
        <f aca="false">IF(OR($M579="",$M579="ERR",$J579="",$K579="",$N579=""),0,IF($N579=0,IF(AND(OR(8=7,8=12),8&gt;=$K579,8&lt;=IF($L579="",12,$L579)),$J579,0),IF(AND(8&gt;=$K579,8&lt;=IF($L579="",12,$L579),MOD(8-$K579,$N579)=0),$J579,0)))</f>
        <v>0</v>
      </c>
      <c r="W579" s="19" t="n">
        <f aca="false">IF(OR($M579="",$M579="ERR",$J579="",$K579="",$N579=""),0,IF($N579=0,IF(AND(OR(9=7,9=12),9&gt;=$K579,9&lt;=IF($L579="",12,$L579)),$J579,0),IF(AND(9&gt;=$K579,9&lt;=IF($L579="",12,$L579),MOD(9-$K579,$N579)=0),$J579,0)))</f>
        <v>0</v>
      </c>
      <c r="X579" s="19" t="n">
        <f aca="false">IF(OR($M579="",$M579="ERR",$J579="",$K579="",$N579=""),0,IF($N579=0,IF(AND(OR(10=7,10=12),10&gt;=$K579,10&lt;=IF($L579="",12,$L579)),$J579,0),IF(AND(10&gt;=$K579,10&lt;=IF($L579="",12,$L579),MOD(10-$K579,$N579)=0),$J579,0)))</f>
        <v>0</v>
      </c>
      <c r="Y579" s="19" t="n">
        <f aca="false">IF(OR($M579="",$M579="ERR",$J579="",$K579="",$N579=""),0,IF($N579=0,IF(AND(OR(11=7,11=12),11&gt;=$K579,11&lt;=IF($L579="",12,$L579)),$J579,0),IF(AND(11&gt;=$K579,11&lt;=IF($L579="",12,$L579),MOD(11-$K579,$N579)=0),$J579,0)))</f>
        <v>0</v>
      </c>
      <c r="Z579" s="19" t="n">
        <f aca="false">IF(OR($M579="",$M579="ERR",$J579="",$K579="",$N579=""),0,IF($N579=0,IF(AND(OR(12=7,12=12),12&gt;=$K579,12&lt;=IF($L579="",12,$L579)),$J579,0),IF(AND(12&gt;=$K579,12&lt;=IF($L579="",12,$L579),MOD(12-$K579,$N579)=0),$J579,0)))</f>
        <v>0</v>
      </c>
      <c r="AA579" s="36" t="n">
        <f aca="false">SUM(O579:Z579)</f>
        <v>0</v>
      </c>
      <c r="AB579" s="15" t="str">
        <f aca="false">IF(AND($B579="",$D579="",$J579=""),"",IF($B579="","Falta código",IF(ISNA(MATCH($B579,LST_COD,0)),"Código no registrado en Trabajadores",IF($E579="","Concepto no está en el catálogo",IF($M579="ERR","Retención de otro empleador: Origen = Otro empleador",IF(OR($J579="",$K579=""),"Falta monto o mes",IF(OR($K579&lt;1,$K579&gt;12),"Mes inicio inválido",IF(AND($L579&lt;&gt;"",OR($L579&lt;$K579,$L579&gt;12)),"Mes fin inválido",IF($N579="","Falta frecuencia",IF(AND($G579&lt;&gt;"Otro empleador",SUMPRODUCT(($O579:$Z579&lt;&gt;0)*(((COLUMN($O579:$Z579)-14)&lt;INDEX(Trabajadores!$M$6:$M$105,MATCH($B579,LST_COD,0)))+((COLUMN($O579:$Z579)-14)&gt;INDEX(Trabajadores!$N$6:$N$105,MATCH($B579,LST_COD,0)))))&gt;0),"Aviso: hay meses fuera del periodo laboral","OK"))))))))))</f>
        <v/>
      </c>
    </row>
    <row r="580" customFormat="false" ht="15" hidden="false" customHeight="false" outlineLevel="0" collapsed="false">
      <c r="A580" s="23" t="n">
        <v>575</v>
      </c>
      <c r="B580" s="7"/>
      <c r="C580" s="35" t="str">
        <f aca="false">IF($B580="","",IFERROR(INDEX(Trabajadores!$D$6:$D$105,MATCH($B580,LST_COD,0)),"¿Código?"))</f>
        <v/>
      </c>
      <c r="D580" s="30"/>
      <c r="E580" s="9" t="str">
        <f aca="false">IF($D580="","",IFERROR(VLOOKUP($D580,CONC_TABLA,2,FALSE()),""))</f>
        <v/>
      </c>
      <c r="F580" s="9" t="str">
        <f aca="false">IF($D580="","",IFERROR(VLOOKUP($D580,CONC_TABLA,3,FALSE()),""))</f>
        <v/>
      </c>
      <c r="G580" s="30"/>
      <c r="H580" s="30"/>
      <c r="I580" s="30"/>
      <c r="J580" s="29"/>
      <c r="K580" s="28"/>
      <c r="L580" s="28"/>
      <c r="M580" s="9" t="str">
        <f aca="false">IF(OR($B580="",$E580=""),"",IF($E580="INA","INA",IF($G580="Otro empleador",IF($E580="RET","RETO",IF($E580="ORD","OTO","OTX")),IF($E580="RET","ERR",$E580))))</f>
        <v/>
      </c>
      <c r="N580" s="9" t="str">
        <f aca="false">IF($I580="","",IFERROR(VLOOKUP($I580,FREC_TABLA,2,FALSE()),""))</f>
        <v/>
      </c>
      <c r="O580" s="19" t="n">
        <f aca="false">IF(OR($M580="",$M580="ERR",$J580="",$K580="",$N580=""),0,IF($N580=0,IF(AND(OR(1=7,1=12),1&gt;=$K580,1&lt;=IF($L580="",12,$L580)),$J580,0),IF(AND(1&gt;=$K580,1&lt;=IF($L580="",12,$L580),MOD(1-$K580,$N580)=0),$J580,0)))</f>
        <v>0</v>
      </c>
      <c r="P580" s="19" t="n">
        <f aca="false">IF(OR($M580="",$M580="ERR",$J580="",$K580="",$N580=""),0,IF($N580=0,IF(AND(OR(2=7,2=12),2&gt;=$K580,2&lt;=IF($L580="",12,$L580)),$J580,0),IF(AND(2&gt;=$K580,2&lt;=IF($L580="",12,$L580),MOD(2-$K580,$N580)=0),$J580,0)))</f>
        <v>0</v>
      </c>
      <c r="Q580" s="19" t="n">
        <f aca="false">IF(OR($M580="",$M580="ERR",$J580="",$K580="",$N580=""),0,IF($N580=0,IF(AND(OR(3=7,3=12),3&gt;=$K580,3&lt;=IF($L580="",12,$L580)),$J580,0),IF(AND(3&gt;=$K580,3&lt;=IF($L580="",12,$L580),MOD(3-$K580,$N580)=0),$J580,0)))</f>
        <v>0</v>
      </c>
      <c r="R580" s="19" t="n">
        <f aca="false">IF(OR($M580="",$M580="ERR",$J580="",$K580="",$N580=""),0,IF($N580=0,IF(AND(OR(4=7,4=12),4&gt;=$K580,4&lt;=IF($L580="",12,$L580)),$J580,0),IF(AND(4&gt;=$K580,4&lt;=IF($L580="",12,$L580),MOD(4-$K580,$N580)=0),$J580,0)))</f>
        <v>0</v>
      </c>
      <c r="S580" s="19" t="n">
        <f aca="false">IF(OR($M580="",$M580="ERR",$J580="",$K580="",$N580=""),0,IF($N580=0,IF(AND(OR(5=7,5=12),5&gt;=$K580,5&lt;=IF($L580="",12,$L580)),$J580,0),IF(AND(5&gt;=$K580,5&lt;=IF($L580="",12,$L580),MOD(5-$K580,$N580)=0),$J580,0)))</f>
        <v>0</v>
      </c>
      <c r="T580" s="19" t="n">
        <f aca="false">IF(OR($M580="",$M580="ERR",$J580="",$K580="",$N580=""),0,IF($N580=0,IF(AND(OR(6=7,6=12),6&gt;=$K580,6&lt;=IF($L580="",12,$L580)),$J580,0),IF(AND(6&gt;=$K580,6&lt;=IF($L580="",12,$L580),MOD(6-$K580,$N580)=0),$J580,0)))</f>
        <v>0</v>
      </c>
      <c r="U580" s="19" t="n">
        <f aca="false">IF(OR($M580="",$M580="ERR",$J580="",$K580="",$N580=""),0,IF($N580=0,IF(AND(OR(7=7,7=12),7&gt;=$K580,7&lt;=IF($L580="",12,$L580)),$J580,0),IF(AND(7&gt;=$K580,7&lt;=IF($L580="",12,$L580),MOD(7-$K580,$N580)=0),$J580,0)))</f>
        <v>0</v>
      </c>
      <c r="V580" s="19" t="n">
        <f aca="false">IF(OR($M580="",$M580="ERR",$J580="",$K580="",$N580=""),0,IF($N580=0,IF(AND(OR(8=7,8=12),8&gt;=$K580,8&lt;=IF($L580="",12,$L580)),$J580,0),IF(AND(8&gt;=$K580,8&lt;=IF($L580="",12,$L580),MOD(8-$K580,$N580)=0),$J580,0)))</f>
        <v>0</v>
      </c>
      <c r="W580" s="19" t="n">
        <f aca="false">IF(OR($M580="",$M580="ERR",$J580="",$K580="",$N580=""),0,IF($N580=0,IF(AND(OR(9=7,9=12),9&gt;=$K580,9&lt;=IF($L580="",12,$L580)),$J580,0),IF(AND(9&gt;=$K580,9&lt;=IF($L580="",12,$L580),MOD(9-$K580,$N580)=0),$J580,0)))</f>
        <v>0</v>
      </c>
      <c r="X580" s="19" t="n">
        <f aca="false">IF(OR($M580="",$M580="ERR",$J580="",$K580="",$N580=""),0,IF($N580=0,IF(AND(OR(10=7,10=12),10&gt;=$K580,10&lt;=IF($L580="",12,$L580)),$J580,0),IF(AND(10&gt;=$K580,10&lt;=IF($L580="",12,$L580),MOD(10-$K580,$N580)=0),$J580,0)))</f>
        <v>0</v>
      </c>
      <c r="Y580" s="19" t="n">
        <f aca="false">IF(OR($M580="",$M580="ERR",$J580="",$K580="",$N580=""),0,IF($N580=0,IF(AND(OR(11=7,11=12),11&gt;=$K580,11&lt;=IF($L580="",12,$L580)),$J580,0),IF(AND(11&gt;=$K580,11&lt;=IF($L580="",12,$L580),MOD(11-$K580,$N580)=0),$J580,0)))</f>
        <v>0</v>
      </c>
      <c r="Z580" s="19" t="n">
        <f aca="false">IF(OR($M580="",$M580="ERR",$J580="",$K580="",$N580=""),0,IF($N580=0,IF(AND(OR(12=7,12=12),12&gt;=$K580,12&lt;=IF($L580="",12,$L580)),$J580,0),IF(AND(12&gt;=$K580,12&lt;=IF($L580="",12,$L580),MOD(12-$K580,$N580)=0),$J580,0)))</f>
        <v>0</v>
      </c>
      <c r="AA580" s="36" t="n">
        <f aca="false">SUM(O580:Z580)</f>
        <v>0</v>
      </c>
      <c r="AB580" s="15" t="str">
        <f aca="false">IF(AND($B580="",$D580="",$J580=""),"",IF($B580="","Falta código",IF(ISNA(MATCH($B580,LST_COD,0)),"Código no registrado en Trabajadores",IF($E580="","Concepto no está en el catálogo",IF($M580="ERR","Retención de otro empleador: Origen = Otro empleador",IF(OR($J580="",$K580=""),"Falta monto o mes",IF(OR($K580&lt;1,$K580&gt;12),"Mes inicio inválido",IF(AND($L580&lt;&gt;"",OR($L580&lt;$K580,$L580&gt;12)),"Mes fin inválido",IF($N580="","Falta frecuencia",IF(AND($G580&lt;&gt;"Otro empleador",SUMPRODUCT(($O580:$Z580&lt;&gt;0)*(((COLUMN($O580:$Z580)-14)&lt;INDEX(Trabajadores!$M$6:$M$105,MATCH($B580,LST_COD,0)))+((COLUMN($O580:$Z580)-14)&gt;INDEX(Trabajadores!$N$6:$N$105,MATCH($B580,LST_COD,0)))))&gt;0),"Aviso: hay meses fuera del periodo laboral","OK"))))))))))</f>
        <v/>
      </c>
    </row>
    <row r="581" customFormat="false" ht="15" hidden="false" customHeight="false" outlineLevel="0" collapsed="false">
      <c r="A581" s="23" t="n">
        <v>576</v>
      </c>
      <c r="B581" s="7"/>
      <c r="C581" s="35" t="str">
        <f aca="false">IF($B581="","",IFERROR(INDEX(Trabajadores!$D$6:$D$105,MATCH($B581,LST_COD,0)),"¿Código?"))</f>
        <v/>
      </c>
      <c r="D581" s="30"/>
      <c r="E581" s="9" t="str">
        <f aca="false">IF($D581="","",IFERROR(VLOOKUP($D581,CONC_TABLA,2,FALSE()),""))</f>
        <v/>
      </c>
      <c r="F581" s="9" t="str">
        <f aca="false">IF($D581="","",IFERROR(VLOOKUP($D581,CONC_TABLA,3,FALSE()),""))</f>
        <v/>
      </c>
      <c r="G581" s="30"/>
      <c r="H581" s="30"/>
      <c r="I581" s="30"/>
      <c r="J581" s="29"/>
      <c r="K581" s="28"/>
      <c r="L581" s="28"/>
      <c r="M581" s="9" t="str">
        <f aca="false">IF(OR($B581="",$E581=""),"",IF($E581="INA","INA",IF($G581="Otro empleador",IF($E581="RET","RETO",IF($E581="ORD","OTO","OTX")),IF($E581="RET","ERR",$E581))))</f>
        <v/>
      </c>
      <c r="N581" s="9" t="str">
        <f aca="false">IF($I581="","",IFERROR(VLOOKUP($I581,FREC_TABLA,2,FALSE()),""))</f>
        <v/>
      </c>
      <c r="O581" s="19" t="n">
        <f aca="false">IF(OR($M581="",$M581="ERR",$J581="",$K581="",$N581=""),0,IF($N581=0,IF(AND(OR(1=7,1=12),1&gt;=$K581,1&lt;=IF($L581="",12,$L581)),$J581,0),IF(AND(1&gt;=$K581,1&lt;=IF($L581="",12,$L581),MOD(1-$K581,$N581)=0),$J581,0)))</f>
        <v>0</v>
      </c>
      <c r="P581" s="19" t="n">
        <f aca="false">IF(OR($M581="",$M581="ERR",$J581="",$K581="",$N581=""),0,IF($N581=0,IF(AND(OR(2=7,2=12),2&gt;=$K581,2&lt;=IF($L581="",12,$L581)),$J581,0),IF(AND(2&gt;=$K581,2&lt;=IF($L581="",12,$L581),MOD(2-$K581,$N581)=0),$J581,0)))</f>
        <v>0</v>
      </c>
      <c r="Q581" s="19" t="n">
        <f aca="false">IF(OR($M581="",$M581="ERR",$J581="",$K581="",$N581=""),0,IF($N581=0,IF(AND(OR(3=7,3=12),3&gt;=$K581,3&lt;=IF($L581="",12,$L581)),$J581,0),IF(AND(3&gt;=$K581,3&lt;=IF($L581="",12,$L581),MOD(3-$K581,$N581)=0),$J581,0)))</f>
        <v>0</v>
      </c>
      <c r="R581" s="19" t="n">
        <f aca="false">IF(OR($M581="",$M581="ERR",$J581="",$K581="",$N581=""),0,IF($N581=0,IF(AND(OR(4=7,4=12),4&gt;=$K581,4&lt;=IF($L581="",12,$L581)),$J581,0),IF(AND(4&gt;=$K581,4&lt;=IF($L581="",12,$L581),MOD(4-$K581,$N581)=0),$J581,0)))</f>
        <v>0</v>
      </c>
      <c r="S581" s="19" t="n">
        <f aca="false">IF(OR($M581="",$M581="ERR",$J581="",$K581="",$N581=""),0,IF($N581=0,IF(AND(OR(5=7,5=12),5&gt;=$K581,5&lt;=IF($L581="",12,$L581)),$J581,0),IF(AND(5&gt;=$K581,5&lt;=IF($L581="",12,$L581),MOD(5-$K581,$N581)=0),$J581,0)))</f>
        <v>0</v>
      </c>
      <c r="T581" s="19" t="n">
        <f aca="false">IF(OR($M581="",$M581="ERR",$J581="",$K581="",$N581=""),0,IF($N581=0,IF(AND(OR(6=7,6=12),6&gt;=$K581,6&lt;=IF($L581="",12,$L581)),$J581,0),IF(AND(6&gt;=$K581,6&lt;=IF($L581="",12,$L581),MOD(6-$K581,$N581)=0),$J581,0)))</f>
        <v>0</v>
      </c>
      <c r="U581" s="19" t="n">
        <f aca="false">IF(OR($M581="",$M581="ERR",$J581="",$K581="",$N581=""),0,IF($N581=0,IF(AND(OR(7=7,7=12),7&gt;=$K581,7&lt;=IF($L581="",12,$L581)),$J581,0),IF(AND(7&gt;=$K581,7&lt;=IF($L581="",12,$L581),MOD(7-$K581,$N581)=0),$J581,0)))</f>
        <v>0</v>
      </c>
      <c r="V581" s="19" t="n">
        <f aca="false">IF(OR($M581="",$M581="ERR",$J581="",$K581="",$N581=""),0,IF($N581=0,IF(AND(OR(8=7,8=12),8&gt;=$K581,8&lt;=IF($L581="",12,$L581)),$J581,0),IF(AND(8&gt;=$K581,8&lt;=IF($L581="",12,$L581),MOD(8-$K581,$N581)=0),$J581,0)))</f>
        <v>0</v>
      </c>
      <c r="W581" s="19" t="n">
        <f aca="false">IF(OR($M581="",$M581="ERR",$J581="",$K581="",$N581=""),0,IF($N581=0,IF(AND(OR(9=7,9=12),9&gt;=$K581,9&lt;=IF($L581="",12,$L581)),$J581,0),IF(AND(9&gt;=$K581,9&lt;=IF($L581="",12,$L581),MOD(9-$K581,$N581)=0),$J581,0)))</f>
        <v>0</v>
      </c>
      <c r="X581" s="19" t="n">
        <f aca="false">IF(OR($M581="",$M581="ERR",$J581="",$K581="",$N581=""),0,IF($N581=0,IF(AND(OR(10=7,10=12),10&gt;=$K581,10&lt;=IF($L581="",12,$L581)),$J581,0),IF(AND(10&gt;=$K581,10&lt;=IF($L581="",12,$L581),MOD(10-$K581,$N581)=0),$J581,0)))</f>
        <v>0</v>
      </c>
      <c r="Y581" s="19" t="n">
        <f aca="false">IF(OR($M581="",$M581="ERR",$J581="",$K581="",$N581=""),0,IF($N581=0,IF(AND(OR(11=7,11=12),11&gt;=$K581,11&lt;=IF($L581="",12,$L581)),$J581,0),IF(AND(11&gt;=$K581,11&lt;=IF($L581="",12,$L581),MOD(11-$K581,$N581)=0),$J581,0)))</f>
        <v>0</v>
      </c>
      <c r="Z581" s="19" t="n">
        <f aca="false">IF(OR($M581="",$M581="ERR",$J581="",$K581="",$N581=""),0,IF($N581=0,IF(AND(OR(12=7,12=12),12&gt;=$K581,12&lt;=IF($L581="",12,$L581)),$J581,0),IF(AND(12&gt;=$K581,12&lt;=IF($L581="",12,$L581),MOD(12-$K581,$N581)=0),$J581,0)))</f>
        <v>0</v>
      </c>
      <c r="AA581" s="36" t="n">
        <f aca="false">SUM(O581:Z581)</f>
        <v>0</v>
      </c>
      <c r="AB581" s="15" t="str">
        <f aca="false">IF(AND($B581="",$D581="",$J581=""),"",IF($B581="","Falta código",IF(ISNA(MATCH($B581,LST_COD,0)),"Código no registrado en Trabajadores",IF($E581="","Concepto no está en el catálogo",IF($M581="ERR","Retención de otro empleador: Origen = Otro empleador",IF(OR($J581="",$K581=""),"Falta monto o mes",IF(OR($K581&lt;1,$K581&gt;12),"Mes inicio inválido",IF(AND($L581&lt;&gt;"",OR($L581&lt;$K581,$L581&gt;12)),"Mes fin inválido",IF($N581="","Falta frecuencia",IF(AND($G581&lt;&gt;"Otro empleador",SUMPRODUCT(($O581:$Z581&lt;&gt;0)*(((COLUMN($O581:$Z581)-14)&lt;INDEX(Trabajadores!$M$6:$M$105,MATCH($B581,LST_COD,0)))+((COLUMN($O581:$Z581)-14)&gt;INDEX(Trabajadores!$N$6:$N$105,MATCH($B581,LST_COD,0)))))&gt;0),"Aviso: hay meses fuera del periodo laboral","OK"))))))))))</f>
        <v/>
      </c>
    </row>
    <row r="582" customFormat="false" ht="15" hidden="false" customHeight="false" outlineLevel="0" collapsed="false">
      <c r="A582" s="23" t="n">
        <v>577</v>
      </c>
      <c r="B582" s="7"/>
      <c r="C582" s="35" t="str">
        <f aca="false">IF($B582="","",IFERROR(INDEX(Trabajadores!$D$6:$D$105,MATCH($B582,LST_COD,0)),"¿Código?"))</f>
        <v/>
      </c>
      <c r="D582" s="30"/>
      <c r="E582" s="9" t="str">
        <f aca="false">IF($D582="","",IFERROR(VLOOKUP($D582,CONC_TABLA,2,FALSE()),""))</f>
        <v/>
      </c>
      <c r="F582" s="9" t="str">
        <f aca="false">IF($D582="","",IFERROR(VLOOKUP($D582,CONC_TABLA,3,FALSE()),""))</f>
        <v/>
      </c>
      <c r="G582" s="30"/>
      <c r="H582" s="30"/>
      <c r="I582" s="30"/>
      <c r="J582" s="29"/>
      <c r="K582" s="28"/>
      <c r="L582" s="28"/>
      <c r="M582" s="9" t="str">
        <f aca="false">IF(OR($B582="",$E582=""),"",IF($E582="INA","INA",IF($G582="Otro empleador",IF($E582="RET","RETO",IF($E582="ORD","OTO","OTX")),IF($E582="RET","ERR",$E582))))</f>
        <v/>
      </c>
      <c r="N582" s="9" t="str">
        <f aca="false">IF($I582="","",IFERROR(VLOOKUP($I582,FREC_TABLA,2,FALSE()),""))</f>
        <v/>
      </c>
      <c r="O582" s="19" t="n">
        <f aca="false">IF(OR($M582="",$M582="ERR",$J582="",$K582="",$N582=""),0,IF($N582=0,IF(AND(OR(1=7,1=12),1&gt;=$K582,1&lt;=IF($L582="",12,$L582)),$J582,0),IF(AND(1&gt;=$K582,1&lt;=IF($L582="",12,$L582),MOD(1-$K582,$N582)=0),$J582,0)))</f>
        <v>0</v>
      </c>
      <c r="P582" s="19" t="n">
        <f aca="false">IF(OR($M582="",$M582="ERR",$J582="",$K582="",$N582=""),0,IF($N582=0,IF(AND(OR(2=7,2=12),2&gt;=$K582,2&lt;=IF($L582="",12,$L582)),$J582,0),IF(AND(2&gt;=$K582,2&lt;=IF($L582="",12,$L582),MOD(2-$K582,$N582)=0),$J582,0)))</f>
        <v>0</v>
      </c>
      <c r="Q582" s="19" t="n">
        <f aca="false">IF(OR($M582="",$M582="ERR",$J582="",$K582="",$N582=""),0,IF($N582=0,IF(AND(OR(3=7,3=12),3&gt;=$K582,3&lt;=IF($L582="",12,$L582)),$J582,0),IF(AND(3&gt;=$K582,3&lt;=IF($L582="",12,$L582),MOD(3-$K582,$N582)=0),$J582,0)))</f>
        <v>0</v>
      </c>
      <c r="R582" s="19" t="n">
        <f aca="false">IF(OR($M582="",$M582="ERR",$J582="",$K582="",$N582=""),0,IF($N582=0,IF(AND(OR(4=7,4=12),4&gt;=$K582,4&lt;=IF($L582="",12,$L582)),$J582,0),IF(AND(4&gt;=$K582,4&lt;=IF($L582="",12,$L582),MOD(4-$K582,$N582)=0),$J582,0)))</f>
        <v>0</v>
      </c>
      <c r="S582" s="19" t="n">
        <f aca="false">IF(OR($M582="",$M582="ERR",$J582="",$K582="",$N582=""),0,IF($N582=0,IF(AND(OR(5=7,5=12),5&gt;=$K582,5&lt;=IF($L582="",12,$L582)),$J582,0),IF(AND(5&gt;=$K582,5&lt;=IF($L582="",12,$L582),MOD(5-$K582,$N582)=0),$J582,0)))</f>
        <v>0</v>
      </c>
      <c r="T582" s="19" t="n">
        <f aca="false">IF(OR($M582="",$M582="ERR",$J582="",$K582="",$N582=""),0,IF($N582=0,IF(AND(OR(6=7,6=12),6&gt;=$K582,6&lt;=IF($L582="",12,$L582)),$J582,0),IF(AND(6&gt;=$K582,6&lt;=IF($L582="",12,$L582),MOD(6-$K582,$N582)=0),$J582,0)))</f>
        <v>0</v>
      </c>
      <c r="U582" s="19" t="n">
        <f aca="false">IF(OR($M582="",$M582="ERR",$J582="",$K582="",$N582=""),0,IF($N582=0,IF(AND(OR(7=7,7=12),7&gt;=$K582,7&lt;=IF($L582="",12,$L582)),$J582,0),IF(AND(7&gt;=$K582,7&lt;=IF($L582="",12,$L582),MOD(7-$K582,$N582)=0),$J582,0)))</f>
        <v>0</v>
      </c>
      <c r="V582" s="19" t="n">
        <f aca="false">IF(OR($M582="",$M582="ERR",$J582="",$K582="",$N582=""),0,IF($N582=0,IF(AND(OR(8=7,8=12),8&gt;=$K582,8&lt;=IF($L582="",12,$L582)),$J582,0),IF(AND(8&gt;=$K582,8&lt;=IF($L582="",12,$L582),MOD(8-$K582,$N582)=0),$J582,0)))</f>
        <v>0</v>
      </c>
      <c r="W582" s="19" t="n">
        <f aca="false">IF(OR($M582="",$M582="ERR",$J582="",$K582="",$N582=""),0,IF($N582=0,IF(AND(OR(9=7,9=12),9&gt;=$K582,9&lt;=IF($L582="",12,$L582)),$J582,0),IF(AND(9&gt;=$K582,9&lt;=IF($L582="",12,$L582),MOD(9-$K582,$N582)=0),$J582,0)))</f>
        <v>0</v>
      </c>
      <c r="X582" s="19" t="n">
        <f aca="false">IF(OR($M582="",$M582="ERR",$J582="",$K582="",$N582=""),0,IF($N582=0,IF(AND(OR(10=7,10=12),10&gt;=$K582,10&lt;=IF($L582="",12,$L582)),$J582,0),IF(AND(10&gt;=$K582,10&lt;=IF($L582="",12,$L582),MOD(10-$K582,$N582)=0),$J582,0)))</f>
        <v>0</v>
      </c>
      <c r="Y582" s="19" t="n">
        <f aca="false">IF(OR($M582="",$M582="ERR",$J582="",$K582="",$N582=""),0,IF($N582=0,IF(AND(OR(11=7,11=12),11&gt;=$K582,11&lt;=IF($L582="",12,$L582)),$J582,0),IF(AND(11&gt;=$K582,11&lt;=IF($L582="",12,$L582),MOD(11-$K582,$N582)=0),$J582,0)))</f>
        <v>0</v>
      </c>
      <c r="Z582" s="19" t="n">
        <f aca="false">IF(OR($M582="",$M582="ERR",$J582="",$K582="",$N582=""),0,IF($N582=0,IF(AND(OR(12=7,12=12),12&gt;=$K582,12&lt;=IF($L582="",12,$L582)),$J582,0),IF(AND(12&gt;=$K582,12&lt;=IF($L582="",12,$L582),MOD(12-$K582,$N582)=0),$J582,0)))</f>
        <v>0</v>
      </c>
      <c r="AA582" s="36" t="n">
        <f aca="false">SUM(O582:Z582)</f>
        <v>0</v>
      </c>
      <c r="AB582" s="15" t="str">
        <f aca="false">IF(AND($B582="",$D582="",$J582=""),"",IF($B582="","Falta código",IF(ISNA(MATCH($B582,LST_COD,0)),"Código no registrado en Trabajadores",IF($E582="","Concepto no está en el catálogo",IF($M582="ERR","Retención de otro empleador: Origen = Otro empleador",IF(OR($J582="",$K582=""),"Falta monto o mes",IF(OR($K582&lt;1,$K582&gt;12),"Mes inicio inválido",IF(AND($L582&lt;&gt;"",OR($L582&lt;$K582,$L582&gt;12)),"Mes fin inválido",IF($N582="","Falta frecuencia",IF(AND($G582&lt;&gt;"Otro empleador",SUMPRODUCT(($O582:$Z582&lt;&gt;0)*(((COLUMN($O582:$Z582)-14)&lt;INDEX(Trabajadores!$M$6:$M$105,MATCH($B582,LST_COD,0)))+((COLUMN($O582:$Z582)-14)&gt;INDEX(Trabajadores!$N$6:$N$105,MATCH($B582,LST_COD,0)))))&gt;0),"Aviso: hay meses fuera del periodo laboral","OK"))))))))))</f>
        <v/>
      </c>
    </row>
    <row r="583" customFormat="false" ht="15" hidden="false" customHeight="false" outlineLevel="0" collapsed="false">
      <c r="A583" s="23" t="n">
        <v>578</v>
      </c>
      <c r="B583" s="7"/>
      <c r="C583" s="35" t="str">
        <f aca="false">IF($B583="","",IFERROR(INDEX(Trabajadores!$D$6:$D$105,MATCH($B583,LST_COD,0)),"¿Código?"))</f>
        <v/>
      </c>
      <c r="D583" s="30"/>
      <c r="E583" s="9" t="str">
        <f aca="false">IF($D583="","",IFERROR(VLOOKUP($D583,CONC_TABLA,2,FALSE()),""))</f>
        <v/>
      </c>
      <c r="F583" s="9" t="str">
        <f aca="false">IF($D583="","",IFERROR(VLOOKUP($D583,CONC_TABLA,3,FALSE()),""))</f>
        <v/>
      </c>
      <c r="G583" s="30"/>
      <c r="H583" s="30"/>
      <c r="I583" s="30"/>
      <c r="J583" s="29"/>
      <c r="K583" s="28"/>
      <c r="L583" s="28"/>
      <c r="M583" s="9" t="str">
        <f aca="false">IF(OR($B583="",$E583=""),"",IF($E583="INA","INA",IF($G583="Otro empleador",IF($E583="RET","RETO",IF($E583="ORD","OTO","OTX")),IF($E583="RET","ERR",$E583))))</f>
        <v/>
      </c>
      <c r="N583" s="9" t="str">
        <f aca="false">IF($I583="","",IFERROR(VLOOKUP($I583,FREC_TABLA,2,FALSE()),""))</f>
        <v/>
      </c>
      <c r="O583" s="19" t="n">
        <f aca="false">IF(OR($M583="",$M583="ERR",$J583="",$K583="",$N583=""),0,IF($N583=0,IF(AND(OR(1=7,1=12),1&gt;=$K583,1&lt;=IF($L583="",12,$L583)),$J583,0),IF(AND(1&gt;=$K583,1&lt;=IF($L583="",12,$L583),MOD(1-$K583,$N583)=0),$J583,0)))</f>
        <v>0</v>
      </c>
      <c r="P583" s="19" t="n">
        <f aca="false">IF(OR($M583="",$M583="ERR",$J583="",$K583="",$N583=""),0,IF($N583=0,IF(AND(OR(2=7,2=12),2&gt;=$K583,2&lt;=IF($L583="",12,$L583)),$J583,0),IF(AND(2&gt;=$K583,2&lt;=IF($L583="",12,$L583),MOD(2-$K583,$N583)=0),$J583,0)))</f>
        <v>0</v>
      </c>
      <c r="Q583" s="19" t="n">
        <f aca="false">IF(OR($M583="",$M583="ERR",$J583="",$K583="",$N583=""),0,IF($N583=0,IF(AND(OR(3=7,3=12),3&gt;=$K583,3&lt;=IF($L583="",12,$L583)),$J583,0),IF(AND(3&gt;=$K583,3&lt;=IF($L583="",12,$L583),MOD(3-$K583,$N583)=0),$J583,0)))</f>
        <v>0</v>
      </c>
      <c r="R583" s="19" t="n">
        <f aca="false">IF(OR($M583="",$M583="ERR",$J583="",$K583="",$N583=""),0,IF($N583=0,IF(AND(OR(4=7,4=12),4&gt;=$K583,4&lt;=IF($L583="",12,$L583)),$J583,0),IF(AND(4&gt;=$K583,4&lt;=IF($L583="",12,$L583),MOD(4-$K583,$N583)=0),$J583,0)))</f>
        <v>0</v>
      </c>
      <c r="S583" s="19" t="n">
        <f aca="false">IF(OR($M583="",$M583="ERR",$J583="",$K583="",$N583=""),0,IF($N583=0,IF(AND(OR(5=7,5=12),5&gt;=$K583,5&lt;=IF($L583="",12,$L583)),$J583,0),IF(AND(5&gt;=$K583,5&lt;=IF($L583="",12,$L583),MOD(5-$K583,$N583)=0),$J583,0)))</f>
        <v>0</v>
      </c>
      <c r="T583" s="19" t="n">
        <f aca="false">IF(OR($M583="",$M583="ERR",$J583="",$K583="",$N583=""),0,IF($N583=0,IF(AND(OR(6=7,6=12),6&gt;=$K583,6&lt;=IF($L583="",12,$L583)),$J583,0),IF(AND(6&gt;=$K583,6&lt;=IF($L583="",12,$L583),MOD(6-$K583,$N583)=0),$J583,0)))</f>
        <v>0</v>
      </c>
      <c r="U583" s="19" t="n">
        <f aca="false">IF(OR($M583="",$M583="ERR",$J583="",$K583="",$N583=""),0,IF($N583=0,IF(AND(OR(7=7,7=12),7&gt;=$K583,7&lt;=IF($L583="",12,$L583)),$J583,0),IF(AND(7&gt;=$K583,7&lt;=IF($L583="",12,$L583),MOD(7-$K583,$N583)=0),$J583,0)))</f>
        <v>0</v>
      </c>
      <c r="V583" s="19" t="n">
        <f aca="false">IF(OR($M583="",$M583="ERR",$J583="",$K583="",$N583=""),0,IF($N583=0,IF(AND(OR(8=7,8=12),8&gt;=$K583,8&lt;=IF($L583="",12,$L583)),$J583,0),IF(AND(8&gt;=$K583,8&lt;=IF($L583="",12,$L583),MOD(8-$K583,$N583)=0),$J583,0)))</f>
        <v>0</v>
      </c>
      <c r="W583" s="19" t="n">
        <f aca="false">IF(OR($M583="",$M583="ERR",$J583="",$K583="",$N583=""),0,IF($N583=0,IF(AND(OR(9=7,9=12),9&gt;=$K583,9&lt;=IF($L583="",12,$L583)),$J583,0),IF(AND(9&gt;=$K583,9&lt;=IF($L583="",12,$L583),MOD(9-$K583,$N583)=0),$J583,0)))</f>
        <v>0</v>
      </c>
      <c r="X583" s="19" t="n">
        <f aca="false">IF(OR($M583="",$M583="ERR",$J583="",$K583="",$N583=""),0,IF($N583=0,IF(AND(OR(10=7,10=12),10&gt;=$K583,10&lt;=IF($L583="",12,$L583)),$J583,0),IF(AND(10&gt;=$K583,10&lt;=IF($L583="",12,$L583),MOD(10-$K583,$N583)=0),$J583,0)))</f>
        <v>0</v>
      </c>
      <c r="Y583" s="19" t="n">
        <f aca="false">IF(OR($M583="",$M583="ERR",$J583="",$K583="",$N583=""),0,IF($N583=0,IF(AND(OR(11=7,11=12),11&gt;=$K583,11&lt;=IF($L583="",12,$L583)),$J583,0),IF(AND(11&gt;=$K583,11&lt;=IF($L583="",12,$L583),MOD(11-$K583,$N583)=0),$J583,0)))</f>
        <v>0</v>
      </c>
      <c r="Z583" s="19" t="n">
        <f aca="false">IF(OR($M583="",$M583="ERR",$J583="",$K583="",$N583=""),0,IF($N583=0,IF(AND(OR(12=7,12=12),12&gt;=$K583,12&lt;=IF($L583="",12,$L583)),$J583,0),IF(AND(12&gt;=$K583,12&lt;=IF($L583="",12,$L583),MOD(12-$K583,$N583)=0),$J583,0)))</f>
        <v>0</v>
      </c>
      <c r="AA583" s="36" t="n">
        <f aca="false">SUM(O583:Z583)</f>
        <v>0</v>
      </c>
      <c r="AB583" s="15" t="str">
        <f aca="false">IF(AND($B583="",$D583="",$J583=""),"",IF($B583="","Falta código",IF(ISNA(MATCH($B583,LST_COD,0)),"Código no registrado en Trabajadores",IF($E583="","Concepto no está en el catálogo",IF($M583="ERR","Retención de otro empleador: Origen = Otro empleador",IF(OR($J583="",$K583=""),"Falta monto o mes",IF(OR($K583&lt;1,$K583&gt;12),"Mes inicio inválido",IF(AND($L583&lt;&gt;"",OR($L583&lt;$K583,$L583&gt;12)),"Mes fin inválido",IF($N583="","Falta frecuencia",IF(AND($G583&lt;&gt;"Otro empleador",SUMPRODUCT(($O583:$Z583&lt;&gt;0)*(((COLUMN($O583:$Z583)-14)&lt;INDEX(Trabajadores!$M$6:$M$105,MATCH($B583,LST_COD,0)))+((COLUMN($O583:$Z583)-14)&gt;INDEX(Trabajadores!$N$6:$N$105,MATCH($B583,LST_COD,0)))))&gt;0),"Aviso: hay meses fuera del periodo laboral","OK"))))))))))</f>
        <v/>
      </c>
    </row>
    <row r="584" customFormat="false" ht="15" hidden="false" customHeight="false" outlineLevel="0" collapsed="false">
      <c r="A584" s="23" t="n">
        <v>579</v>
      </c>
      <c r="B584" s="7"/>
      <c r="C584" s="35" t="str">
        <f aca="false">IF($B584="","",IFERROR(INDEX(Trabajadores!$D$6:$D$105,MATCH($B584,LST_COD,0)),"¿Código?"))</f>
        <v/>
      </c>
      <c r="D584" s="30"/>
      <c r="E584" s="9" t="str">
        <f aca="false">IF($D584="","",IFERROR(VLOOKUP($D584,CONC_TABLA,2,FALSE()),""))</f>
        <v/>
      </c>
      <c r="F584" s="9" t="str">
        <f aca="false">IF($D584="","",IFERROR(VLOOKUP($D584,CONC_TABLA,3,FALSE()),""))</f>
        <v/>
      </c>
      <c r="G584" s="30"/>
      <c r="H584" s="30"/>
      <c r="I584" s="30"/>
      <c r="J584" s="29"/>
      <c r="K584" s="28"/>
      <c r="L584" s="28"/>
      <c r="M584" s="9" t="str">
        <f aca="false">IF(OR($B584="",$E584=""),"",IF($E584="INA","INA",IF($G584="Otro empleador",IF($E584="RET","RETO",IF($E584="ORD","OTO","OTX")),IF($E584="RET","ERR",$E584))))</f>
        <v/>
      </c>
      <c r="N584" s="9" t="str">
        <f aca="false">IF($I584="","",IFERROR(VLOOKUP($I584,FREC_TABLA,2,FALSE()),""))</f>
        <v/>
      </c>
      <c r="O584" s="19" t="n">
        <f aca="false">IF(OR($M584="",$M584="ERR",$J584="",$K584="",$N584=""),0,IF($N584=0,IF(AND(OR(1=7,1=12),1&gt;=$K584,1&lt;=IF($L584="",12,$L584)),$J584,0),IF(AND(1&gt;=$K584,1&lt;=IF($L584="",12,$L584),MOD(1-$K584,$N584)=0),$J584,0)))</f>
        <v>0</v>
      </c>
      <c r="P584" s="19" t="n">
        <f aca="false">IF(OR($M584="",$M584="ERR",$J584="",$K584="",$N584=""),0,IF($N584=0,IF(AND(OR(2=7,2=12),2&gt;=$K584,2&lt;=IF($L584="",12,$L584)),$J584,0),IF(AND(2&gt;=$K584,2&lt;=IF($L584="",12,$L584),MOD(2-$K584,$N584)=0),$J584,0)))</f>
        <v>0</v>
      </c>
      <c r="Q584" s="19" t="n">
        <f aca="false">IF(OR($M584="",$M584="ERR",$J584="",$K584="",$N584=""),0,IF($N584=0,IF(AND(OR(3=7,3=12),3&gt;=$K584,3&lt;=IF($L584="",12,$L584)),$J584,0),IF(AND(3&gt;=$K584,3&lt;=IF($L584="",12,$L584),MOD(3-$K584,$N584)=0),$J584,0)))</f>
        <v>0</v>
      </c>
      <c r="R584" s="19" t="n">
        <f aca="false">IF(OR($M584="",$M584="ERR",$J584="",$K584="",$N584=""),0,IF($N584=0,IF(AND(OR(4=7,4=12),4&gt;=$K584,4&lt;=IF($L584="",12,$L584)),$J584,0),IF(AND(4&gt;=$K584,4&lt;=IF($L584="",12,$L584),MOD(4-$K584,$N584)=0),$J584,0)))</f>
        <v>0</v>
      </c>
      <c r="S584" s="19" t="n">
        <f aca="false">IF(OR($M584="",$M584="ERR",$J584="",$K584="",$N584=""),0,IF($N584=0,IF(AND(OR(5=7,5=12),5&gt;=$K584,5&lt;=IF($L584="",12,$L584)),$J584,0),IF(AND(5&gt;=$K584,5&lt;=IF($L584="",12,$L584),MOD(5-$K584,$N584)=0),$J584,0)))</f>
        <v>0</v>
      </c>
      <c r="T584" s="19" t="n">
        <f aca="false">IF(OR($M584="",$M584="ERR",$J584="",$K584="",$N584=""),0,IF($N584=0,IF(AND(OR(6=7,6=12),6&gt;=$K584,6&lt;=IF($L584="",12,$L584)),$J584,0),IF(AND(6&gt;=$K584,6&lt;=IF($L584="",12,$L584),MOD(6-$K584,$N584)=0),$J584,0)))</f>
        <v>0</v>
      </c>
      <c r="U584" s="19" t="n">
        <f aca="false">IF(OR($M584="",$M584="ERR",$J584="",$K584="",$N584=""),0,IF($N584=0,IF(AND(OR(7=7,7=12),7&gt;=$K584,7&lt;=IF($L584="",12,$L584)),$J584,0),IF(AND(7&gt;=$K584,7&lt;=IF($L584="",12,$L584),MOD(7-$K584,$N584)=0),$J584,0)))</f>
        <v>0</v>
      </c>
      <c r="V584" s="19" t="n">
        <f aca="false">IF(OR($M584="",$M584="ERR",$J584="",$K584="",$N584=""),0,IF($N584=0,IF(AND(OR(8=7,8=12),8&gt;=$K584,8&lt;=IF($L584="",12,$L584)),$J584,0),IF(AND(8&gt;=$K584,8&lt;=IF($L584="",12,$L584),MOD(8-$K584,$N584)=0),$J584,0)))</f>
        <v>0</v>
      </c>
      <c r="W584" s="19" t="n">
        <f aca="false">IF(OR($M584="",$M584="ERR",$J584="",$K584="",$N584=""),0,IF($N584=0,IF(AND(OR(9=7,9=12),9&gt;=$K584,9&lt;=IF($L584="",12,$L584)),$J584,0),IF(AND(9&gt;=$K584,9&lt;=IF($L584="",12,$L584),MOD(9-$K584,$N584)=0),$J584,0)))</f>
        <v>0</v>
      </c>
      <c r="X584" s="19" t="n">
        <f aca="false">IF(OR($M584="",$M584="ERR",$J584="",$K584="",$N584=""),0,IF($N584=0,IF(AND(OR(10=7,10=12),10&gt;=$K584,10&lt;=IF($L584="",12,$L584)),$J584,0),IF(AND(10&gt;=$K584,10&lt;=IF($L584="",12,$L584),MOD(10-$K584,$N584)=0),$J584,0)))</f>
        <v>0</v>
      </c>
      <c r="Y584" s="19" t="n">
        <f aca="false">IF(OR($M584="",$M584="ERR",$J584="",$K584="",$N584=""),0,IF($N584=0,IF(AND(OR(11=7,11=12),11&gt;=$K584,11&lt;=IF($L584="",12,$L584)),$J584,0),IF(AND(11&gt;=$K584,11&lt;=IF($L584="",12,$L584),MOD(11-$K584,$N584)=0),$J584,0)))</f>
        <v>0</v>
      </c>
      <c r="Z584" s="19" t="n">
        <f aca="false">IF(OR($M584="",$M584="ERR",$J584="",$K584="",$N584=""),0,IF($N584=0,IF(AND(OR(12=7,12=12),12&gt;=$K584,12&lt;=IF($L584="",12,$L584)),$J584,0),IF(AND(12&gt;=$K584,12&lt;=IF($L584="",12,$L584),MOD(12-$K584,$N584)=0),$J584,0)))</f>
        <v>0</v>
      </c>
      <c r="AA584" s="36" t="n">
        <f aca="false">SUM(O584:Z584)</f>
        <v>0</v>
      </c>
      <c r="AB584" s="15" t="str">
        <f aca="false">IF(AND($B584="",$D584="",$J584=""),"",IF($B584="","Falta código",IF(ISNA(MATCH($B584,LST_COD,0)),"Código no registrado en Trabajadores",IF($E584="","Concepto no está en el catálogo",IF($M584="ERR","Retención de otro empleador: Origen = Otro empleador",IF(OR($J584="",$K584=""),"Falta monto o mes",IF(OR($K584&lt;1,$K584&gt;12),"Mes inicio inválido",IF(AND($L584&lt;&gt;"",OR($L584&lt;$K584,$L584&gt;12)),"Mes fin inválido",IF($N584="","Falta frecuencia",IF(AND($G584&lt;&gt;"Otro empleador",SUMPRODUCT(($O584:$Z584&lt;&gt;0)*(((COLUMN($O584:$Z584)-14)&lt;INDEX(Trabajadores!$M$6:$M$105,MATCH($B584,LST_COD,0)))+((COLUMN($O584:$Z584)-14)&gt;INDEX(Trabajadores!$N$6:$N$105,MATCH($B584,LST_COD,0)))))&gt;0),"Aviso: hay meses fuera del periodo laboral","OK"))))))))))</f>
        <v/>
      </c>
    </row>
    <row r="585" customFormat="false" ht="15" hidden="false" customHeight="false" outlineLevel="0" collapsed="false">
      <c r="A585" s="23" t="n">
        <v>580</v>
      </c>
      <c r="B585" s="7"/>
      <c r="C585" s="35" t="str">
        <f aca="false">IF($B585="","",IFERROR(INDEX(Trabajadores!$D$6:$D$105,MATCH($B585,LST_COD,0)),"¿Código?"))</f>
        <v/>
      </c>
      <c r="D585" s="30"/>
      <c r="E585" s="9" t="str">
        <f aca="false">IF($D585="","",IFERROR(VLOOKUP($D585,CONC_TABLA,2,FALSE()),""))</f>
        <v/>
      </c>
      <c r="F585" s="9" t="str">
        <f aca="false">IF($D585="","",IFERROR(VLOOKUP($D585,CONC_TABLA,3,FALSE()),""))</f>
        <v/>
      </c>
      <c r="G585" s="30"/>
      <c r="H585" s="30"/>
      <c r="I585" s="30"/>
      <c r="J585" s="29"/>
      <c r="K585" s="28"/>
      <c r="L585" s="28"/>
      <c r="M585" s="9" t="str">
        <f aca="false">IF(OR($B585="",$E585=""),"",IF($E585="INA","INA",IF($G585="Otro empleador",IF($E585="RET","RETO",IF($E585="ORD","OTO","OTX")),IF($E585="RET","ERR",$E585))))</f>
        <v/>
      </c>
      <c r="N585" s="9" t="str">
        <f aca="false">IF($I585="","",IFERROR(VLOOKUP($I585,FREC_TABLA,2,FALSE()),""))</f>
        <v/>
      </c>
      <c r="O585" s="19" t="n">
        <f aca="false">IF(OR($M585="",$M585="ERR",$J585="",$K585="",$N585=""),0,IF($N585=0,IF(AND(OR(1=7,1=12),1&gt;=$K585,1&lt;=IF($L585="",12,$L585)),$J585,0),IF(AND(1&gt;=$K585,1&lt;=IF($L585="",12,$L585),MOD(1-$K585,$N585)=0),$J585,0)))</f>
        <v>0</v>
      </c>
      <c r="P585" s="19" t="n">
        <f aca="false">IF(OR($M585="",$M585="ERR",$J585="",$K585="",$N585=""),0,IF($N585=0,IF(AND(OR(2=7,2=12),2&gt;=$K585,2&lt;=IF($L585="",12,$L585)),$J585,0),IF(AND(2&gt;=$K585,2&lt;=IF($L585="",12,$L585),MOD(2-$K585,$N585)=0),$J585,0)))</f>
        <v>0</v>
      </c>
      <c r="Q585" s="19" t="n">
        <f aca="false">IF(OR($M585="",$M585="ERR",$J585="",$K585="",$N585=""),0,IF($N585=0,IF(AND(OR(3=7,3=12),3&gt;=$K585,3&lt;=IF($L585="",12,$L585)),$J585,0),IF(AND(3&gt;=$K585,3&lt;=IF($L585="",12,$L585),MOD(3-$K585,$N585)=0),$J585,0)))</f>
        <v>0</v>
      </c>
      <c r="R585" s="19" t="n">
        <f aca="false">IF(OR($M585="",$M585="ERR",$J585="",$K585="",$N585=""),0,IF($N585=0,IF(AND(OR(4=7,4=12),4&gt;=$K585,4&lt;=IF($L585="",12,$L585)),$J585,0),IF(AND(4&gt;=$K585,4&lt;=IF($L585="",12,$L585),MOD(4-$K585,$N585)=0),$J585,0)))</f>
        <v>0</v>
      </c>
      <c r="S585" s="19" t="n">
        <f aca="false">IF(OR($M585="",$M585="ERR",$J585="",$K585="",$N585=""),0,IF($N585=0,IF(AND(OR(5=7,5=12),5&gt;=$K585,5&lt;=IF($L585="",12,$L585)),$J585,0),IF(AND(5&gt;=$K585,5&lt;=IF($L585="",12,$L585),MOD(5-$K585,$N585)=0),$J585,0)))</f>
        <v>0</v>
      </c>
      <c r="T585" s="19" t="n">
        <f aca="false">IF(OR($M585="",$M585="ERR",$J585="",$K585="",$N585=""),0,IF($N585=0,IF(AND(OR(6=7,6=12),6&gt;=$K585,6&lt;=IF($L585="",12,$L585)),$J585,0),IF(AND(6&gt;=$K585,6&lt;=IF($L585="",12,$L585),MOD(6-$K585,$N585)=0),$J585,0)))</f>
        <v>0</v>
      </c>
      <c r="U585" s="19" t="n">
        <f aca="false">IF(OR($M585="",$M585="ERR",$J585="",$K585="",$N585=""),0,IF($N585=0,IF(AND(OR(7=7,7=12),7&gt;=$K585,7&lt;=IF($L585="",12,$L585)),$J585,0),IF(AND(7&gt;=$K585,7&lt;=IF($L585="",12,$L585),MOD(7-$K585,$N585)=0),$J585,0)))</f>
        <v>0</v>
      </c>
      <c r="V585" s="19" t="n">
        <f aca="false">IF(OR($M585="",$M585="ERR",$J585="",$K585="",$N585=""),0,IF($N585=0,IF(AND(OR(8=7,8=12),8&gt;=$K585,8&lt;=IF($L585="",12,$L585)),$J585,0),IF(AND(8&gt;=$K585,8&lt;=IF($L585="",12,$L585),MOD(8-$K585,$N585)=0),$J585,0)))</f>
        <v>0</v>
      </c>
      <c r="W585" s="19" t="n">
        <f aca="false">IF(OR($M585="",$M585="ERR",$J585="",$K585="",$N585=""),0,IF($N585=0,IF(AND(OR(9=7,9=12),9&gt;=$K585,9&lt;=IF($L585="",12,$L585)),$J585,0),IF(AND(9&gt;=$K585,9&lt;=IF($L585="",12,$L585),MOD(9-$K585,$N585)=0),$J585,0)))</f>
        <v>0</v>
      </c>
      <c r="X585" s="19" t="n">
        <f aca="false">IF(OR($M585="",$M585="ERR",$J585="",$K585="",$N585=""),0,IF($N585=0,IF(AND(OR(10=7,10=12),10&gt;=$K585,10&lt;=IF($L585="",12,$L585)),$J585,0),IF(AND(10&gt;=$K585,10&lt;=IF($L585="",12,$L585),MOD(10-$K585,$N585)=0),$J585,0)))</f>
        <v>0</v>
      </c>
      <c r="Y585" s="19" t="n">
        <f aca="false">IF(OR($M585="",$M585="ERR",$J585="",$K585="",$N585=""),0,IF($N585=0,IF(AND(OR(11=7,11=12),11&gt;=$K585,11&lt;=IF($L585="",12,$L585)),$J585,0),IF(AND(11&gt;=$K585,11&lt;=IF($L585="",12,$L585),MOD(11-$K585,$N585)=0),$J585,0)))</f>
        <v>0</v>
      </c>
      <c r="Z585" s="19" t="n">
        <f aca="false">IF(OR($M585="",$M585="ERR",$J585="",$K585="",$N585=""),0,IF($N585=0,IF(AND(OR(12=7,12=12),12&gt;=$K585,12&lt;=IF($L585="",12,$L585)),$J585,0),IF(AND(12&gt;=$K585,12&lt;=IF($L585="",12,$L585),MOD(12-$K585,$N585)=0),$J585,0)))</f>
        <v>0</v>
      </c>
      <c r="AA585" s="36" t="n">
        <f aca="false">SUM(O585:Z585)</f>
        <v>0</v>
      </c>
      <c r="AB585" s="15" t="str">
        <f aca="false">IF(AND($B585="",$D585="",$J585=""),"",IF($B585="","Falta código",IF(ISNA(MATCH($B585,LST_COD,0)),"Código no registrado en Trabajadores",IF($E585="","Concepto no está en el catálogo",IF($M585="ERR","Retención de otro empleador: Origen = Otro empleador",IF(OR($J585="",$K585=""),"Falta monto o mes",IF(OR($K585&lt;1,$K585&gt;12),"Mes inicio inválido",IF(AND($L585&lt;&gt;"",OR($L585&lt;$K585,$L585&gt;12)),"Mes fin inválido",IF($N585="","Falta frecuencia",IF(AND($G585&lt;&gt;"Otro empleador",SUMPRODUCT(($O585:$Z585&lt;&gt;0)*(((COLUMN($O585:$Z585)-14)&lt;INDEX(Trabajadores!$M$6:$M$105,MATCH($B585,LST_COD,0)))+((COLUMN($O585:$Z585)-14)&gt;INDEX(Trabajadores!$N$6:$N$105,MATCH($B585,LST_COD,0)))))&gt;0),"Aviso: hay meses fuera del periodo laboral","OK"))))))))))</f>
        <v/>
      </c>
    </row>
    <row r="586" customFormat="false" ht="15" hidden="false" customHeight="false" outlineLevel="0" collapsed="false">
      <c r="A586" s="23" t="n">
        <v>581</v>
      </c>
      <c r="B586" s="7"/>
      <c r="C586" s="35" t="str">
        <f aca="false">IF($B586="","",IFERROR(INDEX(Trabajadores!$D$6:$D$105,MATCH($B586,LST_COD,0)),"¿Código?"))</f>
        <v/>
      </c>
      <c r="D586" s="30"/>
      <c r="E586" s="9" t="str">
        <f aca="false">IF($D586="","",IFERROR(VLOOKUP($D586,CONC_TABLA,2,FALSE()),""))</f>
        <v/>
      </c>
      <c r="F586" s="9" t="str">
        <f aca="false">IF($D586="","",IFERROR(VLOOKUP($D586,CONC_TABLA,3,FALSE()),""))</f>
        <v/>
      </c>
      <c r="G586" s="30"/>
      <c r="H586" s="30"/>
      <c r="I586" s="30"/>
      <c r="J586" s="29"/>
      <c r="K586" s="28"/>
      <c r="L586" s="28"/>
      <c r="M586" s="9" t="str">
        <f aca="false">IF(OR($B586="",$E586=""),"",IF($E586="INA","INA",IF($G586="Otro empleador",IF($E586="RET","RETO",IF($E586="ORD","OTO","OTX")),IF($E586="RET","ERR",$E586))))</f>
        <v/>
      </c>
      <c r="N586" s="9" t="str">
        <f aca="false">IF($I586="","",IFERROR(VLOOKUP($I586,FREC_TABLA,2,FALSE()),""))</f>
        <v/>
      </c>
      <c r="O586" s="19" t="n">
        <f aca="false">IF(OR($M586="",$M586="ERR",$J586="",$K586="",$N586=""),0,IF($N586=0,IF(AND(OR(1=7,1=12),1&gt;=$K586,1&lt;=IF($L586="",12,$L586)),$J586,0),IF(AND(1&gt;=$K586,1&lt;=IF($L586="",12,$L586),MOD(1-$K586,$N586)=0),$J586,0)))</f>
        <v>0</v>
      </c>
      <c r="P586" s="19" t="n">
        <f aca="false">IF(OR($M586="",$M586="ERR",$J586="",$K586="",$N586=""),0,IF($N586=0,IF(AND(OR(2=7,2=12),2&gt;=$K586,2&lt;=IF($L586="",12,$L586)),$J586,0),IF(AND(2&gt;=$K586,2&lt;=IF($L586="",12,$L586),MOD(2-$K586,$N586)=0),$J586,0)))</f>
        <v>0</v>
      </c>
      <c r="Q586" s="19" t="n">
        <f aca="false">IF(OR($M586="",$M586="ERR",$J586="",$K586="",$N586=""),0,IF($N586=0,IF(AND(OR(3=7,3=12),3&gt;=$K586,3&lt;=IF($L586="",12,$L586)),$J586,0),IF(AND(3&gt;=$K586,3&lt;=IF($L586="",12,$L586),MOD(3-$K586,$N586)=0),$J586,0)))</f>
        <v>0</v>
      </c>
      <c r="R586" s="19" t="n">
        <f aca="false">IF(OR($M586="",$M586="ERR",$J586="",$K586="",$N586=""),0,IF($N586=0,IF(AND(OR(4=7,4=12),4&gt;=$K586,4&lt;=IF($L586="",12,$L586)),$J586,0),IF(AND(4&gt;=$K586,4&lt;=IF($L586="",12,$L586),MOD(4-$K586,$N586)=0),$J586,0)))</f>
        <v>0</v>
      </c>
      <c r="S586" s="19" t="n">
        <f aca="false">IF(OR($M586="",$M586="ERR",$J586="",$K586="",$N586=""),0,IF($N586=0,IF(AND(OR(5=7,5=12),5&gt;=$K586,5&lt;=IF($L586="",12,$L586)),$J586,0),IF(AND(5&gt;=$K586,5&lt;=IF($L586="",12,$L586),MOD(5-$K586,$N586)=0),$J586,0)))</f>
        <v>0</v>
      </c>
      <c r="T586" s="19" t="n">
        <f aca="false">IF(OR($M586="",$M586="ERR",$J586="",$K586="",$N586=""),0,IF($N586=0,IF(AND(OR(6=7,6=12),6&gt;=$K586,6&lt;=IF($L586="",12,$L586)),$J586,0),IF(AND(6&gt;=$K586,6&lt;=IF($L586="",12,$L586),MOD(6-$K586,$N586)=0),$J586,0)))</f>
        <v>0</v>
      </c>
      <c r="U586" s="19" t="n">
        <f aca="false">IF(OR($M586="",$M586="ERR",$J586="",$K586="",$N586=""),0,IF($N586=0,IF(AND(OR(7=7,7=12),7&gt;=$K586,7&lt;=IF($L586="",12,$L586)),$J586,0),IF(AND(7&gt;=$K586,7&lt;=IF($L586="",12,$L586),MOD(7-$K586,$N586)=0),$J586,0)))</f>
        <v>0</v>
      </c>
      <c r="V586" s="19" t="n">
        <f aca="false">IF(OR($M586="",$M586="ERR",$J586="",$K586="",$N586=""),0,IF($N586=0,IF(AND(OR(8=7,8=12),8&gt;=$K586,8&lt;=IF($L586="",12,$L586)),$J586,0),IF(AND(8&gt;=$K586,8&lt;=IF($L586="",12,$L586),MOD(8-$K586,$N586)=0),$J586,0)))</f>
        <v>0</v>
      </c>
      <c r="W586" s="19" t="n">
        <f aca="false">IF(OR($M586="",$M586="ERR",$J586="",$K586="",$N586=""),0,IF($N586=0,IF(AND(OR(9=7,9=12),9&gt;=$K586,9&lt;=IF($L586="",12,$L586)),$J586,0),IF(AND(9&gt;=$K586,9&lt;=IF($L586="",12,$L586),MOD(9-$K586,$N586)=0),$J586,0)))</f>
        <v>0</v>
      </c>
      <c r="X586" s="19" t="n">
        <f aca="false">IF(OR($M586="",$M586="ERR",$J586="",$K586="",$N586=""),0,IF($N586=0,IF(AND(OR(10=7,10=12),10&gt;=$K586,10&lt;=IF($L586="",12,$L586)),$J586,0),IF(AND(10&gt;=$K586,10&lt;=IF($L586="",12,$L586),MOD(10-$K586,$N586)=0),$J586,0)))</f>
        <v>0</v>
      </c>
      <c r="Y586" s="19" t="n">
        <f aca="false">IF(OR($M586="",$M586="ERR",$J586="",$K586="",$N586=""),0,IF($N586=0,IF(AND(OR(11=7,11=12),11&gt;=$K586,11&lt;=IF($L586="",12,$L586)),$J586,0),IF(AND(11&gt;=$K586,11&lt;=IF($L586="",12,$L586),MOD(11-$K586,$N586)=0),$J586,0)))</f>
        <v>0</v>
      </c>
      <c r="Z586" s="19" t="n">
        <f aca="false">IF(OR($M586="",$M586="ERR",$J586="",$K586="",$N586=""),0,IF($N586=0,IF(AND(OR(12=7,12=12),12&gt;=$K586,12&lt;=IF($L586="",12,$L586)),$J586,0),IF(AND(12&gt;=$K586,12&lt;=IF($L586="",12,$L586),MOD(12-$K586,$N586)=0),$J586,0)))</f>
        <v>0</v>
      </c>
      <c r="AA586" s="36" t="n">
        <f aca="false">SUM(O586:Z586)</f>
        <v>0</v>
      </c>
      <c r="AB586" s="15" t="str">
        <f aca="false">IF(AND($B586="",$D586="",$J586=""),"",IF($B586="","Falta código",IF(ISNA(MATCH($B586,LST_COD,0)),"Código no registrado en Trabajadores",IF($E586="","Concepto no está en el catálogo",IF($M586="ERR","Retención de otro empleador: Origen = Otro empleador",IF(OR($J586="",$K586=""),"Falta monto o mes",IF(OR($K586&lt;1,$K586&gt;12),"Mes inicio inválido",IF(AND($L586&lt;&gt;"",OR($L586&lt;$K586,$L586&gt;12)),"Mes fin inválido",IF($N586="","Falta frecuencia",IF(AND($G586&lt;&gt;"Otro empleador",SUMPRODUCT(($O586:$Z586&lt;&gt;0)*(((COLUMN($O586:$Z586)-14)&lt;INDEX(Trabajadores!$M$6:$M$105,MATCH($B586,LST_COD,0)))+((COLUMN($O586:$Z586)-14)&gt;INDEX(Trabajadores!$N$6:$N$105,MATCH($B586,LST_COD,0)))))&gt;0),"Aviso: hay meses fuera del periodo laboral","OK"))))))))))</f>
        <v/>
      </c>
    </row>
    <row r="587" customFormat="false" ht="15" hidden="false" customHeight="false" outlineLevel="0" collapsed="false">
      <c r="A587" s="23" t="n">
        <v>582</v>
      </c>
      <c r="B587" s="7"/>
      <c r="C587" s="35" t="str">
        <f aca="false">IF($B587="","",IFERROR(INDEX(Trabajadores!$D$6:$D$105,MATCH($B587,LST_COD,0)),"¿Código?"))</f>
        <v/>
      </c>
      <c r="D587" s="30"/>
      <c r="E587" s="9" t="str">
        <f aca="false">IF($D587="","",IFERROR(VLOOKUP($D587,CONC_TABLA,2,FALSE()),""))</f>
        <v/>
      </c>
      <c r="F587" s="9" t="str">
        <f aca="false">IF($D587="","",IFERROR(VLOOKUP($D587,CONC_TABLA,3,FALSE()),""))</f>
        <v/>
      </c>
      <c r="G587" s="30"/>
      <c r="H587" s="30"/>
      <c r="I587" s="30"/>
      <c r="J587" s="29"/>
      <c r="K587" s="28"/>
      <c r="L587" s="28"/>
      <c r="M587" s="9" t="str">
        <f aca="false">IF(OR($B587="",$E587=""),"",IF($E587="INA","INA",IF($G587="Otro empleador",IF($E587="RET","RETO",IF($E587="ORD","OTO","OTX")),IF($E587="RET","ERR",$E587))))</f>
        <v/>
      </c>
      <c r="N587" s="9" t="str">
        <f aca="false">IF($I587="","",IFERROR(VLOOKUP($I587,FREC_TABLA,2,FALSE()),""))</f>
        <v/>
      </c>
      <c r="O587" s="19" t="n">
        <f aca="false">IF(OR($M587="",$M587="ERR",$J587="",$K587="",$N587=""),0,IF($N587=0,IF(AND(OR(1=7,1=12),1&gt;=$K587,1&lt;=IF($L587="",12,$L587)),$J587,0),IF(AND(1&gt;=$K587,1&lt;=IF($L587="",12,$L587),MOD(1-$K587,$N587)=0),$J587,0)))</f>
        <v>0</v>
      </c>
      <c r="P587" s="19" t="n">
        <f aca="false">IF(OR($M587="",$M587="ERR",$J587="",$K587="",$N587=""),0,IF($N587=0,IF(AND(OR(2=7,2=12),2&gt;=$K587,2&lt;=IF($L587="",12,$L587)),$J587,0),IF(AND(2&gt;=$K587,2&lt;=IF($L587="",12,$L587),MOD(2-$K587,$N587)=0),$J587,0)))</f>
        <v>0</v>
      </c>
      <c r="Q587" s="19" t="n">
        <f aca="false">IF(OR($M587="",$M587="ERR",$J587="",$K587="",$N587=""),0,IF($N587=0,IF(AND(OR(3=7,3=12),3&gt;=$K587,3&lt;=IF($L587="",12,$L587)),$J587,0),IF(AND(3&gt;=$K587,3&lt;=IF($L587="",12,$L587),MOD(3-$K587,$N587)=0),$J587,0)))</f>
        <v>0</v>
      </c>
      <c r="R587" s="19" t="n">
        <f aca="false">IF(OR($M587="",$M587="ERR",$J587="",$K587="",$N587=""),0,IF($N587=0,IF(AND(OR(4=7,4=12),4&gt;=$K587,4&lt;=IF($L587="",12,$L587)),$J587,0),IF(AND(4&gt;=$K587,4&lt;=IF($L587="",12,$L587),MOD(4-$K587,$N587)=0),$J587,0)))</f>
        <v>0</v>
      </c>
      <c r="S587" s="19" t="n">
        <f aca="false">IF(OR($M587="",$M587="ERR",$J587="",$K587="",$N587=""),0,IF($N587=0,IF(AND(OR(5=7,5=12),5&gt;=$K587,5&lt;=IF($L587="",12,$L587)),$J587,0),IF(AND(5&gt;=$K587,5&lt;=IF($L587="",12,$L587),MOD(5-$K587,$N587)=0),$J587,0)))</f>
        <v>0</v>
      </c>
      <c r="T587" s="19" t="n">
        <f aca="false">IF(OR($M587="",$M587="ERR",$J587="",$K587="",$N587=""),0,IF($N587=0,IF(AND(OR(6=7,6=12),6&gt;=$K587,6&lt;=IF($L587="",12,$L587)),$J587,0),IF(AND(6&gt;=$K587,6&lt;=IF($L587="",12,$L587),MOD(6-$K587,$N587)=0),$J587,0)))</f>
        <v>0</v>
      </c>
      <c r="U587" s="19" t="n">
        <f aca="false">IF(OR($M587="",$M587="ERR",$J587="",$K587="",$N587=""),0,IF($N587=0,IF(AND(OR(7=7,7=12),7&gt;=$K587,7&lt;=IF($L587="",12,$L587)),$J587,0),IF(AND(7&gt;=$K587,7&lt;=IF($L587="",12,$L587),MOD(7-$K587,$N587)=0),$J587,0)))</f>
        <v>0</v>
      </c>
      <c r="V587" s="19" t="n">
        <f aca="false">IF(OR($M587="",$M587="ERR",$J587="",$K587="",$N587=""),0,IF($N587=0,IF(AND(OR(8=7,8=12),8&gt;=$K587,8&lt;=IF($L587="",12,$L587)),$J587,0),IF(AND(8&gt;=$K587,8&lt;=IF($L587="",12,$L587),MOD(8-$K587,$N587)=0),$J587,0)))</f>
        <v>0</v>
      </c>
      <c r="W587" s="19" t="n">
        <f aca="false">IF(OR($M587="",$M587="ERR",$J587="",$K587="",$N587=""),0,IF($N587=0,IF(AND(OR(9=7,9=12),9&gt;=$K587,9&lt;=IF($L587="",12,$L587)),$J587,0),IF(AND(9&gt;=$K587,9&lt;=IF($L587="",12,$L587),MOD(9-$K587,$N587)=0),$J587,0)))</f>
        <v>0</v>
      </c>
      <c r="X587" s="19" t="n">
        <f aca="false">IF(OR($M587="",$M587="ERR",$J587="",$K587="",$N587=""),0,IF($N587=0,IF(AND(OR(10=7,10=12),10&gt;=$K587,10&lt;=IF($L587="",12,$L587)),$J587,0),IF(AND(10&gt;=$K587,10&lt;=IF($L587="",12,$L587),MOD(10-$K587,$N587)=0),$J587,0)))</f>
        <v>0</v>
      </c>
      <c r="Y587" s="19" t="n">
        <f aca="false">IF(OR($M587="",$M587="ERR",$J587="",$K587="",$N587=""),0,IF($N587=0,IF(AND(OR(11=7,11=12),11&gt;=$K587,11&lt;=IF($L587="",12,$L587)),$J587,0),IF(AND(11&gt;=$K587,11&lt;=IF($L587="",12,$L587),MOD(11-$K587,$N587)=0),$J587,0)))</f>
        <v>0</v>
      </c>
      <c r="Z587" s="19" t="n">
        <f aca="false">IF(OR($M587="",$M587="ERR",$J587="",$K587="",$N587=""),0,IF($N587=0,IF(AND(OR(12=7,12=12),12&gt;=$K587,12&lt;=IF($L587="",12,$L587)),$J587,0),IF(AND(12&gt;=$K587,12&lt;=IF($L587="",12,$L587),MOD(12-$K587,$N587)=0),$J587,0)))</f>
        <v>0</v>
      </c>
      <c r="AA587" s="36" t="n">
        <f aca="false">SUM(O587:Z587)</f>
        <v>0</v>
      </c>
      <c r="AB587" s="15" t="str">
        <f aca="false">IF(AND($B587="",$D587="",$J587=""),"",IF($B587="","Falta código",IF(ISNA(MATCH($B587,LST_COD,0)),"Código no registrado en Trabajadores",IF($E587="","Concepto no está en el catálogo",IF($M587="ERR","Retención de otro empleador: Origen = Otro empleador",IF(OR($J587="",$K587=""),"Falta monto o mes",IF(OR($K587&lt;1,$K587&gt;12),"Mes inicio inválido",IF(AND($L587&lt;&gt;"",OR($L587&lt;$K587,$L587&gt;12)),"Mes fin inválido",IF($N587="","Falta frecuencia",IF(AND($G587&lt;&gt;"Otro empleador",SUMPRODUCT(($O587:$Z587&lt;&gt;0)*(((COLUMN($O587:$Z587)-14)&lt;INDEX(Trabajadores!$M$6:$M$105,MATCH($B587,LST_COD,0)))+((COLUMN($O587:$Z587)-14)&gt;INDEX(Trabajadores!$N$6:$N$105,MATCH($B587,LST_COD,0)))))&gt;0),"Aviso: hay meses fuera del periodo laboral","OK"))))))))))</f>
        <v/>
      </c>
    </row>
    <row r="588" customFormat="false" ht="15" hidden="false" customHeight="false" outlineLevel="0" collapsed="false">
      <c r="A588" s="23" t="n">
        <v>583</v>
      </c>
      <c r="B588" s="7"/>
      <c r="C588" s="35" t="str">
        <f aca="false">IF($B588="","",IFERROR(INDEX(Trabajadores!$D$6:$D$105,MATCH($B588,LST_COD,0)),"¿Código?"))</f>
        <v/>
      </c>
      <c r="D588" s="30"/>
      <c r="E588" s="9" t="str">
        <f aca="false">IF($D588="","",IFERROR(VLOOKUP($D588,CONC_TABLA,2,FALSE()),""))</f>
        <v/>
      </c>
      <c r="F588" s="9" t="str">
        <f aca="false">IF($D588="","",IFERROR(VLOOKUP($D588,CONC_TABLA,3,FALSE()),""))</f>
        <v/>
      </c>
      <c r="G588" s="30"/>
      <c r="H588" s="30"/>
      <c r="I588" s="30"/>
      <c r="J588" s="29"/>
      <c r="K588" s="28"/>
      <c r="L588" s="28"/>
      <c r="M588" s="9" t="str">
        <f aca="false">IF(OR($B588="",$E588=""),"",IF($E588="INA","INA",IF($G588="Otro empleador",IF($E588="RET","RETO",IF($E588="ORD","OTO","OTX")),IF($E588="RET","ERR",$E588))))</f>
        <v/>
      </c>
      <c r="N588" s="9" t="str">
        <f aca="false">IF($I588="","",IFERROR(VLOOKUP($I588,FREC_TABLA,2,FALSE()),""))</f>
        <v/>
      </c>
      <c r="O588" s="19" t="n">
        <f aca="false">IF(OR($M588="",$M588="ERR",$J588="",$K588="",$N588=""),0,IF($N588=0,IF(AND(OR(1=7,1=12),1&gt;=$K588,1&lt;=IF($L588="",12,$L588)),$J588,0),IF(AND(1&gt;=$K588,1&lt;=IF($L588="",12,$L588),MOD(1-$K588,$N588)=0),$J588,0)))</f>
        <v>0</v>
      </c>
      <c r="P588" s="19" t="n">
        <f aca="false">IF(OR($M588="",$M588="ERR",$J588="",$K588="",$N588=""),0,IF($N588=0,IF(AND(OR(2=7,2=12),2&gt;=$K588,2&lt;=IF($L588="",12,$L588)),$J588,0),IF(AND(2&gt;=$K588,2&lt;=IF($L588="",12,$L588),MOD(2-$K588,$N588)=0),$J588,0)))</f>
        <v>0</v>
      </c>
      <c r="Q588" s="19" t="n">
        <f aca="false">IF(OR($M588="",$M588="ERR",$J588="",$K588="",$N588=""),0,IF($N588=0,IF(AND(OR(3=7,3=12),3&gt;=$K588,3&lt;=IF($L588="",12,$L588)),$J588,0),IF(AND(3&gt;=$K588,3&lt;=IF($L588="",12,$L588),MOD(3-$K588,$N588)=0),$J588,0)))</f>
        <v>0</v>
      </c>
      <c r="R588" s="19" t="n">
        <f aca="false">IF(OR($M588="",$M588="ERR",$J588="",$K588="",$N588=""),0,IF($N588=0,IF(AND(OR(4=7,4=12),4&gt;=$K588,4&lt;=IF($L588="",12,$L588)),$J588,0),IF(AND(4&gt;=$K588,4&lt;=IF($L588="",12,$L588),MOD(4-$K588,$N588)=0),$J588,0)))</f>
        <v>0</v>
      </c>
      <c r="S588" s="19" t="n">
        <f aca="false">IF(OR($M588="",$M588="ERR",$J588="",$K588="",$N588=""),0,IF($N588=0,IF(AND(OR(5=7,5=12),5&gt;=$K588,5&lt;=IF($L588="",12,$L588)),$J588,0),IF(AND(5&gt;=$K588,5&lt;=IF($L588="",12,$L588),MOD(5-$K588,$N588)=0),$J588,0)))</f>
        <v>0</v>
      </c>
      <c r="T588" s="19" t="n">
        <f aca="false">IF(OR($M588="",$M588="ERR",$J588="",$K588="",$N588=""),0,IF($N588=0,IF(AND(OR(6=7,6=12),6&gt;=$K588,6&lt;=IF($L588="",12,$L588)),$J588,0),IF(AND(6&gt;=$K588,6&lt;=IF($L588="",12,$L588),MOD(6-$K588,$N588)=0),$J588,0)))</f>
        <v>0</v>
      </c>
      <c r="U588" s="19" t="n">
        <f aca="false">IF(OR($M588="",$M588="ERR",$J588="",$K588="",$N588=""),0,IF($N588=0,IF(AND(OR(7=7,7=12),7&gt;=$K588,7&lt;=IF($L588="",12,$L588)),$J588,0),IF(AND(7&gt;=$K588,7&lt;=IF($L588="",12,$L588),MOD(7-$K588,$N588)=0),$J588,0)))</f>
        <v>0</v>
      </c>
      <c r="V588" s="19" t="n">
        <f aca="false">IF(OR($M588="",$M588="ERR",$J588="",$K588="",$N588=""),0,IF($N588=0,IF(AND(OR(8=7,8=12),8&gt;=$K588,8&lt;=IF($L588="",12,$L588)),$J588,0),IF(AND(8&gt;=$K588,8&lt;=IF($L588="",12,$L588),MOD(8-$K588,$N588)=0),$J588,0)))</f>
        <v>0</v>
      </c>
      <c r="W588" s="19" t="n">
        <f aca="false">IF(OR($M588="",$M588="ERR",$J588="",$K588="",$N588=""),0,IF($N588=0,IF(AND(OR(9=7,9=12),9&gt;=$K588,9&lt;=IF($L588="",12,$L588)),$J588,0),IF(AND(9&gt;=$K588,9&lt;=IF($L588="",12,$L588),MOD(9-$K588,$N588)=0),$J588,0)))</f>
        <v>0</v>
      </c>
      <c r="X588" s="19" t="n">
        <f aca="false">IF(OR($M588="",$M588="ERR",$J588="",$K588="",$N588=""),0,IF($N588=0,IF(AND(OR(10=7,10=12),10&gt;=$K588,10&lt;=IF($L588="",12,$L588)),$J588,0),IF(AND(10&gt;=$K588,10&lt;=IF($L588="",12,$L588),MOD(10-$K588,$N588)=0),$J588,0)))</f>
        <v>0</v>
      </c>
      <c r="Y588" s="19" t="n">
        <f aca="false">IF(OR($M588="",$M588="ERR",$J588="",$K588="",$N588=""),0,IF($N588=0,IF(AND(OR(11=7,11=12),11&gt;=$K588,11&lt;=IF($L588="",12,$L588)),$J588,0),IF(AND(11&gt;=$K588,11&lt;=IF($L588="",12,$L588),MOD(11-$K588,$N588)=0),$J588,0)))</f>
        <v>0</v>
      </c>
      <c r="Z588" s="19" t="n">
        <f aca="false">IF(OR($M588="",$M588="ERR",$J588="",$K588="",$N588=""),0,IF($N588=0,IF(AND(OR(12=7,12=12),12&gt;=$K588,12&lt;=IF($L588="",12,$L588)),$J588,0),IF(AND(12&gt;=$K588,12&lt;=IF($L588="",12,$L588),MOD(12-$K588,$N588)=0),$J588,0)))</f>
        <v>0</v>
      </c>
      <c r="AA588" s="36" t="n">
        <f aca="false">SUM(O588:Z588)</f>
        <v>0</v>
      </c>
      <c r="AB588" s="15" t="str">
        <f aca="false">IF(AND($B588="",$D588="",$J588=""),"",IF($B588="","Falta código",IF(ISNA(MATCH($B588,LST_COD,0)),"Código no registrado en Trabajadores",IF($E588="","Concepto no está en el catálogo",IF($M588="ERR","Retención de otro empleador: Origen = Otro empleador",IF(OR($J588="",$K588=""),"Falta monto o mes",IF(OR($K588&lt;1,$K588&gt;12),"Mes inicio inválido",IF(AND($L588&lt;&gt;"",OR($L588&lt;$K588,$L588&gt;12)),"Mes fin inválido",IF($N588="","Falta frecuencia",IF(AND($G588&lt;&gt;"Otro empleador",SUMPRODUCT(($O588:$Z588&lt;&gt;0)*(((COLUMN($O588:$Z588)-14)&lt;INDEX(Trabajadores!$M$6:$M$105,MATCH($B588,LST_COD,0)))+((COLUMN($O588:$Z588)-14)&gt;INDEX(Trabajadores!$N$6:$N$105,MATCH($B588,LST_COD,0)))))&gt;0),"Aviso: hay meses fuera del periodo laboral","OK"))))))))))</f>
        <v/>
      </c>
    </row>
    <row r="589" customFormat="false" ht="15" hidden="false" customHeight="false" outlineLevel="0" collapsed="false">
      <c r="A589" s="23" t="n">
        <v>584</v>
      </c>
      <c r="B589" s="7"/>
      <c r="C589" s="35" t="str">
        <f aca="false">IF($B589="","",IFERROR(INDEX(Trabajadores!$D$6:$D$105,MATCH($B589,LST_COD,0)),"¿Código?"))</f>
        <v/>
      </c>
      <c r="D589" s="30"/>
      <c r="E589" s="9" t="str">
        <f aca="false">IF($D589="","",IFERROR(VLOOKUP($D589,CONC_TABLA,2,FALSE()),""))</f>
        <v/>
      </c>
      <c r="F589" s="9" t="str">
        <f aca="false">IF($D589="","",IFERROR(VLOOKUP($D589,CONC_TABLA,3,FALSE()),""))</f>
        <v/>
      </c>
      <c r="G589" s="30"/>
      <c r="H589" s="30"/>
      <c r="I589" s="30"/>
      <c r="J589" s="29"/>
      <c r="K589" s="28"/>
      <c r="L589" s="28"/>
      <c r="M589" s="9" t="str">
        <f aca="false">IF(OR($B589="",$E589=""),"",IF($E589="INA","INA",IF($G589="Otro empleador",IF($E589="RET","RETO",IF($E589="ORD","OTO","OTX")),IF($E589="RET","ERR",$E589))))</f>
        <v/>
      </c>
      <c r="N589" s="9" t="str">
        <f aca="false">IF($I589="","",IFERROR(VLOOKUP($I589,FREC_TABLA,2,FALSE()),""))</f>
        <v/>
      </c>
      <c r="O589" s="19" t="n">
        <f aca="false">IF(OR($M589="",$M589="ERR",$J589="",$K589="",$N589=""),0,IF($N589=0,IF(AND(OR(1=7,1=12),1&gt;=$K589,1&lt;=IF($L589="",12,$L589)),$J589,0),IF(AND(1&gt;=$K589,1&lt;=IF($L589="",12,$L589),MOD(1-$K589,$N589)=0),$J589,0)))</f>
        <v>0</v>
      </c>
      <c r="P589" s="19" t="n">
        <f aca="false">IF(OR($M589="",$M589="ERR",$J589="",$K589="",$N589=""),0,IF($N589=0,IF(AND(OR(2=7,2=12),2&gt;=$K589,2&lt;=IF($L589="",12,$L589)),$J589,0),IF(AND(2&gt;=$K589,2&lt;=IF($L589="",12,$L589),MOD(2-$K589,$N589)=0),$J589,0)))</f>
        <v>0</v>
      </c>
      <c r="Q589" s="19" t="n">
        <f aca="false">IF(OR($M589="",$M589="ERR",$J589="",$K589="",$N589=""),0,IF($N589=0,IF(AND(OR(3=7,3=12),3&gt;=$K589,3&lt;=IF($L589="",12,$L589)),$J589,0),IF(AND(3&gt;=$K589,3&lt;=IF($L589="",12,$L589),MOD(3-$K589,$N589)=0),$J589,0)))</f>
        <v>0</v>
      </c>
      <c r="R589" s="19" t="n">
        <f aca="false">IF(OR($M589="",$M589="ERR",$J589="",$K589="",$N589=""),0,IF($N589=0,IF(AND(OR(4=7,4=12),4&gt;=$K589,4&lt;=IF($L589="",12,$L589)),$J589,0),IF(AND(4&gt;=$K589,4&lt;=IF($L589="",12,$L589),MOD(4-$K589,$N589)=0),$J589,0)))</f>
        <v>0</v>
      </c>
      <c r="S589" s="19" t="n">
        <f aca="false">IF(OR($M589="",$M589="ERR",$J589="",$K589="",$N589=""),0,IF($N589=0,IF(AND(OR(5=7,5=12),5&gt;=$K589,5&lt;=IF($L589="",12,$L589)),$J589,0),IF(AND(5&gt;=$K589,5&lt;=IF($L589="",12,$L589),MOD(5-$K589,$N589)=0),$J589,0)))</f>
        <v>0</v>
      </c>
      <c r="T589" s="19" t="n">
        <f aca="false">IF(OR($M589="",$M589="ERR",$J589="",$K589="",$N589=""),0,IF($N589=0,IF(AND(OR(6=7,6=12),6&gt;=$K589,6&lt;=IF($L589="",12,$L589)),$J589,0),IF(AND(6&gt;=$K589,6&lt;=IF($L589="",12,$L589),MOD(6-$K589,$N589)=0),$J589,0)))</f>
        <v>0</v>
      </c>
      <c r="U589" s="19" t="n">
        <f aca="false">IF(OR($M589="",$M589="ERR",$J589="",$K589="",$N589=""),0,IF($N589=0,IF(AND(OR(7=7,7=12),7&gt;=$K589,7&lt;=IF($L589="",12,$L589)),$J589,0),IF(AND(7&gt;=$K589,7&lt;=IF($L589="",12,$L589),MOD(7-$K589,$N589)=0),$J589,0)))</f>
        <v>0</v>
      </c>
      <c r="V589" s="19" t="n">
        <f aca="false">IF(OR($M589="",$M589="ERR",$J589="",$K589="",$N589=""),0,IF($N589=0,IF(AND(OR(8=7,8=12),8&gt;=$K589,8&lt;=IF($L589="",12,$L589)),$J589,0),IF(AND(8&gt;=$K589,8&lt;=IF($L589="",12,$L589),MOD(8-$K589,$N589)=0),$J589,0)))</f>
        <v>0</v>
      </c>
      <c r="W589" s="19" t="n">
        <f aca="false">IF(OR($M589="",$M589="ERR",$J589="",$K589="",$N589=""),0,IF($N589=0,IF(AND(OR(9=7,9=12),9&gt;=$K589,9&lt;=IF($L589="",12,$L589)),$J589,0),IF(AND(9&gt;=$K589,9&lt;=IF($L589="",12,$L589),MOD(9-$K589,$N589)=0),$J589,0)))</f>
        <v>0</v>
      </c>
      <c r="X589" s="19" t="n">
        <f aca="false">IF(OR($M589="",$M589="ERR",$J589="",$K589="",$N589=""),0,IF($N589=0,IF(AND(OR(10=7,10=12),10&gt;=$K589,10&lt;=IF($L589="",12,$L589)),$J589,0),IF(AND(10&gt;=$K589,10&lt;=IF($L589="",12,$L589),MOD(10-$K589,$N589)=0),$J589,0)))</f>
        <v>0</v>
      </c>
      <c r="Y589" s="19" t="n">
        <f aca="false">IF(OR($M589="",$M589="ERR",$J589="",$K589="",$N589=""),0,IF($N589=0,IF(AND(OR(11=7,11=12),11&gt;=$K589,11&lt;=IF($L589="",12,$L589)),$J589,0),IF(AND(11&gt;=$K589,11&lt;=IF($L589="",12,$L589),MOD(11-$K589,$N589)=0),$J589,0)))</f>
        <v>0</v>
      </c>
      <c r="Z589" s="19" t="n">
        <f aca="false">IF(OR($M589="",$M589="ERR",$J589="",$K589="",$N589=""),0,IF($N589=0,IF(AND(OR(12=7,12=12),12&gt;=$K589,12&lt;=IF($L589="",12,$L589)),$J589,0),IF(AND(12&gt;=$K589,12&lt;=IF($L589="",12,$L589),MOD(12-$K589,$N589)=0),$J589,0)))</f>
        <v>0</v>
      </c>
      <c r="AA589" s="36" t="n">
        <f aca="false">SUM(O589:Z589)</f>
        <v>0</v>
      </c>
      <c r="AB589" s="15" t="str">
        <f aca="false">IF(AND($B589="",$D589="",$J589=""),"",IF($B589="","Falta código",IF(ISNA(MATCH($B589,LST_COD,0)),"Código no registrado en Trabajadores",IF($E589="","Concepto no está en el catálogo",IF($M589="ERR","Retención de otro empleador: Origen = Otro empleador",IF(OR($J589="",$K589=""),"Falta monto o mes",IF(OR($K589&lt;1,$K589&gt;12),"Mes inicio inválido",IF(AND($L589&lt;&gt;"",OR($L589&lt;$K589,$L589&gt;12)),"Mes fin inválido",IF($N589="","Falta frecuencia",IF(AND($G589&lt;&gt;"Otro empleador",SUMPRODUCT(($O589:$Z589&lt;&gt;0)*(((COLUMN($O589:$Z589)-14)&lt;INDEX(Trabajadores!$M$6:$M$105,MATCH($B589,LST_COD,0)))+((COLUMN($O589:$Z589)-14)&gt;INDEX(Trabajadores!$N$6:$N$105,MATCH($B589,LST_COD,0)))))&gt;0),"Aviso: hay meses fuera del periodo laboral","OK"))))))))))</f>
        <v/>
      </c>
    </row>
    <row r="590" customFormat="false" ht="15" hidden="false" customHeight="false" outlineLevel="0" collapsed="false">
      <c r="A590" s="23" t="n">
        <v>585</v>
      </c>
      <c r="B590" s="7"/>
      <c r="C590" s="35" t="str">
        <f aca="false">IF($B590="","",IFERROR(INDEX(Trabajadores!$D$6:$D$105,MATCH($B590,LST_COD,0)),"¿Código?"))</f>
        <v/>
      </c>
      <c r="D590" s="30"/>
      <c r="E590" s="9" t="str">
        <f aca="false">IF($D590="","",IFERROR(VLOOKUP($D590,CONC_TABLA,2,FALSE()),""))</f>
        <v/>
      </c>
      <c r="F590" s="9" t="str">
        <f aca="false">IF($D590="","",IFERROR(VLOOKUP($D590,CONC_TABLA,3,FALSE()),""))</f>
        <v/>
      </c>
      <c r="G590" s="30"/>
      <c r="H590" s="30"/>
      <c r="I590" s="30"/>
      <c r="J590" s="29"/>
      <c r="K590" s="28"/>
      <c r="L590" s="28"/>
      <c r="M590" s="9" t="str">
        <f aca="false">IF(OR($B590="",$E590=""),"",IF($E590="INA","INA",IF($G590="Otro empleador",IF($E590="RET","RETO",IF($E590="ORD","OTO","OTX")),IF($E590="RET","ERR",$E590))))</f>
        <v/>
      </c>
      <c r="N590" s="9" t="str">
        <f aca="false">IF($I590="","",IFERROR(VLOOKUP($I590,FREC_TABLA,2,FALSE()),""))</f>
        <v/>
      </c>
      <c r="O590" s="19" t="n">
        <f aca="false">IF(OR($M590="",$M590="ERR",$J590="",$K590="",$N590=""),0,IF($N590=0,IF(AND(OR(1=7,1=12),1&gt;=$K590,1&lt;=IF($L590="",12,$L590)),$J590,0),IF(AND(1&gt;=$K590,1&lt;=IF($L590="",12,$L590),MOD(1-$K590,$N590)=0),$J590,0)))</f>
        <v>0</v>
      </c>
      <c r="P590" s="19" t="n">
        <f aca="false">IF(OR($M590="",$M590="ERR",$J590="",$K590="",$N590=""),0,IF($N590=0,IF(AND(OR(2=7,2=12),2&gt;=$K590,2&lt;=IF($L590="",12,$L590)),$J590,0),IF(AND(2&gt;=$K590,2&lt;=IF($L590="",12,$L590),MOD(2-$K590,$N590)=0),$J590,0)))</f>
        <v>0</v>
      </c>
      <c r="Q590" s="19" t="n">
        <f aca="false">IF(OR($M590="",$M590="ERR",$J590="",$K590="",$N590=""),0,IF($N590=0,IF(AND(OR(3=7,3=12),3&gt;=$K590,3&lt;=IF($L590="",12,$L590)),$J590,0),IF(AND(3&gt;=$K590,3&lt;=IF($L590="",12,$L590),MOD(3-$K590,$N590)=0),$J590,0)))</f>
        <v>0</v>
      </c>
      <c r="R590" s="19" t="n">
        <f aca="false">IF(OR($M590="",$M590="ERR",$J590="",$K590="",$N590=""),0,IF($N590=0,IF(AND(OR(4=7,4=12),4&gt;=$K590,4&lt;=IF($L590="",12,$L590)),$J590,0),IF(AND(4&gt;=$K590,4&lt;=IF($L590="",12,$L590),MOD(4-$K590,$N590)=0),$J590,0)))</f>
        <v>0</v>
      </c>
      <c r="S590" s="19" t="n">
        <f aca="false">IF(OR($M590="",$M590="ERR",$J590="",$K590="",$N590=""),0,IF($N590=0,IF(AND(OR(5=7,5=12),5&gt;=$K590,5&lt;=IF($L590="",12,$L590)),$J590,0),IF(AND(5&gt;=$K590,5&lt;=IF($L590="",12,$L590),MOD(5-$K590,$N590)=0),$J590,0)))</f>
        <v>0</v>
      </c>
      <c r="T590" s="19" t="n">
        <f aca="false">IF(OR($M590="",$M590="ERR",$J590="",$K590="",$N590=""),0,IF($N590=0,IF(AND(OR(6=7,6=12),6&gt;=$K590,6&lt;=IF($L590="",12,$L590)),$J590,0),IF(AND(6&gt;=$K590,6&lt;=IF($L590="",12,$L590),MOD(6-$K590,$N590)=0),$J590,0)))</f>
        <v>0</v>
      </c>
      <c r="U590" s="19" t="n">
        <f aca="false">IF(OR($M590="",$M590="ERR",$J590="",$K590="",$N590=""),0,IF($N590=0,IF(AND(OR(7=7,7=12),7&gt;=$K590,7&lt;=IF($L590="",12,$L590)),$J590,0),IF(AND(7&gt;=$K590,7&lt;=IF($L590="",12,$L590),MOD(7-$K590,$N590)=0),$J590,0)))</f>
        <v>0</v>
      </c>
      <c r="V590" s="19" t="n">
        <f aca="false">IF(OR($M590="",$M590="ERR",$J590="",$K590="",$N590=""),0,IF($N590=0,IF(AND(OR(8=7,8=12),8&gt;=$K590,8&lt;=IF($L590="",12,$L590)),$J590,0),IF(AND(8&gt;=$K590,8&lt;=IF($L590="",12,$L590),MOD(8-$K590,$N590)=0),$J590,0)))</f>
        <v>0</v>
      </c>
      <c r="W590" s="19" t="n">
        <f aca="false">IF(OR($M590="",$M590="ERR",$J590="",$K590="",$N590=""),0,IF($N590=0,IF(AND(OR(9=7,9=12),9&gt;=$K590,9&lt;=IF($L590="",12,$L590)),$J590,0),IF(AND(9&gt;=$K590,9&lt;=IF($L590="",12,$L590),MOD(9-$K590,$N590)=0),$J590,0)))</f>
        <v>0</v>
      </c>
      <c r="X590" s="19" t="n">
        <f aca="false">IF(OR($M590="",$M590="ERR",$J590="",$K590="",$N590=""),0,IF($N590=0,IF(AND(OR(10=7,10=12),10&gt;=$K590,10&lt;=IF($L590="",12,$L590)),$J590,0),IF(AND(10&gt;=$K590,10&lt;=IF($L590="",12,$L590),MOD(10-$K590,$N590)=0),$J590,0)))</f>
        <v>0</v>
      </c>
      <c r="Y590" s="19" t="n">
        <f aca="false">IF(OR($M590="",$M590="ERR",$J590="",$K590="",$N590=""),0,IF($N590=0,IF(AND(OR(11=7,11=12),11&gt;=$K590,11&lt;=IF($L590="",12,$L590)),$J590,0),IF(AND(11&gt;=$K590,11&lt;=IF($L590="",12,$L590),MOD(11-$K590,$N590)=0),$J590,0)))</f>
        <v>0</v>
      </c>
      <c r="Z590" s="19" t="n">
        <f aca="false">IF(OR($M590="",$M590="ERR",$J590="",$K590="",$N590=""),0,IF($N590=0,IF(AND(OR(12=7,12=12),12&gt;=$K590,12&lt;=IF($L590="",12,$L590)),$J590,0),IF(AND(12&gt;=$K590,12&lt;=IF($L590="",12,$L590),MOD(12-$K590,$N590)=0),$J590,0)))</f>
        <v>0</v>
      </c>
      <c r="AA590" s="36" t="n">
        <f aca="false">SUM(O590:Z590)</f>
        <v>0</v>
      </c>
      <c r="AB590" s="15" t="str">
        <f aca="false">IF(AND($B590="",$D590="",$J590=""),"",IF($B590="","Falta código",IF(ISNA(MATCH($B590,LST_COD,0)),"Código no registrado en Trabajadores",IF($E590="","Concepto no está en el catálogo",IF($M590="ERR","Retención de otro empleador: Origen = Otro empleador",IF(OR($J590="",$K590=""),"Falta monto o mes",IF(OR($K590&lt;1,$K590&gt;12),"Mes inicio inválido",IF(AND($L590&lt;&gt;"",OR($L590&lt;$K590,$L590&gt;12)),"Mes fin inválido",IF($N590="","Falta frecuencia",IF(AND($G590&lt;&gt;"Otro empleador",SUMPRODUCT(($O590:$Z590&lt;&gt;0)*(((COLUMN($O590:$Z590)-14)&lt;INDEX(Trabajadores!$M$6:$M$105,MATCH($B590,LST_COD,0)))+((COLUMN($O590:$Z590)-14)&gt;INDEX(Trabajadores!$N$6:$N$105,MATCH($B590,LST_COD,0)))))&gt;0),"Aviso: hay meses fuera del periodo laboral","OK"))))))))))</f>
        <v/>
      </c>
    </row>
    <row r="591" customFormat="false" ht="15" hidden="false" customHeight="false" outlineLevel="0" collapsed="false">
      <c r="A591" s="23" t="n">
        <v>586</v>
      </c>
      <c r="B591" s="7"/>
      <c r="C591" s="35" t="str">
        <f aca="false">IF($B591="","",IFERROR(INDEX(Trabajadores!$D$6:$D$105,MATCH($B591,LST_COD,0)),"¿Código?"))</f>
        <v/>
      </c>
      <c r="D591" s="30"/>
      <c r="E591" s="9" t="str">
        <f aca="false">IF($D591="","",IFERROR(VLOOKUP($D591,CONC_TABLA,2,FALSE()),""))</f>
        <v/>
      </c>
      <c r="F591" s="9" t="str">
        <f aca="false">IF($D591="","",IFERROR(VLOOKUP($D591,CONC_TABLA,3,FALSE()),""))</f>
        <v/>
      </c>
      <c r="G591" s="30"/>
      <c r="H591" s="30"/>
      <c r="I591" s="30"/>
      <c r="J591" s="29"/>
      <c r="K591" s="28"/>
      <c r="L591" s="28"/>
      <c r="M591" s="9" t="str">
        <f aca="false">IF(OR($B591="",$E591=""),"",IF($E591="INA","INA",IF($G591="Otro empleador",IF($E591="RET","RETO",IF($E591="ORD","OTO","OTX")),IF($E591="RET","ERR",$E591))))</f>
        <v/>
      </c>
      <c r="N591" s="9" t="str">
        <f aca="false">IF($I591="","",IFERROR(VLOOKUP($I591,FREC_TABLA,2,FALSE()),""))</f>
        <v/>
      </c>
      <c r="O591" s="19" t="n">
        <f aca="false">IF(OR($M591="",$M591="ERR",$J591="",$K591="",$N591=""),0,IF($N591=0,IF(AND(OR(1=7,1=12),1&gt;=$K591,1&lt;=IF($L591="",12,$L591)),$J591,0),IF(AND(1&gt;=$K591,1&lt;=IF($L591="",12,$L591),MOD(1-$K591,$N591)=0),$J591,0)))</f>
        <v>0</v>
      </c>
      <c r="P591" s="19" t="n">
        <f aca="false">IF(OR($M591="",$M591="ERR",$J591="",$K591="",$N591=""),0,IF($N591=0,IF(AND(OR(2=7,2=12),2&gt;=$K591,2&lt;=IF($L591="",12,$L591)),$J591,0),IF(AND(2&gt;=$K591,2&lt;=IF($L591="",12,$L591),MOD(2-$K591,$N591)=0),$J591,0)))</f>
        <v>0</v>
      </c>
      <c r="Q591" s="19" t="n">
        <f aca="false">IF(OR($M591="",$M591="ERR",$J591="",$K591="",$N591=""),0,IF($N591=0,IF(AND(OR(3=7,3=12),3&gt;=$K591,3&lt;=IF($L591="",12,$L591)),$J591,0),IF(AND(3&gt;=$K591,3&lt;=IF($L591="",12,$L591),MOD(3-$K591,$N591)=0),$J591,0)))</f>
        <v>0</v>
      </c>
      <c r="R591" s="19" t="n">
        <f aca="false">IF(OR($M591="",$M591="ERR",$J591="",$K591="",$N591=""),0,IF($N591=0,IF(AND(OR(4=7,4=12),4&gt;=$K591,4&lt;=IF($L591="",12,$L591)),$J591,0),IF(AND(4&gt;=$K591,4&lt;=IF($L591="",12,$L591),MOD(4-$K591,$N591)=0),$J591,0)))</f>
        <v>0</v>
      </c>
      <c r="S591" s="19" t="n">
        <f aca="false">IF(OR($M591="",$M591="ERR",$J591="",$K591="",$N591=""),0,IF($N591=0,IF(AND(OR(5=7,5=12),5&gt;=$K591,5&lt;=IF($L591="",12,$L591)),$J591,0),IF(AND(5&gt;=$K591,5&lt;=IF($L591="",12,$L591),MOD(5-$K591,$N591)=0),$J591,0)))</f>
        <v>0</v>
      </c>
      <c r="T591" s="19" t="n">
        <f aca="false">IF(OR($M591="",$M591="ERR",$J591="",$K591="",$N591=""),0,IF($N591=0,IF(AND(OR(6=7,6=12),6&gt;=$K591,6&lt;=IF($L591="",12,$L591)),$J591,0),IF(AND(6&gt;=$K591,6&lt;=IF($L591="",12,$L591),MOD(6-$K591,$N591)=0),$J591,0)))</f>
        <v>0</v>
      </c>
      <c r="U591" s="19" t="n">
        <f aca="false">IF(OR($M591="",$M591="ERR",$J591="",$K591="",$N591=""),0,IF($N591=0,IF(AND(OR(7=7,7=12),7&gt;=$K591,7&lt;=IF($L591="",12,$L591)),$J591,0),IF(AND(7&gt;=$K591,7&lt;=IF($L591="",12,$L591),MOD(7-$K591,$N591)=0),$J591,0)))</f>
        <v>0</v>
      </c>
      <c r="V591" s="19" t="n">
        <f aca="false">IF(OR($M591="",$M591="ERR",$J591="",$K591="",$N591=""),0,IF($N591=0,IF(AND(OR(8=7,8=12),8&gt;=$K591,8&lt;=IF($L591="",12,$L591)),$J591,0),IF(AND(8&gt;=$K591,8&lt;=IF($L591="",12,$L591),MOD(8-$K591,$N591)=0),$J591,0)))</f>
        <v>0</v>
      </c>
      <c r="W591" s="19" t="n">
        <f aca="false">IF(OR($M591="",$M591="ERR",$J591="",$K591="",$N591=""),0,IF($N591=0,IF(AND(OR(9=7,9=12),9&gt;=$K591,9&lt;=IF($L591="",12,$L591)),$J591,0),IF(AND(9&gt;=$K591,9&lt;=IF($L591="",12,$L591),MOD(9-$K591,$N591)=0),$J591,0)))</f>
        <v>0</v>
      </c>
      <c r="X591" s="19" t="n">
        <f aca="false">IF(OR($M591="",$M591="ERR",$J591="",$K591="",$N591=""),0,IF($N591=0,IF(AND(OR(10=7,10=12),10&gt;=$K591,10&lt;=IF($L591="",12,$L591)),$J591,0),IF(AND(10&gt;=$K591,10&lt;=IF($L591="",12,$L591),MOD(10-$K591,$N591)=0),$J591,0)))</f>
        <v>0</v>
      </c>
      <c r="Y591" s="19" t="n">
        <f aca="false">IF(OR($M591="",$M591="ERR",$J591="",$K591="",$N591=""),0,IF($N591=0,IF(AND(OR(11=7,11=12),11&gt;=$K591,11&lt;=IF($L591="",12,$L591)),$J591,0),IF(AND(11&gt;=$K591,11&lt;=IF($L591="",12,$L591),MOD(11-$K591,$N591)=0),$J591,0)))</f>
        <v>0</v>
      </c>
      <c r="Z591" s="19" t="n">
        <f aca="false">IF(OR($M591="",$M591="ERR",$J591="",$K591="",$N591=""),0,IF($N591=0,IF(AND(OR(12=7,12=12),12&gt;=$K591,12&lt;=IF($L591="",12,$L591)),$J591,0),IF(AND(12&gt;=$K591,12&lt;=IF($L591="",12,$L591),MOD(12-$K591,$N591)=0),$J591,0)))</f>
        <v>0</v>
      </c>
      <c r="AA591" s="36" t="n">
        <f aca="false">SUM(O591:Z591)</f>
        <v>0</v>
      </c>
      <c r="AB591" s="15" t="str">
        <f aca="false">IF(AND($B591="",$D591="",$J591=""),"",IF($B591="","Falta código",IF(ISNA(MATCH($B591,LST_COD,0)),"Código no registrado en Trabajadores",IF($E591="","Concepto no está en el catálogo",IF($M591="ERR","Retención de otro empleador: Origen = Otro empleador",IF(OR($J591="",$K591=""),"Falta monto o mes",IF(OR($K591&lt;1,$K591&gt;12),"Mes inicio inválido",IF(AND($L591&lt;&gt;"",OR($L591&lt;$K591,$L591&gt;12)),"Mes fin inválido",IF($N591="","Falta frecuencia",IF(AND($G591&lt;&gt;"Otro empleador",SUMPRODUCT(($O591:$Z591&lt;&gt;0)*(((COLUMN($O591:$Z591)-14)&lt;INDEX(Trabajadores!$M$6:$M$105,MATCH($B591,LST_COD,0)))+((COLUMN($O591:$Z591)-14)&gt;INDEX(Trabajadores!$N$6:$N$105,MATCH($B591,LST_COD,0)))))&gt;0),"Aviso: hay meses fuera del periodo laboral","OK"))))))))))</f>
        <v/>
      </c>
    </row>
    <row r="592" customFormat="false" ht="15" hidden="false" customHeight="false" outlineLevel="0" collapsed="false">
      <c r="A592" s="23" t="n">
        <v>587</v>
      </c>
      <c r="B592" s="7"/>
      <c r="C592" s="35" t="str">
        <f aca="false">IF($B592="","",IFERROR(INDEX(Trabajadores!$D$6:$D$105,MATCH($B592,LST_COD,0)),"¿Código?"))</f>
        <v/>
      </c>
      <c r="D592" s="30"/>
      <c r="E592" s="9" t="str">
        <f aca="false">IF($D592="","",IFERROR(VLOOKUP($D592,CONC_TABLA,2,FALSE()),""))</f>
        <v/>
      </c>
      <c r="F592" s="9" t="str">
        <f aca="false">IF($D592="","",IFERROR(VLOOKUP($D592,CONC_TABLA,3,FALSE()),""))</f>
        <v/>
      </c>
      <c r="G592" s="30"/>
      <c r="H592" s="30"/>
      <c r="I592" s="30"/>
      <c r="J592" s="29"/>
      <c r="K592" s="28"/>
      <c r="L592" s="28"/>
      <c r="M592" s="9" t="str">
        <f aca="false">IF(OR($B592="",$E592=""),"",IF($E592="INA","INA",IF($G592="Otro empleador",IF($E592="RET","RETO",IF($E592="ORD","OTO","OTX")),IF($E592="RET","ERR",$E592))))</f>
        <v/>
      </c>
      <c r="N592" s="9" t="str">
        <f aca="false">IF($I592="","",IFERROR(VLOOKUP($I592,FREC_TABLA,2,FALSE()),""))</f>
        <v/>
      </c>
      <c r="O592" s="19" t="n">
        <f aca="false">IF(OR($M592="",$M592="ERR",$J592="",$K592="",$N592=""),0,IF($N592=0,IF(AND(OR(1=7,1=12),1&gt;=$K592,1&lt;=IF($L592="",12,$L592)),$J592,0),IF(AND(1&gt;=$K592,1&lt;=IF($L592="",12,$L592),MOD(1-$K592,$N592)=0),$J592,0)))</f>
        <v>0</v>
      </c>
      <c r="P592" s="19" t="n">
        <f aca="false">IF(OR($M592="",$M592="ERR",$J592="",$K592="",$N592=""),0,IF($N592=0,IF(AND(OR(2=7,2=12),2&gt;=$K592,2&lt;=IF($L592="",12,$L592)),$J592,0),IF(AND(2&gt;=$K592,2&lt;=IF($L592="",12,$L592),MOD(2-$K592,$N592)=0),$J592,0)))</f>
        <v>0</v>
      </c>
      <c r="Q592" s="19" t="n">
        <f aca="false">IF(OR($M592="",$M592="ERR",$J592="",$K592="",$N592=""),0,IF($N592=0,IF(AND(OR(3=7,3=12),3&gt;=$K592,3&lt;=IF($L592="",12,$L592)),$J592,0),IF(AND(3&gt;=$K592,3&lt;=IF($L592="",12,$L592),MOD(3-$K592,$N592)=0),$J592,0)))</f>
        <v>0</v>
      </c>
      <c r="R592" s="19" t="n">
        <f aca="false">IF(OR($M592="",$M592="ERR",$J592="",$K592="",$N592=""),0,IF($N592=0,IF(AND(OR(4=7,4=12),4&gt;=$K592,4&lt;=IF($L592="",12,$L592)),$J592,0),IF(AND(4&gt;=$K592,4&lt;=IF($L592="",12,$L592),MOD(4-$K592,$N592)=0),$J592,0)))</f>
        <v>0</v>
      </c>
      <c r="S592" s="19" t="n">
        <f aca="false">IF(OR($M592="",$M592="ERR",$J592="",$K592="",$N592=""),0,IF($N592=0,IF(AND(OR(5=7,5=12),5&gt;=$K592,5&lt;=IF($L592="",12,$L592)),$J592,0),IF(AND(5&gt;=$K592,5&lt;=IF($L592="",12,$L592),MOD(5-$K592,$N592)=0),$J592,0)))</f>
        <v>0</v>
      </c>
      <c r="T592" s="19" t="n">
        <f aca="false">IF(OR($M592="",$M592="ERR",$J592="",$K592="",$N592=""),0,IF($N592=0,IF(AND(OR(6=7,6=12),6&gt;=$K592,6&lt;=IF($L592="",12,$L592)),$J592,0),IF(AND(6&gt;=$K592,6&lt;=IF($L592="",12,$L592),MOD(6-$K592,$N592)=0),$J592,0)))</f>
        <v>0</v>
      </c>
      <c r="U592" s="19" t="n">
        <f aca="false">IF(OR($M592="",$M592="ERR",$J592="",$K592="",$N592=""),0,IF($N592=0,IF(AND(OR(7=7,7=12),7&gt;=$K592,7&lt;=IF($L592="",12,$L592)),$J592,0),IF(AND(7&gt;=$K592,7&lt;=IF($L592="",12,$L592),MOD(7-$K592,$N592)=0),$J592,0)))</f>
        <v>0</v>
      </c>
      <c r="V592" s="19" t="n">
        <f aca="false">IF(OR($M592="",$M592="ERR",$J592="",$K592="",$N592=""),0,IF($N592=0,IF(AND(OR(8=7,8=12),8&gt;=$K592,8&lt;=IF($L592="",12,$L592)),$J592,0),IF(AND(8&gt;=$K592,8&lt;=IF($L592="",12,$L592),MOD(8-$K592,$N592)=0),$J592,0)))</f>
        <v>0</v>
      </c>
      <c r="W592" s="19" t="n">
        <f aca="false">IF(OR($M592="",$M592="ERR",$J592="",$K592="",$N592=""),0,IF($N592=0,IF(AND(OR(9=7,9=12),9&gt;=$K592,9&lt;=IF($L592="",12,$L592)),$J592,0),IF(AND(9&gt;=$K592,9&lt;=IF($L592="",12,$L592),MOD(9-$K592,$N592)=0),$J592,0)))</f>
        <v>0</v>
      </c>
      <c r="X592" s="19" t="n">
        <f aca="false">IF(OR($M592="",$M592="ERR",$J592="",$K592="",$N592=""),0,IF($N592=0,IF(AND(OR(10=7,10=12),10&gt;=$K592,10&lt;=IF($L592="",12,$L592)),$J592,0),IF(AND(10&gt;=$K592,10&lt;=IF($L592="",12,$L592),MOD(10-$K592,$N592)=0),$J592,0)))</f>
        <v>0</v>
      </c>
      <c r="Y592" s="19" t="n">
        <f aca="false">IF(OR($M592="",$M592="ERR",$J592="",$K592="",$N592=""),0,IF($N592=0,IF(AND(OR(11=7,11=12),11&gt;=$K592,11&lt;=IF($L592="",12,$L592)),$J592,0),IF(AND(11&gt;=$K592,11&lt;=IF($L592="",12,$L592),MOD(11-$K592,$N592)=0),$J592,0)))</f>
        <v>0</v>
      </c>
      <c r="Z592" s="19" t="n">
        <f aca="false">IF(OR($M592="",$M592="ERR",$J592="",$K592="",$N592=""),0,IF($N592=0,IF(AND(OR(12=7,12=12),12&gt;=$K592,12&lt;=IF($L592="",12,$L592)),$J592,0),IF(AND(12&gt;=$K592,12&lt;=IF($L592="",12,$L592),MOD(12-$K592,$N592)=0),$J592,0)))</f>
        <v>0</v>
      </c>
      <c r="AA592" s="36" t="n">
        <f aca="false">SUM(O592:Z592)</f>
        <v>0</v>
      </c>
      <c r="AB592" s="15" t="str">
        <f aca="false">IF(AND($B592="",$D592="",$J592=""),"",IF($B592="","Falta código",IF(ISNA(MATCH($B592,LST_COD,0)),"Código no registrado en Trabajadores",IF($E592="","Concepto no está en el catálogo",IF($M592="ERR","Retención de otro empleador: Origen = Otro empleador",IF(OR($J592="",$K592=""),"Falta monto o mes",IF(OR($K592&lt;1,$K592&gt;12),"Mes inicio inválido",IF(AND($L592&lt;&gt;"",OR($L592&lt;$K592,$L592&gt;12)),"Mes fin inválido",IF($N592="","Falta frecuencia",IF(AND($G592&lt;&gt;"Otro empleador",SUMPRODUCT(($O592:$Z592&lt;&gt;0)*(((COLUMN($O592:$Z592)-14)&lt;INDEX(Trabajadores!$M$6:$M$105,MATCH($B592,LST_COD,0)))+((COLUMN($O592:$Z592)-14)&gt;INDEX(Trabajadores!$N$6:$N$105,MATCH($B592,LST_COD,0)))))&gt;0),"Aviso: hay meses fuera del periodo laboral","OK"))))))))))</f>
        <v/>
      </c>
    </row>
    <row r="593" customFormat="false" ht="15" hidden="false" customHeight="false" outlineLevel="0" collapsed="false">
      <c r="A593" s="23" t="n">
        <v>588</v>
      </c>
      <c r="B593" s="7"/>
      <c r="C593" s="35" t="str">
        <f aca="false">IF($B593="","",IFERROR(INDEX(Trabajadores!$D$6:$D$105,MATCH($B593,LST_COD,0)),"¿Código?"))</f>
        <v/>
      </c>
      <c r="D593" s="30"/>
      <c r="E593" s="9" t="str">
        <f aca="false">IF($D593="","",IFERROR(VLOOKUP($D593,CONC_TABLA,2,FALSE()),""))</f>
        <v/>
      </c>
      <c r="F593" s="9" t="str">
        <f aca="false">IF($D593="","",IFERROR(VLOOKUP($D593,CONC_TABLA,3,FALSE()),""))</f>
        <v/>
      </c>
      <c r="G593" s="30"/>
      <c r="H593" s="30"/>
      <c r="I593" s="30"/>
      <c r="J593" s="29"/>
      <c r="K593" s="28"/>
      <c r="L593" s="28"/>
      <c r="M593" s="9" t="str">
        <f aca="false">IF(OR($B593="",$E593=""),"",IF($E593="INA","INA",IF($G593="Otro empleador",IF($E593="RET","RETO",IF($E593="ORD","OTO","OTX")),IF($E593="RET","ERR",$E593))))</f>
        <v/>
      </c>
      <c r="N593" s="9" t="str">
        <f aca="false">IF($I593="","",IFERROR(VLOOKUP($I593,FREC_TABLA,2,FALSE()),""))</f>
        <v/>
      </c>
      <c r="O593" s="19" t="n">
        <f aca="false">IF(OR($M593="",$M593="ERR",$J593="",$K593="",$N593=""),0,IF($N593=0,IF(AND(OR(1=7,1=12),1&gt;=$K593,1&lt;=IF($L593="",12,$L593)),$J593,0),IF(AND(1&gt;=$K593,1&lt;=IF($L593="",12,$L593),MOD(1-$K593,$N593)=0),$J593,0)))</f>
        <v>0</v>
      </c>
      <c r="P593" s="19" t="n">
        <f aca="false">IF(OR($M593="",$M593="ERR",$J593="",$K593="",$N593=""),0,IF($N593=0,IF(AND(OR(2=7,2=12),2&gt;=$K593,2&lt;=IF($L593="",12,$L593)),$J593,0),IF(AND(2&gt;=$K593,2&lt;=IF($L593="",12,$L593),MOD(2-$K593,$N593)=0),$J593,0)))</f>
        <v>0</v>
      </c>
      <c r="Q593" s="19" t="n">
        <f aca="false">IF(OR($M593="",$M593="ERR",$J593="",$K593="",$N593=""),0,IF($N593=0,IF(AND(OR(3=7,3=12),3&gt;=$K593,3&lt;=IF($L593="",12,$L593)),$J593,0),IF(AND(3&gt;=$K593,3&lt;=IF($L593="",12,$L593),MOD(3-$K593,$N593)=0),$J593,0)))</f>
        <v>0</v>
      </c>
      <c r="R593" s="19" t="n">
        <f aca="false">IF(OR($M593="",$M593="ERR",$J593="",$K593="",$N593=""),0,IF($N593=0,IF(AND(OR(4=7,4=12),4&gt;=$K593,4&lt;=IF($L593="",12,$L593)),$J593,0),IF(AND(4&gt;=$K593,4&lt;=IF($L593="",12,$L593),MOD(4-$K593,$N593)=0),$J593,0)))</f>
        <v>0</v>
      </c>
      <c r="S593" s="19" t="n">
        <f aca="false">IF(OR($M593="",$M593="ERR",$J593="",$K593="",$N593=""),0,IF($N593=0,IF(AND(OR(5=7,5=12),5&gt;=$K593,5&lt;=IF($L593="",12,$L593)),$J593,0),IF(AND(5&gt;=$K593,5&lt;=IF($L593="",12,$L593),MOD(5-$K593,$N593)=0),$J593,0)))</f>
        <v>0</v>
      </c>
      <c r="T593" s="19" t="n">
        <f aca="false">IF(OR($M593="",$M593="ERR",$J593="",$K593="",$N593=""),0,IF($N593=0,IF(AND(OR(6=7,6=12),6&gt;=$K593,6&lt;=IF($L593="",12,$L593)),$J593,0),IF(AND(6&gt;=$K593,6&lt;=IF($L593="",12,$L593),MOD(6-$K593,$N593)=0),$J593,0)))</f>
        <v>0</v>
      </c>
      <c r="U593" s="19" t="n">
        <f aca="false">IF(OR($M593="",$M593="ERR",$J593="",$K593="",$N593=""),0,IF($N593=0,IF(AND(OR(7=7,7=12),7&gt;=$K593,7&lt;=IF($L593="",12,$L593)),$J593,0),IF(AND(7&gt;=$K593,7&lt;=IF($L593="",12,$L593),MOD(7-$K593,$N593)=0),$J593,0)))</f>
        <v>0</v>
      </c>
      <c r="V593" s="19" t="n">
        <f aca="false">IF(OR($M593="",$M593="ERR",$J593="",$K593="",$N593=""),0,IF($N593=0,IF(AND(OR(8=7,8=12),8&gt;=$K593,8&lt;=IF($L593="",12,$L593)),$J593,0),IF(AND(8&gt;=$K593,8&lt;=IF($L593="",12,$L593),MOD(8-$K593,$N593)=0),$J593,0)))</f>
        <v>0</v>
      </c>
      <c r="W593" s="19" t="n">
        <f aca="false">IF(OR($M593="",$M593="ERR",$J593="",$K593="",$N593=""),0,IF($N593=0,IF(AND(OR(9=7,9=12),9&gt;=$K593,9&lt;=IF($L593="",12,$L593)),$J593,0),IF(AND(9&gt;=$K593,9&lt;=IF($L593="",12,$L593),MOD(9-$K593,$N593)=0),$J593,0)))</f>
        <v>0</v>
      </c>
      <c r="X593" s="19" t="n">
        <f aca="false">IF(OR($M593="",$M593="ERR",$J593="",$K593="",$N593=""),0,IF($N593=0,IF(AND(OR(10=7,10=12),10&gt;=$K593,10&lt;=IF($L593="",12,$L593)),$J593,0),IF(AND(10&gt;=$K593,10&lt;=IF($L593="",12,$L593),MOD(10-$K593,$N593)=0),$J593,0)))</f>
        <v>0</v>
      </c>
      <c r="Y593" s="19" t="n">
        <f aca="false">IF(OR($M593="",$M593="ERR",$J593="",$K593="",$N593=""),0,IF($N593=0,IF(AND(OR(11=7,11=12),11&gt;=$K593,11&lt;=IF($L593="",12,$L593)),$J593,0),IF(AND(11&gt;=$K593,11&lt;=IF($L593="",12,$L593),MOD(11-$K593,$N593)=0),$J593,0)))</f>
        <v>0</v>
      </c>
      <c r="Z593" s="19" t="n">
        <f aca="false">IF(OR($M593="",$M593="ERR",$J593="",$K593="",$N593=""),0,IF($N593=0,IF(AND(OR(12=7,12=12),12&gt;=$K593,12&lt;=IF($L593="",12,$L593)),$J593,0),IF(AND(12&gt;=$K593,12&lt;=IF($L593="",12,$L593),MOD(12-$K593,$N593)=0),$J593,0)))</f>
        <v>0</v>
      </c>
      <c r="AA593" s="36" t="n">
        <f aca="false">SUM(O593:Z593)</f>
        <v>0</v>
      </c>
      <c r="AB593" s="15" t="str">
        <f aca="false">IF(AND($B593="",$D593="",$J593=""),"",IF($B593="","Falta código",IF(ISNA(MATCH($B593,LST_COD,0)),"Código no registrado en Trabajadores",IF($E593="","Concepto no está en el catálogo",IF($M593="ERR","Retención de otro empleador: Origen = Otro empleador",IF(OR($J593="",$K593=""),"Falta monto o mes",IF(OR($K593&lt;1,$K593&gt;12),"Mes inicio inválido",IF(AND($L593&lt;&gt;"",OR($L593&lt;$K593,$L593&gt;12)),"Mes fin inválido",IF($N593="","Falta frecuencia",IF(AND($G593&lt;&gt;"Otro empleador",SUMPRODUCT(($O593:$Z593&lt;&gt;0)*(((COLUMN($O593:$Z593)-14)&lt;INDEX(Trabajadores!$M$6:$M$105,MATCH($B593,LST_COD,0)))+((COLUMN($O593:$Z593)-14)&gt;INDEX(Trabajadores!$N$6:$N$105,MATCH($B593,LST_COD,0)))))&gt;0),"Aviso: hay meses fuera del periodo laboral","OK"))))))))))</f>
        <v/>
      </c>
    </row>
    <row r="594" customFormat="false" ht="15" hidden="false" customHeight="false" outlineLevel="0" collapsed="false">
      <c r="A594" s="23" t="n">
        <v>589</v>
      </c>
      <c r="B594" s="7"/>
      <c r="C594" s="35" t="str">
        <f aca="false">IF($B594="","",IFERROR(INDEX(Trabajadores!$D$6:$D$105,MATCH($B594,LST_COD,0)),"¿Código?"))</f>
        <v/>
      </c>
      <c r="D594" s="30"/>
      <c r="E594" s="9" t="str">
        <f aca="false">IF($D594="","",IFERROR(VLOOKUP($D594,CONC_TABLA,2,FALSE()),""))</f>
        <v/>
      </c>
      <c r="F594" s="9" t="str">
        <f aca="false">IF($D594="","",IFERROR(VLOOKUP($D594,CONC_TABLA,3,FALSE()),""))</f>
        <v/>
      </c>
      <c r="G594" s="30"/>
      <c r="H594" s="30"/>
      <c r="I594" s="30"/>
      <c r="J594" s="29"/>
      <c r="K594" s="28"/>
      <c r="L594" s="28"/>
      <c r="M594" s="9" t="str">
        <f aca="false">IF(OR($B594="",$E594=""),"",IF($E594="INA","INA",IF($G594="Otro empleador",IF($E594="RET","RETO",IF($E594="ORD","OTO","OTX")),IF($E594="RET","ERR",$E594))))</f>
        <v/>
      </c>
      <c r="N594" s="9" t="str">
        <f aca="false">IF($I594="","",IFERROR(VLOOKUP($I594,FREC_TABLA,2,FALSE()),""))</f>
        <v/>
      </c>
      <c r="O594" s="19" t="n">
        <f aca="false">IF(OR($M594="",$M594="ERR",$J594="",$K594="",$N594=""),0,IF($N594=0,IF(AND(OR(1=7,1=12),1&gt;=$K594,1&lt;=IF($L594="",12,$L594)),$J594,0),IF(AND(1&gt;=$K594,1&lt;=IF($L594="",12,$L594),MOD(1-$K594,$N594)=0),$J594,0)))</f>
        <v>0</v>
      </c>
      <c r="P594" s="19" t="n">
        <f aca="false">IF(OR($M594="",$M594="ERR",$J594="",$K594="",$N594=""),0,IF($N594=0,IF(AND(OR(2=7,2=12),2&gt;=$K594,2&lt;=IF($L594="",12,$L594)),$J594,0),IF(AND(2&gt;=$K594,2&lt;=IF($L594="",12,$L594),MOD(2-$K594,$N594)=0),$J594,0)))</f>
        <v>0</v>
      </c>
      <c r="Q594" s="19" t="n">
        <f aca="false">IF(OR($M594="",$M594="ERR",$J594="",$K594="",$N594=""),0,IF($N594=0,IF(AND(OR(3=7,3=12),3&gt;=$K594,3&lt;=IF($L594="",12,$L594)),$J594,0),IF(AND(3&gt;=$K594,3&lt;=IF($L594="",12,$L594),MOD(3-$K594,$N594)=0),$J594,0)))</f>
        <v>0</v>
      </c>
      <c r="R594" s="19" t="n">
        <f aca="false">IF(OR($M594="",$M594="ERR",$J594="",$K594="",$N594=""),0,IF($N594=0,IF(AND(OR(4=7,4=12),4&gt;=$K594,4&lt;=IF($L594="",12,$L594)),$J594,0),IF(AND(4&gt;=$K594,4&lt;=IF($L594="",12,$L594),MOD(4-$K594,$N594)=0),$J594,0)))</f>
        <v>0</v>
      </c>
      <c r="S594" s="19" t="n">
        <f aca="false">IF(OR($M594="",$M594="ERR",$J594="",$K594="",$N594=""),0,IF($N594=0,IF(AND(OR(5=7,5=12),5&gt;=$K594,5&lt;=IF($L594="",12,$L594)),$J594,0),IF(AND(5&gt;=$K594,5&lt;=IF($L594="",12,$L594),MOD(5-$K594,$N594)=0),$J594,0)))</f>
        <v>0</v>
      </c>
      <c r="T594" s="19" t="n">
        <f aca="false">IF(OR($M594="",$M594="ERR",$J594="",$K594="",$N594=""),0,IF($N594=0,IF(AND(OR(6=7,6=12),6&gt;=$K594,6&lt;=IF($L594="",12,$L594)),$J594,0),IF(AND(6&gt;=$K594,6&lt;=IF($L594="",12,$L594),MOD(6-$K594,$N594)=0),$J594,0)))</f>
        <v>0</v>
      </c>
      <c r="U594" s="19" t="n">
        <f aca="false">IF(OR($M594="",$M594="ERR",$J594="",$K594="",$N594=""),0,IF($N594=0,IF(AND(OR(7=7,7=12),7&gt;=$K594,7&lt;=IF($L594="",12,$L594)),$J594,0),IF(AND(7&gt;=$K594,7&lt;=IF($L594="",12,$L594),MOD(7-$K594,$N594)=0),$J594,0)))</f>
        <v>0</v>
      </c>
      <c r="V594" s="19" t="n">
        <f aca="false">IF(OR($M594="",$M594="ERR",$J594="",$K594="",$N594=""),0,IF($N594=0,IF(AND(OR(8=7,8=12),8&gt;=$K594,8&lt;=IF($L594="",12,$L594)),$J594,0),IF(AND(8&gt;=$K594,8&lt;=IF($L594="",12,$L594),MOD(8-$K594,$N594)=0),$J594,0)))</f>
        <v>0</v>
      </c>
      <c r="W594" s="19" t="n">
        <f aca="false">IF(OR($M594="",$M594="ERR",$J594="",$K594="",$N594=""),0,IF($N594=0,IF(AND(OR(9=7,9=12),9&gt;=$K594,9&lt;=IF($L594="",12,$L594)),$J594,0),IF(AND(9&gt;=$K594,9&lt;=IF($L594="",12,$L594),MOD(9-$K594,$N594)=0),$J594,0)))</f>
        <v>0</v>
      </c>
      <c r="X594" s="19" t="n">
        <f aca="false">IF(OR($M594="",$M594="ERR",$J594="",$K594="",$N594=""),0,IF($N594=0,IF(AND(OR(10=7,10=12),10&gt;=$K594,10&lt;=IF($L594="",12,$L594)),$J594,0),IF(AND(10&gt;=$K594,10&lt;=IF($L594="",12,$L594),MOD(10-$K594,$N594)=0),$J594,0)))</f>
        <v>0</v>
      </c>
      <c r="Y594" s="19" t="n">
        <f aca="false">IF(OR($M594="",$M594="ERR",$J594="",$K594="",$N594=""),0,IF($N594=0,IF(AND(OR(11=7,11=12),11&gt;=$K594,11&lt;=IF($L594="",12,$L594)),$J594,0),IF(AND(11&gt;=$K594,11&lt;=IF($L594="",12,$L594),MOD(11-$K594,$N594)=0),$J594,0)))</f>
        <v>0</v>
      </c>
      <c r="Z594" s="19" t="n">
        <f aca="false">IF(OR($M594="",$M594="ERR",$J594="",$K594="",$N594=""),0,IF($N594=0,IF(AND(OR(12=7,12=12),12&gt;=$K594,12&lt;=IF($L594="",12,$L594)),$J594,0),IF(AND(12&gt;=$K594,12&lt;=IF($L594="",12,$L594),MOD(12-$K594,$N594)=0),$J594,0)))</f>
        <v>0</v>
      </c>
      <c r="AA594" s="36" t="n">
        <f aca="false">SUM(O594:Z594)</f>
        <v>0</v>
      </c>
      <c r="AB594" s="15" t="str">
        <f aca="false">IF(AND($B594="",$D594="",$J594=""),"",IF($B594="","Falta código",IF(ISNA(MATCH($B594,LST_COD,0)),"Código no registrado en Trabajadores",IF($E594="","Concepto no está en el catálogo",IF($M594="ERR","Retención de otro empleador: Origen = Otro empleador",IF(OR($J594="",$K594=""),"Falta monto o mes",IF(OR($K594&lt;1,$K594&gt;12),"Mes inicio inválido",IF(AND($L594&lt;&gt;"",OR($L594&lt;$K594,$L594&gt;12)),"Mes fin inválido",IF($N594="","Falta frecuencia",IF(AND($G594&lt;&gt;"Otro empleador",SUMPRODUCT(($O594:$Z594&lt;&gt;0)*(((COLUMN($O594:$Z594)-14)&lt;INDEX(Trabajadores!$M$6:$M$105,MATCH($B594,LST_COD,0)))+((COLUMN($O594:$Z594)-14)&gt;INDEX(Trabajadores!$N$6:$N$105,MATCH($B594,LST_COD,0)))))&gt;0),"Aviso: hay meses fuera del periodo laboral","OK"))))))))))</f>
        <v/>
      </c>
    </row>
    <row r="595" customFormat="false" ht="15" hidden="false" customHeight="false" outlineLevel="0" collapsed="false">
      <c r="A595" s="23" t="n">
        <v>590</v>
      </c>
      <c r="B595" s="7"/>
      <c r="C595" s="35" t="str">
        <f aca="false">IF($B595="","",IFERROR(INDEX(Trabajadores!$D$6:$D$105,MATCH($B595,LST_COD,0)),"¿Código?"))</f>
        <v/>
      </c>
      <c r="D595" s="30"/>
      <c r="E595" s="9" t="str">
        <f aca="false">IF($D595="","",IFERROR(VLOOKUP($D595,CONC_TABLA,2,FALSE()),""))</f>
        <v/>
      </c>
      <c r="F595" s="9" t="str">
        <f aca="false">IF($D595="","",IFERROR(VLOOKUP($D595,CONC_TABLA,3,FALSE()),""))</f>
        <v/>
      </c>
      <c r="G595" s="30"/>
      <c r="H595" s="30"/>
      <c r="I595" s="30"/>
      <c r="J595" s="29"/>
      <c r="K595" s="28"/>
      <c r="L595" s="28"/>
      <c r="M595" s="9" t="str">
        <f aca="false">IF(OR($B595="",$E595=""),"",IF($E595="INA","INA",IF($G595="Otro empleador",IF($E595="RET","RETO",IF($E595="ORD","OTO","OTX")),IF($E595="RET","ERR",$E595))))</f>
        <v/>
      </c>
      <c r="N595" s="9" t="str">
        <f aca="false">IF($I595="","",IFERROR(VLOOKUP($I595,FREC_TABLA,2,FALSE()),""))</f>
        <v/>
      </c>
      <c r="O595" s="19" t="n">
        <f aca="false">IF(OR($M595="",$M595="ERR",$J595="",$K595="",$N595=""),0,IF($N595=0,IF(AND(OR(1=7,1=12),1&gt;=$K595,1&lt;=IF($L595="",12,$L595)),$J595,0),IF(AND(1&gt;=$K595,1&lt;=IF($L595="",12,$L595),MOD(1-$K595,$N595)=0),$J595,0)))</f>
        <v>0</v>
      </c>
      <c r="P595" s="19" t="n">
        <f aca="false">IF(OR($M595="",$M595="ERR",$J595="",$K595="",$N595=""),0,IF($N595=0,IF(AND(OR(2=7,2=12),2&gt;=$K595,2&lt;=IF($L595="",12,$L595)),$J595,0),IF(AND(2&gt;=$K595,2&lt;=IF($L595="",12,$L595),MOD(2-$K595,$N595)=0),$J595,0)))</f>
        <v>0</v>
      </c>
      <c r="Q595" s="19" t="n">
        <f aca="false">IF(OR($M595="",$M595="ERR",$J595="",$K595="",$N595=""),0,IF($N595=0,IF(AND(OR(3=7,3=12),3&gt;=$K595,3&lt;=IF($L595="",12,$L595)),$J595,0),IF(AND(3&gt;=$K595,3&lt;=IF($L595="",12,$L595),MOD(3-$K595,$N595)=0),$J595,0)))</f>
        <v>0</v>
      </c>
      <c r="R595" s="19" t="n">
        <f aca="false">IF(OR($M595="",$M595="ERR",$J595="",$K595="",$N595=""),0,IF($N595=0,IF(AND(OR(4=7,4=12),4&gt;=$K595,4&lt;=IF($L595="",12,$L595)),$J595,0),IF(AND(4&gt;=$K595,4&lt;=IF($L595="",12,$L595),MOD(4-$K595,$N595)=0),$J595,0)))</f>
        <v>0</v>
      </c>
      <c r="S595" s="19" t="n">
        <f aca="false">IF(OR($M595="",$M595="ERR",$J595="",$K595="",$N595=""),0,IF($N595=0,IF(AND(OR(5=7,5=12),5&gt;=$K595,5&lt;=IF($L595="",12,$L595)),$J595,0),IF(AND(5&gt;=$K595,5&lt;=IF($L595="",12,$L595),MOD(5-$K595,$N595)=0),$J595,0)))</f>
        <v>0</v>
      </c>
      <c r="T595" s="19" t="n">
        <f aca="false">IF(OR($M595="",$M595="ERR",$J595="",$K595="",$N595=""),0,IF($N595=0,IF(AND(OR(6=7,6=12),6&gt;=$K595,6&lt;=IF($L595="",12,$L595)),$J595,0),IF(AND(6&gt;=$K595,6&lt;=IF($L595="",12,$L595),MOD(6-$K595,$N595)=0),$J595,0)))</f>
        <v>0</v>
      </c>
      <c r="U595" s="19" t="n">
        <f aca="false">IF(OR($M595="",$M595="ERR",$J595="",$K595="",$N595=""),0,IF($N595=0,IF(AND(OR(7=7,7=12),7&gt;=$K595,7&lt;=IF($L595="",12,$L595)),$J595,0),IF(AND(7&gt;=$K595,7&lt;=IF($L595="",12,$L595),MOD(7-$K595,$N595)=0),$J595,0)))</f>
        <v>0</v>
      </c>
      <c r="V595" s="19" t="n">
        <f aca="false">IF(OR($M595="",$M595="ERR",$J595="",$K595="",$N595=""),0,IF($N595=0,IF(AND(OR(8=7,8=12),8&gt;=$K595,8&lt;=IF($L595="",12,$L595)),$J595,0),IF(AND(8&gt;=$K595,8&lt;=IF($L595="",12,$L595),MOD(8-$K595,$N595)=0),$J595,0)))</f>
        <v>0</v>
      </c>
      <c r="W595" s="19" t="n">
        <f aca="false">IF(OR($M595="",$M595="ERR",$J595="",$K595="",$N595=""),0,IF($N595=0,IF(AND(OR(9=7,9=12),9&gt;=$K595,9&lt;=IF($L595="",12,$L595)),$J595,0),IF(AND(9&gt;=$K595,9&lt;=IF($L595="",12,$L595),MOD(9-$K595,$N595)=0),$J595,0)))</f>
        <v>0</v>
      </c>
      <c r="X595" s="19" t="n">
        <f aca="false">IF(OR($M595="",$M595="ERR",$J595="",$K595="",$N595=""),0,IF($N595=0,IF(AND(OR(10=7,10=12),10&gt;=$K595,10&lt;=IF($L595="",12,$L595)),$J595,0),IF(AND(10&gt;=$K595,10&lt;=IF($L595="",12,$L595),MOD(10-$K595,$N595)=0),$J595,0)))</f>
        <v>0</v>
      </c>
      <c r="Y595" s="19" t="n">
        <f aca="false">IF(OR($M595="",$M595="ERR",$J595="",$K595="",$N595=""),0,IF($N595=0,IF(AND(OR(11=7,11=12),11&gt;=$K595,11&lt;=IF($L595="",12,$L595)),$J595,0),IF(AND(11&gt;=$K595,11&lt;=IF($L595="",12,$L595),MOD(11-$K595,$N595)=0),$J595,0)))</f>
        <v>0</v>
      </c>
      <c r="Z595" s="19" t="n">
        <f aca="false">IF(OR($M595="",$M595="ERR",$J595="",$K595="",$N595=""),0,IF($N595=0,IF(AND(OR(12=7,12=12),12&gt;=$K595,12&lt;=IF($L595="",12,$L595)),$J595,0),IF(AND(12&gt;=$K595,12&lt;=IF($L595="",12,$L595),MOD(12-$K595,$N595)=0),$J595,0)))</f>
        <v>0</v>
      </c>
      <c r="AA595" s="36" t="n">
        <f aca="false">SUM(O595:Z595)</f>
        <v>0</v>
      </c>
      <c r="AB595" s="15" t="str">
        <f aca="false">IF(AND($B595="",$D595="",$J595=""),"",IF($B595="","Falta código",IF(ISNA(MATCH($B595,LST_COD,0)),"Código no registrado en Trabajadores",IF($E595="","Concepto no está en el catálogo",IF($M595="ERR","Retención de otro empleador: Origen = Otro empleador",IF(OR($J595="",$K595=""),"Falta monto o mes",IF(OR($K595&lt;1,$K595&gt;12),"Mes inicio inválido",IF(AND($L595&lt;&gt;"",OR($L595&lt;$K595,$L595&gt;12)),"Mes fin inválido",IF($N595="","Falta frecuencia",IF(AND($G595&lt;&gt;"Otro empleador",SUMPRODUCT(($O595:$Z595&lt;&gt;0)*(((COLUMN($O595:$Z595)-14)&lt;INDEX(Trabajadores!$M$6:$M$105,MATCH($B595,LST_COD,0)))+((COLUMN($O595:$Z595)-14)&gt;INDEX(Trabajadores!$N$6:$N$105,MATCH($B595,LST_COD,0)))))&gt;0),"Aviso: hay meses fuera del periodo laboral","OK"))))))))))</f>
        <v/>
      </c>
    </row>
    <row r="596" customFormat="false" ht="15" hidden="false" customHeight="false" outlineLevel="0" collapsed="false">
      <c r="A596" s="23" t="n">
        <v>591</v>
      </c>
      <c r="B596" s="7"/>
      <c r="C596" s="35" t="str">
        <f aca="false">IF($B596="","",IFERROR(INDEX(Trabajadores!$D$6:$D$105,MATCH($B596,LST_COD,0)),"¿Código?"))</f>
        <v/>
      </c>
      <c r="D596" s="30"/>
      <c r="E596" s="9" t="str">
        <f aca="false">IF($D596="","",IFERROR(VLOOKUP($D596,CONC_TABLA,2,FALSE()),""))</f>
        <v/>
      </c>
      <c r="F596" s="9" t="str">
        <f aca="false">IF($D596="","",IFERROR(VLOOKUP($D596,CONC_TABLA,3,FALSE()),""))</f>
        <v/>
      </c>
      <c r="G596" s="30"/>
      <c r="H596" s="30"/>
      <c r="I596" s="30"/>
      <c r="J596" s="29"/>
      <c r="K596" s="28"/>
      <c r="L596" s="28"/>
      <c r="M596" s="9" t="str">
        <f aca="false">IF(OR($B596="",$E596=""),"",IF($E596="INA","INA",IF($G596="Otro empleador",IF($E596="RET","RETO",IF($E596="ORD","OTO","OTX")),IF($E596="RET","ERR",$E596))))</f>
        <v/>
      </c>
      <c r="N596" s="9" t="str">
        <f aca="false">IF($I596="","",IFERROR(VLOOKUP($I596,FREC_TABLA,2,FALSE()),""))</f>
        <v/>
      </c>
      <c r="O596" s="19" t="n">
        <f aca="false">IF(OR($M596="",$M596="ERR",$J596="",$K596="",$N596=""),0,IF($N596=0,IF(AND(OR(1=7,1=12),1&gt;=$K596,1&lt;=IF($L596="",12,$L596)),$J596,0),IF(AND(1&gt;=$K596,1&lt;=IF($L596="",12,$L596),MOD(1-$K596,$N596)=0),$J596,0)))</f>
        <v>0</v>
      </c>
      <c r="P596" s="19" t="n">
        <f aca="false">IF(OR($M596="",$M596="ERR",$J596="",$K596="",$N596=""),0,IF($N596=0,IF(AND(OR(2=7,2=12),2&gt;=$K596,2&lt;=IF($L596="",12,$L596)),$J596,0),IF(AND(2&gt;=$K596,2&lt;=IF($L596="",12,$L596),MOD(2-$K596,$N596)=0),$J596,0)))</f>
        <v>0</v>
      </c>
      <c r="Q596" s="19" t="n">
        <f aca="false">IF(OR($M596="",$M596="ERR",$J596="",$K596="",$N596=""),0,IF($N596=0,IF(AND(OR(3=7,3=12),3&gt;=$K596,3&lt;=IF($L596="",12,$L596)),$J596,0),IF(AND(3&gt;=$K596,3&lt;=IF($L596="",12,$L596),MOD(3-$K596,$N596)=0),$J596,0)))</f>
        <v>0</v>
      </c>
      <c r="R596" s="19" t="n">
        <f aca="false">IF(OR($M596="",$M596="ERR",$J596="",$K596="",$N596=""),0,IF($N596=0,IF(AND(OR(4=7,4=12),4&gt;=$K596,4&lt;=IF($L596="",12,$L596)),$J596,0),IF(AND(4&gt;=$K596,4&lt;=IF($L596="",12,$L596),MOD(4-$K596,$N596)=0),$J596,0)))</f>
        <v>0</v>
      </c>
      <c r="S596" s="19" t="n">
        <f aca="false">IF(OR($M596="",$M596="ERR",$J596="",$K596="",$N596=""),0,IF($N596=0,IF(AND(OR(5=7,5=12),5&gt;=$K596,5&lt;=IF($L596="",12,$L596)),$J596,0),IF(AND(5&gt;=$K596,5&lt;=IF($L596="",12,$L596),MOD(5-$K596,$N596)=0),$J596,0)))</f>
        <v>0</v>
      </c>
      <c r="T596" s="19" t="n">
        <f aca="false">IF(OR($M596="",$M596="ERR",$J596="",$K596="",$N596=""),0,IF($N596=0,IF(AND(OR(6=7,6=12),6&gt;=$K596,6&lt;=IF($L596="",12,$L596)),$J596,0),IF(AND(6&gt;=$K596,6&lt;=IF($L596="",12,$L596),MOD(6-$K596,$N596)=0),$J596,0)))</f>
        <v>0</v>
      </c>
      <c r="U596" s="19" t="n">
        <f aca="false">IF(OR($M596="",$M596="ERR",$J596="",$K596="",$N596=""),0,IF($N596=0,IF(AND(OR(7=7,7=12),7&gt;=$K596,7&lt;=IF($L596="",12,$L596)),$J596,0),IF(AND(7&gt;=$K596,7&lt;=IF($L596="",12,$L596),MOD(7-$K596,$N596)=0),$J596,0)))</f>
        <v>0</v>
      </c>
      <c r="V596" s="19" t="n">
        <f aca="false">IF(OR($M596="",$M596="ERR",$J596="",$K596="",$N596=""),0,IF($N596=0,IF(AND(OR(8=7,8=12),8&gt;=$K596,8&lt;=IF($L596="",12,$L596)),$J596,0),IF(AND(8&gt;=$K596,8&lt;=IF($L596="",12,$L596),MOD(8-$K596,$N596)=0),$J596,0)))</f>
        <v>0</v>
      </c>
      <c r="W596" s="19" t="n">
        <f aca="false">IF(OR($M596="",$M596="ERR",$J596="",$K596="",$N596=""),0,IF($N596=0,IF(AND(OR(9=7,9=12),9&gt;=$K596,9&lt;=IF($L596="",12,$L596)),$J596,0),IF(AND(9&gt;=$K596,9&lt;=IF($L596="",12,$L596),MOD(9-$K596,$N596)=0),$J596,0)))</f>
        <v>0</v>
      </c>
      <c r="X596" s="19" t="n">
        <f aca="false">IF(OR($M596="",$M596="ERR",$J596="",$K596="",$N596=""),0,IF($N596=0,IF(AND(OR(10=7,10=12),10&gt;=$K596,10&lt;=IF($L596="",12,$L596)),$J596,0),IF(AND(10&gt;=$K596,10&lt;=IF($L596="",12,$L596),MOD(10-$K596,$N596)=0),$J596,0)))</f>
        <v>0</v>
      </c>
      <c r="Y596" s="19" t="n">
        <f aca="false">IF(OR($M596="",$M596="ERR",$J596="",$K596="",$N596=""),0,IF($N596=0,IF(AND(OR(11=7,11=12),11&gt;=$K596,11&lt;=IF($L596="",12,$L596)),$J596,0),IF(AND(11&gt;=$K596,11&lt;=IF($L596="",12,$L596),MOD(11-$K596,$N596)=0),$J596,0)))</f>
        <v>0</v>
      </c>
      <c r="Z596" s="19" t="n">
        <f aca="false">IF(OR($M596="",$M596="ERR",$J596="",$K596="",$N596=""),0,IF($N596=0,IF(AND(OR(12=7,12=12),12&gt;=$K596,12&lt;=IF($L596="",12,$L596)),$J596,0),IF(AND(12&gt;=$K596,12&lt;=IF($L596="",12,$L596),MOD(12-$K596,$N596)=0),$J596,0)))</f>
        <v>0</v>
      </c>
      <c r="AA596" s="36" t="n">
        <f aca="false">SUM(O596:Z596)</f>
        <v>0</v>
      </c>
      <c r="AB596" s="15" t="str">
        <f aca="false">IF(AND($B596="",$D596="",$J596=""),"",IF($B596="","Falta código",IF(ISNA(MATCH($B596,LST_COD,0)),"Código no registrado en Trabajadores",IF($E596="","Concepto no está en el catálogo",IF($M596="ERR","Retención de otro empleador: Origen = Otro empleador",IF(OR($J596="",$K596=""),"Falta monto o mes",IF(OR($K596&lt;1,$K596&gt;12),"Mes inicio inválido",IF(AND($L596&lt;&gt;"",OR($L596&lt;$K596,$L596&gt;12)),"Mes fin inválido",IF($N596="","Falta frecuencia",IF(AND($G596&lt;&gt;"Otro empleador",SUMPRODUCT(($O596:$Z596&lt;&gt;0)*(((COLUMN($O596:$Z596)-14)&lt;INDEX(Trabajadores!$M$6:$M$105,MATCH($B596,LST_COD,0)))+((COLUMN($O596:$Z596)-14)&gt;INDEX(Trabajadores!$N$6:$N$105,MATCH($B596,LST_COD,0)))))&gt;0),"Aviso: hay meses fuera del periodo laboral","OK"))))))))))</f>
        <v/>
      </c>
    </row>
    <row r="597" customFormat="false" ht="15" hidden="false" customHeight="false" outlineLevel="0" collapsed="false">
      <c r="A597" s="23" t="n">
        <v>592</v>
      </c>
      <c r="B597" s="7"/>
      <c r="C597" s="35" t="str">
        <f aca="false">IF($B597="","",IFERROR(INDEX(Trabajadores!$D$6:$D$105,MATCH($B597,LST_COD,0)),"¿Código?"))</f>
        <v/>
      </c>
      <c r="D597" s="30"/>
      <c r="E597" s="9" t="str">
        <f aca="false">IF($D597="","",IFERROR(VLOOKUP($D597,CONC_TABLA,2,FALSE()),""))</f>
        <v/>
      </c>
      <c r="F597" s="9" t="str">
        <f aca="false">IF($D597="","",IFERROR(VLOOKUP($D597,CONC_TABLA,3,FALSE()),""))</f>
        <v/>
      </c>
      <c r="G597" s="30"/>
      <c r="H597" s="30"/>
      <c r="I597" s="30"/>
      <c r="J597" s="29"/>
      <c r="K597" s="28"/>
      <c r="L597" s="28"/>
      <c r="M597" s="9" t="str">
        <f aca="false">IF(OR($B597="",$E597=""),"",IF($E597="INA","INA",IF($G597="Otro empleador",IF($E597="RET","RETO",IF($E597="ORD","OTO","OTX")),IF($E597="RET","ERR",$E597))))</f>
        <v/>
      </c>
      <c r="N597" s="9" t="str">
        <f aca="false">IF($I597="","",IFERROR(VLOOKUP($I597,FREC_TABLA,2,FALSE()),""))</f>
        <v/>
      </c>
      <c r="O597" s="19" t="n">
        <f aca="false">IF(OR($M597="",$M597="ERR",$J597="",$K597="",$N597=""),0,IF($N597=0,IF(AND(OR(1=7,1=12),1&gt;=$K597,1&lt;=IF($L597="",12,$L597)),$J597,0),IF(AND(1&gt;=$K597,1&lt;=IF($L597="",12,$L597),MOD(1-$K597,$N597)=0),$J597,0)))</f>
        <v>0</v>
      </c>
      <c r="P597" s="19" t="n">
        <f aca="false">IF(OR($M597="",$M597="ERR",$J597="",$K597="",$N597=""),0,IF($N597=0,IF(AND(OR(2=7,2=12),2&gt;=$K597,2&lt;=IF($L597="",12,$L597)),$J597,0),IF(AND(2&gt;=$K597,2&lt;=IF($L597="",12,$L597),MOD(2-$K597,$N597)=0),$J597,0)))</f>
        <v>0</v>
      </c>
      <c r="Q597" s="19" t="n">
        <f aca="false">IF(OR($M597="",$M597="ERR",$J597="",$K597="",$N597=""),0,IF($N597=0,IF(AND(OR(3=7,3=12),3&gt;=$K597,3&lt;=IF($L597="",12,$L597)),$J597,0),IF(AND(3&gt;=$K597,3&lt;=IF($L597="",12,$L597),MOD(3-$K597,$N597)=0),$J597,0)))</f>
        <v>0</v>
      </c>
      <c r="R597" s="19" t="n">
        <f aca="false">IF(OR($M597="",$M597="ERR",$J597="",$K597="",$N597=""),0,IF($N597=0,IF(AND(OR(4=7,4=12),4&gt;=$K597,4&lt;=IF($L597="",12,$L597)),$J597,0),IF(AND(4&gt;=$K597,4&lt;=IF($L597="",12,$L597),MOD(4-$K597,$N597)=0),$J597,0)))</f>
        <v>0</v>
      </c>
      <c r="S597" s="19" t="n">
        <f aca="false">IF(OR($M597="",$M597="ERR",$J597="",$K597="",$N597=""),0,IF($N597=0,IF(AND(OR(5=7,5=12),5&gt;=$K597,5&lt;=IF($L597="",12,$L597)),$J597,0),IF(AND(5&gt;=$K597,5&lt;=IF($L597="",12,$L597),MOD(5-$K597,$N597)=0),$J597,0)))</f>
        <v>0</v>
      </c>
      <c r="T597" s="19" t="n">
        <f aca="false">IF(OR($M597="",$M597="ERR",$J597="",$K597="",$N597=""),0,IF($N597=0,IF(AND(OR(6=7,6=12),6&gt;=$K597,6&lt;=IF($L597="",12,$L597)),$J597,0),IF(AND(6&gt;=$K597,6&lt;=IF($L597="",12,$L597),MOD(6-$K597,$N597)=0),$J597,0)))</f>
        <v>0</v>
      </c>
      <c r="U597" s="19" t="n">
        <f aca="false">IF(OR($M597="",$M597="ERR",$J597="",$K597="",$N597=""),0,IF($N597=0,IF(AND(OR(7=7,7=12),7&gt;=$K597,7&lt;=IF($L597="",12,$L597)),$J597,0),IF(AND(7&gt;=$K597,7&lt;=IF($L597="",12,$L597),MOD(7-$K597,$N597)=0),$J597,0)))</f>
        <v>0</v>
      </c>
      <c r="V597" s="19" t="n">
        <f aca="false">IF(OR($M597="",$M597="ERR",$J597="",$K597="",$N597=""),0,IF($N597=0,IF(AND(OR(8=7,8=12),8&gt;=$K597,8&lt;=IF($L597="",12,$L597)),$J597,0),IF(AND(8&gt;=$K597,8&lt;=IF($L597="",12,$L597),MOD(8-$K597,$N597)=0),$J597,0)))</f>
        <v>0</v>
      </c>
      <c r="W597" s="19" t="n">
        <f aca="false">IF(OR($M597="",$M597="ERR",$J597="",$K597="",$N597=""),0,IF($N597=0,IF(AND(OR(9=7,9=12),9&gt;=$K597,9&lt;=IF($L597="",12,$L597)),$J597,0),IF(AND(9&gt;=$K597,9&lt;=IF($L597="",12,$L597),MOD(9-$K597,$N597)=0),$J597,0)))</f>
        <v>0</v>
      </c>
      <c r="X597" s="19" t="n">
        <f aca="false">IF(OR($M597="",$M597="ERR",$J597="",$K597="",$N597=""),0,IF($N597=0,IF(AND(OR(10=7,10=12),10&gt;=$K597,10&lt;=IF($L597="",12,$L597)),$J597,0),IF(AND(10&gt;=$K597,10&lt;=IF($L597="",12,$L597),MOD(10-$K597,$N597)=0),$J597,0)))</f>
        <v>0</v>
      </c>
      <c r="Y597" s="19" t="n">
        <f aca="false">IF(OR($M597="",$M597="ERR",$J597="",$K597="",$N597=""),0,IF($N597=0,IF(AND(OR(11=7,11=12),11&gt;=$K597,11&lt;=IF($L597="",12,$L597)),$J597,0),IF(AND(11&gt;=$K597,11&lt;=IF($L597="",12,$L597),MOD(11-$K597,$N597)=0),$J597,0)))</f>
        <v>0</v>
      </c>
      <c r="Z597" s="19" t="n">
        <f aca="false">IF(OR($M597="",$M597="ERR",$J597="",$K597="",$N597=""),0,IF($N597=0,IF(AND(OR(12=7,12=12),12&gt;=$K597,12&lt;=IF($L597="",12,$L597)),$J597,0),IF(AND(12&gt;=$K597,12&lt;=IF($L597="",12,$L597),MOD(12-$K597,$N597)=0),$J597,0)))</f>
        <v>0</v>
      </c>
      <c r="AA597" s="36" t="n">
        <f aca="false">SUM(O597:Z597)</f>
        <v>0</v>
      </c>
      <c r="AB597" s="15" t="str">
        <f aca="false">IF(AND($B597="",$D597="",$J597=""),"",IF($B597="","Falta código",IF(ISNA(MATCH($B597,LST_COD,0)),"Código no registrado en Trabajadores",IF($E597="","Concepto no está en el catálogo",IF($M597="ERR","Retención de otro empleador: Origen = Otro empleador",IF(OR($J597="",$K597=""),"Falta monto o mes",IF(OR($K597&lt;1,$K597&gt;12),"Mes inicio inválido",IF(AND($L597&lt;&gt;"",OR($L597&lt;$K597,$L597&gt;12)),"Mes fin inválido",IF($N597="","Falta frecuencia",IF(AND($G597&lt;&gt;"Otro empleador",SUMPRODUCT(($O597:$Z597&lt;&gt;0)*(((COLUMN($O597:$Z597)-14)&lt;INDEX(Trabajadores!$M$6:$M$105,MATCH($B597,LST_COD,0)))+((COLUMN($O597:$Z597)-14)&gt;INDEX(Trabajadores!$N$6:$N$105,MATCH($B597,LST_COD,0)))))&gt;0),"Aviso: hay meses fuera del periodo laboral","OK"))))))))))</f>
        <v/>
      </c>
    </row>
    <row r="598" customFormat="false" ht="15" hidden="false" customHeight="false" outlineLevel="0" collapsed="false">
      <c r="A598" s="23" t="n">
        <v>593</v>
      </c>
      <c r="B598" s="7"/>
      <c r="C598" s="35" t="str">
        <f aca="false">IF($B598="","",IFERROR(INDEX(Trabajadores!$D$6:$D$105,MATCH($B598,LST_COD,0)),"¿Código?"))</f>
        <v/>
      </c>
      <c r="D598" s="30"/>
      <c r="E598" s="9" t="str">
        <f aca="false">IF($D598="","",IFERROR(VLOOKUP($D598,CONC_TABLA,2,FALSE()),""))</f>
        <v/>
      </c>
      <c r="F598" s="9" t="str">
        <f aca="false">IF($D598="","",IFERROR(VLOOKUP($D598,CONC_TABLA,3,FALSE()),""))</f>
        <v/>
      </c>
      <c r="G598" s="30"/>
      <c r="H598" s="30"/>
      <c r="I598" s="30"/>
      <c r="J598" s="29"/>
      <c r="K598" s="28"/>
      <c r="L598" s="28"/>
      <c r="M598" s="9" t="str">
        <f aca="false">IF(OR($B598="",$E598=""),"",IF($E598="INA","INA",IF($G598="Otro empleador",IF($E598="RET","RETO",IF($E598="ORD","OTO","OTX")),IF($E598="RET","ERR",$E598))))</f>
        <v/>
      </c>
      <c r="N598" s="9" t="str">
        <f aca="false">IF($I598="","",IFERROR(VLOOKUP($I598,FREC_TABLA,2,FALSE()),""))</f>
        <v/>
      </c>
      <c r="O598" s="19" t="n">
        <f aca="false">IF(OR($M598="",$M598="ERR",$J598="",$K598="",$N598=""),0,IF($N598=0,IF(AND(OR(1=7,1=12),1&gt;=$K598,1&lt;=IF($L598="",12,$L598)),$J598,0),IF(AND(1&gt;=$K598,1&lt;=IF($L598="",12,$L598),MOD(1-$K598,$N598)=0),$J598,0)))</f>
        <v>0</v>
      </c>
      <c r="P598" s="19" t="n">
        <f aca="false">IF(OR($M598="",$M598="ERR",$J598="",$K598="",$N598=""),0,IF($N598=0,IF(AND(OR(2=7,2=12),2&gt;=$K598,2&lt;=IF($L598="",12,$L598)),$J598,0),IF(AND(2&gt;=$K598,2&lt;=IF($L598="",12,$L598),MOD(2-$K598,$N598)=0),$J598,0)))</f>
        <v>0</v>
      </c>
      <c r="Q598" s="19" t="n">
        <f aca="false">IF(OR($M598="",$M598="ERR",$J598="",$K598="",$N598=""),0,IF($N598=0,IF(AND(OR(3=7,3=12),3&gt;=$K598,3&lt;=IF($L598="",12,$L598)),$J598,0),IF(AND(3&gt;=$K598,3&lt;=IF($L598="",12,$L598),MOD(3-$K598,$N598)=0),$J598,0)))</f>
        <v>0</v>
      </c>
      <c r="R598" s="19" t="n">
        <f aca="false">IF(OR($M598="",$M598="ERR",$J598="",$K598="",$N598=""),0,IF($N598=0,IF(AND(OR(4=7,4=12),4&gt;=$K598,4&lt;=IF($L598="",12,$L598)),$J598,0),IF(AND(4&gt;=$K598,4&lt;=IF($L598="",12,$L598),MOD(4-$K598,$N598)=0),$J598,0)))</f>
        <v>0</v>
      </c>
      <c r="S598" s="19" t="n">
        <f aca="false">IF(OR($M598="",$M598="ERR",$J598="",$K598="",$N598=""),0,IF($N598=0,IF(AND(OR(5=7,5=12),5&gt;=$K598,5&lt;=IF($L598="",12,$L598)),$J598,0),IF(AND(5&gt;=$K598,5&lt;=IF($L598="",12,$L598),MOD(5-$K598,$N598)=0),$J598,0)))</f>
        <v>0</v>
      </c>
      <c r="T598" s="19" t="n">
        <f aca="false">IF(OR($M598="",$M598="ERR",$J598="",$K598="",$N598=""),0,IF($N598=0,IF(AND(OR(6=7,6=12),6&gt;=$K598,6&lt;=IF($L598="",12,$L598)),$J598,0),IF(AND(6&gt;=$K598,6&lt;=IF($L598="",12,$L598),MOD(6-$K598,$N598)=0),$J598,0)))</f>
        <v>0</v>
      </c>
      <c r="U598" s="19" t="n">
        <f aca="false">IF(OR($M598="",$M598="ERR",$J598="",$K598="",$N598=""),0,IF($N598=0,IF(AND(OR(7=7,7=12),7&gt;=$K598,7&lt;=IF($L598="",12,$L598)),$J598,0),IF(AND(7&gt;=$K598,7&lt;=IF($L598="",12,$L598),MOD(7-$K598,$N598)=0),$J598,0)))</f>
        <v>0</v>
      </c>
      <c r="V598" s="19" t="n">
        <f aca="false">IF(OR($M598="",$M598="ERR",$J598="",$K598="",$N598=""),0,IF($N598=0,IF(AND(OR(8=7,8=12),8&gt;=$K598,8&lt;=IF($L598="",12,$L598)),$J598,0),IF(AND(8&gt;=$K598,8&lt;=IF($L598="",12,$L598),MOD(8-$K598,$N598)=0),$J598,0)))</f>
        <v>0</v>
      </c>
      <c r="W598" s="19" t="n">
        <f aca="false">IF(OR($M598="",$M598="ERR",$J598="",$K598="",$N598=""),0,IF($N598=0,IF(AND(OR(9=7,9=12),9&gt;=$K598,9&lt;=IF($L598="",12,$L598)),$J598,0),IF(AND(9&gt;=$K598,9&lt;=IF($L598="",12,$L598),MOD(9-$K598,$N598)=0),$J598,0)))</f>
        <v>0</v>
      </c>
      <c r="X598" s="19" t="n">
        <f aca="false">IF(OR($M598="",$M598="ERR",$J598="",$K598="",$N598=""),0,IF($N598=0,IF(AND(OR(10=7,10=12),10&gt;=$K598,10&lt;=IF($L598="",12,$L598)),$J598,0),IF(AND(10&gt;=$K598,10&lt;=IF($L598="",12,$L598),MOD(10-$K598,$N598)=0),$J598,0)))</f>
        <v>0</v>
      </c>
      <c r="Y598" s="19" t="n">
        <f aca="false">IF(OR($M598="",$M598="ERR",$J598="",$K598="",$N598=""),0,IF($N598=0,IF(AND(OR(11=7,11=12),11&gt;=$K598,11&lt;=IF($L598="",12,$L598)),$J598,0),IF(AND(11&gt;=$K598,11&lt;=IF($L598="",12,$L598),MOD(11-$K598,$N598)=0),$J598,0)))</f>
        <v>0</v>
      </c>
      <c r="Z598" s="19" t="n">
        <f aca="false">IF(OR($M598="",$M598="ERR",$J598="",$K598="",$N598=""),0,IF($N598=0,IF(AND(OR(12=7,12=12),12&gt;=$K598,12&lt;=IF($L598="",12,$L598)),$J598,0),IF(AND(12&gt;=$K598,12&lt;=IF($L598="",12,$L598),MOD(12-$K598,$N598)=0),$J598,0)))</f>
        <v>0</v>
      </c>
      <c r="AA598" s="36" t="n">
        <f aca="false">SUM(O598:Z598)</f>
        <v>0</v>
      </c>
      <c r="AB598" s="15" t="str">
        <f aca="false">IF(AND($B598="",$D598="",$J598=""),"",IF($B598="","Falta código",IF(ISNA(MATCH($B598,LST_COD,0)),"Código no registrado en Trabajadores",IF($E598="","Concepto no está en el catálogo",IF($M598="ERR","Retención de otro empleador: Origen = Otro empleador",IF(OR($J598="",$K598=""),"Falta monto o mes",IF(OR($K598&lt;1,$K598&gt;12),"Mes inicio inválido",IF(AND($L598&lt;&gt;"",OR($L598&lt;$K598,$L598&gt;12)),"Mes fin inválido",IF($N598="","Falta frecuencia",IF(AND($G598&lt;&gt;"Otro empleador",SUMPRODUCT(($O598:$Z598&lt;&gt;0)*(((COLUMN($O598:$Z598)-14)&lt;INDEX(Trabajadores!$M$6:$M$105,MATCH($B598,LST_COD,0)))+((COLUMN($O598:$Z598)-14)&gt;INDEX(Trabajadores!$N$6:$N$105,MATCH($B598,LST_COD,0)))))&gt;0),"Aviso: hay meses fuera del periodo laboral","OK"))))))))))</f>
        <v/>
      </c>
    </row>
    <row r="599" customFormat="false" ht="15" hidden="false" customHeight="false" outlineLevel="0" collapsed="false">
      <c r="A599" s="23" t="n">
        <v>594</v>
      </c>
      <c r="B599" s="7"/>
      <c r="C599" s="35" t="str">
        <f aca="false">IF($B599="","",IFERROR(INDEX(Trabajadores!$D$6:$D$105,MATCH($B599,LST_COD,0)),"¿Código?"))</f>
        <v/>
      </c>
      <c r="D599" s="30"/>
      <c r="E599" s="9" t="str">
        <f aca="false">IF($D599="","",IFERROR(VLOOKUP($D599,CONC_TABLA,2,FALSE()),""))</f>
        <v/>
      </c>
      <c r="F599" s="9" t="str">
        <f aca="false">IF($D599="","",IFERROR(VLOOKUP($D599,CONC_TABLA,3,FALSE()),""))</f>
        <v/>
      </c>
      <c r="G599" s="30"/>
      <c r="H599" s="30"/>
      <c r="I599" s="30"/>
      <c r="J599" s="29"/>
      <c r="K599" s="28"/>
      <c r="L599" s="28"/>
      <c r="M599" s="9" t="str">
        <f aca="false">IF(OR($B599="",$E599=""),"",IF($E599="INA","INA",IF($G599="Otro empleador",IF($E599="RET","RETO",IF($E599="ORD","OTO","OTX")),IF($E599="RET","ERR",$E599))))</f>
        <v/>
      </c>
      <c r="N599" s="9" t="str">
        <f aca="false">IF($I599="","",IFERROR(VLOOKUP($I599,FREC_TABLA,2,FALSE()),""))</f>
        <v/>
      </c>
      <c r="O599" s="19" t="n">
        <f aca="false">IF(OR($M599="",$M599="ERR",$J599="",$K599="",$N599=""),0,IF($N599=0,IF(AND(OR(1=7,1=12),1&gt;=$K599,1&lt;=IF($L599="",12,$L599)),$J599,0),IF(AND(1&gt;=$K599,1&lt;=IF($L599="",12,$L599),MOD(1-$K599,$N599)=0),$J599,0)))</f>
        <v>0</v>
      </c>
      <c r="P599" s="19" t="n">
        <f aca="false">IF(OR($M599="",$M599="ERR",$J599="",$K599="",$N599=""),0,IF($N599=0,IF(AND(OR(2=7,2=12),2&gt;=$K599,2&lt;=IF($L599="",12,$L599)),$J599,0),IF(AND(2&gt;=$K599,2&lt;=IF($L599="",12,$L599),MOD(2-$K599,$N599)=0),$J599,0)))</f>
        <v>0</v>
      </c>
      <c r="Q599" s="19" t="n">
        <f aca="false">IF(OR($M599="",$M599="ERR",$J599="",$K599="",$N599=""),0,IF($N599=0,IF(AND(OR(3=7,3=12),3&gt;=$K599,3&lt;=IF($L599="",12,$L599)),$J599,0),IF(AND(3&gt;=$K599,3&lt;=IF($L599="",12,$L599),MOD(3-$K599,$N599)=0),$J599,0)))</f>
        <v>0</v>
      </c>
      <c r="R599" s="19" t="n">
        <f aca="false">IF(OR($M599="",$M599="ERR",$J599="",$K599="",$N599=""),0,IF($N599=0,IF(AND(OR(4=7,4=12),4&gt;=$K599,4&lt;=IF($L599="",12,$L599)),$J599,0),IF(AND(4&gt;=$K599,4&lt;=IF($L599="",12,$L599),MOD(4-$K599,$N599)=0),$J599,0)))</f>
        <v>0</v>
      </c>
      <c r="S599" s="19" t="n">
        <f aca="false">IF(OR($M599="",$M599="ERR",$J599="",$K599="",$N599=""),0,IF($N599=0,IF(AND(OR(5=7,5=12),5&gt;=$K599,5&lt;=IF($L599="",12,$L599)),$J599,0),IF(AND(5&gt;=$K599,5&lt;=IF($L599="",12,$L599),MOD(5-$K599,$N599)=0),$J599,0)))</f>
        <v>0</v>
      </c>
      <c r="T599" s="19" t="n">
        <f aca="false">IF(OR($M599="",$M599="ERR",$J599="",$K599="",$N599=""),0,IF($N599=0,IF(AND(OR(6=7,6=12),6&gt;=$K599,6&lt;=IF($L599="",12,$L599)),$J599,0),IF(AND(6&gt;=$K599,6&lt;=IF($L599="",12,$L599),MOD(6-$K599,$N599)=0),$J599,0)))</f>
        <v>0</v>
      </c>
      <c r="U599" s="19" t="n">
        <f aca="false">IF(OR($M599="",$M599="ERR",$J599="",$K599="",$N599=""),0,IF($N599=0,IF(AND(OR(7=7,7=12),7&gt;=$K599,7&lt;=IF($L599="",12,$L599)),$J599,0),IF(AND(7&gt;=$K599,7&lt;=IF($L599="",12,$L599),MOD(7-$K599,$N599)=0),$J599,0)))</f>
        <v>0</v>
      </c>
      <c r="V599" s="19" t="n">
        <f aca="false">IF(OR($M599="",$M599="ERR",$J599="",$K599="",$N599=""),0,IF($N599=0,IF(AND(OR(8=7,8=12),8&gt;=$K599,8&lt;=IF($L599="",12,$L599)),$J599,0),IF(AND(8&gt;=$K599,8&lt;=IF($L599="",12,$L599),MOD(8-$K599,$N599)=0),$J599,0)))</f>
        <v>0</v>
      </c>
      <c r="W599" s="19" t="n">
        <f aca="false">IF(OR($M599="",$M599="ERR",$J599="",$K599="",$N599=""),0,IF($N599=0,IF(AND(OR(9=7,9=12),9&gt;=$K599,9&lt;=IF($L599="",12,$L599)),$J599,0),IF(AND(9&gt;=$K599,9&lt;=IF($L599="",12,$L599),MOD(9-$K599,$N599)=0),$J599,0)))</f>
        <v>0</v>
      </c>
      <c r="X599" s="19" t="n">
        <f aca="false">IF(OR($M599="",$M599="ERR",$J599="",$K599="",$N599=""),0,IF($N599=0,IF(AND(OR(10=7,10=12),10&gt;=$K599,10&lt;=IF($L599="",12,$L599)),$J599,0),IF(AND(10&gt;=$K599,10&lt;=IF($L599="",12,$L599),MOD(10-$K599,$N599)=0),$J599,0)))</f>
        <v>0</v>
      </c>
      <c r="Y599" s="19" t="n">
        <f aca="false">IF(OR($M599="",$M599="ERR",$J599="",$K599="",$N599=""),0,IF($N599=0,IF(AND(OR(11=7,11=12),11&gt;=$K599,11&lt;=IF($L599="",12,$L599)),$J599,0),IF(AND(11&gt;=$K599,11&lt;=IF($L599="",12,$L599),MOD(11-$K599,$N599)=0),$J599,0)))</f>
        <v>0</v>
      </c>
      <c r="Z599" s="19" t="n">
        <f aca="false">IF(OR($M599="",$M599="ERR",$J599="",$K599="",$N599=""),0,IF($N599=0,IF(AND(OR(12=7,12=12),12&gt;=$K599,12&lt;=IF($L599="",12,$L599)),$J599,0),IF(AND(12&gt;=$K599,12&lt;=IF($L599="",12,$L599),MOD(12-$K599,$N599)=0),$J599,0)))</f>
        <v>0</v>
      </c>
      <c r="AA599" s="36" t="n">
        <f aca="false">SUM(O599:Z599)</f>
        <v>0</v>
      </c>
      <c r="AB599" s="15" t="str">
        <f aca="false">IF(AND($B599="",$D599="",$J599=""),"",IF($B599="","Falta código",IF(ISNA(MATCH($B599,LST_COD,0)),"Código no registrado en Trabajadores",IF($E599="","Concepto no está en el catálogo",IF($M599="ERR","Retención de otro empleador: Origen = Otro empleador",IF(OR($J599="",$K599=""),"Falta monto o mes",IF(OR($K599&lt;1,$K599&gt;12),"Mes inicio inválido",IF(AND($L599&lt;&gt;"",OR($L599&lt;$K599,$L599&gt;12)),"Mes fin inválido",IF($N599="","Falta frecuencia",IF(AND($G599&lt;&gt;"Otro empleador",SUMPRODUCT(($O599:$Z599&lt;&gt;0)*(((COLUMN($O599:$Z599)-14)&lt;INDEX(Trabajadores!$M$6:$M$105,MATCH($B599,LST_COD,0)))+((COLUMN($O599:$Z599)-14)&gt;INDEX(Trabajadores!$N$6:$N$105,MATCH($B599,LST_COD,0)))))&gt;0),"Aviso: hay meses fuera del periodo laboral","OK"))))))))))</f>
        <v/>
      </c>
    </row>
    <row r="600" customFormat="false" ht="15" hidden="false" customHeight="false" outlineLevel="0" collapsed="false">
      <c r="A600" s="23" t="n">
        <v>595</v>
      </c>
      <c r="B600" s="7"/>
      <c r="C600" s="35" t="str">
        <f aca="false">IF($B600="","",IFERROR(INDEX(Trabajadores!$D$6:$D$105,MATCH($B600,LST_COD,0)),"¿Código?"))</f>
        <v/>
      </c>
      <c r="D600" s="30"/>
      <c r="E600" s="9" t="str">
        <f aca="false">IF($D600="","",IFERROR(VLOOKUP($D600,CONC_TABLA,2,FALSE()),""))</f>
        <v/>
      </c>
      <c r="F600" s="9" t="str">
        <f aca="false">IF($D600="","",IFERROR(VLOOKUP($D600,CONC_TABLA,3,FALSE()),""))</f>
        <v/>
      </c>
      <c r="G600" s="30"/>
      <c r="H600" s="30"/>
      <c r="I600" s="30"/>
      <c r="J600" s="29"/>
      <c r="K600" s="28"/>
      <c r="L600" s="28"/>
      <c r="M600" s="9" t="str">
        <f aca="false">IF(OR($B600="",$E600=""),"",IF($E600="INA","INA",IF($G600="Otro empleador",IF($E600="RET","RETO",IF($E600="ORD","OTO","OTX")),IF($E600="RET","ERR",$E600))))</f>
        <v/>
      </c>
      <c r="N600" s="9" t="str">
        <f aca="false">IF($I600="","",IFERROR(VLOOKUP($I600,FREC_TABLA,2,FALSE()),""))</f>
        <v/>
      </c>
      <c r="O600" s="19" t="n">
        <f aca="false">IF(OR($M600="",$M600="ERR",$J600="",$K600="",$N600=""),0,IF($N600=0,IF(AND(OR(1=7,1=12),1&gt;=$K600,1&lt;=IF($L600="",12,$L600)),$J600,0),IF(AND(1&gt;=$K600,1&lt;=IF($L600="",12,$L600),MOD(1-$K600,$N600)=0),$J600,0)))</f>
        <v>0</v>
      </c>
      <c r="P600" s="19" t="n">
        <f aca="false">IF(OR($M600="",$M600="ERR",$J600="",$K600="",$N600=""),0,IF($N600=0,IF(AND(OR(2=7,2=12),2&gt;=$K600,2&lt;=IF($L600="",12,$L600)),$J600,0),IF(AND(2&gt;=$K600,2&lt;=IF($L600="",12,$L600),MOD(2-$K600,$N600)=0),$J600,0)))</f>
        <v>0</v>
      </c>
      <c r="Q600" s="19" t="n">
        <f aca="false">IF(OR($M600="",$M600="ERR",$J600="",$K600="",$N600=""),0,IF($N600=0,IF(AND(OR(3=7,3=12),3&gt;=$K600,3&lt;=IF($L600="",12,$L600)),$J600,0),IF(AND(3&gt;=$K600,3&lt;=IF($L600="",12,$L600),MOD(3-$K600,$N600)=0),$J600,0)))</f>
        <v>0</v>
      </c>
      <c r="R600" s="19" t="n">
        <f aca="false">IF(OR($M600="",$M600="ERR",$J600="",$K600="",$N600=""),0,IF($N600=0,IF(AND(OR(4=7,4=12),4&gt;=$K600,4&lt;=IF($L600="",12,$L600)),$J600,0),IF(AND(4&gt;=$K600,4&lt;=IF($L600="",12,$L600),MOD(4-$K600,$N600)=0),$J600,0)))</f>
        <v>0</v>
      </c>
      <c r="S600" s="19" t="n">
        <f aca="false">IF(OR($M600="",$M600="ERR",$J600="",$K600="",$N600=""),0,IF($N600=0,IF(AND(OR(5=7,5=12),5&gt;=$K600,5&lt;=IF($L600="",12,$L600)),$J600,0),IF(AND(5&gt;=$K600,5&lt;=IF($L600="",12,$L600),MOD(5-$K600,$N600)=0),$J600,0)))</f>
        <v>0</v>
      </c>
      <c r="T600" s="19" t="n">
        <f aca="false">IF(OR($M600="",$M600="ERR",$J600="",$K600="",$N600=""),0,IF($N600=0,IF(AND(OR(6=7,6=12),6&gt;=$K600,6&lt;=IF($L600="",12,$L600)),$J600,0),IF(AND(6&gt;=$K600,6&lt;=IF($L600="",12,$L600),MOD(6-$K600,$N600)=0),$J600,0)))</f>
        <v>0</v>
      </c>
      <c r="U600" s="19" t="n">
        <f aca="false">IF(OR($M600="",$M600="ERR",$J600="",$K600="",$N600=""),0,IF($N600=0,IF(AND(OR(7=7,7=12),7&gt;=$K600,7&lt;=IF($L600="",12,$L600)),$J600,0),IF(AND(7&gt;=$K600,7&lt;=IF($L600="",12,$L600),MOD(7-$K600,$N600)=0),$J600,0)))</f>
        <v>0</v>
      </c>
      <c r="V600" s="19" t="n">
        <f aca="false">IF(OR($M600="",$M600="ERR",$J600="",$K600="",$N600=""),0,IF($N600=0,IF(AND(OR(8=7,8=12),8&gt;=$K600,8&lt;=IF($L600="",12,$L600)),$J600,0),IF(AND(8&gt;=$K600,8&lt;=IF($L600="",12,$L600),MOD(8-$K600,$N600)=0),$J600,0)))</f>
        <v>0</v>
      </c>
      <c r="W600" s="19" t="n">
        <f aca="false">IF(OR($M600="",$M600="ERR",$J600="",$K600="",$N600=""),0,IF($N600=0,IF(AND(OR(9=7,9=12),9&gt;=$K600,9&lt;=IF($L600="",12,$L600)),$J600,0),IF(AND(9&gt;=$K600,9&lt;=IF($L600="",12,$L600),MOD(9-$K600,$N600)=0),$J600,0)))</f>
        <v>0</v>
      </c>
      <c r="X600" s="19" t="n">
        <f aca="false">IF(OR($M600="",$M600="ERR",$J600="",$K600="",$N600=""),0,IF($N600=0,IF(AND(OR(10=7,10=12),10&gt;=$K600,10&lt;=IF($L600="",12,$L600)),$J600,0),IF(AND(10&gt;=$K600,10&lt;=IF($L600="",12,$L600),MOD(10-$K600,$N600)=0),$J600,0)))</f>
        <v>0</v>
      </c>
      <c r="Y600" s="19" t="n">
        <f aca="false">IF(OR($M600="",$M600="ERR",$J600="",$K600="",$N600=""),0,IF($N600=0,IF(AND(OR(11=7,11=12),11&gt;=$K600,11&lt;=IF($L600="",12,$L600)),$J600,0),IF(AND(11&gt;=$K600,11&lt;=IF($L600="",12,$L600),MOD(11-$K600,$N600)=0),$J600,0)))</f>
        <v>0</v>
      </c>
      <c r="Z600" s="19" t="n">
        <f aca="false">IF(OR($M600="",$M600="ERR",$J600="",$K600="",$N600=""),0,IF($N600=0,IF(AND(OR(12=7,12=12),12&gt;=$K600,12&lt;=IF($L600="",12,$L600)),$J600,0),IF(AND(12&gt;=$K600,12&lt;=IF($L600="",12,$L600),MOD(12-$K600,$N600)=0),$J600,0)))</f>
        <v>0</v>
      </c>
      <c r="AA600" s="36" t="n">
        <f aca="false">SUM(O600:Z600)</f>
        <v>0</v>
      </c>
      <c r="AB600" s="15" t="str">
        <f aca="false">IF(AND($B600="",$D600="",$J600=""),"",IF($B600="","Falta código",IF(ISNA(MATCH($B600,LST_COD,0)),"Código no registrado en Trabajadores",IF($E600="","Concepto no está en el catálogo",IF($M600="ERR","Retención de otro empleador: Origen = Otro empleador",IF(OR($J600="",$K600=""),"Falta monto o mes",IF(OR($K600&lt;1,$K600&gt;12),"Mes inicio inválido",IF(AND($L600&lt;&gt;"",OR($L600&lt;$K600,$L600&gt;12)),"Mes fin inválido",IF($N600="","Falta frecuencia",IF(AND($G600&lt;&gt;"Otro empleador",SUMPRODUCT(($O600:$Z600&lt;&gt;0)*(((COLUMN($O600:$Z600)-14)&lt;INDEX(Trabajadores!$M$6:$M$105,MATCH($B600,LST_COD,0)))+((COLUMN($O600:$Z600)-14)&gt;INDEX(Trabajadores!$N$6:$N$105,MATCH($B600,LST_COD,0)))))&gt;0),"Aviso: hay meses fuera del periodo laboral","OK"))))))))))</f>
        <v/>
      </c>
    </row>
    <row r="601" customFormat="false" ht="15" hidden="false" customHeight="false" outlineLevel="0" collapsed="false">
      <c r="A601" s="23" t="n">
        <v>596</v>
      </c>
      <c r="B601" s="7"/>
      <c r="C601" s="35" t="str">
        <f aca="false">IF($B601="","",IFERROR(INDEX(Trabajadores!$D$6:$D$105,MATCH($B601,LST_COD,0)),"¿Código?"))</f>
        <v/>
      </c>
      <c r="D601" s="30"/>
      <c r="E601" s="9" t="str">
        <f aca="false">IF($D601="","",IFERROR(VLOOKUP($D601,CONC_TABLA,2,FALSE()),""))</f>
        <v/>
      </c>
      <c r="F601" s="9" t="str">
        <f aca="false">IF($D601="","",IFERROR(VLOOKUP($D601,CONC_TABLA,3,FALSE()),""))</f>
        <v/>
      </c>
      <c r="G601" s="30"/>
      <c r="H601" s="30"/>
      <c r="I601" s="30"/>
      <c r="J601" s="29"/>
      <c r="K601" s="28"/>
      <c r="L601" s="28"/>
      <c r="M601" s="9" t="str">
        <f aca="false">IF(OR($B601="",$E601=""),"",IF($E601="INA","INA",IF($G601="Otro empleador",IF($E601="RET","RETO",IF($E601="ORD","OTO","OTX")),IF($E601="RET","ERR",$E601))))</f>
        <v/>
      </c>
      <c r="N601" s="9" t="str">
        <f aca="false">IF($I601="","",IFERROR(VLOOKUP($I601,FREC_TABLA,2,FALSE()),""))</f>
        <v/>
      </c>
      <c r="O601" s="19" t="n">
        <f aca="false">IF(OR($M601="",$M601="ERR",$J601="",$K601="",$N601=""),0,IF($N601=0,IF(AND(OR(1=7,1=12),1&gt;=$K601,1&lt;=IF($L601="",12,$L601)),$J601,0),IF(AND(1&gt;=$K601,1&lt;=IF($L601="",12,$L601),MOD(1-$K601,$N601)=0),$J601,0)))</f>
        <v>0</v>
      </c>
      <c r="P601" s="19" t="n">
        <f aca="false">IF(OR($M601="",$M601="ERR",$J601="",$K601="",$N601=""),0,IF($N601=0,IF(AND(OR(2=7,2=12),2&gt;=$K601,2&lt;=IF($L601="",12,$L601)),$J601,0),IF(AND(2&gt;=$K601,2&lt;=IF($L601="",12,$L601),MOD(2-$K601,$N601)=0),$J601,0)))</f>
        <v>0</v>
      </c>
      <c r="Q601" s="19" t="n">
        <f aca="false">IF(OR($M601="",$M601="ERR",$J601="",$K601="",$N601=""),0,IF($N601=0,IF(AND(OR(3=7,3=12),3&gt;=$K601,3&lt;=IF($L601="",12,$L601)),$J601,0),IF(AND(3&gt;=$K601,3&lt;=IF($L601="",12,$L601),MOD(3-$K601,$N601)=0),$J601,0)))</f>
        <v>0</v>
      </c>
      <c r="R601" s="19" t="n">
        <f aca="false">IF(OR($M601="",$M601="ERR",$J601="",$K601="",$N601=""),0,IF($N601=0,IF(AND(OR(4=7,4=12),4&gt;=$K601,4&lt;=IF($L601="",12,$L601)),$J601,0),IF(AND(4&gt;=$K601,4&lt;=IF($L601="",12,$L601),MOD(4-$K601,$N601)=0),$J601,0)))</f>
        <v>0</v>
      </c>
      <c r="S601" s="19" t="n">
        <f aca="false">IF(OR($M601="",$M601="ERR",$J601="",$K601="",$N601=""),0,IF($N601=0,IF(AND(OR(5=7,5=12),5&gt;=$K601,5&lt;=IF($L601="",12,$L601)),$J601,0),IF(AND(5&gt;=$K601,5&lt;=IF($L601="",12,$L601),MOD(5-$K601,$N601)=0),$J601,0)))</f>
        <v>0</v>
      </c>
      <c r="T601" s="19" t="n">
        <f aca="false">IF(OR($M601="",$M601="ERR",$J601="",$K601="",$N601=""),0,IF($N601=0,IF(AND(OR(6=7,6=12),6&gt;=$K601,6&lt;=IF($L601="",12,$L601)),$J601,0),IF(AND(6&gt;=$K601,6&lt;=IF($L601="",12,$L601),MOD(6-$K601,$N601)=0),$J601,0)))</f>
        <v>0</v>
      </c>
      <c r="U601" s="19" t="n">
        <f aca="false">IF(OR($M601="",$M601="ERR",$J601="",$K601="",$N601=""),0,IF($N601=0,IF(AND(OR(7=7,7=12),7&gt;=$K601,7&lt;=IF($L601="",12,$L601)),$J601,0),IF(AND(7&gt;=$K601,7&lt;=IF($L601="",12,$L601),MOD(7-$K601,$N601)=0),$J601,0)))</f>
        <v>0</v>
      </c>
      <c r="V601" s="19" t="n">
        <f aca="false">IF(OR($M601="",$M601="ERR",$J601="",$K601="",$N601=""),0,IF($N601=0,IF(AND(OR(8=7,8=12),8&gt;=$K601,8&lt;=IF($L601="",12,$L601)),$J601,0),IF(AND(8&gt;=$K601,8&lt;=IF($L601="",12,$L601),MOD(8-$K601,$N601)=0),$J601,0)))</f>
        <v>0</v>
      </c>
      <c r="W601" s="19" t="n">
        <f aca="false">IF(OR($M601="",$M601="ERR",$J601="",$K601="",$N601=""),0,IF($N601=0,IF(AND(OR(9=7,9=12),9&gt;=$K601,9&lt;=IF($L601="",12,$L601)),$J601,0),IF(AND(9&gt;=$K601,9&lt;=IF($L601="",12,$L601),MOD(9-$K601,$N601)=0),$J601,0)))</f>
        <v>0</v>
      </c>
      <c r="X601" s="19" t="n">
        <f aca="false">IF(OR($M601="",$M601="ERR",$J601="",$K601="",$N601=""),0,IF($N601=0,IF(AND(OR(10=7,10=12),10&gt;=$K601,10&lt;=IF($L601="",12,$L601)),$J601,0),IF(AND(10&gt;=$K601,10&lt;=IF($L601="",12,$L601),MOD(10-$K601,$N601)=0),$J601,0)))</f>
        <v>0</v>
      </c>
      <c r="Y601" s="19" t="n">
        <f aca="false">IF(OR($M601="",$M601="ERR",$J601="",$K601="",$N601=""),0,IF($N601=0,IF(AND(OR(11=7,11=12),11&gt;=$K601,11&lt;=IF($L601="",12,$L601)),$J601,0),IF(AND(11&gt;=$K601,11&lt;=IF($L601="",12,$L601),MOD(11-$K601,$N601)=0),$J601,0)))</f>
        <v>0</v>
      </c>
      <c r="Z601" s="19" t="n">
        <f aca="false">IF(OR($M601="",$M601="ERR",$J601="",$K601="",$N601=""),0,IF($N601=0,IF(AND(OR(12=7,12=12),12&gt;=$K601,12&lt;=IF($L601="",12,$L601)),$J601,0),IF(AND(12&gt;=$K601,12&lt;=IF($L601="",12,$L601),MOD(12-$K601,$N601)=0),$J601,0)))</f>
        <v>0</v>
      </c>
      <c r="AA601" s="36" t="n">
        <f aca="false">SUM(O601:Z601)</f>
        <v>0</v>
      </c>
      <c r="AB601" s="15" t="str">
        <f aca="false">IF(AND($B601="",$D601="",$J601=""),"",IF($B601="","Falta código",IF(ISNA(MATCH($B601,LST_COD,0)),"Código no registrado en Trabajadores",IF($E601="","Concepto no está en el catálogo",IF($M601="ERR","Retención de otro empleador: Origen = Otro empleador",IF(OR($J601="",$K601=""),"Falta monto o mes",IF(OR($K601&lt;1,$K601&gt;12),"Mes inicio inválido",IF(AND($L601&lt;&gt;"",OR($L601&lt;$K601,$L601&gt;12)),"Mes fin inválido",IF($N601="","Falta frecuencia",IF(AND($G601&lt;&gt;"Otro empleador",SUMPRODUCT(($O601:$Z601&lt;&gt;0)*(((COLUMN($O601:$Z601)-14)&lt;INDEX(Trabajadores!$M$6:$M$105,MATCH($B601,LST_COD,0)))+((COLUMN($O601:$Z601)-14)&gt;INDEX(Trabajadores!$N$6:$N$105,MATCH($B601,LST_COD,0)))))&gt;0),"Aviso: hay meses fuera del periodo laboral","OK"))))))))))</f>
        <v/>
      </c>
    </row>
    <row r="602" customFormat="false" ht="15" hidden="false" customHeight="false" outlineLevel="0" collapsed="false">
      <c r="A602" s="23" t="n">
        <v>597</v>
      </c>
      <c r="B602" s="7"/>
      <c r="C602" s="35" t="str">
        <f aca="false">IF($B602="","",IFERROR(INDEX(Trabajadores!$D$6:$D$105,MATCH($B602,LST_COD,0)),"¿Código?"))</f>
        <v/>
      </c>
      <c r="D602" s="30"/>
      <c r="E602" s="9" t="str">
        <f aca="false">IF($D602="","",IFERROR(VLOOKUP($D602,CONC_TABLA,2,FALSE()),""))</f>
        <v/>
      </c>
      <c r="F602" s="9" t="str">
        <f aca="false">IF($D602="","",IFERROR(VLOOKUP($D602,CONC_TABLA,3,FALSE()),""))</f>
        <v/>
      </c>
      <c r="G602" s="30"/>
      <c r="H602" s="30"/>
      <c r="I602" s="30"/>
      <c r="J602" s="29"/>
      <c r="K602" s="28"/>
      <c r="L602" s="28"/>
      <c r="M602" s="9" t="str">
        <f aca="false">IF(OR($B602="",$E602=""),"",IF($E602="INA","INA",IF($G602="Otro empleador",IF($E602="RET","RETO",IF($E602="ORD","OTO","OTX")),IF($E602="RET","ERR",$E602))))</f>
        <v/>
      </c>
      <c r="N602" s="9" t="str">
        <f aca="false">IF($I602="","",IFERROR(VLOOKUP($I602,FREC_TABLA,2,FALSE()),""))</f>
        <v/>
      </c>
      <c r="O602" s="19" t="n">
        <f aca="false">IF(OR($M602="",$M602="ERR",$J602="",$K602="",$N602=""),0,IF($N602=0,IF(AND(OR(1=7,1=12),1&gt;=$K602,1&lt;=IF($L602="",12,$L602)),$J602,0),IF(AND(1&gt;=$K602,1&lt;=IF($L602="",12,$L602),MOD(1-$K602,$N602)=0),$J602,0)))</f>
        <v>0</v>
      </c>
      <c r="P602" s="19" t="n">
        <f aca="false">IF(OR($M602="",$M602="ERR",$J602="",$K602="",$N602=""),0,IF($N602=0,IF(AND(OR(2=7,2=12),2&gt;=$K602,2&lt;=IF($L602="",12,$L602)),$J602,0),IF(AND(2&gt;=$K602,2&lt;=IF($L602="",12,$L602),MOD(2-$K602,$N602)=0),$J602,0)))</f>
        <v>0</v>
      </c>
      <c r="Q602" s="19" t="n">
        <f aca="false">IF(OR($M602="",$M602="ERR",$J602="",$K602="",$N602=""),0,IF($N602=0,IF(AND(OR(3=7,3=12),3&gt;=$K602,3&lt;=IF($L602="",12,$L602)),$J602,0),IF(AND(3&gt;=$K602,3&lt;=IF($L602="",12,$L602),MOD(3-$K602,$N602)=0),$J602,0)))</f>
        <v>0</v>
      </c>
      <c r="R602" s="19" t="n">
        <f aca="false">IF(OR($M602="",$M602="ERR",$J602="",$K602="",$N602=""),0,IF($N602=0,IF(AND(OR(4=7,4=12),4&gt;=$K602,4&lt;=IF($L602="",12,$L602)),$J602,0),IF(AND(4&gt;=$K602,4&lt;=IF($L602="",12,$L602),MOD(4-$K602,$N602)=0),$J602,0)))</f>
        <v>0</v>
      </c>
      <c r="S602" s="19" t="n">
        <f aca="false">IF(OR($M602="",$M602="ERR",$J602="",$K602="",$N602=""),0,IF($N602=0,IF(AND(OR(5=7,5=12),5&gt;=$K602,5&lt;=IF($L602="",12,$L602)),$J602,0),IF(AND(5&gt;=$K602,5&lt;=IF($L602="",12,$L602),MOD(5-$K602,$N602)=0),$J602,0)))</f>
        <v>0</v>
      </c>
      <c r="T602" s="19" t="n">
        <f aca="false">IF(OR($M602="",$M602="ERR",$J602="",$K602="",$N602=""),0,IF($N602=0,IF(AND(OR(6=7,6=12),6&gt;=$K602,6&lt;=IF($L602="",12,$L602)),$J602,0),IF(AND(6&gt;=$K602,6&lt;=IF($L602="",12,$L602),MOD(6-$K602,$N602)=0),$J602,0)))</f>
        <v>0</v>
      </c>
      <c r="U602" s="19" t="n">
        <f aca="false">IF(OR($M602="",$M602="ERR",$J602="",$K602="",$N602=""),0,IF($N602=0,IF(AND(OR(7=7,7=12),7&gt;=$K602,7&lt;=IF($L602="",12,$L602)),$J602,0),IF(AND(7&gt;=$K602,7&lt;=IF($L602="",12,$L602),MOD(7-$K602,$N602)=0),$J602,0)))</f>
        <v>0</v>
      </c>
      <c r="V602" s="19" t="n">
        <f aca="false">IF(OR($M602="",$M602="ERR",$J602="",$K602="",$N602=""),0,IF($N602=0,IF(AND(OR(8=7,8=12),8&gt;=$K602,8&lt;=IF($L602="",12,$L602)),$J602,0),IF(AND(8&gt;=$K602,8&lt;=IF($L602="",12,$L602),MOD(8-$K602,$N602)=0),$J602,0)))</f>
        <v>0</v>
      </c>
      <c r="W602" s="19" t="n">
        <f aca="false">IF(OR($M602="",$M602="ERR",$J602="",$K602="",$N602=""),0,IF($N602=0,IF(AND(OR(9=7,9=12),9&gt;=$K602,9&lt;=IF($L602="",12,$L602)),$J602,0),IF(AND(9&gt;=$K602,9&lt;=IF($L602="",12,$L602),MOD(9-$K602,$N602)=0),$J602,0)))</f>
        <v>0</v>
      </c>
      <c r="X602" s="19" t="n">
        <f aca="false">IF(OR($M602="",$M602="ERR",$J602="",$K602="",$N602=""),0,IF($N602=0,IF(AND(OR(10=7,10=12),10&gt;=$K602,10&lt;=IF($L602="",12,$L602)),$J602,0),IF(AND(10&gt;=$K602,10&lt;=IF($L602="",12,$L602),MOD(10-$K602,$N602)=0),$J602,0)))</f>
        <v>0</v>
      </c>
      <c r="Y602" s="19" t="n">
        <f aca="false">IF(OR($M602="",$M602="ERR",$J602="",$K602="",$N602=""),0,IF($N602=0,IF(AND(OR(11=7,11=12),11&gt;=$K602,11&lt;=IF($L602="",12,$L602)),$J602,0),IF(AND(11&gt;=$K602,11&lt;=IF($L602="",12,$L602),MOD(11-$K602,$N602)=0),$J602,0)))</f>
        <v>0</v>
      </c>
      <c r="Z602" s="19" t="n">
        <f aca="false">IF(OR($M602="",$M602="ERR",$J602="",$K602="",$N602=""),0,IF($N602=0,IF(AND(OR(12=7,12=12),12&gt;=$K602,12&lt;=IF($L602="",12,$L602)),$J602,0),IF(AND(12&gt;=$K602,12&lt;=IF($L602="",12,$L602),MOD(12-$K602,$N602)=0),$J602,0)))</f>
        <v>0</v>
      </c>
      <c r="AA602" s="36" t="n">
        <f aca="false">SUM(O602:Z602)</f>
        <v>0</v>
      </c>
      <c r="AB602" s="15" t="str">
        <f aca="false">IF(AND($B602="",$D602="",$J602=""),"",IF($B602="","Falta código",IF(ISNA(MATCH($B602,LST_COD,0)),"Código no registrado en Trabajadores",IF($E602="","Concepto no está en el catálogo",IF($M602="ERR","Retención de otro empleador: Origen = Otro empleador",IF(OR($J602="",$K602=""),"Falta monto o mes",IF(OR($K602&lt;1,$K602&gt;12),"Mes inicio inválido",IF(AND($L602&lt;&gt;"",OR($L602&lt;$K602,$L602&gt;12)),"Mes fin inválido",IF($N602="","Falta frecuencia",IF(AND($G602&lt;&gt;"Otro empleador",SUMPRODUCT(($O602:$Z602&lt;&gt;0)*(((COLUMN($O602:$Z602)-14)&lt;INDEX(Trabajadores!$M$6:$M$105,MATCH($B602,LST_COD,0)))+((COLUMN($O602:$Z602)-14)&gt;INDEX(Trabajadores!$N$6:$N$105,MATCH($B602,LST_COD,0)))))&gt;0),"Aviso: hay meses fuera del periodo laboral","OK"))))))))))</f>
        <v/>
      </c>
    </row>
    <row r="603" customFormat="false" ht="15" hidden="false" customHeight="false" outlineLevel="0" collapsed="false">
      <c r="A603" s="23" t="n">
        <v>598</v>
      </c>
      <c r="B603" s="7"/>
      <c r="C603" s="35" t="str">
        <f aca="false">IF($B603="","",IFERROR(INDEX(Trabajadores!$D$6:$D$105,MATCH($B603,LST_COD,0)),"¿Código?"))</f>
        <v/>
      </c>
      <c r="D603" s="30"/>
      <c r="E603" s="9" t="str">
        <f aca="false">IF($D603="","",IFERROR(VLOOKUP($D603,CONC_TABLA,2,FALSE()),""))</f>
        <v/>
      </c>
      <c r="F603" s="9" t="str">
        <f aca="false">IF($D603="","",IFERROR(VLOOKUP($D603,CONC_TABLA,3,FALSE()),""))</f>
        <v/>
      </c>
      <c r="G603" s="30"/>
      <c r="H603" s="30"/>
      <c r="I603" s="30"/>
      <c r="J603" s="29"/>
      <c r="K603" s="28"/>
      <c r="L603" s="28"/>
      <c r="M603" s="9" t="str">
        <f aca="false">IF(OR($B603="",$E603=""),"",IF($E603="INA","INA",IF($G603="Otro empleador",IF($E603="RET","RETO",IF($E603="ORD","OTO","OTX")),IF($E603="RET","ERR",$E603))))</f>
        <v/>
      </c>
      <c r="N603" s="9" t="str">
        <f aca="false">IF($I603="","",IFERROR(VLOOKUP($I603,FREC_TABLA,2,FALSE()),""))</f>
        <v/>
      </c>
      <c r="O603" s="19" t="n">
        <f aca="false">IF(OR($M603="",$M603="ERR",$J603="",$K603="",$N603=""),0,IF($N603=0,IF(AND(OR(1=7,1=12),1&gt;=$K603,1&lt;=IF($L603="",12,$L603)),$J603,0),IF(AND(1&gt;=$K603,1&lt;=IF($L603="",12,$L603),MOD(1-$K603,$N603)=0),$J603,0)))</f>
        <v>0</v>
      </c>
      <c r="P603" s="19" t="n">
        <f aca="false">IF(OR($M603="",$M603="ERR",$J603="",$K603="",$N603=""),0,IF($N603=0,IF(AND(OR(2=7,2=12),2&gt;=$K603,2&lt;=IF($L603="",12,$L603)),$J603,0),IF(AND(2&gt;=$K603,2&lt;=IF($L603="",12,$L603),MOD(2-$K603,$N603)=0),$J603,0)))</f>
        <v>0</v>
      </c>
      <c r="Q603" s="19" t="n">
        <f aca="false">IF(OR($M603="",$M603="ERR",$J603="",$K603="",$N603=""),0,IF($N603=0,IF(AND(OR(3=7,3=12),3&gt;=$K603,3&lt;=IF($L603="",12,$L603)),$J603,0),IF(AND(3&gt;=$K603,3&lt;=IF($L603="",12,$L603),MOD(3-$K603,$N603)=0),$J603,0)))</f>
        <v>0</v>
      </c>
      <c r="R603" s="19" t="n">
        <f aca="false">IF(OR($M603="",$M603="ERR",$J603="",$K603="",$N603=""),0,IF($N603=0,IF(AND(OR(4=7,4=12),4&gt;=$K603,4&lt;=IF($L603="",12,$L603)),$J603,0),IF(AND(4&gt;=$K603,4&lt;=IF($L603="",12,$L603),MOD(4-$K603,$N603)=0),$J603,0)))</f>
        <v>0</v>
      </c>
      <c r="S603" s="19" t="n">
        <f aca="false">IF(OR($M603="",$M603="ERR",$J603="",$K603="",$N603=""),0,IF($N603=0,IF(AND(OR(5=7,5=12),5&gt;=$K603,5&lt;=IF($L603="",12,$L603)),$J603,0),IF(AND(5&gt;=$K603,5&lt;=IF($L603="",12,$L603),MOD(5-$K603,$N603)=0),$J603,0)))</f>
        <v>0</v>
      </c>
      <c r="T603" s="19" t="n">
        <f aca="false">IF(OR($M603="",$M603="ERR",$J603="",$K603="",$N603=""),0,IF($N603=0,IF(AND(OR(6=7,6=12),6&gt;=$K603,6&lt;=IF($L603="",12,$L603)),$J603,0),IF(AND(6&gt;=$K603,6&lt;=IF($L603="",12,$L603),MOD(6-$K603,$N603)=0),$J603,0)))</f>
        <v>0</v>
      </c>
      <c r="U603" s="19" t="n">
        <f aca="false">IF(OR($M603="",$M603="ERR",$J603="",$K603="",$N603=""),0,IF($N603=0,IF(AND(OR(7=7,7=12),7&gt;=$K603,7&lt;=IF($L603="",12,$L603)),$J603,0),IF(AND(7&gt;=$K603,7&lt;=IF($L603="",12,$L603),MOD(7-$K603,$N603)=0),$J603,0)))</f>
        <v>0</v>
      </c>
      <c r="V603" s="19" t="n">
        <f aca="false">IF(OR($M603="",$M603="ERR",$J603="",$K603="",$N603=""),0,IF($N603=0,IF(AND(OR(8=7,8=12),8&gt;=$K603,8&lt;=IF($L603="",12,$L603)),$J603,0),IF(AND(8&gt;=$K603,8&lt;=IF($L603="",12,$L603),MOD(8-$K603,$N603)=0),$J603,0)))</f>
        <v>0</v>
      </c>
      <c r="W603" s="19" t="n">
        <f aca="false">IF(OR($M603="",$M603="ERR",$J603="",$K603="",$N603=""),0,IF($N603=0,IF(AND(OR(9=7,9=12),9&gt;=$K603,9&lt;=IF($L603="",12,$L603)),$J603,0),IF(AND(9&gt;=$K603,9&lt;=IF($L603="",12,$L603),MOD(9-$K603,$N603)=0),$J603,0)))</f>
        <v>0</v>
      </c>
      <c r="X603" s="19" t="n">
        <f aca="false">IF(OR($M603="",$M603="ERR",$J603="",$K603="",$N603=""),0,IF($N603=0,IF(AND(OR(10=7,10=12),10&gt;=$K603,10&lt;=IF($L603="",12,$L603)),$J603,0),IF(AND(10&gt;=$K603,10&lt;=IF($L603="",12,$L603),MOD(10-$K603,$N603)=0),$J603,0)))</f>
        <v>0</v>
      </c>
      <c r="Y603" s="19" t="n">
        <f aca="false">IF(OR($M603="",$M603="ERR",$J603="",$K603="",$N603=""),0,IF($N603=0,IF(AND(OR(11=7,11=12),11&gt;=$K603,11&lt;=IF($L603="",12,$L603)),$J603,0),IF(AND(11&gt;=$K603,11&lt;=IF($L603="",12,$L603),MOD(11-$K603,$N603)=0),$J603,0)))</f>
        <v>0</v>
      </c>
      <c r="Z603" s="19" t="n">
        <f aca="false">IF(OR($M603="",$M603="ERR",$J603="",$K603="",$N603=""),0,IF($N603=0,IF(AND(OR(12=7,12=12),12&gt;=$K603,12&lt;=IF($L603="",12,$L603)),$J603,0),IF(AND(12&gt;=$K603,12&lt;=IF($L603="",12,$L603),MOD(12-$K603,$N603)=0),$J603,0)))</f>
        <v>0</v>
      </c>
      <c r="AA603" s="36" t="n">
        <f aca="false">SUM(O603:Z603)</f>
        <v>0</v>
      </c>
      <c r="AB603" s="15" t="str">
        <f aca="false">IF(AND($B603="",$D603="",$J603=""),"",IF($B603="","Falta código",IF(ISNA(MATCH($B603,LST_COD,0)),"Código no registrado en Trabajadores",IF($E603="","Concepto no está en el catálogo",IF($M603="ERR","Retención de otro empleador: Origen = Otro empleador",IF(OR($J603="",$K603=""),"Falta monto o mes",IF(OR($K603&lt;1,$K603&gt;12),"Mes inicio inválido",IF(AND($L603&lt;&gt;"",OR($L603&lt;$K603,$L603&gt;12)),"Mes fin inválido",IF($N603="","Falta frecuencia",IF(AND($G603&lt;&gt;"Otro empleador",SUMPRODUCT(($O603:$Z603&lt;&gt;0)*(((COLUMN($O603:$Z603)-14)&lt;INDEX(Trabajadores!$M$6:$M$105,MATCH($B603,LST_COD,0)))+((COLUMN($O603:$Z603)-14)&gt;INDEX(Trabajadores!$N$6:$N$105,MATCH($B603,LST_COD,0)))))&gt;0),"Aviso: hay meses fuera del periodo laboral","OK"))))))))))</f>
        <v/>
      </c>
    </row>
    <row r="604" customFormat="false" ht="15" hidden="false" customHeight="false" outlineLevel="0" collapsed="false">
      <c r="A604" s="23" t="n">
        <v>599</v>
      </c>
      <c r="B604" s="7"/>
      <c r="C604" s="35" t="str">
        <f aca="false">IF($B604="","",IFERROR(INDEX(Trabajadores!$D$6:$D$105,MATCH($B604,LST_COD,0)),"¿Código?"))</f>
        <v/>
      </c>
      <c r="D604" s="30"/>
      <c r="E604" s="9" t="str">
        <f aca="false">IF($D604="","",IFERROR(VLOOKUP($D604,CONC_TABLA,2,FALSE()),""))</f>
        <v/>
      </c>
      <c r="F604" s="9" t="str">
        <f aca="false">IF($D604="","",IFERROR(VLOOKUP($D604,CONC_TABLA,3,FALSE()),""))</f>
        <v/>
      </c>
      <c r="G604" s="30"/>
      <c r="H604" s="30"/>
      <c r="I604" s="30"/>
      <c r="J604" s="29"/>
      <c r="K604" s="28"/>
      <c r="L604" s="28"/>
      <c r="M604" s="9" t="str">
        <f aca="false">IF(OR($B604="",$E604=""),"",IF($E604="INA","INA",IF($G604="Otro empleador",IF($E604="RET","RETO",IF($E604="ORD","OTO","OTX")),IF($E604="RET","ERR",$E604))))</f>
        <v/>
      </c>
      <c r="N604" s="9" t="str">
        <f aca="false">IF($I604="","",IFERROR(VLOOKUP($I604,FREC_TABLA,2,FALSE()),""))</f>
        <v/>
      </c>
      <c r="O604" s="19" t="n">
        <f aca="false">IF(OR($M604="",$M604="ERR",$J604="",$K604="",$N604=""),0,IF($N604=0,IF(AND(OR(1=7,1=12),1&gt;=$K604,1&lt;=IF($L604="",12,$L604)),$J604,0),IF(AND(1&gt;=$K604,1&lt;=IF($L604="",12,$L604),MOD(1-$K604,$N604)=0),$J604,0)))</f>
        <v>0</v>
      </c>
      <c r="P604" s="19" t="n">
        <f aca="false">IF(OR($M604="",$M604="ERR",$J604="",$K604="",$N604=""),0,IF($N604=0,IF(AND(OR(2=7,2=12),2&gt;=$K604,2&lt;=IF($L604="",12,$L604)),$J604,0),IF(AND(2&gt;=$K604,2&lt;=IF($L604="",12,$L604),MOD(2-$K604,$N604)=0),$J604,0)))</f>
        <v>0</v>
      </c>
      <c r="Q604" s="19" t="n">
        <f aca="false">IF(OR($M604="",$M604="ERR",$J604="",$K604="",$N604=""),0,IF($N604=0,IF(AND(OR(3=7,3=12),3&gt;=$K604,3&lt;=IF($L604="",12,$L604)),$J604,0),IF(AND(3&gt;=$K604,3&lt;=IF($L604="",12,$L604),MOD(3-$K604,$N604)=0),$J604,0)))</f>
        <v>0</v>
      </c>
      <c r="R604" s="19" t="n">
        <f aca="false">IF(OR($M604="",$M604="ERR",$J604="",$K604="",$N604=""),0,IF($N604=0,IF(AND(OR(4=7,4=12),4&gt;=$K604,4&lt;=IF($L604="",12,$L604)),$J604,0),IF(AND(4&gt;=$K604,4&lt;=IF($L604="",12,$L604),MOD(4-$K604,$N604)=0),$J604,0)))</f>
        <v>0</v>
      </c>
      <c r="S604" s="19" t="n">
        <f aca="false">IF(OR($M604="",$M604="ERR",$J604="",$K604="",$N604=""),0,IF($N604=0,IF(AND(OR(5=7,5=12),5&gt;=$K604,5&lt;=IF($L604="",12,$L604)),$J604,0),IF(AND(5&gt;=$K604,5&lt;=IF($L604="",12,$L604),MOD(5-$K604,$N604)=0),$J604,0)))</f>
        <v>0</v>
      </c>
      <c r="T604" s="19" t="n">
        <f aca="false">IF(OR($M604="",$M604="ERR",$J604="",$K604="",$N604=""),0,IF($N604=0,IF(AND(OR(6=7,6=12),6&gt;=$K604,6&lt;=IF($L604="",12,$L604)),$J604,0),IF(AND(6&gt;=$K604,6&lt;=IF($L604="",12,$L604),MOD(6-$K604,$N604)=0),$J604,0)))</f>
        <v>0</v>
      </c>
      <c r="U604" s="19" t="n">
        <f aca="false">IF(OR($M604="",$M604="ERR",$J604="",$K604="",$N604=""),0,IF($N604=0,IF(AND(OR(7=7,7=12),7&gt;=$K604,7&lt;=IF($L604="",12,$L604)),$J604,0),IF(AND(7&gt;=$K604,7&lt;=IF($L604="",12,$L604),MOD(7-$K604,$N604)=0),$J604,0)))</f>
        <v>0</v>
      </c>
      <c r="V604" s="19" t="n">
        <f aca="false">IF(OR($M604="",$M604="ERR",$J604="",$K604="",$N604=""),0,IF($N604=0,IF(AND(OR(8=7,8=12),8&gt;=$K604,8&lt;=IF($L604="",12,$L604)),$J604,0),IF(AND(8&gt;=$K604,8&lt;=IF($L604="",12,$L604),MOD(8-$K604,$N604)=0),$J604,0)))</f>
        <v>0</v>
      </c>
      <c r="W604" s="19" t="n">
        <f aca="false">IF(OR($M604="",$M604="ERR",$J604="",$K604="",$N604=""),0,IF($N604=0,IF(AND(OR(9=7,9=12),9&gt;=$K604,9&lt;=IF($L604="",12,$L604)),$J604,0),IF(AND(9&gt;=$K604,9&lt;=IF($L604="",12,$L604),MOD(9-$K604,$N604)=0),$J604,0)))</f>
        <v>0</v>
      </c>
      <c r="X604" s="19" t="n">
        <f aca="false">IF(OR($M604="",$M604="ERR",$J604="",$K604="",$N604=""),0,IF($N604=0,IF(AND(OR(10=7,10=12),10&gt;=$K604,10&lt;=IF($L604="",12,$L604)),$J604,0),IF(AND(10&gt;=$K604,10&lt;=IF($L604="",12,$L604),MOD(10-$K604,$N604)=0),$J604,0)))</f>
        <v>0</v>
      </c>
      <c r="Y604" s="19" t="n">
        <f aca="false">IF(OR($M604="",$M604="ERR",$J604="",$K604="",$N604=""),0,IF($N604=0,IF(AND(OR(11=7,11=12),11&gt;=$K604,11&lt;=IF($L604="",12,$L604)),$J604,0),IF(AND(11&gt;=$K604,11&lt;=IF($L604="",12,$L604),MOD(11-$K604,$N604)=0),$J604,0)))</f>
        <v>0</v>
      </c>
      <c r="Z604" s="19" t="n">
        <f aca="false">IF(OR($M604="",$M604="ERR",$J604="",$K604="",$N604=""),0,IF($N604=0,IF(AND(OR(12=7,12=12),12&gt;=$K604,12&lt;=IF($L604="",12,$L604)),$J604,0),IF(AND(12&gt;=$K604,12&lt;=IF($L604="",12,$L604),MOD(12-$K604,$N604)=0),$J604,0)))</f>
        <v>0</v>
      </c>
      <c r="AA604" s="36" t="n">
        <f aca="false">SUM(O604:Z604)</f>
        <v>0</v>
      </c>
      <c r="AB604" s="15" t="str">
        <f aca="false">IF(AND($B604="",$D604="",$J604=""),"",IF($B604="","Falta código",IF(ISNA(MATCH($B604,LST_COD,0)),"Código no registrado en Trabajadores",IF($E604="","Concepto no está en el catálogo",IF($M604="ERR","Retención de otro empleador: Origen = Otro empleador",IF(OR($J604="",$K604=""),"Falta monto o mes",IF(OR($K604&lt;1,$K604&gt;12),"Mes inicio inválido",IF(AND($L604&lt;&gt;"",OR($L604&lt;$K604,$L604&gt;12)),"Mes fin inválido",IF($N604="","Falta frecuencia",IF(AND($G604&lt;&gt;"Otro empleador",SUMPRODUCT(($O604:$Z604&lt;&gt;0)*(((COLUMN($O604:$Z604)-14)&lt;INDEX(Trabajadores!$M$6:$M$105,MATCH($B604,LST_COD,0)))+((COLUMN($O604:$Z604)-14)&gt;INDEX(Trabajadores!$N$6:$N$105,MATCH($B604,LST_COD,0)))))&gt;0),"Aviso: hay meses fuera del periodo laboral","OK"))))))))))</f>
        <v/>
      </c>
    </row>
    <row r="605" customFormat="false" ht="15" hidden="false" customHeight="false" outlineLevel="0" collapsed="false">
      <c r="A605" s="23" t="n">
        <v>600</v>
      </c>
      <c r="B605" s="7"/>
      <c r="C605" s="35" t="str">
        <f aca="false">IF($B605="","",IFERROR(INDEX(Trabajadores!$D$6:$D$105,MATCH($B605,LST_COD,0)),"¿Código?"))</f>
        <v/>
      </c>
      <c r="D605" s="30"/>
      <c r="E605" s="9" t="str">
        <f aca="false">IF($D605="","",IFERROR(VLOOKUP($D605,CONC_TABLA,2,FALSE()),""))</f>
        <v/>
      </c>
      <c r="F605" s="9" t="str">
        <f aca="false">IF($D605="","",IFERROR(VLOOKUP($D605,CONC_TABLA,3,FALSE()),""))</f>
        <v/>
      </c>
      <c r="G605" s="30"/>
      <c r="H605" s="30"/>
      <c r="I605" s="30"/>
      <c r="J605" s="29"/>
      <c r="K605" s="28"/>
      <c r="L605" s="28"/>
      <c r="M605" s="9" t="str">
        <f aca="false">IF(OR($B605="",$E605=""),"",IF($E605="INA","INA",IF($G605="Otro empleador",IF($E605="RET","RETO",IF($E605="ORD","OTO","OTX")),IF($E605="RET","ERR",$E605))))</f>
        <v/>
      </c>
      <c r="N605" s="9" t="str">
        <f aca="false">IF($I605="","",IFERROR(VLOOKUP($I605,FREC_TABLA,2,FALSE()),""))</f>
        <v/>
      </c>
      <c r="O605" s="19" t="n">
        <f aca="false">IF(OR($M605="",$M605="ERR",$J605="",$K605="",$N605=""),0,IF($N605=0,IF(AND(OR(1=7,1=12),1&gt;=$K605,1&lt;=IF($L605="",12,$L605)),$J605,0),IF(AND(1&gt;=$K605,1&lt;=IF($L605="",12,$L605),MOD(1-$K605,$N605)=0),$J605,0)))</f>
        <v>0</v>
      </c>
      <c r="P605" s="19" t="n">
        <f aca="false">IF(OR($M605="",$M605="ERR",$J605="",$K605="",$N605=""),0,IF($N605=0,IF(AND(OR(2=7,2=12),2&gt;=$K605,2&lt;=IF($L605="",12,$L605)),$J605,0),IF(AND(2&gt;=$K605,2&lt;=IF($L605="",12,$L605),MOD(2-$K605,$N605)=0),$J605,0)))</f>
        <v>0</v>
      </c>
      <c r="Q605" s="19" t="n">
        <f aca="false">IF(OR($M605="",$M605="ERR",$J605="",$K605="",$N605=""),0,IF($N605=0,IF(AND(OR(3=7,3=12),3&gt;=$K605,3&lt;=IF($L605="",12,$L605)),$J605,0),IF(AND(3&gt;=$K605,3&lt;=IF($L605="",12,$L605),MOD(3-$K605,$N605)=0),$J605,0)))</f>
        <v>0</v>
      </c>
      <c r="R605" s="19" t="n">
        <f aca="false">IF(OR($M605="",$M605="ERR",$J605="",$K605="",$N605=""),0,IF($N605=0,IF(AND(OR(4=7,4=12),4&gt;=$K605,4&lt;=IF($L605="",12,$L605)),$J605,0),IF(AND(4&gt;=$K605,4&lt;=IF($L605="",12,$L605),MOD(4-$K605,$N605)=0),$J605,0)))</f>
        <v>0</v>
      </c>
      <c r="S605" s="19" t="n">
        <f aca="false">IF(OR($M605="",$M605="ERR",$J605="",$K605="",$N605=""),0,IF($N605=0,IF(AND(OR(5=7,5=12),5&gt;=$K605,5&lt;=IF($L605="",12,$L605)),$J605,0),IF(AND(5&gt;=$K605,5&lt;=IF($L605="",12,$L605),MOD(5-$K605,$N605)=0),$J605,0)))</f>
        <v>0</v>
      </c>
      <c r="T605" s="19" t="n">
        <f aca="false">IF(OR($M605="",$M605="ERR",$J605="",$K605="",$N605=""),0,IF($N605=0,IF(AND(OR(6=7,6=12),6&gt;=$K605,6&lt;=IF($L605="",12,$L605)),$J605,0),IF(AND(6&gt;=$K605,6&lt;=IF($L605="",12,$L605),MOD(6-$K605,$N605)=0),$J605,0)))</f>
        <v>0</v>
      </c>
      <c r="U605" s="19" t="n">
        <f aca="false">IF(OR($M605="",$M605="ERR",$J605="",$K605="",$N605=""),0,IF($N605=0,IF(AND(OR(7=7,7=12),7&gt;=$K605,7&lt;=IF($L605="",12,$L605)),$J605,0),IF(AND(7&gt;=$K605,7&lt;=IF($L605="",12,$L605),MOD(7-$K605,$N605)=0),$J605,0)))</f>
        <v>0</v>
      </c>
      <c r="V605" s="19" t="n">
        <f aca="false">IF(OR($M605="",$M605="ERR",$J605="",$K605="",$N605=""),0,IF($N605=0,IF(AND(OR(8=7,8=12),8&gt;=$K605,8&lt;=IF($L605="",12,$L605)),$J605,0),IF(AND(8&gt;=$K605,8&lt;=IF($L605="",12,$L605),MOD(8-$K605,$N605)=0),$J605,0)))</f>
        <v>0</v>
      </c>
      <c r="W605" s="19" t="n">
        <f aca="false">IF(OR($M605="",$M605="ERR",$J605="",$K605="",$N605=""),0,IF($N605=0,IF(AND(OR(9=7,9=12),9&gt;=$K605,9&lt;=IF($L605="",12,$L605)),$J605,0),IF(AND(9&gt;=$K605,9&lt;=IF($L605="",12,$L605),MOD(9-$K605,$N605)=0),$J605,0)))</f>
        <v>0</v>
      </c>
      <c r="X605" s="19" t="n">
        <f aca="false">IF(OR($M605="",$M605="ERR",$J605="",$K605="",$N605=""),0,IF($N605=0,IF(AND(OR(10=7,10=12),10&gt;=$K605,10&lt;=IF($L605="",12,$L605)),$J605,0),IF(AND(10&gt;=$K605,10&lt;=IF($L605="",12,$L605),MOD(10-$K605,$N605)=0),$J605,0)))</f>
        <v>0</v>
      </c>
      <c r="Y605" s="19" t="n">
        <f aca="false">IF(OR($M605="",$M605="ERR",$J605="",$K605="",$N605=""),0,IF($N605=0,IF(AND(OR(11=7,11=12),11&gt;=$K605,11&lt;=IF($L605="",12,$L605)),$J605,0),IF(AND(11&gt;=$K605,11&lt;=IF($L605="",12,$L605),MOD(11-$K605,$N605)=0),$J605,0)))</f>
        <v>0</v>
      </c>
      <c r="Z605" s="19" t="n">
        <f aca="false">IF(OR($M605="",$M605="ERR",$J605="",$K605="",$N605=""),0,IF($N605=0,IF(AND(OR(12=7,12=12),12&gt;=$K605,12&lt;=IF($L605="",12,$L605)),$J605,0),IF(AND(12&gt;=$K605,12&lt;=IF($L605="",12,$L605),MOD(12-$K605,$N605)=0),$J605,0)))</f>
        <v>0</v>
      </c>
      <c r="AA605" s="36" t="n">
        <f aca="false">SUM(O605:Z605)</f>
        <v>0</v>
      </c>
      <c r="AB605" s="15" t="str">
        <f aca="false">IF(AND($B605="",$D605="",$J605=""),"",IF($B605="","Falta código",IF(ISNA(MATCH($B605,LST_COD,0)),"Código no registrado en Trabajadores",IF($E605="","Concepto no está en el catálogo",IF($M605="ERR","Retención de otro empleador: Origen = Otro empleador",IF(OR($J605="",$K605=""),"Falta monto o mes",IF(OR($K605&lt;1,$K605&gt;12),"Mes inicio inválido",IF(AND($L605&lt;&gt;"",OR($L605&lt;$K605,$L605&gt;12)),"Mes fin inválido",IF($N605="","Falta frecuencia",IF(AND($G605&lt;&gt;"Otro empleador",SUMPRODUCT(($O605:$Z605&lt;&gt;0)*(((COLUMN($O605:$Z605)-14)&lt;INDEX(Trabajadores!$M$6:$M$105,MATCH($B605,LST_COD,0)))+((COLUMN($O605:$Z605)-14)&gt;INDEX(Trabajadores!$N$6:$N$105,MATCH($B605,LST_COD,0)))))&gt;0),"Aviso: hay meses fuera del periodo laboral","OK"))))))))))</f>
        <v/>
      </c>
    </row>
    <row r="606" customFormat="false" ht="15" hidden="false" customHeight="false" outlineLevel="0" collapsed="false">
      <c r="A606" s="23" t="n">
        <v>601</v>
      </c>
      <c r="B606" s="7"/>
      <c r="C606" s="35" t="str">
        <f aca="false">IF($B606="","",IFERROR(INDEX(Trabajadores!$D$6:$D$105,MATCH($B606,LST_COD,0)),"¿Código?"))</f>
        <v/>
      </c>
      <c r="D606" s="30"/>
      <c r="E606" s="9" t="str">
        <f aca="false">IF($D606="","",IFERROR(VLOOKUP($D606,CONC_TABLA,2,FALSE()),""))</f>
        <v/>
      </c>
      <c r="F606" s="9" t="str">
        <f aca="false">IF($D606="","",IFERROR(VLOOKUP($D606,CONC_TABLA,3,FALSE()),""))</f>
        <v/>
      </c>
      <c r="G606" s="30"/>
      <c r="H606" s="30"/>
      <c r="I606" s="30"/>
      <c r="J606" s="29"/>
      <c r="K606" s="28"/>
      <c r="L606" s="28"/>
      <c r="M606" s="9" t="str">
        <f aca="false">IF(OR($B606="",$E606=""),"",IF($E606="INA","INA",IF($G606="Otro empleador",IF($E606="RET","RETO",IF($E606="ORD","OTO","OTX")),IF($E606="RET","ERR",$E606))))</f>
        <v/>
      </c>
      <c r="N606" s="9" t="str">
        <f aca="false">IF($I606="","",IFERROR(VLOOKUP($I606,FREC_TABLA,2,FALSE()),""))</f>
        <v/>
      </c>
      <c r="O606" s="19" t="n">
        <f aca="false">IF(OR($M606="",$M606="ERR",$J606="",$K606="",$N606=""),0,IF($N606=0,IF(AND(OR(1=7,1=12),1&gt;=$K606,1&lt;=IF($L606="",12,$L606)),$J606,0),IF(AND(1&gt;=$K606,1&lt;=IF($L606="",12,$L606),MOD(1-$K606,$N606)=0),$J606,0)))</f>
        <v>0</v>
      </c>
      <c r="P606" s="19" t="n">
        <f aca="false">IF(OR($M606="",$M606="ERR",$J606="",$K606="",$N606=""),0,IF($N606=0,IF(AND(OR(2=7,2=12),2&gt;=$K606,2&lt;=IF($L606="",12,$L606)),$J606,0),IF(AND(2&gt;=$K606,2&lt;=IF($L606="",12,$L606),MOD(2-$K606,$N606)=0),$J606,0)))</f>
        <v>0</v>
      </c>
      <c r="Q606" s="19" t="n">
        <f aca="false">IF(OR($M606="",$M606="ERR",$J606="",$K606="",$N606=""),0,IF($N606=0,IF(AND(OR(3=7,3=12),3&gt;=$K606,3&lt;=IF($L606="",12,$L606)),$J606,0),IF(AND(3&gt;=$K606,3&lt;=IF($L606="",12,$L606),MOD(3-$K606,$N606)=0),$J606,0)))</f>
        <v>0</v>
      </c>
      <c r="R606" s="19" t="n">
        <f aca="false">IF(OR($M606="",$M606="ERR",$J606="",$K606="",$N606=""),0,IF($N606=0,IF(AND(OR(4=7,4=12),4&gt;=$K606,4&lt;=IF($L606="",12,$L606)),$J606,0),IF(AND(4&gt;=$K606,4&lt;=IF($L606="",12,$L606),MOD(4-$K606,$N606)=0),$J606,0)))</f>
        <v>0</v>
      </c>
      <c r="S606" s="19" t="n">
        <f aca="false">IF(OR($M606="",$M606="ERR",$J606="",$K606="",$N606=""),0,IF($N606=0,IF(AND(OR(5=7,5=12),5&gt;=$K606,5&lt;=IF($L606="",12,$L606)),$J606,0),IF(AND(5&gt;=$K606,5&lt;=IF($L606="",12,$L606),MOD(5-$K606,$N606)=0),$J606,0)))</f>
        <v>0</v>
      </c>
      <c r="T606" s="19" t="n">
        <f aca="false">IF(OR($M606="",$M606="ERR",$J606="",$K606="",$N606=""),0,IF($N606=0,IF(AND(OR(6=7,6=12),6&gt;=$K606,6&lt;=IF($L606="",12,$L606)),$J606,0),IF(AND(6&gt;=$K606,6&lt;=IF($L606="",12,$L606),MOD(6-$K606,$N606)=0),$J606,0)))</f>
        <v>0</v>
      </c>
      <c r="U606" s="19" t="n">
        <f aca="false">IF(OR($M606="",$M606="ERR",$J606="",$K606="",$N606=""),0,IF($N606=0,IF(AND(OR(7=7,7=12),7&gt;=$K606,7&lt;=IF($L606="",12,$L606)),$J606,0),IF(AND(7&gt;=$K606,7&lt;=IF($L606="",12,$L606),MOD(7-$K606,$N606)=0),$J606,0)))</f>
        <v>0</v>
      </c>
      <c r="V606" s="19" t="n">
        <f aca="false">IF(OR($M606="",$M606="ERR",$J606="",$K606="",$N606=""),0,IF($N606=0,IF(AND(OR(8=7,8=12),8&gt;=$K606,8&lt;=IF($L606="",12,$L606)),$J606,0),IF(AND(8&gt;=$K606,8&lt;=IF($L606="",12,$L606),MOD(8-$K606,$N606)=0),$J606,0)))</f>
        <v>0</v>
      </c>
      <c r="W606" s="19" t="n">
        <f aca="false">IF(OR($M606="",$M606="ERR",$J606="",$K606="",$N606=""),0,IF($N606=0,IF(AND(OR(9=7,9=12),9&gt;=$K606,9&lt;=IF($L606="",12,$L606)),$J606,0),IF(AND(9&gt;=$K606,9&lt;=IF($L606="",12,$L606),MOD(9-$K606,$N606)=0),$J606,0)))</f>
        <v>0</v>
      </c>
      <c r="X606" s="19" t="n">
        <f aca="false">IF(OR($M606="",$M606="ERR",$J606="",$K606="",$N606=""),0,IF($N606=0,IF(AND(OR(10=7,10=12),10&gt;=$K606,10&lt;=IF($L606="",12,$L606)),$J606,0),IF(AND(10&gt;=$K606,10&lt;=IF($L606="",12,$L606),MOD(10-$K606,$N606)=0),$J606,0)))</f>
        <v>0</v>
      </c>
      <c r="Y606" s="19" t="n">
        <f aca="false">IF(OR($M606="",$M606="ERR",$J606="",$K606="",$N606=""),0,IF($N606=0,IF(AND(OR(11=7,11=12),11&gt;=$K606,11&lt;=IF($L606="",12,$L606)),$J606,0),IF(AND(11&gt;=$K606,11&lt;=IF($L606="",12,$L606),MOD(11-$K606,$N606)=0),$J606,0)))</f>
        <v>0</v>
      </c>
      <c r="Z606" s="19" t="n">
        <f aca="false">IF(OR($M606="",$M606="ERR",$J606="",$K606="",$N606=""),0,IF($N606=0,IF(AND(OR(12=7,12=12),12&gt;=$K606,12&lt;=IF($L606="",12,$L606)),$J606,0),IF(AND(12&gt;=$K606,12&lt;=IF($L606="",12,$L606),MOD(12-$K606,$N606)=0),$J606,0)))</f>
        <v>0</v>
      </c>
      <c r="AA606" s="36" t="n">
        <f aca="false">SUM(O606:Z606)</f>
        <v>0</v>
      </c>
      <c r="AB606" s="15" t="str">
        <f aca="false">IF(AND($B606="",$D606="",$J606=""),"",IF($B606="","Falta código",IF(ISNA(MATCH($B606,LST_COD,0)),"Código no registrado en Trabajadores",IF($E606="","Concepto no está en el catálogo",IF($M606="ERR","Retención de otro empleador: Origen = Otro empleador",IF(OR($J606="",$K606=""),"Falta monto o mes",IF(OR($K606&lt;1,$K606&gt;12),"Mes inicio inválido",IF(AND($L606&lt;&gt;"",OR($L606&lt;$K606,$L606&gt;12)),"Mes fin inválido",IF($N606="","Falta frecuencia",IF(AND($G606&lt;&gt;"Otro empleador",SUMPRODUCT(($O606:$Z606&lt;&gt;0)*(((COLUMN($O606:$Z606)-14)&lt;INDEX(Trabajadores!$M$6:$M$105,MATCH($B606,LST_COD,0)))+((COLUMN($O606:$Z606)-14)&gt;INDEX(Trabajadores!$N$6:$N$105,MATCH($B606,LST_COD,0)))))&gt;0),"Aviso: hay meses fuera del periodo laboral","OK"))))))))))</f>
        <v/>
      </c>
    </row>
    <row r="607" customFormat="false" ht="15" hidden="false" customHeight="false" outlineLevel="0" collapsed="false">
      <c r="A607" s="23" t="n">
        <v>602</v>
      </c>
      <c r="B607" s="7"/>
      <c r="C607" s="35" t="str">
        <f aca="false">IF($B607="","",IFERROR(INDEX(Trabajadores!$D$6:$D$105,MATCH($B607,LST_COD,0)),"¿Código?"))</f>
        <v/>
      </c>
      <c r="D607" s="30"/>
      <c r="E607" s="9" t="str">
        <f aca="false">IF($D607="","",IFERROR(VLOOKUP($D607,CONC_TABLA,2,FALSE()),""))</f>
        <v/>
      </c>
      <c r="F607" s="9" t="str">
        <f aca="false">IF($D607="","",IFERROR(VLOOKUP($D607,CONC_TABLA,3,FALSE()),""))</f>
        <v/>
      </c>
      <c r="G607" s="30"/>
      <c r="H607" s="30"/>
      <c r="I607" s="30"/>
      <c r="J607" s="29"/>
      <c r="K607" s="28"/>
      <c r="L607" s="28"/>
      <c r="M607" s="9" t="str">
        <f aca="false">IF(OR($B607="",$E607=""),"",IF($E607="INA","INA",IF($G607="Otro empleador",IF($E607="RET","RETO",IF($E607="ORD","OTO","OTX")),IF($E607="RET","ERR",$E607))))</f>
        <v/>
      </c>
      <c r="N607" s="9" t="str">
        <f aca="false">IF($I607="","",IFERROR(VLOOKUP($I607,FREC_TABLA,2,FALSE()),""))</f>
        <v/>
      </c>
      <c r="O607" s="19" t="n">
        <f aca="false">IF(OR($M607="",$M607="ERR",$J607="",$K607="",$N607=""),0,IF($N607=0,IF(AND(OR(1=7,1=12),1&gt;=$K607,1&lt;=IF($L607="",12,$L607)),$J607,0),IF(AND(1&gt;=$K607,1&lt;=IF($L607="",12,$L607),MOD(1-$K607,$N607)=0),$J607,0)))</f>
        <v>0</v>
      </c>
      <c r="P607" s="19" t="n">
        <f aca="false">IF(OR($M607="",$M607="ERR",$J607="",$K607="",$N607=""),0,IF($N607=0,IF(AND(OR(2=7,2=12),2&gt;=$K607,2&lt;=IF($L607="",12,$L607)),$J607,0),IF(AND(2&gt;=$K607,2&lt;=IF($L607="",12,$L607),MOD(2-$K607,$N607)=0),$J607,0)))</f>
        <v>0</v>
      </c>
      <c r="Q607" s="19" t="n">
        <f aca="false">IF(OR($M607="",$M607="ERR",$J607="",$K607="",$N607=""),0,IF($N607=0,IF(AND(OR(3=7,3=12),3&gt;=$K607,3&lt;=IF($L607="",12,$L607)),$J607,0),IF(AND(3&gt;=$K607,3&lt;=IF($L607="",12,$L607),MOD(3-$K607,$N607)=0),$J607,0)))</f>
        <v>0</v>
      </c>
      <c r="R607" s="19" t="n">
        <f aca="false">IF(OR($M607="",$M607="ERR",$J607="",$K607="",$N607=""),0,IF($N607=0,IF(AND(OR(4=7,4=12),4&gt;=$K607,4&lt;=IF($L607="",12,$L607)),$J607,0),IF(AND(4&gt;=$K607,4&lt;=IF($L607="",12,$L607),MOD(4-$K607,$N607)=0),$J607,0)))</f>
        <v>0</v>
      </c>
      <c r="S607" s="19" t="n">
        <f aca="false">IF(OR($M607="",$M607="ERR",$J607="",$K607="",$N607=""),0,IF($N607=0,IF(AND(OR(5=7,5=12),5&gt;=$K607,5&lt;=IF($L607="",12,$L607)),$J607,0),IF(AND(5&gt;=$K607,5&lt;=IF($L607="",12,$L607),MOD(5-$K607,$N607)=0),$J607,0)))</f>
        <v>0</v>
      </c>
      <c r="T607" s="19" t="n">
        <f aca="false">IF(OR($M607="",$M607="ERR",$J607="",$K607="",$N607=""),0,IF($N607=0,IF(AND(OR(6=7,6=12),6&gt;=$K607,6&lt;=IF($L607="",12,$L607)),$J607,0),IF(AND(6&gt;=$K607,6&lt;=IF($L607="",12,$L607),MOD(6-$K607,$N607)=0),$J607,0)))</f>
        <v>0</v>
      </c>
      <c r="U607" s="19" t="n">
        <f aca="false">IF(OR($M607="",$M607="ERR",$J607="",$K607="",$N607=""),0,IF($N607=0,IF(AND(OR(7=7,7=12),7&gt;=$K607,7&lt;=IF($L607="",12,$L607)),$J607,0),IF(AND(7&gt;=$K607,7&lt;=IF($L607="",12,$L607),MOD(7-$K607,$N607)=0),$J607,0)))</f>
        <v>0</v>
      </c>
      <c r="V607" s="19" t="n">
        <f aca="false">IF(OR($M607="",$M607="ERR",$J607="",$K607="",$N607=""),0,IF($N607=0,IF(AND(OR(8=7,8=12),8&gt;=$K607,8&lt;=IF($L607="",12,$L607)),$J607,0),IF(AND(8&gt;=$K607,8&lt;=IF($L607="",12,$L607),MOD(8-$K607,$N607)=0),$J607,0)))</f>
        <v>0</v>
      </c>
      <c r="W607" s="19" t="n">
        <f aca="false">IF(OR($M607="",$M607="ERR",$J607="",$K607="",$N607=""),0,IF($N607=0,IF(AND(OR(9=7,9=12),9&gt;=$K607,9&lt;=IF($L607="",12,$L607)),$J607,0),IF(AND(9&gt;=$K607,9&lt;=IF($L607="",12,$L607),MOD(9-$K607,$N607)=0),$J607,0)))</f>
        <v>0</v>
      </c>
      <c r="X607" s="19" t="n">
        <f aca="false">IF(OR($M607="",$M607="ERR",$J607="",$K607="",$N607=""),0,IF($N607=0,IF(AND(OR(10=7,10=12),10&gt;=$K607,10&lt;=IF($L607="",12,$L607)),$J607,0),IF(AND(10&gt;=$K607,10&lt;=IF($L607="",12,$L607),MOD(10-$K607,$N607)=0),$J607,0)))</f>
        <v>0</v>
      </c>
      <c r="Y607" s="19" t="n">
        <f aca="false">IF(OR($M607="",$M607="ERR",$J607="",$K607="",$N607=""),0,IF($N607=0,IF(AND(OR(11=7,11=12),11&gt;=$K607,11&lt;=IF($L607="",12,$L607)),$J607,0),IF(AND(11&gt;=$K607,11&lt;=IF($L607="",12,$L607),MOD(11-$K607,$N607)=0),$J607,0)))</f>
        <v>0</v>
      </c>
      <c r="Z607" s="19" t="n">
        <f aca="false">IF(OR($M607="",$M607="ERR",$J607="",$K607="",$N607=""),0,IF($N607=0,IF(AND(OR(12=7,12=12),12&gt;=$K607,12&lt;=IF($L607="",12,$L607)),$J607,0),IF(AND(12&gt;=$K607,12&lt;=IF($L607="",12,$L607),MOD(12-$K607,$N607)=0),$J607,0)))</f>
        <v>0</v>
      </c>
      <c r="AA607" s="36" t="n">
        <f aca="false">SUM(O607:Z607)</f>
        <v>0</v>
      </c>
      <c r="AB607" s="15" t="str">
        <f aca="false">IF(AND($B607="",$D607="",$J607=""),"",IF($B607="","Falta código",IF(ISNA(MATCH($B607,LST_COD,0)),"Código no registrado en Trabajadores",IF($E607="","Concepto no está en el catálogo",IF($M607="ERR","Retención de otro empleador: Origen = Otro empleador",IF(OR($J607="",$K607=""),"Falta monto o mes",IF(OR($K607&lt;1,$K607&gt;12),"Mes inicio inválido",IF(AND($L607&lt;&gt;"",OR($L607&lt;$K607,$L607&gt;12)),"Mes fin inválido",IF($N607="","Falta frecuencia",IF(AND($G607&lt;&gt;"Otro empleador",SUMPRODUCT(($O607:$Z607&lt;&gt;0)*(((COLUMN($O607:$Z607)-14)&lt;INDEX(Trabajadores!$M$6:$M$105,MATCH($B607,LST_COD,0)))+((COLUMN($O607:$Z607)-14)&gt;INDEX(Trabajadores!$N$6:$N$105,MATCH($B607,LST_COD,0)))))&gt;0),"Aviso: hay meses fuera del periodo laboral","OK"))))))))))</f>
        <v/>
      </c>
    </row>
    <row r="608" customFormat="false" ht="15" hidden="false" customHeight="false" outlineLevel="0" collapsed="false">
      <c r="A608" s="23" t="n">
        <v>603</v>
      </c>
      <c r="B608" s="7"/>
      <c r="C608" s="35" t="str">
        <f aca="false">IF($B608="","",IFERROR(INDEX(Trabajadores!$D$6:$D$105,MATCH($B608,LST_COD,0)),"¿Código?"))</f>
        <v/>
      </c>
      <c r="D608" s="30"/>
      <c r="E608" s="9" t="str">
        <f aca="false">IF($D608="","",IFERROR(VLOOKUP($D608,CONC_TABLA,2,FALSE()),""))</f>
        <v/>
      </c>
      <c r="F608" s="9" t="str">
        <f aca="false">IF($D608="","",IFERROR(VLOOKUP($D608,CONC_TABLA,3,FALSE()),""))</f>
        <v/>
      </c>
      <c r="G608" s="30"/>
      <c r="H608" s="30"/>
      <c r="I608" s="30"/>
      <c r="J608" s="29"/>
      <c r="K608" s="28"/>
      <c r="L608" s="28"/>
      <c r="M608" s="9" t="str">
        <f aca="false">IF(OR($B608="",$E608=""),"",IF($E608="INA","INA",IF($G608="Otro empleador",IF($E608="RET","RETO",IF($E608="ORD","OTO","OTX")),IF($E608="RET","ERR",$E608))))</f>
        <v/>
      </c>
      <c r="N608" s="9" t="str">
        <f aca="false">IF($I608="","",IFERROR(VLOOKUP($I608,FREC_TABLA,2,FALSE()),""))</f>
        <v/>
      </c>
      <c r="O608" s="19" t="n">
        <f aca="false">IF(OR($M608="",$M608="ERR",$J608="",$K608="",$N608=""),0,IF($N608=0,IF(AND(OR(1=7,1=12),1&gt;=$K608,1&lt;=IF($L608="",12,$L608)),$J608,0),IF(AND(1&gt;=$K608,1&lt;=IF($L608="",12,$L608),MOD(1-$K608,$N608)=0),$J608,0)))</f>
        <v>0</v>
      </c>
      <c r="P608" s="19" t="n">
        <f aca="false">IF(OR($M608="",$M608="ERR",$J608="",$K608="",$N608=""),0,IF($N608=0,IF(AND(OR(2=7,2=12),2&gt;=$K608,2&lt;=IF($L608="",12,$L608)),$J608,0),IF(AND(2&gt;=$K608,2&lt;=IF($L608="",12,$L608),MOD(2-$K608,$N608)=0),$J608,0)))</f>
        <v>0</v>
      </c>
      <c r="Q608" s="19" t="n">
        <f aca="false">IF(OR($M608="",$M608="ERR",$J608="",$K608="",$N608=""),0,IF($N608=0,IF(AND(OR(3=7,3=12),3&gt;=$K608,3&lt;=IF($L608="",12,$L608)),$J608,0),IF(AND(3&gt;=$K608,3&lt;=IF($L608="",12,$L608),MOD(3-$K608,$N608)=0),$J608,0)))</f>
        <v>0</v>
      </c>
      <c r="R608" s="19" t="n">
        <f aca="false">IF(OR($M608="",$M608="ERR",$J608="",$K608="",$N608=""),0,IF($N608=0,IF(AND(OR(4=7,4=12),4&gt;=$K608,4&lt;=IF($L608="",12,$L608)),$J608,0),IF(AND(4&gt;=$K608,4&lt;=IF($L608="",12,$L608),MOD(4-$K608,$N608)=0),$J608,0)))</f>
        <v>0</v>
      </c>
      <c r="S608" s="19" t="n">
        <f aca="false">IF(OR($M608="",$M608="ERR",$J608="",$K608="",$N608=""),0,IF($N608=0,IF(AND(OR(5=7,5=12),5&gt;=$K608,5&lt;=IF($L608="",12,$L608)),$J608,0),IF(AND(5&gt;=$K608,5&lt;=IF($L608="",12,$L608),MOD(5-$K608,$N608)=0),$J608,0)))</f>
        <v>0</v>
      </c>
      <c r="T608" s="19" t="n">
        <f aca="false">IF(OR($M608="",$M608="ERR",$J608="",$K608="",$N608=""),0,IF($N608=0,IF(AND(OR(6=7,6=12),6&gt;=$K608,6&lt;=IF($L608="",12,$L608)),$J608,0),IF(AND(6&gt;=$K608,6&lt;=IF($L608="",12,$L608),MOD(6-$K608,$N608)=0),$J608,0)))</f>
        <v>0</v>
      </c>
      <c r="U608" s="19" t="n">
        <f aca="false">IF(OR($M608="",$M608="ERR",$J608="",$K608="",$N608=""),0,IF($N608=0,IF(AND(OR(7=7,7=12),7&gt;=$K608,7&lt;=IF($L608="",12,$L608)),$J608,0),IF(AND(7&gt;=$K608,7&lt;=IF($L608="",12,$L608),MOD(7-$K608,$N608)=0),$J608,0)))</f>
        <v>0</v>
      </c>
      <c r="V608" s="19" t="n">
        <f aca="false">IF(OR($M608="",$M608="ERR",$J608="",$K608="",$N608=""),0,IF($N608=0,IF(AND(OR(8=7,8=12),8&gt;=$K608,8&lt;=IF($L608="",12,$L608)),$J608,0),IF(AND(8&gt;=$K608,8&lt;=IF($L608="",12,$L608),MOD(8-$K608,$N608)=0),$J608,0)))</f>
        <v>0</v>
      </c>
      <c r="W608" s="19" t="n">
        <f aca="false">IF(OR($M608="",$M608="ERR",$J608="",$K608="",$N608=""),0,IF($N608=0,IF(AND(OR(9=7,9=12),9&gt;=$K608,9&lt;=IF($L608="",12,$L608)),$J608,0),IF(AND(9&gt;=$K608,9&lt;=IF($L608="",12,$L608),MOD(9-$K608,$N608)=0),$J608,0)))</f>
        <v>0</v>
      </c>
      <c r="X608" s="19" t="n">
        <f aca="false">IF(OR($M608="",$M608="ERR",$J608="",$K608="",$N608=""),0,IF($N608=0,IF(AND(OR(10=7,10=12),10&gt;=$K608,10&lt;=IF($L608="",12,$L608)),$J608,0),IF(AND(10&gt;=$K608,10&lt;=IF($L608="",12,$L608),MOD(10-$K608,$N608)=0),$J608,0)))</f>
        <v>0</v>
      </c>
      <c r="Y608" s="19" t="n">
        <f aca="false">IF(OR($M608="",$M608="ERR",$J608="",$K608="",$N608=""),0,IF($N608=0,IF(AND(OR(11=7,11=12),11&gt;=$K608,11&lt;=IF($L608="",12,$L608)),$J608,0),IF(AND(11&gt;=$K608,11&lt;=IF($L608="",12,$L608),MOD(11-$K608,$N608)=0),$J608,0)))</f>
        <v>0</v>
      </c>
      <c r="Z608" s="19" t="n">
        <f aca="false">IF(OR($M608="",$M608="ERR",$J608="",$K608="",$N608=""),0,IF($N608=0,IF(AND(OR(12=7,12=12),12&gt;=$K608,12&lt;=IF($L608="",12,$L608)),$J608,0),IF(AND(12&gt;=$K608,12&lt;=IF($L608="",12,$L608),MOD(12-$K608,$N608)=0),$J608,0)))</f>
        <v>0</v>
      </c>
      <c r="AA608" s="36" t="n">
        <f aca="false">SUM(O608:Z608)</f>
        <v>0</v>
      </c>
      <c r="AB608" s="15" t="str">
        <f aca="false">IF(AND($B608="",$D608="",$J608=""),"",IF($B608="","Falta código",IF(ISNA(MATCH($B608,LST_COD,0)),"Código no registrado en Trabajadores",IF($E608="","Concepto no está en el catálogo",IF($M608="ERR","Retención de otro empleador: Origen = Otro empleador",IF(OR($J608="",$K608=""),"Falta monto o mes",IF(OR($K608&lt;1,$K608&gt;12),"Mes inicio inválido",IF(AND($L608&lt;&gt;"",OR($L608&lt;$K608,$L608&gt;12)),"Mes fin inválido",IF($N608="","Falta frecuencia",IF(AND($G608&lt;&gt;"Otro empleador",SUMPRODUCT(($O608:$Z608&lt;&gt;0)*(((COLUMN($O608:$Z608)-14)&lt;INDEX(Trabajadores!$M$6:$M$105,MATCH($B608,LST_COD,0)))+((COLUMN($O608:$Z608)-14)&gt;INDEX(Trabajadores!$N$6:$N$105,MATCH($B608,LST_COD,0)))))&gt;0),"Aviso: hay meses fuera del periodo laboral","OK"))))))))))</f>
        <v/>
      </c>
    </row>
    <row r="609" customFormat="false" ht="15" hidden="false" customHeight="false" outlineLevel="0" collapsed="false">
      <c r="A609" s="23" t="n">
        <v>604</v>
      </c>
      <c r="B609" s="7"/>
      <c r="C609" s="35" t="str">
        <f aca="false">IF($B609="","",IFERROR(INDEX(Trabajadores!$D$6:$D$105,MATCH($B609,LST_COD,0)),"¿Código?"))</f>
        <v/>
      </c>
      <c r="D609" s="30"/>
      <c r="E609" s="9" t="str">
        <f aca="false">IF($D609="","",IFERROR(VLOOKUP($D609,CONC_TABLA,2,FALSE()),""))</f>
        <v/>
      </c>
      <c r="F609" s="9" t="str">
        <f aca="false">IF($D609="","",IFERROR(VLOOKUP($D609,CONC_TABLA,3,FALSE()),""))</f>
        <v/>
      </c>
      <c r="G609" s="30"/>
      <c r="H609" s="30"/>
      <c r="I609" s="30"/>
      <c r="J609" s="29"/>
      <c r="K609" s="28"/>
      <c r="L609" s="28"/>
      <c r="M609" s="9" t="str">
        <f aca="false">IF(OR($B609="",$E609=""),"",IF($E609="INA","INA",IF($G609="Otro empleador",IF($E609="RET","RETO",IF($E609="ORD","OTO","OTX")),IF($E609="RET","ERR",$E609))))</f>
        <v/>
      </c>
      <c r="N609" s="9" t="str">
        <f aca="false">IF($I609="","",IFERROR(VLOOKUP($I609,FREC_TABLA,2,FALSE()),""))</f>
        <v/>
      </c>
      <c r="O609" s="19" t="n">
        <f aca="false">IF(OR($M609="",$M609="ERR",$J609="",$K609="",$N609=""),0,IF($N609=0,IF(AND(OR(1=7,1=12),1&gt;=$K609,1&lt;=IF($L609="",12,$L609)),$J609,0),IF(AND(1&gt;=$K609,1&lt;=IF($L609="",12,$L609),MOD(1-$K609,$N609)=0),$J609,0)))</f>
        <v>0</v>
      </c>
      <c r="P609" s="19" t="n">
        <f aca="false">IF(OR($M609="",$M609="ERR",$J609="",$K609="",$N609=""),0,IF($N609=0,IF(AND(OR(2=7,2=12),2&gt;=$K609,2&lt;=IF($L609="",12,$L609)),$J609,0),IF(AND(2&gt;=$K609,2&lt;=IF($L609="",12,$L609),MOD(2-$K609,$N609)=0),$J609,0)))</f>
        <v>0</v>
      </c>
      <c r="Q609" s="19" t="n">
        <f aca="false">IF(OR($M609="",$M609="ERR",$J609="",$K609="",$N609=""),0,IF($N609=0,IF(AND(OR(3=7,3=12),3&gt;=$K609,3&lt;=IF($L609="",12,$L609)),$J609,0),IF(AND(3&gt;=$K609,3&lt;=IF($L609="",12,$L609),MOD(3-$K609,$N609)=0),$J609,0)))</f>
        <v>0</v>
      </c>
      <c r="R609" s="19" t="n">
        <f aca="false">IF(OR($M609="",$M609="ERR",$J609="",$K609="",$N609=""),0,IF($N609=0,IF(AND(OR(4=7,4=12),4&gt;=$K609,4&lt;=IF($L609="",12,$L609)),$J609,0),IF(AND(4&gt;=$K609,4&lt;=IF($L609="",12,$L609),MOD(4-$K609,$N609)=0),$J609,0)))</f>
        <v>0</v>
      </c>
      <c r="S609" s="19" t="n">
        <f aca="false">IF(OR($M609="",$M609="ERR",$J609="",$K609="",$N609=""),0,IF($N609=0,IF(AND(OR(5=7,5=12),5&gt;=$K609,5&lt;=IF($L609="",12,$L609)),$J609,0),IF(AND(5&gt;=$K609,5&lt;=IF($L609="",12,$L609),MOD(5-$K609,$N609)=0),$J609,0)))</f>
        <v>0</v>
      </c>
      <c r="T609" s="19" t="n">
        <f aca="false">IF(OR($M609="",$M609="ERR",$J609="",$K609="",$N609=""),0,IF($N609=0,IF(AND(OR(6=7,6=12),6&gt;=$K609,6&lt;=IF($L609="",12,$L609)),$J609,0),IF(AND(6&gt;=$K609,6&lt;=IF($L609="",12,$L609),MOD(6-$K609,$N609)=0),$J609,0)))</f>
        <v>0</v>
      </c>
      <c r="U609" s="19" t="n">
        <f aca="false">IF(OR($M609="",$M609="ERR",$J609="",$K609="",$N609=""),0,IF($N609=0,IF(AND(OR(7=7,7=12),7&gt;=$K609,7&lt;=IF($L609="",12,$L609)),$J609,0),IF(AND(7&gt;=$K609,7&lt;=IF($L609="",12,$L609),MOD(7-$K609,$N609)=0),$J609,0)))</f>
        <v>0</v>
      </c>
      <c r="V609" s="19" t="n">
        <f aca="false">IF(OR($M609="",$M609="ERR",$J609="",$K609="",$N609=""),0,IF($N609=0,IF(AND(OR(8=7,8=12),8&gt;=$K609,8&lt;=IF($L609="",12,$L609)),$J609,0),IF(AND(8&gt;=$K609,8&lt;=IF($L609="",12,$L609),MOD(8-$K609,$N609)=0),$J609,0)))</f>
        <v>0</v>
      </c>
      <c r="W609" s="19" t="n">
        <f aca="false">IF(OR($M609="",$M609="ERR",$J609="",$K609="",$N609=""),0,IF($N609=0,IF(AND(OR(9=7,9=12),9&gt;=$K609,9&lt;=IF($L609="",12,$L609)),$J609,0),IF(AND(9&gt;=$K609,9&lt;=IF($L609="",12,$L609),MOD(9-$K609,$N609)=0),$J609,0)))</f>
        <v>0</v>
      </c>
      <c r="X609" s="19" t="n">
        <f aca="false">IF(OR($M609="",$M609="ERR",$J609="",$K609="",$N609=""),0,IF($N609=0,IF(AND(OR(10=7,10=12),10&gt;=$K609,10&lt;=IF($L609="",12,$L609)),$J609,0),IF(AND(10&gt;=$K609,10&lt;=IF($L609="",12,$L609),MOD(10-$K609,$N609)=0),$J609,0)))</f>
        <v>0</v>
      </c>
      <c r="Y609" s="19" t="n">
        <f aca="false">IF(OR($M609="",$M609="ERR",$J609="",$K609="",$N609=""),0,IF($N609=0,IF(AND(OR(11=7,11=12),11&gt;=$K609,11&lt;=IF($L609="",12,$L609)),$J609,0),IF(AND(11&gt;=$K609,11&lt;=IF($L609="",12,$L609),MOD(11-$K609,$N609)=0),$J609,0)))</f>
        <v>0</v>
      </c>
      <c r="Z609" s="19" t="n">
        <f aca="false">IF(OR($M609="",$M609="ERR",$J609="",$K609="",$N609=""),0,IF($N609=0,IF(AND(OR(12=7,12=12),12&gt;=$K609,12&lt;=IF($L609="",12,$L609)),$J609,0),IF(AND(12&gt;=$K609,12&lt;=IF($L609="",12,$L609),MOD(12-$K609,$N609)=0),$J609,0)))</f>
        <v>0</v>
      </c>
      <c r="AA609" s="36" t="n">
        <f aca="false">SUM(O609:Z609)</f>
        <v>0</v>
      </c>
      <c r="AB609" s="15" t="str">
        <f aca="false">IF(AND($B609="",$D609="",$J609=""),"",IF($B609="","Falta código",IF(ISNA(MATCH($B609,LST_COD,0)),"Código no registrado en Trabajadores",IF($E609="","Concepto no está en el catálogo",IF($M609="ERR","Retención de otro empleador: Origen = Otro empleador",IF(OR($J609="",$K609=""),"Falta monto o mes",IF(OR($K609&lt;1,$K609&gt;12),"Mes inicio inválido",IF(AND($L609&lt;&gt;"",OR($L609&lt;$K609,$L609&gt;12)),"Mes fin inválido",IF($N609="","Falta frecuencia",IF(AND($G609&lt;&gt;"Otro empleador",SUMPRODUCT(($O609:$Z609&lt;&gt;0)*(((COLUMN($O609:$Z609)-14)&lt;INDEX(Trabajadores!$M$6:$M$105,MATCH($B609,LST_COD,0)))+((COLUMN($O609:$Z609)-14)&gt;INDEX(Trabajadores!$N$6:$N$105,MATCH($B609,LST_COD,0)))))&gt;0),"Aviso: hay meses fuera del periodo laboral","OK"))))))))))</f>
        <v/>
      </c>
    </row>
    <row r="610" customFormat="false" ht="15" hidden="false" customHeight="false" outlineLevel="0" collapsed="false">
      <c r="A610" s="23" t="n">
        <v>605</v>
      </c>
      <c r="B610" s="7"/>
      <c r="C610" s="35" t="str">
        <f aca="false">IF($B610="","",IFERROR(INDEX(Trabajadores!$D$6:$D$105,MATCH($B610,LST_COD,0)),"¿Código?"))</f>
        <v/>
      </c>
      <c r="D610" s="30"/>
      <c r="E610" s="9" t="str">
        <f aca="false">IF($D610="","",IFERROR(VLOOKUP($D610,CONC_TABLA,2,FALSE()),""))</f>
        <v/>
      </c>
      <c r="F610" s="9" t="str">
        <f aca="false">IF($D610="","",IFERROR(VLOOKUP($D610,CONC_TABLA,3,FALSE()),""))</f>
        <v/>
      </c>
      <c r="G610" s="30"/>
      <c r="H610" s="30"/>
      <c r="I610" s="30"/>
      <c r="J610" s="29"/>
      <c r="K610" s="28"/>
      <c r="L610" s="28"/>
      <c r="M610" s="9" t="str">
        <f aca="false">IF(OR($B610="",$E610=""),"",IF($E610="INA","INA",IF($G610="Otro empleador",IF($E610="RET","RETO",IF($E610="ORD","OTO","OTX")),IF($E610="RET","ERR",$E610))))</f>
        <v/>
      </c>
      <c r="N610" s="9" t="str">
        <f aca="false">IF($I610="","",IFERROR(VLOOKUP($I610,FREC_TABLA,2,FALSE()),""))</f>
        <v/>
      </c>
      <c r="O610" s="19" t="n">
        <f aca="false">IF(OR($M610="",$M610="ERR",$J610="",$K610="",$N610=""),0,IF($N610=0,IF(AND(OR(1=7,1=12),1&gt;=$K610,1&lt;=IF($L610="",12,$L610)),$J610,0),IF(AND(1&gt;=$K610,1&lt;=IF($L610="",12,$L610),MOD(1-$K610,$N610)=0),$J610,0)))</f>
        <v>0</v>
      </c>
      <c r="P610" s="19" t="n">
        <f aca="false">IF(OR($M610="",$M610="ERR",$J610="",$K610="",$N610=""),0,IF($N610=0,IF(AND(OR(2=7,2=12),2&gt;=$K610,2&lt;=IF($L610="",12,$L610)),$J610,0),IF(AND(2&gt;=$K610,2&lt;=IF($L610="",12,$L610),MOD(2-$K610,$N610)=0),$J610,0)))</f>
        <v>0</v>
      </c>
      <c r="Q610" s="19" t="n">
        <f aca="false">IF(OR($M610="",$M610="ERR",$J610="",$K610="",$N610=""),0,IF($N610=0,IF(AND(OR(3=7,3=12),3&gt;=$K610,3&lt;=IF($L610="",12,$L610)),$J610,0),IF(AND(3&gt;=$K610,3&lt;=IF($L610="",12,$L610),MOD(3-$K610,$N610)=0),$J610,0)))</f>
        <v>0</v>
      </c>
      <c r="R610" s="19" t="n">
        <f aca="false">IF(OR($M610="",$M610="ERR",$J610="",$K610="",$N610=""),0,IF($N610=0,IF(AND(OR(4=7,4=12),4&gt;=$K610,4&lt;=IF($L610="",12,$L610)),$J610,0),IF(AND(4&gt;=$K610,4&lt;=IF($L610="",12,$L610),MOD(4-$K610,$N610)=0),$J610,0)))</f>
        <v>0</v>
      </c>
      <c r="S610" s="19" t="n">
        <f aca="false">IF(OR($M610="",$M610="ERR",$J610="",$K610="",$N610=""),0,IF($N610=0,IF(AND(OR(5=7,5=12),5&gt;=$K610,5&lt;=IF($L610="",12,$L610)),$J610,0),IF(AND(5&gt;=$K610,5&lt;=IF($L610="",12,$L610),MOD(5-$K610,$N610)=0),$J610,0)))</f>
        <v>0</v>
      </c>
      <c r="T610" s="19" t="n">
        <f aca="false">IF(OR($M610="",$M610="ERR",$J610="",$K610="",$N610=""),0,IF($N610=0,IF(AND(OR(6=7,6=12),6&gt;=$K610,6&lt;=IF($L610="",12,$L610)),$J610,0),IF(AND(6&gt;=$K610,6&lt;=IF($L610="",12,$L610),MOD(6-$K610,$N610)=0),$J610,0)))</f>
        <v>0</v>
      </c>
      <c r="U610" s="19" t="n">
        <f aca="false">IF(OR($M610="",$M610="ERR",$J610="",$K610="",$N610=""),0,IF($N610=0,IF(AND(OR(7=7,7=12),7&gt;=$K610,7&lt;=IF($L610="",12,$L610)),$J610,0),IF(AND(7&gt;=$K610,7&lt;=IF($L610="",12,$L610),MOD(7-$K610,$N610)=0),$J610,0)))</f>
        <v>0</v>
      </c>
      <c r="V610" s="19" t="n">
        <f aca="false">IF(OR($M610="",$M610="ERR",$J610="",$K610="",$N610=""),0,IF($N610=0,IF(AND(OR(8=7,8=12),8&gt;=$K610,8&lt;=IF($L610="",12,$L610)),$J610,0),IF(AND(8&gt;=$K610,8&lt;=IF($L610="",12,$L610),MOD(8-$K610,$N610)=0),$J610,0)))</f>
        <v>0</v>
      </c>
      <c r="W610" s="19" t="n">
        <f aca="false">IF(OR($M610="",$M610="ERR",$J610="",$K610="",$N610=""),0,IF($N610=0,IF(AND(OR(9=7,9=12),9&gt;=$K610,9&lt;=IF($L610="",12,$L610)),$J610,0),IF(AND(9&gt;=$K610,9&lt;=IF($L610="",12,$L610),MOD(9-$K610,$N610)=0),$J610,0)))</f>
        <v>0</v>
      </c>
      <c r="X610" s="19" t="n">
        <f aca="false">IF(OR($M610="",$M610="ERR",$J610="",$K610="",$N610=""),0,IF($N610=0,IF(AND(OR(10=7,10=12),10&gt;=$K610,10&lt;=IF($L610="",12,$L610)),$J610,0),IF(AND(10&gt;=$K610,10&lt;=IF($L610="",12,$L610),MOD(10-$K610,$N610)=0),$J610,0)))</f>
        <v>0</v>
      </c>
      <c r="Y610" s="19" t="n">
        <f aca="false">IF(OR($M610="",$M610="ERR",$J610="",$K610="",$N610=""),0,IF($N610=0,IF(AND(OR(11=7,11=12),11&gt;=$K610,11&lt;=IF($L610="",12,$L610)),$J610,0),IF(AND(11&gt;=$K610,11&lt;=IF($L610="",12,$L610),MOD(11-$K610,$N610)=0),$J610,0)))</f>
        <v>0</v>
      </c>
      <c r="Z610" s="19" t="n">
        <f aca="false">IF(OR($M610="",$M610="ERR",$J610="",$K610="",$N610=""),0,IF($N610=0,IF(AND(OR(12=7,12=12),12&gt;=$K610,12&lt;=IF($L610="",12,$L610)),$J610,0),IF(AND(12&gt;=$K610,12&lt;=IF($L610="",12,$L610),MOD(12-$K610,$N610)=0),$J610,0)))</f>
        <v>0</v>
      </c>
      <c r="AA610" s="36" t="n">
        <f aca="false">SUM(O610:Z610)</f>
        <v>0</v>
      </c>
      <c r="AB610" s="15" t="str">
        <f aca="false">IF(AND($B610="",$D610="",$J610=""),"",IF($B610="","Falta código",IF(ISNA(MATCH($B610,LST_COD,0)),"Código no registrado en Trabajadores",IF($E610="","Concepto no está en el catálogo",IF($M610="ERR","Retención de otro empleador: Origen = Otro empleador",IF(OR($J610="",$K610=""),"Falta monto o mes",IF(OR($K610&lt;1,$K610&gt;12),"Mes inicio inválido",IF(AND($L610&lt;&gt;"",OR($L610&lt;$K610,$L610&gt;12)),"Mes fin inválido",IF($N610="","Falta frecuencia",IF(AND($G610&lt;&gt;"Otro empleador",SUMPRODUCT(($O610:$Z610&lt;&gt;0)*(((COLUMN($O610:$Z610)-14)&lt;INDEX(Trabajadores!$M$6:$M$105,MATCH($B610,LST_COD,0)))+((COLUMN($O610:$Z610)-14)&gt;INDEX(Trabajadores!$N$6:$N$105,MATCH($B610,LST_COD,0)))))&gt;0),"Aviso: hay meses fuera del periodo laboral","OK"))))))))))</f>
        <v/>
      </c>
    </row>
    <row r="611" customFormat="false" ht="15" hidden="false" customHeight="false" outlineLevel="0" collapsed="false">
      <c r="A611" s="23" t="n">
        <v>606</v>
      </c>
      <c r="B611" s="7"/>
      <c r="C611" s="35" t="str">
        <f aca="false">IF($B611="","",IFERROR(INDEX(Trabajadores!$D$6:$D$105,MATCH($B611,LST_COD,0)),"¿Código?"))</f>
        <v/>
      </c>
      <c r="D611" s="30"/>
      <c r="E611" s="9" t="str">
        <f aca="false">IF($D611="","",IFERROR(VLOOKUP($D611,CONC_TABLA,2,FALSE()),""))</f>
        <v/>
      </c>
      <c r="F611" s="9" t="str">
        <f aca="false">IF($D611="","",IFERROR(VLOOKUP($D611,CONC_TABLA,3,FALSE()),""))</f>
        <v/>
      </c>
      <c r="G611" s="30"/>
      <c r="H611" s="30"/>
      <c r="I611" s="30"/>
      <c r="J611" s="29"/>
      <c r="K611" s="28"/>
      <c r="L611" s="28"/>
      <c r="M611" s="9" t="str">
        <f aca="false">IF(OR($B611="",$E611=""),"",IF($E611="INA","INA",IF($G611="Otro empleador",IF($E611="RET","RETO",IF($E611="ORD","OTO","OTX")),IF($E611="RET","ERR",$E611))))</f>
        <v/>
      </c>
      <c r="N611" s="9" t="str">
        <f aca="false">IF($I611="","",IFERROR(VLOOKUP($I611,FREC_TABLA,2,FALSE()),""))</f>
        <v/>
      </c>
      <c r="O611" s="19" t="n">
        <f aca="false">IF(OR($M611="",$M611="ERR",$J611="",$K611="",$N611=""),0,IF($N611=0,IF(AND(OR(1=7,1=12),1&gt;=$K611,1&lt;=IF($L611="",12,$L611)),$J611,0),IF(AND(1&gt;=$K611,1&lt;=IF($L611="",12,$L611),MOD(1-$K611,$N611)=0),$J611,0)))</f>
        <v>0</v>
      </c>
      <c r="P611" s="19" t="n">
        <f aca="false">IF(OR($M611="",$M611="ERR",$J611="",$K611="",$N611=""),0,IF($N611=0,IF(AND(OR(2=7,2=12),2&gt;=$K611,2&lt;=IF($L611="",12,$L611)),$J611,0),IF(AND(2&gt;=$K611,2&lt;=IF($L611="",12,$L611),MOD(2-$K611,$N611)=0),$J611,0)))</f>
        <v>0</v>
      </c>
      <c r="Q611" s="19" t="n">
        <f aca="false">IF(OR($M611="",$M611="ERR",$J611="",$K611="",$N611=""),0,IF($N611=0,IF(AND(OR(3=7,3=12),3&gt;=$K611,3&lt;=IF($L611="",12,$L611)),$J611,0),IF(AND(3&gt;=$K611,3&lt;=IF($L611="",12,$L611),MOD(3-$K611,$N611)=0),$J611,0)))</f>
        <v>0</v>
      </c>
      <c r="R611" s="19" t="n">
        <f aca="false">IF(OR($M611="",$M611="ERR",$J611="",$K611="",$N611=""),0,IF($N611=0,IF(AND(OR(4=7,4=12),4&gt;=$K611,4&lt;=IF($L611="",12,$L611)),$J611,0),IF(AND(4&gt;=$K611,4&lt;=IF($L611="",12,$L611),MOD(4-$K611,$N611)=0),$J611,0)))</f>
        <v>0</v>
      </c>
      <c r="S611" s="19" t="n">
        <f aca="false">IF(OR($M611="",$M611="ERR",$J611="",$K611="",$N611=""),0,IF($N611=0,IF(AND(OR(5=7,5=12),5&gt;=$K611,5&lt;=IF($L611="",12,$L611)),$J611,0),IF(AND(5&gt;=$K611,5&lt;=IF($L611="",12,$L611),MOD(5-$K611,$N611)=0),$J611,0)))</f>
        <v>0</v>
      </c>
      <c r="T611" s="19" t="n">
        <f aca="false">IF(OR($M611="",$M611="ERR",$J611="",$K611="",$N611=""),0,IF($N611=0,IF(AND(OR(6=7,6=12),6&gt;=$K611,6&lt;=IF($L611="",12,$L611)),$J611,0),IF(AND(6&gt;=$K611,6&lt;=IF($L611="",12,$L611),MOD(6-$K611,$N611)=0),$J611,0)))</f>
        <v>0</v>
      </c>
      <c r="U611" s="19" t="n">
        <f aca="false">IF(OR($M611="",$M611="ERR",$J611="",$K611="",$N611=""),0,IF($N611=0,IF(AND(OR(7=7,7=12),7&gt;=$K611,7&lt;=IF($L611="",12,$L611)),$J611,0),IF(AND(7&gt;=$K611,7&lt;=IF($L611="",12,$L611),MOD(7-$K611,$N611)=0),$J611,0)))</f>
        <v>0</v>
      </c>
      <c r="V611" s="19" t="n">
        <f aca="false">IF(OR($M611="",$M611="ERR",$J611="",$K611="",$N611=""),0,IF($N611=0,IF(AND(OR(8=7,8=12),8&gt;=$K611,8&lt;=IF($L611="",12,$L611)),$J611,0),IF(AND(8&gt;=$K611,8&lt;=IF($L611="",12,$L611),MOD(8-$K611,$N611)=0),$J611,0)))</f>
        <v>0</v>
      </c>
      <c r="W611" s="19" t="n">
        <f aca="false">IF(OR($M611="",$M611="ERR",$J611="",$K611="",$N611=""),0,IF($N611=0,IF(AND(OR(9=7,9=12),9&gt;=$K611,9&lt;=IF($L611="",12,$L611)),$J611,0),IF(AND(9&gt;=$K611,9&lt;=IF($L611="",12,$L611),MOD(9-$K611,$N611)=0),$J611,0)))</f>
        <v>0</v>
      </c>
      <c r="X611" s="19" t="n">
        <f aca="false">IF(OR($M611="",$M611="ERR",$J611="",$K611="",$N611=""),0,IF($N611=0,IF(AND(OR(10=7,10=12),10&gt;=$K611,10&lt;=IF($L611="",12,$L611)),$J611,0),IF(AND(10&gt;=$K611,10&lt;=IF($L611="",12,$L611),MOD(10-$K611,$N611)=0),$J611,0)))</f>
        <v>0</v>
      </c>
      <c r="Y611" s="19" t="n">
        <f aca="false">IF(OR($M611="",$M611="ERR",$J611="",$K611="",$N611=""),0,IF($N611=0,IF(AND(OR(11=7,11=12),11&gt;=$K611,11&lt;=IF($L611="",12,$L611)),$J611,0),IF(AND(11&gt;=$K611,11&lt;=IF($L611="",12,$L611),MOD(11-$K611,$N611)=0),$J611,0)))</f>
        <v>0</v>
      </c>
      <c r="Z611" s="19" t="n">
        <f aca="false">IF(OR($M611="",$M611="ERR",$J611="",$K611="",$N611=""),0,IF($N611=0,IF(AND(OR(12=7,12=12),12&gt;=$K611,12&lt;=IF($L611="",12,$L611)),$J611,0),IF(AND(12&gt;=$K611,12&lt;=IF($L611="",12,$L611),MOD(12-$K611,$N611)=0),$J611,0)))</f>
        <v>0</v>
      </c>
      <c r="AA611" s="36" t="n">
        <f aca="false">SUM(O611:Z611)</f>
        <v>0</v>
      </c>
      <c r="AB611" s="15" t="str">
        <f aca="false">IF(AND($B611="",$D611="",$J611=""),"",IF($B611="","Falta código",IF(ISNA(MATCH($B611,LST_COD,0)),"Código no registrado en Trabajadores",IF($E611="","Concepto no está en el catálogo",IF($M611="ERR","Retención de otro empleador: Origen = Otro empleador",IF(OR($J611="",$K611=""),"Falta monto o mes",IF(OR($K611&lt;1,$K611&gt;12),"Mes inicio inválido",IF(AND($L611&lt;&gt;"",OR($L611&lt;$K611,$L611&gt;12)),"Mes fin inválido",IF($N611="","Falta frecuencia",IF(AND($G611&lt;&gt;"Otro empleador",SUMPRODUCT(($O611:$Z611&lt;&gt;0)*(((COLUMN($O611:$Z611)-14)&lt;INDEX(Trabajadores!$M$6:$M$105,MATCH($B611,LST_COD,0)))+((COLUMN($O611:$Z611)-14)&gt;INDEX(Trabajadores!$N$6:$N$105,MATCH($B611,LST_COD,0)))))&gt;0),"Aviso: hay meses fuera del periodo laboral","OK"))))))))))</f>
        <v/>
      </c>
    </row>
    <row r="612" customFormat="false" ht="15" hidden="false" customHeight="false" outlineLevel="0" collapsed="false">
      <c r="A612" s="23" t="n">
        <v>607</v>
      </c>
      <c r="B612" s="7"/>
      <c r="C612" s="35" t="str">
        <f aca="false">IF($B612="","",IFERROR(INDEX(Trabajadores!$D$6:$D$105,MATCH($B612,LST_COD,0)),"¿Código?"))</f>
        <v/>
      </c>
      <c r="D612" s="30"/>
      <c r="E612" s="9" t="str">
        <f aca="false">IF($D612="","",IFERROR(VLOOKUP($D612,CONC_TABLA,2,FALSE()),""))</f>
        <v/>
      </c>
      <c r="F612" s="9" t="str">
        <f aca="false">IF($D612="","",IFERROR(VLOOKUP($D612,CONC_TABLA,3,FALSE()),""))</f>
        <v/>
      </c>
      <c r="G612" s="30"/>
      <c r="H612" s="30"/>
      <c r="I612" s="30"/>
      <c r="J612" s="29"/>
      <c r="K612" s="28"/>
      <c r="L612" s="28"/>
      <c r="M612" s="9" t="str">
        <f aca="false">IF(OR($B612="",$E612=""),"",IF($E612="INA","INA",IF($G612="Otro empleador",IF($E612="RET","RETO",IF($E612="ORD","OTO","OTX")),IF($E612="RET","ERR",$E612))))</f>
        <v/>
      </c>
      <c r="N612" s="9" t="str">
        <f aca="false">IF($I612="","",IFERROR(VLOOKUP($I612,FREC_TABLA,2,FALSE()),""))</f>
        <v/>
      </c>
      <c r="O612" s="19" t="n">
        <f aca="false">IF(OR($M612="",$M612="ERR",$J612="",$K612="",$N612=""),0,IF($N612=0,IF(AND(OR(1=7,1=12),1&gt;=$K612,1&lt;=IF($L612="",12,$L612)),$J612,0),IF(AND(1&gt;=$K612,1&lt;=IF($L612="",12,$L612),MOD(1-$K612,$N612)=0),$J612,0)))</f>
        <v>0</v>
      </c>
      <c r="P612" s="19" t="n">
        <f aca="false">IF(OR($M612="",$M612="ERR",$J612="",$K612="",$N612=""),0,IF($N612=0,IF(AND(OR(2=7,2=12),2&gt;=$K612,2&lt;=IF($L612="",12,$L612)),$J612,0),IF(AND(2&gt;=$K612,2&lt;=IF($L612="",12,$L612),MOD(2-$K612,$N612)=0),$J612,0)))</f>
        <v>0</v>
      </c>
      <c r="Q612" s="19" t="n">
        <f aca="false">IF(OR($M612="",$M612="ERR",$J612="",$K612="",$N612=""),0,IF($N612=0,IF(AND(OR(3=7,3=12),3&gt;=$K612,3&lt;=IF($L612="",12,$L612)),$J612,0),IF(AND(3&gt;=$K612,3&lt;=IF($L612="",12,$L612),MOD(3-$K612,$N612)=0),$J612,0)))</f>
        <v>0</v>
      </c>
      <c r="R612" s="19" t="n">
        <f aca="false">IF(OR($M612="",$M612="ERR",$J612="",$K612="",$N612=""),0,IF($N612=0,IF(AND(OR(4=7,4=12),4&gt;=$K612,4&lt;=IF($L612="",12,$L612)),$J612,0),IF(AND(4&gt;=$K612,4&lt;=IF($L612="",12,$L612),MOD(4-$K612,$N612)=0),$J612,0)))</f>
        <v>0</v>
      </c>
      <c r="S612" s="19" t="n">
        <f aca="false">IF(OR($M612="",$M612="ERR",$J612="",$K612="",$N612=""),0,IF($N612=0,IF(AND(OR(5=7,5=12),5&gt;=$K612,5&lt;=IF($L612="",12,$L612)),$J612,0),IF(AND(5&gt;=$K612,5&lt;=IF($L612="",12,$L612),MOD(5-$K612,$N612)=0),$J612,0)))</f>
        <v>0</v>
      </c>
      <c r="T612" s="19" t="n">
        <f aca="false">IF(OR($M612="",$M612="ERR",$J612="",$K612="",$N612=""),0,IF($N612=0,IF(AND(OR(6=7,6=12),6&gt;=$K612,6&lt;=IF($L612="",12,$L612)),$J612,0),IF(AND(6&gt;=$K612,6&lt;=IF($L612="",12,$L612),MOD(6-$K612,$N612)=0),$J612,0)))</f>
        <v>0</v>
      </c>
      <c r="U612" s="19" t="n">
        <f aca="false">IF(OR($M612="",$M612="ERR",$J612="",$K612="",$N612=""),0,IF($N612=0,IF(AND(OR(7=7,7=12),7&gt;=$K612,7&lt;=IF($L612="",12,$L612)),$J612,0),IF(AND(7&gt;=$K612,7&lt;=IF($L612="",12,$L612),MOD(7-$K612,$N612)=0),$J612,0)))</f>
        <v>0</v>
      </c>
      <c r="V612" s="19" t="n">
        <f aca="false">IF(OR($M612="",$M612="ERR",$J612="",$K612="",$N612=""),0,IF($N612=0,IF(AND(OR(8=7,8=12),8&gt;=$K612,8&lt;=IF($L612="",12,$L612)),$J612,0),IF(AND(8&gt;=$K612,8&lt;=IF($L612="",12,$L612),MOD(8-$K612,$N612)=0),$J612,0)))</f>
        <v>0</v>
      </c>
      <c r="W612" s="19" t="n">
        <f aca="false">IF(OR($M612="",$M612="ERR",$J612="",$K612="",$N612=""),0,IF($N612=0,IF(AND(OR(9=7,9=12),9&gt;=$K612,9&lt;=IF($L612="",12,$L612)),$J612,0),IF(AND(9&gt;=$K612,9&lt;=IF($L612="",12,$L612),MOD(9-$K612,$N612)=0),$J612,0)))</f>
        <v>0</v>
      </c>
      <c r="X612" s="19" t="n">
        <f aca="false">IF(OR($M612="",$M612="ERR",$J612="",$K612="",$N612=""),0,IF($N612=0,IF(AND(OR(10=7,10=12),10&gt;=$K612,10&lt;=IF($L612="",12,$L612)),$J612,0),IF(AND(10&gt;=$K612,10&lt;=IF($L612="",12,$L612),MOD(10-$K612,$N612)=0),$J612,0)))</f>
        <v>0</v>
      </c>
      <c r="Y612" s="19" t="n">
        <f aca="false">IF(OR($M612="",$M612="ERR",$J612="",$K612="",$N612=""),0,IF($N612=0,IF(AND(OR(11=7,11=12),11&gt;=$K612,11&lt;=IF($L612="",12,$L612)),$J612,0),IF(AND(11&gt;=$K612,11&lt;=IF($L612="",12,$L612),MOD(11-$K612,$N612)=0),$J612,0)))</f>
        <v>0</v>
      </c>
      <c r="Z612" s="19" t="n">
        <f aca="false">IF(OR($M612="",$M612="ERR",$J612="",$K612="",$N612=""),0,IF($N612=0,IF(AND(OR(12=7,12=12),12&gt;=$K612,12&lt;=IF($L612="",12,$L612)),$J612,0),IF(AND(12&gt;=$K612,12&lt;=IF($L612="",12,$L612),MOD(12-$K612,$N612)=0),$J612,0)))</f>
        <v>0</v>
      </c>
      <c r="AA612" s="36" t="n">
        <f aca="false">SUM(O612:Z612)</f>
        <v>0</v>
      </c>
      <c r="AB612" s="15" t="str">
        <f aca="false">IF(AND($B612="",$D612="",$J612=""),"",IF($B612="","Falta código",IF(ISNA(MATCH($B612,LST_COD,0)),"Código no registrado en Trabajadores",IF($E612="","Concepto no está en el catálogo",IF($M612="ERR","Retención de otro empleador: Origen = Otro empleador",IF(OR($J612="",$K612=""),"Falta monto o mes",IF(OR($K612&lt;1,$K612&gt;12),"Mes inicio inválido",IF(AND($L612&lt;&gt;"",OR($L612&lt;$K612,$L612&gt;12)),"Mes fin inválido",IF($N612="","Falta frecuencia",IF(AND($G612&lt;&gt;"Otro empleador",SUMPRODUCT(($O612:$Z612&lt;&gt;0)*(((COLUMN($O612:$Z612)-14)&lt;INDEX(Trabajadores!$M$6:$M$105,MATCH($B612,LST_COD,0)))+((COLUMN($O612:$Z612)-14)&gt;INDEX(Trabajadores!$N$6:$N$105,MATCH($B612,LST_COD,0)))))&gt;0),"Aviso: hay meses fuera del periodo laboral","OK"))))))))))</f>
        <v/>
      </c>
    </row>
    <row r="613" customFormat="false" ht="15" hidden="false" customHeight="false" outlineLevel="0" collapsed="false">
      <c r="A613" s="23" t="n">
        <v>608</v>
      </c>
      <c r="B613" s="7"/>
      <c r="C613" s="35" t="str">
        <f aca="false">IF($B613="","",IFERROR(INDEX(Trabajadores!$D$6:$D$105,MATCH($B613,LST_COD,0)),"¿Código?"))</f>
        <v/>
      </c>
      <c r="D613" s="30"/>
      <c r="E613" s="9" t="str">
        <f aca="false">IF($D613="","",IFERROR(VLOOKUP($D613,CONC_TABLA,2,FALSE()),""))</f>
        <v/>
      </c>
      <c r="F613" s="9" t="str">
        <f aca="false">IF($D613="","",IFERROR(VLOOKUP($D613,CONC_TABLA,3,FALSE()),""))</f>
        <v/>
      </c>
      <c r="G613" s="30"/>
      <c r="H613" s="30"/>
      <c r="I613" s="30"/>
      <c r="J613" s="29"/>
      <c r="K613" s="28"/>
      <c r="L613" s="28"/>
      <c r="M613" s="9" t="str">
        <f aca="false">IF(OR($B613="",$E613=""),"",IF($E613="INA","INA",IF($G613="Otro empleador",IF($E613="RET","RETO",IF($E613="ORD","OTO","OTX")),IF($E613="RET","ERR",$E613))))</f>
        <v/>
      </c>
      <c r="N613" s="9" t="str">
        <f aca="false">IF($I613="","",IFERROR(VLOOKUP($I613,FREC_TABLA,2,FALSE()),""))</f>
        <v/>
      </c>
      <c r="O613" s="19" t="n">
        <f aca="false">IF(OR($M613="",$M613="ERR",$J613="",$K613="",$N613=""),0,IF($N613=0,IF(AND(OR(1=7,1=12),1&gt;=$K613,1&lt;=IF($L613="",12,$L613)),$J613,0),IF(AND(1&gt;=$K613,1&lt;=IF($L613="",12,$L613),MOD(1-$K613,$N613)=0),$J613,0)))</f>
        <v>0</v>
      </c>
      <c r="P613" s="19" t="n">
        <f aca="false">IF(OR($M613="",$M613="ERR",$J613="",$K613="",$N613=""),0,IF($N613=0,IF(AND(OR(2=7,2=12),2&gt;=$K613,2&lt;=IF($L613="",12,$L613)),$J613,0),IF(AND(2&gt;=$K613,2&lt;=IF($L613="",12,$L613),MOD(2-$K613,$N613)=0),$J613,0)))</f>
        <v>0</v>
      </c>
      <c r="Q613" s="19" t="n">
        <f aca="false">IF(OR($M613="",$M613="ERR",$J613="",$K613="",$N613=""),0,IF($N613=0,IF(AND(OR(3=7,3=12),3&gt;=$K613,3&lt;=IF($L613="",12,$L613)),$J613,0),IF(AND(3&gt;=$K613,3&lt;=IF($L613="",12,$L613),MOD(3-$K613,$N613)=0),$J613,0)))</f>
        <v>0</v>
      </c>
      <c r="R613" s="19" t="n">
        <f aca="false">IF(OR($M613="",$M613="ERR",$J613="",$K613="",$N613=""),0,IF($N613=0,IF(AND(OR(4=7,4=12),4&gt;=$K613,4&lt;=IF($L613="",12,$L613)),$J613,0),IF(AND(4&gt;=$K613,4&lt;=IF($L613="",12,$L613),MOD(4-$K613,$N613)=0),$J613,0)))</f>
        <v>0</v>
      </c>
      <c r="S613" s="19" t="n">
        <f aca="false">IF(OR($M613="",$M613="ERR",$J613="",$K613="",$N613=""),0,IF($N613=0,IF(AND(OR(5=7,5=12),5&gt;=$K613,5&lt;=IF($L613="",12,$L613)),$J613,0),IF(AND(5&gt;=$K613,5&lt;=IF($L613="",12,$L613),MOD(5-$K613,$N613)=0),$J613,0)))</f>
        <v>0</v>
      </c>
      <c r="T613" s="19" t="n">
        <f aca="false">IF(OR($M613="",$M613="ERR",$J613="",$K613="",$N613=""),0,IF($N613=0,IF(AND(OR(6=7,6=12),6&gt;=$K613,6&lt;=IF($L613="",12,$L613)),$J613,0),IF(AND(6&gt;=$K613,6&lt;=IF($L613="",12,$L613),MOD(6-$K613,$N613)=0),$J613,0)))</f>
        <v>0</v>
      </c>
      <c r="U613" s="19" t="n">
        <f aca="false">IF(OR($M613="",$M613="ERR",$J613="",$K613="",$N613=""),0,IF($N613=0,IF(AND(OR(7=7,7=12),7&gt;=$K613,7&lt;=IF($L613="",12,$L613)),$J613,0),IF(AND(7&gt;=$K613,7&lt;=IF($L613="",12,$L613),MOD(7-$K613,$N613)=0),$J613,0)))</f>
        <v>0</v>
      </c>
      <c r="V613" s="19" t="n">
        <f aca="false">IF(OR($M613="",$M613="ERR",$J613="",$K613="",$N613=""),0,IF($N613=0,IF(AND(OR(8=7,8=12),8&gt;=$K613,8&lt;=IF($L613="",12,$L613)),$J613,0),IF(AND(8&gt;=$K613,8&lt;=IF($L613="",12,$L613),MOD(8-$K613,$N613)=0),$J613,0)))</f>
        <v>0</v>
      </c>
      <c r="W613" s="19" t="n">
        <f aca="false">IF(OR($M613="",$M613="ERR",$J613="",$K613="",$N613=""),0,IF($N613=0,IF(AND(OR(9=7,9=12),9&gt;=$K613,9&lt;=IF($L613="",12,$L613)),$J613,0),IF(AND(9&gt;=$K613,9&lt;=IF($L613="",12,$L613),MOD(9-$K613,$N613)=0),$J613,0)))</f>
        <v>0</v>
      </c>
      <c r="X613" s="19" t="n">
        <f aca="false">IF(OR($M613="",$M613="ERR",$J613="",$K613="",$N613=""),0,IF($N613=0,IF(AND(OR(10=7,10=12),10&gt;=$K613,10&lt;=IF($L613="",12,$L613)),$J613,0),IF(AND(10&gt;=$K613,10&lt;=IF($L613="",12,$L613),MOD(10-$K613,$N613)=0),$J613,0)))</f>
        <v>0</v>
      </c>
      <c r="Y613" s="19" t="n">
        <f aca="false">IF(OR($M613="",$M613="ERR",$J613="",$K613="",$N613=""),0,IF($N613=0,IF(AND(OR(11=7,11=12),11&gt;=$K613,11&lt;=IF($L613="",12,$L613)),$J613,0),IF(AND(11&gt;=$K613,11&lt;=IF($L613="",12,$L613),MOD(11-$K613,$N613)=0),$J613,0)))</f>
        <v>0</v>
      </c>
      <c r="Z613" s="19" t="n">
        <f aca="false">IF(OR($M613="",$M613="ERR",$J613="",$K613="",$N613=""),0,IF($N613=0,IF(AND(OR(12=7,12=12),12&gt;=$K613,12&lt;=IF($L613="",12,$L613)),$J613,0),IF(AND(12&gt;=$K613,12&lt;=IF($L613="",12,$L613),MOD(12-$K613,$N613)=0),$J613,0)))</f>
        <v>0</v>
      </c>
      <c r="AA613" s="36" t="n">
        <f aca="false">SUM(O613:Z613)</f>
        <v>0</v>
      </c>
      <c r="AB613" s="15" t="str">
        <f aca="false">IF(AND($B613="",$D613="",$J613=""),"",IF($B613="","Falta código",IF(ISNA(MATCH($B613,LST_COD,0)),"Código no registrado en Trabajadores",IF($E613="","Concepto no está en el catálogo",IF($M613="ERR","Retención de otro empleador: Origen = Otro empleador",IF(OR($J613="",$K613=""),"Falta monto o mes",IF(OR($K613&lt;1,$K613&gt;12),"Mes inicio inválido",IF(AND($L613&lt;&gt;"",OR($L613&lt;$K613,$L613&gt;12)),"Mes fin inválido",IF($N613="","Falta frecuencia",IF(AND($G613&lt;&gt;"Otro empleador",SUMPRODUCT(($O613:$Z613&lt;&gt;0)*(((COLUMN($O613:$Z613)-14)&lt;INDEX(Trabajadores!$M$6:$M$105,MATCH($B613,LST_COD,0)))+((COLUMN($O613:$Z613)-14)&gt;INDEX(Trabajadores!$N$6:$N$105,MATCH($B613,LST_COD,0)))))&gt;0),"Aviso: hay meses fuera del periodo laboral","OK"))))))))))</f>
        <v/>
      </c>
    </row>
    <row r="614" customFormat="false" ht="15" hidden="false" customHeight="false" outlineLevel="0" collapsed="false">
      <c r="A614" s="23" t="n">
        <v>609</v>
      </c>
      <c r="B614" s="7"/>
      <c r="C614" s="35" t="str">
        <f aca="false">IF($B614="","",IFERROR(INDEX(Trabajadores!$D$6:$D$105,MATCH($B614,LST_COD,0)),"¿Código?"))</f>
        <v/>
      </c>
      <c r="D614" s="30"/>
      <c r="E614" s="9" t="str">
        <f aca="false">IF($D614="","",IFERROR(VLOOKUP($D614,CONC_TABLA,2,FALSE()),""))</f>
        <v/>
      </c>
      <c r="F614" s="9" t="str">
        <f aca="false">IF($D614="","",IFERROR(VLOOKUP($D614,CONC_TABLA,3,FALSE()),""))</f>
        <v/>
      </c>
      <c r="G614" s="30"/>
      <c r="H614" s="30"/>
      <c r="I614" s="30"/>
      <c r="J614" s="29"/>
      <c r="K614" s="28"/>
      <c r="L614" s="28"/>
      <c r="M614" s="9" t="str">
        <f aca="false">IF(OR($B614="",$E614=""),"",IF($E614="INA","INA",IF($G614="Otro empleador",IF($E614="RET","RETO",IF($E614="ORD","OTO","OTX")),IF($E614="RET","ERR",$E614))))</f>
        <v/>
      </c>
      <c r="N614" s="9" t="str">
        <f aca="false">IF($I614="","",IFERROR(VLOOKUP($I614,FREC_TABLA,2,FALSE()),""))</f>
        <v/>
      </c>
      <c r="O614" s="19" t="n">
        <f aca="false">IF(OR($M614="",$M614="ERR",$J614="",$K614="",$N614=""),0,IF($N614=0,IF(AND(OR(1=7,1=12),1&gt;=$K614,1&lt;=IF($L614="",12,$L614)),$J614,0),IF(AND(1&gt;=$K614,1&lt;=IF($L614="",12,$L614),MOD(1-$K614,$N614)=0),$J614,0)))</f>
        <v>0</v>
      </c>
      <c r="P614" s="19" t="n">
        <f aca="false">IF(OR($M614="",$M614="ERR",$J614="",$K614="",$N614=""),0,IF($N614=0,IF(AND(OR(2=7,2=12),2&gt;=$K614,2&lt;=IF($L614="",12,$L614)),$J614,0),IF(AND(2&gt;=$K614,2&lt;=IF($L614="",12,$L614),MOD(2-$K614,$N614)=0),$J614,0)))</f>
        <v>0</v>
      </c>
      <c r="Q614" s="19" t="n">
        <f aca="false">IF(OR($M614="",$M614="ERR",$J614="",$K614="",$N614=""),0,IF($N614=0,IF(AND(OR(3=7,3=12),3&gt;=$K614,3&lt;=IF($L614="",12,$L614)),$J614,0),IF(AND(3&gt;=$K614,3&lt;=IF($L614="",12,$L614),MOD(3-$K614,$N614)=0),$J614,0)))</f>
        <v>0</v>
      </c>
      <c r="R614" s="19" t="n">
        <f aca="false">IF(OR($M614="",$M614="ERR",$J614="",$K614="",$N614=""),0,IF($N614=0,IF(AND(OR(4=7,4=12),4&gt;=$K614,4&lt;=IF($L614="",12,$L614)),$J614,0),IF(AND(4&gt;=$K614,4&lt;=IF($L614="",12,$L614),MOD(4-$K614,$N614)=0),$J614,0)))</f>
        <v>0</v>
      </c>
      <c r="S614" s="19" t="n">
        <f aca="false">IF(OR($M614="",$M614="ERR",$J614="",$K614="",$N614=""),0,IF($N614=0,IF(AND(OR(5=7,5=12),5&gt;=$K614,5&lt;=IF($L614="",12,$L614)),$J614,0),IF(AND(5&gt;=$K614,5&lt;=IF($L614="",12,$L614),MOD(5-$K614,$N614)=0),$J614,0)))</f>
        <v>0</v>
      </c>
      <c r="T614" s="19" t="n">
        <f aca="false">IF(OR($M614="",$M614="ERR",$J614="",$K614="",$N614=""),0,IF($N614=0,IF(AND(OR(6=7,6=12),6&gt;=$K614,6&lt;=IF($L614="",12,$L614)),$J614,0),IF(AND(6&gt;=$K614,6&lt;=IF($L614="",12,$L614),MOD(6-$K614,$N614)=0),$J614,0)))</f>
        <v>0</v>
      </c>
      <c r="U614" s="19" t="n">
        <f aca="false">IF(OR($M614="",$M614="ERR",$J614="",$K614="",$N614=""),0,IF($N614=0,IF(AND(OR(7=7,7=12),7&gt;=$K614,7&lt;=IF($L614="",12,$L614)),$J614,0),IF(AND(7&gt;=$K614,7&lt;=IF($L614="",12,$L614),MOD(7-$K614,$N614)=0),$J614,0)))</f>
        <v>0</v>
      </c>
      <c r="V614" s="19" t="n">
        <f aca="false">IF(OR($M614="",$M614="ERR",$J614="",$K614="",$N614=""),0,IF($N614=0,IF(AND(OR(8=7,8=12),8&gt;=$K614,8&lt;=IF($L614="",12,$L614)),$J614,0),IF(AND(8&gt;=$K614,8&lt;=IF($L614="",12,$L614),MOD(8-$K614,$N614)=0),$J614,0)))</f>
        <v>0</v>
      </c>
      <c r="W614" s="19" t="n">
        <f aca="false">IF(OR($M614="",$M614="ERR",$J614="",$K614="",$N614=""),0,IF($N614=0,IF(AND(OR(9=7,9=12),9&gt;=$K614,9&lt;=IF($L614="",12,$L614)),$J614,0),IF(AND(9&gt;=$K614,9&lt;=IF($L614="",12,$L614),MOD(9-$K614,$N614)=0),$J614,0)))</f>
        <v>0</v>
      </c>
      <c r="X614" s="19" t="n">
        <f aca="false">IF(OR($M614="",$M614="ERR",$J614="",$K614="",$N614=""),0,IF($N614=0,IF(AND(OR(10=7,10=12),10&gt;=$K614,10&lt;=IF($L614="",12,$L614)),$J614,0),IF(AND(10&gt;=$K614,10&lt;=IF($L614="",12,$L614),MOD(10-$K614,$N614)=0),$J614,0)))</f>
        <v>0</v>
      </c>
      <c r="Y614" s="19" t="n">
        <f aca="false">IF(OR($M614="",$M614="ERR",$J614="",$K614="",$N614=""),0,IF($N614=0,IF(AND(OR(11=7,11=12),11&gt;=$K614,11&lt;=IF($L614="",12,$L614)),$J614,0),IF(AND(11&gt;=$K614,11&lt;=IF($L614="",12,$L614),MOD(11-$K614,$N614)=0),$J614,0)))</f>
        <v>0</v>
      </c>
      <c r="Z614" s="19" t="n">
        <f aca="false">IF(OR($M614="",$M614="ERR",$J614="",$K614="",$N614=""),0,IF($N614=0,IF(AND(OR(12=7,12=12),12&gt;=$K614,12&lt;=IF($L614="",12,$L614)),$J614,0),IF(AND(12&gt;=$K614,12&lt;=IF($L614="",12,$L614),MOD(12-$K614,$N614)=0),$J614,0)))</f>
        <v>0</v>
      </c>
      <c r="AA614" s="36" t="n">
        <f aca="false">SUM(O614:Z614)</f>
        <v>0</v>
      </c>
      <c r="AB614" s="15" t="str">
        <f aca="false">IF(AND($B614="",$D614="",$J614=""),"",IF($B614="","Falta código",IF(ISNA(MATCH($B614,LST_COD,0)),"Código no registrado en Trabajadores",IF($E614="","Concepto no está en el catálogo",IF($M614="ERR","Retención de otro empleador: Origen = Otro empleador",IF(OR($J614="",$K614=""),"Falta monto o mes",IF(OR($K614&lt;1,$K614&gt;12),"Mes inicio inválido",IF(AND($L614&lt;&gt;"",OR($L614&lt;$K614,$L614&gt;12)),"Mes fin inválido",IF($N614="","Falta frecuencia",IF(AND($G614&lt;&gt;"Otro empleador",SUMPRODUCT(($O614:$Z614&lt;&gt;0)*(((COLUMN($O614:$Z614)-14)&lt;INDEX(Trabajadores!$M$6:$M$105,MATCH($B614,LST_COD,0)))+((COLUMN($O614:$Z614)-14)&gt;INDEX(Trabajadores!$N$6:$N$105,MATCH($B614,LST_COD,0)))))&gt;0),"Aviso: hay meses fuera del periodo laboral","OK"))))))))))</f>
        <v/>
      </c>
    </row>
    <row r="615" customFormat="false" ht="15" hidden="false" customHeight="false" outlineLevel="0" collapsed="false">
      <c r="A615" s="23" t="n">
        <v>610</v>
      </c>
      <c r="B615" s="7"/>
      <c r="C615" s="35" t="str">
        <f aca="false">IF($B615="","",IFERROR(INDEX(Trabajadores!$D$6:$D$105,MATCH($B615,LST_COD,0)),"¿Código?"))</f>
        <v/>
      </c>
      <c r="D615" s="30"/>
      <c r="E615" s="9" t="str">
        <f aca="false">IF($D615="","",IFERROR(VLOOKUP($D615,CONC_TABLA,2,FALSE()),""))</f>
        <v/>
      </c>
      <c r="F615" s="9" t="str">
        <f aca="false">IF($D615="","",IFERROR(VLOOKUP($D615,CONC_TABLA,3,FALSE()),""))</f>
        <v/>
      </c>
      <c r="G615" s="30"/>
      <c r="H615" s="30"/>
      <c r="I615" s="30"/>
      <c r="J615" s="29"/>
      <c r="K615" s="28"/>
      <c r="L615" s="28"/>
      <c r="M615" s="9" t="str">
        <f aca="false">IF(OR($B615="",$E615=""),"",IF($E615="INA","INA",IF($G615="Otro empleador",IF($E615="RET","RETO",IF($E615="ORD","OTO","OTX")),IF($E615="RET","ERR",$E615))))</f>
        <v/>
      </c>
      <c r="N615" s="9" t="str">
        <f aca="false">IF($I615="","",IFERROR(VLOOKUP($I615,FREC_TABLA,2,FALSE()),""))</f>
        <v/>
      </c>
      <c r="O615" s="19" t="n">
        <f aca="false">IF(OR($M615="",$M615="ERR",$J615="",$K615="",$N615=""),0,IF($N615=0,IF(AND(OR(1=7,1=12),1&gt;=$K615,1&lt;=IF($L615="",12,$L615)),$J615,0),IF(AND(1&gt;=$K615,1&lt;=IF($L615="",12,$L615),MOD(1-$K615,$N615)=0),$J615,0)))</f>
        <v>0</v>
      </c>
      <c r="P615" s="19" t="n">
        <f aca="false">IF(OR($M615="",$M615="ERR",$J615="",$K615="",$N615=""),0,IF($N615=0,IF(AND(OR(2=7,2=12),2&gt;=$K615,2&lt;=IF($L615="",12,$L615)),$J615,0),IF(AND(2&gt;=$K615,2&lt;=IF($L615="",12,$L615),MOD(2-$K615,$N615)=0),$J615,0)))</f>
        <v>0</v>
      </c>
      <c r="Q615" s="19" t="n">
        <f aca="false">IF(OR($M615="",$M615="ERR",$J615="",$K615="",$N615=""),0,IF($N615=0,IF(AND(OR(3=7,3=12),3&gt;=$K615,3&lt;=IF($L615="",12,$L615)),$J615,0),IF(AND(3&gt;=$K615,3&lt;=IF($L615="",12,$L615),MOD(3-$K615,$N615)=0),$J615,0)))</f>
        <v>0</v>
      </c>
      <c r="R615" s="19" t="n">
        <f aca="false">IF(OR($M615="",$M615="ERR",$J615="",$K615="",$N615=""),0,IF($N615=0,IF(AND(OR(4=7,4=12),4&gt;=$K615,4&lt;=IF($L615="",12,$L615)),$J615,0),IF(AND(4&gt;=$K615,4&lt;=IF($L615="",12,$L615),MOD(4-$K615,$N615)=0),$J615,0)))</f>
        <v>0</v>
      </c>
      <c r="S615" s="19" t="n">
        <f aca="false">IF(OR($M615="",$M615="ERR",$J615="",$K615="",$N615=""),0,IF($N615=0,IF(AND(OR(5=7,5=12),5&gt;=$K615,5&lt;=IF($L615="",12,$L615)),$J615,0),IF(AND(5&gt;=$K615,5&lt;=IF($L615="",12,$L615),MOD(5-$K615,$N615)=0),$J615,0)))</f>
        <v>0</v>
      </c>
      <c r="T615" s="19" t="n">
        <f aca="false">IF(OR($M615="",$M615="ERR",$J615="",$K615="",$N615=""),0,IF($N615=0,IF(AND(OR(6=7,6=12),6&gt;=$K615,6&lt;=IF($L615="",12,$L615)),$J615,0),IF(AND(6&gt;=$K615,6&lt;=IF($L615="",12,$L615),MOD(6-$K615,$N615)=0),$J615,0)))</f>
        <v>0</v>
      </c>
      <c r="U615" s="19" t="n">
        <f aca="false">IF(OR($M615="",$M615="ERR",$J615="",$K615="",$N615=""),0,IF($N615=0,IF(AND(OR(7=7,7=12),7&gt;=$K615,7&lt;=IF($L615="",12,$L615)),$J615,0),IF(AND(7&gt;=$K615,7&lt;=IF($L615="",12,$L615),MOD(7-$K615,$N615)=0),$J615,0)))</f>
        <v>0</v>
      </c>
      <c r="V615" s="19" t="n">
        <f aca="false">IF(OR($M615="",$M615="ERR",$J615="",$K615="",$N615=""),0,IF($N615=0,IF(AND(OR(8=7,8=12),8&gt;=$K615,8&lt;=IF($L615="",12,$L615)),$J615,0),IF(AND(8&gt;=$K615,8&lt;=IF($L615="",12,$L615),MOD(8-$K615,$N615)=0),$J615,0)))</f>
        <v>0</v>
      </c>
      <c r="W615" s="19" t="n">
        <f aca="false">IF(OR($M615="",$M615="ERR",$J615="",$K615="",$N615=""),0,IF($N615=0,IF(AND(OR(9=7,9=12),9&gt;=$K615,9&lt;=IF($L615="",12,$L615)),$J615,0),IF(AND(9&gt;=$K615,9&lt;=IF($L615="",12,$L615),MOD(9-$K615,$N615)=0),$J615,0)))</f>
        <v>0</v>
      </c>
      <c r="X615" s="19" t="n">
        <f aca="false">IF(OR($M615="",$M615="ERR",$J615="",$K615="",$N615=""),0,IF($N615=0,IF(AND(OR(10=7,10=12),10&gt;=$K615,10&lt;=IF($L615="",12,$L615)),$J615,0),IF(AND(10&gt;=$K615,10&lt;=IF($L615="",12,$L615),MOD(10-$K615,$N615)=0),$J615,0)))</f>
        <v>0</v>
      </c>
      <c r="Y615" s="19" t="n">
        <f aca="false">IF(OR($M615="",$M615="ERR",$J615="",$K615="",$N615=""),0,IF($N615=0,IF(AND(OR(11=7,11=12),11&gt;=$K615,11&lt;=IF($L615="",12,$L615)),$J615,0),IF(AND(11&gt;=$K615,11&lt;=IF($L615="",12,$L615),MOD(11-$K615,$N615)=0),$J615,0)))</f>
        <v>0</v>
      </c>
      <c r="Z615" s="19" t="n">
        <f aca="false">IF(OR($M615="",$M615="ERR",$J615="",$K615="",$N615=""),0,IF($N615=0,IF(AND(OR(12=7,12=12),12&gt;=$K615,12&lt;=IF($L615="",12,$L615)),$J615,0),IF(AND(12&gt;=$K615,12&lt;=IF($L615="",12,$L615),MOD(12-$K615,$N615)=0),$J615,0)))</f>
        <v>0</v>
      </c>
      <c r="AA615" s="36" t="n">
        <f aca="false">SUM(O615:Z615)</f>
        <v>0</v>
      </c>
      <c r="AB615" s="15" t="str">
        <f aca="false">IF(AND($B615="",$D615="",$J615=""),"",IF($B615="","Falta código",IF(ISNA(MATCH($B615,LST_COD,0)),"Código no registrado en Trabajadores",IF($E615="","Concepto no está en el catálogo",IF($M615="ERR","Retención de otro empleador: Origen = Otro empleador",IF(OR($J615="",$K615=""),"Falta monto o mes",IF(OR($K615&lt;1,$K615&gt;12),"Mes inicio inválido",IF(AND($L615&lt;&gt;"",OR($L615&lt;$K615,$L615&gt;12)),"Mes fin inválido",IF($N615="","Falta frecuencia",IF(AND($G615&lt;&gt;"Otro empleador",SUMPRODUCT(($O615:$Z615&lt;&gt;0)*(((COLUMN($O615:$Z615)-14)&lt;INDEX(Trabajadores!$M$6:$M$105,MATCH($B615,LST_COD,0)))+((COLUMN($O615:$Z615)-14)&gt;INDEX(Trabajadores!$N$6:$N$105,MATCH($B615,LST_COD,0)))))&gt;0),"Aviso: hay meses fuera del periodo laboral","OK"))))))))))</f>
        <v/>
      </c>
    </row>
    <row r="616" customFormat="false" ht="15" hidden="false" customHeight="false" outlineLevel="0" collapsed="false">
      <c r="A616" s="23" t="n">
        <v>611</v>
      </c>
      <c r="B616" s="7"/>
      <c r="C616" s="35" t="str">
        <f aca="false">IF($B616="","",IFERROR(INDEX(Trabajadores!$D$6:$D$105,MATCH($B616,LST_COD,0)),"¿Código?"))</f>
        <v/>
      </c>
      <c r="D616" s="30"/>
      <c r="E616" s="9" t="str">
        <f aca="false">IF($D616="","",IFERROR(VLOOKUP($D616,CONC_TABLA,2,FALSE()),""))</f>
        <v/>
      </c>
      <c r="F616" s="9" t="str">
        <f aca="false">IF($D616="","",IFERROR(VLOOKUP($D616,CONC_TABLA,3,FALSE()),""))</f>
        <v/>
      </c>
      <c r="G616" s="30"/>
      <c r="H616" s="30"/>
      <c r="I616" s="30"/>
      <c r="J616" s="29"/>
      <c r="K616" s="28"/>
      <c r="L616" s="28"/>
      <c r="M616" s="9" t="str">
        <f aca="false">IF(OR($B616="",$E616=""),"",IF($E616="INA","INA",IF($G616="Otro empleador",IF($E616="RET","RETO",IF($E616="ORD","OTO","OTX")),IF($E616="RET","ERR",$E616))))</f>
        <v/>
      </c>
      <c r="N616" s="9" t="str">
        <f aca="false">IF($I616="","",IFERROR(VLOOKUP($I616,FREC_TABLA,2,FALSE()),""))</f>
        <v/>
      </c>
      <c r="O616" s="19" t="n">
        <f aca="false">IF(OR($M616="",$M616="ERR",$J616="",$K616="",$N616=""),0,IF($N616=0,IF(AND(OR(1=7,1=12),1&gt;=$K616,1&lt;=IF($L616="",12,$L616)),$J616,0),IF(AND(1&gt;=$K616,1&lt;=IF($L616="",12,$L616),MOD(1-$K616,$N616)=0),$J616,0)))</f>
        <v>0</v>
      </c>
      <c r="P616" s="19" t="n">
        <f aca="false">IF(OR($M616="",$M616="ERR",$J616="",$K616="",$N616=""),0,IF($N616=0,IF(AND(OR(2=7,2=12),2&gt;=$K616,2&lt;=IF($L616="",12,$L616)),$J616,0),IF(AND(2&gt;=$K616,2&lt;=IF($L616="",12,$L616),MOD(2-$K616,$N616)=0),$J616,0)))</f>
        <v>0</v>
      </c>
      <c r="Q616" s="19" t="n">
        <f aca="false">IF(OR($M616="",$M616="ERR",$J616="",$K616="",$N616=""),0,IF($N616=0,IF(AND(OR(3=7,3=12),3&gt;=$K616,3&lt;=IF($L616="",12,$L616)),$J616,0),IF(AND(3&gt;=$K616,3&lt;=IF($L616="",12,$L616),MOD(3-$K616,$N616)=0),$J616,0)))</f>
        <v>0</v>
      </c>
      <c r="R616" s="19" t="n">
        <f aca="false">IF(OR($M616="",$M616="ERR",$J616="",$K616="",$N616=""),0,IF($N616=0,IF(AND(OR(4=7,4=12),4&gt;=$K616,4&lt;=IF($L616="",12,$L616)),$J616,0),IF(AND(4&gt;=$K616,4&lt;=IF($L616="",12,$L616),MOD(4-$K616,$N616)=0),$J616,0)))</f>
        <v>0</v>
      </c>
      <c r="S616" s="19" t="n">
        <f aca="false">IF(OR($M616="",$M616="ERR",$J616="",$K616="",$N616=""),0,IF($N616=0,IF(AND(OR(5=7,5=12),5&gt;=$K616,5&lt;=IF($L616="",12,$L616)),$J616,0),IF(AND(5&gt;=$K616,5&lt;=IF($L616="",12,$L616),MOD(5-$K616,$N616)=0),$J616,0)))</f>
        <v>0</v>
      </c>
      <c r="T616" s="19" t="n">
        <f aca="false">IF(OR($M616="",$M616="ERR",$J616="",$K616="",$N616=""),0,IF($N616=0,IF(AND(OR(6=7,6=12),6&gt;=$K616,6&lt;=IF($L616="",12,$L616)),$J616,0),IF(AND(6&gt;=$K616,6&lt;=IF($L616="",12,$L616),MOD(6-$K616,$N616)=0),$J616,0)))</f>
        <v>0</v>
      </c>
      <c r="U616" s="19" t="n">
        <f aca="false">IF(OR($M616="",$M616="ERR",$J616="",$K616="",$N616=""),0,IF($N616=0,IF(AND(OR(7=7,7=12),7&gt;=$K616,7&lt;=IF($L616="",12,$L616)),$J616,0),IF(AND(7&gt;=$K616,7&lt;=IF($L616="",12,$L616),MOD(7-$K616,$N616)=0),$J616,0)))</f>
        <v>0</v>
      </c>
      <c r="V616" s="19" t="n">
        <f aca="false">IF(OR($M616="",$M616="ERR",$J616="",$K616="",$N616=""),0,IF($N616=0,IF(AND(OR(8=7,8=12),8&gt;=$K616,8&lt;=IF($L616="",12,$L616)),$J616,0),IF(AND(8&gt;=$K616,8&lt;=IF($L616="",12,$L616),MOD(8-$K616,$N616)=0),$J616,0)))</f>
        <v>0</v>
      </c>
      <c r="W616" s="19" t="n">
        <f aca="false">IF(OR($M616="",$M616="ERR",$J616="",$K616="",$N616=""),0,IF($N616=0,IF(AND(OR(9=7,9=12),9&gt;=$K616,9&lt;=IF($L616="",12,$L616)),$J616,0),IF(AND(9&gt;=$K616,9&lt;=IF($L616="",12,$L616),MOD(9-$K616,$N616)=0),$J616,0)))</f>
        <v>0</v>
      </c>
      <c r="X616" s="19" t="n">
        <f aca="false">IF(OR($M616="",$M616="ERR",$J616="",$K616="",$N616=""),0,IF($N616=0,IF(AND(OR(10=7,10=12),10&gt;=$K616,10&lt;=IF($L616="",12,$L616)),$J616,0),IF(AND(10&gt;=$K616,10&lt;=IF($L616="",12,$L616),MOD(10-$K616,$N616)=0),$J616,0)))</f>
        <v>0</v>
      </c>
      <c r="Y616" s="19" t="n">
        <f aca="false">IF(OR($M616="",$M616="ERR",$J616="",$K616="",$N616=""),0,IF($N616=0,IF(AND(OR(11=7,11=12),11&gt;=$K616,11&lt;=IF($L616="",12,$L616)),$J616,0),IF(AND(11&gt;=$K616,11&lt;=IF($L616="",12,$L616),MOD(11-$K616,$N616)=0),$J616,0)))</f>
        <v>0</v>
      </c>
      <c r="Z616" s="19" t="n">
        <f aca="false">IF(OR($M616="",$M616="ERR",$J616="",$K616="",$N616=""),0,IF($N616=0,IF(AND(OR(12=7,12=12),12&gt;=$K616,12&lt;=IF($L616="",12,$L616)),$J616,0),IF(AND(12&gt;=$K616,12&lt;=IF($L616="",12,$L616),MOD(12-$K616,$N616)=0),$J616,0)))</f>
        <v>0</v>
      </c>
      <c r="AA616" s="36" t="n">
        <f aca="false">SUM(O616:Z616)</f>
        <v>0</v>
      </c>
      <c r="AB616" s="15" t="str">
        <f aca="false">IF(AND($B616="",$D616="",$J616=""),"",IF($B616="","Falta código",IF(ISNA(MATCH($B616,LST_COD,0)),"Código no registrado en Trabajadores",IF($E616="","Concepto no está en el catálogo",IF($M616="ERR","Retención de otro empleador: Origen = Otro empleador",IF(OR($J616="",$K616=""),"Falta monto o mes",IF(OR($K616&lt;1,$K616&gt;12),"Mes inicio inválido",IF(AND($L616&lt;&gt;"",OR($L616&lt;$K616,$L616&gt;12)),"Mes fin inválido",IF($N616="","Falta frecuencia",IF(AND($G616&lt;&gt;"Otro empleador",SUMPRODUCT(($O616:$Z616&lt;&gt;0)*(((COLUMN($O616:$Z616)-14)&lt;INDEX(Trabajadores!$M$6:$M$105,MATCH($B616,LST_COD,0)))+((COLUMN($O616:$Z616)-14)&gt;INDEX(Trabajadores!$N$6:$N$105,MATCH($B616,LST_COD,0)))))&gt;0),"Aviso: hay meses fuera del periodo laboral","OK"))))))))))</f>
        <v/>
      </c>
    </row>
    <row r="617" customFormat="false" ht="15" hidden="false" customHeight="false" outlineLevel="0" collapsed="false">
      <c r="A617" s="23" t="n">
        <v>612</v>
      </c>
      <c r="B617" s="7"/>
      <c r="C617" s="35" t="str">
        <f aca="false">IF($B617="","",IFERROR(INDEX(Trabajadores!$D$6:$D$105,MATCH($B617,LST_COD,0)),"¿Código?"))</f>
        <v/>
      </c>
      <c r="D617" s="30"/>
      <c r="E617" s="9" t="str">
        <f aca="false">IF($D617="","",IFERROR(VLOOKUP($D617,CONC_TABLA,2,FALSE()),""))</f>
        <v/>
      </c>
      <c r="F617" s="9" t="str">
        <f aca="false">IF($D617="","",IFERROR(VLOOKUP($D617,CONC_TABLA,3,FALSE()),""))</f>
        <v/>
      </c>
      <c r="G617" s="30"/>
      <c r="H617" s="30"/>
      <c r="I617" s="30"/>
      <c r="J617" s="29"/>
      <c r="K617" s="28"/>
      <c r="L617" s="28"/>
      <c r="M617" s="9" t="str">
        <f aca="false">IF(OR($B617="",$E617=""),"",IF($E617="INA","INA",IF($G617="Otro empleador",IF($E617="RET","RETO",IF($E617="ORD","OTO","OTX")),IF($E617="RET","ERR",$E617))))</f>
        <v/>
      </c>
      <c r="N617" s="9" t="str">
        <f aca="false">IF($I617="","",IFERROR(VLOOKUP($I617,FREC_TABLA,2,FALSE()),""))</f>
        <v/>
      </c>
      <c r="O617" s="19" t="n">
        <f aca="false">IF(OR($M617="",$M617="ERR",$J617="",$K617="",$N617=""),0,IF($N617=0,IF(AND(OR(1=7,1=12),1&gt;=$K617,1&lt;=IF($L617="",12,$L617)),$J617,0),IF(AND(1&gt;=$K617,1&lt;=IF($L617="",12,$L617),MOD(1-$K617,$N617)=0),$J617,0)))</f>
        <v>0</v>
      </c>
      <c r="P617" s="19" t="n">
        <f aca="false">IF(OR($M617="",$M617="ERR",$J617="",$K617="",$N617=""),0,IF($N617=0,IF(AND(OR(2=7,2=12),2&gt;=$K617,2&lt;=IF($L617="",12,$L617)),$J617,0),IF(AND(2&gt;=$K617,2&lt;=IF($L617="",12,$L617),MOD(2-$K617,$N617)=0),$J617,0)))</f>
        <v>0</v>
      </c>
      <c r="Q617" s="19" t="n">
        <f aca="false">IF(OR($M617="",$M617="ERR",$J617="",$K617="",$N617=""),0,IF($N617=0,IF(AND(OR(3=7,3=12),3&gt;=$K617,3&lt;=IF($L617="",12,$L617)),$J617,0),IF(AND(3&gt;=$K617,3&lt;=IF($L617="",12,$L617),MOD(3-$K617,$N617)=0),$J617,0)))</f>
        <v>0</v>
      </c>
      <c r="R617" s="19" t="n">
        <f aca="false">IF(OR($M617="",$M617="ERR",$J617="",$K617="",$N617=""),0,IF($N617=0,IF(AND(OR(4=7,4=12),4&gt;=$K617,4&lt;=IF($L617="",12,$L617)),$J617,0),IF(AND(4&gt;=$K617,4&lt;=IF($L617="",12,$L617),MOD(4-$K617,$N617)=0),$J617,0)))</f>
        <v>0</v>
      </c>
      <c r="S617" s="19" t="n">
        <f aca="false">IF(OR($M617="",$M617="ERR",$J617="",$K617="",$N617=""),0,IF($N617=0,IF(AND(OR(5=7,5=12),5&gt;=$K617,5&lt;=IF($L617="",12,$L617)),$J617,0),IF(AND(5&gt;=$K617,5&lt;=IF($L617="",12,$L617),MOD(5-$K617,$N617)=0),$J617,0)))</f>
        <v>0</v>
      </c>
      <c r="T617" s="19" t="n">
        <f aca="false">IF(OR($M617="",$M617="ERR",$J617="",$K617="",$N617=""),0,IF($N617=0,IF(AND(OR(6=7,6=12),6&gt;=$K617,6&lt;=IF($L617="",12,$L617)),$J617,0),IF(AND(6&gt;=$K617,6&lt;=IF($L617="",12,$L617),MOD(6-$K617,$N617)=0),$J617,0)))</f>
        <v>0</v>
      </c>
      <c r="U617" s="19" t="n">
        <f aca="false">IF(OR($M617="",$M617="ERR",$J617="",$K617="",$N617=""),0,IF($N617=0,IF(AND(OR(7=7,7=12),7&gt;=$K617,7&lt;=IF($L617="",12,$L617)),$J617,0),IF(AND(7&gt;=$K617,7&lt;=IF($L617="",12,$L617),MOD(7-$K617,$N617)=0),$J617,0)))</f>
        <v>0</v>
      </c>
      <c r="V617" s="19" t="n">
        <f aca="false">IF(OR($M617="",$M617="ERR",$J617="",$K617="",$N617=""),0,IF($N617=0,IF(AND(OR(8=7,8=12),8&gt;=$K617,8&lt;=IF($L617="",12,$L617)),$J617,0),IF(AND(8&gt;=$K617,8&lt;=IF($L617="",12,$L617),MOD(8-$K617,$N617)=0),$J617,0)))</f>
        <v>0</v>
      </c>
      <c r="W617" s="19" t="n">
        <f aca="false">IF(OR($M617="",$M617="ERR",$J617="",$K617="",$N617=""),0,IF($N617=0,IF(AND(OR(9=7,9=12),9&gt;=$K617,9&lt;=IF($L617="",12,$L617)),$J617,0),IF(AND(9&gt;=$K617,9&lt;=IF($L617="",12,$L617),MOD(9-$K617,$N617)=0),$J617,0)))</f>
        <v>0</v>
      </c>
      <c r="X617" s="19" t="n">
        <f aca="false">IF(OR($M617="",$M617="ERR",$J617="",$K617="",$N617=""),0,IF($N617=0,IF(AND(OR(10=7,10=12),10&gt;=$K617,10&lt;=IF($L617="",12,$L617)),$J617,0),IF(AND(10&gt;=$K617,10&lt;=IF($L617="",12,$L617),MOD(10-$K617,$N617)=0),$J617,0)))</f>
        <v>0</v>
      </c>
      <c r="Y617" s="19" t="n">
        <f aca="false">IF(OR($M617="",$M617="ERR",$J617="",$K617="",$N617=""),0,IF($N617=0,IF(AND(OR(11=7,11=12),11&gt;=$K617,11&lt;=IF($L617="",12,$L617)),$J617,0),IF(AND(11&gt;=$K617,11&lt;=IF($L617="",12,$L617),MOD(11-$K617,$N617)=0),$J617,0)))</f>
        <v>0</v>
      </c>
      <c r="Z617" s="19" t="n">
        <f aca="false">IF(OR($M617="",$M617="ERR",$J617="",$K617="",$N617=""),0,IF($N617=0,IF(AND(OR(12=7,12=12),12&gt;=$K617,12&lt;=IF($L617="",12,$L617)),$J617,0),IF(AND(12&gt;=$K617,12&lt;=IF($L617="",12,$L617),MOD(12-$K617,$N617)=0),$J617,0)))</f>
        <v>0</v>
      </c>
      <c r="AA617" s="36" t="n">
        <f aca="false">SUM(O617:Z617)</f>
        <v>0</v>
      </c>
      <c r="AB617" s="15" t="str">
        <f aca="false">IF(AND($B617="",$D617="",$J617=""),"",IF($B617="","Falta código",IF(ISNA(MATCH($B617,LST_COD,0)),"Código no registrado en Trabajadores",IF($E617="","Concepto no está en el catálogo",IF($M617="ERR","Retención de otro empleador: Origen = Otro empleador",IF(OR($J617="",$K617=""),"Falta monto o mes",IF(OR($K617&lt;1,$K617&gt;12),"Mes inicio inválido",IF(AND($L617&lt;&gt;"",OR($L617&lt;$K617,$L617&gt;12)),"Mes fin inválido",IF($N617="","Falta frecuencia",IF(AND($G617&lt;&gt;"Otro empleador",SUMPRODUCT(($O617:$Z617&lt;&gt;0)*(((COLUMN($O617:$Z617)-14)&lt;INDEX(Trabajadores!$M$6:$M$105,MATCH($B617,LST_COD,0)))+((COLUMN($O617:$Z617)-14)&gt;INDEX(Trabajadores!$N$6:$N$105,MATCH($B617,LST_COD,0)))))&gt;0),"Aviso: hay meses fuera del periodo laboral","OK"))))))))))</f>
        <v/>
      </c>
    </row>
    <row r="618" customFormat="false" ht="15" hidden="false" customHeight="false" outlineLevel="0" collapsed="false">
      <c r="A618" s="23" t="n">
        <v>613</v>
      </c>
      <c r="B618" s="7"/>
      <c r="C618" s="35" t="str">
        <f aca="false">IF($B618="","",IFERROR(INDEX(Trabajadores!$D$6:$D$105,MATCH($B618,LST_COD,0)),"¿Código?"))</f>
        <v/>
      </c>
      <c r="D618" s="30"/>
      <c r="E618" s="9" t="str">
        <f aca="false">IF($D618="","",IFERROR(VLOOKUP($D618,CONC_TABLA,2,FALSE()),""))</f>
        <v/>
      </c>
      <c r="F618" s="9" t="str">
        <f aca="false">IF($D618="","",IFERROR(VLOOKUP($D618,CONC_TABLA,3,FALSE()),""))</f>
        <v/>
      </c>
      <c r="G618" s="30"/>
      <c r="H618" s="30"/>
      <c r="I618" s="30"/>
      <c r="J618" s="29"/>
      <c r="K618" s="28"/>
      <c r="L618" s="28"/>
      <c r="M618" s="9" t="str">
        <f aca="false">IF(OR($B618="",$E618=""),"",IF($E618="INA","INA",IF($G618="Otro empleador",IF($E618="RET","RETO",IF($E618="ORD","OTO","OTX")),IF($E618="RET","ERR",$E618))))</f>
        <v/>
      </c>
      <c r="N618" s="9" t="str">
        <f aca="false">IF($I618="","",IFERROR(VLOOKUP($I618,FREC_TABLA,2,FALSE()),""))</f>
        <v/>
      </c>
      <c r="O618" s="19" t="n">
        <f aca="false">IF(OR($M618="",$M618="ERR",$J618="",$K618="",$N618=""),0,IF($N618=0,IF(AND(OR(1=7,1=12),1&gt;=$K618,1&lt;=IF($L618="",12,$L618)),$J618,0),IF(AND(1&gt;=$K618,1&lt;=IF($L618="",12,$L618),MOD(1-$K618,$N618)=0),$J618,0)))</f>
        <v>0</v>
      </c>
      <c r="P618" s="19" t="n">
        <f aca="false">IF(OR($M618="",$M618="ERR",$J618="",$K618="",$N618=""),0,IF($N618=0,IF(AND(OR(2=7,2=12),2&gt;=$K618,2&lt;=IF($L618="",12,$L618)),$J618,0),IF(AND(2&gt;=$K618,2&lt;=IF($L618="",12,$L618),MOD(2-$K618,$N618)=0),$J618,0)))</f>
        <v>0</v>
      </c>
      <c r="Q618" s="19" t="n">
        <f aca="false">IF(OR($M618="",$M618="ERR",$J618="",$K618="",$N618=""),0,IF($N618=0,IF(AND(OR(3=7,3=12),3&gt;=$K618,3&lt;=IF($L618="",12,$L618)),$J618,0),IF(AND(3&gt;=$K618,3&lt;=IF($L618="",12,$L618),MOD(3-$K618,$N618)=0),$J618,0)))</f>
        <v>0</v>
      </c>
      <c r="R618" s="19" t="n">
        <f aca="false">IF(OR($M618="",$M618="ERR",$J618="",$K618="",$N618=""),0,IF($N618=0,IF(AND(OR(4=7,4=12),4&gt;=$K618,4&lt;=IF($L618="",12,$L618)),$J618,0),IF(AND(4&gt;=$K618,4&lt;=IF($L618="",12,$L618),MOD(4-$K618,$N618)=0),$J618,0)))</f>
        <v>0</v>
      </c>
      <c r="S618" s="19" t="n">
        <f aca="false">IF(OR($M618="",$M618="ERR",$J618="",$K618="",$N618=""),0,IF($N618=0,IF(AND(OR(5=7,5=12),5&gt;=$K618,5&lt;=IF($L618="",12,$L618)),$J618,0),IF(AND(5&gt;=$K618,5&lt;=IF($L618="",12,$L618),MOD(5-$K618,$N618)=0),$J618,0)))</f>
        <v>0</v>
      </c>
      <c r="T618" s="19" t="n">
        <f aca="false">IF(OR($M618="",$M618="ERR",$J618="",$K618="",$N618=""),0,IF($N618=0,IF(AND(OR(6=7,6=12),6&gt;=$K618,6&lt;=IF($L618="",12,$L618)),$J618,0),IF(AND(6&gt;=$K618,6&lt;=IF($L618="",12,$L618),MOD(6-$K618,$N618)=0),$J618,0)))</f>
        <v>0</v>
      </c>
      <c r="U618" s="19" t="n">
        <f aca="false">IF(OR($M618="",$M618="ERR",$J618="",$K618="",$N618=""),0,IF($N618=0,IF(AND(OR(7=7,7=12),7&gt;=$K618,7&lt;=IF($L618="",12,$L618)),$J618,0),IF(AND(7&gt;=$K618,7&lt;=IF($L618="",12,$L618),MOD(7-$K618,$N618)=0),$J618,0)))</f>
        <v>0</v>
      </c>
      <c r="V618" s="19" t="n">
        <f aca="false">IF(OR($M618="",$M618="ERR",$J618="",$K618="",$N618=""),0,IF($N618=0,IF(AND(OR(8=7,8=12),8&gt;=$K618,8&lt;=IF($L618="",12,$L618)),$J618,0),IF(AND(8&gt;=$K618,8&lt;=IF($L618="",12,$L618),MOD(8-$K618,$N618)=0),$J618,0)))</f>
        <v>0</v>
      </c>
      <c r="W618" s="19" t="n">
        <f aca="false">IF(OR($M618="",$M618="ERR",$J618="",$K618="",$N618=""),0,IF($N618=0,IF(AND(OR(9=7,9=12),9&gt;=$K618,9&lt;=IF($L618="",12,$L618)),$J618,0),IF(AND(9&gt;=$K618,9&lt;=IF($L618="",12,$L618),MOD(9-$K618,$N618)=0),$J618,0)))</f>
        <v>0</v>
      </c>
      <c r="X618" s="19" t="n">
        <f aca="false">IF(OR($M618="",$M618="ERR",$J618="",$K618="",$N618=""),0,IF($N618=0,IF(AND(OR(10=7,10=12),10&gt;=$K618,10&lt;=IF($L618="",12,$L618)),$J618,0),IF(AND(10&gt;=$K618,10&lt;=IF($L618="",12,$L618),MOD(10-$K618,$N618)=0),$J618,0)))</f>
        <v>0</v>
      </c>
      <c r="Y618" s="19" t="n">
        <f aca="false">IF(OR($M618="",$M618="ERR",$J618="",$K618="",$N618=""),0,IF($N618=0,IF(AND(OR(11=7,11=12),11&gt;=$K618,11&lt;=IF($L618="",12,$L618)),$J618,0),IF(AND(11&gt;=$K618,11&lt;=IF($L618="",12,$L618),MOD(11-$K618,$N618)=0),$J618,0)))</f>
        <v>0</v>
      </c>
      <c r="Z618" s="19" t="n">
        <f aca="false">IF(OR($M618="",$M618="ERR",$J618="",$K618="",$N618=""),0,IF($N618=0,IF(AND(OR(12=7,12=12),12&gt;=$K618,12&lt;=IF($L618="",12,$L618)),$J618,0),IF(AND(12&gt;=$K618,12&lt;=IF($L618="",12,$L618),MOD(12-$K618,$N618)=0),$J618,0)))</f>
        <v>0</v>
      </c>
      <c r="AA618" s="36" t="n">
        <f aca="false">SUM(O618:Z618)</f>
        <v>0</v>
      </c>
      <c r="AB618" s="15" t="str">
        <f aca="false">IF(AND($B618="",$D618="",$J618=""),"",IF($B618="","Falta código",IF(ISNA(MATCH($B618,LST_COD,0)),"Código no registrado en Trabajadores",IF($E618="","Concepto no está en el catálogo",IF($M618="ERR","Retención de otro empleador: Origen = Otro empleador",IF(OR($J618="",$K618=""),"Falta monto o mes",IF(OR($K618&lt;1,$K618&gt;12),"Mes inicio inválido",IF(AND($L618&lt;&gt;"",OR($L618&lt;$K618,$L618&gt;12)),"Mes fin inválido",IF($N618="","Falta frecuencia",IF(AND($G618&lt;&gt;"Otro empleador",SUMPRODUCT(($O618:$Z618&lt;&gt;0)*(((COLUMN($O618:$Z618)-14)&lt;INDEX(Trabajadores!$M$6:$M$105,MATCH($B618,LST_COD,0)))+((COLUMN($O618:$Z618)-14)&gt;INDEX(Trabajadores!$N$6:$N$105,MATCH($B618,LST_COD,0)))))&gt;0),"Aviso: hay meses fuera del periodo laboral","OK"))))))))))</f>
        <v/>
      </c>
    </row>
    <row r="619" customFormat="false" ht="15" hidden="false" customHeight="false" outlineLevel="0" collapsed="false">
      <c r="A619" s="23" t="n">
        <v>614</v>
      </c>
      <c r="B619" s="7"/>
      <c r="C619" s="35" t="str">
        <f aca="false">IF($B619="","",IFERROR(INDEX(Trabajadores!$D$6:$D$105,MATCH($B619,LST_COD,0)),"¿Código?"))</f>
        <v/>
      </c>
      <c r="D619" s="30"/>
      <c r="E619" s="9" t="str">
        <f aca="false">IF($D619="","",IFERROR(VLOOKUP($D619,CONC_TABLA,2,FALSE()),""))</f>
        <v/>
      </c>
      <c r="F619" s="9" t="str">
        <f aca="false">IF($D619="","",IFERROR(VLOOKUP($D619,CONC_TABLA,3,FALSE()),""))</f>
        <v/>
      </c>
      <c r="G619" s="30"/>
      <c r="H619" s="30"/>
      <c r="I619" s="30"/>
      <c r="J619" s="29"/>
      <c r="K619" s="28"/>
      <c r="L619" s="28"/>
      <c r="M619" s="9" t="str">
        <f aca="false">IF(OR($B619="",$E619=""),"",IF($E619="INA","INA",IF($G619="Otro empleador",IF($E619="RET","RETO",IF($E619="ORD","OTO","OTX")),IF($E619="RET","ERR",$E619))))</f>
        <v/>
      </c>
      <c r="N619" s="9" t="str">
        <f aca="false">IF($I619="","",IFERROR(VLOOKUP($I619,FREC_TABLA,2,FALSE()),""))</f>
        <v/>
      </c>
      <c r="O619" s="19" t="n">
        <f aca="false">IF(OR($M619="",$M619="ERR",$J619="",$K619="",$N619=""),0,IF($N619=0,IF(AND(OR(1=7,1=12),1&gt;=$K619,1&lt;=IF($L619="",12,$L619)),$J619,0),IF(AND(1&gt;=$K619,1&lt;=IF($L619="",12,$L619),MOD(1-$K619,$N619)=0),$J619,0)))</f>
        <v>0</v>
      </c>
      <c r="P619" s="19" t="n">
        <f aca="false">IF(OR($M619="",$M619="ERR",$J619="",$K619="",$N619=""),0,IF($N619=0,IF(AND(OR(2=7,2=12),2&gt;=$K619,2&lt;=IF($L619="",12,$L619)),$J619,0),IF(AND(2&gt;=$K619,2&lt;=IF($L619="",12,$L619),MOD(2-$K619,$N619)=0),$J619,0)))</f>
        <v>0</v>
      </c>
      <c r="Q619" s="19" t="n">
        <f aca="false">IF(OR($M619="",$M619="ERR",$J619="",$K619="",$N619=""),0,IF($N619=0,IF(AND(OR(3=7,3=12),3&gt;=$K619,3&lt;=IF($L619="",12,$L619)),$J619,0),IF(AND(3&gt;=$K619,3&lt;=IF($L619="",12,$L619),MOD(3-$K619,$N619)=0),$J619,0)))</f>
        <v>0</v>
      </c>
      <c r="R619" s="19" t="n">
        <f aca="false">IF(OR($M619="",$M619="ERR",$J619="",$K619="",$N619=""),0,IF($N619=0,IF(AND(OR(4=7,4=12),4&gt;=$K619,4&lt;=IF($L619="",12,$L619)),$J619,0),IF(AND(4&gt;=$K619,4&lt;=IF($L619="",12,$L619),MOD(4-$K619,$N619)=0),$J619,0)))</f>
        <v>0</v>
      </c>
      <c r="S619" s="19" t="n">
        <f aca="false">IF(OR($M619="",$M619="ERR",$J619="",$K619="",$N619=""),0,IF($N619=0,IF(AND(OR(5=7,5=12),5&gt;=$K619,5&lt;=IF($L619="",12,$L619)),$J619,0),IF(AND(5&gt;=$K619,5&lt;=IF($L619="",12,$L619),MOD(5-$K619,$N619)=0),$J619,0)))</f>
        <v>0</v>
      </c>
      <c r="T619" s="19" t="n">
        <f aca="false">IF(OR($M619="",$M619="ERR",$J619="",$K619="",$N619=""),0,IF($N619=0,IF(AND(OR(6=7,6=12),6&gt;=$K619,6&lt;=IF($L619="",12,$L619)),$J619,0),IF(AND(6&gt;=$K619,6&lt;=IF($L619="",12,$L619),MOD(6-$K619,$N619)=0),$J619,0)))</f>
        <v>0</v>
      </c>
      <c r="U619" s="19" t="n">
        <f aca="false">IF(OR($M619="",$M619="ERR",$J619="",$K619="",$N619=""),0,IF($N619=0,IF(AND(OR(7=7,7=12),7&gt;=$K619,7&lt;=IF($L619="",12,$L619)),$J619,0),IF(AND(7&gt;=$K619,7&lt;=IF($L619="",12,$L619),MOD(7-$K619,$N619)=0),$J619,0)))</f>
        <v>0</v>
      </c>
      <c r="V619" s="19" t="n">
        <f aca="false">IF(OR($M619="",$M619="ERR",$J619="",$K619="",$N619=""),0,IF($N619=0,IF(AND(OR(8=7,8=12),8&gt;=$K619,8&lt;=IF($L619="",12,$L619)),$J619,0),IF(AND(8&gt;=$K619,8&lt;=IF($L619="",12,$L619),MOD(8-$K619,$N619)=0),$J619,0)))</f>
        <v>0</v>
      </c>
      <c r="W619" s="19" t="n">
        <f aca="false">IF(OR($M619="",$M619="ERR",$J619="",$K619="",$N619=""),0,IF($N619=0,IF(AND(OR(9=7,9=12),9&gt;=$K619,9&lt;=IF($L619="",12,$L619)),$J619,0),IF(AND(9&gt;=$K619,9&lt;=IF($L619="",12,$L619),MOD(9-$K619,$N619)=0),$J619,0)))</f>
        <v>0</v>
      </c>
      <c r="X619" s="19" t="n">
        <f aca="false">IF(OR($M619="",$M619="ERR",$J619="",$K619="",$N619=""),0,IF($N619=0,IF(AND(OR(10=7,10=12),10&gt;=$K619,10&lt;=IF($L619="",12,$L619)),$J619,0),IF(AND(10&gt;=$K619,10&lt;=IF($L619="",12,$L619),MOD(10-$K619,$N619)=0),$J619,0)))</f>
        <v>0</v>
      </c>
      <c r="Y619" s="19" t="n">
        <f aca="false">IF(OR($M619="",$M619="ERR",$J619="",$K619="",$N619=""),0,IF($N619=0,IF(AND(OR(11=7,11=12),11&gt;=$K619,11&lt;=IF($L619="",12,$L619)),$J619,0),IF(AND(11&gt;=$K619,11&lt;=IF($L619="",12,$L619),MOD(11-$K619,$N619)=0),$J619,0)))</f>
        <v>0</v>
      </c>
      <c r="Z619" s="19" t="n">
        <f aca="false">IF(OR($M619="",$M619="ERR",$J619="",$K619="",$N619=""),0,IF($N619=0,IF(AND(OR(12=7,12=12),12&gt;=$K619,12&lt;=IF($L619="",12,$L619)),$J619,0),IF(AND(12&gt;=$K619,12&lt;=IF($L619="",12,$L619),MOD(12-$K619,$N619)=0),$J619,0)))</f>
        <v>0</v>
      </c>
      <c r="AA619" s="36" t="n">
        <f aca="false">SUM(O619:Z619)</f>
        <v>0</v>
      </c>
      <c r="AB619" s="15" t="str">
        <f aca="false">IF(AND($B619="",$D619="",$J619=""),"",IF($B619="","Falta código",IF(ISNA(MATCH($B619,LST_COD,0)),"Código no registrado en Trabajadores",IF($E619="","Concepto no está en el catálogo",IF($M619="ERR","Retención de otro empleador: Origen = Otro empleador",IF(OR($J619="",$K619=""),"Falta monto o mes",IF(OR($K619&lt;1,$K619&gt;12),"Mes inicio inválido",IF(AND($L619&lt;&gt;"",OR($L619&lt;$K619,$L619&gt;12)),"Mes fin inválido",IF($N619="","Falta frecuencia",IF(AND($G619&lt;&gt;"Otro empleador",SUMPRODUCT(($O619:$Z619&lt;&gt;0)*(((COLUMN($O619:$Z619)-14)&lt;INDEX(Trabajadores!$M$6:$M$105,MATCH($B619,LST_COD,0)))+((COLUMN($O619:$Z619)-14)&gt;INDEX(Trabajadores!$N$6:$N$105,MATCH($B619,LST_COD,0)))))&gt;0),"Aviso: hay meses fuera del periodo laboral","OK"))))))))))</f>
        <v/>
      </c>
    </row>
    <row r="620" customFormat="false" ht="15" hidden="false" customHeight="false" outlineLevel="0" collapsed="false">
      <c r="A620" s="23" t="n">
        <v>615</v>
      </c>
      <c r="B620" s="7"/>
      <c r="C620" s="35" t="str">
        <f aca="false">IF($B620="","",IFERROR(INDEX(Trabajadores!$D$6:$D$105,MATCH($B620,LST_COD,0)),"¿Código?"))</f>
        <v/>
      </c>
      <c r="D620" s="30"/>
      <c r="E620" s="9" t="str">
        <f aca="false">IF($D620="","",IFERROR(VLOOKUP($D620,CONC_TABLA,2,FALSE()),""))</f>
        <v/>
      </c>
      <c r="F620" s="9" t="str">
        <f aca="false">IF($D620="","",IFERROR(VLOOKUP($D620,CONC_TABLA,3,FALSE()),""))</f>
        <v/>
      </c>
      <c r="G620" s="30"/>
      <c r="H620" s="30"/>
      <c r="I620" s="30"/>
      <c r="J620" s="29"/>
      <c r="K620" s="28"/>
      <c r="L620" s="28"/>
      <c r="M620" s="9" t="str">
        <f aca="false">IF(OR($B620="",$E620=""),"",IF($E620="INA","INA",IF($G620="Otro empleador",IF($E620="RET","RETO",IF($E620="ORD","OTO","OTX")),IF($E620="RET","ERR",$E620))))</f>
        <v/>
      </c>
      <c r="N620" s="9" t="str">
        <f aca="false">IF($I620="","",IFERROR(VLOOKUP($I620,FREC_TABLA,2,FALSE()),""))</f>
        <v/>
      </c>
      <c r="O620" s="19" t="n">
        <f aca="false">IF(OR($M620="",$M620="ERR",$J620="",$K620="",$N620=""),0,IF($N620=0,IF(AND(OR(1=7,1=12),1&gt;=$K620,1&lt;=IF($L620="",12,$L620)),$J620,0),IF(AND(1&gt;=$K620,1&lt;=IF($L620="",12,$L620),MOD(1-$K620,$N620)=0),$J620,0)))</f>
        <v>0</v>
      </c>
      <c r="P620" s="19" t="n">
        <f aca="false">IF(OR($M620="",$M620="ERR",$J620="",$K620="",$N620=""),0,IF($N620=0,IF(AND(OR(2=7,2=12),2&gt;=$K620,2&lt;=IF($L620="",12,$L620)),$J620,0),IF(AND(2&gt;=$K620,2&lt;=IF($L620="",12,$L620),MOD(2-$K620,$N620)=0),$J620,0)))</f>
        <v>0</v>
      </c>
      <c r="Q620" s="19" t="n">
        <f aca="false">IF(OR($M620="",$M620="ERR",$J620="",$K620="",$N620=""),0,IF($N620=0,IF(AND(OR(3=7,3=12),3&gt;=$K620,3&lt;=IF($L620="",12,$L620)),$J620,0),IF(AND(3&gt;=$K620,3&lt;=IF($L620="",12,$L620),MOD(3-$K620,$N620)=0),$J620,0)))</f>
        <v>0</v>
      </c>
      <c r="R620" s="19" t="n">
        <f aca="false">IF(OR($M620="",$M620="ERR",$J620="",$K620="",$N620=""),0,IF($N620=0,IF(AND(OR(4=7,4=12),4&gt;=$K620,4&lt;=IF($L620="",12,$L620)),$J620,0),IF(AND(4&gt;=$K620,4&lt;=IF($L620="",12,$L620),MOD(4-$K620,$N620)=0),$J620,0)))</f>
        <v>0</v>
      </c>
      <c r="S620" s="19" t="n">
        <f aca="false">IF(OR($M620="",$M620="ERR",$J620="",$K620="",$N620=""),0,IF($N620=0,IF(AND(OR(5=7,5=12),5&gt;=$K620,5&lt;=IF($L620="",12,$L620)),$J620,0),IF(AND(5&gt;=$K620,5&lt;=IF($L620="",12,$L620),MOD(5-$K620,$N620)=0),$J620,0)))</f>
        <v>0</v>
      </c>
      <c r="T620" s="19" t="n">
        <f aca="false">IF(OR($M620="",$M620="ERR",$J620="",$K620="",$N620=""),0,IF($N620=0,IF(AND(OR(6=7,6=12),6&gt;=$K620,6&lt;=IF($L620="",12,$L620)),$J620,0),IF(AND(6&gt;=$K620,6&lt;=IF($L620="",12,$L620),MOD(6-$K620,$N620)=0),$J620,0)))</f>
        <v>0</v>
      </c>
      <c r="U620" s="19" t="n">
        <f aca="false">IF(OR($M620="",$M620="ERR",$J620="",$K620="",$N620=""),0,IF($N620=0,IF(AND(OR(7=7,7=12),7&gt;=$K620,7&lt;=IF($L620="",12,$L620)),$J620,0),IF(AND(7&gt;=$K620,7&lt;=IF($L620="",12,$L620),MOD(7-$K620,$N620)=0),$J620,0)))</f>
        <v>0</v>
      </c>
      <c r="V620" s="19" t="n">
        <f aca="false">IF(OR($M620="",$M620="ERR",$J620="",$K620="",$N620=""),0,IF($N620=0,IF(AND(OR(8=7,8=12),8&gt;=$K620,8&lt;=IF($L620="",12,$L620)),$J620,0),IF(AND(8&gt;=$K620,8&lt;=IF($L620="",12,$L620),MOD(8-$K620,$N620)=0),$J620,0)))</f>
        <v>0</v>
      </c>
      <c r="W620" s="19" t="n">
        <f aca="false">IF(OR($M620="",$M620="ERR",$J620="",$K620="",$N620=""),0,IF($N620=0,IF(AND(OR(9=7,9=12),9&gt;=$K620,9&lt;=IF($L620="",12,$L620)),$J620,0),IF(AND(9&gt;=$K620,9&lt;=IF($L620="",12,$L620),MOD(9-$K620,$N620)=0),$J620,0)))</f>
        <v>0</v>
      </c>
      <c r="X620" s="19" t="n">
        <f aca="false">IF(OR($M620="",$M620="ERR",$J620="",$K620="",$N620=""),0,IF($N620=0,IF(AND(OR(10=7,10=12),10&gt;=$K620,10&lt;=IF($L620="",12,$L620)),$J620,0),IF(AND(10&gt;=$K620,10&lt;=IF($L620="",12,$L620),MOD(10-$K620,$N620)=0),$J620,0)))</f>
        <v>0</v>
      </c>
      <c r="Y620" s="19" t="n">
        <f aca="false">IF(OR($M620="",$M620="ERR",$J620="",$K620="",$N620=""),0,IF($N620=0,IF(AND(OR(11=7,11=12),11&gt;=$K620,11&lt;=IF($L620="",12,$L620)),$J620,0),IF(AND(11&gt;=$K620,11&lt;=IF($L620="",12,$L620),MOD(11-$K620,$N620)=0),$J620,0)))</f>
        <v>0</v>
      </c>
      <c r="Z620" s="19" t="n">
        <f aca="false">IF(OR($M620="",$M620="ERR",$J620="",$K620="",$N620=""),0,IF($N620=0,IF(AND(OR(12=7,12=12),12&gt;=$K620,12&lt;=IF($L620="",12,$L620)),$J620,0),IF(AND(12&gt;=$K620,12&lt;=IF($L620="",12,$L620),MOD(12-$K620,$N620)=0),$J620,0)))</f>
        <v>0</v>
      </c>
      <c r="AA620" s="36" t="n">
        <f aca="false">SUM(O620:Z620)</f>
        <v>0</v>
      </c>
      <c r="AB620" s="15" t="str">
        <f aca="false">IF(AND($B620="",$D620="",$J620=""),"",IF($B620="","Falta código",IF(ISNA(MATCH($B620,LST_COD,0)),"Código no registrado en Trabajadores",IF($E620="","Concepto no está en el catálogo",IF($M620="ERR","Retención de otro empleador: Origen = Otro empleador",IF(OR($J620="",$K620=""),"Falta monto o mes",IF(OR($K620&lt;1,$K620&gt;12),"Mes inicio inválido",IF(AND($L620&lt;&gt;"",OR($L620&lt;$K620,$L620&gt;12)),"Mes fin inválido",IF($N620="","Falta frecuencia",IF(AND($G620&lt;&gt;"Otro empleador",SUMPRODUCT(($O620:$Z620&lt;&gt;0)*(((COLUMN($O620:$Z620)-14)&lt;INDEX(Trabajadores!$M$6:$M$105,MATCH($B620,LST_COD,0)))+((COLUMN($O620:$Z620)-14)&gt;INDEX(Trabajadores!$N$6:$N$105,MATCH($B620,LST_COD,0)))))&gt;0),"Aviso: hay meses fuera del periodo laboral","OK"))))))))))</f>
        <v/>
      </c>
    </row>
    <row r="621" customFormat="false" ht="15" hidden="false" customHeight="false" outlineLevel="0" collapsed="false">
      <c r="A621" s="23" t="n">
        <v>616</v>
      </c>
      <c r="B621" s="7"/>
      <c r="C621" s="35" t="str">
        <f aca="false">IF($B621="","",IFERROR(INDEX(Trabajadores!$D$6:$D$105,MATCH($B621,LST_COD,0)),"¿Código?"))</f>
        <v/>
      </c>
      <c r="D621" s="30"/>
      <c r="E621" s="9" t="str">
        <f aca="false">IF($D621="","",IFERROR(VLOOKUP($D621,CONC_TABLA,2,FALSE()),""))</f>
        <v/>
      </c>
      <c r="F621" s="9" t="str">
        <f aca="false">IF($D621="","",IFERROR(VLOOKUP($D621,CONC_TABLA,3,FALSE()),""))</f>
        <v/>
      </c>
      <c r="G621" s="30"/>
      <c r="H621" s="30"/>
      <c r="I621" s="30"/>
      <c r="J621" s="29"/>
      <c r="K621" s="28"/>
      <c r="L621" s="28"/>
      <c r="M621" s="9" t="str">
        <f aca="false">IF(OR($B621="",$E621=""),"",IF($E621="INA","INA",IF($G621="Otro empleador",IF($E621="RET","RETO",IF($E621="ORD","OTO","OTX")),IF($E621="RET","ERR",$E621))))</f>
        <v/>
      </c>
      <c r="N621" s="9" t="str">
        <f aca="false">IF($I621="","",IFERROR(VLOOKUP($I621,FREC_TABLA,2,FALSE()),""))</f>
        <v/>
      </c>
      <c r="O621" s="19" t="n">
        <f aca="false">IF(OR($M621="",$M621="ERR",$J621="",$K621="",$N621=""),0,IF($N621=0,IF(AND(OR(1=7,1=12),1&gt;=$K621,1&lt;=IF($L621="",12,$L621)),$J621,0),IF(AND(1&gt;=$K621,1&lt;=IF($L621="",12,$L621),MOD(1-$K621,$N621)=0),$J621,0)))</f>
        <v>0</v>
      </c>
      <c r="P621" s="19" t="n">
        <f aca="false">IF(OR($M621="",$M621="ERR",$J621="",$K621="",$N621=""),0,IF($N621=0,IF(AND(OR(2=7,2=12),2&gt;=$K621,2&lt;=IF($L621="",12,$L621)),$J621,0),IF(AND(2&gt;=$K621,2&lt;=IF($L621="",12,$L621),MOD(2-$K621,$N621)=0),$J621,0)))</f>
        <v>0</v>
      </c>
      <c r="Q621" s="19" t="n">
        <f aca="false">IF(OR($M621="",$M621="ERR",$J621="",$K621="",$N621=""),0,IF($N621=0,IF(AND(OR(3=7,3=12),3&gt;=$K621,3&lt;=IF($L621="",12,$L621)),$J621,0),IF(AND(3&gt;=$K621,3&lt;=IF($L621="",12,$L621),MOD(3-$K621,$N621)=0),$J621,0)))</f>
        <v>0</v>
      </c>
      <c r="R621" s="19" t="n">
        <f aca="false">IF(OR($M621="",$M621="ERR",$J621="",$K621="",$N621=""),0,IF($N621=0,IF(AND(OR(4=7,4=12),4&gt;=$K621,4&lt;=IF($L621="",12,$L621)),$J621,0),IF(AND(4&gt;=$K621,4&lt;=IF($L621="",12,$L621),MOD(4-$K621,$N621)=0),$J621,0)))</f>
        <v>0</v>
      </c>
      <c r="S621" s="19" t="n">
        <f aca="false">IF(OR($M621="",$M621="ERR",$J621="",$K621="",$N621=""),0,IF($N621=0,IF(AND(OR(5=7,5=12),5&gt;=$K621,5&lt;=IF($L621="",12,$L621)),$J621,0),IF(AND(5&gt;=$K621,5&lt;=IF($L621="",12,$L621),MOD(5-$K621,$N621)=0),$J621,0)))</f>
        <v>0</v>
      </c>
      <c r="T621" s="19" t="n">
        <f aca="false">IF(OR($M621="",$M621="ERR",$J621="",$K621="",$N621=""),0,IF($N621=0,IF(AND(OR(6=7,6=12),6&gt;=$K621,6&lt;=IF($L621="",12,$L621)),$J621,0),IF(AND(6&gt;=$K621,6&lt;=IF($L621="",12,$L621),MOD(6-$K621,$N621)=0),$J621,0)))</f>
        <v>0</v>
      </c>
      <c r="U621" s="19" t="n">
        <f aca="false">IF(OR($M621="",$M621="ERR",$J621="",$K621="",$N621=""),0,IF($N621=0,IF(AND(OR(7=7,7=12),7&gt;=$K621,7&lt;=IF($L621="",12,$L621)),$J621,0),IF(AND(7&gt;=$K621,7&lt;=IF($L621="",12,$L621),MOD(7-$K621,$N621)=0),$J621,0)))</f>
        <v>0</v>
      </c>
      <c r="V621" s="19" t="n">
        <f aca="false">IF(OR($M621="",$M621="ERR",$J621="",$K621="",$N621=""),0,IF($N621=0,IF(AND(OR(8=7,8=12),8&gt;=$K621,8&lt;=IF($L621="",12,$L621)),$J621,0),IF(AND(8&gt;=$K621,8&lt;=IF($L621="",12,$L621),MOD(8-$K621,$N621)=0),$J621,0)))</f>
        <v>0</v>
      </c>
      <c r="W621" s="19" t="n">
        <f aca="false">IF(OR($M621="",$M621="ERR",$J621="",$K621="",$N621=""),0,IF($N621=0,IF(AND(OR(9=7,9=12),9&gt;=$K621,9&lt;=IF($L621="",12,$L621)),$J621,0),IF(AND(9&gt;=$K621,9&lt;=IF($L621="",12,$L621),MOD(9-$K621,$N621)=0),$J621,0)))</f>
        <v>0</v>
      </c>
      <c r="X621" s="19" t="n">
        <f aca="false">IF(OR($M621="",$M621="ERR",$J621="",$K621="",$N621=""),0,IF($N621=0,IF(AND(OR(10=7,10=12),10&gt;=$K621,10&lt;=IF($L621="",12,$L621)),$J621,0),IF(AND(10&gt;=$K621,10&lt;=IF($L621="",12,$L621),MOD(10-$K621,$N621)=0),$J621,0)))</f>
        <v>0</v>
      </c>
      <c r="Y621" s="19" t="n">
        <f aca="false">IF(OR($M621="",$M621="ERR",$J621="",$K621="",$N621=""),0,IF($N621=0,IF(AND(OR(11=7,11=12),11&gt;=$K621,11&lt;=IF($L621="",12,$L621)),$J621,0),IF(AND(11&gt;=$K621,11&lt;=IF($L621="",12,$L621),MOD(11-$K621,$N621)=0),$J621,0)))</f>
        <v>0</v>
      </c>
      <c r="Z621" s="19" t="n">
        <f aca="false">IF(OR($M621="",$M621="ERR",$J621="",$K621="",$N621=""),0,IF($N621=0,IF(AND(OR(12=7,12=12),12&gt;=$K621,12&lt;=IF($L621="",12,$L621)),$J621,0),IF(AND(12&gt;=$K621,12&lt;=IF($L621="",12,$L621),MOD(12-$K621,$N621)=0),$J621,0)))</f>
        <v>0</v>
      </c>
      <c r="AA621" s="36" t="n">
        <f aca="false">SUM(O621:Z621)</f>
        <v>0</v>
      </c>
      <c r="AB621" s="15" t="str">
        <f aca="false">IF(AND($B621="",$D621="",$J621=""),"",IF($B621="","Falta código",IF(ISNA(MATCH($B621,LST_COD,0)),"Código no registrado en Trabajadores",IF($E621="","Concepto no está en el catálogo",IF($M621="ERR","Retención de otro empleador: Origen = Otro empleador",IF(OR($J621="",$K621=""),"Falta monto o mes",IF(OR($K621&lt;1,$K621&gt;12),"Mes inicio inválido",IF(AND($L621&lt;&gt;"",OR($L621&lt;$K621,$L621&gt;12)),"Mes fin inválido",IF($N621="","Falta frecuencia",IF(AND($G621&lt;&gt;"Otro empleador",SUMPRODUCT(($O621:$Z621&lt;&gt;0)*(((COLUMN($O621:$Z621)-14)&lt;INDEX(Trabajadores!$M$6:$M$105,MATCH($B621,LST_COD,0)))+((COLUMN($O621:$Z621)-14)&gt;INDEX(Trabajadores!$N$6:$N$105,MATCH($B621,LST_COD,0)))))&gt;0),"Aviso: hay meses fuera del periodo laboral","OK"))))))))))</f>
        <v/>
      </c>
    </row>
    <row r="622" customFormat="false" ht="15" hidden="false" customHeight="false" outlineLevel="0" collapsed="false">
      <c r="A622" s="23" t="n">
        <v>617</v>
      </c>
      <c r="B622" s="7"/>
      <c r="C622" s="35" t="str">
        <f aca="false">IF($B622="","",IFERROR(INDEX(Trabajadores!$D$6:$D$105,MATCH($B622,LST_COD,0)),"¿Código?"))</f>
        <v/>
      </c>
      <c r="D622" s="30"/>
      <c r="E622" s="9" t="str">
        <f aca="false">IF($D622="","",IFERROR(VLOOKUP($D622,CONC_TABLA,2,FALSE()),""))</f>
        <v/>
      </c>
      <c r="F622" s="9" t="str">
        <f aca="false">IF($D622="","",IFERROR(VLOOKUP($D622,CONC_TABLA,3,FALSE()),""))</f>
        <v/>
      </c>
      <c r="G622" s="30"/>
      <c r="H622" s="30"/>
      <c r="I622" s="30"/>
      <c r="J622" s="29"/>
      <c r="K622" s="28"/>
      <c r="L622" s="28"/>
      <c r="M622" s="9" t="str">
        <f aca="false">IF(OR($B622="",$E622=""),"",IF($E622="INA","INA",IF($G622="Otro empleador",IF($E622="RET","RETO",IF($E622="ORD","OTO","OTX")),IF($E622="RET","ERR",$E622))))</f>
        <v/>
      </c>
      <c r="N622" s="9" t="str">
        <f aca="false">IF($I622="","",IFERROR(VLOOKUP($I622,FREC_TABLA,2,FALSE()),""))</f>
        <v/>
      </c>
      <c r="O622" s="19" t="n">
        <f aca="false">IF(OR($M622="",$M622="ERR",$J622="",$K622="",$N622=""),0,IF($N622=0,IF(AND(OR(1=7,1=12),1&gt;=$K622,1&lt;=IF($L622="",12,$L622)),$J622,0),IF(AND(1&gt;=$K622,1&lt;=IF($L622="",12,$L622),MOD(1-$K622,$N622)=0),$J622,0)))</f>
        <v>0</v>
      </c>
      <c r="P622" s="19" t="n">
        <f aca="false">IF(OR($M622="",$M622="ERR",$J622="",$K622="",$N622=""),0,IF($N622=0,IF(AND(OR(2=7,2=12),2&gt;=$K622,2&lt;=IF($L622="",12,$L622)),$J622,0),IF(AND(2&gt;=$K622,2&lt;=IF($L622="",12,$L622),MOD(2-$K622,$N622)=0),$J622,0)))</f>
        <v>0</v>
      </c>
      <c r="Q622" s="19" t="n">
        <f aca="false">IF(OR($M622="",$M622="ERR",$J622="",$K622="",$N622=""),0,IF($N622=0,IF(AND(OR(3=7,3=12),3&gt;=$K622,3&lt;=IF($L622="",12,$L622)),$J622,0),IF(AND(3&gt;=$K622,3&lt;=IF($L622="",12,$L622),MOD(3-$K622,$N622)=0),$J622,0)))</f>
        <v>0</v>
      </c>
      <c r="R622" s="19" t="n">
        <f aca="false">IF(OR($M622="",$M622="ERR",$J622="",$K622="",$N622=""),0,IF($N622=0,IF(AND(OR(4=7,4=12),4&gt;=$K622,4&lt;=IF($L622="",12,$L622)),$J622,0),IF(AND(4&gt;=$K622,4&lt;=IF($L622="",12,$L622),MOD(4-$K622,$N622)=0),$J622,0)))</f>
        <v>0</v>
      </c>
      <c r="S622" s="19" t="n">
        <f aca="false">IF(OR($M622="",$M622="ERR",$J622="",$K622="",$N622=""),0,IF($N622=0,IF(AND(OR(5=7,5=12),5&gt;=$K622,5&lt;=IF($L622="",12,$L622)),$J622,0),IF(AND(5&gt;=$K622,5&lt;=IF($L622="",12,$L622),MOD(5-$K622,$N622)=0),$J622,0)))</f>
        <v>0</v>
      </c>
      <c r="T622" s="19" t="n">
        <f aca="false">IF(OR($M622="",$M622="ERR",$J622="",$K622="",$N622=""),0,IF($N622=0,IF(AND(OR(6=7,6=12),6&gt;=$K622,6&lt;=IF($L622="",12,$L622)),$J622,0),IF(AND(6&gt;=$K622,6&lt;=IF($L622="",12,$L622),MOD(6-$K622,$N622)=0),$J622,0)))</f>
        <v>0</v>
      </c>
      <c r="U622" s="19" t="n">
        <f aca="false">IF(OR($M622="",$M622="ERR",$J622="",$K622="",$N622=""),0,IF($N622=0,IF(AND(OR(7=7,7=12),7&gt;=$K622,7&lt;=IF($L622="",12,$L622)),$J622,0),IF(AND(7&gt;=$K622,7&lt;=IF($L622="",12,$L622),MOD(7-$K622,$N622)=0),$J622,0)))</f>
        <v>0</v>
      </c>
      <c r="V622" s="19" t="n">
        <f aca="false">IF(OR($M622="",$M622="ERR",$J622="",$K622="",$N622=""),0,IF($N622=0,IF(AND(OR(8=7,8=12),8&gt;=$K622,8&lt;=IF($L622="",12,$L622)),$J622,0),IF(AND(8&gt;=$K622,8&lt;=IF($L622="",12,$L622),MOD(8-$K622,$N622)=0),$J622,0)))</f>
        <v>0</v>
      </c>
      <c r="W622" s="19" t="n">
        <f aca="false">IF(OR($M622="",$M622="ERR",$J622="",$K622="",$N622=""),0,IF($N622=0,IF(AND(OR(9=7,9=12),9&gt;=$K622,9&lt;=IF($L622="",12,$L622)),$J622,0),IF(AND(9&gt;=$K622,9&lt;=IF($L622="",12,$L622),MOD(9-$K622,$N622)=0),$J622,0)))</f>
        <v>0</v>
      </c>
      <c r="X622" s="19" t="n">
        <f aca="false">IF(OR($M622="",$M622="ERR",$J622="",$K622="",$N622=""),0,IF($N622=0,IF(AND(OR(10=7,10=12),10&gt;=$K622,10&lt;=IF($L622="",12,$L622)),$J622,0),IF(AND(10&gt;=$K622,10&lt;=IF($L622="",12,$L622),MOD(10-$K622,$N622)=0),$J622,0)))</f>
        <v>0</v>
      </c>
      <c r="Y622" s="19" t="n">
        <f aca="false">IF(OR($M622="",$M622="ERR",$J622="",$K622="",$N622=""),0,IF($N622=0,IF(AND(OR(11=7,11=12),11&gt;=$K622,11&lt;=IF($L622="",12,$L622)),$J622,0),IF(AND(11&gt;=$K622,11&lt;=IF($L622="",12,$L622),MOD(11-$K622,$N622)=0),$J622,0)))</f>
        <v>0</v>
      </c>
      <c r="Z622" s="19" t="n">
        <f aca="false">IF(OR($M622="",$M622="ERR",$J622="",$K622="",$N622=""),0,IF($N622=0,IF(AND(OR(12=7,12=12),12&gt;=$K622,12&lt;=IF($L622="",12,$L622)),$J622,0),IF(AND(12&gt;=$K622,12&lt;=IF($L622="",12,$L622),MOD(12-$K622,$N622)=0),$J622,0)))</f>
        <v>0</v>
      </c>
      <c r="AA622" s="36" t="n">
        <f aca="false">SUM(O622:Z622)</f>
        <v>0</v>
      </c>
      <c r="AB622" s="15" t="str">
        <f aca="false">IF(AND($B622="",$D622="",$J622=""),"",IF($B622="","Falta código",IF(ISNA(MATCH($B622,LST_COD,0)),"Código no registrado en Trabajadores",IF($E622="","Concepto no está en el catálogo",IF($M622="ERR","Retención de otro empleador: Origen = Otro empleador",IF(OR($J622="",$K622=""),"Falta monto o mes",IF(OR($K622&lt;1,$K622&gt;12),"Mes inicio inválido",IF(AND($L622&lt;&gt;"",OR($L622&lt;$K622,$L622&gt;12)),"Mes fin inválido",IF($N622="","Falta frecuencia",IF(AND($G622&lt;&gt;"Otro empleador",SUMPRODUCT(($O622:$Z622&lt;&gt;0)*(((COLUMN($O622:$Z622)-14)&lt;INDEX(Trabajadores!$M$6:$M$105,MATCH($B622,LST_COD,0)))+((COLUMN($O622:$Z622)-14)&gt;INDEX(Trabajadores!$N$6:$N$105,MATCH($B622,LST_COD,0)))))&gt;0),"Aviso: hay meses fuera del periodo laboral","OK"))))))))))</f>
        <v/>
      </c>
    </row>
    <row r="623" customFormat="false" ht="15" hidden="false" customHeight="false" outlineLevel="0" collapsed="false">
      <c r="A623" s="23" t="n">
        <v>618</v>
      </c>
      <c r="B623" s="7"/>
      <c r="C623" s="35" t="str">
        <f aca="false">IF($B623="","",IFERROR(INDEX(Trabajadores!$D$6:$D$105,MATCH($B623,LST_COD,0)),"¿Código?"))</f>
        <v/>
      </c>
      <c r="D623" s="30"/>
      <c r="E623" s="9" t="str">
        <f aca="false">IF($D623="","",IFERROR(VLOOKUP($D623,CONC_TABLA,2,FALSE()),""))</f>
        <v/>
      </c>
      <c r="F623" s="9" t="str">
        <f aca="false">IF($D623="","",IFERROR(VLOOKUP($D623,CONC_TABLA,3,FALSE()),""))</f>
        <v/>
      </c>
      <c r="G623" s="30"/>
      <c r="H623" s="30"/>
      <c r="I623" s="30"/>
      <c r="J623" s="29"/>
      <c r="K623" s="28"/>
      <c r="L623" s="28"/>
      <c r="M623" s="9" t="str">
        <f aca="false">IF(OR($B623="",$E623=""),"",IF($E623="INA","INA",IF($G623="Otro empleador",IF($E623="RET","RETO",IF($E623="ORD","OTO","OTX")),IF($E623="RET","ERR",$E623))))</f>
        <v/>
      </c>
      <c r="N623" s="9" t="str">
        <f aca="false">IF($I623="","",IFERROR(VLOOKUP($I623,FREC_TABLA,2,FALSE()),""))</f>
        <v/>
      </c>
      <c r="O623" s="19" t="n">
        <f aca="false">IF(OR($M623="",$M623="ERR",$J623="",$K623="",$N623=""),0,IF($N623=0,IF(AND(OR(1=7,1=12),1&gt;=$K623,1&lt;=IF($L623="",12,$L623)),$J623,0),IF(AND(1&gt;=$K623,1&lt;=IF($L623="",12,$L623),MOD(1-$K623,$N623)=0),$J623,0)))</f>
        <v>0</v>
      </c>
      <c r="P623" s="19" t="n">
        <f aca="false">IF(OR($M623="",$M623="ERR",$J623="",$K623="",$N623=""),0,IF($N623=0,IF(AND(OR(2=7,2=12),2&gt;=$K623,2&lt;=IF($L623="",12,$L623)),$J623,0),IF(AND(2&gt;=$K623,2&lt;=IF($L623="",12,$L623),MOD(2-$K623,$N623)=0),$J623,0)))</f>
        <v>0</v>
      </c>
      <c r="Q623" s="19" t="n">
        <f aca="false">IF(OR($M623="",$M623="ERR",$J623="",$K623="",$N623=""),0,IF($N623=0,IF(AND(OR(3=7,3=12),3&gt;=$K623,3&lt;=IF($L623="",12,$L623)),$J623,0),IF(AND(3&gt;=$K623,3&lt;=IF($L623="",12,$L623),MOD(3-$K623,$N623)=0),$J623,0)))</f>
        <v>0</v>
      </c>
      <c r="R623" s="19" t="n">
        <f aca="false">IF(OR($M623="",$M623="ERR",$J623="",$K623="",$N623=""),0,IF($N623=0,IF(AND(OR(4=7,4=12),4&gt;=$K623,4&lt;=IF($L623="",12,$L623)),$J623,0),IF(AND(4&gt;=$K623,4&lt;=IF($L623="",12,$L623),MOD(4-$K623,$N623)=0),$J623,0)))</f>
        <v>0</v>
      </c>
      <c r="S623" s="19" t="n">
        <f aca="false">IF(OR($M623="",$M623="ERR",$J623="",$K623="",$N623=""),0,IF($N623=0,IF(AND(OR(5=7,5=12),5&gt;=$K623,5&lt;=IF($L623="",12,$L623)),$J623,0),IF(AND(5&gt;=$K623,5&lt;=IF($L623="",12,$L623),MOD(5-$K623,$N623)=0),$J623,0)))</f>
        <v>0</v>
      </c>
      <c r="T623" s="19" t="n">
        <f aca="false">IF(OR($M623="",$M623="ERR",$J623="",$K623="",$N623=""),0,IF($N623=0,IF(AND(OR(6=7,6=12),6&gt;=$K623,6&lt;=IF($L623="",12,$L623)),$J623,0),IF(AND(6&gt;=$K623,6&lt;=IF($L623="",12,$L623),MOD(6-$K623,$N623)=0),$J623,0)))</f>
        <v>0</v>
      </c>
      <c r="U623" s="19" t="n">
        <f aca="false">IF(OR($M623="",$M623="ERR",$J623="",$K623="",$N623=""),0,IF($N623=0,IF(AND(OR(7=7,7=12),7&gt;=$K623,7&lt;=IF($L623="",12,$L623)),$J623,0),IF(AND(7&gt;=$K623,7&lt;=IF($L623="",12,$L623),MOD(7-$K623,$N623)=0),$J623,0)))</f>
        <v>0</v>
      </c>
      <c r="V623" s="19" t="n">
        <f aca="false">IF(OR($M623="",$M623="ERR",$J623="",$K623="",$N623=""),0,IF($N623=0,IF(AND(OR(8=7,8=12),8&gt;=$K623,8&lt;=IF($L623="",12,$L623)),$J623,0),IF(AND(8&gt;=$K623,8&lt;=IF($L623="",12,$L623),MOD(8-$K623,$N623)=0),$J623,0)))</f>
        <v>0</v>
      </c>
      <c r="W623" s="19" t="n">
        <f aca="false">IF(OR($M623="",$M623="ERR",$J623="",$K623="",$N623=""),0,IF($N623=0,IF(AND(OR(9=7,9=12),9&gt;=$K623,9&lt;=IF($L623="",12,$L623)),$J623,0),IF(AND(9&gt;=$K623,9&lt;=IF($L623="",12,$L623),MOD(9-$K623,$N623)=0),$J623,0)))</f>
        <v>0</v>
      </c>
      <c r="X623" s="19" t="n">
        <f aca="false">IF(OR($M623="",$M623="ERR",$J623="",$K623="",$N623=""),0,IF($N623=0,IF(AND(OR(10=7,10=12),10&gt;=$K623,10&lt;=IF($L623="",12,$L623)),$J623,0),IF(AND(10&gt;=$K623,10&lt;=IF($L623="",12,$L623),MOD(10-$K623,$N623)=0),$J623,0)))</f>
        <v>0</v>
      </c>
      <c r="Y623" s="19" t="n">
        <f aca="false">IF(OR($M623="",$M623="ERR",$J623="",$K623="",$N623=""),0,IF($N623=0,IF(AND(OR(11=7,11=12),11&gt;=$K623,11&lt;=IF($L623="",12,$L623)),$J623,0),IF(AND(11&gt;=$K623,11&lt;=IF($L623="",12,$L623),MOD(11-$K623,$N623)=0),$J623,0)))</f>
        <v>0</v>
      </c>
      <c r="Z623" s="19" t="n">
        <f aca="false">IF(OR($M623="",$M623="ERR",$J623="",$K623="",$N623=""),0,IF($N623=0,IF(AND(OR(12=7,12=12),12&gt;=$K623,12&lt;=IF($L623="",12,$L623)),$J623,0),IF(AND(12&gt;=$K623,12&lt;=IF($L623="",12,$L623),MOD(12-$K623,$N623)=0),$J623,0)))</f>
        <v>0</v>
      </c>
      <c r="AA623" s="36" t="n">
        <f aca="false">SUM(O623:Z623)</f>
        <v>0</v>
      </c>
      <c r="AB623" s="15" t="str">
        <f aca="false">IF(AND($B623="",$D623="",$J623=""),"",IF($B623="","Falta código",IF(ISNA(MATCH($B623,LST_COD,0)),"Código no registrado en Trabajadores",IF($E623="","Concepto no está en el catálogo",IF($M623="ERR","Retención de otro empleador: Origen = Otro empleador",IF(OR($J623="",$K623=""),"Falta monto o mes",IF(OR($K623&lt;1,$K623&gt;12),"Mes inicio inválido",IF(AND($L623&lt;&gt;"",OR($L623&lt;$K623,$L623&gt;12)),"Mes fin inválido",IF($N623="","Falta frecuencia",IF(AND($G623&lt;&gt;"Otro empleador",SUMPRODUCT(($O623:$Z623&lt;&gt;0)*(((COLUMN($O623:$Z623)-14)&lt;INDEX(Trabajadores!$M$6:$M$105,MATCH($B623,LST_COD,0)))+((COLUMN($O623:$Z623)-14)&gt;INDEX(Trabajadores!$N$6:$N$105,MATCH($B623,LST_COD,0)))))&gt;0),"Aviso: hay meses fuera del periodo laboral","OK"))))))))))</f>
        <v/>
      </c>
    </row>
    <row r="624" customFormat="false" ht="15" hidden="false" customHeight="false" outlineLevel="0" collapsed="false">
      <c r="A624" s="23" t="n">
        <v>619</v>
      </c>
      <c r="B624" s="7"/>
      <c r="C624" s="35" t="str">
        <f aca="false">IF($B624="","",IFERROR(INDEX(Trabajadores!$D$6:$D$105,MATCH($B624,LST_COD,0)),"¿Código?"))</f>
        <v/>
      </c>
      <c r="D624" s="30"/>
      <c r="E624" s="9" t="str">
        <f aca="false">IF($D624="","",IFERROR(VLOOKUP($D624,CONC_TABLA,2,FALSE()),""))</f>
        <v/>
      </c>
      <c r="F624" s="9" t="str">
        <f aca="false">IF($D624="","",IFERROR(VLOOKUP($D624,CONC_TABLA,3,FALSE()),""))</f>
        <v/>
      </c>
      <c r="G624" s="30"/>
      <c r="H624" s="30"/>
      <c r="I624" s="30"/>
      <c r="J624" s="29"/>
      <c r="K624" s="28"/>
      <c r="L624" s="28"/>
      <c r="M624" s="9" t="str">
        <f aca="false">IF(OR($B624="",$E624=""),"",IF($E624="INA","INA",IF($G624="Otro empleador",IF($E624="RET","RETO",IF($E624="ORD","OTO","OTX")),IF($E624="RET","ERR",$E624))))</f>
        <v/>
      </c>
      <c r="N624" s="9" t="str">
        <f aca="false">IF($I624="","",IFERROR(VLOOKUP($I624,FREC_TABLA,2,FALSE()),""))</f>
        <v/>
      </c>
      <c r="O624" s="19" t="n">
        <f aca="false">IF(OR($M624="",$M624="ERR",$J624="",$K624="",$N624=""),0,IF($N624=0,IF(AND(OR(1=7,1=12),1&gt;=$K624,1&lt;=IF($L624="",12,$L624)),$J624,0),IF(AND(1&gt;=$K624,1&lt;=IF($L624="",12,$L624),MOD(1-$K624,$N624)=0),$J624,0)))</f>
        <v>0</v>
      </c>
      <c r="P624" s="19" t="n">
        <f aca="false">IF(OR($M624="",$M624="ERR",$J624="",$K624="",$N624=""),0,IF($N624=0,IF(AND(OR(2=7,2=12),2&gt;=$K624,2&lt;=IF($L624="",12,$L624)),$J624,0),IF(AND(2&gt;=$K624,2&lt;=IF($L624="",12,$L624),MOD(2-$K624,$N624)=0),$J624,0)))</f>
        <v>0</v>
      </c>
      <c r="Q624" s="19" t="n">
        <f aca="false">IF(OR($M624="",$M624="ERR",$J624="",$K624="",$N624=""),0,IF($N624=0,IF(AND(OR(3=7,3=12),3&gt;=$K624,3&lt;=IF($L624="",12,$L624)),$J624,0),IF(AND(3&gt;=$K624,3&lt;=IF($L624="",12,$L624),MOD(3-$K624,$N624)=0),$J624,0)))</f>
        <v>0</v>
      </c>
      <c r="R624" s="19" t="n">
        <f aca="false">IF(OR($M624="",$M624="ERR",$J624="",$K624="",$N624=""),0,IF($N624=0,IF(AND(OR(4=7,4=12),4&gt;=$K624,4&lt;=IF($L624="",12,$L624)),$J624,0),IF(AND(4&gt;=$K624,4&lt;=IF($L624="",12,$L624),MOD(4-$K624,$N624)=0),$J624,0)))</f>
        <v>0</v>
      </c>
      <c r="S624" s="19" t="n">
        <f aca="false">IF(OR($M624="",$M624="ERR",$J624="",$K624="",$N624=""),0,IF($N624=0,IF(AND(OR(5=7,5=12),5&gt;=$K624,5&lt;=IF($L624="",12,$L624)),$J624,0),IF(AND(5&gt;=$K624,5&lt;=IF($L624="",12,$L624),MOD(5-$K624,$N624)=0),$J624,0)))</f>
        <v>0</v>
      </c>
      <c r="T624" s="19" t="n">
        <f aca="false">IF(OR($M624="",$M624="ERR",$J624="",$K624="",$N624=""),0,IF($N624=0,IF(AND(OR(6=7,6=12),6&gt;=$K624,6&lt;=IF($L624="",12,$L624)),$J624,0),IF(AND(6&gt;=$K624,6&lt;=IF($L624="",12,$L624),MOD(6-$K624,$N624)=0),$J624,0)))</f>
        <v>0</v>
      </c>
      <c r="U624" s="19" t="n">
        <f aca="false">IF(OR($M624="",$M624="ERR",$J624="",$K624="",$N624=""),0,IF($N624=0,IF(AND(OR(7=7,7=12),7&gt;=$K624,7&lt;=IF($L624="",12,$L624)),$J624,0),IF(AND(7&gt;=$K624,7&lt;=IF($L624="",12,$L624),MOD(7-$K624,$N624)=0),$J624,0)))</f>
        <v>0</v>
      </c>
      <c r="V624" s="19" t="n">
        <f aca="false">IF(OR($M624="",$M624="ERR",$J624="",$K624="",$N624=""),0,IF($N624=0,IF(AND(OR(8=7,8=12),8&gt;=$K624,8&lt;=IF($L624="",12,$L624)),$J624,0),IF(AND(8&gt;=$K624,8&lt;=IF($L624="",12,$L624),MOD(8-$K624,$N624)=0),$J624,0)))</f>
        <v>0</v>
      </c>
      <c r="W624" s="19" t="n">
        <f aca="false">IF(OR($M624="",$M624="ERR",$J624="",$K624="",$N624=""),0,IF($N624=0,IF(AND(OR(9=7,9=12),9&gt;=$K624,9&lt;=IF($L624="",12,$L624)),$J624,0),IF(AND(9&gt;=$K624,9&lt;=IF($L624="",12,$L624),MOD(9-$K624,$N624)=0),$J624,0)))</f>
        <v>0</v>
      </c>
      <c r="X624" s="19" t="n">
        <f aca="false">IF(OR($M624="",$M624="ERR",$J624="",$K624="",$N624=""),0,IF($N624=0,IF(AND(OR(10=7,10=12),10&gt;=$K624,10&lt;=IF($L624="",12,$L624)),$J624,0),IF(AND(10&gt;=$K624,10&lt;=IF($L624="",12,$L624),MOD(10-$K624,$N624)=0),$J624,0)))</f>
        <v>0</v>
      </c>
      <c r="Y624" s="19" t="n">
        <f aca="false">IF(OR($M624="",$M624="ERR",$J624="",$K624="",$N624=""),0,IF($N624=0,IF(AND(OR(11=7,11=12),11&gt;=$K624,11&lt;=IF($L624="",12,$L624)),$J624,0),IF(AND(11&gt;=$K624,11&lt;=IF($L624="",12,$L624),MOD(11-$K624,$N624)=0),$J624,0)))</f>
        <v>0</v>
      </c>
      <c r="Z624" s="19" t="n">
        <f aca="false">IF(OR($M624="",$M624="ERR",$J624="",$K624="",$N624=""),0,IF($N624=0,IF(AND(OR(12=7,12=12),12&gt;=$K624,12&lt;=IF($L624="",12,$L624)),$J624,0),IF(AND(12&gt;=$K624,12&lt;=IF($L624="",12,$L624),MOD(12-$K624,$N624)=0),$J624,0)))</f>
        <v>0</v>
      </c>
      <c r="AA624" s="36" t="n">
        <f aca="false">SUM(O624:Z624)</f>
        <v>0</v>
      </c>
      <c r="AB624" s="15" t="str">
        <f aca="false">IF(AND($B624="",$D624="",$J624=""),"",IF($B624="","Falta código",IF(ISNA(MATCH($B624,LST_COD,0)),"Código no registrado en Trabajadores",IF($E624="","Concepto no está en el catálogo",IF($M624="ERR","Retención de otro empleador: Origen = Otro empleador",IF(OR($J624="",$K624=""),"Falta monto o mes",IF(OR($K624&lt;1,$K624&gt;12),"Mes inicio inválido",IF(AND($L624&lt;&gt;"",OR($L624&lt;$K624,$L624&gt;12)),"Mes fin inválido",IF($N624="","Falta frecuencia",IF(AND($G624&lt;&gt;"Otro empleador",SUMPRODUCT(($O624:$Z624&lt;&gt;0)*(((COLUMN($O624:$Z624)-14)&lt;INDEX(Trabajadores!$M$6:$M$105,MATCH($B624,LST_COD,0)))+((COLUMN($O624:$Z624)-14)&gt;INDEX(Trabajadores!$N$6:$N$105,MATCH($B624,LST_COD,0)))))&gt;0),"Aviso: hay meses fuera del periodo laboral","OK"))))))))))</f>
        <v/>
      </c>
    </row>
    <row r="625" customFormat="false" ht="15" hidden="false" customHeight="false" outlineLevel="0" collapsed="false">
      <c r="A625" s="23" t="n">
        <v>620</v>
      </c>
      <c r="B625" s="7"/>
      <c r="C625" s="35" t="str">
        <f aca="false">IF($B625="","",IFERROR(INDEX(Trabajadores!$D$6:$D$105,MATCH($B625,LST_COD,0)),"¿Código?"))</f>
        <v/>
      </c>
      <c r="D625" s="30"/>
      <c r="E625" s="9" t="str">
        <f aca="false">IF($D625="","",IFERROR(VLOOKUP($D625,CONC_TABLA,2,FALSE()),""))</f>
        <v/>
      </c>
      <c r="F625" s="9" t="str">
        <f aca="false">IF($D625="","",IFERROR(VLOOKUP($D625,CONC_TABLA,3,FALSE()),""))</f>
        <v/>
      </c>
      <c r="G625" s="30"/>
      <c r="H625" s="30"/>
      <c r="I625" s="30"/>
      <c r="J625" s="29"/>
      <c r="K625" s="28"/>
      <c r="L625" s="28"/>
      <c r="M625" s="9" t="str">
        <f aca="false">IF(OR($B625="",$E625=""),"",IF($E625="INA","INA",IF($G625="Otro empleador",IF($E625="RET","RETO",IF($E625="ORD","OTO","OTX")),IF($E625="RET","ERR",$E625))))</f>
        <v/>
      </c>
      <c r="N625" s="9" t="str">
        <f aca="false">IF($I625="","",IFERROR(VLOOKUP($I625,FREC_TABLA,2,FALSE()),""))</f>
        <v/>
      </c>
      <c r="O625" s="19" t="n">
        <f aca="false">IF(OR($M625="",$M625="ERR",$J625="",$K625="",$N625=""),0,IF($N625=0,IF(AND(OR(1=7,1=12),1&gt;=$K625,1&lt;=IF($L625="",12,$L625)),$J625,0),IF(AND(1&gt;=$K625,1&lt;=IF($L625="",12,$L625),MOD(1-$K625,$N625)=0),$J625,0)))</f>
        <v>0</v>
      </c>
      <c r="P625" s="19" t="n">
        <f aca="false">IF(OR($M625="",$M625="ERR",$J625="",$K625="",$N625=""),0,IF($N625=0,IF(AND(OR(2=7,2=12),2&gt;=$K625,2&lt;=IF($L625="",12,$L625)),$J625,0),IF(AND(2&gt;=$K625,2&lt;=IF($L625="",12,$L625),MOD(2-$K625,$N625)=0),$J625,0)))</f>
        <v>0</v>
      </c>
      <c r="Q625" s="19" t="n">
        <f aca="false">IF(OR($M625="",$M625="ERR",$J625="",$K625="",$N625=""),0,IF($N625=0,IF(AND(OR(3=7,3=12),3&gt;=$K625,3&lt;=IF($L625="",12,$L625)),$J625,0),IF(AND(3&gt;=$K625,3&lt;=IF($L625="",12,$L625),MOD(3-$K625,$N625)=0),$J625,0)))</f>
        <v>0</v>
      </c>
      <c r="R625" s="19" t="n">
        <f aca="false">IF(OR($M625="",$M625="ERR",$J625="",$K625="",$N625=""),0,IF($N625=0,IF(AND(OR(4=7,4=12),4&gt;=$K625,4&lt;=IF($L625="",12,$L625)),$J625,0),IF(AND(4&gt;=$K625,4&lt;=IF($L625="",12,$L625),MOD(4-$K625,$N625)=0),$J625,0)))</f>
        <v>0</v>
      </c>
      <c r="S625" s="19" t="n">
        <f aca="false">IF(OR($M625="",$M625="ERR",$J625="",$K625="",$N625=""),0,IF($N625=0,IF(AND(OR(5=7,5=12),5&gt;=$K625,5&lt;=IF($L625="",12,$L625)),$J625,0),IF(AND(5&gt;=$K625,5&lt;=IF($L625="",12,$L625),MOD(5-$K625,$N625)=0),$J625,0)))</f>
        <v>0</v>
      </c>
      <c r="T625" s="19" t="n">
        <f aca="false">IF(OR($M625="",$M625="ERR",$J625="",$K625="",$N625=""),0,IF($N625=0,IF(AND(OR(6=7,6=12),6&gt;=$K625,6&lt;=IF($L625="",12,$L625)),$J625,0),IF(AND(6&gt;=$K625,6&lt;=IF($L625="",12,$L625),MOD(6-$K625,$N625)=0),$J625,0)))</f>
        <v>0</v>
      </c>
      <c r="U625" s="19" t="n">
        <f aca="false">IF(OR($M625="",$M625="ERR",$J625="",$K625="",$N625=""),0,IF($N625=0,IF(AND(OR(7=7,7=12),7&gt;=$K625,7&lt;=IF($L625="",12,$L625)),$J625,0),IF(AND(7&gt;=$K625,7&lt;=IF($L625="",12,$L625),MOD(7-$K625,$N625)=0),$J625,0)))</f>
        <v>0</v>
      </c>
      <c r="V625" s="19" t="n">
        <f aca="false">IF(OR($M625="",$M625="ERR",$J625="",$K625="",$N625=""),0,IF($N625=0,IF(AND(OR(8=7,8=12),8&gt;=$K625,8&lt;=IF($L625="",12,$L625)),$J625,0),IF(AND(8&gt;=$K625,8&lt;=IF($L625="",12,$L625),MOD(8-$K625,$N625)=0),$J625,0)))</f>
        <v>0</v>
      </c>
      <c r="W625" s="19" t="n">
        <f aca="false">IF(OR($M625="",$M625="ERR",$J625="",$K625="",$N625=""),0,IF($N625=0,IF(AND(OR(9=7,9=12),9&gt;=$K625,9&lt;=IF($L625="",12,$L625)),$J625,0),IF(AND(9&gt;=$K625,9&lt;=IF($L625="",12,$L625),MOD(9-$K625,$N625)=0),$J625,0)))</f>
        <v>0</v>
      </c>
      <c r="X625" s="19" t="n">
        <f aca="false">IF(OR($M625="",$M625="ERR",$J625="",$K625="",$N625=""),0,IF($N625=0,IF(AND(OR(10=7,10=12),10&gt;=$K625,10&lt;=IF($L625="",12,$L625)),$J625,0),IF(AND(10&gt;=$K625,10&lt;=IF($L625="",12,$L625),MOD(10-$K625,$N625)=0),$J625,0)))</f>
        <v>0</v>
      </c>
      <c r="Y625" s="19" t="n">
        <f aca="false">IF(OR($M625="",$M625="ERR",$J625="",$K625="",$N625=""),0,IF($N625=0,IF(AND(OR(11=7,11=12),11&gt;=$K625,11&lt;=IF($L625="",12,$L625)),$J625,0),IF(AND(11&gt;=$K625,11&lt;=IF($L625="",12,$L625),MOD(11-$K625,$N625)=0),$J625,0)))</f>
        <v>0</v>
      </c>
      <c r="Z625" s="19" t="n">
        <f aca="false">IF(OR($M625="",$M625="ERR",$J625="",$K625="",$N625=""),0,IF($N625=0,IF(AND(OR(12=7,12=12),12&gt;=$K625,12&lt;=IF($L625="",12,$L625)),$J625,0),IF(AND(12&gt;=$K625,12&lt;=IF($L625="",12,$L625),MOD(12-$K625,$N625)=0),$J625,0)))</f>
        <v>0</v>
      </c>
      <c r="AA625" s="36" t="n">
        <f aca="false">SUM(O625:Z625)</f>
        <v>0</v>
      </c>
      <c r="AB625" s="15" t="str">
        <f aca="false">IF(AND($B625="",$D625="",$J625=""),"",IF($B625="","Falta código",IF(ISNA(MATCH($B625,LST_COD,0)),"Código no registrado en Trabajadores",IF($E625="","Concepto no está en el catálogo",IF($M625="ERR","Retención de otro empleador: Origen = Otro empleador",IF(OR($J625="",$K625=""),"Falta monto o mes",IF(OR($K625&lt;1,$K625&gt;12),"Mes inicio inválido",IF(AND($L625&lt;&gt;"",OR($L625&lt;$K625,$L625&gt;12)),"Mes fin inválido",IF($N625="","Falta frecuencia",IF(AND($G625&lt;&gt;"Otro empleador",SUMPRODUCT(($O625:$Z625&lt;&gt;0)*(((COLUMN($O625:$Z625)-14)&lt;INDEX(Trabajadores!$M$6:$M$105,MATCH($B625,LST_COD,0)))+((COLUMN($O625:$Z625)-14)&gt;INDEX(Trabajadores!$N$6:$N$105,MATCH($B625,LST_COD,0)))))&gt;0),"Aviso: hay meses fuera del periodo laboral","OK"))))))))))</f>
        <v/>
      </c>
    </row>
    <row r="626" customFormat="false" ht="15" hidden="false" customHeight="false" outlineLevel="0" collapsed="false">
      <c r="A626" s="23" t="n">
        <v>621</v>
      </c>
      <c r="B626" s="7"/>
      <c r="C626" s="35" t="str">
        <f aca="false">IF($B626="","",IFERROR(INDEX(Trabajadores!$D$6:$D$105,MATCH($B626,LST_COD,0)),"¿Código?"))</f>
        <v/>
      </c>
      <c r="D626" s="30"/>
      <c r="E626" s="9" t="str">
        <f aca="false">IF($D626="","",IFERROR(VLOOKUP($D626,CONC_TABLA,2,FALSE()),""))</f>
        <v/>
      </c>
      <c r="F626" s="9" t="str">
        <f aca="false">IF($D626="","",IFERROR(VLOOKUP($D626,CONC_TABLA,3,FALSE()),""))</f>
        <v/>
      </c>
      <c r="G626" s="30"/>
      <c r="H626" s="30"/>
      <c r="I626" s="30"/>
      <c r="J626" s="29"/>
      <c r="K626" s="28"/>
      <c r="L626" s="28"/>
      <c r="M626" s="9" t="str">
        <f aca="false">IF(OR($B626="",$E626=""),"",IF($E626="INA","INA",IF($G626="Otro empleador",IF($E626="RET","RETO",IF($E626="ORD","OTO","OTX")),IF($E626="RET","ERR",$E626))))</f>
        <v/>
      </c>
      <c r="N626" s="9" t="str">
        <f aca="false">IF($I626="","",IFERROR(VLOOKUP($I626,FREC_TABLA,2,FALSE()),""))</f>
        <v/>
      </c>
      <c r="O626" s="19" t="n">
        <f aca="false">IF(OR($M626="",$M626="ERR",$J626="",$K626="",$N626=""),0,IF($N626=0,IF(AND(OR(1=7,1=12),1&gt;=$K626,1&lt;=IF($L626="",12,$L626)),$J626,0),IF(AND(1&gt;=$K626,1&lt;=IF($L626="",12,$L626),MOD(1-$K626,$N626)=0),$J626,0)))</f>
        <v>0</v>
      </c>
      <c r="P626" s="19" t="n">
        <f aca="false">IF(OR($M626="",$M626="ERR",$J626="",$K626="",$N626=""),0,IF($N626=0,IF(AND(OR(2=7,2=12),2&gt;=$K626,2&lt;=IF($L626="",12,$L626)),$J626,0),IF(AND(2&gt;=$K626,2&lt;=IF($L626="",12,$L626),MOD(2-$K626,$N626)=0),$J626,0)))</f>
        <v>0</v>
      </c>
      <c r="Q626" s="19" t="n">
        <f aca="false">IF(OR($M626="",$M626="ERR",$J626="",$K626="",$N626=""),0,IF($N626=0,IF(AND(OR(3=7,3=12),3&gt;=$K626,3&lt;=IF($L626="",12,$L626)),$J626,0),IF(AND(3&gt;=$K626,3&lt;=IF($L626="",12,$L626),MOD(3-$K626,$N626)=0),$J626,0)))</f>
        <v>0</v>
      </c>
      <c r="R626" s="19" t="n">
        <f aca="false">IF(OR($M626="",$M626="ERR",$J626="",$K626="",$N626=""),0,IF($N626=0,IF(AND(OR(4=7,4=12),4&gt;=$K626,4&lt;=IF($L626="",12,$L626)),$J626,0),IF(AND(4&gt;=$K626,4&lt;=IF($L626="",12,$L626),MOD(4-$K626,$N626)=0),$J626,0)))</f>
        <v>0</v>
      </c>
      <c r="S626" s="19" t="n">
        <f aca="false">IF(OR($M626="",$M626="ERR",$J626="",$K626="",$N626=""),0,IF($N626=0,IF(AND(OR(5=7,5=12),5&gt;=$K626,5&lt;=IF($L626="",12,$L626)),$J626,0),IF(AND(5&gt;=$K626,5&lt;=IF($L626="",12,$L626),MOD(5-$K626,$N626)=0),$J626,0)))</f>
        <v>0</v>
      </c>
      <c r="T626" s="19" t="n">
        <f aca="false">IF(OR($M626="",$M626="ERR",$J626="",$K626="",$N626=""),0,IF($N626=0,IF(AND(OR(6=7,6=12),6&gt;=$K626,6&lt;=IF($L626="",12,$L626)),$J626,0),IF(AND(6&gt;=$K626,6&lt;=IF($L626="",12,$L626),MOD(6-$K626,$N626)=0),$J626,0)))</f>
        <v>0</v>
      </c>
      <c r="U626" s="19" t="n">
        <f aca="false">IF(OR($M626="",$M626="ERR",$J626="",$K626="",$N626=""),0,IF($N626=0,IF(AND(OR(7=7,7=12),7&gt;=$K626,7&lt;=IF($L626="",12,$L626)),$J626,0),IF(AND(7&gt;=$K626,7&lt;=IF($L626="",12,$L626),MOD(7-$K626,$N626)=0),$J626,0)))</f>
        <v>0</v>
      </c>
      <c r="V626" s="19" t="n">
        <f aca="false">IF(OR($M626="",$M626="ERR",$J626="",$K626="",$N626=""),0,IF($N626=0,IF(AND(OR(8=7,8=12),8&gt;=$K626,8&lt;=IF($L626="",12,$L626)),$J626,0),IF(AND(8&gt;=$K626,8&lt;=IF($L626="",12,$L626),MOD(8-$K626,$N626)=0),$J626,0)))</f>
        <v>0</v>
      </c>
      <c r="W626" s="19" t="n">
        <f aca="false">IF(OR($M626="",$M626="ERR",$J626="",$K626="",$N626=""),0,IF($N626=0,IF(AND(OR(9=7,9=12),9&gt;=$K626,9&lt;=IF($L626="",12,$L626)),$J626,0),IF(AND(9&gt;=$K626,9&lt;=IF($L626="",12,$L626),MOD(9-$K626,$N626)=0),$J626,0)))</f>
        <v>0</v>
      </c>
      <c r="X626" s="19" t="n">
        <f aca="false">IF(OR($M626="",$M626="ERR",$J626="",$K626="",$N626=""),0,IF($N626=0,IF(AND(OR(10=7,10=12),10&gt;=$K626,10&lt;=IF($L626="",12,$L626)),$J626,0),IF(AND(10&gt;=$K626,10&lt;=IF($L626="",12,$L626),MOD(10-$K626,$N626)=0),$J626,0)))</f>
        <v>0</v>
      </c>
      <c r="Y626" s="19" t="n">
        <f aca="false">IF(OR($M626="",$M626="ERR",$J626="",$K626="",$N626=""),0,IF($N626=0,IF(AND(OR(11=7,11=12),11&gt;=$K626,11&lt;=IF($L626="",12,$L626)),$J626,0),IF(AND(11&gt;=$K626,11&lt;=IF($L626="",12,$L626),MOD(11-$K626,$N626)=0),$J626,0)))</f>
        <v>0</v>
      </c>
      <c r="Z626" s="19" t="n">
        <f aca="false">IF(OR($M626="",$M626="ERR",$J626="",$K626="",$N626=""),0,IF($N626=0,IF(AND(OR(12=7,12=12),12&gt;=$K626,12&lt;=IF($L626="",12,$L626)),$J626,0),IF(AND(12&gt;=$K626,12&lt;=IF($L626="",12,$L626),MOD(12-$K626,$N626)=0),$J626,0)))</f>
        <v>0</v>
      </c>
      <c r="AA626" s="36" t="n">
        <f aca="false">SUM(O626:Z626)</f>
        <v>0</v>
      </c>
      <c r="AB626" s="15" t="str">
        <f aca="false">IF(AND($B626="",$D626="",$J626=""),"",IF($B626="","Falta código",IF(ISNA(MATCH($B626,LST_COD,0)),"Código no registrado en Trabajadores",IF($E626="","Concepto no está en el catálogo",IF($M626="ERR","Retención de otro empleador: Origen = Otro empleador",IF(OR($J626="",$K626=""),"Falta monto o mes",IF(OR($K626&lt;1,$K626&gt;12),"Mes inicio inválido",IF(AND($L626&lt;&gt;"",OR($L626&lt;$K626,$L626&gt;12)),"Mes fin inválido",IF($N626="","Falta frecuencia",IF(AND($G626&lt;&gt;"Otro empleador",SUMPRODUCT(($O626:$Z626&lt;&gt;0)*(((COLUMN($O626:$Z626)-14)&lt;INDEX(Trabajadores!$M$6:$M$105,MATCH($B626,LST_COD,0)))+((COLUMN($O626:$Z626)-14)&gt;INDEX(Trabajadores!$N$6:$N$105,MATCH($B626,LST_COD,0)))))&gt;0),"Aviso: hay meses fuera del periodo laboral","OK"))))))))))</f>
        <v/>
      </c>
    </row>
    <row r="627" customFormat="false" ht="15" hidden="false" customHeight="false" outlineLevel="0" collapsed="false">
      <c r="A627" s="23" t="n">
        <v>622</v>
      </c>
      <c r="B627" s="7"/>
      <c r="C627" s="35" t="str">
        <f aca="false">IF($B627="","",IFERROR(INDEX(Trabajadores!$D$6:$D$105,MATCH($B627,LST_COD,0)),"¿Código?"))</f>
        <v/>
      </c>
      <c r="D627" s="30"/>
      <c r="E627" s="9" t="str">
        <f aca="false">IF($D627="","",IFERROR(VLOOKUP($D627,CONC_TABLA,2,FALSE()),""))</f>
        <v/>
      </c>
      <c r="F627" s="9" t="str">
        <f aca="false">IF($D627="","",IFERROR(VLOOKUP($D627,CONC_TABLA,3,FALSE()),""))</f>
        <v/>
      </c>
      <c r="G627" s="30"/>
      <c r="H627" s="30"/>
      <c r="I627" s="30"/>
      <c r="J627" s="29"/>
      <c r="K627" s="28"/>
      <c r="L627" s="28"/>
      <c r="M627" s="9" t="str">
        <f aca="false">IF(OR($B627="",$E627=""),"",IF($E627="INA","INA",IF($G627="Otro empleador",IF($E627="RET","RETO",IF($E627="ORD","OTO","OTX")),IF($E627="RET","ERR",$E627))))</f>
        <v/>
      </c>
      <c r="N627" s="9" t="str">
        <f aca="false">IF($I627="","",IFERROR(VLOOKUP($I627,FREC_TABLA,2,FALSE()),""))</f>
        <v/>
      </c>
      <c r="O627" s="19" t="n">
        <f aca="false">IF(OR($M627="",$M627="ERR",$J627="",$K627="",$N627=""),0,IF($N627=0,IF(AND(OR(1=7,1=12),1&gt;=$K627,1&lt;=IF($L627="",12,$L627)),$J627,0),IF(AND(1&gt;=$K627,1&lt;=IF($L627="",12,$L627),MOD(1-$K627,$N627)=0),$J627,0)))</f>
        <v>0</v>
      </c>
      <c r="P627" s="19" t="n">
        <f aca="false">IF(OR($M627="",$M627="ERR",$J627="",$K627="",$N627=""),0,IF($N627=0,IF(AND(OR(2=7,2=12),2&gt;=$K627,2&lt;=IF($L627="",12,$L627)),$J627,0),IF(AND(2&gt;=$K627,2&lt;=IF($L627="",12,$L627),MOD(2-$K627,$N627)=0),$J627,0)))</f>
        <v>0</v>
      </c>
      <c r="Q627" s="19" t="n">
        <f aca="false">IF(OR($M627="",$M627="ERR",$J627="",$K627="",$N627=""),0,IF($N627=0,IF(AND(OR(3=7,3=12),3&gt;=$K627,3&lt;=IF($L627="",12,$L627)),$J627,0),IF(AND(3&gt;=$K627,3&lt;=IF($L627="",12,$L627),MOD(3-$K627,$N627)=0),$J627,0)))</f>
        <v>0</v>
      </c>
      <c r="R627" s="19" t="n">
        <f aca="false">IF(OR($M627="",$M627="ERR",$J627="",$K627="",$N627=""),0,IF($N627=0,IF(AND(OR(4=7,4=12),4&gt;=$K627,4&lt;=IF($L627="",12,$L627)),$J627,0),IF(AND(4&gt;=$K627,4&lt;=IF($L627="",12,$L627),MOD(4-$K627,$N627)=0),$J627,0)))</f>
        <v>0</v>
      </c>
      <c r="S627" s="19" t="n">
        <f aca="false">IF(OR($M627="",$M627="ERR",$J627="",$K627="",$N627=""),0,IF($N627=0,IF(AND(OR(5=7,5=12),5&gt;=$K627,5&lt;=IF($L627="",12,$L627)),$J627,0),IF(AND(5&gt;=$K627,5&lt;=IF($L627="",12,$L627),MOD(5-$K627,$N627)=0),$J627,0)))</f>
        <v>0</v>
      </c>
      <c r="T627" s="19" t="n">
        <f aca="false">IF(OR($M627="",$M627="ERR",$J627="",$K627="",$N627=""),0,IF($N627=0,IF(AND(OR(6=7,6=12),6&gt;=$K627,6&lt;=IF($L627="",12,$L627)),$J627,0),IF(AND(6&gt;=$K627,6&lt;=IF($L627="",12,$L627),MOD(6-$K627,$N627)=0),$J627,0)))</f>
        <v>0</v>
      </c>
      <c r="U627" s="19" t="n">
        <f aca="false">IF(OR($M627="",$M627="ERR",$J627="",$K627="",$N627=""),0,IF($N627=0,IF(AND(OR(7=7,7=12),7&gt;=$K627,7&lt;=IF($L627="",12,$L627)),$J627,0),IF(AND(7&gt;=$K627,7&lt;=IF($L627="",12,$L627),MOD(7-$K627,$N627)=0),$J627,0)))</f>
        <v>0</v>
      </c>
      <c r="V627" s="19" t="n">
        <f aca="false">IF(OR($M627="",$M627="ERR",$J627="",$K627="",$N627=""),0,IF($N627=0,IF(AND(OR(8=7,8=12),8&gt;=$K627,8&lt;=IF($L627="",12,$L627)),$J627,0),IF(AND(8&gt;=$K627,8&lt;=IF($L627="",12,$L627),MOD(8-$K627,$N627)=0),$J627,0)))</f>
        <v>0</v>
      </c>
      <c r="W627" s="19" t="n">
        <f aca="false">IF(OR($M627="",$M627="ERR",$J627="",$K627="",$N627=""),0,IF($N627=0,IF(AND(OR(9=7,9=12),9&gt;=$K627,9&lt;=IF($L627="",12,$L627)),$J627,0),IF(AND(9&gt;=$K627,9&lt;=IF($L627="",12,$L627),MOD(9-$K627,$N627)=0),$J627,0)))</f>
        <v>0</v>
      </c>
      <c r="X627" s="19" t="n">
        <f aca="false">IF(OR($M627="",$M627="ERR",$J627="",$K627="",$N627=""),0,IF($N627=0,IF(AND(OR(10=7,10=12),10&gt;=$K627,10&lt;=IF($L627="",12,$L627)),$J627,0),IF(AND(10&gt;=$K627,10&lt;=IF($L627="",12,$L627),MOD(10-$K627,$N627)=0),$J627,0)))</f>
        <v>0</v>
      </c>
      <c r="Y627" s="19" t="n">
        <f aca="false">IF(OR($M627="",$M627="ERR",$J627="",$K627="",$N627=""),0,IF($N627=0,IF(AND(OR(11=7,11=12),11&gt;=$K627,11&lt;=IF($L627="",12,$L627)),$J627,0),IF(AND(11&gt;=$K627,11&lt;=IF($L627="",12,$L627),MOD(11-$K627,$N627)=0),$J627,0)))</f>
        <v>0</v>
      </c>
      <c r="Z627" s="19" t="n">
        <f aca="false">IF(OR($M627="",$M627="ERR",$J627="",$K627="",$N627=""),0,IF($N627=0,IF(AND(OR(12=7,12=12),12&gt;=$K627,12&lt;=IF($L627="",12,$L627)),$J627,0),IF(AND(12&gt;=$K627,12&lt;=IF($L627="",12,$L627),MOD(12-$K627,$N627)=0),$J627,0)))</f>
        <v>0</v>
      </c>
      <c r="AA627" s="36" t="n">
        <f aca="false">SUM(O627:Z627)</f>
        <v>0</v>
      </c>
      <c r="AB627" s="15" t="str">
        <f aca="false">IF(AND($B627="",$D627="",$J627=""),"",IF($B627="","Falta código",IF(ISNA(MATCH($B627,LST_COD,0)),"Código no registrado en Trabajadores",IF($E627="","Concepto no está en el catálogo",IF($M627="ERR","Retención de otro empleador: Origen = Otro empleador",IF(OR($J627="",$K627=""),"Falta monto o mes",IF(OR($K627&lt;1,$K627&gt;12),"Mes inicio inválido",IF(AND($L627&lt;&gt;"",OR($L627&lt;$K627,$L627&gt;12)),"Mes fin inválido",IF($N627="","Falta frecuencia",IF(AND($G627&lt;&gt;"Otro empleador",SUMPRODUCT(($O627:$Z627&lt;&gt;0)*(((COLUMN($O627:$Z627)-14)&lt;INDEX(Trabajadores!$M$6:$M$105,MATCH($B627,LST_COD,0)))+((COLUMN($O627:$Z627)-14)&gt;INDEX(Trabajadores!$N$6:$N$105,MATCH($B627,LST_COD,0)))))&gt;0),"Aviso: hay meses fuera del periodo laboral","OK"))))))))))</f>
        <v/>
      </c>
    </row>
    <row r="628" customFormat="false" ht="15" hidden="false" customHeight="false" outlineLevel="0" collapsed="false">
      <c r="A628" s="23" t="n">
        <v>623</v>
      </c>
      <c r="B628" s="7"/>
      <c r="C628" s="35" t="str">
        <f aca="false">IF($B628="","",IFERROR(INDEX(Trabajadores!$D$6:$D$105,MATCH($B628,LST_COD,0)),"¿Código?"))</f>
        <v/>
      </c>
      <c r="D628" s="30"/>
      <c r="E628" s="9" t="str">
        <f aca="false">IF($D628="","",IFERROR(VLOOKUP($D628,CONC_TABLA,2,FALSE()),""))</f>
        <v/>
      </c>
      <c r="F628" s="9" t="str">
        <f aca="false">IF($D628="","",IFERROR(VLOOKUP($D628,CONC_TABLA,3,FALSE()),""))</f>
        <v/>
      </c>
      <c r="G628" s="30"/>
      <c r="H628" s="30"/>
      <c r="I628" s="30"/>
      <c r="J628" s="29"/>
      <c r="K628" s="28"/>
      <c r="L628" s="28"/>
      <c r="M628" s="9" t="str">
        <f aca="false">IF(OR($B628="",$E628=""),"",IF($E628="INA","INA",IF($G628="Otro empleador",IF($E628="RET","RETO",IF($E628="ORD","OTO","OTX")),IF($E628="RET","ERR",$E628))))</f>
        <v/>
      </c>
      <c r="N628" s="9" t="str">
        <f aca="false">IF($I628="","",IFERROR(VLOOKUP($I628,FREC_TABLA,2,FALSE()),""))</f>
        <v/>
      </c>
      <c r="O628" s="19" t="n">
        <f aca="false">IF(OR($M628="",$M628="ERR",$J628="",$K628="",$N628=""),0,IF($N628=0,IF(AND(OR(1=7,1=12),1&gt;=$K628,1&lt;=IF($L628="",12,$L628)),$J628,0),IF(AND(1&gt;=$K628,1&lt;=IF($L628="",12,$L628),MOD(1-$K628,$N628)=0),$J628,0)))</f>
        <v>0</v>
      </c>
      <c r="P628" s="19" t="n">
        <f aca="false">IF(OR($M628="",$M628="ERR",$J628="",$K628="",$N628=""),0,IF($N628=0,IF(AND(OR(2=7,2=12),2&gt;=$K628,2&lt;=IF($L628="",12,$L628)),$J628,0),IF(AND(2&gt;=$K628,2&lt;=IF($L628="",12,$L628),MOD(2-$K628,$N628)=0),$J628,0)))</f>
        <v>0</v>
      </c>
      <c r="Q628" s="19" t="n">
        <f aca="false">IF(OR($M628="",$M628="ERR",$J628="",$K628="",$N628=""),0,IF($N628=0,IF(AND(OR(3=7,3=12),3&gt;=$K628,3&lt;=IF($L628="",12,$L628)),$J628,0),IF(AND(3&gt;=$K628,3&lt;=IF($L628="",12,$L628),MOD(3-$K628,$N628)=0),$J628,0)))</f>
        <v>0</v>
      </c>
      <c r="R628" s="19" t="n">
        <f aca="false">IF(OR($M628="",$M628="ERR",$J628="",$K628="",$N628=""),0,IF($N628=0,IF(AND(OR(4=7,4=12),4&gt;=$K628,4&lt;=IF($L628="",12,$L628)),$J628,0),IF(AND(4&gt;=$K628,4&lt;=IF($L628="",12,$L628),MOD(4-$K628,$N628)=0),$J628,0)))</f>
        <v>0</v>
      </c>
      <c r="S628" s="19" t="n">
        <f aca="false">IF(OR($M628="",$M628="ERR",$J628="",$K628="",$N628=""),0,IF($N628=0,IF(AND(OR(5=7,5=12),5&gt;=$K628,5&lt;=IF($L628="",12,$L628)),$J628,0),IF(AND(5&gt;=$K628,5&lt;=IF($L628="",12,$L628),MOD(5-$K628,$N628)=0),$J628,0)))</f>
        <v>0</v>
      </c>
      <c r="T628" s="19" t="n">
        <f aca="false">IF(OR($M628="",$M628="ERR",$J628="",$K628="",$N628=""),0,IF($N628=0,IF(AND(OR(6=7,6=12),6&gt;=$K628,6&lt;=IF($L628="",12,$L628)),$J628,0),IF(AND(6&gt;=$K628,6&lt;=IF($L628="",12,$L628),MOD(6-$K628,$N628)=0),$J628,0)))</f>
        <v>0</v>
      </c>
      <c r="U628" s="19" t="n">
        <f aca="false">IF(OR($M628="",$M628="ERR",$J628="",$K628="",$N628=""),0,IF($N628=0,IF(AND(OR(7=7,7=12),7&gt;=$K628,7&lt;=IF($L628="",12,$L628)),$J628,0),IF(AND(7&gt;=$K628,7&lt;=IF($L628="",12,$L628),MOD(7-$K628,$N628)=0),$J628,0)))</f>
        <v>0</v>
      </c>
      <c r="V628" s="19" t="n">
        <f aca="false">IF(OR($M628="",$M628="ERR",$J628="",$K628="",$N628=""),0,IF($N628=0,IF(AND(OR(8=7,8=12),8&gt;=$K628,8&lt;=IF($L628="",12,$L628)),$J628,0),IF(AND(8&gt;=$K628,8&lt;=IF($L628="",12,$L628),MOD(8-$K628,$N628)=0),$J628,0)))</f>
        <v>0</v>
      </c>
      <c r="W628" s="19" t="n">
        <f aca="false">IF(OR($M628="",$M628="ERR",$J628="",$K628="",$N628=""),0,IF($N628=0,IF(AND(OR(9=7,9=12),9&gt;=$K628,9&lt;=IF($L628="",12,$L628)),$J628,0),IF(AND(9&gt;=$K628,9&lt;=IF($L628="",12,$L628),MOD(9-$K628,$N628)=0),$J628,0)))</f>
        <v>0</v>
      </c>
      <c r="X628" s="19" t="n">
        <f aca="false">IF(OR($M628="",$M628="ERR",$J628="",$K628="",$N628=""),0,IF($N628=0,IF(AND(OR(10=7,10=12),10&gt;=$K628,10&lt;=IF($L628="",12,$L628)),$J628,0),IF(AND(10&gt;=$K628,10&lt;=IF($L628="",12,$L628),MOD(10-$K628,$N628)=0),$J628,0)))</f>
        <v>0</v>
      </c>
      <c r="Y628" s="19" t="n">
        <f aca="false">IF(OR($M628="",$M628="ERR",$J628="",$K628="",$N628=""),0,IF($N628=0,IF(AND(OR(11=7,11=12),11&gt;=$K628,11&lt;=IF($L628="",12,$L628)),$J628,0),IF(AND(11&gt;=$K628,11&lt;=IF($L628="",12,$L628),MOD(11-$K628,$N628)=0),$J628,0)))</f>
        <v>0</v>
      </c>
      <c r="Z628" s="19" t="n">
        <f aca="false">IF(OR($M628="",$M628="ERR",$J628="",$K628="",$N628=""),0,IF($N628=0,IF(AND(OR(12=7,12=12),12&gt;=$K628,12&lt;=IF($L628="",12,$L628)),$J628,0),IF(AND(12&gt;=$K628,12&lt;=IF($L628="",12,$L628),MOD(12-$K628,$N628)=0),$J628,0)))</f>
        <v>0</v>
      </c>
      <c r="AA628" s="36" t="n">
        <f aca="false">SUM(O628:Z628)</f>
        <v>0</v>
      </c>
      <c r="AB628" s="15" t="str">
        <f aca="false">IF(AND($B628="",$D628="",$J628=""),"",IF($B628="","Falta código",IF(ISNA(MATCH($B628,LST_COD,0)),"Código no registrado en Trabajadores",IF($E628="","Concepto no está en el catálogo",IF($M628="ERR","Retención de otro empleador: Origen = Otro empleador",IF(OR($J628="",$K628=""),"Falta monto o mes",IF(OR($K628&lt;1,$K628&gt;12),"Mes inicio inválido",IF(AND($L628&lt;&gt;"",OR($L628&lt;$K628,$L628&gt;12)),"Mes fin inválido",IF($N628="","Falta frecuencia",IF(AND($G628&lt;&gt;"Otro empleador",SUMPRODUCT(($O628:$Z628&lt;&gt;0)*(((COLUMN($O628:$Z628)-14)&lt;INDEX(Trabajadores!$M$6:$M$105,MATCH($B628,LST_COD,0)))+((COLUMN($O628:$Z628)-14)&gt;INDEX(Trabajadores!$N$6:$N$105,MATCH($B628,LST_COD,0)))))&gt;0),"Aviso: hay meses fuera del periodo laboral","OK"))))))))))</f>
        <v/>
      </c>
    </row>
    <row r="629" customFormat="false" ht="15" hidden="false" customHeight="false" outlineLevel="0" collapsed="false">
      <c r="A629" s="23" t="n">
        <v>624</v>
      </c>
      <c r="B629" s="7"/>
      <c r="C629" s="35" t="str">
        <f aca="false">IF($B629="","",IFERROR(INDEX(Trabajadores!$D$6:$D$105,MATCH($B629,LST_COD,0)),"¿Código?"))</f>
        <v/>
      </c>
      <c r="D629" s="30"/>
      <c r="E629" s="9" t="str">
        <f aca="false">IF($D629="","",IFERROR(VLOOKUP($D629,CONC_TABLA,2,FALSE()),""))</f>
        <v/>
      </c>
      <c r="F629" s="9" t="str">
        <f aca="false">IF($D629="","",IFERROR(VLOOKUP($D629,CONC_TABLA,3,FALSE()),""))</f>
        <v/>
      </c>
      <c r="G629" s="30"/>
      <c r="H629" s="30"/>
      <c r="I629" s="30"/>
      <c r="J629" s="29"/>
      <c r="K629" s="28"/>
      <c r="L629" s="28"/>
      <c r="M629" s="9" t="str">
        <f aca="false">IF(OR($B629="",$E629=""),"",IF($E629="INA","INA",IF($G629="Otro empleador",IF($E629="RET","RETO",IF($E629="ORD","OTO","OTX")),IF($E629="RET","ERR",$E629))))</f>
        <v/>
      </c>
      <c r="N629" s="9" t="str">
        <f aca="false">IF($I629="","",IFERROR(VLOOKUP($I629,FREC_TABLA,2,FALSE()),""))</f>
        <v/>
      </c>
      <c r="O629" s="19" t="n">
        <f aca="false">IF(OR($M629="",$M629="ERR",$J629="",$K629="",$N629=""),0,IF($N629=0,IF(AND(OR(1=7,1=12),1&gt;=$K629,1&lt;=IF($L629="",12,$L629)),$J629,0),IF(AND(1&gt;=$K629,1&lt;=IF($L629="",12,$L629),MOD(1-$K629,$N629)=0),$J629,0)))</f>
        <v>0</v>
      </c>
      <c r="P629" s="19" t="n">
        <f aca="false">IF(OR($M629="",$M629="ERR",$J629="",$K629="",$N629=""),0,IF($N629=0,IF(AND(OR(2=7,2=12),2&gt;=$K629,2&lt;=IF($L629="",12,$L629)),$J629,0),IF(AND(2&gt;=$K629,2&lt;=IF($L629="",12,$L629),MOD(2-$K629,$N629)=0),$J629,0)))</f>
        <v>0</v>
      </c>
      <c r="Q629" s="19" t="n">
        <f aca="false">IF(OR($M629="",$M629="ERR",$J629="",$K629="",$N629=""),0,IF($N629=0,IF(AND(OR(3=7,3=12),3&gt;=$K629,3&lt;=IF($L629="",12,$L629)),$J629,0),IF(AND(3&gt;=$K629,3&lt;=IF($L629="",12,$L629),MOD(3-$K629,$N629)=0),$J629,0)))</f>
        <v>0</v>
      </c>
      <c r="R629" s="19" t="n">
        <f aca="false">IF(OR($M629="",$M629="ERR",$J629="",$K629="",$N629=""),0,IF($N629=0,IF(AND(OR(4=7,4=12),4&gt;=$K629,4&lt;=IF($L629="",12,$L629)),$J629,0),IF(AND(4&gt;=$K629,4&lt;=IF($L629="",12,$L629),MOD(4-$K629,$N629)=0),$J629,0)))</f>
        <v>0</v>
      </c>
      <c r="S629" s="19" t="n">
        <f aca="false">IF(OR($M629="",$M629="ERR",$J629="",$K629="",$N629=""),0,IF($N629=0,IF(AND(OR(5=7,5=12),5&gt;=$K629,5&lt;=IF($L629="",12,$L629)),$J629,0),IF(AND(5&gt;=$K629,5&lt;=IF($L629="",12,$L629),MOD(5-$K629,$N629)=0),$J629,0)))</f>
        <v>0</v>
      </c>
      <c r="T629" s="19" t="n">
        <f aca="false">IF(OR($M629="",$M629="ERR",$J629="",$K629="",$N629=""),0,IF($N629=0,IF(AND(OR(6=7,6=12),6&gt;=$K629,6&lt;=IF($L629="",12,$L629)),$J629,0),IF(AND(6&gt;=$K629,6&lt;=IF($L629="",12,$L629),MOD(6-$K629,$N629)=0),$J629,0)))</f>
        <v>0</v>
      </c>
      <c r="U629" s="19" t="n">
        <f aca="false">IF(OR($M629="",$M629="ERR",$J629="",$K629="",$N629=""),0,IF($N629=0,IF(AND(OR(7=7,7=12),7&gt;=$K629,7&lt;=IF($L629="",12,$L629)),$J629,0),IF(AND(7&gt;=$K629,7&lt;=IF($L629="",12,$L629),MOD(7-$K629,$N629)=0),$J629,0)))</f>
        <v>0</v>
      </c>
      <c r="V629" s="19" t="n">
        <f aca="false">IF(OR($M629="",$M629="ERR",$J629="",$K629="",$N629=""),0,IF($N629=0,IF(AND(OR(8=7,8=12),8&gt;=$K629,8&lt;=IF($L629="",12,$L629)),$J629,0),IF(AND(8&gt;=$K629,8&lt;=IF($L629="",12,$L629),MOD(8-$K629,$N629)=0),$J629,0)))</f>
        <v>0</v>
      </c>
      <c r="W629" s="19" t="n">
        <f aca="false">IF(OR($M629="",$M629="ERR",$J629="",$K629="",$N629=""),0,IF($N629=0,IF(AND(OR(9=7,9=12),9&gt;=$K629,9&lt;=IF($L629="",12,$L629)),$J629,0),IF(AND(9&gt;=$K629,9&lt;=IF($L629="",12,$L629),MOD(9-$K629,$N629)=0),$J629,0)))</f>
        <v>0</v>
      </c>
      <c r="X629" s="19" t="n">
        <f aca="false">IF(OR($M629="",$M629="ERR",$J629="",$K629="",$N629=""),0,IF($N629=0,IF(AND(OR(10=7,10=12),10&gt;=$K629,10&lt;=IF($L629="",12,$L629)),$J629,0),IF(AND(10&gt;=$K629,10&lt;=IF($L629="",12,$L629),MOD(10-$K629,$N629)=0),$J629,0)))</f>
        <v>0</v>
      </c>
      <c r="Y629" s="19" t="n">
        <f aca="false">IF(OR($M629="",$M629="ERR",$J629="",$K629="",$N629=""),0,IF($N629=0,IF(AND(OR(11=7,11=12),11&gt;=$K629,11&lt;=IF($L629="",12,$L629)),$J629,0),IF(AND(11&gt;=$K629,11&lt;=IF($L629="",12,$L629),MOD(11-$K629,$N629)=0),$J629,0)))</f>
        <v>0</v>
      </c>
      <c r="Z629" s="19" t="n">
        <f aca="false">IF(OR($M629="",$M629="ERR",$J629="",$K629="",$N629=""),0,IF($N629=0,IF(AND(OR(12=7,12=12),12&gt;=$K629,12&lt;=IF($L629="",12,$L629)),$J629,0),IF(AND(12&gt;=$K629,12&lt;=IF($L629="",12,$L629),MOD(12-$K629,$N629)=0),$J629,0)))</f>
        <v>0</v>
      </c>
      <c r="AA629" s="36" t="n">
        <f aca="false">SUM(O629:Z629)</f>
        <v>0</v>
      </c>
      <c r="AB629" s="15" t="str">
        <f aca="false">IF(AND($B629="",$D629="",$J629=""),"",IF($B629="","Falta código",IF(ISNA(MATCH($B629,LST_COD,0)),"Código no registrado en Trabajadores",IF($E629="","Concepto no está en el catálogo",IF($M629="ERR","Retención de otro empleador: Origen = Otro empleador",IF(OR($J629="",$K629=""),"Falta monto o mes",IF(OR($K629&lt;1,$K629&gt;12),"Mes inicio inválido",IF(AND($L629&lt;&gt;"",OR($L629&lt;$K629,$L629&gt;12)),"Mes fin inválido",IF($N629="","Falta frecuencia",IF(AND($G629&lt;&gt;"Otro empleador",SUMPRODUCT(($O629:$Z629&lt;&gt;0)*(((COLUMN($O629:$Z629)-14)&lt;INDEX(Trabajadores!$M$6:$M$105,MATCH($B629,LST_COD,0)))+((COLUMN($O629:$Z629)-14)&gt;INDEX(Trabajadores!$N$6:$N$105,MATCH($B629,LST_COD,0)))))&gt;0),"Aviso: hay meses fuera del periodo laboral","OK"))))))))))</f>
        <v/>
      </c>
    </row>
    <row r="630" customFormat="false" ht="15" hidden="false" customHeight="false" outlineLevel="0" collapsed="false">
      <c r="A630" s="23" t="n">
        <v>625</v>
      </c>
      <c r="B630" s="7"/>
      <c r="C630" s="35" t="str">
        <f aca="false">IF($B630="","",IFERROR(INDEX(Trabajadores!$D$6:$D$105,MATCH($B630,LST_COD,0)),"¿Código?"))</f>
        <v/>
      </c>
      <c r="D630" s="30"/>
      <c r="E630" s="9" t="str">
        <f aca="false">IF($D630="","",IFERROR(VLOOKUP($D630,CONC_TABLA,2,FALSE()),""))</f>
        <v/>
      </c>
      <c r="F630" s="9" t="str">
        <f aca="false">IF($D630="","",IFERROR(VLOOKUP($D630,CONC_TABLA,3,FALSE()),""))</f>
        <v/>
      </c>
      <c r="G630" s="30"/>
      <c r="H630" s="30"/>
      <c r="I630" s="30"/>
      <c r="J630" s="29"/>
      <c r="K630" s="28"/>
      <c r="L630" s="28"/>
      <c r="M630" s="9" t="str">
        <f aca="false">IF(OR($B630="",$E630=""),"",IF($E630="INA","INA",IF($G630="Otro empleador",IF($E630="RET","RETO",IF($E630="ORD","OTO","OTX")),IF($E630="RET","ERR",$E630))))</f>
        <v/>
      </c>
      <c r="N630" s="9" t="str">
        <f aca="false">IF($I630="","",IFERROR(VLOOKUP($I630,FREC_TABLA,2,FALSE()),""))</f>
        <v/>
      </c>
      <c r="O630" s="19" t="n">
        <f aca="false">IF(OR($M630="",$M630="ERR",$J630="",$K630="",$N630=""),0,IF($N630=0,IF(AND(OR(1=7,1=12),1&gt;=$K630,1&lt;=IF($L630="",12,$L630)),$J630,0),IF(AND(1&gt;=$K630,1&lt;=IF($L630="",12,$L630),MOD(1-$K630,$N630)=0),$J630,0)))</f>
        <v>0</v>
      </c>
      <c r="P630" s="19" t="n">
        <f aca="false">IF(OR($M630="",$M630="ERR",$J630="",$K630="",$N630=""),0,IF($N630=0,IF(AND(OR(2=7,2=12),2&gt;=$K630,2&lt;=IF($L630="",12,$L630)),$J630,0),IF(AND(2&gt;=$K630,2&lt;=IF($L630="",12,$L630),MOD(2-$K630,$N630)=0),$J630,0)))</f>
        <v>0</v>
      </c>
      <c r="Q630" s="19" t="n">
        <f aca="false">IF(OR($M630="",$M630="ERR",$J630="",$K630="",$N630=""),0,IF($N630=0,IF(AND(OR(3=7,3=12),3&gt;=$K630,3&lt;=IF($L630="",12,$L630)),$J630,0),IF(AND(3&gt;=$K630,3&lt;=IF($L630="",12,$L630),MOD(3-$K630,$N630)=0),$J630,0)))</f>
        <v>0</v>
      </c>
      <c r="R630" s="19" t="n">
        <f aca="false">IF(OR($M630="",$M630="ERR",$J630="",$K630="",$N630=""),0,IF($N630=0,IF(AND(OR(4=7,4=12),4&gt;=$K630,4&lt;=IF($L630="",12,$L630)),$J630,0),IF(AND(4&gt;=$K630,4&lt;=IF($L630="",12,$L630),MOD(4-$K630,$N630)=0),$J630,0)))</f>
        <v>0</v>
      </c>
      <c r="S630" s="19" t="n">
        <f aca="false">IF(OR($M630="",$M630="ERR",$J630="",$K630="",$N630=""),0,IF($N630=0,IF(AND(OR(5=7,5=12),5&gt;=$K630,5&lt;=IF($L630="",12,$L630)),$J630,0),IF(AND(5&gt;=$K630,5&lt;=IF($L630="",12,$L630),MOD(5-$K630,$N630)=0),$J630,0)))</f>
        <v>0</v>
      </c>
      <c r="T630" s="19" t="n">
        <f aca="false">IF(OR($M630="",$M630="ERR",$J630="",$K630="",$N630=""),0,IF($N630=0,IF(AND(OR(6=7,6=12),6&gt;=$K630,6&lt;=IF($L630="",12,$L630)),$J630,0),IF(AND(6&gt;=$K630,6&lt;=IF($L630="",12,$L630),MOD(6-$K630,$N630)=0),$J630,0)))</f>
        <v>0</v>
      </c>
      <c r="U630" s="19" t="n">
        <f aca="false">IF(OR($M630="",$M630="ERR",$J630="",$K630="",$N630=""),0,IF($N630=0,IF(AND(OR(7=7,7=12),7&gt;=$K630,7&lt;=IF($L630="",12,$L630)),$J630,0),IF(AND(7&gt;=$K630,7&lt;=IF($L630="",12,$L630),MOD(7-$K630,$N630)=0),$J630,0)))</f>
        <v>0</v>
      </c>
      <c r="V630" s="19" t="n">
        <f aca="false">IF(OR($M630="",$M630="ERR",$J630="",$K630="",$N630=""),0,IF($N630=0,IF(AND(OR(8=7,8=12),8&gt;=$K630,8&lt;=IF($L630="",12,$L630)),$J630,0),IF(AND(8&gt;=$K630,8&lt;=IF($L630="",12,$L630),MOD(8-$K630,$N630)=0),$J630,0)))</f>
        <v>0</v>
      </c>
      <c r="W630" s="19" t="n">
        <f aca="false">IF(OR($M630="",$M630="ERR",$J630="",$K630="",$N630=""),0,IF($N630=0,IF(AND(OR(9=7,9=12),9&gt;=$K630,9&lt;=IF($L630="",12,$L630)),$J630,0),IF(AND(9&gt;=$K630,9&lt;=IF($L630="",12,$L630),MOD(9-$K630,$N630)=0),$J630,0)))</f>
        <v>0</v>
      </c>
      <c r="X630" s="19" t="n">
        <f aca="false">IF(OR($M630="",$M630="ERR",$J630="",$K630="",$N630=""),0,IF($N630=0,IF(AND(OR(10=7,10=12),10&gt;=$K630,10&lt;=IF($L630="",12,$L630)),$J630,0),IF(AND(10&gt;=$K630,10&lt;=IF($L630="",12,$L630),MOD(10-$K630,$N630)=0),$J630,0)))</f>
        <v>0</v>
      </c>
      <c r="Y630" s="19" t="n">
        <f aca="false">IF(OR($M630="",$M630="ERR",$J630="",$K630="",$N630=""),0,IF($N630=0,IF(AND(OR(11=7,11=12),11&gt;=$K630,11&lt;=IF($L630="",12,$L630)),$J630,0),IF(AND(11&gt;=$K630,11&lt;=IF($L630="",12,$L630),MOD(11-$K630,$N630)=0),$J630,0)))</f>
        <v>0</v>
      </c>
      <c r="Z630" s="19" t="n">
        <f aca="false">IF(OR($M630="",$M630="ERR",$J630="",$K630="",$N630=""),0,IF($N630=0,IF(AND(OR(12=7,12=12),12&gt;=$K630,12&lt;=IF($L630="",12,$L630)),$J630,0),IF(AND(12&gt;=$K630,12&lt;=IF($L630="",12,$L630),MOD(12-$K630,$N630)=0),$J630,0)))</f>
        <v>0</v>
      </c>
      <c r="AA630" s="36" t="n">
        <f aca="false">SUM(O630:Z630)</f>
        <v>0</v>
      </c>
      <c r="AB630" s="15" t="str">
        <f aca="false">IF(AND($B630="",$D630="",$J630=""),"",IF($B630="","Falta código",IF(ISNA(MATCH($B630,LST_COD,0)),"Código no registrado en Trabajadores",IF($E630="","Concepto no está en el catálogo",IF($M630="ERR","Retención de otro empleador: Origen = Otro empleador",IF(OR($J630="",$K630=""),"Falta monto o mes",IF(OR($K630&lt;1,$K630&gt;12),"Mes inicio inválido",IF(AND($L630&lt;&gt;"",OR($L630&lt;$K630,$L630&gt;12)),"Mes fin inválido",IF($N630="","Falta frecuencia",IF(AND($G630&lt;&gt;"Otro empleador",SUMPRODUCT(($O630:$Z630&lt;&gt;0)*(((COLUMN($O630:$Z630)-14)&lt;INDEX(Trabajadores!$M$6:$M$105,MATCH($B630,LST_COD,0)))+((COLUMN($O630:$Z630)-14)&gt;INDEX(Trabajadores!$N$6:$N$105,MATCH($B630,LST_COD,0)))))&gt;0),"Aviso: hay meses fuera del periodo laboral","OK"))))))))))</f>
        <v/>
      </c>
    </row>
    <row r="631" customFormat="false" ht="15" hidden="false" customHeight="false" outlineLevel="0" collapsed="false">
      <c r="A631" s="23" t="n">
        <v>626</v>
      </c>
      <c r="B631" s="7"/>
      <c r="C631" s="35" t="str">
        <f aca="false">IF($B631="","",IFERROR(INDEX(Trabajadores!$D$6:$D$105,MATCH($B631,LST_COD,0)),"¿Código?"))</f>
        <v/>
      </c>
      <c r="D631" s="30"/>
      <c r="E631" s="9" t="str">
        <f aca="false">IF($D631="","",IFERROR(VLOOKUP($D631,CONC_TABLA,2,FALSE()),""))</f>
        <v/>
      </c>
      <c r="F631" s="9" t="str">
        <f aca="false">IF($D631="","",IFERROR(VLOOKUP($D631,CONC_TABLA,3,FALSE()),""))</f>
        <v/>
      </c>
      <c r="G631" s="30"/>
      <c r="H631" s="30"/>
      <c r="I631" s="30"/>
      <c r="J631" s="29"/>
      <c r="K631" s="28"/>
      <c r="L631" s="28"/>
      <c r="M631" s="9" t="str">
        <f aca="false">IF(OR($B631="",$E631=""),"",IF($E631="INA","INA",IF($G631="Otro empleador",IF($E631="RET","RETO",IF($E631="ORD","OTO","OTX")),IF($E631="RET","ERR",$E631))))</f>
        <v/>
      </c>
      <c r="N631" s="9" t="str">
        <f aca="false">IF($I631="","",IFERROR(VLOOKUP($I631,FREC_TABLA,2,FALSE()),""))</f>
        <v/>
      </c>
      <c r="O631" s="19" t="n">
        <f aca="false">IF(OR($M631="",$M631="ERR",$J631="",$K631="",$N631=""),0,IF($N631=0,IF(AND(OR(1=7,1=12),1&gt;=$K631,1&lt;=IF($L631="",12,$L631)),$J631,0),IF(AND(1&gt;=$K631,1&lt;=IF($L631="",12,$L631),MOD(1-$K631,$N631)=0),$J631,0)))</f>
        <v>0</v>
      </c>
      <c r="P631" s="19" t="n">
        <f aca="false">IF(OR($M631="",$M631="ERR",$J631="",$K631="",$N631=""),0,IF($N631=0,IF(AND(OR(2=7,2=12),2&gt;=$K631,2&lt;=IF($L631="",12,$L631)),$J631,0),IF(AND(2&gt;=$K631,2&lt;=IF($L631="",12,$L631),MOD(2-$K631,$N631)=0),$J631,0)))</f>
        <v>0</v>
      </c>
      <c r="Q631" s="19" t="n">
        <f aca="false">IF(OR($M631="",$M631="ERR",$J631="",$K631="",$N631=""),0,IF($N631=0,IF(AND(OR(3=7,3=12),3&gt;=$K631,3&lt;=IF($L631="",12,$L631)),$J631,0),IF(AND(3&gt;=$K631,3&lt;=IF($L631="",12,$L631),MOD(3-$K631,$N631)=0),$J631,0)))</f>
        <v>0</v>
      </c>
      <c r="R631" s="19" t="n">
        <f aca="false">IF(OR($M631="",$M631="ERR",$J631="",$K631="",$N631=""),0,IF($N631=0,IF(AND(OR(4=7,4=12),4&gt;=$K631,4&lt;=IF($L631="",12,$L631)),$J631,0),IF(AND(4&gt;=$K631,4&lt;=IF($L631="",12,$L631),MOD(4-$K631,$N631)=0),$J631,0)))</f>
        <v>0</v>
      </c>
      <c r="S631" s="19" t="n">
        <f aca="false">IF(OR($M631="",$M631="ERR",$J631="",$K631="",$N631=""),0,IF($N631=0,IF(AND(OR(5=7,5=12),5&gt;=$K631,5&lt;=IF($L631="",12,$L631)),$J631,0),IF(AND(5&gt;=$K631,5&lt;=IF($L631="",12,$L631),MOD(5-$K631,$N631)=0),$J631,0)))</f>
        <v>0</v>
      </c>
      <c r="T631" s="19" t="n">
        <f aca="false">IF(OR($M631="",$M631="ERR",$J631="",$K631="",$N631=""),0,IF($N631=0,IF(AND(OR(6=7,6=12),6&gt;=$K631,6&lt;=IF($L631="",12,$L631)),$J631,0),IF(AND(6&gt;=$K631,6&lt;=IF($L631="",12,$L631),MOD(6-$K631,$N631)=0),$J631,0)))</f>
        <v>0</v>
      </c>
      <c r="U631" s="19" t="n">
        <f aca="false">IF(OR($M631="",$M631="ERR",$J631="",$K631="",$N631=""),0,IF($N631=0,IF(AND(OR(7=7,7=12),7&gt;=$K631,7&lt;=IF($L631="",12,$L631)),$J631,0),IF(AND(7&gt;=$K631,7&lt;=IF($L631="",12,$L631),MOD(7-$K631,$N631)=0),$J631,0)))</f>
        <v>0</v>
      </c>
      <c r="V631" s="19" t="n">
        <f aca="false">IF(OR($M631="",$M631="ERR",$J631="",$K631="",$N631=""),0,IF($N631=0,IF(AND(OR(8=7,8=12),8&gt;=$K631,8&lt;=IF($L631="",12,$L631)),$J631,0),IF(AND(8&gt;=$K631,8&lt;=IF($L631="",12,$L631),MOD(8-$K631,$N631)=0),$J631,0)))</f>
        <v>0</v>
      </c>
      <c r="W631" s="19" t="n">
        <f aca="false">IF(OR($M631="",$M631="ERR",$J631="",$K631="",$N631=""),0,IF($N631=0,IF(AND(OR(9=7,9=12),9&gt;=$K631,9&lt;=IF($L631="",12,$L631)),$J631,0),IF(AND(9&gt;=$K631,9&lt;=IF($L631="",12,$L631),MOD(9-$K631,$N631)=0),$J631,0)))</f>
        <v>0</v>
      </c>
      <c r="X631" s="19" t="n">
        <f aca="false">IF(OR($M631="",$M631="ERR",$J631="",$K631="",$N631=""),0,IF($N631=0,IF(AND(OR(10=7,10=12),10&gt;=$K631,10&lt;=IF($L631="",12,$L631)),$J631,0),IF(AND(10&gt;=$K631,10&lt;=IF($L631="",12,$L631),MOD(10-$K631,$N631)=0),$J631,0)))</f>
        <v>0</v>
      </c>
      <c r="Y631" s="19" t="n">
        <f aca="false">IF(OR($M631="",$M631="ERR",$J631="",$K631="",$N631=""),0,IF($N631=0,IF(AND(OR(11=7,11=12),11&gt;=$K631,11&lt;=IF($L631="",12,$L631)),$J631,0),IF(AND(11&gt;=$K631,11&lt;=IF($L631="",12,$L631),MOD(11-$K631,$N631)=0),$J631,0)))</f>
        <v>0</v>
      </c>
      <c r="Z631" s="19" t="n">
        <f aca="false">IF(OR($M631="",$M631="ERR",$J631="",$K631="",$N631=""),0,IF($N631=0,IF(AND(OR(12=7,12=12),12&gt;=$K631,12&lt;=IF($L631="",12,$L631)),$J631,0),IF(AND(12&gt;=$K631,12&lt;=IF($L631="",12,$L631),MOD(12-$K631,$N631)=0),$J631,0)))</f>
        <v>0</v>
      </c>
      <c r="AA631" s="36" t="n">
        <f aca="false">SUM(O631:Z631)</f>
        <v>0</v>
      </c>
      <c r="AB631" s="15" t="str">
        <f aca="false">IF(AND($B631="",$D631="",$J631=""),"",IF($B631="","Falta código",IF(ISNA(MATCH($B631,LST_COD,0)),"Código no registrado en Trabajadores",IF($E631="","Concepto no está en el catálogo",IF($M631="ERR","Retención de otro empleador: Origen = Otro empleador",IF(OR($J631="",$K631=""),"Falta monto o mes",IF(OR($K631&lt;1,$K631&gt;12),"Mes inicio inválido",IF(AND($L631&lt;&gt;"",OR($L631&lt;$K631,$L631&gt;12)),"Mes fin inválido",IF($N631="","Falta frecuencia",IF(AND($G631&lt;&gt;"Otro empleador",SUMPRODUCT(($O631:$Z631&lt;&gt;0)*(((COLUMN($O631:$Z631)-14)&lt;INDEX(Trabajadores!$M$6:$M$105,MATCH($B631,LST_COD,0)))+((COLUMN($O631:$Z631)-14)&gt;INDEX(Trabajadores!$N$6:$N$105,MATCH($B631,LST_COD,0)))))&gt;0),"Aviso: hay meses fuera del periodo laboral","OK"))))))))))</f>
        <v/>
      </c>
    </row>
    <row r="632" customFormat="false" ht="15" hidden="false" customHeight="false" outlineLevel="0" collapsed="false">
      <c r="A632" s="23" t="n">
        <v>627</v>
      </c>
      <c r="B632" s="7"/>
      <c r="C632" s="35" t="str">
        <f aca="false">IF($B632="","",IFERROR(INDEX(Trabajadores!$D$6:$D$105,MATCH($B632,LST_COD,0)),"¿Código?"))</f>
        <v/>
      </c>
      <c r="D632" s="30"/>
      <c r="E632" s="9" t="str">
        <f aca="false">IF($D632="","",IFERROR(VLOOKUP($D632,CONC_TABLA,2,FALSE()),""))</f>
        <v/>
      </c>
      <c r="F632" s="9" t="str">
        <f aca="false">IF($D632="","",IFERROR(VLOOKUP($D632,CONC_TABLA,3,FALSE()),""))</f>
        <v/>
      </c>
      <c r="G632" s="30"/>
      <c r="H632" s="30"/>
      <c r="I632" s="30"/>
      <c r="J632" s="29"/>
      <c r="K632" s="28"/>
      <c r="L632" s="28"/>
      <c r="M632" s="9" t="str">
        <f aca="false">IF(OR($B632="",$E632=""),"",IF($E632="INA","INA",IF($G632="Otro empleador",IF($E632="RET","RETO",IF($E632="ORD","OTO","OTX")),IF($E632="RET","ERR",$E632))))</f>
        <v/>
      </c>
      <c r="N632" s="9" t="str">
        <f aca="false">IF($I632="","",IFERROR(VLOOKUP($I632,FREC_TABLA,2,FALSE()),""))</f>
        <v/>
      </c>
      <c r="O632" s="19" t="n">
        <f aca="false">IF(OR($M632="",$M632="ERR",$J632="",$K632="",$N632=""),0,IF($N632=0,IF(AND(OR(1=7,1=12),1&gt;=$K632,1&lt;=IF($L632="",12,$L632)),$J632,0),IF(AND(1&gt;=$K632,1&lt;=IF($L632="",12,$L632),MOD(1-$K632,$N632)=0),$J632,0)))</f>
        <v>0</v>
      </c>
      <c r="P632" s="19" t="n">
        <f aca="false">IF(OR($M632="",$M632="ERR",$J632="",$K632="",$N632=""),0,IF($N632=0,IF(AND(OR(2=7,2=12),2&gt;=$K632,2&lt;=IF($L632="",12,$L632)),$J632,0),IF(AND(2&gt;=$K632,2&lt;=IF($L632="",12,$L632),MOD(2-$K632,$N632)=0),$J632,0)))</f>
        <v>0</v>
      </c>
      <c r="Q632" s="19" t="n">
        <f aca="false">IF(OR($M632="",$M632="ERR",$J632="",$K632="",$N632=""),0,IF($N632=0,IF(AND(OR(3=7,3=12),3&gt;=$K632,3&lt;=IF($L632="",12,$L632)),$J632,0),IF(AND(3&gt;=$K632,3&lt;=IF($L632="",12,$L632),MOD(3-$K632,$N632)=0),$J632,0)))</f>
        <v>0</v>
      </c>
      <c r="R632" s="19" t="n">
        <f aca="false">IF(OR($M632="",$M632="ERR",$J632="",$K632="",$N632=""),0,IF($N632=0,IF(AND(OR(4=7,4=12),4&gt;=$K632,4&lt;=IF($L632="",12,$L632)),$J632,0),IF(AND(4&gt;=$K632,4&lt;=IF($L632="",12,$L632),MOD(4-$K632,$N632)=0),$J632,0)))</f>
        <v>0</v>
      </c>
      <c r="S632" s="19" t="n">
        <f aca="false">IF(OR($M632="",$M632="ERR",$J632="",$K632="",$N632=""),0,IF($N632=0,IF(AND(OR(5=7,5=12),5&gt;=$K632,5&lt;=IF($L632="",12,$L632)),$J632,0),IF(AND(5&gt;=$K632,5&lt;=IF($L632="",12,$L632),MOD(5-$K632,$N632)=0),$J632,0)))</f>
        <v>0</v>
      </c>
      <c r="T632" s="19" t="n">
        <f aca="false">IF(OR($M632="",$M632="ERR",$J632="",$K632="",$N632=""),0,IF($N632=0,IF(AND(OR(6=7,6=12),6&gt;=$K632,6&lt;=IF($L632="",12,$L632)),$J632,0),IF(AND(6&gt;=$K632,6&lt;=IF($L632="",12,$L632),MOD(6-$K632,$N632)=0),$J632,0)))</f>
        <v>0</v>
      </c>
      <c r="U632" s="19" t="n">
        <f aca="false">IF(OR($M632="",$M632="ERR",$J632="",$K632="",$N632=""),0,IF($N632=0,IF(AND(OR(7=7,7=12),7&gt;=$K632,7&lt;=IF($L632="",12,$L632)),$J632,0),IF(AND(7&gt;=$K632,7&lt;=IF($L632="",12,$L632),MOD(7-$K632,$N632)=0),$J632,0)))</f>
        <v>0</v>
      </c>
      <c r="V632" s="19" t="n">
        <f aca="false">IF(OR($M632="",$M632="ERR",$J632="",$K632="",$N632=""),0,IF($N632=0,IF(AND(OR(8=7,8=12),8&gt;=$K632,8&lt;=IF($L632="",12,$L632)),$J632,0),IF(AND(8&gt;=$K632,8&lt;=IF($L632="",12,$L632),MOD(8-$K632,$N632)=0),$J632,0)))</f>
        <v>0</v>
      </c>
      <c r="W632" s="19" t="n">
        <f aca="false">IF(OR($M632="",$M632="ERR",$J632="",$K632="",$N632=""),0,IF($N632=0,IF(AND(OR(9=7,9=12),9&gt;=$K632,9&lt;=IF($L632="",12,$L632)),$J632,0),IF(AND(9&gt;=$K632,9&lt;=IF($L632="",12,$L632),MOD(9-$K632,$N632)=0),$J632,0)))</f>
        <v>0</v>
      </c>
      <c r="X632" s="19" t="n">
        <f aca="false">IF(OR($M632="",$M632="ERR",$J632="",$K632="",$N632=""),0,IF($N632=0,IF(AND(OR(10=7,10=12),10&gt;=$K632,10&lt;=IF($L632="",12,$L632)),$J632,0),IF(AND(10&gt;=$K632,10&lt;=IF($L632="",12,$L632),MOD(10-$K632,$N632)=0),$J632,0)))</f>
        <v>0</v>
      </c>
      <c r="Y632" s="19" t="n">
        <f aca="false">IF(OR($M632="",$M632="ERR",$J632="",$K632="",$N632=""),0,IF($N632=0,IF(AND(OR(11=7,11=12),11&gt;=$K632,11&lt;=IF($L632="",12,$L632)),$J632,0),IF(AND(11&gt;=$K632,11&lt;=IF($L632="",12,$L632),MOD(11-$K632,$N632)=0),$J632,0)))</f>
        <v>0</v>
      </c>
      <c r="Z632" s="19" t="n">
        <f aca="false">IF(OR($M632="",$M632="ERR",$J632="",$K632="",$N632=""),0,IF($N632=0,IF(AND(OR(12=7,12=12),12&gt;=$K632,12&lt;=IF($L632="",12,$L632)),$J632,0),IF(AND(12&gt;=$K632,12&lt;=IF($L632="",12,$L632),MOD(12-$K632,$N632)=0),$J632,0)))</f>
        <v>0</v>
      </c>
      <c r="AA632" s="36" t="n">
        <f aca="false">SUM(O632:Z632)</f>
        <v>0</v>
      </c>
      <c r="AB632" s="15" t="str">
        <f aca="false">IF(AND($B632="",$D632="",$J632=""),"",IF($B632="","Falta código",IF(ISNA(MATCH($B632,LST_COD,0)),"Código no registrado en Trabajadores",IF($E632="","Concepto no está en el catálogo",IF($M632="ERR","Retención de otro empleador: Origen = Otro empleador",IF(OR($J632="",$K632=""),"Falta monto o mes",IF(OR($K632&lt;1,$K632&gt;12),"Mes inicio inválido",IF(AND($L632&lt;&gt;"",OR($L632&lt;$K632,$L632&gt;12)),"Mes fin inválido",IF($N632="","Falta frecuencia",IF(AND($G632&lt;&gt;"Otro empleador",SUMPRODUCT(($O632:$Z632&lt;&gt;0)*(((COLUMN($O632:$Z632)-14)&lt;INDEX(Trabajadores!$M$6:$M$105,MATCH($B632,LST_COD,0)))+((COLUMN($O632:$Z632)-14)&gt;INDEX(Trabajadores!$N$6:$N$105,MATCH($B632,LST_COD,0)))))&gt;0),"Aviso: hay meses fuera del periodo laboral","OK"))))))))))</f>
        <v/>
      </c>
    </row>
    <row r="633" customFormat="false" ht="15" hidden="false" customHeight="false" outlineLevel="0" collapsed="false">
      <c r="A633" s="23" t="n">
        <v>628</v>
      </c>
      <c r="B633" s="7"/>
      <c r="C633" s="35" t="str">
        <f aca="false">IF($B633="","",IFERROR(INDEX(Trabajadores!$D$6:$D$105,MATCH($B633,LST_COD,0)),"¿Código?"))</f>
        <v/>
      </c>
      <c r="D633" s="30"/>
      <c r="E633" s="9" t="str">
        <f aca="false">IF($D633="","",IFERROR(VLOOKUP($D633,CONC_TABLA,2,FALSE()),""))</f>
        <v/>
      </c>
      <c r="F633" s="9" t="str">
        <f aca="false">IF($D633="","",IFERROR(VLOOKUP($D633,CONC_TABLA,3,FALSE()),""))</f>
        <v/>
      </c>
      <c r="G633" s="30"/>
      <c r="H633" s="30"/>
      <c r="I633" s="30"/>
      <c r="J633" s="29"/>
      <c r="K633" s="28"/>
      <c r="L633" s="28"/>
      <c r="M633" s="9" t="str">
        <f aca="false">IF(OR($B633="",$E633=""),"",IF($E633="INA","INA",IF($G633="Otro empleador",IF($E633="RET","RETO",IF($E633="ORD","OTO","OTX")),IF($E633="RET","ERR",$E633))))</f>
        <v/>
      </c>
      <c r="N633" s="9" t="str">
        <f aca="false">IF($I633="","",IFERROR(VLOOKUP($I633,FREC_TABLA,2,FALSE()),""))</f>
        <v/>
      </c>
      <c r="O633" s="19" t="n">
        <f aca="false">IF(OR($M633="",$M633="ERR",$J633="",$K633="",$N633=""),0,IF($N633=0,IF(AND(OR(1=7,1=12),1&gt;=$K633,1&lt;=IF($L633="",12,$L633)),$J633,0),IF(AND(1&gt;=$K633,1&lt;=IF($L633="",12,$L633),MOD(1-$K633,$N633)=0),$J633,0)))</f>
        <v>0</v>
      </c>
      <c r="P633" s="19" t="n">
        <f aca="false">IF(OR($M633="",$M633="ERR",$J633="",$K633="",$N633=""),0,IF($N633=0,IF(AND(OR(2=7,2=12),2&gt;=$K633,2&lt;=IF($L633="",12,$L633)),$J633,0),IF(AND(2&gt;=$K633,2&lt;=IF($L633="",12,$L633),MOD(2-$K633,$N633)=0),$J633,0)))</f>
        <v>0</v>
      </c>
      <c r="Q633" s="19" t="n">
        <f aca="false">IF(OR($M633="",$M633="ERR",$J633="",$K633="",$N633=""),0,IF($N633=0,IF(AND(OR(3=7,3=12),3&gt;=$K633,3&lt;=IF($L633="",12,$L633)),$J633,0),IF(AND(3&gt;=$K633,3&lt;=IF($L633="",12,$L633),MOD(3-$K633,$N633)=0),$J633,0)))</f>
        <v>0</v>
      </c>
      <c r="R633" s="19" t="n">
        <f aca="false">IF(OR($M633="",$M633="ERR",$J633="",$K633="",$N633=""),0,IF($N633=0,IF(AND(OR(4=7,4=12),4&gt;=$K633,4&lt;=IF($L633="",12,$L633)),$J633,0),IF(AND(4&gt;=$K633,4&lt;=IF($L633="",12,$L633),MOD(4-$K633,$N633)=0),$J633,0)))</f>
        <v>0</v>
      </c>
      <c r="S633" s="19" t="n">
        <f aca="false">IF(OR($M633="",$M633="ERR",$J633="",$K633="",$N633=""),0,IF($N633=0,IF(AND(OR(5=7,5=12),5&gt;=$K633,5&lt;=IF($L633="",12,$L633)),$J633,0),IF(AND(5&gt;=$K633,5&lt;=IF($L633="",12,$L633),MOD(5-$K633,$N633)=0),$J633,0)))</f>
        <v>0</v>
      </c>
      <c r="T633" s="19" t="n">
        <f aca="false">IF(OR($M633="",$M633="ERR",$J633="",$K633="",$N633=""),0,IF($N633=0,IF(AND(OR(6=7,6=12),6&gt;=$K633,6&lt;=IF($L633="",12,$L633)),$J633,0),IF(AND(6&gt;=$K633,6&lt;=IF($L633="",12,$L633),MOD(6-$K633,$N633)=0),$J633,0)))</f>
        <v>0</v>
      </c>
      <c r="U633" s="19" t="n">
        <f aca="false">IF(OR($M633="",$M633="ERR",$J633="",$K633="",$N633=""),0,IF($N633=0,IF(AND(OR(7=7,7=12),7&gt;=$K633,7&lt;=IF($L633="",12,$L633)),$J633,0),IF(AND(7&gt;=$K633,7&lt;=IF($L633="",12,$L633),MOD(7-$K633,$N633)=0),$J633,0)))</f>
        <v>0</v>
      </c>
      <c r="V633" s="19" t="n">
        <f aca="false">IF(OR($M633="",$M633="ERR",$J633="",$K633="",$N633=""),0,IF($N633=0,IF(AND(OR(8=7,8=12),8&gt;=$K633,8&lt;=IF($L633="",12,$L633)),$J633,0),IF(AND(8&gt;=$K633,8&lt;=IF($L633="",12,$L633),MOD(8-$K633,$N633)=0),$J633,0)))</f>
        <v>0</v>
      </c>
      <c r="W633" s="19" t="n">
        <f aca="false">IF(OR($M633="",$M633="ERR",$J633="",$K633="",$N633=""),0,IF($N633=0,IF(AND(OR(9=7,9=12),9&gt;=$K633,9&lt;=IF($L633="",12,$L633)),$J633,0),IF(AND(9&gt;=$K633,9&lt;=IF($L633="",12,$L633),MOD(9-$K633,$N633)=0),$J633,0)))</f>
        <v>0</v>
      </c>
      <c r="X633" s="19" t="n">
        <f aca="false">IF(OR($M633="",$M633="ERR",$J633="",$K633="",$N633=""),0,IF($N633=0,IF(AND(OR(10=7,10=12),10&gt;=$K633,10&lt;=IF($L633="",12,$L633)),$J633,0),IF(AND(10&gt;=$K633,10&lt;=IF($L633="",12,$L633),MOD(10-$K633,$N633)=0),$J633,0)))</f>
        <v>0</v>
      </c>
      <c r="Y633" s="19" t="n">
        <f aca="false">IF(OR($M633="",$M633="ERR",$J633="",$K633="",$N633=""),0,IF($N633=0,IF(AND(OR(11=7,11=12),11&gt;=$K633,11&lt;=IF($L633="",12,$L633)),$J633,0),IF(AND(11&gt;=$K633,11&lt;=IF($L633="",12,$L633),MOD(11-$K633,$N633)=0),$J633,0)))</f>
        <v>0</v>
      </c>
      <c r="Z633" s="19" t="n">
        <f aca="false">IF(OR($M633="",$M633="ERR",$J633="",$K633="",$N633=""),0,IF($N633=0,IF(AND(OR(12=7,12=12),12&gt;=$K633,12&lt;=IF($L633="",12,$L633)),$J633,0),IF(AND(12&gt;=$K633,12&lt;=IF($L633="",12,$L633),MOD(12-$K633,$N633)=0),$J633,0)))</f>
        <v>0</v>
      </c>
      <c r="AA633" s="36" t="n">
        <f aca="false">SUM(O633:Z633)</f>
        <v>0</v>
      </c>
      <c r="AB633" s="15" t="str">
        <f aca="false">IF(AND($B633="",$D633="",$J633=""),"",IF($B633="","Falta código",IF(ISNA(MATCH($B633,LST_COD,0)),"Código no registrado en Trabajadores",IF($E633="","Concepto no está en el catálogo",IF($M633="ERR","Retención de otro empleador: Origen = Otro empleador",IF(OR($J633="",$K633=""),"Falta monto o mes",IF(OR($K633&lt;1,$K633&gt;12),"Mes inicio inválido",IF(AND($L633&lt;&gt;"",OR($L633&lt;$K633,$L633&gt;12)),"Mes fin inválido",IF($N633="","Falta frecuencia",IF(AND($G633&lt;&gt;"Otro empleador",SUMPRODUCT(($O633:$Z633&lt;&gt;0)*(((COLUMN($O633:$Z633)-14)&lt;INDEX(Trabajadores!$M$6:$M$105,MATCH($B633,LST_COD,0)))+((COLUMN($O633:$Z633)-14)&gt;INDEX(Trabajadores!$N$6:$N$105,MATCH($B633,LST_COD,0)))))&gt;0),"Aviso: hay meses fuera del periodo laboral","OK"))))))))))</f>
        <v/>
      </c>
    </row>
    <row r="634" customFormat="false" ht="15" hidden="false" customHeight="false" outlineLevel="0" collapsed="false">
      <c r="A634" s="23" t="n">
        <v>629</v>
      </c>
      <c r="B634" s="7"/>
      <c r="C634" s="35" t="str">
        <f aca="false">IF($B634="","",IFERROR(INDEX(Trabajadores!$D$6:$D$105,MATCH($B634,LST_COD,0)),"¿Código?"))</f>
        <v/>
      </c>
      <c r="D634" s="30"/>
      <c r="E634" s="9" t="str">
        <f aca="false">IF($D634="","",IFERROR(VLOOKUP($D634,CONC_TABLA,2,FALSE()),""))</f>
        <v/>
      </c>
      <c r="F634" s="9" t="str">
        <f aca="false">IF($D634="","",IFERROR(VLOOKUP($D634,CONC_TABLA,3,FALSE()),""))</f>
        <v/>
      </c>
      <c r="G634" s="30"/>
      <c r="H634" s="30"/>
      <c r="I634" s="30"/>
      <c r="J634" s="29"/>
      <c r="K634" s="28"/>
      <c r="L634" s="28"/>
      <c r="M634" s="9" t="str">
        <f aca="false">IF(OR($B634="",$E634=""),"",IF($E634="INA","INA",IF($G634="Otro empleador",IF($E634="RET","RETO",IF($E634="ORD","OTO","OTX")),IF($E634="RET","ERR",$E634))))</f>
        <v/>
      </c>
      <c r="N634" s="9" t="str">
        <f aca="false">IF($I634="","",IFERROR(VLOOKUP($I634,FREC_TABLA,2,FALSE()),""))</f>
        <v/>
      </c>
      <c r="O634" s="19" t="n">
        <f aca="false">IF(OR($M634="",$M634="ERR",$J634="",$K634="",$N634=""),0,IF($N634=0,IF(AND(OR(1=7,1=12),1&gt;=$K634,1&lt;=IF($L634="",12,$L634)),$J634,0),IF(AND(1&gt;=$K634,1&lt;=IF($L634="",12,$L634),MOD(1-$K634,$N634)=0),$J634,0)))</f>
        <v>0</v>
      </c>
      <c r="P634" s="19" t="n">
        <f aca="false">IF(OR($M634="",$M634="ERR",$J634="",$K634="",$N634=""),0,IF($N634=0,IF(AND(OR(2=7,2=12),2&gt;=$K634,2&lt;=IF($L634="",12,$L634)),$J634,0),IF(AND(2&gt;=$K634,2&lt;=IF($L634="",12,$L634),MOD(2-$K634,$N634)=0),$J634,0)))</f>
        <v>0</v>
      </c>
      <c r="Q634" s="19" t="n">
        <f aca="false">IF(OR($M634="",$M634="ERR",$J634="",$K634="",$N634=""),0,IF($N634=0,IF(AND(OR(3=7,3=12),3&gt;=$K634,3&lt;=IF($L634="",12,$L634)),$J634,0),IF(AND(3&gt;=$K634,3&lt;=IF($L634="",12,$L634),MOD(3-$K634,$N634)=0),$J634,0)))</f>
        <v>0</v>
      </c>
      <c r="R634" s="19" t="n">
        <f aca="false">IF(OR($M634="",$M634="ERR",$J634="",$K634="",$N634=""),0,IF($N634=0,IF(AND(OR(4=7,4=12),4&gt;=$K634,4&lt;=IF($L634="",12,$L634)),$J634,0),IF(AND(4&gt;=$K634,4&lt;=IF($L634="",12,$L634),MOD(4-$K634,$N634)=0),$J634,0)))</f>
        <v>0</v>
      </c>
      <c r="S634" s="19" t="n">
        <f aca="false">IF(OR($M634="",$M634="ERR",$J634="",$K634="",$N634=""),0,IF($N634=0,IF(AND(OR(5=7,5=12),5&gt;=$K634,5&lt;=IF($L634="",12,$L634)),$J634,0),IF(AND(5&gt;=$K634,5&lt;=IF($L634="",12,$L634),MOD(5-$K634,$N634)=0),$J634,0)))</f>
        <v>0</v>
      </c>
      <c r="T634" s="19" t="n">
        <f aca="false">IF(OR($M634="",$M634="ERR",$J634="",$K634="",$N634=""),0,IF($N634=0,IF(AND(OR(6=7,6=12),6&gt;=$K634,6&lt;=IF($L634="",12,$L634)),$J634,0),IF(AND(6&gt;=$K634,6&lt;=IF($L634="",12,$L634),MOD(6-$K634,$N634)=0),$J634,0)))</f>
        <v>0</v>
      </c>
      <c r="U634" s="19" t="n">
        <f aca="false">IF(OR($M634="",$M634="ERR",$J634="",$K634="",$N634=""),0,IF($N634=0,IF(AND(OR(7=7,7=12),7&gt;=$K634,7&lt;=IF($L634="",12,$L634)),$J634,0),IF(AND(7&gt;=$K634,7&lt;=IF($L634="",12,$L634),MOD(7-$K634,$N634)=0),$J634,0)))</f>
        <v>0</v>
      </c>
      <c r="V634" s="19" t="n">
        <f aca="false">IF(OR($M634="",$M634="ERR",$J634="",$K634="",$N634=""),0,IF($N634=0,IF(AND(OR(8=7,8=12),8&gt;=$K634,8&lt;=IF($L634="",12,$L634)),$J634,0),IF(AND(8&gt;=$K634,8&lt;=IF($L634="",12,$L634),MOD(8-$K634,$N634)=0),$J634,0)))</f>
        <v>0</v>
      </c>
      <c r="W634" s="19" t="n">
        <f aca="false">IF(OR($M634="",$M634="ERR",$J634="",$K634="",$N634=""),0,IF($N634=0,IF(AND(OR(9=7,9=12),9&gt;=$K634,9&lt;=IF($L634="",12,$L634)),$J634,0),IF(AND(9&gt;=$K634,9&lt;=IF($L634="",12,$L634),MOD(9-$K634,$N634)=0),$J634,0)))</f>
        <v>0</v>
      </c>
      <c r="X634" s="19" t="n">
        <f aca="false">IF(OR($M634="",$M634="ERR",$J634="",$K634="",$N634=""),0,IF($N634=0,IF(AND(OR(10=7,10=12),10&gt;=$K634,10&lt;=IF($L634="",12,$L634)),$J634,0),IF(AND(10&gt;=$K634,10&lt;=IF($L634="",12,$L634),MOD(10-$K634,$N634)=0),$J634,0)))</f>
        <v>0</v>
      </c>
      <c r="Y634" s="19" t="n">
        <f aca="false">IF(OR($M634="",$M634="ERR",$J634="",$K634="",$N634=""),0,IF($N634=0,IF(AND(OR(11=7,11=12),11&gt;=$K634,11&lt;=IF($L634="",12,$L634)),$J634,0),IF(AND(11&gt;=$K634,11&lt;=IF($L634="",12,$L634),MOD(11-$K634,$N634)=0),$J634,0)))</f>
        <v>0</v>
      </c>
      <c r="Z634" s="19" t="n">
        <f aca="false">IF(OR($M634="",$M634="ERR",$J634="",$K634="",$N634=""),0,IF($N634=0,IF(AND(OR(12=7,12=12),12&gt;=$K634,12&lt;=IF($L634="",12,$L634)),$J634,0),IF(AND(12&gt;=$K634,12&lt;=IF($L634="",12,$L634),MOD(12-$K634,$N634)=0),$J634,0)))</f>
        <v>0</v>
      </c>
      <c r="AA634" s="36" t="n">
        <f aca="false">SUM(O634:Z634)</f>
        <v>0</v>
      </c>
      <c r="AB634" s="15" t="str">
        <f aca="false">IF(AND($B634="",$D634="",$J634=""),"",IF($B634="","Falta código",IF(ISNA(MATCH($B634,LST_COD,0)),"Código no registrado en Trabajadores",IF($E634="","Concepto no está en el catálogo",IF($M634="ERR","Retención de otro empleador: Origen = Otro empleador",IF(OR($J634="",$K634=""),"Falta monto o mes",IF(OR($K634&lt;1,$K634&gt;12),"Mes inicio inválido",IF(AND($L634&lt;&gt;"",OR($L634&lt;$K634,$L634&gt;12)),"Mes fin inválido",IF($N634="","Falta frecuencia",IF(AND($G634&lt;&gt;"Otro empleador",SUMPRODUCT(($O634:$Z634&lt;&gt;0)*(((COLUMN($O634:$Z634)-14)&lt;INDEX(Trabajadores!$M$6:$M$105,MATCH($B634,LST_COD,0)))+((COLUMN($O634:$Z634)-14)&gt;INDEX(Trabajadores!$N$6:$N$105,MATCH($B634,LST_COD,0)))))&gt;0),"Aviso: hay meses fuera del periodo laboral","OK"))))))))))</f>
        <v/>
      </c>
    </row>
    <row r="635" customFormat="false" ht="15" hidden="false" customHeight="false" outlineLevel="0" collapsed="false">
      <c r="A635" s="23" t="n">
        <v>630</v>
      </c>
      <c r="B635" s="7"/>
      <c r="C635" s="35" t="str">
        <f aca="false">IF($B635="","",IFERROR(INDEX(Trabajadores!$D$6:$D$105,MATCH($B635,LST_COD,0)),"¿Código?"))</f>
        <v/>
      </c>
      <c r="D635" s="30"/>
      <c r="E635" s="9" t="str">
        <f aca="false">IF($D635="","",IFERROR(VLOOKUP($D635,CONC_TABLA,2,FALSE()),""))</f>
        <v/>
      </c>
      <c r="F635" s="9" t="str">
        <f aca="false">IF($D635="","",IFERROR(VLOOKUP($D635,CONC_TABLA,3,FALSE()),""))</f>
        <v/>
      </c>
      <c r="G635" s="30"/>
      <c r="H635" s="30"/>
      <c r="I635" s="30"/>
      <c r="J635" s="29"/>
      <c r="K635" s="28"/>
      <c r="L635" s="28"/>
      <c r="M635" s="9" t="str">
        <f aca="false">IF(OR($B635="",$E635=""),"",IF($E635="INA","INA",IF($G635="Otro empleador",IF($E635="RET","RETO",IF($E635="ORD","OTO","OTX")),IF($E635="RET","ERR",$E635))))</f>
        <v/>
      </c>
      <c r="N635" s="9" t="str">
        <f aca="false">IF($I635="","",IFERROR(VLOOKUP($I635,FREC_TABLA,2,FALSE()),""))</f>
        <v/>
      </c>
      <c r="O635" s="19" t="n">
        <f aca="false">IF(OR($M635="",$M635="ERR",$J635="",$K635="",$N635=""),0,IF($N635=0,IF(AND(OR(1=7,1=12),1&gt;=$K635,1&lt;=IF($L635="",12,$L635)),$J635,0),IF(AND(1&gt;=$K635,1&lt;=IF($L635="",12,$L635),MOD(1-$K635,$N635)=0),$J635,0)))</f>
        <v>0</v>
      </c>
      <c r="P635" s="19" t="n">
        <f aca="false">IF(OR($M635="",$M635="ERR",$J635="",$K635="",$N635=""),0,IF($N635=0,IF(AND(OR(2=7,2=12),2&gt;=$K635,2&lt;=IF($L635="",12,$L635)),$J635,0),IF(AND(2&gt;=$K635,2&lt;=IF($L635="",12,$L635),MOD(2-$K635,$N635)=0),$J635,0)))</f>
        <v>0</v>
      </c>
      <c r="Q635" s="19" t="n">
        <f aca="false">IF(OR($M635="",$M635="ERR",$J635="",$K635="",$N635=""),0,IF($N635=0,IF(AND(OR(3=7,3=12),3&gt;=$K635,3&lt;=IF($L635="",12,$L635)),$J635,0),IF(AND(3&gt;=$K635,3&lt;=IF($L635="",12,$L635),MOD(3-$K635,$N635)=0),$J635,0)))</f>
        <v>0</v>
      </c>
      <c r="R635" s="19" t="n">
        <f aca="false">IF(OR($M635="",$M635="ERR",$J635="",$K635="",$N635=""),0,IF($N635=0,IF(AND(OR(4=7,4=12),4&gt;=$K635,4&lt;=IF($L635="",12,$L635)),$J635,0),IF(AND(4&gt;=$K635,4&lt;=IF($L635="",12,$L635),MOD(4-$K635,$N635)=0),$J635,0)))</f>
        <v>0</v>
      </c>
      <c r="S635" s="19" t="n">
        <f aca="false">IF(OR($M635="",$M635="ERR",$J635="",$K635="",$N635=""),0,IF($N635=0,IF(AND(OR(5=7,5=12),5&gt;=$K635,5&lt;=IF($L635="",12,$L635)),$J635,0),IF(AND(5&gt;=$K635,5&lt;=IF($L635="",12,$L635),MOD(5-$K635,$N635)=0),$J635,0)))</f>
        <v>0</v>
      </c>
      <c r="T635" s="19" t="n">
        <f aca="false">IF(OR($M635="",$M635="ERR",$J635="",$K635="",$N635=""),0,IF($N635=0,IF(AND(OR(6=7,6=12),6&gt;=$K635,6&lt;=IF($L635="",12,$L635)),$J635,0),IF(AND(6&gt;=$K635,6&lt;=IF($L635="",12,$L635),MOD(6-$K635,$N635)=0),$J635,0)))</f>
        <v>0</v>
      </c>
      <c r="U635" s="19" t="n">
        <f aca="false">IF(OR($M635="",$M635="ERR",$J635="",$K635="",$N635=""),0,IF($N635=0,IF(AND(OR(7=7,7=12),7&gt;=$K635,7&lt;=IF($L635="",12,$L635)),$J635,0),IF(AND(7&gt;=$K635,7&lt;=IF($L635="",12,$L635),MOD(7-$K635,$N635)=0),$J635,0)))</f>
        <v>0</v>
      </c>
      <c r="V635" s="19" t="n">
        <f aca="false">IF(OR($M635="",$M635="ERR",$J635="",$K635="",$N635=""),0,IF($N635=0,IF(AND(OR(8=7,8=12),8&gt;=$K635,8&lt;=IF($L635="",12,$L635)),$J635,0),IF(AND(8&gt;=$K635,8&lt;=IF($L635="",12,$L635),MOD(8-$K635,$N635)=0),$J635,0)))</f>
        <v>0</v>
      </c>
      <c r="W635" s="19" t="n">
        <f aca="false">IF(OR($M635="",$M635="ERR",$J635="",$K635="",$N635=""),0,IF($N635=0,IF(AND(OR(9=7,9=12),9&gt;=$K635,9&lt;=IF($L635="",12,$L635)),$J635,0),IF(AND(9&gt;=$K635,9&lt;=IF($L635="",12,$L635),MOD(9-$K635,$N635)=0),$J635,0)))</f>
        <v>0</v>
      </c>
      <c r="X635" s="19" t="n">
        <f aca="false">IF(OR($M635="",$M635="ERR",$J635="",$K635="",$N635=""),0,IF($N635=0,IF(AND(OR(10=7,10=12),10&gt;=$K635,10&lt;=IF($L635="",12,$L635)),$J635,0),IF(AND(10&gt;=$K635,10&lt;=IF($L635="",12,$L635),MOD(10-$K635,$N635)=0),$J635,0)))</f>
        <v>0</v>
      </c>
      <c r="Y635" s="19" t="n">
        <f aca="false">IF(OR($M635="",$M635="ERR",$J635="",$K635="",$N635=""),0,IF($N635=0,IF(AND(OR(11=7,11=12),11&gt;=$K635,11&lt;=IF($L635="",12,$L635)),$J635,0),IF(AND(11&gt;=$K635,11&lt;=IF($L635="",12,$L635),MOD(11-$K635,$N635)=0),$J635,0)))</f>
        <v>0</v>
      </c>
      <c r="Z635" s="19" t="n">
        <f aca="false">IF(OR($M635="",$M635="ERR",$J635="",$K635="",$N635=""),0,IF($N635=0,IF(AND(OR(12=7,12=12),12&gt;=$K635,12&lt;=IF($L635="",12,$L635)),$J635,0),IF(AND(12&gt;=$K635,12&lt;=IF($L635="",12,$L635),MOD(12-$K635,$N635)=0),$J635,0)))</f>
        <v>0</v>
      </c>
      <c r="AA635" s="36" t="n">
        <f aca="false">SUM(O635:Z635)</f>
        <v>0</v>
      </c>
      <c r="AB635" s="15" t="str">
        <f aca="false">IF(AND($B635="",$D635="",$J635=""),"",IF($B635="","Falta código",IF(ISNA(MATCH($B635,LST_COD,0)),"Código no registrado en Trabajadores",IF($E635="","Concepto no está en el catálogo",IF($M635="ERR","Retención de otro empleador: Origen = Otro empleador",IF(OR($J635="",$K635=""),"Falta monto o mes",IF(OR($K635&lt;1,$K635&gt;12),"Mes inicio inválido",IF(AND($L635&lt;&gt;"",OR($L635&lt;$K635,$L635&gt;12)),"Mes fin inválido",IF($N635="","Falta frecuencia",IF(AND($G635&lt;&gt;"Otro empleador",SUMPRODUCT(($O635:$Z635&lt;&gt;0)*(((COLUMN($O635:$Z635)-14)&lt;INDEX(Trabajadores!$M$6:$M$105,MATCH($B635,LST_COD,0)))+((COLUMN($O635:$Z635)-14)&gt;INDEX(Trabajadores!$N$6:$N$105,MATCH($B635,LST_COD,0)))))&gt;0),"Aviso: hay meses fuera del periodo laboral","OK"))))))))))</f>
        <v/>
      </c>
    </row>
    <row r="636" customFormat="false" ht="15" hidden="false" customHeight="false" outlineLevel="0" collapsed="false">
      <c r="A636" s="23" t="n">
        <v>631</v>
      </c>
      <c r="B636" s="7"/>
      <c r="C636" s="35" t="str">
        <f aca="false">IF($B636="","",IFERROR(INDEX(Trabajadores!$D$6:$D$105,MATCH($B636,LST_COD,0)),"¿Código?"))</f>
        <v/>
      </c>
      <c r="D636" s="30"/>
      <c r="E636" s="9" t="str">
        <f aca="false">IF($D636="","",IFERROR(VLOOKUP($D636,CONC_TABLA,2,FALSE()),""))</f>
        <v/>
      </c>
      <c r="F636" s="9" t="str">
        <f aca="false">IF($D636="","",IFERROR(VLOOKUP($D636,CONC_TABLA,3,FALSE()),""))</f>
        <v/>
      </c>
      <c r="G636" s="30"/>
      <c r="H636" s="30"/>
      <c r="I636" s="30"/>
      <c r="J636" s="29"/>
      <c r="K636" s="28"/>
      <c r="L636" s="28"/>
      <c r="M636" s="9" t="str">
        <f aca="false">IF(OR($B636="",$E636=""),"",IF($E636="INA","INA",IF($G636="Otro empleador",IF($E636="RET","RETO",IF($E636="ORD","OTO","OTX")),IF($E636="RET","ERR",$E636))))</f>
        <v/>
      </c>
      <c r="N636" s="9" t="str">
        <f aca="false">IF($I636="","",IFERROR(VLOOKUP($I636,FREC_TABLA,2,FALSE()),""))</f>
        <v/>
      </c>
      <c r="O636" s="19" t="n">
        <f aca="false">IF(OR($M636="",$M636="ERR",$J636="",$K636="",$N636=""),0,IF($N636=0,IF(AND(OR(1=7,1=12),1&gt;=$K636,1&lt;=IF($L636="",12,$L636)),$J636,0),IF(AND(1&gt;=$K636,1&lt;=IF($L636="",12,$L636),MOD(1-$K636,$N636)=0),$J636,0)))</f>
        <v>0</v>
      </c>
      <c r="P636" s="19" t="n">
        <f aca="false">IF(OR($M636="",$M636="ERR",$J636="",$K636="",$N636=""),0,IF($N636=0,IF(AND(OR(2=7,2=12),2&gt;=$K636,2&lt;=IF($L636="",12,$L636)),$J636,0),IF(AND(2&gt;=$K636,2&lt;=IF($L636="",12,$L636),MOD(2-$K636,$N636)=0),$J636,0)))</f>
        <v>0</v>
      </c>
      <c r="Q636" s="19" t="n">
        <f aca="false">IF(OR($M636="",$M636="ERR",$J636="",$K636="",$N636=""),0,IF($N636=0,IF(AND(OR(3=7,3=12),3&gt;=$K636,3&lt;=IF($L636="",12,$L636)),$J636,0),IF(AND(3&gt;=$K636,3&lt;=IF($L636="",12,$L636),MOD(3-$K636,$N636)=0),$J636,0)))</f>
        <v>0</v>
      </c>
      <c r="R636" s="19" t="n">
        <f aca="false">IF(OR($M636="",$M636="ERR",$J636="",$K636="",$N636=""),0,IF($N636=0,IF(AND(OR(4=7,4=12),4&gt;=$K636,4&lt;=IF($L636="",12,$L636)),$J636,0),IF(AND(4&gt;=$K636,4&lt;=IF($L636="",12,$L636),MOD(4-$K636,$N636)=0),$J636,0)))</f>
        <v>0</v>
      </c>
      <c r="S636" s="19" t="n">
        <f aca="false">IF(OR($M636="",$M636="ERR",$J636="",$K636="",$N636=""),0,IF($N636=0,IF(AND(OR(5=7,5=12),5&gt;=$K636,5&lt;=IF($L636="",12,$L636)),$J636,0),IF(AND(5&gt;=$K636,5&lt;=IF($L636="",12,$L636),MOD(5-$K636,$N636)=0),$J636,0)))</f>
        <v>0</v>
      </c>
      <c r="T636" s="19" t="n">
        <f aca="false">IF(OR($M636="",$M636="ERR",$J636="",$K636="",$N636=""),0,IF($N636=0,IF(AND(OR(6=7,6=12),6&gt;=$K636,6&lt;=IF($L636="",12,$L636)),$J636,0),IF(AND(6&gt;=$K636,6&lt;=IF($L636="",12,$L636),MOD(6-$K636,$N636)=0),$J636,0)))</f>
        <v>0</v>
      </c>
      <c r="U636" s="19" t="n">
        <f aca="false">IF(OR($M636="",$M636="ERR",$J636="",$K636="",$N636=""),0,IF($N636=0,IF(AND(OR(7=7,7=12),7&gt;=$K636,7&lt;=IF($L636="",12,$L636)),$J636,0),IF(AND(7&gt;=$K636,7&lt;=IF($L636="",12,$L636),MOD(7-$K636,$N636)=0),$J636,0)))</f>
        <v>0</v>
      </c>
      <c r="V636" s="19" t="n">
        <f aca="false">IF(OR($M636="",$M636="ERR",$J636="",$K636="",$N636=""),0,IF($N636=0,IF(AND(OR(8=7,8=12),8&gt;=$K636,8&lt;=IF($L636="",12,$L636)),$J636,0),IF(AND(8&gt;=$K636,8&lt;=IF($L636="",12,$L636),MOD(8-$K636,$N636)=0),$J636,0)))</f>
        <v>0</v>
      </c>
      <c r="W636" s="19" t="n">
        <f aca="false">IF(OR($M636="",$M636="ERR",$J636="",$K636="",$N636=""),0,IF($N636=0,IF(AND(OR(9=7,9=12),9&gt;=$K636,9&lt;=IF($L636="",12,$L636)),$J636,0),IF(AND(9&gt;=$K636,9&lt;=IF($L636="",12,$L636),MOD(9-$K636,$N636)=0),$J636,0)))</f>
        <v>0</v>
      </c>
      <c r="X636" s="19" t="n">
        <f aca="false">IF(OR($M636="",$M636="ERR",$J636="",$K636="",$N636=""),0,IF($N636=0,IF(AND(OR(10=7,10=12),10&gt;=$K636,10&lt;=IF($L636="",12,$L636)),$J636,0),IF(AND(10&gt;=$K636,10&lt;=IF($L636="",12,$L636),MOD(10-$K636,$N636)=0),$J636,0)))</f>
        <v>0</v>
      </c>
      <c r="Y636" s="19" t="n">
        <f aca="false">IF(OR($M636="",$M636="ERR",$J636="",$K636="",$N636=""),0,IF($N636=0,IF(AND(OR(11=7,11=12),11&gt;=$K636,11&lt;=IF($L636="",12,$L636)),$J636,0),IF(AND(11&gt;=$K636,11&lt;=IF($L636="",12,$L636),MOD(11-$K636,$N636)=0),$J636,0)))</f>
        <v>0</v>
      </c>
      <c r="Z636" s="19" t="n">
        <f aca="false">IF(OR($M636="",$M636="ERR",$J636="",$K636="",$N636=""),0,IF($N636=0,IF(AND(OR(12=7,12=12),12&gt;=$K636,12&lt;=IF($L636="",12,$L636)),$J636,0),IF(AND(12&gt;=$K636,12&lt;=IF($L636="",12,$L636),MOD(12-$K636,$N636)=0),$J636,0)))</f>
        <v>0</v>
      </c>
      <c r="AA636" s="36" t="n">
        <f aca="false">SUM(O636:Z636)</f>
        <v>0</v>
      </c>
      <c r="AB636" s="15" t="str">
        <f aca="false">IF(AND($B636="",$D636="",$J636=""),"",IF($B636="","Falta código",IF(ISNA(MATCH($B636,LST_COD,0)),"Código no registrado en Trabajadores",IF($E636="","Concepto no está en el catálogo",IF($M636="ERR","Retención de otro empleador: Origen = Otro empleador",IF(OR($J636="",$K636=""),"Falta monto o mes",IF(OR($K636&lt;1,$K636&gt;12),"Mes inicio inválido",IF(AND($L636&lt;&gt;"",OR($L636&lt;$K636,$L636&gt;12)),"Mes fin inválido",IF($N636="","Falta frecuencia",IF(AND($G636&lt;&gt;"Otro empleador",SUMPRODUCT(($O636:$Z636&lt;&gt;0)*(((COLUMN($O636:$Z636)-14)&lt;INDEX(Trabajadores!$M$6:$M$105,MATCH($B636,LST_COD,0)))+((COLUMN($O636:$Z636)-14)&gt;INDEX(Trabajadores!$N$6:$N$105,MATCH($B636,LST_COD,0)))))&gt;0),"Aviso: hay meses fuera del periodo laboral","OK"))))))))))</f>
        <v/>
      </c>
    </row>
    <row r="637" customFormat="false" ht="15" hidden="false" customHeight="false" outlineLevel="0" collapsed="false">
      <c r="A637" s="23" t="n">
        <v>632</v>
      </c>
      <c r="B637" s="7"/>
      <c r="C637" s="35" t="str">
        <f aca="false">IF($B637="","",IFERROR(INDEX(Trabajadores!$D$6:$D$105,MATCH($B637,LST_COD,0)),"¿Código?"))</f>
        <v/>
      </c>
      <c r="D637" s="30"/>
      <c r="E637" s="9" t="str">
        <f aca="false">IF($D637="","",IFERROR(VLOOKUP($D637,CONC_TABLA,2,FALSE()),""))</f>
        <v/>
      </c>
      <c r="F637" s="9" t="str">
        <f aca="false">IF($D637="","",IFERROR(VLOOKUP($D637,CONC_TABLA,3,FALSE()),""))</f>
        <v/>
      </c>
      <c r="G637" s="30"/>
      <c r="H637" s="30"/>
      <c r="I637" s="30"/>
      <c r="J637" s="29"/>
      <c r="K637" s="28"/>
      <c r="L637" s="28"/>
      <c r="M637" s="9" t="str">
        <f aca="false">IF(OR($B637="",$E637=""),"",IF($E637="INA","INA",IF($G637="Otro empleador",IF($E637="RET","RETO",IF($E637="ORD","OTO","OTX")),IF($E637="RET","ERR",$E637))))</f>
        <v/>
      </c>
      <c r="N637" s="9" t="str">
        <f aca="false">IF($I637="","",IFERROR(VLOOKUP($I637,FREC_TABLA,2,FALSE()),""))</f>
        <v/>
      </c>
      <c r="O637" s="19" t="n">
        <f aca="false">IF(OR($M637="",$M637="ERR",$J637="",$K637="",$N637=""),0,IF($N637=0,IF(AND(OR(1=7,1=12),1&gt;=$K637,1&lt;=IF($L637="",12,$L637)),$J637,0),IF(AND(1&gt;=$K637,1&lt;=IF($L637="",12,$L637),MOD(1-$K637,$N637)=0),$J637,0)))</f>
        <v>0</v>
      </c>
      <c r="P637" s="19" t="n">
        <f aca="false">IF(OR($M637="",$M637="ERR",$J637="",$K637="",$N637=""),0,IF($N637=0,IF(AND(OR(2=7,2=12),2&gt;=$K637,2&lt;=IF($L637="",12,$L637)),$J637,0),IF(AND(2&gt;=$K637,2&lt;=IF($L637="",12,$L637),MOD(2-$K637,$N637)=0),$J637,0)))</f>
        <v>0</v>
      </c>
      <c r="Q637" s="19" t="n">
        <f aca="false">IF(OR($M637="",$M637="ERR",$J637="",$K637="",$N637=""),0,IF($N637=0,IF(AND(OR(3=7,3=12),3&gt;=$K637,3&lt;=IF($L637="",12,$L637)),$J637,0),IF(AND(3&gt;=$K637,3&lt;=IF($L637="",12,$L637),MOD(3-$K637,$N637)=0),$J637,0)))</f>
        <v>0</v>
      </c>
      <c r="R637" s="19" t="n">
        <f aca="false">IF(OR($M637="",$M637="ERR",$J637="",$K637="",$N637=""),0,IF($N637=0,IF(AND(OR(4=7,4=12),4&gt;=$K637,4&lt;=IF($L637="",12,$L637)),$J637,0),IF(AND(4&gt;=$K637,4&lt;=IF($L637="",12,$L637),MOD(4-$K637,$N637)=0),$J637,0)))</f>
        <v>0</v>
      </c>
      <c r="S637" s="19" t="n">
        <f aca="false">IF(OR($M637="",$M637="ERR",$J637="",$K637="",$N637=""),0,IF($N637=0,IF(AND(OR(5=7,5=12),5&gt;=$K637,5&lt;=IF($L637="",12,$L637)),$J637,0),IF(AND(5&gt;=$K637,5&lt;=IF($L637="",12,$L637),MOD(5-$K637,$N637)=0),$J637,0)))</f>
        <v>0</v>
      </c>
      <c r="T637" s="19" t="n">
        <f aca="false">IF(OR($M637="",$M637="ERR",$J637="",$K637="",$N637=""),0,IF($N637=0,IF(AND(OR(6=7,6=12),6&gt;=$K637,6&lt;=IF($L637="",12,$L637)),$J637,0),IF(AND(6&gt;=$K637,6&lt;=IF($L637="",12,$L637),MOD(6-$K637,$N637)=0),$J637,0)))</f>
        <v>0</v>
      </c>
      <c r="U637" s="19" t="n">
        <f aca="false">IF(OR($M637="",$M637="ERR",$J637="",$K637="",$N637=""),0,IF($N637=0,IF(AND(OR(7=7,7=12),7&gt;=$K637,7&lt;=IF($L637="",12,$L637)),$J637,0),IF(AND(7&gt;=$K637,7&lt;=IF($L637="",12,$L637),MOD(7-$K637,$N637)=0),$J637,0)))</f>
        <v>0</v>
      </c>
      <c r="V637" s="19" t="n">
        <f aca="false">IF(OR($M637="",$M637="ERR",$J637="",$K637="",$N637=""),0,IF($N637=0,IF(AND(OR(8=7,8=12),8&gt;=$K637,8&lt;=IF($L637="",12,$L637)),$J637,0),IF(AND(8&gt;=$K637,8&lt;=IF($L637="",12,$L637),MOD(8-$K637,$N637)=0),$J637,0)))</f>
        <v>0</v>
      </c>
      <c r="W637" s="19" t="n">
        <f aca="false">IF(OR($M637="",$M637="ERR",$J637="",$K637="",$N637=""),0,IF($N637=0,IF(AND(OR(9=7,9=12),9&gt;=$K637,9&lt;=IF($L637="",12,$L637)),$J637,0),IF(AND(9&gt;=$K637,9&lt;=IF($L637="",12,$L637),MOD(9-$K637,$N637)=0),$J637,0)))</f>
        <v>0</v>
      </c>
      <c r="X637" s="19" t="n">
        <f aca="false">IF(OR($M637="",$M637="ERR",$J637="",$K637="",$N637=""),0,IF($N637=0,IF(AND(OR(10=7,10=12),10&gt;=$K637,10&lt;=IF($L637="",12,$L637)),$J637,0),IF(AND(10&gt;=$K637,10&lt;=IF($L637="",12,$L637),MOD(10-$K637,$N637)=0),$J637,0)))</f>
        <v>0</v>
      </c>
      <c r="Y637" s="19" t="n">
        <f aca="false">IF(OR($M637="",$M637="ERR",$J637="",$K637="",$N637=""),0,IF($N637=0,IF(AND(OR(11=7,11=12),11&gt;=$K637,11&lt;=IF($L637="",12,$L637)),$J637,0),IF(AND(11&gt;=$K637,11&lt;=IF($L637="",12,$L637),MOD(11-$K637,$N637)=0),$J637,0)))</f>
        <v>0</v>
      </c>
      <c r="Z637" s="19" t="n">
        <f aca="false">IF(OR($M637="",$M637="ERR",$J637="",$K637="",$N637=""),0,IF($N637=0,IF(AND(OR(12=7,12=12),12&gt;=$K637,12&lt;=IF($L637="",12,$L637)),$J637,0),IF(AND(12&gt;=$K637,12&lt;=IF($L637="",12,$L637),MOD(12-$K637,$N637)=0),$J637,0)))</f>
        <v>0</v>
      </c>
      <c r="AA637" s="36" t="n">
        <f aca="false">SUM(O637:Z637)</f>
        <v>0</v>
      </c>
      <c r="AB637" s="15" t="str">
        <f aca="false">IF(AND($B637="",$D637="",$J637=""),"",IF($B637="","Falta código",IF(ISNA(MATCH($B637,LST_COD,0)),"Código no registrado en Trabajadores",IF($E637="","Concepto no está en el catálogo",IF($M637="ERR","Retención de otro empleador: Origen = Otro empleador",IF(OR($J637="",$K637=""),"Falta monto o mes",IF(OR($K637&lt;1,$K637&gt;12),"Mes inicio inválido",IF(AND($L637&lt;&gt;"",OR($L637&lt;$K637,$L637&gt;12)),"Mes fin inválido",IF($N637="","Falta frecuencia",IF(AND($G637&lt;&gt;"Otro empleador",SUMPRODUCT(($O637:$Z637&lt;&gt;0)*(((COLUMN($O637:$Z637)-14)&lt;INDEX(Trabajadores!$M$6:$M$105,MATCH($B637,LST_COD,0)))+((COLUMN($O637:$Z637)-14)&gt;INDEX(Trabajadores!$N$6:$N$105,MATCH($B637,LST_COD,0)))))&gt;0),"Aviso: hay meses fuera del periodo laboral","OK"))))))))))</f>
        <v/>
      </c>
    </row>
    <row r="638" customFormat="false" ht="15" hidden="false" customHeight="false" outlineLevel="0" collapsed="false">
      <c r="A638" s="23" t="n">
        <v>633</v>
      </c>
      <c r="B638" s="7"/>
      <c r="C638" s="35" t="str">
        <f aca="false">IF($B638="","",IFERROR(INDEX(Trabajadores!$D$6:$D$105,MATCH($B638,LST_COD,0)),"¿Código?"))</f>
        <v/>
      </c>
      <c r="D638" s="30"/>
      <c r="E638" s="9" t="str">
        <f aca="false">IF($D638="","",IFERROR(VLOOKUP($D638,CONC_TABLA,2,FALSE()),""))</f>
        <v/>
      </c>
      <c r="F638" s="9" t="str">
        <f aca="false">IF($D638="","",IFERROR(VLOOKUP($D638,CONC_TABLA,3,FALSE()),""))</f>
        <v/>
      </c>
      <c r="G638" s="30"/>
      <c r="H638" s="30"/>
      <c r="I638" s="30"/>
      <c r="J638" s="29"/>
      <c r="K638" s="28"/>
      <c r="L638" s="28"/>
      <c r="M638" s="9" t="str">
        <f aca="false">IF(OR($B638="",$E638=""),"",IF($E638="INA","INA",IF($G638="Otro empleador",IF($E638="RET","RETO",IF($E638="ORD","OTO","OTX")),IF($E638="RET","ERR",$E638))))</f>
        <v/>
      </c>
      <c r="N638" s="9" t="str">
        <f aca="false">IF($I638="","",IFERROR(VLOOKUP($I638,FREC_TABLA,2,FALSE()),""))</f>
        <v/>
      </c>
      <c r="O638" s="19" t="n">
        <f aca="false">IF(OR($M638="",$M638="ERR",$J638="",$K638="",$N638=""),0,IF($N638=0,IF(AND(OR(1=7,1=12),1&gt;=$K638,1&lt;=IF($L638="",12,$L638)),$J638,0),IF(AND(1&gt;=$K638,1&lt;=IF($L638="",12,$L638),MOD(1-$K638,$N638)=0),$J638,0)))</f>
        <v>0</v>
      </c>
      <c r="P638" s="19" t="n">
        <f aca="false">IF(OR($M638="",$M638="ERR",$J638="",$K638="",$N638=""),0,IF($N638=0,IF(AND(OR(2=7,2=12),2&gt;=$K638,2&lt;=IF($L638="",12,$L638)),$J638,0),IF(AND(2&gt;=$K638,2&lt;=IF($L638="",12,$L638),MOD(2-$K638,$N638)=0),$J638,0)))</f>
        <v>0</v>
      </c>
      <c r="Q638" s="19" t="n">
        <f aca="false">IF(OR($M638="",$M638="ERR",$J638="",$K638="",$N638=""),0,IF($N638=0,IF(AND(OR(3=7,3=12),3&gt;=$K638,3&lt;=IF($L638="",12,$L638)),$J638,0),IF(AND(3&gt;=$K638,3&lt;=IF($L638="",12,$L638),MOD(3-$K638,$N638)=0),$J638,0)))</f>
        <v>0</v>
      </c>
      <c r="R638" s="19" t="n">
        <f aca="false">IF(OR($M638="",$M638="ERR",$J638="",$K638="",$N638=""),0,IF($N638=0,IF(AND(OR(4=7,4=12),4&gt;=$K638,4&lt;=IF($L638="",12,$L638)),$J638,0),IF(AND(4&gt;=$K638,4&lt;=IF($L638="",12,$L638),MOD(4-$K638,$N638)=0),$J638,0)))</f>
        <v>0</v>
      </c>
      <c r="S638" s="19" t="n">
        <f aca="false">IF(OR($M638="",$M638="ERR",$J638="",$K638="",$N638=""),0,IF($N638=0,IF(AND(OR(5=7,5=12),5&gt;=$K638,5&lt;=IF($L638="",12,$L638)),$J638,0),IF(AND(5&gt;=$K638,5&lt;=IF($L638="",12,$L638),MOD(5-$K638,$N638)=0),$J638,0)))</f>
        <v>0</v>
      </c>
      <c r="T638" s="19" t="n">
        <f aca="false">IF(OR($M638="",$M638="ERR",$J638="",$K638="",$N638=""),0,IF($N638=0,IF(AND(OR(6=7,6=12),6&gt;=$K638,6&lt;=IF($L638="",12,$L638)),$J638,0),IF(AND(6&gt;=$K638,6&lt;=IF($L638="",12,$L638),MOD(6-$K638,$N638)=0),$J638,0)))</f>
        <v>0</v>
      </c>
      <c r="U638" s="19" t="n">
        <f aca="false">IF(OR($M638="",$M638="ERR",$J638="",$K638="",$N638=""),0,IF($N638=0,IF(AND(OR(7=7,7=12),7&gt;=$K638,7&lt;=IF($L638="",12,$L638)),$J638,0),IF(AND(7&gt;=$K638,7&lt;=IF($L638="",12,$L638),MOD(7-$K638,$N638)=0),$J638,0)))</f>
        <v>0</v>
      </c>
      <c r="V638" s="19" t="n">
        <f aca="false">IF(OR($M638="",$M638="ERR",$J638="",$K638="",$N638=""),0,IF($N638=0,IF(AND(OR(8=7,8=12),8&gt;=$K638,8&lt;=IF($L638="",12,$L638)),$J638,0),IF(AND(8&gt;=$K638,8&lt;=IF($L638="",12,$L638),MOD(8-$K638,$N638)=0),$J638,0)))</f>
        <v>0</v>
      </c>
      <c r="W638" s="19" t="n">
        <f aca="false">IF(OR($M638="",$M638="ERR",$J638="",$K638="",$N638=""),0,IF($N638=0,IF(AND(OR(9=7,9=12),9&gt;=$K638,9&lt;=IF($L638="",12,$L638)),$J638,0),IF(AND(9&gt;=$K638,9&lt;=IF($L638="",12,$L638),MOD(9-$K638,$N638)=0),$J638,0)))</f>
        <v>0</v>
      </c>
      <c r="X638" s="19" t="n">
        <f aca="false">IF(OR($M638="",$M638="ERR",$J638="",$K638="",$N638=""),0,IF($N638=0,IF(AND(OR(10=7,10=12),10&gt;=$K638,10&lt;=IF($L638="",12,$L638)),$J638,0),IF(AND(10&gt;=$K638,10&lt;=IF($L638="",12,$L638),MOD(10-$K638,$N638)=0),$J638,0)))</f>
        <v>0</v>
      </c>
      <c r="Y638" s="19" t="n">
        <f aca="false">IF(OR($M638="",$M638="ERR",$J638="",$K638="",$N638=""),0,IF($N638=0,IF(AND(OR(11=7,11=12),11&gt;=$K638,11&lt;=IF($L638="",12,$L638)),$J638,0),IF(AND(11&gt;=$K638,11&lt;=IF($L638="",12,$L638),MOD(11-$K638,$N638)=0),$J638,0)))</f>
        <v>0</v>
      </c>
      <c r="Z638" s="19" t="n">
        <f aca="false">IF(OR($M638="",$M638="ERR",$J638="",$K638="",$N638=""),0,IF($N638=0,IF(AND(OR(12=7,12=12),12&gt;=$K638,12&lt;=IF($L638="",12,$L638)),$J638,0),IF(AND(12&gt;=$K638,12&lt;=IF($L638="",12,$L638),MOD(12-$K638,$N638)=0),$J638,0)))</f>
        <v>0</v>
      </c>
      <c r="AA638" s="36" t="n">
        <f aca="false">SUM(O638:Z638)</f>
        <v>0</v>
      </c>
      <c r="AB638" s="15" t="str">
        <f aca="false">IF(AND($B638="",$D638="",$J638=""),"",IF($B638="","Falta código",IF(ISNA(MATCH($B638,LST_COD,0)),"Código no registrado en Trabajadores",IF($E638="","Concepto no está en el catálogo",IF($M638="ERR","Retención de otro empleador: Origen = Otro empleador",IF(OR($J638="",$K638=""),"Falta monto o mes",IF(OR($K638&lt;1,$K638&gt;12),"Mes inicio inválido",IF(AND($L638&lt;&gt;"",OR($L638&lt;$K638,$L638&gt;12)),"Mes fin inválido",IF($N638="","Falta frecuencia",IF(AND($G638&lt;&gt;"Otro empleador",SUMPRODUCT(($O638:$Z638&lt;&gt;0)*(((COLUMN($O638:$Z638)-14)&lt;INDEX(Trabajadores!$M$6:$M$105,MATCH($B638,LST_COD,0)))+((COLUMN($O638:$Z638)-14)&gt;INDEX(Trabajadores!$N$6:$N$105,MATCH($B638,LST_COD,0)))))&gt;0),"Aviso: hay meses fuera del periodo laboral","OK"))))))))))</f>
        <v/>
      </c>
    </row>
    <row r="639" customFormat="false" ht="15" hidden="false" customHeight="false" outlineLevel="0" collapsed="false">
      <c r="A639" s="23" t="n">
        <v>634</v>
      </c>
      <c r="B639" s="7"/>
      <c r="C639" s="35" t="str">
        <f aca="false">IF($B639="","",IFERROR(INDEX(Trabajadores!$D$6:$D$105,MATCH($B639,LST_COD,0)),"¿Código?"))</f>
        <v/>
      </c>
      <c r="D639" s="30"/>
      <c r="E639" s="9" t="str">
        <f aca="false">IF($D639="","",IFERROR(VLOOKUP($D639,CONC_TABLA,2,FALSE()),""))</f>
        <v/>
      </c>
      <c r="F639" s="9" t="str">
        <f aca="false">IF($D639="","",IFERROR(VLOOKUP($D639,CONC_TABLA,3,FALSE()),""))</f>
        <v/>
      </c>
      <c r="G639" s="30"/>
      <c r="H639" s="30"/>
      <c r="I639" s="30"/>
      <c r="J639" s="29"/>
      <c r="K639" s="28"/>
      <c r="L639" s="28"/>
      <c r="M639" s="9" t="str">
        <f aca="false">IF(OR($B639="",$E639=""),"",IF($E639="INA","INA",IF($G639="Otro empleador",IF($E639="RET","RETO",IF($E639="ORD","OTO","OTX")),IF($E639="RET","ERR",$E639))))</f>
        <v/>
      </c>
      <c r="N639" s="9" t="str">
        <f aca="false">IF($I639="","",IFERROR(VLOOKUP($I639,FREC_TABLA,2,FALSE()),""))</f>
        <v/>
      </c>
      <c r="O639" s="19" t="n">
        <f aca="false">IF(OR($M639="",$M639="ERR",$J639="",$K639="",$N639=""),0,IF($N639=0,IF(AND(OR(1=7,1=12),1&gt;=$K639,1&lt;=IF($L639="",12,$L639)),$J639,0),IF(AND(1&gt;=$K639,1&lt;=IF($L639="",12,$L639),MOD(1-$K639,$N639)=0),$J639,0)))</f>
        <v>0</v>
      </c>
      <c r="P639" s="19" t="n">
        <f aca="false">IF(OR($M639="",$M639="ERR",$J639="",$K639="",$N639=""),0,IF($N639=0,IF(AND(OR(2=7,2=12),2&gt;=$K639,2&lt;=IF($L639="",12,$L639)),$J639,0),IF(AND(2&gt;=$K639,2&lt;=IF($L639="",12,$L639),MOD(2-$K639,$N639)=0),$J639,0)))</f>
        <v>0</v>
      </c>
      <c r="Q639" s="19" t="n">
        <f aca="false">IF(OR($M639="",$M639="ERR",$J639="",$K639="",$N639=""),0,IF($N639=0,IF(AND(OR(3=7,3=12),3&gt;=$K639,3&lt;=IF($L639="",12,$L639)),$J639,0),IF(AND(3&gt;=$K639,3&lt;=IF($L639="",12,$L639),MOD(3-$K639,$N639)=0),$J639,0)))</f>
        <v>0</v>
      </c>
      <c r="R639" s="19" t="n">
        <f aca="false">IF(OR($M639="",$M639="ERR",$J639="",$K639="",$N639=""),0,IF($N639=0,IF(AND(OR(4=7,4=12),4&gt;=$K639,4&lt;=IF($L639="",12,$L639)),$J639,0),IF(AND(4&gt;=$K639,4&lt;=IF($L639="",12,$L639),MOD(4-$K639,$N639)=0),$J639,0)))</f>
        <v>0</v>
      </c>
      <c r="S639" s="19" t="n">
        <f aca="false">IF(OR($M639="",$M639="ERR",$J639="",$K639="",$N639=""),0,IF($N639=0,IF(AND(OR(5=7,5=12),5&gt;=$K639,5&lt;=IF($L639="",12,$L639)),$J639,0),IF(AND(5&gt;=$K639,5&lt;=IF($L639="",12,$L639),MOD(5-$K639,$N639)=0),$J639,0)))</f>
        <v>0</v>
      </c>
      <c r="T639" s="19" t="n">
        <f aca="false">IF(OR($M639="",$M639="ERR",$J639="",$K639="",$N639=""),0,IF($N639=0,IF(AND(OR(6=7,6=12),6&gt;=$K639,6&lt;=IF($L639="",12,$L639)),$J639,0),IF(AND(6&gt;=$K639,6&lt;=IF($L639="",12,$L639),MOD(6-$K639,$N639)=0),$J639,0)))</f>
        <v>0</v>
      </c>
      <c r="U639" s="19" t="n">
        <f aca="false">IF(OR($M639="",$M639="ERR",$J639="",$K639="",$N639=""),0,IF($N639=0,IF(AND(OR(7=7,7=12),7&gt;=$K639,7&lt;=IF($L639="",12,$L639)),$J639,0),IF(AND(7&gt;=$K639,7&lt;=IF($L639="",12,$L639),MOD(7-$K639,$N639)=0),$J639,0)))</f>
        <v>0</v>
      </c>
      <c r="V639" s="19" t="n">
        <f aca="false">IF(OR($M639="",$M639="ERR",$J639="",$K639="",$N639=""),0,IF($N639=0,IF(AND(OR(8=7,8=12),8&gt;=$K639,8&lt;=IF($L639="",12,$L639)),$J639,0),IF(AND(8&gt;=$K639,8&lt;=IF($L639="",12,$L639),MOD(8-$K639,$N639)=0),$J639,0)))</f>
        <v>0</v>
      </c>
      <c r="W639" s="19" t="n">
        <f aca="false">IF(OR($M639="",$M639="ERR",$J639="",$K639="",$N639=""),0,IF($N639=0,IF(AND(OR(9=7,9=12),9&gt;=$K639,9&lt;=IF($L639="",12,$L639)),$J639,0),IF(AND(9&gt;=$K639,9&lt;=IF($L639="",12,$L639),MOD(9-$K639,$N639)=0),$J639,0)))</f>
        <v>0</v>
      </c>
      <c r="X639" s="19" t="n">
        <f aca="false">IF(OR($M639="",$M639="ERR",$J639="",$K639="",$N639=""),0,IF($N639=0,IF(AND(OR(10=7,10=12),10&gt;=$K639,10&lt;=IF($L639="",12,$L639)),$J639,0),IF(AND(10&gt;=$K639,10&lt;=IF($L639="",12,$L639),MOD(10-$K639,$N639)=0),$J639,0)))</f>
        <v>0</v>
      </c>
      <c r="Y639" s="19" t="n">
        <f aca="false">IF(OR($M639="",$M639="ERR",$J639="",$K639="",$N639=""),0,IF($N639=0,IF(AND(OR(11=7,11=12),11&gt;=$K639,11&lt;=IF($L639="",12,$L639)),$J639,0),IF(AND(11&gt;=$K639,11&lt;=IF($L639="",12,$L639),MOD(11-$K639,$N639)=0),$J639,0)))</f>
        <v>0</v>
      </c>
      <c r="Z639" s="19" t="n">
        <f aca="false">IF(OR($M639="",$M639="ERR",$J639="",$K639="",$N639=""),0,IF($N639=0,IF(AND(OR(12=7,12=12),12&gt;=$K639,12&lt;=IF($L639="",12,$L639)),$J639,0),IF(AND(12&gt;=$K639,12&lt;=IF($L639="",12,$L639),MOD(12-$K639,$N639)=0),$J639,0)))</f>
        <v>0</v>
      </c>
      <c r="AA639" s="36" t="n">
        <f aca="false">SUM(O639:Z639)</f>
        <v>0</v>
      </c>
      <c r="AB639" s="15" t="str">
        <f aca="false">IF(AND($B639="",$D639="",$J639=""),"",IF($B639="","Falta código",IF(ISNA(MATCH($B639,LST_COD,0)),"Código no registrado en Trabajadores",IF($E639="","Concepto no está en el catálogo",IF($M639="ERR","Retención de otro empleador: Origen = Otro empleador",IF(OR($J639="",$K639=""),"Falta monto o mes",IF(OR($K639&lt;1,$K639&gt;12),"Mes inicio inválido",IF(AND($L639&lt;&gt;"",OR($L639&lt;$K639,$L639&gt;12)),"Mes fin inválido",IF($N639="","Falta frecuencia",IF(AND($G639&lt;&gt;"Otro empleador",SUMPRODUCT(($O639:$Z639&lt;&gt;0)*(((COLUMN($O639:$Z639)-14)&lt;INDEX(Trabajadores!$M$6:$M$105,MATCH($B639,LST_COD,0)))+((COLUMN($O639:$Z639)-14)&gt;INDEX(Trabajadores!$N$6:$N$105,MATCH($B639,LST_COD,0)))))&gt;0),"Aviso: hay meses fuera del periodo laboral","OK"))))))))))</f>
        <v/>
      </c>
    </row>
    <row r="640" customFormat="false" ht="15" hidden="false" customHeight="false" outlineLevel="0" collapsed="false">
      <c r="A640" s="23" t="n">
        <v>635</v>
      </c>
      <c r="B640" s="7"/>
      <c r="C640" s="35" t="str">
        <f aca="false">IF($B640="","",IFERROR(INDEX(Trabajadores!$D$6:$D$105,MATCH($B640,LST_COD,0)),"¿Código?"))</f>
        <v/>
      </c>
      <c r="D640" s="30"/>
      <c r="E640" s="9" t="str">
        <f aca="false">IF($D640="","",IFERROR(VLOOKUP($D640,CONC_TABLA,2,FALSE()),""))</f>
        <v/>
      </c>
      <c r="F640" s="9" t="str">
        <f aca="false">IF($D640="","",IFERROR(VLOOKUP($D640,CONC_TABLA,3,FALSE()),""))</f>
        <v/>
      </c>
      <c r="G640" s="30"/>
      <c r="H640" s="30"/>
      <c r="I640" s="30"/>
      <c r="J640" s="29"/>
      <c r="K640" s="28"/>
      <c r="L640" s="28"/>
      <c r="M640" s="9" t="str">
        <f aca="false">IF(OR($B640="",$E640=""),"",IF($E640="INA","INA",IF($G640="Otro empleador",IF($E640="RET","RETO",IF($E640="ORD","OTO","OTX")),IF($E640="RET","ERR",$E640))))</f>
        <v/>
      </c>
      <c r="N640" s="9" t="str">
        <f aca="false">IF($I640="","",IFERROR(VLOOKUP($I640,FREC_TABLA,2,FALSE()),""))</f>
        <v/>
      </c>
      <c r="O640" s="19" t="n">
        <f aca="false">IF(OR($M640="",$M640="ERR",$J640="",$K640="",$N640=""),0,IF($N640=0,IF(AND(OR(1=7,1=12),1&gt;=$K640,1&lt;=IF($L640="",12,$L640)),$J640,0),IF(AND(1&gt;=$K640,1&lt;=IF($L640="",12,$L640),MOD(1-$K640,$N640)=0),$J640,0)))</f>
        <v>0</v>
      </c>
      <c r="P640" s="19" t="n">
        <f aca="false">IF(OR($M640="",$M640="ERR",$J640="",$K640="",$N640=""),0,IF($N640=0,IF(AND(OR(2=7,2=12),2&gt;=$K640,2&lt;=IF($L640="",12,$L640)),$J640,0),IF(AND(2&gt;=$K640,2&lt;=IF($L640="",12,$L640),MOD(2-$K640,$N640)=0),$J640,0)))</f>
        <v>0</v>
      </c>
      <c r="Q640" s="19" t="n">
        <f aca="false">IF(OR($M640="",$M640="ERR",$J640="",$K640="",$N640=""),0,IF($N640=0,IF(AND(OR(3=7,3=12),3&gt;=$K640,3&lt;=IF($L640="",12,$L640)),$J640,0),IF(AND(3&gt;=$K640,3&lt;=IF($L640="",12,$L640),MOD(3-$K640,$N640)=0),$J640,0)))</f>
        <v>0</v>
      </c>
      <c r="R640" s="19" t="n">
        <f aca="false">IF(OR($M640="",$M640="ERR",$J640="",$K640="",$N640=""),0,IF($N640=0,IF(AND(OR(4=7,4=12),4&gt;=$K640,4&lt;=IF($L640="",12,$L640)),$J640,0),IF(AND(4&gt;=$K640,4&lt;=IF($L640="",12,$L640),MOD(4-$K640,$N640)=0),$J640,0)))</f>
        <v>0</v>
      </c>
      <c r="S640" s="19" t="n">
        <f aca="false">IF(OR($M640="",$M640="ERR",$J640="",$K640="",$N640=""),0,IF($N640=0,IF(AND(OR(5=7,5=12),5&gt;=$K640,5&lt;=IF($L640="",12,$L640)),$J640,0),IF(AND(5&gt;=$K640,5&lt;=IF($L640="",12,$L640),MOD(5-$K640,$N640)=0),$J640,0)))</f>
        <v>0</v>
      </c>
      <c r="T640" s="19" t="n">
        <f aca="false">IF(OR($M640="",$M640="ERR",$J640="",$K640="",$N640=""),0,IF($N640=0,IF(AND(OR(6=7,6=12),6&gt;=$K640,6&lt;=IF($L640="",12,$L640)),$J640,0),IF(AND(6&gt;=$K640,6&lt;=IF($L640="",12,$L640),MOD(6-$K640,$N640)=0),$J640,0)))</f>
        <v>0</v>
      </c>
      <c r="U640" s="19" t="n">
        <f aca="false">IF(OR($M640="",$M640="ERR",$J640="",$K640="",$N640=""),0,IF($N640=0,IF(AND(OR(7=7,7=12),7&gt;=$K640,7&lt;=IF($L640="",12,$L640)),$J640,0),IF(AND(7&gt;=$K640,7&lt;=IF($L640="",12,$L640),MOD(7-$K640,$N640)=0),$J640,0)))</f>
        <v>0</v>
      </c>
      <c r="V640" s="19" t="n">
        <f aca="false">IF(OR($M640="",$M640="ERR",$J640="",$K640="",$N640=""),0,IF($N640=0,IF(AND(OR(8=7,8=12),8&gt;=$K640,8&lt;=IF($L640="",12,$L640)),$J640,0),IF(AND(8&gt;=$K640,8&lt;=IF($L640="",12,$L640),MOD(8-$K640,$N640)=0),$J640,0)))</f>
        <v>0</v>
      </c>
      <c r="W640" s="19" t="n">
        <f aca="false">IF(OR($M640="",$M640="ERR",$J640="",$K640="",$N640=""),0,IF($N640=0,IF(AND(OR(9=7,9=12),9&gt;=$K640,9&lt;=IF($L640="",12,$L640)),$J640,0),IF(AND(9&gt;=$K640,9&lt;=IF($L640="",12,$L640),MOD(9-$K640,$N640)=0),$J640,0)))</f>
        <v>0</v>
      </c>
      <c r="X640" s="19" t="n">
        <f aca="false">IF(OR($M640="",$M640="ERR",$J640="",$K640="",$N640=""),0,IF($N640=0,IF(AND(OR(10=7,10=12),10&gt;=$K640,10&lt;=IF($L640="",12,$L640)),$J640,0),IF(AND(10&gt;=$K640,10&lt;=IF($L640="",12,$L640),MOD(10-$K640,$N640)=0),$J640,0)))</f>
        <v>0</v>
      </c>
      <c r="Y640" s="19" t="n">
        <f aca="false">IF(OR($M640="",$M640="ERR",$J640="",$K640="",$N640=""),0,IF($N640=0,IF(AND(OR(11=7,11=12),11&gt;=$K640,11&lt;=IF($L640="",12,$L640)),$J640,0),IF(AND(11&gt;=$K640,11&lt;=IF($L640="",12,$L640),MOD(11-$K640,$N640)=0),$J640,0)))</f>
        <v>0</v>
      </c>
      <c r="Z640" s="19" t="n">
        <f aca="false">IF(OR($M640="",$M640="ERR",$J640="",$K640="",$N640=""),0,IF($N640=0,IF(AND(OR(12=7,12=12),12&gt;=$K640,12&lt;=IF($L640="",12,$L640)),$J640,0),IF(AND(12&gt;=$K640,12&lt;=IF($L640="",12,$L640),MOD(12-$K640,$N640)=0),$J640,0)))</f>
        <v>0</v>
      </c>
      <c r="AA640" s="36" t="n">
        <f aca="false">SUM(O640:Z640)</f>
        <v>0</v>
      </c>
      <c r="AB640" s="15" t="str">
        <f aca="false">IF(AND($B640="",$D640="",$J640=""),"",IF($B640="","Falta código",IF(ISNA(MATCH($B640,LST_COD,0)),"Código no registrado en Trabajadores",IF($E640="","Concepto no está en el catálogo",IF($M640="ERR","Retención de otro empleador: Origen = Otro empleador",IF(OR($J640="",$K640=""),"Falta monto o mes",IF(OR($K640&lt;1,$K640&gt;12),"Mes inicio inválido",IF(AND($L640&lt;&gt;"",OR($L640&lt;$K640,$L640&gt;12)),"Mes fin inválido",IF($N640="","Falta frecuencia",IF(AND($G640&lt;&gt;"Otro empleador",SUMPRODUCT(($O640:$Z640&lt;&gt;0)*(((COLUMN($O640:$Z640)-14)&lt;INDEX(Trabajadores!$M$6:$M$105,MATCH($B640,LST_COD,0)))+((COLUMN($O640:$Z640)-14)&gt;INDEX(Trabajadores!$N$6:$N$105,MATCH($B640,LST_COD,0)))))&gt;0),"Aviso: hay meses fuera del periodo laboral","OK"))))))))))</f>
        <v/>
      </c>
    </row>
    <row r="641" customFormat="false" ht="15" hidden="false" customHeight="false" outlineLevel="0" collapsed="false">
      <c r="A641" s="23" t="n">
        <v>636</v>
      </c>
      <c r="B641" s="7"/>
      <c r="C641" s="35" t="str">
        <f aca="false">IF($B641="","",IFERROR(INDEX(Trabajadores!$D$6:$D$105,MATCH($B641,LST_COD,0)),"¿Código?"))</f>
        <v/>
      </c>
      <c r="D641" s="30"/>
      <c r="E641" s="9" t="str">
        <f aca="false">IF($D641="","",IFERROR(VLOOKUP($D641,CONC_TABLA,2,FALSE()),""))</f>
        <v/>
      </c>
      <c r="F641" s="9" t="str">
        <f aca="false">IF($D641="","",IFERROR(VLOOKUP($D641,CONC_TABLA,3,FALSE()),""))</f>
        <v/>
      </c>
      <c r="G641" s="30"/>
      <c r="H641" s="30"/>
      <c r="I641" s="30"/>
      <c r="J641" s="29"/>
      <c r="K641" s="28"/>
      <c r="L641" s="28"/>
      <c r="M641" s="9" t="str">
        <f aca="false">IF(OR($B641="",$E641=""),"",IF($E641="INA","INA",IF($G641="Otro empleador",IF($E641="RET","RETO",IF($E641="ORD","OTO","OTX")),IF($E641="RET","ERR",$E641))))</f>
        <v/>
      </c>
      <c r="N641" s="9" t="str">
        <f aca="false">IF($I641="","",IFERROR(VLOOKUP($I641,FREC_TABLA,2,FALSE()),""))</f>
        <v/>
      </c>
      <c r="O641" s="19" t="n">
        <f aca="false">IF(OR($M641="",$M641="ERR",$J641="",$K641="",$N641=""),0,IF($N641=0,IF(AND(OR(1=7,1=12),1&gt;=$K641,1&lt;=IF($L641="",12,$L641)),$J641,0),IF(AND(1&gt;=$K641,1&lt;=IF($L641="",12,$L641),MOD(1-$K641,$N641)=0),$J641,0)))</f>
        <v>0</v>
      </c>
      <c r="P641" s="19" t="n">
        <f aca="false">IF(OR($M641="",$M641="ERR",$J641="",$K641="",$N641=""),0,IF($N641=0,IF(AND(OR(2=7,2=12),2&gt;=$K641,2&lt;=IF($L641="",12,$L641)),$J641,0),IF(AND(2&gt;=$K641,2&lt;=IF($L641="",12,$L641),MOD(2-$K641,$N641)=0),$J641,0)))</f>
        <v>0</v>
      </c>
      <c r="Q641" s="19" t="n">
        <f aca="false">IF(OR($M641="",$M641="ERR",$J641="",$K641="",$N641=""),0,IF($N641=0,IF(AND(OR(3=7,3=12),3&gt;=$K641,3&lt;=IF($L641="",12,$L641)),$J641,0),IF(AND(3&gt;=$K641,3&lt;=IF($L641="",12,$L641),MOD(3-$K641,$N641)=0),$J641,0)))</f>
        <v>0</v>
      </c>
      <c r="R641" s="19" t="n">
        <f aca="false">IF(OR($M641="",$M641="ERR",$J641="",$K641="",$N641=""),0,IF($N641=0,IF(AND(OR(4=7,4=12),4&gt;=$K641,4&lt;=IF($L641="",12,$L641)),$J641,0),IF(AND(4&gt;=$K641,4&lt;=IF($L641="",12,$L641),MOD(4-$K641,$N641)=0),$J641,0)))</f>
        <v>0</v>
      </c>
      <c r="S641" s="19" t="n">
        <f aca="false">IF(OR($M641="",$M641="ERR",$J641="",$K641="",$N641=""),0,IF($N641=0,IF(AND(OR(5=7,5=12),5&gt;=$K641,5&lt;=IF($L641="",12,$L641)),$J641,0),IF(AND(5&gt;=$K641,5&lt;=IF($L641="",12,$L641),MOD(5-$K641,$N641)=0),$J641,0)))</f>
        <v>0</v>
      </c>
      <c r="T641" s="19" t="n">
        <f aca="false">IF(OR($M641="",$M641="ERR",$J641="",$K641="",$N641=""),0,IF($N641=0,IF(AND(OR(6=7,6=12),6&gt;=$K641,6&lt;=IF($L641="",12,$L641)),$J641,0),IF(AND(6&gt;=$K641,6&lt;=IF($L641="",12,$L641),MOD(6-$K641,$N641)=0),$J641,0)))</f>
        <v>0</v>
      </c>
      <c r="U641" s="19" t="n">
        <f aca="false">IF(OR($M641="",$M641="ERR",$J641="",$K641="",$N641=""),0,IF($N641=0,IF(AND(OR(7=7,7=12),7&gt;=$K641,7&lt;=IF($L641="",12,$L641)),$J641,0),IF(AND(7&gt;=$K641,7&lt;=IF($L641="",12,$L641),MOD(7-$K641,$N641)=0),$J641,0)))</f>
        <v>0</v>
      </c>
      <c r="V641" s="19" t="n">
        <f aca="false">IF(OR($M641="",$M641="ERR",$J641="",$K641="",$N641=""),0,IF($N641=0,IF(AND(OR(8=7,8=12),8&gt;=$K641,8&lt;=IF($L641="",12,$L641)),$J641,0),IF(AND(8&gt;=$K641,8&lt;=IF($L641="",12,$L641),MOD(8-$K641,$N641)=0),$J641,0)))</f>
        <v>0</v>
      </c>
      <c r="W641" s="19" t="n">
        <f aca="false">IF(OR($M641="",$M641="ERR",$J641="",$K641="",$N641=""),0,IF($N641=0,IF(AND(OR(9=7,9=12),9&gt;=$K641,9&lt;=IF($L641="",12,$L641)),$J641,0),IF(AND(9&gt;=$K641,9&lt;=IF($L641="",12,$L641),MOD(9-$K641,$N641)=0),$J641,0)))</f>
        <v>0</v>
      </c>
      <c r="X641" s="19" t="n">
        <f aca="false">IF(OR($M641="",$M641="ERR",$J641="",$K641="",$N641=""),0,IF($N641=0,IF(AND(OR(10=7,10=12),10&gt;=$K641,10&lt;=IF($L641="",12,$L641)),$J641,0),IF(AND(10&gt;=$K641,10&lt;=IF($L641="",12,$L641),MOD(10-$K641,$N641)=0),$J641,0)))</f>
        <v>0</v>
      </c>
      <c r="Y641" s="19" t="n">
        <f aca="false">IF(OR($M641="",$M641="ERR",$J641="",$K641="",$N641=""),0,IF($N641=0,IF(AND(OR(11=7,11=12),11&gt;=$K641,11&lt;=IF($L641="",12,$L641)),$J641,0),IF(AND(11&gt;=$K641,11&lt;=IF($L641="",12,$L641),MOD(11-$K641,$N641)=0),$J641,0)))</f>
        <v>0</v>
      </c>
      <c r="Z641" s="19" t="n">
        <f aca="false">IF(OR($M641="",$M641="ERR",$J641="",$K641="",$N641=""),0,IF($N641=0,IF(AND(OR(12=7,12=12),12&gt;=$K641,12&lt;=IF($L641="",12,$L641)),$J641,0),IF(AND(12&gt;=$K641,12&lt;=IF($L641="",12,$L641),MOD(12-$K641,$N641)=0),$J641,0)))</f>
        <v>0</v>
      </c>
      <c r="AA641" s="36" t="n">
        <f aca="false">SUM(O641:Z641)</f>
        <v>0</v>
      </c>
      <c r="AB641" s="15" t="str">
        <f aca="false">IF(AND($B641="",$D641="",$J641=""),"",IF($B641="","Falta código",IF(ISNA(MATCH($B641,LST_COD,0)),"Código no registrado en Trabajadores",IF($E641="","Concepto no está en el catálogo",IF($M641="ERR","Retención de otro empleador: Origen = Otro empleador",IF(OR($J641="",$K641=""),"Falta monto o mes",IF(OR($K641&lt;1,$K641&gt;12),"Mes inicio inválido",IF(AND($L641&lt;&gt;"",OR($L641&lt;$K641,$L641&gt;12)),"Mes fin inválido",IF($N641="","Falta frecuencia",IF(AND($G641&lt;&gt;"Otro empleador",SUMPRODUCT(($O641:$Z641&lt;&gt;0)*(((COLUMN($O641:$Z641)-14)&lt;INDEX(Trabajadores!$M$6:$M$105,MATCH($B641,LST_COD,0)))+((COLUMN($O641:$Z641)-14)&gt;INDEX(Trabajadores!$N$6:$N$105,MATCH($B641,LST_COD,0)))))&gt;0),"Aviso: hay meses fuera del periodo laboral","OK"))))))))))</f>
        <v/>
      </c>
    </row>
    <row r="642" customFormat="false" ht="15" hidden="false" customHeight="false" outlineLevel="0" collapsed="false">
      <c r="A642" s="23" t="n">
        <v>637</v>
      </c>
      <c r="B642" s="7"/>
      <c r="C642" s="35" t="str">
        <f aca="false">IF($B642="","",IFERROR(INDEX(Trabajadores!$D$6:$D$105,MATCH($B642,LST_COD,0)),"¿Código?"))</f>
        <v/>
      </c>
      <c r="D642" s="30"/>
      <c r="E642" s="9" t="str">
        <f aca="false">IF($D642="","",IFERROR(VLOOKUP($D642,CONC_TABLA,2,FALSE()),""))</f>
        <v/>
      </c>
      <c r="F642" s="9" t="str">
        <f aca="false">IF($D642="","",IFERROR(VLOOKUP($D642,CONC_TABLA,3,FALSE()),""))</f>
        <v/>
      </c>
      <c r="G642" s="30"/>
      <c r="H642" s="30"/>
      <c r="I642" s="30"/>
      <c r="J642" s="29"/>
      <c r="K642" s="28"/>
      <c r="L642" s="28"/>
      <c r="M642" s="9" t="str">
        <f aca="false">IF(OR($B642="",$E642=""),"",IF($E642="INA","INA",IF($G642="Otro empleador",IF($E642="RET","RETO",IF($E642="ORD","OTO","OTX")),IF($E642="RET","ERR",$E642))))</f>
        <v/>
      </c>
      <c r="N642" s="9" t="str">
        <f aca="false">IF($I642="","",IFERROR(VLOOKUP($I642,FREC_TABLA,2,FALSE()),""))</f>
        <v/>
      </c>
      <c r="O642" s="19" t="n">
        <f aca="false">IF(OR($M642="",$M642="ERR",$J642="",$K642="",$N642=""),0,IF($N642=0,IF(AND(OR(1=7,1=12),1&gt;=$K642,1&lt;=IF($L642="",12,$L642)),$J642,0),IF(AND(1&gt;=$K642,1&lt;=IF($L642="",12,$L642),MOD(1-$K642,$N642)=0),$J642,0)))</f>
        <v>0</v>
      </c>
      <c r="P642" s="19" t="n">
        <f aca="false">IF(OR($M642="",$M642="ERR",$J642="",$K642="",$N642=""),0,IF($N642=0,IF(AND(OR(2=7,2=12),2&gt;=$K642,2&lt;=IF($L642="",12,$L642)),$J642,0),IF(AND(2&gt;=$K642,2&lt;=IF($L642="",12,$L642),MOD(2-$K642,$N642)=0),$J642,0)))</f>
        <v>0</v>
      </c>
      <c r="Q642" s="19" t="n">
        <f aca="false">IF(OR($M642="",$M642="ERR",$J642="",$K642="",$N642=""),0,IF($N642=0,IF(AND(OR(3=7,3=12),3&gt;=$K642,3&lt;=IF($L642="",12,$L642)),$J642,0),IF(AND(3&gt;=$K642,3&lt;=IF($L642="",12,$L642),MOD(3-$K642,$N642)=0),$J642,0)))</f>
        <v>0</v>
      </c>
      <c r="R642" s="19" t="n">
        <f aca="false">IF(OR($M642="",$M642="ERR",$J642="",$K642="",$N642=""),0,IF($N642=0,IF(AND(OR(4=7,4=12),4&gt;=$K642,4&lt;=IF($L642="",12,$L642)),$J642,0),IF(AND(4&gt;=$K642,4&lt;=IF($L642="",12,$L642),MOD(4-$K642,$N642)=0),$J642,0)))</f>
        <v>0</v>
      </c>
      <c r="S642" s="19" t="n">
        <f aca="false">IF(OR($M642="",$M642="ERR",$J642="",$K642="",$N642=""),0,IF($N642=0,IF(AND(OR(5=7,5=12),5&gt;=$K642,5&lt;=IF($L642="",12,$L642)),$J642,0),IF(AND(5&gt;=$K642,5&lt;=IF($L642="",12,$L642),MOD(5-$K642,$N642)=0),$J642,0)))</f>
        <v>0</v>
      </c>
      <c r="T642" s="19" t="n">
        <f aca="false">IF(OR($M642="",$M642="ERR",$J642="",$K642="",$N642=""),0,IF($N642=0,IF(AND(OR(6=7,6=12),6&gt;=$K642,6&lt;=IF($L642="",12,$L642)),$J642,0),IF(AND(6&gt;=$K642,6&lt;=IF($L642="",12,$L642),MOD(6-$K642,$N642)=0),$J642,0)))</f>
        <v>0</v>
      </c>
      <c r="U642" s="19" t="n">
        <f aca="false">IF(OR($M642="",$M642="ERR",$J642="",$K642="",$N642=""),0,IF($N642=0,IF(AND(OR(7=7,7=12),7&gt;=$K642,7&lt;=IF($L642="",12,$L642)),$J642,0),IF(AND(7&gt;=$K642,7&lt;=IF($L642="",12,$L642),MOD(7-$K642,$N642)=0),$J642,0)))</f>
        <v>0</v>
      </c>
      <c r="V642" s="19" t="n">
        <f aca="false">IF(OR($M642="",$M642="ERR",$J642="",$K642="",$N642=""),0,IF($N642=0,IF(AND(OR(8=7,8=12),8&gt;=$K642,8&lt;=IF($L642="",12,$L642)),$J642,0),IF(AND(8&gt;=$K642,8&lt;=IF($L642="",12,$L642),MOD(8-$K642,$N642)=0),$J642,0)))</f>
        <v>0</v>
      </c>
      <c r="W642" s="19" t="n">
        <f aca="false">IF(OR($M642="",$M642="ERR",$J642="",$K642="",$N642=""),0,IF($N642=0,IF(AND(OR(9=7,9=12),9&gt;=$K642,9&lt;=IF($L642="",12,$L642)),$J642,0),IF(AND(9&gt;=$K642,9&lt;=IF($L642="",12,$L642),MOD(9-$K642,$N642)=0),$J642,0)))</f>
        <v>0</v>
      </c>
      <c r="X642" s="19" t="n">
        <f aca="false">IF(OR($M642="",$M642="ERR",$J642="",$K642="",$N642=""),0,IF($N642=0,IF(AND(OR(10=7,10=12),10&gt;=$K642,10&lt;=IF($L642="",12,$L642)),$J642,0),IF(AND(10&gt;=$K642,10&lt;=IF($L642="",12,$L642),MOD(10-$K642,$N642)=0),$J642,0)))</f>
        <v>0</v>
      </c>
      <c r="Y642" s="19" t="n">
        <f aca="false">IF(OR($M642="",$M642="ERR",$J642="",$K642="",$N642=""),0,IF($N642=0,IF(AND(OR(11=7,11=12),11&gt;=$K642,11&lt;=IF($L642="",12,$L642)),$J642,0),IF(AND(11&gt;=$K642,11&lt;=IF($L642="",12,$L642),MOD(11-$K642,$N642)=0),$J642,0)))</f>
        <v>0</v>
      </c>
      <c r="Z642" s="19" t="n">
        <f aca="false">IF(OR($M642="",$M642="ERR",$J642="",$K642="",$N642=""),0,IF($N642=0,IF(AND(OR(12=7,12=12),12&gt;=$K642,12&lt;=IF($L642="",12,$L642)),$J642,0),IF(AND(12&gt;=$K642,12&lt;=IF($L642="",12,$L642),MOD(12-$K642,$N642)=0),$J642,0)))</f>
        <v>0</v>
      </c>
      <c r="AA642" s="36" t="n">
        <f aca="false">SUM(O642:Z642)</f>
        <v>0</v>
      </c>
      <c r="AB642" s="15" t="str">
        <f aca="false">IF(AND($B642="",$D642="",$J642=""),"",IF($B642="","Falta código",IF(ISNA(MATCH($B642,LST_COD,0)),"Código no registrado en Trabajadores",IF($E642="","Concepto no está en el catálogo",IF($M642="ERR","Retención de otro empleador: Origen = Otro empleador",IF(OR($J642="",$K642=""),"Falta monto o mes",IF(OR($K642&lt;1,$K642&gt;12),"Mes inicio inválido",IF(AND($L642&lt;&gt;"",OR($L642&lt;$K642,$L642&gt;12)),"Mes fin inválido",IF($N642="","Falta frecuencia",IF(AND($G642&lt;&gt;"Otro empleador",SUMPRODUCT(($O642:$Z642&lt;&gt;0)*(((COLUMN($O642:$Z642)-14)&lt;INDEX(Trabajadores!$M$6:$M$105,MATCH($B642,LST_COD,0)))+((COLUMN($O642:$Z642)-14)&gt;INDEX(Trabajadores!$N$6:$N$105,MATCH($B642,LST_COD,0)))))&gt;0),"Aviso: hay meses fuera del periodo laboral","OK"))))))))))</f>
        <v/>
      </c>
    </row>
    <row r="643" customFormat="false" ht="15" hidden="false" customHeight="false" outlineLevel="0" collapsed="false">
      <c r="A643" s="23" t="n">
        <v>638</v>
      </c>
      <c r="B643" s="7"/>
      <c r="C643" s="35" t="str">
        <f aca="false">IF($B643="","",IFERROR(INDEX(Trabajadores!$D$6:$D$105,MATCH($B643,LST_COD,0)),"¿Código?"))</f>
        <v/>
      </c>
      <c r="D643" s="30"/>
      <c r="E643" s="9" t="str">
        <f aca="false">IF($D643="","",IFERROR(VLOOKUP($D643,CONC_TABLA,2,FALSE()),""))</f>
        <v/>
      </c>
      <c r="F643" s="9" t="str">
        <f aca="false">IF($D643="","",IFERROR(VLOOKUP($D643,CONC_TABLA,3,FALSE()),""))</f>
        <v/>
      </c>
      <c r="G643" s="30"/>
      <c r="H643" s="30"/>
      <c r="I643" s="30"/>
      <c r="J643" s="29"/>
      <c r="K643" s="28"/>
      <c r="L643" s="28"/>
      <c r="M643" s="9" t="str">
        <f aca="false">IF(OR($B643="",$E643=""),"",IF($E643="INA","INA",IF($G643="Otro empleador",IF($E643="RET","RETO",IF($E643="ORD","OTO","OTX")),IF($E643="RET","ERR",$E643))))</f>
        <v/>
      </c>
      <c r="N643" s="9" t="str">
        <f aca="false">IF($I643="","",IFERROR(VLOOKUP($I643,FREC_TABLA,2,FALSE()),""))</f>
        <v/>
      </c>
      <c r="O643" s="19" t="n">
        <f aca="false">IF(OR($M643="",$M643="ERR",$J643="",$K643="",$N643=""),0,IF($N643=0,IF(AND(OR(1=7,1=12),1&gt;=$K643,1&lt;=IF($L643="",12,$L643)),$J643,0),IF(AND(1&gt;=$K643,1&lt;=IF($L643="",12,$L643),MOD(1-$K643,$N643)=0),$J643,0)))</f>
        <v>0</v>
      </c>
      <c r="P643" s="19" t="n">
        <f aca="false">IF(OR($M643="",$M643="ERR",$J643="",$K643="",$N643=""),0,IF($N643=0,IF(AND(OR(2=7,2=12),2&gt;=$K643,2&lt;=IF($L643="",12,$L643)),$J643,0),IF(AND(2&gt;=$K643,2&lt;=IF($L643="",12,$L643),MOD(2-$K643,$N643)=0),$J643,0)))</f>
        <v>0</v>
      </c>
      <c r="Q643" s="19" t="n">
        <f aca="false">IF(OR($M643="",$M643="ERR",$J643="",$K643="",$N643=""),0,IF($N643=0,IF(AND(OR(3=7,3=12),3&gt;=$K643,3&lt;=IF($L643="",12,$L643)),$J643,0),IF(AND(3&gt;=$K643,3&lt;=IF($L643="",12,$L643),MOD(3-$K643,$N643)=0),$J643,0)))</f>
        <v>0</v>
      </c>
      <c r="R643" s="19" t="n">
        <f aca="false">IF(OR($M643="",$M643="ERR",$J643="",$K643="",$N643=""),0,IF($N643=0,IF(AND(OR(4=7,4=12),4&gt;=$K643,4&lt;=IF($L643="",12,$L643)),$J643,0),IF(AND(4&gt;=$K643,4&lt;=IF($L643="",12,$L643),MOD(4-$K643,$N643)=0),$J643,0)))</f>
        <v>0</v>
      </c>
      <c r="S643" s="19" t="n">
        <f aca="false">IF(OR($M643="",$M643="ERR",$J643="",$K643="",$N643=""),0,IF($N643=0,IF(AND(OR(5=7,5=12),5&gt;=$K643,5&lt;=IF($L643="",12,$L643)),$J643,0),IF(AND(5&gt;=$K643,5&lt;=IF($L643="",12,$L643),MOD(5-$K643,$N643)=0),$J643,0)))</f>
        <v>0</v>
      </c>
      <c r="T643" s="19" t="n">
        <f aca="false">IF(OR($M643="",$M643="ERR",$J643="",$K643="",$N643=""),0,IF($N643=0,IF(AND(OR(6=7,6=12),6&gt;=$K643,6&lt;=IF($L643="",12,$L643)),$J643,0),IF(AND(6&gt;=$K643,6&lt;=IF($L643="",12,$L643),MOD(6-$K643,$N643)=0),$J643,0)))</f>
        <v>0</v>
      </c>
      <c r="U643" s="19" t="n">
        <f aca="false">IF(OR($M643="",$M643="ERR",$J643="",$K643="",$N643=""),0,IF($N643=0,IF(AND(OR(7=7,7=12),7&gt;=$K643,7&lt;=IF($L643="",12,$L643)),$J643,0),IF(AND(7&gt;=$K643,7&lt;=IF($L643="",12,$L643),MOD(7-$K643,$N643)=0),$J643,0)))</f>
        <v>0</v>
      </c>
      <c r="V643" s="19" t="n">
        <f aca="false">IF(OR($M643="",$M643="ERR",$J643="",$K643="",$N643=""),0,IF($N643=0,IF(AND(OR(8=7,8=12),8&gt;=$K643,8&lt;=IF($L643="",12,$L643)),$J643,0),IF(AND(8&gt;=$K643,8&lt;=IF($L643="",12,$L643),MOD(8-$K643,$N643)=0),$J643,0)))</f>
        <v>0</v>
      </c>
      <c r="W643" s="19" t="n">
        <f aca="false">IF(OR($M643="",$M643="ERR",$J643="",$K643="",$N643=""),0,IF($N643=0,IF(AND(OR(9=7,9=12),9&gt;=$K643,9&lt;=IF($L643="",12,$L643)),$J643,0),IF(AND(9&gt;=$K643,9&lt;=IF($L643="",12,$L643),MOD(9-$K643,$N643)=0),$J643,0)))</f>
        <v>0</v>
      </c>
      <c r="X643" s="19" t="n">
        <f aca="false">IF(OR($M643="",$M643="ERR",$J643="",$K643="",$N643=""),0,IF($N643=0,IF(AND(OR(10=7,10=12),10&gt;=$K643,10&lt;=IF($L643="",12,$L643)),$J643,0),IF(AND(10&gt;=$K643,10&lt;=IF($L643="",12,$L643),MOD(10-$K643,$N643)=0),$J643,0)))</f>
        <v>0</v>
      </c>
      <c r="Y643" s="19" t="n">
        <f aca="false">IF(OR($M643="",$M643="ERR",$J643="",$K643="",$N643=""),0,IF($N643=0,IF(AND(OR(11=7,11=12),11&gt;=$K643,11&lt;=IF($L643="",12,$L643)),$J643,0),IF(AND(11&gt;=$K643,11&lt;=IF($L643="",12,$L643),MOD(11-$K643,$N643)=0),$J643,0)))</f>
        <v>0</v>
      </c>
      <c r="Z643" s="19" t="n">
        <f aca="false">IF(OR($M643="",$M643="ERR",$J643="",$K643="",$N643=""),0,IF($N643=0,IF(AND(OR(12=7,12=12),12&gt;=$K643,12&lt;=IF($L643="",12,$L643)),$J643,0),IF(AND(12&gt;=$K643,12&lt;=IF($L643="",12,$L643),MOD(12-$K643,$N643)=0),$J643,0)))</f>
        <v>0</v>
      </c>
      <c r="AA643" s="36" t="n">
        <f aca="false">SUM(O643:Z643)</f>
        <v>0</v>
      </c>
      <c r="AB643" s="15" t="str">
        <f aca="false">IF(AND($B643="",$D643="",$J643=""),"",IF($B643="","Falta código",IF(ISNA(MATCH($B643,LST_COD,0)),"Código no registrado en Trabajadores",IF($E643="","Concepto no está en el catálogo",IF($M643="ERR","Retención de otro empleador: Origen = Otro empleador",IF(OR($J643="",$K643=""),"Falta monto o mes",IF(OR($K643&lt;1,$K643&gt;12),"Mes inicio inválido",IF(AND($L643&lt;&gt;"",OR($L643&lt;$K643,$L643&gt;12)),"Mes fin inválido",IF($N643="","Falta frecuencia",IF(AND($G643&lt;&gt;"Otro empleador",SUMPRODUCT(($O643:$Z643&lt;&gt;0)*(((COLUMN($O643:$Z643)-14)&lt;INDEX(Trabajadores!$M$6:$M$105,MATCH($B643,LST_COD,0)))+((COLUMN($O643:$Z643)-14)&gt;INDEX(Trabajadores!$N$6:$N$105,MATCH($B643,LST_COD,0)))))&gt;0),"Aviso: hay meses fuera del periodo laboral","OK"))))))))))</f>
        <v/>
      </c>
    </row>
    <row r="644" customFormat="false" ht="15" hidden="false" customHeight="false" outlineLevel="0" collapsed="false">
      <c r="A644" s="23" t="n">
        <v>639</v>
      </c>
      <c r="B644" s="7"/>
      <c r="C644" s="35" t="str">
        <f aca="false">IF($B644="","",IFERROR(INDEX(Trabajadores!$D$6:$D$105,MATCH($B644,LST_COD,0)),"¿Código?"))</f>
        <v/>
      </c>
      <c r="D644" s="30"/>
      <c r="E644" s="9" t="str">
        <f aca="false">IF($D644="","",IFERROR(VLOOKUP($D644,CONC_TABLA,2,FALSE()),""))</f>
        <v/>
      </c>
      <c r="F644" s="9" t="str">
        <f aca="false">IF($D644="","",IFERROR(VLOOKUP($D644,CONC_TABLA,3,FALSE()),""))</f>
        <v/>
      </c>
      <c r="G644" s="30"/>
      <c r="H644" s="30"/>
      <c r="I644" s="30"/>
      <c r="J644" s="29"/>
      <c r="K644" s="28"/>
      <c r="L644" s="28"/>
      <c r="M644" s="9" t="str">
        <f aca="false">IF(OR($B644="",$E644=""),"",IF($E644="INA","INA",IF($G644="Otro empleador",IF($E644="RET","RETO",IF($E644="ORD","OTO","OTX")),IF($E644="RET","ERR",$E644))))</f>
        <v/>
      </c>
      <c r="N644" s="9" t="str">
        <f aca="false">IF($I644="","",IFERROR(VLOOKUP($I644,FREC_TABLA,2,FALSE()),""))</f>
        <v/>
      </c>
      <c r="O644" s="19" t="n">
        <f aca="false">IF(OR($M644="",$M644="ERR",$J644="",$K644="",$N644=""),0,IF($N644=0,IF(AND(OR(1=7,1=12),1&gt;=$K644,1&lt;=IF($L644="",12,$L644)),$J644,0),IF(AND(1&gt;=$K644,1&lt;=IF($L644="",12,$L644),MOD(1-$K644,$N644)=0),$J644,0)))</f>
        <v>0</v>
      </c>
      <c r="P644" s="19" t="n">
        <f aca="false">IF(OR($M644="",$M644="ERR",$J644="",$K644="",$N644=""),0,IF($N644=0,IF(AND(OR(2=7,2=12),2&gt;=$K644,2&lt;=IF($L644="",12,$L644)),$J644,0),IF(AND(2&gt;=$K644,2&lt;=IF($L644="",12,$L644),MOD(2-$K644,$N644)=0),$J644,0)))</f>
        <v>0</v>
      </c>
      <c r="Q644" s="19" t="n">
        <f aca="false">IF(OR($M644="",$M644="ERR",$J644="",$K644="",$N644=""),0,IF($N644=0,IF(AND(OR(3=7,3=12),3&gt;=$K644,3&lt;=IF($L644="",12,$L644)),$J644,0),IF(AND(3&gt;=$K644,3&lt;=IF($L644="",12,$L644),MOD(3-$K644,$N644)=0),$J644,0)))</f>
        <v>0</v>
      </c>
      <c r="R644" s="19" t="n">
        <f aca="false">IF(OR($M644="",$M644="ERR",$J644="",$K644="",$N644=""),0,IF($N644=0,IF(AND(OR(4=7,4=12),4&gt;=$K644,4&lt;=IF($L644="",12,$L644)),$J644,0),IF(AND(4&gt;=$K644,4&lt;=IF($L644="",12,$L644),MOD(4-$K644,$N644)=0),$J644,0)))</f>
        <v>0</v>
      </c>
      <c r="S644" s="19" t="n">
        <f aca="false">IF(OR($M644="",$M644="ERR",$J644="",$K644="",$N644=""),0,IF($N644=0,IF(AND(OR(5=7,5=12),5&gt;=$K644,5&lt;=IF($L644="",12,$L644)),$J644,0),IF(AND(5&gt;=$K644,5&lt;=IF($L644="",12,$L644),MOD(5-$K644,$N644)=0),$J644,0)))</f>
        <v>0</v>
      </c>
      <c r="T644" s="19" t="n">
        <f aca="false">IF(OR($M644="",$M644="ERR",$J644="",$K644="",$N644=""),0,IF($N644=0,IF(AND(OR(6=7,6=12),6&gt;=$K644,6&lt;=IF($L644="",12,$L644)),$J644,0),IF(AND(6&gt;=$K644,6&lt;=IF($L644="",12,$L644),MOD(6-$K644,$N644)=0),$J644,0)))</f>
        <v>0</v>
      </c>
      <c r="U644" s="19" t="n">
        <f aca="false">IF(OR($M644="",$M644="ERR",$J644="",$K644="",$N644=""),0,IF($N644=0,IF(AND(OR(7=7,7=12),7&gt;=$K644,7&lt;=IF($L644="",12,$L644)),$J644,0),IF(AND(7&gt;=$K644,7&lt;=IF($L644="",12,$L644),MOD(7-$K644,$N644)=0),$J644,0)))</f>
        <v>0</v>
      </c>
      <c r="V644" s="19" t="n">
        <f aca="false">IF(OR($M644="",$M644="ERR",$J644="",$K644="",$N644=""),0,IF($N644=0,IF(AND(OR(8=7,8=12),8&gt;=$K644,8&lt;=IF($L644="",12,$L644)),$J644,0),IF(AND(8&gt;=$K644,8&lt;=IF($L644="",12,$L644),MOD(8-$K644,$N644)=0),$J644,0)))</f>
        <v>0</v>
      </c>
      <c r="W644" s="19" t="n">
        <f aca="false">IF(OR($M644="",$M644="ERR",$J644="",$K644="",$N644=""),0,IF($N644=0,IF(AND(OR(9=7,9=12),9&gt;=$K644,9&lt;=IF($L644="",12,$L644)),$J644,0),IF(AND(9&gt;=$K644,9&lt;=IF($L644="",12,$L644),MOD(9-$K644,$N644)=0),$J644,0)))</f>
        <v>0</v>
      </c>
      <c r="X644" s="19" t="n">
        <f aca="false">IF(OR($M644="",$M644="ERR",$J644="",$K644="",$N644=""),0,IF($N644=0,IF(AND(OR(10=7,10=12),10&gt;=$K644,10&lt;=IF($L644="",12,$L644)),$J644,0),IF(AND(10&gt;=$K644,10&lt;=IF($L644="",12,$L644),MOD(10-$K644,$N644)=0),$J644,0)))</f>
        <v>0</v>
      </c>
      <c r="Y644" s="19" t="n">
        <f aca="false">IF(OR($M644="",$M644="ERR",$J644="",$K644="",$N644=""),0,IF($N644=0,IF(AND(OR(11=7,11=12),11&gt;=$K644,11&lt;=IF($L644="",12,$L644)),$J644,0),IF(AND(11&gt;=$K644,11&lt;=IF($L644="",12,$L644),MOD(11-$K644,$N644)=0),$J644,0)))</f>
        <v>0</v>
      </c>
      <c r="Z644" s="19" t="n">
        <f aca="false">IF(OR($M644="",$M644="ERR",$J644="",$K644="",$N644=""),0,IF($N644=0,IF(AND(OR(12=7,12=12),12&gt;=$K644,12&lt;=IF($L644="",12,$L644)),$J644,0),IF(AND(12&gt;=$K644,12&lt;=IF($L644="",12,$L644),MOD(12-$K644,$N644)=0),$J644,0)))</f>
        <v>0</v>
      </c>
      <c r="AA644" s="36" t="n">
        <f aca="false">SUM(O644:Z644)</f>
        <v>0</v>
      </c>
      <c r="AB644" s="15" t="str">
        <f aca="false">IF(AND($B644="",$D644="",$J644=""),"",IF($B644="","Falta código",IF(ISNA(MATCH($B644,LST_COD,0)),"Código no registrado en Trabajadores",IF($E644="","Concepto no está en el catálogo",IF($M644="ERR","Retención de otro empleador: Origen = Otro empleador",IF(OR($J644="",$K644=""),"Falta monto o mes",IF(OR($K644&lt;1,$K644&gt;12),"Mes inicio inválido",IF(AND($L644&lt;&gt;"",OR($L644&lt;$K644,$L644&gt;12)),"Mes fin inválido",IF($N644="","Falta frecuencia",IF(AND($G644&lt;&gt;"Otro empleador",SUMPRODUCT(($O644:$Z644&lt;&gt;0)*(((COLUMN($O644:$Z644)-14)&lt;INDEX(Trabajadores!$M$6:$M$105,MATCH($B644,LST_COD,0)))+((COLUMN($O644:$Z644)-14)&gt;INDEX(Trabajadores!$N$6:$N$105,MATCH($B644,LST_COD,0)))))&gt;0),"Aviso: hay meses fuera del periodo laboral","OK"))))))))))</f>
        <v/>
      </c>
    </row>
    <row r="645" customFormat="false" ht="15" hidden="false" customHeight="false" outlineLevel="0" collapsed="false">
      <c r="A645" s="23" t="n">
        <v>640</v>
      </c>
      <c r="B645" s="7"/>
      <c r="C645" s="35" t="str">
        <f aca="false">IF($B645="","",IFERROR(INDEX(Trabajadores!$D$6:$D$105,MATCH($B645,LST_COD,0)),"¿Código?"))</f>
        <v/>
      </c>
      <c r="D645" s="30"/>
      <c r="E645" s="9" t="str">
        <f aca="false">IF($D645="","",IFERROR(VLOOKUP($D645,CONC_TABLA,2,FALSE()),""))</f>
        <v/>
      </c>
      <c r="F645" s="9" t="str">
        <f aca="false">IF($D645="","",IFERROR(VLOOKUP($D645,CONC_TABLA,3,FALSE()),""))</f>
        <v/>
      </c>
      <c r="G645" s="30"/>
      <c r="H645" s="30"/>
      <c r="I645" s="30"/>
      <c r="J645" s="29"/>
      <c r="K645" s="28"/>
      <c r="L645" s="28"/>
      <c r="M645" s="9" t="str">
        <f aca="false">IF(OR($B645="",$E645=""),"",IF($E645="INA","INA",IF($G645="Otro empleador",IF($E645="RET","RETO",IF($E645="ORD","OTO","OTX")),IF($E645="RET","ERR",$E645))))</f>
        <v/>
      </c>
      <c r="N645" s="9" t="str">
        <f aca="false">IF($I645="","",IFERROR(VLOOKUP($I645,FREC_TABLA,2,FALSE()),""))</f>
        <v/>
      </c>
      <c r="O645" s="19" t="n">
        <f aca="false">IF(OR($M645="",$M645="ERR",$J645="",$K645="",$N645=""),0,IF($N645=0,IF(AND(OR(1=7,1=12),1&gt;=$K645,1&lt;=IF($L645="",12,$L645)),$J645,0),IF(AND(1&gt;=$K645,1&lt;=IF($L645="",12,$L645),MOD(1-$K645,$N645)=0),$J645,0)))</f>
        <v>0</v>
      </c>
      <c r="P645" s="19" t="n">
        <f aca="false">IF(OR($M645="",$M645="ERR",$J645="",$K645="",$N645=""),0,IF($N645=0,IF(AND(OR(2=7,2=12),2&gt;=$K645,2&lt;=IF($L645="",12,$L645)),$J645,0),IF(AND(2&gt;=$K645,2&lt;=IF($L645="",12,$L645),MOD(2-$K645,$N645)=0),$J645,0)))</f>
        <v>0</v>
      </c>
      <c r="Q645" s="19" t="n">
        <f aca="false">IF(OR($M645="",$M645="ERR",$J645="",$K645="",$N645=""),0,IF($N645=0,IF(AND(OR(3=7,3=12),3&gt;=$K645,3&lt;=IF($L645="",12,$L645)),$J645,0),IF(AND(3&gt;=$K645,3&lt;=IF($L645="",12,$L645),MOD(3-$K645,$N645)=0),$J645,0)))</f>
        <v>0</v>
      </c>
      <c r="R645" s="19" t="n">
        <f aca="false">IF(OR($M645="",$M645="ERR",$J645="",$K645="",$N645=""),0,IF($N645=0,IF(AND(OR(4=7,4=12),4&gt;=$K645,4&lt;=IF($L645="",12,$L645)),$J645,0),IF(AND(4&gt;=$K645,4&lt;=IF($L645="",12,$L645),MOD(4-$K645,$N645)=0),$J645,0)))</f>
        <v>0</v>
      </c>
      <c r="S645" s="19" t="n">
        <f aca="false">IF(OR($M645="",$M645="ERR",$J645="",$K645="",$N645=""),0,IF($N645=0,IF(AND(OR(5=7,5=12),5&gt;=$K645,5&lt;=IF($L645="",12,$L645)),$J645,0),IF(AND(5&gt;=$K645,5&lt;=IF($L645="",12,$L645),MOD(5-$K645,$N645)=0),$J645,0)))</f>
        <v>0</v>
      </c>
      <c r="T645" s="19" t="n">
        <f aca="false">IF(OR($M645="",$M645="ERR",$J645="",$K645="",$N645=""),0,IF($N645=0,IF(AND(OR(6=7,6=12),6&gt;=$K645,6&lt;=IF($L645="",12,$L645)),$J645,0),IF(AND(6&gt;=$K645,6&lt;=IF($L645="",12,$L645),MOD(6-$K645,$N645)=0),$J645,0)))</f>
        <v>0</v>
      </c>
      <c r="U645" s="19" t="n">
        <f aca="false">IF(OR($M645="",$M645="ERR",$J645="",$K645="",$N645=""),0,IF($N645=0,IF(AND(OR(7=7,7=12),7&gt;=$K645,7&lt;=IF($L645="",12,$L645)),$J645,0),IF(AND(7&gt;=$K645,7&lt;=IF($L645="",12,$L645),MOD(7-$K645,$N645)=0),$J645,0)))</f>
        <v>0</v>
      </c>
      <c r="V645" s="19" t="n">
        <f aca="false">IF(OR($M645="",$M645="ERR",$J645="",$K645="",$N645=""),0,IF($N645=0,IF(AND(OR(8=7,8=12),8&gt;=$K645,8&lt;=IF($L645="",12,$L645)),$J645,0),IF(AND(8&gt;=$K645,8&lt;=IF($L645="",12,$L645),MOD(8-$K645,$N645)=0),$J645,0)))</f>
        <v>0</v>
      </c>
      <c r="W645" s="19" t="n">
        <f aca="false">IF(OR($M645="",$M645="ERR",$J645="",$K645="",$N645=""),0,IF($N645=0,IF(AND(OR(9=7,9=12),9&gt;=$K645,9&lt;=IF($L645="",12,$L645)),$J645,0),IF(AND(9&gt;=$K645,9&lt;=IF($L645="",12,$L645),MOD(9-$K645,$N645)=0),$J645,0)))</f>
        <v>0</v>
      </c>
      <c r="X645" s="19" t="n">
        <f aca="false">IF(OR($M645="",$M645="ERR",$J645="",$K645="",$N645=""),0,IF($N645=0,IF(AND(OR(10=7,10=12),10&gt;=$K645,10&lt;=IF($L645="",12,$L645)),$J645,0),IF(AND(10&gt;=$K645,10&lt;=IF($L645="",12,$L645),MOD(10-$K645,$N645)=0),$J645,0)))</f>
        <v>0</v>
      </c>
      <c r="Y645" s="19" t="n">
        <f aca="false">IF(OR($M645="",$M645="ERR",$J645="",$K645="",$N645=""),0,IF($N645=0,IF(AND(OR(11=7,11=12),11&gt;=$K645,11&lt;=IF($L645="",12,$L645)),$J645,0),IF(AND(11&gt;=$K645,11&lt;=IF($L645="",12,$L645),MOD(11-$K645,$N645)=0),$J645,0)))</f>
        <v>0</v>
      </c>
      <c r="Z645" s="19" t="n">
        <f aca="false">IF(OR($M645="",$M645="ERR",$J645="",$K645="",$N645=""),0,IF($N645=0,IF(AND(OR(12=7,12=12),12&gt;=$K645,12&lt;=IF($L645="",12,$L645)),$J645,0),IF(AND(12&gt;=$K645,12&lt;=IF($L645="",12,$L645),MOD(12-$K645,$N645)=0),$J645,0)))</f>
        <v>0</v>
      </c>
      <c r="AA645" s="36" t="n">
        <f aca="false">SUM(O645:Z645)</f>
        <v>0</v>
      </c>
      <c r="AB645" s="15" t="str">
        <f aca="false">IF(AND($B645="",$D645="",$J645=""),"",IF($B645="","Falta código",IF(ISNA(MATCH($B645,LST_COD,0)),"Código no registrado en Trabajadores",IF($E645="","Concepto no está en el catálogo",IF($M645="ERR","Retención de otro empleador: Origen = Otro empleador",IF(OR($J645="",$K645=""),"Falta monto o mes",IF(OR($K645&lt;1,$K645&gt;12),"Mes inicio inválido",IF(AND($L645&lt;&gt;"",OR($L645&lt;$K645,$L645&gt;12)),"Mes fin inválido",IF($N645="","Falta frecuencia",IF(AND($G645&lt;&gt;"Otro empleador",SUMPRODUCT(($O645:$Z645&lt;&gt;0)*(((COLUMN($O645:$Z645)-14)&lt;INDEX(Trabajadores!$M$6:$M$105,MATCH($B645,LST_COD,0)))+((COLUMN($O645:$Z645)-14)&gt;INDEX(Trabajadores!$N$6:$N$105,MATCH($B645,LST_COD,0)))))&gt;0),"Aviso: hay meses fuera del periodo laboral","OK"))))))))))</f>
        <v/>
      </c>
    </row>
    <row r="646" customFormat="false" ht="15" hidden="false" customHeight="false" outlineLevel="0" collapsed="false">
      <c r="A646" s="23" t="n">
        <v>641</v>
      </c>
      <c r="B646" s="7"/>
      <c r="C646" s="35" t="str">
        <f aca="false">IF($B646="","",IFERROR(INDEX(Trabajadores!$D$6:$D$105,MATCH($B646,LST_COD,0)),"¿Código?"))</f>
        <v/>
      </c>
      <c r="D646" s="30"/>
      <c r="E646" s="9" t="str">
        <f aca="false">IF($D646="","",IFERROR(VLOOKUP($D646,CONC_TABLA,2,FALSE()),""))</f>
        <v/>
      </c>
      <c r="F646" s="9" t="str">
        <f aca="false">IF($D646="","",IFERROR(VLOOKUP($D646,CONC_TABLA,3,FALSE()),""))</f>
        <v/>
      </c>
      <c r="G646" s="30"/>
      <c r="H646" s="30"/>
      <c r="I646" s="30"/>
      <c r="J646" s="29"/>
      <c r="K646" s="28"/>
      <c r="L646" s="28"/>
      <c r="M646" s="9" t="str">
        <f aca="false">IF(OR($B646="",$E646=""),"",IF($E646="INA","INA",IF($G646="Otro empleador",IF($E646="RET","RETO",IF($E646="ORD","OTO","OTX")),IF($E646="RET","ERR",$E646))))</f>
        <v/>
      </c>
      <c r="N646" s="9" t="str">
        <f aca="false">IF($I646="","",IFERROR(VLOOKUP($I646,FREC_TABLA,2,FALSE()),""))</f>
        <v/>
      </c>
      <c r="O646" s="19" t="n">
        <f aca="false">IF(OR($M646="",$M646="ERR",$J646="",$K646="",$N646=""),0,IF($N646=0,IF(AND(OR(1=7,1=12),1&gt;=$K646,1&lt;=IF($L646="",12,$L646)),$J646,0),IF(AND(1&gt;=$K646,1&lt;=IF($L646="",12,$L646),MOD(1-$K646,$N646)=0),$J646,0)))</f>
        <v>0</v>
      </c>
      <c r="P646" s="19" t="n">
        <f aca="false">IF(OR($M646="",$M646="ERR",$J646="",$K646="",$N646=""),0,IF($N646=0,IF(AND(OR(2=7,2=12),2&gt;=$K646,2&lt;=IF($L646="",12,$L646)),$J646,0),IF(AND(2&gt;=$K646,2&lt;=IF($L646="",12,$L646),MOD(2-$K646,$N646)=0),$J646,0)))</f>
        <v>0</v>
      </c>
      <c r="Q646" s="19" t="n">
        <f aca="false">IF(OR($M646="",$M646="ERR",$J646="",$K646="",$N646=""),0,IF($N646=0,IF(AND(OR(3=7,3=12),3&gt;=$K646,3&lt;=IF($L646="",12,$L646)),$J646,0),IF(AND(3&gt;=$K646,3&lt;=IF($L646="",12,$L646),MOD(3-$K646,$N646)=0),$J646,0)))</f>
        <v>0</v>
      </c>
      <c r="R646" s="19" t="n">
        <f aca="false">IF(OR($M646="",$M646="ERR",$J646="",$K646="",$N646=""),0,IF($N646=0,IF(AND(OR(4=7,4=12),4&gt;=$K646,4&lt;=IF($L646="",12,$L646)),$J646,0),IF(AND(4&gt;=$K646,4&lt;=IF($L646="",12,$L646),MOD(4-$K646,$N646)=0),$J646,0)))</f>
        <v>0</v>
      </c>
      <c r="S646" s="19" t="n">
        <f aca="false">IF(OR($M646="",$M646="ERR",$J646="",$K646="",$N646=""),0,IF($N646=0,IF(AND(OR(5=7,5=12),5&gt;=$K646,5&lt;=IF($L646="",12,$L646)),$J646,0),IF(AND(5&gt;=$K646,5&lt;=IF($L646="",12,$L646),MOD(5-$K646,$N646)=0),$J646,0)))</f>
        <v>0</v>
      </c>
      <c r="T646" s="19" t="n">
        <f aca="false">IF(OR($M646="",$M646="ERR",$J646="",$K646="",$N646=""),0,IF($N646=0,IF(AND(OR(6=7,6=12),6&gt;=$K646,6&lt;=IF($L646="",12,$L646)),$J646,0),IF(AND(6&gt;=$K646,6&lt;=IF($L646="",12,$L646),MOD(6-$K646,$N646)=0),$J646,0)))</f>
        <v>0</v>
      </c>
      <c r="U646" s="19" t="n">
        <f aca="false">IF(OR($M646="",$M646="ERR",$J646="",$K646="",$N646=""),0,IF($N646=0,IF(AND(OR(7=7,7=12),7&gt;=$K646,7&lt;=IF($L646="",12,$L646)),$J646,0),IF(AND(7&gt;=$K646,7&lt;=IF($L646="",12,$L646),MOD(7-$K646,$N646)=0),$J646,0)))</f>
        <v>0</v>
      </c>
      <c r="V646" s="19" t="n">
        <f aca="false">IF(OR($M646="",$M646="ERR",$J646="",$K646="",$N646=""),0,IF($N646=0,IF(AND(OR(8=7,8=12),8&gt;=$K646,8&lt;=IF($L646="",12,$L646)),$J646,0),IF(AND(8&gt;=$K646,8&lt;=IF($L646="",12,$L646),MOD(8-$K646,$N646)=0),$J646,0)))</f>
        <v>0</v>
      </c>
      <c r="W646" s="19" t="n">
        <f aca="false">IF(OR($M646="",$M646="ERR",$J646="",$K646="",$N646=""),0,IF($N646=0,IF(AND(OR(9=7,9=12),9&gt;=$K646,9&lt;=IF($L646="",12,$L646)),$J646,0),IF(AND(9&gt;=$K646,9&lt;=IF($L646="",12,$L646),MOD(9-$K646,$N646)=0),$J646,0)))</f>
        <v>0</v>
      </c>
      <c r="X646" s="19" t="n">
        <f aca="false">IF(OR($M646="",$M646="ERR",$J646="",$K646="",$N646=""),0,IF($N646=0,IF(AND(OR(10=7,10=12),10&gt;=$K646,10&lt;=IF($L646="",12,$L646)),$J646,0),IF(AND(10&gt;=$K646,10&lt;=IF($L646="",12,$L646),MOD(10-$K646,$N646)=0),$J646,0)))</f>
        <v>0</v>
      </c>
      <c r="Y646" s="19" t="n">
        <f aca="false">IF(OR($M646="",$M646="ERR",$J646="",$K646="",$N646=""),0,IF($N646=0,IF(AND(OR(11=7,11=12),11&gt;=$K646,11&lt;=IF($L646="",12,$L646)),$J646,0),IF(AND(11&gt;=$K646,11&lt;=IF($L646="",12,$L646),MOD(11-$K646,$N646)=0),$J646,0)))</f>
        <v>0</v>
      </c>
      <c r="Z646" s="19" t="n">
        <f aca="false">IF(OR($M646="",$M646="ERR",$J646="",$K646="",$N646=""),0,IF($N646=0,IF(AND(OR(12=7,12=12),12&gt;=$K646,12&lt;=IF($L646="",12,$L646)),$J646,0),IF(AND(12&gt;=$K646,12&lt;=IF($L646="",12,$L646),MOD(12-$K646,$N646)=0),$J646,0)))</f>
        <v>0</v>
      </c>
      <c r="AA646" s="36" t="n">
        <f aca="false">SUM(O646:Z646)</f>
        <v>0</v>
      </c>
      <c r="AB646" s="15" t="str">
        <f aca="false">IF(AND($B646="",$D646="",$J646=""),"",IF($B646="","Falta código",IF(ISNA(MATCH($B646,LST_COD,0)),"Código no registrado en Trabajadores",IF($E646="","Concepto no está en el catálogo",IF($M646="ERR","Retención de otro empleador: Origen = Otro empleador",IF(OR($J646="",$K646=""),"Falta monto o mes",IF(OR($K646&lt;1,$K646&gt;12),"Mes inicio inválido",IF(AND($L646&lt;&gt;"",OR($L646&lt;$K646,$L646&gt;12)),"Mes fin inválido",IF($N646="","Falta frecuencia",IF(AND($G646&lt;&gt;"Otro empleador",SUMPRODUCT(($O646:$Z646&lt;&gt;0)*(((COLUMN($O646:$Z646)-14)&lt;INDEX(Trabajadores!$M$6:$M$105,MATCH($B646,LST_COD,0)))+((COLUMN($O646:$Z646)-14)&gt;INDEX(Trabajadores!$N$6:$N$105,MATCH($B646,LST_COD,0)))))&gt;0),"Aviso: hay meses fuera del periodo laboral","OK"))))))))))</f>
        <v/>
      </c>
    </row>
    <row r="647" customFormat="false" ht="15" hidden="false" customHeight="false" outlineLevel="0" collapsed="false">
      <c r="A647" s="23" t="n">
        <v>642</v>
      </c>
      <c r="B647" s="7"/>
      <c r="C647" s="35" t="str">
        <f aca="false">IF($B647="","",IFERROR(INDEX(Trabajadores!$D$6:$D$105,MATCH($B647,LST_COD,0)),"¿Código?"))</f>
        <v/>
      </c>
      <c r="D647" s="30"/>
      <c r="E647" s="9" t="str">
        <f aca="false">IF($D647="","",IFERROR(VLOOKUP($D647,CONC_TABLA,2,FALSE()),""))</f>
        <v/>
      </c>
      <c r="F647" s="9" t="str">
        <f aca="false">IF($D647="","",IFERROR(VLOOKUP($D647,CONC_TABLA,3,FALSE()),""))</f>
        <v/>
      </c>
      <c r="G647" s="30"/>
      <c r="H647" s="30"/>
      <c r="I647" s="30"/>
      <c r="J647" s="29"/>
      <c r="K647" s="28"/>
      <c r="L647" s="28"/>
      <c r="M647" s="9" t="str">
        <f aca="false">IF(OR($B647="",$E647=""),"",IF($E647="INA","INA",IF($G647="Otro empleador",IF($E647="RET","RETO",IF($E647="ORD","OTO","OTX")),IF($E647="RET","ERR",$E647))))</f>
        <v/>
      </c>
      <c r="N647" s="9" t="str">
        <f aca="false">IF($I647="","",IFERROR(VLOOKUP($I647,FREC_TABLA,2,FALSE()),""))</f>
        <v/>
      </c>
      <c r="O647" s="19" t="n">
        <f aca="false">IF(OR($M647="",$M647="ERR",$J647="",$K647="",$N647=""),0,IF($N647=0,IF(AND(OR(1=7,1=12),1&gt;=$K647,1&lt;=IF($L647="",12,$L647)),$J647,0),IF(AND(1&gt;=$K647,1&lt;=IF($L647="",12,$L647),MOD(1-$K647,$N647)=0),$J647,0)))</f>
        <v>0</v>
      </c>
      <c r="P647" s="19" t="n">
        <f aca="false">IF(OR($M647="",$M647="ERR",$J647="",$K647="",$N647=""),0,IF($N647=0,IF(AND(OR(2=7,2=12),2&gt;=$K647,2&lt;=IF($L647="",12,$L647)),$J647,0),IF(AND(2&gt;=$K647,2&lt;=IF($L647="",12,$L647),MOD(2-$K647,$N647)=0),$J647,0)))</f>
        <v>0</v>
      </c>
      <c r="Q647" s="19" t="n">
        <f aca="false">IF(OR($M647="",$M647="ERR",$J647="",$K647="",$N647=""),0,IF($N647=0,IF(AND(OR(3=7,3=12),3&gt;=$K647,3&lt;=IF($L647="",12,$L647)),$J647,0),IF(AND(3&gt;=$K647,3&lt;=IF($L647="",12,$L647),MOD(3-$K647,$N647)=0),$J647,0)))</f>
        <v>0</v>
      </c>
      <c r="R647" s="19" t="n">
        <f aca="false">IF(OR($M647="",$M647="ERR",$J647="",$K647="",$N647=""),0,IF($N647=0,IF(AND(OR(4=7,4=12),4&gt;=$K647,4&lt;=IF($L647="",12,$L647)),$J647,0),IF(AND(4&gt;=$K647,4&lt;=IF($L647="",12,$L647),MOD(4-$K647,$N647)=0),$J647,0)))</f>
        <v>0</v>
      </c>
      <c r="S647" s="19" t="n">
        <f aca="false">IF(OR($M647="",$M647="ERR",$J647="",$K647="",$N647=""),0,IF($N647=0,IF(AND(OR(5=7,5=12),5&gt;=$K647,5&lt;=IF($L647="",12,$L647)),$J647,0),IF(AND(5&gt;=$K647,5&lt;=IF($L647="",12,$L647),MOD(5-$K647,$N647)=0),$J647,0)))</f>
        <v>0</v>
      </c>
      <c r="T647" s="19" t="n">
        <f aca="false">IF(OR($M647="",$M647="ERR",$J647="",$K647="",$N647=""),0,IF($N647=0,IF(AND(OR(6=7,6=12),6&gt;=$K647,6&lt;=IF($L647="",12,$L647)),$J647,0),IF(AND(6&gt;=$K647,6&lt;=IF($L647="",12,$L647),MOD(6-$K647,$N647)=0),$J647,0)))</f>
        <v>0</v>
      </c>
      <c r="U647" s="19" t="n">
        <f aca="false">IF(OR($M647="",$M647="ERR",$J647="",$K647="",$N647=""),0,IF($N647=0,IF(AND(OR(7=7,7=12),7&gt;=$K647,7&lt;=IF($L647="",12,$L647)),$J647,0),IF(AND(7&gt;=$K647,7&lt;=IF($L647="",12,$L647),MOD(7-$K647,$N647)=0),$J647,0)))</f>
        <v>0</v>
      </c>
      <c r="V647" s="19" t="n">
        <f aca="false">IF(OR($M647="",$M647="ERR",$J647="",$K647="",$N647=""),0,IF($N647=0,IF(AND(OR(8=7,8=12),8&gt;=$K647,8&lt;=IF($L647="",12,$L647)),$J647,0),IF(AND(8&gt;=$K647,8&lt;=IF($L647="",12,$L647),MOD(8-$K647,$N647)=0),$J647,0)))</f>
        <v>0</v>
      </c>
      <c r="W647" s="19" t="n">
        <f aca="false">IF(OR($M647="",$M647="ERR",$J647="",$K647="",$N647=""),0,IF($N647=0,IF(AND(OR(9=7,9=12),9&gt;=$K647,9&lt;=IF($L647="",12,$L647)),$J647,0),IF(AND(9&gt;=$K647,9&lt;=IF($L647="",12,$L647),MOD(9-$K647,$N647)=0),$J647,0)))</f>
        <v>0</v>
      </c>
      <c r="X647" s="19" t="n">
        <f aca="false">IF(OR($M647="",$M647="ERR",$J647="",$K647="",$N647=""),0,IF($N647=0,IF(AND(OR(10=7,10=12),10&gt;=$K647,10&lt;=IF($L647="",12,$L647)),$J647,0),IF(AND(10&gt;=$K647,10&lt;=IF($L647="",12,$L647),MOD(10-$K647,$N647)=0),$J647,0)))</f>
        <v>0</v>
      </c>
      <c r="Y647" s="19" t="n">
        <f aca="false">IF(OR($M647="",$M647="ERR",$J647="",$K647="",$N647=""),0,IF($N647=0,IF(AND(OR(11=7,11=12),11&gt;=$K647,11&lt;=IF($L647="",12,$L647)),$J647,0),IF(AND(11&gt;=$K647,11&lt;=IF($L647="",12,$L647),MOD(11-$K647,$N647)=0),$J647,0)))</f>
        <v>0</v>
      </c>
      <c r="Z647" s="19" t="n">
        <f aca="false">IF(OR($M647="",$M647="ERR",$J647="",$K647="",$N647=""),0,IF($N647=0,IF(AND(OR(12=7,12=12),12&gt;=$K647,12&lt;=IF($L647="",12,$L647)),$J647,0),IF(AND(12&gt;=$K647,12&lt;=IF($L647="",12,$L647),MOD(12-$K647,$N647)=0),$J647,0)))</f>
        <v>0</v>
      </c>
      <c r="AA647" s="36" t="n">
        <f aca="false">SUM(O647:Z647)</f>
        <v>0</v>
      </c>
      <c r="AB647" s="15" t="str">
        <f aca="false">IF(AND($B647="",$D647="",$J647=""),"",IF($B647="","Falta código",IF(ISNA(MATCH($B647,LST_COD,0)),"Código no registrado en Trabajadores",IF($E647="","Concepto no está en el catálogo",IF($M647="ERR","Retención de otro empleador: Origen = Otro empleador",IF(OR($J647="",$K647=""),"Falta monto o mes",IF(OR($K647&lt;1,$K647&gt;12),"Mes inicio inválido",IF(AND($L647&lt;&gt;"",OR($L647&lt;$K647,$L647&gt;12)),"Mes fin inválido",IF($N647="","Falta frecuencia",IF(AND($G647&lt;&gt;"Otro empleador",SUMPRODUCT(($O647:$Z647&lt;&gt;0)*(((COLUMN($O647:$Z647)-14)&lt;INDEX(Trabajadores!$M$6:$M$105,MATCH($B647,LST_COD,0)))+((COLUMN($O647:$Z647)-14)&gt;INDEX(Trabajadores!$N$6:$N$105,MATCH($B647,LST_COD,0)))))&gt;0),"Aviso: hay meses fuera del periodo laboral","OK"))))))))))</f>
        <v/>
      </c>
    </row>
    <row r="648" customFormat="false" ht="15" hidden="false" customHeight="false" outlineLevel="0" collapsed="false">
      <c r="A648" s="23" t="n">
        <v>643</v>
      </c>
      <c r="B648" s="7"/>
      <c r="C648" s="35" t="str">
        <f aca="false">IF($B648="","",IFERROR(INDEX(Trabajadores!$D$6:$D$105,MATCH($B648,LST_COD,0)),"¿Código?"))</f>
        <v/>
      </c>
      <c r="D648" s="30"/>
      <c r="E648" s="9" t="str">
        <f aca="false">IF($D648="","",IFERROR(VLOOKUP($D648,CONC_TABLA,2,FALSE()),""))</f>
        <v/>
      </c>
      <c r="F648" s="9" t="str">
        <f aca="false">IF($D648="","",IFERROR(VLOOKUP($D648,CONC_TABLA,3,FALSE()),""))</f>
        <v/>
      </c>
      <c r="G648" s="30"/>
      <c r="H648" s="30"/>
      <c r="I648" s="30"/>
      <c r="J648" s="29"/>
      <c r="K648" s="28"/>
      <c r="L648" s="28"/>
      <c r="M648" s="9" t="str">
        <f aca="false">IF(OR($B648="",$E648=""),"",IF($E648="INA","INA",IF($G648="Otro empleador",IF($E648="RET","RETO",IF($E648="ORD","OTO","OTX")),IF($E648="RET","ERR",$E648))))</f>
        <v/>
      </c>
      <c r="N648" s="9" t="str">
        <f aca="false">IF($I648="","",IFERROR(VLOOKUP($I648,FREC_TABLA,2,FALSE()),""))</f>
        <v/>
      </c>
      <c r="O648" s="19" t="n">
        <f aca="false">IF(OR($M648="",$M648="ERR",$J648="",$K648="",$N648=""),0,IF($N648=0,IF(AND(OR(1=7,1=12),1&gt;=$K648,1&lt;=IF($L648="",12,$L648)),$J648,0),IF(AND(1&gt;=$K648,1&lt;=IF($L648="",12,$L648),MOD(1-$K648,$N648)=0),$J648,0)))</f>
        <v>0</v>
      </c>
      <c r="P648" s="19" t="n">
        <f aca="false">IF(OR($M648="",$M648="ERR",$J648="",$K648="",$N648=""),0,IF($N648=0,IF(AND(OR(2=7,2=12),2&gt;=$K648,2&lt;=IF($L648="",12,$L648)),$J648,0),IF(AND(2&gt;=$K648,2&lt;=IF($L648="",12,$L648),MOD(2-$K648,$N648)=0),$J648,0)))</f>
        <v>0</v>
      </c>
      <c r="Q648" s="19" t="n">
        <f aca="false">IF(OR($M648="",$M648="ERR",$J648="",$K648="",$N648=""),0,IF($N648=0,IF(AND(OR(3=7,3=12),3&gt;=$K648,3&lt;=IF($L648="",12,$L648)),$J648,0),IF(AND(3&gt;=$K648,3&lt;=IF($L648="",12,$L648),MOD(3-$K648,$N648)=0),$J648,0)))</f>
        <v>0</v>
      </c>
      <c r="R648" s="19" t="n">
        <f aca="false">IF(OR($M648="",$M648="ERR",$J648="",$K648="",$N648=""),0,IF($N648=0,IF(AND(OR(4=7,4=12),4&gt;=$K648,4&lt;=IF($L648="",12,$L648)),$J648,0),IF(AND(4&gt;=$K648,4&lt;=IF($L648="",12,$L648),MOD(4-$K648,$N648)=0),$J648,0)))</f>
        <v>0</v>
      </c>
      <c r="S648" s="19" t="n">
        <f aca="false">IF(OR($M648="",$M648="ERR",$J648="",$K648="",$N648=""),0,IF($N648=0,IF(AND(OR(5=7,5=12),5&gt;=$K648,5&lt;=IF($L648="",12,$L648)),$J648,0),IF(AND(5&gt;=$K648,5&lt;=IF($L648="",12,$L648),MOD(5-$K648,$N648)=0),$J648,0)))</f>
        <v>0</v>
      </c>
      <c r="T648" s="19" t="n">
        <f aca="false">IF(OR($M648="",$M648="ERR",$J648="",$K648="",$N648=""),0,IF($N648=0,IF(AND(OR(6=7,6=12),6&gt;=$K648,6&lt;=IF($L648="",12,$L648)),$J648,0),IF(AND(6&gt;=$K648,6&lt;=IF($L648="",12,$L648),MOD(6-$K648,$N648)=0),$J648,0)))</f>
        <v>0</v>
      </c>
      <c r="U648" s="19" t="n">
        <f aca="false">IF(OR($M648="",$M648="ERR",$J648="",$K648="",$N648=""),0,IF($N648=0,IF(AND(OR(7=7,7=12),7&gt;=$K648,7&lt;=IF($L648="",12,$L648)),$J648,0),IF(AND(7&gt;=$K648,7&lt;=IF($L648="",12,$L648),MOD(7-$K648,$N648)=0),$J648,0)))</f>
        <v>0</v>
      </c>
      <c r="V648" s="19" t="n">
        <f aca="false">IF(OR($M648="",$M648="ERR",$J648="",$K648="",$N648=""),0,IF($N648=0,IF(AND(OR(8=7,8=12),8&gt;=$K648,8&lt;=IF($L648="",12,$L648)),$J648,0),IF(AND(8&gt;=$K648,8&lt;=IF($L648="",12,$L648),MOD(8-$K648,$N648)=0),$J648,0)))</f>
        <v>0</v>
      </c>
      <c r="W648" s="19" t="n">
        <f aca="false">IF(OR($M648="",$M648="ERR",$J648="",$K648="",$N648=""),0,IF($N648=0,IF(AND(OR(9=7,9=12),9&gt;=$K648,9&lt;=IF($L648="",12,$L648)),$J648,0),IF(AND(9&gt;=$K648,9&lt;=IF($L648="",12,$L648),MOD(9-$K648,$N648)=0),$J648,0)))</f>
        <v>0</v>
      </c>
      <c r="X648" s="19" t="n">
        <f aca="false">IF(OR($M648="",$M648="ERR",$J648="",$K648="",$N648=""),0,IF($N648=0,IF(AND(OR(10=7,10=12),10&gt;=$K648,10&lt;=IF($L648="",12,$L648)),$J648,0),IF(AND(10&gt;=$K648,10&lt;=IF($L648="",12,$L648),MOD(10-$K648,$N648)=0),$J648,0)))</f>
        <v>0</v>
      </c>
      <c r="Y648" s="19" t="n">
        <f aca="false">IF(OR($M648="",$M648="ERR",$J648="",$K648="",$N648=""),0,IF($N648=0,IF(AND(OR(11=7,11=12),11&gt;=$K648,11&lt;=IF($L648="",12,$L648)),$J648,0),IF(AND(11&gt;=$K648,11&lt;=IF($L648="",12,$L648),MOD(11-$K648,$N648)=0),$J648,0)))</f>
        <v>0</v>
      </c>
      <c r="Z648" s="19" t="n">
        <f aca="false">IF(OR($M648="",$M648="ERR",$J648="",$K648="",$N648=""),0,IF($N648=0,IF(AND(OR(12=7,12=12),12&gt;=$K648,12&lt;=IF($L648="",12,$L648)),$J648,0),IF(AND(12&gt;=$K648,12&lt;=IF($L648="",12,$L648),MOD(12-$K648,$N648)=0),$J648,0)))</f>
        <v>0</v>
      </c>
      <c r="AA648" s="36" t="n">
        <f aca="false">SUM(O648:Z648)</f>
        <v>0</v>
      </c>
      <c r="AB648" s="15" t="str">
        <f aca="false">IF(AND($B648="",$D648="",$J648=""),"",IF($B648="","Falta código",IF(ISNA(MATCH($B648,LST_COD,0)),"Código no registrado en Trabajadores",IF($E648="","Concepto no está en el catálogo",IF($M648="ERR","Retención de otro empleador: Origen = Otro empleador",IF(OR($J648="",$K648=""),"Falta monto o mes",IF(OR($K648&lt;1,$K648&gt;12),"Mes inicio inválido",IF(AND($L648&lt;&gt;"",OR($L648&lt;$K648,$L648&gt;12)),"Mes fin inválido",IF($N648="","Falta frecuencia",IF(AND($G648&lt;&gt;"Otro empleador",SUMPRODUCT(($O648:$Z648&lt;&gt;0)*(((COLUMN($O648:$Z648)-14)&lt;INDEX(Trabajadores!$M$6:$M$105,MATCH($B648,LST_COD,0)))+((COLUMN($O648:$Z648)-14)&gt;INDEX(Trabajadores!$N$6:$N$105,MATCH($B648,LST_COD,0)))))&gt;0),"Aviso: hay meses fuera del periodo laboral","OK"))))))))))</f>
        <v/>
      </c>
    </row>
    <row r="649" customFormat="false" ht="15" hidden="false" customHeight="false" outlineLevel="0" collapsed="false">
      <c r="A649" s="23" t="n">
        <v>644</v>
      </c>
      <c r="B649" s="7"/>
      <c r="C649" s="35" t="str">
        <f aca="false">IF($B649="","",IFERROR(INDEX(Trabajadores!$D$6:$D$105,MATCH($B649,LST_COD,0)),"¿Código?"))</f>
        <v/>
      </c>
      <c r="D649" s="30"/>
      <c r="E649" s="9" t="str">
        <f aca="false">IF($D649="","",IFERROR(VLOOKUP($D649,CONC_TABLA,2,FALSE()),""))</f>
        <v/>
      </c>
      <c r="F649" s="9" t="str">
        <f aca="false">IF($D649="","",IFERROR(VLOOKUP($D649,CONC_TABLA,3,FALSE()),""))</f>
        <v/>
      </c>
      <c r="G649" s="30"/>
      <c r="H649" s="30"/>
      <c r="I649" s="30"/>
      <c r="J649" s="29"/>
      <c r="K649" s="28"/>
      <c r="L649" s="28"/>
      <c r="M649" s="9" t="str">
        <f aca="false">IF(OR($B649="",$E649=""),"",IF($E649="INA","INA",IF($G649="Otro empleador",IF($E649="RET","RETO",IF($E649="ORD","OTO","OTX")),IF($E649="RET","ERR",$E649))))</f>
        <v/>
      </c>
      <c r="N649" s="9" t="str">
        <f aca="false">IF($I649="","",IFERROR(VLOOKUP($I649,FREC_TABLA,2,FALSE()),""))</f>
        <v/>
      </c>
      <c r="O649" s="19" t="n">
        <f aca="false">IF(OR($M649="",$M649="ERR",$J649="",$K649="",$N649=""),0,IF($N649=0,IF(AND(OR(1=7,1=12),1&gt;=$K649,1&lt;=IF($L649="",12,$L649)),$J649,0),IF(AND(1&gt;=$K649,1&lt;=IF($L649="",12,$L649),MOD(1-$K649,$N649)=0),$J649,0)))</f>
        <v>0</v>
      </c>
      <c r="P649" s="19" t="n">
        <f aca="false">IF(OR($M649="",$M649="ERR",$J649="",$K649="",$N649=""),0,IF($N649=0,IF(AND(OR(2=7,2=12),2&gt;=$K649,2&lt;=IF($L649="",12,$L649)),$J649,0),IF(AND(2&gt;=$K649,2&lt;=IF($L649="",12,$L649),MOD(2-$K649,$N649)=0),$J649,0)))</f>
        <v>0</v>
      </c>
      <c r="Q649" s="19" t="n">
        <f aca="false">IF(OR($M649="",$M649="ERR",$J649="",$K649="",$N649=""),0,IF($N649=0,IF(AND(OR(3=7,3=12),3&gt;=$K649,3&lt;=IF($L649="",12,$L649)),$J649,0),IF(AND(3&gt;=$K649,3&lt;=IF($L649="",12,$L649),MOD(3-$K649,$N649)=0),$J649,0)))</f>
        <v>0</v>
      </c>
      <c r="R649" s="19" t="n">
        <f aca="false">IF(OR($M649="",$M649="ERR",$J649="",$K649="",$N649=""),0,IF($N649=0,IF(AND(OR(4=7,4=12),4&gt;=$K649,4&lt;=IF($L649="",12,$L649)),$J649,0),IF(AND(4&gt;=$K649,4&lt;=IF($L649="",12,$L649),MOD(4-$K649,$N649)=0),$J649,0)))</f>
        <v>0</v>
      </c>
      <c r="S649" s="19" t="n">
        <f aca="false">IF(OR($M649="",$M649="ERR",$J649="",$K649="",$N649=""),0,IF($N649=0,IF(AND(OR(5=7,5=12),5&gt;=$K649,5&lt;=IF($L649="",12,$L649)),$J649,0),IF(AND(5&gt;=$K649,5&lt;=IF($L649="",12,$L649),MOD(5-$K649,$N649)=0),$J649,0)))</f>
        <v>0</v>
      </c>
      <c r="T649" s="19" t="n">
        <f aca="false">IF(OR($M649="",$M649="ERR",$J649="",$K649="",$N649=""),0,IF($N649=0,IF(AND(OR(6=7,6=12),6&gt;=$K649,6&lt;=IF($L649="",12,$L649)),$J649,0),IF(AND(6&gt;=$K649,6&lt;=IF($L649="",12,$L649),MOD(6-$K649,$N649)=0),$J649,0)))</f>
        <v>0</v>
      </c>
      <c r="U649" s="19" t="n">
        <f aca="false">IF(OR($M649="",$M649="ERR",$J649="",$K649="",$N649=""),0,IF($N649=0,IF(AND(OR(7=7,7=12),7&gt;=$K649,7&lt;=IF($L649="",12,$L649)),$J649,0),IF(AND(7&gt;=$K649,7&lt;=IF($L649="",12,$L649),MOD(7-$K649,$N649)=0),$J649,0)))</f>
        <v>0</v>
      </c>
      <c r="V649" s="19" t="n">
        <f aca="false">IF(OR($M649="",$M649="ERR",$J649="",$K649="",$N649=""),0,IF($N649=0,IF(AND(OR(8=7,8=12),8&gt;=$K649,8&lt;=IF($L649="",12,$L649)),$J649,0),IF(AND(8&gt;=$K649,8&lt;=IF($L649="",12,$L649),MOD(8-$K649,$N649)=0),$J649,0)))</f>
        <v>0</v>
      </c>
      <c r="W649" s="19" t="n">
        <f aca="false">IF(OR($M649="",$M649="ERR",$J649="",$K649="",$N649=""),0,IF($N649=0,IF(AND(OR(9=7,9=12),9&gt;=$K649,9&lt;=IF($L649="",12,$L649)),$J649,0),IF(AND(9&gt;=$K649,9&lt;=IF($L649="",12,$L649),MOD(9-$K649,$N649)=0),$J649,0)))</f>
        <v>0</v>
      </c>
      <c r="X649" s="19" t="n">
        <f aca="false">IF(OR($M649="",$M649="ERR",$J649="",$K649="",$N649=""),0,IF($N649=0,IF(AND(OR(10=7,10=12),10&gt;=$K649,10&lt;=IF($L649="",12,$L649)),$J649,0),IF(AND(10&gt;=$K649,10&lt;=IF($L649="",12,$L649),MOD(10-$K649,$N649)=0),$J649,0)))</f>
        <v>0</v>
      </c>
      <c r="Y649" s="19" t="n">
        <f aca="false">IF(OR($M649="",$M649="ERR",$J649="",$K649="",$N649=""),0,IF($N649=0,IF(AND(OR(11=7,11=12),11&gt;=$K649,11&lt;=IF($L649="",12,$L649)),$J649,0),IF(AND(11&gt;=$K649,11&lt;=IF($L649="",12,$L649),MOD(11-$K649,$N649)=0),$J649,0)))</f>
        <v>0</v>
      </c>
      <c r="Z649" s="19" t="n">
        <f aca="false">IF(OR($M649="",$M649="ERR",$J649="",$K649="",$N649=""),0,IF($N649=0,IF(AND(OR(12=7,12=12),12&gt;=$K649,12&lt;=IF($L649="",12,$L649)),$J649,0),IF(AND(12&gt;=$K649,12&lt;=IF($L649="",12,$L649),MOD(12-$K649,$N649)=0),$J649,0)))</f>
        <v>0</v>
      </c>
      <c r="AA649" s="36" t="n">
        <f aca="false">SUM(O649:Z649)</f>
        <v>0</v>
      </c>
      <c r="AB649" s="15" t="str">
        <f aca="false">IF(AND($B649="",$D649="",$J649=""),"",IF($B649="","Falta código",IF(ISNA(MATCH($B649,LST_COD,0)),"Código no registrado en Trabajadores",IF($E649="","Concepto no está en el catálogo",IF($M649="ERR","Retención de otro empleador: Origen = Otro empleador",IF(OR($J649="",$K649=""),"Falta monto o mes",IF(OR($K649&lt;1,$K649&gt;12),"Mes inicio inválido",IF(AND($L649&lt;&gt;"",OR($L649&lt;$K649,$L649&gt;12)),"Mes fin inválido",IF($N649="","Falta frecuencia",IF(AND($G649&lt;&gt;"Otro empleador",SUMPRODUCT(($O649:$Z649&lt;&gt;0)*(((COLUMN($O649:$Z649)-14)&lt;INDEX(Trabajadores!$M$6:$M$105,MATCH($B649,LST_COD,0)))+((COLUMN($O649:$Z649)-14)&gt;INDEX(Trabajadores!$N$6:$N$105,MATCH($B649,LST_COD,0)))))&gt;0),"Aviso: hay meses fuera del periodo laboral","OK"))))))))))</f>
        <v/>
      </c>
    </row>
    <row r="650" customFormat="false" ht="15" hidden="false" customHeight="false" outlineLevel="0" collapsed="false">
      <c r="A650" s="23" t="n">
        <v>645</v>
      </c>
      <c r="B650" s="7"/>
      <c r="C650" s="35" t="str">
        <f aca="false">IF($B650="","",IFERROR(INDEX(Trabajadores!$D$6:$D$105,MATCH($B650,LST_COD,0)),"¿Código?"))</f>
        <v/>
      </c>
      <c r="D650" s="30"/>
      <c r="E650" s="9" t="str">
        <f aca="false">IF($D650="","",IFERROR(VLOOKUP($D650,CONC_TABLA,2,FALSE()),""))</f>
        <v/>
      </c>
      <c r="F650" s="9" t="str">
        <f aca="false">IF($D650="","",IFERROR(VLOOKUP($D650,CONC_TABLA,3,FALSE()),""))</f>
        <v/>
      </c>
      <c r="G650" s="30"/>
      <c r="H650" s="30"/>
      <c r="I650" s="30"/>
      <c r="J650" s="29"/>
      <c r="K650" s="28"/>
      <c r="L650" s="28"/>
      <c r="M650" s="9" t="str">
        <f aca="false">IF(OR($B650="",$E650=""),"",IF($E650="INA","INA",IF($G650="Otro empleador",IF($E650="RET","RETO",IF($E650="ORD","OTO","OTX")),IF($E650="RET","ERR",$E650))))</f>
        <v/>
      </c>
      <c r="N650" s="9" t="str">
        <f aca="false">IF($I650="","",IFERROR(VLOOKUP($I650,FREC_TABLA,2,FALSE()),""))</f>
        <v/>
      </c>
      <c r="O650" s="19" t="n">
        <f aca="false">IF(OR($M650="",$M650="ERR",$J650="",$K650="",$N650=""),0,IF($N650=0,IF(AND(OR(1=7,1=12),1&gt;=$K650,1&lt;=IF($L650="",12,$L650)),$J650,0),IF(AND(1&gt;=$K650,1&lt;=IF($L650="",12,$L650),MOD(1-$K650,$N650)=0),$J650,0)))</f>
        <v>0</v>
      </c>
      <c r="P650" s="19" t="n">
        <f aca="false">IF(OR($M650="",$M650="ERR",$J650="",$K650="",$N650=""),0,IF($N650=0,IF(AND(OR(2=7,2=12),2&gt;=$K650,2&lt;=IF($L650="",12,$L650)),$J650,0),IF(AND(2&gt;=$K650,2&lt;=IF($L650="",12,$L650),MOD(2-$K650,$N650)=0),$J650,0)))</f>
        <v>0</v>
      </c>
      <c r="Q650" s="19" t="n">
        <f aca="false">IF(OR($M650="",$M650="ERR",$J650="",$K650="",$N650=""),0,IF($N650=0,IF(AND(OR(3=7,3=12),3&gt;=$K650,3&lt;=IF($L650="",12,$L650)),$J650,0),IF(AND(3&gt;=$K650,3&lt;=IF($L650="",12,$L650),MOD(3-$K650,$N650)=0),$J650,0)))</f>
        <v>0</v>
      </c>
      <c r="R650" s="19" t="n">
        <f aca="false">IF(OR($M650="",$M650="ERR",$J650="",$K650="",$N650=""),0,IF($N650=0,IF(AND(OR(4=7,4=12),4&gt;=$K650,4&lt;=IF($L650="",12,$L650)),$J650,0),IF(AND(4&gt;=$K650,4&lt;=IF($L650="",12,$L650),MOD(4-$K650,$N650)=0),$J650,0)))</f>
        <v>0</v>
      </c>
      <c r="S650" s="19" t="n">
        <f aca="false">IF(OR($M650="",$M650="ERR",$J650="",$K650="",$N650=""),0,IF($N650=0,IF(AND(OR(5=7,5=12),5&gt;=$K650,5&lt;=IF($L650="",12,$L650)),$J650,0),IF(AND(5&gt;=$K650,5&lt;=IF($L650="",12,$L650),MOD(5-$K650,$N650)=0),$J650,0)))</f>
        <v>0</v>
      </c>
      <c r="T650" s="19" t="n">
        <f aca="false">IF(OR($M650="",$M650="ERR",$J650="",$K650="",$N650=""),0,IF($N650=0,IF(AND(OR(6=7,6=12),6&gt;=$K650,6&lt;=IF($L650="",12,$L650)),$J650,0),IF(AND(6&gt;=$K650,6&lt;=IF($L650="",12,$L650),MOD(6-$K650,$N650)=0),$J650,0)))</f>
        <v>0</v>
      </c>
      <c r="U650" s="19" t="n">
        <f aca="false">IF(OR($M650="",$M650="ERR",$J650="",$K650="",$N650=""),0,IF($N650=0,IF(AND(OR(7=7,7=12),7&gt;=$K650,7&lt;=IF($L650="",12,$L650)),$J650,0),IF(AND(7&gt;=$K650,7&lt;=IF($L650="",12,$L650),MOD(7-$K650,$N650)=0),$J650,0)))</f>
        <v>0</v>
      </c>
      <c r="V650" s="19" t="n">
        <f aca="false">IF(OR($M650="",$M650="ERR",$J650="",$K650="",$N650=""),0,IF($N650=0,IF(AND(OR(8=7,8=12),8&gt;=$K650,8&lt;=IF($L650="",12,$L650)),$J650,0),IF(AND(8&gt;=$K650,8&lt;=IF($L650="",12,$L650),MOD(8-$K650,$N650)=0),$J650,0)))</f>
        <v>0</v>
      </c>
      <c r="W650" s="19" t="n">
        <f aca="false">IF(OR($M650="",$M650="ERR",$J650="",$K650="",$N650=""),0,IF($N650=0,IF(AND(OR(9=7,9=12),9&gt;=$K650,9&lt;=IF($L650="",12,$L650)),$J650,0),IF(AND(9&gt;=$K650,9&lt;=IF($L650="",12,$L650),MOD(9-$K650,$N650)=0),$J650,0)))</f>
        <v>0</v>
      </c>
      <c r="X650" s="19" t="n">
        <f aca="false">IF(OR($M650="",$M650="ERR",$J650="",$K650="",$N650=""),0,IF($N650=0,IF(AND(OR(10=7,10=12),10&gt;=$K650,10&lt;=IF($L650="",12,$L650)),$J650,0),IF(AND(10&gt;=$K650,10&lt;=IF($L650="",12,$L650),MOD(10-$K650,$N650)=0),$J650,0)))</f>
        <v>0</v>
      </c>
      <c r="Y650" s="19" t="n">
        <f aca="false">IF(OR($M650="",$M650="ERR",$J650="",$K650="",$N650=""),0,IF($N650=0,IF(AND(OR(11=7,11=12),11&gt;=$K650,11&lt;=IF($L650="",12,$L650)),$J650,0),IF(AND(11&gt;=$K650,11&lt;=IF($L650="",12,$L650),MOD(11-$K650,$N650)=0),$J650,0)))</f>
        <v>0</v>
      </c>
      <c r="Z650" s="19" t="n">
        <f aca="false">IF(OR($M650="",$M650="ERR",$J650="",$K650="",$N650=""),0,IF($N650=0,IF(AND(OR(12=7,12=12),12&gt;=$K650,12&lt;=IF($L650="",12,$L650)),$J650,0),IF(AND(12&gt;=$K650,12&lt;=IF($L650="",12,$L650),MOD(12-$K650,$N650)=0),$J650,0)))</f>
        <v>0</v>
      </c>
      <c r="AA650" s="36" t="n">
        <f aca="false">SUM(O650:Z650)</f>
        <v>0</v>
      </c>
      <c r="AB650" s="15" t="str">
        <f aca="false">IF(AND($B650="",$D650="",$J650=""),"",IF($B650="","Falta código",IF(ISNA(MATCH($B650,LST_COD,0)),"Código no registrado en Trabajadores",IF($E650="","Concepto no está en el catálogo",IF($M650="ERR","Retención de otro empleador: Origen = Otro empleador",IF(OR($J650="",$K650=""),"Falta monto o mes",IF(OR($K650&lt;1,$K650&gt;12),"Mes inicio inválido",IF(AND($L650&lt;&gt;"",OR($L650&lt;$K650,$L650&gt;12)),"Mes fin inválido",IF($N650="","Falta frecuencia",IF(AND($G650&lt;&gt;"Otro empleador",SUMPRODUCT(($O650:$Z650&lt;&gt;0)*(((COLUMN($O650:$Z650)-14)&lt;INDEX(Trabajadores!$M$6:$M$105,MATCH($B650,LST_COD,0)))+((COLUMN($O650:$Z650)-14)&gt;INDEX(Trabajadores!$N$6:$N$105,MATCH($B650,LST_COD,0)))))&gt;0),"Aviso: hay meses fuera del periodo laboral","OK"))))))))))</f>
        <v/>
      </c>
    </row>
    <row r="651" customFormat="false" ht="15" hidden="false" customHeight="false" outlineLevel="0" collapsed="false">
      <c r="A651" s="23" t="n">
        <v>646</v>
      </c>
      <c r="B651" s="7"/>
      <c r="C651" s="35" t="str">
        <f aca="false">IF($B651="","",IFERROR(INDEX(Trabajadores!$D$6:$D$105,MATCH($B651,LST_COD,0)),"¿Código?"))</f>
        <v/>
      </c>
      <c r="D651" s="30"/>
      <c r="E651" s="9" t="str">
        <f aca="false">IF($D651="","",IFERROR(VLOOKUP($D651,CONC_TABLA,2,FALSE()),""))</f>
        <v/>
      </c>
      <c r="F651" s="9" t="str">
        <f aca="false">IF($D651="","",IFERROR(VLOOKUP($D651,CONC_TABLA,3,FALSE()),""))</f>
        <v/>
      </c>
      <c r="G651" s="30"/>
      <c r="H651" s="30"/>
      <c r="I651" s="30"/>
      <c r="J651" s="29"/>
      <c r="K651" s="28"/>
      <c r="L651" s="28"/>
      <c r="M651" s="9" t="str">
        <f aca="false">IF(OR($B651="",$E651=""),"",IF($E651="INA","INA",IF($G651="Otro empleador",IF($E651="RET","RETO",IF($E651="ORD","OTO","OTX")),IF($E651="RET","ERR",$E651))))</f>
        <v/>
      </c>
      <c r="N651" s="9" t="str">
        <f aca="false">IF($I651="","",IFERROR(VLOOKUP($I651,FREC_TABLA,2,FALSE()),""))</f>
        <v/>
      </c>
      <c r="O651" s="19" t="n">
        <f aca="false">IF(OR($M651="",$M651="ERR",$J651="",$K651="",$N651=""),0,IF($N651=0,IF(AND(OR(1=7,1=12),1&gt;=$K651,1&lt;=IF($L651="",12,$L651)),$J651,0),IF(AND(1&gt;=$K651,1&lt;=IF($L651="",12,$L651),MOD(1-$K651,$N651)=0),$J651,0)))</f>
        <v>0</v>
      </c>
      <c r="P651" s="19" t="n">
        <f aca="false">IF(OR($M651="",$M651="ERR",$J651="",$K651="",$N651=""),0,IF($N651=0,IF(AND(OR(2=7,2=12),2&gt;=$K651,2&lt;=IF($L651="",12,$L651)),$J651,0),IF(AND(2&gt;=$K651,2&lt;=IF($L651="",12,$L651),MOD(2-$K651,$N651)=0),$J651,0)))</f>
        <v>0</v>
      </c>
      <c r="Q651" s="19" t="n">
        <f aca="false">IF(OR($M651="",$M651="ERR",$J651="",$K651="",$N651=""),0,IF($N651=0,IF(AND(OR(3=7,3=12),3&gt;=$K651,3&lt;=IF($L651="",12,$L651)),$J651,0),IF(AND(3&gt;=$K651,3&lt;=IF($L651="",12,$L651),MOD(3-$K651,$N651)=0),$J651,0)))</f>
        <v>0</v>
      </c>
      <c r="R651" s="19" t="n">
        <f aca="false">IF(OR($M651="",$M651="ERR",$J651="",$K651="",$N651=""),0,IF($N651=0,IF(AND(OR(4=7,4=12),4&gt;=$K651,4&lt;=IF($L651="",12,$L651)),$J651,0),IF(AND(4&gt;=$K651,4&lt;=IF($L651="",12,$L651),MOD(4-$K651,$N651)=0),$J651,0)))</f>
        <v>0</v>
      </c>
      <c r="S651" s="19" t="n">
        <f aca="false">IF(OR($M651="",$M651="ERR",$J651="",$K651="",$N651=""),0,IF($N651=0,IF(AND(OR(5=7,5=12),5&gt;=$K651,5&lt;=IF($L651="",12,$L651)),$J651,0),IF(AND(5&gt;=$K651,5&lt;=IF($L651="",12,$L651),MOD(5-$K651,$N651)=0),$J651,0)))</f>
        <v>0</v>
      </c>
      <c r="T651" s="19" t="n">
        <f aca="false">IF(OR($M651="",$M651="ERR",$J651="",$K651="",$N651=""),0,IF($N651=0,IF(AND(OR(6=7,6=12),6&gt;=$K651,6&lt;=IF($L651="",12,$L651)),$J651,0),IF(AND(6&gt;=$K651,6&lt;=IF($L651="",12,$L651),MOD(6-$K651,$N651)=0),$J651,0)))</f>
        <v>0</v>
      </c>
      <c r="U651" s="19" t="n">
        <f aca="false">IF(OR($M651="",$M651="ERR",$J651="",$K651="",$N651=""),0,IF($N651=0,IF(AND(OR(7=7,7=12),7&gt;=$K651,7&lt;=IF($L651="",12,$L651)),$J651,0),IF(AND(7&gt;=$K651,7&lt;=IF($L651="",12,$L651),MOD(7-$K651,$N651)=0),$J651,0)))</f>
        <v>0</v>
      </c>
      <c r="V651" s="19" t="n">
        <f aca="false">IF(OR($M651="",$M651="ERR",$J651="",$K651="",$N651=""),0,IF($N651=0,IF(AND(OR(8=7,8=12),8&gt;=$K651,8&lt;=IF($L651="",12,$L651)),$J651,0),IF(AND(8&gt;=$K651,8&lt;=IF($L651="",12,$L651),MOD(8-$K651,$N651)=0),$J651,0)))</f>
        <v>0</v>
      </c>
      <c r="W651" s="19" t="n">
        <f aca="false">IF(OR($M651="",$M651="ERR",$J651="",$K651="",$N651=""),0,IF($N651=0,IF(AND(OR(9=7,9=12),9&gt;=$K651,9&lt;=IF($L651="",12,$L651)),$J651,0),IF(AND(9&gt;=$K651,9&lt;=IF($L651="",12,$L651),MOD(9-$K651,$N651)=0),$J651,0)))</f>
        <v>0</v>
      </c>
      <c r="X651" s="19" t="n">
        <f aca="false">IF(OR($M651="",$M651="ERR",$J651="",$K651="",$N651=""),0,IF($N651=0,IF(AND(OR(10=7,10=12),10&gt;=$K651,10&lt;=IF($L651="",12,$L651)),$J651,0),IF(AND(10&gt;=$K651,10&lt;=IF($L651="",12,$L651),MOD(10-$K651,$N651)=0),$J651,0)))</f>
        <v>0</v>
      </c>
      <c r="Y651" s="19" t="n">
        <f aca="false">IF(OR($M651="",$M651="ERR",$J651="",$K651="",$N651=""),0,IF($N651=0,IF(AND(OR(11=7,11=12),11&gt;=$K651,11&lt;=IF($L651="",12,$L651)),$J651,0),IF(AND(11&gt;=$K651,11&lt;=IF($L651="",12,$L651),MOD(11-$K651,$N651)=0),$J651,0)))</f>
        <v>0</v>
      </c>
      <c r="Z651" s="19" t="n">
        <f aca="false">IF(OR($M651="",$M651="ERR",$J651="",$K651="",$N651=""),0,IF($N651=0,IF(AND(OR(12=7,12=12),12&gt;=$K651,12&lt;=IF($L651="",12,$L651)),$J651,0),IF(AND(12&gt;=$K651,12&lt;=IF($L651="",12,$L651),MOD(12-$K651,$N651)=0),$J651,0)))</f>
        <v>0</v>
      </c>
      <c r="AA651" s="36" t="n">
        <f aca="false">SUM(O651:Z651)</f>
        <v>0</v>
      </c>
      <c r="AB651" s="15" t="str">
        <f aca="false">IF(AND($B651="",$D651="",$J651=""),"",IF($B651="","Falta código",IF(ISNA(MATCH($B651,LST_COD,0)),"Código no registrado en Trabajadores",IF($E651="","Concepto no está en el catálogo",IF($M651="ERR","Retención de otro empleador: Origen = Otro empleador",IF(OR($J651="",$K651=""),"Falta monto o mes",IF(OR($K651&lt;1,$K651&gt;12),"Mes inicio inválido",IF(AND($L651&lt;&gt;"",OR($L651&lt;$K651,$L651&gt;12)),"Mes fin inválido",IF($N651="","Falta frecuencia",IF(AND($G651&lt;&gt;"Otro empleador",SUMPRODUCT(($O651:$Z651&lt;&gt;0)*(((COLUMN($O651:$Z651)-14)&lt;INDEX(Trabajadores!$M$6:$M$105,MATCH($B651,LST_COD,0)))+((COLUMN($O651:$Z651)-14)&gt;INDEX(Trabajadores!$N$6:$N$105,MATCH($B651,LST_COD,0)))))&gt;0),"Aviso: hay meses fuera del periodo laboral","OK"))))))))))</f>
        <v/>
      </c>
    </row>
    <row r="652" customFormat="false" ht="15" hidden="false" customHeight="false" outlineLevel="0" collapsed="false">
      <c r="A652" s="23" t="n">
        <v>647</v>
      </c>
      <c r="B652" s="7"/>
      <c r="C652" s="35" t="str">
        <f aca="false">IF($B652="","",IFERROR(INDEX(Trabajadores!$D$6:$D$105,MATCH($B652,LST_COD,0)),"¿Código?"))</f>
        <v/>
      </c>
      <c r="D652" s="30"/>
      <c r="E652" s="9" t="str">
        <f aca="false">IF($D652="","",IFERROR(VLOOKUP($D652,CONC_TABLA,2,FALSE()),""))</f>
        <v/>
      </c>
      <c r="F652" s="9" t="str">
        <f aca="false">IF($D652="","",IFERROR(VLOOKUP($D652,CONC_TABLA,3,FALSE()),""))</f>
        <v/>
      </c>
      <c r="G652" s="30"/>
      <c r="H652" s="30"/>
      <c r="I652" s="30"/>
      <c r="J652" s="29"/>
      <c r="K652" s="28"/>
      <c r="L652" s="28"/>
      <c r="M652" s="9" t="str">
        <f aca="false">IF(OR($B652="",$E652=""),"",IF($E652="INA","INA",IF($G652="Otro empleador",IF($E652="RET","RETO",IF($E652="ORD","OTO","OTX")),IF($E652="RET","ERR",$E652))))</f>
        <v/>
      </c>
      <c r="N652" s="9" t="str">
        <f aca="false">IF($I652="","",IFERROR(VLOOKUP($I652,FREC_TABLA,2,FALSE()),""))</f>
        <v/>
      </c>
      <c r="O652" s="19" t="n">
        <f aca="false">IF(OR($M652="",$M652="ERR",$J652="",$K652="",$N652=""),0,IF($N652=0,IF(AND(OR(1=7,1=12),1&gt;=$K652,1&lt;=IF($L652="",12,$L652)),$J652,0),IF(AND(1&gt;=$K652,1&lt;=IF($L652="",12,$L652),MOD(1-$K652,$N652)=0),$J652,0)))</f>
        <v>0</v>
      </c>
      <c r="P652" s="19" t="n">
        <f aca="false">IF(OR($M652="",$M652="ERR",$J652="",$K652="",$N652=""),0,IF($N652=0,IF(AND(OR(2=7,2=12),2&gt;=$K652,2&lt;=IF($L652="",12,$L652)),$J652,0),IF(AND(2&gt;=$K652,2&lt;=IF($L652="",12,$L652),MOD(2-$K652,$N652)=0),$J652,0)))</f>
        <v>0</v>
      </c>
      <c r="Q652" s="19" t="n">
        <f aca="false">IF(OR($M652="",$M652="ERR",$J652="",$K652="",$N652=""),0,IF($N652=0,IF(AND(OR(3=7,3=12),3&gt;=$K652,3&lt;=IF($L652="",12,$L652)),$J652,0),IF(AND(3&gt;=$K652,3&lt;=IF($L652="",12,$L652),MOD(3-$K652,$N652)=0),$J652,0)))</f>
        <v>0</v>
      </c>
      <c r="R652" s="19" t="n">
        <f aca="false">IF(OR($M652="",$M652="ERR",$J652="",$K652="",$N652=""),0,IF($N652=0,IF(AND(OR(4=7,4=12),4&gt;=$K652,4&lt;=IF($L652="",12,$L652)),$J652,0),IF(AND(4&gt;=$K652,4&lt;=IF($L652="",12,$L652),MOD(4-$K652,$N652)=0),$J652,0)))</f>
        <v>0</v>
      </c>
      <c r="S652" s="19" t="n">
        <f aca="false">IF(OR($M652="",$M652="ERR",$J652="",$K652="",$N652=""),0,IF($N652=0,IF(AND(OR(5=7,5=12),5&gt;=$K652,5&lt;=IF($L652="",12,$L652)),$J652,0),IF(AND(5&gt;=$K652,5&lt;=IF($L652="",12,$L652),MOD(5-$K652,$N652)=0),$J652,0)))</f>
        <v>0</v>
      </c>
      <c r="T652" s="19" t="n">
        <f aca="false">IF(OR($M652="",$M652="ERR",$J652="",$K652="",$N652=""),0,IF($N652=0,IF(AND(OR(6=7,6=12),6&gt;=$K652,6&lt;=IF($L652="",12,$L652)),$J652,0),IF(AND(6&gt;=$K652,6&lt;=IF($L652="",12,$L652),MOD(6-$K652,$N652)=0),$J652,0)))</f>
        <v>0</v>
      </c>
      <c r="U652" s="19" t="n">
        <f aca="false">IF(OR($M652="",$M652="ERR",$J652="",$K652="",$N652=""),0,IF($N652=0,IF(AND(OR(7=7,7=12),7&gt;=$K652,7&lt;=IF($L652="",12,$L652)),$J652,0),IF(AND(7&gt;=$K652,7&lt;=IF($L652="",12,$L652),MOD(7-$K652,$N652)=0),$J652,0)))</f>
        <v>0</v>
      </c>
      <c r="V652" s="19" t="n">
        <f aca="false">IF(OR($M652="",$M652="ERR",$J652="",$K652="",$N652=""),0,IF($N652=0,IF(AND(OR(8=7,8=12),8&gt;=$K652,8&lt;=IF($L652="",12,$L652)),$J652,0),IF(AND(8&gt;=$K652,8&lt;=IF($L652="",12,$L652),MOD(8-$K652,$N652)=0),$J652,0)))</f>
        <v>0</v>
      </c>
      <c r="W652" s="19" t="n">
        <f aca="false">IF(OR($M652="",$M652="ERR",$J652="",$K652="",$N652=""),0,IF($N652=0,IF(AND(OR(9=7,9=12),9&gt;=$K652,9&lt;=IF($L652="",12,$L652)),$J652,0),IF(AND(9&gt;=$K652,9&lt;=IF($L652="",12,$L652),MOD(9-$K652,$N652)=0),$J652,0)))</f>
        <v>0</v>
      </c>
      <c r="X652" s="19" t="n">
        <f aca="false">IF(OR($M652="",$M652="ERR",$J652="",$K652="",$N652=""),0,IF($N652=0,IF(AND(OR(10=7,10=12),10&gt;=$K652,10&lt;=IF($L652="",12,$L652)),$J652,0),IF(AND(10&gt;=$K652,10&lt;=IF($L652="",12,$L652),MOD(10-$K652,$N652)=0),$J652,0)))</f>
        <v>0</v>
      </c>
      <c r="Y652" s="19" t="n">
        <f aca="false">IF(OR($M652="",$M652="ERR",$J652="",$K652="",$N652=""),0,IF($N652=0,IF(AND(OR(11=7,11=12),11&gt;=$K652,11&lt;=IF($L652="",12,$L652)),$J652,0),IF(AND(11&gt;=$K652,11&lt;=IF($L652="",12,$L652),MOD(11-$K652,$N652)=0),$J652,0)))</f>
        <v>0</v>
      </c>
      <c r="Z652" s="19" t="n">
        <f aca="false">IF(OR($M652="",$M652="ERR",$J652="",$K652="",$N652=""),0,IF($N652=0,IF(AND(OR(12=7,12=12),12&gt;=$K652,12&lt;=IF($L652="",12,$L652)),$J652,0),IF(AND(12&gt;=$K652,12&lt;=IF($L652="",12,$L652),MOD(12-$K652,$N652)=0),$J652,0)))</f>
        <v>0</v>
      </c>
      <c r="AA652" s="36" t="n">
        <f aca="false">SUM(O652:Z652)</f>
        <v>0</v>
      </c>
      <c r="AB652" s="15" t="str">
        <f aca="false">IF(AND($B652="",$D652="",$J652=""),"",IF($B652="","Falta código",IF(ISNA(MATCH($B652,LST_COD,0)),"Código no registrado en Trabajadores",IF($E652="","Concepto no está en el catálogo",IF($M652="ERR","Retención de otro empleador: Origen = Otro empleador",IF(OR($J652="",$K652=""),"Falta monto o mes",IF(OR($K652&lt;1,$K652&gt;12),"Mes inicio inválido",IF(AND($L652&lt;&gt;"",OR($L652&lt;$K652,$L652&gt;12)),"Mes fin inválido",IF($N652="","Falta frecuencia",IF(AND($G652&lt;&gt;"Otro empleador",SUMPRODUCT(($O652:$Z652&lt;&gt;0)*(((COLUMN($O652:$Z652)-14)&lt;INDEX(Trabajadores!$M$6:$M$105,MATCH($B652,LST_COD,0)))+((COLUMN($O652:$Z652)-14)&gt;INDEX(Trabajadores!$N$6:$N$105,MATCH($B652,LST_COD,0)))))&gt;0),"Aviso: hay meses fuera del periodo laboral","OK"))))))))))</f>
        <v/>
      </c>
    </row>
    <row r="653" customFormat="false" ht="15" hidden="false" customHeight="false" outlineLevel="0" collapsed="false">
      <c r="A653" s="23" t="n">
        <v>648</v>
      </c>
      <c r="B653" s="7"/>
      <c r="C653" s="35" t="str">
        <f aca="false">IF($B653="","",IFERROR(INDEX(Trabajadores!$D$6:$D$105,MATCH($B653,LST_COD,0)),"¿Código?"))</f>
        <v/>
      </c>
      <c r="D653" s="30"/>
      <c r="E653" s="9" t="str">
        <f aca="false">IF($D653="","",IFERROR(VLOOKUP($D653,CONC_TABLA,2,FALSE()),""))</f>
        <v/>
      </c>
      <c r="F653" s="9" t="str">
        <f aca="false">IF($D653="","",IFERROR(VLOOKUP($D653,CONC_TABLA,3,FALSE()),""))</f>
        <v/>
      </c>
      <c r="G653" s="30"/>
      <c r="H653" s="30"/>
      <c r="I653" s="30"/>
      <c r="J653" s="29"/>
      <c r="K653" s="28"/>
      <c r="L653" s="28"/>
      <c r="M653" s="9" t="str">
        <f aca="false">IF(OR($B653="",$E653=""),"",IF($E653="INA","INA",IF($G653="Otro empleador",IF($E653="RET","RETO",IF($E653="ORD","OTO","OTX")),IF($E653="RET","ERR",$E653))))</f>
        <v/>
      </c>
      <c r="N653" s="9" t="str">
        <f aca="false">IF($I653="","",IFERROR(VLOOKUP($I653,FREC_TABLA,2,FALSE()),""))</f>
        <v/>
      </c>
      <c r="O653" s="19" t="n">
        <f aca="false">IF(OR($M653="",$M653="ERR",$J653="",$K653="",$N653=""),0,IF($N653=0,IF(AND(OR(1=7,1=12),1&gt;=$K653,1&lt;=IF($L653="",12,$L653)),$J653,0),IF(AND(1&gt;=$K653,1&lt;=IF($L653="",12,$L653),MOD(1-$K653,$N653)=0),$J653,0)))</f>
        <v>0</v>
      </c>
      <c r="P653" s="19" t="n">
        <f aca="false">IF(OR($M653="",$M653="ERR",$J653="",$K653="",$N653=""),0,IF($N653=0,IF(AND(OR(2=7,2=12),2&gt;=$K653,2&lt;=IF($L653="",12,$L653)),$J653,0),IF(AND(2&gt;=$K653,2&lt;=IF($L653="",12,$L653),MOD(2-$K653,$N653)=0),$J653,0)))</f>
        <v>0</v>
      </c>
      <c r="Q653" s="19" t="n">
        <f aca="false">IF(OR($M653="",$M653="ERR",$J653="",$K653="",$N653=""),0,IF($N653=0,IF(AND(OR(3=7,3=12),3&gt;=$K653,3&lt;=IF($L653="",12,$L653)),$J653,0),IF(AND(3&gt;=$K653,3&lt;=IF($L653="",12,$L653),MOD(3-$K653,$N653)=0),$J653,0)))</f>
        <v>0</v>
      </c>
      <c r="R653" s="19" t="n">
        <f aca="false">IF(OR($M653="",$M653="ERR",$J653="",$K653="",$N653=""),0,IF($N653=0,IF(AND(OR(4=7,4=12),4&gt;=$K653,4&lt;=IF($L653="",12,$L653)),$J653,0),IF(AND(4&gt;=$K653,4&lt;=IF($L653="",12,$L653),MOD(4-$K653,$N653)=0),$J653,0)))</f>
        <v>0</v>
      </c>
      <c r="S653" s="19" t="n">
        <f aca="false">IF(OR($M653="",$M653="ERR",$J653="",$K653="",$N653=""),0,IF($N653=0,IF(AND(OR(5=7,5=12),5&gt;=$K653,5&lt;=IF($L653="",12,$L653)),$J653,0),IF(AND(5&gt;=$K653,5&lt;=IF($L653="",12,$L653),MOD(5-$K653,$N653)=0),$J653,0)))</f>
        <v>0</v>
      </c>
      <c r="T653" s="19" t="n">
        <f aca="false">IF(OR($M653="",$M653="ERR",$J653="",$K653="",$N653=""),0,IF($N653=0,IF(AND(OR(6=7,6=12),6&gt;=$K653,6&lt;=IF($L653="",12,$L653)),$J653,0),IF(AND(6&gt;=$K653,6&lt;=IF($L653="",12,$L653),MOD(6-$K653,$N653)=0),$J653,0)))</f>
        <v>0</v>
      </c>
      <c r="U653" s="19" t="n">
        <f aca="false">IF(OR($M653="",$M653="ERR",$J653="",$K653="",$N653=""),0,IF($N653=0,IF(AND(OR(7=7,7=12),7&gt;=$K653,7&lt;=IF($L653="",12,$L653)),$J653,0),IF(AND(7&gt;=$K653,7&lt;=IF($L653="",12,$L653),MOD(7-$K653,$N653)=0),$J653,0)))</f>
        <v>0</v>
      </c>
      <c r="V653" s="19" t="n">
        <f aca="false">IF(OR($M653="",$M653="ERR",$J653="",$K653="",$N653=""),0,IF($N653=0,IF(AND(OR(8=7,8=12),8&gt;=$K653,8&lt;=IF($L653="",12,$L653)),$J653,0),IF(AND(8&gt;=$K653,8&lt;=IF($L653="",12,$L653),MOD(8-$K653,$N653)=0),$J653,0)))</f>
        <v>0</v>
      </c>
      <c r="W653" s="19" t="n">
        <f aca="false">IF(OR($M653="",$M653="ERR",$J653="",$K653="",$N653=""),0,IF($N653=0,IF(AND(OR(9=7,9=12),9&gt;=$K653,9&lt;=IF($L653="",12,$L653)),$J653,0),IF(AND(9&gt;=$K653,9&lt;=IF($L653="",12,$L653),MOD(9-$K653,$N653)=0),$J653,0)))</f>
        <v>0</v>
      </c>
      <c r="X653" s="19" t="n">
        <f aca="false">IF(OR($M653="",$M653="ERR",$J653="",$K653="",$N653=""),0,IF($N653=0,IF(AND(OR(10=7,10=12),10&gt;=$K653,10&lt;=IF($L653="",12,$L653)),$J653,0),IF(AND(10&gt;=$K653,10&lt;=IF($L653="",12,$L653),MOD(10-$K653,$N653)=0),$J653,0)))</f>
        <v>0</v>
      </c>
      <c r="Y653" s="19" t="n">
        <f aca="false">IF(OR($M653="",$M653="ERR",$J653="",$K653="",$N653=""),0,IF($N653=0,IF(AND(OR(11=7,11=12),11&gt;=$K653,11&lt;=IF($L653="",12,$L653)),$J653,0),IF(AND(11&gt;=$K653,11&lt;=IF($L653="",12,$L653),MOD(11-$K653,$N653)=0),$J653,0)))</f>
        <v>0</v>
      </c>
      <c r="Z653" s="19" t="n">
        <f aca="false">IF(OR($M653="",$M653="ERR",$J653="",$K653="",$N653=""),0,IF($N653=0,IF(AND(OR(12=7,12=12),12&gt;=$K653,12&lt;=IF($L653="",12,$L653)),$J653,0),IF(AND(12&gt;=$K653,12&lt;=IF($L653="",12,$L653),MOD(12-$K653,$N653)=0),$J653,0)))</f>
        <v>0</v>
      </c>
      <c r="AA653" s="36" t="n">
        <f aca="false">SUM(O653:Z653)</f>
        <v>0</v>
      </c>
      <c r="AB653" s="15" t="str">
        <f aca="false">IF(AND($B653="",$D653="",$J653=""),"",IF($B653="","Falta código",IF(ISNA(MATCH($B653,LST_COD,0)),"Código no registrado en Trabajadores",IF($E653="","Concepto no está en el catálogo",IF($M653="ERR","Retención de otro empleador: Origen = Otro empleador",IF(OR($J653="",$K653=""),"Falta monto o mes",IF(OR($K653&lt;1,$K653&gt;12),"Mes inicio inválido",IF(AND($L653&lt;&gt;"",OR($L653&lt;$K653,$L653&gt;12)),"Mes fin inválido",IF($N653="","Falta frecuencia",IF(AND($G653&lt;&gt;"Otro empleador",SUMPRODUCT(($O653:$Z653&lt;&gt;0)*(((COLUMN($O653:$Z653)-14)&lt;INDEX(Trabajadores!$M$6:$M$105,MATCH($B653,LST_COD,0)))+((COLUMN($O653:$Z653)-14)&gt;INDEX(Trabajadores!$N$6:$N$105,MATCH($B653,LST_COD,0)))))&gt;0),"Aviso: hay meses fuera del periodo laboral","OK"))))))))))</f>
        <v/>
      </c>
    </row>
    <row r="654" customFormat="false" ht="15" hidden="false" customHeight="false" outlineLevel="0" collapsed="false">
      <c r="A654" s="23" t="n">
        <v>649</v>
      </c>
      <c r="B654" s="7"/>
      <c r="C654" s="35" t="str">
        <f aca="false">IF($B654="","",IFERROR(INDEX(Trabajadores!$D$6:$D$105,MATCH($B654,LST_COD,0)),"¿Código?"))</f>
        <v/>
      </c>
      <c r="D654" s="30"/>
      <c r="E654" s="9" t="str">
        <f aca="false">IF($D654="","",IFERROR(VLOOKUP($D654,CONC_TABLA,2,FALSE()),""))</f>
        <v/>
      </c>
      <c r="F654" s="9" t="str">
        <f aca="false">IF($D654="","",IFERROR(VLOOKUP($D654,CONC_TABLA,3,FALSE()),""))</f>
        <v/>
      </c>
      <c r="G654" s="30"/>
      <c r="H654" s="30"/>
      <c r="I654" s="30"/>
      <c r="J654" s="29"/>
      <c r="K654" s="28"/>
      <c r="L654" s="28"/>
      <c r="M654" s="9" t="str">
        <f aca="false">IF(OR($B654="",$E654=""),"",IF($E654="INA","INA",IF($G654="Otro empleador",IF($E654="RET","RETO",IF($E654="ORD","OTO","OTX")),IF($E654="RET","ERR",$E654))))</f>
        <v/>
      </c>
      <c r="N654" s="9" t="str">
        <f aca="false">IF($I654="","",IFERROR(VLOOKUP($I654,FREC_TABLA,2,FALSE()),""))</f>
        <v/>
      </c>
      <c r="O654" s="19" t="n">
        <f aca="false">IF(OR($M654="",$M654="ERR",$J654="",$K654="",$N654=""),0,IF($N654=0,IF(AND(OR(1=7,1=12),1&gt;=$K654,1&lt;=IF($L654="",12,$L654)),$J654,0),IF(AND(1&gt;=$K654,1&lt;=IF($L654="",12,$L654),MOD(1-$K654,$N654)=0),$J654,0)))</f>
        <v>0</v>
      </c>
      <c r="P654" s="19" t="n">
        <f aca="false">IF(OR($M654="",$M654="ERR",$J654="",$K654="",$N654=""),0,IF($N654=0,IF(AND(OR(2=7,2=12),2&gt;=$K654,2&lt;=IF($L654="",12,$L654)),$J654,0),IF(AND(2&gt;=$K654,2&lt;=IF($L654="",12,$L654),MOD(2-$K654,$N654)=0),$J654,0)))</f>
        <v>0</v>
      </c>
      <c r="Q654" s="19" t="n">
        <f aca="false">IF(OR($M654="",$M654="ERR",$J654="",$K654="",$N654=""),0,IF($N654=0,IF(AND(OR(3=7,3=12),3&gt;=$K654,3&lt;=IF($L654="",12,$L654)),$J654,0),IF(AND(3&gt;=$K654,3&lt;=IF($L654="",12,$L654),MOD(3-$K654,$N654)=0),$J654,0)))</f>
        <v>0</v>
      </c>
      <c r="R654" s="19" t="n">
        <f aca="false">IF(OR($M654="",$M654="ERR",$J654="",$K654="",$N654=""),0,IF($N654=0,IF(AND(OR(4=7,4=12),4&gt;=$K654,4&lt;=IF($L654="",12,$L654)),$J654,0),IF(AND(4&gt;=$K654,4&lt;=IF($L654="",12,$L654),MOD(4-$K654,$N654)=0),$J654,0)))</f>
        <v>0</v>
      </c>
      <c r="S654" s="19" t="n">
        <f aca="false">IF(OR($M654="",$M654="ERR",$J654="",$K654="",$N654=""),0,IF($N654=0,IF(AND(OR(5=7,5=12),5&gt;=$K654,5&lt;=IF($L654="",12,$L654)),$J654,0),IF(AND(5&gt;=$K654,5&lt;=IF($L654="",12,$L654),MOD(5-$K654,$N654)=0),$J654,0)))</f>
        <v>0</v>
      </c>
      <c r="T654" s="19" t="n">
        <f aca="false">IF(OR($M654="",$M654="ERR",$J654="",$K654="",$N654=""),0,IF($N654=0,IF(AND(OR(6=7,6=12),6&gt;=$K654,6&lt;=IF($L654="",12,$L654)),$J654,0),IF(AND(6&gt;=$K654,6&lt;=IF($L654="",12,$L654),MOD(6-$K654,$N654)=0),$J654,0)))</f>
        <v>0</v>
      </c>
      <c r="U654" s="19" t="n">
        <f aca="false">IF(OR($M654="",$M654="ERR",$J654="",$K654="",$N654=""),0,IF($N654=0,IF(AND(OR(7=7,7=12),7&gt;=$K654,7&lt;=IF($L654="",12,$L654)),$J654,0),IF(AND(7&gt;=$K654,7&lt;=IF($L654="",12,$L654),MOD(7-$K654,$N654)=0),$J654,0)))</f>
        <v>0</v>
      </c>
      <c r="V654" s="19" t="n">
        <f aca="false">IF(OR($M654="",$M654="ERR",$J654="",$K654="",$N654=""),0,IF($N654=0,IF(AND(OR(8=7,8=12),8&gt;=$K654,8&lt;=IF($L654="",12,$L654)),$J654,0),IF(AND(8&gt;=$K654,8&lt;=IF($L654="",12,$L654),MOD(8-$K654,$N654)=0),$J654,0)))</f>
        <v>0</v>
      </c>
      <c r="W654" s="19" t="n">
        <f aca="false">IF(OR($M654="",$M654="ERR",$J654="",$K654="",$N654=""),0,IF($N654=0,IF(AND(OR(9=7,9=12),9&gt;=$K654,9&lt;=IF($L654="",12,$L654)),$J654,0),IF(AND(9&gt;=$K654,9&lt;=IF($L654="",12,$L654),MOD(9-$K654,$N654)=0),$J654,0)))</f>
        <v>0</v>
      </c>
      <c r="X654" s="19" t="n">
        <f aca="false">IF(OR($M654="",$M654="ERR",$J654="",$K654="",$N654=""),0,IF($N654=0,IF(AND(OR(10=7,10=12),10&gt;=$K654,10&lt;=IF($L654="",12,$L654)),$J654,0),IF(AND(10&gt;=$K654,10&lt;=IF($L654="",12,$L654),MOD(10-$K654,$N654)=0),$J654,0)))</f>
        <v>0</v>
      </c>
      <c r="Y654" s="19" t="n">
        <f aca="false">IF(OR($M654="",$M654="ERR",$J654="",$K654="",$N654=""),0,IF($N654=0,IF(AND(OR(11=7,11=12),11&gt;=$K654,11&lt;=IF($L654="",12,$L654)),$J654,0),IF(AND(11&gt;=$K654,11&lt;=IF($L654="",12,$L654),MOD(11-$K654,$N654)=0),$J654,0)))</f>
        <v>0</v>
      </c>
      <c r="Z654" s="19" t="n">
        <f aca="false">IF(OR($M654="",$M654="ERR",$J654="",$K654="",$N654=""),0,IF($N654=0,IF(AND(OR(12=7,12=12),12&gt;=$K654,12&lt;=IF($L654="",12,$L654)),$J654,0),IF(AND(12&gt;=$K654,12&lt;=IF($L654="",12,$L654),MOD(12-$K654,$N654)=0),$J654,0)))</f>
        <v>0</v>
      </c>
      <c r="AA654" s="36" t="n">
        <f aca="false">SUM(O654:Z654)</f>
        <v>0</v>
      </c>
      <c r="AB654" s="15" t="str">
        <f aca="false">IF(AND($B654="",$D654="",$J654=""),"",IF($B654="","Falta código",IF(ISNA(MATCH($B654,LST_COD,0)),"Código no registrado en Trabajadores",IF($E654="","Concepto no está en el catálogo",IF($M654="ERR","Retención de otro empleador: Origen = Otro empleador",IF(OR($J654="",$K654=""),"Falta monto o mes",IF(OR($K654&lt;1,$K654&gt;12),"Mes inicio inválido",IF(AND($L654&lt;&gt;"",OR($L654&lt;$K654,$L654&gt;12)),"Mes fin inválido",IF($N654="","Falta frecuencia",IF(AND($G654&lt;&gt;"Otro empleador",SUMPRODUCT(($O654:$Z654&lt;&gt;0)*(((COLUMN($O654:$Z654)-14)&lt;INDEX(Trabajadores!$M$6:$M$105,MATCH($B654,LST_COD,0)))+((COLUMN($O654:$Z654)-14)&gt;INDEX(Trabajadores!$N$6:$N$105,MATCH($B654,LST_COD,0)))))&gt;0),"Aviso: hay meses fuera del periodo laboral","OK"))))))))))</f>
        <v/>
      </c>
    </row>
    <row r="655" customFormat="false" ht="15" hidden="false" customHeight="false" outlineLevel="0" collapsed="false">
      <c r="A655" s="23" t="n">
        <v>650</v>
      </c>
      <c r="B655" s="7"/>
      <c r="C655" s="35" t="str">
        <f aca="false">IF($B655="","",IFERROR(INDEX(Trabajadores!$D$6:$D$105,MATCH($B655,LST_COD,0)),"¿Código?"))</f>
        <v/>
      </c>
      <c r="D655" s="30"/>
      <c r="E655" s="9" t="str">
        <f aca="false">IF($D655="","",IFERROR(VLOOKUP($D655,CONC_TABLA,2,FALSE()),""))</f>
        <v/>
      </c>
      <c r="F655" s="9" t="str">
        <f aca="false">IF($D655="","",IFERROR(VLOOKUP($D655,CONC_TABLA,3,FALSE()),""))</f>
        <v/>
      </c>
      <c r="G655" s="30"/>
      <c r="H655" s="30"/>
      <c r="I655" s="30"/>
      <c r="J655" s="29"/>
      <c r="K655" s="28"/>
      <c r="L655" s="28"/>
      <c r="M655" s="9" t="str">
        <f aca="false">IF(OR($B655="",$E655=""),"",IF($E655="INA","INA",IF($G655="Otro empleador",IF($E655="RET","RETO",IF($E655="ORD","OTO","OTX")),IF($E655="RET","ERR",$E655))))</f>
        <v/>
      </c>
      <c r="N655" s="9" t="str">
        <f aca="false">IF($I655="","",IFERROR(VLOOKUP($I655,FREC_TABLA,2,FALSE()),""))</f>
        <v/>
      </c>
      <c r="O655" s="19" t="n">
        <f aca="false">IF(OR($M655="",$M655="ERR",$J655="",$K655="",$N655=""),0,IF($N655=0,IF(AND(OR(1=7,1=12),1&gt;=$K655,1&lt;=IF($L655="",12,$L655)),$J655,0),IF(AND(1&gt;=$K655,1&lt;=IF($L655="",12,$L655),MOD(1-$K655,$N655)=0),$J655,0)))</f>
        <v>0</v>
      </c>
      <c r="P655" s="19" t="n">
        <f aca="false">IF(OR($M655="",$M655="ERR",$J655="",$K655="",$N655=""),0,IF($N655=0,IF(AND(OR(2=7,2=12),2&gt;=$K655,2&lt;=IF($L655="",12,$L655)),$J655,0),IF(AND(2&gt;=$K655,2&lt;=IF($L655="",12,$L655),MOD(2-$K655,$N655)=0),$J655,0)))</f>
        <v>0</v>
      </c>
      <c r="Q655" s="19" t="n">
        <f aca="false">IF(OR($M655="",$M655="ERR",$J655="",$K655="",$N655=""),0,IF($N655=0,IF(AND(OR(3=7,3=12),3&gt;=$K655,3&lt;=IF($L655="",12,$L655)),$J655,0),IF(AND(3&gt;=$K655,3&lt;=IF($L655="",12,$L655),MOD(3-$K655,$N655)=0),$J655,0)))</f>
        <v>0</v>
      </c>
      <c r="R655" s="19" t="n">
        <f aca="false">IF(OR($M655="",$M655="ERR",$J655="",$K655="",$N655=""),0,IF($N655=0,IF(AND(OR(4=7,4=12),4&gt;=$K655,4&lt;=IF($L655="",12,$L655)),$J655,0),IF(AND(4&gt;=$K655,4&lt;=IF($L655="",12,$L655),MOD(4-$K655,$N655)=0),$J655,0)))</f>
        <v>0</v>
      </c>
      <c r="S655" s="19" t="n">
        <f aca="false">IF(OR($M655="",$M655="ERR",$J655="",$K655="",$N655=""),0,IF($N655=0,IF(AND(OR(5=7,5=12),5&gt;=$K655,5&lt;=IF($L655="",12,$L655)),$J655,0),IF(AND(5&gt;=$K655,5&lt;=IF($L655="",12,$L655),MOD(5-$K655,$N655)=0),$J655,0)))</f>
        <v>0</v>
      </c>
      <c r="T655" s="19" t="n">
        <f aca="false">IF(OR($M655="",$M655="ERR",$J655="",$K655="",$N655=""),0,IF($N655=0,IF(AND(OR(6=7,6=12),6&gt;=$K655,6&lt;=IF($L655="",12,$L655)),$J655,0),IF(AND(6&gt;=$K655,6&lt;=IF($L655="",12,$L655),MOD(6-$K655,$N655)=0),$J655,0)))</f>
        <v>0</v>
      </c>
      <c r="U655" s="19" t="n">
        <f aca="false">IF(OR($M655="",$M655="ERR",$J655="",$K655="",$N655=""),0,IF($N655=0,IF(AND(OR(7=7,7=12),7&gt;=$K655,7&lt;=IF($L655="",12,$L655)),$J655,0),IF(AND(7&gt;=$K655,7&lt;=IF($L655="",12,$L655),MOD(7-$K655,$N655)=0),$J655,0)))</f>
        <v>0</v>
      </c>
      <c r="V655" s="19" t="n">
        <f aca="false">IF(OR($M655="",$M655="ERR",$J655="",$K655="",$N655=""),0,IF($N655=0,IF(AND(OR(8=7,8=12),8&gt;=$K655,8&lt;=IF($L655="",12,$L655)),$J655,0),IF(AND(8&gt;=$K655,8&lt;=IF($L655="",12,$L655),MOD(8-$K655,$N655)=0),$J655,0)))</f>
        <v>0</v>
      </c>
      <c r="W655" s="19" t="n">
        <f aca="false">IF(OR($M655="",$M655="ERR",$J655="",$K655="",$N655=""),0,IF($N655=0,IF(AND(OR(9=7,9=12),9&gt;=$K655,9&lt;=IF($L655="",12,$L655)),$J655,0),IF(AND(9&gt;=$K655,9&lt;=IF($L655="",12,$L655),MOD(9-$K655,$N655)=0),$J655,0)))</f>
        <v>0</v>
      </c>
      <c r="X655" s="19" t="n">
        <f aca="false">IF(OR($M655="",$M655="ERR",$J655="",$K655="",$N655=""),0,IF($N655=0,IF(AND(OR(10=7,10=12),10&gt;=$K655,10&lt;=IF($L655="",12,$L655)),$J655,0),IF(AND(10&gt;=$K655,10&lt;=IF($L655="",12,$L655),MOD(10-$K655,$N655)=0),$J655,0)))</f>
        <v>0</v>
      </c>
      <c r="Y655" s="19" t="n">
        <f aca="false">IF(OR($M655="",$M655="ERR",$J655="",$K655="",$N655=""),0,IF($N655=0,IF(AND(OR(11=7,11=12),11&gt;=$K655,11&lt;=IF($L655="",12,$L655)),$J655,0),IF(AND(11&gt;=$K655,11&lt;=IF($L655="",12,$L655),MOD(11-$K655,$N655)=0),$J655,0)))</f>
        <v>0</v>
      </c>
      <c r="Z655" s="19" t="n">
        <f aca="false">IF(OR($M655="",$M655="ERR",$J655="",$K655="",$N655=""),0,IF($N655=0,IF(AND(OR(12=7,12=12),12&gt;=$K655,12&lt;=IF($L655="",12,$L655)),$J655,0),IF(AND(12&gt;=$K655,12&lt;=IF($L655="",12,$L655),MOD(12-$K655,$N655)=0),$J655,0)))</f>
        <v>0</v>
      </c>
      <c r="AA655" s="36" t="n">
        <f aca="false">SUM(O655:Z655)</f>
        <v>0</v>
      </c>
      <c r="AB655" s="15" t="str">
        <f aca="false">IF(AND($B655="",$D655="",$J655=""),"",IF($B655="","Falta código",IF(ISNA(MATCH($B655,LST_COD,0)),"Código no registrado en Trabajadores",IF($E655="","Concepto no está en el catálogo",IF($M655="ERR","Retención de otro empleador: Origen = Otro empleador",IF(OR($J655="",$K655=""),"Falta monto o mes",IF(OR($K655&lt;1,$K655&gt;12),"Mes inicio inválido",IF(AND($L655&lt;&gt;"",OR($L655&lt;$K655,$L655&gt;12)),"Mes fin inválido",IF($N655="","Falta frecuencia",IF(AND($G655&lt;&gt;"Otro empleador",SUMPRODUCT(($O655:$Z655&lt;&gt;0)*(((COLUMN($O655:$Z655)-14)&lt;INDEX(Trabajadores!$M$6:$M$105,MATCH($B655,LST_COD,0)))+((COLUMN($O655:$Z655)-14)&gt;INDEX(Trabajadores!$N$6:$N$105,MATCH($B655,LST_COD,0)))))&gt;0),"Aviso: hay meses fuera del periodo laboral","OK"))))))))))</f>
        <v/>
      </c>
    </row>
    <row r="656" customFormat="false" ht="15" hidden="false" customHeight="false" outlineLevel="0" collapsed="false">
      <c r="A656" s="23" t="n">
        <v>651</v>
      </c>
      <c r="B656" s="7"/>
      <c r="C656" s="35" t="str">
        <f aca="false">IF($B656="","",IFERROR(INDEX(Trabajadores!$D$6:$D$105,MATCH($B656,LST_COD,0)),"¿Código?"))</f>
        <v/>
      </c>
      <c r="D656" s="30"/>
      <c r="E656" s="9" t="str">
        <f aca="false">IF($D656="","",IFERROR(VLOOKUP($D656,CONC_TABLA,2,FALSE()),""))</f>
        <v/>
      </c>
      <c r="F656" s="9" t="str">
        <f aca="false">IF($D656="","",IFERROR(VLOOKUP($D656,CONC_TABLA,3,FALSE()),""))</f>
        <v/>
      </c>
      <c r="G656" s="30"/>
      <c r="H656" s="30"/>
      <c r="I656" s="30"/>
      <c r="J656" s="29"/>
      <c r="K656" s="28"/>
      <c r="L656" s="28"/>
      <c r="M656" s="9" t="str">
        <f aca="false">IF(OR($B656="",$E656=""),"",IF($E656="INA","INA",IF($G656="Otro empleador",IF($E656="RET","RETO",IF($E656="ORD","OTO","OTX")),IF($E656="RET","ERR",$E656))))</f>
        <v/>
      </c>
      <c r="N656" s="9" t="str">
        <f aca="false">IF($I656="","",IFERROR(VLOOKUP($I656,FREC_TABLA,2,FALSE()),""))</f>
        <v/>
      </c>
      <c r="O656" s="19" t="n">
        <f aca="false">IF(OR($M656="",$M656="ERR",$J656="",$K656="",$N656=""),0,IF($N656=0,IF(AND(OR(1=7,1=12),1&gt;=$K656,1&lt;=IF($L656="",12,$L656)),$J656,0),IF(AND(1&gt;=$K656,1&lt;=IF($L656="",12,$L656),MOD(1-$K656,$N656)=0),$J656,0)))</f>
        <v>0</v>
      </c>
      <c r="P656" s="19" t="n">
        <f aca="false">IF(OR($M656="",$M656="ERR",$J656="",$K656="",$N656=""),0,IF($N656=0,IF(AND(OR(2=7,2=12),2&gt;=$K656,2&lt;=IF($L656="",12,$L656)),$J656,0),IF(AND(2&gt;=$K656,2&lt;=IF($L656="",12,$L656),MOD(2-$K656,$N656)=0),$J656,0)))</f>
        <v>0</v>
      </c>
      <c r="Q656" s="19" t="n">
        <f aca="false">IF(OR($M656="",$M656="ERR",$J656="",$K656="",$N656=""),0,IF($N656=0,IF(AND(OR(3=7,3=12),3&gt;=$K656,3&lt;=IF($L656="",12,$L656)),$J656,0),IF(AND(3&gt;=$K656,3&lt;=IF($L656="",12,$L656),MOD(3-$K656,$N656)=0),$J656,0)))</f>
        <v>0</v>
      </c>
      <c r="R656" s="19" t="n">
        <f aca="false">IF(OR($M656="",$M656="ERR",$J656="",$K656="",$N656=""),0,IF($N656=0,IF(AND(OR(4=7,4=12),4&gt;=$K656,4&lt;=IF($L656="",12,$L656)),$J656,0),IF(AND(4&gt;=$K656,4&lt;=IF($L656="",12,$L656),MOD(4-$K656,$N656)=0),$J656,0)))</f>
        <v>0</v>
      </c>
      <c r="S656" s="19" t="n">
        <f aca="false">IF(OR($M656="",$M656="ERR",$J656="",$K656="",$N656=""),0,IF($N656=0,IF(AND(OR(5=7,5=12),5&gt;=$K656,5&lt;=IF($L656="",12,$L656)),$J656,0),IF(AND(5&gt;=$K656,5&lt;=IF($L656="",12,$L656),MOD(5-$K656,$N656)=0),$J656,0)))</f>
        <v>0</v>
      </c>
      <c r="T656" s="19" t="n">
        <f aca="false">IF(OR($M656="",$M656="ERR",$J656="",$K656="",$N656=""),0,IF($N656=0,IF(AND(OR(6=7,6=12),6&gt;=$K656,6&lt;=IF($L656="",12,$L656)),$J656,0),IF(AND(6&gt;=$K656,6&lt;=IF($L656="",12,$L656),MOD(6-$K656,$N656)=0),$J656,0)))</f>
        <v>0</v>
      </c>
      <c r="U656" s="19" t="n">
        <f aca="false">IF(OR($M656="",$M656="ERR",$J656="",$K656="",$N656=""),0,IF($N656=0,IF(AND(OR(7=7,7=12),7&gt;=$K656,7&lt;=IF($L656="",12,$L656)),$J656,0),IF(AND(7&gt;=$K656,7&lt;=IF($L656="",12,$L656),MOD(7-$K656,$N656)=0),$J656,0)))</f>
        <v>0</v>
      </c>
      <c r="V656" s="19" t="n">
        <f aca="false">IF(OR($M656="",$M656="ERR",$J656="",$K656="",$N656=""),0,IF($N656=0,IF(AND(OR(8=7,8=12),8&gt;=$K656,8&lt;=IF($L656="",12,$L656)),$J656,0),IF(AND(8&gt;=$K656,8&lt;=IF($L656="",12,$L656),MOD(8-$K656,$N656)=0),$J656,0)))</f>
        <v>0</v>
      </c>
      <c r="W656" s="19" t="n">
        <f aca="false">IF(OR($M656="",$M656="ERR",$J656="",$K656="",$N656=""),0,IF($N656=0,IF(AND(OR(9=7,9=12),9&gt;=$K656,9&lt;=IF($L656="",12,$L656)),$J656,0),IF(AND(9&gt;=$K656,9&lt;=IF($L656="",12,$L656),MOD(9-$K656,$N656)=0),$J656,0)))</f>
        <v>0</v>
      </c>
      <c r="X656" s="19" t="n">
        <f aca="false">IF(OR($M656="",$M656="ERR",$J656="",$K656="",$N656=""),0,IF($N656=0,IF(AND(OR(10=7,10=12),10&gt;=$K656,10&lt;=IF($L656="",12,$L656)),$J656,0),IF(AND(10&gt;=$K656,10&lt;=IF($L656="",12,$L656),MOD(10-$K656,$N656)=0),$J656,0)))</f>
        <v>0</v>
      </c>
      <c r="Y656" s="19" t="n">
        <f aca="false">IF(OR($M656="",$M656="ERR",$J656="",$K656="",$N656=""),0,IF($N656=0,IF(AND(OR(11=7,11=12),11&gt;=$K656,11&lt;=IF($L656="",12,$L656)),$J656,0),IF(AND(11&gt;=$K656,11&lt;=IF($L656="",12,$L656),MOD(11-$K656,$N656)=0),$J656,0)))</f>
        <v>0</v>
      </c>
      <c r="Z656" s="19" t="n">
        <f aca="false">IF(OR($M656="",$M656="ERR",$J656="",$K656="",$N656=""),0,IF($N656=0,IF(AND(OR(12=7,12=12),12&gt;=$K656,12&lt;=IF($L656="",12,$L656)),$J656,0),IF(AND(12&gt;=$K656,12&lt;=IF($L656="",12,$L656),MOD(12-$K656,$N656)=0),$J656,0)))</f>
        <v>0</v>
      </c>
      <c r="AA656" s="36" t="n">
        <f aca="false">SUM(O656:Z656)</f>
        <v>0</v>
      </c>
      <c r="AB656" s="15" t="str">
        <f aca="false">IF(AND($B656="",$D656="",$J656=""),"",IF($B656="","Falta código",IF(ISNA(MATCH($B656,LST_COD,0)),"Código no registrado en Trabajadores",IF($E656="","Concepto no está en el catálogo",IF($M656="ERR","Retención de otro empleador: Origen = Otro empleador",IF(OR($J656="",$K656=""),"Falta monto o mes",IF(OR($K656&lt;1,$K656&gt;12),"Mes inicio inválido",IF(AND($L656&lt;&gt;"",OR($L656&lt;$K656,$L656&gt;12)),"Mes fin inválido",IF($N656="","Falta frecuencia",IF(AND($G656&lt;&gt;"Otro empleador",SUMPRODUCT(($O656:$Z656&lt;&gt;0)*(((COLUMN($O656:$Z656)-14)&lt;INDEX(Trabajadores!$M$6:$M$105,MATCH($B656,LST_COD,0)))+((COLUMN($O656:$Z656)-14)&gt;INDEX(Trabajadores!$N$6:$N$105,MATCH($B656,LST_COD,0)))))&gt;0),"Aviso: hay meses fuera del periodo laboral","OK"))))))))))</f>
        <v/>
      </c>
    </row>
    <row r="657" customFormat="false" ht="15" hidden="false" customHeight="false" outlineLevel="0" collapsed="false">
      <c r="A657" s="23" t="n">
        <v>652</v>
      </c>
      <c r="B657" s="7"/>
      <c r="C657" s="35" t="str">
        <f aca="false">IF($B657="","",IFERROR(INDEX(Trabajadores!$D$6:$D$105,MATCH($B657,LST_COD,0)),"¿Código?"))</f>
        <v/>
      </c>
      <c r="D657" s="30"/>
      <c r="E657" s="9" t="str">
        <f aca="false">IF($D657="","",IFERROR(VLOOKUP($D657,CONC_TABLA,2,FALSE()),""))</f>
        <v/>
      </c>
      <c r="F657" s="9" t="str">
        <f aca="false">IF($D657="","",IFERROR(VLOOKUP($D657,CONC_TABLA,3,FALSE()),""))</f>
        <v/>
      </c>
      <c r="G657" s="30"/>
      <c r="H657" s="30"/>
      <c r="I657" s="30"/>
      <c r="J657" s="29"/>
      <c r="K657" s="28"/>
      <c r="L657" s="28"/>
      <c r="M657" s="9" t="str">
        <f aca="false">IF(OR($B657="",$E657=""),"",IF($E657="INA","INA",IF($G657="Otro empleador",IF($E657="RET","RETO",IF($E657="ORD","OTO","OTX")),IF($E657="RET","ERR",$E657))))</f>
        <v/>
      </c>
      <c r="N657" s="9" t="str">
        <f aca="false">IF($I657="","",IFERROR(VLOOKUP($I657,FREC_TABLA,2,FALSE()),""))</f>
        <v/>
      </c>
      <c r="O657" s="19" t="n">
        <f aca="false">IF(OR($M657="",$M657="ERR",$J657="",$K657="",$N657=""),0,IF($N657=0,IF(AND(OR(1=7,1=12),1&gt;=$K657,1&lt;=IF($L657="",12,$L657)),$J657,0),IF(AND(1&gt;=$K657,1&lt;=IF($L657="",12,$L657),MOD(1-$K657,$N657)=0),$J657,0)))</f>
        <v>0</v>
      </c>
      <c r="P657" s="19" t="n">
        <f aca="false">IF(OR($M657="",$M657="ERR",$J657="",$K657="",$N657=""),0,IF($N657=0,IF(AND(OR(2=7,2=12),2&gt;=$K657,2&lt;=IF($L657="",12,$L657)),$J657,0),IF(AND(2&gt;=$K657,2&lt;=IF($L657="",12,$L657),MOD(2-$K657,$N657)=0),$J657,0)))</f>
        <v>0</v>
      </c>
      <c r="Q657" s="19" t="n">
        <f aca="false">IF(OR($M657="",$M657="ERR",$J657="",$K657="",$N657=""),0,IF($N657=0,IF(AND(OR(3=7,3=12),3&gt;=$K657,3&lt;=IF($L657="",12,$L657)),$J657,0),IF(AND(3&gt;=$K657,3&lt;=IF($L657="",12,$L657),MOD(3-$K657,$N657)=0),$J657,0)))</f>
        <v>0</v>
      </c>
      <c r="R657" s="19" t="n">
        <f aca="false">IF(OR($M657="",$M657="ERR",$J657="",$K657="",$N657=""),0,IF($N657=0,IF(AND(OR(4=7,4=12),4&gt;=$K657,4&lt;=IF($L657="",12,$L657)),$J657,0),IF(AND(4&gt;=$K657,4&lt;=IF($L657="",12,$L657),MOD(4-$K657,$N657)=0),$J657,0)))</f>
        <v>0</v>
      </c>
      <c r="S657" s="19" t="n">
        <f aca="false">IF(OR($M657="",$M657="ERR",$J657="",$K657="",$N657=""),0,IF($N657=0,IF(AND(OR(5=7,5=12),5&gt;=$K657,5&lt;=IF($L657="",12,$L657)),$J657,0),IF(AND(5&gt;=$K657,5&lt;=IF($L657="",12,$L657),MOD(5-$K657,$N657)=0),$J657,0)))</f>
        <v>0</v>
      </c>
      <c r="T657" s="19" t="n">
        <f aca="false">IF(OR($M657="",$M657="ERR",$J657="",$K657="",$N657=""),0,IF($N657=0,IF(AND(OR(6=7,6=12),6&gt;=$K657,6&lt;=IF($L657="",12,$L657)),$J657,0),IF(AND(6&gt;=$K657,6&lt;=IF($L657="",12,$L657),MOD(6-$K657,$N657)=0),$J657,0)))</f>
        <v>0</v>
      </c>
      <c r="U657" s="19" t="n">
        <f aca="false">IF(OR($M657="",$M657="ERR",$J657="",$K657="",$N657=""),0,IF($N657=0,IF(AND(OR(7=7,7=12),7&gt;=$K657,7&lt;=IF($L657="",12,$L657)),$J657,0),IF(AND(7&gt;=$K657,7&lt;=IF($L657="",12,$L657),MOD(7-$K657,$N657)=0),$J657,0)))</f>
        <v>0</v>
      </c>
      <c r="V657" s="19" t="n">
        <f aca="false">IF(OR($M657="",$M657="ERR",$J657="",$K657="",$N657=""),0,IF($N657=0,IF(AND(OR(8=7,8=12),8&gt;=$K657,8&lt;=IF($L657="",12,$L657)),$J657,0),IF(AND(8&gt;=$K657,8&lt;=IF($L657="",12,$L657),MOD(8-$K657,$N657)=0),$J657,0)))</f>
        <v>0</v>
      </c>
      <c r="W657" s="19" t="n">
        <f aca="false">IF(OR($M657="",$M657="ERR",$J657="",$K657="",$N657=""),0,IF($N657=0,IF(AND(OR(9=7,9=12),9&gt;=$K657,9&lt;=IF($L657="",12,$L657)),$J657,0),IF(AND(9&gt;=$K657,9&lt;=IF($L657="",12,$L657),MOD(9-$K657,$N657)=0),$J657,0)))</f>
        <v>0</v>
      </c>
      <c r="X657" s="19" t="n">
        <f aca="false">IF(OR($M657="",$M657="ERR",$J657="",$K657="",$N657=""),0,IF($N657=0,IF(AND(OR(10=7,10=12),10&gt;=$K657,10&lt;=IF($L657="",12,$L657)),$J657,0),IF(AND(10&gt;=$K657,10&lt;=IF($L657="",12,$L657),MOD(10-$K657,$N657)=0),$J657,0)))</f>
        <v>0</v>
      </c>
      <c r="Y657" s="19" t="n">
        <f aca="false">IF(OR($M657="",$M657="ERR",$J657="",$K657="",$N657=""),0,IF($N657=0,IF(AND(OR(11=7,11=12),11&gt;=$K657,11&lt;=IF($L657="",12,$L657)),$J657,0),IF(AND(11&gt;=$K657,11&lt;=IF($L657="",12,$L657),MOD(11-$K657,$N657)=0),$J657,0)))</f>
        <v>0</v>
      </c>
      <c r="Z657" s="19" t="n">
        <f aca="false">IF(OR($M657="",$M657="ERR",$J657="",$K657="",$N657=""),0,IF($N657=0,IF(AND(OR(12=7,12=12),12&gt;=$K657,12&lt;=IF($L657="",12,$L657)),$J657,0),IF(AND(12&gt;=$K657,12&lt;=IF($L657="",12,$L657),MOD(12-$K657,$N657)=0),$J657,0)))</f>
        <v>0</v>
      </c>
      <c r="AA657" s="36" t="n">
        <f aca="false">SUM(O657:Z657)</f>
        <v>0</v>
      </c>
      <c r="AB657" s="15" t="str">
        <f aca="false">IF(AND($B657="",$D657="",$J657=""),"",IF($B657="","Falta código",IF(ISNA(MATCH($B657,LST_COD,0)),"Código no registrado en Trabajadores",IF($E657="","Concepto no está en el catálogo",IF($M657="ERR","Retención de otro empleador: Origen = Otro empleador",IF(OR($J657="",$K657=""),"Falta monto o mes",IF(OR($K657&lt;1,$K657&gt;12),"Mes inicio inválido",IF(AND($L657&lt;&gt;"",OR($L657&lt;$K657,$L657&gt;12)),"Mes fin inválido",IF($N657="","Falta frecuencia",IF(AND($G657&lt;&gt;"Otro empleador",SUMPRODUCT(($O657:$Z657&lt;&gt;0)*(((COLUMN($O657:$Z657)-14)&lt;INDEX(Trabajadores!$M$6:$M$105,MATCH($B657,LST_COD,0)))+((COLUMN($O657:$Z657)-14)&gt;INDEX(Trabajadores!$N$6:$N$105,MATCH($B657,LST_COD,0)))))&gt;0),"Aviso: hay meses fuera del periodo laboral","OK"))))))))))</f>
        <v/>
      </c>
    </row>
    <row r="658" customFormat="false" ht="15" hidden="false" customHeight="false" outlineLevel="0" collapsed="false">
      <c r="A658" s="23" t="n">
        <v>653</v>
      </c>
      <c r="B658" s="7"/>
      <c r="C658" s="35" t="str">
        <f aca="false">IF($B658="","",IFERROR(INDEX(Trabajadores!$D$6:$D$105,MATCH($B658,LST_COD,0)),"¿Código?"))</f>
        <v/>
      </c>
      <c r="D658" s="30"/>
      <c r="E658" s="9" t="str">
        <f aca="false">IF($D658="","",IFERROR(VLOOKUP($D658,CONC_TABLA,2,FALSE()),""))</f>
        <v/>
      </c>
      <c r="F658" s="9" t="str">
        <f aca="false">IF($D658="","",IFERROR(VLOOKUP($D658,CONC_TABLA,3,FALSE()),""))</f>
        <v/>
      </c>
      <c r="G658" s="30"/>
      <c r="H658" s="30"/>
      <c r="I658" s="30"/>
      <c r="J658" s="29"/>
      <c r="K658" s="28"/>
      <c r="L658" s="28"/>
      <c r="M658" s="9" t="str">
        <f aca="false">IF(OR($B658="",$E658=""),"",IF($E658="INA","INA",IF($G658="Otro empleador",IF($E658="RET","RETO",IF($E658="ORD","OTO","OTX")),IF($E658="RET","ERR",$E658))))</f>
        <v/>
      </c>
      <c r="N658" s="9" t="str">
        <f aca="false">IF($I658="","",IFERROR(VLOOKUP($I658,FREC_TABLA,2,FALSE()),""))</f>
        <v/>
      </c>
      <c r="O658" s="19" t="n">
        <f aca="false">IF(OR($M658="",$M658="ERR",$J658="",$K658="",$N658=""),0,IF($N658=0,IF(AND(OR(1=7,1=12),1&gt;=$K658,1&lt;=IF($L658="",12,$L658)),$J658,0),IF(AND(1&gt;=$K658,1&lt;=IF($L658="",12,$L658),MOD(1-$K658,$N658)=0),$J658,0)))</f>
        <v>0</v>
      </c>
      <c r="P658" s="19" t="n">
        <f aca="false">IF(OR($M658="",$M658="ERR",$J658="",$K658="",$N658=""),0,IF($N658=0,IF(AND(OR(2=7,2=12),2&gt;=$K658,2&lt;=IF($L658="",12,$L658)),$J658,0),IF(AND(2&gt;=$K658,2&lt;=IF($L658="",12,$L658),MOD(2-$K658,$N658)=0),$J658,0)))</f>
        <v>0</v>
      </c>
      <c r="Q658" s="19" t="n">
        <f aca="false">IF(OR($M658="",$M658="ERR",$J658="",$K658="",$N658=""),0,IF($N658=0,IF(AND(OR(3=7,3=12),3&gt;=$K658,3&lt;=IF($L658="",12,$L658)),$J658,0),IF(AND(3&gt;=$K658,3&lt;=IF($L658="",12,$L658),MOD(3-$K658,$N658)=0),$J658,0)))</f>
        <v>0</v>
      </c>
      <c r="R658" s="19" t="n">
        <f aca="false">IF(OR($M658="",$M658="ERR",$J658="",$K658="",$N658=""),0,IF($N658=0,IF(AND(OR(4=7,4=12),4&gt;=$K658,4&lt;=IF($L658="",12,$L658)),$J658,0),IF(AND(4&gt;=$K658,4&lt;=IF($L658="",12,$L658),MOD(4-$K658,$N658)=0),$J658,0)))</f>
        <v>0</v>
      </c>
      <c r="S658" s="19" t="n">
        <f aca="false">IF(OR($M658="",$M658="ERR",$J658="",$K658="",$N658=""),0,IF($N658=0,IF(AND(OR(5=7,5=12),5&gt;=$K658,5&lt;=IF($L658="",12,$L658)),$J658,0),IF(AND(5&gt;=$K658,5&lt;=IF($L658="",12,$L658),MOD(5-$K658,$N658)=0),$J658,0)))</f>
        <v>0</v>
      </c>
      <c r="T658" s="19" t="n">
        <f aca="false">IF(OR($M658="",$M658="ERR",$J658="",$K658="",$N658=""),0,IF($N658=0,IF(AND(OR(6=7,6=12),6&gt;=$K658,6&lt;=IF($L658="",12,$L658)),$J658,0),IF(AND(6&gt;=$K658,6&lt;=IF($L658="",12,$L658),MOD(6-$K658,$N658)=0),$J658,0)))</f>
        <v>0</v>
      </c>
      <c r="U658" s="19" t="n">
        <f aca="false">IF(OR($M658="",$M658="ERR",$J658="",$K658="",$N658=""),0,IF($N658=0,IF(AND(OR(7=7,7=12),7&gt;=$K658,7&lt;=IF($L658="",12,$L658)),$J658,0),IF(AND(7&gt;=$K658,7&lt;=IF($L658="",12,$L658),MOD(7-$K658,$N658)=0),$J658,0)))</f>
        <v>0</v>
      </c>
      <c r="V658" s="19" t="n">
        <f aca="false">IF(OR($M658="",$M658="ERR",$J658="",$K658="",$N658=""),0,IF($N658=0,IF(AND(OR(8=7,8=12),8&gt;=$K658,8&lt;=IF($L658="",12,$L658)),$J658,0),IF(AND(8&gt;=$K658,8&lt;=IF($L658="",12,$L658),MOD(8-$K658,$N658)=0),$J658,0)))</f>
        <v>0</v>
      </c>
      <c r="W658" s="19" t="n">
        <f aca="false">IF(OR($M658="",$M658="ERR",$J658="",$K658="",$N658=""),0,IF($N658=0,IF(AND(OR(9=7,9=12),9&gt;=$K658,9&lt;=IF($L658="",12,$L658)),$J658,0),IF(AND(9&gt;=$K658,9&lt;=IF($L658="",12,$L658),MOD(9-$K658,$N658)=0),$J658,0)))</f>
        <v>0</v>
      </c>
      <c r="X658" s="19" t="n">
        <f aca="false">IF(OR($M658="",$M658="ERR",$J658="",$K658="",$N658=""),0,IF($N658=0,IF(AND(OR(10=7,10=12),10&gt;=$K658,10&lt;=IF($L658="",12,$L658)),$J658,0),IF(AND(10&gt;=$K658,10&lt;=IF($L658="",12,$L658),MOD(10-$K658,$N658)=0),$J658,0)))</f>
        <v>0</v>
      </c>
      <c r="Y658" s="19" t="n">
        <f aca="false">IF(OR($M658="",$M658="ERR",$J658="",$K658="",$N658=""),0,IF($N658=0,IF(AND(OR(11=7,11=12),11&gt;=$K658,11&lt;=IF($L658="",12,$L658)),$J658,0),IF(AND(11&gt;=$K658,11&lt;=IF($L658="",12,$L658),MOD(11-$K658,$N658)=0),$J658,0)))</f>
        <v>0</v>
      </c>
      <c r="Z658" s="19" t="n">
        <f aca="false">IF(OR($M658="",$M658="ERR",$J658="",$K658="",$N658=""),0,IF($N658=0,IF(AND(OR(12=7,12=12),12&gt;=$K658,12&lt;=IF($L658="",12,$L658)),$J658,0),IF(AND(12&gt;=$K658,12&lt;=IF($L658="",12,$L658),MOD(12-$K658,$N658)=0),$J658,0)))</f>
        <v>0</v>
      </c>
      <c r="AA658" s="36" t="n">
        <f aca="false">SUM(O658:Z658)</f>
        <v>0</v>
      </c>
      <c r="AB658" s="15" t="str">
        <f aca="false">IF(AND($B658="",$D658="",$J658=""),"",IF($B658="","Falta código",IF(ISNA(MATCH($B658,LST_COD,0)),"Código no registrado en Trabajadores",IF($E658="","Concepto no está en el catálogo",IF($M658="ERR","Retención de otro empleador: Origen = Otro empleador",IF(OR($J658="",$K658=""),"Falta monto o mes",IF(OR($K658&lt;1,$K658&gt;12),"Mes inicio inválido",IF(AND($L658&lt;&gt;"",OR($L658&lt;$K658,$L658&gt;12)),"Mes fin inválido",IF($N658="","Falta frecuencia",IF(AND($G658&lt;&gt;"Otro empleador",SUMPRODUCT(($O658:$Z658&lt;&gt;0)*(((COLUMN($O658:$Z658)-14)&lt;INDEX(Trabajadores!$M$6:$M$105,MATCH($B658,LST_COD,0)))+((COLUMN($O658:$Z658)-14)&gt;INDEX(Trabajadores!$N$6:$N$105,MATCH($B658,LST_COD,0)))))&gt;0),"Aviso: hay meses fuera del periodo laboral","OK"))))))))))</f>
        <v/>
      </c>
    </row>
    <row r="659" customFormat="false" ht="15" hidden="false" customHeight="false" outlineLevel="0" collapsed="false">
      <c r="A659" s="23" t="n">
        <v>654</v>
      </c>
      <c r="B659" s="7"/>
      <c r="C659" s="35" t="str">
        <f aca="false">IF($B659="","",IFERROR(INDEX(Trabajadores!$D$6:$D$105,MATCH($B659,LST_COD,0)),"¿Código?"))</f>
        <v/>
      </c>
      <c r="D659" s="30"/>
      <c r="E659" s="9" t="str">
        <f aca="false">IF($D659="","",IFERROR(VLOOKUP($D659,CONC_TABLA,2,FALSE()),""))</f>
        <v/>
      </c>
      <c r="F659" s="9" t="str">
        <f aca="false">IF($D659="","",IFERROR(VLOOKUP($D659,CONC_TABLA,3,FALSE()),""))</f>
        <v/>
      </c>
      <c r="G659" s="30"/>
      <c r="H659" s="30"/>
      <c r="I659" s="30"/>
      <c r="J659" s="29"/>
      <c r="K659" s="28"/>
      <c r="L659" s="28"/>
      <c r="M659" s="9" t="str">
        <f aca="false">IF(OR($B659="",$E659=""),"",IF($E659="INA","INA",IF($G659="Otro empleador",IF($E659="RET","RETO",IF($E659="ORD","OTO","OTX")),IF($E659="RET","ERR",$E659))))</f>
        <v/>
      </c>
      <c r="N659" s="9" t="str">
        <f aca="false">IF($I659="","",IFERROR(VLOOKUP($I659,FREC_TABLA,2,FALSE()),""))</f>
        <v/>
      </c>
      <c r="O659" s="19" t="n">
        <f aca="false">IF(OR($M659="",$M659="ERR",$J659="",$K659="",$N659=""),0,IF($N659=0,IF(AND(OR(1=7,1=12),1&gt;=$K659,1&lt;=IF($L659="",12,$L659)),$J659,0),IF(AND(1&gt;=$K659,1&lt;=IF($L659="",12,$L659),MOD(1-$K659,$N659)=0),$J659,0)))</f>
        <v>0</v>
      </c>
      <c r="P659" s="19" t="n">
        <f aca="false">IF(OR($M659="",$M659="ERR",$J659="",$K659="",$N659=""),0,IF($N659=0,IF(AND(OR(2=7,2=12),2&gt;=$K659,2&lt;=IF($L659="",12,$L659)),$J659,0),IF(AND(2&gt;=$K659,2&lt;=IF($L659="",12,$L659),MOD(2-$K659,$N659)=0),$J659,0)))</f>
        <v>0</v>
      </c>
      <c r="Q659" s="19" t="n">
        <f aca="false">IF(OR($M659="",$M659="ERR",$J659="",$K659="",$N659=""),0,IF($N659=0,IF(AND(OR(3=7,3=12),3&gt;=$K659,3&lt;=IF($L659="",12,$L659)),$J659,0),IF(AND(3&gt;=$K659,3&lt;=IF($L659="",12,$L659),MOD(3-$K659,$N659)=0),$J659,0)))</f>
        <v>0</v>
      </c>
      <c r="R659" s="19" t="n">
        <f aca="false">IF(OR($M659="",$M659="ERR",$J659="",$K659="",$N659=""),0,IF($N659=0,IF(AND(OR(4=7,4=12),4&gt;=$K659,4&lt;=IF($L659="",12,$L659)),$J659,0),IF(AND(4&gt;=$K659,4&lt;=IF($L659="",12,$L659),MOD(4-$K659,$N659)=0),$J659,0)))</f>
        <v>0</v>
      </c>
      <c r="S659" s="19" t="n">
        <f aca="false">IF(OR($M659="",$M659="ERR",$J659="",$K659="",$N659=""),0,IF($N659=0,IF(AND(OR(5=7,5=12),5&gt;=$K659,5&lt;=IF($L659="",12,$L659)),$J659,0),IF(AND(5&gt;=$K659,5&lt;=IF($L659="",12,$L659),MOD(5-$K659,$N659)=0),$J659,0)))</f>
        <v>0</v>
      </c>
      <c r="T659" s="19" t="n">
        <f aca="false">IF(OR($M659="",$M659="ERR",$J659="",$K659="",$N659=""),0,IF($N659=0,IF(AND(OR(6=7,6=12),6&gt;=$K659,6&lt;=IF($L659="",12,$L659)),$J659,0),IF(AND(6&gt;=$K659,6&lt;=IF($L659="",12,$L659),MOD(6-$K659,$N659)=0),$J659,0)))</f>
        <v>0</v>
      </c>
      <c r="U659" s="19" t="n">
        <f aca="false">IF(OR($M659="",$M659="ERR",$J659="",$K659="",$N659=""),0,IF($N659=0,IF(AND(OR(7=7,7=12),7&gt;=$K659,7&lt;=IF($L659="",12,$L659)),$J659,0),IF(AND(7&gt;=$K659,7&lt;=IF($L659="",12,$L659),MOD(7-$K659,$N659)=0),$J659,0)))</f>
        <v>0</v>
      </c>
      <c r="V659" s="19" t="n">
        <f aca="false">IF(OR($M659="",$M659="ERR",$J659="",$K659="",$N659=""),0,IF($N659=0,IF(AND(OR(8=7,8=12),8&gt;=$K659,8&lt;=IF($L659="",12,$L659)),$J659,0),IF(AND(8&gt;=$K659,8&lt;=IF($L659="",12,$L659),MOD(8-$K659,$N659)=0),$J659,0)))</f>
        <v>0</v>
      </c>
      <c r="W659" s="19" t="n">
        <f aca="false">IF(OR($M659="",$M659="ERR",$J659="",$K659="",$N659=""),0,IF($N659=0,IF(AND(OR(9=7,9=12),9&gt;=$K659,9&lt;=IF($L659="",12,$L659)),$J659,0),IF(AND(9&gt;=$K659,9&lt;=IF($L659="",12,$L659),MOD(9-$K659,$N659)=0),$J659,0)))</f>
        <v>0</v>
      </c>
      <c r="X659" s="19" t="n">
        <f aca="false">IF(OR($M659="",$M659="ERR",$J659="",$K659="",$N659=""),0,IF($N659=0,IF(AND(OR(10=7,10=12),10&gt;=$K659,10&lt;=IF($L659="",12,$L659)),$J659,0),IF(AND(10&gt;=$K659,10&lt;=IF($L659="",12,$L659),MOD(10-$K659,$N659)=0),$J659,0)))</f>
        <v>0</v>
      </c>
      <c r="Y659" s="19" t="n">
        <f aca="false">IF(OR($M659="",$M659="ERR",$J659="",$K659="",$N659=""),0,IF($N659=0,IF(AND(OR(11=7,11=12),11&gt;=$K659,11&lt;=IF($L659="",12,$L659)),$J659,0),IF(AND(11&gt;=$K659,11&lt;=IF($L659="",12,$L659),MOD(11-$K659,$N659)=0),$J659,0)))</f>
        <v>0</v>
      </c>
      <c r="Z659" s="19" t="n">
        <f aca="false">IF(OR($M659="",$M659="ERR",$J659="",$K659="",$N659=""),0,IF($N659=0,IF(AND(OR(12=7,12=12),12&gt;=$K659,12&lt;=IF($L659="",12,$L659)),$J659,0),IF(AND(12&gt;=$K659,12&lt;=IF($L659="",12,$L659),MOD(12-$K659,$N659)=0),$J659,0)))</f>
        <v>0</v>
      </c>
      <c r="AA659" s="36" t="n">
        <f aca="false">SUM(O659:Z659)</f>
        <v>0</v>
      </c>
      <c r="AB659" s="15" t="str">
        <f aca="false">IF(AND($B659="",$D659="",$J659=""),"",IF($B659="","Falta código",IF(ISNA(MATCH($B659,LST_COD,0)),"Código no registrado en Trabajadores",IF($E659="","Concepto no está en el catálogo",IF($M659="ERR","Retención de otro empleador: Origen = Otro empleador",IF(OR($J659="",$K659=""),"Falta monto o mes",IF(OR($K659&lt;1,$K659&gt;12),"Mes inicio inválido",IF(AND($L659&lt;&gt;"",OR($L659&lt;$K659,$L659&gt;12)),"Mes fin inválido",IF($N659="","Falta frecuencia",IF(AND($G659&lt;&gt;"Otro empleador",SUMPRODUCT(($O659:$Z659&lt;&gt;0)*(((COLUMN($O659:$Z659)-14)&lt;INDEX(Trabajadores!$M$6:$M$105,MATCH($B659,LST_COD,0)))+((COLUMN($O659:$Z659)-14)&gt;INDEX(Trabajadores!$N$6:$N$105,MATCH($B659,LST_COD,0)))))&gt;0),"Aviso: hay meses fuera del periodo laboral","OK"))))))))))</f>
        <v/>
      </c>
    </row>
    <row r="660" customFormat="false" ht="15" hidden="false" customHeight="false" outlineLevel="0" collapsed="false">
      <c r="A660" s="23" t="n">
        <v>655</v>
      </c>
      <c r="B660" s="7"/>
      <c r="C660" s="35" t="str">
        <f aca="false">IF($B660="","",IFERROR(INDEX(Trabajadores!$D$6:$D$105,MATCH($B660,LST_COD,0)),"¿Código?"))</f>
        <v/>
      </c>
      <c r="D660" s="30"/>
      <c r="E660" s="9" t="str">
        <f aca="false">IF($D660="","",IFERROR(VLOOKUP($D660,CONC_TABLA,2,FALSE()),""))</f>
        <v/>
      </c>
      <c r="F660" s="9" t="str">
        <f aca="false">IF($D660="","",IFERROR(VLOOKUP($D660,CONC_TABLA,3,FALSE()),""))</f>
        <v/>
      </c>
      <c r="G660" s="30"/>
      <c r="H660" s="30"/>
      <c r="I660" s="30"/>
      <c r="J660" s="29"/>
      <c r="K660" s="28"/>
      <c r="L660" s="28"/>
      <c r="M660" s="9" t="str">
        <f aca="false">IF(OR($B660="",$E660=""),"",IF($E660="INA","INA",IF($G660="Otro empleador",IF($E660="RET","RETO",IF($E660="ORD","OTO","OTX")),IF($E660="RET","ERR",$E660))))</f>
        <v/>
      </c>
      <c r="N660" s="9" t="str">
        <f aca="false">IF($I660="","",IFERROR(VLOOKUP($I660,FREC_TABLA,2,FALSE()),""))</f>
        <v/>
      </c>
      <c r="O660" s="19" t="n">
        <f aca="false">IF(OR($M660="",$M660="ERR",$J660="",$K660="",$N660=""),0,IF($N660=0,IF(AND(OR(1=7,1=12),1&gt;=$K660,1&lt;=IF($L660="",12,$L660)),$J660,0),IF(AND(1&gt;=$K660,1&lt;=IF($L660="",12,$L660),MOD(1-$K660,$N660)=0),$J660,0)))</f>
        <v>0</v>
      </c>
      <c r="P660" s="19" t="n">
        <f aca="false">IF(OR($M660="",$M660="ERR",$J660="",$K660="",$N660=""),0,IF($N660=0,IF(AND(OR(2=7,2=12),2&gt;=$K660,2&lt;=IF($L660="",12,$L660)),$J660,0),IF(AND(2&gt;=$K660,2&lt;=IF($L660="",12,$L660),MOD(2-$K660,$N660)=0),$J660,0)))</f>
        <v>0</v>
      </c>
      <c r="Q660" s="19" t="n">
        <f aca="false">IF(OR($M660="",$M660="ERR",$J660="",$K660="",$N660=""),0,IF($N660=0,IF(AND(OR(3=7,3=12),3&gt;=$K660,3&lt;=IF($L660="",12,$L660)),$J660,0),IF(AND(3&gt;=$K660,3&lt;=IF($L660="",12,$L660),MOD(3-$K660,$N660)=0),$J660,0)))</f>
        <v>0</v>
      </c>
      <c r="R660" s="19" t="n">
        <f aca="false">IF(OR($M660="",$M660="ERR",$J660="",$K660="",$N660=""),0,IF($N660=0,IF(AND(OR(4=7,4=12),4&gt;=$K660,4&lt;=IF($L660="",12,$L660)),$J660,0),IF(AND(4&gt;=$K660,4&lt;=IF($L660="",12,$L660),MOD(4-$K660,$N660)=0),$J660,0)))</f>
        <v>0</v>
      </c>
      <c r="S660" s="19" t="n">
        <f aca="false">IF(OR($M660="",$M660="ERR",$J660="",$K660="",$N660=""),0,IF($N660=0,IF(AND(OR(5=7,5=12),5&gt;=$K660,5&lt;=IF($L660="",12,$L660)),$J660,0),IF(AND(5&gt;=$K660,5&lt;=IF($L660="",12,$L660),MOD(5-$K660,$N660)=0),$J660,0)))</f>
        <v>0</v>
      </c>
      <c r="T660" s="19" t="n">
        <f aca="false">IF(OR($M660="",$M660="ERR",$J660="",$K660="",$N660=""),0,IF($N660=0,IF(AND(OR(6=7,6=12),6&gt;=$K660,6&lt;=IF($L660="",12,$L660)),$J660,0),IF(AND(6&gt;=$K660,6&lt;=IF($L660="",12,$L660),MOD(6-$K660,$N660)=0),$J660,0)))</f>
        <v>0</v>
      </c>
      <c r="U660" s="19" t="n">
        <f aca="false">IF(OR($M660="",$M660="ERR",$J660="",$K660="",$N660=""),0,IF($N660=0,IF(AND(OR(7=7,7=12),7&gt;=$K660,7&lt;=IF($L660="",12,$L660)),$J660,0),IF(AND(7&gt;=$K660,7&lt;=IF($L660="",12,$L660),MOD(7-$K660,$N660)=0),$J660,0)))</f>
        <v>0</v>
      </c>
      <c r="V660" s="19" t="n">
        <f aca="false">IF(OR($M660="",$M660="ERR",$J660="",$K660="",$N660=""),0,IF($N660=0,IF(AND(OR(8=7,8=12),8&gt;=$K660,8&lt;=IF($L660="",12,$L660)),$J660,0),IF(AND(8&gt;=$K660,8&lt;=IF($L660="",12,$L660),MOD(8-$K660,$N660)=0),$J660,0)))</f>
        <v>0</v>
      </c>
      <c r="W660" s="19" t="n">
        <f aca="false">IF(OR($M660="",$M660="ERR",$J660="",$K660="",$N660=""),0,IF($N660=0,IF(AND(OR(9=7,9=12),9&gt;=$K660,9&lt;=IF($L660="",12,$L660)),$J660,0),IF(AND(9&gt;=$K660,9&lt;=IF($L660="",12,$L660),MOD(9-$K660,$N660)=0),$J660,0)))</f>
        <v>0</v>
      </c>
      <c r="X660" s="19" t="n">
        <f aca="false">IF(OR($M660="",$M660="ERR",$J660="",$K660="",$N660=""),0,IF($N660=0,IF(AND(OR(10=7,10=12),10&gt;=$K660,10&lt;=IF($L660="",12,$L660)),$J660,0),IF(AND(10&gt;=$K660,10&lt;=IF($L660="",12,$L660),MOD(10-$K660,$N660)=0),$J660,0)))</f>
        <v>0</v>
      </c>
      <c r="Y660" s="19" t="n">
        <f aca="false">IF(OR($M660="",$M660="ERR",$J660="",$K660="",$N660=""),0,IF($N660=0,IF(AND(OR(11=7,11=12),11&gt;=$K660,11&lt;=IF($L660="",12,$L660)),$J660,0),IF(AND(11&gt;=$K660,11&lt;=IF($L660="",12,$L660),MOD(11-$K660,$N660)=0),$J660,0)))</f>
        <v>0</v>
      </c>
      <c r="Z660" s="19" t="n">
        <f aca="false">IF(OR($M660="",$M660="ERR",$J660="",$K660="",$N660=""),0,IF($N660=0,IF(AND(OR(12=7,12=12),12&gt;=$K660,12&lt;=IF($L660="",12,$L660)),$J660,0),IF(AND(12&gt;=$K660,12&lt;=IF($L660="",12,$L660),MOD(12-$K660,$N660)=0),$J660,0)))</f>
        <v>0</v>
      </c>
      <c r="AA660" s="36" t="n">
        <f aca="false">SUM(O660:Z660)</f>
        <v>0</v>
      </c>
      <c r="AB660" s="15" t="str">
        <f aca="false">IF(AND($B660="",$D660="",$J660=""),"",IF($B660="","Falta código",IF(ISNA(MATCH($B660,LST_COD,0)),"Código no registrado en Trabajadores",IF($E660="","Concepto no está en el catálogo",IF($M660="ERR","Retención de otro empleador: Origen = Otro empleador",IF(OR($J660="",$K660=""),"Falta monto o mes",IF(OR($K660&lt;1,$K660&gt;12),"Mes inicio inválido",IF(AND($L660&lt;&gt;"",OR($L660&lt;$K660,$L660&gt;12)),"Mes fin inválido",IF($N660="","Falta frecuencia",IF(AND($G660&lt;&gt;"Otro empleador",SUMPRODUCT(($O660:$Z660&lt;&gt;0)*(((COLUMN($O660:$Z660)-14)&lt;INDEX(Trabajadores!$M$6:$M$105,MATCH($B660,LST_COD,0)))+((COLUMN($O660:$Z660)-14)&gt;INDEX(Trabajadores!$N$6:$N$105,MATCH($B660,LST_COD,0)))))&gt;0),"Aviso: hay meses fuera del periodo laboral","OK"))))))))))</f>
        <v/>
      </c>
    </row>
    <row r="661" customFormat="false" ht="15" hidden="false" customHeight="false" outlineLevel="0" collapsed="false">
      <c r="A661" s="23" t="n">
        <v>656</v>
      </c>
      <c r="B661" s="7"/>
      <c r="C661" s="35" t="str">
        <f aca="false">IF($B661="","",IFERROR(INDEX(Trabajadores!$D$6:$D$105,MATCH($B661,LST_COD,0)),"¿Código?"))</f>
        <v/>
      </c>
      <c r="D661" s="30"/>
      <c r="E661" s="9" t="str">
        <f aca="false">IF($D661="","",IFERROR(VLOOKUP($D661,CONC_TABLA,2,FALSE()),""))</f>
        <v/>
      </c>
      <c r="F661" s="9" t="str">
        <f aca="false">IF($D661="","",IFERROR(VLOOKUP($D661,CONC_TABLA,3,FALSE()),""))</f>
        <v/>
      </c>
      <c r="G661" s="30"/>
      <c r="H661" s="30"/>
      <c r="I661" s="30"/>
      <c r="J661" s="29"/>
      <c r="K661" s="28"/>
      <c r="L661" s="28"/>
      <c r="M661" s="9" t="str">
        <f aca="false">IF(OR($B661="",$E661=""),"",IF($E661="INA","INA",IF($G661="Otro empleador",IF($E661="RET","RETO",IF($E661="ORD","OTO","OTX")),IF($E661="RET","ERR",$E661))))</f>
        <v/>
      </c>
      <c r="N661" s="9" t="str">
        <f aca="false">IF($I661="","",IFERROR(VLOOKUP($I661,FREC_TABLA,2,FALSE()),""))</f>
        <v/>
      </c>
      <c r="O661" s="19" t="n">
        <f aca="false">IF(OR($M661="",$M661="ERR",$J661="",$K661="",$N661=""),0,IF($N661=0,IF(AND(OR(1=7,1=12),1&gt;=$K661,1&lt;=IF($L661="",12,$L661)),$J661,0),IF(AND(1&gt;=$K661,1&lt;=IF($L661="",12,$L661),MOD(1-$K661,$N661)=0),$J661,0)))</f>
        <v>0</v>
      </c>
      <c r="P661" s="19" t="n">
        <f aca="false">IF(OR($M661="",$M661="ERR",$J661="",$K661="",$N661=""),0,IF($N661=0,IF(AND(OR(2=7,2=12),2&gt;=$K661,2&lt;=IF($L661="",12,$L661)),$J661,0),IF(AND(2&gt;=$K661,2&lt;=IF($L661="",12,$L661),MOD(2-$K661,$N661)=0),$J661,0)))</f>
        <v>0</v>
      </c>
      <c r="Q661" s="19" t="n">
        <f aca="false">IF(OR($M661="",$M661="ERR",$J661="",$K661="",$N661=""),0,IF($N661=0,IF(AND(OR(3=7,3=12),3&gt;=$K661,3&lt;=IF($L661="",12,$L661)),$J661,0),IF(AND(3&gt;=$K661,3&lt;=IF($L661="",12,$L661),MOD(3-$K661,$N661)=0),$J661,0)))</f>
        <v>0</v>
      </c>
      <c r="R661" s="19" t="n">
        <f aca="false">IF(OR($M661="",$M661="ERR",$J661="",$K661="",$N661=""),0,IF($N661=0,IF(AND(OR(4=7,4=12),4&gt;=$K661,4&lt;=IF($L661="",12,$L661)),$J661,0),IF(AND(4&gt;=$K661,4&lt;=IF($L661="",12,$L661),MOD(4-$K661,$N661)=0),$J661,0)))</f>
        <v>0</v>
      </c>
      <c r="S661" s="19" t="n">
        <f aca="false">IF(OR($M661="",$M661="ERR",$J661="",$K661="",$N661=""),0,IF($N661=0,IF(AND(OR(5=7,5=12),5&gt;=$K661,5&lt;=IF($L661="",12,$L661)),$J661,0),IF(AND(5&gt;=$K661,5&lt;=IF($L661="",12,$L661),MOD(5-$K661,$N661)=0),$J661,0)))</f>
        <v>0</v>
      </c>
      <c r="T661" s="19" t="n">
        <f aca="false">IF(OR($M661="",$M661="ERR",$J661="",$K661="",$N661=""),0,IF($N661=0,IF(AND(OR(6=7,6=12),6&gt;=$K661,6&lt;=IF($L661="",12,$L661)),$J661,0),IF(AND(6&gt;=$K661,6&lt;=IF($L661="",12,$L661),MOD(6-$K661,$N661)=0),$J661,0)))</f>
        <v>0</v>
      </c>
      <c r="U661" s="19" t="n">
        <f aca="false">IF(OR($M661="",$M661="ERR",$J661="",$K661="",$N661=""),0,IF($N661=0,IF(AND(OR(7=7,7=12),7&gt;=$K661,7&lt;=IF($L661="",12,$L661)),$J661,0),IF(AND(7&gt;=$K661,7&lt;=IF($L661="",12,$L661),MOD(7-$K661,$N661)=0),$J661,0)))</f>
        <v>0</v>
      </c>
      <c r="V661" s="19" t="n">
        <f aca="false">IF(OR($M661="",$M661="ERR",$J661="",$K661="",$N661=""),0,IF($N661=0,IF(AND(OR(8=7,8=12),8&gt;=$K661,8&lt;=IF($L661="",12,$L661)),$J661,0),IF(AND(8&gt;=$K661,8&lt;=IF($L661="",12,$L661),MOD(8-$K661,$N661)=0),$J661,0)))</f>
        <v>0</v>
      </c>
      <c r="W661" s="19" t="n">
        <f aca="false">IF(OR($M661="",$M661="ERR",$J661="",$K661="",$N661=""),0,IF($N661=0,IF(AND(OR(9=7,9=12),9&gt;=$K661,9&lt;=IF($L661="",12,$L661)),$J661,0),IF(AND(9&gt;=$K661,9&lt;=IF($L661="",12,$L661),MOD(9-$K661,$N661)=0),$J661,0)))</f>
        <v>0</v>
      </c>
      <c r="X661" s="19" t="n">
        <f aca="false">IF(OR($M661="",$M661="ERR",$J661="",$K661="",$N661=""),0,IF($N661=0,IF(AND(OR(10=7,10=12),10&gt;=$K661,10&lt;=IF($L661="",12,$L661)),$J661,0),IF(AND(10&gt;=$K661,10&lt;=IF($L661="",12,$L661),MOD(10-$K661,$N661)=0),$J661,0)))</f>
        <v>0</v>
      </c>
      <c r="Y661" s="19" t="n">
        <f aca="false">IF(OR($M661="",$M661="ERR",$J661="",$K661="",$N661=""),0,IF($N661=0,IF(AND(OR(11=7,11=12),11&gt;=$K661,11&lt;=IF($L661="",12,$L661)),$J661,0),IF(AND(11&gt;=$K661,11&lt;=IF($L661="",12,$L661),MOD(11-$K661,$N661)=0),$J661,0)))</f>
        <v>0</v>
      </c>
      <c r="Z661" s="19" t="n">
        <f aca="false">IF(OR($M661="",$M661="ERR",$J661="",$K661="",$N661=""),0,IF($N661=0,IF(AND(OR(12=7,12=12),12&gt;=$K661,12&lt;=IF($L661="",12,$L661)),$J661,0),IF(AND(12&gt;=$K661,12&lt;=IF($L661="",12,$L661),MOD(12-$K661,$N661)=0),$J661,0)))</f>
        <v>0</v>
      </c>
      <c r="AA661" s="36" t="n">
        <f aca="false">SUM(O661:Z661)</f>
        <v>0</v>
      </c>
      <c r="AB661" s="15" t="str">
        <f aca="false">IF(AND($B661="",$D661="",$J661=""),"",IF($B661="","Falta código",IF(ISNA(MATCH($B661,LST_COD,0)),"Código no registrado en Trabajadores",IF($E661="","Concepto no está en el catálogo",IF($M661="ERR","Retención de otro empleador: Origen = Otro empleador",IF(OR($J661="",$K661=""),"Falta monto o mes",IF(OR($K661&lt;1,$K661&gt;12),"Mes inicio inválido",IF(AND($L661&lt;&gt;"",OR($L661&lt;$K661,$L661&gt;12)),"Mes fin inválido",IF($N661="","Falta frecuencia",IF(AND($G661&lt;&gt;"Otro empleador",SUMPRODUCT(($O661:$Z661&lt;&gt;0)*(((COLUMN($O661:$Z661)-14)&lt;INDEX(Trabajadores!$M$6:$M$105,MATCH($B661,LST_COD,0)))+((COLUMN($O661:$Z661)-14)&gt;INDEX(Trabajadores!$N$6:$N$105,MATCH($B661,LST_COD,0)))))&gt;0),"Aviso: hay meses fuera del periodo laboral","OK"))))))))))</f>
        <v/>
      </c>
    </row>
    <row r="662" customFormat="false" ht="15" hidden="false" customHeight="false" outlineLevel="0" collapsed="false">
      <c r="A662" s="23" t="n">
        <v>657</v>
      </c>
      <c r="B662" s="7"/>
      <c r="C662" s="35" t="str">
        <f aca="false">IF($B662="","",IFERROR(INDEX(Trabajadores!$D$6:$D$105,MATCH($B662,LST_COD,0)),"¿Código?"))</f>
        <v/>
      </c>
      <c r="D662" s="30"/>
      <c r="E662" s="9" t="str">
        <f aca="false">IF($D662="","",IFERROR(VLOOKUP($D662,CONC_TABLA,2,FALSE()),""))</f>
        <v/>
      </c>
      <c r="F662" s="9" t="str">
        <f aca="false">IF($D662="","",IFERROR(VLOOKUP($D662,CONC_TABLA,3,FALSE()),""))</f>
        <v/>
      </c>
      <c r="G662" s="30"/>
      <c r="H662" s="30"/>
      <c r="I662" s="30"/>
      <c r="J662" s="29"/>
      <c r="K662" s="28"/>
      <c r="L662" s="28"/>
      <c r="M662" s="9" t="str">
        <f aca="false">IF(OR($B662="",$E662=""),"",IF($E662="INA","INA",IF($G662="Otro empleador",IF($E662="RET","RETO",IF($E662="ORD","OTO","OTX")),IF($E662="RET","ERR",$E662))))</f>
        <v/>
      </c>
      <c r="N662" s="9" t="str">
        <f aca="false">IF($I662="","",IFERROR(VLOOKUP($I662,FREC_TABLA,2,FALSE()),""))</f>
        <v/>
      </c>
      <c r="O662" s="19" t="n">
        <f aca="false">IF(OR($M662="",$M662="ERR",$J662="",$K662="",$N662=""),0,IF($N662=0,IF(AND(OR(1=7,1=12),1&gt;=$K662,1&lt;=IF($L662="",12,$L662)),$J662,0),IF(AND(1&gt;=$K662,1&lt;=IF($L662="",12,$L662),MOD(1-$K662,$N662)=0),$J662,0)))</f>
        <v>0</v>
      </c>
      <c r="P662" s="19" t="n">
        <f aca="false">IF(OR($M662="",$M662="ERR",$J662="",$K662="",$N662=""),0,IF($N662=0,IF(AND(OR(2=7,2=12),2&gt;=$K662,2&lt;=IF($L662="",12,$L662)),$J662,0),IF(AND(2&gt;=$K662,2&lt;=IF($L662="",12,$L662),MOD(2-$K662,$N662)=0),$J662,0)))</f>
        <v>0</v>
      </c>
      <c r="Q662" s="19" t="n">
        <f aca="false">IF(OR($M662="",$M662="ERR",$J662="",$K662="",$N662=""),0,IF($N662=0,IF(AND(OR(3=7,3=12),3&gt;=$K662,3&lt;=IF($L662="",12,$L662)),$J662,0),IF(AND(3&gt;=$K662,3&lt;=IF($L662="",12,$L662),MOD(3-$K662,$N662)=0),$J662,0)))</f>
        <v>0</v>
      </c>
      <c r="R662" s="19" t="n">
        <f aca="false">IF(OR($M662="",$M662="ERR",$J662="",$K662="",$N662=""),0,IF($N662=0,IF(AND(OR(4=7,4=12),4&gt;=$K662,4&lt;=IF($L662="",12,$L662)),$J662,0),IF(AND(4&gt;=$K662,4&lt;=IF($L662="",12,$L662),MOD(4-$K662,$N662)=0),$J662,0)))</f>
        <v>0</v>
      </c>
      <c r="S662" s="19" t="n">
        <f aca="false">IF(OR($M662="",$M662="ERR",$J662="",$K662="",$N662=""),0,IF($N662=0,IF(AND(OR(5=7,5=12),5&gt;=$K662,5&lt;=IF($L662="",12,$L662)),$J662,0),IF(AND(5&gt;=$K662,5&lt;=IF($L662="",12,$L662),MOD(5-$K662,$N662)=0),$J662,0)))</f>
        <v>0</v>
      </c>
      <c r="T662" s="19" t="n">
        <f aca="false">IF(OR($M662="",$M662="ERR",$J662="",$K662="",$N662=""),0,IF($N662=0,IF(AND(OR(6=7,6=12),6&gt;=$K662,6&lt;=IF($L662="",12,$L662)),$J662,0),IF(AND(6&gt;=$K662,6&lt;=IF($L662="",12,$L662),MOD(6-$K662,$N662)=0),$J662,0)))</f>
        <v>0</v>
      </c>
      <c r="U662" s="19" t="n">
        <f aca="false">IF(OR($M662="",$M662="ERR",$J662="",$K662="",$N662=""),0,IF($N662=0,IF(AND(OR(7=7,7=12),7&gt;=$K662,7&lt;=IF($L662="",12,$L662)),$J662,0),IF(AND(7&gt;=$K662,7&lt;=IF($L662="",12,$L662),MOD(7-$K662,$N662)=0),$J662,0)))</f>
        <v>0</v>
      </c>
      <c r="V662" s="19" t="n">
        <f aca="false">IF(OR($M662="",$M662="ERR",$J662="",$K662="",$N662=""),0,IF($N662=0,IF(AND(OR(8=7,8=12),8&gt;=$K662,8&lt;=IF($L662="",12,$L662)),$J662,0),IF(AND(8&gt;=$K662,8&lt;=IF($L662="",12,$L662),MOD(8-$K662,$N662)=0),$J662,0)))</f>
        <v>0</v>
      </c>
      <c r="W662" s="19" t="n">
        <f aca="false">IF(OR($M662="",$M662="ERR",$J662="",$K662="",$N662=""),0,IF($N662=0,IF(AND(OR(9=7,9=12),9&gt;=$K662,9&lt;=IF($L662="",12,$L662)),$J662,0),IF(AND(9&gt;=$K662,9&lt;=IF($L662="",12,$L662),MOD(9-$K662,$N662)=0),$J662,0)))</f>
        <v>0</v>
      </c>
      <c r="X662" s="19" t="n">
        <f aca="false">IF(OR($M662="",$M662="ERR",$J662="",$K662="",$N662=""),0,IF($N662=0,IF(AND(OR(10=7,10=12),10&gt;=$K662,10&lt;=IF($L662="",12,$L662)),$J662,0),IF(AND(10&gt;=$K662,10&lt;=IF($L662="",12,$L662),MOD(10-$K662,$N662)=0),$J662,0)))</f>
        <v>0</v>
      </c>
      <c r="Y662" s="19" t="n">
        <f aca="false">IF(OR($M662="",$M662="ERR",$J662="",$K662="",$N662=""),0,IF($N662=0,IF(AND(OR(11=7,11=12),11&gt;=$K662,11&lt;=IF($L662="",12,$L662)),$J662,0),IF(AND(11&gt;=$K662,11&lt;=IF($L662="",12,$L662),MOD(11-$K662,$N662)=0),$J662,0)))</f>
        <v>0</v>
      </c>
      <c r="Z662" s="19" t="n">
        <f aca="false">IF(OR($M662="",$M662="ERR",$J662="",$K662="",$N662=""),0,IF($N662=0,IF(AND(OR(12=7,12=12),12&gt;=$K662,12&lt;=IF($L662="",12,$L662)),$J662,0),IF(AND(12&gt;=$K662,12&lt;=IF($L662="",12,$L662),MOD(12-$K662,$N662)=0),$J662,0)))</f>
        <v>0</v>
      </c>
      <c r="AA662" s="36" t="n">
        <f aca="false">SUM(O662:Z662)</f>
        <v>0</v>
      </c>
      <c r="AB662" s="15" t="str">
        <f aca="false">IF(AND($B662="",$D662="",$J662=""),"",IF($B662="","Falta código",IF(ISNA(MATCH($B662,LST_COD,0)),"Código no registrado en Trabajadores",IF($E662="","Concepto no está en el catálogo",IF($M662="ERR","Retención de otro empleador: Origen = Otro empleador",IF(OR($J662="",$K662=""),"Falta monto o mes",IF(OR($K662&lt;1,$K662&gt;12),"Mes inicio inválido",IF(AND($L662&lt;&gt;"",OR($L662&lt;$K662,$L662&gt;12)),"Mes fin inválido",IF($N662="","Falta frecuencia",IF(AND($G662&lt;&gt;"Otro empleador",SUMPRODUCT(($O662:$Z662&lt;&gt;0)*(((COLUMN($O662:$Z662)-14)&lt;INDEX(Trabajadores!$M$6:$M$105,MATCH($B662,LST_COD,0)))+((COLUMN($O662:$Z662)-14)&gt;INDEX(Trabajadores!$N$6:$N$105,MATCH($B662,LST_COD,0)))))&gt;0),"Aviso: hay meses fuera del periodo laboral","OK"))))))))))</f>
        <v/>
      </c>
    </row>
    <row r="663" customFormat="false" ht="15" hidden="false" customHeight="false" outlineLevel="0" collapsed="false">
      <c r="A663" s="23" t="n">
        <v>658</v>
      </c>
      <c r="B663" s="7"/>
      <c r="C663" s="35" t="str">
        <f aca="false">IF($B663="","",IFERROR(INDEX(Trabajadores!$D$6:$D$105,MATCH($B663,LST_COD,0)),"¿Código?"))</f>
        <v/>
      </c>
      <c r="D663" s="30"/>
      <c r="E663" s="9" t="str">
        <f aca="false">IF($D663="","",IFERROR(VLOOKUP($D663,CONC_TABLA,2,FALSE()),""))</f>
        <v/>
      </c>
      <c r="F663" s="9" t="str">
        <f aca="false">IF($D663="","",IFERROR(VLOOKUP($D663,CONC_TABLA,3,FALSE()),""))</f>
        <v/>
      </c>
      <c r="G663" s="30"/>
      <c r="H663" s="30"/>
      <c r="I663" s="30"/>
      <c r="J663" s="29"/>
      <c r="K663" s="28"/>
      <c r="L663" s="28"/>
      <c r="M663" s="9" t="str">
        <f aca="false">IF(OR($B663="",$E663=""),"",IF($E663="INA","INA",IF($G663="Otro empleador",IF($E663="RET","RETO",IF($E663="ORD","OTO","OTX")),IF($E663="RET","ERR",$E663))))</f>
        <v/>
      </c>
      <c r="N663" s="9" t="str">
        <f aca="false">IF($I663="","",IFERROR(VLOOKUP($I663,FREC_TABLA,2,FALSE()),""))</f>
        <v/>
      </c>
      <c r="O663" s="19" t="n">
        <f aca="false">IF(OR($M663="",$M663="ERR",$J663="",$K663="",$N663=""),0,IF($N663=0,IF(AND(OR(1=7,1=12),1&gt;=$K663,1&lt;=IF($L663="",12,$L663)),$J663,0),IF(AND(1&gt;=$K663,1&lt;=IF($L663="",12,$L663),MOD(1-$K663,$N663)=0),$J663,0)))</f>
        <v>0</v>
      </c>
      <c r="P663" s="19" t="n">
        <f aca="false">IF(OR($M663="",$M663="ERR",$J663="",$K663="",$N663=""),0,IF($N663=0,IF(AND(OR(2=7,2=12),2&gt;=$K663,2&lt;=IF($L663="",12,$L663)),$J663,0),IF(AND(2&gt;=$K663,2&lt;=IF($L663="",12,$L663),MOD(2-$K663,$N663)=0),$J663,0)))</f>
        <v>0</v>
      </c>
      <c r="Q663" s="19" t="n">
        <f aca="false">IF(OR($M663="",$M663="ERR",$J663="",$K663="",$N663=""),0,IF($N663=0,IF(AND(OR(3=7,3=12),3&gt;=$K663,3&lt;=IF($L663="",12,$L663)),$J663,0),IF(AND(3&gt;=$K663,3&lt;=IF($L663="",12,$L663),MOD(3-$K663,$N663)=0),$J663,0)))</f>
        <v>0</v>
      </c>
      <c r="R663" s="19" t="n">
        <f aca="false">IF(OR($M663="",$M663="ERR",$J663="",$K663="",$N663=""),0,IF($N663=0,IF(AND(OR(4=7,4=12),4&gt;=$K663,4&lt;=IF($L663="",12,$L663)),$J663,0),IF(AND(4&gt;=$K663,4&lt;=IF($L663="",12,$L663),MOD(4-$K663,$N663)=0),$J663,0)))</f>
        <v>0</v>
      </c>
      <c r="S663" s="19" t="n">
        <f aca="false">IF(OR($M663="",$M663="ERR",$J663="",$K663="",$N663=""),0,IF($N663=0,IF(AND(OR(5=7,5=12),5&gt;=$K663,5&lt;=IF($L663="",12,$L663)),$J663,0),IF(AND(5&gt;=$K663,5&lt;=IF($L663="",12,$L663),MOD(5-$K663,$N663)=0),$J663,0)))</f>
        <v>0</v>
      </c>
      <c r="T663" s="19" t="n">
        <f aca="false">IF(OR($M663="",$M663="ERR",$J663="",$K663="",$N663=""),0,IF($N663=0,IF(AND(OR(6=7,6=12),6&gt;=$K663,6&lt;=IF($L663="",12,$L663)),$J663,0),IF(AND(6&gt;=$K663,6&lt;=IF($L663="",12,$L663),MOD(6-$K663,$N663)=0),$J663,0)))</f>
        <v>0</v>
      </c>
      <c r="U663" s="19" t="n">
        <f aca="false">IF(OR($M663="",$M663="ERR",$J663="",$K663="",$N663=""),0,IF($N663=0,IF(AND(OR(7=7,7=12),7&gt;=$K663,7&lt;=IF($L663="",12,$L663)),$J663,0),IF(AND(7&gt;=$K663,7&lt;=IF($L663="",12,$L663),MOD(7-$K663,$N663)=0),$J663,0)))</f>
        <v>0</v>
      </c>
      <c r="V663" s="19" t="n">
        <f aca="false">IF(OR($M663="",$M663="ERR",$J663="",$K663="",$N663=""),0,IF($N663=0,IF(AND(OR(8=7,8=12),8&gt;=$K663,8&lt;=IF($L663="",12,$L663)),$J663,0),IF(AND(8&gt;=$K663,8&lt;=IF($L663="",12,$L663),MOD(8-$K663,$N663)=0),$J663,0)))</f>
        <v>0</v>
      </c>
      <c r="W663" s="19" t="n">
        <f aca="false">IF(OR($M663="",$M663="ERR",$J663="",$K663="",$N663=""),0,IF($N663=0,IF(AND(OR(9=7,9=12),9&gt;=$K663,9&lt;=IF($L663="",12,$L663)),$J663,0),IF(AND(9&gt;=$K663,9&lt;=IF($L663="",12,$L663),MOD(9-$K663,$N663)=0),$J663,0)))</f>
        <v>0</v>
      </c>
      <c r="X663" s="19" t="n">
        <f aca="false">IF(OR($M663="",$M663="ERR",$J663="",$K663="",$N663=""),0,IF($N663=0,IF(AND(OR(10=7,10=12),10&gt;=$K663,10&lt;=IF($L663="",12,$L663)),$J663,0),IF(AND(10&gt;=$K663,10&lt;=IF($L663="",12,$L663),MOD(10-$K663,$N663)=0),$J663,0)))</f>
        <v>0</v>
      </c>
      <c r="Y663" s="19" t="n">
        <f aca="false">IF(OR($M663="",$M663="ERR",$J663="",$K663="",$N663=""),0,IF($N663=0,IF(AND(OR(11=7,11=12),11&gt;=$K663,11&lt;=IF($L663="",12,$L663)),$J663,0),IF(AND(11&gt;=$K663,11&lt;=IF($L663="",12,$L663),MOD(11-$K663,$N663)=0),$J663,0)))</f>
        <v>0</v>
      </c>
      <c r="Z663" s="19" t="n">
        <f aca="false">IF(OR($M663="",$M663="ERR",$J663="",$K663="",$N663=""),0,IF($N663=0,IF(AND(OR(12=7,12=12),12&gt;=$K663,12&lt;=IF($L663="",12,$L663)),$J663,0),IF(AND(12&gt;=$K663,12&lt;=IF($L663="",12,$L663),MOD(12-$K663,$N663)=0),$J663,0)))</f>
        <v>0</v>
      </c>
      <c r="AA663" s="36" t="n">
        <f aca="false">SUM(O663:Z663)</f>
        <v>0</v>
      </c>
      <c r="AB663" s="15" t="str">
        <f aca="false">IF(AND($B663="",$D663="",$J663=""),"",IF($B663="","Falta código",IF(ISNA(MATCH($B663,LST_COD,0)),"Código no registrado en Trabajadores",IF($E663="","Concepto no está en el catálogo",IF($M663="ERR","Retención de otro empleador: Origen = Otro empleador",IF(OR($J663="",$K663=""),"Falta monto o mes",IF(OR($K663&lt;1,$K663&gt;12),"Mes inicio inválido",IF(AND($L663&lt;&gt;"",OR($L663&lt;$K663,$L663&gt;12)),"Mes fin inválido",IF($N663="","Falta frecuencia",IF(AND($G663&lt;&gt;"Otro empleador",SUMPRODUCT(($O663:$Z663&lt;&gt;0)*(((COLUMN($O663:$Z663)-14)&lt;INDEX(Trabajadores!$M$6:$M$105,MATCH($B663,LST_COD,0)))+((COLUMN($O663:$Z663)-14)&gt;INDEX(Trabajadores!$N$6:$N$105,MATCH($B663,LST_COD,0)))))&gt;0),"Aviso: hay meses fuera del periodo laboral","OK"))))))))))</f>
        <v/>
      </c>
    </row>
    <row r="664" customFormat="false" ht="15" hidden="false" customHeight="false" outlineLevel="0" collapsed="false">
      <c r="A664" s="23" t="n">
        <v>659</v>
      </c>
      <c r="B664" s="7"/>
      <c r="C664" s="35" t="str">
        <f aca="false">IF($B664="","",IFERROR(INDEX(Trabajadores!$D$6:$D$105,MATCH($B664,LST_COD,0)),"¿Código?"))</f>
        <v/>
      </c>
      <c r="D664" s="30"/>
      <c r="E664" s="9" t="str">
        <f aca="false">IF($D664="","",IFERROR(VLOOKUP($D664,CONC_TABLA,2,FALSE()),""))</f>
        <v/>
      </c>
      <c r="F664" s="9" t="str">
        <f aca="false">IF($D664="","",IFERROR(VLOOKUP($D664,CONC_TABLA,3,FALSE()),""))</f>
        <v/>
      </c>
      <c r="G664" s="30"/>
      <c r="H664" s="30"/>
      <c r="I664" s="30"/>
      <c r="J664" s="29"/>
      <c r="K664" s="28"/>
      <c r="L664" s="28"/>
      <c r="M664" s="9" t="str">
        <f aca="false">IF(OR($B664="",$E664=""),"",IF($E664="INA","INA",IF($G664="Otro empleador",IF($E664="RET","RETO",IF($E664="ORD","OTO","OTX")),IF($E664="RET","ERR",$E664))))</f>
        <v/>
      </c>
      <c r="N664" s="9" t="str">
        <f aca="false">IF($I664="","",IFERROR(VLOOKUP($I664,FREC_TABLA,2,FALSE()),""))</f>
        <v/>
      </c>
      <c r="O664" s="19" t="n">
        <f aca="false">IF(OR($M664="",$M664="ERR",$J664="",$K664="",$N664=""),0,IF($N664=0,IF(AND(OR(1=7,1=12),1&gt;=$K664,1&lt;=IF($L664="",12,$L664)),$J664,0),IF(AND(1&gt;=$K664,1&lt;=IF($L664="",12,$L664),MOD(1-$K664,$N664)=0),$J664,0)))</f>
        <v>0</v>
      </c>
      <c r="P664" s="19" t="n">
        <f aca="false">IF(OR($M664="",$M664="ERR",$J664="",$K664="",$N664=""),0,IF($N664=0,IF(AND(OR(2=7,2=12),2&gt;=$K664,2&lt;=IF($L664="",12,$L664)),$J664,0),IF(AND(2&gt;=$K664,2&lt;=IF($L664="",12,$L664),MOD(2-$K664,$N664)=0),$J664,0)))</f>
        <v>0</v>
      </c>
      <c r="Q664" s="19" t="n">
        <f aca="false">IF(OR($M664="",$M664="ERR",$J664="",$K664="",$N664=""),0,IF($N664=0,IF(AND(OR(3=7,3=12),3&gt;=$K664,3&lt;=IF($L664="",12,$L664)),$J664,0),IF(AND(3&gt;=$K664,3&lt;=IF($L664="",12,$L664),MOD(3-$K664,$N664)=0),$J664,0)))</f>
        <v>0</v>
      </c>
      <c r="R664" s="19" t="n">
        <f aca="false">IF(OR($M664="",$M664="ERR",$J664="",$K664="",$N664=""),0,IF($N664=0,IF(AND(OR(4=7,4=12),4&gt;=$K664,4&lt;=IF($L664="",12,$L664)),$J664,0),IF(AND(4&gt;=$K664,4&lt;=IF($L664="",12,$L664),MOD(4-$K664,$N664)=0),$J664,0)))</f>
        <v>0</v>
      </c>
      <c r="S664" s="19" t="n">
        <f aca="false">IF(OR($M664="",$M664="ERR",$J664="",$K664="",$N664=""),0,IF($N664=0,IF(AND(OR(5=7,5=12),5&gt;=$K664,5&lt;=IF($L664="",12,$L664)),$J664,0),IF(AND(5&gt;=$K664,5&lt;=IF($L664="",12,$L664),MOD(5-$K664,$N664)=0),$J664,0)))</f>
        <v>0</v>
      </c>
      <c r="T664" s="19" t="n">
        <f aca="false">IF(OR($M664="",$M664="ERR",$J664="",$K664="",$N664=""),0,IF($N664=0,IF(AND(OR(6=7,6=12),6&gt;=$K664,6&lt;=IF($L664="",12,$L664)),$J664,0),IF(AND(6&gt;=$K664,6&lt;=IF($L664="",12,$L664),MOD(6-$K664,$N664)=0),$J664,0)))</f>
        <v>0</v>
      </c>
      <c r="U664" s="19" t="n">
        <f aca="false">IF(OR($M664="",$M664="ERR",$J664="",$K664="",$N664=""),0,IF($N664=0,IF(AND(OR(7=7,7=12),7&gt;=$K664,7&lt;=IF($L664="",12,$L664)),$J664,0),IF(AND(7&gt;=$K664,7&lt;=IF($L664="",12,$L664),MOD(7-$K664,$N664)=0),$J664,0)))</f>
        <v>0</v>
      </c>
      <c r="V664" s="19" t="n">
        <f aca="false">IF(OR($M664="",$M664="ERR",$J664="",$K664="",$N664=""),0,IF($N664=0,IF(AND(OR(8=7,8=12),8&gt;=$K664,8&lt;=IF($L664="",12,$L664)),$J664,0),IF(AND(8&gt;=$K664,8&lt;=IF($L664="",12,$L664),MOD(8-$K664,$N664)=0),$J664,0)))</f>
        <v>0</v>
      </c>
      <c r="W664" s="19" t="n">
        <f aca="false">IF(OR($M664="",$M664="ERR",$J664="",$K664="",$N664=""),0,IF($N664=0,IF(AND(OR(9=7,9=12),9&gt;=$K664,9&lt;=IF($L664="",12,$L664)),$J664,0),IF(AND(9&gt;=$K664,9&lt;=IF($L664="",12,$L664),MOD(9-$K664,$N664)=0),$J664,0)))</f>
        <v>0</v>
      </c>
      <c r="X664" s="19" t="n">
        <f aca="false">IF(OR($M664="",$M664="ERR",$J664="",$K664="",$N664=""),0,IF($N664=0,IF(AND(OR(10=7,10=12),10&gt;=$K664,10&lt;=IF($L664="",12,$L664)),$J664,0),IF(AND(10&gt;=$K664,10&lt;=IF($L664="",12,$L664),MOD(10-$K664,$N664)=0),$J664,0)))</f>
        <v>0</v>
      </c>
      <c r="Y664" s="19" t="n">
        <f aca="false">IF(OR($M664="",$M664="ERR",$J664="",$K664="",$N664=""),0,IF($N664=0,IF(AND(OR(11=7,11=12),11&gt;=$K664,11&lt;=IF($L664="",12,$L664)),$J664,0),IF(AND(11&gt;=$K664,11&lt;=IF($L664="",12,$L664),MOD(11-$K664,$N664)=0),$J664,0)))</f>
        <v>0</v>
      </c>
      <c r="Z664" s="19" t="n">
        <f aca="false">IF(OR($M664="",$M664="ERR",$J664="",$K664="",$N664=""),0,IF($N664=0,IF(AND(OR(12=7,12=12),12&gt;=$K664,12&lt;=IF($L664="",12,$L664)),$J664,0),IF(AND(12&gt;=$K664,12&lt;=IF($L664="",12,$L664),MOD(12-$K664,$N664)=0),$J664,0)))</f>
        <v>0</v>
      </c>
      <c r="AA664" s="36" t="n">
        <f aca="false">SUM(O664:Z664)</f>
        <v>0</v>
      </c>
      <c r="AB664" s="15" t="str">
        <f aca="false">IF(AND($B664="",$D664="",$J664=""),"",IF($B664="","Falta código",IF(ISNA(MATCH($B664,LST_COD,0)),"Código no registrado en Trabajadores",IF($E664="","Concepto no está en el catálogo",IF($M664="ERR","Retención de otro empleador: Origen = Otro empleador",IF(OR($J664="",$K664=""),"Falta monto o mes",IF(OR($K664&lt;1,$K664&gt;12),"Mes inicio inválido",IF(AND($L664&lt;&gt;"",OR($L664&lt;$K664,$L664&gt;12)),"Mes fin inválido",IF($N664="","Falta frecuencia",IF(AND($G664&lt;&gt;"Otro empleador",SUMPRODUCT(($O664:$Z664&lt;&gt;0)*(((COLUMN($O664:$Z664)-14)&lt;INDEX(Trabajadores!$M$6:$M$105,MATCH($B664,LST_COD,0)))+((COLUMN($O664:$Z664)-14)&gt;INDEX(Trabajadores!$N$6:$N$105,MATCH($B664,LST_COD,0)))))&gt;0),"Aviso: hay meses fuera del periodo laboral","OK"))))))))))</f>
        <v/>
      </c>
    </row>
    <row r="665" customFormat="false" ht="15" hidden="false" customHeight="false" outlineLevel="0" collapsed="false">
      <c r="A665" s="23" t="n">
        <v>660</v>
      </c>
      <c r="B665" s="7"/>
      <c r="C665" s="35" t="str">
        <f aca="false">IF($B665="","",IFERROR(INDEX(Trabajadores!$D$6:$D$105,MATCH($B665,LST_COD,0)),"¿Código?"))</f>
        <v/>
      </c>
      <c r="D665" s="30"/>
      <c r="E665" s="9" t="str">
        <f aca="false">IF($D665="","",IFERROR(VLOOKUP($D665,CONC_TABLA,2,FALSE()),""))</f>
        <v/>
      </c>
      <c r="F665" s="9" t="str">
        <f aca="false">IF($D665="","",IFERROR(VLOOKUP($D665,CONC_TABLA,3,FALSE()),""))</f>
        <v/>
      </c>
      <c r="G665" s="30"/>
      <c r="H665" s="30"/>
      <c r="I665" s="30"/>
      <c r="J665" s="29"/>
      <c r="K665" s="28"/>
      <c r="L665" s="28"/>
      <c r="M665" s="9" t="str">
        <f aca="false">IF(OR($B665="",$E665=""),"",IF($E665="INA","INA",IF($G665="Otro empleador",IF($E665="RET","RETO",IF($E665="ORD","OTO","OTX")),IF($E665="RET","ERR",$E665))))</f>
        <v/>
      </c>
      <c r="N665" s="9" t="str">
        <f aca="false">IF($I665="","",IFERROR(VLOOKUP($I665,FREC_TABLA,2,FALSE()),""))</f>
        <v/>
      </c>
      <c r="O665" s="19" t="n">
        <f aca="false">IF(OR($M665="",$M665="ERR",$J665="",$K665="",$N665=""),0,IF($N665=0,IF(AND(OR(1=7,1=12),1&gt;=$K665,1&lt;=IF($L665="",12,$L665)),$J665,0),IF(AND(1&gt;=$K665,1&lt;=IF($L665="",12,$L665),MOD(1-$K665,$N665)=0),$J665,0)))</f>
        <v>0</v>
      </c>
      <c r="P665" s="19" t="n">
        <f aca="false">IF(OR($M665="",$M665="ERR",$J665="",$K665="",$N665=""),0,IF($N665=0,IF(AND(OR(2=7,2=12),2&gt;=$K665,2&lt;=IF($L665="",12,$L665)),$J665,0),IF(AND(2&gt;=$K665,2&lt;=IF($L665="",12,$L665),MOD(2-$K665,$N665)=0),$J665,0)))</f>
        <v>0</v>
      </c>
      <c r="Q665" s="19" t="n">
        <f aca="false">IF(OR($M665="",$M665="ERR",$J665="",$K665="",$N665=""),0,IF($N665=0,IF(AND(OR(3=7,3=12),3&gt;=$K665,3&lt;=IF($L665="",12,$L665)),$J665,0),IF(AND(3&gt;=$K665,3&lt;=IF($L665="",12,$L665),MOD(3-$K665,$N665)=0),$J665,0)))</f>
        <v>0</v>
      </c>
      <c r="R665" s="19" t="n">
        <f aca="false">IF(OR($M665="",$M665="ERR",$J665="",$K665="",$N665=""),0,IF($N665=0,IF(AND(OR(4=7,4=12),4&gt;=$K665,4&lt;=IF($L665="",12,$L665)),$J665,0),IF(AND(4&gt;=$K665,4&lt;=IF($L665="",12,$L665),MOD(4-$K665,$N665)=0),$J665,0)))</f>
        <v>0</v>
      </c>
      <c r="S665" s="19" t="n">
        <f aca="false">IF(OR($M665="",$M665="ERR",$J665="",$K665="",$N665=""),0,IF($N665=0,IF(AND(OR(5=7,5=12),5&gt;=$K665,5&lt;=IF($L665="",12,$L665)),$J665,0),IF(AND(5&gt;=$K665,5&lt;=IF($L665="",12,$L665),MOD(5-$K665,$N665)=0),$J665,0)))</f>
        <v>0</v>
      </c>
      <c r="T665" s="19" t="n">
        <f aca="false">IF(OR($M665="",$M665="ERR",$J665="",$K665="",$N665=""),0,IF($N665=0,IF(AND(OR(6=7,6=12),6&gt;=$K665,6&lt;=IF($L665="",12,$L665)),$J665,0),IF(AND(6&gt;=$K665,6&lt;=IF($L665="",12,$L665),MOD(6-$K665,$N665)=0),$J665,0)))</f>
        <v>0</v>
      </c>
      <c r="U665" s="19" t="n">
        <f aca="false">IF(OR($M665="",$M665="ERR",$J665="",$K665="",$N665=""),0,IF($N665=0,IF(AND(OR(7=7,7=12),7&gt;=$K665,7&lt;=IF($L665="",12,$L665)),$J665,0),IF(AND(7&gt;=$K665,7&lt;=IF($L665="",12,$L665),MOD(7-$K665,$N665)=0),$J665,0)))</f>
        <v>0</v>
      </c>
      <c r="V665" s="19" t="n">
        <f aca="false">IF(OR($M665="",$M665="ERR",$J665="",$K665="",$N665=""),0,IF($N665=0,IF(AND(OR(8=7,8=12),8&gt;=$K665,8&lt;=IF($L665="",12,$L665)),$J665,0),IF(AND(8&gt;=$K665,8&lt;=IF($L665="",12,$L665),MOD(8-$K665,$N665)=0),$J665,0)))</f>
        <v>0</v>
      </c>
      <c r="W665" s="19" t="n">
        <f aca="false">IF(OR($M665="",$M665="ERR",$J665="",$K665="",$N665=""),0,IF($N665=0,IF(AND(OR(9=7,9=12),9&gt;=$K665,9&lt;=IF($L665="",12,$L665)),$J665,0),IF(AND(9&gt;=$K665,9&lt;=IF($L665="",12,$L665),MOD(9-$K665,$N665)=0),$J665,0)))</f>
        <v>0</v>
      </c>
      <c r="X665" s="19" t="n">
        <f aca="false">IF(OR($M665="",$M665="ERR",$J665="",$K665="",$N665=""),0,IF($N665=0,IF(AND(OR(10=7,10=12),10&gt;=$K665,10&lt;=IF($L665="",12,$L665)),$J665,0),IF(AND(10&gt;=$K665,10&lt;=IF($L665="",12,$L665),MOD(10-$K665,$N665)=0),$J665,0)))</f>
        <v>0</v>
      </c>
      <c r="Y665" s="19" t="n">
        <f aca="false">IF(OR($M665="",$M665="ERR",$J665="",$K665="",$N665=""),0,IF($N665=0,IF(AND(OR(11=7,11=12),11&gt;=$K665,11&lt;=IF($L665="",12,$L665)),$J665,0),IF(AND(11&gt;=$K665,11&lt;=IF($L665="",12,$L665),MOD(11-$K665,$N665)=0),$J665,0)))</f>
        <v>0</v>
      </c>
      <c r="Z665" s="19" t="n">
        <f aca="false">IF(OR($M665="",$M665="ERR",$J665="",$K665="",$N665=""),0,IF($N665=0,IF(AND(OR(12=7,12=12),12&gt;=$K665,12&lt;=IF($L665="",12,$L665)),$J665,0),IF(AND(12&gt;=$K665,12&lt;=IF($L665="",12,$L665),MOD(12-$K665,$N665)=0),$J665,0)))</f>
        <v>0</v>
      </c>
      <c r="AA665" s="36" t="n">
        <f aca="false">SUM(O665:Z665)</f>
        <v>0</v>
      </c>
      <c r="AB665" s="15" t="str">
        <f aca="false">IF(AND($B665="",$D665="",$J665=""),"",IF($B665="","Falta código",IF(ISNA(MATCH($B665,LST_COD,0)),"Código no registrado en Trabajadores",IF($E665="","Concepto no está en el catálogo",IF($M665="ERR","Retención de otro empleador: Origen = Otro empleador",IF(OR($J665="",$K665=""),"Falta monto o mes",IF(OR($K665&lt;1,$K665&gt;12),"Mes inicio inválido",IF(AND($L665&lt;&gt;"",OR($L665&lt;$K665,$L665&gt;12)),"Mes fin inválido",IF($N665="","Falta frecuencia",IF(AND($G665&lt;&gt;"Otro empleador",SUMPRODUCT(($O665:$Z665&lt;&gt;0)*(((COLUMN($O665:$Z665)-14)&lt;INDEX(Trabajadores!$M$6:$M$105,MATCH($B665,LST_COD,0)))+((COLUMN($O665:$Z665)-14)&gt;INDEX(Trabajadores!$N$6:$N$105,MATCH($B665,LST_COD,0)))))&gt;0),"Aviso: hay meses fuera del periodo laboral","OK"))))))))))</f>
        <v/>
      </c>
    </row>
    <row r="666" customFormat="false" ht="15" hidden="false" customHeight="false" outlineLevel="0" collapsed="false">
      <c r="A666" s="23" t="n">
        <v>661</v>
      </c>
      <c r="B666" s="7"/>
      <c r="C666" s="35" t="str">
        <f aca="false">IF($B666="","",IFERROR(INDEX(Trabajadores!$D$6:$D$105,MATCH($B666,LST_COD,0)),"¿Código?"))</f>
        <v/>
      </c>
      <c r="D666" s="30"/>
      <c r="E666" s="9" t="str">
        <f aca="false">IF($D666="","",IFERROR(VLOOKUP($D666,CONC_TABLA,2,FALSE()),""))</f>
        <v/>
      </c>
      <c r="F666" s="9" t="str">
        <f aca="false">IF($D666="","",IFERROR(VLOOKUP($D666,CONC_TABLA,3,FALSE()),""))</f>
        <v/>
      </c>
      <c r="G666" s="30"/>
      <c r="H666" s="30"/>
      <c r="I666" s="30"/>
      <c r="J666" s="29"/>
      <c r="K666" s="28"/>
      <c r="L666" s="28"/>
      <c r="M666" s="9" t="str">
        <f aca="false">IF(OR($B666="",$E666=""),"",IF($E666="INA","INA",IF($G666="Otro empleador",IF($E666="RET","RETO",IF($E666="ORD","OTO","OTX")),IF($E666="RET","ERR",$E666))))</f>
        <v/>
      </c>
      <c r="N666" s="9" t="str">
        <f aca="false">IF($I666="","",IFERROR(VLOOKUP($I666,FREC_TABLA,2,FALSE()),""))</f>
        <v/>
      </c>
      <c r="O666" s="19" t="n">
        <f aca="false">IF(OR($M666="",$M666="ERR",$J666="",$K666="",$N666=""),0,IF($N666=0,IF(AND(OR(1=7,1=12),1&gt;=$K666,1&lt;=IF($L666="",12,$L666)),$J666,0),IF(AND(1&gt;=$K666,1&lt;=IF($L666="",12,$L666),MOD(1-$K666,$N666)=0),$J666,0)))</f>
        <v>0</v>
      </c>
      <c r="P666" s="19" t="n">
        <f aca="false">IF(OR($M666="",$M666="ERR",$J666="",$K666="",$N666=""),0,IF($N666=0,IF(AND(OR(2=7,2=12),2&gt;=$K666,2&lt;=IF($L666="",12,$L666)),$J666,0),IF(AND(2&gt;=$K666,2&lt;=IF($L666="",12,$L666),MOD(2-$K666,$N666)=0),$J666,0)))</f>
        <v>0</v>
      </c>
      <c r="Q666" s="19" t="n">
        <f aca="false">IF(OR($M666="",$M666="ERR",$J666="",$K666="",$N666=""),0,IF($N666=0,IF(AND(OR(3=7,3=12),3&gt;=$K666,3&lt;=IF($L666="",12,$L666)),$J666,0),IF(AND(3&gt;=$K666,3&lt;=IF($L666="",12,$L666),MOD(3-$K666,$N666)=0),$J666,0)))</f>
        <v>0</v>
      </c>
      <c r="R666" s="19" t="n">
        <f aca="false">IF(OR($M666="",$M666="ERR",$J666="",$K666="",$N666=""),0,IF($N666=0,IF(AND(OR(4=7,4=12),4&gt;=$K666,4&lt;=IF($L666="",12,$L666)),$J666,0),IF(AND(4&gt;=$K666,4&lt;=IF($L666="",12,$L666),MOD(4-$K666,$N666)=0),$J666,0)))</f>
        <v>0</v>
      </c>
      <c r="S666" s="19" t="n">
        <f aca="false">IF(OR($M666="",$M666="ERR",$J666="",$K666="",$N666=""),0,IF($N666=0,IF(AND(OR(5=7,5=12),5&gt;=$K666,5&lt;=IF($L666="",12,$L666)),$J666,0),IF(AND(5&gt;=$K666,5&lt;=IF($L666="",12,$L666),MOD(5-$K666,$N666)=0),$J666,0)))</f>
        <v>0</v>
      </c>
      <c r="T666" s="19" t="n">
        <f aca="false">IF(OR($M666="",$M666="ERR",$J666="",$K666="",$N666=""),0,IF($N666=0,IF(AND(OR(6=7,6=12),6&gt;=$K666,6&lt;=IF($L666="",12,$L666)),$J666,0),IF(AND(6&gt;=$K666,6&lt;=IF($L666="",12,$L666),MOD(6-$K666,$N666)=0),$J666,0)))</f>
        <v>0</v>
      </c>
      <c r="U666" s="19" t="n">
        <f aca="false">IF(OR($M666="",$M666="ERR",$J666="",$K666="",$N666=""),0,IF($N666=0,IF(AND(OR(7=7,7=12),7&gt;=$K666,7&lt;=IF($L666="",12,$L666)),$J666,0),IF(AND(7&gt;=$K666,7&lt;=IF($L666="",12,$L666),MOD(7-$K666,$N666)=0),$J666,0)))</f>
        <v>0</v>
      </c>
      <c r="V666" s="19" t="n">
        <f aca="false">IF(OR($M666="",$M666="ERR",$J666="",$K666="",$N666=""),0,IF($N666=0,IF(AND(OR(8=7,8=12),8&gt;=$K666,8&lt;=IF($L666="",12,$L666)),$J666,0),IF(AND(8&gt;=$K666,8&lt;=IF($L666="",12,$L666),MOD(8-$K666,$N666)=0),$J666,0)))</f>
        <v>0</v>
      </c>
      <c r="W666" s="19" t="n">
        <f aca="false">IF(OR($M666="",$M666="ERR",$J666="",$K666="",$N666=""),0,IF($N666=0,IF(AND(OR(9=7,9=12),9&gt;=$K666,9&lt;=IF($L666="",12,$L666)),$J666,0),IF(AND(9&gt;=$K666,9&lt;=IF($L666="",12,$L666),MOD(9-$K666,$N666)=0),$J666,0)))</f>
        <v>0</v>
      </c>
      <c r="X666" s="19" t="n">
        <f aca="false">IF(OR($M666="",$M666="ERR",$J666="",$K666="",$N666=""),0,IF($N666=0,IF(AND(OR(10=7,10=12),10&gt;=$K666,10&lt;=IF($L666="",12,$L666)),$J666,0),IF(AND(10&gt;=$K666,10&lt;=IF($L666="",12,$L666),MOD(10-$K666,$N666)=0),$J666,0)))</f>
        <v>0</v>
      </c>
      <c r="Y666" s="19" t="n">
        <f aca="false">IF(OR($M666="",$M666="ERR",$J666="",$K666="",$N666=""),0,IF($N666=0,IF(AND(OR(11=7,11=12),11&gt;=$K666,11&lt;=IF($L666="",12,$L666)),$J666,0),IF(AND(11&gt;=$K666,11&lt;=IF($L666="",12,$L666),MOD(11-$K666,$N666)=0),$J666,0)))</f>
        <v>0</v>
      </c>
      <c r="Z666" s="19" t="n">
        <f aca="false">IF(OR($M666="",$M666="ERR",$J666="",$K666="",$N666=""),0,IF($N666=0,IF(AND(OR(12=7,12=12),12&gt;=$K666,12&lt;=IF($L666="",12,$L666)),$J666,0),IF(AND(12&gt;=$K666,12&lt;=IF($L666="",12,$L666),MOD(12-$K666,$N666)=0),$J666,0)))</f>
        <v>0</v>
      </c>
      <c r="AA666" s="36" t="n">
        <f aca="false">SUM(O666:Z666)</f>
        <v>0</v>
      </c>
      <c r="AB666" s="15" t="str">
        <f aca="false">IF(AND($B666="",$D666="",$J666=""),"",IF($B666="","Falta código",IF(ISNA(MATCH($B666,LST_COD,0)),"Código no registrado en Trabajadores",IF($E666="","Concepto no está en el catálogo",IF($M666="ERR","Retención de otro empleador: Origen = Otro empleador",IF(OR($J666="",$K666=""),"Falta monto o mes",IF(OR($K666&lt;1,$K666&gt;12),"Mes inicio inválido",IF(AND($L666&lt;&gt;"",OR($L666&lt;$K666,$L666&gt;12)),"Mes fin inválido",IF($N666="","Falta frecuencia",IF(AND($G666&lt;&gt;"Otro empleador",SUMPRODUCT(($O666:$Z666&lt;&gt;0)*(((COLUMN($O666:$Z666)-14)&lt;INDEX(Trabajadores!$M$6:$M$105,MATCH($B666,LST_COD,0)))+((COLUMN($O666:$Z666)-14)&gt;INDEX(Trabajadores!$N$6:$N$105,MATCH($B666,LST_COD,0)))))&gt;0),"Aviso: hay meses fuera del periodo laboral","OK"))))))))))</f>
        <v/>
      </c>
    </row>
    <row r="667" customFormat="false" ht="15" hidden="false" customHeight="false" outlineLevel="0" collapsed="false">
      <c r="A667" s="23" t="n">
        <v>662</v>
      </c>
      <c r="B667" s="7"/>
      <c r="C667" s="35" t="str">
        <f aca="false">IF($B667="","",IFERROR(INDEX(Trabajadores!$D$6:$D$105,MATCH($B667,LST_COD,0)),"¿Código?"))</f>
        <v/>
      </c>
      <c r="D667" s="30"/>
      <c r="E667" s="9" t="str">
        <f aca="false">IF($D667="","",IFERROR(VLOOKUP($D667,CONC_TABLA,2,FALSE()),""))</f>
        <v/>
      </c>
      <c r="F667" s="9" t="str">
        <f aca="false">IF($D667="","",IFERROR(VLOOKUP($D667,CONC_TABLA,3,FALSE()),""))</f>
        <v/>
      </c>
      <c r="G667" s="30"/>
      <c r="H667" s="30"/>
      <c r="I667" s="30"/>
      <c r="J667" s="29"/>
      <c r="K667" s="28"/>
      <c r="L667" s="28"/>
      <c r="M667" s="9" t="str">
        <f aca="false">IF(OR($B667="",$E667=""),"",IF($E667="INA","INA",IF($G667="Otro empleador",IF($E667="RET","RETO",IF($E667="ORD","OTO","OTX")),IF($E667="RET","ERR",$E667))))</f>
        <v/>
      </c>
      <c r="N667" s="9" t="str">
        <f aca="false">IF($I667="","",IFERROR(VLOOKUP($I667,FREC_TABLA,2,FALSE()),""))</f>
        <v/>
      </c>
      <c r="O667" s="19" t="n">
        <f aca="false">IF(OR($M667="",$M667="ERR",$J667="",$K667="",$N667=""),0,IF($N667=0,IF(AND(OR(1=7,1=12),1&gt;=$K667,1&lt;=IF($L667="",12,$L667)),$J667,0),IF(AND(1&gt;=$K667,1&lt;=IF($L667="",12,$L667),MOD(1-$K667,$N667)=0),$J667,0)))</f>
        <v>0</v>
      </c>
      <c r="P667" s="19" t="n">
        <f aca="false">IF(OR($M667="",$M667="ERR",$J667="",$K667="",$N667=""),0,IF($N667=0,IF(AND(OR(2=7,2=12),2&gt;=$K667,2&lt;=IF($L667="",12,$L667)),$J667,0),IF(AND(2&gt;=$K667,2&lt;=IF($L667="",12,$L667),MOD(2-$K667,$N667)=0),$J667,0)))</f>
        <v>0</v>
      </c>
      <c r="Q667" s="19" t="n">
        <f aca="false">IF(OR($M667="",$M667="ERR",$J667="",$K667="",$N667=""),0,IF($N667=0,IF(AND(OR(3=7,3=12),3&gt;=$K667,3&lt;=IF($L667="",12,$L667)),$J667,0),IF(AND(3&gt;=$K667,3&lt;=IF($L667="",12,$L667),MOD(3-$K667,$N667)=0),$J667,0)))</f>
        <v>0</v>
      </c>
      <c r="R667" s="19" t="n">
        <f aca="false">IF(OR($M667="",$M667="ERR",$J667="",$K667="",$N667=""),0,IF($N667=0,IF(AND(OR(4=7,4=12),4&gt;=$K667,4&lt;=IF($L667="",12,$L667)),$J667,0),IF(AND(4&gt;=$K667,4&lt;=IF($L667="",12,$L667),MOD(4-$K667,$N667)=0),$J667,0)))</f>
        <v>0</v>
      </c>
      <c r="S667" s="19" t="n">
        <f aca="false">IF(OR($M667="",$M667="ERR",$J667="",$K667="",$N667=""),0,IF($N667=0,IF(AND(OR(5=7,5=12),5&gt;=$K667,5&lt;=IF($L667="",12,$L667)),$J667,0),IF(AND(5&gt;=$K667,5&lt;=IF($L667="",12,$L667),MOD(5-$K667,$N667)=0),$J667,0)))</f>
        <v>0</v>
      </c>
      <c r="T667" s="19" t="n">
        <f aca="false">IF(OR($M667="",$M667="ERR",$J667="",$K667="",$N667=""),0,IF($N667=0,IF(AND(OR(6=7,6=12),6&gt;=$K667,6&lt;=IF($L667="",12,$L667)),$J667,0),IF(AND(6&gt;=$K667,6&lt;=IF($L667="",12,$L667),MOD(6-$K667,$N667)=0),$J667,0)))</f>
        <v>0</v>
      </c>
      <c r="U667" s="19" t="n">
        <f aca="false">IF(OR($M667="",$M667="ERR",$J667="",$K667="",$N667=""),0,IF($N667=0,IF(AND(OR(7=7,7=12),7&gt;=$K667,7&lt;=IF($L667="",12,$L667)),$J667,0),IF(AND(7&gt;=$K667,7&lt;=IF($L667="",12,$L667),MOD(7-$K667,$N667)=0),$J667,0)))</f>
        <v>0</v>
      </c>
      <c r="V667" s="19" t="n">
        <f aca="false">IF(OR($M667="",$M667="ERR",$J667="",$K667="",$N667=""),0,IF($N667=0,IF(AND(OR(8=7,8=12),8&gt;=$K667,8&lt;=IF($L667="",12,$L667)),$J667,0),IF(AND(8&gt;=$K667,8&lt;=IF($L667="",12,$L667),MOD(8-$K667,$N667)=0),$J667,0)))</f>
        <v>0</v>
      </c>
      <c r="W667" s="19" t="n">
        <f aca="false">IF(OR($M667="",$M667="ERR",$J667="",$K667="",$N667=""),0,IF($N667=0,IF(AND(OR(9=7,9=12),9&gt;=$K667,9&lt;=IF($L667="",12,$L667)),$J667,0),IF(AND(9&gt;=$K667,9&lt;=IF($L667="",12,$L667),MOD(9-$K667,$N667)=0),$J667,0)))</f>
        <v>0</v>
      </c>
      <c r="X667" s="19" t="n">
        <f aca="false">IF(OR($M667="",$M667="ERR",$J667="",$K667="",$N667=""),0,IF($N667=0,IF(AND(OR(10=7,10=12),10&gt;=$K667,10&lt;=IF($L667="",12,$L667)),$J667,0),IF(AND(10&gt;=$K667,10&lt;=IF($L667="",12,$L667),MOD(10-$K667,$N667)=0),$J667,0)))</f>
        <v>0</v>
      </c>
      <c r="Y667" s="19" t="n">
        <f aca="false">IF(OR($M667="",$M667="ERR",$J667="",$K667="",$N667=""),0,IF($N667=0,IF(AND(OR(11=7,11=12),11&gt;=$K667,11&lt;=IF($L667="",12,$L667)),$J667,0),IF(AND(11&gt;=$K667,11&lt;=IF($L667="",12,$L667),MOD(11-$K667,$N667)=0),$J667,0)))</f>
        <v>0</v>
      </c>
      <c r="Z667" s="19" t="n">
        <f aca="false">IF(OR($M667="",$M667="ERR",$J667="",$K667="",$N667=""),0,IF($N667=0,IF(AND(OR(12=7,12=12),12&gt;=$K667,12&lt;=IF($L667="",12,$L667)),$J667,0),IF(AND(12&gt;=$K667,12&lt;=IF($L667="",12,$L667),MOD(12-$K667,$N667)=0),$J667,0)))</f>
        <v>0</v>
      </c>
      <c r="AA667" s="36" t="n">
        <f aca="false">SUM(O667:Z667)</f>
        <v>0</v>
      </c>
      <c r="AB667" s="15" t="str">
        <f aca="false">IF(AND($B667="",$D667="",$J667=""),"",IF($B667="","Falta código",IF(ISNA(MATCH($B667,LST_COD,0)),"Código no registrado en Trabajadores",IF($E667="","Concepto no está en el catálogo",IF($M667="ERR","Retención de otro empleador: Origen = Otro empleador",IF(OR($J667="",$K667=""),"Falta monto o mes",IF(OR($K667&lt;1,$K667&gt;12),"Mes inicio inválido",IF(AND($L667&lt;&gt;"",OR($L667&lt;$K667,$L667&gt;12)),"Mes fin inválido",IF($N667="","Falta frecuencia",IF(AND($G667&lt;&gt;"Otro empleador",SUMPRODUCT(($O667:$Z667&lt;&gt;0)*(((COLUMN($O667:$Z667)-14)&lt;INDEX(Trabajadores!$M$6:$M$105,MATCH($B667,LST_COD,0)))+((COLUMN($O667:$Z667)-14)&gt;INDEX(Trabajadores!$N$6:$N$105,MATCH($B667,LST_COD,0)))))&gt;0),"Aviso: hay meses fuera del periodo laboral","OK"))))))))))</f>
        <v/>
      </c>
    </row>
    <row r="668" customFormat="false" ht="15" hidden="false" customHeight="false" outlineLevel="0" collapsed="false">
      <c r="A668" s="23" t="n">
        <v>663</v>
      </c>
      <c r="B668" s="7"/>
      <c r="C668" s="35" t="str">
        <f aca="false">IF($B668="","",IFERROR(INDEX(Trabajadores!$D$6:$D$105,MATCH($B668,LST_COD,0)),"¿Código?"))</f>
        <v/>
      </c>
      <c r="D668" s="30"/>
      <c r="E668" s="9" t="str">
        <f aca="false">IF($D668="","",IFERROR(VLOOKUP($D668,CONC_TABLA,2,FALSE()),""))</f>
        <v/>
      </c>
      <c r="F668" s="9" t="str">
        <f aca="false">IF($D668="","",IFERROR(VLOOKUP($D668,CONC_TABLA,3,FALSE()),""))</f>
        <v/>
      </c>
      <c r="G668" s="30"/>
      <c r="H668" s="30"/>
      <c r="I668" s="30"/>
      <c r="J668" s="29"/>
      <c r="K668" s="28"/>
      <c r="L668" s="28"/>
      <c r="M668" s="9" t="str">
        <f aca="false">IF(OR($B668="",$E668=""),"",IF($E668="INA","INA",IF($G668="Otro empleador",IF($E668="RET","RETO",IF($E668="ORD","OTO","OTX")),IF($E668="RET","ERR",$E668))))</f>
        <v/>
      </c>
      <c r="N668" s="9" t="str">
        <f aca="false">IF($I668="","",IFERROR(VLOOKUP($I668,FREC_TABLA,2,FALSE()),""))</f>
        <v/>
      </c>
      <c r="O668" s="19" t="n">
        <f aca="false">IF(OR($M668="",$M668="ERR",$J668="",$K668="",$N668=""),0,IF($N668=0,IF(AND(OR(1=7,1=12),1&gt;=$K668,1&lt;=IF($L668="",12,$L668)),$J668,0),IF(AND(1&gt;=$K668,1&lt;=IF($L668="",12,$L668),MOD(1-$K668,$N668)=0),$J668,0)))</f>
        <v>0</v>
      </c>
      <c r="P668" s="19" t="n">
        <f aca="false">IF(OR($M668="",$M668="ERR",$J668="",$K668="",$N668=""),0,IF($N668=0,IF(AND(OR(2=7,2=12),2&gt;=$K668,2&lt;=IF($L668="",12,$L668)),$J668,0),IF(AND(2&gt;=$K668,2&lt;=IF($L668="",12,$L668),MOD(2-$K668,$N668)=0),$J668,0)))</f>
        <v>0</v>
      </c>
      <c r="Q668" s="19" t="n">
        <f aca="false">IF(OR($M668="",$M668="ERR",$J668="",$K668="",$N668=""),0,IF($N668=0,IF(AND(OR(3=7,3=12),3&gt;=$K668,3&lt;=IF($L668="",12,$L668)),$J668,0),IF(AND(3&gt;=$K668,3&lt;=IF($L668="",12,$L668),MOD(3-$K668,$N668)=0),$J668,0)))</f>
        <v>0</v>
      </c>
      <c r="R668" s="19" t="n">
        <f aca="false">IF(OR($M668="",$M668="ERR",$J668="",$K668="",$N668=""),0,IF($N668=0,IF(AND(OR(4=7,4=12),4&gt;=$K668,4&lt;=IF($L668="",12,$L668)),$J668,0),IF(AND(4&gt;=$K668,4&lt;=IF($L668="",12,$L668),MOD(4-$K668,$N668)=0),$J668,0)))</f>
        <v>0</v>
      </c>
      <c r="S668" s="19" t="n">
        <f aca="false">IF(OR($M668="",$M668="ERR",$J668="",$K668="",$N668=""),0,IF($N668=0,IF(AND(OR(5=7,5=12),5&gt;=$K668,5&lt;=IF($L668="",12,$L668)),$J668,0),IF(AND(5&gt;=$K668,5&lt;=IF($L668="",12,$L668),MOD(5-$K668,$N668)=0),$J668,0)))</f>
        <v>0</v>
      </c>
      <c r="T668" s="19" t="n">
        <f aca="false">IF(OR($M668="",$M668="ERR",$J668="",$K668="",$N668=""),0,IF($N668=0,IF(AND(OR(6=7,6=12),6&gt;=$K668,6&lt;=IF($L668="",12,$L668)),$J668,0),IF(AND(6&gt;=$K668,6&lt;=IF($L668="",12,$L668),MOD(6-$K668,$N668)=0),$J668,0)))</f>
        <v>0</v>
      </c>
      <c r="U668" s="19" t="n">
        <f aca="false">IF(OR($M668="",$M668="ERR",$J668="",$K668="",$N668=""),0,IF($N668=0,IF(AND(OR(7=7,7=12),7&gt;=$K668,7&lt;=IF($L668="",12,$L668)),$J668,0),IF(AND(7&gt;=$K668,7&lt;=IF($L668="",12,$L668),MOD(7-$K668,$N668)=0),$J668,0)))</f>
        <v>0</v>
      </c>
      <c r="V668" s="19" t="n">
        <f aca="false">IF(OR($M668="",$M668="ERR",$J668="",$K668="",$N668=""),0,IF($N668=0,IF(AND(OR(8=7,8=12),8&gt;=$K668,8&lt;=IF($L668="",12,$L668)),$J668,0),IF(AND(8&gt;=$K668,8&lt;=IF($L668="",12,$L668),MOD(8-$K668,$N668)=0),$J668,0)))</f>
        <v>0</v>
      </c>
      <c r="W668" s="19" t="n">
        <f aca="false">IF(OR($M668="",$M668="ERR",$J668="",$K668="",$N668=""),0,IF($N668=0,IF(AND(OR(9=7,9=12),9&gt;=$K668,9&lt;=IF($L668="",12,$L668)),$J668,0),IF(AND(9&gt;=$K668,9&lt;=IF($L668="",12,$L668),MOD(9-$K668,$N668)=0),$J668,0)))</f>
        <v>0</v>
      </c>
      <c r="X668" s="19" t="n">
        <f aca="false">IF(OR($M668="",$M668="ERR",$J668="",$K668="",$N668=""),0,IF($N668=0,IF(AND(OR(10=7,10=12),10&gt;=$K668,10&lt;=IF($L668="",12,$L668)),$J668,0),IF(AND(10&gt;=$K668,10&lt;=IF($L668="",12,$L668),MOD(10-$K668,$N668)=0),$J668,0)))</f>
        <v>0</v>
      </c>
      <c r="Y668" s="19" t="n">
        <f aca="false">IF(OR($M668="",$M668="ERR",$J668="",$K668="",$N668=""),0,IF($N668=0,IF(AND(OR(11=7,11=12),11&gt;=$K668,11&lt;=IF($L668="",12,$L668)),$J668,0),IF(AND(11&gt;=$K668,11&lt;=IF($L668="",12,$L668),MOD(11-$K668,$N668)=0),$J668,0)))</f>
        <v>0</v>
      </c>
      <c r="Z668" s="19" t="n">
        <f aca="false">IF(OR($M668="",$M668="ERR",$J668="",$K668="",$N668=""),0,IF($N668=0,IF(AND(OR(12=7,12=12),12&gt;=$K668,12&lt;=IF($L668="",12,$L668)),$J668,0),IF(AND(12&gt;=$K668,12&lt;=IF($L668="",12,$L668),MOD(12-$K668,$N668)=0),$J668,0)))</f>
        <v>0</v>
      </c>
      <c r="AA668" s="36" t="n">
        <f aca="false">SUM(O668:Z668)</f>
        <v>0</v>
      </c>
      <c r="AB668" s="15" t="str">
        <f aca="false">IF(AND($B668="",$D668="",$J668=""),"",IF($B668="","Falta código",IF(ISNA(MATCH($B668,LST_COD,0)),"Código no registrado en Trabajadores",IF($E668="","Concepto no está en el catálogo",IF($M668="ERR","Retención de otro empleador: Origen = Otro empleador",IF(OR($J668="",$K668=""),"Falta monto o mes",IF(OR($K668&lt;1,$K668&gt;12),"Mes inicio inválido",IF(AND($L668&lt;&gt;"",OR($L668&lt;$K668,$L668&gt;12)),"Mes fin inválido",IF($N668="","Falta frecuencia",IF(AND($G668&lt;&gt;"Otro empleador",SUMPRODUCT(($O668:$Z668&lt;&gt;0)*(((COLUMN($O668:$Z668)-14)&lt;INDEX(Trabajadores!$M$6:$M$105,MATCH($B668,LST_COD,0)))+((COLUMN($O668:$Z668)-14)&gt;INDEX(Trabajadores!$N$6:$N$105,MATCH($B668,LST_COD,0)))))&gt;0),"Aviso: hay meses fuera del periodo laboral","OK"))))))))))</f>
        <v/>
      </c>
    </row>
    <row r="669" customFormat="false" ht="15" hidden="false" customHeight="false" outlineLevel="0" collapsed="false">
      <c r="A669" s="23" t="n">
        <v>664</v>
      </c>
      <c r="B669" s="7"/>
      <c r="C669" s="35" t="str">
        <f aca="false">IF($B669="","",IFERROR(INDEX(Trabajadores!$D$6:$D$105,MATCH($B669,LST_COD,0)),"¿Código?"))</f>
        <v/>
      </c>
      <c r="D669" s="30"/>
      <c r="E669" s="9" t="str">
        <f aca="false">IF($D669="","",IFERROR(VLOOKUP($D669,CONC_TABLA,2,FALSE()),""))</f>
        <v/>
      </c>
      <c r="F669" s="9" t="str">
        <f aca="false">IF($D669="","",IFERROR(VLOOKUP($D669,CONC_TABLA,3,FALSE()),""))</f>
        <v/>
      </c>
      <c r="G669" s="30"/>
      <c r="H669" s="30"/>
      <c r="I669" s="30"/>
      <c r="J669" s="29"/>
      <c r="K669" s="28"/>
      <c r="L669" s="28"/>
      <c r="M669" s="9" t="str">
        <f aca="false">IF(OR($B669="",$E669=""),"",IF($E669="INA","INA",IF($G669="Otro empleador",IF($E669="RET","RETO",IF($E669="ORD","OTO","OTX")),IF($E669="RET","ERR",$E669))))</f>
        <v/>
      </c>
      <c r="N669" s="9" t="str">
        <f aca="false">IF($I669="","",IFERROR(VLOOKUP($I669,FREC_TABLA,2,FALSE()),""))</f>
        <v/>
      </c>
      <c r="O669" s="19" t="n">
        <f aca="false">IF(OR($M669="",$M669="ERR",$J669="",$K669="",$N669=""),0,IF($N669=0,IF(AND(OR(1=7,1=12),1&gt;=$K669,1&lt;=IF($L669="",12,$L669)),$J669,0),IF(AND(1&gt;=$K669,1&lt;=IF($L669="",12,$L669),MOD(1-$K669,$N669)=0),$J669,0)))</f>
        <v>0</v>
      </c>
      <c r="P669" s="19" t="n">
        <f aca="false">IF(OR($M669="",$M669="ERR",$J669="",$K669="",$N669=""),0,IF($N669=0,IF(AND(OR(2=7,2=12),2&gt;=$K669,2&lt;=IF($L669="",12,$L669)),$J669,0),IF(AND(2&gt;=$K669,2&lt;=IF($L669="",12,$L669),MOD(2-$K669,$N669)=0),$J669,0)))</f>
        <v>0</v>
      </c>
      <c r="Q669" s="19" t="n">
        <f aca="false">IF(OR($M669="",$M669="ERR",$J669="",$K669="",$N669=""),0,IF($N669=0,IF(AND(OR(3=7,3=12),3&gt;=$K669,3&lt;=IF($L669="",12,$L669)),$J669,0),IF(AND(3&gt;=$K669,3&lt;=IF($L669="",12,$L669),MOD(3-$K669,$N669)=0),$J669,0)))</f>
        <v>0</v>
      </c>
      <c r="R669" s="19" t="n">
        <f aca="false">IF(OR($M669="",$M669="ERR",$J669="",$K669="",$N669=""),0,IF($N669=0,IF(AND(OR(4=7,4=12),4&gt;=$K669,4&lt;=IF($L669="",12,$L669)),$J669,0),IF(AND(4&gt;=$K669,4&lt;=IF($L669="",12,$L669),MOD(4-$K669,$N669)=0),$J669,0)))</f>
        <v>0</v>
      </c>
      <c r="S669" s="19" t="n">
        <f aca="false">IF(OR($M669="",$M669="ERR",$J669="",$K669="",$N669=""),0,IF($N669=0,IF(AND(OR(5=7,5=12),5&gt;=$K669,5&lt;=IF($L669="",12,$L669)),$J669,0),IF(AND(5&gt;=$K669,5&lt;=IF($L669="",12,$L669),MOD(5-$K669,$N669)=0),$J669,0)))</f>
        <v>0</v>
      </c>
      <c r="T669" s="19" t="n">
        <f aca="false">IF(OR($M669="",$M669="ERR",$J669="",$K669="",$N669=""),0,IF($N669=0,IF(AND(OR(6=7,6=12),6&gt;=$K669,6&lt;=IF($L669="",12,$L669)),$J669,0),IF(AND(6&gt;=$K669,6&lt;=IF($L669="",12,$L669),MOD(6-$K669,$N669)=0),$J669,0)))</f>
        <v>0</v>
      </c>
      <c r="U669" s="19" t="n">
        <f aca="false">IF(OR($M669="",$M669="ERR",$J669="",$K669="",$N669=""),0,IF($N669=0,IF(AND(OR(7=7,7=12),7&gt;=$K669,7&lt;=IF($L669="",12,$L669)),$J669,0),IF(AND(7&gt;=$K669,7&lt;=IF($L669="",12,$L669),MOD(7-$K669,$N669)=0),$J669,0)))</f>
        <v>0</v>
      </c>
      <c r="V669" s="19" t="n">
        <f aca="false">IF(OR($M669="",$M669="ERR",$J669="",$K669="",$N669=""),0,IF($N669=0,IF(AND(OR(8=7,8=12),8&gt;=$K669,8&lt;=IF($L669="",12,$L669)),$J669,0),IF(AND(8&gt;=$K669,8&lt;=IF($L669="",12,$L669),MOD(8-$K669,$N669)=0),$J669,0)))</f>
        <v>0</v>
      </c>
      <c r="W669" s="19" t="n">
        <f aca="false">IF(OR($M669="",$M669="ERR",$J669="",$K669="",$N669=""),0,IF($N669=0,IF(AND(OR(9=7,9=12),9&gt;=$K669,9&lt;=IF($L669="",12,$L669)),$J669,0),IF(AND(9&gt;=$K669,9&lt;=IF($L669="",12,$L669),MOD(9-$K669,$N669)=0),$J669,0)))</f>
        <v>0</v>
      </c>
      <c r="X669" s="19" t="n">
        <f aca="false">IF(OR($M669="",$M669="ERR",$J669="",$K669="",$N669=""),0,IF($N669=0,IF(AND(OR(10=7,10=12),10&gt;=$K669,10&lt;=IF($L669="",12,$L669)),$J669,0),IF(AND(10&gt;=$K669,10&lt;=IF($L669="",12,$L669),MOD(10-$K669,$N669)=0),$J669,0)))</f>
        <v>0</v>
      </c>
      <c r="Y669" s="19" t="n">
        <f aca="false">IF(OR($M669="",$M669="ERR",$J669="",$K669="",$N669=""),0,IF($N669=0,IF(AND(OR(11=7,11=12),11&gt;=$K669,11&lt;=IF($L669="",12,$L669)),$J669,0),IF(AND(11&gt;=$K669,11&lt;=IF($L669="",12,$L669),MOD(11-$K669,$N669)=0),$J669,0)))</f>
        <v>0</v>
      </c>
      <c r="Z669" s="19" t="n">
        <f aca="false">IF(OR($M669="",$M669="ERR",$J669="",$K669="",$N669=""),0,IF($N669=0,IF(AND(OR(12=7,12=12),12&gt;=$K669,12&lt;=IF($L669="",12,$L669)),$J669,0),IF(AND(12&gt;=$K669,12&lt;=IF($L669="",12,$L669),MOD(12-$K669,$N669)=0),$J669,0)))</f>
        <v>0</v>
      </c>
      <c r="AA669" s="36" t="n">
        <f aca="false">SUM(O669:Z669)</f>
        <v>0</v>
      </c>
      <c r="AB669" s="15" t="str">
        <f aca="false">IF(AND($B669="",$D669="",$J669=""),"",IF($B669="","Falta código",IF(ISNA(MATCH($B669,LST_COD,0)),"Código no registrado en Trabajadores",IF($E669="","Concepto no está en el catálogo",IF($M669="ERR","Retención de otro empleador: Origen = Otro empleador",IF(OR($J669="",$K669=""),"Falta monto o mes",IF(OR($K669&lt;1,$K669&gt;12),"Mes inicio inválido",IF(AND($L669&lt;&gt;"",OR($L669&lt;$K669,$L669&gt;12)),"Mes fin inválido",IF($N669="","Falta frecuencia",IF(AND($G669&lt;&gt;"Otro empleador",SUMPRODUCT(($O669:$Z669&lt;&gt;0)*(((COLUMN($O669:$Z669)-14)&lt;INDEX(Trabajadores!$M$6:$M$105,MATCH($B669,LST_COD,0)))+((COLUMN($O669:$Z669)-14)&gt;INDEX(Trabajadores!$N$6:$N$105,MATCH($B669,LST_COD,0)))))&gt;0),"Aviso: hay meses fuera del periodo laboral","OK"))))))))))</f>
        <v/>
      </c>
    </row>
    <row r="670" customFormat="false" ht="15" hidden="false" customHeight="false" outlineLevel="0" collapsed="false">
      <c r="A670" s="23" t="n">
        <v>665</v>
      </c>
      <c r="B670" s="7"/>
      <c r="C670" s="35" t="str">
        <f aca="false">IF($B670="","",IFERROR(INDEX(Trabajadores!$D$6:$D$105,MATCH($B670,LST_COD,0)),"¿Código?"))</f>
        <v/>
      </c>
      <c r="D670" s="30"/>
      <c r="E670" s="9" t="str">
        <f aca="false">IF($D670="","",IFERROR(VLOOKUP($D670,CONC_TABLA,2,FALSE()),""))</f>
        <v/>
      </c>
      <c r="F670" s="9" t="str">
        <f aca="false">IF($D670="","",IFERROR(VLOOKUP($D670,CONC_TABLA,3,FALSE()),""))</f>
        <v/>
      </c>
      <c r="G670" s="30"/>
      <c r="H670" s="30"/>
      <c r="I670" s="30"/>
      <c r="J670" s="29"/>
      <c r="K670" s="28"/>
      <c r="L670" s="28"/>
      <c r="M670" s="9" t="str">
        <f aca="false">IF(OR($B670="",$E670=""),"",IF($E670="INA","INA",IF($G670="Otro empleador",IF($E670="RET","RETO",IF($E670="ORD","OTO","OTX")),IF($E670="RET","ERR",$E670))))</f>
        <v/>
      </c>
      <c r="N670" s="9" t="str">
        <f aca="false">IF($I670="","",IFERROR(VLOOKUP($I670,FREC_TABLA,2,FALSE()),""))</f>
        <v/>
      </c>
      <c r="O670" s="19" t="n">
        <f aca="false">IF(OR($M670="",$M670="ERR",$J670="",$K670="",$N670=""),0,IF($N670=0,IF(AND(OR(1=7,1=12),1&gt;=$K670,1&lt;=IF($L670="",12,$L670)),$J670,0),IF(AND(1&gt;=$K670,1&lt;=IF($L670="",12,$L670),MOD(1-$K670,$N670)=0),$J670,0)))</f>
        <v>0</v>
      </c>
      <c r="P670" s="19" t="n">
        <f aca="false">IF(OR($M670="",$M670="ERR",$J670="",$K670="",$N670=""),0,IF($N670=0,IF(AND(OR(2=7,2=12),2&gt;=$K670,2&lt;=IF($L670="",12,$L670)),$J670,0),IF(AND(2&gt;=$K670,2&lt;=IF($L670="",12,$L670),MOD(2-$K670,$N670)=0),$J670,0)))</f>
        <v>0</v>
      </c>
      <c r="Q670" s="19" t="n">
        <f aca="false">IF(OR($M670="",$M670="ERR",$J670="",$K670="",$N670=""),0,IF($N670=0,IF(AND(OR(3=7,3=12),3&gt;=$K670,3&lt;=IF($L670="",12,$L670)),$J670,0),IF(AND(3&gt;=$K670,3&lt;=IF($L670="",12,$L670),MOD(3-$K670,$N670)=0),$J670,0)))</f>
        <v>0</v>
      </c>
      <c r="R670" s="19" t="n">
        <f aca="false">IF(OR($M670="",$M670="ERR",$J670="",$K670="",$N670=""),0,IF($N670=0,IF(AND(OR(4=7,4=12),4&gt;=$K670,4&lt;=IF($L670="",12,$L670)),$J670,0),IF(AND(4&gt;=$K670,4&lt;=IF($L670="",12,$L670),MOD(4-$K670,$N670)=0),$J670,0)))</f>
        <v>0</v>
      </c>
      <c r="S670" s="19" t="n">
        <f aca="false">IF(OR($M670="",$M670="ERR",$J670="",$K670="",$N670=""),0,IF($N670=0,IF(AND(OR(5=7,5=12),5&gt;=$K670,5&lt;=IF($L670="",12,$L670)),$J670,0),IF(AND(5&gt;=$K670,5&lt;=IF($L670="",12,$L670),MOD(5-$K670,$N670)=0),$J670,0)))</f>
        <v>0</v>
      </c>
      <c r="T670" s="19" t="n">
        <f aca="false">IF(OR($M670="",$M670="ERR",$J670="",$K670="",$N670=""),0,IF($N670=0,IF(AND(OR(6=7,6=12),6&gt;=$K670,6&lt;=IF($L670="",12,$L670)),$J670,0),IF(AND(6&gt;=$K670,6&lt;=IF($L670="",12,$L670),MOD(6-$K670,$N670)=0),$J670,0)))</f>
        <v>0</v>
      </c>
      <c r="U670" s="19" t="n">
        <f aca="false">IF(OR($M670="",$M670="ERR",$J670="",$K670="",$N670=""),0,IF($N670=0,IF(AND(OR(7=7,7=12),7&gt;=$K670,7&lt;=IF($L670="",12,$L670)),$J670,0),IF(AND(7&gt;=$K670,7&lt;=IF($L670="",12,$L670),MOD(7-$K670,$N670)=0),$J670,0)))</f>
        <v>0</v>
      </c>
      <c r="V670" s="19" t="n">
        <f aca="false">IF(OR($M670="",$M670="ERR",$J670="",$K670="",$N670=""),0,IF($N670=0,IF(AND(OR(8=7,8=12),8&gt;=$K670,8&lt;=IF($L670="",12,$L670)),$J670,0),IF(AND(8&gt;=$K670,8&lt;=IF($L670="",12,$L670),MOD(8-$K670,$N670)=0),$J670,0)))</f>
        <v>0</v>
      </c>
      <c r="W670" s="19" t="n">
        <f aca="false">IF(OR($M670="",$M670="ERR",$J670="",$K670="",$N670=""),0,IF($N670=0,IF(AND(OR(9=7,9=12),9&gt;=$K670,9&lt;=IF($L670="",12,$L670)),$J670,0),IF(AND(9&gt;=$K670,9&lt;=IF($L670="",12,$L670),MOD(9-$K670,$N670)=0),$J670,0)))</f>
        <v>0</v>
      </c>
      <c r="X670" s="19" t="n">
        <f aca="false">IF(OR($M670="",$M670="ERR",$J670="",$K670="",$N670=""),0,IF($N670=0,IF(AND(OR(10=7,10=12),10&gt;=$K670,10&lt;=IF($L670="",12,$L670)),$J670,0),IF(AND(10&gt;=$K670,10&lt;=IF($L670="",12,$L670),MOD(10-$K670,$N670)=0),$J670,0)))</f>
        <v>0</v>
      </c>
      <c r="Y670" s="19" t="n">
        <f aca="false">IF(OR($M670="",$M670="ERR",$J670="",$K670="",$N670=""),0,IF($N670=0,IF(AND(OR(11=7,11=12),11&gt;=$K670,11&lt;=IF($L670="",12,$L670)),$J670,0),IF(AND(11&gt;=$K670,11&lt;=IF($L670="",12,$L670),MOD(11-$K670,$N670)=0),$J670,0)))</f>
        <v>0</v>
      </c>
      <c r="Z670" s="19" t="n">
        <f aca="false">IF(OR($M670="",$M670="ERR",$J670="",$K670="",$N670=""),0,IF($N670=0,IF(AND(OR(12=7,12=12),12&gt;=$K670,12&lt;=IF($L670="",12,$L670)),$J670,0),IF(AND(12&gt;=$K670,12&lt;=IF($L670="",12,$L670),MOD(12-$K670,$N670)=0),$J670,0)))</f>
        <v>0</v>
      </c>
      <c r="AA670" s="36" t="n">
        <f aca="false">SUM(O670:Z670)</f>
        <v>0</v>
      </c>
      <c r="AB670" s="15" t="str">
        <f aca="false">IF(AND($B670="",$D670="",$J670=""),"",IF($B670="","Falta código",IF(ISNA(MATCH($B670,LST_COD,0)),"Código no registrado en Trabajadores",IF($E670="","Concepto no está en el catálogo",IF($M670="ERR","Retención de otro empleador: Origen = Otro empleador",IF(OR($J670="",$K670=""),"Falta monto o mes",IF(OR($K670&lt;1,$K670&gt;12),"Mes inicio inválido",IF(AND($L670&lt;&gt;"",OR($L670&lt;$K670,$L670&gt;12)),"Mes fin inválido",IF($N670="","Falta frecuencia",IF(AND($G670&lt;&gt;"Otro empleador",SUMPRODUCT(($O670:$Z670&lt;&gt;0)*(((COLUMN($O670:$Z670)-14)&lt;INDEX(Trabajadores!$M$6:$M$105,MATCH($B670,LST_COD,0)))+((COLUMN($O670:$Z670)-14)&gt;INDEX(Trabajadores!$N$6:$N$105,MATCH($B670,LST_COD,0)))))&gt;0),"Aviso: hay meses fuera del periodo laboral","OK"))))))))))</f>
        <v/>
      </c>
    </row>
    <row r="671" customFormat="false" ht="15" hidden="false" customHeight="false" outlineLevel="0" collapsed="false">
      <c r="A671" s="23" t="n">
        <v>666</v>
      </c>
      <c r="B671" s="7"/>
      <c r="C671" s="35" t="str">
        <f aca="false">IF($B671="","",IFERROR(INDEX(Trabajadores!$D$6:$D$105,MATCH($B671,LST_COD,0)),"¿Código?"))</f>
        <v/>
      </c>
      <c r="D671" s="30"/>
      <c r="E671" s="9" t="str">
        <f aca="false">IF($D671="","",IFERROR(VLOOKUP($D671,CONC_TABLA,2,FALSE()),""))</f>
        <v/>
      </c>
      <c r="F671" s="9" t="str">
        <f aca="false">IF($D671="","",IFERROR(VLOOKUP($D671,CONC_TABLA,3,FALSE()),""))</f>
        <v/>
      </c>
      <c r="G671" s="30"/>
      <c r="H671" s="30"/>
      <c r="I671" s="30"/>
      <c r="J671" s="29"/>
      <c r="K671" s="28"/>
      <c r="L671" s="28"/>
      <c r="M671" s="9" t="str">
        <f aca="false">IF(OR($B671="",$E671=""),"",IF($E671="INA","INA",IF($G671="Otro empleador",IF($E671="RET","RETO",IF($E671="ORD","OTO","OTX")),IF($E671="RET","ERR",$E671))))</f>
        <v/>
      </c>
      <c r="N671" s="9" t="str">
        <f aca="false">IF($I671="","",IFERROR(VLOOKUP($I671,FREC_TABLA,2,FALSE()),""))</f>
        <v/>
      </c>
      <c r="O671" s="19" t="n">
        <f aca="false">IF(OR($M671="",$M671="ERR",$J671="",$K671="",$N671=""),0,IF($N671=0,IF(AND(OR(1=7,1=12),1&gt;=$K671,1&lt;=IF($L671="",12,$L671)),$J671,0),IF(AND(1&gt;=$K671,1&lt;=IF($L671="",12,$L671),MOD(1-$K671,$N671)=0),$J671,0)))</f>
        <v>0</v>
      </c>
      <c r="P671" s="19" t="n">
        <f aca="false">IF(OR($M671="",$M671="ERR",$J671="",$K671="",$N671=""),0,IF($N671=0,IF(AND(OR(2=7,2=12),2&gt;=$K671,2&lt;=IF($L671="",12,$L671)),$J671,0),IF(AND(2&gt;=$K671,2&lt;=IF($L671="",12,$L671),MOD(2-$K671,$N671)=0),$J671,0)))</f>
        <v>0</v>
      </c>
      <c r="Q671" s="19" t="n">
        <f aca="false">IF(OR($M671="",$M671="ERR",$J671="",$K671="",$N671=""),0,IF($N671=0,IF(AND(OR(3=7,3=12),3&gt;=$K671,3&lt;=IF($L671="",12,$L671)),$J671,0),IF(AND(3&gt;=$K671,3&lt;=IF($L671="",12,$L671),MOD(3-$K671,$N671)=0),$J671,0)))</f>
        <v>0</v>
      </c>
      <c r="R671" s="19" t="n">
        <f aca="false">IF(OR($M671="",$M671="ERR",$J671="",$K671="",$N671=""),0,IF($N671=0,IF(AND(OR(4=7,4=12),4&gt;=$K671,4&lt;=IF($L671="",12,$L671)),$J671,0),IF(AND(4&gt;=$K671,4&lt;=IF($L671="",12,$L671),MOD(4-$K671,$N671)=0),$J671,0)))</f>
        <v>0</v>
      </c>
      <c r="S671" s="19" t="n">
        <f aca="false">IF(OR($M671="",$M671="ERR",$J671="",$K671="",$N671=""),0,IF($N671=0,IF(AND(OR(5=7,5=12),5&gt;=$K671,5&lt;=IF($L671="",12,$L671)),$J671,0),IF(AND(5&gt;=$K671,5&lt;=IF($L671="",12,$L671),MOD(5-$K671,$N671)=0),$J671,0)))</f>
        <v>0</v>
      </c>
      <c r="T671" s="19" t="n">
        <f aca="false">IF(OR($M671="",$M671="ERR",$J671="",$K671="",$N671=""),0,IF($N671=0,IF(AND(OR(6=7,6=12),6&gt;=$K671,6&lt;=IF($L671="",12,$L671)),$J671,0),IF(AND(6&gt;=$K671,6&lt;=IF($L671="",12,$L671),MOD(6-$K671,$N671)=0),$J671,0)))</f>
        <v>0</v>
      </c>
      <c r="U671" s="19" t="n">
        <f aca="false">IF(OR($M671="",$M671="ERR",$J671="",$K671="",$N671=""),0,IF($N671=0,IF(AND(OR(7=7,7=12),7&gt;=$K671,7&lt;=IF($L671="",12,$L671)),$J671,0),IF(AND(7&gt;=$K671,7&lt;=IF($L671="",12,$L671),MOD(7-$K671,$N671)=0),$J671,0)))</f>
        <v>0</v>
      </c>
      <c r="V671" s="19" t="n">
        <f aca="false">IF(OR($M671="",$M671="ERR",$J671="",$K671="",$N671=""),0,IF($N671=0,IF(AND(OR(8=7,8=12),8&gt;=$K671,8&lt;=IF($L671="",12,$L671)),$J671,0),IF(AND(8&gt;=$K671,8&lt;=IF($L671="",12,$L671),MOD(8-$K671,$N671)=0),$J671,0)))</f>
        <v>0</v>
      </c>
      <c r="W671" s="19" t="n">
        <f aca="false">IF(OR($M671="",$M671="ERR",$J671="",$K671="",$N671=""),0,IF($N671=0,IF(AND(OR(9=7,9=12),9&gt;=$K671,9&lt;=IF($L671="",12,$L671)),$J671,0),IF(AND(9&gt;=$K671,9&lt;=IF($L671="",12,$L671),MOD(9-$K671,$N671)=0),$J671,0)))</f>
        <v>0</v>
      </c>
      <c r="X671" s="19" t="n">
        <f aca="false">IF(OR($M671="",$M671="ERR",$J671="",$K671="",$N671=""),0,IF($N671=0,IF(AND(OR(10=7,10=12),10&gt;=$K671,10&lt;=IF($L671="",12,$L671)),$J671,0),IF(AND(10&gt;=$K671,10&lt;=IF($L671="",12,$L671),MOD(10-$K671,$N671)=0),$J671,0)))</f>
        <v>0</v>
      </c>
      <c r="Y671" s="19" t="n">
        <f aca="false">IF(OR($M671="",$M671="ERR",$J671="",$K671="",$N671=""),0,IF($N671=0,IF(AND(OR(11=7,11=12),11&gt;=$K671,11&lt;=IF($L671="",12,$L671)),$J671,0),IF(AND(11&gt;=$K671,11&lt;=IF($L671="",12,$L671),MOD(11-$K671,$N671)=0),$J671,0)))</f>
        <v>0</v>
      </c>
      <c r="Z671" s="19" t="n">
        <f aca="false">IF(OR($M671="",$M671="ERR",$J671="",$K671="",$N671=""),0,IF($N671=0,IF(AND(OR(12=7,12=12),12&gt;=$K671,12&lt;=IF($L671="",12,$L671)),$J671,0),IF(AND(12&gt;=$K671,12&lt;=IF($L671="",12,$L671),MOD(12-$K671,$N671)=0),$J671,0)))</f>
        <v>0</v>
      </c>
      <c r="AA671" s="36" t="n">
        <f aca="false">SUM(O671:Z671)</f>
        <v>0</v>
      </c>
      <c r="AB671" s="15" t="str">
        <f aca="false">IF(AND($B671="",$D671="",$J671=""),"",IF($B671="","Falta código",IF(ISNA(MATCH($B671,LST_COD,0)),"Código no registrado en Trabajadores",IF($E671="","Concepto no está en el catálogo",IF($M671="ERR","Retención de otro empleador: Origen = Otro empleador",IF(OR($J671="",$K671=""),"Falta monto o mes",IF(OR($K671&lt;1,$K671&gt;12),"Mes inicio inválido",IF(AND($L671&lt;&gt;"",OR($L671&lt;$K671,$L671&gt;12)),"Mes fin inválido",IF($N671="","Falta frecuencia",IF(AND($G671&lt;&gt;"Otro empleador",SUMPRODUCT(($O671:$Z671&lt;&gt;0)*(((COLUMN($O671:$Z671)-14)&lt;INDEX(Trabajadores!$M$6:$M$105,MATCH($B671,LST_COD,0)))+((COLUMN($O671:$Z671)-14)&gt;INDEX(Trabajadores!$N$6:$N$105,MATCH($B671,LST_COD,0)))))&gt;0),"Aviso: hay meses fuera del periodo laboral","OK"))))))))))</f>
        <v/>
      </c>
    </row>
    <row r="672" customFormat="false" ht="15" hidden="false" customHeight="false" outlineLevel="0" collapsed="false">
      <c r="A672" s="23" t="n">
        <v>667</v>
      </c>
      <c r="B672" s="7"/>
      <c r="C672" s="35" t="str">
        <f aca="false">IF($B672="","",IFERROR(INDEX(Trabajadores!$D$6:$D$105,MATCH($B672,LST_COD,0)),"¿Código?"))</f>
        <v/>
      </c>
      <c r="D672" s="30"/>
      <c r="E672" s="9" t="str">
        <f aca="false">IF($D672="","",IFERROR(VLOOKUP($D672,CONC_TABLA,2,FALSE()),""))</f>
        <v/>
      </c>
      <c r="F672" s="9" t="str">
        <f aca="false">IF($D672="","",IFERROR(VLOOKUP($D672,CONC_TABLA,3,FALSE()),""))</f>
        <v/>
      </c>
      <c r="G672" s="30"/>
      <c r="H672" s="30"/>
      <c r="I672" s="30"/>
      <c r="J672" s="29"/>
      <c r="K672" s="28"/>
      <c r="L672" s="28"/>
      <c r="M672" s="9" t="str">
        <f aca="false">IF(OR($B672="",$E672=""),"",IF($E672="INA","INA",IF($G672="Otro empleador",IF($E672="RET","RETO",IF($E672="ORD","OTO","OTX")),IF($E672="RET","ERR",$E672))))</f>
        <v/>
      </c>
      <c r="N672" s="9" t="str">
        <f aca="false">IF($I672="","",IFERROR(VLOOKUP($I672,FREC_TABLA,2,FALSE()),""))</f>
        <v/>
      </c>
      <c r="O672" s="19" t="n">
        <f aca="false">IF(OR($M672="",$M672="ERR",$J672="",$K672="",$N672=""),0,IF($N672=0,IF(AND(OR(1=7,1=12),1&gt;=$K672,1&lt;=IF($L672="",12,$L672)),$J672,0),IF(AND(1&gt;=$K672,1&lt;=IF($L672="",12,$L672),MOD(1-$K672,$N672)=0),$J672,0)))</f>
        <v>0</v>
      </c>
      <c r="P672" s="19" t="n">
        <f aca="false">IF(OR($M672="",$M672="ERR",$J672="",$K672="",$N672=""),0,IF($N672=0,IF(AND(OR(2=7,2=12),2&gt;=$K672,2&lt;=IF($L672="",12,$L672)),$J672,0),IF(AND(2&gt;=$K672,2&lt;=IF($L672="",12,$L672),MOD(2-$K672,$N672)=0),$J672,0)))</f>
        <v>0</v>
      </c>
      <c r="Q672" s="19" t="n">
        <f aca="false">IF(OR($M672="",$M672="ERR",$J672="",$K672="",$N672=""),0,IF($N672=0,IF(AND(OR(3=7,3=12),3&gt;=$K672,3&lt;=IF($L672="",12,$L672)),$J672,0),IF(AND(3&gt;=$K672,3&lt;=IF($L672="",12,$L672),MOD(3-$K672,$N672)=0),$J672,0)))</f>
        <v>0</v>
      </c>
      <c r="R672" s="19" t="n">
        <f aca="false">IF(OR($M672="",$M672="ERR",$J672="",$K672="",$N672=""),0,IF($N672=0,IF(AND(OR(4=7,4=12),4&gt;=$K672,4&lt;=IF($L672="",12,$L672)),$J672,0),IF(AND(4&gt;=$K672,4&lt;=IF($L672="",12,$L672),MOD(4-$K672,$N672)=0),$J672,0)))</f>
        <v>0</v>
      </c>
      <c r="S672" s="19" t="n">
        <f aca="false">IF(OR($M672="",$M672="ERR",$J672="",$K672="",$N672=""),0,IF($N672=0,IF(AND(OR(5=7,5=12),5&gt;=$K672,5&lt;=IF($L672="",12,$L672)),$J672,0),IF(AND(5&gt;=$K672,5&lt;=IF($L672="",12,$L672),MOD(5-$K672,$N672)=0),$J672,0)))</f>
        <v>0</v>
      </c>
      <c r="T672" s="19" t="n">
        <f aca="false">IF(OR($M672="",$M672="ERR",$J672="",$K672="",$N672=""),0,IF($N672=0,IF(AND(OR(6=7,6=12),6&gt;=$K672,6&lt;=IF($L672="",12,$L672)),$J672,0),IF(AND(6&gt;=$K672,6&lt;=IF($L672="",12,$L672),MOD(6-$K672,$N672)=0),$J672,0)))</f>
        <v>0</v>
      </c>
      <c r="U672" s="19" t="n">
        <f aca="false">IF(OR($M672="",$M672="ERR",$J672="",$K672="",$N672=""),0,IF($N672=0,IF(AND(OR(7=7,7=12),7&gt;=$K672,7&lt;=IF($L672="",12,$L672)),$J672,0),IF(AND(7&gt;=$K672,7&lt;=IF($L672="",12,$L672),MOD(7-$K672,$N672)=0),$J672,0)))</f>
        <v>0</v>
      </c>
      <c r="V672" s="19" t="n">
        <f aca="false">IF(OR($M672="",$M672="ERR",$J672="",$K672="",$N672=""),0,IF($N672=0,IF(AND(OR(8=7,8=12),8&gt;=$K672,8&lt;=IF($L672="",12,$L672)),$J672,0),IF(AND(8&gt;=$K672,8&lt;=IF($L672="",12,$L672),MOD(8-$K672,$N672)=0),$J672,0)))</f>
        <v>0</v>
      </c>
      <c r="W672" s="19" t="n">
        <f aca="false">IF(OR($M672="",$M672="ERR",$J672="",$K672="",$N672=""),0,IF($N672=0,IF(AND(OR(9=7,9=12),9&gt;=$K672,9&lt;=IF($L672="",12,$L672)),$J672,0),IF(AND(9&gt;=$K672,9&lt;=IF($L672="",12,$L672),MOD(9-$K672,$N672)=0),$J672,0)))</f>
        <v>0</v>
      </c>
      <c r="X672" s="19" t="n">
        <f aca="false">IF(OR($M672="",$M672="ERR",$J672="",$K672="",$N672=""),0,IF($N672=0,IF(AND(OR(10=7,10=12),10&gt;=$K672,10&lt;=IF($L672="",12,$L672)),$J672,0),IF(AND(10&gt;=$K672,10&lt;=IF($L672="",12,$L672),MOD(10-$K672,$N672)=0),$J672,0)))</f>
        <v>0</v>
      </c>
      <c r="Y672" s="19" t="n">
        <f aca="false">IF(OR($M672="",$M672="ERR",$J672="",$K672="",$N672=""),0,IF($N672=0,IF(AND(OR(11=7,11=12),11&gt;=$K672,11&lt;=IF($L672="",12,$L672)),$J672,0),IF(AND(11&gt;=$K672,11&lt;=IF($L672="",12,$L672),MOD(11-$K672,$N672)=0),$J672,0)))</f>
        <v>0</v>
      </c>
      <c r="Z672" s="19" t="n">
        <f aca="false">IF(OR($M672="",$M672="ERR",$J672="",$K672="",$N672=""),0,IF($N672=0,IF(AND(OR(12=7,12=12),12&gt;=$K672,12&lt;=IF($L672="",12,$L672)),$J672,0),IF(AND(12&gt;=$K672,12&lt;=IF($L672="",12,$L672),MOD(12-$K672,$N672)=0),$J672,0)))</f>
        <v>0</v>
      </c>
      <c r="AA672" s="36" t="n">
        <f aca="false">SUM(O672:Z672)</f>
        <v>0</v>
      </c>
      <c r="AB672" s="15" t="str">
        <f aca="false">IF(AND($B672="",$D672="",$J672=""),"",IF($B672="","Falta código",IF(ISNA(MATCH($B672,LST_COD,0)),"Código no registrado en Trabajadores",IF($E672="","Concepto no está en el catálogo",IF($M672="ERR","Retención de otro empleador: Origen = Otro empleador",IF(OR($J672="",$K672=""),"Falta monto o mes",IF(OR($K672&lt;1,$K672&gt;12),"Mes inicio inválido",IF(AND($L672&lt;&gt;"",OR($L672&lt;$K672,$L672&gt;12)),"Mes fin inválido",IF($N672="","Falta frecuencia",IF(AND($G672&lt;&gt;"Otro empleador",SUMPRODUCT(($O672:$Z672&lt;&gt;0)*(((COLUMN($O672:$Z672)-14)&lt;INDEX(Trabajadores!$M$6:$M$105,MATCH($B672,LST_COD,0)))+((COLUMN($O672:$Z672)-14)&gt;INDEX(Trabajadores!$N$6:$N$105,MATCH($B672,LST_COD,0)))))&gt;0),"Aviso: hay meses fuera del periodo laboral","OK"))))))))))</f>
        <v/>
      </c>
    </row>
    <row r="673" customFormat="false" ht="15" hidden="false" customHeight="false" outlineLevel="0" collapsed="false">
      <c r="A673" s="23" t="n">
        <v>668</v>
      </c>
      <c r="B673" s="7"/>
      <c r="C673" s="35" t="str">
        <f aca="false">IF($B673="","",IFERROR(INDEX(Trabajadores!$D$6:$D$105,MATCH($B673,LST_COD,0)),"¿Código?"))</f>
        <v/>
      </c>
      <c r="D673" s="30"/>
      <c r="E673" s="9" t="str">
        <f aca="false">IF($D673="","",IFERROR(VLOOKUP($D673,CONC_TABLA,2,FALSE()),""))</f>
        <v/>
      </c>
      <c r="F673" s="9" t="str">
        <f aca="false">IF($D673="","",IFERROR(VLOOKUP($D673,CONC_TABLA,3,FALSE()),""))</f>
        <v/>
      </c>
      <c r="G673" s="30"/>
      <c r="H673" s="30"/>
      <c r="I673" s="30"/>
      <c r="J673" s="29"/>
      <c r="K673" s="28"/>
      <c r="L673" s="28"/>
      <c r="M673" s="9" t="str">
        <f aca="false">IF(OR($B673="",$E673=""),"",IF($E673="INA","INA",IF($G673="Otro empleador",IF($E673="RET","RETO",IF($E673="ORD","OTO","OTX")),IF($E673="RET","ERR",$E673))))</f>
        <v/>
      </c>
      <c r="N673" s="9" t="str">
        <f aca="false">IF($I673="","",IFERROR(VLOOKUP($I673,FREC_TABLA,2,FALSE()),""))</f>
        <v/>
      </c>
      <c r="O673" s="19" t="n">
        <f aca="false">IF(OR($M673="",$M673="ERR",$J673="",$K673="",$N673=""),0,IF($N673=0,IF(AND(OR(1=7,1=12),1&gt;=$K673,1&lt;=IF($L673="",12,$L673)),$J673,0),IF(AND(1&gt;=$K673,1&lt;=IF($L673="",12,$L673),MOD(1-$K673,$N673)=0),$J673,0)))</f>
        <v>0</v>
      </c>
      <c r="P673" s="19" t="n">
        <f aca="false">IF(OR($M673="",$M673="ERR",$J673="",$K673="",$N673=""),0,IF($N673=0,IF(AND(OR(2=7,2=12),2&gt;=$K673,2&lt;=IF($L673="",12,$L673)),$J673,0),IF(AND(2&gt;=$K673,2&lt;=IF($L673="",12,$L673),MOD(2-$K673,$N673)=0),$J673,0)))</f>
        <v>0</v>
      </c>
      <c r="Q673" s="19" t="n">
        <f aca="false">IF(OR($M673="",$M673="ERR",$J673="",$K673="",$N673=""),0,IF($N673=0,IF(AND(OR(3=7,3=12),3&gt;=$K673,3&lt;=IF($L673="",12,$L673)),$J673,0),IF(AND(3&gt;=$K673,3&lt;=IF($L673="",12,$L673),MOD(3-$K673,$N673)=0),$J673,0)))</f>
        <v>0</v>
      </c>
      <c r="R673" s="19" t="n">
        <f aca="false">IF(OR($M673="",$M673="ERR",$J673="",$K673="",$N673=""),0,IF($N673=0,IF(AND(OR(4=7,4=12),4&gt;=$K673,4&lt;=IF($L673="",12,$L673)),$J673,0),IF(AND(4&gt;=$K673,4&lt;=IF($L673="",12,$L673),MOD(4-$K673,$N673)=0),$J673,0)))</f>
        <v>0</v>
      </c>
      <c r="S673" s="19" t="n">
        <f aca="false">IF(OR($M673="",$M673="ERR",$J673="",$K673="",$N673=""),0,IF($N673=0,IF(AND(OR(5=7,5=12),5&gt;=$K673,5&lt;=IF($L673="",12,$L673)),$J673,0),IF(AND(5&gt;=$K673,5&lt;=IF($L673="",12,$L673),MOD(5-$K673,$N673)=0),$J673,0)))</f>
        <v>0</v>
      </c>
      <c r="T673" s="19" t="n">
        <f aca="false">IF(OR($M673="",$M673="ERR",$J673="",$K673="",$N673=""),0,IF($N673=0,IF(AND(OR(6=7,6=12),6&gt;=$K673,6&lt;=IF($L673="",12,$L673)),$J673,0),IF(AND(6&gt;=$K673,6&lt;=IF($L673="",12,$L673),MOD(6-$K673,$N673)=0),$J673,0)))</f>
        <v>0</v>
      </c>
      <c r="U673" s="19" t="n">
        <f aca="false">IF(OR($M673="",$M673="ERR",$J673="",$K673="",$N673=""),0,IF($N673=0,IF(AND(OR(7=7,7=12),7&gt;=$K673,7&lt;=IF($L673="",12,$L673)),$J673,0),IF(AND(7&gt;=$K673,7&lt;=IF($L673="",12,$L673),MOD(7-$K673,$N673)=0),$J673,0)))</f>
        <v>0</v>
      </c>
      <c r="V673" s="19" t="n">
        <f aca="false">IF(OR($M673="",$M673="ERR",$J673="",$K673="",$N673=""),0,IF($N673=0,IF(AND(OR(8=7,8=12),8&gt;=$K673,8&lt;=IF($L673="",12,$L673)),$J673,0),IF(AND(8&gt;=$K673,8&lt;=IF($L673="",12,$L673),MOD(8-$K673,$N673)=0),$J673,0)))</f>
        <v>0</v>
      </c>
      <c r="W673" s="19" t="n">
        <f aca="false">IF(OR($M673="",$M673="ERR",$J673="",$K673="",$N673=""),0,IF($N673=0,IF(AND(OR(9=7,9=12),9&gt;=$K673,9&lt;=IF($L673="",12,$L673)),$J673,0),IF(AND(9&gt;=$K673,9&lt;=IF($L673="",12,$L673),MOD(9-$K673,$N673)=0),$J673,0)))</f>
        <v>0</v>
      </c>
      <c r="X673" s="19" t="n">
        <f aca="false">IF(OR($M673="",$M673="ERR",$J673="",$K673="",$N673=""),0,IF($N673=0,IF(AND(OR(10=7,10=12),10&gt;=$K673,10&lt;=IF($L673="",12,$L673)),$J673,0),IF(AND(10&gt;=$K673,10&lt;=IF($L673="",12,$L673),MOD(10-$K673,$N673)=0),$J673,0)))</f>
        <v>0</v>
      </c>
      <c r="Y673" s="19" t="n">
        <f aca="false">IF(OR($M673="",$M673="ERR",$J673="",$K673="",$N673=""),0,IF($N673=0,IF(AND(OR(11=7,11=12),11&gt;=$K673,11&lt;=IF($L673="",12,$L673)),$J673,0),IF(AND(11&gt;=$K673,11&lt;=IF($L673="",12,$L673),MOD(11-$K673,$N673)=0),$J673,0)))</f>
        <v>0</v>
      </c>
      <c r="Z673" s="19" t="n">
        <f aca="false">IF(OR($M673="",$M673="ERR",$J673="",$K673="",$N673=""),0,IF($N673=0,IF(AND(OR(12=7,12=12),12&gt;=$K673,12&lt;=IF($L673="",12,$L673)),$J673,0),IF(AND(12&gt;=$K673,12&lt;=IF($L673="",12,$L673),MOD(12-$K673,$N673)=0),$J673,0)))</f>
        <v>0</v>
      </c>
      <c r="AA673" s="36" t="n">
        <f aca="false">SUM(O673:Z673)</f>
        <v>0</v>
      </c>
      <c r="AB673" s="15" t="str">
        <f aca="false">IF(AND($B673="",$D673="",$J673=""),"",IF($B673="","Falta código",IF(ISNA(MATCH($B673,LST_COD,0)),"Código no registrado en Trabajadores",IF($E673="","Concepto no está en el catálogo",IF($M673="ERR","Retención de otro empleador: Origen = Otro empleador",IF(OR($J673="",$K673=""),"Falta monto o mes",IF(OR($K673&lt;1,$K673&gt;12),"Mes inicio inválido",IF(AND($L673&lt;&gt;"",OR($L673&lt;$K673,$L673&gt;12)),"Mes fin inválido",IF($N673="","Falta frecuencia",IF(AND($G673&lt;&gt;"Otro empleador",SUMPRODUCT(($O673:$Z673&lt;&gt;0)*(((COLUMN($O673:$Z673)-14)&lt;INDEX(Trabajadores!$M$6:$M$105,MATCH($B673,LST_COD,0)))+((COLUMN($O673:$Z673)-14)&gt;INDEX(Trabajadores!$N$6:$N$105,MATCH($B673,LST_COD,0)))))&gt;0),"Aviso: hay meses fuera del periodo laboral","OK"))))))))))</f>
        <v/>
      </c>
    </row>
    <row r="674" customFormat="false" ht="15" hidden="false" customHeight="false" outlineLevel="0" collapsed="false">
      <c r="A674" s="23" t="n">
        <v>669</v>
      </c>
      <c r="B674" s="7"/>
      <c r="C674" s="35" t="str">
        <f aca="false">IF($B674="","",IFERROR(INDEX(Trabajadores!$D$6:$D$105,MATCH($B674,LST_COD,0)),"¿Código?"))</f>
        <v/>
      </c>
      <c r="D674" s="30"/>
      <c r="E674" s="9" t="str">
        <f aca="false">IF($D674="","",IFERROR(VLOOKUP($D674,CONC_TABLA,2,FALSE()),""))</f>
        <v/>
      </c>
      <c r="F674" s="9" t="str">
        <f aca="false">IF($D674="","",IFERROR(VLOOKUP($D674,CONC_TABLA,3,FALSE()),""))</f>
        <v/>
      </c>
      <c r="G674" s="30"/>
      <c r="H674" s="30"/>
      <c r="I674" s="30"/>
      <c r="J674" s="29"/>
      <c r="K674" s="28"/>
      <c r="L674" s="28"/>
      <c r="M674" s="9" t="str">
        <f aca="false">IF(OR($B674="",$E674=""),"",IF($E674="INA","INA",IF($G674="Otro empleador",IF($E674="RET","RETO",IF($E674="ORD","OTO","OTX")),IF($E674="RET","ERR",$E674))))</f>
        <v/>
      </c>
      <c r="N674" s="9" t="str">
        <f aca="false">IF($I674="","",IFERROR(VLOOKUP($I674,FREC_TABLA,2,FALSE()),""))</f>
        <v/>
      </c>
      <c r="O674" s="19" t="n">
        <f aca="false">IF(OR($M674="",$M674="ERR",$J674="",$K674="",$N674=""),0,IF($N674=0,IF(AND(OR(1=7,1=12),1&gt;=$K674,1&lt;=IF($L674="",12,$L674)),$J674,0),IF(AND(1&gt;=$K674,1&lt;=IF($L674="",12,$L674),MOD(1-$K674,$N674)=0),$J674,0)))</f>
        <v>0</v>
      </c>
      <c r="P674" s="19" t="n">
        <f aca="false">IF(OR($M674="",$M674="ERR",$J674="",$K674="",$N674=""),0,IF($N674=0,IF(AND(OR(2=7,2=12),2&gt;=$K674,2&lt;=IF($L674="",12,$L674)),$J674,0),IF(AND(2&gt;=$K674,2&lt;=IF($L674="",12,$L674),MOD(2-$K674,$N674)=0),$J674,0)))</f>
        <v>0</v>
      </c>
      <c r="Q674" s="19" t="n">
        <f aca="false">IF(OR($M674="",$M674="ERR",$J674="",$K674="",$N674=""),0,IF($N674=0,IF(AND(OR(3=7,3=12),3&gt;=$K674,3&lt;=IF($L674="",12,$L674)),$J674,0),IF(AND(3&gt;=$K674,3&lt;=IF($L674="",12,$L674),MOD(3-$K674,$N674)=0),$J674,0)))</f>
        <v>0</v>
      </c>
      <c r="R674" s="19" t="n">
        <f aca="false">IF(OR($M674="",$M674="ERR",$J674="",$K674="",$N674=""),0,IF($N674=0,IF(AND(OR(4=7,4=12),4&gt;=$K674,4&lt;=IF($L674="",12,$L674)),$J674,0),IF(AND(4&gt;=$K674,4&lt;=IF($L674="",12,$L674),MOD(4-$K674,$N674)=0),$J674,0)))</f>
        <v>0</v>
      </c>
      <c r="S674" s="19" t="n">
        <f aca="false">IF(OR($M674="",$M674="ERR",$J674="",$K674="",$N674=""),0,IF($N674=0,IF(AND(OR(5=7,5=12),5&gt;=$K674,5&lt;=IF($L674="",12,$L674)),$J674,0),IF(AND(5&gt;=$K674,5&lt;=IF($L674="",12,$L674),MOD(5-$K674,$N674)=0),$J674,0)))</f>
        <v>0</v>
      </c>
      <c r="T674" s="19" t="n">
        <f aca="false">IF(OR($M674="",$M674="ERR",$J674="",$K674="",$N674=""),0,IF($N674=0,IF(AND(OR(6=7,6=12),6&gt;=$K674,6&lt;=IF($L674="",12,$L674)),$J674,0),IF(AND(6&gt;=$K674,6&lt;=IF($L674="",12,$L674),MOD(6-$K674,$N674)=0),$J674,0)))</f>
        <v>0</v>
      </c>
      <c r="U674" s="19" t="n">
        <f aca="false">IF(OR($M674="",$M674="ERR",$J674="",$K674="",$N674=""),0,IF($N674=0,IF(AND(OR(7=7,7=12),7&gt;=$K674,7&lt;=IF($L674="",12,$L674)),$J674,0),IF(AND(7&gt;=$K674,7&lt;=IF($L674="",12,$L674),MOD(7-$K674,$N674)=0),$J674,0)))</f>
        <v>0</v>
      </c>
      <c r="V674" s="19" t="n">
        <f aca="false">IF(OR($M674="",$M674="ERR",$J674="",$K674="",$N674=""),0,IF($N674=0,IF(AND(OR(8=7,8=12),8&gt;=$K674,8&lt;=IF($L674="",12,$L674)),$J674,0),IF(AND(8&gt;=$K674,8&lt;=IF($L674="",12,$L674),MOD(8-$K674,$N674)=0),$J674,0)))</f>
        <v>0</v>
      </c>
      <c r="W674" s="19" t="n">
        <f aca="false">IF(OR($M674="",$M674="ERR",$J674="",$K674="",$N674=""),0,IF($N674=0,IF(AND(OR(9=7,9=12),9&gt;=$K674,9&lt;=IF($L674="",12,$L674)),$J674,0),IF(AND(9&gt;=$K674,9&lt;=IF($L674="",12,$L674),MOD(9-$K674,$N674)=0),$J674,0)))</f>
        <v>0</v>
      </c>
      <c r="X674" s="19" t="n">
        <f aca="false">IF(OR($M674="",$M674="ERR",$J674="",$K674="",$N674=""),0,IF($N674=0,IF(AND(OR(10=7,10=12),10&gt;=$K674,10&lt;=IF($L674="",12,$L674)),$J674,0),IF(AND(10&gt;=$K674,10&lt;=IF($L674="",12,$L674),MOD(10-$K674,$N674)=0),$J674,0)))</f>
        <v>0</v>
      </c>
      <c r="Y674" s="19" t="n">
        <f aca="false">IF(OR($M674="",$M674="ERR",$J674="",$K674="",$N674=""),0,IF($N674=0,IF(AND(OR(11=7,11=12),11&gt;=$K674,11&lt;=IF($L674="",12,$L674)),$J674,0),IF(AND(11&gt;=$K674,11&lt;=IF($L674="",12,$L674),MOD(11-$K674,$N674)=0),$J674,0)))</f>
        <v>0</v>
      </c>
      <c r="Z674" s="19" t="n">
        <f aca="false">IF(OR($M674="",$M674="ERR",$J674="",$K674="",$N674=""),0,IF($N674=0,IF(AND(OR(12=7,12=12),12&gt;=$K674,12&lt;=IF($L674="",12,$L674)),$J674,0),IF(AND(12&gt;=$K674,12&lt;=IF($L674="",12,$L674),MOD(12-$K674,$N674)=0),$J674,0)))</f>
        <v>0</v>
      </c>
      <c r="AA674" s="36" t="n">
        <f aca="false">SUM(O674:Z674)</f>
        <v>0</v>
      </c>
      <c r="AB674" s="15" t="str">
        <f aca="false">IF(AND($B674="",$D674="",$J674=""),"",IF($B674="","Falta código",IF(ISNA(MATCH($B674,LST_COD,0)),"Código no registrado en Trabajadores",IF($E674="","Concepto no está en el catálogo",IF($M674="ERR","Retención de otro empleador: Origen = Otro empleador",IF(OR($J674="",$K674=""),"Falta monto o mes",IF(OR($K674&lt;1,$K674&gt;12),"Mes inicio inválido",IF(AND($L674&lt;&gt;"",OR($L674&lt;$K674,$L674&gt;12)),"Mes fin inválido",IF($N674="","Falta frecuencia",IF(AND($G674&lt;&gt;"Otro empleador",SUMPRODUCT(($O674:$Z674&lt;&gt;0)*(((COLUMN($O674:$Z674)-14)&lt;INDEX(Trabajadores!$M$6:$M$105,MATCH($B674,LST_COD,0)))+((COLUMN($O674:$Z674)-14)&gt;INDEX(Trabajadores!$N$6:$N$105,MATCH($B674,LST_COD,0)))))&gt;0),"Aviso: hay meses fuera del periodo laboral","OK"))))))))))</f>
        <v/>
      </c>
    </row>
    <row r="675" customFormat="false" ht="15" hidden="false" customHeight="false" outlineLevel="0" collapsed="false">
      <c r="A675" s="23" t="n">
        <v>670</v>
      </c>
      <c r="B675" s="7"/>
      <c r="C675" s="35" t="str">
        <f aca="false">IF($B675="","",IFERROR(INDEX(Trabajadores!$D$6:$D$105,MATCH($B675,LST_COD,0)),"¿Código?"))</f>
        <v/>
      </c>
      <c r="D675" s="30"/>
      <c r="E675" s="9" t="str">
        <f aca="false">IF($D675="","",IFERROR(VLOOKUP($D675,CONC_TABLA,2,FALSE()),""))</f>
        <v/>
      </c>
      <c r="F675" s="9" t="str">
        <f aca="false">IF($D675="","",IFERROR(VLOOKUP($D675,CONC_TABLA,3,FALSE()),""))</f>
        <v/>
      </c>
      <c r="G675" s="30"/>
      <c r="H675" s="30"/>
      <c r="I675" s="30"/>
      <c r="J675" s="29"/>
      <c r="K675" s="28"/>
      <c r="L675" s="28"/>
      <c r="M675" s="9" t="str">
        <f aca="false">IF(OR($B675="",$E675=""),"",IF($E675="INA","INA",IF($G675="Otro empleador",IF($E675="RET","RETO",IF($E675="ORD","OTO","OTX")),IF($E675="RET","ERR",$E675))))</f>
        <v/>
      </c>
      <c r="N675" s="9" t="str">
        <f aca="false">IF($I675="","",IFERROR(VLOOKUP($I675,FREC_TABLA,2,FALSE()),""))</f>
        <v/>
      </c>
      <c r="O675" s="19" t="n">
        <f aca="false">IF(OR($M675="",$M675="ERR",$J675="",$K675="",$N675=""),0,IF($N675=0,IF(AND(OR(1=7,1=12),1&gt;=$K675,1&lt;=IF($L675="",12,$L675)),$J675,0),IF(AND(1&gt;=$K675,1&lt;=IF($L675="",12,$L675),MOD(1-$K675,$N675)=0),$J675,0)))</f>
        <v>0</v>
      </c>
      <c r="P675" s="19" t="n">
        <f aca="false">IF(OR($M675="",$M675="ERR",$J675="",$K675="",$N675=""),0,IF($N675=0,IF(AND(OR(2=7,2=12),2&gt;=$K675,2&lt;=IF($L675="",12,$L675)),$J675,0),IF(AND(2&gt;=$K675,2&lt;=IF($L675="",12,$L675),MOD(2-$K675,$N675)=0),$J675,0)))</f>
        <v>0</v>
      </c>
      <c r="Q675" s="19" t="n">
        <f aca="false">IF(OR($M675="",$M675="ERR",$J675="",$K675="",$N675=""),0,IF($N675=0,IF(AND(OR(3=7,3=12),3&gt;=$K675,3&lt;=IF($L675="",12,$L675)),$J675,0),IF(AND(3&gt;=$K675,3&lt;=IF($L675="",12,$L675),MOD(3-$K675,$N675)=0),$J675,0)))</f>
        <v>0</v>
      </c>
      <c r="R675" s="19" t="n">
        <f aca="false">IF(OR($M675="",$M675="ERR",$J675="",$K675="",$N675=""),0,IF($N675=0,IF(AND(OR(4=7,4=12),4&gt;=$K675,4&lt;=IF($L675="",12,$L675)),$J675,0),IF(AND(4&gt;=$K675,4&lt;=IF($L675="",12,$L675),MOD(4-$K675,$N675)=0),$J675,0)))</f>
        <v>0</v>
      </c>
      <c r="S675" s="19" t="n">
        <f aca="false">IF(OR($M675="",$M675="ERR",$J675="",$K675="",$N675=""),0,IF($N675=0,IF(AND(OR(5=7,5=12),5&gt;=$K675,5&lt;=IF($L675="",12,$L675)),$J675,0),IF(AND(5&gt;=$K675,5&lt;=IF($L675="",12,$L675),MOD(5-$K675,$N675)=0),$J675,0)))</f>
        <v>0</v>
      </c>
      <c r="T675" s="19" t="n">
        <f aca="false">IF(OR($M675="",$M675="ERR",$J675="",$K675="",$N675=""),0,IF($N675=0,IF(AND(OR(6=7,6=12),6&gt;=$K675,6&lt;=IF($L675="",12,$L675)),$J675,0),IF(AND(6&gt;=$K675,6&lt;=IF($L675="",12,$L675),MOD(6-$K675,$N675)=0),$J675,0)))</f>
        <v>0</v>
      </c>
      <c r="U675" s="19" t="n">
        <f aca="false">IF(OR($M675="",$M675="ERR",$J675="",$K675="",$N675=""),0,IF($N675=0,IF(AND(OR(7=7,7=12),7&gt;=$K675,7&lt;=IF($L675="",12,$L675)),$J675,0),IF(AND(7&gt;=$K675,7&lt;=IF($L675="",12,$L675),MOD(7-$K675,$N675)=0),$J675,0)))</f>
        <v>0</v>
      </c>
      <c r="V675" s="19" t="n">
        <f aca="false">IF(OR($M675="",$M675="ERR",$J675="",$K675="",$N675=""),0,IF($N675=0,IF(AND(OR(8=7,8=12),8&gt;=$K675,8&lt;=IF($L675="",12,$L675)),$J675,0),IF(AND(8&gt;=$K675,8&lt;=IF($L675="",12,$L675),MOD(8-$K675,$N675)=0),$J675,0)))</f>
        <v>0</v>
      </c>
      <c r="W675" s="19" t="n">
        <f aca="false">IF(OR($M675="",$M675="ERR",$J675="",$K675="",$N675=""),0,IF($N675=0,IF(AND(OR(9=7,9=12),9&gt;=$K675,9&lt;=IF($L675="",12,$L675)),$J675,0),IF(AND(9&gt;=$K675,9&lt;=IF($L675="",12,$L675),MOD(9-$K675,$N675)=0),$J675,0)))</f>
        <v>0</v>
      </c>
      <c r="X675" s="19" t="n">
        <f aca="false">IF(OR($M675="",$M675="ERR",$J675="",$K675="",$N675=""),0,IF($N675=0,IF(AND(OR(10=7,10=12),10&gt;=$K675,10&lt;=IF($L675="",12,$L675)),$J675,0),IF(AND(10&gt;=$K675,10&lt;=IF($L675="",12,$L675),MOD(10-$K675,$N675)=0),$J675,0)))</f>
        <v>0</v>
      </c>
      <c r="Y675" s="19" t="n">
        <f aca="false">IF(OR($M675="",$M675="ERR",$J675="",$K675="",$N675=""),0,IF($N675=0,IF(AND(OR(11=7,11=12),11&gt;=$K675,11&lt;=IF($L675="",12,$L675)),$J675,0),IF(AND(11&gt;=$K675,11&lt;=IF($L675="",12,$L675),MOD(11-$K675,$N675)=0),$J675,0)))</f>
        <v>0</v>
      </c>
      <c r="Z675" s="19" t="n">
        <f aca="false">IF(OR($M675="",$M675="ERR",$J675="",$K675="",$N675=""),0,IF($N675=0,IF(AND(OR(12=7,12=12),12&gt;=$K675,12&lt;=IF($L675="",12,$L675)),$J675,0),IF(AND(12&gt;=$K675,12&lt;=IF($L675="",12,$L675),MOD(12-$K675,$N675)=0),$J675,0)))</f>
        <v>0</v>
      </c>
      <c r="AA675" s="36" t="n">
        <f aca="false">SUM(O675:Z675)</f>
        <v>0</v>
      </c>
      <c r="AB675" s="15" t="str">
        <f aca="false">IF(AND($B675="",$D675="",$J675=""),"",IF($B675="","Falta código",IF(ISNA(MATCH($B675,LST_COD,0)),"Código no registrado en Trabajadores",IF($E675="","Concepto no está en el catálogo",IF($M675="ERR","Retención de otro empleador: Origen = Otro empleador",IF(OR($J675="",$K675=""),"Falta monto o mes",IF(OR($K675&lt;1,$K675&gt;12),"Mes inicio inválido",IF(AND($L675&lt;&gt;"",OR($L675&lt;$K675,$L675&gt;12)),"Mes fin inválido",IF($N675="","Falta frecuencia",IF(AND($G675&lt;&gt;"Otro empleador",SUMPRODUCT(($O675:$Z675&lt;&gt;0)*(((COLUMN($O675:$Z675)-14)&lt;INDEX(Trabajadores!$M$6:$M$105,MATCH($B675,LST_COD,0)))+((COLUMN($O675:$Z675)-14)&gt;INDEX(Trabajadores!$N$6:$N$105,MATCH($B675,LST_COD,0)))))&gt;0),"Aviso: hay meses fuera del periodo laboral","OK"))))))))))</f>
        <v/>
      </c>
    </row>
    <row r="676" customFormat="false" ht="15" hidden="false" customHeight="false" outlineLevel="0" collapsed="false">
      <c r="A676" s="23" t="n">
        <v>671</v>
      </c>
      <c r="B676" s="7"/>
      <c r="C676" s="35" t="str">
        <f aca="false">IF($B676="","",IFERROR(INDEX(Trabajadores!$D$6:$D$105,MATCH($B676,LST_COD,0)),"¿Código?"))</f>
        <v/>
      </c>
      <c r="D676" s="30"/>
      <c r="E676" s="9" t="str">
        <f aca="false">IF($D676="","",IFERROR(VLOOKUP($D676,CONC_TABLA,2,FALSE()),""))</f>
        <v/>
      </c>
      <c r="F676" s="9" t="str">
        <f aca="false">IF($D676="","",IFERROR(VLOOKUP($D676,CONC_TABLA,3,FALSE()),""))</f>
        <v/>
      </c>
      <c r="G676" s="30"/>
      <c r="H676" s="30"/>
      <c r="I676" s="30"/>
      <c r="J676" s="29"/>
      <c r="K676" s="28"/>
      <c r="L676" s="28"/>
      <c r="M676" s="9" t="str">
        <f aca="false">IF(OR($B676="",$E676=""),"",IF($E676="INA","INA",IF($G676="Otro empleador",IF($E676="RET","RETO",IF($E676="ORD","OTO","OTX")),IF($E676="RET","ERR",$E676))))</f>
        <v/>
      </c>
      <c r="N676" s="9" t="str">
        <f aca="false">IF($I676="","",IFERROR(VLOOKUP($I676,FREC_TABLA,2,FALSE()),""))</f>
        <v/>
      </c>
      <c r="O676" s="19" t="n">
        <f aca="false">IF(OR($M676="",$M676="ERR",$J676="",$K676="",$N676=""),0,IF($N676=0,IF(AND(OR(1=7,1=12),1&gt;=$K676,1&lt;=IF($L676="",12,$L676)),$J676,0),IF(AND(1&gt;=$K676,1&lt;=IF($L676="",12,$L676),MOD(1-$K676,$N676)=0),$J676,0)))</f>
        <v>0</v>
      </c>
      <c r="P676" s="19" t="n">
        <f aca="false">IF(OR($M676="",$M676="ERR",$J676="",$K676="",$N676=""),0,IF($N676=0,IF(AND(OR(2=7,2=12),2&gt;=$K676,2&lt;=IF($L676="",12,$L676)),$J676,0),IF(AND(2&gt;=$K676,2&lt;=IF($L676="",12,$L676),MOD(2-$K676,$N676)=0),$J676,0)))</f>
        <v>0</v>
      </c>
      <c r="Q676" s="19" t="n">
        <f aca="false">IF(OR($M676="",$M676="ERR",$J676="",$K676="",$N676=""),0,IF($N676=0,IF(AND(OR(3=7,3=12),3&gt;=$K676,3&lt;=IF($L676="",12,$L676)),$J676,0),IF(AND(3&gt;=$K676,3&lt;=IF($L676="",12,$L676),MOD(3-$K676,$N676)=0),$J676,0)))</f>
        <v>0</v>
      </c>
      <c r="R676" s="19" t="n">
        <f aca="false">IF(OR($M676="",$M676="ERR",$J676="",$K676="",$N676=""),0,IF($N676=0,IF(AND(OR(4=7,4=12),4&gt;=$K676,4&lt;=IF($L676="",12,$L676)),$J676,0),IF(AND(4&gt;=$K676,4&lt;=IF($L676="",12,$L676),MOD(4-$K676,$N676)=0),$J676,0)))</f>
        <v>0</v>
      </c>
      <c r="S676" s="19" t="n">
        <f aca="false">IF(OR($M676="",$M676="ERR",$J676="",$K676="",$N676=""),0,IF($N676=0,IF(AND(OR(5=7,5=12),5&gt;=$K676,5&lt;=IF($L676="",12,$L676)),$J676,0),IF(AND(5&gt;=$K676,5&lt;=IF($L676="",12,$L676),MOD(5-$K676,$N676)=0),$J676,0)))</f>
        <v>0</v>
      </c>
      <c r="T676" s="19" t="n">
        <f aca="false">IF(OR($M676="",$M676="ERR",$J676="",$K676="",$N676=""),0,IF($N676=0,IF(AND(OR(6=7,6=12),6&gt;=$K676,6&lt;=IF($L676="",12,$L676)),$J676,0),IF(AND(6&gt;=$K676,6&lt;=IF($L676="",12,$L676),MOD(6-$K676,$N676)=0),$J676,0)))</f>
        <v>0</v>
      </c>
      <c r="U676" s="19" t="n">
        <f aca="false">IF(OR($M676="",$M676="ERR",$J676="",$K676="",$N676=""),0,IF($N676=0,IF(AND(OR(7=7,7=12),7&gt;=$K676,7&lt;=IF($L676="",12,$L676)),$J676,0),IF(AND(7&gt;=$K676,7&lt;=IF($L676="",12,$L676),MOD(7-$K676,$N676)=0),$J676,0)))</f>
        <v>0</v>
      </c>
      <c r="V676" s="19" t="n">
        <f aca="false">IF(OR($M676="",$M676="ERR",$J676="",$K676="",$N676=""),0,IF($N676=0,IF(AND(OR(8=7,8=12),8&gt;=$K676,8&lt;=IF($L676="",12,$L676)),$J676,0),IF(AND(8&gt;=$K676,8&lt;=IF($L676="",12,$L676),MOD(8-$K676,$N676)=0),$J676,0)))</f>
        <v>0</v>
      </c>
      <c r="W676" s="19" t="n">
        <f aca="false">IF(OR($M676="",$M676="ERR",$J676="",$K676="",$N676=""),0,IF($N676=0,IF(AND(OR(9=7,9=12),9&gt;=$K676,9&lt;=IF($L676="",12,$L676)),$J676,0),IF(AND(9&gt;=$K676,9&lt;=IF($L676="",12,$L676),MOD(9-$K676,$N676)=0),$J676,0)))</f>
        <v>0</v>
      </c>
      <c r="X676" s="19" t="n">
        <f aca="false">IF(OR($M676="",$M676="ERR",$J676="",$K676="",$N676=""),0,IF($N676=0,IF(AND(OR(10=7,10=12),10&gt;=$K676,10&lt;=IF($L676="",12,$L676)),$J676,0),IF(AND(10&gt;=$K676,10&lt;=IF($L676="",12,$L676),MOD(10-$K676,$N676)=0),$J676,0)))</f>
        <v>0</v>
      </c>
      <c r="Y676" s="19" t="n">
        <f aca="false">IF(OR($M676="",$M676="ERR",$J676="",$K676="",$N676=""),0,IF($N676=0,IF(AND(OR(11=7,11=12),11&gt;=$K676,11&lt;=IF($L676="",12,$L676)),$J676,0),IF(AND(11&gt;=$K676,11&lt;=IF($L676="",12,$L676),MOD(11-$K676,$N676)=0),$J676,0)))</f>
        <v>0</v>
      </c>
      <c r="Z676" s="19" t="n">
        <f aca="false">IF(OR($M676="",$M676="ERR",$J676="",$K676="",$N676=""),0,IF($N676=0,IF(AND(OR(12=7,12=12),12&gt;=$K676,12&lt;=IF($L676="",12,$L676)),$J676,0),IF(AND(12&gt;=$K676,12&lt;=IF($L676="",12,$L676),MOD(12-$K676,$N676)=0),$J676,0)))</f>
        <v>0</v>
      </c>
      <c r="AA676" s="36" t="n">
        <f aca="false">SUM(O676:Z676)</f>
        <v>0</v>
      </c>
      <c r="AB676" s="15" t="str">
        <f aca="false">IF(AND($B676="",$D676="",$J676=""),"",IF($B676="","Falta código",IF(ISNA(MATCH($B676,LST_COD,0)),"Código no registrado en Trabajadores",IF($E676="","Concepto no está en el catálogo",IF($M676="ERR","Retención de otro empleador: Origen = Otro empleador",IF(OR($J676="",$K676=""),"Falta monto o mes",IF(OR($K676&lt;1,$K676&gt;12),"Mes inicio inválido",IF(AND($L676&lt;&gt;"",OR($L676&lt;$K676,$L676&gt;12)),"Mes fin inválido",IF($N676="","Falta frecuencia",IF(AND($G676&lt;&gt;"Otro empleador",SUMPRODUCT(($O676:$Z676&lt;&gt;0)*(((COLUMN($O676:$Z676)-14)&lt;INDEX(Trabajadores!$M$6:$M$105,MATCH($B676,LST_COD,0)))+((COLUMN($O676:$Z676)-14)&gt;INDEX(Trabajadores!$N$6:$N$105,MATCH($B676,LST_COD,0)))))&gt;0),"Aviso: hay meses fuera del periodo laboral","OK"))))))))))</f>
        <v/>
      </c>
    </row>
    <row r="677" customFormat="false" ht="15" hidden="false" customHeight="false" outlineLevel="0" collapsed="false">
      <c r="A677" s="23" t="n">
        <v>672</v>
      </c>
      <c r="B677" s="7"/>
      <c r="C677" s="35" t="str">
        <f aca="false">IF($B677="","",IFERROR(INDEX(Trabajadores!$D$6:$D$105,MATCH($B677,LST_COD,0)),"¿Código?"))</f>
        <v/>
      </c>
      <c r="D677" s="30"/>
      <c r="E677" s="9" t="str">
        <f aca="false">IF($D677="","",IFERROR(VLOOKUP($D677,CONC_TABLA,2,FALSE()),""))</f>
        <v/>
      </c>
      <c r="F677" s="9" t="str">
        <f aca="false">IF($D677="","",IFERROR(VLOOKUP($D677,CONC_TABLA,3,FALSE()),""))</f>
        <v/>
      </c>
      <c r="G677" s="30"/>
      <c r="H677" s="30"/>
      <c r="I677" s="30"/>
      <c r="J677" s="29"/>
      <c r="K677" s="28"/>
      <c r="L677" s="28"/>
      <c r="M677" s="9" t="str">
        <f aca="false">IF(OR($B677="",$E677=""),"",IF($E677="INA","INA",IF($G677="Otro empleador",IF($E677="RET","RETO",IF($E677="ORD","OTO","OTX")),IF($E677="RET","ERR",$E677))))</f>
        <v/>
      </c>
      <c r="N677" s="9" t="str">
        <f aca="false">IF($I677="","",IFERROR(VLOOKUP($I677,FREC_TABLA,2,FALSE()),""))</f>
        <v/>
      </c>
      <c r="O677" s="19" t="n">
        <f aca="false">IF(OR($M677="",$M677="ERR",$J677="",$K677="",$N677=""),0,IF($N677=0,IF(AND(OR(1=7,1=12),1&gt;=$K677,1&lt;=IF($L677="",12,$L677)),$J677,0),IF(AND(1&gt;=$K677,1&lt;=IF($L677="",12,$L677),MOD(1-$K677,$N677)=0),$J677,0)))</f>
        <v>0</v>
      </c>
      <c r="P677" s="19" t="n">
        <f aca="false">IF(OR($M677="",$M677="ERR",$J677="",$K677="",$N677=""),0,IF($N677=0,IF(AND(OR(2=7,2=12),2&gt;=$K677,2&lt;=IF($L677="",12,$L677)),$J677,0),IF(AND(2&gt;=$K677,2&lt;=IF($L677="",12,$L677),MOD(2-$K677,$N677)=0),$J677,0)))</f>
        <v>0</v>
      </c>
      <c r="Q677" s="19" t="n">
        <f aca="false">IF(OR($M677="",$M677="ERR",$J677="",$K677="",$N677=""),0,IF($N677=0,IF(AND(OR(3=7,3=12),3&gt;=$K677,3&lt;=IF($L677="",12,$L677)),$J677,0),IF(AND(3&gt;=$K677,3&lt;=IF($L677="",12,$L677),MOD(3-$K677,$N677)=0),$J677,0)))</f>
        <v>0</v>
      </c>
      <c r="R677" s="19" t="n">
        <f aca="false">IF(OR($M677="",$M677="ERR",$J677="",$K677="",$N677=""),0,IF($N677=0,IF(AND(OR(4=7,4=12),4&gt;=$K677,4&lt;=IF($L677="",12,$L677)),$J677,0),IF(AND(4&gt;=$K677,4&lt;=IF($L677="",12,$L677),MOD(4-$K677,$N677)=0),$J677,0)))</f>
        <v>0</v>
      </c>
      <c r="S677" s="19" t="n">
        <f aca="false">IF(OR($M677="",$M677="ERR",$J677="",$K677="",$N677=""),0,IF($N677=0,IF(AND(OR(5=7,5=12),5&gt;=$K677,5&lt;=IF($L677="",12,$L677)),$J677,0),IF(AND(5&gt;=$K677,5&lt;=IF($L677="",12,$L677),MOD(5-$K677,$N677)=0),$J677,0)))</f>
        <v>0</v>
      </c>
      <c r="T677" s="19" t="n">
        <f aca="false">IF(OR($M677="",$M677="ERR",$J677="",$K677="",$N677=""),0,IF($N677=0,IF(AND(OR(6=7,6=12),6&gt;=$K677,6&lt;=IF($L677="",12,$L677)),$J677,0),IF(AND(6&gt;=$K677,6&lt;=IF($L677="",12,$L677),MOD(6-$K677,$N677)=0),$J677,0)))</f>
        <v>0</v>
      </c>
      <c r="U677" s="19" t="n">
        <f aca="false">IF(OR($M677="",$M677="ERR",$J677="",$K677="",$N677=""),0,IF($N677=0,IF(AND(OR(7=7,7=12),7&gt;=$K677,7&lt;=IF($L677="",12,$L677)),$J677,0),IF(AND(7&gt;=$K677,7&lt;=IF($L677="",12,$L677),MOD(7-$K677,$N677)=0),$J677,0)))</f>
        <v>0</v>
      </c>
      <c r="V677" s="19" t="n">
        <f aca="false">IF(OR($M677="",$M677="ERR",$J677="",$K677="",$N677=""),0,IF($N677=0,IF(AND(OR(8=7,8=12),8&gt;=$K677,8&lt;=IF($L677="",12,$L677)),$J677,0),IF(AND(8&gt;=$K677,8&lt;=IF($L677="",12,$L677),MOD(8-$K677,$N677)=0),$J677,0)))</f>
        <v>0</v>
      </c>
      <c r="W677" s="19" t="n">
        <f aca="false">IF(OR($M677="",$M677="ERR",$J677="",$K677="",$N677=""),0,IF($N677=0,IF(AND(OR(9=7,9=12),9&gt;=$K677,9&lt;=IF($L677="",12,$L677)),$J677,0),IF(AND(9&gt;=$K677,9&lt;=IF($L677="",12,$L677),MOD(9-$K677,$N677)=0),$J677,0)))</f>
        <v>0</v>
      </c>
      <c r="X677" s="19" t="n">
        <f aca="false">IF(OR($M677="",$M677="ERR",$J677="",$K677="",$N677=""),0,IF($N677=0,IF(AND(OR(10=7,10=12),10&gt;=$K677,10&lt;=IF($L677="",12,$L677)),$J677,0),IF(AND(10&gt;=$K677,10&lt;=IF($L677="",12,$L677),MOD(10-$K677,$N677)=0),$J677,0)))</f>
        <v>0</v>
      </c>
      <c r="Y677" s="19" t="n">
        <f aca="false">IF(OR($M677="",$M677="ERR",$J677="",$K677="",$N677=""),0,IF($N677=0,IF(AND(OR(11=7,11=12),11&gt;=$K677,11&lt;=IF($L677="",12,$L677)),$J677,0),IF(AND(11&gt;=$K677,11&lt;=IF($L677="",12,$L677),MOD(11-$K677,$N677)=0),$J677,0)))</f>
        <v>0</v>
      </c>
      <c r="Z677" s="19" t="n">
        <f aca="false">IF(OR($M677="",$M677="ERR",$J677="",$K677="",$N677=""),0,IF($N677=0,IF(AND(OR(12=7,12=12),12&gt;=$K677,12&lt;=IF($L677="",12,$L677)),$J677,0),IF(AND(12&gt;=$K677,12&lt;=IF($L677="",12,$L677),MOD(12-$K677,$N677)=0),$J677,0)))</f>
        <v>0</v>
      </c>
      <c r="AA677" s="36" t="n">
        <f aca="false">SUM(O677:Z677)</f>
        <v>0</v>
      </c>
      <c r="AB677" s="15" t="str">
        <f aca="false">IF(AND($B677="",$D677="",$J677=""),"",IF($B677="","Falta código",IF(ISNA(MATCH($B677,LST_COD,0)),"Código no registrado en Trabajadores",IF($E677="","Concepto no está en el catálogo",IF($M677="ERR","Retención de otro empleador: Origen = Otro empleador",IF(OR($J677="",$K677=""),"Falta monto o mes",IF(OR($K677&lt;1,$K677&gt;12),"Mes inicio inválido",IF(AND($L677&lt;&gt;"",OR($L677&lt;$K677,$L677&gt;12)),"Mes fin inválido",IF($N677="","Falta frecuencia",IF(AND($G677&lt;&gt;"Otro empleador",SUMPRODUCT(($O677:$Z677&lt;&gt;0)*(((COLUMN($O677:$Z677)-14)&lt;INDEX(Trabajadores!$M$6:$M$105,MATCH($B677,LST_COD,0)))+((COLUMN($O677:$Z677)-14)&gt;INDEX(Trabajadores!$N$6:$N$105,MATCH($B677,LST_COD,0)))))&gt;0),"Aviso: hay meses fuera del periodo laboral","OK"))))))))))</f>
        <v/>
      </c>
    </row>
    <row r="678" customFormat="false" ht="15" hidden="false" customHeight="false" outlineLevel="0" collapsed="false">
      <c r="A678" s="23" t="n">
        <v>673</v>
      </c>
      <c r="B678" s="7"/>
      <c r="C678" s="35" t="str">
        <f aca="false">IF($B678="","",IFERROR(INDEX(Trabajadores!$D$6:$D$105,MATCH($B678,LST_COD,0)),"¿Código?"))</f>
        <v/>
      </c>
      <c r="D678" s="30"/>
      <c r="E678" s="9" t="str">
        <f aca="false">IF($D678="","",IFERROR(VLOOKUP($D678,CONC_TABLA,2,FALSE()),""))</f>
        <v/>
      </c>
      <c r="F678" s="9" t="str">
        <f aca="false">IF($D678="","",IFERROR(VLOOKUP($D678,CONC_TABLA,3,FALSE()),""))</f>
        <v/>
      </c>
      <c r="G678" s="30"/>
      <c r="H678" s="30"/>
      <c r="I678" s="30"/>
      <c r="J678" s="29"/>
      <c r="K678" s="28"/>
      <c r="L678" s="28"/>
      <c r="M678" s="9" t="str">
        <f aca="false">IF(OR($B678="",$E678=""),"",IF($E678="INA","INA",IF($G678="Otro empleador",IF($E678="RET","RETO",IF($E678="ORD","OTO","OTX")),IF($E678="RET","ERR",$E678))))</f>
        <v/>
      </c>
      <c r="N678" s="9" t="str">
        <f aca="false">IF($I678="","",IFERROR(VLOOKUP($I678,FREC_TABLA,2,FALSE()),""))</f>
        <v/>
      </c>
      <c r="O678" s="19" t="n">
        <f aca="false">IF(OR($M678="",$M678="ERR",$J678="",$K678="",$N678=""),0,IF($N678=0,IF(AND(OR(1=7,1=12),1&gt;=$K678,1&lt;=IF($L678="",12,$L678)),$J678,0),IF(AND(1&gt;=$K678,1&lt;=IF($L678="",12,$L678),MOD(1-$K678,$N678)=0),$J678,0)))</f>
        <v>0</v>
      </c>
      <c r="P678" s="19" t="n">
        <f aca="false">IF(OR($M678="",$M678="ERR",$J678="",$K678="",$N678=""),0,IF($N678=0,IF(AND(OR(2=7,2=12),2&gt;=$K678,2&lt;=IF($L678="",12,$L678)),$J678,0),IF(AND(2&gt;=$K678,2&lt;=IF($L678="",12,$L678),MOD(2-$K678,$N678)=0),$J678,0)))</f>
        <v>0</v>
      </c>
      <c r="Q678" s="19" t="n">
        <f aca="false">IF(OR($M678="",$M678="ERR",$J678="",$K678="",$N678=""),0,IF($N678=0,IF(AND(OR(3=7,3=12),3&gt;=$K678,3&lt;=IF($L678="",12,$L678)),$J678,0),IF(AND(3&gt;=$K678,3&lt;=IF($L678="",12,$L678),MOD(3-$K678,$N678)=0),$J678,0)))</f>
        <v>0</v>
      </c>
      <c r="R678" s="19" t="n">
        <f aca="false">IF(OR($M678="",$M678="ERR",$J678="",$K678="",$N678=""),0,IF($N678=0,IF(AND(OR(4=7,4=12),4&gt;=$K678,4&lt;=IF($L678="",12,$L678)),$J678,0),IF(AND(4&gt;=$K678,4&lt;=IF($L678="",12,$L678),MOD(4-$K678,$N678)=0),$J678,0)))</f>
        <v>0</v>
      </c>
      <c r="S678" s="19" t="n">
        <f aca="false">IF(OR($M678="",$M678="ERR",$J678="",$K678="",$N678=""),0,IF($N678=0,IF(AND(OR(5=7,5=12),5&gt;=$K678,5&lt;=IF($L678="",12,$L678)),$J678,0),IF(AND(5&gt;=$K678,5&lt;=IF($L678="",12,$L678),MOD(5-$K678,$N678)=0),$J678,0)))</f>
        <v>0</v>
      </c>
      <c r="T678" s="19" t="n">
        <f aca="false">IF(OR($M678="",$M678="ERR",$J678="",$K678="",$N678=""),0,IF($N678=0,IF(AND(OR(6=7,6=12),6&gt;=$K678,6&lt;=IF($L678="",12,$L678)),$J678,0),IF(AND(6&gt;=$K678,6&lt;=IF($L678="",12,$L678),MOD(6-$K678,$N678)=0),$J678,0)))</f>
        <v>0</v>
      </c>
      <c r="U678" s="19" t="n">
        <f aca="false">IF(OR($M678="",$M678="ERR",$J678="",$K678="",$N678=""),0,IF($N678=0,IF(AND(OR(7=7,7=12),7&gt;=$K678,7&lt;=IF($L678="",12,$L678)),$J678,0),IF(AND(7&gt;=$K678,7&lt;=IF($L678="",12,$L678),MOD(7-$K678,$N678)=0),$J678,0)))</f>
        <v>0</v>
      </c>
      <c r="V678" s="19" t="n">
        <f aca="false">IF(OR($M678="",$M678="ERR",$J678="",$K678="",$N678=""),0,IF($N678=0,IF(AND(OR(8=7,8=12),8&gt;=$K678,8&lt;=IF($L678="",12,$L678)),$J678,0),IF(AND(8&gt;=$K678,8&lt;=IF($L678="",12,$L678),MOD(8-$K678,$N678)=0),$J678,0)))</f>
        <v>0</v>
      </c>
      <c r="W678" s="19" t="n">
        <f aca="false">IF(OR($M678="",$M678="ERR",$J678="",$K678="",$N678=""),0,IF($N678=0,IF(AND(OR(9=7,9=12),9&gt;=$K678,9&lt;=IF($L678="",12,$L678)),$J678,0),IF(AND(9&gt;=$K678,9&lt;=IF($L678="",12,$L678),MOD(9-$K678,$N678)=0),$J678,0)))</f>
        <v>0</v>
      </c>
      <c r="X678" s="19" t="n">
        <f aca="false">IF(OR($M678="",$M678="ERR",$J678="",$K678="",$N678=""),0,IF($N678=0,IF(AND(OR(10=7,10=12),10&gt;=$K678,10&lt;=IF($L678="",12,$L678)),$J678,0),IF(AND(10&gt;=$K678,10&lt;=IF($L678="",12,$L678),MOD(10-$K678,$N678)=0),$J678,0)))</f>
        <v>0</v>
      </c>
      <c r="Y678" s="19" t="n">
        <f aca="false">IF(OR($M678="",$M678="ERR",$J678="",$K678="",$N678=""),0,IF($N678=0,IF(AND(OR(11=7,11=12),11&gt;=$K678,11&lt;=IF($L678="",12,$L678)),$J678,0),IF(AND(11&gt;=$K678,11&lt;=IF($L678="",12,$L678),MOD(11-$K678,$N678)=0),$J678,0)))</f>
        <v>0</v>
      </c>
      <c r="Z678" s="19" t="n">
        <f aca="false">IF(OR($M678="",$M678="ERR",$J678="",$K678="",$N678=""),0,IF($N678=0,IF(AND(OR(12=7,12=12),12&gt;=$K678,12&lt;=IF($L678="",12,$L678)),$J678,0),IF(AND(12&gt;=$K678,12&lt;=IF($L678="",12,$L678),MOD(12-$K678,$N678)=0),$J678,0)))</f>
        <v>0</v>
      </c>
      <c r="AA678" s="36" t="n">
        <f aca="false">SUM(O678:Z678)</f>
        <v>0</v>
      </c>
      <c r="AB678" s="15" t="str">
        <f aca="false">IF(AND($B678="",$D678="",$J678=""),"",IF($B678="","Falta código",IF(ISNA(MATCH($B678,LST_COD,0)),"Código no registrado en Trabajadores",IF($E678="","Concepto no está en el catálogo",IF($M678="ERR","Retención de otro empleador: Origen = Otro empleador",IF(OR($J678="",$K678=""),"Falta monto o mes",IF(OR($K678&lt;1,$K678&gt;12),"Mes inicio inválido",IF(AND($L678&lt;&gt;"",OR($L678&lt;$K678,$L678&gt;12)),"Mes fin inválido",IF($N678="","Falta frecuencia",IF(AND($G678&lt;&gt;"Otro empleador",SUMPRODUCT(($O678:$Z678&lt;&gt;0)*(((COLUMN($O678:$Z678)-14)&lt;INDEX(Trabajadores!$M$6:$M$105,MATCH($B678,LST_COD,0)))+((COLUMN($O678:$Z678)-14)&gt;INDEX(Trabajadores!$N$6:$N$105,MATCH($B678,LST_COD,0)))))&gt;0),"Aviso: hay meses fuera del periodo laboral","OK"))))))))))</f>
        <v/>
      </c>
    </row>
    <row r="679" customFormat="false" ht="15" hidden="false" customHeight="false" outlineLevel="0" collapsed="false">
      <c r="A679" s="23" t="n">
        <v>674</v>
      </c>
      <c r="B679" s="7"/>
      <c r="C679" s="35" t="str">
        <f aca="false">IF($B679="","",IFERROR(INDEX(Trabajadores!$D$6:$D$105,MATCH($B679,LST_COD,0)),"¿Código?"))</f>
        <v/>
      </c>
      <c r="D679" s="30"/>
      <c r="E679" s="9" t="str">
        <f aca="false">IF($D679="","",IFERROR(VLOOKUP($D679,CONC_TABLA,2,FALSE()),""))</f>
        <v/>
      </c>
      <c r="F679" s="9" t="str">
        <f aca="false">IF($D679="","",IFERROR(VLOOKUP($D679,CONC_TABLA,3,FALSE()),""))</f>
        <v/>
      </c>
      <c r="G679" s="30"/>
      <c r="H679" s="30"/>
      <c r="I679" s="30"/>
      <c r="J679" s="29"/>
      <c r="K679" s="28"/>
      <c r="L679" s="28"/>
      <c r="M679" s="9" t="str">
        <f aca="false">IF(OR($B679="",$E679=""),"",IF($E679="INA","INA",IF($G679="Otro empleador",IF($E679="RET","RETO",IF($E679="ORD","OTO","OTX")),IF($E679="RET","ERR",$E679))))</f>
        <v/>
      </c>
      <c r="N679" s="9" t="str">
        <f aca="false">IF($I679="","",IFERROR(VLOOKUP($I679,FREC_TABLA,2,FALSE()),""))</f>
        <v/>
      </c>
      <c r="O679" s="19" t="n">
        <f aca="false">IF(OR($M679="",$M679="ERR",$J679="",$K679="",$N679=""),0,IF($N679=0,IF(AND(OR(1=7,1=12),1&gt;=$K679,1&lt;=IF($L679="",12,$L679)),$J679,0),IF(AND(1&gt;=$K679,1&lt;=IF($L679="",12,$L679),MOD(1-$K679,$N679)=0),$J679,0)))</f>
        <v>0</v>
      </c>
      <c r="P679" s="19" t="n">
        <f aca="false">IF(OR($M679="",$M679="ERR",$J679="",$K679="",$N679=""),0,IF($N679=0,IF(AND(OR(2=7,2=12),2&gt;=$K679,2&lt;=IF($L679="",12,$L679)),$J679,0),IF(AND(2&gt;=$K679,2&lt;=IF($L679="",12,$L679),MOD(2-$K679,$N679)=0),$J679,0)))</f>
        <v>0</v>
      </c>
      <c r="Q679" s="19" t="n">
        <f aca="false">IF(OR($M679="",$M679="ERR",$J679="",$K679="",$N679=""),0,IF($N679=0,IF(AND(OR(3=7,3=12),3&gt;=$K679,3&lt;=IF($L679="",12,$L679)),$J679,0),IF(AND(3&gt;=$K679,3&lt;=IF($L679="",12,$L679),MOD(3-$K679,$N679)=0),$J679,0)))</f>
        <v>0</v>
      </c>
      <c r="R679" s="19" t="n">
        <f aca="false">IF(OR($M679="",$M679="ERR",$J679="",$K679="",$N679=""),0,IF($N679=0,IF(AND(OR(4=7,4=12),4&gt;=$K679,4&lt;=IF($L679="",12,$L679)),$J679,0),IF(AND(4&gt;=$K679,4&lt;=IF($L679="",12,$L679),MOD(4-$K679,$N679)=0),$J679,0)))</f>
        <v>0</v>
      </c>
      <c r="S679" s="19" t="n">
        <f aca="false">IF(OR($M679="",$M679="ERR",$J679="",$K679="",$N679=""),0,IF($N679=0,IF(AND(OR(5=7,5=12),5&gt;=$K679,5&lt;=IF($L679="",12,$L679)),$J679,0),IF(AND(5&gt;=$K679,5&lt;=IF($L679="",12,$L679),MOD(5-$K679,$N679)=0),$J679,0)))</f>
        <v>0</v>
      </c>
      <c r="T679" s="19" t="n">
        <f aca="false">IF(OR($M679="",$M679="ERR",$J679="",$K679="",$N679=""),0,IF($N679=0,IF(AND(OR(6=7,6=12),6&gt;=$K679,6&lt;=IF($L679="",12,$L679)),$J679,0),IF(AND(6&gt;=$K679,6&lt;=IF($L679="",12,$L679),MOD(6-$K679,$N679)=0),$J679,0)))</f>
        <v>0</v>
      </c>
      <c r="U679" s="19" t="n">
        <f aca="false">IF(OR($M679="",$M679="ERR",$J679="",$K679="",$N679=""),0,IF($N679=0,IF(AND(OR(7=7,7=12),7&gt;=$K679,7&lt;=IF($L679="",12,$L679)),$J679,0),IF(AND(7&gt;=$K679,7&lt;=IF($L679="",12,$L679),MOD(7-$K679,$N679)=0),$J679,0)))</f>
        <v>0</v>
      </c>
      <c r="V679" s="19" t="n">
        <f aca="false">IF(OR($M679="",$M679="ERR",$J679="",$K679="",$N679=""),0,IF($N679=0,IF(AND(OR(8=7,8=12),8&gt;=$K679,8&lt;=IF($L679="",12,$L679)),$J679,0),IF(AND(8&gt;=$K679,8&lt;=IF($L679="",12,$L679),MOD(8-$K679,$N679)=0),$J679,0)))</f>
        <v>0</v>
      </c>
      <c r="W679" s="19" t="n">
        <f aca="false">IF(OR($M679="",$M679="ERR",$J679="",$K679="",$N679=""),0,IF($N679=0,IF(AND(OR(9=7,9=12),9&gt;=$K679,9&lt;=IF($L679="",12,$L679)),$J679,0),IF(AND(9&gt;=$K679,9&lt;=IF($L679="",12,$L679),MOD(9-$K679,$N679)=0),$J679,0)))</f>
        <v>0</v>
      </c>
      <c r="X679" s="19" t="n">
        <f aca="false">IF(OR($M679="",$M679="ERR",$J679="",$K679="",$N679=""),0,IF($N679=0,IF(AND(OR(10=7,10=12),10&gt;=$K679,10&lt;=IF($L679="",12,$L679)),$J679,0),IF(AND(10&gt;=$K679,10&lt;=IF($L679="",12,$L679),MOD(10-$K679,$N679)=0),$J679,0)))</f>
        <v>0</v>
      </c>
      <c r="Y679" s="19" t="n">
        <f aca="false">IF(OR($M679="",$M679="ERR",$J679="",$K679="",$N679=""),0,IF($N679=0,IF(AND(OR(11=7,11=12),11&gt;=$K679,11&lt;=IF($L679="",12,$L679)),$J679,0),IF(AND(11&gt;=$K679,11&lt;=IF($L679="",12,$L679),MOD(11-$K679,$N679)=0),$J679,0)))</f>
        <v>0</v>
      </c>
      <c r="Z679" s="19" t="n">
        <f aca="false">IF(OR($M679="",$M679="ERR",$J679="",$K679="",$N679=""),0,IF($N679=0,IF(AND(OR(12=7,12=12),12&gt;=$K679,12&lt;=IF($L679="",12,$L679)),$J679,0),IF(AND(12&gt;=$K679,12&lt;=IF($L679="",12,$L679),MOD(12-$K679,$N679)=0),$J679,0)))</f>
        <v>0</v>
      </c>
      <c r="AA679" s="36" t="n">
        <f aca="false">SUM(O679:Z679)</f>
        <v>0</v>
      </c>
      <c r="AB679" s="15" t="str">
        <f aca="false">IF(AND($B679="",$D679="",$J679=""),"",IF($B679="","Falta código",IF(ISNA(MATCH($B679,LST_COD,0)),"Código no registrado en Trabajadores",IF($E679="","Concepto no está en el catálogo",IF($M679="ERR","Retención de otro empleador: Origen = Otro empleador",IF(OR($J679="",$K679=""),"Falta monto o mes",IF(OR($K679&lt;1,$K679&gt;12),"Mes inicio inválido",IF(AND($L679&lt;&gt;"",OR($L679&lt;$K679,$L679&gt;12)),"Mes fin inválido",IF($N679="","Falta frecuencia",IF(AND($G679&lt;&gt;"Otro empleador",SUMPRODUCT(($O679:$Z679&lt;&gt;0)*(((COLUMN($O679:$Z679)-14)&lt;INDEX(Trabajadores!$M$6:$M$105,MATCH($B679,LST_COD,0)))+((COLUMN($O679:$Z679)-14)&gt;INDEX(Trabajadores!$N$6:$N$105,MATCH($B679,LST_COD,0)))))&gt;0),"Aviso: hay meses fuera del periodo laboral","OK"))))))))))</f>
        <v/>
      </c>
    </row>
    <row r="680" customFormat="false" ht="15" hidden="false" customHeight="false" outlineLevel="0" collapsed="false">
      <c r="A680" s="23" t="n">
        <v>675</v>
      </c>
      <c r="B680" s="7"/>
      <c r="C680" s="35" t="str">
        <f aca="false">IF($B680="","",IFERROR(INDEX(Trabajadores!$D$6:$D$105,MATCH($B680,LST_COD,0)),"¿Código?"))</f>
        <v/>
      </c>
      <c r="D680" s="30"/>
      <c r="E680" s="9" t="str">
        <f aca="false">IF($D680="","",IFERROR(VLOOKUP($D680,CONC_TABLA,2,FALSE()),""))</f>
        <v/>
      </c>
      <c r="F680" s="9" t="str">
        <f aca="false">IF($D680="","",IFERROR(VLOOKUP($D680,CONC_TABLA,3,FALSE()),""))</f>
        <v/>
      </c>
      <c r="G680" s="30"/>
      <c r="H680" s="30"/>
      <c r="I680" s="30"/>
      <c r="J680" s="29"/>
      <c r="K680" s="28"/>
      <c r="L680" s="28"/>
      <c r="M680" s="9" t="str">
        <f aca="false">IF(OR($B680="",$E680=""),"",IF($E680="INA","INA",IF($G680="Otro empleador",IF($E680="RET","RETO",IF($E680="ORD","OTO","OTX")),IF($E680="RET","ERR",$E680))))</f>
        <v/>
      </c>
      <c r="N680" s="9" t="str">
        <f aca="false">IF($I680="","",IFERROR(VLOOKUP($I680,FREC_TABLA,2,FALSE()),""))</f>
        <v/>
      </c>
      <c r="O680" s="19" t="n">
        <f aca="false">IF(OR($M680="",$M680="ERR",$J680="",$K680="",$N680=""),0,IF($N680=0,IF(AND(OR(1=7,1=12),1&gt;=$K680,1&lt;=IF($L680="",12,$L680)),$J680,0),IF(AND(1&gt;=$K680,1&lt;=IF($L680="",12,$L680),MOD(1-$K680,$N680)=0),$J680,0)))</f>
        <v>0</v>
      </c>
      <c r="P680" s="19" t="n">
        <f aca="false">IF(OR($M680="",$M680="ERR",$J680="",$K680="",$N680=""),0,IF($N680=0,IF(AND(OR(2=7,2=12),2&gt;=$K680,2&lt;=IF($L680="",12,$L680)),$J680,0),IF(AND(2&gt;=$K680,2&lt;=IF($L680="",12,$L680),MOD(2-$K680,$N680)=0),$J680,0)))</f>
        <v>0</v>
      </c>
      <c r="Q680" s="19" t="n">
        <f aca="false">IF(OR($M680="",$M680="ERR",$J680="",$K680="",$N680=""),0,IF($N680=0,IF(AND(OR(3=7,3=12),3&gt;=$K680,3&lt;=IF($L680="",12,$L680)),$J680,0),IF(AND(3&gt;=$K680,3&lt;=IF($L680="",12,$L680),MOD(3-$K680,$N680)=0),$J680,0)))</f>
        <v>0</v>
      </c>
      <c r="R680" s="19" t="n">
        <f aca="false">IF(OR($M680="",$M680="ERR",$J680="",$K680="",$N680=""),0,IF($N680=0,IF(AND(OR(4=7,4=12),4&gt;=$K680,4&lt;=IF($L680="",12,$L680)),$J680,0),IF(AND(4&gt;=$K680,4&lt;=IF($L680="",12,$L680),MOD(4-$K680,$N680)=0),$J680,0)))</f>
        <v>0</v>
      </c>
      <c r="S680" s="19" t="n">
        <f aca="false">IF(OR($M680="",$M680="ERR",$J680="",$K680="",$N680=""),0,IF($N680=0,IF(AND(OR(5=7,5=12),5&gt;=$K680,5&lt;=IF($L680="",12,$L680)),$J680,0),IF(AND(5&gt;=$K680,5&lt;=IF($L680="",12,$L680),MOD(5-$K680,$N680)=0),$J680,0)))</f>
        <v>0</v>
      </c>
      <c r="T680" s="19" t="n">
        <f aca="false">IF(OR($M680="",$M680="ERR",$J680="",$K680="",$N680=""),0,IF($N680=0,IF(AND(OR(6=7,6=12),6&gt;=$K680,6&lt;=IF($L680="",12,$L680)),$J680,0),IF(AND(6&gt;=$K680,6&lt;=IF($L680="",12,$L680),MOD(6-$K680,$N680)=0),$J680,0)))</f>
        <v>0</v>
      </c>
      <c r="U680" s="19" t="n">
        <f aca="false">IF(OR($M680="",$M680="ERR",$J680="",$K680="",$N680=""),0,IF($N680=0,IF(AND(OR(7=7,7=12),7&gt;=$K680,7&lt;=IF($L680="",12,$L680)),$J680,0),IF(AND(7&gt;=$K680,7&lt;=IF($L680="",12,$L680),MOD(7-$K680,$N680)=0),$J680,0)))</f>
        <v>0</v>
      </c>
      <c r="V680" s="19" t="n">
        <f aca="false">IF(OR($M680="",$M680="ERR",$J680="",$K680="",$N680=""),0,IF($N680=0,IF(AND(OR(8=7,8=12),8&gt;=$K680,8&lt;=IF($L680="",12,$L680)),$J680,0),IF(AND(8&gt;=$K680,8&lt;=IF($L680="",12,$L680),MOD(8-$K680,$N680)=0),$J680,0)))</f>
        <v>0</v>
      </c>
      <c r="W680" s="19" t="n">
        <f aca="false">IF(OR($M680="",$M680="ERR",$J680="",$K680="",$N680=""),0,IF($N680=0,IF(AND(OR(9=7,9=12),9&gt;=$K680,9&lt;=IF($L680="",12,$L680)),$J680,0),IF(AND(9&gt;=$K680,9&lt;=IF($L680="",12,$L680),MOD(9-$K680,$N680)=0),$J680,0)))</f>
        <v>0</v>
      </c>
      <c r="X680" s="19" t="n">
        <f aca="false">IF(OR($M680="",$M680="ERR",$J680="",$K680="",$N680=""),0,IF($N680=0,IF(AND(OR(10=7,10=12),10&gt;=$K680,10&lt;=IF($L680="",12,$L680)),$J680,0),IF(AND(10&gt;=$K680,10&lt;=IF($L680="",12,$L680),MOD(10-$K680,$N680)=0),$J680,0)))</f>
        <v>0</v>
      </c>
      <c r="Y680" s="19" t="n">
        <f aca="false">IF(OR($M680="",$M680="ERR",$J680="",$K680="",$N680=""),0,IF($N680=0,IF(AND(OR(11=7,11=12),11&gt;=$K680,11&lt;=IF($L680="",12,$L680)),$J680,0),IF(AND(11&gt;=$K680,11&lt;=IF($L680="",12,$L680),MOD(11-$K680,$N680)=0),$J680,0)))</f>
        <v>0</v>
      </c>
      <c r="Z680" s="19" t="n">
        <f aca="false">IF(OR($M680="",$M680="ERR",$J680="",$K680="",$N680=""),0,IF($N680=0,IF(AND(OR(12=7,12=12),12&gt;=$K680,12&lt;=IF($L680="",12,$L680)),$J680,0),IF(AND(12&gt;=$K680,12&lt;=IF($L680="",12,$L680),MOD(12-$K680,$N680)=0),$J680,0)))</f>
        <v>0</v>
      </c>
      <c r="AA680" s="36" t="n">
        <f aca="false">SUM(O680:Z680)</f>
        <v>0</v>
      </c>
      <c r="AB680" s="15" t="str">
        <f aca="false">IF(AND($B680="",$D680="",$J680=""),"",IF($B680="","Falta código",IF(ISNA(MATCH($B680,LST_COD,0)),"Código no registrado en Trabajadores",IF($E680="","Concepto no está en el catálogo",IF($M680="ERR","Retención de otro empleador: Origen = Otro empleador",IF(OR($J680="",$K680=""),"Falta monto o mes",IF(OR($K680&lt;1,$K680&gt;12),"Mes inicio inválido",IF(AND($L680&lt;&gt;"",OR($L680&lt;$K680,$L680&gt;12)),"Mes fin inválido",IF($N680="","Falta frecuencia",IF(AND($G680&lt;&gt;"Otro empleador",SUMPRODUCT(($O680:$Z680&lt;&gt;0)*(((COLUMN($O680:$Z680)-14)&lt;INDEX(Trabajadores!$M$6:$M$105,MATCH($B680,LST_COD,0)))+((COLUMN($O680:$Z680)-14)&gt;INDEX(Trabajadores!$N$6:$N$105,MATCH($B680,LST_COD,0)))))&gt;0),"Aviso: hay meses fuera del periodo laboral","OK"))))))))))</f>
        <v/>
      </c>
    </row>
    <row r="681" customFormat="false" ht="15" hidden="false" customHeight="false" outlineLevel="0" collapsed="false">
      <c r="A681" s="23" t="n">
        <v>676</v>
      </c>
      <c r="B681" s="7"/>
      <c r="C681" s="35" t="str">
        <f aca="false">IF($B681="","",IFERROR(INDEX(Trabajadores!$D$6:$D$105,MATCH($B681,LST_COD,0)),"¿Código?"))</f>
        <v/>
      </c>
      <c r="D681" s="30"/>
      <c r="E681" s="9" t="str">
        <f aca="false">IF($D681="","",IFERROR(VLOOKUP($D681,CONC_TABLA,2,FALSE()),""))</f>
        <v/>
      </c>
      <c r="F681" s="9" t="str">
        <f aca="false">IF($D681="","",IFERROR(VLOOKUP($D681,CONC_TABLA,3,FALSE()),""))</f>
        <v/>
      </c>
      <c r="G681" s="30"/>
      <c r="H681" s="30"/>
      <c r="I681" s="30"/>
      <c r="J681" s="29"/>
      <c r="K681" s="28"/>
      <c r="L681" s="28"/>
      <c r="M681" s="9" t="str">
        <f aca="false">IF(OR($B681="",$E681=""),"",IF($E681="INA","INA",IF($G681="Otro empleador",IF($E681="RET","RETO",IF($E681="ORD","OTO","OTX")),IF($E681="RET","ERR",$E681))))</f>
        <v/>
      </c>
      <c r="N681" s="9" t="str">
        <f aca="false">IF($I681="","",IFERROR(VLOOKUP($I681,FREC_TABLA,2,FALSE()),""))</f>
        <v/>
      </c>
      <c r="O681" s="19" t="n">
        <f aca="false">IF(OR($M681="",$M681="ERR",$J681="",$K681="",$N681=""),0,IF($N681=0,IF(AND(OR(1=7,1=12),1&gt;=$K681,1&lt;=IF($L681="",12,$L681)),$J681,0),IF(AND(1&gt;=$K681,1&lt;=IF($L681="",12,$L681),MOD(1-$K681,$N681)=0),$J681,0)))</f>
        <v>0</v>
      </c>
      <c r="P681" s="19" t="n">
        <f aca="false">IF(OR($M681="",$M681="ERR",$J681="",$K681="",$N681=""),0,IF($N681=0,IF(AND(OR(2=7,2=12),2&gt;=$K681,2&lt;=IF($L681="",12,$L681)),$J681,0),IF(AND(2&gt;=$K681,2&lt;=IF($L681="",12,$L681),MOD(2-$K681,$N681)=0),$J681,0)))</f>
        <v>0</v>
      </c>
      <c r="Q681" s="19" t="n">
        <f aca="false">IF(OR($M681="",$M681="ERR",$J681="",$K681="",$N681=""),0,IF($N681=0,IF(AND(OR(3=7,3=12),3&gt;=$K681,3&lt;=IF($L681="",12,$L681)),$J681,0),IF(AND(3&gt;=$K681,3&lt;=IF($L681="",12,$L681),MOD(3-$K681,$N681)=0),$J681,0)))</f>
        <v>0</v>
      </c>
      <c r="R681" s="19" t="n">
        <f aca="false">IF(OR($M681="",$M681="ERR",$J681="",$K681="",$N681=""),0,IF($N681=0,IF(AND(OR(4=7,4=12),4&gt;=$K681,4&lt;=IF($L681="",12,$L681)),$J681,0),IF(AND(4&gt;=$K681,4&lt;=IF($L681="",12,$L681),MOD(4-$K681,$N681)=0),$J681,0)))</f>
        <v>0</v>
      </c>
      <c r="S681" s="19" t="n">
        <f aca="false">IF(OR($M681="",$M681="ERR",$J681="",$K681="",$N681=""),0,IF($N681=0,IF(AND(OR(5=7,5=12),5&gt;=$K681,5&lt;=IF($L681="",12,$L681)),$J681,0),IF(AND(5&gt;=$K681,5&lt;=IF($L681="",12,$L681),MOD(5-$K681,$N681)=0),$J681,0)))</f>
        <v>0</v>
      </c>
      <c r="T681" s="19" t="n">
        <f aca="false">IF(OR($M681="",$M681="ERR",$J681="",$K681="",$N681=""),0,IF($N681=0,IF(AND(OR(6=7,6=12),6&gt;=$K681,6&lt;=IF($L681="",12,$L681)),$J681,0),IF(AND(6&gt;=$K681,6&lt;=IF($L681="",12,$L681),MOD(6-$K681,$N681)=0),$J681,0)))</f>
        <v>0</v>
      </c>
      <c r="U681" s="19" t="n">
        <f aca="false">IF(OR($M681="",$M681="ERR",$J681="",$K681="",$N681=""),0,IF($N681=0,IF(AND(OR(7=7,7=12),7&gt;=$K681,7&lt;=IF($L681="",12,$L681)),$J681,0),IF(AND(7&gt;=$K681,7&lt;=IF($L681="",12,$L681),MOD(7-$K681,$N681)=0),$J681,0)))</f>
        <v>0</v>
      </c>
      <c r="V681" s="19" t="n">
        <f aca="false">IF(OR($M681="",$M681="ERR",$J681="",$K681="",$N681=""),0,IF($N681=0,IF(AND(OR(8=7,8=12),8&gt;=$K681,8&lt;=IF($L681="",12,$L681)),$J681,0),IF(AND(8&gt;=$K681,8&lt;=IF($L681="",12,$L681),MOD(8-$K681,$N681)=0),$J681,0)))</f>
        <v>0</v>
      </c>
      <c r="W681" s="19" t="n">
        <f aca="false">IF(OR($M681="",$M681="ERR",$J681="",$K681="",$N681=""),0,IF($N681=0,IF(AND(OR(9=7,9=12),9&gt;=$K681,9&lt;=IF($L681="",12,$L681)),$J681,0),IF(AND(9&gt;=$K681,9&lt;=IF($L681="",12,$L681),MOD(9-$K681,$N681)=0),$J681,0)))</f>
        <v>0</v>
      </c>
      <c r="X681" s="19" t="n">
        <f aca="false">IF(OR($M681="",$M681="ERR",$J681="",$K681="",$N681=""),0,IF($N681=0,IF(AND(OR(10=7,10=12),10&gt;=$K681,10&lt;=IF($L681="",12,$L681)),$J681,0),IF(AND(10&gt;=$K681,10&lt;=IF($L681="",12,$L681),MOD(10-$K681,$N681)=0),$J681,0)))</f>
        <v>0</v>
      </c>
      <c r="Y681" s="19" t="n">
        <f aca="false">IF(OR($M681="",$M681="ERR",$J681="",$K681="",$N681=""),0,IF($N681=0,IF(AND(OR(11=7,11=12),11&gt;=$K681,11&lt;=IF($L681="",12,$L681)),$J681,0),IF(AND(11&gt;=$K681,11&lt;=IF($L681="",12,$L681),MOD(11-$K681,$N681)=0),$J681,0)))</f>
        <v>0</v>
      </c>
      <c r="Z681" s="19" t="n">
        <f aca="false">IF(OR($M681="",$M681="ERR",$J681="",$K681="",$N681=""),0,IF($N681=0,IF(AND(OR(12=7,12=12),12&gt;=$K681,12&lt;=IF($L681="",12,$L681)),$J681,0),IF(AND(12&gt;=$K681,12&lt;=IF($L681="",12,$L681),MOD(12-$K681,$N681)=0),$J681,0)))</f>
        <v>0</v>
      </c>
      <c r="AA681" s="36" t="n">
        <f aca="false">SUM(O681:Z681)</f>
        <v>0</v>
      </c>
      <c r="AB681" s="15" t="str">
        <f aca="false">IF(AND($B681="",$D681="",$J681=""),"",IF($B681="","Falta código",IF(ISNA(MATCH($B681,LST_COD,0)),"Código no registrado en Trabajadores",IF($E681="","Concepto no está en el catálogo",IF($M681="ERR","Retención de otro empleador: Origen = Otro empleador",IF(OR($J681="",$K681=""),"Falta monto o mes",IF(OR($K681&lt;1,$K681&gt;12),"Mes inicio inválido",IF(AND($L681&lt;&gt;"",OR($L681&lt;$K681,$L681&gt;12)),"Mes fin inválido",IF($N681="","Falta frecuencia",IF(AND($G681&lt;&gt;"Otro empleador",SUMPRODUCT(($O681:$Z681&lt;&gt;0)*(((COLUMN($O681:$Z681)-14)&lt;INDEX(Trabajadores!$M$6:$M$105,MATCH($B681,LST_COD,0)))+((COLUMN($O681:$Z681)-14)&gt;INDEX(Trabajadores!$N$6:$N$105,MATCH($B681,LST_COD,0)))))&gt;0),"Aviso: hay meses fuera del periodo laboral","OK"))))))))))</f>
        <v/>
      </c>
    </row>
    <row r="682" customFormat="false" ht="15" hidden="false" customHeight="false" outlineLevel="0" collapsed="false">
      <c r="A682" s="23" t="n">
        <v>677</v>
      </c>
      <c r="B682" s="7"/>
      <c r="C682" s="35" t="str">
        <f aca="false">IF($B682="","",IFERROR(INDEX(Trabajadores!$D$6:$D$105,MATCH($B682,LST_COD,0)),"¿Código?"))</f>
        <v/>
      </c>
      <c r="D682" s="30"/>
      <c r="E682" s="9" t="str">
        <f aca="false">IF($D682="","",IFERROR(VLOOKUP($D682,CONC_TABLA,2,FALSE()),""))</f>
        <v/>
      </c>
      <c r="F682" s="9" t="str">
        <f aca="false">IF($D682="","",IFERROR(VLOOKUP($D682,CONC_TABLA,3,FALSE()),""))</f>
        <v/>
      </c>
      <c r="G682" s="30"/>
      <c r="H682" s="30"/>
      <c r="I682" s="30"/>
      <c r="J682" s="29"/>
      <c r="K682" s="28"/>
      <c r="L682" s="28"/>
      <c r="M682" s="9" t="str">
        <f aca="false">IF(OR($B682="",$E682=""),"",IF($E682="INA","INA",IF($G682="Otro empleador",IF($E682="RET","RETO",IF($E682="ORD","OTO","OTX")),IF($E682="RET","ERR",$E682))))</f>
        <v/>
      </c>
      <c r="N682" s="9" t="str">
        <f aca="false">IF($I682="","",IFERROR(VLOOKUP($I682,FREC_TABLA,2,FALSE()),""))</f>
        <v/>
      </c>
      <c r="O682" s="19" t="n">
        <f aca="false">IF(OR($M682="",$M682="ERR",$J682="",$K682="",$N682=""),0,IF($N682=0,IF(AND(OR(1=7,1=12),1&gt;=$K682,1&lt;=IF($L682="",12,$L682)),$J682,0),IF(AND(1&gt;=$K682,1&lt;=IF($L682="",12,$L682),MOD(1-$K682,$N682)=0),$J682,0)))</f>
        <v>0</v>
      </c>
      <c r="P682" s="19" t="n">
        <f aca="false">IF(OR($M682="",$M682="ERR",$J682="",$K682="",$N682=""),0,IF($N682=0,IF(AND(OR(2=7,2=12),2&gt;=$K682,2&lt;=IF($L682="",12,$L682)),$J682,0),IF(AND(2&gt;=$K682,2&lt;=IF($L682="",12,$L682),MOD(2-$K682,$N682)=0),$J682,0)))</f>
        <v>0</v>
      </c>
      <c r="Q682" s="19" t="n">
        <f aca="false">IF(OR($M682="",$M682="ERR",$J682="",$K682="",$N682=""),0,IF($N682=0,IF(AND(OR(3=7,3=12),3&gt;=$K682,3&lt;=IF($L682="",12,$L682)),$J682,0),IF(AND(3&gt;=$K682,3&lt;=IF($L682="",12,$L682),MOD(3-$K682,$N682)=0),$J682,0)))</f>
        <v>0</v>
      </c>
      <c r="R682" s="19" t="n">
        <f aca="false">IF(OR($M682="",$M682="ERR",$J682="",$K682="",$N682=""),0,IF($N682=0,IF(AND(OR(4=7,4=12),4&gt;=$K682,4&lt;=IF($L682="",12,$L682)),$J682,0),IF(AND(4&gt;=$K682,4&lt;=IF($L682="",12,$L682),MOD(4-$K682,$N682)=0),$J682,0)))</f>
        <v>0</v>
      </c>
      <c r="S682" s="19" t="n">
        <f aca="false">IF(OR($M682="",$M682="ERR",$J682="",$K682="",$N682=""),0,IF($N682=0,IF(AND(OR(5=7,5=12),5&gt;=$K682,5&lt;=IF($L682="",12,$L682)),$J682,0),IF(AND(5&gt;=$K682,5&lt;=IF($L682="",12,$L682),MOD(5-$K682,$N682)=0),$J682,0)))</f>
        <v>0</v>
      </c>
      <c r="T682" s="19" t="n">
        <f aca="false">IF(OR($M682="",$M682="ERR",$J682="",$K682="",$N682=""),0,IF($N682=0,IF(AND(OR(6=7,6=12),6&gt;=$K682,6&lt;=IF($L682="",12,$L682)),$J682,0),IF(AND(6&gt;=$K682,6&lt;=IF($L682="",12,$L682),MOD(6-$K682,$N682)=0),$J682,0)))</f>
        <v>0</v>
      </c>
      <c r="U682" s="19" t="n">
        <f aca="false">IF(OR($M682="",$M682="ERR",$J682="",$K682="",$N682=""),0,IF($N682=0,IF(AND(OR(7=7,7=12),7&gt;=$K682,7&lt;=IF($L682="",12,$L682)),$J682,0),IF(AND(7&gt;=$K682,7&lt;=IF($L682="",12,$L682),MOD(7-$K682,$N682)=0),$J682,0)))</f>
        <v>0</v>
      </c>
      <c r="V682" s="19" t="n">
        <f aca="false">IF(OR($M682="",$M682="ERR",$J682="",$K682="",$N682=""),0,IF($N682=0,IF(AND(OR(8=7,8=12),8&gt;=$K682,8&lt;=IF($L682="",12,$L682)),$J682,0),IF(AND(8&gt;=$K682,8&lt;=IF($L682="",12,$L682),MOD(8-$K682,$N682)=0),$J682,0)))</f>
        <v>0</v>
      </c>
      <c r="W682" s="19" t="n">
        <f aca="false">IF(OR($M682="",$M682="ERR",$J682="",$K682="",$N682=""),0,IF($N682=0,IF(AND(OR(9=7,9=12),9&gt;=$K682,9&lt;=IF($L682="",12,$L682)),$J682,0),IF(AND(9&gt;=$K682,9&lt;=IF($L682="",12,$L682),MOD(9-$K682,$N682)=0),$J682,0)))</f>
        <v>0</v>
      </c>
      <c r="X682" s="19" t="n">
        <f aca="false">IF(OR($M682="",$M682="ERR",$J682="",$K682="",$N682=""),0,IF($N682=0,IF(AND(OR(10=7,10=12),10&gt;=$K682,10&lt;=IF($L682="",12,$L682)),$J682,0),IF(AND(10&gt;=$K682,10&lt;=IF($L682="",12,$L682),MOD(10-$K682,$N682)=0),$J682,0)))</f>
        <v>0</v>
      </c>
      <c r="Y682" s="19" t="n">
        <f aca="false">IF(OR($M682="",$M682="ERR",$J682="",$K682="",$N682=""),0,IF($N682=0,IF(AND(OR(11=7,11=12),11&gt;=$K682,11&lt;=IF($L682="",12,$L682)),$J682,0),IF(AND(11&gt;=$K682,11&lt;=IF($L682="",12,$L682),MOD(11-$K682,$N682)=0),$J682,0)))</f>
        <v>0</v>
      </c>
      <c r="Z682" s="19" t="n">
        <f aca="false">IF(OR($M682="",$M682="ERR",$J682="",$K682="",$N682=""),0,IF($N682=0,IF(AND(OR(12=7,12=12),12&gt;=$K682,12&lt;=IF($L682="",12,$L682)),$J682,0),IF(AND(12&gt;=$K682,12&lt;=IF($L682="",12,$L682),MOD(12-$K682,$N682)=0),$J682,0)))</f>
        <v>0</v>
      </c>
      <c r="AA682" s="36" t="n">
        <f aca="false">SUM(O682:Z682)</f>
        <v>0</v>
      </c>
      <c r="AB682" s="15" t="str">
        <f aca="false">IF(AND($B682="",$D682="",$J682=""),"",IF($B682="","Falta código",IF(ISNA(MATCH($B682,LST_COD,0)),"Código no registrado en Trabajadores",IF($E682="","Concepto no está en el catálogo",IF($M682="ERR","Retención de otro empleador: Origen = Otro empleador",IF(OR($J682="",$K682=""),"Falta monto o mes",IF(OR($K682&lt;1,$K682&gt;12),"Mes inicio inválido",IF(AND($L682&lt;&gt;"",OR($L682&lt;$K682,$L682&gt;12)),"Mes fin inválido",IF($N682="","Falta frecuencia",IF(AND($G682&lt;&gt;"Otro empleador",SUMPRODUCT(($O682:$Z682&lt;&gt;0)*(((COLUMN($O682:$Z682)-14)&lt;INDEX(Trabajadores!$M$6:$M$105,MATCH($B682,LST_COD,0)))+((COLUMN($O682:$Z682)-14)&gt;INDEX(Trabajadores!$N$6:$N$105,MATCH($B682,LST_COD,0)))))&gt;0),"Aviso: hay meses fuera del periodo laboral","OK"))))))))))</f>
        <v/>
      </c>
    </row>
    <row r="683" customFormat="false" ht="15" hidden="false" customHeight="false" outlineLevel="0" collapsed="false">
      <c r="A683" s="23" t="n">
        <v>678</v>
      </c>
      <c r="B683" s="7"/>
      <c r="C683" s="35" t="str">
        <f aca="false">IF($B683="","",IFERROR(INDEX(Trabajadores!$D$6:$D$105,MATCH($B683,LST_COD,0)),"¿Código?"))</f>
        <v/>
      </c>
      <c r="D683" s="30"/>
      <c r="E683" s="9" t="str">
        <f aca="false">IF($D683="","",IFERROR(VLOOKUP($D683,CONC_TABLA,2,FALSE()),""))</f>
        <v/>
      </c>
      <c r="F683" s="9" t="str">
        <f aca="false">IF($D683="","",IFERROR(VLOOKUP($D683,CONC_TABLA,3,FALSE()),""))</f>
        <v/>
      </c>
      <c r="G683" s="30"/>
      <c r="H683" s="30"/>
      <c r="I683" s="30"/>
      <c r="J683" s="29"/>
      <c r="K683" s="28"/>
      <c r="L683" s="28"/>
      <c r="M683" s="9" t="str">
        <f aca="false">IF(OR($B683="",$E683=""),"",IF($E683="INA","INA",IF($G683="Otro empleador",IF($E683="RET","RETO",IF($E683="ORD","OTO","OTX")),IF($E683="RET","ERR",$E683))))</f>
        <v/>
      </c>
      <c r="N683" s="9" t="str">
        <f aca="false">IF($I683="","",IFERROR(VLOOKUP($I683,FREC_TABLA,2,FALSE()),""))</f>
        <v/>
      </c>
      <c r="O683" s="19" t="n">
        <f aca="false">IF(OR($M683="",$M683="ERR",$J683="",$K683="",$N683=""),0,IF($N683=0,IF(AND(OR(1=7,1=12),1&gt;=$K683,1&lt;=IF($L683="",12,$L683)),$J683,0),IF(AND(1&gt;=$K683,1&lt;=IF($L683="",12,$L683),MOD(1-$K683,$N683)=0),$J683,0)))</f>
        <v>0</v>
      </c>
      <c r="P683" s="19" t="n">
        <f aca="false">IF(OR($M683="",$M683="ERR",$J683="",$K683="",$N683=""),0,IF($N683=0,IF(AND(OR(2=7,2=12),2&gt;=$K683,2&lt;=IF($L683="",12,$L683)),$J683,0),IF(AND(2&gt;=$K683,2&lt;=IF($L683="",12,$L683),MOD(2-$K683,$N683)=0),$J683,0)))</f>
        <v>0</v>
      </c>
      <c r="Q683" s="19" t="n">
        <f aca="false">IF(OR($M683="",$M683="ERR",$J683="",$K683="",$N683=""),0,IF($N683=0,IF(AND(OR(3=7,3=12),3&gt;=$K683,3&lt;=IF($L683="",12,$L683)),$J683,0),IF(AND(3&gt;=$K683,3&lt;=IF($L683="",12,$L683),MOD(3-$K683,$N683)=0),$J683,0)))</f>
        <v>0</v>
      </c>
      <c r="R683" s="19" t="n">
        <f aca="false">IF(OR($M683="",$M683="ERR",$J683="",$K683="",$N683=""),0,IF($N683=0,IF(AND(OR(4=7,4=12),4&gt;=$K683,4&lt;=IF($L683="",12,$L683)),$J683,0),IF(AND(4&gt;=$K683,4&lt;=IF($L683="",12,$L683),MOD(4-$K683,$N683)=0),$J683,0)))</f>
        <v>0</v>
      </c>
      <c r="S683" s="19" t="n">
        <f aca="false">IF(OR($M683="",$M683="ERR",$J683="",$K683="",$N683=""),0,IF($N683=0,IF(AND(OR(5=7,5=12),5&gt;=$K683,5&lt;=IF($L683="",12,$L683)),$J683,0),IF(AND(5&gt;=$K683,5&lt;=IF($L683="",12,$L683),MOD(5-$K683,$N683)=0),$J683,0)))</f>
        <v>0</v>
      </c>
      <c r="T683" s="19" t="n">
        <f aca="false">IF(OR($M683="",$M683="ERR",$J683="",$K683="",$N683=""),0,IF($N683=0,IF(AND(OR(6=7,6=12),6&gt;=$K683,6&lt;=IF($L683="",12,$L683)),$J683,0),IF(AND(6&gt;=$K683,6&lt;=IF($L683="",12,$L683),MOD(6-$K683,$N683)=0),$J683,0)))</f>
        <v>0</v>
      </c>
      <c r="U683" s="19" t="n">
        <f aca="false">IF(OR($M683="",$M683="ERR",$J683="",$K683="",$N683=""),0,IF($N683=0,IF(AND(OR(7=7,7=12),7&gt;=$K683,7&lt;=IF($L683="",12,$L683)),$J683,0),IF(AND(7&gt;=$K683,7&lt;=IF($L683="",12,$L683),MOD(7-$K683,$N683)=0),$J683,0)))</f>
        <v>0</v>
      </c>
      <c r="V683" s="19" t="n">
        <f aca="false">IF(OR($M683="",$M683="ERR",$J683="",$K683="",$N683=""),0,IF($N683=0,IF(AND(OR(8=7,8=12),8&gt;=$K683,8&lt;=IF($L683="",12,$L683)),$J683,0),IF(AND(8&gt;=$K683,8&lt;=IF($L683="",12,$L683),MOD(8-$K683,$N683)=0),$J683,0)))</f>
        <v>0</v>
      </c>
      <c r="W683" s="19" t="n">
        <f aca="false">IF(OR($M683="",$M683="ERR",$J683="",$K683="",$N683=""),0,IF($N683=0,IF(AND(OR(9=7,9=12),9&gt;=$K683,9&lt;=IF($L683="",12,$L683)),$J683,0),IF(AND(9&gt;=$K683,9&lt;=IF($L683="",12,$L683),MOD(9-$K683,$N683)=0),$J683,0)))</f>
        <v>0</v>
      </c>
      <c r="X683" s="19" t="n">
        <f aca="false">IF(OR($M683="",$M683="ERR",$J683="",$K683="",$N683=""),0,IF($N683=0,IF(AND(OR(10=7,10=12),10&gt;=$K683,10&lt;=IF($L683="",12,$L683)),$J683,0),IF(AND(10&gt;=$K683,10&lt;=IF($L683="",12,$L683),MOD(10-$K683,$N683)=0),$J683,0)))</f>
        <v>0</v>
      </c>
      <c r="Y683" s="19" t="n">
        <f aca="false">IF(OR($M683="",$M683="ERR",$J683="",$K683="",$N683=""),0,IF($N683=0,IF(AND(OR(11=7,11=12),11&gt;=$K683,11&lt;=IF($L683="",12,$L683)),$J683,0),IF(AND(11&gt;=$K683,11&lt;=IF($L683="",12,$L683),MOD(11-$K683,$N683)=0),$J683,0)))</f>
        <v>0</v>
      </c>
      <c r="Z683" s="19" t="n">
        <f aca="false">IF(OR($M683="",$M683="ERR",$J683="",$K683="",$N683=""),0,IF($N683=0,IF(AND(OR(12=7,12=12),12&gt;=$K683,12&lt;=IF($L683="",12,$L683)),$J683,0),IF(AND(12&gt;=$K683,12&lt;=IF($L683="",12,$L683),MOD(12-$K683,$N683)=0),$J683,0)))</f>
        <v>0</v>
      </c>
      <c r="AA683" s="36" t="n">
        <f aca="false">SUM(O683:Z683)</f>
        <v>0</v>
      </c>
      <c r="AB683" s="15" t="str">
        <f aca="false">IF(AND($B683="",$D683="",$J683=""),"",IF($B683="","Falta código",IF(ISNA(MATCH($B683,LST_COD,0)),"Código no registrado en Trabajadores",IF($E683="","Concepto no está en el catálogo",IF($M683="ERR","Retención de otro empleador: Origen = Otro empleador",IF(OR($J683="",$K683=""),"Falta monto o mes",IF(OR($K683&lt;1,$K683&gt;12),"Mes inicio inválido",IF(AND($L683&lt;&gt;"",OR($L683&lt;$K683,$L683&gt;12)),"Mes fin inválido",IF($N683="","Falta frecuencia",IF(AND($G683&lt;&gt;"Otro empleador",SUMPRODUCT(($O683:$Z683&lt;&gt;0)*(((COLUMN($O683:$Z683)-14)&lt;INDEX(Trabajadores!$M$6:$M$105,MATCH($B683,LST_COD,0)))+((COLUMN($O683:$Z683)-14)&gt;INDEX(Trabajadores!$N$6:$N$105,MATCH($B683,LST_COD,0)))))&gt;0),"Aviso: hay meses fuera del periodo laboral","OK"))))))))))</f>
        <v/>
      </c>
    </row>
    <row r="684" customFormat="false" ht="15" hidden="false" customHeight="false" outlineLevel="0" collapsed="false">
      <c r="A684" s="23" t="n">
        <v>679</v>
      </c>
      <c r="B684" s="7"/>
      <c r="C684" s="35" t="str">
        <f aca="false">IF($B684="","",IFERROR(INDEX(Trabajadores!$D$6:$D$105,MATCH($B684,LST_COD,0)),"¿Código?"))</f>
        <v/>
      </c>
      <c r="D684" s="30"/>
      <c r="E684" s="9" t="str">
        <f aca="false">IF($D684="","",IFERROR(VLOOKUP($D684,CONC_TABLA,2,FALSE()),""))</f>
        <v/>
      </c>
      <c r="F684" s="9" t="str">
        <f aca="false">IF($D684="","",IFERROR(VLOOKUP($D684,CONC_TABLA,3,FALSE()),""))</f>
        <v/>
      </c>
      <c r="G684" s="30"/>
      <c r="H684" s="30"/>
      <c r="I684" s="30"/>
      <c r="J684" s="29"/>
      <c r="K684" s="28"/>
      <c r="L684" s="28"/>
      <c r="M684" s="9" t="str">
        <f aca="false">IF(OR($B684="",$E684=""),"",IF($E684="INA","INA",IF($G684="Otro empleador",IF($E684="RET","RETO",IF($E684="ORD","OTO","OTX")),IF($E684="RET","ERR",$E684))))</f>
        <v/>
      </c>
      <c r="N684" s="9" t="str">
        <f aca="false">IF($I684="","",IFERROR(VLOOKUP($I684,FREC_TABLA,2,FALSE()),""))</f>
        <v/>
      </c>
      <c r="O684" s="19" t="n">
        <f aca="false">IF(OR($M684="",$M684="ERR",$J684="",$K684="",$N684=""),0,IF($N684=0,IF(AND(OR(1=7,1=12),1&gt;=$K684,1&lt;=IF($L684="",12,$L684)),$J684,0),IF(AND(1&gt;=$K684,1&lt;=IF($L684="",12,$L684),MOD(1-$K684,$N684)=0),$J684,0)))</f>
        <v>0</v>
      </c>
      <c r="P684" s="19" t="n">
        <f aca="false">IF(OR($M684="",$M684="ERR",$J684="",$K684="",$N684=""),0,IF($N684=0,IF(AND(OR(2=7,2=12),2&gt;=$K684,2&lt;=IF($L684="",12,$L684)),$J684,0),IF(AND(2&gt;=$K684,2&lt;=IF($L684="",12,$L684),MOD(2-$K684,$N684)=0),$J684,0)))</f>
        <v>0</v>
      </c>
      <c r="Q684" s="19" t="n">
        <f aca="false">IF(OR($M684="",$M684="ERR",$J684="",$K684="",$N684=""),0,IF($N684=0,IF(AND(OR(3=7,3=12),3&gt;=$K684,3&lt;=IF($L684="",12,$L684)),$J684,0),IF(AND(3&gt;=$K684,3&lt;=IF($L684="",12,$L684),MOD(3-$K684,$N684)=0),$J684,0)))</f>
        <v>0</v>
      </c>
      <c r="R684" s="19" t="n">
        <f aca="false">IF(OR($M684="",$M684="ERR",$J684="",$K684="",$N684=""),0,IF($N684=0,IF(AND(OR(4=7,4=12),4&gt;=$K684,4&lt;=IF($L684="",12,$L684)),$J684,0),IF(AND(4&gt;=$K684,4&lt;=IF($L684="",12,$L684),MOD(4-$K684,$N684)=0),$J684,0)))</f>
        <v>0</v>
      </c>
      <c r="S684" s="19" t="n">
        <f aca="false">IF(OR($M684="",$M684="ERR",$J684="",$K684="",$N684=""),0,IF($N684=0,IF(AND(OR(5=7,5=12),5&gt;=$K684,5&lt;=IF($L684="",12,$L684)),$J684,0),IF(AND(5&gt;=$K684,5&lt;=IF($L684="",12,$L684),MOD(5-$K684,$N684)=0),$J684,0)))</f>
        <v>0</v>
      </c>
      <c r="T684" s="19" t="n">
        <f aca="false">IF(OR($M684="",$M684="ERR",$J684="",$K684="",$N684=""),0,IF($N684=0,IF(AND(OR(6=7,6=12),6&gt;=$K684,6&lt;=IF($L684="",12,$L684)),$J684,0),IF(AND(6&gt;=$K684,6&lt;=IF($L684="",12,$L684),MOD(6-$K684,$N684)=0),$J684,0)))</f>
        <v>0</v>
      </c>
      <c r="U684" s="19" t="n">
        <f aca="false">IF(OR($M684="",$M684="ERR",$J684="",$K684="",$N684=""),0,IF($N684=0,IF(AND(OR(7=7,7=12),7&gt;=$K684,7&lt;=IF($L684="",12,$L684)),$J684,0),IF(AND(7&gt;=$K684,7&lt;=IF($L684="",12,$L684),MOD(7-$K684,$N684)=0),$J684,0)))</f>
        <v>0</v>
      </c>
      <c r="V684" s="19" t="n">
        <f aca="false">IF(OR($M684="",$M684="ERR",$J684="",$K684="",$N684=""),0,IF($N684=0,IF(AND(OR(8=7,8=12),8&gt;=$K684,8&lt;=IF($L684="",12,$L684)),$J684,0),IF(AND(8&gt;=$K684,8&lt;=IF($L684="",12,$L684),MOD(8-$K684,$N684)=0),$J684,0)))</f>
        <v>0</v>
      </c>
      <c r="W684" s="19" t="n">
        <f aca="false">IF(OR($M684="",$M684="ERR",$J684="",$K684="",$N684=""),0,IF($N684=0,IF(AND(OR(9=7,9=12),9&gt;=$K684,9&lt;=IF($L684="",12,$L684)),$J684,0),IF(AND(9&gt;=$K684,9&lt;=IF($L684="",12,$L684),MOD(9-$K684,$N684)=0),$J684,0)))</f>
        <v>0</v>
      </c>
      <c r="X684" s="19" t="n">
        <f aca="false">IF(OR($M684="",$M684="ERR",$J684="",$K684="",$N684=""),0,IF($N684=0,IF(AND(OR(10=7,10=12),10&gt;=$K684,10&lt;=IF($L684="",12,$L684)),$J684,0),IF(AND(10&gt;=$K684,10&lt;=IF($L684="",12,$L684),MOD(10-$K684,$N684)=0),$J684,0)))</f>
        <v>0</v>
      </c>
      <c r="Y684" s="19" t="n">
        <f aca="false">IF(OR($M684="",$M684="ERR",$J684="",$K684="",$N684=""),0,IF($N684=0,IF(AND(OR(11=7,11=12),11&gt;=$K684,11&lt;=IF($L684="",12,$L684)),$J684,0),IF(AND(11&gt;=$K684,11&lt;=IF($L684="",12,$L684),MOD(11-$K684,$N684)=0),$J684,0)))</f>
        <v>0</v>
      </c>
      <c r="Z684" s="19" t="n">
        <f aca="false">IF(OR($M684="",$M684="ERR",$J684="",$K684="",$N684=""),0,IF($N684=0,IF(AND(OR(12=7,12=12),12&gt;=$K684,12&lt;=IF($L684="",12,$L684)),$J684,0),IF(AND(12&gt;=$K684,12&lt;=IF($L684="",12,$L684),MOD(12-$K684,$N684)=0),$J684,0)))</f>
        <v>0</v>
      </c>
      <c r="AA684" s="36" t="n">
        <f aca="false">SUM(O684:Z684)</f>
        <v>0</v>
      </c>
      <c r="AB684" s="15" t="str">
        <f aca="false">IF(AND($B684="",$D684="",$J684=""),"",IF($B684="","Falta código",IF(ISNA(MATCH($B684,LST_COD,0)),"Código no registrado en Trabajadores",IF($E684="","Concepto no está en el catálogo",IF($M684="ERR","Retención de otro empleador: Origen = Otro empleador",IF(OR($J684="",$K684=""),"Falta monto o mes",IF(OR($K684&lt;1,$K684&gt;12),"Mes inicio inválido",IF(AND($L684&lt;&gt;"",OR($L684&lt;$K684,$L684&gt;12)),"Mes fin inválido",IF($N684="","Falta frecuencia",IF(AND($G684&lt;&gt;"Otro empleador",SUMPRODUCT(($O684:$Z684&lt;&gt;0)*(((COLUMN($O684:$Z684)-14)&lt;INDEX(Trabajadores!$M$6:$M$105,MATCH($B684,LST_COD,0)))+((COLUMN($O684:$Z684)-14)&gt;INDEX(Trabajadores!$N$6:$N$105,MATCH($B684,LST_COD,0)))))&gt;0),"Aviso: hay meses fuera del periodo laboral","OK"))))))))))</f>
        <v/>
      </c>
    </row>
    <row r="685" customFormat="false" ht="15" hidden="false" customHeight="false" outlineLevel="0" collapsed="false">
      <c r="A685" s="23" t="n">
        <v>680</v>
      </c>
      <c r="B685" s="7"/>
      <c r="C685" s="35" t="str">
        <f aca="false">IF($B685="","",IFERROR(INDEX(Trabajadores!$D$6:$D$105,MATCH($B685,LST_COD,0)),"¿Código?"))</f>
        <v/>
      </c>
      <c r="D685" s="30"/>
      <c r="E685" s="9" t="str">
        <f aca="false">IF($D685="","",IFERROR(VLOOKUP($D685,CONC_TABLA,2,FALSE()),""))</f>
        <v/>
      </c>
      <c r="F685" s="9" t="str">
        <f aca="false">IF($D685="","",IFERROR(VLOOKUP($D685,CONC_TABLA,3,FALSE()),""))</f>
        <v/>
      </c>
      <c r="G685" s="30"/>
      <c r="H685" s="30"/>
      <c r="I685" s="30"/>
      <c r="J685" s="29"/>
      <c r="K685" s="28"/>
      <c r="L685" s="28"/>
      <c r="M685" s="9" t="str">
        <f aca="false">IF(OR($B685="",$E685=""),"",IF($E685="INA","INA",IF($G685="Otro empleador",IF($E685="RET","RETO",IF($E685="ORD","OTO","OTX")),IF($E685="RET","ERR",$E685))))</f>
        <v/>
      </c>
      <c r="N685" s="9" t="str">
        <f aca="false">IF($I685="","",IFERROR(VLOOKUP($I685,FREC_TABLA,2,FALSE()),""))</f>
        <v/>
      </c>
      <c r="O685" s="19" t="n">
        <f aca="false">IF(OR($M685="",$M685="ERR",$J685="",$K685="",$N685=""),0,IF($N685=0,IF(AND(OR(1=7,1=12),1&gt;=$K685,1&lt;=IF($L685="",12,$L685)),$J685,0),IF(AND(1&gt;=$K685,1&lt;=IF($L685="",12,$L685),MOD(1-$K685,$N685)=0),$J685,0)))</f>
        <v>0</v>
      </c>
      <c r="P685" s="19" t="n">
        <f aca="false">IF(OR($M685="",$M685="ERR",$J685="",$K685="",$N685=""),0,IF($N685=0,IF(AND(OR(2=7,2=12),2&gt;=$K685,2&lt;=IF($L685="",12,$L685)),$J685,0),IF(AND(2&gt;=$K685,2&lt;=IF($L685="",12,$L685),MOD(2-$K685,$N685)=0),$J685,0)))</f>
        <v>0</v>
      </c>
      <c r="Q685" s="19" t="n">
        <f aca="false">IF(OR($M685="",$M685="ERR",$J685="",$K685="",$N685=""),0,IF($N685=0,IF(AND(OR(3=7,3=12),3&gt;=$K685,3&lt;=IF($L685="",12,$L685)),$J685,0),IF(AND(3&gt;=$K685,3&lt;=IF($L685="",12,$L685),MOD(3-$K685,$N685)=0),$J685,0)))</f>
        <v>0</v>
      </c>
      <c r="R685" s="19" t="n">
        <f aca="false">IF(OR($M685="",$M685="ERR",$J685="",$K685="",$N685=""),0,IF($N685=0,IF(AND(OR(4=7,4=12),4&gt;=$K685,4&lt;=IF($L685="",12,$L685)),$J685,0),IF(AND(4&gt;=$K685,4&lt;=IF($L685="",12,$L685),MOD(4-$K685,$N685)=0),$J685,0)))</f>
        <v>0</v>
      </c>
      <c r="S685" s="19" t="n">
        <f aca="false">IF(OR($M685="",$M685="ERR",$J685="",$K685="",$N685=""),0,IF($N685=0,IF(AND(OR(5=7,5=12),5&gt;=$K685,5&lt;=IF($L685="",12,$L685)),$J685,0),IF(AND(5&gt;=$K685,5&lt;=IF($L685="",12,$L685),MOD(5-$K685,$N685)=0),$J685,0)))</f>
        <v>0</v>
      </c>
      <c r="T685" s="19" t="n">
        <f aca="false">IF(OR($M685="",$M685="ERR",$J685="",$K685="",$N685=""),0,IF($N685=0,IF(AND(OR(6=7,6=12),6&gt;=$K685,6&lt;=IF($L685="",12,$L685)),$J685,0),IF(AND(6&gt;=$K685,6&lt;=IF($L685="",12,$L685),MOD(6-$K685,$N685)=0),$J685,0)))</f>
        <v>0</v>
      </c>
      <c r="U685" s="19" t="n">
        <f aca="false">IF(OR($M685="",$M685="ERR",$J685="",$K685="",$N685=""),0,IF($N685=0,IF(AND(OR(7=7,7=12),7&gt;=$K685,7&lt;=IF($L685="",12,$L685)),$J685,0),IF(AND(7&gt;=$K685,7&lt;=IF($L685="",12,$L685),MOD(7-$K685,$N685)=0),$J685,0)))</f>
        <v>0</v>
      </c>
      <c r="V685" s="19" t="n">
        <f aca="false">IF(OR($M685="",$M685="ERR",$J685="",$K685="",$N685=""),0,IF($N685=0,IF(AND(OR(8=7,8=12),8&gt;=$K685,8&lt;=IF($L685="",12,$L685)),$J685,0),IF(AND(8&gt;=$K685,8&lt;=IF($L685="",12,$L685),MOD(8-$K685,$N685)=0),$J685,0)))</f>
        <v>0</v>
      </c>
      <c r="W685" s="19" t="n">
        <f aca="false">IF(OR($M685="",$M685="ERR",$J685="",$K685="",$N685=""),0,IF($N685=0,IF(AND(OR(9=7,9=12),9&gt;=$K685,9&lt;=IF($L685="",12,$L685)),$J685,0),IF(AND(9&gt;=$K685,9&lt;=IF($L685="",12,$L685),MOD(9-$K685,$N685)=0),$J685,0)))</f>
        <v>0</v>
      </c>
      <c r="X685" s="19" t="n">
        <f aca="false">IF(OR($M685="",$M685="ERR",$J685="",$K685="",$N685=""),0,IF($N685=0,IF(AND(OR(10=7,10=12),10&gt;=$K685,10&lt;=IF($L685="",12,$L685)),$J685,0),IF(AND(10&gt;=$K685,10&lt;=IF($L685="",12,$L685),MOD(10-$K685,$N685)=0),$J685,0)))</f>
        <v>0</v>
      </c>
      <c r="Y685" s="19" t="n">
        <f aca="false">IF(OR($M685="",$M685="ERR",$J685="",$K685="",$N685=""),0,IF($N685=0,IF(AND(OR(11=7,11=12),11&gt;=$K685,11&lt;=IF($L685="",12,$L685)),$J685,0),IF(AND(11&gt;=$K685,11&lt;=IF($L685="",12,$L685),MOD(11-$K685,$N685)=0),$J685,0)))</f>
        <v>0</v>
      </c>
      <c r="Z685" s="19" t="n">
        <f aca="false">IF(OR($M685="",$M685="ERR",$J685="",$K685="",$N685=""),0,IF($N685=0,IF(AND(OR(12=7,12=12),12&gt;=$K685,12&lt;=IF($L685="",12,$L685)),$J685,0),IF(AND(12&gt;=$K685,12&lt;=IF($L685="",12,$L685),MOD(12-$K685,$N685)=0),$J685,0)))</f>
        <v>0</v>
      </c>
      <c r="AA685" s="36" t="n">
        <f aca="false">SUM(O685:Z685)</f>
        <v>0</v>
      </c>
      <c r="AB685" s="15" t="str">
        <f aca="false">IF(AND($B685="",$D685="",$J685=""),"",IF($B685="","Falta código",IF(ISNA(MATCH($B685,LST_COD,0)),"Código no registrado en Trabajadores",IF($E685="","Concepto no está en el catálogo",IF($M685="ERR","Retención de otro empleador: Origen = Otro empleador",IF(OR($J685="",$K685=""),"Falta monto o mes",IF(OR($K685&lt;1,$K685&gt;12),"Mes inicio inválido",IF(AND($L685&lt;&gt;"",OR($L685&lt;$K685,$L685&gt;12)),"Mes fin inválido",IF($N685="","Falta frecuencia",IF(AND($G685&lt;&gt;"Otro empleador",SUMPRODUCT(($O685:$Z685&lt;&gt;0)*(((COLUMN($O685:$Z685)-14)&lt;INDEX(Trabajadores!$M$6:$M$105,MATCH($B685,LST_COD,0)))+((COLUMN($O685:$Z685)-14)&gt;INDEX(Trabajadores!$N$6:$N$105,MATCH($B685,LST_COD,0)))))&gt;0),"Aviso: hay meses fuera del periodo laboral","OK"))))))))))</f>
        <v/>
      </c>
    </row>
    <row r="686" customFormat="false" ht="15" hidden="false" customHeight="false" outlineLevel="0" collapsed="false">
      <c r="A686" s="23" t="n">
        <v>681</v>
      </c>
      <c r="B686" s="7"/>
      <c r="C686" s="35" t="str">
        <f aca="false">IF($B686="","",IFERROR(INDEX(Trabajadores!$D$6:$D$105,MATCH($B686,LST_COD,0)),"¿Código?"))</f>
        <v/>
      </c>
      <c r="D686" s="30"/>
      <c r="E686" s="9" t="str">
        <f aca="false">IF($D686="","",IFERROR(VLOOKUP($D686,CONC_TABLA,2,FALSE()),""))</f>
        <v/>
      </c>
      <c r="F686" s="9" t="str">
        <f aca="false">IF($D686="","",IFERROR(VLOOKUP($D686,CONC_TABLA,3,FALSE()),""))</f>
        <v/>
      </c>
      <c r="G686" s="30"/>
      <c r="H686" s="30"/>
      <c r="I686" s="30"/>
      <c r="J686" s="29"/>
      <c r="K686" s="28"/>
      <c r="L686" s="28"/>
      <c r="M686" s="9" t="str">
        <f aca="false">IF(OR($B686="",$E686=""),"",IF($E686="INA","INA",IF($G686="Otro empleador",IF($E686="RET","RETO",IF($E686="ORD","OTO","OTX")),IF($E686="RET","ERR",$E686))))</f>
        <v/>
      </c>
      <c r="N686" s="9" t="str">
        <f aca="false">IF($I686="","",IFERROR(VLOOKUP($I686,FREC_TABLA,2,FALSE()),""))</f>
        <v/>
      </c>
      <c r="O686" s="19" t="n">
        <f aca="false">IF(OR($M686="",$M686="ERR",$J686="",$K686="",$N686=""),0,IF($N686=0,IF(AND(OR(1=7,1=12),1&gt;=$K686,1&lt;=IF($L686="",12,$L686)),$J686,0),IF(AND(1&gt;=$K686,1&lt;=IF($L686="",12,$L686),MOD(1-$K686,$N686)=0),$J686,0)))</f>
        <v>0</v>
      </c>
      <c r="P686" s="19" t="n">
        <f aca="false">IF(OR($M686="",$M686="ERR",$J686="",$K686="",$N686=""),0,IF($N686=0,IF(AND(OR(2=7,2=12),2&gt;=$K686,2&lt;=IF($L686="",12,$L686)),$J686,0),IF(AND(2&gt;=$K686,2&lt;=IF($L686="",12,$L686),MOD(2-$K686,$N686)=0),$J686,0)))</f>
        <v>0</v>
      </c>
      <c r="Q686" s="19" t="n">
        <f aca="false">IF(OR($M686="",$M686="ERR",$J686="",$K686="",$N686=""),0,IF($N686=0,IF(AND(OR(3=7,3=12),3&gt;=$K686,3&lt;=IF($L686="",12,$L686)),$J686,0),IF(AND(3&gt;=$K686,3&lt;=IF($L686="",12,$L686),MOD(3-$K686,$N686)=0),$J686,0)))</f>
        <v>0</v>
      </c>
      <c r="R686" s="19" t="n">
        <f aca="false">IF(OR($M686="",$M686="ERR",$J686="",$K686="",$N686=""),0,IF($N686=0,IF(AND(OR(4=7,4=12),4&gt;=$K686,4&lt;=IF($L686="",12,$L686)),$J686,0),IF(AND(4&gt;=$K686,4&lt;=IF($L686="",12,$L686),MOD(4-$K686,$N686)=0),$J686,0)))</f>
        <v>0</v>
      </c>
      <c r="S686" s="19" t="n">
        <f aca="false">IF(OR($M686="",$M686="ERR",$J686="",$K686="",$N686=""),0,IF($N686=0,IF(AND(OR(5=7,5=12),5&gt;=$K686,5&lt;=IF($L686="",12,$L686)),$J686,0),IF(AND(5&gt;=$K686,5&lt;=IF($L686="",12,$L686),MOD(5-$K686,$N686)=0),$J686,0)))</f>
        <v>0</v>
      </c>
      <c r="T686" s="19" t="n">
        <f aca="false">IF(OR($M686="",$M686="ERR",$J686="",$K686="",$N686=""),0,IF($N686=0,IF(AND(OR(6=7,6=12),6&gt;=$K686,6&lt;=IF($L686="",12,$L686)),$J686,0),IF(AND(6&gt;=$K686,6&lt;=IF($L686="",12,$L686),MOD(6-$K686,$N686)=0),$J686,0)))</f>
        <v>0</v>
      </c>
      <c r="U686" s="19" t="n">
        <f aca="false">IF(OR($M686="",$M686="ERR",$J686="",$K686="",$N686=""),0,IF($N686=0,IF(AND(OR(7=7,7=12),7&gt;=$K686,7&lt;=IF($L686="",12,$L686)),$J686,0),IF(AND(7&gt;=$K686,7&lt;=IF($L686="",12,$L686),MOD(7-$K686,$N686)=0),$J686,0)))</f>
        <v>0</v>
      </c>
      <c r="V686" s="19" t="n">
        <f aca="false">IF(OR($M686="",$M686="ERR",$J686="",$K686="",$N686=""),0,IF($N686=0,IF(AND(OR(8=7,8=12),8&gt;=$K686,8&lt;=IF($L686="",12,$L686)),$J686,0),IF(AND(8&gt;=$K686,8&lt;=IF($L686="",12,$L686),MOD(8-$K686,$N686)=0),$J686,0)))</f>
        <v>0</v>
      </c>
      <c r="W686" s="19" t="n">
        <f aca="false">IF(OR($M686="",$M686="ERR",$J686="",$K686="",$N686=""),0,IF($N686=0,IF(AND(OR(9=7,9=12),9&gt;=$K686,9&lt;=IF($L686="",12,$L686)),$J686,0),IF(AND(9&gt;=$K686,9&lt;=IF($L686="",12,$L686),MOD(9-$K686,$N686)=0),$J686,0)))</f>
        <v>0</v>
      </c>
      <c r="X686" s="19" t="n">
        <f aca="false">IF(OR($M686="",$M686="ERR",$J686="",$K686="",$N686=""),0,IF($N686=0,IF(AND(OR(10=7,10=12),10&gt;=$K686,10&lt;=IF($L686="",12,$L686)),$J686,0),IF(AND(10&gt;=$K686,10&lt;=IF($L686="",12,$L686),MOD(10-$K686,$N686)=0),$J686,0)))</f>
        <v>0</v>
      </c>
      <c r="Y686" s="19" t="n">
        <f aca="false">IF(OR($M686="",$M686="ERR",$J686="",$K686="",$N686=""),0,IF($N686=0,IF(AND(OR(11=7,11=12),11&gt;=$K686,11&lt;=IF($L686="",12,$L686)),$J686,0),IF(AND(11&gt;=$K686,11&lt;=IF($L686="",12,$L686),MOD(11-$K686,$N686)=0),$J686,0)))</f>
        <v>0</v>
      </c>
      <c r="Z686" s="19" t="n">
        <f aca="false">IF(OR($M686="",$M686="ERR",$J686="",$K686="",$N686=""),0,IF($N686=0,IF(AND(OR(12=7,12=12),12&gt;=$K686,12&lt;=IF($L686="",12,$L686)),$J686,0),IF(AND(12&gt;=$K686,12&lt;=IF($L686="",12,$L686),MOD(12-$K686,$N686)=0),$J686,0)))</f>
        <v>0</v>
      </c>
      <c r="AA686" s="36" t="n">
        <f aca="false">SUM(O686:Z686)</f>
        <v>0</v>
      </c>
      <c r="AB686" s="15" t="str">
        <f aca="false">IF(AND($B686="",$D686="",$J686=""),"",IF($B686="","Falta código",IF(ISNA(MATCH($B686,LST_COD,0)),"Código no registrado en Trabajadores",IF($E686="","Concepto no está en el catálogo",IF($M686="ERR","Retención de otro empleador: Origen = Otro empleador",IF(OR($J686="",$K686=""),"Falta monto o mes",IF(OR($K686&lt;1,$K686&gt;12),"Mes inicio inválido",IF(AND($L686&lt;&gt;"",OR($L686&lt;$K686,$L686&gt;12)),"Mes fin inválido",IF($N686="","Falta frecuencia",IF(AND($G686&lt;&gt;"Otro empleador",SUMPRODUCT(($O686:$Z686&lt;&gt;0)*(((COLUMN($O686:$Z686)-14)&lt;INDEX(Trabajadores!$M$6:$M$105,MATCH($B686,LST_COD,0)))+((COLUMN($O686:$Z686)-14)&gt;INDEX(Trabajadores!$N$6:$N$105,MATCH($B686,LST_COD,0)))))&gt;0),"Aviso: hay meses fuera del periodo laboral","OK"))))))))))</f>
        <v/>
      </c>
    </row>
    <row r="687" customFormat="false" ht="15" hidden="false" customHeight="false" outlineLevel="0" collapsed="false">
      <c r="A687" s="23" t="n">
        <v>682</v>
      </c>
      <c r="B687" s="7"/>
      <c r="C687" s="35" t="str">
        <f aca="false">IF($B687="","",IFERROR(INDEX(Trabajadores!$D$6:$D$105,MATCH($B687,LST_COD,0)),"¿Código?"))</f>
        <v/>
      </c>
      <c r="D687" s="30"/>
      <c r="E687" s="9" t="str">
        <f aca="false">IF($D687="","",IFERROR(VLOOKUP($D687,CONC_TABLA,2,FALSE()),""))</f>
        <v/>
      </c>
      <c r="F687" s="9" t="str">
        <f aca="false">IF($D687="","",IFERROR(VLOOKUP($D687,CONC_TABLA,3,FALSE()),""))</f>
        <v/>
      </c>
      <c r="G687" s="30"/>
      <c r="H687" s="30"/>
      <c r="I687" s="30"/>
      <c r="J687" s="29"/>
      <c r="K687" s="28"/>
      <c r="L687" s="28"/>
      <c r="M687" s="9" t="str">
        <f aca="false">IF(OR($B687="",$E687=""),"",IF($E687="INA","INA",IF($G687="Otro empleador",IF($E687="RET","RETO",IF($E687="ORD","OTO","OTX")),IF($E687="RET","ERR",$E687))))</f>
        <v/>
      </c>
      <c r="N687" s="9" t="str">
        <f aca="false">IF($I687="","",IFERROR(VLOOKUP($I687,FREC_TABLA,2,FALSE()),""))</f>
        <v/>
      </c>
      <c r="O687" s="19" t="n">
        <f aca="false">IF(OR($M687="",$M687="ERR",$J687="",$K687="",$N687=""),0,IF($N687=0,IF(AND(OR(1=7,1=12),1&gt;=$K687,1&lt;=IF($L687="",12,$L687)),$J687,0),IF(AND(1&gt;=$K687,1&lt;=IF($L687="",12,$L687),MOD(1-$K687,$N687)=0),$J687,0)))</f>
        <v>0</v>
      </c>
      <c r="P687" s="19" t="n">
        <f aca="false">IF(OR($M687="",$M687="ERR",$J687="",$K687="",$N687=""),0,IF($N687=0,IF(AND(OR(2=7,2=12),2&gt;=$K687,2&lt;=IF($L687="",12,$L687)),$J687,0),IF(AND(2&gt;=$K687,2&lt;=IF($L687="",12,$L687),MOD(2-$K687,$N687)=0),$J687,0)))</f>
        <v>0</v>
      </c>
      <c r="Q687" s="19" t="n">
        <f aca="false">IF(OR($M687="",$M687="ERR",$J687="",$K687="",$N687=""),0,IF($N687=0,IF(AND(OR(3=7,3=12),3&gt;=$K687,3&lt;=IF($L687="",12,$L687)),$J687,0),IF(AND(3&gt;=$K687,3&lt;=IF($L687="",12,$L687),MOD(3-$K687,$N687)=0),$J687,0)))</f>
        <v>0</v>
      </c>
      <c r="R687" s="19" t="n">
        <f aca="false">IF(OR($M687="",$M687="ERR",$J687="",$K687="",$N687=""),0,IF($N687=0,IF(AND(OR(4=7,4=12),4&gt;=$K687,4&lt;=IF($L687="",12,$L687)),$J687,0),IF(AND(4&gt;=$K687,4&lt;=IF($L687="",12,$L687),MOD(4-$K687,$N687)=0),$J687,0)))</f>
        <v>0</v>
      </c>
      <c r="S687" s="19" t="n">
        <f aca="false">IF(OR($M687="",$M687="ERR",$J687="",$K687="",$N687=""),0,IF($N687=0,IF(AND(OR(5=7,5=12),5&gt;=$K687,5&lt;=IF($L687="",12,$L687)),$J687,0),IF(AND(5&gt;=$K687,5&lt;=IF($L687="",12,$L687),MOD(5-$K687,$N687)=0),$J687,0)))</f>
        <v>0</v>
      </c>
      <c r="T687" s="19" t="n">
        <f aca="false">IF(OR($M687="",$M687="ERR",$J687="",$K687="",$N687=""),0,IF($N687=0,IF(AND(OR(6=7,6=12),6&gt;=$K687,6&lt;=IF($L687="",12,$L687)),$J687,0),IF(AND(6&gt;=$K687,6&lt;=IF($L687="",12,$L687),MOD(6-$K687,$N687)=0),$J687,0)))</f>
        <v>0</v>
      </c>
      <c r="U687" s="19" t="n">
        <f aca="false">IF(OR($M687="",$M687="ERR",$J687="",$K687="",$N687=""),0,IF($N687=0,IF(AND(OR(7=7,7=12),7&gt;=$K687,7&lt;=IF($L687="",12,$L687)),$J687,0),IF(AND(7&gt;=$K687,7&lt;=IF($L687="",12,$L687),MOD(7-$K687,$N687)=0),$J687,0)))</f>
        <v>0</v>
      </c>
      <c r="V687" s="19" t="n">
        <f aca="false">IF(OR($M687="",$M687="ERR",$J687="",$K687="",$N687=""),0,IF($N687=0,IF(AND(OR(8=7,8=12),8&gt;=$K687,8&lt;=IF($L687="",12,$L687)),$J687,0),IF(AND(8&gt;=$K687,8&lt;=IF($L687="",12,$L687),MOD(8-$K687,$N687)=0),$J687,0)))</f>
        <v>0</v>
      </c>
      <c r="W687" s="19" t="n">
        <f aca="false">IF(OR($M687="",$M687="ERR",$J687="",$K687="",$N687=""),0,IF($N687=0,IF(AND(OR(9=7,9=12),9&gt;=$K687,9&lt;=IF($L687="",12,$L687)),$J687,0),IF(AND(9&gt;=$K687,9&lt;=IF($L687="",12,$L687),MOD(9-$K687,$N687)=0),$J687,0)))</f>
        <v>0</v>
      </c>
      <c r="X687" s="19" t="n">
        <f aca="false">IF(OR($M687="",$M687="ERR",$J687="",$K687="",$N687=""),0,IF($N687=0,IF(AND(OR(10=7,10=12),10&gt;=$K687,10&lt;=IF($L687="",12,$L687)),$J687,0),IF(AND(10&gt;=$K687,10&lt;=IF($L687="",12,$L687),MOD(10-$K687,$N687)=0),$J687,0)))</f>
        <v>0</v>
      </c>
      <c r="Y687" s="19" t="n">
        <f aca="false">IF(OR($M687="",$M687="ERR",$J687="",$K687="",$N687=""),0,IF($N687=0,IF(AND(OR(11=7,11=12),11&gt;=$K687,11&lt;=IF($L687="",12,$L687)),$J687,0),IF(AND(11&gt;=$K687,11&lt;=IF($L687="",12,$L687),MOD(11-$K687,$N687)=0),$J687,0)))</f>
        <v>0</v>
      </c>
      <c r="Z687" s="19" t="n">
        <f aca="false">IF(OR($M687="",$M687="ERR",$J687="",$K687="",$N687=""),0,IF($N687=0,IF(AND(OR(12=7,12=12),12&gt;=$K687,12&lt;=IF($L687="",12,$L687)),$J687,0),IF(AND(12&gt;=$K687,12&lt;=IF($L687="",12,$L687),MOD(12-$K687,$N687)=0),$J687,0)))</f>
        <v>0</v>
      </c>
      <c r="AA687" s="36" t="n">
        <f aca="false">SUM(O687:Z687)</f>
        <v>0</v>
      </c>
      <c r="AB687" s="15" t="str">
        <f aca="false">IF(AND($B687="",$D687="",$J687=""),"",IF($B687="","Falta código",IF(ISNA(MATCH($B687,LST_COD,0)),"Código no registrado en Trabajadores",IF($E687="","Concepto no está en el catálogo",IF($M687="ERR","Retención de otro empleador: Origen = Otro empleador",IF(OR($J687="",$K687=""),"Falta monto o mes",IF(OR($K687&lt;1,$K687&gt;12),"Mes inicio inválido",IF(AND($L687&lt;&gt;"",OR($L687&lt;$K687,$L687&gt;12)),"Mes fin inválido",IF($N687="","Falta frecuencia",IF(AND($G687&lt;&gt;"Otro empleador",SUMPRODUCT(($O687:$Z687&lt;&gt;0)*(((COLUMN($O687:$Z687)-14)&lt;INDEX(Trabajadores!$M$6:$M$105,MATCH($B687,LST_COD,0)))+((COLUMN($O687:$Z687)-14)&gt;INDEX(Trabajadores!$N$6:$N$105,MATCH($B687,LST_COD,0)))))&gt;0),"Aviso: hay meses fuera del periodo laboral","OK"))))))))))</f>
        <v/>
      </c>
    </row>
    <row r="688" customFormat="false" ht="15" hidden="false" customHeight="false" outlineLevel="0" collapsed="false">
      <c r="A688" s="23" t="n">
        <v>683</v>
      </c>
      <c r="B688" s="7"/>
      <c r="C688" s="35" t="str">
        <f aca="false">IF($B688="","",IFERROR(INDEX(Trabajadores!$D$6:$D$105,MATCH($B688,LST_COD,0)),"¿Código?"))</f>
        <v/>
      </c>
      <c r="D688" s="30"/>
      <c r="E688" s="9" t="str">
        <f aca="false">IF($D688="","",IFERROR(VLOOKUP($D688,CONC_TABLA,2,FALSE()),""))</f>
        <v/>
      </c>
      <c r="F688" s="9" t="str">
        <f aca="false">IF($D688="","",IFERROR(VLOOKUP($D688,CONC_TABLA,3,FALSE()),""))</f>
        <v/>
      </c>
      <c r="G688" s="30"/>
      <c r="H688" s="30"/>
      <c r="I688" s="30"/>
      <c r="J688" s="29"/>
      <c r="K688" s="28"/>
      <c r="L688" s="28"/>
      <c r="M688" s="9" t="str">
        <f aca="false">IF(OR($B688="",$E688=""),"",IF($E688="INA","INA",IF($G688="Otro empleador",IF($E688="RET","RETO",IF($E688="ORD","OTO","OTX")),IF($E688="RET","ERR",$E688))))</f>
        <v/>
      </c>
      <c r="N688" s="9" t="str">
        <f aca="false">IF($I688="","",IFERROR(VLOOKUP($I688,FREC_TABLA,2,FALSE()),""))</f>
        <v/>
      </c>
      <c r="O688" s="19" t="n">
        <f aca="false">IF(OR($M688="",$M688="ERR",$J688="",$K688="",$N688=""),0,IF($N688=0,IF(AND(OR(1=7,1=12),1&gt;=$K688,1&lt;=IF($L688="",12,$L688)),$J688,0),IF(AND(1&gt;=$K688,1&lt;=IF($L688="",12,$L688),MOD(1-$K688,$N688)=0),$J688,0)))</f>
        <v>0</v>
      </c>
      <c r="P688" s="19" t="n">
        <f aca="false">IF(OR($M688="",$M688="ERR",$J688="",$K688="",$N688=""),0,IF($N688=0,IF(AND(OR(2=7,2=12),2&gt;=$K688,2&lt;=IF($L688="",12,$L688)),$J688,0),IF(AND(2&gt;=$K688,2&lt;=IF($L688="",12,$L688),MOD(2-$K688,$N688)=0),$J688,0)))</f>
        <v>0</v>
      </c>
      <c r="Q688" s="19" t="n">
        <f aca="false">IF(OR($M688="",$M688="ERR",$J688="",$K688="",$N688=""),0,IF($N688=0,IF(AND(OR(3=7,3=12),3&gt;=$K688,3&lt;=IF($L688="",12,$L688)),$J688,0),IF(AND(3&gt;=$K688,3&lt;=IF($L688="",12,$L688),MOD(3-$K688,$N688)=0),$J688,0)))</f>
        <v>0</v>
      </c>
      <c r="R688" s="19" t="n">
        <f aca="false">IF(OR($M688="",$M688="ERR",$J688="",$K688="",$N688=""),0,IF($N688=0,IF(AND(OR(4=7,4=12),4&gt;=$K688,4&lt;=IF($L688="",12,$L688)),$J688,0),IF(AND(4&gt;=$K688,4&lt;=IF($L688="",12,$L688),MOD(4-$K688,$N688)=0),$J688,0)))</f>
        <v>0</v>
      </c>
      <c r="S688" s="19" t="n">
        <f aca="false">IF(OR($M688="",$M688="ERR",$J688="",$K688="",$N688=""),0,IF($N688=0,IF(AND(OR(5=7,5=12),5&gt;=$K688,5&lt;=IF($L688="",12,$L688)),$J688,0),IF(AND(5&gt;=$K688,5&lt;=IF($L688="",12,$L688),MOD(5-$K688,$N688)=0),$J688,0)))</f>
        <v>0</v>
      </c>
      <c r="T688" s="19" t="n">
        <f aca="false">IF(OR($M688="",$M688="ERR",$J688="",$K688="",$N688=""),0,IF($N688=0,IF(AND(OR(6=7,6=12),6&gt;=$K688,6&lt;=IF($L688="",12,$L688)),$J688,0),IF(AND(6&gt;=$K688,6&lt;=IF($L688="",12,$L688),MOD(6-$K688,$N688)=0),$J688,0)))</f>
        <v>0</v>
      </c>
      <c r="U688" s="19" t="n">
        <f aca="false">IF(OR($M688="",$M688="ERR",$J688="",$K688="",$N688=""),0,IF($N688=0,IF(AND(OR(7=7,7=12),7&gt;=$K688,7&lt;=IF($L688="",12,$L688)),$J688,0),IF(AND(7&gt;=$K688,7&lt;=IF($L688="",12,$L688),MOD(7-$K688,$N688)=0),$J688,0)))</f>
        <v>0</v>
      </c>
      <c r="V688" s="19" t="n">
        <f aca="false">IF(OR($M688="",$M688="ERR",$J688="",$K688="",$N688=""),0,IF($N688=0,IF(AND(OR(8=7,8=12),8&gt;=$K688,8&lt;=IF($L688="",12,$L688)),$J688,0),IF(AND(8&gt;=$K688,8&lt;=IF($L688="",12,$L688),MOD(8-$K688,$N688)=0),$J688,0)))</f>
        <v>0</v>
      </c>
      <c r="W688" s="19" t="n">
        <f aca="false">IF(OR($M688="",$M688="ERR",$J688="",$K688="",$N688=""),0,IF($N688=0,IF(AND(OR(9=7,9=12),9&gt;=$K688,9&lt;=IF($L688="",12,$L688)),$J688,0),IF(AND(9&gt;=$K688,9&lt;=IF($L688="",12,$L688),MOD(9-$K688,$N688)=0),$J688,0)))</f>
        <v>0</v>
      </c>
      <c r="X688" s="19" t="n">
        <f aca="false">IF(OR($M688="",$M688="ERR",$J688="",$K688="",$N688=""),0,IF($N688=0,IF(AND(OR(10=7,10=12),10&gt;=$K688,10&lt;=IF($L688="",12,$L688)),$J688,0),IF(AND(10&gt;=$K688,10&lt;=IF($L688="",12,$L688),MOD(10-$K688,$N688)=0),$J688,0)))</f>
        <v>0</v>
      </c>
      <c r="Y688" s="19" t="n">
        <f aca="false">IF(OR($M688="",$M688="ERR",$J688="",$K688="",$N688=""),0,IF($N688=0,IF(AND(OR(11=7,11=12),11&gt;=$K688,11&lt;=IF($L688="",12,$L688)),$J688,0),IF(AND(11&gt;=$K688,11&lt;=IF($L688="",12,$L688),MOD(11-$K688,$N688)=0),$J688,0)))</f>
        <v>0</v>
      </c>
      <c r="Z688" s="19" t="n">
        <f aca="false">IF(OR($M688="",$M688="ERR",$J688="",$K688="",$N688=""),0,IF($N688=0,IF(AND(OR(12=7,12=12),12&gt;=$K688,12&lt;=IF($L688="",12,$L688)),$J688,0),IF(AND(12&gt;=$K688,12&lt;=IF($L688="",12,$L688),MOD(12-$K688,$N688)=0),$J688,0)))</f>
        <v>0</v>
      </c>
      <c r="AA688" s="36" t="n">
        <f aca="false">SUM(O688:Z688)</f>
        <v>0</v>
      </c>
      <c r="AB688" s="15" t="str">
        <f aca="false">IF(AND($B688="",$D688="",$J688=""),"",IF($B688="","Falta código",IF(ISNA(MATCH($B688,LST_COD,0)),"Código no registrado en Trabajadores",IF($E688="","Concepto no está en el catálogo",IF($M688="ERR","Retención de otro empleador: Origen = Otro empleador",IF(OR($J688="",$K688=""),"Falta monto o mes",IF(OR($K688&lt;1,$K688&gt;12),"Mes inicio inválido",IF(AND($L688&lt;&gt;"",OR($L688&lt;$K688,$L688&gt;12)),"Mes fin inválido",IF($N688="","Falta frecuencia",IF(AND($G688&lt;&gt;"Otro empleador",SUMPRODUCT(($O688:$Z688&lt;&gt;0)*(((COLUMN($O688:$Z688)-14)&lt;INDEX(Trabajadores!$M$6:$M$105,MATCH($B688,LST_COD,0)))+((COLUMN($O688:$Z688)-14)&gt;INDEX(Trabajadores!$N$6:$N$105,MATCH($B688,LST_COD,0)))))&gt;0),"Aviso: hay meses fuera del periodo laboral","OK"))))))))))</f>
        <v/>
      </c>
    </row>
    <row r="689" customFormat="false" ht="15" hidden="false" customHeight="false" outlineLevel="0" collapsed="false">
      <c r="A689" s="23" t="n">
        <v>684</v>
      </c>
      <c r="B689" s="7"/>
      <c r="C689" s="35" t="str">
        <f aca="false">IF($B689="","",IFERROR(INDEX(Trabajadores!$D$6:$D$105,MATCH($B689,LST_COD,0)),"¿Código?"))</f>
        <v/>
      </c>
      <c r="D689" s="30"/>
      <c r="E689" s="9" t="str">
        <f aca="false">IF($D689="","",IFERROR(VLOOKUP($D689,CONC_TABLA,2,FALSE()),""))</f>
        <v/>
      </c>
      <c r="F689" s="9" t="str">
        <f aca="false">IF($D689="","",IFERROR(VLOOKUP($D689,CONC_TABLA,3,FALSE()),""))</f>
        <v/>
      </c>
      <c r="G689" s="30"/>
      <c r="H689" s="30"/>
      <c r="I689" s="30"/>
      <c r="J689" s="29"/>
      <c r="K689" s="28"/>
      <c r="L689" s="28"/>
      <c r="M689" s="9" t="str">
        <f aca="false">IF(OR($B689="",$E689=""),"",IF($E689="INA","INA",IF($G689="Otro empleador",IF($E689="RET","RETO",IF($E689="ORD","OTO","OTX")),IF($E689="RET","ERR",$E689))))</f>
        <v/>
      </c>
      <c r="N689" s="9" t="str">
        <f aca="false">IF($I689="","",IFERROR(VLOOKUP($I689,FREC_TABLA,2,FALSE()),""))</f>
        <v/>
      </c>
      <c r="O689" s="19" t="n">
        <f aca="false">IF(OR($M689="",$M689="ERR",$J689="",$K689="",$N689=""),0,IF($N689=0,IF(AND(OR(1=7,1=12),1&gt;=$K689,1&lt;=IF($L689="",12,$L689)),$J689,0),IF(AND(1&gt;=$K689,1&lt;=IF($L689="",12,$L689),MOD(1-$K689,$N689)=0),$J689,0)))</f>
        <v>0</v>
      </c>
      <c r="P689" s="19" t="n">
        <f aca="false">IF(OR($M689="",$M689="ERR",$J689="",$K689="",$N689=""),0,IF($N689=0,IF(AND(OR(2=7,2=12),2&gt;=$K689,2&lt;=IF($L689="",12,$L689)),$J689,0),IF(AND(2&gt;=$K689,2&lt;=IF($L689="",12,$L689),MOD(2-$K689,$N689)=0),$J689,0)))</f>
        <v>0</v>
      </c>
      <c r="Q689" s="19" t="n">
        <f aca="false">IF(OR($M689="",$M689="ERR",$J689="",$K689="",$N689=""),0,IF($N689=0,IF(AND(OR(3=7,3=12),3&gt;=$K689,3&lt;=IF($L689="",12,$L689)),$J689,0),IF(AND(3&gt;=$K689,3&lt;=IF($L689="",12,$L689),MOD(3-$K689,$N689)=0),$J689,0)))</f>
        <v>0</v>
      </c>
      <c r="R689" s="19" t="n">
        <f aca="false">IF(OR($M689="",$M689="ERR",$J689="",$K689="",$N689=""),0,IF($N689=0,IF(AND(OR(4=7,4=12),4&gt;=$K689,4&lt;=IF($L689="",12,$L689)),$J689,0),IF(AND(4&gt;=$K689,4&lt;=IF($L689="",12,$L689),MOD(4-$K689,$N689)=0),$J689,0)))</f>
        <v>0</v>
      </c>
      <c r="S689" s="19" t="n">
        <f aca="false">IF(OR($M689="",$M689="ERR",$J689="",$K689="",$N689=""),0,IF($N689=0,IF(AND(OR(5=7,5=12),5&gt;=$K689,5&lt;=IF($L689="",12,$L689)),$J689,0),IF(AND(5&gt;=$K689,5&lt;=IF($L689="",12,$L689),MOD(5-$K689,$N689)=0),$J689,0)))</f>
        <v>0</v>
      </c>
      <c r="T689" s="19" t="n">
        <f aca="false">IF(OR($M689="",$M689="ERR",$J689="",$K689="",$N689=""),0,IF($N689=0,IF(AND(OR(6=7,6=12),6&gt;=$K689,6&lt;=IF($L689="",12,$L689)),$J689,0),IF(AND(6&gt;=$K689,6&lt;=IF($L689="",12,$L689),MOD(6-$K689,$N689)=0),$J689,0)))</f>
        <v>0</v>
      </c>
      <c r="U689" s="19" t="n">
        <f aca="false">IF(OR($M689="",$M689="ERR",$J689="",$K689="",$N689=""),0,IF($N689=0,IF(AND(OR(7=7,7=12),7&gt;=$K689,7&lt;=IF($L689="",12,$L689)),$J689,0),IF(AND(7&gt;=$K689,7&lt;=IF($L689="",12,$L689),MOD(7-$K689,$N689)=0),$J689,0)))</f>
        <v>0</v>
      </c>
      <c r="V689" s="19" t="n">
        <f aca="false">IF(OR($M689="",$M689="ERR",$J689="",$K689="",$N689=""),0,IF($N689=0,IF(AND(OR(8=7,8=12),8&gt;=$K689,8&lt;=IF($L689="",12,$L689)),$J689,0),IF(AND(8&gt;=$K689,8&lt;=IF($L689="",12,$L689),MOD(8-$K689,$N689)=0),$J689,0)))</f>
        <v>0</v>
      </c>
      <c r="W689" s="19" t="n">
        <f aca="false">IF(OR($M689="",$M689="ERR",$J689="",$K689="",$N689=""),0,IF($N689=0,IF(AND(OR(9=7,9=12),9&gt;=$K689,9&lt;=IF($L689="",12,$L689)),$J689,0),IF(AND(9&gt;=$K689,9&lt;=IF($L689="",12,$L689),MOD(9-$K689,$N689)=0),$J689,0)))</f>
        <v>0</v>
      </c>
      <c r="X689" s="19" t="n">
        <f aca="false">IF(OR($M689="",$M689="ERR",$J689="",$K689="",$N689=""),0,IF($N689=0,IF(AND(OR(10=7,10=12),10&gt;=$K689,10&lt;=IF($L689="",12,$L689)),$J689,0),IF(AND(10&gt;=$K689,10&lt;=IF($L689="",12,$L689),MOD(10-$K689,$N689)=0),$J689,0)))</f>
        <v>0</v>
      </c>
      <c r="Y689" s="19" t="n">
        <f aca="false">IF(OR($M689="",$M689="ERR",$J689="",$K689="",$N689=""),0,IF($N689=0,IF(AND(OR(11=7,11=12),11&gt;=$K689,11&lt;=IF($L689="",12,$L689)),$J689,0),IF(AND(11&gt;=$K689,11&lt;=IF($L689="",12,$L689),MOD(11-$K689,$N689)=0),$J689,0)))</f>
        <v>0</v>
      </c>
      <c r="Z689" s="19" t="n">
        <f aca="false">IF(OR($M689="",$M689="ERR",$J689="",$K689="",$N689=""),0,IF($N689=0,IF(AND(OR(12=7,12=12),12&gt;=$K689,12&lt;=IF($L689="",12,$L689)),$J689,0),IF(AND(12&gt;=$K689,12&lt;=IF($L689="",12,$L689),MOD(12-$K689,$N689)=0),$J689,0)))</f>
        <v>0</v>
      </c>
      <c r="AA689" s="36" t="n">
        <f aca="false">SUM(O689:Z689)</f>
        <v>0</v>
      </c>
      <c r="AB689" s="15" t="str">
        <f aca="false">IF(AND($B689="",$D689="",$J689=""),"",IF($B689="","Falta código",IF(ISNA(MATCH($B689,LST_COD,0)),"Código no registrado en Trabajadores",IF($E689="","Concepto no está en el catálogo",IF($M689="ERR","Retención de otro empleador: Origen = Otro empleador",IF(OR($J689="",$K689=""),"Falta monto o mes",IF(OR($K689&lt;1,$K689&gt;12),"Mes inicio inválido",IF(AND($L689&lt;&gt;"",OR($L689&lt;$K689,$L689&gt;12)),"Mes fin inválido",IF($N689="","Falta frecuencia",IF(AND($G689&lt;&gt;"Otro empleador",SUMPRODUCT(($O689:$Z689&lt;&gt;0)*(((COLUMN($O689:$Z689)-14)&lt;INDEX(Trabajadores!$M$6:$M$105,MATCH($B689,LST_COD,0)))+((COLUMN($O689:$Z689)-14)&gt;INDEX(Trabajadores!$N$6:$N$105,MATCH($B689,LST_COD,0)))))&gt;0),"Aviso: hay meses fuera del periodo laboral","OK"))))))))))</f>
        <v/>
      </c>
    </row>
    <row r="690" customFormat="false" ht="15" hidden="false" customHeight="false" outlineLevel="0" collapsed="false">
      <c r="A690" s="23" t="n">
        <v>685</v>
      </c>
      <c r="B690" s="7"/>
      <c r="C690" s="35" t="str">
        <f aca="false">IF($B690="","",IFERROR(INDEX(Trabajadores!$D$6:$D$105,MATCH($B690,LST_COD,0)),"¿Código?"))</f>
        <v/>
      </c>
      <c r="D690" s="30"/>
      <c r="E690" s="9" t="str">
        <f aca="false">IF($D690="","",IFERROR(VLOOKUP($D690,CONC_TABLA,2,FALSE()),""))</f>
        <v/>
      </c>
      <c r="F690" s="9" t="str">
        <f aca="false">IF($D690="","",IFERROR(VLOOKUP($D690,CONC_TABLA,3,FALSE()),""))</f>
        <v/>
      </c>
      <c r="G690" s="30"/>
      <c r="H690" s="30"/>
      <c r="I690" s="30"/>
      <c r="J690" s="29"/>
      <c r="K690" s="28"/>
      <c r="L690" s="28"/>
      <c r="M690" s="9" t="str">
        <f aca="false">IF(OR($B690="",$E690=""),"",IF($E690="INA","INA",IF($G690="Otro empleador",IF($E690="RET","RETO",IF($E690="ORD","OTO","OTX")),IF($E690="RET","ERR",$E690))))</f>
        <v/>
      </c>
      <c r="N690" s="9" t="str">
        <f aca="false">IF($I690="","",IFERROR(VLOOKUP($I690,FREC_TABLA,2,FALSE()),""))</f>
        <v/>
      </c>
      <c r="O690" s="19" t="n">
        <f aca="false">IF(OR($M690="",$M690="ERR",$J690="",$K690="",$N690=""),0,IF($N690=0,IF(AND(OR(1=7,1=12),1&gt;=$K690,1&lt;=IF($L690="",12,$L690)),$J690,0),IF(AND(1&gt;=$K690,1&lt;=IF($L690="",12,$L690),MOD(1-$K690,$N690)=0),$J690,0)))</f>
        <v>0</v>
      </c>
      <c r="P690" s="19" t="n">
        <f aca="false">IF(OR($M690="",$M690="ERR",$J690="",$K690="",$N690=""),0,IF($N690=0,IF(AND(OR(2=7,2=12),2&gt;=$K690,2&lt;=IF($L690="",12,$L690)),$J690,0),IF(AND(2&gt;=$K690,2&lt;=IF($L690="",12,$L690),MOD(2-$K690,$N690)=0),$J690,0)))</f>
        <v>0</v>
      </c>
      <c r="Q690" s="19" t="n">
        <f aca="false">IF(OR($M690="",$M690="ERR",$J690="",$K690="",$N690=""),0,IF($N690=0,IF(AND(OR(3=7,3=12),3&gt;=$K690,3&lt;=IF($L690="",12,$L690)),$J690,0),IF(AND(3&gt;=$K690,3&lt;=IF($L690="",12,$L690),MOD(3-$K690,$N690)=0),$J690,0)))</f>
        <v>0</v>
      </c>
      <c r="R690" s="19" t="n">
        <f aca="false">IF(OR($M690="",$M690="ERR",$J690="",$K690="",$N690=""),0,IF($N690=0,IF(AND(OR(4=7,4=12),4&gt;=$K690,4&lt;=IF($L690="",12,$L690)),$J690,0),IF(AND(4&gt;=$K690,4&lt;=IF($L690="",12,$L690),MOD(4-$K690,$N690)=0),$J690,0)))</f>
        <v>0</v>
      </c>
      <c r="S690" s="19" t="n">
        <f aca="false">IF(OR($M690="",$M690="ERR",$J690="",$K690="",$N690=""),0,IF($N690=0,IF(AND(OR(5=7,5=12),5&gt;=$K690,5&lt;=IF($L690="",12,$L690)),$J690,0),IF(AND(5&gt;=$K690,5&lt;=IF($L690="",12,$L690),MOD(5-$K690,$N690)=0),$J690,0)))</f>
        <v>0</v>
      </c>
      <c r="T690" s="19" t="n">
        <f aca="false">IF(OR($M690="",$M690="ERR",$J690="",$K690="",$N690=""),0,IF($N690=0,IF(AND(OR(6=7,6=12),6&gt;=$K690,6&lt;=IF($L690="",12,$L690)),$J690,0),IF(AND(6&gt;=$K690,6&lt;=IF($L690="",12,$L690),MOD(6-$K690,$N690)=0),$J690,0)))</f>
        <v>0</v>
      </c>
      <c r="U690" s="19" t="n">
        <f aca="false">IF(OR($M690="",$M690="ERR",$J690="",$K690="",$N690=""),0,IF($N690=0,IF(AND(OR(7=7,7=12),7&gt;=$K690,7&lt;=IF($L690="",12,$L690)),$J690,0),IF(AND(7&gt;=$K690,7&lt;=IF($L690="",12,$L690),MOD(7-$K690,$N690)=0),$J690,0)))</f>
        <v>0</v>
      </c>
      <c r="V690" s="19" t="n">
        <f aca="false">IF(OR($M690="",$M690="ERR",$J690="",$K690="",$N690=""),0,IF($N690=0,IF(AND(OR(8=7,8=12),8&gt;=$K690,8&lt;=IF($L690="",12,$L690)),$J690,0),IF(AND(8&gt;=$K690,8&lt;=IF($L690="",12,$L690),MOD(8-$K690,$N690)=0),$J690,0)))</f>
        <v>0</v>
      </c>
      <c r="W690" s="19" t="n">
        <f aca="false">IF(OR($M690="",$M690="ERR",$J690="",$K690="",$N690=""),0,IF($N690=0,IF(AND(OR(9=7,9=12),9&gt;=$K690,9&lt;=IF($L690="",12,$L690)),$J690,0),IF(AND(9&gt;=$K690,9&lt;=IF($L690="",12,$L690),MOD(9-$K690,$N690)=0),$J690,0)))</f>
        <v>0</v>
      </c>
      <c r="X690" s="19" t="n">
        <f aca="false">IF(OR($M690="",$M690="ERR",$J690="",$K690="",$N690=""),0,IF($N690=0,IF(AND(OR(10=7,10=12),10&gt;=$K690,10&lt;=IF($L690="",12,$L690)),$J690,0),IF(AND(10&gt;=$K690,10&lt;=IF($L690="",12,$L690),MOD(10-$K690,$N690)=0),$J690,0)))</f>
        <v>0</v>
      </c>
      <c r="Y690" s="19" t="n">
        <f aca="false">IF(OR($M690="",$M690="ERR",$J690="",$K690="",$N690=""),0,IF($N690=0,IF(AND(OR(11=7,11=12),11&gt;=$K690,11&lt;=IF($L690="",12,$L690)),$J690,0),IF(AND(11&gt;=$K690,11&lt;=IF($L690="",12,$L690),MOD(11-$K690,$N690)=0),$J690,0)))</f>
        <v>0</v>
      </c>
      <c r="Z690" s="19" t="n">
        <f aca="false">IF(OR($M690="",$M690="ERR",$J690="",$K690="",$N690=""),0,IF($N690=0,IF(AND(OR(12=7,12=12),12&gt;=$K690,12&lt;=IF($L690="",12,$L690)),$J690,0),IF(AND(12&gt;=$K690,12&lt;=IF($L690="",12,$L690),MOD(12-$K690,$N690)=0),$J690,0)))</f>
        <v>0</v>
      </c>
      <c r="AA690" s="36" t="n">
        <f aca="false">SUM(O690:Z690)</f>
        <v>0</v>
      </c>
      <c r="AB690" s="15" t="str">
        <f aca="false">IF(AND($B690="",$D690="",$J690=""),"",IF($B690="","Falta código",IF(ISNA(MATCH($B690,LST_COD,0)),"Código no registrado en Trabajadores",IF($E690="","Concepto no está en el catálogo",IF($M690="ERR","Retención de otro empleador: Origen = Otro empleador",IF(OR($J690="",$K690=""),"Falta monto o mes",IF(OR($K690&lt;1,$K690&gt;12),"Mes inicio inválido",IF(AND($L690&lt;&gt;"",OR($L690&lt;$K690,$L690&gt;12)),"Mes fin inválido",IF($N690="","Falta frecuencia",IF(AND($G690&lt;&gt;"Otro empleador",SUMPRODUCT(($O690:$Z690&lt;&gt;0)*(((COLUMN($O690:$Z690)-14)&lt;INDEX(Trabajadores!$M$6:$M$105,MATCH($B690,LST_COD,0)))+((COLUMN($O690:$Z690)-14)&gt;INDEX(Trabajadores!$N$6:$N$105,MATCH($B690,LST_COD,0)))))&gt;0),"Aviso: hay meses fuera del periodo laboral","OK"))))))))))</f>
        <v/>
      </c>
    </row>
    <row r="691" customFormat="false" ht="15" hidden="false" customHeight="false" outlineLevel="0" collapsed="false">
      <c r="A691" s="23" t="n">
        <v>686</v>
      </c>
      <c r="B691" s="7"/>
      <c r="C691" s="35" t="str">
        <f aca="false">IF($B691="","",IFERROR(INDEX(Trabajadores!$D$6:$D$105,MATCH($B691,LST_COD,0)),"¿Código?"))</f>
        <v/>
      </c>
      <c r="D691" s="30"/>
      <c r="E691" s="9" t="str">
        <f aca="false">IF($D691="","",IFERROR(VLOOKUP($D691,CONC_TABLA,2,FALSE()),""))</f>
        <v/>
      </c>
      <c r="F691" s="9" t="str">
        <f aca="false">IF($D691="","",IFERROR(VLOOKUP($D691,CONC_TABLA,3,FALSE()),""))</f>
        <v/>
      </c>
      <c r="G691" s="30"/>
      <c r="H691" s="30"/>
      <c r="I691" s="30"/>
      <c r="J691" s="29"/>
      <c r="K691" s="28"/>
      <c r="L691" s="28"/>
      <c r="M691" s="9" t="str">
        <f aca="false">IF(OR($B691="",$E691=""),"",IF($E691="INA","INA",IF($G691="Otro empleador",IF($E691="RET","RETO",IF($E691="ORD","OTO","OTX")),IF($E691="RET","ERR",$E691))))</f>
        <v/>
      </c>
      <c r="N691" s="9" t="str">
        <f aca="false">IF($I691="","",IFERROR(VLOOKUP($I691,FREC_TABLA,2,FALSE()),""))</f>
        <v/>
      </c>
      <c r="O691" s="19" t="n">
        <f aca="false">IF(OR($M691="",$M691="ERR",$J691="",$K691="",$N691=""),0,IF($N691=0,IF(AND(OR(1=7,1=12),1&gt;=$K691,1&lt;=IF($L691="",12,$L691)),$J691,0),IF(AND(1&gt;=$K691,1&lt;=IF($L691="",12,$L691),MOD(1-$K691,$N691)=0),$J691,0)))</f>
        <v>0</v>
      </c>
      <c r="P691" s="19" t="n">
        <f aca="false">IF(OR($M691="",$M691="ERR",$J691="",$K691="",$N691=""),0,IF($N691=0,IF(AND(OR(2=7,2=12),2&gt;=$K691,2&lt;=IF($L691="",12,$L691)),$J691,0),IF(AND(2&gt;=$K691,2&lt;=IF($L691="",12,$L691),MOD(2-$K691,$N691)=0),$J691,0)))</f>
        <v>0</v>
      </c>
      <c r="Q691" s="19" t="n">
        <f aca="false">IF(OR($M691="",$M691="ERR",$J691="",$K691="",$N691=""),0,IF($N691=0,IF(AND(OR(3=7,3=12),3&gt;=$K691,3&lt;=IF($L691="",12,$L691)),$J691,0),IF(AND(3&gt;=$K691,3&lt;=IF($L691="",12,$L691),MOD(3-$K691,$N691)=0),$J691,0)))</f>
        <v>0</v>
      </c>
      <c r="R691" s="19" t="n">
        <f aca="false">IF(OR($M691="",$M691="ERR",$J691="",$K691="",$N691=""),0,IF($N691=0,IF(AND(OR(4=7,4=12),4&gt;=$K691,4&lt;=IF($L691="",12,$L691)),$J691,0),IF(AND(4&gt;=$K691,4&lt;=IF($L691="",12,$L691),MOD(4-$K691,$N691)=0),$J691,0)))</f>
        <v>0</v>
      </c>
      <c r="S691" s="19" t="n">
        <f aca="false">IF(OR($M691="",$M691="ERR",$J691="",$K691="",$N691=""),0,IF($N691=0,IF(AND(OR(5=7,5=12),5&gt;=$K691,5&lt;=IF($L691="",12,$L691)),$J691,0),IF(AND(5&gt;=$K691,5&lt;=IF($L691="",12,$L691),MOD(5-$K691,$N691)=0),$J691,0)))</f>
        <v>0</v>
      </c>
      <c r="T691" s="19" t="n">
        <f aca="false">IF(OR($M691="",$M691="ERR",$J691="",$K691="",$N691=""),0,IF($N691=0,IF(AND(OR(6=7,6=12),6&gt;=$K691,6&lt;=IF($L691="",12,$L691)),$J691,0),IF(AND(6&gt;=$K691,6&lt;=IF($L691="",12,$L691),MOD(6-$K691,$N691)=0),$J691,0)))</f>
        <v>0</v>
      </c>
      <c r="U691" s="19" t="n">
        <f aca="false">IF(OR($M691="",$M691="ERR",$J691="",$K691="",$N691=""),0,IF($N691=0,IF(AND(OR(7=7,7=12),7&gt;=$K691,7&lt;=IF($L691="",12,$L691)),$J691,0),IF(AND(7&gt;=$K691,7&lt;=IF($L691="",12,$L691),MOD(7-$K691,$N691)=0),$J691,0)))</f>
        <v>0</v>
      </c>
      <c r="V691" s="19" t="n">
        <f aca="false">IF(OR($M691="",$M691="ERR",$J691="",$K691="",$N691=""),0,IF($N691=0,IF(AND(OR(8=7,8=12),8&gt;=$K691,8&lt;=IF($L691="",12,$L691)),$J691,0),IF(AND(8&gt;=$K691,8&lt;=IF($L691="",12,$L691),MOD(8-$K691,$N691)=0),$J691,0)))</f>
        <v>0</v>
      </c>
      <c r="W691" s="19" t="n">
        <f aca="false">IF(OR($M691="",$M691="ERR",$J691="",$K691="",$N691=""),0,IF($N691=0,IF(AND(OR(9=7,9=12),9&gt;=$K691,9&lt;=IF($L691="",12,$L691)),$J691,0),IF(AND(9&gt;=$K691,9&lt;=IF($L691="",12,$L691),MOD(9-$K691,$N691)=0),$J691,0)))</f>
        <v>0</v>
      </c>
      <c r="X691" s="19" t="n">
        <f aca="false">IF(OR($M691="",$M691="ERR",$J691="",$K691="",$N691=""),0,IF($N691=0,IF(AND(OR(10=7,10=12),10&gt;=$K691,10&lt;=IF($L691="",12,$L691)),$J691,0),IF(AND(10&gt;=$K691,10&lt;=IF($L691="",12,$L691),MOD(10-$K691,$N691)=0),$J691,0)))</f>
        <v>0</v>
      </c>
      <c r="Y691" s="19" t="n">
        <f aca="false">IF(OR($M691="",$M691="ERR",$J691="",$K691="",$N691=""),0,IF($N691=0,IF(AND(OR(11=7,11=12),11&gt;=$K691,11&lt;=IF($L691="",12,$L691)),$J691,0),IF(AND(11&gt;=$K691,11&lt;=IF($L691="",12,$L691),MOD(11-$K691,$N691)=0),$J691,0)))</f>
        <v>0</v>
      </c>
      <c r="Z691" s="19" t="n">
        <f aca="false">IF(OR($M691="",$M691="ERR",$J691="",$K691="",$N691=""),0,IF($N691=0,IF(AND(OR(12=7,12=12),12&gt;=$K691,12&lt;=IF($L691="",12,$L691)),$J691,0),IF(AND(12&gt;=$K691,12&lt;=IF($L691="",12,$L691),MOD(12-$K691,$N691)=0),$J691,0)))</f>
        <v>0</v>
      </c>
      <c r="AA691" s="36" t="n">
        <f aca="false">SUM(O691:Z691)</f>
        <v>0</v>
      </c>
      <c r="AB691" s="15" t="str">
        <f aca="false">IF(AND($B691="",$D691="",$J691=""),"",IF($B691="","Falta código",IF(ISNA(MATCH($B691,LST_COD,0)),"Código no registrado en Trabajadores",IF($E691="","Concepto no está en el catálogo",IF($M691="ERR","Retención de otro empleador: Origen = Otro empleador",IF(OR($J691="",$K691=""),"Falta monto o mes",IF(OR($K691&lt;1,$K691&gt;12),"Mes inicio inválido",IF(AND($L691&lt;&gt;"",OR($L691&lt;$K691,$L691&gt;12)),"Mes fin inválido",IF($N691="","Falta frecuencia",IF(AND($G691&lt;&gt;"Otro empleador",SUMPRODUCT(($O691:$Z691&lt;&gt;0)*(((COLUMN($O691:$Z691)-14)&lt;INDEX(Trabajadores!$M$6:$M$105,MATCH($B691,LST_COD,0)))+((COLUMN($O691:$Z691)-14)&gt;INDEX(Trabajadores!$N$6:$N$105,MATCH($B691,LST_COD,0)))))&gt;0),"Aviso: hay meses fuera del periodo laboral","OK"))))))))))</f>
        <v/>
      </c>
    </row>
    <row r="692" customFormat="false" ht="15" hidden="false" customHeight="false" outlineLevel="0" collapsed="false">
      <c r="A692" s="23" t="n">
        <v>687</v>
      </c>
      <c r="B692" s="7"/>
      <c r="C692" s="35" t="str">
        <f aca="false">IF($B692="","",IFERROR(INDEX(Trabajadores!$D$6:$D$105,MATCH($B692,LST_COD,0)),"¿Código?"))</f>
        <v/>
      </c>
      <c r="D692" s="30"/>
      <c r="E692" s="9" t="str">
        <f aca="false">IF($D692="","",IFERROR(VLOOKUP($D692,CONC_TABLA,2,FALSE()),""))</f>
        <v/>
      </c>
      <c r="F692" s="9" t="str">
        <f aca="false">IF($D692="","",IFERROR(VLOOKUP($D692,CONC_TABLA,3,FALSE()),""))</f>
        <v/>
      </c>
      <c r="G692" s="30"/>
      <c r="H692" s="30"/>
      <c r="I692" s="30"/>
      <c r="J692" s="29"/>
      <c r="K692" s="28"/>
      <c r="L692" s="28"/>
      <c r="M692" s="9" t="str">
        <f aca="false">IF(OR($B692="",$E692=""),"",IF($E692="INA","INA",IF($G692="Otro empleador",IF($E692="RET","RETO",IF($E692="ORD","OTO","OTX")),IF($E692="RET","ERR",$E692))))</f>
        <v/>
      </c>
      <c r="N692" s="9" t="str">
        <f aca="false">IF($I692="","",IFERROR(VLOOKUP($I692,FREC_TABLA,2,FALSE()),""))</f>
        <v/>
      </c>
      <c r="O692" s="19" t="n">
        <f aca="false">IF(OR($M692="",$M692="ERR",$J692="",$K692="",$N692=""),0,IF($N692=0,IF(AND(OR(1=7,1=12),1&gt;=$K692,1&lt;=IF($L692="",12,$L692)),$J692,0),IF(AND(1&gt;=$K692,1&lt;=IF($L692="",12,$L692),MOD(1-$K692,$N692)=0),$J692,0)))</f>
        <v>0</v>
      </c>
      <c r="P692" s="19" t="n">
        <f aca="false">IF(OR($M692="",$M692="ERR",$J692="",$K692="",$N692=""),0,IF($N692=0,IF(AND(OR(2=7,2=12),2&gt;=$K692,2&lt;=IF($L692="",12,$L692)),$J692,0),IF(AND(2&gt;=$K692,2&lt;=IF($L692="",12,$L692),MOD(2-$K692,$N692)=0),$J692,0)))</f>
        <v>0</v>
      </c>
      <c r="Q692" s="19" t="n">
        <f aca="false">IF(OR($M692="",$M692="ERR",$J692="",$K692="",$N692=""),0,IF($N692=0,IF(AND(OR(3=7,3=12),3&gt;=$K692,3&lt;=IF($L692="",12,$L692)),$J692,0),IF(AND(3&gt;=$K692,3&lt;=IF($L692="",12,$L692),MOD(3-$K692,$N692)=0),$J692,0)))</f>
        <v>0</v>
      </c>
      <c r="R692" s="19" t="n">
        <f aca="false">IF(OR($M692="",$M692="ERR",$J692="",$K692="",$N692=""),0,IF($N692=0,IF(AND(OR(4=7,4=12),4&gt;=$K692,4&lt;=IF($L692="",12,$L692)),$J692,0),IF(AND(4&gt;=$K692,4&lt;=IF($L692="",12,$L692),MOD(4-$K692,$N692)=0),$J692,0)))</f>
        <v>0</v>
      </c>
      <c r="S692" s="19" t="n">
        <f aca="false">IF(OR($M692="",$M692="ERR",$J692="",$K692="",$N692=""),0,IF($N692=0,IF(AND(OR(5=7,5=12),5&gt;=$K692,5&lt;=IF($L692="",12,$L692)),$J692,0),IF(AND(5&gt;=$K692,5&lt;=IF($L692="",12,$L692),MOD(5-$K692,$N692)=0),$J692,0)))</f>
        <v>0</v>
      </c>
      <c r="T692" s="19" t="n">
        <f aca="false">IF(OR($M692="",$M692="ERR",$J692="",$K692="",$N692=""),0,IF($N692=0,IF(AND(OR(6=7,6=12),6&gt;=$K692,6&lt;=IF($L692="",12,$L692)),$J692,0),IF(AND(6&gt;=$K692,6&lt;=IF($L692="",12,$L692),MOD(6-$K692,$N692)=0),$J692,0)))</f>
        <v>0</v>
      </c>
      <c r="U692" s="19" t="n">
        <f aca="false">IF(OR($M692="",$M692="ERR",$J692="",$K692="",$N692=""),0,IF($N692=0,IF(AND(OR(7=7,7=12),7&gt;=$K692,7&lt;=IF($L692="",12,$L692)),$J692,0),IF(AND(7&gt;=$K692,7&lt;=IF($L692="",12,$L692),MOD(7-$K692,$N692)=0),$J692,0)))</f>
        <v>0</v>
      </c>
      <c r="V692" s="19" t="n">
        <f aca="false">IF(OR($M692="",$M692="ERR",$J692="",$K692="",$N692=""),0,IF($N692=0,IF(AND(OR(8=7,8=12),8&gt;=$K692,8&lt;=IF($L692="",12,$L692)),$J692,0),IF(AND(8&gt;=$K692,8&lt;=IF($L692="",12,$L692),MOD(8-$K692,$N692)=0),$J692,0)))</f>
        <v>0</v>
      </c>
      <c r="W692" s="19" t="n">
        <f aca="false">IF(OR($M692="",$M692="ERR",$J692="",$K692="",$N692=""),0,IF($N692=0,IF(AND(OR(9=7,9=12),9&gt;=$K692,9&lt;=IF($L692="",12,$L692)),$J692,0),IF(AND(9&gt;=$K692,9&lt;=IF($L692="",12,$L692),MOD(9-$K692,$N692)=0),$J692,0)))</f>
        <v>0</v>
      </c>
      <c r="X692" s="19" t="n">
        <f aca="false">IF(OR($M692="",$M692="ERR",$J692="",$K692="",$N692=""),0,IF($N692=0,IF(AND(OR(10=7,10=12),10&gt;=$K692,10&lt;=IF($L692="",12,$L692)),$J692,0),IF(AND(10&gt;=$K692,10&lt;=IF($L692="",12,$L692),MOD(10-$K692,$N692)=0),$J692,0)))</f>
        <v>0</v>
      </c>
      <c r="Y692" s="19" t="n">
        <f aca="false">IF(OR($M692="",$M692="ERR",$J692="",$K692="",$N692=""),0,IF($N692=0,IF(AND(OR(11=7,11=12),11&gt;=$K692,11&lt;=IF($L692="",12,$L692)),$J692,0),IF(AND(11&gt;=$K692,11&lt;=IF($L692="",12,$L692),MOD(11-$K692,$N692)=0),$J692,0)))</f>
        <v>0</v>
      </c>
      <c r="Z692" s="19" t="n">
        <f aca="false">IF(OR($M692="",$M692="ERR",$J692="",$K692="",$N692=""),0,IF($N692=0,IF(AND(OR(12=7,12=12),12&gt;=$K692,12&lt;=IF($L692="",12,$L692)),$J692,0),IF(AND(12&gt;=$K692,12&lt;=IF($L692="",12,$L692),MOD(12-$K692,$N692)=0),$J692,0)))</f>
        <v>0</v>
      </c>
      <c r="AA692" s="36" t="n">
        <f aca="false">SUM(O692:Z692)</f>
        <v>0</v>
      </c>
      <c r="AB692" s="15" t="str">
        <f aca="false">IF(AND($B692="",$D692="",$J692=""),"",IF($B692="","Falta código",IF(ISNA(MATCH($B692,LST_COD,0)),"Código no registrado en Trabajadores",IF($E692="","Concepto no está en el catálogo",IF($M692="ERR","Retención de otro empleador: Origen = Otro empleador",IF(OR($J692="",$K692=""),"Falta monto o mes",IF(OR($K692&lt;1,$K692&gt;12),"Mes inicio inválido",IF(AND($L692&lt;&gt;"",OR($L692&lt;$K692,$L692&gt;12)),"Mes fin inválido",IF($N692="","Falta frecuencia",IF(AND($G692&lt;&gt;"Otro empleador",SUMPRODUCT(($O692:$Z692&lt;&gt;0)*(((COLUMN($O692:$Z692)-14)&lt;INDEX(Trabajadores!$M$6:$M$105,MATCH($B692,LST_COD,0)))+((COLUMN($O692:$Z692)-14)&gt;INDEX(Trabajadores!$N$6:$N$105,MATCH($B692,LST_COD,0)))))&gt;0),"Aviso: hay meses fuera del periodo laboral","OK"))))))))))</f>
        <v/>
      </c>
    </row>
    <row r="693" customFormat="false" ht="15" hidden="false" customHeight="false" outlineLevel="0" collapsed="false">
      <c r="A693" s="23" t="n">
        <v>688</v>
      </c>
      <c r="B693" s="7"/>
      <c r="C693" s="35" t="str">
        <f aca="false">IF($B693="","",IFERROR(INDEX(Trabajadores!$D$6:$D$105,MATCH($B693,LST_COD,0)),"¿Código?"))</f>
        <v/>
      </c>
      <c r="D693" s="30"/>
      <c r="E693" s="9" t="str">
        <f aca="false">IF($D693="","",IFERROR(VLOOKUP($D693,CONC_TABLA,2,FALSE()),""))</f>
        <v/>
      </c>
      <c r="F693" s="9" t="str">
        <f aca="false">IF($D693="","",IFERROR(VLOOKUP($D693,CONC_TABLA,3,FALSE()),""))</f>
        <v/>
      </c>
      <c r="G693" s="30"/>
      <c r="H693" s="30"/>
      <c r="I693" s="30"/>
      <c r="J693" s="29"/>
      <c r="K693" s="28"/>
      <c r="L693" s="28"/>
      <c r="M693" s="9" t="str">
        <f aca="false">IF(OR($B693="",$E693=""),"",IF($E693="INA","INA",IF($G693="Otro empleador",IF($E693="RET","RETO",IF($E693="ORD","OTO","OTX")),IF($E693="RET","ERR",$E693))))</f>
        <v/>
      </c>
      <c r="N693" s="9" t="str">
        <f aca="false">IF($I693="","",IFERROR(VLOOKUP($I693,FREC_TABLA,2,FALSE()),""))</f>
        <v/>
      </c>
      <c r="O693" s="19" t="n">
        <f aca="false">IF(OR($M693="",$M693="ERR",$J693="",$K693="",$N693=""),0,IF($N693=0,IF(AND(OR(1=7,1=12),1&gt;=$K693,1&lt;=IF($L693="",12,$L693)),$J693,0),IF(AND(1&gt;=$K693,1&lt;=IF($L693="",12,$L693),MOD(1-$K693,$N693)=0),$J693,0)))</f>
        <v>0</v>
      </c>
      <c r="P693" s="19" t="n">
        <f aca="false">IF(OR($M693="",$M693="ERR",$J693="",$K693="",$N693=""),0,IF($N693=0,IF(AND(OR(2=7,2=12),2&gt;=$K693,2&lt;=IF($L693="",12,$L693)),$J693,0),IF(AND(2&gt;=$K693,2&lt;=IF($L693="",12,$L693),MOD(2-$K693,$N693)=0),$J693,0)))</f>
        <v>0</v>
      </c>
      <c r="Q693" s="19" t="n">
        <f aca="false">IF(OR($M693="",$M693="ERR",$J693="",$K693="",$N693=""),0,IF($N693=0,IF(AND(OR(3=7,3=12),3&gt;=$K693,3&lt;=IF($L693="",12,$L693)),$J693,0),IF(AND(3&gt;=$K693,3&lt;=IF($L693="",12,$L693),MOD(3-$K693,$N693)=0),$J693,0)))</f>
        <v>0</v>
      </c>
      <c r="R693" s="19" t="n">
        <f aca="false">IF(OR($M693="",$M693="ERR",$J693="",$K693="",$N693=""),0,IF($N693=0,IF(AND(OR(4=7,4=12),4&gt;=$K693,4&lt;=IF($L693="",12,$L693)),$J693,0),IF(AND(4&gt;=$K693,4&lt;=IF($L693="",12,$L693),MOD(4-$K693,$N693)=0),$J693,0)))</f>
        <v>0</v>
      </c>
      <c r="S693" s="19" t="n">
        <f aca="false">IF(OR($M693="",$M693="ERR",$J693="",$K693="",$N693=""),0,IF($N693=0,IF(AND(OR(5=7,5=12),5&gt;=$K693,5&lt;=IF($L693="",12,$L693)),$J693,0),IF(AND(5&gt;=$K693,5&lt;=IF($L693="",12,$L693),MOD(5-$K693,$N693)=0),$J693,0)))</f>
        <v>0</v>
      </c>
      <c r="T693" s="19" t="n">
        <f aca="false">IF(OR($M693="",$M693="ERR",$J693="",$K693="",$N693=""),0,IF($N693=0,IF(AND(OR(6=7,6=12),6&gt;=$K693,6&lt;=IF($L693="",12,$L693)),$J693,0),IF(AND(6&gt;=$K693,6&lt;=IF($L693="",12,$L693),MOD(6-$K693,$N693)=0),$J693,0)))</f>
        <v>0</v>
      </c>
      <c r="U693" s="19" t="n">
        <f aca="false">IF(OR($M693="",$M693="ERR",$J693="",$K693="",$N693=""),0,IF($N693=0,IF(AND(OR(7=7,7=12),7&gt;=$K693,7&lt;=IF($L693="",12,$L693)),$J693,0),IF(AND(7&gt;=$K693,7&lt;=IF($L693="",12,$L693),MOD(7-$K693,$N693)=0),$J693,0)))</f>
        <v>0</v>
      </c>
      <c r="V693" s="19" t="n">
        <f aca="false">IF(OR($M693="",$M693="ERR",$J693="",$K693="",$N693=""),0,IF($N693=0,IF(AND(OR(8=7,8=12),8&gt;=$K693,8&lt;=IF($L693="",12,$L693)),$J693,0),IF(AND(8&gt;=$K693,8&lt;=IF($L693="",12,$L693),MOD(8-$K693,$N693)=0),$J693,0)))</f>
        <v>0</v>
      </c>
      <c r="W693" s="19" t="n">
        <f aca="false">IF(OR($M693="",$M693="ERR",$J693="",$K693="",$N693=""),0,IF($N693=0,IF(AND(OR(9=7,9=12),9&gt;=$K693,9&lt;=IF($L693="",12,$L693)),$J693,0),IF(AND(9&gt;=$K693,9&lt;=IF($L693="",12,$L693),MOD(9-$K693,$N693)=0),$J693,0)))</f>
        <v>0</v>
      </c>
      <c r="X693" s="19" t="n">
        <f aca="false">IF(OR($M693="",$M693="ERR",$J693="",$K693="",$N693=""),0,IF($N693=0,IF(AND(OR(10=7,10=12),10&gt;=$K693,10&lt;=IF($L693="",12,$L693)),$J693,0),IF(AND(10&gt;=$K693,10&lt;=IF($L693="",12,$L693),MOD(10-$K693,$N693)=0),$J693,0)))</f>
        <v>0</v>
      </c>
      <c r="Y693" s="19" t="n">
        <f aca="false">IF(OR($M693="",$M693="ERR",$J693="",$K693="",$N693=""),0,IF($N693=0,IF(AND(OR(11=7,11=12),11&gt;=$K693,11&lt;=IF($L693="",12,$L693)),$J693,0),IF(AND(11&gt;=$K693,11&lt;=IF($L693="",12,$L693),MOD(11-$K693,$N693)=0),$J693,0)))</f>
        <v>0</v>
      </c>
      <c r="Z693" s="19" t="n">
        <f aca="false">IF(OR($M693="",$M693="ERR",$J693="",$K693="",$N693=""),0,IF($N693=0,IF(AND(OR(12=7,12=12),12&gt;=$K693,12&lt;=IF($L693="",12,$L693)),$J693,0),IF(AND(12&gt;=$K693,12&lt;=IF($L693="",12,$L693),MOD(12-$K693,$N693)=0),$J693,0)))</f>
        <v>0</v>
      </c>
      <c r="AA693" s="36" t="n">
        <f aca="false">SUM(O693:Z693)</f>
        <v>0</v>
      </c>
      <c r="AB693" s="15" t="str">
        <f aca="false">IF(AND($B693="",$D693="",$J693=""),"",IF($B693="","Falta código",IF(ISNA(MATCH($B693,LST_COD,0)),"Código no registrado en Trabajadores",IF($E693="","Concepto no está en el catálogo",IF($M693="ERR","Retención de otro empleador: Origen = Otro empleador",IF(OR($J693="",$K693=""),"Falta monto o mes",IF(OR($K693&lt;1,$K693&gt;12),"Mes inicio inválido",IF(AND($L693&lt;&gt;"",OR($L693&lt;$K693,$L693&gt;12)),"Mes fin inválido",IF($N693="","Falta frecuencia",IF(AND($G693&lt;&gt;"Otro empleador",SUMPRODUCT(($O693:$Z693&lt;&gt;0)*(((COLUMN($O693:$Z693)-14)&lt;INDEX(Trabajadores!$M$6:$M$105,MATCH($B693,LST_COD,0)))+((COLUMN($O693:$Z693)-14)&gt;INDEX(Trabajadores!$N$6:$N$105,MATCH($B693,LST_COD,0)))))&gt;0),"Aviso: hay meses fuera del periodo laboral","OK"))))))))))</f>
        <v/>
      </c>
    </row>
    <row r="694" customFormat="false" ht="15" hidden="false" customHeight="false" outlineLevel="0" collapsed="false">
      <c r="A694" s="23" t="n">
        <v>689</v>
      </c>
      <c r="B694" s="7"/>
      <c r="C694" s="35" t="str">
        <f aca="false">IF($B694="","",IFERROR(INDEX(Trabajadores!$D$6:$D$105,MATCH($B694,LST_COD,0)),"¿Código?"))</f>
        <v/>
      </c>
      <c r="D694" s="30"/>
      <c r="E694" s="9" t="str">
        <f aca="false">IF($D694="","",IFERROR(VLOOKUP($D694,CONC_TABLA,2,FALSE()),""))</f>
        <v/>
      </c>
      <c r="F694" s="9" t="str">
        <f aca="false">IF($D694="","",IFERROR(VLOOKUP($D694,CONC_TABLA,3,FALSE()),""))</f>
        <v/>
      </c>
      <c r="G694" s="30"/>
      <c r="H694" s="30"/>
      <c r="I694" s="30"/>
      <c r="J694" s="29"/>
      <c r="K694" s="28"/>
      <c r="L694" s="28"/>
      <c r="M694" s="9" t="str">
        <f aca="false">IF(OR($B694="",$E694=""),"",IF($E694="INA","INA",IF($G694="Otro empleador",IF($E694="RET","RETO",IF($E694="ORD","OTO","OTX")),IF($E694="RET","ERR",$E694))))</f>
        <v/>
      </c>
      <c r="N694" s="9" t="str">
        <f aca="false">IF($I694="","",IFERROR(VLOOKUP($I694,FREC_TABLA,2,FALSE()),""))</f>
        <v/>
      </c>
      <c r="O694" s="19" t="n">
        <f aca="false">IF(OR($M694="",$M694="ERR",$J694="",$K694="",$N694=""),0,IF($N694=0,IF(AND(OR(1=7,1=12),1&gt;=$K694,1&lt;=IF($L694="",12,$L694)),$J694,0),IF(AND(1&gt;=$K694,1&lt;=IF($L694="",12,$L694),MOD(1-$K694,$N694)=0),$J694,0)))</f>
        <v>0</v>
      </c>
      <c r="P694" s="19" t="n">
        <f aca="false">IF(OR($M694="",$M694="ERR",$J694="",$K694="",$N694=""),0,IF($N694=0,IF(AND(OR(2=7,2=12),2&gt;=$K694,2&lt;=IF($L694="",12,$L694)),$J694,0),IF(AND(2&gt;=$K694,2&lt;=IF($L694="",12,$L694),MOD(2-$K694,$N694)=0),$J694,0)))</f>
        <v>0</v>
      </c>
      <c r="Q694" s="19" t="n">
        <f aca="false">IF(OR($M694="",$M694="ERR",$J694="",$K694="",$N694=""),0,IF($N694=0,IF(AND(OR(3=7,3=12),3&gt;=$K694,3&lt;=IF($L694="",12,$L694)),$J694,0),IF(AND(3&gt;=$K694,3&lt;=IF($L694="",12,$L694),MOD(3-$K694,$N694)=0),$J694,0)))</f>
        <v>0</v>
      </c>
      <c r="R694" s="19" t="n">
        <f aca="false">IF(OR($M694="",$M694="ERR",$J694="",$K694="",$N694=""),0,IF($N694=0,IF(AND(OR(4=7,4=12),4&gt;=$K694,4&lt;=IF($L694="",12,$L694)),$J694,0),IF(AND(4&gt;=$K694,4&lt;=IF($L694="",12,$L694),MOD(4-$K694,$N694)=0),$J694,0)))</f>
        <v>0</v>
      </c>
      <c r="S694" s="19" t="n">
        <f aca="false">IF(OR($M694="",$M694="ERR",$J694="",$K694="",$N694=""),0,IF($N694=0,IF(AND(OR(5=7,5=12),5&gt;=$K694,5&lt;=IF($L694="",12,$L694)),$J694,0),IF(AND(5&gt;=$K694,5&lt;=IF($L694="",12,$L694),MOD(5-$K694,$N694)=0),$J694,0)))</f>
        <v>0</v>
      </c>
      <c r="T694" s="19" t="n">
        <f aca="false">IF(OR($M694="",$M694="ERR",$J694="",$K694="",$N694=""),0,IF($N694=0,IF(AND(OR(6=7,6=12),6&gt;=$K694,6&lt;=IF($L694="",12,$L694)),$J694,0),IF(AND(6&gt;=$K694,6&lt;=IF($L694="",12,$L694),MOD(6-$K694,$N694)=0),$J694,0)))</f>
        <v>0</v>
      </c>
      <c r="U694" s="19" t="n">
        <f aca="false">IF(OR($M694="",$M694="ERR",$J694="",$K694="",$N694=""),0,IF($N694=0,IF(AND(OR(7=7,7=12),7&gt;=$K694,7&lt;=IF($L694="",12,$L694)),$J694,0),IF(AND(7&gt;=$K694,7&lt;=IF($L694="",12,$L694),MOD(7-$K694,$N694)=0),$J694,0)))</f>
        <v>0</v>
      </c>
      <c r="V694" s="19" t="n">
        <f aca="false">IF(OR($M694="",$M694="ERR",$J694="",$K694="",$N694=""),0,IF($N694=0,IF(AND(OR(8=7,8=12),8&gt;=$K694,8&lt;=IF($L694="",12,$L694)),$J694,0),IF(AND(8&gt;=$K694,8&lt;=IF($L694="",12,$L694),MOD(8-$K694,$N694)=0),$J694,0)))</f>
        <v>0</v>
      </c>
      <c r="W694" s="19" t="n">
        <f aca="false">IF(OR($M694="",$M694="ERR",$J694="",$K694="",$N694=""),0,IF($N694=0,IF(AND(OR(9=7,9=12),9&gt;=$K694,9&lt;=IF($L694="",12,$L694)),$J694,0),IF(AND(9&gt;=$K694,9&lt;=IF($L694="",12,$L694),MOD(9-$K694,$N694)=0),$J694,0)))</f>
        <v>0</v>
      </c>
      <c r="X694" s="19" t="n">
        <f aca="false">IF(OR($M694="",$M694="ERR",$J694="",$K694="",$N694=""),0,IF($N694=0,IF(AND(OR(10=7,10=12),10&gt;=$K694,10&lt;=IF($L694="",12,$L694)),$J694,0),IF(AND(10&gt;=$K694,10&lt;=IF($L694="",12,$L694),MOD(10-$K694,$N694)=0),$J694,0)))</f>
        <v>0</v>
      </c>
      <c r="Y694" s="19" t="n">
        <f aca="false">IF(OR($M694="",$M694="ERR",$J694="",$K694="",$N694=""),0,IF($N694=0,IF(AND(OR(11=7,11=12),11&gt;=$K694,11&lt;=IF($L694="",12,$L694)),$J694,0),IF(AND(11&gt;=$K694,11&lt;=IF($L694="",12,$L694),MOD(11-$K694,$N694)=0),$J694,0)))</f>
        <v>0</v>
      </c>
      <c r="Z694" s="19" t="n">
        <f aca="false">IF(OR($M694="",$M694="ERR",$J694="",$K694="",$N694=""),0,IF($N694=0,IF(AND(OR(12=7,12=12),12&gt;=$K694,12&lt;=IF($L694="",12,$L694)),$J694,0),IF(AND(12&gt;=$K694,12&lt;=IF($L694="",12,$L694),MOD(12-$K694,$N694)=0),$J694,0)))</f>
        <v>0</v>
      </c>
      <c r="AA694" s="36" t="n">
        <f aca="false">SUM(O694:Z694)</f>
        <v>0</v>
      </c>
      <c r="AB694" s="15" t="str">
        <f aca="false">IF(AND($B694="",$D694="",$J694=""),"",IF($B694="","Falta código",IF(ISNA(MATCH($B694,LST_COD,0)),"Código no registrado en Trabajadores",IF($E694="","Concepto no está en el catálogo",IF($M694="ERR","Retención de otro empleador: Origen = Otro empleador",IF(OR($J694="",$K694=""),"Falta monto o mes",IF(OR($K694&lt;1,$K694&gt;12),"Mes inicio inválido",IF(AND($L694&lt;&gt;"",OR($L694&lt;$K694,$L694&gt;12)),"Mes fin inválido",IF($N694="","Falta frecuencia",IF(AND($G694&lt;&gt;"Otro empleador",SUMPRODUCT(($O694:$Z694&lt;&gt;0)*(((COLUMN($O694:$Z694)-14)&lt;INDEX(Trabajadores!$M$6:$M$105,MATCH($B694,LST_COD,0)))+((COLUMN($O694:$Z694)-14)&gt;INDEX(Trabajadores!$N$6:$N$105,MATCH($B694,LST_COD,0)))))&gt;0),"Aviso: hay meses fuera del periodo laboral","OK"))))))))))</f>
        <v/>
      </c>
    </row>
    <row r="695" customFormat="false" ht="15" hidden="false" customHeight="false" outlineLevel="0" collapsed="false">
      <c r="A695" s="23" t="n">
        <v>690</v>
      </c>
      <c r="B695" s="7"/>
      <c r="C695" s="35" t="str">
        <f aca="false">IF($B695="","",IFERROR(INDEX(Trabajadores!$D$6:$D$105,MATCH($B695,LST_COD,0)),"¿Código?"))</f>
        <v/>
      </c>
      <c r="D695" s="30"/>
      <c r="E695" s="9" t="str">
        <f aca="false">IF($D695="","",IFERROR(VLOOKUP($D695,CONC_TABLA,2,FALSE()),""))</f>
        <v/>
      </c>
      <c r="F695" s="9" t="str">
        <f aca="false">IF($D695="","",IFERROR(VLOOKUP($D695,CONC_TABLA,3,FALSE()),""))</f>
        <v/>
      </c>
      <c r="G695" s="30"/>
      <c r="H695" s="30"/>
      <c r="I695" s="30"/>
      <c r="J695" s="29"/>
      <c r="K695" s="28"/>
      <c r="L695" s="28"/>
      <c r="M695" s="9" t="str">
        <f aca="false">IF(OR($B695="",$E695=""),"",IF($E695="INA","INA",IF($G695="Otro empleador",IF($E695="RET","RETO",IF($E695="ORD","OTO","OTX")),IF($E695="RET","ERR",$E695))))</f>
        <v/>
      </c>
      <c r="N695" s="9" t="str">
        <f aca="false">IF($I695="","",IFERROR(VLOOKUP($I695,FREC_TABLA,2,FALSE()),""))</f>
        <v/>
      </c>
      <c r="O695" s="19" t="n">
        <f aca="false">IF(OR($M695="",$M695="ERR",$J695="",$K695="",$N695=""),0,IF($N695=0,IF(AND(OR(1=7,1=12),1&gt;=$K695,1&lt;=IF($L695="",12,$L695)),$J695,0),IF(AND(1&gt;=$K695,1&lt;=IF($L695="",12,$L695),MOD(1-$K695,$N695)=0),$J695,0)))</f>
        <v>0</v>
      </c>
      <c r="P695" s="19" t="n">
        <f aca="false">IF(OR($M695="",$M695="ERR",$J695="",$K695="",$N695=""),0,IF($N695=0,IF(AND(OR(2=7,2=12),2&gt;=$K695,2&lt;=IF($L695="",12,$L695)),$J695,0),IF(AND(2&gt;=$K695,2&lt;=IF($L695="",12,$L695),MOD(2-$K695,$N695)=0),$J695,0)))</f>
        <v>0</v>
      </c>
      <c r="Q695" s="19" t="n">
        <f aca="false">IF(OR($M695="",$M695="ERR",$J695="",$K695="",$N695=""),0,IF($N695=0,IF(AND(OR(3=7,3=12),3&gt;=$K695,3&lt;=IF($L695="",12,$L695)),$J695,0),IF(AND(3&gt;=$K695,3&lt;=IF($L695="",12,$L695),MOD(3-$K695,$N695)=0),$J695,0)))</f>
        <v>0</v>
      </c>
      <c r="R695" s="19" t="n">
        <f aca="false">IF(OR($M695="",$M695="ERR",$J695="",$K695="",$N695=""),0,IF($N695=0,IF(AND(OR(4=7,4=12),4&gt;=$K695,4&lt;=IF($L695="",12,$L695)),$J695,0),IF(AND(4&gt;=$K695,4&lt;=IF($L695="",12,$L695),MOD(4-$K695,$N695)=0),$J695,0)))</f>
        <v>0</v>
      </c>
      <c r="S695" s="19" t="n">
        <f aca="false">IF(OR($M695="",$M695="ERR",$J695="",$K695="",$N695=""),0,IF($N695=0,IF(AND(OR(5=7,5=12),5&gt;=$K695,5&lt;=IF($L695="",12,$L695)),$J695,0),IF(AND(5&gt;=$K695,5&lt;=IF($L695="",12,$L695),MOD(5-$K695,$N695)=0),$J695,0)))</f>
        <v>0</v>
      </c>
      <c r="T695" s="19" t="n">
        <f aca="false">IF(OR($M695="",$M695="ERR",$J695="",$K695="",$N695=""),0,IF($N695=0,IF(AND(OR(6=7,6=12),6&gt;=$K695,6&lt;=IF($L695="",12,$L695)),$J695,0),IF(AND(6&gt;=$K695,6&lt;=IF($L695="",12,$L695),MOD(6-$K695,$N695)=0),$J695,0)))</f>
        <v>0</v>
      </c>
      <c r="U695" s="19" t="n">
        <f aca="false">IF(OR($M695="",$M695="ERR",$J695="",$K695="",$N695=""),0,IF($N695=0,IF(AND(OR(7=7,7=12),7&gt;=$K695,7&lt;=IF($L695="",12,$L695)),$J695,0),IF(AND(7&gt;=$K695,7&lt;=IF($L695="",12,$L695),MOD(7-$K695,$N695)=0),$J695,0)))</f>
        <v>0</v>
      </c>
      <c r="V695" s="19" t="n">
        <f aca="false">IF(OR($M695="",$M695="ERR",$J695="",$K695="",$N695=""),0,IF($N695=0,IF(AND(OR(8=7,8=12),8&gt;=$K695,8&lt;=IF($L695="",12,$L695)),$J695,0),IF(AND(8&gt;=$K695,8&lt;=IF($L695="",12,$L695),MOD(8-$K695,$N695)=0),$J695,0)))</f>
        <v>0</v>
      </c>
      <c r="W695" s="19" t="n">
        <f aca="false">IF(OR($M695="",$M695="ERR",$J695="",$K695="",$N695=""),0,IF($N695=0,IF(AND(OR(9=7,9=12),9&gt;=$K695,9&lt;=IF($L695="",12,$L695)),$J695,0),IF(AND(9&gt;=$K695,9&lt;=IF($L695="",12,$L695),MOD(9-$K695,$N695)=0),$J695,0)))</f>
        <v>0</v>
      </c>
      <c r="X695" s="19" t="n">
        <f aca="false">IF(OR($M695="",$M695="ERR",$J695="",$K695="",$N695=""),0,IF($N695=0,IF(AND(OR(10=7,10=12),10&gt;=$K695,10&lt;=IF($L695="",12,$L695)),$J695,0),IF(AND(10&gt;=$K695,10&lt;=IF($L695="",12,$L695),MOD(10-$K695,$N695)=0),$J695,0)))</f>
        <v>0</v>
      </c>
      <c r="Y695" s="19" t="n">
        <f aca="false">IF(OR($M695="",$M695="ERR",$J695="",$K695="",$N695=""),0,IF($N695=0,IF(AND(OR(11=7,11=12),11&gt;=$K695,11&lt;=IF($L695="",12,$L695)),$J695,0),IF(AND(11&gt;=$K695,11&lt;=IF($L695="",12,$L695),MOD(11-$K695,$N695)=0),$J695,0)))</f>
        <v>0</v>
      </c>
      <c r="Z695" s="19" t="n">
        <f aca="false">IF(OR($M695="",$M695="ERR",$J695="",$K695="",$N695=""),0,IF($N695=0,IF(AND(OR(12=7,12=12),12&gt;=$K695,12&lt;=IF($L695="",12,$L695)),$J695,0),IF(AND(12&gt;=$K695,12&lt;=IF($L695="",12,$L695),MOD(12-$K695,$N695)=0),$J695,0)))</f>
        <v>0</v>
      </c>
      <c r="AA695" s="36" t="n">
        <f aca="false">SUM(O695:Z695)</f>
        <v>0</v>
      </c>
      <c r="AB695" s="15" t="str">
        <f aca="false">IF(AND($B695="",$D695="",$J695=""),"",IF($B695="","Falta código",IF(ISNA(MATCH($B695,LST_COD,0)),"Código no registrado en Trabajadores",IF($E695="","Concepto no está en el catálogo",IF($M695="ERR","Retención de otro empleador: Origen = Otro empleador",IF(OR($J695="",$K695=""),"Falta monto o mes",IF(OR($K695&lt;1,$K695&gt;12),"Mes inicio inválido",IF(AND($L695&lt;&gt;"",OR($L695&lt;$K695,$L695&gt;12)),"Mes fin inválido",IF($N695="","Falta frecuencia",IF(AND($G695&lt;&gt;"Otro empleador",SUMPRODUCT(($O695:$Z695&lt;&gt;0)*(((COLUMN($O695:$Z695)-14)&lt;INDEX(Trabajadores!$M$6:$M$105,MATCH($B695,LST_COD,0)))+((COLUMN($O695:$Z695)-14)&gt;INDEX(Trabajadores!$N$6:$N$105,MATCH($B695,LST_COD,0)))))&gt;0),"Aviso: hay meses fuera del periodo laboral","OK"))))))))))</f>
        <v/>
      </c>
    </row>
    <row r="696" customFormat="false" ht="15" hidden="false" customHeight="false" outlineLevel="0" collapsed="false">
      <c r="A696" s="23" t="n">
        <v>691</v>
      </c>
      <c r="B696" s="7"/>
      <c r="C696" s="35" t="str">
        <f aca="false">IF($B696="","",IFERROR(INDEX(Trabajadores!$D$6:$D$105,MATCH($B696,LST_COD,0)),"¿Código?"))</f>
        <v/>
      </c>
      <c r="D696" s="30"/>
      <c r="E696" s="9" t="str">
        <f aca="false">IF($D696="","",IFERROR(VLOOKUP($D696,CONC_TABLA,2,FALSE()),""))</f>
        <v/>
      </c>
      <c r="F696" s="9" t="str">
        <f aca="false">IF($D696="","",IFERROR(VLOOKUP($D696,CONC_TABLA,3,FALSE()),""))</f>
        <v/>
      </c>
      <c r="G696" s="30"/>
      <c r="H696" s="30"/>
      <c r="I696" s="30"/>
      <c r="J696" s="29"/>
      <c r="K696" s="28"/>
      <c r="L696" s="28"/>
      <c r="M696" s="9" t="str">
        <f aca="false">IF(OR($B696="",$E696=""),"",IF($E696="INA","INA",IF($G696="Otro empleador",IF($E696="RET","RETO",IF($E696="ORD","OTO","OTX")),IF($E696="RET","ERR",$E696))))</f>
        <v/>
      </c>
      <c r="N696" s="9" t="str">
        <f aca="false">IF($I696="","",IFERROR(VLOOKUP($I696,FREC_TABLA,2,FALSE()),""))</f>
        <v/>
      </c>
      <c r="O696" s="19" t="n">
        <f aca="false">IF(OR($M696="",$M696="ERR",$J696="",$K696="",$N696=""),0,IF($N696=0,IF(AND(OR(1=7,1=12),1&gt;=$K696,1&lt;=IF($L696="",12,$L696)),$J696,0),IF(AND(1&gt;=$K696,1&lt;=IF($L696="",12,$L696),MOD(1-$K696,$N696)=0),$J696,0)))</f>
        <v>0</v>
      </c>
      <c r="P696" s="19" t="n">
        <f aca="false">IF(OR($M696="",$M696="ERR",$J696="",$K696="",$N696=""),0,IF($N696=0,IF(AND(OR(2=7,2=12),2&gt;=$K696,2&lt;=IF($L696="",12,$L696)),$J696,0),IF(AND(2&gt;=$K696,2&lt;=IF($L696="",12,$L696),MOD(2-$K696,$N696)=0),$J696,0)))</f>
        <v>0</v>
      </c>
      <c r="Q696" s="19" t="n">
        <f aca="false">IF(OR($M696="",$M696="ERR",$J696="",$K696="",$N696=""),0,IF($N696=0,IF(AND(OR(3=7,3=12),3&gt;=$K696,3&lt;=IF($L696="",12,$L696)),$J696,0),IF(AND(3&gt;=$K696,3&lt;=IF($L696="",12,$L696),MOD(3-$K696,$N696)=0),$J696,0)))</f>
        <v>0</v>
      </c>
      <c r="R696" s="19" t="n">
        <f aca="false">IF(OR($M696="",$M696="ERR",$J696="",$K696="",$N696=""),0,IF($N696=0,IF(AND(OR(4=7,4=12),4&gt;=$K696,4&lt;=IF($L696="",12,$L696)),$J696,0),IF(AND(4&gt;=$K696,4&lt;=IF($L696="",12,$L696),MOD(4-$K696,$N696)=0),$J696,0)))</f>
        <v>0</v>
      </c>
      <c r="S696" s="19" t="n">
        <f aca="false">IF(OR($M696="",$M696="ERR",$J696="",$K696="",$N696=""),0,IF($N696=0,IF(AND(OR(5=7,5=12),5&gt;=$K696,5&lt;=IF($L696="",12,$L696)),$J696,0),IF(AND(5&gt;=$K696,5&lt;=IF($L696="",12,$L696),MOD(5-$K696,$N696)=0),$J696,0)))</f>
        <v>0</v>
      </c>
      <c r="T696" s="19" t="n">
        <f aca="false">IF(OR($M696="",$M696="ERR",$J696="",$K696="",$N696=""),0,IF($N696=0,IF(AND(OR(6=7,6=12),6&gt;=$K696,6&lt;=IF($L696="",12,$L696)),$J696,0),IF(AND(6&gt;=$K696,6&lt;=IF($L696="",12,$L696),MOD(6-$K696,$N696)=0),$J696,0)))</f>
        <v>0</v>
      </c>
      <c r="U696" s="19" t="n">
        <f aca="false">IF(OR($M696="",$M696="ERR",$J696="",$K696="",$N696=""),0,IF($N696=0,IF(AND(OR(7=7,7=12),7&gt;=$K696,7&lt;=IF($L696="",12,$L696)),$J696,0),IF(AND(7&gt;=$K696,7&lt;=IF($L696="",12,$L696),MOD(7-$K696,$N696)=0),$J696,0)))</f>
        <v>0</v>
      </c>
      <c r="V696" s="19" t="n">
        <f aca="false">IF(OR($M696="",$M696="ERR",$J696="",$K696="",$N696=""),0,IF($N696=0,IF(AND(OR(8=7,8=12),8&gt;=$K696,8&lt;=IF($L696="",12,$L696)),$J696,0),IF(AND(8&gt;=$K696,8&lt;=IF($L696="",12,$L696),MOD(8-$K696,$N696)=0),$J696,0)))</f>
        <v>0</v>
      </c>
      <c r="W696" s="19" t="n">
        <f aca="false">IF(OR($M696="",$M696="ERR",$J696="",$K696="",$N696=""),0,IF($N696=0,IF(AND(OR(9=7,9=12),9&gt;=$K696,9&lt;=IF($L696="",12,$L696)),$J696,0),IF(AND(9&gt;=$K696,9&lt;=IF($L696="",12,$L696),MOD(9-$K696,$N696)=0),$J696,0)))</f>
        <v>0</v>
      </c>
      <c r="X696" s="19" t="n">
        <f aca="false">IF(OR($M696="",$M696="ERR",$J696="",$K696="",$N696=""),0,IF($N696=0,IF(AND(OR(10=7,10=12),10&gt;=$K696,10&lt;=IF($L696="",12,$L696)),$J696,0),IF(AND(10&gt;=$K696,10&lt;=IF($L696="",12,$L696),MOD(10-$K696,$N696)=0),$J696,0)))</f>
        <v>0</v>
      </c>
      <c r="Y696" s="19" t="n">
        <f aca="false">IF(OR($M696="",$M696="ERR",$J696="",$K696="",$N696=""),0,IF($N696=0,IF(AND(OR(11=7,11=12),11&gt;=$K696,11&lt;=IF($L696="",12,$L696)),$J696,0),IF(AND(11&gt;=$K696,11&lt;=IF($L696="",12,$L696),MOD(11-$K696,$N696)=0),$J696,0)))</f>
        <v>0</v>
      </c>
      <c r="Z696" s="19" t="n">
        <f aca="false">IF(OR($M696="",$M696="ERR",$J696="",$K696="",$N696=""),0,IF($N696=0,IF(AND(OR(12=7,12=12),12&gt;=$K696,12&lt;=IF($L696="",12,$L696)),$J696,0),IF(AND(12&gt;=$K696,12&lt;=IF($L696="",12,$L696),MOD(12-$K696,$N696)=0),$J696,0)))</f>
        <v>0</v>
      </c>
      <c r="AA696" s="36" t="n">
        <f aca="false">SUM(O696:Z696)</f>
        <v>0</v>
      </c>
      <c r="AB696" s="15" t="str">
        <f aca="false">IF(AND($B696="",$D696="",$J696=""),"",IF($B696="","Falta código",IF(ISNA(MATCH($B696,LST_COD,0)),"Código no registrado en Trabajadores",IF($E696="","Concepto no está en el catálogo",IF($M696="ERR","Retención de otro empleador: Origen = Otro empleador",IF(OR($J696="",$K696=""),"Falta monto o mes",IF(OR($K696&lt;1,$K696&gt;12),"Mes inicio inválido",IF(AND($L696&lt;&gt;"",OR($L696&lt;$K696,$L696&gt;12)),"Mes fin inválido",IF($N696="","Falta frecuencia",IF(AND($G696&lt;&gt;"Otro empleador",SUMPRODUCT(($O696:$Z696&lt;&gt;0)*(((COLUMN($O696:$Z696)-14)&lt;INDEX(Trabajadores!$M$6:$M$105,MATCH($B696,LST_COD,0)))+((COLUMN($O696:$Z696)-14)&gt;INDEX(Trabajadores!$N$6:$N$105,MATCH($B696,LST_COD,0)))))&gt;0),"Aviso: hay meses fuera del periodo laboral","OK"))))))))))</f>
        <v/>
      </c>
    </row>
    <row r="697" customFormat="false" ht="15" hidden="false" customHeight="false" outlineLevel="0" collapsed="false">
      <c r="A697" s="23" t="n">
        <v>692</v>
      </c>
      <c r="B697" s="7"/>
      <c r="C697" s="35" t="str">
        <f aca="false">IF($B697="","",IFERROR(INDEX(Trabajadores!$D$6:$D$105,MATCH($B697,LST_COD,0)),"¿Código?"))</f>
        <v/>
      </c>
      <c r="D697" s="30"/>
      <c r="E697" s="9" t="str">
        <f aca="false">IF($D697="","",IFERROR(VLOOKUP($D697,CONC_TABLA,2,FALSE()),""))</f>
        <v/>
      </c>
      <c r="F697" s="9" t="str">
        <f aca="false">IF($D697="","",IFERROR(VLOOKUP($D697,CONC_TABLA,3,FALSE()),""))</f>
        <v/>
      </c>
      <c r="G697" s="30"/>
      <c r="H697" s="30"/>
      <c r="I697" s="30"/>
      <c r="J697" s="29"/>
      <c r="K697" s="28"/>
      <c r="L697" s="28"/>
      <c r="M697" s="9" t="str">
        <f aca="false">IF(OR($B697="",$E697=""),"",IF($E697="INA","INA",IF($G697="Otro empleador",IF($E697="RET","RETO",IF($E697="ORD","OTO","OTX")),IF($E697="RET","ERR",$E697))))</f>
        <v/>
      </c>
      <c r="N697" s="9" t="str">
        <f aca="false">IF($I697="","",IFERROR(VLOOKUP($I697,FREC_TABLA,2,FALSE()),""))</f>
        <v/>
      </c>
      <c r="O697" s="19" t="n">
        <f aca="false">IF(OR($M697="",$M697="ERR",$J697="",$K697="",$N697=""),0,IF($N697=0,IF(AND(OR(1=7,1=12),1&gt;=$K697,1&lt;=IF($L697="",12,$L697)),$J697,0),IF(AND(1&gt;=$K697,1&lt;=IF($L697="",12,$L697),MOD(1-$K697,$N697)=0),$J697,0)))</f>
        <v>0</v>
      </c>
      <c r="P697" s="19" t="n">
        <f aca="false">IF(OR($M697="",$M697="ERR",$J697="",$K697="",$N697=""),0,IF($N697=0,IF(AND(OR(2=7,2=12),2&gt;=$K697,2&lt;=IF($L697="",12,$L697)),$J697,0),IF(AND(2&gt;=$K697,2&lt;=IF($L697="",12,$L697),MOD(2-$K697,$N697)=0),$J697,0)))</f>
        <v>0</v>
      </c>
      <c r="Q697" s="19" t="n">
        <f aca="false">IF(OR($M697="",$M697="ERR",$J697="",$K697="",$N697=""),0,IF($N697=0,IF(AND(OR(3=7,3=12),3&gt;=$K697,3&lt;=IF($L697="",12,$L697)),$J697,0),IF(AND(3&gt;=$K697,3&lt;=IF($L697="",12,$L697),MOD(3-$K697,$N697)=0),$J697,0)))</f>
        <v>0</v>
      </c>
      <c r="R697" s="19" t="n">
        <f aca="false">IF(OR($M697="",$M697="ERR",$J697="",$K697="",$N697=""),0,IF($N697=0,IF(AND(OR(4=7,4=12),4&gt;=$K697,4&lt;=IF($L697="",12,$L697)),$J697,0),IF(AND(4&gt;=$K697,4&lt;=IF($L697="",12,$L697),MOD(4-$K697,$N697)=0),$J697,0)))</f>
        <v>0</v>
      </c>
      <c r="S697" s="19" t="n">
        <f aca="false">IF(OR($M697="",$M697="ERR",$J697="",$K697="",$N697=""),0,IF($N697=0,IF(AND(OR(5=7,5=12),5&gt;=$K697,5&lt;=IF($L697="",12,$L697)),$J697,0),IF(AND(5&gt;=$K697,5&lt;=IF($L697="",12,$L697),MOD(5-$K697,$N697)=0),$J697,0)))</f>
        <v>0</v>
      </c>
      <c r="T697" s="19" t="n">
        <f aca="false">IF(OR($M697="",$M697="ERR",$J697="",$K697="",$N697=""),0,IF($N697=0,IF(AND(OR(6=7,6=12),6&gt;=$K697,6&lt;=IF($L697="",12,$L697)),$J697,0),IF(AND(6&gt;=$K697,6&lt;=IF($L697="",12,$L697),MOD(6-$K697,$N697)=0),$J697,0)))</f>
        <v>0</v>
      </c>
      <c r="U697" s="19" t="n">
        <f aca="false">IF(OR($M697="",$M697="ERR",$J697="",$K697="",$N697=""),0,IF($N697=0,IF(AND(OR(7=7,7=12),7&gt;=$K697,7&lt;=IF($L697="",12,$L697)),$J697,0),IF(AND(7&gt;=$K697,7&lt;=IF($L697="",12,$L697),MOD(7-$K697,$N697)=0),$J697,0)))</f>
        <v>0</v>
      </c>
      <c r="V697" s="19" t="n">
        <f aca="false">IF(OR($M697="",$M697="ERR",$J697="",$K697="",$N697=""),0,IF($N697=0,IF(AND(OR(8=7,8=12),8&gt;=$K697,8&lt;=IF($L697="",12,$L697)),$J697,0),IF(AND(8&gt;=$K697,8&lt;=IF($L697="",12,$L697),MOD(8-$K697,$N697)=0),$J697,0)))</f>
        <v>0</v>
      </c>
      <c r="W697" s="19" t="n">
        <f aca="false">IF(OR($M697="",$M697="ERR",$J697="",$K697="",$N697=""),0,IF($N697=0,IF(AND(OR(9=7,9=12),9&gt;=$K697,9&lt;=IF($L697="",12,$L697)),$J697,0),IF(AND(9&gt;=$K697,9&lt;=IF($L697="",12,$L697),MOD(9-$K697,$N697)=0),$J697,0)))</f>
        <v>0</v>
      </c>
      <c r="X697" s="19" t="n">
        <f aca="false">IF(OR($M697="",$M697="ERR",$J697="",$K697="",$N697=""),0,IF($N697=0,IF(AND(OR(10=7,10=12),10&gt;=$K697,10&lt;=IF($L697="",12,$L697)),$J697,0),IF(AND(10&gt;=$K697,10&lt;=IF($L697="",12,$L697),MOD(10-$K697,$N697)=0),$J697,0)))</f>
        <v>0</v>
      </c>
      <c r="Y697" s="19" t="n">
        <f aca="false">IF(OR($M697="",$M697="ERR",$J697="",$K697="",$N697=""),0,IF($N697=0,IF(AND(OR(11=7,11=12),11&gt;=$K697,11&lt;=IF($L697="",12,$L697)),$J697,0),IF(AND(11&gt;=$K697,11&lt;=IF($L697="",12,$L697),MOD(11-$K697,$N697)=0),$J697,0)))</f>
        <v>0</v>
      </c>
      <c r="Z697" s="19" t="n">
        <f aca="false">IF(OR($M697="",$M697="ERR",$J697="",$K697="",$N697=""),0,IF($N697=0,IF(AND(OR(12=7,12=12),12&gt;=$K697,12&lt;=IF($L697="",12,$L697)),$J697,0),IF(AND(12&gt;=$K697,12&lt;=IF($L697="",12,$L697),MOD(12-$K697,$N697)=0),$J697,0)))</f>
        <v>0</v>
      </c>
      <c r="AA697" s="36" t="n">
        <f aca="false">SUM(O697:Z697)</f>
        <v>0</v>
      </c>
      <c r="AB697" s="15" t="str">
        <f aca="false">IF(AND($B697="",$D697="",$J697=""),"",IF($B697="","Falta código",IF(ISNA(MATCH($B697,LST_COD,0)),"Código no registrado en Trabajadores",IF($E697="","Concepto no está en el catálogo",IF($M697="ERR","Retención de otro empleador: Origen = Otro empleador",IF(OR($J697="",$K697=""),"Falta monto o mes",IF(OR($K697&lt;1,$K697&gt;12),"Mes inicio inválido",IF(AND($L697&lt;&gt;"",OR($L697&lt;$K697,$L697&gt;12)),"Mes fin inválido",IF($N697="","Falta frecuencia",IF(AND($G697&lt;&gt;"Otro empleador",SUMPRODUCT(($O697:$Z697&lt;&gt;0)*(((COLUMN($O697:$Z697)-14)&lt;INDEX(Trabajadores!$M$6:$M$105,MATCH($B697,LST_COD,0)))+((COLUMN($O697:$Z697)-14)&gt;INDEX(Trabajadores!$N$6:$N$105,MATCH($B697,LST_COD,0)))))&gt;0),"Aviso: hay meses fuera del periodo laboral","OK"))))))))))</f>
        <v/>
      </c>
    </row>
    <row r="698" customFormat="false" ht="15" hidden="false" customHeight="false" outlineLevel="0" collapsed="false">
      <c r="A698" s="23" t="n">
        <v>693</v>
      </c>
      <c r="B698" s="7"/>
      <c r="C698" s="35" t="str">
        <f aca="false">IF($B698="","",IFERROR(INDEX(Trabajadores!$D$6:$D$105,MATCH($B698,LST_COD,0)),"¿Código?"))</f>
        <v/>
      </c>
      <c r="D698" s="30"/>
      <c r="E698" s="9" t="str">
        <f aca="false">IF($D698="","",IFERROR(VLOOKUP($D698,CONC_TABLA,2,FALSE()),""))</f>
        <v/>
      </c>
      <c r="F698" s="9" t="str">
        <f aca="false">IF($D698="","",IFERROR(VLOOKUP($D698,CONC_TABLA,3,FALSE()),""))</f>
        <v/>
      </c>
      <c r="G698" s="30"/>
      <c r="H698" s="30"/>
      <c r="I698" s="30"/>
      <c r="J698" s="29"/>
      <c r="K698" s="28"/>
      <c r="L698" s="28"/>
      <c r="M698" s="9" t="str">
        <f aca="false">IF(OR($B698="",$E698=""),"",IF($E698="INA","INA",IF($G698="Otro empleador",IF($E698="RET","RETO",IF($E698="ORD","OTO","OTX")),IF($E698="RET","ERR",$E698))))</f>
        <v/>
      </c>
      <c r="N698" s="9" t="str">
        <f aca="false">IF($I698="","",IFERROR(VLOOKUP($I698,FREC_TABLA,2,FALSE()),""))</f>
        <v/>
      </c>
      <c r="O698" s="19" t="n">
        <f aca="false">IF(OR($M698="",$M698="ERR",$J698="",$K698="",$N698=""),0,IF($N698=0,IF(AND(OR(1=7,1=12),1&gt;=$K698,1&lt;=IF($L698="",12,$L698)),$J698,0),IF(AND(1&gt;=$K698,1&lt;=IF($L698="",12,$L698),MOD(1-$K698,$N698)=0),$J698,0)))</f>
        <v>0</v>
      </c>
      <c r="P698" s="19" t="n">
        <f aca="false">IF(OR($M698="",$M698="ERR",$J698="",$K698="",$N698=""),0,IF($N698=0,IF(AND(OR(2=7,2=12),2&gt;=$K698,2&lt;=IF($L698="",12,$L698)),$J698,0),IF(AND(2&gt;=$K698,2&lt;=IF($L698="",12,$L698),MOD(2-$K698,$N698)=0),$J698,0)))</f>
        <v>0</v>
      </c>
      <c r="Q698" s="19" t="n">
        <f aca="false">IF(OR($M698="",$M698="ERR",$J698="",$K698="",$N698=""),0,IF($N698=0,IF(AND(OR(3=7,3=12),3&gt;=$K698,3&lt;=IF($L698="",12,$L698)),$J698,0),IF(AND(3&gt;=$K698,3&lt;=IF($L698="",12,$L698),MOD(3-$K698,$N698)=0),$J698,0)))</f>
        <v>0</v>
      </c>
      <c r="R698" s="19" t="n">
        <f aca="false">IF(OR($M698="",$M698="ERR",$J698="",$K698="",$N698=""),0,IF($N698=0,IF(AND(OR(4=7,4=12),4&gt;=$K698,4&lt;=IF($L698="",12,$L698)),$J698,0),IF(AND(4&gt;=$K698,4&lt;=IF($L698="",12,$L698),MOD(4-$K698,$N698)=0),$J698,0)))</f>
        <v>0</v>
      </c>
      <c r="S698" s="19" t="n">
        <f aca="false">IF(OR($M698="",$M698="ERR",$J698="",$K698="",$N698=""),0,IF($N698=0,IF(AND(OR(5=7,5=12),5&gt;=$K698,5&lt;=IF($L698="",12,$L698)),$J698,0),IF(AND(5&gt;=$K698,5&lt;=IF($L698="",12,$L698),MOD(5-$K698,$N698)=0),$J698,0)))</f>
        <v>0</v>
      </c>
      <c r="T698" s="19" t="n">
        <f aca="false">IF(OR($M698="",$M698="ERR",$J698="",$K698="",$N698=""),0,IF($N698=0,IF(AND(OR(6=7,6=12),6&gt;=$K698,6&lt;=IF($L698="",12,$L698)),$J698,0),IF(AND(6&gt;=$K698,6&lt;=IF($L698="",12,$L698),MOD(6-$K698,$N698)=0),$J698,0)))</f>
        <v>0</v>
      </c>
      <c r="U698" s="19" t="n">
        <f aca="false">IF(OR($M698="",$M698="ERR",$J698="",$K698="",$N698=""),0,IF($N698=0,IF(AND(OR(7=7,7=12),7&gt;=$K698,7&lt;=IF($L698="",12,$L698)),$J698,0),IF(AND(7&gt;=$K698,7&lt;=IF($L698="",12,$L698),MOD(7-$K698,$N698)=0),$J698,0)))</f>
        <v>0</v>
      </c>
      <c r="V698" s="19" t="n">
        <f aca="false">IF(OR($M698="",$M698="ERR",$J698="",$K698="",$N698=""),0,IF($N698=0,IF(AND(OR(8=7,8=12),8&gt;=$K698,8&lt;=IF($L698="",12,$L698)),$J698,0),IF(AND(8&gt;=$K698,8&lt;=IF($L698="",12,$L698),MOD(8-$K698,$N698)=0),$J698,0)))</f>
        <v>0</v>
      </c>
      <c r="W698" s="19" t="n">
        <f aca="false">IF(OR($M698="",$M698="ERR",$J698="",$K698="",$N698=""),0,IF($N698=0,IF(AND(OR(9=7,9=12),9&gt;=$K698,9&lt;=IF($L698="",12,$L698)),$J698,0),IF(AND(9&gt;=$K698,9&lt;=IF($L698="",12,$L698),MOD(9-$K698,$N698)=0),$J698,0)))</f>
        <v>0</v>
      </c>
      <c r="X698" s="19" t="n">
        <f aca="false">IF(OR($M698="",$M698="ERR",$J698="",$K698="",$N698=""),0,IF($N698=0,IF(AND(OR(10=7,10=12),10&gt;=$K698,10&lt;=IF($L698="",12,$L698)),$J698,0),IF(AND(10&gt;=$K698,10&lt;=IF($L698="",12,$L698),MOD(10-$K698,$N698)=0),$J698,0)))</f>
        <v>0</v>
      </c>
      <c r="Y698" s="19" t="n">
        <f aca="false">IF(OR($M698="",$M698="ERR",$J698="",$K698="",$N698=""),0,IF($N698=0,IF(AND(OR(11=7,11=12),11&gt;=$K698,11&lt;=IF($L698="",12,$L698)),$J698,0),IF(AND(11&gt;=$K698,11&lt;=IF($L698="",12,$L698),MOD(11-$K698,$N698)=0),$J698,0)))</f>
        <v>0</v>
      </c>
      <c r="Z698" s="19" t="n">
        <f aca="false">IF(OR($M698="",$M698="ERR",$J698="",$K698="",$N698=""),0,IF($N698=0,IF(AND(OR(12=7,12=12),12&gt;=$K698,12&lt;=IF($L698="",12,$L698)),$J698,0),IF(AND(12&gt;=$K698,12&lt;=IF($L698="",12,$L698),MOD(12-$K698,$N698)=0),$J698,0)))</f>
        <v>0</v>
      </c>
      <c r="AA698" s="36" t="n">
        <f aca="false">SUM(O698:Z698)</f>
        <v>0</v>
      </c>
      <c r="AB698" s="15" t="str">
        <f aca="false">IF(AND($B698="",$D698="",$J698=""),"",IF($B698="","Falta código",IF(ISNA(MATCH($B698,LST_COD,0)),"Código no registrado en Trabajadores",IF($E698="","Concepto no está en el catálogo",IF($M698="ERR","Retención de otro empleador: Origen = Otro empleador",IF(OR($J698="",$K698=""),"Falta monto o mes",IF(OR($K698&lt;1,$K698&gt;12),"Mes inicio inválido",IF(AND($L698&lt;&gt;"",OR($L698&lt;$K698,$L698&gt;12)),"Mes fin inválido",IF($N698="","Falta frecuencia",IF(AND($G698&lt;&gt;"Otro empleador",SUMPRODUCT(($O698:$Z698&lt;&gt;0)*(((COLUMN($O698:$Z698)-14)&lt;INDEX(Trabajadores!$M$6:$M$105,MATCH($B698,LST_COD,0)))+((COLUMN($O698:$Z698)-14)&gt;INDEX(Trabajadores!$N$6:$N$105,MATCH($B698,LST_COD,0)))))&gt;0),"Aviso: hay meses fuera del periodo laboral","OK"))))))))))</f>
        <v/>
      </c>
    </row>
    <row r="699" customFormat="false" ht="15" hidden="false" customHeight="false" outlineLevel="0" collapsed="false">
      <c r="A699" s="23" t="n">
        <v>694</v>
      </c>
      <c r="B699" s="7"/>
      <c r="C699" s="35" t="str">
        <f aca="false">IF($B699="","",IFERROR(INDEX(Trabajadores!$D$6:$D$105,MATCH($B699,LST_COD,0)),"¿Código?"))</f>
        <v/>
      </c>
      <c r="D699" s="30"/>
      <c r="E699" s="9" t="str">
        <f aca="false">IF($D699="","",IFERROR(VLOOKUP($D699,CONC_TABLA,2,FALSE()),""))</f>
        <v/>
      </c>
      <c r="F699" s="9" t="str">
        <f aca="false">IF($D699="","",IFERROR(VLOOKUP($D699,CONC_TABLA,3,FALSE()),""))</f>
        <v/>
      </c>
      <c r="G699" s="30"/>
      <c r="H699" s="30"/>
      <c r="I699" s="30"/>
      <c r="J699" s="29"/>
      <c r="K699" s="28"/>
      <c r="L699" s="28"/>
      <c r="M699" s="9" t="str">
        <f aca="false">IF(OR($B699="",$E699=""),"",IF($E699="INA","INA",IF($G699="Otro empleador",IF($E699="RET","RETO",IF($E699="ORD","OTO","OTX")),IF($E699="RET","ERR",$E699))))</f>
        <v/>
      </c>
      <c r="N699" s="9" t="str">
        <f aca="false">IF($I699="","",IFERROR(VLOOKUP($I699,FREC_TABLA,2,FALSE()),""))</f>
        <v/>
      </c>
      <c r="O699" s="19" t="n">
        <f aca="false">IF(OR($M699="",$M699="ERR",$J699="",$K699="",$N699=""),0,IF($N699=0,IF(AND(OR(1=7,1=12),1&gt;=$K699,1&lt;=IF($L699="",12,$L699)),$J699,0),IF(AND(1&gt;=$K699,1&lt;=IF($L699="",12,$L699),MOD(1-$K699,$N699)=0),$J699,0)))</f>
        <v>0</v>
      </c>
      <c r="P699" s="19" t="n">
        <f aca="false">IF(OR($M699="",$M699="ERR",$J699="",$K699="",$N699=""),0,IF($N699=0,IF(AND(OR(2=7,2=12),2&gt;=$K699,2&lt;=IF($L699="",12,$L699)),$J699,0),IF(AND(2&gt;=$K699,2&lt;=IF($L699="",12,$L699),MOD(2-$K699,$N699)=0),$J699,0)))</f>
        <v>0</v>
      </c>
      <c r="Q699" s="19" t="n">
        <f aca="false">IF(OR($M699="",$M699="ERR",$J699="",$K699="",$N699=""),0,IF($N699=0,IF(AND(OR(3=7,3=12),3&gt;=$K699,3&lt;=IF($L699="",12,$L699)),$J699,0),IF(AND(3&gt;=$K699,3&lt;=IF($L699="",12,$L699),MOD(3-$K699,$N699)=0),$J699,0)))</f>
        <v>0</v>
      </c>
      <c r="R699" s="19" t="n">
        <f aca="false">IF(OR($M699="",$M699="ERR",$J699="",$K699="",$N699=""),0,IF($N699=0,IF(AND(OR(4=7,4=12),4&gt;=$K699,4&lt;=IF($L699="",12,$L699)),$J699,0),IF(AND(4&gt;=$K699,4&lt;=IF($L699="",12,$L699),MOD(4-$K699,$N699)=0),$J699,0)))</f>
        <v>0</v>
      </c>
      <c r="S699" s="19" t="n">
        <f aca="false">IF(OR($M699="",$M699="ERR",$J699="",$K699="",$N699=""),0,IF($N699=0,IF(AND(OR(5=7,5=12),5&gt;=$K699,5&lt;=IF($L699="",12,$L699)),$J699,0),IF(AND(5&gt;=$K699,5&lt;=IF($L699="",12,$L699),MOD(5-$K699,$N699)=0),$J699,0)))</f>
        <v>0</v>
      </c>
      <c r="T699" s="19" t="n">
        <f aca="false">IF(OR($M699="",$M699="ERR",$J699="",$K699="",$N699=""),0,IF($N699=0,IF(AND(OR(6=7,6=12),6&gt;=$K699,6&lt;=IF($L699="",12,$L699)),$J699,0),IF(AND(6&gt;=$K699,6&lt;=IF($L699="",12,$L699),MOD(6-$K699,$N699)=0),$J699,0)))</f>
        <v>0</v>
      </c>
      <c r="U699" s="19" t="n">
        <f aca="false">IF(OR($M699="",$M699="ERR",$J699="",$K699="",$N699=""),0,IF($N699=0,IF(AND(OR(7=7,7=12),7&gt;=$K699,7&lt;=IF($L699="",12,$L699)),$J699,0),IF(AND(7&gt;=$K699,7&lt;=IF($L699="",12,$L699),MOD(7-$K699,$N699)=0),$J699,0)))</f>
        <v>0</v>
      </c>
      <c r="V699" s="19" t="n">
        <f aca="false">IF(OR($M699="",$M699="ERR",$J699="",$K699="",$N699=""),0,IF($N699=0,IF(AND(OR(8=7,8=12),8&gt;=$K699,8&lt;=IF($L699="",12,$L699)),$J699,0),IF(AND(8&gt;=$K699,8&lt;=IF($L699="",12,$L699),MOD(8-$K699,$N699)=0),$J699,0)))</f>
        <v>0</v>
      </c>
      <c r="W699" s="19" t="n">
        <f aca="false">IF(OR($M699="",$M699="ERR",$J699="",$K699="",$N699=""),0,IF($N699=0,IF(AND(OR(9=7,9=12),9&gt;=$K699,9&lt;=IF($L699="",12,$L699)),$J699,0),IF(AND(9&gt;=$K699,9&lt;=IF($L699="",12,$L699),MOD(9-$K699,$N699)=0),$J699,0)))</f>
        <v>0</v>
      </c>
      <c r="X699" s="19" t="n">
        <f aca="false">IF(OR($M699="",$M699="ERR",$J699="",$K699="",$N699=""),0,IF($N699=0,IF(AND(OR(10=7,10=12),10&gt;=$K699,10&lt;=IF($L699="",12,$L699)),$J699,0),IF(AND(10&gt;=$K699,10&lt;=IF($L699="",12,$L699),MOD(10-$K699,$N699)=0),$J699,0)))</f>
        <v>0</v>
      </c>
      <c r="Y699" s="19" t="n">
        <f aca="false">IF(OR($M699="",$M699="ERR",$J699="",$K699="",$N699=""),0,IF($N699=0,IF(AND(OR(11=7,11=12),11&gt;=$K699,11&lt;=IF($L699="",12,$L699)),$J699,0),IF(AND(11&gt;=$K699,11&lt;=IF($L699="",12,$L699),MOD(11-$K699,$N699)=0),$J699,0)))</f>
        <v>0</v>
      </c>
      <c r="Z699" s="19" t="n">
        <f aca="false">IF(OR($M699="",$M699="ERR",$J699="",$K699="",$N699=""),0,IF($N699=0,IF(AND(OR(12=7,12=12),12&gt;=$K699,12&lt;=IF($L699="",12,$L699)),$J699,0),IF(AND(12&gt;=$K699,12&lt;=IF($L699="",12,$L699),MOD(12-$K699,$N699)=0),$J699,0)))</f>
        <v>0</v>
      </c>
      <c r="AA699" s="36" t="n">
        <f aca="false">SUM(O699:Z699)</f>
        <v>0</v>
      </c>
      <c r="AB699" s="15" t="str">
        <f aca="false">IF(AND($B699="",$D699="",$J699=""),"",IF($B699="","Falta código",IF(ISNA(MATCH($B699,LST_COD,0)),"Código no registrado en Trabajadores",IF($E699="","Concepto no está en el catálogo",IF($M699="ERR","Retención de otro empleador: Origen = Otro empleador",IF(OR($J699="",$K699=""),"Falta monto o mes",IF(OR($K699&lt;1,$K699&gt;12),"Mes inicio inválido",IF(AND($L699&lt;&gt;"",OR($L699&lt;$K699,$L699&gt;12)),"Mes fin inválido",IF($N699="","Falta frecuencia",IF(AND($G699&lt;&gt;"Otro empleador",SUMPRODUCT(($O699:$Z699&lt;&gt;0)*(((COLUMN($O699:$Z699)-14)&lt;INDEX(Trabajadores!$M$6:$M$105,MATCH($B699,LST_COD,0)))+((COLUMN($O699:$Z699)-14)&gt;INDEX(Trabajadores!$N$6:$N$105,MATCH($B699,LST_COD,0)))))&gt;0),"Aviso: hay meses fuera del periodo laboral","OK"))))))))))</f>
        <v/>
      </c>
    </row>
    <row r="700" customFormat="false" ht="15" hidden="false" customHeight="false" outlineLevel="0" collapsed="false">
      <c r="A700" s="23" t="n">
        <v>695</v>
      </c>
      <c r="B700" s="7"/>
      <c r="C700" s="35" t="str">
        <f aca="false">IF($B700="","",IFERROR(INDEX(Trabajadores!$D$6:$D$105,MATCH($B700,LST_COD,0)),"¿Código?"))</f>
        <v/>
      </c>
      <c r="D700" s="30"/>
      <c r="E700" s="9" t="str">
        <f aca="false">IF($D700="","",IFERROR(VLOOKUP($D700,CONC_TABLA,2,FALSE()),""))</f>
        <v/>
      </c>
      <c r="F700" s="9" t="str">
        <f aca="false">IF($D700="","",IFERROR(VLOOKUP($D700,CONC_TABLA,3,FALSE()),""))</f>
        <v/>
      </c>
      <c r="G700" s="30"/>
      <c r="H700" s="30"/>
      <c r="I700" s="30"/>
      <c r="J700" s="29"/>
      <c r="K700" s="28"/>
      <c r="L700" s="28"/>
      <c r="M700" s="9" t="str">
        <f aca="false">IF(OR($B700="",$E700=""),"",IF($E700="INA","INA",IF($G700="Otro empleador",IF($E700="RET","RETO",IF($E700="ORD","OTO","OTX")),IF($E700="RET","ERR",$E700))))</f>
        <v/>
      </c>
      <c r="N700" s="9" t="str">
        <f aca="false">IF($I700="","",IFERROR(VLOOKUP($I700,FREC_TABLA,2,FALSE()),""))</f>
        <v/>
      </c>
      <c r="O700" s="19" t="n">
        <f aca="false">IF(OR($M700="",$M700="ERR",$J700="",$K700="",$N700=""),0,IF($N700=0,IF(AND(OR(1=7,1=12),1&gt;=$K700,1&lt;=IF($L700="",12,$L700)),$J700,0),IF(AND(1&gt;=$K700,1&lt;=IF($L700="",12,$L700),MOD(1-$K700,$N700)=0),$J700,0)))</f>
        <v>0</v>
      </c>
      <c r="P700" s="19" t="n">
        <f aca="false">IF(OR($M700="",$M700="ERR",$J700="",$K700="",$N700=""),0,IF($N700=0,IF(AND(OR(2=7,2=12),2&gt;=$K700,2&lt;=IF($L700="",12,$L700)),$J700,0),IF(AND(2&gt;=$K700,2&lt;=IF($L700="",12,$L700),MOD(2-$K700,$N700)=0),$J700,0)))</f>
        <v>0</v>
      </c>
      <c r="Q700" s="19" t="n">
        <f aca="false">IF(OR($M700="",$M700="ERR",$J700="",$K700="",$N700=""),0,IF($N700=0,IF(AND(OR(3=7,3=12),3&gt;=$K700,3&lt;=IF($L700="",12,$L700)),$J700,0),IF(AND(3&gt;=$K700,3&lt;=IF($L700="",12,$L700),MOD(3-$K700,$N700)=0),$J700,0)))</f>
        <v>0</v>
      </c>
      <c r="R700" s="19" t="n">
        <f aca="false">IF(OR($M700="",$M700="ERR",$J700="",$K700="",$N700=""),0,IF($N700=0,IF(AND(OR(4=7,4=12),4&gt;=$K700,4&lt;=IF($L700="",12,$L700)),$J700,0),IF(AND(4&gt;=$K700,4&lt;=IF($L700="",12,$L700),MOD(4-$K700,$N700)=0),$J700,0)))</f>
        <v>0</v>
      </c>
      <c r="S700" s="19" t="n">
        <f aca="false">IF(OR($M700="",$M700="ERR",$J700="",$K700="",$N700=""),0,IF($N700=0,IF(AND(OR(5=7,5=12),5&gt;=$K700,5&lt;=IF($L700="",12,$L700)),$J700,0),IF(AND(5&gt;=$K700,5&lt;=IF($L700="",12,$L700),MOD(5-$K700,$N700)=0),$J700,0)))</f>
        <v>0</v>
      </c>
      <c r="T700" s="19" t="n">
        <f aca="false">IF(OR($M700="",$M700="ERR",$J700="",$K700="",$N700=""),0,IF($N700=0,IF(AND(OR(6=7,6=12),6&gt;=$K700,6&lt;=IF($L700="",12,$L700)),$J700,0),IF(AND(6&gt;=$K700,6&lt;=IF($L700="",12,$L700),MOD(6-$K700,$N700)=0),$J700,0)))</f>
        <v>0</v>
      </c>
      <c r="U700" s="19" t="n">
        <f aca="false">IF(OR($M700="",$M700="ERR",$J700="",$K700="",$N700=""),0,IF($N700=0,IF(AND(OR(7=7,7=12),7&gt;=$K700,7&lt;=IF($L700="",12,$L700)),$J700,0),IF(AND(7&gt;=$K700,7&lt;=IF($L700="",12,$L700),MOD(7-$K700,$N700)=0),$J700,0)))</f>
        <v>0</v>
      </c>
      <c r="V700" s="19" t="n">
        <f aca="false">IF(OR($M700="",$M700="ERR",$J700="",$K700="",$N700=""),0,IF($N700=0,IF(AND(OR(8=7,8=12),8&gt;=$K700,8&lt;=IF($L700="",12,$L700)),$J700,0),IF(AND(8&gt;=$K700,8&lt;=IF($L700="",12,$L700),MOD(8-$K700,$N700)=0),$J700,0)))</f>
        <v>0</v>
      </c>
      <c r="W700" s="19" t="n">
        <f aca="false">IF(OR($M700="",$M700="ERR",$J700="",$K700="",$N700=""),0,IF($N700=0,IF(AND(OR(9=7,9=12),9&gt;=$K700,9&lt;=IF($L700="",12,$L700)),$J700,0),IF(AND(9&gt;=$K700,9&lt;=IF($L700="",12,$L700),MOD(9-$K700,$N700)=0),$J700,0)))</f>
        <v>0</v>
      </c>
      <c r="X700" s="19" t="n">
        <f aca="false">IF(OR($M700="",$M700="ERR",$J700="",$K700="",$N700=""),0,IF($N700=0,IF(AND(OR(10=7,10=12),10&gt;=$K700,10&lt;=IF($L700="",12,$L700)),$J700,0),IF(AND(10&gt;=$K700,10&lt;=IF($L700="",12,$L700),MOD(10-$K700,$N700)=0),$J700,0)))</f>
        <v>0</v>
      </c>
      <c r="Y700" s="19" t="n">
        <f aca="false">IF(OR($M700="",$M700="ERR",$J700="",$K700="",$N700=""),0,IF($N700=0,IF(AND(OR(11=7,11=12),11&gt;=$K700,11&lt;=IF($L700="",12,$L700)),$J700,0),IF(AND(11&gt;=$K700,11&lt;=IF($L700="",12,$L700),MOD(11-$K700,$N700)=0),$J700,0)))</f>
        <v>0</v>
      </c>
      <c r="Z700" s="19" t="n">
        <f aca="false">IF(OR($M700="",$M700="ERR",$J700="",$K700="",$N700=""),0,IF($N700=0,IF(AND(OR(12=7,12=12),12&gt;=$K700,12&lt;=IF($L700="",12,$L700)),$J700,0),IF(AND(12&gt;=$K700,12&lt;=IF($L700="",12,$L700),MOD(12-$K700,$N700)=0),$J700,0)))</f>
        <v>0</v>
      </c>
      <c r="AA700" s="36" t="n">
        <f aca="false">SUM(O700:Z700)</f>
        <v>0</v>
      </c>
      <c r="AB700" s="15" t="str">
        <f aca="false">IF(AND($B700="",$D700="",$J700=""),"",IF($B700="","Falta código",IF(ISNA(MATCH($B700,LST_COD,0)),"Código no registrado en Trabajadores",IF($E700="","Concepto no está en el catálogo",IF($M700="ERR","Retención de otro empleador: Origen = Otro empleador",IF(OR($J700="",$K700=""),"Falta monto o mes",IF(OR($K700&lt;1,$K700&gt;12),"Mes inicio inválido",IF(AND($L700&lt;&gt;"",OR($L700&lt;$K700,$L700&gt;12)),"Mes fin inválido",IF($N700="","Falta frecuencia",IF(AND($G700&lt;&gt;"Otro empleador",SUMPRODUCT(($O700:$Z700&lt;&gt;0)*(((COLUMN($O700:$Z700)-14)&lt;INDEX(Trabajadores!$M$6:$M$105,MATCH($B700,LST_COD,0)))+((COLUMN($O700:$Z700)-14)&gt;INDEX(Trabajadores!$N$6:$N$105,MATCH($B700,LST_COD,0)))))&gt;0),"Aviso: hay meses fuera del periodo laboral","OK"))))))))))</f>
        <v/>
      </c>
    </row>
    <row r="701" customFormat="false" ht="15" hidden="false" customHeight="false" outlineLevel="0" collapsed="false">
      <c r="A701" s="23" t="n">
        <v>696</v>
      </c>
      <c r="B701" s="7"/>
      <c r="C701" s="35" t="str">
        <f aca="false">IF($B701="","",IFERROR(INDEX(Trabajadores!$D$6:$D$105,MATCH($B701,LST_COD,0)),"¿Código?"))</f>
        <v/>
      </c>
      <c r="D701" s="30"/>
      <c r="E701" s="9" t="str">
        <f aca="false">IF($D701="","",IFERROR(VLOOKUP($D701,CONC_TABLA,2,FALSE()),""))</f>
        <v/>
      </c>
      <c r="F701" s="9" t="str">
        <f aca="false">IF($D701="","",IFERROR(VLOOKUP($D701,CONC_TABLA,3,FALSE()),""))</f>
        <v/>
      </c>
      <c r="G701" s="30"/>
      <c r="H701" s="30"/>
      <c r="I701" s="30"/>
      <c r="J701" s="29"/>
      <c r="K701" s="28"/>
      <c r="L701" s="28"/>
      <c r="M701" s="9" t="str">
        <f aca="false">IF(OR($B701="",$E701=""),"",IF($E701="INA","INA",IF($G701="Otro empleador",IF($E701="RET","RETO",IF($E701="ORD","OTO","OTX")),IF($E701="RET","ERR",$E701))))</f>
        <v/>
      </c>
      <c r="N701" s="9" t="str">
        <f aca="false">IF($I701="","",IFERROR(VLOOKUP($I701,FREC_TABLA,2,FALSE()),""))</f>
        <v/>
      </c>
      <c r="O701" s="19" t="n">
        <f aca="false">IF(OR($M701="",$M701="ERR",$J701="",$K701="",$N701=""),0,IF($N701=0,IF(AND(OR(1=7,1=12),1&gt;=$K701,1&lt;=IF($L701="",12,$L701)),$J701,0),IF(AND(1&gt;=$K701,1&lt;=IF($L701="",12,$L701),MOD(1-$K701,$N701)=0),$J701,0)))</f>
        <v>0</v>
      </c>
      <c r="P701" s="19" t="n">
        <f aca="false">IF(OR($M701="",$M701="ERR",$J701="",$K701="",$N701=""),0,IF($N701=0,IF(AND(OR(2=7,2=12),2&gt;=$K701,2&lt;=IF($L701="",12,$L701)),$J701,0),IF(AND(2&gt;=$K701,2&lt;=IF($L701="",12,$L701),MOD(2-$K701,$N701)=0),$J701,0)))</f>
        <v>0</v>
      </c>
      <c r="Q701" s="19" t="n">
        <f aca="false">IF(OR($M701="",$M701="ERR",$J701="",$K701="",$N701=""),0,IF($N701=0,IF(AND(OR(3=7,3=12),3&gt;=$K701,3&lt;=IF($L701="",12,$L701)),$J701,0),IF(AND(3&gt;=$K701,3&lt;=IF($L701="",12,$L701),MOD(3-$K701,$N701)=0),$J701,0)))</f>
        <v>0</v>
      </c>
      <c r="R701" s="19" t="n">
        <f aca="false">IF(OR($M701="",$M701="ERR",$J701="",$K701="",$N701=""),0,IF($N701=0,IF(AND(OR(4=7,4=12),4&gt;=$K701,4&lt;=IF($L701="",12,$L701)),$J701,0),IF(AND(4&gt;=$K701,4&lt;=IF($L701="",12,$L701),MOD(4-$K701,$N701)=0),$J701,0)))</f>
        <v>0</v>
      </c>
      <c r="S701" s="19" t="n">
        <f aca="false">IF(OR($M701="",$M701="ERR",$J701="",$K701="",$N701=""),0,IF($N701=0,IF(AND(OR(5=7,5=12),5&gt;=$K701,5&lt;=IF($L701="",12,$L701)),$J701,0),IF(AND(5&gt;=$K701,5&lt;=IF($L701="",12,$L701),MOD(5-$K701,$N701)=0),$J701,0)))</f>
        <v>0</v>
      </c>
      <c r="T701" s="19" t="n">
        <f aca="false">IF(OR($M701="",$M701="ERR",$J701="",$K701="",$N701=""),0,IF($N701=0,IF(AND(OR(6=7,6=12),6&gt;=$K701,6&lt;=IF($L701="",12,$L701)),$J701,0),IF(AND(6&gt;=$K701,6&lt;=IF($L701="",12,$L701),MOD(6-$K701,$N701)=0),$J701,0)))</f>
        <v>0</v>
      </c>
      <c r="U701" s="19" t="n">
        <f aca="false">IF(OR($M701="",$M701="ERR",$J701="",$K701="",$N701=""),0,IF($N701=0,IF(AND(OR(7=7,7=12),7&gt;=$K701,7&lt;=IF($L701="",12,$L701)),$J701,0),IF(AND(7&gt;=$K701,7&lt;=IF($L701="",12,$L701),MOD(7-$K701,$N701)=0),$J701,0)))</f>
        <v>0</v>
      </c>
      <c r="V701" s="19" t="n">
        <f aca="false">IF(OR($M701="",$M701="ERR",$J701="",$K701="",$N701=""),0,IF($N701=0,IF(AND(OR(8=7,8=12),8&gt;=$K701,8&lt;=IF($L701="",12,$L701)),$J701,0),IF(AND(8&gt;=$K701,8&lt;=IF($L701="",12,$L701),MOD(8-$K701,$N701)=0),$J701,0)))</f>
        <v>0</v>
      </c>
      <c r="W701" s="19" t="n">
        <f aca="false">IF(OR($M701="",$M701="ERR",$J701="",$K701="",$N701=""),0,IF($N701=0,IF(AND(OR(9=7,9=12),9&gt;=$K701,9&lt;=IF($L701="",12,$L701)),$J701,0),IF(AND(9&gt;=$K701,9&lt;=IF($L701="",12,$L701),MOD(9-$K701,$N701)=0),$J701,0)))</f>
        <v>0</v>
      </c>
      <c r="X701" s="19" t="n">
        <f aca="false">IF(OR($M701="",$M701="ERR",$J701="",$K701="",$N701=""),0,IF($N701=0,IF(AND(OR(10=7,10=12),10&gt;=$K701,10&lt;=IF($L701="",12,$L701)),$J701,0),IF(AND(10&gt;=$K701,10&lt;=IF($L701="",12,$L701),MOD(10-$K701,$N701)=0),$J701,0)))</f>
        <v>0</v>
      </c>
      <c r="Y701" s="19" t="n">
        <f aca="false">IF(OR($M701="",$M701="ERR",$J701="",$K701="",$N701=""),0,IF($N701=0,IF(AND(OR(11=7,11=12),11&gt;=$K701,11&lt;=IF($L701="",12,$L701)),$J701,0),IF(AND(11&gt;=$K701,11&lt;=IF($L701="",12,$L701),MOD(11-$K701,$N701)=0),$J701,0)))</f>
        <v>0</v>
      </c>
      <c r="Z701" s="19" t="n">
        <f aca="false">IF(OR($M701="",$M701="ERR",$J701="",$K701="",$N701=""),0,IF($N701=0,IF(AND(OR(12=7,12=12),12&gt;=$K701,12&lt;=IF($L701="",12,$L701)),$J701,0),IF(AND(12&gt;=$K701,12&lt;=IF($L701="",12,$L701),MOD(12-$K701,$N701)=0),$J701,0)))</f>
        <v>0</v>
      </c>
      <c r="AA701" s="36" t="n">
        <f aca="false">SUM(O701:Z701)</f>
        <v>0</v>
      </c>
      <c r="AB701" s="15" t="str">
        <f aca="false">IF(AND($B701="",$D701="",$J701=""),"",IF($B701="","Falta código",IF(ISNA(MATCH($B701,LST_COD,0)),"Código no registrado en Trabajadores",IF($E701="","Concepto no está en el catálogo",IF($M701="ERR","Retención de otro empleador: Origen = Otro empleador",IF(OR($J701="",$K701=""),"Falta monto o mes",IF(OR($K701&lt;1,$K701&gt;12),"Mes inicio inválido",IF(AND($L701&lt;&gt;"",OR($L701&lt;$K701,$L701&gt;12)),"Mes fin inválido",IF($N701="","Falta frecuencia",IF(AND($G701&lt;&gt;"Otro empleador",SUMPRODUCT(($O701:$Z701&lt;&gt;0)*(((COLUMN($O701:$Z701)-14)&lt;INDEX(Trabajadores!$M$6:$M$105,MATCH($B701,LST_COD,0)))+((COLUMN($O701:$Z701)-14)&gt;INDEX(Trabajadores!$N$6:$N$105,MATCH($B701,LST_COD,0)))))&gt;0),"Aviso: hay meses fuera del periodo laboral","OK"))))))))))</f>
        <v/>
      </c>
    </row>
    <row r="702" customFormat="false" ht="15" hidden="false" customHeight="false" outlineLevel="0" collapsed="false">
      <c r="A702" s="23" t="n">
        <v>697</v>
      </c>
      <c r="B702" s="7"/>
      <c r="C702" s="35" t="str">
        <f aca="false">IF($B702="","",IFERROR(INDEX(Trabajadores!$D$6:$D$105,MATCH($B702,LST_COD,0)),"¿Código?"))</f>
        <v/>
      </c>
      <c r="D702" s="30"/>
      <c r="E702" s="9" t="str">
        <f aca="false">IF($D702="","",IFERROR(VLOOKUP($D702,CONC_TABLA,2,FALSE()),""))</f>
        <v/>
      </c>
      <c r="F702" s="9" t="str">
        <f aca="false">IF($D702="","",IFERROR(VLOOKUP($D702,CONC_TABLA,3,FALSE()),""))</f>
        <v/>
      </c>
      <c r="G702" s="30"/>
      <c r="H702" s="30"/>
      <c r="I702" s="30"/>
      <c r="J702" s="29"/>
      <c r="K702" s="28"/>
      <c r="L702" s="28"/>
      <c r="M702" s="9" t="str">
        <f aca="false">IF(OR($B702="",$E702=""),"",IF($E702="INA","INA",IF($G702="Otro empleador",IF($E702="RET","RETO",IF($E702="ORD","OTO","OTX")),IF($E702="RET","ERR",$E702))))</f>
        <v/>
      </c>
      <c r="N702" s="9" t="str">
        <f aca="false">IF($I702="","",IFERROR(VLOOKUP($I702,FREC_TABLA,2,FALSE()),""))</f>
        <v/>
      </c>
      <c r="O702" s="19" t="n">
        <f aca="false">IF(OR($M702="",$M702="ERR",$J702="",$K702="",$N702=""),0,IF($N702=0,IF(AND(OR(1=7,1=12),1&gt;=$K702,1&lt;=IF($L702="",12,$L702)),$J702,0),IF(AND(1&gt;=$K702,1&lt;=IF($L702="",12,$L702),MOD(1-$K702,$N702)=0),$J702,0)))</f>
        <v>0</v>
      </c>
      <c r="P702" s="19" t="n">
        <f aca="false">IF(OR($M702="",$M702="ERR",$J702="",$K702="",$N702=""),0,IF($N702=0,IF(AND(OR(2=7,2=12),2&gt;=$K702,2&lt;=IF($L702="",12,$L702)),$J702,0),IF(AND(2&gt;=$K702,2&lt;=IF($L702="",12,$L702),MOD(2-$K702,$N702)=0),$J702,0)))</f>
        <v>0</v>
      </c>
      <c r="Q702" s="19" t="n">
        <f aca="false">IF(OR($M702="",$M702="ERR",$J702="",$K702="",$N702=""),0,IF($N702=0,IF(AND(OR(3=7,3=12),3&gt;=$K702,3&lt;=IF($L702="",12,$L702)),$J702,0),IF(AND(3&gt;=$K702,3&lt;=IF($L702="",12,$L702),MOD(3-$K702,$N702)=0),$J702,0)))</f>
        <v>0</v>
      </c>
      <c r="R702" s="19" t="n">
        <f aca="false">IF(OR($M702="",$M702="ERR",$J702="",$K702="",$N702=""),0,IF($N702=0,IF(AND(OR(4=7,4=12),4&gt;=$K702,4&lt;=IF($L702="",12,$L702)),$J702,0),IF(AND(4&gt;=$K702,4&lt;=IF($L702="",12,$L702),MOD(4-$K702,$N702)=0),$J702,0)))</f>
        <v>0</v>
      </c>
      <c r="S702" s="19" t="n">
        <f aca="false">IF(OR($M702="",$M702="ERR",$J702="",$K702="",$N702=""),0,IF($N702=0,IF(AND(OR(5=7,5=12),5&gt;=$K702,5&lt;=IF($L702="",12,$L702)),$J702,0),IF(AND(5&gt;=$K702,5&lt;=IF($L702="",12,$L702),MOD(5-$K702,$N702)=0),$J702,0)))</f>
        <v>0</v>
      </c>
      <c r="T702" s="19" t="n">
        <f aca="false">IF(OR($M702="",$M702="ERR",$J702="",$K702="",$N702=""),0,IF($N702=0,IF(AND(OR(6=7,6=12),6&gt;=$K702,6&lt;=IF($L702="",12,$L702)),$J702,0),IF(AND(6&gt;=$K702,6&lt;=IF($L702="",12,$L702),MOD(6-$K702,$N702)=0),$J702,0)))</f>
        <v>0</v>
      </c>
      <c r="U702" s="19" t="n">
        <f aca="false">IF(OR($M702="",$M702="ERR",$J702="",$K702="",$N702=""),0,IF($N702=0,IF(AND(OR(7=7,7=12),7&gt;=$K702,7&lt;=IF($L702="",12,$L702)),$J702,0),IF(AND(7&gt;=$K702,7&lt;=IF($L702="",12,$L702),MOD(7-$K702,$N702)=0),$J702,0)))</f>
        <v>0</v>
      </c>
      <c r="V702" s="19" t="n">
        <f aca="false">IF(OR($M702="",$M702="ERR",$J702="",$K702="",$N702=""),0,IF($N702=0,IF(AND(OR(8=7,8=12),8&gt;=$K702,8&lt;=IF($L702="",12,$L702)),$J702,0),IF(AND(8&gt;=$K702,8&lt;=IF($L702="",12,$L702),MOD(8-$K702,$N702)=0),$J702,0)))</f>
        <v>0</v>
      </c>
      <c r="W702" s="19" t="n">
        <f aca="false">IF(OR($M702="",$M702="ERR",$J702="",$K702="",$N702=""),0,IF($N702=0,IF(AND(OR(9=7,9=12),9&gt;=$K702,9&lt;=IF($L702="",12,$L702)),$J702,0),IF(AND(9&gt;=$K702,9&lt;=IF($L702="",12,$L702),MOD(9-$K702,$N702)=0),$J702,0)))</f>
        <v>0</v>
      </c>
      <c r="X702" s="19" t="n">
        <f aca="false">IF(OR($M702="",$M702="ERR",$J702="",$K702="",$N702=""),0,IF($N702=0,IF(AND(OR(10=7,10=12),10&gt;=$K702,10&lt;=IF($L702="",12,$L702)),$J702,0),IF(AND(10&gt;=$K702,10&lt;=IF($L702="",12,$L702),MOD(10-$K702,$N702)=0),$J702,0)))</f>
        <v>0</v>
      </c>
      <c r="Y702" s="19" t="n">
        <f aca="false">IF(OR($M702="",$M702="ERR",$J702="",$K702="",$N702=""),0,IF($N702=0,IF(AND(OR(11=7,11=12),11&gt;=$K702,11&lt;=IF($L702="",12,$L702)),$J702,0),IF(AND(11&gt;=$K702,11&lt;=IF($L702="",12,$L702),MOD(11-$K702,$N702)=0),$J702,0)))</f>
        <v>0</v>
      </c>
      <c r="Z702" s="19" t="n">
        <f aca="false">IF(OR($M702="",$M702="ERR",$J702="",$K702="",$N702=""),0,IF($N702=0,IF(AND(OR(12=7,12=12),12&gt;=$K702,12&lt;=IF($L702="",12,$L702)),$J702,0),IF(AND(12&gt;=$K702,12&lt;=IF($L702="",12,$L702),MOD(12-$K702,$N702)=0),$J702,0)))</f>
        <v>0</v>
      </c>
      <c r="AA702" s="36" t="n">
        <f aca="false">SUM(O702:Z702)</f>
        <v>0</v>
      </c>
      <c r="AB702" s="15" t="str">
        <f aca="false">IF(AND($B702="",$D702="",$J702=""),"",IF($B702="","Falta código",IF(ISNA(MATCH($B702,LST_COD,0)),"Código no registrado en Trabajadores",IF($E702="","Concepto no está en el catálogo",IF($M702="ERR","Retención de otro empleador: Origen = Otro empleador",IF(OR($J702="",$K702=""),"Falta monto o mes",IF(OR($K702&lt;1,$K702&gt;12),"Mes inicio inválido",IF(AND($L702&lt;&gt;"",OR($L702&lt;$K702,$L702&gt;12)),"Mes fin inválido",IF($N702="","Falta frecuencia",IF(AND($G702&lt;&gt;"Otro empleador",SUMPRODUCT(($O702:$Z702&lt;&gt;0)*(((COLUMN($O702:$Z702)-14)&lt;INDEX(Trabajadores!$M$6:$M$105,MATCH($B702,LST_COD,0)))+((COLUMN($O702:$Z702)-14)&gt;INDEX(Trabajadores!$N$6:$N$105,MATCH($B702,LST_COD,0)))))&gt;0),"Aviso: hay meses fuera del periodo laboral","OK"))))))))))</f>
        <v/>
      </c>
    </row>
    <row r="703" customFormat="false" ht="15" hidden="false" customHeight="false" outlineLevel="0" collapsed="false">
      <c r="A703" s="23" t="n">
        <v>698</v>
      </c>
      <c r="B703" s="7"/>
      <c r="C703" s="35" t="str">
        <f aca="false">IF($B703="","",IFERROR(INDEX(Trabajadores!$D$6:$D$105,MATCH($B703,LST_COD,0)),"¿Código?"))</f>
        <v/>
      </c>
      <c r="D703" s="30"/>
      <c r="E703" s="9" t="str">
        <f aca="false">IF($D703="","",IFERROR(VLOOKUP($D703,CONC_TABLA,2,FALSE()),""))</f>
        <v/>
      </c>
      <c r="F703" s="9" t="str">
        <f aca="false">IF($D703="","",IFERROR(VLOOKUP($D703,CONC_TABLA,3,FALSE()),""))</f>
        <v/>
      </c>
      <c r="G703" s="30"/>
      <c r="H703" s="30"/>
      <c r="I703" s="30"/>
      <c r="J703" s="29"/>
      <c r="K703" s="28"/>
      <c r="L703" s="28"/>
      <c r="M703" s="9" t="str">
        <f aca="false">IF(OR($B703="",$E703=""),"",IF($E703="INA","INA",IF($G703="Otro empleador",IF($E703="RET","RETO",IF($E703="ORD","OTO","OTX")),IF($E703="RET","ERR",$E703))))</f>
        <v/>
      </c>
      <c r="N703" s="9" t="str">
        <f aca="false">IF($I703="","",IFERROR(VLOOKUP($I703,FREC_TABLA,2,FALSE()),""))</f>
        <v/>
      </c>
      <c r="O703" s="19" t="n">
        <f aca="false">IF(OR($M703="",$M703="ERR",$J703="",$K703="",$N703=""),0,IF($N703=0,IF(AND(OR(1=7,1=12),1&gt;=$K703,1&lt;=IF($L703="",12,$L703)),$J703,0),IF(AND(1&gt;=$K703,1&lt;=IF($L703="",12,$L703),MOD(1-$K703,$N703)=0),$J703,0)))</f>
        <v>0</v>
      </c>
      <c r="P703" s="19" t="n">
        <f aca="false">IF(OR($M703="",$M703="ERR",$J703="",$K703="",$N703=""),0,IF($N703=0,IF(AND(OR(2=7,2=12),2&gt;=$K703,2&lt;=IF($L703="",12,$L703)),$J703,0),IF(AND(2&gt;=$K703,2&lt;=IF($L703="",12,$L703),MOD(2-$K703,$N703)=0),$J703,0)))</f>
        <v>0</v>
      </c>
      <c r="Q703" s="19" t="n">
        <f aca="false">IF(OR($M703="",$M703="ERR",$J703="",$K703="",$N703=""),0,IF($N703=0,IF(AND(OR(3=7,3=12),3&gt;=$K703,3&lt;=IF($L703="",12,$L703)),$J703,0),IF(AND(3&gt;=$K703,3&lt;=IF($L703="",12,$L703),MOD(3-$K703,$N703)=0),$J703,0)))</f>
        <v>0</v>
      </c>
      <c r="R703" s="19" t="n">
        <f aca="false">IF(OR($M703="",$M703="ERR",$J703="",$K703="",$N703=""),0,IF($N703=0,IF(AND(OR(4=7,4=12),4&gt;=$K703,4&lt;=IF($L703="",12,$L703)),$J703,0),IF(AND(4&gt;=$K703,4&lt;=IF($L703="",12,$L703),MOD(4-$K703,$N703)=0),$J703,0)))</f>
        <v>0</v>
      </c>
      <c r="S703" s="19" t="n">
        <f aca="false">IF(OR($M703="",$M703="ERR",$J703="",$K703="",$N703=""),0,IF($N703=0,IF(AND(OR(5=7,5=12),5&gt;=$K703,5&lt;=IF($L703="",12,$L703)),$J703,0),IF(AND(5&gt;=$K703,5&lt;=IF($L703="",12,$L703),MOD(5-$K703,$N703)=0),$J703,0)))</f>
        <v>0</v>
      </c>
      <c r="T703" s="19" t="n">
        <f aca="false">IF(OR($M703="",$M703="ERR",$J703="",$K703="",$N703=""),0,IF($N703=0,IF(AND(OR(6=7,6=12),6&gt;=$K703,6&lt;=IF($L703="",12,$L703)),$J703,0),IF(AND(6&gt;=$K703,6&lt;=IF($L703="",12,$L703),MOD(6-$K703,$N703)=0),$J703,0)))</f>
        <v>0</v>
      </c>
      <c r="U703" s="19" t="n">
        <f aca="false">IF(OR($M703="",$M703="ERR",$J703="",$K703="",$N703=""),0,IF($N703=0,IF(AND(OR(7=7,7=12),7&gt;=$K703,7&lt;=IF($L703="",12,$L703)),$J703,0),IF(AND(7&gt;=$K703,7&lt;=IF($L703="",12,$L703),MOD(7-$K703,$N703)=0),$J703,0)))</f>
        <v>0</v>
      </c>
      <c r="V703" s="19" t="n">
        <f aca="false">IF(OR($M703="",$M703="ERR",$J703="",$K703="",$N703=""),0,IF($N703=0,IF(AND(OR(8=7,8=12),8&gt;=$K703,8&lt;=IF($L703="",12,$L703)),$J703,0),IF(AND(8&gt;=$K703,8&lt;=IF($L703="",12,$L703),MOD(8-$K703,$N703)=0),$J703,0)))</f>
        <v>0</v>
      </c>
      <c r="W703" s="19" t="n">
        <f aca="false">IF(OR($M703="",$M703="ERR",$J703="",$K703="",$N703=""),0,IF($N703=0,IF(AND(OR(9=7,9=12),9&gt;=$K703,9&lt;=IF($L703="",12,$L703)),$J703,0),IF(AND(9&gt;=$K703,9&lt;=IF($L703="",12,$L703),MOD(9-$K703,$N703)=0),$J703,0)))</f>
        <v>0</v>
      </c>
      <c r="X703" s="19" t="n">
        <f aca="false">IF(OR($M703="",$M703="ERR",$J703="",$K703="",$N703=""),0,IF($N703=0,IF(AND(OR(10=7,10=12),10&gt;=$K703,10&lt;=IF($L703="",12,$L703)),$J703,0),IF(AND(10&gt;=$K703,10&lt;=IF($L703="",12,$L703),MOD(10-$K703,$N703)=0),$J703,0)))</f>
        <v>0</v>
      </c>
      <c r="Y703" s="19" t="n">
        <f aca="false">IF(OR($M703="",$M703="ERR",$J703="",$K703="",$N703=""),0,IF($N703=0,IF(AND(OR(11=7,11=12),11&gt;=$K703,11&lt;=IF($L703="",12,$L703)),$J703,0),IF(AND(11&gt;=$K703,11&lt;=IF($L703="",12,$L703),MOD(11-$K703,$N703)=0),$J703,0)))</f>
        <v>0</v>
      </c>
      <c r="Z703" s="19" t="n">
        <f aca="false">IF(OR($M703="",$M703="ERR",$J703="",$K703="",$N703=""),0,IF($N703=0,IF(AND(OR(12=7,12=12),12&gt;=$K703,12&lt;=IF($L703="",12,$L703)),$J703,0),IF(AND(12&gt;=$K703,12&lt;=IF($L703="",12,$L703),MOD(12-$K703,$N703)=0),$J703,0)))</f>
        <v>0</v>
      </c>
      <c r="AA703" s="36" t="n">
        <f aca="false">SUM(O703:Z703)</f>
        <v>0</v>
      </c>
      <c r="AB703" s="15" t="str">
        <f aca="false">IF(AND($B703="",$D703="",$J703=""),"",IF($B703="","Falta código",IF(ISNA(MATCH($B703,LST_COD,0)),"Código no registrado en Trabajadores",IF($E703="","Concepto no está en el catálogo",IF($M703="ERR","Retención de otro empleador: Origen = Otro empleador",IF(OR($J703="",$K703=""),"Falta monto o mes",IF(OR($K703&lt;1,$K703&gt;12),"Mes inicio inválido",IF(AND($L703&lt;&gt;"",OR($L703&lt;$K703,$L703&gt;12)),"Mes fin inválido",IF($N703="","Falta frecuencia",IF(AND($G703&lt;&gt;"Otro empleador",SUMPRODUCT(($O703:$Z703&lt;&gt;0)*(((COLUMN($O703:$Z703)-14)&lt;INDEX(Trabajadores!$M$6:$M$105,MATCH($B703,LST_COD,0)))+((COLUMN($O703:$Z703)-14)&gt;INDEX(Trabajadores!$N$6:$N$105,MATCH($B703,LST_COD,0)))))&gt;0),"Aviso: hay meses fuera del periodo laboral","OK"))))))))))</f>
        <v/>
      </c>
    </row>
    <row r="704" customFormat="false" ht="15" hidden="false" customHeight="false" outlineLevel="0" collapsed="false">
      <c r="A704" s="23" t="n">
        <v>699</v>
      </c>
      <c r="B704" s="7"/>
      <c r="C704" s="35" t="str">
        <f aca="false">IF($B704="","",IFERROR(INDEX(Trabajadores!$D$6:$D$105,MATCH($B704,LST_COD,0)),"¿Código?"))</f>
        <v/>
      </c>
      <c r="D704" s="30"/>
      <c r="E704" s="9" t="str">
        <f aca="false">IF($D704="","",IFERROR(VLOOKUP($D704,CONC_TABLA,2,FALSE()),""))</f>
        <v/>
      </c>
      <c r="F704" s="9" t="str">
        <f aca="false">IF($D704="","",IFERROR(VLOOKUP($D704,CONC_TABLA,3,FALSE()),""))</f>
        <v/>
      </c>
      <c r="G704" s="30"/>
      <c r="H704" s="30"/>
      <c r="I704" s="30"/>
      <c r="J704" s="29"/>
      <c r="K704" s="28"/>
      <c r="L704" s="28"/>
      <c r="M704" s="9" t="str">
        <f aca="false">IF(OR($B704="",$E704=""),"",IF($E704="INA","INA",IF($G704="Otro empleador",IF($E704="RET","RETO",IF($E704="ORD","OTO","OTX")),IF($E704="RET","ERR",$E704))))</f>
        <v/>
      </c>
      <c r="N704" s="9" t="str">
        <f aca="false">IF($I704="","",IFERROR(VLOOKUP($I704,FREC_TABLA,2,FALSE()),""))</f>
        <v/>
      </c>
      <c r="O704" s="19" t="n">
        <f aca="false">IF(OR($M704="",$M704="ERR",$J704="",$K704="",$N704=""),0,IF($N704=0,IF(AND(OR(1=7,1=12),1&gt;=$K704,1&lt;=IF($L704="",12,$L704)),$J704,0),IF(AND(1&gt;=$K704,1&lt;=IF($L704="",12,$L704),MOD(1-$K704,$N704)=0),$J704,0)))</f>
        <v>0</v>
      </c>
      <c r="P704" s="19" t="n">
        <f aca="false">IF(OR($M704="",$M704="ERR",$J704="",$K704="",$N704=""),0,IF($N704=0,IF(AND(OR(2=7,2=12),2&gt;=$K704,2&lt;=IF($L704="",12,$L704)),$J704,0),IF(AND(2&gt;=$K704,2&lt;=IF($L704="",12,$L704),MOD(2-$K704,$N704)=0),$J704,0)))</f>
        <v>0</v>
      </c>
      <c r="Q704" s="19" t="n">
        <f aca="false">IF(OR($M704="",$M704="ERR",$J704="",$K704="",$N704=""),0,IF($N704=0,IF(AND(OR(3=7,3=12),3&gt;=$K704,3&lt;=IF($L704="",12,$L704)),$J704,0),IF(AND(3&gt;=$K704,3&lt;=IF($L704="",12,$L704),MOD(3-$K704,$N704)=0),$J704,0)))</f>
        <v>0</v>
      </c>
      <c r="R704" s="19" t="n">
        <f aca="false">IF(OR($M704="",$M704="ERR",$J704="",$K704="",$N704=""),0,IF($N704=0,IF(AND(OR(4=7,4=12),4&gt;=$K704,4&lt;=IF($L704="",12,$L704)),$J704,0),IF(AND(4&gt;=$K704,4&lt;=IF($L704="",12,$L704),MOD(4-$K704,$N704)=0),$J704,0)))</f>
        <v>0</v>
      </c>
      <c r="S704" s="19" t="n">
        <f aca="false">IF(OR($M704="",$M704="ERR",$J704="",$K704="",$N704=""),0,IF($N704=0,IF(AND(OR(5=7,5=12),5&gt;=$K704,5&lt;=IF($L704="",12,$L704)),$J704,0),IF(AND(5&gt;=$K704,5&lt;=IF($L704="",12,$L704),MOD(5-$K704,$N704)=0),$J704,0)))</f>
        <v>0</v>
      </c>
      <c r="T704" s="19" t="n">
        <f aca="false">IF(OR($M704="",$M704="ERR",$J704="",$K704="",$N704=""),0,IF($N704=0,IF(AND(OR(6=7,6=12),6&gt;=$K704,6&lt;=IF($L704="",12,$L704)),$J704,0),IF(AND(6&gt;=$K704,6&lt;=IF($L704="",12,$L704),MOD(6-$K704,$N704)=0),$J704,0)))</f>
        <v>0</v>
      </c>
      <c r="U704" s="19" t="n">
        <f aca="false">IF(OR($M704="",$M704="ERR",$J704="",$K704="",$N704=""),0,IF($N704=0,IF(AND(OR(7=7,7=12),7&gt;=$K704,7&lt;=IF($L704="",12,$L704)),$J704,0),IF(AND(7&gt;=$K704,7&lt;=IF($L704="",12,$L704),MOD(7-$K704,$N704)=0),$J704,0)))</f>
        <v>0</v>
      </c>
      <c r="V704" s="19" t="n">
        <f aca="false">IF(OR($M704="",$M704="ERR",$J704="",$K704="",$N704=""),0,IF($N704=0,IF(AND(OR(8=7,8=12),8&gt;=$K704,8&lt;=IF($L704="",12,$L704)),$J704,0),IF(AND(8&gt;=$K704,8&lt;=IF($L704="",12,$L704),MOD(8-$K704,$N704)=0),$J704,0)))</f>
        <v>0</v>
      </c>
      <c r="W704" s="19" t="n">
        <f aca="false">IF(OR($M704="",$M704="ERR",$J704="",$K704="",$N704=""),0,IF($N704=0,IF(AND(OR(9=7,9=12),9&gt;=$K704,9&lt;=IF($L704="",12,$L704)),$J704,0),IF(AND(9&gt;=$K704,9&lt;=IF($L704="",12,$L704),MOD(9-$K704,$N704)=0),$J704,0)))</f>
        <v>0</v>
      </c>
      <c r="X704" s="19" t="n">
        <f aca="false">IF(OR($M704="",$M704="ERR",$J704="",$K704="",$N704=""),0,IF($N704=0,IF(AND(OR(10=7,10=12),10&gt;=$K704,10&lt;=IF($L704="",12,$L704)),$J704,0),IF(AND(10&gt;=$K704,10&lt;=IF($L704="",12,$L704),MOD(10-$K704,$N704)=0),$J704,0)))</f>
        <v>0</v>
      </c>
      <c r="Y704" s="19" t="n">
        <f aca="false">IF(OR($M704="",$M704="ERR",$J704="",$K704="",$N704=""),0,IF($N704=0,IF(AND(OR(11=7,11=12),11&gt;=$K704,11&lt;=IF($L704="",12,$L704)),$J704,0),IF(AND(11&gt;=$K704,11&lt;=IF($L704="",12,$L704),MOD(11-$K704,$N704)=0),$J704,0)))</f>
        <v>0</v>
      </c>
      <c r="Z704" s="19" t="n">
        <f aca="false">IF(OR($M704="",$M704="ERR",$J704="",$K704="",$N704=""),0,IF($N704=0,IF(AND(OR(12=7,12=12),12&gt;=$K704,12&lt;=IF($L704="",12,$L704)),$J704,0),IF(AND(12&gt;=$K704,12&lt;=IF($L704="",12,$L704),MOD(12-$K704,$N704)=0),$J704,0)))</f>
        <v>0</v>
      </c>
      <c r="AA704" s="36" t="n">
        <f aca="false">SUM(O704:Z704)</f>
        <v>0</v>
      </c>
      <c r="AB704" s="15" t="str">
        <f aca="false">IF(AND($B704="",$D704="",$J704=""),"",IF($B704="","Falta código",IF(ISNA(MATCH($B704,LST_COD,0)),"Código no registrado en Trabajadores",IF($E704="","Concepto no está en el catálogo",IF($M704="ERR","Retención de otro empleador: Origen = Otro empleador",IF(OR($J704="",$K704=""),"Falta monto o mes",IF(OR($K704&lt;1,$K704&gt;12),"Mes inicio inválido",IF(AND($L704&lt;&gt;"",OR($L704&lt;$K704,$L704&gt;12)),"Mes fin inválido",IF($N704="","Falta frecuencia",IF(AND($G704&lt;&gt;"Otro empleador",SUMPRODUCT(($O704:$Z704&lt;&gt;0)*(((COLUMN($O704:$Z704)-14)&lt;INDEX(Trabajadores!$M$6:$M$105,MATCH($B704,LST_COD,0)))+((COLUMN($O704:$Z704)-14)&gt;INDEX(Trabajadores!$N$6:$N$105,MATCH($B704,LST_COD,0)))))&gt;0),"Aviso: hay meses fuera del periodo laboral","OK"))))))))))</f>
        <v/>
      </c>
    </row>
    <row r="705" customFormat="false" ht="15" hidden="false" customHeight="false" outlineLevel="0" collapsed="false">
      <c r="A705" s="23" t="n">
        <v>700</v>
      </c>
      <c r="B705" s="7"/>
      <c r="C705" s="35" t="str">
        <f aca="false">IF($B705="","",IFERROR(INDEX(Trabajadores!$D$6:$D$105,MATCH($B705,LST_COD,0)),"¿Código?"))</f>
        <v/>
      </c>
      <c r="D705" s="30"/>
      <c r="E705" s="9" t="str">
        <f aca="false">IF($D705="","",IFERROR(VLOOKUP($D705,CONC_TABLA,2,FALSE()),""))</f>
        <v/>
      </c>
      <c r="F705" s="9" t="str">
        <f aca="false">IF($D705="","",IFERROR(VLOOKUP($D705,CONC_TABLA,3,FALSE()),""))</f>
        <v/>
      </c>
      <c r="G705" s="30"/>
      <c r="H705" s="30"/>
      <c r="I705" s="30"/>
      <c r="J705" s="29"/>
      <c r="K705" s="28"/>
      <c r="L705" s="28"/>
      <c r="M705" s="9" t="str">
        <f aca="false">IF(OR($B705="",$E705=""),"",IF($E705="INA","INA",IF($G705="Otro empleador",IF($E705="RET","RETO",IF($E705="ORD","OTO","OTX")),IF($E705="RET","ERR",$E705))))</f>
        <v/>
      </c>
      <c r="N705" s="9" t="str">
        <f aca="false">IF($I705="","",IFERROR(VLOOKUP($I705,FREC_TABLA,2,FALSE()),""))</f>
        <v/>
      </c>
      <c r="O705" s="19" t="n">
        <f aca="false">IF(OR($M705="",$M705="ERR",$J705="",$K705="",$N705=""),0,IF($N705=0,IF(AND(OR(1=7,1=12),1&gt;=$K705,1&lt;=IF($L705="",12,$L705)),$J705,0),IF(AND(1&gt;=$K705,1&lt;=IF($L705="",12,$L705),MOD(1-$K705,$N705)=0),$J705,0)))</f>
        <v>0</v>
      </c>
      <c r="P705" s="19" t="n">
        <f aca="false">IF(OR($M705="",$M705="ERR",$J705="",$K705="",$N705=""),0,IF($N705=0,IF(AND(OR(2=7,2=12),2&gt;=$K705,2&lt;=IF($L705="",12,$L705)),$J705,0),IF(AND(2&gt;=$K705,2&lt;=IF($L705="",12,$L705),MOD(2-$K705,$N705)=0),$J705,0)))</f>
        <v>0</v>
      </c>
      <c r="Q705" s="19" t="n">
        <f aca="false">IF(OR($M705="",$M705="ERR",$J705="",$K705="",$N705=""),0,IF($N705=0,IF(AND(OR(3=7,3=12),3&gt;=$K705,3&lt;=IF($L705="",12,$L705)),$J705,0),IF(AND(3&gt;=$K705,3&lt;=IF($L705="",12,$L705),MOD(3-$K705,$N705)=0),$J705,0)))</f>
        <v>0</v>
      </c>
      <c r="R705" s="19" t="n">
        <f aca="false">IF(OR($M705="",$M705="ERR",$J705="",$K705="",$N705=""),0,IF($N705=0,IF(AND(OR(4=7,4=12),4&gt;=$K705,4&lt;=IF($L705="",12,$L705)),$J705,0),IF(AND(4&gt;=$K705,4&lt;=IF($L705="",12,$L705),MOD(4-$K705,$N705)=0),$J705,0)))</f>
        <v>0</v>
      </c>
      <c r="S705" s="19" t="n">
        <f aca="false">IF(OR($M705="",$M705="ERR",$J705="",$K705="",$N705=""),0,IF($N705=0,IF(AND(OR(5=7,5=12),5&gt;=$K705,5&lt;=IF($L705="",12,$L705)),$J705,0),IF(AND(5&gt;=$K705,5&lt;=IF($L705="",12,$L705),MOD(5-$K705,$N705)=0),$J705,0)))</f>
        <v>0</v>
      </c>
      <c r="T705" s="19" t="n">
        <f aca="false">IF(OR($M705="",$M705="ERR",$J705="",$K705="",$N705=""),0,IF($N705=0,IF(AND(OR(6=7,6=12),6&gt;=$K705,6&lt;=IF($L705="",12,$L705)),$J705,0),IF(AND(6&gt;=$K705,6&lt;=IF($L705="",12,$L705),MOD(6-$K705,$N705)=0),$J705,0)))</f>
        <v>0</v>
      </c>
      <c r="U705" s="19" t="n">
        <f aca="false">IF(OR($M705="",$M705="ERR",$J705="",$K705="",$N705=""),0,IF($N705=0,IF(AND(OR(7=7,7=12),7&gt;=$K705,7&lt;=IF($L705="",12,$L705)),$J705,0),IF(AND(7&gt;=$K705,7&lt;=IF($L705="",12,$L705),MOD(7-$K705,$N705)=0),$J705,0)))</f>
        <v>0</v>
      </c>
      <c r="V705" s="19" t="n">
        <f aca="false">IF(OR($M705="",$M705="ERR",$J705="",$K705="",$N705=""),0,IF($N705=0,IF(AND(OR(8=7,8=12),8&gt;=$K705,8&lt;=IF($L705="",12,$L705)),$J705,0),IF(AND(8&gt;=$K705,8&lt;=IF($L705="",12,$L705),MOD(8-$K705,$N705)=0),$J705,0)))</f>
        <v>0</v>
      </c>
      <c r="W705" s="19" t="n">
        <f aca="false">IF(OR($M705="",$M705="ERR",$J705="",$K705="",$N705=""),0,IF($N705=0,IF(AND(OR(9=7,9=12),9&gt;=$K705,9&lt;=IF($L705="",12,$L705)),$J705,0),IF(AND(9&gt;=$K705,9&lt;=IF($L705="",12,$L705),MOD(9-$K705,$N705)=0),$J705,0)))</f>
        <v>0</v>
      </c>
      <c r="X705" s="19" t="n">
        <f aca="false">IF(OR($M705="",$M705="ERR",$J705="",$K705="",$N705=""),0,IF($N705=0,IF(AND(OR(10=7,10=12),10&gt;=$K705,10&lt;=IF($L705="",12,$L705)),$J705,0),IF(AND(10&gt;=$K705,10&lt;=IF($L705="",12,$L705),MOD(10-$K705,$N705)=0),$J705,0)))</f>
        <v>0</v>
      </c>
      <c r="Y705" s="19" t="n">
        <f aca="false">IF(OR($M705="",$M705="ERR",$J705="",$K705="",$N705=""),0,IF($N705=0,IF(AND(OR(11=7,11=12),11&gt;=$K705,11&lt;=IF($L705="",12,$L705)),$J705,0),IF(AND(11&gt;=$K705,11&lt;=IF($L705="",12,$L705),MOD(11-$K705,$N705)=0),$J705,0)))</f>
        <v>0</v>
      </c>
      <c r="Z705" s="19" t="n">
        <f aca="false">IF(OR($M705="",$M705="ERR",$J705="",$K705="",$N705=""),0,IF($N705=0,IF(AND(OR(12=7,12=12),12&gt;=$K705,12&lt;=IF($L705="",12,$L705)),$J705,0),IF(AND(12&gt;=$K705,12&lt;=IF($L705="",12,$L705),MOD(12-$K705,$N705)=0),$J705,0)))</f>
        <v>0</v>
      </c>
      <c r="AA705" s="36" t="n">
        <f aca="false">SUM(O705:Z705)</f>
        <v>0</v>
      </c>
      <c r="AB705" s="15" t="str">
        <f aca="false">IF(AND($B705="",$D705="",$J705=""),"",IF($B705="","Falta código",IF(ISNA(MATCH($B705,LST_COD,0)),"Código no registrado en Trabajadores",IF($E705="","Concepto no está en el catálogo",IF($M705="ERR","Retención de otro empleador: Origen = Otro empleador",IF(OR($J705="",$K705=""),"Falta monto o mes",IF(OR($K705&lt;1,$K705&gt;12),"Mes inicio inválido",IF(AND($L705&lt;&gt;"",OR($L705&lt;$K705,$L705&gt;12)),"Mes fin inválido",IF($N705="","Falta frecuencia",IF(AND($G705&lt;&gt;"Otro empleador",SUMPRODUCT(($O705:$Z705&lt;&gt;0)*(((COLUMN($O705:$Z705)-14)&lt;INDEX(Trabajadores!$M$6:$M$105,MATCH($B705,LST_COD,0)))+((COLUMN($O705:$Z705)-14)&gt;INDEX(Trabajadores!$N$6:$N$105,MATCH($B705,LST_COD,0)))))&gt;0),"Aviso: hay meses fuera del periodo laboral","OK"))))))))))</f>
        <v/>
      </c>
    </row>
    <row r="706" customFormat="false" ht="15" hidden="false" customHeight="false" outlineLevel="0" collapsed="false">
      <c r="A706" s="23" t="n">
        <v>701</v>
      </c>
      <c r="B706" s="7"/>
      <c r="C706" s="35" t="str">
        <f aca="false">IF($B706="","",IFERROR(INDEX(Trabajadores!$D$6:$D$105,MATCH($B706,LST_COD,0)),"¿Código?"))</f>
        <v/>
      </c>
      <c r="D706" s="30"/>
      <c r="E706" s="9" t="str">
        <f aca="false">IF($D706="","",IFERROR(VLOOKUP($D706,CONC_TABLA,2,FALSE()),""))</f>
        <v/>
      </c>
      <c r="F706" s="9" t="str">
        <f aca="false">IF($D706="","",IFERROR(VLOOKUP($D706,CONC_TABLA,3,FALSE()),""))</f>
        <v/>
      </c>
      <c r="G706" s="30"/>
      <c r="H706" s="30"/>
      <c r="I706" s="30"/>
      <c r="J706" s="29"/>
      <c r="K706" s="28"/>
      <c r="L706" s="28"/>
      <c r="M706" s="9" t="str">
        <f aca="false">IF(OR($B706="",$E706=""),"",IF($E706="INA","INA",IF($G706="Otro empleador",IF($E706="RET","RETO",IF($E706="ORD","OTO","OTX")),IF($E706="RET","ERR",$E706))))</f>
        <v/>
      </c>
      <c r="N706" s="9" t="str">
        <f aca="false">IF($I706="","",IFERROR(VLOOKUP($I706,FREC_TABLA,2,FALSE()),""))</f>
        <v/>
      </c>
      <c r="O706" s="19" t="n">
        <f aca="false">IF(OR($M706="",$M706="ERR",$J706="",$K706="",$N706=""),0,IF($N706=0,IF(AND(OR(1=7,1=12),1&gt;=$K706,1&lt;=IF($L706="",12,$L706)),$J706,0),IF(AND(1&gt;=$K706,1&lt;=IF($L706="",12,$L706),MOD(1-$K706,$N706)=0),$J706,0)))</f>
        <v>0</v>
      </c>
      <c r="P706" s="19" t="n">
        <f aca="false">IF(OR($M706="",$M706="ERR",$J706="",$K706="",$N706=""),0,IF($N706=0,IF(AND(OR(2=7,2=12),2&gt;=$K706,2&lt;=IF($L706="",12,$L706)),$J706,0),IF(AND(2&gt;=$K706,2&lt;=IF($L706="",12,$L706),MOD(2-$K706,$N706)=0),$J706,0)))</f>
        <v>0</v>
      </c>
      <c r="Q706" s="19" t="n">
        <f aca="false">IF(OR($M706="",$M706="ERR",$J706="",$K706="",$N706=""),0,IF($N706=0,IF(AND(OR(3=7,3=12),3&gt;=$K706,3&lt;=IF($L706="",12,$L706)),$J706,0),IF(AND(3&gt;=$K706,3&lt;=IF($L706="",12,$L706),MOD(3-$K706,$N706)=0),$J706,0)))</f>
        <v>0</v>
      </c>
      <c r="R706" s="19" t="n">
        <f aca="false">IF(OR($M706="",$M706="ERR",$J706="",$K706="",$N706=""),0,IF($N706=0,IF(AND(OR(4=7,4=12),4&gt;=$K706,4&lt;=IF($L706="",12,$L706)),$J706,0),IF(AND(4&gt;=$K706,4&lt;=IF($L706="",12,$L706),MOD(4-$K706,$N706)=0),$J706,0)))</f>
        <v>0</v>
      </c>
      <c r="S706" s="19" t="n">
        <f aca="false">IF(OR($M706="",$M706="ERR",$J706="",$K706="",$N706=""),0,IF($N706=0,IF(AND(OR(5=7,5=12),5&gt;=$K706,5&lt;=IF($L706="",12,$L706)),$J706,0),IF(AND(5&gt;=$K706,5&lt;=IF($L706="",12,$L706),MOD(5-$K706,$N706)=0),$J706,0)))</f>
        <v>0</v>
      </c>
      <c r="T706" s="19" t="n">
        <f aca="false">IF(OR($M706="",$M706="ERR",$J706="",$K706="",$N706=""),0,IF($N706=0,IF(AND(OR(6=7,6=12),6&gt;=$K706,6&lt;=IF($L706="",12,$L706)),$J706,0),IF(AND(6&gt;=$K706,6&lt;=IF($L706="",12,$L706),MOD(6-$K706,$N706)=0),$J706,0)))</f>
        <v>0</v>
      </c>
      <c r="U706" s="19" t="n">
        <f aca="false">IF(OR($M706="",$M706="ERR",$J706="",$K706="",$N706=""),0,IF($N706=0,IF(AND(OR(7=7,7=12),7&gt;=$K706,7&lt;=IF($L706="",12,$L706)),$J706,0),IF(AND(7&gt;=$K706,7&lt;=IF($L706="",12,$L706),MOD(7-$K706,$N706)=0),$J706,0)))</f>
        <v>0</v>
      </c>
      <c r="V706" s="19" t="n">
        <f aca="false">IF(OR($M706="",$M706="ERR",$J706="",$K706="",$N706=""),0,IF($N706=0,IF(AND(OR(8=7,8=12),8&gt;=$K706,8&lt;=IF($L706="",12,$L706)),$J706,0),IF(AND(8&gt;=$K706,8&lt;=IF($L706="",12,$L706),MOD(8-$K706,$N706)=0),$J706,0)))</f>
        <v>0</v>
      </c>
      <c r="W706" s="19" t="n">
        <f aca="false">IF(OR($M706="",$M706="ERR",$J706="",$K706="",$N706=""),0,IF($N706=0,IF(AND(OR(9=7,9=12),9&gt;=$K706,9&lt;=IF($L706="",12,$L706)),$J706,0),IF(AND(9&gt;=$K706,9&lt;=IF($L706="",12,$L706),MOD(9-$K706,$N706)=0),$J706,0)))</f>
        <v>0</v>
      </c>
      <c r="X706" s="19" t="n">
        <f aca="false">IF(OR($M706="",$M706="ERR",$J706="",$K706="",$N706=""),0,IF($N706=0,IF(AND(OR(10=7,10=12),10&gt;=$K706,10&lt;=IF($L706="",12,$L706)),$J706,0),IF(AND(10&gt;=$K706,10&lt;=IF($L706="",12,$L706),MOD(10-$K706,$N706)=0),$J706,0)))</f>
        <v>0</v>
      </c>
      <c r="Y706" s="19" t="n">
        <f aca="false">IF(OR($M706="",$M706="ERR",$J706="",$K706="",$N706=""),0,IF($N706=0,IF(AND(OR(11=7,11=12),11&gt;=$K706,11&lt;=IF($L706="",12,$L706)),$J706,0),IF(AND(11&gt;=$K706,11&lt;=IF($L706="",12,$L706),MOD(11-$K706,$N706)=0),$J706,0)))</f>
        <v>0</v>
      </c>
      <c r="Z706" s="19" t="n">
        <f aca="false">IF(OR($M706="",$M706="ERR",$J706="",$K706="",$N706=""),0,IF($N706=0,IF(AND(OR(12=7,12=12),12&gt;=$K706,12&lt;=IF($L706="",12,$L706)),$J706,0),IF(AND(12&gt;=$K706,12&lt;=IF($L706="",12,$L706),MOD(12-$K706,$N706)=0),$J706,0)))</f>
        <v>0</v>
      </c>
      <c r="AA706" s="36" t="n">
        <f aca="false">SUM(O706:Z706)</f>
        <v>0</v>
      </c>
      <c r="AB706" s="15" t="str">
        <f aca="false">IF(AND($B706="",$D706="",$J706=""),"",IF($B706="","Falta código",IF(ISNA(MATCH($B706,LST_COD,0)),"Código no registrado en Trabajadores",IF($E706="","Concepto no está en el catálogo",IF($M706="ERR","Retención de otro empleador: Origen = Otro empleador",IF(OR($J706="",$K706=""),"Falta monto o mes",IF(OR($K706&lt;1,$K706&gt;12),"Mes inicio inválido",IF(AND($L706&lt;&gt;"",OR($L706&lt;$K706,$L706&gt;12)),"Mes fin inválido",IF($N706="","Falta frecuencia",IF(AND($G706&lt;&gt;"Otro empleador",SUMPRODUCT(($O706:$Z706&lt;&gt;0)*(((COLUMN($O706:$Z706)-14)&lt;INDEX(Trabajadores!$M$6:$M$105,MATCH($B706,LST_COD,0)))+((COLUMN($O706:$Z706)-14)&gt;INDEX(Trabajadores!$N$6:$N$105,MATCH($B706,LST_COD,0)))))&gt;0),"Aviso: hay meses fuera del periodo laboral","OK"))))))))))</f>
        <v/>
      </c>
    </row>
    <row r="707" customFormat="false" ht="15" hidden="false" customHeight="false" outlineLevel="0" collapsed="false">
      <c r="A707" s="23" t="n">
        <v>702</v>
      </c>
      <c r="B707" s="7"/>
      <c r="C707" s="35" t="str">
        <f aca="false">IF($B707="","",IFERROR(INDEX(Trabajadores!$D$6:$D$105,MATCH($B707,LST_COD,0)),"¿Código?"))</f>
        <v/>
      </c>
      <c r="D707" s="30"/>
      <c r="E707" s="9" t="str">
        <f aca="false">IF($D707="","",IFERROR(VLOOKUP($D707,CONC_TABLA,2,FALSE()),""))</f>
        <v/>
      </c>
      <c r="F707" s="9" t="str">
        <f aca="false">IF($D707="","",IFERROR(VLOOKUP($D707,CONC_TABLA,3,FALSE()),""))</f>
        <v/>
      </c>
      <c r="G707" s="30"/>
      <c r="H707" s="30"/>
      <c r="I707" s="30"/>
      <c r="J707" s="29"/>
      <c r="K707" s="28"/>
      <c r="L707" s="28"/>
      <c r="M707" s="9" t="str">
        <f aca="false">IF(OR($B707="",$E707=""),"",IF($E707="INA","INA",IF($G707="Otro empleador",IF($E707="RET","RETO",IF($E707="ORD","OTO","OTX")),IF($E707="RET","ERR",$E707))))</f>
        <v/>
      </c>
      <c r="N707" s="9" t="str">
        <f aca="false">IF($I707="","",IFERROR(VLOOKUP($I707,FREC_TABLA,2,FALSE()),""))</f>
        <v/>
      </c>
      <c r="O707" s="19" t="n">
        <f aca="false">IF(OR($M707="",$M707="ERR",$J707="",$K707="",$N707=""),0,IF($N707=0,IF(AND(OR(1=7,1=12),1&gt;=$K707,1&lt;=IF($L707="",12,$L707)),$J707,0),IF(AND(1&gt;=$K707,1&lt;=IF($L707="",12,$L707),MOD(1-$K707,$N707)=0),$J707,0)))</f>
        <v>0</v>
      </c>
      <c r="P707" s="19" t="n">
        <f aca="false">IF(OR($M707="",$M707="ERR",$J707="",$K707="",$N707=""),0,IF($N707=0,IF(AND(OR(2=7,2=12),2&gt;=$K707,2&lt;=IF($L707="",12,$L707)),$J707,0),IF(AND(2&gt;=$K707,2&lt;=IF($L707="",12,$L707),MOD(2-$K707,$N707)=0),$J707,0)))</f>
        <v>0</v>
      </c>
      <c r="Q707" s="19" t="n">
        <f aca="false">IF(OR($M707="",$M707="ERR",$J707="",$K707="",$N707=""),0,IF($N707=0,IF(AND(OR(3=7,3=12),3&gt;=$K707,3&lt;=IF($L707="",12,$L707)),$J707,0),IF(AND(3&gt;=$K707,3&lt;=IF($L707="",12,$L707),MOD(3-$K707,$N707)=0),$J707,0)))</f>
        <v>0</v>
      </c>
      <c r="R707" s="19" t="n">
        <f aca="false">IF(OR($M707="",$M707="ERR",$J707="",$K707="",$N707=""),0,IF($N707=0,IF(AND(OR(4=7,4=12),4&gt;=$K707,4&lt;=IF($L707="",12,$L707)),$J707,0),IF(AND(4&gt;=$K707,4&lt;=IF($L707="",12,$L707),MOD(4-$K707,$N707)=0),$J707,0)))</f>
        <v>0</v>
      </c>
      <c r="S707" s="19" t="n">
        <f aca="false">IF(OR($M707="",$M707="ERR",$J707="",$K707="",$N707=""),0,IF($N707=0,IF(AND(OR(5=7,5=12),5&gt;=$K707,5&lt;=IF($L707="",12,$L707)),$J707,0),IF(AND(5&gt;=$K707,5&lt;=IF($L707="",12,$L707),MOD(5-$K707,$N707)=0),$J707,0)))</f>
        <v>0</v>
      </c>
      <c r="T707" s="19" t="n">
        <f aca="false">IF(OR($M707="",$M707="ERR",$J707="",$K707="",$N707=""),0,IF($N707=0,IF(AND(OR(6=7,6=12),6&gt;=$K707,6&lt;=IF($L707="",12,$L707)),$J707,0),IF(AND(6&gt;=$K707,6&lt;=IF($L707="",12,$L707),MOD(6-$K707,$N707)=0),$J707,0)))</f>
        <v>0</v>
      </c>
      <c r="U707" s="19" t="n">
        <f aca="false">IF(OR($M707="",$M707="ERR",$J707="",$K707="",$N707=""),0,IF($N707=0,IF(AND(OR(7=7,7=12),7&gt;=$K707,7&lt;=IF($L707="",12,$L707)),$J707,0),IF(AND(7&gt;=$K707,7&lt;=IF($L707="",12,$L707),MOD(7-$K707,$N707)=0),$J707,0)))</f>
        <v>0</v>
      </c>
      <c r="V707" s="19" t="n">
        <f aca="false">IF(OR($M707="",$M707="ERR",$J707="",$K707="",$N707=""),0,IF($N707=0,IF(AND(OR(8=7,8=12),8&gt;=$K707,8&lt;=IF($L707="",12,$L707)),$J707,0),IF(AND(8&gt;=$K707,8&lt;=IF($L707="",12,$L707),MOD(8-$K707,$N707)=0),$J707,0)))</f>
        <v>0</v>
      </c>
      <c r="W707" s="19" t="n">
        <f aca="false">IF(OR($M707="",$M707="ERR",$J707="",$K707="",$N707=""),0,IF($N707=0,IF(AND(OR(9=7,9=12),9&gt;=$K707,9&lt;=IF($L707="",12,$L707)),$J707,0),IF(AND(9&gt;=$K707,9&lt;=IF($L707="",12,$L707),MOD(9-$K707,$N707)=0),$J707,0)))</f>
        <v>0</v>
      </c>
      <c r="X707" s="19" t="n">
        <f aca="false">IF(OR($M707="",$M707="ERR",$J707="",$K707="",$N707=""),0,IF($N707=0,IF(AND(OR(10=7,10=12),10&gt;=$K707,10&lt;=IF($L707="",12,$L707)),$J707,0),IF(AND(10&gt;=$K707,10&lt;=IF($L707="",12,$L707),MOD(10-$K707,$N707)=0),$J707,0)))</f>
        <v>0</v>
      </c>
      <c r="Y707" s="19" t="n">
        <f aca="false">IF(OR($M707="",$M707="ERR",$J707="",$K707="",$N707=""),0,IF($N707=0,IF(AND(OR(11=7,11=12),11&gt;=$K707,11&lt;=IF($L707="",12,$L707)),$J707,0),IF(AND(11&gt;=$K707,11&lt;=IF($L707="",12,$L707),MOD(11-$K707,$N707)=0),$J707,0)))</f>
        <v>0</v>
      </c>
      <c r="Z707" s="19" t="n">
        <f aca="false">IF(OR($M707="",$M707="ERR",$J707="",$K707="",$N707=""),0,IF($N707=0,IF(AND(OR(12=7,12=12),12&gt;=$K707,12&lt;=IF($L707="",12,$L707)),$J707,0),IF(AND(12&gt;=$K707,12&lt;=IF($L707="",12,$L707),MOD(12-$K707,$N707)=0),$J707,0)))</f>
        <v>0</v>
      </c>
      <c r="AA707" s="36" t="n">
        <f aca="false">SUM(O707:Z707)</f>
        <v>0</v>
      </c>
      <c r="AB707" s="15" t="str">
        <f aca="false">IF(AND($B707="",$D707="",$J707=""),"",IF($B707="","Falta código",IF(ISNA(MATCH($B707,LST_COD,0)),"Código no registrado en Trabajadores",IF($E707="","Concepto no está en el catálogo",IF($M707="ERR","Retención de otro empleador: Origen = Otro empleador",IF(OR($J707="",$K707=""),"Falta monto o mes",IF(OR($K707&lt;1,$K707&gt;12),"Mes inicio inválido",IF(AND($L707&lt;&gt;"",OR($L707&lt;$K707,$L707&gt;12)),"Mes fin inválido",IF($N707="","Falta frecuencia",IF(AND($G707&lt;&gt;"Otro empleador",SUMPRODUCT(($O707:$Z707&lt;&gt;0)*(((COLUMN($O707:$Z707)-14)&lt;INDEX(Trabajadores!$M$6:$M$105,MATCH($B707,LST_COD,0)))+((COLUMN($O707:$Z707)-14)&gt;INDEX(Trabajadores!$N$6:$N$105,MATCH($B707,LST_COD,0)))))&gt;0),"Aviso: hay meses fuera del periodo laboral","OK"))))))))))</f>
        <v/>
      </c>
    </row>
    <row r="708" customFormat="false" ht="15" hidden="false" customHeight="false" outlineLevel="0" collapsed="false">
      <c r="A708" s="23" t="n">
        <v>703</v>
      </c>
      <c r="B708" s="7"/>
      <c r="C708" s="35" t="str">
        <f aca="false">IF($B708="","",IFERROR(INDEX(Trabajadores!$D$6:$D$105,MATCH($B708,LST_COD,0)),"¿Código?"))</f>
        <v/>
      </c>
      <c r="D708" s="30"/>
      <c r="E708" s="9" t="str">
        <f aca="false">IF($D708="","",IFERROR(VLOOKUP($D708,CONC_TABLA,2,FALSE()),""))</f>
        <v/>
      </c>
      <c r="F708" s="9" t="str">
        <f aca="false">IF($D708="","",IFERROR(VLOOKUP($D708,CONC_TABLA,3,FALSE()),""))</f>
        <v/>
      </c>
      <c r="G708" s="30"/>
      <c r="H708" s="30"/>
      <c r="I708" s="30"/>
      <c r="J708" s="29"/>
      <c r="K708" s="28"/>
      <c r="L708" s="28"/>
      <c r="M708" s="9" t="str">
        <f aca="false">IF(OR($B708="",$E708=""),"",IF($E708="INA","INA",IF($G708="Otro empleador",IF($E708="RET","RETO",IF($E708="ORD","OTO","OTX")),IF($E708="RET","ERR",$E708))))</f>
        <v/>
      </c>
      <c r="N708" s="9" t="str">
        <f aca="false">IF($I708="","",IFERROR(VLOOKUP($I708,FREC_TABLA,2,FALSE()),""))</f>
        <v/>
      </c>
      <c r="O708" s="19" t="n">
        <f aca="false">IF(OR($M708="",$M708="ERR",$J708="",$K708="",$N708=""),0,IF($N708=0,IF(AND(OR(1=7,1=12),1&gt;=$K708,1&lt;=IF($L708="",12,$L708)),$J708,0),IF(AND(1&gt;=$K708,1&lt;=IF($L708="",12,$L708),MOD(1-$K708,$N708)=0),$J708,0)))</f>
        <v>0</v>
      </c>
      <c r="P708" s="19" t="n">
        <f aca="false">IF(OR($M708="",$M708="ERR",$J708="",$K708="",$N708=""),0,IF($N708=0,IF(AND(OR(2=7,2=12),2&gt;=$K708,2&lt;=IF($L708="",12,$L708)),$J708,0),IF(AND(2&gt;=$K708,2&lt;=IF($L708="",12,$L708),MOD(2-$K708,$N708)=0),$J708,0)))</f>
        <v>0</v>
      </c>
      <c r="Q708" s="19" t="n">
        <f aca="false">IF(OR($M708="",$M708="ERR",$J708="",$K708="",$N708=""),0,IF($N708=0,IF(AND(OR(3=7,3=12),3&gt;=$K708,3&lt;=IF($L708="",12,$L708)),$J708,0),IF(AND(3&gt;=$K708,3&lt;=IF($L708="",12,$L708),MOD(3-$K708,$N708)=0),$J708,0)))</f>
        <v>0</v>
      </c>
      <c r="R708" s="19" t="n">
        <f aca="false">IF(OR($M708="",$M708="ERR",$J708="",$K708="",$N708=""),0,IF($N708=0,IF(AND(OR(4=7,4=12),4&gt;=$K708,4&lt;=IF($L708="",12,$L708)),$J708,0),IF(AND(4&gt;=$K708,4&lt;=IF($L708="",12,$L708),MOD(4-$K708,$N708)=0),$J708,0)))</f>
        <v>0</v>
      </c>
      <c r="S708" s="19" t="n">
        <f aca="false">IF(OR($M708="",$M708="ERR",$J708="",$K708="",$N708=""),0,IF($N708=0,IF(AND(OR(5=7,5=12),5&gt;=$K708,5&lt;=IF($L708="",12,$L708)),$J708,0),IF(AND(5&gt;=$K708,5&lt;=IF($L708="",12,$L708),MOD(5-$K708,$N708)=0),$J708,0)))</f>
        <v>0</v>
      </c>
      <c r="T708" s="19" t="n">
        <f aca="false">IF(OR($M708="",$M708="ERR",$J708="",$K708="",$N708=""),0,IF($N708=0,IF(AND(OR(6=7,6=12),6&gt;=$K708,6&lt;=IF($L708="",12,$L708)),$J708,0),IF(AND(6&gt;=$K708,6&lt;=IF($L708="",12,$L708),MOD(6-$K708,$N708)=0),$J708,0)))</f>
        <v>0</v>
      </c>
      <c r="U708" s="19" t="n">
        <f aca="false">IF(OR($M708="",$M708="ERR",$J708="",$K708="",$N708=""),0,IF($N708=0,IF(AND(OR(7=7,7=12),7&gt;=$K708,7&lt;=IF($L708="",12,$L708)),$J708,0),IF(AND(7&gt;=$K708,7&lt;=IF($L708="",12,$L708),MOD(7-$K708,$N708)=0),$J708,0)))</f>
        <v>0</v>
      </c>
      <c r="V708" s="19" t="n">
        <f aca="false">IF(OR($M708="",$M708="ERR",$J708="",$K708="",$N708=""),0,IF($N708=0,IF(AND(OR(8=7,8=12),8&gt;=$K708,8&lt;=IF($L708="",12,$L708)),$J708,0),IF(AND(8&gt;=$K708,8&lt;=IF($L708="",12,$L708),MOD(8-$K708,$N708)=0),$J708,0)))</f>
        <v>0</v>
      </c>
      <c r="W708" s="19" t="n">
        <f aca="false">IF(OR($M708="",$M708="ERR",$J708="",$K708="",$N708=""),0,IF($N708=0,IF(AND(OR(9=7,9=12),9&gt;=$K708,9&lt;=IF($L708="",12,$L708)),$J708,0),IF(AND(9&gt;=$K708,9&lt;=IF($L708="",12,$L708),MOD(9-$K708,$N708)=0),$J708,0)))</f>
        <v>0</v>
      </c>
      <c r="X708" s="19" t="n">
        <f aca="false">IF(OR($M708="",$M708="ERR",$J708="",$K708="",$N708=""),0,IF($N708=0,IF(AND(OR(10=7,10=12),10&gt;=$K708,10&lt;=IF($L708="",12,$L708)),$J708,0),IF(AND(10&gt;=$K708,10&lt;=IF($L708="",12,$L708),MOD(10-$K708,$N708)=0),$J708,0)))</f>
        <v>0</v>
      </c>
      <c r="Y708" s="19" t="n">
        <f aca="false">IF(OR($M708="",$M708="ERR",$J708="",$K708="",$N708=""),0,IF($N708=0,IF(AND(OR(11=7,11=12),11&gt;=$K708,11&lt;=IF($L708="",12,$L708)),$J708,0),IF(AND(11&gt;=$K708,11&lt;=IF($L708="",12,$L708),MOD(11-$K708,$N708)=0),$J708,0)))</f>
        <v>0</v>
      </c>
      <c r="Z708" s="19" t="n">
        <f aca="false">IF(OR($M708="",$M708="ERR",$J708="",$K708="",$N708=""),0,IF($N708=0,IF(AND(OR(12=7,12=12),12&gt;=$K708,12&lt;=IF($L708="",12,$L708)),$J708,0),IF(AND(12&gt;=$K708,12&lt;=IF($L708="",12,$L708),MOD(12-$K708,$N708)=0),$J708,0)))</f>
        <v>0</v>
      </c>
      <c r="AA708" s="36" t="n">
        <f aca="false">SUM(O708:Z708)</f>
        <v>0</v>
      </c>
      <c r="AB708" s="15" t="str">
        <f aca="false">IF(AND($B708="",$D708="",$J708=""),"",IF($B708="","Falta código",IF(ISNA(MATCH($B708,LST_COD,0)),"Código no registrado en Trabajadores",IF($E708="","Concepto no está en el catálogo",IF($M708="ERR","Retención de otro empleador: Origen = Otro empleador",IF(OR($J708="",$K708=""),"Falta monto o mes",IF(OR($K708&lt;1,$K708&gt;12),"Mes inicio inválido",IF(AND($L708&lt;&gt;"",OR($L708&lt;$K708,$L708&gt;12)),"Mes fin inválido",IF($N708="","Falta frecuencia",IF(AND($G708&lt;&gt;"Otro empleador",SUMPRODUCT(($O708:$Z708&lt;&gt;0)*(((COLUMN($O708:$Z708)-14)&lt;INDEX(Trabajadores!$M$6:$M$105,MATCH($B708,LST_COD,0)))+((COLUMN($O708:$Z708)-14)&gt;INDEX(Trabajadores!$N$6:$N$105,MATCH($B708,LST_COD,0)))))&gt;0),"Aviso: hay meses fuera del periodo laboral","OK"))))))))))</f>
        <v/>
      </c>
    </row>
    <row r="709" customFormat="false" ht="15" hidden="false" customHeight="false" outlineLevel="0" collapsed="false">
      <c r="A709" s="23" t="n">
        <v>704</v>
      </c>
      <c r="B709" s="7"/>
      <c r="C709" s="35" t="str">
        <f aca="false">IF($B709="","",IFERROR(INDEX(Trabajadores!$D$6:$D$105,MATCH($B709,LST_COD,0)),"¿Código?"))</f>
        <v/>
      </c>
      <c r="D709" s="30"/>
      <c r="E709" s="9" t="str">
        <f aca="false">IF($D709="","",IFERROR(VLOOKUP($D709,CONC_TABLA,2,FALSE()),""))</f>
        <v/>
      </c>
      <c r="F709" s="9" t="str">
        <f aca="false">IF($D709="","",IFERROR(VLOOKUP($D709,CONC_TABLA,3,FALSE()),""))</f>
        <v/>
      </c>
      <c r="G709" s="30"/>
      <c r="H709" s="30"/>
      <c r="I709" s="30"/>
      <c r="J709" s="29"/>
      <c r="K709" s="28"/>
      <c r="L709" s="28"/>
      <c r="M709" s="9" t="str">
        <f aca="false">IF(OR($B709="",$E709=""),"",IF($E709="INA","INA",IF($G709="Otro empleador",IF($E709="RET","RETO",IF($E709="ORD","OTO","OTX")),IF($E709="RET","ERR",$E709))))</f>
        <v/>
      </c>
      <c r="N709" s="9" t="str">
        <f aca="false">IF($I709="","",IFERROR(VLOOKUP($I709,FREC_TABLA,2,FALSE()),""))</f>
        <v/>
      </c>
      <c r="O709" s="19" t="n">
        <f aca="false">IF(OR($M709="",$M709="ERR",$J709="",$K709="",$N709=""),0,IF($N709=0,IF(AND(OR(1=7,1=12),1&gt;=$K709,1&lt;=IF($L709="",12,$L709)),$J709,0),IF(AND(1&gt;=$K709,1&lt;=IF($L709="",12,$L709),MOD(1-$K709,$N709)=0),$J709,0)))</f>
        <v>0</v>
      </c>
      <c r="P709" s="19" t="n">
        <f aca="false">IF(OR($M709="",$M709="ERR",$J709="",$K709="",$N709=""),0,IF($N709=0,IF(AND(OR(2=7,2=12),2&gt;=$K709,2&lt;=IF($L709="",12,$L709)),$J709,0),IF(AND(2&gt;=$K709,2&lt;=IF($L709="",12,$L709),MOD(2-$K709,$N709)=0),$J709,0)))</f>
        <v>0</v>
      </c>
      <c r="Q709" s="19" t="n">
        <f aca="false">IF(OR($M709="",$M709="ERR",$J709="",$K709="",$N709=""),0,IF($N709=0,IF(AND(OR(3=7,3=12),3&gt;=$K709,3&lt;=IF($L709="",12,$L709)),$J709,0),IF(AND(3&gt;=$K709,3&lt;=IF($L709="",12,$L709),MOD(3-$K709,$N709)=0),$J709,0)))</f>
        <v>0</v>
      </c>
      <c r="R709" s="19" t="n">
        <f aca="false">IF(OR($M709="",$M709="ERR",$J709="",$K709="",$N709=""),0,IF($N709=0,IF(AND(OR(4=7,4=12),4&gt;=$K709,4&lt;=IF($L709="",12,$L709)),$J709,0),IF(AND(4&gt;=$K709,4&lt;=IF($L709="",12,$L709),MOD(4-$K709,$N709)=0),$J709,0)))</f>
        <v>0</v>
      </c>
      <c r="S709" s="19" t="n">
        <f aca="false">IF(OR($M709="",$M709="ERR",$J709="",$K709="",$N709=""),0,IF($N709=0,IF(AND(OR(5=7,5=12),5&gt;=$K709,5&lt;=IF($L709="",12,$L709)),$J709,0),IF(AND(5&gt;=$K709,5&lt;=IF($L709="",12,$L709),MOD(5-$K709,$N709)=0),$J709,0)))</f>
        <v>0</v>
      </c>
      <c r="T709" s="19" t="n">
        <f aca="false">IF(OR($M709="",$M709="ERR",$J709="",$K709="",$N709=""),0,IF($N709=0,IF(AND(OR(6=7,6=12),6&gt;=$K709,6&lt;=IF($L709="",12,$L709)),$J709,0),IF(AND(6&gt;=$K709,6&lt;=IF($L709="",12,$L709),MOD(6-$K709,$N709)=0),$J709,0)))</f>
        <v>0</v>
      </c>
      <c r="U709" s="19" t="n">
        <f aca="false">IF(OR($M709="",$M709="ERR",$J709="",$K709="",$N709=""),0,IF($N709=0,IF(AND(OR(7=7,7=12),7&gt;=$K709,7&lt;=IF($L709="",12,$L709)),$J709,0),IF(AND(7&gt;=$K709,7&lt;=IF($L709="",12,$L709),MOD(7-$K709,$N709)=0),$J709,0)))</f>
        <v>0</v>
      </c>
      <c r="V709" s="19" t="n">
        <f aca="false">IF(OR($M709="",$M709="ERR",$J709="",$K709="",$N709=""),0,IF($N709=0,IF(AND(OR(8=7,8=12),8&gt;=$K709,8&lt;=IF($L709="",12,$L709)),$J709,0),IF(AND(8&gt;=$K709,8&lt;=IF($L709="",12,$L709),MOD(8-$K709,$N709)=0),$J709,0)))</f>
        <v>0</v>
      </c>
      <c r="W709" s="19" t="n">
        <f aca="false">IF(OR($M709="",$M709="ERR",$J709="",$K709="",$N709=""),0,IF($N709=0,IF(AND(OR(9=7,9=12),9&gt;=$K709,9&lt;=IF($L709="",12,$L709)),$J709,0),IF(AND(9&gt;=$K709,9&lt;=IF($L709="",12,$L709),MOD(9-$K709,$N709)=0),$J709,0)))</f>
        <v>0</v>
      </c>
      <c r="X709" s="19" t="n">
        <f aca="false">IF(OR($M709="",$M709="ERR",$J709="",$K709="",$N709=""),0,IF($N709=0,IF(AND(OR(10=7,10=12),10&gt;=$K709,10&lt;=IF($L709="",12,$L709)),$J709,0),IF(AND(10&gt;=$K709,10&lt;=IF($L709="",12,$L709),MOD(10-$K709,$N709)=0),$J709,0)))</f>
        <v>0</v>
      </c>
      <c r="Y709" s="19" t="n">
        <f aca="false">IF(OR($M709="",$M709="ERR",$J709="",$K709="",$N709=""),0,IF($N709=0,IF(AND(OR(11=7,11=12),11&gt;=$K709,11&lt;=IF($L709="",12,$L709)),$J709,0),IF(AND(11&gt;=$K709,11&lt;=IF($L709="",12,$L709),MOD(11-$K709,$N709)=0),$J709,0)))</f>
        <v>0</v>
      </c>
      <c r="Z709" s="19" t="n">
        <f aca="false">IF(OR($M709="",$M709="ERR",$J709="",$K709="",$N709=""),0,IF($N709=0,IF(AND(OR(12=7,12=12),12&gt;=$K709,12&lt;=IF($L709="",12,$L709)),$J709,0),IF(AND(12&gt;=$K709,12&lt;=IF($L709="",12,$L709),MOD(12-$K709,$N709)=0),$J709,0)))</f>
        <v>0</v>
      </c>
      <c r="AA709" s="36" t="n">
        <f aca="false">SUM(O709:Z709)</f>
        <v>0</v>
      </c>
      <c r="AB709" s="15" t="str">
        <f aca="false">IF(AND($B709="",$D709="",$J709=""),"",IF($B709="","Falta código",IF(ISNA(MATCH($B709,LST_COD,0)),"Código no registrado en Trabajadores",IF($E709="","Concepto no está en el catálogo",IF($M709="ERR","Retención de otro empleador: Origen = Otro empleador",IF(OR($J709="",$K709=""),"Falta monto o mes",IF(OR($K709&lt;1,$K709&gt;12),"Mes inicio inválido",IF(AND($L709&lt;&gt;"",OR($L709&lt;$K709,$L709&gt;12)),"Mes fin inválido",IF($N709="","Falta frecuencia",IF(AND($G709&lt;&gt;"Otro empleador",SUMPRODUCT(($O709:$Z709&lt;&gt;0)*(((COLUMN($O709:$Z709)-14)&lt;INDEX(Trabajadores!$M$6:$M$105,MATCH($B709,LST_COD,0)))+((COLUMN($O709:$Z709)-14)&gt;INDEX(Trabajadores!$N$6:$N$105,MATCH($B709,LST_COD,0)))))&gt;0),"Aviso: hay meses fuera del periodo laboral","OK"))))))))))</f>
        <v/>
      </c>
    </row>
    <row r="710" customFormat="false" ht="15" hidden="false" customHeight="false" outlineLevel="0" collapsed="false">
      <c r="A710" s="23" t="n">
        <v>705</v>
      </c>
      <c r="B710" s="7"/>
      <c r="C710" s="35" t="str">
        <f aca="false">IF($B710="","",IFERROR(INDEX(Trabajadores!$D$6:$D$105,MATCH($B710,LST_COD,0)),"¿Código?"))</f>
        <v/>
      </c>
      <c r="D710" s="30"/>
      <c r="E710" s="9" t="str">
        <f aca="false">IF($D710="","",IFERROR(VLOOKUP($D710,CONC_TABLA,2,FALSE()),""))</f>
        <v/>
      </c>
      <c r="F710" s="9" t="str">
        <f aca="false">IF($D710="","",IFERROR(VLOOKUP($D710,CONC_TABLA,3,FALSE()),""))</f>
        <v/>
      </c>
      <c r="G710" s="30"/>
      <c r="H710" s="30"/>
      <c r="I710" s="30"/>
      <c r="J710" s="29"/>
      <c r="K710" s="28"/>
      <c r="L710" s="28"/>
      <c r="M710" s="9" t="str">
        <f aca="false">IF(OR($B710="",$E710=""),"",IF($E710="INA","INA",IF($G710="Otro empleador",IF($E710="RET","RETO",IF($E710="ORD","OTO","OTX")),IF($E710="RET","ERR",$E710))))</f>
        <v/>
      </c>
      <c r="N710" s="9" t="str">
        <f aca="false">IF($I710="","",IFERROR(VLOOKUP($I710,FREC_TABLA,2,FALSE()),""))</f>
        <v/>
      </c>
      <c r="O710" s="19" t="n">
        <f aca="false">IF(OR($M710="",$M710="ERR",$J710="",$K710="",$N710=""),0,IF($N710=0,IF(AND(OR(1=7,1=12),1&gt;=$K710,1&lt;=IF($L710="",12,$L710)),$J710,0),IF(AND(1&gt;=$K710,1&lt;=IF($L710="",12,$L710),MOD(1-$K710,$N710)=0),$J710,0)))</f>
        <v>0</v>
      </c>
      <c r="P710" s="19" t="n">
        <f aca="false">IF(OR($M710="",$M710="ERR",$J710="",$K710="",$N710=""),0,IF($N710=0,IF(AND(OR(2=7,2=12),2&gt;=$K710,2&lt;=IF($L710="",12,$L710)),$J710,0),IF(AND(2&gt;=$K710,2&lt;=IF($L710="",12,$L710),MOD(2-$K710,$N710)=0),$J710,0)))</f>
        <v>0</v>
      </c>
      <c r="Q710" s="19" t="n">
        <f aca="false">IF(OR($M710="",$M710="ERR",$J710="",$K710="",$N710=""),0,IF($N710=0,IF(AND(OR(3=7,3=12),3&gt;=$K710,3&lt;=IF($L710="",12,$L710)),$J710,0),IF(AND(3&gt;=$K710,3&lt;=IF($L710="",12,$L710),MOD(3-$K710,$N710)=0),$J710,0)))</f>
        <v>0</v>
      </c>
      <c r="R710" s="19" t="n">
        <f aca="false">IF(OR($M710="",$M710="ERR",$J710="",$K710="",$N710=""),0,IF($N710=0,IF(AND(OR(4=7,4=12),4&gt;=$K710,4&lt;=IF($L710="",12,$L710)),$J710,0),IF(AND(4&gt;=$K710,4&lt;=IF($L710="",12,$L710),MOD(4-$K710,$N710)=0),$J710,0)))</f>
        <v>0</v>
      </c>
      <c r="S710" s="19" t="n">
        <f aca="false">IF(OR($M710="",$M710="ERR",$J710="",$K710="",$N710=""),0,IF($N710=0,IF(AND(OR(5=7,5=12),5&gt;=$K710,5&lt;=IF($L710="",12,$L710)),$J710,0),IF(AND(5&gt;=$K710,5&lt;=IF($L710="",12,$L710),MOD(5-$K710,$N710)=0),$J710,0)))</f>
        <v>0</v>
      </c>
      <c r="T710" s="19" t="n">
        <f aca="false">IF(OR($M710="",$M710="ERR",$J710="",$K710="",$N710=""),0,IF($N710=0,IF(AND(OR(6=7,6=12),6&gt;=$K710,6&lt;=IF($L710="",12,$L710)),$J710,0),IF(AND(6&gt;=$K710,6&lt;=IF($L710="",12,$L710),MOD(6-$K710,$N710)=0),$J710,0)))</f>
        <v>0</v>
      </c>
      <c r="U710" s="19" t="n">
        <f aca="false">IF(OR($M710="",$M710="ERR",$J710="",$K710="",$N710=""),0,IF($N710=0,IF(AND(OR(7=7,7=12),7&gt;=$K710,7&lt;=IF($L710="",12,$L710)),$J710,0),IF(AND(7&gt;=$K710,7&lt;=IF($L710="",12,$L710),MOD(7-$K710,$N710)=0),$J710,0)))</f>
        <v>0</v>
      </c>
      <c r="V710" s="19" t="n">
        <f aca="false">IF(OR($M710="",$M710="ERR",$J710="",$K710="",$N710=""),0,IF($N710=0,IF(AND(OR(8=7,8=12),8&gt;=$K710,8&lt;=IF($L710="",12,$L710)),$J710,0),IF(AND(8&gt;=$K710,8&lt;=IF($L710="",12,$L710),MOD(8-$K710,$N710)=0),$J710,0)))</f>
        <v>0</v>
      </c>
      <c r="W710" s="19" t="n">
        <f aca="false">IF(OR($M710="",$M710="ERR",$J710="",$K710="",$N710=""),0,IF($N710=0,IF(AND(OR(9=7,9=12),9&gt;=$K710,9&lt;=IF($L710="",12,$L710)),$J710,0),IF(AND(9&gt;=$K710,9&lt;=IF($L710="",12,$L710),MOD(9-$K710,$N710)=0),$J710,0)))</f>
        <v>0</v>
      </c>
      <c r="X710" s="19" t="n">
        <f aca="false">IF(OR($M710="",$M710="ERR",$J710="",$K710="",$N710=""),0,IF($N710=0,IF(AND(OR(10=7,10=12),10&gt;=$K710,10&lt;=IF($L710="",12,$L710)),$J710,0),IF(AND(10&gt;=$K710,10&lt;=IF($L710="",12,$L710),MOD(10-$K710,$N710)=0),$J710,0)))</f>
        <v>0</v>
      </c>
      <c r="Y710" s="19" t="n">
        <f aca="false">IF(OR($M710="",$M710="ERR",$J710="",$K710="",$N710=""),0,IF($N710=0,IF(AND(OR(11=7,11=12),11&gt;=$K710,11&lt;=IF($L710="",12,$L710)),$J710,0),IF(AND(11&gt;=$K710,11&lt;=IF($L710="",12,$L710),MOD(11-$K710,$N710)=0),$J710,0)))</f>
        <v>0</v>
      </c>
      <c r="Z710" s="19" t="n">
        <f aca="false">IF(OR($M710="",$M710="ERR",$J710="",$K710="",$N710=""),0,IF($N710=0,IF(AND(OR(12=7,12=12),12&gt;=$K710,12&lt;=IF($L710="",12,$L710)),$J710,0),IF(AND(12&gt;=$K710,12&lt;=IF($L710="",12,$L710),MOD(12-$K710,$N710)=0),$J710,0)))</f>
        <v>0</v>
      </c>
      <c r="AA710" s="36" t="n">
        <f aca="false">SUM(O710:Z710)</f>
        <v>0</v>
      </c>
      <c r="AB710" s="15" t="str">
        <f aca="false">IF(AND($B710="",$D710="",$J710=""),"",IF($B710="","Falta código",IF(ISNA(MATCH($B710,LST_COD,0)),"Código no registrado en Trabajadores",IF($E710="","Concepto no está en el catálogo",IF($M710="ERR","Retención de otro empleador: Origen = Otro empleador",IF(OR($J710="",$K710=""),"Falta monto o mes",IF(OR($K710&lt;1,$K710&gt;12),"Mes inicio inválido",IF(AND($L710&lt;&gt;"",OR($L710&lt;$K710,$L710&gt;12)),"Mes fin inválido",IF($N710="","Falta frecuencia",IF(AND($G710&lt;&gt;"Otro empleador",SUMPRODUCT(($O710:$Z710&lt;&gt;0)*(((COLUMN($O710:$Z710)-14)&lt;INDEX(Trabajadores!$M$6:$M$105,MATCH($B710,LST_COD,0)))+((COLUMN($O710:$Z710)-14)&gt;INDEX(Trabajadores!$N$6:$N$105,MATCH($B710,LST_COD,0)))))&gt;0),"Aviso: hay meses fuera del periodo laboral","OK"))))))))))</f>
        <v/>
      </c>
    </row>
    <row r="711" customFormat="false" ht="15" hidden="false" customHeight="false" outlineLevel="0" collapsed="false">
      <c r="A711" s="23" t="n">
        <v>706</v>
      </c>
      <c r="B711" s="7"/>
      <c r="C711" s="35" t="str">
        <f aca="false">IF($B711="","",IFERROR(INDEX(Trabajadores!$D$6:$D$105,MATCH($B711,LST_COD,0)),"¿Código?"))</f>
        <v/>
      </c>
      <c r="D711" s="30"/>
      <c r="E711" s="9" t="str">
        <f aca="false">IF($D711="","",IFERROR(VLOOKUP($D711,CONC_TABLA,2,FALSE()),""))</f>
        <v/>
      </c>
      <c r="F711" s="9" t="str">
        <f aca="false">IF($D711="","",IFERROR(VLOOKUP($D711,CONC_TABLA,3,FALSE()),""))</f>
        <v/>
      </c>
      <c r="G711" s="30"/>
      <c r="H711" s="30"/>
      <c r="I711" s="30"/>
      <c r="J711" s="29"/>
      <c r="K711" s="28"/>
      <c r="L711" s="28"/>
      <c r="M711" s="9" t="str">
        <f aca="false">IF(OR($B711="",$E711=""),"",IF($E711="INA","INA",IF($G711="Otro empleador",IF($E711="RET","RETO",IF($E711="ORD","OTO","OTX")),IF($E711="RET","ERR",$E711))))</f>
        <v/>
      </c>
      <c r="N711" s="9" t="str">
        <f aca="false">IF($I711="","",IFERROR(VLOOKUP($I711,FREC_TABLA,2,FALSE()),""))</f>
        <v/>
      </c>
      <c r="O711" s="19" t="n">
        <f aca="false">IF(OR($M711="",$M711="ERR",$J711="",$K711="",$N711=""),0,IF($N711=0,IF(AND(OR(1=7,1=12),1&gt;=$K711,1&lt;=IF($L711="",12,$L711)),$J711,0),IF(AND(1&gt;=$K711,1&lt;=IF($L711="",12,$L711),MOD(1-$K711,$N711)=0),$J711,0)))</f>
        <v>0</v>
      </c>
      <c r="P711" s="19" t="n">
        <f aca="false">IF(OR($M711="",$M711="ERR",$J711="",$K711="",$N711=""),0,IF($N711=0,IF(AND(OR(2=7,2=12),2&gt;=$K711,2&lt;=IF($L711="",12,$L711)),$J711,0),IF(AND(2&gt;=$K711,2&lt;=IF($L711="",12,$L711),MOD(2-$K711,$N711)=0),$J711,0)))</f>
        <v>0</v>
      </c>
      <c r="Q711" s="19" t="n">
        <f aca="false">IF(OR($M711="",$M711="ERR",$J711="",$K711="",$N711=""),0,IF($N711=0,IF(AND(OR(3=7,3=12),3&gt;=$K711,3&lt;=IF($L711="",12,$L711)),$J711,0),IF(AND(3&gt;=$K711,3&lt;=IF($L711="",12,$L711),MOD(3-$K711,$N711)=0),$J711,0)))</f>
        <v>0</v>
      </c>
      <c r="R711" s="19" t="n">
        <f aca="false">IF(OR($M711="",$M711="ERR",$J711="",$K711="",$N711=""),0,IF($N711=0,IF(AND(OR(4=7,4=12),4&gt;=$K711,4&lt;=IF($L711="",12,$L711)),$J711,0),IF(AND(4&gt;=$K711,4&lt;=IF($L711="",12,$L711),MOD(4-$K711,$N711)=0),$J711,0)))</f>
        <v>0</v>
      </c>
      <c r="S711" s="19" t="n">
        <f aca="false">IF(OR($M711="",$M711="ERR",$J711="",$K711="",$N711=""),0,IF($N711=0,IF(AND(OR(5=7,5=12),5&gt;=$K711,5&lt;=IF($L711="",12,$L711)),$J711,0),IF(AND(5&gt;=$K711,5&lt;=IF($L711="",12,$L711),MOD(5-$K711,$N711)=0),$J711,0)))</f>
        <v>0</v>
      </c>
      <c r="T711" s="19" t="n">
        <f aca="false">IF(OR($M711="",$M711="ERR",$J711="",$K711="",$N711=""),0,IF($N711=0,IF(AND(OR(6=7,6=12),6&gt;=$K711,6&lt;=IF($L711="",12,$L711)),$J711,0),IF(AND(6&gt;=$K711,6&lt;=IF($L711="",12,$L711),MOD(6-$K711,$N711)=0),$J711,0)))</f>
        <v>0</v>
      </c>
      <c r="U711" s="19" t="n">
        <f aca="false">IF(OR($M711="",$M711="ERR",$J711="",$K711="",$N711=""),0,IF($N711=0,IF(AND(OR(7=7,7=12),7&gt;=$K711,7&lt;=IF($L711="",12,$L711)),$J711,0),IF(AND(7&gt;=$K711,7&lt;=IF($L711="",12,$L711),MOD(7-$K711,$N711)=0),$J711,0)))</f>
        <v>0</v>
      </c>
      <c r="V711" s="19" t="n">
        <f aca="false">IF(OR($M711="",$M711="ERR",$J711="",$K711="",$N711=""),0,IF($N711=0,IF(AND(OR(8=7,8=12),8&gt;=$K711,8&lt;=IF($L711="",12,$L711)),$J711,0),IF(AND(8&gt;=$K711,8&lt;=IF($L711="",12,$L711),MOD(8-$K711,$N711)=0),$J711,0)))</f>
        <v>0</v>
      </c>
      <c r="W711" s="19" t="n">
        <f aca="false">IF(OR($M711="",$M711="ERR",$J711="",$K711="",$N711=""),0,IF($N711=0,IF(AND(OR(9=7,9=12),9&gt;=$K711,9&lt;=IF($L711="",12,$L711)),$J711,0),IF(AND(9&gt;=$K711,9&lt;=IF($L711="",12,$L711),MOD(9-$K711,$N711)=0),$J711,0)))</f>
        <v>0</v>
      </c>
      <c r="X711" s="19" t="n">
        <f aca="false">IF(OR($M711="",$M711="ERR",$J711="",$K711="",$N711=""),0,IF($N711=0,IF(AND(OR(10=7,10=12),10&gt;=$K711,10&lt;=IF($L711="",12,$L711)),$J711,0),IF(AND(10&gt;=$K711,10&lt;=IF($L711="",12,$L711),MOD(10-$K711,$N711)=0),$J711,0)))</f>
        <v>0</v>
      </c>
      <c r="Y711" s="19" t="n">
        <f aca="false">IF(OR($M711="",$M711="ERR",$J711="",$K711="",$N711=""),0,IF($N711=0,IF(AND(OR(11=7,11=12),11&gt;=$K711,11&lt;=IF($L711="",12,$L711)),$J711,0),IF(AND(11&gt;=$K711,11&lt;=IF($L711="",12,$L711),MOD(11-$K711,$N711)=0),$J711,0)))</f>
        <v>0</v>
      </c>
      <c r="Z711" s="19" t="n">
        <f aca="false">IF(OR($M711="",$M711="ERR",$J711="",$K711="",$N711=""),0,IF($N711=0,IF(AND(OR(12=7,12=12),12&gt;=$K711,12&lt;=IF($L711="",12,$L711)),$J711,0),IF(AND(12&gt;=$K711,12&lt;=IF($L711="",12,$L711),MOD(12-$K711,$N711)=0),$J711,0)))</f>
        <v>0</v>
      </c>
      <c r="AA711" s="36" t="n">
        <f aca="false">SUM(O711:Z711)</f>
        <v>0</v>
      </c>
      <c r="AB711" s="15" t="str">
        <f aca="false">IF(AND($B711="",$D711="",$J711=""),"",IF($B711="","Falta código",IF(ISNA(MATCH($B711,LST_COD,0)),"Código no registrado en Trabajadores",IF($E711="","Concepto no está en el catálogo",IF($M711="ERR","Retención de otro empleador: Origen = Otro empleador",IF(OR($J711="",$K711=""),"Falta monto o mes",IF(OR($K711&lt;1,$K711&gt;12),"Mes inicio inválido",IF(AND($L711&lt;&gt;"",OR($L711&lt;$K711,$L711&gt;12)),"Mes fin inválido",IF($N711="","Falta frecuencia",IF(AND($G711&lt;&gt;"Otro empleador",SUMPRODUCT(($O711:$Z711&lt;&gt;0)*(((COLUMN($O711:$Z711)-14)&lt;INDEX(Trabajadores!$M$6:$M$105,MATCH($B711,LST_COD,0)))+((COLUMN($O711:$Z711)-14)&gt;INDEX(Trabajadores!$N$6:$N$105,MATCH($B711,LST_COD,0)))))&gt;0),"Aviso: hay meses fuera del periodo laboral","OK"))))))))))</f>
        <v/>
      </c>
    </row>
    <row r="712" customFormat="false" ht="15" hidden="false" customHeight="false" outlineLevel="0" collapsed="false">
      <c r="A712" s="23" t="n">
        <v>707</v>
      </c>
      <c r="B712" s="7"/>
      <c r="C712" s="35" t="str">
        <f aca="false">IF($B712="","",IFERROR(INDEX(Trabajadores!$D$6:$D$105,MATCH($B712,LST_COD,0)),"¿Código?"))</f>
        <v/>
      </c>
      <c r="D712" s="30"/>
      <c r="E712" s="9" t="str">
        <f aca="false">IF($D712="","",IFERROR(VLOOKUP($D712,CONC_TABLA,2,FALSE()),""))</f>
        <v/>
      </c>
      <c r="F712" s="9" t="str">
        <f aca="false">IF($D712="","",IFERROR(VLOOKUP($D712,CONC_TABLA,3,FALSE()),""))</f>
        <v/>
      </c>
      <c r="G712" s="30"/>
      <c r="H712" s="30"/>
      <c r="I712" s="30"/>
      <c r="J712" s="29"/>
      <c r="K712" s="28"/>
      <c r="L712" s="28"/>
      <c r="M712" s="9" t="str">
        <f aca="false">IF(OR($B712="",$E712=""),"",IF($E712="INA","INA",IF($G712="Otro empleador",IF($E712="RET","RETO",IF($E712="ORD","OTO","OTX")),IF($E712="RET","ERR",$E712))))</f>
        <v/>
      </c>
      <c r="N712" s="9" t="str">
        <f aca="false">IF($I712="","",IFERROR(VLOOKUP($I712,FREC_TABLA,2,FALSE()),""))</f>
        <v/>
      </c>
      <c r="O712" s="19" t="n">
        <f aca="false">IF(OR($M712="",$M712="ERR",$J712="",$K712="",$N712=""),0,IF($N712=0,IF(AND(OR(1=7,1=12),1&gt;=$K712,1&lt;=IF($L712="",12,$L712)),$J712,0),IF(AND(1&gt;=$K712,1&lt;=IF($L712="",12,$L712),MOD(1-$K712,$N712)=0),$J712,0)))</f>
        <v>0</v>
      </c>
      <c r="P712" s="19" t="n">
        <f aca="false">IF(OR($M712="",$M712="ERR",$J712="",$K712="",$N712=""),0,IF($N712=0,IF(AND(OR(2=7,2=12),2&gt;=$K712,2&lt;=IF($L712="",12,$L712)),$J712,0),IF(AND(2&gt;=$K712,2&lt;=IF($L712="",12,$L712),MOD(2-$K712,$N712)=0),$J712,0)))</f>
        <v>0</v>
      </c>
      <c r="Q712" s="19" t="n">
        <f aca="false">IF(OR($M712="",$M712="ERR",$J712="",$K712="",$N712=""),0,IF($N712=0,IF(AND(OR(3=7,3=12),3&gt;=$K712,3&lt;=IF($L712="",12,$L712)),$J712,0),IF(AND(3&gt;=$K712,3&lt;=IF($L712="",12,$L712),MOD(3-$K712,$N712)=0),$J712,0)))</f>
        <v>0</v>
      </c>
      <c r="R712" s="19" t="n">
        <f aca="false">IF(OR($M712="",$M712="ERR",$J712="",$K712="",$N712=""),0,IF($N712=0,IF(AND(OR(4=7,4=12),4&gt;=$K712,4&lt;=IF($L712="",12,$L712)),$J712,0),IF(AND(4&gt;=$K712,4&lt;=IF($L712="",12,$L712),MOD(4-$K712,$N712)=0),$J712,0)))</f>
        <v>0</v>
      </c>
      <c r="S712" s="19" t="n">
        <f aca="false">IF(OR($M712="",$M712="ERR",$J712="",$K712="",$N712=""),0,IF($N712=0,IF(AND(OR(5=7,5=12),5&gt;=$K712,5&lt;=IF($L712="",12,$L712)),$J712,0),IF(AND(5&gt;=$K712,5&lt;=IF($L712="",12,$L712),MOD(5-$K712,$N712)=0),$J712,0)))</f>
        <v>0</v>
      </c>
      <c r="T712" s="19" t="n">
        <f aca="false">IF(OR($M712="",$M712="ERR",$J712="",$K712="",$N712=""),0,IF($N712=0,IF(AND(OR(6=7,6=12),6&gt;=$K712,6&lt;=IF($L712="",12,$L712)),$J712,0),IF(AND(6&gt;=$K712,6&lt;=IF($L712="",12,$L712),MOD(6-$K712,$N712)=0),$J712,0)))</f>
        <v>0</v>
      </c>
      <c r="U712" s="19" t="n">
        <f aca="false">IF(OR($M712="",$M712="ERR",$J712="",$K712="",$N712=""),0,IF($N712=0,IF(AND(OR(7=7,7=12),7&gt;=$K712,7&lt;=IF($L712="",12,$L712)),$J712,0),IF(AND(7&gt;=$K712,7&lt;=IF($L712="",12,$L712),MOD(7-$K712,$N712)=0),$J712,0)))</f>
        <v>0</v>
      </c>
      <c r="V712" s="19" t="n">
        <f aca="false">IF(OR($M712="",$M712="ERR",$J712="",$K712="",$N712=""),0,IF($N712=0,IF(AND(OR(8=7,8=12),8&gt;=$K712,8&lt;=IF($L712="",12,$L712)),$J712,0),IF(AND(8&gt;=$K712,8&lt;=IF($L712="",12,$L712),MOD(8-$K712,$N712)=0),$J712,0)))</f>
        <v>0</v>
      </c>
      <c r="W712" s="19" t="n">
        <f aca="false">IF(OR($M712="",$M712="ERR",$J712="",$K712="",$N712=""),0,IF($N712=0,IF(AND(OR(9=7,9=12),9&gt;=$K712,9&lt;=IF($L712="",12,$L712)),$J712,0),IF(AND(9&gt;=$K712,9&lt;=IF($L712="",12,$L712),MOD(9-$K712,$N712)=0),$J712,0)))</f>
        <v>0</v>
      </c>
      <c r="X712" s="19" t="n">
        <f aca="false">IF(OR($M712="",$M712="ERR",$J712="",$K712="",$N712=""),0,IF($N712=0,IF(AND(OR(10=7,10=12),10&gt;=$K712,10&lt;=IF($L712="",12,$L712)),$J712,0),IF(AND(10&gt;=$K712,10&lt;=IF($L712="",12,$L712),MOD(10-$K712,$N712)=0),$J712,0)))</f>
        <v>0</v>
      </c>
      <c r="Y712" s="19" t="n">
        <f aca="false">IF(OR($M712="",$M712="ERR",$J712="",$K712="",$N712=""),0,IF($N712=0,IF(AND(OR(11=7,11=12),11&gt;=$K712,11&lt;=IF($L712="",12,$L712)),$J712,0),IF(AND(11&gt;=$K712,11&lt;=IF($L712="",12,$L712),MOD(11-$K712,$N712)=0),$J712,0)))</f>
        <v>0</v>
      </c>
      <c r="Z712" s="19" t="n">
        <f aca="false">IF(OR($M712="",$M712="ERR",$J712="",$K712="",$N712=""),0,IF($N712=0,IF(AND(OR(12=7,12=12),12&gt;=$K712,12&lt;=IF($L712="",12,$L712)),$J712,0),IF(AND(12&gt;=$K712,12&lt;=IF($L712="",12,$L712),MOD(12-$K712,$N712)=0),$J712,0)))</f>
        <v>0</v>
      </c>
      <c r="AA712" s="36" t="n">
        <f aca="false">SUM(O712:Z712)</f>
        <v>0</v>
      </c>
      <c r="AB712" s="15" t="str">
        <f aca="false">IF(AND($B712="",$D712="",$J712=""),"",IF($B712="","Falta código",IF(ISNA(MATCH($B712,LST_COD,0)),"Código no registrado en Trabajadores",IF($E712="","Concepto no está en el catálogo",IF($M712="ERR","Retención de otro empleador: Origen = Otro empleador",IF(OR($J712="",$K712=""),"Falta monto o mes",IF(OR($K712&lt;1,$K712&gt;12),"Mes inicio inválido",IF(AND($L712&lt;&gt;"",OR($L712&lt;$K712,$L712&gt;12)),"Mes fin inválido",IF($N712="","Falta frecuencia",IF(AND($G712&lt;&gt;"Otro empleador",SUMPRODUCT(($O712:$Z712&lt;&gt;0)*(((COLUMN($O712:$Z712)-14)&lt;INDEX(Trabajadores!$M$6:$M$105,MATCH($B712,LST_COD,0)))+((COLUMN($O712:$Z712)-14)&gt;INDEX(Trabajadores!$N$6:$N$105,MATCH($B712,LST_COD,0)))))&gt;0),"Aviso: hay meses fuera del periodo laboral","OK"))))))))))</f>
        <v/>
      </c>
    </row>
    <row r="713" customFormat="false" ht="15" hidden="false" customHeight="false" outlineLevel="0" collapsed="false">
      <c r="A713" s="23" t="n">
        <v>708</v>
      </c>
      <c r="B713" s="7"/>
      <c r="C713" s="35" t="str">
        <f aca="false">IF($B713="","",IFERROR(INDEX(Trabajadores!$D$6:$D$105,MATCH($B713,LST_COD,0)),"¿Código?"))</f>
        <v/>
      </c>
      <c r="D713" s="30"/>
      <c r="E713" s="9" t="str">
        <f aca="false">IF($D713="","",IFERROR(VLOOKUP($D713,CONC_TABLA,2,FALSE()),""))</f>
        <v/>
      </c>
      <c r="F713" s="9" t="str">
        <f aca="false">IF($D713="","",IFERROR(VLOOKUP($D713,CONC_TABLA,3,FALSE()),""))</f>
        <v/>
      </c>
      <c r="G713" s="30"/>
      <c r="H713" s="30"/>
      <c r="I713" s="30"/>
      <c r="J713" s="29"/>
      <c r="K713" s="28"/>
      <c r="L713" s="28"/>
      <c r="M713" s="9" t="str">
        <f aca="false">IF(OR($B713="",$E713=""),"",IF($E713="INA","INA",IF($G713="Otro empleador",IF($E713="RET","RETO",IF($E713="ORD","OTO","OTX")),IF($E713="RET","ERR",$E713))))</f>
        <v/>
      </c>
      <c r="N713" s="9" t="str">
        <f aca="false">IF($I713="","",IFERROR(VLOOKUP($I713,FREC_TABLA,2,FALSE()),""))</f>
        <v/>
      </c>
      <c r="O713" s="19" t="n">
        <f aca="false">IF(OR($M713="",$M713="ERR",$J713="",$K713="",$N713=""),0,IF($N713=0,IF(AND(OR(1=7,1=12),1&gt;=$K713,1&lt;=IF($L713="",12,$L713)),$J713,0),IF(AND(1&gt;=$K713,1&lt;=IF($L713="",12,$L713),MOD(1-$K713,$N713)=0),$J713,0)))</f>
        <v>0</v>
      </c>
      <c r="P713" s="19" t="n">
        <f aca="false">IF(OR($M713="",$M713="ERR",$J713="",$K713="",$N713=""),0,IF($N713=0,IF(AND(OR(2=7,2=12),2&gt;=$K713,2&lt;=IF($L713="",12,$L713)),$J713,0),IF(AND(2&gt;=$K713,2&lt;=IF($L713="",12,$L713),MOD(2-$K713,$N713)=0),$J713,0)))</f>
        <v>0</v>
      </c>
      <c r="Q713" s="19" t="n">
        <f aca="false">IF(OR($M713="",$M713="ERR",$J713="",$K713="",$N713=""),0,IF($N713=0,IF(AND(OR(3=7,3=12),3&gt;=$K713,3&lt;=IF($L713="",12,$L713)),$J713,0),IF(AND(3&gt;=$K713,3&lt;=IF($L713="",12,$L713),MOD(3-$K713,$N713)=0),$J713,0)))</f>
        <v>0</v>
      </c>
      <c r="R713" s="19" t="n">
        <f aca="false">IF(OR($M713="",$M713="ERR",$J713="",$K713="",$N713=""),0,IF($N713=0,IF(AND(OR(4=7,4=12),4&gt;=$K713,4&lt;=IF($L713="",12,$L713)),$J713,0),IF(AND(4&gt;=$K713,4&lt;=IF($L713="",12,$L713),MOD(4-$K713,$N713)=0),$J713,0)))</f>
        <v>0</v>
      </c>
      <c r="S713" s="19" t="n">
        <f aca="false">IF(OR($M713="",$M713="ERR",$J713="",$K713="",$N713=""),0,IF($N713=0,IF(AND(OR(5=7,5=12),5&gt;=$K713,5&lt;=IF($L713="",12,$L713)),$J713,0),IF(AND(5&gt;=$K713,5&lt;=IF($L713="",12,$L713),MOD(5-$K713,$N713)=0),$J713,0)))</f>
        <v>0</v>
      </c>
      <c r="T713" s="19" t="n">
        <f aca="false">IF(OR($M713="",$M713="ERR",$J713="",$K713="",$N713=""),0,IF($N713=0,IF(AND(OR(6=7,6=12),6&gt;=$K713,6&lt;=IF($L713="",12,$L713)),$J713,0),IF(AND(6&gt;=$K713,6&lt;=IF($L713="",12,$L713),MOD(6-$K713,$N713)=0),$J713,0)))</f>
        <v>0</v>
      </c>
      <c r="U713" s="19" t="n">
        <f aca="false">IF(OR($M713="",$M713="ERR",$J713="",$K713="",$N713=""),0,IF($N713=0,IF(AND(OR(7=7,7=12),7&gt;=$K713,7&lt;=IF($L713="",12,$L713)),$J713,0),IF(AND(7&gt;=$K713,7&lt;=IF($L713="",12,$L713),MOD(7-$K713,$N713)=0),$J713,0)))</f>
        <v>0</v>
      </c>
      <c r="V713" s="19" t="n">
        <f aca="false">IF(OR($M713="",$M713="ERR",$J713="",$K713="",$N713=""),0,IF($N713=0,IF(AND(OR(8=7,8=12),8&gt;=$K713,8&lt;=IF($L713="",12,$L713)),$J713,0),IF(AND(8&gt;=$K713,8&lt;=IF($L713="",12,$L713),MOD(8-$K713,$N713)=0),$J713,0)))</f>
        <v>0</v>
      </c>
      <c r="W713" s="19" t="n">
        <f aca="false">IF(OR($M713="",$M713="ERR",$J713="",$K713="",$N713=""),0,IF($N713=0,IF(AND(OR(9=7,9=12),9&gt;=$K713,9&lt;=IF($L713="",12,$L713)),$J713,0),IF(AND(9&gt;=$K713,9&lt;=IF($L713="",12,$L713),MOD(9-$K713,$N713)=0),$J713,0)))</f>
        <v>0</v>
      </c>
      <c r="X713" s="19" t="n">
        <f aca="false">IF(OR($M713="",$M713="ERR",$J713="",$K713="",$N713=""),0,IF($N713=0,IF(AND(OR(10=7,10=12),10&gt;=$K713,10&lt;=IF($L713="",12,$L713)),$J713,0),IF(AND(10&gt;=$K713,10&lt;=IF($L713="",12,$L713),MOD(10-$K713,$N713)=0),$J713,0)))</f>
        <v>0</v>
      </c>
      <c r="Y713" s="19" t="n">
        <f aca="false">IF(OR($M713="",$M713="ERR",$J713="",$K713="",$N713=""),0,IF($N713=0,IF(AND(OR(11=7,11=12),11&gt;=$K713,11&lt;=IF($L713="",12,$L713)),$J713,0),IF(AND(11&gt;=$K713,11&lt;=IF($L713="",12,$L713),MOD(11-$K713,$N713)=0),$J713,0)))</f>
        <v>0</v>
      </c>
      <c r="Z713" s="19" t="n">
        <f aca="false">IF(OR($M713="",$M713="ERR",$J713="",$K713="",$N713=""),0,IF($N713=0,IF(AND(OR(12=7,12=12),12&gt;=$K713,12&lt;=IF($L713="",12,$L713)),$J713,0),IF(AND(12&gt;=$K713,12&lt;=IF($L713="",12,$L713),MOD(12-$K713,$N713)=0),$J713,0)))</f>
        <v>0</v>
      </c>
      <c r="AA713" s="36" t="n">
        <f aca="false">SUM(O713:Z713)</f>
        <v>0</v>
      </c>
      <c r="AB713" s="15" t="str">
        <f aca="false">IF(AND($B713="",$D713="",$J713=""),"",IF($B713="","Falta código",IF(ISNA(MATCH($B713,LST_COD,0)),"Código no registrado en Trabajadores",IF($E713="","Concepto no está en el catálogo",IF($M713="ERR","Retención de otro empleador: Origen = Otro empleador",IF(OR($J713="",$K713=""),"Falta monto o mes",IF(OR($K713&lt;1,$K713&gt;12),"Mes inicio inválido",IF(AND($L713&lt;&gt;"",OR($L713&lt;$K713,$L713&gt;12)),"Mes fin inválido",IF($N713="","Falta frecuencia",IF(AND($G713&lt;&gt;"Otro empleador",SUMPRODUCT(($O713:$Z713&lt;&gt;0)*(((COLUMN($O713:$Z713)-14)&lt;INDEX(Trabajadores!$M$6:$M$105,MATCH($B713,LST_COD,0)))+((COLUMN($O713:$Z713)-14)&gt;INDEX(Trabajadores!$N$6:$N$105,MATCH($B713,LST_COD,0)))))&gt;0),"Aviso: hay meses fuera del periodo laboral","OK"))))))))))</f>
        <v/>
      </c>
    </row>
    <row r="714" customFormat="false" ht="15" hidden="false" customHeight="false" outlineLevel="0" collapsed="false">
      <c r="A714" s="23" t="n">
        <v>709</v>
      </c>
      <c r="B714" s="7"/>
      <c r="C714" s="35" t="str">
        <f aca="false">IF($B714="","",IFERROR(INDEX(Trabajadores!$D$6:$D$105,MATCH($B714,LST_COD,0)),"¿Código?"))</f>
        <v/>
      </c>
      <c r="D714" s="30"/>
      <c r="E714" s="9" t="str">
        <f aca="false">IF($D714="","",IFERROR(VLOOKUP($D714,CONC_TABLA,2,FALSE()),""))</f>
        <v/>
      </c>
      <c r="F714" s="9" t="str">
        <f aca="false">IF($D714="","",IFERROR(VLOOKUP($D714,CONC_TABLA,3,FALSE()),""))</f>
        <v/>
      </c>
      <c r="G714" s="30"/>
      <c r="H714" s="30"/>
      <c r="I714" s="30"/>
      <c r="J714" s="29"/>
      <c r="K714" s="28"/>
      <c r="L714" s="28"/>
      <c r="M714" s="9" t="str">
        <f aca="false">IF(OR($B714="",$E714=""),"",IF($E714="INA","INA",IF($G714="Otro empleador",IF($E714="RET","RETO",IF($E714="ORD","OTO","OTX")),IF($E714="RET","ERR",$E714))))</f>
        <v/>
      </c>
      <c r="N714" s="9" t="str">
        <f aca="false">IF($I714="","",IFERROR(VLOOKUP($I714,FREC_TABLA,2,FALSE()),""))</f>
        <v/>
      </c>
      <c r="O714" s="19" t="n">
        <f aca="false">IF(OR($M714="",$M714="ERR",$J714="",$K714="",$N714=""),0,IF($N714=0,IF(AND(OR(1=7,1=12),1&gt;=$K714,1&lt;=IF($L714="",12,$L714)),$J714,0),IF(AND(1&gt;=$K714,1&lt;=IF($L714="",12,$L714),MOD(1-$K714,$N714)=0),$J714,0)))</f>
        <v>0</v>
      </c>
      <c r="P714" s="19" t="n">
        <f aca="false">IF(OR($M714="",$M714="ERR",$J714="",$K714="",$N714=""),0,IF($N714=0,IF(AND(OR(2=7,2=12),2&gt;=$K714,2&lt;=IF($L714="",12,$L714)),$J714,0),IF(AND(2&gt;=$K714,2&lt;=IF($L714="",12,$L714),MOD(2-$K714,$N714)=0),$J714,0)))</f>
        <v>0</v>
      </c>
      <c r="Q714" s="19" t="n">
        <f aca="false">IF(OR($M714="",$M714="ERR",$J714="",$K714="",$N714=""),0,IF($N714=0,IF(AND(OR(3=7,3=12),3&gt;=$K714,3&lt;=IF($L714="",12,$L714)),$J714,0),IF(AND(3&gt;=$K714,3&lt;=IF($L714="",12,$L714),MOD(3-$K714,$N714)=0),$J714,0)))</f>
        <v>0</v>
      </c>
      <c r="R714" s="19" t="n">
        <f aca="false">IF(OR($M714="",$M714="ERR",$J714="",$K714="",$N714=""),0,IF($N714=0,IF(AND(OR(4=7,4=12),4&gt;=$K714,4&lt;=IF($L714="",12,$L714)),$J714,0),IF(AND(4&gt;=$K714,4&lt;=IF($L714="",12,$L714),MOD(4-$K714,$N714)=0),$J714,0)))</f>
        <v>0</v>
      </c>
      <c r="S714" s="19" t="n">
        <f aca="false">IF(OR($M714="",$M714="ERR",$J714="",$K714="",$N714=""),0,IF($N714=0,IF(AND(OR(5=7,5=12),5&gt;=$K714,5&lt;=IF($L714="",12,$L714)),$J714,0),IF(AND(5&gt;=$K714,5&lt;=IF($L714="",12,$L714),MOD(5-$K714,$N714)=0),$J714,0)))</f>
        <v>0</v>
      </c>
      <c r="T714" s="19" t="n">
        <f aca="false">IF(OR($M714="",$M714="ERR",$J714="",$K714="",$N714=""),0,IF($N714=0,IF(AND(OR(6=7,6=12),6&gt;=$K714,6&lt;=IF($L714="",12,$L714)),$J714,0),IF(AND(6&gt;=$K714,6&lt;=IF($L714="",12,$L714),MOD(6-$K714,$N714)=0),$J714,0)))</f>
        <v>0</v>
      </c>
      <c r="U714" s="19" t="n">
        <f aca="false">IF(OR($M714="",$M714="ERR",$J714="",$K714="",$N714=""),0,IF($N714=0,IF(AND(OR(7=7,7=12),7&gt;=$K714,7&lt;=IF($L714="",12,$L714)),$J714,0),IF(AND(7&gt;=$K714,7&lt;=IF($L714="",12,$L714),MOD(7-$K714,$N714)=0),$J714,0)))</f>
        <v>0</v>
      </c>
      <c r="V714" s="19" t="n">
        <f aca="false">IF(OR($M714="",$M714="ERR",$J714="",$K714="",$N714=""),0,IF($N714=0,IF(AND(OR(8=7,8=12),8&gt;=$K714,8&lt;=IF($L714="",12,$L714)),$J714,0),IF(AND(8&gt;=$K714,8&lt;=IF($L714="",12,$L714),MOD(8-$K714,$N714)=0),$J714,0)))</f>
        <v>0</v>
      </c>
      <c r="W714" s="19" t="n">
        <f aca="false">IF(OR($M714="",$M714="ERR",$J714="",$K714="",$N714=""),0,IF($N714=0,IF(AND(OR(9=7,9=12),9&gt;=$K714,9&lt;=IF($L714="",12,$L714)),$J714,0),IF(AND(9&gt;=$K714,9&lt;=IF($L714="",12,$L714),MOD(9-$K714,$N714)=0),$J714,0)))</f>
        <v>0</v>
      </c>
      <c r="X714" s="19" t="n">
        <f aca="false">IF(OR($M714="",$M714="ERR",$J714="",$K714="",$N714=""),0,IF($N714=0,IF(AND(OR(10=7,10=12),10&gt;=$K714,10&lt;=IF($L714="",12,$L714)),$J714,0),IF(AND(10&gt;=$K714,10&lt;=IF($L714="",12,$L714),MOD(10-$K714,$N714)=0),$J714,0)))</f>
        <v>0</v>
      </c>
      <c r="Y714" s="19" t="n">
        <f aca="false">IF(OR($M714="",$M714="ERR",$J714="",$K714="",$N714=""),0,IF($N714=0,IF(AND(OR(11=7,11=12),11&gt;=$K714,11&lt;=IF($L714="",12,$L714)),$J714,0),IF(AND(11&gt;=$K714,11&lt;=IF($L714="",12,$L714),MOD(11-$K714,$N714)=0),$J714,0)))</f>
        <v>0</v>
      </c>
      <c r="Z714" s="19" t="n">
        <f aca="false">IF(OR($M714="",$M714="ERR",$J714="",$K714="",$N714=""),0,IF($N714=0,IF(AND(OR(12=7,12=12),12&gt;=$K714,12&lt;=IF($L714="",12,$L714)),$J714,0),IF(AND(12&gt;=$K714,12&lt;=IF($L714="",12,$L714),MOD(12-$K714,$N714)=0),$J714,0)))</f>
        <v>0</v>
      </c>
      <c r="AA714" s="36" t="n">
        <f aca="false">SUM(O714:Z714)</f>
        <v>0</v>
      </c>
      <c r="AB714" s="15" t="str">
        <f aca="false">IF(AND($B714="",$D714="",$J714=""),"",IF($B714="","Falta código",IF(ISNA(MATCH($B714,LST_COD,0)),"Código no registrado en Trabajadores",IF($E714="","Concepto no está en el catálogo",IF($M714="ERR","Retención de otro empleador: Origen = Otro empleador",IF(OR($J714="",$K714=""),"Falta monto o mes",IF(OR($K714&lt;1,$K714&gt;12),"Mes inicio inválido",IF(AND($L714&lt;&gt;"",OR($L714&lt;$K714,$L714&gt;12)),"Mes fin inválido",IF($N714="","Falta frecuencia",IF(AND($G714&lt;&gt;"Otro empleador",SUMPRODUCT(($O714:$Z714&lt;&gt;0)*(((COLUMN($O714:$Z714)-14)&lt;INDEX(Trabajadores!$M$6:$M$105,MATCH($B714,LST_COD,0)))+((COLUMN($O714:$Z714)-14)&gt;INDEX(Trabajadores!$N$6:$N$105,MATCH($B714,LST_COD,0)))))&gt;0),"Aviso: hay meses fuera del periodo laboral","OK"))))))))))</f>
        <v/>
      </c>
    </row>
    <row r="715" customFormat="false" ht="15" hidden="false" customHeight="false" outlineLevel="0" collapsed="false">
      <c r="A715" s="23" t="n">
        <v>710</v>
      </c>
      <c r="B715" s="7"/>
      <c r="C715" s="35" t="str">
        <f aca="false">IF($B715="","",IFERROR(INDEX(Trabajadores!$D$6:$D$105,MATCH($B715,LST_COD,0)),"¿Código?"))</f>
        <v/>
      </c>
      <c r="D715" s="30"/>
      <c r="E715" s="9" t="str">
        <f aca="false">IF($D715="","",IFERROR(VLOOKUP($D715,CONC_TABLA,2,FALSE()),""))</f>
        <v/>
      </c>
      <c r="F715" s="9" t="str">
        <f aca="false">IF($D715="","",IFERROR(VLOOKUP($D715,CONC_TABLA,3,FALSE()),""))</f>
        <v/>
      </c>
      <c r="G715" s="30"/>
      <c r="H715" s="30"/>
      <c r="I715" s="30"/>
      <c r="J715" s="29"/>
      <c r="K715" s="28"/>
      <c r="L715" s="28"/>
      <c r="M715" s="9" t="str">
        <f aca="false">IF(OR($B715="",$E715=""),"",IF($E715="INA","INA",IF($G715="Otro empleador",IF($E715="RET","RETO",IF($E715="ORD","OTO","OTX")),IF($E715="RET","ERR",$E715))))</f>
        <v/>
      </c>
      <c r="N715" s="9" t="str">
        <f aca="false">IF($I715="","",IFERROR(VLOOKUP($I715,FREC_TABLA,2,FALSE()),""))</f>
        <v/>
      </c>
      <c r="O715" s="19" t="n">
        <f aca="false">IF(OR($M715="",$M715="ERR",$J715="",$K715="",$N715=""),0,IF($N715=0,IF(AND(OR(1=7,1=12),1&gt;=$K715,1&lt;=IF($L715="",12,$L715)),$J715,0),IF(AND(1&gt;=$K715,1&lt;=IF($L715="",12,$L715),MOD(1-$K715,$N715)=0),$J715,0)))</f>
        <v>0</v>
      </c>
      <c r="P715" s="19" t="n">
        <f aca="false">IF(OR($M715="",$M715="ERR",$J715="",$K715="",$N715=""),0,IF($N715=0,IF(AND(OR(2=7,2=12),2&gt;=$K715,2&lt;=IF($L715="",12,$L715)),$J715,0),IF(AND(2&gt;=$K715,2&lt;=IF($L715="",12,$L715),MOD(2-$K715,$N715)=0),$J715,0)))</f>
        <v>0</v>
      </c>
      <c r="Q715" s="19" t="n">
        <f aca="false">IF(OR($M715="",$M715="ERR",$J715="",$K715="",$N715=""),0,IF($N715=0,IF(AND(OR(3=7,3=12),3&gt;=$K715,3&lt;=IF($L715="",12,$L715)),$J715,0),IF(AND(3&gt;=$K715,3&lt;=IF($L715="",12,$L715),MOD(3-$K715,$N715)=0),$J715,0)))</f>
        <v>0</v>
      </c>
      <c r="R715" s="19" t="n">
        <f aca="false">IF(OR($M715="",$M715="ERR",$J715="",$K715="",$N715=""),0,IF($N715=0,IF(AND(OR(4=7,4=12),4&gt;=$K715,4&lt;=IF($L715="",12,$L715)),$J715,0),IF(AND(4&gt;=$K715,4&lt;=IF($L715="",12,$L715),MOD(4-$K715,$N715)=0),$J715,0)))</f>
        <v>0</v>
      </c>
      <c r="S715" s="19" t="n">
        <f aca="false">IF(OR($M715="",$M715="ERR",$J715="",$K715="",$N715=""),0,IF($N715=0,IF(AND(OR(5=7,5=12),5&gt;=$K715,5&lt;=IF($L715="",12,$L715)),$J715,0),IF(AND(5&gt;=$K715,5&lt;=IF($L715="",12,$L715),MOD(5-$K715,$N715)=0),$J715,0)))</f>
        <v>0</v>
      </c>
      <c r="T715" s="19" t="n">
        <f aca="false">IF(OR($M715="",$M715="ERR",$J715="",$K715="",$N715=""),0,IF($N715=0,IF(AND(OR(6=7,6=12),6&gt;=$K715,6&lt;=IF($L715="",12,$L715)),$J715,0),IF(AND(6&gt;=$K715,6&lt;=IF($L715="",12,$L715),MOD(6-$K715,$N715)=0),$J715,0)))</f>
        <v>0</v>
      </c>
      <c r="U715" s="19" t="n">
        <f aca="false">IF(OR($M715="",$M715="ERR",$J715="",$K715="",$N715=""),0,IF($N715=0,IF(AND(OR(7=7,7=12),7&gt;=$K715,7&lt;=IF($L715="",12,$L715)),$J715,0),IF(AND(7&gt;=$K715,7&lt;=IF($L715="",12,$L715),MOD(7-$K715,$N715)=0),$J715,0)))</f>
        <v>0</v>
      </c>
      <c r="V715" s="19" t="n">
        <f aca="false">IF(OR($M715="",$M715="ERR",$J715="",$K715="",$N715=""),0,IF($N715=0,IF(AND(OR(8=7,8=12),8&gt;=$K715,8&lt;=IF($L715="",12,$L715)),$J715,0),IF(AND(8&gt;=$K715,8&lt;=IF($L715="",12,$L715),MOD(8-$K715,$N715)=0),$J715,0)))</f>
        <v>0</v>
      </c>
      <c r="W715" s="19" t="n">
        <f aca="false">IF(OR($M715="",$M715="ERR",$J715="",$K715="",$N715=""),0,IF($N715=0,IF(AND(OR(9=7,9=12),9&gt;=$K715,9&lt;=IF($L715="",12,$L715)),$J715,0),IF(AND(9&gt;=$K715,9&lt;=IF($L715="",12,$L715),MOD(9-$K715,$N715)=0),$J715,0)))</f>
        <v>0</v>
      </c>
      <c r="X715" s="19" t="n">
        <f aca="false">IF(OR($M715="",$M715="ERR",$J715="",$K715="",$N715=""),0,IF($N715=0,IF(AND(OR(10=7,10=12),10&gt;=$K715,10&lt;=IF($L715="",12,$L715)),$J715,0),IF(AND(10&gt;=$K715,10&lt;=IF($L715="",12,$L715),MOD(10-$K715,$N715)=0),$J715,0)))</f>
        <v>0</v>
      </c>
      <c r="Y715" s="19" t="n">
        <f aca="false">IF(OR($M715="",$M715="ERR",$J715="",$K715="",$N715=""),0,IF($N715=0,IF(AND(OR(11=7,11=12),11&gt;=$K715,11&lt;=IF($L715="",12,$L715)),$J715,0),IF(AND(11&gt;=$K715,11&lt;=IF($L715="",12,$L715),MOD(11-$K715,$N715)=0),$J715,0)))</f>
        <v>0</v>
      </c>
      <c r="Z715" s="19" t="n">
        <f aca="false">IF(OR($M715="",$M715="ERR",$J715="",$K715="",$N715=""),0,IF($N715=0,IF(AND(OR(12=7,12=12),12&gt;=$K715,12&lt;=IF($L715="",12,$L715)),$J715,0),IF(AND(12&gt;=$K715,12&lt;=IF($L715="",12,$L715),MOD(12-$K715,$N715)=0),$J715,0)))</f>
        <v>0</v>
      </c>
      <c r="AA715" s="36" t="n">
        <f aca="false">SUM(O715:Z715)</f>
        <v>0</v>
      </c>
      <c r="AB715" s="15" t="str">
        <f aca="false">IF(AND($B715="",$D715="",$J715=""),"",IF($B715="","Falta código",IF(ISNA(MATCH($B715,LST_COD,0)),"Código no registrado en Trabajadores",IF($E715="","Concepto no está en el catálogo",IF($M715="ERR","Retención de otro empleador: Origen = Otro empleador",IF(OR($J715="",$K715=""),"Falta monto o mes",IF(OR($K715&lt;1,$K715&gt;12),"Mes inicio inválido",IF(AND($L715&lt;&gt;"",OR($L715&lt;$K715,$L715&gt;12)),"Mes fin inválido",IF($N715="","Falta frecuencia",IF(AND($G715&lt;&gt;"Otro empleador",SUMPRODUCT(($O715:$Z715&lt;&gt;0)*(((COLUMN($O715:$Z715)-14)&lt;INDEX(Trabajadores!$M$6:$M$105,MATCH($B715,LST_COD,0)))+((COLUMN($O715:$Z715)-14)&gt;INDEX(Trabajadores!$N$6:$N$105,MATCH($B715,LST_COD,0)))))&gt;0),"Aviso: hay meses fuera del periodo laboral","OK"))))))))))</f>
        <v/>
      </c>
    </row>
    <row r="716" customFormat="false" ht="15" hidden="false" customHeight="false" outlineLevel="0" collapsed="false">
      <c r="A716" s="23" t="n">
        <v>711</v>
      </c>
      <c r="B716" s="7"/>
      <c r="C716" s="35" t="str">
        <f aca="false">IF($B716="","",IFERROR(INDEX(Trabajadores!$D$6:$D$105,MATCH($B716,LST_COD,0)),"¿Código?"))</f>
        <v/>
      </c>
      <c r="D716" s="30"/>
      <c r="E716" s="9" t="str">
        <f aca="false">IF($D716="","",IFERROR(VLOOKUP($D716,CONC_TABLA,2,FALSE()),""))</f>
        <v/>
      </c>
      <c r="F716" s="9" t="str">
        <f aca="false">IF($D716="","",IFERROR(VLOOKUP($D716,CONC_TABLA,3,FALSE()),""))</f>
        <v/>
      </c>
      <c r="G716" s="30"/>
      <c r="H716" s="30"/>
      <c r="I716" s="30"/>
      <c r="J716" s="29"/>
      <c r="K716" s="28"/>
      <c r="L716" s="28"/>
      <c r="M716" s="9" t="str">
        <f aca="false">IF(OR($B716="",$E716=""),"",IF($E716="INA","INA",IF($G716="Otro empleador",IF($E716="RET","RETO",IF($E716="ORD","OTO","OTX")),IF($E716="RET","ERR",$E716))))</f>
        <v/>
      </c>
      <c r="N716" s="9" t="str">
        <f aca="false">IF($I716="","",IFERROR(VLOOKUP($I716,FREC_TABLA,2,FALSE()),""))</f>
        <v/>
      </c>
      <c r="O716" s="19" t="n">
        <f aca="false">IF(OR($M716="",$M716="ERR",$J716="",$K716="",$N716=""),0,IF($N716=0,IF(AND(OR(1=7,1=12),1&gt;=$K716,1&lt;=IF($L716="",12,$L716)),$J716,0),IF(AND(1&gt;=$K716,1&lt;=IF($L716="",12,$L716),MOD(1-$K716,$N716)=0),$J716,0)))</f>
        <v>0</v>
      </c>
      <c r="P716" s="19" t="n">
        <f aca="false">IF(OR($M716="",$M716="ERR",$J716="",$K716="",$N716=""),0,IF($N716=0,IF(AND(OR(2=7,2=12),2&gt;=$K716,2&lt;=IF($L716="",12,$L716)),$J716,0),IF(AND(2&gt;=$K716,2&lt;=IF($L716="",12,$L716),MOD(2-$K716,$N716)=0),$J716,0)))</f>
        <v>0</v>
      </c>
      <c r="Q716" s="19" t="n">
        <f aca="false">IF(OR($M716="",$M716="ERR",$J716="",$K716="",$N716=""),0,IF($N716=0,IF(AND(OR(3=7,3=12),3&gt;=$K716,3&lt;=IF($L716="",12,$L716)),$J716,0),IF(AND(3&gt;=$K716,3&lt;=IF($L716="",12,$L716),MOD(3-$K716,$N716)=0),$J716,0)))</f>
        <v>0</v>
      </c>
      <c r="R716" s="19" t="n">
        <f aca="false">IF(OR($M716="",$M716="ERR",$J716="",$K716="",$N716=""),0,IF($N716=0,IF(AND(OR(4=7,4=12),4&gt;=$K716,4&lt;=IF($L716="",12,$L716)),$J716,0),IF(AND(4&gt;=$K716,4&lt;=IF($L716="",12,$L716),MOD(4-$K716,$N716)=0),$J716,0)))</f>
        <v>0</v>
      </c>
      <c r="S716" s="19" t="n">
        <f aca="false">IF(OR($M716="",$M716="ERR",$J716="",$K716="",$N716=""),0,IF($N716=0,IF(AND(OR(5=7,5=12),5&gt;=$K716,5&lt;=IF($L716="",12,$L716)),$J716,0),IF(AND(5&gt;=$K716,5&lt;=IF($L716="",12,$L716),MOD(5-$K716,$N716)=0),$J716,0)))</f>
        <v>0</v>
      </c>
      <c r="T716" s="19" t="n">
        <f aca="false">IF(OR($M716="",$M716="ERR",$J716="",$K716="",$N716=""),0,IF($N716=0,IF(AND(OR(6=7,6=12),6&gt;=$K716,6&lt;=IF($L716="",12,$L716)),$J716,0),IF(AND(6&gt;=$K716,6&lt;=IF($L716="",12,$L716),MOD(6-$K716,$N716)=0),$J716,0)))</f>
        <v>0</v>
      </c>
      <c r="U716" s="19" t="n">
        <f aca="false">IF(OR($M716="",$M716="ERR",$J716="",$K716="",$N716=""),0,IF($N716=0,IF(AND(OR(7=7,7=12),7&gt;=$K716,7&lt;=IF($L716="",12,$L716)),$J716,0),IF(AND(7&gt;=$K716,7&lt;=IF($L716="",12,$L716),MOD(7-$K716,$N716)=0),$J716,0)))</f>
        <v>0</v>
      </c>
      <c r="V716" s="19" t="n">
        <f aca="false">IF(OR($M716="",$M716="ERR",$J716="",$K716="",$N716=""),0,IF($N716=0,IF(AND(OR(8=7,8=12),8&gt;=$K716,8&lt;=IF($L716="",12,$L716)),$J716,0),IF(AND(8&gt;=$K716,8&lt;=IF($L716="",12,$L716),MOD(8-$K716,$N716)=0),$J716,0)))</f>
        <v>0</v>
      </c>
      <c r="W716" s="19" t="n">
        <f aca="false">IF(OR($M716="",$M716="ERR",$J716="",$K716="",$N716=""),0,IF($N716=0,IF(AND(OR(9=7,9=12),9&gt;=$K716,9&lt;=IF($L716="",12,$L716)),$J716,0),IF(AND(9&gt;=$K716,9&lt;=IF($L716="",12,$L716),MOD(9-$K716,$N716)=0),$J716,0)))</f>
        <v>0</v>
      </c>
      <c r="X716" s="19" t="n">
        <f aca="false">IF(OR($M716="",$M716="ERR",$J716="",$K716="",$N716=""),0,IF($N716=0,IF(AND(OR(10=7,10=12),10&gt;=$K716,10&lt;=IF($L716="",12,$L716)),$J716,0),IF(AND(10&gt;=$K716,10&lt;=IF($L716="",12,$L716),MOD(10-$K716,$N716)=0),$J716,0)))</f>
        <v>0</v>
      </c>
      <c r="Y716" s="19" t="n">
        <f aca="false">IF(OR($M716="",$M716="ERR",$J716="",$K716="",$N716=""),0,IF($N716=0,IF(AND(OR(11=7,11=12),11&gt;=$K716,11&lt;=IF($L716="",12,$L716)),$J716,0),IF(AND(11&gt;=$K716,11&lt;=IF($L716="",12,$L716),MOD(11-$K716,$N716)=0),$J716,0)))</f>
        <v>0</v>
      </c>
      <c r="Z716" s="19" t="n">
        <f aca="false">IF(OR($M716="",$M716="ERR",$J716="",$K716="",$N716=""),0,IF($N716=0,IF(AND(OR(12=7,12=12),12&gt;=$K716,12&lt;=IF($L716="",12,$L716)),$J716,0),IF(AND(12&gt;=$K716,12&lt;=IF($L716="",12,$L716),MOD(12-$K716,$N716)=0),$J716,0)))</f>
        <v>0</v>
      </c>
      <c r="AA716" s="36" t="n">
        <f aca="false">SUM(O716:Z716)</f>
        <v>0</v>
      </c>
      <c r="AB716" s="15" t="str">
        <f aca="false">IF(AND($B716="",$D716="",$J716=""),"",IF($B716="","Falta código",IF(ISNA(MATCH($B716,LST_COD,0)),"Código no registrado en Trabajadores",IF($E716="","Concepto no está en el catálogo",IF($M716="ERR","Retención de otro empleador: Origen = Otro empleador",IF(OR($J716="",$K716=""),"Falta monto o mes",IF(OR($K716&lt;1,$K716&gt;12),"Mes inicio inválido",IF(AND($L716&lt;&gt;"",OR($L716&lt;$K716,$L716&gt;12)),"Mes fin inválido",IF($N716="","Falta frecuencia",IF(AND($G716&lt;&gt;"Otro empleador",SUMPRODUCT(($O716:$Z716&lt;&gt;0)*(((COLUMN($O716:$Z716)-14)&lt;INDEX(Trabajadores!$M$6:$M$105,MATCH($B716,LST_COD,0)))+((COLUMN($O716:$Z716)-14)&gt;INDEX(Trabajadores!$N$6:$N$105,MATCH($B716,LST_COD,0)))))&gt;0),"Aviso: hay meses fuera del periodo laboral","OK"))))))))))</f>
        <v/>
      </c>
    </row>
    <row r="717" customFormat="false" ht="15" hidden="false" customHeight="false" outlineLevel="0" collapsed="false">
      <c r="A717" s="23" t="n">
        <v>712</v>
      </c>
      <c r="B717" s="7"/>
      <c r="C717" s="35" t="str">
        <f aca="false">IF($B717="","",IFERROR(INDEX(Trabajadores!$D$6:$D$105,MATCH($B717,LST_COD,0)),"¿Código?"))</f>
        <v/>
      </c>
      <c r="D717" s="30"/>
      <c r="E717" s="9" t="str">
        <f aca="false">IF($D717="","",IFERROR(VLOOKUP($D717,CONC_TABLA,2,FALSE()),""))</f>
        <v/>
      </c>
      <c r="F717" s="9" t="str">
        <f aca="false">IF($D717="","",IFERROR(VLOOKUP($D717,CONC_TABLA,3,FALSE()),""))</f>
        <v/>
      </c>
      <c r="G717" s="30"/>
      <c r="H717" s="30"/>
      <c r="I717" s="30"/>
      <c r="J717" s="29"/>
      <c r="K717" s="28"/>
      <c r="L717" s="28"/>
      <c r="M717" s="9" t="str">
        <f aca="false">IF(OR($B717="",$E717=""),"",IF($E717="INA","INA",IF($G717="Otro empleador",IF($E717="RET","RETO",IF($E717="ORD","OTO","OTX")),IF($E717="RET","ERR",$E717))))</f>
        <v/>
      </c>
      <c r="N717" s="9" t="str">
        <f aca="false">IF($I717="","",IFERROR(VLOOKUP($I717,FREC_TABLA,2,FALSE()),""))</f>
        <v/>
      </c>
      <c r="O717" s="19" t="n">
        <f aca="false">IF(OR($M717="",$M717="ERR",$J717="",$K717="",$N717=""),0,IF($N717=0,IF(AND(OR(1=7,1=12),1&gt;=$K717,1&lt;=IF($L717="",12,$L717)),$J717,0),IF(AND(1&gt;=$K717,1&lt;=IF($L717="",12,$L717),MOD(1-$K717,$N717)=0),$J717,0)))</f>
        <v>0</v>
      </c>
      <c r="P717" s="19" t="n">
        <f aca="false">IF(OR($M717="",$M717="ERR",$J717="",$K717="",$N717=""),0,IF($N717=0,IF(AND(OR(2=7,2=12),2&gt;=$K717,2&lt;=IF($L717="",12,$L717)),$J717,0),IF(AND(2&gt;=$K717,2&lt;=IF($L717="",12,$L717),MOD(2-$K717,$N717)=0),$J717,0)))</f>
        <v>0</v>
      </c>
      <c r="Q717" s="19" t="n">
        <f aca="false">IF(OR($M717="",$M717="ERR",$J717="",$K717="",$N717=""),0,IF($N717=0,IF(AND(OR(3=7,3=12),3&gt;=$K717,3&lt;=IF($L717="",12,$L717)),$J717,0),IF(AND(3&gt;=$K717,3&lt;=IF($L717="",12,$L717),MOD(3-$K717,$N717)=0),$J717,0)))</f>
        <v>0</v>
      </c>
      <c r="R717" s="19" t="n">
        <f aca="false">IF(OR($M717="",$M717="ERR",$J717="",$K717="",$N717=""),0,IF($N717=0,IF(AND(OR(4=7,4=12),4&gt;=$K717,4&lt;=IF($L717="",12,$L717)),$J717,0),IF(AND(4&gt;=$K717,4&lt;=IF($L717="",12,$L717),MOD(4-$K717,$N717)=0),$J717,0)))</f>
        <v>0</v>
      </c>
      <c r="S717" s="19" t="n">
        <f aca="false">IF(OR($M717="",$M717="ERR",$J717="",$K717="",$N717=""),0,IF($N717=0,IF(AND(OR(5=7,5=12),5&gt;=$K717,5&lt;=IF($L717="",12,$L717)),$J717,0),IF(AND(5&gt;=$K717,5&lt;=IF($L717="",12,$L717),MOD(5-$K717,$N717)=0),$J717,0)))</f>
        <v>0</v>
      </c>
      <c r="T717" s="19" t="n">
        <f aca="false">IF(OR($M717="",$M717="ERR",$J717="",$K717="",$N717=""),0,IF($N717=0,IF(AND(OR(6=7,6=12),6&gt;=$K717,6&lt;=IF($L717="",12,$L717)),$J717,0),IF(AND(6&gt;=$K717,6&lt;=IF($L717="",12,$L717),MOD(6-$K717,$N717)=0),$J717,0)))</f>
        <v>0</v>
      </c>
      <c r="U717" s="19" t="n">
        <f aca="false">IF(OR($M717="",$M717="ERR",$J717="",$K717="",$N717=""),0,IF($N717=0,IF(AND(OR(7=7,7=12),7&gt;=$K717,7&lt;=IF($L717="",12,$L717)),$J717,0),IF(AND(7&gt;=$K717,7&lt;=IF($L717="",12,$L717),MOD(7-$K717,$N717)=0),$J717,0)))</f>
        <v>0</v>
      </c>
      <c r="V717" s="19" t="n">
        <f aca="false">IF(OR($M717="",$M717="ERR",$J717="",$K717="",$N717=""),0,IF($N717=0,IF(AND(OR(8=7,8=12),8&gt;=$K717,8&lt;=IF($L717="",12,$L717)),$J717,0),IF(AND(8&gt;=$K717,8&lt;=IF($L717="",12,$L717),MOD(8-$K717,$N717)=0),$J717,0)))</f>
        <v>0</v>
      </c>
      <c r="W717" s="19" t="n">
        <f aca="false">IF(OR($M717="",$M717="ERR",$J717="",$K717="",$N717=""),0,IF($N717=0,IF(AND(OR(9=7,9=12),9&gt;=$K717,9&lt;=IF($L717="",12,$L717)),$J717,0),IF(AND(9&gt;=$K717,9&lt;=IF($L717="",12,$L717),MOD(9-$K717,$N717)=0),$J717,0)))</f>
        <v>0</v>
      </c>
      <c r="X717" s="19" t="n">
        <f aca="false">IF(OR($M717="",$M717="ERR",$J717="",$K717="",$N717=""),0,IF($N717=0,IF(AND(OR(10=7,10=12),10&gt;=$K717,10&lt;=IF($L717="",12,$L717)),$J717,0),IF(AND(10&gt;=$K717,10&lt;=IF($L717="",12,$L717),MOD(10-$K717,$N717)=0),$J717,0)))</f>
        <v>0</v>
      </c>
      <c r="Y717" s="19" t="n">
        <f aca="false">IF(OR($M717="",$M717="ERR",$J717="",$K717="",$N717=""),0,IF($N717=0,IF(AND(OR(11=7,11=12),11&gt;=$K717,11&lt;=IF($L717="",12,$L717)),$J717,0),IF(AND(11&gt;=$K717,11&lt;=IF($L717="",12,$L717),MOD(11-$K717,$N717)=0),$J717,0)))</f>
        <v>0</v>
      </c>
      <c r="Z717" s="19" t="n">
        <f aca="false">IF(OR($M717="",$M717="ERR",$J717="",$K717="",$N717=""),0,IF($N717=0,IF(AND(OR(12=7,12=12),12&gt;=$K717,12&lt;=IF($L717="",12,$L717)),$J717,0),IF(AND(12&gt;=$K717,12&lt;=IF($L717="",12,$L717),MOD(12-$K717,$N717)=0),$J717,0)))</f>
        <v>0</v>
      </c>
      <c r="AA717" s="36" t="n">
        <f aca="false">SUM(O717:Z717)</f>
        <v>0</v>
      </c>
      <c r="AB717" s="15" t="str">
        <f aca="false">IF(AND($B717="",$D717="",$J717=""),"",IF($B717="","Falta código",IF(ISNA(MATCH($B717,LST_COD,0)),"Código no registrado en Trabajadores",IF($E717="","Concepto no está en el catálogo",IF($M717="ERR","Retención de otro empleador: Origen = Otro empleador",IF(OR($J717="",$K717=""),"Falta monto o mes",IF(OR($K717&lt;1,$K717&gt;12),"Mes inicio inválido",IF(AND($L717&lt;&gt;"",OR($L717&lt;$K717,$L717&gt;12)),"Mes fin inválido",IF($N717="","Falta frecuencia",IF(AND($G717&lt;&gt;"Otro empleador",SUMPRODUCT(($O717:$Z717&lt;&gt;0)*(((COLUMN($O717:$Z717)-14)&lt;INDEX(Trabajadores!$M$6:$M$105,MATCH($B717,LST_COD,0)))+((COLUMN($O717:$Z717)-14)&gt;INDEX(Trabajadores!$N$6:$N$105,MATCH($B717,LST_COD,0)))))&gt;0),"Aviso: hay meses fuera del periodo laboral","OK"))))))))))</f>
        <v/>
      </c>
    </row>
    <row r="718" customFormat="false" ht="15" hidden="false" customHeight="false" outlineLevel="0" collapsed="false">
      <c r="A718" s="23" t="n">
        <v>713</v>
      </c>
      <c r="B718" s="7"/>
      <c r="C718" s="35" t="str">
        <f aca="false">IF($B718="","",IFERROR(INDEX(Trabajadores!$D$6:$D$105,MATCH($B718,LST_COD,0)),"¿Código?"))</f>
        <v/>
      </c>
      <c r="D718" s="30"/>
      <c r="E718" s="9" t="str">
        <f aca="false">IF($D718="","",IFERROR(VLOOKUP($D718,CONC_TABLA,2,FALSE()),""))</f>
        <v/>
      </c>
      <c r="F718" s="9" t="str">
        <f aca="false">IF($D718="","",IFERROR(VLOOKUP($D718,CONC_TABLA,3,FALSE()),""))</f>
        <v/>
      </c>
      <c r="G718" s="30"/>
      <c r="H718" s="30"/>
      <c r="I718" s="30"/>
      <c r="J718" s="29"/>
      <c r="K718" s="28"/>
      <c r="L718" s="28"/>
      <c r="M718" s="9" t="str">
        <f aca="false">IF(OR($B718="",$E718=""),"",IF($E718="INA","INA",IF($G718="Otro empleador",IF($E718="RET","RETO",IF($E718="ORD","OTO","OTX")),IF($E718="RET","ERR",$E718))))</f>
        <v/>
      </c>
      <c r="N718" s="9" t="str">
        <f aca="false">IF($I718="","",IFERROR(VLOOKUP($I718,FREC_TABLA,2,FALSE()),""))</f>
        <v/>
      </c>
      <c r="O718" s="19" t="n">
        <f aca="false">IF(OR($M718="",$M718="ERR",$J718="",$K718="",$N718=""),0,IF($N718=0,IF(AND(OR(1=7,1=12),1&gt;=$K718,1&lt;=IF($L718="",12,$L718)),$J718,0),IF(AND(1&gt;=$K718,1&lt;=IF($L718="",12,$L718),MOD(1-$K718,$N718)=0),$J718,0)))</f>
        <v>0</v>
      </c>
      <c r="P718" s="19" t="n">
        <f aca="false">IF(OR($M718="",$M718="ERR",$J718="",$K718="",$N718=""),0,IF($N718=0,IF(AND(OR(2=7,2=12),2&gt;=$K718,2&lt;=IF($L718="",12,$L718)),$J718,0),IF(AND(2&gt;=$K718,2&lt;=IF($L718="",12,$L718),MOD(2-$K718,$N718)=0),$J718,0)))</f>
        <v>0</v>
      </c>
      <c r="Q718" s="19" t="n">
        <f aca="false">IF(OR($M718="",$M718="ERR",$J718="",$K718="",$N718=""),0,IF($N718=0,IF(AND(OR(3=7,3=12),3&gt;=$K718,3&lt;=IF($L718="",12,$L718)),$J718,0),IF(AND(3&gt;=$K718,3&lt;=IF($L718="",12,$L718),MOD(3-$K718,$N718)=0),$J718,0)))</f>
        <v>0</v>
      </c>
      <c r="R718" s="19" t="n">
        <f aca="false">IF(OR($M718="",$M718="ERR",$J718="",$K718="",$N718=""),0,IF($N718=0,IF(AND(OR(4=7,4=12),4&gt;=$K718,4&lt;=IF($L718="",12,$L718)),$J718,0),IF(AND(4&gt;=$K718,4&lt;=IF($L718="",12,$L718),MOD(4-$K718,$N718)=0),$J718,0)))</f>
        <v>0</v>
      </c>
      <c r="S718" s="19" t="n">
        <f aca="false">IF(OR($M718="",$M718="ERR",$J718="",$K718="",$N718=""),0,IF($N718=0,IF(AND(OR(5=7,5=12),5&gt;=$K718,5&lt;=IF($L718="",12,$L718)),$J718,0),IF(AND(5&gt;=$K718,5&lt;=IF($L718="",12,$L718),MOD(5-$K718,$N718)=0),$J718,0)))</f>
        <v>0</v>
      </c>
      <c r="T718" s="19" t="n">
        <f aca="false">IF(OR($M718="",$M718="ERR",$J718="",$K718="",$N718=""),0,IF($N718=0,IF(AND(OR(6=7,6=12),6&gt;=$K718,6&lt;=IF($L718="",12,$L718)),$J718,0),IF(AND(6&gt;=$K718,6&lt;=IF($L718="",12,$L718),MOD(6-$K718,$N718)=0),$J718,0)))</f>
        <v>0</v>
      </c>
      <c r="U718" s="19" t="n">
        <f aca="false">IF(OR($M718="",$M718="ERR",$J718="",$K718="",$N718=""),0,IF($N718=0,IF(AND(OR(7=7,7=12),7&gt;=$K718,7&lt;=IF($L718="",12,$L718)),$J718,0),IF(AND(7&gt;=$K718,7&lt;=IF($L718="",12,$L718),MOD(7-$K718,$N718)=0),$J718,0)))</f>
        <v>0</v>
      </c>
      <c r="V718" s="19" t="n">
        <f aca="false">IF(OR($M718="",$M718="ERR",$J718="",$K718="",$N718=""),0,IF($N718=0,IF(AND(OR(8=7,8=12),8&gt;=$K718,8&lt;=IF($L718="",12,$L718)),$J718,0),IF(AND(8&gt;=$K718,8&lt;=IF($L718="",12,$L718),MOD(8-$K718,$N718)=0),$J718,0)))</f>
        <v>0</v>
      </c>
      <c r="W718" s="19" t="n">
        <f aca="false">IF(OR($M718="",$M718="ERR",$J718="",$K718="",$N718=""),0,IF($N718=0,IF(AND(OR(9=7,9=12),9&gt;=$K718,9&lt;=IF($L718="",12,$L718)),$J718,0),IF(AND(9&gt;=$K718,9&lt;=IF($L718="",12,$L718),MOD(9-$K718,$N718)=0),$J718,0)))</f>
        <v>0</v>
      </c>
      <c r="X718" s="19" t="n">
        <f aca="false">IF(OR($M718="",$M718="ERR",$J718="",$K718="",$N718=""),0,IF($N718=0,IF(AND(OR(10=7,10=12),10&gt;=$K718,10&lt;=IF($L718="",12,$L718)),$J718,0),IF(AND(10&gt;=$K718,10&lt;=IF($L718="",12,$L718),MOD(10-$K718,$N718)=0),$J718,0)))</f>
        <v>0</v>
      </c>
      <c r="Y718" s="19" t="n">
        <f aca="false">IF(OR($M718="",$M718="ERR",$J718="",$K718="",$N718=""),0,IF($N718=0,IF(AND(OR(11=7,11=12),11&gt;=$K718,11&lt;=IF($L718="",12,$L718)),$J718,0),IF(AND(11&gt;=$K718,11&lt;=IF($L718="",12,$L718),MOD(11-$K718,$N718)=0),$J718,0)))</f>
        <v>0</v>
      </c>
      <c r="Z718" s="19" t="n">
        <f aca="false">IF(OR($M718="",$M718="ERR",$J718="",$K718="",$N718=""),0,IF($N718=0,IF(AND(OR(12=7,12=12),12&gt;=$K718,12&lt;=IF($L718="",12,$L718)),$J718,0),IF(AND(12&gt;=$K718,12&lt;=IF($L718="",12,$L718),MOD(12-$K718,$N718)=0),$J718,0)))</f>
        <v>0</v>
      </c>
      <c r="AA718" s="36" t="n">
        <f aca="false">SUM(O718:Z718)</f>
        <v>0</v>
      </c>
      <c r="AB718" s="15" t="str">
        <f aca="false">IF(AND($B718="",$D718="",$J718=""),"",IF($B718="","Falta código",IF(ISNA(MATCH($B718,LST_COD,0)),"Código no registrado en Trabajadores",IF($E718="","Concepto no está en el catálogo",IF($M718="ERR","Retención de otro empleador: Origen = Otro empleador",IF(OR($J718="",$K718=""),"Falta monto o mes",IF(OR($K718&lt;1,$K718&gt;12),"Mes inicio inválido",IF(AND($L718&lt;&gt;"",OR($L718&lt;$K718,$L718&gt;12)),"Mes fin inválido",IF($N718="","Falta frecuencia",IF(AND($G718&lt;&gt;"Otro empleador",SUMPRODUCT(($O718:$Z718&lt;&gt;0)*(((COLUMN($O718:$Z718)-14)&lt;INDEX(Trabajadores!$M$6:$M$105,MATCH($B718,LST_COD,0)))+((COLUMN($O718:$Z718)-14)&gt;INDEX(Trabajadores!$N$6:$N$105,MATCH($B718,LST_COD,0)))))&gt;0),"Aviso: hay meses fuera del periodo laboral","OK"))))))))))</f>
        <v/>
      </c>
    </row>
    <row r="719" customFormat="false" ht="15" hidden="false" customHeight="false" outlineLevel="0" collapsed="false">
      <c r="A719" s="23" t="n">
        <v>714</v>
      </c>
      <c r="B719" s="7"/>
      <c r="C719" s="35" t="str">
        <f aca="false">IF($B719="","",IFERROR(INDEX(Trabajadores!$D$6:$D$105,MATCH($B719,LST_COD,0)),"¿Código?"))</f>
        <v/>
      </c>
      <c r="D719" s="30"/>
      <c r="E719" s="9" t="str">
        <f aca="false">IF($D719="","",IFERROR(VLOOKUP($D719,CONC_TABLA,2,FALSE()),""))</f>
        <v/>
      </c>
      <c r="F719" s="9" t="str">
        <f aca="false">IF($D719="","",IFERROR(VLOOKUP($D719,CONC_TABLA,3,FALSE()),""))</f>
        <v/>
      </c>
      <c r="G719" s="30"/>
      <c r="H719" s="30"/>
      <c r="I719" s="30"/>
      <c r="J719" s="29"/>
      <c r="K719" s="28"/>
      <c r="L719" s="28"/>
      <c r="M719" s="9" t="str">
        <f aca="false">IF(OR($B719="",$E719=""),"",IF($E719="INA","INA",IF($G719="Otro empleador",IF($E719="RET","RETO",IF($E719="ORD","OTO","OTX")),IF($E719="RET","ERR",$E719))))</f>
        <v/>
      </c>
      <c r="N719" s="9" t="str">
        <f aca="false">IF($I719="","",IFERROR(VLOOKUP($I719,FREC_TABLA,2,FALSE()),""))</f>
        <v/>
      </c>
      <c r="O719" s="19" t="n">
        <f aca="false">IF(OR($M719="",$M719="ERR",$J719="",$K719="",$N719=""),0,IF($N719=0,IF(AND(OR(1=7,1=12),1&gt;=$K719,1&lt;=IF($L719="",12,$L719)),$J719,0),IF(AND(1&gt;=$K719,1&lt;=IF($L719="",12,$L719),MOD(1-$K719,$N719)=0),$J719,0)))</f>
        <v>0</v>
      </c>
      <c r="P719" s="19" t="n">
        <f aca="false">IF(OR($M719="",$M719="ERR",$J719="",$K719="",$N719=""),0,IF($N719=0,IF(AND(OR(2=7,2=12),2&gt;=$K719,2&lt;=IF($L719="",12,$L719)),$J719,0),IF(AND(2&gt;=$K719,2&lt;=IF($L719="",12,$L719),MOD(2-$K719,$N719)=0),$J719,0)))</f>
        <v>0</v>
      </c>
      <c r="Q719" s="19" t="n">
        <f aca="false">IF(OR($M719="",$M719="ERR",$J719="",$K719="",$N719=""),0,IF($N719=0,IF(AND(OR(3=7,3=12),3&gt;=$K719,3&lt;=IF($L719="",12,$L719)),$J719,0),IF(AND(3&gt;=$K719,3&lt;=IF($L719="",12,$L719),MOD(3-$K719,$N719)=0),$J719,0)))</f>
        <v>0</v>
      </c>
      <c r="R719" s="19" t="n">
        <f aca="false">IF(OR($M719="",$M719="ERR",$J719="",$K719="",$N719=""),0,IF($N719=0,IF(AND(OR(4=7,4=12),4&gt;=$K719,4&lt;=IF($L719="",12,$L719)),$J719,0),IF(AND(4&gt;=$K719,4&lt;=IF($L719="",12,$L719),MOD(4-$K719,$N719)=0),$J719,0)))</f>
        <v>0</v>
      </c>
      <c r="S719" s="19" t="n">
        <f aca="false">IF(OR($M719="",$M719="ERR",$J719="",$K719="",$N719=""),0,IF($N719=0,IF(AND(OR(5=7,5=12),5&gt;=$K719,5&lt;=IF($L719="",12,$L719)),$J719,0),IF(AND(5&gt;=$K719,5&lt;=IF($L719="",12,$L719),MOD(5-$K719,$N719)=0),$J719,0)))</f>
        <v>0</v>
      </c>
      <c r="T719" s="19" t="n">
        <f aca="false">IF(OR($M719="",$M719="ERR",$J719="",$K719="",$N719=""),0,IF($N719=0,IF(AND(OR(6=7,6=12),6&gt;=$K719,6&lt;=IF($L719="",12,$L719)),$J719,0),IF(AND(6&gt;=$K719,6&lt;=IF($L719="",12,$L719),MOD(6-$K719,$N719)=0),$J719,0)))</f>
        <v>0</v>
      </c>
      <c r="U719" s="19" t="n">
        <f aca="false">IF(OR($M719="",$M719="ERR",$J719="",$K719="",$N719=""),0,IF($N719=0,IF(AND(OR(7=7,7=12),7&gt;=$K719,7&lt;=IF($L719="",12,$L719)),$J719,0),IF(AND(7&gt;=$K719,7&lt;=IF($L719="",12,$L719),MOD(7-$K719,$N719)=0),$J719,0)))</f>
        <v>0</v>
      </c>
      <c r="V719" s="19" t="n">
        <f aca="false">IF(OR($M719="",$M719="ERR",$J719="",$K719="",$N719=""),0,IF($N719=0,IF(AND(OR(8=7,8=12),8&gt;=$K719,8&lt;=IF($L719="",12,$L719)),$J719,0),IF(AND(8&gt;=$K719,8&lt;=IF($L719="",12,$L719),MOD(8-$K719,$N719)=0),$J719,0)))</f>
        <v>0</v>
      </c>
      <c r="W719" s="19" t="n">
        <f aca="false">IF(OR($M719="",$M719="ERR",$J719="",$K719="",$N719=""),0,IF($N719=0,IF(AND(OR(9=7,9=12),9&gt;=$K719,9&lt;=IF($L719="",12,$L719)),$J719,0),IF(AND(9&gt;=$K719,9&lt;=IF($L719="",12,$L719),MOD(9-$K719,$N719)=0),$J719,0)))</f>
        <v>0</v>
      </c>
      <c r="X719" s="19" t="n">
        <f aca="false">IF(OR($M719="",$M719="ERR",$J719="",$K719="",$N719=""),0,IF($N719=0,IF(AND(OR(10=7,10=12),10&gt;=$K719,10&lt;=IF($L719="",12,$L719)),$J719,0),IF(AND(10&gt;=$K719,10&lt;=IF($L719="",12,$L719),MOD(10-$K719,$N719)=0),$J719,0)))</f>
        <v>0</v>
      </c>
      <c r="Y719" s="19" t="n">
        <f aca="false">IF(OR($M719="",$M719="ERR",$J719="",$K719="",$N719=""),0,IF($N719=0,IF(AND(OR(11=7,11=12),11&gt;=$K719,11&lt;=IF($L719="",12,$L719)),$J719,0),IF(AND(11&gt;=$K719,11&lt;=IF($L719="",12,$L719),MOD(11-$K719,$N719)=0),$J719,0)))</f>
        <v>0</v>
      </c>
      <c r="Z719" s="19" t="n">
        <f aca="false">IF(OR($M719="",$M719="ERR",$J719="",$K719="",$N719=""),0,IF($N719=0,IF(AND(OR(12=7,12=12),12&gt;=$K719,12&lt;=IF($L719="",12,$L719)),$J719,0),IF(AND(12&gt;=$K719,12&lt;=IF($L719="",12,$L719),MOD(12-$K719,$N719)=0),$J719,0)))</f>
        <v>0</v>
      </c>
      <c r="AA719" s="36" t="n">
        <f aca="false">SUM(O719:Z719)</f>
        <v>0</v>
      </c>
      <c r="AB719" s="15" t="str">
        <f aca="false">IF(AND($B719="",$D719="",$J719=""),"",IF($B719="","Falta código",IF(ISNA(MATCH($B719,LST_COD,0)),"Código no registrado en Trabajadores",IF($E719="","Concepto no está en el catálogo",IF($M719="ERR","Retención de otro empleador: Origen = Otro empleador",IF(OR($J719="",$K719=""),"Falta monto o mes",IF(OR($K719&lt;1,$K719&gt;12),"Mes inicio inválido",IF(AND($L719&lt;&gt;"",OR($L719&lt;$K719,$L719&gt;12)),"Mes fin inválido",IF($N719="","Falta frecuencia",IF(AND($G719&lt;&gt;"Otro empleador",SUMPRODUCT(($O719:$Z719&lt;&gt;0)*(((COLUMN($O719:$Z719)-14)&lt;INDEX(Trabajadores!$M$6:$M$105,MATCH($B719,LST_COD,0)))+((COLUMN($O719:$Z719)-14)&gt;INDEX(Trabajadores!$N$6:$N$105,MATCH($B719,LST_COD,0)))))&gt;0),"Aviso: hay meses fuera del periodo laboral","OK"))))))))))</f>
        <v/>
      </c>
    </row>
    <row r="720" customFormat="false" ht="15" hidden="false" customHeight="false" outlineLevel="0" collapsed="false">
      <c r="A720" s="23" t="n">
        <v>715</v>
      </c>
      <c r="B720" s="7"/>
      <c r="C720" s="35" t="str">
        <f aca="false">IF($B720="","",IFERROR(INDEX(Trabajadores!$D$6:$D$105,MATCH($B720,LST_COD,0)),"¿Código?"))</f>
        <v/>
      </c>
      <c r="D720" s="30"/>
      <c r="E720" s="9" t="str">
        <f aca="false">IF($D720="","",IFERROR(VLOOKUP($D720,CONC_TABLA,2,FALSE()),""))</f>
        <v/>
      </c>
      <c r="F720" s="9" t="str">
        <f aca="false">IF($D720="","",IFERROR(VLOOKUP($D720,CONC_TABLA,3,FALSE()),""))</f>
        <v/>
      </c>
      <c r="G720" s="30"/>
      <c r="H720" s="30"/>
      <c r="I720" s="30"/>
      <c r="J720" s="29"/>
      <c r="K720" s="28"/>
      <c r="L720" s="28"/>
      <c r="M720" s="9" t="str">
        <f aca="false">IF(OR($B720="",$E720=""),"",IF($E720="INA","INA",IF($G720="Otro empleador",IF($E720="RET","RETO",IF($E720="ORD","OTO","OTX")),IF($E720="RET","ERR",$E720))))</f>
        <v/>
      </c>
      <c r="N720" s="9" t="str">
        <f aca="false">IF($I720="","",IFERROR(VLOOKUP($I720,FREC_TABLA,2,FALSE()),""))</f>
        <v/>
      </c>
      <c r="O720" s="19" t="n">
        <f aca="false">IF(OR($M720="",$M720="ERR",$J720="",$K720="",$N720=""),0,IF($N720=0,IF(AND(OR(1=7,1=12),1&gt;=$K720,1&lt;=IF($L720="",12,$L720)),$J720,0),IF(AND(1&gt;=$K720,1&lt;=IF($L720="",12,$L720),MOD(1-$K720,$N720)=0),$J720,0)))</f>
        <v>0</v>
      </c>
      <c r="P720" s="19" t="n">
        <f aca="false">IF(OR($M720="",$M720="ERR",$J720="",$K720="",$N720=""),0,IF($N720=0,IF(AND(OR(2=7,2=12),2&gt;=$K720,2&lt;=IF($L720="",12,$L720)),$J720,0),IF(AND(2&gt;=$K720,2&lt;=IF($L720="",12,$L720),MOD(2-$K720,$N720)=0),$J720,0)))</f>
        <v>0</v>
      </c>
      <c r="Q720" s="19" t="n">
        <f aca="false">IF(OR($M720="",$M720="ERR",$J720="",$K720="",$N720=""),0,IF($N720=0,IF(AND(OR(3=7,3=12),3&gt;=$K720,3&lt;=IF($L720="",12,$L720)),$J720,0),IF(AND(3&gt;=$K720,3&lt;=IF($L720="",12,$L720),MOD(3-$K720,$N720)=0),$J720,0)))</f>
        <v>0</v>
      </c>
      <c r="R720" s="19" t="n">
        <f aca="false">IF(OR($M720="",$M720="ERR",$J720="",$K720="",$N720=""),0,IF($N720=0,IF(AND(OR(4=7,4=12),4&gt;=$K720,4&lt;=IF($L720="",12,$L720)),$J720,0),IF(AND(4&gt;=$K720,4&lt;=IF($L720="",12,$L720),MOD(4-$K720,$N720)=0),$J720,0)))</f>
        <v>0</v>
      </c>
      <c r="S720" s="19" t="n">
        <f aca="false">IF(OR($M720="",$M720="ERR",$J720="",$K720="",$N720=""),0,IF($N720=0,IF(AND(OR(5=7,5=12),5&gt;=$K720,5&lt;=IF($L720="",12,$L720)),$J720,0),IF(AND(5&gt;=$K720,5&lt;=IF($L720="",12,$L720),MOD(5-$K720,$N720)=0),$J720,0)))</f>
        <v>0</v>
      </c>
      <c r="T720" s="19" t="n">
        <f aca="false">IF(OR($M720="",$M720="ERR",$J720="",$K720="",$N720=""),0,IF($N720=0,IF(AND(OR(6=7,6=12),6&gt;=$K720,6&lt;=IF($L720="",12,$L720)),$J720,0),IF(AND(6&gt;=$K720,6&lt;=IF($L720="",12,$L720),MOD(6-$K720,$N720)=0),$J720,0)))</f>
        <v>0</v>
      </c>
      <c r="U720" s="19" t="n">
        <f aca="false">IF(OR($M720="",$M720="ERR",$J720="",$K720="",$N720=""),0,IF($N720=0,IF(AND(OR(7=7,7=12),7&gt;=$K720,7&lt;=IF($L720="",12,$L720)),$J720,0),IF(AND(7&gt;=$K720,7&lt;=IF($L720="",12,$L720),MOD(7-$K720,$N720)=0),$J720,0)))</f>
        <v>0</v>
      </c>
      <c r="V720" s="19" t="n">
        <f aca="false">IF(OR($M720="",$M720="ERR",$J720="",$K720="",$N720=""),0,IF($N720=0,IF(AND(OR(8=7,8=12),8&gt;=$K720,8&lt;=IF($L720="",12,$L720)),$J720,0),IF(AND(8&gt;=$K720,8&lt;=IF($L720="",12,$L720),MOD(8-$K720,$N720)=0),$J720,0)))</f>
        <v>0</v>
      </c>
      <c r="W720" s="19" t="n">
        <f aca="false">IF(OR($M720="",$M720="ERR",$J720="",$K720="",$N720=""),0,IF($N720=0,IF(AND(OR(9=7,9=12),9&gt;=$K720,9&lt;=IF($L720="",12,$L720)),$J720,0),IF(AND(9&gt;=$K720,9&lt;=IF($L720="",12,$L720),MOD(9-$K720,$N720)=0),$J720,0)))</f>
        <v>0</v>
      </c>
      <c r="X720" s="19" t="n">
        <f aca="false">IF(OR($M720="",$M720="ERR",$J720="",$K720="",$N720=""),0,IF($N720=0,IF(AND(OR(10=7,10=12),10&gt;=$K720,10&lt;=IF($L720="",12,$L720)),$J720,0),IF(AND(10&gt;=$K720,10&lt;=IF($L720="",12,$L720),MOD(10-$K720,$N720)=0),$J720,0)))</f>
        <v>0</v>
      </c>
      <c r="Y720" s="19" t="n">
        <f aca="false">IF(OR($M720="",$M720="ERR",$J720="",$K720="",$N720=""),0,IF($N720=0,IF(AND(OR(11=7,11=12),11&gt;=$K720,11&lt;=IF($L720="",12,$L720)),$J720,0),IF(AND(11&gt;=$K720,11&lt;=IF($L720="",12,$L720),MOD(11-$K720,$N720)=0),$J720,0)))</f>
        <v>0</v>
      </c>
      <c r="Z720" s="19" t="n">
        <f aca="false">IF(OR($M720="",$M720="ERR",$J720="",$K720="",$N720=""),0,IF($N720=0,IF(AND(OR(12=7,12=12),12&gt;=$K720,12&lt;=IF($L720="",12,$L720)),$J720,0),IF(AND(12&gt;=$K720,12&lt;=IF($L720="",12,$L720),MOD(12-$K720,$N720)=0),$J720,0)))</f>
        <v>0</v>
      </c>
      <c r="AA720" s="36" t="n">
        <f aca="false">SUM(O720:Z720)</f>
        <v>0</v>
      </c>
      <c r="AB720" s="15" t="str">
        <f aca="false">IF(AND($B720="",$D720="",$J720=""),"",IF($B720="","Falta código",IF(ISNA(MATCH($B720,LST_COD,0)),"Código no registrado en Trabajadores",IF($E720="","Concepto no está en el catálogo",IF($M720="ERR","Retención de otro empleador: Origen = Otro empleador",IF(OR($J720="",$K720=""),"Falta monto o mes",IF(OR($K720&lt;1,$K720&gt;12),"Mes inicio inválido",IF(AND($L720&lt;&gt;"",OR($L720&lt;$K720,$L720&gt;12)),"Mes fin inválido",IF($N720="","Falta frecuencia",IF(AND($G720&lt;&gt;"Otro empleador",SUMPRODUCT(($O720:$Z720&lt;&gt;0)*(((COLUMN($O720:$Z720)-14)&lt;INDEX(Trabajadores!$M$6:$M$105,MATCH($B720,LST_COD,0)))+((COLUMN($O720:$Z720)-14)&gt;INDEX(Trabajadores!$N$6:$N$105,MATCH($B720,LST_COD,0)))))&gt;0),"Aviso: hay meses fuera del periodo laboral","OK"))))))))))</f>
        <v/>
      </c>
    </row>
    <row r="721" customFormat="false" ht="15" hidden="false" customHeight="false" outlineLevel="0" collapsed="false">
      <c r="A721" s="23" t="n">
        <v>716</v>
      </c>
      <c r="B721" s="7"/>
      <c r="C721" s="35" t="str">
        <f aca="false">IF($B721="","",IFERROR(INDEX(Trabajadores!$D$6:$D$105,MATCH($B721,LST_COD,0)),"¿Código?"))</f>
        <v/>
      </c>
      <c r="D721" s="30"/>
      <c r="E721" s="9" t="str">
        <f aca="false">IF($D721="","",IFERROR(VLOOKUP($D721,CONC_TABLA,2,FALSE()),""))</f>
        <v/>
      </c>
      <c r="F721" s="9" t="str">
        <f aca="false">IF($D721="","",IFERROR(VLOOKUP($D721,CONC_TABLA,3,FALSE()),""))</f>
        <v/>
      </c>
      <c r="G721" s="30"/>
      <c r="H721" s="30"/>
      <c r="I721" s="30"/>
      <c r="J721" s="29"/>
      <c r="K721" s="28"/>
      <c r="L721" s="28"/>
      <c r="M721" s="9" t="str">
        <f aca="false">IF(OR($B721="",$E721=""),"",IF($E721="INA","INA",IF($G721="Otro empleador",IF($E721="RET","RETO",IF($E721="ORD","OTO","OTX")),IF($E721="RET","ERR",$E721))))</f>
        <v/>
      </c>
      <c r="N721" s="9" t="str">
        <f aca="false">IF($I721="","",IFERROR(VLOOKUP($I721,FREC_TABLA,2,FALSE()),""))</f>
        <v/>
      </c>
      <c r="O721" s="19" t="n">
        <f aca="false">IF(OR($M721="",$M721="ERR",$J721="",$K721="",$N721=""),0,IF($N721=0,IF(AND(OR(1=7,1=12),1&gt;=$K721,1&lt;=IF($L721="",12,$L721)),$J721,0),IF(AND(1&gt;=$K721,1&lt;=IF($L721="",12,$L721),MOD(1-$K721,$N721)=0),$J721,0)))</f>
        <v>0</v>
      </c>
      <c r="P721" s="19" t="n">
        <f aca="false">IF(OR($M721="",$M721="ERR",$J721="",$K721="",$N721=""),0,IF($N721=0,IF(AND(OR(2=7,2=12),2&gt;=$K721,2&lt;=IF($L721="",12,$L721)),$J721,0),IF(AND(2&gt;=$K721,2&lt;=IF($L721="",12,$L721),MOD(2-$K721,$N721)=0),$J721,0)))</f>
        <v>0</v>
      </c>
      <c r="Q721" s="19" t="n">
        <f aca="false">IF(OR($M721="",$M721="ERR",$J721="",$K721="",$N721=""),0,IF($N721=0,IF(AND(OR(3=7,3=12),3&gt;=$K721,3&lt;=IF($L721="",12,$L721)),$J721,0),IF(AND(3&gt;=$K721,3&lt;=IF($L721="",12,$L721),MOD(3-$K721,$N721)=0),$J721,0)))</f>
        <v>0</v>
      </c>
      <c r="R721" s="19" t="n">
        <f aca="false">IF(OR($M721="",$M721="ERR",$J721="",$K721="",$N721=""),0,IF($N721=0,IF(AND(OR(4=7,4=12),4&gt;=$K721,4&lt;=IF($L721="",12,$L721)),$J721,0),IF(AND(4&gt;=$K721,4&lt;=IF($L721="",12,$L721),MOD(4-$K721,$N721)=0),$J721,0)))</f>
        <v>0</v>
      </c>
      <c r="S721" s="19" t="n">
        <f aca="false">IF(OR($M721="",$M721="ERR",$J721="",$K721="",$N721=""),0,IF($N721=0,IF(AND(OR(5=7,5=12),5&gt;=$K721,5&lt;=IF($L721="",12,$L721)),$J721,0),IF(AND(5&gt;=$K721,5&lt;=IF($L721="",12,$L721),MOD(5-$K721,$N721)=0),$J721,0)))</f>
        <v>0</v>
      </c>
      <c r="T721" s="19" t="n">
        <f aca="false">IF(OR($M721="",$M721="ERR",$J721="",$K721="",$N721=""),0,IF($N721=0,IF(AND(OR(6=7,6=12),6&gt;=$K721,6&lt;=IF($L721="",12,$L721)),$J721,0),IF(AND(6&gt;=$K721,6&lt;=IF($L721="",12,$L721),MOD(6-$K721,$N721)=0),$J721,0)))</f>
        <v>0</v>
      </c>
      <c r="U721" s="19" t="n">
        <f aca="false">IF(OR($M721="",$M721="ERR",$J721="",$K721="",$N721=""),0,IF($N721=0,IF(AND(OR(7=7,7=12),7&gt;=$K721,7&lt;=IF($L721="",12,$L721)),$J721,0),IF(AND(7&gt;=$K721,7&lt;=IF($L721="",12,$L721),MOD(7-$K721,$N721)=0),$J721,0)))</f>
        <v>0</v>
      </c>
      <c r="V721" s="19" t="n">
        <f aca="false">IF(OR($M721="",$M721="ERR",$J721="",$K721="",$N721=""),0,IF($N721=0,IF(AND(OR(8=7,8=12),8&gt;=$K721,8&lt;=IF($L721="",12,$L721)),$J721,0),IF(AND(8&gt;=$K721,8&lt;=IF($L721="",12,$L721),MOD(8-$K721,$N721)=0),$J721,0)))</f>
        <v>0</v>
      </c>
      <c r="W721" s="19" t="n">
        <f aca="false">IF(OR($M721="",$M721="ERR",$J721="",$K721="",$N721=""),0,IF($N721=0,IF(AND(OR(9=7,9=12),9&gt;=$K721,9&lt;=IF($L721="",12,$L721)),$J721,0),IF(AND(9&gt;=$K721,9&lt;=IF($L721="",12,$L721),MOD(9-$K721,$N721)=0),$J721,0)))</f>
        <v>0</v>
      </c>
      <c r="X721" s="19" t="n">
        <f aca="false">IF(OR($M721="",$M721="ERR",$J721="",$K721="",$N721=""),0,IF($N721=0,IF(AND(OR(10=7,10=12),10&gt;=$K721,10&lt;=IF($L721="",12,$L721)),$J721,0),IF(AND(10&gt;=$K721,10&lt;=IF($L721="",12,$L721),MOD(10-$K721,$N721)=0),$J721,0)))</f>
        <v>0</v>
      </c>
      <c r="Y721" s="19" t="n">
        <f aca="false">IF(OR($M721="",$M721="ERR",$J721="",$K721="",$N721=""),0,IF($N721=0,IF(AND(OR(11=7,11=12),11&gt;=$K721,11&lt;=IF($L721="",12,$L721)),$J721,0),IF(AND(11&gt;=$K721,11&lt;=IF($L721="",12,$L721),MOD(11-$K721,$N721)=0),$J721,0)))</f>
        <v>0</v>
      </c>
      <c r="Z721" s="19" t="n">
        <f aca="false">IF(OR($M721="",$M721="ERR",$J721="",$K721="",$N721=""),0,IF($N721=0,IF(AND(OR(12=7,12=12),12&gt;=$K721,12&lt;=IF($L721="",12,$L721)),$J721,0),IF(AND(12&gt;=$K721,12&lt;=IF($L721="",12,$L721),MOD(12-$K721,$N721)=0),$J721,0)))</f>
        <v>0</v>
      </c>
      <c r="AA721" s="36" t="n">
        <f aca="false">SUM(O721:Z721)</f>
        <v>0</v>
      </c>
      <c r="AB721" s="15" t="str">
        <f aca="false">IF(AND($B721="",$D721="",$J721=""),"",IF($B721="","Falta código",IF(ISNA(MATCH($B721,LST_COD,0)),"Código no registrado en Trabajadores",IF($E721="","Concepto no está en el catálogo",IF($M721="ERR","Retención de otro empleador: Origen = Otro empleador",IF(OR($J721="",$K721=""),"Falta monto o mes",IF(OR($K721&lt;1,$K721&gt;12),"Mes inicio inválido",IF(AND($L721&lt;&gt;"",OR($L721&lt;$K721,$L721&gt;12)),"Mes fin inválido",IF($N721="","Falta frecuencia",IF(AND($G721&lt;&gt;"Otro empleador",SUMPRODUCT(($O721:$Z721&lt;&gt;0)*(((COLUMN($O721:$Z721)-14)&lt;INDEX(Trabajadores!$M$6:$M$105,MATCH($B721,LST_COD,0)))+((COLUMN($O721:$Z721)-14)&gt;INDEX(Trabajadores!$N$6:$N$105,MATCH($B721,LST_COD,0)))))&gt;0),"Aviso: hay meses fuera del periodo laboral","OK"))))))))))</f>
        <v/>
      </c>
    </row>
    <row r="722" customFormat="false" ht="15" hidden="false" customHeight="false" outlineLevel="0" collapsed="false">
      <c r="A722" s="23" t="n">
        <v>717</v>
      </c>
      <c r="B722" s="7"/>
      <c r="C722" s="35" t="str">
        <f aca="false">IF($B722="","",IFERROR(INDEX(Trabajadores!$D$6:$D$105,MATCH($B722,LST_COD,0)),"¿Código?"))</f>
        <v/>
      </c>
      <c r="D722" s="30"/>
      <c r="E722" s="9" t="str">
        <f aca="false">IF($D722="","",IFERROR(VLOOKUP($D722,CONC_TABLA,2,FALSE()),""))</f>
        <v/>
      </c>
      <c r="F722" s="9" t="str">
        <f aca="false">IF($D722="","",IFERROR(VLOOKUP($D722,CONC_TABLA,3,FALSE()),""))</f>
        <v/>
      </c>
      <c r="G722" s="30"/>
      <c r="H722" s="30"/>
      <c r="I722" s="30"/>
      <c r="J722" s="29"/>
      <c r="K722" s="28"/>
      <c r="L722" s="28"/>
      <c r="M722" s="9" t="str">
        <f aca="false">IF(OR($B722="",$E722=""),"",IF($E722="INA","INA",IF($G722="Otro empleador",IF($E722="RET","RETO",IF($E722="ORD","OTO","OTX")),IF($E722="RET","ERR",$E722))))</f>
        <v/>
      </c>
      <c r="N722" s="9" t="str">
        <f aca="false">IF($I722="","",IFERROR(VLOOKUP($I722,FREC_TABLA,2,FALSE()),""))</f>
        <v/>
      </c>
      <c r="O722" s="19" t="n">
        <f aca="false">IF(OR($M722="",$M722="ERR",$J722="",$K722="",$N722=""),0,IF($N722=0,IF(AND(OR(1=7,1=12),1&gt;=$K722,1&lt;=IF($L722="",12,$L722)),$J722,0),IF(AND(1&gt;=$K722,1&lt;=IF($L722="",12,$L722),MOD(1-$K722,$N722)=0),$J722,0)))</f>
        <v>0</v>
      </c>
      <c r="P722" s="19" t="n">
        <f aca="false">IF(OR($M722="",$M722="ERR",$J722="",$K722="",$N722=""),0,IF($N722=0,IF(AND(OR(2=7,2=12),2&gt;=$K722,2&lt;=IF($L722="",12,$L722)),$J722,0),IF(AND(2&gt;=$K722,2&lt;=IF($L722="",12,$L722),MOD(2-$K722,$N722)=0),$J722,0)))</f>
        <v>0</v>
      </c>
      <c r="Q722" s="19" t="n">
        <f aca="false">IF(OR($M722="",$M722="ERR",$J722="",$K722="",$N722=""),0,IF($N722=0,IF(AND(OR(3=7,3=12),3&gt;=$K722,3&lt;=IF($L722="",12,$L722)),$J722,0),IF(AND(3&gt;=$K722,3&lt;=IF($L722="",12,$L722),MOD(3-$K722,$N722)=0),$J722,0)))</f>
        <v>0</v>
      </c>
      <c r="R722" s="19" t="n">
        <f aca="false">IF(OR($M722="",$M722="ERR",$J722="",$K722="",$N722=""),0,IF($N722=0,IF(AND(OR(4=7,4=12),4&gt;=$K722,4&lt;=IF($L722="",12,$L722)),$J722,0),IF(AND(4&gt;=$K722,4&lt;=IF($L722="",12,$L722),MOD(4-$K722,$N722)=0),$J722,0)))</f>
        <v>0</v>
      </c>
      <c r="S722" s="19" t="n">
        <f aca="false">IF(OR($M722="",$M722="ERR",$J722="",$K722="",$N722=""),0,IF($N722=0,IF(AND(OR(5=7,5=12),5&gt;=$K722,5&lt;=IF($L722="",12,$L722)),$J722,0),IF(AND(5&gt;=$K722,5&lt;=IF($L722="",12,$L722),MOD(5-$K722,$N722)=0),$J722,0)))</f>
        <v>0</v>
      </c>
      <c r="T722" s="19" t="n">
        <f aca="false">IF(OR($M722="",$M722="ERR",$J722="",$K722="",$N722=""),0,IF($N722=0,IF(AND(OR(6=7,6=12),6&gt;=$K722,6&lt;=IF($L722="",12,$L722)),$J722,0),IF(AND(6&gt;=$K722,6&lt;=IF($L722="",12,$L722),MOD(6-$K722,$N722)=0),$J722,0)))</f>
        <v>0</v>
      </c>
      <c r="U722" s="19" t="n">
        <f aca="false">IF(OR($M722="",$M722="ERR",$J722="",$K722="",$N722=""),0,IF($N722=0,IF(AND(OR(7=7,7=12),7&gt;=$K722,7&lt;=IF($L722="",12,$L722)),$J722,0),IF(AND(7&gt;=$K722,7&lt;=IF($L722="",12,$L722),MOD(7-$K722,$N722)=0),$J722,0)))</f>
        <v>0</v>
      </c>
      <c r="V722" s="19" t="n">
        <f aca="false">IF(OR($M722="",$M722="ERR",$J722="",$K722="",$N722=""),0,IF($N722=0,IF(AND(OR(8=7,8=12),8&gt;=$K722,8&lt;=IF($L722="",12,$L722)),$J722,0),IF(AND(8&gt;=$K722,8&lt;=IF($L722="",12,$L722),MOD(8-$K722,$N722)=0),$J722,0)))</f>
        <v>0</v>
      </c>
      <c r="W722" s="19" t="n">
        <f aca="false">IF(OR($M722="",$M722="ERR",$J722="",$K722="",$N722=""),0,IF($N722=0,IF(AND(OR(9=7,9=12),9&gt;=$K722,9&lt;=IF($L722="",12,$L722)),$J722,0),IF(AND(9&gt;=$K722,9&lt;=IF($L722="",12,$L722),MOD(9-$K722,$N722)=0),$J722,0)))</f>
        <v>0</v>
      </c>
      <c r="X722" s="19" t="n">
        <f aca="false">IF(OR($M722="",$M722="ERR",$J722="",$K722="",$N722=""),0,IF($N722=0,IF(AND(OR(10=7,10=12),10&gt;=$K722,10&lt;=IF($L722="",12,$L722)),$J722,0),IF(AND(10&gt;=$K722,10&lt;=IF($L722="",12,$L722),MOD(10-$K722,$N722)=0),$J722,0)))</f>
        <v>0</v>
      </c>
      <c r="Y722" s="19" t="n">
        <f aca="false">IF(OR($M722="",$M722="ERR",$J722="",$K722="",$N722=""),0,IF($N722=0,IF(AND(OR(11=7,11=12),11&gt;=$K722,11&lt;=IF($L722="",12,$L722)),$J722,0),IF(AND(11&gt;=$K722,11&lt;=IF($L722="",12,$L722),MOD(11-$K722,$N722)=0),$J722,0)))</f>
        <v>0</v>
      </c>
      <c r="Z722" s="19" t="n">
        <f aca="false">IF(OR($M722="",$M722="ERR",$J722="",$K722="",$N722=""),0,IF($N722=0,IF(AND(OR(12=7,12=12),12&gt;=$K722,12&lt;=IF($L722="",12,$L722)),$J722,0),IF(AND(12&gt;=$K722,12&lt;=IF($L722="",12,$L722),MOD(12-$K722,$N722)=0),$J722,0)))</f>
        <v>0</v>
      </c>
      <c r="AA722" s="36" t="n">
        <f aca="false">SUM(O722:Z722)</f>
        <v>0</v>
      </c>
      <c r="AB722" s="15" t="str">
        <f aca="false">IF(AND($B722="",$D722="",$J722=""),"",IF($B722="","Falta código",IF(ISNA(MATCH($B722,LST_COD,0)),"Código no registrado en Trabajadores",IF($E722="","Concepto no está en el catálogo",IF($M722="ERR","Retención de otro empleador: Origen = Otro empleador",IF(OR($J722="",$K722=""),"Falta monto o mes",IF(OR($K722&lt;1,$K722&gt;12),"Mes inicio inválido",IF(AND($L722&lt;&gt;"",OR($L722&lt;$K722,$L722&gt;12)),"Mes fin inválido",IF($N722="","Falta frecuencia",IF(AND($G722&lt;&gt;"Otro empleador",SUMPRODUCT(($O722:$Z722&lt;&gt;0)*(((COLUMN($O722:$Z722)-14)&lt;INDEX(Trabajadores!$M$6:$M$105,MATCH($B722,LST_COD,0)))+((COLUMN($O722:$Z722)-14)&gt;INDEX(Trabajadores!$N$6:$N$105,MATCH($B722,LST_COD,0)))))&gt;0),"Aviso: hay meses fuera del periodo laboral","OK"))))))))))</f>
        <v/>
      </c>
    </row>
    <row r="723" customFormat="false" ht="15" hidden="false" customHeight="false" outlineLevel="0" collapsed="false">
      <c r="A723" s="23" t="n">
        <v>718</v>
      </c>
      <c r="B723" s="7"/>
      <c r="C723" s="35" t="str">
        <f aca="false">IF($B723="","",IFERROR(INDEX(Trabajadores!$D$6:$D$105,MATCH($B723,LST_COD,0)),"¿Código?"))</f>
        <v/>
      </c>
      <c r="D723" s="30"/>
      <c r="E723" s="9" t="str">
        <f aca="false">IF($D723="","",IFERROR(VLOOKUP($D723,CONC_TABLA,2,FALSE()),""))</f>
        <v/>
      </c>
      <c r="F723" s="9" t="str">
        <f aca="false">IF($D723="","",IFERROR(VLOOKUP($D723,CONC_TABLA,3,FALSE()),""))</f>
        <v/>
      </c>
      <c r="G723" s="30"/>
      <c r="H723" s="30"/>
      <c r="I723" s="30"/>
      <c r="J723" s="29"/>
      <c r="K723" s="28"/>
      <c r="L723" s="28"/>
      <c r="M723" s="9" t="str">
        <f aca="false">IF(OR($B723="",$E723=""),"",IF($E723="INA","INA",IF($G723="Otro empleador",IF($E723="RET","RETO",IF($E723="ORD","OTO","OTX")),IF($E723="RET","ERR",$E723))))</f>
        <v/>
      </c>
      <c r="N723" s="9" t="str">
        <f aca="false">IF($I723="","",IFERROR(VLOOKUP($I723,FREC_TABLA,2,FALSE()),""))</f>
        <v/>
      </c>
      <c r="O723" s="19" t="n">
        <f aca="false">IF(OR($M723="",$M723="ERR",$J723="",$K723="",$N723=""),0,IF($N723=0,IF(AND(OR(1=7,1=12),1&gt;=$K723,1&lt;=IF($L723="",12,$L723)),$J723,0),IF(AND(1&gt;=$K723,1&lt;=IF($L723="",12,$L723),MOD(1-$K723,$N723)=0),$J723,0)))</f>
        <v>0</v>
      </c>
      <c r="P723" s="19" t="n">
        <f aca="false">IF(OR($M723="",$M723="ERR",$J723="",$K723="",$N723=""),0,IF($N723=0,IF(AND(OR(2=7,2=12),2&gt;=$K723,2&lt;=IF($L723="",12,$L723)),$J723,0),IF(AND(2&gt;=$K723,2&lt;=IF($L723="",12,$L723),MOD(2-$K723,$N723)=0),$J723,0)))</f>
        <v>0</v>
      </c>
      <c r="Q723" s="19" t="n">
        <f aca="false">IF(OR($M723="",$M723="ERR",$J723="",$K723="",$N723=""),0,IF($N723=0,IF(AND(OR(3=7,3=12),3&gt;=$K723,3&lt;=IF($L723="",12,$L723)),$J723,0),IF(AND(3&gt;=$K723,3&lt;=IF($L723="",12,$L723),MOD(3-$K723,$N723)=0),$J723,0)))</f>
        <v>0</v>
      </c>
      <c r="R723" s="19" t="n">
        <f aca="false">IF(OR($M723="",$M723="ERR",$J723="",$K723="",$N723=""),0,IF($N723=0,IF(AND(OR(4=7,4=12),4&gt;=$K723,4&lt;=IF($L723="",12,$L723)),$J723,0),IF(AND(4&gt;=$K723,4&lt;=IF($L723="",12,$L723),MOD(4-$K723,$N723)=0),$J723,0)))</f>
        <v>0</v>
      </c>
      <c r="S723" s="19" t="n">
        <f aca="false">IF(OR($M723="",$M723="ERR",$J723="",$K723="",$N723=""),0,IF($N723=0,IF(AND(OR(5=7,5=12),5&gt;=$K723,5&lt;=IF($L723="",12,$L723)),$J723,0),IF(AND(5&gt;=$K723,5&lt;=IF($L723="",12,$L723),MOD(5-$K723,$N723)=0),$J723,0)))</f>
        <v>0</v>
      </c>
      <c r="T723" s="19" t="n">
        <f aca="false">IF(OR($M723="",$M723="ERR",$J723="",$K723="",$N723=""),0,IF($N723=0,IF(AND(OR(6=7,6=12),6&gt;=$K723,6&lt;=IF($L723="",12,$L723)),$J723,0),IF(AND(6&gt;=$K723,6&lt;=IF($L723="",12,$L723),MOD(6-$K723,$N723)=0),$J723,0)))</f>
        <v>0</v>
      </c>
      <c r="U723" s="19" t="n">
        <f aca="false">IF(OR($M723="",$M723="ERR",$J723="",$K723="",$N723=""),0,IF($N723=0,IF(AND(OR(7=7,7=12),7&gt;=$K723,7&lt;=IF($L723="",12,$L723)),$J723,0),IF(AND(7&gt;=$K723,7&lt;=IF($L723="",12,$L723),MOD(7-$K723,$N723)=0),$J723,0)))</f>
        <v>0</v>
      </c>
      <c r="V723" s="19" t="n">
        <f aca="false">IF(OR($M723="",$M723="ERR",$J723="",$K723="",$N723=""),0,IF($N723=0,IF(AND(OR(8=7,8=12),8&gt;=$K723,8&lt;=IF($L723="",12,$L723)),$J723,0),IF(AND(8&gt;=$K723,8&lt;=IF($L723="",12,$L723),MOD(8-$K723,$N723)=0),$J723,0)))</f>
        <v>0</v>
      </c>
      <c r="W723" s="19" t="n">
        <f aca="false">IF(OR($M723="",$M723="ERR",$J723="",$K723="",$N723=""),0,IF($N723=0,IF(AND(OR(9=7,9=12),9&gt;=$K723,9&lt;=IF($L723="",12,$L723)),$J723,0),IF(AND(9&gt;=$K723,9&lt;=IF($L723="",12,$L723),MOD(9-$K723,$N723)=0),$J723,0)))</f>
        <v>0</v>
      </c>
      <c r="X723" s="19" t="n">
        <f aca="false">IF(OR($M723="",$M723="ERR",$J723="",$K723="",$N723=""),0,IF($N723=0,IF(AND(OR(10=7,10=12),10&gt;=$K723,10&lt;=IF($L723="",12,$L723)),$J723,0),IF(AND(10&gt;=$K723,10&lt;=IF($L723="",12,$L723),MOD(10-$K723,$N723)=0),$J723,0)))</f>
        <v>0</v>
      </c>
      <c r="Y723" s="19" t="n">
        <f aca="false">IF(OR($M723="",$M723="ERR",$J723="",$K723="",$N723=""),0,IF($N723=0,IF(AND(OR(11=7,11=12),11&gt;=$K723,11&lt;=IF($L723="",12,$L723)),$J723,0),IF(AND(11&gt;=$K723,11&lt;=IF($L723="",12,$L723),MOD(11-$K723,$N723)=0),$J723,0)))</f>
        <v>0</v>
      </c>
      <c r="Z723" s="19" t="n">
        <f aca="false">IF(OR($M723="",$M723="ERR",$J723="",$K723="",$N723=""),0,IF($N723=0,IF(AND(OR(12=7,12=12),12&gt;=$K723,12&lt;=IF($L723="",12,$L723)),$J723,0),IF(AND(12&gt;=$K723,12&lt;=IF($L723="",12,$L723),MOD(12-$K723,$N723)=0),$J723,0)))</f>
        <v>0</v>
      </c>
      <c r="AA723" s="36" t="n">
        <f aca="false">SUM(O723:Z723)</f>
        <v>0</v>
      </c>
      <c r="AB723" s="15" t="str">
        <f aca="false">IF(AND($B723="",$D723="",$J723=""),"",IF($B723="","Falta código",IF(ISNA(MATCH($B723,LST_COD,0)),"Código no registrado en Trabajadores",IF($E723="","Concepto no está en el catálogo",IF($M723="ERR","Retención de otro empleador: Origen = Otro empleador",IF(OR($J723="",$K723=""),"Falta monto o mes",IF(OR($K723&lt;1,$K723&gt;12),"Mes inicio inválido",IF(AND($L723&lt;&gt;"",OR($L723&lt;$K723,$L723&gt;12)),"Mes fin inválido",IF($N723="","Falta frecuencia",IF(AND($G723&lt;&gt;"Otro empleador",SUMPRODUCT(($O723:$Z723&lt;&gt;0)*(((COLUMN($O723:$Z723)-14)&lt;INDEX(Trabajadores!$M$6:$M$105,MATCH($B723,LST_COD,0)))+((COLUMN($O723:$Z723)-14)&gt;INDEX(Trabajadores!$N$6:$N$105,MATCH($B723,LST_COD,0)))))&gt;0),"Aviso: hay meses fuera del periodo laboral","OK"))))))))))</f>
        <v/>
      </c>
    </row>
    <row r="724" customFormat="false" ht="15" hidden="false" customHeight="false" outlineLevel="0" collapsed="false">
      <c r="A724" s="23" t="n">
        <v>719</v>
      </c>
      <c r="B724" s="7"/>
      <c r="C724" s="35" t="str">
        <f aca="false">IF($B724="","",IFERROR(INDEX(Trabajadores!$D$6:$D$105,MATCH($B724,LST_COD,0)),"¿Código?"))</f>
        <v/>
      </c>
      <c r="D724" s="30"/>
      <c r="E724" s="9" t="str">
        <f aca="false">IF($D724="","",IFERROR(VLOOKUP($D724,CONC_TABLA,2,FALSE()),""))</f>
        <v/>
      </c>
      <c r="F724" s="9" t="str">
        <f aca="false">IF($D724="","",IFERROR(VLOOKUP($D724,CONC_TABLA,3,FALSE()),""))</f>
        <v/>
      </c>
      <c r="G724" s="30"/>
      <c r="H724" s="30"/>
      <c r="I724" s="30"/>
      <c r="J724" s="29"/>
      <c r="K724" s="28"/>
      <c r="L724" s="28"/>
      <c r="M724" s="9" t="str">
        <f aca="false">IF(OR($B724="",$E724=""),"",IF($E724="INA","INA",IF($G724="Otro empleador",IF($E724="RET","RETO",IF($E724="ORD","OTO","OTX")),IF($E724="RET","ERR",$E724))))</f>
        <v/>
      </c>
      <c r="N724" s="9" t="str">
        <f aca="false">IF($I724="","",IFERROR(VLOOKUP($I724,FREC_TABLA,2,FALSE()),""))</f>
        <v/>
      </c>
      <c r="O724" s="19" t="n">
        <f aca="false">IF(OR($M724="",$M724="ERR",$J724="",$K724="",$N724=""),0,IF($N724=0,IF(AND(OR(1=7,1=12),1&gt;=$K724,1&lt;=IF($L724="",12,$L724)),$J724,0),IF(AND(1&gt;=$K724,1&lt;=IF($L724="",12,$L724),MOD(1-$K724,$N724)=0),$J724,0)))</f>
        <v>0</v>
      </c>
      <c r="P724" s="19" t="n">
        <f aca="false">IF(OR($M724="",$M724="ERR",$J724="",$K724="",$N724=""),0,IF($N724=0,IF(AND(OR(2=7,2=12),2&gt;=$K724,2&lt;=IF($L724="",12,$L724)),$J724,0),IF(AND(2&gt;=$K724,2&lt;=IF($L724="",12,$L724),MOD(2-$K724,$N724)=0),$J724,0)))</f>
        <v>0</v>
      </c>
      <c r="Q724" s="19" t="n">
        <f aca="false">IF(OR($M724="",$M724="ERR",$J724="",$K724="",$N724=""),0,IF($N724=0,IF(AND(OR(3=7,3=12),3&gt;=$K724,3&lt;=IF($L724="",12,$L724)),$J724,0),IF(AND(3&gt;=$K724,3&lt;=IF($L724="",12,$L724),MOD(3-$K724,$N724)=0),$J724,0)))</f>
        <v>0</v>
      </c>
      <c r="R724" s="19" t="n">
        <f aca="false">IF(OR($M724="",$M724="ERR",$J724="",$K724="",$N724=""),0,IF($N724=0,IF(AND(OR(4=7,4=12),4&gt;=$K724,4&lt;=IF($L724="",12,$L724)),$J724,0),IF(AND(4&gt;=$K724,4&lt;=IF($L724="",12,$L724),MOD(4-$K724,$N724)=0),$J724,0)))</f>
        <v>0</v>
      </c>
      <c r="S724" s="19" t="n">
        <f aca="false">IF(OR($M724="",$M724="ERR",$J724="",$K724="",$N724=""),0,IF($N724=0,IF(AND(OR(5=7,5=12),5&gt;=$K724,5&lt;=IF($L724="",12,$L724)),$J724,0),IF(AND(5&gt;=$K724,5&lt;=IF($L724="",12,$L724),MOD(5-$K724,$N724)=0),$J724,0)))</f>
        <v>0</v>
      </c>
      <c r="T724" s="19" t="n">
        <f aca="false">IF(OR($M724="",$M724="ERR",$J724="",$K724="",$N724=""),0,IF($N724=0,IF(AND(OR(6=7,6=12),6&gt;=$K724,6&lt;=IF($L724="",12,$L724)),$J724,0),IF(AND(6&gt;=$K724,6&lt;=IF($L724="",12,$L724),MOD(6-$K724,$N724)=0),$J724,0)))</f>
        <v>0</v>
      </c>
      <c r="U724" s="19" t="n">
        <f aca="false">IF(OR($M724="",$M724="ERR",$J724="",$K724="",$N724=""),0,IF($N724=0,IF(AND(OR(7=7,7=12),7&gt;=$K724,7&lt;=IF($L724="",12,$L724)),$J724,0),IF(AND(7&gt;=$K724,7&lt;=IF($L724="",12,$L724),MOD(7-$K724,$N724)=0),$J724,0)))</f>
        <v>0</v>
      </c>
      <c r="V724" s="19" t="n">
        <f aca="false">IF(OR($M724="",$M724="ERR",$J724="",$K724="",$N724=""),0,IF($N724=0,IF(AND(OR(8=7,8=12),8&gt;=$K724,8&lt;=IF($L724="",12,$L724)),$J724,0),IF(AND(8&gt;=$K724,8&lt;=IF($L724="",12,$L724),MOD(8-$K724,$N724)=0),$J724,0)))</f>
        <v>0</v>
      </c>
      <c r="W724" s="19" t="n">
        <f aca="false">IF(OR($M724="",$M724="ERR",$J724="",$K724="",$N724=""),0,IF($N724=0,IF(AND(OR(9=7,9=12),9&gt;=$K724,9&lt;=IF($L724="",12,$L724)),$J724,0),IF(AND(9&gt;=$K724,9&lt;=IF($L724="",12,$L724),MOD(9-$K724,$N724)=0),$J724,0)))</f>
        <v>0</v>
      </c>
      <c r="X724" s="19" t="n">
        <f aca="false">IF(OR($M724="",$M724="ERR",$J724="",$K724="",$N724=""),0,IF($N724=0,IF(AND(OR(10=7,10=12),10&gt;=$K724,10&lt;=IF($L724="",12,$L724)),$J724,0),IF(AND(10&gt;=$K724,10&lt;=IF($L724="",12,$L724),MOD(10-$K724,$N724)=0),$J724,0)))</f>
        <v>0</v>
      </c>
      <c r="Y724" s="19" t="n">
        <f aca="false">IF(OR($M724="",$M724="ERR",$J724="",$K724="",$N724=""),0,IF($N724=0,IF(AND(OR(11=7,11=12),11&gt;=$K724,11&lt;=IF($L724="",12,$L724)),$J724,0),IF(AND(11&gt;=$K724,11&lt;=IF($L724="",12,$L724),MOD(11-$K724,$N724)=0),$J724,0)))</f>
        <v>0</v>
      </c>
      <c r="Z724" s="19" t="n">
        <f aca="false">IF(OR($M724="",$M724="ERR",$J724="",$K724="",$N724=""),0,IF($N724=0,IF(AND(OR(12=7,12=12),12&gt;=$K724,12&lt;=IF($L724="",12,$L724)),$J724,0),IF(AND(12&gt;=$K724,12&lt;=IF($L724="",12,$L724),MOD(12-$K724,$N724)=0),$J724,0)))</f>
        <v>0</v>
      </c>
      <c r="AA724" s="36" t="n">
        <f aca="false">SUM(O724:Z724)</f>
        <v>0</v>
      </c>
      <c r="AB724" s="15" t="str">
        <f aca="false">IF(AND($B724="",$D724="",$J724=""),"",IF($B724="","Falta código",IF(ISNA(MATCH($B724,LST_COD,0)),"Código no registrado en Trabajadores",IF($E724="","Concepto no está en el catálogo",IF($M724="ERR","Retención de otro empleador: Origen = Otro empleador",IF(OR($J724="",$K724=""),"Falta monto o mes",IF(OR($K724&lt;1,$K724&gt;12),"Mes inicio inválido",IF(AND($L724&lt;&gt;"",OR($L724&lt;$K724,$L724&gt;12)),"Mes fin inválido",IF($N724="","Falta frecuencia",IF(AND($G724&lt;&gt;"Otro empleador",SUMPRODUCT(($O724:$Z724&lt;&gt;0)*(((COLUMN($O724:$Z724)-14)&lt;INDEX(Trabajadores!$M$6:$M$105,MATCH($B724,LST_COD,0)))+((COLUMN($O724:$Z724)-14)&gt;INDEX(Trabajadores!$N$6:$N$105,MATCH($B724,LST_COD,0)))))&gt;0),"Aviso: hay meses fuera del periodo laboral","OK"))))))))))</f>
        <v/>
      </c>
    </row>
    <row r="725" customFormat="false" ht="15" hidden="false" customHeight="false" outlineLevel="0" collapsed="false">
      <c r="A725" s="23" t="n">
        <v>720</v>
      </c>
      <c r="B725" s="7"/>
      <c r="C725" s="35" t="str">
        <f aca="false">IF($B725="","",IFERROR(INDEX(Trabajadores!$D$6:$D$105,MATCH($B725,LST_COD,0)),"¿Código?"))</f>
        <v/>
      </c>
      <c r="D725" s="30"/>
      <c r="E725" s="9" t="str">
        <f aca="false">IF($D725="","",IFERROR(VLOOKUP($D725,CONC_TABLA,2,FALSE()),""))</f>
        <v/>
      </c>
      <c r="F725" s="9" t="str">
        <f aca="false">IF($D725="","",IFERROR(VLOOKUP($D725,CONC_TABLA,3,FALSE()),""))</f>
        <v/>
      </c>
      <c r="G725" s="30"/>
      <c r="H725" s="30"/>
      <c r="I725" s="30"/>
      <c r="J725" s="29"/>
      <c r="K725" s="28"/>
      <c r="L725" s="28"/>
      <c r="M725" s="9" t="str">
        <f aca="false">IF(OR($B725="",$E725=""),"",IF($E725="INA","INA",IF($G725="Otro empleador",IF($E725="RET","RETO",IF($E725="ORD","OTO","OTX")),IF($E725="RET","ERR",$E725))))</f>
        <v/>
      </c>
      <c r="N725" s="9" t="str">
        <f aca="false">IF($I725="","",IFERROR(VLOOKUP($I725,FREC_TABLA,2,FALSE()),""))</f>
        <v/>
      </c>
      <c r="O725" s="19" t="n">
        <f aca="false">IF(OR($M725="",$M725="ERR",$J725="",$K725="",$N725=""),0,IF($N725=0,IF(AND(OR(1=7,1=12),1&gt;=$K725,1&lt;=IF($L725="",12,$L725)),$J725,0),IF(AND(1&gt;=$K725,1&lt;=IF($L725="",12,$L725),MOD(1-$K725,$N725)=0),$J725,0)))</f>
        <v>0</v>
      </c>
      <c r="P725" s="19" t="n">
        <f aca="false">IF(OR($M725="",$M725="ERR",$J725="",$K725="",$N725=""),0,IF($N725=0,IF(AND(OR(2=7,2=12),2&gt;=$K725,2&lt;=IF($L725="",12,$L725)),$J725,0),IF(AND(2&gt;=$K725,2&lt;=IF($L725="",12,$L725),MOD(2-$K725,$N725)=0),$J725,0)))</f>
        <v>0</v>
      </c>
      <c r="Q725" s="19" t="n">
        <f aca="false">IF(OR($M725="",$M725="ERR",$J725="",$K725="",$N725=""),0,IF($N725=0,IF(AND(OR(3=7,3=12),3&gt;=$K725,3&lt;=IF($L725="",12,$L725)),$J725,0),IF(AND(3&gt;=$K725,3&lt;=IF($L725="",12,$L725),MOD(3-$K725,$N725)=0),$J725,0)))</f>
        <v>0</v>
      </c>
      <c r="R725" s="19" t="n">
        <f aca="false">IF(OR($M725="",$M725="ERR",$J725="",$K725="",$N725=""),0,IF($N725=0,IF(AND(OR(4=7,4=12),4&gt;=$K725,4&lt;=IF($L725="",12,$L725)),$J725,0),IF(AND(4&gt;=$K725,4&lt;=IF($L725="",12,$L725),MOD(4-$K725,$N725)=0),$J725,0)))</f>
        <v>0</v>
      </c>
      <c r="S725" s="19" t="n">
        <f aca="false">IF(OR($M725="",$M725="ERR",$J725="",$K725="",$N725=""),0,IF($N725=0,IF(AND(OR(5=7,5=12),5&gt;=$K725,5&lt;=IF($L725="",12,$L725)),$J725,0),IF(AND(5&gt;=$K725,5&lt;=IF($L725="",12,$L725),MOD(5-$K725,$N725)=0),$J725,0)))</f>
        <v>0</v>
      </c>
      <c r="T725" s="19" t="n">
        <f aca="false">IF(OR($M725="",$M725="ERR",$J725="",$K725="",$N725=""),0,IF($N725=0,IF(AND(OR(6=7,6=12),6&gt;=$K725,6&lt;=IF($L725="",12,$L725)),$J725,0),IF(AND(6&gt;=$K725,6&lt;=IF($L725="",12,$L725),MOD(6-$K725,$N725)=0),$J725,0)))</f>
        <v>0</v>
      </c>
      <c r="U725" s="19" t="n">
        <f aca="false">IF(OR($M725="",$M725="ERR",$J725="",$K725="",$N725=""),0,IF($N725=0,IF(AND(OR(7=7,7=12),7&gt;=$K725,7&lt;=IF($L725="",12,$L725)),$J725,0),IF(AND(7&gt;=$K725,7&lt;=IF($L725="",12,$L725),MOD(7-$K725,$N725)=0),$J725,0)))</f>
        <v>0</v>
      </c>
      <c r="V725" s="19" t="n">
        <f aca="false">IF(OR($M725="",$M725="ERR",$J725="",$K725="",$N725=""),0,IF($N725=0,IF(AND(OR(8=7,8=12),8&gt;=$K725,8&lt;=IF($L725="",12,$L725)),$J725,0),IF(AND(8&gt;=$K725,8&lt;=IF($L725="",12,$L725),MOD(8-$K725,$N725)=0),$J725,0)))</f>
        <v>0</v>
      </c>
      <c r="W725" s="19" t="n">
        <f aca="false">IF(OR($M725="",$M725="ERR",$J725="",$K725="",$N725=""),0,IF($N725=0,IF(AND(OR(9=7,9=12),9&gt;=$K725,9&lt;=IF($L725="",12,$L725)),$J725,0),IF(AND(9&gt;=$K725,9&lt;=IF($L725="",12,$L725),MOD(9-$K725,$N725)=0),$J725,0)))</f>
        <v>0</v>
      </c>
      <c r="X725" s="19" t="n">
        <f aca="false">IF(OR($M725="",$M725="ERR",$J725="",$K725="",$N725=""),0,IF($N725=0,IF(AND(OR(10=7,10=12),10&gt;=$K725,10&lt;=IF($L725="",12,$L725)),$J725,0),IF(AND(10&gt;=$K725,10&lt;=IF($L725="",12,$L725),MOD(10-$K725,$N725)=0),$J725,0)))</f>
        <v>0</v>
      </c>
      <c r="Y725" s="19" t="n">
        <f aca="false">IF(OR($M725="",$M725="ERR",$J725="",$K725="",$N725=""),0,IF($N725=0,IF(AND(OR(11=7,11=12),11&gt;=$K725,11&lt;=IF($L725="",12,$L725)),$J725,0),IF(AND(11&gt;=$K725,11&lt;=IF($L725="",12,$L725),MOD(11-$K725,$N725)=0),$J725,0)))</f>
        <v>0</v>
      </c>
      <c r="Z725" s="19" t="n">
        <f aca="false">IF(OR($M725="",$M725="ERR",$J725="",$K725="",$N725=""),0,IF($N725=0,IF(AND(OR(12=7,12=12),12&gt;=$K725,12&lt;=IF($L725="",12,$L725)),$J725,0),IF(AND(12&gt;=$K725,12&lt;=IF($L725="",12,$L725),MOD(12-$K725,$N725)=0),$J725,0)))</f>
        <v>0</v>
      </c>
      <c r="AA725" s="36" t="n">
        <f aca="false">SUM(O725:Z725)</f>
        <v>0</v>
      </c>
      <c r="AB725" s="15" t="str">
        <f aca="false">IF(AND($B725="",$D725="",$J725=""),"",IF($B725="","Falta código",IF(ISNA(MATCH($B725,LST_COD,0)),"Código no registrado en Trabajadores",IF($E725="","Concepto no está en el catálogo",IF($M725="ERR","Retención de otro empleador: Origen = Otro empleador",IF(OR($J725="",$K725=""),"Falta monto o mes",IF(OR($K725&lt;1,$K725&gt;12),"Mes inicio inválido",IF(AND($L725&lt;&gt;"",OR($L725&lt;$K725,$L725&gt;12)),"Mes fin inválido",IF($N725="","Falta frecuencia",IF(AND($G725&lt;&gt;"Otro empleador",SUMPRODUCT(($O725:$Z725&lt;&gt;0)*(((COLUMN($O725:$Z725)-14)&lt;INDEX(Trabajadores!$M$6:$M$105,MATCH($B725,LST_COD,0)))+((COLUMN($O725:$Z725)-14)&gt;INDEX(Trabajadores!$N$6:$N$105,MATCH($B725,LST_COD,0)))))&gt;0),"Aviso: hay meses fuera del periodo laboral","OK"))))))))))</f>
        <v/>
      </c>
    </row>
    <row r="726" customFormat="false" ht="15" hidden="false" customHeight="false" outlineLevel="0" collapsed="false">
      <c r="A726" s="23" t="n">
        <v>721</v>
      </c>
      <c r="B726" s="7"/>
      <c r="C726" s="35" t="str">
        <f aca="false">IF($B726="","",IFERROR(INDEX(Trabajadores!$D$6:$D$105,MATCH($B726,LST_COD,0)),"¿Código?"))</f>
        <v/>
      </c>
      <c r="D726" s="30"/>
      <c r="E726" s="9" t="str">
        <f aca="false">IF($D726="","",IFERROR(VLOOKUP($D726,CONC_TABLA,2,FALSE()),""))</f>
        <v/>
      </c>
      <c r="F726" s="9" t="str">
        <f aca="false">IF($D726="","",IFERROR(VLOOKUP($D726,CONC_TABLA,3,FALSE()),""))</f>
        <v/>
      </c>
      <c r="G726" s="30"/>
      <c r="H726" s="30"/>
      <c r="I726" s="30"/>
      <c r="J726" s="29"/>
      <c r="K726" s="28"/>
      <c r="L726" s="28"/>
      <c r="M726" s="9" t="str">
        <f aca="false">IF(OR($B726="",$E726=""),"",IF($E726="INA","INA",IF($G726="Otro empleador",IF($E726="RET","RETO",IF($E726="ORD","OTO","OTX")),IF($E726="RET","ERR",$E726))))</f>
        <v/>
      </c>
      <c r="N726" s="9" t="str">
        <f aca="false">IF($I726="","",IFERROR(VLOOKUP($I726,FREC_TABLA,2,FALSE()),""))</f>
        <v/>
      </c>
      <c r="O726" s="19" t="n">
        <f aca="false">IF(OR($M726="",$M726="ERR",$J726="",$K726="",$N726=""),0,IF($N726=0,IF(AND(OR(1=7,1=12),1&gt;=$K726,1&lt;=IF($L726="",12,$L726)),$J726,0),IF(AND(1&gt;=$K726,1&lt;=IF($L726="",12,$L726),MOD(1-$K726,$N726)=0),$J726,0)))</f>
        <v>0</v>
      </c>
      <c r="P726" s="19" t="n">
        <f aca="false">IF(OR($M726="",$M726="ERR",$J726="",$K726="",$N726=""),0,IF($N726=0,IF(AND(OR(2=7,2=12),2&gt;=$K726,2&lt;=IF($L726="",12,$L726)),$J726,0),IF(AND(2&gt;=$K726,2&lt;=IF($L726="",12,$L726),MOD(2-$K726,$N726)=0),$J726,0)))</f>
        <v>0</v>
      </c>
      <c r="Q726" s="19" t="n">
        <f aca="false">IF(OR($M726="",$M726="ERR",$J726="",$K726="",$N726=""),0,IF($N726=0,IF(AND(OR(3=7,3=12),3&gt;=$K726,3&lt;=IF($L726="",12,$L726)),$J726,0),IF(AND(3&gt;=$K726,3&lt;=IF($L726="",12,$L726),MOD(3-$K726,$N726)=0),$J726,0)))</f>
        <v>0</v>
      </c>
      <c r="R726" s="19" t="n">
        <f aca="false">IF(OR($M726="",$M726="ERR",$J726="",$K726="",$N726=""),0,IF($N726=0,IF(AND(OR(4=7,4=12),4&gt;=$K726,4&lt;=IF($L726="",12,$L726)),$J726,0),IF(AND(4&gt;=$K726,4&lt;=IF($L726="",12,$L726),MOD(4-$K726,$N726)=0),$J726,0)))</f>
        <v>0</v>
      </c>
      <c r="S726" s="19" t="n">
        <f aca="false">IF(OR($M726="",$M726="ERR",$J726="",$K726="",$N726=""),0,IF($N726=0,IF(AND(OR(5=7,5=12),5&gt;=$K726,5&lt;=IF($L726="",12,$L726)),$J726,0),IF(AND(5&gt;=$K726,5&lt;=IF($L726="",12,$L726),MOD(5-$K726,$N726)=0),$J726,0)))</f>
        <v>0</v>
      </c>
      <c r="T726" s="19" t="n">
        <f aca="false">IF(OR($M726="",$M726="ERR",$J726="",$K726="",$N726=""),0,IF($N726=0,IF(AND(OR(6=7,6=12),6&gt;=$K726,6&lt;=IF($L726="",12,$L726)),$J726,0),IF(AND(6&gt;=$K726,6&lt;=IF($L726="",12,$L726),MOD(6-$K726,$N726)=0),$J726,0)))</f>
        <v>0</v>
      </c>
      <c r="U726" s="19" t="n">
        <f aca="false">IF(OR($M726="",$M726="ERR",$J726="",$K726="",$N726=""),0,IF($N726=0,IF(AND(OR(7=7,7=12),7&gt;=$K726,7&lt;=IF($L726="",12,$L726)),$J726,0),IF(AND(7&gt;=$K726,7&lt;=IF($L726="",12,$L726),MOD(7-$K726,$N726)=0),$J726,0)))</f>
        <v>0</v>
      </c>
      <c r="V726" s="19" t="n">
        <f aca="false">IF(OR($M726="",$M726="ERR",$J726="",$K726="",$N726=""),0,IF($N726=0,IF(AND(OR(8=7,8=12),8&gt;=$K726,8&lt;=IF($L726="",12,$L726)),$J726,0),IF(AND(8&gt;=$K726,8&lt;=IF($L726="",12,$L726),MOD(8-$K726,$N726)=0),$J726,0)))</f>
        <v>0</v>
      </c>
      <c r="W726" s="19" t="n">
        <f aca="false">IF(OR($M726="",$M726="ERR",$J726="",$K726="",$N726=""),0,IF($N726=0,IF(AND(OR(9=7,9=12),9&gt;=$K726,9&lt;=IF($L726="",12,$L726)),$J726,0),IF(AND(9&gt;=$K726,9&lt;=IF($L726="",12,$L726),MOD(9-$K726,$N726)=0),$J726,0)))</f>
        <v>0</v>
      </c>
      <c r="X726" s="19" t="n">
        <f aca="false">IF(OR($M726="",$M726="ERR",$J726="",$K726="",$N726=""),0,IF($N726=0,IF(AND(OR(10=7,10=12),10&gt;=$K726,10&lt;=IF($L726="",12,$L726)),$J726,0),IF(AND(10&gt;=$K726,10&lt;=IF($L726="",12,$L726),MOD(10-$K726,$N726)=0),$J726,0)))</f>
        <v>0</v>
      </c>
      <c r="Y726" s="19" t="n">
        <f aca="false">IF(OR($M726="",$M726="ERR",$J726="",$K726="",$N726=""),0,IF($N726=0,IF(AND(OR(11=7,11=12),11&gt;=$K726,11&lt;=IF($L726="",12,$L726)),$J726,0),IF(AND(11&gt;=$K726,11&lt;=IF($L726="",12,$L726),MOD(11-$K726,$N726)=0),$J726,0)))</f>
        <v>0</v>
      </c>
      <c r="Z726" s="19" t="n">
        <f aca="false">IF(OR($M726="",$M726="ERR",$J726="",$K726="",$N726=""),0,IF($N726=0,IF(AND(OR(12=7,12=12),12&gt;=$K726,12&lt;=IF($L726="",12,$L726)),$J726,0),IF(AND(12&gt;=$K726,12&lt;=IF($L726="",12,$L726),MOD(12-$K726,$N726)=0),$J726,0)))</f>
        <v>0</v>
      </c>
      <c r="AA726" s="36" t="n">
        <f aca="false">SUM(O726:Z726)</f>
        <v>0</v>
      </c>
      <c r="AB726" s="15" t="str">
        <f aca="false">IF(AND($B726="",$D726="",$J726=""),"",IF($B726="","Falta código",IF(ISNA(MATCH($B726,LST_COD,0)),"Código no registrado en Trabajadores",IF($E726="","Concepto no está en el catálogo",IF($M726="ERR","Retención de otro empleador: Origen = Otro empleador",IF(OR($J726="",$K726=""),"Falta monto o mes",IF(OR($K726&lt;1,$K726&gt;12),"Mes inicio inválido",IF(AND($L726&lt;&gt;"",OR($L726&lt;$K726,$L726&gt;12)),"Mes fin inválido",IF($N726="","Falta frecuencia",IF(AND($G726&lt;&gt;"Otro empleador",SUMPRODUCT(($O726:$Z726&lt;&gt;0)*(((COLUMN($O726:$Z726)-14)&lt;INDEX(Trabajadores!$M$6:$M$105,MATCH($B726,LST_COD,0)))+((COLUMN($O726:$Z726)-14)&gt;INDEX(Trabajadores!$N$6:$N$105,MATCH($B726,LST_COD,0)))))&gt;0),"Aviso: hay meses fuera del periodo laboral","OK"))))))))))</f>
        <v/>
      </c>
    </row>
    <row r="727" customFormat="false" ht="15" hidden="false" customHeight="false" outlineLevel="0" collapsed="false">
      <c r="A727" s="23" t="n">
        <v>722</v>
      </c>
      <c r="B727" s="7"/>
      <c r="C727" s="35" t="str">
        <f aca="false">IF($B727="","",IFERROR(INDEX(Trabajadores!$D$6:$D$105,MATCH($B727,LST_COD,0)),"¿Código?"))</f>
        <v/>
      </c>
      <c r="D727" s="30"/>
      <c r="E727" s="9" t="str">
        <f aca="false">IF($D727="","",IFERROR(VLOOKUP($D727,CONC_TABLA,2,FALSE()),""))</f>
        <v/>
      </c>
      <c r="F727" s="9" t="str">
        <f aca="false">IF($D727="","",IFERROR(VLOOKUP($D727,CONC_TABLA,3,FALSE()),""))</f>
        <v/>
      </c>
      <c r="G727" s="30"/>
      <c r="H727" s="30"/>
      <c r="I727" s="30"/>
      <c r="J727" s="29"/>
      <c r="K727" s="28"/>
      <c r="L727" s="28"/>
      <c r="M727" s="9" t="str">
        <f aca="false">IF(OR($B727="",$E727=""),"",IF($E727="INA","INA",IF($G727="Otro empleador",IF($E727="RET","RETO",IF($E727="ORD","OTO","OTX")),IF($E727="RET","ERR",$E727))))</f>
        <v/>
      </c>
      <c r="N727" s="9" t="str">
        <f aca="false">IF($I727="","",IFERROR(VLOOKUP($I727,FREC_TABLA,2,FALSE()),""))</f>
        <v/>
      </c>
      <c r="O727" s="19" t="n">
        <f aca="false">IF(OR($M727="",$M727="ERR",$J727="",$K727="",$N727=""),0,IF($N727=0,IF(AND(OR(1=7,1=12),1&gt;=$K727,1&lt;=IF($L727="",12,$L727)),$J727,0),IF(AND(1&gt;=$K727,1&lt;=IF($L727="",12,$L727),MOD(1-$K727,$N727)=0),$J727,0)))</f>
        <v>0</v>
      </c>
      <c r="P727" s="19" t="n">
        <f aca="false">IF(OR($M727="",$M727="ERR",$J727="",$K727="",$N727=""),0,IF($N727=0,IF(AND(OR(2=7,2=12),2&gt;=$K727,2&lt;=IF($L727="",12,$L727)),$J727,0),IF(AND(2&gt;=$K727,2&lt;=IF($L727="",12,$L727),MOD(2-$K727,$N727)=0),$J727,0)))</f>
        <v>0</v>
      </c>
      <c r="Q727" s="19" t="n">
        <f aca="false">IF(OR($M727="",$M727="ERR",$J727="",$K727="",$N727=""),0,IF($N727=0,IF(AND(OR(3=7,3=12),3&gt;=$K727,3&lt;=IF($L727="",12,$L727)),$J727,0),IF(AND(3&gt;=$K727,3&lt;=IF($L727="",12,$L727),MOD(3-$K727,$N727)=0),$J727,0)))</f>
        <v>0</v>
      </c>
      <c r="R727" s="19" t="n">
        <f aca="false">IF(OR($M727="",$M727="ERR",$J727="",$K727="",$N727=""),0,IF($N727=0,IF(AND(OR(4=7,4=12),4&gt;=$K727,4&lt;=IF($L727="",12,$L727)),$J727,0),IF(AND(4&gt;=$K727,4&lt;=IF($L727="",12,$L727),MOD(4-$K727,$N727)=0),$J727,0)))</f>
        <v>0</v>
      </c>
      <c r="S727" s="19" t="n">
        <f aca="false">IF(OR($M727="",$M727="ERR",$J727="",$K727="",$N727=""),0,IF($N727=0,IF(AND(OR(5=7,5=12),5&gt;=$K727,5&lt;=IF($L727="",12,$L727)),$J727,0),IF(AND(5&gt;=$K727,5&lt;=IF($L727="",12,$L727),MOD(5-$K727,$N727)=0),$J727,0)))</f>
        <v>0</v>
      </c>
      <c r="T727" s="19" t="n">
        <f aca="false">IF(OR($M727="",$M727="ERR",$J727="",$K727="",$N727=""),0,IF($N727=0,IF(AND(OR(6=7,6=12),6&gt;=$K727,6&lt;=IF($L727="",12,$L727)),$J727,0),IF(AND(6&gt;=$K727,6&lt;=IF($L727="",12,$L727),MOD(6-$K727,$N727)=0),$J727,0)))</f>
        <v>0</v>
      </c>
      <c r="U727" s="19" t="n">
        <f aca="false">IF(OR($M727="",$M727="ERR",$J727="",$K727="",$N727=""),0,IF($N727=0,IF(AND(OR(7=7,7=12),7&gt;=$K727,7&lt;=IF($L727="",12,$L727)),$J727,0),IF(AND(7&gt;=$K727,7&lt;=IF($L727="",12,$L727),MOD(7-$K727,$N727)=0),$J727,0)))</f>
        <v>0</v>
      </c>
      <c r="V727" s="19" t="n">
        <f aca="false">IF(OR($M727="",$M727="ERR",$J727="",$K727="",$N727=""),0,IF($N727=0,IF(AND(OR(8=7,8=12),8&gt;=$K727,8&lt;=IF($L727="",12,$L727)),$J727,0),IF(AND(8&gt;=$K727,8&lt;=IF($L727="",12,$L727),MOD(8-$K727,$N727)=0),$J727,0)))</f>
        <v>0</v>
      </c>
      <c r="W727" s="19" t="n">
        <f aca="false">IF(OR($M727="",$M727="ERR",$J727="",$K727="",$N727=""),0,IF($N727=0,IF(AND(OR(9=7,9=12),9&gt;=$K727,9&lt;=IF($L727="",12,$L727)),$J727,0),IF(AND(9&gt;=$K727,9&lt;=IF($L727="",12,$L727),MOD(9-$K727,$N727)=0),$J727,0)))</f>
        <v>0</v>
      </c>
      <c r="X727" s="19" t="n">
        <f aca="false">IF(OR($M727="",$M727="ERR",$J727="",$K727="",$N727=""),0,IF($N727=0,IF(AND(OR(10=7,10=12),10&gt;=$K727,10&lt;=IF($L727="",12,$L727)),$J727,0),IF(AND(10&gt;=$K727,10&lt;=IF($L727="",12,$L727),MOD(10-$K727,$N727)=0),$J727,0)))</f>
        <v>0</v>
      </c>
      <c r="Y727" s="19" t="n">
        <f aca="false">IF(OR($M727="",$M727="ERR",$J727="",$K727="",$N727=""),0,IF($N727=0,IF(AND(OR(11=7,11=12),11&gt;=$K727,11&lt;=IF($L727="",12,$L727)),$J727,0),IF(AND(11&gt;=$K727,11&lt;=IF($L727="",12,$L727),MOD(11-$K727,$N727)=0),$J727,0)))</f>
        <v>0</v>
      </c>
      <c r="Z727" s="19" t="n">
        <f aca="false">IF(OR($M727="",$M727="ERR",$J727="",$K727="",$N727=""),0,IF($N727=0,IF(AND(OR(12=7,12=12),12&gt;=$K727,12&lt;=IF($L727="",12,$L727)),$J727,0),IF(AND(12&gt;=$K727,12&lt;=IF($L727="",12,$L727),MOD(12-$K727,$N727)=0),$J727,0)))</f>
        <v>0</v>
      </c>
      <c r="AA727" s="36" t="n">
        <f aca="false">SUM(O727:Z727)</f>
        <v>0</v>
      </c>
      <c r="AB727" s="15" t="str">
        <f aca="false">IF(AND($B727="",$D727="",$J727=""),"",IF($B727="","Falta código",IF(ISNA(MATCH($B727,LST_COD,0)),"Código no registrado en Trabajadores",IF($E727="","Concepto no está en el catálogo",IF($M727="ERR","Retención de otro empleador: Origen = Otro empleador",IF(OR($J727="",$K727=""),"Falta monto o mes",IF(OR($K727&lt;1,$K727&gt;12),"Mes inicio inválido",IF(AND($L727&lt;&gt;"",OR($L727&lt;$K727,$L727&gt;12)),"Mes fin inválido",IF($N727="","Falta frecuencia",IF(AND($G727&lt;&gt;"Otro empleador",SUMPRODUCT(($O727:$Z727&lt;&gt;0)*(((COLUMN($O727:$Z727)-14)&lt;INDEX(Trabajadores!$M$6:$M$105,MATCH($B727,LST_COD,0)))+((COLUMN($O727:$Z727)-14)&gt;INDEX(Trabajadores!$N$6:$N$105,MATCH($B727,LST_COD,0)))))&gt;0),"Aviso: hay meses fuera del periodo laboral","OK"))))))))))</f>
        <v/>
      </c>
    </row>
    <row r="728" customFormat="false" ht="15" hidden="false" customHeight="false" outlineLevel="0" collapsed="false">
      <c r="A728" s="23" t="n">
        <v>723</v>
      </c>
      <c r="B728" s="7"/>
      <c r="C728" s="35" t="str">
        <f aca="false">IF($B728="","",IFERROR(INDEX(Trabajadores!$D$6:$D$105,MATCH($B728,LST_COD,0)),"¿Código?"))</f>
        <v/>
      </c>
      <c r="D728" s="30"/>
      <c r="E728" s="9" t="str">
        <f aca="false">IF($D728="","",IFERROR(VLOOKUP($D728,CONC_TABLA,2,FALSE()),""))</f>
        <v/>
      </c>
      <c r="F728" s="9" t="str">
        <f aca="false">IF($D728="","",IFERROR(VLOOKUP($D728,CONC_TABLA,3,FALSE()),""))</f>
        <v/>
      </c>
      <c r="G728" s="30"/>
      <c r="H728" s="30"/>
      <c r="I728" s="30"/>
      <c r="J728" s="29"/>
      <c r="K728" s="28"/>
      <c r="L728" s="28"/>
      <c r="M728" s="9" t="str">
        <f aca="false">IF(OR($B728="",$E728=""),"",IF($E728="INA","INA",IF($G728="Otro empleador",IF($E728="RET","RETO",IF($E728="ORD","OTO","OTX")),IF($E728="RET","ERR",$E728))))</f>
        <v/>
      </c>
      <c r="N728" s="9" t="str">
        <f aca="false">IF($I728="","",IFERROR(VLOOKUP($I728,FREC_TABLA,2,FALSE()),""))</f>
        <v/>
      </c>
      <c r="O728" s="19" t="n">
        <f aca="false">IF(OR($M728="",$M728="ERR",$J728="",$K728="",$N728=""),0,IF($N728=0,IF(AND(OR(1=7,1=12),1&gt;=$K728,1&lt;=IF($L728="",12,$L728)),$J728,0),IF(AND(1&gt;=$K728,1&lt;=IF($L728="",12,$L728),MOD(1-$K728,$N728)=0),$J728,0)))</f>
        <v>0</v>
      </c>
      <c r="P728" s="19" t="n">
        <f aca="false">IF(OR($M728="",$M728="ERR",$J728="",$K728="",$N728=""),0,IF($N728=0,IF(AND(OR(2=7,2=12),2&gt;=$K728,2&lt;=IF($L728="",12,$L728)),$J728,0),IF(AND(2&gt;=$K728,2&lt;=IF($L728="",12,$L728),MOD(2-$K728,$N728)=0),$J728,0)))</f>
        <v>0</v>
      </c>
      <c r="Q728" s="19" t="n">
        <f aca="false">IF(OR($M728="",$M728="ERR",$J728="",$K728="",$N728=""),0,IF($N728=0,IF(AND(OR(3=7,3=12),3&gt;=$K728,3&lt;=IF($L728="",12,$L728)),$J728,0),IF(AND(3&gt;=$K728,3&lt;=IF($L728="",12,$L728),MOD(3-$K728,$N728)=0),$J728,0)))</f>
        <v>0</v>
      </c>
      <c r="R728" s="19" t="n">
        <f aca="false">IF(OR($M728="",$M728="ERR",$J728="",$K728="",$N728=""),0,IF($N728=0,IF(AND(OR(4=7,4=12),4&gt;=$K728,4&lt;=IF($L728="",12,$L728)),$J728,0),IF(AND(4&gt;=$K728,4&lt;=IF($L728="",12,$L728),MOD(4-$K728,$N728)=0),$J728,0)))</f>
        <v>0</v>
      </c>
      <c r="S728" s="19" t="n">
        <f aca="false">IF(OR($M728="",$M728="ERR",$J728="",$K728="",$N728=""),0,IF($N728=0,IF(AND(OR(5=7,5=12),5&gt;=$K728,5&lt;=IF($L728="",12,$L728)),$J728,0),IF(AND(5&gt;=$K728,5&lt;=IF($L728="",12,$L728),MOD(5-$K728,$N728)=0),$J728,0)))</f>
        <v>0</v>
      </c>
      <c r="T728" s="19" t="n">
        <f aca="false">IF(OR($M728="",$M728="ERR",$J728="",$K728="",$N728=""),0,IF($N728=0,IF(AND(OR(6=7,6=12),6&gt;=$K728,6&lt;=IF($L728="",12,$L728)),$J728,0),IF(AND(6&gt;=$K728,6&lt;=IF($L728="",12,$L728),MOD(6-$K728,$N728)=0),$J728,0)))</f>
        <v>0</v>
      </c>
      <c r="U728" s="19" t="n">
        <f aca="false">IF(OR($M728="",$M728="ERR",$J728="",$K728="",$N728=""),0,IF($N728=0,IF(AND(OR(7=7,7=12),7&gt;=$K728,7&lt;=IF($L728="",12,$L728)),$J728,0),IF(AND(7&gt;=$K728,7&lt;=IF($L728="",12,$L728),MOD(7-$K728,$N728)=0),$J728,0)))</f>
        <v>0</v>
      </c>
      <c r="V728" s="19" t="n">
        <f aca="false">IF(OR($M728="",$M728="ERR",$J728="",$K728="",$N728=""),0,IF($N728=0,IF(AND(OR(8=7,8=12),8&gt;=$K728,8&lt;=IF($L728="",12,$L728)),$J728,0),IF(AND(8&gt;=$K728,8&lt;=IF($L728="",12,$L728),MOD(8-$K728,$N728)=0),$J728,0)))</f>
        <v>0</v>
      </c>
      <c r="W728" s="19" t="n">
        <f aca="false">IF(OR($M728="",$M728="ERR",$J728="",$K728="",$N728=""),0,IF($N728=0,IF(AND(OR(9=7,9=12),9&gt;=$K728,9&lt;=IF($L728="",12,$L728)),$J728,0),IF(AND(9&gt;=$K728,9&lt;=IF($L728="",12,$L728),MOD(9-$K728,$N728)=0),$J728,0)))</f>
        <v>0</v>
      </c>
      <c r="X728" s="19" t="n">
        <f aca="false">IF(OR($M728="",$M728="ERR",$J728="",$K728="",$N728=""),0,IF($N728=0,IF(AND(OR(10=7,10=12),10&gt;=$K728,10&lt;=IF($L728="",12,$L728)),$J728,0),IF(AND(10&gt;=$K728,10&lt;=IF($L728="",12,$L728),MOD(10-$K728,$N728)=0),$J728,0)))</f>
        <v>0</v>
      </c>
      <c r="Y728" s="19" t="n">
        <f aca="false">IF(OR($M728="",$M728="ERR",$J728="",$K728="",$N728=""),0,IF($N728=0,IF(AND(OR(11=7,11=12),11&gt;=$K728,11&lt;=IF($L728="",12,$L728)),$J728,0),IF(AND(11&gt;=$K728,11&lt;=IF($L728="",12,$L728),MOD(11-$K728,$N728)=0),$J728,0)))</f>
        <v>0</v>
      </c>
      <c r="Z728" s="19" t="n">
        <f aca="false">IF(OR($M728="",$M728="ERR",$J728="",$K728="",$N728=""),0,IF($N728=0,IF(AND(OR(12=7,12=12),12&gt;=$K728,12&lt;=IF($L728="",12,$L728)),$J728,0),IF(AND(12&gt;=$K728,12&lt;=IF($L728="",12,$L728),MOD(12-$K728,$N728)=0),$J728,0)))</f>
        <v>0</v>
      </c>
      <c r="AA728" s="36" t="n">
        <f aca="false">SUM(O728:Z728)</f>
        <v>0</v>
      </c>
      <c r="AB728" s="15" t="str">
        <f aca="false">IF(AND($B728="",$D728="",$J728=""),"",IF($B728="","Falta código",IF(ISNA(MATCH($B728,LST_COD,0)),"Código no registrado en Trabajadores",IF($E728="","Concepto no está en el catálogo",IF($M728="ERR","Retención de otro empleador: Origen = Otro empleador",IF(OR($J728="",$K728=""),"Falta monto o mes",IF(OR($K728&lt;1,$K728&gt;12),"Mes inicio inválido",IF(AND($L728&lt;&gt;"",OR($L728&lt;$K728,$L728&gt;12)),"Mes fin inválido",IF($N728="","Falta frecuencia",IF(AND($G728&lt;&gt;"Otro empleador",SUMPRODUCT(($O728:$Z728&lt;&gt;0)*(((COLUMN($O728:$Z728)-14)&lt;INDEX(Trabajadores!$M$6:$M$105,MATCH($B728,LST_COD,0)))+((COLUMN($O728:$Z728)-14)&gt;INDEX(Trabajadores!$N$6:$N$105,MATCH($B728,LST_COD,0)))))&gt;0),"Aviso: hay meses fuera del periodo laboral","OK"))))))))))</f>
        <v/>
      </c>
    </row>
    <row r="729" customFormat="false" ht="15" hidden="false" customHeight="false" outlineLevel="0" collapsed="false">
      <c r="A729" s="23" t="n">
        <v>724</v>
      </c>
      <c r="B729" s="7"/>
      <c r="C729" s="35" t="str">
        <f aca="false">IF($B729="","",IFERROR(INDEX(Trabajadores!$D$6:$D$105,MATCH($B729,LST_COD,0)),"¿Código?"))</f>
        <v/>
      </c>
      <c r="D729" s="30"/>
      <c r="E729" s="9" t="str">
        <f aca="false">IF($D729="","",IFERROR(VLOOKUP($D729,CONC_TABLA,2,FALSE()),""))</f>
        <v/>
      </c>
      <c r="F729" s="9" t="str">
        <f aca="false">IF($D729="","",IFERROR(VLOOKUP($D729,CONC_TABLA,3,FALSE()),""))</f>
        <v/>
      </c>
      <c r="G729" s="30"/>
      <c r="H729" s="30"/>
      <c r="I729" s="30"/>
      <c r="J729" s="29"/>
      <c r="K729" s="28"/>
      <c r="L729" s="28"/>
      <c r="M729" s="9" t="str">
        <f aca="false">IF(OR($B729="",$E729=""),"",IF($E729="INA","INA",IF($G729="Otro empleador",IF($E729="RET","RETO",IF($E729="ORD","OTO","OTX")),IF($E729="RET","ERR",$E729))))</f>
        <v/>
      </c>
      <c r="N729" s="9" t="str">
        <f aca="false">IF($I729="","",IFERROR(VLOOKUP($I729,FREC_TABLA,2,FALSE()),""))</f>
        <v/>
      </c>
      <c r="O729" s="19" t="n">
        <f aca="false">IF(OR($M729="",$M729="ERR",$J729="",$K729="",$N729=""),0,IF($N729=0,IF(AND(OR(1=7,1=12),1&gt;=$K729,1&lt;=IF($L729="",12,$L729)),$J729,0),IF(AND(1&gt;=$K729,1&lt;=IF($L729="",12,$L729),MOD(1-$K729,$N729)=0),$J729,0)))</f>
        <v>0</v>
      </c>
      <c r="P729" s="19" t="n">
        <f aca="false">IF(OR($M729="",$M729="ERR",$J729="",$K729="",$N729=""),0,IF($N729=0,IF(AND(OR(2=7,2=12),2&gt;=$K729,2&lt;=IF($L729="",12,$L729)),$J729,0),IF(AND(2&gt;=$K729,2&lt;=IF($L729="",12,$L729),MOD(2-$K729,$N729)=0),$J729,0)))</f>
        <v>0</v>
      </c>
      <c r="Q729" s="19" t="n">
        <f aca="false">IF(OR($M729="",$M729="ERR",$J729="",$K729="",$N729=""),0,IF($N729=0,IF(AND(OR(3=7,3=12),3&gt;=$K729,3&lt;=IF($L729="",12,$L729)),$J729,0),IF(AND(3&gt;=$K729,3&lt;=IF($L729="",12,$L729),MOD(3-$K729,$N729)=0),$J729,0)))</f>
        <v>0</v>
      </c>
      <c r="R729" s="19" t="n">
        <f aca="false">IF(OR($M729="",$M729="ERR",$J729="",$K729="",$N729=""),0,IF($N729=0,IF(AND(OR(4=7,4=12),4&gt;=$K729,4&lt;=IF($L729="",12,$L729)),$J729,0),IF(AND(4&gt;=$K729,4&lt;=IF($L729="",12,$L729),MOD(4-$K729,$N729)=0),$J729,0)))</f>
        <v>0</v>
      </c>
      <c r="S729" s="19" t="n">
        <f aca="false">IF(OR($M729="",$M729="ERR",$J729="",$K729="",$N729=""),0,IF($N729=0,IF(AND(OR(5=7,5=12),5&gt;=$K729,5&lt;=IF($L729="",12,$L729)),$J729,0),IF(AND(5&gt;=$K729,5&lt;=IF($L729="",12,$L729),MOD(5-$K729,$N729)=0),$J729,0)))</f>
        <v>0</v>
      </c>
      <c r="T729" s="19" t="n">
        <f aca="false">IF(OR($M729="",$M729="ERR",$J729="",$K729="",$N729=""),0,IF($N729=0,IF(AND(OR(6=7,6=12),6&gt;=$K729,6&lt;=IF($L729="",12,$L729)),$J729,0),IF(AND(6&gt;=$K729,6&lt;=IF($L729="",12,$L729),MOD(6-$K729,$N729)=0),$J729,0)))</f>
        <v>0</v>
      </c>
      <c r="U729" s="19" t="n">
        <f aca="false">IF(OR($M729="",$M729="ERR",$J729="",$K729="",$N729=""),0,IF($N729=0,IF(AND(OR(7=7,7=12),7&gt;=$K729,7&lt;=IF($L729="",12,$L729)),$J729,0),IF(AND(7&gt;=$K729,7&lt;=IF($L729="",12,$L729),MOD(7-$K729,$N729)=0),$J729,0)))</f>
        <v>0</v>
      </c>
      <c r="V729" s="19" t="n">
        <f aca="false">IF(OR($M729="",$M729="ERR",$J729="",$K729="",$N729=""),0,IF($N729=0,IF(AND(OR(8=7,8=12),8&gt;=$K729,8&lt;=IF($L729="",12,$L729)),$J729,0),IF(AND(8&gt;=$K729,8&lt;=IF($L729="",12,$L729),MOD(8-$K729,$N729)=0),$J729,0)))</f>
        <v>0</v>
      </c>
      <c r="W729" s="19" t="n">
        <f aca="false">IF(OR($M729="",$M729="ERR",$J729="",$K729="",$N729=""),0,IF($N729=0,IF(AND(OR(9=7,9=12),9&gt;=$K729,9&lt;=IF($L729="",12,$L729)),$J729,0),IF(AND(9&gt;=$K729,9&lt;=IF($L729="",12,$L729),MOD(9-$K729,$N729)=0),$J729,0)))</f>
        <v>0</v>
      </c>
      <c r="X729" s="19" t="n">
        <f aca="false">IF(OR($M729="",$M729="ERR",$J729="",$K729="",$N729=""),0,IF($N729=0,IF(AND(OR(10=7,10=12),10&gt;=$K729,10&lt;=IF($L729="",12,$L729)),$J729,0),IF(AND(10&gt;=$K729,10&lt;=IF($L729="",12,$L729),MOD(10-$K729,$N729)=0),$J729,0)))</f>
        <v>0</v>
      </c>
      <c r="Y729" s="19" t="n">
        <f aca="false">IF(OR($M729="",$M729="ERR",$J729="",$K729="",$N729=""),0,IF($N729=0,IF(AND(OR(11=7,11=12),11&gt;=$K729,11&lt;=IF($L729="",12,$L729)),$J729,0),IF(AND(11&gt;=$K729,11&lt;=IF($L729="",12,$L729),MOD(11-$K729,$N729)=0),$J729,0)))</f>
        <v>0</v>
      </c>
      <c r="Z729" s="19" t="n">
        <f aca="false">IF(OR($M729="",$M729="ERR",$J729="",$K729="",$N729=""),0,IF($N729=0,IF(AND(OR(12=7,12=12),12&gt;=$K729,12&lt;=IF($L729="",12,$L729)),$J729,0),IF(AND(12&gt;=$K729,12&lt;=IF($L729="",12,$L729),MOD(12-$K729,$N729)=0),$J729,0)))</f>
        <v>0</v>
      </c>
      <c r="AA729" s="36" t="n">
        <f aca="false">SUM(O729:Z729)</f>
        <v>0</v>
      </c>
      <c r="AB729" s="15" t="str">
        <f aca="false">IF(AND($B729="",$D729="",$J729=""),"",IF($B729="","Falta código",IF(ISNA(MATCH($B729,LST_COD,0)),"Código no registrado en Trabajadores",IF($E729="","Concepto no está en el catálogo",IF($M729="ERR","Retención de otro empleador: Origen = Otro empleador",IF(OR($J729="",$K729=""),"Falta monto o mes",IF(OR($K729&lt;1,$K729&gt;12),"Mes inicio inválido",IF(AND($L729&lt;&gt;"",OR($L729&lt;$K729,$L729&gt;12)),"Mes fin inválido",IF($N729="","Falta frecuencia",IF(AND($G729&lt;&gt;"Otro empleador",SUMPRODUCT(($O729:$Z729&lt;&gt;0)*(((COLUMN($O729:$Z729)-14)&lt;INDEX(Trabajadores!$M$6:$M$105,MATCH($B729,LST_COD,0)))+((COLUMN($O729:$Z729)-14)&gt;INDEX(Trabajadores!$N$6:$N$105,MATCH($B729,LST_COD,0)))))&gt;0),"Aviso: hay meses fuera del periodo laboral","OK"))))))))))</f>
        <v/>
      </c>
    </row>
    <row r="730" customFormat="false" ht="15" hidden="false" customHeight="false" outlineLevel="0" collapsed="false">
      <c r="A730" s="23" t="n">
        <v>725</v>
      </c>
      <c r="B730" s="7"/>
      <c r="C730" s="35" t="str">
        <f aca="false">IF($B730="","",IFERROR(INDEX(Trabajadores!$D$6:$D$105,MATCH($B730,LST_COD,0)),"¿Código?"))</f>
        <v/>
      </c>
      <c r="D730" s="30"/>
      <c r="E730" s="9" t="str">
        <f aca="false">IF($D730="","",IFERROR(VLOOKUP($D730,CONC_TABLA,2,FALSE()),""))</f>
        <v/>
      </c>
      <c r="F730" s="9" t="str">
        <f aca="false">IF($D730="","",IFERROR(VLOOKUP($D730,CONC_TABLA,3,FALSE()),""))</f>
        <v/>
      </c>
      <c r="G730" s="30"/>
      <c r="H730" s="30"/>
      <c r="I730" s="30"/>
      <c r="J730" s="29"/>
      <c r="K730" s="28"/>
      <c r="L730" s="28"/>
      <c r="M730" s="9" t="str">
        <f aca="false">IF(OR($B730="",$E730=""),"",IF($E730="INA","INA",IF($G730="Otro empleador",IF($E730="RET","RETO",IF($E730="ORD","OTO","OTX")),IF($E730="RET","ERR",$E730))))</f>
        <v/>
      </c>
      <c r="N730" s="9" t="str">
        <f aca="false">IF($I730="","",IFERROR(VLOOKUP($I730,FREC_TABLA,2,FALSE()),""))</f>
        <v/>
      </c>
      <c r="O730" s="19" t="n">
        <f aca="false">IF(OR($M730="",$M730="ERR",$J730="",$K730="",$N730=""),0,IF($N730=0,IF(AND(OR(1=7,1=12),1&gt;=$K730,1&lt;=IF($L730="",12,$L730)),$J730,0),IF(AND(1&gt;=$K730,1&lt;=IF($L730="",12,$L730),MOD(1-$K730,$N730)=0),$J730,0)))</f>
        <v>0</v>
      </c>
      <c r="P730" s="19" t="n">
        <f aca="false">IF(OR($M730="",$M730="ERR",$J730="",$K730="",$N730=""),0,IF($N730=0,IF(AND(OR(2=7,2=12),2&gt;=$K730,2&lt;=IF($L730="",12,$L730)),$J730,0),IF(AND(2&gt;=$K730,2&lt;=IF($L730="",12,$L730),MOD(2-$K730,$N730)=0),$J730,0)))</f>
        <v>0</v>
      </c>
      <c r="Q730" s="19" t="n">
        <f aca="false">IF(OR($M730="",$M730="ERR",$J730="",$K730="",$N730=""),0,IF($N730=0,IF(AND(OR(3=7,3=12),3&gt;=$K730,3&lt;=IF($L730="",12,$L730)),$J730,0),IF(AND(3&gt;=$K730,3&lt;=IF($L730="",12,$L730),MOD(3-$K730,$N730)=0),$J730,0)))</f>
        <v>0</v>
      </c>
      <c r="R730" s="19" t="n">
        <f aca="false">IF(OR($M730="",$M730="ERR",$J730="",$K730="",$N730=""),0,IF($N730=0,IF(AND(OR(4=7,4=12),4&gt;=$K730,4&lt;=IF($L730="",12,$L730)),$J730,0),IF(AND(4&gt;=$K730,4&lt;=IF($L730="",12,$L730),MOD(4-$K730,$N730)=0),$J730,0)))</f>
        <v>0</v>
      </c>
      <c r="S730" s="19" t="n">
        <f aca="false">IF(OR($M730="",$M730="ERR",$J730="",$K730="",$N730=""),0,IF($N730=0,IF(AND(OR(5=7,5=12),5&gt;=$K730,5&lt;=IF($L730="",12,$L730)),$J730,0),IF(AND(5&gt;=$K730,5&lt;=IF($L730="",12,$L730),MOD(5-$K730,$N730)=0),$J730,0)))</f>
        <v>0</v>
      </c>
      <c r="T730" s="19" t="n">
        <f aca="false">IF(OR($M730="",$M730="ERR",$J730="",$K730="",$N730=""),0,IF($N730=0,IF(AND(OR(6=7,6=12),6&gt;=$K730,6&lt;=IF($L730="",12,$L730)),$J730,0),IF(AND(6&gt;=$K730,6&lt;=IF($L730="",12,$L730),MOD(6-$K730,$N730)=0),$J730,0)))</f>
        <v>0</v>
      </c>
      <c r="U730" s="19" t="n">
        <f aca="false">IF(OR($M730="",$M730="ERR",$J730="",$K730="",$N730=""),0,IF($N730=0,IF(AND(OR(7=7,7=12),7&gt;=$K730,7&lt;=IF($L730="",12,$L730)),$J730,0),IF(AND(7&gt;=$K730,7&lt;=IF($L730="",12,$L730),MOD(7-$K730,$N730)=0),$J730,0)))</f>
        <v>0</v>
      </c>
      <c r="V730" s="19" t="n">
        <f aca="false">IF(OR($M730="",$M730="ERR",$J730="",$K730="",$N730=""),0,IF($N730=0,IF(AND(OR(8=7,8=12),8&gt;=$K730,8&lt;=IF($L730="",12,$L730)),$J730,0),IF(AND(8&gt;=$K730,8&lt;=IF($L730="",12,$L730),MOD(8-$K730,$N730)=0),$J730,0)))</f>
        <v>0</v>
      </c>
      <c r="W730" s="19" t="n">
        <f aca="false">IF(OR($M730="",$M730="ERR",$J730="",$K730="",$N730=""),0,IF($N730=0,IF(AND(OR(9=7,9=12),9&gt;=$K730,9&lt;=IF($L730="",12,$L730)),$J730,0),IF(AND(9&gt;=$K730,9&lt;=IF($L730="",12,$L730),MOD(9-$K730,$N730)=0),$J730,0)))</f>
        <v>0</v>
      </c>
      <c r="X730" s="19" t="n">
        <f aca="false">IF(OR($M730="",$M730="ERR",$J730="",$K730="",$N730=""),0,IF($N730=0,IF(AND(OR(10=7,10=12),10&gt;=$K730,10&lt;=IF($L730="",12,$L730)),$J730,0),IF(AND(10&gt;=$K730,10&lt;=IF($L730="",12,$L730),MOD(10-$K730,$N730)=0),$J730,0)))</f>
        <v>0</v>
      </c>
      <c r="Y730" s="19" t="n">
        <f aca="false">IF(OR($M730="",$M730="ERR",$J730="",$K730="",$N730=""),0,IF($N730=0,IF(AND(OR(11=7,11=12),11&gt;=$K730,11&lt;=IF($L730="",12,$L730)),$J730,0),IF(AND(11&gt;=$K730,11&lt;=IF($L730="",12,$L730),MOD(11-$K730,$N730)=0),$J730,0)))</f>
        <v>0</v>
      </c>
      <c r="Z730" s="19" t="n">
        <f aca="false">IF(OR($M730="",$M730="ERR",$J730="",$K730="",$N730=""),0,IF($N730=0,IF(AND(OR(12=7,12=12),12&gt;=$K730,12&lt;=IF($L730="",12,$L730)),$J730,0),IF(AND(12&gt;=$K730,12&lt;=IF($L730="",12,$L730),MOD(12-$K730,$N730)=0),$J730,0)))</f>
        <v>0</v>
      </c>
      <c r="AA730" s="36" t="n">
        <f aca="false">SUM(O730:Z730)</f>
        <v>0</v>
      </c>
      <c r="AB730" s="15" t="str">
        <f aca="false">IF(AND($B730="",$D730="",$J730=""),"",IF($B730="","Falta código",IF(ISNA(MATCH($B730,LST_COD,0)),"Código no registrado en Trabajadores",IF($E730="","Concepto no está en el catálogo",IF($M730="ERR","Retención de otro empleador: Origen = Otro empleador",IF(OR($J730="",$K730=""),"Falta monto o mes",IF(OR($K730&lt;1,$K730&gt;12),"Mes inicio inválido",IF(AND($L730&lt;&gt;"",OR($L730&lt;$K730,$L730&gt;12)),"Mes fin inválido",IF($N730="","Falta frecuencia",IF(AND($G730&lt;&gt;"Otro empleador",SUMPRODUCT(($O730:$Z730&lt;&gt;0)*(((COLUMN($O730:$Z730)-14)&lt;INDEX(Trabajadores!$M$6:$M$105,MATCH($B730,LST_COD,0)))+((COLUMN($O730:$Z730)-14)&gt;INDEX(Trabajadores!$N$6:$N$105,MATCH($B730,LST_COD,0)))))&gt;0),"Aviso: hay meses fuera del periodo laboral","OK"))))))))))</f>
        <v/>
      </c>
    </row>
    <row r="731" customFormat="false" ht="15" hidden="false" customHeight="false" outlineLevel="0" collapsed="false">
      <c r="A731" s="23" t="n">
        <v>726</v>
      </c>
      <c r="B731" s="7"/>
      <c r="C731" s="35" t="str">
        <f aca="false">IF($B731="","",IFERROR(INDEX(Trabajadores!$D$6:$D$105,MATCH($B731,LST_COD,0)),"¿Código?"))</f>
        <v/>
      </c>
      <c r="D731" s="30"/>
      <c r="E731" s="9" t="str">
        <f aca="false">IF($D731="","",IFERROR(VLOOKUP($D731,CONC_TABLA,2,FALSE()),""))</f>
        <v/>
      </c>
      <c r="F731" s="9" t="str">
        <f aca="false">IF($D731="","",IFERROR(VLOOKUP($D731,CONC_TABLA,3,FALSE()),""))</f>
        <v/>
      </c>
      <c r="G731" s="30"/>
      <c r="H731" s="30"/>
      <c r="I731" s="30"/>
      <c r="J731" s="29"/>
      <c r="K731" s="28"/>
      <c r="L731" s="28"/>
      <c r="M731" s="9" t="str">
        <f aca="false">IF(OR($B731="",$E731=""),"",IF($E731="INA","INA",IF($G731="Otro empleador",IF($E731="RET","RETO",IF($E731="ORD","OTO","OTX")),IF($E731="RET","ERR",$E731))))</f>
        <v/>
      </c>
      <c r="N731" s="9" t="str">
        <f aca="false">IF($I731="","",IFERROR(VLOOKUP($I731,FREC_TABLA,2,FALSE()),""))</f>
        <v/>
      </c>
      <c r="O731" s="19" t="n">
        <f aca="false">IF(OR($M731="",$M731="ERR",$J731="",$K731="",$N731=""),0,IF($N731=0,IF(AND(OR(1=7,1=12),1&gt;=$K731,1&lt;=IF($L731="",12,$L731)),$J731,0),IF(AND(1&gt;=$K731,1&lt;=IF($L731="",12,$L731),MOD(1-$K731,$N731)=0),$J731,0)))</f>
        <v>0</v>
      </c>
      <c r="P731" s="19" t="n">
        <f aca="false">IF(OR($M731="",$M731="ERR",$J731="",$K731="",$N731=""),0,IF($N731=0,IF(AND(OR(2=7,2=12),2&gt;=$K731,2&lt;=IF($L731="",12,$L731)),$J731,0),IF(AND(2&gt;=$K731,2&lt;=IF($L731="",12,$L731),MOD(2-$K731,$N731)=0),$J731,0)))</f>
        <v>0</v>
      </c>
      <c r="Q731" s="19" t="n">
        <f aca="false">IF(OR($M731="",$M731="ERR",$J731="",$K731="",$N731=""),0,IF($N731=0,IF(AND(OR(3=7,3=12),3&gt;=$K731,3&lt;=IF($L731="",12,$L731)),$J731,0),IF(AND(3&gt;=$K731,3&lt;=IF($L731="",12,$L731),MOD(3-$K731,$N731)=0),$J731,0)))</f>
        <v>0</v>
      </c>
      <c r="R731" s="19" t="n">
        <f aca="false">IF(OR($M731="",$M731="ERR",$J731="",$K731="",$N731=""),0,IF($N731=0,IF(AND(OR(4=7,4=12),4&gt;=$K731,4&lt;=IF($L731="",12,$L731)),$J731,0),IF(AND(4&gt;=$K731,4&lt;=IF($L731="",12,$L731),MOD(4-$K731,$N731)=0),$J731,0)))</f>
        <v>0</v>
      </c>
      <c r="S731" s="19" t="n">
        <f aca="false">IF(OR($M731="",$M731="ERR",$J731="",$K731="",$N731=""),0,IF($N731=0,IF(AND(OR(5=7,5=12),5&gt;=$K731,5&lt;=IF($L731="",12,$L731)),$J731,0),IF(AND(5&gt;=$K731,5&lt;=IF($L731="",12,$L731),MOD(5-$K731,$N731)=0),$J731,0)))</f>
        <v>0</v>
      </c>
      <c r="T731" s="19" t="n">
        <f aca="false">IF(OR($M731="",$M731="ERR",$J731="",$K731="",$N731=""),0,IF($N731=0,IF(AND(OR(6=7,6=12),6&gt;=$K731,6&lt;=IF($L731="",12,$L731)),$J731,0),IF(AND(6&gt;=$K731,6&lt;=IF($L731="",12,$L731),MOD(6-$K731,$N731)=0),$J731,0)))</f>
        <v>0</v>
      </c>
      <c r="U731" s="19" t="n">
        <f aca="false">IF(OR($M731="",$M731="ERR",$J731="",$K731="",$N731=""),0,IF($N731=0,IF(AND(OR(7=7,7=12),7&gt;=$K731,7&lt;=IF($L731="",12,$L731)),$J731,0),IF(AND(7&gt;=$K731,7&lt;=IF($L731="",12,$L731),MOD(7-$K731,$N731)=0),$J731,0)))</f>
        <v>0</v>
      </c>
      <c r="V731" s="19" t="n">
        <f aca="false">IF(OR($M731="",$M731="ERR",$J731="",$K731="",$N731=""),0,IF($N731=0,IF(AND(OR(8=7,8=12),8&gt;=$K731,8&lt;=IF($L731="",12,$L731)),$J731,0),IF(AND(8&gt;=$K731,8&lt;=IF($L731="",12,$L731),MOD(8-$K731,$N731)=0),$J731,0)))</f>
        <v>0</v>
      </c>
      <c r="W731" s="19" t="n">
        <f aca="false">IF(OR($M731="",$M731="ERR",$J731="",$K731="",$N731=""),0,IF($N731=0,IF(AND(OR(9=7,9=12),9&gt;=$K731,9&lt;=IF($L731="",12,$L731)),$J731,0),IF(AND(9&gt;=$K731,9&lt;=IF($L731="",12,$L731),MOD(9-$K731,$N731)=0),$J731,0)))</f>
        <v>0</v>
      </c>
      <c r="X731" s="19" t="n">
        <f aca="false">IF(OR($M731="",$M731="ERR",$J731="",$K731="",$N731=""),0,IF($N731=0,IF(AND(OR(10=7,10=12),10&gt;=$K731,10&lt;=IF($L731="",12,$L731)),$J731,0),IF(AND(10&gt;=$K731,10&lt;=IF($L731="",12,$L731),MOD(10-$K731,$N731)=0),$J731,0)))</f>
        <v>0</v>
      </c>
      <c r="Y731" s="19" t="n">
        <f aca="false">IF(OR($M731="",$M731="ERR",$J731="",$K731="",$N731=""),0,IF($N731=0,IF(AND(OR(11=7,11=12),11&gt;=$K731,11&lt;=IF($L731="",12,$L731)),$J731,0),IF(AND(11&gt;=$K731,11&lt;=IF($L731="",12,$L731),MOD(11-$K731,$N731)=0),$J731,0)))</f>
        <v>0</v>
      </c>
      <c r="Z731" s="19" t="n">
        <f aca="false">IF(OR($M731="",$M731="ERR",$J731="",$K731="",$N731=""),0,IF($N731=0,IF(AND(OR(12=7,12=12),12&gt;=$K731,12&lt;=IF($L731="",12,$L731)),$J731,0),IF(AND(12&gt;=$K731,12&lt;=IF($L731="",12,$L731),MOD(12-$K731,$N731)=0),$J731,0)))</f>
        <v>0</v>
      </c>
      <c r="AA731" s="36" t="n">
        <f aca="false">SUM(O731:Z731)</f>
        <v>0</v>
      </c>
      <c r="AB731" s="15" t="str">
        <f aca="false">IF(AND($B731="",$D731="",$J731=""),"",IF($B731="","Falta código",IF(ISNA(MATCH($B731,LST_COD,0)),"Código no registrado en Trabajadores",IF($E731="","Concepto no está en el catálogo",IF($M731="ERR","Retención de otro empleador: Origen = Otro empleador",IF(OR($J731="",$K731=""),"Falta monto o mes",IF(OR($K731&lt;1,$K731&gt;12),"Mes inicio inválido",IF(AND($L731&lt;&gt;"",OR($L731&lt;$K731,$L731&gt;12)),"Mes fin inválido",IF($N731="","Falta frecuencia",IF(AND($G731&lt;&gt;"Otro empleador",SUMPRODUCT(($O731:$Z731&lt;&gt;0)*(((COLUMN($O731:$Z731)-14)&lt;INDEX(Trabajadores!$M$6:$M$105,MATCH($B731,LST_COD,0)))+((COLUMN($O731:$Z731)-14)&gt;INDEX(Trabajadores!$N$6:$N$105,MATCH($B731,LST_COD,0)))))&gt;0),"Aviso: hay meses fuera del periodo laboral","OK"))))))))))</f>
        <v/>
      </c>
    </row>
    <row r="732" customFormat="false" ht="15" hidden="false" customHeight="false" outlineLevel="0" collapsed="false">
      <c r="A732" s="23" t="n">
        <v>727</v>
      </c>
      <c r="B732" s="7"/>
      <c r="C732" s="35" t="str">
        <f aca="false">IF($B732="","",IFERROR(INDEX(Trabajadores!$D$6:$D$105,MATCH($B732,LST_COD,0)),"¿Código?"))</f>
        <v/>
      </c>
      <c r="D732" s="30"/>
      <c r="E732" s="9" t="str">
        <f aca="false">IF($D732="","",IFERROR(VLOOKUP($D732,CONC_TABLA,2,FALSE()),""))</f>
        <v/>
      </c>
      <c r="F732" s="9" t="str">
        <f aca="false">IF($D732="","",IFERROR(VLOOKUP($D732,CONC_TABLA,3,FALSE()),""))</f>
        <v/>
      </c>
      <c r="G732" s="30"/>
      <c r="H732" s="30"/>
      <c r="I732" s="30"/>
      <c r="J732" s="29"/>
      <c r="K732" s="28"/>
      <c r="L732" s="28"/>
      <c r="M732" s="9" t="str">
        <f aca="false">IF(OR($B732="",$E732=""),"",IF($E732="INA","INA",IF($G732="Otro empleador",IF($E732="RET","RETO",IF($E732="ORD","OTO","OTX")),IF($E732="RET","ERR",$E732))))</f>
        <v/>
      </c>
      <c r="N732" s="9" t="str">
        <f aca="false">IF($I732="","",IFERROR(VLOOKUP($I732,FREC_TABLA,2,FALSE()),""))</f>
        <v/>
      </c>
      <c r="O732" s="19" t="n">
        <f aca="false">IF(OR($M732="",$M732="ERR",$J732="",$K732="",$N732=""),0,IF($N732=0,IF(AND(OR(1=7,1=12),1&gt;=$K732,1&lt;=IF($L732="",12,$L732)),$J732,0),IF(AND(1&gt;=$K732,1&lt;=IF($L732="",12,$L732),MOD(1-$K732,$N732)=0),$J732,0)))</f>
        <v>0</v>
      </c>
      <c r="P732" s="19" t="n">
        <f aca="false">IF(OR($M732="",$M732="ERR",$J732="",$K732="",$N732=""),0,IF($N732=0,IF(AND(OR(2=7,2=12),2&gt;=$K732,2&lt;=IF($L732="",12,$L732)),$J732,0),IF(AND(2&gt;=$K732,2&lt;=IF($L732="",12,$L732),MOD(2-$K732,$N732)=0),$J732,0)))</f>
        <v>0</v>
      </c>
      <c r="Q732" s="19" t="n">
        <f aca="false">IF(OR($M732="",$M732="ERR",$J732="",$K732="",$N732=""),0,IF($N732=0,IF(AND(OR(3=7,3=12),3&gt;=$K732,3&lt;=IF($L732="",12,$L732)),$J732,0),IF(AND(3&gt;=$K732,3&lt;=IF($L732="",12,$L732),MOD(3-$K732,$N732)=0),$J732,0)))</f>
        <v>0</v>
      </c>
      <c r="R732" s="19" t="n">
        <f aca="false">IF(OR($M732="",$M732="ERR",$J732="",$K732="",$N732=""),0,IF($N732=0,IF(AND(OR(4=7,4=12),4&gt;=$K732,4&lt;=IF($L732="",12,$L732)),$J732,0),IF(AND(4&gt;=$K732,4&lt;=IF($L732="",12,$L732),MOD(4-$K732,$N732)=0),$J732,0)))</f>
        <v>0</v>
      </c>
      <c r="S732" s="19" t="n">
        <f aca="false">IF(OR($M732="",$M732="ERR",$J732="",$K732="",$N732=""),0,IF($N732=0,IF(AND(OR(5=7,5=12),5&gt;=$K732,5&lt;=IF($L732="",12,$L732)),$J732,0),IF(AND(5&gt;=$K732,5&lt;=IF($L732="",12,$L732),MOD(5-$K732,$N732)=0),$J732,0)))</f>
        <v>0</v>
      </c>
      <c r="T732" s="19" t="n">
        <f aca="false">IF(OR($M732="",$M732="ERR",$J732="",$K732="",$N732=""),0,IF($N732=0,IF(AND(OR(6=7,6=12),6&gt;=$K732,6&lt;=IF($L732="",12,$L732)),$J732,0),IF(AND(6&gt;=$K732,6&lt;=IF($L732="",12,$L732),MOD(6-$K732,$N732)=0),$J732,0)))</f>
        <v>0</v>
      </c>
      <c r="U732" s="19" t="n">
        <f aca="false">IF(OR($M732="",$M732="ERR",$J732="",$K732="",$N732=""),0,IF($N732=0,IF(AND(OR(7=7,7=12),7&gt;=$K732,7&lt;=IF($L732="",12,$L732)),$J732,0),IF(AND(7&gt;=$K732,7&lt;=IF($L732="",12,$L732),MOD(7-$K732,$N732)=0),$J732,0)))</f>
        <v>0</v>
      </c>
      <c r="V732" s="19" t="n">
        <f aca="false">IF(OR($M732="",$M732="ERR",$J732="",$K732="",$N732=""),0,IF($N732=0,IF(AND(OR(8=7,8=12),8&gt;=$K732,8&lt;=IF($L732="",12,$L732)),$J732,0),IF(AND(8&gt;=$K732,8&lt;=IF($L732="",12,$L732),MOD(8-$K732,$N732)=0),$J732,0)))</f>
        <v>0</v>
      </c>
      <c r="W732" s="19" t="n">
        <f aca="false">IF(OR($M732="",$M732="ERR",$J732="",$K732="",$N732=""),0,IF($N732=0,IF(AND(OR(9=7,9=12),9&gt;=$K732,9&lt;=IF($L732="",12,$L732)),$J732,0),IF(AND(9&gt;=$K732,9&lt;=IF($L732="",12,$L732),MOD(9-$K732,$N732)=0),$J732,0)))</f>
        <v>0</v>
      </c>
      <c r="X732" s="19" t="n">
        <f aca="false">IF(OR($M732="",$M732="ERR",$J732="",$K732="",$N732=""),0,IF($N732=0,IF(AND(OR(10=7,10=12),10&gt;=$K732,10&lt;=IF($L732="",12,$L732)),$J732,0),IF(AND(10&gt;=$K732,10&lt;=IF($L732="",12,$L732),MOD(10-$K732,$N732)=0),$J732,0)))</f>
        <v>0</v>
      </c>
      <c r="Y732" s="19" t="n">
        <f aca="false">IF(OR($M732="",$M732="ERR",$J732="",$K732="",$N732=""),0,IF($N732=0,IF(AND(OR(11=7,11=12),11&gt;=$K732,11&lt;=IF($L732="",12,$L732)),$J732,0),IF(AND(11&gt;=$K732,11&lt;=IF($L732="",12,$L732),MOD(11-$K732,$N732)=0),$J732,0)))</f>
        <v>0</v>
      </c>
      <c r="Z732" s="19" t="n">
        <f aca="false">IF(OR($M732="",$M732="ERR",$J732="",$K732="",$N732=""),0,IF($N732=0,IF(AND(OR(12=7,12=12),12&gt;=$K732,12&lt;=IF($L732="",12,$L732)),$J732,0),IF(AND(12&gt;=$K732,12&lt;=IF($L732="",12,$L732),MOD(12-$K732,$N732)=0),$J732,0)))</f>
        <v>0</v>
      </c>
      <c r="AA732" s="36" t="n">
        <f aca="false">SUM(O732:Z732)</f>
        <v>0</v>
      </c>
      <c r="AB732" s="15" t="str">
        <f aca="false">IF(AND($B732="",$D732="",$J732=""),"",IF($B732="","Falta código",IF(ISNA(MATCH($B732,LST_COD,0)),"Código no registrado en Trabajadores",IF($E732="","Concepto no está en el catálogo",IF($M732="ERR","Retención de otro empleador: Origen = Otro empleador",IF(OR($J732="",$K732=""),"Falta monto o mes",IF(OR($K732&lt;1,$K732&gt;12),"Mes inicio inválido",IF(AND($L732&lt;&gt;"",OR($L732&lt;$K732,$L732&gt;12)),"Mes fin inválido",IF($N732="","Falta frecuencia",IF(AND($G732&lt;&gt;"Otro empleador",SUMPRODUCT(($O732:$Z732&lt;&gt;0)*(((COLUMN($O732:$Z732)-14)&lt;INDEX(Trabajadores!$M$6:$M$105,MATCH($B732,LST_COD,0)))+((COLUMN($O732:$Z732)-14)&gt;INDEX(Trabajadores!$N$6:$N$105,MATCH($B732,LST_COD,0)))))&gt;0),"Aviso: hay meses fuera del periodo laboral","OK"))))))))))</f>
        <v/>
      </c>
    </row>
    <row r="733" customFormat="false" ht="15" hidden="false" customHeight="false" outlineLevel="0" collapsed="false">
      <c r="A733" s="23" t="n">
        <v>728</v>
      </c>
      <c r="B733" s="7"/>
      <c r="C733" s="35" t="str">
        <f aca="false">IF($B733="","",IFERROR(INDEX(Trabajadores!$D$6:$D$105,MATCH($B733,LST_COD,0)),"¿Código?"))</f>
        <v/>
      </c>
      <c r="D733" s="30"/>
      <c r="E733" s="9" t="str">
        <f aca="false">IF($D733="","",IFERROR(VLOOKUP($D733,CONC_TABLA,2,FALSE()),""))</f>
        <v/>
      </c>
      <c r="F733" s="9" t="str">
        <f aca="false">IF($D733="","",IFERROR(VLOOKUP($D733,CONC_TABLA,3,FALSE()),""))</f>
        <v/>
      </c>
      <c r="G733" s="30"/>
      <c r="H733" s="30"/>
      <c r="I733" s="30"/>
      <c r="J733" s="29"/>
      <c r="K733" s="28"/>
      <c r="L733" s="28"/>
      <c r="M733" s="9" t="str">
        <f aca="false">IF(OR($B733="",$E733=""),"",IF($E733="INA","INA",IF($G733="Otro empleador",IF($E733="RET","RETO",IF($E733="ORD","OTO","OTX")),IF($E733="RET","ERR",$E733))))</f>
        <v/>
      </c>
      <c r="N733" s="9" t="str">
        <f aca="false">IF($I733="","",IFERROR(VLOOKUP($I733,FREC_TABLA,2,FALSE()),""))</f>
        <v/>
      </c>
      <c r="O733" s="19" t="n">
        <f aca="false">IF(OR($M733="",$M733="ERR",$J733="",$K733="",$N733=""),0,IF($N733=0,IF(AND(OR(1=7,1=12),1&gt;=$K733,1&lt;=IF($L733="",12,$L733)),$J733,0),IF(AND(1&gt;=$K733,1&lt;=IF($L733="",12,$L733),MOD(1-$K733,$N733)=0),$J733,0)))</f>
        <v>0</v>
      </c>
      <c r="P733" s="19" t="n">
        <f aca="false">IF(OR($M733="",$M733="ERR",$J733="",$K733="",$N733=""),0,IF($N733=0,IF(AND(OR(2=7,2=12),2&gt;=$K733,2&lt;=IF($L733="",12,$L733)),$J733,0),IF(AND(2&gt;=$K733,2&lt;=IF($L733="",12,$L733),MOD(2-$K733,$N733)=0),$J733,0)))</f>
        <v>0</v>
      </c>
      <c r="Q733" s="19" t="n">
        <f aca="false">IF(OR($M733="",$M733="ERR",$J733="",$K733="",$N733=""),0,IF($N733=0,IF(AND(OR(3=7,3=12),3&gt;=$K733,3&lt;=IF($L733="",12,$L733)),$J733,0),IF(AND(3&gt;=$K733,3&lt;=IF($L733="",12,$L733),MOD(3-$K733,$N733)=0),$J733,0)))</f>
        <v>0</v>
      </c>
      <c r="R733" s="19" t="n">
        <f aca="false">IF(OR($M733="",$M733="ERR",$J733="",$K733="",$N733=""),0,IF($N733=0,IF(AND(OR(4=7,4=12),4&gt;=$K733,4&lt;=IF($L733="",12,$L733)),$J733,0),IF(AND(4&gt;=$K733,4&lt;=IF($L733="",12,$L733),MOD(4-$K733,$N733)=0),$J733,0)))</f>
        <v>0</v>
      </c>
      <c r="S733" s="19" t="n">
        <f aca="false">IF(OR($M733="",$M733="ERR",$J733="",$K733="",$N733=""),0,IF($N733=0,IF(AND(OR(5=7,5=12),5&gt;=$K733,5&lt;=IF($L733="",12,$L733)),$J733,0),IF(AND(5&gt;=$K733,5&lt;=IF($L733="",12,$L733),MOD(5-$K733,$N733)=0),$J733,0)))</f>
        <v>0</v>
      </c>
      <c r="T733" s="19" t="n">
        <f aca="false">IF(OR($M733="",$M733="ERR",$J733="",$K733="",$N733=""),0,IF($N733=0,IF(AND(OR(6=7,6=12),6&gt;=$K733,6&lt;=IF($L733="",12,$L733)),$J733,0),IF(AND(6&gt;=$K733,6&lt;=IF($L733="",12,$L733),MOD(6-$K733,$N733)=0),$J733,0)))</f>
        <v>0</v>
      </c>
      <c r="U733" s="19" t="n">
        <f aca="false">IF(OR($M733="",$M733="ERR",$J733="",$K733="",$N733=""),0,IF($N733=0,IF(AND(OR(7=7,7=12),7&gt;=$K733,7&lt;=IF($L733="",12,$L733)),$J733,0),IF(AND(7&gt;=$K733,7&lt;=IF($L733="",12,$L733),MOD(7-$K733,$N733)=0),$J733,0)))</f>
        <v>0</v>
      </c>
      <c r="V733" s="19" t="n">
        <f aca="false">IF(OR($M733="",$M733="ERR",$J733="",$K733="",$N733=""),0,IF($N733=0,IF(AND(OR(8=7,8=12),8&gt;=$K733,8&lt;=IF($L733="",12,$L733)),$J733,0),IF(AND(8&gt;=$K733,8&lt;=IF($L733="",12,$L733),MOD(8-$K733,$N733)=0),$J733,0)))</f>
        <v>0</v>
      </c>
      <c r="W733" s="19" t="n">
        <f aca="false">IF(OR($M733="",$M733="ERR",$J733="",$K733="",$N733=""),0,IF($N733=0,IF(AND(OR(9=7,9=12),9&gt;=$K733,9&lt;=IF($L733="",12,$L733)),$J733,0),IF(AND(9&gt;=$K733,9&lt;=IF($L733="",12,$L733),MOD(9-$K733,$N733)=0),$J733,0)))</f>
        <v>0</v>
      </c>
      <c r="X733" s="19" t="n">
        <f aca="false">IF(OR($M733="",$M733="ERR",$J733="",$K733="",$N733=""),0,IF($N733=0,IF(AND(OR(10=7,10=12),10&gt;=$K733,10&lt;=IF($L733="",12,$L733)),$J733,0),IF(AND(10&gt;=$K733,10&lt;=IF($L733="",12,$L733),MOD(10-$K733,$N733)=0),$J733,0)))</f>
        <v>0</v>
      </c>
      <c r="Y733" s="19" t="n">
        <f aca="false">IF(OR($M733="",$M733="ERR",$J733="",$K733="",$N733=""),0,IF($N733=0,IF(AND(OR(11=7,11=12),11&gt;=$K733,11&lt;=IF($L733="",12,$L733)),$J733,0),IF(AND(11&gt;=$K733,11&lt;=IF($L733="",12,$L733),MOD(11-$K733,$N733)=0),$J733,0)))</f>
        <v>0</v>
      </c>
      <c r="Z733" s="19" t="n">
        <f aca="false">IF(OR($M733="",$M733="ERR",$J733="",$K733="",$N733=""),0,IF($N733=0,IF(AND(OR(12=7,12=12),12&gt;=$K733,12&lt;=IF($L733="",12,$L733)),$J733,0),IF(AND(12&gt;=$K733,12&lt;=IF($L733="",12,$L733),MOD(12-$K733,$N733)=0),$J733,0)))</f>
        <v>0</v>
      </c>
      <c r="AA733" s="36" t="n">
        <f aca="false">SUM(O733:Z733)</f>
        <v>0</v>
      </c>
      <c r="AB733" s="15" t="str">
        <f aca="false">IF(AND($B733="",$D733="",$J733=""),"",IF($B733="","Falta código",IF(ISNA(MATCH($B733,LST_COD,0)),"Código no registrado en Trabajadores",IF($E733="","Concepto no está en el catálogo",IF($M733="ERR","Retención de otro empleador: Origen = Otro empleador",IF(OR($J733="",$K733=""),"Falta monto o mes",IF(OR($K733&lt;1,$K733&gt;12),"Mes inicio inválido",IF(AND($L733&lt;&gt;"",OR($L733&lt;$K733,$L733&gt;12)),"Mes fin inválido",IF($N733="","Falta frecuencia",IF(AND($G733&lt;&gt;"Otro empleador",SUMPRODUCT(($O733:$Z733&lt;&gt;0)*(((COLUMN($O733:$Z733)-14)&lt;INDEX(Trabajadores!$M$6:$M$105,MATCH($B733,LST_COD,0)))+((COLUMN($O733:$Z733)-14)&gt;INDEX(Trabajadores!$N$6:$N$105,MATCH($B733,LST_COD,0)))))&gt;0),"Aviso: hay meses fuera del periodo laboral","OK"))))))))))</f>
        <v/>
      </c>
    </row>
    <row r="734" customFormat="false" ht="15" hidden="false" customHeight="false" outlineLevel="0" collapsed="false">
      <c r="A734" s="23" t="n">
        <v>729</v>
      </c>
      <c r="B734" s="7"/>
      <c r="C734" s="35" t="str">
        <f aca="false">IF($B734="","",IFERROR(INDEX(Trabajadores!$D$6:$D$105,MATCH($B734,LST_COD,0)),"¿Código?"))</f>
        <v/>
      </c>
      <c r="D734" s="30"/>
      <c r="E734" s="9" t="str">
        <f aca="false">IF($D734="","",IFERROR(VLOOKUP($D734,CONC_TABLA,2,FALSE()),""))</f>
        <v/>
      </c>
      <c r="F734" s="9" t="str">
        <f aca="false">IF($D734="","",IFERROR(VLOOKUP($D734,CONC_TABLA,3,FALSE()),""))</f>
        <v/>
      </c>
      <c r="G734" s="30"/>
      <c r="H734" s="30"/>
      <c r="I734" s="30"/>
      <c r="J734" s="29"/>
      <c r="K734" s="28"/>
      <c r="L734" s="28"/>
      <c r="M734" s="9" t="str">
        <f aca="false">IF(OR($B734="",$E734=""),"",IF($E734="INA","INA",IF($G734="Otro empleador",IF($E734="RET","RETO",IF($E734="ORD","OTO","OTX")),IF($E734="RET","ERR",$E734))))</f>
        <v/>
      </c>
      <c r="N734" s="9" t="str">
        <f aca="false">IF($I734="","",IFERROR(VLOOKUP($I734,FREC_TABLA,2,FALSE()),""))</f>
        <v/>
      </c>
      <c r="O734" s="19" t="n">
        <f aca="false">IF(OR($M734="",$M734="ERR",$J734="",$K734="",$N734=""),0,IF($N734=0,IF(AND(OR(1=7,1=12),1&gt;=$K734,1&lt;=IF($L734="",12,$L734)),$J734,0),IF(AND(1&gt;=$K734,1&lt;=IF($L734="",12,$L734),MOD(1-$K734,$N734)=0),$J734,0)))</f>
        <v>0</v>
      </c>
      <c r="P734" s="19" t="n">
        <f aca="false">IF(OR($M734="",$M734="ERR",$J734="",$K734="",$N734=""),0,IF($N734=0,IF(AND(OR(2=7,2=12),2&gt;=$K734,2&lt;=IF($L734="",12,$L734)),$J734,0),IF(AND(2&gt;=$K734,2&lt;=IF($L734="",12,$L734),MOD(2-$K734,$N734)=0),$J734,0)))</f>
        <v>0</v>
      </c>
      <c r="Q734" s="19" t="n">
        <f aca="false">IF(OR($M734="",$M734="ERR",$J734="",$K734="",$N734=""),0,IF($N734=0,IF(AND(OR(3=7,3=12),3&gt;=$K734,3&lt;=IF($L734="",12,$L734)),$J734,0),IF(AND(3&gt;=$K734,3&lt;=IF($L734="",12,$L734),MOD(3-$K734,$N734)=0),$J734,0)))</f>
        <v>0</v>
      </c>
      <c r="R734" s="19" t="n">
        <f aca="false">IF(OR($M734="",$M734="ERR",$J734="",$K734="",$N734=""),0,IF($N734=0,IF(AND(OR(4=7,4=12),4&gt;=$K734,4&lt;=IF($L734="",12,$L734)),$J734,0),IF(AND(4&gt;=$K734,4&lt;=IF($L734="",12,$L734),MOD(4-$K734,$N734)=0),$J734,0)))</f>
        <v>0</v>
      </c>
      <c r="S734" s="19" t="n">
        <f aca="false">IF(OR($M734="",$M734="ERR",$J734="",$K734="",$N734=""),0,IF($N734=0,IF(AND(OR(5=7,5=12),5&gt;=$K734,5&lt;=IF($L734="",12,$L734)),$J734,0),IF(AND(5&gt;=$K734,5&lt;=IF($L734="",12,$L734),MOD(5-$K734,$N734)=0),$J734,0)))</f>
        <v>0</v>
      </c>
      <c r="T734" s="19" t="n">
        <f aca="false">IF(OR($M734="",$M734="ERR",$J734="",$K734="",$N734=""),0,IF($N734=0,IF(AND(OR(6=7,6=12),6&gt;=$K734,6&lt;=IF($L734="",12,$L734)),$J734,0),IF(AND(6&gt;=$K734,6&lt;=IF($L734="",12,$L734),MOD(6-$K734,$N734)=0),$J734,0)))</f>
        <v>0</v>
      </c>
      <c r="U734" s="19" t="n">
        <f aca="false">IF(OR($M734="",$M734="ERR",$J734="",$K734="",$N734=""),0,IF($N734=0,IF(AND(OR(7=7,7=12),7&gt;=$K734,7&lt;=IF($L734="",12,$L734)),$J734,0),IF(AND(7&gt;=$K734,7&lt;=IF($L734="",12,$L734),MOD(7-$K734,$N734)=0),$J734,0)))</f>
        <v>0</v>
      </c>
      <c r="V734" s="19" t="n">
        <f aca="false">IF(OR($M734="",$M734="ERR",$J734="",$K734="",$N734=""),0,IF($N734=0,IF(AND(OR(8=7,8=12),8&gt;=$K734,8&lt;=IF($L734="",12,$L734)),$J734,0),IF(AND(8&gt;=$K734,8&lt;=IF($L734="",12,$L734),MOD(8-$K734,$N734)=0),$J734,0)))</f>
        <v>0</v>
      </c>
      <c r="W734" s="19" t="n">
        <f aca="false">IF(OR($M734="",$M734="ERR",$J734="",$K734="",$N734=""),0,IF($N734=0,IF(AND(OR(9=7,9=12),9&gt;=$K734,9&lt;=IF($L734="",12,$L734)),$J734,0),IF(AND(9&gt;=$K734,9&lt;=IF($L734="",12,$L734),MOD(9-$K734,$N734)=0),$J734,0)))</f>
        <v>0</v>
      </c>
      <c r="X734" s="19" t="n">
        <f aca="false">IF(OR($M734="",$M734="ERR",$J734="",$K734="",$N734=""),0,IF($N734=0,IF(AND(OR(10=7,10=12),10&gt;=$K734,10&lt;=IF($L734="",12,$L734)),$J734,0),IF(AND(10&gt;=$K734,10&lt;=IF($L734="",12,$L734),MOD(10-$K734,$N734)=0),$J734,0)))</f>
        <v>0</v>
      </c>
      <c r="Y734" s="19" t="n">
        <f aca="false">IF(OR($M734="",$M734="ERR",$J734="",$K734="",$N734=""),0,IF($N734=0,IF(AND(OR(11=7,11=12),11&gt;=$K734,11&lt;=IF($L734="",12,$L734)),$J734,0),IF(AND(11&gt;=$K734,11&lt;=IF($L734="",12,$L734),MOD(11-$K734,$N734)=0),$J734,0)))</f>
        <v>0</v>
      </c>
      <c r="Z734" s="19" t="n">
        <f aca="false">IF(OR($M734="",$M734="ERR",$J734="",$K734="",$N734=""),0,IF($N734=0,IF(AND(OR(12=7,12=12),12&gt;=$K734,12&lt;=IF($L734="",12,$L734)),$J734,0),IF(AND(12&gt;=$K734,12&lt;=IF($L734="",12,$L734),MOD(12-$K734,$N734)=0),$J734,0)))</f>
        <v>0</v>
      </c>
      <c r="AA734" s="36" t="n">
        <f aca="false">SUM(O734:Z734)</f>
        <v>0</v>
      </c>
      <c r="AB734" s="15" t="str">
        <f aca="false">IF(AND($B734="",$D734="",$J734=""),"",IF($B734="","Falta código",IF(ISNA(MATCH($B734,LST_COD,0)),"Código no registrado en Trabajadores",IF($E734="","Concepto no está en el catálogo",IF($M734="ERR","Retención de otro empleador: Origen = Otro empleador",IF(OR($J734="",$K734=""),"Falta monto o mes",IF(OR($K734&lt;1,$K734&gt;12),"Mes inicio inválido",IF(AND($L734&lt;&gt;"",OR($L734&lt;$K734,$L734&gt;12)),"Mes fin inválido",IF($N734="","Falta frecuencia",IF(AND($G734&lt;&gt;"Otro empleador",SUMPRODUCT(($O734:$Z734&lt;&gt;0)*(((COLUMN($O734:$Z734)-14)&lt;INDEX(Trabajadores!$M$6:$M$105,MATCH($B734,LST_COD,0)))+((COLUMN($O734:$Z734)-14)&gt;INDEX(Trabajadores!$N$6:$N$105,MATCH($B734,LST_COD,0)))))&gt;0),"Aviso: hay meses fuera del periodo laboral","OK"))))))))))</f>
        <v/>
      </c>
    </row>
    <row r="735" customFormat="false" ht="15" hidden="false" customHeight="false" outlineLevel="0" collapsed="false">
      <c r="A735" s="23" t="n">
        <v>730</v>
      </c>
      <c r="B735" s="7"/>
      <c r="C735" s="35" t="str">
        <f aca="false">IF($B735="","",IFERROR(INDEX(Trabajadores!$D$6:$D$105,MATCH($B735,LST_COD,0)),"¿Código?"))</f>
        <v/>
      </c>
      <c r="D735" s="30"/>
      <c r="E735" s="9" t="str">
        <f aca="false">IF($D735="","",IFERROR(VLOOKUP($D735,CONC_TABLA,2,FALSE()),""))</f>
        <v/>
      </c>
      <c r="F735" s="9" t="str">
        <f aca="false">IF($D735="","",IFERROR(VLOOKUP($D735,CONC_TABLA,3,FALSE()),""))</f>
        <v/>
      </c>
      <c r="G735" s="30"/>
      <c r="H735" s="30"/>
      <c r="I735" s="30"/>
      <c r="J735" s="29"/>
      <c r="K735" s="28"/>
      <c r="L735" s="28"/>
      <c r="M735" s="9" t="str">
        <f aca="false">IF(OR($B735="",$E735=""),"",IF($E735="INA","INA",IF($G735="Otro empleador",IF($E735="RET","RETO",IF($E735="ORD","OTO","OTX")),IF($E735="RET","ERR",$E735))))</f>
        <v/>
      </c>
      <c r="N735" s="9" t="str">
        <f aca="false">IF($I735="","",IFERROR(VLOOKUP($I735,FREC_TABLA,2,FALSE()),""))</f>
        <v/>
      </c>
      <c r="O735" s="19" t="n">
        <f aca="false">IF(OR($M735="",$M735="ERR",$J735="",$K735="",$N735=""),0,IF($N735=0,IF(AND(OR(1=7,1=12),1&gt;=$K735,1&lt;=IF($L735="",12,$L735)),$J735,0),IF(AND(1&gt;=$K735,1&lt;=IF($L735="",12,$L735),MOD(1-$K735,$N735)=0),$J735,0)))</f>
        <v>0</v>
      </c>
      <c r="P735" s="19" t="n">
        <f aca="false">IF(OR($M735="",$M735="ERR",$J735="",$K735="",$N735=""),0,IF($N735=0,IF(AND(OR(2=7,2=12),2&gt;=$K735,2&lt;=IF($L735="",12,$L735)),$J735,0),IF(AND(2&gt;=$K735,2&lt;=IF($L735="",12,$L735),MOD(2-$K735,$N735)=0),$J735,0)))</f>
        <v>0</v>
      </c>
      <c r="Q735" s="19" t="n">
        <f aca="false">IF(OR($M735="",$M735="ERR",$J735="",$K735="",$N735=""),0,IF($N735=0,IF(AND(OR(3=7,3=12),3&gt;=$K735,3&lt;=IF($L735="",12,$L735)),$J735,0),IF(AND(3&gt;=$K735,3&lt;=IF($L735="",12,$L735),MOD(3-$K735,$N735)=0),$J735,0)))</f>
        <v>0</v>
      </c>
      <c r="R735" s="19" t="n">
        <f aca="false">IF(OR($M735="",$M735="ERR",$J735="",$K735="",$N735=""),0,IF($N735=0,IF(AND(OR(4=7,4=12),4&gt;=$K735,4&lt;=IF($L735="",12,$L735)),$J735,0),IF(AND(4&gt;=$K735,4&lt;=IF($L735="",12,$L735),MOD(4-$K735,$N735)=0),$J735,0)))</f>
        <v>0</v>
      </c>
      <c r="S735" s="19" t="n">
        <f aca="false">IF(OR($M735="",$M735="ERR",$J735="",$K735="",$N735=""),0,IF($N735=0,IF(AND(OR(5=7,5=12),5&gt;=$K735,5&lt;=IF($L735="",12,$L735)),$J735,0),IF(AND(5&gt;=$K735,5&lt;=IF($L735="",12,$L735),MOD(5-$K735,$N735)=0),$J735,0)))</f>
        <v>0</v>
      </c>
      <c r="T735" s="19" t="n">
        <f aca="false">IF(OR($M735="",$M735="ERR",$J735="",$K735="",$N735=""),0,IF($N735=0,IF(AND(OR(6=7,6=12),6&gt;=$K735,6&lt;=IF($L735="",12,$L735)),$J735,0),IF(AND(6&gt;=$K735,6&lt;=IF($L735="",12,$L735),MOD(6-$K735,$N735)=0),$J735,0)))</f>
        <v>0</v>
      </c>
      <c r="U735" s="19" t="n">
        <f aca="false">IF(OR($M735="",$M735="ERR",$J735="",$K735="",$N735=""),0,IF($N735=0,IF(AND(OR(7=7,7=12),7&gt;=$K735,7&lt;=IF($L735="",12,$L735)),$J735,0),IF(AND(7&gt;=$K735,7&lt;=IF($L735="",12,$L735),MOD(7-$K735,$N735)=0),$J735,0)))</f>
        <v>0</v>
      </c>
      <c r="V735" s="19" t="n">
        <f aca="false">IF(OR($M735="",$M735="ERR",$J735="",$K735="",$N735=""),0,IF($N735=0,IF(AND(OR(8=7,8=12),8&gt;=$K735,8&lt;=IF($L735="",12,$L735)),$J735,0),IF(AND(8&gt;=$K735,8&lt;=IF($L735="",12,$L735),MOD(8-$K735,$N735)=0),$J735,0)))</f>
        <v>0</v>
      </c>
      <c r="W735" s="19" t="n">
        <f aca="false">IF(OR($M735="",$M735="ERR",$J735="",$K735="",$N735=""),0,IF($N735=0,IF(AND(OR(9=7,9=12),9&gt;=$K735,9&lt;=IF($L735="",12,$L735)),$J735,0),IF(AND(9&gt;=$K735,9&lt;=IF($L735="",12,$L735),MOD(9-$K735,$N735)=0),$J735,0)))</f>
        <v>0</v>
      </c>
      <c r="X735" s="19" t="n">
        <f aca="false">IF(OR($M735="",$M735="ERR",$J735="",$K735="",$N735=""),0,IF($N735=0,IF(AND(OR(10=7,10=12),10&gt;=$K735,10&lt;=IF($L735="",12,$L735)),$J735,0),IF(AND(10&gt;=$K735,10&lt;=IF($L735="",12,$L735),MOD(10-$K735,$N735)=0),$J735,0)))</f>
        <v>0</v>
      </c>
      <c r="Y735" s="19" t="n">
        <f aca="false">IF(OR($M735="",$M735="ERR",$J735="",$K735="",$N735=""),0,IF($N735=0,IF(AND(OR(11=7,11=12),11&gt;=$K735,11&lt;=IF($L735="",12,$L735)),$J735,0),IF(AND(11&gt;=$K735,11&lt;=IF($L735="",12,$L735),MOD(11-$K735,$N735)=0),$J735,0)))</f>
        <v>0</v>
      </c>
      <c r="Z735" s="19" t="n">
        <f aca="false">IF(OR($M735="",$M735="ERR",$J735="",$K735="",$N735=""),0,IF($N735=0,IF(AND(OR(12=7,12=12),12&gt;=$K735,12&lt;=IF($L735="",12,$L735)),$J735,0),IF(AND(12&gt;=$K735,12&lt;=IF($L735="",12,$L735),MOD(12-$K735,$N735)=0),$J735,0)))</f>
        <v>0</v>
      </c>
      <c r="AA735" s="36" t="n">
        <f aca="false">SUM(O735:Z735)</f>
        <v>0</v>
      </c>
      <c r="AB735" s="15" t="str">
        <f aca="false">IF(AND($B735="",$D735="",$J735=""),"",IF($B735="","Falta código",IF(ISNA(MATCH($B735,LST_COD,0)),"Código no registrado en Trabajadores",IF($E735="","Concepto no está en el catálogo",IF($M735="ERR","Retención de otro empleador: Origen = Otro empleador",IF(OR($J735="",$K735=""),"Falta monto o mes",IF(OR($K735&lt;1,$K735&gt;12),"Mes inicio inválido",IF(AND($L735&lt;&gt;"",OR($L735&lt;$K735,$L735&gt;12)),"Mes fin inválido",IF($N735="","Falta frecuencia",IF(AND($G735&lt;&gt;"Otro empleador",SUMPRODUCT(($O735:$Z735&lt;&gt;0)*(((COLUMN($O735:$Z735)-14)&lt;INDEX(Trabajadores!$M$6:$M$105,MATCH($B735,LST_COD,0)))+((COLUMN($O735:$Z735)-14)&gt;INDEX(Trabajadores!$N$6:$N$105,MATCH($B735,LST_COD,0)))))&gt;0),"Aviso: hay meses fuera del periodo laboral","OK"))))))))))</f>
        <v/>
      </c>
    </row>
    <row r="736" customFormat="false" ht="15" hidden="false" customHeight="false" outlineLevel="0" collapsed="false">
      <c r="A736" s="23" t="n">
        <v>731</v>
      </c>
      <c r="B736" s="7"/>
      <c r="C736" s="35" t="str">
        <f aca="false">IF($B736="","",IFERROR(INDEX(Trabajadores!$D$6:$D$105,MATCH($B736,LST_COD,0)),"¿Código?"))</f>
        <v/>
      </c>
      <c r="D736" s="30"/>
      <c r="E736" s="9" t="str">
        <f aca="false">IF($D736="","",IFERROR(VLOOKUP($D736,CONC_TABLA,2,FALSE()),""))</f>
        <v/>
      </c>
      <c r="F736" s="9" t="str">
        <f aca="false">IF($D736="","",IFERROR(VLOOKUP($D736,CONC_TABLA,3,FALSE()),""))</f>
        <v/>
      </c>
      <c r="G736" s="30"/>
      <c r="H736" s="30"/>
      <c r="I736" s="30"/>
      <c r="J736" s="29"/>
      <c r="K736" s="28"/>
      <c r="L736" s="28"/>
      <c r="M736" s="9" t="str">
        <f aca="false">IF(OR($B736="",$E736=""),"",IF($E736="INA","INA",IF($G736="Otro empleador",IF($E736="RET","RETO",IF($E736="ORD","OTO","OTX")),IF($E736="RET","ERR",$E736))))</f>
        <v/>
      </c>
      <c r="N736" s="9" t="str">
        <f aca="false">IF($I736="","",IFERROR(VLOOKUP($I736,FREC_TABLA,2,FALSE()),""))</f>
        <v/>
      </c>
      <c r="O736" s="19" t="n">
        <f aca="false">IF(OR($M736="",$M736="ERR",$J736="",$K736="",$N736=""),0,IF($N736=0,IF(AND(OR(1=7,1=12),1&gt;=$K736,1&lt;=IF($L736="",12,$L736)),$J736,0),IF(AND(1&gt;=$K736,1&lt;=IF($L736="",12,$L736),MOD(1-$K736,$N736)=0),$J736,0)))</f>
        <v>0</v>
      </c>
      <c r="P736" s="19" t="n">
        <f aca="false">IF(OR($M736="",$M736="ERR",$J736="",$K736="",$N736=""),0,IF($N736=0,IF(AND(OR(2=7,2=12),2&gt;=$K736,2&lt;=IF($L736="",12,$L736)),$J736,0),IF(AND(2&gt;=$K736,2&lt;=IF($L736="",12,$L736),MOD(2-$K736,$N736)=0),$J736,0)))</f>
        <v>0</v>
      </c>
      <c r="Q736" s="19" t="n">
        <f aca="false">IF(OR($M736="",$M736="ERR",$J736="",$K736="",$N736=""),0,IF($N736=0,IF(AND(OR(3=7,3=12),3&gt;=$K736,3&lt;=IF($L736="",12,$L736)),$J736,0),IF(AND(3&gt;=$K736,3&lt;=IF($L736="",12,$L736),MOD(3-$K736,$N736)=0),$J736,0)))</f>
        <v>0</v>
      </c>
      <c r="R736" s="19" t="n">
        <f aca="false">IF(OR($M736="",$M736="ERR",$J736="",$K736="",$N736=""),0,IF($N736=0,IF(AND(OR(4=7,4=12),4&gt;=$K736,4&lt;=IF($L736="",12,$L736)),$J736,0),IF(AND(4&gt;=$K736,4&lt;=IF($L736="",12,$L736),MOD(4-$K736,$N736)=0),$J736,0)))</f>
        <v>0</v>
      </c>
      <c r="S736" s="19" t="n">
        <f aca="false">IF(OR($M736="",$M736="ERR",$J736="",$K736="",$N736=""),0,IF($N736=0,IF(AND(OR(5=7,5=12),5&gt;=$K736,5&lt;=IF($L736="",12,$L736)),$J736,0),IF(AND(5&gt;=$K736,5&lt;=IF($L736="",12,$L736),MOD(5-$K736,$N736)=0),$J736,0)))</f>
        <v>0</v>
      </c>
      <c r="T736" s="19" t="n">
        <f aca="false">IF(OR($M736="",$M736="ERR",$J736="",$K736="",$N736=""),0,IF($N736=0,IF(AND(OR(6=7,6=12),6&gt;=$K736,6&lt;=IF($L736="",12,$L736)),$J736,0),IF(AND(6&gt;=$K736,6&lt;=IF($L736="",12,$L736),MOD(6-$K736,$N736)=0),$J736,0)))</f>
        <v>0</v>
      </c>
      <c r="U736" s="19" t="n">
        <f aca="false">IF(OR($M736="",$M736="ERR",$J736="",$K736="",$N736=""),0,IF($N736=0,IF(AND(OR(7=7,7=12),7&gt;=$K736,7&lt;=IF($L736="",12,$L736)),$J736,0),IF(AND(7&gt;=$K736,7&lt;=IF($L736="",12,$L736),MOD(7-$K736,$N736)=0),$J736,0)))</f>
        <v>0</v>
      </c>
      <c r="V736" s="19" t="n">
        <f aca="false">IF(OR($M736="",$M736="ERR",$J736="",$K736="",$N736=""),0,IF($N736=0,IF(AND(OR(8=7,8=12),8&gt;=$K736,8&lt;=IF($L736="",12,$L736)),$J736,0),IF(AND(8&gt;=$K736,8&lt;=IF($L736="",12,$L736),MOD(8-$K736,$N736)=0),$J736,0)))</f>
        <v>0</v>
      </c>
      <c r="W736" s="19" t="n">
        <f aca="false">IF(OR($M736="",$M736="ERR",$J736="",$K736="",$N736=""),0,IF($N736=0,IF(AND(OR(9=7,9=12),9&gt;=$K736,9&lt;=IF($L736="",12,$L736)),$J736,0),IF(AND(9&gt;=$K736,9&lt;=IF($L736="",12,$L736),MOD(9-$K736,$N736)=0),$J736,0)))</f>
        <v>0</v>
      </c>
      <c r="X736" s="19" t="n">
        <f aca="false">IF(OR($M736="",$M736="ERR",$J736="",$K736="",$N736=""),0,IF($N736=0,IF(AND(OR(10=7,10=12),10&gt;=$K736,10&lt;=IF($L736="",12,$L736)),$J736,0),IF(AND(10&gt;=$K736,10&lt;=IF($L736="",12,$L736),MOD(10-$K736,$N736)=0),$J736,0)))</f>
        <v>0</v>
      </c>
      <c r="Y736" s="19" t="n">
        <f aca="false">IF(OR($M736="",$M736="ERR",$J736="",$K736="",$N736=""),0,IF($N736=0,IF(AND(OR(11=7,11=12),11&gt;=$K736,11&lt;=IF($L736="",12,$L736)),$J736,0),IF(AND(11&gt;=$K736,11&lt;=IF($L736="",12,$L736),MOD(11-$K736,$N736)=0),$J736,0)))</f>
        <v>0</v>
      </c>
      <c r="Z736" s="19" t="n">
        <f aca="false">IF(OR($M736="",$M736="ERR",$J736="",$K736="",$N736=""),0,IF($N736=0,IF(AND(OR(12=7,12=12),12&gt;=$K736,12&lt;=IF($L736="",12,$L736)),$J736,0),IF(AND(12&gt;=$K736,12&lt;=IF($L736="",12,$L736),MOD(12-$K736,$N736)=0),$J736,0)))</f>
        <v>0</v>
      </c>
      <c r="AA736" s="36" t="n">
        <f aca="false">SUM(O736:Z736)</f>
        <v>0</v>
      </c>
      <c r="AB736" s="15" t="str">
        <f aca="false">IF(AND($B736="",$D736="",$J736=""),"",IF($B736="","Falta código",IF(ISNA(MATCH($B736,LST_COD,0)),"Código no registrado en Trabajadores",IF($E736="","Concepto no está en el catálogo",IF($M736="ERR","Retención de otro empleador: Origen = Otro empleador",IF(OR($J736="",$K736=""),"Falta monto o mes",IF(OR($K736&lt;1,$K736&gt;12),"Mes inicio inválido",IF(AND($L736&lt;&gt;"",OR($L736&lt;$K736,$L736&gt;12)),"Mes fin inválido",IF($N736="","Falta frecuencia",IF(AND($G736&lt;&gt;"Otro empleador",SUMPRODUCT(($O736:$Z736&lt;&gt;0)*(((COLUMN($O736:$Z736)-14)&lt;INDEX(Trabajadores!$M$6:$M$105,MATCH($B736,LST_COD,0)))+((COLUMN($O736:$Z736)-14)&gt;INDEX(Trabajadores!$N$6:$N$105,MATCH($B736,LST_COD,0)))))&gt;0),"Aviso: hay meses fuera del periodo laboral","OK"))))))))))</f>
        <v/>
      </c>
    </row>
    <row r="737" customFormat="false" ht="15" hidden="false" customHeight="false" outlineLevel="0" collapsed="false">
      <c r="A737" s="23" t="n">
        <v>732</v>
      </c>
      <c r="B737" s="7"/>
      <c r="C737" s="35" t="str">
        <f aca="false">IF($B737="","",IFERROR(INDEX(Trabajadores!$D$6:$D$105,MATCH($B737,LST_COD,0)),"¿Código?"))</f>
        <v/>
      </c>
      <c r="D737" s="30"/>
      <c r="E737" s="9" t="str">
        <f aca="false">IF($D737="","",IFERROR(VLOOKUP($D737,CONC_TABLA,2,FALSE()),""))</f>
        <v/>
      </c>
      <c r="F737" s="9" t="str">
        <f aca="false">IF($D737="","",IFERROR(VLOOKUP($D737,CONC_TABLA,3,FALSE()),""))</f>
        <v/>
      </c>
      <c r="G737" s="30"/>
      <c r="H737" s="30"/>
      <c r="I737" s="30"/>
      <c r="J737" s="29"/>
      <c r="K737" s="28"/>
      <c r="L737" s="28"/>
      <c r="M737" s="9" t="str">
        <f aca="false">IF(OR($B737="",$E737=""),"",IF($E737="INA","INA",IF($G737="Otro empleador",IF($E737="RET","RETO",IF($E737="ORD","OTO","OTX")),IF($E737="RET","ERR",$E737))))</f>
        <v/>
      </c>
      <c r="N737" s="9" t="str">
        <f aca="false">IF($I737="","",IFERROR(VLOOKUP($I737,FREC_TABLA,2,FALSE()),""))</f>
        <v/>
      </c>
      <c r="O737" s="19" t="n">
        <f aca="false">IF(OR($M737="",$M737="ERR",$J737="",$K737="",$N737=""),0,IF($N737=0,IF(AND(OR(1=7,1=12),1&gt;=$K737,1&lt;=IF($L737="",12,$L737)),$J737,0),IF(AND(1&gt;=$K737,1&lt;=IF($L737="",12,$L737),MOD(1-$K737,$N737)=0),$J737,0)))</f>
        <v>0</v>
      </c>
      <c r="P737" s="19" t="n">
        <f aca="false">IF(OR($M737="",$M737="ERR",$J737="",$K737="",$N737=""),0,IF($N737=0,IF(AND(OR(2=7,2=12),2&gt;=$K737,2&lt;=IF($L737="",12,$L737)),$J737,0),IF(AND(2&gt;=$K737,2&lt;=IF($L737="",12,$L737),MOD(2-$K737,$N737)=0),$J737,0)))</f>
        <v>0</v>
      </c>
      <c r="Q737" s="19" t="n">
        <f aca="false">IF(OR($M737="",$M737="ERR",$J737="",$K737="",$N737=""),0,IF($N737=0,IF(AND(OR(3=7,3=12),3&gt;=$K737,3&lt;=IF($L737="",12,$L737)),$J737,0),IF(AND(3&gt;=$K737,3&lt;=IF($L737="",12,$L737),MOD(3-$K737,$N737)=0),$J737,0)))</f>
        <v>0</v>
      </c>
      <c r="R737" s="19" t="n">
        <f aca="false">IF(OR($M737="",$M737="ERR",$J737="",$K737="",$N737=""),0,IF($N737=0,IF(AND(OR(4=7,4=12),4&gt;=$K737,4&lt;=IF($L737="",12,$L737)),$J737,0),IF(AND(4&gt;=$K737,4&lt;=IF($L737="",12,$L737),MOD(4-$K737,$N737)=0),$J737,0)))</f>
        <v>0</v>
      </c>
      <c r="S737" s="19" t="n">
        <f aca="false">IF(OR($M737="",$M737="ERR",$J737="",$K737="",$N737=""),0,IF($N737=0,IF(AND(OR(5=7,5=12),5&gt;=$K737,5&lt;=IF($L737="",12,$L737)),$J737,0),IF(AND(5&gt;=$K737,5&lt;=IF($L737="",12,$L737),MOD(5-$K737,$N737)=0),$J737,0)))</f>
        <v>0</v>
      </c>
      <c r="T737" s="19" t="n">
        <f aca="false">IF(OR($M737="",$M737="ERR",$J737="",$K737="",$N737=""),0,IF($N737=0,IF(AND(OR(6=7,6=12),6&gt;=$K737,6&lt;=IF($L737="",12,$L737)),$J737,0),IF(AND(6&gt;=$K737,6&lt;=IF($L737="",12,$L737),MOD(6-$K737,$N737)=0),$J737,0)))</f>
        <v>0</v>
      </c>
      <c r="U737" s="19" t="n">
        <f aca="false">IF(OR($M737="",$M737="ERR",$J737="",$K737="",$N737=""),0,IF($N737=0,IF(AND(OR(7=7,7=12),7&gt;=$K737,7&lt;=IF($L737="",12,$L737)),$J737,0),IF(AND(7&gt;=$K737,7&lt;=IF($L737="",12,$L737),MOD(7-$K737,$N737)=0),$J737,0)))</f>
        <v>0</v>
      </c>
      <c r="V737" s="19" t="n">
        <f aca="false">IF(OR($M737="",$M737="ERR",$J737="",$K737="",$N737=""),0,IF($N737=0,IF(AND(OR(8=7,8=12),8&gt;=$K737,8&lt;=IF($L737="",12,$L737)),$J737,0),IF(AND(8&gt;=$K737,8&lt;=IF($L737="",12,$L737),MOD(8-$K737,$N737)=0),$J737,0)))</f>
        <v>0</v>
      </c>
      <c r="W737" s="19" t="n">
        <f aca="false">IF(OR($M737="",$M737="ERR",$J737="",$K737="",$N737=""),0,IF($N737=0,IF(AND(OR(9=7,9=12),9&gt;=$K737,9&lt;=IF($L737="",12,$L737)),$J737,0),IF(AND(9&gt;=$K737,9&lt;=IF($L737="",12,$L737),MOD(9-$K737,$N737)=0),$J737,0)))</f>
        <v>0</v>
      </c>
      <c r="X737" s="19" t="n">
        <f aca="false">IF(OR($M737="",$M737="ERR",$J737="",$K737="",$N737=""),0,IF($N737=0,IF(AND(OR(10=7,10=12),10&gt;=$K737,10&lt;=IF($L737="",12,$L737)),$J737,0),IF(AND(10&gt;=$K737,10&lt;=IF($L737="",12,$L737),MOD(10-$K737,$N737)=0),$J737,0)))</f>
        <v>0</v>
      </c>
      <c r="Y737" s="19" t="n">
        <f aca="false">IF(OR($M737="",$M737="ERR",$J737="",$K737="",$N737=""),0,IF($N737=0,IF(AND(OR(11=7,11=12),11&gt;=$K737,11&lt;=IF($L737="",12,$L737)),$J737,0),IF(AND(11&gt;=$K737,11&lt;=IF($L737="",12,$L737),MOD(11-$K737,$N737)=0),$J737,0)))</f>
        <v>0</v>
      </c>
      <c r="Z737" s="19" t="n">
        <f aca="false">IF(OR($M737="",$M737="ERR",$J737="",$K737="",$N737=""),0,IF($N737=0,IF(AND(OR(12=7,12=12),12&gt;=$K737,12&lt;=IF($L737="",12,$L737)),$J737,0),IF(AND(12&gt;=$K737,12&lt;=IF($L737="",12,$L737),MOD(12-$K737,$N737)=0),$J737,0)))</f>
        <v>0</v>
      </c>
      <c r="AA737" s="36" t="n">
        <f aca="false">SUM(O737:Z737)</f>
        <v>0</v>
      </c>
      <c r="AB737" s="15" t="str">
        <f aca="false">IF(AND($B737="",$D737="",$J737=""),"",IF($B737="","Falta código",IF(ISNA(MATCH($B737,LST_COD,0)),"Código no registrado en Trabajadores",IF($E737="","Concepto no está en el catálogo",IF($M737="ERR","Retención de otro empleador: Origen = Otro empleador",IF(OR($J737="",$K737=""),"Falta monto o mes",IF(OR($K737&lt;1,$K737&gt;12),"Mes inicio inválido",IF(AND($L737&lt;&gt;"",OR($L737&lt;$K737,$L737&gt;12)),"Mes fin inválido",IF($N737="","Falta frecuencia",IF(AND($G737&lt;&gt;"Otro empleador",SUMPRODUCT(($O737:$Z737&lt;&gt;0)*(((COLUMN($O737:$Z737)-14)&lt;INDEX(Trabajadores!$M$6:$M$105,MATCH($B737,LST_COD,0)))+((COLUMN($O737:$Z737)-14)&gt;INDEX(Trabajadores!$N$6:$N$105,MATCH($B737,LST_COD,0)))))&gt;0),"Aviso: hay meses fuera del periodo laboral","OK"))))))))))</f>
        <v/>
      </c>
    </row>
    <row r="738" customFormat="false" ht="15" hidden="false" customHeight="false" outlineLevel="0" collapsed="false">
      <c r="A738" s="23" t="n">
        <v>733</v>
      </c>
      <c r="B738" s="7"/>
      <c r="C738" s="35" t="str">
        <f aca="false">IF($B738="","",IFERROR(INDEX(Trabajadores!$D$6:$D$105,MATCH($B738,LST_COD,0)),"¿Código?"))</f>
        <v/>
      </c>
      <c r="D738" s="30"/>
      <c r="E738" s="9" t="str">
        <f aca="false">IF($D738="","",IFERROR(VLOOKUP($D738,CONC_TABLA,2,FALSE()),""))</f>
        <v/>
      </c>
      <c r="F738" s="9" t="str">
        <f aca="false">IF($D738="","",IFERROR(VLOOKUP($D738,CONC_TABLA,3,FALSE()),""))</f>
        <v/>
      </c>
      <c r="G738" s="30"/>
      <c r="H738" s="30"/>
      <c r="I738" s="30"/>
      <c r="J738" s="29"/>
      <c r="K738" s="28"/>
      <c r="L738" s="28"/>
      <c r="M738" s="9" t="str">
        <f aca="false">IF(OR($B738="",$E738=""),"",IF($E738="INA","INA",IF($G738="Otro empleador",IF($E738="RET","RETO",IF($E738="ORD","OTO","OTX")),IF($E738="RET","ERR",$E738))))</f>
        <v/>
      </c>
      <c r="N738" s="9" t="str">
        <f aca="false">IF($I738="","",IFERROR(VLOOKUP($I738,FREC_TABLA,2,FALSE()),""))</f>
        <v/>
      </c>
      <c r="O738" s="19" t="n">
        <f aca="false">IF(OR($M738="",$M738="ERR",$J738="",$K738="",$N738=""),0,IF($N738=0,IF(AND(OR(1=7,1=12),1&gt;=$K738,1&lt;=IF($L738="",12,$L738)),$J738,0),IF(AND(1&gt;=$K738,1&lt;=IF($L738="",12,$L738),MOD(1-$K738,$N738)=0),$J738,0)))</f>
        <v>0</v>
      </c>
      <c r="P738" s="19" t="n">
        <f aca="false">IF(OR($M738="",$M738="ERR",$J738="",$K738="",$N738=""),0,IF($N738=0,IF(AND(OR(2=7,2=12),2&gt;=$K738,2&lt;=IF($L738="",12,$L738)),$J738,0),IF(AND(2&gt;=$K738,2&lt;=IF($L738="",12,$L738),MOD(2-$K738,$N738)=0),$J738,0)))</f>
        <v>0</v>
      </c>
      <c r="Q738" s="19" t="n">
        <f aca="false">IF(OR($M738="",$M738="ERR",$J738="",$K738="",$N738=""),0,IF($N738=0,IF(AND(OR(3=7,3=12),3&gt;=$K738,3&lt;=IF($L738="",12,$L738)),$J738,0),IF(AND(3&gt;=$K738,3&lt;=IF($L738="",12,$L738),MOD(3-$K738,$N738)=0),$J738,0)))</f>
        <v>0</v>
      </c>
      <c r="R738" s="19" t="n">
        <f aca="false">IF(OR($M738="",$M738="ERR",$J738="",$K738="",$N738=""),0,IF($N738=0,IF(AND(OR(4=7,4=12),4&gt;=$K738,4&lt;=IF($L738="",12,$L738)),$J738,0),IF(AND(4&gt;=$K738,4&lt;=IF($L738="",12,$L738),MOD(4-$K738,$N738)=0),$J738,0)))</f>
        <v>0</v>
      </c>
      <c r="S738" s="19" t="n">
        <f aca="false">IF(OR($M738="",$M738="ERR",$J738="",$K738="",$N738=""),0,IF($N738=0,IF(AND(OR(5=7,5=12),5&gt;=$K738,5&lt;=IF($L738="",12,$L738)),$J738,0),IF(AND(5&gt;=$K738,5&lt;=IF($L738="",12,$L738),MOD(5-$K738,$N738)=0),$J738,0)))</f>
        <v>0</v>
      </c>
      <c r="T738" s="19" t="n">
        <f aca="false">IF(OR($M738="",$M738="ERR",$J738="",$K738="",$N738=""),0,IF($N738=0,IF(AND(OR(6=7,6=12),6&gt;=$K738,6&lt;=IF($L738="",12,$L738)),$J738,0),IF(AND(6&gt;=$K738,6&lt;=IF($L738="",12,$L738),MOD(6-$K738,$N738)=0),$J738,0)))</f>
        <v>0</v>
      </c>
      <c r="U738" s="19" t="n">
        <f aca="false">IF(OR($M738="",$M738="ERR",$J738="",$K738="",$N738=""),0,IF($N738=0,IF(AND(OR(7=7,7=12),7&gt;=$K738,7&lt;=IF($L738="",12,$L738)),$J738,0),IF(AND(7&gt;=$K738,7&lt;=IF($L738="",12,$L738),MOD(7-$K738,$N738)=0),$J738,0)))</f>
        <v>0</v>
      </c>
      <c r="V738" s="19" t="n">
        <f aca="false">IF(OR($M738="",$M738="ERR",$J738="",$K738="",$N738=""),0,IF($N738=0,IF(AND(OR(8=7,8=12),8&gt;=$K738,8&lt;=IF($L738="",12,$L738)),$J738,0),IF(AND(8&gt;=$K738,8&lt;=IF($L738="",12,$L738),MOD(8-$K738,$N738)=0),$J738,0)))</f>
        <v>0</v>
      </c>
      <c r="W738" s="19" t="n">
        <f aca="false">IF(OR($M738="",$M738="ERR",$J738="",$K738="",$N738=""),0,IF($N738=0,IF(AND(OR(9=7,9=12),9&gt;=$K738,9&lt;=IF($L738="",12,$L738)),$J738,0),IF(AND(9&gt;=$K738,9&lt;=IF($L738="",12,$L738),MOD(9-$K738,$N738)=0),$J738,0)))</f>
        <v>0</v>
      </c>
      <c r="X738" s="19" t="n">
        <f aca="false">IF(OR($M738="",$M738="ERR",$J738="",$K738="",$N738=""),0,IF($N738=0,IF(AND(OR(10=7,10=12),10&gt;=$K738,10&lt;=IF($L738="",12,$L738)),$J738,0),IF(AND(10&gt;=$K738,10&lt;=IF($L738="",12,$L738),MOD(10-$K738,$N738)=0),$J738,0)))</f>
        <v>0</v>
      </c>
      <c r="Y738" s="19" t="n">
        <f aca="false">IF(OR($M738="",$M738="ERR",$J738="",$K738="",$N738=""),0,IF($N738=0,IF(AND(OR(11=7,11=12),11&gt;=$K738,11&lt;=IF($L738="",12,$L738)),$J738,0),IF(AND(11&gt;=$K738,11&lt;=IF($L738="",12,$L738),MOD(11-$K738,$N738)=0),$J738,0)))</f>
        <v>0</v>
      </c>
      <c r="Z738" s="19" t="n">
        <f aca="false">IF(OR($M738="",$M738="ERR",$J738="",$K738="",$N738=""),0,IF($N738=0,IF(AND(OR(12=7,12=12),12&gt;=$K738,12&lt;=IF($L738="",12,$L738)),$J738,0),IF(AND(12&gt;=$K738,12&lt;=IF($L738="",12,$L738),MOD(12-$K738,$N738)=0),$J738,0)))</f>
        <v>0</v>
      </c>
      <c r="AA738" s="36" t="n">
        <f aca="false">SUM(O738:Z738)</f>
        <v>0</v>
      </c>
      <c r="AB738" s="15" t="str">
        <f aca="false">IF(AND($B738="",$D738="",$J738=""),"",IF($B738="","Falta código",IF(ISNA(MATCH($B738,LST_COD,0)),"Código no registrado en Trabajadores",IF($E738="","Concepto no está en el catálogo",IF($M738="ERR","Retención de otro empleador: Origen = Otro empleador",IF(OR($J738="",$K738=""),"Falta monto o mes",IF(OR($K738&lt;1,$K738&gt;12),"Mes inicio inválido",IF(AND($L738&lt;&gt;"",OR($L738&lt;$K738,$L738&gt;12)),"Mes fin inválido",IF($N738="","Falta frecuencia",IF(AND($G738&lt;&gt;"Otro empleador",SUMPRODUCT(($O738:$Z738&lt;&gt;0)*(((COLUMN($O738:$Z738)-14)&lt;INDEX(Trabajadores!$M$6:$M$105,MATCH($B738,LST_COD,0)))+((COLUMN($O738:$Z738)-14)&gt;INDEX(Trabajadores!$N$6:$N$105,MATCH($B738,LST_COD,0)))))&gt;0),"Aviso: hay meses fuera del periodo laboral","OK"))))))))))</f>
        <v/>
      </c>
    </row>
    <row r="739" customFormat="false" ht="15" hidden="false" customHeight="false" outlineLevel="0" collapsed="false">
      <c r="A739" s="23" t="n">
        <v>734</v>
      </c>
      <c r="B739" s="7"/>
      <c r="C739" s="35" t="str">
        <f aca="false">IF($B739="","",IFERROR(INDEX(Trabajadores!$D$6:$D$105,MATCH($B739,LST_COD,0)),"¿Código?"))</f>
        <v/>
      </c>
      <c r="D739" s="30"/>
      <c r="E739" s="9" t="str">
        <f aca="false">IF($D739="","",IFERROR(VLOOKUP($D739,CONC_TABLA,2,FALSE()),""))</f>
        <v/>
      </c>
      <c r="F739" s="9" t="str">
        <f aca="false">IF($D739="","",IFERROR(VLOOKUP($D739,CONC_TABLA,3,FALSE()),""))</f>
        <v/>
      </c>
      <c r="G739" s="30"/>
      <c r="H739" s="30"/>
      <c r="I739" s="30"/>
      <c r="J739" s="29"/>
      <c r="K739" s="28"/>
      <c r="L739" s="28"/>
      <c r="M739" s="9" t="str">
        <f aca="false">IF(OR($B739="",$E739=""),"",IF($E739="INA","INA",IF($G739="Otro empleador",IF($E739="RET","RETO",IF($E739="ORD","OTO","OTX")),IF($E739="RET","ERR",$E739))))</f>
        <v/>
      </c>
      <c r="N739" s="9" t="str">
        <f aca="false">IF($I739="","",IFERROR(VLOOKUP($I739,FREC_TABLA,2,FALSE()),""))</f>
        <v/>
      </c>
      <c r="O739" s="19" t="n">
        <f aca="false">IF(OR($M739="",$M739="ERR",$J739="",$K739="",$N739=""),0,IF($N739=0,IF(AND(OR(1=7,1=12),1&gt;=$K739,1&lt;=IF($L739="",12,$L739)),$J739,0),IF(AND(1&gt;=$K739,1&lt;=IF($L739="",12,$L739),MOD(1-$K739,$N739)=0),$J739,0)))</f>
        <v>0</v>
      </c>
      <c r="P739" s="19" t="n">
        <f aca="false">IF(OR($M739="",$M739="ERR",$J739="",$K739="",$N739=""),0,IF($N739=0,IF(AND(OR(2=7,2=12),2&gt;=$K739,2&lt;=IF($L739="",12,$L739)),$J739,0),IF(AND(2&gt;=$K739,2&lt;=IF($L739="",12,$L739),MOD(2-$K739,$N739)=0),$J739,0)))</f>
        <v>0</v>
      </c>
      <c r="Q739" s="19" t="n">
        <f aca="false">IF(OR($M739="",$M739="ERR",$J739="",$K739="",$N739=""),0,IF($N739=0,IF(AND(OR(3=7,3=12),3&gt;=$K739,3&lt;=IF($L739="",12,$L739)),$J739,0),IF(AND(3&gt;=$K739,3&lt;=IF($L739="",12,$L739),MOD(3-$K739,$N739)=0),$J739,0)))</f>
        <v>0</v>
      </c>
      <c r="R739" s="19" t="n">
        <f aca="false">IF(OR($M739="",$M739="ERR",$J739="",$K739="",$N739=""),0,IF($N739=0,IF(AND(OR(4=7,4=12),4&gt;=$K739,4&lt;=IF($L739="",12,$L739)),$J739,0),IF(AND(4&gt;=$K739,4&lt;=IF($L739="",12,$L739),MOD(4-$K739,$N739)=0),$J739,0)))</f>
        <v>0</v>
      </c>
      <c r="S739" s="19" t="n">
        <f aca="false">IF(OR($M739="",$M739="ERR",$J739="",$K739="",$N739=""),0,IF($N739=0,IF(AND(OR(5=7,5=12),5&gt;=$K739,5&lt;=IF($L739="",12,$L739)),$J739,0),IF(AND(5&gt;=$K739,5&lt;=IF($L739="",12,$L739),MOD(5-$K739,$N739)=0),$J739,0)))</f>
        <v>0</v>
      </c>
      <c r="T739" s="19" t="n">
        <f aca="false">IF(OR($M739="",$M739="ERR",$J739="",$K739="",$N739=""),0,IF($N739=0,IF(AND(OR(6=7,6=12),6&gt;=$K739,6&lt;=IF($L739="",12,$L739)),$J739,0),IF(AND(6&gt;=$K739,6&lt;=IF($L739="",12,$L739),MOD(6-$K739,$N739)=0),$J739,0)))</f>
        <v>0</v>
      </c>
      <c r="U739" s="19" t="n">
        <f aca="false">IF(OR($M739="",$M739="ERR",$J739="",$K739="",$N739=""),0,IF($N739=0,IF(AND(OR(7=7,7=12),7&gt;=$K739,7&lt;=IF($L739="",12,$L739)),$J739,0),IF(AND(7&gt;=$K739,7&lt;=IF($L739="",12,$L739),MOD(7-$K739,$N739)=0),$J739,0)))</f>
        <v>0</v>
      </c>
      <c r="V739" s="19" t="n">
        <f aca="false">IF(OR($M739="",$M739="ERR",$J739="",$K739="",$N739=""),0,IF($N739=0,IF(AND(OR(8=7,8=12),8&gt;=$K739,8&lt;=IF($L739="",12,$L739)),$J739,0),IF(AND(8&gt;=$K739,8&lt;=IF($L739="",12,$L739),MOD(8-$K739,$N739)=0),$J739,0)))</f>
        <v>0</v>
      </c>
      <c r="W739" s="19" t="n">
        <f aca="false">IF(OR($M739="",$M739="ERR",$J739="",$K739="",$N739=""),0,IF($N739=0,IF(AND(OR(9=7,9=12),9&gt;=$K739,9&lt;=IF($L739="",12,$L739)),$J739,0),IF(AND(9&gt;=$K739,9&lt;=IF($L739="",12,$L739),MOD(9-$K739,$N739)=0),$J739,0)))</f>
        <v>0</v>
      </c>
      <c r="X739" s="19" t="n">
        <f aca="false">IF(OR($M739="",$M739="ERR",$J739="",$K739="",$N739=""),0,IF($N739=0,IF(AND(OR(10=7,10=12),10&gt;=$K739,10&lt;=IF($L739="",12,$L739)),$J739,0),IF(AND(10&gt;=$K739,10&lt;=IF($L739="",12,$L739),MOD(10-$K739,$N739)=0),$J739,0)))</f>
        <v>0</v>
      </c>
      <c r="Y739" s="19" t="n">
        <f aca="false">IF(OR($M739="",$M739="ERR",$J739="",$K739="",$N739=""),0,IF($N739=0,IF(AND(OR(11=7,11=12),11&gt;=$K739,11&lt;=IF($L739="",12,$L739)),$J739,0),IF(AND(11&gt;=$K739,11&lt;=IF($L739="",12,$L739),MOD(11-$K739,$N739)=0),$J739,0)))</f>
        <v>0</v>
      </c>
      <c r="Z739" s="19" t="n">
        <f aca="false">IF(OR($M739="",$M739="ERR",$J739="",$K739="",$N739=""),0,IF($N739=0,IF(AND(OR(12=7,12=12),12&gt;=$K739,12&lt;=IF($L739="",12,$L739)),$J739,0),IF(AND(12&gt;=$K739,12&lt;=IF($L739="",12,$L739),MOD(12-$K739,$N739)=0),$J739,0)))</f>
        <v>0</v>
      </c>
      <c r="AA739" s="36" t="n">
        <f aca="false">SUM(O739:Z739)</f>
        <v>0</v>
      </c>
      <c r="AB739" s="15" t="str">
        <f aca="false">IF(AND($B739="",$D739="",$J739=""),"",IF($B739="","Falta código",IF(ISNA(MATCH($B739,LST_COD,0)),"Código no registrado en Trabajadores",IF($E739="","Concepto no está en el catálogo",IF($M739="ERR","Retención de otro empleador: Origen = Otro empleador",IF(OR($J739="",$K739=""),"Falta monto o mes",IF(OR($K739&lt;1,$K739&gt;12),"Mes inicio inválido",IF(AND($L739&lt;&gt;"",OR($L739&lt;$K739,$L739&gt;12)),"Mes fin inválido",IF($N739="","Falta frecuencia",IF(AND($G739&lt;&gt;"Otro empleador",SUMPRODUCT(($O739:$Z739&lt;&gt;0)*(((COLUMN($O739:$Z739)-14)&lt;INDEX(Trabajadores!$M$6:$M$105,MATCH($B739,LST_COD,0)))+((COLUMN($O739:$Z739)-14)&gt;INDEX(Trabajadores!$N$6:$N$105,MATCH($B739,LST_COD,0)))))&gt;0),"Aviso: hay meses fuera del periodo laboral","OK"))))))))))</f>
        <v/>
      </c>
    </row>
    <row r="740" customFormat="false" ht="15" hidden="false" customHeight="false" outlineLevel="0" collapsed="false">
      <c r="A740" s="23" t="n">
        <v>735</v>
      </c>
      <c r="B740" s="7"/>
      <c r="C740" s="35" t="str">
        <f aca="false">IF($B740="","",IFERROR(INDEX(Trabajadores!$D$6:$D$105,MATCH($B740,LST_COD,0)),"¿Código?"))</f>
        <v/>
      </c>
      <c r="D740" s="30"/>
      <c r="E740" s="9" t="str">
        <f aca="false">IF($D740="","",IFERROR(VLOOKUP($D740,CONC_TABLA,2,FALSE()),""))</f>
        <v/>
      </c>
      <c r="F740" s="9" t="str">
        <f aca="false">IF($D740="","",IFERROR(VLOOKUP($D740,CONC_TABLA,3,FALSE()),""))</f>
        <v/>
      </c>
      <c r="G740" s="30"/>
      <c r="H740" s="30"/>
      <c r="I740" s="30"/>
      <c r="J740" s="29"/>
      <c r="K740" s="28"/>
      <c r="L740" s="28"/>
      <c r="M740" s="9" t="str">
        <f aca="false">IF(OR($B740="",$E740=""),"",IF($E740="INA","INA",IF($G740="Otro empleador",IF($E740="RET","RETO",IF($E740="ORD","OTO","OTX")),IF($E740="RET","ERR",$E740))))</f>
        <v/>
      </c>
      <c r="N740" s="9" t="str">
        <f aca="false">IF($I740="","",IFERROR(VLOOKUP($I740,FREC_TABLA,2,FALSE()),""))</f>
        <v/>
      </c>
      <c r="O740" s="19" t="n">
        <f aca="false">IF(OR($M740="",$M740="ERR",$J740="",$K740="",$N740=""),0,IF($N740=0,IF(AND(OR(1=7,1=12),1&gt;=$K740,1&lt;=IF($L740="",12,$L740)),$J740,0),IF(AND(1&gt;=$K740,1&lt;=IF($L740="",12,$L740),MOD(1-$K740,$N740)=0),$J740,0)))</f>
        <v>0</v>
      </c>
      <c r="P740" s="19" t="n">
        <f aca="false">IF(OR($M740="",$M740="ERR",$J740="",$K740="",$N740=""),0,IF($N740=0,IF(AND(OR(2=7,2=12),2&gt;=$K740,2&lt;=IF($L740="",12,$L740)),$J740,0),IF(AND(2&gt;=$K740,2&lt;=IF($L740="",12,$L740),MOD(2-$K740,$N740)=0),$J740,0)))</f>
        <v>0</v>
      </c>
      <c r="Q740" s="19" t="n">
        <f aca="false">IF(OR($M740="",$M740="ERR",$J740="",$K740="",$N740=""),0,IF($N740=0,IF(AND(OR(3=7,3=12),3&gt;=$K740,3&lt;=IF($L740="",12,$L740)),$J740,0),IF(AND(3&gt;=$K740,3&lt;=IF($L740="",12,$L740),MOD(3-$K740,$N740)=0),$J740,0)))</f>
        <v>0</v>
      </c>
      <c r="R740" s="19" t="n">
        <f aca="false">IF(OR($M740="",$M740="ERR",$J740="",$K740="",$N740=""),0,IF($N740=0,IF(AND(OR(4=7,4=12),4&gt;=$K740,4&lt;=IF($L740="",12,$L740)),$J740,0),IF(AND(4&gt;=$K740,4&lt;=IF($L740="",12,$L740),MOD(4-$K740,$N740)=0),$J740,0)))</f>
        <v>0</v>
      </c>
      <c r="S740" s="19" t="n">
        <f aca="false">IF(OR($M740="",$M740="ERR",$J740="",$K740="",$N740=""),0,IF($N740=0,IF(AND(OR(5=7,5=12),5&gt;=$K740,5&lt;=IF($L740="",12,$L740)),$J740,0),IF(AND(5&gt;=$K740,5&lt;=IF($L740="",12,$L740),MOD(5-$K740,$N740)=0),$J740,0)))</f>
        <v>0</v>
      </c>
      <c r="T740" s="19" t="n">
        <f aca="false">IF(OR($M740="",$M740="ERR",$J740="",$K740="",$N740=""),0,IF($N740=0,IF(AND(OR(6=7,6=12),6&gt;=$K740,6&lt;=IF($L740="",12,$L740)),$J740,0),IF(AND(6&gt;=$K740,6&lt;=IF($L740="",12,$L740),MOD(6-$K740,$N740)=0),$J740,0)))</f>
        <v>0</v>
      </c>
      <c r="U740" s="19" t="n">
        <f aca="false">IF(OR($M740="",$M740="ERR",$J740="",$K740="",$N740=""),0,IF($N740=0,IF(AND(OR(7=7,7=12),7&gt;=$K740,7&lt;=IF($L740="",12,$L740)),$J740,0),IF(AND(7&gt;=$K740,7&lt;=IF($L740="",12,$L740),MOD(7-$K740,$N740)=0),$J740,0)))</f>
        <v>0</v>
      </c>
      <c r="V740" s="19" t="n">
        <f aca="false">IF(OR($M740="",$M740="ERR",$J740="",$K740="",$N740=""),0,IF($N740=0,IF(AND(OR(8=7,8=12),8&gt;=$K740,8&lt;=IF($L740="",12,$L740)),$J740,0),IF(AND(8&gt;=$K740,8&lt;=IF($L740="",12,$L740),MOD(8-$K740,$N740)=0),$J740,0)))</f>
        <v>0</v>
      </c>
      <c r="W740" s="19" t="n">
        <f aca="false">IF(OR($M740="",$M740="ERR",$J740="",$K740="",$N740=""),0,IF($N740=0,IF(AND(OR(9=7,9=12),9&gt;=$K740,9&lt;=IF($L740="",12,$L740)),$J740,0),IF(AND(9&gt;=$K740,9&lt;=IF($L740="",12,$L740),MOD(9-$K740,$N740)=0),$J740,0)))</f>
        <v>0</v>
      </c>
      <c r="X740" s="19" t="n">
        <f aca="false">IF(OR($M740="",$M740="ERR",$J740="",$K740="",$N740=""),0,IF($N740=0,IF(AND(OR(10=7,10=12),10&gt;=$K740,10&lt;=IF($L740="",12,$L740)),$J740,0),IF(AND(10&gt;=$K740,10&lt;=IF($L740="",12,$L740),MOD(10-$K740,$N740)=0),$J740,0)))</f>
        <v>0</v>
      </c>
      <c r="Y740" s="19" t="n">
        <f aca="false">IF(OR($M740="",$M740="ERR",$J740="",$K740="",$N740=""),0,IF($N740=0,IF(AND(OR(11=7,11=12),11&gt;=$K740,11&lt;=IF($L740="",12,$L740)),$J740,0),IF(AND(11&gt;=$K740,11&lt;=IF($L740="",12,$L740),MOD(11-$K740,$N740)=0),$J740,0)))</f>
        <v>0</v>
      </c>
      <c r="Z740" s="19" t="n">
        <f aca="false">IF(OR($M740="",$M740="ERR",$J740="",$K740="",$N740=""),0,IF($N740=0,IF(AND(OR(12=7,12=12),12&gt;=$K740,12&lt;=IF($L740="",12,$L740)),$J740,0),IF(AND(12&gt;=$K740,12&lt;=IF($L740="",12,$L740),MOD(12-$K740,$N740)=0),$J740,0)))</f>
        <v>0</v>
      </c>
      <c r="AA740" s="36" t="n">
        <f aca="false">SUM(O740:Z740)</f>
        <v>0</v>
      </c>
      <c r="AB740" s="15" t="str">
        <f aca="false">IF(AND($B740="",$D740="",$J740=""),"",IF($B740="","Falta código",IF(ISNA(MATCH($B740,LST_COD,0)),"Código no registrado en Trabajadores",IF($E740="","Concepto no está en el catálogo",IF($M740="ERR","Retención de otro empleador: Origen = Otro empleador",IF(OR($J740="",$K740=""),"Falta monto o mes",IF(OR($K740&lt;1,$K740&gt;12),"Mes inicio inválido",IF(AND($L740&lt;&gt;"",OR($L740&lt;$K740,$L740&gt;12)),"Mes fin inválido",IF($N740="","Falta frecuencia",IF(AND($G740&lt;&gt;"Otro empleador",SUMPRODUCT(($O740:$Z740&lt;&gt;0)*(((COLUMN($O740:$Z740)-14)&lt;INDEX(Trabajadores!$M$6:$M$105,MATCH($B740,LST_COD,0)))+((COLUMN($O740:$Z740)-14)&gt;INDEX(Trabajadores!$N$6:$N$105,MATCH($B740,LST_COD,0)))))&gt;0),"Aviso: hay meses fuera del periodo laboral","OK"))))))))))</f>
        <v/>
      </c>
    </row>
    <row r="741" customFormat="false" ht="15" hidden="false" customHeight="false" outlineLevel="0" collapsed="false">
      <c r="A741" s="23" t="n">
        <v>736</v>
      </c>
      <c r="B741" s="7"/>
      <c r="C741" s="35" t="str">
        <f aca="false">IF($B741="","",IFERROR(INDEX(Trabajadores!$D$6:$D$105,MATCH($B741,LST_COD,0)),"¿Código?"))</f>
        <v/>
      </c>
      <c r="D741" s="30"/>
      <c r="E741" s="9" t="str">
        <f aca="false">IF($D741="","",IFERROR(VLOOKUP($D741,CONC_TABLA,2,FALSE()),""))</f>
        <v/>
      </c>
      <c r="F741" s="9" t="str">
        <f aca="false">IF($D741="","",IFERROR(VLOOKUP($D741,CONC_TABLA,3,FALSE()),""))</f>
        <v/>
      </c>
      <c r="G741" s="30"/>
      <c r="H741" s="30"/>
      <c r="I741" s="30"/>
      <c r="J741" s="29"/>
      <c r="K741" s="28"/>
      <c r="L741" s="28"/>
      <c r="M741" s="9" t="str">
        <f aca="false">IF(OR($B741="",$E741=""),"",IF($E741="INA","INA",IF($G741="Otro empleador",IF($E741="RET","RETO",IF($E741="ORD","OTO","OTX")),IF($E741="RET","ERR",$E741))))</f>
        <v/>
      </c>
      <c r="N741" s="9" t="str">
        <f aca="false">IF($I741="","",IFERROR(VLOOKUP($I741,FREC_TABLA,2,FALSE()),""))</f>
        <v/>
      </c>
      <c r="O741" s="19" t="n">
        <f aca="false">IF(OR($M741="",$M741="ERR",$J741="",$K741="",$N741=""),0,IF($N741=0,IF(AND(OR(1=7,1=12),1&gt;=$K741,1&lt;=IF($L741="",12,$L741)),$J741,0),IF(AND(1&gt;=$K741,1&lt;=IF($L741="",12,$L741),MOD(1-$K741,$N741)=0),$J741,0)))</f>
        <v>0</v>
      </c>
      <c r="P741" s="19" t="n">
        <f aca="false">IF(OR($M741="",$M741="ERR",$J741="",$K741="",$N741=""),0,IF($N741=0,IF(AND(OR(2=7,2=12),2&gt;=$K741,2&lt;=IF($L741="",12,$L741)),$J741,0),IF(AND(2&gt;=$K741,2&lt;=IF($L741="",12,$L741),MOD(2-$K741,$N741)=0),$J741,0)))</f>
        <v>0</v>
      </c>
      <c r="Q741" s="19" t="n">
        <f aca="false">IF(OR($M741="",$M741="ERR",$J741="",$K741="",$N741=""),0,IF($N741=0,IF(AND(OR(3=7,3=12),3&gt;=$K741,3&lt;=IF($L741="",12,$L741)),$J741,0),IF(AND(3&gt;=$K741,3&lt;=IF($L741="",12,$L741),MOD(3-$K741,$N741)=0),$J741,0)))</f>
        <v>0</v>
      </c>
      <c r="R741" s="19" t="n">
        <f aca="false">IF(OR($M741="",$M741="ERR",$J741="",$K741="",$N741=""),0,IF($N741=0,IF(AND(OR(4=7,4=12),4&gt;=$K741,4&lt;=IF($L741="",12,$L741)),$J741,0),IF(AND(4&gt;=$K741,4&lt;=IF($L741="",12,$L741),MOD(4-$K741,$N741)=0),$J741,0)))</f>
        <v>0</v>
      </c>
      <c r="S741" s="19" t="n">
        <f aca="false">IF(OR($M741="",$M741="ERR",$J741="",$K741="",$N741=""),0,IF($N741=0,IF(AND(OR(5=7,5=12),5&gt;=$K741,5&lt;=IF($L741="",12,$L741)),$J741,0),IF(AND(5&gt;=$K741,5&lt;=IF($L741="",12,$L741),MOD(5-$K741,$N741)=0),$J741,0)))</f>
        <v>0</v>
      </c>
      <c r="T741" s="19" t="n">
        <f aca="false">IF(OR($M741="",$M741="ERR",$J741="",$K741="",$N741=""),0,IF($N741=0,IF(AND(OR(6=7,6=12),6&gt;=$K741,6&lt;=IF($L741="",12,$L741)),$J741,0),IF(AND(6&gt;=$K741,6&lt;=IF($L741="",12,$L741),MOD(6-$K741,$N741)=0),$J741,0)))</f>
        <v>0</v>
      </c>
      <c r="U741" s="19" t="n">
        <f aca="false">IF(OR($M741="",$M741="ERR",$J741="",$K741="",$N741=""),0,IF($N741=0,IF(AND(OR(7=7,7=12),7&gt;=$K741,7&lt;=IF($L741="",12,$L741)),$J741,0),IF(AND(7&gt;=$K741,7&lt;=IF($L741="",12,$L741),MOD(7-$K741,$N741)=0),$J741,0)))</f>
        <v>0</v>
      </c>
      <c r="V741" s="19" t="n">
        <f aca="false">IF(OR($M741="",$M741="ERR",$J741="",$K741="",$N741=""),0,IF($N741=0,IF(AND(OR(8=7,8=12),8&gt;=$K741,8&lt;=IF($L741="",12,$L741)),$J741,0),IF(AND(8&gt;=$K741,8&lt;=IF($L741="",12,$L741),MOD(8-$K741,$N741)=0),$J741,0)))</f>
        <v>0</v>
      </c>
      <c r="W741" s="19" t="n">
        <f aca="false">IF(OR($M741="",$M741="ERR",$J741="",$K741="",$N741=""),0,IF($N741=0,IF(AND(OR(9=7,9=12),9&gt;=$K741,9&lt;=IF($L741="",12,$L741)),$J741,0),IF(AND(9&gt;=$K741,9&lt;=IF($L741="",12,$L741),MOD(9-$K741,$N741)=0),$J741,0)))</f>
        <v>0</v>
      </c>
      <c r="X741" s="19" t="n">
        <f aca="false">IF(OR($M741="",$M741="ERR",$J741="",$K741="",$N741=""),0,IF($N741=0,IF(AND(OR(10=7,10=12),10&gt;=$K741,10&lt;=IF($L741="",12,$L741)),$J741,0),IF(AND(10&gt;=$K741,10&lt;=IF($L741="",12,$L741),MOD(10-$K741,$N741)=0),$J741,0)))</f>
        <v>0</v>
      </c>
      <c r="Y741" s="19" t="n">
        <f aca="false">IF(OR($M741="",$M741="ERR",$J741="",$K741="",$N741=""),0,IF($N741=0,IF(AND(OR(11=7,11=12),11&gt;=$K741,11&lt;=IF($L741="",12,$L741)),$J741,0),IF(AND(11&gt;=$K741,11&lt;=IF($L741="",12,$L741),MOD(11-$K741,$N741)=0),$J741,0)))</f>
        <v>0</v>
      </c>
      <c r="Z741" s="19" t="n">
        <f aca="false">IF(OR($M741="",$M741="ERR",$J741="",$K741="",$N741=""),0,IF($N741=0,IF(AND(OR(12=7,12=12),12&gt;=$K741,12&lt;=IF($L741="",12,$L741)),$J741,0),IF(AND(12&gt;=$K741,12&lt;=IF($L741="",12,$L741),MOD(12-$K741,$N741)=0),$J741,0)))</f>
        <v>0</v>
      </c>
      <c r="AA741" s="36" t="n">
        <f aca="false">SUM(O741:Z741)</f>
        <v>0</v>
      </c>
      <c r="AB741" s="15" t="str">
        <f aca="false">IF(AND($B741="",$D741="",$J741=""),"",IF($B741="","Falta código",IF(ISNA(MATCH($B741,LST_COD,0)),"Código no registrado en Trabajadores",IF($E741="","Concepto no está en el catálogo",IF($M741="ERR","Retención de otro empleador: Origen = Otro empleador",IF(OR($J741="",$K741=""),"Falta monto o mes",IF(OR($K741&lt;1,$K741&gt;12),"Mes inicio inválido",IF(AND($L741&lt;&gt;"",OR($L741&lt;$K741,$L741&gt;12)),"Mes fin inválido",IF($N741="","Falta frecuencia",IF(AND($G741&lt;&gt;"Otro empleador",SUMPRODUCT(($O741:$Z741&lt;&gt;0)*(((COLUMN($O741:$Z741)-14)&lt;INDEX(Trabajadores!$M$6:$M$105,MATCH($B741,LST_COD,0)))+((COLUMN($O741:$Z741)-14)&gt;INDEX(Trabajadores!$N$6:$N$105,MATCH($B741,LST_COD,0)))))&gt;0),"Aviso: hay meses fuera del periodo laboral","OK"))))))))))</f>
        <v/>
      </c>
    </row>
    <row r="742" customFormat="false" ht="15" hidden="false" customHeight="false" outlineLevel="0" collapsed="false">
      <c r="A742" s="23" t="n">
        <v>737</v>
      </c>
      <c r="B742" s="7"/>
      <c r="C742" s="35" t="str">
        <f aca="false">IF($B742="","",IFERROR(INDEX(Trabajadores!$D$6:$D$105,MATCH($B742,LST_COD,0)),"¿Código?"))</f>
        <v/>
      </c>
      <c r="D742" s="30"/>
      <c r="E742" s="9" t="str">
        <f aca="false">IF($D742="","",IFERROR(VLOOKUP($D742,CONC_TABLA,2,FALSE()),""))</f>
        <v/>
      </c>
      <c r="F742" s="9" t="str">
        <f aca="false">IF($D742="","",IFERROR(VLOOKUP($D742,CONC_TABLA,3,FALSE()),""))</f>
        <v/>
      </c>
      <c r="G742" s="30"/>
      <c r="H742" s="30"/>
      <c r="I742" s="30"/>
      <c r="J742" s="29"/>
      <c r="K742" s="28"/>
      <c r="L742" s="28"/>
      <c r="M742" s="9" t="str">
        <f aca="false">IF(OR($B742="",$E742=""),"",IF($E742="INA","INA",IF($G742="Otro empleador",IF($E742="RET","RETO",IF($E742="ORD","OTO","OTX")),IF($E742="RET","ERR",$E742))))</f>
        <v/>
      </c>
      <c r="N742" s="9" t="str">
        <f aca="false">IF($I742="","",IFERROR(VLOOKUP($I742,FREC_TABLA,2,FALSE()),""))</f>
        <v/>
      </c>
      <c r="O742" s="19" t="n">
        <f aca="false">IF(OR($M742="",$M742="ERR",$J742="",$K742="",$N742=""),0,IF($N742=0,IF(AND(OR(1=7,1=12),1&gt;=$K742,1&lt;=IF($L742="",12,$L742)),$J742,0),IF(AND(1&gt;=$K742,1&lt;=IF($L742="",12,$L742),MOD(1-$K742,$N742)=0),$J742,0)))</f>
        <v>0</v>
      </c>
      <c r="P742" s="19" t="n">
        <f aca="false">IF(OR($M742="",$M742="ERR",$J742="",$K742="",$N742=""),0,IF($N742=0,IF(AND(OR(2=7,2=12),2&gt;=$K742,2&lt;=IF($L742="",12,$L742)),$J742,0),IF(AND(2&gt;=$K742,2&lt;=IF($L742="",12,$L742),MOD(2-$K742,$N742)=0),$J742,0)))</f>
        <v>0</v>
      </c>
      <c r="Q742" s="19" t="n">
        <f aca="false">IF(OR($M742="",$M742="ERR",$J742="",$K742="",$N742=""),0,IF($N742=0,IF(AND(OR(3=7,3=12),3&gt;=$K742,3&lt;=IF($L742="",12,$L742)),$J742,0),IF(AND(3&gt;=$K742,3&lt;=IF($L742="",12,$L742),MOD(3-$K742,$N742)=0),$J742,0)))</f>
        <v>0</v>
      </c>
      <c r="R742" s="19" t="n">
        <f aca="false">IF(OR($M742="",$M742="ERR",$J742="",$K742="",$N742=""),0,IF($N742=0,IF(AND(OR(4=7,4=12),4&gt;=$K742,4&lt;=IF($L742="",12,$L742)),$J742,0),IF(AND(4&gt;=$K742,4&lt;=IF($L742="",12,$L742),MOD(4-$K742,$N742)=0),$J742,0)))</f>
        <v>0</v>
      </c>
      <c r="S742" s="19" t="n">
        <f aca="false">IF(OR($M742="",$M742="ERR",$J742="",$K742="",$N742=""),0,IF($N742=0,IF(AND(OR(5=7,5=12),5&gt;=$K742,5&lt;=IF($L742="",12,$L742)),$J742,0),IF(AND(5&gt;=$K742,5&lt;=IF($L742="",12,$L742),MOD(5-$K742,$N742)=0),$J742,0)))</f>
        <v>0</v>
      </c>
      <c r="T742" s="19" t="n">
        <f aca="false">IF(OR($M742="",$M742="ERR",$J742="",$K742="",$N742=""),0,IF($N742=0,IF(AND(OR(6=7,6=12),6&gt;=$K742,6&lt;=IF($L742="",12,$L742)),$J742,0),IF(AND(6&gt;=$K742,6&lt;=IF($L742="",12,$L742),MOD(6-$K742,$N742)=0),$J742,0)))</f>
        <v>0</v>
      </c>
      <c r="U742" s="19" t="n">
        <f aca="false">IF(OR($M742="",$M742="ERR",$J742="",$K742="",$N742=""),0,IF($N742=0,IF(AND(OR(7=7,7=12),7&gt;=$K742,7&lt;=IF($L742="",12,$L742)),$J742,0),IF(AND(7&gt;=$K742,7&lt;=IF($L742="",12,$L742),MOD(7-$K742,$N742)=0),$J742,0)))</f>
        <v>0</v>
      </c>
      <c r="V742" s="19" t="n">
        <f aca="false">IF(OR($M742="",$M742="ERR",$J742="",$K742="",$N742=""),0,IF($N742=0,IF(AND(OR(8=7,8=12),8&gt;=$K742,8&lt;=IF($L742="",12,$L742)),$J742,0),IF(AND(8&gt;=$K742,8&lt;=IF($L742="",12,$L742),MOD(8-$K742,$N742)=0),$J742,0)))</f>
        <v>0</v>
      </c>
      <c r="W742" s="19" t="n">
        <f aca="false">IF(OR($M742="",$M742="ERR",$J742="",$K742="",$N742=""),0,IF($N742=0,IF(AND(OR(9=7,9=12),9&gt;=$K742,9&lt;=IF($L742="",12,$L742)),$J742,0),IF(AND(9&gt;=$K742,9&lt;=IF($L742="",12,$L742),MOD(9-$K742,$N742)=0),$J742,0)))</f>
        <v>0</v>
      </c>
      <c r="X742" s="19" t="n">
        <f aca="false">IF(OR($M742="",$M742="ERR",$J742="",$K742="",$N742=""),0,IF($N742=0,IF(AND(OR(10=7,10=12),10&gt;=$K742,10&lt;=IF($L742="",12,$L742)),$J742,0),IF(AND(10&gt;=$K742,10&lt;=IF($L742="",12,$L742),MOD(10-$K742,$N742)=0),$J742,0)))</f>
        <v>0</v>
      </c>
      <c r="Y742" s="19" t="n">
        <f aca="false">IF(OR($M742="",$M742="ERR",$J742="",$K742="",$N742=""),0,IF($N742=0,IF(AND(OR(11=7,11=12),11&gt;=$K742,11&lt;=IF($L742="",12,$L742)),$J742,0),IF(AND(11&gt;=$K742,11&lt;=IF($L742="",12,$L742),MOD(11-$K742,$N742)=0),$J742,0)))</f>
        <v>0</v>
      </c>
      <c r="Z742" s="19" t="n">
        <f aca="false">IF(OR($M742="",$M742="ERR",$J742="",$K742="",$N742=""),0,IF($N742=0,IF(AND(OR(12=7,12=12),12&gt;=$K742,12&lt;=IF($L742="",12,$L742)),$J742,0),IF(AND(12&gt;=$K742,12&lt;=IF($L742="",12,$L742),MOD(12-$K742,$N742)=0),$J742,0)))</f>
        <v>0</v>
      </c>
      <c r="AA742" s="36" t="n">
        <f aca="false">SUM(O742:Z742)</f>
        <v>0</v>
      </c>
      <c r="AB742" s="15" t="str">
        <f aca="false">IF(AND($B742="",$D742="",$J742=""),"",IF($B742="","Falta código",IF(ISNA(MATCH($B742,LST_COD,0)),"Código no registrado en Trabajadores",IF($E742="","Concepto no está en el catálogo",IF($M742="ERR","Retención de otro empleador: Origen = Otro empleador",IF(OR($J742="",$K742=""),"Falta monto o mes",IF(OR($K742&lt;1,$K742&gt;12),"Mes inicio inválido",IF(AND($L742&lt;&gt;"",OR($L742&lt;$K742,$L742&gt;12)),"Mes fin inválido",IF($N742="","Falta frecuencia",IF(AND($G742&lt;&gt;"Otro empleador",SUMPRODUCT(($O742:$Z742&lt;&gt;0)*(((COLUMN($O742:$Z742)-14)&lt;INDEX(Trabajadores!$M$6:$M$105,MATCH($B742,LST_COD,0)))+((COLUMN($O742:$Z742)-14)&gt;INDEX(Trabajadores!$N$6:$N$105,MATCH($B742,LST_COD,0)))))&gt;0),"Aviso: hay meses fuera del periodo laboral","OK"))))))))))</f>
        <v/>
      </c>
    </row>
    <row r="743" customFormat="false" ht="15" hidden="false" customHeight="false" outlineLevel="0" collapsed="false">
      <c r="A743" s="23" t="n">
        <v>738</v>
      </c>
      <c r="B743" s="7"/>
      <c r="C743" s="35" t="str">
        <f aca="false">IF($B743="","",IFERROR(INDEX(Trabajadores!$D$6:$D$105,MATCH($B743,LST_COD,0)),"¿Código?"))</f>
        <v/>
      </c>
      <c r="D743" s="30"/>
      <c r="E743" s="9" t="str">
        <f aca="false">IF($D743="","",IFERROR(VLOOKUP($D743,CONC_TABLA,2,FALSE()),""))</f>
        <v/>
      </c>
      <c r="F743" s="9" t="str">
        <f aca="false">IF($D743="","",IFERROR(VLOOKUP($D743,CONC_TABLA,3,FALSE()),""))</f>
        <v/>
      </c>
      <c r="G743" s="30"/>
      <c r="H743" s="30"/>
      <c r="I743" s="30"/>
      <c r="J743" s="29"/>
      <c r="K743" s="28"/>
      <c r="L743" s="28"/>
      <c r="M743" s="9" t="str">
        <f aca="false">IF(OR($B743="",$E743=""),"",IF($E743="INA","INA",IF($G743="Otro empleador",IF($E743="RET","RETO",IF($E743="ORD","OTO","OTX")),IF($E743="RET","ERR",$E743))))</f>
        <v/>
      </c>
      <c r="N743" s="9" t="str">
        <f aca="false">IF($I743="","",IFERROR(VLOOKUP($I743,FREC_TABLA,2,FALSE()),""))</f>
        <v/>
      </c>
      <c r="O743" s="19" t="n">
        <f aca="false">IF(OR($M743="",$M743="ERR",$J743="",$K743="",$N743=""),0,IF($N743=0,IF(AND(OR(1=7,1=12),1&gt;=$K743,1&lt;=IF($L743="",12,$L743)),$J743,0),IF(AND(1&gt;=$K743,1&lt;=IF($L743="",12,$L743),MOD(1-$K743,$N743)=0),$J743,0)))</f>
        <v>0</v>
      </c>
      <c r="P743" s="19" t="n">
        <f aca="false">IF(OR($M743="",$M743="ERR",$J743="",$K743="",$N743=""),0,IF($N743=0,IF(AND(OR(2=7,2=12),2&gt;=$K743,2&lt;=IF($L743="",12,$L743)),$J743,0),IF(AND(2&gt;=$K743,2&lt;=IF($L743="",12,$L743),MOD(2-$K743,$N743)=0),$J743,0)))</f>
        <v>0</v>
      </c>
      <c r="Q743" s="19" t="n">
        <f aca="false">IF(OR($M743="",$M743="ERR",$J743="",$K743="",$N743=""),0,IF($N743=0,IF(AND(OR(3=7,3=12),3&gt;=$K743,3&lt;=IF($L743="",12,$L743)),$J743,0),IF(AND(3&gt;=$K743,3&lt;=IF($L743="",12,$L743),MOD(3-$K743,$N743)=0),$J743,0)))</f>
        <v>0</v>
      </c>
      <c r="R743" s="19" t="n">
        <f aca="false">IF(OR($M743="",$M743="ERR",$J743="",$K743="",$N743=""),0,IF($N743=0,IF(AND(OR(4=7,4=12),4&gt;=$K743,4&lt;=IF($L743="",12,$L743)),$J743,0),IF(AND(4&gt;=$K743,4&lt;=IF($L743="",12,$L743),MOD(4-$K743,$N743)=0),$J743,0)))</f>
        <v>0</v>
      </c>
      <c r="S743" s="19" t="n">
        <f aca="false">IF(OR($M743="",$M743="ERR",$J743="",$K743="",$N743=""),0,IF($N743=0,IF(AND(OR(5=7,5=12),5&gt;=$K743,5&lt;=IF($L743="",12,$L743)),$J743,0),IF(AND(5&gt;=$K743,5&lt;=IF($L743="",12,$L743),MOD(5-$K743,$N743)=0),$J743,0)))</f>
        <v>0</v>
      </c>
      <c r="T743" s="19" t="n">
        <f aca="false">IF(OR($M743="",$M743="ERR",$J743="",$K743="",$N743=""),0,IF($N743=0,IF(AND(OR(6=7,6=12),6&gt;=$K743,6&lt;=IF($L743="",12,$L743)),$J743,0),IF(AND(6&gt;=$K743,6&lt;=IF($L743="",12,$L743),MOD(6-$K743,$N743)=0),$J743,0)))</f>
        <v>0</v>
      </c>
      <c r="U743" s="19" t="n">
        <f aca="false">IF(OR($M743="",$M743="ERR",$J743="",$K743="",$N743=""),0,IF($N743=0,IF(AND(OR(7=7,7=12),7&gt;=$K743,7&lt;=IF($L743="",12,$L743)),$J743,0),IF(AND(7&gt;=$K743,7&lt;=IF($L743="",12,$L743),MOD(7-$K743,$N743)=0),$J743,0)))</f>
        <v>0</v>
      </c>
      <c r="V743" s="19" t="n">
        <f aca="false">IF(OR($M743="",$M743="ERR",$J743="",$K743="",$N743=""),0,IF($N743=0,IF(AND(OR(8=7,8=12),8&gt;=$K743,8&lt;=IF($L743="",12,$L743)),$J743,0),IF(AND(8&gt;=$K743,8&lt;=IF($L743="",12,$L743),MOD(8-$K743,$N743)=0),$J743,0)))</f>
        <v>0</v>
      </c>
      <c r="W743" s="19" t="n">
        <f aca="false">IF(OR($M743="",$M743="ERR",$J743="",$K743="",$N743=""),0,IF($N743=0,IF(AND(OR(9=7,9=12),9&gt;=$K743,9&lt;=IF($L743="",12,$L743)),$J743,0),IF(AND(9&gt;=$K743,9&lt;=IF($L743="",12,$L743),MOD(9-$K743,$N743)=0),$J743,0)))</f>
        <v>0</v>
      </c>
      <c r="X743" s="19" t="n">
        <f aca="false">IF(OR($M743="",$M743="ERR",$J743="",$K743="",$N743=""),0,IF($N743=0,IF(AND(OR(10=7,10=12),10&gt;=$K743,10&lt;=IF($L743="",12,$L743)),$J743,0),IF(AND(10&gt;=$K743,10&lt;=IF($L743="",12,$L743),MOD(10-$K743,$N743)=0),$J743,0)))</f>
        <v>0</v>
      </c>
      <c r="Y743" s="19" t="n">
        <f aca="false">IF(OR($M743="",$M743="ERR",$J743="",$K743="",$N743=""),0,IF($N743=0,IF(AND(OR(11=7,11=12),11&gt;=$K743,11&lt;=IF($L743="",12,$L743)),$J743,0),IF(AND(11&gt;=$K743,11&lt;=IF($L743="",12,$L743),MOD(11-$K743,$N743)=0),$J743,0)))</f>
        <v>0</v>
      </c>
      <c r="Z743" s="19" t="n">
        <f aca="false">IF(OR($M743="",$M743="ERR",$J743="",$K743="",$N743=""),0,IF($N743=0,IF(AND(OR(12=7,12=12),12&gt;=$K743,12&lt;=IF($L743="",12,$L743)),$J743,0),IF(AND(12&gt;=$K743,12&lt;=IF($L743="",12,$L743),MOD(12-$K743,$N743)=0),$J743,0)))</f>
        <v>0</v>
      </c>
      <c r="AA743" s="36" t="n">
        <f aca="false">SUM(O743:Z743)</f>
        <v>0</v>
      </c>
      <c r="AB743" s="15" t="str">
        <f aca="false">IF(AND($B743="",$D743="",$J743=""),"",IF($B743="","Falta código",IF(ISNA(MATCH($B743,LST_COD,0)),"Código no registrado en Trabajadores",IF($E743="","Concepto no está en el catálogo",IF($M743="ERR","Retención de otro empleador: Origen = Otro empleador",IF(OR($J743="",$K743=""),"Falta monto o mes",IF(OR($K743&lt;1,$K743&gt;12),"Mes inicio inválido",IF(AND($L743&lt;&gt;"",OR($L743&lt;$K743,$L743&gt;12)),"Mes fin inválido",IF($N743="","Falta frecuencia",IF(AND($G743&lt;&gt;"Otro empleador",SUMPRODUCT(($O743:$Z743&lt;&gt;0)*(((COLUMN($O743:$Z743)-14)&lt;INDEX(Trabajadores!$M$6:$M$105,MATCH($B743,LST_COD,0)))+((COLUMN($O743:$Z743)-14)&gt;INDEX(Trabajadores!$N$6:$N$105,MATCH($B743,LST_COD,0)))))&gt;0),"Aviso: hay meses fuera del periodo laboral","OK"))))))))))</f>
        <v/>
      </c>
    </row>
    <row r="744" customFormat="false" ht="15" hidden="false" customHeight="false" outlineLevel="0" collapsed="false">
      <c r="A744" s="23" t="n">
        <v>739</v>
      </c>
      <c r="B744" s="7"/>
      <c r="C744" s="35" t="str">
        <f aca="false">IF($B744="","",IFERROR(INDEX(Trabajadores!$D$6:$D$105,MATCH($B744,LST_COD,0)),"¿Código?"))</f>
        <v/>
      </c>
      <c r="D744" s="30"/>
      <c r="E744" s="9" t="str">
        <f aca="false">IF($D744="","",IFERROR(VLOOKUP($D744,CONC_TABLA,2,FALSE()),""))</f>
        <v/>
      </c>
      <c r="F744" s="9" t="str">
        <f aca="false">IF($D744="","",IFERROR(VLOOKUP($D744,CONC_TABLA,3,FALSE()),""))</f>
        <v/>
      </c>
      <c r="G744" s="30"/>
      <c r="H744" s="30"/>
      <c r="I744" s="30"/>
      <c r="J744" s="29"/>
      <c r="K744" s="28"/>
      <c r="L744" s="28"/>
      <c r="M744" s="9" t="str">
        <f aca="false">IF(OR($B744="",$E744=""),"",IF($E744="INA","INA",IF($G744="Otro empleador",IF($E744="RET","RETO",IF($E744="ORD","OTO","OTX")),IF($E744="RET","ERR",$E744))))</f>
        <v/>
      </c>
      <c r="N744" s="9" t="str">
        <f aca="false">IF($I744="","",IFERROR(VLOOKUP($I744,FREC_TABLA,2,FALSE()),""))</f>
        <v/>
      </c>
      <c r="O744" s="19" t="n">
        <f aca="false">IF(OR($M744="",$M744="ERR",$J744="",$K744="",$N744=""),0,IF($N744=0,IF(AND(OR(1=7,1=12),1&gt;=$K744,1&lt;=IF($L744="",12,$L744)),$J744,0),IF(AND(1&gt;=$K744,1&lt;=IF($L744="",12,$L744),MOD(1-$K744,$N744)=0),$J744,0)))</f>
        <v>0</v>
      </c>
      <c r="P744" s="19" t="n">
        <f aca="false">IF(OR($M744="",$M744="ERR",$J744="",$K744="",$N744=""),0,IF($N744=0,IF(AND(OR(2=7,2=12),2&gt;=$K744,2&lt;=IF($L744="",12,$L744)),$J744,0),IF(AND(2&gt;=$K744,2&lt;=IF($L744="",12,$L744),MOD(2-$K744,$N744)=0),$J744,0)))</f>
        <v>0</v>
      </c>
      <c r="Q744" s="19" t="n">
        <f aca="false">IF(OR($M744="",$M744="ERR",$J744="",$K744="",$N744=""),0,IF($N744=0,IF(AND(OR(3=7,3=12),3&gt;=$K744,3&lt;=IF($L744="",12,$L744)),$J744,0),IF(AND(3&gt;=$K744,3&lt;=IF($L744="",12,$L744),MOD(3-$K744,$N744)=0),$J744,0)))</f>
        <v>0</v>
      </c>
      <c r="R744" s="19" t="n">
        <f aca="false">IF(OR($M744="",$M744="ERR",$J744="",$K744="",$N744=""),0,IF($N744=0,IF(AND(OR(4=7,4=12),4&gt;=$K744,4&lt;=IF($L744="",12,$L744)),$J744,0),IF(AND(4&gt;=$K744,4&lt;=IF($L744="",12,$L744),MOD(4-$K744,$N744)=0),$J744,0)))</f>
        <v>0</v>
      </c>
      <c r="S744" s="19" t="n">
        <f aca="false">IF(OR($M744="",$M744="ERR",$J744="",$K744="",$N744=""),0,IF($N744=0,IF(AND(OR(5=7,5=12),5&gt;=$K744,5&lt;=IF($L744="",12,$L744)),$J744,0),IF(AND(5&gt;=$K744,5&lt;=IF($L744="",12,$L744),MOD(5-$K744,$N744)=0),$J744,0)))</f>
        <v>0</v>
      </c>
      <c r="T744" s="19" t="n">
        <f aca="false">IF(OR($M744="",$M744="ERR",$J744="",$K744="",$N744=""),0,IF($N744=0,IF(AND(OR(6=7,6=12),6&gt;=$K744,6&lt;=IF($L744="",12,$L744)),$J744,0),IF(AND(6&gt;=$K744,6&lt;=IF($L744="",12,$L744),MOD(6-$K744,$N744)=0),$J744,0)))</f>
        <v>0</v>
      </c>
      <c r="U744" s="19" t="n">
        <f aca="false">IF(OR($M744="",$M744="ERR",$J744="",$K744="",$N744=""),0,IF($N744=0,IF(AND(OR(7=7,7=12),7&gt;=$K744,7&lt;=IF($L744="",12,$L744)),$J744,0),IF(AND(7&gt;=$K744,7&lt;=IF($L744="",12,$L744),MOD(7-$K744,$N744)=0),$J744,0)))</f>
        <v>0</v>
      </c>
      <c r="V744" s="19" t="n">
        <f aca="false">IF(OR($M744="",$M744="ERR",$J744="",$K744="",$N744=""),0,IF($N744=0,IF(AND(OR(8=7,8=12),8&gt;=$K744,8&lt;=IF($L744="",12,$L744)),$J744,0),IF(AND(8&gt;=$K744,8&lt;=IF($L744="",12,$L744),MOD(8-$K744,$N744)=0),$J744,0)))</f>
        <v>0</v>
      </c>
      <c r="W744" s="19" t="n">
        <f aca="false">IF(OR($M744="",$M744="ERR",$J744="",$K744="",$N744=""),0,IF($N744=0,IF(AND(OR(9=7,9=12),9&gt;=$K744,9&lt;=IF($L744="",12,$L744)),$J744,0),IF(AND(9&gt;=$K744,9&lt;=IF($L744="",12,$L744),MOD(9-$K744,$N744)=0),$J744,0)))</f>
        <v>0</v>
      </c>
      <c r="X744" s="19" t="n">
        <f aca="false">IF(OR($M744="",$M744="ERR",$J744="",$K744="",$N744=""),0,IF($N744=0,IF(AND(OR(10=7,10=12),10&gt;=$K744,10&lt;=IF($L744="",12,$L744)),$J744,0),IF(AND(10&gt;=$K744,10&lt;=IF($L744="",12,$L744),MOD(10-$K744,$N744)=0),$J744,0)))</f>
        <v>0</v>
      </c>
      <c r="Y744" s="19" t="n">
        <f aca="false">IF(OR($M744="",$M744="ERR",$J744="",$K744="",$N744=""),0,IF($N744=0,IF(AND(OR(11=7,11=12),11&gt;=$K744,11&lt;=IF($L744="",12,$L744)),$J744,0),IF(AND(11&gt;=$K744,11&lt;=IF($L744="",12,$L744),MOD(11-$K744,$N744)=0),$J744,0)))</f>
        <v>0</v>
      </c>
      <c r="Z744" s="19" t="n">
        <f aca="false">IF(OR($M744="",$M744="ERR",$J744="",$K744="",$N744=""),0,IF($N744=0,IF(AND(OR(12=7,12=12),12&gt;=$K744,12&lt;=IF($L744="",12,$L744)),$J744,0),IF(AND(12&gt;=$K744,12&lt;=IF($L744="",12,$L744),MOD(12-$K744,$N744)=0),$J744,0)))</f>
        <v>0</v>
      </c>
      <c r="AA744" s="36" t="n">
        <f aca="false">SUM(O744:Z744)</f>
        <v>0</v>
      </c>
      <c r="AB744" s="15" t="str">
        <f aca="false">IF(AND($B744="",$D744="",$J744=""),"",IF($B744="","Falta código",IF(ISNA(MATCH($B744,LST_COD,0)),"Código no registrado en Trabajadores",IF($E744="","Concepto no está en el catálogo",IF($M744="ERR","Retención de otro empleador: Origen = Otro empleador",IF(OR($J744="",$K744=""),"Falta monto o mes",IF(OR($K744&lt;1,$K744&gt;12),"Mes inicio inválido",IF(AND($L744&lt;&gt;"",OR($L744&lt;$K744,$L744&gt;12)),"Mes fin inválido",IF($N744="","Falta frecuencia",IF(AND($G744&lt;&gt;"Otro empleador",SUMPRODUCT(($O744:$Z744&lt;&gt;0)*(((COLUMN($O744:$Z744)-14)&lt;INDEX(Trabajadores!$M$6:$M$105,MATCH($B744,LST_COD,0)))+((COLUMN($O744:$Z744)-14)&gt;INDEX(Trabajadores!$N$6:$N$105,MATCH($B744,LST_COD,0)))))&gt;0),"Aviso: hay meses fuera del periodo laboral","OK"))))))))))</f>
        <v/>
      </c>
    </row>
    <row r="745" customFormat="false" ht="15" hidden="false" customHeight="false" outlineLevel="0" collapsed="false">
      <c r="A745" s="23" t="n">
        <v>740</v>
      </c>
      <c r="B745" s="7"/>
      <c r="C745" s="35" t="str">
        <f aca="false">IF($B745="","",IFERROR(INDEX(Trabajadores!$D$6:$D$105,MATCH($B745,LST_COD,0)),"¿Código?"))</f>
        <v/>
      </c>
      <c r="D745" s="30"/>
      <c r="E745" s="9" t="str">
        <f aca="false">IF($D745="","",IFERROR(VLOOKUP($D745,CONC_TABLA,2,FALSE()),""))</f>
        <v/>
      </c>
      <c r="F745" s="9" t="str">
        <f aca="false">IF($D745="","",IFERROR(VLOOKUP($D745,CONC_TABLA,3,FALSE()),""))</f>
        <v/>
      </c>
      <c r="G745" s="30"/>
      <c r="H745" s="30"/>
      <c r="I745" s="30"/>
      <c r="J745" s="29"/>
      <c r="K745" s="28"/>
      <c r="L745" s="28"/>
      <c r="M745" s="9" t="str">
        <f aca="false">IF(OR($B745="",$E745=""),"",IF($E745="INA","INA",IF($G745="Otro empleador",IF($E745="RET","RETO",IF($E745="ORD","OTO","OTX")),IF($E745="RET","ERR",$E745))))</f>
        <v/>
      </c>
      <c r="N745" s="9" t="str">
        <f aca="false">IF($I745="","",IFERROR(VLOOKUP($I745,FREC_TABLA,2,FALSE()),""))</f>
        <v/>
      </c>
      <c r="O745" s="19" t="n">
        <f aca="false">IF(OR($M745="",$M745="ERR",$J745="",$K745="",$N745=""),0,IF($N745=0,IF(AND(OR(1=7,1=12),1&gt;=$K745,1&lt;=IF($L745="",12,$L745)),$J745,0),IF(AND(1&gt;=$K745,1&lt;=IF($L745="",12,$L745),MOD(1-$K745,$N745)=0),$J745,0)))</f>
        <v>0</v>
      </c>
      <c r="P745" s="19" t="n">
        <f aca="false">IF(OR($M745="",$M745="ERR",$J745="",$K745="",$N745=""),0,IF($N745=0,IF(AND(OR(2=7,2=12),2&gt;=$K745,2&lt;=IF($L745="",12,$L745)),$J745,0),IF(AND(2&gt;=$K745,2&lt;=IF($L745="",12,$L745),MOD(2-$K745,$N745)=0),$J745,0)))</f>
        <v>0</v>
      </c>
      <c r="Q745" s="19" t="n">
        <f aca="false">IF(OR($M745="",$M745="ERR",$J745="",$K745="",$N745=""),0,IF($N745=0,IF(AND(OR(3=7,3=12),3&gt;=$K745,3&lt;=IF($L745="",12,$L745)),$J745,0),IF(AND(3&gt;=$K745,3&lt;=IF($L745="",12,$L745),MOD(3-$K745,$N745)=0),$J745,0)))</f>
        <v>0</v>
      </c>
      <c r="R745" s="19" t="n">
        <f aca="false">IF(OR($M745="",$M745="ERR",$J745="",$K745="",$N745=""),0,IF($N745=0,IF(AND(OR(4=7,4=12),4&gt;=$K745,4&lt;=IF($L745="",12,$L745)),$J745,0),IF(AND(4&gt;=$K745,4&lt;=IF($L745="",12,$L745),MOD(4-$K745,$N745)=0),$J745,0)))</f>
        <v>0</v>
      </c>
      <c r="S745" s="19" t="n">
        <f aca="false">IF(OR($M745="",$M745="ERR",$J745="",$K745="",$N745=""),0,IF($N745=0,IF(AND(OR(5=7,5=12),5&gt;=$K745,5&lt;=IF($L745="",12,$L745)),$J745,0),IF(AND(5&gt;=$K745,5&lt;=IF($L745="",12,$L745),MOD(5-$K745,$N745)=0),$J745,0)))</f>
        <v>0</v>
      </c>
      <c r="T745" s="19" t="n">
        <f aca="false">IF(OR($M745="",$M745="ERR",$J745="",$K745="",$N745=""),0,IF($N745=0,IF(AND(OR(6=7,6=12),6&gt;=$K745,6&lt;=IF($L745="",12,$L745)),$J745,0),IF(AND(6&gt;=$K745,6&lt;=IF($L745="",12,$L745),MOD(6-$K745,$N745)=0),$J745,0)))</f>
        <v>0</v>
      </c>
      <c r="U745" s="19" t="n">
        <f aca="false">IF(OR($M745="",$M745="ERR",$J745="",$K745="",$N745=""),0,IF($N745=0,IF(AND(OR(7=7,7=12),7&gt;=$K745,7&lt;=IF($L745="",12,$L745)),$J745,0),IF(AND(7&gt;=$K745,7&lt;=IF($L745="",12,$L745),MOD(7-$K745,$N745)=0),$J745,0)))</f>
        <v>0</v>
      </c>
      <c r="V745" s="19" t="n">
        <f aca="false">IF(OR($M745="",$M745="ERR",$J745="",$K745="",$N745=""),0,IF($N745=0,IF(AND(OR(8=7,8=12),8&gt;=$K745,8&lt;=IF($L745="",12,$L745)),$J745,0),IF(AND(8&gt;=$K745,8&lt;=IF($L745="",12,$L745),MOD(8-$K745,$N745)=0),$J745,0)))</f>
        <v>0</v>
      </c>
      <c r="W745" s="19" t="n">
        <f aca="false">IF(OR($M745="",$M745="ERR",$J745="",$K745="",$N745=""),0,IF($N745=0,IF(AND(OR(9=7,9=12),9&gt;=$K745,9&lt;=IF($L745="",12,$L745)),$J745,0),IF(AND(9&gt;=$K745,9&lt;=IF($L745="",12,$L745),MOD(9-$K745,$N745)=0),$J745,0)))</f>
        <v>0</v>
      </c>
      <c r="X745" s="19" t="n">
        <f aca="false">IF(OR($M745="",$M745="ERR",$J745="",$K745="",$N745=""),0,IF($N745=0,IF(AND(OR(10=7,10=12),10&gt;=$K745,10&lt;=IF($L745="",12,$L745)),$J745,0),IF(AND(10&gt;=$K745,10&lt;=IF($L745="",12,$L745),MOD(10-$K745,$N745)=0),$J745,0)))</f>
        <v>0</v>
      </c>
      <c r="Y745" s="19" t="n">
        <f aca="false">IF(OR($M745="",$M745="ERR",$J745="",$K745="",$N745=""),0,IF($N745=0,IF(AND(OR(11=7,11=12),11&gt;=$K745,11&lt;=IF($L745="",12,$L745)),$J745,0),IF(AND(11&gt;=$K745,11&lt;=IF($L745="",12,$L745),MOD(11-$K745,$N745)=0),$J745,0)))</f>
        <v>0</v>
      </c>
      <c r="Z745" s="19" t="n">
        <f aca="false">IF(OR($M745="",$M745="ERR",$J745="",$K745="",$N745=""),0,IF($N745=0,IF(AND(OR(12=7,12=12),12&gt;=$K745,12&lt;=IF($L745="",12,$L745)),$J745,0),IF(AND(12&gt;=$K745,12&lt;=IF($L745="",12,$L745),MOD(12-$K745,$N745)=0),$J745,0)))</f>
        <v>0</v>
      </c>
      <c r="AA745" s="36" t="n">
        <f aca="false">SUM(O745:Z745)</f>
        <v>0</v>
      </c>
      <c r="AB745" s="15" t="str">
        <f aca="false">IF(AND($B745="",$D745="",$J745=""),"",IF($B745="","Falta código",IF(ISNA(MATCH($B745,LST_COD,0)),"Código no registrado en Trabajadores",IF($E745="","Concepto no está en el catálogo",IF($M745="ERR","Retención de otro empleador: Origen = Otro empleador",IF(OR($J745="",$K745=""),"Falta monto o mes",IF(OR($K745&lt;1,$K745&gt;12),"Mes inicio inválido",IF(AND($L745&lt;&gt;"",OR($L745&lt;$K745,$L745&gt;12)),"Mes fin inválido",IF($N745="","Falta frecuencia",IF(AND($G745&lt;&gt;"Otro empleador",SUMPRODUCT(($O745:$Z745&lt;&gt;0)*(((COLUMN($O745:$Z745)-14)&lt;INDEX(Trabajadores!$M$6:$M$105,MATCH($B745,LST_COD,0)))+((COLUMN($O745:$Z745)-14)&gt;INDEX(Trabajadores!$N$6:$N$105,MATCH($B745,LST_COD,0)))))&gt;0),"Aviso: hay meses fuera del periodo laboral","OK"))))))))))</f>
        <v/>
      </c>
    </row>
    <row r="746" customFormat="false" ht="15" hidden="false" customHeight="false" outlineLevel="0" collapsed="false">
      <c r="A746" s="23" t="n">
        <v>741</v>
      </c>
      <c r="B746" s="7"/>
      <c r="C746" s="35" t="str">
        <f aca="false">IF($B746="","",IFERROR(INDEX(Trabajadores!$D$6:$D$105,MATCH($B746,LST_COD,0)),"¿Código?"))</f>
        <v/>
      </c>
      <c r="D746" s="30"/>
      <c r="E746" s="9" t="str">
        <f aca="false">IF($D746="","",IFERROR(VLOOKUP($D746,CONC_TABLA,2,FALSE()),""))</f>
        <v/>
      </c>
      <c r="F746" s="9" t="str">
        <f aca="false">IF($D746="","",IFERROR(VLOOKUP($D746,CONC_TABLA,3,FALSE()),""))</f>
        <v/>
      </c>
      <c r="G746" s="30"/>
      <c r="H746" s="30"/>
      <c r="I746" s="30"/>
      <c r="J746" s="29"/>
      <c r="K746" s="28"/>
      <c r="L746" s="28"/>
      <c r="M746" s="9" t="str">
        <f aca="false">IF(OR($B746="",$E746=""),"",IF($E746="INA","INA",IF($G746="Otro empleador",IF($E746="RET","RETO",IF($E746="ORD","OTO","OTX")),IF($E746="RET","ERR",$E746))))</f>
        <v/>
      </c>
      <c r="N746" s="9" t="str">
        <f aca="false">IF($I746="","",IFERROR(VLOOKUP($I746,FREC_TABLA,2,FALSE()),""))</f>
        <v/>
      </c>
      <c r="O746" s="19" t="n">
        <f aca="false">IF(OR($M746="",$M746="ERR",$J746="",$K746="",$N746=""),0,IF($N746=0,IF(AND(OR(1=7,1=12),1&gt;=$K746,1&lt;=IF($L746="",12,$L746)),$J746,0),IF(AND(1&gt;=$K746,1&lt;=IF($L746="",12,$L746),MOD(1-$K746,$N746)=0),$J746,0)))</f>
        <v>0</v>
      </c>
      <c r="P746" s="19" t="n">
        <f aca="false">IF(OR($M746="",$M746="ERR",$J746="",$K746="",$N746=""),0,IF($N746=0,IF(AND(OR(2=7,2=12),2&gt;=$K746,2&lt;=IF($L746="",12,$L746)),$J746,0),IF(AND(2&gt;=$K746,2&lt;=IF($L746="",12,$L746),MOD(2-$K746,$N746)=0),$J746,0)))</f>
        <v>0</v>
      </c>
      <c r="Q746" s="19" t="n">
        <f aca="false">IF(OR($M746="",$M746="ERR",$J746="",$K746="",$N746=""),0,IF($N746=0,IF(AND(OR(3=7,3=12),3&gt;=$K746,3&lt;=IF($L746="",12,$L746)),$J746,0),IF(AND(3&gt;=$K746,3&lt;=IF($L746="",12,$L746),MOD(3-$K746,$N746)=0),$J746,0)))</f>
        <v>0</v>
      </c>
      <c r="R746" s="19" t="n">
        <f aca="false">IF(OR($M746="",$M746="ERR",$J746="",$K746="",$N746=""),0,IF($N746=0,IF(AND(OR(4=7,4=12),4&gt;=$K746,4&lt;=IF($L746="",12,$L746)),$J746,0),IF(AND(4&gt;=$K746,4&lt;=IF($L746="",12,$L746),MOD(4-$K746,$N746)=0),$J746,0)))</f>
        <v>0</v>
      </c>
      <c r="S746" s="19" t="n">
        <f aca="false">IF(OR($M746="",$M746="ERR",$J746="",$K746="",$N746=""),0,IF($N746=0,IF(AND(OR(5=7,5=12),5&gt;=$K746,5&lt;=IF($L746="",12,$L746)),$J746,0),IF(AND(5&gt;=$K746,5&lt;=IF($L746="",12,$L746),MOD(5-$K746,$N746)=0),$J746,0)))</f>
        <v>0</v>
      </c>
      <c r="T746" s="19" t="n">
        <f aca="false">IF(OR($M746="",$M746="ERR",$J746="",$K746="",$N746=""),0,IF($N746=0,IF(AND(OR(6=7,6=12),6&gt;=$K746,6&lt;=IF($L746="",12,$L746)),$J746,0),IF(AND(6&gt;=$K746,6&lt;=IF($L746="",12,$L746),MOD(6-$K746,$N746)=0),$J746,0)))</f>
        <v>0</v>
      </c>
      <c r="U746" s="19" t="n">
        <f aca="false">IF(OR($M746="",$M746="ERR",$J746="",$K746="",$N746=""),0,IF($N746=0,IF(AND(OR(7=7,7=12),7&gt;=$K746,7&lt;=IF($L746="",12,$L746)),$J746,0),IF(AND(7&gt;=$K746,7&lt;=IF($L746="",12,$L746),MOD(7-$K746,$N746)=0),$J746,0)))</f>
        <v>0</v>
      </c>
      <c r="V746" s="19" t="n">
        <f aca="false">IF(OR($M746="",$M746="ERR",$J746="",$K746="",$N746=""),0,IF($N746=0,IF(AND(OR(8=7,8=12),8&gt;=$K746,8&lt;=IF($L746="",12,$L746)),$J746,0),IF(AND(8&gt;=$K746,8&lt;=IF($L746="",12,$L746),MOD(8-$K746,$N746)=0),$J746,0)))</f>
        <v>0</v>
      </c>
      <c r="W746" s="19" t="n">
        <f aca="false">IF(OR($M746="",$M746="ERR",$J746="",$K746="",$N746=""),0,IF($N746=0,IF(AND(OR(9=7,9=12),9&gt;=$K746,9&lt;=IF($L746="",12,$L746)),$J746,0),IF(AND(9&gt;=$K746,9&lt;=IF($L746="",12,$L746),MOD(9-$K746,$N746)=0),$J746,0)))</f>
        <v>0</v>
      </c>
      <c r="X746" s="19" t="n">
        <f aca="false">IF(OR($M746="",$M746="ERR",$J746="",$K746="",$N746=""),0,IF($N746=0,IF(AND(OR(10=7,10=12),10&gt;=$K746,10&lt;=IF($L746="",12,$L746)),$J746,0),IF(AND(10&gt;=$K746,10&lt;=IF($L746="",12,$L746),MOD(10-$K746,$N746)=0),$J746,0)))</f>
        <v>0</v>
      </c>
      <c r="Y746" s="19" t="n">
        <f aca="false">IF(OR($M746="",$M746="ERR",$J746="",$K746="",$N746=""),0,IF($N746=0,IF(AND(OR(11=7,11=12),11&gt;=$K746,11&lt;=IF($L746="",12,$L746)),$J746,0),IF(AND(11&gt;=$K746,11&lt;=IF($L746="",12,$L746),MOD(11-$K746,$N746)=0),$J746,0)))</f>
        <v>0</v>
      </c>
      <c r="Z746" s="19" t="n">
        <f aca="false">IF(OR($M746="",$M746="ERR",$J746="",$K746="",$N746=""),0,IF($N746=0,IF(AND(OR(12=7,12=12),12&gt;=$K746,12&lt;=IF($L746="",12,$L746)),$J746,0),IF(AND(12&gt;=$K746,12&lt;=IF($L746="",12,$L746),MOD(12-$K746,$N746)=0),$J746,0)))</f>
        <v>0</v>
      </c>
      <c r="AA746" s="36" t="n">
        <f aca="false">SUM(O746:Z746)</f>
        <v>0</v>
      </c>
      <c r="AB746" s="15" t="str">
        <f aca="false">IF(AND($B746="",$D746="",$J746=""),"",IF($B746="","Falta código",IF(ISNA(MATCH($B746,LST_COD,0)),"Código no registrado en Trabajadores",IF($E746="","Concepto no está en el catálogo",IF($M746="ERR","Retención de otro empleador: Origen = Otro empleador",IF(OR($J746="",$K746=""),"Falta monto o mes",IF(OR($K746&lt;1,$K746&gt;12),"Mes inicio inválido",IF(AND($L746&lt;&gt;"",OR($L746&lt;$K746,$L746&gt;12)),"Mes fin inválido",IF($N746="","Falta frecuencia",IF(AND($G746&lt;&gt;"Otro empleador",SUMPRODUCT(($O746:$Z746&lt;&gt;0)*(((COLUMN($O746:$Z746)-14)&lt;INDEX(Trabajadores!$M$6:$M$105,MATCH($B746,LST_COD,0)))+((COLUMN($O746:$Z746)-14)&gt;INDEX(Trabajadores!$N$6:$N$105,MATCH($B746,LST_COD,0)))))&gt;0),"Aviso: hay meses fuera del periodo laboral","OK"))))))))))</f>
        <v/>
      </c>
    </row>
    <row r="747" customFormat="false" ht="15" hidden="false" customHeight="false" outlineLevel="0" collapsed="false">
      <c r="A747" s="23" t="n">
        <v>742</v>
      </c>
      <c r="B747" s="7"/>
      <c r="C747" s="35" t="str">
        <f aca="false">IF($B747="","",IFERROR(INDEX(Trabajadores!$D$6:$D$105,MATCH($B747,LST_COD,0)),"¿Código?"))</f>
        <v/>
      </c>
      <c r="D747" s="30"/>
      <c r="E747" s="9" t="str">
        <f aca="false">IF($D747="","",IFERROR(VLOOKUP($D747,CONC_TABLA,2,FALSE()),""))</f>
        <v/>
      </c>
      <c r="F747" s="9" t="str">
        <f aca="false">IF($D747="","",IFERROR(VLOOKUP($D747,CONC_TABLA,3,FALSE()),""))</f>
        <v/>
      </c>
      <c r="G747" s="30"/>
      <c r="H747" s="30"/>
      <c r="I747" s="30"/>
      <c r="J747" s="29"/>
      <c r="K747" s="28"/>
      <c r="L747" s="28"/>
      <c r="M747" s="9" t="str">
        <f aca="false">IF(OR($B747="",$E747=""),"",IF($E747="INA","INA",IF($G747="Otro empleador",IF($E747="RET","RETO",IF($E747="ORD","OTO","OTX")),IF($E747="RET","ERR",$E747))))</f>
        <v/>
      </c>
      <c r="N747" s="9" t="str">
        <f aca="false">IF($I747="","",IFERROR(VLOOKUP($I747,FREC_TABLA,2,FALSE()),""))</f>
        <v/>
      </c>
      <c r="O747" s="19" t="n">
        <f aca="false">IF(OR($M747="",$M747="ERR",$J747="",$K747="",$N747=""),0,IF($N747=0,IF(AND(OR(1=7,1=12),1&gt;=$K747,1&lt;=IF($L747="",12,$L747)),$J747,0),IF(AND(1&gt;=$K747,1&lt;=IF($L747="",12,$L747),MOD(1-$K747,$N747)=0),$J747,0)))</f>
        <v>0</v>
      </c>
      <c r="P747" s="19" t="n">
        <f aca="false">IF(OR($M747="",$M747="ERR",$J747="",$K747="",$N747=""),0,IF($N747=0,IF(AND(OR(2=7,2=12),2&gt;=$K747,2&lt;=IF($L747="",12,$L747)),$J747,0),IF(AND(2&gt;=$K747,2&lt;=IF($L747="",12,$L747),MOD(2-$K747,$N747)=0),$J747,0)))</f>
        <v>0</v>
      </c>
      <c r="Q747" s="19" t="n">
        <f aca="false">IF(OR($M747="",$M747="ERR",$J747="",$K747="",$N747=""),0,IF($N747=0,IF(AND(OR(3=7,3=12),3&gt;=$K747,3&lt;=IF($L747="",12,$L747)),$J747,0),IF(AND(3&gt;=$K747,3&lt;=IF($L747="",12,$L747),MOD(3-$K747,$N747)=0),$J747,0)))</f>
        <v>0</v>
      </c>
      <c r="R747" s="19" t="n">
        <f aca="false">IF(OR($M747="",$M747="ERR",$J747="",$K747="",$N747=""),0,IF($N747=0,IF(AND(OR(4=7,4=12),4&gt;=$K747,4&lt;=IF($L747="",12,$L747)),$J747,0),IF(AND(4&gt;=$K747,4&lt;=IF($L747="",12,$L747),MOD(4-$K747,$N747)=0),$J747,0)))</f>
        <v>0</v>
      </c>
      <c r="S747" s="19" t="n">
        <f aca="false">IF(OR($M747="",$M747="ERR",$J747="",$K747="",$N747=""),0,IF($N747=0,IF(AND(OR(5=7,5=12),5&gt;=$K747,5&lt;=IF($L747="",12,$L747)),$J747,0),IF(AND(5&gt;=$K747,5&lt;=IF($L747="",12,$L747),MOD(5-$K747,$N747)=0),$J747,0)))</f>
        <v>0</v>
      </c>
      <c r="T747" s="19" t="n">
        <f aca="false">IF(OR($M747="",$M747="ERR",$J747="",$K747="",$N747=""),0,IF($N747=0,IF(AND(OR(6=7,6=12),6&gt;=$K747,6&lt;=IF($L747="",12,$L747)),$J747,0),IF(AND(6&gt;=$K747,6&lt;=IF($L747="",12,$L747),MOD(6-$K747,$N747)=0),$J747,0)))</f>
        <v>0</v>
      </c>
      <c r="U747" s="19" t="n">
        <f aca="false">IF(OR($M747="",$M747="ERR",$J747="",$K747="",$N747=""),0,IF($N747=0,IF(AND(OR(7=7,7=12),7&gt;=$K747,7&lt;=IF($L747="",12,$L747)),$J747,0),IF(AND(7&gt;=$K747,7&lt;=IF($L747="",12,$L747),MOD(7-$K747,$N747)=0),$J747,0)))</f>
        <v>0</v>
      </c>
      <c r="V747" s="19" t="n">
        <f aca="false">IF(OR($M747="",$M747="ERR",$J747="",$K747="",$N747=""),0,IF($N747=0,IF(AND(OR(8=7,8=12),8&gt;=$K747,8&lt;=IF($L747="",12,$L747)),$J747,0),IF(AND(8&gt;=$K747,8&lt;=IF($L747="",12,$L747),MOD(8-$K747,$N747)=0),$J747,0)))</f>
        <v>0</v>
      </c>
      <c r="W747" s="19" t="n">
        <f aca="false">IF(OR($M747="",$M747="ERR",$J747="",$K747="",$N747=""),0,IF($N747=0,IF(AND(OR(9=7,9=12),9&gt;=$K747,9&lt;=IF($L747="",12,$L747)),$J747,0),IF(AND(9&gt;=$K747,9&lt;=IF($L747="",12,$L747),MOD(9-$K747,$N747)=0),$J747,0)))</f>
        <v>0</v>
      </c>
      <c r="X747" s="19" t="n">
        <f aca="false">IF(OR($M747="",$M747="ERR",$J747="",$K747="",$N747=""),0,IF($N747=0,IF(AND(OR(10=7,10=12),10&gt;=$K747,10&lt;=IF($L747="",12,$L747)),$J747,0),IF(AND(10&gt;=$K747,10&lt;=IF($L747="",12,$L747),MOD(10-$K747,$N747)=0),$J747,0)))</f>
        <v>0</v>
      </c>
      <c r="Y747" s="19" t="n">
        <f aca="false">IF(OR($M747="",$M747="ERR",$J747="",$K747="",$N747=""),0,IF($N747=0,IF(AND(OR(11=7,11=12),11&gt;=$K747,11&lt;=IF($L747="",12,$L747)),$J747,0),IF(AND(11&gt;=$K747,11&lt;=IF($L747="",12,$L747),MOD(11-$K747,$N747)=0),$J747,0)))</f>
        <v>0</v>
      </c>
      <c r="Z747" s="19" t="n">
        <f aca="false">IF(OR($M747="",$M747="ERR",$J747="",$K747="",$N747=""),0,IF($N747=0,IF(AND(OR(12=7,12=12),12&gt;=$K747,12&lt;=IF($L747="",12,$L747)),$J747,0),IF(AND(12&gt;=$K747,12&lt;=IF($L747="",12,$L747),MOD(12-$K747,$N747)=0),$J747,0)))</f>
        <v>0</v>
      </c>
      <c r="AA747" s="36" t="n">
        <f aca="false">SUM(O747:Z747)</f>
        <v>0</v>
      </c>
      <c r="AB747" s="15" t="str">
        <f aca="false">IF(AND($B747="",$D747="",$J747=""),"",IF($B747="","Falta código",IF(ISNA(MATCH($B747,LST_COD,0)),"Código no registrado en Trabajadores",IF($E747="","Concepto no está en el catálogo",IF($M747="ERR","Retención de otro empleador: Origen = Otro empleador",IF(OR($J747="",$K747=""),"Falta monto o mes",IF(OR($K747&lt;1,$K747&gt;12),"Mes inicio inválido",IF(AND($L747&lt;&gt;"",OR($L747&lt;$K747,$L747&gt;12)),"Mes fin inválido",IF($N747="","Falta frecuencia",IF(AND($G747&lt;&gt;"Otro empleador",SUMPRODUCT(($O747:$Z747&lt;&gt;0)*(((COLUMN($O747:$Z747)-14)&lt;INDEX(Trabajadores!$M$6:$M$105,MATCH($B747,LST_COD,0)))+((COLUMN($O747:$Z747)-14)&gt;INDEX(Trabajadores!$N$6:$N$105,MATCH($B747,LST_COD,0)))))&gt;0),"Aviso: hay meses fuera del periodo laboral","OK"))))))))))</f>
        <v/>
      </c>
    </row>
    <row r="748" customFormat="false" ht="15" hidden="false" customHeight="false" outlineLevel="0" collapsed="false">
      <c r="A748" s="23" t="n">
        <v>743</v>
      </c>
      <c r="B748" s="7"/>
      <c r="C748" s="35" t="str">
        <f aca="false">IF($B748="","",IFERROR(INDEX(Trabajadores!$D$6:$D$105,MATCH($B748,LST_COD,0)),"¿Código?"))</f>
        <v/>
      </c>
      <c r="D748" s="30"/>
      <c r="E748" s="9" t="str">
        <f aca="false">IF($D748="","",IFERROR(VLOOKUP($D748,CONC_TABLA,2,FALSE()),""))</f>
        <v/>
      </c>
      <c r="F748" s="9" t="str">
        <f aca="false">IF($D748="","",IFERROR(VLOOKUP($D748,CONC_TABLA,3,FALSE()),""))</f>
        <v/>
      </c>
      <c r="G748" s="30"/>
      <c r="H748" s="30"/>
      <c r="I748" s="30"/>
      <c r="J748" s="29"/>
      <c r="K748" s="28"/>
      <c r="L748" s="28"/>
      <c r="M748" s="9" t="str">
        <f aca="false">IF(OR($B748="",$E748=""),"",IF($E748="INA","INA",IF($G748="Otro empleador",IF($E748="RET","RETO",IF($E748="ORD","OTO","OTX")),IF($E748="RET","ERR",$E748))))</f>
        <v/>
      </c>
      <c r="N748" s="9" t="str">
        <f aca="false">IF($I748="","",IFERROR(VLOOKUP($I748,FREC_TABLA,2,FALSE()),""))</f>
        <v/>
      </c>
      <c r="O748" s="19" t="n">
        <f aca="false">IF(OR($M748="",$M748="ERR",$J748="",$K748="",$N748=""),0,IF($N748=0,IF(AND(OR(1=7,1=12),1&gt;=$K748,1&lt;=IF($L748="",12,$L748)),$J748,0),IF(AND(1&gt;=$K748,1&lt;=IF($L748="",12,$L748),MOD(1-$K748,$N748)=0),$J748,0)))</f>
        <v>0</v>
      </c>
      <c r="P748" s="19" t="n">
        <f aca="false">IF(OR($M748="",$M748="ERR",$J748="",$K748="",$N748=""),0,IF($N748=0,IF(AND(OR(2=7,2=12),2&gt;=$K748,2&lt;=IF($L748="",12,$L748)),$J748,0),IF(AND(2&gt;=$K748,2&lt;=IF($L748="",12,$L748),MOD(2-$K748,$N748)=0),$J748,0)))</f>
        <v>0</v>
      </c>
      <c r="Q748" s="19" t="n">
        <f aca="false">IF(OR($M748="",$M748="ERR",$J748="",$K748="",$N748=""),0,IF($N748=0,IF(AND(OR(3=7,3=12),3&gt;=$K748,3&lt;=IF($L748="",12,$L748)),$J748,0),IF(AND(3&gt;=$K748,3&lt;=IF($L748="",12,$L748),MOD(3-$K748,$N748)=0),$J748,0)))</f>
        <v>0</v>
      </c>
      <c r="R748" s="19" t="n">
        <f aca="false">IF(OR($M748="",$M748="ERR",$J748="",$K748="",$N748=""),0,IF($N748=0,IF(AND(OR(4=7,4=12),4&gt;=$K748,4&lt;=IF($L748="",12,$L748)),$J748,0),IF(AND(4&gt;=$K748,4&lt;=IF($L748="",12,$L748),MOD(4-$K748,$N748)=0),$J748,0)))</f>
        <v>0</v>
      </c>
      <c r="S748" s="19" t="n">
        <f aca="false">IF(OR($M748="",$M748="ERR",$J748="",$K748="",$N748=""),0,IF($N748=0,IF(AND(OR(5=7,5=12),5&gt;=$K748,5&lt;=IF($L748="",12,$L748)),$J748,0),IF(AND(5&gt;=$K748,5&lt;=IF($L748="",12,$L748),MOD(5-$K748,$N748)=0),$J748,0)))</f>
        <v>0</v>
      </c>
      <c r="T748" s="19" t="n">
        <f aca="false">IF(OR($M748="",$M748="ERR",$J748="",$K748="",$N748=""),0,IF($N748=0,IF(AND(OR(6=7,6=12),6&gt;=$K748,6&lt;=IF($L748="",12,$L748)),$J748,0),IF(AND(6&gt;=$K748,6&lt;=IF($L748="",12,$L748),MOD(6-$K748,$N748)=0),$J748,0)))</f>
        <v>0</v>
      </c>
      <c r="U748" s="19" t="n">
        <f aca="false">IF(OR($M748="",$M748="ERR",$J748="",$K748="",$N748=""),0,IF($N748=0,IF(AND(OR(7=7,7=12),7&gt;=$K748,7&lt;=IF($L748="",12,$L748)),$J748,0),IF(AND(7&gt;=$K748,7&lt;=IF($L748="",12,$L748),MOD(7-$K748,$N748)=0),$J748,0)))</f>
        <v>0</v>
      </c>
      <c r="V748" s="19" t="n">
        <f aca="false">IF(OR($M748="",$M748="ERR",$J748="",$K748="",$N748=""),0,IF($N748=0,IF(AND(OR(8=7,8=12),8&gt;=$K748,8&lt;=IF($L748="",12,$L748)),$J748,0),IF(AND(8&gt;=$K748,8&lt;=IF($L748="",12,$L748),MOD(8-$K748,$N748)=0),$J748,0)))</f>
        <v>0</v>
      </c>
      <c r="W748" s="19" t="n">
        <f aca="false">IF(OR($M748="",$M748="ERR",$J748="",$K748="",$N748=""),0,IF($N748=0,IF(AND(OR(9=7,9=12),9&gt;=$K748,9&lt;=IF($L748="",12,$L748)),$J748,0),IF(AND(9&gt;=$K748,9&lt;=IF($L748="",12,$L748),MOD(9-$K748,$N748)=0),$J748,0)))</f>
        <v>0</v>
      </c>
      <c r="X748" s="19" t="n">
        <f aca="false">IF(OR($M748="",$M748="ERR",$J748="",$K748="",$N748=""),0,IF($N748=0,IF(AND(OR(10=7,10=12),10&gt;=$K748,10&lt;=IF($L748="",12,$L748)),$J748,0),IF(AND(10&gt;=$K748,10&lt;=IF($L748="",12,$L748),MOD(10-$K748,$N748)=0),$J748,0)))</f>
        <v>0</v>
      </c>
      <c r="Y748" s="19" t="n">
        <f aca="false">IF(OR($M748="",$M748="ERR",$J748="",$K748="",$N748=""),0,IF($N748=0,IF(AND(OR(11=7,11=12),11&gt;=$K748,11&lt;=IF($L748="",12,$L748)),$J748,0),IF(AND(11&gt;=$K748,11&lt;=IF($L748="",12,$L748),MOD(11-$K748,$N748)=0),$J748,0)))</f>
        <v>0</v>
      </c>
      <c r="Z748" s="19" t="n">
        <f aca="false">IF(OR($M748="",$M748="ERR",$J748="",$K748="",$N748=""),0,IF($N748=0,IF(AND(OR(12=7,12=12),12&gt;=$K748,12&lt;=IF($L748="",12,$L748)),$J748,0),IF(AND(12&gt;=$K748,12&lt;=IF($L748="",12,$L748),MOD(12-$K748,$N748)=0),$J748,0)))</f>
        <v>0</v>
      </c>
      <c r="AA748" s="36" t="n">
        <f aca="false">SUM(O748:Z748)</f>
        <v>0</v>
      </c>
      <c r="AB748" s="15" t="str">
        <f aca="false">IF(AND($B748="",$D748="",$J748=""),"",IF($B748="","Falta código",IF(ISNA(MATCH($B748,LST_COD,0)),"Código no registrado en Trabajadores",IF($E748="","Concepto no está en el catálogo",IF($M748="ERR","Retención de otro empleador: Origen = Otro empleador",IF(OR($J748="",$K748=""),"Falta monto o mes",IF(OR($K748&lt;1,$K748&gt;12),"Mes inicio inválido",IF(AND($L748&lt;&gt;"",OR($L748&lt;$K748,$L748&gt;12)),"Mes fin inválido",IF($N748="","Falta frecuencia",IF(AND($G748&lt;&gt;"Otro empleador",SUMPRODUCT(($O748:$Z748&lt;&gt;0)*(((COLUMN($O748:$Z748)-14)&lt;INDEX(Trabajadores!$M$6:$M$105,MATCH($B748,LST_COD,0)))+((COLUMN($O748:$Z748)-14)&gt;INDEX(Trabajadores!$N$6:$N$105,MATCH($B748,LST_COD,0)))))&gt;0),"Aviso: hay meses fuera del periodo laboral","OK"))))))))))</f>
        <v/>
      </c>
    </row>
    <row r="749" customFormat="false" ht="15" hidden="false" customHeight="false" outlineLevel="0" collapsed="false">
      <c r="A749" s="23" t="n">
        <v>744</v>
      </c>
      <c r="B749" s="7"/>
      <c r="C749" s="35" t="str">
        <f aca="false">IF($B749="","",IFERROR(INDEX(Trabajadores!$D$6:$D$105,MATCH($B749,LST_COD,0)),"¿Código?"))</f>
        <v/>
      </c>
      <c r="D749" s="30"/>
      <c r="E749" s="9" t="str">
        <f aca="false">IF($D749="","",IFERROR(VLOOKUP($D749,CONC_TABLA,2,FALSE()),""))</f>
        <v/>
      </c>
      <c r="F749" s="9" t="str">
        <f aca="false">IF($D749="","",IFERROR(VLOOKUP($D749,CONC_TABLA,3,FALSE()),""))</f>
        <v/>
      </c>
      <c r="G749" s="30"/>
      <c r="H749" s="30"/>
      <c r="I749" s="30"/>
      <c r="J749" s="29"/>
      <c r="K749" s="28"/>
      <c r="L749" s="28"/>
      <c r="M749" s="9" t="str">
        <f aca="false">IF(OR($B749="",$E749=""),"",IF($E749="INA","INA",IF($G749="Otro empleador",IF($E749="RET","RETO",IF($E749="ORD","OTO","OTX")),IF($E749="RET","ERR",$E749))))</f>
        <v/>
      </c>
      <c r="N749" s="9" t="str">
        <f aca="false">IF($I749="","",IFERROR(VLOOKUP($I749,FREC_TABLA,2,FALSE()),""))</f>
        <v/>
      </c>
      <c r="O749" s="19" t="n">
        <f aca="false">IF(OR($M749="",$M749="ERR",$J749="",$K749="",$N749=""),0,IF($N749=0,IF(AND(OR(1=7,1=12),1&gt;=$K749,1&lt;=IF($L749="",12,$L749)),$J749,0),IF(AND(1&gt;=$K749,1&lt;=IF($L749="",12,$L749),MOD(1-$K749,$N749)=0),$J749,0)))</f>
        <v>0</v>
      </c>
      <c r="P749" s="19" t="n">
        <f aca="false">IF(OR($M749="",$M749="ERR",$J749="",$K749="",$N749=""),0,IF($N749=0,IF(AND(OR(2=7,2=12),2&gt;=$K749,2&lt;=IF($L749="",12,$L749)),$J749,0),IF(AND(2&gt;=$K749,2&lt;=IF($L749="",12,$L749),MOD(2-$K749,$N749)=0),$J749,0)))</f>
        <v>0</v>
      </c>
      <c r="Q749" s="19" t="n">
        <f aca="false">IF(OR($M749="",$M749="ERR",$J749="",$K749="",$N749=""),0,IF($N749=0,IF(AND(OR(3=7,3=12),3&gt;=$K749,3&lt;=IF($L749="",12,$L749)),$J749,0),IF(AND(3&gt;=$K749,3&lt;=IF($L749="",12,$L749),MOD(3-$K749,$N749)=0),$J749,0)))</f>
        <v>0</v>
      </c>
      <c r="R749" s="19" t="n">
        <f aca="false">IF(OR($M749="",$M749="ERR",$J749="",$K749="",$N749=""),0,IF($N749=0,IF(AND(OR(4=7,4=12),4&gt;=$K749,4&lt;=IF($L749="",12,$L749)),$J749,0),IF(AND(4&gt;=$K749,4&lt;=IF($L749="",12,$L749),MOD(4-$K749,$N749)=0),$J749,0)))</f>
        <v>0</v>
      </c>
      <c r="S749" s="19" t="n">
        <f aca="false">IF(OR($M749="",$M749="ERR",$J749="",$K749="",$N749=""),0,IF($N749=0,IF(AND(OR(5=7,5=12),5&gt;=$K749,5&lt;=IF($L749="",12,$L749)),$J749,0),IF(AND(5&gt;=$K749,5&lt;=IF($L749="",12,$L749),MOD(5-$K749,$N749)=0),$J749,0)))</f>
        <v>0</v>
      </c>
      <c r="T749" s="19" t="n">
        <f aca="false">IF(OR($M749="",$M749="ERR",$J749="",$K749="",$N749=""),0,IF($N749=0,IF(AND(OR(6=7,6=12),6&gt;=$K749,6&lt;=IF($L749="",12,$L749)),$J749,0),IF(AND(6&gt;=$K749,6&lt;=IF($L749="",12,$L749),MOD(6-$K749,$N749)=0),$J749,0)))</f>
        <v>0</v>
      </c>
      <c r="U749" s="19" t="n">
        <f aca="false">IF(OR($M749="",$M749="ERR",$J749="",$K749="",$N749=""),0,IF($N749=0,IF(AND(OR(7=7,7=12),7&gt;=$K749,7&lt;=IF($L749="",12,$L749)),$J749,0),IF(AND(7&gt;=$K749,7&lt;=IF($L749="",12,$L749),MOD(7-$K749,$N749)=0),$J749,0)))</f>
        <v>0</v>
      </c>
      <c r="V749" s="19" t="n">
        <f aca="false">IF(OR($M749="",$M749="ERR",$J749="",$K749="",$N749=""),0,IF($N749=0,IF(AND(OR(8=7,8=12),8&gt;=$K749,8&lt;=IF($L749="",12,$L749)),$J749,0),IF(AND(8&gt;=$K749,8&lt;=IF($L749="",12,$L749),MOD(8-$K749,$N749)=0),$J749,0)))</f>
        <v>0</v>
      </c>
      <c r="W749" s="19" t="n">
        <f aca="false">IF(OR($M749="",$M749="ERR",$J749="",$K749="",$N749=""),0,IF($N749=0,IF(AND(OR(9=7,9=12),9&gt;=$K749,9&lt;=IF($L749="",12,$L749)),$J749,0),IF(AND(9&gt;=$K749,9&lt;=IF($L749="",12,$L749),MOD(9-$K749,$N749)=0),$J749,0)))</f>
        <v>0</v>
      </c>
      <c r="X749" s="19" t="n">
        <f aca="false">IF(OR($M749="",$M749="ERR",$J749="",$K749="",$N749=""),0,IF($N749=0,IF(AND(OR(10=7,10=12),10&gt;=$K749,10&lt;=IF($L749="",12,$L749)),$J749,0),IF(AND(10&gt;=$K749,10&lt;=IF($L749="",12,$L749),MOD(10-$K749,$N749)=0),$J749,0)))</f>
        <v>0</v>
      </c>
      <c r="Y749" s="19" t="n">
        <f aca="false">IF(OR($M749="",$M749="ERR",$J749="",$K749="",$N749=""),0,IF($N749=0,IF(AND(OR(11=7,11=12),11&gt;=$K749,11&lt;=IF($L749="",12,$L749)),$J749,0),IF(AND(11&gt;=$K749,11&lt;=IF($L749="",12,$L749),MOD(11-$K749,$N749)=0),$J749,0)))</f>
        <v>0</v>
      </c>
      <c r="Z749" s="19" t="n">
        <f aca="false">IF(OR($M749="",$M749="ERR",$J749="",$K749="",$N749=""),0,IF($N749=0,IF(AND(OR(12=7,12=12),12&gt;=$K749,12&lt;=IF($L749="",12,$L749)),$J749,0),IF(AND(12&gt;=$K749,12&lt;=IF($L749="",12,$L749),MOD(12-$K749,$N749)=0),$J749,0)))</f>
        <v>0</v>
      </c>
      <c r="AA749" s="36" t="n">
        <f aca="false">SUM(O749:Z749)</f>
        <v>0</v>
      </c>
      <c r="AB749" s="15" t="str">
        <f aca="false">IF(AND($B749="",$D749="",$J749=""),"",IF($B749="","Falta código",IF(ISNA(MATCH($B749,LST_COD,0)),"Código no registrado en Trabajadores",IF($E749="","Concepto no está en el catálogo",IF($M749="ERR","Retención de otro empleador: Origen = Otro empleador",IF(OR($J749="",$K749=""),"Falta monto o mes",IF(OR($K749&lt;1,$K749&gt;12),"Mes inicio inválido",IF(AND($L749&lt;&gt;"",OR($L749&lt;$K749,$L749&gt;12)),"Mes fin inválido",IF($N749="","Falta frecuencia",IF(AND($G749&lt;&gt;"Otro empleador",SUMPRODUCT(($O749:$Z749&lt;&gt;0)*(((COLUMN($O749:$Z749)-14)&lt;INDEX(Trabajadores!$M$6:$M$105,MATCH($B749,LST_COD,0)))+((COLUMN($O749:$Z749)-14)&gt;INDEX(Trabajadores!$N$6:$N$105,MATCH($B749,LST_COD,0)))))&gt;0),"Aviso: hay meses fuera del periodo laboral","OK"))))))))))</f>
        <v/>
      </c>
    </row>
    <row r="750" customFormat="false" ht="15" hidden="false" customHeight="false" outlineLevel="0" collapsed="false">
      <c r="A750" s="23" t="n">
        <v>745</v>
      </c>
      <c r="B750" s="7"/>
      <c r="C750" s="35" t="str">
        <f aca="false">IF($B750="","",IFERROR(INDEX(Trabajadores!$D$6:$D$105,MATCH($B750,LST_COD,0)),"¿Código?"))</f>
        <v/>
      </c>
      <c r="D750" s="30"/>
      <c r="E750" s="9" t="str">
        <f aca="false">IF($D750="","",IFERROR(VLOOKUP($D750,CONC_TABLA,2,FALSE()),""))</f>
        <v/>
      </c>
      <c r="F750" s="9" t="str">
        <f aca="false">IF($D750="","",IFERROR(VLOOKUP($D750,CONC_TABLA,3,FALSE()),""))</f>
        <v/>
      </c>
      <c r="G750" s="30"/>
      <c r="H750" s="30"/>
      <c r="I750" s="30"/>
      <c r="J750" s="29"/>
      <c r="K750" s="28"/>
      <c r="L750" s="28"/>
      <c r="M750" s="9" t="str">
        <f aca="false">IF(OR($B750="",$E750=""),"",IF($E750="INA","INA",IF($G750="Otro empleador",IF($E750="RET","RETO",IF($E750="ORD","OTO","OTX")),IF($E750="RET","ERR",$E750))))</f>
        <v/>
      </c>
      <c r="N750" s="9" t="str">
        <f aca="false">IF($I750="","",IFERROR(VLOOKUP($I750,FREC_TABLA,2,FALSE()),""))</f>
        <v/>
      </c>
      <c r="O750" s="19" t="n">
        <f aca="false">IF(OR($M750="",$M750="ERR",$J750="",$K750="",$N750=""),0,IF($N750=0,IF(AND(OR(1=7,1=12),1&gt;=$K750,1&lt;=IF($L750="",12,$L750)),$J750,0),IF(AND(1&gt;=$K750,1&lt;=IF($L750="",12,$L750),MOD(1-$K750,$N750)=0),$J750,0)))</f>
        <v>0</v>
      </c>
      <c r="P750" s="19" t="n">
        <f aca="false">IF(OR($M750="",$M750="ERR",$J750="",$K750="",$N750=""),0,IF($N750=0,IF(AND(OR(2=7,2=12),2&gt;=$K750,2&lt;=IF($L750="",12,$L750)),$J750,0),IF(AND(2&gt;=$K750,2&lt;=IF($L750="",12,$L750),MOD(2-$K750,$N750)=0),$J750,0)))</f>
        <v>0</v>
      </c>
      <c r="Q750" s="19" t="n">
        <f aca="false">IF(OR($M750="",$M750="ERR",$J750="",$K750="",$N750=""),0,IF($N750=0,IF(AND(OR(3=7,3=12),3&gt;=$K750,3&lt;=IF($L750="",12,$L750)),$J750,0),IF(AND(3&gt;=$K750,3&lt;=IF($L750="",12,$L750),MOD(3-$K750,$N750)=0),$J750,0)))</f>
        <v>0</v>
      </c>
      <c r="R750" s="19" t="n">
        <f aca="false">IF(OR($M750="",$M750="ERR",$J750="",$K750="",$N750=""),0,IF($N750=0,IF(AND(OR(4=7,4=12),4&gt;=$K750,4&lt;=IF($L750="",12,$L750)),$J750,0),IF(AND(4&gt;=$K750,4&lt;=IF($L750="",12,$L750),MOD(4-$K750,$N750)=0),$J750,0)))</f>
        <v>0</v>
      </c>
      <c r="S750" s="19" t="n">
        <f aca="false">IF(OR($M750="",$M750="ERR",$J750="",$K750="",$N750=""),0,IF($N750=0,IF(AND(OR(5=7,5=12),5&gt;=$K750,5&lt;=IF($L750="",12,$L750)),$J750,0),IF(AND(5&gt;=$K750,5&lt;=IF($L750="",12,$L750),MOD(5-$K750,$N750)=0),$J750,0)))</f>
        <v>0</v>
      </c>
      <c r="T750" s="19" t="n">
        <f aca="false">IF(OR($M750="",$M750="ERR",$J750="",$K750="",$N750=""),0,IF($N750=0,IF(AND(OR(6=7,6=12),6&gt;=$K750,6&lt;=IF($L750="",12,$L750)),$J750,0),IF(AND(6&gt;=$K750,6&lt;=IF($L750="",12,$L750),MOD(6-$K750,$N750)=0),$J750,0)))</f>
        <v>0</v>
      </c>
      <c r="U750" s="19" t="n">
        <f aca="false">IF(OR($M750="",$M750="ERR",$J750="",$K750="",$N750=""),0,IF($N750=0,IF(AND(OR(7=7,7=12),7&gt;=$K750,7&lt;=IF($L750="",12,$L750)),$J750,0),IF(AND(7&gt;=$K750,7&lt;=IF($L750="",12,$L750),MOD(7-$K750,$N750)=0),$J750,0)))</f>
        <v>0</v>
      </c>
      <c r="V750" s="19" t="n">
        <f aca="false">IF(OR($M750="",$M750="ERR",$J750="",$K750="",$N750=""),0,IF($N750=0,IF(AND(OR(8=7,8=12),8&gt;=$K750,8&lt;=IF($L750="",12,$L750)),$J750,0),IF(AND(8&gt;=$K750,8&lt;=IF($L750="",12,$L750),MOD(8-$K750,$N750)=0),$J750,0)))</f>
        <v>0</v>
      </c>
      <c r="W750" s="19" t="n">
        <f aca="false">IF(OR($M750="",$M750="ERR",$J750="",$K750="",$N750=""),0,IF($N750=0,IF(AND(OR(9=7,9=12),9&gt;=$K750,9&lt;=IF($L750="",12,$L750)),$J750,0),IF(AND(9&gt;=$K750,9&lt;=IF($L750="",12,$L750),MOD(9-$K750,$N750)=0),$J750,0)))</f>
        <v>0</v>
      </c>
      <c r="X750" s="19" t="n">
        <f aca="false">IF(OR($M750="",$M750="ERR",$J750="",$K750="",$N750=""),0,IF($N750=0,IF(AND(OR(10=7,10=12),10&gt;=$K750,10&lt;=IF($L750="",12,$L750)),$J750,0),IF(AND(10&gt;=$K750,10&lt;=IF($L750="",12,$L750),MOD(10-$K750,$N750)=0),$J750,0)))</f>
        <v>0</v>
      </c>
      <c r="Y750" s="19" t="n">
        <f aca="false">IF(OR($M750="",$M750="ERR",$J750="",$K750="",$N750=""),0,IF($N750=0,IF(AND(OR(11=7,11=12),11&gt;=$K750,11&lt;=IF($L750="",12,$L750)),$J750,0),IF(AND(11&gt;=$K750,11&lt;=IF($L750="",12,$L750),MOD(11-$K750,$N750)=0),$J750,0)))</f>
        <v>0</v>
      </c>
      <c r="Z750" s="19" t="n">
        <f aca="false">IF(OR($M750="",$M750="ERR",$J750="",$K750="",$N750=""),0,IF($N750=0,IF(AND(OR(12=7,12=12),12&gt;=$K750,12&lt;=IF($L750="",12,$L750)),$J750,0),IF(AND(12&gt;=$K750,12&lt;=IF($L750="",12,$L750),MOD(12-$K750,$N750)=0),$J750,0)))</f>
        <v>0</v>
      </c>
      <c r="AA750" s="36" t="n">
        <f aca="false">SUM(O750:Z750)</f>
        <v>0</v>
      </c>
      <c r="AB750" s="15" t="str">
        <f aca="false">IF(AND($B750="",$D750="",$J750=""),"",IF($B750="","Falta código",IF(ISNA(MATCH($B750,LST_COD,0)),"Código no registrado en Trabajadores",IF($E750="","Concepto no está en el catálogo",IF($M750="ERR","Retención de otro empleador: Origen = Otro empleador",IF(OR($J750="",$K750=""),"Falta monto o mes",IF(OR($K750&lt;1,$K750&gt;12),"Mes inicio inválido",IF(AND($L750&lt;&gt;"",OR($L750&lt;$K750,$L750&gt;12)),"Mes fin inválido",IF($N750="","Falta frecuencia",IF(AND($G750&lt;&gt;"Otro empleador",SUMPRODUCT(($O750:$Z750&lt;&gt;0)*(((COLUMN($O750:$Z750)-14)&lt;INDEX(Trabajadores!$M$6:$M$105,MATCH($B750,LST_COD,0)))+((COLUMN($O750:$Z750)-14)&gt;INDEX(Trabajadores!$N$6:$N$105,MATCH($B750,LST_COD,0)))))&gt;0),"Aviso: hay meses fuera del periodo laboral","OK"))))))))))</f>
        <v/>
      </c>
    </row>
    <row r="751" customFormat="false" ht="15" hidden="false" customHeight="false" outlineLevel="0" collapsed="false">
      <c r="A751" s="23" t="n">
        <v>746</v>
      </c>
      <c r="B751" s="7"/>
      <c r="C751" s="35" t="str">
        <f aca="false">IF($B751="","",IFERROR(INDEX(Trabajadores!$D$6:$D$105,MATCH($B751,LST_COD,0)),"¿Código?"))</f>
        <v/>
      </c>
      <c r="D751" s="30"/>
      <c r="E751" s="9" t="str">
        <f aca="false">IF($D751="","",IFERROR(VLOOKUP($D751,CONC_TABLA,2,FALSE()),""))</f>
        <v/>
      </c>
      <c r="F751" s="9" t="str">
        <f aca="false">IF($D751="","",IFERROR(VLOOKUP($D751,CONC_TABLA,3,FALSE()),""))</f>
        <v/>
      </c>
      <c r="G751" s="30"/>
      <c r="H751" s="30"/>
      <c r="I751" s="30"/>
      <c r="J751" s="29"/>
      <c r="K751" s="28"/>
      <c r="L751" s="28"/>
      <c r="M751" s="9" t="str">
        <f aca="false">IF(OR($B751="",$E751=""),"",IF($E751="INA","INA",IF($G751="Otro empleador",IF($E751="RET","RETO",IF($E751="ORD","OTO","OTX")),IF($E751="RET","ERR",$E751))))</f>
        <v/>
      </c>
      <c r="N751" s="9" t="str">
        <f aca="false">IF($I751="","",IFERROR(VLOOKUP($I751,FREC_TABLA,2,FALSE()),""))</f>
        <v/>
      </c>
      <c r="O751" s="19" t="n">
        <f aca="false">IF(OR($M751="",$M751="ERR",$J751="",$K751="",$N751=""),0,IF($N751=0,IF(AND(OR(1=7,1=12),1&gt;=$K751,1&lt;=IF($L751="",12,$L751)),$J751,0),IF(AND(1&gt;=$K751,1&lt;=IF($L751="",12,$L751),MOD(1-$K751,$N751)=0),$J751,0)))</f>
        <v>0</v>
      </c>
      <c r="P751" s="19" t="n">
        <f aca="false">IF(OR($M751="",$M751="ERR",$J751="",$K751="",$N751=""),0,IF($N751=0,IF(AND(OR(2=7,2=12),2&gt;=$K751,2&lt;=IF($L751="",12,$L751)),$J751,0),IF(AND(2&gt;=$K751,2&lt;=IF($L751="",12,$L751),MOD(2-$K751,$N751)=0),$J751,0)))</f>
        <v>0</v>
      </c>
      <c r="Q751" s="19" t="n">
        <f aca="false">IF(OR($M751="",$M751="ERR",$J751="",$K751="",$N751=""),0,IF($N751=0,IF(AND(OR(3=7,3=12),3&gt;=$K751,3&lt;=IF($L751="",12,$L751)),$J751,0),IF(AND(3&gt;=$K751,3&lt;=IF($L751="",12,$L751),MOD(3-$K751,$N751)=0),$J751,0)))</f>
        <v>0</v>
      </c>
      <c r="R751" s="19" t="n">
        <f aca="false">IF(OR($M751="",$M751="ERR",$J751="",$K751="",$N751=""),0,IF($N751=0,IF(AND(OR(4=7,4=12),4&gt;=$K751,4&lt;=IF($L751="",12,$L751)),$J751,0),IF(AND(4&gt;=$K751,4&lt;=IF($L751="",12,$L751),MOD(4-$K751,$N751)=0),$J751,0)))</f>
        <v>0</v>
      </c>
      <c r="S751" s="19" t="n">
        <f aca="false">IF(OR($M751="",$M751="ERR",$J751="",$K751="",$N751=""),0,IF($N751=0,IF(AND(OR(5=7,5=12),5&gt;=$K751,5&lt;=IF($L751="",12,$L751)),$J751,0),IF(AND(5&gt;=$K751,5&lt;=IF($L751="",12,$L751),MOD(5-$K751,$N751)=0),$J751,0)))</f>
        <v>0</v>
      </c>
      <c r="T751" s="19" t="n">
        <f aca="false">IF(OR($M751="",$M751="ERR",$J751="",$K751="",$N751=""),0,IF($N751=0,IF(AND(OR(6=7,6=12),6&gt;=$K751,6&lt;=IF($L751="",12,$L751)),$J751,0),IF(AND(6&gt;=$K751,6&lt;=IF($L751="",12,$L751),MOD(6-$K751,$N751)=0),$J751,0)))</f>
        <v>0</v>
      </c>
      <c r="U751" s="19" t="n">
        <f aca="false">IF(OR($M751="",$M751="ERR",$J751="",$K751="",$N751=""),0,IF($N751=0,IF(AND(OR(7=7,7=12),7&gt;=$K751,7&lt;=IF($L751="",12,$L751)),$J751,0),IF(AND(7&gt;=$K751,7&lt;=IF($L751="",12,$L751),MOD(7-$K751,$N751)=0),$J751,0)))</f>
        <v>0</v>
      </c>
      <c r="V751" s="19" t="n">
        <f aca="false">IF(OR($M751="",$M751="ERR",$J751="",$K751="",$N751=""),0,IF($N751=0,IF(AND(OR(8=7,8=12),8&gt;=$K751,8&lt;=IF($L751="",12,$L751)),$J751,0),IF(AND(8&gt;=$K751,8&lt;=IF($L751="",12,$L751),MOD(8-$K751,$N751)=0),$J751,0)))</f>
        <v>0</v>
      </c>
      <c r="W751" s="19" t="n">
        <f aca="false">IF(OR($M751="",$M751="ERR",$J751="",$K751="",$N751=""),0,IF($N751=0,IF(AND(OR(9=7,9=12),9&gt;=$K751,9&lt;=IF($L751="",12,$L751)),$J751,0),IF(AND(9&gt;=$K751,9&lt;=IF($L751="",12,$L751),MOD(9-$K751,$N751)=0),$J751,0)))</f>
        <v>0</v>
      </c>
      <c r="X751" s="19" t="n">
        <f aca="false">IF(OR($M751="",$M751="ERR",$J751="",$K751="",$N751=""),0,IF($N751=0,IF(AND(OR(10=7,10=12),10&gt;=$K751,10&lt;=IF($L751="",12,$L751)),$J751,0),IF(AND(10&gt;=$K751,10&lt;=IF($L751="",12,$L751),MOD(10-$K751,$N751)=0),$J751,0)))</f>
        <v>0</v>
      </c>
      <c r="Y751" s="19" t="n">
        <f aca="false">IF(OR($M751="",$M751="ERR",$J751="",$K751="",$N751=""),0,IF($N751=0,IF(AND(OR(11=7,11=12),11&gt;=$K751,11&lt;=IF($L751="",12,$L751)),$J751,0),IF(AND(11&gt;=$K751,11&lt;=IF($L751="",12,$L751),MOD(11-$K751,$N751)=0),$J751,0)))</f>
        <v>0</v>
      </c>
      <c r="Z751" s="19" t="n">
        <f aca="false">IF(OR($M751="",$M751="ERR",$J751="",$K751="",$N751=""),0,IF($N751=0,IF(AND(OR(12=7,12=12),12&gt;=$K751,12&lt;=IF($L751="",12,$L751)),$J751,0),IF(AND(12&gt;=$K751,12&lt;=IF($L751="",12,$L751),MOD(12-$K751,$N751)=0),$J751,0)))</f>
        <v>0</v>
      </c>
      <c r="AA751" s="36" t="n">
        <f aca="false">SUM(O751:Z751)</f>
        <v>0</v>
      </c>
      <c r="AB751" s="15" t="str">
        <f aca="false">IF(AND($B751="",$D751="",$J751=""),"",IF($B751="","Falta código",IF(ISNA(MATCH($B751,LST_COD,0)),"Código no registrado en Trabajadores",IF($E751="","Concepto no está en el catálogo",IF($M751="ERR","Retención de otro empleador: Origen = Otro empleador",IF(OR($J751="",$K751=""),"Falta monto o mes",IF(OR($K751&lt;1,$K751&gt;12),"Mes inicio inválido",IF(AND($L751&lt;&gt;"",OR($L751&lt;$K751,$L751&gt;12)),"Mes fin inválido",IF($N751="","Falta frecuencia",IF(AND($G751&lt;&gt;"Otro empleador",SUMPRODUCT(($O751:$Z751&lt;&gt;0)*(((COLUMN($O751:$Z751)-14)&lt;INDEX(Trabajadores!$M$6:$M$105,MATCH($B751,LST_COD,0)))+((COLUMN($O751:$Z751)-14)&gt;INDEX(Trabajadores!$N$6:$N$105,MATCH($B751,LST_COD,0)))))&gt;0),"Aviso: hay meses fuera del periodo laboral","OK"))))))))))</f>
        <v/>
      </c>
    </row>
    <row r="752" customFormat="false" ht="15" hidden="false" customHeight="false" outlineLevel="0" collapsed="false">
      <c r="A752" s="23" t="n">
        <v>747</v>
      </c>
      <c r="B752" s="7"/>
      <c r="C752" s="35" t="str">
        <f aca="false">IF($B752="","",IFERROR(INDEX(Trabajadores!$D$6:$D$105,MATCH($B752,LST_COD,0)),"¿Código?"))</f>
        <v/>
      </c>
      <c r="D752" s="30"/>
      <c r="E752" s="9" t="str">
        <f aca="false">IF($D752="","",IFERROR(VLOOKUP($D752,CONC_TABLA,2,FALSE()),""))</f>
        <v/>
      </c>
      <c r="F752" s="9" t="str">
        <f aca="false">IF($D752="","",IFERROR(VLOOKUP($D752,CONC_TABLA,3,FALSE()),""))</f>
        <v/>
      </c>
      <c r="G752" s="30"/>
      <c r="H752" s="30"/>
      <c r="I752" s="30"/>
      <c r="J752" s="29"/>
      <c r="K752" s="28"/>
      <c r="L752" s="28"/>
      <c r="M752" s="9" t="str">
        <f aca="false">IF(OR($B752="",$E752=""),"",IF($E752="INA","INA",IF($G752="Otro empleador",IF($E752="RET","RETO",IF($E752="ORD","OTO","OTX")),IF($E752="RET","ERR",$E752))))</f>
        <v/>
      </c>
      <c r="N752" s="9" t="str">
        <f aca="false">IF($I752="","",IFERROR(VLOOKUP($I752,FREC_TABLA,2,FALSE()),""))</f>
        <v/>
      </c>
      <c r="O752" s="19" t="n">
        <f aca="false">IF(OR($M752="",$M752="ERR",$J752="",$K752="",$N752=""),0,IF($N752=0,IF(AND(OR(1=7,1=12),1&gt;=$K752,1&lt;=IF($L752="",12,$L752)),$J752,0),IF(AND(1&gt;=$K752,1&lt;=IF($L752="",12,$L752),MOD(1-$K752,$N752)=0),$J752,0)))</f>
        <v>0</v>
      </c>
      <c r="P752" s="19" t="n">
        <f aca="false">IF(OR($M752="",$M752="ERR",$J752="",$K752="",$N752=""),0,IF($N752=0,IF(AND(OR(2=7,2=12),2&gt;=$K752,2&lt;=IF($L752="",12,$L752)),$J752,0),IF(AND(2&gt;=$K752,2&lt;=IF($L752="",12,$L752),MOD(2-$K752,$N752)=0),$J752,0)))</f>
        <v>0</v>
      </c>
      <c r="Q752" s="19" t="n">
        <f aca="false">IF(OR($M752="",$M752="ERR",$J752="",$K752="",$N752=""),0,IF($N752=0,IF(AND(OR(3=7,3=12),3&gt;=$K752,3&lt;=IF($L752="",12,$L752)),$J752,0),IF(AND(3&gt;=$K752,3&lt;=IF($L752="",12,$L752),MOD(3-$K752,$N752)=0),$J752,0)))</f>
        <v>0</v>
      </c>
      <c r="R752" s="19" t="n">
        <f aca="false">IF(OR($M752="",$M752="ERR",$J752="",$K752="",$N752=""),0,IF($N752=0,IF(AND(OR(4=7,4=12),4&gt;=$K752,4&lt;=IF($L752="",12,$L752)),$J752,0),IF(AND(4&gt;=$K752,4&lt;=IF($L752="",12,$L752),MOD(4-$K752,$N752)=0),$J752,0)))</f>
        <v>0</v>
      </c>
      <c r="S752" s="19" t="n">
        <f aca="false">IF(OR($M752="",$M752="ERR",$J752="",$K752="",$N752=""),0,IF($N752=0,IF(AND(OR(5=7,5=12),5&gt;=$K752,5&lt;=IF($L752="",12,$L752)),$J752,0),IF(AND(5&gt;=$K752,5&lt;=IF($L752="",12,$L752),MOD(5-$K752,$N752)=0),$J752,0)))</f>
        <v>0</v>
      </c>
      <c r="T752" s="19" t="n">
        <f aca="false">IF(OR($M752="",$M752="ERR",$J752="",$K752="",$N752=""),0,IF($N752=0,IF(AND(OR(6=7,6=12),6&gt;=$K752,6&lt;=IF($L752="",12,$L752)),$J752,0),IF(AND(6&gt;=$K752,6&lt;=IF($L752="",12,$L752),MOD(6-$K752,$N752)=0),$J752,0)))</f>
        <v>0</v>
      </c>
      <c r="U752" s="19" t="n">
        <f aca="false">IF(OR($M752="",$M752="ERR",$J752="",$K752="",$N752=""),0,IF($N752=0,IF(AND(OR(7=7,7=12),7&gt;=$K752,7&lt;=IF($L752="",12,$L752)),$J752,0),IF(AND(7&gt;=$K752,7&lt;=IF($L752="",12,$L752),MOD(7-$K752,$N752)=0),$J752,0)))</f>
        <v>0</v>
      </c>
      <c r="V752" s="19" t="n">
        <f aca="false">IF(OR($M752="",$M752="ERR",$J752="",$K752="",$N752=""),0,IF($N752=0,IF(AND(OR(8=7,8=12),8&gt;=$K752,8&lt;=IF($L752="",12,$L752)),$J752,0),IF(AND(8&gt;=$K752,8&lt;=IF($L752="",12,$L752),MOD(8-$K752,$N752)=0),$J752,0)))</f>
        <v>0</v>
      </c>
      <c r="W752" s="19" t="n">
        <f aca="false">IF(OR($M752="",$M752="ERR",$J752="",$K752="",$N752=""),0,IF($N752=0,IF(AND(OR(9=7,9=12),9&gt;=$K752,9&lt;=IF($L752="",12,$L752)),$J752,0),IF(AND(9&gt;=$K752,9&lt;=IF($L752="",12,$L752),MOD(9-$K752,$N752)=0),$J752,0)))</f>
        <v>0</v>
      </c>
      <c r="X752" s="19" t="n">
        <f aca="false">IF(OR($M752="",$M752="ERR",$J752="",$K752="",$N752=""),0,IF($N752=0,IF(AND(OR(10=7,10=12),10&gt;=$K752,10&lt;=IF($L752="",12,$L752)),$J752,0),IF(AND(10&gt;=$K752,10&lt;=IF($L752="",12,$L752),MOD(10-$K752,$N752)=0),$J752,0)))</f>
        <v>0</v>
      </c>
      <c r="Y752" s="19" t="n">
        <f aca="false">IF(OR($M752="",$M752="ERR",$J752="",$K752="",$N752=""),0,IF($N752=0,IF(AND(OR(11=7,11=12),11&gt;=$K752,11&lt;=IF($L752="",12,$L752)),$J752,0),IF(AND(11&gt;=$K752,11&lt;=IF($L752="",12,$L752),MOD(11-$K752,$N752)=0),$J752,0)))</f>
        <v>0</v>
      </c>
      <c r="Z752" s="19" t="n">
        <f aca="false">IF(OR($M752="",$M752="ERR",$J752="",$K752="",$N752=""),0,IF($N752=0,IF(AND(OR(12=7,12=12),12&gt;=$K752,12&lt;=IF($L752="",12,$L752)),$J752,0),IF(AND(12&gt;=$K752,12&lt;=IF($L752="",12,$L752),MOD(12-$K752,$N752)=0),$J752,0)))</f>
        <v>0</v>
      </c>
      <c r="AA752" s="36" t="n">
        <f aca="false">SUM(O752:Z752)</f>
        <v>0</v>
      </c>
      <c r="AB752" s="15" t="str">
        <f aca="false">IF(AND($B752="",$D752="",$J752=""),"",IF($B752="","Falta código",IF(ISNA(MATCH($B752,LST_COD,0)),"Código no registrado en Trabajadores",IF($E752="","Concepto no está en el catálogo",IF($M752="ERR","Retención de otro empleador: Origen = Otro empleador",IF(OR($J752="",$K752=""),"Falta monto o mes",IF(OR($K752&lt;1,$K752&gt;12),"Mes inicio inválido",IF(AND($L752&lt;&gt;"",OR($L752&lt;$K752,$L752&gt;12)),"Mes fin inválido",IF($N752="","Falta frecuencia",IF(AND($G752&lt;&gt;"Otro empleador",SUMPRODUCT(($O752:$Z752&lt;&gt;0)*(((COLUMN($O752:$Z752)-14)&lt;INDEX(Trabajadores!$M$6:$M$105,MATCH($B752,LST_COD,0)))+((COLUMN($O752:$Z752)-14)&gt;INDEX(Trabajadores!$N$6:$N$105,MATCH($B752,LST_COD,0)))))&gt;0),"Aviso: hay meses fuera del periodo laboral","OK"))))))))))</f>
        <v/>
      </c>
    </row>
    <row r="753" customFormat="false" ht="15" hidden="false" customHeight="false" outlineLevel="0" collapsed="false">
      <c r="A753" s="23" t="n">
        <v>748</v>
      </c>
      <c r="B753" s="7"/>
      <c r="C753" s="35" t="str">
        <f aca="false">IF($B753="","",IFERROR(INDEX(Trabajadores!$D$6:$D$105,MATCH($B753,LST_COD,0)),"¿Código?"))</f>
        <v/>
      </c>
      <c r="D753" s="30"/>
      <c r="E753" s="9" t="str">
        <f aca="false">IF($D753="","",IFERROR(VLOOKUP($D753,CONC_TABLA,2,FALSE()),""))</f>
        <v/>
      </c>
      <c r="F753" s="9" t="str">
        <f aca="false">IF($D753="","",IFERROR(VLOOKUP($D753,CONC_TABLA,3,FALSE()),""))</f>
        <v/>
      </c>
      <c r="G753" s="30"/>
      <c r="H753" s="30"/>
      <c r="I753" s="30"/>
      <c r="J753" s="29"/>
      <c r="K753" s="28"/>
      <c r="L753" s="28"/>
      <c r="M753" s="9" t="str">
        <f aca="false">IF(OR($B753="",$E753=""),"",IF($E753="INA","INA",IF($G753="Otro empleador",IF($E753="RET","RETO",IF($E753="ORD","OTO","OTX")),IF($E753="RET","ERR",$E753))))</f>
        <v/>
      </c>
      <c r="N753" s="9" t="str">
        <f aca="false">IF($I753="","",IFERROR(VLOOKUP($I753,FREC_TABLA,2,FALSE()),""))</f>
        <v/>
      </c>
      <c r="O753" s="19" t="n">
        <f aca="false">IF(OR($M753="",$M753="ERR",$J753="",$K753="",$N753=""),0,IF($N753=0,IF(AND(OR(1=7,1=12),1&gt;=$K753,1&lt;=IF($L753="",12,$L753)),$J753,0),IF(AND(1&gt;=$K753,1&lt;=IF($L753="",12,$L753),MOD(1-$K753,$N753)=0),$J753,0)))</f>
        <v>0</v>
      </c>
      <c r="P753" s="19" t="n">
        <f aca="false">IF(OR($M753="",$M753="ERR",$J753="",$K753="",$N753=""),0,IF($N753=0,IF(AND(OR(2=7,2=12),2&gt;=$K753,2&lt;=IF($L753="",12,$L753)),$J753,0),IF(AND(2&gt;=$K753,2&lt;=IF($L753="",12,$L753),MOD(2-$K753,$N753)=0),$J753,0)))</f>
        <v>0</v>
      </c>
      <c r="Q753" s="19" t="n">
        <f aca="false">IF(OR($M753="",$M753="ERR",$J753="",$K753="",$N753=""),0,IF($N753=0,IF(AND(OR(3=7,3=12),3&gt;=$K753,3&lt;=IF($L753="",12,$L753)),$J753,0),IF(AND(3&gt;=$K753,3&lt;=IF($L753="",12,$L753),MOD(3-$K753,$N753)=0),$J753,0)))</f>
        <v>0</v>
      </c>
      <c r="R753" s="19" t="n">
        <f aca="false">IF(OR($M753="",$M753="ERR",$J753="",$K753="",$N753=""),0,IF($N753=0,IF(AND(OR(4=7,4=12),4&gt;=$K753,4&lt;=IF($L753="",12,$L753)),$J753,0),IF(AND(4&gt;=$K753,4&lt;=IF($L753="",12,$L753),MOD(4-$K753,$N753)=0),$J753,0)))</f>
        <v>0</v>
      </c>
      <c r="S753" s="19" t="n">
        <f aca="false">IF(OR($M753="",$M753="ERR",$J753="",$K753="",$N753=""),0,IF($N753=0,IF(AND(OR(5=7,5=12),5&gt;=$K753,5&lt;=IF($L753="",12,$L753)),$J753,0),IF(AND(5&gt;=$K753,5&lt;=IF($L753="",12,$L753),MOD(5-$K753,$N753)=0),$J753,0)))</f>
        <v>0</v>
      </c>
      <c r="T753" s="19" t="n">
        <f aca="false">IF(OR($M753="",$M753="ERR",$J753="",$K753="",$N753=""),0,IF($N753=0,IF(AND(OR(6=7,6=12),6&gt;=$K753,6&lt;=IF($L753="",12,$L753)),$J753,0),IF(AND(6&gt;=$K753,6&lt;=IF($L753="",12,$L753),MOD(6-$K753,$N753)=0),$J753,0)))</f>
        <v>0</v>
      </c>
      <c r="U753" s="19" t="n">
        <f aca="false">IF(OR($M753="",$M753="ERR",$J753="",$K753="",$N753=""),0,IF($N753=0,IF(AND(OR(7=7,7=12),7&gt;=$K753,7&lt;=IF($L753="",12,$L753)),$J753,0),IF(AND(7&gt;=$K753,7&lt;=IF($L753="",12,$L753),MOD(7-$K753,$N753)=0),$J753,0)))</f>
        <v>0</v>
      </c>
      <c r="V753" s="19" t="n">
        <f aca="false">IF(OR($M753="",$M753="ERR",$J753="",$K753="",$N753=""),0,IF($N753=0,IF(AND(OR(8=7,8=12),8&gt;=$K753,8&lt;=IF($L753="",12,$L753)),$J753,0),IF(AND(8&gt;=$K753,8&lt;=IF($L753="",12,$L753),MOD(8-$K753,$N753)=0),$J753,0)))</f>
        <v>0</v>
      </c>
      <c r="W753" s="19" t="n">
        <f aca="false">IF(OR($M753="",$M753="ERR",$J753="",$K753="",$N753=""),0,IF($N753=0,IF(AND(OR(9=7,9=12),9&gt;=$K753,9&lt;=IF($L753="",12,$L753)),$J753,0),IF(AND(9&gt;=$K753,9&lt;=IF($L753="",12,$L753),MOD(9-$K753,$N753)=0),$J753,0)))</f>
        <v>0</v>
      </c>
      <c r="X753" s="19" t="n">
        <f aca="false">IF(OR($M753="",$M753="ERR",$J753="",$K753="",$N753=""),0,IF($N753=0,IF(AND(OR(10=7,10=12),10&gt;=$K753,10&lt;=IF($L753="",12,$L753)),$J753,0),IF(AND(10&gt;=$K753,10&lt;=IF($L753="",12,$L753),MOD(10-$K753,$N753)=0),$J753,0)))</f>
        <v>0</v>
      </c>
      <c r="Y753" s="19" t="n">
        <f aca="false">IF(OR($M753="",$M753="ERR",$J753="",$K753="",$N753=""),0,IF($N753=0,IF(AND(OR(11=7,11=12),11&gt;=$K753,11&lt;=IF($L753="",12,$L753)),$J753,0),IF(AND(11&gt;=$K753,11&lt;=IF($L753="",12,$L753),MOD(11-$K753,$N753)=0),$J753,0)))</f>
        <v>0</v>
      </c>
      <c r="Z753" s="19" t="n">
        <f aca="false">IF(OR($M753="",$M753="ERR",$J753="",$K753="",$N753=""),0,IF($N753=0,IF(AND(OR(12=7,12=12),12&gt;=$K753,12&lt;=IF($L753="",12,$L753)),$J753,0),IF(AND(12&gt;=$K753,12&lt;=IF($L753="",12,$L753),MOD(12-$K753,$N753)=0),$J753,0)))</f>
        <v>0</v>
      </c>
      <c r="AA753" s="36" t="n">
        <f aca="false">SUM(O753:Z753)</f>
        <v>0</v>
      </c>
      <c r="AB753" s="15" t="str">
        <f aca="false">IF(AND($B753="",$D753="",$J753=""),"",IF($B753="","Falta código",IF(ISNA(MATCH($B753,LST_COD,0)),"Código no registrado en Trabajadores",IF($E753="","Concepto no está en el catálogo",IF($M753="ERR","Retención de otro empleador: Origen = Otro empleador",IF(OR($J753="",$K753=""),"Falta monto o mes",IF(OR($K753&lt;1,$K753&gt;12),"Mes inicio inválido",IF(AND($L753&lt;&gt;"",OR($L753&lt;$K753,$L753&gt;12)),"Mes fin inválido",IF($N753="","Falta frecuencia",IF(AND($G753&lt;&gt;"Otro empleador",SUMPRODUCT(($O753:$Z753&lt;&gt;0)*(((COLUMN($O753:$Z753)-14)&lt;INDEX(Trabajadores!$M$6:$M$105,MATCH($B753,LST_COD,0)))+((COLUMN($O753:$Z753)-14)&gt;INDEX(Trabajadores!$N$6:$N$105,MATCH($B753,LST_COD,0)))))&gt;0),"Aviso: hay meses fuera del periodo laboral","OK"))))))))))</f>
        <v/>
      </c>
    </row>
    <row r="754" customFormat="false" ht="15" hidden="false" customHeight="false" outlineLevel="0" collapsed="false">
      <c r="A754" s="23" t="n">
        <v>749</v>
      </c>
      <c r="B754" s="7"/>
      <c r="C754" s="35" t="str">
        <f aca="false">IF($B754="","",IFERROR(INDEX(Trabajadores!$D$6:$D$105,MATCH($B754,LST_COD,0)),"¿Código?"))</f>
        <v/>
      </c>
      <c r="D754" s="30"/>
      <c r="E754" s="9" t="str">
        <f aca="false">IF($D754="","",IFERROR(VLOOKUP($D754,CONC_TABLA,2,FALSE()),""))</f>
        <v/>
      </c>
      <c r="F754" s="9" t="str">
        <f aca="false">IF($D754="","",IFERROR(VLOOKUP($D754,CONC_TABLA,3,FALSE()),""))</f>
        <v/>
      </c>
      <c r="G754" s="30"/>
      <c r="H754" s="30"/>
      <c r="I754" s="30"/>
      <c r="J754" s="29"/>
      <c r="K754" s="28"/>
      <c r="L754" s="28"/>
      <c r="M754" s="9" t="str">
        <f aca="false">IF(OR($B754="",$E754=""),"",IF($E754="INA","INA",IF($G754="Otro empleador",IF($E754="RET","RETO",IF($E754="ORD","OTO","OTX")),IF($E754="RET","ERR",$E754))))</f>
        <v/>
      </c>
      <c r="N754" s="9" t="str">
        <f aca="false">IF($I754="","",IFERROR(VLOOKUP($I754,FREC_TABLA,2,FALSE()),""))</f>
        <v/>
      </c>
      <c r="O754" s="19" t="n">
        <f aca="false">IF(OR($M754="",$M754="ERR",$J754="",$K754="",$N754=""),0,IF($N754=0,IF(AND(OR(1=7,1=12),1&gt;=$K754,1&lt;=IF($L754="",12,$L754)),$J754,0),IF(AND(1&gt;=$K754,1&lt;=IF($L754="",12,$L754),MOD(1-$K754,$N754)=0),$J754,0)))</f>
        <v>0</v>
      </c>
      <c r="P754" s="19" t="n">
        <f aca="false">IF(OR($M754="",$M754="ERR",$J754="",$K754="",$N754=""),0,IF($N754=0,IF(AND(OR(2=7,2=12),2&gt;=$K754,2&lt;=IF($L754="",12,$L754)),$J754,0),IF(AND(2&gt;=$K754,2&lt;=IF($L754="",12,$L754),MOD(2-$K754,$N754)=0),$J754,0)))</f>
        <v>0</v>
      </c>
      <c r="Q754" s="19" t="n">
        <f aca="false">IF(OR($M754="",$M754="ERR",$J754="",$K754="",$N754=""),0,IF($N754=0,IF(AND(OR(3=7,3=12),3&gt;=$K754,3&lt;=IF($L754="",12,$L754)),$J754,0),IF(AND(3&gt;=$K754,3&lt;=IF($L754="",12,$L754),MOD(3-$K754,$N754)=0),$J754,0)))</f>
        <v>0</v>
      </c>
      <c r="R754" s="19" t="n">
        <f aca="false">IF(OR($M754="",$M754="ERR",$J754="",$K754="",$N754=""),0,IF($N754=0,IF(AND(OR(4=7,4=12),4&gt;=$K754,4&lt;=IF($L754="",12,$L754)),$J754,0),IF(AND(4&gt;=$K754,4&lt;=IF($L754="",12,$L754),MOD(4-$K754,$N754)=0),$J754,0)))</f>
        <v>0</v>
      </c>
      <c r="S754" s="19" t="n">
        <f aca="false">IF(OR($M754="",$M754="ERR",$J754="",$K754="",$N754=""),0,IF($N754=0,IF(AND(OR(5=7,5=12),5&gt;=$K754,5&lt;=IF($L754="",12,$L754)),$J754,0),IF(AND(5&gt;=$K754,5&lt;=IF($L754="",12,$L754),MOD(5-$K754,$N754)=0),$J754,0)))</f>
        <v>0</v>
      </c>
      <c r="T754" s="19" t="n">
        <f aca="false">IF(OR($M754="",$M754="ERR",$J754="",$K754="",$N754=""),0,IF($N754=0,IF(AND(OR(6=7,6=12),6&gt;=$K754,6&lt;=IF($L754="",12,$L754)),$J754,0),IF(AND(6&gt;=$K754,6&lt;=IF($L754="",12,$L754),MOD(6-$K754,$N754)=0),$J754,0)))</f>
        <v>0</v>
      </c>
      <c r="U754" s="19" t="n">
        <f aca="false">IF(OR($M754="",$M754="ERR",$J754="",$K754="",$N754=""),0,IF($N754=0,IF(AND(OR(7=7,7=12),7&gt;=$K754,7&lt;=IF($L754="",12,$L754)),$J754,0),IF(AND(7&gt;=$K754,7&lt;=IF($L754="",12,$L754),MOD(7-$K754,$N754)=0),$J754,0)))</f>
        <v>0</v>
      </c>
      <c r="V754" s="19" t="n">
        <f aca="false">IF(OR($M754="",$M754="ERR",$J754="",$K754="",$N754=""),0,IF($N754=0,IF(AND(OR(8=7,8=12),8&gt;=$K754,8&lt;=IF($L754="",12,$L754)),$J754,0),IF(AND(8&gt;=$K754,8&lt;=IF($L754="",12,$L754),MOD(8-$K754,$N754)=0),$J754,0)))</f>
        <v>0</v>
      </c>
      <c r="W754" s="19" t="n">
        <f aca="false">IF(OR($M754="",$M754="ERR",$J754="",$K754="",$N754=""),0,IF($N754=0,IF(AND(OR(9=7,9=12),9&gt;=$K754,9&lt;=IF($L754="",12,$L754)),$J754,0),IF(AND(9&gt;=$K754,9&lt;=IF($L754="",12,$L754),MOD(9-$K754,$N754)=0),$J754,0)))</f>
        <v>0</v>
      </c>
      <c r="X754" s="19" t="n">
        <f aca="false">IF(OR($M754="",$M754="ERR",$J754="",$K754="",$N754=""),0,IF($N754=0,IF(AND(OR(10=7,10=12),10&gt;=$K754,10&lt;=IF($L754="",12,$L754)),$J754,0),IF(AND(10&gt;=$K754,10&lt;=IF($L754="",12,$L754),MOD(10-$K754,$N754)=0),$J754,0)))</f>
        <v>0</v>
      </c>
      <c r="Y754" s="19" t="n">
        <f aca="false">IF(OR($M754="",$M754="ERR",$J754="",$K754="",$N754=""),0,IF($N754=0,IF(AND(OR(11=7,11=12),11&gt;=$K754,11&lt;=IF($L754="",12,$L754)),$J754,0),IF(AND(11&gt;=$K754,11&lt;=IF($L754="",12,$L754),MOD(11-$K754,$N754)=0),$J754,0)))</f>
        <v>0</v>
      </c>
      <c r="Z754" s="19" t="n">
        <f aca="false">IF(OR($M754="",$M754="ERR",$J754="",$K754="",$N754=""),0,IF($N754=0,IF(AND(OR(12=7,12=12),12&gt;=$K754,12&lt;=IF($L754="",12,$L754)),$J754,0),IF(AND(12&gt;=$K754,12&lt;=IF($L754="",12,$L754),MOD(12-$K754,$N754)=0),$J754,0)))</f>
        <v>0</v>
      </c>
      <c r="AA754" s="36" t="n">
        <f aca="false">SUM(O754:Z754)</f>
        <v>0</v>
      </c>
      <c r="AB754" s="15" t="str">
        <f aca="false">IF(AND($B754="",$D754="",$J754=""),"",IF($B754="","Falta código",IF(ISNA(MATCH($B754,LST_COD,0)),"Código no registrado en Trabajadores",IF($E754="","Concepto no está en el catálogo",IF($M754="ERR","Retención de otro empleador: Origen = Otro empleador",IF(OR($J754="",$K754=""),"Falta monto o mes",IF(OR($K754&lt;1,$K754&gt;12),"Mes inicio inválido",IF(AND($L754&lt;&gt;"",OR($L754&lt;$K754,$L754&gt;12)),"Mes fin inválido",IF($N754="","Falta frecuencia",IF(AND($G754&lt;&gt;"Otro empleador",SUMPRODUCT(($O754:$Z754&lt;&gt;0)*(((COLUMN($O754:$Z754)-14)&lt;INDEX(Trabajadores!$M$6:$M$105,MATCH($B754,LST_COD,0)))+((COLUMN($O754:$Z754)-14)&gt;INDEX(Trabajadores!$N$6:$N$105,MATCH($B754,LST_COD,0)))))&gt;0),"Aviso: hay meses fuera del periodo laboral","OK"))))))))))</f>
        <v/>
      </c>
    </row>
    <row r="755" customFormat="false" ht="15" hidden="false" customHeight="false" outlineLevel="0" collapsed="false">
      <c r="A755" s="23" t="n">
        <v>750</v>
      </c>
      <c r="B755" s="7"/>
      <c r="C755" s="35" t="str">
        <f aca="false">IF($B755="","",IFERROR(INDEX(Trabajadores!$D$6:$D$105,MATCH($B755,LST_COD,0)),"¿Código?"))</f>
        <v/>
      </c>
      <c r="D755" s="30"/>
      <c r="E755" s="9" t="str">
        <f aca="false">IF($D755="","",IFERROR(VLOOKUP($D755,CONC_TABLA,2,FALSE()),""))</f>
        <v/>
      </c>
      <c r="F755" s="9" t="str">
        <f aca="false">IF($D755="","",IFERROR(VLOOKUP($D755,CONC_TABLA,3,FALSE()),""))</f>
        <v/>
      </c>
      <c r="G755" s="30"/>
      <c r="H755" s="30"/>
      <c r="I755" s="30"/>
      <c r="J755" s="29"/>
      <c r="K755" s="28"/>
      <c r="L755" s="28"/>
      <c r="M755" s="9" t="str">
        <f aca="false">IF(OR($B755="",$E755=""),"",IF($E755="INA","INA",IF($G755="Otro empleador",IF($E755="RET","RETO",IF($E755="ORD","OTO","OTX")),IF($E755="RET","ERR",$E755))))</f>
        <v/>
      </c>
      <c r="N755" s="9" t="str">
        <f aca="false">IF($I755="","",IFERROR(VLOOKUP($I755,FREC_TABLA,2,FALSE()),""))</f>
        <v/>
      </c>
      <c r="O755" s="19" t="n">
        <f aca="false">IF(OR($M755="",$M755="ERR",$J755="",$K755="",$N755=""),0,IF($N755=0,IF(AND(OR(1=7,1=12),1&gt;=$K755,1&lt;=IF($L755="",12,$L755)),$J755,0),IF(AND(1&gt;=$K755,1&lt;=IF($L755="",12,$L755),MOD(1-$K755,$N755)=0),$J755,0)))</f>
        <v>0</v>
      </c>
      <c r="P755" s="19" t="n">
        <f aca="false">IF(OR($M755="",$M755="ERR",$J755="",$K755="",$N755=""),0,IF($N755=0,IF(AND(OR(2=7,2=12),2&gt;=$K755,2&lt;=IF($L755="",12,$L755)),$J755,0),IF(AND(2&gt;=$K755,2&lt;=IF($L755="",12,$L755),MOD(2-$K755,$N755)=0),$J755,0)))</f>
        <v>0</v>
      </c>
      <c r="Q755" s="19" t="n">
        <f aca="false">IF(OR($M755="",$M755="ERR",$J755="",$K755="",$N755=""),0,IF($N755=0,IF(AND(OR(3=7,3=12),3&gt;=$K755,3&lt;=IF($L755="",12,$L755)),$J755,0),IF(AND(3&gt;=$K755,3&lt;=IF($L755="",12,$L755),MOD(3-$K755,$N755)=0),$J755,0)))</f>
        <v>0</v>
      </c>
      <c r="R755" s="19" t="n">
        <f aca="false">IF(OR($M755="",$M755="ERR",$J755="",$K755="",$N755=""),0,IF($N755=0,IF(AND(OR(4=7,4=12),4&gt;=$K755,4&lt;=IF($L755="",12,$L755)),$J755,0),IF(AND(4&gt;=$K755,4&lt;=IF($L755="",12,$L755),MOD(4-$K755,$N755)=0),$J755,0)))</f>
        <v>0</v>
      </c>
      <c r="S755" s="19" t="n">
        <f aca="false">IF(OR($M755="",$M755="ERR",$J755="",$K755="",$N755=""),0,IF($N755=0,IF(AND(OR(5=7,5=12),5&gt;=$K755,5&lt;=IF($L755="",12,$L755)),$J755,0),IF(AND(5&gt;=$K755,5&lt;=IF($L755="",12,$L755),MOD(5-$K755,$N755)=0),$J755,0)))</f>
        <v>0</v>
      </c>
      <c r="T755" s="19" t="n">
        <f aca="false">IF(OR($M755="",$M755="ERR",$J755="",$K755="",$N755=""),0,IF($N755=0,IF(AND(OR(6=7,6=12),6&gt;=$K755,6&lt;=IF($L755="",12,$L755)),$J755,0),IF(AND(6&gt;=$K755,6&lt;=IF($L755="",12,$L755),MOD(6-$K755,$N755)=0),$J755,0)))</f>
        <v>0</v>
      </c>
      <c r="U755" s="19" t="n">
        <f aca="false">IF(OR($M755="",$M755="ERR",$J755="",$K755="",$N755=""),0,IF($N755=0,IF(AND(OR(7=7,7=12),7&gt;=$K755,7&lt;=IF($L755="",12,$L755)),$J755,0),IF(AND(7&gt;=$K755,7&lt;=IF($L755="",12,$L755),MOD(7-$K755,$N755)=0),$J755,0)))</f>
        <v>0</v>
      </c>
      <c r="V755" s="19" t="n">
        <f aca="false">IF(OR($M755="",$M755="ERR",$J755="",$K755="",$N755=""),0,IF($N755=0,IF(AND(OR(8=7,8=12),8&gt;=$K755,8&lt;=IF($L755="",12,$L755)),$J755,0),IF(AND(8&gt;=$K755,8&lt;=IF($L755="",12,$L755),MOD(8-$K755,$N755)=0),$J755,0)))</f>
        <v>0</v>
      </c>
      <c r="W755" s="19" t="n">
        <f aca="false">IF(OR($M755="",$M755="ERR",$J755="",$K755="",$N755=""),0,IF($N755=0,IF(AND(OR(9=7,9=12),9&gt;=$K755,9&lt;=IF($L755="",12,$L755)),$J755,0),IF(AND(9&gt;=$K755,9&lt;=IF($L755="",12,$L755),MOD(9-$K755,$N755)=0),$J755,0)))</f>
        <v>0</v>
      </c>
      <c r="X755" s="19" t="n">
        <f aca="false">IF(OR($M755="",$M755="ERR",$J755="",$K755="",$N755=""),0,IF($N755=0,IF(AND(OR(10=7,10=12),10&gt;=$K755,10&lt;=IF($L755="",12,$L755)),$J755,0),IF(AND(10&gt;=$K755,10&lt;=IF($L755="",12,$L755),MOD(10-$K755,$N755)=0),$J755,0)))</f>
        <v>0</v>
      </c>
      <c r="Y755" s="19" t="n">
        <f aca="false">IF(OR($M755="",$M755="ERR",$J755="",$K755="",$N755=""),0,IF($N755=0,IF(AND(OR(11=7,11=12),11&gt;=$K755,11&lt;=IF($L755="",12,$L755)),$J755,0),IF(AND(11&gt;=$K755,11&lt;=IF($L755="",12,$L755),MOD(11-$K755,$N755)=0),$J755,0)))</f>
        <v>0</v>
      </c>
      <c r="Z755" s="19" t="n">
        <f aca="false">IF(OR($M755="",$M755="ERR",$J755="",$K755="",$N755=""),0,IF($N755=0,IF(AND(OR(12=7,12=12),12&gt;=$K755,12&lt;=IF($L755="",12,$L755)),$J755,0),IF(AND(12&gt;=$K755,12&lt;=IF($L755="",12,$L755),MOD(12-$K755,$N755)=0),$J755,0)))</f>
        <v>0</v>
      </c>
      <c r="AA755" s="36" t="n">
        <f aca="false">SUM(O755:Z755)</f>
        <v>0</v>
      </c>
      <c r="AB755" s="15" t="str">
        <f aca="false">IF(AND($B755="",$D755="",$J755=""),"",IF($B755="","Falta código",IF(ISNA(MATCH($B755,LST_COD,0)),"Código no registrado en Trabajadores",IF($E755="","Concepto no está en el catálogo",IF($M755="ERR","Retención de otro empleador: Origen = Otro empleador",IF(OR($J755="",$K755=""),"Falta monto o mes",IF(OR($K755&lt;1,$K755&gt;12),"Mes inicio inválido",IF(AND($L755&lt;&gt;"",OR($L755&lt;$K755,$L755&gt;12)),"Mes fin inválido",IF($N755="","Falta frecuencia",IF(AND($G755&lt;&gt;"Otro empleador",SUMPRODUCT(($O755:$Z755&lt;&gt;0)*(((COLUMN($O755:$Z755)-14)&lt;INDEX(Trabajadores!$M$6:$M$105,MATCH($B755,LST_COD,0)))+((COLUMN($O755:$Z755)-14)&gt;INDEX(Trabajadores!$N$6:$N$105,MATCH($B755,LST_COD,0)))))&gt;0),"Aviso: hay meses fuera del periodo laboral","OK"))))))))))</f>
        <v/>
      </c>
    </row>
    <row r="756" customFormat="false" ht="15" hidden="false" customHeight="false" outlineLevel="0" collapsed="false">
      <c r="A756" s="23" t="n">
        <v>751</v>
      </c>
      <c r="B756" s="7"/>
      <c r="C756" s="35" t="str">
        <f aca="false">IF($B756="","",IFERROR(INDEX(Trabajadores!$D$6:$D$105,MATCH($B756,LST_COD,0)),"¿Código?"))</f>
        <v/>
      </c>
      <c r="D756" s="30"/>
      <c r="E756" s="9" t="str">
        <f aca="false">IF($D756="","",IFERROR(VLOOKUP($D756,CONC_TABLA,2,FALSE()),""))</f>
        <v/>
      </c>
      <c r="F756" s="9" t="str">
        <f aca="false">IF($D756="","",IFERROR(VLOOKUP($D756,CONC_TABLA,3,FALSE()),""))</f>
        <v/>
      </c>
      <c r="G756" s="30"/>
      <c r="H756" s="30"/>
      <c r="I756" s="30"/>
      <c r="J756" s="29"/>
      <c r="K756" s="28"/>
      <c r="L756" s="28"/>
      <c r="M756" s="9" t="str">
        <f aca="false">IF(OR($B756="",$E756=""),"",IF($E756="INA","INA",IF($G756="Otro empleador",IF($E756="RET","RETO",IF($E756="ORD","OTO","OTX")),IF($E756="RET","ERR",$E756))))</f>
        <v/>
      </c>
      <c r="N756" s="9" t="str">
        <f aca="false">IF($I756="","",IFERROR(VLOOKUP($I756,FREC_TABLA,2,FALSE()),""))</f>
        <v/>
      </c>
      <c r="O756" s="19" t="n">
        <f aca="false">IF(OR($M756="",$M756="ERR",$J756="",$K756="",$N756=""),0,IF($N756=0,IF(AND(OR(1=7,1=12),1&gt;=$K756,1&lt;=IF($L756="",12,$L756)),$J756,0),IF(AND(1&gt;=$K756,1&lt;=IF($L756="",12,$L756),MOD(1-$K756,$N756)=0),$J756,0)))</f>
        <v>0</v>
      </c>
      <c r="P756" s="19" t="n">
        <f aca="false">IF(OR($M756="",$M756="ERR",$J756="",$K756="",$N756=""),0,IF($N756=0,IF(AND(OR(2=7,2=12),2&gt;=$K756,2&lt;=IF($L756="",12,$L756)),$J756,0),IF(AND(2&gt;=$K756,2&lt;=IF($L756="",12,$L756),MOD(2-$K756,$N756)=0),$J756,0)))</f>
        <v>0</v>
      </c>
      <c r="Q756" s="19" t="n">
        <f aca="false">IF(OR($M756="",$M756="ERR",$J756="",$K756="",$N756=""),0,IF($N756=0,IF(AND(OR(3=7,3=12),3&gt;=$K756,3&lt;=IF($L756="",12,$L756)),$J756,0),IF(AND(3&gt;=$K756,3&lt;=IF($L756="",12,$L756),MOD(3-$K756,$N756)=0),$J756,0)))</f>
        <v>0</v>
      </c>
      <c r="R756" s="19" t="n">
        <f aca="false">IF(OR($M756="",$M756="ERR",$J756="",$K756="",$N756=""),0,IF($N756=0,IF(AND(OR(4=7,4=12),4&gt;=$K756,4&lt;=IF($L756="",12,$L756)),$J756,0),IF(AND(4&gt;=$K756,4&lt;=IF($L756="",12,$L756),MOD(4-$K756,$N756)=0),$J756,0)))</f>
        <v>0</v>
      </c>
      <c r="S756" s="19" t="n">
        <f aca="false">IF(OR($M756="",$M756="ERR",$J756="",$K756="",$N756=""),0,IF($N756=0,IF(AND(OR(5=7,5=12),5&gt;=$K756,5&lt;=IF($L756="",12,$L756)),$J756,0),IF(AND(5&gt;=$K756,5&lt;=IF($L756="",12,$L756),MOD(5-$K756,$N756)=0),$J756,0)))</f>
        <v>0</v>
      </c>
      <c r="T756" s="19" t="n">
        <f aca="false">IF(OR($M756="",$M756="ERR",$J756="",$K756="",$N756=""),0,IF($N756=0,IF(AND(OR(6=7,6=12),6&gt;=$K756,6&lt;=IF($L756="",12,$L756)),$J756,0),IF(AND(6&gt;=$K756,6&lt;=IF($L756="",12,$L756),MOD(6-$K756,$N756)=0),$J756,0)))</f>
        <v>0</v>
      </c>
      <c r="U756" s="19" t="n">
        <f aca="false">IF(OR($M756="",$M756="ERR",$J756="",$K756="",$N756=""),0,IF($N756=0,IF(AND(OR(7=7,7=12),7&gt;=$K756,7&lt;=IF($L756="",12,$L756)),$J756,0),IF(AND(7&gt;=$K756,7&lt;=IF($L756="",12,$L756),MOD(7-$K756,$N756)=0),$J756,0)))</f>
        <v>0</v>
      </c>
      <c r="V756" s="19" t="n">
        <f aca="false">IF(OR($M756="",$M756="ERR",$J756="",$K756="",$N756=""),0,IF($N756=0,IF(AND(OR(8=7,8=12),8&gt;=$K756,8&lt;=IF($L756="",12,$L756)),$J756,0),IF(AND(8&gt;=$K756,8&lt;=IF($L756="",12,$L756),MOD(8-$K756,$N756)=0),$J756,0)))</f>
        <v>0</v>
      </c>
      <c r="W756" s="19" t="n">
        <f aca="false">IF(OR($M756="",$M756="ERR",$J756="",$K756="",$N756=""),0,IF($N756=0,IF(AND(OR(9=7,9=12),9&gt;=$K756,9&lt;=IF($L756="",12,$L756)),$J756,0),IF(AND(9&gt;=$K756,9&lt;=IF($L756="",12,$L756),MOD(9-$K756,$N756)=0),$J756,0)))</f>
        <v>0</v>
      </c>
      <c r="X756" s="19" t="n">
        <f aca="false">IF(OR($M756="",$M756="ERR",$J756="",$K756="",$N756=""),0,IF($N756=0,IF(AND(OR(10=7,10=12),10&gt;=$K756,10&lt;=IF($L756="",12,$L756)),$J756,0),IF(AND(10&gt;=$K756,10&lt;=IF($L756="",12,$L756),MOD(10-$K756,$N756)=0),$J756,0)))</f>
        <v>0</v>
      </c>
      <c r="Y756" s="19" t="n">
        <f aca="false">IF(OR($M756="",$M756="ERR",$J756="",$K756="",$N756=""),0,IF($N756=0,IF(AND(OR(11=7,11=12),11&gt;=$K756,11&lt;=IF($L756="",12,$L756)),$J756,0),IF(AND(11&gt;=$K756,11&lt;=IF($L756="",12,$L756),MOD(11-$K756,$N756)=0),$J756,0)))</f>
        <v>0</v>
      </c>
      <c r="Z756" s="19" t="n">
        <f aca="false">IF(OR($M756="",$M756="ERR",$J756="",$K756="",$N756=""),0,IF($N756=0,IF(AND(OR(12=7,12=12),12&gt;=$K756,12&lt;=IF($L756="",12,$L756)),$J756,0),IF(AND(12&gt;=$K756,12&lt;=IF($L756="",12,$L756),MOD(12-$K756,$N756)=0),$J756,0)))</f>
        <v>0</v>
      </c>
      <c r="AA756" s="36" t="n">
        <f aca="false">SUM(O756:Z756)</f>
        <v>0</v>
      </c>
      <c r="AB756" s="15" t="str">
        <f aca="false">IF(AND($B756="",$D756="",$J756=""),"",IF($B756="","Falta código",IF(ISNA(MATCH($B756,LST_COD,0)),"Código no registrado en Trabajadores",IF($E756="","Concepto no está en el catálogo",IF($M756="ERR","Retención de otro empleador: Origen = Otro empleador",IF(OR($J756="",$K756=""),"Falta monto o mes",IF(OR($K756&lt;1,$K756&gt;12),"Mes inicio inválido",IF(AND($L756&lt;&gt;"",OR($L756&lt;$K756,$L756&gt;12)),"Mes fin inválido",IF($N756="","Falta frecuencia",IF(AND($G756&lt;&gt;"Otro empleador",SUMPRODUCT(($O756:$Z756&lt;&gt;0)*(((COLUMN($O756:$Z756)-14)&lt;INDEX(Trabajadores!$M$6:$M$105,MATCH($B756,LST_COD,0)))+((COLUMN($O756:$Z756)-14)&gt;INDEX(Trabajadores!$N$6:$N$105,MATCH($B756,LST_COD,0)))))&gt;0),"Aviso: hay meses fuera del periodo laboral","OK"))))))))))</f>
        <v/>
      </c>
    </row>
    <row r="757" customFormat="false" ht="15" hidden="false" customHeight="false" outlineLevel="0" collapsed="false">
      <c r="A757" s="23" t="n">
        <v>752</v>
      </c>
      <c r="B757" s="7"/>
      <c r="C757" s="35" t="str">
        <f aca="false">IF($B757="","",IFERROR(INDEX(Trabajadores!$D$6:$D$105,MATCH($B757,LST_COD,0)),"¿Código?"))</f>
        <v/>
      </c>
      <c r="D757" s="30"/>
      <c r="E757" s="9" t="str">
        <f aca="false">IF($D757="","",IFERROR(VLOOKUP($D757,CONC_TABLA,2,FALSE()),""))</f>
        <v/>
      </c>
      <c r="F757" s="9" t="str">
        <f aca="false">IF($D757="","",IFERROR(VLOOKUP($D757,CONC_TABLA,3,FALSE()),""))</f>
        <v/>
      </c>
      <c r="G757" s="30"/>
      <c r="H757" s="30"/>
      <c r="I757" s="30"/>
      <c r="J757" s="29"/>
      <c r="K757" s="28"/>
      <c r="L757" s="28"/>
      <c r="M757" s="9" t="str">
        <f aca="false">IF(OR($B757="",$E757=""),"",IF($E757="INA","INA",IF($G757="Otro empleador",IF($E757="RET","RETO",IF($E757="ORD","OTO","OTX")),IF($E757="RET","ERR",$E757))))</f>
        <v/>
      </c>
      <c r="N757" s="9" t="str">
        <f aca="false">IF($I757="","",IFERROR(VLOOKUP($I757,FREC_TABLA,2,FALSE()),""))</f>
        <v/>
      </c>
      <c r="O757" s="19" t="n">
        <f aca="false">IF(OR($M757="",$M757="ERR",$J757="",$K757="",$N757=""),0,IF($N757=0,IF(AND(OR(1=7,1=12),1&gt;=$K757,1&lt;=IF($L757="",12,$L757)),$J757,0),IF(AND(1&gt;=$K757,1&lt;=IF($L757="",12,$L757),MOD(1-$K757,$N757)=0),$J757,0)))</f>
        <v>0</v>
      </c>
      <c r="P757" s="19" t="n">
        <f aca="false">IF(OR($M757="",$M757="ERR",$J757="",$K757="",$N757=""),0,IF($N757=0,IF(AND(OR(2=7,2=12),2&gt;=$K757,2&lt;=IF($L757="",12,$L757)),$J757,0),IF(AND(2&gt;=$K757,2&lt;=IF($L757="",12,$L757),MOD(2-$K757,$N757)=0),$J757,0)))</f>
        <v>0</v>
      </c>
      <c r="Q757" s="19" t="n">
        <f aca="false">IF(OR($M757="",$M757="ERR",$J757="",$K757="",$N757=""),0,IF($N757=0,IF(AND(OR(3=7,3=12),3&gt;=$K757,3&lt;=IF($L757="",12,$L757)),$J757,0),IF(AND(3&gt;=$K757,3&lt;=IF($L757="",12,$L757),MOD(3-$K757,$N757)=0),$J757,0)))</f>
        <v>0</v>
      </c>
      <c r="R757" s="19" t="n">
        <f aca="false">IF(OR($M757="",$M757="ERR",$J757="",$K757="",$N757=""),0,IF($N757=0,IF(AND(OR(4=7,4=12),4&gt;=$K757,4&lt;=IF($L757="",12,$L757)),$J757,0),IF(AND(4&gt;=$K757,4&lt;=IF($L757="",12,$L757),MOD(4-$K757,$N757)=0),$J757,0)))</f>
        <v>0</v>
      </c>
      <c r="S757" s="19" t="n">
        <f aca="false">IF(OR($M757="",$M757="ERR",$J757="",$K757="",$N757=""),0,IF($N757=0,IF(AND(OR(5=7,5=12),5&gt;=$K757,5&lt;=IF($L757="",12,$L757)),$J757,0),IF(AND(5&gt;=$K757,5&lt;=IF($L757="",12,$L757),MOD(5-$K757,$N757)=0),$J757,0)))</f>
        <v>0</v>
      </c>
      <c r="T757" s="19" t="n">
        <f aca="false">IF(OR($M757="",$M757="ERR",$J757="",$K757="",$N757=""),0,IF($N757=0,IF(AND(OR(6=7,6=12),6&gt;=$K757,6&lt;=IF($L757="",12,$L757)),$J757,0),IF(AND(6&gt;=$K757,6&lt;=IF($L757="",12,$L757),MOD(6-$K757,$N757)=0),$J757,0)))</f>
        <v>0</v>
      </c>
      <c r="U757" s="19" t="n">
        <f aca="false">IF(OR($M757="",$M757="ERR",$J757="",$K757="",$N757=""),0,IF($N757=0,IF(AND(OR(7=7,7=12),7&gt;=$K757,7&lt;=IF($L757="",12,$L757)),$J757,0),IF(AND(7&gt;=$K757,7&lt;=IF($L757="",12,$L757),MOD(7-$K757,$N757)=0),$J757,0)))</f>
        <v>0</v>
      </c>
      <c r="V757" s="19" t="n">
        <f aca="false">IF(OR($M757="",$M757="ERR",$J757="",$K757="",$N757=""),0,IF($N757=0,IF(AND(OR(8=7,8=12),8&gt;=$K757,8&lt;=IF($L757="",12,$L757)),$J757,0),IF(AND(8&gt;=$K757,8&lt;=IF($L757="",12,$L757),MOD(8-$K757,$N757)=0),$J757,0)))</f>
        <v>0</v>
      </c>
      <c r="W757" s="19" t="n">
        <f aca="false">IF(OR($M757="",$M757="ERR",$J757="",$K757="",$N757=""),0,IF($N757=0,IF(AND(OR(9=7,9=12),9&gt;=$K757,9&lt;=IF($L757="",12,$L757)),$J757,0),IF(AND(9&gt;=$K757,9&lt;=IF($L757="",12,$L757),MOD(9-$K757,$N757)=0),$J757,0)))</f>
        <v>0</v>
      </c>
      <c r="X757" s="19" t="n">
        <f aca="false">IF(OR($M757="",$M757="ERR",$J757="",$K757="",$N757=""),0,IF($N757=0,IF(AND(OR(10=7,10=12),10&gt;=$K757,10&lt;=IF($L757="",12,$L757)),$J757,0),IF(AND(10&gt;=$K757,10&lt;=IF($L757="",12,$L757),MOD(10-$K757,$N757)=0),$J757,0)))</f>
        <v>0</v>
      </c>
      <c r="Y757" s="19" t="n">
        <f aca="false">IF(OR($M757="",$M757="ERR",$J757="",$K757="",$N757=""),0,IF($N757=0,IF(AND(OR(11=7,11=12),11&gt;=$K757,11&lt;=IF($L757="",12,$L757)),$J757,0),IF(AND(11&gt;=$K757,11&lt;=IF($L757="",12,$L757),MOD(11-$K757,$N757)=0),$J757,0)))</f>
        <v>0</v>
      </c>
      <c r="Z757" s="19" t="n">
        <f aca="false">IF(OR($M757="",$M757="ERR",$J757="",$K757="",$N757=""),0,IF($N757=0,IF(AND(OR(12=7,12=12),12&gt;=$K757,12&lt;=IF($L757="",12,$L757)),$J757,0),IF(AND(12&gt;=$K757,12&lt;=IF($L757="",12,$L757),MOD(12-$K757,$N757)=0),$J757,0)))</f>
        <v>0</v>
      </c>
      <c r="AA757" s="36" t="n">
        <f aca="false">SUM(O757:Z757)</f>
        <v>0</v>
      </c>
      <c r="AB757" s="15" t="str">
        <f aca="false">IF(AND($B757="",$D757="",$J757=""),"",IF($B757="","Falta código",IF(ISNA(MATCH($B757,LST_COD,0)),"Código no registrado en Trabajadores",IF($E757="","Concepto no está en el catálogo",IF($M757="ERR","Retención de otro empleador: Origen = Otro empleador",IF(OR($J757="",$K757=""),"Falta monto o mes",IF(OR($K757&lt;1,$K757&gt;12),"Mes inicio inválido",IF(AND($L757&lt;&gt;"",OR($L757&lt;$K757,$L757&gt;12)),"Mes fin inválido",IF($N757="","Falta frecuencia",IF(AND($G757&lt;&gt;"Otro empleador",SUMPRODUCT(($O757:$Z757&lt;&gt;0)*(((COLUMN($O757:$Z757)-14)&lt;INDEX(Trabajadores!$M$6:$M$105,MATCH($B757,LST_COD,0)))+((COLUMN($O757:$Z757)-14)&gt;INDEX(Trabajadores!$N$6:$N$105,MATCH($B757,LST_COD,0)))))&gt;0),"Aviso: hay meses fuera del periodo laboral","OK"))))))))))</f>
        <v/>
      </c>
    </row>
    <row r="758" customFormat="false" ht="15" hidden="false" customHeight="false" outlineLevel="0" collapsed="false">
      <c r="A758" s="23" t="n">
        <v>753</v>
      </c>
      <c r="B758" s="7"/>
      <c r="C758" s="35" t="str">
        <f aca="false">IF($B758="","",IFERROR(INDEX(Trabajadores!$D$6:$D$105,MATCH($B758,LST_COD,0)),"¿Código?"))</f>
        <v/>
      </c>
      <c r="D758" s="30"/>
      <c r="E758" s="9" t="str">
        <f aca="false">IF($D758="","",IFERROR(VLOOKUP($D758,CONC_TABLA,2,FALSE()),""))</f>
        <v/>
      </c>
      <c r="F758" s="9" t="str">
        <f aca="false">IF($D758="","",IFERROR(VLOOKUP($D758,CONC_TABLA,3,FALSE()),""))</f>
        <v/>
      </c>
      <c r="G758" s="30"/>
      <c r="H758" s="30"/>
      <c r="I758" s="30"/>
      <c r="J758" s="29"/>
      <c r="K758" s="28"/>
      <c r="L758" s="28"/>
      <c r="M758" s="9" t="str">
        <f aca="false">IF(OR($B758="",$E758=""),"",IF($E758="INA","INA",IF($G758="Otro empleador",IF($E758="RET","RETO",IF($E758="ORD","OTO","OTX")),IF($E758="RET","ERR",$E758))))</f>
        <v/>
      </c>
      <c r="N758" s="9" t="str">
        <f aca="false">IF($I758="","",IFERROR(VLOOKUP($I758,FREC_TABLA,2,FALSE()),""))</f>
        <v/>
      </c>
      <c r="O758" s="19" t="n">
        <f aca="false">IF(OR($M758="",$M758="ERR",$J758="",$K758="",$N758=""),0,IF($N758=0,IF(AND(OR(1=7,1=12),1&gt;=$K758,1&lt;=IF($L758="",12,$L758)),$J758,0),IF(AND(1&gt;=$K758,1&lt;=IF($L758="",12,$L758),MOD(1-$K758,$N758)=0),$J758,0)))</f>
        <v>0</v>
      </c>
      <c r="P758" s="19" t="n">
        <f aca="false">IF(OR($M758="",$M758="ERR",$J758="",$K758="",$N758=""),0,IF($N758=0,IF(AND(OR(2=7,2=12),2&gt;=$K758,2&lt;=IF($L758="",12,$L758)),$J758,0),IF(AND(2&gt;=$K758,2&lt;=IF($L758="",12,$L758),MOD(2-$K758,$N758)=0),$J758,0)))</f>
        <v>0</v>
      </c>
      <c r="Q758" s="19" t="n">
        <f aca="false">IF(OR($M758="",$M758="ERR",$J758="",$K758="",$N758=""),0,IF($N758=0,IF(AND(OR(3=7,3=12),3&gt;=$K758,3&lt;=IF($L758="",12,$L758)),$J758,0),IF(AND(3&gt;=$K758,3&lt;=IF($L758="",12,$L758),MOD(3-$K758,$N758)=0),$J758,0)))</f>
        <v>0</v>
      </c>
      <c r="R758" s="19" t="n">
        <f aca="false">IF(OR($M758="",$M758="ERR",$J758="",$K758="",$N758=""),0,IF($N758=0,IF(AND(OR(4=7,4=12),4&gt;=$K758,4&lt;=IF($L758="",12,$L758)),$J758,0),IF(AND(4&gt;=$K758,4&lt;=IF($L758="",12,$L758),MOD(4-$K758,$N758)=0),$J758,0)))</f>
        <v>0</v>
      </c>
      <c r="S758" s="19" t="n">
        <f aca="false">IF(OR($M758="",$M758="ERR",$J758="",$K758="",$N758=""),0,IF($N758=0,IF(AND(OR(5=7,5=12),5&gt;=$K758,5&lt;=IF($L758="",12,$L758)),$J758,0),IF(AND(5&gt;=$K758,5&lt;=IF($L758="",12,$L758),MOD(5-$K758,$N758)=0),$J758,0)))</f>
        <v>0</v>
      </c>
      <c r="T758" s="19" t="n">
        <f aca="false">IF(OR($M758="",$M758="ERR",$J758="",$K758="",$N758=""),0,IF($N758=0,IF(AND(OR(6=7,6=12),6&gt;=$K758,6&lt;=IF($L758="",12,$L758)),$J758,0),IF(AND(6&gt;=$K758,6&lt;=IF($L758="",12,$L758),MOD(6-$K758,$N758)=0),$J758,0)))</f>
        <v>0</v>
      </c>
      <c r="U758" s="19" t="n">
        <f aca="false">IF(OR($M758="",$M758="ERR",$J758="",$K758="",$N758=""),0,IF($N758=0,IF(AND(OR(7=7,7=12),7&gt;=$K758,7&lt;=IF($L758="",12,$L758)),$J758,0),IF(AND(7&gt;=$K758,7&lt;=IF($L758="",12,$L758),MOD(7-$K758,$N758)=0),$J758,0)))</f>
        <v>0</v>
      </c>
      <c r="V758" s="19" t="n">
        <f aca="false">IF(OR($M758="",$M758="ERR",$J758="",$K758="",$N758=""),0,IF($N758=0,IF(AND(OR(8=7,8=12),8&gt;=$K758,8&lt;=IF($L758="",12,$L758)),$J758,0),IF(AND(8&gt;=$K758,8&lt;=IF($L758="",12,$L758),MOD(8-$K758,$N758)=0),$J758,0)))</f>
        <v>0</v>
      </c>
      <c r="W758" s="19" t="n">
        <f aca="false">IF(OR($M758="",$M758="ERR",$J758="",$K758="",$N758=""),0,IF($N758=0,IF(AND(OR(9=7,9=12),9&gt;=$K758,9&lt;=IF($L758="",12,$L758)),$J758,0),IF(AND(9&gt;=$K758,9&lt;=IF($L758="",12,$L758),MOD(9-$K758,$N758)=0),$J758,0)))</f>
        <v>0</v>
      </c>
      <c r="X758" s="19" t="n">
        <f aca="false">IF(OR($M758="",$M758="ERR",$J758="",$K758="",$N758=""),0,IF($N758=0,IF(AND(OR(10=7,10=12),10&gt;=$K758,10&lt;=IF($L758="",12,$L758)),$J758,0),IF(AND(10&gt;=$K758,10&lt;=IF($L758="",12,$L758),MOD(10-$K758,$N758)=0),$J758,0)))</f>
        <v>0</v>
      </c>
      <c r="Y758" s="19" t="n">
        <f aca="false">IF(OR($M758="",$M758="ERR",$J758="",$K758="",$N758=""),0,IF($N758=0,IF(AND(OR(11=7,11=12),11&gt;=$K758,11&lt;=IF($L758="",12,$L758)),$J758,0),IF(AND(11&gt;=$K758,11&lt;=IF($L758="",12,$L758),MOD(11-$K758,$N758)=0),$J758,0)))</f>
        <v>0</v>
      </c>
      <c r="Z758" s="19" t="n">
        <f aca="false">IF(OR($M758="",$M758="ERR",$J758="",$K758="",$N758=""),0,IF($N758=0,IF(AND(OR(12=7,12=12),12&gt;=$K758,12&lt;=IF($L758="",12,$L758)),$J758,0),IF(AND(12&gt;=$K758,12&lt;=IF($L758="",12,$L758),MOD(12-$K758,$N758)=0),$J758,0)))</f>
        <v>0</v>
      </c>
      <c r="AA758" s="36" t="n">
        <f aca="false">SUM(O758:Z758)</f>
        <v>0</v>
      </c>
      <c r="AB758" s="15" t="str">
        <f aca="false">IF(AND($B758="",$D758="",$J758=""),"",IF($B758="","Falta código",IF(ISNA(MATCH($B758,LST_COD,0)),"Código no registrado en Trabajadores",IF($E758="","Concepto no está en el catálogo",IF($M758="ERR","Retención de otro empleador: Origen = Otro empleador",IF(OR($J758="",$K758=""),"Falta monto o mes",IF(OR($K758&lt;1,$K758&gt;12),"Mes inicio inválido",IF(AND($L758&lt;&gt;"",OR($L758&lt;$K758,$L758&gt;12)),"Mes fin inválido",IF($N758="","Falta frecuencia",IF(AND($G758&lt;&gt;"Otro empleador",SUMPRODUCT(($O758:$Z758&lt;&gt;0)*(((COLUMN($O758:$Z758)-14)&lt;INDEX(Trabajadores!$M$6:$M$105,MATCH($B758,LST_COD,0)))+((COLUMN($O758:$Z758)-14)&gt;INDEX(Trabajadores!$N$6:$N$105,MATCH($B758,LST_COD,0)))))&gt;0),"Aviso: hay meses fuera del periodo laboral","OK"))))))))))</f>
        <v/>
      </c>
    </row>
    <row r="759" customFormat="false" ht="15" hidden="false" customHeight="false" outlineLevel="0" collapsed="false">
      <c r="A759" s="23" t="n">
        <v>754</v>
      </c>
      <c r="B759" s="7"/>
      <c r="C759" s="35" t="str">
        <f aca="false">IF($B759="","",IFERROR(INDEX(Trabajadores!$D$6:$D$105,MATCH($B759,LST_COD,0)),"¿Código?"))</f>
        <v/>
      </c>
      <c r="D759" s="30"/>
      <c r="E759" s="9" t="str">
        <f aca="false">IF($D759="","",IFERROR(VLOOKUP($D759,CONC_TABLA,2,FALSE()),""))</f>
        <v/>
      </c>
      <c r="F759" s="9" t="str">
        <f aca="false">IF($D759="","",IFERROR(VLOOKUP($D759,CONC_TABLA,3,FALSE()),""))</f>
        <v/>
      </c>
      <c r="G759" s="30"/>
      <c r="H759" s="30"/>
      <c r="I759" s="30"/>
      <c r="J759" s="29"/>
      <c r="K759" s="28"/>
      <c r="L759" s="28"/>
      <c r="M759" s="9" t="str">
        <f aca="false">IF(OR($B759="",$E759=""),"",IF($E759="INA","INA",IF($G759="Otro empleador",IF($E759="RET","RETO",IF($E759="ORD","OTO","OTX")),IF($E759="RET","ERR",$E759))))</f>
        <v/>
      </c>
      <c r="N759" s="9" t="str">
        <f aca="false">IF($I759="","",IFERROR(VLOOKUP($I759,FREC_TABLA,2,FALSE()),""))</f>
        <v/>
      </c>
      <c r="O759" s="19" t="n">
        <f aca="false">IF(OR($M759="",$M759="ERR",$J759="",$K759="",$N759=""),0,IF($N759=0,IF(AND(OR(1=7,1=12),1&gt;=$K759,1&lt;=IF($L759="",12,$L759)),$J759,0),IF(AND(1&gt;=$K759,1&lt;=IF($L759="",12,$L759),MOD(1-$K759,$N759)=0),$J759,0)))</f>
        <v>0</v>
      </c>
      <c r="P759" s="19" t="n">
        <f aca="false">IF(OR($M759="",$M759="ERR",$J759="",$K759="",$N759=""),0,IF($N759=0,IF(AND(OR(2=7,2=12),2&gt;=$K759,2&lt;=IF($L759="",12,$L759)),$J759,0),IF(AND(2&gt;=$K759,2&lt;=IF($L759="",12,$L759),MOD(2-$K759,$N759)=0),$J759,0)))</f>
        <v>0</v>
      </c>
      <c r="Q759" s="19" t="n">
        <f aca="false">IF(OR($M759="",$M759="ERR",$J759="",$K759="",$N759=""),0,IF($N759=0,IF(AND(OR(3=7,3=12),3&gt;=$K759,3&lt;=IF($L759="",12,$L759)),$J759,0),IF(AND(3&gt;=$K759,3&lt;=IF($L759="",12,$L759),MOD(3-$K759,$N759)=0),$J759,0)))</f>
        <v>0</v>
      </c>
      <c r="R759" s="19" t="n">
        <f aca="false">IF(OR($M759="",$M759="ERR",$J759="",$K759="",$N759=""),0,IF($N759=0,IF(AND(OR(4=7,4=12),4&gt;=$K759,4&lt;=IF($L759="",12,$L759)),$J759,0),IF(AND(4&gt;=$K759,4&lt;=IF($L759="",12,$L759),MOD(4-$K759,$N759)=0),$J759,0)))</f>
        <v>0</v>
      </c>
      <c r="S759" s="19" t="n">
        <f aca="false">IF(OR($M759="",$M759="ERR",$J759="",$K759="",$N759=""),0,IF($N759=0,IF(AND(OR(5=7,5=12),5&gt;=$K759,5&lt;=IF($L759="",12,$L759)),$J759,0),IF(AND(5&gt;=$K759,5&lt;=IF($L759="",12,$L759),MOD(5-$K759,$N759)=0),$J759,0)))</f>
        <v>0</v>
      </c>
      <c r="T759" s="19" t="n">
        <f aca="false">IF(OR($M759="",$M759="ERR",$J759="",$K759="",$N759=""),0,IF($N759=0,IF(AND(OR(6=7,6=12),6&gt;=$K759,6&lt;=IF($L759="",12,$L759)),$J759,0),IF(AND(6&gt;=$K759,6&lt;=IF($L759="",12,$L759),MOD(6-$K759,$N759)=0),$J759,0)))</f>
        <v>0</v>
      </c>
      <c r="U759" s="19" t="n">
        <f aca="false">IF(OR($M759="",$M759="ERR",$J759="",$K759="",$N759=""),0,IF($N759=0,IF(AND(OR(7=7,7=12),7&gt;=$K759,7&lt;=IF($L759="",12,$L759)),$J759,0),IF(AND(7&gt;=$K759,7&lt;=IF($L759="",12,$L759),MOD(7-$K759,$N759)=0),$J759,0)))</f>
        <v>0</v>
      </c>
      <c r="V759" s="19" t="n">
        <f aca="false">IF(OR($M759="",$M759="ERR",$J759="",$K759="",$N759=""),0,IF($N759=0,IF(AND(OR(8=7,8=12),8&gt;=$K759,8&lt;=IF($L759="",12,$L759)),$J759,0),IF(AND(8&gt;=$K759,8&lt;=IF($L759="",12,$L759),MOD(8-$K759,$N759)=0),$J759,0)))</f>
        <v>0</v>
      </c>
      <c r="W759" s="19" t="n">
        <f aca="false">IF(OR($M759="",$M759="ERR",$J759="",$K759="",$N759=""),0,IF($N759=0,IF(AND(OR(9=7,9=12),9&gt;=$K759,9&lt;=IF($L759="",12,$L759)),$J759,0),IF(AND(9&gt;=$K759,9&lt;=IF($L759="",12,$L759),MOD(9-$K759,$N759)=0),$J759,0)))</f>
        <v>0</v>
      </c>
      <c r="X759" s="19" t="n">
        <f aca="false">IF(OR($M759="",$M759="ERR",$J759="",$K759="",$N759=""),0,IF($N759=0,IF(AND(OR(10=7,10=12),10&gt;=$K759,10&lt;=IF($L759="",12,$L759)),$J759,0),IF(AND(10&gt;=$K759,10&lt;=IF($L759="",12,$L759),MOD(10-$K759,$N759)=0),$J759,0)))</f>
        <v>0</v>
      </c>
      <c r="Y759" s="19" t="n">
        <f aca="false">IF(OR($M759="",$M759="ERR",$J759="",$K759="",$N759=""),0,IF($N759=0,IF(AND(OR(11=7,11=12),11&gt;=$K759,11&lt;=IF($L759="",12,$L759)),$J759,0),IF(AND(11&gt;=$K759,11&lt;=IF($L759="",12,$L759),MOD(11-$K759,$N759)=0),$J759,0)))</f>
        <v>0</v>
      </c>
      <c r="Z759" s="19" t="n">
        <f aca="false">IF(OR($M759="",$M759="ERR",$J759="",$K759="",$N759=""),0,IF($N759=0,IF(AND(OR(12=7,12=12),12&gt;=$K759,12&lt;=IF($L759="",12,$L759)),$J759,0),IF(AND(12&gt;=$K759,12&lt;=IF($L759="",12,$L759),MOD(12-$K759,$N759)=0),$J759,0)))</f>
        <v>0</v>
      </c>
      <c r="AA759" s="36" t="n">
        <f aca="false">SUM(O759:Z759)</f>
        <v>0</v>
      </c>
      <c r="AB759" s="15" t="str">
        <f aca="false">IF(AND($B759="",$D759="",$J759=""),"",IF($B759="","Falta código",IF(ISNA(MATCH($B759,LST_COD,0)),"Código no registrado en Trabajadores",IF($E759="","Concepto no está en el catálogo",IF($M759="ERR","Retención de otro empleador: Origen = Otro empleador",IF(OR($J759="",$K759=""),"Falta monto o mes",IF(OR($K759&lt;1,$K759&gt;12),"Mes inicio inválido",IF(AND($L759&lt;&gt;"",OR($L759&lt;$K759,$L759&gt;12)),"Mes fin inválido",IF($N759="","Falta frecuencia",IF(AND($G759&lt;&gt;"Otro empleador",SUMPRODUCT(($O759:$Z759&lt;&gt;0)*(((COLUMN($O759:$Z759)-14)&lt;INDEX(Trabajadores!$M$6:$M$105,MATCH($B759,LST_COD,0)))+((COLUMN($O759:$Z759)-14)&gt;INDEX(Trabajadores!$N$6:$N$105,MATCH($B759,LST_COD,0)))))&gt;0),"Aviso: hay meses fuera del periodo laboral","OK"))))))))))</f>
        <v/>
      </c>
    </row>
    <row r="760" customFormat="false" ht="15" hidden="false" customHeight="false" outlineLevel="0" collapsed="false">
      <c r="A760" s="23" t="n">
        <v>755</v>
      </c>
      <c r="B760" s="7"/>
      <c r="C760" s="35" t="str">
        <f aca="false">IF($B760="","",IFERROR(INDEX(Trabajadores!$D$6:$D$105,MATCH($B760,LST_COD,0)),"¿Código?"))</f>
        <v/>
      </c>
      <c r="D760" s="30"/>
      <c r="E760" s="9" t="str">
        <f aca="false">IF($D760="","",IFERROR(VLOOKUP($D760,CONC_TABLA,2,FALSE()),""))</f>
        <v/>
      </c>
      <c r="F760" s="9" t="str">
        <f aca="false">IF($D760="","",IFERROR(VLOOKUP($D760,CONC_TABLA,3,FALSE()),""))</f>
        <v/>
      </c>
      <c r="G760" s="30"/>
      <c r="H760" s="30"/>
      <c r="I760" s="30"/>
      <c r="J760" s="29"/>
      <c r="K760" s="28"/>
      <c r="L760" s="28"/>
      <c r="M760" s="9" t="str">
        <f aca="false">IF(OR($B760="",$E760=""),"",IF($E760="INA","INA",IF($G760="Otro empleador",IF($E760="RET","RETO",IF($E760="ORD","OTO","OTX")),IF($E760="RET","ERR",$E760))))</f>
        <v/>
      </c>
      <c r="N760" s="9" t="str">
        <f aca="false">IF($I760="","",IFERROR(VLOOKUP($I760,FREC_TABLA,2,FALSE()),""))</f>
        <v/>
      </c>
      <c r="O760" s="19" t="n">
        <f aca="false">IF(OR($M760="",$M760="ERR",$J760="",$K760="",$N760=""),0,IF($N760=0,IF(AND(OR(1=7,1=12),1&gt;=$K760,1&lt;=IF($L760="",12,$L760)),$J760,0),IF(AND(1&gt;=$K760,1&lt;=IF($L760="",12,$L760),MOD(1-$K760,$N760)=0),$J760,0)))</f>
        <v>0</v>
      </c>
      <c r="P760" s="19" t="n">
        <f aca="false">IF(OR($M760="",$M760="ERR",$J760="",$K760="",$N760=""),0,IF($N760=0,IF(AND(OR(2=7,2=12),2&gt;=$K760,2&lt;=IF($L760="",12,$L760)),$J760,0),IF(AND(2&gt;=$K760,2&lt;=IF($L760="",12,$L760),MOD(2-$K760,$N760)=0),$J760,0)))</f>
        <v>0</v>
      </c>
      <c r="Q760" s="19" t="n">
        <f aca="false">IF(OR($M760="",$M760="ERR",$J760="",$K760="",$N760=""),0,IF($N760=0,IF(AND(OR(3=7,3=12),3&gt;=$K760,3&lt;=IF($L760="",12,$L760)),$J760,0),IF(AND(3&gt;=$K760,3&lt;=IF($L760="",12,$L760),MOD(3-$K760,$N760)=0),$J760,0)))</f>
        <v>0</v>
      </c>
      <c r="R760" s="19" t="n">
        <f aca="false">IF(OR($M760="",$M760="ERR",$J760="",$K760="",$N760=""),0,IF($N760=0,IF(AND(OR(4=7,4=12),4&gt;=$K760,4&lt;=IF($L760="",12,$L760)),$J760,0),IF(AND(4&gt;=$K760,4&lt;=IF($L760="",12,$L760),MOD(4-$K760,$N760)=0),$J760,0)))</f>
        <v>0</v>
      </c>
      <c r="S760" s="19" t="n">
        <f aca="false">IF(OR($M760="",$M760="ERR",$J760="",$K760="",$N760=""),0,IF($N760=0,IF(AND(OR(5=7,5=12),5&gt;=$K760,5&lt;=IF($L760="",12,$L760)),$J760,0),IF(AND(5&gt;=$K760,5&lt;=IF($L760="",12,$L760),MOD(5-$K760,$N760)=0),$J760,0)))</f>
        <v>0</v>
      </c>
      <c r="T760" s="19" t="n">
        <f aca="false">IF(OR($M760="",$M760="ERR",$J760="",$K760="",$N760=""),0,IF($N760=0,IF(AND(OR(6=7,6=12),6&gt;=$K760,6&lt;=IF($L760="",12,$L760)),$J760,0),IF(AND(6&gt;=$K760,6&lt;=IF($L760="",12,$L760),MOD(6-$K760,$N760)=0),$J760,0)))</f>
        <v>0</v>
      </c>
      <c r="U760" s="19" t="n">
        <f aca="false">IF(OR($M760="",$M760="ERR",$J760="",$K760="",$N760=""),0,IF($N760=0,IF(AND(OR(7=7,7=12),7&gt;=$K760,7&lt;=IF($L760="",12,$L760)),$J760,0),IF(AND(7&gt;=$K760,7&lt;=IF($L760="",12,$L760),MOD(7-$K760,$N760)=0),$J760,0)))</f>
        <v>0</v>
      </c>
      <c r="V760" s="19" t="n">
        <f aca="false">IF(OR($M760="",$M760="ERR",$J760="",$K760="",$N760=""),0,IF($N760=0,IF(AND(OR(8=7,8=12),8&gt;=$K760,8&lt;=IF($L760="",12,$L760)),$J760,0),IF(AND(8&gt;=$K760,8&lt;=IF($L760="",12,$L760),MOD(8-$K760,$N760)=0),$J760,0)))</f>
        <v>0</v>
      </c>
      <c r="W760" s="19" t="n">
        <f aca="false">IF(OR($M760="",$M760="ERR",$J760="",$K760="",$N760=""),0,IF($N760=0,IF(AND(OR(9=7,9=12),9&gt;=$K760,9&lt;=IF($L760="",12,$L760)),$J760,0),IF(AND(9&gt;=$K760,9&lt;=IF($L760="",12,$L760),MOD(9-$K760,$N760)=0),$J760,0)))</f>
        <v>0</v>
      </c>
      <c r="X760" s="19" t="n">
        <f aca="false">IF(OR($M760="",$M760="ERR",$J760="",$K760="",$N760=""),0,IF($N760=0,IF(AND(OR(10=7,10=12),10&gt;=$K760,10&lt;=IF($L760="",12,$L760)),$J760,0),IF(AND(10&gt;=$K760,10&lt;=IF($L760="",12,$L760),MOD(10-$K760,$N760)=0),$J760,0)))</f>
        <v>0</v>
      </c>
      <c r="Y760" s="19" t="n">
        <f aca="false">IF(OR($M760="",$M760="ERR",$J760="",$K760="",$N760=""),0,IF($N760=0,IF(AND(OR(11=7,11=12),11&gt;=$K760,11&lt;=IF($L760="",12,$L760)),$J760,0),IF(AND(11&gt;=$K760,11&lt;=IF($L760="",12,$L760),MOD(11-$K760,$N760)=0),$J760,0)))</f>
        <v>0</v>
      </c>
      <c r="Z760" s="19" t="n">
        <f aca="false">IF(OR($M760="",$M760="ERR",$J760="",$K760="",$N760=""),0,IF($N760=0,IF(AND(OR(12=7,12=12),12&gt;=$K760,12&lt;=IF($L760="",12,$L760)),$J760,0),IF(AND(12&gt;=$K760,12&lt;=IF($L760="",12,$L760),MOD(12-$K760,$N760)=0),$J760,0)))</f>
        <v>0</v>
      </c>
      <c r="AA760" s="36" t="n">
        <f aca="false">SUM(O760:Z760)</f>
        <v>0</v>
      </c>
      <c r="AB760" s="15" t="str">
        <f aca="false">IF(AND($B760="",$D760="",$J760=""),"",IF($B760="","Falta código",IF(ISNA(MATCH($B760,LST_COD,0)),"Código no registrado en Trabajadores",IF($E760="","Concepto no está en el catálogo",IF($M760="ERR","Retención de otro empleador: Origen = Otro empleador",IF(OR($J760="",$K760=""),"Falta monto o mes",IF(OR($K760&lt;1,$K760&gt;12),"Mes inicio inválido",IF(AND($L760&lt;&gt;"",OR($L760&lt;$K760,$L760&gt;12)),"Mes fin inválido",IF($N760="","Falta frecuencia",IF(AND($G760&lt;&gt;"Otro empleador",SUMPRODUCT(($O760:$Z760&lt;&gt;0)*(((COLUMN($O760:$Z760)-14)&lt;INDEX(Trabajadores!$M$6:$M$105,MATCH($B760,LST_COD,0)))+((COLUMN($O760:$Z760)-14)&gt;INDEX(Trabajadores!$N$6:$N$105,MATCH($B760,LST_COD,0)))))&gt;0),"Aviso: hay meses fuera del periodo laboral","OK"))))))))))</f>
        <v/>
      </c>
    </row>
    <row r="761" customFormat="false" ht="15" hidden="false" customHeight="false" outlineLevel="0" collapsed="false">
      <c r="A761" s="23" t="n">
        <v>756</v>
      </c>
      <c r="B761" s="7"/>
      <c r="C761" s="35" t="str">
        <f aca="false">IF($B761="","",IFERROR(INDEX(Trabajadores!$D$6:$D$105,MATCH($B761,LST_COD,0)),"¿Código?"))</f>
        <v/>
      </c>
      <c r="D761" s="30"/>
      <c r="E761" s="9" t="str">
        <f aca="false">IF($D761="","",IFERROR(VLOOKUP($D761,CONC_TABLA,2,FALSE()),""))</f>
        <v/>
      </c>
      <c r="F761" s="9" t="str">
        <f aca="false">IF($D761="","",IFERROR(VLOOKUP($D761,CONC_TABLA,3,FALSE()),""))</f>
        <v/>
      </c>
      <c r="G761" s="30"/>
      <c r="H761" s="30"/>
      <c r="I761" s="30"/>
      <c r="J761" s="29"/>
      <c r="K761" s="28"/>
      <c r="L761" s="28"/>
      <c r="M761" s="9" t="str">
        <f aca="false">IF(OR($B761="",$E761=""),"",IF($E761="INA","INA",IF($G761="Otro empleador",IF($E761="RET","RETO",IF($E761="ORD","OTO","OTX")),IF($E761="RET","ERR",$E761))))</f>
        <v/>
      </c>
      <c r="N761" s="9" t="str">
        <f aca="false">IF($I761="","",IFERROR(VLOOKUP($I761,FREC_TABLA,2,FALSE()),""))</f>
        <v/>
      </c>
      <c r="O761" s="19" t="n">
        <f aca="false">IF(OR($M761="",$M761="ERR",$J761="",$K761="",$N761=""),0,IF($N761=0,IF(AND(OR(1=7,1=12),1&gt;=$K761,1&lt;=IF($L761="",12,$L761)),$J761,0),IF(AND(1&gt;=$K761,1&lt;=IF($L761="",12,$L761),MOD(1-$K761,$N761)=0),$J761,0)))</f>
        <v>0</v>
      </c>
      <c r="P761" s="19" t="n">
        <f aca="false">IF(OR($M761="",$M761="ERR",$J761="",$K761="",$N761=""),0,IF($N761=0,IF(AND(OR(2=7,2=12),2&gt;=$K761,2&lt;=IF($L761="",12,$L761)),$J761,0),IF(AND(2&gt;=$K761,2&lt;=IF($L761="",12,$L761),MOD(2-$K761,$N761)=0),$J761,0)))</f>
        <v>0</v>
      </c>
      <c r="Q761" s="19" t="n">
        <f aca="false">IF(OR($M761="",$M761="ERR",$J761="",$K761="",$N761=""),0,IF($N761=0,IF(AND(OR(3=7,3=12),3&gt;=$K761,3&lt;=IF($L761="",12,$L761)),$J761,0),IF(AND(3&gt;=$K761,3&lt;=IF($L761="",12,$L761),MOD(3-$K761,$N761)=0),$J761,0)))</f>
        <v>0</v>
      </c>
      <c r="R761" s="19" t="n">
        <f aca="false">IF(OR($M761="",$M761="ERR",$J761="",$K761="",$N761=""),0,IF($N761=0,IF(AND(OR(4=7,4=12),4&gt;=$K761,4&lt;=IF($L761="",12,$L761)),$J761,0),IF(AND(4&gt;=$K761,4&lt;=IF($L761="",12,$L761),MOD(4-$K761,$N761)=0),$J761,0)))</f>
        <v>0</v>
      </c>
      <c r="S761" s="19" t="n">
        <f aca="false">IF(OR($M761="",$M761="ERR",$J761="",$K761="",$N761=""),0,IF($N761=0,IF(AND(OR(5=7,5=12),5&gt;=$K761,5&lt;=IF($L761="",12,$L761)),$J761,0),IF(AND(5&gt;=$K761,5&lt;=IF($L761="",12,$L761),MOD(5-$K761,$N761)=0),$J761,0)))</f>
        <v>0</v>
      </c>
      <c r="T761" s="19" t="n">
        <f aca="false">IF(OR($M761="",$M761="ERR",$J761="",$K761="",$N761=""),0,IF($N761=0,IF(AND(OR(6=7,6=12),6&gt;=$K761,6&lt;=IF($L761="",12,$L761)),$J761,0),IF(AND(6&gt;=$K761,6&lt;=IF($L761="",12,$L761),MOD(6-$K761,$N761)=0),$J761,0)))</f>
        <v>0</v>
      </c>
      <c r="U761" s="19" t="n">
        <f aca="false">IF(OR($M761="",$M761="ERR",$J761="",$K761="",$N761=""),0,IF($N761=0,IF(AND(OR(7=7,7=12),7&gt;=$K761,7&lt;=IF($L761="",12,$L761)),$J761,0),IF(AND(7&gt;=$K761,7&lt;=IF($L761="",12,$L761),MOD(7-$K761,$N761)=0),$J761,0)))</f>
        <v>0</v>
      </c>
      <c r="V761" s="19" t="n">
        <f aca="false">IF(OR($M761="",$M761="ERR",$J761="",$K761="",$N761=""),0,IF($N761=0,IF(AND(OR(8=7,8=12),8&gt;=$K761,8&lt;=IF($L761="",12,$L761)),$J761,0),IF(AND(8&gt;=$K761,8&lt;=IF($L761="",12,$L761),MOD(8-$K761,$N761)=0),$J761,0)))</f>
        <v>0</v>
      </c>
      <c r="W761" s="19" t="n">
        <f aca="false">IF(OR($M761="",$M761="ERR",$J761="",$K761="",$N761=""),0,IF($N761=0,IF(AND(OR(9=7,9=12),9&gt;=$K761,9&lt;=IF($L761="",12,$L761)),$J761,0),IF(AND(9&gt;=$K761,9&lt;=IF($L761="",12,$L761),MOD(9-$K761,$N761)=0),$J761,0)))</f>
        <v>0</v>
      </c>
      <c r="X761" s="19" t="n">
        <f aca="false">IF(OR($M761="",$M761="ERR",$J761="",$K761="",$N761=""),0,IF($N761=0,IF(AND(OR(10=7,10=12),10&gt;=$K761,10&lt;=IF($L761="",12,$L761)),$J761,0),IF(AND(10&gt;=$K761,10&lt;=IF($L761="",12,$L761),MOD(10-$K761,$N761)=0),$J761,0)))</f>
        <v>0</v>
      </c>
      <c r="Y761" s="19" t="n">
        <f aca="false">IF(OR($M761="",$M761="ERR",$J761="",$K761="",$N761=""),0,IF($N761=0,IF(AND(OR(11=7,11=12),11&gt;=$K761,11&lt;=IF($L761="",12,$L761)),$J761,0),IF(AND(11&gt;=$K761,11&lt;=IF($L761="",12,$L761),MOD(11-$K761,$N761)=0),$J761,0)))</f>
        <v>0</v>
      </c>
      <c r="Z761" s="19" t="n">
        <f aca="false">IF(OR($M761="",$M761="ERR",$J761="",$K761="",$N761=""),0,IF($N761=0,IF(AND(OR(12=7,12=12),12&gt;=$K761,12&lt;=IF($L761="",12,$L761)),$J761,0),IF(AND(12&gt;=$K761,12&lt;=IF($L761="",12,$L761),MOD(12-$K761,$N761)=0),$J761,0)))</f>
        <v>0</v>
      </c>
      <c r="AA761" s="36" t="n">
        <f aca="false">SUM(O761:Z761)</f>
        <v>0</v>
      </c>
      <c r="AB761" s="15" t="str">
        <f aca="false">IF(AND($B761="",$D761="",$J761=""),"",IF($B761="","Falta código",IF(ISNA(MATCH($B761,LST_COD,0)),"Código no registrado en Trabajadores",IF($E761="","Concepto no está en el catálogo",IF($M761="ERR","Retención de otro empleador: Origen = Otro empleador",IF(OR($J761="",$K761=""),"Falta monto o mes",IF(OR($K761&lt;1,$K761&gt;12),"Mes inicio inválido",IF(AND($L761&lt;&gt;"",OR($L761&lt;$K761,$L761&gt;12)),"Mes fin inválido",IF($N761="","Falta frecuencia",IF(AND($G761&lt;&gt;"Otro empleador",SUMPRODUCT(($O761:$Z761&lt;&gt;0)*(((COLUMN($O761:$Z761)-14)&lt;INDEX(Trabajadores!$M$6:$M$105,MATCH($B761,LST_COD,0)))+((COLUMN($O761:$Z761)-14)&gt;INDEX(Trabajadores!$N$6:$N$105,MATCH($B761,LST_COD,0)))))&gt;0),"Aviso: hay meses fuera del periodo laboral","OK"))))))))))</f>
        <v/>
      </c>
    </row>
    <row r="762" customFormat="false" ht="15" hidden="false" customHeight="false" outlineLevel="0" collapsed="false">
      <c r="A762" s="23" t="n">
        <v>757</v>
      </c>
      <c r="B762" s="7"/>
      <c r="C762" s="35" t="str">
        <f aca="false">IF($B762="","",IFERROR(INDEX(Trabajadores!$D$6:$D$105,MATCH($B762,LST_COD,0)),"¿Código?"))</f>
        <v/>
      </c>
      <c r="D762" s="30"/>
      <c r="E762" s="9" t="str">
        <f aca="false">IF($D762="","",IFERROR(VLOOKUP($D762,CONC_TABLA,2,FALSE()),""))</f>
        <v/>
      </c>
      <c r="F762" s="9" t="str">
        <f aca="false">IF($D762="","",IFERROR(VLOOKUP($D762,CONC_TABLA,3,FALSE()),""))</f>
        <v/>
      </c>
      <c r="G762" s="30"/>
      <c r="H762" s="30"/>
      <c r="I762" s="30"/>
      <c r="J762" s="29"/>
      <c r="K762" s="28"/>
      <c r="L762" s="28"/>
      <c r="M762" s="9" t="str">
        <f aca="false">IF(OR($B762="",$E762=""),"",IF($E762="INA","INA",IF($G762="Otro empleador",IF($E762="RET","RETO",IF($E762="ORD","OTO","OTX")),IF($E762="RET","ERR",$E762))))</f>
        <v/>
      </c>
      <c r="N762" s="9" t="str">
        <f aca="false">IF($I762="","",IFERROR(VLOOKUP($I762,FREC_TABLA,2,FALSE()),""))</f>
        <v/>
      </c>
      <c r="O762" s="19" t="n">
        <f aca="false">IF(OR($M762="",$M762="ERR",$J762="",$K762="",$N762=""),0,IF($N762=0,IF(AND(OR(1=7,1=12),1&gt;=$K762,1&lt;=IF($L762="",12,$L762)),$J762,0),IF(AND(1&gt;=$K762,1&lt;=IF($L762="",12,$L762),MOD(1-$K762,$N762)=0),$J762,0)))</f>
        <v>0</v>
      </c>
      <c r="P762" s="19" t="n">
        <f aca="false">IF(OR($M762="",$M762="ERR",$J762="",$K762="",$N762=""),0,IF($N762=0,IF(AND(OR(2=7,2=12),2&gt;=$K762,2&lt;=IF($L762="",12,$L762)),$J762,0),IF(AND(2&gt;=$K762,2&lt;=IF($L762="",12,$L762),MOD(2-$K762,$N762)=0),$J762,0)))</f>
        <v>0</v>
      </c>
      <c r="Q762" s="19" t="n">
        <f aca="false">IF(OR($M762="",$M762="ERR",$J762="",$K762="",$N762=""),0,IF($N762=0,IF(AND(OR(3=7,3=12),3&gt;=$K762,3&lt;=IF($L762="",12,$L762)),$J762,0),IF(AND(3&gt;=$K762,3&lt;=IF($L762="",12,$L762),MOD(3-$K762,$N762)=0),$J762,0)))</f>
        <v>0</v>
      </c>
      <c r="R762" s="19" t="n">
        <f aca="false">IF(OR($M762="",$M762="ERR",$J762="",$K762="",$N762=""),0,IF($N762=0,IF(AND(OR(4=7,4=12),4&gt;=$K762,4&lt;=IF($L762="",12,$L762)),$J762,0),IF(AND(4&gt;=$K762,4&lt;=IF($L762="",12,$L762),MOD(4-$K762,$N762)=0),$J762,0)))</f>
        <v>0</v>
      </c>
      <c r="S762" s="19" t="n">
        <f aca="false">IF(OR($M762="",$M762="ERR",$J762="",$K762="",$N762=""),0,IF($N762=0,IF(AND(OR(5=7,5=12),5&gt;=$K762,5&lt;=IF($L762="",12,$L762)),$J762,0),IF(AND(5&gt;=$K762,5&lt;=IF($L762="",12,$L762),MOD(5-$K762,$N762)=0),$J762,0)))</f>
        <v>0</v>
      </c>
      <c r="T762" s="19" t="n">
        <f aca="false">IF(OR($M762="",$M762="ERR",$J762="",$K762="",$N762=""),0,IF($N762=0,IF(AND(OR(6=7,6=12),6&gt;=$K762,6&lt;=IF($L762="",12,$L762)),$J762,0),IF(AND(6&gt;=$K762,6&lt;=IF($L762="",12,$L762),MOD(6-$K762,$N762)=0),$J762,0)))</f>
        <v>0</v>
      </c>
      <c r="U762" s="19" t="n">
        <f aca="false">IF(OR($M762="",$M762="ERR",$J762="",$K762="",$N762=""),0,IF($N762=0,IF(AND(OR(7=7,7=12),7&gt;=$K762,7&lt;=IF($L762="",12,$L762)),$J762,0),IF(AND(7&gt;=$K762,7&lt;=IF($L762="",12,$L762),MOD(7-$K762,$N762)=0),$J762,0)))</f>
        <v>0</v>
      </c>
      <c r="V762" s="19" t="n">
        <f aca="false">IF(OR($M762="",$M762="ERR",$J762="",$K762="",$N762=""),0,IF($N762=0,IF(AND(OR(8=7,8=12),8&gt;=$K762,8&lt;=IF($L762="",12,$L762)),$J762,0),IF(AND(8&gt;=$K762,8&lt;=IF($L762="",12,$L762),MOD(8-$K762,$N762)=0),$J762,0)))</f>
        <v>0</v>
      </c>
      <c r="W762" s="19" t="n">
        <f aca="false">IF(OR($M762="",$M762="ERR",$J762="",$K762="",$N762=""),0,IF($N762=0,IF(AND(OR(9=7,9=12),9&gt;=$K762,9&lt;=IF($L762="",12,$L762)),$J762,0),IF(AND(9&gt;=$K762,9&lt;=IF($L762="",12,$L762),MOD(9-$K762,$N762)=0),$J762,0)))</f>
        <v>0</v>
      </c>
      <c r="X762" s="19" t="n">
        <f aca="false">IF(OR($M762="",$M762="ERR",$J762="",$K762="",$N762=""),0,IF($N762=0,IF(AND(OR(10=7,10=12),10&gt;=$K762,10&lt;=IF($L762="",12,$L762)),$J762,0),IF(AND(10&gt;=$K762,10&lt;=IF($L762="",12,$L762),MOD(10-$K762,$N762)=0),$J762,0)))</f>
        <v>0</v>
      </c>
      <c r="Y762" s="19" t="n">
        <f aca="false">IF(OR($M762="",$M762="ERR",$J762="",$K762="",$N762=""),0,IF($N762=0,IF(AND(OR(11=7,11=12),11&gt;=$K762,11&lt;=IF($L762="",12,$L762)),$J762,0),IF(AND(11&gt;=$K762,11&lt;=IF($L762="",12,$L762),MOD(11-$K762,$N762)=0),$J762,0)))</f>
        <v>0</v>
      </c>
      <c r="Z762" s="19" t="n">
        <f aca="false">IF(OR($M762="",$M762="ERR",$J762="",$K762="",$N762=""),0,IF($N762=0,IF(AND(OR(12=7,12=12),12&gt;=$K762,12&lt;=IF($L762="",12,$L762)),$J762,0),IF(AND(12&gt;=$K762,12&lt;=IF($L762="",12,$L762),MOD(12-$K762,$N762)=0),$J762,0)))</f>
        <v>0</v>
      </c>
      <c r="AA762" s="36" t="n">
        <f aca="false">SUM(O762:Z762)</f>
        <v>0</v>
      </c>
      <c r="AB762" s="15" t="str">
        <f aca="false">IF(AND($B762="",$D762="",$J762=""),"",IF($B762="","Falta código",IF(ISNA(MATCH($B762,LST_COD,0)),"Código no registrado en Trabajadores",IF($E762="","Concepto no está en el catálogo",IF($M762="ERR","Retención de otro empleador: Origen = Otro empleador",IF(OR($J762="",$K762=""),"Falta monto o mes",IF(OR($K762&lt;1,$K762&gt;12),"Mes inicio inválido",IF(AND($L762&lt;&gt;"",OR($L762&lt;$K762,$L762&gt;12)),"Mes fin inválido",IF($N762="","Falta frecuencia",IF(AND($G762&lt;&gt;"Otro empleador",SUMPRODUCT(($O762:$Z762&lt;&gt;0)*(((COLUMN($O762:$Z762)-14)&lt;INDEX(Trabajadores!$M$6:$M$105,MATCH($B762,LST_COD,0)))+((COLUMN($O762:$Z762)-14)&gt;INDEX(Trabajadores!$N$6:$N$105,MATCH($B762,LST_COD,0)))))&gt;0),"Aviso: hay meses fuera del periodo laboral","OK"))))))))))</f>
        <v/>
      </c>
    </row>
    <row r="763" customFormat="false" ht="15" hidden="false" customHeight="false" outlineLevel="0" collapsed="false">
      <c r="A763" s="23" t="n">
        <v>758</v>
      </c>
      <c r="B763" s="7"/>
      <c r="C763" s="35" t="str">
        <f aca="false">IF($B763="","",IFERROR(INDEX(Trabajadores!$D$6:$D$105,MATCH($B763,LST_COD,0)),"¿Código?"))</f>
        <v/>
      </c>
      <c r="D763" s="30"/>
      <c r="E763" s="9" t="str">
        <f aca="false">IF($D763="","",IFERROR(VLOOKUP($D763,CONC_TABLA,2,FALSE()),""))</f>
        <v/>
      </c>
      <c r="F763" s="9" t="str">
        <f aca="false">IF($D763="","",IFERROR(VLOOKUP($D763,CONC_TABLA,3,FALSE()),""))</f>
        <v/>
      </c>
      <c r="G763" s="30"/>
      <c r="H763" s="30"/>
      <c r="I763" s="30"/>
      <c r="J763" s="29"/>
      <c r="K763" s="28"/>
      <c r="L763" s="28"/>
      <c r="M763" s="9" t="str">
        <f aca="false">IF(OR($B763="",$E763=""),"",IF($E763="INA","INA",IF($G763="Otro empleador",IF($E763="RET","RETO",IF($E763="ORD","OTO","OTX")),IF($E763="RET","ERR",$E763))))</f>
        <v/>
      </c>
      <c r="N763" s="9" t="str">
        <f aca="false">IF($I763="","",IFERROR(VLOOKUP($I763,FREC_TABLA,2,FALSE()),""))</f>
        <v/>
      </c>
      <c r="O763" s="19" t="n">
        <f aca="false">IF(OR($M763="",$M763="ERR",$J763="",$K763="",$N763=""),0,IF($N763=0,IF(AND(OR(1=7,1=12),1&gt;=$K763,1&lt;=IF($L763="",12,$L763)),$J763,0),IF(AND(1&gt;=$K763,1&lt;=IF($L763="",12,$L763),MOD(1-$K763,$N763)=0),$J763,0)))</f>
        <v>0</v>
      </c>
      <c r="P763" s="19" t="n">
        <f aca="false">IF(OR($M763="",$M763="ERR",$J763="",$K763="",$N763=""),0,IF($N763=0,IF(AND(OR(2=7,2=12),2&gt;=$K763,2&lt;=IF($L763="",12,$L763)),$J763,0),IF(AND(2&gt;=$K763,2&lt;=IF($L763="",12,$L763),MOD(2-$K763,$N763)=0),$J763,0)))</f>
        <v>0</v>
      </c>
      <c r="Q763" s="19" t="n">
        <f aca="false">IF(OR($M763="",$M763="ERR",$J763="",$K763="",$N763=""),0,IF($N763=0,IF(AND(OR(3=7,3=12),3&gt;=$K763,3&lt;=IF($L763="",12,$L763)),$J763,0),IF(AND(3&gt;=$K763,3&lt;=IF($L763="",12,$L763),MOD(3-$K763,$N763)=0),$J763,0)))</f>
        <v>0</v>
      </c>
      <c r="R763" s="19" t="n">
        <f aca="false">IF(OR($M763="",$M763="ERR",$J763="",$K763="",$N763=""),0,IF($N763=0,IF(AND(OR(4=7,4=12),4&gt;=$K763,4&lt;=IF($L763="",12,$L763)),$J763,0),IF(AND(4&gt;=$K763,4&lt;=IF($L763="",12,$L763),MOD(4-$K763,$N763)=0),$J763,0)))</f>
        <v>0</v>
      </c>
      <c r="S763" s="19" t="n">
        <f aca="false">IF(OR($M763="",$M763="ERR",$J763="",$K763="",$N763=""),0,IF($N763=0,IF(AND(OR(5=7,5=12),5&gt;=$K763,5&lt;=IF($L763="",12,$L763)),$J763,0),IF(AND(5&gt;=$K763,5&lt;=IF($L763="",12,$L763),MOD(5-$K763,$N763)=0),$J763,0)))</f>
        <v>0</v>
      </c>
      <c r="T763" s="19" t="n">
        <f aca="false">IF(OR($M763="",$M763="ERR",$J763="",$K763="",$N763=""),0,IF($N763=0,IF(AND(OR(6=7,6=12),6&gt;=$K763,6&lt;=IF($L763="",12,$L763)),$J763,0),IF(AND(6&gt;=$K763,6&lt;=IF($L763="",12,$L763),MOD(6-$K763,$N763)=0),$J763,0)))</f>
        <v>0</v>
      </c>
      <c r="U763" s="19" t="n">
        <f aca="false">IF(OR($M763="",$M763="ERR",$J763="",$K763="",$N763=""),0,IF($N763=0,IF(AND(OR(7=7,7=12),7&gt;=$K763,7&lt;=IF($L763="",12,$L763)),$J763,0),IF(AND(7&gt;=$K763,7&lt;=IF($L763="",12,$L763),MOD(7-$K763,$N763)=0),$J763,0)))</f>
        <v>0</v>
      </c>
      <c r="V763" s="19" t="n">
        <f aca="false">IF(OR($M763="",$M763="ERR",$J763="",$K763="",$N763=""),0,IF($N763=0,IF(AND(OR(8=7,8=12),8&gt;=$K763,8&lt;=IF($L763="",12,$L763)),$J763,0),IF(AND(8&gt;=$K763,8&lt;=IF($L763="",12,$L763),MOD(8-$K763,$N763)=0),$J763,0)))</f>
        <v>0</v>
      </c>
      <c r="W763" s="19" t="n">
        <f aca="false">IF(OR($M763="",$M763="ERR",$J763="",$K763="",$N763=""),0,IF($N763=0,IF(AND(OR(9=7,9=12),9&gt;=$K763,9&lt;=IF($L763="",12,$L763)),$J763,0),IF(AND(9&gt;=$K763,9&lt;=IF($L763="",12,$L763),MOD(9-$K763,$N763)=0),$J763,0)))</f>
        <v>0</v>
      </c>
      <c r="X763" s="19" t="n">
        <f aca="false">IF(OR($M763="",$M763="ERR",$J763="",$K763="",$N763=""),0,IF($N763=0,IF(AND(OR(10=7,10=12),10&gt;=$K763,10&lt;=IF($L763="",12,$L763)),$J763,0),IF(AND(10&gt;=$K763,10&lt;=IF($L763="",12,$L763),MOD(10-$K763,$N763)=0),$J763,0)))</f>
        <v>0</v>
      </c>
      <c r="Y763" s="19" t="n">
        <f aca="false">IF(OR($M763="",$M763="ERR",$J763="",$K763="",$N763=""),0,IF($N763=0,IF(AND(OR(11=7,11=12),11&gt;=$K763,11&lt;=IF($L763="",12,$L763)),$J763,0),IF(AND(11&gt;=$K763,11&lt;=IF($L763="",12,$L763),MOD(11-$K763,$N763)=0),$J763,0)))</f>
        <v>0</v>
      </c>
      <c r="Z763" s="19" t="n">
        <f aca="false">IF(OR($M763="",$M763="ERR",$J763="",$K763="",$N763=""),0,IF($N763=0,IF(AND(OR(12=7,12=12),12&gt;=$K763,12&lt;=IF($L763="",12,$L763)),$J763,0),IF(AND(12&gt;=$K763,12&lt;=IF($L763="",12,$L763),MOD(12-$K763,$N763)=0),$J763,0)))</f>
        <v>0</v>
      </c>
      <c r="AA763" s="36" t="n">
        <f aca="false">SUM(O763:Z763)</f>
        <v>0</v>
      </c>
      <c r="AB763" s="15" t="str">
        <f aca="false">IF(AND($B763="",$D763="",$J763=""),"",IF($B763="","Falta código",IF(ISNA(MATCH($B763,LST_COD,0)),"Código no registrado en Trabajadores",IF($E763="","Concepto no está en el catálogo",IF($M763="ERR","Retención de otro empleador: Origen = Otro empleador",IF(OR($J763="",$K763=""),"Falta monto o mes",IF(OR($K763&lt;1,$K763&gt;12),"Mes inicio inválido",IF(AND($L763&lt;&gt;"",OR($L763&lt;$K763,$L763&gt;12)),"Mes fin inválido",IF($N763="","Falta frecuencia",IF(AND($G763&lt;&gt;"Otro empleador",SUMPRODUCT(($O763:$Z763&lt;&gt;0)*(((COLUMN($O763:$Z763)-14)&lt;INDEX(Trabajadores!$M$6:$M$105,MATCH($B763,LST_COD,0)))+((COLUMN($O763:$Z763)-14)&gt;INDEX(Trabajadores!$N$6:$N$105,MATCH($B763,LST_COD,0)))))&gt;0),"Aviso: hay meses fuera del periodo laboral","OK"))))))))))</f>
        <v/>
      </c>
    </row>
    <row r="764" customFormat="false" ht="15" hidden="false" customHeight="false" outlineLevel="0" collapsed="false">
      <c r="A764" s="23" t="n">
        <v>759</v>
      </c>
      <c r="B764" s="7"/>
      <c r="C764" s="35" t="str">
        <f aca="false">IF($B764="","",IFERROR(INDEX(Trabajadores!$D$6:$D$105,MATCH($B764,LST_COD,0)),"¿Código?"))</f>
        <v/>
      </c>
      <c r="D764" s="30"/>
      <c r="E764" s="9" t="str">
        <f aca="false">IF($D764="","",IFERROR(VLOOKUP($D764,CONC_TABLA,2,FALSE()),""))</f>
        <v/>
      </c>
      <c r="F764" s="9" t="str">
        <f aca="false">IF($D764="","",IFERROR(VLOOKUP($D764,CONC_TABLA,3,FALSE()),""))</f>
        <v/>
      </c>
      <c r="G764" s="30"/>
      <c r="H764" s="30"/>
      <c r="I764" s="30"/>
      <c r="J764" s="29"/>
      <c r="K764" s="28"/>
      <c r="L764" s="28"/>
      <c r="M764" s="9" t="str">
        <f aca="false">IF(OR($B764="",$E764=""),"",IF($E764="INA","INA",IF($G764="Otro empleador",IF($E764="RET","RETO",IF($E764="ORD","OTO","OTX")),IF($E764="RET","ERR",$E764))))</f>
        <v/>
      </c>
      <c r="N764" s="9" t="str">
        <f aca="false">IF($I764="","",IFERROR(VLOOKUP($I764,FREC_TABLA,2,FALSE()),""))</f>
        <v/>
      </c>
      <c r="O764" s="19" t="n">
        <f aca="false">IF(OR($M764="",$M764="ERR",$J764="",$K764="",$N764=""),0,IF($N764=0,IF(AND(OR(1=7,1=12),1&gt;=$K764,1&lt;=IF($L764="",12,$L764)),$J764,0),IF(AND(1&gt;=$K764,1&lt;=IF($L764="",12,$L764),MOD(1-$K764,$N764)=0),$J764,0)))</f>
        <v>0</v>
      </c>
      <c r="P764" s="19" t="n">
        <f aca="false">IF(OR($M764="",$M764="ERR",$J764="",$K764="",$N764=""),0,IF($N764=0,IF(AND(OR(2=7,2=12),2&gt;=$K764,2&lt;=IF($L764="",12,$L764)),$J764,0),IF(AND(2&gt;=$K764,2&lt;=IF($L764="",12,$L764),MOD(2-$K764,$N764)=0),$J764,0)))</f>
        <v>0</v>
      </c>
      <c r="Q764" s="19" t="n">
        <f aca="false">IF(OR($M764="",$M764="ERR",$J764="",$K764="",$N764=""),0,IF($N764=0,IF(AND(OR(3=7,3=12),3&gt;=$K764,3&lt;=IF($L764="",12,$L764)),$J764,0),IF(AND(3&gt;=$K764,3&lt;=IF($L764="",12,$L764),MOD(3-$K764,$N764)=0),$J764,0)))</f>
        <v>0</v>
      </c>
      <c r="R764" s="19" t="n">
        <f aca="false">IF(OR($M764="",$M764="ERR",$J764="",$K764="",$N764=""),0,IF($N764=0,IF(AND(OR(4=7,4=12),4&gt;=$K764,4&lt;=IF($L764="",12,$L764)),$J764,0),IF(AND(4&gt;=$K764,4&lt;=IF($L764="",12,$L764),MOD(4-$K764,$N764)=0),$J764,0)))</f>
        <v>0</v>
      </c>
      <c r="S764" s="19" t="n">
        <f aca="false">IF(OR($M764="",$M764="ERR",$J764="",$K764="",$N764=""),0,IF($N764=0,IF(AND(OR(5=7,5=12),5&gt;=$K764,5&lt;=IF($L764="",12,$L764)),$J764,0),IF(AND(5&gt;=$K764,5&lt;=IF($L764="",12,$L764),MOD(5-$K764,$N764)=0),$J764,0)))</f>
        <v>0</v>
      </c>
      <c r="T764" s="19" t="n">
        <f aca="false">IF(OR($M764="",$M764="ERR",$J764="",$K764="",$N764=""),0,IF($N764=0,IF(AND(OR(6=7,6=12),6&gt;=$K764,6&lt;=IF($L764="",12,$L764)),$J764,0),IF(AND(6&gt;=$K764,6&lt;=IF($L764="",12,$L764),MOD(6-$K764,$N764)=0),$J764,0)))</f>
        <v>0</v>
      </c>
      <c r="U764" s="19" t="n">
        <f aca="false">IF(OR($M764="",$M764="ERR",$J764="",$K764="",$N764=""),0,IF($N764=0,IF(AND(OR(7=7,7=12),7&gt;=$K764,7&lt;=IF($L764="",12,$L764)),$J764,0),IF(AND(7&gt;=$K764,7&lt;=IF($L764="",12,$L764),MOD(7-$K764,$N764)=0),$J764,0)))</f>
        <v>0</v>
      </c>
      <c r="V764" s="19" t="n">
        <f aca="false">IF(OR($M764="",$M764="ERR",$J764="",$K764="",$N764=""),0,IF($N764=0,IF(AND(OR(8=7,8=12),8&gt;=$K764,8&lt;=IF($L764="",12,$L764)),$J764,0),IF(AND(8&gt;=$K764,8&lt;=IF($L764="",12,$L764),MOD(8-$K764,$N764)=0),$J764,0)))</f>
        <v>0</v>
      </c>
      <c r="W764" s="19" t="n">
        <f aca="false">IF(OR($M764="",$M764="ERR",$J764="",$K764="",$N764=""),0,IF($N764=0,IF(AND(OR(9=7,9=12),9&gt;=$K764,9&lt;=IF($L764="",12,$L764)),$J764,0),IF(AND(9&gt;=$K764,9&lt;=IF($L764="",12,$L764),MOD(9-$K764,$N764)=0),$J764,0)))</f>
        <v>0</v>
      </c>
      <c r="X764" s="19" t="n">
        <f aca="false">IF(OR($M764="",$M764="ERR",$J764="",$K764="",$N764=""),0,IF($N764=0,IF(AND(OR(10=7,10=12),10&gt;=$K764,10&lt;=IF($L764="",12,$L764)),$J764,0),IF(AND(10&gt;=$K764,10&lt;=IF($L764="",12,$L764),MOD(10-$K764,$N764)=0),$J764,0)))</f>
        <v>0</v>
      </c>
      <c r="Y764" s="19" t="n">
        <f aca="false">IF(OR($M764="",$M764="ERR",$J764="",$K764="",$N764=""),0,IF($N764=0,IF(AND(OR(11=7,11=12),11&gt;=$K764,11&lt;=IF($L764="",12,$L764)),$J764,0),IF(AND(11&gt;=$K764,11&lt;=IF($L764="",12,$L764),MOD(11-$K764,$N764)=0),$J764,0)))</f>
        <v>0</v>
      </c>
      <c r="Z764" s="19" t="n">
        <f aca="false">IF(OR($M764="",$M764="ERR",$J764="",$K764="",$N764=""),0,IF($N764=0,IF(AND(OR(12=7,12=12),12&gt;=$K764,12&lt;=IF($L764="",12,$L764)),$J764,0),IF(AND(12&gt;=$K764,12&lt;=IF($L764="",12,$L764),MOD(12-$K764,$N764)=0),$J764,0)))</f>
        <v>0</v>
      </c>
      <c r="AA764" s="36" t="n">
        <f aca="false">SUM(O764:Z764)</f>
        <v>0</v>
      </c>
      <c r="AB764" s="15" t="str">
        <f aca="false">IF(AND($B764="",$D764="",$J764=""),"",IF($B764="","Falta código",IF(ISNA(MATCH($B764,LST_COD,0)),"Código no registrado en Trabajadores",IF($E764="","Concepto no está en el catálogo",IF($M764="ERR","Retención de otro empleador: Origen = Otro empleador",IF(OR($J764="",$K764=""),"Falta monto o mes",IF(OR($K764&lt;1,$K764&gt;12),"Mes inicio inválido",IF(AND($L764&lt;&gt;"",OR($L764&lt;$K764,$L764&gt;12)),"Mes fin inválido",IF($N764="","Falta frecuencia",IF(AND($G764&lt;&gt;"Otro empleador",SUMPRODUCT(($O764:$Z764&lt;&gt;0)*(((COLUMN($O764:$Z764)-14)&lt;INDEX(Trabajadores!$M$6:$M$105,MATCH($B764,LST_COD,0)))+((COLUMN($O764:$Z764)-14)&gt;INDEX(Trabajadores!$N$6:$N$105,MATCH($B764,LST_COD,0)))))&gt;0),"Aviso: hay meses fuera del periodo laboral","OK"))))))))))</f>
        <v/>
      </c>
    </row>
    <row r="765" customFormat="false" ht="15" hidden="false" customHeight="false" outlineLevel="0" collapsed="false">
      <c r="A765" s="23" t="n">
        <v>760</v>
      </c>
      <c r="B765" s="7"/>
      <c r="C765" s="35" t="str">
        <f aca="false">IF($B765="","",IFERROR(INDEX(Trabajadores!$D$6:$D$105,MATCH($B765,LST_COD,0)),"¿Código?"))</f>
        <v/>
      </c>
      <c r="D765" s="30"/>
      <c r="E765" s="9" t="str">
        <f aca="false">IF($D765="","",IFERROR(VLOOKUP($D765,CONC_TABLA,2,FALSE()),""))</f>
        <v/>
      </c>
      <c r="F765" s="9" t="str">
        <f aca="false">IF($D765="","",IFERROR(VLOOKUP($D765,CONC_TABLA,3,FALSE()),""))</f>
        <v/>
      </c>
      <c r="G765" s="30"/>
      <c r="H765" s="30"/>
      <c r="I765" s="30"/>
      <c r="J765" s="29"/>
      <c r="K765" s="28"/>
      <c r="L765" s="28"/>
      <c r="M765" s="9" t="str">
        <f aca="false">IF(OR($B765="",$E765=""),"",IF($E765="INA","INA",IF($G765="Otro empleador",IF($E765="RET","RETO",IF($E765="ORD","OTO","OTX")),IF($E765="RET","ERR",$E765))))</f>
        <v/>
      </c>
      <c r="N765" s="9" t="str">
        <f aca="false">IF($I765="","",IFERROR(VLOOKUP($I765,FREC_TABLA,2,FALSE()),""))</f>
        <v/>
      </c>
      <c r="O765" s="19" t="n">
        <f aca="false">IF(OR($M765="",$M765="ERR",$J765="",$K765="",$N765=""),0,IF($N765=0,IF(AND(OR(1=7,1=12),1&gt;=$K765,1&lt;=IF($L765="",12,$L765)),$J765,0),IF(AND(1&gt;=$K765,1&lt;=IF($L765="",12,$L765),MOD(1-$K765,$N765)=0),$J765,0)))</f>
        <v>0</v>
      </c>
      <c r="P765" s="19" t="n">
        <f aca="false">IF(OR($M765="",$M765="ERR",$J765="",$K765="",$N765=""),0,IF($N765=0,IF(AND(OR(2=7,2=12),2&gt;=$K765,2&lt;=IF($L765="",12,$L765)),$J765,0),IF(AND(2&gt;=$K765,2&lt;=IF($L765="",12,$L765),MOD(2-$K765,$N765)=0),$J765,0)))</f>
        <v>0</v>
      </c>
      <c r="Q765" s="19" t="n">
        <f aca="false">IF(OR($M765="",$M765="ERR",$J765="",$K765="",$N765=""),0,IF($N765=0,IF(AND(OR(3=7,3=12),3&gt;=$K765,3&lt;=IF($L765="",12,$L765)),$J765,0),IF(AND(3&gt;=$K765,3&lt;=IF($L765="",12,$L765),MOD(3-$K765,$N765)=0),$J765,0)))</f>
        <v>0</v>
      </c>
      <c r="R765" s="19" t="n">
        <f aca="false">IF(OR($M765="",$M765="ERR",$J765="",$K765="",$N765=""),0,IF($N765=0,IF(AND(OR(4=7,4=12),4&gt;=$K765,4&lt;=IF($L765="",12,$L765)),$J765,0),IF(AND(4&gt;=$K765,4&lt;=IF($L765="",12,$L765),MOD(4-$K765,$N765)=0),$J765,0)))</f>
        <v>0</v>
      </c>
      <c r="S765" s="19" t="n">
        <f aca="false">IF(OR($M765="",$M765="ERR",$J765="",$K765="",$N765=""),0,IF($N765=0,IF(AND(OR(5=7,5=12),5&gt;=$K765,5&lt;=IF($L765="",12,$L765)),$J765,0),IF(AND(5&gt;=$K765,5&lt;=IF($L765="",12,$L765),MOD(5-$K765,$N765)=0),$J765,0)))</f>
        <v>0</v>
      </c>
      <c r="T765" s="19" t="n">
        <f aca="false">IF(OR($M765="",$M765="ERR",$J765="",$K765="",$N765=""),0,IF($N765=0,IF(AND(OR(6=7,6=12),6&gt;=$K765,6&lt;=IF($L765="",12,$L765)),$J765,0),IF(AND(6&gt;=$K765,6&lt;=IF($L765="",12,$L765),MOD(6-$K765,$N765)=0),$J765,0)))</f>
        <v>0</v>
      </c>
      <c r="U765" s="19" t="n">
        <f aca="false">IF(OR($M765="",$M765="ERR",$J765="",$K765="",$N765=""),0,IF($N765=0,IF(AND(OR(7=7,7=12),7&gt;=$K765,7&lt;=IF($L765="",12,$L765)),$J765,0),IF(AND(7&gt;=$K765,7&lt;=IF($L765="",12,$L765),MOD(7-$K765,$N765)=0),$J765,0)))</f>
        <v>0</v>
      </c>
      <c r="V765" s="19" t="n">
        <f aca="false">IF(OR($M765="",$M765="ERR",$J765="",$K765="",$N765=""),0,IF($N765=0,IF(AND(OR(8=7,8=12),8&gt;=$K765,8&lt;=IF($L765="",12,$L765)),$J765,0),IF(AND(8&gt;=$K765,8&lt;=IF($L765="",12,$L765),MOD(8-$K765,$N765)=0),$J765,0)))</f>
        <v>0</v>
      </c>
      <c r="W765" s="19" t="n">
        <f aca="false">IF(OR($M765="",$M765="ERR",$J765="",$K765="",$N765=""),0,IF($N765=0,IF(AND(OR(9=7,9=12),9&gt;=$K765,9&lt;=IF($L765="",12,$L765)),$J765,0),IF(AND(9&gt;=$K765,9&lt;=IF($L765="",12,$L765),MOD(9-$K765,$N765)=0),$J765,0)))</f>
        <v>0</v>
      </c>
      <c r="X765" s="19" t="n">
        <f aca="false">IF(OR($M765="",$M765="ERR",$J765="",$K765="",$N765=""),0,IF($N765=0,IF(AND(OR(10=7,10=12),10&gt;=$K765,10&lt;=IF($L765="",12,$L765)),$J765,0),IF(AND(10&gt;=$K765,10&lt;=IF($L765="",12,$L765),MOD(10-$K765,$N765)=0),$J765,0)))</f>
        <v>0</v>
      </c>
      <c r="Y765" s="19" t="n">
        <f aca="false">IF(OR($M765="",$M765="ERR",$J765="",$K765="",$N765=""),0,IF($N765=0,IF(AND(OR(11=7,11=12),11&gt;=$K765,11&lt;=IF($L765="",12,$L765)),$J765,0),IF(AND(11&gt;=$K765,11&lt;=IF($L765="",12,$L765),MOD(11-$K765,$N765)=0),$J765,0)))</f>
        <v>0</v>
      </c>
      <c r="Z765" s="19" t="n">
        <f aca="false">IF(OR($M765="",$M765="ERR",$J765="",$K765="",$N765=""),0,IF($N765=0,IF(AND(OR(12=7,12=12),12&gt;=$K765,12&lt;=IF($L765="",12,$L765)),$J765,0),IF(AND(12&gt;=$K765,12&lt;=IF($L765="",12,$L765),MOD(12-$K765,$N765)=0),$J765,0)))</f>
        <v>0</v>
      </c>
      <c r="AA765" s="36" t="n">
        <f aca="false">SUM(O765:Z765)</f>
        <v>0</v>
      </c>
      <c r="AB765" s="15" t="str">
        <f aca="false">IF(AND($B765="",$D765="",$J765=""),"",IF($B765="","Falta código",IF(ISNA(MATCH($B765,LST_COD,0)),"Código no registrado en Trabajadores",IF($E765="","Concepto no está en el catálogo",IF($M765="ERR","Retención de otro empleador: Origen = Otro empleador",IF(OR($J765="",$K765=""),"Falta monto o mes",IF(OR($K765&lt;1,$K765&gt;12),"Mes inicio inválido",IF(AND($L765&lt;&gt;"",OR($L765&lt;$K765,$L765&gt;12)),"Mes fin inválido",IF($N765="","Falta frecuencia",IF(AND($G765&lt;&gt;"Otro empleador",SUMPRODUCT(($O765:$Z765&lt;&gt;0)*(((COLUMN($O765:$Z765)-14)&lt;INDEX(Trabajadores!$M$6:$M$105,MATCH($B765,LST_COD,0)))+((COLUMN($O765:$Z765)-14)&gt;INDEX(Trabajadores!$N$6:$N$105,MATCH($B765,LST_COD,0)))))&gt;0),"Aviso: hay meses fuera del periodo laboral","OK"))))))))))</f>
        <v/>
      </c>
    </row>
    <row r="766" customFormat="false" ht="15" hidden="false" customHeight="false" outlineLevel="0" collapsed="false">
      <c r="A766" s="23" t="n">
        <v>761</v>
      </c>
      <c r="B766" s="7"/>
      <c r="C766" s="35" t="str">
        <f aca="false">IF($B766="","",IFERROR(INDEX(Trabajadores!$D$6:$D$105,MATCH($B766,LST_COD,0)),"¿Código?"))</f>
        <v/>
      </c>
      <c r="D766" s="30"/>
      <c r="E766" s="9" t="str">
        <f aca="false">IF($D766="","",IFERROR(VLOOKUP($D766,CONC_TABLA,2,FALSE()),""))</f>
        <v/>
      </c>
      <c r="F766" s="9" t="str">
        <f aca="false">IF($D766="","",IFERROR(VLOOKUP($D766,CONC_TABLA,3,FALSE()),""))</f>
        <v/>
      </c>
      <c r="G766" s="30"/>
      <c r="H766" s="30"/>
      <c r="I766" s="30"/>
      <c r="J766" s="29"/>
      <c r="K766" s="28"/>
      <c r="L766" s="28"/>
      <c r="M766" s="9" t="str">
        <f aca="false">IF(OR($B766="",$E766=""),"",IF($E766="INA","INA",IF($G766="Otro empleador",IF($E766="RET","RETO",IF($E766="ORD","OTO","OTX")),IF($E766="RET","ERR",$E766))))</f>
        <v/>
      </c>
      <c r="N766" s="9" t="str">
        <f aca="false">IF($I766="","",IFERROR(VLOOKUP($I766,FREC_TABLA,2,FALSE()),""))</f>
        <v/>
      </c>
      <c r="O766" s="19" t="n">
        <f aca="false">IF(OR($M766="",$M766="ERR",$J766="",$K766="",$N766=""),0,IF($N766=0,IF(AND(OR(1=7,1=12),1&gt;=$K766,1&lt;=IF($L766="",12,$L766)),$J766,0),IF(AND(1&gt;=$K766,1&lt;=IF($L766="",12,$L766),MOD(1-$K766,$N766)=0),$J766,0)))</f>
        <v>0</v>
      </c>
      <c r="P766" s="19" t="n">
        <f aca="false">IF(OR($M766="",$M766="ERR",$J766="",$K766="",$N766=""),0,IF($N766=0,IF(AND(OR(2=7,2=12),2&gt;=$K766,2&lt;=IF($L766="",12,$L766)),$J766,0),IF(AND(2&gt;=$K766,2&lt;=IF($L766="",12,$L766),MOD(2-$K766,$N766)=0),$J766,0)))</f>
        <v>0</v>
      </c>
      <c r="Q766" s="19" t="n">
        <f aca="false">IF(OR($M766="",$M766="ERR",$J766="",$K766="",$N766=""),0,IF($N766=0,IF(AND(OR(3=7,3=12),3&gt;=$K766,3&lt;=IF($L766="",12,$L766)),$J766,0),IF(AND(3&gt;=$K766,3&lt;=IF($L766="",12,$L766),MOD(3-$K766,$N766)=0),$J766,0)))</f>
        <v>0</v>
      </c>
      <c r="R766" s="19" t="n">
        <f aca="false">IF(OR($M766="",$M766="ERR",$J766="",$K766="",$N766=""),0,IF($N766=0,IF(AND(OR(4=7,4=12),4&gt;=$K766,4&lt;=IF($L766="",12,$L766)),$J766,0),IF(AND(4&gt;=$K766,4&lt;=IF($L766="",12,$L766),MOD(4-$K766,$N766)=0),$J766,0)))</f>
        <v>0</v>
      </c>
      <c r="S766" s="19" t="n">
        <f aca="false">IF(OR($M766="",$M766="ERR",$J766="",$K766="",$N766=""),0,IF($N766=0,IF(AND(OR(5=7,5=12),5&gt;=$K766,5&lt;=IF($L766="",12,$L766)),$J766,0),IF(AND(5&gt;=$K766,5&lt;=IF($L766="",12,$L766),MOD(5-$K766,$N766)=0),$J766,0)))</f>
        <v>0</v>
      </c>
      <c r="T766" s="19" t="n">
        <f aca="false">IF(OR($M766="",$M766="ERR",$J766="",$K766="",$N766=""),0,IF($N766=0,IF(AND(OR(6=7,6=12),6&gt;=$K766,6&lt;=IF($L766="",12,$L766)),$J766,0),IF(AND(6&gt;=$K766,6&lt;=IF($L766="",12,$L766),MOD(6-$K766,$N766)=0),$J766,0)))</f>
        <v>0</v>
      </c>
      <c r="U766" s="19" t="n">
        <f aca="false">IF(OR($M766="",$M766="ERR",$J766="",$K766="",$N766=""),0,IF($N766=0,IF(AND(OR(7=7,7=12),7&gt;=$K766,7&lt;=IF($L766="",12,$L766)),$J766,0),IF(AND(7&gt;=$K766,7&lt;=IF($L766="",12,$L766),MOD(7-$K766,$N766)=0),$J766,0)))</f>
        <v>0</v>
      </c>
      <c r="V766" s="19" t="n">
        <f aca="false">IF(OR($M766="",$M766="ERR",$J766="",$K766="",$N766=""),0,IF($N766=0,IF(AND(OR(8=7,8=12),8&gt;=$K766,8&lt;=IF($L766="",12,$L766)),$J766,0),IF(AND(8&gt;=$K766,8&lt;=IF($L766="",12,$L766),MOD(8-$K766,$N766)=0),$J766,0)))</f>
        <v>0</v>
      </c>
      <c r="W766" s="19" t="n">
        <f aca="false">IF(OR($M766="",$M766="ERR",$J766="",$K766="",$N766=""),0,IF($N766=0,IF(AND(OR(9=7,9=12),9&gt;=$K766,9&lt;=IF($L766="",12,$L766)),$J766,0),IF(AND(9&gt;=$K766,9&lt;=IF($L766="",12,$L766),MOD(9-$K766,$N766)=0),$J766,0)))</f>
        <v>0</v>
      </c>
      <c r="X766" s="19" t="n">
        <f aca="false">IF(OR($M766="",$M766="ERR",$J766="",$K766="",$N766=""),0,IF($N766=0,IF(AND(OR(10=7,10=12),10&gt;=$K766,10&lt;=IF($L766="",12,$L766)),$J766,0),IF(AND(10&gt;=$K766,10&lt;=IF($L766="",12,$L766),MOD(10-$K766,$N766)=0),$J766,0)))</f>
        <v>0</v>
      </c>
      <c r="Y766" s="19" t="n">
        <f aca="false">IF(OR($M766="",$M766="ERR",$J766="",$K766="",$N766=""),0,IF($N766=0,IF(AND(OR(11=7,11=12),11&gt;=$K766,11&lt;=IF($L766="",12,$L766)),$J766,0),IF(AND(11&gt;=$K766,11&lt;=IF($L766="",12,$L766),MOD(11-$K766,$N766)=0),$J766,0)))</f>
        <v>0</v>
      </c>
      <c r="Z766" s="19" t="n">
        <f aca="false">IF(OR($M766="",$M766="ERR",$J766="",$K766="",$N766=""),0,IF($N766=0,IF(AND(OR(12=7,12=12),12&gt;=$K766,12&lt;=IF($L766="",12,$L766)),$J766,0),IF(AND(12&gt;=$K766,12&lt;=IF($L766="",12,$L766),MOD(12-$K766,$N766)=0),$J766,0)))</f>
        <v>0</v>
      </c>
      <c r="AA766" s="36" t="n">
        <f aca="false">SUM(O766:Z766)</f>
        <v>0</v>
      </c>
      <c r="AB766" s="15" t="str">
        <f aca="false">IF(AND($B766="",$D766="",$J766=""),"",IF($B766="","Falta código",IF(ISNA(MATCH($B766,LST_COD,0)),"Código no registrado en Trabajadores",IF($E766="","Concepto no está en el catálogo",IF($M766="ERR","Retención de otro empleador: Origen = Otro empleador",IF(OR($J766="",$K766=""),"Falta monto o mes",IF(OR($K766&lt;1,$K766&gt;12),"Mes inicio inválido",IF(AND($L766&lt;&gt;"",OR($L766&lt;$K766,$L766&gt;12)),"Mes fin inválido",IF($N766="","Falta frecuencia",IF(AND($G766&lt;&gt;"Otro empleador",SUMPRODUCT(($O766:$Z766&lt;&gt;0)*(((COLUMN($O766:$Z766)-14)&lt;INDEX(Trabajadores!$M$6:$M$105,MATCH($B766,LST_COD,0)))+((COLUMN($O766:$Z766)-14)&gt;INDEX(Trabajadores!$N$6:$N$105,MATCH($B766,LST_COD,0)))))&gt;0),"Aviso: hay meses fuera del periodo laboral","OK"))))))))))</f>
        <v/>
      </c>
    </row>
    <row r="767" customFormat="false" ht="15" hidden="false" customHeight="false" outlineLevel="0" collapsed="false">
      <c r="A767" s="23" t="n">
        <v>762</v>
      </c>
      <c r="B767" s="7"/>
      <c r="C767" s="35" t="str">
        <f aca="false">IF($B767="","",IFERROR(INDEX(Trabajadores!$D$6:$D$105,MATCH($B767,LST_COD,0)),"¿Código?"))</f>
        <v/>
      </c>
      <c r="D767" s="30"/>
      <c r="E767" s="9" t="str">
        <f aca="false">IF($D767="","",IFERROR(VLOOKUP($D767,CONC_TABLA,2,FALSE()),""))</f>
        <v/>
      </c>
      <c r="F767" s="9" t="str">
        <f aca="false">IF($D767="","",IFERROR(VLOOKUP($D767,CONC_TABLA,3,FALSE()),""))</f>
        <v/>
      </c>
      <c r="G767" s="30"/>
      <c r="H767" s="30"/>
      <c r="I767" s="30"/>
      <c r="J767" s="29"/>
      <c r="K767" s="28"/>
      <c r="L767" s="28"/>
      <c r="M767" s="9" t="str">
        <f aca="false">IF(OR($B767="",$E767=""),"",IF($E767="INA","INA",IF($G767="Otro empleador",IF($E767="RET","RETO",IF($E767="ORD","OTO","OTX")),IF($E767="RET","ERR",$E767))))</f>
        <v/>
      </c>
      <c r="N767" s="9" t="str">
        <f aca="false">IF($I767="","",IFERROR(VLOOKUP($I767,FREC_TABLA,2,FALSE()),""))</f>
        <v/>
      </c>
      <c r="O767" s="19" t="n">
        <f aca="false">IF(OR($M767="",$M767="ERR",$J767="",$K767="",$N767=""),0,IF($N767=0,IF(AND(OR(1=7,1=12),1&gt;=$K767,1&lt;=IF($L767="",12,$L767)),$J767,0),IF(AND(1&gt;=$K767,1&lt;=IF($L767="",12,$L767),MOD(1-$K767,$N767)=0),$J767,0)))</f>
        <v>0</v>
      </c>
      <c r="P767" s="19" t="n">
        <f aca="false">IF(OR($M767="",$M767="ERR",$J767="",$K767="",$N767=""),0,IF($N767=0,IF(AND(OR(2=7,2=12),2&gt;=$K767,2&lt;=IF($L767="",12,$L767)),$J767,0),IF(AND(2&gt;=$K767,2&lt;=IF($L767="",12,$L767),MOD(2-$K767,$N767)=0),$J767,0)))</f>
        <v>0</v>
      </c>
      <c r="Q767" s="19" t="n">
        <f aca="false">IF(OR($M767="",$M767="ERR",$J767="",$K767="",$N767=""),0,IF($N767=0,IF(AND(OR(3=7,3=12),3&gt;=$K767,3&lt;=IF($L767="",12,$L767)),$J767,0),IF(AND(3&gt;=$K767,3&lt;=IF($L767="",12,$L767),MOD(3-$K767,$N767)=0),$J767,0)))</f>
        <v>0</v>
      </c>
      <c r="R767" s="19" t="n">
        <f aca="false">IF(OR($M767="",$M767="ERR",$J767="",$K767="",$N767=""),0,IF($N767=0,IF(AND(OR(4=7,4=12),4&gt;=$K767,4&lt;=IF($L767="",12,$L767)),$J767,0),IF(AND(4&gt;=$K767,4&lt;=IF($L767="",12,$L767),MOD(4-$K767,$N767)=0),$J767,0)))</f>
        <v>0</v>
      </c>
      <c r="S767" s="19" t="n">
        <f aca="false">IF(OR($M767="",$M767="ERR",$J767="",$K767="",$N767=""),0,IF($N767=0,IF(AND(OR(5=7,5=12),5&gt;=$K767,5&lt;=IF($L767="",12,$L767)),$J767,0),IF(AND(5&gt;=$K767,5&lt;=IF($L767="",12,$L767),MOD(5-$K767,$N767)=0),$J767,0)))</f>
        <v>0</v>
      </c>
      <c r="T767" s="19" t="n">
        <f aca="false">IF(OR($M767="",$M767="ERR",$J767="",$K767="",$N767=""),0,IF($N767=0,IF(AND(OR(6=7,6=12),6&gt;=$K767,6&lt;=IF($L767="",12,$L767)),$J767,0),IF(AND(6&gt;=$K767,6&lt;=IF($L767="",12,$L767),MOD(6-$K767,$N767)=0),$J767,0)))</f>
        <v>0</v>
      </c>
      <c r="U767" s="19" t="n">
        <f aca="false">IF(OR($M767="",$M767="ERR",$J767="",$K767="",$N767=""),0,IF($N767=0,IF(AND(OR(7=7,7=12),7&gt;=$K767,7&lt;=IF($L767="",12,$L767)),$J767,0),IF(AND(7&gt;=$K767,7&lt;=IF($L767="",12,$L767),MOD(7-$K767,$N767)=0),$J767,0)))</f>
        <v>0</v>
      </c>
      <c r="V767" s="19" t="n">
        <f aca="false">IF(OR($M767="",$M767="ERR",$J767="",$K767="",$N767=""),0,IF($N767=0,IF(AND(OR(8=7,8=12),8&gt;=$K767,8&lt;=IF($L767="",12,$L767)),$J767,0),IF(AND(8&gt;=$K767,8&lt;=IF($L767="",12,$L767),MOD(8-$K767,$N767)=0),$J767,0)))</f>
        <v>0</v>
      </c>
      <c r="W767" s="19" t="n">
        <f aca="false">IF(OR($M767="",$M767="ERR",$J767="",$K767="",$N767=""),0,IF($N767=0,IF(AND(OR(9=7,9=12),9&gt;=$K767,9&lt;=IF($L767="",12,$L767)),$J767,0),IF(AND(9&gt;=$K767,9&lt;=IF($L767="",12,$L767),MOD(9-$K767,$N767)=0),$J767,0)))</f>
        <v>0</v>
      </c>
      <c r="X767" s="19" t="n">
        <f aca="false">IF(OR($M767="",$M767="ERR",$J767="",$K767="",$N767=""),0,IF($N767=0,IF(AND(OR(10=7,10=12),10&gt;=$K767,10&lt;=IF($L767="",12,$L767)),$J767,0),IF(AND(10&gt;=$K767,10&lt;=IF($L767="",12,$L767),MOD(10-$K767,$N767)=0),$J767,0)))</f>
        <v>0</v>
      </c>
      <c r="Y767" s="19" t="n">
        <f aca="false">IF(OR($M767="",$M767="ERR",$J767="",$K767="",$N767=""),0,IF($N767=0,IF(AND(OR(11=7,11=12),11&gt;=$K767,11&lt;=IF($L767="",12,$L767)),$J767,0),IF(AND(11&gt;=$K767,11&lt;=IF($L767="",12,$L767),MOD(11-$K767,$N767)=0),$J767,0)))</f>
        <v>0</v>
      </c>
      <c r="Z767" s="19" t="n">
        <f aca="false">IF(OR($M767="",$M767="ERR",$J767="",$K767="",$N767=""),0,IF($N767=0,IF(AND(OR(12=7,12=12),12&gt;=$K767,12&lt;=IF($L767="",12,$L767)),$J767,0),IF(AND(12&gt;=$K767,12&lt;=IF($L767="",12,$L767),MOD(12-$K767,$N767)=0),$J767,0)))</f>
        <v>0</v>
      </c>
      <c r="AA767" s="36" t="n">
        <f aca="false">SUM(O767:Z767)</f>
        <v>0</v>
      </c>
      <c r="AB767" s="15" t="str">
        <f aca="false">IF(AND($B767="",$D767="",$J767=""),"",IF($B767="","Falta código",IF(ISNA(MATCH($B767,LST_COD,0)),"Código no registrado en Trabajadores",IF($E767="","Concepto no está en el catálogo",IF($M767="ERR","Retención de otro empleador: Origen = Otro empleador",IF(OR($J767="",$K767=""),"Falta monto o mes",IF(OR($K767&lt;1,$K767&gt;12),"Mes inicio inválido",IF(AND($L767&lt;&gt;"",OR($L767&lt;$K767,$L767&gt;12)),"Mes fin inválido",IF($N767="","Falta frecuencia",IF(AND($G767&lt;&gt;"Otro empleador",SUMPRODUCT(($O767:$Z767&lt;&gt;0)*(((COLUMN($O767:$Z767)-14)&lt;INDEX(Trabajadores!$M$6:$M$105,MATCH($B767,LST_COD,0)))+((COLUMN($O767:$Z767)-14)&gt;INDEX(Trabajadores!$N$6:$N$105,MATCH($B767,LST_COD,0)))))&gt;0),"Aviso: hay meses fuera del periodo laboral","OK"))))))))))</f>
        <v/>
      </c>
    </row>
    <row r="768" customFormat="false" ht="15" hidden="false" customHeight="false" outlineLevel="0" collapsed="false">
      <c r="A768" s="23" t="n">
        <v>763</v>
      </c>
      <c r="B768" s="7"/>
      <c r="C768" s="35" t="str">
        <f aca="false">IF($B768="","",IFERROR(INDEX(Trabajadores!$D$6:$D$105,MATCH($B768,LST_COD,0)),"¿Código?"))</f>
        <v/>
      </c>
      <c r="D768" s="30"/>
      <c r="E768" s="9" t="str">
        <f aca="false">IF($D768="","",IFERROR(VLOOKUP($D768,CONC_TABLA,2,FALSE()),""))</f>
        <v/>
      </c>
      <c r="F768" s="9" t="str">
        <f aca="false">IF($D768="","",IFERROR(VLOOKUP($D768,CONC_TABLA,3,FALSE()),""))</f>
        <v/>
      </c>
      <c r="G768" s="30"/>
      <c r="H768" s="30"/>
      <c r="I768" s="30"/>
      <c r="J768" s="29"/>
      <c r="K768" s="28"/>
      <c r="L768" s="28"/>
      <c r="M768" s="9" t="str">
        <f aca="false">IF(OR($B768="",$E768=""),"",IF($E768="INA","INA",IF($G768="Otro empleador",IF($E768="RET","RETO",IF($E768="ORD","OTO","OTX")),IF($E768="RET","ERR",$E768))))</f>
        <v/>
      </c>
      <c r="N768" s="9" t="str">
        <f aca="false">IF($I768="","",IFERROR(VLOOKUP($I768,FREC_TABLA,2,FALSE()),""))</f>
        <v/>
      </c>
      <c r="O768" s="19" t="n">
        <f aca="false">IF(OR($M768="",$M768="ERR",$J768="",$K768="",$N768=""),0,IF($N768=0,IF(AND(OR(1=7,1=12),1&gt;=$K768,1&lt;=IF($L768="",12,$L768)),$J768,0),IF(AND(1&gt;=$K768,1&lt;=IF($L768="",12,$L768),MOD(1-$K768,$N768)=0),$J768,0)))</f>
        <v>0</v>
      </c>
      <c r="P768" s="19" t="n">
        <f aca="false">IF(OR($M768="",$M768="ERR",$J768="",$K768="",$N768=""),0,IF($N768=0,IF(AND(OR(2=7,2=12),2&gt;=$K768,2&lt;=IF($L768="",12,$L768)),$J768,0),IF(AND(2&gt;=$K768,2&lt;=IF($L768="",12,$L768),MOD(2-$K768,$N768)=0),$J768,0)))</f>
        <v>0</v>
      </c>
      <c r="Q768" s="19" t="n">
        <f aca="false">IF(OR($M768="",$M768="ERR",$J768="",$K768="",$N768=""),0,IF($N768=0,IF(AND(OR(3=7,3=12),3&gt;=$K768,3&lt;=IF($L768="",12,$L768)),$J768,0),IF(AND(3&gt;=$K768,3&lt;=IF($L768="",12,$L768),MOD(3-$K768,$N768)=0),$J768,0)))</f>
        <v>0</v>
      </c>
      <c r="R768" s="19" t="n">
        <f aca="false">IF(OR($M768="",$M768="ERR",$J768="",$K768="",$N768=""),0,IF($N768=0,IF(AND(OR(4=7,4=12),4&gt;=$K768,4&lt;=IF($L768="",12,$L768)),$J768,0),IF(AND(4&gt;=$K768,4&lt;=IF($L768="",12,$L768),MOD(4-$K768,$N768)=0),$J768,0)))</f>
        <v>0</v>
      </c>
      <c r="S768" s="19" t="n">
        <f aca="false">IF(OR($M768="",$M768="ERR",$J768="",$K768="",$N768=""),0,IF($N768=0,IF(AND(OR(5=7,5=12),5&gt;=$K768,5&lt;=IF($L768="",12,$L768)),$J768,0),IF(AND(5&gt;=$K768,5&lt;=IF($L768="",12,$L768),MOD(5-$K768,$N768)=0),$J768,0)))</f>
        <v>0</v>
      </c>
      <c r="T768" s="19" t="n">
        <f aca="false">IF(OR($M768="",$M768="ERR",$J768="",$K768="",$N768=""),0,IF($N768=0,IF(AND(OR(6=7,6=12),6&gt;=$K768,6&lt;=IF($L768="",12,$L768)),$J768,0),IF(AND(6&gt;=$K768,6&lt;=IF($L768="",12,$L768),MOD(6-$K768,$N768)=0),$J768,0)))</f>
        <v>0</v>
      </c>
      <c r="U768" s="19" t="n">
        <f aca="false">IF(OR($M768="",$M768="ERR",$J768="",$K768="",$N768=""),0,IF($N768=0,IF(AND(OR(7=7,7=12),7&gt;=$K768,7&lt;=IF($L768="",12,$L768)),$J768,0),IF(AND(7&gt;=$K768,7&lt;=IF($L768="",12,$L768),MOD(7-$K768,$N768)=0),$J768,0)))</f>
        <v>0</v>
      </c>
      <c r="V768" s="19" t="n">
        <f aca="false">IF(OR($M768="",$M768="ERR",$J768="",$K768="",$N768=""),0,IF($N768=0,IF(AND(OR(8=7,8=12),8&gt;=$K768,8&lt;=IF($L768="",12,$L768)),$J768,0),IF(AND(8&gt;=$K768,8&lt;=IF($L768="",12,$L768),MOD(8-$K768,$N768)=0),$J768,0)))</f>
        <v>0</v>
      </c>
      <c r="W768" s="19" t="n">
        <f aca="false">IF(OR($M768="",$M768="ERR",$J768="",$K768="",$N768=""),0,IF($N768=0,IF(AND(OR(9=7,9=12),9&gt;=$K768,9&lt;=IF($L768="",12,$L768)),$J768,0),IF(AND(9&gt;=$K768,9&lt;=IF($L768="",12,$L768),MOD(9-$K768,$N768)=0),$J768,0)))</f>
        <v>0</v>
      </c>
      <c r="X768" s="19" t="n">
        <f aca="false">IF(OR($M768="",$M768="ERR",$J768="",$K768="",$N768=""),0,IF($N768=0,IF(AND(OR(10=7,10=12),10&gt;=$K768,10&lt;=IF($L768="",12,$L768)),$J768,0),IF(AND(10&gt;=$K768,10&lt;=IF($L768="",12,$L768),MOD(10-$K768,$N768)=0),$J768,0)))</f>
        <v>0</v>
      </c>
      <c r="Y768" s="19" t="n">
        <f aca="false">IF(OR($M768="",$M768="ERR",$J768="",$K768="",$N768=""),0,IF($N768=0,IF(AND(OR(11=7,11=12),11&gt;=$K768,11&lt;=IF($L768="",12,$L768)),$J768,0),IF(AND(11&gt;=$K768,11&lt;=IF($L768="",12,$L768),MOD(11-$K768,$N768)=0),$J768,0)))</f>
        <v>0</v>
      </c>
      <c r="Z768" s="19" t="n">
        <f aca="false">IF(OR($M768="",$M768="ERR",$J768="",$K768="",$N768=""),0,IF($N768=0,IF(AND(OR(12=7,12=12),12&gt;=$K768,12&lt;=IF($L768="",12,$L768)),$J768,0),IF(AND(12&gt;=$K768,12&lt;=IF($L768="",12,$L768),MOD(12-$K768,$N768)=0),$J768,0)))</f>
        <v>0</v>
      </c>
      <c r="AA768" s="36" t="n">
        <f aca="false">SUM(O768:Z768)</f>
        <v>0</v>
      </c>
      <c r="AB768" s="15" t="str">
        <f aca="false">IF(AND($B768="",$D768="",$J768=""),"",IF($B768="","Falta código",IF(ISNA(MATCH($B768,LST_COD,0)),"Código no registrado en Trabajadores",IF($E768="","Concepto no está en el catálogo",IF($M768="ERR","Retención de otro empleador: Origen = Otro empleador",IF(OR($J768="",$K768=""),"Falta monto o mes",IF(OR($K768&lt;1,$K768&gt;12),"Mes inicio inválido",IF(AND($L768&lt;&gt;"",OR($L768&lt;$K768,$L768&gt;12)),"Mes fin inválido",IF($N768="","Falta frecuencia",IF(AND($G768&lt;&gt;"Otro empleador",SUMPRODUCT(($O768:$Z768&lt;&gt;0)*(((COLUMN($O768:$Z768)-14)&lt;INDEX(Trabajadores!$M$6:$M$105,MATCH($B768,LST_COD,0)))+((COLUMN($O768:$Z768)-14)&gt;INDEX(Trabajadores!$N$6:$N$105,MATCH($B768,LST_COD,0)))))&gt;0),"Aviso: hay meses fuera del periodo laboral","OK"))))))))))</f>
        <v/>
      </c>
    </row>
    <row r="769" customFormat="false" ht="15" hidden="false" customHeight="false" outlineLevel="0" collapsed="false">
      <c r="A769" s="23" t="n">
        <v>764</v>
      </c>
      <c r="B769" s="7"/>
      <c r="C769" s="35" t="str">
        <f aca="false">IF($B769="","",IFERROR(INDEX(Trabajadores!$D$6:$D$105,MATCH($B769,LST_COD,0)),"¿Código?"))</f>
        <v/>
      </c>
      <c r="D769" s="30"/>
      <c r="E769" s="9" t="str">
        <f aca="false">IF($D769="","",IFERROR(VLOOKUP($D769,CONC_TABLA,2,FALSE()),""))</f>
        <v/>
      </c>
      <c r="F769" s="9" t="str">
        <f aca="false">IF($D769="","",IFERROR(VLOOKUP($D769,CONC_TABLA,3,FALSE()),""))</f>
        <v/>
      </c>
      <c r="G769" s="30"/>
      <c r="H769" s="30"/>
      <c r="I769" s="30"/>
      <c r="J769" s="29"/>
      <c r="K769" s="28"/>
      <c r="L769" s="28"/>
      <c r="M769" s="9" t="str">
        <f aca="false">IF(OR($B769="",$E769=""),"",IF($E769="INA","INA",IF($G769="Otro empleador",IF($E769="RET","RETO",IF($E769="ORD","OTO","OTX")),IF($E769="RET","ERR",$E769))))</f>
        <v/>
      </c>
      <c r="N769" s="9" t="str">
        <f aca="false">IF($I769="","",IFERROR(VLOOKUP($I769,FREC_TABLA,2,FALSE()),""))</f>
        <v/>
      </c>
      <c r="O769" s="19" t="n">
        <f aca="false">IF(OR($M769="",$M769="ERR",$J769="",$K769="",$N769=""),0,IF($N769=0,IF(AND(OR(1=7,1=12),1&gt;=$K769,1&lt;=IF($L769="",12,$L769)),$J769,0),IF(AND(1&gt;=$K769,1&lt;=IF($L769="",12,$L769),MOD(1-$K769,$N769)=0),$J769,0)))</f>
        <v>0</v>
      </c>
      <c r="P769" s="19" t="n">
        <f aca="false">IF(OR($M769="",$M769="ERR",$J769="",$K769="",$N769=""),0,IF($N769=0,IF(AND(OR(2=7,2=12),2&gt;=$K769,2&lt;=IF($L769="",12,$L769)),$J769,0),IF(AND(2&gt;=$K769,2&lt;=IF($L769="",12,$L769),MOD(2-$K769,$N769)=0),$J769,0)))</f>
        <v>0</v>
      </c>
      <c r="Q769" s="19" t="n">
        <f aca="false">IF(OR($M769="",$M769="ERR",$J769="",$K769="",$N769=""),0,IF($N769=0,IF(AND(OR(3=7,3=12),3&gt;=$K769,3&lt;=IF($L769="",12,$L769)),$J769,0),IF(AND(3&gt;=$K769,3&lt;=IF($L769="",12,$L769),MOD(3-$K769,$N769)=0),$J769,0)))</f>
        <v>0</v>
      </c>
      <c r="R769" s="19" t="n">
        <f aca="false">IF(OR($M769="",$M769="ERR",$J769="",$K769="",$N769=""),0,IF($N769=0,IF(AND(OR(4=7,4=12),4&gt;=$K769,4&lt;=IF($L769="",12,$L769)),$J769,0),IF(AND(4&gt;=$K769,4&lt;=IF($L769="",12,$L769),MOD(4-$K769,$N769)=0),$J769,0)))</f>
        <v>0</v>
      </c>
      <c r="S769" s="19" t="n">
        <f aca="false">IF(OR($M769="",$M769="ERR",$J769="",$K769="",$N769=""),0,IF($N769=0,IF(AND(OR(5=7,5=12),5&gt;=$K769,5&lt;=IF($L769="",12,$L769)),$J769,0),IF(AND(5&gt;=$K769,5&lt;=IF($L769="",12,$L769),MOD(5-$K769,$N769)=0),$J769,0)))</f>
        <v>0</v>
      </c>
      <c r="T769" s="19" t="n">
        <f aca="false">IF(OR($M769="",$M769="ERR",$J769="",$K769="",$N769=""),0,IF($N769=0,IF(AND(OR(6=7,6=12),6&gt;=$K769,6&lt;=IF($L769="",12,$L769)),$J769,0),IF(AND(6&gt;=$K769,6&lt;=IF($L769="",12,$L769),MOD(6-$K769,$N769)=0),$J769,0)))</f>
        <v>0</v>
      </c>
      <c r="U769" s="19" t="n">
        <f aca="false">IF(OR($M769="",$M769="ERR",$J769="",$K769="",$N769=""),0,IF($N769=0,IF(AND(OR(7=7,7=12),7&gt;=$K769,7&lt;=IF($L769="",12,$L769)),$J769,0),IF(AND(7&gt;=$K769,7&lt;=IF($L769="",12,$L769),MOD(7-$K769,$N769)=0),$J769,0)))</f>
        <v>0</v>
      </c>
      <c r="V769" s="19" t="n">
        <f aca="false">IF(OR($M769="",$M769="ERR",$J769="",$K769="",$N769=""),0,IF($N769=0,IF(AND(OR(8=7,8=12),8&gt;=$K769,8&lt;=IF($L769="",12,$L769)),$J769,0),IF(AND(8&gt;=$K769,8&lt;=IF($L769="",12,$L769),MOD(8-$K769,$N769)=0),$J769,0)))</f>
        <v>0</v>
      </c>
      <c r="W769" s="19" t="n">
        <f aca="false">IF(OR($M769="",$M769="ERR",$J769="",$K769="",$N769=""),0,IF($N769=0,IF(AND(OR(9=7,9=12),9&gt;=$K769,9&lt;=IF($L769="",12,$L769)),$J769,0),IF(AND(9&gt;=$K769,9&lt;=IF($L769="",12,$L769),MOD(9-$K769,$N769)=0),$J769,0)))</f>
        <v>0</v>
      </c>
      <c r="X769" s="19" t="n">
        <f aca="false">IF(OR($M769="",$M769="ERR",$J769="",$K769="",$N769=""),0,IF($N769=0,IF(AND(OR(10=7,10=12),10&gt;=$K769,10&lt;=IF($L769="",12,$L769)),$J769,0),IF(AND(10&gt;=$K769,10&lt;=IF($L769="",12,$L769),MOD(10-$K769,$N769)=0),$J769,0)))</f>
        <v>0</v>
      </c>
      <c r="Y769" s="19" t="n">
        <f aca="false">IF(OR($M769="",$M769="ERR",$J769="",$K769="",$N769=""),0,IF($N769=0,IF(AND(OR(11=7,11=12),11&gt;=$K769,11&lt;=IF($L769="",12,$L769)),$J769,0),IF(AND(11&gt;=$K769,11&lt;=IF($L769="",12,$L769),MOD(11-$K769,$N769)=0),$J769,0)))</f>
        <v>0</v>
      </c>
      <c r="Z769" s="19" t="n">
        <f aca="false">IF(OR($M769="",$M769="ERR",$J769="",$K769="",$N769=""),0,IF($N769=0,IF(AND(OR(12=7,12=12),12&gt;=$K769,12&lt;=IF($L769="",12,$L769)),$J769,0),IF(AND(12&gt;=$K769,12&lt;=IF($L769="",12,$L769),MOD(12-$K769,$N769)=0),$J769,0)))</f>
        <v>0</v>
      </c>
      <c r="AA769" s="36" t="n">
        <f aca="false">SUM(O769:Z769)</f>
        <v>0</v>
      </c>
      <c r="AB769" s="15" t="str">
        <f aca="false">IF(AND($B769="",$D769="",$J769=""),"",IF($B769="","Falta código",IF(ISNA(MATCH($B769,LST_COD,0)),"Código no registrado en Trabajadores",IF($E769="","Concepto no está en el catálogo",IF($M769="ERR","Retención de otro empleador: Origen = Otro empleador",IF(OR($J769="",$K769=""),"Falta monto o mes",IF(OR($K769&lt;1,$K769&gt;12),"Mes inicio inválido",IF(AND($L769&lt;&gt;"",OR($L769&lt;$K769,$L769&gt;12)),"Mes fin inválido",IF($N769="","Falta frecuencia",IF(AND($G769&lt;&gt;"Otro empleador",SUMPRODUCT(($O769:$Z769&lt;&gt;0)*(((COLUMN($O769:$Z769)-14)&lt;INDEX(Trabajadores!$M$6:$M$105,MATCH($B769,LST_COD,0)))+((COLUMN($O769:$Z769)-14)&gt;INDEX(Trabajadores!$N$6:$N$105,MATCH($B769,LST_COD,0)))))&gt;0),"Aviso: hay meses fuera del periodo laboral","OK"))))))))))</f>
        <v/>
      </c>
    </row>
    <row r="770" customFormat="false" ht="15" hidden="false" customHeight="false" outlineLevel="0" collapsed="false">
      <c r="A770" s="23" t="n">
        <v>765</v>
      </c>
      <c r="B770" s="7"/>
      <c r="C770" s="35" t="str">
        <f aca="false">IF($B770="","",IFERROR(INDEX(Trabajadores!$D$6:$D$105,MATCH($B770,LST_COD,0)),"¿Código?"))</f>
        <v/>
      </c>
      <c r="D770" s="30"/>
      <c r="E770" s="9" t="str">
        <f aca="false">IF($D770="","",IFERROR(VLOOKUP($D770,CONC_TABLA,2,FALSE()),""))</f>
        <v/>
      </c>
      <c r="F770" s="9" t="str">
        <f aca="false">IF($D770="","",IFERROR(VLOOKUP($D770,CONC_TABLA,3,FALSE()),""))</f>
        <v/>
      </c>
      <c r="G770" s="30"/>
      <c r="H770" s="30"/>
      <c r="I770" s="30"/>
      <c r="J770" s="29"/>
      <c r="K770" s="28"/>
      <c r="L770" s="28"/>
      <c r="M770" s="9" t="str">
        <f aca="false">IF(OR($B770="",$E770=""),"",IF($E770="INA","INA",IF($G770="Otro empleador",IF($E770="RET","RETO",IF($E770="ORD","OTO","OTX")),IF($E770="RET","ERR",$E770))))</f>
        <v/>
      </c>
      <c r="N770" s="9" t="str">
        <f aca="false">IF($I770="","",IFERROR(VLOOKUP($I770,FREC_TABLA,2,FALSE()),""))</f>
        <v/>
      </c>
      <c r="O770" s="19" t="n">
        <f aca="false">IF(OR($M770="",$M770="ERR",$J770="",$K770="",$N770=""),0,IF($N770=0,IF(AND(OR(1=7,1=12),1&gt;=$K770,1&lt;=IF($L770="",12,$L770)),$J770,0),IF(AND(1&gt;=$K770,1&lt;=IF($L770="",12,$L770),MOD(1-$K770,$N770)=0),$J770,0)))</f>
        <v>0</v>
      </c>
      <c r="P770" s="19" t="n">
        <f aca="false">IF(OR($M770="",$M770="ERR",$J770="",$K770="",$N770=""),0,IF($N770=0,IF(AND(OR(2=7,2=12),2&gt;=$K770,2&lt;=IF($L770="",12,$L770)),$J770,0),IF(AND(2&gt;=$K770,2&lt;=IF($L770="",12,$L770),MOD(2-$K770,$N770)=0),$J770,0)))</f>
        <v>0</v>
      </c>
      <c r="Q770" s="19" t="n">
        <f aca="false">IF(OR($M770="",$M770="ERR",$J770="",$K770="",$N770=""),0,IF($N770=0,IF(AND(OR(3=7,3=12),3&gt;=$K770,3&lt;=IF($L770="",12,$L770)),$J770,0),IF(AND(3&gt;=$K770,3&lt;=IF($L770="",12,$L770),MOD(3-$K770,$N770)=0),$J770,0)))</f>
        <v>0</v>
      </c>
      <c r="R770" s="19" t="n">
        <f aca="false">IF(OR($M770="",$M770="ERR",$J770="",$K770="",$N770=""),0,IF($N770=0,IF(AND(OR(4=7,4=12),4&gt;=$K770,4&lt;=IF($L770="",12,$L770)),$J770,0),IF(AND(4&gt;=$K770,4&lt;=IF($L770="",12,$L770),MOD(4-$K770,$N770)=0),$J770,0)))</f>
        <v>0</v>
      </c>
      <c r="S770" s="19" t="n">
        <f aca="false">IF(OR($M770="",$M770="ERR",$J770="",$K770="",$N770=""),0,IF($N770=0,IF(AND(OR(5=7,5=12),5&gt;=$K770,5&lt;=IF($L770="",12,$L770)),$J770,0),IF(AND(5&gt;=$K770,5&lt;=IF($L770="",12,$L770),MOD(5-$K770,$N770)=0),$J770,0)))</f>
        <v>0</v>
      </c>
      <c r="T770" s="19" t="n">
        <f aca="false">IF(OR($M770="",$M770="ERR",$J770="",$K770="",$N770=""),0,IF($N770=0,IF(AND(OR(6=7,6=12),6&gt;=$K770,6&lt;=IF($L770="",12,$L770)),$J770,0),IF(AND(6&gt;=$K770,6&lt;=IF($L770="",12,$L770),MOD(6-$K770,$N770)=0),$J770,0)))</f>
        <v>0</v>
      </c>
      <c r="U770" s="19" t="n">
        <f aca="false">IF(OR($M770="",$M770="ERR",$J770="",$K770="",$N770=""),0,IF($N770=0,IF(AND(OR(7=7,7=12),7&gt;=$K770,7&lt;=IF($L770="",12,$L770)),$J770,0),IF(AND(7&gt;=$K770,7&lt;=IF($L770="",12,$L770),MOD(7-$K770,$N770)=0),$J770,0)))</f>
        <v>0</v>
      </c>
      <c r="V770" s="19" t="n">
        <f aca="false">IF(OR($M770="",$M770="ERR",$J770="",$K770="",$N770=""),0,IF($N770=0,IF(AND(OR(8=7,8=12),8&gt;=$K770,8&lt;=IF($L770="",12,$L770)),$J770,0),IF(AND(8&gt;=$K770,8&lt;=IF($L770="",12,$L770),MOD(8-$K770,$N770)=0),$J770,0)))</f>
        <v>0</v>
      </c>
      <c r="W770" s="19" t="n">
        <f aca="false">IF(OR($M770="",$M770="ERR",$J770="",$K770="",$N770=""),0,IF($N770=0,IF(AND(OR(9=7,9=12),9&gt;=$K770,9&lt;=IF($L770="",12,$L770)),$J770,0),IF(AND(9&gt;=$K770,9&lt;=IF($L770="",12,$L770),MOD(9-$K770,$N770)=0),$J770,0)))</f>
        <v>0</v>
      </c>
      <c r="X770" s="19" t="n">
        <f aca="false">IF(OR($M770="",$M770="ERR",$J770="",$K770="",$N770=""),0,IF($N770=0,IF(AND(OR(10=7,10=12),10&gt;=$K770,10&lt;=IF($L770="",12,$L770)),$J770,0),IF(AND(10&gt;=$K770,10&lt;=IF($L770="",12,$L770),MOD(10-$K770,$N770)=0),$J770,0)))</f>
        <v>0</v>
      </c>
      <c r="Y770" s="19" t="n">
        <f aca="false">IF(OR($M770="",$M770="ERR",$J770="",$K770="",$N770=""),0,IF($N770=0,IF(AND(OR(11=7,11=12),11&gt;=$K770,11&lt;=IF($L770="",12,$L770)),$J770,0),IF(AND(11&gt;=$K770,11&lt;=IF($L770="",12,$L770),MOD(11-$K770,$N770)=0),$J770,0)))</f>
        <v>0</v>
      </c>
      <c r="Z770" s="19" t="n">
        <f aca="false">IF(OR($M770="",$M770="ERR",$J770="",$K770="",$N770=""),0,IF($N770=0,IF(AND(OR(12=7,12=12),12&gt;=$K770,12&lt;=IF($L770="",12,$L770)),$J770,0),IF(AND(12&gt;=$K770,12&lt;=IF($L770="",12,$L770),MOD(12-$K770,$N770)=0),$J770,0)))</f>
        <v>0</v>
      </c>
      <c r="AA770" s="36" t="n">
        <f aca="false">SUM(O770:Z770)</f>
        <v>0</v>
      </c>
      <c r="AB770" s="15" t="str">
        <f aca="false">IF(AND($B770="",$D770="",$J770=""),"",IF($B770="","Falta código",IF(ISNA(MATCH($B770,LST_COD,0)),"Código no registrado en Trabajadores",IF($E770="","Concepto no está en el catálogo",IF($M770="ERR","Retención de otro empleador: Origen = Otro empleador",IF(OR($J770="",$K770=""),"Falta monto o mes",IF(OR($K770&lt;1,$K770&gt;12),"Mes inicio inválido",IF(AND($L770&lt;&gt;"",OR($L770&lt;$K770,$L770&gt;12)),"Mes fin inválido",IF($N770="","Falta frecuencia",IF(AND($G770&lt;&gt;"Otro empleador",SUMPRODUCT(($O770:$Z770&lt;&gt;0)*(((COLUMN($O770:$Z770)-14)&lt;INDEX(Trabajadores!$M$6:$M$105,MATCH($B770,LST_COD,0)))+((COLUMN($O770:$Z770)-14)&gt;INDEX(Trabajadores!$N$6:$N$105,MATCH($B770,LST_COD,0)))))&gt;0),"Aviso: hay meses fuera del periodo laboral","OK"))))))))))</f>
        <v/>
      </c>
    </row>
    <row r="771" customFormat="false" ht="15" hidden="false" customHeight="false" outlineLevel="0" collapsed="false">
      <c r="A771" s="23" t="n">
        <v>766</v>
      </c>
      <c r="B771" s="7"/>
      <c r="C771" s="35" t="str">
        <f aca="false">IF($B771="","",IFERROR(INDEX(Trabajadores!$D$6:$D$105,MATCH($B771,LST_COD,0)),"¿Código?"))</f>
        <v/>
      </c>
      <c r="D771" s="30"/>
      <c r="E771" s="9" t="str">
        <f aca="false">IF($D771="","",IFERROR(VLOOKUP($D771,CONC_TABLA,2,FALSE()),""))</f>
        <v/>
      </c>
      <c r="F771" s="9" t="str">
        <f aca="false">IF($D771="","",IFERROR(VLOOKUP($D771,CONC_TABLA,3,FALSE()),""))</f>
        <v/>
      </c>
      <c r="G771" s="30"/>
      <c r="H771" s="30"/>
      <c r="I771" s="30"/>
      <c r="J771" s="29"/>
      <c r="K771" s="28"/>
      <c r="L771" s="28"/>
      <c r="M771" s="9" t="str">
        <f aca="false">IF(OR($B771="",$E771=""),"",IF($E771="INA","INA",IF($G771="Otro empleador",IF($E771="RET","RETO",IF($E771="ORD","OTO","OTX")),IF($E771="RET","ERR",$E771))))</f>
        <v/>
      </c>
      <c r="N771" s="9" t="str">
        <f aca="false">IF($I771="","",IFERROR(VLOOKUP($I771,FREC_TABLA,2,FALSE()),""))</f>
        <v/>
      </c>
      <c r="O771" s="19" t="n">
        <f aca="false">IF(OR($M771="",$M771="ERR",$J771="",$K771="",$N771=""),0,IF($N771=0,IF(AND(OR(1=7,1=12),1&gt;=$K771,1&lt;=IF($L771="",12,$L771)),$J771,0),IF(AND(1&gt;=$K771,1&lt;=IF($L771="",12,$L771),MOD(1-$K771,$N771)=0),$J771,0)))</f>
        <v>0</v>
      </c>
      <c r="P771" s="19" t="n">
        <f aca="false">IF(OR($M771="",$M771="ERR",$J771="",$K771="",$N771=""),0,IF($N771=0,IF(AND(OR(2=7,2=12),2&gt;=$K771,2&lt;=IF($L771="",12,$L771)),$J771,0),IF(AND(2&gt;=$K771,2&lt;=IF($L771="",12,$L771),MOD(2-$K771,$N771)=0),$J771,0)))</f>
        <v>0</v>
      </c>
      <c r="Q771" s="19" t="n">
        <f aca="false">IF(OR($M771="",$M771="ERR",$J771="",$K771="",$N771=""),0,IF($N771=0,IF(AND(OR(3=7,3=12),3&gt;=$K771,3&lt;=IF($L771="",12,$L771)),$J771,0),IF(AND(3&gt;=$K771,3&lt;=IF($L771="",12,$L771),MOD(3-$K771,$N771)=0),$J771,0)))</f>
        <v>0</v>
      </c>
      <c r="R771" s="19" t="n">
        <f aca="false">IF(OR($M771="",$M771="ERR",$J771="",$K771="",$N771=""),0,IF($N771=0,IF(AND(OR(4=7,4=12),4&gt;=$K771,4&lt;=IF($L771="",12,$L771)),$J771,0),IF(AND(4&gt;=$K771,4&lt;=IF($L771="",12,$L771),MOD(4-$K771,$N771)=0),$J771,0)))</f>
        <v>0</v>
      </c>
      <c r="S771" s="19" t="n">
        <f aca="false">IF(OR($M771="",$M771="ERR",$J771="",$K771="",$N771=""),0,IF($N771=0,IF(AND(OR(5=7,5=12),5&gt;=$K771,5&lt;=IF($L771="",12,$L771)),$J771,0),IF(AND(5&gt;=$K771,5&lt;=IF($L771="",12,$L771),MOD(5-$K771,$N771)=0),$J771,0)))</f>
        <v>0</v>
      </c>
      <c r="T771" s="19" t="n">
        <f aca="false">IF(OR($M771="",$M771="ERR",$J771="",$K771="",$N771=""),0,IF($N771=0,IF(AND(OR(6=7,6=12),6&gt;=$K771,6&lt;=IF($L771="",12,$L771)),$J771,0),IF(AND(6&gt;=$K771,6&lt;=IF($L771="",12,$L771),MOD(6-$K771,$N771)=0),$J771,0)))</f>
        <v>0</v>
      </c>
      <c r="U771" s="19" t="n">
        <f aca="false">IF(OR($M771="",$M771="ERR",$J771="",$K771="",$N771=""),0,IF($N771=0,IF(AND(OR(7=7,7=12),7&gt;=$K771,7&lt;=IF($L771="",12,$L771)),$J771,0),IF(AND(7&gt;=$K771,7&lt;=IF($L771="",12,$L771),MOD(7-$K771,$N771)=0),$J771,0)))</f>
        <v>0</v>
      </c>
      <c r="V771" s="19" t="n">
        <f aca="false">IF(OR($M771="",$M771="ERR",$J771="",$K771="",$N771=""),0,IF($N771=0,IF(AND(OR(8=7,8=12),8&gt;=$K771,8&lt;=IF($L771="",12,$L771)),$J771,0),IF(AND(8&gt;=$K771,8&lt;=IF($L771="",12,$L771),MOD(8-$K771,$N771)=0),$J771,0)))</f>
        <v>0</v>
      </c>
      <c r="W771" s="19" t="n">
        <f aca="false">IF(OR($M771="",$M771="ERR",$J771="",$K771="",$N771=""),0,IF($N771=0,IF(AND(OR(9=7,9=12),9&gt;=$K771,9&lt;=IF($L771="",12,$L771)),$J771,0),IF(AND(9&gt;=$K771,9&lt;=IF($L771="",12,$L771),MOD(9-$K771,$N771)=0),$J771,0)))</f>
        <v>0</v>
      </c>
      <c r="X771" s="19" t="n">
        <f aca="false">IF(OR($M771="",$M771="ERR",$J771="",$K771="",$N771=""),0,IF($N771=0,IF(AND(OR(10=7,10=12),10&gt;=$K771,10&lt;=IF($L771="",12,$L771)),$J771,0),IF(AND(10&gt;=$K771,10&lt;=IF($L771="",12,$L771),MOD(10-$K771,$N771)=0),$J771,0)))</f>
        <v>0</v>
      </c>
      <c r="Y771" s="19" t="n">
        <f aca="false">IF(OR($M771="",$M771="ERR",$J771="",$K771="",$N771=""),0,IF($N771=0,IF(AND(OR(11=7,11=12),11&gt;=$K771,11&lt;=IF($L771="",12,$L771)),$J771,0),IF(AND(11&gt;=$K771,11&lt;=IF($L771="",12,$L771),MOD(11-$K771,$N771)=0),$J771,0)))</f>
        <v>0</v>
      </c>
      <c r="Z771" s="19" t="n">
        <f aca="false">IF(OR($M771="",$M771="ERR",$J771="",$K771="",$N771=""),0,IF($N771=0,IF(AND(OR(12=7,12=12),12&gt;=$K771,12&lt;=IF($L771="",12,$L771)),$J771,0),IF(AND(12&gt;=$K771,12&lt;=IF($L771="",12,$L771),MOD(12-$K771,$N771)=0),$J771,0)))</f>
        <v>0</v>
      </c>
      <c r="AA771" s="36" t="n">
        <f aca="false">SUM(O771:Z771)</f>
        <v>0</v>
      </c>
      <c r="AB771" s="15" t="str">
        <f aca="false">IF(AND($B771="",$D771="",$J771=""),"",IF($B771="","Falta código",IF(ISNA(MATCH($B771,LST_COD,0)),"Código no registrado en Trabajadores",IF($E771="","Concepto no está en el catálogo",IF($M771="ERR","Retención de otro empleador: Origen = Otro empleador",IF(OR($J771="",$K771=""),"Falta monto o mes",IF(OR($K771&lt;1,$K771&gt;12),"Mes inicio inválido",IF(AND($L771&lt;&gt;"",OR($L771&lt;$K771,$L771&gt;12)),"Mes fin inválido",IF($N771="","Falta frecuencia",IF(AND($G771&lt;&gt;"Otro empleador",SUMPRODUCT(($O771:$Z771&lt;&gt;0)*(((COLUMN($O771:$Z771)-14)&lt;INDEX(Trabajadores!$M$6:$M$105,MATCH($B771,LST_COD,0)))+((COLUMN($O771:$Z771)-14)&gt;INDEX(Trabajadores!$N$6:$N$105,MATCH($B771,LST_COD,0)))))&gt;0),"Aviso: hay meses fuera del periodo laboral","OK"))))))))))</f>
        <v/>
      </c>
    </row>
    <row r="772" customFormat="false" ht="15" hidden="false" customHeight="false" outlineLevel="0" collapsed="false">
      <c r="A772" s="23" t="n">
        <v>767</v>
      </c>
      <c r="B772" s="7"/>
      <c r="C772" s="35" t="str">
        <f aca="false">IF($B772="","",IFERROR(INDEX(Trabajadores!$D$6:$D$105,MATCH($B772,LST_COD,0)),"¿Código?"))</f>
        <v/>
      </c>
      <c r="D772" s="30"/>
      <c r="E772" s="9" t="str">
        <f aca="false">IF($D772="","",IFERROR(VLOOKUP($D772,CONC_TABLA,2,FALSE()),""))</f>
        <v/>
      </c>
      <c r="F772" s="9" t="str">
        <f aca="false">IF($D772="","",IFERROR(VLOOKUP($D772,CONC_TABLA,3,FALSE()),""))</f>
        <v/>
      </c>
      <c r="G772" s="30"/>
      <c r="H772" s="30"/>
      <c r="I772" s="30"/>
      <c r="J772" s="29"/>
      <c r="K772" s="28"/>
      <c r="L772" s="28"/>
      <c r="M772" s="9" t="str">
        <f aca="false">IF(OR($B772="",$E772=""),"",IF($E772="INA","INA",IF($G772="Otro empleador",IF($E772="RET","RETO",IF($E772="ORD","OTO","OTX")),IF($E772="RET","ERR",$E772))))</f>
        <v/>
      </c>
      <c r="N772" s="9" t="str">
        <f aca="false">IF($I772="","",IFERROR(VLOOKUP($I772,FREC_TABLA,2,FALSE()),""))</f>
        <v/>
      </c>
      <c r="O772" s="19" t="n">
        <f aca="false">IF(OR($M772="",$M772="ERR",$J772="",$K772="",$N772=""),0,IF($N772=0,IF(AND(OR(1=7,1=12),1&gt;=$K772,1&lt;=IF($L772="",12,$L772)),$J772,0),IF(AND(1&gt;=$K772,1&lt;=IF($L772="",12,$L772),MOD(1-$K772,$N772)=0),$J772,0)))</f>
        <v>0</v>
      </c>
      <c r="P772" s="19" t="n">
        <f aca="false">IF(OR($M772="",$M772="ERR",$J772="",$K772="",$N772=""),0,IF($N772=0,IF(AND(OR(2=7,2=12),2&gt;=$K772,2&lt;=IF($L772="",12,$L772)),$J772,0),IF(AND(2&gt;=$K772,2&lt;=IF($L772="",12,$L772),MOD(2-$K772,$N772)=0),$J772,0)))</f>
        <v>0</v>
      </c>
      <c r="Q772" s="19" t="n">
        <f aca="false">IF(OR($M772="",$M772="ERR",$J772="",$K772="",$N772=""),0,IF($N772=0,IF(AND(OR(3=7,3=12),3&gt;=$K772,3&lt;=IF($L772="",12,$L772)),$J772,0),IF(AND(3&gt;=$K772,3&lt;=IF($L772="",12,$L772),MOD(3-$K772,$N772)=0),$J772,0)))</f>
        <v>0</v>
      </c>
      <c r="R772" s="19" t="n">
        <f aca="false">IF(OR($M772="",$M772="ERR",$J772="",$K772="",$N772=""),0,IF($N772=0,IF(AND(OR(4=7,4=12),4&gt;=$K772,4&lt;=IF($L772="",12,$L772)),$J772,0),IF(AND(4&gt;=$K772,4&lt;=IF($L772="",12,$L772),MOD(4-$K772,$N772)=0),$J772,0)))</f>
        <v>0</v>
      </c>
      <c r="S772" s="19" t="n">
        <f aca="false">IF(OR($M772="",$M772="ERR",$J772="",$K772="",$N772=""),0,IF($N772=0,IF(AND(OR(5=7,5=12),5&gt;=$K772,5&lt;=IF($L772="",12,$L772)),$J772,0),IF(AND(5&gt;=$K772,5&lt;=IF($L772="",12,$L772),MOD(5-$K772,$N772)=0),$J772,0)))</f>
        <v>0</v>
      </c>
      <c r="T772" s="19" t="n">
        <f aca="false">IF(OR($M772="",$M772="ERR",$J772="",$K772="",$N772=""),0,IF($N772=0,IF(AND(OR(6=7,6=12),6&gt;=$K772,6&lt;=IF($L772="",12,$L772)),$J772,0),IF(AND(6&gt;=$K772,6&lt;=IF($L772="",12,$L772),MOD(6-$K772,$N772)=0),$J772,0)))</f>
        <v>0</v>
      </c>
      <c r="U772" s="19" t="n">
        <f aca="false">IF(OR($M772="",$M772="ERR",$J772="",$K772="",$N772=""),0,IF($N772=0,IF(AND(OR(7=7,7=12),7&gt;=$K772,7&lt;=IF($L772="",12,$L772)),$J772,0),IF(AND(7&gt;=$K772,7&lt;=IF($L772="",12,$L772),MOD(7-$K772,$N772)=0),$J772,0)))</f>
        <v>0</v>
      </c>
      <c r="V772" s="19" t="n">
        <f aca="false">IF(OR($M772="",$M772="ERR",$J772="",$K772="",$N772=""),0,IF($N772=0,IF(AND(OR(8=7,8=12),8&gt;=$K772,8&lt;=IF($L772="",12,$L772)),$J772,0),IF(AND(8&gt;=$K772,8&lt;=IF($L772="",12,$L772),MOD(8-$K772,$N772)=0),$J772,0)))</f>
        <v>0</v>
      </c>
      <c r="W772" s="19" t="n">
        <f aca="false">IF(OR($M772="",$M772="ERR",$J772="",$K772="",$N772=""),0,IF($N772=0,IF(AND(OR(9=7,9=12),9&gt;=$K772,9&lt;=IF($L772="",12,$L772)),$J772,0),IF(AND(9&gt;=$K772,9&lt;=IF($L772="",12,$L772),MOD(9-$K772,$N772)=0),$J772,0)))</f>
        <v>0</v>
      </c>
      <c r="X772" s="19" t="n">
        <f aca="false">IF(OR($M772="",$M772="ERR",$J772="",$K772="",$N772=""),0,IF($N772=0,IF(AND(OR(10=7,10=12),10&gt;=$K772,10&lt;=IF($L772="",12,$L772)),$J772,0),IF(AND(10&gt;=$K772,10&lt;=IF($L772="",12,$L772),MOD(10-$K772,$N772)=0),$J772,0)))</f>
        <v>0</v>
      </c>
      <c r="Y772" s="19" t="n">
        <f aca="false">IF(OR($M772="",$M772="ERR",$J772="",$K772="",$N772=""),0,IF($N772=0,IF(AND(OR(11=7,11=12),11&gt;=$K772,11&lt;=IF($L772="",12,$L772)),$J772,0),IF(AND(11&gt;=$K772,11&lt;=IF($L772="",12,$L772),MOD(11-$K772,$N772)=0),$J772,0)))</f>
        <v>0</v>
      </c>
      <c r="Z772" s="19" t="n">
        <f aca="false">IF(OR($M772="",$M772="ERR",$J772="",$K772="",$N772=""),0,IF($N772=0,IF(AND(OR(12=7,12=12),12&gt;=$K772,12&lt;=IF($L772="",12,$L772)),$J772,0),IF(AND(12&gt;=$K772,12&lt;=IF($L772="",12,$L772),MOD(12-$K772,$N772)=0),$J772,0)))</f>
        <v>0</v>
      </c>
      <c r="AA772" s="36" t="n">
        <f aca="false">SUM(O772:Z772)</f>
        <v>0</v>
      </c>
      <c r="AB772" s="15" t="str">
        <f aca="false">IF(AND($B772="",$D772="",$J772=""),"",IF($B772="","Falta código",IF(ISNA(MATCH($B772,LST_COD,0)),"Código no registrado en Trabajadores",IF($E772="","Concepto no está en el catálogo",IF($M772="ERR","Retención de otro empleador: Origen = Otro empleador",IF(OR($J772="",$K772=""),"Falta monto o mes",IF(OR($K772&lt;1,$K772&gt;12),"Mes inicio inválido",IF(AND($L772&lt;&gt;"",OR($L772&lt;$K772,$L772&gt;12)),"Mes fin inválido",IF($N772="","Falta frecuencia",IF(AND($G772&lt;&gt;"Otro empleador",SUMPRODUCT(($O772:$Z772&lt;&gt;0)*(((COLUMN($O772:$Z772)-14)&lt;INDEX(Trabajadores!$M$6:$M$105,MATCH($B772,LST_COD,0)))+((COLUMN($O772:$Z772)-14)&gt;INDEX(Trabajadores!$N$6:$N$105,MATCH($B772,LST_COD,0)))))&gt;0),"Aviso: hay meses fuera del periodo laboral","OK"))))))))))</f>
        <v/>
      </c>
    </row>
    <row r="773" customFormat="false" ht="15" hidden="false" customHeight="false" outlineLevel="0" collapsed="false">
      <c r="A773" s="23" t="n">
        <v>768</v>
      </c>
      <c r="B773" s="7"/>
      <c r="C773" s="35" t="str">
        <f aca="false">IF($B773="","",IFERROR(INDEX(Trabajadores!$D$6:$D$105,MATCH($B773,LST_COD,0)),"¿Código?"))</f>
        <v/>
      </c>
      <c r="D773" s="30"/>
      <c r="E773" s="9" t="str">
        <f aca="false">IF($D773="","",IFERROR(VLOOKUP($D773,CONC_TABLA,2,FALSE()),""))</f>
        <v/>
      </c>
      <c r="F773" s="9" t="str">
        <f aca="false">IF($D773="","",IFERROR(VLOOKUP($D773,CONC_TABLA,3,FALSE()),""))</f>
        <v/>
      </c>
      <c r="G773" s="30"/>
      <c r="H773" s="30"/>
      <c r="I773" s="30"/>
      <c r="J773" s="29"/>
      <c r="K773" s="28"/>
      <c r="L773" s="28"/>
      <c r="M773" s="9" t="str">
        <f aca="false">IF(OR($B773="",$E773=""),"",IF($E773="INA","INA",IF($G773="Otro empleador",IF($E773="RET","RETO",IF($E773="ORD","OTO","OTX")),IF($E773="RET","ERR",$E773))))</f>
        <v/>
      </c>
      <c r="N773" s="9" t="str">
        <f aca="false">IF($I773="","",IFERROR(VLOOKUP($I773,FREC_TABLA,2,FALSE()),""))</f>
        <v/>
      </c>
      <c r="O773" s="19" t="n">
        <f aca="false">IF(OR($M773="",$M773="ERR",$J773="",$K773="",$N773=""),0,IF($N773=0,IF(AND(OR(1=7,1=12),1&gt;=$K773,1&lt;=IF($L773="",12,$L773)),$J773,0),IF(AND(1&gt;=$K773,1&lt;=IF($L773="",12,$L773),MOD(1-$K773,$N773)=0),$J773,0)))</f>
        <v>0</v>
      </c>
      <c r="P773" s="19" t="n">
        <f aca="false">IF(OR($M773="",$M773="ERR",$J773="",$K773="",$N773=""),0,IF($N773=0,IF(AND(OR(2=7,2=12),2&gt;=$K773,2&lt;=IF($L773="",12,$L773)),$J773,0),IF(AND(2&gt;=$K773,2&lt;=IF($L773="",12,$L773),MOD(2-$K773,$N773)=0),$J773,0)))</f>
        <v>0</v>
      </c>
      <c r="Q773" s="19" t="n">
        <f aca="false">IF(OR($M773="",$M773="ERR",$J773="",$K773="",$N773=""),0,IF($N773=0,IF(AND(OR(3=7,3=12),3&gt;=$K773,3&lt;=IF($L773="",12,$L773)),$J773,0),IF(AND(3&gt;=$K773,3&lt;=IF($L773="",12,$L773),MOD(3-$K773,$N773)=0),$J773,0)))</f>
        <v>0</v>
      </c>
      <c r="R773" s="19" t="n">
        <f aca="false">IF(OR($M773="",$M773="ERR",$J773="",$K773="",$N773=""),0,IF($N773=0,IF(AND(OR(4=7,4=12),4&gt;=$K773,4&lt;=IF($L773="",12,$L773)),$J773,0),IF(AND(4&gt;=$K773,4&lt;=IF($L773="",12,$L773),MOD(4-$K773,$N773)=0),$J773,0)))</f>
        <v>0</v>
      </c>
      <c r="S773" s="19" t="n">
        <f aca="false">IF(OR($M773="",$M773="ERR",$J773="",$K773="",$N773=""),0,IF($N773=0,IF(AND(OR(5=7,5=12),5&gt;=$K773,5&lt;=IF($L773="",12,$L773)),$J773,0),IF(AND(5&gt;=$K773,5&lt;=IF($L773="",12,$L773),MOD(5-$K773,$N773)=0),$J773,0)))</f>
        <v>0</v>
      </c>
      <c r="T773" s="19" t="n">
        <f aca="false">IF(OR($M773="",$M773="ERR",$J773="",$K773="",$N773=""),0,IF($N773=0,IF(AND(OR(6=7,6=12),6&gt;=$K773,6&lt;=IF($L773="",12,$L773)),$J773,0),IF(AND(6&gt;=$K773,6&lt;=IF($L773="",12,$L773),MOD(6-$K773,$N773)=0),$J773,0)))</f>
        <v>0</v>
      </c>
      <c r="U773" s="19" t="n">
        <f aca="false">IF(OR($M773="",$M773="ERR",$J773="",$K773="",$N773=""),0,IF($N773=0,IF(AND(OR(7=7,7=12),7&gt;=$K773,7&lt;=IF($L773="",12,$L773)),$J773,0),IF(AND(7&gt;=$K773,7&lt;=IF($L773="",12,$L773),MOD(7-$K773,$N773)=0),$J773,0)))</f>
        <v>0</v>
      </c>
      <c r="V773" s="19" t="n">
        <f aca="false">IF(OR($M773="",$M773="ERR",$J773="",$K773="",$N773=""),0,IF($N773=0,IF(AND(OR(8=7,8=12),8&gt;=$K773,8&lt;=IF($L773="",12,$L773)),$J773,0),IF(AND(8&gt;=$K773,8&lt;=IF($L773="",12,$L773),MOD(8-$K773,$N773)=0),$J773,0)))</f>
        <v>0</v>
      </c>
      <c r="W773" s="19" t="n">
        <f aca="false">IF(OR($M773="",$M773="ERR",$J773="",$K773="",$N773=""),0,IF($N773=0,IF(AND(OR(9=7,9=12),9&gt;=$K773,9&lt;=IF($L773="",12,$L773)),$J773,0),IF(AND(9&gt;=$K773,9&lt;=IF($L773="",12,$L773),MOD(9-$K773,$N773)=0),$J773,0)))</f>
        <v>0</v>
      </c>
      <c r="X773" s="19" t="n">
        <f aca="false">IF(OR($M773="",$M773="ERR",$J773="",$K773="",$N773=""),0,IF($N773=0,IF(AND(OR(10=7,10=12),10&gt;=$K773,10&lt;=IF($L773="",12,$L773)),$J773,0),IF(AND(10&gt;=$K773,10&lt;=IF($L773="",12,$L773),MOD(10-$K773,$N773)=0),$J773,0)))</f>
        <v>0</v>
      </c>
      <c r="Y773" s="19" t="n">
        <f aca="false">IF(OR($M773="",$M773="ERR",$J773="",$K773="",$N773=""),0,IF($N773=0,IF(AND(OR(11=7,11=12),11&gt;=$K773,11&lt;=IF($L773="",12,$L773)),$J773,0),IF(AND(11&gt;=$K773,11&lt;=IF($L773="",12,$L773),MOD(11-$K773,$N773)=0),$J773,0)))</f>
        <v>0</v>
      </c>
      <c r="Z773" s="19" t="n">
        <f aca="false">IF(OR($M773="",$M773="ERR",$J773="",$K773="",$N773=""),0,IF($N773=0,IF(AND(OR(12=7,12=12),12&gt;=$K773,12&lt;=IF($L773="",12,$L773)),$J773,0),IF(AND(12&gt;=$K773,12&lt;=IF($L773="",12,$L773),MOD(12-$K773,$N773)=0),$J773,0)))</f>
        <v>0</v>
      </c>
      <c r="AA773" s="36" t="n">
        <f aca="false">SUM(O773:Z773)</f>
        <v>0</v>
      </c>
      <c r="AB773" s="15" t="str">
        <f aca="false">IF(AND($B773="",$D773="",$J773=""),"",IF($B773="","Falta código",IF(ISNA(MATCH($B773,LST_COD,0)),"Código no registrado en Trabajadores",IF($E773="","Concepto no está en el catálogo",IF($M773="ERR","Retención de otro empleador: Origen = Otro empleador",IF(OR($J773="",$K773=""),"Falta monto o mes",IF(OR($K773&lt;1,$K773&gt;12),"Mes inicio inválido",IF(AND($L773&lt;&gt;"",OR($L773&lt;$K773,$L773&gt;12)),"Mes fin inválido",IF($N773="","Falta frecuencia",IF(AND($G773&lt;&gt;"Otro empleador",SUMPRODUCT(($O773:$Z773&lt;&gt;0)*(((COLUMN($O773:$Z773)-14)&lt;INDEX(Trabajadores!$M$6:$M$105,MATCH($B773,LST_COD,0)))+((COLUMN($O773:$Z773)-14)&gt;INDEX(Trabajadores!$N$6:$N$105,MATCH($B773,LST_COD,0)))))&gt;0),"Aviso: hay meses fuera del periodo laboral","OK"))))))))))</f>
        <v/>
      </c>
    </row>
    <row r="774" customFormat="false" ht="15" hidden="false" customHeight="false" outlineLevel="0" collapsed="false">
      <c r="A774" s="23" t="n">
        <v>769</v>
      </c>
      <c r="B774" s="7"/>
      <c r="C774" s="35" t="str">
        <f aca="false">IF($B774="","",IFERROR(INDEX(Trabajadores!$D$6:$D$105,MATCH($B774,LST_COD,0)),"¿Código?"))</f>
        <v/>
      </c>
      <c r="D774" s="30"/>
      <c r="E774" s="9" t="str">
        <f aca="false">IF($D774="","",IFERROR(VLOOKUP($D774,CONC_TABLA,2,FALSE()),""))</f>
        <v/>
      </c>
      <c r="F774" s="9" t="str">
        <f aca="false">IF($D774="","",IFERROR(VLOOKUP($D774,CONC_TABLA,3,FALSE()),""))</f>
        <v/>
      </c>
      <c r="G774" s="30"/>
      <c r="H774" s="30"/>
      <c r="I774" s="30"/>
      <c r="J774" s="29"/>
      <c r="K774" s="28"/>
      <c r="L774" s="28"/>
      <c r="M774" s="9" t="str">
        <f aca="false">IF(OR($B774="",$E774=""),"",IF($E774="INA","INA",IF($G774="Otro empleador",IF($E774="RET","RETO",IF($E774="ORD","OTO","OTX")),IF($E774="RET","ERR",$E774))))</f>
        <v/>
      </c>
      <c r="N774" s="9" t="str">
        <f aca="false">IF($I774="","",IFERROR(VLOOKUP($I774,FREC_TABLA,2,FALSE()),""))</f>
        <v/>
      </c>
      <c r="O774" s="19" t="n">
        <f aca="false">IF(OR($M774="",$M774="ERR",$J774="",$K774="",$N774=""),0,IF($N774=0,IF(AND(OR(1=7,1=12),1&gt;=$K774,1&lt;=IF($L774="",12,$L774)),$J774,0),IF(AND(1&gt;=$K774,1&lt;=IF($L774="",12,$L774),MOD(1-$K774,$N774)=0),$J774,0)))</f>
        <v>0</v>
      </c>
      <c r="P774" s="19" t="n">
        <f aca="false">IF(OR($M774="",$M774="ERR",$J774="",$K774="",$N774=""),0,IF($N774=0,IF(AND(OR(2=7,2=12),2&gt;=$K774,2&lt;=IF($L774="",12,$L774)),$J774,0),IF(AND(2&gt;=$K774,2&lt;=IF($L774="",12,$L774),MOD(2-$K774,$N774)=0),$J774,0)))</f>
        <v>0</v>
      </c>
      <c r="Q774" s="19" t="n">
        <f aca="false">IF(OR($M774="",$M774="ERR",$J774="",$K774="",$N774=""),0,IF($N774=0,IF(AND(OR(3=7,3=12),3&gt;=$K774,3&lt;=IF($L774="",12,$L774)),$J774,0),IF(AND(3&gt;=$K774,3&lt;=IF($L774="",12,$L774),MOD(3-$K774,$N774)=0),$J774,0)))</f>
        <v>0</v>
      </c>
      <c r="R774" s="19" t="n">
        <f aca="false">IF(OR($M774="",$M774="ERR",$J774="",$K774="",$N774=""),0,IF($N774=0,IF(AND(OR(4=7,4=12),4&gt;=$K774,4&lt;=IF($L774="",12,$L774)),$J774,0),IF(AND(4&gt;=$K774,4&lt;=IF($L774="",12,$L774),MOD(4-$K774,$N774)=0),$J774,0)))</f>
        <v>0</v>
      </c>
      <c r="S774" s="19" t="n">
        <f aca="false">IF(OR($M774="",$M774="ERR",$J774="",$K774="",$N774=""),0,IF($N774=0,IF(AND(OR(5=7,5=12),5&gt;=$K774,5&lt;=IF($L774="",12,$L774)),$J774,0),IF(AND(5&gt;=$K774,5&lt;=IF($L774="",12,$L774),MOD(5-$K774,$N774)=0),$J774,0)))</f>
        <v>0</v>
      </c>
      <c r="T774" s="19" t="n">
        <f aca="false">IF(OR($M774="",$M774="ERR",$J774="",$K774="",$N774=""),0,IF($N774=0,IF(AND(OR(6=7,6=12),6&gt;=$K774,6&lt;=IF($L774="",12,$L774)),$J774,0),IF(AND(6&gt;=$K774,6&lt;=IF($L774="",12,$L774),MOD(6-$K774,$N774)=0),$J774,0)))</f>
        <v>0</v>
      </c>
      <c r="U774" s="19" t="n">
        <f aca="false">IF(OR($M774="",$M774="ERR",$J774="",$K774="",$N774=""),0,IF($N774=0,IF(AND(OR(7=7,7=12),7&gt;=$K774,7&lt;=IF($L774="",12,$L774)),$J774,0),IF(AND(7&gt;=$K774,7&lt;=IF($L774="",12,$L774),MOD(7-$K774,$N774)=0),$J774,0)))</f>
        <v>0</v>
      </c>
      <c r="V774" s="19" t="n">
        <f aca="false">IF(OR($M774="",$M774="ERR",$J774="",$K774="",$N774=""),0,IF($N774=0,IF(AND(OR(8=7,8=12),8&gt;=$K774,8&lt;=IF($L774="",12,$L774)),$J774,0),IF(AND(8&gt;=$K774,8&lt;=IF($L774="",12,$L774),MOD(8-$K774,$N774)=0),$J774,0)))</f>
        <v>0</v>
      </c>
      <c r="W774" s="19" t="n">
        <f aca="false">IF(OR($M774="",$M774="ERR",$J774="",$K774="",$N774=""),0,IF($N774=0,IF(AND(OR(9=7,9=12),9&gt;=$K774,9&lt;=IF($L774="",12,$L774)),$J774,0),IF(AND(9&gt;=$K774,9&lt;=IF($L774="",12,$L774),MOD(9-$K774,$N774)=0),$J774,0)))</f>
        <v>0</v>
      </c>
      <c r="X774" s="19" t="n">
        <f aca="false">IF(OR($M774="",$M774="ERR",$J774="",$K774="",$N774=""),0,IF($N774=0,IF(AND(OR(10=7,10=12),10&gt;=$K774,10&lt;=IF($L774="",12,$L774)),$J774,0),IF(AND(10&gt;=$K774,10&lt;=IF($L774="",12,$L774),MOD(10-$K774,$N774)=0),$J774,0)))</f>
        <v>0</v>
      </c>
      <c r="Y774" s="19" t="n">
        <f aca="false">IF(OR($M774="",$M774="ERR",$J774="",$K774="",$N774=""),0,IF($N774=0,IF(AND(OR(11=7,11=12),11&gt;=$K774,11&lt;=IF($L774="",12,$L774)),$J774,0),IF(AND(11&gt;=$K774,11&lt;=IF($L774="",12,$L774),MOD(11-$K774,$N774)=0),$J774,0)))</f>
        <v>0</v>
      </c>
      <c r="Z774" s="19" t="n">
        <f aca="false">IF(OR($M774="",$M774="ERR",$J774="",$K774="",$N774=""),0,IF($N774=0,IF(AND(OR(12=7,12=12),12&gt;=$K774,12&lt;=IF($L774="",12,$L774)),$J774,0),IF(AND(12&gt;=$K774,12&lt;=IF($L774="",12,$L774),MOD(12-$K774,$N774)=0),$J774,0)))</f>
        <v>0</v>
      </c>
      <c r="AA774" s="36" t="n">
        <f aca="false">SUM(O774:Z774)</f>
        <v>0</v>
      </c>
      <c r="AB774" s="15" t="str">
        <f aca="false">IF(AND($B774="",$D774="",$J774=""),"",IF($B774="","Falta código",IF(ISNA(MATCH($B774,LST_COD,0)),"Código no registrado en Trabajadores",IF($E774="","Concepto no está en el catálogo",IF($M774="ERR","Retención de otro empleador: Origen = Otro empleador",IF(OR($J774="",$K774=""),"Falta monto o mes",IF(OR($K774&lt;1,$K774&gt;12),"Mes inicio inválido",IF(AND($L774&lt;&gt;"",OR($L774&lt;$K774,$L774&gt;12)),"Mes fin inválido",IF($N774="","Falta frecuencia",IF(AND($G774&lt;&gt;"Otro empleador",SUMPRODUCT(($O774:$Z774&lt;&gt;0)*(((COLUMN($O774:$Z774)-14)&lt;INDEX(Trabajadores!$M$6:$M$105,MATCH($B774,LST_COD,0)))+((COLUMN($O774:$Z774)-14)&gt;INDEX(Trabajadores!$N$6:$N$105,MATCH($B774,LST_COD,0)))))&gt;0),"Aviso: hay meses fuera del periodo laboral","OK"))))))))))</f>
        <v/>
      </c>
    </row>
    <row r="775" customFormat="false" ht="15" hidden="false" customHeight="false" outlineLevel="0" collapsed="false">
      <c r="A775" s="23" t="n">
        <v>770</v>
      </c>
      <c r="B775" s="7"/>
      <c r="C775" s="35" t="str">
        <f aca="false">IF($B775="","",IFERROR(INDEX(Trabajadores!$D$6:$D$105,MATCH($B775,LST_COD,0)),"¿Código?"))</f>
        <v/>
      </c>
      <c r="D775" s="30"/>
      <c r="E775" s="9" t="str">
        <f aca="false">IF($D775="","",IFERROR(VLOOKUP($D775,CONC_TABLA,2,FALSE()),""))</f>
        <v/>
      </c>
      <c r="F775" s="9" t="str">
        <f aca="false">IF($D775="","",IFERROR(VLOOKUP($D775,CONC_TABLA,3,FALSE()),""))</f>
        <v/>
      </c>
      <c r="G775" s="30"/>
      <c r="H775" s="30"/>
      <c r="I775" s="30"/>
      <c r="J775" s="29"/>
      <c r="K775" s="28"/>
      <c r="L775" s="28"/>
      <c r="M775" s="9" t="str">
        <f aca="false">IF(OR($B775="",$E775=""),"",IF($E775="INA","INA",IF($G775="Otro empleador",IF($E775="RET","RETO",IF($E775="ORD","OTO","OTX")),IF($E775="RET","ERR",$E775))))</f>
        <v/>
      </c>
      <c r="N775" s="9" t="str">
        <f aca="false">IF($I775="","",IFERROR(VLOOKUP($I775,FREC_TABLA,2,FALSE()),""))</f>
        <v/>
      </c>
      <c r="O775" s="19" t="n">
        <f aca="false">IF(OR($M775="",$M775="ERR",$J775="",$K775="",$N775=""),0,IF($N775=0,IF(AND(OR(1=7,1=12),1&gt;=$K775,1&lt;=IF($L775="",12,$L775)),$J775,0),IF(AND(1&gt;=$K775,1&lt;=IF($L775="",12,$L775),MOD(1-$K775,$N775)=0),$J775,0)))</f>
        <v>0</v>
      </c>
      <c r="P775" s="19" t="n">
        <f aca="false">IF(OR($M775="",$M775="ERR",$J775="",$K775="",$N775=""),0,IF($N775=0,IF(AND(OR(2=7,2=12),2&gt;=$K775,2&lt;=IF($L775="",12,$L775)),$J775,0),IF(AND(2&gt;=$K775,2&lt;=IF($L775="",12,$L775),MOD(2-$K775,$N775)=0),$J775,0)))</f>
        <v>0</v>
      </c>
      <c r="Q775" s="19" t="n">
        <f aca="false">IF(OR($M775="",$M775="ERR",$J775="",$K775="",$N775=""),0,IF($N775=0,IF(AND(OR(3=7,3=12),3&gt;=$K775,3&lt;=IF($L775="",12,$L775)),$J775,0),IF(AND(3&gt;=$K775,3&lt;=IF($L775="",12,$L775),MOD(3-$K775,$N775)=0),$J775,0)))</f>
        <v>0</v>
      </c>
      <c r="R775" s="19" t="n">
        <f aca="false">IF(OR($M775="",$M775="ERR",$J775="",$K775="",$N775=""),0,IF($N775=0,IF(AND(OR(4=7,4=12),4&gt;=$K775,4&lt;=IF($L775="",12,$L775)),$J775,0),IF(AND(4&gt;=$K775,4&lt;=IF($L775="",12,$L775),MOD(4-$K775,$N775)=0),$J775,0)))</f>
        <v>0</v>
      </c>
      <c r="S775" s="19" t="n">
        <f aca="false">IF(OR($M775="",$M775="ERR",$J775="",$K775="",$N775=""),0,IF($N775=0,IF(AND(OR(5=7,5=12),5&gt;=$K775,5&lt;=IF($L775="",12,$L775)),$J775,0),IF(AND(5&gt;=$K775,5&lt;=IF($L775="",12,$L775),MOD(5-$K775,$N775)=0),$J775,0)))</f>
        <v>0</v>
      </c>
      <c r="T775" s="19" t="n">
        <f aca="false">IF(OR($M775="",$M775="ERR",$J775="",$K775="",$N775=""),0,IF($N775=0,IF(AND(OR(6=7,6=12),6&gt;=$K775,6&lt;=IF($L775="",12,$L775)),$J775,0),IF(AND(6&gt;=$K775,6&lt;=IF($L775="",12,$L775),MOD(6-$K775,$N775)=0),$J775,0)))</f>
        <v>0</v>
      </c>
      <c r="U775" s="19" t="n">
        <f aca="false">IF(OR($M775="",$M775="ERR",$J775="",$K775="",$N775=""),0,IF($N775=0,IF(AND(OR(7=7,7=12),7&gt;=$K775,7&lt;=IF($L775="",12,$L775)),$J775,0),IF(AND(7&gt;=$K775,7&lt;=IF($L775="",12,$L775),MOD(7-$K775,$N775)=0),$J775,0)))</f>
        <v>0</v>
      </c>
      <c r="V775" s="19" t="n">
        <f aca="false">IF(OR($M775="",$M775="ERR",$J775="",$K775="",$N775=""),0,IF($N775=0,IF(AND(OR(8=7,8=12),8&gt;=$K775,8&lt;=IF($L775="",12,$L775)),$J775,0),IF(AND(8&gt;=$K775,8&lt;=IF($L775="",12,$L775),MOD(8-$K775,$N775)=0),$J775,0)))</f>
        <v>0</v>
      </c>
      <c r="W775" s="19" t="n">
        <f aca="false">IF(OR($M775="",$M775="ERR",$J775="",$K775="",$N775=""),0,IF($N775=0,IF(AND(OR(9=7,9=12),9&gt;=$K775,9&lt;=IF($L775="",12,$L775)),$J775,0),IF(AND(9&gt;=$K775,9&lt;=IF($L775="",12,$L775),MOD(9-$K775,$N775)=0),$J775,0)))</f>
        <v>0</v>
      </c>
      <c r="X775" s="19" t="n">
        <f aca="false">IF(OR($M775="",$M775="ERR",$J775="",$K775="",$N775=""),0,IF($N775=0,IF(AND(OR(10=7,10=12),10&gt;=$K775,10&lt;=IF($L775="",12,$L775)),$J775,0),IF(AND(10&gt;=$K775,10&lt;=IF($L775="",12,$L775),MOD(10-$K775,$N775)=0),$J775,0)))</f>
        <v>0</v>
      </c>
      <c r="Y775" s="19" t="n">
        <f aca="false">IF(OR($M775="",$M775="ERR",$J775="",$K775="",$N775=""),0,IF($N775=0,IF(AND(OR(11=7,11=12),11&gt;=$K775,11&lt;=IF($L775="",12,$L775)),$J775,0),IF(AND(11&gt;=$K775,11&lt;=IF($L775="",12,$L775),MOD(11-$K775,$N775)=0),$J775,0)))</f>
        <v>0</v>
      </c>
      <c r="Z775" s="19" t="n">
        <f aca="false">IF(OR($M775="",$M775="ERR",$J775="",$K775="",$N775=""),0,IF($N775=0,IF(AND(OR(12=7,12=12),12&gt;=$K775,12&lt;=IF($L775="",12,$L775)),$J775,0),IF(AND(12&gt;=$K775,12&lt;=IF($L775="",12,$L775),MOD(12-$K775,$N775)=0),$J775,0)))</f>
        <v>0</v>
      </c>
      <c r="AA775" s="36" t="n">
        <f aca="false">SUM(O775:Z775)</f>
        <v>0</v>
      </c>
      <c r="AB775" s="15" t="str">
        <f aca="false">IF(AND($B775="",$D775="",$J775=""),"",IF($B775="","Falta código",IF(ISNA(MATCH($B775,LST_COD,0)),"Código no registrado en Trabajadores",IF($E775="","Concepto no está en el catálogo",IF($M775="ERR","Retención de otro empleador: Origen = Otro empleador",IF(OR($J775="",$K775=""),"Falta monto o mes",IF(OR($K775&lt;1,$K775&gt;12),"Mes inicio inválido",IF(AND($L775&lt;&gt;"",OR($L775&lt;$K775,$L775&gt;12)),"Mes fin inválido",IF($N775="","Falta frecuencia",IF(AND($G775&lt;&gt;"Otro empleador",SUMPRODUCT(($O775:$Z775&lt;&gt;0)*(((COLUMN($O775:$Z775)-14)&lt;INDEX(Trabajadores!$M$6:$M$105,MATCH($B775,LST_COD,0)))+((COLUMN($O775:$Z775)-14)&gt;INDEX(Trabajadores!$N$6:$N$105,MATCH($B775,LST_COD,0)))))&gt;0),"Aviso: hay meses fuera del periodo laboral","OK"))))))))))</f>
        <v/>
      </c>
    </row>
    <row r="776" customFormat="false" ht="15" hidden="false" customHeight="false" outlineLevel="0" collapsed="false">
      <c r="A776" s="23" t="n">
        <v>771</v>
      </c>
      <c r="B776" s="7"/>
      <c r="C776" s="35" t="str">
        <f aca="false">IF($B776="","",IFERROR(INDEX(Trabajadores!$D$6:$D$105,MATCH($B776,LST_COD,0)),"¿Código?"))</f>
        <v/>
      </c>
      <c r="D776" s="30"/>
      <c r="E776" s="9" t="str">
        <f aca="false">IF($D776="","",IFERROR(VLOOKUP($D776,CONC_TABLA,2,FALSE()),""))</f>
        <v/>
      </c>
      <c r="F776" s="9" t="str">
        <f aca="false">IF($D776="","",IFERROR(VLOOKUP($D776,CONC_TABLA,3,FALSE()),""))</f>
        <v/>
      </c>
      <c r="G776" s="30"/>
      <c r="H776" s="30"/>
      <c r="I776" s="30"/>
      <c r="J776" s="29"/>
      <c r="K776" s="28"/>
      <c r="L776" s="28"/>
      <c r="M776" s="9" t="str">
        <f aca="false">IF(OR($B776="",$E776=""),"",IF($E776="INA","INA",IF($G776="Otro empleador",IF($E776="RET","RETO",IF($E776="ORD","OTO","OTX")),IF($E776="RET","ERR",$E776))))</f>
        <v/>
      </c>
      <c r="N776" s="9" t="str">
        <f aca="false">IF($I776="","",IFERROR(VLOOKUP($I776,FREC_TABLA,2,FALSE()),""))</f>
        <v/>
      </c>
      <c r="O776" s="19" t="n">
        <f aca="false">IF(OR($M776="",$M776="ERR",$J776="",$K776="",$N776=""),0,IF($N776=0,IF(AND(OR(1=7,1=12),1&gt;=$K776,1&lt;=IF($L776="",12,$L776)),$J776,0),IF(AND(1&gt;=$K776,1&lt;=IF($L776="",12,$L776),MOD(1-$K776,$N776)=0),$J776,0)))</f>
        <v>0</v>
      </c>
      <c r="P776" s="19" t="n">
        <f aca="false">IF(OR($M776="",$M776="ERR",$J776="",$K776="",$N776=""),0,IF($N776=0,IF(AND(OR(2=7,2=12),2&gt;=$K776,2&lt;=IF($L776="",12,$L776)),$J776,0),IF(AND(2&gt;=$K776,2&lt;=IF($L776="",12,$L776),MOD(2-$K776,$N776)=0),$J776,0)))</f>
        <v>0</v>
      </c>
      <c r="Q776" s="19" t="n">
        <f aca="false">IF(OR($M776="",$M776="ERR",$J776="",$K776="",$N776=""),0,IF($N776=0,IF(AND(OR(3=7,3=12),3&gt;=$K776,3&lt;=IF($L776="",12,$L776)),$J776,0),IF(AND(3&gt;=$K776,3&lt;=IF($L776="",12,$L776),MOD(3-$K776,$N776)=0),$J776,0)))</f>
        <v>0</v>
      </c>
      <c r="R776" s="19" t="n">
        <f aca="false">IF(OR($M776="",$M776="ERR",$J776="",$K776="",$N776=""),0,IF($N776=0,IF(AND(OR(4=7,4=12),4&gt;=$K776,4&lt;=IF($L776="",12,$L776)),$J776,0),IF(AND(4&gt;=$K776,4&lt;=IF($L776="",12,$L776),MOD(4-$K776,$N776)=0),$J776,0)))</f>
        <v>0</v>
      </c>
      <c r="S776" s="19" t="n">
        <f aca="false">IF(OR($M776="",$M776="ERR",$J776="",$K776="",$N776=""),0,IF($N776=0,IF(AND(OR(5=7,5=12),5&gt;=$K776,5&lt;=IF($L776="",12,$L776)),$J776,0),IF(AND(5&gt;=$K776,5&lt;=IF($L776="",12,$L776),MOD(5-$K776,$N776)=0),$J776,0)))</f>
        <v>0</v>
      </c>
      <c r="T776" s="19" t="n">
        <f aca="false">IF(OR($M776="",$M776="ERR",$J776="",$K776="",$N776=""),0,IF($N776=0,IF(AND(OR(6=7,6=12),6&gt;=$K776,6&lt;=IF($L776="",12,$L776)),$J776,0),IF(AND(6&gt;=$K776,6&lt;=IF($L776="",12,$L776),MOD(6-$K776,$N776)=0),$J776,0)))</f>
        <v>0</v>
      </c>
      <c r="U776" s="19" t="n">
        <f aca="false">IF(OR($M776="",$M776="ERR",$J776="",$K776="",$N776=""),0,IF($N776=0,IF(AND(OR(7=7,7=12),7&gt;=$K776,7&lt;=IF($L776="",12,$L776)),$J776,0),IF(AND(7&gt;=$K776,7&lt;=IF($L776="",12,$L776),MOD(7-$K776,$N776)=0),$J776,0)))</f>
        <v>0</v>
      </c>
      <c r="V776" s="19" t="n">
        <f aca="false">IF(OR($M776="",$M776="ERR",$J776="",$K776="",$N776=""),0,IF($N776=0,IF(AND(OR(8=7,8=12),8&gt;=$K776,8&lt;=IF($L776="",12,$L776)),$J776,0),IF(AND(8&gt;=$K776,8&lt;=IF($L776="",12,$L776),MOD(8-$K776,$N776)=0),$J776,0)))</f>
        <v>0</v>
      </c>
      <c r="W776" s="19" t="n">
        <f aca="false">IF(OR($M776="",$M776="ERR",$J776="",$K776="",$N776=""),0,IF($N776=0,IF(AND(OR(9=7,9=12),9&gt;=$K776,9&lt;=IF($L776="",12,$L776)),$J776,0),IF(AND(9&gt;=$K776,9&lt;=IF($L776="",12,$L776),MOD(9-$K776,$N776)=0),$J776,0)))</f>
        <v>0</v>
      </c>
      <c r="X776" s="19" t="n">
        <f aca="false">IF(OR($M776="",$M776="ERR",$J776="",$K776="",$N776=""),0,IF($N776=0,IF(AND(OR(10=7,10=12),10&gt;=$K776,10&lt;=IF($L776="",12,$L776)),$J776,0),IF(AND(10&gt;=$K776,10&lt;=IF($L776="",12,$L776),MOD(10-$K776,$N776)=0),$J776,0)))</f>
        <v>0</v>
      </c>
      <c r="Y776" s="19" t="n">
        <f aca="false">IF(OR($M776="",$M776="ERR",$J776="",$K776="",$N776=""),0,IF($N776=0,IF(AND(OR(11=7,11=12),11&gt;=$K776,11&lt;=IF($L776="",12,$L776)),$J776,0),IF(AND(11&gt;=$K776,11&lt;=IF($L776="",12,$L776),MOD(11-$K776,$N776)=0),$J776,0)))</f>
        <v>0</v>
      </c>
      <c r="Z776" s="19" t="n">
        <f aca="false">IF(OR($M776="",$M776="ERR",$J776="",$K776="",$N776=""),0,IF($N776=0,IF(AND(OR(12=7,12=12),12&gt;=$K776,12&lt;=IF($L776="",12,$L776)),$J776,0),IF(AND(12&gt;=$K776,12&lt;=IF($L776="",12,$L776),MOD(12-$K776,$N776)=0),$J776,0)))</f>
        <v>0</v>
      </c>
      <c r="AA776" s="36" t="n">
        <f aca="false">SUM(O776:Z776)</f>
        <v>0</v>
      </c>
      <c r="AB776" s="15" t="str">
        <f aca="false">IF(AND($B776="",$D776="",$J776=""),"",IF($B776="","Falta código",IF(ISNA(MATCH($B776,LST_COD,0)),"Código no registrado en Trabajadores",IF($E776="","Concepto no está en el catálogo",IF($M776="ERR","Retención de otro empleador: Origen = Otro empleador",IF(OR($J776="",$K776=""),"Falta monto o mes",IF(OR($K776&lt;1,$K776&gt;12),"Mes inicio inválido",IF(AND($L776&lt;&gt;"",OR($L776&lt;$K776,$L776&gt;12)),"Mes fin inválido",IF($N776="","Falta frecuencia",IF(AND($G776&lt;&gt;"Otro empleador",SUMPRODUCT(($O776:$Z776&lt;&gt;0)*(((COLUMN($O776:$Z776)-14)&lt;INDEX(Trabajadores!$M$6:$M$105,MATCH($B776,LST_COD,0)))+((COLUMN($O776:$Z776)-14)&gt;INDEX(Trabajadores!$N$6:$N$105,MATCH($B776,LST_COD,0)))))&gt;0),"Aviso: hay meses fuera del periodo laboral","OK"))))))))))</f>
        <v/>
      </c>
    </row>
    <row r="777" customFormat="false" ht="15" hidden="false" customHeight="false" outlineLevel="0" collapsed="false">
      <c r="A777" s="23" t="n">
        <v>772</v>
      </c>
      <c r="B777" s="7"/>
      <c r="C777" s="35" t="str">
        <f aca="false">IF($B777="","",IFERROR(INDEX(Trabajadores!$D$6:$D$105,MATCH($B777,LST_COD,0)),"¿Código?"))</f>
        <v/>
      </c>
      <c r="D777" s="30"/>
      <c r="E777" s="9" t="str">
        <f aca="false">IF($D777="","",IFERROR(VLOOKUP($D777,CONC_TABLA,2,FALSE()),""))</f>
        <v/>
      </c>
      <c r="F777" s="9" t="str">
        <f aca="false">IF($D777="","",IFERROR(VLOOKUP($D777,CONC_TABLA,3,FALSE()),""))</f>
        <v/>
      </c>
      <c r="G777" s="30"/>
      <c r="H777" s="30"/>
      <c r="I777" s="30"/>
      <c r="J777" s="29"/>
      <c r="K777" s="28"/>
      <c r="L777" s="28"/>
      <c r="M777" s="9" t="str">
        <f aca="false">IF(OR($B777="",$E777=""),"",IF($E777="INA","INA",IF($G777="Otro empleador",IF($E777="RET","RETO",IF($E777="ORD","OTO","OTX")),IF($E777="RET","ERR",$E777))))</f>
        <v/>
      </c>
      <c r="N777" s="9" t="str">
        <f aca="false">IF($I777="","",IFERROR(VLOOKUP($I777,FREC_TABLA,2,FALSE()),""))</f>
        <v/>
      </c>
      <c r="O777" s="19" t="n">
        <f aca="false">IF(OR($M777="",$M777="ERR",$J777="",$K777="",$N777=""),0,IF($N777=0,IF(AND(OR(1=7,1=12),1&gt;=$K777,1&lt;=IF($L777="",12,$L777)),$J777,0),IF(AND(1&gt;=$K777,1&lt;=IF($L777="",12,$L777),MOD(1-$K777,$N777)=0),$J777,0)))</f>
        <v>0</v>
      </c>
      <c r="P777" s="19" t="n">
        <f aca="false">IF(OR($M777="",$M777="ERR",$J777="",$K777="",$N777=""),0,IF($N777=0,IF(AND(OR(2=7,2=12),2&gt;=$K777,2&lt;=IF($L777="",12,$L777)),$J777,0),IF(AND(2&gt;=$K777,2&lt;=IF($L777="",12,$L777),MOD(2-$K777,$N777)=0),$J777,0)))</f>
        <v>0</v>
      </c>
      <c r="Q777" s="19" t="n">
        <f aca="false">IF(OR($M777="",$M777="ERR",$J777="",$K777="",$N777=""),0,IF($N777=0,IF(AND(OR(3=7,3=12),3&gt;=$K777,3&lt;=IF($L777="",12,$L777)),$J777,0),IF(AND(3&gt;=$K777,3&lt;=IF($L777="",12,$L777),MOD(3-$K777,$N777)=0),$J777,0)))</f>
        <v>0</v>
      </c>
      <c r="R777" s="19" t="n">
        <f aca="false">IF(OR($M777="",$M777="ERR",$J777="",$K777="",$N777=""),0,IF($N777=0,IF(AND(OR(4=7,4=12),4&gt;=$K777,4&lt;=IF($L777="",12,$L777)),$J777,0),IF(AND(4&gt;=$K777,4&lt;=IF($L777="",12,$L777),MOD(4-$K777,$N777)=0),$J777,0)))</f>
        <v>0</v>
      </c>
      <c r="S777" s="19" t="n">
        <f aca="false">IF(OR($M777="",$M777="ERR",$J777="",$K777="",$N777=""),0,IF($N777=0,IF(AND(OR(5=7,5=12),5&gt;=$K777,5&lt;=IF($L777="",12,$L777)),$J777,0),IF(AND(5&gt;=$K777,5&lt;=IF($L777="",12,$L777),MOD(5-$K777,$N777)=0),$J777,0)))</f>
        <v>0</v>
      </c>
      <c r="T777" s="19" t="n">
        <f aca="false">IF(OR($M777="",$M777="ERR",$J777="",$K777="",$N777=""),0,IF($N777=0,IF(AND(OR(6=7,6=12),6&gt;=$K777,6&lt;=IF($L777="",12,$L777)),$J777,0),IF(AND(6&gt;=$K777,6&lt;=IF($L777="",12,$L777),MOD(6-$K777,$N777)=0),$J777,0)))</f>
        <v>0</v>
      </c>
      <c r="U777" s="19" t="n">
        <f aca="false">IF(OR($M777="",$M777="ERR",$J777="",$K777="",$N777=""),0,IF($N777=0,IF(AND(OR(7=7,7=12),7&gt;=$K777,7&lt;=IF($L777="",12,$L777)),$J777,0),IF(AND(7&gt;=$K777,7&lt;=IF($L777="",12,$L777),MOD(7-$K777,$N777)=0),$J777,0)))</f>
        <v>0</v>
      </c>
      <c r="V777" s="19" t="n">
        <f aca="false">IF(OR($M777="",$M777="ERR",$J777="",$K777="",$N777=""),0,IF($N777=0,IF(AND(OR(8=7,8=12),8&gt;=$K777,8&lt;=IF($L777="",12,$L777)),$J777,0),IF(AND(8&gt;=$K777,8&lt;=IF($L777="",12,$L777),MOD(8-$K777,$N777)=0),$J777,0)))</f>
        <v>0</v>
      </c>
      <c r="W777" s="19" t="n">
        <f aca="false">IF(OR($M777="",$M777="ERR",$J777="",$K777="",$N777=""),0,IF($N777=0,IF(AND(OR(9=7,9=12),9&gt;=$K777,9&lt;=IF($L777="",12,$L777)),$J777,0),IF(AND(9&gt;=$K777,9&lt;=IF($L777="",12,$L777),MOD(9-$K777,$N777)=0),$J777,0)))</f>
        <v>0</v>
      </c>
      <c r="X777" s="19" t="n">
        <f aca="false">IF(OR($M777="",$M777="ERR",$J777="",$K777="",$N777=""),0,IF($N777=0,IF(AND(OR(10=7,10=12),10&gt;=$K777,10&lt;=IF($L777="",12,$L777)),$J777,0),IF(AND(10&gt;=$K777,10&lt;=IF($L777="",12,$L777),MOD(10-$K777,$N777)=0),$J777,0)))</f>
        <v>0</v>
      </c>
      <c r="Y777" s="19" t="n">
        <f aca="false">IF(OR($M777="",$M777="ERR",$J777="",$K777="",$N777=""),0,IF($N777=0,IF(AND(OR(11=7,11=12),11&gt;=$K777,11&lt;=IF($L777="",12,$L777)),$J777,0),IF(AND(11&gt;=$K777,11&lt;=IF($L777="",12,$L777),MOD(11-$K777,$N777)=0),$J777,0)))</f>
        <v>0</v>
      </c>
      <c r="Z777" s="19" t="n">
        <f aca="false">IF(OR($M777="",$M777="ERR",$J777="",$K777="",$N777=""),0,IF($N777=0,IF(AND(OR(12=7,12=12),12&gt;=$K777,12&lt;=IF($L777="",12,$L777)),$J777,0),IF(AND(12&gt;=$K777,12&lt;=IF($L777="",12,$L777),MOD(12-$K777,$N777)=0),$J777,0)))</f>
        <v>0</v>
      </c>
      <c r="AA777" s="36" t="n">
        <f aca="false">SUM(O777:Z777)</f>
        <v>0</v>
      </c>
      <c r="AB777" s="15" t="str">
        <f aca="false">IF(AND($B777="",$D777="",$J777=""),"",IF($B777="","Falta código",IF(ISNA(MATCH($B777,LST_COD,0)),"Código no registrado en Trabajadores",IF($E777="","Concepto no está en el catálogo",IF($M777="ERR","Retención de otro empleador: Origen = Otro empleador",IF(OR($J777="",$K777=""),"Falta monto o mes",IF(OR($K777&lt;1,$K777&gt;12),"Mes inicio inválido",IF(AND($L777&lt;&gt;"",OR($L777&lt;$K777,$L777&gt;12)),"Mes fin inválido",IF($N777="","Falta frecuencia",IF(AND($G777&lt;&gt;"Otro empleador",SUMPRODUCT(($O777:$Z777&lt;&gt;0)*(((COLUMN($O777:$Z777)-14)&lt;INDEX(Trabajadores!$M$6:$M$105,MATCH($B777,LST_COD,0)))+((COLUMN($O777:$Z777)-14)&gt;INDEX(Trabajadores!$N$6:$N$105,MATCH($B777,LST_COD,0)))))&gt;0),"Aviso: hay meses fuera del periodo laboral","OK"))))))))))</f>
        <v/>
      </c>
    </row>
    <row r="778" customFormat="false" ht="15" hidden="false" customHeight="false" outlineLevel="0" collapsed="false">
      <c r="A778" s="23" t="n">
        <v>773</v>
      </c>
      <c r="B778" s="7"/>
      <c r="C778" s="35" t="str">
        <f aca="false">IF($B778="","",IFERROR(INDEX(Trabajadores!$D$6:$D$105,MATCH($B778,LST_COD,0)),"¿Código?"))</f>
        <v/>
      </c>
      <c r="D778" s="30"/>
      <c r="E778" s="9" t="str">
        <f aca="false">IF($D778="","",IFERROR(VLOOKUP($D778,CONC_TABLA,2,FALSE()),""))</f>
        <v/>
      </c>
      <c r="F778" s="9" t="str">
        <f aca="false">IF($D778="","",IFERROR(VLOOKUP($D778,CONC_TABLA,3,FALSE()),""))</f>
        <v/>
      </c>
      <c r="G778" s="30"/>
      <c r="H778" s="30"/>
      <c r="I778" s="30"/>
      <c r="J778" s="29"/>
      <c r="K778" s="28"/>
      <c r="L778" s="28"/>
      <c r="M778" s="9" t="str">
        <f aca="false">IF(OR($B778="",$E778=""),"",IF($E778="INA","INA",IF($G778="Otro empleador",IF($E778="RET","RETO",IF($E778="ORD","OTO","OTX")),IF($E778="RET","ERR",$E778))))</f>
        <v/>
      </c>
      <c r="N778" s="9" t="str">
        <f aca="false">IF($I778="","",IFERROR(VLOOKUP($I778,FREC_TABLA,2,FALSE()),""))</f>
        <v/>
      </c>
      <c r="O778" s="19" t="n">
        <f aca="false">IF(OR($M778="",$M778="ERR",$J778="",$K778="",$N778=""),0,IF($N778=0,IF(AND(OR(1=7,1=12),1&gt;=$K778,1&lt;=IF($L778="",12,$L778)),$J778,0),IF(AND(1&gt;=$K778,1&lt;=IF($L778="",12,$L778),MOD(1-$K778,$N778)=0),$J778,0)))</f>
        <v>0</v>
      </c>
      <c r="P778" s="19" t="n">
        <f aca="false">IF(OR($M778="",$M778="ERR",$J778="",$K778="",$N778=""),0,IF($N778=0,IF(AND(OR(2=7,2=12),2&gt;=$K778,2&lt;=IF($L778="",12,$L778)),$J778,0),IF(AND(2&gt;=$K778,2&lt;=IF($L778="",12,$L778),MOD(2-$K778,$N778)=0),$J778,0)))</f>
        <v>0</v>
      </c>
      <c r="Q778" s="19" t="n">
        <f aca="false">IF(OR($M778="",$M778="ERR",$J778="",$K778="",$N778=""),0,IF($N778=0,IF(AND(OR(3=7,3=12),3&gt;=$K778,3&lt;=IF($L778="",12,$L778)),$J778,0),IF(AND(3&gt;=$K778,3&lt;=IF($L778="",12,$L778),MOD(3-$K778,$N778)=0),$J778,0)))</f>
        <v>0</v>
      </c>
      <c r="R778" s="19" t="n">
        <f aca="false">IF(OR($M778="",$M778="ERR",$J778="",$K778="",$N778=""),0,IF($N778=0,IF(AND(OR(4=7,4=12),4&gt;=$K778,4&lt;=IF($L778="",12,$L778)),$J778,0),IF(AND(4&gt;=$K778,4&lt;=IF($L778="",12,$L778),MOD(4-$K778,$N778)=0),$J778,0)))</f>
        <v>0</v>
      </c>
      <c r="S778" s="19" t="n">
        <f aca="false">IF(OR($M778="",$M778="ERR",$J778="",$K778="",$N778=""),0,IF($N778=0,IF(AND(OR(5=7,5=12),5&gt;=$K778,5&lt;=IF($L778="",12,$L778)),$J778,0),IF(AND(5&gt;=$K778,5&lt;=IF($L778="",12,$L778),MOD(5-$K778,$N778)=0),$J778,0)))</f>
        <v>0</v>
      </c>
      <c r="T778" s="19" t="n">
        <f aca="false">IF(OR($M778="",$M778="ERR",$J778="",$K778="",$N778=""),0,IF($N778=0,IF(AND(OR(6=7,6=12),6&gt;=$K778,6&lt;=IF($L778="",12,$L778)),$J778,0),IF(AND(6&gt;=$K778,6&lt;=IF($L778="",12,$L778),MOD(6-$K778,$N778)=0),$J778,0)))</f>
        <v>0</v>
      </c>
      <c r="U778" s="19" t="n">
        <f aca="false">IF(OR($M778="",$M778="ERR",$J778="",$K778="",$N778=""),0,IF($N778=0,IF(AND(OR(7=7,7=12),7&gt;=$K778,7&lt;=IF($L778="",12,$L778)),$J778,0),IF(AND(7&gt;=$K778,7&lt;=IF($L778="",12,$L778),MOD(7-$K778,$N778)=0),$J778,0)))</f>
        <v>0</v>
      </c>
      <c r="V778" s="19" t="n">
        <f aca="false">IF(OR($M778="",$M778="ERR",$J778="",$K778="",$N778=""),0,IF($N778=0,IF(AND(OR(8=7,8=12),8&gt;=$K778,8&lt;=IF($L778="",12,$L778)),$J778,0),IF(AND(8&gt;=$K778,8&lt;=IF($L778="",12,$L778),MOD(8-$K778,$N778)=0),$J778,0)))</f>
        <v>0</v>
      </c>
      <c r="W778" s="19" t="n">
        <f aca="false">IF(OR($M778="",$M778="ERR",$J778="",$K778="",$N778=""),0,IF($N778=0,IF(AND(OR(9=7,9=12),9&gt;=$K778,9&lt;=IF($L778="",12,$L778)),$J778,0),IF(AND(9&gt;=$K778,9&lt;=IF($L778="",12,$L778),MOD(9-$K778,$N778)=0),$J778,0)))</f>
        <v>0</v>
      </c>
      <c r="X778" s="19" t="n">
        <f aca="false">IF(OR($M778="",$M778="ERR",$J778="",$K778="",$N778=""),0,IF($N778=0,IF(AND(OR(10=7,10=12),10&gt;=$K778,10&lt;=IF($L778="",12,$L778)),$J778,0),IF(AND(10&gt;=$K778,10&lt;=IF($L778="",12,$L778),MOD(10-$K778,$N778)=0),$J778,0)))</f>
        <v>0</v>
      </c>
      <c r="Y778" s="19" t="n">
        <f aca="false">IF(OR($M778="",$M778="ERR",$J778="",$K778="",$N778=""),0,IF($N778=0,IF(AND(OR(11=7,11=12),11&gt;=$K778,11&lt;=IF($L778="",12,$L778)),$J778,0),IF(AND(11&gt;=$K778,11&lt;=IF($L778="",12,$L778),MOD(11-$K778,$N778)=0),$J778,0)))</f>
        <v>0</v>
      </c>
      <c r="Z778" s="19" t="n">
        <f aca="false">IF(OR($M778="",$M778="ERR",$J778="",$K778="",$N778=""),0,IF($N778=0,IF(AND(OR(12=7,12=12),12&gt;=$K778,12&lt;=IF($L778="",12,$L778)),$J778,0),IF(AND(12&gt;=$K778,12&lt;=IF($L778="",12,$L778),MOD(12-$K778,$N778)=0),$J778,0)))</f>
        <v>0</v>
      </c>
      <c r="AA778" s="36" t="n">
        <f aca="false">SUM(O778:Z778)</f>
        <v>0</v>
      </c>
      <c r="AB778" s="15" t="str">
        <f aca="false">IF(AND($B778="",$D778="",$J778=""),"",IF($B778="","Falta código",IF(ISNA(MATCH($B778,LST_COD,0)),"Código no registrado en Trabajadores",IF($E778="","Concepto no está en el catálogo",IF($M778="ERR","Retención de otro empleador: Origen = Otro empleador",IF(OR($J778="",$K778=""),"Falta monto o mes",IF(OR($K778&lt;1,$K778&gt;12),"Mes inicio inválido",IF(AND($L778&lt;&gt;"",OR($L778&lt;$K778,$L778&gt;12)),"Mes fin inválido",IF($N778="","Falta frecuencia",IF(AND($G778&lt;&gt;"Otro empleador",SUMPRODUCT(($O778:$Z778&lt;&gt;0)*(((COLUMN($O778:$Z778)-14)&lt;INDEX(Trabajadores!$M$6:$M$105,MATCH($B778,LST_COD,0)))+((COLUMN($O778:$Z778)-14)&gt;INDEX(Trabajadores!$N$6:$N$105,MATCH($B778,LST_COD,0)))))&gt;0),"Aviso: hay meses fuera del periodo laboral","OK"))))))))))</f>
        <v/>
      </c>
    </row>
    <row r="779" customFormat="false" ht="15" hidden="false" customHeight="false" outlineLevel="0" collapsed="false">
      <c r="A779" s="23" t="n">
        <v>774</v>
      </c>
      <c r="B779" s="7"/>
      <c r="C779" s="35" t="str">
        <f aca="false">IF($B779="","",IFERROR(INDEX(Trabajadores!$D$6:$D$105,MATCH($B779,LST_COD,0)),"¿Código?"))</f>
        <v/>
      </c>
      <c r="D779" s="30"/>
      <c r="E779" s="9" t="str">
        <f aca="false">IF($D779="","",IFERROR(VLOOKUP($D779,CONC_TABLA,2,FALSE()),""))</f>
        <v/>
      </c>
      <c r="F779" s="9" t="str">
        <f aca="false">IF($D779="","",IFERROR(VLOOKUP($D779,CONC_TABLA,3,FALSE()),""))</f>
        <v/>
      </c>
      <c r="G779" s="30"/>
      <c r="H779" s="30"/>
      <c r="I779" s="30"/>
      <c r="J779" s="29"/>
      <c r="K779" s="28"/>
      <c r="L779" s="28"/>
      <c r="M779" s="9" t="str">
        <f aca="false">IF(OR($B779="",$E779=""),"",IF($E779="INA","INA",IF($G779="Otro empleador",IF($E779="RET","RETO",IF($E779="ORD","OTO","OTX")),IF($E779="RET","ERR",$E779))))</f>
        <v/>
      </c>
      <c r="N779" s="9" t="str">
        <f aca="false">IF($I779="","",IFERROR(VLOOKUP($I779,FREC_TABLA,2,FALSE()),""))</f>
        <v/>
      </c>
      <c r="O779" s="19" t="n">
        <f aca="false">IF(OR($M779="",$M779="ERR",$J779="",$K779="",$N779=""),0,IF($N779=0,IF(AND(OR(1=7,1=12),1&gt;=$K779,1&lt;=IF($L779="",12,$L779)),$J779,0),IF(AND(1&gt;=$K779,1&lt;=IF($L779="",12,$L779),MOD(1-$K779,$N779)=0),$J779,0)))</f>
        <v>0</v>
      </c>
      <c r="P779" s="19" t="n">
        <f aca="false">IF(OR($M779="",$M779="ERR",$J779="",$K779="",$N779=""),0,IF($N779=0,IF(AND(OR(2=7,2=12),2&gt;=$K779,2&lt;=IF($L779="",12,$L779)),$J779,0),IF(AND(2&gt;=$K779,2&lt;=IF($L779="",12,$L779),MOD(2-$K779,$N779)=0),$J779,0)))</f>
        <v>0</v>
      </c>
      <c r="Q779" s="19" t="n">
        <f aca="false">IF(OR($M779="",$M779="ERR",$J779="",$K779="",$N779=""),0,IF($N779=0,IF(AND(OR(3=7,3=12),3&gt;=$K779,3&lt;=IF($L779="",12,$L779)),$J779,0),IF(AND(3&gt;=$K779,3&lt;=IF($L779="",12,$L779),MOD(3-$K779,$N779)=0),$J779,0)))</f>
        <v>0</v>
      </c>
      <c r="R779" s="19" t="n">
        <f aca="false">IF(OR($M779="",$M779="ERR",$J779="",$K779="",$N779=""),0,IF($N779=0,IF(AND(OR(4=7,4=12),4&gt;=$K779,4&lt;=IF($L779="",12,$L779)),$J779,0),IF(AND(4&gt;=$K779,4&lt;=IF($L779="",12,$L779),MOD(4-$K779,$N779)=0),$J779,0)))</f>
        <v>0</v>
      </c>
      <c r="S779" s="19" t="n">
        <f aca="false">IF(OR($M779="",$M779="ERR",$J779="",$K779="",$N779=""),0,IF($N779=0,IF(AND(OR(5=7,5=12),5&gt;=$K779,5&lt;=IF($L779="",12,$L779)),$J779,0),IF(AND(5&gt;=$K779,5&lt;=IF($L779="",12,$L779),MOD(5-$K779,$N779)=0),$J779,0)))</f>
        <v>0</v>
      </c>
      <c r="T779" s="19" t="n">
        <f aca="false">IF(OR($M779="",$M779="ERR",$J779="",$K779="",$N779=""),0,IF($N779=0,IF(AND(OR(6=7,6=12),6&gt;=$K779,6&lt;=IF($L779="",12,$L779)),$J779,0),IF(AND(6&gt;=$K779,6&lt;=IF($L779="",12,$L779),MOD(6-$K779,$N779)=0),$J779,0)))</f>
        <v>0</v>
      </c>
      <c r="U779" s="19" t="n">
        <f aca="false">IF(OR($M779="",$M779="ERR",$J779="",$K779="",$N779=""),0,IF($N779=0,IF(AND(OR(7=7,7=12),7&gt;=$K779,7&lt;=IF($L779="",12,$L779)),$J779,0),IF(AND(7&gt;=$K779,7&lt;=IF($L779="",12,$L779),MOD(7-$K779,$N779)=0),$J779,0)))</f>
        <v>0</v>
      </c>
      <c r="V779" s="19" t="n">
        <f aca="false">IF(OR($M779="",$M779="ERR",$J779="",$K779="",$N779=""),0,IF($N779=0,IF(AND(OR(8=7,8=12),8&gt;=$K779,8&lt;=IF($L779="",12,$L779)),$J779,0),IF(AND(8&gt;=$K779,8&lt;=IF($L779="",12,$L779),MOD(8-$K779,$N779)=0),$J779,0)))</f>
        <v>0</v>
      </c>
      <c r="W779" s="19" t="n">
        <f aca="false">IF(OR($M779="",$M779="ERR",$J779="",$K779="",$N779=""),0,IF($N779=0,IF(AND(OR(9=7,9=12),9&gt;=$K779,9&lt;=IF($L779="",12,$L779)),$J779,0),IF(AND(9&gt;=$K779,9&lt;=IF($L779="",12,$L779),MOD(9-$K779,$N779)=0),$J779,0)))</f>
        <v>0</v>
      </c>
      <c r="X779" s="19" t="n">
        <f aca="false">IF(OR($M779="",$M779="ERR",$J779="",$K779="",$N779=""),0,IF($N779=0,IF(AND(OR(10=7,10=12),10&gt;=$K779,10&lt;=IF($L779="",12,$L779)),$J779,0),IF(AND(10&gt;=$K779,10&lt;=IF($L779="",12,$L779),MOD(10-$K779,$N779)=0),$J779,0)))</f>
        <v>0</v>
      </c>
      <c r="Y779" s="19" t="n">
        <f aca="false">IF(OR($M779="",$M779="ERR",$J779="",$K779="",$N779=""),0,IF($N779=0,IF(AND(OR(11=7,11=12),11&gt;=$K779,11&lt;=IF($L779="",12,$L779)),$J779,0),IF(AND(11&gt;=$K779,11&lt;=IF($L779="",12,$L779),MOD(11-$K779,$N779)=0),$J779,0)))</f>
        <v>0</v>
      </c>
      <c r="Z779" s="19" t="n">
        <f aca="false">IF(OR($M779="",$M779="ERR",$J779="",$K779="",$N779=""),0,IF($N779=0,IF(AND(OR(12=7,12=12),12&gt;=$K779,12&lt;=IF($L779="",12,$L779)),$J779,0),IF(AND(12&gt;=$K779,12&lt;=IF($L779="",12,$L779),MOD(12-$K779,$N779)=0),$J779,0)))</f>
        <v>0</v>
      </c>
      <c r="AA779" s="36" t="n">
        <f aca="false">SUM(O779:Z779)</f>
        <v>0</v>
      </c>
      <c r="AB779" s="15" t="str">
        <f aca="false">IF(AND($B779="",$D779="",$J779=""),"",IF($B779="","Falta código",IF(ISNA(MATCH($B779,LST_COD,0)),"Código no registrado en Trabajadores",IF($E779="","Concepto no está en el catálogo",IF($M779="ERR","Retención de otro empleador: Origen = Otro empleador",IF(OR($J779="",$K779=""),"Falta monto o mes",IF(OR($K779&lt;1,$K779&gt;12),"Mes inicio inválido",IF(AND($L779&lt;&gt;"",OR($L779&lt;$K779,$L779&gt;12)),"Mes fin inválido",IF($N779="","Falta frecuencia",IF(AND($G779&lt;&gt;"Otro empleador",SUMPRODUCT(($O779:$Z779&lt;&gt;0)*(((COLUMN($O779:$Z779)-14)&lt;INDEX(Trabajadores!$M$6:$M$105,MATCH($B779,LST_COD,0)))+((COLUMN($O779:$Z779)-14)&gt;INDEX(Trabajadores!$N$6:$N$105,MATCH($B779,LST_COD,0)))))&gt;0),"Aviso: hay meses fuera del periodo laboral","OK"))))))))))</f>
        <v/>
      </c>
    </row>
    <row r="780" customFormat="false" ht="15" hidden="false" customHeight="false" outlineLevel="0" collapsed="false">
      <c r="A780" s="23" t="n">
        <v>775</v>
      </c>
      <c r="B780" s="7"/>
      <c r="C780" s="35" t="str">
        <f aca="false">IF($B780="","",IFERROR(INDEX(Trabajadores!$D$6:$D$105,MATCH($B780,LST_COD,0)),"¿Código?"))</f>
        <v/>
      </c>
      <c r="D780" s="30"/>
      <c r="E780" s="9" t="str">
        <f aca="false">IF($D780="","",IFERROR(VLOOKUP($D780,CONC_TABLA,2,FALSE()),""))</f>
        <v/>
      </c>
      <c r="F780" s="9" t="str">
        <f aca="false">IF($D780="","",IFERROR(VLOOKUP($D780,CONC_TABLA,3,FALSE()),""))</f>
        <v/>
      </c>
      <c r="G780" s="30"/>
      <c r="H780" s="30"/>
      <c r="I780" s="30"/>
      <c r="J780" s="29"/>
      <c r="K780" s="28"/>
      <c r="L780" s="28"/>
      <c r="M780" s="9" t="str">
        <f aca="false">IF(OR($B780="",$E780=""),"",IF($E780="INA","INA",IF($G780="Otro empleador",IF($E780="RET","RETO",IF($E780="ORD","OTO","OTX")),IF($E780="RET","ERR",$E780))))</f>
        <v/>
      </c>
      <c r="N780" s="9" t="str">
        <f aca="false">IF($I780="","",IFERROR(VLOOKUP($I780,FREC_TABLA,2,FALSE()),""))</f>
        <v/>
      </c>
      <c r="O780" s="19" t="n">
        <f aca="false">IF(OR($M780="",$M780="ERR",$J780="",$K780="",$N780=""),0,IF($N780=0,IF(AND(OR(1=7,1=12),1&gt;=$K780,1&lt;=IF($L780="",12,$L780)),$J780,0),IF(AND(1&gt;=$K780,1&lt;=IF($L780="",12,$L780),MOD(1-$K780,$N780)=0),$J780,0)))</f>
        <v>0</v>
      </c>
      <c r="P780" s="19" t="n">
        <f aca="false">IF(OR($M780="",$M780="ERR",$J780="",$K780="",$N780=""),0,IF($N780=0,IF(AND(OR(2=7,2=12),2&gt;=$K780,2&lt;=IF($L780="",12,$L780)),$J780,0),IF(AND(2&gt;=$K780,2&lt;=IF($L780="",12,$L780),MOD(2-$K780,$N780)=0),$J780,0)))</f>
        <v>0</v>
      </c>
      <c r="Q780" s="19" t="n">
        <f aca="false">IF(OR($M780="",$M780="ERR",$J780="",$K780="",$N780=""),0,IF($N780=0,IF(AND(OR(3=7,3=12),3&gt;=$K780,3&lt;=IF($L780="",12,$L780)),$J780,0),IF(AND(3&gt;=$K780,3&lt;=IF($L780="",12,$L780),MOD(3-$K780,$N780)=0),$J780,0)))</f>
        <v>0</v>
      </c>
      <c r="R780" s="19" t="n">
        <f aca="false">IF(OR($M780="",$M780="ERR",$J780="",$K780="",$N780=""),0,IF($N780=0,IF(AND(OR(4=7,4=12),4&gt;=$K780,4&lt;=IF($L780="",12,$L780)),$J780,0),IF(AND(4&gt;=$K780,4&lt;=IF($L780="",12,$L780),MOD(4-$K780,$N780)=0),$J780,0)))</f>
        <v>0</v>
      </c>
      <c r="S780" s="19" t="n">
        <f aca="false">IF(OR($M780="",$M780="ERR",$J780="",$K780="",$N780=""),0,IF($N780=0,IF(AND(OR(5=7,5=12),5&gt;=$K780,5&lt;=IF($L780="",12,$L780)),$J780,0),IF(AND(5&gt;=$K780,5&lt;=IF($L780="",12,$L780),MOD(5-$K780,$N780)=0),$J780,0)))</f>
        <v>0</v>
      </c>
      <c r="T780" s="19" t="n">
        <f aca="false">IF(OR($M780="",$M780="ERR",$J780="",$K780="",$N780=""),0,IF($N780=0,IF(AND(OR(6=7,6=12),6&gt;=$K780,6&lt;=IF($L780="",12,$L780)),$J780,0),IF(AND(6&gt;=$K780,6&lt;=IF($L780="",12,$L780),MOD(6-$K780,$N780)=0),$J780,0)))</f>
        <v>0</v>
      </c>
      <c r="U780" s="19" t="n">
        <f aca="false">IF(OR($M780="",$M780="ERR",$J780="",$K780="",$N780=""),0,IF($N780=0,IF(AND(OR(7=7,7=12),7&gt;=$K780,7&lt;=IF($L780="",12,$L780)),$J780,0),IF(AND(7&gt;=$K780,7&lt;=IF($L780="",12,$L780),MOD(7-$K780,$N780)=0),$J780,0)))</f>
        <v>0</v>
      </c>
      <c r="V780" s="19" t="n">
        <f aca="false">IF(OR($M780="",$M780="ERR",$J780="",$K780="",$N780=""),0,IF($N780=0,IF(AND(OR(8=7,8=12),8&gt;=$K780,8&lt;=IF($L780="",12,$L780)),$J780,0),IF(AND(8&gt;=$K780,8&lt;=IF($L780="",12,$L780),MOD(8-$K780,$N780)=0),$J780,0)))</f>
        <v>0</v>
      </c>
      <c r="W780" s="19" t="n">
        <f aca="false">IF(OR($M780="",$M780="ERR",$J780="",$K780="",$N780=""),0,IF($N780=0,IF(AND(OR(9=7,9=12),9&gt;=$K780,9&lt;=IF($L780="",12,$L780)),$J780,0),IF(AND(9&gt;=$K780,9&lt;=IF($L780="",12,$L780),MOD(9-$K780,$N780)=0),$J780,0)))</f>
        <v>0</v>
      </c>
      <c r="X780" s="19" t="n">
        <f aca="false">IF(OR($M780="",$M780="ERR",$J780="",$K780="",$N780=""),0,IF($N780=0,IF(AND(OR(10=7,10=12),10&gt;=$K780,10&lt;=IF($L780="",12,$L780)),$J780,0),IF(AND(10&gt;=$K780,10&lt;=IF($L780="",12,$L780),MOD(10-$K780,$N780)=0),$J780,0)))</f>
        <v>0</v>
      </c>
      <c r="Y780" s="19" t="n">
        <f aca="false">IF(OR($M780="",$M780="ERR",$J780="",$K780="",$N780=""),0,IF($N780=0,IF(AND(OR(11=7,11=12),11&gt;=$K780,11&lt;=IF($L780="",12,$L780)),$J780,0),IF(AND(11&gt;=$K780,11&lt;=IF($L780="",12,$L780),MOD(11-$K780,$N780)=0),$J780,0)))</f>
        <v>0</v>
      </c>
      <c r="Z780" s="19" t="n">
        <f aca="false">IF(OR($M780="",$M780="ERR",$J780="",$K780="",$N780=""),0,IF($N780=0,IF(AND(OR(12=7,12=12),12&gt;=$K780,12&lt;=IF($L780="",12,$L780)),$J780,0),IF(AND(12&gt;=$K780,12&lt;=IF($L780="",12,$L780),MOD(12-$K780,$N780)=0),$J780,0)))</f>
        <v>0</v>
      </c>
      <c r="AA780" s="36" t="n">
        <f aca="false">SUM(O780:Z780)</f>
        <v>0</v>
      </c>
      <c r="AB780" s="15" t="str">
        <f aca="false">IF(AND($B780="",$D780="",$J780=""),"",IF($B780="","Falta código",IF(ISNA(MATCH($B780,LST_COD,0)),"Código no registrado en Trabajadores",IF($E780="","Concepto no está en el catálogo",IF($M780="ERR","Retención de otro empleador: Origen = Otro empleador",IF(OR($J780="",$K780=""),"Falta monto o mes",IF(OR($K780&lt;1,$K780&gt;12),"Mes inicio inválido",IF(AND($L780&lt;&gt;"",OR($L780&lt;$K780,$L780&gt;12)),"Mes fin inválido",IF($N780="","Falta frecuencia",IF(AND($G780&lt;&gt;"Otro empleador",SUMPRODUCT(($O780:$Z780&lt;&gt;0)*(((COLUMN($O780:$Z780)-14)&lt;INDEX(Trabajadores!$M$6:$M$105,MATCH($B780,LST_COD,0)))+((COLUMN($O780:$Z780)-14)&gt;INDEX(Trabajadores!$N$6:$N$105,MATCH($B780,LST_COD,0)))))&gt;0),"Aviso: hay meses fuera del periodo laboral","OK"))))))))))</f>
        <v/>
      </c>
    </row>
    <row r="781" customFormat="false" ht="15" hidden="false" customHeight="false" outlineLevel="0" collapsed="false">
      <c r="A781" s="23" t="n">
        <v>776</v>
      </c>
      <c r="B781" s="7"/>
      <c r="C781" s="35" t="str">
        <f aca="false">IF($B781="","",IFERROR(INDEX(Trabajadores!$D$6:$D$105,MATCH($B781,LST_COD,0)),"¿Código?"))</f>
        <v/>
      </c>
      <c r="D781" s="30"/>
      <c r="E781" s="9" t="str">
        <f aca="false">IF($D781="","",IFERROR(VLOOKUP($D781,CONC_TABLA,2,FALSE()),""))</f>
        <v/>
      </c>
      <c r="F781" s="9" t="str">
        <f aca="false">IF($D781="","",IFERROR(VLOOKUP($D781,CONC_TABLA,3,FALSE()),""))</f>
        <v/>
      </c>
      <c r="G781" s="30"/>
      <c r="H781" s="30"/>
      <c r="I781" s="30"/>
      <c r="J781" s="29"/>
      <c r="K781" s="28"/>
      <c r="L781" s="28"/>
      <c r="M781" s="9" t="str">
        <f aca="false">IF(OR($B781="",$E781=""),"",IF($E781="INA","INA",IF($G781="Otro empleador",IF($E781="RET","RETO",IF($E781="ORD","OTO","OTX")),IF($E781="RET","ERR",$E781))))</f>
        <v/>
      </c>
      <c r="N781" s="9" t="str">
        <f aca="false">IF($I781="","",IFERROR(VLOOKUP($I781,FREC_TABLA,2,FALSE()),""))</f>
        <v/>
      </c>
      <c r="O781" s="19" t="n">
        <f aca="false">IF(OR($M781="",$M781="ERR",$J781="",$K781="",$N781=""),0,IF($N781=0,IF(AND(OR(1=7,1=12),1&gt;=$K781,1&lt;=IF($L781="",12,$L781)),$J781,0),IF(AND(1&gt;=$K781,1&lt;=IF($L781="",12,$L781),MOD(1-$K781,$N781)=0),$J781,0)))</f>
        <v>0</v>
      </c>
      <c r="P781" s="19" t="n">
        <f aca="false">IF(OR($M781="",$M781="ERR",$J781="",$K781="",$N781=""),0,IF($N781=0,IF(AND(OR(2=7,2=12),2&gt;=$K781,2&lt;=IF($L781="",12,$L781)),$J781,0),IF(AND(2&gt;=$K781,2&lt;=IF($L781="",12,$L781),MOD(2-$K781,$N781)=0),$J781,0)))</f>
        <v>0</v>
      </c>
      <c r="Q781" s="19" t="n">
        <f aca="false">IF(OR($M781="",$M781="ERR",$J781="",$K781="",$N781=""),0,IF($N781=0,IF(AND(OR(3=7,3=12),3&gt;=$K781,3&lt;=IF($L781="",12,$L781)),$J781,0),IF(AND(3&gt;=$K781,3&lt;=IF($L781="",12,$L781),MOD(3-$K781,$N781)=0),$J781,0)))</f>
        <v>0</v>
      </c>
      <c r="R781" s="19" t="n">
        <f aca="false">IF(OR($M781="",$M781="ERR",$J781="",$K781="",$N781=""),0,IF($N781=0,IF(AND(OR(4=7,4=12),4&gt;=$K781,4&lt;=IF($L781="",12,$L781)),$J781,0),IF(AND(4&gt;=$K781,4&lt;=IF($L781="",12,$L781),MOD(4-$K781,$N781)=0),$J781,0)))</f>
        <v>0</v>
      </c>
      <c r="S781" s="19" t="n">
        <f aca="false">IF(OR($M781="",$M781="ERR",$J781="",$K781="",$N781=""),0,IF($N781=0,IF(AND(OR(5=7,5=12),5&gt;=$K781,5&lt;=IF($L781="",12,$L781)),$J781,0),IF(AND(5&gt;=$K781,5&lt;=IF($L781="",12,$L781),MOD(5-$K781,$N781)=0),$J781,0)))</f>
        <v>0</v>
      </c>
      <c r="T781" s="19" t="n">
        <f aca="false">IF(OR($M781="",$M781="ERR",$J781="",$K781="",$N781=""),0,IF($N781=0,IF(AND(OR(6=7,6=12),6&gt;=$K781,6&lt;=IF($L781="",12,$L781)),$J781,0),IF(AND(6&gt;=$K781,6&lt;=IF($L781="",12,$L781),MOD(6-$K781,$N781)=0),$J781,0)))</f>
        <v>0</v>
      </c>
      <c r="U781" s="19" t="n">
        <f aca="false">IF(OR($M781="",$M781="ERR",$J781="",$K781="",$N781=""),0,IF($N781=0,IF(AND(OR(7=7,7=12),7&gt;=$K781,7&lt;=IF($L781="",12,$L781)),$J781,0),IF(AND(7&gt;=$K781,7&lt;=IF($L781="",12,$L781),MOD(7-$K781,$N781)=0),$J781,0)))</f>
        <v>0</v>
      </c>
      <c r="V781" s="19" t="n">
        <f aca="false">IF(OR($M781="",$M781="ERR",$J781="",$K781="",$N781=""),0,IF($N781=0,IF(AND(OR(8=7,8=12),8&gt;=$K781,8&lt;=IF($L781="",12,$L781)),$J781,0),IF(AND(8&gt;=$K781,8&lt;=IF($L781="",12,$L781),MOD(8-$K781,$N781)=0),$J781,0)))</f>
        <v>0</v>
      </c>
      <c r="W781" s="19" t="n">
        <f aca="false">IF(OR($M781="",$M781="ERR",$J781="",$K781="",$N781=""),0,IF($N781=0,IF(AND(OR(9=7,9=12),9&gt;=$K781,9&lt;=IF($L781="",12,$L781)),$J781,0),IF(AND(9&gt;=$K781,9&lt;=IF($L781="",12,$L781),MOD(9-$K781,$N781)=0),$J781,0)))</f>
        <v>0</v>
      </c>
      <c r="X781" s="19" t="n">
        <f aca="false">IF(OR($M781="",$M781="ERR",$J781="",$K781="",$N781=""),0,IF($N781=0,IF(AND(OR(10=7,10=12),10&gt;=$K781,10&lt;=IF($L781="",12,$L781)),$J781,0),IF(AND(10&gt;=$K781,10&lt;=IF($L781="",12,$L781),MOD(10-$K781,$N781)=0),$J781,0)))</f>
        <v>0</v>
      </c>
      <c r="Y781" s="19" t="n">
        <f aca="false">IF(OR($M781="",$M781="ERR",$J781="",$K781="",$N781=""),0,IF($N781=0,IF(AND(OR(11=7,11=12),11&gt;=$K781,11&lt;=IF($L781="",12,$L781)),$J781,0),IF(AND(11&gt;=$K781,11&lt;=IF($L781="",12,$L781),MOD(11-$K781,$N781)=0),$J781,0)))</f>
        <v>0</v>
      </c>
      <c r="Z781" s="19" t="n">
        <f aca="false">IF(OR($M781="",$M781="ERR",$J781="",$K781="",$N781=""),0,IF($N781=0,IF(AND(OR(12=7,12=12),12&gt;=$K781,12&lt;=IF($L781="",12,$L781)),$J781,0),IF(AND(12&gt;=$K781,12&lt;=IF($L781="",12,$L781),MOD(12-$K781,$N781)=0),$J781,0)))</f>
        <v>0</v>
      </c>
      <c r="AA781" s="36" t="n">
        <f aca="false">SUM(O781:Z781)</f>
        <v>0</v>
      </c>
      <c r="AB781" s="15" t="str">
        <f aca="false">IF(AND($B781="",$D781="",$J781=""),"",IF($B781="","Falta código",IF(ISNA(MATCH($B781,LST_COD,0)),"Código no registrado en Trabajadores",IF($E781="","Concepto no está en el catálogo",IF($M781="ERR","Retención de otro empleador: Origen = Otro empleador",IF(OR($J781="",$K781=""),"Falta monto o mes",IF(OR($K781&lt;1,$K781&gt;12),"Mes inicio inválido",IF(AND($L781&lt;&gt;"",OR($L781&lt;$K781,$L781&gt;12)),"Mes fin inválido",IF($N781="","Falta frecuencia",IF(AND($G781&lt;&gt;"Otro empleador",SUMPRODUCT(($O781:$Z781&lt;&gt;0)*(((COLUMN($O781:$Z781)-14)&lt;INDEX(Trabajadores!$M$6:$M$105,MATCH($B781,LST_COD,0)))+((COLUMN($O781:$Z781)-14)&gt;INDEX(Trabajadores!$N$6:$N$105,MATCH($B781,LST_COD,0)))))&gt;0),"Aviso: hay meses fuera del periodo laboral","OK"))))))))))</f>
        <v/>
      </c>
    </row>
    <row r="782" customFormat="false" ht="15" hidden="false" customHeight="false" outlineLevel="0" collapsed="false">
      <c r="A782" s="23" t="n">
        <v>777</v>
      </c>
      <c r="B782" s="7"/>
      <c r="C782" s="35" t="str">
        <f aca="false">IF($B782="","",IFERROR(INDEX(Trabajadores!$D$6:$D$105,MATCH($B782,LST_COD,0)),"¿Código?"))</f>
        <v/>
      </c>
      <c r="D782" s="30"/>
      <c r="E782" s="9" t="str">
        <f aca="false">IF($D782="","",IFERROR(VLOOKUP($D782,CONC_TABLA,2,FALSE()),""))</f>
        <v/>
      </c>
      <c r="F782" s="9" t="str">
        <f aca="false">IF($D782="","",IFERROR(VLOOKUP($D782,CONC_TABLA,3,FALSE()),""))</f>
        <v/>
      </c>
      <c r="G782" s="30"/>
      <c r="H782" s="30"/>
      <c r="I782" s="30"/>
      <c r="J782" s="29"/>
      <c r="K782" s="28"/>
      <c r="L782" s="28"/>
      <c r="M782" s="9" t="str">
        <f aca="false">IF(OR($B782="",$E782=""),"",IF($E782="INA","INA",IF($G782="Otro empleador",IF($E782="RET","RETO",IF($E782="ORD","OTO","OTX")),IF($E782="RET","ERR",$E782))))</f>
        <v/>
      </c>
      <c r="N782" s="9" t="str">
        <f aca="false">IF($I782="","",IFERROR(VLOOKUP($I782,FREC_TABLA,2,FALSE()),""))</f>
        <v/>
      </c>
      <c r="O782" s="19" t="n">
        <f aca="false">IF(OR($M782="",$M782="ERR",$J782="",$K782="",$N782=""),0,IF($N782=0,IF(AND(OR(1=7,1=12),1&gt;=$K782,1&lt;=IF($L782="",12,$L782)),$J782,0),IF(AND(1&gt;=$K782,1&lt;=IF($L782="",12,$L782),MOD(1-$K782,$N782)=0),$J782,0)))</f>
        <v>0</v>
      </c>
      <c r="P782" s="19" t="n">
        <f aca="false">IF(OR($M782="",$M782="ERR",$J782="",$K782="",$N782=""),0,IF($N782=0,IF(AND(OR(2=7,2=12),2&gt;=$K782,2&lt;=IF($L782="",12,$L782)),$J782,0),IF(AND(2&gt;=$K782,2&lt;=IF($L782="",12,$L782),MOD(2-$K782,$N782)=0),$J782,0)))</f>
        <v>0</v>
      </c>
      <c r="Q782" s="19" t="n">
        <f aca="false">IF(OR($M782="",$M782="ERR",$J782="",$K782="",$N782=""),0,IF($N782=0,IF(AND(OR(3=7,3=12),3&gt;=$K782,3&lt;=IF($L782="",12,$L782)),$J782,0),IF(AND(3&gt;=$K782,3&lt;=IF($L782="",12,$L782),MOD(3-$K782,$N782)=0),$J782,0)))</f>
        <v>0</v>
      </c>
      <c r="R782" s="19" t="n">
        <f aca="false">IF(OR($M782="",$M782="ERR",$J782="",$K782="",$N782=""),0,IF($N782=0,IF(AND(OR(4=7,4=12),4&gt;=$K782,4&lt;=IF($L782="",12,$L782)),$J782,0),IF(AND(4&gt;=$K782,4&lt;=IF($L782="",12,$L782),MOD(4-$K782,$N782)=0),$J782,0)))</f>
        <v>0</v>
      </c>
      <c r="S782" s="19" t="n">
        <f aca="false">IF(OR($M782="",$M782="ERR",$J782="",$K782="",$N782=""),0,IF($N782=0,IF(AND(OR(5=7,5=12),5&gt;=$K782,5&lt;=IF($L782="",12,$L782)),$J782,0),IF(AND(5&gt;=$K782,5&lt;=IF($L782="",12,$L782),MOD(5-$K782,$N782)=0),$J782,0)))</f>
        <v>0</v>
      </c>
      <c r="T782" s="19" t="n">
        <f aca="false">IF(OR($M782="",$M782="ERR",$J782="",$K782="",$N782=""),0,IF($N782=0,IF(AND(OR(6=7,6=12),6&gt;=$K782,6&lt;=IF($L782="",12,$L782)),$J782,0),IF(AND(6&gt;=$K782,6&lt;=IF($L782="",12,$L782),MOD(6-$K782,$N782)=0),$J782,0)))</f>
        <v>0</v>
      </c>
      <c r="U782" s="19" t="n">
        <f aca="false">IF(OR($M782="",$M782="ERR",$J782="",$K782="",$N782=""),0,IF($N782=0,IF(AND(OR(7=7,7=12),7&gt;=$K782,7&lt;=IF($L782="",12,$L782)),$J782,0),IF(AND(7&gt;=$K782,7&lt;=IF($L782="",12,$L782),MOD(7-$K782,$N782)=0),$J782,0)))</f>
        <v>0</v>
      </c>
      <c r="V782" s="19" t="n">
        <f aca="false">IF(OR($M782="",$M782="ERR",$J782="",$K782="",$N782=""),0,IF($N782=0,IF(AND(OR(8=7,8=12),8&gt;=$K782,8&lt;=IF($L782="",12,$L782)),$J782,0),IF(AND(8&gt;=$K782,8&lt;=IF($L782="",12,$L782),MOD(8-$K782,$N782)=0),$J782,0)))</f>
        <v>0</v>
      </c>
      <c r="W782" s="19" t="n">
        <f aca="false">IF(OR($M782="",$M782="ERR",$J782="",$K782="",$N782=""),0,IF($N782=0,IF(AND(OR(9=7,9=12),9&gt;=$K782,9&lt;=IF($L782="",12,$L782)),$J782,0),IF(AND(9&gt;=$K782,9&lt;=IF($L782="",12,$L782),MOD(9-$K782,$N782)=0),$J782,0)))</f>
        <v>0</v>
      </c>
      <c r="X782" s="19" t="n">
        <f aca="false">IF(OR($M782="",$M782="ERR",$J782="",$K782="",$N782=""),0,IF($N782=0,IF(AND(OR(10=7,10=12),10&gt;=$K782,10&lt;=IF($L782="",12,$L782)),$J782,0),IF(AND(10&gt;=$K782,10&lt;=IF($L782="",12,$L782),MOD(10-$K782,$N782)=0),$J782,0)))</f>
        <v>0</v>
      </c>
      <c r="Y782" s="19" t="n">
        <f aca="false">IF(OR($M782="",$M782="ERR",$J782="",$K782="",$N782=""),0,IF($N782=0,IF(AND(OR(11=7,11=12),11&gt;=$K782,11&lt;=IF($L782="",12,$L782)),$J782,0),IF(AND(11&gt;=$K782,11&lt;=IF($L782="",12,$L782),MOD(11-$K782,$N782)=0),$J782,0)))</f>
        <v>0</v>
      </c>
      <c r="Z782" s="19" t="n">
        <f aca="false">IF(OR($M782="",$M782="ERR",$J782="",$K782="",$N782=""),0,IF($N782=0,IF(AND(OR(12=7,12=12),12&gt;=$K782,12&lt;=IF($L782="",12,$L782)),$J782,0),IF(AND(12&gt;=$K782,12&lt;=IF($L782="",12,$L782),MOD(12-$K782,$N782)=0),$J782,0)))</f>
        <v>0</v>
      </c>
      <c r="AA782" s="36" t="n">
        <f aca="false">SUM(O782:Z782)</f>
        <v>0</v>
      </c>
      <c r="AB782" s="15" t="str">
        <f aca="false">IF(AND($B782="",$D782="",$J782=""),"",IF($B782="","Falta código",IF(ISNA(MATCH($B782,LST_COD,0)),"Código no registrado en Trabajadores",IF($E782="","Concepto no está en el catálogo",IF($M782="ERR","Retención de otro empleador: Origen = Otro empleador",IF(OR($J782="",$K782=""),"Falta monto o mes",IF(OR($K782&lt;1,$K782&gt;12),"Mes inicio inválido",IF(AND($L782&lt;&gt;"",OR($L782&lt;$K782,$L782&gt;12)),"Mes fin inválido",IF($N782="","Falta frecuencia",IF(AND($G782&lt;&gt;"Otro empleador",SUMPRODUCT(($O782:$Z782&lt;&gt;0)*(((COLUMN($O782:$Z782)-14)&lt;INDEX(Trabajadores!$M$6:$M$105,MATCH($B782,LST_COD,0)))+((COLUMN($O782:$Z782)-14)&gt;INDEX(Trabajadores!$N$6:$N$105,MATCH($B782,LST_COD,0)))))&gt;0),"Aviso: hay meses fuera del periodo laboral","OK"))))))))))</f>
        <v/>
      </c>
    </row>
    <row r="783" customFormat="false" ht="15" hidden="false" customHeight="false" outlineLevel="0" collapsed="false">
      <c r="A783" s="23" t="n">
        <v>778</v>
      </c>
      <c r="B783" s="7"/>
      <c r="C783" s="35" t="str">
        <f aca="false">IF($B783="","",IFERROR(INDEX(Trabajadores!$D$6:$D$105,MATCH($B783,LST_COD,0)),"¿Código?"))</f>
        <v/>
      </c>
      <c r="D783" s="30"/>
      <c r="E783" s="9" t="str">
        <f aca="false">IF($D783="","",IFERROR(VLOOKUP($D783,CONC_TABLA,2,FALSE()),""))</f>
        <v/>
      </c>
      <c r="F783" s="9" t="str">
        <f aca="false">IF($D783="","",IFERROR(VLOOKUP($D783,CONC_TABLA,3,FALSE()),""))</f>
        <v/>
      </c>
      <c r="G783" s="30"/>
      <c r="H783" s="30"/>
      <c r="I783" s="30"/>
      <c r="J783" s="29"/>
      <c r="K783" s="28"/>
      <c r="L783" s="28"/>
      <c r="M783" s="9" t="str">
        <f aca="false">IF(OR($B783="",$E783=""),"",IF($E783="INA","INA",IF($G783="Otro empleador",IF($E783="RET","RETO",IF($E783="ORD","OTO","OTX")),IF($E783="RET","ERR",$E783))))</f>
        <v/>
      </c>
      <c r="N783" s="9" t="str">
        <f aca="false">IF($I783="","",IFERROR(VLOOKUP($I783,FREC_TABLA,2,FALSE()),""))</f>
        <v/>
      </c>
      <c r="O783" s="19" t="n">
        <f aca="false">IF(OR($M783="",$M783="ERR",$J783="",$K783="",$N783=""),0,IF($N783=0,IF(AND(OR(1=7,1=12),1&gt;=$K783,1&lt;=IF($L783="",12,$L783)),$J783,0),IF(AND(1&gt;=$K783,1&lt;=IF($L783="",12,$L783),MOD(1-$K783,$N783)=0),$J783,0)))</f>
        <v>0</v>
      </c>
      <c r="P783" s="19" t="n">
        <f aca="false">IF(OR($M783="",$M783="ERR",$J783="",$K783="",$N783=""),0,IF($N783=0,IF(AND(OR(2=7,2=12),2&gt;=$K783,2&lt;=IF($L783="",12,$L783)),$J783,0),IF(AND(2&gt;=$K783,2&lt;=IF($L783="",12,$L783),MOD(2-$K783,$N783)=0),$J783,0)))</f>
        <v>0</v>
      </c>
      <c r="Q783" s="19" t="n">
        <f aca="false">IF(OR($M783="",$M783="ERR",$J783="",$K783="",$N783=""),0,IF($N783=0,IF(AND(OR(3=7,3=12),3&gt;=$K783,3&lt;=IF($L783="",12,$L783)),$J783,0),IF(AND(3&gt;=$K783,3&lt;=IF($L783="",12,$L783),MOD(3-$K783,$N783)=0),$J783,0)))</f>
        <v>0</v>
      </c>
      <c r="R783" s="19" t="n">
        <f aca="false">IF(OR($M783="",$M783="ERR",$J783="",$K783="",$N783=""),0,IF($N783=0,IF(AND(OR(4=7,4=12),4&gt;=$K783,4&lt;=IF($L783="",12,$L783)),$J783,0),IF(AND(4&gt;=$K783,4&lt;=IF($L783="",12,$L783),MOD(4-$K783,$N783)=0),$J783,0)))</f>
        <v>0</v>
      </c>
      <c r="S783" s="19" t="n">
        <f aca="false">IF(OR($M783="",$M783="ERR",$J783="",$K783="",$N783=""),0,IF($N783=0,IF(AND(OR(5=7,5=12),5&gt;=$K783,5&lt;=IF($L783="",12,$L783)),$J783,0),IF(AND(5&gt;=$K783,5&lt;=IF($L783="",12,$L783),MOD(5-$K783,$N783)=0),$J783,0)))</f>
        <v>0</v>
      </c>
      <c r="T783" s="19" t="n">
        <f aca="false">IF(OR($M783="",$M783="ERR",$J783="",$K783="",$N783=""),0,IF($N783=0,IF(AND(OR(6=7,6=12),6&gt;=$K783,6&lt;=IF($L783="",12,$L783)),$J783,0),IF(AND(6&gt;=$K783,6&lt;=IF($L783="",12,$L783),MOD(6-$K783,$N783)=0),$J783,0)))</f>
        <v>0</v>
      </c>
      <c r="U783" s="19" t="n">
        <f aca="false">IF(OR($M783="",$M783="ERR",$J783="",$K783="",$N783=""),0,IF($N783=0,IF(AND(OR(7=7,7=12),7&gt;=$K783,7&lt;=IF($L783="",12,$L783)),$J783,0),IF(AND(7&gt;=$K783,7&lt;=IF($L783="",12,$L783),MOD(7-$K783,$N783)=0),$J783,0)))</f>
        <v>0</v>
      </c>
      <c r="V783" s="19" t="n">
        <f aca="false">IF(OR($M783="",$M783="ERR",$J783="",$K783="",$N783=""),0,IF($N783=0,IF(AND(OR(8=7,8=12),8&gt;=$K783,8&lt;=IF($L783="",12,$L783)),$J783,0),IF(AND(8&gt;=$K783,8&lt;=IF($L783="",12,$L783),MOD(8-$K783,$N783)=0),$J783,0)))</f>
        <v>0</v>
      </c>
      <c r="W783" s="19" t="n">
        <f aca="false">IF(OR($M783="",$M783="ERR",$J783="",$K783="",$N783=""),0,IF($N783=0,IF(AND(OR(9=7,9=12),9&gt;=$K783,9&lt;=IF($L783="",12,$L783)),$J783,0),IF(AND(9&gt;=$K783,9&lt;=IF($L783="",12,$L783),MOD(9-$K783,$N783)=0),$J783,0)))</f>
        <v>0</v>
      </c>
      <c r="X783" s="19" t="n">
        <f aca="false">IF(OR($M783="",$M783="ERR",$J783="",$K783="",$N783=""),0,IF($N783=0,IF(AND(OR(10=7,10=12),10&gt;=$K783,10&lt;=IF($L783="",12,$L783)),$J783,0),IF(AND(10&gt;=$K783,10&lt;=IF($L783="",12,$L783),MOD(10-$K783,$N783)=0),$J783,0)))</f>
        <v>0</v>
      </c>
      <c r="Y783" s="19" t="n">
        <f aca="false">IF(OR($M783="",$M783="ERR",$J783="",$K783="",$N783=""),0,IF($N783=0,IF(AND(OR(11=7,11=12),11&gt;=$K783,11&lt;=IF($L783="",12,$L783)),$J783,0),IF(AND(11&gt;=$K783,11&lt;=IF($L783="",12,$L783),MOD(11-$K783,$N783)=0),$J783,0)))</f>
        <v>0</v>
      </c>
      <c r="Z783" s="19" t="n">
        <f aca="false">IF(OR($M783="",$M783="ERR",$J783="",$K783="",$N783=""),0,IF($N783=0,IF(AND(OR(12=7,12=12),12&gt;=$K783,12&lt;=IF($L783="",12,$L783)),$J783,0),IF(AND(12&gt;=$K783,12&lt;=IF($L783="",12,$L783),MOD(12-$K783,$N783)=0),$J783,0)))</f>
        <v>0</v>
      </c>
      <c r="AA783" s="36" t="n">
        <f aca="false">SUM(O783:Z783)</f>
        <v>0</v>
      </c>
      <c r="AB783" s="15" t="str">
        <f aca="false">IF(AND($B783="",$D783="",$J783=""),"",IF($B783="","Falta código",IF(ISNA(MATCH($B783,LST_COD,0)),"Código no registrado en Trabajadores",IF($E783="","Concepto no está en el catálogo",IF($M783="ERR","Retención de otro empleador: Origen = Otro empleador",IF(OR($J783="",$K783=""),"Falta monto o mes",IF(OR($K783&lt;1,$K783&gt;12),"Mes inicio inválido",IF(AND($L783&lt;&gt;"",OR($L783&lt;$K783,$L783&gt;12)),"Mes fin inválido",IF($N783="","Falta frecuencia",IF(AND($G783&lt;&gt;"Otro empleador",SUMPRODUCT(($O783:$Z783&lt;&gt;0)*(((COLUMN($O783:$Z783)-14)&lt;INDEX(Trabajadores!$M$6:$M$105,MATCH($B783,LST_COD,0)))+((COLUMN($O783:$Z783)-14)&gt;INDEX(Trabajadores!$N$6:$N$105,MATCH($B783,LST_COD,0)))))&gt;0),"Aviso: hay meses fuera del periodo laboral","OK"))))))))))</f>
        <v/>
      </c>
    </row>
    <row r="784" customFormat="false" ht="15" hidden="false" customHeight="false" outlineLevel="0" collapsed="false">
      <c r="A784" s="23" t="n">
        <v>779</v>
      </c>
      <c r="B784" s="7"/>
      <c r="C784" s="35" t="str">
        <f aca="false">IF($B784="","",IFERROR(INDEX(Trabajadores!$D$6:$D$105,MATCH($B784,LST_COD,0)),"¿Código?"))</f>
        <v/>
      </c>
      <c r="D784" s="30"/>
      <c r="E784" s="9" t="str">
        <f aca="false">IF($D784="","",IFERROR(VLOOKUP($D784,CONC_TABLA,2,FALSE()),""))</f>
        <v/>
      </c>
      <c r="F784" s="9" t="str">
        <f aca="false">IF($D784="","",IFERROR(VLOOKUP($D784,CONC_TABLA,3,FALSE()),""))</f>
        <v/>
      </c>
      <c r="G784" s="30"/>
      <c r="H784" s="30"/>
      <c r="I784" s="30"/>
      <c r="J784" s="29"/>
      <c r="K784" s="28"/>
      <c r="L784" s="28"/>
      <c r="M784" s="9" t="str">
        <f aca="false">IF(OR($B784="",$E784=""),"",IF($E784="INA","INA",IF($G784="Otro empleador",IF($E784="RET","RETO",IF($E784="ORD","OTO","OTX")),IF($E784="RET","ERR",$E784))))</f>
        <v/>
      </c>
      <c r="N784" s="9" t="str">
        <f aca="false">IF($I784="","",IFERROR(VLOOKUP($I784,FREC_TABLA,2,FALSE()),""))</f>
        <v/>
      </c>
      <c r="O784" s="19" t="n">
        <f aca="false">IF(OR($M784="",$M784="ERR",$J784="",$K784="",$N784=""),0,IF($N784=0,IF(AND(OR(1=7,1=12),1&gt;=$K784,1&lt;=IF($L784="",12,$L784)),$J784,0),IF(AND(1&gt;=$K784,1&lt;=IF($L784="",12,$L784),MOD(1-$K784,$N784)=0),$J784,0)))</f>
        <v>0</v>
      </c>
      <c r="P784" s="19" t="n">
        <f aca="false">IF(OR($M784="",$M784="ERR",$J784="",$K784="",$N784=""),0,IF($N784=0,IF(AND(OR(2=7,2=12),2&gt;=$K784,2&lt;=IF($L784="",12,$L784)),$J784,0),IF(AND(2&gt;=$K784,2&lt;=IF($L784="",12,$L784),MOD(2-$K784,$N784)=0),$J784,0)))</f>
        <v>0</v>
      </c>
      <c r="Q784" s="19" t="n">
        <f aca="false">IF(OR($M784="",$M784="ERR",$J784="",$K784="",$N784=""),0,IF($N784=0,IF(AND(OR(3=7,3=12),3&gt;=$K784,3&lt;=IF($L784="",12,$L784)),$J784,0),IF(AND(3&gt;=$K784,3&lt;=IF($L784="",12,$L784),MOD(3-$K784,$N784)=0),$J784,0)))</f>
        <v>0</v>
      </c>
      <c r="R784" s="19" t="n">
        <f aca="false">IF(OR($M784="",$M784="ERR",$J784="",$K784="",$N784=""),0,IF($N784=0,IF(AND(OR(4=7,4=12),4&gt;=$K784,4&lt;=IF($L784="",12,$L784)),$J784,0),IF(AND(4&gt;=$K784,4&lt;=IF($L784="",12,$L784),MOD(4-$K784,$N784)=0),$J784,0)))</f>
        <v>0</v>
      </c>
      <c r="S784" s="19" t="n">
        <f aca="false">IF(OR($M784="",$M784="ERR",$J784="",$K784="",$N784=""),0,IF($N784=0,IF(AND(OR(5=7,5=12),5&gt;=$K784,5&lt;=IF($L784="",12,$L784)),$J784,0),IF(AND(5&gt;=$K784,5&lt;=IF($L784="",12,$L784),MOD(5-$K784,$N784)=0),$J784,0)))</f>
        <v>0</v>
      </c>
      <c r="T784" s="19" t="n">
        <f aca="false">IF(OR($M784="",$M784="ERR",$J784="",$K784="",$N784=""),0,IF($N784=0,IF(AND(OR(6=7,6=12),6&gt;=$K784,6&lt;=IF($L784="",12,$L784)),$J784,0),IF(AND(6&gt;=$K784,6&lt;=IF($L784="",12,$L784),MOD(6-$K784,$N784)=0),$J784,0)))</f>
        <v>0</v>
      </c>
      <c r="U784" s="19" t="n">
        <f aca="false">IF(OR($M784="",$M784="ERR",$J784="",$K784="",$N784=""),0,IF($N784=0,IF(AND(OR(7=7,7=12),7&gt;=$K784,7&lt;=IF($L784="",12,$L784)),$J784,0),IF(AND(7&gt;=$K784,7&lt;=IF($L784="",12,$L784),MOD(7-$K784,$N784)=0),$J784,0)))</f>
        <v>0</v>
      </c>
      <c r="V784" s="19" t="n">
        <f aca="false">IF(OR($M784="",$M784="ERR",$J784="",$K784="",$N784=""),0,IF($N784=0,IF(AND(OR(8=7,8=12),8&gt;=$K784,8&lt;=IF($L784="",12,$L784)),$J784,0),IF(AND(8&gt;=$K784,8&lt;=IF($L784="",12,$L784),MOD(8-$K784,$N784)=0),$J784,0)))</f>
        <v>0</v>
      </c>
      <c r="W784" s="19" t="n">
        <f aca="false">IF(OR($M784="",$M784="ERR",$J784="",$K784="",$N784=""),0,IF($N784=0,IF(AND(OR(9=7,9=12),9&gt;=$K784,9&lt;=IF($L784="",12,$L784)),$J784,0),IF(AND(9&gt;=$K784,9&lt;=IF($L784="",12,$L784),MOD(9-$K784,$N784)=0),$J784,0)))</f>
        <v>0</v>
      </c>
      <c r="X784" s="19" t="n">
        <f aca="false">IF(OR($M784="",$M784="ERR",$J784="",$K784="",$N784=""),0,IF($N784=0,IF(AND(OR(10=7,10=12),10&gt;=$K784,10&lt;=IF($L784="",12,$L784)),$J784,0),IF(AND(10&gt;=$K784,10&lt;=IF($L784="",12,$L784),MOD(10-$K784,$N784)=0),$J784,0)))</f>
        <v>0</v>
      </c>
      <c r="Y784" s="19" t="n">
        <f aca="false">IF(OR($M784="",$M784="ERR",$J784="",$K784="",$N784=""),0,IF($N784=0,IF(AND(OR(11=7,11=12),11&gt;=$K784,11&lt;=IF($L784="",12,$L784)),$J784,0),IF(AND(11&gt;=$K784,11&lt;=IF($L784="",12,$L784),MOD(11-$K784,$N784)=0),$J784,0)))</f>
        <v>0</v>
      </c>
      <c r="Z784" s="19" t="n">
        <f aca="false">IF(OR($M784="",$M784="ERR",$J784="",$K784="",$N784=""),0,IF($N784=0,IF(AND(OR(12=7,12=12),12&gt;=$K784,12&lt;=IF($L784="",12,$L784)),$J784,0),IF(AND(12&gt;=$K784,12&lt;=IF($L784="",12,$L784),MOD(12-$K784,$N784)=0),$J784,0)))</f>
        <v>0</v>
      </c>
      <c r="AA784" s="36" t="n">
        <f aca="false">SUM(O784:Z784)</f>
        <v>0</v>
      </c>
      <c r="AB784" s="15" t="str">
        <f aca="false">IF(AND($B784="",$D784="",$J784=""),"",IF($B784="","Falta código",IF(ISNA(MATCH($B784,LST_COD,0)),"Código no registrado en Trabajadores",IF($E784="","Concepto no está en el catálogo",IF($M784="ERR","Retención de otro empleador: Origen = Otro empleador",IF(OR($J784="",$K784=""),"Falta monto o mes",IF(OR($K784&lt;1,$K784&gt;12),"Mes inicio inválido",IF(AND($L784&lt;&gt;"",OR($L784&lt;$K784,$L784&gt;12)),"Mes fin inválido",IF($N784="","Falta frecuencia",IF(AND($G784&lt;&gt;"Otro empleador",SUMPRODUCT(($O784:$Z784&lt;&gt;0)*(((COLUMN($O784:$Z784)-14)&lt;INDEX(Trabajadores!$M$6:$M$105,MATCH($B784,LST_COD,0)))+((COLUMN($O784:$Z784)-14)&gt;INDEX(Trabajadores!$N$6:$N$105,MATCH($B784,LST_COD,0)))))&gt;0),"Aviso: hay meses fuera del periodo laboral","OK"))))))))))</f>
        <v/>
      </c>
    </row>
    <row r="785" customFormat="false" ht="15" hidden="false" customHeight="false" outlineLevel="0" collapsed="false">
      <c r="A785" s="23" t="n">
        <v>780</v>
      </c>
      <c r="B785" s="7"/>
      <c r="C785" s="35" t="str">
        <f aca="false">IF($B785="","",IFERROR(INDEX(Trabajadores!$D$6:$D$105,MATCH($B785,LST_COD,0)),"¿Código?"))</f>
        <v/>
      </c>
      <c r="D785" s="30"/>
      <c r="E785" s="9" t="str">
        <f aca="false">IF($D785="","",IFERROR(VLOOKUP($D785,CONC_TABLA,2,FALSE()),""))</f>
        <v/>
      </c>
      <c r="F785" s="9" t="str">
        <f aca="false">IF($D785="","",IFERROR(VLOOKUP($D785,CONC_TABLA,3,FALSE()),""))</f>
        <v/>
      </c>
      <c r="G785" s="30"/>
      <c r="H785" s="30"/>
      <c r="I785" s="30"/>
      <c r="J785" s="29"/>
      <c r="K785" s="28"/>
      <c r="L785" s="28"/>
      <c r="M785" s="9" t="str">
        <f aca="false">IF(OR($B785="",$E785=""),"",IF($E785="INA","INA",IF($G785="Otro empleador",IF($E785="RET","RETO",IF($E785="ORD","OTO","OTX")),IF($E785="RET","ERR",$E785))))</f>
        <v/>
      </c>
      <c r="N785" s="9" t="str">
        <f aca="false">IF($I785="","",IFERROR(VLOOKUP($I785,FREC_TABLA,2,FALSE()),""))</f>
        <v/>
      </c>
      <c r="O785" s="19" t="n">
        <f aca="false">IF(OR($M785="",$M785="ERR",$J785="",$K785="",$N785=""),0,IF($N785=0,IF(AND(OR(1=7,1=12),1&gt;=$K785,1&lt;=IF($L785="",12,$L785)),$J785,0),IF(AND(1&gt;=$K785,1&lt;=IF($L785="",12,$L785),MOD(1-$K785,$N785)=0),$J785,0)))</f>
        <v>0</v>
      </c>
      <c r="P785" s="19" t="n">
        <f aca="false">IF(OR($M785="",$M785="ERR",$J785="",$K785="",$N785=""),0,IF($N785=0,IF(AND(OR(2=7,2=12),2&gt;=$K785,2&lt;=IF($L785="",12,$L785)),$J785,0),IF(AND(2&gt;=$K785,2&lt;=IF($L785="",12,$L785),MOD(2-$K785,$N785)=0),$J785,0)))</f>
        <v>0</v>
      </c>
      <c r="Q785" s="19" t="n">
        <f aca="false">IF(OR($M785="",$M785="ERR",$J785="",$K785="",$N785=""),0,IF($N785=0,IF(AND(OR(3=7,3=12),3&gt;=$K785,3&lt;=IF($L785="",12,$L785)),$J785,0),IF(AND(3&gt;=$K785,3&lt;=IF($L785="",12,$L785),MOD(3-$K785,$N785)=0),$J785,0)))</f>
        <v>0</v>
      </c>
      <c r="R785" s="19" t="n">
        <f aca="false">IF(OR($M785="",$M785="ERR",$J785="",$K785="",$N785=""),0,IF($N785=0,IF(AND(OR(4=7,4=12),4&gt;=$K785,4&lt;=IF($L785="",12,$L785)),$J785,0),IF(AND(4&gt;=$K785,4&lt;=IF($L785="",12,$L785),MOD(4-$K785,$N785)=0),$J785,0)))</f>
        <v>0</v>
      </c>
      <c r="S785" s="19" t="n">
        <f aca="false">IF(OR($M785="",$M785="ERR",$J785="",$K785="",$N785=""),0,IF($N785=0,IF(AND(OR(5=7,5=12),5&gt;=$K785,5&lt;=IF($L785="",12,$L785)),$J785,0),IF(AND(5&gt;=$K785,5&lt;=IF($L785="",12,$L785),MOD(5-$K785,$N785)=0),$J785,0)))</f>
        <v>0</v>
      </c>
      <c r="T785" s="19" t="n">
        <f aca="false">IF(OR($M785="",$M785="ERR",$J785="",$K785="",$N785=""),0,IF($N785=0,IF(AND(OR(6=7,6=12),6&gt;=$K785,6&lt;=IF($L785="",12,$L785)),$J785,0),IF(AND(6&gt;=$K785,6&lt;=IF($L785="",12,$L785),MOD(6-$K785,$N785)=0),$J785,0)))</f>
        <v>0</v>
      </c>
      <c r="U785" s="19" t="n">
        <f aca="false">IF(OR($M785="",$M785="ERR",$J785="",$K785="",$N785=""),0,IF($N785=0,IF(AND(OR(7=7,7=12),7&gt;=$K785,7&lt;=IF($L785="",12,$L785)),$J785,0),IF(AND(7&gt;=$K785,7&lt;=IF($L785="",12,$L785),MOD(7-$K785,$N785)=0),$J785,0)))</f>
        <v>0</v>
      </c>
      <c r="V785" s="19" t="n">
        <f aca="false">IF(OR($M785="",$M785="ERR",$J785="",$K785="",$N785=""),0,IF($N785=0,IF(AND(OR(8=7,8=12),8&gt;=$K785,8&lt;=IF($L785="",12,$L785)),$J785,0),IF(AND(8&gt;=$K785,8&lt;=IF($L785="",12,$L785),MOD(8-$K785,$N785)=0),$J785,0)))</f>
        <v>0</v>
      </c>
      <c r="W785" s="19" t="n">
        <f aca="false">IF(OR($M785="",$M785="ERR",$J785="",$K785="",$N785=""),0,IF($N785=0,IF(AND(OR(9=7,9=12),9&gt;=$K785,9&lt;=IF($L785="",12,$L785)),$J785,0),IF(AND(9&gt;=$K785,9&lt;=IF($L785="",12,$L785),MOD(9-$K785,$N785)=0),$J785,0)))</f>
        <v>0</v>
      </c>
      <c r="X785" s="19" t="n">
        <f aca="false">IF(OR($M785="",$M785="ERR",$J785="",$K785="",$N785=""),0,IF($N785=0,IF(AND(OR(10=7,10=12),10&gt;=$K785,10&lt;=IF($L785="",12,$L785)),$J785,0),IF(AND(10&gt;=$K785,10&lt;=IF($L785="",12,$L785),MOD(10-$K785,$N785)=0),$J785,0)))</f>
        <v>0</v>
      </c>
      <c r="Y785" s="19" t="n">
        <f aca="false">IF(OR($M785="",$M785="ERR",$J785="",$K785="",$N785=""),0,IF($N785=0,IF(AND(OR(11=7,11=12),11&gt;=$K785,11&lt;=IF($L785="",12,$L785)),$J785,0),IF(AND(11&gt;=$K785,11&lt;=IF($L785="",12,$L785),MOD(11-$K785,$N785)=0),$J785,0)))</f>
        <v>0</v>
      </c>
      <c r="Z785" s="19" t="n">
        <f aca="false">IF(OR($M785="",$M785="ERR",$J785="",$K785="",$N785=""),0,IF($N785=0,IF(AND(OR(12=7,12=12),12&gt;=$K785,12&lt;=IF($L785="",12,$L785)),$J785,0),IF(AND(12&gt;=$K785,12&lt;=IF($L785="",12,$L785),MOD(12-$K785,$N785)=0),$J785,0)))</f>
        <v>0</v>
      </c>
      <c r="AA785" s="36" t="n">
        <f aca="false">SUM(O785:Z785)</f>
        <v>0</v>
      </c>
      <c r="AB785" s="15" t="str">
        <f aca="false">IF(AND($B785="",$D785="",$J785=""),"",IF($B785="","Falta código",IF(ISNA(MATCH($B785,LST_COD,0)),"Código no registrado en Trabajadores",IF($E785="","Concepto no está en el catálogo",IF($M785="ERR","Retención de otro empleador: Origen = Otro empleador",IF(OR($J785="",$K785=""),"Falta monto o mes",IF(OR($K785&lt;1,$K785&gt;12),"Mes inicio inválido",IF(AND($L785&lt;&gt;"",OR($L785&lt;$K785,$L785&gt;12)),"Mes fin inválido",IF($N785="","Falta frecuencia",IF(AND($G785&lt;&gt;"Otro empleador",SUMPRODUCT(($O785:$Z785&lt;&gt;0)*(((COLUMN($O785:$Z785)-14)&lt;INDEX(Trabajadores!$M$6:$M$105,MATCH($B785,LST_COD,0)))+((COLUMN($O785:$Z785)-14)&gt;INDEX(Trabajadores!$N$6:$N$105,MATCH($B785,LST_COD,0)))))&gt;0),"Aviso: hay meses fuera del periodo laboral","OK"))))))))))</f>
        <v/>
      </c>
    </row>
    <row r="786" customFormat="false" ht="15" hidden="false" customHeight="false" outlineLevel="0" collapsed="false">
      <c r="A786" s="23" t="n">
        <v>781</v>
      </c>
      <c r="B786" s="7"/>
      <c r="C786" s="35" t="str">
        <f aca="false">IF($B786="","",IFERROR(INDEX(Trabajadores!$D$6:$D$105,MATCH($B786,LST_COD,0)),"¿Código?"))</f>
        <v/>
      </c>
      <c r="D786" s="30"/>
      <c r="E786" s="9" t="str">
        <f aca="false">IF($D786="","",IFERROR(VLOOKUP($D786,CONC_TABLA,2,FALSE()),""))</f>
        <v/>
      </c>
      <c r="F786" s="9" t="str">
        <f aca="false">IF($D786="","",IFERROR(VLOOKUP($D786,CONC_TABLA,3,FALSE()),""))</f>
        <v/>
      </c>
      <c r="G786" s="30"/>
      <c r="H786" s="30"/>
      <c r="I786" s="30"/>
      <c r="J786" s="29"/>
      <c r="K786" s="28"/>
      <c r="L786" s="28"/>
      <c r="M786" s="9" t="str">
        <f aca="false">IF(OR($B786="",$E786=""),"",IF($E786="INA","INA",IF($G786="Otro empleador",IF($E786="RET","RETO",IF($E786="ORD","OTO","OTX")),IF($E786="RET","ERR",$E786))))</f>
        <v/>
      </c>
      <c r="N786" s="9" t="str">
        <f aca="false">IF($I786="","",IFERROR(VLOOKUP($I786,FREC_TABLA,2,FALSE()),""))</f>
        <v/>
      </c>
      <c r="O786" s="19" t="n">
        <f aca="false">IF(OR($M786="",$M786="ERR",$J786="",$K786="",$N786=""),0,IF($N786=0,IF(AND(OR(1=7,1=12),1&gt;=$K786,1&lt;=IF($L786="",12,$L786)),$J786,0),IF(AND(1&gt;=$K786,1&lt;=IF($L786="",12,$L786),MOD(1-$K786,$N786)=0),$J786,0)))</f>
        <v>0</v>
      </c>
      <c r="P786" s="19" t="n">
        <f aca="false">IF(OR($M786="",$M786="ERR",$J786="",$K786="",$N786=""),0,IF($N786=0,IF(AND(OR(2=7,2=12),2&gt;=$K786,2&lt;=IF($L786="",12,$L786)),$J786,0),IF(AND(2&gt;=$K786,2&lt;=IF($L786="",12,$L786),MOD(2-$K786,$N786)=0),$J786,0)))</f>
        <v>0</v>
      </c>
      <c r="Q786" s="19" t="n">
        <f aca="false">IF(OR($M786="",$M786="ERR",$J786="",$K786="",$N786=""),0,IF($N786=0,IF(AND(OR(3=7,3=12),3&gt;=$K786,3&lt;=IF($L786="",12,$L786)),$J786,0),IF(AND(3&gt;=$K786,3&lt;=IF($L786="",12,$L786),MOD(3-$K786,$N786)=0),$J786,0)))</f>
        <v>0</v>
      </c>
      <c r="R786" s="19" t="n">
        <f aca="false">IF(OR($M786="",$M786="ERR",$J786="",$K786="",$N786=""),0,IF($N786=0,IF(AND(OR(4=7,4=12),4&gt;=$K786,4&lt;=IF($L786="",12,$L786)),$J786,0),IF(AND(4&gt;=$K786,4&lt;=IF($L786="",12,$L786),MOD(4-$K786,$N786)=0),$J786,0)))</f>
        <v>0</v>
      </c>
      <c r="S786" s="19" t="n">
        <f aca="false">IF(OR($M786="",$M786="ERR",$J786="",$K786="",$N786=""),0,IF($N786=0,IF(AND(OR(5=7,5=12),5&gt;=$K786,5&lt;=IF($L786="",12,$L786)),$J786,0),IF(AND(5&gt;=$K786,5&lt;=IF($L786="",12,$L786),MOD(5-$K786,$N786)=0),$J786,0)))</f>
        <v>0</v>
      </c>
      <c r="T786" s="19" t="n">
        <f aca="false">IF(OR($M786="",$M786="ERR",$J786="",$K786="",$N786=""),0,IF($N786=0,IF(AND(OR(6=7,6=12),6&gt;=$K786,6&lt;=IF($L786="",12,$L786)),$J786,0),IF(AND(6&gt;=$K786,6&lt;=IF($L786="",12,$L786),MOD(6-$K786,$N786)=0),$J786,0)))</f>
        <v>0</v>
      </c>
      <c r="U786" s="19" t="n">
        <f aca="false">IF(OR($M786="",$M786="ERR",$J786="",$K786="",$N786=""),0,IF($N786=0,IF(AND(OR(7=7,7=12),7&gt;=$K786,7&lt;=IF($L786="",12,$L786)),$J786,0),IF(AND(7&gt;=$K786,7&lt;=IF($L786="",12,$L786),MOD(7-$K786,$N786)=0),$J786,0)))</f>
        <v>0</v>
      </c>
      <c r="V786" s="19" t="n">
        <f aca="false">IF(OR($M786="",$M786="ERR",$J786="",$K786="",$N786=""),0,IF($N786=0,IF(AND(OR(8=7,8=12),8&gt;=$K786,8&lt;=IF($L786="",12,$L786)),$J786,0),IF(AND(8&gt;=$K786,8&lt;=IF($L786="",12,$L786),MOD(8-$K786,$N786)=0),$J786,0)))</f>
        <v>0</v>
      </c>
      <c r="W786" s="19" t="n">
        <f aca="false">IF(OR($M786="",$M786="ERR",$J786="",$K786="",$N786=""),0,IF($N786=0,IF(AND(OR(9=7,9=12),9&gt;=$K786,9&lt;=IF($L786="",12,$L786)),$J786,0),IF(AND(9&gt;=$K786,9&lt;=IF($L786="",12,$L786),MOD(9-$K786,$N786)=0),$J786,0)))</f>
        <v>0</v>
      </c>
      <c r="X786" s="19" t="n">
        <f aca="false">IF(OR($M786="",$M786="ERR",$J786="",$K786="",$N786=""),0,IF($N786=0,IF(AND(OR(10=7,10=12),10&gt;=$K786,10&lt;=IF($L786="",12,$L786)),$J786,0),IF(AND(10&gt;=$K786,10&lt;=IF($L786="",12,$L786),MOD(10-$K786,$N786)=0),$J786,0)))</f>
        <v>0</v>
      </c>
      <c r="Y786" s="19" t="n">
        <f aca="false">IF(OR($M786="",$M786="ERR",$J786="",$K786="",$N786=""),0,IF($N786=0,IF(AND(OR(11=7,11=12),11&gt;=$K786,11&lt;=IF($L786="",12,$L786)),$J786,0),IF(AND(11&gt;=$K786,11&lt;=IF($L786="",12,$L786),MOD(11-$K786,$N786)=0),$J786,0)))</f>
        <v>0</v>
      </c>
      <c r="Z786" s="19" t="n">
        <f aca="false">IF(OR($M786="",$M786="ERR",$J786="",$K786="",$N786=""),0,IF($N786=0,IF(AND(OR(12=7,12=12),12&gt;=$K786,12&lt;=IF($L786="",12,$L786)),$J786,0),IF(AND(12&gt;=$K786,12&lt;=IF($L786="",12,$L786),MOD(12-$K786,$N786)=0),$J786,0)))</f>
        <v>0</v>
      </c>
      <c r="AA786" s="36" t="n">
        <f aca="false">SUM(O786:Z786)</f>
        <v>0</v>
      </c>
      <c r="AB786" s="15" t="str">
        <f aca="false">IF(AND($B786="",$D786="",$J786=""),"",IF($B786="","Falta código",IF(ISNA(MATCH($B786,LST_COD,0)),"Código no registrado en Trabajadores",IF($E786="","Concepto no está en el catálogo",IF($M786="ERR","Retención de otro empleador: Origen = Otro empleador",IF(OR($J786="",$K786=""),"Falta monto o mes",IF(OR($K786&lt;1,$K786&gt;12),"Mes inicio inválido",IF(AND($L786&lt;&gt;"",OR($L786&lt;$K786,$L786&gt;12)),"Mes fin inválido",IF($N786="","Falta frecuencia",IF(AND($G786&lt;&gt;"Otro empleador",SUMPRODUCT(($O786:$Z786&lt;&gt;0)*(((COLUMN($O786:$Z786)-14)&lt;INDEX(Trabajadores!$M$6:$M$105,MATCH($B786,LST_COD,0)))+((COLUMN($O786:$Z786)-14)&gt;INDEX(Trabajadores!$N$6:$N$105,MATCH($B786,LST_COD,0)))))&gt;0),"Aviso: hay meses fuera del periodo laboral","OK"))))))))))</f>
        <v/>
      </c>
    </row>
    <row r="787" customFormat="false" ht="15" hidden="false" customHeight="false" outlineLevel="0" collapsed="false">
      <c r="A787" s="23" t="n">
        <v>782</v>
      </c>
      <c r="B787" s="7"/>
      <c r="C787" s="35" t="str">
        <f aca="false">IF($B787="","",IFERROR(INDEX(Trabajadores!$D$6:$D$105,MATCH($B787,LST_COD,0)),"¿Código?"))</f>
        <v/>
      </c>
      <c r="D787" s="30"/>
      <c r="E787" s="9" t="str">
        <f aca="false">IF($D787="","",IFERROR(VLOOKUP($D787,CONC_TABLA,2,FALSE()),""))</f>
        <v/>
      </c>
      <c r="F787" s="9" t="str">
        <f aca="false">IF($D787="","",IFERROR(VLOOKUP($D787,CONC_TABLA,3,FALSE()),""))</f>
        <v/>
      </c>
      <c r="G787" s="30"/>
      <c r="H787" s="30"/>
      <c r="I787" s="30"/>
      <c r="J787" s="29"/>
      <c r="K787" s="28"/>
      <c r="L787" s="28"/>
      <c r="M787" s="9" t="str">
        <f aca="false">IF(OR($B787="",$E787=""),"",IF($E787="INA","INA",IF($G787="Otro empleador",IF($E787="RET","RETO",IF($E787="ORD","OTO","OTX")),IF($E787="RET","ERR",$E787))))</f>
        <v/>
      </c>
      <c r="N787" s="9" t="str">
        <f aca="false">IF($I787="","",IFERROR(VLOOKUP($I787,FREC_TABLA,2,FALSE()),""))</f>
        <v/>
      </c>
      <c r="O787" s="19" t="n">
        <f aca="false">IF(OR($M787="",$M787="ERR",$J787="",$K787="",$N787=""),0,IF($N787=0,IF(AND(OR(1=7,1=12),1&gt;=$K787,1&lt;=IF($L787="",12,$L787)),$J787,0),IF(AND(1&gt;=$K787,1&lt;=IF($L787="",12,$L787),MOD(1-$K787,$N787)=0),$J787,0)))</f>
        <v>0</v>
      </c>
      <c r="P787" s="19" t="n">
        <f aca="false">IF(OR($M787="",$M787="ERR",$J787="",$K787="",$N787=""),0,IF($N787=0,IF(AND(OR(2=7,2=12),2&gt;=$K787,2&lt;=IF($L787="",12,$L787)),$J787,0),IF(AND(2&gt;=$K787,2&lt;=IF($L787="",12,$L787),MOD(2-$K787,$N787)=0),$J787,0)))</f>
        <v>0</v>
      </c>
      <c r="Q787" s="19" t="n">
        <f aca="false">IF(OR($M787="",$M787="ERR",$J787="",$K787="",$N787=""),0,IF($N787=0,IF(AND(OR(3=7,3=12),3&gt;=$K787,3&lt;=IF($L787="",12,$L787)),$J787,0),IF(AND(3&gt;=$K787,3&lt;=IF($L787="",12,$L787),MOD(3-$K787,$N787)=0),$J787,0)))</f>
        <v>0</v>
      </c>
      <c r="R787" s="19" t="n">
        <f aca="false">IF(OR($M787="",$M787="ERR",$J787="",$K787="",$N787=""),0,IF($N787=0,IF(AND(OR(4=7,4=12),4&gt;=$K787,4&lt;=IF($L787="",12,$L787)),$J787,0),IF(AND(4&gt;=$K787,4&lt;=IF($L787="",12,$L787),MOD(4-$K787,$N787)=0),$J787,0)))</f>
        <v>0</v>
      </c>
      <c r="S787" s="19" t="n">
        <f aca="false">IF(OR($M787="",$M787="ERR",$J787="",$K787="",$N787=""),0,IF($N787=0,IF(AND(OR(5=7,5=12),5&gt;=$K787,5&lt;=IF($L787="",12,$L787)),$J787,0),IF(AND(5&gt;=$K787,5&lt;=IF($L787="",12,$L787),MOD(5-$K787,$N787)=0),$J787,0)))</f>
        <v>0</v>
      </c>
      <c r="T787" s="19" t="n">
        <f aca="false">IF(OR($M787="",$M787="ERR",$J787="",$K787="",$N787=""),0,IF($N787=0,IF(AND(OR(6=7,6=12),6&gt;=$K787,6&lt;=IF($L787="",12,$L787)),$J787,0),IF(AND(6&gt;=$K787,6&lt;=IF($L787="",12,$L787),MOD(6-$K787,$N787)=0),$J787,0)))</f>
        <v>0</v>
      </c>
      <c r="U787" s="19" t="n">
        <f aca="false">IF(OR($M787="",$M787="ERR",$J787="",$K787="",$N787=""),0,IF($N787=0,IF(AND(OR(7=7,7=12),7&gt;=$K787,7&lt;=IF($L787="",12,$L787)),$J787,0),IF(AND(7&gt;=$K787,7&lt;=IF($L787="",12,$L787),MOD(7-$K787,$N787)=0),$J787,0)))</f>
        <v>0</v>
      </c>
      <c r="V787" s="19" t="n">
        <f aca="false">IF(OR($M787="",$M787="ERR",$J787="",$K787="",$N787=""),0,IF($N787=0,IF(AND(OR(8=7,8=12),8&gt;=$K787,8&lt;=IF($L787="",12,$L787)),$J787,0),IF(AND(8&gt;=$K787,8&lt;=IF($L787="",12,$L787),MOD(8-$K787,$N787)=0),$J787,0)))</f>
        <v>0</v>
      </c>
      <c r="W787" s="19" t="n">
        <f aca="false">IF(OR($M787="",$M787="ERR",$J787="",$K787="",$N787=""),0,IF($N787=0,IF(AND(OR(9=7,9=12),9&gt;=$K787,9&lt;=IF($L787="",12,$L787)),$J787,0),IF(AND(9&gt;=$K787,9&lt;=IF($L787="",12,$L787),MOD(9-$K787,$N787)=0),$J787,0)))</f>
        <v>0</v>
      </c>
      <c r="X787" s="19" t="n">
        <f aca="false">IF(OR($M787="",$M787="ERR",$J787="",$K787="",$N787=""),0,IF($N787=0,IF(AND(OR(10=7,10=12),10&gt;=$K787,10&lt;=IF($L787="",12,$L787)),$J787,0),IF(AND(10&gt;=$K787,10&lt;=IF($L787="",12,$L787),MOD(10-$K787,$N787)=0),$J787,0)))</f>
        <v>0</v>
      </c>
      <c r="Y787" s="19" t="n">
        <f aca="false">IF(OR($M787="",$M787="ERR",$J787="",$K787="",$N787=""),0,IF($N787=0,IF(AND(OR(11=7,11=12),11&gt;=$K787,11&lt;=IF($L787="",12,$L787)),$J787,0),IF(AND(11&gt;=$K787,11&lt;=IF($L787="",12,$L787),MOD(11-$K787,$N787)=0),$J787,0)))</f>
        <v>0</v>
      </c>
      <c r="Z787" s="19" t="n">
        <f aca="false">IF(OR($M787="",$M787="ERR",$J787="",$K787="",$N787=""),0,IF($N787=0,IF(AND(OR(12=7,12=12),12&gt;=$K787,12&lt;=IF($L787="",12,$L787)),$J787,0),IF(AND(12&gt;=$K787,12&lt;=IF($L787="",12,$L787),MOD(12-$K787,$N787)=0),$J787,0)))</f>
        <v>0</v>
      </c>
      <c r="AA787" s="36" t="n">
        <f aca="false">SUM(O787:Z787)</f>
        <v>0</v>
      </c>
      <c r="AB787" s="15" t="str">
        <f aca="false">IF(AND($B787="",$D787="",$J787=""),"",IF($B787="","Falta código",IF(ISNA(MATCH($B787,LST_COD,0)),"Código no registrado en Trabajadores",IF($E787="","Concepto no está en el catálogo",IF($M787="ERR","Retención de otro empleador: Origen = Otro empleador",IF(OR($J787="",$K787=""),"Falta monto o mes",IF(OR($K787&lt;1,$K787&gt;12),"Mes inicio inválido",IF(AND($L787&lt;&gt;"",OR($L787&lt;$K787,$L787&gt;12)),"Mes fin inválido",IF($N787="","Falta frecuencia",IF(AND($G787&lt;&gt;"Otro empleador",SUMPRODUCT(($O787:$Z787&lt;&gt;0)*(((COLUMN($O787:$Z787)-14)&lt;INDEX(Trabajadores!$M$6:$M$105,MATCH($B787,LST_COD,0)))+((COLUMN($O787:$Z787)-14)&gt;INDEX(Trabajadores!$N$6:$N$105,MATCH($B787,LST_COD,0)))))&gt;0),"Aviso: hay meses fuera del periodo laboral","OK"))))))))))</f>
        <v/>
      </c>
    </row>
    <row r="788" customFormat="false" ht="15" hidden="false" customHeight="false" outlineLevel="0" collapsed="false">
      <c r="A788" s="23" t="n">
        <v>783</v>
      </c>
      <c r="B788" s="7"/>
      <c r="C788" s="35" t="str">
        <f aca="false">IF($B788="","",IFERROR(INDEX(Trabajadores!$D$6:$D$105,MATCH($B788,LST_COD,0)),"¿Código?"))</f>
        <v/>
      </c>
      <c r="D788" s="30"/>
      <c r="E788" s="9" t="str">
        <f aca="false">IF($D788="","",IFERROR(VLOOKUP($D788,CONC_TABLA,2,FALSE()),""))</f>
        <v/>
      </c>
      <c r="F788" s="9" t="str">
        <f aca="false">IF($D788="","",IFERROR(VLOOKUP($D788,CONC_TABLA,3,FALSE()),""))</f>
        <v/>
      </c>
      <c r="G788" s="30"/>
      <c r="H788" s="30"/>
      <c r="I788" s="30"/>
      <c r="J788" s="29"/>
      <c r="K788" s="28"/>
      <c r="L788" s="28"/>
      <c r="M788" s="9" t="str">
        <f aca="false">IF(OR($B788="",$E788=""),"",IF($E788="INA","INA",IF($G788="Otro empleador",IF($E788="RET","RETO",IF($E788="ORD","OTO","OTX")),IF($E788="RET","ERR",$E788))))</f>
        <v/>
      </c>
      <c r="N788" s="9" t="str">
        <f aca="false">IF($I788="","",IFERROR(VLOOKUP($I788,FREC_TABLA,2,FALSE()),""))</f>
        <v/>
      </c>
      <c r="O788" s="19" t="n">
        <f aca="false">IF(OR($M788="",$M788="ERR",$J788="",$K788="",$N788=""),0,IF($N788=0,IF(AND(OR(1=7,1=12),1&gt;=$K788,1&lt;=IF($L788="",12,$L788)),$J788,0),IF(AND(1&gt;=$K788,1&lt;=IF($L788="",12,$L788),MOD(1-$K788,$N788)=0),$J788,0)))</f>
        <v>0</v>
      </c>
      <c r="P788" s="19" t="n">
        <f aca="false">IF(OR($M788="",$M788="ERR",$J788="",$K788="",$N788=""),0,IF($N788=0,IF(AND(OR(2=7,2=12),2&gt;=$K788,2&lt;=IF($L788="",12,$L788)),$J788,0),IF(AND(2&gt;=$K788,2&lt;=IF($L788="",12,$L788),MOD(2-$K788,$N788)=0),$J788,0)))</f>
        <v>0</v>
      </c>
      <c r="Q788" s="19" t="n">
        <f aca="false">IF(OR($M788="",$M788="ERR",$J788="",$K788="",$N788=""),0,IF($N788=0,IF(AND(OR(3=7,3=12),3&gt;=$K788,3&lt;=IF($L788="",12,$L788)),$J788,0),IF(AND(3&gt;=$K788,3&lt;=IF($L788="",12,$L788),MOD(3-$K788,$N788)=0),$J788,0)))</f>
        <v>0</v>
      </c>
      <c r="R788" s="19" t="n">
        <f aca="false">IF(OR($M788="",$M788="ERR",$J788="",$K788="",$N788=""),0,IF($N788=0,IF(AND(OR(4=7,4=12),4&gt;=$K788,4&lt;=IF($L788="",12,$L788)),$J788,0),IF(AND(4&gt;=$K788,4&lt;=IF($L788="",12,$L788),MOD(4-$K788,$N788)=0),$J788,0)))</f>
        <v>0</v>
      </c>
      <c r="S788" s="19" t="n">
        <f aca="false">IF(OR($M788="",$M788="ERR",$J788="",$K788="",$N788=""),0,IF($N788=0,IF(AND(OR(5=7,5=12),5&gt;=$K788,5&lt;=IF($L788="",12,$L788)),$J788,0),IF(AND(5&gt;=$K788,5&lt;=IF($L788="",12,$L788),MOD(5-$K788,$N788)=0),$J788,0)))</f>
        <v>0</v>
      </c>
      <c r="T788" s="19" t="n">
        <f aca="false">IF(OR($M788="",$M788="ERR",$J788="",$K788="",$N788=""),0,IF($N788=0,IF(AND(OR(6=7,6=12),6&gt;=$K788,6&lt;=IF($L788="",12,$L788)),$J788,0),IF(AND(6&gt;=$K788,6&lt;=IF($L788="",12,$L788),MOD(6-$K788,$N788)=0),$J788,0)))</f>
        <v>0</v>
      </c>
      <c r="U788" s="19" t="n">
        <f aca="false">IF(OR($M788="",$M788="ERR",$J788="",$K788="",$N788=""),0,IF($N788=0,IF(AND(OR(7=7,7=12),7&gt;=$K788,7&lt;=IF($L788="",12,$L788)),$J788,0),IF(AND(7&gt;=$K788,7&lt;=IF($L788="",12,$L788),MOD(7-$K788,$N788)=0),$J788,0)))</f>
        <v>0</v>
      </c>
      <c r="V788" s="19" t="n">
        <f aca="false">IF(OR($M788="",$M788="ERR",$J788="",$K788="",$N788=""),0,IF($N788=0,IF(AND(OR(8=7,8=12),8&gt;=$K788,8&lt;=IF($L788="",12,$L788)),$J788,0),IF(AND(8&gt;=$K788,8&lt;=IF($L788="",12,$L788),MOD(8-$K788,$N788)=0),$J788,0)))</f>
        <v>0</v>
      </c>
      <c r="W788" s="19" t="n">
        <f aca="false">IF(OR($M788="",$M788="ERR",$J788="",$K788="",$N788=""),0,IF($N788=0,IF(AND(OR(9=7,9=12),9&gt;=$K788,9&lt;=IF($L788="",12,$L788)),$J788,0),IF(AND(9&gt;=$K788,9&lt;=IF($L788="",12,$L788),MOD(9-$K788,$N788)=0),$J788,0)))</f>
        <v>0</v>
      </c>
      <c r="X788" s="19" t="n">
        <f aca="false">IF(OR($M788="",$M788="ERR",$J788="",$K788="",$N788=""),0,IF($N788=0,IF(AND(OR(10=7,10=12),10&gt;=$K788,10&lt;=IF($L788="",12,$L788)),$J788,0),IF(AND(10&gt;=$K788,10&lt;=IF($L788="",12,$L788),MOD(10-$K788,$N788)=0),$J788,0)))</f>
        <v>0</v>
      </c>
      <c r="Y788" s="19" t="n">
        <f aca="false">IF(OR($M788="",$M788="ERR",$J788="",$K788="",$N788=""),0,IF($N788=0,IF(AND(OR(11=7,11=12),11&gt;=$K788,11&lt;=IF($L788="",12,$L788)),$J788,0),IF(AND(11&gt;=$K788,11&lt;=IF($L788="",12,$L788),MOD(11-$K788,$N788)=0),$J788,0)))</f>
        <v>0</v>
      </c>
      <c r="Z788" s="19" t="n">
        <f aca="false">IF(OR($M788="",$M788="ERR",$J788="",$K788="",$N788=""),0,IF($N788=0,IF(AND(OR(12=7,12=12),12&gt;=$K788,12&lt;=IF($L788="",12,$L788)),$J788,0),IF(AND(12&gt;=$K788,12&lt;=IF($L788="",12,$L788),MOD(12-$K788,$N788)=0),$J788,0)))</f>
        <v>0</v>
      </c>
      <c r="AA788" s="36" t="n">
        <f aca="false">SUM(O788:Z788)</f>
        <v>0</v>
      </c>
      <c r="AB788" s="15" t="str">
        <f aca="false">IF(AND($B788="",$D788="",$J788=""),"",IF($B788="","Falta código",IF(ISNA(MATCH($B788,LST_COD,0)),"Código no registrado en Trabajadores",IF($E788="","Concepto no está en el catálogo",IF($M788="ERR","Retención de otro empleador: Origen = Otro empleador",IF(OR($J788="",$K788=""),"Falta monto o mes",IF(OR($K788&lt;1,$K788&gt;12),"Mes inicio inválido",IF(AND($L788&lt;&gt;"",OR($L788&lt;$K788,$L788&gt;12)),"Mes fin inválido",IF($N788="","Falta frecuencia",IF(AND($G788&lt;&gt;"Otro empleador",SUMPRODUCT(($O788:$Z788&lt;&gt;0)*(((COLUMN($O788:$Z788)-14)&lt;INDEX(Trabajadores!$M$6:$M$105,MATCH($B788,LST_COD,0)))+((COLUMN($O788:$Z788)-14)&gt;INDEX(Trabajadores!$N$6:$N$105,MATCH($B788,LST_COD,0)))))&gt;0),"Aviso: hay meses fuera del periodo laboral","OK"))))))))))</f>
        <v/>
      </c>
    </row>
    <row r="789" customFormat="false" ht="15" hidden="false" customHeight="false" outlineLevel="0" collapsed="false">
      <c r="A789" s="23" t="n">
        <v>784</v>
      </c>
      <c r="B789" s="7"/>
      <c r="C789" s="35" t="str">
        <f aca="false">IF($B789="","",IFERROR(INDEX(Trabajadores!$D$6:$D$105,MATCH($B789,LST_COD,0)),"¿Código?"))</f>
        <v/>
      </c>
      <c r="D789" s="30"/>
      <c r="E789" s="9" t="str">
        <f aca="false">IF($D789="","",IFERROR(VLOOKUP($D789,CONC_TABLA,2,FALSE()),""))</f>
        <v/>
      </c>
      <c r="F789" s="9" t="str">
        <f aca="false">IF($D789="","",IFERROR(VLOOKUP($D789,CONC_TABLA,3,FALSE()),""))</f>
        <v/>
      </c>
      <c r="G789" s="30"/>
      <c r="H789" s="30"/>
      <c r="I789" s="30"/>
      <c r="J789" s="29"/>
      <c r="K789" s="28"/>
      <c r="L789" s="28"/>
      <c r="M789" s="9" t="str">
        <f aca="false">IF(OR($B789="",$E789=""),"",IF($E789="INA","INA",IF($G789="Otro empleador",IF($E789="RET","RETO",IF($E789="ORD","OTO","OTX")),IF($E789="RET","ERR",$E789))))</f>
        <v/>
      </c>
      <c r="N789" s="9" t="str">
        <f aca="false">IF($I789="","",IFERROR(VLOOKUP($I789,FREC_TABLA,2,FALSE()),""))</f>
        <v/>
      </c>
      <c r="O789" s="19" t="n">
        <f aca="false">IF(OR($M789="",$M789="ERR",$J789="",$K789="",$N789=""),0,IF($N789=0,IF(AND(OR(1=7,1=12),1&gt;=$K789,1&lt;=IF($L789="",12,$L789)),$J789,0),IF(AND(1&gt;=$K789,1&lt;=IF($L789="",12,$L789),MOD(1-$K789,$N789)=0),$J789,0)))</f>
        <v>0</v>
      </c>
      <c r="P789" s="19" t="n">
        <f aca="false">IF(OR($M789="",$M789="ERR",$J789="",$K789="",$N789=""),0,IF($N789=0,IF(AND(OR(2=7,2=12),2&gt;=$K789,2&lt;=IF($L789="",12,$L789)),$J789,0),IF(AND(2&gt;=$K789,2&lt;=IF($L789="",12,$L789),MOD(2-$K789,$N789)=0),$J789,0)))</f>
        <v>0</v>
      </c>
      <c r="Q789" s="19" t="n">
        <f aca="false">IF(OR($M789="",$M789="ERR",$J789="",$K789="",$N789=""),0,IF($N789=0,IF(AND(OR(3=7,3=12),3&gt;=$K789,3&lt;=IF($L789="",12,$L789)),$J789,0),IF(AND(3&gt;=$K789,3&lt;=IF($L789="",12,$L789),MOD(3-$K789,$N789)=0),$J789,0)))</f>
        <v>0</v>
      </c>
      <c r="R789" s="19" t="n">
        <f aca="false">IF(OR($M789="",$M789="ERR",$J789="",$K789="",$N789=""),0,IF($N789=0,IF(AND(OR(4=7,4=12),4&gt;=$K789,4&lt;=IF($L789="",12,$L789)),$J789,0),IF(AND(4&gt;=$K789,4&lt;=IF($L789="",12,$L789),MOD(4-$K789,$N789)=0),$J789,0)))</f>
        <v>0</v>
      </c>
      <c r="S789" s="19" t="n">
        <f aca="false">IF(OR($M789="",$M789="ERR",$J789="",$K789="",$N789=""),0,IF($N789=0,IF(AND(OR(5=7,5=12),5&gt;=$K789,5&lt;=IF($L789="",12,$L789)),$J789,0),IF(AND(5&gt;=$K789,5&lt;=IF($L789="",12,$L789),MOD(5-$K789,$N789)=0),$J789,0)))</f>
        <v>0</v>
      </c>
      <c r="T789" s="19" t="n">
        <f aca="false">IF(OR($M789="",$M789="ERR",$J789="",$K789="",$N789=""),0,IF($N789=0,IF(AND(OR(6=7,6=12),6&gt;=$K789,6&lt;=IF($L789="",12,$L789)),$J789,0),IF(AND(6&gt;=$K789,6&lt;=IF($L789="",12,$L789),MOD(6-$K789,$N789)=0),$J789,0)))</f>
        <v>0</v>
      </c>
      <c r="U789" s="19" t="n">
        <f aca="false">IF(OR($M789="",$M789="ERR",$J789="",$K789="",$N789=""),0,IF($N789=0,IF(AND(OR(7=7,7=12),7&gt;=$K789,7&lt;=IF($L789="",12,$L789)),$J789,0),IF(AND(7&gt;=$K789,7&lt;=IF($L789="",12,$L789),MOD(7-$K789,$N789)=0),$J789,0)))</f>
        <v>0</v>
      </c>
      <c r="V789" s="19" t="n">
        <f aca="false">IF(OR($M789="",$M789="ERR",$J789="",$K789="",$N789=""),0,IF($N789=0,IF(AND(OR(8=7,8=12),8&gt;=$K789,8&lt;=IF($L789="",12,$L789)),$J789,0),IF(AND(8&gt;=$K789,8&lt;=IF($L789="",12,$L789),MOD(8-$K789,$N789)=0),$J789,0)))</f>
        <v>0</v>
      </c>
      <c r="W789" s="19" t="n">
        <f aca="false">IF(OR($M789="",$M789="ERR",$J789="",$K789="",$N789=""),0,IF($N789=0,IF(AND(OR(9=7,9=12),9&gt;=$K789,9&lt;=IF($L789="",12,$L789)),$J789,0),IF(AND(9&gt;=$K789,9&lt;=IF($L789="",12,$L789),MOD(9-$K789,$N789)=0),$J789,0)))</f>
        <v>0</v>
      </c>
      <c r="X789" s="19" t="n">
        <f aca="false">IF(OR($M789="",$M789="ERR",$J789="",$K789="",$N789=""),0,IF($N789=0,IF(AND(OR(10=7,10=12),10&gt;=$K789,10&lt;=IF($L789="",12,$L789)),$J789,0),IF(AND(10&gt;=$K789,10&lt;=IF($L789="",12,$L789),MOD(10-$K789,$N789)=0),$J789,0)))</f>
        <v>0</v>
      </c>
      <c r="Y789" s="19" t="n">
        <f aca="false">IF(OR($M789="",$M789="ERR",$J789="",$K789="",$N789=""),0,IF($N789=0,IF(AND(OR(11=7,11=12),11&gt;=$K789,11&lt;=IF($L789="",12,$L789)),$J789,0),IF(AND(11&gt;=$K789,11&lt;=IF($L789="",12,$L789),MOD(11-$K789,$N789)=0),$J789,0)))</f>
        <v>0</v>
      </c>
      <c r="Z789" s="19" t="n">
        <f aca="false">IF(OR($M789="",$M789="ERR",$J789="",$K789="",$N789=""),0,IF($N789=0,IF(AND(OR(12=7,12=12),12&gt;=$K789,12&lt;=IF($L789="",12,$L789)),$J789,0),IF(AND(12&gt;=$K789,12&lt;=IF($L789="",12,$L789),MOD(12-$K789,$N789)=0),$J789,0)))</f>
        <v>0</v>
      </c>
      <c r="AA789" s="36" t="n">
        <f aca="false">SUM(O789:Z789)</f>
        <v>0</v>
      </c>
      <c r="AB789" s="15" t="str">
        <f aca="false">IF(AND($B789="",$D789="",$J789=""),"",IF($B789="","Falta código",IF(ISNA(MATCH($B789,LST_COD,0)),"Código no registrado en Trabajadores",IF($E789="","Concepto no está en el catálogo",IF($M789="ERR","Retención de otro empleador: Origen = Otro empleador",IF(OR($J789="",$K789=""),"Falta monto o mes",IF(OR($K789&lt;1,$K789&gt;12),"Mes inicio inválido",IF(AND($L789&lt;&gt;"",OR($L789&lt;$K789,$L789&gt;12)),"Mes fin inválido",IF($N789="","Falta frecuencia",IF(AND($G789&lt;&gt;"Otro empleador",SUMPRODUCT(($O789:$Z789&lt;&gt;0)*(((COLUMN($O789:$Z789)-14)&lt;INDEX(Trabajadores!$M$6:$M$105,MATCH($B789,LST_COD,0)))+((COLUMN($O789:$Z789)-14)&gt;INDEX(Trabajadores!$N$6:$N$105,MATCH($B789,LST_COD,0)))))&gt;0),"Aviso: hay meses fuera del periodo laboral","OK"))))))))))</f>
        <v/>
      </c>
    </row>
    <row r="790" customFormat="false" ht="15" hidden="false" customHeight="false" outlineLevel="0" collapsed="false">
      <c r="A790" s="23" t="n">
        <v>785</v>
      </c>
      <c r="B790" s="7"/>
      <c r="C790" s="35" t="str">
        <f aca="false">IF($B790="","",IFERROR(INDEX(Trabajadores!$D$6:$D$105,MATCH($B790,LST_COD,0)),"¿Código?"))</f>
        <v/>
      </c>
      <c r="D790" s="30"/>
      <c r="E790" s="9" t="str">
        <f aca="false">IF($D790="","",IFERROR(VLOOKUP($D790,CONC_TABLA,2,FALSE()),""))</f>
        <v/>
      </c>
      <c r="F790" s="9" t="str">
        <f aca="false">IF($D790="","",IFERROR(VLOOKUP($D790,CONC_TABLA,3,FALSE()),""))</f>
        <v/>
      </c>
      <c r="G790" s="30"/>
      <c r="H790" s="30"/>
      <c r="I790" s="30"/>
      <c r="J790" s="29"/>
      <c r="K790" s="28"/>
      <c r="L790" s="28"/>
      <c r="M790" s="9" t="str">
        <f aca="false">IF(OR($B790="",$E790=""),"",IF($E790="INA","INA",IF($G790="Otro empleador",IF($E790="RET","RETO",IF($E790="ORD","OTO","OTX")),IF($E790="RET","ERR",$E790))))</f>
        <v/>
      </c>
      <c r="N790" s="9" t="str">
        <f aca="false">IF($I790="","",IFERROR(VLOOKUP($I790,FREC_TABLA,2,FALSE()),""))</f>
        <v/>
      </c>
      <c r="O790" s="19" t="n">
        <f aca="false">IF(OR($M790="",$M790="ERR",$J790="",$K790="",$N790=""),0,IF($N790=0,IF(AND(OR(1=7,1=12),1&gt;=$K790,1&lt;=IF($L790="",12,$L790)),$J790,0),IF(AND(1&gt;=$K790,1&lt;=IF($L790="",12,$L790),MOD(1-$K790,$N790)=0),$J790,0)))</f>
        <v>0</v>
      </c>
      <c r="P790" s="19" t="n">
        <f aca="false">IF(OR($M790="",$M790="ERR",$J790="",$K790="",$N790=""),0,IF($N790=0,IF(AND(OR(2=7,2=12),2&gt;=$K790,2&lt;=IF($L790="",12,$L790)),$J790,0),IF(AND(2&gt;=$K790,2&lt;=IF($L790="",12,$L790),MOD(2-$K790,$N790)=0),$J790,0)))</f>
        <v>0</v>
      </c>
      <c r="Q790" s="19" t="n">
        <f aca="false">IF(OR($M790="",$M790="ERR",$J790="",$K790="",$N790=""),0,IF($N790=0,IF(AND(OR(3=7,3=12),3&gt;=$K790,3&lt;=IF($L790="",12,$L790)),$J790,0),IF(AND(3&gt;=$K790,3&lt;=IF($L790="",12,$L790),MOD(3-$K790,$N790)=0),$J790,0)))</f>
        <v>0</v>
      </c>
      <c r="R790" s="19" t="n">
        <f aca="false">IF(OR($M790="",$M790="ERR",$J790="",$K790="",$N790=""),0,IF($N790=0,IF(AND(OR(4=7,4=12),4&gt;=$K790,4&lt;=IF($L790="",12,$L790)),$J790,0),IF(AND(4&gt;=$K790,4&lt;=IF($L790="",12,$L790),MOD(4-$K790,$N790)=0),$J790,0)))</f>
        <v>0</v>
      </c>
      <c r="S790" s="19" t="n">
        <f aca="false">IF(OR($M790="",$M790="ERR",$J790="",$K790="",$N790=""),0,IF($N790=0,IF(AND(OR(5=7,5=12),5&gt;=$K790,5&lt;=IF($L790="",12,$L790)),$J790,0),IF(AND(5&gt;=$K790,5&lt;=IF($L790="",12,$L790),MOD(5-$K790,$N790)=0),$J790,0)))</f>
        <v>0</v>
      </c>
      <c r="T790" s="19" t="n">
        <f aca="false">IF(OR($M790="",$M790="ERR",$J790="",$K790="",$N790=""),0,IF($N790=0,IF(AND(OR(6=7,6=12),6&gt;=$K790,6&lt;=IF($L790="",12,$L790)),$J790,0),IF(AND(6&gt;=$K790,6&lt;=IF($L790="",12,$L790),MOD(6-$K790,$N790)=0),$J790,0)))</f>
        <v>0</v>
      </c>
      <c r="U790" s="19" t="n">
        <f aca="false">IF(OR($M790="",$M790="ERR",$J790="",$K790="",$N790=""),0,IF($N790=0,IF(AND(OR(7=7,7=12),7&gt;=$K790,7&lt;=IF($L790="",12,$L790)),$J790,0),IF(AND(7&gt;=$K790,7&lt;=IF($L790="",12,$L790),MOD(7-$K790,$N790)=0),$J790,0)))</f>
        <v>0</v>
      </c>
      <c r="V790" s="19" t="n">
        <f aca="false">IF(OR($M790="",$M790="ERR",$J790="",$K790="",$N790=""),0,IF($N790=0,IF(AND(OR(8=7,8=12),8&gt;=$K790,8&lt;=IF($L790="",12,$L790)),$J790,0),IF(AND(8&gt;=$K790,8&lt;=IF($L790="",12,$L790),MOD(8-$K790,$N790)=0),$J790,0)))</f>
        <v>0</v>
      </c>
      <c r="W790" s="19" t="n">
        <f aca="false">IF(OR($M790="",$M790="ERR",$J790="",$K790="",$N790=""),0,IF($N790=0,IF(AND(OR(9=7,9=12),9&gt;=$K790,9&lt;=IF($L790="",12,$L790)),$J790,0),IF(AND(9&gt;=$K790,9&lt;=IF($L790="",12,$L790),MOD(9-$K790,$N790)=0),$J790,0)))</f>
        <v>0</v>
      </c>
      <c r="X790" s="19" t="n">
        <f aca="false">IF(OR($M790="",$M790="ERR",$J790="",$K790="",$N790=""),0,IF($N790=0,IF(AND(OR(10=7,10=12),10&gt;=$K790,10&lt;=IF($L790="",12,$L790)),$J790,0),IF(AND(10&gt;=$K790,10&lt;=IF($L790="",12,$L790),MOD(10-$K790,$N790)=0),$J790,0)))</f>
        <v>0</v>
      </c>
      <c r="Y790" s="19" t="n">
        <f aca="false">IF(OR($M790="",$M790="ERR",$J790="",$K790="",$N790=""),0,IF($N790=0,IF(AND(OR(11=7,11=12),11&gt;=$K790,11&lt;=IF($L790="",12,$L790)),$J790,0),IF(AND(11&gt;=$K790,11&lt;=IF($L790="",12,$L790),MOD(11-$K790,$N790)=0),$J790,0)))</f>
        <v>0</v>
      </c>
      <c r="Z790" s="19" t="n">
        <f aca="false">IF(OR($M790="",$M790="ERR",$J790="",$K790="",$N790=""),0,IF($N790=0,IF(AND(OR(12=7,12=12),12&gt;=$K790,12&lt;=IF($L790="",12,$L790)),$J790,0),IF(AND(12&gt;=$K790,12&lt;=IF($L790="",12,$L790),MOD(12-$K790,$N790)=0),$J790,0)))</f>
        <v>0</v>
      </c>
      <c r="AA790" s="36" t="n">
        <f aca="false">SUM(O790:Z790)</f>
        <v>0</v>
      </c>
      <c r="AB790" s="15" t="str">
        <f aca="false">IF(AND($B790="",$D790="",$J790=""),"",IF($B790="","Falta código",IF(ISNA(MATCH($B790,LST_COD,0)),"Código no registrado en Trabajadores",IF($E790="","Concepto no está en el catálogo",IF($M790="ERR","Retención de otro empleador: Origen = Otro empleador",IF(OR($J790="",$K790=""),"Falta monto o mes",IF(OR($K790&lt;1,$K790&gt;12),"Mes inicio inválido",IF(AND($L790&lt;&gt;"",OR($L790&lt;$K790,$L790&gt;12)),"Mes fin inválido",IF($N790="","Falta frecuencia",IF(AND($G790&lt;&gt;"Otro empleador",SUMPRODUCT(($O790:$Z790&lt;&gt;0)*(((COLUMN($O790:$Z790)-14)&lt;INDEX(Trabajadores!$M$6:$M$105,MATCH($B790,LST_COD,0)))+((COLUMN($O790:$Z790)-14)&gt;INDEX(Trabajadores!$N$6:$N$105,MATCH($B790,LST_COD,0)))))&gt;0),"Aviso: hay meses fuera del periodo laboral","OK"))))))))))</f>
        <v/>
      </c>
    </row>
    <row r="791" customFormat="false" ht="15" hidden="false" customHeight="false" outlineLevel="0" collapsed="false">
      <c r="A791" s="23" t="n">
        <v>786</v>
      </c>
      <c r="B791" s="7"/>
      <c r="C791" s="35" t="str">
        <f aca="false">IF($B791="","",IFERROR(INDEX(Trabajadores!$D$6:$D$105,MATCH($B791,LST_COD,0)),"¿Código?"))</f>
        <v/>
      </c>
      <c r="D791" s="30"/>
      <c r="E791" s="9" t="str">
        <f aca="false">IF($D791="","",IFERROR(VLOOKUP($D791,CONC_TABLA,2,FALSE()),""))</f>
        <v/>
      </c>
      <c r="F791" s="9" t="str">
        <f aca="false">IF($D791="","",IFERROR(VLOOKUP($D791,CONC_TABLA,3,FALSE()),""))</f>
        <v/>
      </c>
      <c r="G791" s="30"/>
      <c r="H791" s="30"/>
      <c r="I791" s="30"/>
      <c r="J791" s="29"/>
      <c r="K791" s="28"/>
      <c r="L791" s="28"/>
      <c r="M791" s="9" t="str">
        <f aca="false">IF(OR($B791="",$E791=""),"",IF($E791="INA","INA",IF($G791="Otro empleador",IF($E791="RET","RETO",IF($E791="ORD","OTO","OTX")),IF($E791="RET","ERR",$E791))))</f>
        <v/>
      </c>
      <c r="N791" s="9" t="str">
        <f aca="false">IF($I791="","",IFERROR(VLOOKUP($I791,FREC_TABLA,2,FALSE()),""))</f>
        <v/>
      </c>
      <c r="O791" s="19" t="n">
        <f aca="false">IF(OR($M791="",$M791="ERR",$J791="",$K791="",$N791=""),0,IF($N791=0,IF(AND(OR(1=7,1=12),1&gt;=$K791,1&lt;=IF($L791="",12,$L791)),$J791,0),IF(AND(1&gt;=$K791,1&lt;=IF($L791="",12,$L791),MOD(1-$K791,$N791)=0),$J791,0)))</f>
        <v>0</v>
      </c>
      <c r="P791" s="19" t="n">
        <f aca="false">IF(OR($M791="",$M791="ERR",$J791="",$K791="",$N791=""),0,IF($N791=0,IF(AND(OR(2=7,2=12),2&gt;=$K791,2&lt;=IF($L791="",12,$L791)),$J791,0),IF(AND(2&gt;=$K791,2&lt;=IF($L791="",12,$L791),MOD(2-$K791,$N791)=0),$J791,0)))</f>
        <v>0</v>
      </c>
      <c r="Q791" s="19" t="n">
        <f aca="false">IF(OR($M791="",$M791="ERR",$J791="",$K791="",$N791=""),0,IF($N791=0,IF(AND(OR(3=7,3=12),3&gt;=$K791,3&lt;=IF($L791="",12,$L791)),$J791,0),IF(AND(3&gt;=$K791,3&lt;=IF($L791="",12,$L791),MOD(3-$K791,$N791)=0),$J791,0)))</f>
        <v>0</v>
      </c>
      <c r="R791" s="19" t="n">
        <f aca="false">IF(OR($M791="",$M791="ERR",$J791="",$K791="",$N791=""),0,IF($N791=0,IF(AND(OR(4=7,4=12),4&gt;=$K791,4&lt;=IF($L791="",12,$L791)),$J791,0),IF(AND(4&gt;=$K791,4&lt;=IF($L791="",12,$L791),MOD(4-$K791,$N791)=0),$J791,0)))</f>
        <v>0</v>
      </c>
      <c r="S791" s="19" t="n">
        <f aca="false">IF(OR($M791="",$M791="ERR",$J791="",$K791="",$N791=""),0,IF($N791=0,IF(AND(OR(5=7,5=12),5&gt;=$K791,5&lt;=IF($L791="",12,$L791)),$J791,0),IF(AND(5&gt;=$K791,5&lt;=IF($L791="",12,$L791),MOD(5-$K791,$N791)=0),$J791,0)))</f>
        <v>0</v>
      </c>
      <c r="T791" s="19" t="n">
        <f aca="false">IF(OR($M791="",$M791="ERR",$J791="",$K791="",$N791=""),0,IF($N791=0,IF(AND(OR(6=7,6=12),6&gt;=$K791,6&lt;=IF($L791="",12,$L791)),$J791,0),IF(AND(6&gt;=$K791,6&lt;=IF($L791="",12,$L791),MOD(6-$K791,$N791)=0),$J791,0)))</f>
        <v>0</v>
      </c>
      <c r="U791" s="19" t="n">
        <f aca="false">IF(OR($M791="",$M791="ERR",$J791="",$K791="",$N791=""),0,IF($N791=0,IF(AND(OR(7=7,7=12),7&gt;=$K791,7&lt;=IF($L791="",12,$L791)),$J791,0),IF(AND(7&gt;=$K791,7&lt;=IF($L791="",12,$L791),MOD(7-$K791,$N791)=0),$J791,0)))</f>
        <v>0</v>
      </c>
      <c r="V791" s="19" t="n">
        <f aca="false">IF(OR($M791="",$M791="ERR",$J791="",$K791="",$N791=""),0,IF($N791=0,IF(AND(OR(8=7,8=12),8&gt;=$K791,8&lt;=IF($L791="",12,$L791)),$J791,0),IF(AND(8&gt;=$K791,8&lt;=IF($L791="",12,$L791),MOD(8-$K791,$N791)=0),$J791,0)))</f>
        <v>0</v>
      </c>
      <c r="W791" s="19" t="n">
        <f aca="false">IF(OR($M791="",$M791="ERR",$J791="",$K791="",$N791=""),0,IF($N791=0,IF(AND(OR(9=7,9=12),9&gt;=$K791,9&lt;=IF($L791="",12,$L791)),$J791,0),IF(AND(9&gt;=$K791,9&lt;=IF($L791="",12,$L791),MOD(9-$K791,$N791)=0),$J791,0)))</f>
        <v>0</v>
      </c>
      <c r="X791" s="19" t="n">
        <f aca="false">IF(OR($M791="",$M791="ERR",$J791="",$K791="",$N791=""),0,IF($N791=0,IF(AND(OR(10=7,10=12),10&gt;=$K791,10&lt;=IF($L791="",12,$L791)),$J791,0),IF(AND(10&gt;=$K791,10&lt;=IF($L791="",12,$L791),MOD(10-$K791,$N791)=0),$J791,0)))</f>
        <v>0</v>
      </c>
      <c r="Y791" s="19" t="n">
        <f aca="false">IF(OR($M791="",$M791="ERR",$J791="",$K791="",$N791=""),0,IF($N791=0,IF(AND(OR(11=7,11=12),11&gt;=$K791,11&lt;=IF($L791="",12,$L791)),$J791,0),IF(AND(11&gt;=$K791,11&lt;=IF($L791="",12,$L791),MOD(11-$K791,$N791)=0),$J791,0)))</f>
        <v>0</v>
      </c>
      <c r="Z791" s="19" t="n">
        <f aca="false">IF(OR($M791="",$M791="ERR",$J791="",$K791="",$N791=""),0,IF($N791=0,IF(AND(OR(12=7,12=12),12&gt;=$K791,12&lt;=IF($L791="",12,$L791)),$J791,0),IF(AND(12&gt;=$K791,12&lt;=IF($L791="",12,$L791),MOD(12-$K791,$N791)=0),$J791,0)))</f>
        <v>0</v>
      </c>
      <c r="AA791" s="36" t="n">
        <f aca="false">SUM(O791:Z791)</f>
        <v>0</v>
      </c>
      <c r="AB791" s="15" t="str">
        <f aca="false">IF(AND($B791="",$D791="",$J791=""),"",IF($B791="","Falta código",IF(ISNA(MATCH($B791,LST_COD,0)),"Código no registrado en Trabajadores",IF($E791="","Concepto no está en el catálogo",IF($M791="ERR","Retención de otro empleador: Origen = Otro empleador",IF(OR($J791="",$K791=""),"Falta monto o mes",IF(OR($K791&lt;1,$K791&gt;12),"Mes inicio inválido",IF(AND($L791&lt;&gt;"",OR($L791&lt;$K791,$L791&gt;12)),"Mes fin inválido",IF($N791="","Falta frecuencia",IF(AND($G791&lt;&gt;"Otro empleador",SUMPRODUCT(($O791:$Z791&lt;&gt;0)*(((COLUMN($O791:$Z791)-14)&lt;INDEX(Trabajadores!$M$6:$M$105,MATCH($B791,LST_COD,0)))+((COLUMN($O791:$Z791)-14)&gt;INDEX(Trabajadores!$N$6:$N$105,MATCH($B791,LST_COD,0)))))&gt;0),"Aviso: hay meses fuera del periodo laboral","OK"))))))))))</f>
        <v/>
      </c>
    </row>
    <row r="792" customFormat="false" ht="15" hidden="false" customHeight="false" outlineLevel="0" collapsed="false">
      <c r="A792" s="23" t="n">
        <v>787</v>
      </c>
      <c r="B792" s="7"/>
      <c r="C792" s="35" t="str">
        <f aca="false">IF($B792="","",IFERROR(INDEX(Trabajadores!$D$6:$D$105,MATCH($B792,LST_COD,0)),"¿Código?"))</f>
        <v/>
      </c>
      <c r="D792" s="30"/>
      <c r="E792" s="9" t="str">
        <f aca="false">IF($D792="","",IFERROR(VLOOKUP($D792,CONC_TABLA,2,FALSE()),""))</f>
        <v/>
      </c>
      <c r="F792" s="9" t="str">
        <f aca="false">IF($D792="","",IFERROR(VLOOKUP($D792,CONC_TABLA,3,FALSE()),""))</f>
        <v/>
      </c>
      <c r="G792" s="30"/>
      <c r="H792" s="30"/>
      <c r="I792" s="30"/>
      <c r="J792" s="29"/>
      <c r="K792" s="28"/>
      <c r="L792" s="28"/>
      <c r="M792" s="9" t="str">
        <f aca="false">IF(OR($B792="",$E792=""),"",IF($E792="INA","INA",IF($G792="Otro empleador",IF($E792="RET","RETO",IF($E792="ORD","OTO","OTX")),IF($E792="RET","ERR",$E792))))</f>
        <v/>
      </c>
      <c r="N792" s="9" t="str">
        <f aca="false">IF($I792="","",IFERROR(VLOOKUP($I792,FREC_TABLA,2,FALSE()),""))</f>
        <v/>
      </c>
      <c r="O792" s="19" t="n">
        <f aca="false">IF(OR($M792="",$M792="ERR",$J792="",$K792="",$N792=""),0,IF($N792=0,IF(AND(OR(1=7,1=12),1&gt;=$K792,1&lt;=IF($L792="",12,$L792)),$J792,0),IF(AND(1&gt;=$K792,1&lt;=IF($L792="",12,$L792),MOD(1-$K792,$N792)=0),$J792,0)))</f>
        <v>0</v>
      </c>
      <c r="P792" s="19" t="n">
        <f aca="false">IF(OR($M792="",$M792="ERR",$J792="",$K792="",$N792=""),0,IF($N792=0,IF(AND(OR(2=7,2=12),2&gt;=$K792,2&lt;=IF($L792="",12,$L792)),$J792,0),IF(AND(2&gt;=$K792,2&lt;=IF($L792="",12,$L792),MOD(2-$K792,$N792)=0),$J792,0)))</f>
        <v>0</v>
      </c>
      <c r="Q792" s="19" t="n">
        <f aca="false">IF(OR($M792="",$M792="ERR",$J792="",$K792="",$N792=""),0,IF($N792=0,IF(AND(OR(3=7,3=12),3&gt;=$K792,3&lt;=IF($L792="",12,$L792)),$J792,0),IF(AND(3&gt;=$K792,3&lt;=IF($L792="",12,$L792),MOD(3-$K792,$N792)=0),$J792,0)))</f>
        <v>0</v>
      </c>
      <c r="R792" s="19" t="n">
        <f aca="false">IF(OR($M792="",$M792="ERR",$J792="",$K792="",$N792=""),0,IF($N792=0,IF(AND(OR(4=7,4=12),4&gt;=$K792,4&lt;=IF($L792="",12,$L792)),$J792,0),IF(AND(4&gt;=$K792,4&lt;=IF($L792="",12,$L792),MOD(4-$K792,$N792)=0),$J792,0)))</f>
        <v>0</v>
      </c>
      <c r="S792" s="19" t="n">
        <f aca="false">IF(OR($M792="",$M792="ERR",$J792="",$K792="",$N792=""),0,IF($N792=0,IF(AND(OR(5=7,5=12),5&gt;=$K792,5&lt;=IF($L792="",12,$L792)),$J792,0),IF(AND(5&gt;=$K792,5&lt;=IF($L792="",12,$L792),MOD(5-$K792,$N792)=0),$J792,0)))</f>
        <v>0</v>
      </c>
      <c r="T792" s="19" t="n">
        <f aca="false">IF(OR($M792="",$M792="ERR",$J792="",$K792="",$N792=""),0,IF($N792=0,IF(AND(OR(6=7,6=12),6&gt;=$K792,6&lt;=IF($L792="",12,$L792)),$J792,0),IF(AND(6&gt;=$K792,6&lt;=IF($L792="",12,$L792),MOD(6-$K792,$N792)=0),$J792,0)))</f>
        <v>0</v>
      </c>
      <c r="U792" s="19" t="n">
        <f aca="false">IF(OR($M792="",$M792="ERR",$J792="",$K792="",$N792=""),0,IF($N792=0,IF(AND(OR(7=7,7=12),7&gt;=$K792,7&lt;=IF($L792="",12,$L792)),$J792,0),IF(AND(7&gt;=$K792,7&lt;=IF($L792="",12,$L792),MOD(7-$K792,$N792)=0),$J792,0)))</f>
        <v>0</v>
      </c>
      <c r="V792" s="19" t="n">
        <f aca="false">IF(OR($M792="",$M792="ERR",$J792="",$K792="",$N792=""),0,IF($N792=0,IF(AND(OR(8=7,8=12),8&gt;=$K792,8&lt;=IF($L792="",12,$L792)),$J792,0),IF(AND(8&gt;=$K792,8&lt;=IF($L792="",12,$L792),MOD(8-$K792,$N792)=0),$J792,0)))</f>
        <v>0</v>
      </c>
      <c r="W792" s="19" t="n">
        <f aca="false">IF(OR($M792="",$M792="ERR",$J792="",$K792="",$N792=""),0,IF($N792=0,IF(AND(OR(9=7,9=12),9&gt;=$K792,9&lt;=IF($L792="",12,$L792)),$J792,0),IF(AND(9&gt;=$K792,9&lt;=IF($L792="",12,$L792),MOD(9-$K792,$N792)=0),$J792,0)))</f>
        <v>0</v>
      </c>
      <c r="X792" s="19" t="n">
        <f aca="false">IF(OR($M792="",$M792="ERR",$J792="",$K792="",$N792=""),0,IF($N792=0,IF(AND(OR(10=7,10=12),10&gt;=$K792,10&lt;=IF($L792="",12,$L792)),$J792,0),IF(AND(10&gt;=$K792,10&lt;=IF($L792="",12,$L792),MOD(10-$K792,$N792)=0),$J792,0)))</f>
        <v>0</v>
      </c>
      <c r="Y792" s="19" t="n">
        <f aca="false">IF(OR($M792="",$M792="ERR",$J792="",$K792="",$N792=""),0,IF($N792=0,IF(AND(OR(11=7,11=12),11&gt;=$K792,11&lt;=IF($L792="",12,$L792)),$J792,0),IF(AND(11&gt;=$K792,11&lt;=IF($L792="",12,$L792),MOD(11-$K792,$N792)=0),$J792,0)))</f>
        <v>0</v>
      </c>
      <c r="Z792" s="19" t="n">
        <f aca="false">IF(OR($M792="",$M792="ERR",$J792="",$K792="",$N792=""),0,IF($N792=0,IF(AND(OR(12=7,12=12),12&gt;=$K792,12&lt;=IF($L792="",12,$L792)),$J792,0),IF(AND(12&gt;=$K792,12&lt;=IF($L792="",12,$L792),MOD(12-$K792,$N792)=0),$J792,0)))</f>
        <v>0</v>
      </c>
      <c r="AA792" s="36" t="n">
        <f aca="false">SUM(O792:Z792)</f>
        <v>0</v>
      </c>
      <c r="AB792" s="15" t="str">
        <f aca="false">IF(AND($B792="",$D792="",$J792=""),"",IF($B792="","Falta código",IF(ISNA(MATCH($B792,LST_COD,0)),"Código no registrado en Trabajadores",IF($E792="","Concepto no está en el catálogo",IF($M792="ERR","Retención de otro empleador: Origen = Otro empleador",IF(OR($J792="",$K792=""),"Falta monto o mes",IF(OR($K792&lt;1,$K792&gt;12),"Mes inicio inválido",IF(AND($L792&lt;&gt;"",OR($L792&lt;$K792,$L792&gt;12)),"Mes fin inválido",IF($N792="","Falta frecuencia",IF(AND($G792&lt;&gt;"Otro empleador",SUMPRODUCT(($O792:$Z792&lt;&gt;0)*(((COLUMN($O792:$Z792)-14)&lt;INDEX(Trabajadores!$M$6:$M$105,MATCH($B792,LST_COD,0)))+((COLUMN($O792:$Z792)-14)&gt;INDEX(Trabajadores!$N$6:$N$105,MATCH($B792,LST_COD,0)))))&gt;0),"Aviso: hay meses fuera del periodo laboral","OK"))))))))))</f>
        <v/>
      </c>
    </row>
    <row r="793" customFormat="false" ht="15" hidden="false" customHeight="false" outlineLevel="0" collapsed="false">
      <c r="A793" s="23" t="n">
        <v>788</v>
      </c>
      <c r="B793" s="7"/>
      <c r="C793" s="35" t="str">
        <f aca="false">IF($B793="","",IFERROR(INDEX(Trabajadores!$D$6:$D$105,MATCH($B793,LST_COD,0)),"¿Código?"))</f>
        <v/>
      </c>
      <c r="D793" s="30"/>
      <c r="E793" s="9" t="str">
        <f aca="false">IF($D793="","",IFERROR(VLOOKUP($D793,CONC_TABLA,2,FALSE()),""))</f>
        <v/>
      </c>
      <c r="F793" s="9" t="str">
        <f aca="false">IF($D793="","",IFERROR(VLOOKUP($D793,CONC_TABLA,3,FALSE()),""))</f>
        <v/>
      </c>
      <c r="G793" s="30"/>
      <c r="H793" s="30"/>
      <c r="I793" s="30"/>
      <c r="J793" s="29"/>
      <c r="K793" s="28"/>
      <c r="L793" s="28"/>
      <c r="M793" s="9" t="str">
        <f aca="false">IF(OR($B793="",$E793=""),"",IF($E793="INA","INA",IF($G793="Otro empleador",IF($E793="RET","RETO",IF($E793="ORD","OTO","OTX")),IF($E793="RET","ERR",$E793))))</f>
        <v/>
      </c>
      <c r="N793" s="9" t="str">
        <f aca="false">IF($I793="","",IFERROR(VLOOKUP($I793,FREC_TABLA,2,FALSE()),""))</f>
        <v/>
      </c>
      <c r="O793" s="19" t="n">
        <f aca="false">IF(OR($M793="",$M793="ERR",$J793="",$K793="",$N793=""),0,IF($N793=0,IF(AND(OR(1=7,1=12),1&gt;=$K793,1&lt;=IF($L793="",12,$L793)),$J793,0),IF(AND(1&gt;=$K793,1&lt;=IF($L793="",12,$L793),MOD(1-$K793,$N793)=0),$J793,0)))</f>
        <v>0</v>
      </c>
      <c r="P793" s="19" t="n">
        <f aca="false">IF(OR($M793="",$M793="ERR",$J793="",$K793="",$N793=""),0,IF($N793=0,IF(AND(OR(2=7,2=12),2&gt;=$K793,2&lt;=IF($L793="",12,$L793)),$J793,0),IF(AND(2&gt;=$K793,2&lt;=IF($L793="",12,$L793),MOD(2-$K793,$N793)=0),$J793,0)))</f>
        <v>0</v>
      </c>
      <c r="Q793" s="19" t="n">
        <f aca="false">IF(OR($M793="",$M793="ERR",$J793="",$K793="",$N793=""),0,IF($N793=0,IF(AND(OR(3=7,3=12),3&gt;=$K793,3&lt;=IF($L793="",12,$L793)),$J793,0),IF(AND(3&gt;=$K793,3&lt;=IF($L793="",12,$L793),MOD(3-$K793,$N793)=0),$J793,0)))</f>
        <v>0</v>
      </c>
      <c r="R793" s="19" t="n">
        <f aca="false">IF(OR($M793="",$M793="ERR",$J793="",$K793="",$N793=""),0,IF($N793=0,IF(AND(OR(4=7,4=12),4&gt;=$K793,4&lt;=IF($L793="",12,$L793)),$J793,0),IF(AND(4&gt;=$K793,4&lt;=IF($L793="",12,$L793),MOD(4-$K793,$N793)=0),$J793,0)))</f>
        <v>0</v>
      </c>
      <c r="S793" s="19" t="n">
        <f aca="false">IF(OR($M793="",$M793="ERR",$J793="",$K793="",$N793=""),0,IF($N793=0,IF(AND(OR(5=7,5=12),5&gt;=$K793,5&lt;=IF($L793="",12,$L793)),$J793,0),IF(AND(5&gt;=$K793,5&lt;=IF($L793="",12,$L793),MOD(5-$K793,$N793)=0),$J793,0)))</f>
        <v>0</v>
      </c>
      <c r="T793" s="19" t="n">
        <f aca="false">IF(OR($M793="",$M793="ERR",$J793="",$K793="",$N793=""),0,IF($N793=0,IF(AND(OR(6=7,6=12),6&gt;=$K793,6&lt;=IF($L793="",12,$L793)),$J793,0),IF(AND(6&gt;=$K793,6&lt;=IF($L793="",12,$L793),MOD(6-$K793,$N793)=0),$J793,0)))</f>
        <v>0</v>
      </c>
      <c r="U793" s="19" t="n">
        <f aca="false">IF(OR($M793="",$M793="ERR",$J793="",$K793="",$N793=""),0,IF($N793=0,IF(AND(OR(7=7,7=12),7&gt;=$K793,7&lt;=IF($L793="",12,$L793)),$J793,0),IF(AND(7&gt;=$K793,7&lt;=IF($L793="",12,$L793),MOD(7-$K793,$N793)=0),$J793,0)))</f>
        <v>0</v>
      </c>
      <c r="V793" s="19" t="n">
        <f aca="false">IF(OR($M793="",$M793="ERR",$J793="",$K793="",$N793=""),0,IF($N793=0,IF(AND(OR(8=7,8=12),8&gt;=$K793,8&lt;=IF($L793="",12,$L793)),$J793,0),IF(AND(8&gt;=$K793,8&lt;=IF($L793="",12,$L793),MOD(8-$K793,$N793)=0),$J793,0)))</f>
        <v>0</v>
      </c>
      <c r="W793" s="19" t="n">
        <f aca="false">IF(OR($M793="",$M793="ERR",$J793="",$K793="",$N793=""),0,IF($N793=0,IF(AND(OR(9=7,9=12),9&gt;=$K793,9&lt;=IF($L793="",12,$L793)),$J793,0),IF(AND(9&gt;=$K793,9&lt;=IF($L793="",12,$L793),MOD(9-$K793,$N793)=0),$J793,0)))</f>
        <v>0</v>
      </c>
      <c r="X793" s="19" t="n">
        <f aca="false">IF(OR($M793="",$M793="ERR",$J793="",$K793="",$N793=""),0,IF($N793=0,IF(AND(OR(10=7,10=12),10&gt;=$K793,10&lt;=IF($L793="",12,$L793)),$J793,0),IF(AND(10&gt;=$K793,10&lt;=IF($L793="",12,$L793),MOD(10-$K793,$N793)=0),$J793,0)))</f>
        <v>0</v>
      </c>
      <c r="Y793" s="19" t="n">
        <f aca="false">IF(OR($M793="",$M793="ERR",$J793="",$K793="",$N793=""),0,IF($N793=0,IF(AND(OR(11=7,11=12),11&gt;=$K793,11&lt;=IF($L793="",12,$L793)),$J793,0),IF(AND(11&gt;=$K793,11&lt;=IF($L793="",12,$L793),MOD(11-$K793,$N793)=0),$J793,0)))</f>
        <v>0</v>
      </c>
      <c r="Z793" s="19" t="n">
        <f aca="false">IF(OR($M793="",$M793="ERR",$J793="",$K793="",$N793=""),0,IF($N793=0,IF(AND(OR(12=7,12=12),12&gt;=$K793,12&lt;=IF($L793="",12,$L793)),$J793,0),IF(AND(12&gt;=$K793,12&lt;=IF($L793="",12,$L793),MOD(12-$K793,$N793)=0),$J793,0)))</f>
        <v>0</v>
      </c>
      <c r="AA793" s="36" t="n">
        <f aca="false">SUM(O793:Z793)</f>
        <v>0</v>
      </c>
      <c r="AB793" s="15" t="str">
        <f aca="false">IF(AND($B793="",$D793="",$J793=""),"",IF($B793="","Falta código",IF(ISNA(MATCH($B793,LST_COD,0)),"Código no registrado en Trabajadores",IF($E793="","Concepto no está en el catálogo",IF($M793="ERR","Retención de otro empleador: Origen = Otro empleador",IF(OR($J793="",$K793=""),"Falta monto o mes",IF(OR($K793&lt;1,$K793&gt;12),"Mes inicio inválido",IF(AND($L793&lt;&gt;"",OR($L793&lt;$K793,$L793&gt;12)),"Mes fin inválido",IF($N793="","Falta frecuencia",IF(AND($G793&lt;&gt;"Otro empleador",SUMPRODUCT(($O793:$Z793&lt;&gt;0)*(((COLUMN($O793:$Z793)-14)&lt;INDEX(Trabajadores!$M$6:$M$105,MATCH($B793,LST_COD,0)))+((COLUMN($O793:$Z793)-14)&gt;INDEX(Trabajadores!$N$6:$N$105,MATCH($B793,LST_COD,0)))))&gt;0),"Aviso: hay meses fuera del periodo laboral","OK"))))))))))</f>
        <v/>
      </c>
    </row>
    <row r="794" customFormat="false" ht="15" hidden="false" customHeight="false" outlineLevel="0" collapsed="false">
      <c r="A794" s="23" t="n">
        <v>789</v>
      </c>
      <c r="B794" s="7"/>
      <c r="C794" s="35" t="str">
        <f aca="false">IF($B794="","",IFERROR(INDEX(Trabajadores!$D$6:$D$105,MATCH($B794,LST_COD,0)),"¿Código?"))</f>
        <v/>
      </c>
      <c r="D794" s="30"/>
      <c r="E794" s="9" t="str">
        <f aca="false">IF($D794="","",IFERROR(VLOOKUP($D794,CONC_TABLA,2,FALSE()),""))</f>
        <v/>
      </c>
      <c r="F794" s="9" t="str">
        <f aca="false">IF($D794="","",IFERROR(VLOOKUP($D794,CONC_TABLA,3,FALSE()),""))</f>
        <v/>
      </c>
      <c r="G794" s="30"/>
      <c r="H794" s="30"/>
      <c r="I794" s="30"/>
      <c r="J794" s="29"/>
      <c r="K794" s="28"/>
      <c r="L794" s="28"/>
      <c r="M794" s="9" t="str">
        <f aca="false">IF(OR($B794="",$E794=""),"",IF($E794="INA","INA",IF($G794="Otro empleador",IF($E794="RET","RETO",IF($E794="ORD","OTO","OTX")),IF($E794="RET","ERR",$E794))))</f>
        <v/>
      </c>
      <c r="N794" s="9" t="str">
        <f aca="false">IF($I794="","",IFERROR(VLOOKUP($I794,FREC_TABLA,2,FALSE()),""))</f>
        <v/>
      </c>
      <c r="O794" s="19" t="n">
        <f aca="false">IF(OR($M794="",$M794="ERR",$J794="",$K794="",$N794=""),0,IF($N794=0,IF(AND(OR(1=7,1=12),1&gt;=$K794,1&lt;=IF($L794="",12,$L794)),$J794,0),IF(AND(1&gt;=$K794,1&lt;=IF($L794="",12,$L794),MOD(1-$K794,$N794)=0),$J794,0)))</f>
        <v>0</v>
      </c>
      <c r="P794" s="19" t="n">
        <f aca="false">IF(OR($M794="",$M794="ERR",$J794="",$K794="",$N794=""),0,IF($N794=0,IF(AND(OR(2=7,2=12),2&gt;=$K794,2&lt;=IF($L794="",12,$L794)),$J794,0),IF(AND(2&gt;=$K794,2&lt;=IF($L794="",12,$L794),MOD(2-$K794,$N794)=0),$J794,0)))</f>
        <v>0</v>
      </c>
      <c r="Q794" s="19" t="n">
        <f aca="false">IF(OR($M794="",$M794="ERR",$J794="",$K794="",$N794=""),0,IF($N794=0,IF(AND(OR(3=7,3=12),3&gt;=$K794,3&lt;=IF($L794="",12,$L794)),$J794,0),IF(AND(3&gt;=$K794,3&lt;=IF($L794="",12,$L794),MOD(3-$K794,$N794)=0),$J794,0)))</f>
        <v>0</v>
      </c>
      <c r="R794" s="19" t="n">
        <f aca="false">IF(OR($M794="",$M794="ERR",$J794="",$K794="",$N794=""),0,IF($N794=0,IF(AND(OR(4=7,4=12),4&gt;=$K794,4&lt;=IF($L794="",12,$L794)),$J794,0),IF(AND(4&gt;=$K794,4&lt;=IF($L794="",12,$L794),MOD(4-$K794,$N794)=0),$J794,0)))</f>
        <v>0</v>
      </c>
      <c r="S794" s="19" t="n">
        <f aca="false">IF(OR($M794="",$M794="ERR",$J794="",$K794="",$N794=""),0,IF($N794=0,IF(AND(OR(5=7,5=12),5&gt;=$K794,5&lt;=IF($L794="",12,$L794)),$J794,0),IF(AND(5&gt;=$K794,5&lt;=IF($L794="",12,$L794),MOD(5-$K794,$N794)=0),$J794,0)))</f>
        <v>0</v>
      </c>
      <c r="T794" s="19" t="n">
        <f aca="false">IF(OR($M794="",$M794="ERR",$J794="",$K794="",$N794=""),0,IF($N794=0,IF(AND(OR(6=7,6=12),6&gt;=$K794,6&lt;=IF($L794="",12,$L794)),$J794,0),IF(AND(6&gt;=$K794,6&lt;=IF($L794="",12,$L794),MOD(6-$K794,$N794)=0),$J794,0)))</f>
        <v>0</v>
      </c>
      <c r="U794" s="19" t="n">
        <f aca="false">IF(OR($M794="",$M794="ERR",$J794="",$K794="",$N794=""),0,IF($N794=0,IF(AND(OR(7=7,7=12),7&gt;=$K794,7&lt;=IF($L794="",12,$L794)),$J794,0),IF(AND(7&gt;=$K794,7&lt;=IF($L794="",12,$L794),MOD(7-$K794,$N794)=0),$J794,0)))</f>
        <v>0</v>
      </c>
      <c r="V794" s="19" t="n">
        <f aca="false">IF(OR($M794="",$M794="ERR",$J794="",$K794="",$N794=""),0,IF($N794=0,IF(AND(OR(8=7,8=12),8&gt;=$K794,8&lt;=IF($L794="",12,$L794)),$J794,0),IF(AND(8&gt;=$K794,8&lt;=IF($L794="",12,$L794),MOD(8-$K794,$N794)=0),$J794,0)))</f>
        <v>0</v>
      </c>
      <c r="W794" s="19" t="n">
        <f aca="false">IF(OR($M794="",$M794="ERR",$J794="",$K794="",$N794=""),0,IF($N794=0,IF(AND(OR(9=7,9=12),9&gt;=$K794,9&lt;=IF($L794="",12,$L794)),$J794,0),IF(AND(9&gt;=$K794,9&lt;=IF($L794="",12,$L794),MOD(9-$K794,$N794)=0),$J794,0)))</f>
        <v>0</v>
      </c>
      <c r="X794" s="19" t="n">
        <f aca="false">IF(OR($M794="",$M794="ERR",$J794="",$K794="",$N794=""),0,IF($N794=0,IF(AND(OR(10=7,10=12),10&gt;=$K794,10&lt;=IF($L794="",12,$L794)),$J794,0),IF(AND(10&gt;=$K794,10&lt;=IF($L794="",12,$L794),MOD(10-$K794,$N794)=0),$J794,0)))</f>
        <v>0</v>
      </c>
      <c r="Y794" s="19" t="n">
        <f aca="false">IF(OR($M794="",$M794="ERR",$J794="",$K794="",$N794=""),0,IF($N794=0,IF(AND(OR(11=7,11=12),11&gt;=$K794,11&lt;=IF($L794="",12,$L794)),$J794,0),IF(AND(11&gt;=$K794,11&lt;=IF($L794="",12,$L794),MOD(11-$K794,$N794)=0),$J794,0)))</f>
        <v>0</v>
      </c>
      <c r="Z794" s="19" t="n">
        <f aca="false">IF(OR($M794="",$M794="ERR",$J794="",$K794="",$N794=""),0,IF($N794=0,IF(AND(OR(12=7,12=12),12&gt;=$K794,12&lt;=IF($L794="",12,$L794)),$J794,0),IF(AND(12&gt;=$K794,12&lt;=IF($L794="",12,$L794),MOD(12-$K794,$N794)=0),$J794,0)))</f>
        <v>0</v>
      </c>
      <c r="AA794" s="36" t="n">
        <f aca="false">SUM(O794:Z794)</f>
        <v>0</v>
      </c>
      <c r="AB794" s="15" t="str">
        <f aca="false">IF(AND($B794="",$D794="",$J794=""),"",IF($B794="","Falta código",IF(ISNA(MATCH($B794,LST_COD,0)),"Código no registrado en Trabajadores",IF($E794="","Concepto no está en el catálogo",IF($M794="ERR","Retención de otro empleador: Origen = Otro empleador",IF(OR($J794="",$K794=""),"Falta monto o mes",IF(OR($K794&lt;1,$K794&gt;12),"Mes inicio inválido",IF(AND($L794&lt;&gt;"",OR($L794&lt;$K794,$L794&gt;12)),"Mes fin inválido",IF($N794="","Falta frecuencia",IF(AND($G794&lt;&gt;"Otro empleador",SUMPRODUCT(($O794:$Z794&lt;&gt;0)*(((COLUMN($O794:$Z794)-14)&lt;INDEX(Trabajadores!$M$6:$M$105,MATCH($B794,LST_COD,0)))+((COLUMN($O794:$Z794)-14)&gt;INDEX(Trabajadores!$N$6:$N$105,MATCH($B794,LST_COD,0)))))&gt;0),"Aviso: hay meses fuera del periodo laboral","OK"))))))))))</f>
        <v/>
      </c>
    </row>
    <row r="795" customFormat="false" ht="15" hidden="false" customHeight="false" outlineLevel="0" collapsed="false">
      <c r="A795" s="23" t="n">
        <v>790</v>
      </c>
      <c r="B795" s="7"/>
      <c r="C795" s="35" t="str">
        <f aca="false">IF($B795="","",IFERROR(INDEX(Trabajadores!$D$6:$D$105,MATCH($B795,LST_COD,0)),"¿Código?"))</f>
        <v/>
      </c>
      <c r="D795" s="30"/>
      <c r="E795" s="9" t="str">
        <f aca="false">IF($D795="","",IFERROR(VLOOKUP($D795,CONC_TABLA,2,FALSE()),""))</f>
        <v/>
      </c>
      <c r="F795" s="9" t="str">
        <f aca="false">IF($D795="","",IFERROR(VLOOKUP($D795,CONC_TABLA,3,FALSE()),""))</f>
        <v/>
      </c>
      <c r="G795" s="30"/>
      <c r="H795" s="30"/>
      <c r="I795" s="30"/>
      <c r="J795" s="29"/>
      <c r="K795" s="28"/>
      <c r="L795" s="28"/>
      <c r="M795" s="9" t="str">
        <f aca="false">IF(OR($B795="",$E795=""),"",IF($E795="INA","INA",IF($G795="Otro empleador",IF($E795="RET","RETO",IF($E795="ORD","OTO","OTX")),IF($E795="RET","ERR",$E795))))</f>
        <v/>
      </c>
      <c r="N795" s="9" t="str">
        <f aca="false">IF($I795="","",IFERROR(VLOOKUP($I795,FREC_TABLA,2,FALSE()),""))</f>
        <v/>
      </c>
      <c r="O795" s="19" t="n">
        <f aca="false">IF(OR($M795="",$M795="ERR",$J795="",$K795="",$N795=""),0,IF($N795=0,IF(AND(OR(1=7,1=12),1&gt;=$K795,1&lt;=IF($L795="",12,$L795)),$J795,0),IF(AND(1&gt;=$K795,1&lt;=IF($L795="",12,$L795),MOD(1-$K795,$N795)=0),$J795,0)))</f>
        <v>0</v>
      </c>
      <c r="P795" s="19" t="n">
        <f aca="false">IF(OR($M795="",$M795="ERR",$J795="",$K795="",$N795=""),0,IF($N795=0,IF(AND(OR(2=7,2=12),2&gt;=$K795,2&lt;=IF($L795="",12,$L795)),$J795,0),IF(AND(2&gt;=$K795,2&lt;=IF($L795="",12,$L795),MOD(2-$K795,$N795)=0),$J795,0)))</f>
        <v>0</v>
      </c>
      <c r="Q795" s="19" t="n">
        <f aca="false">IF(OR($M795="",$M795="ERR",$J795="",$K795="",$N795=""),0,IF($N795=0,IF(AND(OR(3=7,3=12),3&gt;=$K795,3&lt;=IF($L795="",12,$L795)),$J795,0),IF(AND(3&gt;=$K795,3&lt;=IF($L795="",12,$L795),MOD(3-$K795,$N795)=0),$J795,0)))</f>
        <v>0</v>
      </c>
      <c r="R795" s="19" t="n">
        <f aca="false">IF(OR($M795="",$M795="ERR",$J795="",$K795="",$N795=""),0,IF($N795=0,IF(AND(OR(4=7,4=12),4&gt;=$K795,4&lt;=IF($L795="",12,$L795)),$J795,0),IF(AND(4&gt;=$K795,4&lt;=IF($L795="",12,$L795),MOD(4-$K795,$N795)=0),$J795,0)))</f>
        <v>0</v>
      </c>
      <c r="S795" s="19" t="n">
        <f aca="false">IF(OR($M795="",$M795="ERR",$J795="",$K795="",$N795=""),0,IF($N795=0,IF(AND(OR(5=7,5=12),5&gt;=$K795,5&lt;=IF($L795="",12,$L795)),$J795,0),IF(AND(5&gt;=$K795,5&lt;=IF($L795="",12,$L795),MOD(5-$K795,$N795)=0),$J795,0)))</f>
        <v>0</v>
      </c>
      <c r="T795" s="19" t="n">
        <f aca="false">IF(OR($M795="",$M795="ERR",$J795="",$K795="",$N795=""),0,IF($N795=0,IF(AND(OR(6=7,6=12),6&gt;=$K795,6&lt;=IF($L795="",12,$L795)),$J795,0),IF(AND(6&gt;=$K795,6&lt;=IF($L795="",12,$L795),MOD(6-$K795,$N795)=0),$J795,0)))</f>
        <v>0</v>
      </c>
      <c r="U795" s="19" t="n">
        <f aca="false">IF(OR($M795="",$M795="ERR",$J795="",$K795="",$N795=""),0,IF($N795=0,IF(AND(OR(7=7,7=12),7&gt;=$K795,7&lt;=IF($L795="",12,$L795)),$J795,0),IF(AND(7&gt;=$K795,7&lt;=IF($L795="",12,$L795),MOD(7-$K795,$N795)=0),$J795,0)))</f>
        <v>0</v>
      </c>
      <c r="V795" s="19" t="n">
        <f aca="false">IF(OR($M795="",$M795="ERR",$J795="",$K795="",$N795=""),0,IF($N795=0,IF(AND(OR(8=7,8=12),8&gt;=$K795,8&lt;=IF($L795="",12,$L795)),$J795,0),IF(AND(8&gt;=$K795,8&lt;=IF($L795="",12,$L795),MOD(8-$K795,$N795)=0),$J795,0)))</f>
        <v>0</v>
      </c>
      <c r="W795" s="19" t="n">
        <f aca="false">IF(OR($M795="",$M795="ERR",$J795="",$K795="",$N795=""),0,IF($N795=0,IF(AND(OR(9=7,9=12),9&gt;=$K795,9&lt;=IF($L795="",12,$L795)),$J795,0),IF(AND(9&gt;=$K795,9&lt;=IF($L795="",12,$L795),MOD(9-$K795,$N795)=0),$J795,0)))</f>
        <v>0</v>
      </c>
      <c r="X795" s="19" t="n">
        <f aca="false">IF(OR($M795="",$M795="ERR",$J795="",$K795="",$N795=""),0,IF($N795=0,IF(AND(OR(10=7,10=12),10&gt;=$K795,10&lt;=IF($L795="",12,$L795)),$J795,0),IF(AND(10&gt;=$K795,10&lt;=IF($L795="",12,$L795),MOD(10-$K795,$N795)=0),$J795,0)))</f>
        <v>0</v>
      </c>
      <c r="Y795" s="19" t="n">
        <f aca="false">IF(OR($M795="",$M795="ERR",$J795="",$K795="",$N795=""),0,IF($N795=0,IF(AND(OR(11=7,11=12),11&gt;=$K795,11&lt;=IF($L795="",12,$L795)),$J795,0),IF(AND(11&gt;=$K795,11&lt;=IF($L795="",12,$L795),MOD(11-$K795,$N795)=0),$J795,0)))</f>
        <v>0</v>
      </c>
      <c r="Z795" s="19" t="n">
        <f aca="false">IF(OR($M795="",$M795="ERR",$J795="",$K795="",$N795=""),0,IF($N795=0,IF(AND(OR(12=7,12=12),12&gt;=$K795,12&lt;=IF($L795="",12,$L795)),$J795,0),IF(AND(12&gt;=$K795,12&lt;=IF($L795="",12,$L795),MOD(12-$K795,$N795)=0),$J795,0)))</f>
        <v>0</v>
      </c>
      <c r="AA795" s="36" t="n">
        <f aca="false">SUM(O795:Z795)</f>
        <v>0</v>
      </c>
      <c r="AB795" s="15" t="str">
        <f aca="false">IF(AND($B795="",$D795="",$J795=""),"",IF($B795="","Falta código",IF(ISNA(MATCH($B795,LST_COD,0)),"Código no registrado en Trabajadores",IF($E795="","Concepto no está en el catálogo",IF($M795="ERR","Retención de otro empleador: Origen = Otro empleador",IF(OR($J795="",$K795=""),"Falta monto o mes",IF(OR($K795&lt;1,$K795&gt;12),"Mes inicio inválido",IF(AND($L795&lt;&gt;"",OR($L795&lt;$K795,$L795&gt;12)),"Mes fin inválido",IF($N795="","Falta frecuencia",IF(AND($G795&lt;&gt;"Otro empleador",SUMPRODUCT(($O795:$Z795&lt;&gt;0)*(((COLUMN($O795:$Z795)-14)&lt;INDEX(Trabajadores!$M$6:$M$105,MATCH($B795,LST_COD,0)))+((COLUMN($O795:$Z795)-14)&gt;INDEX(Trabajadores!$N$6:$N$105,MATCH($B795,LST_COD,0)))))&gt;0),"Aviso: hay meses fuera del periodo laboral","OK"))))))))))</f>
        <v/>
      </c>
    </row>
    <row r="796" customFormat="false" ht="15" hidden="false" customHeight="false" outlineLevel="0" collapsed="false">
      <c r="A796" s="23" t="n">
        <v>791</v>
      </c>
      <c r="B796" s="7"/>
      <c r="C796" s="35" t="str">
        <f aca="false">IF($B796="","",IFERROR(INDEX(Trabajadores!$D$6:$D$105,MATCH($B796,LST_COD,0)),"¿Código?"))</f>
        <v/>
      </c>
      <c r="D796" s="30"/>
      <c r="E796" s="9" t="str">
        <f aca="false">IF($D796="","",IFERROR(VLOOKUP($D796,CONC_TABLA,2,FALSE()),""))</f>
        <v/>
      </c>
      <c r="F796" s="9" t="str">
        <f aca="false">IF($D796="","",IFERROR(VLOOKUP($D796,CONC_TABLA,3,FALSE()),""))</f>
        <v/>
      </c>
      <c r="G796" s="30"/>
      <c r="H796" s="30"/>
      <c r="I796" s="30"/>
      <c r="J796" s="29"/>
      <c r="K796" s="28"/>
      <c r="L796" s="28"/>
      <c r="M796" s="9" t="str">
        <f aca="false">IF(OR($B796="",$E796=""),"",IF($E796="INA","INA",IF($G796="Otro empleador",IF($E796="RET","RETO",IF($E796="ORD","OTO","OTX")),IF($E796="RET","ERR",$E796))))</f>
        <v/>
      </c>
      <c r="N796" s="9" t="str">
        <f aca="false">IF($I796="","",IFERROR(VLOOKUP($I796,FREC_TABLA,2,FALSE()),""))</f>
        <v/>
      </c>
      <c r="O796" s="19" t="n">
        <f aca="false">IF(OR($M796="",$M796="ERR",$J796="",$K796="",$N796=""),0,IF($N796=0,IF(AND(OR(1=7,1=12),1&gt;=$K796,1&lt;=IF($L796="",12,$L796)),$J796,0),IF(AND(1&gt;=$K796,1&lt;=IF($L796="",12,$L796),MOD(1-$K796,$N796)=0),$J796,0)))</f>
        <v>0</v>
      </c>
      <c r="P796" s="19" t="n">
        <f aca="false">IF(OR($M796="",$M796="ERR",$J796="",$K796="",$N796=""),0,IF($N796=0,IF(AND(OR(2=7,2=12),2&gt;=$K796,2&lt;=IF($L796="",12,$L796)),$J796,0),IF(AND(2&gt;=$K796,2&lt;=IF($L796="",12,$L796),MOD(2-$K796,$N796)=0),$J796,0)))</f>
        <v>0</v>
      </c>
      <c r="Q796" s="19" t="n">
        <f aca="false">IF(OR($M796="",$M796="ERR",$J796="",$K796="",$N796=""),0,IF($N796=0,IF(AND(OR(3=7,3=12),3&gt;=$K796,3&lt;=IF($L796="",12,$L796)),$J796,0),IF(AND(3&gt;=$K796,3&lt;=IF($L796="",12,$L796),MOD(3-$K796,$N796)=0),$J796,0)))</f>
        <v>0</v>
      </c>
      <c r="R796" s="19" t="n">
        <f aca="false">IF(OR($M796="",$M796="ERR",$J796="",$K796="",$N796=""),0,IF($N796=0,IF(AND(OR(4=7,4=12),4&gt;=$K796,4&lt;=IF($L796="",12,$L796)),$J796,0),IF(AND(4&gt;=$K796,4&lt;=IF($L796="",12,$L796),MOD(4-$K796,$N796)=0),$J796,0)))</f>
        <v>0</v>
      </c>
      <c r="S796" s="19" t="n">
        <f aca="false">IF(OR($M796="",$M796="ERR",$J796="",$K796="",$N796=""),0,IF($N796=0,IF(AND(OR(5=7,5=12),5&gt;=$K796,5&lt;=IF($L796="",12,$L796)),$J796,0),IF(AND(5&gt;=$K796,5&lt;=IF($L796="",12,$L796),MOD(5-$K796,$N796)=0),$J796,0)))</f>
        <v>0</v>
      </c>
      <c r="T796" s="19" t="n">
        <f aca="false">IF(OR($M796="",$M796="ERR",$J796="",$K796="",$N796=""),0,IF($N796=0,IF(AND(OR(6=7,6=12),6&gt;=$K796,6&lt;=IF($L796="",12,$L796)),$J796,0),IF(AND(6&gt;=$K796,6&lt;=IF($L796="",12,$L796),MOD(6-$K796,$N796)=0),$J796,0)))</f>
        <v>0</v>
      </c>
      <c r="U796" s="19" t="n">
        <f aca="false">IF(OR($M796="",$M796="ERR",$J796="",$K796="",$N796=""),0,IF($N796=0,IF(AND(OR(7=7,7=12),7&gt;=$K796,7&lt;=IF($L796="",12,$L796)),$J796,0),IF(AND(7&gt;=$K796,7&lt;=IF($L796="",12,$L796),MOD(7-$K796,$N796)=0),$J796,0)))</f>
        <v>0</v>
      </c>
      <c r="V796" s="19" t="n">
        <f aca="false">IF(OR($M796="",$M796="ERR",$J796="",$K796="",$N796=""),0,IF($N796=0,IF(AND(OR(8=7,8=12),8&gt;=$K796,8&lt;=IF($L796="",12,$L796)),$J796,0),IF(AND(8&gt;=$K796,8&lt;=IF($L796="",12,$L796),MOD(8-$K796,$N796)=0),$J796,0)))</f>
        <v>0</v>
      </c>
      <c r="W796" s="19" t="n">
        <f aca="false">IF(OR($M796="",$M796="ERR",$J796="",$K796="",$N796=""),0,IF($N796=0,IF(AND(OR(9=7,9=12),9&gt;=$K796,9&lt;=IF($L796="",12,$L796)),$J796,0),IF(AND(9&gt;=$K796,9&lt;=IF($L796="",12,$L796),MOD(9-$K796,$N796)=0),$J796,0)))</f>
        <v>0</v>
      </c>
      <c r="X796" s="19" t="n">
        <f aca="false">IF(OR($M796="",$M796="ERR",$J796="",$K796="",$N796=""),0,IF($N796=0,IF(AND(OR(10=7,10=12),10&gt;=$K796,10&lt;=IF($L796="",12,$L796)),$J796,0),IF(AND(10&gt;=$K796,10&lt;=IF($L796="",12,$L796),MOD(10-$K796,$N796)=0),$J796,0)))</f>
        <v>0</v>
      </c>
      <c r="Y796" s="19" t="n">
        <f aca="false">IF(OR($M796="",$M796="ERR",$J796="",$K796="",$N796=""),0,IF($N796=0,IF(AND(OR(11=7,11=12),11&gt;=$K796,11&lt;=IF($L796="",12,$L796)),$J796,0),IF(AND(11&gt;=$K796,11&lt;=IF($L796="",12,$L796),MOD(11-$K796,$N796)=0),$J796,0)))</f>
        <v>0</v>
      </c>
      <c r="Z796" s="19" t="n">
        <f aca="false">IF(OR($M796="",$M796="ERR",$J796="",$K796="",$N796=""),0,IF($N796=0,IF(AND(OR(12=7,12=12),12&gt;=$K796,12&lt;=IF($L796="",12,$L796)),$J796,0),IF(AND(12&gt;=$K796,12&lt;=IF($L796="",12,$L796),MOD(12-$K796,$N796)=0),$J796,0)))</f>
        <v>0</v>
      </c>
      <c r="AA796" s="36" t="n">
        <f aca="false">SUM(O796:Z796)</f>
        <v>0</v>
      </c>
      <c r="AB796" s="15" t="str">
        <f aca="false">IF(AND($B796="",$D796="",$J796=""),"",IF($B796="","Falta código",IF(ISNA(MATCH($B796,LST_COD,0)),"Código no registrado en Trabajadores",IF($E796="","Concepto no está en el catálogo",IF($M796="ERR","Retención de otro empleador: Origen = Otro empleador",IF(OR($J796="",$K796=""),"Falta monto o mes",IF(OR($K796&lt;1,$K796&gt;12),"Mes inicio inválido",IF(AND($L796&lt;&gt;"",OR($L796&lt;$K796,$L796&gt;12)),"Mes fin inválido",IF($N796="","Falta frecuencia",IF(AND($G796&lt;&gt;"Otro empleador",SUMPRODUCT(($O796:$Z796&lt;&gt;0)*(((COLUMN($O796:$Z796)-14)&lt;INDEX(Trabajadores!$M$6:$M$105,MATCH($B796,LST_COD,0)))+((COLUMN($O796:$Z796)-14)&gt;INDEX(Trabajadores!$N$6:$N$105,MATCH($B796,LST_COD,0)))))&gt;0),"Aviso: hay meses fuera del periodo laboral","OK"))))))))))</f>
        <v/>
      </c>
    </row>
    <row r="797" customFormat="false" ht="15" hidden="false" customHeight="false" outlineLevel="0" collapsed="false">
      <c r="A797" s="23" t="n">
        <v>792</v>
      </c>
      <c r="B797" s="7"/>
      <c r="C797" s="35" t="str">
        <f aca="false">IF($B797="","",IFERROR(INDEX(Trabajadores!$D$6:$D$105,MATCH($B797,LST_COD,0)),"¿Código?"))</f>
        <v/>
      </c>
      <c r="D797" s="30"/>
      <c r="E797" s="9" t="str">
        <f aca="false">IF($D797="","",IFERROR(VLOOKUP($D797,CONC_TABLA,2,FALSE()),""))</f>
        <v/>
      </c>
      <c r="F797" s="9" t="str">
        <f aca="false">IF($D797="","",IFERROR(VLOOKUP($D797,CONC_TABLA,3,FALSE()),""))</f>
        <v/>
      </c>
      <c r="G797" s="30"/>
      <c r="H797" s="30"/>
      <c r="I797" s="30"/>
      <c r="J797" s="29"/>
      <c r="K797" s="28"/>
      <c r="L797" s="28"/>
      <c r="M797" s="9" t="str">
        <f aca="false">IF(OR($B797="",$E797=""),"",IF($E797="INA","INA",IF($G797="Otro empleador",IF($E797="RET","RETO",IF($E797="ORD","OTO","OTX")),IF($E797="RET","ERR",$E797))))</f>
        <v/>
      </c>
      <c r="N797" s="9" t="str">
        <f aca="false">IF($I797="","",IFERROR(VLOOKUP($I797,FREC_TABLA,2,FALSE()),""))</f>
        <v/>
      </c>
      <c r="O797" s="19" t="n">
        <f aca="false">IF(OR($M797="",$M797="ERR",$J797="",$K797="",$N797=""),0,IF($N797=0,IF(AND(OR(1=7,1=12),1&gt;=$K797,1&lt;=IF($L797="",12,$L797)),$J797,0),IF(AND(1&gt;=$K797,1&lt;=IF($L797="",12,$L797),MOD(1-$K797,$N797)=0),$J797,0)))</f>
        <v>0</v>
      </c>
      <c r="P797" s="19" t="n">
        <f aca="false">IF(OR($M797="",$M797="ERR",$J797="",$K797="",$N797=""),0,IF($N797=0,IF(AND(OR(2=7,2=12),2&gt;=$K797,2&lt;=IF($L797="",12,$L797)),$J797,0),IF(AND(2&gt;=$K797,2&lt;=IF($L797="",12,$L797),MOD(2-$K797,$N797)=0),$J797,0)))</f>
        <v>0</v>
      </c>
      <c r="Q797" s="19" t="n">
        <f aca="false">IF(OR($M797="",$M797="ERR",$J797="",$K797="",$N797=""),0,IF($N797=0,IF(AND(OR(3=7,3=12),3&gt;=$K797,3&lt;=IF($L797="",12,$L797)),$J797,0),IF(AND(3&gt;=$K797,3&lt;=IF($L797="",12,$L797),MOD(3-$K797,$N797)=0),$J797,0)))</f>
        <v>0</v>
      </c>
      <c r="R797" s="19" t="n">
        <f aca="false">IF(OR($M797="",$M797="ERR",$J797="",$K797="",$N797=""),0,IF($N797=0,IF(AND(OR(4=7,4=12),4&gt;=$K797,4&lt;=IF($L797="",12,$L797)),$J797,0),IF(AND(4&gt;=$K797,4&lt;=IF($L797="",12,$L797),MOD(4-$K797,$N797)=0),$J797,0)))</f>
        <v>0</v>
      </c>
      <c r="S797" s="19" t="n">
        <f aca="false">IF(OR($M797="",$M797="ERR",$J797="",$K797="",$N797=""),0,IF($N797=0,IF(AND(OR(5=7,5=12),5&gt;=$K797,5&lt;=IF($L797="",12,$L797)),$J797,0),IF(AND(5&gt;=$K797,5&lt;=IF($L797="",12,$L797),MOD(5-$K797,$N797)=0),$J797,0)))</f>
        <v>0</v>
      </c>
      <c r="T797" s="19" t="n">
        <f aca="false">IF(OR($M797="",$M797="ERR",$J797="",$K797="",$N797=""),0,IF($N797=0,IF(AND(OR(6=7,6=12),6&gt;=$K797,6&lt;=IF($L797="",12,$L797)),$J797,0),IF(AND(6&gt;=$K797,6&lt;=IF($L797="",12,$L797),MOD(6-$K797,$N797)=0),$J797,0)))</f>
        <v>0</v>
      </c>
      <c r="U797" s="19" t="n">
        <f aca="false">IF(OR($M797="",$M797="ERR",$J797="",$K797="",$N797=""),0,IF($N797=0,IF(AND(OR(7=7,7=12),7&gt;=$K797,7&lt;=IF($L797="",12,$L797)),$J797,0),IF(AND(7&gt;=$K797,7&lt;=IF($L797="",12,$L797),MOD(7-$K797,$N797)=0),$J797,0)))</f>
        <v>0</v>
      </c>
      <c r="V797" s="19" t="n">
        <f aca="false">IF(OR($M797="",$M797="ERR",$J797="",$K797="",$N797=""),0,IF($N797=0,IF(AND(OR(8=7,8=12),8&gt;=$K797,8&lt;=IF($L797="",12,$L797)),$J797,0),IF(AND(8&gt;=$K797,8&lt;=IF($L797="",12,$L797),MOD(8-$K797,$N797)=0),$J797,0)))</f>
        <v>0</v>
      </c>
      <c r="W797" s="19" t="n">
        <f aca="false">IF(OR($M797="",$M797="ERR",$J797="",$K797="",$N797=""),0,IF($N797=0,IF(AND(OR(9=7,9=12),9&gt;=$K797,9&lt;=IF($L797="",12,$L797)),$J797,0),IF(AND(9&gt;=$K797,9&lt;=IF($L797="",12,$L797),MOD(9-$K797,$N797)=0),$J797,0)))</f>
        <v>0</v>
      </c>
      <c r="X797" s="19" t="n">
        <f aca="false">IF(OR($M797="",$M797="ERR",$J797="",$K797="",$N797=""),0,IF($N797=0,IF(AND(OR(10=7,10=12),10&gt;=$K797,10&lt;=IF($L797="",12,$L797)),$J797,0),IF(AND(10&gt;=$K797,10&lt;=IF($L797="",12,$L797),MOD(10-$K797,$N797)=0),$J797,0)))</f>
        <v>0</v>
      </c>
      <c r="Y797" s="19" t="n">
        <f aca="false">IF(OR($M797="",$M797="ERR",$J797="",$K797="",$N797=""),0,IF($N797=0,IF(AND(OR(11=7,11=12),11&gt;=$K797,11&lt;=IF($L797="",12,$L797)),$J797,0),IF(AND(11&gt;=$K797,11&lt;=IF($L797="",12,$L797),MOD(11-$K797,$N797)=0),$J797,0)))</f>
        <v>0</v>
      </c>
      <c r="Z797" s="19" t="n">
        <f aca="false">IF(OR($M797="",$M797="ERR",$J797="",$K797="",$N797=""),0,IF($N797=0,IF(AND(OR(12=7,12=12),12&gt;=$K797,12&lt;=IF($L797="",12,$L797)),$J797,0),IF(AND(12&gt;=$K797,12&lt;=IF($L797="",12,$L797),MOD(12-$K797,$N797)=0),$J797,0)))</f>
        <v>0</v>
      </c>
      <c r="AA797" s="36" t="n">
        <f aca="false">SUM(O797:Z797)</f>
        <v>0</v>
      </c>
      <c r="AB797" s="15" t="str">
        <f aca="false">IF(AND($B797="",$D797="",$J797=""),"",IF($B797="","Falta código",IF(ISNA(MATCH($B797,LST_COD,0)),"Código no registrado en Trabajadores",IF($E797="","Concepto no está en el catálogo",IF($M797="ERR","Retención de otro empleador: Origen = Otro empleador",IF(OR($J797="",$K797=""),"Falta monto o mes",IF(OR($K797&lt;1,$K797&gt;12),"Mes inicio inválido",IF(AND($L797&lt;&gt;"",OR($L797&lt;$K797,$L797&gt;12)),"Mes fin inválido",IF($N797="","Falta frecuencia",IF(AND($G797&lt;&gt;"Otro empleador",SUMPRODUCT(($O797:$Z797&lt;&gt;0)*(((COLUMN($O797:$Z797)-14)&lt;INDEX(Trabajadores!$M$6:$M$105,MATCH($B797,LST_COD,0)))+((COLUMN($O797:$Z797)-14)&gt;INDEX(Trabajadores!$N$6:$N$105,MATCH($B797,LST_COD,0)))))&gt;0),"Aviso: hay meses fuera del periodo laboral","OK"))))))))))</f>
        <v/>
      </c>
    </row>
    <row r="798" customFormat="false" ht="15" hidden="false" customHeight="false" outlineLevel="0" collapsed="false">
      <c r="A798" s="23" t="n">
        <v>793</v>
      </c>
      <c r="B798" s="7"/>
      <c r="C798" s="35" t="str">
        <f aca="false">IF($B798="","",IFERROR(INDEX(Trabajadores!$D$6:$D$105,MATCH($B798,LST_COD,0)),"¿Código?"))</f>
        <v/>
      </c>
      <c r="D798" s="30"/>
      <c r="E798" s="9" t="str">
        <f aca="false">IF($D798="","",IFERROR(VLOOKUP($D798,CONC_TABLA,2,FALSE()),""))</f>
        <v/>
      </c>
      <c r="F798" s="9" t="str">
        <f aca="false">IF($D798="","",IFERROR(VLOOKUP($D798,CONC_TABLA,3,FALSE()),""))</f>
        <v/>
      </c>
      <c r="G798" s="30"/>
      <c r="H798" s="30"/>
      <c r="I798" s="30"/>
      <c r="J798" s="29"/>
      <c r="K798" s="28"/>
      <c r="L798" s="28"/>
      <c r="M798" s="9" t="str">
        <f aca="false">IF(OR($B798="",$E798=""),"",IF($E798="INA","INA",IF($G798="Otro empleador",IF($E798="RET","RETO",IF($E798="ORD","OTO","OTX")),IF($E798="RET","ERR",$E798))))</f>
        <v/>
      </c>
      <c r="N798" s="9" t="str">
        <f aca="false">IF($I798="","",IFERROR(VLOOKUP($I798,FREC_TABLA,2,FALSE()),""))</f>
        <v/>
      </c>
      <c r="O798" s="19" t="n">
        <f aca="false">IF(OR($M798="",$M798="ERR",$J798="",$K798="",$N798=""),0,IF($N798=0,IF(AND(OR(1=7,1=12),1&gt;=$K798,1&lt;=IF($L798="",12,$L798)),$J798,0),IF(AND(1&gt;=$K798,1&lt;=IF($L798="",12,$L798),MOD(1-$K798,$N798)=0),$J798,0)))</f>
        <v>0</v>
      </c>
      <c r="P798" s="19" t="n">
        <f aca="false">IF(OR($M798="",$M798="ERR",$J798="",$K798="",$N798=""),0,IF($N798=0,IF(AND(OR(2=7,2=12),2&gt;=$K798,2&lt;=IF($L798="",12,$L798)),$J798,0),IF(AND(2&gt;=$K798,2&lt;=IF($L798="",12,$L798),MOD(2-$K798,$N798)=0),$J798,0)))</f>
        <v>0</v>
      </c>
      <c r="Q798" s="19" t="n">
        <f aca="false">IF(OR($M798="",$M798="ERR",$J798="",$K798="",$N798=""),0,IF($N798=0,IF(AND(OR(3=7,3=12),3&gt;=$K798,3&lt;=IF($L798="",12,$L798)),$J798,0),IF(AND(3&gt;=$K798,3&lt;=IF($L798="",12,$L798),MOD(3-$K798,$N798)=0),$J798,0)))</f>
        <v>0</v>
      </c>
      <c r="R798" s="19" t="n">
        <f aca="false">IF(OR($M798="",$M798="ERR",$J798="",$K798="",$N798=""),0,IF($N798=0,IF(AND(OR(4=7,4=12),4&gt;=$K798,4&lt;=IF($L798="",12,$L798)),$J798,0),IF(AND(4&gt;=$K798,4&lt;=IF($L798="",12,$L798),MOD(4-$K798,$N798)=0),$J798,0)))</f>
        <v>0</v>
      </c>
      <c r="S798" s="19" t="n">
        <f aca="false">IF(OR($M798="",$M798="ERR",$J798="",$K798="",$N798=""),0,IF($N798=0,IF(AND(OR(5=7,5=12),5&gt;=$K798,5&lt;=IF($L798="",12,$L798)),$J798,0),IF(AND(5&gt;=$K798,5&lt;=IF($L798="",12,$L798),MOD(5-$K798,$N798)=0),$J798,0)))</f>
        <v>0</v>
      </c>
      <c r="T798" s="19" t="n">
        <f aca="false">IF(OR($M798="",$M798="ERR",$J798="",$K798="",$N798=""),0,IF($N798=0,IF(AND(OR(6=7,6=12),6&gt;=$K798,6&lt;=IF($L798="",12,$L798)),$J798,0),IF(AND(6&gt;=$K798,6&lt;=IF($L798="",12,$L798),MOD(6-$K798,$N798)=0),$J798,0)))</f>
        <v>0</v>
      </c>
      <c r="U798" s="19" t="n">
        <f aca="false">IF(OR($M798="",$M798="ERR",$J798="",$K798="",$N798=""),0,IF($N798=0,IF(AND(OR(7=7,7=12),7&gt;=$K798,7&lt;=IF($L798="",12,$L798)),$J798,0),IF(AND(7&gt;=$K798,7&lt;=IF($L798="",12,$L798),MOD(7-$K798,$N798)=0),$J798,0)))</f>
        <v>0</v>
      </c>
      <c r="V798" s="19" t="n">
        <f aca="false">IF(OR($M798="",$M798="ERR",$J798="",$K798="",$N798=""),0,IF($N798=0,IF(AND(OR(8=7,8=12),8&gt;=$K798,8&lt;=IF($L798="",12,$L798)),$J798,0),IF(AND(8&gt;=$K798,8&lt;=IF($L798="",12,$L798),MOD(8-$K798,$N798)=0),$J798,0)))</f>
        <v>0</v>
      </c>
      <c r="W798" s="19" t="n">
        <f aca="false">IF(OR($M798="",$M798="ERR",$J798="",$K798="",$N798=""),0,IF($N798=0,IF(AND(OR(9=7,9=12),9&gt;=$K798,9&lt;=IF($L798="",12,$L798)),$J798,0),IF(AND(9&gt;=$K798,9&lt;=IF($L798="",12,$L798),MOD(9-$K798,$N798)=0),$J798,0)))</f>
        <v>0</v>
      </c>
      <c r="X798" s="19" t="n">
        <f aca="false">IF(OR($M798="",$M798="ERR",$J798="",$K798="",$N798=""),0,IF($N798=0,IF(AND(OR(10=7,10=12),10&gt;=$K798,10&lt;=IF($L798="",12,$L798)),$J798,0),IF(AND(10&gt;=$K798,10&lt;=IF($L798="",12,$L798),MOD(10-$K798,$N798)=0),$J798,0)))</f>
        <v>0</v>
      </c>
      <c r="Y798" s="19" t="n">
        <f aca="false">IF(OR($M798="",$M798="ERR",$J798="",$K798="",$N798=""),0,IF($N798=0,IF(AND(OR(11=7,11=12),11&gt;=$K798,11&lt;=IF($L798="",12,$L798)),$J798,0),IF(AND(11&gt;=$K798,11&lt;=IF($L798="",12,$L798),MOD(11-$K798,$N798)=0),$J798,0)))</f>
        <v>0</v>
      </c>
      <c r="Z798" s="19" t="n">
        <f aca="false">IF(OR($M798="",$M798="ERR",$J798="",$K798="",$N798=""),0,IF($N798=0,IF(AND(OR(12=7,12=12),12&gt;=$K798,12&lt;=IF($L798="",12,$L798)),$J798,0),IF(AND(12&gt;=$K798,12&lt;=IF($L798="",12,$L798),MOD(12-$K798,$N798)=0),$J798,0)))</f>
        <v>0</v>
      </c>
      <c r="AA798" s="36" t="n">
        <f aca="false">SUM(O798:Z798)</f>
        <v>0</v>
      </c>
      <c r="AB798" s="15" t="str">
        <f aca="false">IF(AND($B798="",$D798="",$J798=""),"",IF($B798="","Falta código",IF(ISNA(MATCH($B798,LST_COD,0)),"Código no registrado en Trabajadores",IF($E798="","Concepto no está en el catálogo",IF($M798="ERR","Retención de otro empleador: Origen = Otro empleador",IF(OR($J798="",$K798=""),"Falta monto o mes",IF(OR($K798&lt;1,$K798&gt;12),"Mes inicio inválido",IF(AND($L798&lt;&gt;"",OR($L798&lt;$K798,$L798&gt;12)),"Mes fin inválido",IF($N798="","Falta frecuencia",IF(AND($G798&lt;&gt;"Otro empleador",SUMPRODUCT(($O798:$Z798&lt;&gt;0)*(((COLUMN($O798:$Z798)-14)&lt;INDEX(Trabajadores!$M$6:$M$105,MATCH($B798,LST_COD,0)))+((COLUMN($O798:$Z798)-14)&gt;INDEX(Trabajadores!$N$6:$N$105,MATCH($B798,LST_COD,0)))))&gt;0),"Aviso: hay meses fuera del periodo laboral","OK"))))))))))</f>
        <v/>
      </c>
    </row>
    <row r="799" customFormat="false" ht="15" hidden="false" customHeight="false" outlineLevel="0" collapsed="false">
      <c r="A799" s="23" t="n">
        <v>794</v>
      </c>
      <c r="B799" s="7"/>
      <c r="C799" s="35" t="str">
        <f aca="false">IF($B799="","",IFERROR(INDEX(Trabajadores!$D$6:$D$105,MATCH($B799,LST_COD,0)),"¿Código?"))</f>
        <v/>
      </c>
      <c r="D799" s="30"/>
      <c r="E799" s="9" t="str">
        <f aca="false">IF($D799="","",IFERROR(VLOOKUP($D799,CONC_TABLA,2,FALSE()),""))</f>
        <v/>
      </c>
      <c r="F799" s="9" t="str">
        <f aca="false">IF($D799="","",IFERROR(VLOOKUP($D799,CONC_TABLA,3,FALSE()),""))</f>
        <v/>
      </c>
      <c r="G799" s="30"/>
      <c r="H799" s="30"/>
      <c r="I799" s="30"/>
      <c r="J799" s="29"/>
      <c r="K799" s="28"/>
      <c r="L799" s="28"/>
      <c r="M799" s="9" t="str">
        <f aca="false">IF(OR($B799="",$E799=""),"",IF($E799="INA","INA",IF($G799="Otro empleador",IF($E799="RET","RETO",IF($E799="ORD","OTO","OTX")),IF($E799="RET","ERR",$E799))))</f>
        <v/>
      </c>
      <c r="N799" s="9" t="str">
        <f aca="false">IF($I799="","",IFERROR(VLOOKUP($I799,FREC_TABLA,2,FALSE()),""))</f>
        <v/>
      </c>
      <c r="O799" s="19" t="n">
        <f aca="false">IF(OR($M799="",$M799="ERR",$J799="",$K799="",$N799=""),0,IF($N799=0,IF(AND(OR(1=7,1=12),1&gt;=$K799,1&lt;=IF($L799="",12,$L799)),$J799,0),IF(AND(1&gt;=$K799,1&lt;=IF($L799="",12,$L799),MOD(1-$K799,$N799)=0),$J799,0)))</f>
        <v>0</v>
      </c>
      <c r="P799" s="19" t="n">
        <f aca="false">IF(OR($M799="",$M799="ERR",$J799="",$K799="",$N799=""),0,IF($N799=0,IF(AND(OR(2=7,2=12),2&gt;=$K799,2&lt;=IF($L799="",12,$L799)),$J799,0),IF(AND(2&gt;=$K799,2&lt;=IF($L799="",12,$L799),MOD(2-$K799,$N799)=0),$J799,0)))</f>
        <v>0</v>
      </c>
      <c r="Q799" s="19" t="n">
        <f aca="false">IF(OR($M799="",$M799="ERR",$J799="",$K799="",$N799=""),0,IF($N799=0,IF(AND(OR(3=7,3=12),3&gt;=$K799,3&lt;=IF($L799="",12,$L799)),$J799,0),IF(AND(3&gt;=$K799,3&lt;=IF($L799="",12,$L799),MOD(3-$K799,$N799)=0),$J799,0)))</f>
        <v>0</v>
      </c>
      <c r="R799" s="19" t="n">
        <f aca="false">IF(OR($M799="",$M799="ERR",$J799="",$K799="",$N799=""),0,IF($N799=0,IF(AND(OR(4=7,4=12),4&gt;=$K799,4&lt;=IF($L799="",12,$L799)),$J799,0),IF(AND(4&gt;=$K799,4&lt;=IF($L799="",12,$L799),MOD(4-$K799,$N799)=0),$J799,0)))</f>
        <v>0</v>
      </c>
      <c r="S799" s="19" t="n">
        <f aca="false">IF(OR($M799="",$M799="ERR",$J799="",$K799="",$N799=""),0,IF($N799=0,IF(AND(OR(5=7,5=12),5&gt;=$K799,5&lt;=IF($L799="",12,$L799)),$J799,0),IF(AND(5&gt;=$K799,5&lt;=IF($L799="",12,$L799),MOD(5-$K799,$N799)=0),$J799,0)))</f>
        <v>0</v>
      </c>
      <c r="T799" s="19" t="n">
        <f aca="false">IF(OR($M799="",$M799="ERR",$J799="",$K799="",$N799=""),0,IF($N799=0,IF(AND(OR(6=7,6=12),6&gt;=$K799,6&lt;=IF($L799="",12,$L799)),$J799,0),IF(AND(6&gt;=$K799,6&lt;=IF($L799="",12,$L799),MOD(6-$K799,$N799)=0),$J799,0)))</f>
        <v>0</v>
      </c>
      <c r="U799" s="19" t="n">
        <f aca="false">IF(OR($M799="",$M799="ERR",$J799="",$K799="",$N799=""),0,IF($N799=0,IF(AND(OR(7=7,7=12),7&gt;=$K799,7&lt;=IF($L799="",12,$L799)),$J799,0),IF(AND(7&gt;=$K799,7&lt;=IF($L799="",12,$L799),MOD(7-$K799,$N799)=0),$J799,0)))</f>
        <v>0</v>
      </c>
      <c r="V799" s="19" t="n">
        <f aca="false">IF(OR($M799="",$M799="ERR",$J799="",$K799="",$N799=""),0,IF($N799=0,IF(AND(OR(8=7,8=12),8&gt;=$K799,8&lt;=IF($L799="",12,$L799)),$J799,0),IF(AND(8&gt;=$K799,8&lt;=IF($L799="",12,$L799),MOD(8-$K799,$N799)=0),$J799,0)))</f>
        <v>0</v>
      </c>
      <c r="W799" s="19" t="n">
        <f aca="false">IF(OR($M799="",$M799="ERR",$J799="",$K799="",$N799=""),0,IF($N799=0,IF(AND(OR(9=7,9=12),9&gt;=$K799,9&lt;=IF($L799="",12,$L799)),$J799,0),IF(AND(9&gt;=$K799,9&lt;=IF($L799="",12,$L799),MOD(9-$K799,$N799)=0),$J799,0)))</f>
        <v>0</v>
      </c>
      <c r="X799" s="19" t="n">
        <f aca="false">IF(OR($M799="",$M799="ERR",$J799="",$K799="",$N799=""),0,IF($N799=0,IF(AND(OR(10=7,10=12),10&gt;=$K799,10&lt;=IF($L799="",12,$L799)),$J799,0),IF(AND(10&gt;=$K799,10&lt;=IF($L799="",12,$L799),MOD(10-$K799,$N799)=0),$J799,0)))</f>
        <v>0</v>
      </c>
      <c r="Y799" s="19" t="n">
        <f aca="false">IF(OR($M799="",$M799="ERR",$J799="",$K799="",$N799=""),0,IF($N799=0,IF(AND(OR(11=7,11=12),11&gt;=$K799,11&lt;=IF($L799="",12,$L799)),$J799,0),IF(AND(11&gt;=$K799,11&lt;=IF($L799="",12,$L799),MOD(11-$K799,$N799)=0),$J799,0)))</f>
        <v>0</v>
      </c>
      <c r="Z799" s="19" t="n">
        <f aca="false">IF(OR($M799="",$M799="ERR",$J799="",$K799="",$N799=""),0,IF($N799=0,IF(AND(OR(12=7,12=12),12&gt;=$K799,12&lt;=IF($L799="",12,$L799)),$J799,0),IF(AND(12&gt;=$K799,12&lt;=IF($L799="",12,$L799),MOD(12-$K799,$N799)=0),$J799,0)))</f>
        <v>0</v>
      </c>
      <c r="AA799" s="36" t="n">
        <f aca="false">SUM(O799:Z799)</f>
        <v>0</v>
      </c>
      <c r="AB799" s="15" t="str">
        <f aca="false">IF(AND($B799="",$D799="",$J799=""),"",IF($B799="","Falta código",IF(ISNA(MATCH($B799,LST_COD,0)),"Código no registrado en Trabajadores",IF($E799="","Concepto no está en el catálogo",IF($M799="ERR","Retención de otro empleador: Origen = Otro empleador",IF(OR($J799="",$K799=""),"Falta monto o mes",IF(OR($K799&lt;1,$K799&gt;12),"Mes inicio inválido",IF(AND($L799&lt;&gt;"",OR($L799&lt;$K799,$L799&gt;12)),"Mes fin inválido",IF($N799="","Falta frecuencia",IF(AND($G799&lt;&gt;"Otro empleador",SUMPRODUCT(($O799:$Z799&lt;&gt;0)*(((COLUMN($O799:$Z799)-14)&lt;INDEX(Trabajadores!$M$6:$M$105,MATCH($B799,LST_COD,0)))+((COLUMN($O799:$Z799)-14)&gt;INDEX(Trabajadores!$N$6:$N$105,MATCH($B799,LST_COD,0)))))&gt;0),"Aviso: hay meses fuera del periodo laboral","OK"))))))))))</f>
        <v/>
      </c>
    </row>
    <row r="800" customFormat="false" ht="15" hidden="false" customHeight="false" outlineLevel="0" collapsed="false">
      <c r="A800" s="23" t="n">
        <v>795</v>
      </c>
      <c r="B800" s="7"/>
      <c r="C800" s="35" t="str">
        <f aca="false">IF($B800="","",IFERROR(INDEX(Trabajadores!$D$6:$D$105,MATCH($B800,LST_COD,0)),"¿Código?"))</f>
        <v/>
      </c>
      <c r="D800" s="30"/>
      <c r="E800" s="9" t="str">
        <f aca="false">IF($D800="","",IFERROR(VLOOKUP($D800,CONC_TABLA,2,FALSE()),""))</f>
        <v/>
      </c>
      <c r="F800" s="9" t="str">
        <f aca="false">IF($D800="","",IFERROR(VLOOKUP($D800,CONC_TABLA,3,FALSE()),""))</f>
        <v/>
      </c>
      <c r="G800" s="30"/>
      <c r="H800" s="30"/>
      <c r="I800" s="30"/>
      <c r="J800" s="29"/>
      <c r="K800" s="28"/>
      <c r="L800" s="28"/>
      <c r="M800" s="9" t="str">
        <f aca="false">IF(OR($B800="",$E800=""),"",IF($E800="INA","INA",IF($G800="Otro empleador",IF($E800="RET","RETO",IF($E800="ORD","OTO","OTX")),IF($E800="RET","ERR",$E800))))</f>
        <v/>
      </c>
      <c r="N800" s="9" t="str">
        <f aca="false">IF($I800="","",IFERROR(VLOOKUP($I800,FREC_TABLA,2,FALSE()),""))</f>
        <v/>
      </c>
      <c r="O800" s="19" t="n">
        <f aca="false">IF(OR($M800="",$M800="ERR",$J800="",$K800="",$N800=""),0,IF($N800=0,IF(AND(OR(1=7,1=12),1&gt;=$K800,1&lt;=IF($L800="",12,$L800)),$J800,0),IF(AND(1&gt;=$K800,1&lt;=IF($L800="",12,$L800),MOD(1-$K800,$N800)=0),$J800,0)))</f>
        <v>0</v>
      </c>
      <c r="P800" s="19" t="n">
        <f aca="false">IF(OR($M800="",$M800="ERR",$J800="",$K800="",$N800=""),0,IF($N800=0,IF(AND(OR(2=7,2=12),2&gt;=$K800,2&lt;=IF($L800="",12,$L800)),$J800,0),IF(AND(2&gt;=$K800,2&lt;=IF($L800="",12,$L800),MOD(2-$K800,$N800)=0),$J800,0)))</f>
        <v>0</v>
      </c>
      <c r="Q800" s="19" t="n">
        <f aca="false">IF(OR($M800="",$M800="ERR",$J800="",$K800="",$N800=""),0,IF($N800=0,IF(AND(OR(3=7,3=12),3&gt;=$K800,3&lt;=IF($L800="",12,$L800)),$J800,0),IF(AND(3&gt;=$K800,3&lt;=IF($L800="",12,$L800),MOD(3-$K800,$N800)=0),$J800,0)))</f>
        <v>0</v>
      </c>
      <c r="R800" s="19" t="n">
        <f aca="false">IF(OR($M800="",$M800="ERR",$J800="",$K800="",$N800=""),0,IF($N800=0,IF(AND(OR(4=7,4=12),4&gt;=$K800,4&lt;=IF($L800="",12,$L800)),$J800,0),IF(AND(4&gt;=$K800,4&lt;=IF($L800="",12,$L800),MOD(4-$K800,$N800)=0),$J800,0)))</f>
        <v>0</v>
      </c>
      <c r="S800" s="19" t="n">
        <f aca="false">IF(OR($M800="",$M800="ERR",$J800="",$K800="",$N800=""),0,IF($N800=0,IF(AND(OR(5=7,5=12),5&gt;=$K800,5&lt;=IF($L800="",12,$L800)),$J800,0),IF(AND(5&gt;=$K800,5&lt;=IF($L800="",12,$L800),MOD(5-$K800,$N800)=0),$J800,0)))</f>
        <v>0</v>
      </c>
      <c r="T800" s="19" t="n">
        <f aca="false">IF(OR($M800="",$M800="ERR",$J800="",$K800="",$N800=""),0,IF($N800=0,IF(AND(OR(6=7,6=12),6&gt;=$K800,6&lt;=IF($L800="",12,$L800)),$J800,0),IF(AND(6&gt;=$K800,6&lt;=IF($L800="",12,$L800),MOD(6-$K800,$N800)=0),$J800,0)))</f>
        <v>0</v>
      </c>
      <c r="U800" s="19" t="n">
        <f aca="false">IF(OR($M800="",$M800="ERR",$J800="",$K800="",$N800=""),0,IF($N800=0,IF(AND(OR(7=7,7=12),7&gt;=$K800,7&lt;=IF($L800="",12,$L800)),$J800,0),IF(AND(7&gt;=$K800,7&lt;=IF($L800="",12,$L800),MOD(7-$K800,$N800)=0),$J800,0)))</f>
        <v>0</v>
      </c>
      <c r="V800" s="19" t="n">
        <f aca="false">IF(OR($M800="",$M800="ERR",$J800="",$K800="",$N800=""),0,IF($N800=0,IF(AND(OR(8=7,8=12),8&gt;=$K800,8&lt;=IF($L800="",12,$L800)),$J800,0),IF(AND(8&gt;=$K800,8&lt;=IF($L800="",12,$L800),MOD(8-$K800,$N800)=0),$J800,0)))</f>
        <v>0</v>
      </c>
      <c r="W800" s="19" t="n">
        <f aca="false">IF(OR($M800="",$M800="ERR",$J800="",$K800="",$N800=""),0,IF($N800=0,IF(AND(OR(9=7,9=12),9&gt;=$K800,9&lt;=IF($L800="",12,$L800)),$J800,0),IF(AND(9&gt;=$K800,9&lt;=IF($L800="",12,$L800),MOD(9-$K800,$N800)=0),$J800,0)))</f>
        <v>0</v>
      </c>
      <c r="X800" s="19" t="n">
        <f aca="false">IF(OR($M800="",$M800="ERR",$J800="",$K800="",$N800=""),0,IF($N800=0,IF(AND(OR(10=7,10=12),10&gt;=$K800,10&lt;=IF($L800="",12,$L800)),$J800,0),IF(AND(10&gt;=$K800,10&lt;=IF($L800="",12,$L800),MOD(10-$K800,$N800)=0),$J800,0)))</f>
        <v>0</v>
      </c>
      <c r="Y800" s="19" t="n">
        <f aca="false">IF(OR($M800="",$M800="ERR",$J800="",$K800="",$N800=""),0,IF($N800=0,IF(AND(OR(11=7,11=12),11&gt;=$K800,11&lt;=IF($L800="",12,$L800)),$J800,0),IF(AND(11&gt;=$K800,11&lt;=IF($L800="",12,$L800),MOD(11-$K800,$N800)=0),$J800,0)))</f>
        <v>0</v>
      </c>
      <c r="Z800" s="19" t="n">
        <f aca="false">IF(OR($M800="",$M800="ERR",$J800="",$K800="",$N800=""),0,IF($N800=0,IF(AND(OR(12=7,12=12),12&gt;=$K800,12&lt;=IF($L800="",12,$L800)),$J800,0),IF(AND(12&gt;=$K800,12&lt;=IF($L800="",12,$L800),MOD(12-$K800,$N800)=0),$J800,0)))</f>
        <v>0</v>
      </c>
      <c r="AA800" s="36" t="n">
        <f aca="false">SUM(O800:Z800)</f>
        <v>0</v>
      </c>
      <c r="AB800" s="15" t="str">
        <f aca="false">IF(AND($B800="",$D800="",$J800=""),"",IF($B800="","Falta código",IF(ISNA(MATCH($B800,LST_COD,0)),"Código no registrado en Trabajadores",IF($E800="","Concepto no está en el catálogo",IF($M800="ERR","Retención de otro empleador: Origen = Otro empleador",IF(OR($J800="",$K800=""),"Falta monto o mes",IF(OR($K800&lt;1,$K800&gt;12),"Mes inicio inválido",IF(AND($L800&lt;&gt;"",OR($L800&lt;$K800,$L800&gt;12)),"Mes fin inválido",IF($N800="","Falta frecuencia",IF(AND($G800&lt;&gt;"Otro empleador",SUMPRODUCT(($O800:$Z800&lt;&gt;0)*(((COLUMN($O800:$Z800)-14)&lt;INDEX(Trabajadores!$M$6:$M$105,MATCH($B800,LST_COD,0)))+((COLUMN($O800:$Z800)-14)&gt;INDEX(Trabajadores!$N$6:$N$105,MATCH($B800,LST_COD,0)))))&gt;0),"Aviso: hay meses fuera del periodo laboral","OK"))))))))))</f>
        <v/>
      </c>
    </row>
    <row r="801" customFormat="false" ht="15" hidden="false" customHeight="false" outlineLevel="0" collapsed="false">
      <c r="A801" s="23" t="n">
        <v>796</v>
      </c>
      <c r="B801" s="7"/>
      <c r="C801" s="35" t="str">
        <f aca="false">IF($B801="","",IFERROR(INDEX(Trabajadores!$D$6:$D$105,MATCH($B801,LST_COD,0)),"¿Código?"))</f>
        <v/>
      </c>
      <c r="D801" s="30"/>
      <c r="E801" s="9" t="str">
        <f aca="false">IF($D801="","",IFERROR(VLOOKUP($D801,CONC_TABLA,2,FALSE()),""))</f>
        <v/>
      </c>
      <c r="F801" s="9" t="str">
        <f aca="false">IF($D801="","",IFERROR(VLOOKUP($D801,CONC_TABLA,3,FALSE()),""))</f>
        <v/>
      </c>
      <c r="G801" s="30"/>
      <c r="H801" s="30"/>
      <c r="I801" s="30"/>
      <c r="J801" s="29"/>
      <c r="K801" s="28"/>
      <c r="L801" s="28"/>
      <c r="M801" s="9" t="str">
        <f aca="false">IF(OR($B801="",$E801=""),"",IF($E801="INA","INA",IF($G801="Otro empleador",IF($E801="RET","RETO",IF($E801="ORD","OTO","OTX")),IF($E801="RET","ERR",$E801))))</f>
        <v/>
      </c>
      <c r="N801" s="9" t="str">
        <f aca="false">IF($I801="","",IFERROR(VLOOKUP($I801,FREC_TABLA,2,FALSE()),""))</f>
        <v/>
      </c>
      <c r="O801" s="19" t="n">
        <f aca="false">IF(OR($M801="",$M801="ERR",$J801="",$K801="",$N801=""),0,IF($N801=0,IF(AND(OR(1=7,1=12),1&gt;=$K801,1&lt;=IF($L801="",12,$L801)),$J801,0),IF(AND(1&gt;=$K801,1&lt;=IF($L801="",12,$L801),MOD(1-$K801,$N801)=0),$J801,0)))</f>
        <v>0</v>
      </c>
      <c r="P801" s="19" t="n">
        <f aca="false">IF(OR($M801="",$M801="ERR",$J801="",$K801="",$N801=""),0,IF($N801=0,IF(AND(OR(2=7,2=12),2&gt;=$K801,2&lt;=IF($L801="",12,$L801)),$J801,0),IF(AND(2&gt;=$K801,2&lt;=IF($L801="",12,$L801),MOD(2-$K801,$N801)=0),$J801,0)))</f>
        <v>0</v>
      </c>
      <c r="Q801" s="19" t="n">
        <f aca="false">IF(OR($M801="",$M801="ERR",$J801="",$K801="",$N801=""),0,IF($N801=0,IF(AND(OR(3=7,3=12),3&gt;=$K801,3&lt;=IF($L801="",12,$L801)),$J801,0),IF(AND(3&gt;=$K801,3&lt;=IF($L801="",12,$L801),MOD(3-$K801,$N801)=0),$J801,0)))</f>
        <v>0</v>
      </c>
      <c r="R801" s="19" t="n">
        <f aca="false">IF(OR($M801="",$M801="ERR",$J801="",$K801="",$N801=""),0,IF($N801=0,IF(AND(OR(4=7,4=12),4&gt;=$K801,4&lt;=IF($L801="",12,$L801)),$J801,0),IF(AND(4&gt;=$K801,4&lt;=IF($L801="",12,$L801),MOD(4-$K801,$N801)=0),$J801,0)))</f>
        <v>0</v>
      </c>
      <c r="S801" s="19" t="n">
        <f aca="false">IF(OR($M801="",$M801="ERR",$J801="",$K801="",$N801=""),0,IF($N801=0,IF(AND(OR(5=7,5=12),5&gt;=$K801,5&lt;=IF($L801="",12,$L801)),$J801,0),IF(AND(5&gt;=$K801,5&lt;=IF($L801="",12,$L801),MOD(5-$K801,$N801)=0),$J801,0)))</f>
        <v>0</v>
      </c>
      <c r="T801" s="19" t="n">
        <f aca="false">IF(OR($M801="",$M801="ERR",$J801="",$K801="",$N801=""),0,IF($N801=0,IF(AND(OR(6=7,6=12),6&gt;=$K801,6&lt;=IF($L801="",12,$L801)),$J801,0),IF(AND(6&gt;=$K801,6&lt;=IF($L801="",12,$L801),MOD(6-$K801,$N801)=0),$J801,0)))</f>
        <v>0</v>
      </c>
      <c r="U801" s="19" t="n">
        <f aca="false">IF(OR($M801="",$M801="ERR",$J801="",$K801="",$N801=""),0,IF($N801=0,IF(AND(OR(7=7,7=12),7&gt;=$K801,7&lt;=IF($L801="",12,$L801)),$J801,0),IF(AND(7&gt;=$K801,7&lt;=IF($L801="",12,$L801),MOD(7-$K801,$N801)=0),$J801,0)))</f>
        <v>0</v>
      </c>
      <c r="V801" s="19" t="n">
        <f aca="false">IF(OR($M801="",$M801="ERR",$J801="",$K801="",$N801=""),0,IF($N801=0,IF(AND(OR(8=7,8=12),8&gt;=$K801,8&lt;=IF($L801="",12,$L801)),$J801,0),IF(AND(8&gt;=$K801,8&lt;=IF($L801="",12,$L801),MOD(8-$K801,$N801)=0),$J801,0)))</f>
        <v>0</v>
      </c>
      <c r="W801" s="19" t="n">
        <f aca="false">IF(OR($M801="",$M801="ERR",$J801="",$K801="",$N801=""),0,IF($N801=0,IF(AND(OR(9=7,9=12),9&gt;=$K801,9&lt;=IF($L801="",12,$L801)),$J801,0),IF(AND(9&gt;=$K801,9&lt;=IF($L801="",12,$L801),MOD(9-$K801,$N801)=0),$J801,0)))</f>
        <v>0</v>
      </c>
      <c r="X801" s="19" t="n">
        <f aca="false">IF(OR($M801="",$M801="ERR",$J801="",$K801="",$N801=""),0,IF($N801=0,IF(AND(OR(10=7,10=12),10&gt;=$K801,10&lt;=IF($L801="",12,$L801)),$J801,0),IF(AND(10&gt;=$K801,10&lt;=IF($L801="",12,$L801),MOD(10-$K801,$N801)=0),$J801,0)))</f>
        <v>0</v>
      </c>
      <c r="Y801" s="19" t="n">
        <f aca="false">IF(OR($M801="",$M801="ERR",$J801="",$K801="",$N801=""),0,IF($N801=0,IF(AND(OR(11=7,11=12),11&gt;=$K801,11&lt;=IF($L801="",12,$L801)),$J801,0),IF(AND(11&gt;=$K801,11&lt;=IF($L801="",12,$L801),MOD(11-$K801,$N801)=0),$J801,0)))</f>
        <v>0</v>
      </c>
      <c r="Z801" s="19" t="n">
        <f aca="false">IF(OR($M801="",$M801="ERR",$J801="",$K801="",$N801=""),0,IF($N801=0,IF(AND(OR(12=7,12=12),12&gt;=$K801,12&lt;=IF($L801="",12,$L801)),$J801,0),IF(AND(12&gt;=$K801,12&lt;=IF($L801="",12,$L801),MOD(12-$K801,$N801)=0),$J801,0)))</f>
        <v>0</v>
      </c>
      <c r="AA801" s="36" t="n">
        <f aca="false">SUM(O801:Z801)</f>
        <v>0</v>
      </c>
      <c r="AB801" s="15" t="str">
        <f aca="false">IF(AND($B801="",$D801="",$J801=""),"",IF($B801="","Falta código",IF(ISNA(MATCH($B801,LST_COD,0)),"Código no registrado en Trabajadores",IF($E801="","Concepto no está en el catálogo",IF($M801="ERR","Retención de otro empleador: Origen = Otro empleador",IF(OR($J801="",$K801=""),"Falta monto o mes",IF(OR($K801&lt;1,$K801&gt;12),"Mes inicio inválido",IF(AND($L801&lt;&gt;"",OR($L801&lt;$K801,$L801&gt;12)),"Mes fin inválido",IF($N801="","Falta frecuencia",IF(AND($G801&lt;&gt;"Otro empleador",SUMPRODUCT(($O801:$Z801&lt;&gt;0)*(((COLUMN($O801:$Z801)-14)&lt;INDEX(Trabajadores!$M$6:$M$105,MATCH($B801,LST_COD,0)))+((COLUMN($O801:$Z801)-14)&gt;INDEX(Trabajadores!$N$6:$N$105,MATCH($B801,LST_COD,0)))))&gt;0),"Aviso: hay meses fuera del periodo laboral","OK"))))))))))</f>
        <v/>
      </c>
    </row>
    <row r="802" customFormat="false" ht="15" hidden="false" customHeight="false" outlineLevel="0" collapsed="false">
      <c r="A802" s="23" t="n">
        <v>797</v>
      </c>
      <c r="B802" s="7"/>
      <c r="C802" s="35" t="str">
        <f aca="false">IF($B802="","",IFERROR(INDEX(Trabajadores!$D$6:$D$105,MATCH($B802,LST_COD,0)),"¿Código?"))</f>
        <v/>
      </c>
      <c r="D802" s="30"/>
      <c r="E802" s="9" t="str">
        <f aca="false">IF($D802="","",IFERROR(VLOOKUP($D802,CONC_TABLA,2,FALSE()),""))</f>
        <v/>
      </c>
      <c r="F802" s="9" t="str">
        <f aca="false">IF($D802="","",IFERROR(VLOOKUP($D802,CONC_TABLA,3,FALSE()),""))</f>
        <v/>
      </c>
      <c r="G802" s="30"/>
      <c r="H802" s="30"/>
      <c r="I802" s="30"/>
      <c r="J802" s="29"/>
      <c r="K802" s="28"/>
      <c r="L802" s="28"/>
      <c r="M802" s="9" t="str">
        <f aca="false">IF(OR($B802="",$E802=""),"",IF($E802="INA","INA",IF($G802="Otro empleador",IF($E802="RET","RETO",IF($E802="ORD","OTO","OTX")),IF($E802="RET","ERR",$E802))))</f>
        <v/>
      </c>
      <c r="N802" s="9" t="str">
        <f aca="false">IF($I802="","",IFERROR(VLOOKUP($I802,FREC_TABLA,2,FALSE()),""))</f>
        <v/>
      </c>
      <c r="O802" s="19" t="n">
        <f aca="false">IF(OR($M802="",$M802="ERR",$J802="",$K802="",$N802=""),0,IF($N802=0,IF(AND(OR(1=7,1=12),1&gt;=$K802,1&lt;=IF($L802="",12,$L802)),$J802,0),IF(AND(1&gt;=$K802,1&lt;=IF($L802="",12,$L802),MOD(1-$K802,$N802)=0),$J802,0)))</f>
        <v>0</v>
      </c>
      <c r="P802" s="19" t="n">
        <f aca="false">IF(OR($M802="",$M802="ERR",$J802="",$K802="",$N802=""),0,IF($N802=0,IF(AND(OR(2=7,2=12),2&gt;=$K802,2&lt;=IF($L802="",12,$L802)),$J802,0),IF(AND(2&gt;=$K802,2&lt;=IF($L802="",12,$L802),MOD(2-$K802,$N802)=0),$J802,0)))</f>
        <v>0</v>
      </c>
      <c r="Q802" s="19" t="n">
        <f aca="false">IF(OR($M802="",$M802="ERR",$J802="",$K802="",$N802=""),0,IF($N802=0,IF(AND(OR(3=7,3=12),3&gt;=$K802,3&lt;=IF($L802="",12,$L802)),$J802,0),IF(AND(3&gt;=$K802,3&lt;=IF($L802="",12,$L802),MOD(3-$K802,$N802)=0),$J802,0)))</f>
        <v>0</v>
      </c>
      <c r="R802" s="19" t="n">
        <f aca="false">IF(OR($M802="",$M802="ERR",$J802="",$K802="",$N802=""),0,IF($N802=0,IF(AND(OR(4=7,4=12),4&gt;=$K802,4&lt;=IF($L802="",12,$L802)),$J802,0),IF(AND(4&gt;=$K802,4&lt;=IF($L802="",12,$L802),MOD(4-$K802,$N802)=0),$J802,0)))</f>
        <v>0</v>
      </c>
      <c r="S802" s="19" t="n">
        <f aca="false">IF(OR($M802="",$M802="ERR",$J802="",$K802="",$N802=""),0,IF($N802=0,IF(AND(OR(5=7,5=12),5&gt;=$K802,5&lt;=IF($L802="",12,$L802)),$J802,0),IF(AND(5&gt;=$K802,5&lt;=IF($L802="",12,$L802),MOD(5-$K802,$N802)=0),$J802,0)))</f>
        <v>0</v>
      </c>
      <c r="T802" s="19" t="n">
        <f aca="false">IF(OR($M802="",$M802="ERR",$J802="",$K802="",$N802=""),0,IF($N802=0,IF(AND(OR(6=7,6=12),6&gt;=$K802,6&lt;=IF($L802="",12,$L802)),$J802,0),IF(AND(6&gt;=$K802,6&lt;=IF($L802="",12,$L802),MOD(6-$K802,$N802)=0),$J802,0)))</f>
        <v>0</v>
      </c>
      <c r="U802" s="19" t="n">
        <f aca="false">IF(OR($M802="",$M802="ERR",$J802="",$K802="",$N802=""),0,IF($N802=0,IF(AND(OR(7=7,7=12),7&gt;=$K802,7&lt;=IF($L802="",12,$L802)),$J802,0),IF(AND(7&gt;=$K802,7&lt;=IF($L802="",12,$L802),MOD(7-$K802,$N802)=0),$J802,0)))</f>
        <v>0</v>
      </c>
      <c r="V802" s="19" t="n">
        <f aca="false">IF(OR($M802="",$M802="ERR",$J802="",$K802="",$N802=""),0,IF($N802=0,IF(AND(OR(8=7,8=12),8&gt;=$K802,8&lt;=IF($L802="",12,$L802)),$J802,0),IF(AND(8&gt;=$K802,8&lt;=IF($L802="",12,$L802),MOD(8-$K802,$N802)=0),$J802,0)))</f>
        <v>0</v>
      </c>
      <c r="W802" s="19" t="n">
        <f aca="false">IF(OR($M802="",$M802="ERR",$J802="",$K802="",$N802=""),0,IF($N802=0,IF(AND(OR(9=7,9=12),9&gt;=$K802,9&lt;=IF($L802="",12,$L802)),$J802,0),IF(AND(9&gt;=$K802,9&lt;=IF($L802="",12,$L802),MOD(9-$K802,$N802)=0),$J802,0)))</f>
        <v>0</v>
      </c>
      <c r="X802" s="19" t="n">
        <f aca="false">IF(OR($M802="",$M802="ERR",$J802="",$K802="",$N802=""),0,IF($N802=0,IF(AND(OR(10=7,10=12),10&gt;=$K802,10&lt;=IF($L802="",12,$L802)),$J802,0),IF(AND(10&gt;=$K802,10&lt;=IF($L802="",12,$L802),MOD(10-$K802,$N802)=0),$J802,0)))</f>
        <v>0</v>
      </c>
      <c r="Y802" s="19" t="n">
        <f aca="false">IF(OR($M802="",$M802="ERR",$J802="",$K802="",$N802=""),0,IF($N802=0,IF(AND(OR(11=7,11=12),11&gt;=$K802,11&lt;=IF($L802="",12,$L802)),$J802,0),IF(AND(11&gt;=$K802,11&lt;=IF($L802="",12,$L802),MOD(11-$K802,$N802)=0),$J802,0)))</f>
        <v>0</v>
      </c>
      <c r="Z802" s="19" t="n">
        <f aca="false">IF(OR($M802="",$M802="ERR",$J802="",$K802="",$N802=""),0,IF($N802=0,IF(AND(OR(12=7,12=12),12&gt;=$K802,12&lt;=IF($L802="",12,$L802)),$J802,0),IF(AND(12&gt;=$K802,12&lt;=IF($L802="",12,$L802),MOD(12-$K802,$N802)=0),$J802,0)))</f>
        <v>0</v>
      </c>
      <c r="AA802" s="36" t="n">
        <f aca="false">SUM(O802:Z802)</f>
        <v>0</v>
      </c>
      <c r="AB802" s="15" t="str">
        <f aca="false">IF(AND($B802="",$D802="",$J802=""),"",IF($B802="","Falta código",IF(ISNA(MATCH($B802,LST_COD,0)),"Código no registrado en Trabajadores",IF($E802="","Concepto no está en el catálogo",IF($M802="ERR","Retención de otro empleador: Origen = Otro empleador",IF(OR($J802="",$K802=""),"Falta monto o mes",IF(OR($K802&lt;1,$K802&gt;12),"Mes inicio inválido",IF(AND($L802&lt;&gt;"",OR($L802&lt;$K802,$L802&gt;12)),"Mes fin inválido",IF($N802="","Falta frecuencia",IF(AND($G802&lt;&gt;"Otro empleador",SUMPRODUCT(($O802:$Z802&lt;&gt;0)*(((COLUMN($O802:$Z802)-14)&lt;INDEX(Trabajadores!$M$6:$M$105,MATCH($B802,LST_COD,0)))+((COLUMN($O802:$Z802)-14)&gt;INDEX(Trabajadores!$N$6:$N$105,MATCH($B802,LST_COD,0)))))&gt;0),"Aviso: hay meses fuera del periodo laboral","OK"))))))))))</f>
        <v/>
      </c>
    </row>
    <row r="803" customFormat="false" ht="15" hidden="false" customHeight="false" outlineLevel="0" collapsed="false">
      <c r="A803" s="23" t="n">
        <v>798</v>
      </c>
      <c r="B803" s="7"/>
      <c r="C803" s="35" t="str">
        <f aca="false">IF($B803="","",IFERROR(INDEX(Trabajadores!$D$6:$D$105,MATCH($B803,LST_COD,0)),"¿Código?"))</f>
        <v/>
      </c>
      <c r="D803" s="30"/>
      <c r="E803" s="9" t="str">
        <f aca="false">IF($D803="","",IFERROR(VLOOKUP($D803,CONC_TABLA,2,FALSE()),""))</f>
        <v/>
      </c>
      <c r="F803" s="9" t="str">
        <f aca="false">IF($D803="","",IFERROR(VLOOKUP($D803,CONC_TABLA,3,FALSE()),""))</f>
        <v/>
      </c>
      <c r="G803" s="30"/>
      <c r="H803" s="30"/>
      <c r="I803" s="30"/>
      <c r="J803" s="29"/>
      <c r="K803" s="28"/>
      <c r="L803" s="28"/>
      <c r="M803" s="9" t="str">
        <f aca="false">IF(OR($B803="",$E803=""),"",IF($E803="INA","INA",IF($G803="Otro empleador",IF($E803="RET","RETO",IF($E803="ORD","OTO","OTX")),IF($E803="RET","ERR",$E803))))</f>
        <v/>
      </c>
      <c r="N803" s="9" t="str">
        <f aca="false">IF($I803="","",IFERROR(VLOOKUP($I803,FREC_TABLA,2,FALSE()),""))</f>
        <v/>
      </c>
      <c r="O803" s="19" t="n">
        <f aca="false">IF(OR($M803="",$M803="ERR",$J803="",$K803="",$N803=""),0,IF($N803=0,IF(AND(OR(1=7,1=12),1&gt;=$K803,1&lt;=IF($L803="",12,$L803)),$J803,0),IF(AND(1&gt;=$K803,1&lt;=IF($L803="",12,$L803),MOD(1-$K803,$N803)=0),$J803,0)))</f>
        <v>0</v>
      </c>
      <c r="P803" s="19" t="n">
        <f aca="false">IF(OR($M803="",$M803="ERR",$J803="",$K803="",$N803=""),0,IF($N803=0,IF(AND(OR(2=7,2=12),2&gt;=$K803,2&lt;=IF($L803="",12,$L803)),$J803,0),IF(AND(2&gt;=$K803,2&lt;=IF($L803="",12,$L803),MOD(2-$K803,$N803)=0),$J803,0)))</f>
        <v>0</v>
      </c>
      <c r="Q803" s="19" t="n">
        <f aca="false">IF(OR($M803="",$M803="ERR",$J803="",$K803="",$N803=""),0,IF($N803=0,IF(AND(OR(3=7,3=12),3&gt;=$K803,3&lt;=IF($L803="",12,$L803)),$J803,0),IF(AND(3&gt;=$K803,3&lt;=IF($L803="",12,$L803),MOD(3-$K803,$N803)=0),$J803,0)))</f>
        <v>0</v>
      </c>
      <c r="R803" s="19" t="n">
        <f aca="false">IF(OR($M803="",$M803="ERR",$J803="",$K803="",$N803=""),0,IF($N803=0,IF(AND(OR(4=7,4=12),4&gt;=$K803,4&lt;=IF($L803="",12,$L803)),$J803,0),IF(AND(4&gt;=$K803,4&lt;=IF($L803="",12,$L803),MOD(4-$K803,$N803)=0),$J803,0)))</f>
        <v>0</v>
      </c>
      <c r="S803" s="19" t="n">
        <f aca="false">IF(OR($M803="",$M803="ERR",$J803="",$K803="",$N803=""),0,IF($N803=0,IF(AND(OR(5=7,5=12),5&gt;=$K803,5&lt;=IF($L803="",12,$L803)),$J803,0),IF(AND(5&gt;=$K803,5&lt;=IF($L803="",12,$L803),MOD(5-$K803,$N803)=0),$J803,0)))</f>
        <v>0</v>
      </c>
      <c r="T803" s="19" t="n">
        <f aca="false">IF(OR($M803="",$M803="ERR",$J803="",$K803="",$N803=""),0,IF($N803=0,IF(AND(OR(6=7,6=12),6&gt;=$K803,6&lt;=IF($L803="",12,$L803)),$J803,0),IF(AND(6&gt;=$K803,6&lt;=IF($L803="",12,$L803),MOD(6-$K803,$N803)=0),$J803,0)))</f>
        <v>0</v>
      </c>
      <c r="U803" s="19" t="n">
        <f aca="false">IF(OR($M803="",$M803="ERR",$J803="",$K803="",$N803=""),0,IF($N803=0,IF(AND(OR(7=7,7=12),7&gt;=$K803,7&lt;=IF($L803="",12,$L803)),$J803,0),IF(AND(7&gt;=$K803,7&lt;=IF($L803="",12,$L803),MOD(7-$K803,$N803)=0),$J803,0)))</f>
        <v>0</v>
      </c>
      <c r="V803" s="19" t="n">
        <f aca="false">IF(OR($M803="",$M803="ERR",$J803="",$K803="",$N803=""),0,IF($N803=0,IF(AND(OR(8=7,8=12),8&gt;=$K803,8&lt;=IF($L803="",12,$L803)),$J803,0),IF(AND(8&gt;=$K803,8&lt;=IF($L803="",12,$L803),MOD(8-$K803,$N803)=0),$J803,0)))</f>
        <v>0</v>
      </c>
      <c r="W803" s="19" t="n">
        <f aca="false">IF(OR($M803="",$M803="ERR",$J803="",$K803="",$N803=""),0,IF($N803=0,IF(AND(OR(9=7,9=12),9&gt;=$K803,9&lt;=IF($L803="",12,$L803)),$J803,0),IF(AND(9&gt;=$K803,9&lt;=IF($L803="",12,$L803),MOD(9-$K803,$N803)=0),$J803,0)))</f>
        <v>0</v>
      </c>
      <c r="X803" s="19" t="n">
        <f aca="false">IF(OR($M803="",$M803="ERR",$J803="",$K803="",$N803=""),0,IF($N803=0,IF(AND(OR(10=7,10=12),10&gt;=$K803,10&lt;=IF($L803="",12,$L803)),$J803,0),IF(AND(10&gt;=$K803,10&lt;=IF($L803="",12,$L803),MOD(10-$K803,$N803)=0),$J803,0)))</f>
        <v>0</v>
      </c>
      <c r="Y803" s="19" t="n">
        <f aca="false">IF(OR($M803="",$M803="ERR",$J803="",$K803="",$N803=""),0,IF($N803=0,IF(AND(OR(11=7,11=12),11&gt;=$K803,11&lt;=IF($L803="",12,$L803)),$J803,0),IF(AND(11&gt;=$K803,11&lt;=IF($L803="",12,$L803),MOD(11-$K803,$N803)=0),$J803,0)))</f>
        <v>0</v>
      </c>
      <c r="Z803" s="19" t="n">
        <f aca="false">IF(OR($M803="",$M803="ERR",$J803="",$K803="",$N803=""),0,IF($N803=0,IF(AND(OR(12=7,12=12),12&gt;=$K803,12&lt;=IF($L803="",12,$L803)),$J803,0),IF(AND(12&gt;=$K803,12&lt;=IF($L803="",12,$L803),MOD(12-$K803,$N803)=0),$J803,0)))</f>
        <v>0</v>
      </c>
      <c r="AA803" s="36" t="n">
        <f aca="false">SUM(O803:Z803)</f>
        <v>0</v>
      </c>
      <c r="AB803" s="15" t="str">
        <f aca="false">IF(AND($B803="",$D803="",$J803=""),"",IF($B803="","Falta código",IF(ISNA(MATCH($B803,LST_COD,0)),"Código no registrado en Trabajadores",IF($E803="","Concepto no está en el catálogo",IF($M803="ERR","Retención de otro empleador: Origen = Otro empleador",IF(OR($J803="",$K803=""),"Falta monto o mes",IF(OR($K803&lt;1,$K803&gt;12),"Mes inicio inválido",IF(AND($L803&lt;&gt;"",OR($L803&lt;$K803,$L803&gt;12)),"Mes fin inválido",IF($N803="","Falta frecuencia",IF(AND($G803&lt;&gt;"Otro empleador",SUMPRODUCT(($O803:$Z803&lt;&gt;0)*(((COLUMN($O803:$Z803)-14)&lt;INDEX(Trabajadores!$M$6:$M$105,MATCH($B803,LST_COD,0)))+((COLUMN($O803:$Z803)-14)&gt;INDEX(Trabajadores!$N$6:$N$105,MATCH($B803,LST_COD,0)))))&gt;0),"Aviso: hay meses fuera del periodo laboral","OK"))))))))))</f>
        <v/>
      </c>
    </row>
    <row r="804" customFormat="false" ht="15" hidden="false" customHeight="false" outlineLevel="0" collapsed="false">
      <c r="A804" s="23" t="n">
        <v>799</v>
      </c>
      <c r="B804" s="7"/>
      <c r="C804" s="35" t="str">
        <f aca="false">IF($B804="","",IFERROR(INDEX(Trabajadores!$D$6:$D$105,MATCH($B804,LST_COD,0)),"¿Código?"))</f>
        <v/>
      </c>
      <c r="D804" s="30"/>
      <c r="E804" s="9" t="str">
        <f aca="false">IF($D804="","",IFERROR(VLOOKUP($D804,CONC_TABLA,2,FALSE()),""))</f>
        <v/>
      </c>
      <c r="F804" s="9" t="str">
        <f aca="false">IF($D804="","",IFERROR(VLOOKUP($D804,CONC_TABLA,3,FALSE()),""))</f>
        <v/>
      </c>
      <c r="G804" s="30"/>
      <c r="H804" s="30"/>
      <c r="I804" s="30"/>
      <c r="J804" s="29"/>
      <c r="K804" s="28"/>
      <c r="L804" s="28"/>
      <c r="M804" s="9" t="str">
        <f aca="false">IF(OR($B804="",$E804=""),"",IF($E804="INA","INA",IF($G804="Otro empleador",IF($E804="RET","RETO",IF($E804="ORD","OTO","OTX")),IF($E804="RET","ERR",$E804))))</f>
        <v/>
      </c>
      <c r="N804" s="9" t="str">
        <f aca="false">IF($I804="","",IFERROR(VLOOKUP($I804,FREC_TABLA,2,FALSE()),""))</f>
        <v/>
      </c>
      <c r="O804" s="19" t="n">
        <f aca="false">IF(OR($M804="",$M804="ERR",$J804="",$K804="",$N804=""),0,IF($N804=0,IF(AND(OR(1=7,1=12),1&gt;=$K804,1&lt;=IF($L804="",12,$L804)),$J804,0),IF(AND(1&gt;=$K804,1&lt;=IF($L804="",12,$L804),MOD(1-$K804,$N804)=0),$J804,0)))</f>
        <v>0</v>
      </c>
      <c r="P804" s="19" t="n">
        <f aca="false">IF(OR($M804="",$M804="ERR",$J804="",$K804="",$N804=""),0,IF($N804=0,IF(AND(OR(2=7,2=12),2&gt;=$K804,2&lt;=IF($L804="",12,$L804)),$J804,0),IF(AND(2&gt;=$K804,2&lt;=IF($L804="",12,$L804),MOD(2-$K804,$N804)=0),$J804,0)))</f>
        <v>0</v>
      </c>
      <c r="Q804" s="19" t="n">
        <f aca="false">IF(OR($M804="",$M804="ERR",$J804="",$K804="",$N804=""),0,IF($N804=0,IF(AND(OR(3=7,3=12),3&gt;=$K804,3&lt;=IF($L804="",12,$L804)),$J804,0),IF(AND(3&gt;=$K804,3&lt;=IF($L804="",12,$L804),MOD(3-$K804,$N804)=0),$J804,0)))</f>
        <v>0</v>
      </c>
      <c r="R804" s="19" t="n">
        <f aca="false">IF(OR($M804="",$M804="ERR",$J804="",$K804="",$N804=""),0,IF($N804=0,IF(AND(OR(4=7,4=12),4&gt;=$K804,4&lt;=IF($L804="",12,$L804)),$J804,0),IF(AND(4&gt;=$K804,4&lt;=IF($L804="",12,$L804),MOD(4-$K804,$N804)=0),$J804,0)))</f>
        <v>0</v>
      </c>
      <c r="S804" s="19" t="n">
        <f aca="false">IF(OR($M804="",$M804="ERR",$J804="",$K804="",$N804=""),0,IF($N804=0,IF(AND(OR(5=7,5=12),5&gt;=$K804,5&lt;=IF($L804="",12,$L804)),$J804,0),IF(AND(5&gt;=$K804,5&lt;=IF($L804="",12,$L804),MOD(5-$K804,$N804)=0),$J804,0)))</f>
        <v>0</v>
      </c>
      <c r="T804" s="19" t="n">
        <f aca="false">IF(OR($M804="",$M804="ERR",$J804="",$K804="",$N804=""),0,IF($N804=0,IF(AND(OR(6=7,6=12),6&gt;=$K804,6&lt;=IF($L804="",12,$L804)),$J804,0),IF(AND(6&gt;=$K804,6&lt;=IF($L804="",12,$L804),MOD(6-$K804,$N804)=0),$J804,0)))</f>
        <v>0</v>
      </c>
      <c r="U804" s="19" t="n">
        <f aca="false">IF(OR($M804="",$M804="ERR",$J804="",$K804="",$N804=""),0,IF($N804=0,IF(AND(OR(7=7,7=12),7&gt;=$K804,7&lt;=IF($L804="",12,$L804)),$J804,0),IF(AND(7&gt;=$K804,7&lt;=IF($L804="",12,$L804),MOD(7-$K804,$N804)=0),$J804,0)))</f>
        <v>0</v>
      </c>
      <c r="V804" s="19" t="n">
        <f aca="false">IF(OR($M804="",$M804="ERR",$J804="",$K804="",$N804=""),0,IF($N804=0,IF(AND(OR(8=7,8=12),8&gt;=$K804,8&lt;=IF($L804="",12,$L804)),$J804,0),IF(AND(8&gt;=$K804,8&lt;=IF($L804="",12,$L804),MOD(8-$K804,$N804)=0),$J804,0)))</f>
        <v>0</v>
      </c>
      <c r="W804" s="19" t="n">
        <f aca="false">IF(OR($M804="",$M804="ERR",$J804="",$K804="",$N804=""),0,IF($N804=0,IF(AND(OR(9=7,9=12),9&gt;=$K804,9&lt;=IF($L804="",12,$L804)),$J804,0),IF(AND(9&gt;=$K804,9&lt;=IF($L804="",12,$L804),MOD(9-$K804,$N804)=0),$J804,0)))</f>
        <v>0</v>
      </c>
      <c r="X804" s="19" t="n">
        <f aca="false">IF(OR($M804="",$M804="ERR",$J804="",$K804="",$N804=""),0,IF($N804=0,IF(AND(OR(10=7,10=12),10&gt;=$K804,10&lt;=IF($L804="",12,$L804)),$J804,0),IF(AND(10&gt;=$K804,10&lt;=IF($L804="",12,$L804),MOD(10-$K804,$N804)=0),$J804,0)))</f>
        <v>0</v>
      </c>
      <c r="Y804" s="19" t="n">
        <f aca="false">IF(OR($M804="",$M804="ERR",$J804="",$K804="",$N804=""),0,IF($N804=0,IF(AND(OR(11=7,11=12),11&gt;=$K804,11&lt;=IF($L804="",12,$L804)),$J804,0),IF(AND(11&gt;=$K804,11&lt;=IF($L804="",12,$L804),MOD(11-$K804,$N804)=0),$J804,0)))</f>
        <v>0</v>
      </c>
      <c r="Z804" s="19" t="n">
        <f aca="false">IF(OR($M804="",$M804="ERR",$J804="",$K804="",$N804=""),0,IF($N804=0,IF(AND(OR(12=7,12=12),12&gt;=$K804,12&lt;=IF($L804="",12,$L804)),$J804,0),IF(AND(12&gt;=$K804,12&lt;=IF($L804="",12,$L804),MOD(12-$K804,$N804)=0),$J804,0)))</f>
        <v>0</v>
      </c>
      <c r="AA804" s="36" t="n">
        <f aca="false">SUM(O804:Z804)</f>
        <v>0</v>
      </c>
      <c r="AB804" s="15" t="str">
        <f aca="false">IF(AND($B804="",$D804="",$J804=""),"",IF($B804="","Falta código",IF(ISNA(MATCH($B804,LST_COD,0)),"Código no registrado en Trabajadores",IF($E804="","Concepto no está en el catálogo",IF($M804="ERR","Retención de otro empleador: Origen = Otro empleador",IF(OR($J804="",$K804=""),"Falta monto o mes",IF(OR($K804&lt;1,$K804&gt;12),"Mes inicio inválido",IF(AND($L804&lt;&gt;"",OR($L804&lt;$K804,$L804&gt;12)),"Mes fin inválido",IF($N804="","Falta frecuencia",IF(AND($G804&lt;&gt;"Otro empleador",SUMPRODUCT(($O804:$Z804&lt;&gt;0)*(((COLUMN($O804:$Z804)-14)&lt;INDEX(Trabajadores!$M$6:$M$105,MATCH($B804,LST_COD,0)))+((COLUMN($O804:$Z804)-14)&gt;INDEX(Trabajadores!$N$6:$N$105,MATCH($B804,LST_COD,0)))))&gt;0),"Aviso: hay meses fuera del periodo laboral","OK"))))))))))</f>
        <v/>
      </c>
    </row>
    <row r="805" customFormat="false" ht="15" hidden="false" customHeight="false" outlineLevel="0" collapsed="false">
      <c r="A805" s="23" t="n">
        <v>800</v>
      </c>
      <c r="B805" s="7"/>
      <c r="C805" s="35" t="str">
        <f aca="false">IF($B805="","",IFERROR(INDEX(Trabajadores!$D$6:$D$105,MATCH($B805,LST_COD,0)),"¿Código?"))</f>
        <v/>
      </c>
      <c r="D805" s="30"/>
      <c r="E805" s="9" t="str">
        <f aca="false">IF($D805="","",IFERROR(VLOOKUP($D805,CONC_TABLA,2,FALSE()),""))</f>
        <v/>
      </c>
      <c r="F805" s="9" t="str">
        <f aca="false">IF($D805="","",IFERROR(VLOOKUP($D805,CONC_TABLA,3,FALSE()),""))</f>
        <v/>
      </c>
      <c r="G805" s="30"/>
      <c r="H805" s="30"/>
      <c r="I805" s="30"/>
      <c r="J805" s="29"/>
      <c r="K805" s="28"/>
      <c r="L805" s="28"/>
      <c r="M805" s="9" t="str">
        <f aca="false">IF(OR($B805="",$E805=""),"",IF($E805="INA","INA",IF($G805="Otro empleador",IF($E805="RET","RETO",IF($E805="ORD","OTO","OTX")),IF($E805="RET","ERR",$E805))))</f>
        <v/>
      </c>
      <c r="N805" s="9" t="str">
        <f aca="false">IF($I805="","",IFERROR(VLOOKUP($I805,FREC_TABLA,2,FALSE()),""))</f>
        <v/>
      </c>
      <c r="O805" s="19" t="n">
        <f aca="false">IF(OR($M805="",$M805="ERR",$J805="",$K805="",$N805=""),0,IF($N805=0,IF(AND(OR(1=7,1=12),1&gt;=$K805,1&lt;=IF($L805="",12,$L805)),$J805,0),IF(AND(1&gt;=$K805,1&lt;=IF($L805="",12,$L805),MOD(1-$K805,$N805)=0),$J805,0)))</f>
        <v>0</v>
      </c>
      <c r="P805" s="19" t="n">
        <f aca="false">IF(OR($M805="",$M805="ERR",$J805="",$K805="",$N805=""),0,IF($N805=0,IF(AND(OR(2=7,2=12),2&gt;=$K805,2&lt;=IF($L805="",12,$L805)),$J805,0),IF(AND(2&gt;=$K805,2&lt;=IF($L805="",12,$L805),MOD(2-$K805,$N805)=0),$J805,0)))</f>
        <v>0</v>
      </c>
      <c r="Q805" s="19" t="n">
        <f aca="false">IF(OR($M805="",$M805="ERR",$J805="",$K805="",$N805=""),0,IF($N805=0,IF(AND(OR(3=7,3=12),3&gt;=$K805,3&lt;=IF($L805="",12,$L805)),$J805,0),IF(AND(3&gt;=$K805,3&lt;=IF($L805="",12,$L805),MOD(3-$K805,$N805)=0),$J805,0)))</f>
        <v>0</v>
      </c>
      <c r="R805" s="19" t="n">
        <f aca="false">IF(OR($M805="",$M805="ERR",$J805="",$K805="",$N805=""),0,IF($N805=0,IF(AND(OR(4=7,4=12),4&gt;=$K805,4&lt;=IF($L805="",12,$L805)),$J805,0),IF(AND(4&gt;=$K805,4&lt;=IF($L805="",12,$L805),MOD(4-$K805,$N805)=0),$J805,0)))</f>
        <v>0</v>
      </c>
      <c r="S805" s="19" t="n">
        <f aca="false">IF(OR($M805="",$M805="ERR",$J805="",$K805="",$N805=""),0,IF($N805=0,IF(AND(OR(5=7,5=12),5&gt;=$K805,5&lt;=IF($L805="",12,$L805)),$J805,0),IF(AND(5&gt;=$K805,5&lt;=IF($L805="",12,$L805),MOD(5-$K805,$N805)=0),$J805,0)))</f>
        <v>0</v>
      </c>
      <c r="T805" s="19" t="n">
        <f aca="false">IF(OR($M805="",$M805="ERR",$J805="",$K805="",$N805=""),0,IF($N805=0,IF(AND(OR(6=7,6=12),6&gt;=$K805,6&lt;=IF($L805="",12,$L805)),$J805,0),IF(AND(6&gt;=$K805,6&lt;=IF($L805="",12,$L805),MOD(6-$K805,$N805)=0),$J805,0)))</f>
        <v>0</v>
      </c>
      <c r="U805" s="19" t="n">
        <f aca="false">IF(OR($M805="",$M805="ERR",$J805="",$K805="",$N805=""),0,IF($N805=0,IF(AND(OR(7=7,7=12),7&gt;=$K805,7&lt;=IF($L805="",12,$L805)),$J805,0),IF(AND(7&gt;=$K805,7&lt;=IF($L805="",12,$L805),MOD(7-$K805,$N805)=0),$J805,0)))</f>
        <v>0</v>
      </c>
      <c r="V805" s="19" t="n">
        <f aca="false">IF(OR($M805="",$M805="ERR",$J805="",$K805="",$N805=""),0,IF($N805=0,IF(AND(OR(8=7,8=12),8&gt;=$K805,8&lt;=IF($L805="",12,$L805)),$J805,0),IF(AND(8&gt;=$K805,8&lt;=IF($L805="",12,$L805),MOD(8-$K805,$N805)=0),$J805,0)))</f>
        <v>0</v>
      </c>
      <c r="W805" s="19" t="n">
        <f aca="false">IF(OR($M805="",$M805="ERR",$J805="",$K805="",$N805=""),0,IF($N805=0,IF(AND(OR(9=7,9=12),9&gt;=$K805,9&lt;=IF($L805="",12,$L805)),$J805,0),IF(AND(9&gt;=$K805,9&lt;=IF($L805="",12,$L805),MOD(9-$K805,$N805)=0),$J805,0)))</f>
        <v>0</v>
      </c>
      <c r="X805" s="19" t="n">
        <f aca="false">IF(OR($M805="",$M805="ERR",$J805="",$K805="",$N805=""),0,IF($N805=0,IF(AND(OR(10=7,10=12),10&gt;=$K805,10&lt;=IF($L805="",12,$L805)),$J805,0),IF(AND(10&gt;=$K805,10&lt;=IF($L805="",12,$L805),MOD(10-$K805,$N805)=0),$J805,0)))</f>
        <v>0</v>
      </c>
      <c r="Y805" s="19" t="n">
        <f aca="false">IF(OR($M805="",$M805="ERR",$J805="",$K805="",$N805=""),0,IF($N805=0,IF(AND(OR(11=7,11=12),11&gt;=$K805,11&lt;=IF($L805="",12,$L805)),$J805,0),IF(AND(11&gt;=$K805,11&lt;=IF($L805="",12,$L805),MOD(11-$K805,$N805)=0),$J805,0)))</f>
        <v>0</v>
      </c>
      <c r="Z805" s="19" t="n">
        <f aca="false">IF(OR($M805="",$M805="ERR",$J805="",$K805="",$N805=""),0,IF($N805=0,IF(AND(OR(12=7,12=12),12&gt;=$K805,12&lt;=IF($L805="",12,$L805)),$J805,0),IF(AND(12&gt;=$K805,12&lt;=IF($L805="",12,$L805),MOD(12-$K805,$N805)=0),$J805,0)))</f>
        <v>0</v>
      </c>
      <c r="AA805" s="36" t="n">
        <f aca="false">SUM(O805:Z805)</f>
        <v>0</v>
      </c>
      <c r="AB805" s="15" t="str">
        <f aca="false">IF(AND($B805="",$D805="",$J805=""),"",IF($B805="","Falta código",IF(ISNA(MATCH($B805,LST_COD,0)),"Código no registrado en Trabajadores",IF($E805="","Concepto no está en el catálogo",IF($M805="ERR","Retención de otro empleador: Origen = Otro empleador",IF(OR($J805="",$K805=""),"Falta monto o mes",IF(OR($K805&lt;1,$K805&gt;12),"Mes inicio inválido",IF(AND($L805&lt;&gt;"",OR($L805&lt;$K805,$L805&gt;12)),"Mes fin inválido",IF($N805="","Falta frecuencia",IF(AND($G805&lt;&gt;"Otro empleador",SUMPRODUCT(($O805:$Z805&lt;&gt;0)*(((COLUMN($O805:$Z805)-14)&lt;INDEX(Trabajadores!$M$6:$M$105,MATCH($B805,LST_COD,0)))+((COLUMN($O805:$Z805)-14)&gt;INDEX(Trabajadores!$N$6:$N$105,MATCH($B805,LST_COD,0)))))&gt;0),"Aviso: hay meses fuera del periodo laboral","OK"))))))))))</f>
        <v/>
      </c>
    </row>
    <row r="806" customFormat="false" ht="15" hidden="false" customHeight="false" outlineLevel="0" collapsed="false">
      <c r="A806" s="23" t="n">
        <v>801</v>
      </c>
      <c r="B806" s="7"/>
      <c r="C806" s="35" t="str">
        <f aca="false">IF($B806="","",IFERROR(INDEX(Trabajadores!$D$6:$D$105,MATCH($B806,LST_COD,0)),"¿Código?"))</f>
        <v/>
      </c>
      <c r="D806" s="30"/>
      <c r="E806" s="9" t="str">
        <f aca="false">IF($D806="","",IFERROR(VLOOKUP($D806,CONC_TABLA,2,FALSE()),""))</f>
        <v/>
      </c>
      <c r="F806" s="9" t="str">
        <f aca="false">IF($D806="","",IFERROR(VLOOKUP($D806,CONC_TABLA,3,FALSE()),""))</f>
        <v/>
      </c>
      <c r="G806" s="30"/>
      <c r="H806" s="30"/>
      <c r="I806" s="30"/>
      <c r="J806" s="29"/>
      <c r="K806" s="28"/>
      <c r="L806" s="28"/>
      <c r="M806" s="9" t="str">
        <f aca="false">IF(OR($B806="",$E806=""),"",IF($E806="INA","INA",IF($G806="Otro empleador",IF($E806="RET","RETO",IF($E806="ORD","OTO","OTX")),IF($E806="RET","ERR",$E806))))</f>
        <v/>
      </c>
      <c r="N806" s="9" t="str">
        <f aca="false">IF($I806="","",IFERROR(VLOOKUP($I806,FREC_TABLA,2,FALSE()),""))</f>
        <v/>
      </c>
      <c r="O806" s="19" t="n">
        <f aca="false">IF(OR($M806="",$M806="ERR",$J806="",$K806="",$N806=""),0,IF($N806=0,IF(AND(OR(1=7,1=12),1&gt;=$K806,1&lt;=IF($L806="",12,$L806)),$J806,0),IF(AND(1&gt;=$K806,1&lt;=IF($L806="",12,$L806),MOD(1-$K806,$N806)=0),$J806,0)))</f>
        <v>0</v>
      </c>
      <c r="P806" s="19" t="n">
        <f aca="false">IF(OR($M806="",$M806="ERR",$J806="",$K806="",$N806=""),0,IF($N806=0,IF(AND(OR(2=7,2=12),2&gt;=$K806,2&lt;=IF($L806="",12,$L806)),$J806,0),IF(AND(2&gt;=$K806,2&lt;=IF($L806="",12,$L806),MOD(2-$K806,$N806)=0),$J806,0)))</f>
        <v>0</v>
      </c>
      <c r="Q806" s="19" t="n">
        <f aca="false">IF(OR($M806="",$M806="ERR",$J806="",$K806="",$N806=""),0,IF($N806=0,IF(AND(OR(3=7,3=12),3&gt;=$K806,3&lt;=IF($L806="",12,$L806)),$J806,0),IF(AND(3&gt;=$K806,3&lt;=IF($L806="",12,$L806),MOD(3-$K806,$N806)=0),$J806,0)))</f>
        <v>0</v>
      </c>
      <c r="R806" s="19" t="n">
        <f aca="false">IF(OR($M806="",$M806="ERR",$J806="",$K806="",$N806=""),0,IF($N806=0,IF(AND(OR(4=7,4=12),4&gt;=$K806,4&lt;=IF($L806="",12,$L806)),$J806,0),IF(AND(4&gt;=$K806,4&lt;=IF($L806="",12,$L806),MOD(4-$K806,$N806)=0),$J806,0)))</f>
        <v>0</v>
      </c>
      <c r="S806" s="19" t="n">
        <f aca="false">IF(OR($M806="",$M806="ERR",$J806="",$K806="",$N806=""),0,IF($N806=0,IF(AND(OR(5=7,5=12),5&gt;=$K806,5&lt;=IF($L806="",12,$L806)),$J806,0),IF(AND(5&gt;=$K806,5&lt;=IF($L806="",12,$L806),MOD(5-$K806,$N806)=0),$J806,0)))</f>
        <v>0</v>
      </c>
      <c r="T806" s="19" t="n">
        <f aca="false">IF(OR($M806="",$M806="ERR",$J806="",$K806="",$N806=""),0,IF($N806=0,IF(AND(OR(6=7,6=12),6&gt;=$K806,6&lt;=IF($L806="",12,$L806)),$J806,0),IF(AND(6&gt;=$K806,6&lt;=IF($L806="",12,$L806),MOD(6-$K806,$N806)=0),$J806,0)))</f>
        <v>0</v>
      </c>
      <c r="U806" s="19" t="n">
        <f aca="false">IF(OR($M806="",$M806="ERR",$J806="",$K806="",$N806=""),0,IF($N806=0,IF(AND(OR(7=7,7=12),7&gt;=$K806,7&lt;=IF($L806="",12,$L806)),$J806,0),IF(AND(7&gt;=$K806,7&lt;=IF($L806="",12,$L806),MOD(7-$K806,$N806)=0),$J806,0)))</f>
        <v>0</v>
      </c>
      <c r="V806" s="19" t="n">
        <f aca="false">IF(OR($M806="",$M806="ERR",$J806="",$K806="",$N806=""),0,IF($N806=0,IF(AND(OR(8=7,8=12),8&gt;=$K806,8&lt;=IF($L806="",12,$L806)),$J806,0),IF(AND(8&gt;=$K806,8&lt;=IF($L806="",12,$L806),MOD(8-$K806,$N806)=0),$J806,0)))</f>
        <v>0</v>
      </c>
      <c r="W806" s="19" t="n">
        <f aca="false">IF(OR($M806="",$M806="ERR",$J806="",$K806="",$N806=""),0,IF($N806=0,IF(AND(OR(9=7,9=12),9&gt;=$K806,9&lt;=IF($L806="",12,$L806)),$J806,0),IF(AND(9&gt;=$K806,9&lt;=IF($L806="",12,$L806),MOD(9-$K806,$N806)=0),$J806,0)))</f>
        <v>0</v>
      </c>
      <c r="X806" s="19" t="n">
        <f aca="false">IF(OR($M806="",$M806="ERR",$J806="",$K806="",$N806=""),0,IF($N806=0,IF(AND(OR(10=7,10=12),10&gt;=$K806,10&lt;=IF($L806="",12,$L806)),$J806,0),IF(AND(10&gt;=$K806,10&lt;=IF($L806="",12,$L806),MOD(10-$K806,$N806)=0),$J806,0)))</f>
        <v>0</v>
      </c>
      <c r="Y806" s="19" t="n">
        <f aca="false">IF(OR($M806="",$M806="ERR",$J806="",$K806="",$N806=""),0,IF($N806=0,IF(AND(OR(11=7,11=12),11&gt;=$K806,11&lt;=IF($L806="",12,$L806)),$J806,0),IF(AND(11&gt;=$K806,11&lt;=IF($L806="",12,$L806),MOD(11-$K806,$N806)=0),$J806,0)))</f>
        <v>0</v>
      </c>
      <c r="Z806" s="19" t="n">
        <f aca="false">IF(OR($M806="",$M806="ERR",$J806="",$K806="",$N806=""),0,IF($N806=0,IF(AND(OR(12=7,12=12),12&gt;=$K806,12&lt;=IF($L806="",12,$L806)),$J806,0),IF(AND(12&gt;=$K806,12&lt;=IF($L806="",12,$L806),MOD(12-$K806,$N806)=0),$J806,0)))</f>
        <v>0</v>
      </c>
      <c r="AA806" s="36" t="n">
        <f aca="false">SUM(O806:Z806)</f>
        <v>0</v>
      </c>
      <c r="AB806" s="15" t="str">
        <f aca="false">IF(AND($B806="",$D806="",$J806=""),"",IF($B806="","Falta código",IF(ISNA(MATCH($B806,LST_COD,0)),"Código no registrado en Trabajadores",IF($E806="","Concepto no está en el catálogo",IF($M806="ERR","Retención de otro empleador: Origen = Otro empleador",IF(OR($J806="",$K806=""),"Falta monto o mes",IF(OR($K806&lt;1,$K806&gt;12),"Mes inicio inválido",IF(AND($L806&lt;&gt;"",OR($L806&lt;$K806,$L806&gt;12)),"Mes fin inválido",IF($N806="","Falta frecuencia",IF(AND($G806&lt;&gt;"Otro empleador",SUMPRODUCT(($O806:$Z806&lt;&gt;0)*(((COLUMN($O806:$Z806)-14)&lt;INDEX(Trabajadores!$M$6:$M$105,MATCH($B806,LST_COD,0)))+((COLUMN($O806:$Z806)-14)&gt;INDEX(Trabajadores!$N$6:$N$105,MATCH($B806,LST_COD,0)))))&gt;0),"Aviso: hay meses fuera del periodo laboral","OK"))))))))))</f>
        <v/>
      </c>
    </row>
    <row r="807" customFormat="false" ht="15" hidden="false" customHeight="false" outlineLevel="0" collapsed="false">
      <c r="A807" s="23" t="n">
        <v>802</v>
      </c>
      <c r="B807" s="7"/>
      <c r="C807" s="35" t="str">
        <f aca="false">IF($B807="","",IFERROR(INDEX(Trabajadores!$D$6:$D$105,MATCH($B807,LST_COD,0)),"¿Código?"))</f>
        <v/>
      </c>
      <c r="D807" s="30"/>
      <c r="E807" s="9" t="str">
        <f aca="false">IF($D807="","",IFERROR(VLOOKUP($D807,CONC_TABLA,2,FALSE()),""))</f>
        <v/>
      </c>
      <c r="F807" s="9" t="str">
        <f aca="false">IF($D807="","",IFERROR(VLOOKUP($D807,CONC_TABLA,3,FALSE()),""))</f>
        <v/>
      </c>
      <c r="G807" s="30"/>
      <c r="H807" s="30"/>
      <c r="I807" s="30"/>
      <c r="J807" s="29"/>
      <c r="K807" s="28"/>
      <c r="L807" s="28"/>
      <c r="M807" s="9" t="str">
        <f aca="false">IF(OR($B807="",$E807=""),"",IF($E807="INA","INA",IF($G807="Otro empleador",IF($E807="RET","RETO",IF($E807="ORD","OTO","OTX")),IF($E807="RET","ERR",$E807))))</f>
        <v/>
      </c>
      <c r="N807" s="9" t="str">
        <f aca="false">IF($I807="","",IFERROR(VLOOKUP($I807,FREC_TABLA,2,FALSE()),""))</f>
        <v/>
      </c>
      <c r="O807" s="19" t="n">
        <f aca="false">IF(OR($M807="",$M807="ERR",$J807="",$K807="",$N807=""),0,IF($N807=0,IF(AND(OR(1=7,1=12),1&gt;=$K807,1&lt;=IF($L807="",12,$L807)),$J807,0),IF(AND(1&gt;=$K807,1&lt;=IF($L807="",12,$L807),MOD(1-$K807,$N807)=0),$J807,0)))</f>
        <v>0</v>
      </c>
      <c r="P807" s="19" t="n">
        <f aca="false">IF(OR($M807="",$M807="ERR",$J807="",$K807="",$N807=""),0,IF($N807=0,IF(AND(OR(2=7,2=12),2&gt;=$K807,2&lt;=IF($L807="",12,$L807)),$J807,0),IF(AND(2&gt;=$K807,2&lt;=IF($L807="",12,$L807),MOD(2-$K807,$N807)=0),$J807,0)))</f>
        <v>0</v>
      </c>
      <c r="Q807" s="19" t="n">
        <f aca="false">IF(OR($M807="",$M807="ERR",$J807="",$K807="",$N807=""),0,IF($N807=0,IF(AND(OR(3=7,3=12),3&gt;=$K807,3&lt;=IF($L807="",12,$L807)),$J807,0),IF(AND(3&gt;=$K807,3&lt;=IF($L807="",12,$L807),MOD(3-$K807,$N807)=0),$J807,0)))</f>
        <v>0</v>
      </c>
      <c r="R807" s="19" t="n">
        <f aca="false">IF(OR($M807="",$M807="ERR",$J807="",$K807="",$N807=""),0,IF($N807=0,IF(AND(OR(4=7,4=12),4&gt;=$K807,4&lt;=IF($L807="",12,$L807)),$J807,0),IF(AND(4&gt;=$K807,4&lt;=IF($L807="",12,$L807),MOD(4-$K807,$N807)=0),$J807,0)))</f>
        <v>0</v>
      </c>
      <c r="S807" s="19" t="n">
        <f aca="false">IF(OR($M807="",$M807="ERR",$J807="",$K807="",$N807=""),0,IF($N807=0,IF(AND(OR(5=7,5=12),5&gt;=$K807,5&lt;=IF($L807="",12,$L807)),$J807,0),IF(AND(5&gt;=$K807,5&lt;=IF($L807="",12,$L807),MOD(5-$K807,$N807)=0),$J807,0)))</f>
        <v>0</v>
      </c>
      <c r="T807" s="19" t="n">
        <f aca="false">IF(OR($M807="",$M807="ERR",$J807="",$K807="",$N807=""),0,IF($N807=0,IF(AND(OR(6=7,6=12),6&gt;=$K807,6&lt;=IF($L807="",12,$L807)),$J807,0),IF(AND(6&gt;=$K807,6&lt;=IF($L807="",12,$L807),MOD(6-$K807,$N807)=0),$J807,0)))</f>
        <v>0</v>
      </c>
      <c r="U807" s="19" t="n">
        <f aca="false">IF(OR($M807="",$M807="ERR",$J807="",$K807="",$N807=""),0,IF($N807=0,IF(AND(OR(7=7,7=12),7&gt;=$K807,7&lt;=IF($L807="",12,$L807)),$J807,0),IF(AND(7&gt;=$K807,7&lt;=IF($L807="",12,$L807),MOD(7-$K807,$N807)=0),$J807,0)))</f>
        <v>0</v>
      </c>
      <c r="V807" s="19" t="n">
        <f aca="false">IF(OR($M807="",$M807="ERR",$J807="",$K807="",$N807=""),0,IF($N807=0,IF(AND(OR(8=7,8=12),8&gt;=$K807,8&lt;=IF($L807="",12,$L807)),$J807,0),IF(AND(8&gt;=$K807,8&lt;=IF($L807="",12,$L807),MOD(8-$K807,$N807)=0),$J807,0)))</f>
        <v>0</v>
      </c>
      <c r="W807" s="19" t="n">
        <f aca="false">IF(OR($M807="",$M807="ERR",$J807="",$K807="",$N807=""),0,IF($N807=0,IF(AND(OR(9=7,9=12),9&gt;=$K807,9&lt;=IF($L807="",12,$L807)),$J807,0),IF(AND(9&gt;=$K807,9&lt;=IF($L807="",12,$L807),MOD(9-$K807,$N807)=0),$J807,0)))</f>
        <v>0</v>
      </c>
      <c r="X807" s="19" t="n">
        <f aca="false">IF(OR($M807="",$M807="ERR",$J807="",$K807="",$N807=""),0,IF($N807=0,IF(AND(OR(10=7,10=12),10&gt;=$K807,10&lt;=IF($L807="",12,$L807)),$J807,0),IF(AND(10&gt;=$K807,10&lt;=IF($L807="",12,$L807),MOD(10-$K807,$N807)=0),$J807,0)))</f>
        <v>0</v>
      </c>
      <c r="Y807" s="19" t="n">
        <f aca="false">IF(OR($M807="",$M807="ERR",$J807="",$K807="",$N807=""),0,IF($N807=0,IF(AND(OR(11=7,11=12),11&gt;=$K807,11&lt;=IF($L807="",12,$L807)),$J807,0),IF(AND(11&gt;=$K807,11&lt;=IF($L807="",12,$L807),MOD(11-$K807,$N807)=0),$J807,0)))</f>
        <v>0</v>
      </c>
      <c r="Z807" s="19" t="n">
        <f aca="false">IF(OR($M807="",$M807="ERR",$J807="",$K807="",$N807=""),0,IF($N807=0,IF(AND(OR(12=7,12=12),12&gt;=$K807,12&lt;=IF($L807="",12,$L807)),$J807,0),IF(AND(12&gt;=$K807,12&lt;=IF($L807="",12,$L807),MOD(12-$K807,$N807)=0),$J807,0)))</f>
        <v>0</v>
      </c>
      <c r="AA807" s="36" t="n">
        <f aca="false">SUM(O807:Z807)</f>
        <v>0</v>
      </c>
      <c r="AB807" s="15" t="str">
        <f aca="false">IF(AND($B807="",$D807="",$J807=""),"",IF($B807="","Falta código",IF(ISNA(MATCH($B807,LST_COD,0)),"Código no registrado en Trabajadores",IF($E807="","Concepto no está en el catálogo",IF($M807="ERR","Retención de otro empleador: Origen = Otro empleador",IF(OR($J807="",$K807=""),"Falta monto o mes",IF(OR($K807&lt;1,$K807&gt;12),"Mes inicio inválido",IF(AND($L807&lt;&gt;"",OR($L807&lt;$K807,$L807&gt;12)),"Mes fin inválido",IF($N807="","Falta frecuencia",IF(AND($G807&lt;&gt;"Otro empleador",SUMPRODUCT(($O807:$Z807&lt;&gt;0)*(((COLUMN($O807:$Z807)-14)&lt;INDEX(Trabajadores!$M$6:$M$105,MATCH($B807,LST_COD,0)))+((COLUMN($O807:$Z807)-14)&gt;INDEX(Trabajadores!$N$6:$N$105,MATCH($B807,LST_COD,0)))))&gt;0),"Aviso: hay meses fuera del periodo laboral","OK"))))))))))</f>
        <v/>
      </c>
    </row>
    <row r="808" customFormat="false" ht="15" hidden="false" customHeight="false" outlineLevel="0" collapsed="false">
      <c r="A808" s="23" t="n">
        <v>803</v>
      </c>
      <c r="B808" s="7"/>
      <c r="C808" s="35" t="str">
        <f aca="false">IF($B808="","",IFERROR(INDEX(Trabajadores!$D$6:$D$105,MATCH($B808,LST_COD,0)),"¿Código?"))</f>
        <v/>
      </c>
      <c r="D808" s="30"/>
      <c r="E808" s="9" t="str">
        <f aca="false">IF($D808="","",IFERROR(VLOOKUP($D808,CONC_TABLA,2,FALSE()),""))</f>
        <v/>
      </c>
      <c r="F808" s="9" t="str">
        <f aca="false">IF($D808="","",IFERROR(VLOOKUP($D808,CONC_TABLA,3,FALSE()),""))</f>
        <v/>
      </c>
      <c r="G808" s="30"/>
      <c r="H808" s="30"/>
      <c r="I808" s="30"/>
      <c r="J808" s="29"/>
      <c r="K808" s="28"/>
      <c r="L808" s="28"/>
      <c r="M808" s="9" t="str">
        <f aca="false">IF(OR($B808="",$E808=""),"",IF($E808="INA","INA",IF($G808="Otro empleador",IF($E808="RET","RETO",IF($E808="ORD","OTO","OTX")),IF($E808="RET","ERR",$E808))))</f>
        <v/>
      </c>
      <c r="N808" s="9" t="str">
        <f aca="false">IF($I808="","",IFERROR(VLOOKUP($I808,FREC_TABLA,2,FALSE()),""))</f>
        <v/>
      </c>
      <c r="O808" s="19" t="n">
        <f aca="false">IF(OR($M808="",$M808="ERR",$J808="",$K808="",$N808=""),0,IF($N808=0,IF(AND(OR(1=7,1=12),1&gt;=$K808,1&lt;=IF($L808="",12,$L808)),$J808,0),IF(AND(1&gt;=$K808,1&lt;=IF($L808="",12,$L808),MOD(1-$K808,$N808)=0),$J808,0)))</f>
        <v>0</v>
      </c>
      <c r="P808" s="19" t="n">
        <f aca="false">IF(OR($M808="",$M808="ERR",$J808="",$K808="",$N808=""),0,IF($N808=0,IF(AND(OR(2=7,2=12),2&gt;=$K808,2&lt;=IF($L808="",12,$L808)),$J808,0),IF(AND(2&gt;=$K808,2&lt;=IF($L808="",12,$L808),MOD(2-$K808,$N808)=0),$J808,0)))</f>
        <v>0</v>
      </c>
      <c r="Q808" s="19" t="n">
        <f aca="false">IF(OR($M808="",$M808="ERR",$J808="",$K808="",$N808=""),0,IF($N808=0,IF(AND(OR(3=7,3=12),3&gt;=$K808,3&lt;=IF($L808="",12,$L808)),$J808,0),IF(AND(3&gt;=$K808,3&lt;=IF($L808="",12,$L808),MOD(3-$K808,$N808)=0),$J808,0)))</f>
        <v>0</v>
      </c>
      <c r="R808" s="19" t="n">
        <f aca="false">IF(OR($M808="",$M808="ERR",$J808="",$K808="",$N808=""),0,IF($N808=0,IF(AND(OR(4=7,4=12),4&gt;=$K808,4&lt;=IF($L808="",12,$L808)),$J808,0),IF(AND(4&gt;=$K808,4&lt;=IF($L808="",12,$L808),MOD(4-$K808,$N808)=0),$J808,0)))</f>
        <v>0</v>
      </c>
      <c r="S808" s="19" t="n">
        <f aca="false">IF(OR($M808="",$M808="ERR",$J808="",$K808="",$N808=""),0,IF($N808=0,IF(AND(OR(5=7,5=12),5&gt;=$K808,5&lt;=IF($L808="",12,$L808)),$J808,0),IF(AND(5&gt;=$K808,5&lt;=IF($L808="",12,$L808),MOD(5-$K808,$N808)=0),$J808,0)))</f>
        <v>0</v>
      </c>
      <c r="T808" s="19" t="n">
        <f aca="false">IF(OR($M808="",$M808="ERR",$J808="",$K808="",$N808=""),0,IF($N808=0,IF(AND(OR(6=7,6=12),6&gt;=$K808,6&lt;=IF($L808="",12,$L808)),$J808,0),IF(AND(6&gt;=$K808,6&lt;=IF($L808="",12,$L808),MOD(6-$K808,$N808)=0),$J808,0)))</f>
        <v>0</v>
      </c>
      <c r="U808" s="19" t="n">
        <f aca="false">IF(OR($M808="",$M808="ERR",$J808="",$K808="",$N808=""),0,IF($N808=0,IF(AND(OR(7=7,7=12),7&gt;=$K808,7&lt;=IF($L808="",12,$L808)),$J808,0),IF(AND(7&gt;=$K808,7&lt;=IF($L808="",12,$L808),MOD(7-$K808,$N808)=0),$J808,0)))</f>
        <v>0</v>
      </c>
      <c r="V808" s="19" t="n">
        <f aca="false">IF(OR($M808="",$M808="ERR",$J808="",$K808="",$N808=""),0,IF($N808=0,IF(AND(OR(8=7,8=12),8&gt;=$K808,8&lt;=IF($L808="",12,$L808)),$J808,0),IF(AND(8&gt;=$K808,8&lt;=IF($L808="",12,$L808),MOD(8-$K808,$N808)=0),$J808,0)))</f>
        <v>0</v>
      </c>
      <c r="W808" s="19" t="n">
        <f aca="false">IF(OR($M808="",$M808="ERR",$J808="",$K808="",$N808=""),0,IF($N808=0,IF(AND(OR(9=7,9=12),9&gt;=$K808,9&lt;=IF($L808="",12,$L808)),$J808,0),IF(AND(9&gt;=$K808,9&lt;=IF($L808="",12,$L808),MOD(9-$K808,$N808)=0),$J808,0)))</f>
        <v>0</v>
      </c>
      <c r="X808" s="19" t="n">
        <f aca="false">IF(OR($M808="",$M808="ERR",$J808="",$K808="",$N808=""),0,IF($N808=0,IF(AND(OR(10=7,10=12),10&gt;=$K808,10&lt;=IF($L808="",12,$L808)),$J808,0),IF(AND(10&gt;=$K808,10&lt;=IF($L808="",12,$L808),MOD(10-$K808,$N808)=0),$J808,0)))</f>
        <v>0</v>
      </c>
      <c r="Y808" s="19" t="n">
        <f aca="false">IF(OR($M808="",$M808="ERR",$J808="",$K808="",$N808=""),0,IF($N808=0,IF(AND(OR(11=7,11=12),11&gt;=$K808,11&lt;=IF($L808="",12,$L808)),$J808,0),IF(AND(11&gt;=$K808,11&lt;=IF($L808="",12,$L808),MOD(11-$K808,$N808)=0),$J808,0)))</f>
        <v>0</v>
      </c>
      <c r="Z808" s="19" t="n">
        <f aca="false">IF(OR($M808="",$M808="ERR",$J808="",$K808="",$N808=""),0,IF($N808=0,IF(AND(OR(12=7,12=12),12&gt;=$K808,12&lt;=IF($L808="",12,$L808)),$J808,0),IF(AND(12&gt;=$K808,12&lt;=IF($L808="",12,$L808),MOD(12-$K808,$N808)=0),$J808,0)))</f>
        <v>0</v>
      </c>
      <c r="AA808" s="36" t="n">
        <f aca="false">SUM(O808:Z808)</f>
        <v>0</v>
      </c>
      <c r="AB808" s="15" t="str">
        <f aca="false">IF(AND($B808="",$D808="",$J808=""),"",IF($B808="","Falta código",IF(ISNA(MATCH($B808,LST_COD,0)),"Código no registrado en Trabajadores",IF($E808="","Concepto no está en el catálogo",IF($M808="ERR","Retención de otro empleador: Origen = Otro empleador",IF(OR($J808="",$K808=""),"Falta monto o mes",IF(OR($K808&lt;1,$K808&gt;12),"Mes inicio inválido",IF(AND($L808&lt;&gt;"",OR($L808&lt;$K808,$L808&gt;12)),"Mes fin inválido",IF($N808="","Falta frecuencia",IF(AND($G808&lt;&gt;"Otro empleador",SUMPRODUCT(($O808:$Z808&lt;&gt;0)*(((COLUMN($O808:$Z808)-14)&lt;INDEX(Trabajadores!$M$6:$M$105,MATCH($B808,LST_COD,0)))+((COLUMN($O808:$Z808)-14)&gt;INDEX(Trabajadores!$N$6:$N$105,MATCH($B808,LST_COD,0)))))&gt;0),"Aviso: hay meses fuera del periodo laboral","OK"))))))))))</f>
        <v/>
      </c>
    </row>
    <row r="809" customFormat="false" ht="15" hidden="false" customHeight="false" outlineLevel="0" collapsed="false">
      <c r="A809" s="23" t="n">
        <v>804</v>
      </c>
      <c r="B809" s="7"/>
      <c r="C809" s="35" t="str">
        <f aca="false">IF($B809="","",IFERROR(INDEX(Trabajadores!$D$6:$D$105,MATCH($B809,LST_COD,0)),"¿Código?"))</f>
        <v/>
      </c>
      <c r="D809" s="30"/>
      <c r="E809" s="9" t="str">
        <f aca="false">IF($D809="","",IFERROR(VLOOKUP($D809,CONC_TABLA,2,FALSE()),""))</f>
        <v/>
      </c>
      <c r="F809" s="9" t="str">
        <f aca="false">IF($D809="","",IFERROR(VLOOKUP($D809,CONC_TABLA,3,FALSE()),""))</f>
        <v/>
      </c>
      <c r="G809" s="30"/>
      <c r="H809" s="30"/>
      <c r="I809" s="30"/>
      <c r="J809" s="29"/>
      <c r="K809" s="28"/>
      <c r="L809" s="28"/>
      <c r="M809" s="9" t="str">
        <f aca="false">IF(OR($B809="",$E809=""),"",IF($E809="INA","INA",IF($G809="Otro empleador",IF($E809="RET","RETO",IF($E809="ORD","OTO","OTX")),IF($E809="RET","ERR",$E809))))</f>
        <v/>
      </c>
      <c r="N809" s="9" t="str">
        <f aca="false">IF($I809="","",IFERROR(VLOOKUP($I809,FREC_TABLA,2,FALSE()),""))</f>
        <v/>
      </c>
      <c r="O809" s="19" t="n">
        <f aca="false">IF(OR($M809="",$M809="ERR",$J809="",$K809="",$N809=""),0,IF($N809=0,IF(AND(OR(1=7,1=12),1&gt;=$K809,1&lt;=IF($L809="",12,$L809)),$J809,0),IF(AND(1&gt;=$K809,1&lt;=IF($L809="",12,$L809),MOD(1-$K809,$N809)=0),$J809,0)))</f>
        <v>0</v>
      </c>
      <c r="P809" s="19" t="n">
        <f aca="false">IF(OR($M809="",$M809="ERR",$J809="",$K809="",$N809=""),0,IF($N809=0,IF(AND(OR(2=7,2=12),2&gt;=$K809,2&lt;=IF($L809="",12,$L809)),$J809,0),IF(AND(2&gt;=$K809,2&lt;=IF($L809="",12,$L809),MOD(2-$K809,$N809)=0),$J809,0)))</f>
        <v>0</v>
      </c>
      <c r="Q809" s="19" t="n">
        <f aca="false">IF(OR($M809="",$M809="ERR",$J809="",$K809="",$N809=""),0,IF($N809=0,IF(AND(OR(3=7,3=12),3&gt;=$K809,3&lt;=IF($L809="",12,$L809)),$J809,0),IF(AND(3&gt;=$K809,3&lt;=IF($L809="",12,$L809),MOD(3-$K809,$N809)=0),$J809,0)))</f>
        <v>0</v>
      </c>
      <c r="R809" s="19" t="n">
        <f aca="false">IF(OR($M809="",$M809="ERR",$J809="",$K809="",$N809=""),0,IF($N809=0,IF(AND(OR(4=7,4=12),4&gt;=$K809,4&lt;=IF($L809="",12,$L809)),$J809,0),IF(AND(4&gt;=$K809,4&lt;=IF($L809="",12,$L809),MOD(4-$K809,$N809)=0),$J809,0)))</f>
        <v>0</v>
      </c>
      <c r="S809" s="19" t="n">
        <f aca="false">IF(OR($M809="",$M809="ERR",$J809="",$K809="",$N809=""),0,IF($N809=0,IF(AND(OR(5=7,5=12),5&gt;=$K809,5&lt;=IF($L809="",12,$L809)),$J809,0),IF(AND(5&gt;=$K809,5&lt;=IF($L809="",12,$L809),MOD(5-$K809,$N809)=0),$J809,0)))</f>
        <v>0</v>
      </c>
      <c r="T809" s="19" t="n">
        <f aca="false">IF(OR($M809="",$M809="ERR",$J809="",$K809="",$N809=""),0,IF($N809=0,IF(AND(OR(6=7,6=12),6&gt;=$K809,6&lt;=IF($L809="",12,$L809)),$J809,0),IF(AND(6&gt;=$K809,6&lt;=IF($L809="",12,$L809),MOD(6-$K809,$N809)=0),$J809,0)))</f>
        <v>0</v>
      </c>
      <c r="U809" s="19" t="n">
        <f aca="false">IF(OR($M809="",$M809="ERR",$J809="",$K809="",$N809=""),0,IF($N809=0,IF(AND(OR(7=7,7=12),7&gt;=$K809,7&lt;=IF($L809="",12,$L809)),$J809,0),IF(AND(7&gt;=$K809,7&lt;=IF($L809="",12,$L809),MOD(7-$K809,$N809)=0),$J809,0)))</f>
        <v>0</v>
      </c>
      <c r="V809" s="19" t="n">
        <f aca="false">IF(OR($M809="",$M809="ERR",$J809="",$K809="",$N809=""),0,IF($N809=0,IF(AND(OR(8=7,8=12),8&gt;=$K809,8&lt;=IF($L809="",12,$L809)),$J809,0),IF(AND(8&gt;=$K809,8&lt;=IF($L809="",12,$L809),MOD(8-$K809,$N809)=0),$J809,0)))</f>
        <v>0</v>
      </c>
      <c r="W809" s="19" t="n">
        <f aca="false">IF(OR($M809="",$M809="ERR",$J809="",$K809="",$N809=""),0,IF($N809=0,IF(AND(OR(9=7,9=12),9&gt;=$K809,9&lt;=IF($L809="",12,$L809)),$J809,0),IF(AND(9&gt;=$K809,9&lt;=IF($L809="",12,$L809),MOD(9-$K809,$N809)=0),$J809,0)))</f>
        <v>0</v>
      </c>
      <c r="X809" s="19" t="n">
        <f aca="false">IF(OR($M809="",$M809="ERR",$J809="",$K809="",$N809=""),0,IF($N809=0,IF(AND(OR(10=7,10=12),10&gt;=$K809,10&lt;=IF($L809="",12,$L809)),$J809,0),IF(AND(10&gt;=$K809,10&lt;=IF($L809="",12,$L809),MOD(10-$K809,$N809)=0),$J809,0)))</f>
        <v>0</v>
      </c>
      <c r="Y809" s="19" t="n">
        <f aca="false">IF(OR($M809="",$M809="ERR",$J809="",$K809="",$N809=""),0,IF($N809=0,IF(AND(OR(11=7,11=12),11&gt;=$K809,11&lt;=IF($L809="",12,$L809)),$J809,0),IF(AND(11&gt;=$K809,11&lt;=IF($L809="",12,$L809),MOD(11-$K809,$N809)=0),$J809,0)))</f>
        <v>0</v>
      </c>
      <c r="Z809" s="19" t="n">
        <f aca="false">IF(OR($M809="",$M809="ERR",$J809="",$K809="",$N809=""),0,IF($N809=0,IF(AND(OR(12=7,12=12),12&gt;=$K809,12&lt;=IF($L809="",12,$L809)),$J809,0),IF(AND(12&gt;=$K809,12&lt;=IF($L809="",12,$L809),MOD(12-$K809,$N809)=0),$J809,0)))</f>
        <v>0</v>
      </c>
      <c r="AA809" s="36" t="n">
        <f aca="false">SUM(O809:Z809)</f>
        <v>0</v>
      </c>
      <c r="AB809" s="15" t="str">
        <f aca="false">IF(AND($B809="",$D809="",$J809=""),"",IF($B809="","Falta código",IF(ISNA(MATCH($B809,LST_COD,0)),"Código no registrado en Trabajadores",IF($E809="","Concepto no está en el catálogo",IF($M809="ERR","Retención de otro empleador: Origen = Otro empleador",IF(OR($J809="",$K809=""),"Falta monto o mes",IF(OR($K809&lt;1,$K809&gt;12),"Mes inicio inválido",IF(AND($L809&lt;&gt;"",OR($L809&lt;$K809,$L809&gt;12)),"Mes fin inválido",IF($N809="","Falta frecuencia",IF(AND($G809&lt;&gt;"Otro empleador",SUMPRODUCT(($O809:$Z809&lt;&gt;0)*(((COLUMN($O809:$Z809)-14)&lt;INDEX(Trabajadores!$M$6:$M$105,MATCH($B809,LST_COD,0)))+((COLUMN($O809:$Z809)-14)&gt;INDEX(Trabajadores!$N$6:$N$105,MATCH($B809,LST_COD,0)))))&gt;0),"Aviso: hay meses fuera del periodo laboral","OK"))))))))))</f>
        <v/>
      </c>
    </row>
    <row r="810" customFormat="false" ht="15" hidden="false" customHeight="false" outlineLevel="0" collapsed="false">
      <c r="A810" s="23" t="n">
        <v>805</v>
      </c>
      <c r="B810" s="7"/>
      <c r="C810" s="35" t="str">
        <f aca="false">IF($B810="","",IFERROR(INDEX(Trabajadores!$D$6:$D$105,MATCH($B810,LST_COD,0)),"¿Código?"))</f>
        <v/>
      </c>
      <c r="D810" s="30"/>
      <c r="E810" s="9" t="str">
        <f aca="false">IF($D810="","",IFERROR(VLOOKUP($D810,CONC_TABLA,2,FALSE()),""))</f>
        <v/>
      </c>
      <c r="F810" s="9" t="str">
        <f aca="false">IF($D810="","",IFERROR(VLOOKUP($D810,CONC_TABLA,3,FALSE()),""))</f>
        <v/>
      </c>
      <c r="G810" s="30"/>
      <c r="H810" s="30"/>
      <c r="I810" s="30"/>
      <c r="J810" s="29"/>
      <c r="K810" s="28"/>
      <c r="L810" s="28"/>
      <c r="M810" s="9" t="str">
        <f aca="false">IF(OR($B810="",$E810=""),"",IF($E810="INA","INA",IF($G810="Otro empleador",IF($E810="RET","RETO",IF($E810="ORD","OTO","OTX")),IF($E810="RET","ERR",$E810))))</f>
        <v/>
      </c>
      <c r="N810" s="9" t="str">
        <f aca="false">IF($I810="","",IFERROR(VLOOKUP($I810,FREC_TABLA,2,FALSE()),""))</f>
        <v/>
      </c>
      <c r="O810" s="19" t="n">
        <f aca="false">IF(OR($M810="",$M810="ERR",$J810="",$K810="",$N810=""),0,IF($N810=0,IF(AND(OR(1=7,1=12),1&gt;=$K810,1&lt;=IF($L810="",12,$L810)),$J810,0),IF(AND(1&gt;=$K810,1&lt;=IF($L810="",12,$L810),MOD(1-$K810,$N810)=0),$J810,0)))</f>
        <v>0</v>
      </c>
      <c r="P810" s="19" t="n">
        <f aca="false">IF(OR($M810="",$M810="ERR",$J810="",$K810="",$N810=""),0,IF($N810=0,IF(AND(OR(2=7,2=12),2&gt;=$K810,2&lt;=IF($L810="",12,$L810)),$J810,0),IF(AND(2&gt;=$K810,2&lt;=IF($L810="",12,$L810),MOD(2-$K810,$N810)=0),$J810,0)))</f>
        <v>0</v>
      </c>
      <c r="Q810" s="19" t="n">
        <f aca="false">IF(OR($M810="",$M810="ERR",$J810="",$K810="",$N810=""),0,IF($N810=0,IF(AND(OR(3=7,3=12),3&gt;=$K810,3&lt;=IF($L810="",12,$L810)),$J810,0),IF(AND(3&gt;=$K810,3&lt;=IF($L810="",12,$L810),MOD(3-$K810,$N810)=0),$J810,0)))</f>
        <v>0</v>
      </c>
      <c r="R810" s="19" t="n">
        <f aca="false">IF(OR($M810="",$M810="ERR",$J810="",$K810="",$N810=""),0,IF($N810=0,IF(AND(OR(4=7,4=12),4&gt;=$K810,4&lt;=IF($L810="",12,$L810)),$J810,0),IF(AND(4&gt;=$K810,4&lt;=IF($L810="",12,$L810),MOD(4-$K810,$N810)=0),$J810,0)))</f>
        <v>0</v>
      </c>
      <c r="S810" s="19" t="n">
        <f aca="false">IF(OR($M810="",$M810="ERR",$J810="",$K810="",$N810=""),0,IF($N810=0,IF(AND(OR(5=7,5=12),5&gt;=$K810,5&lt;=IF($L810="",12,$L810)),$J810,0),IF(AND(5&gt;=$K810,5&lt;=IF($L810="",12,$L810),MOD(5-$K810,$N810)=0),$J810,0)))</f>
        <v>0</v>
      </c>
      <c r="T810" s="19" t="n">
        <f aca="false">IF(OR($M810="",$M810="ERR",$J810="",$K810="",$N810=""),0,IF($N810=0,IF(AND(OR(6=7,6=12),6&gt;=$K810,6&lt;=IF($L810="",12,$L810)),$J810,0),IF(AND(6&gt;=$K810,6&lt;=IF($L810="",12,$L810),MOD(6-$K810,$N810)=0),$J810,0)))</f>
        <v>0</v>
      </c>
      <c r="U810" s="19" t="n">
        <f aca="false">IF(OR($M810="",$M810="ERR",$J810="",$K810="",$N810=""),0,IF($N810=0,IF(AND(OR(7=7,7=12),7&gt;=$K810,7&lt;=IF($L810="",12,$L810)),$J810,0),IF(AND(7&gt;=$K810,7&lt;=IF($L810="",12,$L810),MOD(7-$K810,$N810)=0),$J810,0)))</f>
        <v>0</v>
      </c>
      <c r="V810" s="19" t="n">
        <f aca="false">IF(OR($M810="",$M810="ERR",$J810="",$K810="",$N810=""),0,IF($N810=0,IF(AND(OR(8=7,8=12),8&gt;=$K810,8&lt;=IF($L810="",12,$L810)),$J810,0),IF(AND(8&gt;=$K810,8&lt;=IF($L810="",12,$L810),MOD(8-$K810,$N810)=0),$J810,0)))</f>
        <v>0</v>
      </c>
      <c r="W810" s="19" t="n">
        <f aca="false">IF(OR($M810="",$M810="ERR",$J810="",$K810="",$N810=""),0,IF($N810=0,IF(AND(OR(9=7,9=12),9&gt;=$K810,9&lt;=IF($L810="",12,$L810)),$J810,0),IF(AND(9&gt;=$K810,9&lt;=IF($L810="",12,$L810),MOD(9-$K810,$N810)=0),$J810,0)))</f>
        <v>0</v>
      </c>
      <c r="X810" s="19" t="n">
        <f aca="false">IF(OR($M810="",$M810="ERR",$J810="",$K810="",$N810=""),0,IF($N810=0,IF(AND(OR(10=7,10=12),10&gt;=$K810,10&lt;=IF($L810="",12,$L810)),$J810,0),IF(AND(10&gt;=$K810,10&lt;=IF($L810="",12,$L810),MOD(10-$K810,$N810)=0),$J810,0)))</f>
        <v>0</v>
      </c>
      <c r="Y810" s="19" t="n">
        <f aca="false">IF(OR($M810="",$M810="ERR",$J810="",$K810="",$N810=""),0,IF($N810=0,IF(AND(OR(11=7,11=12),11&gt;=$K810,11&lt;=IF($L810="",12,$L810)),$J810,0),IF(AND(11&gt;=$K810,11&lt;=IF($L810="",12,$L810),MOD(11-$K810,$N810)=0),$J810,0)))</f>
        <v>0</v>
      </c>
      <c r="Z810" s="19" t="n">
        <f aca="false">IF(OR($M810="",$M810="ERR",$J810="",$K810="",$N810=""),0,IF($N810=0,IF(AND(OR(12=7,12=12),12&gt;=$K810,12&lt;=IF($L810="",12,$L810)),$J810,0),IF(AND(12&gt;=$K810,12&lt;=IF($L810="",12,$L810),MOD(12-$K810,$N810)=0),$J810,0)))</f>
        <v>0</v>
      </c>
      <c r="AA810" s="36" t="n">
        <f aca="false">SUM(O810:Z810)</f>
        <v>0</v>
      </c>
      <c r="AB810" s="15" t="str">
        <f aca="false">IF(AND($B810="",$D810="",$J810=""),"",IF($B810="","Falta código",IF(ISNA(MATCH($B810,LST_COD,0)),"Código no registrado en Trabajadores",IF($E810="","Concepto no está en el catálogo",IF($M810="ERR","Retención de otro empleador: Origen = Otro empleador",IF(OR($J810="",$K810=""),"Falta monto o mes",IF(OR($K810&lt;1,$K810&gt;12),"Mes inicio inválido",IF(AND($L810&lt;&gt;"",OR($L810&lt;$K810,$L810&gt;12)),"Mes fin inválido",IF($N810="","Falta frecuencia",IF(AND($G810&lt;&gt;"Otro empleador",SUMPRODUCT(($O810:$Z810&lt;&gt;0)*(((COLUMN($O810:$Z810)-14)&lt;INDEX(Trabajadores!$M$6:$M$105,MATCH($B810,LST_COD,0)))+((COLUMN($O810:$Z810)-14)&gt;INDEX(Trabajadores!$N$6:$N$105,MATCH($B810,LST_COD,0)))))&gt;0),"Aviso: hay meses fuera del periodo laboral","OK"))))))))))</f>
        <v/>
      </c>
    </row>
    <row r="811" customFormat="false" ht="15" hidden="false" customHeight="false" outlineLevel="0" collapsed="false">
      <c r="A811" s="23" t="n">
        <v>806</v>
      </c>
      <c r="B811" s="7"/>
      <c r="C811" s="35" t="str">
        <f aca="false">IF($B811="","",IFERROR(INDEX(Trabajadores!$D$6:$D$105,MATCH($B811,LST_COD,0)),"¿Código?"))</f>
        <v/>
      </c>
      <c r="D811" s="30"/>
      <c r="E811" s="9" t="str">
        <f aca="false">IF($D811="","",IFERROR(VLOOKUP($D811,CONC_TABLA,2,FALSE()),""))</f>
        <v/>
      </c>
      <c r="F811" s="9" t="str">
        <f aca="false">IF($D811="","",IFERROR(VLOOKUP($D811,CONC_TABLA,3,FALSE()),""))</f>
        <v/>
      </c>
      <c r="G811" s="30"/>
      <c r="H811" s="30"/>
      <c r="I811" s="30"/>
      <c r="J811" s="29"/>
      <c r="K811" s="28"/>
      <c r="L811" s="28"/>
      <c r="M811" s="9" t="str">
        <f aca="false">IF(OR($B811="",$E811=""),"",IF($E811="INA","INA",IF($G811="Otro empleador",IF($E811="RET","RETO",IF($E811="ORD","OTO","OTX")),IF($E811="RET","ERR",$E811))))</f>
        <v/>
      </c>
      <c r="N811" s="9" t="str">
        <f aca="false">IF($I811="","",IFERROR(VLOOKUP($I811,FREC_TABLA,2,FALSE()),""))</f>
        <v/>
      </c>
      <c r="O811" s="19" t="n">
        <f aca="false">IF(OR($M811="",$M811="ERR",$J811="",$K811="",$N811=""),0,IF($N811=0,IF(AND(OR(1=7,1=12),1&gt;=$K811,1&lt;=IF($L811="",12,$L811)),$J811,0),IF(AND(1&gt;=$K811,1&lt;=IF($L811="",12,$L811),MOD(1-$K811,$N811)=0),$J811,0)))</f>
        <v>0</v>
      </c>
      <c r="P811" s="19" t="n">
        <f aca="false">IF(OR($M811="",$M811="ERR",$J811="",$K811="",$N811=""),0,IF($N811=0,IF(AND(OR(2=7,2=12),2&gt;=$K811,2&lt;=IF($L811="",12,$L811)),$J811,0),IF(AND(2&gt;=$K811,2&lt;=IF($L811="",12,$L811),MOD(2-$K811,$N811)=0),$J811,0)))</f>
        <v>0</v>
      </c>
      <c r="Q811" s="19" t="n">
        <f aca="false">IF(OR($M811="",$M811="ERR",$J811="",$K811="",$N811=""),0,IF($N811=0,IF(AND(OR(3=7,3=12),3&gt;=$K811,3&lt;=IF($L811="",12,$L811)),$J811,0),IF(AND(3&gt;=$K811,3&lt;=IF($L811="",12,$L811),MOD(3-$K811,$N811)=0),$J811,0)))</f>
        <v>0</v>
      </c>
      <c r="R811" s="19" t="n">
        <f aca="false">IF(OR($M811="",$M811="ERR",$J811="",$K811="",$N811=""),0,IF($N811=0,IF(AND(OR(4=7,4=12),4&gt;=$K811,4&lt;=IF($L811="",12,$L811)),$J811,0),IF(AND(4&gt;=$K811,4&lt;=IF($L811="",12,$L811),MOD(4-$K811,$N811)=0),$J811,0)))</f>
        <v>0</v>
      </c>
      <c r="S811" s="19" t="n">
        <f aca="false">IF(OR($M811="",$M811="ERR",$J811="",$K811="",$N811=""),0,IF($N811=0,IF(AND(OR(5=7,5=12),5&gt;=$K811,5&lt;=IF($L811="",12,$L811)),$J811,0),IF(AND(5&gt;=$K811,5&lt;=IF($L811="",12,$L811),MOD(5-$K811,$N811)=0),$J811,0)))</f>
        <v>0</v>
      </c>
      <c r="T811" s="19" t="n">
        <f aca="false">IF(OR($M811="",$M811="ERR",$J811="",$K811="",$N811=""),0,IF($N811=0,IF(AND(OR(6=7,6=12),6&gt;=$K811,6&lt;=IF($L811="",12,$L811)),$J811,0),IF(AND(6&gt;=$K811,6&lt;=IF($L811="",12,$L811),MOD(6-$K811,$N811)=0),$J811,0)))</f>
        <v>0</v>
      </c>
      <c r="U811" s="19" t="n">
        <f aca="false">IF(OR($M811="",$M811="ERR",$J811="",$K811="",$N811=""),0,IF($N811=0,IF(AND(OR(7=7,7=12),7&gt;=$K811,7&lt;=IF($L811="",12,$L811)),$J811,0),IF(AND(7&gt;=$K811,7&lt;=IF($L811="",12,$L811),MOD(7-$K811,$N811)=0),$J811,0)))</f>
        <v>0</v>
      </c>
      <c r="V811" s="19" t="n">
        <f aca="false">IF(OR($M811="",$M811="ERR",$J811="",$K811="",$N811=""),0,IF($N811=0,IF(AND(OR(8=7,8=12),8&gt;=$K811,8&lt;=IF($L811="",12,$L811)),$J811,0),IF(AND(8&gt;=$K811,8&lt;=IF($L811="",12,$L811),MOD(8-$K811,$N811)=0),$J811,0)))</f>
        <v>0</v>
      </c>
      <c r="W811" s="19" t="n">
        <f aca="false">IF(OR($M811="",$M811="ERR",$J811="",$K811="",$N811=""),0,IF($N811=0,IF(AND(OR(9=7,9=12),9&gt;=$K811,9&lt;=IF($L811="",12,$L811)),$J811,0),IF(AND(9&gt;=$K811,9&lt;=IF($L811="",12,$L811),MOD(9-$K811,$N811)=0),$J811,0)))</f>
        <v>0</v>
      </c>
      <c r="X811" s="19" t="n">
        <f aca="false">IF(OR($M811="",$M811="ERR",$J811="",$K811="",$N811=""),0,IF($N811=0,IF(AND(OR(10=7,10=12),10&gt;=$K811,10&lt;=IF($L811="",12,$L811)),$J811,0),IF(AND(10&gt;=$K811,10&lt;=IF($L811="",12,$L811),MOD(10-$K811,$N811)=0),$J811,0)))</f>
        <v>0</v>
      </c>
      <c r="Y811" s="19" t="n">
        <f aca="false">IF(OR($M811="",$M811="ERR",$J811="",$K811="",$N811=""),0,IF($N811=0,IF(AND(OR(11=7,11=12),11&gt;=$K811,11&lt;=IF($L811="",12,$L811)),$J811,0),IF(AND(11&gt;=$K811,11&lt;=IF($L811="",12,$L811),MOD(11-$K811,$N811)=0),$J811,0)))</f>
        <v>0</v>
      </c>
      <c r="Z811" s="19" t="n">
        <f aca="false">IF(OR($M811="",$M811="ERR",$J811="",$K811="",$N811=""),0,IF($N811=0,IF(AND(OR(12=7,12=12),12&gt;=$K811,12&lt;=IF($L811="",12,$L811)),$J811,0),IF(AND(12&gt;=$K811,12&lt;=IF($L811="",12,$L811),MOD(12-$K811,$N811)=0),$J811,0)))</f>
        <v>0</v>
      </c>
      <c r="AA811" s="36" t="n">
        <f aca="false">SUM(O811:Z811)</f>
        <v>0</v>
      </c>
      <c r="AB811" s="15" t="str">
        <f aca="false">IF(AND($B811="",$D811="",$J811=""),"",IF($B811="","Falta código",IF(ISNA(MATCH($B811,LST_COD,0)),"Código no registrado en Trabajadores",IF($E811="","Concepto no está en el catálogo",IF($M811="ERR","Retención de otro empleador: Origen = Otro empleador",IF(OR($J811="",$K811=""),"Falta monto o mes",IF(OR($K811&lt;1,$K811&gt;12),"Mes inicio inválido",IF(AND($L811&lt;&gt;"",OR($L811&lt;$K811,$L811&gt;12)),"Mes fin inválido",IF($N811="","Falta frecuencia",IF(AND($G811&lt;&gt;"Otro empleador",SUMPRODUCT(($O811:$Z811&lt;&gt;0)*(((COLUMN($O811:$Z811)-14)&lt;INDEX(Trabajadores!$M$6:$M$105,MATCH($B811,LST_COD,0)))+((COLUMN($O811:$Z811)-14)&gt;INDEX(Trabajadores!$N$6:$N$105,MATCH($B811,LST_COD,0)))))&gt;0),"Aviso: hay meses fuera del periodo laboral","OK"))))))))))</f>
        <v/>
      </c>
    </row>
    <row r="812" customFormat="false" ht="15" hidden="false" customHeight="false" outlineLevel="0" collapsed="false">
      <c r="A812" s="23" t="n">
        <v>807</v>
      </c>
      <c r="B812" s="7"/>
      <c r="C812" s="35" t="str">
        <f aca="false">IF($B812="","",IFERROR(INDEX(Trabajadores!$D$6:$D$105,MATCH($B812,LST_COD,0)),"¿Código?"))</f>
        <v/>
      </c>
      <c r="D812" s="30"/>
      <c r="E812" s="9" t="str">
        <f aca="false">IF($D812="","",IFERROR(VLOOKUP($D812,CONC_TABLA,2,FALSE()),""))</f>
        <v/>
      </c>
      <c r="F812" s="9" t="str">
        <f aca="false">IF($D812="","",IFERROR(VLOOKUP($D812,CONC_TABLA,3,FALSE()),""))</f>
        <v/>
      </c>
      <c r="G812" s="30"/>
      <c r="H812" s="30"/>
      <c r="I812" s="30"/>
      <c r="J812" s="29"/>
      <c r="K812" s="28"/>
      <c r="L812" s="28"/>
      <c r="M812" s="9" t="str">
        <f aca="false">IF(OR($B812="",$E812=""),"",IF($E812="INA","INA",IF($G812="Otro empleador",IF($E812="RET","RETO",IF($E812="ORD","OTO","OTX")),IF($E812="RET","ERR",$E812))))</f>
        <v/>
      </c>
      <c r="N812" s="9" t="str">
        <f aca="false">IF($I812="","",IFERROR(VLOOKUP($I812,FREC_TABLA,2,FALSE()),""))</f>
        <v/>
      </c>
      <c r="O812" s="19" t="n">
        <f aca="false">IF(OR($M812="",$M812="ERR",$J812="",$K812="",$N812=""),0,IF($N812=0,IF(AND(OR(1=7,1=12),1&gt;=$K812,1&lt;=IF($L812="",12,$L812)),$J812,0),IF(AND(1&gt;=$K812,1&lt;=IF($L812="",12,$L812),MOD(1-$K812,$N812)=0),$J812,0)))</f>
        <v>0</v>
      </c>
      <c r="P812" s="19" t="n">
        <f aca="false">IF(OR($M812="",$M812="ERR",$J812="",$K812="",$N812=""),0,IF($N812=0,IF(AND(OR(2=7,2=12),2&gt;=$K812,2&lt;=IF($L812="",12,$L812)),$J812,0),IF(AND(2&gt;=$K812,2&lt;=IF($L812="",12,$L812),MOD(2-$K812,$N812)=0),$J812,0)))</f>
        <v>0</v>
      </c>
      <c r="Q812" s="19" t="n">
        <f aca="false">IF(OR($M812="",$M812="ERR",$J812="",$K812="",$N812=""),0,IF($N812=0,IF(AND(OR(3=7,3=12),3&gt;=$K812,3&lt;=IF($L812="",12,$L812)),$J812,0),IF(AND(3&gt;=$K812,3&lt;=IF($L812="",12,$L812),MOD(3-$K812,$N812)=0),$J812,0)))</f>
        <v>0</v>
      </c>
      <c r="R812" s="19" t="n">
        <f aca="false">IF(OR($M812="",$M812="ERR",$J812="",$K812="",$N812=""),0,IF($N812=0,IF(AND(OR(4=7,4=12),4&gt;=$K812,4&lt;=IF($L812="",12,$L812)),$J812,0),IF(AND(4&gt;=$K812,4&lt;=IF($L812="",12,$L812),MOD(4-$K812,$N812)=0),$J812,0)))</f>
        <v>0</v>
      </c>
      <c r="S812" s="19" t="n">
        <f aca="false">IF(OR($M812="",$M812="ERR",$J812="",$K812="",$N812=""),0,IF($N812=0,IF(AND(OR(5=7,5=12),5&gt;=$K812,5&lt;=IF($L812="",12,$L812)),$J812,0),IF(AND(5&gt;=$K812,5&lt;=IF($L812="",12,$L812),MOD(5-$K812,$N812)=0),$J812,0)))</f>
        <v>0</v>
      </c>
      <c r="T812" s="19" t="n">
        <f aca="false">IF(OR($M812="",$M812="ERR",$J812="",$K812="",$N812=""),0,IF($N812=0,IF(AND(OR(6=7,6=12),6&gt;=$K812,6&lt;=IF($L812="",12,$L812)),$J812,0),IF(AND(6&gt;=$K812,6&lt;=IF($L812="",12,$L812),MOD(6-$K812,$N812)=0),$J812,0)))</f>
        <v>0</v>
      </c>
      <c r="U812" s="19" t="n">
        <f aca="false">IF(OR($M812="",$M812="ERR",$J812="",$K812="",$N812=""),0,IF($N812=0,IF(AND(OR(7=7,7=12),7&gt;=$K812,7&lt;=IF($L812="",12,$L812)),$J812,0),IF(AND(7&gt;=$K812,7&lt;=IF($L812="",12,$L812),MOD(7-$K812,$N812)=0),$J812,0)))</f>
        <v>0</v>
      </c>
      <c r="V812" s="19" t="n">
        <f aca="false">IF(OR($M812="",$M812="ERR",$J812="",$K812="",$N812=""),0,IF($N812=0,IF(AND(OR(8=7,8=12),8&gt;=$K812,8&lt;=IF($L812="",12,$L812)),$J812,0),IF(AND(8&gt;=$K812,8&lt;=IF($L812="",12,$L812),MOD(8-$K812,$N812)=0),$J812,0)))</f>
        <v>0</v>
      </c>
      <c r="W812" s="19" t="n">
        <f aca="false">IF(OR($M812="",$M812="ERR",$J812="",$K812="",$N812=""),0,IF($N812=0,IF(AND(OR(9=7,9=12),9&gt;=$K812,9&lt;=IF($L812="",12,$L812)),$J812,0),IF(AND(9&gt;=$K812,9&lt;=IF($L812="",12,$L812),MOD(9-$K812,$N812)=0),$J812,0)))</f>
        <v>0</v>
      </c>
      <c r="X812" s="19" t="n">
        <f aca="false">IF(OR($M812="",$M812="ERR",$J812="",$K812="",$N812=""),0,IF($N812=0,IF(AND(OR(10=7,10=12),10&gt;=$K812,10&lt;=IF($L812="",12,$L812)),$J812,0),IF(AND(10&gt;=$K812,10&lt;=IF($L812="",12,$L812),MOD(10-$K812,$N812)=0),$J812,0)))</f>
        <v>0</v>
      </c>
      <c r="Y812" s="19" t="n">
        <f aca="false">IF(OR($M812="",$M812="ERR",$J812="",$K812="",$N812=""),0,IF($N812=0,IF(AND(OR(11=7,11=12),11&gt;=$K812,11&lt;=IF($L812="",12,$L812)),$J812,0),IF(AND(11&gt;=$K812,11&lt;=IF($L812="",12,$L812),MOD(11-$K812,$N812)=0),$J812,0)))</f>
        <v>0</v>
      </c>
      <c r="Z812" s="19" t="n">
        <f aca="false">IF(OR($M812="",$M812="ERR",$J812="",$K812="",$N812=""),0,IF($N812=0,IF(AND(OR(12=7,12=12),12&gt;=$K812,12&lt;=IF($L812="",12,$L812)),$J812,0),IF(AND(12&gt;=$K812,12&lt;=IF($L812="",12,$L812),MOD(12-$K812,$N812)=0),$J812,0)))</f>
        <v>0</v>
      </c>
      <c r="AA812" s="36" t="n">
        <f aca="false">SUM(O812:Z812)</f>
        <v>0</v>
      </c>
      <c r="AB812" s="15" t="str">
        <f aca="false">IF(AND($B812="",$D812="",$J812=""),"",IF($B812="","Falta código",IF(ISNA(MATCH($B812,LST_COD,0)),"Código no registrado en Trabajadores",IF($E812="","Concepto no está en el catálogo",IF($M812="ERR","Retención de otro empleador: Origen = Otro empleador",IF(OR($J812="",$K812=""),"Falta monto o mes",IF(OR($K812&lt;1,$K812&gt;12),"Mes inicio inválido",IF(AND($L812&lt;&gt;"",OR($L812&lt;$K812,$L812&gt;12)),"Mes fin inválido",IF($N812="","Falta frecuencia",IF(AND($G812&lt;&gt;"Otro empleador",SUMPRODUCT(($O812:$Z812&lt;&gt;0)*(((COLUMN($O812:$Z812)-14)&lt;INDEX(Trabajadores!$M$6:$M$105,MATCH($B812,LST_COD,0)))+((COLUMN($O812:$Z812)-14)&gt;INDEX(Trabajadores!$N$6:$N$105,MATCH($B812,LST_COD,0)))))&gt;0),"Aviso: hay meses fuera del periodo laboral","OK"))))))))))</f>
        <v/>
      </c>
    </row>
    <row r="813" customFormat="false" ht="15" hidden="false" customHeight="false" outlineLevel="0" collapsed="false">
      <c r="A813" s="23" t="n">
        <v>808</v>
      </c>
      <c r="B813" s="7"/>
      <c r="C813" s="35" t="str">
        <f aca="false">IF($B813="","",IFERROR(INDEX(Trabajadores!$D$6:$D$105,MATCH($B813,LST_COD,0)),"¿Código?"))</f>
        <v/>
      </c>
      <c r="D813" s="30"/>
      <c r="E813" s="9" t="str">
        <f aca="false">IF($D813="","",IFERROR(VLOOKUP($D813,CONC_TABLA,2,FALSE()),""))</f>
        <v/>
      </c>
      <c r="F813" s="9" t="str">
        <f aca="false">IF($D813="","",IFERROR(VLOOKUP($D813,CONC_TABLA,3,FALSE()),""))</f>
        <v/>
      </c>
      <c r="G813" s="30"/>
      <c r="H813" s="30"/>
      <c r="I813" s="30"/>
      <c r="J813" s="29"/>
      <c r="K813" s="28"/>
      <c r="L813" s="28"/>
      <c r="M813" s="9" t="str">
        <f aca="false">IF(OR($B813="",$E813=""),"",IF($E813="INA","INA",IF($G813="Otro empleador",IF($E813="RET","RETO",IF($E813="ORD","OTO","OTX")),IF($E813="RET","ERR",$E813))))</f>
        <v/>
      </c>
      <c r="N813" s="9" t="str">
        <f aca="false">IF($I813="","",IFERROR(VLOOKUP($I813,FREC_TABLA,2,FALSE()),""))</f>
        <v/>
      </c>
      <c r="O813" s="19" t="n">
        <f aca="false">IF(OR($M813="",$M813="ERR",$J813="",$K813="",$N813=""),0,IF($N813=0,IF(AND(OR(1=7,1=12),1&gt;=$K813,1&lt;=IF($L813="",12,$L813)),$J813,0),IF(AND(1&gt;=$K813,1&lt;=IF($L813="",12,$L813),MOD(1-$K813,$N813)=0),$J813,0)))</f>
        <v>0</v>
      </c>
      <c r="P813" s="19" t="n">
        <f aca="false">IF(OR($M813="",$M813="ERR",$J813="",$K813="",$N813=""),0,IF($N813=0,IF(AND(OR(2=7,2=12),2&gt;=$K813,2&lt;=IF($L813="",12,$L813)),$J813,0),IF(AND(2&gt;=$K813,2&lt;=IF($L813="",12,$L813),MOD(2-$K813,$N813)=0),$J813,0)))</f>
        <v>0</v>
      </c>
      <c r="Q813" s="19" t="n">
        <f aca="false">IF(OR($M813="",$M813="ERR",$J813="",$K813="",$N813=""),0,IF($N813=0,IF(AND(OR(3=7,3=12),3&gt;=$K813,3&lt;=IF($L813="",12,$L813)),$J813,0),IF(AND(3&gt;=$K813,3&lt;=IF($L813="",12,$L813),MOD(3-$K813,$N813)=0),$J813,0)))</f>
        <v>0</v>
      </c>
      <c r="R813" s="19" t="n">
        <f aca="false">IF(OR($M813="",$M813="ERR",$J813="",$K813="",$N813=""),0,IF($N813=0,IF(AND(OR(4=7,4=12),4&gt;=$K813,4&lt;=IF($L813="",12,$L813)),$J813,0),IF(AND(4&gt;=$K813,4&lt;=IF($L813="",12,$L813),MOD(4-$K813,$N813)=0),$J813,0)))</f>
        <v>0</v>
      </c>
      <c r="S813" s="19" t="n">
        <f aca="false">IF(OR($M813="",$M813="ERR",$J813="",$K813="",$N813=""),0,IF($N813=0,IF(AND(OR(5=7,5=12),5&gt;=$K813,5&lt;=IF($L813="",12,$L813)),$J813,0),IF(AND(5&gt;=$K813,5&lt;=IF($L813="",12,$L813),MOD(5-$K813,$N813)=0),$J813,0)))</f>
        <v>0</v>
      </c>
      <c r="T813" s="19" t="n">
        <f aca="false">IF(OR($M813="",$M813="ERR",$J813="",$K813="",$N813=""),0,IF($N813=0,IF(AND(OR(6=7,6=12),6&gt;=$K813,6&lt;=IF($L813="",12,$L813)),$J813,0),IF(AND(6&gt;=$K813,6&lt;=IF($L813="",12,$L813),MOD(6-$K813,$N813)=0),$J813,0)))</f>
        <v>0</v>
      </c>
      <c r="U813" s="19" t="n">
        <f aca="false">IF(OR($M813="",$M813="ERR",$J813="",$K813="",$N813=""),0,IF($N813=0,IF(AND(OR(7=7,7=12),7&gt;=$K813,7&lt;=IF($L813="",12,$L813)),$J813,0),IF(AND(7&gt;=$K813,7&lt;=IF($L813="",12,$L813),MOD(7-$K813,$N813)=0),$J813,0)))</f>
        <v>0</v>
      </c>
      <c r="V813" s="19" t="n">
        <f aca="false">IF(OR($M813="",$M813="ERR",$J813="",$K813="",$N813=""),0,IF($N813=0,IF(AND(OR(8=7,8=12),8&gt;=$K813,8&lt;=IF($L813="",12,$L813)),$J813,0),IF(AND(8&gt;=$K813,8&lt;=IF($L813="",12,$L813),MOD(8-$K813,$N813)=0),$J813,0)))</f>
        <v>0</v>
      </c>
      <c r="W813" s="19" t="n">
        <f aca="false">IF(OR($M813="",$M813="ERR",$J813="",$K813="",$N813=""),0,IF($N813=0,IF(AND(OR(9=7,9=12),9&gt;=$K813,9&lt;=IF($L813="",12,$L813)),$J813,0),IF(AND(9&gt;=$K813,9&lt;=IF($L813="",12,$L813),MOD(9-$K813,$N813)=0),$J813,0)))</f>
        <v>0</v>
      </c>
      <c r="X813" s="19" t="n">
        <f aca="false">IF(OR($M813="",$M813="ERR",$J813="",$K813="",$N813=""),0,IF($N813=0,IF(AND(OR(10=7,10=12),10&gt;=$K813,10&lt;=IF($L813="",12,$L813)),$J813,0),IF(AND(10&gt;=$K813,10&lt;=IF($L813="",12,$L813),MOD(10-$K813,$N813)=0),$J813,0)))</f>
        <v>0</v>
      </c>
      <c r="Y813" s="19" t="n">
        <f aca="false">IF(OR($M813="",$M813="ERR",$J813="",$K813="",$N813=""),0,IF($N813=0,IF(AND(OR(11=7,11=12),11&gt;=$K813,11&lt;=IF($L813="",12,$L813)),$J813,0),IF(AND(11&gt;=$K813,11&lt;=IF($L813="",12,$L813),MOD(11-$K813,$N813)=0),$J813,0)))</f>
        <v>0</v>
      </c>
      <c r="Z813" s="19" t="n">
        <f aca="false">IF(OR($M813="",$M813="ERR",$J813="",$K813="",$N813=""),0,IF($N813=0,IF(AND(OR(12=7,12=12),12&gt;=$K813,12&lt;=IF($L813="",12,$L813)),$J813,0),IF(AND(12&gt;=$K813,12&lt;=IF($L813="",12,$L813),MOD(12-$K813,$N813)=0),$J813,0)))</f>
        <v>0</v>
      </c>
      <c r="AA813" s="36" t="n">
        <f aca="false">SUM(O813:Z813)</f>
        <v>0</v>
      </c>
      <c r="AB813" s="15" t="str">
        <f aca="false">IF(AND($B813="",$D813="",$J813=""),"",IF($B813="","Falta código",IF(ISNA(MATCH($B813,LST_COD,0)),"Código no registrado en Trabajadores",IF($E813="","Concepto no está en el catálogo",IF($M813="ERR","Retención de otro empleador: Origen = Otro empleador",IF(OR($J813="",$K813=""),"Falta monto o mes",IF(OR($K813&lt;1,$K813&gt;12),"Mes inicio inválido",IF(AND($L813&lt;&gt;"",OR($L813&lt;$K813,$L813&gt;12)),"Mes fin inválido",IF($N813="","Falta frecuencia",IF(AND($G813&lt;&gt;"Otro empleador",SUMPRODUCT(($O813:$Z813&lt;&gt;0)*(((COLUMN($O813:$Z813)-14)&lt;INDEX(Trabajadores!$M$6:$M$105,MATCH($B813,LST_COD,0)))+((COLUMN($O813:$Z813)-14)&gt;INDEX(Trabajadores!$N$6:$N$105,MATCH($B813,LST_COD,0)))))&gt;0),"Aviso: hay meses fuera del periodo laboral","OK"))))))))))</f>
        <v/>
      </c>
    </row>
    <row r="814" customFormat="false" ht="15" hidden="false" customHeight="false" outlineLevel="0" collapsed="false">
      <c r="A814" s="23" t="n">
        <v>809</v>
      </c>
      <c r="B814" s="7"/>
      <c r="C814" s="35" t="str">
        <f aca="false">IF($B814="","",IFERROR(INDEX(Trabajadores!$D$6:$D$105,MATCH($B814,LST_COD,0)),"¿Código?"))</f>
        <v/>
      </c>
      <c r="D814" s="30"/>
      <c r="E814" s="9" t="str">
        <f aca="false">IF($D814="","",IFERROR(VLOOKUP($D814,CONC_TABLA,2,FALSE()),""))</f>
        <v/>
      </c>
      <c r="F814" s="9" t="str">
        <f aca="false">IF($D814="","",IFERROR(VLOOKUP($D814,CONC_TABLA,3,FALSE()),""))</f>
        <v/>
      </c>
      <c r="G814" s="30"/>
      <c r="H814" s="30"/>
      <c r="I814" s="30"/>
      <c r="J814" s="29"/>
      <c r="K814" s="28"/>
      <c r="L814" s="28"/>
      <c r="M814" s="9" t="str">
        <f aca="false">IF(OR($B814="",$E814=""),"",IF($E814="INA","INA",IF($G814="Otro empleador",IF($E814="RET","RETO",IF($E814="ORD","OTO","OTX")),IF($E814="RET","ERR",$E814))))</f>
        <v/>
      </c>
      <c r="N814" s="9" t="str">
        <f aca="false">IF($I814="","",IFERROR(VLOOKUP($I814,FREC_TABLA,2,FALSE()),""))</f>
        <v/>
      </c>
      <c r="O814" s="19" t="n">
        <f aca="false">IF(OR($M814="",$M814="ERR",$J814="",$K814="",$N814=""),0,IF($N814=0,IF(AND(OR(1=7,1=12),1&gt;=$K814,1&lt;=IF($L814="",12,$L814)),$J814,0),IF(AND(1&gt;=$K814,1&lt;=IF($L814="",12,$L814),MOD(1-$K814,$N814)=0),$J814,0)))</f>
        <v>0</v>
      </c>
      <c r="P814" s="19" t="n">
        <f aca="false">IF(OR($M814="",$M814="ERR",$J814="",$K814="",$N814=""),0,IF($N814=0,IF(AND(OR(2=7,2=12),2&gt;=$K814,2&lt;=IF($L814="",12,$L814)),$J814,0),IF(AND(2&gt;=$K814,2&lt;=IF($L814="",12,$L814),MOD(2-$K814,$N814)=0),$J814,0)))</f>
        <v>0</v>
      </c>
      <c r="Q814" s="19" t="n">
        <f aca="false">IF(OR($M814="",$M814="ERR",$J814="",$K814="",$N814=""),0,IF($N814=0,IF(AND(OR(3=7,3=12),3&gt;=$K814,3&lt;=IF($L814="",12,$L814)),$J814,0),IF(AND(3&gt;=$K814,3&lt;=IF($L814="",12,$L814),MOD(3-$K814,$N814)=0),$J814,0)))</f>
        <v>0</v>
      </c>
      <c r="R814" s="19" t="n">
        <f aca="false">IF(OR($M814="",$M814="ERR",$J814="",$K814="",$N814=""),0,IF($N814=0,IF(AND(OR(4=7,4=12),4&gt;=$K814,4&lt;=IF($L814="",12,$L814)),$J814,0),IF(AND(4&gt;=$K814,4&lt;=IF($L814="",12,$L814),MOD(4-$K814,$N814)=0),$J814,0)))</f>
        <v>0</v>
      </c>
      <c r="S814" s="19" t="n">
        <f aca="false">IF(OR($M814="",$M814="ERR",$J814="",$K814="",$N814=""),0,IF($N814=0,IF(AND(OR(5=7,5=12),5&gt;=$K814,5&lt;=IF($L814="",12,$L814)),$J814,0),IF(AND(5&gt;=$K814,5&lt;=IF($L814="",12,$L814),MOD(5-$K814,$N814)=0),$J814,0)))</f>
        <v>0</v>
      </c>
      <c r="T814" s="19" t="n">
        <f aca="false">IF(OR($M814="",$M814="ERR",$J814="",$K814="",$N814=""),0,IF($N814=0,IF(AND(OR(6=7,6=12),6&gt;=$K814,6&lt;=IF($L814="",12,$L814)),$J814,0),IF(AND(6&gt;=$K814,6&lt;=IF($L814="",12,$L814),MOD(6-$K814,$N814)=0),$J814,0)))</f>
        <v>0</v>
      </c>
      <c r="U814" s="19" t="n">
        <f aca="false">IF(OR($M814="",$M814="ERR",$J814="",$K814="",$N814=""),0,IF($N814=0,IF(AND(OR(7=7,7=12),7&gt;=$K814,7&lt;=IF($L814="",12,$L814)),$J814,0),IF(AND(7&gt;=$K814,7&lt;=IF($L814="",12,$L814),MOD(7-$K814,$N814)=0),$J814,0)))</f>
        <v>0</v>
      </c>
      <c r="V814" s="19" t="n">
        <f aca="false">IF(OR($M814="",$M814="ERR",$J814="",$K814="",$N814=""),0,IF($N814=0,IF(AND(OR(8=7,8=12),8&gt;=$K814,8&lt;=IF($L814="",12,$L814)),$J814,0),IF(AND(8&gt;=$K814,8&lt;=IF($L814="",12,$L814),MOD(8-$K814,$N814)=0),$J814,0)))</f>
        <v>0</v>
      </c>
      <c r="W814" s="19" t="n">
        <f aca="false">IF(OR($M814="",$M814="ERR",$J814="",$K814="",$N814=""),0,IF($N814=0,IF(AND(OR(9=7,9=12),9&gt;=$K814,9&lt;=IF($L814="",12,$L814)),$J814,0),IF(AND(9&gt;=$K814,9&lt;=IF($L814="",12,$L814),MOD(9-$K814,$N814)=0),$J814,0)))</f>
        <v>0</v>
      </c>
      <c r="X814" s="19" t="n">
        <f aca="false">IF(OR($M814="",$M814="ERR",$J814="",$K814="",$N814=""),0,IF($N814=0,IF(AND(OR(10=7,10=12),10&gt;=$K814,10&lt;=IF($L814="",12,$L814)),$J814,0),IF(AND(10&gt;=$K814,10&lt;=IF($L814="",12,$L814),MOD(10-$K814,$N814)=0),$J814,0)))</f>
        <v>0</v>
      </c>
      <c r="Y814" s="19" t="n">
        <f aca="false">IF(OR($M814="",$M814="ERR",$J814="",$K814="",$N814=""),0,IF($N814=0,IF(AND(OR(11=7,11=12),11&gt;=$K814,11&lt;=IF($L814="",12,$L814)),$J814,0),IF(AND(11&gt;=$K814,11&lt;=IF($L814="",12,$L814),MOD(11-$K814,$N814)=0),$J814,0)))</f>
        <v>0</v>
      </c>
      <c r="Z814" s="19" t="n">
        <f aca="false">IF(OR($M814="",$M814="ERR",$J814="",$K814="",$N814=""),0,IF($N814=0,IF(AND(OR(12=7,12=12),12&gt;=$K814,12&lt;=IF($L814="",12,$L814)),$J814,0),IF(AND(12&gt;=$K814,12&lt;=IF($L814="",12,$L814),MOD(12-$K814,$N814)=0),$J814,0)))</f>
        <v>0</v>
      </c>
      <c r="AA814" s="36" t="n">
        <f aca="false">SUM(O814:Z814)</f>
        <v>0</v>
      </c>
      <c r="AB814" s="15" t="str">
        <f aca="false">IF(AND($B814="",$D814="",$J814=""),"",IF($B814="","Falta código",IF(ISNA(MATCH($B814,LST_COD,0)),"Código no registrado en Trabajadores",IF($E814="","Concepto no está en el catálogo",IF($M814="ERR","Retención de otro empleador: Origen = Otro empleador",IF(OR($J814="",$K814=""),"Falta monto o mes",IF(OR($K814&lt;1,$K814&gt;12),"Mes inicio inválido",IF(AND($L814&lt;&gt;"",OR($L814&lt;$K814,$L814&gt;12)),"Mes fin inválido",IF($N814="","Falta frecuencia",IF(AND($G814&lt;&gt;"Otro empleador",SUMPRODUCT(($O814:$Z814&lt;&gt;0)*(((COLUMN($O814:$Z814)-14)&lt;INDEX(Trabajadores!$M$6:$M$105,MATCH($B814,LST_COD,0)))+((COLUMN($O814:$Z814)-14)&gt;INDEX(Trabajadores!$N$6:$N$105,MATCH($B814,LST_COD,0)))))&gt;0),"Aviso: hay meses fuera del periodo laboral","OK"))))))))))</f>
        <v/>
      </c>
    </row>
    <row r="815" customFormat="false" ht="15" hidden="false" customHeight="false" outlineLevel="0" collapsed="false">
      <c r="A815" s="23" t="n">
        <v>810</v>
      </c>
      <c r="B815" s="7"/>
      <c r="C815" s="35" t="str">
        <f aca="false">IF($B815="","",IFERROR(INDEX(Trabajadores!$D$6:$D$105,MATCH($B815,LST_COD,0)),"¿Código?"))</f>
        <v/>
      </c>
      <c r="D815" s="30"/>
      <c r="E815" s="9" t="str">
        <f aca="false">IF($D815="","",IFERROR(VLOOKUP($D815,CONC_TABLA,2,FALSE()),""))</f>
        <v/>
      </c>
      <c r="F815" s="9" t="str">
        <f aca="false">IF($D815="","",IFERROR(VLOOKUP($D815,CONC_TABLA,3,FALSE()),""))</f>
        <v/>
      </c>
      <c r="G815" s="30"/>
      <c r="H815" s="30"/>
      <c r="I815" s="30"/>
      <c r="J815" s="29"/>
      <c r="K815" s="28"/>
      <c r="L815" s="28"/>
      <c r="M815" s="9" t="str">
        <f aca="false">IF(OR($B815="",$E815=""),"",IF($E815="INA","INA",IF($G815="Otro empleador",IF($E815="RET","RETO",IF($E815="ORD","OTO","OTX")),IF($E815="RET","ERR",$E815))))</f>
        <v/>
      </c>
      <c r="N815" s="9" t="str">
        <f aca="false">IF($I815="","",IFERROR(VLOOKUP($I815,FREC_TABLA,2,FALSE()),""))</f>
        <v/>
      </c>
      <c r="O815" s="19" t="n">
        <f aca="false">IF(OR($M815="",$M815="ERR",$J815="",$K815="",$N815=""),0,IF($N815=0,IF(AND(OR(1=7,1=12),1&gt;=$K815,1&lt;=IF($L815="",12,$L815)),$J815,0),IF(AND(1&gt;=$K815,1&lt;=IF($L815="",12,$L815),MOD(1-$K815,$N815)=0),$J815,0)))</f>
        <v>0</v>
      </c>
      <c r="P815" s="19" t="n">
        <f aca="false">IF(OR($M815="",$M815="ERR",$J815="",$K815="",$N815=""),0,IF($N815=0,IF(AND(OR(2=7,2=12),2&gt;=$K815,2&lt;=IF($L815="",12,$L815)),$J815,0),IF(AND(2&gt;=$K815,2&lt;=IF($L815="",12,$L815),MOD(2-$K815,$N815)=0),$J815,0)))</f>
        <v>0</v>
      </c>
      <c r="Q815" s="19" t="n">
        <f aca="false">IF(OR($M815="",$M815="ERR",$J815="",$K815="",$N815=""),0,IF($N815=0,IF(AND(OR(3=7,3=12),3&gt;=$K815,3&lt;=IF($L815="",12,$L815)),$J815,0),IF(AND(3&gt;=$K815,3&lt;=IF($L815="",12,$L815),MOD(3-$K815,$N815)=0),$J815,0)))</f>
        <v>0</v>
      </c>
      <c r="R815" s="19" t="n">
        <f aca="false">IF(OR($M815="",$M815="ERR",$J815="",$K815="",$N815=""),0,IF($N815=0,IF(AND(OR(4=7,4=12),4&gt;=$K815,4&lt;=IF($L815="",12,$L815)),$J815,0),IF(AND(4&gt;=$K815,4&lt;=IF($L815="",12,$L815),MOD(4-$K815,$N815)=0),$J815,0)))</f>
        <v>0</v>
      </c>
      <c r="S815" s="19" t="n">
        <f aca="false">IF(OR($M815="",$M815="ERR",$J815="",$K815="",$N815=""),0,IF($N815=0,IF(AND(OR(5=7,5=12),5&gt;=$K815,5&lt;=IF($L815="",12,$L815)),$J815,0),IF(AND(5&gt;=$K815,5&lt;=IF($L815="",12,$L815),MOD(5-$K815,$N815)=0),$J815,0)))</f>
        <v>0</v>
      </c>
      <c r="T815" s="19" t="n">
        <f aca="false">IF(OR($M815="",$M815="ERR",$J815="",$K815="",$N815=""),0,IF($N815=0,IF(AND(OR(6=7,6=12),6&gt;=$K815,6&lt;=IF($L815="",12,$L815)),$J815,0),IF(AND(6&gt;=$K815,6&lt;=IF($L815="",12,$L815),MOD(6-$K815,$N815)=0),$J815,0)))</f>
        <v>0</v>
      </c>
      <c r="U815" s="19" t="n">
        <f aca="false">IF(OR($M815="",$M815="ERR",$J815="",$K815="",$N815=""),0,IF($N815=0,IF(AND(OR(7=7,7=12),7&gt;=$K815,7&lt;=IF($L815="",12,$L815)),$J815,0),IF(AND(7&gt;=$K815,7&lt;=IF($L815="",12,$L815),MOD(7-$K815,$N815)=0),$J815,0)))</f>
        <v>0</v>
      </c>
      <c r="V815" s="19" t="n">
        <f aca="false">IF(OR($M815="",$M815="ERR",$J815="",$K815="",$N815=""),0,IF($N815=0,IF(AND(OR(8=7,8=12),8&gt;=$K815,8&lt;=IF($L815="",12,$L815)),$J815,0),IF(AND(8&gt;=$K815,8&lt;=IF($L815="",12,$L815),MOD(8-$K815,$N815)=0),$J815,0)))</f>
        <v>0</v>
      </c>
      <c r="W815" s="19" t="n">
        <f aca="false">IF(OR($M815="",$M815="ERR",$J815="",$K815="",$N815=""),0,IF($N815=0,IF(AND(OR(9=7,9=12),9&gt;=$K815,9&lt;=IF($L815="",12,$L815)),$J815,0),IF(AND(9&gt;=$K815,9&lt;=IF($L815="",12,$L815),MOD(9-$K815,$N815)=0),$J815,0)))</f>
        <v>0</v>
      </c>
      <c r="X815" s="19" t="n">
        <f aca="false">IF(OR($M815="",$M815="ERR",$J815="",$K815="",$N815=""),0,IF($N815=0,IF(AND(OR(10=7,10=12),10&gt;=$K815,10&lt;=IF($L815="",12,$L815)),$J815,0),IF(AND(10&gt;=$K815,10&lt;=IF($L815="",12,$L815),MOD(10-$K815,$N815)=0),$J815,0)))</f>
        <v>0</v>
      </c>
      <c r="Y815" s="19" t="n">
        <f aca="false">IF(OR($M815="",$M815="ERR",$J815="",$K815="",$N815=""),0,IF($N815=0,IF(AND(OR(11=7,11=12),11&gt;=$K815,11&lt;=IF($L815="",12,$L815)),$J815,0),IF(AND(11&gt;=$K815,11&lt;=IF($L815="",12,$L815),MOD(11-$K815,$N815)=0),$J815,0)))</f>
        <v>0</v>
      </c>
      <c r="Z815" s="19" t="n">
        <f aca="false">IF(OR($M815="",$M815="ERR",$J815="",$K815="",$N815=""),0,IF($N815=0,IF(AND(OR(12=7,12=12),12&gt;=$K815,12&lt;=IF($L815="",12,$L815)),$J815,0),IF(AND(12&gt;=$K815,12&lt;=IF($L815="",12,$L815),MOD(12-$K815,$N815)=0),$J815,0)))</f>
        <v>0</v>
      </c>
      <c r="AA815" s="36" t="n">
        <f aca="false">SUM(O815:Z815)</f>
        <v>0</v>
      </c>
      <c r="AB815" s="15" t="str">
        <f aca="false">IF(AND($B815="",$D815="",$J815=""),"",IF($B815="","Falta código",IF(ISNA(MATCH($B815,LST_COD,0)),"Código no registrado en Trabajadores",IF($E815="","Concepto no está en el catálogo",IF($M815="ERR","Retención de otro empleador: Origen = Otro empleador",IF(OR($J815="",$K815=""),"Falta monto o mes",IF(OR($K815&lt;1,$K815&gt;12),"Mes inicio inválido",IF(AND($L815&lt;&gt;"",OR($L815&lt;$K815,$L815&gt;12)),"Mes fin inválido",IF($N815="","Falta frecuencia",IF(AND($G815&lt;&gt;"Otro empleador",SUMPRODUCT(($O815:$Z815&lt;&gt;0)*(((COLUMN($O815:$Z815)-14)&lt;INDEX(Trabajadores!$M$6:$M$105,MATCH($B815,LST_COD,0)))+((COLUMN($O815:$Z815)-14)&gt;INDEX(Trabajadores!$N$6:$N$105,MATCH($B815,LST_COD,0)))))&gt;0),"Aviso: hay meses fuera del periodo laboral","OK"))))))))))</f>
        <v/>
      </c>
    </row>
    <row r="816" customFormat="false" ht="15" hidden="false" customHeight="false" outlineLevel="0" collapsed="false">
      <c r="A816" s="23" t="n">
        <v>811</v>
      </c>
      <c r="B816" s="7"/>
      <c r="C816" s="35" t="str">
        <f aca="false">IF($B816="","",IFERROR(INDEX(Trabajadores!$D$6:$D$105,MATCH($B816,LST_COD,0)),"¿Código?"))</f>
        <v/>
      </c>
      <c r="D816" s="30"/>
      <c r="E816" s="9" t="str">
        <f aca="false">IF($D816="","",IFERROR(VLOOKUP($D816,CONC_TABLA,2,FALSE()),""))</f>
        <v/>
      </c>
      <c r="F816" s="9" t="str">
        <f aca="false">IF($D816="","",IFERROR(VLOOKUP($D816,CONC_TABLA,3,FALSE()),""))</f>
        <v/>
      </c>
      <c r="G816" s="30"/>
      <c r="H816" s="30"/>
      <c r="I816" s="30"/>
      <c r="J816" s="29"/>
      <c r="K816" s="28"/>
      <c r="L816" s="28"/>
      <c r="M816" s="9" t="str">
        <f aca="false">IF(OR($B816="",$E816=""),"",IF($E816="INA","INA",IF($G816="Otro empleador",IF($E816="RET","RETO",IF($E816="ORD","OTO","OTX")),IF($E816="RET","ERR",$E816))))</f>
        <v/>
      </c>
      <c r="N816" s="9" t="str">
        <f aca="false">IF($I816="","",IFERROR(VLOOKUP($I816,FREC_TABLA,2,FALSE()),""))</f>
        <v/>
      </c>
      <c r="O816" s="19" t="n">
        <f aca="false">IF(OR($M816="",$M816="ERR",$J816="",$K816="",$N816=""),0,IF($N816=0,IF(AND(OR(1=7,1=12),1&gt;=$K816,1&lt;=IF($L816="",12,$L816)),$J816,0),IF(AND(1&gt;=$K816,1&lt;=IF($L816="",12,$L816),MOD(1-$K816,$N816)=0),$J816,0)))</f>
        <v>0</v>
      </c>
      <c r="P816" s="19" t="n">
        <f aca="false">IF(OR($M816="",$M816="ERR",$J816="",$K816="",$N816=""),0,IF($N816=0,IF(AND(OR(2=7,2=12),2&gt;=$K816,2&lt;=IF($L816="",12,$L816)),$J816,0),IF(AND(2&gt;=$K816,2&lt;=IF($L816="",12,$L816),MOD(2-$K816,$N816)=0),$J816,0)))</f>
        <v>0</v>
      </c>
      <c r="Q816" s="19" t="n">
        <f aca="false">IF(OR($M816="",$M816="ERR",$J816="",$K816="",$N816=""),0,IF($N816=0,IF(AND(OR(3=7,3=12),3&gt;=$K816,3&lt;=IF($L816="",12,$L816)),$J816,0),IF(AND(3&gt;=$K816,3&lt;=IF($L816="",12,$L816),MOD(3-$K816,$N816)=0),$J816,0)))</f>
        <v>0</v>
      </c>
      <c r="R816" s="19" t="n">
        <f aca="false">IF(OR($M816="",$M816="ERR",$J816="",$K816="",$N816=""),0,IF($N816=0,IF(AND(OR(4=7,4=12),4&gt;=$K816,4&lt;=IF($L816="",12,$L816)),$J816,0),IF(AND(4&gt;=$K816,4&lt;=IF($L816="",12,$L816),MOD(4-$K816,$N816)=0),$J816,0)))</f>
        <v>0</v>
      </c>
      <c r="S816" s="19" t="n">
        <f aca="false">IF(OR($M816="",$M816="ERR",$J816="",$K816="",$N816=""),0,IF($N816=0,IF(AND(OR(5=7,5=12),5&gt;=$K816,5&lt;=IF($L816="",12,$L816)),$J816,0),IF(AND(5&gt;=$K816,5&lt;=IF($L816="",12,$L816),MOD(5-$K816,$N816)=0),$J816,0)))</f>
        <v>0</v>
      </c>
      <c r="T816" s="19" t="n">
        <f aca="false">IF(OR($M816="",$M816="ERR",$J816="",$K816="",$N816=""),0,IF($N816=0,IF(AND(OR(6=7,6=12),6&gt;=$K816,6&lt;=IF($L816="",12,$L816)),$J816,0),IF(AND(6&gt;=$K816,6&lt;=IF($L816="",12,$L816),MOD(6-$K816,$N816)=0),$J816,0)))</f>
        <v>0</v>
      </c>
      <c r="U816" s="19" t="n">
        <f aca="false">IF(OR($M816="",$M816="ERR",$J816="",$K816="",$N816=""),0,IF($N816=0,IF(AND(OR(7=7,7=12),7&gt;=$K816,7&lt;=IF($L816="",12,$L816)),$J816,0),IF(AND(7&gt;=$K816,7&lt;=IF($L816="",12,$L816),MOD(7-$K816,$N816)=0),$J816,0)))</f>
        <v>0</v>
      </c>
      <c r="V816" s="19" t="n">
        <f aca="false">IF(OR($M816="",$M816="ERR",$J816="",$K816="",$N816=""),0,IF($N816=0,IF(AND(OR(8=7,8=12),8&gt;=$K816,8&lt;=IF($L816="",12,$L816)),$J816,0),IF(AND(8&gt;=$K816,8&lt;=IF($L816="",12,$L816),MOD(8-$K816,$N816)=0),$J816,0)))</f>
        <v>0</v>
      </c>
      <c r="W816" s="19" t="n">
        <f aca="false">IF(OR($M816="",$M816="ERR",$J816="",$K816="",$N816=""),0,IF($N816=0,IF(AND(OR(9=7,9=12),9&gt;=$K816,9&lt;=IF($L816="",12,$L816)),$J816,0),IF(AND(9&gt;=$K816,9&lt;=IF($L816="",12,$L816),MOD(9-$K816,$N816)=0),$J816,0)))</f>
        <v>0</v>
      </c>
      <c r="X816" s="19" t="n">
        <f aca="false">IF(OR($M816="",$M816="ERR",$J816="",$K816="",$N816=""),0,IF($N816=0,IF(AND(OR(10=7,10=12),10&gt;=$K816,10&lt;=IF($L816="",12,$L816)),$J816,0),IF(AND(10&gt;=$K816,10&lt;=IF($L816="",12,$L816),MOD(10-$K816,$N816)=0),$J816,0)))</f>
        <v>0</v>
      </c>
      <c r="Y816" s="19" t="n">
        <f aca="false">IF(OR($M816="",$M816="ERR",$J816="",$K816="",$N816=""),0,IF($N816=0,IF(AND(OR(11=7,11=12),11&gt;=$K816,11&lt;=IF($L816="",12,$L816)),$J816,0),IF(AND(11&gt;=$K816,11&lt;=IF($L816="",12,$L816),MOD(11-$K816,$N816)=0),$J816,0)))</f>
        <v>0</v>
      </c>
      <c r="Z816" s="19" t="n">
        <f aca="false">IF(OR($M816="",$M816="ERR",$J816="",$K816="",$N816=""),0,IF($N816=0,IF(AND(OR(12=7,12=12),12&gt;=$K816,12&lt;=IF($L816="",12,$L816)),$J816,0),IF(AND(12&gt;=$K816,12&lt;=IF($L816="",12,$L816),MOD(12-$K816,$N816)=0),$J816,0)))</f>
        <v>0</v>
      </c>
      <c r="AA816" s="36" t="n">
        <f aca="false">SUM(O816:Z816)</f>
        <v>0</v>
      </c>
      <c r="AB816" s="15" t="str">
        <f aca="false">IF(AND($B816="",$D816="",$J816=""),"",IF($B816="","Falta código",IF(ISNA(MATCH($B816,LST_COD,0)),"Código no registrado en Trabajadores",IF($E816="","Concepto no está en el catálogo",IF($M816="ERR","Retención de otro empleador: Origen = Otro empleador",IF(OR($J816="",$K816=""),"Falta monto o mes",IF(OR($K816&lt;1,$K816&gt;12),"Mes inicio inválido",IF(AND($L816&lt;&gt;"",OR($L816&lt;$K816,$L816&gt;12)),"Mes fin inválido",IF($N816="","Falta frecuencia",IF(AND($G816&lt;&gt;"Otro empleador",SUMPRODUCT(($O816:$Z816&lt;&gt;0)*(((COLUMN($O816:$Z816)-14)&lt;INDEX(Trabajadores!$M$6:$M$105,MATCH($B816,LST_COD,0)))+((COLUMN($O816:$Z816)-14)&gt;INDEX(Trabajadores!$N$6:$N$105,MATCH($B816,LST_COD,0)))))&gt;0),"Aviso: hay meses fuera del periodo laboral","OK"))))))))))</f>
        <v/>
      </c>
    </row>
    <row r="817" customFormat="false" ht="15" hidden="false" customHeight="false" outlineLevel="0" collapsed="false">
      <c r="A817" s="23" t="n">
        <v>812</v>
      </c>
      <c r="B817" s="7"/>
      <c r="C817" s="35" t="str">
        <f aca="false">IF($B817="","",IFERROR(INDEX(Trabajadores!$D$6:$D$105,MATCH($B817,LST_COD,0)),"¿Código?"))</f>
        <v/>
      </c>
      <c r="D817" s="30"/>
      <c r="E817" s="9" t="str">
        <f aca="false">IF($D817="","",IFERROR(VLOOKUP($D817,CONC_TABLA,2,FALSE()),""))</f>
        <v/>
      </c>
      <c r="F817" s="9" t="str">
        <f aca="false">IF($D817="","",IFERROR(VLOOKUP($D817,CONC_TABLA,3,FALSE()),""))</f>
        <v/>
      </c>
      <c r="G817" s="30"/>
      <c r="H817" s="30"/>
      <c r="I817" s="30"/>
      <c r="J817" s="29"/>
      <c r="K817" s="28"/>
      <c r="L817" s="28"/>
      <c r="M817" s="9" t="str">
        <f aca="false">IF(OR($B817="",$E817=""),"",IF($E817="INA","INA",IF($G817="Otro empleador",IF($E817="RET","RETO",IF($E817="ORD","OTO","OTX")),IF($E817="RET","ERR",$E817))))</f>
        <v/>
      </c>
      <c r="N817" s="9" t="str">
        <f aca="false">IF($I817="","",IFERROR(VLOOKUP($I817,FREC_TABLA,2,FALSE()),""))</f>
        <v/>
      </c>
      <c r="O817" s="19" t="n">
        <f aca="false">IF(OR($M817="",$M817="ERR",$J817="",$K817="",$N817=""),0,IF($N817=0,IF(AND(OR(1=7,1=12),1&gt;=$K817,1&lt;=IF($L817="",12,$L817)),$J817,0),IF(AND(1&gt;=$K817,1&lt;=IF($L817="",12,$L817),MOD(1-$K817,$N817)=0),$J817,0)))</f>
        <v>0</v>
      </c>
      <c r="P817" s="19" t="n">
        <f aca="false">IF(OR($M817="",$M817="ERR",$J817="",$K817="",$N817=""),0,IF($N817=0,IF(AND(OR(2=7,2=12),2&gt;=$K817,2&lt;=IF($L817="",12,$L817)),$J817,0),IF(AND(2&gt;=$K817,2&lt;=IF($L817="",12,$L817),MOD(2-$K817,$N817)=0),$J817,0)))</f>
        <v>0</v>
      </c>
      <c r="Q817" s="19" t="n">
        <f aca="false">IF(OR($M817="",$M817="ERR",$J817="",$K817="",$N817=""),0,IF($N817=0,IF(AND(OR(3=7,3=12),3&gt;=$K817,3&lt;=IF($L817="",12,$L817)),$J817,0),IF(AND(3&gt;=$K817,3&lt;=IF($L817="",12,$L817),MOD(3-$K817,$N817)=0),$J817,0)))</f>
        <v>0</v>
      </c>
      <c r="R817" s="19" t="n">
        <f aca="false">IF(OR($M817="",$M817="ERR",$J817="",$K817="",$N817=""),0,IF($N817=0,IF(AND(OR(4=7,4=12),4&gt;=$K817,4&lt;=IF($L817="",12,$L817)),$J817,0),IF(AND(4&gt;=$K817,4&lt;=IF($L817="",12,$L817),MOD(4-$K817,$N817)=0),$J817,0)))</f>
        <v>0</v>
      </c>
      <c r="S817" s="19" t="n">
        <f aca="false">IF(OR($M817="",$M817="ERR",$J817="",$K817="",$N817=""),0,IF($N817=0,IF(AND(OR(5=7,5=12),5&gt;=$K817,5&lt;=IF($L817="",12,$L817)),$J817,0),IF(AND(5&gt;=$K817,5&lt;=IF($L817="",12,$L817),MOD(5-$K817,$N817)=0),$J817,0)))</f>
        <v>0</v>
      </c>
      <c r="T817" s="19" t="n">
        <f aca="false">IF(OR($M817="",$M817="ERR",$J817="",$K817="",$N817=""),0,IF($N817=0,IF(AND(OR(6=7,6=12),6&gt;=$K817,6&lt;=IF($L817="",12,$L817)),$J817,0),IF(AND(6&gt;=$K817,6&lt;=IF($L817="",12,$L817),MOD(6-$K817,$N817)=0),$J817,0)))</f>
        <v>0</v>
      </c>
      <c r="U817" s="19" t="n">
        <f aca="false">IF(OR($M817="",$M817="ERR",$J817="",$K817="",$N817=""),0,IF($N817=0,IF(AND(OR(7=7,7=12),7&gt;=$K817,7&lt;=IF($L817="",12,$L817)),$J817,0),IF(AND(7&gt;=$K817,7&lt;=IF($L817="",12,$L817),MOD(7-$K817,$N817)=0),$J817,0)))</f>
        <v>0</v>
      </c>
      <c r="V817" s="19" t="n">
        <f aca="false">IF(OR($M817="",$M817="ERR",$J817="",$K817="",$N817=""),0,IF($N817=0,IF(AND(OR(8=7,8=12),8&gt;=$K817,8&lt;=IF($L817="",12,$L817)),$J817,0),IF(AND(8&gt;=$K817,8&lt;=IF($L817="",12,$L817),MOD(8-$K817,$N817)=0),$J817,0)))</f>
        <v>0</v>
      </c>
      <c r="W817" s="19" t="n">
        <f aca="false">IF(OR($M817="",$M817="ERR",$J817="",$K817="",$N817=""),0,IF($N817=0,IF(AND(OR(9=7,9=12),9&gt;=$K817,9&lt;=IF($L817="",12,$L817)),$J817,0),IF(AND(9&gt;=$K817,9&lt;=IF($L817="",12,$L817),MOD(9-$K817,$N817)=0),$J817,0)))</f>
        <v>0</v>
      </c>
      <c r="X817" s="19" t="n">
        <f aca="false">IF(OR($M817="",$M817="ERR",$J817="",$K817="",$N817=""),0,IF($N817=0,IF(AND(OR(10=7,10=12),10&gt;=$K817,10&lt;=IF($L817="",12,$L817)),$J817,0),IF(AND(10&gt;=$K817,10&lt;=IF($L817="",12,$L817),MOD(10-$K817,$N817)=0),$J817,0)))</f>
        <v>0</v>
      </c>
      <c r="Y817" s="19" t="n">
        <f aca="false">IF(OR($M817="",$M817="ERR",$J817="",$K817="",$N817=""),0,IF($N817=0,IF(AND(OR(11=7,11=12),11&gt;=$K817,11&lt;=IF($L817="",12,$L817)),$J817,0),IF(AND(11&gt;=$K817,11&lt;=IF($L817="",12,$L817),MOD(11-$K817,$N817)=0),$J817,0)))</f>
        <v>0</v>
      </c>
      <c r="Z817" s="19" t="n">
        <f aca="false">IF(OR($M817="",$M817="ERR",$J817="",$K817="",$N817=""),0,IF($N817=0,IF(AND(OR(12=7,12=12),12&gt;=$K817,12&lt;=IF($L817="",12,$L817)),$J817,0),IF(AND(12&gt;=$K817,12&lt;=IF($L817="",12,$L817),MOD(12-$K817,$N817)=0),$J817,0)))</f>
        <v>0</v>
      </c>
      <c r="AA817" s="36" t="n">
        <f aca="false">SUM(O817:Z817)</f>
        <v>0</v>
      </c>
      <c r="AB817" s="15" t="str">
        <f aca="false">IF(AND($B817="",$D817="",$J817=""),"",IF($B817="","Falta código",IF(ISNA(MATCH($B817,LST_COD,0)),"Código no registrado en Trabajadores",IF($E817="","Concepto no está en el catálogo",IF($M817="ERR","Retención de otro empleador: Origen = Otro empleador",IF(OR($J817="",$K817=""),"Falta monto o mes",IF(OR($K817&lt;1,$K817&gt;12),"Mes inicio inválido",IF(AND($L817&lt;&gt;"",OR($L817&lt;$K817,$L817&gt;12)),"Mes fin inválido",IF($N817="","Falta frecuencia",IF(AND($G817&lt;&gt;"Otro empleador",SUMPRODUCT(($O817:$Z817&lt;&gt;0)*(((COLUMN($O817:$Z817)-14)&lt;INDEX(Trabajadores!$M$6:$M$105,MATCH($B817,LST_COD,0)))+((COLUMN($O817:$Z817)-14)&gt;INDEX(Trabajadores!$N$6:$N$105,MATCH($B817,LST_COD,0)))))&gt;0),"Aviso: hay meses fuera del periodo laboral","OK"))))))))))</f>
        <v/>
      </c>
    </row>
    <row r="818" customFormat="false" ht="15" hidden="false" customHeight="false" outlineLevel="0" collapsed="false">
      <c r="A818" s="23" t="n">
        <v>813</v>
      </c>
      <c r="B818" s="7"/>
      <c r="C818" s="35" t="str">
        <f aca="false">IF($B818="","",IFERROR(INDEX(Trabajadores!$D$6:$D$105,MATCH($B818,LST_COD,0)),"¿Código?"))</f>
        <v/>
      </c>
      <c r="D818" s="30"/>
      <c r="E818" s="9" t="str">
        <f aca="false">IF($D818="","",IFERROR(VLOOKUP($D818,CONC_TABLA,2,FALSE()),""))</f>
        <v/>
      </c>
      <c r="F818" s="9" t="str">
        <f aca="false">IF($D818="","",IFERROR(VLOOKUP($D818,CONC_TABLA,3,FALSE()),""))</f>
        <v/>
      </c>
      <c r="G818" s="30"/>
      <c r="H818" s="30"/>
      <c r="I818" s="30"/>
      <c r="J818" s="29"/>
      <c r="K818" s="28"/>
      <c r="L818" s="28"/>
      <c r="M818" s="9" t="str">
        <f aca="false">IF(OR($B818="",$E818=""),"",IF($E818="INA","INA",IF($G818="Otro empleador",IF($E818="RET","RETO",IF($E818="ORD","OTO","OTX")),IF($E818="RET","ERR",$E818))))</f>
        <v/>
      </c>
      <c r="N818" s="9" t="str">
        <f aca="false">IF($I818="","",IFERROR(VLOOKUP($I818,FREC_TABLA,2,FALSE()),""))</f>
        <v/>
      </c>
      <c r="O818" s="19" t="n">
        <f aca="false">IF(OR($M818="",$M818="ERR",$J818="",$K818="",$N818=""),0,IF($N818=0,IF(AND(OR(1=7,1=12),1&gt;=$K818,1&lt;=IF($L818="",12,$L818)),$J818,0),IF(AND(1&gt;=$K818,1&lt;=IF($L818="",12,$L818),MOD(1-$K818,$N818)=0),$J818,0)))</f>
        <v>0</v>
      </c>
      <c r="P818" s="19" t="n">
        <f aca="false">IF(OR($M818="",$M818="ERR",$J818="",$K818="",$N818=""),0,IF($N818=0,IF(AND(OR(2=7,2=12),2&gt;=$K818,2&lt;=IF($L818="",12,$L818)),$J818,0),IF(AND(2&gt;=$K818,2&lt;=IF($L818="",12,$L818),MOD(2-$K818,$N818)=0),$J818,0)))</f>
        <v>0</v>
      </c>
      <c r="Q818" s="19" t="n">
        <f aca="false">IF(OR($M818="",$M818="ERR",$J818="",$K818="",$N818=""),0,IF($N818=0,IF(AND(OR(3=7,3=12),3&gt;=$K818,3&lt;=IF($L818="",12,$L818)),$J818,0),IF(AND(3&gt;=$K818,3&lt;=IF($L818="",12,$L818),MOD(3-$K818,$N818)=0),$J818,0)))</f>
        <v>0</v>
      </c>
      <c r="R818" s="19" t="n">
        <f aca="false">IF(OR($M818="",$M818="ERR",$J818="",$K818="",$N818=""),0,IF($N818=0,IF(AND(OR(4=7,4=12),4&gt;=$K818,4&lt;=IF($L818="",12,$L818)),$J818,0),IF(AND(4&gt;=$K818,4&lt;=IF($L818="",12,$L818),MOD(4-$K818,$N818)=0),$J818,0)))</f>
        <v>0</v>
      </c>
      <c r="S818" s="19" t="n">
        <f aca="false">IF(OR($M818="",$M818="ERR",$J818="",$K818="",$N818=""),0,IF($N818=0,IF(AND(OR(5=7,5=12),5&gt;=$K818,5&lt;=IF($L818="",12,$L818)),$J818,0),IF(AND(5&gt;=$K818,5&lt;=IF($L818="",12,$L818),MOD(5-$K818,$N818)=0),$J818,0)))</f>
        <v>0</v>
      </c>
      <c r="T818" s="19" t="n">
        <f aca="false">IF(OR($M818="",$M818="ERR",$J818="",$K818="",$N818=""),0,IF($N818=0,IF(AND(OR(6=7,6=12),6&gt;=$K818,6&lt;=IF($L818="",12,$L818)),$J818,0),IF(AND(6&gt;=$K818,6&lt;=IF($L818="",12,$L818),MOD(6-$K818,$N818)=0),$J818,0)))</f>
        <v>0</v>
      </c>
      <c r="U818" s="19" t="n">
        <f aca="false">IF(OR($M818="",$M818="ERR",$J818="",$K818="",$N818=""),0,IF($N818=0,IF(AND(OR(7=7,7=12),7&gt;=$K818,7&lt;=IF($L818="",12,$L818)),$J818,0),IF(AND(7&gt;=$K818,7&lt;=IF($L818="",12,$L818),MOD(7-$K818,$N818)=0),$J818,0)))</f>
        <v>0</v>
      </c>
      <c r="V818" s="19" t="n">
        <f aca="false">IF(OR($M818="",$M818="ERR",$J818="",$K818="",$N818=""),0,IF($N818=0,IF(AND(OR(8=7,8=12),8&gt;=$K818,8&lt;=IF($L818="",12,$L818)),$J818,0),IF(AND(8&gt;=$K818,8&lt;=IF($L818="",12,$L818),MOD(8-$K818,$N818)=0),$J818,0)))</f>
        <v>0</v>
      </c>
      <c r="W818" s="19" t="n">
        <f aca="false">IF(OR($M818="",$M818="ERR",$J818="",$K818="",$N818=""),0,IF($N818=0,IF(AND(OR(9=7,9=12),9&gt;=$K818,9&lt;=IF($L818="",12,$L818)),$J818,0),IF(AND(9&gt;=$K818,9&lt;=IF($L818="",12,$L818),MOD(9-$K818,$N818)=0),$J818,0)))</f>
        <v>0</v>
      </c>
      <c r="X818" s="19" t="n">
        <f aca="false">IF(OR($M818="",$M818="ERR",$J818="",$K818="",$N818=""),0,IF($N818=0,IF(AND(OR(10=7,10=12),10&gt;=$K818,10&lt;=IF($L818="",12,$L818)),$J818,0),IF(AND(10&gt;=$K818,10&lt;=IF($L818="",12,$L818),MOD(10-$K818,$N818)=0),$J818,0)))</f>
        <v>0</v>
      </c>
      <c r="Y818" s="19" t="n">
        <f aca="false">IF(OR($M818="",$M818="ERR",$J818="",$K818="",$N818=""),0,IF($N818=0,IF(AND(OR(11=7,11=12),11&gt;=$K818,11&lt;=IF($L818="",12,$L818)),$J818,0),IF(AND(11&gt;=$K818,11&lt;=IF($L818="",12,$L818),MOD(11-$K818,$N818)=0),$J818,0)))</f>
        <v>0</v>
      </c>
      <c r="Z818" s="19" t="n">
        <f aca="false">IF(OR($M818="",$M818="ERR",$J818="",$K818="",$N818=""),0,IF($N818=0,IF(AND(OR(12=7,12=12),12&gt;=$K818,12&lt;=IF($L818="",12,$L818)),$J818,0),IF(AND(12&gt;=$K818,12&lt;=IF($L818="",12,$L818),MOD(12-$K818,$N818)=0),$J818,0)))</f>
        <v>0</v>
      </c>
      <c r="AA818" s="36" t="n">
        <f aca="false">SUM(O818:Z818)</f>
        <v>0</v>
      </c>
      <c r="AB818" s="15" t="str">
        <f aca="false">IF(AND($B818="",$D818="",$J818=""),"",IF($B818="","Falta código",IF(ISNA(MATCH($B818,LST_COD,0)),"Código no registrado en Trabajadores",IF($E818="","Concepto no está en el catálogo",IF($M818="ERR","Retención de otro empleador: Origen = Otro empleador",IF(OR($J818="",$K818=""),"Falta monto o mes",IF(OR($K818&lt;1,$K818&gt;12),"Mes inicio inválido",IF(AND($L818&lt;&gt;"",OR($L818&lt;$K818,$L818&gt;12)),"Mes fin inválido",IF($N818="","Falta frecuencia",IF(AND($G818&lt;&gt;"Otro empleador",SUMPRODUCT(($O818:$Z818&lt;&gt;0)*(((COLUMN($O818:$Z818)-14)&lt;INDEX(Trabajadores!$M$6:$M$105,MATCH($B818,LST_COD,0)))+((COLUMN($O818:$Z818)-14)&gt;INDEX(Trabajadores!$N$6:$N$105,MATCH($B818,LST_COD,0)))))&gt;0),"Aviso: hay meses fuera del periodo laboral","OK"))))))))))</f>
        <v/>
      </c>
    </row>
    <row r="819" customFormat="false" ht="15" hidden="false" customHeight="false" outlineLevel="0" collapsed="false">
      <c r="A819" s="23" t="n">
        <v>814</v>
      </c>
      <c r="B819" s="7"/>
      <c r="C819" s="35" t="str">
        <f aca="false">IF($B819="","",IFERROR(INDEX(Trabajadores!$D$6:$D$105,MATCH($B819,LST_COD,0)),"¿Código?"))</f>
        <v/>
      </c>
      <c r="D819" s="30"/>
      <c r="E819" s="9" t="str">
        <f aca="false">IF($D819="","",IFERROR(VLOOKUP($D819,CONC_TABLA,2,FALSE()),""))</f>
        <v/>
      </c>
      <c r="F819" s="9" t="str">
        <f aca="false">IF($D819="","",IFERROR(VLOOKUP($D819,CONC_TABLA,3,FALSE()),""))</f>
        <v/>
      </c>
      <c r="G819" s="30"/>
      <c r="H819" s="30"/>
      <c r="I819" s="30"/>
      <c r="J819" s="29"/>
      <c r="K819" s="28"/>
      <c r="L819" s="28"/>
      <c r="M819" s="9" t="str">
        <f aca="false">IF(OR($B819="",$E819=""),"",IF($E819="INA","INA",IF($G819="Otro empleador",IF($E819="RET","RETO",IF($E819="ORD","OTO","OTX")),IF($E819="RET","ERR",$E819))))</f>
        <v/>
      </c>
      <c r="N819" s="9" t="str">
        <f aca="false">IF($I819="","",IFERROR(VLOOKUP($I819,FREC_TABLA,2,FALSE()),""))</f>
        <v/>
      </c>
      <c r="O819" s="19" t="n">
        <f aca="false">IF(OR($M819="",$M819="ERR",$J819="",$K819="",$N819=""),0,IF($N819=0,IF(AND(OR(1=7,1=12),1&gt;=$K819,1&lt;=IF($L819="",12,$L819)),$J819,0),IF(AND(1&gt;=$K819,1&lt;=IF($L819="",12,$L819),MOD(1-$K819,$N819)=0),$J819,0)))</f>
        <v>0</v>
      </c>
      <c r="P819" s="19" t="n">
        <f aca="false">IF(OR($M819="",$M819="ERR",$J819="",$K819="",$N819=""),0,IF($N819=0,IF(AND(OR(2=7,2=12),2&gt;=$K819,2&lt;=IF($L819="",12,$L819)),$J819,0),IF(AND(2&gt;=$K819,2&lt;=IF($L819="",12,$L819),MOD(2-$K819,$N819)=0),$J819,0)))</f>
        <v>0</v>
      </c>
      <c r="Q819" s="19" t="n">
        <f aca="false">IF(OR($M819="",$M819="ERR",$J819="",$K819="",$N819=""),0,IF($N819=0,IF(AND(OR(3=7,3=12),3&gt;=$K819,3&lt;=IF($L819="",12,$L819)),$J819,0),IF(AND(3&gt;=$K819,3&lt;=IF($L819="",12,$L819),MOD(3-$K819,$N819)=0),$J819,0)))</f>
        <v>0</v>
      </c>
      <c r="R819" s="19" t="n">
        <f aca="false">IF(OR($M819="",$M819="ERR",$J819="",$K819="",$N819=""),0,IF($N819=0,IF(AND(OR(4=7,4=12),4&gt;=$K819,4&lt;=IF($L819="",12,$L819)),$J819,0),IF(AND(4&gt;=$K819,4&lt;=IF($L819="",12,$L819),MOD(4-$K819,$N819)=0),$J819,0)))</f>
        <v>0</v>
      </c>
      <c r="S819" s="19" t="n">
        <f aca="false">IF(OR($M819="",$M819="ERR",$J819="",$K819="",$N819=""),0,IF($N819=0,IF(AND(OR(5=7,5=12),5&gt;=$K819,5&lt;=IF($L819="",12,$L819)),$J819,0),IF(AND(5&gt;=$K819,5&lt;=IF($L819="",12,$L819),MOD(5-$K819,$N819)=0),$J819,0)))</f>
        <v>0</v>
      </c>
      <c r="T819" s="19" t="n">
        <f aca="false">IF(OR($M819="",$M819="ERR",$J819="",$K819="",$N819=""),0,IF($N819=0,IF(AND(OR(6=7,6=12),6&gt;=$K819,6&lt;=IF($L819="",12,$L819)),$J819,0),IF(AND(6&gt;=$K819,6&lt;=IF($L819="",12,$L819),MOD(6-$K819,$N819)=0),$J819,0)))</f>
        <v>0</v>
      </c>
      <c r="U819" s="19" t="n">
        <f aca="false">IF(OR($M819="",$M819="ERR",$J819="",$K819="",$N819=""),0,IF($N819=0,IF(AND(OR(7=7,7=12),7&gt;=$K819,7&lt;=IF($L819="",12,$L819)),$J819,0),IF(AND(7&gt;=$K819,7&lt;=IF($L819="",12,$L819),MOD(7-$K819,$N819)=0),$J819,0)))</f>
        <v>0</v>
      </c>
      <c r="V819" s="19" t="n">
        <f aca="false">IF(OR($M819="",$M819="ERR",$J819="",$K819="",$N819=""),0,IF($N819=0,IF(AND(OR(8=7,8=12),8&gt;=$K819,8&lt;=IF($L819="",12,$L819)),$J819,0),IF(AND(8&gt;=$K819,8&lt;=IF($L819="",12,$L819),MOD(8-$K819,$N819)=0),$J819,0)))</f>
        <v>0</v>
      </c>
      <c r="W819" s="19" t="n">
        <f aca="false">IF(OR($M819="",$M819="ERR",$J819="",$K819="",$N819=""),0,IF($N819=0,IF(AND(OR(9=7,9=12),9&gt;=$K819,9&lt;=IF($L819="",12,$L819)),$J819,0),IF(AND(9&gt;=$K819,9&lt;=IF($L819="",12,$L819),MOD(9-$K819,$N819)=0),$J819,0)))</f>
        <v>0</v>
      </c>
      <c r="X819" s="19" t="n">
        <f aca="false">IF(OR($M819="",$M819="ERR",$J819="",$K819="",$N819=""),0,IF($N819=0,IF(AND(OR(10=7,10=12),10&gt;=$K819,10&lt;=IF($L819="",12,$L819)),$J819,0),IF(AND(10&gt;=$K819,10&lt;=IF($L819="",12,$L819),MOD(10-$K819,$N819)=0),$J819,0)))</f>
        <v>0</v>
      </c>
      <c r="Y819" s="19" t="n">
        <f aca="false">IF(OR($M819="",$M819="ERR",$J819="",$K819="",$N819=""),0,IF($N819=0,IF(AND(OR(11=7,11=12),11&gt;=$K819,11&lt;=IF($L819="",12,$L819)),$J819,0),IF(AND(11&gt;=$K819,11&lt;=IF($L819="",12,$L819),MOD(11-$K819,$N819)=0),$J819,0)))</f>
        <v>0</v>
      </c>
      <c r="Z819" s="19" t="n">
        <f aca="false">IF(OR($M819="",$M819="ERR",$J819="",$K819="",$N819=""),0,IF($N819=0,IF(AND(OR(12=7,12=12),12&gt;=$K819,12&lt;=IF($L819="",12,$L819)),$J819,0),IF(AND(12&gt;=$K819,12&lt;=IF($L819="",12,$L819),MOD(12-$K819,$N819)=0),$J819,0)))</f>
        <v>0</v>
      </c>
      <c r="AA819" s="36" t="n">
        <f aca="false">SUM(O819:Z819)</f>
        <v>0</v>
      </c>
      <c r="AB819" s="15" t="str">
        <f aca="false">IF(AND($B819="",$D819="",$J819=""),"",IF($B819="","Falta código",IF(ISNA(MATCH($B819,LST_COD,0)),"Código no registrado en Trabajadores",IF($E819="","Concepto no está en el catálogo",IF($M819="ERR","Retención de otro empleador: Origen = Otro empleador",IF(OR($J819="",$K819=""),"Falta monto o mes",IF(OR($K819&lt;1,$K819&gt;12),"Mes inicio inválido",IF(AND($L819&lt;&gt;"",OR($L819&lt;$K819,$L819&gt;12)),"Mes fin inválido",IF($N819="","Falta frecuencia",IF(AND($G819&lt;&gt;"Otro empleador",SUMPRODUCT(($O819:$Z819&lt;&gt;0)*(((COLUMN($O819:$Z819)-14)&lt;INDEX(Trabajadores!$M$6:$M$105,MATCH($B819,LST_COD,0)))+((COLUMN($O819:$Z819)-14)&gt;INDEX(Trabajadores!$N$6:$N$105,MATCH($B819,LST_COD,0)))))&gt;0),"Aviso: hay meses fuera del periodo laboral","OK"))))))))))</f>
        <v/>
      </c>
    </row>
    <row r="820" customFormat="false" ht="15" hidden="false" customHeight="false" outlineLevel="0" collapsed="false">
      <c r="A820" s="23" t="n">
        <v>815</v>
      </c>
      <c r="B820" s="7"/>
      <c r="C820" s="35" t="str">
        <f aca="false">IF($B820="","",IFERROR(INDEX(Trabajadores!$D$6:$D$105,MATCH($B820,LST_COD,0)),"¿Código?"))</f>
        <v/>
      </c>
      <c r="D820" s="30"/>
      <c r="E820" s="9" t="str">
        <f aca="false">IF($D820="","",IFERROR(VLOOKUP($D820,CONC_TABLA,2,FALSE()),""))</f>
        <v/>
      </c>
      <c r="F820" s="9" t="str">
        <f aca="false">IF($D820="","",IFERROR(VLOOKUP($D820,CONC_TABLA,3,FALSE()),""))</f>
        <v/>
      </c>
      <c r="G820" s="30"/>
      <c r="H820" s="30"/>
      <c r="I820" s="30"/>
      <c r="J820" s="29"/>
      <c r="K820" s="28"/>
      <c r="L820" s="28"/>
      <c r="M820" s="9" t="str">
        <f aca="false">IF(OR($B820="",$E820=""),"",IF($E820="INA","INA",IF($G820="Otro empleador",IF($E820="RET","RETO",IF($E820="ORD","OTO","OTX")),IF($E820="RET","ERR",$E820))))</f>
        <v/>
      </c>
      <c r="N820" s="9" t="str">
        <f aca="false">IF($I820="","",IFERROR(VLOOKUP($I820,FREC_TABLA,2,FALSE()),""))</f>
        <v/>
      </c>
      <c r="O820" s="19" t="n">
        <f aca="false">IF(OR($M820="",$M820="ERR",$J820="",$K820="",$N820=""),0,IF($N820=0,IF(AND(OR(1=7,1=12),1&gt;=$K820,1&lt;=IF($L820="",12,$L820)),$J820,0),IF(AND(1&gt;=$K820,1&lt;=IF($L820="",12,$L820),MOD(1-$K820,$N820)=0),$J820,0)))</f>
        <v>0</v>
      </c>
      <c r="P820" s="19" t="n">
        <f aca="false">IF(OR($M820="",$M820="ERR",$J820="",$K820="",$N820=""),0,IF($N820=0,IF(AND(OR(2=7,2=12),2&gt;=$K820,2&lt;=IF($L820="",12,$L820)),$J820,0),IF(AND(2&gt;=$K820,2&lt;=IF($L820="",12,$L820),MOD(2-$K820,$N820)=0),$J820,0)))</f>
        <v>0</v>
      </c>
      <c r="Q820" s="19" t="n">
        <f aca="false">IF(OR($M820="",$M820="ERR",$J820="",$K820="",$N820=""),0,IF($N820=0,IF(AND(OR(3=7,3=12),3&gt;=$K820,3&lt;=IF($L820="",12,$L820)),$J820,0),IF(AND(3&gt;=$K820,3&lt;=IF($L820="",12,$L820),MOD(3-$K820,$N820)=0),$J820,0)))</f>
        <v>0</v>
      </c>
      <c r="R820" s="19" t="n">
        <f aca="false">IF(OR($M820="",$M820="ERR",$J820="",$K820="",$N820=""),0,IF($N820=0,IF(AND(OR(4=7,4=12),4&gt;=$K820,4&lt;=IF($L820="",12,$L820)),$J820,0),IF(AND(4&gt;=$K820,4&lt;=IF($L820="",12,$L820),MOD(4-$K820,$N820)=0),$J820,0)))</f>
        <v>0</v>
      </c>
      <c r="S820" s="19" t="n">
        <f aca="false">IF(OR($M820="",$M820="ERR",$J820="",$K820="",$N820=""),0,IF($N820=0,IF(AND(OR(5=7,5=12),5&gt;=$K820,5&lt;=IF($L820="",12,$L820)),$J820,0),IF(AND(5&gt;=$K820,5&lt;=IF($L820="",12,$L820),MOD(5-$K820,$N820)=0),$J820,0)))</f>
        <v>0</v>
      </c>
      <c r="T820" s="19" t="n">
        <f aca="false">IF(OR($M820="",$M820="ERR",$J820="",$K820="",$N820=""),0,IF($N820=0,IF(AND(OR(6=7,6=12),6&gt;=$K820,6&lt;=IF($L820="",12,$L820)),$J820,0),IF(AND(6&gt;=$K820,6&lt;=IF($L820="",12,$L820),MOD(6-$K820,$N820)=0),$J820,0)))</f>
        <v>0</v>
      </c>
      <c r="U820" s="19" t="n">
        <f aca="false">IF(OR($M820="",$M820="ERR",$J820="",$K820="",$N820=""),0,IF($N820=0,IF(AND(OR(7=7,7=12),7&gt;=$K820,7&lt;=IF($L820="",12,$L820)),$J820,0),IF(AND(7&gt;=$K820,7&lt;=IF($L820="",12,$L820),MOD(7-$K820,$N820)=0),$J820,0)))</f>
        <v>0</v>
      </c>
      <c r="V820" s="19" t="n">
        <f aca="false">IF(OR($M820="",$M820="ERR",$J820="",$K820="",$N820=""),0,IF($N820=0,IF(AND(OR(8=7,8=12),8&gt;=$K820,8&lt;=IF($L820="",12,$L820)),$J820,0),IF(AND(8&gt;=$K820,8&lt;=IF($L820="",12,$L820),MOD(8-$K820,$N820)=0),$J820,0)))</f>
        <v>0</v>
      </c>
      <c r="W820" s="19" t="n">
        <f aca="false">IF(OR($M820="",$M820="ERR",$J820="",$K820="",$N820=""),0,IF($N820=0,IF(AND(OR(9=7,9=12),9&gt;=$K820,9&lt;=IF($L820="",12,$L820)),$J820,0),IF(AND(9&gt;=$K820,9&lt;=IF($L820="",12,$L820),MOD(9-$K820,$N820)=0),$J820,0)))</f>
        <v>0</v>
      </c>
      <c r="X820" s="19" t="n">
        <f aca="false">IF(OR($M820="",$M820="ERR",$J820="",$K820="",$N820=""),0,IF($N820=0,IF(AND(OR(10=7,10=12),10&gt;=$K820,10&lt;=IF($L820="",12,$L820)),$J820,0),IF(AND(10&gt;=$K820,10&lt;=IF($L820="",12,$L820),MOD(10-$K820,$N820)=0),$J820,0)))</f>
        <v>0</v>
      </c>
      <c r="Y820" s="19" t="n">
        <f aca="false">IF(OR($M820="",$M820="ERR",$J820="",$K820="",$N820=""),0,IF($N820=0,IF(AND(OR(11=7,11=12),11&gt;=$K820,11&lt;=IF($L820="",12,$L820)),$J820,0),IF(AND(11&gt;=$K820,11&lt;=IF($L820="",12,$L820),MOD(11-$K820,$N820)=0),$J820,0)))</f>
        <v>0</v>
      </c>
      <c r="Z820" s="19" t="n">
        <f aca="false">IF(OR($M820="",$M820="ERR",$J820="",$K820="",$N820=""),0,IF($N820=0,IF(AND(OR(12=7,12=12),12&gt;=$K820,12&lt;=IF($L820="",12,$L820)),$J820,0),IF(AND(12&gt;=$K820,12&lt;=IF($L820="",12,$L820),MOD(12-$K820,$N820)=0),$J820,0)))</f>
        <v>0</v>
      </c>
      <c r="AA820" s="36" t="n">
        <f aca="false">SUM(O820:Z820)</f>
        <v>0</v>
      </c>
      <c r="AB820" s="15" t="str">
        <f aca="false">IF(AND($B820="",$D820="",$J820=""),"",IF($B820="","Falta código",IF(ISNA(MATCH($B820,LST_COD,0)),"Código no registrado en Trabajadores",IF($E820="","Concepto no está en el catálogo",IF($M820="ERR","Retención de otro empleador: Origen = Otro empleador",IF(OR($J820="",$K820=""),"Falta monto o mes",IF(OR($K820&lt;1,$K820&gt;12),"Mes inicio inválido",IF(AND($L820&lt;&gt;"",OR($L820&lt;$K820,$L820&gt;12)),"Mes fin inválido",IF($N820="","Falta frecuencia",IF(AND($G820&lt;&gt;"Otro empleador",SUMPRODUCT(($O820:$Z820&lt;&gt;0)*(((COLUMN($O820:$Z820)-14)&lt;INDEX(Trabajadores!$M$6:$M$105,MATCH($B820,LST_COD,0)))+((COLUMN($O820:$Z820)-14)&gt;INDEX(Trabajadores!$N$6:$N$105,MATCH($B820,LST_COD,0)))))&gt;0),"Aviso: hay meses fuera del periodo laboral","OK"))))))))))</f>
        <v/>
      </c>
    </row>
    <row r="821" customFormat="false" ht="15" hidden="false" customHeight="false" outlineLevel="0" collapsed="false">
      <c r="A821" s="23" t="n">
        <v>816</v>
      </c>
      <c r="B821" s="7"/>
      <c r="C821" s="35" t="str">
        <f aca="false">IF($B821="","",IFERROR(INDEX(Trabajadores!$D$6:$D$105,MATCH($B821,LST_COD,0)),"¿Código?"))</f>
        <v/>
      </c>
      <c r="D821" s="30"/>
      <c r="E821" s="9" t="str">
        <f aca="false">IF($D821="","",IFERROR(VLOOKUP($D821,CONC_TABLA,2,FALSE()),""))</f>
        <v/>
      </c>
      <c r="F821" s="9" t="str">
        <f aca="false">IF($D821="","",IFERROR(VLOOKUP($D821,CONC_TABLA,3,FALSE()),""))</f>
        <v/>
      </c>
      <c r="G821" s="30"/>
      <c r="H821" s="30"/>
      <c r="I821" s="30"/>
      <c r="J821" s="29"/>
      <c r="K821" s="28"/>
      <c r="L821" s="28"/>
      <c r="M821" s="9" t="str">
        <f aca="false">IF(OR($B821="",$E821=""),"",IF($E821="INA","INA",IF($G821="Otro empleador",IF($E821="RET","RETO",IF($E821="ORD","OTO","OTX")),IF($E821="RET","ERR",$E821))))</f>
        <v/>
      </c>
      <c r="N821" s="9" t="str">
        <f aca="false">IF($I821="","",IFERROR(VLOOKUP($I821,FREC_TABLA,2,FALSE()),""))</f>
        <v/>
      </c>
      <c r="O821" s="19" t="n">
        <f aca="false">IF(OR($M821="",$M821="ERR",$J821="",$K821="",$N821=""),0,IF($N821=0,IF(AND(OR(1=7,1=12),1&gt;=$K821,1&lt;=IF($L821="",12,$L821)),$J821,0),IF(AND(1&gt;=$K821,1&lt;=IF($L821="",12,$L821),MOD(1-$K821,$N821)=0),$J821,0)))</f>
        <v>0</v>
      </c>
      <c r="P821" s="19" t="n">
        <f aca="false">IF(OR($M821="",$M821="ERR",$J821="",$K821="",$N821=""),0,IF($N821=0,IF(AND(OR(2=7,2=12),2&gt;=$K821,2&lt;=IF($L821="",12,$L821)),$J821,0),IF(AND(2&gt;=$K821,2&lt;=IF($L821="",12,$L821),MOD(2-$K821,$N821)=0),$J821,0)))</f>
        <v>0</v>
      </c>
      <c r="Q821" s="19" t="n">
        <f aca="false">IF(OR($M821="",$M821="ERR",$J821="",$K821="",$N821=""),0,IF($N821=0,IF(AND(OR(3=7,3=12),3&gt;=$K821,3&lt;=IF($L821="",12,$L821)),$J821,0),IF(AND(3&gt;=$K821,3&lt;=IF($L821="",12,$L821),MOD(3-$K821,$N821)=0),$J821,0)))</f>
        <v>0</v>
      </c>
      <c r="R821" s="19" t="n">
        <f aca="false">IF(OR($M821="",$M821="ERR",$J821="",$K821="",$N821=""),0,IF($N821=0,IF(AND(OR(4=7,4=12),4&gt;=$K821,4&lt;=IF($L821="",12,$L821)),$J821,0),IF(AND(4&gt;=$K821,4&lt;=IF($L821="",12,$L821),MOD(4-$K821,$N821)=0),$J821,0)))</f>
        <v>0</v>
      </c>
      <c r="S821" s="19" t="n">
        <f aca="false">IF(OR($M821="",$M821="ERR",$J821="",$K821="",$N821=""),0,IF($N821=0,IF(AND(OR(5=7,5=12),5&gt;=$K821,5&lt;=IF($L821="",12,$L821)),$J821,0),IF(AND(5&gt;=$K821,5&lt;=IF($L821="",12,$L821),MOD(5-$K821,$N821)=0),$J821,0)))</f>
        <v>0</v>
      </c>
      <c r="T821" s="19" t="n">
        <f aca="false">IF(OR($M821="",$M821="ERR",$J821="",$K821="",$N821=""),0,IF($N821=0,IF(AND(OR(6=7,6=12),6&gt;=$K821,6&lt;=IF($L821="",12,$L821)),$J821,0),IF(AND(6&gt;=$K821,6&lt;=IF($L821="",12,$L821),MOD(6-$K821,$N821)=0),$J821,0)))</f>
        <v>0</v>
      </c>
      <c r="U821" s="19" t="n">
        <f aca="false">IF(OR($M821="",$M821="ERR",$J821="",$K821="",$N821=""),0,IF($N821=0,IF(AND(OR(7=7,7=12),7&gt;=$K821,7&lt;=IF($L821="",12,$L821)),$J821,0),IF(AND(7&gt;=$K821,7&lt;=IF($L821="",12,$L821),MOD(7-$K821,$N821)=0),$J821,0)))</f>
        <v>0</v>
      </c>
      <c r="V821" s="19" t="n">
        <f aca="false">IF(OR($M821="",$M821="ERR",$J821="",$K821="",$N821=""),0,IF($N821=0,IF(AND(OR(8=7,8=12),8&gt;=$K821,8&lt;=IF($L821="",12,$L821)),$J821,0),IF(AND(8&gt;=$K821,8&lt;=IF($L821="",12,$L821),MOD(8-$K821,$N821)=0),$J821,0)))</f>
        <v>0</v>
      </c>
      <c r="W821" s="19" t="n">
        <f aca="false">IF(OR($M821="",$M821="ERR",$J821="",$K821="",$N821=""),0,IF($N821=0,IF(AND(OR(9=7,9=12),9&gt;=$K821,9&lt;=IF($L821="",12,$L821)),$J821,0),IF(AND(9&gt;=$K821,9&lt;=IF($L821="",12,$L821),MOD(9-$K821,$N821)=0),$J821,0)))</f>
        <v>0</v>
      </c>
      <c r="X821" s="19" t="n">
        <f aca="false">IF(OR($M821="",$M821="ERR",$J821="",$K821="",$N821=""),0,IF($N821=0,IF(AND(OR(10=7,10=12),10&gt;=$K821,10&lt;=IF($L821="",12,$L821)),$J821,0),IF(AND(10&gt;=$K821,10&lt;=IF($L821="",12,$L821),MOD(10-$K821,$N821)=0),$J821,0)))</f>
        <v>0</v>
      </c>
      <c r="Y821" s="19" t="n">
        <f aca="false">IF(OR($M821="",$M821="ERR",$J821="",$K821="",$N821=""),0,IF($N821=0,IF(AND(OR(11=7,11=12),11&gt;=$K821,11&lt;=IF($L821="",12,$L821)),$J821,0),IF(AND(11&gt;=$K821,11&lt;=IF($L821="",12,$L821),MOD(11-$K821,$N821)=0),$J821,0)))</f>
        <v>0</v>
      </c>
      <c r="Z821" s="19" t="n">
        <f aca="false">IF(OR($M821="",$M821="ERR",$J821="",$K821="",$N821=""),0,IF($N821=0,IF(AND(OR(12=7,12=12),12&gt;=$K821,12&lt;=IF($L821="",12,$L821)),$J821,0),IF(AND(12&gt;=$K821,12&lt;=IF($L821="",12,$L821),MOD(12-$K821,$N821)=0),$J821,0)))</f>
        <v>0</v>
      </c>
      <c r="AA821" s="36" t="n">
        <f aca="false">SUM(O821:Z821)</f>
        <v>0</v>
      </c>
      <c r="AB821" s="15" t="str">
        <f aca="false">IF(AND($B821="",$D821="",$J821=""),"",IF($B821="","Falta código",IF(ISNA(MATCH($B821,LST_COD,0)),"Código no registrado en Trabajadores",IF($E821="","Concepto no está en el catálogo",IF($M821="ERR","Retención de otro empleador: Origen = Otro empleador",IF(OR($J821="",$K821=""),"Falta monto o mes",IF(OR($K821&lt;1,$K821&gt;12),"Mes inicio inválido",IF(AND($L821&lt;&gt;"",OR($L821&lt;$K821,$L821&gt;12)),"Mes fin inválido",IF($N821="","Falta frecuencia",IF(AND($G821&lt;&gt;"Otro empleador",SUMPRODUCT(($O821:$Z821&lt;&gt;0)*(((COLUMN($O821:$Z821)-14)&lt;INDEX(Trabajadores!$M$6:$M$105,MATCH($B821,LST_COD,0)))+((COLUMN($O821:$Z821)-14)&gt;INDEX(Trabajadores!$N$6:$N$105,MATCH($B821,LST_COD,0)))))&gt;0),"Aviso: hay meses fuera del periodo laboral","OK"))))))))))</f>
        <v/>
      </c>
    </row>
    <row r="822" customFormat="false" ht="15" hidden="false" customHeight="false" outlineLevel="0" collapsed="false">
      <c r="A822" s="23" t="n">
        <v>817</v>
      </c>
      <c r="B822" s="7"/>
      <c r="C822" s="35" t="str">
        <f aca="false">IF($B822="","",IFERROR(INDEX(Trabajadores!$D$6:$D$105,MATCH($B822,LST_COD,0)),"¿Código?"))</f>
        <v/>
      </c>
      <c r="D822" s="30"/>
      <c r="E822" s="9" t="str">
        <f aca="false">IF($D822="","",IFERROR(VLOOKUP($D822,CONC_TABLA,2,FALSE()),""))</f>
        <v/>
      </c>
      <c r="F822" s="9" t="str">
        <f aca="false">IF($D822="","",IFERROR(VLOOKUP($D822,CONC_TABLA,3,FALSE()),""))</f>
        <v/>
      </c>
      <c r="G822" s="30"/>
      <c r="H822" s="30"/>
      <c r="I822" s="30"/>
      <c r="J822" s="29"/>
      <c r="K822" s="28"/>
      <c r="L822" s="28"/>
      <c r="M822" s="9" t="str">
        <f aca="false">IF(OR($B822="",$E822=""),"",IF($E822="INA","INA",IF($G822="Otro empleador",IF($E822="RET","RETO",IF($E822="ORD","OTO","OTX")),IF($E822="RET","ERR",$E822))))</f>
        <v/>
      </c>
      <c r="N822" s="9" t="str">
        <f aca="false">IF($I822="","",IFERROR(VLOOKUP($I822,FREC_TABLA,2,FALSE()),""))</f>
        <v/>
      </c>
      <c r="O822" s="19" t="n">
        <f aca="false">IF(OR($M822="",$M822="ERR",$J822="",$K822="",$N822=""),0,IF($N822=0,IF(AND(OR(1=7,1=12),1&gt;=$K822,1&lt;=IF($L822="",12,$L822)),$J822,0),IF(AND(1&gt;=$K822,1&lt;=IF($L822="",12,$L822),MOD(1-$K822,$N822)=0),$J822,0)))</f>
        <v>0</v>
      </c>
      <c r="P822" s="19" t="n">
        <f aca="false">IF(OR($M822="",$M822="ERR",$J822="",$K822="",$N822=""),0,IF($N822=0,IF(AND(OR(2=7,2=12),2&gt;=$K822,2&lt;=IF($L822="",12,$L822)),$J822,0),IF(AND(2&gt;=$K822,2&lt;=IF($L822="",12,$L822),MOD(2-$K822,$N822)=0),$J822,0)))</f>
        <v>0</v>
      </c>
      <c r="Q822" s="19" t="n">
        <f aca="false">IF(OR($M822="",$M822="ERR",$J822="",$K822="",$N822=""),0,IF($N822=0,IF(AND(OR(3=7,3=12),3&gt;=$K822,3&lt;=IF($L822="",12,$L822)),$J822,0),IF(AND(3&gt;=$K822,3&lt;=IF($L822="",12,$L822),MOD(3-$K822,$N822)=0),$J822,0)))</f>
        <v>0</v>
      </c>
      <c r="R822" s="19" t="n">
        <f aca="false">IF(OR($M822="",$M822="ERR",$J822="",$K822="",$N822=""),0,IF($N822=0,IF(AND(OR(4=7,4=12),4&gt;=$K822,4&lt;=IF($L822="",12,$L822)),$J822,0),IF(AND(4&gt;=$K822,4&lt;=IF($L822="",12,$L822),MOD(4-$K822,$N822)=0),$J822,0)))</f>
        <v>0</v>
      </c>
      <c r="S822" s="19" t="n">
        <f aca="false">IF(OR($M822="",$M822="ERR",$J822="",$K822="",$N822=""),0,IF($N822=0,IF(AND(OR(5=7,5=12),5&gt;=$K822,5&lt;=IF($L822="",12,$L822)),$J822,0),IF(AND(5&gt;=$K822,5&lt;=IF($L822="",12,$L822),MOD(5-$K822,$N822)=0),$J822,0)))</f>
        <v>0</v>
      </c>
      <c r="T822" s="19" t="n">
        <f aca="false">IF(OR($M822="",$M822="ERR",$J822="",$K822="",$N822=""),0,IF($N822=0,IF(AND(OR(6=7,6=12),6&gt;=$K822,6&lt;=IF($L822="",12,$L822)),$J822,0),IF(AND(6&gt;=$K822,6&lt;=IF($L822="",12,$L822),MOD(6-$K822,$N822)=0),$J822,0)))</f>
        <v>0</v>
      </c>
      <c r="U822" s="19" t="n">
        <f aca="false">IF(OR($M822="",$M822="ERR",$J822="",$K822="",$N822=""),0,IF($N822=0,IF(AND(OR(7=7,7=12),7&gt;=$K822,7&lt;=IF($L822="",12,$L822)),$J822,0),IF(AND(7&gt;=$K822,7&lt;=IF($L822="",12,$L822),MOD(7-$K822,$N822)=0),$J822,0)))</f>
        <v>0</v>
      </c>
      <c r="V822" s="19" t="n">
        <f aca="false">IF(OR($M822="",$M822="ERR",$J822="",$K822="",$N822=""),0,IF($N822=0,IF(AND(OR(8=7,8=12),8&gt;=$K822,8&lt;=IF($L822="",12,$L822)),$J822,0),IF(AND(8&gt;=$K822,8&lt;=IF($L822="",12,$L822),MOD(8-$K822,$N822)=0),$J822,0)))</f>
        <v>0</v>
      </c>
      <c r="W822" s="19" t="n">
        <f aca="false">IF(OR($M822="",$M822="ERR",$J822="",$K822="",$N822=""),0,IF($N822=0,IF(AND(OR(9=7,9=12),9&gt;=$K822,9&lt;=IF($L822="",12,$L822)),$J822,0),IF(AND(9&gt;=$K822,9&lt;=IF($L822="",12,$L822),MOD(9-$K822,$N822)=0),$J822,0)))</f>
        <v>0</v>
      </c>
      <c r="X822" s="19" t="n">
        <f aca="false">IF(OR($M822="",$M822="ERR",$J822="",$K822="",$N822=""),0,IF($N822=0,IF(AND(OR(10=7,10=12),10&gt;=$K822,10&lt;=IF($L822="",12,$L822)),$J822,0),IF(AND(10&gt;=$K822,10&lt;=IF($L822="",12,$L822),MOD(10-$K822,$N822)=0),$J822,0)))</f>
        <v>0</v>
      </c>
      <c r="Y822" s="19" t="n">
        <f aca="false">IF(OR($M822="",$M822="ERR",$J822="",$K822="",$N822=""),0,IF($N822=0,IF(AND(OR(11=7,11=12),11&gt;=$K822,11&lt;=IF($L822="",12,$L822)),$J822,0),IF(AND(11&gt;=$K822,11&lt;=IF($L822="",12,$L822),MOD(11-$K822,$N822)=0),$J822,0)))</f>
        <v>0</v>
      </c>
      <c r="Z822" s="19" t="n">
        <f aca="false">IF(OR($M822="",$M822="ERR",$J822="",$K822="",$N822=""),0,IF($N822=0,IF(AND(OR(12=7,12=12),12&gt;=$K822,12&lt;=IF($L822="",12,$L822)),$J822,0),IF(AND(12&gt;=$K822,12&lt;=IF($L822="",12,$L822),MOD(12-$K822,$N822)=0),$J822,0)))</f>
        <v>0</v>
      </c>
      <c r="AA822" s="36" t="n">
        <f aca="false">SUM(O822:Z822)</f>
        <v>0</v>
      </c>
      <c r="AB822" s="15" t="str">
        <f aca="false">IF(AND($B822="",$D822="",$J822=""),"",IF($B822="","Falta código",IF(ISNA(MATCH($B822,LST_COD,0)),"Código no registrado en Trabajadores",IF($E822="","Concepto no está en el catálogo",IF($M822="ERR","Retención de otro empleador: Origen = Otro empleador",IF(OR($J822="",$K822=""),"Falta monto o mes",IF(OR($K822&lt;1,$K822&gt;12),"Mes inicio inválido",IF(AND($L822&lt;&gt;"",OR($L822&lt;$K822,$L822&gt;12)),"Mes fin inválido",IF($N822="","Falta frecuencia",IF(AND($G822&lt;&gt;"Otro empleador",SUMPRODUCT(($O822:$Z822&lt;&gt;0)*(((COLUMN($O822:$Z822)-14)&lt;INDEX(Trabajadores!$M$6:$M$105,MATCH($B822,LST_COD,0)))+((COLUMN($O822:$Z822)-14)&gt;INDEX(Trabajadores!$N$6:$N$105,MATCH($B822,LST_COD,0)))))&gt;0),"Aviso: hay meses fuera del periodo laboral","OK"))))))))))</f>
        <v/>
      </c>
    </row>
    <row r="823" customFormat="false" ht="15" hidden="false" customHeight="false" outlineLevel="0" collapsed="false">
      <c r="A823" s="23" t="n">
        <v>818</v>
      </c>
      <c r="B823" s="7"/>
      <c r="C823" s="35" t="str">
        <f aca="false">IF($B823="","",IFERROR(INDEX(Trabajadores!$D$6:$D$105,MATCH($B823,LST_COD,0)),"¿Código?"))</f>
        <v/>
      </c>
      <c r="D823" s="30"/>
      <c r="E823" s="9" t="str">
        <f aca="false">IF($D823="","",IFERROR(VLOOKUP($D823,CONC_TABLA,2,FALSE()),""))</f>
        <v/>
      </c>
      <c r="F823" s="9" t="str">
        <f aca="false">IF($D823="","",IFERROR(VLOOKUP($D823,CONC_TABLA,3,FALSE()),""))</f>
        <v/>
      </c>
      <c r="G823" s="30"/>
      <c r="H823" s="30"/>
      <c r="I823" s="30"/>
      <c r="J823" s="29"/>
      <c r="K823" s="28"/>
      <c r="L823" s="28"/>
      <c r="M823" s="9" t="str">
        <f aca="false">IF(OR($B823="",$E823=""),"",IF($E823="INA","INA",IF($G823="Otro empleador",IF($E823="RET","RETO",IF($E823="ORD","OTO","OTX")),IF($E823="RET","ERR",$E823))))</f>
        <v/>
      </c>
      <c r="N823" s="9" t="str">
        <f aca="false">IF($I823="","",IFERROR(VLOOKUP($I823,FREC_TABLA,2,FALSE()),""))</f>
        <v/>
      </c>
      <c r="O823" s="19" t="n">
        <f aca="false">IF(OR($M823="",$M823="ERR",$J823="",$K823="",$N823=""),0,IF($N823=0,IF(AND(OR(1=7,1=12),1&gt;=$K823,1&lt;=IF($L823="",12,$L823)),$J823,0),IF(AND(1&gt;=$K823,1&lt;=IF($L823="",12,$L823),MOD(1-$K823,$N823)=0),$J823,0)))</f>
        <v>0</v>
      </c>
      <c r="P823" s="19" t="n">
        <f aca="false">IF(OR($M823="",$M823="ERR",$J823="",$K823="",$N823=""),0,IF($N823=0,IF(AND(OR(2=7,2=12),2&gt;=$K823,2&lt;=IF($L823="",12,$L823)),$J823,0),IF(AND(2&gt;=$K823,2&lt;=IF($L823="",12,$L823),MOD(2-$K823,$N823)=0),$J823,0)))</f>
        <v>0</v>
      </c>
      <c r="Q823" s="19" t="n">
        <f aca="false">IF(OR($M823="",$M823="ERR",$J823="",$K823="",$N823=""),0,IF($N823=0,IF(AND(OR(3=7,3=12),3&gt;=$K823,3&lt;=IF($L823="",12,$L823)),$J823,0),IF(AND(3&gt;=$K823,3&lt;=IF($L823="",12,$L823),MOD(3-$K823,$N823)=0),$J823,0)))</f>
        <v>0</v>
      </c>
      <c r="R823" s="19" t="n">
        <f aca="false">IF(OR($M823="",$M823="ERR",$J823="",$K823="",$N823=""),0,IF($N823=0,IF(AND(OR(4=7,4=12),4&gt;=$K823,4&lt;=IF($L823="",12,$L823)),$J823,0),IF(AND(4&gt;=$K823,4&lt;=IF($L823="",12,$L823),MOD(4-$K823,$N823)=0),$J823,0)))</f>
        <v>0</v>
      </c>
      <c r="S823" s="19" t="n">
        <f aca="false">IF(OR($M823="",$M823="ERR",$J823="",$K823="",$N823=""),0,IF($N823=0,IF(AND(OR(5=7,5=12),5&gt;=$K823,5&lt;=IF($L823="",12,$L823)),$J823,0),IF(AND(5&gt;=$K823,5&lt;=IF($L823="",12,$L823),MOD(5-$K823,$N823)=0),$J823,0)))</f>
        <v>0</v>
      </c>
      <c r="T823" s="19" t="n">
        <f aca="false">IF(OR($M823="",$M823="ERR",$J823="",$K823="",$N823=""),0,IF($N823=0,IF(AND(OR(6=7,6=12),6&gt;=$K823,6&lt;=IF($L823="",12,$L823)),$J823,0),IF(AND(6&gt;=$K823,6&lt;=IF($L823="",12,$L823),MOD(6-$K823,$N823)=0),$J823,0)))</f>
        <v>0</v>
      </c>
      <c r="U823" s="19" t="n">
        <f aca="false">IF(OR($M823="",$M823="ERR",$J823="",$K823="",$N823=""),0,IF($N823=0,IF(AND(OR(7=7,7=12),7&gt;=$K823,7&lt;=IF($L823="",12,$L823)),$J823,0),IF(AND(7&gt;=$K823,7&lt;=IF($L823="",12,$L823),MOD(7-$K823,$N823)=0),$J823,0)))</f>
        <v>0</v>
      </c>
      <c r="V823" s="19" t="n">
        <f aca="false">IF(OR($M823="",$M823="ERR",$J823="",$K823="",$N823=""),0,IF($N823=0,IF(AND(OR(8=7,8=12),8&gt;=$K823,8&lt;=IF($L823="",12,$L823)),$J823,0),IF(AND(8&gt;=$K823,8&lt;=IF($L823="",12,$L823),MOD(8-$K823,$N823)=0),$J823,0)))</f>
        <v>0</v>
      </c>
      <c r="W823" s="19" t="n">
        <f aca="false">IF(OR($M823="",$M823="ERR",$J823="",$K823="",$N823=""),0,IF($N823=0,IF(AND(OR(9=7,9=12),9&gt;=$K823,9&lt;=IF($L823="",12,$L823)),$J823,0),IF(AND(9&gt;=$K823,9&lt;=IF($L823="",12,$L823),MOD(9-$K823,$N823)=0),$J823,0)))</f>
        <v>0</v>
      </c>
      <c r="X823" s="19" t="n">
        <f aca="false">IF(OR($M823="",$M823="ERR",$J823="",$K823="",$N823=""),0,IF($N823=0,IF(AND(OR(10=7,10=12),10&gt;=$K823,10&lt;=IF($L823="",12,$L823)),$J823,0),IF(AND(10&gt;=$K823,10&lt;=IF($L823="",12,$L823),MOD(10-$K823,$N823)=0),$J823,0)))</f>
        <v>0</v>
      </c>
      <c r="Y823" s="19" t="n">
        <f aca="false">IF(OR($M823="",$M823="ERR",$J823="",$K823="",$N823=""),0,IF($N823=0,IF(AND(OR(11=7,11=12),11&gt;=$K823,11&lt;=IF($L823="",12,$L823)),$J823,0),IF(AND(11&gt;=$K823,11&lt;=IF($L823="",12,$L823),MOD(11-$K823,$N823)=0),$J823,0)))</f>
        <v>0</v>
      </c>
      <c r="Z823" s="19" t="n">
        <f aca="false">IF(OR($M823="",$M823="ERR",$J823="",$K823="",$N823=""),0,IF($N823=0,IF(AND(OR(12=7,12=12),12&gt;=$K823,12&lt;=IF($L823="",12,$L823)),$J823,0),IF(AND(12&gt;=$K823,12&lt;=IF($L823="",12,$L823),MOD(12-$K823,$N823)=0),$J823,0)))</f>
        <v>0</v>
      </c>
      <c r="AA823" s="36" t="n">
        <f aca="false">SUM(O823:Z823)</f>
        <v>0</v>
      </c>
      <c r="AB823" s="15" t="str">
        <f aca="false">IF(AND($B823="",$D823="",$J823=""),"",IF($B823="","Falta código",IF(ISNA(MATCH($B823,LST_COD,0)),"Código no registrado en Trabajadores",IF($E823="","Concepto no está en el catálogo",IF($M823="ERR","Retención de otro empleador: Origen = Otro empleador",IF(OR($J823="",$K823=""),"Falta monto o mes",IF(OR($K823&lt;1,$K823&gt;12),"Mes inicio inválido",IF(AND($L823&lt;&gt;"",OR($L823&lt;$K823,$L823&gt;12)),"Mes fin inválido",IF($N823="","Falta frecuencia",IF(AND($G823&lt;&gt;"Otro empleador",SUMPRODUCT(($O823:$Z823&lt;&gt;0)*(((COLUMN($O823:$Z823)-14)&lt;INDEX(Trabajadores!$M$6:$M$105,MATCH($B823,LST_COD,0)))+((COLUMN($O823:$Z823)-14)&gt;INDEX(Trabajadores!$N$6:$N$105,MATCH($B823,LST_COD,0)))))&gt;0),"Aviso: hay meses fuera del periodo laboral","OK"))))))))))</f>
        <v/>
      </c>
    </row>
    <row r="824" customFormat="false" ht="15" hidden="false" customHeight="false" outlineLevel="0" collapsed="false">
      <c r="A824" s="23" t="n">
        <v>819</v>
      </c>
      <c r="B824" s="7"/>
      <c r="C824" s="35" t="str">
        <f aca="false">IF($B824="","",IFERROR(INDEX(Trabajadores!$D$6:$D$105,MATCH($B824,LST_COD,0)),"¿Código?"))</f>
        <v/>
      </c>
      <c r="D824" s="30"/>
      <c r="E824" s="9" t="str">
        <f aca="false">IF($D824="","",IFERROR(VLOOKUP($D824,CONC_TABLA,2,FALSE()),""))</f>
        <v/>
      </c>
      <c r="F824" s="9" t="str">
        <f aca="false">IF($D824="","",IFERROR(VLOOKUP($D824,CONC_TABLA,3,FALSE()),""))</f>
        <v/>
      </c>
      <c r="G824" s="30"/>
      <c r="H824" s="30"/>
      <c r="I824" s="30"/>
      <c r="J824" s="29"/>
      <c r="K824" s="28"/>
      <c r="L824" s="28"/>
      <c r="M824" s="9" t="str">
        <f aca="false">IF(OR($B824="",$E824=""),"",IF($E824="INA","INA",IF($G824="Otro empleador",IF($E824="RET","RETO",IF($E824="ORD","OTO","OTX")),IF($E824="RET","ERR",$E824))))</f>
        <v/>
      </c>
      <c r="N824" s="9" t="str">
        <f aca="false">IF($I824="","",IFERROR(VLOOKUP($I824,FREC_TABLA,2,FALSE()),""))</f>
        <v/>
      </c>
      <c r="O824" s="19" t="n">
        <f aca="false">IF(OR($M824="",$M824="ERR",$J824="",$K824="",$N824=""),0,IF($N824=0,IF(AND(OR(1=7,1=12),1&gt;=$K824,1&lt;=IF($L824="",12,$L824)),$J824,0),IF(AND(1&gt;=$K824,1&lt;=IF($L824="",12,$L824),MOD(1-$K824,$N824)=0),$J824,0)))</f>
        <v>0</v>
      </c>
      <c r="P824" s="19" t="n">
        <f aca="false">IF(OR($M824="",$M824="ERR",$J824="",$K824="",$N824=""),0,IF($N824=0,IF(AND(OR(2=7,2=12),2&gt;=$K824,2&lt;=IF($L824="",12,$L824)),$J824,0),IF(AND(2&gt;=$K824,2&lt;=IF($L824="",12,$L824),MOD(2-$K824,$N824)=0),$J824,0)))</f>
        <v>0</v>
      </c>
      <c r="Q824" s="19" t="n">
        <f aca="false">IF(OR($M824="",$M824="ERR",$J824="",$K824="",$N824=""),0,IF($N824=0,IF(AND(OR(3=7,3=12),3&gt;=$K824,3&lt;=IF($L824="",12,$L824)),$J824,0),IF(AND(3&gt;=$K824,3&lt;=IF($L824="",12,$L824),MOD(3-$K824,$N824)=0),$J824,0)))</f>
        <v>0</v>
      </c>
      <c r="R824" s="19" t="n">
        <f aca="false">IF(OR($M824="",$M824="ERR",$J824="",$K824="",$N824=""),0,IF($N824=0,IF(AND(OR(4=7,4=12),4&gt;=$K824,4&lt;=IF($L824="",12,$L824)),$J824,0),IF(AND(4&gt;=$K824,4&lt;=IF($L824="",12,$L824),MOD(4-$K824,$N824)=0),$J824,0)))</f>
        <v>0</v>
      </c>
      <c r="S824" s="19" t="n">
        <f aca="false">IF(OR($M824="",$M824="ERR",$J824="",$K824="",$N824=""),0,IF($N824=0,IF(AND(OR(5=7,5=12),5&gt;=$K824,5&lt;=IF($L824="",12,$L824)),$J824,0),IF(AND(5&gt;=$K824,5&lt;=IF($L824="",12,$L824),MOD(5-$K824,$N824)=0),$J824,0)))</f>
        <v>0</v>
      </c>
      <c r="T824" s="19" t="n">
        <f aca="false">IF(OR($M824="",$M824="ERR",$J824="",$K824="",$N824=""),0,IF($N824=0,IF(AND(OR(6=7,6=12),6&gt;=$K824,6&lt;=IF($L824="",12,$L824)),$J824,0),IF(AND(6&gt;=$K824,6&lt;=IF($L824="",12,$L824),MOD(6-$K824,$N824)=0),$J824,0)))</f>
        <v>0</v>
      </c>
      <c r="U824" s="19" t="n">
        <f aca="false">IF(OR($M824="",$M824="ERR",$J824="",$K824="",$N824=""),0,IF($N824=0,IF(AND(OR(7=7,7=12),7&gt;=$K824,7&lt;=IF($L824="",12,$L824)),$J824,0),IF(AND(7&gt;=$K824,7&lt;=IF($L824="",12,$L824),MOD(7-$K824,$N824)=0),$J824,0)))</f>
        <v>0</v>
      </c>
      <c r="V824" s="19" t="n">
        <f aca="false">IF(OR($M824="",$M824="ERR",$J824="",$K824="",$N824=""),0,IF($N824=0,IF(AND(OR(8=7,8=12),8&gt;=$K824,8&lt;=IF($L824="",12,$L824)),$J824,0),IF(AND(8&gt;=$K824,8&lt;=IF($L824="",12,$L824),MOD(8-$K824,$N824)=0),$J824,0)))</f>
        <v>0</v>
      </c>
      <c r="W824" s="19" t="n">
        <f aca="false">IF(OR($M824="",$M824="ERR",$J824="",$K824="",$N824=""),0,IF($N824=0,IF(AND(OR(9=7,9=12),9&gt;=$K824,9&lt;=IF($L824="",12,$L824)),$J824,0),IF(AND(9&gt;=$K824,9&lt;=IF($L824="",12,$L824),MOD(9-$K824,$N824)=0),$J824,0)))</f>
        <v>0</v>
      </c>
      <c r="X824" s="19" t="n">
        <f aca="false">IF(OR($M824="",$M824="ERR",$J824="",$K824="",$N824=""),0,IF($N824=0,IF(AND(OR(10=7,10=12),10&gt;=$K824,10&lt;=IF($L824="",12,$L824)),$J824,0),IF(AND(10&gt;=$K824,10&lt;=IF($L824="",12,$L824),MOD(10-$K824,$N824)=0),$J824,0)))</f>
        <v>0</v>
      </c>
      <c r="Y824" s="19" t="n">
        <f aca="false">IF(OR($M824="",$M824="ERR",$J824="",$K824="",$N824=""),0,IF($N824=0,IF(AND(OR(11=7,11=12),11&gt;=$K824,11&lt;=IF($L824="",12,$L824)),$J824,0),IF(AND(11&gt;=$K824,11&lt;=IF($L824="",12,$L824),MOD(11-$K824,$N824)=0),$J824,0)))</f>
        <v>0</v>
      </c>
      <c r="Z824" s="19" t="n">
        <f aca="false">IF(OR($M824="",$M824="ERR",$J824="",$K824="",$N824=""),0,IF($N824=0,IF(AND(OR(12=7,12=12),12&gt;=$K824,12&lt;=IF($L824="",12,$L824)),$J824,0),IF(AND(12&gt;=$K824,12&lt;=IF($L824="",12,$L824),MOD(12-$K824,$N824)=0),$J824,0)))</f>
        <v>0</v>
      </c>
      <c r="AA824" s="36" t="n">
        <f aca="false">SUM(O824:Z824)</f>
        <v>0</v>
      </c>
      <c r="AB824" s="15" t="str">
        <f aca="false">IF(AND($B824="",$D824="",$J824=""),"",IF($B824="","Falta código",IF(ISNA(MATCH($B824,LST_COD,0)),"Código no registrado en Trabajadores",IF($E824="","Concepto no está en el catálogo",IF($M824="ERR","Retención de otro empleador: Origen = Otro empleador",IF(OR($J824="",$K824=""),"Falta monto o mes",IF(OR($K824&lt;1,$K824&gt;12),"Mes inicio inválido",IF(AND($L824&lt;&gt;"",OR($L824&lt;$K824,$L824&gt;12)),"Mes fin inválido",IF($N824="","Falta frecuencia",IF(AND($G824&lt;&gt;"Otro empleador",SUMPRODUCT(($O824:$Z824&lt;&gt;0)*(((COLUMN($O824:$Z824)-14)&lt;INDEX(Trabajadores!$M$6:$M$105,MATCH($B824,LST_COD,0)))+((COLUMN($O824:$Z824)-14)&gt;INDEX(Trabajadores!$N$6:$N$105,MATCH($B824,LST_COD,0)))))&gt;0),"Aviso: hay meses fuera del periodo laboral","OK"))))))))))</f>
        <v/>
      </c>
    </row>
    <row r="825" customFormat="false" ht="15" hidden="false" customHeight="false" outlineLevel="0" collapsed="false">
      <c r="A825" s="23" t="n">
        <v>820</v>
      </c>
      <c r="B825" s="7"/>
      <c r="C825" s="35" t="str">
        <f aca="false">IF($B825="","",IFERROR(INDEX(Trabajadores!$D$6:$D$105,MATCH($B825,LST_COD,0)),"¿Código?"))</f>
        <v/>
      </c>
      <c r="D825" s="30"/>
      <c r="E825" s="9" t="str">
        <f aca="false">IF($D825="","",IFERROR(VLOOKUP($D825,CONC_TABLA,2,FALSE()),""))</f>
        <v/>
      </c>
      <c r="F825" s="9" t="str">
        <f aca="false">IF($D825="","",IFERROR(VLOOKUP($D825,CONC_TABLA,3,FALSE()),""))</f>
        <v/>
      </c>
      <c r="G825" s="30"/>
      <c r="H825" s="30"/>
      <c r="I825" s="30"/>
      <c r="J825" s="29"/>
      <c r="K825" s="28"/>
      <c r="L825" s="28"/>
      <c r="M825" s="9" t="str">
        <f aca="false">IF(OR($B825="",$E825=""),"",IF($E825="INA","INA",IF($G825="Otro empleador",IF($E825="RET","RETO",IF($E825="ORD","OTO","OTX")),IF($E825="RET","ERR",$E825))))</f>
        <v/>
      </c>
      <c r="N825" s="9" t="str">
        <f aca="false">IF($I825="","",IFERROR(VLOOKUP($I825,FREC_TABLA,2,FALSE()),""))</f>
        <v/>
      </c>
      <c r="O825" s="19" t="n">
        <f aca="false">IF(OR($M825="",$M825="ERR",$J825="",$K825="",$N825=""),0,IF($N825=0,IF(AND(OR(1=7,1=12),1&gt;=$K825,1&lt;=IF($L825="",12,$L825)),$J825,0),IF(AND(1&gt;=$K825,1&lt;=IF($L825="",12,$L825),MOD(1-$K825,$N825)=0),$J825,0)))</f>
        <v>0</v>
      </c>
      <c r="P825" s="19" t="n">
        <f aca="false">IF(OR($M825="",$M825="ERR",$J825="",$K825="",$N825=""),0,IF($N825=0,IF(AND(OR(2=7,2=12),2&gt;=$K825,2&lt;=IF($L825="",12,$L825)),$J825,0),IF(AND(2&gt;=$K825,2&lt;=IF($L825="",12,$L825),MOD(2-$K825,$N825)=0),$J825,0)))</f>
        <v>0</v>
      </c>
      <c r="Q825" s="19" t="n">
        <f aca="false">IF(OR($M825="",$M825="ERR",$J825="",$K825="",$N825=""),0,IF($N825=0,IF(AND(OR(3=7,3=12),3&gt;=$K825,3&lt;=IF($L825="",12,$L825)),$J825,0),IF(AND(3&gt;=$K825,3&lt;=IF($L825="",12,$L825),MOD(3-$K825,$N825)=0),$J825,0)))</f>
        <v>0</v>
      </c>
      <c r="R825" s="19" t="n">
        <f aca="false">IF(OR($M825="",$M825="ERR",$J825="",$K825="",$N825=""),0,IF($N825=0,IF(AND(OR(4=7,4=12),4&gt;=$K825,4&lt;=IF($L825="",12,$L825)),$J825,0),IF(AND(4&gt;=$K825,4&lt;=IF($L825="",12,$L825),MOD(4-$K825,$N825)=0),$J825,0)))</f>
        <v>0</v>
      </c>
      <c r="S825" s="19" t="n">
        <f aca="false">IF(OR($M825="",$M825="ERR",$J825="",$K825="",$N825=""),0,IF($N825=0,IF(AND(OR(5=7,5=12),5&gt;=$K825,5&lt;=IF($L825="",12,$L825)),$J825,0),IF(AND(5&gt;=$K825,5&lt;=IF($L825="",12,$L825),MOD(5-$K825,$N825)=0),$J825,0)))</f>
        <v>0</v>
      </c>
      <c r="T825" s="19" t="n">
        <f aca="false">IF(OR($M825="",$M825="ERR",$J825="",$K825="",$N825=""),0,IF($N825=0,IF(AND(OR(6=7,6=12),6&gt;=$K825,6&lt;=IF($L825="",12,$L825)),$J825,0),IF(AND(6&gt;=$K825,6&lt;=IF($L825="",12,$L825),MOD(6-$K825,$N825)=0),$J825,0)))</f>
        <v>0</v>
      </c>
      <c r="U825" s="19" t="n">
        <f aca="false">IF(OR($M825="",$M825="ERR",$J825="",$K825="",$N825=""),0,IF($N825=0,IF(AND(OR(7=7,7=12),7&gt;=$K825,7&lt;=IF($L825="",12,$L825)),$J825,0),IF(AND(7&gt;=$K825,7&lt;=IF($L825="",12,$L825),MOD(7-$K825,$N825)=0),$J825,0)))</f>
        <v>0</v>
      </c>
      <c r="V825" s="19" t="n">
        <f aca="false">IF(OR($M825="",$M825="ERR",$J825="",$K825="",$N825=""),0,IF($N825=0,IF(AND(OR(8=7,8=12),8&gt;=$K825,8&lt;=IF($L825="",12,$L825)),$J825,0),IF(AND(8&gt;=$K825,8&lt;=IF($L825="",12,$L825),MOD(8-$K825,$N825)=0),$J825,0)))</f>
        <v>0</v>
      </c>
      <c r="W825" s="19" t="n">
        <f aca="false">IF(OR($M825="",$M825="ERR",$J825="",$K825="",$N825=""),0,IF($N825=0,IF(AND(OR(9=7,9=12),9&gt;=$K825,9&lt;=IF($L825="",12,$L825)),$J825,0),IF(AND(9&gt;=$K825,9&lt;=IF($L825="",12,$L825),MOD(9-$K825,$N825)=0),$J825,0)))</f>
        <v>0</v>
      </c>
      <c r="X825" s="19" t="n">
        <f aca="false">IF(OR($M825="",$M825="ERR",$J825="",$K825="",$N825=""),0,IF($N825=0,IF(AND(OR(10=7,10=12),10&gt;=$K825,10&lt;=IF($L825="",12,$L825)),$J825,0),IF(AND(10&gt;=$K825,10&lt;=IF($L825="",12,$L825),MOD(10-$K825,$N825)=0),$J825,0)))</f>
        <v>0</v>
      </c>
      <c r="Y825" s="19" t="n">
        <f aca="false">IF(OR($M825="",$M825="ERR",$J825="",$K825="",$N825=""),0,IF($N825=0,IF(AND(OR(11=7,11=12),11&gt;=$K825,11&lt;=IF($L825="",12,$L825)),$J825,0),IF(AND(11&gt;=$K825,11&lt;=IF($L825="",12,$L825),MOD(11-$K825,$N825)=0),$J825,0)))</f>
        <v>0</v>
      </c>
      <c r="Z825" s="19" t="n">
        <f aca="false">IF(OR($M825="",$M825="ERR",$J825="",$K825="",$N825=""),0,IF($N825=0,IF(AND(OR(12=7,12=12),12&gt;=$K825,12&lt;=IF($L825="",12,$L825)),$J825,0),IF(AND(12&gt;=$K825,12&lt;=IF($L825="",12,$L825),MOD(12-$K825,$N825)=0),$J825,0)))</f>
        <v>0</v>
      </c>
      <c r="AA825" s="36" t="n">
        <f aca="false">SUM(O825:Z825)</f>
        <v>0</v>
      </c>
      <c r="AB825" s="15" t="str">
        <f aca="false">IF(AND($B825="",$D825="",$J825=""),"",IF($B825="","Falta código",IF(ISNA(MATCH($B825,LST_COD,0)),"Código no registrado en Trabajadores",IF($E825="","Concepto no está en el catálogo",IF($M825="ERR","Retención de otro empleador: Origen = Otro empleador",IF(OR($J825="",$K825=""),"Falta monto o mes",IF(OR($K825&lt;1,$K825&gt;12),"Mes inicio inválido",IF(AND($L825&lt;&gt;"",OR($L825&lt;$K825,$L825&gt;12)),"Mes fin inválido",IF($N825="","Falta frecuencia",IF(AND($G825&lt;&gt;"Otro empleador",SUMPRODUCT(($O825:$Z825&lt;&gt;0)*(((COLUMN($O825:$Z825)-14)&lt;INDEX(Trabajadores!$M$6:$M$105,MATCH($B825,LST_COD,0)))+((COLUMN($O825:$Z825)-14)&gt;INDEX(Trabajadores!$N$6:$N$105,MATCH($B825,LST_COD,0)))))&gt;0),"Aviso: hay meses fuera del periodo laboral","OK"))))))))))</f>
        <v/>
      </c>
    </row>
    <row r="826" customFormat="false" ht="15" hidden="false" customHeight="false" outlineLevel="0" collapsed="false">
      <c r="A826" s="23" t="n">
        <v>821</v>
      </c>
      <c r="B826" s="7"/>
      <c r="C826" s="35" t="str">
        <f aca="false">IF($B826="","",IFERROR(INDEX(Trabajadores!$D$6:$D$105,MATCH($B826,LST_COD,0)),"¿Código?"))</f>
        <v/>
      </c>
      <c r="D826" s="30"/>
      <c r="E826" s="9" t="str">
        <f aca="false">IF($D826="","",IFERROR(VLOOKUP($D826,CONC_TABLA,2,FALSE()),""))</f>
        <v/>
      </c>
      <c r="F826" s="9" t="str">
        <f aca="false">IF($D826="","",IFERROR(VLOOKUP($D826,CONC_TABLA,3,FALSE()),""))</f>
        <v/>
      </c>
      <c r="G826" s="30"/>
      <c r="H826" s="30"/>
      <c r="I826" s="30"/>
      <c r="J826" s="29"/>
      <c r="K826" s="28"/>
      <c r="L826" s="28"/>
      <c r="M826" s="9" t="str">
        <f aca="false">IF(OR($B826="",$E826=""),"",IF($E826="INA","INA",IF($G826="Otro empleador",IF($E826="RET","RETO",IF($E826="ORD","OTO","OTX")),IF($E826="RET","ERR",$E826))))</f>
        <v/>
      </c>
      <c r="N826" s="9" t="str">
        <f aca="false">IF($I826="","",IFERROR(VLOOKUP($I826,FREC_TABLA,2,FALSE()),""))</f>
        <v/>
      </c>
      <c r="O826" s="19" t="n">
        <f aca="false">IF(OR($M826="",$M826="ERR",$J826="",$K826="",$N826=""),0,IF($N826=0,IF(AND(OR(1=7,1=12),1&gt;=$K826,1&lt;=IF($L826="",12,$L826)),$J826,0),IF(AND(1&gt;=$K826,1&lt;=IF($L826="",12,$L826),MOD(1-$K826,$N826)=0),$J826,0)))</f>
        <v>0</v>
      </c>
      <c r="P826" s="19" t="n">
        <f aca="false">IF(OR($M826="",$M826="ERR",$J826="",$K826="",$N826=""),0,IF($N826=0,IF(AND(OR(2=7,2=12),2&gt;=$K826,2&lt;=IF($L826="",12,$L826)),$J826,0),IF(AND(2&gt;=$K826,2&lt;=IF($L826="",12,$L826),MOD(2-$K826,$N826)=0),$J826,0)))</f>
        <v>0</v>
      </c>
      <c r="Q826" s="19" t="n">
        <f aca="false">IF(OR($M826="",$M826="ERR",$J826="",$K826="",$N826=""),0,IF($N826=0,IF(AND(OR(3=7,3=12),3&gt;=$K826,3&lt;=IF($L826="",12,$L826)),$J826,0),IF(AND(3&gt;=$K826,3&lt;=IF($L826="",12,$L826),MOD(3-$K826,$N826)=0),$J826,0)))</f>
        <v>0</v>
      </c>
      <c r="R826" s="19" t="n">
        <f aca="false">IF(OR($M826="",$M826="ERR",$J826="",$K826="",$N826=""),0,IF($N826=0,IF(AND(OR(4=7,4=12),4&gt;=$K826,4&lt;=IF($L826="",12,$L826)),$J826,0),IF(AND(4&gt;=$K826,4&lt;=IF($L826="",12,$L826),MOD(4-$K826,$N826)=0),$J826,0)))</f>
        <v>0</v>
      </c>
      <c r="S826" s="19" t="n">
        <f aca="false">IF(OR($M826="",$M826="ERR",$J826="",$K826="",$N826=""),0,IF($N826=0,IF(AND(OR(5=7,5=12),5&gt;=$K826,5&lt;=IF($L826="",12,$L826)),$J826,0),IF(AND(5&gt;=$K826,5&lt;=IF($L826="",12,$L826),MOD(5-$K826,$N826)=0),$J826,0)))</f>
        <v>0</v>
      </c>
      <c r="T826" s="19" t="n">
        <f aca="false">IF(OR($M826="",$M826="ERR",$J826="",$K826="",$N826=""),0,IF($N826=0,IF(AND(OR(6=7,6=12),6&gt;=$K826,6&lt;=IF($L826="",12,$L826)),$J826,0),IF(AND(6&gt;=$K826,6&lt;=IF($L826="",12,$L826),MOD(6-$K826,$N826)=0),$J826,0)))</f>
        <v>0</v>
      </c>
      <c r="U826" s="19" t="n">
        <f aca="false">IF(OR($M826="",$M826="ERR",$J826="",$K826="",$N826=""),0,IF($N826=0,IF(AND(OR(7=7,7=12),7&gt;=$K826,7&lt;=IF($L826="",12,$L826)),$J826,0),IF(AND(7&gt;=$K826,7&lt;=IF($L826="",12,$L826),MOD(7-$K826,$N826)=0),$J826,0)))</f>
        <v>0</v>
      </c>
      <c r="V826" s="19" t="n">
        <f aca="false">IF(OR($M826="",$M826="ERR",$J826="",$K826="",$N826=""),0,IF($N826=0,IF(AND(OR(8=7,8=12),8&gt;=$K826,8&lt;=IF($L826="",12,$L826)),$J826,0),IF(AND(8&gt;=$K826,8&lt;=IF($L826="",12,$L826),MOD(8-$K826,$N826)=0),$J826,0)))</f>
        <v>0</v>
      </c>
      <c r="W826" s="19" t="n">
        <f aca="false">IF(OR($M826="",$M826="ERR",$J826="",$K826="",$N826=""),0,IF($N826=0,IF(AND(OR(9=7,9=12),9&gt;=$K826,9&lt;=IF($L826="",12,$L826)),$J826,0),IF(AND(9&gt;=$K826,9&lt;=IF($L826="",12,$L826),MOD(9-$K826,$N826)=0),$J826,0)))</f>
        <v>0</v>
      </c>
      <c r="X826" s="19" t="n">
        <f aca="false">IF(OR($M826="",$M826="ERR",$J826="",$K826="",$N826=""),0,IF($N826=0,IF(AND(OR(10=7,10=12),10&gt;=$K826,10&lt;=IF($L826="",12,$L826)),$J826,0),IF(AND(10&gt;=$K826,10&lt;=IF($L826="",12,$L826),MOD(10-$K826,$N826)=0),$J826,0)))</f>
        <v>0</v>
      </c>
      <c r="Y826" s="19" t="n">
        <f aca="false">IF(OR($M826="",$M826="ERR",$J826="",$K826="",$N826=""),0,IF($N826=0,IF(AND(OR(11=7,11=12),11&gt;=$K826,11&lt;=IF($L826="",12,$L826)),$J826,0),IF(AND(11&gt;=$K826,11&lt;=IF($L826="",12,$L826),MOD(11-$K826,$N826)=0),$J826,0)))</f>
        <v>0</v>
      </c>
      <c r="Z826" s="19" t="n">
        <f aca="false">IF(OR($M826="",$M826="ERR",$J826="",$K826="",$N826=""),0,IF($N826=0,IF(AND(OR(12=7,12=12),12&gt;=$K826,12&lt;=IF($L826="",12,$L826)),$J826,0),IF(AND(12&gt;=$K826,12&lt;=IF($L826="",12,$L826),MOD(12-$K826,$N826)=0),$J826,0)))</f>
        <v>0</v>
      </c>
      <c r="AA826" s="36" t="n">
        <f aca="false">SUM(O826:Z826)</f>
        <v>0</v>
      </c>
      <c r="AB826" s="15" t="str">
        <f aca="false">IF(AND($B826="",$D826="",$J826=""),"",IF($B826="","Falta código",IF(ISNA(MATCH($B826,LST_COD,0)),"Código no registrado en Trabajadores",IF($E826="","Concepto no está en el catálogo",IF($M826="ERR","Retención de otro empleador: Origen = Otro empleador",IF(OR($J826="",$K826=""),"Falta monto o mes",IF(OR($K826&lt;1,$K826&gt;12),"Mes inicio inválido",IF(AND($L826&lt;&gt;"",OR($L826&lt;$K826,$L826&gt;12)),"Mes fin inválido",IF($N826="","Falta frecuencia",IF(AND($G826&lt;&gt;"Otro empleador",SUMPRODUCT(($O826:$Z826&lt;&gt;0)*(((COLUMN($O826:$Z826)-14)&lt;INDEX(Trabajadores!$M$6:$M$105,MATCH($B826,LST_COD,0)))+((COLUMN($O826:$Z826)-14)&gt;INDEX(Trabajadores!$N$6:$N$105,MATCH($B826,LST_COD,0)))))&gt;0),"Aviso: hay meses fuera del periodo laboral","OK"))))))))))</f>
        <v/>
      </c>
    </row>
    <row r="827" customFormat="false" ht="15" hidden="false" customHeight="false" outlineLevel="0" collapsed="false">
      <c r="A827" s="23" t="n">
        <v>822</v>
      </c>
      <c r="B827" s="7"/>
      <c r="C827" s="35" t="str">
        <f aca="false">IF($B827="","",IFERROR(INDEX(Trabajadores!$D$6:$D$105,MATCH($B827,LST_COD,0)),"¿Código?"))</f>
        <v/>
      </c>
      <c r="D827" s="30"/>
      <c r="E827" s="9" t="str">
        <f aca="false">IF($D827="","",IFERROR(VLOOKUP($D827,CONC_TABLA,2,FALSE()),""))</f>
        <v/>
      </c>
      <c r="F827" s="9" t="str">
        <f aca="false">IF($D827="","",IFERROR(VLOOKUP($D827,CONC_TABLA,3,FALSE()),""))</f>
        <v/>
      </c>
      <c r="G827" s="30"/>
      <c r="H827" s="30"/>
      <c r="I827" s="30"/>
      <c r="J827" s="29"/>
      <c r="K827" s="28"/>
      <c r="L827" s="28"/>
      <c r="M827" s="9" t="str">
        <f aca="false">IF(OR($B827="",$E827=""),"",IF($E827="INA","INA",IF($G827="Otro empleador",IF($E827="RET","RETO",IF($E827="ORD","OTO","OTX")),IF($E827="RET","ERR",$E827))))</f>
        <v/>
      </c>
      <c r="N827" s="9" t="str">
        <f aca="false">IF($I827="","",IFERROR(VLOOKUP($I827,FREC_TABLA,2,FALSE()),""))</f>
        <v/>
      </c>
      <c r="O827" s="19" t="n">
        <f aca="false">IF(OR($M827="",$M827="ERR",$J827="",$K827="",$N827=""),0,IF($N827=0,IF(AND(OR(1=7,1=12),1&gt;=$K827,1&lt;=IF($L827="",12,$L827)),$J827,0),IF(AND(1&gt;=$K827,1&lt;=IF($L827="",12,$L827),MOD(1-$K827,$N827)=0),$J827,0)))</f>
        <v>0</v>
      </c>
      <c r="P827" s="19" t="n">
        <f aca="false">IF(OR($M827="",$M827="ERR",$J827="",$K827="",$N827=""),0,IF($N827=0,IF(AND(OR(2=7,2=12),2&gt;=$K827,2&lt;=IF($L827="",12,$L827)),$J827,0),IF(AND(2&gt;=$K827,2&lt;=IF($L827="",12,$L827),MOD(2-$K827,$N827)=0),$J827,0)))</f>
        <v>0</v>
      </c>
      <c r="Q827" s="19" t="n">
        <f aca="false">IF(OR($M827="",$M827="ERR",$J827="",$K827="",$N827=""),0,IF($N827=0,IF(AND(OR(3=7,3=12),3&gt;=$K827,3&lt;=IF($L827="",12,$L827)),$J827,0),IF(AND(3&gt;=$K827,3&lt;=IF($L827="",12,$L827),MOD(3-$K827,$N827)=0),$J827,0)))</f>
        <v>0</v>
      </c>
      <c r="R827" s="19" t="n">
        <f aca="false">IF(OR($M827="",$M827="ERR",$J827="",$K827="",$N827=""),0,IF($N827=0,IF(AND(OR(4=7,4=12),4&gt;=$K827,4&lt;=IF($L827="",12,$L827)),$J827,0),IF(AND(4&gt;=$K827,4&lt;=IF($L827="",12,$L827),MOD(4-$K827,$N827)=0),$J827,0)))</f>
        <v>0</v>
      </c>
      <c r="S827" s="19" t="n">
        <f aca="false">IF(OR($M827="",$M827="ERR",$J827="",$K827="",$N827=""),0,IF($N827=0,IF(AND(OR(5=7,5=12),5&gt;=$K827,5&lt;=IF($L827="",12,$L827)),$J827,0),IF(AND(5&gt;=$K827,5&lt;=IF($L827="",12,$L827),MOD(5-$K827,$N827)=0),$J827,0)))</f>
        <v>0</v>
      </c>
      <c r="T827" s="19" t="n">
        <f aca="false">IF(OR($M827="",$M827="ERR",$J827="",$K827="",$N827=""),0,IF($N827=0,IF(AND(OR(6=7,6=12),6&gt;=$K827,6&lt;=IF($L827="",12,$L827)),$J827,0),IF(AND(6&gt;=$K827,6&lt;=IF($L827="",12,$L827),MOD(6-$K827,$N827)=0),$J827,0)))</f>
        <v>0</v>
      </c>
      <c r="U827" s="19" t="n">
        <f aca="false">IF(OR($M827="",$M827="ERR",$J827="",$K827="",$N827=""),0,IF($N827=0,IF(AND(OR(7=7,7=12),7&gt;=$K827,7&lt;=IF($L827="",12,$L827)),$J827,0),IF(AND(7&gt;=$K827,7&lt;=IF($L827="",12,$L827),MOD(7-$K827,$N827)=0),$J827,0)))</f>
        <v>0</v>
      </c>
      <c r="V827" s="19" t="n">
        <f aca="false">IF(OR($M827="",$M827="ERR",$J827="",$K827="",$N827=""),0,IF($N827=0,IF(AND(OR(8=7,8=12),8&gt;=$K827,8&lt;=IF($L827="",12,$L827)),$J827,0),IF(AND(8&gt;=$K827,8&lt;=IF($L827="",12,$L827),MOD(8-$K827,$N827)=0),$J827,0)))</f>
        <v>0</v>
      </c>
      <c r="W827" s="19" t="n">
        <f aca="false">IF(OR($M827="",$M827="ERR",$J827="",$K827="",$N827=""),0,IF($N827=0,IF(AND(OR(9=7,9=12),9&gt;=$K827,9&lt;=IF($L827="",12,$L827)),$J827,0),IF(AND(9&gt;=$K827,9&lt;=IF($L827="",12,$L827),MOD(9-$K827,$N827)=0),$J827,0)))</f>
        <v>0</v>
      </c>
      <c r="X827" s="19" t="n">
        <f aca="false">IF(OR($M827="",$M827="ERR",$J827="",$K827="",$N827=""),0,IF($N827=0,IF(AND(OR(10=7,10=12),10&gt;=$K827,10&lt;=IF($L827="",12,$L827)),$J827,0),IF(AND(10&gt;=$K827,10&lt;=IF($L827="",12,$L827),MOD(10-$K827,$N827)=0),$J827,0)))</f>
        <v>0</v>
      </c>
      <c r="Y827" s="19" t="n">
        <f aca="false">IF(OR($M827="",$M827="ERR",$J827="",$K827="",$N827=""),0,IF($N827=0,IF(AND(OR(11=7,11=12),11&gt;=$K827,11&lt;=IF($L827="",12,$L827)),$J827,0),IF(AND(11&gt;=$K827,11&lt;=IF($L827="",12,$L827),MOD(11-$K827,$N827)=0),$J827,0)))</f>
        <v>0</v>
      </c>
      <c r="Z827" s="19" t="n">
        <f aca="false">IF(OR($M827="",$M827="ERR",$J827="",$K827="",$N827=""),0,IF($N827=0,IF(AND(OR(12=7,12=12),12&gt;=$K827,12&lt;=IF($L827="",12,$L827)),$J827,0),IF(AND(12&gt;=$K827,12&lt;=IF($L827="",12,$L827),MOD(12-$K827,$N827)=0),$J827,0)))</f>
        <v>0</v>
      </c>
      <c r="AA827" s="36" t="n">
        <f aca="false">SUM(O827:Z827)</f>
        <v>0</v>
      </c>
      <c r="AB827" s="15" t="str">
        <f aca="false">IF(AND($B827="",$D827="",$J827=""),"",IF($B827="","Falta código",IF(ISNA(MATCH($B827,LST_COD,0)),"Código no registrado en Trabajadores",IF($E827="","Concepto no está en el catálogo",IF($M827="ERR","Retención de otro empleador: Origen = Otro empleador",IF(OR($J827="",$K827=""),"Falta monto o mes",IF(OR($K827&lt;1,$K827&gt;12),"Mes inicio inválido",IF(AND($L827&lt;&gt;"",OR($L827&lt;$K827,$L827&gt;12)),"Mes fin inválido",IF($N827="","Falta frecuencia",IF(AND($G827&lt;&gt;"Otro empleador",SUMPRODUCT(($O827:$Z827&lt;&gt;0)*(((COLUMN($O827:$Z827)-14)&lt;INDEX(Trabajadores!$M$6:$M$105,MATCH($B827,LST_COD,0)))+((COLUMN($O827:$Z827)-14)&gt;INDEX(Trabajadores!$N$6:$N$105,MATCH($B827,LST_COD,0)))))&gt;0),"Aviso: hay meses fuera del periodo laboral","OK"))))))))))</f>
        <v/>
      </c>
    </row>
    <row r="828" customFormat="false" ht="15" hidden="false" customHeight="false" outlineLevel="0" collapsed="false">
      <c r="A828" s="23" t="n">
        <v>823</v>
      </c>
      <c r="B828" s="7"/>
      <c r="C828" s="35" t="str">
        <f aca="false">IF($B828="","",IFERROR(INDEX(Trabajadores!$D$6:$D$105,MATCH($B828,LST_COD,0)),"¿Código?"))</f>
        <v/>
      </c>
      <c r="D828" s="30"/>
      <c r="E828" s="9" t="str">
        <f aca="false">IF($D828="","",IFERROR(VLOOKUP($D828,CONC_TABLA,2,FALSE()),""))</f>
        <v/>
      </c>
      <c r="F828" s="9" t="str">
        <f aca="false">IF($D828="","",IFERROR(VLOOKUP($D828,CONC_TABLA,3,FALSE()),""))</f>
        <v/>
      </c>
      <c r="G828" s="30"/>
      <c r="H828" s="30"/>
      <c r="I828" s="30"/>
      <c r="J828" s="29"/>
      <c r="K828" s="28"/>
      <c r="L828" s="28"/>
      <c r="M828" s="9" t="str">
        <f aca="false">IF(OR($B828="",$E828=""),"",IF($E828="INA","INA",IF($G828="Otro empleador",IF($E828="RET","RETO",IF($E828="ORD","OTO","OTX")),IF($E828="RET","ERR",$E828))))</f>
        <v/>
      </c>
      <c r="N828" s="9" t="str">
        <f aca="false">IF($I828="","",IFERROR(VLOOKUP($I828,FREC_TABLA,2,FALSE()),""))</f>
        <v/>
      </c>
      <c r="O828" s="19" t="n">
        <f aca="false">IF(OR($M828="",$M828="ERR",$J828="",$K828="",$N828=""),0,IF($N828=0,IF(AND(OR(1=7,1=12),1&gt;=$K828,1&lt;=IF($L828="",12,$L828)),$J828,0),IF(AND(1&gt;=$K828,1&lt;=IF($L828="",12,$L828),MOD(1-$K828,$N828)=0),$J828,0)))</f>
        <v>0</v>
      </c>
      <c r="P828" s="19" t="n">
        <f aca="false">IF(OR($M828="",$M828="ERR",$J828="",$K828="",$N828=""),0,IF($N828=0,IF(AND(OR(2=7,2=12),2&gt;=$K828,2&lt;=IF($L828="",12,$L828)),$J828,0),IF(AND(2&gt;=$K828,2&lt;=IF($L828="",12,$L828),MOD(2-$K828,$N828)=0),$J828,0)))</f>
        <v>0</v>
      </c>
      <c r="Q828" s="19" t="n">
        <f aca="false">IF(OR($M828="",$M828="ERR",$J828="",$K828="",$N828=""),0,IF($N828=0,IF(AND(OR(3=7,3=12),3&gt;=$K828,3&lt;=IF($L828="",12,$L828)),$J828,0),IF(AND(3&gt;=$K828,3&lt;=IF($L828="",12,$L828),MOD(3-$K828,$N828)=0),$J828,0)))</f>
        <v>0</v>
      </c>
      <c r="R828" s="19" t="n">
        <f aca="false">IF(OR($M828="",$M828="ERR",$J828="",$K828="",$N828=""),0,IF($N828=0,IF(AND(OR(4=7,4=12),4&gt;=$K828,4&lt;=IF($L828="",12,$L828)),$J828,0),IF(AND(4&gt;=$K828,4&lt;=IF($L828="",12,$L828),MOD(4-$K828,$N828)=0),$J828,0)))</f>
        <v>0</v>
      </c>
      <c r="S828" s="19" t="n">
        <f aca="false">IF(OR($M828="",$M828="ERR",$J828="",$K828="",$N828=""),0,IF($N828=0,IF(AND(OR(5=7,5=12),5&gt;=$K828,5&lt;=IF($L828="",12,$L828)),$J828,0),IF(AND(5&gt;=$K828,5&lt;=IF($L828="",12,$L828),MOD(5-$K828,$N828)=0),$J828,0)))</f>
        <v>0</v>
      </c>
      <c r="T828" s="19" t="n">
        <f aca="false">IF(OR($M828="",$M828="ERR",$J828="",$K828="",$N828=""),0,IF($N828=0,IF(AND(OR(6=7,6=12),6&gt;=$K828,6&lt;=IF($L828="",12,$L828)),$J828,0),IF(AND(6&gt;=$K828,6&lt;=IF($L828="",12,$L828),MOD(6-$K828,$N828)=0),$J828,0)))</f>
        <v>0</v>
      </c>
      <c r="U828" s="19" t="n">
        <f aca="false">IF(OR($M828="",$M828="ERR",$J828="",$K828="",$N828=""),0,IF($N828=0,IF(AND(OR(7=7,7=12),7&gt;=$K828,7&lt;=IF($L828="",12,$L828)),$J828,0),IF(AND(7&gt;=$K828,7&lt;=IF($L828="",12,$L828),MOD(7-$K828,$N828)=0),$J828,0)))</f>
        <v>0</v>
      </c>
      <c r="V828" s="19" t="n">
        <f aca="false">IF(OR($M828="",$M828="ERR",$J828="",$K828="",$N828=""),0,IF($N828=0,IF(AND(OR(8=7,8=12),8&gt;=$K828,8&lt;=IF($L828="",12,$L828)),$J828,0),IF(AND(8&gt;=$K828,8&lt;=IF($L828="",12,$L828),MOD(8-$K828,$N828)=0),$J828,0)))</f>
        <v>0</v>
      </c>
      <c r="W828" s="19" t="n">
        <f aca="false">IF(OR($M828="",$M828="ERR",$J828="",$K828="",$N828=""),0,IF($N828=0,IF(AND(OR(9=7,9=12),9&gt;=$K828,9&lt;=IF($L828="",12,$L828)),$J828,0),IF(AND(9&gt;=$K828,9&lt;=IF($L828="",12,$L828),MOD(9-$K828,$N828)=0),$J828,0)))</f>
        <v>0</v>
      </c>
      <c r="X828" s="19" t="n">
        <f aca="false">IF(OR($M828="",$M828="ERR",$J828="",$K828="",$N828=""),0,IF($N828=0,IF(AND(OR(10=7,10=12),10&gt;=$K828,10&lt;=IF($L828="",12,$L828)),$J828,0),IF(AND(10&gt;=$K828,10&lt;=IF($L828="",12,$L828),MOD(10-$K828,$N828)=0),$J828,0)))</f>
        <v>0</v>
      </c>
      <c r="Y828" s="19" t="n">
        <f aca="false">IF(OR($M828="",$M828="ERR",$J828="",$K828="",$N828=""),0,IF($N828=0,IF(AND(OR(11=7,11=12),11&gt;=$K828,11&lt;=IF($L828="",12,$L828)),$J828,0),IF(AND(11&gt;=$K828,11&lt;=IF($L828="",12,$L828),MOD(11-$K828,$N828)=0),$J828,0)))</f>
        <v>0</v>
      </c>
      <c r="Z828" s="19" t="n">
        <f aca="false">IF(OR($M828="",$M828="ERR",$J828="",$K828="",$N828=""),0,IF($N828=0,IF(AND(OR(12=7,12=12),12&gt;=$K828,12&lt;=IF($L828="",12,$L828)),$J828,0),IF(AND(12&gt;=$K828,12&lt;=IF($L828="",12,$L828),MOD(12-$K828,$N828)=0),$J828,0)))</f>
        <v>0</v>
      </c>
      <c r="AA828" s="36" t="n">
        <f aca="false">SUM(O828:Z828)</f>
        <v>0</v>
      </c>
      <c r="AB828" s="15" t="str">
        <f aca="false">IF(AND($B828="",$D828="",$J828=""),"",IF($B828="","Falta código",IF(ISNA(MATCH($B828,LST_COD,0)),"Código no registrado en Trabajadores",IF($E828="","Concepto no está en el catálogo",IF($M828="ERR","Retención de otro empleador: Origen = Otro empleador",IF(OR($J828="",$K828=""),"Falta monto o mes",IF(OR($K828&lt;1,$K828&gt;12),"Mes inicio inválido",IF(AND($L828&lt;&gt;"",OR($L828&lt;$K828,$L828&gt;12)),"Mes fin inválido",IF($N828="","Falta frecuencia",IF(AND($G828&lt;&gt;"Otro empleador",SUMPRODUCT(($O828:$Z828&lt;&gt;0)*(((COLUMN($O828:$Z828)-14)&lt;INDEX(Trabajadores!$M$6:$M$105,MATCH($B828,LST_COD,0)))+((COLUMN($O828:$Z828)-14)&gt;INDEX(Trabajadores!$N$6:$N$105,MATCH($B828,LST_COD,0)))))&gt;0),"Aviso: hay meses fuera del periodo laboral","OK"))))))))))</f>
        <v/>
      </c>
    </row>
    <row r="829" customFormat="false" ht="15" hidden="false" customHeight="false" outlineLevel="0" collapsed="false">
      <c r="A829" s="23" t="n">
        <v>824</v>
      </c>
      <c r="B829" s="7"/>
      <c r="C829" s="35" t="str">
        <f aca="false">IF($B829="","",IFERROR(INDEX(Trabajadores!$D$6:$D$105,MATCH($B829,LST_COD,0)),"¿Código?"))</f>
        <v/>
      </c>
      <c r="D829" s="30"/>
      <c r="E829" s="9" t="str">
        <f aca="false">IF($D829="","",IFERROR(VLOOKUP($D829,CONC_TABLA,2,FALSE()),""))</f>
        <v/>
      </c>
      <c r="F829" s="9" t="str">
        <f aca="false">IF($D829="","",IFERROR(VLOOKUP($D829,CONC_TABLA,3,FALSE()),""))</f>
        <v/>
      </c>
      <c r="G829" s="30"/>
      <c r="H829" s="30"/>
      <c r="I829" s="30"/>
      <c r="J829" s="29"/>
      <c r="K829" s="28"/>
      <c r="L829" s="28"/>
      <c r="M829" s="9" t="str">
        <f aca="false">IF(OR($B829="",$E829=""),"",IF($E829="INA","INA",IF($G829="Otro empleador",IF($E829="RET","RETO",IF($E829="ORD","OTO","OTX")),IF($E829="RET","ERR",$E829))))</f>
        <v/>
      </c>
      <c r="N829" s="9" t="str">
        <f aca="false">IF($I829="","",IFERROR(VLOOKUP($I829,FREC_TABLA,2,FALSE()),""))</f>
        <v/>
      </c>
      <c r="O829" s="19" t="n">
        <f aca="false">IF(OR($M829="",$M829="ERR",$J829="",$K829="",$N829=""),0,IF($N829=0,IF(AND(OR(1=7,1=12),1&gt;=$K829,1&lt;=IF($L829="",12,$L829)),$J829,0),IF(AND(1&gt;=$K829,1&lt;=IF($L829="",12,$L829),MOD(1-$K829,$N829)=0),$J829,0)))</f>
        <v>0</v>
      </c>
      <c r="P829" s="19" t="n">
        <f aca="false">IF(OR($M829="",$M829="ERR",$J829="",$K829="",$N829=""),0,IF($N829=0,IF(AND(OR(2=7,2=12),2&gt;=$K829,2&lt;=IF($L829="",12,$L829)),$J829,0),IF(AND(2&gt;=$K829,2&lt;=IF($L829="",12,$L829),MOD(2-$K829,$N829)=0),$J829,0)))</f>
        <v>0</v>
      </c>
      <c r="Q829" s="19" t="n">
        <f aca="false">IF(OR($M829="",$M829="ERR",$J829="",$K829="",$N829=""),0,IF($N829=0,IF(AND(OR(3=7,3=12),3&gt;=$K829,3&lt;=IF($L829="",12,$L829)),$J829,0),IF(AND(3&gt;=$K829,3&lt;=IF($L829="",12,$L829),MOD(3-$K829,$N829)=0),$J829,0)))</f>
        <v>0</v>
      </c>
      <c r="R829" s="19" t="n">
        <f aca="false">IF(OR($M829="",$M829="ERR",$J829="",$K829="",$N829=""),0,IF($N829=0,IF(AND(OR(4=7,4=12),4&gt;=$K829,4&lt;=IF($L829="",12,$L829)),$J829,0),IF(AND(4&gt;=$K829,4&lt;=IF($L829="",12,$L829),MOD(4-$K829,$N829)=0),$J829,0)))</f>
        <v>0</v>
      </c>
      <c r="S829" s="19" t="n">
        <f aca="false">IF(OR($M829="",$M829="ERR",$J829="",$K829="",$N829=""),0,IF($N829=0,IF(AND(OR(5=7,5=12),5&gt;=$K829,5&lt;=IF($L829="",12,$L829)),$J829,0),IF(AND(5&gt;=$K829,5&lt;=IF($L829="",12,$L829),MOD(5-$K829,$N829)=0),$J829,0)))</f>
        <v>0</v>
      </c>
      <c r="T829" s="19" t="n">
        <f aca="false">IF(OR($M829="",$M829="ERR",$J829="",$K829="",$N829=""),0,IF($N829=0,IF(AND(OR(6=7,6=12),6&gt;=$K829,6&lt;=IF($L829="",12,$L829)),$J829,0),IF(AND(6&gt;=$K829,6&lt;=IF($L829="",12,$L829),MOD(6-$K829,$N829)=0),$J829,0)))</f>
        <v>0</v>
      </c>
      <c r="U829" s="19" t="n">
        <f aca="false">IF(OR($M829="",$M829="ERR",$J829="",$K829="",$N829=""),0,IF($N829=0,IF(AND(OR(7=7,7=12),7&gt;=$K829,7&lt;=IF($L829="",12,$L829)),$J829,0),IF(AND(7&gt;=$K829,7&lt;=IF($L829="",12,$L829),MOD(7-$K829,$N829)=0),$J829,0)))</f>
        <v>0</v>
      </c>
      <c r="V829" s="19" t="n">
        <f aca="false">IF(OR($M829="",$M829="ERR",$J829="",$K829="",$N829=""),0,IF($N829=0,IF(AND(OR(8=7,8=12),8&gt;=$K829,8&lt;=IF($L829="",12,$L829)),$J829,0),IF(AND(8&gt;=$K829,8&lt;=IF($L829="",12,$L829),MOD(8-$K829,$N829)=0),$J829,0)))</f>
        <v>0</v>
      </c>
      <c r="W829" s="19" t="n">
        <f aca="false">IF(OR($M829="",$M829="ERR",$J829="",$K829="",$N829=""),0,IF($N829=0,IF(AND(OR(9=7,9=12),9&gt;=$K829,9&lt;=IF($L829="",12,$L829)),$J829,0),IF(AND(9&gt;=$K829,9&lt;=IF($L829="",12,$L829),MOD(9-$K829,$N829)=0),$J829,0)))</f>
        <v>0</v>
      </c>
      <c r="X829" s="19" t="n">
        <f aca="false">IF(OR($M829="",$M829="ERR",$J829="",$K829="",$N829=""),0,IF($N829=0,IF(AND(OR(10=7,10=12),10&gt;=$K829,10&lt;=IF($L829="",12,$L829)),$J829,0),IF(AND(10&gt;=$K829,10&lt;=IF($L829="",12,$L829),MOD(10-$K829,$N829)=0),$J829,0)))</f>
        <v>0</v>
      </c>
      <c r="Y829" s="19" t="n">
        <f aca="false">IF(OR($M829="",$M829="ERR",$J829="",$K829="",$N829=""),0,IF($N829=0,IF(AND(OR(11=7,11=12),11&gt;=$K829,11&lt;=IF($L829="",12,$L829)),$J829,0),IF(AND(11&gt;=$K829,11&lt;=IF($L829="",12,$L829),MOD(11-$K829,$N829)=0),$J829,0)))</f>
        <v>0</v>
      </c>
      <c r="Z829" s="19" t="n">
        <f aca="false">IF(OR($M829="",$M829="ERR",$J829="",$K829="",$N829=""),0,IF($N829=0,IF(AND(OR(12=7,12=12),12&gt;=$K829,12&lt;=IF($L829="",12,$L829)),$J829,0),IF(AND(12&gt;=$K829,12&lt;=IF($L829="",12,$L829),MOD(12-$K829,$N829)=0),$J829,0)))</f>
        <v>0</v>
      </c>
      <c r="AA829" s="36" t="n">
        <f aca="false">SUM(O829:Z829)</f>
        <v>0</v>
      </c>
      <c r="AB829" s="15" t="str">
        <f aca="false">IF(AND($B829="",$D829="",$J829=""),"",IF($B829="","Falta código",IF(ISNA(MATCH($B829,LST_COD,0)),"Código no registrado en Trabajadores",IF($E829="","Concepto no está en el catálogo",IF($M829="ERR","Retención de otro empleador: Origen = Otro empleador",IF(OR($J829="",$K829=""),"Falta monto o mes",IF(OR($K829&lt;1,$K829&gt;12),"Mes inicio inválido",IF(AND($L829&lt;&gt;"",OR($L829&lt;$K829,$L829&gt;12)),"Mes fin inválido",IF($N829="","Falta frecuencia",IF(AND($G829&lt;&gt;"Otro empleador",SUMPRODUCT(($O829:$Z829&lt;&gt;0)*(((COLUMN($O829:$Z829)-14)&lt;INDEX(Trabajadores!$M$6:$M$105,MATCH($B829,LST_COD,0)))+((COLUMN($O829:$Z829)-14)&gt;INDEX(Trabajadores!$N$6:$N$105,MATCH($B829,LST_COD,0)))))&gt;0),"Aviso: hay meses fuera del periodo laboral","OK"))))))))))</f>
        <v/>
      </c>
    </row>
    <row r="830" customFormat="false" ht="15" hidden="false" customHeight="false" outlineLevel="0" collapsed="false">
      <c r="A830" s="23" t="n">
        <v>825</v>
      </c>
      <c r="B830" s="7"/>
      <c r="C830" s="35" t="str">
        <f aca="false">IF($B830="","",IFERROR(INDEX(Trabajadores!$D$6:$D$105,MATCH($B830,LST_COD,0)),"¿Código?"))</f>
        <v/>
      </c>
      <c r="D830" s="30"/>
      <c r="E830" s="9" t="str">
        <f aca="false">IF($D830="","",IFERROR(VLOOKUP($D830,CONC_TABLA,2,FALSE()),""))</f>
        <v/>
      </c>
      <c r="F830" s="9" t="str">
        <f aca="false">IF($D830="","",IFERROR(VLOOKUP($D830,CONC_TABLA,3,FALSE()),""))</f>
        <v/>
      </c>
      <c r="G830" s="30"/>
      <c r="H830" s="30"/>
      <c r="I830" s="30"/>
      <c r="J830" s="29"/>
      <c r="K830" s="28"/>
      <c r="L830" s="28"/>
      <c r="M830" s="9" t="str">
        <f aca="false">IF(OR($B830="",$E830=""),"",IF($E830="INA","INA",IF($G830="Otro empleador",IF($E830="RET","RETO",IF($E830="ORD","OTO","OTX")),IF($E830="RET","ERR",$E830))))</f>
        <v/>
      </c>
      <c r="N830" s="9" t="str">
        <f aca="false">IF($I830="","",IFERROR(VLOOKUP($I830,FREC_TABLA,2,FALSE()),""))</f>
        <v/>
      </c>
      <c r="O830" s="19" t="n">
        <f aca="false">IF(OR($M830="",$M830="ERR",$J830="",$K830="",$N830=""),0,IF($N830=0,IF(AND(OR(1=7,1=12),1&gt;=$K830,1&lt;=IF($L830="",12,$L830)),$J830,0),IF(AND(1&gt;=$K830,1&lt;=IF($L830="",12,$L830),MOD(1-$K830,$N830)=0),$J830,0)))</f>
        <v>0</v>
      </c>
      <c r="P830" s="19" t="n">
        <f aca="false">IF(OR($M830="",$M830="ERR",$J830="",$K830="",$N830=""),0,IF($N830=0,IF(AND(OR(2=7,2=12),2&gt;=$K830,2&lt;=IF($L830="",12,$L830)),$J830,0),IF(AND(2&gt;=$K830,2&lt;=IF($L830="",12,$L830),MOD(2-$K830,$N830)=0),$J830,0)))</f>
        <v>0</v>
      </c>
      <c r="Q830" s="19" t="n">
        <f aca="false">IF(OR($M830="",$M830="ERR",$J830="",$K830="",$N830=""),0,IF($N830=0,IF(AND(OR(3=7,3=12),3&gt;=$K830,3&lt;=IF($L830="",12,$L830)),$J830,0),IF(AND(3&gt;=$K830,3&lt;=IF($L830="",12,$L830),MOD(3-$K830,$N830)=0),$J830,0)))</f>
        <v>0</v>
      </c>
      <c r="R830" s="19" t="n">
        <f aca="false">IF(OR($M830="",$M830="ERR",$J830="",$K830="",$N830=""),0,IF($N830=0,IF(AND(OR(4=7,4=12),4&gt;=$K830,4&lt;=IF($L830="",12,$L830)),$J830,0),IF(AND(4&gt;=$K830,4&lt;=IF($L830="",12,$L830),MOD(4-$K830,$N830)=0),$J830,0)))</f>
        <v>0</v>
      </c>
      <c r="S830" s="19" t="n">
        <f aca="false">IF(OR($M830="",$M830="ERR",$J830="",$K830="",$N830=""),0,IF($N830=0,IF(AND(OR(5=7,5=12),5&gt;=$K830,5&lt;=IF($L830="",12,$L830)),$J830,0),IF(AND(5&gt;=$K830,5&lt;=IF($L830="",12,$L830),MOD(5-$K830,$N830)=0),$J830,0)))</f>
        <v>0</v>
      </c>
      <c r="T830" s="19" t="n">
        <f aca="false">IF(OR($M830="",$M830="ERR",$J830="",$K830="",$N830=""),0,IF($N830=0,IF(AND(OR(6=7,6=12),6&gt;=$K830,6&lt;=IF($L830="",12,$L830)),$J830,0),IF(AND(6&gt;=$K830,6&lt;=IF($L830="",12,$L830),MOD(6-$K830,$N830)=0),$J830,0)))</f>
        <v>0</v>
      </c>
      <c r="U830" s="19" t="n">
        <f aca="false">IF(OR($M830="",$M830="ERR",$J830="",$K830="",$N830=""),0,IF($N830=0,IF(AND(OR(7=7,7=12),7&gt;=$K830,7&lt;=IF($L830="",12,$L830)),$J830,0),IF(AND(7&gt;=$K830,7&lt;=IF($L830="",12,$L830),MOD(7-$K830,$N830)=0),$J830,0)))</f>
        <v>0</v>
      </c>
      <c r="V830" s="19" t="n">
        <f aca="false">IF(OR($M830="",$M830="ERR",$J830="",$K830="",$N830=""),0,IF($N830=0,IF(AND(OR(8=7,8=12),8&gt;=$K830,8&lt;=IF($L830="",12,$L830)),$J830,0),IF(AND(8&gt;=$K830,8&lt;=IF($L830="",12,$L830),MOD(8-$K830,$N830)=0),$J830,0)))</f>
        <v>0</v>
      </c>
      <c r="W830" s="19" t="n">
        <f aca="false">IF(OR($M830="",$M830="ERR",$J830="",$K830="",$N830=""),0,IF($N830=0,IF(AND(OR(9=7,9=12),9&gt;=$K830,9&lt;=IF($L830="",12,$L830)),$J830,0),IF(AND(9&gt;=$K830,9&lt;=IF($L830="",12,$L830),MOD(9-$K830,$N830)=0),$J830,0)))</f>
        <v>0</v>
      </c>
      <c r="X830" s="19" t="n">
        <f aca="false">IF(OR($M830="",$M830="ERR",$J830="",$K830="",$N830=""),0,IF($N830=0,IF(AND(OR(10=7,10=12),10&gt;=$K830,10&lt;=IF($L830="",12,$L830)),$J830,0),IF(AND(10&gt;=$K830,10&lt;=IF($L830="",12,$L830),MOD(10-$K830,$N830)=0),$J830,0)))</f>
        <v>0</v>
      </c>
      <c r="Y830" s="19" t="n">
        <f aca="false">IF(OR($M830="",$M830="ERR",$J830="",$K830="",$N830=""),0,IF($N830=0,IF(AND(OR(11=7,11=12),11&gt;=$K830,11&lt;=IF($L830="",12,$L830)),$J830,0),IF(AND(11&gt;=$K830,11&lt;=IF($L830="",12,$L830),MOD(11-$K830,$N830)=0),$J830,0)))</f>
        <v>0</v>
      </c>
      <c r="Z830" s="19" t="n">
        <f aca="false">IF(OR($M830="",$M830="ERR",$J830="",$K830="",$N830=""),0,IF($N830=0,IF(AND(OR(12=7,12=12),12&gt;=$K830,12&lt;=IF($L830="",12,$L830)),$J830,0),IF(AND(12&gt;=$K830,12&lt;=IF($L830="",12,$L830),MOD(12-$K830,$N830)=0),$J830,0)))</f>
        <v>0</v>
      </c>
      <c r="AA830" s="36" t="n">
        <f aca="false">SUM(O830:Z830)</f>
        <v>0</v>
      </c>
      <c r="AB830" s="15" t="str">
        <f aca="false">IF(AND($B830="",$D830="",$J830=""),"",IF($B830="","Falta código",IF(ISNA(MATCH($B830,LST_COD,0)),"Código no registrado en Trabajadores",IF($E830="","Concepto no está en el catálogo",IF($M830="ERR","Retención de otro empleador: Origen = Otro empleador",IF(OR($J830="",$K830=""),"Falta monto o mes",IF(OR($K830&lt;1,$K830&gt;12),"Mes inicio inválido",IF(AND($L830&lt;&gt;"",OR($L830&lt;$K830,$L830&gt;12)),"Mes fin inválido",IF($N830="","Falta frecuencia",IF(AND($G830&lt;&gt;"Otro empleador",SUMPRODUCT(($O830:$Z830&lt;&gt;0)*(((COLUMN($O830:$Z830)-14)&lt;INDEX(Trabajadores!$M$6:$M$105,MATCH($B830,LST_COD,0)))+((COLUMN($O830:$Z830)-14)&gt;INDEX(Trabajadores!$N$6:$N$105,MATCH($B830,LST_COD,0)))))&gt;0),"Aviso: hay meses fuera del periodo laboral","OK"))))))))))</f>
        <v/>
      </c>
    </row>
    <row r="831" customFormat="false" ht="15" hidden="false" customHeight="false" outlineLevel="0" collapsed="false">
      <c r="A831" s="23" t="n">
        <v>826</v>
      </c>
      <c r="B831" s="7"/>
      <c r="C831" s="35" t="str">
        <f aca="false">IF($B831="","",IFERROR(INDEX(Trabajadores!$D$6:$D$105,MATCH($B831,LST_COD,0)),"¿Código?"))</f>
        <v/>
      </c>
      <c r="D831" s="30"/>
      <c r="E831" s="9" t="str">
        <f aca="false">IF($D831="","",IFERROR(VLOOKUP($D831,CONC_TABLA,2,FALSE()),""))</f>
        <v/>
      </c>
      <c r="F831" s="9" t="str">
        <f aca="false">IF($D831="","",IFERROR(VLOOKUP($D831,CONC_TABLA,3,FALSE()),""))</f>
        <v/>
      </c>
      <c r="G831" s="30"/>
      <c r="H831" s="30"/>
      <c r="I831" s="30"/>
      <c r="J831" s="29"/>
      <c r="K831" s="28"/>
      <c r="L831" s="28"/>
      <c r="M831" s="9" t="str">
        <f aca="false">IF(OR($B831="",$E831=""),"",IF($E831="INA","INA",IF($G831="Otro empleador",IF($E831="RET","RETO",IF($E831="ORD","OTO","OTX")),IF($E831="RET","ERR",$E831))))</f>
        <v/>
      </c>
      <c r="N831" s="9" t="str">
        <f aca="false">IF($I831="","",IFERROR(VLOOKUP($I831,FREC_TABLA,2,FALSE()),""))</f>
        <v/>
      </c>
      <c r="O831" s="19" t="n">
        <f aca="false">IF(OR($M831="",$M831="ERR",$J831="",$K831="",$N831=""),0,IF($N831=0,IF(AND(OR(1=7,1=12),1&gt;=$K831,1&lt;=IF($L831="",12,$L831)),$J831,0),IF(AND(1&gt;=$K831,1&lt;=IF($L831="",12,$L831),MOD(1-$K831,$N831)=0),$J831,0)))</f>
        <v>0</v>
      </c>
      <c r="P831" s="19" t="n">
        <f aca="false">IF(OR($M831="",$M831="ERR",$J831="",$K831="",$N831=""),0,IF($N831=0,IF(AND(OR(2=7,2=12),2&gt;=$K831,2&lt;=IF($L831="",12,$L831)),$J831,0),IF(AND(2&gt;=$K831,2&lt;=IF($L831="",12,$L831),MOD(2-$K831,$N831)=0),$J831,0)))</f>
        <v>0</v>
      </c>
      <c r="Q831" s="19" t="n">
        <f aca="false">IF(OR($M831="",$M831="ERR",$J831="",$K831="",$N831=""),0,IF($N831=0,IF(AND(OR(3=7,3=12),3&gt;=$K831,3&lt;=IF($L831="",12,$L831)),$J831,0),IF(AND(3&gt;=$K831,3&lt;=IF($L831="",12,$L831),MOD(3-$K831,$N831)=0),$J831,0)))</f>
        <v>0</v>
      </c>
      <c r="R831" s="19" t="n">
        <f aca="false">IF(OR($M831="",$M831="ERR",$J831="",$K831="",$N831=""),0,IF($N831=0,IF(AND(OR(4=7,4=12),4&gt;=$K831,4&lt;=IF($L831="",12,$L831)),$J831,0),IF(AND(4&gt;=$K831,4&lt;=IF($L831="",12,$L831),MOD(4-$K831,$N831)=0),$J831,0)))</f>
        <v>0</v>
      </c>
      <c r="S831" s="19" t="n">
        <f aca="false">IF(OR($M831="",$M831="ERR",$J831="",$K831="",$N831=""),0,IF($N831=0,IF(AND(OR(5=7,5=12),5&gt;=$K831,5&lt;=IF($L831="",12,$L831)),$J831,0),IF(AND(5&gt;=$K831,5&lt;=IF($L831="",12,$L831),MOD(5-$K831,$N831)=0),$J831,0)))</f>
        <v>0</v>
      </c>
      <c r="T831" s="19" t="n">
        <f aca="false">IF(OR($M831="",$M831="ERR",$J831="",$K831="",$N831=""),0,IF($N831=0,IF(AND(OR(6=7,6=12),6&gt;=$K831,6&lt;=IF($L831="",12,$L831)),$J831,0),IF(AND(6&gt;=$K831,6&lt;=IF($L831="",12,$L831),MOD(6-$K831,$N831)=0),$J831,0)))</f>
        <v>0</v>
      </c>
      <c r="U831" s="19" t="n">
        <f aca="false">IF(OR($M831="",$M831="ERR",$J831="",$K831="",$N831=""),0,IF($N831=0,IF(AND(OR(7=7,7=12),7&gt;=$K831,7&lt;=IF($L831="",12,$L831)),$J831,0),IF(AND(7&gt;=$K831,7&lt;=IF($L831="",12,$L831),MOD(7-$K831,$N831)=0),$J831,0)))</f>
        <v>0</v>
      </c>
      <c r="V831" s="19" t="n">
        <f aca="false">IF(OR($M831="",$M831="ERR",$J831="",$K831="",$N831=""),0,IF($N831=0,IF(AND(OR(8=7,8=12),8&gt;=$K831,8&lt;=IF($L831="",12,$L831)),$J831,0),IF(AND(8&gt;=$K831,8&lt;=IF($L831="",12,$L831),MOD(8-$K831,$N831)=0),$J831,0)))</f>
        <v>0</v>
      </c>
      <c r="W831" s="19" t="n">
        <f aca="false">IF(OR($M831="",$M831="ERR",$J831="",$K831="",$N831=""),0,IF($N831=0,IF(AND(OR(9=7,9=12),9&gt;=$K831,9&lt;=IF($L831="",12,$L831)),$J831,0),IF(AND(9&gt;=$K831,9&lt;=IF($L831="",12,$L831),MOD(9-$K831,$N831)=0),$J831,0)))</f>
        <v>0</v>
      </c>
      <c r="X831" s="19" t="n">
        <f aca="false">IF(OR($M831="",$M831="ERR",$J831="",$K831="",$N831=""),0,IF($N831=0,IF(AND(OR(10=7,10=12),10&gt;=$K831,10&lt;=IF($L831="",12,$L831)),$J831,0),IF(AND(10&gt;=$K831,10&lt;=IF($L831="",12,$L831),MOD(10-$K831,$N831)=0),$J831,0)))</f>
        <v>0</v>
      </c>
      <c r="Y831" s="19" t="n">
        <f aca="false">IF(OR($M831="",$M831="ERR",$J831="",$K831="",$N831=""),0,IF($N831=0,IF(AND(OR(11=7,11=12),11&gt;=$K831,11&lt;=IF($L831="",12,$L831)),$J831,0),IF(AND(11&gt;=$K831,11&lt;=IF($L831="",12,$L831),MOD(11-$K831,$N831)=0),$J831,0)))</f>
        <v>0</v>
      </c>
      <c r="Z831" s="19" t="n">
        <f aca="false">IF(OR($M831="",$M831="ERR",$J831="",$K831="",$N831=""),0,IF($N831=0,IF(AND(OR(12=7,12=12),12&gt;=$K831,12&lt;=IF($L831="",12,$L831)),$J831,0),IF(AND(12&gt;=$K831,12&lt;=IF($L831="",12,$L831),MOD(12-$K831,$N831)=0),$J831,0)))</f>
        <v>0</v>
      </c>
      <c r="AA831" s="36" t="n">
        <f aca="false">SUM(O831:Z831)</f>
        <v>0</v>
      </c>
      <c r="AB831" s="15" t="str">
        <f aca="false">IF(AND($B831="",$D831="",$J831=""),"",IF($B831="","Falta código",IF(ISNA(MATCH($B831,LST_COD,0)),"Código no registrado en Trabajadores",IF($E831="","Concepto no está en el catálogo",IF($M831="ERR","Retención de otro empleador: Origen = Otro empleador",IF(OR($J831="",$K831=""),"Falta monto o mes",IF(OR($K831&lt;1,$K831&gt;12),"Mes inicio inválido",IF(AND($L831&lt;&gt;"",OR($L831&lt;$K831,$L831&gt;12)),"Mes fin inválido",IF($N831="","Falta frecuencia",IF(AND($G831&lt;&gt;"Otro empleador",SUMPRODUCT(($O831:$Z831&lt;&gt;0)*(((COLUMN($O831:$Z831)-14)&lt;INDEX(Trabajadores!$M$6:$M$105,MATCH($B831,LST_COD,0)))+((COLUMN($O831:$Z831)-14)&gt;INDEX(Trabajadores!$N$6:$N$105,MATCH($B831,LST_COD,0)))))&gt;0),"Aviso: hay meses fuera del periodo laboral","OK"))))))))))</f>
        <v/>
      </c>
    </row>
    <row r="832" customFormat="false" ht="15" hidden="false" customHeight="false" outlineLevel="0" collapsed="false">
      <c r="A832" s="23" t="n">
        <v>827</v>
      </c>
      <c r="B832" s="7"/>
      <c r="C832" s="35" t="str">
        <f aca="false">IF($B832="","",IFERROR(INDEX(Trabajadores!$D$6:$D$105,MATCH($B832,LST_COD,0)),"¿Código?"))</f>
        <v/>
      </c>
      <c r="D832" s="30"/>
      <c r="E832" s="9" t="str">
        <f aca="false">IF($D832="","",IFERROR(VLOOKUP($D832,CONC_TABLA,2,FALSE()),""))</f>
        <v/>
      </c>
      <c r="F832" s="9" t="str">
        <f aca="false">IF($D832="","",IFERROR(VLOOKUP($D832,CONC_TABLA,3,FALSE()),""))</f>
        <v/>
      </c>
      <c r="G832" s="30"/>
      <c r="H832" s="30"/>
      <c r="I832" s="30"/>
      <c r="J832" s="29"/>
      <c r="K832" s="28"/>
      <c r="L832" s="28"/>
      <c r="M832" s="9" t="str">
        <f aca="false">IF(OR($B832="",$E832=""),"",IF($E832="INA","INA",IF($G832="Otro empleador",IF($E832="RET","RETO",IF($E832="ORD","OTO","OTX")),IF($E832="RET","ERR",$E832))))</f>
        <v/>
      </c>
      <c r="N832" s="9" t="str">
        <f aca="false">IF($I832="","",IFERROR(VLOOKUP($I832,FREC_TABLA,2,FALSE()),""))</f>
        <v/>
      </c>
      <c r="O832" s="19" t="n">
        <f aca="false">IF(OR($M832="",$M832="ERR",$J832="",$K832="",$N832=""),0,IF($N832=0,IF(AND(OR(1=7,1=12),1&gt;=$K832,1&lt;=IF($L832="",12,$L832)),$J832,0),IF(AND(1&gt;=$K832,1&lt;=IF($L832="",12,$L832),MOD(1-$K832,$N832)=0),$J832,0)))</f>
        <v>0</v>
      </c>
      <c r="P832" s="19" t="n">
        <f aca="false">IF(OR($M832="",$M832="ERR",$J832="",$K832="",$N832=""),0,IF($N832=0,IF(AND(OR(2=7,2=12),2&gt;=$K832,2&lt;=IF($L832="",12,$L832)),$J832,0),IF(AND(2&gt;=$K832,2&lt;=IF($L832="",12,$L832),MOD(2-$K832,$N832)=0),$J832,0)))</f>
        <v>0</v>
      </c>
      <c r="Q832" s="19" t="n">
        <f aca="false">IF(OR($M832="",$M832="ERR",$J832="",$K832="",$N832=""),0,IF($N832=0,IF(AND(OR(3=7,3=12),3&gt;=$K832,3&lt;=IF($L832="",12,$L832)),$J832,0),IF(AND(3&gt;=$K832,3&lt;=IF($L832="",12,$L832),MOD(3-$K832,$N832)=0),$J832,0)))</f>
        <v>0</v>
      </c>
      <c r="R832" s="19" t="n">
        <f aca="false">IF(OR($M832="",$M832="ERR",$J832="",$K832="",$N832=""),0,IF($N832=0,IF(AND(OR(4=7,4=12),4&gt;=$K832,4&lt;=IF($L832="",12,$L832)),$J832,0),IF(AND(4&gt;=$K832,4&lt;=IF($L832="",12,$L832),MOD(4-$K832,$N832)=0),$J832,0)))</f>
        <v>0</v>
      </c>
      <c r="S832" s="19" t="n">
        <f aca="false">IF(OR($M832="",$M832="ERR",$J832="",$K832="",$N832=""),0,IF($N832=0,IF(AND(OR(5=7,5=12),5&gt;=$K832,5&lt;=IF($L832="",12,$L832)),$J832,0),IF(AND(5&gt;=$K832,5&lt;=IF($L832="",12,$L832),MOD(5-$K832,$N832)=0),$J832,0)))</f>
        <v>0</v>
      </c>
      <c r="T832" s="19" t="n">
        <f aca="false">IF(OR($M832="",$M832="ERR",$J832="",$K832="",$N832=""),0,IF($N832=0,IF(AND(OR(6=7,6=12),6&gt;=$K832,6&lt;=IF($L832="",12,$L832)),$J832,0),IF(AND(6&gt;=$K832,6&lt;=IF($L832="",12,$L832),MOD(6-$K832,$N832)=0),$J832,0)))</f>
        <v>0</v>
      </c>
      <c r="U832" s="19" t="n">
        <f aca="false">IF(OR($M832="",$M832="ERR",$J832="",$K832="",$N832=""),0,IF($N832=0,IF(AND(OR(7=7,7=12),7&gt;=$K832,7&lt;=IF($L832="",12,$L832)),$J832,0),IF(AND(7&gt;=$K832,7&lt;=IF($L832="",12,$L832),MOD(7-$K832,$N832)=0),$J832,0)))</f>
        <v>0</v>
      </c>
      <c r="V832" s="19" t="n">
        <f aca="false">IF(OR($M832="",$M832="ERR",$J832="",$K832="",$N832=""),0,IF($N832=0,IF(AND(OR(8=7,8=12),8&gt;=$K832,8&lt;=IF($L832="",12,$L832)),$J832,0),IF(AND(8&gt;=$K832,8&lt;=IF($L832="",12,$L832),MOD(8-$K832,$N832)=0),$J832,0)))</f>
        <v>0</v>
      </c>
      <c r="W832" s="19" t="n">
        <f aca="false">IF(OR($M832="",$M832="ERR",$J832="",$K832="",$N832=""),0,IF($N832=0,IF(AND(OR(9=7,9=12),9&gt;=$K832,9&lt;=IF($L832="",12,$L832)),$J832,0),IF(AND(9&gt;=$K832,9&lt;=IF($L832="",12,$L832),MOD(9-$K832,$N832)=0),$J832,0)))</f>
        <v>0</v>
      </c>
      <c r="X832" s="19" t="n">
        <f aca="false">IF(OR($M832="",$M832="ERR",$J832="",$K832="",$N832=""),0,IF($N832=0,IF(AND(OR(10=7,10=12),10&gt;=$K832,10&lt;=IF($L832="",12,$L832)),$J832,0),IF(AND(10&gt;=$K832,10&lt;=IF($L832="",12,$L832),MOD(10-$K832,$N832)=0),$J832,0)))</f>
        <v>0</v>
      </c>
      <c r="Y832" s="19" t="n">
        <f aca="false">IF(OR($M832="",$M832="ERR",$J832="",$K832="",$N832=""),0,IF($N832=0,IF(AND(OR(11=7,11=12),11&gt;=$K832,11&lt;=IF($L832="",12,$L832)),$J832,0),IF(AND(11&gt;=$K832,11&lt;=IF($L832="",12,$L832),MOD(11-$K832,$N832)=0),$J832,0)))</f>
        <v>0</v>
      </c>
      <c r="Z832" s="19" t="n">
        <f aca="false">IF(OR($M832="",$M832="ERR",$J832="",$K832="",$N832=""),0,IF($N832=0,IF(AND(OR(12=7,12=12),12&gt;=$K832,12&lt;=IF($L832="",12,$L832)),$J832,0),IF(AND(12&gt;=$K832,12&lt;=IF($L832="",12,$L832),MOD(12-$K832,$N832)=0),$J832,0)))</f>
        <v>0</v>
      </c>
      <c r="AA832" s="36" t="n">
        <f aca="false">SUM(O832:Z832)</f>
        <v>0</v>
      </c>
      <c r="AB832" s="15" t="str">
        <f aca="false">IF(AND($B832="",$D832="",$J832=""),"",IF($B832="","Falta código",IF(ISNA(MATCH($B832,LST_COD,0)),"Código no registrado en Trabajadores",IF($E832="","Concepto no está en el catálogo",IF($M832="ERR","Retención de otro empleador: Origen = Otro empleador",IF(OR($J832="",$K832=""),"Falta monto o mes",IF(OR($K832&lt;1,$K832&gt;12),"Mes inicio inválido",IF(AND($L832&lt;&gt;"",OR($L832&lt;$K832,$L832&gt;12)),"Mes fin inválido",IF($N832="","Falta frecuencia",IF(AND($G832&lt;&gt;"Otro empleador",SUMPRODUCT(($O832:$Z832&lt;&gt;0)*(((COLUMN($O832:$Z832)-14)&lt;INDEX(Trabajadores!$M$6:$M$105,MATCH($B832,LST_COD,0)))+((COLUMN($O832:$Z832)-14)&gt;INDEX(Trabajadores!$N$6:$N$105,MATCH($B832,LST_COD,0)))))&gt;0),"Aviso: hay meses fuera del periodo laboral","OK"))))))))))</f>
        <v/>
      </c>
    </row>
    <row r="833" customFormat="false" ht="15" hidden="false" customHeight="false" outlineLevel="0" collapsed="false">
      <c r="A833" s="23" t="n">
        <v>828</v>
      </c>
      <c r="B833" s="7"/>
      <c r="C833" s="35" t="str">
        <f aca="false">IF($B833="","",IFERROR(INDEX(Trabajadores!$D$6:$D$105,MATCH($B833,LST_COD,0)),"¿Código?"))</f>
        <v/>
      </c>
      <c r="D833" s="30"/>
      <c r="E833" s="9" t="str">
        <f aca="false">IF($D833="","",IFERROR(VLOOKUP($D833,CONC_TABLA,2,FALSE()),""))</f>
        <v/>
      </c>
      <c r="F833" s="9" t="str">
        <f aca="false">IF($D833="","",IFERROR(VLOOKUP($D833,CONC_TABLA,3,FALSE()),""))</f>
        <v/>
      </c>
      <c r="G833" s="30"/>
      <c r="H833" s="30"/>
      <c r="I833" s="30"/>
      <c r="J833" s="29"/>
      <c r="K833" s="28"/>
      <c r="L833" s="28"/>
      <c r="M833" s="9" t="str">
        <f aca="false">IF(OR($B833="",$E833=""),"",IF($E833="INA","INA",IF($G833="Otro empleador",IF($E833="RET","RETO",IF($E833="ORD","OTO","OTX")),IF($E833="RET","ERR",$E833))))</f>
        <v/>
      </c>
      <c r="N833" s="9" t="str">
        <f aca="false">IF($I833="","",IFERROR(VLOOKUP($I833,FREC_TABLA,2,FALSE()),""))</f>
        <v/>
      </c>
      <c r="O833" s="19" t="n">
        <f aca="false">IF(OR($M833="",$M833="ERR",$J833="",$K833="",$N833=""),0,IF($N833=0,IF(AND(OR(1=7,1=12),1&gt;=$K833,1&lt;=IF($L833="",12,$L833)),$J833,0),IF(AND(1&gt;=$K833,1&lt;=IF($L833="",12,$L833),MOD(1-$K833,$N833)=0),$J833,0)))</f>
        <v>0</v>
      </c>
      <c r="P833" s="19" t="n">
        <f aca="false">IF(OR($M833="",$M833="ERR",$J833="",$K833="",$N833=""),0,IF($N833=0,IF(AND(OR(2=7,2=12),2&gt;=$K833,2&lt;=IF($L833="",12,$L833)),$J833,0),IF(AND(2&gt;=$K833,2&lt;=IF($L833="",12,$L833),MOD(2-$K833,$N833)=0),$J833,0)))</f>
        <v>0</v>
      </c>
      <c r="Q833" s="19" t="n">
        <f aca="false">IF(OR($M833="",$M833="ERR",$J833="",$K833="",$N833=""),0,IF($N833=0,IF(AND(OR(3=7,3=12),3&gt;=$K833,3&lt;=IF($L833="",12,$L833)),$J833,0),IF(AND(3&gt;=$K833,3&lt;=IF($L833="",12,$L833),MOD(3-$K833,$N833)=0),$J833,0)))</f>
        <v>0</v>
      </c>
      <c r="R833" s="19" t="n">
        <f aca="false">IF(OR($M833="",$M833="ERR",$J833="",$K833="",$N833=""),0,IF($N833=0,IF(AND(OR(4=7,4=12),4&gt;=$K833,4&lt;=IF($L833="",12,$L833)),$J833,0),IF(AND(4&gt;=$K833,4&lt;=IF($L833="",12,$L833),MOD(4-$K833,$N833)=0),$J833,0)))</f>
        <v>0</v>
      </c>
      <c r="S833" s="19" t="n">
        <f aca="false">IF(OR($M833="",$M833="ERR",$J833="",$K833="",$N833=""),0,IF($N833=0,IF(AND(OR(5=7,5=12),5&gt;=$K833,5&lt;=IF($L833="",12,$L833)),$J833,0),IF(AND(5&gt;=$K833,5&lt;=IF($L833="",12,$L833),MOD(5-$K833,$N833)=0),$J833,0)))</f>
        <v>0</v>
      </c>
      <c r="T833" s="19" t="n">
        <f aca="false">IF(OR($M833="",$M833="ERR",$J833="",$K833="",$N833=""),0,IF($N833=0,IF(AND(OR(6=7,6=12),6&gt;=$K833,6&lt;=IF($L833="",12,$L833)),$J833,0),IF(AND(6&gt;=$K833,6&lt;=IF($L833="",12,$L833),MOD(6-$K833,$N833)=0),$J833,0)))</f>
        <v>0</v>
      </c>
      <c r="U833" s="19" t="n">
        <f aca="false">IF(OR($M833="",$M833="ERR",$J833="",$K833="",$N833=""),0,IF($N833=0,IF(AND(OR(7=7,7=12),7&gt;=$K833,7&lt;=IF($L833="",12,$L833)),$J833,0),IF(AND(7&gt;=$K833,7&lt;=IF($L833="",12,$L833),MOD(7-$K833,$N833)=0),$J833,0)))</f>
        <v>0</v>
      </c>
      <c r="V833" s="19" t="n">
        <f aca="false">IF(OR($M833="",$M833="ERR",$J833="",$K833="",$N833=""),0,IF($N833=0,IF(AND(OR(8=7,8=12),8&gt;=$K833,8&lt;=IF($L833="",12,$L833)),$J833,0),IF(AND(8&gt;=$K833,8&lt;=IF($L833="",12,$L833),MOD(8-$K833,$N833)=0),$J833,0)))</f>
        <v>0</v>
      </c>
      <c r="W833" s="19" t="n">
        <f aca="false">IF(OR($M833="",$M833="ERR",$J833="",$K833="",$N833=""),0,IF($N833=0,IF(AND(OR(9=7,9=12),9&gt;=$K833,9&lt;=IF($L833="",12,$L833)),$J833,0),IF(AND(9&gt;=$K833,9&lt;=IF($L833="",12,$L833),MOD(9-$K833,$N833)=0),$J833,0)))</f>
        <v>0</v>
      </c>
      <c r="X833" s="19" t="n">
        <f aca="false">IF(OR($M833="",$M833="ERR",$J833="",$K833="",$N833=""),0,IF($N833=0,IF(AND(OR(10=7,10=12),10&gt;=$K833,10&lt;=IF($L833="",12,$L833)),$J833,0),IF(AND(10&gt;=$K833,10&lt;=IF($L833="",12,$L833),MOD(10-$K833,$N833)=0),$J833,0)))</f>
        <v>0</v>
      </c>
      <c r="Y833" s="19" t="n">
        <f aca="false">IF(OR($M833="",$M833="ERR",$J833="",$K833="",$N833=""),0,IF($N833=0,IF(AND(OR(11=7,11=12),11&gt;=$K833,11&lt;=IF($L833="",12,$L833)),$J833,0),IF(AND(11&gt;=$K833,11&lt;=IF($L833="",12,$L833),MOD(11-$K833,$N833)=0),$J833,0)))</f>
        <v>0</v>
      </c>
      <c r="Z833" s="19" t="n">
        <f aca="false">IF(OR($M833="",$M833="ERR",$J833="",$K833="",$N833=""),0,IF($N833=0,IF(AND(OR(12=7,12=12),12&gt;=$K833,12&lt;=IF($L833="",12,$L833)),$J833,0),IF(AND(12&gt;=$K833,12&lt;=IF($L833="",12,$L833),MOD(12-$K833,$N833)=0),$J833,0)))</f>
        <v>0</v>
      </c>
      <c r="AA833" s="36" t="n">
        <f aca="false">SUM(O833:Z833)</f>
        <v>0</v>
      </c>
      <c r="AB833" s="15" t="str">
        <f aca="false">IF(AND($B833="",$D833="",$J833=""),"",IF($B833="","Falta código",IF(ISNA(MATCH($B833,LST_COD,0)),"Código no registrado en Trabajadores",IF($E833="","Concepto no está en el catálogo",IF($M833="ERR","Retención de otro empleador: Origen = Otro empleador",IF(OR($J833="",$K833=""),"Falta monto o mes",IF(OR($K833&lt;1,$K833&gt;12),"Mes inicio inválido",IF(AND($L833&lt;&gt;"",OR($L833&lt;$K833,$L833&gt;12)),"Mes fin inválido",IF($N833="","Falta frecuencia",IF(AND($G833&lt;&gt;"Otro empleador",SUMPRODUCT(($O833:$Z833&lt;&gt;0)*(((COLUMN($O833:$Z833)-14)&lt;INDEX(Trabajadores!$M$6:$M$105,MATCH($B833,LST_COD,0)))+((COLUMN($O833:$Z833)-14)&gt;INDEX(Trabajadores!$N$6:$N$105,MATCH($B833,LST_COD,0)))))&gt;0),"Aviso: hay meses fuera del periodo laboral","OK"))))))))))</f>
        <v/>
      </c>
    </row>
    <row r="834" customFormat="false" ht="15" hidden="false" customHeight="false" outlineLevel="0" collapsed="false">
      <c r="A834" s="23" t="n">
        <v>829</v>
      </c>
      <c r="B834" s="7"/>
      <c r="C834" s="35" t="str">
        <f aca="false">IF($B834="","",IFERROR(INDEX(Trabajadores!$D$6:$D$105,MATCH($B834,LST_COD,0)),"¿Código?"))</f>
        <v/>
      </c>
      <c r="D834" s="30"/>
      <c r="E834" s="9" t="str">
        <f aca="false">IF($D834="","",IFERROR(VLOOKUP($D834,CONC_TABLA,2,FALSE()),""))</f>
        <v/>
      </c>
      <c r="F834" s="9" t="str">
        <f aca="false">IF($D834="","",IFERROR(VLOOKUP($D834,CONC_TABLA,3,FALSE()),""))</f>
        <v/>
      </c>
      <c r="G834" s="30"/>
      <c r="H834" s="30"/>
      <c r="I834" s="30"/>
      <c r="J834" s="29"/>
      <c r="K834" s="28"/>
      <c r="L834" s="28"/>
      <c r="M834" s="9" t="str">
        <f aca="false">IF(OR($B834="",$E834=""),"",IF($E834="INA","INA",IF($G834="Otro empleador",IF($E834="RET","RETO",IF($E834="ORD","OTO","OTX")),IF($E834="RET","ERR",$E834))))</f>
        <v/>
      </c>
      <c r="N834" s="9" t="str">
        <f aca="false">IF($I834="","",IFERROR(VLOOKUP($I834,FREC_TABLA,2,FALSE()),""))</f>
        <v/>
      </c>
      <c r="O834" s="19" t="n">
        <f aca="false">IF(OR($M834="",$M834="ERR",$J834="",$K834="",$N834=""),0,IF($N834=0,IF(AND(OR(1=7,1=12),1&gt;=$K834,1&lt;=IF($L834="",12,$L834)),$J834,0),IF(AND(1&gt;=$K834,1&lt;=IF($L834="",12,$L834),MOD(1-$K834,$N834)=0),$J834,0)))</f>
        <v>0</v>
      </c>
      <c r="P834" s="19" t="n">
        <f aca="false">IF(OR($M834="",$M834="ERR",$J834="",$K834="",$N834=""),0,IF($N834=0,IF(AND(OR(2=7,2=12),2&gt;=$K834,2&lt;=IF($L834="",12,$L834)),$J834,0),IF(AND(2&gt;=$K834,2&lt;=IF($L834="",12,$L834),MOD(2-$K834,$N834)=0),$J834,0)))</f>
        <v>0</v>
      </c>
      <c r="Q834" s="19" t="n">
        <f aca="false">IF(OR($M834="",$M834="ERR",$J834="",$K834="",$N834=""),0,IF($N834=0,IF(AND(OR(3=7,3=12),3&gt;=$K834,3&lt;=IF($L834="",12,$L834)),$J834,0),IF(AND(3&gt;=$K834,3&lt;=IF($L834="",12,$L834),MOD(3-$K834,$N834)=0),$J834,0)))</f>
        <v>0</v>
      </c>
      <c r="R834" s="19" t="n">
        <f aca="false">IF(OR($M834="",$M834="ERR",$J834="",$K834="",$N834=""),0,IF($N834=0,IF(AND(OR(4=7,4=12),4&gt;=$K834,4&lt;=IF($L834="",12,$L834)),$J834,0),IF(AND(4&gt;=$K834,4&lt;=IF($L834="",12,$L834),MOD(4-$K834,$N834)=0),$J834,0)))</f>
        <v>0</v>
      </c>
      <c r="S834" s="19" t="n">
        <f aca="false">IF(OR($M834="",$M834="ERR",$J834="",$K834="",$N834=""),0,IF($N834=0,IF(AND(OR(5=7,5=12),5&gt;=$K834,5&lt;=IF($L834="",12,$L834)),$J834,0),IF(AND(5&gt;=$K834,5&lt;=IF($L834="",12,$L834),MOD(5-$K834,$N834)=0),$J834,0)))</f>
        <v>0</v>
      </c>
      <c r="T834" s="19" t="n">
        <f aca="false">IF(OR($M834="",$M834="ERR",$J834="",$K834="",$N834=""),0,IF($N834=0,IF(AND(OR(6=7,6=12),6&gt;=$K834,6&lt;=IF($L834="",12,$L834)),$J834,0),IF(AND(6&gt;=$K834,6&lt;=IF($L834="",12,$L834),MOD(6-$K834,$N834)=0),$J834,0)))</f>
        <v>0</v>
      </c>
      <c r="U834" s="19" t="n">
        <f aca="false">IF(OR($M834="",$M834="ERR",$J834="",$K834="",$N834=""),0,IF($N834=0,IF(AND(OR(7=7,7=12),7&gt;=$K834,7&lt;=IF($L834="",12,$L834)),$J834,0),IF(AND(7&gt;=$K834,7&lt;=IF($L834="",12,$L834),MOD(7-$K834,$N834)=0),$J834,0)))</f>
        <v>0</v>
      </c>
      <c r="V834" s="19" t="n">
        <f aca="false">IF(OR($M834="",$M834="ERR",$J834="",$K834="",$N834=""),0,IF($N834=0,IF(AND(OR(8=7,8=12),8&gt;=$K834,8&lt;=IF($L834="",12,$L834)),$J834,0),IF(AND(8&gt;=$K834,8&lt;=IF($L834="",12,$L834),MOD(8-$K834,$N834)=0),$J834,0)))</f>
        <v>0</v>
      </c>
      <c r="W834" s="19" t="n">
        <f aca="false">IF(OR($M834="",$M834="ERR",$J834="",$K834="",$N834=""),0,IF($N834=0,IF(AND(OR(9=7,9=12),9&gt;=$K834,9&lt;=IF($L834="",12,$L834)),$J834,0),IF(AND(9&gt;=$K834,9&lt;=IF($L834="",12,$L834),MOD(9-$K834,$N834)=0),$J834,0)))</f>
        <v>0</v>
      </c>
      <c r="X834" s="19" t="n">
        <f aca="false">IF(OR($M834="",$M834="ERR",$J834="",$K834="",$N834=""),0,IF($N834=0,IF(AND(OR(10=7,10=12),10&gt;=$K834,10&lt;=IF($L834="",12,$L834)),$J834,0),IF(AND(10&gt;=$K834,10&lt;=IF($L834="",12,$L834),MOD(10-$K834,$N834)=0),$J834,0)))</f>
        <v>0</v>
      </c>
      <c r="Y834" s="19" t="n">
        <f aca="false">IF(OR($M834="",$M834="ERR",$J834="",$K834="",$N834=""),0,IF($N834=0,IF(AND(OR(11=7,11=12),11&gt;=$K834,11&lt;=IF($L834="",12,$L834)),$J834,0),IF(AND(11&gt;=$K834,11&lt;=IF($L834="",12,$L834),MOD(11-$K834,$N834)=0),$J834,0)))</f>
        <v>0</v>
      </c>
      <c r="Z834" s="19" t="n">
        <f aca="false">IF(OR($M834="",$M834="ERR",$J834="",$K834="",$N834=""),0,IF($N834=0,IF(AND(OR(12=7,12=12),12&gt;=$K834,12&lt;=IF($L834="",12,$L834)),$J834,0),IF(AND(12&gt;=$K834,12&lt;=IF($L834="",12,$L834),MOD(12-$K834,$N834)=0),$J834,0)))</f>
        <v>0</v>
      </c>
      <c r="AA834" s="36" t="n">
        <f aca="false">SUM(O834:Z834)</f>
        <v>0</v>
      </c>
      <c r="AB834" s="15" t="str">
        <f aca="false">IF(AND($B834="",$D834="",$J834=""),"",IF($B834="","Falta código",IF(ISNA(MATCH($B834,LST_COD,0)),"Código no registrado en Trabajadores",IF($E834="","Concepto no está en el catálogo",IF($M834="ERR","Retención de otro empleador: Origen = Otro empleador",IF(OR($J834="",$K834=""),"Falta monto o mes",IF(OR($K834&lt;1,$K834&gt;12),"Mes inicio inválido",IF(AND($L834&lt;&gt;"",OR($L834&lt;$K834,$L834&gt;12)),"Mes fin inválido",IF($N834="","Falta frecuencia",IF(AND($G834&lt;&gt;"Otro empleador",SUMPRODUCT(($O834:$Z834&lt;&gt;0)*(((COLUMN($O834:$Z834)-14)&lt;INDEX(Trabajadores!$M$6:$M$105,MATCH($B834,LST_COD,0)))+((COLUMN($O834:$Z834)-14)&gt;INDEX(Trabajadores!$N$6:$N$105,MATCH($B834,LST_COD,0)))))&gt;0),"Aviso: hay meses fuera del periodo laboral","OK"))))))))))</f>
        <v/>
      </c>
    </row>
    <row r="835" customFormat="false" ht="15" hidden="false" customHeight="false" outlineLevel="0" collapsed="false">
      <c r="A835" s="23" t="n">
        <v>830</v>
      </c>
      <c r="B835" s="7"/>
      <c r="C835" s="35" t="str">
        <f aca="false">IF($B835="","",IFERROR(INDEX(Trabajadores!$D$6:$D$105,MATCH($B835,LST_COD,0)),"¿Código?"))</f>
        <v/>
      </c>
      <c r="D835" s="30"/>
      <c r="E835" s="9" t="str">
        <f aca="false">IF($D835="","",IFERROR(VLOOKUP($D835,CONC_TABLA,2,FALSE()),""))</f>
        <v/>
      </c>
      <c r="F835" s="9" t="str">
        <f aca="false">IF($D835="","",IFERROR(VLOOKUP($D835,CONC_TABLA,3,FALSE()),""))</f>
        <v/>
      </c>
      <c r="G835" s="30"/>
      <c r="H835" s="30"/>
      <c r="I835" s="30"/>
      <c r="J835" s="29"/>
      <c r="K835" s="28"/>
      <c r="L835" s="28"/>
      <c r="M835" s="9" t="str">
        <f aca="false">IF(OR($B835="",$E835=""),"",IF($E835="INA","INA",IF($G835="Otro empleador",IF($E835="RET","RETO",IF($E835="ORD","OTO","OTX")),IF($E835="RET","ERR",$E835))))</f>
        <v/>
      </c>
      <c r="N835" s="9" t="str">
        <f aca="false">IF($I835="","",IFERROR(VLOOKUP($I835,FREC_TABLA,2,FALSE()),""))</f>
        <v/>
      </c>
      <c r="O835" s="19" t="n">
        <f aca="false">IF(OR($M835="",$M835="ERR",$J835="",$K835="",$N835=""),0,IF($N835=0,IF(AND(OR(1=7,1=12),1&gt;=$K835,1&lt;=IF($L835="",12,$L835)),$J835,0),IF(AND(1&gt;=$K835,1&lt;=IF($L835="",12,$L835),MOD(1-$K835,$N835)=0),$J835,0)))</f>
        <v>0</v>
      </c>
      <c r="P835" s="19" t="n">
        <f aca="false">IF(OR($M835="",$M835="ERR",$J835="",$K835="",$N835=""),0,IF($N835=0,IF(AND(OR(2=7,2=12),2&gt;=$K835,2&lt;=IF($L835="",12,$L835)),$J835,0),IF(AND(2&gt;=$K835,2&lt;=IF($L835="",12,$L835),MOD(2-$K835,$N835)=0),$J835,0)))</f>
        <v>0</v>
      </c>
      <c r="Q835" s="19" t="n">
        <f aca="false">IF(OR($M835="",$M835="ERR",$J835="",$K835="",$N835=""),0,IF($N835=0,IF(AND(OR(3=7,3=12),3&gt;=$K835,3&lt;=IF($L835="",12,$L835)),$J835,0),IF(AND(3&gt;=$K835,3&lt;=IF($L835="",12,$L835),MOD(3-$K835,$N835)=0),$J835,0)))</f>
        <v>0</v>
      </c>
      <c r="R835" s="19" t="n">
        <f aca="false">IF(OR($M835="",$M835="ERR",$J835="",$K835="",$N835=""),0,IF($N835=0,IF(AND(OR(4=7,4=12),4&gt;=$K835,4&lt;=IF($L835="",12,$L835)),$J835,0),IF(AND(4&gt;=$K835,4&lt;=IF($L835="",12,$L835),MOD(4-$K835,$N835)=0),$J835,0)))</f>
        <v>0</v>
      </c>
      <c r="S835" s="19" t="n">
        <f aca="false">IF(OR($M835="",$M835="ERR",$J835="",$K835="",$N835=""),0,IF($N835=0,IF(AND(OR(5=7,5=12),5&gt;=$K835,5&lt;=IF($L835="",12,$L835)),$J835,0),IF(AND(5&gt;=$K835,5&lt;=IF($L835="",12,$L835),MOD(5-$K835,$N835)=0),$J835,0)))</f>
        <v>0</v>
      </c>
      <c r="T835" s="19" t="n">
        <f aca="false">IF(OR($M835="",$M835="ERR",$J835="",$K835="",$N835=""),0,IF($N835=0,IF(AND(OR(6=7,6=12),6&gt;=$K835,6&lt;=IF($L835="",12,$L835)),$J835,0),IF(AND(6&gt;=$K835,6&lt;=IF($L835="",12,$L835),MOD(6-$K835,$N835)=0),$J835,0)))</f>
        <v>0</v>
      </c>
      <c r="U835" s="19" t="n">
        <f aca="false">IF(OR($M835="",$M835="ERR",$J835="",$K835="",$N835=""),0,IF($N835=0,IF(AND(OR(7=7,7=12),7&gt;=$K835,7&lt;=IF($L835="",12,$L835)),$J835,0),IF(AND(7&gt;=$K835,7&lt;=IF($L835="",12,$L835),MOD(7-$K835,$N835)=0),$J835,0)))</f>
        <v>0</v>
      </c>
      <c r="V835" s="19" t="n">
        <f aca="false">IF(OR($M835="",$M835="ERR",$J835="",$K835="",$N835=""),0,IF($N835=0,IF(AND(OR(8=7,8=12),8&gt;=$K835,8&lt;=IF($L835="",12,$L835)),$J835,0),IF(AND(8&gt;=$K835,8&lt;=IF($L835="",12,$L835),MOD(8-$K835,$N835)=0),$J835,0)))</f>
        <v>0</v>
      </c>
      <c r="W835" s="19" t="n">
        <f aca="false">IF(OR($M835="",$M835="ERR",$J835="",$K835="",$N835=""),0,IF($N835=0,IF(AND(OR(9=7,9=12),9&gt;=$K835,9&lt;=IF($L835="",12,$L835)),$J835,0),IF(AND(9&gt;=$K835,9&lt;=IF($L835="",12,$L835),MOD(9-$K835,$N835)=0),$J835,0)))</f>
        <v>0</v>
      </c>
      <c r="X835" s="19" t="n">
        <f aca="false">IF(OR($M835="",$M835="ERR",$J835="",$K835="",$N835=""),0,IF($N835=0,IF(AND(OR(10=7,10=12),10&gt;=$K835,10&lt;=IF($L835="",12,$L835)),$J835,0),IF(AND(10&gt;=$K835,10&lt;=IF($L835="",12,$L835),MOD(10-$K835,$N835)=0),$J835,0)))</f>
        <v>0</v>
      </c>
      <c r="Y835" s="19" t="n">
        <f aca="false">IF(OR($M835="",$M835="ERR",$J835="",$K835="",$N835=""),0,IF($N835=0,IF(AND(OR(11=7,11=12),11&gt;=$K835,11&lt;=IF($L835="",12,$L835)),$J835,0),IF(AND(11&gt;=$K835,11&lt;=IF($L835="",12,$L835),MOD(11-$K835,$N835)=0),$J835,0)))</f>
        <v>0</v>
      </c>
      <c r="Z835" s="19" t="n">
        <f aca="false">IF(OR($M835="",$M835="ERR",$J835="",$K835="",$N835=""),0,IF($N835=0,IF(AND(OR(12=7,12=12),12&gt;=$K835,12&lt;=IF($L835="",12,$L835)),$J835,0),IF(AND(12&gt;=$K835,12&lt;=IF($L835="",12,$L835),MOD(12-$K835,$N835)=0),$J835,0)))</f>
        <v>0</v>
      </c>
      <c r="AA835" s="36" t="n">
        <f aca="false">SUM(O835:Z835)</f>
        <v>0</v>
      </c>
      <c r="AB835" s="15" t="str">
        <f aca="false">IF(AND($B835="",$D835="",$J835=""),"",IF($B835="","Falta código",IF(ISNA(MATCH($B835,LST_COD,0)),"Código no registrado en Trabajadores",IF($E835="","Concepto no está en el catálogo",IF($M835="ERR","Retención de otro empleador: Origen = Otro empleador",IF(OR($J835="",$K835=""),"Falta monto o mes",IF(OR($K835&lt;1,$K835&gt;12),"Mes inicio inválido",IF(AND($L835&lt;&gt;"",OR($L835&lt;$K835,$L835&gt;12)),"Mes fin inválido",IF($N835="","Falta frecuencia",IF(AND($G835&lt;&gt;"Otro empleador",SUMPRODUCT(($O835:$Z835&lt;&gt;0)*(((COLUMN($O835:$Z835)-14)&lt;INDEX(Trabajadores!$M$6:$M$105,MATCH($B835,LST_COD,0)))+((COLUMN($O835:$Z835)-14)&gt;INDEX(Trabajadores!$N$6:$N$105,MATCH($B835,LST_COD,0)))))&gt;0),"Aviso: hay meses fuera del periodo laboral","OK"))))))))))</f>
        <v/>
      </c>
    </row>
    <row r="836" customFormat="false" ht="15" hidden="false" customHeight="false" outlineLevel="0" collapsed="false">
      <c r="A836" s="23" t="n">
        <v>831</v>
      </c>
      <c r="B836" s="7"/>
      <c r="C836" s="35" t="str">
        <f aca="false">IF($B836="","",IFERROR(INDEX(Trabajadores!$D$6:$D$105,MATCH($B836,LST_COD,0)),"¿Código?"))</f>
        <v/>
      </c>
      <c r="D836" s="30"/>
      <c r="E836" s="9" t="str">
        <f aca="false">IF($D836="","",IFERROR(VLOOKUP($D836,CONC_TABLA,2,FALSE()),""))</f>
        <v/>
      </c>
      <c r="F836" s="9" t="str">
        <f aca="false">IF($D836="","",IFERROR(VLOOKUP($D836,CONC_TABLA,3,FALSE()),""))</f>
        <v/>
      </c>
      <c r="G836" s="30"/>
      <c r="H836" s="30"/>
      <c r="I836" s="30"/>
      <c r="J836" s="29"/>
      <c r="K836" s="28"/>
      <c r="L836" s="28"/>
      <c r="M836" s="9" t="str">
        <f aca="false">IF(OR($B836="",$E836=""),"",IF($E836="INA","INA",IF($G836="Otro empleador",IF($E836="RET","RETO",IF($E836="ORD","OTO","OTX")),IF($E836="RET","ERR",$E836))))</f>
        <v/>
      </c>
      <c r="N836" s="9" t="str">
        <f aca="false">IF($I836="","",IFERROR(VLOOKUP($I836,FREC_TABLA,2,FALSE()),""))</f>
        <v/>
      </c>
      <c r="O836" s="19" t="n">
        <f aca="false">IF(OR($M836="",$M836="ERR",$J836="",$K836="",$N836=""),0,IF($N836=0,IF(AND(OR(1=7,1=12),1&gt;=$K836,1&lt;=IF($L836="",12,$L836)),$J836,0),IF(AND(1&gt;=$K836,1&lt;=IF($L836="",12,$L836),MOD(1-$K836,$N836)=0),$J836,0)))</f>
        <v>0</v>
      </c>
      <c r="P836" s="19" t="n">
        <f aca="false">IF(OR($M836="",$M836="ERR",$J836="",$K836="",$N836=""),0,IF($N836=0,IF(AND(OR(2=7,2=12),2&gt;=$K836,2&lt;=IF($L836="",12,$L836)),$J836,0),IF(AND(2&gt;=$K836,2&lt;=IF($L836="",12,$L836),MOD(2-$K836,$N836)=0),$J836,0)))</f>
        <v>0</v>
      </c>
      <c r="Q836" s="19" t="n">
        <f aca="false">IF(OR($M836="",$M836="ERR",$J836="",$K836="",$N836=""),0,IF($N836=0,IF(AND(OR(3=7,3=12),3&gt;=$K836,3&lt;=IF($L836="",12,$L836)),$J836,0),IF(AND(3&gt;=$K836,3&lt;=IF($L836="",12,$L836),MOD(3-$K836,$N836)=0),$J836,0)))</f>
        <v>0</v>
      </c>
      <c r="R836" s="19" t="n">
        <f aca="false">IF(OR($M836="",$M836="ERR",$J836="",$K836="",$N836=""),0,IF($N836=0,IF(AND(OR(4=7,4=12),4&gt;=$K836,4&lt;=IF($L836="",12,$L836)),$J836,0),IF(AND(4&gt;=$K836,4&lt;=IF($L836="",12,$L836),MOD(4-$K836,$N836)=0),$J836,0)))</f>
        <v>0</v>
      </c>
      <c r="S836" s="19" t="n">
        <f aca="false">IF(OR($M836="",$M836="ERR",$J836="",$K836="",$N836=""),0,IF($N836=0,IF(AND(OR(5=7,5=12),5&gt;=$K836,5&lt;=IF($L836="",12,$L836)),$J836,0),IF(AND(5&gt;=$K836,5&lt;=IF($L836="",12,$L836),MOD(5-$K836,$N836)=0),$J836,0)))</f>
        <v>0</v>
      </c>
      <c r="T836" s="19" t="n">
        <f aca="false">IF(OR($M836="",$M836="ERR",$J836="",$K836="",$N836=""),0,IF($N836=0,IF(AND(OR(6=7,6=12),6&gt;=$K836,6&lt;=IF($L836="",12,$L836)),$J836,0),IF(AND(6&gt;=$K836,6&lt;=IF($L836="",12,$L836),MOD(6-$K836,$N836)=0),$J836,0)))</f>
        <v>0</v>
      </c>
      <c r="U836" s="19" t="n">
        <f aca="false">IF(OR($M836="",$M836="ERR",$J836="",$K836="",$N836=""),0,IF($N836=0,IF(AND(OR(7=7,7=12),7&gt;=$K836,7&lt;=IF($L836="",12,$L836)),$J836,0),IF(AND(7&gt;=$K836,7&lt;=IF($L836="",12,$L836),MOD(7-$K836,$N836)=0),$J836,0)))</f>
        <v>0</v>
      </c>
      <c r="V836" s="19" t="n">
        <f aca="false">IF(OR($M836="",$M836="ERR",$J836="",$K836="",$N836=""),0,IF($N836=0,IF(AND(OR(8=7,8=12),8&gt;=$K836,8&lt;=IF($L836="",12,$L836)),$J836,0),IF(AND(8&gt;=$K836,8&lt;=IF($L836="",12,$L836),MOD(8-$K836,$N836)=0),$J836,0)))</f>
        <v>0</v>
      </c>
      <c r="W836" s="19" t="n">
        <f aca="false">IF(OR($M836="",$M836="ERR",$J836="",$K836="",$N836=""),0,IF($N836=0,IF(AND(OR(9=7,9=12),9&gt;=$K836,9&lt;=IF($L836="",12,$L836)),$J836,0),IF(AND(9&gt;=$K836,9&lt;=IF($L836="",12,$L836),MOD(9-$K836,$N836)=0),$J836,0)))</f>
        <v>0</v>
      </c>
      <c r="X836" s="19" t="n">
        <f aca="false">IF(OR($M836="",$M836="ERR",$J836="",$K836="",$N836=""),0,IF($N836=0,IF(AND(OR(10=7,10=12),10&gt;=$K836,10&lt;=IF($L836="",12,$L836)),$J836,0),IF(AND(10&gt;=$K836,10&lt;=IF($L836="",12,$L836),MOD(10-$K836,$N836)=0),$J836,0)))</f>
        <v>0</v>
      </c>
      <c r="Y836" s="19" t="n">
        <f aca="false">IF(OR($M836="",$M836="ERR",$J836="",$K836="",$N836=""),0,IF($N836=0,IF(AND(OR(11=7,11=12),11&gt;=$K836,11&lt;=IF($L836="",12,$L836)),$J836,0),IF(AND(11&gt;=$K836,11&lt;=IF($L836="",12,$L836),MOD(11-$K836,$N836)=0),$J836,0)))</f>
        <v>0</v>
      </c>
      <c r="Z836" s="19" t="n">
        <f aca="false">IF(OR($M836="",$M836="ERR",$J836="",$K836="",$N836=""),0,IF($N836=0,IF(AND(OR(12=7,12=12),12&gt;=$K836,12&lt;=IF($L836="",12,$L836)),$J836,0),IF(AND(12&gt;=$K836,12&lt;=IF($L836="",12,$L836),MOD(12-$K836,$N836)=0),$J836,0)))</f>
        <v>0</v>
      </c>
      <c r="AA836" s="36" t="n">
        <f aca="false">SUM(O836:Z836)</f>
        <v>0</v>
      </c>
      <c r="AB836" s="15" t="str">
        <f aca="false">IF(AND($B836="",$D836="",$J836=""),"",IF($B836="","Falta código",IF(ISNA(MATCH($B836,LST_COD,0)),"Código no registrado en Trabajadores",IF($E836="","Concepto no está en el catálogo",IF($M836="ERR","Retención de otro empleador: Origen = Otro empleador",IF(OR($J836="",$K836=""),"Falta monto o mes",IF(OR($K836&lt;1,$K836&gt;12),"Mes inicio inválido",IF(AND($L836&lt;&gt;"",OR($L836&lt;$K836,$L836&gt;12)),"Mes fin inválido",IF($N836="","Falta frecuencia",IF(AND($G836&lt;&gt;"Otro empleador",SUMPRODUCT(($O836:$Z836&lt;&gt;0)*(((COLUMN($O836:$Z836)-14)&lt;INDEX(Trabajadores!$M$6:$M$105,MATCH($B836,LST_COD,0)))+((COLUMN($O836:$Z836)-14)&gt;INDEX(Trabajadores!$N$6:$N$105,MATCH($B836,LST_COD,0)))))&gt;0),"Aviso: hay meses fuera del periodo laboral","OK"))))))))))</f>
        <v/>
      </c>
    </row>
    <row r="837" customFormat="false" ht="15" hidden="false" customHeight="false" outlineLevel="0" collapsed="false">
      <c r="A837" s="23" t="n">
        <v>832</v>
      </c>
      <c r="B837" s="7"/>
      <c r="C837" s="35" t="str">
        <f aca="false">IF($B837="","",IFERROR(INDEX(Trabajadores!$D$6:$D$105,MATCH($B837,LST_COD,0)),"¿Código?"))</f>
        <v/>
      </c>
      <c r="D837" s="30"/>
      <c r="E837" s="9" t="str">
        <f aca="false">IF($D837="","",IFERROR(VLOOKUP($D837,CONC_TABLA,2,FALSE()),""))</f>
        <v/>
      </c>
      <c r="F837" s="9" t="str">
        <f aca="false">IF($D837="","",IFERROR(VLOOKUP($D837,CONC_TABLA,3,FALSE()),""))</f>
        <v/>
      </c>
      <c r="G837" s="30"/>
      <c r="H837" s="30"/>
      <c r="I837" s="30"/>
      <c r="J837" s="29"/>
      <c r="K837" s="28"/>
      <c r="L837" s="28"/>
      <c r="M837" s="9" t="str">
        <f aca="false">IF(OR($B837="",$E837=""),"",IF($E837="INA","INA",IF($G837="Otro empleador",IF($E837="RET","RETO",IF($E837="ORD","OTO","OTX")),IF($E837="RET","ERR",$E837))))</f>
        <v/>
      </c>
      <c r="N837" s="9" t="str">
        <f aca="false">IF($I837="","",IFERROR(VLOOKUP($I837,FREC_TABLA,2,FALSE()),""))</f>
        <v/>
      </c>
      <c r="O837" s="19" t="n">
        <f aca="false">IF(OR($M837="",$M837="ERR",$J837="",$K837="",$N837=""),0,IF($N837=0,IF(AND(OR(1=7,1=12),1&gt;=$K837,1&lt;=IF($L837="",12,$L837)),$J837,0),IF(AND(1&gt;=$K837,1&lt;=IF($L837="",12,$L837),MOD(1-$K837,$N837)=0),$J837,0)))</f>
        <v>0</v>
      </c>
      <c r="P837" s="19" t="n">
        <f aca="false">IF(OR($M837="",$M837="ERR",$J837="",$K837="",$N837=""),0,IF($N837=0,IF(AND(OR(2=7,2=12),2&gt;=$K837,2&lt;=IF($L837="",12,$L837)),$J837,0),IF(AND(2&gt;=$K837,2&lt;=IF($L837="",12,$L837),MOD(2-$K837,$N837)=0),$J837,0)))</f>
        <v>0</v>
      </c>
      <c r="Q837" s="19" t="n">
        <f aca="false">IF(OR($M837="",$M837="ERR",$J837="",$K837="",$N837=""),0,IF($N837=0,IF(AND(OR(3=7,3=12),3&gt;=$K837,3&lt;=IF($L837="",12,$L837)),$J837,0),IF(AND(3&gt;=$K837,3&lt;=IF($L837="",12,$L837),MOD(3-$K837,$N837)=0),$J837,0)))</f>
        <v>0</v>
      </c>
      <c r="R837" s="19" t="n">
        <f aca="false">IF(OR($M837="",$M837="ERR",$J837="",$K837="",$N837=""),0,IF($N837=0,IF(AND(OR(4=7,4=12),4&gt;=$K837,4&lt;=IF($L837="",12,$L837)),$J837,0),IF(AND(4&gt;=$K837,4&lt;=IF($L837="",12,$L837),MOD(4-$K837,$N837)=0),$J837,0)))</f>
        <v>0</v>
      </c>
      <c r="S837" s="19" t="n">
        <f aca="false">IF(OR($M837="",$M837="ERR",$J837="",$K837="",$N837=""),0,IF($N837=0,IF(AND(OR(5=7,5=12),5&gt;=$K837,5&lt;=IF($L837="",12,$L837)),$J837,0),IF(AND(5&gt;=$K837,5&lt;=IF($L837="",12,$L837),MOD(5-$K837,$N837)=0),$J837,0)))</f>
        <v>0</v>
      </c>
      <c r="T837" s="19" t="n">
        <f aca="false">IF(OR($M837="",$M837="ERR",$J837="",$K837="",$N837=""),0,IF($N837=0,IF(AND(OR(6=7,6=12),6&gt;=$K837,6&lt;=IF($L837="",12,$L837)),$J837,0),IF(AND(6&gt;=$K837,6&lt;=IF($L837="",12,$L837),MOD(6-$K837,$N837)=0),$J837,0)))</f>
        <v>0</v>
      </c>
      <c r="U837" s="19" t="n">
        <f aca="false">IF(OR($M837="",$M837="ERR",$J837="",$K837="",$N837=""),0,IF($N837=0,IF(AND(OR(7=7,7=12),7&gt;=$K837,7&lt;=IF($L837="",12,$L837)),$J837,0),IF(AND(7&gt;=$K837,7&lt;=IF($L837="",12,$L837),MOD(7-$K837,$N837)=0),$J837,0)))</f>
        <v>0</v>
      </c>
      <c r="V837" s="19" t="n">
        <f aca="false">IF(OR($M837="",$M837="ERR",$J837="",$K837="",$N837=""),0,IF($N837=0,IF(AND(OR(8=7,8=12),8&gt;=$K837,8&lt;=IF($L837="",12,$L837)),$J837,0),IF(AND(8&gt;=$K837,8&lt;=IF($L837="",12,$L837),MOD(8-$K837,$N837)=0),$J837,0)))</f>
        <v>0</v>
      </c>
      <c r="W837" s="19" t="n">
        <f aca="false">IF(OR($M837="",$M837="ERR",$J837="",$K837="",$N837=""),0,IF($N837=0,IF(AND(OR(9=7,9=12),9&gt;=$K837,9&lt;=IF($L837="",12,$L837)),$J837,0),IF(AND(9&gt;=$K837,9&lt;=IF($L837="",12,$L837),MOD(9-$K837,$N837)=0),$J837,0)))</f>
        <v>0</v>
      </c>
      <c r="X837" s="19" t="n">
        <f aca="false">IF(OR($M837="",$M837="ERR",$J837="",$K837="",$N837=""),0,IF($N837=0,IF(AND(OR(10=7,10=12),10&gt;=$K837,10&lt;=IF($L837="",12,$L837)),$J837,0),IF(AND(10&gt;=$K837,10&lt;=IF($L837="",12,$L837),MOD(10-$K837,$N837)=0),$J837,0)))</f>
        <v>0</v>
      </c>
      <c r="Y837" s="19" t="n">
        <f aca="false">IF(OR($M837="",$M837="ERR",$J837="",$K837="",$N837=""),0,IF($N837=0,IF(AND(OR(11=7,11=12),11&gt;=$K837,11&lt;=IF($L837="",12,$L837)),$J837,0),IF(AND(11&gt;=$K837,11&lt;=IF($L837="",12,$L837),MOD(11-$K837,$N837)=0),$J837,0)))</f>
        <v>0</v>
      </c>
      <c r="Z837" s="19" t="n">
        <f aca="false">IF(OR($M837="",$M837="ERR",$J837="",$K837="",$N837=""),0,IF($N837=0,IF(AND(OR(12=7,12=12),12&gt;=$K837,12&lt;=IF($L837="",12,$L837)),$J837,0),IF(AND(12&gt;=$K837,12&lt;=IF($L837="",12,$L837),MOD(12-$K837,$N837)=0),$J837,0)))</f>
        <v>0</v>
      </c>
      <c r="AA837" s="36" t="n">
        <f aca="false">SUM(O837:Z837)</f>
        <v>0</v>
      </c>
      <c r="AB837" s="15" t="str">
        <f aca="false">IF(AND($B837="",$D837="",$J837=""),"",IF($B837="","Falta código",IF(ISNA(MATCH($B837,LST_COD,0)),"Código no registrado en Trabajadores",IF($E837="","Concepto no está en el catálogo",IF($M837="ERR","Retención de otro empleador: Origen = Otro empleador",IF(OR($J837="",$K837=""),"Falta monto o mes",IF(OR($K837&lt;1,$K837&gt;12),"Mes inicio inválido",IF(AND($L837&lt;&gt;"",OR($L837&lt;$K837,$L837&gt;12)),"Mes fin inválido",IF($N837="","Falta frecuencia",IF(AND($G837&lt;&gt;"Otro empleador",SUMPRODUCT(($O837:$Z837&lt;&gt;0)*(((COLUMN($O837:$Z837)-14)&lt;INDEX(Trabajadores!$M$6:$M$105,MATCH($B837,LST_COD,0)))+((COLUMN($O837:$Z837)-14)&gt;INDEX(Trabajadores!$N$6:$N$105,MATCH($B837,LST_COD,0)))))&gt;0),"Aviso: hay meses fuera del periodo laboral","OK"))))))))))</f>
        <v/>
      </c>
    </row>
    <row r="838" customFormat="false" ht="15" hidden="false" customHeight="false" outlineLevel="0" collapsed="false">
      <c r="A838" s="23" t="n">
        <v>833</v>
      </c>
      <c r="B838" s="7"/>
      <c r="C838" s="35" t="str">
        <f aca="false">IF($B838="","",IFERROR(INDEX(Trabajadores!$D$6:$D$105,MATCH($B838,LST_COD,0)),"¿Código?"))</f>
        <v/>
      </c>
      <c r="D838" s="30"/>
      <c r="E838" s="9" t="str">
        <f aca="false">IF($D838="","",IFERROR(VLOOKUP($D838,CONC_TABLA,2,FALSE()),""))</f>
        <v/>
      </c>
      <c r="F838" s="9" t="str">
        <f aca="false">IF($D838="","",IFERROR(VLOOKUP($D838,CONC_TABLA,3,FALSE()),""))</f>
        <v/>
      </c>
      <c r="G838" s="30"/>
      <c r="H838" s="30"/>
      <c r="I838" s="30"/>
      <c r="J838" s="29"/>
      <c r="K838" s="28"/>
      <c r="L838" s="28"/>
      <c r="M838" s="9" t="str">
        <f aca="false">IF(OR($B838="",$E838=""),"",IF($E838="INA","INA",IF($G838="Otro empleador",IF($E838="RET","RETO",IF($E838="ORD","OTO","OTX")),IF($E838="RET","ERR",$E838))))</f>
        <v/>
      </c>
      <c r="N838" s="9" t="str">
        <f aca="false">IF($I838="","",IFERROR(VLOOKUP($I838,FREC_TABLA,2,FALSE()),""))</f>
        <v/>
      </c>
      <c r="O838" s="19" t="n">
        <f aca="false">IF(OR($M838="",$M838="ERR",$J838="",$K838="",$N838=""),0,IF($N838=0,IF(AND(OR(1=7,1=12),1&gt;=$K838,1&lt;=IF($L838="",12,$L838)),$J838,0),IF(AND(1&gt;=$K838,1&lt;=IF($L838="",12,$L838),MOD(1-$K838,$N838)=0),$J838,0)))</f>
        <v>0</v>
      </c>
      <c r="P838" s="19" t="n">
        <f aca="false">IF(OR($M838="",$M838="ERR",$J838="",$K838="",$N838=""),0,IF($N838=0,IF(AND(OR(2=7,2=12),2&gt;=$K838,2&lt;=IF($L838="",12,$L838)),$J838,0),IF(AND(2&gt;=$K838,2&lt;=IF($L838="",12,$L838),MOD(2-$K838,$N838)=0),$J838,0)))</f>
        <v>0</v>
      </c>
      <c r="Q838" s="19" t="n">
        <f aca="false">IF(OR($M838="",$M838="ERR",$J838="",$K838="",$N838=""),0,IF($N838=0,IF(AND(OR(3=7,3=12),3&gt;=$K838,3&lt;=IF($L838="",12,$L838)),$J838,0),IF(AND(3&gt;=$K838,3&lt;=IF($L838="",12,$L838),MOD(3-$K838,$N838)=0),$J838,0)))</f>
        <v>0</v>
      </c>
      <c r="R838" s="19" t="n">
        <f aca="false">IF(OR($M838="",$M838="ERR",$J838="",$K838="",$N838=""),0,IF($N838=0,IF(AND(OR(4=7,4=12),4&gt;=$K838,4&lt;=IF($L838="",12,$L838)),$J838,0),IF(AND(4&gt;=$K838,4&lt;=IF($L838="",12,$L838),MOD(4-$K838,$N838)=0),$J838,0)))</f>
        <v>0</v>
      </c>
      <c r="S838" s="19" t="n">
        <f aca="false">IF(OR($M838="",$M838="ERR",$J838="",$K838="",$N838=""),0,IF($N838=0,IF(AND(OR(5=7,5=12),5&gt;=$K838,5&lt;=IF($L838="",12,$L838)),$J838,0),IF(AND(5&gt;=$K838,5&lt;=IF($L838="",12,$L838),MOD(5-$K838,$N838)=0),$J838,0)))</f>
        <v>0</v>
      </c>
      <c r="T838" s="19" t="n">
        <f aca="false">IF(OR($M838="",$M838="ERR",$J838="",$K838="",$N838=""),0,IF($N838=0,IF(AND(OR(6=7,6=12),6&gt;=$K838,6&lt;=IF($L838="",12,$L838)),$J838,0),IF(AND(6&gt;=$K838,6&lt;=IF($L838="",12,$L838),MOD(6-$K838,$N838)=0),$J838,0)))</f>
        <v>0</v>
      </c>
      <c r="U838" s="19" t="n">
        <f aca="false">IF(OR($M838="",$M838="ERR",$J838="",$K838="",$N838=""),0,IF($N838=0,IF(AND(OR(7=7,7=12),7&gt;=$K838,7&lt;=IF($L838="",12,$L838)),$J838,0),IF(AND(7&gt;=$K838,7&lt;=IF($L838="",12,$L838),MOD(7-$K838,$N838)=0),$J838,0)))</f>
        <v>0</v>
      </c>
      <c r="V838" s="19" t="n">
        <f aca="false">IF(OR($M838="",$M838="ERR",$J838="",$K838="",$N838=""),0,IF($N838=0,IF(AND(OR(8=7,8=12),8&gt;=$K838,8&lt;=IF($L838="",12,$L838)),$J838,0),IF(AND(8&gt;=$K838,8&lt;=IF($L838="",12,$L838),MOD(8-$K838,$N838)=0),$J838,0)))</f>
        <v>0</v>
      </c>
      <c r="W838" s="19" t="n">
        <f aca="false">IF(OR($M838="",$M838="ERR",$J838="",$K838="",$N838=""),0,IF($N838=0,IF(AND(OR(9=7,9=12),9&gt;=$K838,9&lt;=IF($L838="",12,$L838)),$J838,0),IF(AND(9&gt;=$K838,9&lt;=IF($L838="",12,$L838),MOD(9-$K838,$N838)=0),$J838,0)))</f>
        <v>0</v>
      </c>
      <c r="X838" s="19" t="n">
        <f aca="false">IF(OR($M838="",$M838="ERR",$J838="",$K838="",$N838=""),0,IF($N838=0,IF(AND(OR(10=7,10=12),10&gt;=$K838,10&lt;=IF($L838="",12,$L838)),$J838,0),IF(AND(10&gt;=$K838,10&lt;=IF($L838="",12,$L838),MOD(10-$K838,$N838)=0),$J838,0)))</f>
        <v>0</v>
      </c>
      <c r="Y838" s="19" t="n">
        <f aca="false">IF(OR($M838="",$M838="ERR",$J838="",$K838="",$N838=""),0,IF($N838=0,IF(AND(OR(11=7,11=12),11&gt;=$K838,11&lt;=IF($L838="",12,$L838)),$J838,0),IF(AND(11&gt;=$K838,11&lt;=IF($L838="",12,$L838),MOD(11-$K838,$N838)=0),$J838,0)))</f>
        <v>0</v>
      </c>
      <c r="Z838" s="19" t="n">
        <f aca="false">IF(OR($M838="",$M838="ERR",$J838="",$K838="",$N838=""),0,IF($N838=0,IF(AND(OR(12=7,12=12),12&gt;=$K838,12&lt;=IF($L838="",12,$L838)),$J838,0),IF(AND(12&gt;=$K838,12&lt;=IF($L838="",12,$L838),MOD(12-$K838,$N838)=0),$J838,0)))</f>
        <v>0</v>
      </c>
      <c r="AA838" s="36" t="n">
        <f aca="false">SUM(O838:Z838)</f>
        <v>0</v>
      </c>
      <c r="AB838" s="15" t="str">
        <f aca="false">IF(AND($B838="",$D838="",$J838=""),"",IF($B838="","Falta código",IF(ISNA(MATCH($B838,LST_COD,0)),"Código no registrado en Trabajadores",IF($E838="","Concepto no está en el catálogo",IF($M838="ERR","Retención de otro empleador: Origen = Otro empleador",IF(OR($J838="",$K838=""),"Falta monto o mes",IF(OR($K838&lt;1,$K838&gt;12),"Mes inicio inválido",IF(AND($L838&lt;&gt;"",OR($L838&lt;$K838,$L838&gt;12)),"Mes fin inválido",IF($N838="","Falta frecuencia",IF(AND($G838&lt;&gt;"Otro empleador",SUMPRODUCT(($O838:$Z838&lt;&gt;0)*(((COLUMN($O838:$Z838)-14)&lt;INDEX(Trabajadores!$M$6:$M$105,MATCH($B838,LST_COD,0)))+((COLUMN($O838:$Z838)-14)&gt;INDEX(Trabajadores!$N$6:$N$105,MATCH($B838,LST_COD,0)))))&gt;0),"Aviso: hay meses fuera del periodo laboral","OK"))))))))))</f>
        <v/>
      </c>
    </row>
    <row r="839" customFormat="false" ht="15" hidden="false" customHeight="false" outlineLevel="0" collapsed="false">
      <c r="A839" s="23" t="n">
        <v>834</v>
      </c>
      <c r="B839" s="7"/>
      <c r="C839" s="35" t="str">
        <f aca="false">IF($B839="","",IFERROR(INDEX(Trabajadores!$D$6:$D$105,MATCH($B839,LST_COD,0)),"¿Código?"))</f>
        <v/>
      </c>
      <c r="D839" s="30"/>
      <c r="E839" s="9" t="str">
        <f aca="false">IF($D839="","",IFERROR(VLOOKUP($D839,CONC_TABLA,2,FALSE()),""))</f>
        <v/>
      </c>
      <c r="F839" s="9" t="str">
        <f aca="false">IF($D839="","",IFERROR(VLOOKUP($D839,CONC_TABLA,3,FALSE()),""))</f>
        <v/>
      </c>
      <c r="G839" s="30"/>
      <c r="H839" s="30"/>
      <c r="I839" s="30"/>
      <c r="J839" s="29"/>
      <c r="K839" s="28"/>
      <c r="L839" s="28"/>
      <c r="M839" s="9" t="str">
        <f aca="false">IF(OR($B839="",$E839=""),"",IF($E839="INA","INA",IF($G839="Otro empleador",IF($E839="RET","RETO",IF($E839="ORD","OTO","OTX")),IF($E839="RET","ERR",$E839))))</f>
        <v/>
      </c>
      <c r="N839" s="9" t="str">
        <f aca="false">IF($I839="","",IFERROR(VLOOKUP($I839,FREC_TABLA,2,FALSE()),""))</f>
        <v/>
      </c>
      <c r="O839" s="19" t="n">
        <f aca="false">IF(OR($M839="",$M839="ERR",$J839="",$K839="",$N839=""),0,IF($N839=0,IF(AND(OR(1=7,1=12),1&gt;=$K839,1&lt;=IF($L839="",12,$L839)),$J839,0),IF(AND(1&gt;=$K839,1&lt;=IF($L839="",12,$L839),MOD(1-$K839,$N839)=0),$J839,0)))</f>
        <v>0</v>
      </c>
      <c r="P839" s="19" t="n">
        <f aca="false">IF(OR($M839="",$M839="ERR",$J839="",$K839="",$N839=""),0,IF($N839=0,IF(AND(OR(2=7,2=12),2&gt;=$K839,2&lt;=IF($L839="",12,$L839)),$J839,0),IF(AND(2&gt;=$K839,2&lt;=IF($L839="",12,$L839),MOD(2-$K839,$N839)=0),$J839,0)))</f>
        <v>0</v>
      </c>
      <c r="Q839" s="19" t="n">
        <f aca="false">IF(OR($M839="",$M839="ERR",$J839="",$K839="",$N839=""),0,IF($N839=0,IF(AND(OR(3=7,3=12),3&gt;=$K839,3&lt;=IF($L839="",12,$L839)),$J839,0),IF(AND(3&gt;=$K839,3&lt;=IF($L839="",12,$L839),MOD(3-$K839,$N839)=0),$J839,0)))</f>
        <v>0</v>
      </c>
      <c r="R839" s="19" t="n">
        <f aca="false">IF(OR($M839="",$M839="ERR",$J839="",$K839="",$N839=""),0,IF($N839=0,IF(AND(OR(4=7,4=12),4&gt;=$K839,4&lt;=IF($L839="",12,$L839)),$J839,0),IF(AND(4&gt;=$K839,4&lt;=IF($L839="",12,$L839),MOD(4-$K839,$N839)=0),$J839,0)))</f>
        <v>0</v>
      </c>
      <c r="S839" s="19" t="n">
        <f aca="false">IF(OR($M839="",$M839="ERR",$J839="",$K839="",$N839=""),0,IF($N839=0,IF(AND(OR(5=7,5=12),5&gt;=$K839,5&lt;=IF($L839="",12,$L839)),$J839,0),IF(AND(5&gt;=$K839,5&lt;=IF($L839="",12,$L839),MOD(5-$K839,$N839)=0),$J839,0)))</f>
        <v>0</v>
      </c>
      <c r="T839" s="19" t="n">
        <f aca="false">IF(OR($M839="",$M839="ERR",$J839="",$K839="",$N839=""),0,IF($N839=0,IF(AND(OR(6=7,6=12),6&gt;=$K839,6&lt;=IF($L839="",12,$L839)),$J839,0),IF(AND(6&gt;=$K839,6&lt;=IF($L839="",12,$L839),MOD(6-$K839,$N839)=0),$J839,0)))</f>
        <v>0</v>
      </c>
      <c r="U839" s="19" t="n">
        <f aca="false">IF(OR($M839="",$M839="ERR",$J839="",$K839="",$N839=""),0,IF($N839=0,IF(AND(OR(7=7,7=12),7&gt;=$K839,7&lt;=IF($L839="",12,$L839)),$J839,0),IF(AND(7&gt;=$K839,7&lt;=IF($L839="",12,$L839),MOD(7-$K839,$N839)=0),$J839,0)))</f>
        <v>0</v>
      </c>
      <c r="V839" s="19" t="n">
        <f aca="false">IF(OR($M839="",$M839="ERR",$J839="",$K839="",$N839=""),0,IF($N839=0,IF(AND(OR(8=7,8=12),8&gt;=$K839,8&lt;=IF($L839="",12,$L839)),$J839,0),IF(AND(8&gt;=$K839,8&lt;=IF($L839="",12,$L839),MOD(8-$K839,$N839)=0),$J839,0)))</f>
        <v>0</v>
      </c>
      <c r="W839" s="19" t="n">
        <f aca="false">IF(OR($M839="",$M839="ERR",$J839="",$K839="",$N839=""),0,IF($N839=0,IF(AND(OR(9=7,9=12),9&gt;=$K839,9&lt;=IF($L839="",12,$L839)),$J839,0),IF(AND(9&gt;=$K839,9&lt;=IF($L839="",12,$L839),MOD(9-$K839,$N839)=0),$J839,0)))</f>
        <v>0</v>
      </c>
      <c r="X839" s="19" t="n">
        <f aca="false">IF(OR($M839="",$M839="ERR",$J839="",$K839="",$N839=""),0,IF($N839=0,IF(AND(OR(10=7,10=12),10&gt;=$K839,10&lt;=IF($L839="",12,$L839)),$J839,0),IF(AND(10&gt;=$K839,10&lt;=IF($L839="",12,$L839),MOD(10-$K839,$N839)=0),$J839,0)))</f>
        <v>0</v>
      </c>
      <c r="Y839" s="19" t="n">
        <f aca="false">IF(OR($M839="",$M839="ERR",$J839="",$K839="",$N839=""),0,IF($N839=0,IF(AND(OR(11=7,11=12),11&gt;=$K839,11&lt;=IF($L839="",12,$L839)),$J839,0),IF(AND(11&gt;=$K839,11&lt;=IF($L839="",12,$L839),MOD(11-$K839,$N839)=0),$J839,0)))</f>
        <v>0</v>
      </c>
      <c r="Z839" s="19" t="n">
        <f aca="false">IF(OR($M839="",$M839="ERR",$J839="",$K839="",$N839=""),0,IF($N839=0,IF(AND(OR(12=7,12=12),12&gt;=$K839,12&lt;=IF($L839="",12,$L839)),$J839,0),IF(AND(12&gt;=$K839,12&lt;=IF($L839="",12,$L839),MOD(12-$K839,$N839)=0),$J839,0)))</f>
        <v>0</v>
      </c>
      <c r="AA839" s="36" t="n">
        <f aca="false">SUM(O839:Z839)</f>
        <v>0</v>
      </c>
      <c r="AB839" s="15" t="str">
        <f aca="false">IF(AND($B839="",$D839="",$J839=""),"",IF($B839="","Falta código",IF(ISNA(MATCH($B839,LST_COD,0)),"Código no registrado en Trabajadores",IF($E839="","Concepto no está en el catálogo",IF($M839="ERR","Retención de otro empleador: Origen = Otro empleador",IF(OR($J839="",$K839=""),"Falta monto o mes",IF(OR($K839&lt;1,$K839&gt;12),"Mes inicio inválido",IF(AND($L839&lt;&gt;"",OR($L839&lt;$K839,$L839&gt;12)),"Mes fin inválido",IF($N839="","Falta frecuencia",IF(AND($G839&lt;&gt;"Otro empleador",SUMPRODUCT(($O839:$Z839&lt;&gt;0)*(((COLUMN($O839:$Z839)-14)&lt;INDEX(Trabajadores!$M$6:$M$105,MATCH($B839,LST_COD,0)))+((COLUMN($O839:$Z839)-14)&gt;INDEX(Trabajadores!$N$6:$N$105,MATCH($B839,LST_COD,0)))))&gt;0),"Aviso: hay meses fuera del periodo laboral","OK"))))))))))</f>
        <v/>
      </c>
    </row>
    <row r="840" customFormat="false" ht="15" hidden="false" customHeight="false" outlineLevel="0" collapsed="false">
      <c r="A840" s="23" t="n">
        <v>835</v>
      </c>
      <c r="B840" s="7"/>
      <c r="C840" s="35" t="str">
        <f aca="false">IF($B840="","",IFERROR(INDEX(Trabajadores!$D$6:$D$105,MATCH($B840,LST_COD,0)),"¿Código?"))</f>
        <v/>
      </c>
      <c r="D840" s="30"/>
      <c r="E840" s="9" t="str">
        <f aca="false">IF($D840="","",IFERROR(VLOOKUP($D840,CONC_TABLA,2,FALSE()),""))</f>
        <v/>
      </c>
      <c r="F840" s="9" t="str">
        <f aca="false">IF($D840="","",IFERROR(VLOOKUP($D840,CONC_TABLA,3,FALSE()),""))</f>
        <v/>
      </c>
      <c r="G840" s="30"/>
      <c r="H840" s="30"/>
      <c r="I840" s="30"/>
      <c r="J840" s="29"/>
      <c r="K840" s="28"/>
      <c r="L840" s="28"/>
      <c r="M840" s="9" t="str">
        <f aca="false">IF(OR($B840="",$E840=""),"",IF($E840="INA","INA",IF($G840="Otro empleador",IF($E840="RET","RETO",IF($E840="ORD","OTO","OTX")),IF($E840="RET","ERR",$E840))))</f>
        <v/>
      </c>
      <c r="N840" s="9" t="str">
        <f aca="false">IF($I840="","",IFERROR(VLOOKUP($I840,FREC_TABLA,2,FALSE()),""))</f>
        <v/>
      </c>
      <c r="O840" s="19" t="n">
        <f aca="false">IF(OR($M840="",$M840="ERR",$J840="",$K840="",$N840=""),0,IF($N840=0,IF(AND(OR(1=7,1=12),1&gt;=$K840,1&lt;=IF($L840="",12,$L840)),$J840,0),IF(AND(1&gt;=$K840,1&lt;=IF($L840="",12,$L840),MOD(1-$K840,$N840)=0),$J840,0)))</f>
        <v>0</v>
      </c>
      <c r="P840" s="19" t="n">
        <f aca="false">IF(OR($M840="",$M840="ERR",$J840="",$K840="",$N840=""),0,IF($N840=0,IF(AND(OR(2=7,2=12),2&gt;=$K840,2&lt;=IF($L840="",12,$L840)),$J840,0),IF(AND(2&gt;=$K840,2&lt;=IF($L840="",12,$L840),MOD(2-$K840,$N840)=0),$J840,0)))</f>
        <v>0</v>
      </c>
      <c r="Q840" s="19" t="n">
        <f aca="false">IF(OR($M840="",$M840="ERR",$J840="",$K840="",$N840=""),0,IF($N840=0,IF(AND(OR(3=7,3=12),3&gt;=$K840,3&lt;=IF($L840="",12,$L840)),$J840,0),IF(AND(3&gt;=$K840,3&lt;=IF($L840="",12,$L840),MOD(3-$K840,$N840)=0),$J840,0)))</f>
        <v>0</v>
      </c>
      <c r="R840" s="19" t="n">
        <f aca="false">IF(OR($M840="",$M840="ERR",$J840="",$K840="",$N840=""),0,IF($N840=0,IF(AND(OR(4=7,4=12),4&gt;=$K840,4&lt;=IF($L840="",12,$L840)),$J840,0),IF(AND(4&gt;=$K840,4&lt;=IF($L840="",12,$L840),MOD(4-$K840,$N840)=0),$J840,0)))</f>
        <v>0</v>
      </c>
      <c r="S840" s="19" t="n">
        <f aca="false">IF(OR($M840="",$M840="ERR",$J840="",$K840="",$N840=""),0,IF($N840=0,IF(AND(OR(5=7,5=12),5&gt;=$K840,5&lt;=IF($L840="",12,$L840)),$J840,0),IF(AND(5&gt;=$K840,5&lt;=IF($L840="",12,$L840),MOD(5-$K840,$N840)=0),$J840,0)))</f>
        <v>0</v>
      </c>
      <c r="T840" s="19" t="n">
        <f aca="false">IF(OR($M840="",$M840="ERR",$J840="",$K840="",$N840=""),0,IF($N840=0,IF(AND(OR(6=7,6=12),6&gt;=$K840,6&lt;=IF($L840="",12,$L840)),$J840,0),IF(AND(6&gt;=$K840,6&lt;=IF($L840="",12,$L840),MOD(6-$K840,$N840)=0),$J840,0)))</f>
        <v>0</v>
      </c>
      <c r="U840" s="19" t="n">
        <f aca="false">IF(OR($M840="",$M840="ERR",$J840="",$K840="",$N840=""),0,IF($N840=0,IF(AND(OR(7=7,7=12),7&gt;=$K840,7&lt;=IF($L840="",12,$L840)),$J840,0),IF(AND(7&gt;=$K840,7&lt;=IF($L840="",12,$L840),MOD(7-$K840,$N840)=0),$J840,0)))</f>
        <v>0</v>
      </c>
      <c r="V840" s="19" t="n">
        <f aca="false">IF(OR($M840="",$M840="ERR",$J840="",$K840="",$N840=""),0,IF($N840=0,IF(AND(OR(8=7,8=12),8&gt;=$K840,8&lt;=IF($L840="",12,$L840)),$J840,0),IF(AND(8&gt;=$K840,8&lt;=IF($L840="",12,$L840),MOD(8-$K840,$N840)=0),$J840,0)))</f>
        <v>0</v>
      </c>
      <c r="W840" s="19" t="n">
        <f aca="false">IF(OR($M840="",$M840="ERR",$J840="",$K840="",$N840=""),0,IF($N840=0,IF(AND(OR(9=7,9=12),9&gt;=$K840,9&lt;=IF($L840="",12,$L840)),$J840,0),IF(AND(9&gt;=$K840,9&lt;=IF($L840="",12,$L840),MOD(9-$K840,$N840)=0),$J840,0)))</f>
        <v>0</v>
      </c>
      <c r="X840" s="19" t="n">
        <f aca="false">IF(OR($M840="",$M840="ERR",$J840="",$K840="",$N840=""),0,IF($N840=0,IF(AND(OR(10=7,10=12),10&gt;=$K840,10&lt;=IF($L840="",12,$L840)),$J840,0),IF(AND(10&gt;=$K840,10&lt;=IF($L840="",12,$L840),MOD(10-$K840,$N840)=0),$J840,0)))</f>
        <v>0</v>
      </c>
      <c r="Y840" s="19" t="n">
        <f aca="false">IF(OR($M840="",$M840="ERR",$J840="",$K840="",$N840=""),0,IF($N840=0,IF(AND(OR(11=7,11=12),11&gt;=$K840,11&lt;=IF($L840="",12,$L840)),$J840,0),IF(AND(11&gt;=$K840,11&lt;=IF($L840="",12,$L840),MOD(11-$K840,$N840)=0),$J840,0)))</f>
        <v>0</v>
      </c>
      <c r="Z840" s="19" t="n">
        <f aca="false">IF(OR($M840="",$M840="ERR",$J840="",$K840="",$N840=""),0,IF($N840=0,IF(AND(OR(12=7,12=12),12&gt;=$K840,12&lt;=IF($L840="",12,$L840)),$J840,0),IF(AND(12&gt;=$K840,12&lt;=IF($L840="",12,$L840),MOD(12-$K840,$N840)=0),$J840,0)))</f>
        <v>0</v>
      </c>
      <c r="AA840" s="36" t="n">
        <f aca="false">SUM(O840:Z840)</f>
        <v>0</v>
      </c>
      <c r="AB840" s="15" t="str">
        <f aca="false">IF(AND($B840="",$D840="",$J840=""),"",IF($B840="","Falta código",IF(ISNA(MATCH($B840,LST_COD,0)),"Código no registrado en Trabajadores",IF($E840="","Concepto no está en el catálogo",IF($M840="ERR","Retención de otro empleador: Origen = Otro empleador",IF(OR($J840="",$K840=""),"Falta monto o mes",IF(OR($K840&lt;1,$K840&gt;12),"Mes inicio inválido",IF(AND($L840&lt;&gt;"",OR($L840&lt;$K840,$L840&gt;12)),"Mes fin inválido",IF($N840="","Falta frecuencia",IF(AND($G840&lt;&gt;"Otro empleador",SUMPRODUCT(($O840:$Z840&lt;&gt;0)*(((COLUMN($O840:$Z840)-14)&lt;INDEX(Trabajadores!$M$6:$M$105,MATCH($B840,LST_COD,0)))+((COLUMN($O840:$Z840)-14)&gt;INDEX(Trabajadores!$N$6:$N$105,MATCH($B840,LST_COD,0)))))&gt;0),"Aviso: hay meses fuera del periodo laboral","OK"))))))))))</f>
        <v/>
      </c>
    </row>
    <row r="841" customFormat="false" ht="15" hidden="false" customHeight="false" outlineLevel="0" collapsed="false">
      <c r="A841" s="23" t="n">
        <v>836</v>
      </c>
      <c r="B841" s="7"/>
      <c r="C841" s="35" t="str">
        <f aca="false">IF($B841="","",IFERROR(INDEX(Trabajadores!$D$6:$D$105,MATCH($B841,LST_COD,0)),"¿Código?"))</f>
        <v/>
      </c>
      <c r="D841" s="30"/>
      <c r="E841" s="9" t="str">
        <f aca="false">IF($D841="","",IFERROR(VLOOKUP($D841,CONC_TABLA,2,FALSE()),""))</f>
        <v/>
      </c>
      <c r="F841" s="9" t="str">
        <f aca="false">IF($D841="","",IFERROR(VLOOKUP($D841,CONC_TABLA,3,FALSE()),""))</f>
        <v/>
      </c>
      <c r="G841" s="30"/>
      <c r="H841" s="30"/>
      <c r="I841" s="30"/>
      <c r="J841" s="29"/>
      <c r="K841" s="28"/>
      <c r="L841" s="28"/>
      <c r="M841" s="9" t="str">
        <f aca="false">IF(OR($B841="",$E841=""),"",IF($E841="INA","INA",IF($G841="Otro empleador",IF($E841="RET","RETO",IF($E841="ORD","OTO","OTX")),IF($E841="RET","ERR",$E841))))</f>
        <v/>
      </c>
      <c r="N841" s="9" t="str">
        <f aca="false">IF($I841="","",IFERROR(VLOOKUP($I841,FREC_TABLA,2,FALSE()),""))</f>
        <v/>
      </c>
      <c r="O841" s="19" t="n">
        <f aca="false">IF(OR($M841="",$M841="ERR",$J841="",$K841="",$N841=""),0,IF($N841=0,IF(AND(OR(1=7,1=12),1&gt;=$K841,1&lt;=IF($L841="",12,$L841)),$J841,0),IF(AND(1&gt;=$K841,1&lt;=IF($L841="",12,$L841),MOD(1-$K841,$N841)=0),$J841,0)))</f>
        <v>0</v>
      </c>
      <c r="P841" s="19" t="n">
        <f aca="false">IF(OR($M841="",$M841="ERR",$J841="",$K841="",$N841=""),0,IF($N841=0,IF(AND(OR(2=7,2=12),2&gt;=$K841,2&lt;=IF($L841="",12,$L841)),$J841,0),IF(AND(2&gt;=$K841,2&lt;=IF($L841="",12,$L841),MOD(2-$K841,$N841)=0),$J841,0)))</f>
        <v>0</v>
      </c>
      <c r="Q841" s="19" t="n">
        <f aca="false">IF(OR($M841="",$M841="ERR",$J841="",$K841="",$N841=""),0,IF($N841=0,IF(AND(OR(3=7,3=12),3&gt;=$K841,3&lt;=IF($L841="",12,$L841)),$J841,0),IF(AND(3&gt;=$K841,3&lt;=IF($L841="",12,$L841),MOD(3-$K841,$N841)=0),$J841,0)))</f>
        <v>0</v>
      </c>
      <c r="R841" s="19" t="n">
        <f aca="false">IF(OR($M841="",$M841="ERR",$J841="",$K841="",$N841=""),0,IF($N841=0,IF(AND(OR(4=7,4=12),4&gt;=$K841,4&lt;=IF($L841="",12,$L841)),$J841,0),IF(AND(4&gt;=$K841,4&lt;=IF($L841="",12,$L841),MOD(4-$K841,$N841)=0),$J841,0)))</f>
        <v>0</v>
      </c>
      <c r="S841" s="19" t="n">
        <f aca="false">IF(OR($M841="",$M841="ERR",$J841="",$K841="",$N841=""),0,IF($N841=0,IF(AND(OR(5=7,5=12),5&gt;=$K841,5&lt;=IF($L841="",12,$L841)),$J841,0),IF(AND(5&gt;=$K841,5&lt;=IF($L841="",12,$L841),MOD(5-$K841,$N841)=0),$J841,0)))</f>
        <v>0</v>
      </c>
      <c r="T841" s="19" t="n">
        <f aca="false">IF(OR($M841="",$M841="ERR",$J841="",$K841="",$N841=""),0,IF($N841=0,IF(AND(OR(6=7,6=12),6&gt;=$K841,6&lt;=IF($L841="",12,$L841)),$J841,0),IF(AND(6&gt;=$K841,6&lt;=IF($L841="",12,$L841),MOD(6-$K841,$N841)=0),$J841,0)))</f>
        <v>0</v>
      </c>
      <c r="U841" s="19" t="n">
        <f aca="false">IF(OR($M841="",$M841="ERR",$J841="",$K841="",$N841=""),0,IF($N841=0,IF(AND(OR(7=7,7=12),7&gt;=$K841,7&lt;=IF($L841="",12,$L841)),$J841,0),IF(AND(7&gt;=$K841,7&lt;=IF($L841="",12,$L841),MOD(7-$K841,$N841)=0),$J841,0)))</f>
        <v>0</v>
      </c>
      <c r="V841" s="19" t="n">
        <f aca="false">IF(OR($M841="",$M841="ERR",$J841="",$K841="",$N841=""),0,IF($N841=0,IF(AND(OR(8=7,8=12),8&gt;=$K841,8&lt;=IF($L841="",12,$L841)),$J841,0),IF(AND(8&gt;=$K841,8&lt;=IF($L841="",12,$L841),MOD(8-$K841,$N841)=0),$J841,0)))</f>
        <v>0</v>
      </c>
      <c r="W841" s="19" t="n">
        <f aca="false">IF(OR($M841="",$M841="ERR",$J841="",$K841="",$N841=""),0,IF($N841=0,IF(AND(OR(9=7,9=12),9&gt;=$K841,9&lt;=IF($L841="",12,$L841)),$J841,0),IF(AND(9&gt;=$K841,9&lt;=IF($L841="",12,$L841),MOD(9-$K841,$N841)=0),$J841,0)))</f>
        <v>0</v>
      </c>
      <c r="X841" s="19" t="n">
        <f aca="false">IF(OR($M841="",$M841="ERR",$J841="",$K841="",$N841=""),0,IF($N841=0,IF(AND(OR(10=7,10=12),10&gt;=$K841,10&lt;=IF($L841="",12,$L841)),$J841,0),IF(AND(10&gt;=$K841,10&lt;=IF($L841="",12,$L841),MOD(10-$K841,$N841)=0),$J841,0)))</f>
        <v>0</v>
      </c>
      <c r="Y841" s="19" t="n">
        <f aca="false">IF(OR($M841="",$M841="ERR",$J841="",$K841="",$N841=""),0,IF($N841=0,IF(AND(OR(11=7,11=12),11&gt;=$K841,11&lt;=IF($L841="",12,$L841)),$J841,0),IF(AND(11&gt;=$K841,11&lt;=IF($L841="",12,$L841),MOD(11-$K841,$N841)=0),$J841,0)))</f>
        <v>0</v>
      </c>
      <c r="Z841" s="19" t="n">
        <f aca="false">IF(OR($M841="",$M841="ERR",$J841="",$K841="",$N841=""),0,IF($N841=0,IF(AND(OR(12=7,12=12),12&gt;=$K841,12&lt;=IF($L841="",12,$L841)),$J841,0),IF(AND(12&gt;=$K841,12&lt;=IF($L841="",12,$L841),MOD(12-$K841,$N841)=0),$J841,0)))</f>
        <v>0</v>
      </c>
      <c r="AA841" s="36" t="n">
        <f aca="false">SUM(O841:Z841)</f>
        <v>0</v>
      </c>
      <c r="AB841" s="15" t="str">
        <f aca="false">IF(AND($B841="",$D841="",$J841=""),"",IF($B841="","Falta código",IF(ISNA(MATCH($B841,LST_COD,0)),"Código no registrado en Trabajadores",IF($E841="","Concepto no está en el catálogo",IF($M841="ERR","Retención de otro empleador: Origen = Otro empleador",IF(OR($J841="",$K841=""),"Falta monto o mes",IF(OR($K841&lt;1,$K841&gt;12),"Mes inicio inválido",IF(AND($L841&lt;&gt;"",OR($L841&lt;$K841,$L841&gt;12)),"Mes fin inválido",IF($N841="","Falta frecuencia",IF(AND($G841&lt;&gt;"Otro empleador",SUMPRODUCT(($O841:$Z841&lt;&gt;0)*(((COLUMN($O841:$Z841)-14)&lt;INDEX(Trabajadores!$M$6:$M$105,MATCH($B841,LST_COD,0)))+((COLUMN($O841:$Z841)-14)&gt;INDEX(Trabajadores!$N$6:$N$105,MATCH($B841,LST_COD,0)))))&gt;0),"Aviso: hay meses fuera del periodo laboral","OK"))))))))))</f>
        <v/>
      </c>
    </row>
    <row r="842" customFormat="false" ht="15" hidden="false" customHeight="false" outlineLevel="0" collapsed="false">
      <c r="A842" s="23" t="n">
        <v>837</v>
      </c>
      <c r="B842" s="7"/>
      <c r="C842" s="35" t="str">
        <f aca="false">IF($B842="","",IFERROR(INDEX(Trabajadores!$D$6:$D$105,MATCH($B842,LST_COD,0)),"¿Código?"))</f>
        <v/>
      </c>
      <c r="D842" s="30"/>
      <c r="E842" s="9" t="str">
        <f aca="false">IF($D842="","",IFERROR(VLOOKUP($D842,CONC_TABLA,2,FALSE()),""))</f>
        <v/>
      </c>
      <c r="F842" s="9" t="str">
        <f aca="false">IF($D842="","",IFERROR(VLOOKUP($D842,CONC_TABLA,3,FALSE()),""))</f>
        <v/>
      </c>
      <c r="G842" s="30"/>
      <c r="H842" s="30"/>
      <c r="I842" s="30"/>
      <c r="J842" s="29"/>
      <c r="K842" s="28"/>
      <c r="L842" s="28"/>
      <c r="M842" s="9" t="str">
        <f aca="false">IF(OR($B842="",$E842=""),"",IF($E842="INA","INA",IF($G842="Otro empleador",IF($E842="RET","RETO",IF($E842="ORD","OTO","OTX")),IF($E842="RET","ERR",$E842))))</f>
        <v/>
      </c>
      <c r="N842" s="9" t="str">
        <f aca="false">IF($I842="","",IFERROR(VLOOKUP($I842,FREC_TABLA,2,FALSE()),""))</f>
        <v/>
      </c>
      <c r="O842" s="19" t="n">
        <f aca="false">IF(OR($M842="",$M842="ERR",$J842="",$K842="",$N842=""),0,IF($N842=0,IF(AND(OR(1=7,1=12),1&gt;=$K842,1&lt;=IF($L842="",12,$L842)),$J842,0),IF(AND(1&gt;=$K842,1&lt;=IF($L842="",12,$L842),MOD(1-$K842,$N842)=0),$J842,0)))</f>
        <v>0</v>
      </c>
      <c r="P842" s="19" t="n">
        <f aca="false">IF(OR($M842="",$M842="ERR",$J842="",$K842="",$N842=""),0,IF($N842=0,IF(AND(OR(2=7,2=12),2&gt;=$K842,2&lt;=IF($L842="",12,$L842)),$J842,0),IF(AND(2&gt;=$K842,2&lt;=IF($L842="",12,$L842),MOD(2-$K842,$N842)=0),$J842,0)))</f>
        <v>0</v>
      </c>
      <c r="Q842" s="19" t="n">
        <f aca="false">IF(OR($M842="",$M842="ERR",$J842="",$K842="",$N842=""),0,IF($N842=0,IF(AND(OR(3=7,3=12),3&gt;=$K842,3&lt;=IF($L842="",12,$L842)),$J842,0),IF(AND(3&gt;=$K842,3&lt;=IF($L842="",12,$L842),MOD(3-$K842,$N842)=0),$J842,0)))</f>
        <v>0</v>
      </c>
      <c r="R842" s="19" t="n">
        <f aca="false">IF(OR($M842="",$M842="ERR",$J842="",$K842="",$N842=""),0,IF($N842=0,IF(AND(OR(4=7,4=12),4&gt;=$K842,4&lt;=IF($L842="",12,$L842)),$J842,0),IF(AND(4&gt;=$K842,4&lt;=IF($L842="",12,$L842),MOD(4-$K842,$N842)=0),$J842,0)))</f>
        <v>0</v>
      </c>
      <c r="S842" s="19" t="n">
        <f aca="false">IF(OR($M842="",$M842="ERR",$J842="",$K842="",$N842=""),0,IF($N842=0,IF(AND(OR(5=7,5=12),5&gt;=$K842,5&lt;=IF($L842="",12,$L842)),$J842,0),IF(AND(5&gt;=$K842,5&lt;=IF($L842="",12,$L842),MOD(5-$K842,$N842)=0),$J842,0)))</f>
        <v>0</v>
      </c>
      <c r="T842" s="19" t="n">
        <f aca="false">IF(OR($M842="",$M842="ERR",$J842="",$K842="",$N842=""),0,IF($N842=0,IF(AND(OR(6=7,6=12),6&gt;=$K842,6&lt;=IF($L842="",12,$L842)),$J842,0),IF(AND(6&gt;=$K842,6&lt;=IF($L842="",12,$L842),MOD(6-$K842,$N842)=0),$J842,0)))</f>
        <v>0</v>
      </c>
      <c r="U842" s="19" t="n">
        <f aca="false">IF(OR($M842="",$M842="ERR",$J842="",$K842="",$N842=""),0,IF($N842=0,IF(AND(OR(7=7,7=12),7&gt;=$K842,7&lt;=IF($L842="",12,$L842)),$J842,0),IF(AND(7&gt;=$K842,7&lt;=IF($L842="",12,$L842),MOD(7-$K842,$N842)=0),$J842,0)))</f>
        <v>0</v>
      </c>
      <c r="V842" s="19" t="n">
        <f aca="false">IF(OR($M842="",$M842="ERR",$J842="",$K842="",$N842=""),0,IF($N842=0,IF(AND(OR(8=7,8=12),8&gt;=$K842,8&lt;=IF($L842="",12,$L842)),$J842,0),IF(AND(8&gt;=$K842,8&lt;=IF($L842="",12,$L842),MOD(8-$K842,$N842)=0),$J842,0)))</f>
        <v>0</v>
      </c>
      <c r="W842" s="19" t="n">
        <f aca="false">IF(OR($M842="",$M842="ERR",$J842="",$K842="",$N842=""),0,IF($N842=0,IF(AND(OR(9=7,9=12),9&gt;=$K842,9&lt;=IF($L842="",12,$L842)),$J842,0),IF(AND(9&gt;=$K842,9&lt;=IF($L842="",12,$L842),MOD(9-$K842,$N842)=0),$J842,0)))</f>
        <v>0</v>
      </c>
      <c r="X842" s="19" t="n">
        <f aca="false">IF(OR($M842="",$M842="ERR",$J842="",$K842="",$N842=""),0,IF($N842=0,IF(AND(OR(10=7,10=12),10&gt;=$K842,10&lt;=IF($L842="",12,$L842)),$J842,0),IF(AND(10&gt;=$K842,10&lt;=IF($L842="",12,$L842),MOD(10-$K842,$N842)=0),$J842,0)))</f>
        <v>0</v>
      </c>
      <c r="Y842" s="19" t="n">
        <f aca="false">IF(OR($M842="",$M842="ERR",$J842="",$K842="",$N842=""),0,IF($N842=0,IF(AND(OR(11=7,11=12),11&gt;=$K842,11&lt;=IF($L842="",12,$L842)),$J842,0),IF(AND(11&gt;=$K842,11&lt;=IF($L842="",12,$L842),MOD(11-$K842,$N842)=0),$J842,0)))</f>
        <v>0</v>
      </c>
      <c r="Z842" s="19" t="n">
        <f aca="false">IF(OR($M842="",$M842="ERR",$J842="",$K842="",$N842=""),0,IF($N842=0,IF(AND(OR(12=7,12=12),12&gt;=$K842,12&lt;=IF($L842="",12,$L842)),$J842,0),IF(AND(12&gt;=$K842,12&lt;=IF($L842="",12,$L842),MOD(12-$K842,$N842)=0),$J842,0)))</f>
        <v>0</v>
      </c>
      <c r="AA842" s="36" t="n">
        <f aca="false">SUM(O842:Z842)</f>
        <v>0</v>
      </c>
      <c r="AB842" s="15" t="str">
        <f aca="false">IF(AND($B842="",$D842="",$J842=""),"",IF($B842="","Falta código",IF(ISNA(MATCH($B842,LST_COD,0)),"Código no registrado en Trabajadores",IF($E842="","Concepto no está en el catálogo",IF($M842="ERR","Retención de otro empleador: Origen = Otro empleador",IF(OR($J842="",$K842=""),"Falta monto o mes",IF(OR($K842&lt;1,$K842&gt;12),"Mes inicio inválido",IF(AND($L842&lt;&gt;"",OR($L842&lt;$K842,$L842&gt;12)),"Mes fin inválido",IF($N842="","Falta frecuencia",IF(AND($G842&lt;&gt;"Otro empleador",SUMPRODUCT(($O842:$Z842&lt;&gt;0)*(((COLUMN($O842:$Z842)-14)&lt;INDEX(Trabajadores!$M$6:$M$105,MATCH($B842,LST_COD,0)))+((COLUMN($O842:$Z842)-14)&gt;INDEX(Trabajadores!$N$6:$N$105,MATCH($B842,LST_COD,0)))))&gt;0),"Aviso: hay meses fuera del periodo laboral","OK"))))))))))</f>
        <v/>
      </c>
    </row>
    <row r="843" customFormat="false" ht="15" hidden="false" customHeight="false" outlineLevel="0" collapsed="false">
      <c r="A843" s="23" t="n">
        <v>838</v>
      </c>
      <c r="B843" s="7"/>
      <c r="C843" s="35" t="str">
        <f aca="false">IF($B843="","",IFERROR(INDEX(Trabajadores!$D$6:$D$105,MATCH($B843,LST_COD,0)),"¿Código?"))</f>
        <v/>
      </c>
      <c r="D843" s="30"/>
      <c r="E843" s="9" t="str">
        <f aca="false">IF($D843="","",IFERROR(VLOOKUP($D843,CONC_TABLA,2,FALSE()),""))</f>
        <v/>
      </c>
      <c r="F843" s="9" t="str">
        <f aca="false">IF($D843="","",IFERROR(VLOOKUP($D843,CONC_TABLA,3,FALSE()),""))</f>
        <v/>
      </c>
      <c r="G843" s="30"/>
      <c r="H843" s="30"/>
      <c r="I843" s="30"/>
      <c r="J843" s="29"/>
      <c r="K843" s="28"/>
      <c r="L843" s="28"/>
      <c r="M843" s="9" t="str">
        <f aca="false">IF(OR($B843="",$E843=""),"",IF($E843="INA","INA",IF($G843="Otro empleador",IF($E843="RET","RETO",IF($E843="ORD","OTO","OTX")),IF($E843="RET","ERR",$E843))))</f>
        <v/>
      </c>
      <c r="N843" s="9" t="str">
        <f aca="false">IF($I843="","",IFERROR(VLOOKUP($I843,FREC_TABLA,2,FALSE()),""))</f>
        <v/>
      </c>
      <c r="O843" s="19" t="n">
        <f aca="false">IF(OR($M843="",$M843="ERR",$J843="",$K843="",$N843=""),0,IF($N843=0,IF(AND(OR(1=7,1=12),1&gt;=$K843,1&lt;=IF($L843="",12,$L843)),$J843,0),IF(AND(1&gt;=$K843,1&lt;=IF($L843="",12,$L843),MOD(1-$K843,$N843)=0),$J843,0)))</f>
        <v>0</v>
      </c>
      <c r="P843" s="19" t="n">
        <f aca="false">IF(OR($M843="",$M843="ERR",$J843="",$K843="",$N843=""),0,IF($N843=0,IF(AND(OR(2=7,2=12),2&gt;=$K843,2&lt;=IF($L843="",12,$L843)),$J843,0),IF(AND(2&gt;=$K843,2&lt;=IF($L843="",12,$L843),MOD(2-$K843,$N843)=0),$J843,0)))</f>
        <v>0</v>
      </c>
      <c r="Q843" s="19" t="n">
        <f aca="false">IF(OR($M843="",$M843="ERR",$J843="",$K843="",$N843=""),0,IF($N843=0,IF(AND(OR(3=7,3=12),3&gt;=$K843,3&lt;=IF($L843="",12,$L843)),$J843,0),IF(AND(3&gt;=$K843,3&lt;=IF($L843="",12,$L843),MOD(3-$K843,$N843)=0),$J843,0)))</f>
        <v>0</v>
      </c>
      <c r="R843" s="19" t="n">
        <f aca="false">IF(OR($M843="",$M843="ERR",$J843="",$K843="",$N843=""),0,IF($N843=0,IF(AND(OR(4=7,4=12),4&gt;=$K843,4&lt;=IF($L843="",12,$L843)),$J843,0),IF(AND(4&gt;=$K843,4&lt;=IF($L843="",12,$L843),MOD(4-$K843,$N843)=0),$J843,0)))</f>
        <v>0</v>
      </c>
      <c r="S843" s="19" t="n">
        <f aca="false">IF(OR($M843="",$M843="ERR",$J843="",$K843="",$N843=""),0,IF($N843=0,IF(AND(OR(5=7,5=12),5&gt;=$K843,5&lt;=IF($L843="",12,$L843)),$J843,0),IF(AND(5&gt;=$K843,5&lt;=IF($L843="",12,$L843),MOD(5-$K843,$N843)=0),$J843,0)))</f>
        <v>0</v>
      </c>
      <c r="T843" s="19" t="n">
        <f aca="false">IF(OR($M843="",$M843="ERR",$J843="",$K843="",$N843=""),0,IF($N843=0,IF(AND(OR(6=7,6=12),6&gt;=$K843,6&lt;=IF($L843="",12,$L843)),$J843,0),IF(AND(6&gt;=$K843,6&lt;=IF($L843="",12,$L843),MOD(6-$K843,$N843)=0),$J843,0)))</f>
        <v>0</v>
      </c>
      <c r="U843" s="19" t="n">
        <f aca="false">IF(OR($M843="",$M843="ERR",$J843="",$K843="",$N843=""),0,IF($N843=0,IF(AND(OR(7=7,7=12),7&gt;=$K843,7&lt;=IF($L843="",12,$L843)),$J843,0),IF(AND(7&gt;=$K843,7&lt;=IF($L843="",12,$L843),MOD(7-$K843,$N843)=0),$J843,0)))</f>
        <v>0</v>
      </c>
      <c r="V843" s="19" t="n">
        <f aca="false">IF(OR($M843="",$M843="ERR",$J843="",$K843="",$N843=""),0,IF($N843=0,IF(AND(OR(8=7,8=12),8&gt;=$K843,8&lt;=IF($L843="",12,$L843)),$J843,0),IF(AND(8&gt;=$K843,8&lt;=IF($L843="",12,$L843),MOD(8-$K843,$N843)=0),$J843,0)))</f>
        <v>0</v>
      </c>
      <c r="W843" s="19" t="n">
        <f aca="false">IF(OR($M843="",$M843="ERR",$J843="",$K843="",$N843=""),0,IF($N843=0,IF(AND(OR(9=7,9=12),9&gt;=$K843,9&lt;=IF($L843="",12,$L843)),$J843,0),IF(AND(9&gt;=$K843,9&lt;=IF($L843="",12,$L843),MOD(9-$K843,$N843)=0),$J843,0)))</f>
        <v>0</v>
      </c>
      <c r="X843" s="19" t="n">
        <f aca="false">IF(OR($M843="",$M843="ERR",$J843="",$K843="",$N843=""),0,IF($N843=0,IF(AND(OR(10=7,10=12),10&gt;=$K843,10&lt;=IF($L843="",12,$L843)),$J843,0),IF(AND(10&gt;=$K843,10&lt;=IF($L843="",12,$L843),MOD(10-$K843,$N843)=0),$J843,0)))</f>
        <v>0</v>
      </c>
      <c r="Y843" s="19" t="n">
        <f aca="false">IF(OR($M843="",$M843="ERR",$J843="",$K843="",$N843=""),0,IF($N843=0,IF(AND(OR(11=7,11=12),11&gt;=$K843,11&lt;=IF($L843="",12,$L843)),$J843,0),IF(AND(11&gt;=$K843,11&lt;=IF($L843="",12,$L843),MOD(11-$K843,$N843)=0),$J843,0)))</f>
        <v>0</v>
      </c>
      <c r="Z843" s="19" t="n">
        <f aca="false">IF(OR($M843="",$M843="ERR",$J843="",$K843="",$N843=""),0,IF($N843=0,IF(AND(OR(12=7,12=12),12&gt;=$K843,12&lt;=IF($L843="",12,$L843)),$J843,0),IF(AND(12&gt;=$K843,12&lt;=IF($L843="",12,$L843),MOD(12-$K843,$N843)=0),$J843,0)))</f>
        <v>0</v>
      </c>
      <c r="AA843" s="36" t="n">
        <f aca="false">SUM(O843:Z843)</f>
        <v>0</v>
      </c>
      <c r="AB843" s="15" t="str">
        <f aca="false">IF(AND($B843="",$D843="",$J843=""),"",IF($B843="","Falta código",IF(ISNA(MATCH($B843,LST_COD,0)),"Código no registrado en Trabajadores",IF($E843="","Concepto no está en el catálogo",IF($M843="ERR","Retención de otro empleador: Origen = Otro empleador",IF(OR($J843="",$K843=""),"Falta monto o mes",IF(OR($K843&lt;1,$K843&gt;12),"Mes inicio inválido",IF(AND($L843&lt;&gt;"",OR($L843&lt;$K843,$L843&gt;12)),"Mes fin inválido",IF($N843="","Falta frecuencia",IF(AND($G843&lt;&gt;"Otro empleador",SUMPRODUCT(($O843:$Z843&lt;&gt;0)*(((COLUMN($O843:$Z843)-14)&lt;INDEX(Trabajadores!$M$6:$M$105,MATCH($B843,LST_COD,0)))+((COLUMN($O843:$Z843)-14)&gt;INDEX(Trabajadores!$N$6:$N$105,MATCH($B843,LST_COD,0)))))&gt;0),"Aviso: hay meses fuera del periodo laboral","OK"))))))))))</f>
        <v/>
      </c>
    </row>
    <row r="844" customFormat="false" ht="15" hidden="false" customHeight="false" outlineLevel="0" collapsed="false">
      <c r="A844" s="23" t="n">
        <v>839</v>
      </c>
      <c r="B844" s="7"/>
      <c r="C844" s="35" t="str">
        <f aca="false">IF($B844="","",IFERROR(INDEX(Trabajadores!$D$6:$D$105,MATCH($B844,LST_COD,0)),"¿Código?"))</f>
        <v/>
      </c>
      <c r="D844" s="30"/>
      <c r="E844" s="9" t="str">
        <f aca="false">IF($D844="","",IFERROR(VLOOKUP($D844,CONC_TABLA,2,FALSE()),""))</f>
        <v/>
      </c>
      <c r="F844" s="9" t="str">
        <f aca="false">IF($D844="","",IFERROR(VLOOKUP($D844,CONC_TABLA,3,FALSE()),""))</f>
        <v/>
      </c>
      <c r="G844" s="30"/>
      <c r="H844" s="30"/>
      <c r="I844" s="30"/>
      <c r="J844" s="29"/>
      <c r="K844" s="28"/>
      <c r="L844" s="28"/>
      <c r="M844" s="9" t="str">
        <f aca="false">IF(OR($B844="",$E844=""),"",IF($E844="INA","INA",IF($G844="Otro empleador",IF($E844="RET","RETO",IF($E844="ORD","OTO","OTX")),IF($E844="RET","ERR",$E844))))</f>
        <v/>
      </c>
      <c r="N844" s="9" t="str">
        <f aca="false">IF($I844="","",IFERROR(VLOOKUP($I844,FREC_TABLA,2,FALSE()),""))</f>
        <v/>
      </c>
      <c r="O844" s="19" t="n">
        <f aca="false">IF(OR($M844="",$M844="ERR",$J844="",$K844="",$N844=""),0,IF($N844=0,IF(AND(OR(1=7,1=12),1&gt;=$K844,1&lt;=IF($L844="",12,$L844)),$J844,0),IF(AND(1&gt;=$K844,1&lt;=IF($L844="",12,$L844),MOD(1-$K844,$N844)=0),$J844,0)))</f>
        <v>0</v>
      </c>
      <c r="P844" s="19" t="n">
        <f aca="false">IF(OR($M844="",$M844="ERR",$J844="",$K844="",$N844=""),0,IF($N844=0,IF(AND(OR(2=7,2=12),2&gt;=$K844,2&lt;=IF($L844="",12,$L844)),$J844,0),IF(AND(2&gt;=$K844,2&lt;=IF($L844="",12,$L844),MOD(2-$K844,$N844)=0),$J844,0)))</f>
        <v>0</v>
      </c>
      <c r="Q844" s="19" t="n">
        <f aca="false">IF(OR($M844="",$M844="ERR",$J844="",$K844="",$N844=""),0,IF($N844=0,IF(AND(OR(3=7,3=12),3&gt;=$K844,3&lt;=IF($L844="",12,$L844)),$J844,0),IF(AND(3&gt;=$K844,3&lt;=IF($L844="",12,$L844),MOD(3-$K844,$N844)=0),$J844,0)))</f>
        <v>0</v>
      </c>
      <c r="R844" s="19" t="n">
        <f aca="false">IF(OR($M844="",$M844="ERR",$J844="",$K844="",$N844=""),0,IF($N844=0,IF(AND(OR(4=7,4=12),4&gt;=$K844,4&lt;=IF($L844="",12,$L844)),$J844,0),IF(AND(4&gt;=$K844,4&lt;=IF($L844="",12,$L844),MOD(4-$K844,$N844)=0),$J844,0)))</f>
        <v>0</v>
      </c>
      <c r="S844" s="19" t="n">
        <f aca="false">IF(OR($M844="",$M844="ERR",$J844="",$K844="",$N844=""),0,IF($N844=0,IF(AND(OR(5=7,5=12),5&gt;=$K844,5&lt;=IF($L844="",12,$L844)),$J844,0),IF(AND(5&gt;=$K844,5&lt;=IF($L844="",12,$L844),MOD(5-$K844,$N844)=0),$J844,0)))</f>
        <v>0</v>
      </c>
      <c r="T844" s="19" t="n">
        <f aca="false">IF(OR($M844="",$M844="ERR",$J844="",$K844="",$N844=""),0,IF($N844=0,IF(AND(OR(6=7,6=12),6&gt;=$K844,6&lt;=IF($L844="",12,$L844)),$J844,0),IF(AND(6&gt;=$K844,6&lt;=IF($L844="",12,$L844),MOD(6-$K844,$N844)=0),$J844,0)))</f>
        <v>0</v>
      </c>
      <c r="U844" s="19" t="n">
        <f aca="false">IF(OR($M844="",$M844="ERR",$J844="",$K844="",$N844=""),0,IF($N844=0,IF(AND(OR(7=7,7=12),7&gt;=$K844,7&lt;=IF($L844="",12,$L844)),$J844,0),IF(AND(7&gt;=$K844,7&lt;=IF($L844="",12,$L844),MOD(7-$K844,$N844)=0),$J844,0)))</f>
        <v>0</v>
      </c>
      <c r="V844" s="19" t="n">
        <f aca="false">IF(OR($M844="",$M844="ERR",$J844="",$K844="",$N844=""),0,IF($N844=0,IF(AND(OR(8=7,8=12),8&gt;=$K844,8&lt;=IF($L844="",12,$L844)),$J844,0),IF(AND(8&gt;=$K844,8&lt;=IF($L844="",12,$L844),MOD(8-$K844,$N844)=0),$J844,0)))</f>
        <v>0</v>
      </c>
      <c r="W844" s="19" t="n">
        <f aca="false">IF(OR($M844="",$M844="ERR",$J844="",$K844="",$N844=""),0,IF($N844=0,IF(AND(OR(9=7,9=12),9&gt;=$K844,9&lt;=IF($L844="",12,$L844)),$J844,0),IF(AND(9&gt;=$K844,9&lt;=IF($L844="",12,$L844),MOD(9-$K844,$N844)=0),$J844,0)))</f>
        <v>0</v>
      </c>
      <c r="X844" s="19" t="n">
        <f aca="false">IF(OR($M844="",$M844="ERR",$J844="",$K844="",$N844=""),0,IF($N844=0,IF(AND(OR(10=7,10=12),10&gt;=$K844,10&lt;=IF($L844="",12,$L844)),$J844,0),IF(AND(10&gt;=$K844,10&lt;=IF($L844="",12,$L844),MOD(10-$K844,$N844)=0),$J844,0)))</f>
        <v>0</v>
      </c>
      <c r="Y844" s="19" t="n">
        <f aca="false">IF(OR($M844="",$M844="ERR",$J844="",$K844="",$N844=""),0,IF($N844=0,IF(AND(OR(11=7,11=12),11&gt;=$K844,11&lt;=IF($L844="",12,$L844)),$J844,0),IF(AND(11&gt;=$K844,11&lt;=IF($L844="",12,$L844),MOD(11-$K844,$N844)=0),$J844,0)))</f>
        <v>0</v>
      </c>
      <c r="Z844" s="19" t="n">
        <f aca="false">IF(OR($M844="",$M844="ERR",$J844="",$K844="",$N844=""),0,IF($N844=0,IF(AND(OR(12=7,12=12),12&gt;=$K844,12&lt;=IF($L844="",12,$L844)),$J844,0),IF(AND(12&gt;=$K844,12&lt;=IF($L844="",12,$L844),MOD(12-$K844,$N844)=0),$J844,0)))</f>
        <v>0</v>
      </c>
      <c r="AA844" s="36" t="n">
        <f aca="false">SUM(O844:Z844)</f>
        <v>0</v>
      </c>
      <c r="AB844" s="15" t="str">
        <f aca="false">IF(AND($B844="",$D844="",$J844=""),"",IF($B844="","Falta código",IF(ISNA(MATCH($B844,LST_COD,0)),"Código no registrado en Trabajadores",IF($E844="","Concepto no está en el catálogo",IF($M844="ERR","Retención de otro empleador: Origen = Otro empleador",IF(OR($J844="",$K844=""),"Falta monto o mes",IF(OR($K844&lt;1,$K844&gt;12),"Mes inicio inválido",IF(AND($L844&lt;&gt;"",OR($L844&lt;$K844,$L844&gt;12)),"Mes fin inválido",IF($N844="","Falta frecuencia",IF(AND($G844&lt;&gt;"Otro empleador",SUMPRODUCT(($O844:$Z844&lt;&gt;0)*(((COLUMN($O844:$Z844)-14)&lt;INDEX(Trabajadores!$M$6:$M$105,MATCH($B844,LST_COD,0)))+((COLUMN($O844:$Z844)-14)&gt;INDEX(Trabajadores!$N$6:$N$105,MATCH($B844,LST_COD,0)))))&gt;0),"Aviso: hay meses fuera del periodo laboral","OK"))))))))))</f>
        <v/>
      </c>
    </row>
    <row r="845" customFormat="false" ht="15" hidden="false" customHeight="false" outlineLevel="0" collapsed="false">
      <c r="A845" s="23" t="n">
        <v>840</v>
      </c>
      <c r="B845" s="7"/>
      <c r="C845" s="35" t="str">
        <f aca="false">IF($B845="","",IFERROR(INDEX(Trabajadores!$D$6:$D$105,MATCH($B845,LST_COD,0)),"¿Código?"))</f>
        <v/>
      </c>
      <c r="D845" s="30"/>
      <c r="E845" s="9" t="str">
        <f aca="false">IF($D845="","",IFERROR(VLOOKUP($D845,CONC_TABLA,2,FALSE()),""))</f>
        <v/>
      </c>
      <c r="F845" s="9" t="str">
        <f aca="false">IF($D845="","",IFERROR(VLOOKUP($D845,CONC_TABLA,3,FALSE()),""))</f>
        <v/>
      </c>
      <c r="G845" s="30"/>
      <c r="H845" s="30"/>
      <c r="I845" s="30"/>
      <c r="J845" s="29"/>
      <c r="K845" s="28"/>
      <c r="L845" s="28"/>
      <c r="M845" s="9" t="str">
        <f aca="false">IF(OR($B845="",$E845=""),"",IF($E845="INA","INA",IF($G845="Otro empleador",IF($E845="RET","RETO",IF($E845="ORD","OTO","OTX")),IF($E845="RET","ERR",$E845))))</f>
        <v/>
      </c>
      <c r="N845" s="9" t="str">
        <f aca="false">IF($I845="","",IFERROR(VLOOKUP($I845,FREC_TABLA,2,FALSE()),""))</f>
        <v/>
      </c>
      <c r="O845" s="19" t="n">
        <f aca="false">IF(OR($M845="",$M845="ERR",$J845="",$K845="",$N845=""),0,IF($N845=0,IF(AND(OR(1=7,1=12),1&gt;=$K845,1&lt;=IF($L845="",12,$L845)),$J845,0),IF(AND(1&gt;=$K845,1&lt;=IF($L845="",12,$L845),MOD(1-$K845,$N845)=0),$J845,0)))</f>
        <v>0</v>
      </c>
      <c r="P845" s="19" t="n">
        <f aca="false">IF(OR($M845="",$M845="ERR",$J845="",$K845="",$N845=""),0,IF($N845=0,IF(AND(OR(2=7,2=12),2&gt;=$K845,2&lt;=IF($L845="",12,$L845)),$J845,0),IF(AND(2&gt;=$K845,2&lt;=IF($L845="",12,$L845),MOD(2-$K845,$N845)=0),$J845,0)))</f>
        <v>0</v>
      </c>
      <c r="Q845" s="19" t="n">
        <f aca="false">IF(OR($M845="",$M845="ERR",$J845="",$K845="",$N845=""),0,IF($N845=0,IF(AND(OR(3=7,3=12),3&gt;=$K845,3&lt;=IF($L845="",12,$L845)),$J845,0),IF(AND(3&gt;=$K845,3&lt;=IF($L845="",12,$L845),MOD(3-$K845,$N845)=0),$J845,0)))</f>
        <v>0</v>
      </c>
      <c r="R845" s="19" t="n">
        <f aca="false">IF(OR($M845="",$M845="ERR",$J845="",$K845="",$N845=""),0,IF($N845=0,IF(AND(OR(4=7,4=12),4&gt;=$K845,4&lt;=IF($L845="",12,$L845)),$J845,0),IF(AND(4&gt;=$K845,4&lt;=IF($L845="",12,$L845),MOD(4-$K845,$N845)=0),$J845,0)))</f>
        <v>0</v>
      </c>
      <c r="S845" s="19" t="n">
        <f aca="false">IF(OR($M845="",$M845="ERR",$J845="",$K845="",$N845=""),0,IF($N845=0,IF(AND(OR(5=7,5=12),5&gt;=$K845,5&lt;=IF($L845="",12,$L845)),$J845,0),IF(AND(5&gt;=$K845,5&lt;=IF($L845="",12,$L845),MOD(5-$K845,$N845)=0),$J845,0)))</f>
        <v>0</v>
      </c>
      <c r="T845" s="19" t="n">
        <f aca="false">IF(OR($M845="",$M845="ERR",$J845="",$K845="",$N845=""),0,IF($N845=0,IF(AND(OR(6=7,6=12),6&gt;=$K845,6&lt;=IF($L845="",12,$L845)),$J845,0),IF(AND(6&gt;=$K845,6&lt;=IF($L845="",12,$L845),MOD(6-$K845,$N845)=0),$J845,0)))</f>
        <v>0</v>
      </c>
      <c r="U845" s="19" t="n">
        <f aca="false">IF(OR($M845="",$M845="ERR",$J845="",$K845="",$N845=""),0,IF($N845=0,IF(AND(OR(7=7,7=12),7&gt;=$K845,7&lt;=IF($L845="",12,$L845)),$J845,0),IF(AND(7&gt;=$K845,7&lt;=IF($L845="",12,$L845),MOD(7-$K845,$N845)=0),$J845,0)))</f>
        <v>0</v>
      </c>
      <c r="V845" s="19" t="n">
        <f aca="false">IF(OR($M845="",$M845="ERR",$J845="",$K845="",$N845=""),0,IF($N845=0,IF(AND(OR(8=7,8=12),8&gt;=$K845,8&lt;=IF($L845="",12,$L845)),$J845,0),IF(AND(8&gt;=$K845,8&lt;=IF($L845="",12,$L845),MOD(8-$K845,$N845)=0),$J845,0)))</f>
        <v>0</v>
      </c>
      <c r="W845" s="19" t="n">
        <f aca="false">IF(OR($M845="",$M845="ERR",$J845="",$K845="",$N845=""),0,IF($N845=0,IF(AND(OR(9=7,9=12),9&gt;=$K845,9&lt;=IF($L845="",12,$L845)),$J845,0),IF(AND(9&gt;=$K845,9&lt;=IF($L845="",12,$L845),MOD(9-$K845,$N845)=0),$J845,0)))</f>
        <v>0</v>
      </c>
      <c r="X845" s="19" t="n">
        <f aca="false">IF(OR($M845="",$M845="ERR",$J845="",$K845="",$N845=""),0,IF($N845=0,IF(AND(OR(10=7,10=12),10&gt;=$K845,10&lt;=IF($L845="",12,$L845)),$J845,0),IF(AND(10&gt;=$K845,10&lt;=IF($L845="",12,$L845),MOD(10-$K845,$N845)=0),$J845,0)))</f>
        <v>0</v>
      </c>
      <c r="Y845" s="19" t="n">
        <f aca="false">IF(OR($M845="",$M845="ERR",$J845="",$K845="",$N845=""),0,IF($N845=0,IF(AND(OR(11=7,11=12),11&gt;=$K845,11&lt;=IF($L845="",12,$L845)),$J845,0),IF(AND(11&gt;=$K845,11&lt;=IF($L845="",12,$L845),MOD(11-$K845,$N845)=0),$J845,0)))</f>
        <v>0</v>
      </c>
      <c r="Z845" s="19" t="n">
        <f aca="false">IF(OR($M845="",$M845="ERR",$J845="",$K845="",$N845=""),0,IF($N845=0,IF(AND(OR(12=7,12=12),12&gt;=$K845,12&lt;=IF($L845="",12,$L845)),$J845,0),IF(AND(12&gt;=$K845,12&lt;=IF($L845="",12,$L845),MOD(12-$K845,$N845)=0),$J845,0)))</f>
        <v>0</v>
      </c>
      <c r="AA845" s="36" t="n">
        <f aca="false">SUM(O845:Z845)</f>
        <v>0</v>
      </c>
      <c r="AB845" s="15" t="str">
        <f aca="false">IF(AND($B845="",$D845="",$J845=""),"",IF($B845="","Falta código",IF(ISNA(MATCH($B845,LST_COD,0)),"Código no registrado en Trabajadores",IF($E845="","Concepto no está en el catálogo",IF($M845="ERR","Retención de otro empleador: Origen = Otro empleador",IF(OR($J845="",$K845=""),"Falta monto o mes",IF(OR($K845&lt;1,$K845&gt;12),"Mes inicio inválido",IF(AND($L845&lt;&gt;"",OR($L845&lt;$K845,$L845&gt;12)),"Mes fin inválido",IF($N845="","Falta frecuencia",IF(AND($G845&lt;&gt;"Otro empleador",SUMPRODUCT(($O845:$Z845&lt;&gt;0)*(((COLUMN($O845:$Z845)-14)&lt;INDEX(Trabajadores!$M$6:$M$105,MATCH($B845,LST_COD,0)))+((COLUMN($O845:$Z845)-14)&gt;INDEX(Trabajadores!$N$6:$N$105,MATCH($B845,LST_COD,0)))))&gt;0),"Aviso: hay meses fuera del periodo laboral","OK"))))))))))</f>
        <v/>
      </c>
    </row>
    <row r="846" customFormat="false" ht="15" hidden="false" customHeight="false" outlineLevel="0" collapsed="false">
      <c r="A846" s="23" t="n">
        <v>841</v>
      </c>
      <c r="B846" s="7"/>
      <c r="C846" s="35" t="str">
        <f aca="false">IF($B846="","",IFERROR(INDEX(Trabajadores!$D$6:$D$105,MATCH($B846,LST_COD,0)),"¿Código?"))</f>
        <v/>
      </c>
      <c r="D846" s="30"/>
      <c r="E846" s="9" t="str">
        <f aca="false">IF($D846="","",IFERROR(VLOOKUP($D846,CONC_TABLA,2,FALSE()),""))</f>
        <v/>
      </c>
      <c r="F846" s="9" t="str">
        <f aca="false">IF($D846="","",IFERROR(VLOOKUP($D846,CONC_TABLA,3,FALSE()),""))</f>
        <v/>
      </c>
      <c r="G846" s="30"/>
      <c r="H846" s="30"/>
      <c r="I846" s="30"/>
      <c r="J846" s="29"/>
      <c r="K846" s="28"/>
      <c r="L846" s="28"/>
      <c r="M846" s="9" t="str">
        <f aca="false">IF(OR($B846="",$E846=""),"",IF($E846="INA","INA",IF($G846="Otro empleador",IF($E846="RET","RETO",IF($E846="ORD","OTO","OTX")),IF($E846="RET","ERR",$E846))))</f>
        <v/>
      </c>
      <c r="N846" s="9" t="str">
        <f aca="false">IF($I846="","",IFERROR(VLOOKUP($I846,FREC_TABLA,2,FALSE()),""))</f>
        <v/>
      </c>
      <c r="O846" s="19" t="n">
        <f aca="false">IF(OR($M846="",$M846="ERR",$J846="",$K846="",$N846=""),0,IF($N846=0,IF(AND(OR(1=7,1=12),1&gt;=$K846,1&lt;=IF($L846="",12,$L846)),$J846,0),IF(AND(1&gt;=$K846,1&lt;=IF($L846="",12,$L846),MOD(1-$K846,$N846)=0),$J846,0)))</f>
        <v>0</v>
      </c>
      <c r="P846" s="19" t="n">
        <f aca="false">IF(OR($M846="",$M846="ERR",$J846="",$K846="",$N846=""),0,IF($N846=0,IF(AND(OR(2=7,2=12),2&gt;=$K846,2&lt;=IF($L846="",12,$L846)),$J846,0),IF(AND(2&gt;=$K846,2&lt;=IF($L846="",12,$L846),MOD(2-$K846,$N846)=0),$J846,0)))</f>
        <v>0</v>
      </c>
      <c r="Q846" s="19" t="n">
        <f aca="false">IF(OR($M846="",$M846="ERR",$J846="",$K846="",$N846=""),0,IF($N846=0,IF(AND(OR(3=7,3=12),3&gt;=$K846,3&lt;=IF($L846="",12,$L846)),$J846,0),IF(AND(3&gt;=$K846,3&lt;=IF($L846="",12,$L846),MOD(3-$K846,$N846)=0),$J846,0)))</f>
        <v>0</v>
      </c>
      <c r="R846" s="19" t="n">
        <f aca="false">IF(OR($M846="",$M846="ERR",$J846="",$K846="",$N846=""),0,IF($N846=0,IF(AND(OR(4=7,4=12),4&gt;=$K846,4&lt;=IF($L846="",12,$L846)),$J846,0),IF(AND(4&gt;=$K846,4&lt;=IF($L846="",12,$L846),MOD(4-$K846,$N846)=0),$J846,0)))</f>
        <v>0</v>
      </c>
      <c r="S846" s="19" t="n">
        <f aca="false">IF(OR($M846="",$M846="ERR",$J846="",$K846="",$N846=""),0,IF($N846=0,IF(AND(OR(5=7,5=12),5&gt;=$K846,5&lt;=IF($L846="",12,$L846)),$J846,0),IF(AND(5&gt;=$K846,5&lt;=IF($L846="",12,$L846),MOD(5-$K846,$N846)=0),$J846,0)))</f>
        <v>0</v>
      </c>
      <c r="T846" s="19" t="n">
        <f aca="false">IF(OR($M846="",$M846="ERR",$J846="",$K846="",$N846=""),0,IF($N846=0,IF(AND(OR(6=7,6=12),6&gt;=$K846,6&lt;=IF($L846="",12,$L846)),$J846,0),IF(AND(6&gt;=$K846,6&lt;=IF($L846="",12,$L846),MOD(6-$K846,$N846)=0),$J846,0)))</f>
        <v>0</v>
      </c>
      <c r="U846" s="19" t="n">
        <f aca="false">IF(OR($M846="",$M846="ERR",$J846="",$K846="",$N846=""),0,IF($N846=0,IF(AND(OR(7=7,7=12),7&gt;=$K846,7&lt;=IF($L846="",12,$L846)),$J846,0),IF(AND(7&gt;=$K846,7&lt;=IF($L846="",12,$L846),MOD(7-$K846,$N846)=0),$J846,0)))</f>
        <v>0</v>
      </c>
      <c r="V846" s="19" t="n">
        <f aca="false">IF(OR($M846="",$M846="ERR",$J846="",$K846="",$N846=""),0,IF($N846=0,IF(AND(OR(8=7,8=12),8&gt;=$K846,8&lt;=IF($L846="",12,$L846)),$J846,0),IF(AND(8&gt;=$K846,8&lt;=IF($L846="",12,$L846),MOD(8-$K846,$N846)=0),$J846,0)))</f>
        <v>0</v>
      </c>
      <c r="W846" s="19" t="n">
        <f aca="false">IF(OR($M846="",$M846="ERR",$J846="",$K846="",$N846=""),0,IF($N846=0,IF(AND(OR(9=7,9=12),9&gt;=$K846,9&lt;=IF($L846="",12,$L846)),$J846,0),IF(AND(9&gt;=$K846,9&lt;=IF($L846="",12,$L846),MOD(9-$K846,$N846)=0),$J846,0)))</f>
        <v>0</v>
      </c>
      <c r="X846" s="19" t="n">
        <f aca="false">IF(OR($M846="",$M846="ERR",$J846="",$K846="",$N846=""),0,IF($N846=0,IF(AND(OR(10=7,10=12),10&gt;=$K846,10&lt;=IF($L846="",12,$L846)),$J846,0),IF(AND(10&gt;=$K846,10&lt;=IF($L846="",12,$L846),MOD(10-$K846,$N846)=0),$J846,0)))</f>
        <v>0</v>
      </c>
      <c r="Y846" s="19" t="n">
        <f aca="false">IF(OR($M846="",$M846="ERR",$J846="",$K846="",$N846=""),0,IF($N846=0,IF(AND(OR(11=7,11=12),11&gt;=$K846,11&lt;=IF($L846="",12,$L846)),$J846,0),IF(AND(11&gt;=$K846,11&lt;=IF($L846="",12,$L846),MOD(11-$K846,$N846)=0),$J846,0)))</f>
        <v>0</v>
      </c>
      <c r="Z846" s="19" t="n">
        <f aca="false">IF(OR($M846="",$M846="ERR",$J846="",$K846="",$N846=""),0,IF($N846=0,IF(AND(OR(12=7,12=12),12&gt;=$K846,12&lt;=IF($L846="",12,$L846)),$J846,0),IF(AND(12&gt;=$K846,12&lt;=IF($L846="",12,$L846),MOD(12-$K846,$N846)=0),$J846,0)))</f>
        <v>0</v>
      </c>
      <c r="AA846" s="36" t="n">
        <f aca="false">SUM(O846:Z846)</f>
        <v>0</v>
      </c>
      <c r="AB846" s="15" t="str">
        <f aca="false">IF(AND($B846="",$D846="",$J846=""),"",IF($B846="","Falta código",IF(ISNA(MATCH($B846,LST_COD,0)),"Código no registrado en Trabajadores",IF($E846="","Concepto no está en el catálogo",IF($M846="ERR","Retención de otro empleador: Origen = Otro empleador",IF(OR($J846="",$K846=""),"Falta monto o mes",IF(OR($K846&lt;1,$K846&gt;12),"Mes inicio inválido",IF(AND($L846&lt;&gt;"",OR($L846&lt;$K846,$L846&gt;12)),"Mes fin inválido",IF($N846="","Falta frecuencia",IF(AND($G846&lt;&gt;"Otro empleador",SUMPRODUCT(($O846:$Z846&lt;&gt;0)*(((COLUMN($O846:$Z846)-14)&lt;INDEX(Trabajadores!$M$6:$M$105,MATCH($B846,LST_COD,0)))+((COLUMN($O846:$Z846)-14)&gt;INDEX(Trabajadores!$N$6:$N$105,MATCH($B846,LST_COD,0)))))&gt;0),"Aviso: hay meses fuera del periodo laboral","OK"))))))))))</f>
        <v/>
      </c>
    </row>
    <row r="847" customFormat="false" ht="15" hidden="false" customHeight="false" outlineLevel="0" collapsed="false">
      <c r="A847" s="23" t="n">
        <v>842</v>
      </c>
      <c r="B847" s="7"/>
      <c r="C847" s="35" t="str">
        <f aca="false">IF($B847="","",IFERROR(INDEX(Trabajadores!$D$6:$D$105,MATCH($B847,LST_COD,0)),"¿Código?"))</f>
        <v/>
      </c>
      <c r="D847" s="30"/>
      <c r="E847" s="9" t="str">
        <f aca="false">IF($D847="","",IFERROR(VLOOKUP($D847,CONC_TABLA,2,FALSE()),""))</f>
        <v/>
      </c>
      <c r="F847" s="9" t="str">
        <f aca="false">IF($D847="","",IFERROR(VLOOKUP($D847,CONC_TABLA,3,FALSE()),""))</f>
        <v/>
      </c>
      <c r="G847" s="30"/>
      <c r="H847" s="30"/>
      <c r="I847" s="30"/>
      <c r="J847" s="29"/>
      <c r="K847" s="28"/>
      <c r="L847" s="28"/>
      <c r="M847" s="9" t="str">
        <f aca="false">IF(OR($B847="",$E847=""),"",IF($E847="INA","INA",IF($G847="Otro empleador",IF($E847="RET","RETO",IF($E847="ORD","OTO","OTX")),IF($E847="RET","ERR",$E847))))</f>
        <v/>
      </c>
      <c r="N847" s="9" t="str">
        <f aca="false">IF($I847="","",IFERROR(VLOOKUP($I847,FREC_TABLA,2,FALSE()),""))</f>
        <v/>
      </c>
      <c r="O847" s="19" t="n">
        <f aca="false">IF(OR($M847="",$M847="ERR",$J847="",$K847="",$N847=""),0,IF($N847=0,IF(AND(OR(1=7,1=12),1&gt;=$K847,1&lt;=IF($L847="",12,$L847)),$J847,0),IF(AND(1&gt;=$K847,1&lt;=IF($L847="",12,$L847),MOD(1-$K847,$N847)=0),$J847,0)))</f>
        <v>0</v>
      </c>
      <c r="P847" s="19" t="n">
        <f aca="false">IF(OR($M847="",$M847="ERR",$J847="",$K847="",$N847=""),0,IF($N847=0,IF(AND(OR(2=7,2=12),2&gt;=$K847,2&lt;=IF($L847="",12,$L847)),$J847,0),IF(AND(2&gt;=$K847,2&lt;=IF($L847="",12,$L847),MOD(2-$K847,$N847)=0),$J847,0)))</f>
        <v>0</v>
      </c>
      <c r="Q847" s="19" t="n">
        <f aca="false">IF(OR($M847="",$M847="ERR",$J847="",$K847="",$N847=""),0,IF($N847=0,IF(AND(OR(3=7,3=12),3&gt;=$K847,3&lt;=IF($L847="",12,$L847)),$J847,0),IF(AND(3&gt;=$K847,3&lt;=IF($L847="",12,$L847),MOD(3-$K847,$N847)=0),$J847,0)))</f>
        <v>0</v>
      </c>
      <c r="R847" s="19" t="n">
        <f aca="false">IF(OR($M847="",$M847="ERR",$J847="",$K847="",$N847=""),0,IF($N847=0,IF(AND(OR(4=7,4=12),4&gt;=$K847,4&lt;=IF($L847="",12,$L847)),$J847,0),IF(AND(4&gt;=$K847,4&lt;=IF($L847="",12,$L847),MOD(4-$K847,$N847)=0),$J847,0)))</f>
        <v>0</v>
      </c>
      <c r="S847" s="19" t="n">
        <f aca="false">IF(OR($M847="",$M847="ERR",$J847="",$K847="",$N847=""),0,IF($N847=0,IF(AND(OR(5=7,5=12),5&gt;=$K847,5&lt;=IF($L847="",12,$L847)),$J847,0),IF(AND(5&gt;=$K847,5&lt;=IF($L847="",12,$L847),MOD(5-$K847,$N847)=0),$J847,0)))</f>
        <v>0</v>
      </c>
      <c r="T847" s="19" t="n">
        <f aca="false">IF(OR($M847="",$M847="ERR",$J847="",$K847="",$N847=""),0,IF($N847=0,IF(AND(OR(6=7,6=12),6&gt;=$K847,6&lt;=IF($L847="",12,$L847)),$J847,0),IF(AND(6&gt;=$K847,6&lt;=IF($L847="",12,$L847),MOD(6-$K847,$N847)=0),$J847,0)))</f>
        <v>0</v>
      </c>
      <c r="U847" s="19" t="n">
        <f aca="false">IF(OR($M847="",$M847="ERR",$J847="",$K847="",$N847=""),0,IF($N847=0,IF(AND(OR(7=7,7=12),7&gt;=$K847,7&lt;=IF($L847="",12,$L847)),$J847,0),IF(AND(7&gt;=$K847,7&lt;=IF($L847="",12,$L847),MOD(7-$K847,$N847)=0),$J847,0)))</f>
        <v>0</v>
      </c>
      <c r="V847" s="19" t="n">
        <f aca="false">IF(OR($M847="",$M847="ERR",$J847="",$K847="",$N847=""),0,IF($N847=0,IF(AND(OR(8=7,8=12),8&gt;=$K847,8&lt;=IF($L847="",12,$L847)),$J847,0),IF(AND(8&gt;=$K847,8&lt;=IF($L847="",12,$L847),MOD(8-$K847,$N847)=0),$J847,0)))</f>
        <v>0</v>
      </c>
      <c r="W847" s="19" t="n">
        <f aca="false">IF(OR($M847="",$M847="ERR",$J847="",$K847="",$N847=""),0,IF($N847=0,IF(AND(OR(9=7,9=12),9&gt;=$K847,9&lt;=IF($L847="",12,$L847)),$J847,0),IF(AND(9&gt;=$K847,9&lt;=IF($L847="",12,$L847),MOD(9-$K847,$N847)=0),$J847,0)))</f>
        <v>0</v>
      </c>
      <c r="X847" s="19" t="n">
        <f aca="false">IF(OR($M847="",$M847="ERR",$J847="",$K847="",$N847=""),0,IF($N847=0,IF(AND(OR(10=7,10=12),10&gt;=$K847,10&lt;=IF($L847="",12,$L847)),$J847,0),IF(AND(10&gt;=$K847,10&lt;=IF($L847="",12,$L847),MOD(10-$K847,$N847)=0),$J847,0)))</f>
        <v>0</v>
      </c>
      <c r="Y847" s="19" t="n">
        <f aca="false">IF(OR($M847="",$M847="ERR",$J847="",$K847="",$N847=""),0,IF($N847=0,IF(AND(OR(11=7,11=12),11&gt;=$K847,11&lt;=IF($L847="",12,$L847)),$J847,0),IF(AND(11&gt;=$K847,11&lt;=IF($L847="",12,$L847),MOD(11-$K847,$N847)=0),$J847,0)))</f>
        <v>0</v>
      </c>
      <c r="Z847" s="19" t="n">
        <f aca="false">IF(OR($M847="",$M847="ERR",$J847="",$K847="",$N847=""),0,IF($N847=0,IF(AND(OR(12=7,12=12),12&gt;=$K847,12&lt;=IF($L847="",12,$L847)),$J847,0),IF(AND(12&gt;=$K847,12&lt;=IF($L847="",12,$L847),MOD(12-$K847,$N847)=0),$J847,0)))</f>
        <v>0</v>
      </c>
      <c r="AA847" s="36" t="n">
        <f aca="false">SUM(O847:Z847)</f>
        <v>0</v>
      </c>
      <c r="AB847" s="15" t="str">
        <f aca="false">IF(AND($B847="",$D847="",$J847=""),"",IF($B847="","Falta código",IF(ISNA(MATCH($B847,LST_COD,0)),"Código no registrado en Trabajadores",IF($E847="","Concepto no está en el catálogo",IF($M847="ERR","Retención de otro empleador: Origen = Otro empleador",IF(OR($J847="",$K847=""),"Falta monto o mes",IF(OR($K847&lt;1,$K847&gt;12),"Mes inicio inválido",IF(AND($L847&lt;&gt;"",OR($L847&lt;$K847,$L847&gt;12)),"Mes fin inválido",IF($N847="","Falta frecuencia",IF(AND($G847&lt;&gt;"Otro empleador",SUMPRODUCT(($O847:$Z847&lt;&gt;0)*(((COLUMN($O847:$Z847)-14)&lt;INDEX(Trabajadores!$M$6:$M$105,MATCH($B847,LST_COD,0)))+((COLUMN($O847:$Z847)-14)&gt;INDEX(Trabajadores!$N$6:$N$105,MATCH($B847,LST_COD,0)))))&gt;0),"Aviso: hay meses fuera del periodo laboral","OK"))))))))))</f>
        <v/>
      </c>
    </row>
    <row r="848" customFormat="false" ht="15" hidden="false" customHeight="false" outlineLevel="0" collapsed="false">
      <c r="A848" s="23" t="n">
        <v>843</v>
      </c>
      <c r="B848" s="7"/>
      <c r="C848" s="35" t="str">
        <f aca="false">IF($B848="","",IFERROR(INDEX(Trabajadores!$D$6:$D$105,MATCH($B848,LST_COD,0)),"¿Código?"))</f>
        <v/>
      </c>
      <c r="D848" s="30"/>
      <c r="E848" s="9" t="str">
        <f aca="false">IF($D848="","",IFERROR(VLOOKUP($D848,CONC_TABLA,2,FALSE()),""))</f>
        <v/>
      </c>
      <c r="F848" s="9" t="str">
        <f aca="false">IF($D848="","",IFERROR(VLOOKUP($D848,CONC_TABLA,3,FALSE()),""))</f>
        <v/>
      </c>
      <c r="G848" s="30"/>
      <c r="H848" s="30"/>
      <c r="I848" s="30"/>
      <c r="J848" s="29"/>
      <c r="K848" s="28"/>
      <c r="L848" s="28"/>
      <c r="M848" s="9" t="str">
        <f aca="false">IF(OR($B848="",$E848=""),"",IF($E848="INA","INA",IF($G848="Otro empleador",IF($E848="RET","RETO",IF($E848="ORD","OTO","OTX")),IF($E848="RET","ERR",$E848))))</f>
        <v/>
      </c>
      <c r="N848" s="9" t="str">
        <f aca="false">IF($I848="","",IFERROR(VLOOKUP($I848,FREC_TABLA,2,FALSE()),""))</f>
        <v/>
      </c>
      <c r="O848" s="19" t="n">
        <f aca="false">IF(OR($M848="",$M848="ERR",$J848="",$K848="",$N848=""),0,IF($N848=0,IF(AND(OR(1=7,1=12),1&gt;=$K848,1&lt;=IF($L848="",12,$L848)),$J848,0),IF(AND(1&gt;=$K848,1&lt;=IF($L848="",12,$L848),MOD(1-$K848,$N848)=0),$J848,0)))</f>
        <v>0</v>
      </c>
      <c r="P848" s="19" t="n">
        <f aca="false">IF(OR($M848="",$M848="ERR",$J848="",$K848="",$N848=""),0,IF($N848=0,IF(AND(OR(2=7,2=12),2&gt;=$K848,2&lt;=IF($L848="",12,$L848)),$J848,0),IF(AND(2&gt;=$K848,2&lt;=IF($L848="",12,$L848),MOD(2-$K848,$N848)=0),$J848,0)))</f>
        <v>0</v>
      </c>
      <c r="Q848" s="19" t="n">
        <f aca="false">IF(OR($M848="",$M848="ERR",$J848="",$K848="",$N848=""),0,IF($N848=0,IF(AND(OR(3=7,3=12),3&gt;=$K848,3&lt;=IF($L848="",12,$L848)),$J848,0),IF(AND(3&gt;=$K848,3&lt;=IF($L848="",12,$L848),MOD(3-$K848,$N848)=0),$J848,0)))</f>
        <v>0</v>
      </c>
      <c r="R848" s="19" t="n">
        <f aca="false">IF(OR($M848="",$M848="ERR",$J848="",$K848="",$N848=""),0,IF($N848=0,IF(AND(OR(4=7,4=12),4&gt;=$K848,4&lt;=IF($L848="",12,$L848)),$J848,0),IF(AND(4&gt;=$K848,4&lt;=IF($L848="",12,$L848),MOD(4-$K848,$N848)=0),$J848,0)))</f>
        <v>0</v>
      </c>
      <c r="S848" s="19" t="n">
        <f aca="false">IF(OR($M848="",$M848="ERR",$J848="",$K848="",$N848=""),0,IF($N848=0,IF(AND(OR(5=7,5=12),5&gt;=$K848,5&lt;=IF($L848="",12,$L848)),$J848,0),IF(AND(5&gt;=$K848,5&lt;=IF($L848="",12,$L848),MOD(5-$K848,$N848)=0),$J848,0)))</f>
        <v>0</v>
      </c>
      <c r="T848" s="19" t="n">
        <f aca="false">IF(OR($M848="",$M848="ERR",$J848="",$K848="",$N848=""),0,IF($N848=0,IF(AND(OR(6=7,6=12),6&gt;=$K848,6&lt;=IF($L848="",12,$L848)),$J848,0),IF(AND(6&gt;=$K848,6&lt;=IF($L848="",12,$L848),MOD(6-$K848,$N848)=0),$J848,0)))</f>
        <v>0</v>
      </c>
      <c r="U848" s="19" t="n">
        <f aca="false">IF(OR($M848="",$M848="ERR",$J848="",$K848="",$N848=""),0,IF($N848=0,IF(AND(OR(7=7,7=12),7&gt;=$K848,7&lt;=IF($L848="",12,$L848)),$J848,0),IF(AND(7&gt;=$K848,7&lt;=IF($L848="",12,$L848),MOD(7-$K848,$N848)=0),$J848,0)))</f>
        <v>0</v>
      </c>
      <c r="V848" s="19" t="n">
        <f aca="false">IF(OR($M848="",$M848="ERR",$J848="",$K848="",$N848=""),0,IF($N848=0,IF(AND(OR(8=7,8=12),8&gt;=$K848,8&lt;=IF($L848="",12,$L848)),$J848,0),IF(AND(8&gt;=$K848,8&lt;=IF($L848="",12,$L848),MOD(8-$K848,$N848)=0),$J848,0)))</f>
        <v>0</v>
      </c>
      <c r="W848" s="19" t="n">
        <f aca="false">IF(OR($M848="",$M848="ERR",$J848="",$K848="",$N848=""),0,IF($N848=0,IF(AND(OR(9=7,9=12),9&gt;=$K848,9&lt;=IF($L848="",12,$L848)),$J848,0),IF(AND(9&gt;=$K848,9&lt;=IF($L848="",12,$L848),MOD(9-$K848,$N848)=0),$J848,0)))</f>
        <v>0</v>
      </c>
      <c r="X848" s="19" t="n">
        <f aca="false">IF(OR($M848="",$M848="ERR",$J848="",$K848="",$N848=""),0,IF($N848=0,IF(AND(OR(10=7,10=12),10&gt;=$K848,10&lt;=IF($L848="",12,$L848)),$J848,0),IF(AND(10&gt;=$K848,10&lt;=IF($L848="",12,$L848),MOD(10-$K848,$N848)=0),$J848,0)))</f>
        <v>0</v>
      </c>
      <c r="Y848" s="19" t="n">
        <f aca="false">IF(OR($M848="",$M848="ERR",$J848="",$K848="",$N848=""),0,IF($N848=0,IF(AND(OR(11=7,11=12),11&gt;=$K848,11&lt;=IF($L848="",12,$L848)),$J848,0),IF(AND(11&gt;=$K848,11&lt;=IF($L848="",12,$L848),MOD(11-$K848,$N848)=0),$J848,0)))</f>
        <v>0</v>
      </c>
      <c r="Z848" s="19" t="n">
        <f aca="false">IF(OR($M848="",$M848="ERR",$J848="",$K848="",$N848=""),0,IF($N848=0,IF(AND(OR(12=7,12=12),12&gt;=$K848,12&lt;=IF($L848="",12,$L848)),$J848,0),IF(AND(12&gt;=$K848,12&lt;=IF($L848="",12,$L848),MOD(12-$K848,$N848)=0),$J848,0)))</f>
        <v>0</v>
      </c>
      <c r="AA848" s="36" t="n">
        <f aca="false">SUM(O848:Z848)</f>
        <v>0</v>
      </c>
      <c r="AB848" s="15" t="str">
        <f aca="false">IF(AND($B848="",$D848="",$J848=""),"",IF($B848="","Falta código",IF(ISNA(MATCH($B848,LST_COD,0)),"Código no registrado en Trabajadores",IF($E848="","Concepto no está en el catálogo",IF($M848="ERR","Retención de otro empleador: Origen = Otro empleador",IF(OR($J848="",$K848=""),"Falta monto o mes",IF(OR($K848&lt;1,$K848&gt;12),"Mes inicio inválido",IF(AND($L848&lt;&gt;"",OR($L848&lt;$K848,$L848&gt;12)),"Mes fin inválido",IF($N848="","Falta frecuencia",IF(AND($G848&lt;&gt;"Otro empleador",SUMPRODUCT(($O848:$Z848&lt;&gt;0)*(((COLUMN($O848:$Z848)-14)&lt;INDEX(Trabajadores!$M$6:$M$105,MATCH($B848,LST_COD,0)))+((COLUMN($O848:$Z848)-14)&gt;INDEX(Trabajadores!$N$6:$N$105,MATCH($B848,LST_COD,0)))))&gt;0),"Aviso: hay meses fuera del periodo laboral","OK"))))))))))</f>
        <v/>
      </c>
    </row>
    <row r="849" customFormat="false" ht="15" hidden="false" customHeight="false" outlineLevel="0" collapsed="false">
      <c r="A849" s="23" t="n">
        <v>844</v>
      </c>
      <c r="B849" s="7"/>
      <c r="C849" s="35" t="str">
        <f aca="false">IF($B849="","",IFERROR(INDEX(Trabajadores!$D$6:$D$105,MATCH($B849,LST_COD,0)),"¿Código?"))</f>
        <v/>
      </c>
      <c r="D849" s="30"/>
      <c r="E849" s="9" t="str">
        <f aca="false">IF($D849="","",IFERROR(VLOOKUP($D849,CONC_TABLA,2,FALSE()),""))</f>
        <v/>
      </c>
      <c r="F849" s="9" t="str">
        <f aca="false">IF($D849="","",IFERROR(VLOOKUP($D849,CONC_TABLA,3,FALSE()),""))</f>
        <v/>
      </c>
      <c r="G849" s="30"/>
      <c r="H849" s="30"/>
      <c r="I849" s="30"/>
      <c r="J849" s="29"/>
      <c r="K849" s="28"/>
      <c r="L849" s="28"/>
      <c r="M849" s="9" t="str">
        <f aca="false">IF(OR($B849="",$E849=""),"",IF($E849="INA","INA",IF($G849="Otro empleador",IF($E849="RET","RETO",IF($E849="ORD","OTO","OTX")),IF($E849="RET","ERR",$E849))))</f>
        <v/>
      </c>
      <c r="N849" s="9" t="str">
        <f aca="false">IF($I849="","",IFERROR(VLOOKUP($I849,FREC_TABLA,2,FALSE()),""))</f>
        <v/>
      </c>
      <c r="O849" s="19" t="n">
        <f aca="false">IF(OR($M849="",$M849="ERR",$J849="",$K849="",$N849=""),0,IF($N849=0,IF(AND(OR(1=7,1=12),1&gt;=$K849,1&lt;=IF($L849="",12,$L849)),$J849,0),IF(AND(1&gt;=$K849,1&lt;=IF($L849="",12,$L849),MOD(1-$K849,$N849)=0),$J849,0)))</f>
        <v>0</v>
      </c>
      <c r="P849" s="19" t="n">
        <f aca="false">IF(OR($M849="",$M849="ERR",$J849="",$K849="",$N849=""),0,IF($N849=0,IF(AND(OR(2=7,2=12),2&gt;=$K849,2&lt;=IF($L849="",12,$L849)),$J849,0),IF(AND(2&gt;=$K849,2&lt;=IF($L849="",12,$L849),MOD(2-$K849,$N849)=0),$J849,0)))</f>
        <v>0</v>
      </c>
      <c r="Q849" s="19" t="n">
        <f aca="false">IF(OR($M849="",$M849="ERR",$J849="",$K849="",$N849=""),0,IF($N849=0,IF(AND(OR(3=7,3=12),3&gt;=$K849,3&lt;=IF($L849="",12,$L849)),$J849,0),IF(AND(3&gt;=$K849,3&lt;=IF($L849="",12,$L849),MOD(3-$K849,$N849)=0),$J849,0)))</f>
        <v>0</v>
      </c>
      <c r="R849" s="19" t="n">
        <f aca="false">IF(OR($M849="",$M849="ERR",$J849="",$K849="",$N849=""),0,IF($N849=0,IF(AND(OR(4=7,4=12),4&gt;=$K849,4&lt;=IF($L849="",12,$L849)),$J849,0),IF(AND(4&gt;=$K849,4&lt;=IF($L849="",12,$L849),MOD(4-$K849,$N849)=0),$J849,0)))</f>
        <v>0</v>
      </c>
      <c r="S849" s="19" t="n">
        <f aca="false">IF(OR($M849="",$M849="ERR",$J849="",$K849="",$N849=""),0,IF($N849=0,IF(AND(OR(5=7,5=12),5&gt;=$K849,5&lt;=IF($L849="",12,$L849)),$J849,0),IF(AND(5&gt;=$K849,5&lt;=IF($L849="",12,$L849),MOD(5-$K849,$N849)=0),$J849,0)))</f>
        <v>0</v>
      </c>
      <c r="T849" s="19" t="n">
        <f aca="false">IF(OR($M849="",$M849="ERR",$J849="",$K849="",$N849=""),0,IF($N849=0,IF(AND(OR(6=7,6=12),6&gt;=$K849,6&lt;=IF($L849="",12,$L849)),$J849,0),IF(AND(6&gt;=$K849,6&lt;=IF($L849="",12,$L849),MOD(6-$K849,$N849)=0),$J849,0)))</f>
        <v>0</v>
      </c>
      <c r="U849" s="19" t="n">
        <f aca="false">IF(OR($M849="",$M849="ERR",$J849="",$K849="",$N849=""),0,IF($N849=0,IF(AND(OR(7=7,7=12),7&gt;=$K849,7&lt;=IF($L849="",12,$L849)),$J849,0),IF(AND(7&gt;=$K849,7&lt;=IF($L849="",12,$L849),MOD(7-$K849,$N849)=0),$J849,0)))</f>
        <v>0</v>
      </c>
      <c r="V849" s="19" t="n">
        <f aca="false">IF(OR($M849="",$M849="ERR",$J849="",$K849="",$N849=""),0,IF($N849=0,IF(AND(OR(8=7,8=12),8&gt;=$K849,8&lt;=IF($L849="",12,$L849)),$J849,0),IF(AND(8&gt;=$K849,8&lt;=IF($L849="",12,$L849),MOD(8-$K849,$N849)=0),$J849,0)))</f>
        <v>0</v>
      </c>
      <c r="W849" s="19" t="n">
        <f aca="false">IF(OR($M849="",$M849="ERR",$J849="",$K849="",$N849=""),0,IF($N849=0,IF(AND(OR(9=7,9=12),9&gt;=$K849,9&lt;=IF($L849="",12,$L849)),$J849,0),IF(AND(9&gt;=$K849,9&lt;=IF($L849="",12,$L849),MOD(9-$K849,$N849)=0),$J849,0)))</f>
        <v>0</v>
      </c>
      <c r="X849" s="19" t="n">
        <f aca="false">IF(OR($M849="",$M849="ERR",$J849="",$K849="",$N849=""),0,IF($N849=0,IF(AND(OR(10=7,10=12),10&gt;=$K849,10&lt;=IF($L849="",12,$L849)),$J849,0),IF(AND(10&gt;=$K849,10&lt;=IF($L849="",12,$L849),MOD(10-$K849,$N849)=0),$J849,0)))</f>
        <v>0</v>
      </c>
      <c r="Y849" s="19" t="n">
        <f aca="false">IF(OR($M849="",$M849="ERR",$J849="",$K849="",$N849=""),0,IF($N849=0,IF(AND(OR(11=7,11=12),11&gt;=$K849,11&lt;=IF($L849="",12,$L849)),$J849,0),IF(AND(11&gt;=$K849,11&lt;=IF($L849="",12,$L849),MOD(11-$K849,$N849)=0),$J849,0)))</f>
        <v>0</v>
      </c>
      <c r="Z849" s="19" t="n">
        <f aca="false">IF(OR($M849="",$M849="ERR",$J849="",$K849="",$N849=""),0,IF($N849=0,IF(AND(OR(12=7,12=12),12&gt;=$K849,12&lt;=IF($L849="",12,$L849)),$J849,0),IF(AND(12&gt;=$K849,12&lt;=IF($L849="",12,$L849),MOD(12-$K849,$N849)=0),$J849,0)))</f>
        <v>0</v>
      </c>
      <c r="AA849" s="36" t="n">
        <f aca="false">SUM(O849:Z849)</f>
        <v>0</v>
      </c>
      <c r="AB849" s="15" t="str">
        <f aca="false">IF(AND($B849="",$D849="",$J849=""),"",IF($B849="","Falta código",IF(ISNA(MATCH($B849,LST_COD,0)),"Código no registrado en Trabajadores",IF($E849="","Concepto no está en el catálogo",IF($M849="ERR","Retención de otro empleador: Origen = Otro empleador",IF(OR($J849="",$K849=""),"Falta monto o mes",IF(OR($K849&lt;1,$K849&gt;12),"Mes inicio inválido",IF(AND($L849&lt;&gt;"",OR($L849&lt;$K849,$L849&gt;12)),"Mes fin inválido",IF($N849="","Falta frecuencia",IF(AND($G849&lt;&gt;"Otro empleador",SUMPRODUCT(($O849:$Z849&lt;&gt;0)*(((COLUMN($O849:$Z849)-14)&lt;INDEX(Trabajadores!$M$6:$M$105,MATCH($B849,LST_COD,0)))+((COLUMN($O849:$Z849)-14)&gt;INDEX(Trabajadores!$N$6:$N$105,MATCH($B849,LST_COD,0)))))&gt;0),"Aviso: hay meses fuera del periodo laboral","OK"))))))))))</f>
        <v/>
      </c>
    </row>
    <row r="850" customFormat="false" ht="15" hidden="false" customHeight="false" outlineLevel="0" collapsed="false">
      <c r="A850" s="23" t="n">
        <v>845</v>
      </c>
      <c r="B850" s="7"/>
      <c r="C850" s="35" t="str">
        <f aca="false">IF($B850="","",IFERROR(INDEX(Trabajadores!$D$6:$D$105,MATCH($B850,LST_COD,0)),"¿Código?"))</f>
        <v/>
      </c>
      <c r="D850" s="30"/>
      <c r="E850" s="9" t="str">
        <f aca="false">IF($D850="","",IFERROR(VLOOKUP($D850,CONC_TABLA,2,FALSE()),""))</f>
        <v/>
      </c>
      <c r="F850" s="9" t="str">
        <f aca="false">IF($D850="","",IFERROR(VLOOKUP($D850,CONC_TABLA,3,FALSE()),""))</f>
        <v/>
      </c>
      <c r="G850" s="30"/>
      <c r="H850" s="30"/>
      <c r="I850" s="30"/>
      <c r="J850" s="29"/>
      <c r="K850" s="28"/>
      <c r="L850" s="28"/>
      <c r="M850" s="9" t="str">
        <f aca="false">IF(OR($B850="",$E850=""),"",IF($E850="INA","INA",IF($G850="Otro empleador",IF($E850="RET","RETO",IF($E850="ORD","OTO","OTX")),IF($E850="RET","ERR",$E850))))</f>
        <v/>
      </c>
      <c r="N850" s="9" t="str">
        <f aca="false">IF($I850="","",IFERROR(VLOOKUP($I850,FREC_TABLA,2,FALSE()),""))</f>
        <v/>
      </c>
      <c r="O850" s="19" t="n">
        <f aca="false">IF(OR($M850="",$M850="ERR",$J850="",$K850="",$N850=""),0,IF($N850=0,IF(AND(OR(1=7,1=12),1&gt;=$K850,1&lt;=IF($L850="",12,$L850)),$J850,0),IF(AND(1&gt;=$K850,1&lt;=IF($L850="",12,$L850),MOD(1-$K850,$N850)=0),$J850,0)))</f>
        <v>0</v>
      </c>
      <c r="P850" s="19" t="n">
        <f aca="false">IF(OR($M850="",$M850="ERR",$J850="",$K850="",$N850=""),0,IF($N850=0,IF(AND(OR(2=7,2=12),2&gt;=$K850,2&lt;=IF($L850="",12,$L850)),$J850,0),IF(AND(2&gt;=$K850,2&lt;=IF($L850="",12,$L850),MOD(2-$K850,$N850)=0),$J850,0)))</f>
        <v>0</v>
      </c>
      <c r="Q850" s="19" t="n">
        <f aca="false">IF(OR($M850="",$M850="ERR",$J850="",$K850="",$N850=""),0,IF($N850=0,IF(AND(OR(3=7,3=12),3&gt;=$K850,3&lt;=IF($L850="",12,$L850)),$J850,0),IF(AND(3&gt;=$K850,3&lt;=IF($L850="",12,$L850),MOD(3-$K850,$N850)=0),$J850,0)))</f>
        <v>0</v>
      </c>
      <c r="R850" s="19" t="n">
        <f aca="false">IF(OR($M850="",$M850="ERR",$J850="",$K850="",$N850=""),0,IF($N850=0,IF(AND(OR(4=7,4=12),4&gt;=$K850,4&lt;=IF($L850="",12,$L850)),$J850,0),IF(AND(4&gt;=$K850,4&lt;=IF($L850="",12,$L850),MOD(4-$K850,$N850)=0),$J850,0)))</f>
        <v>0</v>
      </c>
      <c r="S850" s="19" t="n">
        <f aca="false">IF(OR($M850="",$M850="ERR",$J850="",$K850="",$N850=""),0,IF($N850=0,IF(AND(OR(5=7,5=12),5&gt;=$K850,5&lt;=IF($L850="",12,$L850)),$J850,0),IF(AND(5&gt;=$K850,5&lt;=IF($L850="",12,$L850),MOD(5-$K850,$N850)=0),$J850,0)))</f>
        <v>0</v>
      </c>
      <c r="T850" s="19" t="n">
        <f aca="false">IF(OR($M850="",$M850="ERR",$J850="",$K850="",$N850=""),0,IF($N850=0,IF(AND(OR(6=7,6=12),6&gt;=$K850,6&lt;=IF($L850="",12,$L850)),$J850,0),IF(AND(6&gt;=$K850,6&lt;=IF($L850="",12,$L850),MOD(6-$K850,$N850)=0),$J850,0)))</f>
        <v>0</v>
      </c>
      <c r="U850" s="19" t="n">
        <f aca="false">IF(OR($M850="",$M850="ERR",$J850="",$K850="",$N850=""),0,IF($N850=0,IF(AND(OR(7=7,7=12),7&gt;=$K850,7&lt;=IF($L850="",12,$L850)),$J850,0),IF(AND(7&gt;=$K850,7&lt;=IF($L850="",12,$L850),MOD(7-$K850,$N850)=0),$J850,0)))</f>
        <v>0</v>
      </c>
      <c r="V850" s="19" t="n">
        <f aca="false">IF(OR($M850="",$M850="ERR",$J850="",$K850="",$N850=""),0,IF($N850=0,IF(AND(OR(8=7,8=12),8&gt;=$K850,8&lt;=IF($L850="",12,$L850)),$J850,0),IF(AND(8&gt;=$K850,8&lt;=IF($L850="",12,$L850),MOD(8-$K850,$N850)=0),$J850,0)))</f>
        <v>0</v>
      </c>
      <c r="W850" s="19" t="n">
        <f aca="false">IF(OR($M850="",$M850="ERR",$J850="",$K850="",$N850=""),0,IF($N850=0,IF(AND(OR(9=7,9=12),9&gt;=$K850,9&lt;=IF($L850="",12,$L850)),$J850,0),IF(AND(9&gt;=$K850,9&lt;=IF($L850="",12,$L850),MOD(9-$K850,$N850)=0),$J850,0)))</f>
        <v>0</v>
      </c>
      <c r="X850" s="19" t="n">
        <f aca="false">IF(OR($M850="",$M850="ERR",$J850="",$K850="",$N850=""),0,IF($N850=0,IF(AND(OR(10=7,10=12),10&gt;=$K850,10&lt;=IF($L850="",12,$L850)),$J850,0),IF(AND(10&gt;=$K850,10&lt;=IF($L850="",12,$L850),MOD(10-$K850,$N850)=0),$J850,0)))</f>
        <v>0</v>
      </c>
      <c r="Y850" s="19" t="n">
        <f aca="false">IF(OR($M850="",$M850="ERR",$J850="",$K850="",$N850=""),0,IF($N850=0,IF(AND(OR(11=7,11=12),11&gt;=$K850,11&lt;=IF($L850="",12,$L850)),$J850,0),IF(AND(11&gt;=$K850,11&lt;=IF($L850="",12,$L850),MOD(11-$K850,$N850)=0),$J850,0)))</f>
        <v>0</v>
      </c>
      <c r="Z850" s="19" t="n">
        <f aca="false">IF(OR($M850="",$M850="ERR",$J850="",$K850="",$N850=""),0,IF($N850=0,IF(AND(OR(12=7,12=12),12&gt;=$K850,12&lt;=IF($L850="",12,$L850)),$J850,0),IF(AND(12&gt;=$K850,12&lt;=IF($L850="",12,$L850),MOD(12-$K850,$N850)=0),$J850,0)))</f>
        <v>0</v>
      </c>
      <c r="AA850" s="36" t="n">
        <f aca="false">SUM(O850:Z850)</f>
        <v>0</v>
      </c>
      <c r="AB850" s="15" t="str">
        <f aca="false">IF(AND($B850="",$D850="",$J850=""),"",IF($B850="","Falta código",IF(ISNA(MATCH($B850,LST_COD,0)),"Código no registrado en Trabajadores",IF($E850="","Concepto no está en el catálogo",IF($M850="ERR","Retención de otro empleador: Origen = Otro empleador",IF(OR($J850="",$K850=""),"Falta monto o mes",IF(OR($K850&lt;1,$K850&gt;12),"Mes inicio inválido",IF(AND($L850&lt;&gt;"",OR($L850&lt;$K850,$L850&gt;12)),"Mes fin inválido",IF($N850="","Falta frecuencia",IF(AND($G850&lt;&gt;"Otro empleador",SUMPRODUCT(($O850:$Z850&lt;&gt;0)*(((COLUMN($O850:$Z850)-14)&lt;INDEX(Trabajadores!$M$6:$M$105,MATCH($B850,LST_COD,0)))+((COLUMN($O850:$Z850)-14)&gt;INDEX(Trabajadores!$N$6:$N$105,MATCH($B850,LST_COD,0)))))&gt;0),"Aviso: hay meses fuera del periodo laboral","OK"))))))))))</f>
        <v/>
      </c>
    </row>
    <row r="851" customFormat="false" ht="15" hidden="false" customHeight="false" outlineLevel="0" collapsed="false">
      <c r="A851" s="23" t="n">
        <v>846</v>
      </c>
      <c r="B851" s="7"/>
      <c r="C851" s="35" t="str">
        <f aca="false">IF($B851="","",IFERROR(INDEX(Trabajadores!$D$6:$D$105,MATCH($B851,LST_COD,0)),"¿Código?"))</f>
        <v/>
      </c>
      <c r="D851" s="30"/>
      <c r="E851" s="9" t="str">
        <f aca="false">IF($D851="","",IFERROR(VLOOKUP($D851,CONC_TABLA,2,FALSE()),""))</f>
        <v/>
      </c>
      <c r="F851" s="9" t="str">
        <f aca="false">IF($D851="","",IFERROR(VLOOKUP($D851,CONC_TABLA,3,FALSE()),""))</f>
        <v/>
      </c>
      <c r="G851" s="30"/>
      <c r="H851" s="30"/>
      <c r="I851" s="30"/>
      <c r="J851" s="29"/>
      <c r="K851" s="28"/>
      <c r="L851" s="28"/>
      <c r="M851" s="9" t="str">
        <f aca="false">IF(OR($B851="",$E851=""),"",IF($E851="INA","INA",IF($G851="Otro empleador",IF($E851="RET","RETO",IF($E851="ORD","OTO","OTX")),IF($E851="RET","ERR",$E851))))</f>
        <v/>
      </c>
      <c r="N851" s="9" t="str">
        <f aca="false">IF($I851="","",IFERROR(VLOOKUP($I851,FREC_TABLA,2,FALSE()),""))</f>
        <v/>
      </c>
      <c r="O851" s="19" t="n">
        <f aca="false">IF(OR($M851="",$M851="ERR",$J851="",$K851="",$N851=""),0,IF($N851=0,IF(AND(OR(1=7,1=12),1&gt;=$K851,1&lt;=IF($L851="",12,$L851)),$J851,0),IF(AND(1&gt;=$K851,1&lt;=IF($L851="",12,$L851),MOD(1-$K851,$N851)=0),$J851,0)))</f>
        <v>0</v>
      </c>
      <c r="P851" s="19" t="n">
        <f aca="false">IF(OR($M851="",$M851="ERR",$J851="",$K851="",$N851=""),0,IF($N851=0,IF(AND(OR(2=7,2=12),2&gt;=$K851,2&lt;=IF($L851="",12,$L851)),$J851,0),IF(AND(2&gt;=$K851,2&lt;=IF($L851="",12,$L851),MOD(2-$K851,$N851)=0),$J851,0)))</f>
        <v>0</v>
      </c>
      <c r="Q851" s="19" t="n">
        <f aca="false">IF(OR($M851="",$M851="ERR",$J851="",$K851="",$N851=""),0,IF($N851=0,IF(AND(OR(3=7,3=12),3&gt;=$K851,3&lt;=IF($L851="",12,$L851)),$J851,0),IF(AND(3&gt;=$K851,3&lt;=IF($L851="",12,$L851),MOD(3-$K851,$N851)=0),$J851,0)))</f>
        <v>0</v>
      </c>
      <c r="R851" s="19" t="n">
        <f aca="false">IF(OR($M851="",$M851="ERR",$J851="",$K851="",$N851=""),0,IF($N851=0,IF(AND(OR(4=7,4=12),4&gt;=$K851,4&lt;=IF($L851="",12,$L851)),$J851,0),IF(AND(4&gt;=$K851,4&lt;=IF($L851="",12,$L851),MOD(4-$K851,$N851)=0),$J851,0)))</f>
        <v>0</v>
      </c>
      <c r="S851" s="19" t="n">
        <f aca="false">IF(OR($M851="",$M851="ERR",$J851="",$K851="",$N851=""),0,IF($N851=0,IF(AND(OR(5=7,5=12),5&gt;=$K851,5&lt;=IF($L851="",12,$L851)),$J851,0),IF(AND(5&gt;=$K851,5&lt;=IF($L851="",12,$L851),MOD(5-$K851,$N851)=0),$J851,0)))</f>
        <v>0</v>
      </c>
      <c r="T851" s="19" t="n">
        <f aca="false">IF(OR($M851="",$M851="ERR",$J851="",$K851="",$N851=""),0,IF($N851=0,IF(AND(OR(6=7,6=12),6&gt;=$K851,6&lt;=IF($L851="",12,$L851)),$J851,0),IF(AND(6&gt;=$K851,6&lt;=IF($L851="",12,$L851),MOD(6-$K851,$N851)=0),$J851,0)))</f>
        <v>0</v>
      </c>
      <c r="U851" s="19" t="n">
        <f aca="false">IF(OR($M851="",$M851="ERR",$J851="",$K851="",$N851=""),0,IF($N851=0,IF(AND(OR(7=7,7=12),7&gt;=$K851,7&lt;=IF($L851="",12,$L851)),$J851,0),IF(AND(7&gt;=$K851,7&lt;=IF($L851="",12,$L851),MOD(7-$K851,$N851)=0),$J851,0)))</f>
        <v>0</v>
      </c>
      <c r="V851" s="19" t="n">
        <f aca="false">IF(OR($M851="",$M851="ERR",$J851="",$K851="",$N851=""),0,IF($N851=0,IF(AND(OR(8=7,8=12),8&gt;=$K851,8&lt;=IF($L851="",12,$L851)),$J851,0),IF(AND(8&gt;=$K851,8&lt;=IF($L851="",12,$L851),MOD(8-$K851,$N851)=0),$J851,0)))</f>
        <v>0</v>
      </c>
      <c r="W851" s="19" t="n">
        <f aca="false">IF(OR($M851="",$M851="ERR",$J851="",$K851="",$N851=""),0,IF($N851=0,IF(AND(OR(9=7,9=12),9&gt;=$K851,9&lt;=IF($L851="",12,$L851)),$J851,0),IF(AND(9&gt;=$K851,9&lt;=IF($L851="",12,$L851),MOD(9-$K851,$N851)=0),$J851,0)))</f>
        <v>0</v>
      </c>
      <c r="X851" s="19" t="n">
        <f aca="false">IF(OR($M851="",$M851="ERR",$J851="",$K851="",$N851=""),0,IF($N851=0,IF(AND(OR(10=7,10=12),10&gt;=$K851,10&lt;=IF($L851="",12,$L851)),$J851,0),IF(AND(10&gt;=$K851,10&lt;=IF($L851="",12,$L851),MOD(10-$K851,$N851)=0),$J851,0)))</f>
        <v>0</v>
      </c>
      <c r="Y851" s="19" t="n">
        <f aca="false">IF(OR($M851="",$M851="ERR",$J851="",$K851="",$N851=""),0,IF($N851=0,IF(AND(OR(11=7,11=12),11&gt;=$K851,11&lt;=IF($L851="",12,$L851)),$J851,0),IF(AND(11&gt;=$K851,11&lt;=IF($L851="",12,$L851),MOD(11-$K851,$N851)=0),$J851,0)))</f>
        <v>0</v>
      </c>
      <c r="Z851" s="19" t="n">
        <f aca="false">IF(OR($M851="",$M851="ERR",$J851="",$K851="",$N851=""),0,IF($N851=0,IF(AND(OR(12=7,12=12),12&gt;=$K851,12&lt;=IF($L851="",12,$L851)),$J851,0),IF(AND(12&gt;=$K851,12&lt;=IF($L851="",12,$L851),MOD(12-$K851,$N851)=0),$J851,0)))</f>
        <v>0</v>
      </c>
      <c r="AA851" s="36" t="n">
        <f aca="false">SUM(O851:Z851)</f>
        <v>0</v>
      </c>
      <c r="AB851" s="15" t="str">
        <f aca="false">IF(AND($B851="",$D851="",$J851=""),"",IF($B851="","Falta código",IF(ISNA(MATCH($B851,LST_COD,0)),"Código no registrado en Trabajadores",IF($E851="","Concepto no está en el catálogo",IF($M851="ERR","Retención de otro empleador: Origen = Otro empleador",IF(OR($J851="",$K851=""),"Falta monto o mes",IF(OR($K851&lt;1,$K851&gt;12),"Mes inicio inválido",IF(AND($L851&lt;&gt;"",OR($L851&lt;$K851,$L851&gt;12)),"Mes fin inválido",IF($N851="","Falta frecuencia",IF(AND($G851&lt;&gt;"Otro empleador",SUMPRODUCT(($O851:$Z851&lt;&gt;0)*(((COLUMN($O851:$Z851)-14)&lt;INDEX(Trabajadores!$M$6:$M$105,MATCH($B851,LST_COD,0)))+((COLUMN($O851:$Z851)-14)&gt;INDEX(Trabajadores!$N$6:$N$105,MATCH($B851,LST_COD,0)))))&gt;0),"Aviso: hay meses fuera del periodo laboral","OK"))))))))))</f>
        <v/>
      </c>
    </row>
    <row r="852" customFormat="false" ht="15" hidden="false" customHeight="false" outlineLevel="0" collapsed="false">
      <c r="A852" s="23" t="n">
        <v>847</v>
      </c>
      <c r="B852" s="7"/>
      <c r="C852" s="35" t="str">
        <f aca="false">IF($B852="","",IFERROR(INDEX(Trabajadores!$D$6:$D$105,MATCH($B852,LST_COD,0)),"¿Código?"))</f>
        <v/>
      </c>
      <c r="D852" s="30"/>
      <c r="E852" s="9" t="str">
        <f aca="false">IF($D852="","",IFERROR(VLOOKUP($D852,CONC_TABLA,2,FALSE()),""))</f>
        <v/>
      </c>
      <c r="F852" s="9" t="str">
        <f aca="false">IF($D852="","",IFERROR(VLOOKUP($D852,CONC_TABLA,3,FALSE()),""))</f>
        <v/>
      </c>
      <c r="G852" s="30"/>
      <c r="H852" s="30"/>
      <c r="I852" s="30"/>
      <c r="J852" s="29"/>
      <c r="K852" s="28"/>
      <c r="L852" s="28"/>
      <c r="M852" s="9" t="str">
        <f aca="false">IF(OR($B852="",$E852=""),"",IF($E852="INA","INA",IF($G852="Otro empleador",IF($E852="RET","RETO",IF($E852="ORD","OTO","OTX")),IF($E852="RET","ERR",$E852))))</f>
        <v/>
      </c>
      <c r="N852" s="9" t="str">
        <f aca="false">IF($I852="","",IFERROR(VLOOKUP($I852,FREC_TABLA,2,FALSE()),""))</f>
        <v/>
      </c>
      <c r="O852" s="19" t="n">
        <f aca="false">IF(OR($M852="",$M852="ERR",$J852="",$K852="",$N852=""),0,IF($N852=0,IF(AND(OR(1=7,1=12),1&gt;=$K852,1&lt;=IF($L852="",12,$L852)),$J852,0),IF(AND(1&gt;=$K852,1&lt;=IF($L852="",12,$L852),MOD(1-$K852,$N852)=0),$J852,0)))</f>
        <v>0</v>
      </c>
      <c r="P852" s="19" t="n">
        <f aca="false">IF(OR($M852="",$M852="ERR",$J852="",$K852="",$N852=""),0,IF($N852=0,IF(AND(OR(2=7,2=12),2&gt;=$K852,2&lt;=IF($L852="",12,$L852)),$J852,0),IF(AND(2&gt;=$K852,2&lt;=IF($L852="",12,$L852),MOD(2-$K852,$N852)=0),$J852,0)))</f>
        <v>0</v>
      </c>
      <c r="Q852" s="19" t="n">
        <f aca="false">IF(OR($M852="",$M852="ERR",$J852="",$K852="",$N852=""),0,IF($N852=0,IF(AND(OR(3=7,3=12),3&gt;=$K852,3&lt;=IF($L852="",12,$L852)),$J852,0),IF(AND(3&gt;=$K852,3&lt;=IF($L852="",12,$L852),MOD(3-$K852,$N852)=0),$J852,0)))</f>
        <v>0</v>
      </c>
      <c r="R852" s="19" t="n">
        <f aca="false">IF(OR($M852="",$M852="ERR",$J852="",$K852="",$N852=""),0,IF($N852=0,IF(AND(OR(4=7,4=12),4&gt;=$K852,4&lt;=IF($L852="",12,$L852)),$J852,0),IF(AND(4&gt;=$K852,4&lt;=IF($L852="",12,$L852),MOD(4-$K852,$N852)=0),$J852,0)))</f>
        <v>0</v>
      </c>
      <c r="S852" s="19" t="n">
        <f aca="false">IF(OR($M852="",$M852="ERR",$J852="",$K852="",$N852=""),0,IF($N852=0,IF(AND(OR(5=7,5=12),5&gt;=$K852,5&lt;=IF($L852="",12,$L852)),$J852,0),IF(AND(5&gt;=$K852,5&lt;=IF($L852="",12,$L852),MOD(5-$K852,$N852)=0),$J852,0)))</f>
        <v>0</v>
      </c>
      <c r="T852" s="19" t="n">
        <f aca="false">IF(OR($M852="",$M852="ERR",$J852="",$K852="",$N852=""),0,IF($N852=0,IF(AND(OR(6=7,6=12),6&gt;=$K852,6&lt;=IF($L852="",12,$L852)),$J852,0),IF(AND(6&gt;=$K852,6&lt;=IF($L852="",12,$L852),MOD(6-$K852,$N852)=0),$J852,0)))</f>
        <v>0</v>
      </c>
      <c r="U852" s="19" t="n">
        <f aca="false">IF(OR($M852="",$M852="ERR",$J852="",$K852="",$N852=""),0,IF($N852=0,IF(AND(OR(7=7,7=12),7&gt;=$K852,7&lt;=IF($L852="",12,$L852)),$J852,0),IF(AND(7&gt;=$K852,7&lt;=IF($L852="",12,$L852),MOD(7-$K852,$N852)=0),$J852,0)))</f>
        <v>0</v>
      </c>
      <c r="V852" s="19" t="n">
        <f aca="false">IF(OR($M852="",$M852="ERR",$J852="",$K852="",$N852=""),0,IF($N852=0,IF(AND(OR(8=7,8=12),8&gt;=$K852,8&lt;=IF($L852="",12,$L852)),$J852,0),IF(AND(8&gt;=$K852,8&lt;=IF($L852="",12,$L852),MOD(8-$K852,$N852)=0),$J852,0)))</f>
        <v>0</v>
      </c>
      <c r="W852" s="19" t="n">
        <f aca="false">IF(OR($M852="",$M852="ERR",$J852="",$K852="",$N852=""),0,IF($N852=0,IF(AND(OR(9=7,9=12),9&gt;=$K852,9&lt;=IF($L852="",12,$L852)),$J852,0),IF(AND(9&gt;=$K852,9&lt;=IF($L852="",12,$L852),MOD(9-$K852,$N852)=0),$J852,0)))</f>
        <v>0</v>
      </c>
      <c r="X852" s="19" t="n">
        <f aca="false">IF(OR($M852="",$M852="ERR",$J852="",$K852="",$N852=""),0,IF($N852=0,IF(AND(OR(10=7,10=12),10&gt;=$K852,10&lt;=IF($L852="",12,$L852)),$J852,0),IF(AND(10&gt;=$K852,10&lt;=IF($L852="",12,$L852),MOD(10-$K852,$N852)=0),$J852,0)))</f>
        <v>0</v>
      </c>
      <c r="Y852" s="19" t="n">
        <f aca="false">IF(OR($M852="",$M852="ERR",$J852="",$K852="",$N852=""),0,IF($N852=0,IF(AND(OR(11=7,11=12),11&gt;=$K852,11&lt;=IF($L852="",12,$L852)),$J852,0),IF(AND(11&gt;=$K852,11&lt;=IF($L852="",12,$L852),MOD(11-$K852,$N852)=0),$J852,0)))</f>
        <v>0</v>
      </c>
      <c r="Z852" s="19" t="n">
        <f aca="false">IF(OR($M852="",$M852="ERR",$J852="",$K852="",$N852=""),0,IF($N852=0,IF(AND(OR(12=7,12=12),12&gt;=$K852,12&lt;=IF($L852="",12,$L852)),$J852,0),IF(AND(12&gt;=$K852,12&lt;=IF($L852="",12,$L852),MOD(12-$K852,$N852)=0),$J852,0)))</f>
        <v>0</v>
      </c>
      <c r="AA852" s="36" t="n">
        <f aca="false">SUM(O852:Z852)</f>
        <v>0</v>
      </c>
      <c r="AB852" s="15" t="str">
        <f aca="false">IF(AND($B852="",$D852="",$J852=""),"",IF($B852="","Falta código",IF(ISNA(MATCH($B852,LST_COD,0)),"Código no registrado en Trabajadores",IF($E852="","Concepto no está en el catálogo",IF($M852="ERR","Retención de otro empleador: Origen = Otro empleador",IF(OR($J852="",$K852=""),"Falta monto o mes",IF(OR($K852&lt;1,$K852&gt;12),"Mes inicio inválido",IF(AND($L852&lt;&gt;"",OR($L852&lt;$K852,$L852&gt;12)),"Mes fin inválido",IF($N852="","Falta frecuencia",IF(AND($G852&lt;&gt;"Otro empleador",SUMPRODUCT(($O852:$Z852&lt;&gt;0)*(((COLUMN($O852:$Z852)-14)&lt;INDEX(Trabajadores!$M$6:$M$105,MATCH($B852,LST_COD,0)))+((COLUMN($O852:$Z852)-14)&gt;INDEX(Trabajadores!$N$6:$N$105,MATCH($B852,LST_COD,0)))))&gt;0),"Aviso: hay meses fuera del periodo laboral","OK"))))))))))</f>
        <v/>
      </c>
    </row>
    <row r="853" customFormat="false" ht="15" hidden="false" customHeight="false" outlineLevel="0" collapsed="false">
      <c r="A853" s="23" t="n">
        <v>848</v>
      </c>
      <c r="B853" s="7"/>
      <c r="C853" s="35" t="str">
        <f aca="false">IF($B853="","",IFERROR(INDEX(Trabajadores!$D$6:$D$105,MATCH($B853,LST_COD,0)),"¿Código?"))</f>
        <v/>
      </c>
      <c r="D853" s="30"/>
      <c r="E853" s="9" t="str">
        <f aca="false">IF($D853="","",IFERROR(VLOOKUP($D853,CONC_TABLA,2,FALSE()),""))</f>
        <v/>
      </c>
      <c r="F853" s="9" t="str">
        <f aca="false">IF($D853="","",IFERROR(VLOOKUP($D853,CONC_TABLA,3,FALSE()),""))</f>
        <v/>
      </c>
      <c r="G853" s="30"/>
      <c r="H853" s="30"/>
      <c r="I853" s="30"/>
      <c r="J853" s="29"/>
      <c r="K853" s="28"/>
      <c r="L853" s="28"/>
      <c r="M853" s="9" t="str">
        <f aca="false">IF(OR($B853="",$E853=""),"",IF($E853="INA","INA",IF($G853="Otro empleador",IF($E853="RET","RETO",IF($E853="ORD","OTO","OTX")),IF($E853="RET","ERR",$E853))))</f>
        <v/>
      </c>
      <c r="N853" s="9" t="str">
        <f aca="false">IF($I853="","",IFERROR(VLOOKUP($I853,FREC_TABLA,2,FALSE()),""))</f>
        <v/>
      </c>
      <c r="O853" s="19" t="n">
        <f aca="false">IF(OR($M853="",$M853="ERR",$J853="",$K853="",$N853=""),0,IF($N853=0,IF(AND(OR(1=7,1=12),1&gt;=$K853,1&lt;=IF($L853="",12,$L853)),$J853,0),IF(AND(1&gt;=$K853,1&lt;=IF($L853="",12,$L853),MOD(1-$K853,$N853)=0),$J853,0)))</f>
        <v>0</v>
      </c>
      <c r="P853" s="19" t="n">
        <f aca="false">IF(OR($M853="",$M853="ERR",$J853="",$K853="",$N853=""),0,IF($N853=0,IF(AND(OR(2=7,2=12),2&gt;=$K853,2&lt;=IF($L853="",12,$L853)),$J853,0),IF(AND(2&gt;=$K853,2&lt;=IF($L853="",12,$L853),MOD(2-$K853,$N853)=0),$J853,0)))</f>
        <v>0</v>
      </c>
      <c r="Q853" s="19" t="n">
        <f aca="false">IF(OR($M853="",$M853="ERR",$J853="",$K853="",$N853=""),0,IF($N853=0,IF(AND(OR(3=7,3=12),3&gt;=$K853,3&lt;=IF($L853="",12,$L853)),$J853,0),IF(AND(3&gt;=$K853,3&lt;=IF($L853="",12,$L853),MOD(3-$K853,$N853)=0),$J853,0)))</f>
        <v>0</v>
      </c>
      <c r="R853" s="19" t="n">
        <f aca="false">IF(OR($M853="",$M853="ERR",$J853="",$K853="",$N853=""),0,IF($N853=0,IF(AND(OR(4=7,4=12),4&gt;=$K853,4&lt;=IF($L853="",12,$L853)),$J853,0),IF(AND(4&gt;=$K853,4&lt;=IF($L853="",12,$L853),MOD(4-$K853,$N853)=0),$J853,0)))</f>
        <v>0</v>
      </c>
      <c r="S853" s="19" t="n">
        <f aca="false">IF(OR($M853="",$M853="ERR",$J853="",$K853="",$N853=""),0,IF($N853=0,IF(AND(OR(5=7,5=12),5&gt;=$K853,5&lt;=IF($L853="",12,$L853)),$J853,0),IF(AND(5&gt;=$K853,5&lt;=IF($L853="",12,$L853),MOD(5-$K853,$N853)=0),$J853,0)))</f>
        <v>0</v>
      </c>
      <c r="T853" s="19" t="n">
        <f aca="false">IF(OR($M853="",$M853="ERR",$J853="",$K853="",$N853=""),0,IF($N853=0,IF(AND(OR(6=7,6=12),6&gt;=$K853,6&lt;=IF($L853="",12,$L853)),$J853,0),IF(AND(6&gt;=$K853,6&lt;=IF($L853="",12,$L853),MOD(6-$K853,$N853)=0),$J853,0)))</f>
        <v>0</v>
      </c>
      <c r="U853" s="19" t="n">
        <f aca="false">IF(OR($M853="",$M853="ERR",$J853="",$K853="",$N853=""),0,IF($N853=0,IF(AND(OR(7=7,7=12),7&gt;=$K853,7&lt;=IF($L853="",12,$L853)),$J853,0),IF(AND(7&gt;=$K853,7&lt;=IF($L853="",12,$L853),MOD(7-$K853,$N853)=0),$J853,0)))</f>
        <v>0</v>
      </c>
      <c r="V853" s="19" t="n">
        <f aca="false">IF(OR($M853="",$M853="ERR",$J853="",$K853="",$N853=""),0,IF($N853=0,IF(AND(OR(8=7,8=12),8&gt;=$K853,8&lt;=IF($L853="",12,$L853)),$J853,0),IF(AND(8&gt;=$K853,8&lt;=IF($L853="",12,$L853),MOD(8-$K853,$N853)=0),$J853,0)))</f>
        <v>0</v>
      </c>
      <c r="W853" s="19" t="n">
        <f aca="false">IF(OR($M853="",$M853="ERR",$J853="",$K853="",$N853=""),0,IF($N853=0,IF(AND(OR(9=7,9=12),9&gt;=$K853,9&lt;=IF($L853="",12,$L853)),$J853,0),IF(AND(9&gt;=$K853,9&lt;=IF($L853="",12,$L853),MOD(9-$K853,$N853)=0),$J853,0)))</f>
        <v>0</v>
      </c>
      <c r="X853" s="19" t="n">
        <f aca="false">IF(OR($M853="",$M853="ERR",$J853="",$K853="",$N853=""),0,IF($N853=0,IF(AND(OR(10=7,10=12),10&gt;=$K853,10&lt;=IF($L853="",12,$L853)),$J853,0),IF(AND(10&gt;=$K853,10&lt;=IF($L853="",12,$L853),MOD(10-$K853,$N853)=0),$J853,0)))</f>
        <v>0</v>
      </c>
      <c r="Y853" s="19" t="n">
        <f aca="false">IF(OR($M853="",$M853="ERR",$J853="",$K853="",$N853=""),0,IF($N853=0,IF(AND(OR(11=7,11=12),11&gt;=$K853,11&lt;=IF($L853="",12,$L853)),$J853,0),IF(AND(11&gt;=$K853,11&lt;=IF($L853="",12,$L853),MOD(11-$K853,$N853)=0),$J853,0)))</f>
        <v>0</v>
      </c>
      <c r="Z853" s="19" t="n">
        <f aca="false">IF(OR($M853="",$M853="ERR",$J853="",$K853="",$N853=""),0,IF($N853=0,IF(AND(OR(12=7,12=12),12&gt;=$K853,12&lt;=IF($L853="",12,$L853)),$J853,0),IF(AND(12&gt;=$K853,12&lt;=IF($L853="",12,$L853),MOD(12-$K853,$N853)=0),$J853,0)))</f>
        <v>0</v>
      </c>
      <c r="AA853" s="36" t="n">
        <f aca="false">SUM(O853:Z853)</f>
        <v>0</v>
      </c>
      <c r="AB853" s="15" t="str">
        <f aca="false">IF(AND($B853="",$D853="",$J853=""),"",IF($B853="","Falta código",IF(ISNA(MATCH($B853,LST_COD,0)),"Código no registrado en Trabajadores",IF($E853="","Concepto no está en el catálogo",IF($M853="ERR","Retención de otro empleador: Origen = Otro empleador",IF(OR($J853="",$K853=""),"Falta monto o mes",IF(OR($K853&lt;1,$K853&gt;12),"Mes inicio inválido",IF(AND($L853&lt;&gt;"",OR($L853&lt;$K853,$L853&gt;12)),"Mes fin inválido",IF($N853="","Falta frecuencia",IF(AND($G853&lt;&gt;"Otro empleador",SUMPRODUCT(($O853:$Z853&lt;&gt;0)*(((COLUMN($O853:$Z853)-14)&lt;INDEX(Trabajadores!$M$6:$M$105,MATCH($B853,LST_COD,0)))+((COLUMN($O853:$Z853)-14)&gt;INDEX(Trabajadores!$N$6:$N$105,MATCH($B853,LST_COD,0)))))&gt;0),"Aviso: hay meses fuera del periodo laboral","OK"))))))))))</f>
        <v/>
      </c>
    </row>
    <row r="854" customFormat="false" ht="15" hidden="false" customHeight="false" outlineLevel="0" collapsed="false">
      <c r="A854" s="23" t="n">
        <v>849</v>
      </c>
      <c r="B854" s="7"/>
      <c r="C854" s="35" t="str">
        <f aca="false">IF($B854="","",IFERROR(INDEX(Trabajadores!$D$6:$D$105,MATCH($B854,LST_COD,0)),"¿Código?"))</f>
        <v/>
      </c>
      <c r="D854" s="30"/>
      <c r="E854" s="9" t="str">
        <f aca="false">IF($D854="","",IFERROR(VLOOKUP($D854,CONC_TABLA,2,FALSE()),""))</f>
        <v/>
      </c>
      <c r="F854" s="9" t="str">
        <f aca="false">IF($D854="","",IFERROR(VLOOKUP($D854,CONC_TABLA,3,FALSE()),""))</f>
        <v/>
      </c>
      <c r="G854" s="30"/>
      <c r="H854" s="30"/>
      <c r="I854" s="30"/>
      <c r="J854" s="29"/>
      <c r="K854" s="28"/>
      <c r="L854" s="28"/>
      <c r="M854" s="9" t="str">
        <f aca="false">IF(OR($B854="",$E854=""),"",IF($E854="INA","INA",IF($G854="Otro empleador",IF($E854="RET","RETO",IF($E854="ORD","OTO","OTX")),IF($E854="RET","ERR",$E854))))</f>
        <v/>
      </c>
      <c r="N854" s="9" t="str">
        <f aca="false">IF($I854="","",IFERROR(VLOOKUP($I854,FREC_TABLA,2,FALSE()),""))</f>
        <v/>
      </c>
      <c r="O854" s="19" t="n">
        <f aca="false">IF(OR($M854="",$M854="ERR",$J854="",$K854="",$N854=""),0,IF($N854=0,IF(AND(OR(1=7,1=12),1&gt;=$K854,1&lt;=IF($L854="",12,$L854)),$J854,0),IF(AND(1&gt;=$K854,1&lt;=IF($L854="",12,$L854),MOD(1-$K854,$N854)=0),$J854,0)))</f>
        <v>0</v>
      </c>
      <c r="P854" s="19" t="n">
        <f aca="false">IF(OR($M854="",$M854="ERR",$J854="",$K854="",$N854=""),0,IF($N854=0,IF(AND(OR(2=7,2=12),2&gt;=$K854,2&lt;=IF($L854="",12,$L854)),$J854,0),IF(AND(2&gt;=$K854,2&lt;=IF($L854="",12,$L854),MOD(2-$K854,$N854)=0),$J854,0)))</f>
        <v>0</v>
      </c>
      <c r="Q854" s="19" t="n">
        <f aca="false">IF(OR($M854="",$M854="ERR",$J854="",$K854="",$N854=""),0,IF($N854=0,IF(AND(OR(3=7,3=12),3&gt;=$K854,3&lt;=IF($L854="",12,$L854)),$J854,0),IF(AND(3&gt;=$K854,3&lt;=IF($L854="",12,$L854),MOD(3-$K854,$N854)=0),$J854,0)))</f>
        <v>0</v>
      </c>
      <c r="R854" s="19" t="n">
        <f aca="false">IF(OR($M854="",$M854="ERR",$J854="",$K854="",$N854=""),0,IF($N854=0,IF(AND(OR(4=7,4=12),4&gt;=$K854,4&lt;=IF($L854="",12,$L854)),$J854,0),IF(AND(4&gt;=$K854,4&lt;=IF($L854="",12,$L854),MOD(4-$K854,$N854)=0),$J854,0)))</f>
        <v>0</v>
      </c>
      <c r="S854" s="19" t="n">
        <f aca="false">IF(OR($M854="",$M854="ERR",$J854="",$K854="",$N854=""),0,IF($N854=0,IF(AND(OR(5=7,5=12),5&gt;=$K854,5&lt;=IF($L854="",12,$L854)),$J854,0),IF(AND(5&gt;=$K854,5&lt;=IF($L854="",12,$L854),MOD(5-$K854,$N854)=0),$J854,0)))</f>
        <v>0</v>
      </c>
      <c r="T854" s="19" t="n">
        <f aca="false">IF(OR($M854="",$M854="ERR",$J854="",$K854="",$N854=""),0,IF($N854=0,IF(AND(OR(6=7,6=12),6&gt;=$K854,6&lt;=IF($L854="",12,$L854)),$J854,0),IF(AND(6&gt;=$K854,6&lt;=IF($L854="",12,$L854),MOD(6-$K854,$N854)=0),$J854,0)))</f>
        <v>0</v>
      </c>
      <c r="U854" s="19" t="n">
        <f aca="false">IF(OR($M854="",$M854="ERR",$J854="",$K854="",$N854=""),0,IF($N854=0,IF(AND(OR(7=7,7=12),7&gt;=$K854,7&lt;=IF($L854="",12,$L854)),$J854,0),IF(AND(7&gt;=$K854,7&lt;=IF($L854="",12,$L854),MOD(7-$K854,$N854)=0),$J854,0)))</f>
        <v>0</v>
      </c>
      <c r="V854" s="19" t="n">
        <f aca="false">IF(OR($M854="",$M854="ERR",$J854="",$K854="",$N854=""),0,IF($N854=0,IF(AND(OR(8=7,8=12),8&gt;=$K854,8&lt;=IF($L854="",12,$L854)),$J854,0),IF(AND(8&gt;=$K854,8&lt;=IF($L854="",12,$L854),MOD(8-$K854,$N854)=0),$J854,0)))</f>
        <v>0</v>
      </c>
      <c r="W854" s="19" t="n">
        <f aca="false">IF(OR($M854="",$M854="ERR",$J854="",$K854="",$N854=""),0,IF($N854=0,IF(AND(OR(9=7,9=12),9&gt;=$K854,9&lt;=IF($L854="",12,$L854)),$J854,0),IF(AND(9&gt;=$K854,9&lt;=IF($L854="",12,$L854),MOD(9-$K854,$N854)=0),$J854,0)))</f>
        <v>0</v>
      </c>
      <c r="X854" s="19" t="n">
        <f aca="false">IF(OR($M854="",$M854="ERR",$J854="",$K854="",$N854=""),0,IF($N854=0,IF(AND(OR(10=7,10=12),10&gt;=$K854,10&lt;=IF($L854="",12,$L854)),$J854,0),IF(AND(10&gt;=$K854,10&lt;=IF($L854="",12,$L854),MOD(10-$K854,$N854)=0),$J854,0)))</f>
        <v>0</v>
      </c>
      <c r="Y854" s="19" t="n">
        <f aca="false">IF(OR($M854="",$M854="ERR",$J854="",$K854="",$N854=""),0,IF($N854=0,IF(AND(OR(11=7,11=12),11&gt;=$K854,11&lt;=IF($L854="",12,$L854)),$J854,0),IF(AND(11&gt;=$K854,11&lt;=IF($L854="",12,$L854),MOD(11-$K854,$N854)=0),$J854,0)))</f>
        <v>0</v>
      </c>
      <c r="Z854" s="19" t="n">
        <f aca="false">IF(OR($M854="",$M854="ERR",$J854="",$K854="",$N854=""),0,IF($N854=0,IF(AND(OR(12=7,12=12),12&gt;=$K854,12&lt;=IF($L854="",12,$L854)),$J854,0),IF(AND(12&gt;=$K854,12&lt;=IF($L854="",12,$L854),MOD(12-$K854,$N854)=0),$J854,0)))</f>
        <v>0</v>
      </c>
      <c r="AA854" s="36" t="n">
        <f aca="false">SUM(O854:Z854)</f>
        <v>0</v>
      </c>
      <c r="AB854" s="15" t="str">
        <f aca="false">IF(AND($B854="",$D854="",$J854=""),"",IF($B854="","Falta código",IF(ISNA(MATCH($B854,LST_COD,0)),"Código no registrado en Trabajadores",IF($E854="","Concepto no está en el catálogo",IF($M854="ERR","Retención de otro empleador: Origen = Otro empleador",IF(OR($J854="",$K854=""),"Falta monto o mes",IF(OR($K854&lt;1,$K854&gt;12),"Mes inicio inválido",IF(AND($L854&lt;&gt;"",OR($L854&lt;$K854,$L854&gt;12)),"Mes fin inválido",IF($N854="","Falta frecuencia",IF(AND($G854&lt;&gt;"Otro empleador",SUMPRODUCT(($O854:$Z854&lt;&gt;0)*(((COLUMN($O854:$Z854)-14)&lt;INDEX(Trabajadores!$M$6:$M$105,MATCH($B854,LST_COD,0)))+((COLUMN($O854:$Z854)-14)&gt;INDEX(Trabajadores!$N$6:$N$105,MATCH($B854,LST_COD,0)))))&gt;0),"Aviso: hay meses fuera del periodo laboral","OK"))))))))))</f>
        <v/>
      </c>
    </row>
    <row r="855" customFormat="false" ht="15" hidden="false" customHeight="false" outlineLevel="0" collapsed="false">
      <c r="A855" s="23" t="n">
        <v>850</v>
      </c>
      <c r="B855" s="7"/>
      <c r="C855" s="35" t="str">
        <f aca="false">IF($B855="","",IFERROR(INDEX(Trabajadores!$D$6:$D$105,MATCH($B855,LST_COD,0)),"¿Código?"))</f>
        <v/>
      </c>
      <c r="D855" s="30"/>
      <c r="E855" s="9" t="str">
        <f aca="false">IF($D855="","",IFERROR(VLOOKUP($D855,CONC_TABLA,2,FALSE()),""))</f>
        <v/>
      </c>
      <c r="F855" s="9" t="str">
        <f aca="false">IF($D855="","",IFERROR(VLOOKUP($D855,CONC_TABLA,3,FALSE()),""))</f>
        <v/>
      </c>
      <c r="G855" s="30"/>
      <c r="H855" s="30"/>
      <c r="I855" s="30"/>
      <c r="J855" s="29"/>
      <c r="K855" s="28"/>
      <c r="L855" s="28"/>
      <c r="M855" s="9" t="str">
        <f aca="false">IF(OR($B855="",$E855=""),"",IF($E855="INA","INA",IF($G855="Otro empleador",IF($E855="RET","RETO",IF($E855="ORD","OTO","OTX")),IF($E855="RET","ERR",$E855))))</f>
        <v/>
      </c>
      <c r="N855" s="9" t="str">
        <f aca="false">IF($I855="","",IFERROR(VLOOKUP($I855,FREC_TABLA,2,FALSE()),""))</f>
        <v/>
      </c>
      <c r="O855" s="19" t="n">
        <f aca="false">IF(OR($M855="",$M855="ERR",$J855="",$K855="",$N855=""),0,IF($N855=0,IF(AND(OR(1=7,1=12),1&gt;=$K855,1&lt;=IF($L855="",12,$L855)),$J855,0),IF(AND(1&gt;=$K855,1&lt;=IF($L855="",12,$L855),MOD(1-$K855,$N855)=0),$J855,0)))</f>
        <v>0</v>
      </c>
      <c r="P855" s="19" t="n">
        <f aca="false">IF(OR($M855="",$M855="ERR",$J855="",$K855="",$N855=""),0,IF($N855=0,IF(AND(OR(2=7,2=12),2&gt;=$K855,2&lt;=IF($L855="",12,$L855)),$J855,0),IF(AND(2&gt;=$K855,2&lt;=IF($L855="",12,$L855),MOD(2-$K855,$N855)=0),$J855,0)))</f>
        <v>0</v>
      </c>
      <c r="Q855" s="19" t="n">
        <f aca="false">IF(OR($M855="",$M855="ERR",$J855="",$K855="",$N855=""),0,IF($N855=0,IF(AND(OR(3=7,3=12),3&gt;=$K855,3&lt;=IF($L855="",12,$L855)),$J855,0),IF(AND(3&gt;=$K855,3&lt;=IF($L855="",12,$L855),MOD(3-$K855,$N855)=0),$J855,0)))</f>
        <v>0</v>
      </c>
      <c r="R855" s="19" t="n">
        <f aca="false">IF(OR($M855="",$M855="ERR",$J855="",$K855="",$N855=""),0,IF($N855=0,IF(AND(OR(4=7,4=12),4&gt;=$K855,4&lt;=IF($L855="",12,$L855)),$J855,0),IF(AND(4&gt;=$K855,4&lt;=IF($L855="",12,$L855),MOD(4-$K855,$N855)=0),$J855,0)))</f>
        <v>0</v>
      </c>
      <c r="S855" s="19" t="n">
        <f aca="false">IF(OR($M855="",$M855="ERR",$J855="",$K855="",$N855=""),0,IF($N855=0,IF(AND(OR(5=7,5=12),5&gt;=$K855,5&lt;=IF($L855="",12,$L855)),$J855,0),IF(AND(5&gt;=$K855,5&lt;=IF($L855="",12,$L855),MOD(5-$K855,$N855)=0),$J855,0)))</f>
        <v>0</v>
      </c>
      <c r="T855" s="19" t="n">
        <f aca="false">IF(OR($M855="",$M855="ERR",$J855="",$K855="",$N855=""),0,IF($N855=0,IF(AND(OR(6=7,6=12),6&gt;=$K855,6&lt;=IF($L855="",12,$L855)),$J855,0),IF(AND(6&gt;=$K855,6&lt;=IF($L855="",12,$L855),MOD(6-$K855,$N855)=0),$J855,0)))</f>
        <v>0</v>
      </c>
      <c r="U855" s="19" t="n">
        <f aca="false">IF(OR($M855="",$M855="ERR",$J855="",$K855="",$N855=""),0,IF($N855=0,IF(AND(OR(7=7,7=12),7&gt;=$K855,7&lt;=IF($L855="",12,$L855)),$J855,0),IF(AND(7&gt;=$K855,7&lt;=IF($L855="",12,$L855),MOD(7-$K855,$N855)=0),$J855,0)))</f>
        <v>0</v>
      </c>
      <c r="V855" s="19" t="n">
        <f aca="false">IF(OR($M855="",$M855="ERR",$J855="",$K855="",$N855=""),0,IF($N855=0,IF(AND(OR(8=7,8=12),8&gt;=$K855,8&lt;=IF($L855="",12,$L855)),$J855,0),IF(AND(8&gt;=$K855,8&lt;=IF($L855="",12,$L855),MOD(8-$K855,$N855)=0),$J855,0)))</f>
        <v>0</v>
      </c>
      <c r="W855" s="19" t="n">
        <f aca="false">IF(OR($M855="",$M855="ERR",$J855="",$K855="",$N855=""),0,IF($N855=0,IF(AND(OR(9=7,9=12),9&gt;=$K855,9&lt;=IF($L855="",12,$L855)),$J855,0),IF(AND(9&gt;=$K855,9&lt;=IF($L855="",12,$L855),MOD(9-$K855,$N855)=0),$J855,0)))</f>
        <v>0</v>
      </c>
      <c r="X855" s="19" t="n">
        <f aca="false">IF(OR($M855="",$M855="ERR",$J855="",$K855="",$N855=""),0,IF($N855=0,IF(AND(OR(10=7,10=12),10&gt;=$K855,10&lt;=IF($L855="",12,$L855)),$J855,0),IF(AND(10&gt;=$K855,10&lt;=IF($L855="",12,$L855),MOD(10-$K855,$N855)=0),$J855,0)))</f>
        <v>0</v>
      </c>
      <c r="Y855" s="19" t="n">
        <f aca="false">IF(OR($M855="",$M855="ERR",$J855="",$K855="",$N855=""),0,IF($N855=0,IF(AND(OR(11=7,11=12),11&gt;=$K855,11&lt;=IF($L855="",12,$L855)),$J855,0),IF(AND(11&gt;=$K855,11&lt;=IF($L855="",12,$L855),MOD(11-$K855,$N855)=0),$J855,0)))</f>
        <v>0</v>
      </c>
      <c r="Z855" s="19" t="n">
        <f aca="false">IF(OR($M855="",$M855="ERR",$J855="",$K855="",$N855=""),0,IF($N855=0,IF(AND(OR(12=7,12=12),12&gt;=$K855,12&lt;=IF($L855="",12,$L855)),$J855,0),IF(AND(12&gt;=$K855,12&lt;=IF($L855="",12,$L855),MOD(12-$K855,$N855)=0),$J855,0)))</f>
        <v>0</v>
      </c>
      <c r="AA855" s="36" t="n">
        <f aca="false">SUM(O855:Z855)</f>
        <v>0</v>
      </c>
      <c r="AB855" s="15" t="str">
        <f aca="false">IF(AND($B855="",$D855="",$J855=""),"",IF($B855="","Falta código",IF(ISNA(MATCH($B855,LST_COD,0)),"Código no registrado en Trabajadores",IF($E855="","Concepto no está en el catálogo",IF($M855="ERR","Retención de otro empleador: Origen = Otro empleador",IF(OR($J855="",$K855=""),"Falta monto o mes",IF(OR($K855&lt;1,$K855&gt;12),"Mes inicio inválido",IF(AND($L855&lt;&gt;"",OR($L855&lt;$K855,$L855&gt;12)),"Mes fin inválido",IF($N855="","Falta frecuencia",IF(AND($G855&lt;&gt;"Otro empleador",SUMPRODUCT(($O855:$Z855&lt;&gt;0)*(((COLUMN($O855:$Z855)-14)&lt;INDEX(Trabajadores!$M$6:$M$105,MATCH($B855,LST_COD,0)))+((COLUMN($O855:$Z855)-14)&gt;INDEX(Trabajadores!$N$6:$N$105,MATCH($B855,LST_COD,0)))))&gt;0),"Aviso: hay meses fuera del periodo laboral","OK"))))))))))</f>
        <v/>
      </c>
    </row>
    <row r="856" customFormat="false" ht="15" hidden="false" customHeight="false" outlineLevel="0" collapsed="false">
      <c r="A856" s="23" t="n">
        <v>851</v>
      </c>
      <c r="B856" s="7"/>
      <c r="C856" s="35" t="str">
        <f aca="false">IF($B856="","",IFERROR(INDEX(Trabajadores!$D$6:$D$105,MATCH($B856,LST_COD,0)),"¿Código?"))</f>
        <v/>
      </c>
      <c r="D856" s="30"/>
      <c r="E856" s="9" t="str">
        <f aca="false">IF($D856="","",IFERROR(VLOOKUP($D856,CONC_TABLA,2,FALSE()),""))</f>
        <v/>
      </c>
      <c r="F856" s="9" t="str">
        <f aca="false">IF($D856="","",IFERROR(VLOOKUP($D856,CONC_TABLA,3,FALSE()),""))</f>
        <v/>
      </c>
      <c r="G856" s="30"/>
      <c r="H856" s="30"/>
      <c r="I856" s="30"/>
      <c r="J856" s="29"/>
      <c r="K856" s="28"/>
      <c r="L856" s="28"/>
      <c r="M856" s="9" t="str">
        <f aca="false">IF(OR($B856="",$E856=""),"",IF($E856="INA","INA",IF($G856="Otro empleador",IF($E856="RET","RETO",IF($E856="ORD","OTO","OTX")),IF($E856="RET","ERR",$E856))))</f>
        <v/>
      </c>
      <c r="N856" s="9" t="str">
        <f aca="false">IF($I856="","",IFERROR(VLOOKUP($I856,FREC_TABLA,2,FALSE()),""))</f>
        <v/>
      </c>
      <c r="O856" s="19" t="n">
        <f aca="false">IF(OR($M856="",$M856="ERR",$J856="",$K856="",$N856=""),0,IF($N856=0,IF(AND(OR(1=7,1=12),1&gt;=$K856,1&lt;=IF($L856="",12,$L856)),$J856,0),IF(AND(1&gt;=$K856,1&lt;=IF($L856="",12,$L856),MOD(1-$K856,$N856)=0),$J856,0)))</f>
        <v>0</v>
      </c>
      <c r="P856" s="19" t="n">
        <f aca="false">IF(OR($M856="",$M856="ERR",$J856="",$K856="",$N856=""),0,IF($N856=0,IF(AND(OR(2=7,2=12),2&gt;=$K856,2&lt;=IF($L856="",12,$L856)),$J856,0),IF(AND(2&gt;=$K856,2&lt;=IF($L856="",12,$L856),MOD(2-$K856,$N856)=0),$J856,0)))</f>
        <v>0</v>
      </c>
      <c r="Q856" s="19" t="n">
        <f aca="false">IF(OR($M856="",$M856="ERR",$J856="",$K856="",$N856=""),0,IF($N856=0,IF(AND(OR(3=7,3=12),3&gt;=$K856,3&lt;=IF($L856="",12,$L856)),$J856,0),IF(AND(3&gt;=$K856,3&lt;=IF($L856="",12,$L856),MOD(3-$K856,$N856)=0),$J856,0)))</f>
        <v>0</v>
      </c>
      <c r="R856" s="19" t="n">
        <f aca="false">IF(OR($M856="",$M856="ERR",$J856="",$K856="",$N856=""),0,IF($N856=0,IF(AND(OR(4=7,4=12),4&gt;=$K856,4&lt;=IF($L856="",12,$L856)),$J856,0),IF(AND(4&gt;=$K856,4&lt;=IF($L856="",12,$L856),MOD(4-$K856,$N856)=0),$J856,0)))</f>
        <v>0</v>
      </c>
      <c r="S856" s="19" t="n">
        <f aca="false">IF(OR($M856="",$M856="ERR",$J856="",$K856="",$N856=""),0,IF($N856=0,IF(AND(OR(5=7,5=12),5&gt;=$K856,5&lt;=IF($L856="",12,$L856)),$J856,0),IF(AND(5&gt;=$K856,5&lt;=IF($L856="",12,$L856),MOD(5-$K856,$N856)=0),$J856,0)))</f>
        <v>0</v>
      </c>
      <c r="T856" s="19" t="n">
        <f aca="false">IF(OR($M856="",$M856="ERR",$J856="",$K856="",$N856=""),0,IF($N856=0,IF(AND(OR(6=7,6=12),6&gt;=$K856,6&lt;=IF($L856="",12,$L856)),$J856,0),IF(AND(6&gt;=$K856,6&lt;=IF($L856="",12,$L856),MOD(6-$K856,$N856)=0),$J856,0)))</f>
        <v>0</v>
      </c>
      <c r="U856" s="19" t="n">
        <f aca="false">IF(OR($M856="",$M856="ERR",$J856="",$K856="",$N856=""),0,IF($N856=0,IF(AND(OR(7=7,7=12),7&gt;=$K856,7&lt;=IF($L856="",12,$L856)),$J856,0),IF(AND(7&gt;=$K856,7&lt;=IF($L856="",12,$L856),MOD(7-$K856,$N856)=0),$J856,0)))</f>
        <v>0</v>
      </c>
      <c r="V856" s="19" t="n">
        <f aca="false">IF(OR($M856="",$M856="ERR",$J856="",$K856="",$N856=""),0,IF($N856=0,IF(AND(OR(8=7,8=12),8&gt;=$K856,8&lt;=IF($L856="",12,$L856)),$J856,0),IF(AND(8&gt;=$K856,8&lt;=IF($L856="",12,$L856),MOD(8-$K856,$N856)=0),$J856,0)))</f>
        <v>0</v>
      </c>
      <c r="W856" s="19" t="n">
        <f aca="false">IF(OR($M856="",$M856="ERR",$J856="",$K856="",$N856=""),0,IF($N856=0,IF(AND(OR(9=7,9=12),9&gt;=$K856,9&lt;=IF($L856="",12,$L856)),$J856,0),IF(AND(9&gt;=$K856,9&lt;=IF($L856="",12,$L856),MOD(9-$K856,$N856)=0),$J856,0)))</f>
        <v>0</v>
      </c>
      <c r="X856" s="19" t="n">
        <f aca="false">IF(OR($M856="",$M856="ERR",$J856="",$K856="",$N856=""),0,IF($N856=0,IF(AND(OR(10=7,10=12),10&gt;=$K856,10&lt;=IF($L856="",12,$L856)),$J856,0),IF(AND(10&gt;=$K856,10&lt;=IF($L856="",12,$L856),MOD(10-$K856,$N856)=0),$J856,0)))</f>
        <v>0</v>
      </c>
      <c r="Y856" s="19" t="n">
        <f aca="false">IF(OR($M856="",$M856="ERR",$J856="",$K856="",$N856=""),0,IF($N856=0,IF(AND(OR(11=7,11=12),11&gt;=$K856,11&lt;=IF($L856="",12,$L856)),$J856,0),IF(AND(11&gt;=$K856,11&lt;=IF($L856="",12,$L856),MOD(11-$K856,$N856)=0),$J856,0)))</f>
        <v>0</v>
      </c>
      <c r="Z856" s="19" t="n">
        <f aca="false">IF(OR($M856="",$M856="ERR",$J856="",$K856="",$N856=""),0,IF($N856=0,IF(AND(OR(12=7,12=12),12&gt;=$K856,12&lt;=IF($L856="",12,$L856)),$J856,0),IF(AND(12&gt;=$K856,12&lt;=IF($L856="",12,$L856),MOD(12-$K856,$N856)=0),$J856,0)))</f>
        <v>0</v>
      </c>
      <c r="AA856" s="36" t="n">
        <f aca="false">SUM(O856:Z856)</f>
        <v>0</v>
      </c>
      <c r="AB856" s="15" t="str">
        <f aca="false">IF(AND($B856="",$D856="",$J856=""),"",IF($B856="","Falta código",IF(ISNA(MATCH($B856,LST_COD,0)),"Código no registrado en Trabajadores",IF($E856="","Concepto no está en el catálogo",IF($M856="ERR","Retención de otro empleador: Origen = Otro empleador",IF(OR($J856="",$K856=""),"Falta monto o mes",IF(OR($K856&lt;1,$K856&gt;12),"Mes inicio inválido",IF(AND($L856&lt;&gt;"",OR($L856&lt;$K856,$L856&gt;12)),"Mes fin inválido",IF($N856="","Falta frecuencia",IF(AND($G856&lt;&gt;"Otro empleador",SUMPRODUCT(($O856:$Z856&lt;&gt;0)*(((COLUMN($O856:$Z856)-14)&lt;INDEX(Trabajadores!$M$6:$M$105,MATCH($B856,LST_COD,0)))+((COLUMN($O856:$Z856)-14)&gt;INDEX(Trabajadores!$N$6:$N$105,MATCH($B856,LST_COD,0)))))&gt;0),"Aviso: hay meses fuera del periodo laboral","OK"))))))))))</f>
        <v/>
      </c>
    </row>
    <row r="857" customFormat="false" ht="15" hidden="false" customHeight="false" outlineLevel="0" collapsed="false">
      <c r="A857" s="23" t="n">
        <v>852</v>
      </c>
      <c r="B857" s="7"/>
      <c r="C857" s="35" t="str">
        <f aca="false">IF($B857="","",IFERROR(INDEX(Trabajadores!$D$6:$D$105,MATCH($B857,LST_COD,0)),"¿Código?"))</f>
        <v/>
      </c>
      <c r="D857" s="30"/>
      <c r="E857" s="9" t="str">
        <f aca="false">IF($D857="","",IFERROR(VLOOKUP($D857,CONC_TABLA,2,FALSE()),""))</f>
        <v/>
      </c>
      <c r="F857" s="9" t="str">
        <f aca="false">IF($D857="","",IFERROR(VLOOKUP($D857,CONC_TABLA,3,FALSE()),""))</f>
        <v/>
      </c>
      <c r="G857" s="30"/>
      <c r="H857" s="30"/>
      <c r="I857" s="30"/>
      <c r="J857" s="29"/>
      <c r="K857" s="28"/>
      <c r="L857" s="28"/>
      <c r="M857" s="9" t="str">
        <f aca="false">IF(OR($B857="",$E857=""),"",IF($E857="INA","INA",IF($G857="Otro empleador",IF($E857="RET","RETO",IF($E857="ORD","OTO","OTX")),IF($E857="RET","ERR",$E857))))</f>
        <v/>
      </c>
      <c r="N857" s="9" t="str">
        <f aca="false">IF($I857="","",IFERROR(VLOOKUP($I857,FREC_TABLA,2,FALSE()),""))</f>
        <v/>
      </c>
      <c r="O857" s="19" t="n">
        <f aca="false">IF(OR($M857="",$M857="ERR",$J857="",$K857="",$N857=""),0,IF($N857=0,IF(AND(OR(1=7,1=12),1&gt;=$K857,1&lt;=IF($L857="",12,$L857)),$J857,0),IF(AND(1&gt;=$K857,1&lt;=IF($L857="",12,$L857),MOD(1-$K857,$N857)=0),$J857,0)))</f>
        <v>0</v>
      </c>
      <c r="P857" s="19" t="n">
        <f aca="false">IF(OR($M857="",$M857="ERR",$J857="",$K857="",$N857=""),0,IF($N857=0,IF(AND(OR(2=7,2=12),2&gt;=$K857,2&lt;=IF($L857="",12,$L857)),$J857,0),IF(AND(2&gt;=$K857,2&lt;=IF($L857="",12,$L857),MOD(2-$K857,$N857)=0),$J857,0)))</f>
        <v>0</v>
      </c>
      <c r="Q857" s="19" t="n">
        <f aca="false">IF(OR($M857="",$M857="ERR",$J857="",$K857="",$N857=""),0,IF($N857=0,IF(AND(OR(3=7,3=12),3&gt;=$K857,3&lt;=IF($L857="",12,$L857)),$J857,0),IF(AND(3&gt;=$K857,3&lt;=IF($L857="",12,$L857),MOD(3-$K857,$N857)=0),$J857,0)))</f>
        <v>0</v>
      </c>
      <c r="R857" s="19" t="n">
        <f aca="false">IF(OR($M857="",$M857="ERR",$J857="",$K857="",$N857=""),0,IF($N857=0,IF(AND(OR(4=7,4=12),4&gt;=$K857,4&lt;=IF($L857="",12,$L857)),$J857,0),IF(AND(4&gt;=$K857,4&lt;=IF($L857="",12,$L857),MOD(4-$K857,$N857)=0),$J857,0)))</f>
        <v>0</v>
      </c>
      <c r="S857" s="19" t="n">
        <f aca="false">IF(OR($M857="",$M857="ERR",$J857="",$K857="",$N857=""),0,IF($N857=0,IF(AND(OR(5=7,5=12),5&gt;=$K857,5&lt;=IF($L857="",12,$L857)),$J857,0),IF(AND(5&gt;=$K857,5&lt;=IF($L857="",12,$L857),MOD(5-$K857,$N857)=0),$J857,0)))</f>
        <v>0</v>
      </c>
      <c r="T857" s="19" t="n">
        <f aca="false">IF(OR($M857="",$M857="ERR",$J857="",$K857="",$N857=""),0,IF($N857=0,IF(AND(OR(6=7,6=12),6&gt;=$K857,6&lt;=IF($L857="",12,$L857)),$J857,0),IF(AND(6&gt;=$K857,6&lt;=IF($L857="",12,$L857),MOD(6-$K857,$N857)=0),$J857,0)))</f>
        <v>0</v>
      </c>
      <c r="U857" s="19" t="n">
        <f aca="false">IF(OR($M857="",$M857="ERR",$J857="",$K857="",$N857=""),0,IF($N857=0,IF(AND(OR(7=7,7=12),7&gt;=$K857,7&lt;=IF($L857="",12,$L857)),$J857,0),IF(AND(7&gt;=$K857,7&lt;=IF($L857="",12,$L857),MOD(7-$K857,$N857)=0),$J857,0)))</f>
        <v>0</v>
      </c>
      <c r="V857" s="19" t="n">
        <f aca="false">IF(OR($M857="",$M857="ERR",$J857="",$K857="",$N857=""),0,IF($N857=0,IF(AND(OR(8=7,8=12),8&gt;=$K857,8&lt;=IF($L857="",12,$L857)),$J857,0),IF(AND(8&gt;=$K857,8&lt;=IF($L857="",12,$L857),MOD(8-$K857,$N857)=0),$J857,0)))</f>
        <v>0</v>
      </c>
      <c r="W857" s="19" t="n">
        <f aca="false">IF(OR($M857="",$M857="ERR",$J857="",$K857="",$N857=""),0,IF($N857=0,IF(AND(OR(9=7,9=12),9&gt;=$K857,9&lt;=IF($L857="",12,$L857)),$J857,0),IF(AND(9&gt;=$K857,9&lt;=IF($L857="",12,$L857),MOD(9-$K857,$N857)=0),$J857,0)))</f>
        <v>0</v>
      </c>
      <c r="X857" s="19" t="n">
        <f aca="false">IF(OR($M857="",$M857="ERR",$J857="",$K857="",$N857=""),0,IF($N857=0,IF(AND(OR(10=7,10=12),10&gt;=$K857,10&lt;=IF($L857="",12,$L857)),$J857,0),IF(AND(10&gt;=$K857,10&lt;=IF($L857="",12,$L857),MOD(10-$K857,$N857)=0),$J857,0)))</f>
        <v>0</v>
      </c>
      <c r="Y857" s="19" t="n">
        <f aca="false">IF(OR($M857="",$M857="ERR",$J857="",$K857="",$N857=""),0,IF($N857=0,IF(AND(OR(11=7,11=12),11&gt;=$K857,11&lt;=IF($L857="",12,$L857)),$J857,0),IF(AND(11&gt;=$K857,11&lt;=IF($L857="",12,$L857),MOD(11-$K857,$N857)=0),$J857,0)))</f>
        <v>0</v>
      </c>
      <c r="Z857" s="19" t="n">
        <f aca="false">IF(OR($M857="",$M857="ERR",$J857="",$K857="",$N857=""),0,IF($N857=0,IF(AND(OR(12=7,12=12),12&gt;=$K857,12&lt;=IF($L857="",12,$L857)),$J857,0),IF(AND(12&gt;=$K857,12&lt;=IF($L857="",12,$L857),MOD(12-$K857,$N857)=0),$J857,0)))</f>
        <v>0</v>
      </c>
      <c r="AA857" s="36" t="n">
        <f aca="false">SUM(O857:Z857)</f>
        <v>0</v>
      </c>
      <c r="AB857" s="15" t="str">
        <f aca="false">IF(AND($B857="",$D857="",$J857=""),"",IF($B857="","Falta código",IF(ISNA(MATCH($B857,LST_COD,0)),"Código no registrado en Trabajadores",IF($E857="","Concepto no está en el catálogo",IF($M857="ERR","Retención de otro empleador: Origen = Otro empleador",IF(OR($J857="",$K857=""),"Falta monto o mes",IF(OR($K857&lt;1,$K857&gt;12),"Mes inicio inválido",IF(AND($L857&lt;&gt;"",OR($L857&lt;$K857,$L857&gt;12)),"Mes fin inválido",IF($N857="","Falta frecuencia",IF(AND($G857&lt;&gt;"Otro empleador",SUMPRODUCT(($O857:$Z857&lt;&gt;0)*(((COLUMN($O857:$Z857)-14)&lt;INDEX(Trabajadores!$M$6:$M$105,MATCH($B857,LST_COD,0)))+((COLUMN($O857:$Z857)-14)&gt;INDEX(Trabajadores!$N$6:$N$105,MATCH($B857,LST_COD,0)))))&gt;0),"Aviso: hay meses fuera del periodo laboral","OK"))))))))))</f>
        <v/>
      </c>
    </row>
    <row r="858" customFormat="false" ht="15" hidden="false" customHeight="false" outlineLevel="0" collapsed="false">
      <c r="A858" s="23" t="n">
        <v>853</v>
      </c>
      <c r="B858" s="7"/>
      <c r="C858" s="35" t="str">
        <f aca="false">IF($B858="","",IFERROR(INDEX(Trabajadores!$D$6:$D$105,MATCH($B858,LST_COD,0)),"¿Código?"))</f>
        <v/>
      </c>
      <c r="D858" s="30"/>
      <c r="E858" s="9" t="str">
        <f aca="false">IF($D858="","",IFERROR(VLOOKUP($D858,CONC_TABLA,2,FALSE()),""))</f>
        <v/>
      </c>
      <c r="F858" s="9" t="str">
        <f aca="false">IF($D858="","",IFERROR(VLOOKUP($D858,CONC_TABLA,3,FALSE()),""))</f>
        <v/>
      </c>
      <c r="G858" s="30"/>
      <c r="H858" s="30"/>
      <c r="I858" s="30"/>
      <c r="J858" s="29"/>
      <c r="K858" s="28"/>
      <c r="L858" s="28"/>
      <c r="M858" s="9" t="str">
        <f aca="false">IF(OR($B858="",$E858=""),"",IF($E858="INA","INA",IF($G858="Otro empleador",IF($E858="RET","RETO",IF($E858="ORD","OTO","OTX")),IF($E858="RET","ERR",$E858))))</f>
        <v/>
      </c>
      <c r="N858" s="9" t="str">
        <f aca="false">IF($I858="","",IFERROR(VLOOKUP($I858,FREC_TABLA,2,FALSE()),""))</f>
        <v/>
      </c>
      <c r="O858" s="19" t="n">
        <f aca="false">IF(OR($M858="",$M858="ERR",$J858="",$K858="",$N858=""),0,IF($N858=0,IF(AND(OR(1=7,1=12),1&gt;=$K858,1&lt;=IF($L858="",12,$L858)),$J858,0),IF(AND(1&gt;=$K858,1&lt;=IF($L858="",12,$L858),MOD(1-$K858,$N858)=0),$J858,0)))</f>
        <v>0</v>
      </c>
      <c r="P858" s="19" t="n">
        <f aca="false">IF(OR($M858="",$M858="ERR",$J858="",$K858="",$N858=""),0,IF($N858=0,IF(AND(OR(2=7,2=12),2&gt;=$K858,2&lt;=IF($L858="",12,$L858)),$J858,0),IF(AND(2&gt;=$K858,2&lt;=IF($L858="",12,$L858),MOD(2-$K858,$N858)=0),$J858,0)))</f>
        <v>0</v>
      </c>
      <c r="Q858" s="19" t="n">
        <f aca="false">IF(OR($M858="",$M858="ERR",$J858="",$K858="",$N858=""),0,IF($N858=0,IF(AND(OR(3=7,3=12),3&gt;=$K858,3&lt;=IF($L858="",12,$L858)),$J858,0),IF(AND(3&gt;=$K858,3&lt;=IF($L858="",12,$L858),MOD(3-$K858,$N858)=0),$J858,0)))</f>
        <v>0</v>
      </c>
      <c r="R858" s="19" t="n">
        <f aca="false">IF(OR($M858="",$M858="ERR",$J858="",$K858="",$N858=""),0,IF($N858=0,IF(AND(OR(4=7,4=12),4&gt;=$K858,4&lt;=IF($L858="",12,$L858)),$J858,0),IF(AND(4&gt;=$K858,4&lt;=IF($L858="",12,$L858),MOD(4-$K858,$N858)=0),$J858,0)))</f>
        <v>0</v>
      </c>
      <c r="S858" s="19" t="n">
        <f aca="false">IF(OR($M858="",$M858="ERR",$J858="",$K858="",$N858=""),0,IF($N858=0,IF(AND(OR(5=7,5=12),5&gt;=$K858,5&lt;=IF($L858="",12,$L858)),$J858,0),IF(AND(5&gt;=$K858,5&lt;=IF($L858="",12,$L858),MOD(5-$K858,$N858)=0),$J858,0)))</f>
        <v>0</v>
      </c>
      <c r="T858" s="19" t="n">
        <f aca="false">IF(OR($M858="",$M858="ERR",$J858="",$K858="",$N858=""),0,IF($N858=0,IF(AND(OR(6=7,6=12),6&gt;=$K858,6&lt;=IF($L858="",12,$L858)),$J858,0),IF(AND(6&gt;=$K858,6&lt;=IF($L858="",12,$L858),MOD(6-$K858,$N858)=0),$J858,0)))</f>
        <v>0</v>
      </c>
      <c r="U858" s="19" t="n">
        <f aca="false">IF(OR($M858="",$M858="ERR",$J858="",$K858="",$N858=""),0,IF($N858=0,IF(AND(OR(7=7,7=12),7&gt;=$K858,7&lt;=IF($L858="",12,$L858)),$J858,0),IF(AND(7&gt;=$K858,7&lt;=IF($L858="",12,$L858),MOD(7-$K858,$N858)=0),$J858,0)))</f>
        <v>0</v>
      </c>
      <c r="V858" s="19" t="n">
        <f aca="false">IF(OR($M858="",$M858="ERR",$J858="",$K858="",$N858=""),0,IF($N858=0,IF(AND(OR(8=7,8=12),8&gt;=$K858,8&lt;=IF($L858="",12,$L858)),$J858,0),IF(AND(8&gt;=$K858,8&lt;=IF($L858="",12,$L858),MOD(8-$K858,$N858)=0),$J858,0)))</f>
        <v>0</v>
      </c>
      <c r="W858" s="19" t="n">
        <f aca="false">IF(OR($M858="",$M858="ERR",$J858="",$K858="",$N858=""),0,IF($N858=0,IF(AND(OR(9=7,9=12),9&gt;=$K858,9&lt;=IF($L858="",12,$L858)),$J858,0),IF(AND(9&gt;=$K858,9&lt;=IF($L858="",12,$L858),MOD(9-$K858,$N858)=0),$J858,0)))</f>
        <v>0</v>
      </c>
      <c r="X858" s="19" t="n">
        <f aca="false">IF(OR($M858="",$M858="ERR",$J858="",$K858="",$N858=""),0,IF($N858=0,IF(AND(OR(10=7,10=12),10&gt;=$K858,10&lt;=IF($L858="",12,$L858)),$J858,0),IF(AND(10&gt;=$K858,10&lt;=IF($L858="",12,$L858),MOD(10-$K858,$N858)=0),$J858,0)))</f>
        <v>0</v>
      </c>
      <c r="Y858" s="19" t="n">
        <f aca="false">IF(OR($M858="",$M858="ERR",$J858="",$K858="",$N858=""),0,IF($N858=0,IF(AND(OR(11=7,11=12),11&gt;=$K858,11&lt;=IF($L858="",12,$L858)),$J858,0),IF(AND(11&gt;=$K858,11&lt;=IF($L858="",12,$L858),MOD(11-$K858,$N858)=0),$J858,0)))</f>
        <v>0</v>
      </c>
      <c r="Z858" s="19" t="n">
        <f aca="false">IF(OR($M858="",$M858="ERR",$J858="",$K858="",$N858=""),0,IF($N858=0,IF(AND(OR(12=7,12=12),12&gt;=$K858,12&lt;=IF($L858="",12,$L858)),$J858,0),IF(AND(12&gt;=$K858,12&lt;=IF($L858="",12,$L858),MOD(12-$K858,$N858)=0),$J858,0)))</f>
        <v>0</v>
      </c>
      <c r="AA858" s="36" t="n">
        <f aca="false">SUM(O858:Z858)</f>
        <v>0</v>
      </c>
      <c r="AB858" s="15" t="str">
        <f aca="false">IF(AND($B858="",$D858="",$J858=""),"",IF($B858="","Falta código",IF(ISNA(MATCH($B858,LST_COD,0)),"Código no registrado en Trabajadores",IF($E858="","Concepto no está en el catálogo",IF($M858="ERR","Retención de otro empleador: Origen = Otro empleador",IF(OR($J858="",$K858=""),"Falta monto o mes",IF(OR($K858&lt;1,$K858&gt;12),"Mes inicio inválido",IF(AND($L858&lt;&gt;"",OR($L858&lt;$K858,$L858&gt;12)),"Mes fin inválido",IF($N858="","Falta frecuencia",IF(AND($G858&lt;&gt;"Otro empleador",SUMPRODUCT(($O858:$Z858&lt;&gt;0)*(((COLUMN($O858:$Z858)-14)&lt;INDEX(Trabajadores!$M$6:$M$105,MATCH($B858,LST_COD,0)))+((COLUMN($O858:$Z858)-14)&gt;INDEX(Trabajadores!$N$6:$N$105,MATCH($B858,LST_COD,0)))))&gt;0),"Aviso: hay meses fuera del periodo laboral","OK"))))))))))</f>
        <v/>
      </c>
    </row>
    <row r="859" customFormat="false" ht="15" hidden="false" customHeight="false" outlineLevel="0" collapsed="false">
      <c r="A859" s="23" t="n">
        <v>854</v>
      </c>
      <c r="B859" s="7"/>
      <c r="C859" s="35" t="str">
        <f aca="false">IF($B859="","",IFERROR(INDEX(Trabajadores!$D$6:$D$105,MATCH($B859,LST_COD,0)),"¿Código?"))</f>
        <v/>
      </c>
      <c r="D859" s="30"/>
      <c r="E859" s="9" t="str">
        <f aca="false">IF($D859="","",IFERROR(VLOOKUP($D859,CONC_TABLA,2,FALSE()),""))</f>
        <v/>
      </c>
      <c r="F859" s="9" t="str">
        <f aca="false">IF($D859="","",IFERROR(VLOOKUP($D859,CONC_TABLA,3,FALSE()),""))</f>
        <v/>
      </c>
      <c r="G859" s="30"/>
      <c r="H859" s="30"/>
      <c r="I859" s="30"/>
      <c r="J859" s="29"/>
      <c r="K859" s="28"/>
      <c r="L859" s="28"/>
      <c r="M859" s="9" t="str">
        <f aca="false">IF(OR($B859="",$E859=""),"",IF($E859="INA","INA",IF($G859="Otro empleador",IF($E859="RET","RETO",IF($E859="ORD","OTO","OTX")),IF($E859="RET","ERR",$E859))))</f>
        <v/>
      </c>
      <c r="N859" s="9" t="str">
        <f aca="false">IF($I859="","",IFERROR(VLOOKUP($I859,FREC_TABLA,2,FALSE()),""))</f>
        <v/>
      </c>
      <c r="O859" s="19" t="n">
        <f aca="false">IF(OR($M859="",$M859="ERR",$J859="",$K859="",$N859=""),0,IF($N859=0,IF(AND(OR(1=7,1=12),1&gt;=$K859,1&lt;=IF($L859="",12,$L859)),$J859,0),IF(AND(1&gt;=$K859,1&lt;=IF($L859="",12,$L859),MOD(1-$K859,$N859)=0),$J859,0)))</f>
        <v>0</v>
      </c>
      <c r="P859" s="19" t="n">
        <f aca="false">IF(OR($M859="",$M859="ERR",$J859="",$K859="",$N859=""),0,IF($N859=0,IF(AND(OR(2=7,2=12),2&gt;=$K859,2&lt;=IF($L859="",12,$L859)),$J859,0),IF(AND(2&gt;=$K859,2&lt;=IF($L859="",12,$L859),MOD(2-$K859,$N859)=0),$J859,0)))</f>
        <v>0</v>
      </c>
      <c r="Q859" s="19" t="n">
        <f aca="false">IF(OR($M859="",$M859="ERR",$J859="",$K859="",$N859=""),0,IF($N859=0,IF(AND(OR(3=7,3=12),3&gt;=$K859,3&lt;=IF($L859="",12,$L859)),$J859,0),IF(AND(3&gt;=$K859,3&lt;=IF($L859="",12,$L859),MOD(3-$K859,$N859)=0),$J859,0)))</f>
        <v>0</v>
      </c>
      <c r="R859" s="19" t="n">
        <f aca="false">IF(OR($M859="",$M859="ERR",$J859="",$K859="",$N859=""),0,IF($N859=0,IF(AND(OR(4=7,4=12),4&gt;=$K859,4&lt;=IF($L859="",12,$L859)),$J859,0),IF(AND(4&gt;=$K859,4&lt;=IF($L859="",12,$L859),MOD(4-$K859,$N859)=0),$J859,0)))</f>
        <v>0</v>
      </c>
      <c r="S859" s="19" t="n">
        <f aca="false">IF(OR($M859="",$M859="ERR",$J859="",$K859="",$N859=""),0,IF($N859=0,IF(AND(OR(5=7,5=12),5&gt;=$K859,5&lt;=IF($L859="",12,$L859)),$J859,0),IF(AND(5&gt;=$K859,5&lt;=IF($L859="",12,$L859),MOD(5-$K859,$N859)=0),$J859,0)))</f>
        <v>0</v>
      </c>
      <c r="T859" s="19" t="n">
        <f aca="false">IF(OR($M859="",$M859="ERR",$J859="",$K859="",$N859=""),0,IF($N859=0,IF(AND(OR(6=7,6=12),6&gt;=$K859,6&lt;=IF($L859="",12,$L859)),$J859,0),IF(AND(6&gt;=$K859,6&lt;=IF($L859="",12,$L859),MOD(6-$K859,$N859)=0),$J859,0)))</f>
        <v>0</v>
      </c>
      <c r="U859" s="19" t="n">
        <f aca="false">IF(OR($M859="",$M859="ERR",$J859="",$K859="",$N859=""),0,IF($N859=0,IF(AND(OR(7=7,7=12),7&gt;=$K859,7&lt;=IF($L859="",12,$L859)),$J859,0),IF(AND(7&gt;=$K859,7&lt;=IF($L859="",12,$L859),MOD(7-$K859,$N859)=0),$J859,0)))</f>
        <v>0</v>
      </c>
      <c r="V859" s="19" t="n">
        <f aca="false">IF(OR($M859="",$M859="ERR",$J859="",$K859="",$N859=""),0,IF($N859=0,IF(AND(OR(8=7,8=12),8&gt;=$K859,8&lt;=IF($L859="",12,$L859)),$J859,0),IF(AND(8&gt;=$K859,8&lt;=IF($L859="",12,$L859),MOD(8-$K859,$N859)=0),$J859,0)))</f>
        <v>0</v>
      </c>
      <c r="W859" s="19" t="n">
        <f aca="false">IF(OR($M859="",$M859="ERR",$J859="",$K859="",$N859=""),0,IF($N859=0,IF(AND(OR(9=7,9=12),9&gt;=$K859,9&lt;=IF($L859="",12,$L859)),$J859,0),IF(AND(9&gt;=$K859,9&lt;=IF($L859="",12,$L859),MOD(9-$K859,$N859)=0),$J859,0)))</f>
        <v>0</v>
      </c>
      <c r="X859" s="19" t="n">
        <f aca="false">IF(OR($M859="",$M859="ERR",$J859="",$K859="",$N859=""),0,IF($N859=0,IF(AND(OR(10=7,10=12),10&gt;=$K859,10&lt;=IF($L859="",12,$L859)),$J859,0),IF(AND(10&gt;=$K859,10&lt;=IF($L859="",12,$L859),MOD(10-$K859,$N859)=0),$J859,0)))</f>
        <v>0</v>
      </c>
      <c r="Y859" s="19" t="n">
        <f aca="false">IF(OR($M859="",$M859="ERR",$J859="",$K859="",$N859=""),0,IF($N859=0,IF(AND(OR(11=7,11=12),11&gt;=$K859,11&lt;=IF($L859="",12,$L859)),$J859,0),IF(AND(11&gt;=$K859,11&lt;=IF($L859="",12,$L859),MOD(11-$K859,$N859)=0),$J859,0)))</f>
        <v>0</v>
      </c>
      <c r="Z859" s="19" t="n">
        <f aca="false">IF(OR($M859="",$M859="ERR",$J859="",$K859="",$N859=""),0,IF($N859=0,IF(AND(OR(12=7,12=12),12&gt;=$K859,12&lt;=IF($L859="",12,$L859)),$J859,0),IF(AND(12&gt;=$K859,12&lt;=IF($L859="",12,$L859),MOD(12-$K859,$N859)=0),$J859,0)))</f>
        <v>0</v>
      </c>
      <c r="AA859" s="36" t="n">
        <f aca="false">SUM(O859:Z859)</f>
        <v>0</v>
      </c>
      <c r="AB859" s="15" t="str">
        <f aca="false">IF(AND($B859="",$D859="",$J859=""),"",IF($B859="","Falta código",IF(ISNA(MATCH($B859,LST_COD,0)),"Código no registrado en Trabajadores",IF($E859="","Concepto no está en el catálogo",IF($M859="ERR","Retención de otro empleador: Origen = Otro empleador",IF(OR($J859="",$K859=""),"Falta monto o mes",IF(OR($K859&lt;1,$K859&gt;12),"Mes inicio inválido",IF(AND($L859&lt;&gt;"",OR($L859&lt;$K859,$L859&gt;12)),"Mes fin inválido",IF($N859="","Falta frecuencia",IF(AND($G859&lt;&gt;"Otro empleador",SUMPRODUCT(($O859:$Z859&lt;&gt;0)*(((COLUMN($O859:$Z859)-14)&lt;INDEX(Trabajadores!$M$6:$M$105,MATCH($B859,LST_COD,0)))+((COLUMN($O859:$Z859)-14)&gt;INDEX(Trabajadores!$N$6:$N$105,MATCH($B859,LST_COD,0)))))&gt;0),"Aviso: hay meses fuera del periodo laboral","OK"))))))))))</f>
        <v/>
      </c>
    </row>
    <row r="860" customFormat="false" ht="15" hidden="false" customHeight="false" outlineLevel="0" collapsed="false">
      <c r="A860" s="23" t="n">
        <v>855</v>
      </c>
      <c r="B860" s="7"/>
      <c r="C860" s="35" t="str">
        <f aca="false">IF($B860="","",IFERROR(INDEX(Trabajadores!$D$6:$D$105,MATCH($B860,LST_COD,0)),"¿Código?"))</f>
        <v/>
      </c>
      <c r="D860" s="30"/>
      <c r="E860" s="9" t="str">
        <f aca="false">IF($D860="","",IFERROR(VLOOKUP($D860,CONC_TABLA,2,FALSE()),""))</f>
        <v/>
      </c>
      <c r="F860" s="9" t="str">
        <f aca="false">IF($D860="","",IFERROR(VLOOKUP($D860,CONC_TABLA,3,FALSE()),""))</f>
        <v/>
      </c>
      <c r="G860" s="30"/>
      <c r="H860" s="30"/>
      <c r="I860" s="30"/>
      <c r="J860" s="29"/>
      <c r="K860" s="28"/>
      <c r="L860" s="28"/>
      <c r="M860" s="9" t="str">
        <f aca="false">IF(OR($B860="",$E860=""),"",IF($E860="INA","INA",IF($G860="Otro empleador",IF($E860="RET","RETO",IF($E860="ORD","OTO","OTX")),IF($E860="RET","ERR",$E860))))</f>
        <v/>
      </c>
      <c r="N860" s="9" t="str">
        <f aca="false">IF($I860="","",IFERROR(VLOOKUP($I860,FREC_TABLA,2,FALSE()),""))</f>
        <v/>
      </c>
      <c r="O860" s="19" t="n">
        <f aca="false">IF(OR($M860="",$M860="ERR",$J860="",$K860="",$N860=""),0,IF($N860=0,IF(AND(OR(1=7,1=12),1&gt;=$K860,1&lt;=IF($L860="",12,$L860)),$J860,0),IF(AND(1&gt;=$K860,1&lt;=IF($L860="",12,$L860),MOD(1-$K860,$N860)=0),$J860,0)))</f>
        <v>0</v>
      </c>
      <c r="P860" s="19" t="n">
        <f aca="false">IF(OR($M860="",$M860="ERR",$J860="",$K860="",$N860=""),0,IF($N860=0,IF(AND(OR(2=7,2=12),2&gt;=$K860,2&lt;=IF($L860="",12,$L860)),$J860,0),IF(AND(2&gt;=$K860,2&lt;=IF($L860="",12,$L860),MOD(2-$K860,$N860)=0),$J860,0)))</f>
        <v>0</v>
      </c>
      <c r="Q860" s="19" t="n">
        <f aca="false">IF(OR($M860="",$M860="ERR",$J860="",$K860="",$N860=""),0,IF($N860=0,IF(AND(OR(3=7,3=12),3&gt;=$K860,3&lt;=IF($L860="",12,$L860)),$J860,0),IF(AND(3&gt;=$K860,3&lt;=IF($L860="",12,$L860),MOD(3-$K860,$N860)=0),$J860,0)))</f>
        <v>0</v>
      </c>
      <c r="R860" s="19" t="n">
        <f aca="false">IF(OR($M860="",$M860="ERR",$J860="",$K860="",$N860=""),0,IF($N860=0,IF(AND(OR(4=7,4=12),4&gt;=$K860,4&lt;=IF($L860="",12,$L860)),$J860,0),IF(AND(4&gt;=$K860,4&lt;=IF($L860="",12,$L860),MOD(4-$K860,$N860)=0),$J860,0)))</f>
        <v>0</v>
      </c>
      <c r="S860" s="19" t="n">
        <f aca="false">IF(OR($M860="",$M860="ERR",$J860="",$K860="",$N860=""),0,IF($N860=0,IF(AND(OR(5=7,5=12),5&gt;=$K860,5&lt;=IF($L860="",12,$L860)),$J860,0),IF(AND(5&gt;=$K860,5&lt;=IF($L860="",12,$L860),MOD(5-$K860,$N860)=0),$J860,0)))</f>
        <v>0</v>
      </c>
      <c r="T860" s="19" t="n">
        <f aca="false">IF(OR($M860="",$M860="ERR",$J860="",$K860="",$N860=""),0,IF($N860=0,IF(AND(OR(6=7,6=12),6&gt;=$K860,6&lt;=IF($L860="",12,$L860)),$J860,0),IF(AND(6&gt;=$K860,6&lt;=IF($L860="",12,$L860),MOD(6-$K860,$N860)=0),$J860,0)))</f>
        <v>0</v>
      </c>
      <c r="U860" s="19" t="n">
        <f aca="false">IF(OR($M860="",$M860="ERR",$J860="",$K860="",$N860=""),0,IF($N860=0,IF(AND(OR(7=7,7=12),7&gt;=$K860,7&lt;=IF($L860="",12,$L860)),$J860,0),IF(AND(7&gt;=$K860,7&lt;=IF($L860="",12,$L860),MOD(7-$K860,$N860)=0),$J860,0)))</f>
        <v>0</v>
      </c>
      <c r="V860" s="19" t="n">
        <f aca="false">IF(OR($M860="",$M860="ERR",$J860="",$K860="",$N860=""),0,IF($N860=0,IF(AND(OR(8=7,8=12),8&gt;=$K860,8&lt;=IF($L860="",12,$L860)),$J860,0),IF(AND(8&gt;=$K860,8&lt;=IF($L860="",12,$L860),MOD(8-$K860,$N860)=0),$J860,0)))</f>
        <v>0</v>
      </c>
      <c r="W860" s="19" t="n">
        <f aca="false">IF(OR($M860="",$M860="ERR",$J860="",$K860="",$N860=""),0,IF($N860=0,IF(AND(OR(9=7,9=12),9&gt;=$K860,9&lt;=IF($L860="",12,$L860)),$J860,0),IF(AND(9&gt;=$K860,9&lt;=IF($L860="",12,$L860),MOD(9-$K860,$N860)=0),$J860,0)))</f>
        <v>0</v>
      </c>
      <c r="X860" s="19" t="n">
        <f aca="false">IF(OR($M860="",$M860="ERR",$J860="",$K860="",$N860=""),0,IF($N860=0,IF(AND(OR(10=7,10=12),10&gt;=$K860,10&lt;=IF($L860="",12,$L860)),$J860,0),IF(AND(10&gt;=$K860,10&lt;=IF($L860="",12,$L860),MOD(10-$K860,$N860)=0),$J860,0)))</f>
        <v>0</v>
      </c>
      <c r="Y860" s="19" t="n">
        <f aca="false">IF(OR($M860="",$M860="ERR",$J860="",$K860="",$N860=""),0,IF($N860=0,IF(AND(OR(11=7,11=12),11&gt;=$K860,11&lt;=IF($L860="",12,$L860)),$J860,0),IF(AND(11&gt;=$K860,11&lt;=IF($L860="",12,$L860),MOD(11-$K860,$N860)=0),$J860,0)))</f>
        <v>0</v>
      </c>
      <c r="Z860" s="19" t="n">
        <f aca="false">IF(OR($M860="",$M860="ERR",$J860="",$K860="",$N860=""),0,IF($N860=0,IF(AND(OR(12=7,12=12),12&gt;=$K860,12&lt;=IF($L860="",12,$L860)),$J860,0),IF(AND(12&gt;=$K860,12&lt;=IF($L860="",12,$L860),MOD(12-$K860,$N860)=0),$J860,0)))</f>
        <v>0</v>
      </c>
      <c r="AA860" s="36" t="n">
        <f aca="false">SUM(O860:Z860)</f>
        <v>0</v>
      </c>
      <c r="AB860" s="15" t="str">
        <f aca="false">IF(AND($B860="",$D860="",$J860=""),"",IF($B860="","Falta código",IF(ISNA(MATCH($B860,LST_COD,0)),"Código no registrado en Trabajadores",IF($E860="","Concepto no está en el catálogo",IF($M860="ERR","Retención de otro empleador: Origen = Otro empleador",IF(OR($J860="",$K860=""),"Falta monto o mes",IF(OR($K860&lt;1,$K860&gt;12),"Mes inicio inválido",IF(AND($L860&lt;&gt;"",OR($L860&lt;$K860,$L860&gt;12)),"Mes fin inválido",IF($N860="","Falta frecuencia",IF(AND($G860&lt;&gt;"Otro empleador",SUMPRODUCT(($O860:$Z860&lt;&gt;0)*(((COLUMN($O860:$Z860)-14)&lt;INDEX(Trabajadores!$M$6:$M$105,MATCH($B860,LST_COD,0)))+((COLUMN($O860:$Z860)-14)&gt;INDEX(Trabajadores!$N$6:$N$105,MATCH($B860,LST_COD,0)))))&gt;0),"Aviso: hay meses fuera del periodo laboral","OK"))))))))))</f>
        <v/>
      </c>
    </row>
    <row r="861" customFormat="false" ht="15" hidden="false" customHeight="false" outlineLevel="0" collapsed="false">
      <c r="A861" s="23" t="n">
        <v>856</v>
      </c>
      <c r="B861" s="7"/>
      <c r="C861" s="35" t="str">
        <f aca="false">IF($B861="","",IFERROR(INDEX(Trabajadores!$D$6:$D$105,MATCH($B861,LST_COD,0)),"¿Código?"))</f>
        <v/>
      </c>
      <c r="D861" s="30"/>
      <c r="E861" s="9" t="str">
        <f aca="false">IF($D861="","",IFERROR(VLOOKUP($D861,CONC_TABLA,2,FALSE()),""))</f>
        <v/>
      </c>
      <c r="F861" s="9" t="str">
        <f aca="false">IF($D861="","",IFERROR(VLOOKUP($D861,CONC_TABLA,3,FALSE()),""))</f>
        <v/>
      </c>
      <c r="G861" s="30"/>
      <c r="H861" s="30"/>
      <c r="I861" s="30"/>
      <c r="J861" s="29"/>
      <c r="K861" s="28"/>
      <c r="L861" s="28"/>
      <c r="M861" s="9" t="str">
        <f aca="false">IF(OR($B861="",$E861=""),"",IF($E861="INA","INA",IF($G861="Otro empleador",IF($E861="RET","RETO",IF($E861="ORD","OTO","OTX")),IF($E861="RET","ERR",$E861))))</f>
        <v/>
      </c>
      <c r="N861" s="9" t="str">
        <f aca="false">IF($I861="","",IFERROR(VLOOKUP($I861,FREC_TABLA,2,FALSE()),""))</f>
        <v/>
      </c>
      <c r="O861" s="19" t="n">
        <f aca="false">IF(OR($M861="",$M861="ERR",$J861="",$K861="",$N861=""),0,IF($N861=0,IF(AND(OR(1=7,1=12),1&gt;=$K861,1&lt;=IF($L861="",12,$L861)),$J861,0),IF(AND(1&gt;=$K861,1&lt;=IF($L861="",12,$L861),MOD(1-$K861,$N861)=0),$J861,0)))</f>
        <v>0</v>
      </c>
      <c r="P861" s="19" t="n">
        <f aca="false">IF(OR($M861="",$M861="ERR",$J861="",$K861="",$N861=""),0,IF($N861=0,IF(AND(OR(2=7,2=12),2&gt;=$K861,2&lt;=IF($L861="",12,$L861)),$J861,0),IF(AND(2&gt;=$K861,2&lt;=IF($L861="",12,$L861),MOD(2-$K861,$N861)=0),$J861,0)))</f>
        <v>0</v>
      </c>
      <c r="Q861" s="19" t="n">
        <f aca="false">IF(OR($M861="",$M861="ERR",$J861="",$K861="",$N861=""),0,IF($N861=0,IF(AND(OR(3=7,3=12),3&gt;=$K861,3&lt;=IF($L861="",12,$L861)),$J861,0),IF(AND(3&gt;=$K861,3&lt;=IF($L861="",12,$L861),MOD(3-$K861,$N861)=0),$J861,0)))</f>
        <v>0</v>
      </c>
      <c r="R861" s="19" t="n">
        <f aca="false">IF(OR($M861="",$M861="ERR",$J861="",$K861="",$N861=""),0,IF($N861=0,IF(AND(OR(4=7,4=12),4&gt;=$K861,4&lt;=IF($L861="",12,$L861)),$J861,0),IF(AND(4&gt;=$K861,4&lt;=IF($L861="",12,$L861),MOD(4-$K861,$N861)=0),$J861,0)))</f>
        <v>0</v>
      </c>
      <c r="S861" s="19" t="n">
        <f aca="false">IF(OR($M861="",$M861="ERR",$J861="",$K861="",$N861=""),0,IF($N861=0,IF(AND(OR(5=7,5=12),5&gt;=$K861,5&lt;=IF($L861="",12,$L861)),$J861,0),IF(AND(5&gt;=$K861,5&lt;=IF($L861="",12,$L861),MOD(5-$K861,$N861)=0),$J861,0)))</f>
        <v>0</v>
      </c>
      <c r="T861" s="19" t="n">
        <f aca="false">IF(OR($M861="",$M861="ERR",$J861="",$K861="",$N861=""),0,IF($N861=0,IF(AND(OR(6=7,6=12),6&gt;=$K861,6&lt;=IF($L861="",12,$L861)),$J861,0),IF(AND(6&gt;=$K861,6&lt;=IF($L861="",12,$L861),MOD(6-$K861,$N861)=0),$J861,0)))</f>
        <v>0</v>
      </c>
      <c r="U861" s="19" t="n">
        <f aca="false">IF(OR($M861="",$M861="ERR",$J861="",$K861="",$N861=""),0,IF($N861=0,IF(AND(OR(7=7,7=12),7&gt;=$K861,7&lt;=IF($L861="",12,$L861)),$J861,0),IF(AND(7&gt;=$K861,7&lt;=IF($L861="",12,$L861),MOD(7-$K861,$N861)=0),$J861,0)))</f>
        <v>0</v>
      </c>
      <c r="V861" s="19" t="n">
        <f aca="false">IF(OR($M861="",$M861="ERR",$J861="",$K861="",$N861=""),0,IF($N861=0,IF(AND(OR(8=7,8=12),8&gt;=$K861,8&lt;=IF($L861="",12,$L861)),$J861,0),IF(AND(8&gt;=$K861,8&lt;=IF($L861="",12,$L861),MOD(8-$K861,$N861)=0),$J861,0)))</f>
        <v>0</v>
      </c>
      <c r="W861" s="19" t="n">
        <f aca="false">IF(OR($M861="",$M861="ERR",$J861="",$K861="",$N861=""),0,IF($N861=0,IF(AND(OR(9=7,9=12),9&gt;=$K861,9&lt;=IF($L861="",12,$L861)),$J861,0),IF(AND(9&gt;=$K861,9&lt;=IF($L861="",12,$L861),MOD(9-$K861,$N861)=0),$J861,0)))</f>
        <v>0</v>
      </c>
      <c r="X861" s="19" t="n">
        <f aca="false">IF(OR($M861="",$M861="ERR",$J861="",$K861="",$N861=""),0,IF($N861=0,IF(AND(OR(10=7,10=12),10&gt;=$K861,10&lt;=IF($L861="",12,$L861)),$J861,0),IF(AND(10&gt;=$K861,10&lt;=IF($L861="",12,$L861),MOD(10-$K861,$N861)=0),$J861,0)))</f>
        <v>0</v>
      </c>
      <c r="Y861" s="19" t="n">
        <f aca="false">IF(OR($M861="",$M861="ERR",$J861="",$K861="",$N861=""),0,IF($N861=0,IF(AND(OR(11=7,11=12),11&gt;=$K861,11&lt;=IF($L861="",12,$L861)),$J861,0),IF(AND(11&gt;=$K861,11&lt;=IF($L861="",12,$L861),MOD(11-$K861,$N861)=0),$J861,0)))</f>
        <v>0</v>
      </c>
      <c r="Z861" s="19" t="n">
        <f aca="false">IF(OR($M861="",$M861="ERR",$J861="",$K861="",$N861=""),0,IF($N861=0,IF(AND(OR(12=7,12=12),12&gt;=$K861,12&lt;=IF($L861="",12,$L861)),$J861,0),IF(AND(12&gt;=$K861,12&lt;=IF($L861="",12,$L861),MOD(12-$K861,$N861)=0),$J861,0)))</f>
        <v>0</v>
      </c>
      <c r="AA861" s="36" t="n">
        <f aca="false">SUM(O861:Z861)</f>
        <v>0</v>
      </c>
      <c r="AB861" s="15" t="str">
        <f aca="false">IF(AND($B861="",$D861="",$J861=""),"",IF($B861="","Falta código",IF(ISNA(MATCH($B861,LST_COD,0)),"Código no registrado en Trabajadores",IF($E861="","Concepto no está en el catálogo",IF($M861="ERR","Retención de otro empleador: Origen = Otro empleador",IF(OR($J861="",$K861=""),"Falta monto o mes",IF(OR($K861&lt;1,$K861&gt;12),"Mes inicio inválido",IF(AND($L861&lt;&gt;"",OR($L861&lt;$K861,$L861&gt;12)),"Mes fin inválido",IF($N861="","Falta frecuencia",IF(AND($G861&lt;&gt;"Otro empleador",SUMPRODUCT(($O861:$Z861&lt;&gt;0)*(((COLUMN($O861:$Z861)-14)&lt;INDEX(Trabajadores!$M$6:$M$105,MATCH($B861,LST_COD,0)))+((COLUMN($O861:$Z861)-14)&gt;INDEX(Trabajadores!$N$6:$N$105,MATCH($B861,LST_COD,0)))))&gt;0),"Aviso: hay meses fuera del periodo laboral","OK"))))))))))</f>
        <v/>
      </c>
    </row>
    <row r="862" customFormat="false" ht="15" hidden="false" customHeight="false" outlineLevel="0" collapsed="false">
      <c r="A862" s="23" t="n">
        <v>857</v>
      </c>
      <c r="B862" s="7"/>
      <c r="C862" s="35" t="str">
        <f aca="false">IF($B862="","",IFERROR(INDEX(Trabajadores!$D$6:$D$105,MATCH($B862,LST_COD,0)),"¿Código?"))</f>
        <v/>
      </c>
      <c r="D862" s="30"/>
      <c r="E862" s="9" t="str">
        <f aca="false">IF($D862="","",IFERROR(VLOOKUP($D862,CONC_TABLA,2,FALSE()),""))</f>
        <v/>
      </c>
      <c r="F862" s="9" t="str">
        <f aca="false">IF($D862="","",IFERROR(VLOOKUP($D862,CONC_TABLA,3,FALSE()),""))</f>
        <v/>
      </c>
      <c r="G862" s="30"/>
      <c r="H862" s="30"/>
      <c r="I862" s="30"/>
      <c r="J862" s="29"/>
      <c r="K862" s="28"/>
      <c r="L862" s="28"/>
      <c r="M862" s="9" t="str">
        <f aca="false">IF(OR($B862="",$E862=""),"",IF($E862="INA","INA",IF($G862="Otro empleador",IF($E862="RET","RETO",IF($E862="ORD","OTO","OTX")),IF($E862="RET","ERR",$E862))))</f>
        <v/>
      </c>
      <c r="N862" s="9" t="str">
        <f aca="false">IF($I862="","",IFERROR(VLOOKUP($I862,FREC_TABLA,2,FALSE()),""))</f>
        <v/>
      </c>
      <c r="O862" s="19" t="n">
        <f aca="false">IF(OR($M862="",$M862="ERR",$J862="",$K862="",$N862=""),0,IF($N862=0,IF(AND(OR(1=7,1=12),1&gt;=$K862,1&lt;=IF($L862="",12,$L862)),$J862,0),IF(AND(1&gt;=$K862,1&lt;=IF($L862="",12,$L862),MOD(1-$K862,$N862)=0),$J862,0)))</f>
        <v>0</v>
      </c>
      <c r="P862" s="19" t="n">
        <f aca="false">IF(OR($M862="",$M862="ERR",$J862="",$K862="",$N862=""),0,IF($N862=0,IF(AND(OR(2=7,2=12),2&gt;=$K862,2&lt;=IF($L862="",12,$L862)),$J862,0),IF(AND(2&gt;=$K862,2&lt;=IF($L862="",12,$L862),MOD(2-$K862,$N862)=0),$J862,0)))</f>
        <v>0</v>
      </c>
      <c r="Q862" s="19" t="n">
        <f aca="false">IF(OR($M862="",$M862="ERR",$J862="",$K862="",$N862=""),0,IF($N862=0,IF(AND(OR(3=7,3=12),3&gt;=$K862,3&lt;=IF($L862="",12,$L862)),$J862,0),IF(AND(3&gt;=$K862,3&lt;=IF($L862="",12,$L862),MOD(3-$K862,$N862)=0),$J862,0)))</f>
        <v>0</v>
      </c>
      <c r="R862" s="19" t="n">
        <f aca="false">IF(OR($M862="",$M862="ERR",$J862="",$K862="",$N862=""),0,IF($N862=0,IF(AND(OR(4=7,4=12),4&gt;=$K862,4&lt;=IF($L862="",12,$L862)),$J862,0),IF(AND(4&gt;=$K862,4&lt;=IF($L862="",12,$L862),MOD(4-$K862,$N862)=0),$J862,0)))</f>
        <v>0</v>
      </c>
      <c r="S862" s="19" t="n">
        <f aca="false">IF(OR($M862="",$M862="ERR",$J862="",$K862="",$N862=""),0,IF($N862=0,IF(AND(OR(5=7,5=12),5&gt;=$K862,5&lt;=IF($L862="",12,$L862)),$J862,0),IF(AND(5&gt;=$K862,5&lt;=IF($L862="",12,$L862),MOD(5-$K862,$N862)=0),$J862,0)))</f>
        <v>0</v>
      </c>
      <c r="T862" s="19" t="n">
        <f aca="false">IF(OR($M862="",$M862="ERR",$J862="",$K862="",$N862=""),0,IF($N862=0,IF(AND(OR(6=7,6=12),6&gt;=$K862,6&lt;=IF($L862="",12,$L862)),$J862,0),IF(AND(6&gt;=$K862,6&lt;=IF($L862="",12,$L862),MOD(6-$K862,$N862)=0),$J862,0)))</f>
        <v>0</v>
      </c>
      <c r="U862" s="19" t="n">
        <f aca="false">IF(OR($M862="",$M862="ERR",$J862="",$K862="",$N862=""),0,IF($N862=0,IF(AND(OR(7=7,7=12),7&gt;=$K862,7&lt;=IF($L862="",12,$L862)),$J862,0),IF(AND(7&gt;=$K862,7&lt;=IF($L862="",12,$L862),MOD(7-$K862,$N862)=0),$J862,0)))</f>
        <v>0</v>
      </c>
      <c r="V862" s="19" t="n">
        <f aca="false">IF(OR($M862="",$M862="ERR",$J862="",$K862="",$N862=""),0,IF($N862=0,IF(AND(OR(8=7,8=12),8&gt;=$K862,8&lt;=IF($L862="",12,$L862)),$J862,0),IF(AND(8&gt;=$K862,8&lt;=IF($L862="",12,$L862),MOD(8-$K862,$N862)=0),$J862,0)))</f>
        <v>0</v>
      </c>
      <c r="W862" s="19" t="n">
        <f aca="false">IF(OR($M862="",$M862="ERR",$J862="",$K862="",$N862=""),0,IF($N862=0,IF(AND(OR(9=7,9=12),9&gt;=$K862,9&lt;=IF($L862="",12,$L862)),$J862,0),IF(AND(9&gt;=$K862,9&lt;=IF($L862="",12,$L862),MOD(9-$K862,$N862)=0),$J862,0)))</f>
        <v>0</v>
      </c>
      <c r="X862" s="19" t="n">
        <f aca="false">IF(OR($M862="",$M862="ERR",$J862="",$K862="",$N862=""),0,IF($N862=0,IF(AND(OR(10=7,10=12),10&gt;=$K862,10&lt;=IF($L862="",12,$L862)),$J862,0),IF(AND(10&gt;=$K862,10&lt;=IF($L862="",12,$L862),MOD(10-$K862,$N862)=0),$J862,0)))</f>
        <v>0</v>
      </c>
      <c r="Y862" s="19" t="n">
        <f aca="false">IF(OR($M862="",$M862="ERR",$J862="",$K862="",$N862=""),0,IF($N862=0,IF(AND(OR(11=7,11=12),11&gt;=$K862,11&lt;=IF($L862="",12,$L862)),$J862,0),IF(AND(11&gt;=$K862,11&lt;=IF($L862="",12,$L862),MOD(11-$K862,$N862)=0),$J862,0)))</f>
        <v>0</v>
      </c>
      <c r="Z862" s="19" t="n">
        <f aca="false">IF(OR($M862="",$M862="ERR",$J862="",$K862="",$N862=""),0,IF($N862=0,IF(AND(OR(12=7,12=12),12&gt;=$K862,12&lt;=IF($L862="",12,$L862)),$J862,0),IF(AND(12&gt;=$K862,12&lt;=IF($L862="",12,$L862),MOD(12-$K862,$N862)=0),$J862,0)))</f>
        <v>0</v>
      </c>
      <c r="AA862" s="36" t="n">
        <f aca="false">SUM(O862:Z862)</f>
        <v>0</v>
      </c>
      <c r="AB862" s="15" t="str">
        <f aca="false">IF(AND($B862="",$D862="",$J862=""),"",IF($B862="","Falta código",IF(ISNA(MATCH($B862,LST_COD,0)),"Código no registrado en Trabajadores",IF($E862="","Concepto no está en el catálogo",IF($M862="ERR","Retención de otro empleador: Origen = Otro empleador",IF(OR($J862="",$K862=""),"Falta monto o mes",IF(OR($K862&lt;1,$K862&gt;12),"Mes inicio inválido",IF(AND($L862&lt;&gt;"",OR($L862&lt;$K862,$L862&gt;12)),"Mes fin inválido",IF($N862="","Falta frecuencia",IF(AND($G862&lt;&gt;"Otro empleador",SUMPRODUCT(($O862:$Z862&lt;&gt;0)*(((COLUMN($O862:$Z862)-14)&lt;INDEX(Trabajadores!$M$6:$M$105,MATCH($B862,LST_COD,0)))+((COLUMN($O862:$Z862)-14)&gt;INDEX(Trabajadores!$N$6:$N$105,MATCH($B862,LST_COD,0)))))&gt;0),"Aviso: hay meses fuera del periodo laboral","OK"))))))))))</f>
        <v/>
      </c>
    </row>
    <row r="863" customFormat="false" ht="15" hidden="false" customHeight="false" outlineLevel="0" collapsed="false">
      <c r="A863" s="23" t="n">
        <v>858</v>
      </c>
      <c r="B863" s="7"/>
      <c r="C863" s="35" t="str">
        <f aca="false">IF($B863="","",IFERROR(INDEX(Trabajadores!$D$6:$D$105,MATCH($B863,LST_COD,0)),"¿Código?"))</f>
        <v/>
      </c>
      <c r="D863" s="30"/>
      <c r="E863" s="9" t="str">
        <f aca="false">IF($D863="","",IFERROR(VLOOKUP($D863,CONC_TABLA,2,FALSE()),""))</f>
        <v/>
      </c>
      <c r="F863" s="9" t="str">
        <f aca="false">IF($D863="","",IFERROR(VLOOKUP($D863,CONC_TABLA,3,FALSE()),""))</f>
        <v/>
      </c>
      <c r="G863" s="30"/>
      <c r="H863" s="30"/>
      <c r="I863" s="30"/>
      <c r="J863" s="29"/>
      <c r="K863" s="28"/>
      <c r="L863" s="28"/>
      <c r="M863" s="9" t="str">
        <f aca="false">IF(OR($B863="",$E863=""),"",IF($E863="INA","INA",IF($G863="Otro empleador",IF($E863="RET","RETO",IF($E863="ORD","OTO","OTX")),IF($E863="RET","ERR",$E863))))</f>
        <v/>
      </c>
      <c r="N863" s="9" t="str">
        <f aca="false">IF($I863="","",IFERROR(VLOOKUP($I863,FREC_TABLA,2,FALSE()),""))</f>
        <v/>
      </c>
      <c r="O863" s="19" t="n">
        <f aca="false">IF(OR($M863="",$M863="ERR",$J863="",$K863="",$N863=""),0,IF($N863=0,IF(AND(OR(1=7,1=12),1&gt;=$K863,1&lt;=IF($L863="",12,$L863)),$J863,0),IF(AND(1&gt;=$K863,1&lt;=IF($L863="",12,$L863),MOD(1-$K863,$N863)=0),$J863,0)))</f>
        <v>0</v>
      </c>
      <c r="P863" s="19" t="n">
        <f aca="false">IF(OR($M863="",$M863="ERR",$J863="",$K863="",$N863=""),0,IF($N863=0,IF(AND(OR(2=7,2=12),2&gt;=$K863,2&lt;=IF($L863="",12,$L863)),$J863,0),IF(AND(2&gt;=$K863,2&lt;=IF($L863="",12,$L863),MOD(2-$K863,$N863)=0),$J863,0)))</f>
        <v>0</v>
      </c>
      <c r="Q863" s="19" t="n">
        <f aca="false">IF(OR($M863="",$M863="ERR",$J863="",$K863="",$N863=""),0,IF($N863=0,IF(AND(OR(3=7,3=12),3&gt;=$K863,3&lt;=IF($L863="",12,$L863)),$J863,0),IF(AND(3&gt;=$K863,3&lt;=IF($L863="",12,$L863),MOD(3-$K863,$N863)=0),$J863,0)))</f>
        <v>0</v>
      </c>
      <c r="R863" s="19" t="n">
        <f aca="false">IF(OR($M863="",$M863="ERR",$J863="",$K863="",$N863=""),0,IF($N863=0,IF(AND(OR(4=7,4=12),4&gt;=$K863,4&lt;=IF($L863="",12,$L863)),$J863,0),IF(AND(4&gt;=$K863,4&lt;=IF($L863="",12,$L863),MOD(4-$K863,$N863)=0),$J863,0)))</f>
        <v>0</v>
      </c>
      <c r="S863" s="19" t="n">
        <f aca="false">IF(OR($M863="",$M863="ERR",$J863="",$K863="",$N863=""),0,IF($N863=0,IF(AND(OR(5=7,5=12),5&gt;=$K863,5&lt;=IF($L863="",12,$L863)),$J863,0),IF(AND(5&gt;=$K863,5&lt;=IF($L863="",12,$L863),MOD(5-$K863,$N863)=0),$J863,0)))</f>
        <v>0</v>
      </c>
      <c r="T863" s="19" t="n">
        <f aca="false">IF(OR($M863="",$M863="ERR",$J863="",$K863="",$N863=""),0,IF($N863=0,IF(AND(OR(6=7,6=12),6&gt;=$K863,6&lt;=IF($L863="",12,$L863)),$J863,0),IF(AND(6&gt;=$K863,6&lt;=IF($L863="",12,$L863),MOD(6-$K863,$N863)=0),$J863,0)))</f>
        <v>0</v>
      </c>
      <c r="U863" s="19" t="n">
        <f aca="false">IF(OR($M863="",$M863="ERR",$J863="",$K863="",$N863=""),0,IF($N863=0,IF(AND(OR(7=7,7=12),7&gt;=$K863,7&lt;=IF($L863="",12,$L863)),$J863,0),IF(AND(7&gt;=$K863,7&lt;=IF($L863="",12,$L863),MOD(7-$K863,$N863)=0),$J863,0)))</f>
        <v>0</v>
      </c>
      <c r="V863" s="19" t="n">
        <f aca="false">IF(OR($M863="",$M863="ERR",$J863="",$K863="",$N863=""),0,IF($N863=0,IF(AND(OR(8=7,8=12),8&gt;=$K863,8&lt;=IF($L863="",12,$L863)),$J863,0),IF(AND(8&gt;=$K863,8&lt;=IF($L863="",12,$L863),MOD(8-$K863,$N863)=0),$J863,0)))</f>
        <v>0</v>
      </c>
      <c r="W863" s="19" t="n">
        <f aca="false">IF(OR($M863="",$M863="ERR",$J863="",$K863="",$N863=""),0,IF($N863=0,IF(AND(OR(9=7,9=12),9&gt;=$K863,9&lt;=IF($L863="",12,$L863)),$J863,0),IF(AND(9&gt;=$K863,9&lt;=IF($L863="",12,$L863),MOD(9-$K863,$N863)=0),$J863,0)))</f>
        <v>0</v>
      </c>
      <c r="X863" s="19" t="n">
        <f aca="false">IF(OR($M863="",$M863="ERR",$J863="",$K863="",$N863=""),0,IF($N863=0,IF(AND(OR(10=7,10=12),10&gt;=$K863,10&lt;=IF($L863="",12,$L863)),$J863,0),IF(AND(10&gt;=$K863,10&lt;=IF($L863="",12,$L863),MOD(10-$K863,$N863)=0),$J863,0)))</f>
        <v>0</v>
      </c>
      <c r="Y863" s="19" t="n">
        <f aca="false">IF(OR($M863="",$M863="ERR",$J863="",$K863="",$N863=""),0,IF($N863=0,IF(AND(OR(11=7,11=12),11&gt;=$K863,11&lt;=IF($L863="",12,$L863)),$J863,0),IF(AND(11&gt;=$K863,11&lt;=IF($L863="",12,$L863),MOD(11-$K863,$N863)=0),$J863,0)))</f>
        <v>0</v>
      </c>
      <c r="Z863" s="19" t="n">
        <f aca="false">IF(OR($M863="",$M863="ERR",$J863="",$K863="",$N863=""),0,IF($N863=0,IF(AND(OR(12=7,12=12),12&gt;=$K863,12&lt;=IF($L863="",12,$L863)),$J863,0),IF(AND(12&gt;=$K863,12&lt;=IF($L863="",12,$L863),MOD(12-$K863,$N863)=0),$J863,0)))</f>
        <v>0</v>
      </c>
      <c r="AA863" s="36" t="n">
        <f aca="false">SUM(O863:Z863)</f>
        <v>0</v>
      </c>
      <c r="AB863" s="15" t="str">
        <f aca="false">IF(AND($B863="",$D863="",$J863=""),"",IF($B863="","Falta código",IF(ISNA(MATCH($B863,LST_COD,0)),"Código no registrado en Trabajadores",IF($E863="","Concepto no está en el catálogo",IF($M863="ERR","Retención de otro empleador: Origen = Otro empleador",IF(OR($J863="",$K863=""),"Falta monto o mes",IF(OR($K863&lt;1,$K863&gt;12),"Mes inicio inválido",IF(AND($L863&lt;&gt;"",OR($L863&lt;$K863,$L863&gt;12)),"Mes fin inválido",IF($N863="","Falta frecuencia",IF(AND($G863&lt;&gt;"Otro empleador",SUMPRODUCT(($O863:$Z863&lt;&gt;0)*(((COLUMN($O863:$Z863)-14)&lt;INDEX(Trabajadores!$M$6:$M$105,MATCH($B863,LST_COD,0)))+((COLUMN($O863:$Z863)-14)&gt;INDEX(Trabajadores!$N$6:$N$105,MATCH($B863,LST_COD,0)))))&gt;0),"Aviso: hay meses fuera del periodo laboral","OK"))))))))))</f>
        <v/>
      </c>
    </row>
    <row r="864" customFormat="false" ht="15" hidden="false" customHeight="false" outlineLevel="0" collapsed="false">
      <c r="A864" s="23" t="n">
        <v>859</v>
      </c>
      <c r="B864" s="7"/>
      <c r="C864" s="35" t="str">
        <f aca="false">IF($B864="","",IFERROR(INDEX(Trabajadores!$D$6:$D$105,MATCH($B864,LST_COD,0)),"¿Código?"))</f>
        <v/>
      </c>
      <c r="D864" s="30"/>
      <c r="E864" s="9" t="str">
        <f aca="false">IF($D864="","",IFERROR(VLOOKUP($D864,CONC_TABLA,2,FALSE()),""))</f>
        <v/>
      </c>
      <c r="F864" s="9" t="str">
        <f aca="false">IF($D864="","",IFERROR(VLOOKUP($D864,CONC_TABLA,3,FALSE()),""))</f>
        <v/>
      </c>
      <c r="G864" s="30"/>
      <c r="H864" s="30"/>
      <c r="I864" s="30"/>
      <c r="J864" s="29"/>
      <c r="K864" s="28"/>
      <c r="L864" s="28"/>
      <c r="M864" s="9" t="str">
        <f aca="false">IF(OR($B864="",$E864=""),"",IF($E864="INA","INA",IF($G864="Otro empleador",IF($E864="RET","RETO",IF($E864="ORD","OTO","OTX")),IF($E864="RET","ERR",$E864))))</f>
        <v/>
      </c>
      <c r="N864" s="9" t="str">
        <f aca="false">IF($I864="","",IFERROR(VLOOKUP($I864,FREC_TABLA,2,FALSE()),""))</f>
        <v/>
      </c>
      <c r="O864" s="19" t="n">
        <f aca="false">IF(OR($M864="",$M864="ERR",$J864="",$K864="",$N864=""),0,IF($N864=0,IF(AND(OR(1=7,1=12),1&gt;=$K864,1&lt;=IF($L864="",12,$L864)),$J864,0),IF(AND(1&gt;=$K864,1&lt;=IF($L864="",12,$L864),MOD(1-$K864,$N864)=0),$J864,0)))</f>
        <v>0</v>
      </c>
      <c r="P864" s="19" t="n">
        <f aca="false">IF(OR($M864="",$M864="ERR",$J864="",$K864="",$N864=""),0,IF($N864=0,IF(AND(OR(2=7,2=12),2&gt;=$K864,2&lt;=IF($L864="",12,$L864)),$J864,0),IF(AND(2&gt;=$K864,2&lt;=IF($L864="",12,$L864),MOD(2-$K864,$N864)=0),$J864,0)))</f>
        <v>0</v>
      </c>
      <c r="Q864" s="19" t="n">
        <f aca="false">IF(OR($M864="",$M864="ERR",$J864="",$K864="",$N864=""),0,IF($N864=0,IF(AND(OR(3=7,3=12),3&gt;=$K864,3&lt;=IF($L864="",12,$L864)),$J864,0),IF(AND(3&gt;=$K864,3&lt;=IF($L864="",12,$L864),MOD(3-$K864,$N864)=0),$J864,0)))</f>
        <v>0</v>
      </c>
      <c r="R864" s="19" t="n">
        <f aca="false">IF(OR($M864="",$M864="ERR",$J864="",$K864="",$N864=""),0,IF($N864=0,IF(AND(OR(4=7,4=12),4&gt;=$K864,4&lt;=IF($L864="",12,$L864)),$J864,0),IF(AND(4&gt;=$K864,4&lt;=IF($L864="",12,$L864),MOD(4-$K864,$N864)=0),$J864,0)))</f>
        <v>0</v>
      </c>
      <c r="S864" s="19" t="n">
        <f aca="false">IF(OR($M864="",$M864="ERR",$J864="",$K864="",$N864=""),0,IF($N864=0,IF(AND(OR(5=7,5=12),5&gt;=$K864,5&lt;=IF($L864="",12,$L864)),$J864,0),IF(AND(5&gt;=$K864,5&lt;=IF($L864="",12,$L864),MOD(5-$K864,$N864)=0),$J864,0)))</f>
        <v>0</v>
      </c>
      <c r="T864" s="19" t="n">
        <f aca="false">IF(OR($M864="",$M864="ERR",$J864="",$K864="",$N864=""),0,IF($N864=0,IF(AND(OR(6=7,6=12),6&gt;=$K864,6&lt;=IF($L864="",12,$L864)),$J864,0),IF(AND(6&gt;=$K864,6&lt;=IF($L864="",12,$L864),MOD(6-$K864,$N864)=0),$J864,0)))</f>
        <v>0</v>
      </c>
      <c r="U864" s="19" t="n">
        <f aca="false">IF(OR($M864="",$M864="ERR",$J864="",$K864="",$N864=""),0,IF($N864=0,IF(AND(OR(7=7,7=12),7&gt;=$K864,7&lt;=IF($L864="",12,$L864)),$J864,0),IF(AND(7&gt;=$K864,7&lt;=IF($L864="",12,$L864),MOD(7-$K864,$N864)=0),$J864,0)))</f>
        <v>0</v>
      </c>
      <c r="V864" s="19" t="n">
        <f aca="false">IF(OR($M864="",$M864="ERR",$J864="",$K864="",$N864=""),0,IF($N864=0,IF(AND(OR(8=7,8=12),8&gt;=$K864,8&lt;=IF($L864="",12,$L864)),$J864,0),IF(AND(8&gt;=$K864,8&lt;=IF($L864="",12,$L864),MOD(8-$K864,$N864)=0),$J864,0)))</f>
        <v>0</v>
      </c>
      <c r="W864" s="19" t="n">
        <f aca="false">IF(OR($M864="",$M864="ERR",$J864="",$K864="",$N864=""),0,IF($N864=0,IF(AND(OR(9=7,9=12),9&gt;=$K864,9&lt;=IF($L864="",12,$L864)),$J864,0),IF(AND(9&gt;=$K864,9&lt;=IF($L864="",12,$L864),MOD(9-$K864,$N864)=0),$J864,0)))</f>
        <v>0</v>
      </c>
      <c r="X864" s="19" t="n">
        <f aca="false">IF(OR($M864="",$M864="ERR",$J864="",$K864="",$N864=""),0,IF($N864=0,IF(AND(OR(10=7,10=12),10&gt;=$K864,10&lt;=IF($L864="",12,$L864)),$J864,0),IF(AND(10&gt;=$K864,10&lt;=IF($L864="",12,$L864),MOD(10-$K864,$N864)=0),$J864,0)))</f>
        <v>0</v>
      </c>
      <c r="Y864" s="19" t="n">
        <f aca="false">IF(OR($M864="",$M864="ERR",$J864="",$K864="",$N864=""),0,IF($N864=0,IF(AND(OR(11=7,11=12),11&gt;=$K864,11&lt;=IF($L864="",12,$L864)),$J864,0),IF(AND(11&gt;=$K864,11&lt;=IF($L864="",12,$L864),MOD(11-$K864,$N864)=0),$J864,0)))</f>
        <v>0</v>
      </c>
      <c r="Z864" s="19" t="n">
        <f aca="false">IF(OR($M864="",$M864="ERR",$J864="",$K864="",$N864=""),0,IF($N864=0,IF(AND(OR(12=7,12=12),12&gt;=$K864,12&lt;=IF($L864="",12,$L864)),$J864,0),IF(AND(12&gt;=$K864,12&lt;=IF($L864="",12,$L864),MOD(12-$K864,$N864)=0),$J864,0)))</f>
        <v>0</v>
      </c>
      <c r="AA864" s="36" t="n">
        <f aca="false">SUM(O864:Z864)</f>
        <v>0</v>
      </c>
      <c r="AB864" s="15" t="str">
        <f aca="false">IF(AND($B864="",$D864="",$J864=""),"",IF($B864="","Falta código",IF(ISNA(MATCH($B864,LST_COD,0)),"Código no registrado en Trabajadores",IF($E864="","Concepto no está en el catálogo",IF($M864="ERR","Retención de otro empleador: Origen = Otro empleador",IF(OR($J864="",$K864=""),"Falta monto o mes",IF(OR($K864&lt;1,$K864&gt;12),"Mes inicio inválido",IF(AND($L864&lt;&gt;"",OR($L864&lt;$K864,$L864&gt;12)),"Mes fin inválido",IF($N864="","Falta frecuencia",IF(AND($G864&lt;&gt;"Otro empleador",SUMPRODUCT(($O864:$Z864&lt;&gt;0)*(((COLUMN($O864:$Z864)-14)&lt;INDEX(Trabajadores!$M$6:$M$105,MATCH($B864,LST_COD,0)))+((COLUMN($O864:$Z864)-14)&gt;INDEX(Trabajadores!$N$6:$N$105,MATCH($B864,LST_COD,0)))))&gt;0),"Aviso: hay meses fuera del periodo laboral","OK"))))))))))</f>
        <v/>
      </c>
    </row>
    <row r="865" customFormat="false" ht="15" hidden="false" customHeight="false" outlineLevel="0" collapsed="false">
      <c r="A865" s="23" t="n">
        <v>860</v>
      </c>
      <c r="B865" s="7"/>
      <c r="C865" s="35" t="str">
        <f aca="false">IF($B865="","",IFERROR(INDEX(Trabajadores!$D$6:$D$105,MATCH($B865,LST_COD,0)),"¿Código?"))</f>
        <v/>
      </c>
      <c r="D865" s="30"/>
      <c r="E865" s="9" t="str">
        <f aca="false">IF($D865="","",IFERROR(VLOOKUP($D865,CONC_TABLA,2,FALSE()),""))</f>
        <v/>
      </c>
      <c r="F865" s="9" t="str">
        <f aca="false">IF($D865="","",IFERROR(VLOOKUP($D865,CONC_TABLA,3,FALSE()),""))</f>
        <v/>
      </c>
      <c r="G865" s="30"/>
      <c r="H865" s="30"/>
      <c r="I865" s="30"/>
      <c r="J865" s="29"/>
      <c r="K865" s="28"/>
      <c r="L865" s="28"/>
      <c r="M865" s="9" t="str">
        <f aca="false">IF(OR($B865="",$E865=""),"",IF($E865="INA","INA",IF($G865="Otro empleador",IF($E865="RET","RETO",IF($E865="ORD","OTO","OTX")),IF($E865="RET","ERR",$E865))))</f>
        <v/>
      </c>
      <c r="N865" s="9" t="str">
        <f aca="false">IF($I865="","",IFERROR(VLOOKUP($I865,FREC_TABLA,2,FALSE()),""))</f>
        <v/>
      </c>
      <c r="O865" s="19" t="n">
        <f aca="false">IF(OR($M865="",$M865="ERR",$J865="",$K865="",$N865=""),0,IF($N865=0,IF(AND(OR(1=7,1=12),1&gt;=$K865,1&lt;=IF($L865="",12,$L865)),$J865,0),IF(AND(1&gt;=$K865,1&lt;=IF($L865="",12,$L865),MOD(1-$K865,$N865)=0),$J865,0)))</f>
        <v>0</v>
      </c>
      <c r="P865" s="19" t="n">
        <f aca="false">IF(OR($M865="",$M865="ERR",$J865="",$K865="",$N865=""),0,IF($N865=0,IF(AND(OR(2=7,2=12),2&gt;=$K865,2&lt;=IF($L865="",12,$L865)),$J865,0),IF(AND(2&gt;=$K865,2&lt;=IF($L865="",12,$L865),MOD(2-$K865,$N865)=0),$J865,0)))</f>
        <v>0</v>
      </c>
      <c r="Q865" s="19" t="n">
        <f aca="false">IF(OR($M865="",$M865="ERR",$J865="",$K865="",$N865=""),0,IF($N865=0,IF(AND(OR(3=7,3=12),3&gt;=$K865,3&lt;=IF($L865="",12,$L865)),$J865,0),IF(AND(3&gt;=$K865,3&lt;=IF($L865="",12,$L865),MOD(3-$K865,$N865)=0),$J865,0)))</f>
        <v>0</v>
      </c>
      <c r="R865" s="19" t="n">
        <f aca="false">IF(OR($M865="",$M865="ERR",$J865="",$K865="",$N865=""),0,IF($N865=0,IF(AND(OR(4=7,4=12),4&gt;=$K865,4&lt;=IF($L865="",12,$L865)),$J865,0),IF(AND(4&gt;=$K865,4&lt;=IF($L865="",12,$L865),MOD(4-$K865,$N865)=0),$J865,0)))</f>
        <v>0</v>
      </c>
      <c r="S865" s="19" t="n">
        <f aca="false">IF(OR($M865="",$M865="ERR",$J865="",$K865="",$N865=""),0,IF($N865=0,IF(AND(OR(5=7,5=12),5&gt;=$K865,5&lt;=IF($L865="",12,$L865)),$J865,0),IF(AND(5&gt;=$K865,5&lt;=IF($L865="",12,$L865),MOD(5-$K865,$N865)=0),$J865,0)))</f>
        <v>0</v>
      </c>
      <c r="T865" s="19" t="n">
        <f aca="false">IF(OR($M865="",$M865="ERR",$J865="",$K865="",$N865=""),0,IF($N865=0,IF(AND(OR(6=7,6=12),6&gt;=$K865,6&lt;=IF($L865="",12,$L865)),$J865,0),IF(AND(6&gt;=$K865,6&lt;=IF($L865="",12,$L865),MOD(6-$K865,$N865)=0),$J865,0)))</f>
        <v>0</v>
      </c>
      <c r="U865" s="19" t="n">
        <f aca="false">IF(OR($M865="",$M865="ERR",$J865="",$K865="",$N865=""),0,IF($N865=0,IF(AND(OR(7=7,7=12),7&gt;=$K865,7&lt;=IF($L865="",12,$L865)),$J865,0),IF(AND(7&gt;=$K865,7&lt;=IF($L865="",12,$L865),MOD(7-$K865,$N865)=0),$J865,0)))</f>
        <v>0</v>
      </c>
      <c r="V865" s="19" t="n">
        <f aca="false">IF(OR($M865="",$M865="ERR",$J865="",$K865="",$N865=""),0,IF($N865=0,IF(AND(OR(8=7,8=12),8&gt;=$K865,8&lt;=IF($L865="",12,$L865)),$J865,0),IF(AND(8&gt;=$K865,8&lt;=IF($L865="",12,$L865),MOD(8-$K865,$N865)=0),$J865,0)))</f>
        <v>0</v>
      </c>
      <c r="W865" s="19" t="n">
        <f aca="false">IF(OR($M865="",$M865="ERR",$J865="",$K865="",$N865=""),0,IF($N865=0,IF(AND(OR(9=7,9=12),9&gt;=$K865,9&lt;=IF($L865="",12,$L865)),$J865,0),IF(AND(9&gt;=$K865,9&lt;=IF($L865="",12,$L865),MOD(9-$K865,$N865)=0),$J865,0)))</f>
        <v>0</v>
      </c>
      <c r="X865" s="19" t="n">
        <f aca="false">IF(OR($M865="",$M865="ERR",$J865="",$K865="",$N865=""),0,IF($N865=0,IF(AND(OR(10=7,10=12),10&gt;=$K865,10&lt;=IF($L865="",12,$L865)),$J865,0),IF(AND(10&gt;=$K865,10&lt;=IF($L865="",12,$L865),MOD(10-$K865,$N865)=0),$J865,0)))</f>
        <v>0</v>
      </c>
      <c r="Y865" s="19" t="n">
        <f aca="false">IF(OR($M865="",$M865="ERR",$J865="",$K865="",$N865=""),0,IF($N865=0,IF(AND(OR(11=7,11=12),11&gt;=$K865,11&lt;=IF($L865="",12,$L865)),$J865,0),IF(AND(11&gt;=$K865,11&lt;=IF($L865="",12,$L865),MOD(11-$K865,$N865)=0),$J865,0)))</f>
        <v>0</v>
      </c>
      <c r="Z865" s="19" t="n">
        <f aca="false">IF(OR($M865="",$M865="ERR",$J865="",$K865="",$N865=""),0,IF($N865=0,IF(AND(OR(12=7,12=12),12&gt;=$K865,12&lt;=IF($L865="",12,$L865)),$J865,0),IF(AND(12&gt;=$K865,12&lt;=IF($L865="",12,$L865),MOD(12-$K865,$N865)=0),$J865,0)))</f>
        <v>0</v>
      </c>
      <c r="AA865" s="36" t="n">
        <f aca="false">SUM(O865:Z865)</f>
        <v>0</v>
      </c>
      <c r="AB865" s="15" t="str">
        <f aca="false">IF(AND($B865="",$D865="",$J865=""),"",IF($B865="","Falta código",IF(ISNA(MATCH($B865,LST_COD,0)),"Código no registrado en Trabajadores",IF($E865="","Concepto no está en el catálogo",IF($M865="ERR","Retención de otro empleador: Origen = Otro empleador",IF(OR($J865="",$K865=""),"Falta monto o mes",IF(OR($K865&lt;1,$K865&gt;12),"Mes inicio inválido",IF(AND($L865&lt;&gt;"",OR($L865&lt;$K865,$L865&gt;12)),"Mes fin inválido",IF($N865="","Falta frecuencia",IF(AND($G865&lt;&gt;"Otro empleador",SUMPRODUCT(($O865:$Z865&lt;&gt;0)*(((COLUMN($O865:$Z865)-14)&lt;INDEX(Trabajadores!$M$6:$M$105,MATCH($B865,LST_COD,0)))+((COLUMN($O865:$Z865)-14)&gt;INDEX(Trabajadores!$N$6:$N$105,MATCH($B865,LST_COD,0)))))&gt;0),"Aviso: hay meses fuera del periodo laboral","OK"))))))))))</f>
        <v/>
      </c>
    </row>
    <row r="866" customFormat="false" ht="15" hidden="false" customHeight="false" outlineLevel="0" collapsed="false">
      <c r="A866" s="23" t="n">
        <v>861</v>
      </c>
      <c r="B866" s="7"/>
      <c r="C866" s="35" t="str">
        <f aca="false">IF($B866="","",IFERROR(INDEX(Trabajadores!$D$6:$D$105,MATCH($B866,LST_COD,0)),"¿Código?"))</f>
        <v/>
      </c>
      <c r="D866" s="30"/>
      <c r="E866" s="9" t="str">
        <f aca="false">IF($D866="","",IFERROR(VLOOKUP($D866,CONC_TABLA,2,FALSE()),""))</f>
        <v/>
      </c>
      <c r="F866" s="9" t="str">
        <f aca="false">IF($D866="","",IFERROR(VLOOKUP($D866,CONC_TABLA,3,FALSE()),""))</f>
        <v/>
      </c>
      <c r="G866" s="30"/>
      <c r="H866" s="30"/>
      <c r="I866" s="30"/>
      <c r="J866" s="29"/>
      <c r="K866" s="28"/>
      <c r="L866" s="28"/>
      <c r="M866" s="9" t="str">
        <f aca="false">IF(OR($B866="",$E866=""),"",IF($E866="INA","INA",IF($G866="Otro empleador",IF($E866="RET","RETO",IF($E866="ORD","OTO","OTX")),IF($E866="RET","ERR",$E866))))</f>
        <v/>
      </c>
      <c r="N866" s="9" t="str">
        <f aca="false">IF($I866="","",IFERROR(VLOOKUP($I866,FREC_TABLA,2,FALSE()),""))</f>
        <v/>
      </c>
      <c r="O866" s="19" t="n">
        <f aca="false">IF(OR($M866="",$M866="ERR",$J866="",$K866="",$N866=""),0,IF($N866=0,IF(AND(OR(1=7,1=12),1&gt;=$K866,1&lt;=IF($L866="",12,$L866)),$J866,0),IF(AND(1&gt;=$K866,1&lt;=IF($L866="",12,$L866),MOD(1-$K866,$N866)=0),$J866,0)))</f>
        <v>0</v>
      </c>
      <c r="P866" s="19" t="n">
        <f aca="false">IF(OR($M866="",$M866="ERR",$J866="",$K866="",$N866=""),0,IF($N866=0,IF(AND(OR(2=7,2=12),2&gt;=$K866,2&lt;=IF($L866="",12,$L866)),$J866,0),IF(AND(2&gt;=$K866,2&lt;=IF($L866="",12,$L866),MOD(2-$K866,$N866)=0),$J866,0)))</f>
        <v>0</v>
      </c>
      <c r="Q866" s="19" t="n">
        <f aca="false">IF(OR($M866="",$M866="ERR",$J866="",$K866="",$N866=""),0,IF($N866=0,IF(AND(OR(3=7,3=12),3&gt;=$K866,3&lt;=IF($L866="",12,$L866)),$J866,0),IF(AND(3&gt;=$K866,3&lt;=IF($L866="",12,$L866),MOD(3-$K866,$N866)=0),$J866,0)))</f>
        <v>0</v>
      </c>
      <c r="R866" s="19" t="n">
        <f aca="false">IF(OR($M866="",$M866="ERR",$J866="",$K866="",$N866=""),0,IF($N866=0,IF(AND(OR(4=7,4=12),4&gt;=$K866,4&lt;=IF($L866="",12,$L866)),$J866,0),IF(AND(4&gt;=$K866,4&lt;=IF($L866="",12,$L866),MOD(4-$K866,$N866)=0),$J866,0)))</f>
        <v>0</v>
      </c>
      <c r="S866" s="19" t="n">
        <f aca="false">IF(OR($M866="",$M866="ERR",$J866="",$K866="",$N866=""),0,IF($N866=0,IF(AND(OR(5=7,5=12),5&gt;=$K866,5&lt;=IF($L866="",12,$L866)),$J866,0),IF(AND(5&gt;=$K866,5&lt;=IF($L866="",12,$L866),MOD(5-$K866,$N866)=0),$J866,0)))</f>
        <v>0</v>
      </c>
      <c r="T866" s="19" t="n">
        <f aca="false">IF(OR($M866="",$M866="ERR",$J866="",$K866="",$N866=""),0,IF($N866=0,IF(AND(OR(6=7,6=12),6&gt;=$K866,6&lt;=IF($L866="",12,$L866)),$J866,0),IF(AND(6&gt;=$K866,6&lt;=IF($L866="",12,$L866),MOD(6-$K866,$N866)=0),$J866,0)))</f>
        <v>0</v>
      </c>
      <c r="U866" s="19" t="n">
        <f aca="false">IF(OR($M866="",$M866="ERR",$J866="",$K866="",$N866=""),0,IF($N866=0,IF(AND(OR(7=7,7=12),7&gt;=$K866,7&lt;=IF($L866="",12,$L866)),$J866,0),IF(AND(7&gt;=$K866,7&lt;=IF($L866="",12,$L866),MOD(7-$K866,$N866)=0),$J866,0)))</f>
        <v>0</v>
      </c>
      <c r="V866" s="19" t="n">
        <f aca="false">IF(OR($M866="",$M866="ERR",$J866="",$K866="",$N866=""),0,IF($N866=0,IF(AND(OR(8=7,8=12),8&gt;=$K866,8&lt;=IF($L866="",12,$L866)),$J866,0),IF(AND(8&gt;=$K866,8&lt;=IF($L866="",12,$L866),MOD(8-$K866,$N866)=0),$J866,0)))</f>
        <v>0</v>
      </c>
      <c r="W866" s="19" t="n">
        <f aca="false">IF(OR($M866="",$M866="ERR",$J866="",$K866="",$N866=""),0,IF($N866=0,IF(AND(OR(9=7,9=12),9&gt;=$K866,9&lt;=IF($L866="",12,$L866)),$J866,0),IF(AND(9&gt;=$K866,9&lt;=IF($L866="",12,$L866),MOD(9-$K866,$N866)=0),$J866,0)))</f>
        <v>0</v>
      </c>
      <c r="X866" s="19" t="n">
        <f aca="false">IF(OR($M866="",$M866="ERR",$J866="",$K866="",$N866=""),0,IF($N866=0,IF(AND(OR(10=7,10=12),10&gt;=$K866,10&lt;=IF($L866="",12,$L866)),$J866,0),IF(AND(10&gt;=$K866,10&lt;=IF($L866="",12,$L866),MOD(10-$K866,$N866)=0),$J866,0)))</f>
        <v>0</v>
      </c>
      <c r="Y866" s="19" t="n">
        <f aca="false">IF(OR($M866="",$M866="ERR",$J866="",$K866="",$N866=""),0,IF($N866=0,IF(AND(OR(11=7,11=12),11&gt;=$K866,11&lt;=IF($L866="",12,$L866)),$J866,0),IF(AND(11&gt;=$K866,11&lt;=IF($L866="",12,$L866),MOD(11-$K866,$N866)=0),$J866,0)))</f>
        <v>0</v>
      </c>
      <c r="Z866" s="19" t="n">
        <f aca="false">IF(OR($M866="",$M866="ERR",$J866="",$K866="",$N866=""),0,IF($N866=0,IF(AND(OR(12=7,12=12),12&gt;=$K866,12&lt;=IF($L866="",12,$L866)),$J866,0),IF(AND(12&gt;=$K866,12&lt;=IF($L866="",12,$L866),MOD(12-$K866,$N866)=0),$J866,0)))</f>
        <v>0</v>
      </c>
      <c r="AA866" s="36" t="n">
        <f aca="false">SUM(O866:Z866)</f>
        <v>0</v>
      </c>
      <c r="AB866" s="15" t="str">
        <f aca="false">IF(AND($B866="",$D866="",$J866=""),"",IF($B866="","Falta código",IF(ISNA(MATCH($B866,LST_COD,0)),"Código no registrado en Trabajadores",IF($E866="","Concepto no está en el catálogo",IF($M866="ERR","Retención de otro empleador: Origen = Otro empleador",IF(OR($J866="",$K866=""),"Falta monto o mes",IF(OR($K866&lt;1,$K866&gt;12),"Mes inicio inválido",IF(AND($L866&lt;&gt;"",OR($L866&lt;$K866,$L866&gt;12)),"Mes fin inválido",IF($N866="","Falta frecuencia",IF(AND($G866&lt;&gt;"Otro empleador",SUMPRODUCT(($O866:$Z866&lt;&gt;0)*(((COLUMN($O866:$Z866)-14)&lt;INDEX(Trabajadores!$M$6:$M$105,MATCH($B866,LST_COD,0)))+((COLUMN($O866:$Z866)-14)&gt;INDEX(Trabajadores!$N$6:$N$105,MATCH($B866,LST_COD,0)))))&gt;0),"Aviso: hay meses fuera del periodo laboral","OK"))))))))))</f>
        <v/>
      </c>
    </row>
    <row r="867" customFormat="false" ht="15" hidden="false" customHeight="false" outlineLevel="0" collapsed="false">
      <c r="A867" s="23" t="n">
        <v>862</v>
      </c>
      <c r="B867" s="7"/>
      <c r="C867" s="35" t="str">
        <f aca="false">IF($B867="","",IFERROR(INDEX(Trabajadores!$D$6:$D$105,MATCH($B867,LST_COD,0)),"¿Código?"))</f>
        <v/>
      </c>
      <c r="D867" s="30"/>
      <c r="E867" s="9" t="str">
        <f aca="false">IF($D867="","",IFERROR(VLOOKUP($D867,CONC_TABLA,2,FALSE()),""))</f>
        <v/>
      </c>
      <c r="F867" s="9" t="str">
        <f aca="false">IF($D867="","",IFERROR(VLOOKUP($D867,CONC_TABLA,3,FALSE()),""))</f>
        <v/>
      </c>
      <c r="G867" s="30"/>
      <c r="H867" s="30"/>
      <c r="I867" s="30"/>
      <c r="J867" s="29"/>
      <c r="K867" s="28"/>
      <c r="L867" s="28"/>
      <c r="M867" s="9" t="str">
        <f aca="false">IF(OR($B867="",$E867=""),"",IF($E867="INA","INA",IF($G867="Otro empleador",IF($E867="RET","RETO",IF($E867="ORD","OTO","OTX")),IF($E867="RET","ERR",$E867))))</f>
        <v/>
      </c>
      <c r="N867" s="9" t="str">
        <f aca="false">IF($I867="","",IFERROR(VLOOKUP($I867,FREC_TABLA,2,FALSE()),""))</f>
        <v/>
      </c>
      <c r="O867" s="19" t="n">
        <f aca="false">IF(OR($M867="",$M867="ERR",$J867="",$K867="",$N867=""),0,IF($N867=0,IF(AND(OR(1=7,1=12),1&gt;=$K867,1&lt;=IF($L867="",12,$L867)),$J867,0),IF(AND(1&gt;=$K867,1&lt;=IF($L867="",12,$L867),MOD(1-$K867,$N867)=0),$J867,0)))</f>
        <v>0</v>
      </c>
      <c r="P867" s="19" t="n">
        <f aca="false">IF(OR($M867="",$M867="ERR",$J867="",$K867="",$N867=""),0,IF($N867=0,IF(AND(OR(2=7,2=12),2&gt;=$K867,2&lt;=IF($L867="",12,$L867)),$J867,0),IF(AND(2&gt;=$K867,2&lt;=IF($L867="",12,$L867),MOD(2-$K867,$N867)=0),$J867,0)))</f>
        <v>0</v>
      </c>
      <c r="Q867" s="19" t="n">
        <f aca="false">IF(OR($M867="",$M867="ERR",$J867="",$K867="",$N867=""),0,IF($N867=0,IF(AND(OR(3=7,3=12),3&gt;=$K867,3&lt;=IF($L867="",12,$L867)),$J867,0),IF(AND(3&gt;=$K867,3&lt;=IF($L867="",12,$L867),MOD(3-$K867,$N867)=0),$J867,0)))</f>
        <v>0</v>
      </c>
      <c r="R867" s="19" t="n">
        <f aca="false">IF(OR($M867="",$M867="ERR",$J867="",$K867="",$N867=""),0,IF($N867=0,IF(AND(OR(4=7,4=12),4&gt;=$K867,4&lt;=IF($L867="",12,$L867)),$J867,0),IF(AND(4&gt;=$K867,4&lt;=IF($L867="",12,$L867),MOD(4-$K867,$N867)=0),$J867,0)))</f>
        <v>0</v>
      </c>
      <c r="S867" s="19" t="n">
        <f aca="false">IF(OR($M867="",$M867="ERR",$J867="",$K867="",$N867=""),0,IF($N867=0,IF(AND(OR(5=7,5=12),5&gt;=$K867,5&lt;=IF($L867="",12,$L867)),$J867,0),IF(AND(5&gt;=$K867,5&lt;=IF($L867="",12,$L867),MOD(5-$K867,$N867)=0),$J867,0)))</f>
        <v>0</v>
      </c>
      <c r="T867" s="19" t="n">
        <f aca="false">IF(OR($M867="",$M867="ERR",$J867="",$K867="",$N867=""),0,IF($N867=0,IF(AND(OR(6=7,6=12),6&gt;=$K867,6&lt;=IF($L867="",12,$L867)),$J867,0),IF(AND(6&gt;=$K867,6&lt;=IF($L867="",12,$L867),MOD(6-$K867,$N867)=0),$J867,0)))</f>
        <v>0</v>
      </c>
      <c r="U867" s="19" t="n">
        <f aca="false">IF(OR($M867="",$M867="ERR",$J867="",$K867="",$N867=""),0,IF($N867=0,IF(AND(OR(7=7,7=12),7&gt;=$K867,7&lt;=IF($L867="",12,$L867)),$J867,0),IF(AND(7&gt;=$K867,7&lt;=IF($L867="",12,$L867),MOD(7-$K867,$N867)=0),$J867,0)))</f>
        <v>0</v>
      </c>
      <c r="V867" s="19" t="n">
        <f aca="false">IF(OR($M867="",$M867="ERR",$J867="",$K867="",$N867=""),0,IF($N867=0,IF(AND(OR(8=7,8=12),8&gt;=$K867,8&lt;=IF($L867="",12,$L867)),$J867,0),IF(AND(8&gt;=$K867,8&lt;=IF($L867="",12,$L867),MOD(8-$K867,$N867)=0),$J867,0)))</f>
        <v>0</v>
      </c>
      <c r="W867" s="19" t="n">
        <f aca="false">IF(OR($M867="",$M867="ERR",$J867="",$K867="",$N867=""),0,IF($N867=0,IF(AND(OR(9=7,9=12),9&gt;=$K867,9&lt;=IF($L867="",12,$L867)),$J867,0),IF(AND(9&gt;=$K867,9&lt;=IF($L867="",12,$L867),MOD(9-$K867,$N867)=0),$J867,0)))</f>
        <v>0</v>
      </c>
      <c r="X867" s="19" t="n">
        <f aca="false">IF(OR($M867="",$M867="ERR",$J867="",$K867="",$N867=""),0,IF($N867=0,IF(AND(OR(10=7,10=12),10&gt;=$K867,10&lt;=IF($L867="",12,$L867)),$J867,0),IF(AND(10&gt;=$K867,10&lt;=IF($L867="",12,$L867),MOD(10-$K867,$N867)=0),$J867,0)))</f>
        <v>0</v>
      </c>
      <c r="Y867" s="19" t="n">
        <f aca="false">IF(OR($M867="",$M867="ERR",$J867="",$K867="",$N867=""),0,IF($N867=0,IF(AND(OR(11=7,11=12),11&gt;=$K867,11&lt;=IF($L867="",12,$L867)),$J867,0),IF(AND(11&gt;=$K867,11&lt;=IF($L867="",12,$L867),MOD(11-$K867,$N867)=0),$J867,0)))</f>
        <v>0</v>
      </c>
      <c r="Z867" s="19" t="n">
        <f aca="false">IF(OR($M867="",$M867="ERR",$J867="",$K867="",$N867=""),0,IF($N867=0,IF(AND(OR(12=7,12=12),12&gt;=$K867,12&lt;=IF($L867="",12,$L867)),$J867,0),IF(AND(12&gt;=$K867,12&lt;=IF($L867="",12,$L867),MOD(12-$K867,$N867)=0),$J867,0)))</f>
        <v>0</v>
      </c>
      <c r="AA867" s="36" t="n">
        <f aca="false">SUM(O867:Z867)</f>
        <v>0</v>
      </c>
      <c r="AB867" s="15" t="str">
        <f aca="false">IF(AND($B867="",$D867="",$J867=""),"",IF($B867="","Falta código",IF(ISNA(MATCH($B867,LST_COD,0)),"Código no registrado en Trabajadores",IF($E867="","Concepto no está en el catálogo",IF($M867="ERR","Retención de otro empleador: Origen = Otro empleador",IF(OR($J867="",$K867=""),"Falta monto o mes",IF(OR($K867&lt;1,$K867&gt;12),"Mes inicio inválido",IF(AND($L867&lt;&gt;"",OR($L867&lt;$K867,$L867&gt;12)),"Mes fin inválido",IF($N867="","Falta frecuencia",IF(AND($G867&lt;&gt;"Otro empleador",SUMPRODUCT(($O867:$Z867&lt;&gt;0)*(((COLUMN($O867:$Z867)-14)&lt;INDEX(Trabajadores!$M$6:$M$105,MATCH($B867,LST_COD,0)))+((COLUMN($O867:$Z867)-14)&gt;INDEX(Trabajadores!$N$6:$N$105,MATCH($B867,LST_COD,0)))))&gt;0),"Aviso: hay meses fuera del periodo laboral","OK"))))))))))</f>
        <v/>
      </c>
    </row>
    <row r="868" customFormat="false" ht="15" hidden="false" customHeight="false" outlineLevel="0" collapsed="false">
      <c r="A868" s="23" t="n">
        <v>863</v>
      </c>
      <c r="B868" s="7"/>
      <c r="C868" s="35" t="str">
        <f aca="false">IF($B868="","",IFERROR(INDEX(Trabajadores!$D$6:$D$105,MATCH($B868,LST_COD,0)),"¿Código?"))</f>
        <v/>
      </c>
      <c r="D868" s="30"/>
      <c r="E868" s="9" t="str">
        <f aca="false">IF($D868="","",IFERROR(VLOOKUP($D868,CONC_TABLA,2,FALSE()),""))</f>
        <v/>
      </c>
      <c r="F868" s="9" t="str">
        <f aca="false">IF($D868="","",IFERROR(VLOOKUP($D868,CONC_TABLA,3,FALSE()),""))</f>
        <v/>
      </c>
      <c r="G868" s="30"/>
      <c r="H868" s="30"/>
      <c r="I868" s="30"/>
      <c r="J868" s="29"/>
      <c r="K868" s="28"/>
      <c r="L868" s="28"/>
      <c r="M868" s="9" t="str">
        <f aca="false">IF(OR($B868="",$E868=""),"",IF($E868="INA","INA",IF($G868="Otro empleador",IF($E868="RET","RETO",IF($E868="ORD","OTO","OTX")),IF($E868="RET","ERR",$E868))))</f>
        <v/>
      </c>
      <c r="N868" s="9" t="str">
        <f aca="false">IF($I868="","",IFERROR(VLOOKUP($I868,FREC_TABLA,2,FALSE()),""))</f>
        <v/>
      </c>
      <c r="O868" s="19" t="n">
        <f aca="false">IF(OR($M868="",$M868="ERR",$J868="",$K868="",$N868=""),0,IF($N868=0,IF(AND(OR(1=7,1=12),1&gt;=$K868,1&lt;=IF($L868="",12,$L868)),$J868,0),IF(AND(1&gt;=$K868,1&lt;=IF($L868="",12,$L868),MOD(1-$K868,$N868)=0),$J868,0)))</f>
        <v>0</v>
      </c>
      <c r="P868" s="19" t="n">
        <f aca="false">IF(OR($M868="",$M868="ERR",$J868="",$K868="",$N868=""),0,IF($N868=0,IF(AND(OR(2=7,2=12),2&gt;=$K868,2&lt;=IF($L868="",12,$L868)),$J868,0),IF(AND(2&gt;=$K868,2&lt;=IF($L868="",12,$L868),MOD(2-$K868,$N868)=0),$J868,0)))</f>
        <v>0</v>
      </c>
      <c r="Q868" s="19" t="n">
        <f aca="false">IF(OR($M868="",$M868="ERR",$J868="",$K868="",$N868=""),0,IF($N868=0,IF(AND(OR(3=7,3=12),3&gt;=$K868,3&lt;=IF($L868="",12,$L868)),$J868,0),IF(AND(3&gt;=$K868,3&lt;=IF($L868="",12,$L868),MOD(3-$K868,$N868)=0),$J868,0)))</f>
        <v>0</v>
      </c>
      <c r="R868" s="19" t="n">
        <f aca="false">IF(OR($M868="",$M868="ERR",$J868="",$K868="",$N868=""),0,IF($N868=0,IF(AND(OR(4=7,4=12),4&gt;=$K868,4&lt;=IF($L868="",12,$L868)),$J868,0),IF(AND(4&gt;=$K868,4&lt;=IF($L868="",12,$L868),MOD(4-$K868,$N868)=0),$J868,0)))</f>
        <v>0</v>
      </c>
      <c r="S868" s="19" t="n">
        <f aca="false">IF(OR($M868="",$M868="ERR",$J868="",$K868="",$N868=""),0,IF($N868=0,IF(AND(OR(5=7,5=12),5&gt;=$K868,5&lt;=IF($L868="",12,$L868)),$J868,0),IF(AND(5&gt;=$K868,5&lt;=IF($L868="",12,$L868),MOD(5-$K868,$N868)=0),$J868,0)))</f>
        <v>0</v>
      </c>
      <c r="T868" s="19" t="n">
        <f aca="false">IF(OR($M868="",$M868="ERR",$J868="",$K868="",$N868=""),0,IF($N868=0,IF(AND(OR(6=7,6=12),6&gt;=$K868,6&lt;=IF($L868="",12,$L868)),$J868,0),IF(AND(6&gt;=$K868,6&lt;=IF($L868="",12,$L868),MOD(6-$K868,$N868)=0),$J868,0)))</f>
        <v>0</v>
      </c>
      <c r="U868" s="19" t="n">
        <f aca="false">IF(OR($M868="",$M868="ERR",$J868="",$K868="",$N868=""),0,IF($N868=0,IF(AND(OR(7=7,7=12),7&gt;=$K868,7&lt;=IF($L868="",12,$L868)),$J868,0),IF(AND(7&gt;=$K868,7&lt;=IF($L868="",12,$L868),MOD(7-$K868,$N868)=0),$J868,0)))</f>
        <v>0</v>
      </c>
      <c r="V868" s="19" t="n">
        <f aca="false">IF(OR($M868="",$M868="ERR",$J868="",$K868="",$N868=""),0,IF($N868=0,IF(AND(OR(8=7,8=12),8&gt;=$K868,8&lt;=IF($L868="",12,$L868)),$J868,0),IF(AND(8&gt;=$K868,8&lt;=IF($L868="",12,$L868),MOD(8-$K868,$N868)=0),$J868,0)))</f>
        <v>0</v>
      </c>
      <c r="W868" s="19" t="n">
        <f aca="false">IF(OR($M868="",$M868="ERR",$J868="",$K868="",$N868=""),0,IF($N868=0,IF(AND(OR(9=7,9=12),9&gt;=$K868,9&lt;=IF($L868="",12,$L868)),$J868,0),IF(AND(9&gt;=$K868,9&lt;=IF($L868="",12,$L868),MOD(9-$K868,$N868)=0),$J868,0)))</f>
        <v>0</v>
      </c>
      <c r="X868" s="19" t="n">
        <f aca="false">IF(OR($M868="",$M868="ERR",$J868="",$K868="",$N868=""),0,IF($N868=0,IF(AND(OR(10=7,10=12),10&gt;=$K868,10&lt;=IF($L868="",12,$L868)),$J868,0),IF(AND(10&gt;=$K868,10&lt;=IF($L868="",12,$L868),MOD(10-$K868,$N868)=0),$J868,0)))</f>
        <v>0</v>
      </c>
      <c r="Y868" s="19" t="n">
        <f aca="false">IF(OR($M868="",$M868="ERR",$J868="",$K868="",$N868=""),0,IF($N868=0,IF(AND(OR(11=7,11=12),11&gt;=$K868,11&lt;=IF($L868="",12,$L868)),$J868,0),IF(AND(11&gt;=$K868,11&lt;=IF($L868="",12,$L868),MOD(11-$K868,$N868)=0),$J868,0)))</f>
        <v>0</v>
      </c>
      <c r="Z868" s="19" t="n">
        <f aca="false">IF(OR($M868="",$M868="ERR",$J868="",$K868="",$N868=""),0,IF($N868=0,IF(AND(OR(12=7,12=12),12&gt;=$K868,12&lt;=IF($L868="",12,$L868)),$J868,0),IF(AND(12&gt;=$K868,12&lt;=IF($L868="",12,$L868),MOD(12-$K868,$N868)=0),$J868,0)))</f>
        <v>0</v>
      </c>
      <c r="AA868" s="36" t="n">
        <f aca="false">SUM(O868:Z868)</f>
        <v>0</v>
      </c>
      <c r="AB868" s="15" t="str">
        <f aca="false">IF(AND($B868="",$D868="",$J868=""),"",IF($B868="","Falta código",IF(ISNA(MATCH($B868,LST_COD,0)),"Código no registrado en Trabajadores",IF($E868="","Concepto no está en el catálogo",IF($M868="ERR","Retención de otro empleador: Origen = Otro empleador",IF(OR($J868="",$K868=""),"Falta monto o mes",IF(OR($K868&lt;1,$K868&gt;12),"Mes inicio inválido",IF(AND($L868&lt;&gt;"",OR($L868&lt;$K868,$L868&gt;12)),"Mes fin inválido",IF($N868="","Falta frecuencia",IF(AND($G868&lt;&gt;"Otro empleador",SUMPRODUCT(($O868:$Z868&lt;&gt;0)*(((COLUMN($O868:$Z868)-14)&lt;INDEX(Trabajadores!$M$6:$M$105,MATCH($B868,LST_COD,0)))+((COLUMN($O868:$Z868)-14)&gt;INDEX(Trabajadores!$N$6:$N$105,MATCH($B868,LST_COD,0)))))&gt;0),"Aviso: hay meses fuera del periodo laboral","OK"))))))))))</f>
        <v/>
      </c>
    </row>
    <row r="869" customFormat="false" ht="15" hidden="false" customHeight="false" outlineLevel="0" collapsed="false">
      <c r="A869" s="23" t="n">
        <v>864</v>
      </c>
      <c r="B869" s="7"/>
      <c r="C869" s="35" t="str">
        <f aca="false">IF($B869="","",IFERROR(INDEX(Trabajadores!$D$6:$D$105,MATCH($B869,LST_COD,0)),"¿Código?"))</f>
        <v/>
      </c>
      <c r="D869" s="30"/>
      <c r="E869" s="9" t="str">
        <f aca="false">IF($D869="","",IFERROR(VLOOKUP($D869,CONC_TABLA,2,FALSE()),""))</f>
        <v/>
      </c>
      <c r="F869" s="9" t="str">
        <f aca="false">IF($D869="","",IFERROR(VLOOKUP($D869,CONC_TABLA,3,FALSE()),""))</f>
        <v/>
      </c>
      <c r="G869" s="30"/>
      <c r="H869" s="30"/>
      <c r="I869" s="30"/>
      <c r="J869" s="29"/>
      <c r="K869" s="28"/>
      <c r="L869" s="28"/>
      <c r="M869" s="9" t="str">
        <f aca="false">IF(OR($B869="",$E869=""),"",IF($E869="INA","INA",IF($G869="Otro empleador",IF($E869="RET","RETO",IF($E869="ORD","OTO","OTX")),IF($E869="RET","ERR",$E869))))</f>
        <v/>
      </c>
      <c r="N869" s="9" t="str">
        <f aca="false">IF($I869="","",IFERROR(VLOOKUP($I869,FREC_TABLA,2,FALSE()),""))</f>
        <v/>
      </c>
      <c r="O869" s="19" t="n">
        <f aca="false">IF(OR($M869="",$M869="ERR",$J869="",$K869="",$N869=""),0,IF($N869=0,IF(AND(OR(1=7,1=12),1&gt;=$K869,1&lt;=IF($L869="",12,$L869)),$J869,0),IF(AND(1&gt;=$K869,1&lt;=IF($L869="",12,$L869),MOD(1-$K869,$N869)=0),$J869,0)))</f>
        <v>0</v>
      </c>
      <c r="P869" s="19" t="n">
        <f aca="false">IF(OR($M869="",$M869="ERR",$J869="",$K869="",$N869=""),0,IF($N869=0,IF(AND(OR(2=7,2=12),2&gt;=$K869,2&lt;=IF($L869="",12,$L869)),$J869,0),IF(AND(2&gt;=$K869,2&lt;=IF($L869="",12,$L869),MOD(2-$K869,$N869)=0),$J869,0)))</f>
        <v>0</v>
      </c>
      <c r="Q869" s="19" t="n">
        <f aca="false">IF(OR($M869="",$M869="ERR",$J869="",$K869="",$N869=""),0,IF($N869=0,IF(AND(OR(3=7,3=12),3&gt;=$K869,3&lt;=IF($L869="",12,$L869)),$J869,0),IF(AND(3&gt;=$K869,3&lt;=IF($L869="",12,$L869),MOD(3-$K869,$N869)=0),$J869,0)))</f>
        <v>0</v>
      </c>
      <c r="R869" s="19" t="n">
        <f aca="false">IF(OR($M869="",$M869="ERR",$J869="",$K869="",$N869=""),0,IF($N869=0,IF(AND(OR(4=7,4=12),4&gt;=$K869,4&lt;=IF($L869="",12,$L869)),$J869,0),IF(AND(4&gt;=$K869,4&lt;=IF($L869="",12,$L869),MOD(4-$K869,$N869)=0),$J869,0)))</f>
        <v>0</v>
      </c>
      <c r="S869" s="19" t="n">
        <f aca="false">IF(OR($M869="",$M869="ERR",$J869="",$K869="",$N869=""),0,IF($N869=0,IF(AND(OR(5=7,5=12),5&gt;=$K869,5&lt;=IF($L869="",12,$L869)),$J869,0),IF(AND(5&gt;=$K869,5&lt;=IF($L869="",12,$L869),MOD(5-$K869,$N869)=0),$J869,0)))</f>
        <v>0</v>
      </c>
      <c r="T869" s="19" t="n">
        <f aca="false">IF(OR($M869="",$M869="ERR",$J869="",$K869="",$N869=""),0,IF($N869=0,IF(AND(OR(6=7,6=12),6&gt;=$K869,6&lt;=IF($L869="",12,$L869)),$J869,0),IF(AND(6&gt;=$K869,6&lt;=IF($L869="",12,$L869),MOD(6-$K869,$N869)=0),$J869,0)))</f>
        <v>0</v>
      </c>
      <c r="U869" s="19" t="n">
        <f aca="false">IF(OR($M869="",$M869="ERR",$J869="",$K869="",$N869=""),0,IF($N869=0,IF(AND(OR(7=7,7=12),7&gt;=$K869,7&lt;=IF($L869="",12,$L869)),$J869,0),IF(AND(7&gt;=$K869,7&lt;=IF($L869="",12,$L869),MOD(7-$K869,$N869)=0),$J869,0)))</f>
        <v>0</v>
      </c>
      <c r="V869" s="19" t="n">
        <f aca="false">IF(OR($M869="",$M869="ERR",$J869="",$K869="",$N869=""),0,IF($N869=0,IF(AND(OR(8=7,8=12),8&gt;=$K869,8&lt;=IF($L869="",12,$L869)),$J869,0),IF(AND(8&gt;=$K869,8&lt;=IF($L869="",12,$L869),MOD(8-$K869,$N869)=0),$J869,0)))</f>
        <v>0</v>
      </c>
      <c r="W869" s="19" t="n">
        <f aca="false">IF(OR($M869="",$M869="ERR",$J869="",$K869="",$N869=""),0,IF($N869=0,IF(AND(OR(9=7,9=12),9&gt;=$K869,9&lt;=IF($L869="",12,$L869)),$J869,0),IF(AND(9&gt;=$K869,9&lt;=IF($L869="",12,$L869),MOD(9-$K869,$N869)=0),$J869,0)))</f>
        <v>0</v>
      </c>
      <c r="X869" s="19" t="n">
        <f aca="false">IF(OR($M869="",$M869="ERR",$J869="",$K869="",$N869=""),0,IF($N869=0,IF(AND(OR(10=7,10=12),10&gt;=$K869,10&lt;=IF($L869="",12,$L869)),$J869,0),IF(AND(10&gt;=$K869,10&lt;=IF($L869="",12,$L869),MOD(10-$K869,$N869)=0),$J869,0)))</f>
        <v>0</v>
      </c>
      <c r="Y869" s="19" t="n">
        <f aca="false">IF(OR($M869="",$M869="ERR",$J869="",$K869="",$N869=""),0,IF($N869=0,IF(AND(OR(11=7,11=12),11&gt;=$K869,11&lt;=IF($L869="",12,$L869)),$J869,0),IF(AND(11&gt;=$K869,11&lt;=IF($L869="",12,$L869),MOD(11-$K869,$N869)=0),$J869,0)))</f>
        <v>0</v>
      </c>
      <c r="Z869" s="19" t="n">
        <f aca="false">IF(OR($M869="",$M869="ERR",$J869="",$K869="",$N869=""),0,IF($N869=0,IF(AND(OR(12=7,12=12),12&gt;=$K869,12&lt;=IF($L869="",12,$L869)),$J869,0),IF(AND(12&gt;=$K869,12&lt;=IF($L869="",12,$L869),MOD(12-$K869,$N869)=0),$J869,0)))</f>
        <v>0</v>
      </c>
      <c r="AA869" s="36" t="n">
        <f aca="false">SUM(O869:Z869)</f>
        <v>0</v>
      </c>
      <c r="AB869" s="15" t="str">
        <f aca="false">IF(AND($B869="",$D869="",$J869=""),"",IF($B869="","Falta código",IF(ISNA(MATCH($B869,LST_COD,0)),"Código no registrado en Trabajadores",IF($E869="","Concepto no está en el catálogo",IF($M869="ERR","Retención de otro empleador: Origen = Otro empleador",IF(OR($J869="",$K869=""),"Falta monto o mes",IF(OR($K869&lt;1,$K869&gt;12),"Mes inicio inválido",IF(AND($L869&lt;&gt;"",OR($L869&lt;$K869,$L869&gt;12)),"Mes fin inválido",IF($N869="","Falta frecuencia",IF(AND($G869&lt;&gt;"Otro empleador",SUMPRODUCT(($O869:$Z869&lt;&gt;0)*(((COLUMN($O869:$Z869)-14)&lt;INDEX(Trabajadores!$M$6:$M$105,MATCH($B869,LST_COD,0)))+((COLUMN($O869:$Z869)-14)&gt;INDEX(Trabajadores!$N$6:$N$105,MATCH($B869,LST_COD,0)))))&gt;0),"Aviso: hay meses fuera del periodo laboral","OK"))))))))))</f>
        <v/>
      </c>
    </row>
    <row r="870" customFormat="false" ht="15" hidden="false" customHeight="false" outlineLevel="0" collapsed="false">
      <c r="A870" s="23" t="n">
        <v>865</v>
      </c>
      <c r="B870" s="7"/>
      <c r="C870" s="35" t="str">
        <f aca="false">IF($B870="","",IFERROR(INDEX(Trabajadores!$D$6:$D$105,MATCH($B870,LST_COD,0)),"¿Código?"))</f>
        <v/>
      </c>
      <c r="D870" s="30"/>
      <c r="E870" s="9" t="str">
        <f aca="false">IF($D870="","",IFERROR(VLOOKUP($D870,CONC_TABLA,2,FALSE()),""))</f>
        <v/>
      </c>
      <c r="F870" s="9" t="str">
        <f aca="false">IF($D870="","",IFERROR(VLOOKUP($D870,CONC_TABLA,3,FALSE()),""))</f>
        <v/>
      </c>
      <c r="G870" s="30"/>
      <c r="H870" s="30"/>
      <c r="I870" s="30"/>
      <c r="J870" s="29"/>
      <c r="K870" s="28"/>
      <c r="L870" s="28"/>
      <c r="M870" s="9" t="str">
        <f aca="false">IF(OR($B870="",$E870=""),"",IF($E870="INA","INA",IF($G870="Otro empleador",IF($E870="RET","RETO",IF($E870="ORD","OTO","OTX")),IF($E870="RET","ERR",$E870))))</f>
        <v/>
      </c>
      <c r="N870" s="9" t="str">
        <f aca="false">IF($I870="","",IFERROR(VLOOKUP($I870,FREC_TABLA,2,FALSE()),""))</f>
        <v/>
      </c>
      <c r="O870" s="19" t="n">
        <f aca="false">IF(OR($M870="",$M870="ERR",$J870="",$K870="",$N870=""),0,IF($N870=0,IF(AND(OR(1=7,1=12),1&gt;=$K870,1&lt;=IF($L870="",12,$L870)),$J870,0),IF(AND(1&gt;=$K870,1&lt;=IF($L870="",12,$L870),MOD(1-$K870,$N870)=0),$J870,0)))</f>
        <v>0</v>
      </c>
      <c r="P870" s="19" t="n">
        <f aca="false">IF(OR($M870="",$M870="ERR",$J870="",$K870="",$N870=""),0,IF($N870=0,IF(AND(OR(2=7,2=12),2&gt;=$K870,2&lt;=IF($L870="",12,$L870)),$J870,0),IF(AND(2&gt;=$K870,2&lt;=IF($L870="",12,$L870),MOD(2-$K870,$N870)=0),$J870,0)))</f>
        <v>0</v>
      </c>
      <c r="Q870" s="19" t="n">
        <f aca="false">IF(OR($M870="",$M870="ERR",$J870="",$K870="",$N870=""),0,IF($N870=0,IF(AND(OR(3=7,3=12),3&gt;=$K870,3&lt;=IF($L870="",12,$L870)),$J870,0),IF(AND(3&gt;=$K870,3&lt;=IF($L870="",12,$L870),MOD(3-$K870,$N870)=0),$J870,0)))</f>
        <v>0</v>
      </c>
      <c r="R870" s="19" t="n">
        <f aca="false">IF(OR($M870="",$M870="ERR",$J870="",$K870="",$N870=""),0,IF($N870=0,IF(AND(OR(4=7,4=12),4&gt;=$K870,4&lt;=IF($L870="",12,$L870)),$J870,0),IF(AND(4&gt;=$K870,4&lt;=IF($L870="",12,$L870),MOD(4-$K870,$N870)=0),$J870,0)))</f>
        <v>0</v>
      </c>
      <c r="S870" s="19" t="n">
        <f aca="false">IF(OR($M870="",$M870="ERR",$J870="",$K870="",$N870=""),0,IF($N870=0,IF(AND(OR(5=7,5=12),5&gt;=$K870,5&lt;=IF($L870="",12,$L870)),$J870,0),IF(AND(5&gt;=$K870,5&lt;=IF($L870="",12,$L870),MOD(5-$K870,$N870)=0),$J870,0)))</f>
        <v>0</v>
      </c>
      <c r="T870" s="19" t="n">
        <f aca="false">IF(OR($M870="",$M870="ERR",$J870="",$K870="",$N870=""),0,IF($N870=0,IF(AND(OR(6=7,6=12),6&gt;=$K870,6&lt;=IF($L870="",12,$L870)),$J870,0),IF(AND(6&gt;=$K870,6&lt;=IF($L870="",12,$L870),MOD(6-$K870,$N870)=0),$J870,0)))</f>
        <v>0</v>
      </c>
      <c r="U870" s="19" t="n">
        <f aca="false">IF(OR($M870="",$M870="ERR",$J870="",$K870="",$N870=""),0,IF($N870=0,IF(AND(OR(7=7,7=12),7&gt;=$K870,7&lt;=IF($L870="",12,$L870)),$J870,0),IF(AND(7&gt;=$K870,7&lt;=IF($L870="",12,$L870),MOD(7-$K870,$N870)=0),$J870,0)))</f>
        <v>0</v>
      </c>
      <c r="V870" s="19" t="n">
        <f aca="false">IF(OR($M870="",$M870="ERR",$J870="",$K870="",$N870=""),0,IF($N870=0,IF(AND(OR(8=7,8=12),8&gt;=$K870,8&lt;=IF($L870="",12,$L870)),$J870,0),IF(AND(8&gt;=$K870,8&lt;=IF($L870="",12,$L870),MOD(8-$K870,$N870)=0),$J870,0)))</f>
        <v>0</v>
      </c>
      <c r="W870" s="19" t="n">
        <f aca="false">IF(OR($M870="",$M870="ERR",$J870="",$K870="",$N870=""),0,IF($N870=0,IF(AND(OR(9=7,9=12),9&gt;=$K870,9&lt;=IF($L870="",12,$L870)),$J870,0),IF(AND(9&gt;=$K870,9&lt;=IF($L870="",12,$L870),MOD(9-$K870,$N870)=0),$J870,0)))</f>
        <v>0</v>
      </c>
      <c r="X870" s="19" t="n">
        <f aca="false">IF(OR($M870="",$M870="ERR",$J870="",$K870="",$N870=""),0,IF($N870=0,IF(AND(OR(10=7,10=12),10&gt;=$K870,10&lt;=IF($L870="",12,$L870)),$J870,0),IF(AND(10&gt;=$K870,10&lt;=IF($L870="",12,$L870),MOD(10-$K870,$N870)=0),$J870,0)))</f>
        <v>0</v>
      </c>
      <c r="Y870" s="19" t="n">
        <f aca="false">IF(OR($M870="",$M870="ERR",$J870="",$K870="",$N870=""),0,IF($N870=0,IF(AND(OR(11=7,11=12),11&gt;=$K870,11&lt;=IF($L870="",12,$L870)),$J870,0),IF(AND(11&gt;=$K870,11&lt;=IF($L870="",12,$L870),MOD(11-$K870,$N870)=0),$J870,0)))</f>
        <v>0</v>
      </c>
      <c r="Z870" s="19" t="n">
        <f aca="false">IF(OR($M870="",$M870="ERR",$J870="",$K870="",$N870=""),0,IF($N870=0,IF(AND(OR(12=7,12=12),12&gt;=$K870,12&lt;=IF($L870="",12,$L870)),$J870,0),IF(AND(12&gt;=$K870,12&lt;=IF($L870="",12,$L870),MOD(12-$K870,$N870)=0),$J870,0)))</f>
        <v>0</v>
      </c>
      <c r="AA870" s="36" t="n">
        <f aca="false">SUM(O870:Z870)</f>
        <v>0</v>
      </c>
      <c r="AB870" s="15" t="str">
        <f aca="false">IF(AND($B870="",$D870="",$J870=""),"",IF($B870="","Falta código",IF(ISNA(MATCH($B870,LST_COD,0)),"Código no registrado en Trabajadores",IF($E870="","Concepto no está en el catálogo",IF($M870="ERR","Retención de otro empleador: Origen = Otro empleador",IF(OR($J870="",$K870=""),"Falta monto o mes",IF(OR($K870&lt;1,$K870&gt;12),"Mes inicio inválido",IF(AND($L870&lt;&gt;"",OR($L870&lt;$K870,$L870&gt;12)),"Mes fin inválido",IF($N870="","Falta frecuencia",IF(AND($G870&lt;&gt;"Otro empleador",SUMPRODUCT(($O870:$Z870&lt;&gt;0)*(((COLUMN($O870:$Z870)-14)&lt;INDEX(Trabajadores!$M$6:$M$105,MATCH($B870,LST_COD,0)))+((COLUMN($O870:$Z870)-14)&gt;INDEX(Trabajadores!$N$6:$N$105,MATCH($B870,LST_COD,0)))))&gt;0),"Aviso: hay meses fuera del periodo laboral","OK"))))))))))</f>
        <v/>
      </c>
    </row>
    <row r="871" customFormat="false" ht="15" hidden="false" customHeight="false" outlineLevel="0" collapsed="false">
      <c r="A871" s="23" t="n">
        <v>866</v>
      </c>
      <c r="B871" s="7"/>
      <c r="C871" s="35" t="str">
        <f aca="false">IF($B871="","",IFERROR(INDEX(Trabajadores!$D$6:$D$105,MATCH($B871,LST_COD,0)),"¿Código?"))</f>
        <v/>
      </c>
      <c r="D871" s="30"/>
      <c r="E871" s="9" t="str">
        <f aca="false">IF($D871="","",IFERROR(VLOOKUP($D871,CONC_TABLA,2,FALSE()),""))</f>
        <v/>
      </c>
      <c r="F871" s="9" t="str">
        <f aca="false">IF($D871="","",IFERROR(VLOOKUP($D871,CONC_TABLA,3,FALSE()),""))</f>
        <v/>
      </c>
      <c r="G871" s="30"/>
      <c r="H871" s="30"/>
      <c r="I871" s="30"/>
      <c r="J871" s="29"/>
      <c r="K871" s="28"/>
      <c r="L871" s="28"/>
      <c r="M871" s="9" t="str">
        <f aca="false">IF(OR($B871="",$E871=""),"",IF($E871="INA","INA",IF($G871="Otro empleador",IF($E871="RET","RETO",IF($E871="ORD","OTO","OTX")),IF($E871="RET","ERR",$E871))))</f>
        <v/>
      </c>
      <c r="N871" s="9" t="str">
        <f aca="false">IF($I871="","",IFERROR(VLOOKUP($I871,FREC_TABLA,2,FALSE()),""))</f>
        <v/>
      </c>
      <c r="O871" s="19" t="n">
        <f aca="false">IF(OR($M871="",$M871="ERR",$J871="",$K871="",$N871=""),0,IF($N871=0,IF(AND(OR(1=7,1=12),1&gt;=$K871,1&lt;=IF($L871="",12,$L871)),$J871,0),IF(AND(1&gt;=$K871,1&lt;=IF($L871="",12,$L871),MOD(1-$K871,$N871)=0),$J871,0)))</f>
        <v>0</v>
      </c>
      <c r="P871" s="19" t="n">
        <f aca="false">IF(OR($M871="",$M871="ERR",$J871="",$K871="",$N871=""),0,IF($N871=0,IF(AND(OR(2=7,2=12),2&gt;=$K871,2&lt;=IF($L871="",12,$L871)),$J871,0),IF(AND(2&gt;=$K871,2&lt;=IF($L871="",12,$L871),MOD(2-$K871,$N871)=0),$J871,0)))</f>
        <v>0</v>
      </c>
      <c r="Q871" s="19" t="n">
        <f aca="false">IF(OR($M871="",$M871="ERR",$J871="",$K871="",$N871=""),0,IF($N871=0,IF(AND(OR(3=7,3=12),3&gt;=$K871,3&lt;=IF($L871="",12,$L871)),$J871,0),IF(AND(3&gt;=$K871,3&lt;=IF($L871="",12,$L871),MOD(3-$K871,$N871)=0),$J871,0)))</f>
        <v>0</v>
      </c>
      <c r="R871" s="19" t="n">
        <f aca="false">IF(OR($M871="",$M871="ERR",$J871="",$K871="",$N871=""),0,IF($N871=0,IF(AND(OR(4=7,4=12),4&gt;=$K871,4&lt;=IF($L871="",12,$L871)),$J871,0),IF(AND(4&gt;=$K871,4&lt;=IF($L871="",12,$L871),MOD(4-$K871,$N871)=0),$J871,0)))</f>
        <v>0</v>
      </c>
      <c r="S871" s="19" t="n">
        <f aca="false">IF(OR($M871="",$M871="ERR",$J871="",$K871="",$N871=""),0,IF($N871=0,IF(AND(OR(5=7,5=12),5&gt;=$K871,5&lt;=IF($L871="",12,$L871)),$J871,0),IF(AND(5&gt;=$K871,5&lt;=IF($L871="",12,$L871),MOD(5-$K871,$N871)=0),$J871,0)))</f>
        <v>0</v>
      </c>
      <c r="T871" s="19" t="n">
        <f aca="false">IF(OR($M871="",$M871="ERR",$J871="",$K871="",$N871=""),0,IF($N871=0,IF(AND(OR(6=7,6=12),6&gt;=$K871,6&lt;=IF($L871="",12,$L871)),$J871,0),IF(AND(6&gt;=$K871,6&lt;=IF($L871="",12,$L871),MOD(6-$K871,$N871)=0),$J871,0)))</f>
        <v>0</v>
      </c>
      <c r="U871" s="19" t="n">
        <f aca="false">IF(OR($M871="",$M871="ERR",$J871="",$K871="",$N871=""),0,IF($N871=0,IF(AND(OR(7=7,7=12),7&gt;=$K871,7&lt;=IF($L871="",12,$L871)),$J871,0),IF(AND(7&gt;=$K871,7&lt;=IF($L871="",12,$L871),MOD(7-$K871,$N871)=0),$J871,0)))</f>
        <v>0</v>
      </c>
      <c r="V871" s="19" t="n">
        <f aca="false">IF(OR($M871="",$M871="ERR",$J871="",$K871="",$N871=""),0,IF($N871=0,IF(AND(OR(8=7,8=12),8&gt;=$K871,8&lt;=IF($L871="",12,$L871)),$J871,0),IF(AND(8&gt;=$K871,8&lt;=IF($L871="",12,$L871),MOD(8-$K871,$N871)=0),$J871,0)))</f>
        <v>0</v>
      </c>
      <c r="W871" s="19" t="n">
        <f aca="false">IF(OR($M871="",$M871="ERR",$J871="",$K871="",$N871=""),0,IF($N871=0,IF(AND(OR(9=7,9=12),9&gt;=$K871,9&lt;=IF($L871="",12,$L871)),$J871,0),IF(AND(9&gt;=$K871,9&lt;=IF($L871="",12,$L871),MOD(9-$K871,$N871)=0),$J871,0)))</f>
        <v>0</v>
      </c>
      <c r="X871" s="19" t="n">
        <f aca="false">IF(OR($M871="",$M871="ERR",$J871="",$K871="",$N871=""),0,IF($N871=0,IF(AND(OR(10=7,10=12),10&gt;=$K871,10&lt;=IF($L871="",12,$L871)),$J871,0),IF(AND(10&gt;=$K871,10&lt;=IF($L871="",12,$L871),MOD(10-$K871,$N871)=0),$J871,0)))</f>
        <v>0</v>
      </c>
      <c r="Y871" s="19" t="n">
        <f aca="false">IF(OR($M871="",$M871="ERR",$J871="",$K871="",$N871=""),0,IF($N871=0,IF(AND(OR(11=7,11=12),11&gt;=$K871,11&lt;=IF($L871="",12,$L871)),$J871,0),IF(AND(11&gt;=$K871,11&lt;=IF($L871="",12,$L871),MOD(11-$K871,$N871)=0),$J871,0)))</f>
        <v>0</v>
      </c>
      <c r="Z871" s="19" t="n">
        <f aca="false">IF(OR($M871="",$M871="ERR",$J871="",$K871="",$N871=""),0,IF($N871=0,IF(AND(OR(12=7,12=12),12&gt;=$K871,12&lt;=IF($L871="",12,$L871)),$J871,0),IF(AND(12&gt;=$K871,12&lt;=IF($L871="",12,$L871),MOD(12-$K871,$N871)=0),$J871,0)))</f>
        <v>0</v>
      </c>
      <c r="AA871" s="36" t="n">
        <f aca="false">SUM(O871:Z871)</f>
        <v>0</v>
      </c>
      <c r="AB871" s="15" t="str">
        <f aca="false">IF(AND($B871="",$D871="",$J871=""),"",IF($B871="","Falta código",IF(ISNA(MATCH($B871,LST_COD,0)),"Código no registrado en Trabajadores",IF($E871="","Concepto no está en el catálogo",IF($M871="ERR","Retención de otro empleador: Origen = Otro empleador",IF(OR($J871="",$K871=""),"Falta monto o mes",IF(OR($K871&lt;1,$K871&gt;12),"Mes inicio inválido",IF(AND($L871&lt;&gt;"",OR($L871&lt;$K871,$L871&gt;12)),"Mes fin inválido",IF($N871="","Falta frecuencia",IF(AND($G871&lt;&gt;"Otro empleador",SUMPRODUCT(($O871:$Z871&lt;&gt;0)*(((COLUMN($O871:$Z871)-14)&lt;INDEX(Trabajadores!$M$6:$M$105,MATCH($B871,LST_COD,0)))+((COLUMN($O871:$Z871)-14)&gt;INDEX(Trabajadores!$N$6:$N$105,MATCH($B871,LST_COD,0)))))&gt;0),"Aviso: hay meses fuera del periodo laboral","OK"))))))))))</f>
        <v/>
      </c>
    </row>
    <row r="872" customFormat="false" ht="15" hidden="false" customHeight="false" outlineLevel="0" collapsed="false">
      <c r="A872" s="23" t="n">
        <v>867</v>
      </c>
      <c r="B872" s="7"/>
      <c r="C872" s="35" t="str">
        <f aca="false">IF($B872="","",IFERROR(INDEX(Trabajadores!$D$6:$D$105,MATCH($B872,LST_COD,0)),"¿Código?"))</f>
        <v/>
      </c>
      <c r="D872" s="30"/>
      <c r="E872" s="9" t="str">
        <f aca="false">IF($D872="","",IFERROR(VLOOKUP($D872,CONC_TABLA,2,FALSE()),""))</f>
        <v/>
      </c>
      <c r="F872" s="9" t="str">
        <f aca="false">IF($D872="","",IFERROR(VLOOKUP($D872,CONC_TABLA,3,FALSE()),""))</f>
        <v/>
      </c>
      <c r="G872" s="30"/>
      <c r="H872" s="30"/>
      <c r="I872" s="30"/>
      <c r="J872" s="29"/>
      <c r="K872" s="28"/>
      <c r="L872" s="28"/>
      <c r="M872" s="9" t="str">
        <f aca="false">IF(OR($B872="",$E872=""),"",IF($E872="INA","INA",IF($G872="Otro empleador",IF($E872="RET","RETO",IF($E872="ORD","OTO","OTX")),IF($E872="RET","ERR",$E872))))</f>
        <v/>
      </c>
      <c r="N872" s="9" t="str">
        <f aca="false">IF($I872="","",IFERROR(VLOOKUP($I872,FREC_TABLA,2,FALSE()),""))</f>
        <v/>
      </c>
      <c r="O872" s="19" t="n">
        <f aca="false">IF(OR($M872="",$M872="ERR",$J872="",$K872="",$N872=""),0,IF($N872=0,IF(AND(OR(1=7,1=12),1&gt;=$K872,1&lt;=IF($L872="",12,$L872)),$J872,0),IF(AND(1&gt;=$K872,1&lt;=IF($L872="",12,$L872),MOD(1-$K872,$N872)=0),$J872,0)))</f>
        <v>0</v>
      </c>
      <c r="P872" s="19" t="n">
        <f aca="false">IF(OR($M872="",$M872="ERR",$J872="",$K872="",$N872=""),0,IF($N872=0,IF(AND(OR(2=7,2=12),2&gt;=$K872,2&lt;=IF($L872="",12,$L872)),$J872,0),IF(AND(2&gt;=$K872,2&lt;=IF($L872="",12,$L872),MOD(2-$K872,$N872)=0),$J872,0)))</f>
        <v>0</v>
      </c>
      <c r="Q872" s="19" t="n">
        <f aca="false">IF(OR($M872="",$M872="ERR",$J872="",$K872="",$N872=""),0,IF($N872=0,IF(AND(OR(3=7,3=12),3&gt;=$K872,3&lt;=IF($L872="",12,$L872)),$J872,0),IF(AND(3&gt;=$K872,3&lt;=IF($L872="",12,$L872),MOD(3-$K872,$N872)=0),$J872,0)))</f>
        <v>0</v>
      </c>
      <c r="R872" s="19" t="n">
        <f aca="false">IF(OR($M872="",$M872="ERR",$J872="",$K872="",$N872=""),0,IF($N872=0,IF(AND(OR(4=7,4=12),4&gt;=$K872,4&lt;=IF($L872="",12,$L872)),$J872,0),IF(AND(4&gt;=$K872,4&lt;=IF($L872="",12,$L872),MOD(4-$K872,$N872)=0),$J872,0)))</f>
        <v>0</v>
      </c>
      <c r="S872" s="19" t="n">
        <f aca="false">IF(OR($M872="",$M872="ERR",$J872="",$K872="",$N872=""),0,IF($N872=0,IF(AND(OR(5=7,5=12),5&gt;=$K872,5&lt;=IF($L872="",12,$L872)),$J872,0),IF(AND(5&gt;=$K872,5&lt;=IF($L872="",12,$L872),MOD(5-$K872,$N872)=0),$J872,0)))</f>
        <v>0</v>
      </c>
      <c r="T872" s="19" t="n">
        <f aca="false">IF(OR($M872="",$M872="ERR",$J872="",$K872="",$N872=""),0,IF($N872=0,IF(AND(OR(6=7,6=12),6&gt;=$K872,6&lt;=IF($L872="",12,$L872)),$J872,0),IF(AND(6&gt;=$K872,6&lt;=IF($L872="",12,$L872),MOD(6-$K872,$N872)=0),$J872,0)))</f>
        <v>0</v>
      </c>
      <c r="U872" s="19" t="n">
        <f aca="false">IF(OR($M872="",$M872="ERR",$J872="",$K872="",$N872=""),0,IF($N872=0,IF(AND(OR(7=7,7=12),7&gt;=$K872,7&lt;=IF($L872="",12,$L872)),$J872,0),IF(AND(7&gt;=$K872,7&lt;=IF($L872="",12,$L872),MOD(7-$K872,$N872)=0),$J872,0)))</f>
        <v>0</v>
      </c>
      <c r="V872" s="19" t="n">
        <f aca="false">IF(OR($M872="",$M872="ERR",$J872="",$K872="",$N872=""),0,IF($N872=0,IF(AND(OR(8=7,8=12),8&gt;=$K872,8&lt;=IF($L872="",12,$L872)),$J872,0),IF(AND(8&gt;=$K872,8&lt;=IF($L872="",12,$L872),MOD(8-$K872,$N872)=0),$J872,0)))</f>
        <v>0</v>
      </c>
      <c r="W872" s="19" t="n">
        <f aca="false">IF(OR($M872="",$M872="ERR",$J872="",$K872="",$N872=""),0,IF($N872=0,IF(AND(OR(9=7,9=12),9&gt;=$K872,9&lt;=IF($L872="",12,$L872)),$J872,0),IF(AND(9&gt;=$K872,9&lt;=IF($L872="",12,$L872),MOD(9-$K872,$N872)=0),$J872,0)))</f>
        <v>0</v>
      </c>
      <c r="X872" s="19" t="n">
        <f aca="false">IF(OR($M872="",$M872="ERR",$J872="",$K872="",$N872=""),0,IF($N872=0,IF(AND(OR(10=7,10=12),10&gt;=$K872,10&lt;=IF($L872="",12,$L872)),$J872,0),IF(AND(10&gt;=$K872,10&lt;=IF($L872="",12,$L872),MOD(10-$K872,$N872)=0),$J872,0)))</f>
        <v>0</v>
      </c>
      <c r="Y872" s="19" t="n">
        <f aca="false">IF(OR($M872="",$M872="ERR",$J872="",$K872="",$N872=""),0,IF($N872=0,IF(AND(OR(11=7,11=12),11&gt;=$K872,11&lt;=IF($L872="",12,$L872)),$J872,0),IF(AND(11&gt;=$K872,11&lt;=IF($L872="",12,$L872),MOD(11-$K872,$N872)=0),$J872,0)))</f>
        <v>0</v>
      </c>
      <c r="Z872" s="19" t="n">
        <f aca="false">IF(OR($M872="",$M872="ERR",$J872="",$K872="",$N872=""),0,IF($N872=0,IF(AND(OR(12=7,12=12),12&gt;=$K872,12&lt;=IF($L872="",12,$L872)),$J872,0),IF(AND(12&gt;=$K872,12&lt;=IF($L872="",12,$L872),MOD(12-$K872,$N872)=0),$J872,0)))</f>
        <v>0</v>
      </c>
      <c r="AA872" s="36" t="n">
        <f aca="false">SUM(O872:Z872)</f>
        <v>0</v>
      </c>
      <c r="AB872" s="15" t="str">
        <f aca="false">IF(AND($B872="",$D872="",$J872=""),"",IF($B872="","Falta código",IF(ISNA(MATCH($B872,LST_COD,0)),"Código no registrado en Trabajadores",IF($E872="","Concepto no está en el catálogo",IF($M872="ERR","Retención de otro empleador: Origen = Otro empleador",IF(OR($J872="",$K872=""),"Falta monto o mes",IF(OR($K872&lt;1,$K872&gt;12),"Mes inicio inválido",IF(AND($L872&lt;&gt;"",OR($L872&lt;$K872,$L872&gt;12)),"Mes fin inválido",IF($N872="","Falta frecuencia",IF(AND($G872&lt;&gt;"Otro empleador",SUMPRODUCT(($O872:$Z872&lt;&gt;0)*(((COLUMN($O872:$Z872)-14)&lt;INDEX(Trabajadores!$M$6:$M$105,MATCH($B872,LST_COD,0)))+((COLUMN($O872:$Z872)-14)&gt;INDEX(Trabajadores!$N$6:$N$105,MATCH($B872,LST_COD,0)))))&gt;0),"Aviso: hay meses fuera del periodo laboral","OK"))))))))))</f>
        <v/>
      </c>
    </row>
    <row r="873" customFormat="false" ht="15" hidden="false" customHeight="false" outlineLevel="0" collapsed="false">
      <c r="A873" s="23" t="n">
        <v>868</v>
      </c>
      <c r="B873" s="7"/>
      <c r="C873" s="35" t="str">
        <f aca="false">IF($B873="","",IFERROR(INDEX(Trabajadores!$D$6:$D$105,MATCH($B873,LST_COD,0)),"¿Código?"))</f>
        <v/>
      </c>
      <c r="D873" s="30"/>
      <c r="E873" s="9" t="str">
        <f aca="false">IF($D873="","",IFERROR(VLOOKUP($D873,CONC_TABLA,2,FALSE()),""))</f>
        <v/>
      </c>
      <c r="F873" s="9" t="str">
        <f aca="false">IF($D873="","",IFERROR(VLOOKUP($D873,CONC_TABLA,3,FALSE()),""))</f>
        <v/>
      </c>
      <c r="G873" s="30"/>
      <c r="H873" s="30"/>
      <c r="I873" s="30"/>
      <c r="J873" s="29"/>
      <c r="K873" s="28"/>
      <c r="L873" s="28"/>
      <c r="M873" s="9" t="str">
        <f aca="false">IF(OR($B873="",$E873=""),"",IF($E873="INA","INA",IF($G873="Otro empleador",IF($E873="RET","RETO",IF($E873="ORD","OTO","OTX")),IF($E873="RET","ERR",$E873))))</f>
        <v/>
      </c>
      <c r="N873" s="9" t="str">
        <f aca="false">IF($I873="","",IFERROR(VLOOKUP($I873,FREC_TABLA,2,FALSE()),""))</f>
        <v/>
      </c>
      <c r="O873" s="19" t="n">
        <f aca="false">IF(OR($M873="",$M873="ERR",$J873="",$K873="",$N873=""),0,IF($N873=0,IF(AND(OR(1=7,1=12),1&gt;=$K873,1&lt;=IF($L873="",12,$L873)),$J873,0),IF(AND(1&gt;=$K873,1&lt;=IF($L873="",12,$L873),MOD(1-$K873,$N873)=0),$J873,0)))</f>
        <v>0</v>
      </c>
      <c r="P873" s="19" t="n">
        <f aca="false">IF(OR($M873="",$M873="ERR",$J873="",$K873="",$N873=""),0,IF($N873=0,IF(AND(OR(2=7,2=12),2&gt;=$K873,2&lt;=IF($L873="",12,$L873)),$J873,0),IF(AND(2&gt;=$K873,2&lt;=IF($L873="",12,$L873),MOD(2-$K873,$N873)=0),$J873,0)))</f>
        <v>0</v>
      </c>
      <c r="Q873" s="19" t="n">
        <f aca="false">IF(OR($M873="",$M873="ERR",$J873="",$K873="",$N873=""),0,IF($N873=0,IF(AND(OR(3=7,3=12),3&gt;=$K873,3&lt;=IF($L873="",12,$L873)),$J873,0),IF(AND(3&gt;=$K873,3&lt;=IF($L873="",12,$L873),MOD(3-$K873,$N873)=0),$J873,0)))</f>
        <v>0</v>
      </c>
      <c r="R873" s="19" t="n">
        <f aca="false">IF(OR($M873="",$M873="ERR",$J873="",$K873="",$N873=""),0,IF($N873=0,IF(AND(OR(4=7,4=12),4&gt;=$K873,4&lt;=IF($L873="",12,$L873)),$J873,0),IF(AND(4&gt;=$K873,4&lt;=IF($L873="",12,$L873),MOD(4-$K873,$N873)=0),$J873,0)))</f>
        <v>0</v>
      </c>
      <c r="S873" s="19" t="n">
        <f aca="false">IF(OR($M873="",$M873="ERR",$J873="",$K873="",$N873=""),0,IF($N873=0,IF(AND(OR(5=7,5=12),5&gt;=$K873,5&lt;=IF($L873="",12,$L873)),$J873,0),IF(AND(5&gt;=$K873,5&lt;=IF($L873="",12,$L873),MOD(5-$K873,$N873)=0),$J873,0)))</f>
        <v>0</v>
      </c>
      <c r="T873" s="19" t="n">
        <f aca="false">IF(OR($M873="",$M873="ERR",$J873="",$K873="",$N873=""),0,IF($N873=0,IF(AND(OR(6=7,6=12),6&gt;=$K873,6&lt;=IF($L873="",12,$L873)),$J873,0),IF(AND(6&gt;=$K873,6&lt;=IF($L873="",12,$L873),MOD(6-$K873,$N873)=0),$J873,0)))</f>
        <v>0</v>
      </c>
      <c r="U873" s="19" t="n">
        <f aca="false">IF(OR($M873="",$M873="ERR",$J873="",$K873="",$N873=""),0,IF($N873=0,IF(AND(OR(7=7,7=12),7&gt;=$K873,7&lt;=IF($L873="",12,$L873)),$J873,0),IF(AND(7&gt;=$K873,7&lt;=IF($L873="",12,$L873),MOD(7-$K873,$N873)=0),$J873,0)))</f>
        <v>0</v>
      </c>
      <c r="V873" s="19" t="n">
        <f aca="false">IF(OR($M873="",$M873="ERR",$J873="",$K873="",$N873=""),0,IF($N873=0,IF(AND(OR(8=7,8=12),8&gt;=$K873,8&lt;=IF($L873="",12,$L873)),$J873,0),IF(AND(8&gt;=$K873,8&lt;=IF($L873="",12,$L873),MOD(8-$K873,$N873)=0),$J873,0)))</f>
        <v>0</v>
      </c>
      <c r="W873" s="19" t="n">
        <f aca="false">IF(OR($M873="",$M873="ERR",$J873="",$K873="",$N873=""),0,IF($N873=0,IF(AND(OR(9=7,9=12),9&gt;=$K873,9&lt;=IF($L873="",12,$L873)),$J873,0),IF(AND(9&gt;=$K873,9&lt;=IF($L873="",12,$L873),MOD(9-$K873,$N873)=0),$J873,0)))</f>
        <v>0</v>
      </c>
      <c r="X873" s="19" t="n">
        <f aca="false">IF(OR($M873="",$M873="ERR",$J873="",$K873="",$N873=""),0,IF($N873=0,IF(AND(OR(10=7,10=12),10&gt;=$K873,10&lt;=IF($L873="",12,$L873)),$J873,0),IF(AND(10&gt;=$K873,10&lt;=IF($L873="",12,$L873),MOD(10-$K873,$N873)=0),$J873,0)))</f>
        <v>0</v>
      </c>
      <c r="Y873" s="19" t="n">
        <f aca="false">IF(OR($M873="",$M873="ERR",$J873="",$K873="",$N873=""),0,IF($N873=0,IF(AND(OR(11=7,11=12),11&gt;=$K873,11&lt;=IF($L873="",12,$L873)),$J873,0),IF(AND(11&gt;=$K873,11&lt;=IF($L873="",12,$L873),MOD(11-$K873,$N873)=0),$J873,0)))</f>
        <v>0</v>
      </c>
      <c r="Z873" s="19" t="n">
        <f aca="false">IF(OR($M873="",$M873="ERR",$J873="",$K873="",$N873=""),0,IF($N873=0,IF(AND(OR(12=7,12=12),12&gt;=$K873,12&lt;=IF($L873="",12,$L873)),$J873,0),IF(AND(12&gt;=$K873,12&lt;=IF($L873="",12,$L873),MOD(12-$K873,$N873)=0),$J873,0)))</f>
        <v>0</v>
      </c>
      <c r="AA873" s="36" t="n">
        <f aca="false">SUM(O873:Z873)</f>
        <v>0</v>
      </c>
      <c r="AB873" s="15" t="str">
        <f aca="false">IF(AND($B873="",$D873="",$J873=""),"",IF($B873="","Falta código",IF(ISNA(MATCH($B873,LST_COD,0)),"Código no registrado en Trabajadores",IF($E873="","Concepto no está en el catálogo",IF($M873="ERR","Retención de otro empleador: Origen = Otro empleador",IF(OR($J873="",$K873=""),"Falta monto o mes",IF(OR($K873&lt;1,$K873&gt;12),"Mes inicio inválido",IF(AND($L873&lt;&gt;"",OR($L873&lt;$K873,$L873&gt;12)),"Mes fin inválido",IF($N873="","Falta frecuencia",IF(AND($G873&lt;&gt;"Otro empleador",SUMPRODUCT(($O873:$Z873&lt;&gt;0)*(((COLUMN($O873:$Z873)-14)&lt;INDEX(Trabajadores!$M$6:$M$105,MATCH($B873,LST_COD,0)))+((COLUMN($O873:$Z873)-14)&gt;INDEX(Trabajadores!$N$6:$N$105,MATCH($B873,LST_COD,0)))))&gt;0),"Aviso: hay meses fuera del periodo laboral","OK"))))))))))</f>
        <v/>
      </c>
    </row>
    <row r="874" customFormat="false" ht="15" hidden="false" customHeight="false" outlineLevel="0" collapsed="false">
      <c r="A874" s="23" t="n">
        <v>869</v>
      </c>
      <c r="B874" s="7"/>
      <c r="C874" s="35" t="str">
        <f aca="false">IF($B874="","",IFERROR(INDEX(Trabajadores!$D$6:$D$105,MATCH($B874,LST_COD,0)),"¿Código?"))</f>
        <v/>
      </c>
      <c r="D874" s="30"/>
      <c r="E874" s="9" t="str">
        <f aca="false">IF($D874="","",IFERROR(VLOOKUP($D874,CONC_TABLA,2,FALSE()),""))</f>
        <v/>
      </c>
      <c r="F874" s="9" t="str">
        <f aca="false">IF($D874="","",IFERROR(VLOOKUP($D874,CONC_TABLA,3,FALSE()),""))</f>
        <v/>
      </c>
      <c r="G874" s="30"/>
      <c r="H874" s="30"/>
      <c r="I874" s="30"/>
      <c r="J874" s="29"/>
      <c r="K874" s="28"/>
      <c r="L874" s="28"/>
      <c r="M874" s="9" t="str">
        <f aca="false">IF(OR($B874="",$E874=""),"",IF($E874="INA","INA",IF($G874="Otro empleador",IF($E874="RET","RETO",IF($E874="ORD","OTO","OTX")),IF($E874="RET","ERR",$E874))))</f>
        <v/>
      </c>
      <c r="N874" s="9" t="str">
        <f aca="false">IF($I874="","",IFERROR(VLOOKUP($I874,FREC_TABLA,2,FALSE()),""))</f>
        <v/>
      </c>
      <c r="O874" s="19" t="n">
        <f aca="false">IF(OR($M874="",$M874="ERR",$J874="",$K874="",$N874=""),0,IF($N874=0,IF(AND(OR(1=7,1=12),1&gt;=$K874,1&lt;=IF($L874="",12,$L874)),$J874,0),IF(AND(1&gt;=$K874,1&lt;=IF($L874="",12,$L874),MOD(1-$K874,$N874)=0),$J874,0)))</f>
        <v>0</v>
      </c>
      <c r="P874" s="19" t="n">
        <f aca="false">IF(OR($M874="",$M874="ERR",$J874="",$K874="",$N874=""),0,IF($N874=0,IF(AND(OR(2=7,2=12),2&gt;=$K874,2&lt;=IF($L874="",12,$L874)),$J874,0),IF(AND(2&gt;=$K874,2&lt;=IF($L874="",12,$L874),MOD(2-$K874,$N874)=0),$J874,0)))</f>
        <v>0</v>
      </c>
      <c r="Q874" s="19" t="n">
        <f aca="false">IF(OR($M874="",$M874="ERR",$J874="",$K874="",$N874=""),0,IF($N874=0,IF(AND(OR(3=7,3=12),3&gt;=$K874,3&lt;=IF($L874="",12,$L874)),$J874,0),IF(AND(3&gt;=$K874,3&lt;=IF($L874="",12,$L874),MOD(3-$K874,$N874)=0),$J874,0)))</f>
        <v>0</v>
      </c>
      <c r="R874" s="19" t="n">
        <f aca="false">IF(OR($M874="",$M874="ERR",$J874="",$K874="",$N874=""),0,IF($N874=0,IF(AND(OR(4=7,4=12),4&gt;=$K874,4&lt;=IF($L874="",12,$L874)),$J874,0),IF(AND(4&gt;=$K874,4&lt;=IF($L874="",12,$L874),MOD(4-$K874,$N874)=0),$J874,0)))</f>
        <v>0</v>
      </c>
      <c r="S874" s="19" t="n">
        <f aca="false">IF(OR($M874="",$M874="ERR",$J874="",$K874="",$N874=""),0,IF($N874=0,IF(AND(OR(5=7,5=12),5&gt;=$K874,5&lt;=IF($L874="",12,$L874)),$J874,0),IF(AND(5&gt;=$K874,5&lt;=IF($L874="",12,$L874),MOD(5-$K874,$N874)=0),$J874,0)))</f>
        <v>0</v>
      </c>
      <c r="T874" s="19" t="n">
        <f aca="false">IF(OR($M874="",$M874="ERR",$J874="",$K874="",$N874=""),0,IF($N874=0,IF(AND(OR(6=7,6=12),6&gt;=$K874,6&lt;=IF($L874="",12,$L874)),$J874,0),IF(AND(6&gt;=$K874,6&lt;=IF($L874="",12,$L874),MOD(6-$K874,$N874)=0),$J874,0)))</f>
        <v>0</v>
      </c>
      <c r="U874" s="19" t="n">
        <f aca="false">IF(OR($M874="",$M874="ERR",$J874="",$K874="",$N874=""),0,IF($N874=0,IF(AND(OR(7=7,7=12),7&gt;=$K874,7&lt;=IF($L874="",12,$L874)),$J874,0),IF(AND(7&gt;=$K874,7&lt;=IF($L874="",12,$L874),MOD(7-$K874,$N874)=0),$J874,0)))</f>
        <v>0</v>
      </c>
      <c r="V874" s="19" t="n">
        <f aca="false">IF(OR($M874="",$M874="ERR",$J874="",$K874="",$N874=""),0,IF($N874=0,IF(AND(OR(8=7,8=12),8&gt;=$K874,8&lt;=IF($L874="",12,$L874)),$J874,0),IF(AND(8&gt;=$K874,8&lt;=IF($L874="",12,$L874),MOD(8-$K874,$N874)=0),$J874,0)))</f>
        <v>0</v>
      </c>
      <c r="W874" s="19" t="n">
        <f aca="false">IF(OR($M874="",$M874="ERR",$J874="",$K874="",$N874=""),0,IF($N874=0,IF(AND(OR(9=7,9=12),9&gt;=$K874,9&lt;=IF($L874="",12,$L874)),$J874,0),IF(AND(9&gt;=$K874,9&lt;=IF($L874="",12,$L874),MOD(9-$K874,$N874)=0),$J874,0)))</f>
        <v>0</v>
      </c>
      <c r="X874" s="19" t="n">
        <f aca="false">IF(OR($M874="",$M874="ERR",$J874="",$K874="",$N874=""),0,IF($N874=0,IF(AND(OR(10=7,10=12),10&gt;=$K874,10&lt;=IF($L874="",12,$L874)),$J874,0),IF(AND(10&gt;=$K874,10&lt;=IF($L874="",12,$L874),MOD(10-$K874,$N874)=0),$J874,0)))</f>
        <v>0</v>
      </c>
      <c r="Y874" s="19" t="n">
        <f aca="false">IF(OR($M874="",$M874="ERR",$J874="",$K874="",$N874=""),0,IF($N874=0,IF(AND(OR(11=7,11=12),11&gt;=$K874,11&lt;=IF($L874="",12,$L874)),$J874,0),IF(AND(11&gt;=$K874,11&lt;=IF($L874="",12,$L874),MOD(11-$K874,$N874)=0),$J874,0)))</f>
        <v>0</v>
      </c>
      <c r="Z874" s="19" t="n">
        <f aca="false">IF(OR($M874="",$M874="ERR",$J874="",$K874="",$N874=""),0,IF($N874=0,IF(AND(OR(12=7,12=12),12&gt;=$K874,12&lt;=IF($L874="",12,$L874)),$J874,0),IF(AND(12&gt;=$K874,12&lt;=IF($L874="",12,$L874),MOD(12-$K874,$N874)=0),$J874,0)))</f>
        <v>0</v>
      </c>
      <c r="AA874" s="36" t="n">
        <f aca="false">SUM(O874:Z874)</f>
        <v>0</v>
      </c>
      <c r="AB874" s="15" t="str">
        <f aca="false">IF(AND($B874="",$D874="",$J874=""),"",IF($B874="","Falta código",IF(ISNA(MATCH($B874,LST_COD,0)),"Código no registrado en Trabajadores",IF($E874="","Concepto no está en el catálogo",IF($M874="ERR","Retención de otro empleador: Origen = Otro empleador",IF(OR($J874="",$K874=""),"Falta monto o mes",IF(OR($K874&lt;1,$K874&gt;12),"Mes inicio inválido",IF(AND($L874&lt;&gt;"",OR($L874&lt;$K874,$L874&gt;12)),"Mes fin inválido",IF($N874="","Falta frecuencia",IF(AND($G874&lt;&gt;"Otro empleador",SUMPRODUCT(($O874:$Z874&lt;&gt;0)*(((COLUMN($O874:$Z874)-14)&lt;INDEX(Trabajadores!$M$6:$M$105,MATCH($B874,LST_COD,0)))+((COLUMN($O874:$Z874)-14)&gt;INDEX(Trabajadores!$N$6:$N$105,MATCH($B874,LST_COD,0)))))&gt;0),"Aviso: hay meses fuera del periodo laboral","OK"))))))))))</f>
        <v/>
      </c>
    </row>
    <row r="875" customFormat="false" ht="15" hidden="false" customHeight="false" outlineLevel="0" collapsed="false">
      <c r="A875" s="23" t="n">
        <v>870</v>
      </c>
      <c r="B875" s="7"/>
      <c r="C875" s="35" t="str">
        <f aca="false">IF($B875="","",IFERROR(INDEX(Trabajadores!$D$6:$D$105,MATCH($B875,LST_COD,0)),"¿Código?"))</f>
        <v/>
      </c>
      <c r="D875" s="30"/>
      <c r="E875" s="9" t="str">
        <f aca="false">IF($D875="","",IFERROR(VLOOKUP($D875,CONC_TABLA,2,FALSE()),""))</f>
        <v/>
      </c>
      <c r="F875" s="9" t="str">
        <f aca="false">IF($D875="","",IFERROR(VLOOKUP($D875,CONC_TABLA,3,FALSE()),""))</f>
        <v/>
      </c>
      <c r="G875" s="30"/>
      <c r="H875" s="30"/>
      <c r="I875" s="30"/>
      <c r="J875" s="29"/>
      <c r="K875" s="28"/>
      <c r="L875" s="28"/>
      <c r="M875" s="9" t="str">
        <f aca="false">IF(OR($B875="",$E875=""),"",IF($E875="INA","INA",IF($G875="Otro empleador",IF($E875="RET","RETO",IF($E875="ORD","OTO","OTX")),IF($E875="RET","ERR",$E875))))</f>
        <v/>
      </c>
      <c r="N875" s="9" t="str">
        <f aca="false">IF($I875="","",IFERROR(VLOOKUP($I875,FREC_TABLA,2,FALSE()),""))</f>
        <v/>
      </c>
      <c r="O875" s="19" t="n">
        <f aca="false">IF(OR($M875="",$M875="ERR",$J875="",$K875="",$N875=""),0,IF($N875=0,IF(AND(OR(1=7,1=12),1&gt;=$K875,1&lt;=IF($L875="",12,$L875)),$J875,0),IF(AND(1&gt;=$K875,1&lt;=IF($L875="",12,$L875),MOD(1-$K875,$N875)=0),$J875,0)))</f>
        <v>0</v>
      </c>
      <c r="P875" s="19" t="n">
        <f aca="false">IF(OR($M875="",$M875="ERR",$J875="",$K875="",$N875=""),0,IF($N875=0,IF(AND(OR(2=7,2=12),2&gt;=$K875,2&lt;=IF($L875="",12,$L875)),$J875,0),IF(AND(2&gt;=$K875,2&lt;=IF($L875="",12,$L875),MOD(2-$K875,$N875)=0),$J875,0)))</f>
        <v>0</v>
      </c>
      <c r="Q875" s="19" t="n">
        <f aca="false">IF(OR($M875="",$M875="ERR",$J875="",$K875="",$N875=""),0,IF($N875=0,IF(AND(OR(3=7,3=12),3&gt;=$K875,3&lt;=IF($L875="",12,$L875)),$J875,0),IF(AND(3&gt;=$K875,3&lt;=IF($L875="",12,$L875),MOD(3-$K875,$N875)=0),$J875,0)))</f>
        <v>0</v>
      </c>
      <c r="R875" s="19" t="n">
        <f aca="false">IF(OR($M875="",$M875="ERR",$J875="",$K875="",$N875=""),0,IF($N875=0,IF(AND(OR(4=7,4=12),4&gt;=$K875,4&lt;=IF($L875="",12,$L875)),$J875,0),IF(AND(4&gt;=$K875,4&lt;=IF($L875="",12,$L875),MOD(4-$K875,$N875)=0),$J875,0)))</f>
        <v>0</v>
      </c>
      <c r="S875" s="19" t="n">
        <f aca="false">IF(OR($M875="",$M875="ERR",$J875="",$K875="",$N875=""),0,IF($N875=0,IF(AND(OR(5=7,5=12),5&gt;=$K875,5&lt;=IF($L875="",12,$L875)),$J875,0),IF(AND(5&gt;=$K875,5&lt;=IF($L875="",12,$L875),MOD(5-$K875,$N875)=0),$J875,0)))</f>
        <v>0</v>
      </c>
      <c r="T875" s="19" t="n">
        <f aca="false">IF(OR($M875="",$M875="ERR",$J875="",$K875="",$N875=""),0,IF($N875=0,IF(AND(OR(6=7,6=12),6&gt;=$K875,6&lt;=IF($L875="",12,$L875)),$J875,0),IF(AND(6&gt;=$K875,6&lt;=IF($L875="",12,$L875),MOD(6-$K875,$N875)=0),$J875,0)))</f>
        <v>0</v>
      </c>
      <c r="U875" s="19" t="n">
        <f aca="false">IF(OR($M875="",$M875="ERR",$J875="",$K875="",$N875=""),0,IF($N875=0,IF(AND(OR(7=7,7=12),7&gt;=$K875,7&lt;=IF($L875="",12,$L875)),$J875,0),IF(AND(7&gt;=$K875,7&lt;=IF($L875="",12,$L875),MOD(7-$K875,$N875)=0),$J875,0)))</f>
        <v>0</v>
      </c>
      <c r="V875" s="19" t="n">
        <f aca="false">IF(OR($M875="",$M875="ERR",$J875="",$K875="",$N875=""),0,IF($N875=0,IF(AND(OR(8=7,8=12),8&gt;=$K875,8&lt;=IF($L875="",12,$L875)),$J875,0),IF(AND(8&gt;=$K875,8&lt;=IF($L875="",12,$L875),MOD(8-$K875,$N875)=0),$J875,0)))</f>
        <v>0</v>
      </c>
      <c r="W875" s="19" t="n">
        <f aca="false">IF(OR($M875="",$M875="ERR",$J875="",$K875="",$N875=""),0,IF($N875=0,IF(AND(OR(9=7,9=12),9&gt;=$K875,9&lt;=IF($L875="",12,$L875)),$J875,0),IF(AND(9&gt;=$K875,9&lt;=IF($L875="",12,$L875),MOD(9-$K875,$N875)=0),$J875,0)))</f>
        <v>0</v>
      </c>
      <c r="X875" s="19" t="n">
        <f aca="false">IF(OR($M875="",$M875="ERR",$J875="",$K875="",$N875=""),0,IF($N875=0,IF(AND(OR(10=7,10=12),10&gt;=$K875,10&lt;=IF($L875="",12,$L875)),$J875,0),IF(AND(10&gt;=$K875,10&lt;=IF($L875="",12,$L875),MOD(10-$K875,$N875)=0),$J875,0)))</f>
        <v>0</v>
      </c>
      <c r="Y875" s="19" t="n">
        <f aca="false">IF(OR($M875="",$M875="ERR",$J875="",$K875="",$N875=""),0,IF($N875=0,IF(AND(OR(11=7,11=12),11&gt;=$K875,11&lt;=IF($L875="",12,$L875)),$J875,0),IF(AND(11&gt;=$K875,11&lt;=IF($L875="",12,$L875),MOD(11-$K875,$N875)=0),$J875,0)))</f>
        <v>0</v>
      </c>
      <c r="Z875" s="19" t="n">
        <f aca="false">IF(OR($M875="",$M875="ERR",$J875="",$K875="",$N875=""),0,IF($N875=0,IF(AND(OR(12=7,12=12),12&gt;=$K875,12&lt;=IF($L875="",12,$L875)),$J875,0),IF(AND(12&gt;=$K875,12&lt;=IF($L875="",12,$L875),MOD(12-$K875,$N875)=0),$J875,0)))</f>
        <v>0</v>
      </c>
      <c r="AA875" s="36" t="n">
        <f aca="false">SUM(O875:Z875)</f>
        <v>0</v>
      </c>
      <c r="AB875" s="15" t="str">
        <f aca="false">IF(AND($B875="",$D875="",$J875=""),"",IF($B875="","Falta código",IF(ISNA(MATCH($B875,LST_COD,0)),"Código no registrado en Trabajadores",IF($E875="","Concepto no está en el catálogo",IF($M875="ERR","Retención de otro empleador: Origen = Otro empleador",IF(OR($J875="",$K875=""),"Falta monto o mes",IF(OR($K875&lt;1,$K875&gt;12),"Mes inicio inválido",IF(AND($L875&lt;&gt;"",OR($L875&lt;$K875,$L875&gt;12)),"Mes fin inválido",IF($N875="","Falta frecuencia",IF(AND($G875&lt;&gt;"Otro empleador",SUMPRODUCT(($O875:$Z875&lt;&gt;0)*(((COLUMN($O875:$Z875)-14)&lt;INDEX(Trabajadores!$M$6:$M$105,MATCH($B875,LST_COD,0)))+((COLUMN($O875:$Z875)-14)&gt;INDEX(Trabajadores!$N$6:$N$105,MATCH($B875,LST_COD,0)))))&gt;0),"Aviso: hay meses fuera del periodo laboral","OK"))))))))))</f>
        <v/>
      </c>
    </row>
    <row r="876" customFormat="false" ht="15" hidden="false" customHeight="false" outlineLevel="0" collapsed="false">
      <c r="A876" s="23" t="n">
        <v>871</v>
      </c>
      <c r="B876" s="7"/>
      <c r="C876" s="35" t="str">
        <f aca="false">IF($B876="","",IFERROR(INDEX(Trabajadores!$D$6:$D$105,MATCH($B876,LST_COD,0)),"¿Código?"))</f>
        <v/>
      </c>
      <c r="D876" s="30"/>
      <c r="E876" s="9" t="str">
        <f aca="false">IF($D876="","",IFERROR(VLOOKUP($D876,CONC_TABLA,2,FALSE()),""))</f>
        <v/>
      </c>
      <c r="F876" s="9" t="str">
        <f aca="false">IF($D876="","",IFERROR(VLOOKUP($D876,CONC_TABLA,3,FALSE()),""))</f>
        <v/>
      </c>
      <c r="G876" s="30"/>
      <c r="H876" s="30"/>
      <c r="I876" s="30"/>
      <c r="J876" s="29"/>
      <c r="K876" s="28"/>
      <c r="L876" s="28"/>
      <c r="M876" s="9" t="str">
        <f aca="false">IF(OR($B876="",$E876=""),"",IF($E876="INA","INA",IF($G876="Otro empleador",IF($E876="RET","RETO",IF($E876="ORD","OTO","OTX")),IF($E876="RET","ERR",$E876))))</f>
        <v/>
      </c>
      <c r="N876" s="9" t="str">
        <f aca="false">IF($I876="","",IFERROR(VLOOKUP($I876,FREC_TABLA,2,FALSE()),""))</f>
        <v/>
      </c>
      <c r="O876" s="19" t="n">
        <f aca="false">IF(OR($M876="",$M876="ERR",$J876="",$K876="",$N876=""),0,IF($N876=0,IF(AND(OR(1=7,1=12),1&gt;=$K876,1&lt;=IF($L876="",12,$L876)),$J876,0),IF(AND(1&gt;=$K876,1&lt;=IF($L876="",12,$L876),MOD(1-$K876,$N876)=0),$J876,0)))</f>
        <v>0</v>
      </c>
      <c r="P876" s="19" t="n">
        <f aca="false">IF(OR($M876="",$M876="ERR",$J876="",$K876="",$N876=""),0,IF($N876=0,IF(AND(OR(2=7,2=12),2&gt;=$K876,2&lt;=IF($L876="",12,$L876)),$J876,0),IF(AND(2&gt;=$K876,2&lt;=IF($L876="",12,$L876),MOD(2-$K876,$N876)=0),$J876,0)))</f>
        <v>0</v>
      </c>
      <c r="Q876" s="19" t="n">
        <f aca="false">IF(OR($M876="",$M876="ERR",$J876="",$K876="",$N876=""),0,IF($N876=0,IF(AND(OR(3=7,3=12),3&gt;=$K876,3&lt;=IF($L876="",12,$L876)),$J876,0),IF(AND(3&gt;=$K876,3&lt;=IF($L876="",12,$L876),MOD(3-$K876,$N876)=0),$J876,0)))</f>
        <v>0</v>
      </c>
      <c r="R876" s="19" t="n">
        <f aca="false">IF(OR($M876="",$M876="ERR",$J876="",$K876="",$N876=""),0,IF($N876=0,IF(AND(OR(4=7,4=12),4&gt;=$K876,4&lt;=IF($L876="",12,$L876)),$J876,0),IF(AND(4&gt;=$K876,4&lt;=IF($L876="",12,$L876),MOD(4-$K876,$N876)=0),$J876,0)))</f>
        <v>0</v>
      </c>
      <c r="S876" s="19" t="n">
        <f aca="false">IF(OR($M876="",$M876="ERR",$J876="",$K876="",$N876=""),0,IF($N876=0,IF(AND(OR(5=7,5=12),5&gt;=$K876,5&lt;=IF($L876="",12,$L876)),$J876,0),IF(AND(5&gt;=$K876,5&lt;=IF($L876="",12,$L876),MOD(5-$K876,$N876)=0),$J876,0)))</f>
        <v>0</v>
      </c>
      <c r="T876" s="19" t="n">
        <f aca="false">IF(OR($M876="",$M876="ERR",$J876="",$K876="",$N876=""),0,IF($N876=0,IF(AND(OR(6=7,6=12),6&gt;=$K876,6&lt;=IF($L876="",12,$L876)),$J876,0),IF(AND(6&gt;=$K876,6&lt;=IF($L876="",12,$L876),MOD(6-$K876,$N876)=0),$J876,0)))</f>
        <v>0</v>
      </c>
      <c r="U876" s="19" t="n">
        <f aca="false">IF(OR($M876="",$M876="ERR",$J876="",$K876="",$N876=""),0,IF($N876=0,IF(AND(OR(7=7,7=12),7&gt;=$K876,7&lt;=IF($L876="",12,$L876)),$J876,0),IF(AND(7&gt;=$K876,7&lt;=IF($L876="",12,$L876),MOD(7-$K876,$N876)=0),$J876,0)))</f>
        <v>0</v>
      </c>
      <c r="V876" s="19" t="n">
        <f aca="false">IF(OR($M876="",$M876="ERR",$J876="",$K876="",$N876=""),0,IF($N876=0,IF(AND(OR(8=7,8=12),8&gt;=$K876,8&lt;=IF($L876="",12,$L876)),$J876,0),IF(AND(8&gt;=$K876,8&lt;=IF($L876="",12,$L876),MOD(8-$K876,$N876)=0),$J876,0)))</f>
        <v>0</v>
      </c>
      <c r="W876" s="19" t="n">
        <f aca="false">IF(OR($M876="",$M876="ERR",$J876="",$K876="",$N876=""),0,IF($N876=0,IF(AND(OR(9=7,9=12),9&gt;=$K876,9&lt;=IF($L876="",12,$L876)),$J876,0),IF(AND(9&gt;=$K876,9&lt;=IF($L876="",12,$L876),MOD(9-$K876,$N876)=0),$J876,0)))</f>
        <v>0</v>
      </c>
      <c r="X876" s="19" t="n">
        <f aca="false">IF(OR($M876="",$M876="ERR",$J876="",$K876="",$N876=""),0,IF($N876=0,IF(AND(OR(10=7,10=12),10&gt;=$K876,10&lt;=IF($L876="",12,$L876)),$J876,0),IF(AND(10&gt;=$K876,10&lt;=IF($L876="",12,$L876),MOD(10-$K876,$N876)=0),$J876,0)))</f>
        <v>0</v>
      </c>
      <c r="Y876" s="19" t="n">
        <f aca="false">IF(OR($M876="",$M876="ERR",$J876="",$K876="",$N876=""),0,IF($N876=0,IF(AND(OR(11=7,11=12),11&gt;=$K876,11&lt;=IF($L876="",12,$L876)),$J876,0),IF(AND(11&gt;=$K876,11&lt;=IF($L876="",12,$L876),MOD(11-$K876,$N876)=0),$J876,0)))</f>
        <v>0</v>
      </c>
      <c r="Z876" s="19" t="n">
        <f aca="false">IF(OR($M876="",$M876="ERR",$J876="",$K876="",$N876=""),0,IF($N876=0,IF(AND(OR(12=7,12=12),12&gt;=$K876,12&lt;=IF($L876="",12,$L876)),$J876,0),IF(AND(12&gt;=$K876,12&lt;=IF($L876="",12,$L876),MOD(12-$K876,$N876)=0),$J876,0)))</f>
        <v>0</v>
      </c>
      <c r="AA876" s="36" t="n">
        <f aca="false">SUM(O876:Z876)</f>
        <v>0</v>
      </c>
      <c r="AB876" s="15" t="str">
        <f aca="false">IF(AND($B876="",$D876="",$J876=""),"",IF($B876="","Falta código",IF(ISNA(MATCH($B876,LST_COD,0)),"Código no registrado en Trabajadores",IF($E876="","Concepto no está en el catálogo",IF($M876="ERR","Retención de otro empleador: Origen = Otro empleador",IF(OR($J876="",$K876=""),"Falta monto o mes",IF(OR($K876&lt;1,$K876&gt;12),"Mes inicio inválido",IF(AND($L876&lt;&gt;"",OR($L876&lt;$K876,$L876&gt;12)),"Mes fin inválido",IF($N876="","Falta frecuencia",IF(AND($G876&lt;&gt;"Otro empleador",SUMPRODUCT(($O876:$Z876&lt;&gt;0)*(((COLUMN($O876:$Z876)-14)&lt;INDEX(Trabajadores!$M$6:$M$105,MATCH($B876,LST_COD,0)))+((COLUMN($O876:$Z876)-14)&gt;INDEX(Trabajadores!$N$6:$N$105,MATCH($B876,LST_COD,0)))))&gt;0),"Aviso: hay meses fuera del periodo laboral","OK"))))))))))</f>
        <v/>
      </c>
    </row>
    <row r="877" customFormat="false" ht="15" hidden="false" customHeight="false" outlineLevel="0" collapsed="false">
      <c r="A877" s="23" t="n">
        <v>872</v>
      </c>
      <c r="B877" s="7"/>
      <c r="C877" s="35" t="str">
        <f aca="false">IF($B877="","",IFERROR(INDEX(Trabajadores!$D$6:$D$105,MATCH($B877,LST_COD,0)),"¿Código?"))</f>
        <v/>
      </c>
      <c r="D877" s="30"/>
      <c r="E877" s="9" t="str">
        <f aca="false">IF($D877="","",IFERROR(VLOOKUP($D877,CONC_TABLA,2,FALSE()),""))</f>
        <v/>
      </c>
      <c r="F877" s="9" t="str">
        <f aca="false">IF($D877="","",IFERROR(VLOOKUP($D877,CONC_TABLA,3,FALSE()),""))</f>
        <v/>
      </c>
      <c r="G877" s="30"/>
      <c r="H877" s="30"/>
      <c r="I877" s="30"/>
      <c r="J877" s="29"/>
      <c r="K877" s="28"/>
      <c r="L877" s="28"/>
      <c r="M877" s="9" t="str">
        <f aca="false">IF(OR($B877="",$E877=""),"",IF($E877="INA","INA",IF($G877="Otro empleador",IF($E877="RET","RETO",IF($E877="ORD","OTO","OTX")),IF($E877="RET","ERR",$E877))))</f>
        <v/>
      </c>
      <c r="N877" s="9" t="str">
        <f aca="false">IF($I877="","",IFERROR(VLOOKUP($I877,FREC_TABLA,2,FALSE()),""))</f>
        <v/>
      </c>
      <c r="O877" s="19" t="n">
        <f aca="false">IF(OR($M877="",$M877="ERR",$J877="",$K877="",$N877=""),0,IF($N877=0,IF(AND(OR(1=7,1=12),1&gt;=$K877,1&lt;=IF($L877="",12,$L877)),$J877,0),IF(AND(1&gt;=$K877,1&lt;=IF($L877="",12,$L877),MOD(1-$K877,$N877)=0),$J877,0)))</f>
        <v>0</v>
      </c>
      <c r="P877" s="19" t="n">
        <f aca="false">IF(OR($M877="",$M877="ERR",$J877="",$K877="",$N877=""),0,IF($N877=0,IF(AND(OR(2=7,2=12),2&gt;=$K877,2&lt;=IF($L877="",12,$L877)),$J877,0),IF(AND(2&gt;=$K877,2&lt;=IF($L877="",12,$L877),MOD(2-$K877,$N877)=0),$J877,0)))</f>
        <v>0</v>
      </c>
      <c r="Q877" s="19" t="n">
        <f aca="false">IF(OR($M877="",$M877="ERR",$J877="",$K877="",$N877=""),0,IF($N877=0,IF(AND(OR(3=7,3=12),3&gt;=$K877,3&lt;=IF($L877="",12,$L877)),$J877,0),IF(AND(3&gt;=$K877,3&lt;=IF($L877="",12,$L877),MOD(3-$K877,$N877)=0),$J877,0)))</f>
        <v>0</v>
      </c>
      <c r="R877" s="19" t="n">
        <f aca="false">IF(OR($M877="",$M877="ERR",$J877="",$K877="",$N877=""),0,IF($N877=0,IF(AND(OR(4=7,4=12),4&gt;=$K877,4&lt;=IF($L877="",12,$L877)),$J877,0),IF(AND(4&gt;=$K877,4&lt;=IF($L877="",12,$L877),MOD(4-$K877,$N877)=0),$J877,0)))</f>
        <v>0</v>
      </c>
      <c r="S877" s="19" t="n">
        <f aca="false">IF(OR($M877="",$M877="ERR",$J877="",$K877="",$N877=""),0,IF($N877=0,IF(AND(OR(5=7,5=12),5&gt;=$K877,5&lt;=IF($L877="",12,$L877)),$J877,0),IF(AND(5&gt;=$K877,5&lt;=IF($L877="",12,$L877),MOD(5-$K877,$N877)=0),$J877,0)))</f>
        <v>0</v>
      </c>
      <c r="T877" s="19" t="n">
        <f aca="false">IF(OR($M877="",$M877="ERR",$J877="",$K877="",$N877=""),0,IF($N877=0,IF(AND(OR(6=7,6=12),6&gt;=$K877,6&lt;=IF($L877="",12,$L877)),$J877,0),IF(AND(6&gt;=$K877,6&lt;=IF($L877="",12,$L877),MOD(6-$K877,$N877)=0),$J877,0)))</f>
        <v>0</v>
      </c>
      <c r="U877" s="19" t="n">
        <f aca="false">IF(OR($M877="",$M877="ERR",$J877="",$K877="",$N877=""),0,IF($N877=0,IF(AND(OR(7=7,7=12),7&gt;=$K877,7&lt;=IF($L877="",12,$L877)),$J877,0),IF(AND(7&gt;=$K877,7&lt;=IF($L877="",12,$L877),MOD(7-$K877,$N877)=0),$J877,0)))</f>
        <v>0</v>
      </c>
      <c r="V877" s="19" t="n">
        <f aca="false">IF(OR($M877="",$M877="ERR",$J877="",$K877="",$N877=""),0,IF($N877=0,IF(AND(OR(8=7,8=12),8&gt;=$K877,8&lt;=IF($L877="",12,$L877)),$J877,0),IF(AND(8&gt;=$K877,8&lt;=IF($L877="",12,$L877),MOD(8-$K877,$N877)=0),$J877,0)))</f>
        <v>0</v>
      </c>
      <c r="W877" s="19" t="n">
        <f aca="false">IF(OR($M877="",$M877="ERR",$J877="",$K877="",$N877=""),0,IF($N877=0,IF(AND(OR(9=7,9=12),9&gt;=$K877,9&lt;=IF($L877="",12,$L877)),$J877,0),IF(AND(9&gt;=$K877,9&lt;=IF($L877="",12,$L877),MOD(9-$K877,$N877)=0),$J877,0)))</f>
        <v>0</v>
      </c>
      <c r="X877" s="19" t="n">
        <f aca="false">IF(OR($M877="",$M877="ERR",$J877="",$K877="",$N877=""),0,IF($N877=0,IF(AND(OR(10=7,10=12),10&gt;=$K877,10&lt;=IF($L877="",12,$L877)),$J877,0),IF(AND(10&gt;=$K877,10&lt;=IF($L877="",12,$L877),MOD(10-$K877,$N877)=0),$J877,0)))</f>
        <v>0</v>
      </c>
      <c r="Y877" s="19" t="n">
        <f aca="false">IF(OR($M877="",$M877="ERR",$J877="",$K877="",$N877=""),0,IF($N877=0,IF(AND(OR(11=7,11=12),11&gt;=$K877,11&lt;=IF($L877="",12,$L877)),$J877,0),IF(AND(11&gt;=$K877,11&lt;=IF($L877="",12,$L877),MOD(11-$K877,$N877)=0),$J877,0)))</f>
        <v>0</v>
      </c>
      <c r="Z877" s="19" t="n">
        <f aca="false">IF(OR($M877="",$M877="ERR",$J877="",$K877="",$N877=""),0,IF($N877=0,IF(AND(OR(12=7,12=12),12&gt;=$K877,12&lt;=IF($L877="",12,$L877)),$J877,0),IF(AND(12&gt;=$K877,12&lt;=IF($L877="",12,$L877),MOD(12-$K877,$N877)=0),$J877,0)))</f>
        <v>0</v>
      </c>
      <c r="AA877" s="36" t="n">
        <f aca="false">SUM(O877:Z877)</f>
        <v>0</v>
      </c>
      <c r="AB877" s="15" t="str">
        <f aca="false">IF(AND($B877="",$D877="",$J877=""),"",IF($B877="","Falta código",IF(ISNA(MATCH($B877,LST_COD,0)),"Código no registrado en Trabajadores",IF($E877="","Concepto no está en el catálogo",IF($M877="ERR","Retención de otro empleador: Origen = Otro empleador",IF(OR($J877="",$K877=""),"Falta monto o mes",IF(OR($K877&lt;1,$K877&gt;12),"Mes inicio inválido",IF(AND($L877&lt;&gt;"",OR($L877&lt;$K877,$L877&gt;12)),"Mes fin inválido",IF($N877="","Falta frecuencia",IF(AND($G877&lt;&gt;"Otro empleador",SUMPRODUCT(($O877:$Z877&lt;&gt;0)*(((COLUMN($O877:$Z877)-14)&lt;INDEX(Trabajadores!$M$6:$M$105,MATCH($B877,LST_COD,0)))+((COLUMN($O877:$Z877)-14)&gt;INDEX(Trabajadores!$N$6:$N$105,MATCH($B877,LST_COD,0)))))&gt;0),"Aviso: hay meses fuera del periodo laboral","OK"))))))))))</f>
        <v/>
      </c>
    </row>
    <row r="878" customFormat="false" ht="15" hidden="false" customHeight="false" outlineLevel="0" collapsed="false">
      <c r="A878" s="23" t="n">
        <v>873</v>
      </c>
      <c r="B878" s="7"/>
      <c r="C878" s="35" t="str">
        <f aca="false">IF($B878="","",IFERROR(INDEX(Trabajadores!$D$6:$D$105,MATCH($B878,LST_COD,0)),"¿Código?"))</f>
        <v/>
      </c>
      <c r="D878" s="30"/>
      <c r="E878" s="9" t="str">
        <f aca="false">IF($D878="","",IFERROR(VLOOKUP($D878,CONC_TABLA,2,FALSE()),""))</f>
        <v/>
      </c>
      <c r="F878" s="9" t="str">
        <f aca="false">IF($D878="","",IFERROR(VLOOKUP($D878,CONC_TABLA,3,FALSE()),""))</f>
        <v/>
      </c>
      <c r="G878" s="30"/>
      <c r="H878" s="30"/>
      <c r="I878" s="30"/>
      <c r="J878" s="29"/>
      <c r="K878" s="28"/>
      <c r="L878" s="28"/>
      <c r="M878" s="9" t="str">
        <f aca="false">IF(OR($B878="",$E878=""),"",IF($E878="INA","INA",IF($G878="Otro empleador",IF($E878="RET","RETO",IF($E878="ORD","OTO","OTX")),IF($E878="RET","ERR",$E878))))</f>
        <v/>
      </c>
      <c r="N878" s="9" t="str">
        <f aca="false">IF($I878="","",IFERROR(VLOOKUP($I878,FREC_TABLA,2,FALSE()),""))</f>
        <v/>
      </c>
      <c r="O878" s="19" t="n">
        <f aca="false">IF(OR($M878="",$M878="ERR",$J878="",$K878="",$N878=""),0,IF($N878=0,IF(AND(OR(1=7,1=12),1&gt;=$K878,1&lt;=IF($L878="",12,$L878)),$J878,0),IF(AND(1&gt;=$K878,1&lt;=IF($L878="",12,$L878),MOD(1-$K878,$N878)=0),$J878,0)))</f>
        <v>0</v>
      </c>
      <c r="P878" s="19" t="n">
        <f aca="false">IF(OR($M878="",$M878="ERR",$J878="",$K878="",$N878=""),0,IF($N878=0,IF(AND(OR(2=7,2=12),2&gt;=$K878,2&lt;=IF($L878="",12,$L878)),$J878,0),IF(AND(2&gt;=$K878,2&lt;=IF($L878="",12,$L878),MOD(2-$K878,$N878)=0),$J878,0)))</f>
        <v>0</v>
      </c>
      <c r="Q878" s="19" t="n">
        <f aca="false">IF(OR($M878="",$M878="ERR",$J878="",$K878="",$N878=""),0,IF($N878=0,IF(AND(OR(3=7,3=12),3&gt;=$K878,3&lt;=IF($L878="",12,$L878)),$J878,0),IF(AND(3&gt;=$K878,3&lt;=IF($L878="",12,$L878),MOD(3-$K878,$N878)=0),$J878,0)))</f>
        <v>0</v>
      </c>
      <c r="R878" s="19" t="n">
        <f aca="false">IF(OR($M878="",$M878="ERR",$J878="",$K878="",$N878=""),0,IF($N878=0,IF(AND(OR(4=7,4=12),4&gt;=$K878,4&lt;=IF($L878="",12,$L878)),$J878,0),IF(AND(4&gt;=$K878,4&lt;=IF($L878="",12,$L878),MOD(4-$K878,$N878)=0),$J878,0)))</f>
        <v>0</v>
      </c>
      <c r="S878" s="19" t="n">
        <f aca="false">IF(OR($M878="",$M878="ERR",$J878="",$K878="",$N878=""),0,IF($N878=0,IF(AND(OR(5=7,5=12),5&gt;=$K878,5&lt;=IF($L878="",12,$L878)),$J878,0),IF(AND(5&gt;=$K878,5&lt;=IF($L878="",12,$L878),MOD(5-$K878,$N878)=0),$J878,0)))</f>
        <v>0</v>
      </c>
      <c r="T878" s="19" t="n">
        <f aca="false">IF(OR($M878="",$M878="ERR",$J878="",$K878="",$N878=""),0,IF($N878=0,IF(AND(OR(6=7,6=12),6&gt;=$K878,6&lt;=IF($L878="",12,$L878)),$J878,0),IF(AND(6&gt;=$K878,6&lt;=IF($L878="",12,$L878),MOD(6-$K878,$N878)=0),$J878,0)))</f>
        <v>0</v>
      </c>
      <c r="U878" s="19" t="n">
        <f aca="false">IF(OR($M878="",$M878="ERR",$J878="",$K878="",$N878=""),0,IF($N878=0,IF(AND(OR(7=7,7=12),7&gt;=$K878,7&lt;=IF($L878="",12,$L878)),$J878,0),IF(AND(7&gt;=$K878,7&lt;=IF($L878="",12,$L878),MOD(7-$K878,$N878)=0),$J878,0)))</f>
        <v>0</v>
      </c>
      <c r="V878" s="19" t="n">
        <f aca="false">IF(OR($M878="",$M878="ERR",$J878="",$K878="",$N878=""),0,IF($N878=0,IF(AND(OR(8=7,8=12),8&gt;=$K878,8&lt;=IF($L878="",12,$L878)),$J878,0),IF(AND(8&gt;=$K878,8&lt;=IF($L878="",12,$L878),MOD(8-$K878,$N878)=0),$J878,0)))</f>
        <v>0</v>
      </c>
      <c r="W878" s="19" t="n">
        <f aca="false">IF(OR($M878="",$M878="ERR",$J878="",$K878="",$N878=""),0,IF($N878=0,IF(AND(OR(9=7,9=12),9&gt;=$K878,9&lt;=IF($L878="",12,$L878)),$J878,0),IF(AND(9&gt;=$K878,9&lt;=IF($L878="",12,$L878),MOD(9-$K878,$N878)=0),$J878,0)))</f>
        <v>0</v>
      </c>
      <c r="X878" s="19" t="n">
        <f aca="false">IF(OR($M878="",$M878="ERR",$J878="",$K878="",$N878=""),0,IF($N878=0,IF(AND(OR(10=7,10=12),10&gt;=$K878,10&lt;=IF($L878="",12,$L878)),$J878,0),IF(AND(10&gt;=$K878,10&lt;=IF($L878="",12,$L878),MOD(10-$K878,$N878)=0),$J878,0)))</f>
        <v>0</v>
      </c>
      <c r="Y878" s="19" t="n">
        <f aca="false">IF(OR($M878="",$M878="ERR",$J878="",$K878="",$N878=""),0,IF($N878=0,IF(AND(OR(11=7,11=12),11&gt;=$K878,11&lt;=IF($L878="",12,$L878)),$J878,0),IF(AND(11&gt;=$K878,11&lt;=IF($L878="",12,$L878),MOD(11-$K878,$N878)=0),$J878,0)))</f>
        <v>0</v>
      </c>
      <c r="Z878" s="19" t="n">
        <f aca="false">IF(OR($M878="",$M878="ERR",$J878="",$K878="",$N878=""),0,IF($N878=0,IF(AND(OR(12=7,12=12),12&gt;=$K878,12&lt;=IF($L878="",12,$L878)),$J878,0),IF(AND(12&gt;=$K878,12&lt;=IF($L878="",12,$L878),MOD(12-$K878,$N878)=0),$J878,0)))</f>
        <v>0</v>
      </c>
      <c r="AA878" s="36" t="n">
        <f aca="false">SUM(O878:Z878)</f>
        <v>0</v>
      </c>
      <c r="AB878" s="15" t="str">
        <f aca="false">IF(AND($B878="",$D878="",$J878=""),"",IF($B878="","Falta código",IF(ISNA(MATCH($B878,LST_COD,0)),"Código no registrado en Trabajadores",IF($E878="","Concepto no está en el catálogo",IF($M878="ERR","Retención de otro empleador: Origen = Otro empleador",IF(OR($J878="",$K878=""),"Falta monto o mes",IF(OR($K878&lt;1,$K878&gt;12),"Mes inicio inválido",IF(AND($L878&lt;&gt;"",OR($L878&lt;$K878,$L878&gt;12)),"Mes fin inválido",IF($N878="","Falta frecuencia",IF(AND($G878&lt;&gt;"Otro empleador",SUMPRODUCT(($O878:$Z878&lt;&gt;0)*(((COLUMN($O878:$Z878)-14)&lt;INDEX(Trabajadores!$M$6:$M$105,MATCH($B878,LST_COD,0)))+((COLUMN($O878:$Z878)-14)&gt;INDEX(Trabajadores!$N$6:$N$105,MATCH($B878,LST_COD,0)))))&gt;0),"Aviso: hay meses fuera del periodo laboral","OK"))))))))))</f>
        <v/>
      </c>
    </row>
    <row r="879" customFormat="false" ht="15" hidden="false" customHeight="false" outlineLevel="0" collapsed="false">
      <c r="A879" s="23" t="n">
        <v>874</v>
      </c>
      <c r="B879" s="7"/>
      <c r="C879" s="35" t="str">
        <f aca="false">IF($B879="","",IFERROR(INDEX(Trabajadores!$D$6:$D$105,MATCH($B879,LST_COD,0)),"¿Código?"))</f>
        <v/>
      </c>
      <c r="D879" s="30"/>
      <c r="E879" s="9" t="str">
        <f aca="false">IF($D879="","",IFERROR(VLOOKUP($D879,CONC_TABLA,2,FALSE()),""))</f>
        <v/>
      </c>
      <c r="F879" s="9" t="str">
        <f aca="false">IF($D879="","",IFERROR(VLOOKUP($D879,CONC_TABLA,3,FALSE()),""))</f>
        <v/>
      </c>
      <c r="G879" s="30"/>
      <c r="H879" s="30"/>
      <c r="I879" s="30"/>
      <c r="J879" s="29"/>
      <c r="K879" s="28"/>
      <c r="L879" s="28"/>
      <c r="M879" s="9" t="str">
        <f aca="false">IF(OR($B879="",$E879=""),"",IF($E879="INA","INA",IF($G879="Otro empleador",IF($E879="RET","RETO",IF($E879="ORD","OTO","OTX")),IF($E879="RET","ERR",$E879))))</f>
        <v/>
      </c>
      <c r="N879" s="9" t="str">
        <f aca="false">IF($I879="","",IFERROR(VLOOKUP($I879,FREC_TABLA,2,FALSE()),""))</f>
        <v/>
      </c>
      <c r="O879" s="19" t="n">
        <f aca="false">IF(OR($M879="",$M879="ERR",$J879="",$K879="",$N879=""),0,IF($N879=0,IF(AND(OR(1=7,1=12),1&gt;=$K879,1&lt;=IF($L879="",12,$L879)),$J879,0),IF(AND(1&gt;=$K879,1&lt;=IF($L879="",12,$L879),MOD(1-$K879,$N879)=0),$J879,0)))</f>
        <v>0</v>
      </c>
      <c r="P879" s="19" t="n">
        <f aca="false">IF(OR($M879="",$M879="ERR",$J879="",$K879="",$N879=""),0,IF($N879=0,IF(AND(OR(2=7,2=12),2&gt;=$K879,2&lt;=IF($L879="",12,$L879)),$J879,0),IF(AND(2&gt;=$K879,2&lt;=IF($L879="",12,$L879),MOD(2-$K879,$N879)=0),$J879,0)))</f>
        <v>0</v>
      </c>
      <c r="Q879" s="19" t="n">
        <f aca="false">IF(OR($M879="",$M879="ERR",$J879="",$K879="",$N879=""),0,IF($N879=0,IF(AND(OR(3=7,3=12),3&gt;=$K879,3&lt;=IF($L879="",12,$L879)),$J879,0),IF(AND(3&gt;=$K879,3&lt;=IF($L879="",12,$L879),MOD(3-$K879,$N879)=0),$J879,0)))</f>
        <v>0</v>
      </c>
      <c r="R879" s="19" t="n">
        <f aca="false">IF(OR($M879="",$M879="ERR",$J879="",$K879="",$N879=""),0,IF($N879=0,IF(AND(OR(4=7,4=12),4&gt;=$K879,4&lt;=IF($L879="",12,$L879)),$J879,0),IF(AND(4&gt;=$K879,4&lt;=IF($L879="",12,$L879),MOD(4-$K879,$N879)=0),$J879,0)))</f>
        <v>0</v>
      </c>
      <c r="S879" s="19" t="n">
        <f aca="false">IF(OR($M879="",$M879="ERR",$J879="",$K879="",$N879=""),0,IF($N879=0,IF(AND(OR(5=7,5=12),5&gt;=$K879,5&lt;=IF($L879="",12,$L879)),$J879,0),IF(AND(5&gt;=$K879,5&lt;=IF($L879="",12,$L879),MOD(5-$K879,$N879)=0),$J879,0)))</f>
        <v>0</v>
      </c>
      <c r="T879" s="19" t="n">
        <f aca="false">IF(OR($M879="",$M879="ERR",$J879="",$K879="",$N879=""),0,IF($N879=0,IF(AND(OR(6=7,6=12),6&gt;=$K879,6&lt;=IF($L879="",12,$L879)),$J879,0),IF(AND(6&gt;=$K879,6&lt;=IF($L879="",12,$L879),MOD(6-$K879,$N879)=0),$J879,0)))</f>
        <v>0</v>
      </c>
      <c r="U879" s="19" t="n">
        <f aca="false">IF(OR($M879="",$M879="ERR",$J879="",$K879="",$N879=""),0,IF($N879=0,IF(AND(OR(7=7,7=12),7&gt;=$K879,7&lt;=IF($L879="",12,$L879)),$J879,0),IF(AND(7&gt;=$K879,7&lt;=IF($L879="",12,$L879),MOD(7-$K879,$N879)=0),$J879,0)))</f>
        <v>0</v>
      </c>
      <c r="V879" s="19" t="n">
        <f aca="false">IF(OR($M879="",$M879="ERR",$J879="",$K879="",$N879=""),0,IF($N879=0,IF(AND(OR(8=7,8=12),8&gt;=$K879,8&lt;=IF($L879="",12,$L879)),$J879,0),IF(AND(8&gt;=$K879,8&lt;=IF($L879="",12,$L879),MOD(8-$K879,$N879)=0),$J879,0)))</f>
        <v>0</v>
      </c>
      <c r="W879" s="19" t="n">
        <f aca="false">IF(OR($M879="",$M879="ERR",$J879="",$K879="",$N879=""),0,IF($N879=0,IF(AND(OR(9=7,9=12),9&gt;=$K879,9&lt;=IF($L879="",12,$L879)),$J879,0),IF(AND(9&gt;=$K879,9&lt;=IF($L879="",12,$L879),MOD(9-$K879,$N879)=0),$J879,0)))</f>
        <v>0</v>
      </c>
      <c r="X879" s="19" t="n">
        <f aca="false">IF(OR($M879="",$M879="ERR",$J879="",$K879="",$N879=""),0,IF($N879=0,IF(AND(OR(10=7,10=12),10&gt;=$K879,10&lt;=IF($L879="",12,$L879)),$J879,0),IF(AND(10&gt;=$K879,10&lt;=IF($L879="",12,$L879),MOD(10-$K879,$N879)=0),$J879,0)))</f>
        <v>0</v>
      </c>
      <c r="Y879" s="19" t="n">
        <f aca="false">IF(OR($M879="",$M879="ERR",$J879="",$K879="",$N879=""),0,IF($N879=0,IF(AND(OR(11=7,11=12),11&gt;=$K879,11&lt;=IF($L879="",12,$L879)),$J879,0),IF(AND(11&gt;=$K879,11&lt;=IF($L879="",12,$L879),MOD(11-$K879,$N879)=0),$J879,0)))</f>
        <v>0</v>
      </c>
      <c r="Z879" s="19" t="n">
        <f aca="false">IF(OR($M879="",$M879="ERR",$J879="",$K879="",$N879=""),0,IF($N879=0,IF(AND(OR(12=7,12=12),12&gt;=$K879,12&lt;=IF($L879="",12,$L879)),$J879,0),IF(AND(12&gt;=$K879,12&lt;=IF($L879="",12,$L879),MOD(12-$K879,$N879)=0),$J879,0)))</f>
        <v>0</v>
      </c>
      <c r="AA879" s="36" t="n">
        <f aca="false">SUM(O879:Z879)</f>
        <v>0</v>
      </c>
      <c r="AB879" s="15" t="str">
        <f aca="false">IF(AND($B879="",$D879="",$J879=""),"",IF($B879="","Falta código",IF(ISNA(MATCH($B879,LST_COD,0)),"Código no registrado en Trabajadores",IF($E879="","Concepto no está en el catálogo",IF($M879="ERR","Retención de otro empleador: Origen = Otro empleador",IF(OR($J879="",$K879=""),"Falta monto o mes",IF(OR($K879&lt;1,$K879&gt;12),"Mes inicio inválido",IF(AND($L879&lt;&gt;"",OR($L879&lt;$K879,$L879&gt;12)),"Mes fin inválido",IF($N879="","Falta frecuencia",IF(AND($G879&lt;&gt;"Otro empleador",SUMPRODUCT(($O879:$Z879&lt;&gt;0)*(((COLUMN($O879:$Z879)-14)&lt;INDEX(Trabajadores!$M$6:$M$105,MATCH($B879,LST_COD,0)))+((COLUMN($O879:$Z879)-14)&gt;INDEX(Trabajadores!$N$6:$N$105,MATCH($B879,LST_COD,0)))))&gt;0),"Aviso: hay meses fuera del periodo laboral","OK"))))))))))</f>
        <v/>
      </c>
    </row>
    <row r="880" customFormat="false" ht="15" hidden="false" customHeight="false" outlineLevel="0" collapsed="false">
      <c r="A880" s="23" t="n">
        <v>875</v>
      </c>
      <c r="B880" s="7"/>
      <c r="C880" s="35" t="str">
        <f aca="false">IF($B880="","",IFERROR(INDEX(Trabajadores!$D$6:$D$105,MATCH($B880,LST_COD,0)),"¿Código?"))</f>
        <v/>
      </c>
      <c r="D880" s="30"/>
      <c r="E880" s="9" t="str">
        <f aca="false">IF($D880="","",IFERROR(VLOOKUP($D880,CONC_TABLA,2,FALSE()),""))</f>
        <v/>
      </c>
      <c r="F880" s="9" t="str">
        <f aca="false">IF($D880="","",IFERROR(VLOOKUP($D880,CONC_TABLA,3,FALSE()),""))</f>
        <v/>
      </c>
      <c r="G880" s="30"/>
      <c r="H880" s="30"/>
      <c r="I880" s="30"/>
      <c r="J880" s="29"/>
      <c r="K880" s="28"/>
      <c r="L880" s="28"/>
      <c r="M880" s="9" t="str">
        <f aca="false">IF(OR($B880="",$E880=""),"",IF($E880="INA","INA",IF($G880="Otro empleador",IF($E880="RET","RETO",IF($E880="ORD","OTO","OTX")),IF($E880="RET","ERR",$E880))))</f>
        <v/>
      </c>
      <c r="N880" s="9" t="str">
        <f aca="false">IF($I880="","",IFERROR(VLOOKUP($I880,FREC_TABLA,2,FALSE()),""))</f>
        <v/>
      </c>
      <c r="O880" s="19" t="n">
        <f aca="false">IF(OR($M880="",$M880="ERR",$J880="",$K880="",$N880=""),0,IF($N880=0,IF(AND(OR(1=7,1=12),1&gt;=$K880,1&lt;=IF($L880="",12,$L880)),$J880,0),IF(AND(1&gt;=$K880,1&lt;=IF($L880="",12,$L880),MOD(1-$K880,$N880)=0),$J880,0)))</f>
        <v>0</v>
      </c>
      <c r="P880" s="19" t="n">
        <f aca="false">IF(OR($M880="",$M880="ERR",$J880="",$K880="",$N880=""),0,IF($N880=0,IF(AND(OR(2=7,2=12),2&gt;=$K880,2&lt;=IF($L880="",12,$L880)),$J880,0),IF(AND(2&gt;=$K880,2&lt;=IF($L880="",12,$L880),MOD(2-$K880,$N880)=0),$J880,0)))</f>
        <v>0</v>
      </c>
      <c r="Q880" s="19" t="n">
        <f aca="false">IF(OR($M880="",$M880="ERR",$J880="",$K880="",$N880=""),0,IF($N880=0,IF(AND(OR(3=7,3=12),3&gt;=$K880,3&lt;=IF($L880="",12,$L880)),$J880,0),IF(AND(3&gt;=$K880,3&lt;=IF($L880="",12,$L880),MOD(3-$K880,$N880)=0),$J880,0)))</f>
        <v>0</v>
      </c>
      <c r="R880" s="19" t="n">
        <f aca="false">IF(OR($M880="",$M880="ERR",$J880="",$K880="",$N880=""),0,IF($N880=0,IF(AND(OR(4=7,4=12),4&gt;=$K880,4&lt;=IF($L880="",12,$L880)),$J880,0),IF(AND(4&gt;=$K880,4&lt;=IF($L880="",12,$L880),MOD(4-$K880,$N880)=0),$J880,0)))</f>
        <v>0</v>
      </c>
      <c r="S880" s="19" t="n">
        <f aca="false">IF(OR($M880="",$M880="ERR",$J880="",$K880="",$N880=""),0,IF($N880=0,IF(AND(OR(5=7,5=12),5&gt;=$K880,5&lt;=IF($L880="",12,$L880)),$J880,0),IF(AND(5&gt;=$K880,5&lt;=IF($L880="",12,$L880),MOD(5-$K880,$N880)=0),$J880,0)))</f>
        <v>0</v>
      </c>
      <c r="T880" s="19" t="n">
        <f aca="false">IF(OR($M880="",$M880="ERR",$J880="",$K880="",$N880=""),0,IF($N880=0,IF(AND(OR(6=7,6=12),6&gt;=$K880,6&lt;=IF($L880="",12,$L880)),$J880,0),IF(AND(6&gt;=$K880,6&lt;=IF($L880="",12,$L880),MOD(6-$K880,$N880)=0),$J880,0)))</f>
        <v>0</v>
      </c>
      <c r="U880" s="19" t="n">
        <f aca="false">IF(OR($M880="",$M880="ERR",$J880="",$K880="",$N880=""),0,IF($N880=0,IF(AND(OR(7=7,7=12),7&gt;=$K880,7&lt;=IF($L880="",12,$L880)),$J880,0),IF(AND(7&gt;=$K880,7&lt;=IF($L880="",12,$L880),MOD(7-$K880,$N880)=0),$J880,0)))</f>
        <v>0</v>
      </c>
      <c r="V880" s="19" t="n">
        <f aca="false">IF(OR($M880="",$M880="ERR",$J880="",$K880="",$N880=""),0,IF($N880=0,IF(AND(OR(8=7,8=12),8&gt;=$K880,8&lt;=IF($L880="",12,$L880)),$J880,0),IF(AND(8&gt;=$K880,8&lt;=IF($L880="",12,$L880),MOD(8-$K880,$N880)=0),$J880,0)))</f>
        <v>0</v>
      </c>
      <c r="W880" s="19" t="n">
        <f aca="false">IF(OR($M880="",$M880="ERR",$J880="",$K880="",$N880=""),0,IF($N880=0,IF(AND(OR(9=7,9=12),9&gt;=$K880,9&lt;=IF($L880="",12,$L880)),$J880,0),IF(AND(9&gt;=$K880,9&lt;=IF($L880="",12,$L880),MOD(9-$K880,$N880)=0),$J880,0)))</f>
        <v>0</v>
      </c>
      <c r="X880" s="19" t="n">
        <f aca="false">IF(OR($M880="",$M880="ERR",$J880="",$K880="",$N880=""),0,IF($N880=0,IF(AND(OR(10=7,10=12),10&gt;=$K880,10&lt;=IF($L880="",12,$L880)),$J880,0),IF(AND(10&gt;=$K880,10&lt;=IF($L880="",12,$L880),MOD(10-$K880,$N880)=0),$J880,0)))</f>
        <v>0</v>
      </c>
      <c r="Y880" s="19" t="n">
        <f aca="false">IF(OR($M880="",$M880="ERR",$J880="",$K880="",$N880=""),0,IF($N880=0,IF(AND(OR(11=7,11=12),11&gt;=$K880,11&lt;=IF($L880="",12,$L880)),$J880,0),IF(AND(11&gt;=$K880,11&lt;=IF($L880="",12,$L880),MOD(11-$K880,$N880)=0),$J880,0)))</f>
        <v>0</v>
      </c>
      <c r="Z880" s="19" t="n">
        <f aca="false">IF(OR($M880="",$M880="ERR",$J880="",$K880="",$N880=""),0,IF($N880=0,IF(AND(OR(12=7,12=12),12&gt;=$K880,12&lt;=IF($L880="",12,$L880)),$J880,0),IF(AND(12&gt;=$K880,12&lt;=IF($L880="",12,$L880),MOD(12-$K880,$N880)=0),$J880,0)))</f>
        <v>0</v>
      </c>
      <c r="AA880" s="36" t="n">
        <f aca="false">SUM(O880:Z880)</f>
        <v>0</v>
      </c>
      <c r="AB880" s="15" t="str">
        <f aca="false">IF(AND($B880="",$D880="",$J880=""),"",IF($B880="","Falta código",IF(ISNA(MATCH($B880,LST_COD,0)),"Código no registrado en Trabajadores",IF($E880="","Concepto no está en el catálogo",IF($M880="ERR","Retención de otro empleador: Origen = Otro empleador",IF(OR($J880="",$K880=""),"Falta monto o mes",IF(OR($K880&lt;1,$K880&gt;12),"Mes inicio inválido",IF(AND($L880&lt;&gt;"",OR($L880&lt;$K880,$L880&gt;12)),"Mes fin inválido",IF($N880="","Falta frecuencia",IF(AND($G880&lt;&gt;"Otro empleador",SUMPRODUCT(($O880:$Z880&lt;&gt;0)*(((COLUMN($O880:$Z880)-14)&lt;INDEX(Trabajadores!$M$6:$M$105,MATCH($B880,LST_COD,0)))+((COLUMN($O880:$Z880)-14)&gt;INDEX(Trabajadores!$N$6:$N$105,MATCH($B880,LST_COD,0)))))&gt;0),"Aviso: hay meses fuera del periodo laboral","OK"))))))))))</f>
        <v/>
      </c>
    </row>
    <row r="881" customFormat="false" ht="15" hidden="false" customHeight="false" outlineLevel="0" collapsed="false">
      <c r="A881" s="23" t="n">
        <v>876</v>
      </c>
      <c r="B881" s="7"/>
      <c r="C881" s="35" t="str">
        <f aca="false">IF($B881="","",IFERROR(INDEX(Trabajadores!$D$6:$D$105,MATCH($B881,LST_COD,0)),"¿Código?"))</f>
        <v/>
      </c>
      <c r="D881" s="30"/>
      <c r="E881" s="9" t="str">
        <f aca="false">IF($D881="","",IFERROR(VLOOKUP($D881,CONC_TABLA,2,FALSE()),""))</f>
        <v/>
      </c>
      <c r="F881" s="9" t="str">
        <f aca="false">IF($D881="","",IFERROR(VLOOKUP($D881,CONC_TABLA,3,FALSE()),""))</f>
        <v/>
      </c>
      <c r="G881" s="30"/>
      <c r="H881" s="30"/>
      <c r="I881" s="30"/>
      <c r="J881" s="29"/>
      <c r="K881" s="28"/>
      <c r="L881" s="28"/>
      <c r="M881" s="9" t="str">
        <f aca="false">IF(OR($B881="",$E881=""),"",IF($E881="INA","INA",IF($G881="Otro empleador",IF($E881="RET","RETO",IF($E881="ORD","OTO","OTX")),IF($E881="RET","ERR",$E881))))</f>
        <v/>
      </c>
      <c r="N881" s="9" t="str">
        <f aca="false">IF($I881="","",IFERROR(VLOOKUP($I881,FREC_TABLA,2,FALSE()),""))</f>
        <v/>
      </c>
      <c r="O881" s="19" t="n">
        <f aca="false">IF(OR($M881="",$M881="ERR",$J881="",$K881="",$N881=""),0,IF($N881=0,IF(AND(OR(1=7,1=12),1&gt;=$K881,1&lt;=IF($L881="",12,$L881)),$J881,0),IF(AND(1&gt;=$K881,1&lt;=IF($L881="",12,$L881),MOD(1-$K881,$N881)=0),$J881,0)))</f>
        <v>0</v>
      </c>
      <c r="P881" s="19" t="n">
        <f aca="false">IF(OR($M881="",$M881="ERR",$J881="",$K881="",$N881=""),0,IF($N881=0,IF(AND(OR(2=7,2=12),2&gt;=$K881,2&lt;=IF($L881="",12,$L881)),$J881,0),IF(AND(2&gt;=$K881,2&lt;=IF($L881="",12,$L881),MOD(2-$K881,$N881)=0),$J881,0)))</f>
        <v>0</v>
      </c>
      <c r="Q881" s="19" t="n">
        <f aca="false">IF(OR($M881="",$M881="ERR",$J881="",$K881="",$N881=""),0,IF($N881=0,IF(AND(OR(3=7,3=12),3&gt;=$K881,3&lt;=IF($L881="",12,$L881)),$J881,0),IF(AND(3&gt;=$K881,3&lt;=IF($L881="",12,$L881),MOD(3-$K881,$N881)=0),$J881,0)))</f>
        <v>0</v>
      </c>
      <c r="R881" s="19" t="n">
        <f aca="false">IF(OR($M881="",$M881="ERR",$J881="",$K881="",$N881=""),0,IF($N881=0,IF(AND(OR(4=7,4=12),4&gt;=$K881,4&lt;=IF($L881="",12,$L881)),$J881,0),IF(AND(4&gt;=$K881,4&lt;=IF($L881="",12,$L881),MOD(4-$K881,$N881)=0),$J881,0)))</f>
        <v>0</v>
      </c>
      <c r="S881" s="19" t="n">
        <f aca="false">IF(OR($M881="",$M881="ERR",$J881="",$K881="",$N881=""),0,IF($N881=0,IF(AND(OR(5=7,5=12),5&gt;=$K881,5&lt;=IF($L881="",12,$L881)),$J881,0),IF(AND(5&gt;=$K881,5&lt;=IF($L881="",12,$L881),MOD(5-$K881,$N881)=0),$J881,0)))</f>
        <v>0</v>
      </c>
      <c r="T881" s="19" t="n">
        <f aca="false">IF(OR($M881="",$M881="ERR",$J881="",$K881="",$N881=""),0,IF($N881=0,IF(AND(OR(6=7,6=12),6&gt;=$K881,6&lt;=IF($L881="",12,$L881)),$J881,0),IF(AND(6&gt;=$K881,6&lt;=IF($L881="",12,$L881),MOD(6-$K881,$N881)=0),$J881,0)))</f>
        <v>0</v>
      </c>
      <c r="U881" s="19" t="n">
        <f aca="false">IF(OR($M881="",$M881="ERR",$J881="",$K881="",$N881=""),0,IF($N881=0,IF(AND(OR(7=7,7=12),7&gt;=$K881,7&lt;=IF($L881="",12,$L881)),$J881,0),IF(AND(7&gt;=$K881,7&lt;=IF($L881="",12,$L881),MOD(7-$K881,$N881)=0),$J881,0)))</f>
        <v>0</v>
      </c>
      <c r="V881" s="19" t="n">
        <f aca="false">IF(OR($M881="",$M881="ERR",$J881="",$K881="",$N881=""),0,IF($N881=0,IF(AND(OR(8=7,8=12),8&gt;=$K881,8&lt;=IF($L881="",12,$L881)),$J881,0),IF(AND(8&gt;=$K881,8&lt;=IF($L881="",12,$L881),MOD(8-$K881,$N881)=0),$J881,0)))</f>
        <v>0</v>
      </c>
      <c r="W881" s="19" t="n">
        <f aca="false">IF(OR($M881="",$M881="ERR",$J881="",$K881="",$N881=""),0,IF($N881=0,IF(AND(OR(9=7,9=12),9&gt;=$K881,9&lt;=IF($L881="",12,$L881)),$J881,0),IF(AND(9&gt;=$K881,9&lt;=IF($L881="",12,$L881),MOD(9-$K881,$N881)=0),$J881,0)))</f>
        <v>0</v>
      </c>
      <c r="X881" s="19" t="n">
        <f aca="false">IF(OR($M881="",$M881="ERR",$J881="",$K881="",$N881=""),0,IF($N881=0,IF(AND(OR(10=7,10=12),10&gt;=$K881,10&lt;=IF($L881="",12,$L881)),$J881,0),IF(AND(10&gt;=$K881,10&lt;=IF($L881="",12,$L881),MOD(10-$K881,$N881)=0),$J881,0)))</f>
        <v>0</v>
      </c>
      <c r="Y881" s="19" t="n">
        <f aca="false">IF(OR($M881="",$M881="ERR",$J881="",$K881="",$N881=""),0,IF($N881=0,IF(AND(OR(11=7,11=12),11&gt;=$K881,11&lt;=IF($L881="",12,$L881)),$J881,0),IF(AND(11&gt;=$K881,11&lt;=IF($L881="",12,$L881),MOD(11-$K881,$N881)=0),$J881,0)))</f>
        <v>0</v>
      </c>
      <c r="Z881" s="19" t="n">
        <f aca="false">IF(OR($M881="",$M881="ERR",$J881="",$K881="",$N881=""),0,IF($N881=0,IF(AND(OR(12=7,12=12),12&gt;=$K881,12&lt;=IF($L881="",12,$L881)),$J881,0),IF(AND(12&gt;=$K881,12&lt;=IF($L881="",12,$L881),MOD(12-$K881,$N881)=0),$J881,0)))</f>
        <v>0</v>
      </c>
      <c r="AA881" s="36" t="n">
        <f aca="false">SUM(O881:Z881)</f>
        <v>0</v>
      </c>
      <c r="AB881" s="15" t="str">
        <f aca="false">IF(AND($B881="",$D881="",$J881=""),"",IF($B881="","Falta código",IF(ISNA(MATCH($B881,LST_COD,0)),"Código no registrado en Trabajadores",IF($E881="","Concepto no está en el catálogo",IF($M881="ERR","Retención de otro empleador: Origen = Otro empleador",IF(OR($J881="",$K881=""),"Falta monto o mes",IF(OR($K881&lt;1,$K881&gt;12),"Mes inicio inválido",IF(AND($L881&lt;&gt;"",OR($L881&lt;$K881,$L881&gt;12)),"Mes fin inválido",IF($N881="","Falta frecuencia",IF(AND($G881&lt;&gt;"Otro empleador",SUMPRODUCT(($O881:$Z881&lt;&gt;0)*(((COLUMN($O881:$Z881)-14)&lt;INDEX(Trabajadores!$M$6:$M$105,MATCH($B881,LST_COD,0)))+((COLUMN($O881:$Z881)-14)&gt;INDEX(Trabajadores!$N$6:$N$105,MATCH($B881,LST_COD,0)))))&gt;0),"Aviso: hay meses fuera del periodo laboral","OK"))))))))))</f>
        <v/>
      </c>
    </row>
    <row r="882" customFormat="false" ht="15" hidden="false" customHeight="false" outlineLevel="0" collapsed="false">
      <c r="A882" s="23" t="n">
        <v>877</v>
      </c>
      <c r="B882" s="7"/>
      <c r="C882" s="35" t="str">
        <f aca="false">IF($B882="","",IFERROR(INDEX(Trabajadores!$D$6:$D$105,MATCH($B882,LST_COD,0)),"¿Código?"))</f>
        <v/>
      </c>
      <c r="D882" s="30"/>
      <c r="E882" s="9" t="str">
        <f aca="false">IF($D882="","",IFERROR(VLOOKUP($D882,CONC_TABLA,2,FALSE()),""))</f>
        <v/>
      </c>
      <c r="F882" s="9" t="str">
        <f aca="false">IF($D882="","",IFERROR(VLOOKUP($D882,CONC_TABLA,3,FALSE()),""))</f>
        <v/>
      </c>
      <c r="G882" s="30"/>
      <c r="H882" s="30"/>
      <c r="I882" s="30"/>
      <c r="J882" s="29"/>
      <c r="K882" s="28"/>
      <c r="L882" s="28"/>
      <c r="M882" s="9" t="str">
        <f aca="false">IF(OR($B882="",$E882=""),"",IF($E882="INA","INA",IF($G882="Otro empleador",IF($E882="RET","RETO",IF($E882="ORD","OTO","OTX")),IF($E882="RET","ERR",$E882))))</f>
        <v/>
      </c>
      <c r="N882" s="9" t="str">
        <f aca="false">IF($I882="","",IFERROR(VLOOKUP($I882,FREC_TABLA,2,FALSE()),""))</f>
        <v/>
      </c>
      <c r="O882" s="19" t="n">
        <f aca="false">IF(OR($M882="",$M882="ERR",$J882="",$K882="",$N882=""),0,IF($N882=0,IF(AND(OR(1=7,1=12),1&gt;=$K882,1&lt;=IF($L882="",12,$L882)),$J882,0),IF(AND(1&gt;=$K882,1&lt;=IF($L882="",12,$L882),MOD(1-$K882,$N882)=0),$J882,0)))</f>
        <v>0</v>
      </c>
      <c r="P882" s="19" t="n">
        <f aca="false">IF(OR($M882="",$M882="ERR",$J882="",$K882="",$N882=""),0,IF($N882=0,IF(AND(OR(2=7,2=12),2&gt;=$K882,2&lt;=IF($L882="",12,$L882)),$J882,0),IF(AND(2&gt;=$K882,2&lt;=IF($L882="",12,$L882),MOD(2-$K882,$N882)=0),$J882,0)))</f>
        <v>0</v>
      </c>
      <c r="Q882" s="19" t="n">
        <f aca="false">IF(OR($M882="",$M882="ERR",$J882="",$K882="",$N882=""),0,IF($N882=0,IF(AND(OR(3=7,3=12),3&gt;=$K882,3&lt;=IF($L882="",12,$L882)),$J882,0),IF(AND(3&gt;=$K882,3&lt;=IF($L882="",12,$L882),MOD(3-$K882,$N882)=0),$J882,0)))</f>
        <v>0</v>
      </c>
      <c r="R882" s="19" t="n">
        <f aca="false">IF(OR($M882="",$M882="ERR",$J882="",$K882="",$N882=""),0,IF($N882=0,IF(AND(OR(4=7,4=12),4&gt;=$K882,4&lt;=IF($L882="",12,$L882)),$J882,0),IF(AND(4&gt;=$K882,4&lt;=IF($L882="",12,$L882),MOD(4-$K882,$N882)=0),$J882,0)))</f>
        <v>0</v>
      </c>
      <c r="S882" s="19" t="n">
        <f aca="false">IF(OR($M882="",$M882="ERR",$J882="",$K882="",$N882=""),0,IF($N882=0,IF(AND(OR(5=7,5=12),5&gt;=$K882,5&lt;=IF($L882="",12,$L882)),$J882,0),IF(AND(5&gt;=$K882,5&lt;=IF($L882="",12,$L882),MOD(5-$K882,$N882)=0),$J882,0)))</f>
        <v>0</v>
      </c>
      <c r="T882" s="19" t="n">
        <f aca="false">IF(OR($M882="",$M882="ERR",$J882="",$K882="",$N882=""),0,IF($N882=0,IF(AND(OR(6=7,6=12),6&gt;=$K882,6&lt;=IF($L882="",12,$L882)),$J882,0),IF(AND(6&gt;=$K882,6&lt;=IF($L882="",12,$L882),MOD(6-$K882,$N882)=0),$J882,0)))</f>
        <v>0</v>
      </c>
      <c r="U882" s="19" t="n">
        <f aca="false">IF(OR($M882="",$M882="ERR",$J882="",$K882="",$N882=""),0,IF($N882=0,IF(AND(OR(7=7,7=12),7&gt;=$K882,7&lt;=IF($L882="",12,$L882)),$J882,0),IF(AND(7&gt;=$K882,7&lt;=IF($L882="",12,$L882),MOD(7-$K882,$N882)=0),$J882,0)))</f>
        <v>0</v>
      </c>
      <c r="V882" s="19" t="n">
        <f aca="false">IF(OR($M882="",$M882="ERR",$J882="",$K882="",$N882=""),0,IF($N882=0,IF(AND(OR(8=7,8=12),8&gt;=$K882,8&lt;=IF($L882="",12,$L882)),$J882,0),IF(AND(8&gt;=$K882,8&lt;=IF($L882="",12,$L882),MOD(8-$K882,$N882)=0),$J882,0)))</f>
        <v>0</v>
      </c>
      <c r="W882" s="19" t="n">
        <f aca="false">IF(OR($M882="",$M882="ERR",$J882="",$K882="",$N882=""),0,IF($N882=0,IF(AND(OR(9=7,9=12),9&gt;=$K882,9&lt;=IF($L882="",12,$L882)),$J882,0),IF(AND(9&gt;=$K882,9&lt;=IF($L882="",12,$L882),MOD(9-$K882,$N882)=0),$J882,0)))</f>
        <v>0</v>
      </c>
      <c r="X882" s="19" t="n">
        <f aca="false">IF(OR($M882="",$M882="ERR",$J882="",$K882="",$N882=""),0,IF($N882=0,IF(AND(OR(10=7,10=12),10&gt;=$K882,10&lt;=IF($L882="",12,$L882)),$J882,0),IF(AND(10&gt;=$K882,10&lt;=IF($L882="",12,$L882),MOD(10-$K882,$N882)=0),$J882,0)))</f>
        <v>0</v>
      </c>
      <c r="Y882" s="19" t="n">
        <f aca="false">IF(OR($M882="",$M882="ERR",$J882="",$K882="",$N882=""),0,IF($N882=0,IF(AND(OR(11=7,11=12),11&gt;=$K882,11&lt;=IF($L882="",12,$L882)),$J882,0),IF(AND(11&gt;=$K882,11&lt;=IF($L882="",12,$L882),MOD(11-$K882,$N882)=0),$J882,0)))</f>
        <v>0</v>
      </c>
      <c r="Z882" s="19" t="n">
        <f aca="false">IF(OR($M882="",$M882="ERR",$J882="",$K882="",$N882=""),0,IF($N882=0,IF(AND(OR(12=7,12=12),12&gt;=$K882,12&lt;=IF($L882="",12,$L882)),$J882,0),IF(AND(12&gt;=$K882,12&lt;=IF($L882="",12,$L882),MOD(12-$K882,$N882)=0),$J882,0)))</f>
        <v>0</v>
      </c>
      <c r="AA882" s="36" t="n">
        <f aca="false">SUM(O882:Z882)</f>
        <v>0</v>
      </c>
      <c r="AB882" s="15" t="str">
        <f aca="false">IF(AND($B882="",$D882="",$J882=""),"",IF($B882="","Falta código",IF(ISNA(MATCH($B882,LST_COD,0)),"Código no registrado en Trabajadores",IF($E882="","Concepto no está en el catálogo",IF($M882="ERR","Retención de otro empleador: Origen = Otro empleador",IF(OR($J882="",$K882=""),"Falta monto o mes",IF(OR($K882&lt;1,$K882&gt;12),"Mes inicio inválido",IF(AND($L882&lt;&gt;"",OR($L882&lt;$K882,$L882&gt;12)),"Mes fin inválido",IF($N882="","Falta frecuencia",IF(AND($G882&lt;&gt;"Otro empleador",SUMPRODUCT(($O882:$Z882&lt;&gt;0)*(((COLUMN($O882:$Z882)-14)&lt;INDEX(Trabajadores!$M$6:$M$105,MATCH($B882,LST_COD,0)))+((COLUMN($O882:$Z882)-14)&gt;INDEX(Trabajadores!$N$6:$N$105,MATCH($B882,LST_COD,0)))))&gt;0),"Aviso: hay meses fuera del periodo laboral","OK"))))))))))</f>
        <v/>
      </c>
    </row>
    <row r="883" customFormat="false" ht="15" hidden="false" customHeight="false" outlineLevel="0" collapsed="false">
      <c r="A883" s="23" t="n">
        <v>878</v>
      </c>
      <c r="B883" s="7"/>
      <c r="C883" s="35" t="str">
        <f aca="false">IF($B883="","",IFERROR(INDEX(Trabajadores!$D$6:$D$105,MATCH($B883,LST_COD,0)),"¿Código?"))</f>
        <v/>
      </c>
      <c r="D883" s="30"/>
      <c r="E883" s="9" t="str">
        <f aca="false">IF($D883="","",IFERROR(VLOOKUP($D883,CONC_TABLA,2,FALSE()),""))</f>
        <v/>
      </c>
      <c r="F883" s="9" t="str">
        <f aca="false">IF($D883="","",IFERROR(VLOOKUP($D883,CONC_TABLA,3,FALSE()),""))</f>
        <v/>
      </c>
      <c r="G883" s="30"/>
      <c r="H883" s="30"/>
      <c r="I883" s="30"/>
      <c r="J883" s="29"/>
      <c r="K883" s="28"/>
      <c r="L883" s="28"/>
      <c r="M883" s="9" t="str">
        <f aca="false">IF(OR($B883="",$E883=""),"",IF($E883="INA","INA",IF($G883="Otro empleador",IF($E883="RET","RETO",IF($E883="ORD","OTO","OTX")),IF($E883="RET","ERR",$E883))))</f>
        <v/>
      </c>
      <c r="N883" s="9" t="str">
        <f aca="false">IF($I883="","",IFERROR(VLOOKUP($I883,FREC_TABLA,2,FALSE()),""))</f>
        <v/>
      </c>
      <c r="O883" s="19" t="n">
        <f aca="false">IF(OR($M883="",$M883="ERR",$J883="",$K883="",$N883=""),0,IF($N883=0,IF(AND(OR(1=7,1=12),1&gt;=$K883,1&lt;=IF($L883="",12,$L883)),$J883,0),IF(AND(1&gt;=$K883,1&lt;=IF($L883="",12,$L883),MOD(1-$K883,$N883)=0),$J883,0)))</f>
        <v>0</v>
      </c>
      <c r="P883" s="19" t="n">
        <f aca="false">IF(OR($M883="",$M883="ERR",$J883="",$K883="",$N883=""),0,IF($N883=0,IF(AND(OR(2=7,2=12),2&gt;=$K883,2&lt;=IF($L883="",12,$L883)),$J883,0),IF(AND(2&gt;=$K883,2&lt;=IF($L883="",12,$L883),MOD(2-$K883,$N883)=0),$J883,0)))</f>
        <v>0</v>
      </c>
      <c r="Q883" s="19" t="n">
        <f aca="false">IF(OR($M883="",$M883="ERR",$J883="",$K883="",$N883=""),0,IF($N883=0,IF(AND(OR(3=7,3=12),3&gt;=$K883,3&lt;=IF($L883="",12,$L883)),$J883,0),IF(AND(3&gt;=$K883,3&lt;=IF($L883="",12,$L883),MOD(3-$K883,$N883)=0),$J883,0)))</f>
        <v>0</v>
      </c>
      <c r="R883" s="19" t="n">
        <f aca="false">IF(OR($M883="",$M883="ERR",$J883="",$K883="",$N883=""),0,IF($N883=0,IF(AND(OR(4=7,4=12),4&gt;=$K883,4&lt;=IF($L883="",12,$L883)),$J883,0),IF(AND(4&gt;=$K883,4&lt;=IF($L883="",12,$L883),MOD(4-$K883,$N883)=0),$J883,0)))</f>
        <v>0</v>
      </c>
      <c r="S883" s="19" t="n">
        <f aca="false">IF(OR($M883="",$M883="ERR",$J883="",$K883="",$N883=""),0,IF($N883=0,IF(AND(OR(5=7,5=12),5&gt;=$K883,5&lt;=IF($L883="",12,$L883)),$J883,0),IF(AND(5&gt;=$K883,5&lt;=IF($L883="",12,$L883),MOD(5-$K883,$N883)=0),$J883,0)))</f>
        <v>0</v>
      </c>
      <c r="T883" s="19" t="n">
        <f aca="false">IF(OR($M883="",$M883="ERR",$J883="",$K883="",$N883=""),0,IF($N883=0,IF(AND(OR(6=7,6=12),6&gt;=$K883,6&lt;=IF($L883="",12,$L883)),$J883,0),IF(AND(6&gt;=$K883,6&lt;=IF($L883="",12,$L883),MOD(6-$K883,$N883)=0),$J883,0)))</f>
        <v>0</v>
      </c>
      <c r="U883" s="19" t="n">
        <f aca="false">IF(OR($M883="",$M883="ERR",$J883="",$K883="",$N883=""),0,IF($N883=0,IF(AND(OR(7=7,7=12),7&gt;=$K883,7&lt;=IF($L883="",12,$L883)),$J883,0),IF(AND(7&gt;=$K883,7&lt;=IF($L883="",12,$L883),MOD(7-$K883,$N883)=0),$J883,0)))</f>
        <v>0</v>
      </c>
      <c r="V883" s="19" t="n">
        <f aca="false">IF(OR($M883="",$M883="ERR",$J883="",$K883="",$N883=""),0,IF($N883=0,IF(AND(OR(8=7,8=12),8&gt;=$K883,8&lt;=IF($L883="",12,$L883)),$J883,0),IF(AND(8&gt;=$K883,8&lt;=IF($L883="",12,$L883),MOD(8-$K883,$N883)=0),$J883,0)))</f>
        <v>0</v>
      </c>
      <c r="W883" s="19" t="n">
        <f aca="false">IF(OR($M883="",$M883="ERR",$J883="",$K883="",$N883=""),0,IF($N883=0,IF(AND(OR(9=7,9=12),9&gt;=$K883,9&lt;=IF($L883="",12,$L883)),$J883,0),IF(AND(9&gt;=$K883,9&lt;=IF($L883="",12,$L883),MOD(9-$K883,$N883)=0),$J883,0)))</f>
        <v>0</v>
      </c>
      <c r="X883" s="19" t="n">
        <f aca="false">IF(OR($M883="",$M883="ERR",$J883="",$K883="",$N883=""),0,IF($N883=0,IF(AND(OR(10=7,10=12),10&gt;=$K883,10&lt;=IF($L883="",12,$L883)),$J883,0),IF(AND(10&gt;=$K883,10&lt;=IF($L883="",12,$L883),MOD(10-$K883,$N883)=0),$J883,0)))</f>
        <v>0</v>
      </c>
      <c r="Y883" s="19" t="n">
        <f aca="false">IF(OR($M883="",$M883="ERR",$J883="",$K883="",$N883=""),0,IF($N883=0,IF(AND(OR(11=7,11=12),11&gt;=$K883,11&lt;=IF($L883="",12,$L883)),$J883,0),IF(AND(11&gt;=$K883,11&lt;=IF($L883="",12,$L883),MOD(11-$K883,$N883)=0),$J883,0)))</f>
        <v>0</v>
      </c>
      <c r="Z883" s="19" t="n">
        <f aca="false">IF(OR($M883="",$M883="ERR",$J883="",$K883="",$N883=""),0,IF($N883=0,IF(AND(OR(12=7,12=12),12&gt;=$K883,12&lt;=IF($L883="",12,$L883)),$J883,0),IF(AND(12&gt;=$K883,12&lt;=IF($L883="",12,$L883),MOD(12-$K883,$N883)=0),$J883,0)))</f>
        <v>0</v>
      </c>
      <c r="AA883" s="36" t="n">
        <f aca="false">SUM(O883:Z883)</f>
        <v>0</v>
      </c>
      <c r="AB883" s="15" t="str">
        <f aca="false">IF(AND($B883="",$D883="",$J883=""),"",IF($B883="","Falta código",IF(ISNA(MATCH($B883,LST_COD,0)),"Código no registrado en Trabajadores",IF($E883="","Concepto no está en el catálogo",IF($M883="ERR","Retención de otro empleador: Origen = Otro empleador",IF(OR($J883="",$K883=""),"Falta monto o mes",IF(OR($K883&lt;1,$K883&gt;12),"Mes inicio inválido",IF(AND($L883&lt;&gt;"",OR($L883&lt;$K883,$L883&gt;12)),"Mes fin inválido",IF($N883="","Falta frecuencia",IF(AND($G883&lt;&gt;"Otro empleador",SUMPRODUCT(($O883:$Z883&lt;&gt;0)*(((COLUMN($O883:$Z883)-14)&lt;INDEX(Trabajadores!$M$6:$M$105,MATCH($B883,LST_COD,0)))+((COLUMN($O883:$Z883)-14)&gt;INDEX(Trabajadores!$N$6:$N$105,MATCH($B883,LST_COD,0)))))&gt;0),"Aviso: hay meses fuera del periodo laboral","OK"))))))))))</f>
        <v/>
      </c>
    </row>
    <row r="884" customFormat="false" ht="15" hidden="false" customHeight="false" outlineLevel="0" collapsed="false">
      <c r="A884" s="23" t="n">
        <v>879</v>
      </c>
      <c r="B884" s="7"/>
      <c r="C884" s="35" t="str">
        <f aca="false">IF($B884="","",IFERROR(INDEX(Trabajadores!$D$6:$D$105,MATCH($B884,LST_COD,0)),"¿Código?"))</f>
        <v/>
      </c>
      <c r="D884" s="30"/>
      <c r="E884" s="9" t="str">
        <f aca="false">IF($D884="","",IFERROR(VLOOKUP($D884,CONC_TABLA,2,FALSE()),""))</f>
        <v/>
      </c>
      <c r="F884" s="9" t="str">
        <f aca="false">IF($D884="","",IFERROR(VLOOKUP($D884,CONC_TABLA,3,FALSE()),""))</f>
        <v/>
      </c>
      <c r="G884" s="30"/>
      <c r="H884" s="30"/>
      <c r="I884" s="30"/>
      <c r="J884" s="29"/>
      <c r="K884" s="28"/>
      <c r="L884" s="28"/>
      <c r="M884" s="9" t="str">
        <f aca="false">IF(OR($B884="",$E884=""),"",IF($E884="INA","INA",IF($G884="Otro empleador",IF($E884="RET","RETO",IF($E884="ORD","OTO","OTX")),IF($E884="RET","ERR",$E884))))</f>
        <v/>
      </c>
      <c r="N884" s="9" t="str">
        <f aca="false">IF($I884="","",IFERROR(VLOOKUP($I884,FREC_TABLA,2,FALSE()),""))</f>
        <v/>
      </c>
      <c r="O884" s="19" t="n">
        <f aca="false">IF(OR($M884="",$M884="ERR",$J884="",$K884="",$N884=""),0,IF($N884=0,IF(AND(OR(1=7,1=12),1&gt;=$K884,1&lt;=IF($L884="",12,$L884)),$J884,0),IF(AND(1&gt;=$K884,1&lt;=IF($L884="",12,$L884),MOD(1-$K884,$N884)=0),$J884,0)))</f>
        <v>0</v>
      </c>
      <c r="P884" s="19" t="n">
        <f aca="false">IF(OR($M884="",$M884="ERR",$J884="",$K884="",$N884=""),0,IF($N884=0,IF(AND(OR(2=7,2=12),2&gt;=$K884,2&lt;=IF($L884="",12,$L884)),$J884,0),IF(AND(2&gt;=$K884,2&lt;=IF($L884="",12,$L884),MOD(2-$K884,$N884)=0),$J884,0)))</f>
        <v>0</v>
      </c>
      <c r="Q884" s="19" t="n">
        <f aca="false">IF(OR($M884="",$M884="ERR",$J884="",$K884="",$N884=""),0,IF($N884=0,IF(AND(OR(3=7,3=12),3&gt;=$K884,3&lt;=IF($L884="",12,$L884)),$J884,0),IF(AND(3&gt;=$K884,3&lt;=IF($L884="",12,$L884),MOD(3-$K884,$N884)=0),$J884,0)))</f>
        <v>0</v>
      </c>
      <c r="R884" s="19" t="n">
        <f aca="false">IF(OR($M884="",$M884="ERR",$J884="",$K884="",$N884=""),0,IF($N884=0,IF(AND(OR(4=7,4=12),4&gt;=$K884,4&lt;=IF($L884="",12,$L884)),$J884,0),IF(AND(4&gt;=$K884,4&lt;=IF($L884="",12,$L884),MOD(4-$K884,$N884)=0),$J884,0)))</f>
        <v>0</v>
      </c>
      <c r="S884" s="19" t="n">
        <f aca="false">IF(OR($M884="",$M884="ERR",$J884="",$K884="",$N884=""),0,IF($N884=0,IF(AND(OR(5=7,5=12),5&gt;=$K884,5&lt;=IF($L884="",12,$L884)),$J884,0),IF(AND(5&gt;=$K884,5&lt;=IF($L884="",12,$L884),MOD(5-$K884,$N884)=0),$J884,0)))</f>
        <v>0</v>
      </c>
      <c r="T884" s="19" t="n">
        <f aca="false">IF(OR($M884="",$M884="ERR",$J884="",$K884="",$N884=""),0,IF($N884=0,IF(AND(OR(6=7,6=12),6&gt;=$K884,6&lt;=IF($L884="",12,$L884)),$J884,0),IF(AND(6&gt;=$K884,6&lt;=IF($L884="",12,$L884),MOD(6-$K884,$N884)=0),$J884,0)))</f>
        <v>0</v>
      </c>
      <c r="U884" s="19" t="n">
        <f aca="false">IF(OR($M884="",$M884="ERR",$J884="",$K884="",$N884=""),0,IF($N884=0,IF(AND(OR(7=7,7=12),7&gt;=$K884,7&lt;=IF($L884="",12,$L884)),$J884,0),IF(AND(7&gt;=$K884,7&lt;=IF($L884="",12,$L884),MOD(7-$K884,$N884)=0),$J884,0)))</f>
        <v>0</v>
      </c>
      <c r="V884" s="19" t="n">
        <f aca="false">IF(OR($M884="",$M884="ERR",$J884="",$K884="",$N884=""),0,IF($N884=0,IF(AND(OR(8=7,8=12),8&gt;=$K884,8&lt;=IF($L884="",12,$L884)),$J884,0),IF(AND(8&gt;=$K884,8&lt;=IF($L884="",12,$L884),MOD(8-$K884,$N884)=0),$J884,0)))</f>
        <v>0</v>
      </c>
      <c r="W884" s="19" t="n">
        <f aca="false">IF(OR($M884="",$M884="ERR",$J884="",$K884="",$N884=""),0,IF($N884=0,IF(AND(OR(9=7,9=12),9&gt;=$K884,9&lt;=IF($L884="",12,$L884)),$J884,0),IF(AND(9&gt;=$K884,9&lt;=IF($L884="",12,$L884),MOD(9-$K884,$N884)=0),$J884,0)))</f>
        <v>0</v>
      </c>
      <c r="X884" s="19" t="n">
        <f aca="false">IF(OR($M884="",$M884="ERR",$J884="",$K884="",$N884=""),0,IF($N884=0,IF(AND(OR(10=7,10=12),10&gt;=$K884,10&lt;=IF($L884="",12,$L884)),$J884,0),IF(AND(10&gt;=$K884,10&lt;=IF($L884="",12,$L884),MOD(10-$K884,$N884)=0),$J884,0)))</f>
        <v>0</v>
      </c>
      <c r="Y884" s="19" t="n">
        <f aca="false">IF(OR($M884="",$M884="ERR",$J884="",$K884="",$N884=""),0,IF($N884=0,IF(AND(OR(11=7,11=12),11&gt;=$K884,11&lt;=IF($L884="",12,$L884)),$J884,0),IF(AND(11&gt;=$K884,11&lt;=IF($L884="",12,$L884),MOD(11-$K884,$N884)=0),$J884,0)))</f>
        <v>0</v>
      </c>
      <c r="Z884" s="19" t="n">
        <f aca="false">IF(OR($M884="",$M884="ERR",$J884="",$K884="",$N884=""),0,IF($N884=0,IF(AND(OR(12=7,12=12),12&gt;=$K884,12&lt;=IF($L884="",12,$L884)),$J884,0),IF(AND(12&gt;=$K884,12&lt;=IF($L884="",12,$L884),MOD(12-$K884,$N884)=0),$J884,0)))</f>
        <v>0</v>
      </c>
      <c r="AA884" s="36" t="n">
        <f aca="false">SUM(O884:Z884)</f>
        <v>0</v>
      </c>
      <c r="AB884" s="15" t="str">
        <f aca="false">IF(AND($B884="",$D884="",$J884=""),"",IF($B884="","Falta código",IF(ISNA(MATCH($B884,LST_COD,0)),"Código no registrado en Trabajadores",IF($E884="","Concepto no está en el catálogo",IF($M884="ERR","Retención de otro empleador: Origen = Otro empleador",IF(OR($J884="",$K884=""),"Falta monto o mes",IF(OR($K884&lt;1,$K884&gt;12),"Mes inicio inválido",IF(AND($L884&lt;&gt;"",OR($L884&lt;$K884,$L884&gt;12)),"Mes fin inválido",IF($N884="","Falta frecuencia",IF(AND($G884&lt;&gt;"Otro empleador",SUMPRODUCT(($O884:$Z884&lt;&gt;0)*(((COLUMN($O884:$Z884)-14)&lt;INDEX(Trabajadores!$M$6:$M$105,MATCH($B884,LST_COD,0)))+((COLUMN($O884:$Z884)-14)&gt;INDEX(Trabajadores!$N$6:$N$105,MATCH($B884,LST_COD,0)))))&gt;0),"Aviso: hay meses fuera del periodo laboral","OK"))))))))))</f>
        <v/>
      </c>
    </row>
    <row r="885" customFormat="false" ht="15" hidden="false" customHeight="false" outlineLevel="0" collapsed="false">
      <c r="A885" s="23" t="n">
        <v>880</v>
      </c>
      <c r="B885" s="7"/>
      <c r="C885" s="35" t="str">
        <f aca="false">IF($B885="","",IFERROR(INDEX(Trabajadores!$D$6:$D$105,MATCH($B885,LST_COD,0)),"¿Código?"))</f>
        <v/>
      </c>
      <c r="D885" s="30"/>
      <c r="E885" s="9" t="str">
        <f aca="false">IF($D885="","",IFERROR(VLOOKUP($D885,CONC_TABLA,2,FALSE()),""))</f>
        <v/>
      </c>
      <c r="F885" s="9" t="str">
        <f aca="false">IF($D885="","",IFERROR(VLOOKUP($D885,CONC_TABLA,3,FALSE()),""))</f>
        <v/>
      </c>
      <c r="G885" s="30"/>
      <c r="H885" s="30"/>
      <c r="I885" s="30"/>
      <c r="J885" s="29"/>
      <c r="K885" s="28"/>
      <c r="L885" s="28"/>
      <c r="M885" s="9" t="str">
        <f aca="false">IF(OR($B885="",$E885=""),"",IF($E885="INA","INA",IF($G885="Otro empleador",IF($E885="RET","RETO",IF($E885="ORD","OTO","OTX")),IF($E885="RET","ERR",$E885))))</f>
        <v/>
      </c>
      <c r="N885" s="9" t="str">
        <f aca="false">IF($I885="","",IFERROR(VLOOKUP($I885,FREC_TABLA,2,FALSE()),""))</f>
        <v/>
      </c>
      <c r="O885" s="19" t="n">
        <f aca="false">IF(OR($M885="",$M885="ERR",$J885="",$K885="",$N885=""),0,IF($N885=0,IF(AND(OR(1=7,1=12),1&gt;=$K885,1&lt;=IF($L885="",12,$L885)),$J885,0),IF(AND(1&gt;=$K885,1&lt;=IF($L885="",12,$L885),MOD(1-$K885,$N885)=0),$J885,0)))</f>
        <v>0</v>
      </c>
      <c r="P885" s="19" t="n">
        <f aca="false">IF(OR($M885="",$M885="ERR",$J885="",$K885="",$N885=""),0,IF($N885=0,IF(AND(OR(2=7,2=12),2&gt;=$K885,2&lt;=IF($L885="",12,$L885)),$J885,0),IF(AND(2&gt;=$K885,2&lt;=IF($L885="",12,$L885),MOD(2-$K885,$N885)=0),$J885,0)))</f>
        <v>0</v>
      </c>
      <c r="Q885" s="19" t="n">
        <f aca="false">IF(OR($M885="",$M885="ERR",$J885="",$K885="",$N885=""),0,IF($N885=0,IF(AND(OR(3=7,3=12),3&gt;=$K885,3&lt;=IF($L885="",12,$L885)),$J885,0),IF(AND(3&gt;=$K885,3&lt;=IF($L885="",12,$L885),MOD(3-$K885,$N885)=0),$J885,0)))</f>
        <v>0</v>
      </c>
      <c r="R885" s="19" t="n">
        <f aca="false">IF(OR($M885="",$M885="ERR",$J885="",$K885="",$N885=""),0,IF($N885=0,IF(AND(OR(4=7,4=12),4&gt;=$K885,4&lt;=IF($L885="",12,$L885)),$J885,0),IF(AND(4&gt;=$K885,4&lt;=IF($L885="",12,$L885),MOD(4-$K885,$N885)=0),$J885,0)))</f>
        <v>0</v>
      </c>
      <c r="S885" s="19" t="n">
        <f aca="false">IF(OR($M885="",$M885="ERR",$J885="",$K885="",$N885=""),0,IF($N885=0,IF(AND(OR(5=7,5=12),5&gt;=$K885,5&lt;=IF($L885="",12,$L885)),$J885,0),IF(AND(5&gt;=$K885,5&lt;=IF($L885="",12,$L885),MOD(5-$K885,$N885)=0),$J885,0)))</f>
        <v>0</v>
      </c>
      <c r="T885" s="19" t="n">
        <f aca="false">IF(OR($M885="",$M885="ERR",$J885="",$K885="",$N885=""),0,IF($N885=0,IF(AND(OR(6=7,6=12),6&gt;=$K885,6&lt;=IF($L885="",12,$L885)),$J885,0),IF(AND(6&gt;=$K885,6&lt;=IF($L885="",12,$L885),MOD(6-$K885,$N885)=0),$J885,0)))</f>
        <v>0</v>
      </c>
      <c r="U885" s="19" t="n">
        <f aca="false">IF(OR($M885="",$M885="ERR",$J885="",$K885="",$N885=""),0,IF($N885=0,IF(AND(OR(7=7,7=12),7&gt;=$K885,7&lt;=IF($L885="",12,$L885)),$J885,0),IF(AND(7&gt;=$K885,7&lt;=IF($L885="",12,$L885),MOD(7-$K885,$N885)=0),$J885,0)))</f>
        <v>0</v>
      </c>
      <c r="V885" s="19" t="n">
        <f aca="false">IF(OR($M885="",$M885="ERR",$J885="",$K885="",$N885=""),0,IF($N885=0,IF(AND(OR(8=7,8=12),8&gt;=$K885,8&lt;=IF($L885="",12,$L885)),$J885,0),IF(AND(8&gt;=$K885,8&lt;=IF($L885="",12,$L885),MOD(8-$K885,$N885)=0),$J885,0)))</f>
        <v>0</v>
      </c>
      <c r="W885" s="19" t="n">
        <f aca="false">IF(OR($M885="",$M885="ERR",$J885="",$K885="",$N885=""),0,IF($N885=0,IF(AND(OR(9=7,9=12),9&gt;=$K885,9&lt;=IF($L885="",12,$L885)),$J885,0),IF(AND(9&gt;=$K885,9&lt;=IF($L885="",12,$L885),MOD(9-$K885,$N885)=0),$J885,0)))</f>
        <v>0</v>
      </c>
      <c r="X885" s="19" t="n">
        <f aca="false">IF(OR($M885="",$M885="ERR",$J885="",$K885="",$N885=""),0,IF($N885=0,IF(AND(OR(10=7,10=12),10&gt;=$K885,10&lt;=IF($L885="",12,$L885)),$J885,0),IF(AND(10&gt;=$K885,10&lt;=IF($L885="",12,$L885),MOD(10-$K885,$N885)=0),$J885,0)))</f>
        <v>0</v>
      </c>
      <c r="Y885" s="19" t="n">
        <f aca="false">IF(OR($M885="",$M885="ERR",$J885="",$K885="",$N885=""),0,IF($N885=0,IF(AND(OR(11=7,11=12),11&gt;=$K885,11&lt;=IF($L885="",12,$L885)),$J885,0),IF(AND(11&gt;=$K885,11&lt;=IF($L885="",12,$L885),MOD(11-$K885,$N885)=0),$J885,0)))</f>
        <v>0</v>
      </c>
      <c r="Z885" s="19" t="n">
        <f aca="false">IF(OR($M885="",$M885="ERR",$J885="",$K885="",$N885=""),0,IF($N885=0,IF(AND(OR(12=7,12=12),12&gt;=$K885,12&lt;=IF($L885="",12,$L885)),$J885,0),IF(AND(12&gt;=$K885,12&lt;=IF($L885="",12,$L885),MOD(12-$K885,$N885)=0),$J885,0)))</f>
        <v>0</v>
      </c>
      <c r="AA885" s="36" t="n">
        <f aca="false">SUM(O885:Z885)</f>
        <v>0</v>
      </c>
      <c r="AB885" s="15" t="str">
        <f aca="false">IF(AND($B885="",$D885="",$J885=""),"",IF($B885="","Falta código",IF(ISNA(MATCH($B885,LST_COD,0)),"Código no registrado en Trabajadores",IF($E885="","Concepto no está en el catálogo",IF($M885="ERR","Retención de otro empleador: Origen = Otro empleador",IF(OR($J885="",$K885=""),"Falta monto o mes",IF(OR($K885&lt;1,$K885&gt;12),"Mes inicio inválido",IF(AND($L885&lt;&gt;"",OR($L885&lt;$K885,$L885&gt;12)),"Mes fin inválido",IF($N885="","Falta frecuencia",IF(AND($G885&lt;&gt;"Otro empleador",SUMPRODUCT(($O885:$Z885&lt;&gt;0)*(((COLUMN($O885:$Z885)-14)&lt;INDEX(Trabajadores!$M$6:$M$105,MATCH($B885,LST_COD,0)))+((COLUMN($O885:$Z885)-14)&gt;INDEX(Trabajadores!$N$6:$N$105,MATCH($B885,LST_COD,0)))))&gt;0),"Aviso: hay meses fuera del periodo laboral","OK"))))))))))</f>
        <v/>
      </c>
    </row>
    <row r="886" customFormat="false" ht="15" hidden="false" customHeight="false" outlineLevel="0" collapsed="false">
      <c r="A886" s="23" t="n">
        <v>881</v>
      </c>
      <c r="B886" s="7"/>
      <c r="C886" s="35" t="str">
        <f aca="false">IF($B886="","",IFERROR(INDEX(Trabajadores!$D$6:$D$105,MATCH($B886,LST_COD,0)),"¿Código?"))</f>
        <v/>
      </c>
      <c r="D886" s="30"/>
      <c r="E886" s="9" t="str">
        <f aca="false">IF($D886="","",IFERROR(VLOOKUP($D886,CONC_TABLA,2,FALSE()),""))</f>
        <v/>
      </c>
      <c r="F886" s="9" t="str">
        <f aca="false">IF($D886="","",IFERROR(VLOOKUP($D886,CONC_TABLA,3,FALSE()),""))</f>
        <v/>
      </c>
      <c r="G886" s="30"/>
      <c r="H886" s="30"/>
      <c r="I886" s="30"/>
      <c r="J886" s="29"/>
      <c r="K886" s="28"/>
      <c r="L886" s="28"/>
      <c r="M886" s="9" t="str">
        <f aca="false">IF(OR($B886="",$E886=""),"",IF($E886="INA","INA",IF($G886="Otro empleador",IF($E886="RET","RETO",IF($E886="ORD","OTO","OTX")),IF($E886="RET","ERR",$E886))))</f>
        <v/>
      </c>
      <c r="N886" s="9" t="str">
        <f aca="false">IF($I886="","",IFERROR(VLOOKUP($I886,FREC_TABLA,2,FALSE()),""))</f>
        <v/>
      </c>
      <c r="O886" s="19" t="n">
        <f aca="false">IF(OR($M886="",$M886="ERR",$J886="",$K886="",$N886=""),0,IF($N886=0,IF(AND(OR(1=7,1=12),1&gt;=$K886,1&lt;=IF($L886="",12,$L886)),$J886,0),IF(AND(1&gt;=$K886,1&lt;=IF($L886="",12,$L886),MOD(1-$K886,$N886)=0),$J886,0)))</f>
        <v>0</v>
      </c>
      <c r="P886" s="19" t="n">
        <f aca="false">IF(OR($M886="",$M886="ERR",$J886="",$K886="",$N886=""),0,IF($N886=0,IF(AND(OR(2=7,2=12),2&gt;=$K886,2&lt;=IF($L886="",12,$L886)),$J886,0),IF(AND(2&gt;=$K886,2&lt;=IF($L886="",12,$L886),MOD(2-$K886,$N886)=0),$J886,0)))</f>
        <v>0</v>
      </c>
      <c r="Q886" s="19" t="n">
        <f aca="false">IF(OR($M886="",$M886="ERR",$J886="",$K886="",$N886=""),0,IF($N886=0,IF(AND(OR(3=7,3=12),3&gt;=$K886,3&lt;=IF($L886="",12,$L886)),$J886,0),IF(AND(3&gt;=$K886,3&lt;=IF($L886="",12,$L886),MOD(3-$K886,$N886)=0),$J886,0)))</f>
        <v>0</v>
      </c>
      <c r="R886" s="19" t="n">
        <f aca="false">IF(OR($M886="",$M886="ERR",$J886="",$K886="",$N886=""),0,IF($N886=0,IF(AND(OR(4=7,4=12),4&gt;=$K886,4&lt;=IF($L886="",12,$L886)),$J886,0),IF(AND(4&gt;=$K886,4&lt;=IF($L886="",12,$L886),MOD(4-$K886,$N886)=0),$J886,0)))</f>
        <v>0</v>
      </c>
      <c r="S886" s="19" t="n">
        <f aca="false">IF(OR($M886="",$M886="ERR",$J886="",$K886="",$N886=""),0,IF($N886=0,IF(AND(OR(5=7,5=12),5&gt;=$K886,5&lt;=IF($L886="",12,$L886)),$J886,0),IF(AND(5&gt;=$K886,5&lt;=IF($L886="",12,$L886),MOD(5-$K886,$N886)=0),$J886,0)))</f>
        <v>0</v>
      </c>
      <c r="T886" s="19" t="n">
        <f aca="false">IF(OR($M886="",$M886="ERR",$J886="",$K886="",$N886=""),0,IF($N886=0,IF(AND(OR(6=7,6=12),6&gt;=$K886,6&lt;=IF($L886="",12,$L886)),$J886,0),IF(AND(6&gt;=$K886,6&lt;=IF($L886="",12,$L886),MOD(6-$K886,$N886)=0),$J886,0)))</f>
        <v>0</v>
      </c>
      <c r="U886" s="19" t="n">
        <f aca="false">IF(OR($M886="",$M886="ERR",$J886="",$K886="",$N886=""),0,IF($N886=0,IF(AND(OR(7=7,7=12),7&gt;=$K886,7&lt;=IF($L886="",12,$L886)),$J886,0),IF(AND(7&gt;=$K886,7&lt;=IF($L886="",12,$L886),MOD(7-$K886,$N886)=0),$J886,0)))</f>
        <v>0</v>
      </c>
      <c r="V886" s="19" t="n">
        <f aca="false">IF(OR($M886="",$M886="ERR",$J886="",$K886="",$N886=""),0,IF($N886=0,IF(AND(OR(8=7,8=12),8&gt;=$K886,8&lt;=IF($L886="",12,$L886)),$J886,0),IF(AND(8&gt;=$K886,8&lt;=IF($L886="",12,$L886),MOD(8-$K886,$N886)=0),$J886,0)))</f>
        <v>0</v>
      </c>
      <c r="W886" s="19" t="n">
        <f aca="false">IF(OR($M886="",$M886="ERR",$J886="",$K886="",$N886=""),0,IF($N886=0,IF(AND(OR(9=7,9=12),9&gt;=$K886,9&lt;=IF($L886="",12,$L886)),$J886,0),IF(AND(9&gt;=$K886,9&lt;=IF($L886="",12,$L886),MOD(9-$K886,$N886)=0),$J886,0)))</f>
        <v>0</v>
      </c>
      <c r="X886" s="19" t="n">
        <f aca="false">IF(OR($M886="",$M886="ERR",$J886="",$K886="",$N886=""),0,IF($N886=0,IF(AND(OR(10=7,10=12),10&gt;=$K886,10&lt;=IF($L886="",12,$L886)),$J886,0),IF(AND(10&gt;=$K886,10&lt;=IF($L886="",12,$L886),MOD(10-$K886,$N886)=0),$J886,0)))</f>
        <v>0</v>
      </c>
      <c r="Y886" s="19" t="n">
        <f aca="false">IF(OR($M886="",$M886="ERR",$J886="",$K886="",$N886=""),0,IF($N886=0,IF(AND(OR(11=7,11=12),11&gt;=$K886,11&lt;=IF($L886="",12,$L886)),$J886,0),IF(AND(11&gt;=$K886,11&lt;=IF($L886="",12,$L886),MOD(11-$K886,$N886)=0),$J886,0)))</f>
        <v>0</v>
      </c>
      <c r="Z886" s="19" t="n">
        <f aca="false">IF(OR($M886="",$M886="ERR",$J886="",$K886="",$N886=""),0,IF($N886=0,IF(AND(OR(12=7,12=12),12&gt;=$K886,12&lt;=IF($L886="",12,$L886)),$J886,0),IF(AND(12&gt;=$K886,12&lt;=IF($L886="",12,$L886),MOD(12-$K886,$N886)=0),$J886,0)))</f>
        <v>0</v>
      </c>
      <c r="AA886" s="36" t="n">
        <f aca="false">SUM(O886:Z886)</f>
        <v>0</v>
      </c>
      <c r="AB886" s="15" t="str">
        <f aca="false">IF(AND($B886="",$D886="",$J886=""),"",IF($B886="","Falta código",IF(ISNA(MATCH($B886,LST_COD,0)),"Código no registrado en Trabajadores",IF($E886="","Concepto no está en el catálogo",IF($M886="ERR","Retención de otro empleador: Origen = Otro empleador",IF(OR($J886="",$K886=""),"Falta monto o mes",IF(OR($K886&lt;1,$K886&gt;12),"Mes inicio inválido",IF(AND($L886&lt;&gt;"",OR($L886&lt;$K886,$L886&gt;12)),"Mes fin inválido",IF($N886="","Falta frecuencia",IF(AND($G886&lt;&gt;"Otro empleador",SUMPRODUCT(($O886:$Z886&lt;&gt;0)*(((COLUMN($O886:$Z886)-14)&lt;INDEX(Trabajadores!$M$6:$M$105,MATCH($B886,LST_COD,0)))+((COLUMN($O886:$Z886)-14)&gt;INDEX(Trabajadores!$N$6:$N$105,MATCH($B886,LST_COD,0)))))&gt;0),"Aviso: hay meses fuera del periodo laboral","OK"))))))))))</f>
        <v/>
      </c>
    </row>
    <row r="887" customFormat="false" ht="15" hidden="false" customHeight="false" outlineLevel="0" collapsed="false">
      <c r="A887" s="23" t="n">
        <v>882</v>
      </c>
      <c r="B887" s="7"/>
      <c r="C887" s="35" t="str">
        <f aca="false">IF($B887="","",IFERROR(INDEX(Trabajadores!$D$6:$D$105,MATCH($B887,LST_COD,0)),"¿Código?"))</f>
        <v/>
      </c>
      <c r="D887" s="30"/>
      <c r="E887" s="9" t="str">
        <f aca="false">IF($D887="","",IFERROR(VLOOKUP($D887,CONC_TABLA,2,FALSE()),""))</f>
        <v/>
      </c>
      <c r="F887" s="9" t="str">
        <f aca="false">IF($D887="","",IFERROR(VLOOKUP($D887,CONC_TABLA,3,FALSE()),""))</f>
        <v/>
      </c>
      <c r="G887" s="30"/>
      <c r="H887" s="30"/>
      <c r="I887" s="30"/>
      <c r="J887" s="29"/>
      <c r="K887" s="28"/>
      <c r="L887" s="28"/>
      <c r="M887" s="9" t="str">
        <f aca="false">IF(OR($B887="",$E887=""),"",IF($E887="INA","INA",IF($G887="Otro empleador",IF($E887="RET","RETO",IF($E887="ORD","OTO","OTX")),IF($E887="RET","ERR",$E887))))</f>
        <v/>
      </c>
      <c r="N887" s="9" t="str">
        <f aca="false">IF($I887="","",IFERROR(VLOOKUP($I887,FREC_TABLA,2,FALSE()),""))</f>
        <v/>
      </c>
      <c r="O887" s="19" t="n">
        <f aca="false">IF(OR($M887="",$M887="ERR",$J887="",$K887="",$N887=""),0,IF($N887=0,IF(AND(OR(1=7,1=12),1&gt;=$K887,1&lt;=IF($L887="",12,$L887)),$J887,0),IF(AND(1&gt;=$K887,1&lt;=IF($L887="",12,$L887),MOD(1-$K887,$N887)=0),$J887,0)))</f>
        <v>0</v>
      </c>
      <c r="P887" s="19" t="n">
        <f aca="false">IF(OR($M887="",$M887="ERR",$J887="",$K887="",$N887=""),0,IF($N887=0,IF(AND(OR(2=7,2=12),2&gt;=$K887,2&lt;=IF($L887="",12,$L887)),$J887,0),IF(AND(2&gt;=$K887,2&lt;=IF($L887="",12,$L887),MOD(2-$K887,$N887)=0),$J887,0)))</f>
        <v>0</v>
      </c>
      <c r="Q887" s="19" t="n">
        <f aca="false">IF(OR($M887="",$M887="ERR",$J887="",$K887="",$N887=""),0,IF($N887=0,IF(AND(OR(3=7,3=12),3&gt;=$K887,3&lt;=IF($L887="",12,$L887)),$J887,0),IF(AND(3&gt;=$K887,3&lt;=IF($L887="",12,$L887),MOD(3-$K887,$N887)=0),$J887,0)))</f>
        <v>0</v>
      </c>
      <c r="R887" s="19" t="n">
        <f aca="false">IF(OR($M887="",$M887="ERR",$J887="",$K887="",$N887=""),0,IF($N887=0,IF(AND(OR(4=7,4=12),4&gt;=$K887,4&lt;=IF($L887="",12,$L887)),$J887,0),IF(AND(4&gt;=$K887,4&lt;=IF($L887="",12,$L887),MOD(4-$K887,$N887)=0),$J887,0)))</f>
        <v>0</v>
      </c>
      <c r="S887" s="19" t="n">
        <f aca="false">IF(OR($M887="",$M887="ERR",$J887="",$K887="",$N887=""),0,IF($N887=0,IF(AND(OR(5=7,5=12),5&gt;=$K887,5&lt;=IF($L887="",12,$L887)),$J887,0),IF(AND(5&gt;=$K887,5&lt;=IF($L887="",12,$L887),MOD(5-$K887,$N887)=0),$J887,0)))</f>
        <v>0</v>
      </c>
      <c r="T887" s="19" t="n">
        <f aca="false">IF(OR($M887="",$M887="ERR",$J887="",$K887="",$N887=""),0,IF($N887=0,IF(AND(OR(6=7,6=12),6&gt;=$K887,6&lt;=IF($L887="",12,$L887)),$J887,0),IF(AND(6&gt;=$K887,6&lt;=IF($L887="",12,$L887),MOD(6-$K887,$N887)=0),$J887,0)))</f>
        <v>0</v>
      </c>
      <c r="U887" s="19" t="n">
        <f aca="false">IF(OR($M887="",$M887="ERR",$J887="",$K887="",$N887=""),0,IF($N887=0,IF(AND(OR(7=7,7=12),7&gt;=$K887,7&lt;=IF($L887="",12,$L887)),$J887,0),IF(AND(7&gt;=$K887,7&lt;=IF($L887="",12,$L887),MOD(7-$K887,$N887)=0),$J887,0)))</f>
        <v>0</v>
      </c>
      <c r="V887" s="19" t="n">
        <f aca="false">IF(OR($M887="",$M887="ERR",$J887="",$K887="",$N887=""),0,IF($N887=0,IF(AND(OR(8=7,8=12),8&gt;=$K887,8&lt;=IF($L887="",12,$L887)),$J887,0),IF(AND(8&gt;=$K887,8&lt;=IF($L887="",12,$L887),MOD(8-$K887,$N887)=0),$J887,0)))</f>
        <v>0</v>
      </c>
      <c r="W887" s="19" t="n">
        <f aca="false">IF(OR($M887="",$M887="ERR",$J887="",$K887="",$N887=""),0,IF($N887=0,IF(AND(OR(9=7,9=12),9&gt;=$K887,9&lt;=IF($L887="",12,$L887)),$J887,0),IF(AND(9&gt;=$K887,9&lt;=IF($L887="",12,$L887),MOD(9-$K887,$N887)=0),$J887,0)))</f>
        <v>0</v>
      </c>
      <c r="X887" s="19" t="n">
        <f aca="false">IF(OR($M887="",$M887="ERR",$J887="",$K887="",$N887=""),0,IF($N887=0,IF(AND(OR(10=7,10=12),10&gt;=$K887,10&lt;=IF($L887="",12,$L887)),$J887,0),IF(AND(10&gt;=$K887,10&lt;=IF($L887="",12,$L887),MOD(10-$K887,$N887)=0),$J887,0)))</f>
        <v>0</v>
      </c>
      <c r="Y887" s="19" t="n">
        <f aca="false">IF(OR($M887="",$M887="ERR",$J887="",$K887="",$N887=""),0,IF($N887=0,IF(AND(OR(11=7,11=12),11&gt;=$K887,11&lt;=IF($L887="",12,$L887)),$J887,0),IF(AND(11&gt;=$K887,11&lt;=IF($L887="",12,$L887),MOD(11-$K887,$N887)=0),$J887,0)))</f>
        <v>0</v>
      </c>
      <c r="Z887" s="19" t="n">
        <f aca="false">IF(OR($M887="",$M887="ERR",$J887="",$K887="",$N887=""),0,IF($N887=0,IF(AND(OR(12=7,12=12),12&gt;=$K887,12&lt;=IF($L887="",12,$L887)),$J887,0),IF(AND(12&gt;=$K887,12&lt;=IF($L887="",12,$L887),MOD(12-$K887,$N887)=0),$J887,0)))</f>
        <v>0</v>
      </c>
      <c r="AA887" s="36" t="n">
        <f aca="false">SUM(O887:Z887)</f>
        <v>0</v>
      </c>
      <c r="AB887" s="15" t="str">
        <f aca="false">IF(AND($B887="",$D887="",$J887=""),"",IF($B887="","Falta código",IF(ISNA(MATCH($B887,LST_COD,0)),"Código no registrado en Trabajadores",IF($E887="","Concepto no está en el catálogo",IF($M887="ERR","Retención de otro empleador: Origen = Otro empleador",IF(OR($J887="",$K887=""),"Falta monto o mes",IF(OR($K887&lt;1,$K887&gt;12),"Mes inicio inválido",IF(AND($L887&lt;&gt;"",OR($L887&lt;$K887,$L887&gt;12)),"Mes fin inválido",IF($N887="","Falta frecuencia",IF(AND($G887&lt;&gt;"Otro empleador",SUMPRODUCT(($O887:$Z887&lt;&gt;0)*(((COLUMN($O887:$Z887)-14)&lt;INDEX(Trabajadores!$M$6:$M$105,MATCH($B887,LST_COD,0)))+((COLUMN($O887:$Z887)-14)&gt;INDEX(Trabajadores!$N$6:$N$105,MATCH($B887,LST_COD,0)))))&gt;0),"Aviso: hay meses fuera del periodo laboral","OK"))))))))))</f>
        <v/>
      </c>
    </row>
    <row r="888" customFormat="false" ht="15" hidden="false" customHeight="false" outlineLevel="0" collapsed="false">
      <c r="A888" s="23" t="n">
        <v>883</v>
      </c>
      <c r="B888" s="7"/>
      <c r="C888" s="35" t="str">
        <f aca="false">IF($B888="","",IFERROR(INDEX(Trabajadores!$D$6:$D$105,MATCH($B888,LST_COD,0)),"¿Código?"))</f>
        <v/>
      </c>
      <c r="D888" s="30"/>
      <c r="E888" s="9" t="str">
        <f aca="false">IF($D888="","",IFERROR(VLOOKUP($D888,CONC_TABLA,2,FALSE()),""))</f>
        <v/>
      </c>
      <c r="F888" s="9" t="str">
        <f aca="false">IF($D888="","",IFERROR(VLOOKUP($D888,CONC_TABLA,3,FALSE()),""))</f>
        <v/>
      </c>
      <c r="G888" s="30"/>
      <c r="H888" s="30"/>
      <c r="I888" s="30"/>
      <c r="J888" s="29"/>
      <c r="K888" s="28"/>
      <c r="L888" s="28"/>
      <c r="M888" s="9" t="str">
        <f aca="false">IF(OR($B888="",$E888=""),"",IF($E888="INA","INA",IF($G888="Otro empleador",IF($E888="RET","RETO",IF($E888="ORD","OTO","OTX")),IF($E888="RET","ERR",$E888))))</f>
        <v/>
      </c>
      <c r="N888" s="9" t="str">
        <f aca="false">IF($I888="","",IFERROR(VLOOKUP($I888,FREC_TABLA,2,FALSE()),""))</f>
        <v/>
      </c>
      <c r="O888" s="19" t="n">
        <f aca="false">IF(OR($M888="",$M888="ERR",$J888="",$K888="",$N888=""),0,IF($N888=0,IF(AND(OR(1=7,1=12),1&gt;=$K888,1&lt;=IF($L888="",12,$L888)),$J888,0),IF(AND(1&gt;=$K888,1&lt;=IF($L888="",12,$L888),MOD(1-$K888,$N888)=0),$J888,0)))</f>
        <v>0</v>
      </c>
      <c r="P888" s="19" t="n">
        <f aca="false">IF(OR($M888="",$M888="ERR",$J888="",$K888="",$N888=""),0,IF($N888=0,IF(AND(OR(2=7,2=12),2&gt;=$K888,2&lt;=IF($L888="",12,$L888)),$J888,0),IF(AND(2&gt;=$K888,2&lt;=IF($L888="",12,$L888),MOD(2-$K888,$N888)=0),$J888,0)))</f>
        <v>0</v>
      </c>
      <c r="Q888" s="19" t="n">
        <f aca="false">IF(OR($M888="",$M888="ERR",$J888="",$K888="",$N888=""),0,IF($N888=0,IF(AND(OR(3=7,3=12),3&gt;=$K888,3&lt;=IF($L888="",12,$L888)),$J888,0),IF(AND(3&gt;=$K888,3&lt;=IF($L888="",12,$L888),MOD(3-$K888,$N888)=0),$J888,0)))</f>
        <v>0</v>
      </c>
      <c r="R888" s="19" t="n">
        <f aca="false">IF(OR($M888="",$M888="ERR",$J888="",$K888="",$N888=""),0,IF($N888=0,IF(AND(OR(4=7,4=12),4&gt;=$K888,4&lt;=IF($L888="",12,$L888)),$J888,0),IF(AND(4&gt;=$K888,4&lt;=IF($L888="",12,$L888),MOD(4-$K888,$N888)=0),$J888,0)))</f>
        <v>0</v>
      </c>
      <c r="S888" s="19" t="n">
        <f aca="false">IF(OR($M888="",$M888="ERR",$J888="",$K888="",$N888=""),0,IF($N888=0,IF(AND(OR(5=7,5=12),5&gt;=$K888,5&lt;=IF($L888="",12,$L888)),$J888,0),IF(AND(5&gt;=$K888,5&lt;=IF($L888="",12,$L888),MOD(5-$K888,$N888)=0),$J888,0)))</f>
        <v>0</v>
      </c>
      <c r="T888" s="19" t="n">
        <f aca="false">IF(OR($M888="",$M888="ERR",$J888="",$K888="",$N888=""),0,IF($N888=0,IF(AND(OR(6=7,6=12),6&gt;=$K888,6&lt;=IF($L888="",12,$L888)),$J888,0),IF(AND(6&gt;=$K888,6&lt;=IF($L888="",12,$L888),MOD(6-$K888,$N888)=0),$J888,0)))</f>
        <v>0</v>
      </c>
      <c r="U888" s="19" t="n">
        <f aca="false">IF(OR($M888="",$M888="ERR",$J888="",$K888="",$N888=""),0,IF($N888=0,IF(AND(OR(7=7,7=12),7&gt;=$K888,7&lt;=IF($L888="",12,$L888)),$J888,0),IF(AND(7&gt;=$K888,7&lt;=IF($L888="",12,$L888),MOD(7-$K888,$N888)=0),$J888,0)))</f>
        <v>0</v>
      </c>
      <c r="V888" s="19" t="n">
        <f aca="false">IF(OR($M888="",$M888="ERR",$J888="",$K888="",$N888=""),0,IF($N888=0,IF(AND(OR(8=7,8=12),8&gt;=$K888,8&lt;=IF($L888="",12,$L888)),$J888,0),IF(AND(8&gt;=$K888,8&lt;=IF($L888="",12,$L888),MOD(8-$K888,$N888)=0),$J888,0)))</f>
        <v>0</v>
      </c>
      <c r="W888" s="19" t="n">
        <f aca="false">IF(OR($M888="",$M888="ERR",$J888="",$K888="",$N888=""),0,IF($N888=0,IF(AND(OR(9=7,9=12),9&gt;=$K888,9&lt;=IF($L888="",12,$L888)),$J888,0),IF(AND(9&gt;=$K888,9&lt;=IF($L888="",12,$L888),MOD(9-$K888,$N888)=0),$J888,0)))</f>
        <v>0</v>
      </c>
      <c r="X888" s="19" t="n">
        <f aca="false">IF(OR($M888="",$M888="ERR",$J888="",$K888="",$N888=""),0,IF($N888=0,IF(AND(OR(10=7,10=12),10&gt;=$K888,10&lt;=IF($L888="",12,$L888)),$J888,0),IF(AND(10&gt;=$K888,10&lt;=IF($L888="",12,$L888),MOD(10-$K888,$N888)=0),$J888,0)))</f>
        <v>0</v>
      </c>
      <c r="Y888" s="19" t="n">
        <f aca="false">IF(OR($M888="",$M888="ERR",$J888="",$K888="",$N888=""),0,IF($N888=0,IF(AND(OR(11=7,11=12),11&gt;=$K888,11&lt;=IF($L888="",12,$L888)),$J888,0),IF(AND(11&gt;=$K888,11&lt;=IF($L888="",12,$L888),MOD(11-$K888,$N888)=0),$J888,0)))</f>
        <v>0</v>
      </c>
      <c r="Z888" s="19" t="n">
        <f aca="false">IF(OR($M888="",$M888="ERR",$J888="",$K888="",$N888=""),0,IF($N888=0,IF(AND(OR(12=7,12=12),12&gt;=$K888,12&lt;=IF($L888="",12,$L888)),$J888,0),IF(AND(12&gt;=$K888,12&lt;=IF($L888="",12,$L888),MOD(12-$K888,$N888)=0),$J888,0)))</f>
        <v>0</v>
      </c>
      <c r="AA888" s="36" t="n">
        <f aca="false">SUM(O888:Z888)</f>
        <v>0</v>
      </c>
      <c r="AB888" s="15" t="str">
        <f aca="false">IF(AND($B888="",$D888="",$J888=""),"",IF($B888="","Falta código",IF(ISNA(MATCH($B888,LST_COD,0)),"Código no registrado en Trabajadores",IF($E888="","Concepto no está en el catálogo",IF($M888="ERR","Retención de otro empleador: Origen = Otro empleador",IF(OR($J888="",$K888=""),"Falta monto o mes",IF(OR($K888&lt;1,$K888&gt;12),"Mes inicio inválido",IF(AND($L888&lt;&gt;"",OR($L888&lt;$K888,$L888&gt;12)),"Mes fin inválido",IF($N888="","Falta frecuencia",IF(AND($G888&lt;&gt;"Otro empleador",SUMPRODUCT(($O888:$Z888&lt;&gt;0)*(((COLUMN($O888:$Z888)-14)&lt;INDEX(Trabajadores!$M$6:$M$105,MATCH($B888,LST_COD,0)))+((COLUMN($O888:$Z888)-14)&gt;INDEX(Trabajadores!$N$6:$N$105,MATCH($B888,LST_COD,0)))))&gt;0),"Aviso: hay meses fuera del periodo laboral","OK"))))))))))</f>
        <v/>
      </c>
    </row>
    <row r="889" customFormat="false" ht="15" hidden="false" customHeight="false" outlineLevel="0" collapsed="false">
      <c r="A889" s="23" t="n">
        <v>884</v>
      </c>
      <c r="B889" s="7"/>
      <c r="C889" s="35" t="str">
        <f aca="false">IF($B889="","",IFERROR(INDEX(Trabajadores!$D$6:$D$105,MATCH($B889,LST_COD,0)),"¿Código?"))</f>
        <v/>
      </c>
      <c r="D889" s="30"/>
      <c r="E889" s="9" t="str">
        <f aca="false">IF($D889="","",IFERROR(VLOOKUP($D889,CONC_TABLA,2,FALSE()),""))</f>
        <v/>
      </c>
      <c r="F889" s="9" t="str">
        <f aca="false">IF($D889="","",IFERROR(VLOOKUP($D889,CONC_TABLA,3,FALSE()),""))</f>
        <v/>
      </c>
      <c r="G889" s="30"/>
      <c r="H889" s="30"/>
      <c r="I889" s="30"/>
      <c r="J889" s="29"/>
      <c r="K889" s="28"/>
      <c r="L889" s="28"/>
      <c r="M889" s="9" t="str">
        <f aca="false">IF(OR($B889="",$E889=""),"",IF($E889="INA","INA",IF($G889="Otro empleador",IF($E889="RET","RETO",IF($E889="ORD","OTO","OTX")),IF($E889="RET","ERR",$E889))))</f>
        <v/>
      </c>
      <c r="N889" s="9" t="str">
        <f aca="false">IF($I889="","",IFERROR(VLOOKUP($I889,FREC_TABLA,2,FALSE()),""))</f>
        <v/>
      </c>
      <c r="O889" s="19" t="n">
        <f aca="false">IF(OR($M889="",$M889="ERR",$J889="",$K889="",$N889=""),0,IF($N889=0,IF(AND(OR(1=7,1=12),1&gt;=$K889,1&lt;=IF($L889="",12,$L889)),$J889,0),IF(AND(1&gt;=$K889,1&lt;=IF($L889="",12,$L889),MOD(1-$K889,$N889)=0),$J889,0)))</f>
        <v>0</v>
      </c>
      <c r="P889" s="19" t="n">
        <f aca="false">IF(OR($M889="",$M889="ERR",$J889="",$K889="",$N889=""),0,IF($N889=0,IF(AND(OR(2=7,2=12),2&gt;=$K889,2&lt;=IF($L889="",12,$L889)),$J889,0),IF(AND(2&gt;=$K889,2&lt;=IF($L889="",12,$L889),MOD(2-$K889,$N889)=0),$J889,0)))</f>
        <v>0</v>
      </c>
      <c r="Q889" s="19" t="n">
        <f aca="false">IF(OR($M889="",$M889="ERR",$J889="",$K889="",$N889=""),0,IF($N889=0,IF(AND(OR(3=7,3=12),3&gt;=$K889,3&lt;=IF($L889="",12,$L889)),$J889,0),IF(AND(3&gt;=$K889,3&lt;=IF($L889="",12,$L889),MOD(3-$K889,$N889)=0),$J889,0)))</f>
        <v>0</v>
      </c>
      <c r="R889" s="19" t="n">
        <f aca="false">IF(OR($M889="",$M889="ERR",$J889="",$K889="",$N889=""),0,IF($N889=0,IF(AND(OR(4=7,4=12),4&gt;=$K889,4&lt;=IF($L889="",12,$L889)),$J889,0),IF(AND(4&gt;=$K889,4&lt;=IF($L889="",12,$L889),MOD(4-$K889,$N889)=0),$J889,0)))</f>
        <v>0</v>
      </c>
      <c r="S889" s="19" t="n">
        <f aca="false">IF(OR($M889="",$M889="ERR",$J889="",$K889="",$N889=""),0,IF($N889=0,IF(AND(OR(5=7,5=12),5&gt;=$K889,5&lt;=IF($L889="",12,$L889)),$J889,0),IF(AND(5&gt;=$K889,5&lt;=IF($L889="",12,$L889),MOD(5-$K889,$N889)=0),$J889,0)))</f>
        <v>0</v>
      </c>
      <c r="T889" s="19" t="n">
        <f aca="false">IF(OR($M889="",$M889="ERR",$J889="",$K889="",$N889=""),0,IF($N889=0,IF(AND(OR(6=7,6=12),6&gt;=$K889,6&lt;=IF($L889="",12,$L889)),$J889,0),IF(AND(6&gt;=$K889,6&lt;=IF($L889="",12,$L889),MOD(6-$K889,$N889)=0),$J889,0)))</f>
        <v>0</v>
      </c>
      <c r="U889" s="19" t="n">
        <f aca="false">IF(OR($M889="",$M889="ERR",$J889="",$K889="",$N889=""),0,IF($N889=0,IF(AND(OR(7=7,7=12),7&gt;=$K889,7&lt;=IF($L889="",12,$L889)),$J889,0),IF(AND(7&gt;=$K889,7&lt;=IF($L889="",12,$L889),MOD(7-$K889,$N889)=0),$J889,0)))</f>
        <v>0</v>
      </c>
      <c r="V889" s="19" t="n">
        <f aca="false">IF(OR($M889="",$M889="ERR",$J889="",$K889="",$N889=""),0,IF($N889=0,IF(AND(OR(8=7,8=12),8&gt;=$K889,8&lt;=IF($L889="",12,$L889)),$J889,0),IF(AND(8&gt;=$K889,8&lt;=IF($L889="",12,$L889),MOD(8-$K889,$N889)=0),$J889,0)))</f>
        <v>0</v>
      </c>
      <c r="W889" s="19" t="n">
        <f aca="false">IF(OR($M889="",$M889="ERR",$J889="",$K889="",$N889=""),0,IF($N889=0,IF(AND(OR(9=7,9=12),9&gt;=$K889,9&lt;=IF($L889="",12,$L889)),$J889,0),IF(AND(9&gt;=$K889,9&lt;=IF($L889="",12,$L889),MOD(9-$K889,$N889)=0),$J889,0)))</f>
        <v>0</v>
      </c>
      <c r="X889" s="19" t="n">
        <f aca="false">IF(OR($M889="",$M889="ERR",$J889="",$K889="",$N889=""),0,IF($N889=0,IF(AND(OR(10=7,10=12),10&gt;=$K889,10&lt;=IF($L889="",12,$L889)),$J889,0),IF(AND(10&gt;=$K889,10&lt;=IF($L889="",12,$L889),MOD(10-$K889,$N889)=0),$J889,0)))</f>
        <v>0</v>
      </c>
      <c r="Y889" s="19" t="n">
        <f aca="false">IF(OR($M889="",$M889="ERR",$J889="",$K889="",$N889=""),0,IF($N889=0,IF(AND(OR(11=7,11=12),11&gt;=$K889,11&lt;=IF($L889="",12,$L889)),$J889,0),IF(AND(11&gt;=$K889,11&lt;=IF($L889="",12,$L889),MOD(11-$K889,$N889)=0),$J889,0)))</f>
        <v>0</v>
      </c>
      <c r="Z889" s="19" t="n">
        <f aca="false">IF(OR($M889="",$M889="ERR",$J889="",$K889="",$N889=""),0,IF($N889=0,IF(AND(OR(12=7,12=12),12&gt;=$K889,12&lt;=IF($L889="",12,$L889)),$J889,0),IF(AND(12&gt;=$K889,12&lt;=IF($L889="",12,$L889),MOD(12-$K889,$N889)=0),$J889,0)))</f>
        <v>0</v>
      </c>
      <c r="AA889" s="36" t="n">
        <f aca="false">SUM(O889:Z889)</f>
        <v>0</v>
      </c>
      <c r="AB889" s="15" t="str">
        <f aca="false">IF(AND($B889="",$D889="",$J889=""),"",IF($B889="","Falta código",IF(ISNA(MATCH($B889,LST_COD,0)),"Código no registrado en Trabajadores",IF($E889="","Concepto no está en el catálogo",IF($M889="ERR","Retención de otro empleador: Origen = Otro empleador",IF(OR($J889="",$K889=""),"Falta monto o mes",IF(OR($K889&lt;1,$K889&gt;12),"Mes inicio inválido",IF(AND($L889&lt;&gt;"",OR($L889&lt;$K889,$L889&gt;12)),"Mes fin inválido",IF($N889="","Falta frecuencia",IF(AND($G889&lt;&gt;"Otro empleador",SUMPRODUCT(($O889:$Z889&lt;&gt;0)*(((COLUMN($O889:$Z889)-14)&lt;INDEX(Trabajadores!$M$6:$M$105,MATCH($B889,LST_COD,0)))+((COLUMN($O889:$Z889)-14)&gt;INDEX(Trabajadores!$N$6:$N$105,MATCH($B889,LST_COD,0)))))&gt;0),"Aviso: hay meses fuera del periodo laboral","OK"))))))))))</f>
        <v/>
      </c>
    </row>
    <row r="890" customFormat="false" ht="15" hidden="false" customHeight="false" outlineLevel="0" collapsed="false">
      <c r="A890" s="23" t="n">
        <v>885</v>
      </c>
      <c r="B890" s="7"/>
      <c r="C890" s="35" t="str">
        <f aca="false">IF($B890="","",IFERROR(INDEX(Trabajadores!$D$6:$D$105,MATCH($B890,LST_COD,0)),"¿Código?"))</f>
        <v/>
      </c>
      <c r="D890" s="30"/>
      <c r="E890" s="9" t="str">
        <f aca="false">IF($D890="","",IFERROR(VLOOKUP($D890,CONC_TABLA,2,FALSE()),""))</f>
        <v/>
      </c>
      <c r="F890" s="9" t="str">
        <f aca="false">IF($D890="","",IFERROR(VLOOKUP($D890,CONC_TABLA,3,FALSE()),""))</f>
        <v/>
      </c>
      <c r="G890" s="30"/>
      <c r="H890" s="30"/>
      <c r="I890" s="30"/>
      <c r="J890" s="29"/>
      <c r="K890" s="28"/>
      <c r="L890" s="28"/>
      <c r="M890" s="9" t="str">
        <f aca="false">IF(OR($B890="",$E890=""),"",IF($E890="INA","INA",IF($G890="Otro empleador",IF($E890="RET","RETO",IF($E890="ORD","OTO","OTX")),IF($E890="RET","ERR",$E890))))</f>
        <v/>
      </c>
      <c r="N890" s="9" t="str">
        <f aca="false">IF($I890="","",IFERROR(VLOOKUP($I890,FREC_TABLA,2,FALSE()),""))</f>
        <v/>
      </c>
      <c r="O890" s="19" t="n">
        <f aca="false">IF(OR($M890="",$M890="ERR",$J890="",$K890="",$N890=""),0,IF($N890=0,IF(AND(OR(1=7,1=12),1&gt;=$K890,1&lt;=IF($L890="",12,$L890)),$J890,0),IF(AND(1&gt;=$K890,1&lt;=IF($L890="",12,$L890),MOD(1-$K890,$N890)=0),$J890,0)))</f>
        <v>0</v>
      </c>
      <c r="P890" s="19" t="n">
        <f aca="false">IF(OR($M890="",$M890="ERR",$J890="",$K890="",$N890=""),0,IF($N890=0,IF(AND(OR(2=7,2=12),2&gt;=$K890,2&lt;=IF($L890="",12,$L890)),$J890,0),IF(AND(2&gt;=$K890,2&lt;=IF($L890="",12,$L890),MOD(2-$K890,$N890)=0),$J890,0)))</f>
        <v>0</v>
      </c>
      <c r="Q890" s="19" t="n">
        <f aca="false">IF(OR($M890="",$M890="ERR",$J890="",$K890="",$N890=""),0,IF($N890=0,IF(AND(OR(3=7,3=12),3&gt;=$K890,3&lt;=IF($L890="",12,$L890)),$J890,0),IF(AND(3&gt;=$K890,3&lt;=IF($L890="",12,$L890),MOD(3-$K890,$N890)=0),$J890,0)))</f>
        <v>0</v>
      </c>
      <c r="R890" s="19" t="n">
        <f aca="false">IF(OR($M890="",$M890="ERR",$J890="",$K890="",$N890=""),0,IF($N890=0,IF(AND(OR(4=7,4=12),4&gt;=$K890,4&lt;=IF($L890="",12,$L890)),$J890,0),IF(AND(4&gt;=$K890,4&lt;=IF($L890="",12,$L890),MOD(4-$K890,$N890)=0),$J890,0)))</f>
        <v>0</v>
      </c>
      <c r="S890" s="19" t="n">
        <f aca="false">IF(OR($M890="",$M890="ERR",$J890="",$K890="",$N890=""),0,IF($N890=0,IF(AND(OR(5=7,5=12),5&gt;=$K890,5&lt;=IF($L890="",12,$L890)),$J890,0),IF(AND(5&gt;=$K890,5&lt;=IF($L890="",12,$L890),MOD(5-$K890,$N890)=0),$J890,0)))</f>
        <v>0</v>
      </c>
      <c r="T890" s="19" t="n">
        <f aca="false">IF(OR($M890="",$M890="ERR",$J890="",$K890="",$N890=""),0,IF($N890=0,IF(AND(OR(6=7,6=12),6&gt;=$K890,6&lt;=IF($L890="",12,$L890)),$J890,0),IF(AND(6&gt;=$K890,6&lt;=IF($L890="",12,$L890),MOD(6-$K890,$N890)=0),$J890,0)))</f>
        <v>0</v>
      </c>
      <c r="U890" s="19" t="n">
        <f aca="false">IF(OR($M890="",$M890="ERR",$J890="",$K890="",$N890=""),0,IF($N890=0,IF(AND(OR(7=7,7=12),7&gt;=$K890,7&lt;=IF($L890="",12,$L890)),$J890,0),IF(AND(7&gt;=$K890,7&lt;=IF($L890="",12,$L890),MOD(7-$K890,$N890)=0),$J890,0)))</f>
        <v>0</v>
      </c>
      <c r="V890" s="19" t="n">
        <f aca="false">IF(OR($M890="",$M890="ERR",$J890="",$K890="",$N890=""),0,IF($N890=0,IF(AND(OR(8=7,8=12),8&gt;=$K890,8&lt;=IF($L890="",12,$L890)),$J890,0),IF(AND(8&gt;=$K890,8&lt;=IF($L890="",12,$L890),MOD(8-$K890,$N890)=0),$J890,0)))</f>
        <v>0</v>
      </c>
      <c r="W890" s="19" t="n">
        <f aca="false">IF(OR($M890="",$M890="ERR",$J890="",$K890="",$N890=""),0,IF($N890=0,IF(AND(OR(9=7,9=12),9&gt;=$K890,9&lt;=IF($L890="",12,$L890)),$J890,0),IF(AND(9&gt;=$K890,9&lt;=IF($L890="",12,$L890),MOD(9-$K890,$N890)=0),$J890,0)))</f>
        <v>0</v>
      </c>
      <c r="X890" s="19" t="n">
        <f aca="false">IF(OR($M890="",$M890="ERR",$J890="",$K890="",$N890=""),0,IF($N890=0,IF(AND(OR(10=7,10=12),10&gt;=$K890,10&lt;=IF($L890="",12,$L890)),$J890,0),IF(AND(10&gt;=$K890,10&lt;=IF($L890="",12,$L890),MOD(10-$K890,$N890)=0),$J890,0)))</f>
        <v>0</v>
      </c>
      <c r="Y890" s="19" t="n">
        <f aca="false">IF(OR($M890="",$M890="ERR",$J890="",$K890="",$N890=""),0,IF($N890=0,IF(AND(OR(11=7,11=12),11&gt;=$K890,11&lt;=IF($L890="",12,$L890)),$J890,0),IF(AND(11&gt;=$K890,11&lt;=IF($L890="",12,$L890),MOD(11-$K890,$N890)=0),$J890,0)))</f>
        <v>0</v>
      </c>
      <c r="Z890" s="19" t="n">
        <f aca="false">IF(OR($M890="",$M890="ERR",$J890="",$K890="",$N890=""),0,IF($N890=0,IF(AND(OR(12=7,12=12),12&gt;=$K890,12&lt;=IF($L890="",12,$L890)),$J890,0),IF(AND(12&gt;=$K890,12&lt;=IF($L890="",12,$L890),MOD(12-$K890,$N890)=0),$J890,0)))</f>
        <v>0</v>
      </c>
      <c r="AA890" s="36" t="n">
        <f aca="false">SUM(O890:Z890)</f>
        <v>0</v>
      </c>
      <c r="AB890" s="15" t="str">
        <f aca="false">IF(AND($B890="",$D890="",$J890=""),"",IF($B890="","Falta código",IF(ISNA(MATCH($B890,LST_COD,0)),"Código no registrado en Trabajadores",IF($E890="","Concepto no está en el catálogo",IF($M890="ERR","Retención de otro empleador: Origen = Otro empleador",IF(OR($J890="",$K890=""),"Falta monto o mes",IF(OR($K890&lt;1,$K890&gt;12),"Mes inicio inválido",IF(AND($L890&lt;&gt;"",OR($L890&lt;$K890,$L890&gt;12)),"Mes fin inválido",IF($N890="","Falta frecuencia",IF(AND($G890&lt;&gt;"Otro empleador",SUMPRODUCT(($O890:$Z890&lt;&gt;0)*(((COLUMN($O890:$Z890)-14)&lt;INDEX(Trabajadores!$M$6:$M$105,MATCH($B890,LST_COD,0)))+((COLUMN($O890:$Z890)-14)&gt;INDEX(Trabajadores!$N$6:$N$105,MATCH($B890,LST_COD,0)))))&gt;0),"Aviso: hay meses fuera del periodo laboral","OK"))))))))))</f>
        <v/>
      </c>
    </row>
    <row r="891" customFormat="false" ht="15" hidden="false" customHeight="false" outlineLevel="0" collapsed="false">
      <c r="A891" s="23" t="n">
        <v>886</v>
      </c>
      <c r="B891" s="7"/>
      <c r="C891" s="35" t="str">
        <f aca="false">IF($B891="","",IFERROR(INDEX(Trabajadores!$D$6:$D$105,MATCH($B891,LST_COD,0)),"¿Código?"))</f>
        <v/>
      </c>
      <c r="D891" s="30"/>
      <c r="E891" s="9" t="str">
        <f aca="false">IF($D891="","",IFERROR(VLOOKUP($D891,CONC_TABLA,2,FALSE()),""))</f>
        <v/>
      </c>
      <c r="F891" s="9" t="str">
        <f aca="false">IF($D891="","",IFERROR(VLOOKUP($D891,CONC_TABLA,3,FALSE()),""))</f>
        <v/>
      </c>
      <c r="G891" s="30"/>
      <c r="H891" s="30"/>
      <c r="I891" s="30"/>
      <c r="J891" s="29"/>
      <c r="K891" s="28"/>
      <c r="L891" s="28"/>
      <c r="M891" s="9" t="str">
        <f aca="false">IF(OR($B891="",$E891=""),"",IF($E891="INA","INA",IF($G891="Otro empleador",IF($E891="RET","RETO",IF($E891="ORD","OTO","OTX")),IF($E891="RET","ERR",$E891))))</f>
        <v/>
      </c>
      <c r="N891" s="9" t="str">
        <f aca="false">IF($I891="","",IFERROR(VLOOKUP($I891,FREC_TABLA,2,FALSE()),""))</f>
        <v/>
      </c>
      <c r="O891" s="19" t="n">
        <f aca="false">IF(OR($M891="",$M891="ERR",$J891="",$K891="",$N891=""),0,IF($N891=0,IF(AND(OR(1=7,1=12),1&gt;=$K891,1&lt;=IF($L891="",12,$L891)),$J891,0),IF(AND(1&gt;=$K891,1&lt;=IF($L891="",12,$L891),MOD(1-$K891,$N891)=0),$J891,0)))</f>
        <v>0</v>
      </c>
      <c r="P891" s="19" t="n">
        <f aca="false">IF(OR($M891="",$M891="ERR",$J891="",$K891="",$N891=""),0,IF($N891=0,IF(AND(OR(2=7,2=12),2&gt;=$K891,2&lt;=IF($L891="",12,$L891)),$J891,0),IF(AND(2&gt;=$K891,2&lt;=IF($L891="",12,$L891),MOD(2-$K891,$N891)=0),$J891,0)))</f>
        <v>0</v>
      </c>
      <c r="Q891" s="19" t="n">
        <f aca="false">IF(OR($M891="",$M891="ERR",$J891="",$K891="",$N891=""),0,IF($N891=0,IF(AND(OR(3=7,3=12),3&gt;=$K891,3&lt;=IF($L891="",12,$L891)),$J891,0),IF(AND(3&gt;=$K891,3&lt;=IF($L891="",12,$L891),MOD(3-$K891,$N891)=0),$J891,0)))</f>
        <v>0</v>
      </c>
      <c r="R891" s="19" t="n">
        <f aca="false">IF(OR($M891="",$M891="ERR",$J891="",$K891="",$N891=""),0,IF($N891=0,IF(AND(OR(4=7,4=12),4&gt;=$K891,4&lt;=IF($L891="",12,$L891)),$J891,0),IF(AND(4&gt;=$K891,4&lt;=IF($L891="",12,$L891),MOD(4-$K891,$N891)=0),$J891,0)))</f>
        <v>0</v>
      </c>
      <c r="S891" s="19" t="n">
        <f aca="false">IF(OR($M891="",$M891="ERR",$J891="",$K891="",$N891=""),0,IF($N891=0,IF(AND(OR(5=7,5=12),5&gt;=$K891,5&lt;=IF($L891="",12,$L891)),$J891,0),IF(AND(5&gt;=$K891,5&lt;=IF($L891="",12,$L891),MOD(5-$K891,$N891)=0),$J891,0)))</f>
        <v>0</v>
      </c>
      <c r="T891" s="19" t="n">
        <f aca="false">IF(OR($M891="",$M891="ERR",$J891="",$K891="",$N891=""),0,IF($N891=0,IF(AND(OR(6=7,6=12),6&gt;=$K891,6&lt;=IF($L891="",12,$L891)),$J891,0),IF(AND(6&gt;=$K891,6&lt;=IF($L891="",12,$L891),MOD(6-$K891,$N891)=0),$J891,0)))</f>
        <v>0</v>
      </c>
      <c r="U891" s="19" t="n">
        <f aca="false">IF(OR($M891="",$M891="ERR",$J891="",$K891="",$N891=""),0,IF($N891=0,IF(AND(OR(7=7,7=12),7&gt;=$K891,7&lt;=IF($L891="",12,$L891)),$J891,0),IF(AND(7&gt;=$K891,7&lt;=IF($L891="",12,$L891),MOD(7-$K891,$N891)=0),$J891,0)))</f>
        <v>0</v>
      </c>
      <c r="V891" s="19" t="n">
        <f aca="false">IF(OR($M891="",$M891="ERR",$J891="",$K891="",$N891=""),0,IF($N891=0,IF(AND(OR(8=7,8=12),8&gt;=$K891,8&lt;=IF($L891="",12,$L891)),$J891,0),IF(AND(8&gt;=$K891,8&lt;=IF($L891="",12,$L891),MOD(8-$K891,$N891)=0),$J891,0)))</f>
        <v>0</v>
      </c>
      <c r="W891" s="19" t="n">
        <f aca="false">IF(OR($M891="",$M891="ERR",$J891="",$K891="",$N891=""),0,IF($N891=0,IF(AND(OR(9=7,9=12),9&gt;=$K891,9&lt;=IF($L891="",12,$L891)),$J891,0),IF(AND(9&gt;=$K891,9&lt;=IF($L891="",12,$L891),MOD(9-$K891,$N891)=0),$J891,0)))</f>
        <v>0</v>
      </c>
      <c r="X891" s="19" t="n">
        <f aca="false">IF(OR($M891="",$M891="ERR",$J891="",$K891="",$N891=""),0,IF($N891=0,IF(AND(OR(10=7,10=12),10&gt;=$K891,10&lt;=IF($L891="",12,$L891)),$J891,0),IF(AND(10&gt;=$K891,10&lt;=IF($L891="",12,$L891),MOD(10-$K891,$N891)=0),$J891,0)))</f>
        <v>0</v>
      </c>
      <c r="Y891" s="19" t="n">
        <f aca="false">IF(OR($M891="",$M891="ERR",$J891="",$K891="",$N891=""),0,IF($N891=0,IF(AND(OR(11=7,11=12),11&gt;=$K891,11&lt;=IF($L891="",12,$L891)),$J891,0),IF(AND(11&gt;=$K891,11&lt;=IF($L891="",12,$L891),MOD(11-$K891,$N891)=0),$J891,0)))</f>
        <v>0</v>
      </c>
      <c r="Z891" s="19" t="n">
        <f aca="false">IF(OR($M891="",$M891="ERR",$J891="",$K891="",$N891=""),0,IF($N891=0,IF(AND(OR(12=7,12=12),12&gt;=$K891,12&lt;=IF($L891="",12,$L891)),$J891,0),IF(AND(12&gt;=$K891,12&lt;=IF($L891="",12,$L891),MOD(12-$K891,$N891)=0),$J891,0)))</f>
        <v>0</v>
      </c>
      <c r="AA891" s="36" t="n">
        <f aca="false">SUM(O891:Z891)</f>
        <v>0</v>
      </c>
      <c r="AB891" s="15" t="str">
        <f aca="false">IF(AND($B891="",$D891="",$J891=""),"",IF($B891="","Falta código",IF(ISNA(MATCH($B891,LST_COD,0)),"Código no registrado en Trabajadores",IF($E891="","Concepto no está en el catálogo",IF($M891="ERR","Retención de otro empleador: Origen = Otro empleador",IF(OR($J891="",$K891=""),"Falta monto o mes",IF(OR($K891&lt;1,$K891&gt;12),"Mes inicio inválido",IF(AND($L891&lt;&gt;"",OR($L891&lt;$K891,$L891&gt;12)),"Mes fin inválido",IF($N891="","Falta frecuencia",IF(AND($G891&lt;&gt;"Otro empleador",SUMPRODUCT(($O891:$Z891&lt;&gt;0)*(((COLUMN($O891:$Z891)-14)&lt;INDEX(Trabajadores!$M$6:$M$105,MATCH($B891,LST_COD,0)))+((COLUMN($O891:$Z891)-14)&gt;INDEX(Trabajadores!$N$6:$N$105,MATCH($B891,LST_COD,0)))))&gt;0),"Aviso: hay meses fuera del periodo laboral","OK"))))))))))</f>
        <v/>
      </c>
    </row>
    <row r="892" customFormat="false" ht="15" hidden="false" customHeight="false" outlineLevel="0" collapsed="false">
      <c r="A892" s="23" t="n">
        <v>887</v>
      </c>
      <c r="B892" s="7"/>
      <c r="C892" s="35" t="str">
        <f aca="false">IF($B892="","",IFERROR(INDEX(Trabajadores!$D$6:$D$105,MATCH($B892,LST_COD,0)),"¿Código?"))</f>
        <v/>
      </c>
      <c r="D892" s="30"/>
      <c r="E892" s="9" t="str">
        <f aca="false">IF($D892="","",IFERROR(VLOOKUP($D892,CONC_TABLA,2,FALSE()),""))</f>
        <v/>
      </c>
      <c r="F892" s="9" t="str">
        <f aca="false">IF($D892="","",IFERROR(VLOOKUP($D892,CONC_TABLA,3,FALSE()),""))</f>
        <v/>
      </c>
      <c r="G892" s="30"/>
      <c r="H892" s="30"/>
      <c r="I892" s="30"/>
      <c r="J892" s="29"/>
      <c r="K892" s="28"/>
      <c r="L892" s="28"/>
      <c r="M892" s="9" t="str">
        <f aca="false">IF(OR($B892="",$E892=""),"",IF($E892="INA","INA",IF($G892="Otro empleador",IF($E892="RET","RETO",IF($E892="ORD","OTO","OTX")),IF($E892="RET","ERR",$E892))))</f>
        <v/>
      </c>
      <c r="N892" s="9" t="str">
        <f aca="false">IF($I892="","",IFERROR(VLOOKUP($I892,FREC_TABLA,2,FALSE()),""))</f>
        <v/>
      </c>
      <c r="O892" s="19" t="n">
        <f aca="false">IF(OR($M892="",$M892="ERR",$J892="",$K892="",$N892=""),0,IF($N892=0,IF(AND(OR(1=7,1=12),1&gt;=$K892,1&lt;=IF($L892="",12,$L892)),$J892,0),IF(AND(1&gt;=$K892,1&lt;=IF($L892="",12,$L892),MOD(1-$K892,$N892)=0),$J892,0)))</f>
        <v>0</v>
      </c>
      <c r="P892" s="19" t="n">
        <f aca="false">IF(OR($M892="",$M892="ERR",$J892="",$K892="",$N892=""),0,IF($N892=0,IF(AND(OR(2=7,2=12),2&gt;=$K892,2&lt;=IF($L892="",12,$L892)),$J892,0),IF(AND(2&gt;=$K892,2&lt;=IF($L892="",12,$L892),MOD(2-$K892,$N892)=0),$J892,0)))</f>
        <v>0</v>
      </c>
      <c r="Q892" s="19" t="n">
        <f aca="false">IF(OR($M892="",$M892="ERR",$J892="",$K892="",$N892=""),0,IF($N892=0,IF(AND(OR(3=7,3=12),3&gt;=$K892,3&lt;=IF($L892="",12,$L892)),$J892,0),IF(AND(3&gt;=$K892,3&lt;=IF($L892="",12,$L892),MOD(3-$K892,$N892)=0),$J892,0)))</f>
        <v>0</v>
      </c>
      <c r="R892" s="19" t="n">
        <f aca="false">IF(OR($M892="",$M892="ERR",$J892="",$K892="",$N892=""),0,IF($N892=0,IF(AND(OR(4=7,4=12),4&gt;=$K892,4&lt;=IF($L892="",12,$L892)),$J892,0),IF(AND(4&gt;=$K892,4&lt;=IF($L892="",12,$L892),MOD(4-$K892,$N892)=0),$J892,0)))</f>
        <v>0</v>
      </c>
      <c r="S892" s="19" t="n">
        <f aca="false">IF(OR($M892="",$M892="ERR",$J892="",$K892="",$N892=""),0,IF($N892=0,IF(AND(OR(5=7,5=12),5&gt;=$K892,5&lt;=IF($L892="",12,$L892)),$J892,0),IF(AND(5&gt;=$K892,5&lt;=IF($L892="",12,$L892),MOD(5-$K892,$N892)=0),$J892,0)))</f>
        <v>0</v>
      </c>
      <c r="T892" s="19" t="n">
        <f aca="false">IF(OR($M892="",$M892="ERR",$J892="",$K892="",$N892=""),0,IF($N892=0,IF(AND(OR(6=7,6=12),6&gt;=$K892,6&lt;=IF($L892="",12,$L892)),$J892,0),IF(AND(6&gt;=$K892,6&lt;=IF($L892="",12,$L892),MOD(6-$K892,$N892)=0),$J892,0)))</f>
        <v>0</v>
      </c>
      <c r="U892" s="19" t="n">
        <f aca="false">IF(OR($M892="",$M892="ERR",$J892="",$K892="",$N892=""),0,IF($N892=0,IF(AND(OR(7=7,7=12),7&gt;=$K892,7&lt;=IF($L892="",12,$L892)),$J892,0),IF(AND(7&gt;=$K892,7&lt;=IF($L892="",12,$L892),MOD(7-$K892,$N892)=0),$J892,0)))</f>
        <v>0</v>
      </c>
      <c r="V892" s="19" t="n">
        <f aca="false">IF(OR($M892="",$M892="ERR",$J892="",$K892="",$N892=""),0,IF($N892=0,IF(AND(OR(8=7,8=12),8&gt;=$K892,8&lt;=IF($L892="",12,$L892)),$J892,0),IF(AND(8&gt;=$K892,8&lt;=IF($L892="",12,$L892),MOD(8-$K892,$N892)=0),$J892,0)))</f>
        <v>0</v>
      </c>
      <c r="W892" s="19" t="n">
        <f aca="false">IF(OR($M892="",$M892="ERR",$J892="",$K892="",$N892=""),0,IF($N892=0,IF(AND(OR(9=7,9=12),9&gt;=$K892,9&lt;=IF($L892="",12,$L892)),$J892,0),IF(AND(9&gt;=$K892,9&lt;=IF($L892="",12,$L892),MOD(9-$K892,$N892)=0),$J892,0)))</f>
        <v>0</v>
      </c>
      <c r="X892" s="19" t="n">
        <f aca="false">IF(OR($M892="",$M892="ERR",$J892="",$K892="",$N892=""),0,IF($N892=0,IF(AND(OR(10=7,10=12),10&gt;=$K892,10&lt;=IF($L892="",12,$L892)),$J892,0),IF(AND(10&gt;=$K892,10&lt;=IF($L892="",12,$L892),MOD(10-$K892,$N892)=0),$J892,0)))</f>
        <v>0</v>
      </c>
      <c r="Y892" s="19" t="n">
        <f aca="false">IF(OR($M892="",$M892="ERR",$J892="",$K892="",$N892=""),0,IF($N892=0,IF(AND(OR(11=7,11=12),11&gt;=$K892,11&lt;=IF($L892="",12,$L892)),$J892,0),IF(AND(11&gt;=$K892,11&lt;=IF($L892="",12,$L892),MOD(11-$K892,$N892)=0),$J892,0)))</f>
        <v>0</v>
      </c>
      <c r="Z892" s="19" t="n">
        <f aca="false">IF(OR($M892="",$M892="ERR",$J892="",$K892="",$N892=""),0,IF($N892=0,IF(AND(OR(12=7,12=12),12&gt;=$K892,12&lt;=IF($L892="",12,$L892)),$J892,0),IF(AND(12&gt;=$K892,12&lt;=IF($L892="",12,$L892),MOD(12-$K892,$N892)=0),$J892,0)))</f>
        <v>0</v>
      </c>
      <c r="AA892" s="36" t="n">
        <f aca="false">SUM(O892:Z892)</f>
        <v>0</v>
      </c>
      <c r="AB892" s="15" t="str">
        <f aca="false">IF(AND($B892="",$D892="",$J892=""),"",IF($B892="","Falta código",IF(ISNA(MATCH($B892,LST_COD,0)),"Código no registrado en Trabajadores",IF($E892="","Concepto no está en el catálogo",IF($M892="ERR","Retención de otro empleador: Origen = Otro empleador",IF(OR($J892="",$K892=""),"Falta monto o mes",IF(OR($K892&lt;1,$K892&gt;12),"Mes inicio inválido",IF(AND($L892&lt;&gt;"",OR($L892&lt;$K892,$L892&gt;12)),"Mes fin inválido",IF($N892="","Falta frecuencia",IF(AND($G892&lt;&gt;"Otro empleador",SUMPRODUCT(($O892:$Z892&lt;&gt;0)*(((COLUMN($O892:$Z892)-14)&lt;INDEX(Trabajadores!$M$6:$M$105,MATCH($B892,LST_COD,0)))+((COLUMN($O892:$Z892)-14)&gt;INDEX(Trabajadores!$N$6:$N$105,MATCH($B892,LST_COD,0)))))&gt;0),"Aviso: hay meses fuera del periodo laboral","OK"))))))))))</f>
        <v/>
      </c>
    </row>
    <row r="893" customFormat="false" ht="15" hidden="false" customHeight="false" outlineLevel="0" collapsed="false">
      <c r="A893" s="23" t="n">
        <v>888</v>
      </c>
      <c r="B893" s="7"/>
      <c r="C893" s="35" t="str">
        <f aca="false">IF($B893="","",IFERROR(INDEX(Trabajadores!$D$6:$D$105,MATCH($B893,LST_COD,0)),"¿Código?"))</f>
        <v/>
      </c>
      <c r="D893" s="30"/>
      <c r="E893" s="9" t="str">
        <f aca="false">IF($D893="","",IFERROR(VLOOKUP($D893,CONC_TABLA,2,FALSE()),""))</f>
        <v/>
      </c>
      <c r="F893" s="9" t="str">
        <f aca="false">IF($D893="","",IFERROR(VLOOKUP($D893,CONC_TABLA,3,FALSE()),""))</f>
        <v/>
      </c>
      <c r="G893" s="30"/>
      <c r="H893" s="30"/>
      <c r="I893" s="30"/>
      <c r="J893" s="29"/>
      <c r="K893" s="28"/>
      <c r="L893" s="28"/>
      <c r="M893" s="9" t="str">
        <f aca="false">IF(OR($B893="",$E893=""),"",IF($E893="INA","INA",IF($G893="Otro empleador",IF($E893="RET","RETO",IF($E893="ORD","OTO","OTX")),IF($E893="RET","ERR",$E893))))</f>
        <v/>
      </c>
      <c r="N893" s="9" t="str">
        <f aca="false">IF($I893="","",IFERROR(VLOOKUP($I893,FREC_TABLA,2,FALSE()),""))</f>
        <v/>
      </c>
      <c r="O893" s="19" t="n">
        <f aca="false">IF(OR($M893="",$M893="ERR",$J893="",$K893="",$N893=""),0,IF($N893=0,IF(AND(OR(1=7,1=12),1&gt;=$K893,1&lt;=IF($L893="",12,$L893)),$J893,0),IF(AND(1&gt;=$K893,1&lt;=IF($L893="",12,$L893),MOD(1-$K893,$N893)=0),$J893,0)))</f>
        <v>0</v>
      </c>
      <c r="P893" s="19" t="n">
        <f aca="false">IF(OR($M893="",$M893="ERR",$J893="",$K893="",$N893=""),0,IF($N893=0,IF(AND(OR(2=7,2=12),2&gt;=$K893,2&lt;=IF($L893="",12,$L893)),$J893,0),IF(AND(2&gt;=$K893,2&lt;=IF($L893="",12,$L893),MOD(2-$K893,$N893)=0),$J893,0)))</f>
        <v>0</v>
      </c>
      <c r="Q893" s="19" t="n">
        <f aca="false">IF(OR($M893="",$M893="ERR",$J893="",$K893="",$N893=""),0,IF($N893=0,IF(AND(OR(3=7,3=12),3&gt;=$K893,3&lt;=IF($L893="",12,$L893)),$J893,0),IF(AND(3&gt;=$K893,3&lt;=IF($L893="",12,$L893),MOD(3-$K893,$N893)=0),$J893,0)))</f>
        <v>0</v>
      </c>
      <c r="R893" s="19" t="n">
        <f aca="false">IF(OR($M893="",$M893="ERR",$J893="",$K893="",$N893=""),0,IF($N893=0,IF(AND(OR(4=7,4=12),4&gt;=$K893,4&lt;=IF($L893="",12,$L893)),$J893,0),IF(AND(4&gt;=$K893,4&lt;=IF($L893="",12,$L893),MOD(4-$K893,$N893)=0),$J893,0)))</f>
        <v>0</v>
      </c>
      <c r="S893" s="19" t="n">
        <f aca="false">IF(OR($M893="",$M893="ERR",$J893="",$K893="",$N893=""),0,IF($N893=0,IF(AND(OR(5=7,5=12),5&gt;=$K893,5&lt;=IF($L893="",12,$L893)),$J893,0),IF(AND(5&gt;=$K893,5&lt;=IF($L893="",12,$L893),MOD(5-$K893,$N893)=0),$J893,0)))</f>
        <v>0</v>
      </c>
      <c r="T893" s="19" t="n">
        <f aca="false">IF(OR($M893="",$M893="ERR",$J893="",$K893="",$N893=""),0,IF($N893=0,IF(AND(OR(6=7,6=12),6&gt;=$K893,6&lt;=IF($L893="",12,$L893)),$J893,0),IF(AND(6&gt;=$K893,6&lt;=IF($L893="",12,$L893),MOD(6-$K893,$N893)=0),$J893,0)))</f>
        <v>0</v>
      </c>
      <c r="U893" s="19" t="n">
        <f aca="false">IF(OR($M893="",$M893="ERR",$J893="",$K893="",$N893=""),0,IF($N893=0,IF(AND(OR(7=7,7=12),7&gt;=$K893,7&lt;=IF($L893="",12,$L893)),$J893,0),IF(AND(7&gt;=$K893,7&lt;=IF($L893="",12,$L893),MOD(7-$K893,$N893)=0),$J893,0)))</f>
        <v>0</v>
      </c>
      <c r="V893" s="19" t="n">
        <f aca="false">IF(OR($M893="",$M893="ERR",$J893="",$K893="",$N893=""),0,IF($N893=0,IF(AND(OR(8=7,8=12),8&gt;=$K893,8&lt;=IF($L893="",12,$L893)),$J893,0),IF(AND(8&gt;=$K893,8&lt;=IF($L893="",12,$L893),MOD(8-$K893,$N893)=0),$J893,0)))</f>
        <v>0</v>
      </c>
      <c r="W893" s="19" t="n">
        <f aca="false">IF(OR($M893="",$M893="ERR",$J893="",$K893="",$N893=""),0,IF($N893=0,IF(AND(OR(9=7,9=12),9&gt;=$K893,9&lt;=IF($L893="",12,$L893)),$J893,0),IF(AND(9&gt;=$K893,9&lt;=IF($L893="",12,$L893),MOD(9-$K893,$N893)=0),$J893,0)))</f>
        <v>0</v>
      </c>
      <c r="X893" s="19" t="n">
        <f aca="false">IF(OR($M893="",$M893="ERR",$J893="",$K893="",$N893=""),0,IF($N893=0,IF(AND(OR(10=7,10=12),10&gt;=$K893,10&lt;=IF($L893="",12,$L893)),$J893,0),IF(AND(10&gt;=$K893,10&lt;=IF($L893="",12,$L893),MOD(10-$K893,$N893)=0),$J893,0)))</f>
        <v>0</v>
      </c>
      <c r="Y893" s="19" t="n">
        <f aca="false">IF(OR($M893="",$M893="ERR",$J893="",$K893="",$N893=""),0,IF($N893=0,IF(AND(OR(11=7,11=12),11&gt;=$K893,11&lt;=IF($L893="",12,$L893)),$J893,0),IF(AND(11&gt;=$K893,11&lt;=IF($L893="",12,$L893),MOD(11-$K893,$N893)=0),$J893,0)))</f>
        <v>0</v>
      </c>
      <c r="Z893" s="19" t="n">
        <f aca="false">IF(OR($M893="",$M893="ERR",$J893="",$K893="",$N893=""),0,IF($N893=0,IF(AND(OR(12=7,12=12),12&gt;=$K893,12&lt;=IF($L893="",12,$L893)),$J893,0),IF(AND(12&gt;=$K893,12&lt;=IF($L893="",12,$L893),MOD(12-$K893,$N893)=0),$J893,0)))</f>
        <v>0</v>
      </c>
      <c r="AA893" s="36" t="n">
        <f aca="false">SUM(O893:Z893)</f>
        <v>0</v>
      </c>
      <c r="AB893" s="15" t="str">
        <f aca="false">IF(AND($B893="",$D893="",$J893=""),"",IF($B893="","Falta código",IF(ISNA(MATCH($B893,LST_COD,0)),"Código no registrado en Trabajadores",IF($E893="","Concepto no está en el catálogo",IF($M893="ERR","Retención de otro empleador: Origen = Otro empleador",IF(OR($J893="",$K893=""),"Falta monto o mes",IF(OR($K893&lt;1,$K893&gt;12),"Mes inicio inválido",IF(AND($L893&lt;&gt;"",OR($L893&lt;$K893,$L893&gt;12)),"Mes fin inválido",IF($N893="","Falta frecuencia",IF(AND($G893&lt;&gt;"Otro empleador",SUMPRODUCT(($O893:$Z893&lt;&gt;0)*(((COLUMN($O893:$Z893)-14)&lt;INDEX(Trabajadores!$M$6:$M$105,MATCH($B893,LST_COD,0)))+((COLUMN($O893:$Z893)-14)&gt;INDEX(Trabajadores!$N$6:$N$105,MATCH($B893,LST_COD,0)))))&gt;0),"Aviso: hay meses fuera del periodo laboral","OK"))))))))))</f>
        <v/>
      </c>
    </row>
    <row r="894" customFormat="false" ht="15" hidden="false" customHeight="false" outlineLevel="0" collapsed="false">
      <c r="A894" s="23" t="n">
        <v>889</v>
      </c>
      <c r="B894" s="7"/>
      <c r="C894" s="35" t="str">
        <f aca="false">IF($B894="","",IFERROR(INDEX(Trabajadores!$D$6:$D$105,MATCH($B894,LST_COD,0)),"¿Código?"))</f>
        <v/>
      </c>
      <c r="D894" s="30"/>
      <c r="E894" s="9" t="str">
        <f aca="false">IF($D894="","",IFERROR(VLOOKUP($D894,CONC_TABLA,2,FALSE()),""))</f>
        <v/>
      </c>
      <c r="F894" s="9" t="str">
        <f aca="false">IF($D894="","",IFERROR(VLOOKUP($D894,CONC_TABLA,3,FALSE()),""))</f>
        <v/>
      </c>
      <c r="G894" s="30"/>
      <c r="H894" s="30"/>
      <c r="I894" s="30"/>
      <c r="J894" s="29"/>
      <c r="K894" s="28"/>
      <c r="L894" s="28"/>
      <c r="M894" s="9" t="str">
        <f aca="false">IF(OR($B894="",$E894=""),"",IF($E894="INA","INA",IF($G894="Otro empleador",IF($E894="RET","RETO",IF($E894="ORD","OTO","OTX")),IF($E894="RET","ERR",$E894))))</f>
        <v/>
      </c>
      <c r="N894" s="9" t="str">
        <f aca="false">IF($I894="","",IFERROR(VLOOKUP($I894,FREC_TABLA,2,FALSE()),""))</f>
        <v/>
      </c>
      <c r="O894" s="19" t="n">
        <f aca="false">IF(OR($M894="",$M894="ERR",$J894="",$K894="",$N894=""),0,IF($N894=0,IF(AND(OR(1=7,1=12),1&gt;=$K894,1&lt;=IF($L894="",12,$L894)),$J894,0),IF(AND(1&gt;=$K894,1&lt;=IF($L894="",12,$L894),MOD(1-$K894,$N894)=0),$J894,0)))</f>
        <v>0</v>
      </c>
      <c r="P894" s="19" t="n">
        <f aca="false">IF(OR($M894="",$M894="ERR",$J894="",$K894="",$N894=""),0,IF($N894=0,IF(AND(OR(2=7,2=12),2&gt;=$K894,2&lt;=IF($L894="",12,$L894)),$J894,0),IF(AND(2&gt;=$K894,2&lt;=IF($L894="",12,$L894),MOD(2-$K894,$N894)=0),$J894,0)))</f>
        <v>0</v>
      </c>
      <c r="Q894" s="19" t="n">
        <f aca="false">IF(OR($M894="",$M894="ERR",$J894="",$K894="",$N894=""),0,IF($N894=0,IF(AND(OR(3=7,3=12),3&gt;=$K894,3&lt;=IF($L894="",12,$L894)),$J894,0),IF(AND(3&gt;=$K894,3&lt;=IF($L894="",12,$L894),MOD(3-$K894,$N894)=0),$J894,0)))</f>
        <v>0</v>
      </c>
      <c r="R894" s="19" t="n">
        <f aca="false">IF(OR($M894="",$M894="ERR",$J894="",$K894="",$N894=""),0,IF($N894=0,IF(AND(OR(4=7,4=12),4&gt;=$K894,4&lt;=IF($L894="",12,$L894)),$J894,0),IF(AND(4&gt;=$K894,4&lt;=IF($L894="",12,$L894),MOD(4-$K894,$N894)=0),$J894,0)))</f>
        <v>0</v>
      </c>
      <c r="S894" s="19" t="n">
        <f aca="false">IF(OR($M894="",$M894="ERR",$J894="",$K894="",$N894=""),0,IF($N894=0,IF(AND(OR(5=7,5=12),5&gt;=$K894,5&lt;=IF($L894="",12,$L894)),$J894,0),IF(AND(5&gt;=$K894,5&lt;=IF($L894="",12,$L894),MOD(5-$K894,$N894)=0),$J894,0)))</f>
        <v>0</v>
      </c>
      <c r="T894" s="19" t="n">
        <f aca="false">IF(OR($M894="",$M894="ERR",$J894="",$K894="",$N894=""),0,IF($N894=0,IF(AND(OR(6=7,6=12),6&gt;=$K894,6&lt;=IF($L894="",12,$L894)),$J894,0),IF(AND(6&gt;=$K894,6&lt;=IF($L894="",12,$L894),MOD(6-$K894,$N894)=0),$J894,0)))</f>
        <v>0</v>
      </c>
      <c r="U894" s="19" t="n">
        <f aca="false">IF(OR($M894="",$M894="ERR",$J894="",$K894="",$N894=""),0,IF($N894=0,IF(AND(OR(7=7,7=12),7&gt;=$K894,7&lt;=IF($L894="",12,$L894)),$J894,0),IF(AND(7&gt;=$K894,7&lt;=IF($L894="",12,$L894),MOD(7-$K894,$N894)=0),$J894,0)))</f>
        <v>0</v>
      </c>
      <c r="V894" s="19" t="n">
        <f aca="false">IF(OR($M894="",$M894="ERR",$J894="",$K894="",$N894=""),0,IF($N894=0,IF(AND(OR(8=7,8=12),8&gt;=$K894,8&lt;=IF($L894="",12,$L894)),$J894,0),IF(AND(8&gt;=$K894,8&lt;=IF($L894="",12,$L894),MOD(8-$K894,$N894)=0),$J894,0)))</f>
        <v>0</v>
      </c>
      <c r="W894" s="19" t="n">
        <f aca="false">IF(OR($M894="",$M894="ERR",$J894="",$K894="",$N894=""),0,IF($N894=0,IF(AND(OR(9=7,9=12),9&gt;=$K894,9&lt;=IF($L894="",12,$L894)),$J894,0),IF(AND(9&gt;=$K894,9&lt;=IF($L894="",12,$L894),MOD(9-$K894,$N894)=0),$J894,0)))</f>
        <v>0</v>
      </c>
      <c r="X894" s="19" t="n">
        <f aca="false">IF(OR($M894="",$M894="ERR",$J894="",$K894="",$N894=""),0,IF($N894=0,IF(AND(OR(10=7,10=12),10&gt;=$K894,10&lt;=IF($L894="",12,$L894)),$J894,0),IF(AND(10&gt;=$K894,10&lt;=IF($L894="",12,$L894),MOD(10-$K894,$N894)=0),$J894,0)))</f>
        <v>0</v>
      </c>
      <c r="Y894" s="19" t="n">
        <f aca="false">IF(OR($M894="",$M894="ERR",$J894="",$K894="",$N894=""),0,IF($N894=0,IF(AND(OR(11=7,11=12),11&gt;=$K894,11&lt;=IF($L894="",12,$L894)),$J894,0),IF(AND(11&gt;=$K894,11&lt;=IF($L894="",12,$L894),MOD(11-$K894,$N894)=0),$J894,0)))</f>
        <v>0</v>
      </c>
      <c r="Z894" s="19" t="n">
        <f aca="false">IF(OR($M894="",$M894="ERR",$J894="",$K894="",$N894=""),0,IF($N894=0,IF(AND(OR(12=7,12=12),12&gt;=$K894,12&lt;=IF($L894="",12,$L894)),$J894,0),IF(AND(12&gt;=$K894,12&lt;=IF($L894="",12,$L894),MOD(12-$K894,$N894)=0),$J894,0)))</f>
        <v>0</v>
      </c>
      <c r="AA894" s="36" t="n">
        <f aca="false">SUM(O894:Z894)</f>
        <v>0</v>
      </c>
      <c r="AB894" s="15" t="str">
        <f aca="false">IF(AND($B894="",$D894="",$J894=""),"",IF($B894="","Falta código",IF(ISNA(MATCH($B894,LST_COD,0)),"Código no registrado en Trabajadores",IF($E894="","Concepto no está en el catálogo",IF($M894="ERR","Retención de otro empleador: Origen = Otro empleador",IF(OR($J894="",$K894=""),"Falta monto o mes",IF(OR($K894&lt;1,$K894&gt;12),"Mes inicio inválido",IF(AND($L894&lt;&gt;"",OR($L894&lt;$K894,$L894&gt;12)),"Mes fin inválido",IF($N894="","Falta frecuencia",IF(AND($G894&lt;&gt;"Otro empleador",SUMPRODUCT(($O894:$Z894&lt;&gt;0)*(((COLUMN($O894:$Z894)-14)&lt;INDEX(Trabajadores!$M$6:$M$105,MATCH($B894,LST_COD,0)))+((COLUMN($O894:$Z894)-14)&gt;INDEX(Trabajadores!$N$6:$N$105,MATCH($B894,LST_COD,0)))))&gt;0),"Aviso: hay meses fuera del periodo laboral","OK"))))))))))</f>
        <v/>
      </c>
    </row>
    <row r="895" customFormat="false" ht="15" hidden="false" customHeight="false" outlineLevel="0" collapsed="false">
      <c r="A895" s="23" t="n">
        <v>890</v>
      </c>
      <c r="B895" s="7"/>
      <c r="C895" s="35" t="str">
        <f aca="false">IF($B895="","",IFERROR(INDEX(Trabajadores!$D$6:$D$105,MATCH($B895,LST_COD,0)),"¿Código?"))</f>
        <v/>
      </c>
      <c r="D895" s="30"/>
      <c r="E895" s="9" t="str">
        <f aca="false">IF($D895="","",IFERROR(VLOOKUP($D895,CONC_TABLA,2,FALSE()),""))</f>
        <v/>
      </c>
      <c r="F895" s="9" t="str">
        <f aca="false">IF($D895="","",IFERROR(VLOOKUP($D895,CONC_TABLA,3,FALSE()),""))</f>
        <v/>
      </c>
      <c r="G895" s="30"/>
      <c r="H895" s="30"/>
      <c r="I895" s="30"/>
      <c r="J895" s="29"/>
      <c r="K895" s="28"/>
      <c r="L895" s="28"/>
      <c r="M895" s="9" t="str">
        <f aca="false">IF(OR($B895="",$E895=""),"",IF($E895="INA","INA",IF($G895="Otro empleador",IF($E895="RET","RETO",IF($E895="ORD","OTO","OTX")),IF($E895="RET","ERR",$E895))))</f>
        <v/>
      </c>
      <c r="N895" s="9" t="str">
        <f aca="false">IF($I895="","",IFERROR(VLOOKUP($I895,FREC_TABLA,2,FALSE()),""))</f>
        <v/>
      </c>
      <c r="O895" s="19" t="n">
        <f aca="false">IF(OR($M895="",$M895="ERR",$J895="",$K895="",$N895=""),0,IF($N895=0,IF(AND(OR(1=7,1=12),1&gt;=$K895,1&lt;=IF($L895="",12,$L895)),$J895,0),IF(AND(1&gt;=$K895,1&lt;=IF($L895="",12,$L895),MOD(1-$K895,$N895)=0),$J895,0)))</f>
        <v>0</v>
      </c>
      <c r="P895" s="19" t="n">
        <f aca="false">IF(OR($M895="",$M895="ERR",$J895="",$K895="",$N895=""),0,IF($N895=0,IF(AND(OR(2=7,2=12),2&gt;=$K895,2&lt;=IF($L895="",12,$L895)),$J895,0),IF(AND(2&gt;=$K895,2&lt;=IF($L895="",12,$L895),MOD(2-$K895,$N895)=0),$J895,0)))</f>
        <v>0</v>
      </c>
      <c r="Q895" s="19" t="n">
        <f aca="false">IF(OR($M895="",$M895="ERR",$J895="",$K895="",$N895=""),0,IF($N895=0,IF(AND(OR(3=7,3=12),3&gt;=$K895,3&lt;=IF($L895="",12,$L895)),$J895,0),IF(AND(3&gt;=$K895,3&lt;=IF($L895="",12,$L895),MOD(3-$K895,$N895)=0),$J895,0)))</f>
        <v>0</v>
      </c>
      <c r="R895" s="19" t="n">
        <f aca="false">IF(OR($M895="",$M895="ERR",$J895="",$K895="",$N895=""),0,IF($N895=0,IF(AND(OR(4=7,4=12),4&gt;=$K895,4&lt;=IF($L895="",12,$L895)),$J895,0),IF(AND(4&gt;=$K895,4&lt;=IF($L895="",12,$L895),MOD(4-$K895,$N895)=0),$J895,0)))</f>
        <v>0</v>
      </c>
      <c r="S895" s="19" t="n">
        <f aca="false">IF(OR($M895="",$M895="ERR",$J895="",$K895="",$N895=""),0,IF($N895=0,IF(AND(OR(5=7,5=12),5&gt;=$K895,5&lt;=IF($L895="",12,$L895)),$J895,0),IF(AND(5&gt;=$K895,5&lt;=IF($L895="",12,$L895),MOD(5-$K895,$N895)=0),$J895,0)))</f>
        <v>0</v>
      </c>
      <c r="T895" s="19" t="n">
        <f aca="false">IF(OR($M895="",$M895="ERR",$J895="",$K895="",$N895=""),0,IF($N895=0,IF(AND(OR(6=7,6=12),6&gt;=$K895,6&lt;=IF($L895="",12,$L895)),$J895,0),IF(AND(6&gt;=$K895,6&lt;=IF($L895="",12,$L895),MOD(6-$K895,$N895)=0),$J895,0)))</f>
        <v>0</v>
      </c>
      <c r="U895" s="19" t="n">
        <f aca="false">IF(OR($M895="",$M895="ERR",$J895="",$K895="",$N895=""),0,IF($N895=0,IF(AND(OR(7=7,7=12),7&gt;=$K895,7&lt;=IF($L895="",12,$L895)),$J895,0),IF(AND(7&gt;=$K895,7&lt;=IF($L895="",12,$L895),MOD(7-$K895,$N895)=0),$J895,0)))</f>
        <v>0</v>
      </c>
      <c r="V895" s="19" t="n">
        <f aca="false">IF(OR($M895="",$M895="ERR",$J895="",$K895="",$N895=""),0,IF($N895=0,IF(AND(OR(8=7,8=12),8&gt;=$K895,8&lt;=IF($L895="",12,$L895)),$J895,0),IF(AND(8&gt;=$K895,8&lt;=IF($L895="",12,$L895),MOD(8-$K895,$N895)=0),$J895,0)))</f>
        <v>0</v>
      </c>
      <c r="W895" s="19" t="n">
        <f aca="false">IF(OR($M895="",$M895="ERR",$J895="",$K895="",$N895=""),0,IF($N895=0,IF(AND(OR(9=7,9=12),9&gt;=$K895,9&lt;=IF($L895="",12,$L895)),$J895,0),IF(AND(9&gt;=$K895,9&lt;=IF($L895="",12,$L895),MOD(9-$K895,$N895)=0),$J895,0)))</f>
        <v>0</v>
      </c>
      <c r="X895" s="19" t="n">
        <f aca="false">IF(OR($M895="",$M895="ERR",$J895="",$K895="",$N895=""),0,IF($N895=0,IF(AND(OR(10=7,10=12),10&gt;=$K895,10&lt;=IF($L895="",12,$L895)),$J895,0),IF(AND(10&gt;=$K895,10&lt;=IF($L895="",12,$L895),MOD(10-$K895,$N895)=0),$J895,0)))</f>
        <v>0</v>
      </c>
      <c r="Y895" s="19" t="n">
        <f aca="false">IF(OR($M895="",$M895="ERR",$J895="",$K895="",$N895=""),0,IF($N895=0,IF(AND(OR(11=7,11=12),11&gt;=$K895,11&lt;=IF($L895="",12,$L895)),$J895,0),IF(AND(11&gt;=$K895,11&lt;=IF($L895="",12,$L895),MOD(11-$K895,$N895)=0),$J895,0)))</f>
        <v>0</v>
      </c>
      <c r="Z895" s="19" t="n">
        <f aca="false">IF(OR($M895="",$M895="ERR",$J895="",$K895="",$N895=""),0,IF($N895=0,IF(AND(OR(12=7,12=12),12&gt;=$K895,12&lt;=IF($L895="",12,$L895)),$J895,0),IF(AND(12&gt;=$K895,12&lt;=IF($L895="",12,$L895),MOD(12-$K895,$N895)=0),$J895,0)))</f>
        <v>0</v>
      </c>
      <c r="AA895" s="36" t="n">
        <f aca="false">SUM(O895:Z895)</f>
        <v>0</v>
      </c>
      <c r="AB895" s="15" t="str">
        <f aca="false">IF(AND($B895="",$D895="",$J895=""),"",IF($B895="","Falta código",IF(ISNA(MATCH($B895,LST_COD,0)),"Código no registrado en Trabajadores",IF($E895="","Concepto no está en el catálogo",IF($M895="ERR","Retención de otro empleador: Origen = Otro empleador",IF(OR($J895="",$K895=""),"Falta monto o mes",IF(OR($K895&lt;1,$K895&gt;12),"Mes inicio inválido",IF(AND($L895&lt;&gt;"",OR($L895&lt;$K895,$L895&gt;12)),"Mes fin inválido",IF($N895="","Falta frecuencia",IF(AND($G895&lt;&gt;"Otro empleador",SUMPRODUCT(($O895:$Z895&lt;&gt;0)*(((COLUMN($O895:$Z895)-14)&lt;INDEX(Trabajadores!$M$6:$M$105,MATCH($B895,LST_COD,0)))+((COLUMN($O895:$Z895)-14)&gt;INDEX(Trabajadores!$N$6:$N$105,MATCH($B895,LST_COD,0)))))&gt;0),"Aviso: hay meses fuera del periodo laboral","OK"))))))))))</f>
        <v/>
      </c>
    </row>
    <row r="896" customFormat="false" ht="15" hidden="false" customHeight="false" outlineLevel="0" collapsed="false">
      <c r="A896" s="23" t="n">
        <v>891</v>
      </c>
      <c r="B896" s="7"/>
      <c r="C896" s="35" t="str">
        <f aca="false">IF($B896="","",IFERROR(INDEX(Trabajadores!$D$6:$D$105,MATCH($B896,LST_COD,0)),"¿Código?"))</f>
        <v/>
      </c>
      <c r="D896" s="30"/>
      <c r="E896" s="9" t="str">
        <f aca="false">IF($D896="","",IFERROR(VLOOKUP($D896,CONC_TABLA,2,FALSE()),""))</f>
        <v/>
      </c>
      <c r="F896" s="9" t="str">
        <f aca="false">IF($D896="","",IFERROR(VLOOKUP($D896,CONC_TABLA,3,FALSE()),""))</f>
        <v/>
      </c>
      <c r="G896" s="30"/>
      <c r="H896" s="30"/>
      <c r="I896" s="30"/>
      <c r="J896" s="29"/>
      <c r="K896" s="28"/>
      <c r="L896" s="28"/>
      <c r="M896" s="9" t="str">
        <f aca="false">IF(OR($B896="",$E896=""),"",IF($E896="INA","INA",IF($G896="Otro empleador",IF($E896="RET","RETO",IF($E896="ORD","OTO","OTX")),IF($E896="RET","ERR",$E896))))</f>
        <v/>
      </c>
      <c r="N896" s="9" t="str">
        <f aca="false">IF($I896="","",IFERROR(VLOOKUP($I896,FREC_TABLA,2,FALSE()),""))</f>
        <v/>
      </c>
      <c r="O896" s="19" t="n">
        <f aca="false">IF(OR($M896="",$M896="ERR",$J896="",$K896="",$N896=""),0,IF($N896=0,IF(AND(OR(1=7,1=12),1&gt;=$K896,1&lt;=IF($L896="",12,$L896)),$J896,0),IF(AND(1&gt;=$K896,1&lt;=IF($L896="",12,$L896),MOD(1-$K896,$N896)=0),$J896,0)))</f>
        <v>0</v>
      </c>
      <c r="P896" s="19" t="n">
        <f aca="false">IF(OR($M896="",$M896="ERR",$J896="",$K896="",$N896=""),0,IF($N896=0,IF(AND(OR(2=7,2=12),2&gt;=$K896,2&lt;=IF($L896="",12,$L896)),$J896,0),IF(AND(2&gt;=$K896,2&lt;=IF($L896="",12,$L896),MOD(2-$K896,$N896)=0),$J896,0)))</f>
        <v>0</v>
      </c>
      <c r="Q896" s="19" t="n">
        <f aca="false">IF(OR($M896="",$M896="ERR",$J896="",$K896="",$N896=""),0,IF($N896=0,IF(AND(OR(3=7,3=12),3&gt;=$K896,3&lt;=IF($L896="",12,$L896)),$J896,0),IF(AND(3&gt;=$K896,3&lt;=IF($L896="",12,$L896),MOD(3-$K896,$N896)=0),$J896,0)))</f>
        <v>0</v>
      </c>
      <c r="R896" s="19" t="n">
        <f aca="false">IF(OR($M896="",$M896="ERR",$J896="",$K896="",$N896=""),0,IF($N896=0,IF(AND(OR(4=7,4=12),4&gt;=$K896,4&lt;=IF($L896="",12,$L896)),$J896,0),IF(AND(4&gt;=$K896,4&lt;=IF($L896="",12,$L896),MOD(4-$K896,$N896)=0),$J896,0)))</f>
        <v>0</v>
      </c>
      <c r="S896" s="19" t="n">
        <f aca="false">IF(OR($M896="",$M896="ERR",$J896="",$K896="",$N896=""),0,IF($N896=0,IF(AND(OR(5=7,5=12),5&gt;=$K896,5&lt;=IF($L896="",12,$L896)),$J896,0),IF(AND(5&gt;=$K896,5&lt;=IF($L896="",12,$L896),MOD(5-$K896,$N896)=0),$J896,0)))</f>
        <v>0</v>
      </c>
      <c r="T896" s="19" t="n">
        <f aca="false">IF(OR($M896="",$M896="ERR",$J896="",$K896="",$N896=""),0,IF($N896=0,IF(AND(OR(6=7,6=12),6&gt;=$K896,6&lt;=IF($L896="",12,$L896)),$J896,0),IF(AND(6&gt;=$K896,6&lt;=IF($L896="",12,$L896),MOD(6-$K896,$N896)=0),$J896,0)))</f>
        <v>0</v>
      </c>
      <c r="U896" s="19" t="n">
        <f aca="false">IF(OR($M896="",$M896="ERR",$J896="",$K896="",$N896=""),0,IF($N896=0,IF(AND(OR(7=7,7=12),7&gt;=$K896,7&lt;=IF($L896="",12,$L896)),$J896,0),IF(AND(7&gt;=$K896,7&lt;=IF($L896="",12,$L896),MOD(7-$K896,$N896)=0),$J896,0)))</f>
        <v>0</v>
      </c>
      <c r="V896" s="19" t="n">
        <f aca="false">IF(OR($M896="",$M896="ERR",$J896="",$K896="",$N896=""),0,IF($N896=0,IF(AND(OR(8=7,8=12),8&gt;=$K896,8&lt;=IF($L896="",12,$L896)),$J896,0),IF(AND(8&gt;=$K896,8&lt;=IF($L896="",12,$L896),MOD(8-$K896,$N896)=0),$J896,0)))</f>
        <v>0</v>
      </c>
      <c r="W896" s="19" t="n">
        <f aca="false">IF(OR($M896="",$M896="ERR",$J896="",$K896="",$N896=""),0,IF($N896=0,IF(AND(OR(9=7,9=12),9&gt;=$K896,9&lt;=IF($L896="",12,$L896)),$J896,0),IF(AND(9&gt;=$K896,9&lt;=IF($L896="",12,$L896),MOD(9-$K896,$N896)=0),$J896,0)))</f>
        <v>0</v>
      </c>
      <c r="X896" s="19" t="n">
        <f aca="false">IF(OR($M896="",$M896="ERR",$J896="",$K896="",$N896=""),0,IF($N896=0,IF(AND(OR(10=7,10=12),10&gt;=$K896,10&lt;=IF($L896="",12,$L896)),$J896,0),IF(AND(10&gt;=$K896,10&lt;=IF($L896="",12,$L896),MOD(10-$K896,$N896)=0),$J896,0)))</f>
        <v>0</v>
      </c>
      <c r="Y896" s="19" t="n">
        <f aca="false">IF(OR($M896="",$M896="ERR",$J896="",$K896="",$N896=""),0,IF($N896=0,IF(AND(OR(11=7,11=12),11&gt;=$K896,11&lt;=IF($L896="",12,$L896)),$J896,0),IF(AND(11&gt;=$K896,11&lt;=IF($L896="",12,$L896),MOD(11-$K896,$N896)=0),$J896,0)))</f>
        <v>0</v>
      </c>
      <c r="Z896" s="19" t="n">
        <f aca="false">IF(OR($M896="",$M896="ERR",$J896="",$K896="",$N896=""),0,IF($N896=0,IF(AND(OR(12=7,12=12),12&gt;=$K896,12&lt;=IF($L896="",12,$L896)),$J896,0),IF(AND(12&gt;=$K896,12&lt;=IF($L896="",12,$L896),MOD(12-$K896,$N896)=0),$J896,0)))</f>
        <v>0</v>
      </c>
      <c r="AA896" s="36" t="n">
        <f aca="false">SUM(O896:Z896)</f>
        <v>0</v>
      </c>
      <c r="AB896" s="15" t="str">
        <f aca="false">IF(AND($B896="",$D896="",$J896=""),"",IF($B896="","Falta código",IF(ISNA(MATCH($B896,LST_COD,0)),"Código no registrado en Trabajadores",IF($E896="","Concepto no está en el catálogo",IF($M896="ERR","Retención de otro empleador: Origen = Otro empleador",IF(OR($J896="",$K896=""),"Falta monto o mes",IF(OR($K896&lt;1,$K896&gt;12),"Mes inicio inválido",IF(AND($L896&lt;&gt;"",OR($L896&lt;$K896,$L896&gt;12)),"Mes fin inválido",IF($N896="","Falta frecuencia",IF(AND($G896&lt;&gt;"Otro empleador",SUMPRODUCT(($O896:$Z896&lt;&gt;0)*(((COLUMN($O896:$Z896)-14)&lt;INDEX(Trabajadores!$M$6:$M$105,MATCH($B896,LST_COD,0)))+((COLUMN($O896:$Z896)-14)&gt;INDEX(Trabajadores!$N$6:$N$105,MATCH($B896,LST_COD,0)))))&gt;0),"Aviso: hay meses fuera del periodo laboral","OK"))))))))))</f>
        <v/>
      </c>
    </row>
    <row r="897" customFormat="false" ht="15" hidden="false" customHeight="false" outlineLevel="0" collapsed="false">
      <c r="A897" s="23" t="n">
        <v>892</v>
      </c>
      <c r="B897" s="7"/>
      <c r="C897" s="35" t="str">
        <f aca="false">IF($B897="","",IFERROR(INDEX(Trabajadores!$D$6:$D$105,MATCH($B897,LST_COD,0)),"¿Código?"))</f>
        <v/>
      </c>
      <c r="D897" s="30"/>
      <c r="E897" s="9" t="str">
        <f aca="false">IF($D897="","",IFERROR(VLOOKUP($D897,CONC_TABLA,2,FALSE()),""))</f>
        <v/>
      </c>
      <c r="F897" s="9" t="str">
        <f aca="false">IF($D897="","",IFERROR(VLOOKUP($D897,CONC_TABLA,3,FALSE()),""))</f>
        <v/>
      </c>
      <c r="G897" s="30"/>
      <c r="H897" s="30"/>
      <c r="I897" s="30"/>
      <c r="J897" s="29"/>
      <c r="K897" s="28"/>
      <c r="L897" s="28"/>
      <c r="M897" s="9" t="str">
        <f aca="false">IF(OR($B897="",$E897=""),"",IF($E897="INA","INA",IF($G897="Otro empleador",IF($E897="RET","RETO",IF($E897="ORD","OTO","OTX")),IF($E897="RET","ERR",$E897))))</f>
        <v/>
      </c>
      <c r="N897" s="9" t="str">
        <f aca="false">IF($I897="","",IFERROR(VLOOKUP($I897,FREC_TABLA,2,FALSE()),""))</f>
        <v/>
      </c>
      <c r="O897" s="19" t="n">
        <f aca="false">IF(OR($M897="",$M897="ERR",$J897="",$K897="",$N897=""),0,IF($N897=0,IF(AND(OR(1=7,1=12),1&gt;=$K897,1&lt;=IF($L897="",12,$L897)),$J897,0),IF(AND(1&gt;=$K897,1&lt;=IF($L897="",12,$L897),MOD(1-$K897,$N897)=0),$J897,0)))</f>
        <v>0</v>
      </c>
      <c r="P897" s="19" t="n">
        <f aca="false">IF(OR($M897="",$M897="ERR",$J897="",$K897="",$N897=""),0,IF($N897=0,IF(AND(OR(2=7,2=12),2&gt;=$K897,2&lt;=IF($L897="",12,$L897)),$J897,0),IF(AND(2&gt;=$K897,2&lt;=IF($L897="",12,$L897),MOD(2-$K897,$N897)=0),$J897,0)))</f>
        <v>0</v>
      </c>
      <c r="Q897" s="19" t="n">
        <f aca="false">IF(OR($M897="",$M897="ERR",$J897="",$K897="",$N897=""),0,IF($N897=0,IF(AND(OR(3=7,3=12),3&gt;=$K897,3&lt;=IF($L897="",12,$L897)),$J897,0),IF(AND(3&gt;=$K897,3&lt;=IF($L897="",12,$L897),MOD(3-$K897,$N897)=0),$J897,0)))</f>
        <v>0</v>
      </c>
      <c r="R897" s="19" t="n">
        <f aca="false">IF(OR($M897="",$M897="ERR",$J897="",$K897="",$N897=""),0,IF($N897=0,IF(AND(OR(4=7,4=12),4&gt;=$K897,4&lt;=IF($L897="",12,$L897)),$J897,0),IF(AND(4&gt;=$K897,4&lt;=IF($L897="",12,$L897),MOD(4-$K897,$N897)=0),$J897,0)))</f>
        <v>0</v>
      </c>
      <c r="S897" s="19" t="n">
        <f aca="false">IF(OR($M897="",$M897="ERR",$J897="",$K897="",$N897=""),0,IF($N897=0,IF(AND(OR(5=7,5=12),5&gt;=$K897,5&lt;=IF($L897="",12,$L897)),$J897,0),IF(AND(5&gt;=$K897,5&lt;=IF($L897="",12,$L897),MOD(5-$K897,$N897)=0),$J897,0)))</f>
        <v>0</v>
      </c>
      <c r="T897" s="19" t="n">
        <f aca="false">IF(OR($M897="",$M897="ERR",$J897="",$K897="",$N897=""),0,IF($N897=0,IF(AND(OR(6=7,6=12),6&gt;=$K897,6&lt;=IF($L897="",12,$L897)),$J897,0),IF(AND(6&gt;=$K897,6&lt;=IF($L897="",12,$L897),MOD(6-$K897,$N897)=0),$J897,0)))</f>
        <v>0</v>
      </c>
      <c r="U897" s="19" t="n">
        <f aca="false">IF(OR($M897="",$M897="ERR",$J897="",$K897="",$N897=""),0,IF($N897=0,IF(AND(OR(7=7,7=12),7&gt;=$K897,7&lt;=IF($L897="",12,$L897)),$J897,0),IF(AND(7&gt;=$K897,7&lt;=IF($L897="",12,$L897),MOD(7-$K897,$N897)=0),$J897,0)))</f>
        <v>0</v>
      </c>
      <c r="V897" s="19" t="n">
        <f aca="false">IF(OR($M897="",$M897="ERR",$J897="",$K897="",$N897=""),0,IF($N897=0,IF(AND(OR(8=7,8=12),8&gt;=$K897,8&lt;=IF($L897="",12,$L897)),$J897,0),IF(AND(8&gt;=$K897,8&lt;=IF($L897="",12,$L897),MOD(8-$K897,$N897)=0),$J897,0)))</f>
        <v>0</v>
      </c>
      <c r="W897" s="19" t="n">
        <f aca="false">IF(OR($M897="",$M897="ERR",$J897="",$K897="",$N897=""),0,IF($N897=0,IF(AND(OR(9=7,9=12),9&gt;=$K897,9&lt;=IF($L897="",12,$L897)),$J897,0),IF(AND(9&gt;=$K897,9&lt;=IF($L897="",12,$L897),MOD(9-$K897,$N897)=0),$J897,0)))</f>
        <v>0</v>
      </c>
      <c r="X897" s="19" t="n">
        <f aca="false">IF(OR($M897="",$M897="ERR",$J897="",$K897="",$N897=""),0,IF($N897=0,IF(AND(OR(10=7,10=12),10&gt;=$K897,10&lt;=IF($L897="",12,$L897)),$J897,0),IF(AND(10&gt;=$K897,10&lt;=IF($L897="",12,$L897),MOD(10-$K897,$N897)=0),$J897,0)))</f>
        <v>0</v>
      </c>
      <c r="Y897" s="19" t="n">
        <f aca="false">IF(OR($M897="",$M897="ERR",$J897="",$K897="",$N897=""),0,IF($N897=0,IF(AND(OR(11=7,11=12),11&gt;=$K897,11&lt;=IF($L897="",12,$L897)),$J897,0),IF(AND(11&gt;=$K897,11&lt;=IF($L897="",12,$L897),MOD(11-$K897,$N897)=0),$J897,0)))</f>
        <v>0</v>
      </c>
      <c r="Z897" s="19" t="n">
        <f aca="false">IF(OR($M897="",$M897="ERR",$J897="",$K897="",$N897=""),0,IF($N897=0,IF(AND(OR(12=7,12=12),12&gt;=$K897,12&lt;=IF($L897="",12,$L897)),$J897,0),IF(AND(12&gt;=$K897,12&lt;=IF($L897="",12,$L897),MOD(12-$K897,$N897)=0),$J897,0)))</f>
        <v>0</v>
      </c>
      <c r="AA897" s="36" t="n">
        <f aca="false">SUM(O897:Z897)</f>
        <v>0</v>
      </c>
      <c r="AB897" s="15" t="str">
        <f aca="false">IF(AND($B897="",$D897="",$J897=""),"",IF($B897="","Falta código",IF(ISNA(MATCH($B897,LST_COD,0)),"Código no registrado en Trabajadores",IF($E897="","Concepto no está en el catálogo",IF($M897="ERR","Retención de otro empleador: Origen = Otro empleador",IF(OR($J897="",$K897=""),"Falta monto o mes",IF(OR($K897&lt;1,$K897&gt;12),"Mes inicio inválido",IF(AND($L897&lt;&gt;"",OR($L897&lt;$K897,$L897&gt;12)),"Mes fin inválido",IF($N897="","Falta frecuencia",IF(AND($G897&lt;&gt;"Otro empleador",SUMPRODUCT(($O897:$Z897&lt;&gt;0)*(((COLUMN($O897:$Z897)-14)&lt;INDEX(Trabajadores!$M$6:$M$105,MATCH($B897,LST_COD,0)))+((COLUMN($O897:$Z897)-14)&gt;INDEX(Trabajadores!$N$6:$N$105,MATCH($B897,LST_COD,0)))))&gt;0),"Aviso: hay meses fuera del periodo laboral","OK"))))))))))</f>
        <v/>
      </c>
    </row>
    <row r="898" customFormat="false" ht="15" hidden="false" customHeight="false" outlineLevel="0" collapsed="false">
      <c r="A898" s="23" t="n">
        <v>893</v>
      </c>
      <c r="B898" s="7"/>
      <c r="C898" s="35" t="str">
        <f aca="false">IF($B898="","",IFERROR(INDEX(Trabajadores!$D$6:$D$105,MATCH($B898,LST_COD,0)),"¿Código?"))</f>
        <v/>
      </c>
      <c r="D898" s="30"/>
      <c r="E898" s="9" t="str">
        <f aca="false">IF($D898="","",IFERROR(VLOOKUP($D898,CONC_TABLA,2,FALSE()),""))</f>
        <v/>
      </c>
      <c r="F898" s="9" t="str">
        <f aca="false">IF($D898="","",IFERROR(VLOOKUP($D898,CONC_TABLA,3,FALSE()),""))</f>
        <v/>
      </c>
      <c r="G898" s="30"/>
      <c r="H898" s="30"/>
      <c r="I898" s="30"/>
      <c r="J898" s="29"/>
      <c r="K898" s="28"/>
      <c r="L898" s="28"/>
      <c r="M898" s="9" t="str">
        <f aca="false">IF(OR($B898="",$E898=""),"",IF($E898="INA","INA",IF($G898="Otro empleador",IF($E898="RET","RETO",IF($E898="ORD","OTO","OTX")),IF($E898="RET","ERR",$E898))))</f>
        <v/>
      </c>
      <c r="N898" s="9" t="str">
        <f aca="false">IF($I898="","",IFERROR(VLOOKUP($I898,FREC_TABLA,2,FALSE()),""))</f>
        <v/>
      </c>
      <c r="O898" s="19" t="n">
        <f aca="false">IF(OR($M898="",$M898="ERR",$J898="",$K898="",$N898=""),0,IF($N898=0,IF(AND(OR(1=7,1=12),1&gt;=$K898,1&lt;=IF($L898="",12,$L898)),$J898,0),IF(AND(1&gt;=$K898,1&lt;=IF($L898="",12,$L898),MOD(1-$K898,$N898)=0),$J898,0)))</f>
        <v>0</v>
      </c>
      <c r="P898" s="19" t="n">
        <f aca="false">IF(OR($M898="",$M898="ERR",$J898="",$K898="",$N898=""),0,IF($N898=0,IF(AND(OR(2=7,2=12),2&gt;=$K898,2&lt;=IF($L898="",12,$L898)),$J898,0),IF(AND(2&gt;=$K898,2&lt;=IF($L898="",12,$L898),MOD(2-$K898,$N898)=0),$J898,0)))</f>
        <v>0</v>
      </c>
      <c r="Q898" s="19" t="n">
        <f aca="false">IF(OR($M898="",$M898="ERR",$J898="",$K898="",$N898=""),0,IF($N898=0,IF(AND(OR(3=7,3=12),3&gt;=$K898,3&lt;=IF($L898="",12,$L898)),$J898,0),IF(AND(3&gt;=$K898,3&lt;=IF($L898="",12,$L898),MOD(3-$K898,$N898)=0),$J898,0)))</f>
        <v>0</v>
      </c>
      <c r="R898" s="19" t="n">
        <f aca="false">IF(OR($M898="",$M898="ERR",$J898="",$K898="",$N898=""),0,IF($N898=0,IF(AND(OR(4=7,4=12),4&gt;=$K898,4&lt;=IF($L898="",12,$L898)),$J898,0),IF(AND(4&gt;=$K898,4&lt;=IF($L898="",12,$L898),MOD(4-$K898,$N898)=0),$J898,0)))</f>
        <v>0</v>
      </c>
      <c r="S898" s="19" t="n">
        <f aca="false">IF(OR($M898="",$M898="ERR",$J898="",$K898="",$N898=""),0,IF($N898=0,IF(AND(OR(5=7,5=12),5&gt;=$K898,5&lt;=IF($L898="",12,$L898)),$J898,0),IF(AND(5&gt;=$K898,5&lt;=IF($L898="",12,$L898),MOD(5-$K898,$N898)=0),$J898,0)))</f>
        <v>0</v>
      </c>
      <c r="T898" s="19" t="n">
        <f aca="false">IF(OR($M898="",$M898="ERR",$J898="",$K898="",$N898=""),0,IF($N898=0,IF(AND(OR(6=7,6=12),6&gt;=$K898,6&lt;=IF($L898="",12,$L898)),$J898,0),IF(AND(6&gt;=$K898,6&lt;=IF($L898="",12,$L898),MOD(6-$K898,$N898)=0),$J898,0)))</f>
        <v>0</v>
      </c>
      <c r="U898" s="19" t="n">
        <f aca="false">IF(OR($M898="",$M898="ERR",$J898="",$K898="",$N898=""),0,IF($N898=0,IF(AND(OR(7=7,7=12),7&gt;=$K898,7&lt;=IF($L898="",12,$L898)),$J898,0),IF(AND(7&gt;=$K898,7&lt;=IF($L898="",12,$L898),MOD(7-$K898,$N898)=0),$J898,0)))</f>
        <v>0</v>
      </c>
      <c r="V898" s="19" t="n">
        <f aca="false">IF(OR($M898="",$M898="ERR",$J898="",$K898="",$N898=""),0,IF($N898=0,IF(AND(OR(8=7,8=12),8&gt;=$K898,8&lt;=IF($L898="",12,$L898)),$J898,0),IF(AND(8&gt;=$K898,8&lt;=IF($L898="",12,$L898),MOD(8-$K898,$N898)=0),$J898,0)))</f>
        <v>0</v>
      </c>
      <c r="W898" s="19" t="n">
        <f aca="false">IF(OR($M898="",$M898="ERR",$J898="",$K898="",$N898=""),0,IF($N898=0,IF(AND(OR(9=7,9=12),9&gt;=$K898,9&lt;=IF($L898="",12,$L898)),$J898,0),IF(AND(9&gt;=$K898,9&lt;=IF($L898="",12,$L898),MOD(9-$K898,$N898)=0),$J898,0)))</f>
        <v>0</v>
      </c>
      <c r="X898" s="19" t="n">
        <f aca="false">IF(OR($M898="",$M898="ERR",$J898="",$K898="",$N898=""),0,IF($N898=0,IF(AND(OR(10=7,10=12),10&gt;=$K898,10&lt;=IF($L898="",12,$L898)),$J898,0),IF(AND(10&gt;=$K898,10&lt;=IF($L898="",12,$L898),MOD(10-$K898,$N898)=0),$J898,0)))</f>
        <v>0</v>
      </c>
      <c r="Y898" s="19" t="n">
        <f aca="false">IF(OR($M898="",$M898="ERR",$J898="",$K898="",$N898=""),0,IF($N898=0,IF(AND(OR(11=7,11=12),11&gt;=$K898,11&lt;=IF($L898="",12,$L898)),$J898,0),IF(AND(11&gt;=$K898,11&lt;=IF($L898="",12,$L898),MOD(11-$K898,$N898)=0),$J898,0)))</f>
        <v>0</v>
      </c>
      <c r="Z898" s="19" t="n">
        <f aca="false">IF(OR($M898="",$M898="ERR",$J898="",$K898="",$N898=""),0,IF($N898=0,IF(AND(OR(12=7,12=12),12&gt;=$K898,12&lt;=IF($L898="",12,$L898)),$J898,0),IF(AND(12&gt;=$K898,12&lt;=IF($L898="",12,$L898),MOD(12-$K898,$N898)=0),$J898,0)))</f>
        <v>0</v>
      </c>
      <c r="AA898" s="36" t="n">
        <f aca="false">SUM(O898:Z898)</f>
        <v>0</v>
      </c>
      <c r="AB898" s="15" t="str">
        <f aca="false">IF(AND($B898="",$D898="",$J898=""),"",IF($B898="","Falta código",IF(ISNA(MATCH($B898,LST_COD,0)),"Código no registrado en Trabajadores",IF($E898="","Concepto no está en el catálogo",IF($M898="ERR","Retención de otro empleador: Origen = Otro empleador",IF(OR($J898="",$K898=""),"Falta monto o mes",IF(OR($K898&lt;1,$K898&gt;12),"Mes inicio inválido",IF(AND($L898&lt;&gt;"",OR($L898&lt;$K898,$L898&gt;12)),"Mes fin inválido",IF($N898="","Falta frecuencia",IF(AND($G898&lt;&gt;"Otro empleador",SUMPRODUCT(($O898:$Z898&lt;&gt;0)*(((COLUMN($O898:$Z898)-14)&lt;INDEX(Trabajadores!$M$6:$M$105,MATCH($B898,LST_COD,0)))+((COLUMN($O898:$Z898)-14)&gt;INDEX(Trabajadores!$N$6:$N$105,MATCH($B898,LST_COD,0)))))&gt;0),"Aviso: hay meses fuera del periodo laboral","OK"))))))))))</f>
        <v/>
      </c>
    </row>
    <row r="899" customFormat="false" ht="15" hidden="false" customHeight="false" outlineLevel="0" collapsed="false">
      <c r="A899" s="23" t="n">
        <v>894</v>
      </c>
      <c r="B899" s="7"/>
      <c r="C899" s="35" t="str">
        <f aca="false">IF($B899="","",IFERROR(INDEX(Trabajadores!$D$6:$D$105,MATCH($B899,LST_COD,0)),"¿Código?"))</f>
        <v/>
      </c>
      <c r="D899" s="30"/>
      <c r="E899" s="9" t="str">
        <f aca="false">IF($D899="","",IFERROR(VLOOKUP($D899,CONC_TABLA,2,FALSE()),""))</f>
        <v/>
      </c>
      <c r="F899" s="9" t="str">
        <f aca="false">IF($D899="","",IFERROR(VLOOKUP($D899,CONC_TABLA,3,FALSE()),""))</f>
        <v/>
      </c>
      <c r="G899" s="30"/>
      <c r="H899" s="30"/>
      <c r="I899" s="30"/>
      <c r="J899" s="29"/>
      <c r="K899" s="28"/>
      <c r="L899" s="28"/>
      <c r="M899" s="9" t="str">
        <f aca="false">IF(OR($B899="",$E899=""),"",IF($E899="INA","INA",IF($G899="Otro empleador",IF($E899="RET","RETO",IF($E899="ORD","OTO","OTX")),IF($E899="RET","ERR",$E899))))</f>
        <v/>
      </c>
      <c r="N899" s="9" t="str">
        <f aca="false">IF($I899="","",IFERROR(VLOOKUP($I899,FREC_TABLA,2,FALSE()),""))</f>
        <v/>
      </c>
      <c r="O899" s="19" t="n">
        <f aca="false">IF(OR($M899="",$M899="ERR",$J899="",$K899="",$N899=""),0,IF($N899=0,IF(AND(OR(1=7,1=12),1&gt;=$K899,1&lt;=IF($L899="",12,$L899)),$J899,0),IF(AND(1&gt;=$K899,1&lt;=IF($L899="",12,$L899),MOD(1-$K899,$N899)=0),$J899,0)))</f>
        <v>0</v>
      </c>
      <c r="P899" s="19" t="n">
        <f aca="false">IF(OR($M899="",$M899="ERR",$J899="",$K899="",$N899=""),0,IF($N899=0,IF(AND(OR(2=7,2=12),2&gt;=$K899,2&lt;=IF($L899="",12,$L899)),$J899,0),IF(AND(2&gt;=$K899,2&lt;=IF($L899="",12,$L899),MOD(2-$K899,$N899)=0),$J899,0)))</f>
        <v>0</v>
      </c>
      <c r="Q899" s="19" t="n">
        <f aca="false">IF(OR($M899="",$M899="ERR",$J899="",$K899="",$N899=""),0,IF($N899=0,IF(AND(OR(3=7,3=12),3&gt;=$K899,3&lt;=IF($L899="",12,$L899)),$J899,0),IF(AND(3&gt;=$K899,3&lt;=IF($L899="",12,$L899),MOD(3-$K899,$N899)=0),$J899,0)))</f>
        <v>0</v>
      </c>
      <c r="R899" s="19" t="n">
        <f aca="false">IF(OR($M899="",$M899="ERR",$J899="",$K899="",$N899=""),0,IF($N899=0,IF(AND(OR(4=7,4=12),4&gt;=$K899,4&lt;=IF($L899="",12,$L899)),$J899,0),IF(AND(4&gt;=$K899,4&lt;=IF($L899="",12,$L899),MOD(4-$K899,$N899)=0),$J899,0)))</f>
        <v>0</v>
      </c>
      <c r="S899" s="19" t="n">
        <f aca="false">IF(OR($M899="",$M899="ERR",$J899="",$K899="",$N899=""),0,IF($N899=0,IF(AND(OR(5=7,5=12),5&gt;=$K899,5&lt;=IF($L899="",12,$L899)),$J899,0),IF(AND(5&gt;=$K899,5&lt;=IF($L899="",12,$L899),MOD(5-$K899,$N899)=0),$J899,0)))</f>
        <v>0</v>
      </c>
      <c r="T899" s="19" t="n">
        <f aca="false">IF(OR($M899="",$M899="ERR",$J899="",$K899="",$N899=""),0,IF($N899=0,IF(AND(OR(6=7,6=12),6&gt;=$K899,6&lt;=IF($L899="",12,$L899)),$J899,0),IF(AND(6&gt;=$K899,6&lt;=IF($L899="",12,$L899),MOD(6-$K899,$N899)=0),$J899,0)))</f>
        <v>0</v>
      </c>
      <c r="U899" s="19" t="n">
        <f aca="false">IF(OR($M899="",$M899="ERR",$J899="",$K899="",$N899=""),0,IF($N899=0,IF(AND(OR(7=7,7=12),7&gt;=$K899,7&lt;=IF($L899="",12,$L899)),$J899,0),IF(AND(7&gt;=$K899,7&lt;=IF($L899="",12,$L899),MOD(7-$K899,$N899)=0),$J899,0)))</f>
        <v>0</v>
      </c>
      <c r="V899" s="19" t="n">
        <f aca="false">IF(OR($M899="",$M899="ERR",$J899="",$K899="",$N899=""),0,IF($N899=0,IF(AND(OR(8=7,8=12),8&gt;=$K899,8&lt;=IF($L899="",12,$L899)),$J899,0),IF(AND(8&gt;=$K899,8&lt;=IF($L899="",12,$L899),MOD(8-$K899,$N899)=0),$J899,0)))</f>
        <v>0</v>
      </c>
      <c r="W899" s="19" t="n">
        <f aca="false">IF(OR($M899="",$M899="ERR",$J899="",$K899="",$N899=""),0,IF($N899=0,IF(AND(OR(9=7,9=12),9&gt;=$K899,9&lt;=IF($L899="",12,$L899)),$J899,0),IF(AND(9&gt;=$K899,9&lt;=IF($L899="",12,$L899),MOD(9-$K899,$N899)=0),$J899,0)))</f>
        <v>0</v>
      </c>
      <c r="X899" s="19" t="n">
        <f aca="false">IF(OR($M899="",$M899="ERR",$J899="",$K899="",$N899=""),0,IF($N899=0,IF(AND(OR(10=7,10=12),10&gt;=$K899,10&lt;=IF($L899="",12,$L899)),$J899,0),IF(AND(10&gt;=$K899,10&lt;=IF($L899="",12,$L899),MOD(10-$K899,$N899)=0),$J899,0)))</f>
        <v>0</v>
      </c>
      <c r="Y899" s="19" t="n">
        <f aca="false">IF(OR($M899="",$M899="ERR",$J899="",$K899="",$N899=""),0,IF($N899=0,IF(AND(OR(11=7,11=12),11&gt;=$K899,11&lt;=IF($L899="",12,$L899)),$J899,0),IF(AND(11&gt;=$K899,11&lt;=IF($L899="",12,$L899),MOD(11-$K899,$N899)=0),$J899,0)))</f>
        <v>0</v>
      </c>
      <c r="Z899" s="19" t="n">
        <f aca="false">IF(OR($M899="",$M899="ERR",$J899="",$K899="",$N899=""),0,IF($N899=0,IF(AND(OR(12=7,12=12),12&gt;=$K899,12&lt;=IF($L899="",12,$L899)),$J899,0),IF(AND(12&gt;=$K899,12&lt;=IF($L899="",12,$L899),MOD(12-$K899,$N899)=0),$J899,0)))</f>
        <v>0</v>
      </c>
      <c r="AA899" s="36" t="n">
        <f aca="false">SUM(O899:Z899)</f>
        <v>0</v>
      </c>
      <c r="AB899" s="15" t="str">
        <f aca="false">IF(AND($B899="",$D899="",$J899=""),"",IF($B899="","Falta código",IF(ISNA(MATCH($B899,LST_COD,0)),"Código no registrado en Trabajadores",IF($E899="","Concepto no está en el catálogo",IF($M899="ERR","Retención de otro empleador: Origen = Otro empleador",IF(OR($J899="",$K899=""),"Falta monto o mes",IF(OR($K899&lt;1,$K899&gt;12),"Mes inicio inválido",IF(AND($L899&lt;&gt;"",OR($L899&lt;$K899,$L899&gt;12)),"Mes fin inválido",IF($N899="","Falta frecuencia",IF(AND($G899&lt;&gt;"Otro empleador",SUMPRODUCT(($O899:$Z899&lt;&gt;0)*(((COLUMN($O899:$Z899)-14)&lt;INDEX(Trabajadores!$M$6:$M$105,MATCH($B899,LST_COD,0)))+((COLUMN($O899:$Z899)-14)&gt;INDEX(Trabajadores!$N$6:$N$105,MATCH($B899,LST_COD,0)))))&gt;0),"Aviso: hay meses fuera del periodo laboral","OK"))))))))))</f>
        <v/>
      </c>
    </row>
    <row r="900" customFormat="false" ht="15" hidden="false" customHeight="false" outlineLevel="0" collapsed="false">
      <c r="A900" s="23" t="n">
        <v>895</v>
      </c>
      <c r="B900" s="7"/>
      <c r="C900" s="35" t="str">
        <f aca="false">IF($B900="","",IFERROR(INDEX(Trabajadores!$D$6:$D$105,MATCH($B900,LST_COD,0)),"¿Código?"))</f>
        <v/>
      </c>
      <c r="D900" s="30"/>
      <c r="E900" s="9" t="str">
        <f aca="false">IF($D900="","",IFERROR(VLOOKUP($D900,CONC_TABLA,2,FALSE()),""))</f>
        <v/>
      </c>
      <c r="F900" s="9" t="str">
        <f aca="false">IF($D900="","",IFERROR(VLOOKUP($D900,CONC_TABLA,3,FALSE()),""))</f>
        <v/>
      </c>
      <c r="G900" s="30"/>
      <c r="H900" s="30"/>
      <c r="I900" s="30"/>
      <c r="J900" s="29"/>
      <c r="K900" s="28"/>
      <c r="L900" s="28"/>
      <c r="M900" s="9" t="str">
        <f aca="false">IF(OR($B900="",$E900=""),"",IF($E900="INA","INA",IF($G900="Otro empleador",IF($E900="RET","RETO",IF($E900="ORD","OTO","OTX")),IF($E900="RET","ERR",$E900))))</f>
        <v/>
      </c>
      <c r="N900" s="9" t="str">
        <f aca="false">IF($I900="","",IFERROR(VLOOKUP($I900,FREC_TABLA,2,FALSE()),""))</f>
        <v/>
      </c>
      <c r="O900" s="19" t="n">
        <f aca="false">IF(OR($M900="",$M900="ERR",$J900="",$K900="",$N900=""),0,IF($N900=0,IF(AND(OR(1=7,1=12),1&gt;=$K900,1&lt;=IF($L900="",12,$L900)),$J900,0),IF(AND(1&gt;=$K900,1&lt;=IF($L900="",12,$L900),MOD(1-$K900,$N900)=0),$J900,0)))</f>
        <v>0</v>
      </c>
      <c r="P900" s="19" t="n">
        <f aca="false">IF(OR($M900="",$M900="ERR",$J900="",$K900="",$N900=""),0,IF($N900=0,IF(AND(OR(2=7,2=12),2&gt;=$K900,2&lt;=IF($L900="",12,$L900)),$J900,0),IF(AND(2&gt;=$K900,2&lt;=IF($L900="",12,$L900),MOD(2-$K900,$N900)=0),$J900,0)))</f>
        <v>0</v>
      </c>
      <c r="Q900" s="19" t="n">
        <f aca="false">IF(OR($M900="",$M900="ERR",$J900="",$K900="",$N900=""),0,IF($N900=0,IF(AND(OR(3=7,3=12),3&gt;=$K900,3&lt;=IF($L900="",12,$L900)),$J900,0),IF(AND(3&gt;=$K900,3&lt;=IF($L900="",12,$L900),MOD(3-$K900,$N900)=0),$J900,0)))</f>
        <v>0</v>
      </c>
      <c r="R900" s="19" t="n">
        <f aca="false">IF(OR($M900="",$M900="ERR",$J900="",$K900="",$N900=""),0,IF($N900=0,IF(AND(OR(4=7,4=12),4&gt;=$K900,4&lt;=IF($L900="",12,$L900)),$J900,0),IF(AND(4&gt;=$K900,4&lt;=IF($L900="",12,$L900),MOD(4-$K900,$N900)=0),$J900,0)))</f>
        <v>0</v>
      </c>
      <c r="S900" s="19" t="n">
        <f aca="false">IF(OR($M900="",$M900="ERR",$J900="",$K900="",$N900=""),0,IF($N900=0,IF(AND(OR(5=7,5=12),5&gt;=$K900,5&lt;=IF($L900="",12,$L900)),$J900,0),IF(AND(5&gt;=$K900,5&lt;=IF($L900="",12,$L900),MOD(5-$K900,$N900)=0),$J900,0)))</f>
        <v>0</v>
      </c>
      <c r="T900" s="19" t="n">
        <f aca="false">IF(OR($M900="",$M900="ERR",$J900="",$K900="",$N900=""),0,IF($N900=0,IF(AND(OR(6=7,6=12),6&gt;=$K900,6&lt;=IF($L900="",12,$L900)),$J900,0),IF(AND(6&gt;=$K900,6&lt;=IF($L900="",12,$L900),MOD(6-$K900,$N900)=0),$J900,0)))</f>
        <v>0</v>
      </c>
      <c r="U900" s="19" t="n">
        <f aca="false">IF(OR($M900="",$M900="ERR",$J900="",$K900="",$N900=""),0,IF($N900=0,IF(AND(OR(7=7,7=12),7&gt;=$K900,7&lt;=IF($L900="",12,$L900)),$J900,0),IF(AND(7&gt;=$K900,7&lt;=IF($L900="",12,$L900),MOD(7-$K900,$N900)=0),$J900,0)))</f>
        <v>0</v>
      </c>
      <c r="V900" s="19" t="n">
        <f aca="false">IF(OR($M900="",$M900="ERR",$J900="",$K900="",$N900=""),0,IF($N900=0,IF(AND(OR(8=7,8=12),8&gt;=$K900,8&lt;=IF($L900="",12,$L900)),$J900,0),IF(AND(8&gt;=$K900,8&lt;=IF($L900="",12,$L900),MOD(8-$K900,$N900)=0),$J900,0)))</f>
        <v>0</v>
      </c>
      <c r="W900" s="19" t="n">
        <f aca="false">IF(OR($M900="",$M900="ERR",$J900="",$K900="",$N900=""),0,IF($N900=0,IF(AND(OR(9=7,9=12),9&gt;=$K900,9&lt;=IF($L900="",12,$L900)),$J900,0),IF(AND(9&gt;=$K900,9&lt;=IF($L900="",12,$L900),MOD(9-$K900,$N900)=0),$J900,0)))</f>
        <v>0</v>
      </c>
      <c r="X900" s="19" t="n">
        <f aca="false">IF(OR($M900="",$M900="ERR",$J900="",$K900="",$N900=""),0,IF($N900=0,IF(AND(OR(10=7,10=12),10&gt;=$K900,10&lt;=IF($L900="",12,$L900)),$J900,0),IF(AND(10&gt;=$K900,10&lt;=IF($L900="",12,$L900),MOD(10-$K900,$N900)=0),$J900,0)))</f>
        <v>0</v>
      </c>
      <c r="Y900" s="19" t="n">
        <f aca="false">IF(OR($M900="",$M900="ERR",$J900="",$K900="",$N900=""),0,IF($N900=0,IF(AND(OR(11=7,11=12),11&gt;=$K900,11&lt;=IF($L900="",12,$L900)),$J900,0),IF(AND(11&gt;=$K900,11&lt;=IF($L900="",12,$L900),MOD(11-$K900,$N900)=0),$J900,0)))</f>
        <v>0</v>
      </c>
      <c r="Z900" s="19" t="n">
        <f aca="false">IF(OR($M900="",$M900="ERR",$J900="",$K900="",$N900=""),0,IF($N900=0,IF(AND(OR(12=7,12=12),12&gt;=$K900,12&lt;=IF($L900="",12,$L900)),$J900,0),IF(AND(12&gt;=$K900,12&lt;=IF($L900="",12,$L900),MOD(12-$K900,$N900)=0),$J900,0)))</f>
        <v>0</v>
      </c>
      <c r="AA900" s="36" t="n">
        <f aca="false">SUM(O900:Z900)</f>
        <v>0</v>
      </c>
      <c r="AB900" s="15" t="str">
        <f aca="false">IF(AND($B900="",$D900="",$J900=""),"",IF($B900="","Falta código",IF(ISNA(MATCH($B900,LST_COD,0)),"Código no registrado en Trabajadores",IF($E900="","Concepto no está en el catálogo",IF($M900="ERR","Retención de otro empleador: Origen = Otro empleador",IF(OR($J900="",$K900=""),"Falta monto o mes",IF(OR($K900&lt;1,$K900&gt;12),"Mes inicio inválido",IF(AND($L900&lt;&gt;"",OR($L900&lt;$K900,$L900&gt;12)),"Mes fin inválido",IF($N900="","Falta frecuencia",IF(AND($G900&lt;&gt;"Otro empleador",SUMPRODUCT(($O900:$Z900&lt;&gt;0)*(((COLUMN($O900:$Z900)-14)&lt;INDEX(Trabajadores!$M$6:$M$105,MATCH($B900,LST_COD,0)))+((COLUMN($O900:$Z900)-14)&gt;INDEX(Trabajadores!$N$6:$N$105,MATCH($B900,LST_COD,0)))))&gt;0),"Aviso: hay meses fuera del periodo laboral","OK"))))))))))</f>
        <v/>
      </c>
    </row>
    <row r="901" customFormat="false" ht="15" hidden="false" customHeight="false" outlineLevel="0" collapsed="false">
      <c r="A901" s="23" t="n">
        <v>896</v>
      </c>
      <c r="B901" s="7"/>
      <c r="C901" s="35" t="str">
        <f aca="false">IF($B901="","",IFERROR(INDEX(Trabajadores!$D$6:$D$105,MATCH($B901,LST_COD,0)),"¿Código?"))</f>
        <v/>
      </c>
      <c r="D901" s="30"/>
      <c r="E901" s="9" t="str">
        <f aca="false">IF($D901="","",IFERROR(VLOOKUP($D901,CONC_TABLA,2,FALSE()),""))</f>
        <v/>
      </c>
      <c r="F901" s="9" t="str">
        <f aca="false">IF($D901="","",IFERROR(VLOOKUP($D901,CONC_TABLA,3,FALSE()),""))</f>
        <v/>
      </c>
      <c r="G901" s="30"/>
      <c r="H901" s="30"/>
      <c r="I901" s="30"/>
      <c r="J901" s="29"/>
      <c r="K901" s="28"/>
      <c r="L901" s="28"/>
      <c r="M901" s="9" t="str">
        <f aca="false">IF(OR($B901="",$E901=""),"",IF($E901="INA","INA",IF($G901="Otro empleador",IF($E901="RET","RETO",IF($E901="ORD","OTO","OTX")),IF($E901="RET","ERR",$E901))))</f>
        <v/>
      </c>
      <c r="N901" s="9" t="str">
        <f aca="false">IF($I901="","",IFERROR(VLOOKUP($I901,FREC_TABLA,2,FALSE()),""))</f>
        <v/>
      </c>
      <c r="O901" s="19" t="n">
        <f aca="false">IF(OR($M901="",$M901="ERR",$J901="",$K901="",$N901=""),0,IF($N901=0,IF(AND(OR(1=7,1=12),1&gt;=$K901,1&lt;=IF($L901="",12,$L901)),$J901,0),IF(AND(1&gt;=$K901,1&lt;=IF($L901="",12,$L901),MOD(1-$K901,$N901)=0),$J901,0)))</f>
        <v>0</v>
      </c>
      <c r="P901" s="19" t="n">
        <f aca="false">IF(OR($M901="",$M901="ERR",$J901="",$K901="",$N901=""),0,IF($N901=0,IF(AND(OR(2=7,2=12),2&gt;=$K901,2&lt;=IF($L901="",12,$L901)),$J901,0),IF(AND(2&gt;=$K901,2&lt;=IF($L901="",12,$L901),MOD(2-$K901,$N901)=0),$J901,0)))</f>
        <v>0</v>
      </c>
      <c r="Q901" s="19" t="n">
        <f aca="false">IF(OR($M901="",$M901="ERR",$J901="",$K901="",$N901=""),0,IF($N901=0,IF(AND(OR(3=7,3=12),3&gt;=$K901,3&lt;=IF($L901="",12,$L901)),$J901,0),IF(AND(3&gt;=$K901,3&lt;=IF($L901="",12,$L901),MOD(3-$K901,$N901)=0),$J901,0)))</f>
        <v>0</v>
      </c>
      <c r="R901" s="19" t="n">
        <f aca="false">IF(OR($M901="",$M901="ERR",$J901="",$K901="",$N901=""),0,IF($N901=0,IF(AND(OR(4=7,4=12),4&gt;=$K901,4&lt;=IF($L901="",12,$L901)),$J901,0),IF(AND(4&gt;=$K901,4&lt;=IF($L901="",12,$L901),MOD(4-$K901,$N901)=0),$J901,0)))</f>
        <v>0</v>
      </c>
      <c r="S901" s="19" t="n">
        <f aca="false">IF(OR($M901="",$M901="ERR",$J901="",$K901="",$N901=""),0,IF($N901=0,IF(AND(OR(5=7,5=12),5&gt;=$K901,5&lt;=IF($L901="",12,$L901)),$J901,0),IF(AND(5&gt;=$K901,5&lt;=IF($L901="",12,$L901),MOD(5-$K901,$N901)=0),$J901,0)))</f>
        <v>0</v>
      </c>
      <c r="T901" s="19" t="n">
        <f aca="false">IF(OR($M901="",$M901="ERR",$J901="",$K901="",$N901=""),0,IF($N901=0,IF(AND(OR(6=7,6=12),6&gt;=$K901,6&lt;=IF($L901="",12,$L901)),$J901,0),IF(AND(6&gt;=$K901,6&lt;=IF($L901="",12,$L901),MOD(6-$K901,$N901)=0),$J901,0)))</f>
        <v>0</v>
      </c>
      <c r="U901" s="19" t="n">
        <f aca="false">IF(OR($M901="",$M901="ERR",$J901="",$K901="",$N901=""),0,IF($N901=0,IF(AND(OR(7=7,7=12),7&gt;=$K901,7&lt;=IF($L901="",12,$L901)),$J901,0),IF(AND(7&gt;=$K901,7&lt;=IF($L901="",12,$L901),MOD(7-$K901,$N901)=0),$J901,0)))</f>
        <v>0</v>
      </c>
      <c r="V901" s="19" t="n">
        <f aca="false">IF(OR($M901="",$M901="ERR",$J901="",$K901="",$N901=""),0,IF($N901=0,IF(AND(OR(8=7,8=12),8&gt;=$K901,8&lt;=IF($L901="",12,$L901)),$J901,0),IF(AND(8&gt;=$K901,8&lt;=IF($L901="",12,$L901),MOD(8-$K901,$N901)=0),$J901,0)))</f>
        <v>0</v>
      </c>
      <c r="W901" s="19" t="n">
        <f aca="false">IF(OR($M901="",$M901="ERR",$J901="",$K901="",$N901=""),0,IF($N901=0,IF(AND(OR(9=7,9=12),9&gt;=$K901,9&lt;=IF($L901="",12,$L901)),$J901,0),IF(AND(9&gt;=$K901,9&lt;=IF($L901="",12,$L901),MOD(9-$K901,$N901)=0),$J901,0)))</f>
        <v>0</v>
      </c>
      <c r="X901" s="19" t="n">
        <f aca="false">IF(OR($M901="",$M901="ERR",$J901="",$K901="",$N901=""),0,IF($N901=0,IF(AND(OR(10=7,10=12),10&gt;=$K901,10&lt;=IF($L901="",12,$L901)),$J901,0),IF(AND(10&gt;=$K901,10&lt;=IF($L901="",12,$L901),MOD(10-$K901,$N901)=0),$J901,0)))</f>
        <v>0</v>
      </c>
      <c r="Y901" s="19" t="n">
        <f aca="false">IF(OR($M901="",$M901="ERR",$J901="",$K901="",$N901=""),0,IF($N901=0,IF(AND(OR(11=7,11=12),11&gt;=$K901,11&lt;=IF($L901="",12,$L901)),$J901,0),IF(AND(11&gt;=$K901,11&lt;=IF($L901="",12,$L901),MOD(11-$K901,$N901)=0),$J901,0)))</f>
        <v>0</v>
      </c>
      <c r="Z901" s="19" t="n">
        <f aca="false">IF(OR($M901="",$M901="ERR",$J901="",$K901="",$N901=""),0,IF($N901=0,IF(AND(OR(12=7,12=12),12&gt;=$K901,12&lt;=IF($L901="",12,$L901)),$J901,0),IF(AND(12&gt;=$K901,12&lt;=IF($L901="",12,$L901),MOD(12-$K901,$N901)=0),$J901,0)))</f>
        <v>0</v>
      </c>
      <c r="AA901" s="36" t="n">
        <f aca="false">SUM(O901:Z901)</f>
        <v>0</v>
      </c>
      <c r="AB901" s="15" t="str">
        <f aca="false">IF(AND($B901="",$D901="",$J901=""),"",IF($B901="","Falta código",IF(ISNA(MATCH($B901,LST_COD,0)),"Código no registrado en Trabajadores",IF($E901="","Concepto no está en el catálogo",IF($M901="ERR","Retención de otro empleador: Origen = Otro empleador",IF(OR($J901="",$K901=""),"Falta monto o mes",IF(OR($K901&lt;1,$K901&gt;12),"Mes inicio inválido",IF(AND($L901&lt;&gt;"",OR($L901&lt;$K901,$L901&gt;12)),"Mes fin inválido",IF($N901="","Falta frecuencia",IF(AND($G901&lt;&gt;"Otro empleador",SUMPRODUCT(($O901:$Z901&lt;&gt;0)*(((COLUMN($O901:$Z901)-14)&lt;INDEX(Trabajadores!$M$6:$M$105,MATCH($B901,LST_COD,0)))+((COLUMN($O901:$Z901)-14)&gt;INDEX(Trabajadores!$N$6:$N$105,MATCH($B901,LST_COD,0)))))&gt;0),"Aviso: hay meses fuera del periodo laboral","OK"))))))))))</f>
        <v/>
      </c>
    </row>
    <row r="902" customFormat="false" ht="15" hidden="false" customHeight="false" outlineLevel="0" collapsed="false">
      <c r="A902" s="23" t="n">
        <v>897</v>
      </c>
      <c r="B902" s="7"/>
      <c r="C902" s="35" t="str">
        <f aca="false">IF($B902="","",IFERROR(INDEX(Trabajadores!$D$6:$D$105,MATCH($B902,LST_COD,0)),"¿Código?"))</f>
        <v/>
      </c>
      <c r="D902" s="30"/>
      <c r="E902" s="9" t="str">
        <f aca="false">IF($D902="","",IFERROR(VLOOKUP($D902,CONC_TABLA,2,FALSE()),""))</f>
        <v/>
      </c>
      <c r="F902" s="9" t="str">
        <f aca="false">IF($D902="","",IFERROR(VLOOKUP($D902,CONC_TABLA,3,FALSE()),""))</f>
        <v/>
      </c>
      <c r="G902" s="30"/>
      <c r="H902" s="30"/>
      <c r="I902" s="30"/>
      <c r="J902" s="29"/>
      <c r="K902" s="28"/>
      <c r="L902" s="28"/>
      <c r="M902" s="9" t="str">
        <f aca="false">IF(OR($B902="",$E902=""),"",IF($E902="INA","INA",IF($G902="Otro empleador",IF($E902="RET","RETO",IF($E902="ORD","OTO","OTX")),IF($E902="RET","ERR",$E902))))</f>
        <v/>
      </c>
      <c r="N902" s="9" t="str">
        <f aca="false">IF($I902="","",IFERROR(VLOOKUP($I902,FREC_TABLA,2,FALSE()),""))</f>
        <v/>
      </c>
      <c r="O902" s="19" t="n">
        <f aca="false">IF(OR($M902="",$M902="ERR",$J902="",$K902="",$N902=""),0,IF($N902=0,IF(AND(OR(1=7,1=12),1&gt;=$K902,1&lt;=IF($L902="",12,$L902)),$J902,0),IF(AND(1&gt;=$K902,1&lt;=IF($L902="",12,$L902),MOD(1-$K902,$N902)=0),$J902,0)))</f>
        <v>0</v>
      </c>
      <c r="P902" s="19" t="n">
        <f aca="false">IF(OR($M902="",$M902="ERR",$J902="",$K902="",$N902=""),0,IF($N902=0,IF(AND(OR(2=7,2=12),2&gt;=$K902,2&lt;=IF($L902="",12,$L902)),$J902,0),IF(AND(2&gt;=$K902,2&lt;=IF($L902="",12,$L902),MOD(2-$K902,$N902)=0),$J902,0)))</f>
        <v>0</v>
      </c>
      <c r="Q902" s="19" t="n">
        <f aca="false">IF(OR($M902="",$M902="ERR",$J902="",$K902="",$N902=""),0,IF($N902=0,IF(AND(OR(3=7,3=12),3&gt;=$K902,3&lt;=IF($L902="",12,$L902)),$J902,0),IF(AND(3&gt;=$K902,3&lt;=IF($L902="",12,$L902),MOD(3-$K902,$N902)=0),$J902,0)))</f>
        <v>0</v>
      </c>
      <c r="R902" s="19" t="n">
        <f aca="false">IF(OR($M902="",$M902="ERR",$J902="",$K902="",$N902=""),0,IF($N902=0,IF(AND(OR(4=7,4=12),4&gt;=$K902,4&lt;=IF($L902="",12,$L902)),$J902,0),IF(AND(4&gt;=$K902,4&lt;=IF($L902="",12,$L902),MOD(4-$K902,$N902)=0),$J902,0)))</f>
        <v>0</v>
      </c>
      <c r="S902" s="19" t="n">
        <f aca="false">IF(OR($M902="",$M902="ERR",$J902="",$K902="",$N902=""),0,IF($N902=0,IF(AND(OR(5=7,5=12),5&gt;=$K902,5&lt;=IF($L902="",12,$L902)),$J902,0),IF(AND(5&gt;=$K902,5&lt;=IF($L902="",12,$L902),MOD(5-$K902,$N902)=0),$J902,0)))</f>
        <v>0</v>
      </c>
      <c r="T902" s="19" t="n">
        <f aca="false">IF(OR($M902="",$M902="ERR",$J902="",$K902="",$N902=""),0,IF($N902=0,IF(AND(OR(6=7,6=12),6&gt;=$K902,6&lt;=IF($L902="",12,$L902)),$J902,0),IF(AND(6&gt;=$K902,6&lt;=IF($L902="",12,$L902),MOD(6-$K902,$N902)=0),$J902,0)))</f>
        <v>0</v>
      </c>
      <c r="U902" s="19" t="n">
        <f aca="false">IF(OR($M902="",$M902="ERR",$J902="",$K902="",$N902=""),0,IF($N902=0,IF(AND(OR(7=7,7=12),7&gt;=$K902,7&lt;=IF($L902="",12,$L902)),$J902,0),IF(AND(7&gt;=$K902,7&lt;=IF($L902="",12,$L902),MOD(7-$K902,$N902)=0),$J902,0)))</f>
        <v>0</v>
      </c>
      <c r="V902" s="19" t="n">
        <f aca="false">IF(OR($M902="",$M902="ERR",$J902="",$K902="",$N902=""),0,IF($N902=0,IF(AND(OR(8=7,8=12),8&gt;=$K902,8&lt;=IF($L902="",12,$L902)),$J902,0),IF(AND(8&gt;=$K902,8&lt;=IF($L902="",12,$L902),MOD(8-$K902,$N902)=0),$J902,0)))</f>
        <v>0</v>
      </c>
      <c r="W902" s="19" t="n">
        <f aca="false">IF(OR($M902="",$M902="ERR",$J902="",$K902="",$N902=""),0,IF($N902=0,IF(AND(OR(9=7,9=12),9&gt;=$K902,9&lt;=IF($L902="",12,$L902)),$J902,0),IF(AND(9&gt;=$K902,9&lt;=IF($L902="",12,$L902),MOD(9-$K902,$N902)=0),$J902,0)))</f>
        <v>0</v>
      </c>
      <c r="X902" s="19" t="n">
        <f aca="false">IF(OR($M902="",$M902="ERR",$J902="",$K902="",$N902=""),0,IF($N902=0,IF(AND(OR(10=7,10=12),10&gt;=$K902,10&lt;=IF($L902="",12,$L902)),$J902,0),IF(AND(10&gt;=$K902,10&lt;=IF($L902="",12,$L902),MOD(10-$K902,$N902)=0),$J902,0)))</f>
        <v>0</v>
      </c>
      <c r="Y902" s="19" t="n">
        <f aca="false">IF(OR($M902="",$M902="ERR",$J902="",$K902="",$N902=""),0,IF($N902=0,IF(AND(OR(11=7,11=12),11&gt;=$K902,11&lt;=IF($L902="",12,$L902)),$J902,0),IF(AND(11&gt;=$K902,11&lt;=IF($L902="",12,$L902),MOD(11-$K902,$N902)=0),$J902,0)))</f>
        <v>0</v>
      </c>
      <c r="Z902" s="19" t="n">
        <f aca="false">IF(OR($M902="",$M902="ERR",$J902="",$K902="",$N902=""),0,IF($N902=0,IF(AND(OR(12=7,12=12),12&gt;=$K902,12&lt;=IF($L902="",12,$L902)),$J902,0),IF(AND(12&gt;=$K902,12&lt;=IF($L902="",12,$L902),MOD(12-$K902,$N902)=0),$J902,0)))</f>
        <v>0</v>
      </c>
      <c r="AA902" s="36" t="n">
        <f aca="false">SUM(O902:Z902)</f>
        <v>0</v>
      </c>
      <c r="AB902" s="15" t="str">
        <f aca="false">IF(AND($B902="",$D902="",$J902=""),"",IF($B902="","Falta código",IF(ISNA(MATCH($B902,LST_COD,0)),"Código no registrado en Trabajadores",IF($E902="","Concepto no está en el catálogo",IF($M902="ERR","Retención de otro empleador: Origen = Otro empleador",IF(OR($J902="",$K902=""),"Falta monto o mes",IF(OR($K902&lt;1,$K902&gt;12),"Mes inicio inválido",IF(AND($L902&lt;&gt;"",OR($L902&lt;$K902,$L902&gt;12)),"Mes fin inválido",IF($N902="","Falta frecuencia",IF(AND($G902&lt;&gt;"Otro empleador",SUMPRODUCT(($O902:$Z902&lt;&gt;0)*(((COLUMN($O902:$Z902)-14)&lt;INDEX(Trabajadores!$M$6:$M$105,MATCH($B902,LST_COD,0)))+((COLUMN($O902:$Z902)-14)&gt;INDEX(Trabajadores!$N$6:$N$105,MATCH($B902,LST_COD,0)))))&gt;0),"Aviso: hay meses fuera del periodo laboral","OK"))))))))))</f>
        <v/>
      </c>
    </row>
    <row r="903" customFormat="false" ht="15" hidden="false" customHeight="false" outlineLevel="0" collapsed="false">
      <c r="A903" s="23" t="n">
        <v>898</v>
      </c>
      <c r="B903" s="7"/>
      <c r="C903" s="35" t="str">
        <f aca="false">IF($B903="","",IFERROR(INDEX(Trabajadores!$D$6:$D$105,MATCH($B903,LST_COD,0)),"¿Código?"))</f>
        <v/>
      </c>
      <c r="D903" s="30"/>
      <c r="E903" s="9" t="str">
        <f aca="false">IF($D903="","",IFERROR(VLOOKUP($D903,CONC_TABLA,2,FALSE()),""))</f>
        <v/>
      </c>
      <c r="F903" s="9" t="str">
        <f aca="false">IF($D903="","",IFERROR(VLOOKUP($D903,CONC_TABLA,3,FALSE()),""))</f>
        <v/>
      </c>
      <c r="G903" s="30"/>
      <c r="H903" s="30"/>
      <c r="I903" s="30"/>
      <c r="J903" s="29"/>
      <c r="K903" s="28"/>
      <c r="L903" s="28"/>
      <c r="M903" s="9" t="str">
        <f aca="false">IF(OR($B903="",$E903=""),"",IF($E903="INA","INA",IF($G903="Otro empleador",IF($E903="RET","RETO",IF($E903="ORD","OTO","OTX")),IF($E903="RET","ERR",$E903))))</f>
        <v/>
      </c>
      <c r="N903" s="9" t="str">
        <f aca="false">IF($I903="","",IFERROR(VLOOKUP($I903,FREC_TABLA,2,FALSE()),""))</f>
        <v/>
      </c>
      <c r="O903" s="19" t="n">
        <f aca="false">IF(OR($M903="",$M903="ERR",$J903="",$K903="",$N903=""),0,IF($N903=0,IF(AND(OR(1=7,1=12),1&gt;=$K903,1&lt;=IF($L903="",12,$L903)),$J903,0),IF(AND(1&gt;=$K903,1&lt;=IF($L903="",12,$L903),MOD(1-$K903,$N903)=0),$J903,0)))</f>
        <v>0</v>
      </c>
      <c r="P903" s="19" t="n">
        <f aca="false">IF(OR($M903="",$M903="ERR",$J903="",$K903="",$N903=""),0,IF($N903=0,IF(AND(OR(2=7,2=12),2&gt;=$K903,2&lt;=IF($L903="",12,$L903)),$J903,0),IF(AND(2&gt;=$K903,2&lt;=IF($L903="",12,$L903),MOD(2-$K903,$N903)=0),$J903,0)))</f>
        <v>0</v>
      </c>
      <c r="Q903" s="19" t="n">
        <f aca="false">IF(OR($M903="",$M903="ERR",$J903="",$K903="",$N903=""),0,IF($N903=0,IF(AND(OR(3=7,3=12),3&gt;=$K903,3&lt;=IF($L903="",12,$L903)),$J903,0),IF(AND(3&gt;=$K903,3&lt;=IF($L903="",12,$L903),MOD(3-$K903,$N903)=0),$J903,0)))</f>
        <v>0</v>
      </c>
      <c r="R903" s="19" t="n">
        <f aca="false">IF(OR($M903="",$M903="ERR",$J903="",$K903="",$N903=""),0,IF($N903=0,IF(AND(OR(4=7,4=12),4&gt;=$K903,4&lt;=IF($L903="",12,$L903)),$J903,0),IF(AND(4&gt;=$K903,4&lt;=IF($L903="",12,$L903),MOD(4-$K903,$N903)=0),$J903,0)))</f>
        <v>0</v>
      </c>
      <c r="S903" s="19" t="n">
        <f aca="false">IF(OR($M903="",$M903="ERR",$J903="",$K903="",$N903=""),0,IF($N903=0,IF(AND(OR(5=7,5=12),5&gt;=$K903,5&lt;=IF($L903="",12,$L903)),$J903,0),IF(AND(5&gt;=$K903,5&lt;=IF($L903="",12,$L903),MOD(5-$K903,$N903)=0),$J903,0)))</f>
        <v>0</v>
      </c>
      <c r="T903" s="19" t="n">
        <f aca="false">IF(OR($M903="",$M903="ERR",$J903="",$K903="",$N903=""),0,IF($N903=0,IF(AND(OR(6=7,6=12),6&gt;=$K903,6&lt;=IF($L903="",12,$L903)),$J903,0),IF(AND(6&gt;=$K903,6&lt;=IF($L903="",12,$L903),MOD(6-$K903,$N903)=0),$J903,0)))</f>
        <v>0</v>
      </c>
      <c r="U903" s="19" t="n">
        <f aca="false">IF(OR($M903="",$M903="ERR",$J903="",$K903="",$N903=""),0,IF($N903=0,IF(AND(OR(7=7,7=12),7&gt;=$K903,7&lt;=IF($L903="",12,$L903)),$J903,0),IF(AND(7&gt;=$K903,7&lt;=IF($L903="",12,$L903),MOD(7-$K903,$N903)=0),$J903,0)))</f>
        <v>0</v>
      </c>
      <c r="V903" s="19" t="n">
        <f aca="false">IF(OR($M903="",$M903="ERR",$J903="",$K903="",$N903=""),0,IF($N903=0,IF(AND(OR(8=7,8=12),8&gt;=$K903,8&lt;=IF($L903="",12,$L903)),$J903,0),IF(AND(8&gt;=$K903,8&lt;=IF($L903="",12,$L903),MOD(8-$K903,$N903)=0),$J903,0)))</f>
        <v>0</v>
      </c>
      <c r="W903" s="19" t="n">
        <f aca="false">IF(OR($M903="",$M903="ERR",$J903="",$K903="",$N903=""),0,IF($N903=0,IF(AND(OR(9=7,9=12),9&gt;=$K903,9&lt;=IF($L903="",12,$L903)),$J903,0),IF(AND(9&gt;=$K903,9&lt;=IF($L903="",12,$L903),MOD(9-$K903,$N903)=0),$J903,0)))</f>
        <v>0</v>
      </c>
      <c r="X903" s="19" t="n">
        <f aca="false">IF(OR($M903="",$M903="ERR",$J903="",$K903="",$N903=""),0,IF($N903=0,IF(AND(OR(10=7,10=12),10&gt;=$K903,10&lt;=IF($L903="",12,$L903)),$J903,0),IF(AND(10&gt;=$K903,10&lt;=IF($L903="",12,$L903),MOD(10-$K903,$N903)=0),$J903,0)))</f>
        <v>0</v>
      </c>
      <c r="Y903" s="19" t="n">
        <f aca="false">IF(OR($M903="",$M903="ERR",$J903="",$K903="",$N903=""),0,IF($N903=0,IF(AND(OR(11=7,11=12),11&gt;=$K903,11&lt;=IF($L903="",12,$L903)),$J903,0),IF(AND(11&gt;=$K903,11&lt;=IF($L903="",12,$L903),MOD(11-$K903,$N903)=0),$J903,0)))</f>
        <v>0</v>
      </c>
      <c r="Z903" s="19" t="n">
        <f aca="false">IF(OR($M903="",$M903="ERR",$J903="",$K903="",$N903=""),0,IF($N903=0,IF(AND(OR(12=7,12=12),12&gt;=$K903,12&lt;=IF($L903="",12,$L903)),$J903,0),IF(AND(12&gt;=$K903,12&lt;=IF($L903="",12,$L903),MOD(12-$K903,$N903)=0),$J903,0)))</f>
        <v>0</v>
      </c>
      <c r="AA903" s="36" t="n">
        <f aca="false">SUM(O903:Z903)</f>
        <v>0</v>
      </c>
      <c r="AB903" s="15" t="str">
        <f aca="false">IF(AND($B903="",$D903="",$J903=""),"",IF($B903="","Falta código",IF(ISNA(MATCH($B903,LST_COD,0)),"Código no registrado en Trabajadores",IF($E903="","Concepto no está en el catálogo",IF($M903="ERR","Retención de otro empleador: Origen = Otro empleador",IF(OR($J903="",$K903=""),"Falta monto o mes",IF(OR($K903&lt;1,$K903&gt;12),"Mes inicio inválido",IF(AND($L903&lt;&gt;"",OR($L903&lt;$K903,$L903&gt;12)),"Mes fin inválido",IF($N903="","Falta frecuencia",IF(AND($G903&lt;&gt;"Otro empleador",SUMPRODUCT(($O903:$Z903&lt;&gt;0)*(((COLUMN($O903:$Z903)-14)&lt;INDEX(Trabajadores!$M$6:$M$105,MATCH($B903,LST_COD,0)))+((COLUMN($O903:$Z903)-14)&gt;INDEX(Trabajadores!$N$6:$N$105,MATCH($B903,LST_COD,0)))))&gt;0),"Aviso: hay meses fuera del periodo laboral","OK"))))))))))</f>
        <v/>
      </c>
    </row>
    <row r="904" customFormat="false" ht="15" hidden="false" customHeight="false" outlineLevel="0" collapsed="false">
      <c r="A904" s="23" t="n">
        <v>899</v>
      </c>
      <c r="B904" s="7"/>
      <c r="C904" s="35" t="str">
        <f aca="false">IF($B904="","",IFERROR(INDEX(Trabajadores!$D$6:$D$105,MATCH($B904,LST_COD,0)),"¿Código?"))</f>
        <v/>
      </c>
      <c r="D904" s="30"/>
      <c r="E904" s="9" t="str">
        <f aca="false">IF($D904="","",IFERROR(VLOOKUP($D904,CONC_TABLA,2,FALSE()),""))</f>
        <v/>
      </c>
      <c r="F904" s="9" t="str">
        <f aca="false">IF($D904="","",IFERROR(VLOOKUP($D904,CONC_TABLA,3,FALSE()),""))</f>
        <v/>
      </c>
      <c r="G904" s="30"/>
      <c r="H904" s="30"/>
      <c r="I904" s="30"/>
      <c r="J904" s="29"/>
      <c r="K904" s="28"/>
      <c r="L904" s="28"/>
      <c r="M904" s="9" t="str">
        <f aca="false">IF(OR($B904="",$E904=""),"",IF($E904="INA","INA",IF($G904="Otro empleador",IF($E904="RET","RETO",IF($E904="ORD","OTO","OTX")),IF($E904="RET","ERR",$E904))))</f>
        <v/>
      </c>
      <c r="N904" s="9" t="str">
        <f aca="false">IF($I904="","",IFERROR(VLOOKUP($I904,FREC_TABLA,2,FALSE()),""))</f>
        <v/>
      </c>
      <c r="O904" s="19" t="n">
        <f aca="false">IF(OR($M904="",$M904="ERR",$J904="",$K904="",$N904=""),0,IF($N904=0,IF(AND(OR(1=7,1=12),1&gt;=$K904,1&lt;=IF($L904="",12,$L904)),$J904,0),IF(AND(1&gt;=$K904,1&lt;=IF($L904="",12,$L904),MOD(1-$K904,$N904)=0),$J904,0)))</f>
        <v>0</v>
      </c>
      <c r="P904" s="19" t="n">
        <f aca="false">IF(OR($M904="",$M904="ERR",$J904="",$K904="",$N904=""),0,IF($N904=0,IF(AND(OR(2=7,2=12),2&gt;=$K904,2&lt;=IF($L904="",12,$L904)),$J904,0),IF(AND(2&gt;=$K904,2&lt;=IF($L904="",12,$L904),MOD(2-$K904,$N904)=0),$J904,0)))</f>
        <v>0</v>
      </c>
      <c r="Q904" s="19" t="n">
        <f aca="false">IF(OR($M904="",$M904="ERR",$J904="",$K904="",$N904=""),0,IF($N904=0,IF(AND(OR(3=7,3=12),3&gt;=$K904,3&lt;=IF($L904="",12,$L904)),$J904,0),IF(AND(3&gt;=$K904,3&lt;=IF($L904="",12,$L904),MOD(3-$K904,$N904)=0),$J904,0)))</f>
        <v>0</v>
      </c>
      <c r="R904" s="19" t="n">
        <f aca="false">IF(OR($M904="",$M904="ERR",$J904="",$K904="",$N904=""),0,IF($N904=0,IF(AND(OR(4=7,4=12),4&gt;=$K904,4&lt;=IF($L904="",12,$L904)),$J904,0),IF(AND(4&gt;=$K904,4&lt;=IF($L904="",12,$L904),MOD(4-$K904,$N904)=0),$J904,0)))</f>
        <v>0</v>
      </c>
      <c r="S904" s="19" t="n">
        <f aca="false">IF(OR($M904="",$M904="ERR",$J904="",$K904="",$N904=""),0,IF($N904=0,IF(AND(OR(5=7,5=12),5&gt;=$K904,5&lt;=IF($L904="",12,$L904)),$J904,0),IF(AND(5&gt;=$K904,5&lt;=IF($L904="",12,$L904),MOD(5-$K904,$N904)=0),$J904,0)))</f>
        <v>0</v>
      </c>
      <c r="T904" s="19" t="n">
        <f aca="false">IF(OR($M904="",$M904="ERR",$J904="",$K904="",$N904=""),0,IF($N904=0,IF(AND(OR(6=7,6=12),6&gt;=$K904,6&lt;=IF($L904="",12,$L904)),$J904,0),IF(AND(6&gt;=$K904,6&lt;=IF($L904="",12,$L904),MOD(6-$K904,$N904)=0),$J904,0)))</f>
        <v>0</v>
      </c>
      <c r="U904" s="19" t="n">
        <f aca="false">IF(OR($M904="",$M904="ERR",$J904="",$K904="",$N904=""),0,IF($N904=0,IF(AND(OR(7=7,7=12),7&gt;=$K904,7&lt;=IF($L904="",12,$L904)),$J904,0),IF(AND(7&gt;=$K904,7&lt;=IF($L904="",12,$L904),MOD(7-$K904,$N904)=0),$J904,0)))</f>
        <v>0</v>
      </c>
      <c r="V904" s="19" t="n">
        <f aca="false">IF(OR($M904="",$M904="ERR",$J904="",$K904="",$N904=""),0,IF($N904=0,IF(AND(OR(8=7,8=12),8&gt;=$K904,8&lt;=IF($L904="",12,$L904)),$J904,0),IF(AND(8&gt;=$K904,8&lt;=IF($L904="",12,$L904),MOD(8-$K904,$N904)=0),$J904,0)))</f>
        <v>0</v>
      </c>
      <c r="W904" s="19" t="n">
        <f aca="false">IF(OR($M904="",$M904="ERR",$J904="",$K904="",$N904=""),0,IF($N904=0,IF(AND(OR(9=7,9=12),9&gt;=$K904,9&lt;=IF($L904="",12,$L904)),$J904,0),IF(AND(9&gt;=$K904,9&lt;=IF($L904="",12,$L904),MOD(9-$K904,$N904)=0),$J904,0)))</f>
        <v>0</v>
      </c>
      <c r="X904" s="19" t="n">
        <f aca="false">IF(OR($M904="",$M904="ERR",$J904="",$K904="",$N904=""),0,IF($N904=0,IF(AND(OR(10=7,10=12),10&gt;=$K904,10&lt;=IF($L904="",12,$L904)),$J904,0),IF(AND(10&gt;=$K904,10&lt;=IF($L904="",12,$L904),MOD(10-$K904,$N904)=0),$J904,0)))</f>
        <v>0</v>
      </c>
      <c r="Y904" s="19" t="n">
        <f aca="false">IF(OR($M904="",$M904="ERR",$J904="",$K904="",$N904=""),0,IF($N904=0,IF(AND(OR(11=7,11=12),11&gt;=$K904,11&lt;=IF($L904="",12,$L904)),$J904,0),IF(AND(11&gt;=$K904,11&lt;=IF($L904="",12,$L904),MOD(11-$K904,$N904)=0),$J904,0)))</f>
        <v>0</v>
      </c>
      <c r="Z904" s="19" t="n">
        <f aca="false">IF(OR($M904="",$M904="ERR",$J904="",$K904="",$N904=""),0,IF($N904=0,IF(AND(OR(12=7,12=12),12&gt;=$K904,12&lt;=IF($L904="",12,$L904)),$J904,0),IF(AND(12&gt;=$K904,12&lt;=IF($L904="",12,$L904),MOD(12-$K904,$N904)=0),$J904,0)))</f>
        <v>0</v>
      </c>
      <c r="AA904" s="36" t="n">
        <f aca="false">SUM(O904:Z904)</f>
        <v>0</v>
      </c>
      <c r="AB904" s="15" t="str">
        <f aca="false">IF(AND($B904="",$D904="",$J904=""),"",IF($B904="","Falta código",IF(ISNA(MATCH($B904,LST_COD,0)),"Código no registrado en Trabajadores",IF($E904="","Concepto no está en el catálogo",IF($M904="ERR","Retención de otro empleador: Origen = Otro empleador",IF(OR($J904="",$K904=""),"Falta monto o mes",IF(OR($K904&lt;1,$K904&gt;12),"Mes inicio inválido",IF(AND($L904&lt;&gt;"",OR($L904&lt;$K904,$L904&gt;12)),"Mes fin inválido",IF($N904="","Falta frecuencia",IF(AND($G904&lt;&gt;"Otro empleador",SUMPRODUCT(($O904:$Z904&lt;&gt;0)*(((COLUMN($O904:$Z904)-14)&lt;INDEX(Trabajadores!$M$6:$M$105,MATCH($B904,LST_COD,0)))+((COLUMN($O904:$Z904)-14)&gt;INDEX(Trabajadores!$N$6:$N$105,MATCH($B904,LST_COD,0)))))&gt;0),"Aviso: hay meses fuera del periodo laboral","OK"))))))))))</f>
        <v/>
      </c>
    </row>
    <row r="905" customFormat="false" ht="15" hidden="false" customHeight="false" outlineLevel="0" collapsed="false">
      <c r="A905" s="23" t="n">
        <v>900</v>
      </c>
      <c r="B905" s="7"/>
      <c r="C905" s="35" t="str">
        <f aca="false">IF($B905="","",IFERROR(INDEX(Trabajadores!$D$6:$D$105,MATCH($B905,LST_COD,0)),"¿Código?"))</f>
        <v/>
      </c>
      <c r="D905" s="30"/>
      <c r="E905" s="9" t="str">
        <f aca="false">IF($D905="","",IFERROR(VLOOKUP($D905,CONC_TABLA,2,FALSE()),""))</f>
        <v/>
      </c>
      <c r="F905" s="9" t="str">
        <f aca="false">IF($D905="","",IFERROR(VLOOKUP($D905,CONC_TABLA,3,FALSE()),""))</f>
        <v/>
      </c>
      <c r="G905" s="30"/>
      <c r="H905" s="30"/>
      <c r="I905" s="30"/>
      <c r="J905" s="29"/>
      <c r="K905" s="28"/>
      <c r="L905" s="28"/>
      <c r="M905" s="9" t="str">
        <f aca="false">IF(OR($B905="",$E905=""),"",IF($E905="INA","INA",IF($G905="Otro empleador",IF($E905="RET","RETO",IF($E905="ORD","OTO","OTX")),IF($E905="RET","ERR",$E905))))</f>
        <v/>
      </c>
      <c r="N905" s="9" t="str">
        <f aca="false">IF($I905="","",IFERROR(VLOOKUP($I905,FREC_TABLA,2,FALSE()),""))</f>
        <v/>
      </c>
      <c r="O905" s="19" t="n">
        <f aca="false">IF(OR($M905="",$M905="ERR",$J905="",$K905="",$N905=""),0,IF($N905=0,IF(AND(OR(1=7,1=12),1&gt;=$K905,1&lt;=IF($L905="",12,$L905)),$J905,0),IF(AND(1&gt;=$K905,1&lt;=IF($L905="",12,$L905),MOD(1-$K905,$N905)=0),$J905,0)))</f>
        <v>0</v>
      </c>
      <c r="P905" s="19" t="n">
        <f aca="false">IF(OR($M905="",$M905="ERR",$J905="",$K905="",$N905=""),0,IF($N905=0,IF(AND(OR(2=7,2=12),2&gt;=$K905,2&lt;=IF($L905="",12,$L905)),$J905,0),IF(AND(2&gt;=$K905,2&lt;=IF($L905="",12,$L905),MOD(2-$K905,$N905)=0),$J905,0)))</f>
        <v>0</v>
      </c>
      <c r="Q905" s="19" t="n">
        <f aca="false">IF(OR($M905="",$M905="ERR",$J905="",$K905="",$N905=""),0,IF($N905=0,IF(AND(OR(3=7,3=12),3&gt;=$K905,3&lt;=IF($L905="",12,$L905)),$J905,0),IF(AND(3&gt;=$K905,3&lt;=IF($L905="",12,$L905),MOD(3-$K905,$N905)=0),$J905,0)))</f>
        <v>0</v>
      </c>
      <c r="R905" s="19" t="n">
        <f aca="false">IF(OR($M905="",$M905="ERR",$J905="",$K905="",$N905=""),0,IF($N905=0,IF(AND(OR(4=7,4=12),4&gt;=$K905,4&lt;=IF($L905="",12,$L905)),$J905,0),IF(AND(4&gt;=$K905,4&lt;=IF($L905="",12,$L905),MOD(4-$K905,$N905)=0),$J905,0)))</f>
        <v>0</v>
      </c>
      <c r="S905" s="19" t="n">
        <f aca="false">IF(OR($M905="",$M905="ERR",$J905="",$K905="",$N905=""),0,IF($N905=0,IF(AND(OR(5=7,5=12),5&gt;=$K905,5&lt;=IF($L905="",12,$L905)),$J905,0),IF(AND(5&gt;=$K905,5&lt;=IF($L905="",12,$L905),MOD(5-$K905,$N905)=0),$J905,0)))</f>
        <v>0</v>
      </c>
      <c r="T905" s="19" t="n">
        <f aca="false">IF(OR($M905="",$M905="ERR",$J905="",$K905="",$N905=""),0,IF($N905=0,IF(AND(OR(6=7,6=12),6&gt;=$K905,6&lt;=IF($L905="",12,$L905)),$J905,0),IF(AND(6&gt;=$K905,6&lt;=IF($L905="",12,$L905),MOD(6-$K905,$N905)=0),$J905,0)))</f>
        <v>0</v>
      </c>
      <c r="U905" s="19" t="n">
        <f aca="false">IF(OR($M905="",$M905="ERR",$J905="",$K905="",$N905=""),0,IF($N905=0,IF(AND(OR(7=7,7=12),7&gt;=$K905,7&lt;=IF($L905="",12,$L905)),$J905,0),IF(AND(7&gt;=$K905,7&lt;=IF($L905="",12,$L905),MOD(7-$K905,$N905)=0),$J905,0)))</f>
        <v>0</v>
      </c>
      <c r="V905" s="19" t="n">
        <f aca="false">IF(OR($M905="",$M905="ERR",$J905="",$K905="",$N905=""),0,IF($N905=0,IF(AND(OR(8=7,8=12),8&gt;=$K905,8&lt;=IF($L905="",12,$L905)),$J905,0),IF(AND(8&gt;=$K905,8&lt;=IF($L905="",12,$L905),MOD(8-$K905,$N905)=0),$J905,0)))</f>
        <v>0</v>
      </c>
      <c r="W905" s="19" t="n">
        <f aca="false">IF(OR($M905="",$M905="ERR",$J905="",$K905="",$N905=""),0,IF($N905=0,IF(AND(OR(9=7,9=12),9&gt;=$K905,9&lt;=IF($L905="",12,$L905)),$J905,0),IF(AND(9&gt;=$K905,9&lt;=IF($L905="",12,$L905),MOD(9-$K905,$N905)=0),$J905,0)))</f>
        <v>0</v>
      </c>
      <c r="X905" s="19" t="n">
        <f aca="false">IF(OR($M905="",$M905="ERR",$J905="",$K905="",$N905=""),0,IF($N905=0,IF(AND(OR(10=7,10=12),10&gt;=$K905,10&lt;=IF($L905="",12,$L905)),$J905,0),IF(AND(10&gt;=$K905,10&lt;=IF($L905="",12,$L905),MOD(10-$K905,$N905)=0),$J905,0)))</f>
        <v>0</v>
      </c>
      <c r="Y905" s="19" t="n">
        <f aca="false">IF(OR($M905="",$M905="ERR",$J905="",$K905="",$N905=""),0,IF($N905=0,IF(AND(OR(11=7,11=12),11&gt;=$K905,11&lt;=IF($L905="",12,$L905)),$J905,0),IF(AND(11&gt;=$K905,11&lt;=IF($L905="",12,$L905),MOD(11-$K905,$N905)=0),$J905,0)))</f>
        <v>0</v>
      </c>
      <c r="Z905" s="19" t="n">
        <f aca="false">IF(OR($M905="",$M905="ERR",$J905="",$K905="",$N905=""),0,IF($N905=0,IF(AND(OR(12=7,12=12),12&gt;=$K905,12&lt;=IF($L905="",12,$L905)),$J905,0),IF(AND(12&gt;=$K905,12&lt;=IF($L905="",12,$L905),MOD(12-$K905,$N905)=0),$J905,0)))</f>
        <v>0</v>
      </c>
      <c r="AA905" s="36" t="n">
        <f aca="false">SUM(O905:Z905)</f>
        <v>0</v>
      </c>
      <c r="AB905" s="15" t="str">
        <f aca="false">IF(AND($B905="",$D905="",$J905=""),"",IF($B905="","Falta código",IF(ISNA(MATCH($B905,LST_COD,0)),"Código no registrado en Trabajadores",IF($E905="","Concepto no está en el catálogo",IF($M905="ERR","Retención de otro empleador: Origen = Otro empleador",IF(OR($J905="",$K905=""),"Falta monto o mes",IF(OR($K905&lt;1,$K905&gt;12),"Mes inicio inválido",IF(AND($L905&lt;&gt;"",OR($L905&lt;$K905,$L905&gt;12)),"Mes fin inválido",IF($N905="","Falta frecuencia",IF(AND($G905&lt;&gt;"Otro empleador",SUMPRODUCT(($O905:$Z905&lt;&gt;0)*(((COLUMN($O905:$Z905)-14)&lt;INDEX(Trabajadores!$M$6:$M$105,MATCH($B905,LST_COD,0)))+((COLUMN($O905:$Z905)-14)&gt;INDEX(Trabajadores!$N$6:$N$105,MATCH($B905,LST_COD,0)))))&gt;0),"Aviso: hay meses fuera del periodo laboral","OK"))))))))))</f>
        <v/>
      </c>
    </row>
    <row r="906" customFormat="false" ht="15" hidden="false" customHeight="false" outlineLevel="0" collapsed="false">
      <c r="A906" s="23" t="n">
        <v>901</v>
      </c>
      <c r="B906" s="7"/>
      <c r="C906" s="35" t="str">
        <f aca="false">IF($B906="","",IFERROR(INDEX(Trabajadores!$D$6:$D$105,MATCH($B906,LST_COD,0)),"¿Código?"))</f>
        <v/>
      </c>
      <c r="D906" s="30"/>
      <c r="E906" s="9" t="str">
        <f aca="false">IF($D906="","",IFERROR(VLOOKUP($D906,CONC_TABLA,2,FALSE()),""))</f>
        <v/>
      </c>
      <c r="F906" s="9" t="str">
        <f aca="false">IF($D906="","",IFERROR(VLOOKUP($D906,CONC_TABLA,3,FALSE()),""))</f>
        <v/>
      </c>
      <c r="G906" s="30"/>
      <c r="H906" s="30"/>
      <c r="I906" s="30"/>
      <c r="J906" s="29"/>
      <c r="K906" s="28"/>
      <c r="L906" s="28"/>
      <c r="M906" s="9" t="str">
        <f aca="false">IF(OR($B906="",$E906=""),"",IF($E906="INA","INA",IF($G906="Otro empleador",IF($E906="RET","RETO",IF($E906="ORD","OTO","OTX")),IF($E906="RET","ERR",$E906))))</f>
        <v/>
      </c>
      <c r="N906" s="9" t="str">
        <f aca="false">IF($I906="","",IFERROR(VLOOKUP($I906,FREC_TABLA,2,FALSE()),""))</f>
        <v/>
      </c>
      <c r="O906" s="19" t="n">
        <f aca="false">IF(OR($M906="",$M906="ERR",$J906="",$K906="",$N906=""),0,IF($N906=0,IF(AND(OR(1=7,1=12),1&gt;=$K906,1&lt;=IF($L906="",12,$L906)),$J906,0),IF(AND(1&gt;=$K906,1&lt;=IF($L906="",12,$L906),MOD(1-$K906,$N906)=0),$J906,0)))</f>
        <v>0</v>
      </c>
      <c r="P906" s="19" t="n">
        <f aca="false">IF(OR($M906="",$M906="ERR",$J906="",$K906="",$N906=""),0,IF($N906=0,IF(AND(OR(2=7,2=12),2&gt;=$K906,2&lt;=IF($L906="",12,$L906)),$J906,0),IF(AND(2&gt;=$K906,2&lt;=IF($L906="",12,$L906),MOD(2-$K906,$N906)=0),$J906,0)))</f>
        <v>0</v>
      </c>
      <c r="Q906" s="19" t="n">
        <f aca="false">IF(OR($M906="",$M906="ERR",$J906="",$K906="",$N906=""),0,IF($N906=0,IF(AND(OR(3=7,3=12),3&gt;=$K906,3&lt;=IF($L906="",12,$L906)),$J906,0),IF(AND(3&gt;=$K906,3&lt;=IF($L906="",12,$L906),MOD(3-$K906,$N906)=0),$J906,0)))</f>
        <v>0</v>
      </c>
      <c r="R906" s="19" t="n">
        <f aca="false">IF(OR($M906="",$M906="ERR",$J906="",$K906="",$N906=""),0,IF($N906=0,IF(AND(OR(4=7,4=12),4&gt;=$K906,4&lt;=IF($L906="",12,$L906)),$J906,0),IF(AND(4&gt;=$K906,4&lt;=IF($L906="",12,$L906),MOD(4-$K906,$N906)=0),$J906,0)))</f>
        <v>0</v>
      </c>
      <c r="S906" s="19" t="n">
        <f aca="false">IF(OR($M906="",$M906="ERR",$J906="",$K906="",$N906=""),0,IF($N906=0,IF(AND(OR(5=7,5=12),5&gt;=$K906,5&lt;=IF($L906="",12,$L906)),$J906,0),IF(AND(5&gt;=$K906,5&lt;=IF($L906="",12,$L906),MOD(5-$K906,$N906)=0),$J906,0)))</f>
        <v>0</v>
      </c>
      <c r="T906" s="19" t="n">
        <f aca="false">IF(OR($M906="",$M906="ERR",$J906="",$K906="",$N906=""),0,IF($N906=0,IF(AND(OR(6=7,6=12),6&gt;=$K906,6&lt;=IF($L906="",12,$L906)),$J906,0),IF(AND(6&gt;=$K906,6&lt;=IF($L906="",12,$L906),MOD(6-$K906,$N906)=0),$J906,0)))</f>
        <v>0</v>
      </c>
      <c r="U906" s="19" t="n">
        <f aca="false">IF(OR($M906="",$M906="ERR",$J906="",$K906="",$N906=""),0,IF($N906=0,IF(AND(OR(7=7,7=12),7&gt;=$K906,7&lt;=IF($L906="",12,$L906)),$J906,0),IF(AND(7&gt;=$K906,7&lt;=IF($L906="",12,$L906),MOD(7-$K906,$N906)=0),$J906,0)))</f>
        <v>0</v>
      </c>
      <c r="V906" s="19" t="n">
        <f aca="false">IF(OR($M906="",$M906="ERR",$J906="",$K906="",$N906=""),0,IF($N906=0,IF(AND(OR(8=7,8=12),8&gt;=$K906,8&lt;=IF($L906="",12,$L906)),$J906,0),IF(AND(8&gt;=$K906,8&lt;=IF($L906="",12,$L906),MOD(8-$K906,$N906)=0),$J906,0)))</f>
        <v>0</v>
      </c>
      <c r="W906" s="19" t="n">
        <f aca="false">IF(OR($M906="",$M906="ERR",$J906="",$K906="",$N906=""),0,IF($N906=0,IF(AND(OR(9=7,9=12),9&gt;=$K906,9&lt;=IF($L906="",12,$L906)),$J906,0),IF(AND(9&gt;=$K906,9&lt;=IF($L906="",12,$L906),MOD(9-$K906,$N906)=0),$J906,0)))</f>
        <v>0</v>
      </c>
      <c r="X906" s="19" t="n">
        <f aca="false">IF(OR($M906="",$M906="ERR",$J906="",$K906="",$N906=""),0,IF($N906=0,IF(AND(OR(10=7,10=12),10&gt;=$K906,10&lt;=IF($L906="",12,$L906)),$J906,0),IF(AND(10&gt;=$K906,10&lt;=IF($L906="",12,$L906),MOD(10-$K906,$N906)=0),$J906,0)))</f>
        <v>0</v>
      </c>
      <c r="Y906" s="19" t="n">
        <f aca="false">IF(OR($M906="",$M906="ERR",$J906="",$K906="",$N906=""),0,IF($N906=0,IF(AND(OR(11=7,11=12),11&gt;=$K906,11&lt;=IF($L906="",12,$L906)),$J906,0),IF(AND(11&gt;=$K906,11&lt;=IF($L906="",12,$L906),MOD(11-$K906,$N906)=0),$J906,0)))</f>
        <v>0</v>
      </c>
      <c r="Z906" s="19" t="n">
        <f aca="false">IF(OR($M906="",$M906="ERR",$J906="",$K906="",$N906=""),0,IF($N906=0,IF(AND(OR(12=7,12=12),12&gt;=$K906,12&lt;=IF($L906="",12,$L906)),$J906,0),IF(AND(12&gt;=$K906,12&lt;=IF($L906="",12,$L906),MOD(12-$K906,$N906)=0),$J906,0)))</f>
        <v>0</v>
      </c>
      <c r="AA906" s="36" t="n">
        <f aca="false">SUM(O906:Z906)</f>
        <v>0</v>
      </c>
      <c r="AB906" s="15" t="str">
        <f aca="false">IF(AND($B906="",$D906="",$J906=""),"",IF($B906="","Falta código",IF(ISNA(MATCH($B906,LST_COD,0)),"Código no registrado en Trabajadores",IF($E906="","Concepto no está en el catálogo",IF($M906="ERR","Retención de otro empleador: Origen = Otro empleador",IF(OR($J906="",$K906=""),"Falta monto o mes",IF(OR($K906&lt;1,$K906&gt;12),"Mes inicio inválido",IF(AND($L906&lt;&gt;"",OR($L906&lt;$K906,$L906&gt;12)),"Mes fin inválido",IF($N906="","Falta frecuencia",IF(AND($G906&lt;&gt;"Otro empleador",SUMPRODUCT(($O906:$Z906&lt;&gt;0)*(((COLUMN($O906:$Z906)-14)&lt;INDEX(Trabajadores!$M$6:$M$105,MATCH($B906,LST_COD,0)))+((COLUMN($O906:$Z906)-14)&gt;INDEX(Trabajadores!$N$6:$N$105,MATCH($B906,LST_COD,0)))))&gt;0),"Aviso: hay meses fuera del periodo laboral","OK"))))))))))</f>
        <v/>
      </c>
    </row>
    <row r="907" customFormat="false" ht="15" hidden="false" customHeight="false" outlineLevel="0" collapsed="false">
      <c r="A907" s="23" t="n">
        <v>902</v>
      </c>
      <c r="B907" s="7"/>
      <c r="C907" s="35" t="str">
        <f aca="false">IF($B907="","",IFERROR(INDEX(Trabajadores!$D$6:$D$105,MATCH($B907,LST_COD,0)),"¿Código?"))</f>
        <v/>
      </c>
      <c r="D907" s="30"/>
      <c r="E907" s="9" t="str">
        <f aca="false">IF($D907="","",IFERROR(VLOOKUP($D907,CONC_TABLA,2,FALSE()),""))</f>
        <v/>
      </c>
      <c r="F907" s="9" t="str">
        <f aca="false">IF($D907="","",IFERROR(VLOOKUP($D907,CONC_TABLA,3,FALSE()),""))</f>
        <v/>
      </c>
      <c r="G907" s="30"/>
      <c r="H907" s="30"/>
      <c r="I907" s="30"/>
      <c r="J907" s="29"/>
      <c r="K907" s="28"/>
      <c r="L907" s="28"/>
      <c r="M907" s="9" t="str">
        <f aca="false">IF(OR($B907="",$E907=""),"",IF($E907="INA","INA",IF($G907="Otro empleador",IF($E907="RET","RETO",IF($E907="ORD","OTO","OTX")),IF($E907="RET","ERR",$E907))))</f>
        <v/>
      </c>
      <c r="N907" s="9" t="str">
        <f aca="false">IF($I907="","",IFERROR(VLOOKUP($I907,FREC_TABLA,2,FALSE()),""))</f>
        <v/>
      </c>
      <c r="O907" s="19" t="n">
        <f aca="false">IF(OR($M907="",$M907="ERR",$J907="",$K907="",$N907=""),0,IF($N907=0,IF(AND(OR(1=7,1=12),1&gt;=$K907,1&lt;=IF($L907="",12,$L907)),$J907,0),IF(AND(1&gt;=$K907,1&lt;=IF($L907="",12,$L907),MOD(1-$K907,$N907)=0),$J907,0)))</f>
        <v>0</v>
      </c>
      <c r="P907" s="19" t="n">
        <f aca="false">IF(OR($M907="",$M907="ERR",$J907="",$K907="",$N907=""),0,IF($N907=0,IF(AND(OR(2=7,2=12),2&gt;=$K907,2&lt;=IF($L907="",12,$L907)),$J907,0),IF(AND(2&gt;=$K907,2&lt;=IF($L907="",12,$L907),MOD(2-$K907,$N907)=0),$J907,0)))</f>
        <v>0</v>
      </c>
      <c r="Q907" s="19" t="n">
        <f aca="false">IF(OR($M907="",$M907="ERR",$J907="",$K907="",$N907=""),0,IF($N907=0,IF(AND(OR(3=7,3=12),3&gt;=$K907,3&lt;=IF($L907="",12,$L907)),$J907,0),IF(AND(3&gt;=$K907,3&lt;=IF($L907="",12,$L907),MOD(3-$K907,$N907)=0),$J907,0)))</f>
        <v>0</v>
      </c>
      <c r="R907" s="19" t="n">
        <f aca="false">IF(OR($M907="",$M907="ERR",$J907="",$K907="",$N907=""),0,IF($N907=0,IF(AND(OR(4=7,4=12),4&gt;=$K907,4&lt;=IF($L907="",12,$L907)),$J907,0),IF(AND(4&gt;=$K907,4&lt;=IF($L907="",12,$L907),MOD(4-$K907,$N907)=0),$J907,0)))</f>
        <v>0</v>
      </c>
      <c r="S907" s="19" t="n">
        <f aca="false">IF(OR($M907="",$M907="ERR",$J907="",$K907="",$N907=""),0,IF($N907=0,IF(AND(OR(5=7,5=12),5&gt;=$K907,5&lt;=IF($L907="",12,$L907)),$J907,0),IF(AND(5&gt;=$K907,5&lt;=IF($L907="",12,$L907),MOD(5-$K907,$N907)=0),$J907,0)))</f>
        <v>0</v>
      </c>
      <c r="T907" s="19" t="n">
        <f aca="false">IF(OR($M907="",$M907="ERR",$J907="",$K907="",$N907=""),0,IF($N907=0,IF(AND(OR(6=7,6=12),6&gt;=$K907,6&lt;=IF($L907="",12,$L907)),$J907,0),IF(AND(6&gt;=$K907,6&lt;=IF($L907="",12,$L907),MOD(6-$K907,$N907)=0),$J907,0)))</f>
        <v>0</v>
      </c>
      <c r="U907" s="19" t="n">
        <f aca="false">IF(OR($M907="",$M907="ERR",$J907="",$K907="",$N907=""),0,IF($N907=0,IF(AND(OR(7=7,7=12),7&gt;=$K907,7&lt;=IF($L907="",12,$L907)),$J907,0),IF(AND(7&gt;=$K907,7&lt;=IF($L907="",12,$L907),MOD(7-$K907,$N907)=0),$J907,0)))</f>
        <v>0</v>
      </c>
      <c r="V907" s="19" t="n">
        <f aca="false">IF(OR($M907="",$M907="ERR",$J907="",$K907="",$N907=""),0,IF($N907=0,IF(AND(OR(8=7,8=12),8&gt;=$K907,8&lt;=IF($L907="",12,$L907)),$J907,0),IF(AND(8&gt;=$K907,8&lt;=IF($L907="",12,$L907),MOD(8-$K907,$N907)=0),$J907,0)))</f>
        <v>0</v>
      </c>
      <c r="W907" s="19" t="n">
        <f aca="false">IF(OR($M907="",$M907="ERR",$J907="",$K907="",$N907=""),0,IF($N907=0,IF(AND(OR(9=7,9=12),9&gt;=$K907,9&lt;=IF($L907="",12,$L907)),$J907,0),IF(AND(9&gt;=$K907,9&lt;=IF($L907="",12,$L907),MOD(9-$K907,$N907)=0),$J907,0)))</f>
        <v>0</v>
      </c>
      <c r="X907" s="19" t="n">
        <f aca="false">IF(OR($M907="",$M907="ERR",$J907="",$K907="",$N907=""),0,IF($N907=0,IF(AND(OR(10=7,10=12),10&gt;=$K907,10&lt;=IF($L907="",12,$L907)),$J907,0),IF(AND(10&gt;=$K907,10&lt;=IF($L907="",12,$L907),MOD(10-$K907,$N907)=0),$J907,0)))</f>
        <v>0</v>
      </c>
      <c r="Y907" s="19" t="n">
        <f aca="false">IF(OR($M907="",$M907="ERR",$J907="",$K907="",$N907=""),0,IF($N907=0,IF(AND(OR(11=7,11=12),11&gt;=$K907,11&lt;=IF($L907="",12,$L907)),$J907,0),IF(AND(11&gt;=$K907,11&lt;=IF($L907="",12,$L907),MOD(11-$K907,$N907)=0),$J907,0)))</f>
        <v>0</v>
      </c>
      <c r="Z907" s="19" t="n">
        <f aca="false">IF(OR($M907="",$M907="ERR",$J907="",$K907="",$N907=""),0,IF($N907=0,IF(AND(OR(12=7,12=12),12&gt;=$K907,12&lt;=IF($L907="",12,$L907)),$J907,0),IF(AND(12&gt;=$K907,12&lt;=IF($L907="",12,$L907),MOD(12-$K907,$N907)=0),$J907,0)))</f>
        <v>0</v>
      </c>
      <c r="AA907" s="36" t="n">
        <f aca="false">SUM(O907:Z907)</f>
        <v>0</v>
      </c>
      <c r="AB907" s="15" t="str">
        <f aca="false">IF(AND($B907="",$D907="",$J907=""),"",IF($B907="","Falta código",IF(ISNA(MATCH($B907,LST_COD,0)),"Código no registrado en Trabajadores",IF($E907="","Concepto no está en el catálogo",IF($M907="ERR","Retención de otro empleador: Origen = Otro empleador",IF(OR($J907="",$K907=""),"Falta monto o mes",IF(OR($K907&lt;1,$K907&gt;12),"Mes inicio inválido",IF(AND($L907&lt;&gt;"",OR($L907&lt;$K907,$L907&gt;12)),"Mes fin inválido",IF($N907="","Falta frecuencia",IF(AND($G907&lt;&gt;"Otro empleador",SUMPRODUCT(($O907:$Z907&lt;&gt;0)*(((COLUMN($O907:$Z907)-14)&lt;INDEX(Trabajadores!$M$6:$M$105,MATCH($B907,LST_COD,0)))+((COLUMN($O907:$Z907)-14)&gt;INDEX(Trabajadores!$N$6:$N$105,MATCH($B907,LST_COD,0)))))&gt;0),"Aviso: hay meses fuera del periodo laboral","OK"))))))))))</f>
        <v/>
      </c>
    </row>
    <row r="908" customFormat="false" ht="15" hidden="false" customHeight="false" outlineLevel="0" collapsed="false">
      <c r="A908" s="23" t="n">
        <v>903</v>
      </c>
      <c r="B908" s="7"/>
      <c r="C908" s="35" t="str">
        <f aca="false">IF($B908="","",IFERROR(INDEX(Trabajadores!$D$6:$D$105,MATCH($B908,LST_COD,0)),"¿Código?"))</f>
        <v/>
      </c>
      <c r="D908" s="30"/>
      <c r="E908" s="9" t="str">
        <f aca="false">IF($D908="","",IFERROR(VLOOKUP($D908,CONC_TABLA,2,FALSE()),""))</f>
        <v/>
      </c>
      <c r="F908" s="9" t="str">
        <f aca="false">IF($D908="","",IFERROR(VLOOKUP($D908,CONC_TABLA,3,FALSE()),""))</f>
        <v/>
      </c>
      <c r="G908" s="30"/>
      <c r="H908" s="30"/>
      <c r="I908" s="30"/>
      <c r="J908" s="29"/>
      <c r="K908" s="28"/>
      <c r="L908" s="28"/>
      <c r="M908" s="9" t="str">
        <f aca="false">IF(OR($B908="",$E908=""),"",IF($E908="INA","INA",IF($G908="Otro empleador",IF($E908="RET","RETO",IF($E908="ORD","OTO","OTX")),IF($E908="RET","ERR",$E908))))</f>
        <v/>
      </c>
      <c r="N908" s="9" t="str">
        <f aca="false">IF($I908="","",IFERROR(VLOOKUP($I908,FREC_TABLA,2,FALSE()),""))</f>
        <v/>
      </c>
      <c r="O908" s="19" t="n">
        <f aca="false">IF(OR($M908="",$M908="ERR",$J908="",$K908="",$N908=""),0,IF($N908=0,IF(AND(OR(1=7,1=12),1&gt;=$K908,1&lt;=IF($L908="",12,$L908)),$J908,0),IF(AND(1&gt;=$K908,1&lt;=IF($L908="",12,$L908),MOD(1-$K908,$N908)=0),$J908,0)))</f>
        <v>0</v>
      </c>
      <c r="P908" s="19" t="n">
        <f aca="false">IF(OR($M908="",$M908="ERR",$J908="",$K908="",$N908=""),0,IF($N908=0,IF(AND(OR(2=7,2=12),2&gt;=$K908,2&lt;=IF($L908="",12,$L908)),$J908,0),IF(AND(2&gt;=$K908,2&lt;=IF($L908="",12,$L908),MOD(2-$K908,$N908)=0),$J908,0)))</f>
        <v>0</v>
      </c>
      <c r="Q908" s="19" t="n">
        <f aca="false">IF(OR($M908="",$M908="ERR",$J908="",$K908="",$N908=""),0,IF($N908=0,IF(AND(OR(3=7,3=12),3&gt;=$K908,3&lt;=IF($L908="",12,$L908)),$J908,0),IF(AND(3&gt;=$K908,3&lt;=IF($L908="",12,$L908),MOD(3-$K908,$N908)=0),$J908,0)))</f>
        <v>0</v>
      </c>
      <c r="R908" s="19" t="n">
        <f aca="false">IF(OR($M908="",$M908="ERR",$J908="",$K908="",$N908=""),0,IF($N908=0,IF(AND(OR(4=7,4=12),4&gt;=$K908,4&lt;=IF($L908="",12,$L908)),$J908,0),IF(AND(4&gt;=$K908,4&lt;=IF($L908="",12,$L908),MOD(4-$K908,$N908)=0),$J908,0)))</f>
        <v>0</v>
      </c>
      <c r="S908" s="19" t="n">
        <f aca="false">IF(OR($M908="",$M908="ERR",$J908="",$K908="",$N908=""),0,IF($N908=0,IF(AND(OR(5=7,5=12),5&gt;=$K908,5&lt;=IF($L908="",12,$L908)),$J908,0),IF(AND(5&gt;=$K908,5&lt;=IF($L908="",12,$L908),MOD(5-$K908,$N908)=0),$J908,0)))</f>
        <v>0</v>
      </c>
      <c r="T908" s="19" t="n">
        <f aca="false">IF(OR($M908="",$M908="ERR",$J908="",$K908="",$N908=""),0,IF($N908=0,IF(AND(OR(6=7,6=12),6&gt;=$K908,6&lt;=IF($L908="",12,$L908)),$J908,0),IF(AND(6&gt;=$K908,6&lt;=IF($L908="",12,$L908),MOD(6-$K908,$N908)=0),$J908,0)))</f>
        <v>0</v>
      </c>
      <c r="U908" s="19" t="n">
        <f aca="false">IF(OR($M908="",$M908="ERR",$J908="",$K908="",$N908=""),0,IF($N908=0,IF(AND(OR(7=7,7=12),7&gt;=$K908,7&lt;=IF($L908="",12,$L908)),$J908,0),IF(AND(7&gt;=$K908,7&lt;=IF($L908="",12,$L908),MOD(7-$K908,$N908)=0),$J908,0)))</f>
        <v>0</v>
      </c>
      <c r="V908" s="19" t="n">
        <f aca="false">IF(OR($M908="",$M908="ERR",$J908="",$K908="",$N908=""),0,IF($N908=0,IF(AND(OR(8=7,8=12),8&gt;=$K908,8&lt;=IF($L908="",12,$L908)),$J908,0),IF(AND(8&gt;=$K908,8&lt;=IF($L908="",12,$L908),MOD(8-$K908,$N908)=0),$J908,0)))</f>
        <v>0</v>
      </c>
      <c r="W908" s="19" t="n">
        <f aca="false">IF(OR($M908="",$M908="ERR",$J908="",$K908="",$N908=""),0,IF($N908=0,IF(AND(OR(9=7,9=12),9&gt;=$K908,9&lt;=IF($L908="",12,$L908)),$J908,0),IF(AND(9&gt;=$K908,9&lt;=IF($L908="",12,$L908),MOD(9-$K908,$N908)=0),$J908,0)))</f>
        <v>0</v>
      </c>
      <c r="X908" s="19" t="n">
        <f aca="false">IF(OR($M908="",$M908="ERR",$J908="",$K908="",$N908=""),0,IF($N908=0,IF(AND(OR(10=7,10=12),10&gt;=$K908,10&lt;=IF($L908="",12,$L908)),$J908,0),IF(AND(10&gt;=$K908,10&lt;=IF($L908="",12,$L908),MOD(10-$K908,$N908)=0),$J908,0)))</f>
        <v>0</v>
      </c>
      <c r="Y908" s="19" t="n">
        <f aca="false">IF(OR($M908="",$M908="ERR",$J908="",$K908="",$N908=""),0,IF($N908=0,IF(AND(OR(11=7,11=12),11&gt;=$K908,11&lt;=IF($L908="",12,$L908)),$J908,0),IF(AND(11&gt;=$K908,11&lt;=IF($L908="",12,$L908),MOD(11-$K908,$N908)=0),$J908,0)))</f>
        <v>0</v>
      </c>
      <c r="Z908" s="19" t="n">
        <f aca="false">IF(OR($M908="",$M908="ERR",$J908="",$K908="",$N908=""),0,IF($N908=0,IF(AND(OR(12=7,12=12),12&gt;=$K908,12&lt;=IF($L908="",12,$L908)),$J908,0),IF(AND(12&gt;=$K908,12&lt;=IF($L908="",12,$L908),MOD(12-$K908,$N908)=0),$J908,0)))</f>
        <v>0</v>
      </c>
      <c r="AA908" s="36" t="n">
        <f aca="false">SUM(O908:Z908)</f>
        <v>0</v>
      </c>
      <c r="AB908" s="15" t="str">
        <f aca="false">IF(AND($B908="",$D908="",$J908=""),"",IF($B908="","Falta código",IF(ISNA(MATCH($B908,LST_COD,0)),"Código no registrado en Trabajadores",IF($E908="","Concepto no está en el catálogo",IF($M908="ERR","Retención de otro empleador: Origen = Otro empleador",IF(OR($J908="",$K908=""),"Falta monto o mes",IF(OR($K908&lt;1,$K908&gt;12),"Mes inicio inválido",IF(AND($L908&lt;&gt;"",OR($L908&lt;$K908,$L908&gt;12)),"Mes fin inválido",IF($N908="","Falta frecuencia",IF(AND($G908&lt;&gt;"Otro empleador",SUMPRODUCT(($O908:$Z908&lt;&gt;0)*(((COLUMN($O908:$Z908)-14)&lt;INDEX(Trabajadores!$M$6:$M$105,MATCH($B908,LST_COD,0)))+((COLUMN($O908:$Z908)-14)&gt;INDEX(Trabajadores!$N$6:$N$105,MATCH($B908,LST_COD,0)))))&gt;0),"Aviso: hay meses fuera del periodo laboral","OK"))))))))))</f>
        <v/>
      </c>
    </row>
    <row r="909" customFormat="false" ht="15" hidden="false" customHeight="false" outlineLevel="0" collapsed="false">
      <c r="A909" s="23" t="n">
        <v>904</v>
      </c>
      <c r="B909" s="7"/>
      <c r="C909" s="35" t="str">
        <f aca="false">IF($B909="","",IFERROR(INDEX(Trabajadores!$D$6:$D$105,MATCH($B909,LST_COD,0)),"¿Código?"))</f>
        <v/>
      </c>
      <c r="D909" s="30"/>
      <c r="E909" s="9" t="str">
        <f aca="false">IF($D909="","",IFERROR(VLOOKUP($D909,CONC_TABLA,2,FALSE()),""))</f>
        <v/>
      </c>
      <c r="F909" s="9" t="str">
        <f aca="false">IF($D909="","",IFERROR(VLOOKUP($D909,CONC_TABLA,3,FALSE()),""))</f>
        <v/>
      </c>
      <c r="G909" s="30"/>
      <c r="H909" s="30"/>
      <c r="I909" s="30"/>
      <c r="J909" s="29"/>
      <c r="K909" s="28"/>
      <c r="L909" s="28"/>
      <c r="M909" s="9" t="str">
        <f aca="false">IF(OR($B909="",$E909=""),"",IF($E909="INA","INA",IF($G909="Otro empleador",IF($E909="RET","RETO",IF($E909="ORD","OTO","OTX")),IF($E909="RET","ERR",$E909))))</f>
        <v/>
      </c>
      <c r="N909" s="9" t="str">
        <f aca="false">IF($I909="","",IFERROR(VLOOKUP($I909,FREC_TABLA,2,FALSE()),""))</f>
        <v/>
      </c>
      <c r="O909" s="19" t="n">
        <f aca="false">IF(OR($M909="",$M909="ERR",$J909="",$K909="",$N909=""),0,IF($N909=0,IF(AND(OR(1=7,1=12),1&gt;=$K909,1&lt;=IF($L909="",12,$L909)),$J909,0),IF(AND(1&gt;=$K909,1&lt;=IF($L909="",12,$L909),MOD(1-$K909,$N909)=0),$J909,0)))</f>
        <v>0</v>
      </c>
      <c r="P909" s="19" t="n">
        <f aca="false">IF(OR($M909="",$M909="ERR",$J909="",$K909="",$N909=""),0,IF($N909=0,IF(AND(OR(2=7,2=12),2&gt;=$K909,2&lt;=IF($L909="",12,$L909)),$J909,0),IF(AND(2&gt;=$K909,2&lt;=IF($L909="",12,$L909),MOD(2-$K909,$N909)=0),$J909,0)))</f>
        <v>0</v>
      </c>
      <c r="Q909" s="19" t="n">
        <f aca="false">IF(OR($M909="",$M909="ERR",$J909="",$K909="",$N909=""),0,IF($N909=0,IF(AND(OR(3=7,3=12),3&gt;=$K909,3&lt;=IF($L909="",12,$L909)),$J909,0),IF(AND(3&gt;=$K909,3&lt;=IF($L909="",12,$L909),MOD(3-$K909,$N909)=0),$J909,0)))</f>
        <v>0</v>
      </c>
      <c r="R909" s="19" t="n">
        <f aca="false">IF(OR($M909="",$M909="ERR",$J909="",$K909="",$N909=""),0,IF($N909=0,IF(AND(OR(4=7,4=12),4&gt;=$K909,4&lt;=IF($L909="",12,$L909)),$J909,0),IF(AND(4&gt;=$K909,4&lt;=IF($L909="",12,$L909),MOD(4-$K909,$N909)=0),$J909,0)))</f>
        <v>0</v>
      </c>
      <c r="S909" s="19" t="n">
        <f aca="false">IF(OR($M909="",$M909="ERR",$J909="",$K909="",$N909=""),0,IF($N909=0,IF(AND(OR(5=7,5=12),5&gt;=$K909,5&lt;=IF($L909="",12,$L909)),$J909,0),IF(AND(5&gt;=$K909,5&lt;=IF($L909="",12,$L909),MOD(5-$K909,$N909)=0),$J909,0)))</f>
        <v>0</v>
      </c>
      <c r="T909" s="19" t="n">
        <f aca="false">IF(OR($M909="",$M909="ERR",$J909="",$K909="",$N909=""),0,IF($N909=0,IF(AND(OR(6=7,6=12),6&gt;=$K909,6&lt;=IF($L909="",12,$L909)),$J909,0),IF(AND(6&gt;=$K909,6&lt;=IF($L909="",12,$L909),MOD(6-$K909,$N909)=0),$J909,0)))</f>
        <v>0</v>
      </c>
      <c r="U909" s="19" t="n">
        <f aca="false">IF(OR($M909="",$M909="ERR",$J909="",$K909="",$N909=""),0,IF($N909=0,IF(AND(OR(7=7,7=12),7&gt;=$K909,7&lt;=IF($L909="",12,$L909)),$J909,0),IF(AND(7&gt;=$K909,7&lt;=IF($L909="",12,$L909),MOD(7-$K909,$N909)=0),$J909,0)))</f>
        <v>0</v>
      </c>
      <c r="V909" s="19" t="n">
        <f aca="false">IF(OR($M909="",$M909="ERR",$J909="",$K909="",$N909=""),0,IF($N909=0,IF(AND(OR(8=7,8=12),8&gt;=$K909,8&lt;=IF($L909="",12,$L909)),$J909,0),IF(AND(8&gt;=$K909,8&lt;=IF($L909="",12,$L909),MOD(8-$K909,$N909)=0),$J909,0)))</f>
        <v>0</v>
      </c>
      <c r="W909" s="19" t="n">
        <f aca="false">IF(OR($M909="",$M909="ERR",$J909="",$K909="",$N909=""),0,IF($N909=0,IF(AND(OR(9=7,9=12),9&gt;=$K909,9&lt;=IF($L909="",12,$L909)),$J909,0),IF(AND(9&gt;=$K909,9&lt;=IF($L909="",12,$L909),MOD(9-$K909,$N909)=0),$J909,0)))</f>
        <v>0</v>
      </c>
      <c r="X909" s="19" t="n">
        <f aca="false">IF(OR($M909="",$M909="ERR",$J909="",$K909="",$N909=""),0,IF($N909=0,IF(AND(OR(10=7,10=12),10&gt;=$K909,10&lt;=IF($L909="",12,$L909)),$J909,0),IF(AND(10&gt;=$K909,10&lt;=IF($L909="",12,$L909),MOD(10-$K909,$N909)=0),$J909,0)))</f>
        <v>0</v>
      </c>
      <c r="Y909" s="19" t="n">
        <f aca="false">IF(OR($M909="",$M909="ERR",$J909="",$K909="",$N909=""),0,IF($N909=0,IF(AND(OR(11=7,11=12),11&gt;=$K909,11&lt;=IF($L909="",12,$L909)),$J909,0),IF(AND(11&gt;=$K909,11&lt;=IF($L909="",12,$L909),MOD(11-$K909,$N909)=0),$J909,0)))</f>
        <v>0</v>
      </c>
      <c r="Z909" s="19" t="n">
        <f aca="false">IF(OR($M909="",$M909="ERR",$J909="",$K909="",$N909=""),0,IF($N909=0,IF(AND(OR(12=7,12=12),12&gt;=$K909,12&lt;=IF($L909="",12,$L909)),$J909,0),IF(AND(12&gt;=$K909,12&lt;=IF($L909="",12,$L909),MOD(12-$K909,$N909)=0),$J909,0)))</f>
        <v>0</v>
      </c>
      <c r="AA909" s="36" t="n">
        <f aca="false">SUM(O909:Z909)</f>
        <v>0</v>
      </c>
      <c r="AB909" s="15" t="str">
        <f aca="false">IF(AND($B909="",$D909="",$J909=""),"",IF($B909="","Falta código",IF(ISNA(MATCH($B909,LST_COD,0)),"Código no registrado en Trabajadores",IF($E909="","Concepto no está en el catálogo",IF($M909="ERR","Retención de otro empleador: Origen = Otro empleador",IF(OR($J909="",$K909=""),"Falta monto o mes",IF(OR($K909&lt;1,$K909&gt;12),"Mes inicio inválido",IF(AND($L909&lt;&gt;"",OR($L909&lt;$K909,$L909&gt;12)),"Mes fin inválido",IF($N909="","Falta frecuencia",IF(AND($G909&lt;&gt;"Otro empleador",SUMPRODUCT(($O909:$Z909&lt;&gt;0)*(((COLUMN($O909:$Z909)-14)&lt;INDEX(Trabajadores!$M$6:$M$105,MATCH($B909,LST_COD,0)))+((COLUMN($O909:$Z909)-14)&gt;INDEX(Trabajadores!$N$6:$N$105,MATCH($B909,LST_COD,0)))))&gt;0),"Aviso: hay meses fuera del periodo laboral","OK"))))))))))</f>
        <v/>
      </c>
    </row>
    <row r="910" customFormat="false" ht="15" hidden="false" customHeight="false" outlineLevel="0" collapsed="false">
      <c r="A910" s="23" t="n">
        <v>905</v>
      </c>
      <c r="B910" s="7"/>
      <c r="C910" s="35" t="str">
        <f aca="false">IF($B910="","",IFERROR(INDEX(Trabajadores!$D$6:$D$105,MATCH($B910,LST_COD,0)),"¿Código?"))</f>
        <v/>
      </c>
      <c r="D910" s="30"/>
      <c r="E910" s="9" t="str">
        <f aca="false">IF($D910="","",IFERROR(VLOOKUP($D910,CONC_TABLA,2,FALSE()),""))</f>
        <v/>
      </c>
      <c r="F910" s="9" t="str">
        <f aca="false">IF($D910="","",IFERROR(VLOOKUP($D910,CONC_TABLA,3,FALSE()),""))</f>
        <v/>
      </c>
      <c r="G910" s="30"/>
      <c r="H910" s="30"/>
      <c r="I910" s="30"/>
      <c r="J910" s="29"/>
      <c r="K910" s="28"/>
      <c r="L910" s="28"/>
      <c r="M910" s="9" t="str">
        <f aca="false">IF(OR($B910="",$E910=""),"",IF($E910="INA","INA",IF($G910="Otro empleador",IF($E910="RET","RETO",IF($E910="ORD","OTO","OTX")),IF($E910="RET","ERR",$E910))))</f>
        <v/>
      </c>
      <c r="N910" s="9" t="str">
        <f aca="false">IF($I910="","",IFERROR(VLOOKUP($I910,FREC_TABLA,2,FALSE()),""))</f>
        <v/>
      </c>
      <c r="O910" s="19" t="n">
        <f aca="false">IF(OR($M910="",$M910="ERR",$J910="",$K910="",$N910=""),0,IF($N910=0,IF(AND(OR(1=7,1=12),1&gt;=$K910,1&lt;=IF($L910="",12,$L910)),$J910,0),IF(AND(1&gt;=$K910,1&lt;=IF($L910="",12,$L910),MOD(1-$K910,$N910)=0),$J910,0)))</f>
        <v>0</v>
      </c>
      <c r="P910" s="19" t="n">
        <f aca="false">IF(OR($M910="",$M910="ERR",$J910="",$K910="",$N910=""),0,IF($N910=0,IF(AND(OR(2=7,2=12),2&gt;=$K910,2&lt;=IF($L910="",12,$L910)),$J910,0),IF(AND(2&gt;=$K910,2&lt;=IF($L910="",12,$L910),MOD(2-$K910,$N910)=0),$J910,0)))</f>
        <v>0</v>
      </c>
      <c r="Q910" s="19" t="n">
        <f aca="false">IF(OR($M910="",$M910="ERR",$J910="",$K910="",$N910=""),0,IF($N910=0,IF(AND(OR(3=7,3=12),3&gt;=$K910,3&lt;=IF($L910="",12,$L910)),$J910,0),IF(AND(3&gt;=$K910,3&lt;=IF($L910="",12,$L910),MOD(3-$K910,$N910)=0),$J910,0)))</f>
        <v>0</v>
      </c>
      <c r="R910" s="19" t="n">
        <f aca="false">IF(OR($M910="",$M910="ERR",$J910="",$K910="",$N910=""),0,IF($N910=0,IF(AND(OR(4=7,4=12),4&gt;=$K910,4&lt;=IF($L910="",12,$L910)),$J910,0),IF(AND(4&gt;=$K910,4&lt;=IF($L910="",12,$L910),MOD(4-$K910,$N910)=0),$J910,0)))</f>
        <v>0</v>
      </c>
      <c r="S910" s="19" t="n">
        <f aca="false">IF(OR($M910="",$M910="ERR",$J910="",$K910="",$N910=""),0,IF($N910=0,IF(AND(OR(5=7,5=12),5&gt;=$K910,5&lt;=IF($L910="",12,$L910)),$J910,0),IF(AND(5&gt;=$K910,5&lt;=IF($L910="",12,$L910),MOD(5-$K910,$N910)=0),$J910,0)))</f>
        <v>0</v>
      </c>
      <c r="T910" s="19" t="n">
        <f aca="false">IF(OR($M910="",$M910="ERR",$J910="",$K910="",$N910=""),0,IF($N910=0,IF(AND(OR(6=7,6=12),6&gt;=$K910,6&lt;=IF($L910="",12,$L910)),$J910,0),IF(AND(6&gt;=$K910,6&lt;=IF($L910="",12,$L910),MOD(6-$K910,$N910)=0),$J910,0)))</f>
        <v>0</v>
      </c>
      <c r="U910" s="19" t="n">
        <f aca="false">IF(OR($M910="",$M910="ERR",$J910="",$K910="",$N910=""),0,IF($N910=0,IF(AND(OR(7=7,7=12),7&gt;=$K910,7&lt;=IF($L910="",12,$L910)),$J910,0),IF(AND(7&gt;=$K910,7&lt;=IF($L910="",12,$L910),MOD(7-$K910,$N910)=0),$J910,0)))</f>
        <v>0</v>
      </c>
      <c r="V910" s="19" t="n">
        <f aca="false">IF(OR($M910="",$M910="ERR",$J910="",$K910="",$N910=""),0,IF($N910=0,IF(AND(OR(8=7,8=12),8&gt;=$K910,8&lt;=IF($L910="",12,$L910)),$J910,0),IF(AND(8&gt;=$K910,8&lt;=IF($L910="",12,$L910),MOD(8-$K910,$N910)=0),$J910,0)))</f>
        <v>0</v>
      </c>
      <c r="W910" s="19" t="n">
        <f aca="false">IF(OR($M910="",$M910="ERR",$J910="",$K910="",$N910=""),0,IF($N910=0,IF(AND(OR(9=7,9=12),9&gt;=$K910,9&lt;=IF($L910="",12,$L910)),$J910,0),IF(AND(9&gt;=$K910,9&lt;=IF($L910="",12,$L910),MOD(9-$K910,$N910)=0),$J910,0)))</f>
        <v>0</v>
      </c>
      <c r="X910" s="19" t="n">
        <f aca="false">IF(OR($M910="",$M910="ERR",$J910="",$K910="",$N910=""),0,IF($N910=0,IF(AND(OR(10=7,10=12),10&gt;=$K910,10&lt;=IF($L910="",12,$L910)),$J910,0),IF(AND(10&gt;=$K910,10&lt;=IF($L910="",12,$L910),MOD(10-$K910,$N910)=0),$J910,0)))</f>
        <v>0</v>
      </c>
      <c r="Y910" s="19" t="n">
        <f aca="false">IF(OR($M910="",$M910="ERR",$J910="",$K910="",$N910=""),0,IF($N910=0,IF(AND(OR(11=7,11=12),11&gt;=$K910,11&lt;=IF($L910="",12,$L910)),$J910,0),IF(AND(11&gt;=$K910,11&lt;=IF($L910="",12,$L910),MOD(11-$K910,$N910)=0),$J910,0)))</f>
        <v>0</v>
      </c>
      <c r="Z910" s="19" t="n">
        <f aca="false">IF(OR($M910="",$M910="ERR",$J910="",$K910="",$N910=""),0,IF($N910=0,IF(AND(OR(12=7,12=12),12&gt;=$K910,12&lt;=IF($L910="",12,$L910)),$J910,0),IF(AND(12&gt;=$K910,12&lt;=IF($L910="",12,$L910),MOD(12-$K910,$N910)=0),$J910,0)))</f>
        <v>0</v>
      </c>
      <c r="AA910" s="36" t="n">
        <f aca="false">SUM(O910:Z910)</f>
        <v>0</v>
      </c>
      <c r="AB910" s="15" t="str">
        <f aca="false">IF(AND($B910="",$D910="",$J910=""),"",IF($B910="","Falta código",IF(ISNA(MATCH($B910,LST_COD,0)),"Código no registrado en Trabajadores",IF($E910="","Concepto no está en el catálogo",IF($M910="ERR","Retención de otro empleador: Origen = Otro empleador",IF(OR($J910="",$K910=""),"Falta monto o mes",IF(OR($K910&lt;1,$K910&gt;12),"Mes inicio inválido",IF(AND($L910&lt;&gt;"",OR($L910&lt;$K910,$L910&gt;12)),"Mes fin inválido",IF($N910="","Falta frecuencia",IF(AND($G910&lt;&gt;"Otro empleador",SUMPRODUCT(($O910:$Z910&lt;&gt;0)*(((COLUMN($O910:$Z910)-14)&lt;INDEX(Trabajadores!$M$6:$M$105,MATCH($B910,LST_COD,0)))+((COLUMN($O910:$Z910)-14)&gt;INDEX(Trabajadores!$N$6:$N$105,MATCH($B910,LST_COD,0)))))&gt;0),"Aviso: hay meses fuera del periodo laboral","OK"))))))))))</f>
        <v/>
      </c>
    </row>
    <row r="911" customFormat="false" ht="15" hidden="false" customHeight="false" outlineLevel="0" collapsed="false">
      <c r="A911" s="23" t="n">
        <v>906</v>
      </c>
      <c r="B911" s="7"/>
      <c r="C911" s="35" t="str">
        <f aca="false">IF($B911="","",IFERROR(INDEX(Trabajadores!$D$6:$D$105,MATCH($B911,LST_COD,0)),"¿Código?"))</f>
        <v/>
      </c>
      <c r="D911" s="30"/>
      <c r="E911" s="9" t="str">
        <f aca="false">IF($D911="","",IFERROR(VLOOKUP($D911,CONC_TABLA,2,FALSE()),""))</f>
        <v/>
      </c>
      <c r="F911" s="9" t="str">
        <f aca="false">IF($D911="","",IFERROR(VLOOKUP($D911,CONC_TABLA,3,FALSE()),""))</f>
        <v/>
      </c>
      <c r="G911" s="30"/>
      <c r="H911" s="30"/>
      <c r="I911" s="30"/>
      <c r="J911" s="29"/>
      <c r="K911" s="28"/>
      <c r="L911" s="28"/>
      <c r="M911" s="9" t="str">
        <f aca="false">IF(OR($B911="",$E911=""),"",IF($E911="INA","INA",IF($G911="Otro empleador",IF($E911="RET","RETO",IF($E911="ORD","OTO","OTX")),IF($E911="RET","ERR",$E911))))</f>
        <v/>
      </c>
      <c r="N911" s="9" t="str">
        <f aca="false">IF($I911="","",IFERROR(VLOOKUP($I911,FREC_TABLA,2,FALSE()),""))</f>
        <v/>
      </c>
      <c r="O911" s="19" t="n">
        <f aca="false">IF(OR($M911="",$M911="ERR",$J911="",$K911="",$N911=""),0,IF($N911=0,IF(AND(OR(1=7,1=12),1&gt;=$K911,1&lt;=IF($L911="",12,$L911)),$J911,0),IF(AND(1&gt;=$K911,1&lt;=IF($L911="",12,$L911),MOD(1-$K911,$N911)=0),$J911,0)))</f>
        <v>0</v>
      </c>
      <c r="P911" s="19" t="n">
        <f aca="false">IF(OR($M911="",$M911="ERR",$J911="",$K911="",$N911=""),0,IF($N911=0,IF(AND(OR(2=7,2=12),2&gt;=$K911,2&lt;=IF($L911="",12,$L911)),$J911,0),IF(AND(2&gt;=$K911,2&lt;=IF($L911="",12,$L911),MOD(2-$K911,$N911)=0),$J911,0)))</f>
        <v>0</v>
      </c>
      <c r="Q911" s="19" t="n">
        <f aca="false">IF(OR($M911="",$M911="ERR",$J911="",$K911="",$N911=""),0,IF($N911=0,IF(AND(OR(3=7,3=12),3&gt;=$K911,3&lt;=IF($L911="",12,$L911)),$J911,0),IF(AND(3&gt;=$K911,3&lt;=IF($L911="",12,$L911),MOD(3-$K911,$N911)=0),$J911,0)))</f>
        <v>0</v>
      </c>
      <c r="R911" s="19" t="n">
        <f aca="false">IF(OR($M911="",$M911="ERR",$J911="",$K911="",$N911=""),0,IF($N911=0,IF(AND(OR(4=7,4=12),4&gt;=$K911,4&lt;=IF($L911="",12,$L911)),$J911,0),IF(AND(4&gt;=$K911,4&lt;=IF($L911="",12,$L911),MOD(4-$K911,$N911)=0),$J911,0)))</f>
        <v>0</v>
      </c>
      <c r="S911" s="19" t="n">
        <f aca="false">IF(OR($M911="",$M911="ERR",$J911="",$K911="",$N911=""),0,IF($N911=0,IF(AND(OR(5=7,5=12),5&gt;=$K911,5&lt;=IF($L911="",12,$L911)),$J911,0),IF(AND(5&gt;=$K911,5&lt;=IF($L911="",12,$L911),MOD(5-$K911,$N911)=0),$J911,0)))</f>
        <v>0</v>
      </c>
      <c r="T911" s="19" t="n">
        <f aca="false">IF(OR($M911="",$M911="ERR",$J911="",$K911="",$N911=""),0,IF($N911=0,IF(AND(OR(6=7,6=12),6&gt;=$K911,6&lt;=IF($L911="",12,$L911)),$J911,0),IF(AND(6&gt;=$K911,6&lt;=IF($L911="",12,$L911),MOD(6-$K911,$N911)=0),$J911,0)))</f>
        <v>0</v>
      </c>
      <c r="U911" s="19" t="n">
        <f aca="false">IF(OR($M911="",$M911="ERR",$J911="",$K911="",$N911=""),0,IF($N911=0,IF(AND(OR(7=7,7=12),7&gt;=$K911,7&lt;=IF($L911="",12,$L911)),$J911,0),IF(AND(7&gt;=$K911,7&lt;=IF($L911="",12,$L911),MOD(7-$K911,$N911)=0),$J911,0)))</f>
        <v>0</v>
      </c>
      <c r="V911" s="19" t="n">
        <f aca="false">IF(OR($M911="",$M911="ERR",$J911="",$K911="",$N911=""),0,IF($N911=0,IF(AND(OR(8=7,8=12),8&gt;=$K911,8&lt;=IF($L911="",12,$L911)),$J911,0),IF(AND(8&gt;=$K911,8&lt;=IF($L911="",12,$L911),MOD(8-$K911,$N911)=0),$J911,0)))</f>
        <v>0</v>
      </c>
      <c r="W911" s="19" t="n">
        <f aca="false">IF(OR($M911="",$M911="ERR",$J911="",$K911="",$N911=""),0,IF($N911=0,IF(AND(OR(9=7,9=12),9&gt;=$K911,9&lt;=IF($L911="",12,$L911)),$J911,0),IF(AND(9&gt;=$K911,9&lt;=IF($L911="",12,$L911),MOD(9-$K911,$N911)=0),$J911,0)))</f>
        <v>0</v>
      </c>
      <c r="X911" s="19" t="n">
        <f aca="false">IF(OR($M911="",$M911="ERR",$J911="",$K911="",$N911=""),0,IF($N911=0,IF(AND(OR(10=7,10=12),10&gt;=$K911,10&lt;=IF($L911="",12,$L911)),$J911,0),IF(AND(10&gt;=$K911,10&lt;=IF($L911="",12,$L911),MOD(10-$K911,$N911)=0),$J911,0)))</f>
        <v>0</v>
      </c>
      <c r="Y911" s="19" t="n">
        <f aca="false">IF(OR($M911="",$M911="ERR",$J911="",$K911="",$N911=""),0,IF($N911=0,IF(AND(OR(11=7,11=12),11&gt;=$K911,11&lt;=IF($L911="",12,$L911)),$J911,0),IF(AND(11&gt;=$K911,11&lt;=IF($L911="",12,$L911),MOD(11-$K911,$N911)=0),$J911,0)))</f>
        <v>0</v>
      </c>
      <c r="Z911" s="19" t="n">
        <f aca="false">IF(OR($M911="",$M911="ERR",$J911="",$K911="",$N911=""),0,IF($N911=0,IF(AND(OR(12=7,12=12),12&gt;=$K911,12&lt;=IF($L911="",12,$L911)),$J911,0),IF(AND(12&gt;=$K911,12&lt;=IF($L911="",12,$L911),MOD(12-$K911,$N911)=0),$J911,0)))</f>
        <v>0</v>
      </c>
      <c r="AA911" s="36" t="n">
        <f aca="false">SUM(O911:Z911)</f>
        <v>0</v>
      </c>
      <c r="AB911" s="15" t="str">
        <f aca="false">IF(AND($B911="",$D911="",$J911=""),"",IF($B911="","Falta código",IF(ISNA(MATCH($B911,LST_COD,0)),"Código no registrado en Trabajadores",IF($E911="","Concepto no está en el catálogo",IF($M911="ERR","Retención de otro empleador: Origen = Otro empleador",IF(OR($J911="",$K911=""),"Falta monto o mes",IF(OR($K911&lt;1,$K911&gt;12),"Mes inicio inválido",IF(AND($L911&lt;&gt;"",OR($L911&lt;$K911,$L911&gt;12)),"Mes fin inválido",IF($N911="","Falta frecuencia",IF(AND($G911&lt;&gt;"Otro empleador",SUMPRODUCT(($O911:$Z911&lt;&gt;0)*(((COLUMN($O911:$Z911)-14)&lt;INDEX(Trabajadores!$M$6:$M$105,MATCH($B911,LST_COD,0)))+((COLUMN($O911:$Z911)-14)&gt;INDEX(Trabajadores!$N$6:$N$105,MATCH($B911,LST_COD,0)))))&gt;0),"Aviso: hay meses fuera del periodo laboral","OK"))))))))))</f>
        <v/>
      </c>
    </row>
    <row r="912" customFormat="false" ht="15" hidden="false" customHeight="false" outlineLevel="0" collapsed="false">
      <c r="A912" s="23" t="n">
        <v>907</v>
      </c>
      <c r="B912" s="7"/>
      <c r="C912" s="35" t="str">
        <f aca="false">IF($B912="","",IFERROR(INDEX(Trabajadores!$D$6:$D$105,MATCH($B912,LST_COD,0)),"¿Código?"))</f>
        <v/>
      </c>
      <c r="D912" s="30"/>
      <c r="E912" s="9" t="str">
        <f aca="false">IF($D912="","",IFERROR(VLOOKUP($D912,CONC_TABLA,2,FALSE()),""))</f>
        <v/>
      </c>
      <c r="F912" s="9" t="str">
        <f aca="false">IF($D912="","",IFERROR(VLOOKUP($D912,CONC_TABLA,3,FALSE()),""))</f>
        <v/>
      </c>
      <c r="G912" s="30"/>
      <c r="H912" s="30"/>
      <c r="I912" s="30"/>
      <c r="J912" s="29"/>
      <c r="K912" s="28"/>
      <c r="L912" s="28"/>
      <c r="M912" s="9" t="str">
        <f aca="false">IF(OR($B912="",$E912=""),"",IF($E912="INA","INA",IF($G912="Otro empleador",IF($E912="RET","RETO",IF($E912="ORD","OTO","OTX")),IF($E912="RET","ERR",$E912))))</f>
        <v/>
      </c>
      <c r="N912" s="9" t="str">
        <f aca="false">IF($I912="","",IFERROR(VLOOKUP($I912,FREC_TABLA,2,FALSE()),""))</f>
        <v/>
      </c>
      <c r="O912" s="19" t="n">
        <f aca="false">IF(OR($M912="",$M912="ERR",$J912="",$K912="",$N912=""),0,IF($N912=0,IF(AND(OR(1=7,1=12),1&gt;=$K912,1&lt;=IF($L912="",12,$L912)),$J912,0),IF(AND(1&gt;=$K912,1&lt;=IF($L912="",12,$L912),MOD(1-$K912,$N912)=0),$J912,0)))</f>
        <v>0</v>
      </c>
      <c r="P912" s="19" t="n">
        <f aca="false">IF(OR($M912="",$M912="ERR",$J912="",$K912="",$N912=""),0,IF($N912=0,IF(AND(OR(2=7,2=12),2&gt;=$K912,2&lt;=IF($L912="",12,$L912)),$J912,0),IF(AND(2&gt;=$K912,2&lt;=IF($L912="",12,$L912),MOD(2-$K912,$N912)=0),$J912,0)))</f>
        <v>0</v>
      </c>
      <c r="Q912" s="19" t="n">
        <f aca="false">IF(OR($M912="",$M912="ERR",$J912="",$K912="",$N912=""),0,IF($N912=0,IF(AND(OR(3=7,3=12),3&gt;=$K912,3&lt;=IF($L912="",12,$L912)),$J912,0),IF(AND(3&gt;=$K912,3&lt;=IF($L912="",12,$L912),MOD(3-$K912,$N912)=0),$J912,0)))</f>
        <v>0</v>
      </c>
      <c r="R912" s="19" t="n">
        <f aca="false">IF(OR($M912="",$M912="ERR",$J912="",$K912="",$N912=""),0,IF($N912=0,IF(AND(OR(4=7,4=12),4&gt;=$K912,4&lt;=IF($L912="",12,$L912)),$J912,0),IF(AND(4&gt;=$K912,4&lt;=IF($L912="",12,$L912),MOD(4-$K912,$N912)=0),$J912,0)))</f>
        <v>0</v>
      </c>
      <c r="S912" s="19" t="n">
        <f aca="false">IF(OR($M912="",$M912="ERR",$J912="",$K912="",$N912=""),0,IF($N912=0,IF(AND(OR(5=7,5=12),5&gt;=$K912,5&lt;=IF($L912="",12,$L912)),$J912,0),IF(AND(5&gt;=$K912,5&lt;=IF($L912="",12,$L912),MOD(5-$K912,$N912)=0),$J912,0)))</f>
        <v>0</v>
      </c>
      <c r="T912" s="19" t="n">
        <f aca="false">IF(OR($M912="",$M912="ERR",$J912="",$K912="",$N912=""),0,IF($N912=0,IF(AND(OR(6=7,6=12),6&gt;=$K912,6&lt;=IF($L912="",12,$L912)),$J912,0),IF(AND(6&gt;=$K912,6&lt;=IF($L912="",12,$L912),MOD(6-$K912,$N912)=0),$J912,0)))</f>
        <v>0</v>
      </c>
      <c r="U912" s="19" t="n">
        <f aca="false">IF(OR($M912="",$M912="ERR",$J912="",$K912="",$N912=""),0,IF($N912=0,IF(AND(OR(7=7,7=12),7&gt;=$K912,7&lt;=IF($L912="",12,$L912)),$J912,0),IF(AND(7&gt;=$K912,7&lt;=IF($L912="",12,$L912),MOD(7-$K912,$N912)=0),$J912,0)))</f>
        <v>0</v>
      </c>
      <c r="V912" s="19" t="n">
        <f aca="false">IF(OR($M912="",$M912="ERR",$J912="",$K912="",$N912=""),0,IF($N912=0,IF(AND(OR(8=7,8=12),8&gt;=$K912,8&lt;=IF($L912="",12,$L912)),$J912,0),IF(AND(8&gt;=$K912,8&lt;=IF($L912="",12,$L912),MOD(8-$K912,$N912)=0),$J912,0)))</f>
        <v>0</v>
      </c>
      <c r="W912" s="19" t="n">
        <f aca="false">IF(OR($M912="",$M912="ERR",$J912="",$K912="",$N912=""),0,IF($N912=0,IF(AND(OR(9=7,9=12),9&gt;=$K912,9&lt;=IF($L912="",12,$L912)),$J912,0),IF(AND(9&gt;=$K912,9&lt;=IF($L912="",12,$L912),MOD(9-$K912,$N912)=0),$J912,0)))</f>
        <v>0</v>
      </c>
      <c r="X912" s="19" t="n">
        <f aca="false">IF(OR($M912="",$M912="ERR",$J912="",$K912="",$N912=""),0,IF($N912=0,IF(AND(OR(10=7,10=12),10&gt;=$K912,10&lt;=IF($L912="",12,$L912)),$J912,0),IF(AND(10&gt;=$K912,10&lt;=IF($L912="",12,$L912),MOD(10-$K912,$N912)=0),$J912,0)))</f>
        <v>0</v>
      </c>
      <c r="Y912" s="19" t="n">
        <f aca="false">IF(OR($M912="",$M912="ERR",$J912="",$K912="",$N912=""),0,IF($N912=0,IF(AND(OR(11=7,11=12),11&gt;=$K912,11&lt;=IF($L912="",12,$L912)),$J912,0),IF(AND(11&gt;=$K912,11&lt;=IF($L912="",12,$L912),MOD(11-$K912,$N912)=0),$J912,0)))</f>
        <v>0</v>
      </c>
      <c r="Z912" s="19" t="n">
        <f aca="false">IF(OR($M912="",$M912="ERR",$J912="",$K912="",$N912=""),0,IF($N912=0,IF(AND(OR(12=7,12=12),12&gt;=$K912,12&lt;=IF($L912="",12,$L912)),$J912,0),IF(AND(12&gt;=$K912,12&lt;=IF($L912="",12,$L912),MOD(12-$K912,$N912)=0),$J912,0)))</f>
        <v>0</v>
      </c>
      <c r="AA912" s="36" t="n">
        <f aca="false">SUM(O912:Z912)</f>
        <v>0</v>
      </c>
      <c r="AB912" s="15" t="str">
        <f aca="false">IF(AND($B912="",$D912="",$J912=""),"",IF($B912="","Falta código",IF(ISNA(MATCH($B912,LST_COD,0)),"Código no registrado en Trabajadores",IF($E912="","Concepto no está en el catálogo",IF($M912="ERR","Retención de otro empleador: Origen = Otro empleador",IF(OR($J912="",$K912=""),"Falta monto o mes",IF(OR($K912&lt;1,$K912&gt;12),"Mes inicio inválido",IF(AND($L912&lt;&gt;"",OR($L912&lt;$K912,$L912&gt;12)),"Mes fin inválido",IF($N912="","Falta frecuencia",IF(AND($G912&lt;&gt;"Otro empleador",SUMPRODUCT(($O912:$Z912&lt;&gt;0)*(((COLUMN($O912:$Z912)-14)&lt;INDEX(Trabajadores!$M$6:$M$105,MATCH($B912,LST_COD,0)))+((COLUMN($O912:$Z912)-14)&gt;INDEX(Trabajadores!$N$6:$N$105,MATCH($B912,LST_COD,0)))))&gt;0),"Aviso: hay meses fuera del periodo laboral","OK"))))))))))</f>
        <v/>
      </c>
    </row>
    <row r="913" customFormat="false" ht="15" hidden="false" customHeight="false" outlineLevel="0" collapsed="false">
      <c r="A913" s="23" t="n">
        <v>908</v>
      </c>
      <c r="B913" s="7"/>
      <c r="C913" s="35" t="str">
        <f aca="false">IF($B913="","",IFERROR(INDEX(Trabajadores!$D$6:$D$105,MATCH($B913,LST_COD,0)),"¿Código?"))</f>
        <v/>
      </c>
      <c r="D913" s="30"/>
      <c r="E913" s="9" t="str">
        <f aca="false">IF($D913="","",IFERROR(VLOOKUP($D913,CONC_TABLA,2,FALSE()),""))</f>
        <v/>
      </c>
      <c r="F913" s="9" t="str">
        <f aca="false">IF($D913="","",IFERROR(VLOOKUP($D913,CONC_TABLA,3,FALSE()),""))</f>
        <v/>
      </c>
      <c r="G913" s="30"/>
      <c r="H913" s="30"/>
      <c r="I913" s="30"/>
      <c r="J913" s="29"/>
      <c r="K913" s="28"/>
      <c r="L913" s="28"/>
      <c r="M913" s="9" t="str">
        <f aca="false">IF(OR($B913="",$E913=""),"",IF($E913="INA","INA",IF($G913="Otro empleador",IF($E913="RET","RETO",IF($E913="ORD","OTO","OTX")),IF($E913="RET","ERR",$E913))))</f>
        <v/>
      </c>
      <c r="N913" s="9" t="str">
        <f aca="false">IF($I913="","",IFERROR(VLOOKUP($I913,FREC_TABLA,2,FALSE()),""))</f>
        <v/>
      </c>
      <c r="O913" s="19" t="n">
        <f aca="false">IF(OR($M913="",$M913="ERR",$J913="",$K913="",$N913=""),0,IF($N913=0,IF(AND(OR(1=7,1=12),1&gt;=$K913,1&lt;=IF($L913="",12,$L913)),$J913,0),IF(AND(1&gt;=$K913,1&lt;=IF($L913="",12,$L913),MOD(1-$K913,$N913)=0),$J913,0)))</f>
        <v>0</v>
      </c>
      <c r="P913" s="19" t="n">
        <f aca="false">IF(OR($M913="",$M913="ERR",$J913="",$K913="",$N913=""),0,IF($N913=0,IF(AND(OR(2=7,2=12),2&gt;=$K913,2&lt;=IF($L913="",12,$L913)),$J913,0),IF(AND(2&gt;=$K913,2&lt;=IF($L913="",12,$L913),MOD(2-$K913,$N913)=0),$J913,0)))</f>
        <v>0</v>
      </c>
      <c r="Q913" s="19" t="n">
        <f aca="false">IF(OR($M913="",$M913="ERR",$J913="",$K913="",$N913=""),0,IF($N913=0,IF(AND(OR(3=7,3=12),3&gt;=$K913,3&lt;=IF($L913="",12,$L913)),$J913,0),IF(AND(3&gt;=$K913,3&lt;=IF($L913="",12,$L913),MOD(3-$K913,$N913)=0),$J913,0)))</f>
        <v>0</v>
      </c>
      <c r="R913" s="19" t="n">
        <f aca="false">IF(OR($M913="",$M913="ERR",$J913="",$K913="",$N913=""),0,IF($N913=0,IF(AND(OR(4=7,4=12),4&gt;=$K913,4&lt;=IF($L913="",12,$L913)),$J913,0),IF(AND(4&gt;=$K913,4&lt;=IF($L913="",12,$L913),MOD(4-$K913,$N913)=0),$J913,0)))</f>
        <v>0</v>
      </c>
      <c r="S913" s="19" t="n">
        <f aca="false">IF(OR($M913="",$M913="ERR",$J913="",$K913="",$N913=""),0,IF($N913=0,IF(AND(OR(5=7,5=12),5&gt;=$K913,5&lt;=IF($L913="",12,$L913)),$J913,0),IF(AND(5&gt;=$K913,5&lt;=IF($L913="",12,$L913),MOD(5-$K913,$N913)=0),$J913,0)))</f>
        <v>0</v>
      </c>
      <c r="T913" s="19" t="n">
        <f aca="false">IF(OR($M913="",$M913="ERR",$J913="",$K913="",$N913=""),0,IF($N913=0,IF(AND(OR(6=7,6=12),6&gt;=$K913,6&lt;=IF($L913="",12,$L913)),$J913,0),IF(AND(6&gt;=$K913,6&lt;=IF($L913="",12,$L913),MOD(6-$K913,$N913)=0),$J913,0)))</f>
        <v>0</v>
      </c>
      <c r="U913" s="19" t="n">
        <f aca="false">IF(OR($M913="",$M913="ERR",$J913="",$K913="",$N913=""),0,IF($N913=0,IF(AND(OR(7=7,7=12),7&gt;=$K913,7&lt;=IF($L913="",12,$L913)),$J913,0),IF(AND(7&gt;=$K913,7&lt;=IF($L913="",12,$L913),MOD(7-$K913,$N913)=0),$J913,0)))</f>
        <v>0</v>
      </c>
      <c r="V913" s="19" t="n">
        <f aca="false">IF(OR($M913="",$M913="ERR",$J913="",$K913="",$N913=""),0,IF($N913=0,IF(AND(OR(8=7,8=12),8&gt;=$K913,8&lt;=IF($L913="",12,$L913)),$J913,0),IF(AND(8&gt;=$K913,8&lt;=IF($L913="",12,$L913),MOD(8-$K913,$N913)=0),$J913,0)))</f>
        <v>0</v>
      </c>
      <c r="W913" s="19" t="n">
        <f aca="false">IF(OR($M913="",$M913="ERR",$J913="",$K913="",$N913=""),0,IF($N913=0,IF(AND(OR(9=7,9=12),9&gt;=$K913,9&lt;=IF($L913="",12,$L913)),$J913,0),IF(AND(9&gt;=$K913,9&lt;=IF($L913="",12,$L913),MOD(9-$K913,$N913)=0),$J913,0)))</f>
        <v>0</v>
      </c>
      <c r="X913" s="19" t="n">
        <f aca="false">IF(OR($M913="",$M913="ERR",$J913="",$K913="",$N913=""),0,IF($N913=0,IF(AND(OR(10=7,10=12),10&gt;=$K913,10&lt;=IF($L913="",12,$L913)),$J913,0),IF(AND(10&gt;=$K913,10&lt;=IF($L913="",12,$L913),MOD(10-$K913,$N913)=0),$J913,0)))</f>
        <v>0</v>
      </c>
      <c r="Y913" s="19" t="n">
        <f aca="false">IF(OR($M913="",$M913="ERR",$J913="",$K913="",$N913=""),0,IF($N913=0,IF(AND(OR(11=7,11=12),11&gt;=$K913,11&lt;=IF($L913="",12,$L913)),$J913,0),IF(AND(11&gt;=$K913,11&lt;=IF($L913="",12,$L913),MOD(11-$K913,$N913)=0),$J913,0)))</f>
        <v>0</v>
      </c>
      <c r="Z913" s="19" t="n">
        <f aca="false">IF(OR($M913="",$M913="ERR",$J913="",$K913="",$N913=""),0,IF($N913=0,IF(AND(OR(12=7,12=12),12&gt;=$K913,12&lt;=IF($L913="",12,$L913)),$J913,0),IF(AND(12&gt;=$K913,12&lt;=IF($L913="",12,$L913),MOD(12-$K913,$N913)=0),$J913,0)))</f>
        <v>0</v>
      </c>
      <c r="AA913" s="36" t="n">
        <f aca="false">SUM(O913:Z913)</f>
        <v>0</v>
      </c>
      <c r="AB913" s="15" t="str">
        <f aca="false">IF(AND($B913="",$D913="",$J913=""),"",IF($B913="","Falta código",IF(ISNA(MATCH($B913,LST_COD,0)),"Código no registrado en Trabajadores",IF($E913="","Concepto no está en el catálogo",IF($M913="ERR","Retención de otro empleador: Origen = Otro empleador",IF(OR($J913="",$K913=""),"Falta monto o mes",IF(OR($K913&lt;1,$K913&gt;12),"Mes inicio inválido",IF(AND($L913&lt;&gt;"",OR($L913&lt;$K913,$L913&gt;12)),"Mes fin inválido",IF($N913="","Falta frecuencia",IF(AND($G913&lt;&gt;"Otro empleador",SUMPRODUCT(($O913:$Z913&lt;&gt;0)*(((COLUMN($O913:$Z913)-14)&lt;INDEX(Trabajadores!$M$6:$M$105,MATCH($B913,LST_COD,0)))+((COLUMN($O913:$Z913)-14)&gt;INDEX(Trabajadores!$N$6:$N$105,MATCH($B913,LST_COD,0)))))&gt;0),"Aviso: hay meses fuera del periodo laboral","OK"))))))))))</f>
        <v/>
      </c>
    </row>
    <row r="914" customFormat="false" ht="15" hidden="false" customHeight="false" outlineLevel="0" collapsed="false">
      <c r="A914" s="23" t="n">
        <v>909</v>
      </c>
      <c r="B914" s="7"/>
      <c r="C914" s="35" t="str">
        <f aca="false">IF($B914="","",IFERROR(INDEX(Trabajadores!$D$6:$D$105,MATCH($B914,LST_COD,0)),"¿Código?"))</f>
        <v/>
      </c>
      <c r="D914" s="30"/>
      <c r="E914" s="9" t="str">
        <f aca="false">IF($D914="","",IFERROR(VLOOKUP($D914,CONC_TABLA,2,FALSE()),""))</f>
        <v/>
      </c>
      <c r="F914" s="9" t="str">
        <f aca="false">IF($D914="","",IFERROR(VLOOKUP($D914,CONC_TABLA,3,FALSE()),""))</f>
        <v/>
      </c>
      <c r="G914" s="30"/>
      <c r="H914" s="30"/>
      <c r="I914" s="30"/>
      <c r="J914" s="29"/>
      <c r="K914" s="28"/>
      <c r="L914" s="28"/>
      <c r="M914" s="9" t="str">
        <f aca="false">IF(OR($B914="",$E914=""),"",IF($E914="INA","INA",IF($G914="Otro empleador",IF($E914="RET","RETO",IF($E914="ORD","OTO","OTX")),IF($E914="RET","ERR",$E914))))</f>
        <v/>
      </c>
      <c r="N914" s="9" t="str">
        <f aca="false">IF($I914="","",IFERROR(VLOOKUP($I914,FREC_TABLA,2,FALSE()),""))</f>
        <v/>
      </c>
      <c r="O914" s="19" t="n">
        <f aca="false">IF(OR($M914="",$M914="ERR",$J914="",$K914="",$N914=""),0,IF($N914=0,IF(AND(OR(1=7,1=12),1&gt;=$K914,1&lt;=IF($L914="",12,$L914)),$J914,0),IF(AND(1&gt;=$K914,1&lt;=IF($L914="",12,$L914),MOD(1-$K914,$N914)=0),$J914,0)))</f>
        <v>0</v>
      </c>
      <c r="P914" s="19" t="n">
        <f aca="false">IF(OR($M914="",$M914="ERR",$J914="",$K914="",$N914=""),0,IF($N914=0,IF(AND(OR(2=7,2=12),2&gt;=$K914,2&lt;=IF($L914="",12,$L914)),$J914,0),IF(AND(2&gt;=$K914,2&lt;=IF($L914="",12,$L914),MOD(2-$K914,$N914)=0),$J914,0)))</f>
        <v>0</v>
      </c>
      <c r="Q914" s="19" t="n">
        <f aca="false">IF(OR($M914="",$M914="ERR",$J914="",$K914="",$N914=""),0,IF($N914=0,IF(AND(OR(3=7,3=12),3&gt;=$K914,3&lt;=IF($L914="",12,$L914)),$J914,0),IF(AND(3&gt;=$K914,3&lt;=IF($L914="",12,$L914),MOD(3-$K914,$N914)=0),$J914,0)))</f>
        <v>0</v>
      </c>
      <c r="R914" s="19" t="n">
        <f aca="false">IF(OR($M914="",$M914="ERR",$J914="",$K914="",$N914=""),0,IF($N914=0,IF(AND(OR(4=7,4=12),4&gt;=$K914,4&lt;=IF($L914="",12,$L914)),$J914,0),IF(AND(4&gt;=$K914,4&lt;=IF($L914="",12,$L914),MOD(4-$K914,$N914)=0),$J914,0)))</f>
        <v>0</v>
      </c>
      <c r="S914" s="19" t="n">
        <f aca="false">IF(OR($M914="",$M914="ERR",$J914="",$K914="",$N914=""),0,IF($N914=0,IF(AND(OR(5=7,5=12),5&gt;=$K914,5&lt;=IF($L914="",12,$L914)),$J914,0),IF(AND(5&gt;=$K914,5&lt;=IF($L914="",12,$L914),MOD(5-$K914,$N914)=0),$J914,0)))</f>
        <v>0</v>
      </c>
      <c r="T914" s="19" t="n">
        <f aca="false">IF(OR($M914="",$M914="ERR",$J914="",$K914="",$N914=""),0,IF($N914=0,IF(AND(OR(6=7,6=12),6&gt;=$K914,6&lt;=IF($L914="",12,$L914)),$J914,0),IF(AND(6&gt;=$K914,6&lt;=IF($L914="",12,$L914),MOD(6-$K914,$N914)=0),$J914,0)))</f>
        <v>0</v>
      </c>
      <c r="U914" s="19" t="n">
        <f aca="false">IF(OR($M914="",$M914="ERR",$J914="",$K914="",$N914=""),0,IF($N914=0,IF(AND(OR(7=7,7=12),7&gt;=$K914,7&lt;=IF($L914="",12,$L914)),$J914,0),IF(AND(7&gt;=$K914,7&lt;=IF($L914="",12,$L914),MOD(7-$K914,$N914)=0),$J914,0)))</f>
        <v>0</v>
      </c>
      <c r="V914" s="19" t="n">
        <f aca="false">IF(OR($M914="",$M914="ERR",$J914="",$K914="",$N914=""),0,IF($N914=0,IF(AND(OR(8=7,8=12),8&gt;=$K914,8&lt;=IF($L914="",12,$L914)),$J914,0),IF(AND(8&gt;=$K914,8&lt;=IF($L914="",12,$L914),MOD(8-$K914,$N914)=0),$J914,0)))</f>
        <v>0</v>
      </c>
      <c r="W914" s="19" t="n">
        <f aca="false">IF(OR($M914="",$M914="ERR",$J914="",$K914="",$N914=""),0,IF($N914=0,IF(AND(OR(9=7,9=12),9&gt;=$K914,9&lt;=IF($L914="",12,$L914)),$J914,0),IF(AND(9&gt;=$K914,9&lt;=IF($L914="",12,$L914),MOD(9-$K914,$N914)=0),$J914,0)))</f>
        <v>0</v>
      </c>
      <c r="X914" s="19" t="n">
        <f aca="false">IF(OR($M914="",$M914="ERR",$J914="",$K914="",$N914=""),0,IF($N914=0,IF(AND(OR(10=7,10=12),10&gt;=$K914,10&lt;=IF($L914="",12,$L914)),$J914,0),IF(AND(10&gt;=$K914,10&lt;=IF($L914="",12,$L914),MOD(10-$K914,$N914)=0),$J914,0)))</f>
        <v>0</v>
      </c>
      <c r="Y914" s="19" t="n">
        <f aca="false">IF(OR($M914="",$M914="ERR",$J914="",$K914="",$N914=""),0,IF($N914=0,IF(AND(OR(11=7,11=12),11&gt;=$K914,11&lt;=IF($L914="",12,$L914)),$J914,0),IF(AND(11&gt;=$K914,11&lt;=IF($L914="",12,$L914),MOD(11-$K914,$N914)=0),$J914,0)))</f>
        <v>0</v>
      </c>
      <c r="Z914" s="19" t="n">
        <f aca="false">IF(OR($M914="",$M914="ERR",$J914="",$K914="",$N914=""),0,IF($N914=0,IF(AND(OR(12=7,12=12),12&gt;=$K914,12&lt;=IF($L914="",12,$L914)),$J914,0),IF(AND(12&gt;=$K914,12&lt;=IF($L914="",12,$L914),MOD(12-$K914,$N914)=0),$J914,0)))</f>
        <v>0</v>
      </c>
      <c r="AA914" s="36" t="n">
        <f aca="false">SUM(O914:Z914)</f>
        <v>0</v>
      </c>
      <c r="AB914" s="15" t="str">
        <f aca="false">IF(AND($B914="",$D914="",$J914=""),"",IF($B914="","Falta código",IF(ISNA(MATCH($B914,LST_COD,0)),"Código no registrado en Trabajadores",IF($E914="","Concepto no está en el catálogo",IF($M914="ERR","Retención de otro empleador: Origen = Otro empleador",IF(OR($J914="",$K914=""),"Falta monto o mes",IF(OR($K914&lt;1,$K914&gt;12),"Mes inicio inválido",IF(AND($L914&lt;&gt;"",OR($L914&lt;$K914,$L914&gt;12)),"Mes fin inválido",IF($N914="","Falta frecuencia",IF(AND($G914&lt;&gt;"Otro empleador",SUMPRODUCT(($O914:$Z914&lt;&gt;0)*(((COLUMN($O914:$Z914)-14)&lt;INDEX(Trabajadores!$M$6:$M$105,MATCH($B914,LST_COD,0)))+((COLUMN($O914:$Z914)-14)&gt;INDEX(Trabajadores!$N$6:$N$105,MATCH($B914,LST_COD,0)))))&gt;0),"Aviso: hay meses fuera del periodo laboral","OK"))))))))))</f>
        <v/>
      </c>
    </row>
    <row r="915" customFormat="false" ht="15" hidden="false" customHeight="false" outlineLevel="0" collapsed="false">
      <c r="A915" s="23" t="n">
        <v>910</v>
      </c>
      <c r="B915" s="7"/>
      <c r="C915" s="35" t="str">
        <f aca="false">IF($B915="","",IFERROR(INDEX(Trabajadores!$D$6:$D$105,MATCH($B915,LST_COD,0)),"¿Código?"))</f>
        <v/>
      </c>
      <c r="D915" s="30"/>
      <c r="E915" s="9" t="str">
        <f aca="false">IF($D915="","",IFERROR(VLOOKUP($D915,CONC_TABLA,2,FALSE()),""))</f>
        <v/>
      </c>
      <c r="F915" s="9" t="str">
        <f aca="false">IF($D915="","",IFERROR(VLOOKUP($D915,CONC_TABLA,3,FALSE()),""))</f>
        <v/>
      </c>
      <c r="G915" s="30"/>
      <c r="H915" s="30"/>
      <c r="I915" s="30"/>
      <c r="J915" s="29"/>
      <c r="K915" s="28"/>
      <c r="L915" s="28"/>
      <c r="M915" s="9" t="str">
        <f aca="false">IF(OR($B915="",$E915=""),"",IF($E915="INA","INA",IF($G915="Otro empleador",IF($E915="RET","RETO",IF($E915="ORD","OTO","OTX")),IF($E915="RET","ERR",$E915))))</f>
        <v/>
      </c>
      <c r="N915" s="9" t="str">
        <f aca="false">IF($I915="","",IFERROR(VLOOKUP($I915,FREC_TABLA,2,FALSE()),""))</f>
        <v/>
      </c>
      <c r="O915" s="19" t="n">
        <f aca="false">IF(OR($M915="",$M915="ERR",$J915="",$K915="",$N915=""),0,IF($N915=0,IF(AND(OR(1=7,1=12),1&gt;=$K915,1&lt;=IF($L915="",12,$L915)),$J915,0),IF(AND(1&gt;=$K915,1&lt;=IF($L915="",12,$L915),MOD(1-$K915,$N915)=0),$J915,0)))</f>
        <v>0</v>
      </c>
      <c r="P915" s="19" t="n">
        <f aca="false">IF(OR($M915="",$M915="ERR",$J915="",$K915="",$N915=""),0,IF($N915=0,IF(AND(OR(2=7,2=12),2&gt;=$K915,2&lt;=IF($L915="",12,$L915)),$J915,0),IF(AND(2&gt;=$K915,2&lt;=IF($L915="",12,$L915),MOD(2-$K915,$N915)=0),$J915,0)))</f>
        <v>0</v>
      </c>
      <c r="Q915" s="19" t="n">
        <f aca="false">IF(OR($M915="",$M915="ERR",$J915="",$K915="",$N915=""),0,IF($N915=0,IF(AND(OR(3=7,3=12),3&gt;=$K915,3&lt;=IF($L915="",12,$L915)),$J915,0),IF(AND(3&gt;=$K915,3&lt;=IF($L915="",12,$L915),MOD(3-$K915,$N915)=0),$J915,0)))</f>
        <v>0</v>
      </c>
      <c r="R915" s="19" t="n">
        <f aca="false">IF(OR($M915="",$M915="ERR",$J915="",$K915="",$N915=""),0,IF($N915=0,IF(AND(OR(4=7,4=12),4&gt;=$K915,4&lt;=IF($L915="",12,$L915)),$J915,0),IF(AND(4&gt;=$K915,4&lt;=IF($L915="",12,$L915),MOD(4-$K915,$N915)=0),$J915,0)))</f>
        <v>0</v>
      </c>
      <c r="S915" s="19" t="n">
        <f aca="false">IF(OR($M915="",$M915="ERR",$J915="",$K915="",$N915=""),0,IF($N915=0,IF(AND(OR(5=7,5=12),5&gt;=$K915,5&lt;=IF($L915="",12,$L915)),$J915,0),IF(AND(5&gt;=$K915,5&lt;=IF($L915="",12,$L915),MOD(5-$K915,$N915)=0),$J915,0)))</f>
        <v>0</v>
      </c>
      <c r="T915" s="19" t="n">
        <f aca="false">IF(OR($M915="",$M915="ERR",$J915="",$K915="",$N915=""),0,IF($N915=0,IF(AND(OR(6=7,6=12),6&gt;=$K915,6&lt;=IF($L915="",12,$L915)),$J915,0),IF(AND(6&gt;=$K915,6&lt;=IF($L915="",12,$L915),MOD(6-$K915,$N915)=0),$J915,0)))</f>
        <v>0</v>
      </c>
      <c r="U915" s="19" t="n">
        <f aca="false">IF(OR($M915="",$M915="ERR",$J915="",$K915="",$N915=""),0,IF($N915=0,IF(AND(OR(7=7,7=12),7&gt;=$K915,7&lt;=IF($L915="",12,$L915)),$J915,0),IF(AND(7&gt;=$K915,7&lt;=IF($L915="",12,$L915),MOD(7-$K915,$N915)=0),$J915,0)))</f>
        <v>0</v>
      </c>
      <c r="V915" s="19" t="n">
        <f aca="false">IF(OR($M915="",$M915="ERR",$J915="",$K915="",$N915=""),0,IF($N915=0,IF(AND(OR(8=7,8=12),8&gt;=$K915,8&lt;=IF($L915="",12,$L915)),$J915,0),IF(AND(8&gt;=$K915,8&lt;=IF($L915="",12,$L915),MOD(8-$K915,$N915)=0),$J915,0)))</f>
        <v>0</v>
      </c>
      <c r="W915" s="19" t="n">
        <f aca="false">IF(OR($M915="",$M915="ERR",$J915="",$K915="",$N915=""),0,IF($N915=0,IF(AND(OR(9=7,9=12),9&gt;=$K915,9&lt;=IF($L915="",12,$L915)),$J915,0),IF(AND(9&gt;=$K915,9&lt;=IF($L915="",12,$L915),MOD(9-$K915,$N915)=0),$J915,0)))</f>
        <v>0</v>
      </c>
      <c r="X915" s="19" t="n">
        <f aca="false">IF(OR($M915="",$M915="ERR",$J915="",$K915="",$N915=""),0,IF($N915=0,IF(AND(OR(10=7,10=12),10&gt;=$K915,10&lt;=IF($L915="",12,$L915)),$J915,0),IF(AND(10&gt;=$K915,10&lt;=IF($L915="",12,$L915),MOD(10-$K915,$N915)=0),$J915,0)))</f>
        <v>0</v>
      </c>
      <c r="Y915" s="19" t="n">
        <f aca="false">IF(OR($M915="",$M915="ERR",$J915="",$K915="",$N915=""),0,IF($N915=0,IF(AND(OR(11=7,11=12),11&gt;=$K915,11&lt;=IF($L915="",12,$L915)),$J915,0),IF(AND(11&gt;=$K915,11&lt;=IF($L915="",12,$L915),MOD(11-$K915,$N915)=0),$J915,0)))</f>
        <v>0</v>
      </c>
      <c r="Z915" s="19" t="n">
        <f aca="false">IF(OR($M915="",$M915="ERR",$J915="",$K915="",$N915=""),0,IF($N915=0,IF(AND(OR(12=7,12=12),12&gt;=$K915,12&lt;=IF($L915="",12,$L915)),$J915,0),IF(AND(12&gt;=$K915,12&lt;=IF($L915="",12,$L915),MOD(12-$K915,$N915)=0),$J915,0)))</f>
        <v>0</v>
      </c>
      <c r="AA915" s="36" t="n">
        <f aca="false">SUM(O915:Z915)</f>
        <v>0</v>
      </c>
      <c r="AB915" s="15" t="str">
        <f aca="false">IF(AND($B915="",$D915="",$J915=""),"",IF($B915="","Falta código",IF(ISNA(MATCH($B915,LST_COD,0)),"Código no registrado en Trabajadores",IF($E915="","Concepto no está en el catálogo",IF($M915="ERR","Retención de otro empleador: Origen = Otro empleador",IF(OR($J915="",$K915=""),"Falta monto o mes",IF(OR($K915&lt;1,$K915&gt;12),"Mes inicio inválido",IF(AND($L915&lt;&gt;"",OR($L915&lt;$K915,$L915&gt;12)),"Mes fin inválido",IF($N915="","Falta frecuencia",IF(AND($G915&lt;&gt;"Otro empleador",SUMPRODUCT(($O915:$Z915&lt;&gt;0)*(((COLUMN($O915:$Z915)-14)&lt;INDEX(Trabajadores!$M$6:$M$105,MATCH($B915,LST_COD,0)))+((COLUMN($O915:$Z915)-14)&gt;INDEX(Trabajadores!$N$6:$N$105,MATCH($B915,LST_COD,0)))))&gt;0),"Aviso: hay meses fuera del periodo laboral","OK"))))))))))</f>
        <v/>
      </c>
    </row>
    <row r="916" customFormat="false" ht="15" hidden="false" customHeight="false" outlineLevel="0" collapsed="false">
      <c r="A916" s="23" t="n">
        <v>911</v>
      </c>
      <c r="B916" s="7"/>
      <c r="C916" s="35" t="str">
        <f aca="false">IF($B916="","",IFERROR(INDEX(Trabajadores!$D$6:$D$105,MATCH($B916,LST_COD,0)),"¿Código?"))</f>
        <v/>
      </c>
      <c r="D916" s="30"/>
      <c r="E916" s="9" t="str">
        <f aca="false">IF($D916="","",IFERROR(VLOOKUP($D916,CONC_TABLA,2,FALSE()),""))</f>
        <v/>
      </c>
      <c r="F916" s="9" t="str">
        <f aca="false">IF($D916="","",IFERROR(VLOOKUP($D916,CONC_TABLA,3,FALSE()),""))</f>
        <v/>
      </c>
      <c r="G916" s="30"/>
      <c r="H916" s="30"/>
      <c r="I916" s="30"/>
      <c r="J916" s="29"/>
      <c r="K916" s="28"/>
      <c r="L916" s="28"/>
      <c r="M916" s="9" t="str">
        <f aca="false">IF(OR($B916="",$E916=""),"",IF($E916="INA","INA",IF($G916="Otro empleador",IF($E916="RET","RETO",IF($E916="ORD","OTO","OTX")),IF($E916="RET","ERR",$E916))))</f>
        <v/>
      </c>
      <c r="N916" s="9" t="str">
        <f aca="false">IF($I916="","",IFERROR(VLOOKUP($I916,FREC_TABLA,2,FALSE()),""))</f>
        <v/>
      </c>
      <c r="O916" s="19" t="n">
        <f aca="false">IF(OR($M916="",$M916="ERR",$J916="",$K916="",$N916=""),0,IF($N916=0,IF(AND(OR(1=7,1=12),1&gt;=$K916,1&lt;=IF($L916="",12,$L916)),$J916,0),IF(AND(1&gt;=$K916,1&lt;=IF($L916="",12,$L916),MOD(1-$K916,$N916)=0),$J916,0)))</f>
        <v>0</v>
      </c>
      <c r="P916" s="19" t="n">
        <f aca="false">IF(OR($M916="",$M916="ERR",$J916="",$K916="",$N916=""),0,IF($N916=0,IF(AND(OR(2=7,2=12),2&gt;=$K916,2&lt;=IF($L916="",12,$L916)),$J916,0),IF(AND(2&gt;=$K916,2&lt;=IF($L916="",12,$L916),MOD(2-$K916,$N916)=0),$J916,0)))</f>
        <v>0</v>
      </c>
      <c r="Q916" s="19" t="n">
        <f aca="false">IF(OR($M916="",$M916="ERR",$J916="",$K916="",$N916=""),0,IF($N916=0,IF(AND(OR(3=7,3=12),3&gt;=$K916,3&lt;=IF($L916="",12,$L916)),$J916,0),IF(AND(3&gt;=$K916,3&lt;=IF($L916="",12,$L916),MOD(3-$K916,$N916)=0),$J916,0)))</f>
        <v>0</v>
      </c>
      <c r="R916" s="19" t="n">
        <f aca="false">IF(OR($M916="",$M916="ERR",$J916="",$K916="",$N916=""),0,IF($N916=0,IF(AND(OR(4=7,4=12),4&gt;=$K916,4&lt;=IF($L916="",12,$L916)),$J916,0),IF(AND(4&gt;=$K916,4&lt;=IF($L916="",12,$L916),MOD(4-$K916,$N916)=0),$J916,0)))</f>
        <v>0</v>
      </c>
      <c r="S916" s="19" t="n">
        <f aca="false">IF(OR($M916="",$M916="ERR",$J916="",$K916="",$N916=""),0,IF($N916=0,IF(AND(OR(5=7,5=12),5&gt;=$K916,5&lt;=IF($L916="",12,$L916)),$J916,0),IF(AND(5&gt;=$K916,5&lt;=IF($L916="",12,$L916),MOD(5-$K916,$N916)=0),$J916,0)))</f>
        <v>0</v>
      </c>
      <c r="T916" s="19" t="n">
        <f aca="false">IF(OR($M916="",$M916="ERR",$J916="",$K916="",$N916=""),0,IF($N916=0,IF(AND(OR(6=7,6=12),6&gt;=$K916,6&lt;=IF($L916="",12,$L916)),$J916,0),IF(AND(6&gt;=$K916,6&lt;=IF($L916="",12,$L916),MOD(6-$K916,$N916)=0),$J916,0)))</f>
        <v>0</v>
      </c>
      <c r="U916" s="19" t="n">
        <f aca="false">IF(OR($M916="",$M916="ERR",$J916="",$K916="",$N916=""),0,IF($N916=0,IF(AND(OR(7=7,7=12),7&gt;=$K916,7&lt;=IF($L916="",12,$L916)),$J916,0),IF(AND(7&gt;=$K916,7&lt;=IF($L916="",12,$L916),MOD(7-$K916,$N916)=0),$J916,0)))</f>
        <v>0</v>
      </c>
      <c r="V916" s="19" t="n">
        <f aca="false">IF(OR($M916="",$M916="ERR",$J916="",$K916="",$N916=""),0,IF($N916=0,IF(AND(OR(8=7,8=12),8&gt;=$K916,8&lt;=IF($L916="",12,$L916)),$J916,0),IF(AND(8&gt;=$K916,8&lt;=IF($L916="",12,$L916),MOD(8-$K916,$N916)=0),$J916,0)))</f>
        <v>0</v>
      </c>
      <c r="W916" s="19" t="n">
        <f aca="false">IF(OR($M916="",$M916="ERR",$J916="",$K916="",$N916=""),0,IF($N916=0,IF(AND(OR(9=7,9=12),9&gt;=$K916,9&lt;=IF($L916="",12,$L916)),$J916,0),IF(AND(9&gt;=$K916,9&lt;=IF($L916="",12,$L916),MOD(9-$K916,$N916)=0),$J916,0)))</f>
        <v>0</v>
      </c>
      <c r="X916" s="19" t="n">
        <f aca="false">IF(OR($M916="",$M916="ERR",$J916="",$K916="",$N916=""),0,IF($N916=0,IF(AND(OR(10=7,10=12),10&gt;=$K916,10&lt;=IF($L916="",12,$L916)),$J916,0),IF(AND(10&gt;=$K916,10&lt;=IF($L916="",12,$L916),MOD(10-$K916,$N916)=0),$J916,0)))</f>
        <v>0</v>
      </c>
      <c r="Y916" s="19" t="n">
        <f aca="false">IF(OR($M916="",$M916="ERR",$J916="",$K916="",$N916=""),0,IF($N916=0,IF(AND(OR(11=7,11=12),11&gt;=$K916,11&lt;=IF($L916="",12,$L916)),$J916,0),IF(AND(11&gt;=$K916,11&lt;=IF($L916="",12,$L916),MOD(11-$K916,$N916)=0),$J916,0)))</f>
        <v>0</v>
      </c>
      <c r="Z916" s="19" t="n">
        <f aca="false">IF(OR($M916="",$M916="ERR",$J916="",$K916="",$N916=""),0,IF($N916=0,IF(AND(OR(12=7,12=12),12&gt;=$K916,12&lt;=IF($L916="",12,$L916)),$J916,0),IF(AND(12&gt;=$K916,12&lt;=IF($L916="",12,$L916),MOD(12-$K916,$N916)=0),$J916,0)))</f>
        <v>0</v>
      </c>
      <c r="AA916" s="36" t="n">
        <f aca="false">SUM(O916:Z916)</f>
        <v>0</v>
      </c>
      <c r="AB916" s="15" t="str">
        <f aca="false">IF(AND($B916="",$D916="",$J916=""),"",IF($B916="","Falta código",IF(ISNA(MATCH($B916,LST_COD,0)),"Código no registrado en Trabajadores",IF($E916="","Concepto no está en el catálogo",IF($M916="ERR","Retención de otro empleador: Origen = Otro empleador",IF(OR($J916="",$K916=""),"Falta monto o mes",IF(OR($K916&lt;1,$K916&gt;12),"Mes inicio inválido",IF(AND($L916&lt;&gt;"",OR($L916&lt;$K916,$L916&gt;12)),"Mes fin inválido",IF($N916="","Falta frecuencia",IF(AND($G916&lt;&gt;"Otro empleador",SUMPRODUCT(($O916:$Z916&lt;&gt;0)*(((COLUMN($O916:$Z916)-14)&lt;INDEX(Trabajadores!$M$6:$M$105,MATCH($B916,LST_COD,0)))+((COLUMN($O916:$Z916)-14)&gt;INDEX(Trabajadores!$N$6:$N$105,MATCH($B916,LST_COD,0)))))&gt;0),"Aviso: hay meses fuera del periodo laboral","OK"))))))))))</f>
        <v/>
      </c>
    </row>
    <row r="917" customFormat="false" ht="15" hidden="false" customHeight="false" outlineLevel="0" collapsed="false">
      <c r="A917" s="23" t="n">
        <v>912</v>
      </c>
      <c r="B917" s="7"/>
      <c r="C917" s="35" t="str">
        <f aca="false">IF($B917="","",IFERROR(INDEX(Trabajadores!$D$6:$D$105,MATCH($B917,LST_COD,0)),"¿Código?"))</f>
        <v/>
      </c>
      <c r="D917" s="30"/>
      <c r="E917" s="9" t="str">
        <f aca="false">IF($D917="","",IFERROR(VLOOKUP($D917,CONC_TABLA,2,FALSE()),""))</f>
        <v/>
      </c>
      <c r="F917" s="9" t="str">
        <f aca="false">IF($D917="","",IFERROR(VLOOKUP($D917,CONC_TABLA,3,FALSE()),""))</f>
        <v/>
      </c>
      <c r="G917" s="30"/>
      <c r="H917" s="30"/>
      <c r="I917" s="30"/>
      <c r="J917" s="29"/>
      <c r="K917" s="28"/>
      <c r="L917" s="28"/>
      <c r="M917" s="9" t="str">
        <f aca="false">IF(OR($B917="",$E917=""),"",IF($E917="INA","INA",IF($G917="Otro empleador",IF($E917="RET","RETO",IF($E917="ORD","OTO","OTX")),IF($E917="RET","ERR",$E917))))</f>
        <v/>
      </c>
      <c r="N917" s="9" t="str">
        <f aca="false">IF($I917="","",IFERROR(VLOOKUP($I917,FREC_TABLA,2,FALSE()),""))</f>
        <v/>
      </c>
      <c r="O917" s="19" t="n">
        <f aca="false">IF(OR($M917="",$M917="ERR",$J917="",$K917="",$N917=""),0,IF($N917=0,IF(AND(OR(1=7,1=12),1&gt;=$K917,1&lt;=IF($L917="",12,$L917)),$J917,0),IF(AND(1&gt;=$K917,1&lt;=IF($L917="",12,$L917),MOD(1-$K917,$N917)=0),$J917,0)))</f>
        <v>0</v>
      </c>
      <c r="P917" s="19" t="n">
        <f aca="false">IF(OR($M917="",$M917="ERR",$J917="",$K917="",$N917=""),0,IF($N917=0,IF(AND(OR(2=7,2=12),2&gt;=$K917,2&lt;=IF($L917="",12,$L917)),$J917,0),IF(AND(2&gt;=$K917,2&lt;=IF($L917="",12,$L917),MOD(2-$K917,$N917)=0),$J917,0)))</f>
        <v>0</v>
      </c>
      <c r="Q917" s="19" t="n">
        <f aca="false">IF(OR($M917="",$M917="ERR",$J917="",$K917="",$N917=""),0,IF($N917=0,IF(AND(OR(3=7,3=12),3&gt;=$K917,3&lt;=IF($L917="",12,$L917)),$J917,0),IF(AND(3&gt;=$K917,3&lt;=IF($L917="",12,$L917),MOD(3-$K917,$N917)=0),$J917,0)))</f>
        <v>0</v>
      </c>
      <c r="R917" s="19" t="n">
        <f aca="false">IF(OR($M917="",$M917="ERR",$J917="",$K917="",$N917=""),0,IF($N917=0,IF(AND(OR(4=7,4=12),4&gt;=$K917,4&lt;=IF($L917="",12,$L917)),$J917,0),IF(AND(4&gt;=$K917,4&lt;=IF($L917="",12,$L917),MOD(4-$K917,$N917)=0),$J917,0)))</f>
        <v>0</v>
      </c>
      <c r="S917" s="19" t="n">
        <f aca="false">IF(OR($M917="",$M917="ERR",$J917="",$K917="",$N917=""),0,IF($N917=0,IF(AND(OR(5=7,5=12),5&gt;=$K917,5&lt;=IF($L917="",12,$L917)),$J917,0),IF(AND(5&gt;=$K917,5&lt;=IF($L917="",12,$L917),MOD(5-$K917,$N917)=0),$J917,0)))</f>
        <v>0</v>
      </c>
      <c r="T917" s="19" t="n">
        <f aca="false">IF(OR($M917="",$M917="ERR",$J917="",$K917="",$N917=""),0,IF($N917=0,IF(AND(OR(6=7,6=12),6&gt;=$K917,6&lt;=IF($L917="",12,$L917)),$J917,0),IF(AND(6&gt;=$K917,6&lt;=IF($L917="",12,$L917),MOD(6-$K917,$N917)=0),$J917,0)))</f>
        <v>0</v>
      </c>
      <c r="U917" s="19" t="n">
        <f aca="false">IF(OR($M917="",$M917="ERR",$J917="",$K917="",$N917=""),0,IF($N917=0,IF(AND(OR(7=7,7=12),7&gt;=$K917,7&lt;=IF($L917="",12,$L917)),$J917,0),IF(AND(7&gt;=$K917,7&lt;=IF($L917="",12,$L917),MOD(7-$K917,$N917)=0),$J917,0)))</f>
        <v>0</v>
      </c>
      <c r="V917" s="19" t="n">
        <f aca="false">IF(OR($M917="",$M917="ERR",$J917="",$K917="",$N917=""),0,IF($N917=0,IF(AND(OR(8=7,8=12),8&gt;=$K917,8&lt;=IF($L917="",12,$L917)),$J917,0),IF(AND(8&gt;=$K917,8&lt;=IF($L917="",12,$L917),MOD(8-$K917,$N917)=0),$J917,0)))</f>
        <v>0</v>
      </c>
      <c r="W917" s="19" t="n">
        <f aca="false">IF(OR($M917="",$M917="ERR",$J917="",$K917="",$N917=""),0,IF($N917=0,IF(AND(OR(9=7,9=12),9&gt;=$K917,9&lt;=IF($L917="",12,$L917)),$J917,0),IF(AND(9&gt;=$K917,9&lt;=IF($L917="",12,$L917),MOD(9-$K917,$N917)=0),$J917,0)))</f>
        <v>0</v>
      </c>
      <c r="X917" s="19" t="n">
        <f aca="false">IF(OR($M917="",$M917="ERR",$J917="",$K917="",$N917=""),0,IF($N917=0,IF(AND(OR(10=7,10=12),10&gt;=$K917,10&lt;=IF($L917="",12,$L917)),$J917,0),IF(AND(10&gt;=$K917,10&lt;=IF($L917="",12,$L917),MOD(10-$K917,$N917)=0),$J917,0)))</f>
        <v>0</v>
      </c>
      <c r="Y917" s="19" t="n">
        <f aca="false">IF(OR($M917="",$M917="ERR",$J917="",$K917="",$N917=""),0,IF($N917=0,IF(AND(OR(11=7,11=12),11&gt;=$K917,11&lt;=IF($L917="",12,$L917)),$J917,0),IF(AND(11&gt;=$K917,11&lt;=IF($L917="",12,$L917),MOD(11-$K917,$N917)=0),$J917,0)))</f>
        <v>0</v>
      </c>
      <c r="Z917" s="19" t="n">
        <f aca="false">IF(OR($M917="",$M917="ERR",$J917="",$K917="",$N917=""),0,IF($N917=0,IF(AND(OR(12=7,12=12),12&gt;=$K917,12&lt;=IF($L917="",12,$L917)),$J917,0),IF(AND(12&gt;=$K917,12&lt;=IF($L917="",12,$L917),MOD(12-$K917,$N917)=0),$J917,0)))</f>
        <v>0</v>
      </c>
      <c r="AA917" s="36" t="n">
        <f aca="false">SUM(O917:Z917)</f>
        <v>0</v>
      </c>
      <c r="AB917" s="15" t="str">
        <f aca="false">IF(AND($B917="",$D917="",$J917=""),"",IF($B917="","Falta código",IF(ISNA(MATCH($B917,LST_COD,0)),"Código no registrado en Trabajadores",IF($E917="","Concepto no está en el catálogo",IF($M917="ERR","Retención de otro empleador: Origen = Otro empleador",IF(OR($J917="",$K917=""),"Falta monto o mes",IF(OR($K917&lt;1,$K917&gt;12),"Mes inicio inválido",IF(AND($L917&lt;&gt;"",OR($L917&lt;$K917,$L917&gt;12)),"Mes fin inválido",IF($N917="","Falta frecuencia",IF(AND($G917&lt;&gt;"Otro empleador",SUMPRODUCT(($O917:$Z917&lt;&gt;0)*(((COLUMN($O917:$Z917)-14)&lt;INDEX(Trabajadores!$M$6:$M$105,MATCH($B917,LST_COD,0)))+((COLUMN($O917:$Z917)-14)&gt;INDEX(Trabajadores!$N$6:$N$105,MATCH($B917,LST_COD,0)))))&gt;0),"Aviso: hay meses fuera del periodo laboral","OK"))))))))))</f>
        <v/>
      </c>
    </row>
    <row r="918" customFormat="false" ht="15" hidden="false" customHeight="false" outlineLevel="0" collapsed="false">
      <c r="A918" s="23" t="n">
        <v>913</v>
      </c>
      <c r="B918" s="7"/>
      <c r="C918" s="35" t="str">
        <f aca="false">IF($B918="","",IFERROR(INDEX(Trabajadores!$D$6:$D$105,MATCH($B918,LST_COD,0)),"¿Código?"))</f>
        <v/>
      </c>
      <c r="D918" s="30"/>
      <c r="E918" s="9" t="str">
        <f aca="false">IF($D918="","",IFERROR(VLOOKUP($D918,CONC_TABLA,2,FALSE()),""))</f>
        <v/>
      </c>
      <c r="F918" s="9" t="str">
        <f aca="false">IF($D918="","",IFERROR(VLOOKUP($D918,CONC_TABLA,3,FALSE()),""))</f>
        <v/>
      </c>
      <c r="G918" s="30"/>
      <c r="H918" s="30"/>
      <c r="I918" s="30"/>
      <c r="J918" s="29"/>
      <c r="K918" s="28"/>
      <c r="L918" s="28"/>
      <c r="M918" s="9" t="str">
        <f aca="false">IF(OR($B918="",$E918=""),"",IF($E918="INA","INA",IF($G918="Otro empleador",IF($E918="RET","RETO",IF($E918="ORD","OTO","OTX")),IF($E918="RET","ERR",$E918))))</f>
        <v/>
      </c>
      <c r="N918" s="9" t="str">
        <f aca="false">IF($I918="","",IFERROR(VLOOKUP($I918,FREC_TABLA,2,FALSE()),""))</f>
        <v/>
      </c>
      <c r="O918" s="19" t="n">
        <f aca="false">IF(OR($M918="",$M918="ERR",$J918="",$K918="",$N918=""),0,IF($N918=0,IF(AND(OR(1=7,1=12),1&gt;=$K918,1&lt;=IF($L918="",12,$L918)),$J918,0),IF(AND(1&gt;=$K918,1&lt;=IF($L918="",12,$L918),MOD(1-$K918,$N918)=0),$J918,0)))</f>
        <v>0</v>
      </c>
      <c r="P918" s="19" t="n">
        <f aca="false">IF(OR($M918="",$M918="ERR",$J918="",$K918="",$N918=""),0,IF($N918=0,IF(AND(OR(2=7,2=12),2&gt;=$K918,2&lt;=IF($L918="",12,$L918)),$J918,0),IF(AND(2&gt;=$K918,2&lt;=IF($L918="",12,$L918),MOD(2-$K918,$N918)=0),$J918,0)))</f>
        <v>0</v>
      </c>
      <c r="Q918" s="19" t="n">
        <f aca="false">IF(OR($M918="",$M918="ERR",$J918="",$K918="",$N918=""),0,IF($N918=0,IF(AND(OR(3=7,3=12),3&gt;=$K918,3&lt;=IF($L918="",12,$L918)),$J918,0),IF(AND(3&gt;=$K918,3&lt;=IF($L918="",12,$L918),MOD(3-$K918,$N918)=0),$J918,0)))</f>
        <v>0</v>
      </c>
      <c r="R918" s="19" t="n">
        <f aca="false">IF(OR($M918="",$M918="ERR",$J918="",$K918="",$N918=""),0,IF($N918=0,IF(AND(OR(4=7,4=12),4&gt;=$K918,4&lt;=IF($L918="",12,$L918)),$J918,0),IF(AND(4&gt;=$K918,4&lt;=IF($L918="",12,$L918),MOD(4-$K918,$N918)=0),$J918,0)))</f>
        <v>0</v>
      </c>
      <c r="S918" s="19" t="n">
        <f aca="false">IF(OR($M918="",$M918="ERR",$J918="",$K918="",$N918=""),0,IF($N918=0,IF(AND(OR(5=7,5=12),5&gt;=$K918,5&lt;=IF($L918="",12,$L918)),$J918,0),IF(AND(5&gt;=$K918,5&lt;=IF($L918="",12,$L918),MOD(5-$K918,$N918)=0),$J918,0)))</f>
        <v>0</v>
      </c>
      <c r="T918" s="19" t="n">
        <f aca="false">IF(OR($M918="",$M918="ERR",$J918="",$K918="",$N918=""),0,IF($N918=0,IF(AND(OR(6=7,6=12),6&gt;=$K918,6&lt;=IF($L918="",12,$L918)),$J918,0),IF(AND(6&gt;=$K918,6&lt;=IF($L918="",12,$L918),MOD(6-$K918,$N918)=0),$J918,0)))</f>
        <v>0</v>
      </c>
      <c r="U918" s="19" t="n">
        <f aca="false">IF(OR($M918="",$M918="ERR",$J918="",$K918="",$N918=""),0,IF($N918=0,IF(AND(OR(7=7,7=12),7&gt;=$K918,7&lt;=IF($L918="",12,$L918)),$J918,0),IF(AND(7&gt;=$K918,7&lt;=IF($L918="",12,$L918),MOD(7-$K918,$N918)=0),$J918,0)))</f>
        <v>0</v>
      </c>
      <c r="V918" s="19" t="n">
        <f aca="false">IF(OR($M918="",$M918="ERR",$J918="",$K918="",$N918=""),0,IF($N918=0,IF(AND(OR(8=7,8=12),8&gt;=$K918,8&lt;=IF($L918="",12,$L918)),$J918,0),IF(AND(8&gt;=$K918,8&lt;=IF($L918="",12,$L918),MOD(8-$K918,$N918)=0),$J918,0)))</f>
        <v>0</v>
      </c>
      <c r="W918" s="19" t="n">
        <f aca="false">IF(OR($M918="",$M918="ERR",$J918="",$K918="",$N918=""),0,IF($N918=0,IF(AND(OR(9=7,9=12),9&gt;=$K918,9&lt;=IF($L918="",12,$L918)),$J918,0),IF(AND(9&gt;=$K918,9&lt;=IF($L918="",12,$L918),MOD(9-$K918,$N918)=0),$J918,0)))</f>
        <v>0</v>
      </c>
      <c r="X918" s="19" t="n">
        <f aca="false">IF(OR($M918="",$M918="ERR",$J918="",$K918="",$N918=""),0,IF($N918=0,IF(AND(OR(10=7,10=12),10&gt;=$K918,10&lt;=IF($L918="",12,$L918)),$J918,0),IF(AND(10&gt;=$K918,10&lt;=IF($L918="",12,$L918),MOD(10-$K918,$N918)=0),$J918,0)))</f>
        <v>0</v>
      </c>
      <c r="Y918" s="19" t="n">
        <f aca="false">IF(OR($M918="",$M918="ERR",$J918="",$K918="",$N918=""),0,IF($N918=0,IF(AND(OR(11=7,11=12),11&gt;=$K918,11&lt;=IF($L918="",12,$L918)),$J918,0),IF(AND(11&gt;=$K918,11&lt;=IF($L918="",12,$L918),MOD(11-$K918,$N918)=0),$J918,0)))</f>
        <v>0</v>
      </c>
      <c r="Z918" s="19" t="n">
        <f aca="false">IF(OR($M918="",$M918="ERR",$J918="",$K918="",$N918=""),0,IF($N918=0,IF(AND(OR(12=7,12=12),12&gt;=$K918,12&lt;=IF($L918="",12,$L918)),$J918,0),IF(AND(12&gt;=$K918,12&lt;=IF($L918="",12,$L918),MOD(12-$K918,$N918)=0),$J918,0)))</f>
        <v>0</v>
      </c>
      <c r="AA918" s="36" t="n">
        <f aca="false">SUM(O918:Z918)</f>
        <v>0</v>
      </c>
      <c r="AB918" s="15" t="str">
        <f aca="false">IF(AND($B918="",$D918="",$J918=""),"",IF($B918="","Falta código",IF(ISNA(MATCH($B918,LST_COD,0)),"Código no registrado en Trabajadores",IF($E918="","Concepto no está en el catálogo",IF($M918="ERR","Retención de otro empleador: Origen = Otro empleador",IF(OR($J918="",$K918=""),"Falta monto o mes",IF(OR($K918&lt;1,$K918&gt;12),"Mes inicio inválido",IF(AND($L918&lt;&gt;"",OR($L918&lt;$K918,$L918&gt;12)),"Mes fin inválido",IF($N918="","Falta frecuencia",IF(AND($G918&lt;&gt;"Otro empleador",SUMPRODUCT(($O918:$Z918&lt;&gt;0)*(((COLUMN($O918:$Z918)-14)&lt;INDEX(Trabajadores!$M$6:$M$105,MATCH($B918,LST_COD,0)))+((COLUMN($O918:$Z918)-14)&gt;INDEX(Trabajadores!$N$6:$N$105,MATCH($B918,LST_COD,0)))))&gt;0),"Aviso: hay meses fuera del periodo laboral","OK"))))))))))</f>
        <v/>
      </c>
    </row>
    <row r="919" customFormat="false" ht="15" hidden="false" customHeight="false" outlineLevel="0" collapsed="false">
      <c r="A919" s="23" t="n">
        <v>914</v>
      </c>
      <c r="B919" s="7"/>
      <c r="C919" s="35" t="str">
        <f aca="false">IF($B919="","",IFERROR(INDEX(Trabajadores!$D$6:$D$105,MATCH($B919,LST_COD,0)),"¿Código?"))</f>
        <v/>
      </c>
      <c r="D919" s="30"/>
      <c r="E919" s="9" t="str">
        <f aca="false">IF($D919="","",IFERROR(VLOOKUP($D919,CONC_TABLA,2,FALSE()),""))</f>
        <v/>
      </c>
      <c r="F919" s="9" t="str">
        <f aca="false">IF($D919="","",IFERROR(VLOOKUP($D919,CONC_TABLA,3,FALSE()),""))</f>
        <v/>
      </c>
      <c r="G919" s="30"/>
      <c r="H919" s="30"/>
      <c r="I919" s="30"/>
      <c r="J919" s="29"/>
      <c r="K919" s="28"/>
      <c r="L919" s="28"/>
      <c r="M919" s="9" t="str">
        <f aca="false">IF(OR($B919="",$E919=""),"",IF($E919="INA","INA",IF($G919="Otro empleador",IF($E919="RET","RETO",IF($E919="ORD","OTO","OTX")),IF($E919="RET","ERR",$E919))))</f>
        <v/>
      </c>
      <c r="N919" s="9" t="str">
        <f aca="false">IF($I919="","",IFERROR(VLOOKUP($I919,FREC_TABLA,2,FALSE()),""))</f>
        <v/>
      </c>
      <c r="O919" s="19" t="n">
        <f aca="false">IF(OR($M919="",$M919="ERR",$J919="",$K919="",$N919=""),0,IF($N919=0,IF(AND(OR(1=7,1=12),1&gt;=$K919,1&lt;=IF($L919="",12,$L919)),$J919,0),IF(AND(1&gt;=$K919,1&lt;=IF($L919="",12,$L919),MOD(1-$K919,$N919)=0),$J919,0)))</f>
        <v>0</v>
      </c>
      <c r="P919" s="19" t="n">
        <f aca="false">IF(OR($M919="",$M919="ERR",$J919="",$K919="",$N919=""),0,IF($N919=0,IF(AND(OR(2=7,2=12),2&gt;=$K919,2&lt;=IF($L919="",12,$L919)),$J919,0),IF(AND(2&gt;=$K919,2&lt;=IF($L919="",12,$L919),MOD(2-$K919,$N919)=0),$J919,0)))</f>
        <v>0</v>
      </c>
      <c r="Q919" s="19" t="n">
        <f aca="false">IF(OR($M919="",$M919="ERR",$J919="",$K919="",$N919=""),0,IF($N919=0,IF(AND(OR(3=7,3=12),3&gt;=$K919,3&lt;=IF($L919="",12,$L919)),$J919,0),IF(AND(3&gt;=$K919,3&lt;=IF($L919="",12,$L919),MOD(3-$K919,$N919)=0),$J919,0)))</f>
        <v>0</v>
      </c>
      <c r="R919" s="19" t="n">
        <f aca="false">IF(OR($M919="",$M919="ERR",$J919="",$K919="",$N919=""),0,IF($N919=0,IF(AND(OR(4=7,4=12),4&gt;=$K919,4&lt;=IF($L919="",12,$L919)),$J919,0),IF(AND(4&gt;=$K919,4&lt;=IF($L919="",12,$L919),MOD(4-$K919,$N919)=0),$J919,0)))</f>
        <v>0</v>
      </c>
      <c r="S919" s="19" t="n">
        <f aca="false">IF(OR($M919="",$M919="ERR",$J919="",$K919="",$N919=""),0,IF($N919=0,IF(AND(OR(5=7,5=12),5&gt;=$K919,5&lt;=IF($L919="",12,$L919)),$J919,0),IF(AND(5&gt;=$K919,5&lt;=IF($L919="",12,$L919),MOD(5-$K919,$N919)=0),$J919,0)))</f>
        <v>0</v>
      </c>
      <c r="T919" s="19" t="n">
        <f aca="false">IF(OR($M919="",$M919="ERR",$J919="",$K919="",$N919=""),0,IF($N919=0,IF(AND(OR(6=7,6=12),6&gt;=$K919,6&lt;=IF($L919="",12,$L919)),$J919,0),IF(AND(6&gt;=$K919,6&lt;=IF($L919="",12,$L919),MOD(6-$K919,$N919)=0),$J919,0)))</f>
        <v>0</v>
      </c>
      <c r="U919" s="19" t="n">
        <f aca="false">IF(OR($M919="",$M919="ERR",$J919="",$K919="",$N919=""),0,IF($N919=0,IF(AND(OR(7=7,7=12),7&gt;=$K919,7&lt;=IF($L919="",12,$L919)),$J919,0),IF(AND(7&gt;=$K919,7&lt;=IF($L919="",12,$L919),MOD(7-$K919,$N919)=0),$J919,0)))</f>
        <v>0</v>
      </c>
      <c r="V919" s="19" t="n">
        <f aca="false">IF(OR($M919="",$M919="ERR",$J919="",$K919="",$N919=""),0,IF($N919=0,IF(AND(OR(8=7,8=12),8&gt;=$K919,8&lt;=IF($L919="",12,$L919)),$J919,0),IF(AND(8&gt;=$K919,8&lt;=IF($L919="",12,$L919),MOD(8-$K919,$N919)=0),$J919,0)))</f>
        <v>0</v>
      </c>
      <c r="W919" s="19" t="n">
        <f aca="false">IF(OR($M919="",$M919="ERR",$J919="",$K919="",$N919=""),0,IF($N919=0,IF(AND(OR(9=7,9=12),9&gt;=$K919,9&lt;=IF($L919="",12,$L919)),$J919,0),IF(AND(9&gt;=$K919,9&lt;=IF($L919="",12,$L919),MOD(9-$K919,$N919)=0),$J919,0)))</f>
        <v>0</v>
      </c>
      <c r="X919" s="19" t="n">
        <f aca="false">IF(OR($M919="",$M919="ERR",$J919="",$K919="",$N919=""),0,IF($N919=0,IF(AND(OR(10=7,10=12),10&gt;=$K919,10&lt;=IF($L919="",12,$L919)),$J919,0),IF(AND(10&gt;=$K919,10&lt;=IF($L919="",12,$L919),MOD(10-$K919,$N919)=0),$J919,0)))</f>
        <v>0</v>
      </c>
      <c r="Y919" s="19" t="n">
        <f aca="false">IF(OR($M919="",$M919="ERR",$J919="",$K919="",$N919=""),0,IF($N919=0,IF(AND(OR(11=7,11=12),11&gt;=$K919,11&lt;=IF($L919="",12,$L919)),$J919,0),IF(AND(11&gt;=$K919,11&lt;=IF($L919="",12,$L919),MOD(11-$K919,$N919)=0),$J919,0)))</f>
        <v>0</v>
      </c>
      <c r="Z919" s="19" t="n">
        <f aca="false">IF(OR($M919="",$M919="ERR",$J919="",$K919="",$N919=""),0,IF($N919=0,IF(AND(OR(12=7,12=12),12&gt;=$K919,12&lt;=IF($L919="",12,$L919)),$J919,0),IF(AND(12&gt;=$K919,12&lt;=IF($L919="",12,$L919),MOD(12-$K919,$N919)=0),$J919,0)))</f>
        <v>0</v>
      </c>
      <c r="AA919" s="36" t="n">
        <f aca="false">SUM(O919:Z919)</f>
        <v>0</v>
      </c>
      <c r="AB919" s="15" t="str">
        <f aca="false">IF(AND($B919="",$D919="",$J919=""),"",IF($B919="","Falta código",IF(ISNA(MATCH($B919,LST_COD,0)),"Código no registrado en Trabajadores",IF($E919="","Concepto no está en el catálogo",IF($M919="ERR","Retención de otro empleador: Origen = Otro empleador",IF(OR($J919="",$K919=""),"Falta monto o mes",IF(OR($K919&lt;1,$K919&gt;12),"Mes inicio inválido",IF(AND($L919&lt;&gt;"",OR($L919&lt;$K919,$L919&gt;12)),"Mes fin inválido",IF($N919="","Falta frecuencia",IF(AND($G919&lt;&gt;"Otro empleador",SUMPRODUCT(($O919:$Z919&lt;&gt;0)*(((COLUMN($O919:$Z919)-14)&lt;INDEX(Trabajadores!$M$6:$M$105,MATCH($B919,LST_COD,0)))+((COLUMN($O919:$Z919)-14)&gt;INDEX(Trabajadores!$N$6:$N$105,MATCH($B919,LST_COD,0)))))&gt;0),"Aviso: hay meses fuera del periodo laboral","OK"))))))))))</f>
        <v/>
      </c>
    </row>
    <row r="920" customFormat="false" ht="15" hidden="false" customHeight="false" outlineLevel="0" collapsed="false">
      <c r="A920" s="23" t="n">
        <v>915</v>
      </c>
      <c r="B920" s="7"/>
      <c r="C920" s="35" t="str">
        <f aca="false">IF($B920="","",IFERROR(INDEX(Trabajadores!$D$6:$D$105,MATCH($B920,LST_COD,0)),"¿Código?"))</f>
        <v/>
      </c>
      <c r="D920" s="30"/>
      <c r="E920" s="9" t="str">
        <f aca="false">IF($D920="","",IFERROR(VLOOKUP($D920,CONC_TABLA,2,FALSE()),""))</f>
        <v/>
      </c>
      <c r="F920" s="9" t="str">
        <f aca="false">IF($D920="","",IFERROR(VLOOKUP($D920,CONC_TABLA,3,FALSE()),""))</f>
        <v/>
      </c>
      <c r="G920" s="30"/>
      <c r="H920" s="30"/>
      <c r="I920" s="30"/>
      <c r="J920" s="29"/>
      <c r="K920" s="28"/>
      <c r="L920" s="28"/>
      <c r="M920" s="9" t="str">
        <f aca="false">IF(OR($B920="",$E920=""),"",IF($E920="INA","INA",IF($G920="Otro empleador",IF($E920="RET","RETO",IF($E920="ORD","OTO","OTX")),IF($E920="RET","ERR",$E920))))</f>
        <v/>
      </c>
      <c r="N920" s="9" t="str">
        <f aca="false">IF($I920="","",IFERROR(VLOOKUP($I920,FREC_TABLA,2,FALSE()),""))</f>
        <v/>
      </c>
      <c r="O920" s="19" t="n">
        <f aca="false">IF(OR($M920="",$M920="ERR",$J920="",$K920="",$N920=""),0,IF($N920=0,IF(AND(OR(1=7,1=12),1&gt;=$K920,1&lt;=IF($L920="",12,$L920)),$J920,0),IF(AND(1&gt;=$K920,1&lt;=IF($L920="",12,$L920),MOD(1-$K920,$N920)=0),$J920,0)))</f>
        <v>0</v>
      </c>
      <c r="P920" s="19" t="n">
        <f aca="false">IF(OR($M920="",$M920="ERR",$J920="",$K920="",$N920=""),0,IF($N920=0,IF(AND(OR(2=7,2=12),2&gt;=$K920,2&lt;=IF($L920="",12,$L920)),$J920,0),IF(AND(2&gt;=$K920,2&lt;=IF($L920="",12,$L920),MOD(2-$K920,$N920)=0),$J920,0)))</f>
        <v>0</v>
      </c>
      <c r="Q920" s="19" t="n">
        <f aca="false">IF(OR($M920="",$M920="ERR",$J920="",$K920="",$N920=""),0,IF($N920=0,IF(AND(OR(3=7,3=12),3&gt;=$K920,3&lt;=IF($L920="",12,$L920)),$J920,0),IF(AND(3&gt;=$K920,3&lt;=IF($L920="",12,$L920),MOD(3-$K920,$N920)=0),$J920,0)))</f>
        <v>0</v>
      </c>
      <c r="R920" s="19" t="n">
        <f aca="false">IF(OR($M920="",$M920="ERR",$J920="",$K920="",$N920=""),0,IF($N920=0,IF(AND(OR(4=7,4=12),4&gt;=$K920,4&lt;=IF($L920="",12,$L920)),$J920,0),IF(AND(4&gt;=$K920,4&lt;=IF($L920="",12,$L920),MOD(4-$K920,$N920)=0),$J920,0)))</f>
        <v>0</v>
      </c>
      <c r="S920" s="19" t="n">
        <f aca="false">IF(OR($M920="",$M920="ERR",$J920="",$K920="",$N920=""),0,IF($N920=0,IF(AND(OR(5=7,5=12),5&gt;=$K920,5&lt;=IF($L920="",12,$L920)),$J920,0),IF(AND(5&gt;=$K920,5&lt;=IF($L920="",12,$L920),MOD(5-$K920,$N920)=0),$J920,0)))</f>
        <v>0</v>
      </c>
      <c r="T920" s="19" t="n">
        <f aca="false">IF(OR($M920="",$M920="ERR",$J920="",$K920="",$N920=""),0,IF($N920=0,IF(AND(OR(6=7,6=12),6&gt;=$K920,6&lt;=IF($L920="",12,$L920)),$J920,0),IF(AND(6&gt;=$K920,6&lt;=IF($L920="",12,$L920),MOD(6-$K920,$N920)=0),$J920,0)))</f>
        <v>0</v>
      </c>
      <c r="U920" s="19" t="n">
        <f aca="false">IF(OR($M920="",$M920="ERR",$J920="",$K920="",$N920=""),0,IF($N920=0,IF(AND(OR(7=7,7=12),7&gt;=$K920,7&lt;=IF($L920="",12,$L920)),$J920,0),IF(AND(7&gt;=$K920,7&lt;=IF($L920="",12,$L920),MOD(7-$K920,$N920)=0),$J920,0)))</f>
        <v>0</v>
      </c>
      <c r="V920" s="19" t="n">
        <f aca="false">IF(OR($M920="",$M920="ERR",$J920="",$K920="",$N920=""),0,IF($N920=0,IF(AND(OR(8=7,8=12),8&gt;=$K920,8&lt;=IF($L920="",12,$L920)),$J920,0),IF(AND(8&gt;=$K920,8&lt;=IF($L920="",12,$L920),MOD(8-$K920,$N920)=0),$J920,0)))</f>
        <v>0</v>
      </c>
      <c r="W920" s="19" t="n">
        <f aca="false">IF(OR($M920="",$M920="ERR",$J920="",$K920="",$N920=""),0,IF($N920=0,IF(AND(OR(9=7,9=12),9&gt;=$K920,9&lt;=IF($L920="",12,$L920)),$J920,0),IF(AND(9&gt;=$K920,9&lt;=IF($L920="",12,$L920),MOD(9-$K920,$N920)=0),$J920,0)))</f>
        <v>0</v>
      </c>
      <c r="X920" s="19" t="n">
        <f aca="false">IF(OR($M920="",$M920="ERR",$J920="",$K920="",$N920=""),0,IF($N920=0,IF(AND(OR(10=7,10=12),10&gt;=$K920,10&lt;=IF($L920="",12,$L920)),$J920,0),IF(AND(10&gt;=$K920,10&lt;=IF($L920="",12,$L920),MOD(10-$K920,$N920)=0),$J920,0)))</f>
        <v>0</v>
      </c>
      <c r="Y920" s="19" t="n">
        <f aca="false">IF(OR($M920="",$M920="ERR",$J920="",$K920="",$N920=""),0,IF($N920=0,IF(AND(OR(11=7,11=12),11&gt;=$K920,11&lt;=IF($L920="",12,$L920)),$J920,0),IF(AND(11&gt;=$K920,11&lt;=IF($L920="",12,$L920),MOD(11-$K920,$N920)=0),$J920,0)))</f>
        <v>0</v>
      </c>
      <c r="Z920" s="19" t="n">
        <f aca="false">IF(OR($M920="",$M920="ERR",$J920="",$K920="",$N920=""),0,IF($N920=0,IF(AND(OR(12=7,12=12),12&gt;=$K920,12&lt;=IF($L920="",12,$L920)),$J920,0),IF(AND(12&gt;=$K920,12&lt;=IF($L920="",12,$L920),MOD(12-$K920,$N920)=0),$J920,0)))</f>
        <v>0</v>
      </c>
      <c r="AA920" s="36" t="n">
        <f aca="false">SUM(O920:Z920)</f>
        <v>0</v>
      </c>
      <c r="AB920" s="15" t="str">
        <f aca="false">IF(AND($B920="",$D920="",$J920=""),"",IF($B920="","Falta código",IF(ISNA(MATCH($B920,LST_COD,0)),"Código no registrado en Trabajadores",IF($E920="","Concepto no está en el catálogo",IF($M920="ERR","Retención de otro empleador: Origen = Otro empleador",IF(OR($J920="",$K920=""),"Falta monto o mes",IF(OR($K920&lt;1,$K920&gt;12),"Mes inicio inválido",IF(AND($L920&lt;&gt;"",OR($L920&lt;$K920,$L920&gt;12)),"Mes fin inválido",IF($N920="","Falta frecuencia",IF(AND($G920&lt;&gt;"Otro empleador",SUMPRODUCT(($O920:$Z920&lt;&gt;0)*(((COLUMN($O920:$Z920)-14)&lt;INDEX(Trabajadores!$M$6:$M$105,MATCH($B920,LST_COD,0)))+((COLUMN($O920:$Z920)-14)&gt;INDEX(Trabajadores!$N$6:$N$105,MATCH($B920,LST_COD,0)))))&gt;0),"Aviso: hay meses fuera del periodo laboral","OK"))))))))))</f>
        <v/>
      </c>
    </row>
    <row r="921" customFormat="false" ht="15" hidden="false" customHeight="false" outlineLevel="0" collapsed="false">
      <c r="A921" s="23" t="n">
        <v>916</v>
      </c>
      <c r="B921" s="7"/>
      <c r="C921" s="35" t="str">
        <f aca="false">IF($B921="","",IFERROR(INDEX(Trabajadores!$D$6:$D$105,MATCH($B921,LST_COD,0)),"¿Código?"))</f>
        <v/>
      </c>
      <c r="D921" s="30"/>
      <c r="E921" s="9" t="str">
        <f aca="false">IF($D921="","",IFERROR(VLOOKUP($D921,CONC_TABLA,2,FALSE()),""))</f>
        <v/>
      </c>
      <c r="F921" s="9" t="str">
        <f aca="false">IF($D921="","",IFERROR(VLOOKUP($D921,CONC_TABLA,3,FALSE()),""))</f>
        <v/>
      </c>
      <c r="G921" s="30"/>
      <c r="H921" s="30"/>
      <c r="I921" s="30"/>
      <c r="J921" s="29"/>
      <c r="K921" s="28"/>
      <c r="L921" s="28"/>
      <c r="M921" s="9" t="str">
        <f aca="false">IF(OR($B921="",$E921=""),"",IF($E921="INA","INA",IF($G921="Otro empleador",IF($E921="RET","RETO",IF($E921="ORD","OTO","OTX")),IF($E921="RET","ERR",$E921))))</f>
        <v/>
      </c>
      <c r="N921" s="9" t="str">
        <f aca="false">IF($I921="","",IFERROR(VLOOKUP($I921,FREC_TABLA,2,FALSE()),""))</f>
        <v/>
      </c>
      <c r="O921" s="19" t="n">
        <f aca="false">IF(OR($M921="",$M921="ERR",$J921="",$K921="",$N921=""),0,IF($N921=0,IF(AND(OR(1=7,1=12),1&gt;=$K921,1&lt;=IF($L921="",12,$L921)),$J921,0),IF(AND(1&gt;=$K921,1&lt;=IF($L921="",12,$L921),MOD(1-$K921,$N921)=0),$J921,0)))</f>
        <v>0</v>
      </c>
      <c r="P921" s="19" t="n">
        <f aca="false">IF(OR($M921="",$M921="ERR",$J921="",$K921="",$N921=""),0,IF($N921=0,IF(AND(OR(2=7,2=12),2&gt;=$K921,2&lt;=IF($L921="",12,$L921)),$J921,0),IF(AND(2&gt;=$K921,2&lt;=IF($L921="",12,$L921),MOD(2-$K921,$N921)=0),$J921,0)))</f>
        <v>0</v>
      </c>
      <c r="Q921" s="19" t="n">
        <f aca="false">IF(OR($M921="",$M921="ERR",$J921="",$K921="",$N921=""),0,IF($N921=0,IF(AND(OR(3=7,3=12),3&gt;=$K921,3&lt;=IF($L921="",12,$L921)),$J921,0),IF(AND(3&gt;=$K921,3&lt;=IF($L921="",12,$L921),MOD(3-$K921,$N921)=0),$J921,0)))</f>
        <v>0</v>
      </c>
      <c r="R921" s="19" t="n">
        <f aca="false">IF(OR($M921="",$M921="ERR",$J921="",$K921="",$N921=""),0,IF($N921=0,IF(AND(OR(4=7,4=12),4&gt;=$K921,4&lt;=IF($L921="",12,$L921)),$J921,0),IF(AND(4&gt;=$K921,4&lt;=IF($L921="",12,$L921),MOD(4-$K921,$N921)=0),$J921,0)))</f>
        <v>0</v>
      </c>
      <c r="S921" s="19" t="n">
        <f aca="false">IF(OR($M921="",$M921="ERR",$J921="",$K921="",$N921=""),0,IF($N921=0,IF(AND(OR(5=7,5=12),5&gt;=$K921,5&lt;=IF($L921="",12,$L921)),$J921,0),IF(AND(5&gt;=$K921,5&lt;=IF($L921="",12,$L921),MOD(5-$K921,$N921)=0),$J921,0)))</f>
        <v>0</v>
      </c>
      <c r="T921" s="19" t="n">
        <f aca="false">IF(OR($M921="",$M921="ERR",$J921="",$K921="",$N921=""),0,IF($N921=0,IF(AND(OR(6=7,6=12),6&gt;=$K921,6&lt;=IF($L921="",12,$L921)),$J921,0),IF(AND(6&gt;=$K921,6&lt;=IF($L921="",12,$L921),MOD(6-$K921,$N921)=0),$J921,0)))</f>
        <v>0</v>
      </c>
      <c r="U921" s="19" t="n">
        <f aca="false">IF(OR($M921="",$M921="ERR",$J921="",$K921="",$N921=""),0,IF($N921=0,IF(AND(OR(7=7,7=12),7&gt;=$K921,7&lt;=IF($L921="",12,$L921)),$J921,0),IF(AND(7&gt;=$K921,7&lt;=IF($L921="",12,$L921),MOD(7-$K921,$N921)=0),$J921,0)))</f>
        <v>0</v>
      </c>
      <c r="V921" s="19" t="n">
        <f aca="false">IF(OR($M921="",$M921="ERR",$J921="",$K921="",$N921=""),0,IF($N921=0,IF(AND(OR(8=7,8=12),8&gt;=$K921,8&lt;=IF($L921="",12,$L921)),$J921,0),IF(AND(8&gt;=$K921,8&lt;=IF($L921="",12,$L921),MOD(8-$K921,$N921)=0),$J921,0)))</f>
        <v>0</v>
      </c>
      <c r="W921" s="19" t="n">
        <f aca="false">IF(OR($M921="",$M921="ERR",$J921="",$K921="",$N921=""),0,IF($N921=0,IF(AND(OR(9=7,9=12),9&gt;=$K921,9&lt;=IF($L921="",12,$L921)),$J921,0),IF(AND(9&gt;=$K921,9&lt;=IF($L921="",12,$L921),MOD(9-$K921,$N921)=0),$J921,0)))</f>
        <v>0</v>
      </c>
      <c r="X921" s="19" t="n">
        <f aca="false">IF(OR($M921="",$M921="ERR",$J921="",$K921="",$N921=""),0,IF($N921=0,IF(AND(OR(10=7,10=12),10&gt;=$K921,10&lt;=IF($L921="",12,$L921)),$J921,0),IF(AND(10&gt;=$K921,10&lt;=IF($L921="",12,$L921),MOD(10-$K921,$N921)=0),$J921,0)))</f>
        <v>0</v>
      </c>
      <c r="Y921" s="19" t="n">
        <f aca="false">IF(OR($M921="",$M921="ERR",$J921="",$K921="",$N921=""),0,IF($N921=0,IF(AND(OR(11=7,11=12),11&gt;=$K921,11&lt;=IF($L921="",12,$L921)),$J921,0),IF(AND(11&gt;=$K921,11&lt;=IF($L921="",12,$L921),MOD(11-$K921,$N921)=0),$J921,0)))</f>
        <v>0</v>
      </c>
      <c r="Z921" s="19" t="n">
        <f aca="false">IF(OR($M921="",$M921="ERR",$J921="",$K921="",$N921=""),0,IF($N921=0,IF(AND(OR(12=7,12=12),12&gt;=$K921,12&lt;=IF($L921="",12,$L921)),$J921,0),IF(AND(12&gt;=$K921,12&lt;=IF($L921="",12,$L921),MOD(12-$K921,$N921)=0),$J921,0)))</f>
        <v>0</v>
      </c>
      <c r="AA921" s="36" t="n">
        <f aca="false">SUM(O921:Z921)</f>
        <v>0</v>
      </c>
      <c r="AB921" s="15" t="str">
        <f aca="false">IF(AND($B921="",$D921="",$J921=""),"",IF($B921="","Falta código",IF(ISNA(MATCH($B921,LST_COD,0)),"Código no registrado en Trabajadores",IF($E921="","Concepto no está en el catálogo",IF($M921="ERR","Retención de otro empleador: Origen = Otro empleador",IF(OR($J921="",$K921=""),"Falta monto o mes",IF(OR($K921&lt;1,$K921&gt;12),"Mes inicio inválido",IF(AND($L921&lt;&gt;"",OR($L921&lt;$K921,$L921&gt;12)),"Mes fin inválido",IF($N921="","Falta frecuencia",IF(AND($G921&lt;&gt;"Otro empleador",SUMPRODUCT(($O921:$Z921&lt;&gt;0)*(((COLUMN($O921:$Z921)-14)&lt;INDEX(Trabajadores!$M$6:$M$105,MATCH($B921,LST_COD,0)))+((COLUMN($O921:$Z921)-14)&gt;INDEX(Trabajadores!$N$6:$N$105,MATCH($B921,LST_COD,0)))))&gt;0),"Aviso: hay meses fuera del periodo laboral","OK"))))))))))</f>
        <v/>
      </c>
    </row>
    <row r="922" customFormat="false" ht="15" hidden="false" customHeight="false" outlineLevel="0" collapsed="false">
      <c r="A922" s="23" t="n">
        <v>917</v>
      </c>
      <c r="B922" s="7"/>
      <c r="C922" s="35" t="str">
        <f aca="false">IF($B922="","",IFERROR(INDEX(Trabajadores!$D$6:$D$105,MATCH($B922,LST_COD,0)),"¿Código?"))</f>
        <v/>
      </c>
      <c r="D922" s="30"/>
      <c r="E922" s="9" t="str">
        <f aca="false">IF($D922="","",IFERROR(VLOOKUP($D922,CONC_TABLA,2,FALSE()),""))</f>
        <v/>
      </c>
      <c r="F922" s="9" t="str">
        <f aca="false">IF($D922="","",IFERROR(VLOOKUP($D922,CONC_TABLA,3,FALSE()),""))</f>
        <v/>
      </c>
      <c r="G922" s="30"/>
      <c r="H922" s="30"/>
      <c r="I922" s="30"/>
      <c r="J922" s="29"/>
      <c r="K922" s="28"/>
      <c r="L922" s="28"/>
      <c r="M922" s="9" t="str">
        <f aca="false">IF(OR($B922="",$E922=""),"",IF($E922="INA","INA",IF($G922="Otro empleador",IF($E922="RET","RETO",IF($E922="ORD","OTO","OTX")),IF($E922="RET","ERR",$E922))))</f>
        <v/>
      </c>
      <c r="N922" s="9" t="str">
        <f aca="false">IF($I922="","",IFERROR(VLOOKUP($I922,FREC_TABLA,2,FALSE()),""))</f>
        <v/>
      </c>
      <c r="O922" s="19" t="n">
        <f aca="false">IF(OR($M922="",$M922="ERR",$J922="",$K922="",$N922=""),0,IF($N922=0,IF(AND(OR(1=7,1=12),1&gt;=$K922,1&lt;=IF($L922="",12,$L922)),$J922,0),IF(AND(1&gt;=$K922,1&lt;=IF($L922="",12,$L922),MOD(1-$K922,$N922)=0),$J922,0)))</f>
        <v>0</v>
      </c>
      <c r="P922" s="19" t="n">
        <f aca="false">IF(OR($M922="",$M922="ERR",$J922="",$K922="",$N922=""),0,IF($N922=0,IF(AND(OR(2=7,2=12),2&gt;=$K922,2&lt;=IF($L922="",12,$L922)),$J922,0),IF(AND(2&gt;=$K922,2&lt;=IF($L922="",12,$L922),MOD(2-$K922,$N922)=0),$J922,0)))</f>
        <v>0</v>
      </c>
      <c r="Q922" s="19" t="n">
        <f aca="false">IF(OR($M922="",$M922="ERR",$J922="",$K922="",$N922=""),0,IF($N922=0,IF(AND(OR(3=7,3=12),3&gt;=$K922,3&lt;=IF($L922="",12,$L922)),$J922,0),IF(AND(3&gt;=$K922,3&lt;=IF($L922="",12,$L922),MOD(3-$K922,$N922)=0),$J922,0)))</f>
        <v>0</v>
      </c>
      <c r="R922" s="19" t="n">
        <f aca="false">IF(OR($M922="",$M922="ERR",$J922="",$K922="",$N922=""),0,IF($N922=0,IF(AND(OR(4=7,4=12),4&gt;=$K922,4&lt;=IF($L922="",12,$L922)),$J922,0),IF(AND(4&gt;=$K922,4&lt;=IF($L922="",12,$L922),MOD(4-$K922,$N922)=0),$J922,0)))</f>
        <v>0</v>
      </c>
      <c r="S922" s="19" t="n">
        <f aca="false">IF(OR($M922="",$M922="ERR",$J922="",$K922="",$N922=""),0,IF($N922=0,IF(AND(OR(5=7,5=12),5&gt;=$K922,5&lt;=IF($L922="",12,$L922)),$J922,0),IF(AND(5&gt;=$K922,5&lt;=IF($L922="",12,$L922),MOD(5-$K922,$N922)=0),$J922,0)))</f>
        <v>0</v>
      </c>
      <c r="T922" s="19" t="n">
        <f aca="false">IF(OR($M922="",$M922="ERR",$J922="",$K922="",$N922=""),0,IF($N922=0,IF(AND(OR(6=7,6=12),6&gt;=$K922,6&lt;=IF($L922="",12,$L922)),$J922,0),IF(AND(6&gt;=$K922,6&lt;=IF($L922="",12,$L922),MOD(6-$K922,$N922)=0),$J922,0)))</f>
        <v>0</v>
      </c>
      <c r="U922" s="19" t="n">
        <f aca="false">IF(OR($M922="",$M922="ERR",$J922="",$K922="",$N922=""),0,IF($N922=0,IF(AND(OR(7=7,7=12),7&gt;=$K922,7&lt;=IF($L922="",12,$L922)),$J922,0),IF(AND(7&gt;=$K922,7&lt;=IF($L922="",12,$L922),MOD(7-$K922,$N922)=0),$J922,0)))</f>
        <v>0</v>
      </c>
      <c r="V922" s="19" t="n">
        <f aca="false">IF(OR($M922="",$M922="ERR",$J922="",$K922="",$N922=""),0,IF($N922=0,IF(AND(OR(8=7,8=12),8&gt;=$K922,8&lt;=IF($L922="",12,$L922)),$J922,0),IF(AND(8&gt;=$K922,8&lt;=IF($L922="",12,$L922),MOD(8-$K922,$N922)=0),$J922,0)))</f>
        <v>0</v>
      </c>
      <c r="W922" s="19" t="n">
        <f aca="false">IF(OR($M922="",$M922="ERR",$J922="",$K922="",$N922=""),0,IF($N922=0,IF(AND(OR(9=7,9=12),9&gt;=$K922,9&lt;=IF($L922="",12,$L922)),$J922,0),IF(AND(9&gt;=$K922,9&lt;=IF($L922="",12,$L922),MOD(9-$K922,$N922)=0),$J922,0)))</f>
        <v>0</v>
      </c>
      <c r="X922" s="19" t="n">
        <f aca="false">IF(OR($M922="",$M922="ERR",$J922="",$K922="",$N922=""),0,IF($N922=0,IF(AND(OR(10=7,10=12),10&gt;=$K922,10&lt;=IF($L922="",12,$L922)),$J922,0),IF(AND(10&gt;=$K922,10&lt;=IF($L922="",12,$L922),MOD(10-$K922,$N922)=0),$J922,0)))</f>
        <v>0</v>
      </c>
      <c r="Y922" s="19" t="n">
        <f aca="false">IF(OR($M922="",$M922="ERR",$J922="",$K922="",$N922=""),0,IF($N922=0,IF(AND(OR(11=7,11=12),11&gt;=$K922,11&lt;=IF($L922="",12,$L922)),$J922,0),IF(AND(11&gt;=$K922,11&lt;=IF($L922="",12,$L922),MOD(11-$K922,$N922)=0),$J922,0)))</f>
        <v>0</v>
      </c>
      <c r="Z922" s="19" t="n">
        <f aca="false">IF(OR($M922="",$M922="ERR",$J922="",$K922="",$N922=""),0,IF($N922=0,IF(AND(OR(12=7,12=12),12&gt;=$K922,12&lt;=IF($L922="",12,$L922)),$J922,0),IF(AND(12&gt;=$K922,12&lt;=IF($L922="",12,$L922),MOD(12-$K922,$N922)=0),$J922,0)))</f>
        <v>0</v>
      </c>
      <c r="AA922" s="36" t="n">
        <f aca="false">SUM(O922:Z922)</f>
        <v>0</v>
      </c>
      <c r="AB922" s="15" t="str">
        <f aca="false">IF(AND($B922="",$D922="",$J922=""),"",IF($B922="","Falta código",IF(ISNA(MATCH($B922,LST_COD,0)),"Código no registrado en Trabajadores",IF($E922="","Concepto no está en el catálogo",IF($M922="ERR","Retención de otro empleador: Origen = Otro empleador",IF(OR($J922="",$K922=""),"Falta monto o mes",IF(OR($K922&lt;1,$K922&gt;12),"Mes inicio inválido",IF(AND($L922&lt;&gt;"",OR($L922&lt;$K922,$L922&gt;12)),"Mes fin inválido",IF($N922="","Falta frecuencia",IF(AND($G922&lt;&gt;"Otro empleador",SUMPRODUCT(($O922:$Z922&lt;&gt;0)*(((COLUMN($O922:$Z922)-14)&lt;INDEX(Trabajadores!$M$6:$M$105,MATCH($B922,LST_COD,0)))+((COLUMN($O922:$Z922)-14)&gt;INDEX(Trabajadores!$N$6:$N$105,MATCH($B922,LST_COD,0)))))&gt;0),"Aviso: hay meses fuera del periodo laboral","OK"))))))))))</f>
        <v/>
      </c>
    </row>
    <row r="923" customFormat="false" ht="15" hidden="false" customHeight="false" outlineLevel="0" collapsed="false">
      <c r="A923" s="23" t="n">
        <v>918</v>
      </c>
      <c r="B923" s="7"/>
      <c r="C923" s="35" t="str">
        <f aca="false">IF($B923="","",IFERROR(INDEX(Trabajadores!$D$6:$D$105,MATCH($B923,LST_COD,0)),"¿Código?"))</f>
        <v/>
      </c>
      <c r="D923" s="30"/>
      <c r="E923" s="9" t="str">
        <f aca="false">IF($D923="","",IFERROR(VLOOKUP($D923,CONC_TABLA,2,FALSE()),""))</f>
        <v/>
      </c>
      <c r="F923" s="9" t="str">
        <f aca="false">IF($D923="","",IFERROR(VLOOKUP($D923,CONC_TABLA,3,FALSE()),""))</f>
        <v/>
      </c>
      <c r="G923" s="30"/>
      <c r="H923" s="30"/>
      <c r="I923" s="30"/>
      <c r="J923" s="29"/>
      <c r="K923" s="28"/>
      <c r="L923" s="28"/>
      <c r="M923" s="9" t="str">
        <f aca="false">IF(OR($B923="",$E923=""),"",IF($E923="INA","INA",IF($G923="Otro empleador",IF($E923="RET","RETO",IF($E923="ORD","OTO","OTX")),IF($E923="RET","ERR",$E923))))</f>
        <v/>
      </c>
      <c r="N923" s="9" t="str">
        <f aca="false">IF($I923="","",IFERROR(VLOOKUP($I923,FREC_TABLA,2,FALSE()),""))</f>
        <v/>
      </c>
      <c r="O923" s="19" t="n">
        <f aca="false">IF(OR($M923="",$M923="ERR",$J923="",$K923="",$N923=""),0,IF($N923=0,IF(AND(OR(1=7,1=12),1&gt;=$K923,1&lt;=IF($L923="",12,$L923)),$J923,0),IF(AND(1&gt;=$K923,1&lt;=IF($L923="",12,$L923),MOD(1-$K923,$N923)=0),$J923,0)))</f>
        <v>0</v>
      </c>
      <c r="P923" s="19" t="n">
        <f aca="false">IF(OR($M923="",$M923="ERR",$J923="",$K923="",$N923=""),0,IF($N923=0,IF(AND(OR(2=7,2=12),2&gt;=$K923,2&lt;=IF($L923="",12,$L923)),$J923,0),IF(AND(2&gt;=$K923,2&lt;=IF($L923="",12,$L923),MOD(2-$K923,$N923)=0),$J923,0)))</f>
        <v>0</v>
      </c>
      <c r="Q923" s="19" t="n">
        <f aca="false">IF(OR($M923="",$M923="ERR",$J923="",$K923="",$N923=""),0,IF($N923=0,IF(AND(OR(3=7,3=12),3&gt;=$K923,3&lt;=IF($L923="",12,$L923)),$J923,0),IF(AND(3&gt;=$K923,3&lt;=IF($L923="",12,$L923),MOD(3-$K923,$N923)=0),$J923,0)))</f>
        <v>0</v>
      </c>
      <c r="R923" s="19" t="n">
        <f aca="false">IF(OR($M923="",$M923="ERR",$J923="",$K923="",$N923=""),0,IF($N923=0,IF(AND(OR(4=7,4=12),4&gt;=$K923,4&lt;=IF($L923="",12,$L923)),$J923,0),IF(AND(4&gt;=$K923,4&lt;=IF($L923="",12,$L923),MOD(4-$K923,$N923)=0),$J923,0)))</f>
        <v>0</v>
      </c>
      <c r="S923" s="19" t="n">
        <f aca="false">IF(OR($M923="",$M923="ERR",$J923="",$K923="",$N923=""),0,IF($N923=0,IF(AND(OR(5=7,5=12),5&gt;=$K923,5&lt;=IF($L923="",12,$L923)),$J923,0),IF(AND(5&gt;=$K923,5&lt;=IF($L923="",12,$L923),MOD(5-$K923,$N923)=0),$J923,0)))</f>
        <v>0</v>
      </c>
      <c r="T923" s="19" t="n">
        <f aca="false">IF(OR($M923="",$M923="ERR",$J923="",$K923="",$N923=""),0,IF($N923=0,IF(AND(OR(6=7,6=12),6&gt;=$K923,6&lt;=IF($L923="",12,$L923)),$J923,0),IF(AND(6&gt;=$K923,6&lt;=IF($L923="",12,$L923),MOD(6-$K923,$N923)=0),$J923,0)))</f>
        <v>0</v>
      </c>
      <c r="U923" s="19" t="n">
        <f aca="false">IF(OR($M923="",$M923="ERR",$J923="",$K923="",$N923=""),0,IF($N923=0,IF(AND(OR(7=7,7=12),7&gt;=$K923,7&lt;=IF($L923="",12,$L923)),$J923,0),IF(AND(7&gt;=$K923,7&lt;=IF($L923="",12,$L923),MOD(7-$K923,$N923)=0),$J923,0)))</f>
        <v>0</v>
      </c>
      <c r="V923" s="19" t="n">
        <f aca="false">IF(OR($M923="",$M923="ERR",$J923="",$K923="",$N923=""),0,IF($N923=0,IF(AND(OR(8=7,8=12),8&gt;=$K923,8&lt;=IF($L923="",12,$L923)),$J923,0),IF(AND(8&gt;=$K923,8&lt;=IF($L923="",12,$L923),MOD(8-$K923,$N923)=0),$J923,0)))</f>
        <v>0</v>
      </c>
      <c r="W923" s="19" t="n">
        <f aca="false">IF(OR($M923="",$M923="ERR",$J923="",$K923="",$N923=""),0,IF($N923=0,IF(AND(OR(9=7,9=12),9&gt;=$K923,9&lt;=IF($L923="",12,$L923)),$J923,0),IF(AND(9&gt;=$K923,9&lt;=IF($L923="",12,$L923),MOD(9-$K923,$N923)=0),$J923,0)))</f>
        <v>0</v>
      </c>
      <c r="X923" s="19" t="n">
        <f aca="false">IF(OR($M923="",$M923="ERR",$J923="",$K923="",$N923=""),0,IF($N923=0,IF(AND(OR(10=7,10=12),10&gt;=$K923,10&lt;=IF($L923="",12,$L923)),$J923,0),IF(AND(10&gt;=$K923,10&lt;=IF($L923="",12,$L923),MOD(10-$K923,$N923)=0),$J923,0)))</f>
        <v>0</v>
      </c>
      <c r="Y923" s="19" t="n">
        <f aca="false">IF(OR($M923="",$M923="ERR",$J923="",$K923="",$N923=""),0,IF($N923=0,IF(AND(OR(11=7,11=12),11&gt;=$K923,11&lt;=IF($L923="",12,$L923)),$J923,0),IF(AND(11&gt;=$K923,11&lt;=IF($L923="",12,$L923),MOD(11-$K923,$N923)=0),$J923,0)))</f>
        <v>0</v>
      </c>
      <c r="Z923" s="19" t="n">
        <f aca="false">IF(OR($M923="",$M923="ERR",$J923="",$K923="",$N923=""),0,IF($N923=0,IF(AND(OR(12=7,12=12),12&gt;=$K923,12&lt;=IF($L923="",12,$L923)),$J923,0),IF(AND(12&gt;=$K923,12&lt;=IF($L923="",12,$L923),MOD(12-$K923,$N923)=0),$J923,0)))</f>
        <v>0</v>
      </c>
      <c r="AA923" s="36" t="n">
        <f aca="false">SUM(O923:Z923)</f>
        <v>0</v>
      </c>
      <c r="AB923" s="15" t="str">
        <f aca="false">IF(AND($B923="",$D923="",$J923=""),"",IF($B923="","Falta código",IF(ISNA(MATCH($B923,LST_COD,0)),"Código no registrado en Trabajadores",IF($E923="","Concepto no está en el catálogo",IF($M923="ERR","Retención de otro empleador: Origen = Otro empleador",IF(OR($J923="",$K923=""),"Falta monto o mes",IF(OR($K923&lt;1,$K923&gt;12),"Mes inicio inválido",IF(AND($L923&lt;&gt;"",OR($L923&lt;$K923,$L923&gt;12)),"Mes fin inválido",IF($N923="","Falta frecuencia",IF(AND($G923&lt;&gt;"Otro empleador",SUMPRODUCT(($O923:$Z923&lt;&gt;0)*(((COLUMN($O923:$Z923)-14)&lt;INDEX(Trabajadores!$M$6:$M$105,MATCH($B923,LST_COD,0)))+((COLUMN($O923:$Z923)-14)&gt;INDEX(Trabajadores!$N$6:$N$105,MATCH($B923,LST_COD,0)))))&gt;0),"Aviso: hay meses fuera del periodo laboral","OK"))))))))))</f>
        <v/>
      </c>
    </row>
    <row r="924" customFormat="false" ht="15" hidden="false" customHeight="false" outlineLevel="0" collapsed="false">
      <c r="A924" s="23" t="n">
        <v>919</v>
      </c>
      <c r="B924" s="7"/>
      <c r="C924" s="35" t="str">
        <f aca="false">IF($B924="","",IFERROR(INDEX(Trabajadores!$D$6:$D$105,MATCH($B924,LST_COD,0)),"¿Código?"))</f>
        <v/>
      </c>
      <c r="D924" s="30"/>
      <c r="E924" s="9" t="str">
        <f aca="false">IF($D924="","",IFERROR(VLOOKUP($D924,CONC_TABLA,2,FALSE()),""))</f>
        <v/>
      </c>
      <c r="F924" s="9" t="str">
        <f aca="false">IF($D924="","",IFERROR(VLOOKUP($D924,CONC_TABLA,3,FALSE()),""))</f>
        <v/>
      </c>
      <c r="G924" s="30"/>
      <c r="H924" s="30"/>
      <c r="I924" s="30"/>
      <c r="J924" s="29"/>
      <c r="K924" s="28"/>
      <c r="L924" s="28"/>
      <c r="M924" s="9" t="str">
        <f aca="false">IF(OR($B924="",$E924=""),"",IF($E924="INA","INA",IF($G924="Otro empleador",IF($E924="RET","RETO",IF($E924="ORD","OTO","OTX")),IF($E924="RET","ERR",$E924))))</f>
        <v/>
      </c>
      <c r="N924" s="9" t="str">
        <f aca="false">IF($I924="","",IFERROR(VLOOKUP($I924,FREC_TABLA,2,FALSE()),""))</f>
        <v/>
      </c>
      <c r="O924" s="19" t="n">
        <f aca="false">IF(OR($M924="",$M924="ERR",$J924="",$K924="",$N924=""),0,IF($N924=0,IF(AND(OR(1=7,1=12),1&gt;=$K924,1&lt;=IF($L924="",12,$L924)),$J924,0),IF(AND(1&gt;=$K924,1&lt;=IF($L924="",12,$L924),MOD(1-$K924,$N924)=0),$J924,0)))</f>
        <v>0</v>
      </c>
      <c r="P924" s="19" t="n">
        <f aca="false">IF(OR($M924="",$M924="ERR",$J924="",$K924="",$N924=""),0,IF($N924=0,IF(AND(OR(2=7,2=12),2&gt;=$K924,2&lt;=IF($L924="",12,$L924)),$J924,0),IF(AND(2&gt;=$K924,2&lt;=IF($L924="",12,$L924),MOD(2-$K924,$N924)=0),$J924,0)))</f>
        <v>0</v>
      </c>
      <c r="Q924" s="19" t="n">
        <f aca="false">IF(OR($M924="",$M924="ERR",$J924="",$K924="",$N924=""),0,IF($N924=0,IF(AND(OR(3=7,3=12),3&gt;=$K924,3&lt;=IF($L924="",12,$L924)),$J924,0),IF(AND(3&gt;=$K924,3&lt;=IF($L924="",12,$L924),MOD(3-$K924,$N924)=0),$J924,0)))</f>
        <v>0</v>
      </c>
      <c r="R924" s="19" t="n">
        <f aca="false">IF(OR($M924="",$M924="ERR",$J924="",$K924="",$N924=""),0,IF($N924=0,IF(AND(OR(4=7,4=12),4&gt;=$K924,4&lt;=IF($L924="",12,$L924)),$J924,0),IF(AND(4&gt;=$K924,4&lt;=IF($L924="",12,$L924),MOD(4-$K924,$N924)=0),$J924,0)))</f>
        <v>0</v>
      </c>
      <c r="S924" s="19" t="n">
        <f aca="false">IF(OR($M924="",$M924="ERR",$J924="",$K924="",$N924=""),0,IF($N924=0,IF(AND(OR(5=7,5=12),5&gt;=$K924,5&lt;=IF($L924="",12,$L924)),$J924,0),IF(AND(5&gt;=$K924,5&lt;=IF($L924="",12,$L924),MOD(5-$K924,$N924)=0),$J924,0)))</f>
        <v>0</v>
      </c>
      <c r="T924" s="19" t="n">
        <f aca="false">IF(OR($M924="",$M924="ERR",$J924="",$K924="",$N924=""),0,IF($N924=0,IF(AND(OR(6=7,6=12),6&gt;=$K924,6&lt;=IF($L924="",12,$L924)),$J924,0),IF(AND(6&gt;=$K924,6&lt;=IF($L924="",12,$L924),MOD(6-$K924,$N924)=0),$J924,0)))</f>
        <v>0</v>
      </c>
      <c r="U924" s="19" t="n">
        <f aca="false">IF(OR($M924="",$M924="ERR",$J924="",$K924="",$N924=""),0,IF($N924=0,IF(AND(OR(7=7,7=12),7&gt;=$K924,7&lt;=IF($L924="",12,$L924)),$J924,0),IF(AND(7&gt;=$K924,7&lt;=IF($L924="",12,$L924),MOD(7-$K924,$N924)=0),$J924,0)))</f>
        <v>0</v>
      </c>
      <c r="V924" s="19" t="n">
        <f aca="false">IF(OR($M924="",$M924="ERR",$J924="",$K924="",$N924=""),0,IF($N924=0,IF(AND(OR(8=7,8=12),8&gt;=$K924,8&lt;=IF($L924="",12,$L924)),$J924,0),IF(AND(8&gt;=$K924,8&lt;=IF($L924="",12,$L924),MOD(8-$K924,$N924)=0),$J924,0)))</f>
        <v>0</v>
      </c>
      <c r="W924" s="19" t="n">
        <f aca="false">IF(OR($M924="",$M924="ERR",$J924="",$K924="",$N924=""),0,IF($N924=0,IF(AND(OR(9=7,9=12),9&gt;=$K924,9&lt;=IF($L924="",12,$L924)),$J924,0),IF(AND(9&gt;=$K924,9&lt;=IF($L924="",12,$L924),MOD(9-$K924,$N924)=0),$J924,0)))</f>
        <v>0</v>
      </c>
      <c r="X924" s="19" t="n">
        <f aca="false">IF(OR($M924="",$M924="ERR",$J924="",$K924="",$N924=""),0,IF($N924=0,IF(AND(OR(10=7,10=12),10&gt;=$K924,10&lt;=IF($L924="",12,$L924)),$J924,0),IF(AND(10&gt;=$K924,10&lt;=IF($L924="",12,$L924),MOD(10-$K924,$N924)=0),$J924,0)))</f>
        <v>0</v>
      </c>
      <c r="Y924" s="19" t="n">
        <f aca="false">IF(OR($M924="",$M924="ERR",$J924="",$K924="",$N924=""),0,IF($N924=0,IF(AND(OR(11=7,11=12),11&gt;=$K924,11&lt;=IF($L924="",12,$L924)),$J924,0),IF(AND(11&gt;=$K924,11&lt;=IF($L924="",12,$L924),MOD(11-$K924,$N924)=0),$J924,0)))</f>
        <v>0</v>
      </c>
      <c r="Z924" s="19" t="n">
        <f aca="false">IF(OR($M924="",$M924="ERR",$J924="",$K924="",$N924=""),0,IF($N924=0,IF(AND(OR(12=7,12=12),12&gt;=$K924,12&lt;=IF($L924="",12,$L924)),$J924,0),IF(AND(12&gt;=$K924,12&lt;=IF($L924="",12,$L924),MOD(12-$K924,$N924)=0),$J924,0)))</f>
        <v>0</v>
      </c>
      <c r="AA924" s="36" t="n">
        <f aca="false">SUM(O924:Z924)</f>
        <v>0</v>
      </c>
      <c r="AB924" s="15" t="str">
        <f aca="false">IF(AND($B924="",$D924="",$J924=""),"",IF($B924="","Falta código",IF(ISNA(MATCH($B924,LST_COD,0)),"Código no registrado en Trabajadores",IF($E924="","Concepto no está en el catálogo",IF($M924="ERR","Retención de otro empleador: Origen = Otro empleador",IF(OR($J924="",$K924=""),"Falta monto o mes",IF(OR($K924&lt;1,$K924&gt;12),"Mes inicio inválido",IF(AND($L924&lt;&gt;"",OR($L924&lt;$K924,$L924&gt;12)),"Mes fin inválido",IF($N924="","Falta frecuencia",IF(AND($G924&lt;&gt;"Otro empleador",SUMPRODUCT(($O924:$Z924&lt;&gt;0)*(((COLUMN($O924:$Z924)-14)&lt;INDEX(Trabajadores!$M$6:$M$105,MATCH($B924,LST_COD,0)))+((COLUMN($O924:$Z924)-14)&gt;INDEX(Trabajadores!$N$6:$N$105,MATCH($B924,LST_COD,0)))))&gt;0),"Aviso: hay meses fuera del periodo laboral","OK"))))))))))</f>
        <v/>
      </c>
    </row>
    <row r="925" customFormat="false" ht="15" hidden="false" customHeight="false" outlineLevel="0" collapsed="false">
      <c r="A925" s="23" t="n">
        <v>920</v>
      </c>
      <c r="B925" s="7"/>
      <c r="C925" s="35" t="str">
        <f aca="false">IF($B925="","",IFERROR(INDEX(Trabajadores!$D$6:$D$105,MATCH($B925,LST_COD,0)),"¿Código?"))</f>
        <v/>
      </c>
      <c r="D925" s="30"/>
      <c r="E925" s="9" t="str">
        <f aca="false">IF($D925="","",IFERROR(VLOOKUP($D925,CONC_TABLA,2,FALSE()),""))</f>
        <v/>
      </c>
      <c r="F925" s="9" t="str">
        <f aca="false">IF($D925="","",IFERROR(VLOOKUP($D925,CONC_TABLA,3,FALSE()),""))</f>
        <v/>
      </c>
      <c r="G925" s="30"/>
      <c r="H925" s="30"/>
      <c r="I925" s="30"/>
      <c r="J925" s="29"/>
      <c r="K925" s="28"/>
      <c r="L925" s="28"/>
      <c r="M925" s="9" t="str">
        <f aca="false">IF(OR($B925="",$E925=""),"",IF($E925="INA","INA",IF($G925="Otro empleador",IF($E925="RET","RETO",IF($E925="ORD","OTO","OTX")),IF($E925="RET","ERR",$E925))))</f>
        <v/>
      </c>
      <c r="N925" s="9" t="str">
        <f aca="false">IF($I925="","",IFERROR(VLOOKUP($I925,FREC_TABLA,2,FALSE()),""))</f>
        <v/>
      </c>
      <c r="O925" s="19" t="n">
        <f aca="false">IF(OR($M925="",$M925="ERR",$J925="",$K925="",$N925=""),0,IF($N925=0,IF(AND(OR(1=7,1=12),1&gt;=$K925,1&lt;=IF($L925="",12,$L925)),$J925,0),IF(AND(1&gt;=$K925,1&lt;=IF($L925="",12,$L925),MOD(1-$K925,$N925)=0),$J925,0)))</f>
        <v>0</v>
      </c>
      <c r="P925" s="19" t="n">
        <f aca="false">IF(OR($M925="",$M925="ERR",$J925="",$K925="",$N925=""),0,IF($N925=0,IF(AND(OR(2=7,2=12),2&gt;=$K925,2&lt;=IF($L925="",12,$L925)),$J925,0),IF(AND(2&gt;=$K925,2&lt;=IF($L925="",12,$L925),MOD(2-$K925,$N925)=0),$J925,0)))</f>
        <v>0</v>
      </c>
      <c r="Q925" s="19" t="n">
        <f aca="false">IF(OR($M925="",$M925="ERR",$J925="",$K925="",$N925=""),0,IF($N925=0,IF(AND(OR(3=7,3=12),3&gt;=$K925,3&lt;=IF($L925="",12,$L925)),$J925,0),IF(AND(3&gt;=$K925,3&lt;=IF($L925="",12,$L925),MOD(3-$K925,$N925)=0),$J925,0)))</f>
        <v>0</v>
      </c>
      <c r="R925" s="19" t="n">
        <f aca="false">IF(OR($M925="",$M925="ERR",$J925="",$K925="",$N925=""),0,IF($N925=0,IF(AND(OR(4=7,4=12),4&gt;=$K925,4&lt;=IF($L925="",12,$L925)),$J925,0),IF(AND(4&gt;=$K925,4&lt;=IF($L925="",12,$L925),MOD(4-$K925,$N925)=0),$J925,0)))</f>
        <v>0</v>
      </c>
      <c r="S925" s="19" t="n">
        <f aca="false">IF(OR($M925="",$M925="ERR",$J925="",$K925="",$N925=""),0,IF($N925=0,IF(AND(OR(5=7,5=12),5&gt;=$K925,5&lt;=IF($L925="",12,$L925)),$J925,0),IF(AND(5&gt;=$K925,5&lt;=IF($L925="",12,$L925),MOD(5-$K925,$N925)=0),$J925,0)))</f>
        <v>0</v>
      </c>
      <c r="T925" s="19" t="n">
        <f aca="false">IF(OR($M925="",$M925="ERR",$J925="",$K925="",$N925=""),0,IF($N925=0,IF(AND(OR(6=7,6=12),6&gt;=$K925,6&lt;=IF($L925="",12,$L925)),$J925,0),IF(AND(6&gt;=$K925,6&lt;=IF($L925="",12,$L925),MOD(6-$K925,$N925)=0),$J925,0)))</f>
        <v>0</v>
      </c>
      <c r="U925" s="19" t="n">
        <f aca="false">IF(OR($M925="",$M925="ERR",$J925="",$K925="",$N925=""),0,IF($N925=0,IF(AND(OR(7=7,7=12),7&gt;=$K925,7&lt;=IF($L925="",12,$L925)),$J925,0),IF(AND(7&gt;=$K925,7&lt;=IF($L925="",12,$L925),MOD(7-$K925,$N925)=0),$J925,0)))</f>
        <v>0</v>
      </c>
      <c r="V925" s="19" t="n">
        <f aca="false">IF(OR($M925="",$M925="ERR",$J925="",$K925="",$N925=""),0,IF($N925=0,IF(AND(OR(8=7,8=12),8&gt;=$K925,8&lt;=IF($L925="",12,$L925)),$J925,0),IF(AND(8&gt;=$K925,8&lt;=IF($L925="",12,$L925),MOD(8-$K925,$N925)=0),$J925,0)))</f>
        <v>0</v>
      </c>
      <c r="W925" s="19" t="n">
        <f aca="false">IF(OR($M925="",$M925="ERR",$J925="",$K925="",$N925=""),0,IF($N925=0,IF(AND(OR(9=7,9=12),9&gt;=$K925,9&lt;=IF($L925="",12,$L925)),$J925,0),IF(AND(9&gt;=$K925,9&lt;=IF($L925="",12,$L925),MOD(9-$K925,$N925)=0),$J925,0)))</f>
        <v>0</v>
      </c>
      <c r="X925" s="19" t="n">
        <f aca="false">IF(OR($M925="",$M925="ERR",$J925="",$K925="",$N925=""),0,IF($N925=0,IF(AND(OR(10=7,10=12),10&gt;=$K925,10&lt;=IF($L925="",12,$L925)),$J925,0),IF(AND(10&gt;=$K925,10&lt;=IF($L925="",12,$L925),MOD(10-$K925,$N925)=0),$J925,0)))</f>
        <v>0</v>
      </c>
      <c r="Y925" s="19" t="n">
        <f aca="false">IF(OR($M925="",$M925="ERR",$J925="",$K925="",$N925=""),0,IF($N925=0,IF(AND(OR(11=7,11=12),11&gt;=$K925,11&lt;=IF($L925="",12,$L925)),$J925,0),IF(AND(11&gt;=$K925,11&lt;=IF($L925="",12,$L925),MOD(11-$K925,$N925)=0),$J925,0)))</f>
        <v>0</v>
      </c>
      <c r="Z925" s="19" t="n">
        <f aca="false">IF(OR($M925="",$M925="ERR",$J925="",$K925="",$N925=""),0,IF($N925=0,IF(AND(OR(12=7,12=12),12&gt;=$K925,12&lt;=IF($L925="",12,$L925)),$J925,0),IF(AND(12&gt;=$K925,12&lt;=IF($L925="",12,$L925),MOD(12-$K925,$N925)=0),$J925,0)))</f>
        <v>0</v>
      </c>
      <c r="AA925" s="36" t="n">
        <f aca="false">SUM(O925:Z925)</f>
        <v>0</v>
      </c>
      <c r="AB925" s="15" t="str">
        <f aca="false">IF(AND($B925="",$D925="",$J925=""),"",IF($B925="","Falta código",IF(ISNA(MATCH($B925,LST_COD,0)),"Código no registrado en Trabajadores",IF($E925="","Concepto no está en el catálogo",IF($M925="ERR","Retención de otro empleador: Origen = Otro empleador",IF(OR($J925="",$K925=""),"Falta monto o mes",IF(OR($K925&lt;1,$K925&gt;12),"Mes inicio inválido",IF(AND($L925&lt;&gt;"",OR($L925&lt;$K925,$L925&gt;12)),"Mes fin inválido",IF($N925="","Falta frecuencia",IF(AND($G925&lt;&gt;"Otro empleador",SUMPRODUCT(($O925:$Z925&lt;&gt;0)*(((COLUMN($O925:$Z925)-14)&lt;INDEX(Trabajadores!$M$6:$M$105,MATCH($B925,LST_COD,0)))+((COLUMN($O925:$Z925)-14)&gt;INDEX(Trabajadores!$N$6:$N$105,MATCH($B925,LST_COD,0)))))&gt;0),"Aviso: hay meses fuera del periodo laboral","OK"))))))))))</f>
        <v/>
      </c>
    </row>
    <row r="926" customFormat="false" ht="15" hidden="false" customHeight="false" outlineLevel="0" collapsed="false">
      <c r="A926" s="23" t="n">
        <v>921</v>
      </c>
      <c r="B926" s="7"/>
      <c r="C926" s="35" t="str">
        <f aca="false">IF($B926="","",IFERROR(INDEX(Trabajadores!$D$6:$D$105,MATCH($B926,LST_COD,0)),"¿Código?"))</f>
        <v/>
      </c>
      <c r="D926" s="30"/>
      <c r="E926" s="9" t="str">
        <f aca="false">IF($D926="","",IFERROR(VLOOKUP($D926,CONC_TABLA,2,FALSE()),""))</f>
        <v/>
      </c>
      <c r="F926" s="9" t="str">
        <f aca="false">IF($D926="","",IFERROR(VLOOKUP($D926,CONC_TABLA,3,FALSE()),""))</f>
        <v/>
      </c>
      <c r="G926" s="30"/>
      <c r="H926" s="30"/>
      <c r="I926" s="30"/>
      <c r="J926" s="29"/>
      <c r="K926" s="28"/>
      <c r="L926" s="28"/>
      <c r="M926" s="9" t="str">
        <f aca="false">IF(OR($B926="",$E926=""),"",IF($E926="INA","INA",IF($G926="Otro empleador",IF($E926="RET","RETO",IF($E926="ORD","OTO","OTX")),IF($E926="RET","ERR",$E926))))</f>
        <v/>
      </c>
      <c r="N926" s="9" t="str">
        <f aca="false">IF($I926="","",IFERROR(VLOOKUP($I926,FREC_TABLA,2,FALSE()),""))</f>
        <v/>
      </c>
      <c r="O926" s="19" t="n">
        <f aca="false">IF(OR($M926="",$M926="ERR",$J926="",$K926="",$N926=""),0,IF($N926=0,IF(AND(OR(1=7,1=12),1&gt;=$K926,1&lt;=IF($L926="",12,$L926)),$J926,0),IF(AND(1&gt;=$K926,1&lt;=IF($L926="",12,$L926),MOD(1-$K926,$N926)=0),$J926,0)))</f>
        <v>0</v>
      </c>
      <c r="P926" s="19" t="n">
        <f aca="false">IF(OR($M926="",$M926="ERR",$J926="",$K926="",$N926=""),0,IF($N926=0,IF(AND(OR(2=7,2=12),2&gt;=$K926,2&lt;=IF($L926="",12,$L926)),$J926,0),IF(AND(2&gt;=$K926,2&lt;=IF($L926="",12,$L926),MOD(2-$K926,$N926)=0),$J926,0)))</f>
        <v>0</v>
      </c>
      <c r="Q926" s="19" t="n">
        <f aca="false">IF(OR($M926="",$M926="ERR",$J926="",$K926="",$N926=""),0,IF($N926=0,IF(AND(OR(3=7,3=12),3&gt;=$K926,3&lt;=IF($L926="",12,$L926)),$J926,0),IF(AND(3&gt;=$K926,3&lt;=IF($L926="",12,$L926),MOD(3-$K926,$N926)=0),$J926,0)))</f>
        <v>0</v>
      </c>
      <c r="R926" s="19" t="n">
        <f aca="false">IF(OR($M926="",$M926="ERR",$J926="",$K926="",$N926=""),0,IF($N926=0,IF(AND(OR(4=7,4=12),4&gt;=$K926,4&lt;=IF($L926="",12,$L926)),$J926,0),IF(AND(4&gt;=$K926,4&lt;=IF($L926="",12,$L926),MOD(4-$K926,$N926)=0),$J926,0)))</f>
        <v>0</v>
      </c>
      <c r="S926" s="19" t="n">
        <f aca="false">IF(OR($M926="",$M926="ERR",$J926="",$K926="",$N926=""),0,IF($N926=0,IF(AND(OR(5=7,5=12),5&gt;=$K926,5&lt;=IF($L926="",12,$L926)),$J926,0),IF(AND(5&gt;=$K926,5&lt;=IF($L926="",12,$L926),MOD(5-$K926,$N926)=0),$J926,0)))</f>
        <v>0</v>
      </c>
      <c r="T926" s="19" t="n">
        <f aca="false">IF(OR($M926="",$M926="ERR",$J926="",$K926="",$N926=""),0,IF($N926=0,IF(AND(OR(6=7,6=12),6&gt;=$K926,6&lt;=IF($L926="",12,$L926)),$J926,0),IF(AND(6&gt;=$K926,6&lt;=IF($L926="",12,$L926),MOD(6-$K926,$N926)=0),$J926,0)))</f>
        <v>0</v>
      </c>
      <c r="U926" s="19" t="n">
        <f aca="false">IF(OR($M926="",$M926="ERR",$J926="",$K926="",$N926=""),0,IF($N926=0,IF(AND(OR(7=7,7=12),7&gt;=$K926,7&lt;=IF($L926="",12,$L926)),$J926,0),IF(AND(7&gt;=$K926,7&lt;=IF($L926="",12,$L926),MOD(7-$K926,$N926)=0),$J926,0)))</f>
        <v>0</v>
      </c>
      <c r="V926" s="19" t="n">
        <f aca="false">IF(OR($M926="",$M926="ERR",$J926="",$K926="",$N926=""),0,IF($N926=0,IF(AND(OR(8=7,8=12),8&gt;=$K926,8&lt;=IF($L926="",12,$L926)),$J926,0),IF(AND(8&gt;=$K926,8&lt;=IF($L926="",12,$L926),MOD(8-$K926,$N926)=0),$J926,0)))</f>
        <v>0</v>
      </c>
      <c r="W926" s="19" t="n">
        <f aca="false">IF(OR($M926="",$M926="ERR",$J926="",$K926="",$N926=""),0,IF($N926=0,IF(AND(OR(9=7,9=12),9&gt;=$K926,9&lt;=IF($L926="",12,$L926)),$J926,0),IF(AND(9&gt;=$K926,9&lt;=IF($L926="",12,$L926),MOD(9-$K926,$N926)=0),$J926,0)))</f>
        <v>0</v>
      </c>
      <c r="X926" s="19" t="n">
        <f aca="false">IF(OR($M926="",$M926="ERR",$J926="",$K926="",$N926=""),0,IF($N926=0,IF(AND(OR(10=7,10=12),10&gt;=$K926,10&lt;=IF($L926="",12,$L926)),$J926,0),IF(AND(10&gt;=$K926,10&lt;=IF($L926="",12,$L926),MOD(10-$K926,$N926)=0),$J926,0)))</f>
        <v>0</v>
      </c>
      <c r="Y926" s="19" t="n">
        <f aca="false">IF(OR($M926="",$M926="ERR",$J926="",$K926="",$N926=""),0,IF($N926=0,IF(AND(OR(11=7,11=12),11&gt;=$K926,11&lt;=IF($L926="",12,$L926)),$J926,0),IF(AND(11&gt;=$K926,11&lt;=IF($L926="",12,$L926),MOD(11-$K926,$N926)=0),$J926,0)))</f>
        <v>0</v>
      </c>
      <c r="Z926" s="19" t="n">
        <f aca="false">IF(OR($M926="",$M926="ERR",$J926="",$K926="",$N926=""),0,IF($N926=0,IF(AND(OR(12=7,12=12),12&gt;=$K926,12&lt;=IF($L926="",12,$L926)),$J926,0),IF(AND(12&gt;=$K926,12&lt;=IF($L926="",12,$L926),MOD(12-$K926,$N926)=0),$J926,0)))</f>
        <v>0</v>
      </c>
      <c r="AA926" s="36" t="n">
        <f aca="false">SUM(O926:Z926)</f>
        <v>0</v>
      </c>
      <c r="AB926" s="15" t="str">
        <f aca="false">IF(AND($B926="",$D926="",$J926=""),"",IF($B926="","Falta código",IF(ISNA(MATCH($B926,LST_COD,0)),"Código no registrado en Trabajadores",IF($E926="","Concepto no está en el catálogo",IF($M926="ERR","Retención de otro empleador: Origen = Otro empleador",IF(OR($J926="",$K926=""),"Falta monto o mes",IF(OR($K926&lt;1,$K926&gt;12),"Mes inicio inválido",IF(AND($L926&lt;&gt;"",OR($L926&lt;$K926,$L926&gt;12)),"Mes fin inválido",IF($N926="","Falta frecuencia",IF(AND($G926&lt;&gt;"Otro empleador",SUMPRODUCT(($O926:$Z926&lt;&gt;0)*(((COLUMN($O926:$Z926)-14)&lt;INDEX(Trabajadores!$M$6:$M$105,MATCH($B926,LST_COD,0)))+((COLUMN($O926:$Z926)-14)&gt;INDEX(Trabajadores!$N$6:$N$105,MATCH($B926,LST_COD,0)))))&gt;0),"Aviso: hay meses fuera del periodo laboral","OK"))))))))))</f>
        <v/>
      </c>
    </row>
    <row r="927" customFormat="false" ht="15" hidden="false" customHeight="false" outlineLevel="0" collapsed="false">
      <c r="A927" s="23" t="n">
        <v>922</v>
      </c>
      <c r="B927" s="7"/>
      <c r="C927" s="35" t="str">
        <f aca="false">IF($B927="","",IFERROR(INDEX(Trabajadores!$D$6:$D$105,MATCH($B927,LST_COD,0)),"¿Código?"))</f>
        <v/>
      </c>
      <c r="D927" s="30"/>
      <c r="E927" s="9" t="str">
        <f aca="false">IF($D927="","",IFERROR(VLOOKUP($D927,CONC_TABLA,2,FALSE()),""))</f>
        <v/>
      </c>
      <c r="F927" s="9" t="str">
        <f aca="false">IF($D927="","",IFERROR(VLOOKUP($D927,CONC_TABLA,3,FALSE()),""))</f>
        <v/>
      </c>
      <c r="G927" s="30"/>
      <c r="H927" s="30"/>
      <c r="I927" s="30"/>
      <c r="J927" s="29"/>
      <c r="K927" s="28"/>
      <c r="L927" s="28"/>
      <c r="M927" s="9" t="str">
        <f aca="false">IF(OR($B927="",$E927=""),"",IF($E927="INA","INA",IF($G927="Otro empleador",IF($E927="RET","RETO",IF($E927="ORD","OTO","OTX")),IF($E927="RET","ERR",$E927))))</f>
        <v/>
      </c>
      <c r="N927" s="9" t="str">
        <f aca="false">IF($I927="","",IFERROR(VLOOKUP($I927,FREC_TABLA,2,FALSE()),""))</f>
        <v/>
      </c>
      <c r="O927" s="19" t="n">
        <f aca="false">IF(OR($M927="",$M927="ERR",$J927="",$K927="",$N927=""),0,IF($N927=0,IF(AND(OR(1=7,1=12),1&gt;=$K927,1&lt;=IF($L927="",12,$L927)),$J927,0),IF(AND(1&gt;=$K927,1&lt;=IF($L927="",12,$L927),MOD(1-$K927,$N927)=0),$J927,0)))</f>
        <v>0</v>
      </c>
      <c r="P927" s="19" t="n">
        <f aca="false">IF(OR($M927="",$M927="ERR",$J927="",$K927="",$N927=""),0,IF($N927=0,IF(AND(OR(2=7,2=12),2&gt;=$K927,2&lt;=IF($L927="",12,$L927)),$J927,0),IF(AND(2&gt;=$K927,2&lt;=IF($L927="",12,$L927),MOD(2-$K927,$N927)=0),$J927,0)))</f>
        <v>0</v>
      </c>
      <c r="Q927" s="19" t="n">
        <f aca="false">IF(OR($M927="",$M927="ERR",$J927="",$K927="",$N927=""),0,IF($N927=0,IF(AND(OR(3=7,3=12),3&gt;=$K927,3&lt;=IF($L927="",12,$L927)),$J927,0),IF(AND(3&gt;=$K927,3&lt;=IF($L927="",12,$L927),MOD(3-$K927,$N927)=0),$J927,0)))</f>
        <v>0</v>
      </c>
      <c r="R927" s="19" t="n">
        <f aca="false">IF(OR($M927="",$M927="ERR",$J927="",$K927="",$N927=""),0,IF($N927=0,IF(AND(OR(4=7,4=12),4&gt;=$K927,4&lt;=IF($L927="",12,$L927)),$J927,0),IF(AND(4&gt;=$K927,4&lt;=IF($L927="",12,$L927),MOD(4-$K927,$N927)=0),$J927,0)))</f>
        <v>0</v>
      </c>
      <c r="S927" s="19" t="n">
        <f aca="false">IF(OR($M927="",$M927="ERR",$J927="",$K927="",$N927=""),0,IF($N927=0,IF(AND(OR(5=7,5=12),5&gt;=$K927,5&lt;=IF($L927="",12,$L927)),$J927,0),IF(AND(5&gt;=$K927,5&lt;=IF($L927="",12,$L927),MOD(5-$K927,$N927)=0),$J927,0)))</f>
        <v>0</v>
      </c>
      <c r="T927" s="19" t="n">
        <f aca="false">IF(OR($M927="",$M927="ERR",$J927="",$K927="",$N927=""),0,IF($N927=0,IF(AND(OR(6=7,6=12),6&gt;=$K927,6&lt;=IF($L927="",12,$L927)),$J927,0),IF(AND(6&gt;=$K927,6&lt;=IF($L927="",12,$L927),MOD(6-$K927,$N927)=0),$J927,0)))</f>
        <v>0</v>
      </c>
      <c r="U927" s="19" t="n">
        <f aca="false">IF(OR($M927="",$M927="ERR",$J927="",$K927="",$N927=""),0,IF($N927=0,IF(AND(OR(7=7,7=12),7&gt;=$K927,7&lt;=IF($L927="",12,$L927)),$J927,0),IF(AND(7&gt;=$K927,7&lt;=IF($L927="",12,$L927),MOD(7-$K927,$N927)=0),$J927,0)))</f>
        <v>0</v>
      </c>
      <c r="V927" s="19" t="n">
        <f aca="false">IF(OR($M927="",$M927="ERR",$J927="",$K927="",$N927=""),0,IF($N927=0,IF(AND(OR(8=7,8=12),8&gt;=$K927,8&lt;=IF($L927="",12,$L927)),$J927,0),IF(AND(8&gt;=$K927,8&lt;=IF($L927="",12,$L927),MOD(8-$K927,$N927)=0),$J927,0)))</f>
        <v>0</v>
      </c>
      <c r="W927" s="19" t="n">
        <f aca="false">IF(OR($M927="",$M927="ERR",$J927="",$K927="",$N927=""),0,IF($N927=0,IF(AND(OR(9=7,9=12),9&gt;=$K927,9&lt;=IF($L927="",12,$L927)),$J927,0),IF(AND(9&gt;=$K927,9&lt;=IF($L927="",12,$L927),MOD(9-$K927,$N927)=0),$J927,0)))</f>
        <v>0</v>
      </c>
      <c r="X927" s="19" t="n">
        <f aca="false">IF(OR($M927="",$M927="ERR",$J927="",$K927="",$N927=""),0,IF($N927=0,IF(AND(OR(10=7,10=12),10&gt;=$K927,10&lt;=IF($L927="",12,$L927)),$J927,0),IF(AND(10&gt;=$K927,10&lt;=IF($L927="",12,$L927),MOD(10-$K927,$N927)=0),$J927,0)))</f>
        <v>0</v>
      </c>
      <c r="Y927" s="19" t="n">
        <f aca="false">IF(OR($M927="",$M927="ERR",$J927="",$K927="",$N927=""),0,IF($N927=0,IF(AND(OR(11=7,11=12),11&gt;=$K927,11&lt;=IF($L927="",12,$L927)),$J927,0),IF(AND(11&gt;=$K927,11&lt;=IF($L927="",12,$L927),MOD(11-$K927,$N927)=0),$J927,0)))</f>
        <v>0</v>
      </c>
      <c r="Z927" s="19" t="n">
        <f aca="false">IF(OR($M927="",$M927="ERR",$J927="",$K927="",$N927=""),0,IF($N927=0,IF(AND(OR(12=7,12=12),12&gt;=$K927,12&lt;=IF($L927="",12,$L927)),$J927,0),IF(AND(12&gt;=$K927,12&lt;=IF($L927="",12,$L927),MOD(12-$K927,$N927)=0),$J927,0)))</f>
        <v>0</v>
      </c>
      <c r="AA927" s="36" t="n">
        <f aca="false">SUM(O927:Z927)</f>
        <v>0</v>
      </c>
      <c r="AB927" s="15" t="str">
        <f aca="false">IF(AND($B927="",$D927="",$J927=""),"",IF($B927="","Falta código",IF(ISNA(MATCH($B927,LST_COD,0)),"Código no registrado en Trabajadores",IF($E927="","Concepto no está en el catálogo",IF($M927="ERR","Retención de otro empleador: Origen = Otro empleador",IF(OR($J927="",$K927=""),"Falta monto o mes",IF(OR($K927&lt;1,$K927&gt;12),"Mes inicio inválido",IF(AND($L927&lt;&gt;"",OR($L927&lt;$K927,$L927&gt;12)),"Mes fin inválido",IF($N927="","Falta frecuencia",IF(AND($G927&lt;&gt;"Otro empleador",SUMPRODUCT(($O927:$Z927&lt;&gt;0)*(((COLUMN($O927:$Z927)-14)&lt;INDEX(Trabajadores!$M$6:$M$105,MATCH($B927,LST_COD,0)))+((COLUMN($O927:$Z927)-14)&gt;INDEX(Trabajadores!$N$6:$N$105,MATCH($B927,LST_COD,0)))))&gt;0),"Aviso: hay meses fuera del periodo laboral","OK"))))))))))</f>
        <v/>
      </c>
    </row>
    <row r="928" customFormat="false" ht="15" hidden="false" customHeight="false" outlineLevel="0" collapsed="false">
      <c r="A928" s="23" t="n">
        <v>923</v>
      </c>
      <c r="B928" s="7"/>
      <c r="C928" s="35" t="str">
        <f aca="false">IF($B928="","",IFERROR(INDEX(Trabajadores!$D$6:$D$105,MATCH($B928,LST_COD,0)),"¿Código?"))</f>
        <v/>
      </c>
      <c r="D928" s="30"/>
      <c r="E928" s="9" t="str">
        <f aca="false">IF($D928="","",IFERROR(VLOOKUP($D928,CONC_TABLA,2,FALSE()),""))</f>
        <v/>
      </c>
      <c r="F928" s="9" t="str">
        <f aca="false">IF($D928="","",IFERROR(VLOOKUP($D928,CONC_TABLA,3,FALSE()),""))</f>
        <v/>
      </c>
      <c r="G928" s="30"/>
      <c r="H928" s="30"/>
      <c r="I928" s="30"/>
      <c r="J928" s="29"/>
      <c r="K928" s="28"/>
      <c r="L928" s="28"/>
      <c r="M928" s="9" t="str">
        <f aca="false">IF(OR($B928="",$E928=""),"",IF($E928="INA","INA",IF($G928="Otro empleador",IF($E928="RET","RETO",IF($E928="ORD","OTO","OTX")),IF($E928="RET","ERR",$E928))))</f>
        <v/>
      </c>
      <c r="N928" s="9" t="str">
        <f aca="false">IF($I928="","",IFERROR(VLOOKUP($I928,FREC_TABLA,2,FALSE()),""))</f>
        <v/>
      </c>
      <c r="O928" s="19" t="n">
        <f aca="false">IF(OR($M928="",$M928="ERR",$J928="",$K928="",$N928=""),0,IF($N928=0,IF(AND(OR(1=7,1=12),1&gt;=$K928,1&lt;=IF($L928="",12,$L928)),$J928,0),IF(AND(1&gt;=$K928,1&lt;=IF($L928="",12,$L928),MOD(1-$K928,$N928)=0),$J928,0)))</f>
        <v>0</v>
      </c>
      <c r="P928" s="19" t="n">
        <f aca="false">IF(OR($M928="",$M928="ERR",$J928="",$K928="",$N928=""),0,IF($N928=0,IF(AND(OR(2=7,2=12),2&gt;=$K928,2&lt;=IF($L928="",12,$L928)),$J928,0),IF(AND(2&gt;=$K928,2&lt;=IF($L928="",12,$L928),MOD(2-$K928,$N928)=0),$J928,0)))</f>
        <v>0</v>
      </c>
      <c r="Q928" s="19" t="n">
        <f aca="false">IF(OR($M928="",$M928="ERR",$J928="",$K928="",$N928=""),0,IF($N928=0,IF(AND(OR(3=7,3=12),3&gt;=$K928,3&lt;=IF($L928="",12,$L928)),$J928,0),IF(AND(3&gt;=$K928,3&lt;=IF($L928="",12,$L928),MOD(3-$K928,$N928)=0),$J928,0)))</f>
        <v>0</v>
      </c>
      <c r="R928" s="19" t="n">
        <f aca="false">IF(OR($M928="",$M928="ERR",$J928="",$K928="",$N928=""),0,IF($N928=0,IF(AND(OR(4=7,4=12),4&gt;=$K928,4&lt;=IF($L928="",12,$L928)),$J928,0),IF(AND(4&gt;=$K928,4&lt;=IF($L928="",12,$L928),MOD(4-$K928,$N928)=0),$J928,0)))</f>
        <v>0</v>
      </c>
      <c r="S928" s="19" t="n">
        <f aca="false">IF(OR($M928="",$M928="ERR",$J928="",$K928="",$N928=""),0,IF($N928=0,IF(AND(OR(5=7,5=12),5&gt;=$K928,5&lt;=IF($L928="",12,$L928)),$J928,0),IF(AND(5&gt;=$K928,5&lt;=IF($L928="",12,$L928),MOD(5-$K928,$N928)=0),$J928,0)))</f>
        <v>0</v>
      </c>
      <c r="T928" s="19" t="n">
        <f aca="false">IF(OR($M928="",$M928="ERR",$J928="",$K928="",$N928=""),0,IF($N928=0,IF(AND(OR(6=7,6=12),6&gt;=$K928,6&lt;=IF($L928="",12,$L928)),$J928,0),IF(AND(6&gt;=$K928,6&lt;=IF($L928="",12,$L928),MOD(6-$K928,$N928)=0),$J928,0)))</f>
        <v>0</v>
      </c>
      <c r="U928" s="19" t="n">
        <f aca="false">IF(OR($M928="",$M928="ERR",$J928="",$K928="",$N928=""),0,IF($N928=0,IF(AND(OR(7=7,7=12),7&gt;=$K928,7&lt;=IF($L928="",12,$L928)),$J928,0),IF(AND(7&gt;=$K928,7&lt;=IF($L928="",12,$L928),MOD(7-$K928,$N928)=0),$J928,0)))</f>
        <v>0</v>
      </c>
      <c r="V928" s="19" t="n">
        <f aca="false">IF(OR($M928="",$M928="ERR",$J928="",$K928="",$N928=""),0,IF($N928=0,IF(AND(OR(8=7,8=12),8&gt;=$K928,8&lt;=IF($L928="",12,$L928)),$J928,0),IF(AND(8&gt;=$K928,8&lt;=IF($L928="",12,$L928),MOD(8-$K928,$N928)=0),$J928,0)))</f>
        <v>0</v>
      </c>
      <c r="W928" s="19" t="n">
        <f aca="false">IF(OR($M928="",$M928="ERR",$J928="",$K928="",$N928=""),0,IF($N928=0,IF(AND(OR(9=7,9=12),9&gt;=$K928,9&lt;=IF($L928="",12,$L928)),$J928,0),IF(AND(9&gt;=$K928,9&lt;=IF($L928="",12,$L928),MOD(9-$K928,$N928)=0),$J928,0)))</f>
        <v>0</v>
      </c>
      <c r="X928" s="19" t="n">
        <f aca="false">IF(OR($M928="",$M928="ERR",$J928="",$K928="",$N928=""),0,IF($N928=0,IF(AND(OR(10=7,10=12),10&gt;=$K928,10&lt;=IF($L928="",12,$L928)),$J928,0),IF(AND(10&gt;=$K928,10&lt;=IF($L928="",12,$L928),MOD(10-$K928,$N928)=0),$J928,0)))</f>
        <v>0</v>
      </c>
      <c r="Y928" s="19" t="n">
        <f aca="false">IF(OR($M928="",$M928="ERR",$J928="",$K928="",$N928=""),0,IF($N928=0,IF(AND(OR(11=7,11=12),11&gt;=$K928,11&lt;=IF($L928="",12,$L928)),$J928,0),IF(AND(11&gt;=$K928,11&lt;=IF($L928="",12,$L928),MOD(11-$K928,$N928)=0),$J928,0)))</f>
        <v>0</v>
      </c>
      <c r="Z928" s="19" t="n">
        <f aca="false">IF(OR($M928="",$M928="ERR",$J928="",$K928="",$N928=""),0,IF($N928=0,IF(AND(OR(12=7,12=12),12&gt;=$K928,12&lt;=IF($L928="",12,$L928)),$J928,0),IF(AND(12&gt;=$K928,12&lt;=IF($L928="",12,$L928),MOD(12-$K928,$N928)=0),$J928,0)))</f>
        <v>0</v>
      </c>
      <c r="AA928" s="36" t="n">
        <f aca="false">SUM(O928:Z928)</f>
        <v>0</v>
      </c>
      <c r="AB928" s="15" t="str">
        <f aca="false">IF(AND($B928="",$D928="",$J928=""),"",IF($B928="","Falta código",IF(ISNA(MATCH($B928,LST_COD,0)),"Código no registrado en Trabajadores",IF($E928="","Concepto no está en el catálogo",IF($M928="ERR","Retención de otro empleador: Origen = Otro empleador",IF(OR($J928="",$K928=""),"Falta monto o mes",IF(OR($K928&lt;1,$K928&gt;12),"Mes inicio inválido",IF(AND($L928&lt;&gt;"",OR($L928&lt;$K928,$L928&gt;12)),"Mes fin inválido",IF($N928="","Falta frecuencia",IF(AND($G928&lt;&gt;"Otro empleador",SUMPRODUCT(($O928:$Z928&lt;&gt;0)*(((COLUMN($O928:$Z928)-14)&lt;INDEX(Trabajadores!$M$6:$M$105,MATCH($B928,LST_COD,0)))+((COLUMN($O928:$Z928)-14)&gt;INDEX(Trabajadores!$N$6:$N$105,MATCH($B928,LST_COD,0)))))&gt;0),"Aviso: hay meses fuera del periodo laboral","OK"))))))))))</f>
        <v/>
      </c>
    </row>
    <row r="929" customFormat="false" ht="15" hidden="false" customHeight="false" outlineLevel="0" collapsed="false">
      <c r="A929" s="23" t="n">
        <v>924</v>
      </c>
      <c r="B929" s="7"/>
      <c r="C929" s="35" t="str">
        <f aca="false">IF($B929="","",IFERROR(INDEX(Trabajadores!$D$6:$D$105,MATCH($B929,LST_COD,0)),"¿Código?"))</f>
        <v/>
      </c>
      <c r="D929" s="30"/>
      <c r="E929" s="9" t="str">
        <f aca="false">IF($D929="","",IFERROR(VLOOKUP($D929,CONC_TABLA,2,FALSE()),""))</f>
        <v/>
      </c>
      <c r="F929" s="9" t="str">
        <f aca="false">IF($D929="","",IFERROR(VLOOKUP($D929,CONC_TABLA,3,FALSE()),""))</f>
        <v/>
      </c>
      <c r="G929" s="30"/>
      <c r="H929" s="30"/>
      <c r="I929" s="30"/>
      <c r="J929" s="29"/>
      <c r="K929" s="28"/>
      <c r="L929" s="28"/>
      <c r="M929" s="9" t="str">
        <f aca="false">IF(OR($B929="",$E929=""),"",IF($E929="INA","INA",IF($G929="Otro empleador",IF($E929="RET","RETO",IF($E929="ORD","OTO","OTX")),IF($E929="RET","ERR",$E929))))</f>
        <v/>
      </c>
      <c r="N929" s="9" t="str">
        <f aca="false">IF($I929="","",IFERROR(VLOOKUP($I929,FREC_TABLA,2,FALSE()),""))</f>
        <v/>
      </c>
      <c r="O929" s="19" t="n">
        <f aca="false">IF(OR($M929="",$M929="ERR",$J929="",$K929="",$N929=""),0,IF($N929=0,IF(AND(OR(1=7,1=12),1&gt;=$K929,1&lt;=IF($L929="",12,$L929)),$J929,0),IF(AND(1&gt;=$K929,1&lt;=IF($L929="",12,$L929),MOD(1-$K929,$N929)=0),$J929,0)))</f>
        <v>0</v>
      </c>
      <c r="P929" s="19" t="n">
        <f aca="false">IF(OR($M929="",$M929="ERR",$J929="",$K929="",$N929=""),0,IF($N929=0,IF(AND(OR(2=7,2=12),2&gt;=$K929,2&lt;=IF($L929="",12,$L929)),$J929,0),IF(AND(2&gt;=$K929,2&lt;=IF($L929="",12,$L929),MOD(2-$K929,$N929)=0),$J929,0)))</f>
        <v>0</v>
      </c>
      <c r="Q929" s="19" t="n">
        <f aca="false">IF(OR($M929="",$M929="ERR",$J929="",$K929="",$N929=""),0,IF($N929=0,IF(AND(OR(3=7,3=12),3&gt;=$K929,3&lt;=IF($L929="",12,$L929)),$J929,0),IF(AND(3&gt;=$K929,3&lt;=IF($L929="",12,$L929),MOD(3-$K929,$N929)=0),$J929,0)))</f>
        <v>0</v>
      </c>
      <c r="R929" s="19" t="n">
        <f aca="false">IF(OR($M929="",$M929="ERR",$J929="",$K929="",$N929=""),0,IF($N929=0,IF(AND(OR(4=7,4=12),4&gt;=$K929,4&lt;=IF($L929="",12,$L929)),$J929,0),IF(AND(4&gt;=$K929,4&lt;=IF($L929="",12,$L929),MOD(4-$K929,$N929)=0),$J929,0)))</f>
        <v>0</v>
      </c>
      <c r="S929" s="19" t="n">
        <f aca="false">IF(OR($M929="",$M929="ERR",$J929="",$K929="",$N929=""),0,IF($N929=0,IF(AND(OR(5=7,5=12),5&gt;=$K929,5&lt;=IF($L929="",12,$L929)),$J929,0),IF(AND(5&gt;=$K929,5&lt;=IF($L929="",12,$L929),MOD(5-$K929,$N929)=0),$J929,0)))</f>
        <v>0</v>
      </c>
      <c r="T929" s="19" t="n">
        <f aca="false">IF(OR($M929="",$M929="ERR",$J929="",$K929="",$N929=""),0,IF($N929=0,IF(AND(OR(6=7,6=12),6&gt;=$K929,6&lt;=IF($L929="",12,$L929)),$J929,0),IF(AND(6&gt;=$K929,6&lt;=IF($L929="",12,$L929),MOD(6-$K929,$N929)=0),$J929,0)))</f>
        <v>0</v>
      </c>
      <c r="U929" s="19" t="n">
        <f aca="false">IF(OR($M929="",$M929="ERR",$J929="",$K929="",$N929=""),0,IF($N929=0,IF(AND(OR(7=7,7=12),7&gt;=$K929,7&lt;=IF($L929="",12,$L929)),$J929,0),IF(AND(7&gt;=$K929,7&lt;=IF($L929="",12,$L929),MOD(7-$K929,$N929)=0),$J929,0)))</f>
        <v>0</v>
      </c>
      <c r="V929" s="19" t="n">
        <f aca="false">IF(OR($M929="",$M929="ERR",$J929="",$K929="",$N929=""),0,IF($N929=0,IF(AND(OR(8=7,8=12),8&gt;=$K929,8&lt;=IF($L929="",12,$L929)),$J929,0),IF(AND(8&gt;=$K929,8&lt;=IF($L929="",12,$L929),MOD(8-$K929,$N929)=0),$J929,0)))</f>
        <v>0</v>
      </c>
      <c r="W929" s="19" t="n">
        <f aca="false">IF(OR($M929="",$M929="ERR",$J929="",$K929="",$N929=""),0,IF($N929=0,IF(AND(OR(9=7,9=12),9&gt;=$K929,9&lt;=IF($L929="",12,$L929)),$J929,0),IF(AND(9&gt;=$K929,9&lt;=IF($L929="",12,$L929),MOD(9-$K929,$N929)=0),$J929,0)))</f>
        <v>0</v>
      </c>
      <c r="X929" s="19" t="n">
        <f aca="false">IF(OR($M929="",$M929="ERR",$J929="",$K929="",$N929=""),0,IF($N929=0,IF(AND(OR(10=7,10=12),10&gt;=$K929,10&lt;=IF($L929="",12,$L929)),$J929,0),IF(AND(10&gt;=$K929,10&lt;=IF($L929="",12,$L929),MOD(10-$K929,$N929)=0),$J929,0)))</f>
        <v>0</v>
      </c>
      <c r="Y929" s="19" t="n">
        <f aca="false">IF(OR($M929="",$M929="ERR",$J929="",$K929="",$N929=""),0,IF($N929=0,IF(AND(OR(11=7,11=12),11&gt;=$K929,11&lt;=IF($L929="",12,$L929)),$J929,0),IF(AND(11&gt;=$K929,11&lt;=IF($L929="",12,$L929),MOD(11-$K929,$N929)=0),$J929,0)))</f>
        <v>0</v>
      </c>
      <c r="Z929" s="19" t="n">
        <f aca="false">IF(OR($M929="",$M929="ERR",$J929="",$K929="",$N929=""),0,IF($N929=0,IF(AND(OR(12=7,12=12),12&gt;=$K929,12&lt;=IF($L929="",12,$L929)),$J929,0),IF(AND(12&gt;=$K929,12&lt;=IF($L929="",12,$L929),MOD(12-$K929,$N929)=0),$J929,0)))</f>
        <v>0</v>
      </c>
      <c r="AA929" s="36" t="n">
        <f aca="false">SUM(O929:Z929)</f>
        <v>0</v>
      </c>
      <c r="AB929" s="15" t="str">
        <f aca="false">IF(AND($B929="",$D929="",$J929=""),"",IF($B929="","Falta código",IF(ISNA(MATCH($B929,LST_COD,0)),"Código no registrado en Trabajadores",IF($E929="","Concepto no está en el catálogo",IF($M929="ERR","Retención de otro empleador: Origen = Otro empleador",IF(OR($J929="",$K929=""),"Falta monto o mes",IF(OR($K929&lt;1,$K929&gt;12),"Mes inicio inválido",IF(AND($L929&lt;&gt;"",OR($L929&lt;$K929,$L929&gt;12)),"Mes fin inválido",IF($N929="","Falta frecuencia",IF(AND($G929&lt;&gt;"Otro empleador",SUMPRODUCT(($O929:$Z929&lt;&gt;0)*(((COLUMN($O929:$Z929)-14)&lt;INDEX(Trabajadores!$M$6:$M$105,MATCH($B929,LST_COD,0)))+((COLUMN($O929:$Z929)-14)&gt;INDEX(Trabajadores!$N$6:$N$105,MATCH($B929,LST_COD,0)))))&gt;0),"Aviso: hay meses fuera del periodo laboral","OK"))))))))))</f>
        <v/>
      </c>
    </row>
    <row r="930" customFormat="false" ht="15" hidden="false" customHeight="false" outlineLevel="0" collapsed="false">
      <c r="A930" s="23" t="n">
        <v>925</v>
      </c>
      <c r="B930" s="7"/>
      <c r="C930" s="35" t="str">
        <f aca="false">IF($B930="","",IFERROR(INDEX(Trabajadores!$D$6:$D$105,MATCH($B930,LST_COD,0)),"¿Código?"))</f>
        <v/>
      </c>
      <c r="D930" s="30"/>
      <c r="E930" s="9" t="str">
        <f aca="false">IF($D930="","",IFERROR(VLOOKUP($D930,CONC_TABLA,2,FALSE()),""))</f>
        <v/>
      </c>
      <c r="F930" s="9" t="str">
        <f aca="false">IF($D930="","",IFERROR(VLOOKUP($D930,CONC_TABLA,3,FALSE()),""))</f>
        <v/>
      </c>
      <c r="G930" s="30"/>
      <c r="H930" s="30"/>
      <c r="I930" s="30"/>
      <c r="J930" s="29"/>
      <c r="K930" s="28"/>
      <c r="L930" s="28"/>
      <c r="M930" s="9" t="str">
        <f aca="false">IF(OR($B930="",$E930=""),"",IF($E930="INA","INA",IF($G930="Otro empleador",IF($E930="RET","RETO",IF($E930="ORD","OTO","OTX")),IF($E930="RET","ERR",$E930))))</f>
        <v/>
      </c>
      <c r="N930" s="9" t="str">
        <f aca="false">IF($I930="","",IFERROR(VLOOKUP($I930,FREC_TABLA,2,FALSE()),""))</f>
        <v/>
      </c>
      <c r="O930" s="19" t="n">
        <f aca="false">IF(OR($M930="",$M930="ERR",$J930="",$K930="",$N930=""),0,IF($N930=0,IF(AND(OR(1=7,1=12),1&gt;=$K930,1&lt;=IF($L930="",12,$L930)),$J930,0),IF(AND(1&gt;=$K930,1&lt;=IF($L930="",12,$L930),MOD(1-$K930,$N930)=0),$J930,0)))</f>
        <v>0</v>
      </c>
      <c r="P930" s="19" t="n">
        <f aca="false">IF(OR($M930="",$M930="ERR",$J930="",$K930="",$N930=""),0,IF($N930=0,IF(AND(OR(2=7,2=12),2&gt;=$K930,2&lt;=IF($L930="",12,$L930)),$J930,0),IF(AND(2&gt;=$K930,2&lt;=IF($L930="",12,$L930),MOD(2-$K930,$N930)=0),$J930,0)))</f>
        <v>0</v>
      </c>
      <c r="Q930" s="19" t="n">
        <f aca="false">IF(OR($M930="",$M930="ERR",$J930="",$K930="",$N930=""),0,IF($N930=0,IF(AND(OR(3=7,3=12),3&gt;=$K930,3&lt;=IF($L930="",12,$L930)),$J930,0),IF(AND(3&gt;=$K930,3&lt;=IF($L930="",12,$L930),MOD(3-$K930,$N930)=0),$J930,0)))</f>
        <v>0</v>
      </c>
      <c r="R930" s="19" t="n">
        <f aca="false">IF(OR($M930="",$M930="ERR",$J930="",$K930="",$N930=""),0,IF($N930=0,IF(AND(OR(4=7,4=12),4&gt;=$K930,4&lt;=IF($L930="",12,$L930)),$J930,0),IF(AND(4&gt;=$K930,4&lt;=IF($L930="",12,$L930),MOD(4-$K930,$N930)=0),$J930,0)))</f>
        <v>0</v>
      </c>
      <c r="S930" s="19" t="n">
        <f aca="false">IF(OR($M930="",$M930="ERR",$J930="",$K930="",$N930=""),0,IF($N930=0,IF(AND(OR(5=7,5=12),5&gt;=$K930,5&lt;=IF($L930="",12,$L930)),$J930,0),IF(AND(5&gt;=$K930,5&lt;=IF($L930="",12,$L930),MOD(5-$K930,$N930)=0),$J930,0)))</f>
        <v>0</v>
      </c>
      <c r="T930" s="19" t="n">
        <f aca="false">IF(OR($M930="",$M930="ERR",$J930="",$K930="",$N930=""),0,IF($N930=0,IF(AND(OR(6=7,6=12),6&gt;=$K930,6&lt;=IF($L930="",12,$L930)),$J930,0),IF(AND(6&gt;=$K930,6&lt;=IF($L930="",12,$L930),MOD(6-$K930,$N930)=0),$J930,0)))</f>
        <v>0</v>
      </c>
      <c r="U930" s="19" t="n">
        <f aca="false">IF(OR($M930="",$M930="ERR",$J930="",$K930="",$N930=""),0,IF($N930=0,IF(AND(OR(7=7,7=12),7&gt;=$K930,7&lt;=IF($L930="",12,$L930)),$J930,0),IF(AND(7&gt;=$K930,7&lt;=IF($L930="",12,$L930),MOD(7-$K930,$N930)=0),$J930,0)))</f>
        <v>0</v>
      </c>
      <c r="V930" s="19" t="n">
        <f aca="false">IF(OR($M930="",$M930="ERR",$J930="",$K930="",$N930=""),0,IF($N930=0,IF(AND(OR(8=7,8=12),8&gt;=$K930,8&lt;=IF($L930="",12,$L930)),$J930,0),IF(AND(8&gt;=$K930,8&lt;=IF($L930="",12,$L930),MOD(8-$K930,$N930)=0),$J930,0)))</f>
        <v>0</v>
      </c>
      <c r="W930" s="19" t="n">
        <f aca="false">IF(OR($M930="",$M930="ERR",$J930="",$K930="",$N930=""),0,IF($N930=0,IF(AND(OR(9=7,9=12),9&gt;=$K930,9&lt;=IF($L930="",12,$L930)),$J930,0),IF(AND(9&gt;=$K930,9&lt;=IF($L930="",12,$L930),MOD(9-$K930,$N930)=0),$J930,0)))</f>
        <v>0</v>
      </c>
      <c r="X930" s="19" t="n">
        <f aca="false">IF(OR($M930="",$M930="ERR",$J930="",$K930="",$N930=""),0,IF($N930=0,IF(AND(OR(10=7,10=12),10&gt;=$K930,10&lt;=IF($L930="",12,$L930)),$J930,0),IF(AND(10&gt;=$K930,10&lt;=IF($L930="",12,$L930),MOD(10-$K930,$N930)=0),$J930,0)))</f>
        <v>0</v>
      </c>
      <c r="Y930" s="19" t="n">
        <f aca="false">IF(OR($M930="",$M930="ERR",$J930="",$K930="",$N930=""),0,IF($N930=0,IF(AND(OR(11=7,11=12),11&gt;=$K930,11&lt;=IF($L930="",12,$L930)),$J930,0),IF(AND(11&gt;=$K930,11&lt;=IF($L930="",12,$L930),MOD(11-$K930,$N930)=0),$J930,0)))</f>
        <v>0</v>
      </c>
      <c r="Z930" s="19" t="n">
        <f aca="false">IF(OR($M930="",$M930="ERR",$J930="",$K930="",$N930=""),0,IF($N930=0,IF(AND(OR(12=7,12=12),12&gt;=$K930,12&lt;=IF($L930="",12,$L930)),$J930,0),IF(AND(12&gt;=$K930,12&lt;=IF($L930="",12,$L930),MOD(12-$K930,$N930)=0),$J930,0)))</f>
        <v>0</v>
      </c>
      <c r="AA930" s="36" t="n">
        <f aca="false">SUM(O930:Z930)</f>
        <v>0</v>
      </c>
      <c r="AB930" s="15" t="str">
        <f aca="false">IF(AND($B930="",$D930="",$J930=""),"",IF($B930="","Falta código",IF(ISNA(MATCH($B930,LST_COD,0)),"Código no registrado en Trabajadores",IF($E930="","Concepto no está en el catálogo",IF($M930="ERR","Retención de otro empleador: Origen = Otro empleador",IF(OR($J930="",$K930=""),"Falta monto o mes",IF(OR($K930&lt;1,$K930&gt;12),"Mes inicio inválido",IF(AND($L930&lt;&gt;"",OR($L930&lt;$K930,$L930&gt;12)),"Mes fin inválido",IF($N930="","Falta frecuencia",IF(AND($G930&lt;&gt;"Otro empleador",SUMPRODUCT(($O930:$Z930&lt;&gt;0)*(((COLUMN($O930:$Z930)-14)&lt;INDEX(Trabajadores!$M$6:$M$105,MATCH($B930,LST_COD,0)))+((COLUMN($O930:$Z930)-14)&gt;INDEX(Trabajadores!$N$6:$N$105,MATCH($B930,LST_COD,0)))))&gt;0),"Aviso: hay meses fuera del periodo laboral","OK"))))))))))</f>
        <v/>
      </c>
    </row>
    <row r="931" customFormat="false" ht="15" hidden="false" customHeight="false" outlineLevel="0" collapsed="false">
      <c r="A931" s="23" t="n">
        <v>926</v>
      </c>
      <c r="B931" s="7"/>
      <c r="C931" s="35" t="str">
        <f aca="false">IF($B931="","",IFERROR(INDEX(Trabajadores!$D$6:$D$105,MATCH($B931,LST_COD,0)),"¿Código?"))</f>
        <v/>
      </c>
      <c r="D931" s="30"/>
      <c r="E931" s="9" t="str">
        <f aca="false">IF($D931="","",IFERROR(VLOOKUP($D931,CONC_TABLA,2,FALSE()),""))</f>
        <v/>
      </c>
      <c r="F931" s="9" t="str">
        <f aca="false">IF($D931="","",IFERROR(VLOOKUP($D931,CONC_TABLA,3,FALSE()),""))</f>
        <v/>
      </c>
      <c r="G931" s="30"/>
      <c r="H931" s="30"/>
      <c r="I931" s="30"/>
      <c r="J931" s="29"/>
      <c r="K931" s="28"/>
      <c r="L931" s="28"/>
      <c r="M931" s="9" t="str">
        <f aca="false">IF(OR($B931="",$E931=""),"",IF($E931="INA","INA",IF($G931="Otro empleador",IF($E931="RET","RETO",IF($E931="ORD","OTO","OTX")),IF($E931="RET","ERR",$E931))))</f>
        <v/>
      </c>
      <c r="N931" s="9" t="str">
        <f aca="false">IF($I931="","",IFERROR(VLOOKUP($I931,FREC_TABLA,2,FALSE()),""))</f>
        <v/>
      </c>
      <c r="O931" s="19" t="n">
        <f aca="false">IF(OR($M931="",$M931="ERR",$J931="",$K931="",$N931=""),0,IF($N931=0,IF(AND(OR(1=7,1=12),1&gt;=$K931,1&lt;=IF($L931="",12,$L931)),$J931,0),IF(AND(1&gt;=$K931,1&lt;=IF($L931="",12,$L931),MOD(1-$K931,$N931)=0),$J931,0)))</f>
        <v>0</v>
      </c>
      <c r="P931" s="19" t="n">
        <f aca="false">IF(OR($M931="",$M931="ERR",$J931="",$K931="",$N931=""),0,IF($N931=0,IF(AND(OR(2=7,2=12),2&gt;=$K931,2&lt;=IF($L931="",12,$L931)),$J931,0),IF(AND(2&gt;=$K931,2&lt;=IF($L931="",12,$L931),MOD(2-$K931,$N931)=0),$J931,0)))</f>
        <v>0</v>
      </c>
      <c r="Q931" s="19" t="n">
        <f aca="false">IF(OR($M931="",$M931="ERR",$J931="",$K931="",$N931=""),0,IF($N931=0,IF(AND(OR(3=7,3=12),3&gt;=$K931,3&lt;=IF($L931="",12,$L931)),$J931,0),IF(AND(3&gt;=$K931,3&lt;=IF($L931="",12,$L931),MOD(3-$K931,$N931)=0),$J931,0)))</f>
        <v>0</v>
      </c>
      <c r="R931" s="19" t="n">
        <f aca="false">IF(OR($M931="",$M931="ERR",$J931="",$K931="",$N931=""),0,IF($N931=0,IF(AND(OR(4=7,4=12),4&gt;=$K931,4&lt;=IF($L931="",12,$L931)),$J931,0),IF(AND(4&gt;=$K931,4&lt;=IF($L931="",12,$L931),MOD(4-$K931,$N931)=0),$J931,0)))</f>
        <v>0</v>
      </c>
      <c r="S931" s="19" t="n">
        <f aca="false">IF(OR($M931="",$M931="ERR",$J931="",$K931="",$N931=""),0,IF($N931=0,IF(AND(OR(5=7,5=12),5&gt;=$K931,5&lt;=IF($L931="",12,$L931)),$J931,0),IF(AND(5&gt;=$K931,5&lt;=IF($L931="",12,$L931),MOD(5-$K931,$N931)=0),$J931,0)))</f>
        <v>0</v>
      </c>
      <c r="T931" s="19" t="n">
        <f aca="false">IF(OR($M931="",$M931="ERR",$J931="",$K931="",$N931=""),0,IF($N931=0,IF(AND(OR(6=7,6=12),6&gt;=$K931,6&lt;=IF($L931="",12,$L931)),$J931,0),IF(AND(6&gt;=$K931,6&lt;=IF($L931="",12,$L931),MOD(6-$K931,$N931)=0),$J931,0)))</f>
        <v>0</v>
      </c>
      <c r="U931" s="19" t="n">
        <f aca="false">IF(OR($M931="",$M931="ERR",$J931="",$K931="",$N931=""),0,IF($N931=0,IF(AND(OR(7=7,7=12),7&gt;=$K931,7&lt;=IF($L931="",12,$L931)),$J931,0),IF(AND(7&gt;=$K931,7&lt;=IF($L931="",12,$L931),MOD(7-$K931,$N931)=0),$J931,0)))</f>
        <v>0</v>
      </c>
      <c r="V931" s="19" t="n">
        <f aca="false">IF(OR($M931="",$M931="ERR",$J931="",$K931="",$N931=""),0,IF($N931=0,IF(AND(OR(8=7,8=12),8&gt;=$K931,8&lt;=IF($L931="",12,$L931)),$J931,0),IF(AND(8&gt;=$K931,8&lt;=IF($L931="",12,$L931),MOD(8-$K931,$N931)=0),$J931,0)))</f>
        <v>0</v>
      </c>
      <c r="W931" s="19" t="n">
        <f aca="false">IF(OR($M931="",$M931="ERR",$J931="",$K931="",$N931=""),0,IF($N931=0,IF(AND(OR(9=7,9=12),9&gt;=$K931,9&lt;=IF($L931="",12,$L931)),$J931,0),IF(AND(9&gt;=$K931,9&lt;=IF($L931="",12,$L931),MOD(9-$K931,$N931)=0),$J931,0)))</f>
        <v>0</v>
      </c>
      <c r="X931" s="19" t="n">
        <f aca="false">IF(OR($M931="",$M931="ERR",$J931="",$K931="",$N931=""),0,IF($N931=0,IF(AND(OR(10=7,10=12),10&gt;=$K931,10&lt;=IF($L931="",12,$L931)),$J931,0),IF(AND(10&gt;=$K931,10&lt;=IF($L931="",12,$L931),MOD(10-$K931,$N931)=0),$J931,0)))</f>
        <v>0</v>
      </c>
      <c r="Y931" s="19" t="n">
        <f aca="false">IF(OR($M931="",$M931="ERR",$J931="",$K931="",$N931=""),0,IF($N931=0,IF(AND(OR(11=7,11=12),11&gt;=$K931,11&lt;=IF($L931="",12,$L931)),$J931,0),IF(AND(11&gt;=$K931,11&lt;=IF($L931="",12,$L931),MOD(11-$K931,$N931)=0),$J931,0)))</f>
        <v>0</v>
      </c>
      <c r="Z931" s="19" t="n">
        <f aca="false">IF(OR($M931="",$M931="ERR",$J931="",$K931="",$N931=""),0,IF($N931=0,IF(AND(OR(12=7,12=12),12&gt;=$K931,12&lt;=IF($L931="",12,$L931)),$J931,0),IF(AND(12&gt;=$K931,12&lt;=IF($L931="",12,$L931),MOD(12-$K931,$N931)=0),$J931,0)))</f>
        <v>0</v>
      </c>
      <c r="AA931" s="36" t="n">
        <f aca="false">SUM(O931:Z931)</f>
        <v>0</v>
      </c>
      <c r="AB931" s="15" t="str">
        <f aca="false">IF(AND($B931="",$D931="",$J931=""),"",IF($B931="","Falta código",IF(ISNA(MATCH($B931,LST_COD,0)),"Código no registrado en Trabajadores",IF($E931="","Concepto no está en el catálogo",IF($M931="ERR","Retención de otro empleador: Origen = Otro empleador",IF(OR($J931="",$K931=""),"Falta monto o mes",IF(OR($K931&lt;1,$K931&gt;12),"Mes inicio inválido",IF(AND($L931&lt;&gt;"",OR($L931&lt;$K931,$L931&gt;12)),"Mes fin inválido",IF($N931="","Falta frecuencia",IF(AND($G931&lt;&gt;"Otro empleador",SUMPRODUCT(($O931:$Z931&lt;&gt;0)*(((COLUMN($O931:$Z931)-14)&lt;INDEX(Trabajadores!$M$6:$M$105,MATCH($B931,LST_COD,0)))+((COLUMN($O931:$Z931)-14)&gt;INDEX(Trabajadores!$N$6:$N$105,MATCH($B931,LST_COD,0)))))&gt;0),"Aviso: hay meses fuera del periodo laboral","OK"))))))))))</f>
        <v/>
      </c>
    </row>
    <row r="932" customFormat="false" ht="15" hidden="false" customHeight="false" outlineLevel="0" collapsed="false">
      <c r="A932" s="23" t="n">
        <v>927</v>
      </c>
      <c r="B932" s="7"/>
      <c r="C932" s="35" t="str">
        <f aca="false">IF($B932="","",IFERROR(INDEX(Trabajadores!$D$6:$D$105,MATCH($B932,LST_COD,0)),"¿Código?"))</f>
        <v/>
      </c>
      <c r="D932" s="30"/>
      <c r="E932" s="9" t="str">
        <f aca="false">IF($D932="","",IFERROR(VLOOKUP($D932,CONC_TABLA,2,FALSE()),""))</f>
        <v/>
      </c>
      <c r="F932" s="9" t="str">
        <f aca="false">IF($D932="","",IFERROR(VLOOKUP($D932,CONC_TABLA,3,FALSE()),""))</f>
        <v/>
      </c>
      <c r="G932" s="30"/>
      <c r="H932" s="30"/>
      <c r="I932" s="30"/>
      <c r="J932" s="29"/>
      <c r="K932" s="28"/>
      <c r="L932" s="28"/>
      <c r="M932" s="9" t="str">
        <f aca="false">IF(OR($B932="",$E932=""),"",IF($E932="INA","INA",IF($G932="Otro empleador",IF($E932="RET","RETO",IF($E932="ORD","OTO","OTX")),IF($E932="RET","ERR",$E932))))</f>
        <v/>
      </c>
      <c r="N932" s="9" t="str">
        <f aca="false">IF($I932="","",IFERROR(VLOOKUP($I932,FREC_TABLA,2,FALSE()),""))</f>
        <v/>
      </c>
      <c r="O932" s="19" t="n">
        <f aca="false">IF(OR($M932="",$M932="ERR",$J932="",$K932="",$N932=""),0,IF($N932=0,IF(AND(OR(1=7,1=12),1&gt;=$K932,1&lt;=IF($L932="",12,$L932)),$J932,0),IF(AND(1&gt;=$K932,1&lt;=IF($L932="",12,$L932),MOD(1-$K932,$N932)=0),$J932,0)))</f>
        <v>0</v>
      </c>
      <c r="P932" s="19" t="n">
        <f aca="false">IF(OR($M932="",$M932="ERR",$J932="",$K932="",$N932=""),0,IF($N932=0,IF(AND(OR(2=7,2=12),2&gt;=$K932,2&lt;=IF($L932="",12,$L932)),$J932,0),IF(AND(2&gt;=$K932,2&lt;=IF($L932="",12,$L932),MOD(2-$K932,$N932)=0),$J932,0)))</f>
        <v>0</v>
      </c>
      <c r="Q932" s="19" t="n">
        <f aca="false">IF(OR($M932="",$M932="ERR",$J932="",$K932="",$N932=""),0,IF($N932=0,IF(AND(OR(3=7,3=12),3&gt;=$K932,3&lt;=IF($L932="",12,$L932)),$J932,0),IF(AND(3&gt;=$K932,3&lt;=IF($L932="",12,$L932),MOD(3-$K932,$N932)=0),$J932,0)))</f>
        <v>0</v>
      </c>
      <c r="R932" s="19" t="n">
        <f aca="false">IF(OR($M932="",$M932="ERR",$J932="",$K932="",$N932=""),0,IF($N932=0,IF(AND(OR(4=7,4=12),4&gt;=$K932,4&lt;=IF($L932="",12,$L932)),$J932,0),IF(AND(4&gt;=$K932,4&lt;=IF($L932="",12,$L932),MOD(4-$K932,$N932)=0),$J932,0)))</f>
        <v>0</v>
      </c>
      <c r="S932" s="19" t="n">
        <f aca="false">IF(OR($M932="",$M932="ERR",$J932="",$K932="",$N932=""),0,IF($N932=0,IF(AND(OR(5=7,5=12),5&gt;=$K932,5&lt;=IF($L932="",12,$L932)),$J932,0),IF(AND(5&gt;=$K932,5&lt;=IF($L932="",12,$L932),MOD(5-$K932,$N932)=0),$J932,0)))</f>
        <v>0</v>
      </c>
      <c r="T932" s="19" t="n">
        <f aca="false">IF(OR($M932="",$M932="ERR",$J932="",$K932="",$N932=""),0,IF($N932=0,IF(AND(OR(6=7,6=12),6&gt;=$K932,6&lt;=IF($L932="",12,$L932)),$J932,0),IF(AND(6&gt;=$K932,6&lt;=IF($L932="",12,$L932),MOD(6-$K932,$N932)=0),$J932,0)))</f>
        <v>0</v>
      </c>
      <c r="U932" s="19" t="n">
        <f aca="false">IF(OR($M932="",$M932="ERR",$J932="",$K932="",$N932=""),0,IF($N932=0,IF(AND(OR(7=7,7=12),7&gt;=$K932,7&lt;=IF($L932="",12,$L932)),$J932,0),IF(AND(7&gt;=$K932,7&lt;=IF($L932="",12,$L932),MOD(7-$K932,$N932)=0),$J932,0)))</f>
        <v>0</v>
      </c>
      <c r="V932" s="19" t="n">
        <f aca="false">IF(OR($M932="",$M932="ERR",$J932="",$K932="",$N932=""),0,IF($N932=0,IF(AND(OR(8=7,8=12),8&gt;=$K932,8&lt;=IF($L932="",12,$L932)),$J932,0),IF(AND(8&gt;=$K932,8&lt;=IF($L932="",12,$L932),MOD(8-$K932,$N932)=0),$J932,0)))</f>
        <v>0</v>
      </c>
      <c r="W932" s="19" t="n">
        <f aca="false">IF(OR($M932="",$M932="ERR",$J932="",$K932="",$N932=""),0,IF($N932=0,IF(AND(OR(9=7,9=12),9&gt;=$K932,9&lt;=IF($L932="",12,$L932)),$J932,0),IF(AND(9&gt;=$K932,9&lt;=IF($L932="",12,$L932),MOD(9-$K932,$N932)=0),$J932,0)))</f>
        <v>0</v>
      </c>
      <c r="X932" s="19" t="n">
        <f aca="false">IF(OR($M932="",$M932="ERR",$J932="",$K932="",$N932=""),0,IF($N932=0,IF(AND(OR(10=7,10=12),10&gt;=$K932,10&lt;=IF($L932="",12,$L932)),$J932,0),IF(AND(10&gt;=$K932,10&lt;=IF($L932="",12,$L932),MOD(10-$K932,$N932)=0),$J932,0)))</f>
        <v>0</v>
      </c>
      <c r="Y932" s="19" t="n">
        <f aca="false">IF(OR($M932="",$M932="ERR",$J932="",$K932="",$N932=""),0,IF($N932=0,IF(AND(OR(11=7,11=12),11&gt;=$K932,11&lt;=IF($L932="",12,$L932)),$J932,0),IF(AND(11&gt;=$K932,11&lt;=IF($L932="",12,$L932),MOD(11-$K932,$N932)=0),$J932,0)))</f>
        <v>0</v>
      </c>
      <c r="Z932" s="19" t="n">
        <f aca="false">IF(OR($M932="",$M932="ERR",$J932="",$K932="",$N932=""),0,IF($N932=0,IF(AND(OR(12=7,12=12),12&gt;=$K932,12&lt;=IF($L932="",12,$L932)),$J932,0),IF(AND(12&gt;=$K932,12&lt;=IF($L932="",12,$L932),MOD(12-$K932,$N932)=0),$J932,0)))</f>
        <v>0</v>
      </c>
      <c r="AA932" s="36" t="n">
        <f aca="false">SUM(O932:Z932)</f>
        <v>0</v>
      </c>
      <c r="AB932" s="15" t="str">
        <f aca="false">IF(AND($B932="",$D932="",$J932=""),"",IF($B932="","Falta código",IF(ISNA(MATCH($B932,LST_COD,0)),"Código no registrado en Trabajadores",IF($E932="","Concepto no está en el catálogo",IF($M932="ERR","Retención de otro empleador: Origen = Otro empleador",IF(OR($J932="",$K932=""),"Falta monto o mes",IF(OR($K932&lt;1,$K932&gt;12),"Mes inicio inválido",IF(AND($L932&lt;&gt;"",OR($L932&lt;$K932,$L932&gt;12)),"Mes fin inválido",IF($N932="","Falta frecuencia",IF(AND($G932&lt;&gt;"Otro empleador",SUMPRODUCT(($O932:$Z932&lt;&gt;0)*(((COLUMN($O932:$Z932)-14)&lt;INDEX(Trabajadores!$M$6:$M$105,MATCH($B932,LST_COD,0)))+((COLUMN($O932:$Z932)-14)&gt;INDEX(Trabajadores!$N$6:$N$105,MATCH($B932,LST_COD,0)))))&gt;0),"Aviso: hay meses fuera del periodo laboral","OK"))))))))))</f>
        <v/>
      </c>
    </row>
    <row r="933" customFormat="false" ht="15" hidden="false" customHeight="false" outlineLevel="0" collapsed="false">
      <c r="A933" s="23" t="n">
        <v>928</v>
      </c>
      <c r="B933" s="7"/>
      <c r="C933" s="35" t="str">
        <f aca="false">IF($B933="","",IFERROR(INDEX(Trabajadores!$D$6:$D$105,MATCH($B933,LST_COD,0)),"¿Código?"))</f>
        <v/>
      </c>
      <c r="D933" s="30"/>
      <c r="E933" s="9" t="str">
        <f aca="false">IF($D933="","",IFERROR(VLOOKUP($D933,CONC_TABLA,2,FALSE()),""))</f>
        <v/>
      </c>
      <c r="F933" s="9" t="str">
        <f aca="false">IF($D933="","",IFERROR(VLOOKUP($D933,CONC_TABLA,3,FALSE()),""))</f>
        <v/>
      </c>
      <c r="G933" s="30"/>
      <c r="H933" s="30"/>
      <c r="I933" s="30"/>
      <c r="J933" s="29"/>
      <c r="K933" s="28"/>
      <c r="L933" s="28"/>
      <c r="M933" s="9" t="str">
        <f aca="false">IF(OR($B933="",$E933=""),"",IF($E933="INA","INA",IF($G933="Otro empleador",IF($E933="RET","RETO",IF($E933="ORD","OTO","OTX")),IF($E933="RET","ERR",$E933))))</f>
        <v/>
      </c>
      <c r="N933" s="9" t="str">
        <f aca="false">IF($I933="","",IFERROR(VLOOKUP($I933,FREC_TABLA,2,FALSE()),""))</f>
        <v/>
      </c>
      <c r="O933" s="19" t="n">
        <f aca="false">IF(OR($M933="",$M933="ERR",$J933="",$K933="",$N933=""),0,IF($N933=0,IF(AND(OR(1=7,1=12),1&gt;=$K933,1&lt;=IF($L933="",12,$L933)),$J933,0),IF(AND(1&gt;=$K933,1&lt;=IF($L933="",12,$L933),MOD(1-$K933,$N933)=0),$J933,0)))</f>
        <v>0</v>
      </c>
      <c r="P933" s="19" t="n">
        <f aca="false">IF(OR($M933="",$M933="ERR",$J933="",$K933="",$N933=""),0,IF($N933=0,IF(AND(OR(2=7,2=12),2&gt;=$K933,2&lt;=IF($L933="",12,$L933)),$J933,0),IF(AND(2&gt;=$K933,2&lt;=IF($L933="",12,$L933),MOD(2-$K933,$N933)=0),$J933,0)))</f>
        <v>0</v>
      </c>
      <c r="Q933" s="19" t="n">
        <f aca="false">IF(OR($M933="",$M933="ERR",$J933="",$K933="",$N933=""),0,IF($N933=0,IF(AND(OR(3=7,3=12),3&gt;=$K933,3&lt;=IF($L933="",12,$L933)),$J933,0),IF(AND(3&gt;=$K933,3&lt;=IF($L933="",12,$L933),MOD(3-$K933,$N933)=0),$J933,0)))</f>
        <v>0</v>
      </c>
      <c r="R933" s="19" t="n">
        <f aca="false">IF(OR($M933="",$M933="ERR",$J933="",$K933="",$N933=""),0,IF($N933=0,IF(AND(OR(4=7,4=12),4&gt;=$K933,4&lt;=IF($L933="",12,$L933)),$J933,0),IF(AND(4&gt;=$K933,4&lt;=IF($L933="",12,$L933),MOD(4-$K933,$N933)=0),$J933,0)))</f>
        <v>0</v>
      </c>
      <c r="S933" s="19" t="n">
        <f aca="false">IF(OR($M933="",$M933="ERR",$J933="",$K933="",$N933=""),0,IF($N933=0,IF(AND(OR(5=7,5=12),5&gt;=$K933,5&lt;=IF($L933="",12,$L933)),$J933,0),IF(AND(5&gt;=$K933,5&lt;=IF($L933="",12,$L933),MOD(5-$K933,$N933)=0),$J933,0)))</f>
        <v>0</v>
      </c>
      <c r="T933" s="19" t="n">
        <f aca="false">IF(OR($M933="",$M933="ERR",$J933="",$K933="",$N933=""),0,IF($N933=0,IF(AND(OR(6=7,6=12),6&gt;=$K933,6&lt;=IF($L933="",12,$L933)),$J933,0),IF(AND(6&gt;=$K933,6&lt;=IF($L933="",12,$L933),MOD(6-$K933,$N933)=0),$J933,0)))</f>
        <v>0</v>
      </c>
      <c r="U933" s="19" t="n">
        <f aca="false">IF(OR($M933="",$M933="ERR",$J933="",$K933="",$N933=""),0,IF($N933=0,IF(AND(OR(7=7,7=12),7&gt;=$K933,7&lt;=IF($L933="",12,$L933)),$J933,0),IF(AND(7&gt;=$K933,7&lt;=IF($L933="",12,$L933),MOD(7-$K933,$N933)=0),$J933,0)))</f>
        <v>0</v>
      </c>
      <c r="V933" s="19" t="n">
        <f aca="false">IF(OR($M933="",$M933="ERR",$J933="",$K933="",$N933=""),0,IF($N933=0,IF(AND(OR(8=7,8=12),8&gt;=$K933,8&lt;=IF($L933="",12,$L933)),$J933,0),IF(AND(8&gt;=$K933,8&lt;=IF($L933="",12,$L933),MOD(8-$K933,$N933)=0),$J933,0)))</f>
        <v>0</v>
      </c>
      <c r="W933" s="19" t="n">
        <f aca="false">IF(OR($M933="",$M933="ERR",$J933="",$K933="",$N933=""),0,IF($N933=0,IF(AND(OR(9=7,9=12),9&gt;=$K933,9&lt;=IF($L933="",12,$L933)),$J933,0),IF(AND(9&gt;=$K933,9&lt;=IF($L933="",12,$L933),MOD(9-$K933,$N933)=0),$J933,0)))</f>
        <v>0</v>
      </c>
      <c r="X933" s="19" t="n">
        <f aca="false">IF(OR($M933="",$M933="ERR",$J933="",$K933="",$N933=""),0,IF($N933=0,IF(AND(OR(10=7,10=12),10&gt;=$K933,10&lt;=IF($L933="",12,$L933)),$J933,0),IF(AND(10&gt;=$K933,10&lt;=IF($L933="",12,$L933),MOD(10-$K933,$N933)=0),$J933,0)))</f>
        <v>0</v>
      </c>
      <c r="Y933" s="19" t="n">
        <f aca="false">IF(OR($M933="",$M933="ERR",$J933="",$K933="",$N933=""),0,IF($N933=0,IF(AND(OR(11=7,11=12),11&gt;=$K933,11&lt;=IF($L933="",12,$L933)),$J933,0),IF(AND(11&gt;=$K933,11&lt;=IF($L933="",12,$L933),MOD(11-$K933,$N933)=0),$J933,0)))</f>
        <v>0</v>
      </c>
      <c r="Z933" s="19" t="n">
        <f aca="false">IF(OR($M933="",$M933="ERR",$J933="",$K933="",$N933=""),0,IF($N933=0,IF(AND(OR(12=7,12=12),12&gt;=$K933,12&lt;=IF($L933="",12,$L933)),$J933,0),IF(AND(12&gt;=$K933,12&lt;=IF($L933="",12,$L933),MOD(12-$K933,$N933)=0),$J933,0)))</f>
        <v>0</v>
      </c>
      <c r="AA933" s="36" t="n">
        <f aca="false">SUM(O933:Z933)</f>
        <v>0</v>
      </c>
      <c r="AB933" s="15" t="str">
        <f aca="false">IF(AND($B933="",$D933="",$J933=""),"",IF($B933="","Falta código",IF(ISNA(MATCH($B933,LST_COD,0)),"Código no registrado en Trabajadores",IF($E933="","Concepto no está en el catálogo",IF($M933="ERR","Retención de otro empleador: Origen = Otro empleador",IF(OR($J933="",$K933=""),"Falta monto o mes",IF(OR($K933&lt;1,$K933&gt;12),"Mes inicio inválido",IF(AND($L933&lt;&gt;"",OR($L933&lt;$K933,$L933&gt;12)),"Mes fin inválido",IF($N933="","Falta frecuencia",IF(AND($G933&lt;&gt;"Otro empleador",SUMPRODUCT(($O933:$Z933&lt;&gt;0)*(((COLUMN($O933:$Z933)-14)&lt;INDEX(Trabajadores!$M$6:$M$105,MATCH($B933,LST_COD,0)))+((COLUMN($O933:$Z933)-14)&gt;INDEX(Trabajadores!$N$6:$N$105,MATCH($B933,LST_COD,0)))))&gt;0),"Aviso: hay meses fuera del periodo laboral","OK"))))))))))</f>
        <v/>
      </c>
    </row>
    <row r="934" customFormat="false" ht="15" hidden="false" customHeight="false" outlineLevel="0" collapsed="false">
      <c r="A934" s="23" t="n">
        <v>929</v>
      </c>
      <c r="B934" s="7"/>
      <c r="C934" s="35" t="str">
        <f aca="false">IF($B934="","",IFERROR(INDEX(Trabajadores!$D$6:$D$105,MATCH($B934,LST_COD,0)),"¿Código?"))</f>
        <v/>
      </c>
      <c r="D934" s="30"/>
      <c r="E934" s="9" t="str">
        <f aca="false">IF($D934="","",IFERROR(VLOOKUP($D934,CONC_TABLA,2,FALSE()),""))</f>
        <v/>
      </c>
      <c r="F934" s="9" t="str">
        <f aca="false">IF($D934="","",IFERROR(VLOOKUP($D934,CONC_TABLA,3,FALSE()),""))</f>
        <v/>
      </c>
      <c r="G934" s="30"/>
      <c r="H934" s="30"/>
      <c r="I934" s="30"/>
      <c r="J934" s="29"/>
      <c r="K934" s="28"/>
      <c r="L934" s="28"/>
      <c r="M934" s="9" t="str">
        <f aca="false">IF(OR($B934="",$E934=""),"",IF($E934="INA","INA",IF($G934="Otro empleador",IF($E934="RET","RETO",IF($E934="ORD","OTO","OTX")),IF($E934="RET","ERR",$E934))))</f>
        <v/>
      </c>
      <c r="N934" s="9" t="str">
        <f aca="false">IF($I934="","",IFERROR(VLOOKUP($I934,FREC_TABLA,2,FALSE()),""))</f>
        <v/>
      </c>
      <c r="O934" s="19" t="n">
        <f aca="false">IF(OR($M934="",$M934="ERR",$J934="",$K934="",$N934=""),0,IF($N934=0,IF(AND(OR(1=7,1=12),1&gt;=$K934,1&lt;=IF($L934="",12,$L934)),$J934,0),IF(AND(1&gt;=$K934,1&lt;=IF($L934="",12,$L934),MOD(1-$K934,$N934)=0),$J934,0)))</f>
        <v>0</v>
      </c>
      <c r="P934" s="19" t="n">
        <f aca="false">IF(OR($M934="",$M934="ERR",$J934="",$K934="",$N934=""),0,IF($N934=0,IF(AND(OR(2=7,2=12),2&gt;=$K934,2&lt;=IF($L934="",12,$L934)),$J934,0),IF(AND(2&gt;=$K934,2&lt;=IF($L934="",12,$L934),MOD(2-$K934,$N934)=0),$J934,0)))</f>
        <v>0</v>
      </c>
      <c r="Q934" s="19" t="n">
        <f aca="false">IF(OR($M934="",$M934="ERR",$J934="",$K934="",$N934=""),0,IF($N934=0,IF(AND(OR(3=7,3=12),3&gt;=$K934,3&lt;=IF($L934="",12,$L934)),$J934,0),IF(AND(3&gt;=$K934,3&lt;=IF($L934="",12,$L934),MOD(3-$K934,$N934)=0),$J934,0)))</f>
        <v>0</v>
      </c>
      <c r="R934" s="19" t="n">
        <f aca="false">IF(OR($M934="",$M934="ERR",$J934="",$K934="",$N934=""),0,IF($N934=0,IF(AND(OR(4=7,4=12),4&gt;=$K934,4&lt;=IF($L934="",12,$L934)),$J934,0),IF(AND(4&gt;=$K934,4&lt;=IF($L934="",12,$L934),MOD(4-$K934,$N934)=0),$J934,0)))</f>
        <v>0</v>
      </c>
      <c r="S934" s="19" t="n">
        <f aca="false">IF(OR($M934="",$M934="ERR",$J934="",$K934="",$N934=""),0,IF($N934=0,IF(AND(OR(5=7,5=12),5&gt;=$K934,5&lt;=IF($L934="",12,$L934)),$J934,0),IF(AND(5&gt;=$K934,5&lt;=IF($L934="",12,$L934),MOD(5-$K934,$N934)=0),$J934,0)))</f>
        <v>0</v>
      </c>
      <c r="T934" s="19" t="n">
        <f aca="false">IF(OR($M934="",$M934="ERR",$J934="",$K934="",$N934=""),0,IF($N934=0,IF(AND(OR(6=7,6=12),6&gt;=$K934,6&lt;=IF($L934="",12,$L934)),$J934,0),IF(AND(6&gt;=$K934,6&lt;=IF($L934="",12,$L934),MOD(6-$K934,$N934)=0),$J934,0)))</f>
        <v>0</v>
      </c>
      <c r="U934" s="19" t="n">
        <f aca="false">IF(OR($M934="",$M934="ERR",$J934="",$K934="",$N934=""),0,IF($N934=0,IF(AND(OR(7=7,7=12),7&gt;=$K934,7&lt;=IF($L934="",12,$L934)),$J934,0),IF(AND(7&gt;=$K934,7&lt;=IF($L934="",12,$L934),MOD(7-$K934,$N934)=0),$J934,0)))</f>
        <v>0</v>
      </c>
      <c r="V934" s="19" t="n">
        <f aca="false">IF(OR($M934="",$M934="ERR",$J934="",$K934="",$N934=""),0,IF($N934=0,IF(AND(OR(8=7,8=12),8&gt;=$K934,8&lt;=IF($L934="",12,$L934)),$J934,0),IF(AND(8&gt;=$K934,8&lt;=IF($L934="",12,$L934),MOD(8-$K934,$N934)=0),$J934,0)))</f>
        <v>0</v>
      </c>
      <c r="W934" s="19" t="n">
        <f aca="false">IF(OR($M934="",$M934="ERR",$J934="",$K934="",$N934=""),0,IF($N934=0,IF(AND(OR(9=7,9=12),9&gt;=$K934,9&lt;=IF($L934="",12,$L934)),$J934,0),IF(AND(9&gt;=$K934,9&lt;=IF($L934="",12,$L934),MOD(9-$K934,$N934)=0),$J934,0)))</f>
        <v>0</v>
      </c>
      <c r="X934" s="19" t="n">
        <f aca="false">IF(OR($M934="",$M934="ERR",$J934="",$K934="",$N934=""),0,IF($N934=0,IF(AND(OR(10=7,10=12),10&gt;=$K934,10&lt;=IF($L934="",12,$L934)),$J934,0),IF(AND(10&gt;=$K934,10&lt;=IF($L934="",12,$L934),MOD(10-$K934,$N934)=0),$J934,0)))</f>
        <v>0</v>
      </c>
      <c r="Y934" s="19" t="n">
        <f aca="false">IF(OR($M934="",$M934="ERR",$J934="",$K934="",$N934=""),0,IF($N934=0,IF(AND(OR(11=7,11=12),11&gt;=$K934,11&lt;=IF($L934="",12,$L934)),$J934,0),IF(AND(11&gt;=$K934,11&lt;=IF($L934="",12,$L934),MOD(11-$K934,$N934)=0),$J934,0)))</f>
        <v>0</v>
      </c>
      <c r="Z934" s="19" t="n">
        <f aca="false">IF(OR($M934="",$M934="ERR",$J934="",$K934="",$N934=""),0,IF($N934=0,IF(AND(OR(12=7,12=12),12&gt;=$K934,12&lt;=IF($L934="",12,$L934)),$J934,0),IF(AND(12&gt;=$K934,12&lt;=IF($L934="",12,$L934),MOD(12-$K934,$N934)=0),$J934,0)))</f>
        <v>0</v>
      </c>
      <c r="AA934" s="36" t="n">
        <f aca="false">SUM(O934:Z934)</f>
        <v>0</v>
      </c>
      <c r="AB934" s="15" t="str">
        <f aca="false">IF(AND($B934="",$D934="",$J934=""),"",IF($B934="","Falta código",IF(ISNA(MATCH($B934,LST_COD,0)),"Código no registrado en Trabajadores",IF($E934="","Concepto no está en el catálogo",IF($M934="ERR","Retención de otro empleador: Origen = Otro empleador",IF(OR($J934="",$K934=""),"Falta monto o mes",IF(OR($K934&lt;1,$K934&gt;12),"Mes inicio inválido",IF(AND($L934&lt;&gt;"",OR($L934&lt;$K934,$L934&gt;12)),"Mes fin inválido",IF($N934="","Falta frecuencia",IF(AND($G934&lt;&gt;"Otro empleador",SUMPRODUCT(($O934:$Z934&lt;&gt;0)*(((COLUMN($O934:$Z934)-14)&lt;INDEX(Trabajadores!$M$6:$M$105,MATCH($B934,LST_COD,0)))+((COLUMN($O934:$Z934)-14)&gt;INDEX(Trabajadores!$N$6:$N$105,MATCH($B934,LST_COD,0)))))&gt;0),"Aviso: hay meses fuera del periodo laboral","OK"))))))))))</f>
        <v/>
      </c>
    </row>
    <row r="935" customFormat="false" ht="15" hidden="false" customHeight="false" outlineLevel="0" collapsed="false">
      <c r="A935" s="23" t="n">
        <v>930</v>
      </c>
      <c r="B935" s="7"/>
      <c r="C935" s="35" t="str">
        <f aca="false">IF($B935="","",IFERROR(INDEX(Trabajadores!$D$6:$D$105,MATCH($B935,LST_COD,0)),"¿Código?"))</f>
        <v/>
      </c>
      <c r="D935" s="30"/>
      <c r="E935" s="9" t="str">
        <f aca="false">IF($D935="","",IFERROR(VLOOKUP($D935,CONC_TABLA,2,FALSE()),""))</f>
        <v/>
      </c>
      <c r="F935" s="9" t="str">
        <f aca="false">IF($D935="","",IFERROR(VLOOKUP($D935,CONC_TABLA,3,FALSE()),""))</f>
        <v/>
      </c>
      <c r="G935" s="30"/>
      <c r="H935" s="30"/>
      <c r="I935" s="30"/>
      <c r="J935" s="29"/>
      <c r="K935" s="28"/>
      <c r="L935" s="28"/>
      <c r="M935" s="9" t="str">
        <f aca="false">IF(OR($B935="",$E935=""),"",IF($E935="INA","INA",IF($G935="Otro empleador",IF($E935="RET","RETO",IF($E935="ORD","OTO","OTX")),IF($E935="RET","ERR",$E935))))</f>
        <v/>
      </c>
      <c r="N935" s="9" t="str">
        <f aca="false">IF($I935="","",IFERROR(VLOOKUP($I935,FREC_TABLA,2,FALSE()),""))</f>
        <v/>
      </c>
      <c r="O935" s="19" t="n">
        <f aca="false">IF(OR($M935="",$M935="ERR",$J935="",$K935="",$N935=""),0,IF($N935=0,IF(AND(OR(1=7,1=12),1&gt;=$K935,1&lt;=IF($L935="",12,$L935)),$J935,0),IF(AND(1&gt;=$K935,1&lt;=IF($L935="",12,$L935),MOD(1-$K935,$N935)=0),$J935,0)))</f>
        <v>0</v>
      </c>
      <c r="P935" s="19" t="n">
        <f aca="false">IF(OR($M935="",$M935="ERR",$J935="",$K935="",$N935=""),0,IF($N935=0,IF(AND(OR(2=7,2=12),2&gt;=$K935,2&lt;=IF($L935="",12,$L935)),$J935,0),IF(AND(2&gt;=$K935,2&lt;=IF($L935="",12,$L935),MOD(2-$K935,$N935)=0),$J935,0)))</f>
        <v>0</v>
      </c>
      <c r="Q935" s="19" t="n">
        <f aca="false">IF(OR($M935="",$M935="ERR",$J935="",$K935="",$N935=""),0,IF($N935=0,IF(AND(OR(3=7,3=12),3&gt;=$K935,3&lt;=IF($L935="",12,$L935)),$J935,0),IF(AND(3&gt;=$K935,3&lt;=IF($L935="",12,$L935),MOD(3-$K935,$N935)=0),$J935,0)))</f>
        <v>0</v>
      </c>
      <c r="R935" s="19" t="n">
        <f aca="false">IF(OR($M935="",$M935="ERR",$J935="",$K935="",$N935=""),0,IF($N935=0,IF(AND(OR(4=7,4=12),4&gt;=$K935,4&lt;=IF($L935="",12,$L935)),$J935,0),IF(AND(4&gt;=$K935,4&lt;=IF($L935="",12,$L935),MOD(4-$K935,$N935)=0),$J935,0)))</f>
        <v>0</v>
      </c>
      <c r="S935" s="19" t="n">
        <f aca="false">IF(OR($M935="",$M935="ERR",$J935="",$K935="",$N935=""),0,IF($N935=0,IF(AND(OR(5=7,5=12),5&gt;=$K935,5&lt;=IF($L935="",12,$L935)),$J935,0),IF(AND(5&gt;=$K935,5&lt;=IF($L935="",12,$L935),MOD(5-$K935,$N935)=0),$J935,0)))</f>
        <v>0</v>
      </c>
      <c r="T935" s="19" t="n">
        <f aca="false">IF(OR($M935="",$M935="ERR",$J935="",$K935="",$N935=""),0,IF($N935=0,IF(AND(OR(6=7,6=12),6&gt;=$K935,6&lt;=IF($L935="",12,$L935)),$J935,0),IF(AND(6&gt;=$K935,6&lt;=IF($L935="",12,$L935),MOD(6-$K935,$N935)=0),$J935,0)))</f>
        <v>0</v>
      </c>
      <c r="U935" s="19" t="n">
        <f aca="false">IF(OR($M935="",$M935="ERR",$J935="",$K935="",$N935=""),0,IF($N935=0,IF(AND(OR(7=7,7=12),7&gt;=$K935,7&lt;=IF($L935="",12,$L935)),$J935,0),IF(AND(7&gt;=$K935,7&lt;=IF($L935="",12,$L935),MOD(7-$K935,$N935)=0),$J935,0)))</f>
        <v>0</v>
      </c>
      <c r="V935" s="19" t="n">
        <f aca="false">IF(OR($M935="",$M935="ERR",$J935="",$K935="",$N935=""),0,IF($N935=0,IF(AND(OR(8=7,8=12),8&gt;=$K935,8&lt;=IF($L935="",12,$L935)),$J935,0),IF(AND(8&gt;=$K935,8&lt;=IF($L935="",12,$L935),MOD(8-$K935,$N935)=0),$J935,0)))</f>
        <v>0</v>
      </c>
      <c r="W935" s="19" t="n">
        <f aca="false">IF(OR($M935="",$M935="ERR",$J935="",$K935="",$N935=""),0,IF($N935=0,IF(AND(OR(9=7,9=12),9&gt;=$K935,9&lt;=IF($L935="",12,$L935)),$J935,0),IF(AND(9&gt;=$K935,9&lt;=IF($L935="",12,$L935),MOD(9-$K935,$N935)=0),$J935,0)))</f>
        <v>0</v>
      </c>
      <c r="X935" s="19" t="n">
        <f aca="false">IF(OR($M935="",$M935="ERR",$J935="",$K935="",$N935=""),0,IF($N935=0,IF(AND(OR(10=7,10=12),10&gt;=$K935,10&lt;=IF($L935="",12,$L935)),$J935,0),IF(AND(10&gt;=$K935,10&lt;=IF($L935="",12,$L935),MOD(10-$K935,$N935)=0),$J935,0)))</f>
        <v>0</v>
      </c>
      <c r="Y935" s="19" t="n">
        <f aca="false">IF(OR($M935="",$M935="ERR",$J935="",$K935="",$N935=""),0,IF($N935=0,IF(AND(OR(11=7,11=12),11&gt;=$K935,11&lt;=IF($L935="",12,$L935)),$J935,0),IF(AND(11&gt;=$K935,11&lt;=IF($L935="",12,$L935),MOD(11-$K935,$N935)=0),$J935,0)))</f>
        <v>0</v>
      </c>
      <c r="Z935" s="19" t="n">
        <f aca="false">IF(OR($M935="",$M935="ERR",$J935="",$K935="",$N935=""),0,IF($N935=0,IF(AND(OR(12=7,12=12),12&gt;=$K935,12&lt;=IF($L935="",12,$L935)),$J935,0),IF(AND(12&gt;=$K935,12&lt;=IF($L935="",12,$L935),MOD(12-$K935,$N935)=0),$J935,0)))</f>
        <v>0</v>
      </c>
      <c r="AA935" s="36" t="n">
        <f aca="false">SUM(O935:Z935)</f>
        <v>0</v>
      </c>
      <c r="AB935" s="15" t="str">
        <f aca="false">IF(AND($B935="",$D935="",$J935=""),"",IF($B935="","Falta código",IF(ISNA(MATCH($B935,LST_COD,0)),"Código no registrado en Trabajadores",IF($E935="","Concepto no está en el catálogo",IF($M935="ERR","Retención de otro empleador: Origen = Otro empleador",IF(OR($J935="",$K935=""),"Falta monto o mes",IF(OR($K935&lt;1,$K935&gt;12),"Mes inicio inválido",IF(AND($L935&lt;&gt;"",OR($L935&lt;$K935,$L935&gt;12)),"Mes fin inválido",IF($N935="","Falta frecuencia",IF(AND($G935&lt;&gt;"Otro empleador",SUMPRODUCT(($O935:$Z935&lt;&gt;0)*(((COLUMN($O935:$Z935)-14)&lt;INDEX(Trabajadores!$M$6:$M$105,MATCH($B935,LST_COD,0)))+((COLUMN($O935:$Z935)-14)&gt;INDEX(Trabajadores!$N$6:$N$105,MATCH($B935,LST_COD,0)))))&gt;0),"Aviso: hay meses fuera del periodo laboral","OK"))))))))))</f>
        <v/>
      </c>
    </row>
    <row r="936" customFormat="false" ht="15" hidden="false" customHeight="false" outlineLevel="0" collapsed="false">
      <c r="A936" s="23" t="n">
        <v>931</v>
      </c>
      <c r="B936" s="7"/>
      <c r="C936" s="35" t="str">
        <f aca="false">IF($B936="","",IFERROR(INDEX(Trabajadores!$D$6:$D$105,MATCH($B936,LST_COD,0)),"¿Código?"))</f>
        <v/>
      </c>
      <c r="D936" s="30"/>
      <c r="E936" s="9" t="str">
        <f aca="false">IF($D936="","",IFERROR(VLOOKUP($D936,CONC_TABLA,2,FALSE()),""))</f>
        <v/>
      </c>
      <c r="F936" s="9" t="str">
        <f aca="false">IF($D936="","",IFERROR(VLOOKUP($D936,CONC_TABLA,3,FALSE()),""))</f>
        <v/>
      </c>
      <c r="G936" s="30"/>
      <c r="H936" s="30"/>
      <c r="I936" s="30"/>
      <c r="J936" s="29"/>
      <c r="K936" s="28"/>
      <c r="L936" s="28"/>
      <c r="M936" s="9" t="str">
        <f aca="false">IF(OR($B936="",$E936=""),"",IF($E936="INA","INA",IF($G936="Otro empleador",IF($E936="RET","RETO",IF($E936="ORD","OTO","OTX")),IF($E936="RET","ERR",$E936))))</f>
        <v/>
      </c>
      <c r="N936" s="9" t="str">
        <f aca="false">IF($I936="","",IFERROR(VLOOKUP($I936,FREC_TABLA,2,FALSE()),""))</f>
        <v/>
      </c>
      <c r="O936" s="19" t="n">
        <f aca="false">IF(OR($M936="",$M936="ERR",$J936="",$K936="",$N936=""),0,IF($N936=0,IF(AND(OR(1=7,1=12),1&gt;=$K936,1&lt;=IF($L936="",12,$L936)),$J936,0),IF(AND(1&gt;=$K936,1&lt;=IF($L936="",12,$L936),MOD(1-$K936,$N936)=0),$J936,0)))</f>
        <v>0</v>
      </c>
      <c r="P936" s="19" t="n">
        <f aca="false">IF(OR($M936="",$M936="ERR",$J936="",$K936="",$N936=""),0,IF($N936=0,IF(AND(OR(2=7,2=12),2&gt;=$K936,2&lt;=IF($L936="",12,$L936)),$J936,0),IF(AND(2&gt;=$K936,2&lt;=IF($L936="",12,$L936),MOD(2-$K936,$N936)=0),$J936,0)))</f>
        <v>0</v>
      </c>
      <c r="Q936" s="19" t="n">
        <f aca="false">IF(OR($M936="",$M936="ERR",$J936="",$K936="",$N936=""),0,IF($N936=0,IF(AND(OR(3=7,3=12),3&gt;=$K936,3&lt;=IF($L936="",12,$L936)),$J936,0),IF(AND(3&gt;=$K936,3&lt;=IF($L936="",12,$L936),MOD(3-$K936,$N936)=0),$J936,0)))</f>
        <v>0</v>
      </c>
      <c r="R936" s="19" t="n">
        <f aca="false">IF(OR($M936="",$M936="ERR",$J936="",$K936="",$N936=""),0,IF($N936=0,IF(AND(OR(4=7,4=12),4&gt;=$K936,4&lt;=IF($L936="",12,$L936)),$J936,0),IF(AND(4&gt;=$K936,4&lt;=IF($L936="",12,$L936),MOD(4-$K936,$N936)=0),$J936,0)))</f>
        <v>0</v>
      </c>
      <c r="S936" s="19" t="n">
        <f aca="false">IF(OR($M936="",$M936="ERR",$J936="",$K936="",$N936=""),0,IF($N936=0,IF(AND(OR(5=7,5=12),5&gt;=$K936,5&lt;=IF($L936="",12,$L936)),$J936,0),IF(AND(5&gt;=$K936,5&lt;=IF($L936="",12,$L936),MOD(5-$K936,$N936)=0),$J936,0)))</f>
        <v>0</v>
      </c>
      <c r="T936" s="19" t="n">
        <f aca="false">IF(OR($M936="",$M936="ERR",$J936="",$K936="",$N936=""),0,IF($N936=0,IF(AND(OR(6=7,6=12),6&gt;=$K936,6&lt;=IF($L936="",12,$L936)),$J936,0),IF(AND(6&gt;=$K936,6&lt;=IF($L936="",12,$L936),MOD(6-$K936,$N936)=0),$J936,0)))</f>
        <v>0</v>
      </c>
      <c r="U936" s="19" t="n">
        <f aca="false">IF(OR($M936="",$M936="ERR",$J936="",$K936="",$N936=""),0,IF($N936=0,IF(AND(OR(7=7,7=12),7&gt;=$K936,7&lt;=IF($L936="",12,$L936)),$J936,0),IF(AND(7&gt;=$K936,7&lt;=IF($L936="",12,$L936),MOD(7-$K936,$N936)=0),$J936,0)))</f>
        <v>0</v>
      </c>
      <c r="V936" s="19" t="n">
        <f aca="false">IF(OR($M936="",$M936="ERR",$J936="",$K936="",$N936=""),0,IF($N936=0,IF(AND(OR(8=7,8=12),8&gt;=$K936,8&lt;=IF($L936="",12,$L936)),$J936,0),IF(AND(8&gt;=$K936,8&lt;=IF($L936="",12,$L936),MOD(8-$K936,$N936)=0),$J936,0)))</f>
        <v>0</v>
      </c>
      <c r="W936" s="19" t="n">
        <f aca="false">IF(OR($M936="",$M936="ERR",$J936="",$K936="",$N936=""),0,IF($N936=0,IF(AND(OR(9=7,9=12),9&gt;=$K936,9&lt;=IF($L936="",12,$L936)),$J936,0),IF(AND(9&gt;=$K936,9&lt;=IF($L936="",12,$L936),MOD(9-$K936,$N936)=0),$J936,0)))</f>
        <v>0</v>
      </c>
      <c r="X936" s="19" t="n">
        <f aca="false">IF(OR($M936="",$M936="ERR",$J936="",$K936="",$N936=""),0,IF($N936=0,IF(AND(OR(10=7,10=12),10&gt;=$K936,10&lt;=IF($L936="",12,$L936)),$J936,0),IF(AND(10&gt;=$K936,10&lt;=IF($L936="",12,$L936),MOD(10-$K936,$N936)=0),$J936,0)))</f>
        <v>0</v>
      </c>
      <c r="Y936" s="19" t="n">
        <f aca="false">IF(OR($M936="",$M936="ERR",$J936="",$K936="",$N936=""),0,IF($N936=0,IF(AND(OR(11=7,11=12),11&gt;=$K936,11&lt;=IF($L936="",12,$L936)),$J936,0),IF(AND(11&gt;=$K936,11&lt;=IF($L936="",12,$L936),MOD(11-$K936,$N936)=0),$J936,0)))</f>
        <v>0</v>
      </c>
      <c r="Z936" s="19" t="n">
        <f aca="false">IF(OR($M936="",$M936="ERR",$J936="",$K936="",$N936=""),0,IF($N936=0,IF(AND(OR(12=7,12=12),12&gt;=$K936,12&lt;=IF($L936="",12,$L936)),$J936,0),IF(AND(12&gt;=$K936,12&lt;=IF($L936="",12,$L936),MOD(12-$K936,$N936)=0),$J936,0)))</f>
        <v>0</v>
      </c>
      <c r="AA936" s="36" t="n">
        <f aca="false">SUM(O936:Z936)</f>
        <v>0</v>
      </c>
      <c r="AB936" s="15" t="str">
        <f aca="false">IF(AND($B936="",$D936="",$J936=""),"",IF($B936="","Falta código",IF(ISNA(MATCH($B936,LST_COD,0)),"Código no registrado en Trabajadores",IF($E936="","Concepto no está en el catálogo",IF($M936="ERR","Retención de otro empleador: Origen = Otro empleador",IF(OR($J936="",$K936=""),"Falta monto o mes",IF(OR($K936&lt;1,$K936&gt;12),"Mes inicio inválido",IF(AND($L936&lt;&gt;"",OR($L936&lt;$K936,$L936&gt;12)),"Mes fin inválido",IF($N936="","Falta frecuencia",IF(AND($G936&lt;&gt;"Otro empleador",SUMPRODUCT(($O936:$Z936&lt;&gt;0)*(((COLUMN($O936:$Z936)-14)&lt;INDEX(Trabajadores!$M$6:$M$105,MATCH($B936,LST_COD,0)))+((COLUMN($O936:$Z936)-14)&gt;INDEX(Trabajadores!$N$6:$N$105,MATCH($B936,LST_COD,0)))))&gt;0),"Aviso: hay meses fuera del periodo laboral","OK"))))))))))</f>
        <v/>
      </c>
    </row>
    <row r="937" customFormat="false" ht="15" hidden="false" customHeight="false" outlineLevel="0" collapsed="false">
      <c r="A937" s="23" t="n">
        <v>932</v>
      </c>
      <c r="B937" s="7"/>
      <c r="C937" s="35" t="str">
        <f aca="false">IF($B937="","",IFERROR(INDEX(Trabajadores!$D$6:$D$105,MATCH($B937,LST_COD,0)),"¿Código?"))</f>
        <v/>
      </c>
      <c r="D937" s="30"/>
      <c r="E937" s="9" t="str">
        <f aca="false">IF($D937="","",IFERROR(VLOOKUP($D937,CONC_TABLA,2,FALSE()),""))</f>
        <v/>
      </c>
      <c r="F937" s="9" t="str">
        <f aca="false">IF($D937="","",IFERROR(VLOOKUP($D937,CONC_TABLA,3,FALSE()),""))</f>
        <v/>
      </c>
      <c r="G937" s="30"/>
      <c r="H937" s="30"/>
      <c r="I937" s="30"/>
      <c r="J937" s="29"/>
      <c r="K937" s="28"/>
      <c r="L937" s="28"/>
      <c r="M937" s="9" t="str">
        <f aca="false">IF(OR($B937="",$E937=""),"",IF($E937="INA","INA",IF($G937="Otro empleador",IF($E937="RET","RETO",IF($E937="ORD","OTO","OTX")),IF($E937="RET","ERR",$E937))))</f>
        <v/>
      </c>
      <c r="N937" s="9" t="str">
        <f aca="false">IF($I937="","",IFERROR(VLOOKUP($I937,FREC_TABLA,2,FALSE()),""))</f>
        <v/>
      </c>
      <c r="O937" s="19" t="n">
        <f aca="false">IF(OR($M937="",$M937="ERR",$J937="",$K937="",$N937=""),0,IF($N937=0,IF(AND(OR(1=7,1=12),1&gt;=$K937,1&lt;=IF($L937="",12,$L937)),$J937,0),IF(AND(1&gt;=$K937,1&lt;=IF($L937="",12,$L937),MOD(1-$K937,$N937)=0),$J937,0)))</f>
        <v>0</v>
      </c>
      <c r="P937" s="19" t="n">
        <f aca="false">IF(OR($M937="",$M937="ERR",$J937="",$K937="",$N937=""),0,IF($N937=0,IF(AND(OR(2=7,2=12),2&gt;=$K937,2&lt;=IF($L937="",12,$L937)),$J937,0),IF(AND(2&gt;=$K937,2&lt;=IF($L937="",12,$L937),MOD(2-$K937,$N937)=0),$J937,0)))</f>
        <v>0</v>
      </c>
      <c r="Q937" s="19" t="n">
        <f aca="false">IF(OR($M937="",$M937="ERR",$J937="",$K937="",$N937=""),0,IF($N937=0,IF(AND(OR(3=7,3=12),3&gt;=$K937,3&lt;=IF($L937="",12,$L937)),$J937,0),IF(AND(3&gt;=$K937,3&lt;=IF($L937="",12,$L937),MOD(3-$K937,$N937)=0),$J937,0)))</f>
        <v>0</v>
      </c>
      <c r="R937" s="19" t="n">
        <f aca="false">IF(OR($M937="",$M937="ERR",$J937="",$K937="",$N937=""),0,IF($N937=0,IF(AND(OR(4=7,4=12),4&gt;=$K937,4&lt;=IF($L937="",12,$L937)),$J937,0),IF(AND(4&gt;=$K937,4&lt;=IF($L937="",12,$L937),MOD(4-$K937,$N937)=0),$J937,0)))</f>
        <v>0</v>
      </c>
      <c r="S937" s="19" t="n">
        <f aca="false">IF(OR($M937="",$M937="ERR",$J937="",$K937="",$N937=""),0,IF($N937=0,IF(AND(OR(5=7,5=12),5&gt;=$K937,5&lt;=IF($L937="",12,$L937)),$J937,0),IF(AND(5&gt;=$K937,5&lt;=IF($L937="",12,$L937),MOD(5-$K937,$N937)=0),$J937,0)))</f>
        <v>0</v>
      </c>
      <c r="T937" s="19" t="n">
        <f aca="false">IF(OR($M937="",$M937="ERR",$J937="",$K937="",$N937=""),0,IF($N937=0,IF(AND(OR(6=7,6=12),6&gt;=$K937,6&lt;=IF($L937="",12,$L937)),$J937,0),IF(AND(6&gt;=$K937,6&lt;=IF($L937="",12,$L937),MOD(6-$K937,$N937)=0),$J937,0)))</f>
        <v>0</v>
      </c>
      <c r="U937" s="19" t="n">
        <f aca="false">IF(OR($M937="",$M937="ERR",$J937="",$K937="",$N937=""),0,IF($N937=0,IF(AND(OR(7=7,7=12),7&gt;=$K937,7&lt;=IF($L937="",12,$L937)),$J937,0),IF(AND(7&gt;=$K937,7&lt;=IF($L937="",12,$L937),MOD(7-$K937,$N937)=0),$J937,0)))</f>
        <v>0</v>
      </c>
      <c r="V937" s="19" t="n">
        <f aca="false">IF(OR($M937="",$M937="ERR",$J937="",$K937="",$N937=""),0,IF($N937=0,IF(AND(OR(8=7,8=12),8&gt;=$K937,8&lt;=IF($L937="",12,$L937)),$J937,0),IF(AND(8&gt;=$K937,8&lt;=IF($L937="",12,$L937),MOD(8-$K937,$N937)=0),$J937,0)))</f>
        <v>0</v>
      </c>
      <c r="W937" s="19" t="n">
        <f aca="false">IF(OR($M937="",$M937="ERR",$J937="",$K937="",$N937=""),0,IF($N937=0,IF(AND(OR(9=7,9=12),9&gt;=$K937,9&lt;=IF($L937="",12,$L937)),$J937,0),IF(AND(9&gt;=$K937,9&lt;=IF($L937="",12,$L937),MOD(9-$K937,$N937)=0),$J937,0)))</f>
        <v>0</v>
      </c>
      <c r="X937" s="19" t="n">
        <f aca="false">IF(OR($M937="",$M937="ERR",$J937="",$K937="",$N937=""),0,IF($N937=0,IF(AND(OR(10=7,10=12),10&gt;=$K937,10&lt;=IF($L937="",12,$L937)),$J937,0),IF(AND(10&gt;=$K937,10&lt;=IF($L937="",12,$L937),MOD(10-$K937,$N937)=0),$J937,0)))</f>
        <v>0</v>
      </c>
      <c r="Y937" s="19" t="n">
        <f aca="false">IF(OR($M937="",$M937="ERR",$J937="",$K937="",$N937=""),0,IF($N937=0,IF(AND(OR(11=7,11=12),11&gt;=$K937,11&lt;=IF($L937="",12,$L937)),$J937,0),IF(AND(11&gt;=$K937,11&lt;=IF($L937="",12,$L937),MOD(11-$K937,$N937)=0),$J937,0)))</f>
        <v>0</v>
      </c>
      <c r="Z937" s="19" t="n">
        <f aca="false">IF(OR($M937="",$M937="ERR",$J937="",$K937="",$N937=""),0,IF($N937=0,IF(AND(OR(12=7,12=12),12&gt;=$K937,12&lt;=IF($L937="",12,$L937)),$J937,0),IF(AND(12&gt;=$K937,12&lt;=IF($L937="",12,$L937),MOD(12-$K937,$N937)=0),$J937,0)))</f>
        <v>0</v>
      </c>
      <c r="AA937" s="36" t="n">
        <f aca="false">SUM(O937:Z937)</f>
        <v>0</v>
      </c>
      <c r="AB937" s="15" t="str">
        <f aca="false">IF(AND($B937="",$D937="",$J937=""),"",IF($B937="","Falta código",IF(ISNA(MATCH($B937,LST_COD,0)),"Código no registrado en Trabajadores",IF($E937="","Concepto no está en el catálogo",IF($M937="ERR","Retención de otro empleador: Origen = Otro empleador",IF(OR($J937="",$K937=""),"Falta monto o mes",IF(OR($K937&lt;1,$K937&gt;12),"Mes inicio inválido",IF(AND($L937&lt;&gt;"",OR($L937&lt;$K937,$L937&gt;12)),"Mes fin inválido",IF($N937="","Falta frecuencia",IF(AND($G937&lt;&gt;"Otro empleador",SUMPRODUCT(($O937:$Z937&lt;&gt;0)*(((COLUMN($O937:$Z937)-14)&lt;INDEX(Trabajadores!$M$6:$M$105,MATCH($B937,LST_COD,0)))+((COLUMN($O937:$Z937)-14)&gt;INDEX(Trabajadores!$N$6:$N$105,MATCH($B937,LST_COD,0)))))&gt;0),"Aviso: hay meses fuera del periodo laboral","OK"))))))))))</f>
        <v/>
      </c>
    </row>
    <row r="938" customFormat="false" ht="15" hidden="false" customHeight="false" outlineLevel="0" collapsed="false">
      <c r="A938" s="23" t="n">
        <v>933</v>
      </c>
      <c r="B938" s="7"/>
      <c r="C938" s="35" t="str">
        <f aca="false">IF($B938="","",IFERROR(INDEX(Trabajadores!$D$6:$D$105,MATCH($B938,LST_COD,0)),"¿Código?"))</f>
        <v/>
      </c>
      <c r="D938" s="30"/>
      <c r="E938" s="9" t="str">
        <f aca="false">IF($D938="","",IFERROR(VLOOKUP($D938,CONC_TABLA,2,FALSE()),""))</f>
        <v/>
      </c>
      <c r="F938" s="9" t="str">
        <f aca="false">IF($D938="","",IFERROR(VLOOKUP($D938,CONC_TABLA,3,FALSE()),""))</f>
        <v/>
      </c>
      <c r="G938" s="30"/>
      <c r="H938" s="30"/>
      <c r="I938" s="30"/>
      <c r="J938" s="29"/>
      <c r="K938" s="28"/>
      <c r="L938" s="28"/>
      <c r="M938" s="9" t="str">
        <f aca="false">IF(OR($B938="",$E938=""),"",IF($E938="INA","INA",IF($G938="Otro empleador",IF($E938="RET","RETO",IF($E938="ORD","OTO","OTX")),IF($E938="RET","ERR",$E938))))</f>
        <v/>
      </c>
      <c r="N938" s="9" t="str">
        <f aca="false">IF($I938="","",IFERROR(VLOOKUP($I938,FREC_TABLA,2,FALSE()),""))</f>
        <v/>
      </c>
      <c r="O938" s="19" t="n">
        <f aca="false">IF(OR($M938="",$M938="ERR",$J938="",$K938="",$N938=""),0,IF($N938=0,IF(AND(OR(1=7,1=12),1&gt;=$K938,1&lt;=IF($L938="",12,$L938)),$J938,0),IF(AND(1&gt;=$K938,1&lt;=IF($L938="",12,$L938),MOD(1-$K938,$N938)=0),$J938,0)))</f>
        <v>0</v>
      </c>
      <c r="P938" s="19" t="n">
        <f aca="false">IF(OR($M938="",$M938="ERR",$J938="",$K938="",$N938=""),0,IF($N938=0,IF(AND(OR(2=7,2=12),2&gt;=$K938,2&lt;=IF($L938="",12,$L938)),$J938,0),IF(AND(2&gt;=$K938,2&lt;=IF($L938="",12,$L938),MOD(2-$K938,$N938)=0),$J938,0)))</f>
        <v>0</v>
      </c>
      <c r="Q938" s="19" t="n">
        <f aca="false">IF(OR($M938="",$M938="ERR",$J938="",$K938="",$N938=""),0,IF($N938=0,IF(AND(OR(3=7,3=12),3&gt;=$K938,3&lt;=IF($L938="",12,$L938)),$J938,0),IF(AND(3&gt;=$K938,3&lt;=IF($L938="",12,$L938),MOD(3-$K938,$N938)=0),$J938,0)))</f>
        <v>0</v>
      </c>
      <c r="R938" s="19" t="n">
        <f aca="false">IF(OR($M938="",$M938="ERR",$J938="",$K938="",$N938=""),0,IF($N938=0,IF(AND(OR(4=7,4=12),4&gt;=$K938,4&lt;=IF($L938="",12,$L938)),$J938,0),IF(AND(4&gt;=$K938,4&lt;=IF($L938="",12,$L938),MOD(4-$K938,$N938)=0),$J938,0)))</f>
        <v>0</v>
      </c>
      <c r="S938" s="19" t="n">
        <f aca="false">IF(OR($M938="",$M938="ERR",$J938="",$K938="",$N938=""),0,IF($N938=0,IF(AND(OR(5=7,5=12),5&gt;=$K938,5&lt;=IF($L938="",12,$L938)),$J938,0),IF(AND(5&gt;=$K938,5&lt;=IF($L938="",12,$L938),MOD(5-$K938,$N938)=0),$J938,0)))</f>
        <v>0</v>
      </c>
      <c r="T938" s="19" t="n">
        <f aca="false">IF(OR($M938="",$M938="ERR",$J938="",$K938="",$N938=""),0,IF($N938=0,IF(AND(OR(6=7,6=12),6&gt;=$K938,6&lt;=IF($L938="",12,$L938)),$J938,0),IF(AND(6&gt;=$K938,6&lt;=IF($L938="",12,$L938),MOD(6-$K938,$N938)=0),$J938,0)))</f>
        <v>0</v>
      </c>
      <c r="U938" s="19" t="n">
        <f aca="false">IF(OR($M938="",$M938="ERR",$J938="",$K938="",$N938=""),0,IF($N938=0,IF(AND(OR(7=7,7=12),7&gt;=$K938,7&lt;=IF($L938="",12,$L938)),$J938,0),IF(AND(7&gt;=$K938,7&lt;=IF($L938="",12,$L938),MOD(7-$K938,$N938)=0),$J938,0)))</f>
        <v>0</v>
      </c>
      <c r="V938" s="19" t="n">
        <f aca="false">IF(OR($M938="",$M938="ERR",$J938="",$K938="",$N938=""),0,IF($N938=0,IF(AND(OR(8=7,8=12),8&gt;=$K938,8&lt;=IF($L938="",12,$L938)),$J938,0),IF(AND(8&gt;=$K938,8&lt;=IF($L938="",12,$L938),MOD(8-$K938,$N938)=0),$J938,0)))</f>
        <v>0</v>
      </c>
      <c r="W938" s="19" t="n">
        <f aca="false">IF(OR($M938="",$M938="ERR",$J938="",$K938="",$N938=""),0,IF($N938=0,IF(AND(OR(9=7,9=12),9&gt;=$K938,9&lt;=IF($L938="",12,$L938)),$J938,0),IF(AND(9&gt;=$K938,9&lt;=IF($L938="",12,$L938),MOD(9-$K938,$N938)=0),$J938,0)))</f>
        <v>0</v>
      </c>
      <c r="X938" s="19" t="n">
        <f aca="false">IF(OR($M938="",$M938="ERR",$J938="",$K938="",$N938=""),0,IF($N938=0,IF(AND(OR(10=7,10=12),10&gt;=$K938,10&lt;=IF($L938="",12,$L938)),$J938,0),IF(AND(10&gt;=$K938,10&lt;=IF($L938="",12,$L938),MOD(10-$K938,$N938)=0),$J938,0)))</f>
        <v>0</v>
      </c>
      <c r="Y938" s="19" t="n">
        <f aca="false">IF(OR($M938="",$M938="ERR",$J938="",$K938="",$N938=""),0,IF($N938=0,IF(AND(OR(11=7,11=12),11&gt;=$K938,11&lt;=IF($L938="",12,$L938)),$J938,0),IF(AND(11&gt;=$K938,11&lt;=IF($L938="",12,$L938),MOD(11-$K938,$N938)=0),$J938,0)))</f>
        <v>0</v>
      </c>
      <c r="Z938" s="19" t="n">
        <f aca="false">IF(OR($M938="",$M938="ERR",$J938="",$K938="",$N938=""),0,IF($N938=0,IF(AND(OR(12=7,12=12),12&gt;=$K938,12&lt;=IF($L938="",12,$L938)),$J938,0),IF(AND(12&gt;=$K938,12&lt;=IF($L938="",12,$L938),MOD(12-$K938,$N938)=0),$J938,0)))</f>
        <v>0</v>
      </c>
      <c r="AA938" s="36" t="n">
        <f aca="false">SUM(O938:Z938)</f>
        <v>0</v>
      </c>
      <c r="AB938" s="15" t="str">
        <f aca="false">IF(AND($B938="",$D938="",$J938=""),"",IF($B938="","Falta código",IF(ISNA(MATCH($B938,LST_COD,0)),"Código no registrado en Trabajadores",IF($E938="","Concepto no está en el catálogo",IF($M938="ERR","Retención de otro empleador: Origen = Otro empleador",IF(OR($J938="",$K938=""),"Falta monto o mes",IF(OR($K938&lt;1,$K938&gt;12),"Mes inicio inválido",IF(AND($L938&lt;&gt;"",OR($L938&lt;$K938,$L938&gt;12)),"Mes fin inválido",IF($N938="","Falta frecuencia",IF(AND($G938&lt;&gt;"Otro empleador",SUMPRODUCT(($O938:$Z938&lt;&gt;0)*(((COLUMN($O938:$Z938)-14)&lt;INDEX(Trabajadores!$M$6:$M$105,MATCH($B938,LST_COD,0)))+((COLUMN($O938:$Z938)-14)&gt;INDEX(Trabajadores!$N$6:$N$105,MATCH($B938,LST_COD,0)))))&gt;0),"Aviso: hay meses fuera del periodo laboral","OK"))))))))))</f>
        <v/>
      </c>
    </row>
    <row r="939" customFormat="false" ht="15" hidden="false" customHeight="false" outlineLevel="0" collapsed="false">
      <c r="A939" s="23" t="n">
        <v>934</v>
      </c>
      <c r="B939" s="7"/>
      <c r="C939" s="35" t="str">
        <f aca="false">IF($B939="","",IFERROR(INDEX(Trabajadores!$D$6:$D$105,MATCH($B939,LST_COD,0)),"¿Código?"))</f>
        <v/>
      </c>
      <c r="D939" s="30"/>
      <c r="E939" s="9" t="str">
        <f aca="false">IF($D939="","",IFERROR(VLOOKUP($D939,CONC_TABLA,2,FALSE()),""))</f>
        <v/>
      </c>
      <c r="F939" s="9" t="str">
        <f aca="false">IF($D939="","",IFERROR(VLOOKUP($D939,CONC_TABLA,3,FALSE()),""))</f>
        <v/>
      </c>
      <c r="G939" s="30"/>
      <c r="H939" s="30"/>
      <c r="I939" s="30"/>
      <c r="J939" s="29"/>
      <c r="K939" s="28"/>
      <c r="L939" s="28"/>
      <c r="M939" s="9" t="str">
        <f aca="false">IF(OR($B939="",$E939=""),"",IF($E939="INA","INA",IF($G939="Otro empleador",IF($E939="RET","RETO",IF($E939="ORD","OTO","OTX")),IF($E939="RET","ERR",$E939))))</f>
        <v/>
      </c>
      <c r="N939" s="9" t="str">
        <f aca="false">IF($I939="","",IFERROR(VLOOKUP($I939,FREC_TABLA,2,FALSE()),""))</f>
        <v/>
      </c>
      <c r="O939" s="19" t="n">
        <f aca="false">IF(OR($M939="",$M939="ERR",$J939="",$K939="",$N939=""),0,IF($N939=0,IF(AND(OR(1=7,1=12),1&gt;=$K939,1&lt;=IF($L939="",12,$L939)),$J939,0),IF(AND(1&gt;=$K939,1&lt;=IF($L939="",12,$L939),MOD(1-$K939,$N939)=0),$J939,0)))</f>
        <v>0</v>
      </c>
      <c r="P939" s="19" t="n">
        <f aca="false">IF(OR($M939="",$M939="ERR",$J939="",$K939="",$N939=""),0,IF($N939=0,IF(AND(OR(2=7,2=12),2&gt;=$K939,2&lt;=IF($L939="",12,$L939)),$J939,0),IF(AND(2&gt;=$K939,2&lt;=IF($L939="",12,$L939),MOD(2-$K939,$N939)=0),$J939,0)))</f>
        <v>0</v>
      </c>
      <c r="Q939" s="19" t="n">
        <f aca="false">IF(OR($M939="",$M939="ERR",$J939="",$K939="",$N939=""),0,IF($N939=0,IF(AND(OR(3=7,3=12),3&gt;=$K939,3&lt;=IF($L939="",12,$L939)),$J939,0),IF(AND(3&gt;=$K939,3&lt;=IF($L939="",12,$L939),MOD(3-$K939,$N939)=0),$J939,0)))</f>
        <v>0</v>
      </c>
      <c r="R939" s="19" t="n">
        <f aca="false">IF(OR($M939="",$M939="ERR",$J939="",$K939="",$N939=""),0,IF($N939=0,IF(AND(OR(4=7,4=12),4&gt;=$K939,4&lt;=IF($L939="",12,$L939)),$J939,0),IF(AND(4&gt;=$K939,4&lt;=IF($L939="",12,$L939),MOD(4-$K939,$N939)=0),$J939,0)))</f>
        <v>0</v>
      </c>
      <c r="S939" s="19" t="n">
        <f aca="false">IF(OR($M939="",$M939="ERR",$J939="",$K939="",$N939=""),0,IF($N939=0,IF(AND(OR(5=7,5=12),5&gt;=$K939,5&lt;=IF($L939="",12,$L939)),$J939,0),IF(AND(5&gt;=$K939,5&lt;=IF($L939="",12,$L939),MOD(5-$K939,$N939)=0),$J939,0)))</f>
        <v>0</v>
      </c>
      <c r="T939" s="19" t="n">
        <f aca="false">IF(OR($M939="",$M939="ERR",$J939="",$K939="",$N939=""),0,IF($N939=0,IF(AND(OR(6=7,6=12),6&gt;=$K939,6&lt;=IF($L939="",12,$L939)),$J939,0),IF(AND(6&gt;=$K939,6&lt;=IF($L939="",12,$L939),MOD(6-$K939,$N939)=0),$J939,0)))</f>
        <v>0</v>
      </c>
      <c r="U939" s="19" t="n">
        <f aca="false">IF(OR($M939="",$M939="ERR",$J939="",$K939="",$N939=""),0,IF($N939=0,IF(AND(OR(7=7,7=12),7&gt;=$K939,7&lt;=IF($L939="",12,$L939)),$J939,0),IF(AND(7&gt;=$K939,7&lt;=IF($L939="",12,$L939),MOD(7-$K939,$N939)=0),$J939,0)))</f>
        <v>0</v>
      </c>
      <c r="V939" s="19" t="n">
        <f aca="false">IF(OR($M939="",$M939="ERR",$J939="",$K939="",$N939=""),0,IF($N939=0,IF(AND(OR(8=7,8=12),8&gt;=$K939,8&lt;=IF($L939="",12,$L939)),$J939,0),IF(AND(8&gt;=$K939,8&lt;=IF($L939="",12,$L939),MOD(8-$K939,$N939)=0),$J939,0)))</f>
        <v>0</v>
      </c>
      <c r="W939" s="19" t="n">
        <f aca="false">IF(OR($M939="",$M939="ERR",$J939="",$K939="",$N939=""),0,IF($N939=0,IF(AND(OR(9=7,9=12),9&gt;=$K939,9&lt;=IF($L939="",12,$L939)),$J939,0),IF(AND(9&gt;=$K939,9&lt;=IF($L939="",12,$L939),MOD(9-$K939,$N939)=0),$J939,0)))</f>
        <v>0</v>
      </c>
      <c r="X939" s="19" t="n">
        <f aca="false">IF(OR($M939="",$M939="ERR",$J939="",$K939="",$N939=""),0,IF($N939=0,IF(AND(OR(10=7,10=12),10&gt;=$K939,10&lt;=IF($L939="",12,$L939)),$J939,0),IF(AND(10&gt;=$K939,10&lt;=IF($L939="",12,$L939),MOD(10-$K939,$N939)=0),$J939,0)))</f>
        <v>0</v>
      </c>
      <c r="Y939" s="19" t="n">
        <f aca="false">IF(OR($M939="",$M939="ERR",$J939="",$K939="",$N939=""),0,IF($N939=0,IF(AND(OR(11=7,11=12),11&gt;=$K939,11&lt;=IF($L939="",12,$L939)),$J939,0),IF(AND(11&gt;=$K939,11&lt;=IF($L939="",12,$L939),MOD(11-$K939,$N939)=0),$J939,0)))</f>
        <v>0</v>
      </c>
      <c r="Z939" s="19" t="n">
        <f aca="false">IF(OR($M939="",$M939="ERR",$J939="",$K939="",$N939=""),0,IF($N939=0,IF(AND(OR(12=7,12=12),12&gt;=$K939,12&lt;=IF($L939="",12,$L939)),$J939,0),IF(AND(12&gt;=$K939,12&lt;=IF($L939="",12,$L939),MOD(12-$K939,$N939)=0),$J939,0)))</f>
        <v>0</v>
      </c>
      <c r="AA939" s="36" t="n">
        <f aca="false">SUM(O939:Z939)</f>
        <v>0</v>
      </c>
      <c r="AB939" s="15" t="str">
        <f aca="false">IF(AND($B939="",$D939="",$J939=""),"",IF($B939="","Falta código",IF(ISNA(MATCH($B939,LST_COD,0)),"Código no registrado en Trabajadores",IF($E939="","Concepto no está en el catálogo",IF($M939="ERR","Retención de otro empleador: Origen = Otro empleador",IF(OR($J939="",$K939=""),"Falta monto o mes",IF(OR($K939&lt;1,$K939&gt;12),"Mes inicio inválido",IF(AND($L939&lt;&gt;"",OR($L939&lt;$K939,$L939&gt;12)),"Mes fin inválido",IF($N939="","Falta frecuencia",IF(AND($G939&lt;&gt;"Otro empleador",SUMPRODUCT(($O939:$Z939&lt;&gt;0)*(((COLUMN($O939:$Z939)-14)&lt;INDEX(Trabajadores!$M$6:$M$105,MATCH($B939,LST_COD,0)))+((COLUMN($O939:$Z939)-14)&gt;INDEX(Trabajadores!$N$6:$N$105,MATCH($B939,LST_COD,0)))))&gt;0),"Aviso: hay meses fuera del periodo laboral","OK"))))))))))</f>
        <v/>
      </c>
    </row>
    <row r="940" customFormat="false" ht="15" hidden="false" customHeight="false" outlineLevel="0" collapsed="false">
      <c r="A940" s="23" t="n">
        <v>935</v>
      </c>
      <c r="B940" s="7"/>
      <c r="C940" s="35" t="str">
        <f aca="false">IF($B940="","",IFERROR(INDEX(Trabajadores!$D$6:$D$105,MATCH($B940,LST_COD,0)),"¿Código?"))</f>
        <v/>
      </c>
      <c r="D940" s="30"/>
      <c r="E940" s="9" t="str">
        <f aca="false">IF($D940="","",IFERROR(VLOOKUP($D940,CONC_TABLA,2,FALSE()),""))</f>
        <v/>
      </c>
      <c r="F940" s="9" t="str">
        <f aca="false">IF($D940="","",IFERROR(VLOOKUP($D940,CONC_TABLA,3,FALSE()),""))</f>
        <v/>
      </c>
      <c r="G940" s="30"/>
      <c r="H940" s="30"/>
      <c r="I940" s="30"/>
      <c r="J940" s="29"/>
      <c r="K940" s="28"/>
      <c r="L940" s="28"/>
      <c r="M940" s="9" t="str">
        <f aca="false">IF(OR($B940="",$E940=""),"",IF($E940="INA","INA",IF($G940="Otro empleador",IF($E940="RET","RETO",IF($E940="ORD","OTO","OTX")),IF($E940="RET","ERR",$E940))))</f>
        <v/>
      </c>
      <c r="N940" s="9" t="str">
        <f aca="false">IF($I940="","",IFERROR(VLOOKUP($I940,FREC_TABLA,2,FALSE()),""))</f>
        <v/>
      </c>
      <c r="O940" s="19" t="n">
        <f aca="false">IF(OR($M940="",$M940="ERR",$J940="",$K940="",$N940=""),0,IF($N940=0,IF(AND(OR(1=7,1=12),1&gt;=$K940,1&lt;=IF($L940="",12,$L940)),$J940,0),IF(AND(1&gt;=$K940,1&lt;=IF($L940="",12,$L940),MOD(1-$K940,$N940)=0),$J940,0)))</f>
        <v>0</v>
      </c>
      <c r="P940" s="19" t="n">
        <f aca="false">IF(OR($M940="",$M940="ERR",$J940="",$K940="",$N940=""),0,IF($N940=0,IF(AND(OR(2=7,2=12),2&gt;=$K940,2&lt;=IF($L940="",12,$L940)),$J940,0),IF(AND(2&gt;=$K940,2&lt;=IF($L940="",12,$L940),MOD(2-$K940,$N940)=0),$J940,0)))</f>
        <v>0</v>
      </c>
      <c r="Q940" s="19" t="n">
        <f aca="false">IF(OR($M940="",$M940="ERR",$J940="",$K940="",$N940=""),0,IF($N940=0,IF(AND(OR(3=7,3=12),3&gt;=$K940,3&lt;=IF($L940="",12,$L940)),$J940,0),IF(AND(3&gt;=$K940,3&lt;=IF($L940="",12,$L940),MOD(3-$K940,$N940)=0),$J940,0)))</f>
        <v>0</v>
      </c>
      <c r="R940" s="19" t="n">
        <f aca="false">IF(OR($M940="",$M940="ERR",$J940="",$K940="",$N940=""),0,IF($N940=0,IF(AND(OR(4=7,4=12),4&gt;=$K940,4&lt;=IF($L940="",12,$L940)),$J940,0),IF(AND(4&gt;=$K940,4&lt;=IF($L940="",12,$L940),MOD(4-$K940,$N940)=0),$J940,0)))</f>
        <v>0</v>
      </c>
      <c r="S940" s="19" t="n">
        <f aca="false">IF(OR($M940="",$M940="ERR",$J940="",$K940="",$N940=""),0,IF($N940=0,IF(AND(OR(5=7,5=12),5&gt;=$K940,5&lt;=IF($L940="",12,$L940)),$J940,0),IF(AND(5&gt;=$K940,5&lt;=IF($L940="",12,$L940),MOD(5-$K940,$N940)=0),$J940,0)))</f>
        <v>0</v>
      </c>
      <c r="T940" s="19" t="n">
        <f aca="false">IF(OR($M940="",$M940="ERR",$J940="",$K940="",$N940=""),0,IF($N940=0,IF(AND(OR(6=7,6=12),6&gt;=$K940,6&lt;=IF($L940="",12,$L940)),$J940,0),IF(AND(6&gt;=$K940,6&lt;=IF($L940="",12,$L940),MOD(6-$K940,$N940)=0),$J940,0)))</f>
        <v>0</v>
      </c>
      <c r="U940" s="19" t="n">
        <f aca="false">IF(OR($M940="",$M940="ERR",$J940="",$K940="",$N940=""),0,IF($N940=0,IF(AND(OR(7=7,7=12),7&gt;=$K940,7&lt;=IF($L940="",12,$L940)),$J940,0),IF(AND(7&gt;=$K940,7&lt;=IF($L940="",12,$L940),MOD(7-$K940,$N940)=0),$J940,0)))</f>
        <v>0</v>
      </c>
      <c r="V940" s="19" t="n">
        <f aca="false">IF(OR($M940="",$M940="ERR",$J940="",$K940="",$N940=""),0,IF($N940=0,IF(AND(OR(8=7,8=12),8&gt;=$K940,8&lt;=IF($L940="",12,$L940)),$J940,0),IF(AND(8&gt;=$K940,8&lt;=IF($L940="",12,$L940),MOD(8-$K940,$N940)=0),$J940,0)))</f>
        <v>0</v>
      </c>
      <c r="W940" s="19" t="n">
        <f aca="false">IF(OR($M940="",$M940="ERR",$J940="",$K940="",$N940=""),0,IF($N940=0,IF(AND(OR(9=7,9=12),9&gt;=$K940,9&lt;=IF($L940="",12,$L940)),$J940,0),IF(AND(9&gt;=$K940,9&lt;=IF($L940="",12,$L940),MOD(9-$K940,$N940)=0),$J940,0)))</f>
        <v>0</v>
      </c>
      <c r="X940" s="19" t="n">
        <f aca="false">IF(OR($M940="",$M940="ERR",$J940="",$K940="",$N940=""),0,IF($N940=0,IF(AND(OR(10=7,10=12),10&gt;=$K940,10&lt;=IF($L940="",12,$L940)),$J940,0),IF(AND(10&gt;=$K940,10&lt;=IF($L940="",12,$L940),MOD(10-$K940,$N940)=0),$J940,0)))</f>
        <v>0</v>
      </c>
      <c r="Y940" s="19" t="n">
        <f aca="false">IF(OR($M940="",$M940="ERR",$J940="",$K940="",$N940=""),0,IF($N940=0,IF(AND(OR(11=7,11=12),11&gt;=$K940,11&lt;=IF($L940="",12,$L940)),$J940,0),IF(AND(11&gt;=$K940,11&lt;=IF($L940="",12,$L940),MOD(11-$K940,$N940)=0),$J940,0)))</f>
        <v>0</v>
      </c>
      <c r="Z940" s="19" t="n">
        <f aca="false">IF(OR($M940="",$M940="ERR",$J940="",$K940="",$N940=""),0,IF($N940=0,IF(AND(OR(12=7,12=12),12&gt;=$K940,12&lt;=IF($L940="",12,$L940)),$J940,0),IF(AND(12&gt;=$K940,12&lt;=IF($L940="",12,$L940),MOD(12-$K940,$N940)=0),$J940,0)))</f>
        <v>0</v>
      </c>
      <c r="AA940" s="36" t="n">
        <f aca="false">SUM(O940:Z940)</f>
        <v>0</v>
      </c>
      <c r="AB940" s="15" t="str">
        <f aca="false">IF(AND($B940="",$D940="",$J940=""),"",IF($B940="","Falta código",IF(ISNA(MATCH($B940,LST_COD,0)),"Código no registrado en Trabajadores",IF($E940="","Concepto no está en el catálogo",IF($M940="ERR","Retención de otro empleador: Origen = Otro empleador",IF(OR($J940="",$K940=""),"Falta monto o mes",IF(OR($K940&lt;1,$K940&gt;12),"Mes inicio inválido",IF(AND($L940&lt;&gt;"",OR($L940&lt;$K940,$L940&gt;12)),"Mes fin inválido",IF($N940="","Falta frecuencia",IF(AND($G940&lt;&gt;"Otro empleador",SUMPRODUCT(($O940:$Z940&lt;&gt;0)*(((COLUMN($O940:$Z940)-14)&lt;INDEX(Trabajadores!$M$6:$M$105,MATCH($B940,LST_COD,0)))+((COLUMN($O940:$Z940)-14)&gt;INDEX(Trabajadores!$N$6:$N$105,MATCH($B940,LST_COD,0)))))&gt;0),"Aviso: hay meses fuera del periodo laboral","OK"))))))))))</f>
        <v/>
      </c>
    </row>
    <row r="941" customFormat="false" ht="15" hidden="false" customHeight="false" outlineLevel="0" collapsed="false">
      <c r="A941" s="23" t="n">
        <v>936</v>
      </c>
      <c r="B941" s="7"/>
      <c r="C941" s="35" t="str">
        <f aca="false">IF($B941="","",IFERROR(INDEX(Trabajadores!$D$6:$D$105,MATCH($B941,LST_COD,0)),"¿Código?"))</f>
        <v/>
      </c>
      <c r="D941" s="30"/>
      <c r="E941" s="9" t="str">
        <f aca="false">IF($D941="","",IFERROR(VLOOKUP($D941,CONC_TABLA,2,FALSE()),""))</f>
        <v/>
      </c>
      <c r="F941" s="9" t="str">
        <f aca="false">IF($D941="","",IFERROR(VLOOKUP($D941,CONC_TABLA,3,FALSE()),""))</f>
        <v/>
      </c>
      <c r="G941" s="30"/>
      <c r="H941" s="30"/>
      <c r="I941" s="30"/>
      <c r="J941" s="29"/>
      <c r="K941" s="28"/>
      <c r="L941" s="28"/>
      <c r="M941" s="9" t="str">
        <f aca="false">IF(OR($B941="",$E941=""),"",IF($E941="INA","INA",IF($G941="Otro empleador",IF($E941="RET","RETO",IF($E941="ORD","OTO","OTX")),IF($E941="RET","ERR",$E941))))</f>
        <v/>
      </c>
      <c r="N941" s="9" t="str">
        <f aca="false">IF($I941="","",IFERROR(VLOOKUP($I941,FREC_TABLA,2,FALSE()),""))</f>
        <v/>
      </c>
      <c r="O941" s="19" t="n">
        <f aca="false">IF(OR($M941="",$M941="ERR",$J941="",$K941="",$N941=""),0,IF($N941=0,IF(AND(OR(1=7,1=12),1&gt;=$K941,1&lt;=IF($L941="",12,$L941)),$J941,0),IF(AND(1&gt;=$K941,1&lt;=IF($L941="",12,$L941),MOD(1-$K941,$N941)=0),$J941,0)))</f>
        <v>0</v>
      </c>
      <c r="P941" s="19" t="n">
        <f aca="false">IF(OR($M941="",$M941="ERR",$J941="",$K941="",$N941=""),0,IF($N941=0,IF(AND(OR(2=7,2=12),2&gt;=$K941,2&lt;=IF($L941="",12,$L941)),$J941,0),IF(AND(2&gt;=$K941,2&lt;=IF($L941="",12,$L941),MOD(2-$K941,$N941)=0),$J941,0)))</f>
        <v>0</v>
      </c>
      <c r="Q941" s="19" t="n">
        <f aca="false">IF(OR($M941="",$M941="ERR",$J941="",$K941="",$N941=""),0,IF($N941=0,IF(AND(OR(3=7,3=12),3&gt;=$K941,3&lt;=IF($L941="",12,$L941)),$J941,0),IF(AND(3&gt;=$K941,3&lt;=IF($L941="",12,$L941),MOD(3-$K941,$N941)=0),$J941,0)))</f>
        <v>0</v>
      </c>
      <c r="R941" s="19" t="n">
        <f aca="false">IF(OR($M941="",$M941="ERR",$J941="",$K941="",$N941=""),0,IF($N941=0,IF(AND(OR(4=7,4=12),4&gt;=$K941,4&lt;=IF($L941="",12,$L941)),$J941,0),IF(AND(4&gt;=$K941,4&lt;=IF($L941="",12,$L941),MOD(4-$K941,$N941)=0),$J941,0)))</f>
        <v>0</v>
      </c>
      <c r="S941" s="19" t="n">
        <f aca="false">IF(OR($M941="",$M941="ERR",$J941="",$K941="",$N941=""),0,IF($N941=0,IF(AND(OR(5=7,5=12),5&gt;=$K941,5&lt;=IF($L941="",12,$L941)),$J941,0),IF(AND(5&gt;=$K941,5&lt;=IF($L941="",12,$L941),MOD(5-$K941,$N941)=0),$J941,0)))</f>
        <v>0</v>
      </c>
      <c r="T941" s="19" t="n">
        <f aca="false">IF(OR($M941="",$M941="ERR",$J941="",$K941="",$N941=""),0,IF($N941=0,IF(AND(OR(6=7,6=12),6&gt;=$K941,6&lt;=IF($L941="",12,$L941)),$J941,0),IF(AND(6&gt;=$K941,6&lt;=IF($L941="",12,$L941),MOD(6-$K941,$N941)=0),$J941,0)))</f>
        <v>0</v>
      </c>
      <c r="U941" s="19" t="n">
        <f aca="false">IF(OR($M941="",$M941="ERR",$J941="",$K941="",$N941=""),0,IF($N941=0,IF(AND(OR(7=7,7=12),7&gt;=$K941,7&lt;=IF($L941="",12,$L941)),$J941,0),IF(AND(7&gt;=$K941,7&lt;=IF($L941="",12,$L941),MOD(7-$K941,$N941)=0),$J941,0)))</f>
        <v>0</v>
      </c>
      <c r="V941" s="19" t="n">
        <f aca="false">IF(OR($M941="",$M941="ERR",$J941="",$K941="",$N941=""),0,IF($N941=0,IF(AND(OR(8=7,8=12),8&gt;=$K941,8&lt;=IF($L941="",12,$L941)),$J941,0),IF(AND(8&gt;=$K941,8&lt;=IF($L941="",12,$L941),MOD(8-$K941,$N941)=0),$J941,0)))</f>
        <v>0</v>
      </c>
      <c r="W941" s="19" t="n">
        <f aca="false">IF(OR($M941="",$M941="ERR",$J941="",$K941="",$N941=""),0,IF($N941=0,IF(AND(OR(9=7,9=12),9&gt;=$K941,9&lt;=IF($L941="",12,$L941)),$J941,0),IF(AND(9&gt;=$K941,9&lt;=IF($L941="",12,$L941),MOD(9-$K941,$N941)=0),$J941,0)))</f>
        <v>0</v>
      </c>
      <c r="X941" s="19" t="n">
        <f aca="false">IF(OR($M941="",$M941="ERR",$J941="",$K941="",$N941=""),0,IF($N941=0,IF(AND(OR(10=7,10=12),10&gt;=$K941,10&lt;=IF($L941="",12,$L941)),$J941,0),IF(AND(10&gt;=$K941,10&lt;=IF($L941="",12,$L941),MOD(10-$K941,$N941)=0),$J941,0)))</f>
        <v>0</v>
      </c>
      <c r="Y941" s="19" t="n">
        <f aca="false">IF(OR($M941="",$M941="ERR",$J941="",$K941="",$N941=""),0,IF($N941=0,IF(AND(OR(11=7,11=12),11&gt;=$K941,11&lt;=IF($L941="",12,$L941)),$J941,0),IF(AND(11&gt;=$K941,11&lt;=IF($L941="",12,$L941),MOD(11-$K941,$N941)=0),$J941,0)))</f>
        <v>0</v>
      </c>
      <c r="Z941" s="19" t="n">
        <f aca="false">IF(OR($M941="",$M941="ERR",$J941="",$K941="",$N941=""),0,IF($N941=0,IF(AND(OR(12=7,12=12),12&gt;=$K941,12&lt;=IF($L941="",12,$L941)),$J941,0),IF(AND(12&gt;=$K941,12&lt;=IF($L941="",12,$L941),MOD(12-$K941,$N941)=0),$J941,0)))</f>
        <v>0</v>
      </c>
      <c r="AA941" s="36" t="n">
        <f aca="false">SUM(O941:Z941)</f>
        <v>0</v>
      </c>
      <c r="AB941" s="15" t="str">
        <f aca="false">IF(AND($B941="",$D941="",$J941=""),"",IF($B941="","Falta código",IF(ISNA(MATCH($B941,LST_COD,0)),"Código no registrado en Trabajadores",IF($E941="","Concepto no está en el catálogo",IF($M941="ERR","Retención de otro empleador: Origen = Otro empleador",IF(OR($J941="",$K941=""),"Falta monto o mes",IF(OR($K941&lt;1,$K941&gt;12),"Mes inicio inválido",IF(AND($L941&lt;&gt;"",OR($L941&lt;$K941,$L941&gt;12)),"Mes fin inválido",IF($N941="","Falta frecuencia",IF(AND($G941&lt;&gt;"Otro empleador",SUMPRODUCT(($O941:$Z941&lt;&gt;0)*(((COLUMN($O941:$Z941)-14)&lt;INDEX(Trabajadores!$M$6:$M$105,MATCH($B941,LST_COD,0)))+((COLUMN($O941:$Z941)-14)&gt;INDEX(Trabajadores!$N$6:$N$105,MATCH($B941,LST_COD,0)))))&gt;0),"Aviso: hay meses fuera del periodo laboral","OK"))))))))))</f>
        <v/>
      </c>
    </row>
    <row r="942" customFormat="false" ht="15" hidden="false" customHeight="false" outlineLevel="0" collapsed="false">
      <c r="A942" s="23" t="n">
        <v>937</v>
      </c>
      <c r="B942" s="7"/>
      <c r="C942" s="35" t="str">
        <f aca="false">IF($B942="","",IFERROR(INDEX(Trabajadores!$D$6:$D$105,MATCH($B942,LST_COD,0)),"¿Código?"))</f>
        <v/>
      </c>
      <c r="D942" s="30"/>
      <c r="E942" s="9" t="str">
        <f aca="false">IF($D942="","",IFERROR(VLOOKUP($D942,CONC_TABLA,2,FALSE()),""))</f>
        <v/>
      </c>
      <c r="F942" s="9" t="str">
        <f aca="false">IF($D942="","",IFERROR(VLOOKUP($D942,CONC_TABLA,3,FALSE()),""))</f>
        <v/>
      </c>
      <c r="G942" s="30"/>
      <c r="H942" s="30"/>
      <c r="I942" s="30"/>
      <c r="J942" s="29"/>
      <c r="K942" s="28"/>
      <c r="L942" s="28"/>
      <c r="M942" s="9" t="str">
        <f aca="false">IF(OR($B942="",$E942=""),"",IF($E942="INA","INA",IF($G942="Otro empleador",IF($E942="RET","RETO",IF($E942="ORD","OTO","OTX")),IF($E942="RET","ERR",$E942))))</f>
        <v/>
      </c>
      <c r="N942" s="9" t="str">
        <f aca="false">IF($I942="","",IFERROR(VLOOKUP($I942,FREC_TABLA,2,FALSE()),""))</f>
        <v/>
      </c>
      <c r="O942" s="19" t="n">
        <f aca="false">IF(OR($M942="",$M942="ERR",$J942="",$K942="",$N942=""),0,IF($N942=0,IF(AND(OR(1=7,1=12),1&gt;=$K942,1&lt;=IF($L942="",12,$L942)),$J942,0),IF(AND(1&gt;=$K942,1&lt;=IF($L942="",12,$L942),MOD(1-$K942,$N942)=0),$J942,0)))</f>
        <v>0</v>
      </c>
      <c r="P942" s="19" t="n">
        <f aca="false">IF(OR($M942="",$M942="ERR",$J942="",$K942="",$N942=""),0,IF($N942=0,IF(AND(OR(2=7,2=12),2&gt;=$K942,2&lt;=IF($L942="",12,$L942)),$J942,0),IF(AND(2&gt;=$K942,2&lt;=IF($L942="",12,$L942),MOD(2-$K942,$N942)=0),$J942,0)))</f>
        <v>0</v>
      </c>
      <c r="Q942" s="19" t="n">
        <f aca="false">IF(OR($M942="",$M942="ERR",$J942="",$K942="",$N942=""),0,IF($N942=0,IF(AND(OR(3=7,3=12),3&gt;=$K942,3&lt;=IF($L942="",12,$L942)),$J942,0),IF(AND(3&gt;=$K942,3&lt;=IF($L942="",12,$L942),MOD(3-$K942,$N942)=0),$J942,0)))</f>
        <v>0</v>
      </c>
      <c r="R942" s="19" t="n">
        <f aca="false">IF(OR($M942="",$M942="ERR",$J942="",$K942="",$N942=""),0,IF($N942=0,IF(AND(OR(4=7,4=12),4&gt;=$K942,4&lt;=IF($L942="",12,$L942)),$J942,0),IF(AND(4&gt;=$K942,4&lt;=IF($L942="",12,$L942),MOD(4-$K942,$N942)=0),$J942,0)))</f>
        <v>0</v>
      </c>
      <c r="S942" s="19" t="n">
        <f aca="false">IF(OR($M942="",$M942="ERR",$J942="",$K942="",$N942=""),0,IF($N942=0,IF(AND(OR(5=7,5=12),5&gt;=$K942,5&lt;=IF($L942="",12,$L942)),$J942,0),IF(AND(5&gt;=$K942,5&lt;=IF($L942="",12,$L942),MOD(5-$K942,$N942)=0),$J942,0)))</f>
        <v>0</v>
      </c>
      <c r="T942" s="19" t="n">
        <f aca="false">IF(OR($M942="",$M942="ERR",$J942="",$K942="",$N942=""),0,IF($N942=0,IF(AND(OR(6=7,6=12),6&gt;=$K942,6&lt;=IF($L942="",12,$L942)),$J942,0),IF(AND(6&gt;=$K942,6&lt;=IF($L942="",12,$L942),MOD(6-$K942,$N942)=0),$J942,0)))</f>
        <v>0</v>
      </c>
      <c r="U942" s="19" t="n">
        <f aca="false">IF(OR($M942="",$M942="ERR",$J942="",$K942="",$N942=""),0,IF($N942=0,IF(AND(OR(7=7,7=12),7&gt;=$K942,7&lt;=IF($L942="",12,$L942)),$J942,0),IF(AND(7&gt;=$K942,7&lt;=IF($L942="",12,$L942),MOD(7-$K942,$N942)=0),$J942,0)))</f>
        <v>0</v>
      </c>
      <c r="V942" s="19" t="n">
        <f aca="false">IF(OR($M942="",$M942="ERR",$J942="",$K942="",$N942=""),0,IF($N942=0,IF(AND(OR(8=7,8=12),8&gt;=$K942,8&lt;=IF($L942="",12,$L942)),$J942,0),IF(AND(8&gt;=$K942,8&lt;=IF($L942="",12,$L942),MOD(8-$K942,$N942)=0),$J942,0)))</f>
        <v>0</v>
      </c>
      <c r="W942" s="19" t="n">
        <f aca="false">IF(OR($M942="",$M942="ERR",$J942="",$K942="",$N942=""),0,IF($N942=0,IF(AND(OR(9=7,9=12),9&gt;=$K942,9&lt;=IF($L942="",12,$L942)),$J942,0),IF(AND(9&gt;=$K942,9&lt;=IF($L942="",12,$L942),MOD(9-$K942,$N942)=0),$J942,0)))</f>
        <v>0</v>
      </c>
      <c r="X942" s="19" t="n">
        <f aca="false">IF(OR($M942="",$M942="ERR",$J942="",$K942="",$N942=""),0,IF($N942=0,IF(AND(OR(10=7,10=12),10&gt;=$K942,10&lt;=IF($L942="",12,$L942)),$J942,0),IF(AND(10&gt;=$K942,10&lt;=IF($L942="",12,$L942),MOD(10-$K942,$N942)=0),$J942,0)))</f>
        <v>0</v>
      </c>
      <c r="Y942" s="19" t="n">
        <f aca="false">IF(OR($M942="",$M942="ERR",$J942="",$K942="",$N942=""),0,IF($N942=0,IF(AND(OR(11=7,11=12),11&gt;=$K942,11&lt;=IF($L942="",12,$L942)),$J942,0),IF(AND(11&gt;=$K942,11&lt;=IF($L942="",12,$L942),MOD(11-$K942,$N942)=0),$J942,0)))</f>
        <v>0</v>
      </c>
      <c r="Z942" s="19" t="n">
        <f aca="false">IF(OR($M942="",$M942="ERR",$J942="",$K942="",$N942=""),0,IF($N942=0,IF(AND(OR(12=7,12=12),12&gt;=$K942,12&lt;=IF($L942="",12,$L942)),$J942,0),IF(AND(12&gt;=$K942,12&lt;=IF($L942="",12,$L942),MOD(12-$K942,$N942)=0),$J942,0)))</f>
        <v>0</v>
      </c>
      <c r="AA942" s="36" t="n">
        <f aca="false">SUM(O942:Z942)</f>
        <v>0</v>
      </c>
      <c r="AB942" s="15" t="str">
        <f aca="false">IF(AND($B942="",$D942="",$J942=""),"",IF($B942="","Falta código",IF(ISNA(MATCH($B942,LST_COD,0)),"Código no registrado en Trabajadores",IF($E942="","Concepto no está en el catálogo",IF($M942="ERR","Retención de otro empleador: Origen = Otro empleador",IF(OR($J942="",$K942=""),"Falta monto o mes",IF(OR($K942&lt;1,$K942&gt;12),"Mes inicio inválido",IF(AND($L942&lt;&gt;"",OR($L942&lt;$K942,$L942&gt;12)),"Mes fin inválido",IF($N942="","Falta frecuencia",IF(AND($G942&lt;&gt;"Otro empleador",SUMPRODUCT(($O942:$Z942&lt;&gt;0)*(((COLUMN($O942:$Z942)-14)&lt;INDEX(Trabajadores!$M$6:$M$105,MATCH($B942,LST_COD,0)))+((COLUMN($O942:$Z942)-14)&gt;INDEX(Trabajadores!$N$6:$N$105,MATCH($B942,LST_COD,0)))))&gt;0),"Aviso: hay meses fuera del periodo laboral","OK"))))))))))</f>
        <v/>
      </c>
    </row>
    <row r="943" customFormat="false" ht="15" hidden="false" customHeight="false" outlineLevel="0" collapsed="false">
      <c r="A943" s="23" t="n">
        <v>938</v>
      </c>
      <c r="B943" s="7"/>
      <c r="C943" s="35" t="str">
        <f aca="false">IF($B943="","",IFERROR(INDEX(Trabajadores!$D$6:$D$105,MATCH($B943,LST_COD,0)),"¿Código?"))</f>
        <v/>
      </c>
      <c r="D943" s="30"/>
      <c r="E943" s="9" t="str">
        <f aca="false">IF($D943="","",IFERROR(VLOOKUP($D943,CONC_TABLA,2,FALSE()),""))</f>
        <v/>
      </c>
      <c r="F943" s="9" t="str">
        <f aca="false">IF($D943="","",IFERROR(VLOOKUP($D943,CONC_TABLA,3,FALSE()),""))</f>
        <v/>
      </c>
      <c r="G943" s="30"/>
      <c r="H943" s="30"/>
      <c r="I943" s="30"/>
      <c r="J943" s="29"/>
      <c r="K943" s="28"/>
      <c r="L943" s="28"/>
      <c r="M943" s="9" t="str">
        <f aca="false">IF(OR($B943="",$E943=""),"",IF($E943="INA","INA",IF($G943="Otro empleador",IF($E943="RET","RETO",IF($E943="ORD","OTO","OTX")),IF($E943="RET","ERR",$E943))))</f>
        <v/>
      </c>
      <c r="N943" s="9" t="str">
        <f aca="false">IF($I943="","",IFERROR(VLOOKUP($I943,FREC_TABLA,2,FALSE()),""))</f>
        <v/>
      </c>
      <c r="O943" s="19" t="n">
        <f aca="false">IF(OR($M943="",$M943="ERR",$J943="",$K943="",$N943=""),0,IF($N943=0,IF(AND(OR(1=7,1=12),1&gt;=$K943,1&lt;=IF($L943="",12,$L943)),$J943,0),IF(AND(1&gt;=$K943,1&lt;=IF($L943="",12,$L943),MOD(1-$K943,$N943)=0),$J943,0)))</f>
        <v>0</v>
      </c>
      <c r="P943" s="19" t="n">
        <f aca="false">IF(OR($M943="",$M943="ERR",$J943="",$K943="",$N943=""),0,IF($N943=0,IF(AND(OR(2=7,2=12),2&gt;=$K943,2&lt;=IF($L943="",12,$L943)),$J943,0),IF(AND(2&gt;=$K943,2&lt;=IF($L943="",12,$L943),MOD(2-$K943,$N943)=0),$J943,0)))</f>
        <v>0</v>
      </c>
      <c r="Q943" s="19" t="n">
        <f aca="false">IF(OR($M943="",$M943="ERR",$J943="",$K943="",$N943=""),0,IF($N943=0,IF(AND(OR(3=7,3=12),3&gt;=$K943,3&lt;=IF($L943="",12,$L943)),$J943,0),IF(AND(3&gt;=$K943,3&lt;=IF($L943="",12,$L943),MOD(3-$K943,$N943)=0),$J943,0)))</f>
        <v>0</v>
      </c>
      <c r="R943" s="19" t="n">
        <f aca="false">IF(OR($M943="",$M943="ERR",$J943="",$K943="",$N943=""),0,IF($N943=0,IF(AND(OR(4=7,4=12),4&gt;=$K943,4&lt;=IF($L943="",12,$L943)),$J943,0),IF(AND(4&gt;=$K943,4&lt;=IF($L943="",12,$L943),MOD(4-$K943,$N943)=0),$J943,0)))</f>
        <v>0</v>
      </c>
      <c r="S943" s="19" t="n">
        <f aca="false">IF(OR($M943="",$M943="ERR",$J943="",$K943="",$N943=""),0,IF($N943=0,IF(AND(OR(5=7,5=12),5&gt;=$K943,5&lt;=IF($L943="",12,$L943)),$J943,0),IF(AND(5&gt;=$K943,5&lt;=IF($L943="",12,$L943),MOD(5-$K943,$N943)=0),$J943,0)))</f>
        <v>0</v>
      </c>
      <c r="T943" s="19" t="n">
        <f aca="false">IF(OR($M943="",$M943="ERR",$J943="",$K943="",$N943=""),0,IF($N943=0,IF(AND(OR(6=7,6=12),6&gt;=$K943,6&lt;=IF($L943="",12,$L943)),$J943,0),IF(AND(6&gt;=$K943,6&lt;=IF($L943="",12,$L943),MOD(6-$K943,$N943)=0),$J943,0)))</f>
        <v>0</v>
      </c>
      <c r="U943" s="19" t="n">
        <f aca="false">IF(OR($M943="",$M943="ERR",$J943="",$K943="",$N943=""),0,IF($N943=0,IF(AND(OR(7=7,7=12),7&gt;=$K943,7&lt;=IF($L943="",12,$L943)),$J943,0),IF(AND(7&gt;=$K943,7&lt;=IF($L943="",12,$L943),MOD(7-$K943,$N943)=0),$J943,0)))</f>
        <v>0</v>
      </c>
      <c r="V943" s="19" t="n">
        <f aca="false">IF(OR($M943="",$M943="ERR",$J943="",$K943="",$N943=""),0,IF($N943=0,IF(AND(OR(8=7,8=12),8&gt;=$K943,8&lt;=IF($L943="",12,$L943)),$J943,0),IF(AND(8&gt;=$K943,8&lt;=IF($L943="",12,$L943),MOD(8-$K943,$N943)=0),$J943,0)))</f>
        <v>0</v>
      </c>
      <c r="W943" s="19" t="n">
        <f aca="false">IF(OR($M943="",$M943="ERR",$J943="",$K943="",$N943=""),0,IF($N943=0,IF(AND(OR(9=7,9=12),9&gt;=$K943,9&lt;=IF($L943="",12,$L943)),$J943,0),IF(AND(9&gt;=$K943,9&lt;=IF($L943="",12,$L943),MOD(9-$K943,$N943)=0),$J943,0)))</f>
        <v>0</v>
      </c>
      <c r="X943" s="19" t="n">
        <f aca="false">IF(OR($M943="",$M943="ERR",$J943="",$K943="",$N943=""),0,IF($N943=0,IF(AND(OR(10=7,10=12),10&gt;=$K943,10&lt;=IF($L943="",12,$L943)),$J943,0),IF(AND(10&gt;=$K943,10&lt;=IF($L943="",12,$L943),MOD(10-$K943,$N943)=0),$J943,0)))</f>
        <v>0</v>
      </c>
      <c r="Y943" s="19" t="n">
        <f aca="false">IF(OR($M943="",$M943="ERR",$J943="",$K943="",$N943=""),0,IF($N943=0,IF(AND(OR(11=7,11=12),11&gt;=$K943,11&lt;=IF($L943="",12,$L943)),$J943,0),IF(AND(11&gt;=$K943,11&lt;=IF($L943="",12,$L943),MOD(11-$K943,$N943)=0),$J943,0)))</f>
        <v>0</v>
      </c>
      <c r="Z943" s="19" t="n">
        <f aca="false">IF(OR($M943="",$M943="ERR",$J943="",$K943="",$N943=""),0,IF($N943=0,IF(AND(OR(12=7,12=12),12&gt;=$K943,12&lt;=IF($L943="",12,$L943)),$J943,0),IF(AND(12&gt;=$K943,12&lt;=IF($L943="",12,$L943),MOD(12-$K943,$N943)=0),$J943,0)))</f>
        <v>0</v>
      </c>
      <c r="AA943" s="36" t="n">
        <f aca="false">SUM(O943:Z943)</f>
        <v>0</v>
      </c>
      <c r="AB943" s="15" t="str">
        <f aca="false">IF(AND($B943="",$D943="",$J943=""),"",IF($B943="","Falta código",IF(ISNA(MATCH($B943,LST_COD,0)),"Código no registrado en Trabajadores",IF($E943="","Concepto no está en el catálogo",IF($M943="ERR","Retención de otro empleador: Origen = Otro empleador",IF(OR($J943="",$K943=""),"Falta monto o mes",IF(OR($K943&lt;1,$K943&gt;12),"Mes inicio inválido",IF(AND($L943&lt;&gt;"",OR($L943&lt;$K943,$L943&gt;12)),"Mes fin inválido",IF($N943="","Falta frecuencia",IF(AND($G943&lt;&gt;"Otro empleador",SUMPRODUCT(($O943:$Z943&lt;&gt;0)*(((COLUMN($O943:$Z943)-14)&lt;INDEX(Trabajadores!$M$6:$M$105,MATCH($B943,LST_COD,0)))+((COLUMN($O943:$Z943)-14)&gt;INDEX(Trabajadores!$N$6:$N$105,MATCH($B943,LST_COD,0)))))&gt;0),"Aviso: hay meses fuera del periodo laboral","OK"))))))))))</f>
        <v/>
      </c>
    </row>
    <row r="944" customFormat="false" ht="15" hidden="false" customHeight="false" outlineLevel="0" collapsed="false">
      <c r="A944" s="23" t="n">
        <v>939</v>
      </c>
      <c r="B944" s="7"/>
      <c r="C944" s="35" t="str">
        <f aca="false">IF($B944="","",IFERROR(INDEX(Trabajadores!$D$6:$D$105,MATCH($B944,LST_COD,0)),"¿Código?"))</f>
        <v/>
      </c>
      <c r="D944" s="30"/>
      <c r="E944" s="9" t="str">
        <f aca="false">IF($D944="","",IFERROR(VLOOKUP($D944,CONC_TABLA,2,FALSE()),""))</f>
        <v/>
      </c>
      <c r="F944" s="9" t="str">
        <f aca="false">IF($D944="","",IFERROR(VLOOKUP($D944,CONC_TABLA,3,FALSE()),""))</f>
        <v/>
      </c>
      <c r="G944" s="30"/>
      <c r="H944" s="30"/>
      <c r="I944" s="30"/>
      <c r="J944" s="29"/>
      <c r="K944" s="28"/>
      <c r="L944" s="28"/>
      <c r="M944" s="9" t="str">
        <f aca="false">IF(OR($B944="",$E944=""),"",IF($E944="INA","INA",IF($G944="Otro empleador",IF($E944="RET","RETO",IF($E944="ORD","OTO","OTX")),IF($E944="RET","ERR",$E944))))</f>
        <v/>
      </c>
      <c r="N944" s="9" t="str">
        <f aca="false">IF($I944="","",IFERROR(VLOOKUP($I944,FREC_TABLA,2,FALSE()),""))</f>
        <v/>
      </c>
      <c r="O944" s="19" t="n">
        <f aca="false">IF(OR($M944="",$M944="ERR",$J944="",$K944="",$N944=""),0,IF($N944=0,IF(AND(OR(1=7,1=12),1&gt;=$K944,1&lt;=IF($L944="",12,$L944)),$J944,0),IF(AND(1&gt;=$K944,1&lt;=IF($L944="",12,$L944),MOD(1-$K944,$N944)=0),$J944,0)))</f>
        <v>0</v>
      </c>
      <c r="P944" s="19" t="n">
        <f aca="false">IF(OR($M944="",$M944="ERR",$J944="",$K944="",$N944=""),0,IF($N944=0,IF(AND(OR(2=7,2=12),2&gt;=$K944,2&lt;=IF($L944="",12,$L944)),$J944,0),IF(AND(2&gt;=$K944,2&lt;=IF($L944="",12,$L944),MOD(2-$K944,$N944)=0),$J944,0)))</f>
        <v>0</v>
      </c>
      <c r="Q944" s="19" t="n">
        <f aca="false">IF(OR($M944="",$M944="ERR",$J944="",$K944="",$N944=""),0,IF($N944=0,IF(AND(OR(3=7,3=12),3&gt;=$K944,3&lt;=IF($L944="",12,$L944)),$J944,0),IF(AND(3&gt;=$K944,3&lt;=IF($L944="",12,$L944),MOD(3-$K944,$N944)=0),$J944,0)))</f>
        <v>0</v>
      </c>
      <c r="R944" s="19" t="n">
        <f aca="false">IF(OR($M944="",$M944="ERR",$J944="",$K944="",$N944=""),0,IF($N944=0,IF(AND(OR(4=7,4=12),4&gt;=$K944,4&lt;=IF($L944="",12,$L944)),$J944,0),IF(AND(4&gt;=$K944,4&lt;=IF($L944="",12,$L944),MOD(4-$K944,$N944)=0),$J944,0)))</f>
        <v>0</v>
      </c>
      <c r="S944" s="19" t="n">
        <f aca="false">IF(OR($M944="",$M944="ERR",$J944="",$K944="",$N944=""),0,IF($N944=0,IF(AND(OR(5=7,5=12),5&gt;=$K944,5&lt;=IF($L944="",12,$L944)),$J944,0),IF(AND(5&gt;=$K944,5&lt;=IF($L944="",12,$L944),MOD(5-$K944,$N944)=0),$J944,0)))</f>
        <v>0</v>
      </c>
      <c r="T944" s="19" t="n">
        <f aca="false">IF(OR($M944="",$M944="ERR",$J944="",$K944="",$N944=""),0,IF($N944=0,IF(AND(OR(6=7,6=12),6&gt;=$K944,6&lt;=IF($L944="",12,$L944)),$J944,0),IF(AND(6&gt;=$K944,6&lt;=IF($L944="",12,$L944),MOD(6-$K944,$N944)=0),$J944,0)))</f>
        <v>0</v>
      </c>
      <c r="U944" s="19" t="n">
        <f aca="false">IF(OR($M944="",$M944="ERR",$J944="",$K944="",$N944=""),0,IF($N944=0,IF(AND(OR(7=7,7=12),7&gt;=$K944,7&lt;=IF($L944="",12,$L944)),$J944,0),IF(AND(7&gt;=$K944,7&lt;=IF($L944="",12,$L944),MOD(7-$K944,$N944)=0),$J944,0)))</f>
        <v>0</v>
      </c>
      <c r="V944" s="19" t="n">
        <f aca="false">IF(OR($M944="",$M944="ERR",$J944="",$K944="",$N944=""),0,IF($N944=0,IF(AND(OR(8=7,8=12),8&gt;=$K944,8&lt;=IF($L944="",12,$L944)),$J944,0),IF(AND(8&gt;=$K944,8&lt;=IF($L944="",12,$L944),MOD(8-$K944,$N944)=0),$J944,0)))</f>
        <v>0</v>
      </c>
      <c r="W944" s="19" t="n">
        <f aca="false">IF(OR($M944="",$M944="ERR",$J944="",$K944="",$N944=""),0,IF($N944=0,IF(AND(OR(9=7,9=12),9&gt;=$K944,9&lt;=IF($L944="",12,$L944)),$J944,0),IF(AND(9&gt;=$K944,9&lt;=IF($L944="",12,$L944),MOD(9-$K944,$N944)=0),$J944,0)))</f>
        <v>0</v>
      </c>
      <c r="X944" s="19" t="n">
        <f aca="false">IF(OR($M944="",$M944="ERR",$J944="",$K944="",$N944=""),0,IF($N944=0,IF(AND(OR(10=7,10=12),10&gt;=$K944,10&lt;=IF($L944="",12,$L944)),$J944,0),IF(AND(10&gt;=$K944,10&lt;=IF($L944="",12,$L944),MOD(10-$K944,$N944)=0),$J944,0)))</f>
        <v>0</v>
      </c>
      <c r="Y944" s="19" t="n">
        <f aca="false">IF(OR($M944="",$M944="ERR",$J944="",$K944="",$N944=""),0,IF($N944=0,IF(AND(OR(11=7,11=12),11&gt;=$K944,11&lt;=IF($L944="",12,$L944)),$J944,0),IF(AND(11&gt;=$K944,11&lt;=IF($L944="",12,$L944),MOD(11-$K944,$N944)=0),$J944,0)))</f>
        <v>0</v>
      </c>
      <c r="Z944" s="19" t="n">
        <f aca="false">IF(OR($M944="",$M944="ERR",$J944="",$K944="",$N944=""),0,IF($N944=0,IF(AND(OR(12=7,12=12),12&gt;=$K944,12&lt;=IF($L944="",12,$L944)),$J944,0),IF(AND(12&gt;=$K944,12&lt;=IF($L944="",12,$L944),MOD(12-$K944,$N944)=0),$J944,0)))</f>
        <v>0</v>
      </c>
      <c r="AA944" s="36" t="n">
        <f aca="false">SUM(O944:Z944)</f>
        <v>0</v>
      </c>
      <c r="AB944" s="15" t="str">
        <f aca="false">IF(AND($B944="",$D944="",$J944=""),"",IF($B944="","Falta código",IF(ISNA(MATCH($B944,LST_COD,0)),"Código no registrado en Trabajadores",IF($E944="","Concepto no está en el catálogo",IF($M944="ERR","Retención de otro empleador: Origen = Otro empleador",IF(OR($J944="",$K944=""),"Falta monto o mes",IF(OR($K944&lt;1,$K944&gt;12),"Mes inicio inválido",IF(AND($L944&lt;&gt;"",OR($L944&lt;$K944,$L944&gt;12)),"Mes fin inválido",IF($N944="","Falta frecuencia",IF(AND($G944&lt;&gt;"Otro empleador",SUMPRODUCT(($O944:$Z944&lt;&gt;0)*(((COLUMN($O944:$Z944)-14)&lt;INDEX(Trabajadores!$M$6:$M$105,MATCH($B944,LST_COD,0)))+((COLUMN($O944:$Z944)-14)&gt;INDEX(Trabajadores!$N$6:$N$105,MATCH($B944,LST_COD,0)))))&gt;0),"Aviso: hay meses fuera del periodo laboral","OK"))))))))))</f>
        <v/>
      </c>
    </row>
    <row r="945" customFormat="false" ht="15" hidden="false" customHeight="false" outlineLevel="0" collapsed="false">
      <c r="A945" s="23" t="n">
        <v>940</v>
      </c>
      <c r="B945" s="7"/>
      <c r="C945" s="35" t="str">
        <f aca="false">IF($B945="","",IFERROR(INDEX(Trabajadores!$D$6:$D$105,MATCH($B945,LST_COD,0)),"¿Código?"))</f>
        <v/>
      </c>
      <c r="D945" s="30"/>
      <c r="E945" s="9" t="str">
        <f aca="false">IF($D945="","",IFERROR(VLOOKUP($D945,CONC_TABLA,2,FALSE()),""))</f>
        <v/>
      </c>
      <c r="F945" s="9" t="str">
        <f aca="false">IF($D945="","",IFERROR(VLOOKUP($D945,CONC_TABLA,3,FALSE()),""))</f>
        <v/>
      </c>
      <c r="G945" s="30"/>
      <c r="H945" s="30"/>
      <c r="I945" s="30"/>
      <c r="J945" s="29"/>
      <c r="K945" s="28"/>
      <c r="L945" s="28"/>
      <c r="M945" s="9" t="str">
        <f aca="false">IF(OR($B945="",$E945=""),"",IF($E945="INA","INA",IF($G945="Otro empleador",IF($E945="RET","RETO",IF($E945="ORD","OTO","OTX")),IF($E945="RET","ERR",$E945))))</f>
        <v/>
      </c>
      <c r="N945" s="9" t="str">
        <f aca="false">IF($I945="","",IFERROR(VLOOKUP($I945,FREC_TABLA,2,FALSE()),""))</f>
        <v/>
      </c>
      <c r="O945" s="19" t="n">
        <f aca="false">IF(OR($M945="",$M945="ERR",$J945="",$K945="",$N945=""),0,IF($N945=0,IF(AND(OR(1=7,1=12),1&gt;=$K945,1&lt;=IF($L945="",12,$L945)),$J945,0),IF(AND(1&gt;=$K945,1&lt;=IF($L945="",12,$L945),MOD(1-$K945,$N945)=0),$J945,0)))</f>
        <v>0</v>
      </c>
      <c r="P945" s="19" t="n">
        <f aca="false">IF(OR($M945="",$M945="ERR",$J945="",$K945="",$N945=""),0,IF($N945=0,IF(AND(OR(2=7,2=12),2&gt;=$K945,2&lt;=IF($L945="",12,$L945)),$J945,0),IF(AND(2&gt;=$K945,2&lt;=IF($L945="",12,$L945),MOD(2-$K945,$N945)=0),$J945,0)))</f>
        <v>0</v>
      </c>
      <c r="Q945" s="19" t="n">
        <f aca="false">IF(OR($M945="",$M945="ERR",$J945="",$K945="",$N945=""),0,IF($N945=0,IF(AND(OR(3=7,3=12),3&gt;=$K945,3&lt;=IF($L945="",12,$L945)),$J945,0),IF(AND(3&gt;=$K945,3&lt;=IF($L945="",12,$L945),MOD(3-$K945,$N945)=0),$J945,0)))</f>
        <v>0</v>
      </c>
      <c r="R945" s="19" t="n">
        <f aca="false">IF(OR($M945="",$M945="ERR",$J945="",$K945="",$N945=""),0,IF($N945=0,IF(AND(OR(4=7,4=12),4&gt;=$K945,4&lt;=IF($L945="",12,$L945)),$J945,0),IF(AND(4&gt;=$K945,4&lt;=IF($L945="",12,$L945),MOD(4-$K945,$N945)=0),$J945,0)))</f>
        <v>0</v>
      </c>
      <c r="S945" s="19" t="n">
        <f aca="false">IF(OR($M945="",$M945="ERR",$J945="",$K945="",$N945=""),0,IF($N945=0,IF(AND(OR(5=7,5=12),5&gt;=$K945,5&lt;=IF($L945="",12,$L945)),$J945,0),IF(AND(5&gt;=$K945,5&lt;=IF($L945="",12,$L945),MOD(5-$K945,$N945)=0),$J945,0)))</f>
        <v>0</v>
      </c>
      <c r="T945" s="19" t="n">
        <f aca="false">IF(OR($M945="",$M945="ERR",$J945="",$K945="",$N945=""),0,IF($N945=0,IF(AND(OR(6=7,6=12),6&gt;=$K945,6&lt;=IF($L945="",12,$L945)),$J945,0),IF(AND(6&gt;=$K945,6&lt;=IF($L945="",12,$L945),MOD(6-$K945,$N945)=0),$J945,0)))</f>
        <v>0</v>
      </c>
      <c r="U945" s="19" t="n">
        <f aca="false">IF(OR($M945="",$M945="ERR",$J945="",$K945="",$N945=""),0,IF($N945=0,IF(AND(OR(7=7,7=12),7&gt;=$K945,7&lt;=IF($L945="",12,$L945)),$J945,0),IF(AND(7&gt;=$K945,7&lt;=IF($L945="",12,$L945),MOD(7-$K945,$N945)=0),$J945,0)))</f>
        <v>0</v>
      </c>
      <c r="V945" s="19" t="n">
        <f aca="false">IF(OR($M945="",$M945="ERR",$J945="",$K945="",$N945=""),0,IF($N945=0,IF(AND(OR(8=7,8=12),8&gt;=$K945,8&lt;=IF($L945="",12,$L945)),$J945,0),IF(AND(8&gt;=$K945,8&lt;=IF($L945="",12,$L945),MOD(8-$K945,$N945)=0),$J945,0)))</f>
        <v>0</v>
      </c>
      <c r="W945" s="19" t="n">
        <f aca="false">IF(OR($M945="",$M945="ERR",$J945="",$K945="",$N945=""),0,IF($N945=0,IF(AND(OR(9=7,9=12),9&gt;=$K945,9&lt;=IF($L945="",12,$L945)),$J945,0),IF(AND(9&gt;=$K945,9&lt;=IF($L945="",12,$L945),MOD(9-$K945,$N945)=0),$J945,0)))</f>
        <v>0</v>
      </c>
      <c r="X945" s="19" t="n">
        <f aca="false">IF(OR($M945="",$M945="ERR",$J945="",$K945="",$N945=""),0,IF($N945=0,IF(AND(OR(10=7,10=12),10&gt;=$K945,10&lt;=IF($L945="",12,$L945)),$J945,0),IF(AND(10&gt;=$K945,10&lt;=IF($L945="",12,$L945),MOD(10-$K945,$N945)=0),$J945,0)))</f>
        <v>0</v>
      </c>
      <c r="Y945" s="19" t="n">
        <f aca="false">IF(OR($M945="",$M945="ERR",$J945="",$K945="",$N945=""),0,IF($N945=0,IF(AND(OR(11=7,11=12),11&gt;=$K945,11&lt;=IF($L945="",12,$L945)),$J945,0),IF(AND(11&gt;=$K945,11&lt;=IF($L945="",12,$L945),MOD(11-$K945,$N945)=0),$J945,0)))</f>
        <v>0</v>
      </c>
      <c r="Z945" s="19" t="n">
        <f aca="false">IF(OR($M945="",$M945="ERR",$J945="",$K945="",$N945=""),0,IF($N945=0,IF(AND(OR(12=7,12=12),12&gt;=$K945,12&lt;=IF($L945="",12,$L945)),$J945,0),IF(AND(12&gt;=$K945,12&lt;=IF($L945="",12,$L945),MOD(12-$K945,$N945)=0),$J945,0)))</f>
        <v>0</v>
      </c>
      <c r="AA945" s="36" t="n">
        <f aca="false">SUM(O945:Z945)</f>
        <v>0</v>
      </c>
      <c r="AB945" s="15" t="str">
        <f aca="false">IF(AND($B945="",$D945="",$J945=""),"",IF($B945="","Falta código",IF(ISNA(MATCH($B945,LST_COD,0)),"Código no registrado en Trabajadores",IF($E945="","Concepto no está en el catálogo",IF($M945="ERR","Retención de otro empleador: Origen = Otro empleador",IF(OR($J945="",$K945=""),"Falta monto o mes",IF(OR($K945&lt;1,$K945&gt;12),"Mes inicio inválido",IF(AND($L945&lt;&gt;"",OR($L945&lt;$K945,$L945&gt;12)),"Mes fin inválido",IF($N945="","Falta frecuencia",IF(AND($G945&lt;&gt;"Otro empleador",SUMPRODUCT(($O945:$Z945&lt;&gt;0)*(((COLUMN($O945:$Z945)-14)&lt;INDEX(Trabajadores!$M$6:$M$105,MATCH($B945,LST_COD,0)))+((COLUMN($O945:$Z945)-14)&gt;INDEX(Trabajadores!$N$6:$N$105,MATCH($B945,LST_COD,0)))))&gt;0),"Aviso: hay meses fuera del periodo laboral","OK"))))))))))</f>
        <v/>
      </c>
    </row>
    <row r="946" customFormat="false" ht="15" hidden="false" customHeight="false" outlineLevel="0" collapsed="false">
      <c r="A946" s="23" t="n">
        <v>941</v>
      </c>
      <c r="B946" s="7"/>
      <c r="C946" s="35" t="str">
        <f aca="false">IF($B946="","",IFERROR(INDEX(Trabajadores!$D$6:$D$105,MATCH($B946,LST_COD,0)),"¿Código?"))</f>
        <v/>
      </c>
      <c r="D946" s="30"/>
      <c r="E946" s="9" t="str">
        <f aca="false">IF($D946="","",IFERROR(VLOOKUP($D946,CONC_TABLA,2,FALSE()),""))</f>
        <v/>
      </c>
      <c r="F946" s="9" t="str">
        <f aca="false">IF($D946="","",IFERROR(VLOOKUP($D946,CONC_TABLA,3,FALSE()),""))</f>
        <v/>
      </c>
      <c r="G946" s="30"/>
      <c r="H946" s="30"/>
      <c r="I946" s="30"/>
      <c r="J946" s="29"/>
      <c r="K946" s="28"/>
      <c r="L946" s="28"/>
      <c r="M946" s="9" t="str">
        <f aca="false">IF(OR($B946="",$E946=""),"",IF($E946="INA","INA",IF($G946="Otro empleador",IF($E946="RET","RETO",IF($E946="ORD","OTO","OTX")),IF($E946="RET","ERR",$E946))))</f>
        <v/>
      </c>
      <c r="N946" s="9" t="str">
        <f aca="false">IF($I946="","",IFERROR(VLOOKUP($I946,FREC_TABLA,2,FALSE()),""))</f>
        <v/>
      </c>
      <c r="O946" s="19" t="n">
        <f aca="false">IF(OR($M946="",$M946="ERR",$J946="",$K946="",$N946=""),0,IF($N946=0,IF(AND(OR(1=7,1=12),1&gt;=$K946,1&lt;=IF($L946="",12,$L946)),$J946,0),IF(AND(1&gt;=$K946,1&lt;=IF($L946="",12,$L946),MOD(1-$K946,$N946)=0),$J946,0)))</f>
        <v>0</v>
      </c>
      <c r="P946" s="19" t="n">
        <f aca="false">IF(OR($M946="",$M946="ERR",$J946="",$K946="",$N946=""),0,IF($N946=0,IF(AND(OR(2=7,2=12),2&gt;=$K946,2&lt;=IF($L946="",12,$L946)),$J946,0),IF(AND(2&gt;=$K946,2&lt;=IF($L946="",12,$L946),MOD(2-$K946,$N946)=0),$J946,0)))</f>
        <v>0</v>
      </c>
      <c r="Q946" s="19" t="n">
        <f aca="false">IF(OR($M946="",$M946="ERR",$J946="",$K946="",$N946=""),0,IF($N946=0,IF(AND(OR(3=7,3=12),3&gt;=$K946,3&lt;=IF($L946="",12,$L946)),$J946,0),IF(AND(3&gt;=$K946,3&lt;=IF($L946="",12,$L946),MOD(3-$K946,$N946)=0),$J946,0)))</f>
        <v>0</v>
      </c>
      <c r="R946" s="19" t="n">
        <f aca="false">IF(OR($M946="",$M946="ERR",$J946="",$K946="",$N946=""),0,IF($N946=0,IF(AND(OR(4=7,4=12),4&gt;=$K946,4&lt;=IF($L946="",12,$L946)),$J946,0),IF(AND(4&gt;=$K946,4&lt;=IF($L946="",12,$L946),MOD(4-$K946,$N946)=0),$J946,0)))</f>
        <v>0</v>
      </c>
      <c r="S946" s="19" t="n">
        <f aca="false">IF(OR($M946="",$M946="ERR",$J946="",$K946="",$N946=""),0,IF($N946=0,IF(AND(OR(5=7,5=12),5&gt;=$K946,5&lt;=IF($L946="",12,$L946)),$J946,0),IF(AND(5&gt;=$K946,5&lt;=IF($L946="",12,$L946),MOD(5-$K946,$N946)=0),$J946,0)))</f>
        <v>0</v>
      </c>
      <c r="T946" s="19" t="n">
        <f aca="false">IF(OR($M946="",$M946="ERR",$J946="",$K946="",$N946=""),0,IF($N946=0,IF(AND(OR(6=7,6=12),6&gt;=$K946,6&lt;=IF($L946="",12,$L946)),$J946,0),IF(AND(6&gt;=$K946,6&lt;=IF($L946="",12,$L946),MOD(6-$K946,$N946)=0),$J946,0)))</f>
        <v>0</v>
      </c>
      <c r="U946" s="19" t="n">
        <f aca="false">IF(OR($M946="",$M946="ERR",$J946="",$K946="",$N946=""),0,IF($N946=0,IF(AND(OR(7=7,7=12),7&gt;=$K946,7&lt;=IF($L946="",12,$L946)),$J946,0),IF(AND(7&gt;=$K946,7&lt;=IF($L946="",12,$L946),MOD(7-$K946,$N946)=0),$J946,0)))</f>
        <v>0</v>
      </c>
      <c r="V946" s="19" t="n">
        <f aca="false">IF(OR($M946="",$M946="ERR",$J946="",$K946="",$N946=""),0,IF($N946=0,IF(AND(OR(8=7,8=12),8&gt;=$K946,8&lt;=IF($L946="",12,$L946)),$J946,0),IF(AND(8&gt;=$K946,8&lt;=IF($L946="",12,$L946),MOD(8-$K946,$N946)=0),$J946,0)))</f>
        <v>0</v>
      </c>
      <c r="W946" s="19" t="n">
        <f aca="false">IF(OR($M946="",$M946="ERR",$J946="",$K946="",$N946=""),0,IF($N946=0,IF(AND(OR(9=7,9=12),9&gt;=$K946,9&lt;=IF($L946="",12,$L946)),$J946,0),IF(AND(9&gt;=$K946,9&lt;=IF($L946="",12,$L946),MOD(9-$K946,$N946)=0),$J946,0)))</f>
        <v>0</v>
      </c>
      <c r="X946" s="19" t="n">
        <f aca="false">IF(OR($M946="",$M946="ERR",$J946="",$K946="",$N946=""),0,IF($N946=0,IF(AND(OR(10=7,10=12),10&gt;=$K946,10&lt;=IF($L946="",12,$L946)),$J946,0),IF(AND(10&gt;=$K946,10&lt;=IF($L946="",12,$L946),MOD(10-$K946,$N946)=0),$J946,0)))</f>
        <v>0</v>
      </c>
      <c r="Y946" s="19" t="n">
        <f aca="false">IF(OR($M946="",$M946="ERR",$J946="",$K946="",$N946=""),0,IF($N946=0,IF(AND(OR(11=7,11=12),11&gt;=$K946,11&lt;=IF($L946="",12,$L946)),$J946,0),IF(AND(11&gt;=$K946,11&lt;=IF($L946="",12,$L946),MOD(11-$K946,$N946)=0),$J946,0)))</f>
        <v>0</v>
      </c>
      <c r="Z946" s="19" t="n">
        <f aca="false">IF(OR($M946="",$M946="ERR",$J946="",$K946="",$N946=""),0,IF($N946=0,IF(AND(OR(12=7,12=12),12&gt;=$K946,12&lt;=IF($L946="",12,$L946)),$J946,0),IF(AND(12&gt;=$K946,12&lt;=IF($L946="",12,$L946),MOD(12-$K946,$N946)=0),$J946,0)))</f>
        <v>0</v>
      </c>
      <c r="AA946" s="36" t="n">
        <f aca="false">SUM(O946:Z946)</f>
        <v>0</v>
      </c>
      <c r="AB946" s="15" t="str">
        <f aca="false">IF(AND($B946="",$D946="",$J946=""),"",IF($B946="","Falta código",IF(ISNA(MATCH($B946,LST_COD,0)),"Código no registrado en Trabajadores",IF($E946="","Concepto no está en el catálogo",IF($M946="ERR","Retención de otro empleador: Origen = Otro empleador",IF(OR($J946="",$K946=""),"Falta monto o mes",IF(OR($K946&lt;1,$K946&gt;12),"Mes inicio inválido",IF(AND($L946&lt;&gt;"",OR($L946&lt;$K946,$L946&gt;12)),"Mes fin inválido",IF($N946="","Falta frecuencia",IF(AND($G946&lt;&gt;"Otro empleador",SUMPRODUCT(($O946:$Z946&lt;&gt;0)*(((COLUMN($O946:$Z946)-14)&lt;INDEX(Trabajadores!$M$6:$M$105,MATCH($B946,LST_COD,0)))+((COLUMN($O946:$Z946)-14)&gt;INDEX(Trabajadores!$N$6:$N$105,MATCH($B946,LST_COD,0)))))&gt;0),"Aviso: hay meses fuera del periodo laboral","OK"))))))))))</f>
        <v/>
      </c>
    </row>
    <row r="947" customFormat="false" ht="15" hidden="false" customHeight="false" outlineLevel="0" collapsed="false">
      <c r="A947" s="23" t="n">
        <v>942</v>
      </c>
      <c r="B947" s="7"/>
      <c r="C947" s="35" t="str">
        <f aca="false">IF($B947="","",IFERROR(INDEX(Trabajadores!$D$6:$D$105,MATCH($B947,LST_COD,0)),"¿Código?"))</f>
        <v/>
      </c>
      <c r="D947" s="30"/>
      <c r="E947" s="9" t="str">
        <f aca="false">IF($D947="","",IFERROR(VLOOKUP($D947,CONC_TABLA,2,FALSE()),""))</f>
        <v/>
      </c>
      <c r="F947" s="9" t="str">
        <f aca="false">IF($D947="","",IFERROR(VLOOKUP($D947,CONC_TABLA,3,FALSE()),""))</f>
        <v/>
      </c>
      <c r="G947" s="30"/>
      <c r="H947" s="30"/>
      <c r="I947" s="30"/>
      <c r="J947" s="29"/>
      <c r="K947" s="28"/>
      <c r="L947" s="28"/>
      <c r="M947" s="9" t="str">
        <f aca="false">IF(OR($B947="",$E947=""),"",IF($E947="INA","INA",IF($G947="Otro empleador",IF($E947="RET","RETO",IF($E947="ORD","OTO","OTX")),IF($E947="RET","ERR",$E947))))</f>
        <v/>
      </c>
      <c r="N947" s="9" t="str">
        <f aca="false">IF($I947="","",IFERROR(VLOOKUP($I947,FREC_TABLA,2,FALSE()),""))</f>
        <v/>
      </c>
      <c r="O947" s="19" t="n">
        <f aca="false">IF(OR($M947="",$M947="ERR",$J947="",$K947="",$N947=""),0,IF($N947=0,IF(AND(OR(1=7,1=12),1&gt;=$K947,1&lt;=IF($L947="",12,$L947)),$J947,0),IF(AND(1&gt;=$K947,1&lt;=IF($L947="",12,$L947),MOD(1-$K947,$N947)=0),$J947,0)))</f>
        <v>0</v>
      </c>
      <c r="P947" s="19" t="n">
        <f aca="false">IF(OR($M947="",$M947="ERR",$J947="",$K947="",$N947=""),0,IF($N947=0,IF(AND(OR(2=7,2=12),2&gt;=$K947,2&lt;=IF($L947="",12,$L947)),$J947,0),IF(AND(2&gt;=$K947,2&lt;=IF($L947="",12,$L947),MOD(2-$K947,$N947)=0),$J947,0)))</f>
        <v>0</v>
      </c>
      <c r="Q947" s="19" t="n">
        <f aca="false">IF(OR($M947="",$M947="ERR",$J947="",$K947="",$N947=""),0,IF($N947=0,IF(AND(OR(3=7,3=12),3&gt;=$K947,3&lt;=IF($L947="",12,$L947)),$J947,0),IF(AND(3&gt;=$K947,3&lt;=IF($L947="",12,$L947),MOD(3-$K947,$N947)=0),$J947,0)))</f>
        <v>0</v>
      </c>
      <c r="R947" s="19" t="n">
        <f aca="false">IF(OR($M947="",$M947="ERR",$J947="",$K947="",$N947=""),0,IF($N947=0,IF(AND(OR(4=7,4=12),4&gt;=$K947,4&lt;=IF($L947="",12,$L947)),$J947,0),IF(AND(4&gt;=$K947,4&lt;=IF($L947="",12,$L947),MOD(4-$K947,$N947)=0),$J947,0)))</f>
        <v>0</v>
      </c>
      <c r="S947" s="19" t="n">
        <f aca="false">IF(OR($M947="",$M947="ERR",$J947="",$K947="",$N947=""),0,IF($N947=0,IF(AND(OR(5=7,5=12),5&gt;=$K947,5&lt;=IF($L947="",12,$L947)),$J947,0),IF(AND(5&gt;=$K947,5&lt;=IF($L947="",12,$L947),MOD(5-$K947,$N947)=0),$J947,0)))</f>
        <v>0</v>
      </c>
      <c r="T947" s="19" t="n">
        <f aca="false">IF(OR($M947="",$M947="ERR",$J947="",$K947="",$N947=""),0,IF($N947=0,IF(AND(OR(6=7,6=12),6&gt;=$K947,6&lt;=IF($L947="",12,$L947)),$J947,0),IF(AND(6&gt;=$K947,6&lt;=IF($L947="",12,$L947),MOD(6-$K947,$N947)=0),$J947,0)))</f>
        <v>0</v>
      </c>
      <c r="U947" s="19" t="n">
        <f aca="false">IF(OR($M947="",$M947="ERR",$J947="",$K947="",$N947=""),0,IF($N947=0,IF(AND(OR(7=7,7=12),7&gt;=$K947,7&lt;=IF($L947="",12,$L947)),$J947,0),IF(AND(7&gt;=$K947,7&lt;=IF($L947="",12,$L947),MOD(7-$K947,$N947)=0),$J947,0)))</f>
        <v>0</v>
      </c>
      <c r="V947" s="19" t="n">
        <f aca="false">IF(OR($M947="",$M947="ERR",$J947="",$K947="",$N947=""),0,IF($N947=0,IF(AND(OR(8=7,8=12),8&gt;=$K947,8&lt;=IF($L947="",12,$L947)),$J947,0),IF(AND(8&gt;=$K947,8&lt;=IF($L947="",12,$L947),MOD(8-$K947,$N947)=0),$J947,0)))</f>
        <v>0</v>
      </c>
      <c r="W947" s="19" t="n">
        <f aca="false">IF(OR($M947="",$M947="ERR",$J947="",$K947="",$N947=""),0,IF($N947=0,IF(AND(OR(9=7,9=12),9&gt;=$K947,9&lt;=IF($L947="",12,$L947)),$J947,0),IF(AND(9&gt;=$K947,9&lt;=IF($L947="",12,$L947),MOD(9-$K947,$N947)=0),$J947,0)))</f>
        <v>0</v>
      </c>
      <c r="X947" s="19" t="n">
        <f aca="false">IF(OR($M947="",$M947="ERR",$J947="",$K947="",$N947=""),0,IF($N947=0,IF(AND(OR(10=7,10=12),10&gt;=$K947,10&lt;=IF($L947="",12,$L947)),$J947,0),IF(AND(10&gt;=$K947,10&lt;=IF($L947="",12,$L947),MOD(10-$K947,$N947)=0),$J947,0)))</f>
        <v>0</v>
      </c>
      <c r="Y947" s="19" t="n">
        <f aca="false">IF(OR($M947="",$M947="ERR",$J947="",$K947="",$N947=""),0,IF($N947=0,IF(AND(OR(11=7,11=12),11&gt;=$K947,11&lt;=IF($L947="",12,$L947)),$J947,0),IF(AND(11&gt;=$K947,11&lt;=IF($L947="",12,$L947),MOD(11-$K947,$N947)=0),$J947,0)))</f>
        <v>0</v>
      </c>
      <c r="Z947" s="19" t="n">
        <f aca="false">IF(OR($M947="",$M947="ERR",$J947="",$K947="",$N947=""),0,IF($N947=0,IF(AND(OR(12=7,12=12),12&gt;=$K947,12&lt;=IF($L947="",12,$L947)),$J947,0),IF(AND(12&gt;=$K947,12&lt;=IF($L947="",12,$L947),MOD(12-$K947,$N947)=0),$J947,0)))</f>
        <v>0</v>
      </c>
      <c r="AA947" s="36" t="n">
        <f aca="false">SUM(O947:Z947)</f>
        <v>0</v>
      </c>
      <c r="AB947" s="15" t="str">
        <f aca="false">IF(AND($B947="",$D947="",$J947=""),"",IF($B947="","Falta código",IF(ISNA(MATCH($B947,LST_COD,0)),"Código no registrado en Trabajadores",IF($E947="","Concepto no está en el catálogo",IF($M947="ERR","Retención de otro empleador: Origen = Otro empleador",IF(OR($J947="",$K947=""),"Falta monto o mes",IF(OR($K947&lt;1,$K947&gt;12),"Mes inicio inválido",IF(AND($L947&lt;&gt;"",OR($L947&lt;$K947,$L947&gt;12)),"Mes fin inválido",IF($N947="","Falta frecuencia",IF(AND($G947&lt;&gt;"Otro empleador",SUMPRODUCT(($O947:$Z947&lt;&gt;0)*(((COLUMN($O947:$Z947)-14)&lt;INDEX(Trabajadores!$M$6:$M$105,MATCH($B947,LST_COD,0)))+((COLUMN($O947:$Z947)-14)&gt;INDEX(Trabajadores!$N$6:$N$105,MATCH($B947,LST_COD,0)))))&gt;0),"Aviso: hay meses fuera del periodo laboral","OK"))))))))))</f>
        <v/>
      </c>
    </row>
    <row r="948" customFormat="false" ht="15" hidden="false" customHeight="false" outlineLevel="0" collapsed="false">
      <c r="A948" s="23" t="n">
        <v>943</v>
      </c>
      <c r="B948" s="7"/>
      <c r="C948" s="35" t="str">
        <f aca="false">IF($B948="","",IFERROR(INDEX(Trabajadores!$D$6:$D$105,MATCH($B948,LST_COD,0)),"¿Código?"))</f>
        <v/>
      </c>
      <c r="D948" s="30"/>
      <c r="E948" s="9" t="str">
        <f aca="false">IF($D948="","",IFERROR(VLOOKUP($D948,CONC_TABLA,2,FALSE()),""))</f>
        <v/>
      </c>
      <c r="F948" s="9" t="str">
        <f aca="false">IF($D948="","",IFERROR(VLOOKUP($D948,CONC_TABLA,3,FALSE()),""))</f>
        <v/>
      </c>
      <c r="G948" s="30"/>
      <c r="H948" s="30"/>
      <c r="I948" s="30"/>
      <c r="J948" s="29"/>
      <c r="K948" s="28"/>
      <c r="L948" s="28"/>
      <c r="M948" s="9" t="str">
        <f aca="false">IF(OR($B948="",$E948=""),"",IF($E948="INA","INA",IF($G948="Otro empleador",IF($E948="RET","RETO",IF($E948="ORD","OTO","OTX")),IF($E948="RET","ERR",$E948))))</f>
        <v/>
      </c>
      <c r="N948" s="9" t="str">
        <f aca="false">IF($I948="","",IFERROR(VLOOKUP($I948,FREC_TABLA,2,FALSE()),""))</f>
        <v/>
      </c>
      <c r="O948" s="19" t="n">
        <f aca="false">IF(OR($M948="",$M948="ERR",$J948="",$K948="",$N948=""),0,IF($N948=0,IF(AND(OR(1=7,1=12),1&gt;=$K948,1&lt;=IF($L948="",12,$L948)),$J948,0),IF(AND(1&gt;=$K948,1&lt;=IF($L948="",12,$L948),MOD(1-$K948,$N948)=0),$J948,0)))</f>
        <v>0</v>
      </c>
      <c r="P948" s="19" t="n">
        <f aca="false">IF(OR($M948="",$M948="ERR",$J948="",$K948="",$N948=""),0,IF($N948=0,IF(AND(OR(2=7,2=12),2&gt;=$K948,2&lt;=IF($L948="",12,$L948)),$J948,0),IF(AND(2&gt;=$K948,2&lt;=IF($L948="",12,$L948),MOD(2-$K948,$N948)=0),$J948,0)))</f>
        <v>0</v>
      </c>
      <c r="Q948" s="19" t="n">
        <f aca="false">IF(OR($M948="",$M948="ERR",$J948="",$K948="",$N948=""),0,IF($N948=0,IF(AND(OR(3=7,3=12),3&gt;=$K948,3&lt;=IF($L948="",12,$L948)),$J948,0),IF(AND(3&gt;=$K948,3&lt;=IF($L948="",12,$L948),MOD(3-$K948,$N948)=0),$J948,0)))</f>
        <v>0</v>
      </c>
      <c r="R948" s="19" t="n">
        <f aca="false">IF(OR($M948="",$M948="ERR",$J948="",$K948="",$N948=""),0,IF($N948=0,IF(AND(OR(4=7,4=12),4&gt;=$K948,4&lt;=IF($L948="",12,$L948)),$J948,0),IF(AND(4&gt;=$K948,4&lt;=IF($L948="",12,$L948),MOD(4-$K948,$N948)=0),$J948,0)))</f>
        <v>0</v>
      </c>
      <c r="S948" s="19" t="n">
        <f aca="false">IF(OR($M948="",$M948="ERR",$J948="",$K948="",$N948=""),0,IF($N948=0,IF(AND(OR(5=7,5=12),5&gt;=$K948,5&lt;=IF($L948="",12,$L948)),$J948,0),IF(AND(5&gt;=$K948,5&lt;=IF($L948="",12,$L948),MOD(5-$K948,$N948)=0),$J948,0)))</f>
        <v>0</v>
      </c>
      <c r="T948" s="19" t="n">
        <f aca="false">IF(OR($M948="",$M948="ERR",$J948="",$K948="",$N948=""),0,IF($N948=0,IF(AND(OR(6=7,6=12),6&gt;=$K948,6&lt;=IF($L948="",12,$L948)),$J948,0),IF(AND(6&gt;=$K948,6&lt;=IF($L948="",12,$L948),MOD(6-$K948,$N948)=0),$J948,0)))</f>
        <v>0</v>
      </c>
      <c r="U948" s="19" t="n">
        <f aca="false">IF(OR($M948="",$M948="ERR",$J948="",$K948="",$N948=""),0,IF($N948=0,IF(AND(OR(7=7,7=12),7&gt;=$K948,7&lt;=IF($L948="",12,$L948)),$J948,0),IF(AND(7&gt;=$K948,7&lt;=IF($L948="",12,$L948),MOD(7-$K948,$N948)=0),$J948,0)))</f>
        <v>0</v>
      </c>
      <c r="V948" s="19" t="n">
        <f aca="false">IF(OR($M948="",$M948="ERR",$J948="",$K948="",$N948=""),0,IF($N948=0,IF(AND(OR(8=7,8=12),8&gt;=$K948,8&lt;=IF($L948="",12,$L948)),$J948,0),IF(AND(8&gt;=$K948,8&lt;=IF($L948="",12,$L948),MOD(8-$K948,$N948)=0),$J948,0)))</f>
        <v>0</v>
      </c>
      <c r="W948" s="19" t="n">
        <f aca="false">IF(OR($M948="",$M948="ERR",$J948="",$K948="",$N948=""),0,IF($N948=0,IF(AND(OR(9=7,9=12),9&gt;=$K948,9&lt;=IF($L948="",12,$L948)),$J948,0),IF(AND(9&gt;=$K948,9&lt;=IF($L948="",12,$L948),MOD(9-$K948,$N948)=0),$J948,0)))</f>
        <v>0</v>
      </c>
      <c r="X948" s="19" t="n">
        <f aca="false">IF(OR($M948="",$M948="ERR",$J948="",$K948="",$N948=""),0,IF($N948=0,IF(AND(OR(10=7,10=12),10&gt;=$K948,10&lt;=IF($L948="",12,$L948)),$J948,0),IF(AND(10&gt;=$K948,10&lt;=IF($L948="",12,$L948),MOD(10-$K948,$N948)=0),$J948,0)))</f>
        <v>0</v>
      </c>
      <c r="Y948" s="19" t="n">
        <f aca="false">IF(OR($M948="",$M948="ERR",$J948="",$K948="",$N948=""),0,IF($N948=0,IF(AND(OR(11=7,11=12),11&gt;=$K948,11&lt;=IF($L948="",12,$L948)),$J948,0),IF(AND(11&gt;=$K948,11&lt;=IF($L948="",12,$L948),MOD(11-$K948,$N948)=0),$J948,0)))</f>
        <v>0</v>
      </c>
      <c r="Z948" s="19" t="n">
        <f aca="false">IF(OR($M948="",$M948="ERR",$J948="",$K948="",$N948=""),0,IF($N948=0,IF(AND(OR(12=7,12=12),12&gt;=$K948,12&lt;=IF($L948="",12,$L948)),$J948,0),IF(AND(12&gt;=$K948,12&lt;=IF($L948="",12,$L948),MOD(12-$K948,$N948)=0),$J948,0)))</f>
        <v>0</v>
      </c>
      <c r="AA948" s="36" t="n">
        <f aca="false">SUM(O948:Z948)</f>
        <v>0</v>
      </c>
      <c r="AB948" s="15" t="str">
        <f aca="false">IF(AND($B948="",$D948="",$J948=""),"",IF($B948="","Falta código",IF(ISNA(MATCH($B948,LST_COD,0)),"Código no registrado en Trabajadores",IF($E948="","Concepto no está en el catálogo",IF($M948="ERR","Retención de otro empleador: Origen = Otro empleador",IF(OR($J948="",$K948=""),"Falta monto o mes",IF(OR($K948&lt;1,$K948&gt;12),"Mes inicio inválido",IF(AND($L948&lt;&gt;"",OR($L948&lt;$K948,$L948&gt;12)),"Mes fin inválido",IF($N948="","Falta frecuencia",IF(AND($G948&lt;&gt;"Otro empleador",SUMPRODUCT(($O948:$Z948&lt;&gt;0)*(((COLUMN($O948:$Z948)-14)&lt;INDEX(Trabajadores!$M$6:$M$105,MATCH($B948,LST_COD,0)))+((COLUMN($O948:$Z948)-14)&gt;INDEX(Trabajadores!$N$6:$N$105,MATCH($B948,LST_COD,0)))))&gt;0),"Aviso: hay meses fuera del periodo laboral","OK"))))))))))</f>
        <v/>
      </c>
    </row>
    <row r="949" customFormat="false" ht="15" hidden="false" customHeight="false" outlineLevel="0" collapsed="false">
      <c r="A949" s="23" t="n">
        <v>944</v>
      </c>
      <c r="B949" s="7"/>
      <c r="C949" s="35" t="str">
        <f aca="false">IF($B949="","",IFERROR(INDEX(Trabajadores!$D$6:$D$105,MATCH($B949,LST_COD,0)),"¿Código?"))</f>
        <v/>
      </c>
      <c r="D949" s="30"/>
      <c r="E949" s="9" t="str">
        <f aca="false">IF($D949="","",IFERROR(VLOOKUP($D949,CONC_TABLA,2,FALSE()),""))</f>
        <v/>
      </c>
      <c r="F949" s="9" t="str">
        <f aca="false">IF($D949="","",IFERROR(VLOOKUP($D949,CONC_TABLA,3,FALSE()),""))</f>
        <v/>
      </c>
      <c r="G949" s="30"/>
      <c r="H949" s="30"/>
      <c r="I949" s="30"/>
      <c r="J949" s="29"/>
      <c r="K949" s="28"/>
      <c r="L949" s="28"/>
      <c r="M949" s="9" t="str">
        <f aca="false">IF(OR($B949="",$E949=""),"",IF($E949="INA","INA",IF($G949="Otro empleador",IF($E949="RET","RETO",IF($E949="ORD","OTO","OTX")),IF($E949="RET","ERR",$E949))))</f>
        <v/>
      </c>
      <c r="N949" s="9" t="str">
        <f aca="false">IF($I949="","",IFERROR(VLOOKUP($I949,FREC_TABLA,2,FALSE()),""))</f>
        <v/>
      </c>
      <c r="O949" s="19" t="n">
        <f aca="false">IF(OR($M949="",$M949="ERR",$J949="",$K949="",$N949=""),0,IF($N949=0,IF(AND(OR(1=7,1=12),1&gt;=$K949,1&lt;=IF($L949="",12,$L949)),$J949,0),IF(AND(1&gt;=$K949,1&lt;=IF($L949="",12,$L949),MOD(1-$K949,$N949)=0),$J949,0)))</f>
        <v>0</v>
      </c>
      <c r="P949" s="19" t="n">
        <f aca="false">IF(OR($M949="",$M949="ERR",$J949="",$K949="",$N949=""),0,IF($N949=0,IF(AND(OR(2=7,2=12),2&gt;=$K949,2&lt;=IF($L949="",12,$L949)),$J949,0),IF(AND(2&gt;=$K949,2&lt;=IF($L949="",12,$L949),MOD(2-$K949,$N949)=0),$J949,0)))</f>
        <v>0</v>
      </c>
      <c r="Q949" s="19" t="n">
        <f aca="false">IF(OR($M949="",$M949="ERR",$J949="",$K949="",$N949=""),0,IF($N949=0,IF(AND(OR(3=7,3=12),3&gt;=$K949,3&lt;=IF($L949="",12,$L949)),$J949,0),IF(AND(3&gt;=$K949,3&lt;=IF($L949="",12,$L949),MOD(3-$K949,$N949)=0),$J949,0)))</f>
        <v>0</v>
      </c>
      <c r="R949" s="19" t="n">
        <f aca="false">IF(OR($M949="",$M949="ERR",$J949="",$K949="",$N949=""),0,IF($N949=0,IF(AND(OR(4=7,4=12),4&gt;=$K949,4&lt;=IF($L949="",12,$L949)),$J949,0),IF(AND(4&gt;=$K949,4&lt;=IF($L949="",12,$L949),MOD(4-$K949,$N949)=0),$J949,0)))</f>
        <v>0</v>
      </c>
      <c r="S949" s="19" t="n">
        <f aca="false">IF(OR($M949="",$M949="ERR",$J949="",$K949="",$N949=""),0,IF($N949=0,IF(AND(OR(5=7,5=12),5&gt;=$K949,5&lt;=IF($L949="",12,$L949)),$J949,0),IF(AND(5&gt;=$K949,5&lt;=IF($L949="",12,$L949),MOD(5-$K949,$N949)=0),$J949,0)))</f>
        <v>0</v>
      </c>
      <c r="T949" s="19" t="n">
        <f aca="false">IF(OR($M949="",$M949="ERR",$J949="",$K949="",$N949=""),0,IF($N949=0,IF(AND(OR(6=7,6=12),6&gt;=$K949,6&lt;=IF($L949="",12,$L949)),$J949,0),IF(AND(6&gt;=$K949,6&lt;=IF($L949="",12,$L949),MOD(6-$K949,$N949)=0),$J949,0)))</f>
        <v>0</v>
      </c>
      <c r="U949" s="19" t="n">
        <f aca="false">IF(OR($M949="",$M949="ERR",$J949="",$K949="",$N949=""),0,IF($N949=0,IF(AND(OR(7=7,7=12),7&gt;=$K949,7&lt;=IF($L949="",12,$L949)),$J949,0),IF(AND(7&gt;=$K949,7&lt;=IF($L949="",12,$L949),MOD(7-$K949,$N949)=0),$J949,0)))</f>
        <v>0</v>
      </c>
      <c r="V949" s="19" t="n">
        <f aca="false">IF(OR($M949="",$M949="ERR",$J949="",$K949="",$N949=""),0,IF($N949=0,IF(AND(OR(8=7,8=12),8&gt;=$K949,8&lt;=IF($L949="",12,$L949)),$J949,0),IF(AND(8&gt;=$K949,8&lt;=IF($L949="",12,$L949),MOD(8-$K949,$N949)=0),$J949,0)))</f>
        <v>0</v>
      </c>
      <c r="W949" s="19" t="n">
        <f aca="false">IF(OR($M949="",$M949="ERR",$J949="",$K949="",$N949=""),0,IF($N949=0,IF(AND(OR(9=7,9=12),9&gt;=$K949,9&lt;=IF($L949="",12,$L949)),$J949,0),IF(AND(9&gt;=$K949,9&lt;=IF($L949="",12,$L949),MOD(9-$K949,$N949)=0),$J949,0)))</f>
        <v>0</v>
      </c>
      <c r="X949" s="19" t="n">
        <f aca="false">IF(OR($M949="",$M949="ERR",$J949="",$K949="",$N949=""),0,IF($N949=0,IF(AND(OR(10=7,10=12),10&gt;=$K949,10&lt;=IF($L949="",12,$L949)),$J949,0),IF(AND(10&gt;=$K949,10&lt;=IF($L949="",12,$L949),MOD(10-$K949,$N949)=0),$J949,0)))</f>
        <v>0</v>
      </c>
      <c r="Y949" s="19" t="n">
        <f aca="false">IF(OR($M949="",$M949="ERR",$J949="",$K949="",$N949=""),0,IF($N949=0,IF(AND(OR(11=7,11=12),11&gt;=$K949,11&lt;=IF($L949="",12,$L949)),$J949,0),IF(AND(11&gt;=$K949,11&lt;=IF($L949="",12,$L949),MOD(11-$K949,$N949)=0),$J949,0)))</f>
        <v>0</v>
      </c>
      <c r="Z949" s="19" t="n">
        <f aca="false">IF(OR($M949="",$M949="ERR",$J949="",$K949="",$N949=""),0,IF($N949=0,IF(AND(OR(12=7,12=12),12&gt;=$K949,12&lt;=IF($L949="",12,$L949)),$J949,0),IF(AND(12&gt;=$K949,12&lt;=IF($L949="",12,$L949),MOD(12-$K949,$N949)=0),$J949,0)))</f>
        <v>0</v>
      </c>
      <c r="AA949" s="36" t="n">
        <f aca="false">SUM(O949:Z949)</f>
        <v>0</v>
      </c>
      <c r="AB949" s="15" t="str">
        <f aca="false">IF(AND($B949="",$D949="",$J949=""),"",IF($B949="","Falta código",IF(ISNA(MATCH($B949,LST_COD,0)),"Código no registrado en Trabajadores",IF($E949="","Concepto no está en el catálogo",IF($M949="ERR","Retención de otro empleador: Origen = Otro empleador",IF(OR($J949="",$K949=""),"Falta monto o mes",IF(OR($K949&lt;1,$K949&gt;12),"Mes inicio inválido",IF(AND($L949&lt;&gt;"",OR($L949&lt;$K949,$L949&gt;12)),"Mes fin inválido",IF($N949="","Falta frecuencia",IF(AND($G949&lt;&gt;"Otro empleador",SUMPRODUCT(($O949:$Z949&lt;&gt;0)*(((COLUMN($O949:$Z949)-14)&lt;INDEX(Trabajadores!$M$6:$M$105,MATCH($B949,LST_COD,0)))+((COLUMN($O949:$Z949)-14)&gt;INDEX(Trabajadores!$N$6:$N$105,MATCH($B949,LST_COD,0)))))&gt;0),"Aviso: hay meses fuera del periodo laboral","OK"))))))))))</f>
        <v/>
      </c>
    </row>
    <row r="950" customFormat="false" ht="15" hidden="false" customHeight="false" outlineLevel="0" collapsed="false">
      <c r="A950" s="23" t="n">
        <v>945</v>
      </c>
      <c r="B950" s="7"/>
      <c r="C950" s="35" t="str">
        <f aca="false">IF($B950="","",IFERROR(INDEX(Trabajadores!$D$6:$D$105,MATCH($B950,LST_COD,0)),"¿Código?"))</f>
        <v/>
      </c>
      <c r="D950" s="30"/>
      <c r="E950" s="9" t="str">
        <f aca="false">IF($D950="","",IFERROR(VLOOKUP($D950,CONC_TABLA,2,FALSE()),""))</f>
        <v/>
      </c>
      <c r="F950" s="9" t="str">
        <f aca="false">IF($D950="","",IFERROR(VLOOKUP($D950,CONC_TABLA,3,FALSE()),""))</f>
        <v/>
      </c>
      <c r="G950" s="30"/>
      <c r="H950" s="30"/>
      <c r="I950" s="30"/>
      <c r="J950" s="29"/>
      <c r="K950" s="28"/>
      <c r="L950" s="28"/>
      <c r="M950" s="9" t="str">
        <f aca="false">IF(OR($B950="",$E950=""),"",IF($E950="INA","INA",IF($G950="Otro empleador",IF($E950="RET","RETO",IF($E950="ORD","OTO","OTX")),IF($E950="RET","ERR",$E950))))</f>
        <v/>
      </c>
      <c r="N950" s="9" t="str">
        <f aca="false">IF($I950="","",IFERROR(VLOOKUP($I950,FREC_TABLA,2,FALSE()),""))</f>
        <v/>
      </c>
      <c r="O950" s="19" t="n">
        <f aca="false">IF(OR($M950="",$M950="ERR",$J950="",$K950="",$N950=""),0,IF($N950=0,IF(AND(OR(1=7,1=12),1&gt;=$K950,1&lt;=IF($L950="",12,$L950)),$J950,0),IF(AND(1&gt;=$K950,1&lt;=IF($L950="",12,$L950),MOD(1-$K950,$N950)=0),$J950,0)))</f>
        <v>0</v>
      </c>
      <c r="P950" s="19" t="n">
        <f aca="false">IF(OR($M950="",$M950="ERR",$J950="",$K950="",$N950=""),0,IF($N950=0,IF(AND(OR(2=7,2=12),2&gt;=$K950,2&lt;=IF($L950="",12,$L950)),$J950,0),IF(AND(2&gt;=$K950,2&lt;=IF($L950="",12,$L950),MOD(2-$K950,$N950)=0),$J950,0)))</f>
        <v>0</v>
      </c>
      <c r="Q950" s="19" t="n">
        <f aca="false">IF(OR($M950="",$M950="ERR",$J950="",$K950="",$N950=""),0,IF($N950=0,IF(AND(OR(3=7,3=12),3&gt;=$K950,3&lt;=IF($L950="",12,$L950)),$J950,0),IF(AND(3&gt;=$K950,3&lt;=IF($L950="",12,$L950),MOD(3-$K950,$N950)=0),$J950,0)))</f>
        <v>0</v>
      </c>
      <c r="R950" s="19" t="n">
        <f aca="false">IF(OR($M950="",$M950="ERR",$J950="",$K950="",$N950=""),0,IF($N950=0,IF(AND(OR(4=7,4=12),4&gt;=$K950,4&lt;=IF($L950="",12,$L950)),$J950,0),IF(AND(4&gt;=$K950,4&lt;=IF($L950="",12,$L950),MOD(4-$K950,$N950)=0),$J950,0)))</f>
        <v>0</v>
      </c>
      <c r="S950" s="19" t="n">
        <f aca="false">IF(OR($M950="",$M950="ERR",$J950="",$K950="",$N950=""),0,IF($N950=0,IF(AND(OR(5=7,5=12),5&gt;=$K950,5&lt;=IF($L950="",12,$L950)),$J950,0),IF(AND(5&gt;=$K950,5&lt;=IF($L950="",12,$L950),MOD(5-$K950,$N950)=0),$J950,0)))</f>
        <v>0</v>
      </c>
      <c r="T950" s="19" t="n">
        <f aca="false">IF(OR($M950="",$M950="ERR",$J950="",$K950="",$N950=""),0,IF($N950=0,IF(AND(OR(6=7,6=12),6&gt;=$K950,6&lt;=IF($L950="",12,$L950)),$J950,0),IF(AND(6&gt;=$K950,6&lt;=IF($L950="",12,$L950),MOD(6-$K950,$N950)=0),$J950,0)))</f>
        <v>0</v>
      </c>
      <c r="U950" s="19" t="n">
        <f aca="false">IF(OR($M950="",$M950="ERR",$J950="",$K950="",$N950=""),0,IF($N950=0,IF(AND(OR(7=7,7=12),7&gt;=$K950,7&lt;=IF($L950="",12,$L950)),$J950,0),IF(AND(7&gt;=$K950,7&lt;=IF($L950="",12,$L950),MOD(7-$K950,$N950)=0),$J950,0)))</f>
        <v>0</v>
      </c>
      <c r="V950" s="19" t="n">
        <f aca="false">IF(OR($M950="",$M950="ERR",$J950="",$K950="",$N950=""),0,IF($N950=0,IF(AND(OR(8=7,8=12),8&gt;=$K950,8&lt;=IF($L950="",12,$L950)),$J950,0),IF(AND(8&gt;=$K950,8&lt;=IF($L950="",12,$L950),MOD(8-$K950,$N950)=0),$J950,0)))</f>
        <v>0</v>
      </c>
      <c r="W950" s="19" t="n">
        <f aca="false">IF(OR($M950="",$M950="ERR",$J950="",$K950="",$N950=""),0,IF($N950=0,IF(AND(OR(9=7,9=12),9&gt;=$K950,9&lt;=IF($L950="",12,$L950)),$J950,0),IF(AND(9&gt;=$K950,9&lt;=IF($L950="",12,$L950),MOD(9-$K950,$N950)=0),$J950,0)))</f>
        <v>0</v>
      </c>
      <c r="X950" s="19" t="n">
        <f aca="false">IF(OR($M950="",$M950="ERR",$J950="",$K950="",$N950=""),0,IF($N950=0,IF(AND(OR(10=7,10=12),10&gt;=$K950,10&lt;=IF($L950="",12,$L950)),$J950,0),IF(AND(10&gt;=$K950,10&lt;=IF($L950="",12,$L950),MOD(10-$K950,$N950)=0),$J950,0)))</f>
        <v>0</v>
      </c>
      <c r="Y950" s="19" t="n">
        <f aca="false">IF(OR($M950="",$M950="ERR",$J950="",$K950="",$N950=""),0,IF($N950=0,IF(AND(OR(11=7,11=12),11&gt;=$K950,11&lt;=IF($L950="",12,$L950)),$J950,0),IF(AND(11&gt;=$K950,11&lt;=IF($L950="",12,$L950),MOD(11-$K950,$N950)=0),$J950,0)))</f>
        <v>0</v>
      </c>
      <c r="Z950" s="19" t="n">
        <f aca="false">IF(OR($M950="",$M950="ERR",$J950="",$K950="",$N950=""),0,IF($N950=0,IF(AND(OR(12=7,12=12),12&gt;=$K950,12&lt;=IF($L950="",12,$L950)),$J950,0),IF(AND(12&gt;=$K950,12&lt;=IF($L950="",12,$L950),MOD(12-$K950,$N950)=0),$J950,0)))</f>
        <v>0</v>
      </c>
      <c r="AA950" s="36" t="n">
        <f aca="false">SUM(O950:Z950)</f>
        <v>0</v>
      </c>
      <c r="AB950" s="15" t="str">
        <f aca="false">IF(AND($B950="",$D950="",$J950=""),"",IF($B950="","Falta código",IF(ISNA(MATCH($B950,LST_COD,0)),"Código no registrado en Trabajadores",IF($E950="","Concepto no está en el catálogo",IF($M950="ERR","Retención de otro empleador: Origen = Otro empleador",IF(OR($J950="",$K950=""),"Falta monto o mes",IF(OR($K950&lt;1,$K950&gt;12),"Mes inicio inválido",IF(AND($L950&lt;&gt;"",OR($L950&lt;$K950,$L950&gt;12)),"Mes fin inválido",IF($N950="","Falta frecuencia",IF(AND($G950&lt;&gt;"Otro empleador",SUMPRODUCT(($O950:$Z950&lt;&gt;0)*(((COLUMN($O950:$Z950)-14)&lt;INDEX(Trabajadores!$M$6:$M$105,MATCH($B950,LST_COD,0)))+((COLUMN($O950:$Z950)-14)&gt;INDEX(Trabajadores!$N$6:$N$105,MATCH($B950,LST_COD,0)))))&gt;0),"Aviso: hay meses fuera del periodo laboral","OK"))))))))))</f>
        <v/>
      </c>
    </row>
    <row r="951" customFormat="false" ht="15" hidden="false" customHeight="false" outlineLevel="0" collapsed="false">
      <c r="A951" s="23" t="n">
        <v>946</v>
      </c>
      <c r="B951" s="7"/>
      <c r="C951" s="35" t="str">
        <f aca="false">IF($B951="","",IFERROR(INDEX(Trabajadores!$D$6:$D$105,MATCH($B951,LST_COD,0)),"¿Código?"))</f>
        <v/>
      </c>
      <c r="D951" s="30"/>
      <c r="E951" s="9" t="str">
        <f aca="false">IF($D951="","",IFERROR(VLOOKUP($D951,CONC_TABLA,2,FALSE()),""))</f>
        <v/>
      </c>
      <c r="F951" s="9" t="str">
        <f aca="false">IF($D951="","",IFERROR(VLOOKUP($D951,CONC_TABLA,3,FALSE()),""))</f>
        <v/>
      </c>
      <c r="G951" s="30"/>
      <c r="H951" s="30"/>
      <c r="I951" s="30"/>
      <c r="J951" s="29"/>
      <c r="K951" s="28"/>
      <c r="L951" s="28"/>
      <c r="M951" s="9" t="str">
        <f aca="false">IF(OR($B951="",$E951=""),"",IF($E951="INA","INA",IF($G951="Otro empleador",IF($E951="RET","RETO",IF($E951="ORD","OTO","OTX")),IF($E951="RET","ERR",$E951))))</f>
        <v/>
      </c>
      <c r="N951" s="9" t="str">
        <f aca="false">IF($I951="","",IFERROR(VLOOKUP($I951,FREC_TABLA,2,FALSE()),""))</f>
        <v/>
      </c>
      <c r="O951" s="19" t="n">
        <f aca="false">IF(OR($M951="",$M951="ERR",$J951="",$K951="",$N951=""),0,IF($N951=0,IF(AND(OR(1=7,1=12),1&gt;=$K951,1&lt;=IF($L951="",12,$L951)),$J951,0),IF(AND(1&gt;=$K951,1&lt;=IF($L951="",12,$L951),MOD(1-$K951,$N951)=0),$J951,0)))</f>
        <v>0</v>
      </c>
      <c r="P951" s="19" t="n">
        <f aca="false">IF(OR($M951="",$M951="ERR",$J951="",$K951="",$N951=""),0,IF($N951=0,IF(AND(OR(2=7,2=12),2&gt;=$K951,2&lt;=IF($L951="",12,$L951)),$J951,0),IF(AND(2&gt;=$K951,2&lt;=IF($L951="",12,$L951),MOD(2-$K951,$N951)=0),$J951,0)))</f>
        <v>0</v>
      </c>
      <c r="Q951" s="19" t="n">
        <f aca="false">IF(OR($M951="",$M951="ERR",$J951="",$K951="",$N951=""),0,IF($N951=0,IF(AND(OR(3=7,3=12),3&gt;=$K951,3&lt;=IF($L951="",12,$L951)),$J951,0),IF(AND(3&gt;=$K951,3&lt;=IF($L951="",12,$L951),MOD(3-$K951,$N951)=0),$J951,0)))</f>
        <v>0</v>
      </c>
      <c r="R951" s="19" t="n">
        <f aca="false">IF(OR($M951="",$M951="ERR",$J951="",$K951="",$N951=""),0,IF($N951=0,IF(AND(OR(4=7,4=12),4&gt;=$K951,4&lt;=IF($L951="",12,$L951)),$J951,0),IF(AND(4&gt;=$K951,4&lt;=IF($L951="",12,$L951),MOD(4-$K951,$N951)=0),$J951,0)))</f>
        <v>0</v>
      </c>
      <c r="S951" s="19" t="n">
        <f aca="false">IF(OR($M951="",$M951="ERR",$J951="",$K951="",$N951=""),0,IF($N951=0,IF(AND(OR(5=7,5=12),5&gt;=$K951,5&lt;=IF($L951="",12,$L951)),$J951,0),IF(AND(5&gt;=$K951,5&lt;=IF($L951="",12,$L951),MOD(5-$K951,$N951)=0),$J951,0)))</f>
        <v>0</v>
      </c>
      <c r="T951" s="19" t="n">
        <f aca="false">IF(OR($M951="",$M951="ERR",$J951="",$K951="",$N951=""),0,IF($N951=0,IF(AND(OR(6=7,6=12),6&gt;=$K951,6&lt;=IF($L951="",12,$L951)),$J951,0),IF(AND(6&gt;=$K951,6&lt;=IF($L951="",12,$L951),MOD(6-$K951,$N951)=0),$J951,0)))</f>
        <v>0</v>
      </c>
      <c r="U951" s="19" t="n">
        <f aca="false">IF(OR($M951="",$M951="ERR",$J951="",$K951="",$N951=""),0,IF($N951=0,IF(AND(OR(7=7,7=12),7&gt;=$K951,7&lt;=IF($L951="",12,$L951)),$J951,0),IF(AND(7&gt;=$K951,7&lt;=IF($L951="",12,$L951),MOD(7-$K951,$N951)=0),$J951,0)))</f>
        <v>0</v>
      </c>
      <c r="V951" s="19" t="n">
        <f aca="false">IF(OR($M951="",$M951="ERR",$J951="",$K951="",$N951=""),0,IF($N951=0,IF(AND(OR(8=7,8=12),8&gt;=$K951,8&lt;=IF($L951="",12,$L951)),$J951,0),IF(AND(8&gt;=$K951,8&lt;=IF($L951="",12,$L951),MOD(8-$K951,$N951)=0),$J951,0)))</f>
        <v>0</v>
      </c>
      <c r="W951" s="19" t="n">
        <f aca="false">IF(OR($M951="",$M951="ERR",$J951="",$K951="",$N951=""),0,IF($N951=0,IF(AND(OR(9=7,9=12),9&gt;=$K951,9&lt;=IF($L951="",12,$L951)),$J951,0),IF(AND(9&gt;=$K951,9&lt;=IF($L951="",12,$L951),MOD(9-$K951,$N951)=0),$J951,0)))</f>
        <v>0</v>
      </c>
      <c r="X951" s="19" t="n">
        <f aca="false">IF(OR($M951="",$M951="ERR",$J951="",$K951="",$N951=""),0,IF($N951=0,IF(AND(OR(10=7,10=12),10&gt;=$K951,10&lt;=IF($L951="",12,$L951)),$J951,0),IF(AND(10&gt;=$K951,10&lt;=IF($L951="",12,$L951),MOD(10-$K951,$N951)=0),$J951,0)))</f>
        <v>0</v>
      </c>
      <c r="Y951" s="19" t="n">
        <f aca="false">IF(OR($M951="",$M951="ERR",$J951="",$K951="",$N951=""),0,IF($N951=0,IF(AND(OR(11=7,11=12),11&gt;=$K951,11&lt;=IF($L951="",12,$L951)),$J951,0),IF(AND(11&gt;=$K951,11&lt;=IF($L951="",12,$L951),MOD(11-$K951,$N951)=0),$J951,0)))</f>
        <v>0</v>
      </c>
      <c r="Z951" s="19" t="n">
        <f aca="false">IF(OR($M951="",$M951="ERR",$J951="",$K951="",$N951=""),0,IF($N951=0,IF(AND(OR(12=7,12=12),12&gt;=$K951,12&lt;=IF($L951="",12,$L951)),$J951,0),IF(AND(12&gt;=$K951,12&lt;=IF($L951="",12,$L951),MOD(12-$K951,$N951)=0),$J951,0)))</f>
        <v>0</v>
      </c>
      <c r="AA951" s="36" t="n">
        <f aca="false">SUM(O951:Z951)</f>
        <v>0</v>
      </c>
      <c r="AB951" s="15" t="str">
        <f aca="false">IF(AND($B951="",$D951="",$J951=""),"",IF($B951="","Falta código",IF(ISNA(MATCH($B951,LST_COD,0)),"Código no registrado en Trabajadores",IF($E951="","Concepto no está en el catálogo",IF($M951="ERR","Retención de otro empleador: Origen = Otro empleador",IF(OR($J951="",$K951=""),"Falta monto o mes",IF(OR($K951&lt;1,$K951&gt;12),"Mes inicio inválido",IF(AND($L951&lt;&gt;"",OR($L951&lt;$K951,$L951&gt;12)),"Mes fin inválido",IF($N951="","Falta frecuencia",IF(AND($G951&lt;&gt;"Otro empleador",SUMPRODUCT(($O951:$Z951&lt;&gt;0)*(((COLUMN($O951:$Z951)-14)&lt;INDEX(Trabajadores!$M$6:$M$105,MATCH($B951,LST_COD,0)))+((COLUMN($O951:$Z951)-14)&gt;INDEX(Trabajadores!$N$6:$N$105,MATCH($B951,LST_COD,0)))))&gt;0),"Aviso: hay meses fuera del periodo laboral","OK"))))))))))</f>
        <v/>
      </c>
    </row>
    <row r="952" customFormat="false" ht="15" hidden="false" customHeight="false" outlineLevel="0" collapsed="false">
      <c r="A952" s="23" t="n">
        <v>947</v>
      </c>
      <c r="B952" s="7"/>
      <c r="C952" s="35" t="str">
        <f aca="false">IF($B952="","",IFERROR(INDEX(Trabajadores!$D$6:$D$105,MATCH($B952,LST_COD,0)),"¿Código?"))</f>
        <v/>
      </c>
      <c r="D952" s="30"/>
      <c r="E952" s="9" t="str">
        <f aca="false">IF($D952="","",IFERROR(VLOOKUP($D952,CONC_TABLA,2,FALSE()),""))</f>
        <v/>
      </c>
      <c r="F952" s="9" t="str">
        <f aca="false">IF($D952="","",IFERROR(VLOOKUP($D952,CONC_TABLA,3,FALSE()),""))</f>
        <v/>
      </c>
      <c r="G952" s="30"/>
      <c r="H952" s="30"/>
      <c r="I952" s="30"/>
      <c r="J952" s="29"/>
      <c r="K952" s="28"/>
      <c r="L952" s="28"/>
      <c r="M952" s="9" t="str">
        <f aca="false">IF(OR($B952="",$E952=""),"",IF($E952="INA","INA",IF($G952="Otro empleador",IF($E952="RET","RETO",IF($E952="ORD","OTO","OTX")),IF($E952="RET","ERR",$E952))))</f>
        <v/>
      </c>
      <c r="N952" s="9" t="str">
        <f aca="false">IF($I952="","",IFERROR(VLOOKUP($I952,FREC_TABLA,2,FALSE()),""))</f>
        <v/>
      </c>
      <c r="O952" s="19" t="n">
        <f aca="false">IF(OR($M952="",$M952="ERR",$J952="",$K952="",$N952=""),0,IF($N952=0,IF(AND(OR(1=7,1=12),1&gt;=$K952,1&lt;=IF($L952="",12,$L952)),$J952,0),IF(AND(1&gt;=$K952,1&lt;=IF($L952="",12,$L952),MOD(1-$K952,$N952)=0),$J952,0)))</f>
        <v>0</v>
      </c>
      <c r="P952" s="19" t="n">
        <f aca="false">IF(OR($M952="",$M952="ERR",$J952="",$K952="",$N952=""),0,IF($N952=0,IF(AND(OR(2=7,2=12),2&gt;=$K952,2&lt;=IF($L952="",12,$L952)),$J952,0),IF(AND(2&gt;=$K952,2&lt;=IF($L952="",12,$L952),MOD(2-$K952,$N952)=0),$J952,0)))</f>
        <v>0</v>
      </c>
      <c r="Q952" s="19" t="n">
        <f aca="false">IF(OR($M952="",$M952="ERR",$J952="",$K952="",$N952=""),0,IF($N952=0,IF(AND(OR(3=7,3=12),3&gt;=$K952,3&lt;=IF($L952="",12,$L952)),$J952,0),IF(AND(3&gt;=$K952,3&lt;=IF($L952="",12,$L952),MOD(3-$K952,$N952)=0),$J952,0)))</f>
        <v>0</v>
      </c>
      <c r="R952" s="19" t="n">
        <f aca="false">IF(OR($M952="",$M952="ERR",$J952="",$K952="",$N952=""),0,IF($N952=0,IF(AND(OR(4=7,4=12),4&gt;=$K952,4&lt;=IF($L952="",12,$L952)),$J952,0),IF(AND(4&gt;=$K952,4&lt;=IF($L952="",12,$L952),MOD(4-$K952,$N952)=0),$J952,0)))</f>
        <v>0</v>
      </c>
      <c r="S952" s="19" t="n">
        <f aca="false">IF(OR($M952="",$M952="ERR",$J952="",$K952="",$N952=""),0,IF($N952=0,IF(AND(OR(5=7,5=12),5&gt;=$K952,5&lt;=IF($L952="",12,$L952)),$J952,0),IF(AND(5&gt;=$K952,5&lt;=IF($L952="",12,$L952),MOD(5-$K952,$N952)=0),$J952,0)))</f>
        <v>0</v>
      </c>
      <c r="T952" s="19" t="n">
        <f aca="false">IF(OR($M952="",$M952="ERR",$J952="",$K952="",$N952=""),0,IF($N952=0,IF(AND(OR(6=7,6=12),6&gt;=$K952,6&lt;=IF($L952="",12,$L952)),$J952,0),IF(AND(6&gt;=$K952,6&lt;=IF($L952="",12,$L952),MOD(6-$K952,$N952)=0),$J952,0)))</f>
        <v>0</v>
      </c>
      <c r="U952" s="19" t="n">
        <f aca="false">IF(OR($M952="",$M952="ERR",$J952="",$K952="",$N952=""),0,IF($N952=0,IF(AND(OR(7=7,7=12),7&gt;=$K952,7&lt;=IF($L952="",12,$L952)),$J952,0),IF(AND(7&gt;=$K952,7&lt;=IF($L952="",12,$L952),MOD(7-$K952,$N952)=0),$J952,0)))</f>
        <v>0</v>
      </c>
      <c r="V952" s="19" t="n">
        <f aca="false">IF(OR($M952="",$M952="ERR",$J952="",$K952="",$N952=""),0,IF($N952=0,IF(AND(OR(8=7,8=12),8&gt;=$K952,8&lt;=IF($L952="",12,$L952)),$J952,0),IF(AND(8&gt;=$K952,8&lt;=IF($L952="",12,$L952),MOD(8-$K952,$N952)=0),$J952,0)))</f>
        <v>0</v>
      </c>
      <c r="W952" s="19" t="n">
        <f aca="false">IF(OR($M952="",$M952="ERR",$J952="",$K952="",$N952=""),0,IF($N952=0,IF(AND(OR(9=7,9=12),9&gt;=$K952,9&lt;=IF($L952="",12,$L952)),$J952,0),IF(AND(9&gt;=$K952,9&lt;=IF($L952="",12,$L952),MOD(9-$K952,$N952)=0),$J952,0)))</f>
        <v>0</v>
      </c>
      <c r="X952" s="19" t="n">
        <f aca="false">IF(OR($M952="",$M952="ERR",$J952="",$K952="",$N952=""),0,IF($N952=0,IF(AND(OR(10=7,10=12),10&gt;=$K952,10&lt;=IF($L952="",12,$L952)),$J952,0),IF(AND(10&gt;=$K952,10&lt;=IF($L952="",12,$L952),MOD(10-$K952,$N952)=0),$J952,0)))</f>
        <v>0</v>
      </c>
      <c r="Y952" s="19" t="n">
        <f aca="false">IF(OR($M952="",$M952="ERR",$J952="",$K952="",$N952=""),0,IF($N952=0,IF(AND(OR(11=7,11=12),11&gt;=$K952,11&lt;=IF($L952="",12,$L952)),$J952,0),IF(AND(11&gt;=$K952,11&lt;=IF($L952="",12,$L952),MOD(11-$K952,$N952)=0),$J952,0)))</f>
        <v>0</v>
      </c>
      <c r="Z952" s="19" t="n">
        <f aca="false">IF(OR($M952="",$M952="ERR",$J952="",$K952="",$N952=""),0,IF($N952=0,IF(AND(OR(12=7,12=12),12&gt;=$K952,12&lt;=IF($L952="",12,$L952)),$J952,0),IF(AND(12&gt;=$K952,12&lt;=IF($L952="",12,$L952),MOD(12-$K952,$N952)=0),$J952,0)))</f>
        <v>0</v>
      </c>
      <c r="AA952" s="36" t="n">
        <f aca="false">SUM(O952:Z952)</f>
        <v>0</v>
      </c>
      <c r="AB952" s="15" t="str">
        <f aca="false">IF(AND($B952="",$D952="",$J952=""),"",IF($B952="","Falta código",IF(ISNA(MATCH($B952,LST_COD,0)),"Código no registrado en Trabajadores",IF($E952="","Concepto no está en el catálogo",IF($M952="ERR","Retención de otro empleador: Origen = Otro empleador",IF(OR($J952="",$K952=""),"Falta monto o mes",IF(OR($K952&lt;1,$K952&gt;12),"Mes inicio inválido",IF(AND($L952&lt;&gt;"",OR($L952&lt;$K952,$L952&gt;12)),"Mes fin inválido",IF($N952="","Falta frecuencia",IF(AND($G952&lt;&gt;"Otro empleador",SUMPRODUCT(($O952:$Z952&lt;&gt;0)*(((COLUMN($O952:$Z952)-14)&lt;INDEX(Trabajadores!$M$6:$M$105,MATCH($B952,LST_COD,0)))+((COLUMN($O952:$Z952)-14)&gt;INDEX(Trabajadores!$N$6:$N$105,MATCH($B952,LST_COD,0)))))&gt;0),"Aviso: hay meses fuera del periodo laboral","OK"))))))))))</f>
        <v/>
      </c>
    </row>
    <row r="953" customFormat="false" ht="15" hidden="false" customHeight="false" outlineLevel="0" collapsed="false">
      <c r="A953" s="23" t="n">
        <v>948</v>
      </c>
      <c r="B953" s="7"/>
      <c r="C953" s="35" t="str">
        <f aca="false">IF($B953="","",IFERROR(INDEX(Trabajadores!$D$6:$D$105,MATCH($B953,LST_COD,0)),"¿Código?"))</f>
        <v/>
      </c>
      <c r="D953" s="30"/>
      <c r="E953" s="9" t="str">
        <f aca="false">IF($D953="","",IFERROR(VLOOKUP($D953,CONC_TABLA,2,FALSE()),""))</f>
        <v/>
      </c>
      <c r="F953" s="9" t="str">
        <f aca="false">IF($D953="","",IFERROR(VLOOKUP($D953,CONC_TABLA,3,FALSE()),""))</f>
        <v/>
      </c>
      <c r="G953" s="30"/>
      <c r="H953" s="30"/>
      <c r="I953" s="30"/>
      <c r="J953" s="29"/>
      <c r="K953" s="28"/>
      <c r="L953" s="28"/>
      <c r="M953" s="9" t="str">
        <f aca="false">IF(OR($B953="",$E953=""),"",IF($E953="INA","INA",IF($G953="Otro empleador",IF($E953="RET","RETO",IF($E953="ORD","OTO","OTX")),IF($E953="RET","ERR",$E953))))</f>
        <v/>
      </c>
      <c r="N953" s="9" t="str">
        <f aca="false">IF($I953="","",IFERROR(VLOOKUP($I953,FREC_TABLA,2,FALSE()),""))</f>
        <v/>
      </c>
      <c r="O953" s="19" t="n">
        <f aca="false">IF(OR($M953="",$M953="ERR",$J953="",$K953="",$N953=""),0,IF($N953=0,IF(AND(OR(1=7,1=12),1&gt;=$K953,1&lt;=IF($L953="",12,$L953)),$J953,0),IF(AND(1&gt;=$K953,1&lt;=IF($L953="",12,$L953),MOD(1-$K953,$N953)=0),$J953,0)))</f>
        <v>0</v>
      </c>
      <c r="P953" s="19" t="n">
        <f aca="false">IF(OR($M953="",$M953="ERR",$J953="",$K953="",$N953=""),0,IF($N953=0,IF(AND(OR(2=7,2=12),2&gt;=$K953,2&lt;=IF($L953="",12,$L953)),$J953,0),IF(AND(2&gt;=$K953,2&lt;=IF($L953="",12,$L953),MOD(2-$K953,$N953)=0),$J953,0)))</f>
        <v>0</v>
      </c>
      <c r="Q953" s="19" t="n">
        <f aca="false">IF(OR($M953="",$M953="ERR",$J953="",$K953="",$N953=""),0,IF($N953=0,IF(AND(OR(3=7,3=12),3&gt;=$K953,3&lt;=IF($L953="",12,$L953)),$J953,0),IF(AND(3&gt;=$K953,3&lt;=IF($L953="",12,$L953),MOD(3-$K953,$N953)=0),$J953,0)))</f>
        <v>0</v>
      </c>
      <c r="R953" s="19" t="n">
        <f aca="false">IF(OR($M953="",$M953="ERR",$J953="",$K953="",$N953=""),0,IF($N953=0,IF(AND(OR(4=7,4=12),4&gt;=$K953,4&lt;=IF($L953="",12,$L953)),$J953,0),IF(AND(4&gt;=$K953,4&lt;=IF($L953="",12,$L953),MOD(4-$K953,$N953)=0),$J953,0)))</f>
        <v>0</v>
      </c>
      <c r="S953" s="19" t="n">
        <f aca="false">IF(OR($M953="",$M953="ERR",$J953="",$K953="",$N953=""),0,IF($N953=0,IF(AND(OR(5=7,5=12),5&gt;=$K953,5&lt;=IF($L953="",12,$L953)),$J953,0),IF(AND(5&gt;=$K953,5&lt;=IF($L953="",12,$L953),MOD(5-$K953,$N953)=0),$J953,0)))</f>
        <v>0</v>
      </c>
      <c r="T953" s="19" t="n">
        <f aca="false">IF(OR($M953="",$M953="ERR",$J953="",$K953="",$N953=""),0,IF($N953=0,IF(AND(OR(6=7,6=12),6&gt;=$K953,6&lt;=IF($L953="",12,$L953)),$J953,0),IF(AND(6&gt;=$K953,6&lt;=IF($L953="",12,$L953),MOD(6-$K953,$N953)=0),$J953,0)))</f>
        <v>0</v>
      </c>
      <c r="U953" s="19" t="n">
        <f aca="false">IF(OR($M953="",$M953="ERR",$J953="",$K953="",$N953=""),0,IF($N953=0,IF(AND(OR(7=7,7=12),7&gt;=$K953,7&lt;=IF($L953="",12,$L953)),$J953,0),IF(AND(7&gt;=$K953,7&lt;=IF($L953="",12,$L953),MOD(7-$K953,$N953)=0),$J953,0)))</f>
        <v>0</v>
      </c>
      <c r="V953" s="19" t="n">
        <f aca="false">IF(OR($M953="",$M953="ERR",$J953="",$K953="",$N953=""),0,IF($N953=0,IF(AND(OR(8=7,8=12),8&gt;=$K953,8&lt;=IF($L953="",12,$L953)),$J953,0),IF(AND(8&gt;=$K953,8&lt;=IF($L953="",12,$L953),MOD(8-$K953,$N953)=0),$J953,0)))</f>
        <v>0</v>
      </c>
      <c r="W953" s="19" t="n">
        <f aca="false">IF(OR($M953="",$M953="ERR",$J953="",$K953="",$N953=""),0,IF($N953=0,IF(AND(OR(9=7,9=12),9&gt;=$K953,9&lt;=IF($L953="",12,$L953)),$J953,0),IF(AND(9&gt;=$K953,9&lt;=IF($L953="",12,$L953),MOD(9-$K953,$N953)=0),$J953,0)))</f>
        <v>0</v>
      </c>
      <c r="X953" s="19" t="n">
        <f aca="false">IF(OR($M953="",$M953="ERR",$J953="",$K953="",$N953=""),0,IF($N953=0,IF(AND(OR(10=7,10=12),10&gt;=$K953,10&lt;=IF($L953="",12,$L953)),$J953,0),IF(AND(10&gt;=$K953,10&lt;=IF($L953="",12,$L953),MOD(10-$K953,$N953)=0),$J953,0)))</f>
        <v>0</v>
      </c>
      <c r="Y953" s="19" t="n">
        <f aca="false">IF(OR($M953="",$M953="ERR",$J953="",$K953="",$N953=""),0,IF($N953=0,IF(AND(OR(11=7,11=12),11&gt;=$K953,11&lt;=IF($L953="",12,$L953)),$J953,0),IF(AND(11&gt;=$K953,11&lt;=IF($L953="",12,$L953),MOD(11-$K953,$N953)=0),$J953,0)))</f>
        <v>0</v>
      </c>
      <c r="Z953" s="19" t="n">
        <f aca="false">IF(OR($M953="",$M953="ERR",$J953="",$K953="",$N953=""),0,IF($N953=0,IF(AND(OR(12=7,12=12),12&gt;=$K953,12&lt;=IF($L953="",12,$L953)),$J953,0),IF(AND(12&gt;=$K953,12&lt;=IF($L953="",12,$L953),MOD(12-$K953,$N953)=0),$J953,0)))</f>
        <v>0</v>
      </c>
      <c r="AA953" s="36" t="n">
        <f aca="false">SUM(O953:Z953)</f>
        <v>0</v>
      </c>
      <c r="AB953" s="15" t="str">
        <f aca="false">IF(AND($B953="",$D953="",$J953=""),"",IF($B953="","Falta código",IF(ISNA(MATCH($B953,LST_COD,0)),"Código no registrado en Trabajadores",IF($E953="","Concepto no está en el catálogo",IF($M953="ERR","Retención de otro empleador: Origen = Otro empleador",IF(OR($J953="",$K953=""),"Falta monto o mes",IF(OR($K953&lt;1,$K953&gt;12),"Mes inicio inválido",IF(AND($L953&lt;&gt;"",OR($L953&lt;$K953,$L953&gt;12)),"Mes fin inválido",IF($N953="","Falta frecuencia",IF(AND($G953&lt;&gt;"Otro empleador",SUMPRODUCT(($O953:$Z953&lt;&gt;0)*(((COLUMN($O953:$Z953)-14)&lt;INDEX(Trabajadores!$M$6:$M$105,MATCH($B953,LST_COD,0)))+((COLUMN($O953:$Z953)-14)&gt;INDEX(Trabajadores!$N$6:$N$105,MATCH($B953,LST_COD,0)))))&gt;0),"Aviso: hay meses fuera del periodo laboral","OK"))))))))))</f>
        <v/>
      </c>
    </row>
    <row r="954" customFormat="false" ht="15" hidden="false" customHeight="false" outlineLevel="0" collapsed="false">
      <c r="A954" s="23" t="n">
        <v>949</v>
      </c>
      <c r="B954" s="7"/>
      <c r="C954" s="35" t="str">
        <f aca="false">IF($B954="","",IFERROR(INDEX(Trabajadores!$D$6:$D$105,MATCH($B954,LST_COD,0)),"¿Código?"))</f>
        <v/>
      </c>
      <c r="D954" s="30"/>
      <c r="E954" s="9" t="str">
        <f aca="false">IF($D954="","",IFERROR(VLOOKUP($D954,CONC_TABLA,2,FALSE()),""))</f>
        <v/>
      </c>
      <c r="F954" s="9" t="str">
        <f aca="false">IF($D954="","",IFERROR(VLOOKUP($D954,CONC_TABLA,3,FALSE()),""))</f>
        <v/>
      </c>
      <c r="G954" s="30"/>
      <c r="H954" s="30"/>
      <c r="I954" s="30"/>
      <c r="J954" s="29"/>
      <c r="K954" s="28"/>
      <c r="L954" s="28"/>
      <c r="M954" s="9" t="str">
        <f aca="false">IF(OR($B954="",$E954=""),"",IF($E954="INA","INA",IF($G954="Otro empleador",IF($E954="RET","RETO",IF($E954="ORD","OTO","OTX")),IF($E954="RET","ERR",$E954))))</f>
        <v/>
      </c>
      <c r="N954" s="9" t="str">
        <f aca="false">IF($I954="","",IFERROR(VLOOKUP($I954,FREC_TABLA,2,FALSE()),""))</f>
        <v/>
      </c>
      <c r="O954" s="19" t="n">
        <f aca="false">IF(OR($M954="",$M954="ERR",$J954="",$K954="",$N954=""),0,IF($N954=0,IF(AND(OR(1=7,1=12),1&gt;=$K954,1&lt;=IF($L954="",12,$L954)),$J954,0),IF(AND(1&gt;=$K954,1&lt;=IF($L954="",12,$L954),MOD(1-$K954,$N954)=0),$J954,0)))</f>
        <v>0</v>
      </c>
      <c r="P954" s="19" t="n">
        <f aca="false">IF(OR($M954="",$M954="ERR",$J954="",$K954="",$N954=""),0,IF($N954=0,IF(AND(OR(2=7,2=12),2&gt;=$K954,2&lt;=IF($L954="",12,$L954)),$J954,0),IF(AND(2&gt;=$K954,2&lt;=IF($L954="",12,$L954),MOD(2-$K954,$N954)=0),$J954,0)))</f>
        <v>0</v>
      </c>
      <c r="Q954" s="19" t="n">
        <f aca="false">IF(OR($M954="",$M954="ERR",$J954="",$K954="",$N954=""),0,IF($N954=0,IF(AND(OR(3=7,3=12),3&gt;=$K954,3&lt;=IF($L954="",12,$L954)),$J954,0),IF(AND(3&gt;=$K954,3&lt;=IF($L954="",12,$L954),MOD(3-$K954,$N954)=0),$J954,0)))</f>
        <v>0</v>
      </c>
      <c r="R954" s="19" t="n">
        <f aca="false">IF(OR($M954="",$M954="ERR",$J954="",$K954="",$N954=""),0,IF($N954=0,IF(AND(OR(4=7,4=12),4&gt;=$K954,4&lt;=IF($L954="",12,$L954)),$J954,0),IF(AND(4&gt;=$K954,4&lt;=IF($L954="",12,$L954),MOD(4-$K954,$N954)=0),$J954,0)))</f>
        <v>0</v>
      </c>
      <c r="S954" s="19" t="n">
        <f aca="false">IF(OR($M954="",$M954="ERR",$J954="",$K954="",$N954=""),0,IF($N954=0,IF(AND(OR(5=7,5=12),5&gt;=$K954,5&lt;=IF($L954="",12,$L954)),$J954,0),IF(AND(5&gt;=$K954,5&lt;=IF($L954="",12,$L954),MOD(5-$K954,$N954)=0),$J954,0)))</f>
        <v>0</v>
      </c>
      <c r="T954" s="19" t="n">
        <f aca="false">IF(OR($M954="",$M954="ERR",$J954="",$K954="",$N954=""),0,IF($N954=0,IF(AND(OR(6=7,6=12),6&gt;=$K954,6&lt;=IF($L954="",12,$L954)),$J954,0),IF(AND(6&gt;=$K954,6&lt;=IF($L954="",12,$L954),MOD(6-$K954,$N954)=0),$J954,0)))</f>
        <v>0</v>
      </c>
      <c r="U954" s="19" t="n">
        <f aca="false">IF(OR($M954="",$M954="ERR",$J954="",$K954="",$N954=""),0,IF($N954=0,IF(AND(OR(7=7,7=12),7&gt;=$K954,7&lt;=IF($L954="",12,$L954)),$J954,0),IF(AND(7&gt;=$K954,7&lt;=IF($L954="",12,$L954),MOD(7-$K954,$N954)=0),$J954,0)))</f>
        <v>0</v>
      </c>
      <c r="V954" s="19" t="n">
        <f aca="false">IF(OR($M954="",$M954="ERR",$J954="",$K954="",$N954=""),0,IF($N954=0,IF(AND(OR(8=7,8=12),8&gt;=$K954,8&lt;=IF($L954="",12,$L954)),$J954,0),IF(AND(8&gt;=$K954,8&lt;=IF($L954="",12,$L954),MOD(8-$K954,$N954)=0),$J954,0)))</f>
        <v>0</v>
      </c>
      <c r="W954" s="19" t="n">
        <f aca="false">IF(OR($M954="",$M954="ERR",$J954="",$K954="",$N954=""),0,IF($N954=0,IF(AND(OR(9=7,9=12),9&gt;=$K954,9&lt;=IF($L954="",12,$L954)),$J954,0),IF(AND(9&gt;=$K954,9&lt;=IF($L954="",12,$L954),MOD(9-$K954,$N954)=0),$J954,0)))</f>
        <v>0</v>
      </c>
      <c r="X954" s="19" t="n">
        <f aca="false">IF(OR($M954="",$M954="ERR",$J954="",$K954="",$N954=""),0,IF($N954=0,IF(AND(OR(10=7,10=12),10&gt;=$K954,10&lt;=IF($L954="",12,$L954)),$J954,0),IF(AND(10&gt;=$K954,10&lt;=IF($L954="",12,$L954),MOD(10-$K954,$N954)=0),$J954,0)))</f>
        <v>0</v>
      </c>
      <c r="Y954" s="19" t="n">
        <f aca="false">IF(OR($M954="",$M954="ERR",$J954="",$K954="",$N954=""),0,IF($N954=0,IF(AND(OR(11=7,11=12),11&gt;=$K954,11&lt;=IF($L954="",12,$L954)),$J954,0),IF(AND(11&gt;=$K954,11&lt;=IF($L954="",12,$L954),MOD(11-$K954,$N954)=0),$J954,0)))</f>
        <v>0</v>
      </c>
      <c r="Z954" s="19" t="n">
        <f aca="false">IF(OR($M954="",$M954="ERR",$J954="",$K954="",$N954=""),0,IF($N954=0,IF(AND(OR(12=7,12=12),12&gt;=$K954,12&lt;=IF($L954="",12,$L954)),$J954,0),IF(AND(12&gt;=$K954,12&lt;=IF($L954="",12,$L954),MOD(12-$K954,$N954)=0),$J954,0)))</f>
        <v>0</v>
      </c>
      <c r="AA954" s="36" t="n">
        <f aca="false">SUM(O954:Z954)</f>
        <v>0</v>
      </c>
      <c r="AB954" s="15" t="str">
        <f aca="false">IF(AND($B954="",$D954="",$J954=""),"",IF($B954="","Falta código",IF(ISNA(MATCH($B954,LST_COD,0)),"Código no registrado en Trabajadores",IF($E954="","Concepto no está en el catálogo",IF($M954="ERR","Retención de otro empleador: Origen = Otro empleador",IF(OR($J954="",$K954=""),"Falta monto o mes",IF(OR($K954&lt;1,$K954&gt;12),"Mes inicio inválido",IF(AND($L954&lt;&gt;"",OR($L954&lt;$K954,$L954&gt;12)),"Mes fin inválido",IF($N954="","Falta frecuencia",IF(AND($G954&lt;&gt;"Otro empleador",SUMPRODUCT(($O954:$Z954&lt;&gt;0)*(((COLUMN($O954:$Z954)-14)&lt;INDEX(Trabajadores!$M$6:$M$105,MATCH($B954,LST_COD,0)))+((COLUMN($O954:$Z954)-14)&gt;INDEX(Trabajadores!$N$6:$N$105,MATCH($B954,LST_COD,0)))))&gt;0),"Aviso: hay meses fuera del periodo laboral","OK"))))))))))</f>
        <v/>
      </c>
    </row>
    <row r="955" customFormat="false" ht="15" hidden="false" customHeight="false" outlineLevel="0" collapsed="false">
      <c r="A955" s="23" t="n">
        <v>950</v>
      </c>
      <c r="B955" s="7"/>
      <c r="C955" s="35" t="str">
        <f aca="false">IF($B955="","",IFERROR(INDEX(Trabajadores!$D$6:$D$105,MATCH($B955,LST_COD,0)),"¿Código?"))</f>
        <v/>
      </c>
      <c r="D955" s="30"/>
      <c r="E955" s="9" t="str">
        <f aca="false">IF($D955="","",IFERROR(VLOOKUP($D955,CONC_TABLA,2,FALSE()),""))</f>
        <v/>
      </c>
      <c r="F955" s="9" t="str">
        <f aca="false">IF($D955="","",IFERROR(VLOOKUP($D955,CONC_TABLA,3,FALSE()),""))</f>
        <v/>
      </c>
      <c r="G955" s="30"/>
      <c r="H955" s="30"/>
      <c r="I955" s="30"/>
      <c r="J955" s="29"/>
      <c r="K955" s="28"/>
      <c r="L955" s="28"/>
      <c r="M955" s="9" t="str">
        <f aca="false">IF(OR($B955="",$E955=""),"",IF($E955="INA","INA",IF($G955="Otro empleador",IF($E955="RET","RETO",IF($E955="ORD","OTO","OTX")),IF($E955="RET","ERR",$E955))))</f>
        <v/>
      </c>
      <c r="N955" s="9" t="str">
        <f aca="false">IF($I955="","",IFERROR(VLOOKUP($I955,FREC_TABLA,2,FALSE()),""))</f>
        <v/>
      </c>
      <c r="O955" s="19" t="n">
        <f aca="false">IF(OR($M955="",$M955="ERR",$J955="",$K955="",$N955=""),0,IF($N955=0,IF(AND(OR(1=7,1=12),1&gt;=$K955,1&lt;=IF($L955="",12,$L955)),$J955,0),IF(AND(1&gt;=$K955,1&lt;=IF($L955="",12,$L955),MOD(1-$K955,$N955)=0),$J955,0)))</f>
        <v>0</v>
      </c>
      <c r="P955" s="19" t="n">
        <f aca="false">IF(OR($M955="",$M955="ERR",$J955="",$K955="",$N955=""),0,IF($N955=0,IF(AND(OR(2=7,2=12),2&gt;=$K955,2&lt;=IF($L955="",12,$L955)),$J955,0),IF(AND(2&gt;=$K955,2&lt;=IF($L955="",12,$L955),MOD(2-$K955,$N955)=0),$J955,0)))</f>
        <v>0</v>
      </c>
      <c r="Q955" s="19" t="n">
        <f aca="false">IF(OR($M955="",$M955="ERR",$J955="",$K955="",$N955=""),0,IF($N955=0,IF(AND(OR(3=7,3=12),3&gt;=$K955,3&lt;=IF($L955="",12,$L955)),$J955,0),IF(AND(3&gt;=$K955,3&lt;=IF($L955="",12,$L955),MOD(3-$K955,$N955)=0),$J955,0)))</f>
        <v>0</v>
      </c>
      <c r="R955" s="19" t="n">
        <f aca="false">IF(OR($M955="",$M955="ERR",$J955="",$K955="",$N955=""),0,IF($N955=0,IF(AND(OR(4=7,4=12),4&gt;=$K955,4&lt;=IF($L955="",12,$L955)),$J955,0),IF(AND(4&gt;=$K955,4&lt;=IF($L955="",12,$L955),MOD(4-$K955,$N955)=0),$J955,0)))</f>
        <v>0</v>
      </c>
      <c r="S955" s="19" t="n">
        <f aca="false">IF(OR($M955="",$M955="ERR",$J955="",$K955="",$N955=""),0,IF($N955=0,IF(AND(OR(5=7,5=12),5&gt;=$K955,5&lt;=IF($L955="",12,$L955)),$J955,0),IF(AND(5&gt;=$K955,5&lt;=IF($L955="",12,$L955),MOD(5-$K955,$N955)=0),$J955,0)))</f>
        <v>0</v>
      </c>
      <c r="T955" s="19" t="n">
        <f aca="false">IF(OR($M955="",$M955="ERR",$J955="",$K955="",$N955=""),0,IF($N955=0,IF(AND(OR(6=7,6=12),6&gt;=$K955,6&lt;=IF($L955="",12,$L955)),$J955,0),IF(AND(6&gt;=$K955,6&lt;=IF($L955="",12,$L955),MOD(6-$K955,$N955)=0),$J955,0)))</f>
        <v>0</v>
      </c>
      <c r="U955" s="19" t="n">
        <f aca="false">IF(OR($M955="",$M955="ERR",$J955="",$K955="",$N955=""),0,IF($N955=0,IF(AND(OR(7=7,7=12),7&gt;=$K955,7&lt;=IF($L955="",12,$L955)),$J955,0),IF(AND(7&gt;=$K955,7&lt;=IF($L955="",12,$L955),MOD(7-$K955,$N955)=0),$J955,0)))</f>
        <v>0</v>
      </c>
      <c r="V955" s="19" t="n">
        <f aca="false">IF(OR($M955="",$M955="ERR",$J955="",$K955="",$N955=""),0,IF($N955=0,IF(AND(OR(8=7,8=12),8&gt;=$K955,8&lt;=IF($L955="",12,$L955)),$J955,0),IF(AND(8&gt;=$K955,8&lt;=IF($L955="",12,$L955),MOD(8-$K955,$N955)=0),$J955,0)))</f>
        <v>0</v>
      </c>
      <c r="W955" s="19" t="n">
        <f aca="false">IF(OR($M955="",$M955="ERR",$J955="",$K955="",$N955=""),0,IF($N955=0,IF(AND(OR(9=7,9=12),9&gt;=$K955,9&lt;=IF($L955="",12,$L955)),$J955,0),IF(AND(9&gt;=$K955,9&lt;=IF($L955="",12,$L955),MOD(9-$K955,$N955)=0),$J955,0)))</f>
        <v>0</v>
      </c>
      <c r="X955" s="19" t="n">
        <f aca="false">IF(OR($M955="",$M955="ERR",$J955="",$K955="",$N955=""),0,IF($N955=0,IF(AND(OR(10=7,10=12),10&gt;=$K955,10&lt;=IF($L955="",12,$L955)),$J955,0),IF(AND(10&gt;=$K955,10&lt;=IF($L955="",12,$L955),MOD(10-$K955,$N955)=0),$J955,0)))</f>
        <v>0</v>
      </c>
      <c r="Y955" s="19" t="n">
        <f aca="false">IF(OR($M955="",$M955="ERR",$J955="",$K955="",$N955=""),0,IF($N955=0,IF(AND(OR(11=7,11=12),11&gt;=$K955,11&lt;=IF($L955="",12,$L955)),$J955,0),IF(AND(11&gt;=$K955,11&lt;=IF($L955="",12,$L955),MOD(11-$K955,$N955)=0),$J955,0)))</f>
        <v>0</v>
      </c>
      <c r="Z955" s="19" t="n">
        <f aca="false">IF(OR($M955="",$M955="ERR",$J955="",$K955="",$N955=""),0,IF($N955=0,IF(AND(OR(12=7,12=12),12&gt;=$K955,12&lt;=IF($L955="",12,$L955)),$J955,0),IF(AND(12&gt;=$K955,12&lt;=IF($L955="",12,$L955),MOD(12-$K955,$N955)=0),$J955,0)))</f>
        <v>0</v>
      </c>
      <c r="AA955" s="36" t="n">
        <f aca="false">SUM(O955:Z955)</f>
        <v>0</v>
      </c>
      <c r="AB955" s="15" t="str">
        <f aca="false">IF(AND($B955="",$D955="",$J955=""),"",IF($B955="","Falta código",IF(ISNA(MATCH($B955,LST_COD,0)),"Código no registrado en Trabajadores",IF($E955="","Concepto no está en el catálogo",IF($M955="ERR","Retención de otro empleador: Origen = Otro empleador",IF(OR($J955="",$K955=""),"Falta monto o mes",IF(OR($K955&lt;1,$K955&gt;12),"Mes inicio inválido",IF(AND($L955&lt;&gt;"",OR($L955&lt;$K955,$L955&gt;12)),"Mes fin inválido",IF($N955="","Falta frecuencia",IF(AND($G955&lt;&gt;"Otro empleador",SUMPRODUCT(($O955:$Z955&lt;&gt;0)*(((COLUMN($O955:$Z955)-14)&lt;INDEX(Trabajadores!$M$6:$M$105,MATCH($B955,LST_COD,0)))+((COLUMN($O955:$Z955)-14)&gt;INDEX(Trabajadores!$N$6:$N$105,MATCH($B955,LST_COD,0)))))&gt;0),"Aviso: hay meses fuera del periodo laboral","OK"))))))))))</f>
        <v/>
      </c>
    </row>
    <row r="956" customFormat="false" ht="15" hidden="false" customHeight="false" outlineLevel="0" collapsed="false">
      <c r="A956" s="23" t="n">
        <v>951</v>
      </c>
      <c r="B956" s="7"/>
      <c r="C956" s="35" t="str">
        <f aca="false">IF($B956="","",IFERROR(INDEX(Trabajadores!$D$6:$D$105,MATCH($B956,LST_COD,0)),"¿Código?"))</f>
        <v/>
      </c>
      <c r="D956" s="30"/>
      <c r="E956" s="9" t="str">
        <f aca="false">IF($D956="","",IFERROR(VLOOKUP($D956,CONC_TABLA,2,FALSE()),""))</f>
        <v/>
      </c>
      <c r="F956" s="9" t="str">
        <f aca="false">IF($D956="","",IFERROR(VLOOKUP($D956,CONC_TABLA,3,FALSE()),""))</f>
        <v/>
      </c>
      <c r="G956" s="30"/>
      <c r="H956" s="30"/>
      <c r="I956" s="30"/>
      <c r="J956" s="29"/>
      <c r="K956" s="28"/>
      <c r="L956" s="28"/>
      <c r="M956" s="9" t="str">
        <f aca="false">IF(OR($B956="",$E956=""),"",IF($E956="INA","INA",IF($G956="Otro empleador",IF($E956="RET","RETO",IF($E956="ORD","OTO","OTX")),IF($E956="RET","ERR",$E956))))</f>
        <v/>
      </c>
      <c r="N956" s="9" t="str">
        <f aca="false">IF($I956="","",IFERROR(VLOOKUP($I956,FREC_TABLA,2,FALSE()),""))</f>
        <v/>
      </c>
      <c r="O956" s="19" t="n">
        <f aca="false">IF(OR($M956="",$M956="ERR",$J956="",$K956="",$N956=""),0,IF($N956=0,IF(AND(OR(1=7,1=12),1&gt;=$K956,1&lt;=IF($L956="",12,$L956)),$J956,0),IF(AND(1&gt;=$K956,1&lt;=IF($L956="",12,$L956),MOD(1-$K956,$N956)=0),$J956,0)))</f>
        <v>0</v>
      </c>
      <c r="P956" s="19" t="n">
        <f aca="false">IF(OR($M956="",$M956="ERR",$J956="",$K956="",$N956=""),0,IF($N956=0,IF(AND(OR(2=7,2=12),2&gt;=$K956,2&lt;=IF($L956="",12,$L956)),$J956,0),IF(AND(2&gt;=$K956,2&lt;=IF($L956="",12,$L956),MOD(2-$K956,$N956)=0),$J956,0)))</f>
        <v>0</v>
      </c>
      <c r="Q956" s="19" t="n">
        <f aca="false">IF(OR($M956="",$M956="ERR",$J956="",$K956="",$N956=""),0,IF($N956=0,IF(AND(OR(3=7,3=12),3&gt;=$K956,3&lt;=IF($L956="",12,$L956)),$J956,0),IF(AND(3&gt;=$K956,3&lt;=IF($L956="",12,$L956),MOD(3-$K956,$N956)=0),$J956,0)))</f>
        <v>0</v>
      </c>
      <c r="R956" s="19" t="n">
        <f aca="false">IF(OR($M956="",$M956="ERR",$J956="",$K956="",$N956=""),0,IF($N956=0,IF(AND(OR(4=7,4=12),4&gt;=$K956,4&lt;=IF($L956="",12,$L956)),$J956,0),IF(AND(4&gt;=$K956,4&lt;=IF($L956="",12,$L956),MOD(4-$K956,$N956)=0),$J956,0)))</f>
        <v>0</v>
      </c>
      <c r="S956" s="19" t="n">
        <f aca="false">IF(OR($M956="",$M956="ERR",$J956="",$K956="",$N956=""),0,IF($N956=0,IF(AND(OR(5=7,5=12),5&gt;=$K956,5&lt;=IF($L956="",12,$L956)),$J956,0),IF(AND(5&gt;=$K956,5&lt;=IF($L956="",12,$L956),MOD(5-$K956,$N956)=0),$J956,0)))</f>
        <v>0</v>
      </c>
      <c r="T956" s="19" t="n">
        <f aca="false">IF(OR($M956="",$M956="ERR",$J956="",$K956="",$N956=""),0,IF($N956=0,IF(AND(OR(6=7,6=12),6&gt;=$K956,6&lt;=IF($L956="",12,$L956)),$J956,0),IF(AND(6&gt;=$K956,6&lt;=IF($L956="",12,$L956),MOD(6-$K956,$N956)=0),$J956,0)))</f>
        <v>0</v>
      </c>
      <c r="U956" s="19" t="n">
        <f aca="false">IF(OR($M956="",$M956="ERR",$J956="",$K956="",$N956=""),0,IF($N956=0,IF(AND(OR(7=7,7=12),7&gt;=$K956,7&lt;=IF($L956="",12,$L956)),$J956,0),IF(AND(7&gt;=$K956,7&lt;=IF($L956="",12,$L956),MOD(7-$K956,$N956)=0),$J956,0)))</f>
        <v>0</v>
      </c>
      <c r="V956" s="19" t="n">
        <f aca="false">IF(OR($M956="",$M956="ERR",$J956="",$K956="",$N956=""),0,IF($N956=0,IF(AND(OR(8=7,8=12),8&gt;=$K956,8&lt;=IF($L956="",12,$L956)),$J956,0),IF(AND(8&gt;=$K956,8&lt;=IF($L956="",12,$L956),MOD(8-$K956,$N956)=0),$J956,0)))</f>
        <v>0</v>
      </c>
      <c r="W956" s="19" t="n">
        <f aca="false">IF(OR($M956="",$M956="ERR",$J956="",$K956="",$N956=""),0,IF($N956=0,IF(AND(OR(9=7,9=12),9&gt;=$K956,9&lt;=IF($L956="",12,$L956)),$J956,0),IF(AND(9&gt;=$K956,9&lt;=IF($L956="",12,$L956),MOD(9-$K956,$N956)=0),$J956,0)))</f>
        <v>0</v>
      </c>
      <c r="X956" s="19" t="n">
        <f aca="false">IF(OR($M956="",$M956="ERR",$J956="",$K956="",$N956=""),0,IF($N956=0,IF(AND(OR(10=7,10=12),10&gt;=$K956,10&lt;=IF($L956="",12,$L956)),$J956,0),IF(AND(10&gt;=$K956,10&lt;=IF($L956="",12,$L956),MOD(10-$K956,$N956)=0),$J956,0)))</f>
        <v>0</v>
      </c>
      <c r="Y956" s="19" t="n">
        <f aca="false">IF(OR($M956="",$M956="ERR",$J956="",$K956="",$N956=""),0,IF($N956=0,IF(AND(OR(11=7,11=12),11&gt;=$K956,11&lt;=IF($L956="",12,$L956)),$J956,0),IF(AND(11&gt;=$K956,11&lt;=IF($L956="",12,$L956),MOD(11-$K956,$N956)=0),$J956,0)))</f>
        <v>0</v>
      </c>
      <c r="Z956" s="19" t="n">
        <f aca="false">IF(OR($M956="",$M956="ERR",$J956="",$K956="",$N956=""),0,IF($N956=0,IF(AND(OR(12=7,12=12),12&gt;=$K956,12&lt;=IF($L956="",12,$L956)),$J956,0),IF(AND(12&gt;=$K956,12&lt;=IF($L956="",12,$L956),MOD(12-$K956,$N956)=0),$J956,0)))</f>
        <v>0</v>
      </c>
      <c r="AA956" s="36" t="n">
        <f aca="false">SUM(O956:Z956)</f>
        <v>0</v>
      </c>
      <c r="AB956" s="15" t="str">
        <f aca="false">IF(AND($B956="",$D956="",$J956=""),"",IF($B956="","Falta código",IF(ISNA(MATCH($B956,LST_COD,0)),"Código no registrado en Trabajadores",IF($E956="","Concepto no está en el catálogo",IF($M956="ERR","Retención de otro empleador: Origen = Otro empleador",IF(OR($J956="",$K956=""),"Falta monto o mes",IF(OR($K956&lt;1,$K956&gt;12),"Mes inicio inválido",IF(AND($L956&lt;&gt;"",OR($L956&lt;$K956,$L956&gt;12)),"Mes fin inválido",IF($N956="","Falta frecuencia",IF(AND($G956&lt;&gt;"Otro empleador",SUMPRODUCT(($O956:$Z956&lt;&gt;0)*(((COLUMN($O956:$Z956)-14)&lt;INDEX(Trabajadores!$M$6:$M$105,MATCH($B956,LST_COD,0)))+((COLUMN($O956:$Z956)-14)&gt;INDEX(Trabajadores!$N$6:$N$105,MATCH($B956,LST_COD,0)))))&gt;0),"Aviso: hay meses fuera del periodo laboral","OK"))))))))))</f>
        <v/>
      </c>
    </row>
    <row r="957" customFormat="false" ht="15" hidden="false" customHeight="false" outlineLevel="0" collapsed="false">
      <c r="A957" s="23" t="n">
        <v>952</v>
      </c>
      <c r="B957" s="7"/>
      <c r="C957" s="35" t="str">
        <f aca="false">IF($B957="","",IFERROR(INDEX(Trabajadores!$D$6:$D$105,MATCH($B957,LST_COD,0)),"¿Código?"))</f>
        <v/>
      </c>
      <c r="D957" s="30"/>
      <c r="E957" s="9" t="str">
        <f aca="false">IF($D957="","",IFERROR(VLOOKUP($D957,CONC_TABLA,2,FALSE()),""))</f>
        <v/>
      </c>
      <c r="F957" s="9" t="str">
        <f aca="false">IF($D957="","",IFERROR(VLOOKUP($D957,CONC_TABLA,3,FALSE()),""))</f>
        <v/>
      </c>
      <c r="G957" s="30"/>
      <c r="H957" s="30"/>
      <c r="I957" s="30"/>
      <c r="J957" s="29"/>
      <c r="K957" s="28"/>
      <c r="L957" s="28"/>
      <c r="M957" s="9" t="str">
        <f aca="false">IF(OR($B957="",$E957=""),"",IF($E957="INA","INA",IF($G957="Otro empleador",IF($E957="RET","RETO",IF($E957="ORD","OTO","OTX")),IF($E957="RET","ERR",$E957))))</f>
        <v/>
      </c>
      <c r="N957" s="9" t="str">
        <f aca="false">IF($I957="","",IFERROR(VLOOKUP($I957,FREC_TABLA,2,FALSE()),""))</f>
        <v/>
      </c>
      <c r="O957" s="19" t="n">
        <f aca="false">IF(OR($M957="",$M957="ERR",$J957="",$K957="",$N957=""),0,IF($N957=0,IF(AND(OR(1=7,1=12),1&gt;=$K957,1&lt;=IF($L957="",12,$L957)),$J957,0),IF(AND(1&gt;=$K957,1&lt;=IF($L957="",12,$L957),MOD(1-$K957,$N957)=0),$J957,0)))</f>
        <v>0</v>
      </c>
      <c r="P957" s="19" t="n">
        <f aca="false">IF(OR($M957="",$M957="ERR",$J957="",$K957="",$N957=""),0,IF($N957=0,IF(AND(OR(2=7,2=12),2&gt;=$K957,2&lt;=IF($L957="",12,$L957)),$J957,0),IF(AND(2&gt;=$K957,2&lt;=IF($L957="",12,$L957),MOD(2-$K957,$N957)=0),$J957,0)))</f>
        <v>0</v>
      </c>
      <c r="Q957" s="19" t="n">
        <f aca="false">IF(OR($M957="",$M957="ERR",$J957="",$K957="",$N957=""),0,IF($N957=0,IF(AND(OR(3=7,3=12),3&gt;=$K957,3&lt;=IF($L957="",12,$L957)),$J957,0),IF(AND(3&gt;=$K957,3&lt;=IF($L957="",12,$L957),MOD(3-$K957,$N957)=0),$J957,0)))</f>
        <v>0</v>
      </c>
      <c r="R957" s="19" t="n">
        <f aca="false">IF(OR($M957="",$M957="ERR",$J957="",$K957="",$N957=""),0,IF($N957=0,IF(AND(OR(4=7,4=12),4&gt;=$K957,4&lt;=IF($L957="",12,$L957)),$J957,0),IF(AND(4&gt;=$K957,4&lt;=IF($L957="",12,$L957),MOD(4-$K957,$N957)=0),$J957,0)))</f>
        <v>0</v>
      </c>
      <c r="S957" s="19" t="n">
        <f aca="false">IF(OR($M957="",$M957="ERR",$J957="",$K957="",$N957=""),0,IF($N957=0,IF(AND(OR(5=7,5=12),5&gt;=$K957,5&lt;=IF($L957="",12,$L957)),$J957,0),IF(AND(5&gt;=$K957,5&lt;=IF($L957="",12,$L957),MOD(5-$K957,$N957)=0),$J957,0)))</f>
        <v>0</v>
      </c>
      <c r="T957" s="19" t="n">
        <f aca="false">IF(OR($M957="",$M957="ERR",$J957="",$K957="",$N957=""),0,IF($N957=0,IF(AND(OR(6=7,6=12),6&gt;=$K957,6&lt;=IF($L957="",12,$L957)),$J957,0),IF(AND(6&gt;=$K957,6&lt;=IF($L957="",12,$L957),MOD(6-$K957,$N957)=0),$J957,0)))</f>
        <v>0</v>
      </c>
      <c r="U957" s="19" t="n">
        <f aca="false">IF(OR($M957="",$M957="ERR",$J957="",$K957="",$N957=""),0,IF($N957=0,IF(AND(OR(7=7,7=12),7&gt;=$K957,7&lt;=IF($L957="",12,$L957)),$J957,0),IF(AND(7&gt;=$K957,7&lt;=IF($L957="",12,$L957),MOD(7-$K957,$N957)=0),$J957,0)))</f>
        <v>0</v>
      </c>
      <c r="V957" s="19" t="n">
        <f aca="false">IF(OR($M957="",$M957="ERR",$J957="",$K957="",$N957=""),0,IF($N957=0,IF(AND(OR(8=7,8=12),8&gt;=$K957,8&lt;=IF($L957="",12,$L957)),$J957,0),IF(AND(8&gt;=$K957,8&lt;=IF($L957="",12,$L957),MOD(8-$K957,$N957)=0),$J957,0)))</f>
        <v>0</v>
      </c>
      <c r="W957" s="19" t="n">
        <f aca="false">IF(OR($M957="",$M957="ERR",$J957="",$K957="",$N957=""),0,IF($N957=0,IF(AND(OR(9=7,9=12),9&gt;=$K957,9&lt;=IF($L957="",12,$L957)),$J957,0),IF(AND(9&gt;=$K957,9&lt;=IF($L957="",12,$L957),MOD(9-$K957,$N957)=0),$J957,0)))</f>
        <v>0</v>
      </c>
      <c r="X957" s="19" t="n">
        <f aca="false">IF(OR($M957="",$M957="ERR",$J957="",$K957="",$N957=""),0,IF($N957=0,IF(AND(OR(10=7,10=12),10&gt;=$K957,10&lt;=IF($L957="",12,$L957)),$J957,0),IF(AND(10&gt;=$K957,10&lt;=IF($L957="",12,$L957),MOD(10-$K957,$N957)=0),$J957,0)))</f>
        <v>0</v>
      </c>
      <c r="Y957" s="19" t="n">
        <f aca="false">IF(OR($M957="",$M957="ERR",$J957="",$K957="",$N957=""),0,IF($N957=0,IF(AND(OR(11=7,11=12),11&gt;=$K957,11&lt;=IF($L957="",12,$L957)),$J957,0),IF(AND(11&gt;=$K957,11&lt;=IF($L957="",12,$L957),MOD(11-$K957,$N957)=0),$J957,0)))</f>
        <v>0</v>
      </c>
      <c r="Z957" s="19" t="n">
        <f aca="false">IF(OR($M957="",$M957="ERR",$J957="",$K957="",$N957=""),0,IF($N957=0,IF(AND(OR(12=7,12=12),12&gt;=$K957,12&lt;=IF($L957="",12,$L957)),$J957,0),IF(AND(12&gt;=$K957,12&lt;=IF($L957="",12,$L957),MOD(12-$K957,$N957)=0),$J957,0)))</f>
        <v>0</v>
      </c>
      <c r="AA957" s="36" t="n">
        <f aca="false">SUM(O957:Z957)</f>
        <v>0</v>
      </c>
      <c r="AB957" s="15" t="str">
        <f aca="false">IF(AND($B957="",$D957="",$J957=""),"",IF($B957="","Falta código",IF(ISNA(MATCH($B957,LST_COD,0)),"Código no registrado en Trabajadores",IF($E957="","Concepto no está en el catálogo",IF($M957="ERR","Retención de otro empleador: Origen = Otro empleador",IF(OR($J957="",$K957=""),"Falta monto o mes",IF(OR($K957&lt;1,$K957&gt;12),"Mes inicio inválido",IF(AND($L957&lt;&gt;"",OR($L957&lt;$K957,$L957&gt;12)),"Mes fin inválido",IF($N957="","Falta frecuencia",IF(AND($G957&lt;&gt;"Otro empleador",SUMPRODUCT(($O957:$Z957&lt;&gt;0)*(((COLUMN($O957:$Z957)-14)&lt;INDEX(Trabajadores!$M$6:$M$105,MATCH($B957,LST_COD,0)))+((COLUMN($O957:$Z957)-14)&gt;INDEX(Trabajadores!$N$6:$N$105,MATCH($B957,LST_COD,0)))))&gt;0),"Aviso: hay meses fuera del periodo laboral","OK"))))))))))</f>
        <v/>
      </c>
    </row>
    <row r="958" customFormat="false" ht="15" hidden="false" customHeight="false" outlineLevel="0" collapsed="false">
      <c r="A958" s="23" t="n">
        <v>953</v>
      </c>
      <c r="B958" s="7"/>
      <c r="C958" s="35" t="str">
        <f aca="false">IF($B958="","",IFERROR(INDEX(Trabajadores!$D$6:$D$105,MATCH($B958,LST_COD,0)),"¿Código?"))</f>
        <v/>
      </c>
      <c r="D958" s="30"/>
      <c r="E958" s="9" t="str">
        <f aca="false">IF($D958="","",IFERROR(VLOOKUP($D958,CONC_TABLA,2,FALSE()),""))</f>
        <v/>
      </c>
      <c r="F958" s="9" t="str">
        <f aca="false">IF($D958="","",IFERROR(VLOOKUP($D958,CONC_TABLA,3,FALSE()),""))</f>
        <v/>
      </c>
      <c r="G958" s="30"/>
      <c r="H958" s="30"/>
      <c r="I958" s="30"/>
      <c r="J958" s="29"/>
      <c r="K958" s="28"/>
      <c r="L958" s="28"/>
      <c r="M958" s="9" t="str">
        <f aca="false">IF(OR($B958="",$E958=""),"",IF($E958="INA","INA",IF($G958="Otro empleador",IF($E958="RET","RETO",IF($E958="ORD","OTO","OTX")),IF($E958="RET","ERR",$E958))))</f>
        <v/>
      </c>
      <c r="N958" s="9" t="str">
        <f aca="false">IF($I958="","",IFERROR(VLOOKUP($I958,FREC_TABLA,2,FALSE()),""))</f>
        <v/>
      </c>
      <c r="O958" s="19" t="n">
        <f aca="false">IF(OR($M958="",$M958="ERR",$J958="",$K958="",$N958=""),0,IF($N958=0,IF(AND(OR(1=7,1=12),1&gt;=$K958,1&lt;=IF($L958="",12,$L958)),$J958,0),IF(AND(1&gt;=$K958,1&lt;=IF($L958="",12,$L958),MOD(1-$K958,$N958)=0),$J958,0)))</f>
        <v>0</v>
      </c>
      <c r="P958" s="19" t="n">
        <f aca="false">IF(OR($M958="",$M958="ERR",$J958="",$K958="",$N958=""),0,IF($N958=0,IF(AND(OR(2=7,2=12),2&gt;=$K958,2&lt;=IF($L958="",12,$L958)),$J958,0),IF(AND(2&gt;=$K958,2&lt;=IF($L958="",12,$L958),MOD(2-$K958,$N958)=0),$J958,0)))</f>
        <v>0</v>
      </c>
      <c r="Q958" s="19" t="n">
        <f aca="false">IF(OR($M958="",$M958="ERR",$J958="",$K958="",$N958=""),0,IF($N958=0,IF(AND(OR(3=7,3=12),3&gt;=$K958,3&lt;=IF($L958="",12,$L958)),$J958,0),IF(AND(3&gt;=$K958,3&lt;=IF($L958="",12,$L958),MOD(3-$K958,$N958)=0),$J958,0)))</f>
        <v>0</v>
      </c>
      <c r="R958" s="19" t="n">
        <f aca="false">IF(OR($M958="",$M958="ERR",$J958="",$K958="",$N958=""),0,IF($N958=0,IF(AND(OR(4=7,4=12),4&gt;=$K958,4&lt;=IF($L958="",12,$L958)),$J958,0),IF(AND(4&gt;=$K958,4&lt;=IF($L958="",12,$L958),MOD(4-$K958,$N958)=0),$J958,0)))</f>
        <v>0</v>
      </c>
      <c r="S958" s="19" t="n">
        <f aca="false">IF(OR($M958="",$M958="ERR",$J958="",$K958="",$N958=""),0,IF($N958=0,IF(AND(OR(5=7,5=12),5&gt;=$K958,5&lt;=IF($L958="",12,$L958)),$J958,0),IF(AND(5&gt;=$K958,5&lt;=IF($L958="",12,$L958),MOD(5-$K958,$N958)=0),$J958,0)))</f>
        <v>0</v>
      </c>
      <c r="T958" s="19" t="n">
        <f aca="false">IF(OR($M958="",$M958="ERR",$J958="",$K958="",$N958=""),0,IF($N958=0,IF(AND(OR(6=7,6=12),6&gt;=$K958,6&lt;=IF($L958="",12,$L958)),$J958,0),IF(AND(6&gt;=$K958,6&lt;=IF($L958="",12,$L958),MOD(6-$K958,$N958)=0),$J958,0)))</f>
        <v>0</v>
      </c>
      <c r="U958" s="19" t="n">
        <f aca="false">IF(OR($M958="",$M958="ERR",$J958="",$K958="",$N958=""),0,IF($N958=0,IF(AND(OR(7=7,7=12),7&gt;=$K958,7&lt;=IF($L958="",12,$L958)),$J958,0),IF(AND(7&gt;=$K958,7&lt;=IF($L958="",12,$L958),MOD(7-$K958,$N958)=0),$J958,0)))</f>
        <v>0</v>
      </c>
      <c r="V958" s="19" t="n">
        <f aca="false">IF(OR($M958="",$M958="ERR",$J958="",$K958="",$N958=""),0,IF($N958=0,IF(AND(OR(8=7,8=12),8&gt;=$K958,8&lt;=IF($L958="",12,$L958)),$J958,0),IF(AND(8&gt;=$K958,8&lt;=IF($L958="",12,$L958),MOD(8-$K958,$N958)=0),$J958,0)))</f>
        <v>0</v>
      </c>
      <c r="W958" s="19" t="n">
        <f aca="false">IF(OR($M958="",$M958="ERR",$J958="",$K958="",$N958=""),0,IF($N958=0,IF(AND(OR(9=7,9=12),9&gt;=$K958,9&lt;=IF($L958="",12,$L958)),$J958,0),IF(AND(9&gt;=$K958,9&lt;=IF($L958="",12,$L958),MOD(9-$K958,$N958)=0),$J958,0)))</f>
        <v>0</v>
      </c>
      <c r="X958" s="19" t="n">
        <f aca="false">IF(OR($M958="",$M958="ERR",$J958="",$K958="",$N958=""),0,IF($N958=0,IF(AND(OR(10=7,10=12),10&gt;=$K958,10&lt;=IF($L958="",12,$L958)),$J958,0),IF(AND(10&gt;=$K958,10&lt;=IF($L958="",12,$L958),MOD(10-$K958,$N958)=0),$J958,0)))</f>
        <v>0</v>
      </c>
      <c r="Y958" s="19" t="n">
        <f aca="false">IF(OR($M958="",$M958="ERR",$J958="",$K958="",$N958=""),0,IF($N958=0,IF(AND(OR(11=7,11=12),11&gt;=$K958,11&lt;=IF($L958="",12,$L958)),$J958,0),IF(AND(11&gt;=$K958,11&lt;=IF($L958="",12,$L958),MOD(11-$K958,$N958)=0),$J958,0)))</f>
        <v>0</v>
      </c>
      <c r="Z958" s="19" t="n">
        <f aca="false">IF(OR($M958="",$M958="ERR",$J958="",$K958="",$N958=""),0,IF($N958=0,IF(AND(OR(12=7,12=12),12&gt;=$K958,12&lt;=IF($L958="",12,$L958)),$J958,0),IF(AND(12&gt;=$K958,12&lt;=IF($L958="",12,$L958),MOD(12-$K958,$N958)=0),$J958,0)))</f>
        <v>0</v>
      </c>
      <c r="AA958" s="36" t="n">
        <f aca="false">SUM(O958:Z958)</f>
        <v>0</v>
      </c>
      <c r="AB958" s="15" t="str">
        <f aca="false">IF(AND($B958="",$D958="",$J958=""),"",IF($B958="","Falta código",IF(ISNA(MATCH($B958,LST_COD,0)),"Código no registrado en Trabajadores",IF($E958="","Concepto no está en el catálogo",IF($M958="ERR","Retención de otro empleador: Origen = Otro empleador",IF(OR($J958="",$K958=""),"Falta monto o mes",IF(OR($K958&lt;1,$K958&gt;12),"Mes inicio inválido",IF(AND($L958&lt;&gt;"",OR($L958&lt;$K958,$L958&gt;12)),"Mes fin inválido",IF($N958="","Falta frecuencia",IF(AND($G958&lt;&gt;"Otro empleador",SUMPRODUCT(($O958:$Z958&lt;&gt;0)*(((COLUMN($O958:$Z958)-14)&lt;INDEX(Trabajadores!$M$6:$M$105,MATCH($B958,LST_COD,0)))+((COLUMN($O958:$Z958)-14)&gt;INDEX(Trabajadores!$N$6:$N$105,MATCH($B958,LST_COD,0)))))&gt;0),"Aviso: hay meses fuera del periodo laboral","OK"))))))))))</f>
        <v/>
      </c>
    </row>
    <row r="959" customFormat="false" ht="15" hidden="false" customHeight="false" outlineLevel="0" collapsed="false">
      <c r="A959" s="23" t="n">
        <v>954</v>
      </c>
      <c r="B959" s="7"/>
      <c r="C959" s="35" t="str">
        <f aca="false">IF($B959="","",IFERROR(INDEX(Trabajadores!$D$6:$D$105,MATCH($B959,LST_COD,0)),"¿Código?"))</f>
        <v/>
      </c>
      <c r="D959" s="30"/>
      <c r="E959" s="9" t="str">
        <f aca="false">IF($D959="","",IFERROR(VLOOKUP($D959,CONC_TABLA,2,FALSE()),""))</f>
        <v/>
      </c>
      <c r="F959" s="9" t="str">
        <f aca="false">IF($D959="","",IFERROR(VLOOKUP($D959,CONC_TABLA,3,FALSE()),""))</f>
        <v/>
      </c>
      <c r="G959" s="30"/>
      <c r="H959" s="30"/>
      <c r="I959" s="30"/>
      <c r="J959" s="29"/>
      <c r="K959" s="28"/>
      <c r="L959" s="28"/>
      <c r="M959" s="9" t="str">
        <f aca="false">IF(OR($B959="",$E959=""),"",IF($E959="INA","INA",IF($G959="Otro empleador",IF($E959="RET","RETO",IF($E959="ORD","OTO","OTX")),IF($E959="RET","ERR",$E959))))</f>
        <v/>
      </c>
      <c r="N959" s="9" t="str">
        <f aca="false">IF($I959="","",IFERROR(VLOOKUP($I959,FREC_TABLA,2,FALSE()),""))</f>
        <v/>
      </c>
      <c r="O959" s="19" t="n">
        <f aca="false">IF(OR($M959="",$M959="ERR",$J959="",$K959="",$N959=""),0,IF($N959=0,IF(AND(OR(1=7,1=12),1&gt;=$K959,1&lt;=IF($L959="",12,$L959)),$J959,0),IF(AND(1&gt;=$K959,1&lt;=IF($L959="",12,$L959),MOD(1-$K959,$N959)=0),$J959,0)))</f>
        <v>0</v>
      </c>
      <c r="P959" s="19" t="n">
        <f aca="false">IF(OR($M959="",$M959="ERR",$J959="",$K959="",$N959=""),0,IF($N959=0,IF(AND(OR(2=7,2=12),2&gt;=$K959,2&lt;=IF($L959="",12,$L959)),$J959,0),IF(AND(2&gt;=$K959,2&lt;=IF($L959="",12,$L959),MOD(2-$K959,$N959)=0),$J959,0)))</f>
        <v>0</v>
      </c>
      <c r="Q959" s="19" t="n">
        <f aca="false">IF(OR($M959="",$M959="ERR",$J959="",$K959="",$N959=""),0,IF($N959=0,IF(AND(OR(3=7,3=12),3&gt;=$K959,3&lt;=IF($L959="",12,$L959)),$J959,0),IF(AND(3&gt;=$K959,3&lt;=IF($L959="",12,$L959),MOD(3-$K959,$N959)=0),$J959,0)))</f>
        <v>0</v>
      </c>
      <c r="R959" s="19" t="n">
        <f aca="false">IF(OR($M959="",$M959="ERR",$J959="",$K959="",$N959=""),0,IF($N959=0,IF(AND(OR(4=7,4=12),4&gt;=$K959,4&lt;=IF($L959="",12,$L959)),$J959,0),IF(AND(4&gt;=$K959,4&lt;=IF($L959="",12,$L959),MOD(4-$K959,$N959)=0),$J959,0)))</f>
        <v>0</v>
      </c>
      <c r="S959" s="19" t="n">
        <f aca="false">IF(OR($M959="",$M959="ERR",$J959="",$K959="",$N959=""),0,IF($N959=0,IF(AND(OR(5=7,5=12),5&gt;=$K959,5&lt;=IF($L959="",12,$L959)),$J959,0),IF(AND(5&gt;=$K959,5&lt;=IF($L959="",12,$L959),MOD(5-$K959,$N959)=0),$J959,0)))</f>
        <v>0</v>
      </c>
      <c r="T959" s="19" t="n">
        <f aca="false">IF(OR($M959="",$M959="ERR",$J959="",$K959="",$N959=""),0,IF($N959=0,IF(AND(OR(6=7,6=12),6&gt;=$K959,6&lt;=IF($L959="",12,$L959)),$J959,0),IF(AND(6&gt;=$K959,6&lt;=IF($L959="",12,$L959),MOD(6-$K959,$N959)=0),$J959,0)))</f>
        <v>0</v>
      </c>
      <c r="U959" s="19" t="n">
        <f aca="false">IF(OR($M959="",$M959="ERR",$J959="",$K959="",$N959=""),0,IF($N959=0,IF(AND(OR(7=7,7=12),7&gt;=$K959,7&lt;=IF($L959="",12,$L959)),$J959,0),IF(AND(7&gt;=$K959,7&lt;=IF($L959="",12,$L959),MOD(7-$K959,$N959)=0),$J959,0)))</f>
        <v>0</v>
      </c>
      <c r="V959" s="19" t="n">
        <f aca="false">IF(OR($M959="",$M959="ERR",$J959="",$K959="",$N959=""),0,IF($N959=0,IF(AND(OR(8=7,8=12),8&gt;=$K959,8&lt;=IF($L959="",12,$L959)),$J959,0),IF(AND(8&gt;=$K959,8&lt;=IF($L959="",12,$L959),MOD(8-$K959,$N959)=0),$J959,0)))</f>
        <v>0</v>
      </c>
      <c r="W959" s="19" t="n">
        <f aca="false">IF(OR($M959="",$M959="ERR",$J959="",$K959="",$N959=""),0,IF($N959=0,IF(AND(OR(9=7,9=12),9&gt;=$K959,9&lt;=IF($L959="",12,$L959)),$J959,0),IF(AND(9&gt;=$K959,9&lt;=IF($L959="",12,$L959),MOD(9-$K959,$N959)=0),$J959,0)))</f>
        <v>0</v>
      </c>
      <c r="X959" s="19" t="n">
        <f aca="false">IF(OR($M959="",$M959="ERR",$J959="",$K959="",$N959=""),0,IF($N959=0,IF(AND(OR(10=7,10=12),10&gt;=$K959,10&lt;=IF($L959="",12,$L959)),$J959,0),IF(AND(10&gt;=$K959,10&lt;=IF($L959="",12,$L959),MOD(10-$K959,$N959)=0),$J959,0)))</f>
        <v>0</v>
      </c>
      <c r="Y959" s="19" t="n">
        <f aca="false">IF(OR($M959="",$M959="ERR",$J959="",$K959="",$N959=""),0,IF($N959=0,IF(AND(OR(11=7,11=12),11&gt;=$K959,11&lt;=IF($L959="",12,$L959)),$J959,0),IF(AND(11&gt;=$K959,11&lt;=IF($L959="",12,$L959),MOD(11-$K959,$N959)=0),$J959,0)))</f>
        <v>0</v>
      </c>
      <c r="Z959" s="19" t="n">
        <f aca="false">IF(OR($M959="",$M959="ERR",$J959="",$K959="",$N959=""),0,IF($N959=0,IF(AND(OR(12=7,12=12),12&gt;=$K959,12&lt;=IF($L959="",12,$L959)),$J959,0),IF(AND(12&gt;=$K959,12&lt;=IF($L959="",12,$L959),MOD(12-$K959,$N959)=0),$J959,0)))</f>
        <v>0</v>
      </c>
      <c r="AA959" s="36" t="n">
        <f aca="false">SUM(O959:Z959)</f>
        <v>0</v>
      </c>
      <c r="AB959" s="15" t="str">
        <f aca="false">IF(AND($B959="",$D959="",$J959=""),"",IF($B959="","Falta código",IF(ISNA(MATCH($B959,LST_COD,0)),"Código no registrado en Trabajadores",IF($E959="","Concepto no está en el catálogo",IF($M959="ERR","Retención de otro empleador: Origen = Otro empleador",IF(OR($J959="",$K959=""),"Falta monto o mes",IF(OR($K959&lt;1,$K959&gt;12),"Mes inicio inválido",IF(AND($L959&lt;&gt;"",OR($L959&lt;$K959,$L959&gt;12)),"Mes fin inválido",IF($N959="","Falta frecuencia",IF(AND($G959&lt;&gt;"Otro empleador",SUMPRODUCT(($O959:$Z959&lt;&gt;0)*(((COLUMN($O959:$Z959)-14)&lt;INDEX(Trabajadores!$M$6:$M$105,MATCH($B959,LST_COD,0)))+((COLUMN($O959:$Z959)-14)&gt;INDEX(Trabajadores!$N$6:$N$105,MATCH($B959,LST_COD,0)))))&gt;0),"Aviso: hay meses fuera del periodo laboral","OK"))))))))))</f>
        <v/>
      </c>
    </row>
    <row r="960" customFormat="false" ht="15" hidden="false" customHeight="false" outlineLevel="0" collapsed="false">
      <c r="A960" s="23" t="n">
        <v>955</v>
      </c>
      <c r="B960" s="7"/>
      <c r="C960" s="35" t="str">
        <f aca="false">IF($B960="","",IFERROR(INDEX(Trabajadores!$D$6:$D$105,MATCH($B960,LST_COD,0)),"¿Código?"))</f>
        <v/>
      </c>
      <c r="D960" s="30"/>
      <c r="E960" s="9" t="str">
        <f aca="false">IF($D960="","",IFERROR(VLOOKUP($D960,CONC_TABLA,2,FALSE()),""))</f>
        <v/>
      </c>
      <c r="F960" s="9" t="str">
        <f aca="false">IF($D960="","",IFERROR(VLOOKUP($D960,CONC_TABLA,3,FALSE()),""))</f>
        <v/>
      </c>
      <c r="G960" s="30"/>
      <c r="H960" s="30"/>
      <c r="I960" s="30"/>
      <c r="J960" s="29"/>
      <c r="K960" s="28"/>
      <c r="L960" s="28"/>
      <c r="M960" s="9" t="str">
        <f aca="false">IF(OR($B960="",$E960=""),"",IF($E960="INA","INA",IF($G960="Otro empleador",IF($E960="RET","RETO",IF($E960="ORD","OTO","OTX")),IF($E960="RET","ERR",$E960))))</f>
        <v/>
      </c>
      <c r="N960" s="9" t="str">
        <f aca="false">IF($I960="","",IFERROR(VLOOKUP($I960,FREC_TABLA,2,FALSE()),""))</f>
        <v/>
      </c>
      <c r="O960" s="19" t="n">
        <f aca="false">IF(OR($M960="",$M960="ERR",$J960="",$K960="",$N960=""),0,IF($N960=0,IF(AND(OR(1=7,1=12),1&gt;=$K960,1&lt;=IF($L960="",12,$L960)),$J960,0),IF(AND(1&gt;=$K960,1&lt;=IF($L960="",12,$L960),MOD(1-$K960,$N960)=0),$J960,0)))</f>
        <v>0</v>
      </c>
      <c r="P960" s="19" t="n">
        <f aca="false">IF(OR($M960="",$M960="ERR",$J960="",$K960="",$N960=""),0,IF($N960=0,IF(AND(OR(2=7,2=12),2&gt;=$K960,2&lt;=IF($L960="",12,$L960)),$J960,0),IF(AND(2&gt;=$K960,2&lt;=IF($L960="",12,$L960),MOD(2-$K960,$N960)=0),$J960,0)))</f>
        <v>0</v>
      </c>
      <c r="Q960" s="19" t="n">
        <f aca="false">IF(OR($M960="",$M960="ERR",$J960="",$K960="",$N960=""),0,IF($N960=0,IF(AND(OR(3=7,3=12),3&gt;=$K960,3&lt;=IF($L960="",12,$L960)),$J960,0),IF(AND(3&gt;=$K960,3&lt;=IF($L960="",12,$L960),MOD(3-$K960,$N960)=0),$J960,0)))</f>
        <v>0</v>
      </c>
      <c r="R960" s="19" t="n">
        <f aca="false">IF(OR($M960="",$M960="ERR",$J960="",$K960="",$N960=""),0,IF($N960=0,IF(AND(OR(4=7,4=12),4&gt;=$K960,4&lt;=IF($L960="",12,$L960)),$J960,0),IF(AND(4&gt;=$K960,4&lt;=IF($L960="",12,$L960),MOD(4-$K960,$N960)=0),$J960,0)))</f>
        <v>0</v>
      </c>
      <c r="S960" s="19" t="n">
        <f aca="false">IF(OR($M960="",$M960="ERR",$J960="",$K960="",$N960=""),0,IF($N960=0,IF(AND(OR(5=7,5=12),5&gt;=$K960,5&lt;=IF($L960="",12,$L960)),$J960,0),IF(AND(5&gt;=$K960,5&lt;=IF($L960="",12,$L960),MOD(5-$K960,$N960)=0),$J960,0)))</f>
        <v>0</v>
      </c>
      <c r="T960" s="19" t="n">
        <f aca="false">IF(OR($M960="",$M960="ERR",$J960="",$K960="",$N960=""),0,IF($N960=0,IF(AND(OR(6=7,6=12),6&gt;=$K960,6&lt;=IF($L960="",12,$L960)),$J960,0),IF(AND(6&gt;=$K960,6&lt;=IF($L960="",12,$L960),MOD(6-$K960,$N960)=0),$J960,0)))</f>
        <v>0</v>
      </c>
      <c r="U960" s="19" t="n">
        <f aca="false">IF(OR($M960="",$M960="ERR",$J960="",$K960="",$N960=""),0,IF($N960=0,IF(AND(OR(7=7,7=12),7&gt;=$K960,7&lt;=IF($L960="",12,$L960)),$J960,0),IF(AND(7&gt;=$K960,7&lt;=IF($L960="",12,$L960),MOD(7-$K960,$N960)=0),$J960,0)))</f>
        <v>0</v>
      </c>
      <c r="V960" s="19" t="n">
        <f aca="false">IF(OR($M960="",$M960="ERR",$J960="",$K960="",$N960=""),0,IF($N960=0,IF(AND(OR(8=7,8=12),8&gt;=$K960,8&lt;=IF($L960="",12,$L960)),$J960,0),IF(AND(8&gt;=$K960,8&lt;=IF($L960="",12,$L960),MOD(8-$K960,$N960)=0),$J960,0)))</f>
        <v>0</v>
      </c>
      <c r="W960" s="19" t="n">
        <f aca="false">IF(OR($M960="",$M960="ERR",$J960="",$K960="",$N960=""),0,IF($N960=0,IF(AND(OR(9=7,9=12),9&gt;=$K960,9&lt;=IF($L960="",12,$L960)),$J960,0),IF(AND(9&gt;=$K960,9&lt;=IF($L960="",12,$L960),MOD(9-$K960,$N960)=0),$J960,0)))</f>
        <v>0</v>
      </c>
      <c r="X960" s="19" t="n">
        <f aca="false">IF(OR($M960="",$M960="ERR",$J960="",$K960="",$N960=""),0,IF($N960=0,IF(AND(OR(10=7,10=12),10&gt;=$K960,10&lt;=IF($L960="",12,$L960)),$J960,0),IF(AND(10&gt;=$K960,10&lt;=IF($L960="",12,$L960),MOD(10-$K960,$N960)=0),$J960,0)))</f>
        <v>0</v>
      </c>
      <c r="Y960" s="19" t="n">
        <f aca="false">IF(OR($M960="",$M960="ERR",$J960="",$K960="",$N960=""),0,IF($N960=0,IF(AND(OR(11=7,11=12),11&gt;=$K960,11&lt;=IF($L960="",12,$L960)),$J960,0),IF(AND(11&gt;=$K960,11&lt;=IF($L960="",12,$L960),MOD(11-$K960,$N960)=0),$J960,0)))</f>
        <v>0</v>
      </c>
      <c r="Z960" s="19" t="n">
        <f aca="false">IF(OR($M960="",$M960="ERR",$J960="",$K960="",$N960=""),0,IF($N960=0,IF(AND(OR(12=7,12=12),12&gt;=$K960,12&lt;=IF($L960="",12,$L960)),$J960,0),IF(AND(12&gt;=$K960,12&lt;=IF($L960="",12,$L960),MOD(12-$K960,$N960)=0),$J960,0)))</f>
        <v>0</v>
      </c>
      <c r="AA960" s="36" t="n">
        <f aca="false">SUM(O960:Z960)</f>
        <v>0</v>
      </c>
      <c r="AB960" s="15" t="str">
        <f aca="false">IF(AND($B960="",$D960="",$J960=""),"",IF($B960="","Falta código",IF(ISNA(MATCH($B960,LST_COD,0)),"Código no registrado en Trabajadores",IF($E960="","Concepto no está en el catálogo",IF($M960="ERR","Retención de otro empleador: Origen = Otro empleador",IF(OR($J960="",$K960=""),"Falta monto o mes",IF(OR($K960&lt;1,$K960&gt;12),"Mes inicio inválido",IF(AND($L960&lt;&gt;"",OR($L960&lt;$K960,$L960&gt;12)),"Mes fin inválido",IF($N960="","Falta frecuencia",IF(AND($G960&lt;&gt;"Otro empleador",SUMPRODUCT(($O960:$Z960&lt;&gt;0)*(((COLUMN($O960:$Z960)-14)&lt;INDEX(Trabajadores!$M$6:$M$105,MATCH($B960,LST_COD,0)))+((COLUMN($O960:$Z960)-14)&gt;INDEX(Trabajadores!$N$6:$N$105,MATCH($B960,LST_COD,0)))))&gt;0),"Aviso: hay meses fuera del periodo laboral","OK"))))))))))</f>
        <v/>
      </c>
    </row>
    <row r="961" customFormat="false" ht="15" hidden="false" customHeight="false" outlineLevel="0" collapsed="false">
      <c r="A961" s="23" t="n">
        <v>956</v>
      </c>
      <c r="B961" s="7"/>
      <c r="C961" s="35" t="str">
        <f aca="false">IF($B961="","",IFERROR(INDEX(Trabajadores!$D$6:$D$105,MATCH($B961,LST_COD,0)),"¿Código?"))</f>
        <v/>
      </c>
      <c r="D961" s="30"/>
      <c r="E961" s="9" t="str">
        <f aca="false">IF($D961="","",IFERROR(VLOOKUP($D961,CONC_TABLA,2,FALSE()),""))</f>
        <v/>
      </c>
      <c r="F961" s="9" t="str">
        <f aca="false">IF($D961="","",IFERROR(VLOOKUP($D961,CONC_TABLA,3,FALSE()),""))</f>
        <v/>
      </c>
      <c r="G961" s="30"/>
      <c r="H961" s="30"/>
      <c r="I961" s="30"/>
      <c r="J961" s="29"/>
      <c r="K961" s="28"/>
      <c r="L961" s="28"/>
      <c r="M961" s="9" t="str">
        <f aca="false">IF(OR($B961="",$E961=""),"",IF($E961="INA","INA",IF($G961="Otro empleador",IF($E961="RET","RETO",IF($E961="ORD","OTO","OTX")),IF($E961="RET","ERR",$E961))))</f>
        <v/>
      </c>
      <c r="N961" s="9" t="str">
        <f aca="false">IF($I961="","",IFERROR(VLOOKUP($I961,FREC_TABLA,2,FALSE()),""))</f>
        <v/>
      </c>
      <c r="O961" s="19" t="n">
        <f aca="false">IF(OR($M961="",$M961="ERR",$J961="",$K961="",$N961=""),0,IF($N961=0,IF(AND(OR(1=7,1=12),1&gt;=$K961,1&lt;=IF($L961="",12,$L961)),$J961,0),IF(AND(1&gt;=$K961,1&lt;=IF($L961="",12,$L961),MOD(1-$K961,$N961)=0),$J961,0)))</f>
        <v>0</v>
      </c>
      <c r="P961" s="19" t="n">
        <f aca="false">IF(OR($M961="",$M961="ERR",$J961="",$K961="",$N961=""),0,IF($N961=0,IF(AND(OR(2=7,2=12),2&gt;=$K961,2&lt;=IF($L961="",12,$L961)),$J961,0),IF(AND(2&gt;=$K961,2&lt;=IF($L961="",12,$L961),MOD(2-$K961,$N961)=0),$J961,0)))</f>
        <v>0</v>
      </c>
      <c r="Q961" s="19" t="n">
        <f aca="false">IF(OR($M961="",$M961="ERR",$J961="",$K961="",$N961=""),0,IF($N961=0,IF(AND(OR(3=7,3=12),3&gt;=$K961,3&lt;=IF($L961="",12,$L961)),$J961,0),IF(AND(3&gt;=$K961,3&lt;=IF($L961="",12,$L961),MOD(3-$K961,$N961)=0),$J961,0)))</f>
        <v>0</v>
      </c>
      <c r="R961" s="19" t="n">
        <f aca="false">IF(OR($M961="",$M961="ERR",$J961="",$K961="",$N961=""),0,IF($N961=0,IF(AND(OR(4=7,4=12),4&gt;=$K961,4&lt;=IF($L961="",12,$L961)),$J961,0),IF(AND(4&gt;=$K961,4&lt;=IF($L961="",12,$L961),MOD(4-$K961,$N961)=0),$J961,0)))</f>
        <v>0</v>
      </c>
      <c r="S961" s="19" t="n">
        <f aca="false">IF(OR($M961="",$M961="ERR",$J961="",$K961="",$N961=""),0,IF($N961=0,IF(AND(OR(5=7,5=12),5&gt;=$K961,5&lt;=IF($L961="",12,$L961)),$J961,0),IF(AND(5&gt;=$K961,5&lt;=IF($L961="",12,$L961),MOD(5-$K961,$N961)=0),$J961,0)))</f>
        <v>0</v>
      </c>
      <c r="T961" s="19" t="n">
        <f aca="false">IF(OR($M961="",$M961="ERR",$J961="",$K961="",$N961=""),0,IF($N961=0,IF(AND(OR(6=7,6=12),6&gt;=$K961,6&lt;=IF($L961="",12,$L961)),$J961,0),IF(AND(6&gt;=$K961,6&lt;=IF($L961="",12,$L961),MOD(6-$K961,$N961)=0),$J961,0)))</f>
        <v>0</v>
      </c>
      <c r="U961" s="19" t="n">
        <f aca="false">IF(OR($M961="",$M961="ERR",$J961="",$K961="",$N961=""),0,IF($N961=0,IF(AND(OR(7=7,7=12),7&gt;=$K961,7&lt;=IF($L961="",12,$L961)),$J961,0),IF(AND(7&gt;=$K961,7&lt;=IF($L961="",12,$L961),MOD(7-$K961,$N961)=0),$J961,0)))</f>
        <v>0</v>
      </c>
      <c r="V961" s="19" t="n">
        <f aca="false">IF(OR($M961="",$M961="ERR",$J961="",$K961="",$N961=""),0,IF($N961=0,IF(AND(OR(8=7,8=12),8&gt;=$K961,8&lt;=IF($L961="",12,$L961)),$J961,0),IF(AND(8&gt;=$K961,8&lt;=IF($L961="",12,$L961),MOD(8-$K961,$N961)=0),$J961,0)))</f>
        <v>0</v>
      </c>
      <c r="W961" s="19" t="n">
        <f aca="false">IF(OR($M961="",$M961="ERR",$J961="",$K961="",$N961=""),0,IF($N961=0,IF(AND(OR(9=7,9=12),9&gt;=$K961,9&lt;=IF($L961="",12,$L961)),$J961,0),IF(AND(9&gt;=$K961,9&lt;=IF($L961="",12,$L961),MOD(9-$K961,$N961)=0),$J961,0)))</f>
        <v>0</v>
      </c>
      <c r="X961" s="19" t="n">
        <f aca="false">IF(OR($M961="",$M961="ERR",$J961="",$K961="",$N961=""),0,IF($N961=0,IF(AND(OR(10=7,10=12),10&gt;=$K961,10&lt;=IF($L961="",12,$L961)),$J961,0),IF(AND(10&gt;=$K961,10&lt;=IF($L961="",12,$L961),MOD(10-$K961,$N961)=0),$J961,0)))</f>
        <v>0</v>
      </c>
      <c r="Y961" s="19" t="n">
        <f aca="false">IF(OR($M961="",$M961="ERR",$J961="",$K961="",$N961=""),0,IF($N961=0,IF(AND(OR(11=7,11=12),11&gt;=$K961,11&lt;=IF($L961="",12,$L961)),$J961,0),IF(AND(11&gt;=$K961,11&lt;=IF($L961="",12,$L961),MOD(11-$K961,$N961)=0),$J961,0)))</f>
        <v>0</v>
      </c>
      <c r="Z961" s="19" t="n">
        <f aca="false">IF(OR($M961="",$M961="ERR",$J961="",$K961="",$N961=""),0,IF($N961=0,IF(AND(OR(12=7,12=12),12&gt;=$K961,12&lt;=IF($L961="",12,$L961)),$J961,0),IF(AND(12&gt;=$K961,12&lt;=IF($L961="",12,$L961),MOD(12-$K961,$N961)=0),$J961,0)))</f>
        <v>0</v>
      </c>
      <c r="AA961" s="36" t="n">
        <f aca="false">SUM(O961:Z961)</f>
        <v>0</v>
      </c>
      <c r="AB961" s="15" t="str">
        <f aca="false">IF(AND($B961="",$D961="",$J961=""),"",IF($B961="","Falta código",IF(ISNA(MATCH($B961,LST_COD,0)),"Código no registrado en Trabajadores",IF($E961="","Concepto no está en el catálogo",IF($M961="ERR","Retención de otro empleador: Origen = Otro empleador",IF(OR($J961="",$K961=""),"Falta monto o mes",IF(OR($K961&lt;1,$K961&gt;12),"Mes inicio inválido",IF(AND($L961&lt;&gt;"",OR($L961&lt;$K961,$L961&gt;12)),"Mes fin inválido",IF($N961="","Falta frecuencia",IF(AND($G961&lt;&gt;"Otro empleador",SUMPRODUCT(($O961:$Z961&lt;&gt;0)*(((COLUMN($O961:$Z961)-14)&lt;INDEX(Trabajadores!$M$6:$M$105,MATCH($B961,LST_COD,0)))+((COLUMN($O961:$Z961)-14)&gt;INDEX(Trabajadores!$N$6:$N$105,MATCH($B961,LST_COD,0)))))&gt;0),"Aviso: hay meses fuera del periodo laboral","OK"))))))))))</f>
        <v/>
      </c>
    </row>
    <row r="962" customFormat="false" ht="15" hidden="false" customHeight="false" outlineLevel="0" collapsed="false">
      <c r="A962" s="23" t="n">
        <v>957</v>
      </c>
      <c r="B962" s="7"/>
      <c r="C962" s="35" t="str">
        <f aca="false">IF($B962="","",IFERROR(INDEX(Trabajadores!$D$6:$D$105,MATCH($B962,LST_COD,0)),"¿Código?"))</f>
        <v/>
      </c>
      <c r="D962" s="30"/>
      <c r="E962" s="9" t="str">
        <f aca="false">IF($D962="","",IFERROR(VLOOKUP($D962,CONC_TABLA,2,FALSE()),""))</f>
        <v/>
      </c>
      <c r="F962" s="9" t="str">
        <f aca="false">IF($D962="","",IFERROR(VLOOKUP($D962,CONC_TABLA,3,FALSE()),""))</f>
        <v/>
      </c>
      <c r="G962" s="30"/>
      <c r="H962" s="30"/>
      <c r="I962" s="30"/>
      <c r="J962" s="29"/>
      <c r="K962" s="28"/>
      <c r="L962" s="28"/>
      <c r="M962" s="9" t="str">
        <f aca="false">IF(OR($B962="",$E962=""),"",IF($E962="INA","INA",IF($G962="Otro empleador",IF($E962="RET","RETO",IF($E962="ORD","OTO","OTX")),IF($E962="RET","ERR",$E962))))</f>
        <v/>
      </c>
      <c r="N962" s="9" t="str">
        <f aca="false">IF($I962="","",IFERROR(VLOOKUP($I962,FREC_TABLA,2,FALSE()),""))</f>
        <v/>
      </c>
      <c r="O962" s="19" t="n">
        <f aca="false">IF(OR($M962="",$M962="ERR",$J962="",$K962="",$N962=""),0,IF($N962=0,IF(AND(OR(1=7,1=12),1&gt;=$K962,1&lt;=IF($L962="",12,$L962)),$J962,0),IF(AND(1&gt;=$K962,1&lt;=IF($L962="",12,$L962),MOD(1-$K962,$N962)=0),$J962,0)))</f>
        <v>0</v>
      </c>
      <c r="P962" s="19" t="n">
        <f aca="false">IF(OR($M962="",$M962="ERR",$J962="",$K962="",$N962=""),0,IF($N962=0,IF(AND(OR(2=7,2=12),2&gt;=$K962,2&lt;=IF($L962="",12,$L962)),$J962,0),IF(AND(2&gt;=$K962,2&lt;=IF($L962="",12,$L962),MOD(2-$K962,$N962)=0),$J962,0)))</f>
        <v>0</v>
      </c>
      <c r="Q962" s="19" t="n">
        <f aca="false">IF(OR($M962="",$M962="ERR",$J962="",$K962="",$N962=""),0,IF($N962=0,IF(AND(OR(3=7,3=12),3&gt;=$K962,3&lt;=IF($L962="",12,$L962)),$J962,0),IF(AND(3&gt;=$K962,3&lt;=IF($L962="",12,$L962),MOD(3-$K962,$N962)=0),$J962,0)))</f>
        <v>0</v>
      </c>
      <c r="R962" s="19" t="n">
        <f aca="false">IF(OR($M962="",$M962="ERR",$J962="",$K962="",$N962=""),0,IF($N962=0,IF(AND(OR(4=7,4=12),4&gt;=$K962,4&lt;=IF($L962="",12,$L962)),$J962,0),IF(AND(4&gt;=$K962,4&lt;=IF($L962="",12,$L962),MOD(4-$K962,$N962)=0),$J962,0)))</f>
        <v>0</v>
      </c>
      <c r="S962" s="19" t="n">
        <f aca="false">IF(OR($M962="",$M962="ERR",$J962="",$K962="",$N962=""),0,IF($N962=0,IF(AND(OR(5=7,5=12),5&gt;=$K962,5&lt;=IF($L962="",12,$L962)),$J962,0),IF(AND(5&gt;=$K962,5&lt;=IF($L962="",12,$L962),MOD(5-$K962,$N962)=0),$J962,0)))</f>
        <v>0</v>
      </c>
      <c r="T962" s="19" t="n">
        <f aca="false">IF(OR($M962="",$M962="ERR",$J962="",$K962="",$N962=""),0,IF($N962=0,IF(AND(OR(6=7,6=12),6&gt;=$K962,6&lt;=IF($L962="",12,$L962)),$J962,0),IF(AND(6&gt;=$K962,6&lt;=IF($L962="",12,$L962),MOD(6-$K962,$N962)=0),$J962,0)))</f>
        <v>0</v>
      </c>
      <c r="U962" s="19" t="n">
        <f aca="false">IF(OR($M962="",$M962="ERR",$J962="",$K962="",$N962=""),0,IF($N962=0,IF(AND(OR(7=7,7=12),7&gt;=$K962,7&lt;=IF($L962="",12,$L962)),$J962,0),IF(AND(7&gt;=$K962,7&lt;=IF($L962="",12,$L962),MOD(7-$K962,$N962)=0),$J962,0)))</f>
        <v>0</v>
      </c>
      <c r="V962" s="19" t="n">
        <f aca="false">IF(OR($M962="",$M962="ERR",$J962="",$K962="",$N962=""),0,IF($N962=0,IF(AND(OR(8=7,8=12),8&gt;=$K962,8&lt;=IF($L962="",12,$L962)),$J962,0),IF(AND(8&gt;=$K962,8&lt;=IF($L962="",12,$L962),MOD(8-$K962,$N962)=0),$J962,0)))</f>
        <v>0</v>
      </c>
      <c r="W962" s="19" t="n">
        <f aca="false">IF(OR($M962="",$M962="ERR",$J962="",$K962="",$N962=""),0,IF($N962=0,IF(AND(OR(9=7,9=12),9&gt;=$K962,9&lt;=IF($L962="",12,$L962)),$J962,0),IF(AND(9&gt;=$K962,9&lt;=IF($L962="",12,$L962),MOD(9-$K962,$N962)=0),$J962,0)))</f>
        <v>0</v>
      </c>
      <c r="X962" s="19" t="n">
        <f aca="false">IF(OR($M962="",$M962="ERR",$J962="",$K962="",$N962=""),0,IF($N962=0,IF(AND(OR(10=7,10=12),10&gt;=$K962,10&lt;=IF($L962="",12,$L962)),$J962,0),IF(AND(10&gt;=$K962,10&lt;=IF($L962="",12,$L962),MOD(10-$K962,$N962)=0),$J962,0)))</f>
        <v>0</v>
      </c>
      <c r="Y962" s="19" t="n">
        <f aca="false">IF(OR($M962="",$M962="ERR",$J962="",$K962="",$N962=""),0,IF($N962=0,IF(AND(OR(11=7,11=12),11&gt;=$K962,11&lt;=IF($L962="",12,$L962)),$J962,0),IF(AND(11&gt;=$K962,11&lt;=IF($L962="",12,$L962),MOD(11-$K962,$N962)=0),$J962,0)))</f>
        <v>0</v>
      </c>
      <c r="Z962" s="19" t="n">
        <f aca="false">IF(OR($M962="",$M962="ERR",$J962="",$K962="",$N962=""),0,IF($N962=0,IF(AND(OR(12=7,12=12),12&gt;=$K962,12&lt;=IF($L962="",12,$L962)),$J962,0),IF(AND(12&gt;=$K962,12&lt;=IF($L962="",12,$L962),MOD(12-$K962,$N962)=0),$J962,0)))</f>
        <v>0</v>
      </c>
      <c r="AA962" s="36" t="n">
        <f aca="false">SUM(O962:Z962)</f>
        <v>0</v>
      </c>
      <c r="AB962" s="15" t="str">
        <f aca="false">IF(AND($B962="",$D962="",$J962=""),"",IF($B962="","Falta código",IF(ISNA(MATCH($B962,LST_COD,0)),"Código no registrado en Trabajadores",IF($E962="","Concepto no está en el catálogo",IF($M962="ERR","Retención de otro empleador: Origen = Otro empleador",IF(OR($J962="",$K962=""),"Falta monto o mes",IF(OR($K962&lt;1,$K962&gt;12),"Mes inicio inválido",IF(AND($L962&lt;&gt;"",OR($L962&lt;$K962,$L962&gt;12)),"Mes fin inválido",IF($N962="","Falta frecuencia",IF(AND($G962&lt;&gt;"Otro empleador",SUMPRODUCT(($O962:$Z962&lt;&gt;0)*(((COLUMN($O962:$Z962)-14)&lt;INDEX(Trabajadores!$M$6:$M$105,MATCH($B962,LST_COD,0)))+((COLUMN($O962:$Z962)-14)&gt;INDEX(Trabajadores!$N$6:$N$105,MATCH($B962,LST_COD,0)))))&gt;0),"Aviso: hay meses fuera del periodo laboral","OK"))))))))))</f>
        <v/>
      </c>
    </row>
    <row r="963" customFormat="false" ht="15" hidden="false" customHeight="false" outlineLevel="0" collapsed="false">
      <c r="A963" s="23" t="n">
        <v>958</v>
      </c>
      <c r="B963" s="7"/>
      <c r="C963" s="35" t="str">
        <f aca="false">IF($B963="","",IFERROR(INDEX(Trabajadores!$D$6:$D$105,MATCH($B963,LST_COD,0)),"¿Código?"))</f>
        <v/>
      </c>
      <c r="D963" s="30"/>
      <c r="E963" s="9" t="str">
        <f aca="false">IF($D963="","",IFERROR(VLOOKUP($D963,CONC_TABLA,2,FALSE()),""))</f>
        <v/>
      </c>
      <c r="F963" s="9" t="str">
        <f aca="false">IF($D963="","",IFERROR(VLOOKUP($D963,CONC_TABLA,3,FALSE()),""))</f>
        <v/>
      </c>
      <c r="G963" s="30"/>
      <c r="H963" s="30"/>
      <c r="I963" s="30"/>
      <c r="J963" s="29"/>
      <c r="K963" s="28"/>
      <c r="L963" s="28"/>
      <c r="M963" s="9" t="str">
        <f aca="false">IF(OR($B963="",$E963=""),"",IF($E963="INA","INA",IF($G963="Otro empleador",IF($E963="RET","RETO",IF($E963="ORD","OTO","OTX")),IF($E963="RET","ERR",$E963))))</f>
        <v/>
      </c>
      <c r="N963" s="9" t="str">
        <f aca="false">IF($I963="","",IFERROR(VLOOKUP($I963,FREC_TABLA,2,FALSE()),""))</f>
        <v/>
      </c>
      <c r="O963" s="19" t="n">
        <f aca="false">IF(OR($M963="",$M963="ERR",$J963="",$K963="",$N963=""),0,IF($N963=0,IF(AND(OR(1=7,1=12),1&gt;=$K963,1&lt;=IF($L963="",12,$L963)),$J963,0),IF(AND(1&gt;=$K963,1&lt;=IF($L963="",12,$L963),MOD(1-$K963,$N963)=0),$J963,0)))</f>
        <v>0</v>
      </c>
      <c r="P963" s="19" t="n">
        <f aca="false">IF(OR($M963="",$M963="ERR",$J963="",$K963="",$N963=""),0,IF($N963=0,IF(AND(OR(2=7,2=12),2&gt;=$K963,2&lt;=IF($L963="",12,$L963)),$J963,0),IF(AND(2&gt;=$K963,2&lt;=IF($L963="",12,$L963),MOD(2-$K963,$N963)=0),$J963,0)))</f>
        <v>0</v>
      </c>
      <c r="Q963" s="19" t="n">
        <f aca="false">IF(OR($M963="",$M963="ERR",$J963="",$K963="",$N963=""),0,IF($N963=0,IF(AND(OR(3=7,3=12),3&gt;=$K963,3&lt;=IF($L963="",12,$L963)),$J963,0),IF(AND(3&gt;=$K963,3&lt;=IF($L963="",12,$L963),MOD(3-$K963,$N963)=0),$J963,0)))</f>
        <v>0</v>
      </c>
      <c r="R963" s="19" t="n">
        <f aca="false">IF(OR($M963="",$M963="ERR",$J963="",$K963="",$N963=""),0,IF($N963=0,IF(AND(OR(4=7,4=12),4&gt;=$K963,4&lt;=IF($L963="",12,$L963)),$J963,0),IF(AND(4&gt;=$K963,4&lt;=IF($L963="",12,$L963),MOD(4-$K963,$N963)=0),$J963,0)))</f>
        <v>0</v>
      </c>
      <c r="S963" s="19" t="n">
        <f aca="false">IF(OR($M963="",$M963="ERR",$J963="",$K963="",$N963=""),0,IF($N963=0,IF(AND(OR(5=7,5=12),5&gt;=$K963,5&lt;=IF($L963="",12,$L963)),$J963,0),IF(AND(5&gt;=$K963,5&lt;=IF($L963="",12,$L963),MOD(5-$K963,$N963)=0),$J963,0)))</f>
        <v>0</v>
      </c>
      <c r="T963" s="19" t="n">
        <f aca="false">IF(OR($M963="",$M963="ERR",$J963="",$K963="",$N963=""),0,IF($N963=0,IF(AND(OR(6=7,6=12),6&gt;=$K963,6&lt;=IF($L963="",12,$L963)),$J963,0),IF(AND(6&gt;=$K963,6&lt;=IF($L963="",12,$L963),MOD(6-$K963,$N963)=0),$J963,0)))</f>
        <v>0</v>
      </c>
      <c r="U963" s="19" t="n">
        <f aca="false">IF(OR($M963="",$M963="ERR",$J963="",$K963="",$N963=""),0,IF($N963=0,IF(AND(OR(7=7,7=12),7&gt;=$K963,7&lt;=IF($L963="",12,$L963)),$J963,0),IF(AND(7&gt;=$K963,7&lt;=IF($L963="",12,$L963),MOD(7-$K963,$N963)=0),$J963,0)))</f>
        <v>0</v>
      </c>
      <c r="V963" s="19" t="n">
        <f aca="false">IF(OR($M963="",$M963="ERR",$J963="",$K963="",$N963=""),0,IF($N963=0,IF(AND(OR(8=7,8=12),8&gt;=$K963,8&lt;=IF($L963="",12,$L963)),$J963,0),IF(AND(8&gt;=$K963,8&lt;=IF($L963="",12,$L963),MOD(8-$K963,$N963)=0),$J963,0)))</f>
        <v>0</v>
      </c>
      <c r="W963" s="19" t="n">
        <f aca="false">IF(OR($M963="",$M963="ERR",$J963="",$K963="",$N963=""),0,IF($N963=0,IF(AND(OR(9=7,9=12),9&gt;=$K963,9&lt;=IF($L963="",12,$L963)),$J963,0),IF(AND(9&gt;=$K963,9&lt;=IF($L963="",12,$L963),MOD(9-$K963,$N963)=0),$J963,0)))</f>
        <v>0</v>
      </c>
      <c r="X963" s="19" t="n">
        <f aca="false">IF(OR($M963="",$M963="ERR",$J963="",$K963="",$N963=""),0,IF($N963=0,IF(AND(OR(10=7,10=12),10&gt;=$K963,10&lt;=IF($L963="",12,$L963)),$J963,0),IF(AND(10&gt;=$K963,10&lt;=IF($L963="",12,$L963),MOD(10-$K963,$N963)=0),$J963,0)))</f>
        <v>0</v>
      </c>
      <c r="Y963" s="19" t="n">
        <f aca="false">IF(OR($M963="",$M963="ERR",$J963="",$K963="",$N963=""),0,IF($N963=0,IF(AND(OR(11=7,11=12),11&gt;=$K963,11&lt;=IF($L963="",12,$L963)),$J963,0),IF(AND(11&gt;=$K963,11&lt;=IF($L963="",12,$L963),MOD(11-$K963,$N963)=0),$J963,0)))</f>
        <v>0</v>
      </c>
      <c r="Z963" s="19" t="n">
        <f aca="false">IF(OR($M963="",$M963="ERR",$J963="",$K963="",$N963=""),0,IF($N963=0,IF(AND(OR(12=7,12=12),12&gt;=$K963,12&lt;=IF($L963="",12,$L963)),$J963,0),IF(AND(12&gt;=$K963,12&lt;=IF($L963="",12,$L963),MOD(12-$K963,$N963)=0),$J963,0)))</f>
        <v>0</v>
      </c>
      <c r="AA963" s="36" t="n">
        <f aca="false">SUM(O963:Z963)</f>
        <v>0</v>
      </c>
      <c r="AB963" s="15" t="str">
        <f aca="false">IF(AND($B963="",$D963="",$J963=""),"",IF($B963="","Falta código",IF(ISNA(MATCH($B963,LST_COD,0)),"Código no registrado en Trabajadores",IF($E963="","Concepto no está en el catálogo",IF($M963="ERR","Retención de otro empleador: Origen = Otro empleador",IF(OR($J963="",$K963=""),"Falta monto o mes",IF(OR($K963&lt;1,$K963&gt;12),"Mes inicio inválido",IF(AND($L963&lt;&gt;"",OR($L963&lt;$K963,$L963&gt;12)),"Mes fin inválido",IF($N963="","Falta frecuencia",IF(AND($G963&lt;&gt;"Otro empleador",SUMPRODUCT(($O963:$Z963&lt;&gt;0)*(((COLUMN($O963:$Z963)-14)&lt;INDEX(Trabajadores!$M$6:$M$105,MATCH($B963,LST_COD,0)))+((COLUMN($O963:$Z963)-14)&gt;INDEX(Trabajadores!$N$6:$N$105,MATCH($B963,LST_COD,0)))))&gt;0),"Aviso: hay meses fuera del periodo laboral","OK"))))))))))</f>
        <v/>
      </c>
    </row>
    <row r="964" customFormat="false" ht="15" hidden="false" customHeight="false" outlineLevel="0" collapsed="false">
      <c r="A964" s="23" t="n">
        <v>959</v>
      </c>
      <c r="B964" s="7"/>
      <c r="C964" s="35" t="str">
        <f aca="false">IF($B964="","",IFERROR(INDEX(Trabajadores!$D$6:$D$105,MATCH($B964,LST_COD,0)),"¿Código?"))</f>
        <v/>
      </c>
      <c r="D964" s="30"/>
      <c r="E964" s="9" t="str">
        <f aca="false">IF($D964="","",IFERROR(VLOOKUP($D964,CONC_TABLA,2,FALSE()),""))</f>
        <v/>
      </c>
      <c r="F964" s="9" t="str">
        <f aca="false">IF($D964="","",IFERROR(VLOOKUP($D964,CONC_TABLA,3,FALSE()),""))</f>
        <v/>
      </c>
      <c r="G964" s="30"/>
      <c r="H964" s="30"/>
      <c r="I964" s="30"/>
      <c r="J964" s="29"/>
      <c r="K964" s="28"/>
      <c r="L964" s="28"/>
      <c r="M964" s="9" t="str">
        <f aca="false">IF(OR($B964="",$E964=""),"",IF($E964="INA","INA",IF($G964="Otro empleador",IF($E964="RET","RETO",IF($E964="ORD","OTO","OTX")),IF($E964="RET","ERR",$E964))))</f>
        <v/>
      </c>
      <c r="N964" s="9" t="str">
        <f aca="false">IF($I964="","",IFERROR(VLOOKUP($I964,FREC_TABLA,2,FALSE()),""))</f>
        <v/>
      </c>
      <c r="O964" s="19" t="n">
        <f aca="false">IF(OR($M964="",$M964="ERR",$J964="",$K964="",$N964=""),0,IF($N964=0,IF(AND(OR(1=7,1=12),1&gt;=$K964,1&lt;=IF($L964="",12,$L964)),$J964,0),IF(AND(1&gt;=$K964,1&lt;=IF($L964="",12,$L964),MOD(1-$K964,$N964)=0),$J964,0)))</f>
        <v>0</v>
      </c>
      <c r="P964" s="19" t="n">
        <f aca="false">IF(OR($M964="",$M964="ERR",$J964="",$K964="",$N964=""),0,IF($N964=0,IF(AND(OR(2=7,2=12),2&gt;=$K964,2&lt;=IF($L964="",12,$L964)),$J964,0),IF(AND(2&gt;=$K964,2&lt;=IF($L964="",12,$L964),MOD(2-$K964,$N964)=0),$J964,0)))</f>
        <v>0</v>
      </c>
      <c r="Q964" s="19" t="n">
        <f aca="false">IF(OR($M964="",$M964="ERR",$J964="",$K964="",$N964=""),0,IF($N964=0,IF(AND(OR(3=7,3=12),3&gt;=$K964,3&lt;=IF($L964="",12,$L964)),$J964,0),IF(AND(3&gt;=$K964,3&lt;=IF($L964="",12,$L964),MOD(3-$K964,$N964)=0),$J964,0)))</f>
        <v>0</v>
      </c>
      <c r="R964" s="19" t="n">
        <f aca="false">IF(OR($M964="",$M964="ERR",$J964="",$K964="",$N964=""),0,IF($N964=0,IF(AND(OR(4=7,4=12),4&gt;=$K964,4&lt;=IF($L964="",12,$L964)),$J964,0),IF(AND(4&gt;=$K964,4&lt;=IF($L964="",12,$L964),MOD(4-$K964,$N964)=0),$J964,0)))</f>
        <v>0</v>
      </c>
      <c r="S964" s="19" t="n">
        <f aca="false">IF(OR($M964="",$M964="ERR",$J964="",$K964="",$N964=""),0,IF($N964=0,IF(AND(OR(5=7,5=12),5&gt;=$K964,5&lt;=IF($L964="",12,$L964)),$J964,0),IF(AND(5&gt;=$K964,5&lt;=IF($L964="",12,$L964),MOD(5-$K964,$N964)=0),$J964,0)))</f>
        <v>0</v>
      </c>
      <c r="T964" s="19" t="n">
        <f aca="false">IF(OR($M964="",$M964="ERR",$J964="",$K964="",$N964=""),0,IF($N964=0,IF(AND(OR(6=7,6=12),6&gt;=$K964,6&lt;=IF($L964="",12,$L964)),$J964,0),IF(AND(6&gt;=$K964,6&lt;=IF($L964="",12,$L964),MOD(6-$K964,$N964)=0),$J964,0)))</f>
        <v>0</v>
      </c>
      <c r="U964" s="19" t="n">
        <f aca="false">IF(OR($M964="",$M964="ERR",$J964="",$K964="",$N964=""),0,IF($N964=0,IF(AND(OR(7=7,7=12),7&gt;=$K964,7&lt;=IF($L964="",12,$L964)),$J964,0),IF(AND(7&gt;=$K964,7&lt;=IF($L964="",12,$L964),MOD(7-$K964,$N964)=0),$J964,0)))</f>
        <v>0</v>
      </c>
      <c r="V964" s="19" t="n">
        <f aca="false">IF(OR($M964="",$M964="ERR",$J964="",$K964="",$N964=""),0,IF($N964=0,IF(AND(OR(8=7,8=12),8&gt;=$K964,8&lt;=IF($L964="",12,$L964)),$J964,0),IF(AND(8&gt;=$K964,8&lt;=IF($L964="",12,$L964),MOD(8-$K964,$N964)=0),$J964,0)))</f>
        <v>0</v>
      </c>
      <c r="W964" s="19" t="n">
        <f aca="false">IF(OR($M964="",$M964="ERR",$J964="",$K964="",$N964=""),0,IF($N964=0,IF(AND(OR(9=7,9=12),9&gt;=$K964,9&lt;=IF($L964="",12,$L964)),$J964,0),IF(AND(9&gt;=$K964,9&lt;=IF($L964="",12,$L964),MOD(9-$K964,$N964)=0),$J964,0)))</f>
        <v>0</v>
      </c>
      <c r="X964" s="19" t="n">
        <f aca="false">IF(OR($M964="",$M964="ERR",$J964="",$K964="",$N964=""),0,IF($N964=0,IF(AND(OR(10=7,10=12),10&gt;=$K964,10&lt;=IF($L964="",12,$L964)),$J964,0),IF(AND(10&gt;=$K964,10&lt;=IF($L964="",12,$L964),MOD(10-$K964,$N964)=0),$J964,0)))</f>
        <v>0</v>
      </c>
      <c r="Y964" s="19" t="n">
        <f aca="false">IF(OR($M964="",$M964="ERR",$J964="",$K964="",$N964=""),0,IF($N964=0,IF(AND(OR(11=7,11=12),11&gt;=$K964,11&lt;=IF($L964="",12,$L964)),$J964,0),IF(AND(11&gt;=$K964,11&lt;=IF($L964="",12,$L964),MOD(11-$K964,$N964)=0),$J964,0)))</f>
        <v>0</v>
      </c>
      <c r="Z964" s="19" t="n">
        <f aca="false">IF(OR($M964="",$M964="ERR",$J964="",$K964="",$N964=""),0,IF($N964=0,IF(AND(OR(12=7,12=12),12&gt;=$K964,12&lt;=IF($L964="",12,$L964)),$J964,0),IF(AND(12&gt;=$K964,12&lt;=IF($L964="",12,$L964),MOD(12-$K964,$N964)=0),$J964,0)))</f>
        <v>0</v>
      </c>
      <c r="AA964" s="36" t="n">
        <f aca="false">SUM(O964:Z964)</f>
        <v>0</v>
      </c>
      <c r="AB964" s="15" t="str">
        <f aca="false">IF(AND($B964="",$D964="",$J964=""),"",IF($B964="","Falta código",IF(ISNA(MATCH($B964,LST_COD,0)),"Código no registrado en Trabajadores",IF($E964="","Concepto no está en el catálogo",IF($M964="ERR","Retención de otro empleador: Origen = Otro empleador",IF(OR($J964="",$K964=""),"Falta monto o mes",IF(OR($K964&lt;1,$K964&gt;12),"Mes inicio inválido",IF(AND($L964&lt;&gt;"",OR($L964&lt;$K964,$L964&gt;12)),"Mes fin inválido",IF($N964="","Falta frecuencia",IF(AND($G964&lt;&gt;"Otro empleador",SUMPRODUCT(($O964:$Z964&lt;&gt;0)*(((COLUMN($O964:$Z964)-14)&lt;INDEX(Trabajadores!$M$6:$M$105,MATCH($B964,LST_COD,0)))+((COLUMN($O964:$Z964)-14)&gt;INDEX(Trabajadores!$N$6:$N$105,MATCH($B964,LST_COD,0)))))&gt;0),"Aviso: hay meses fuera del periodo laboral","OK"))))))))))</f>
        <v/>
      </c>
    </row>
    <row r="965" customFormat="false" ht="15" hidden="false" customHeight="false" outlineLevel="0" collapsed="false">
      <c r="A965" s="23" t="n">
        <v>960</v>
      </c>
      <c r="B965" s="7"/>
      <c r="C965" s="35" t="str">
        <f aca="false">IF($B965="","",IFERROR(INDEX(Trabajadores!$D$6:$D$105,MATCH($B965,LST_COD,0)),"¿Código?"))</f>
        <v/>
      </c>
      <c r="D965" s="30"/>
      <c r="E965" s="9" t="str">
        <f aca="false">IF($D965="","",IFERROR(VLOOKUP($D965,CONC_TABLA,2,FALSE()),""))</f>
        <v/>
      </c>
      <c r="F965" s="9" t="str">
        <f aca="false">IF($D965="","",IFERROR(VLOOKUP($D965,CONC_TABLA,3,FALSE()),""))</f>
        <v/>
      </c>
      <c r="G965" s="30"/>
      <c r="H965" s="30"/>
      <c r="I965" s="30"/>
      <c r="J965" s="29"/>
      <c r="K965" s="28"/>
      <c r="L965" s="28"/>
      <c r="M965" s="9" t="str">
        <f aca="false">IF(OR($B965="",$E965=""),"",IF($E965="INA","INA",IF($G965="Otro empleador",IF($E965="RET","RETO",IF($E965="ORD","OTO","OTX")),IF($E965="RET","ERR",$E965))))</f>
        <v/>
      </c>
      <c r="N965" s="9" t="str">
        <f aca="false">IF($I965="","",IFERROR(VLOOKUP($I965,FREC_TABLA,2,FALSE()),""))</f>
        <v/>
      </c>
      <c r="O965" s="19" t="n">
        <f aca="false">IF(OR($M965="",$M965="ERR",$J965="",$K965="",$N965=""),0,IF($N965=0,IF(AND(OR(1=7,1=12),1&gt;=$K965,1&lt;=IF($L965="",12,$L965)),$J965,0),IF(AND(1&gt;=$K965,1&lt;=IF($L965="",12,$L965),MOD(1-$K965,$N965)=0),$J965,0)))</f>
        <v>0</v>
      </c>
      <c r="P965" s="19" t="n">
        <f aca="false">IF(OR($M965="",$M965="ERR",$J965="",$K965="",$N965=""),0,IF($N965=0,IF(AND(OR(2=7,2=12),2&gt;=$K965,2&lt;=IF($L965="",12,$L965)),$J965,0),IF(AND(2&gt;=$K965,2&lt;=IF($L965="",12,$L965),MOD(2-$K965,$N965)=0),$J965,0)))</f>
        <v>0</v>
      </c>
      <c r="Q965" s="19" t="n">
        <f aca="false">IF(OR($M965="",$M965="ERR",$J965="",$K965="",$N965=""),0,IF($N965=0,IF(AND(OR(3=7,3=12),3&gt;=$K965,3&lt;=IF($L965="",12,$L965)),$J965,0),IF(AND(3&gt;=$K965,3&lt;=IF($L965="",12,$L965),MOD(3-$K965,$N965)=0),$J965,0)))</f>
        <v>0</v>
      </c>
      <c r="R965" s="19" t="n">
        <f aca="false">IF(OR($M965="",$M965="ERR",$J965="",$K965="",$N965=""),0,IF($N965=0,IF(AND(OR(4=7,4=12),4&gt;=$K965,4&lt;=IF($L965="",12,$L965)),$J965,0),IF(AND(4&gt;=$K965,4&lt;=IF($L965="",12,$L965),MOD(4-$K965,$N965)=0),$J965,0)))</f>
        <v>0</v>
      </c>
      <c r="S965" s="19" t="n">
        <f aca="false">IF(OR($M965="",$M965="ERR",$J965="",$K965="",$N965=""),0,IF($N965=0,IF(AND(OR(5=7,5=12),5&gt;=$K965,5&lt;=IF($L965="",12,$L965)),$J965,0),IF(AND(5&gt;=$K965,5&lt;=IF($L965="",12,$L965),MOD(5-$K965,$N965)=0),$J965,0)))</f>
        <v>0</v>
      </c>
      <c r="T965" s="19" t="n">
        <f aca="false">IF(OR($M965="",$M965="ERR",$J965="",$K965="",$N965=""),0,IF($N965=0,IF(AND(OR(6=7,6=12),6&gt;=$K965,6&lt;=IF($L965="",12,$L965)),$J965,0),IF(AND(6&gt;=$K965,6&lt;=IF($L965="",12,$L965),MOD(6-$K965,$N965)=0),$J965,0)))</f>
        <v>0</v>
      </c>
      <c r="U965" s="19" t="n">
        <f aca="false">IF(OR($M965="",$M965="ERR",$J965="",$K965="",$N965=""),0,IF($N965=0,IF(AND(OR(7=7,7=12),7&gt;=$K965,7&lt;=IF($L965="",12,$L965)),$J965,0),IF(AND(7&gt;=$K965,7&lt;=IF($L965="",12,$L965),MOD(7-$K965,$N965)=0),$J965,0)))</f>
        <v>0</v>
      </c>
      <c r="V965" s="19" t="n">
        <f aca="false">IF(OR($M965="",$M965="ERR",$J965="",$K965="",$N965=""),0,IF($N965=0,IF(AND(OR(8=7,8=12),8&gt;=$K965,8&lt;=IF($L965="",12,$L965)),$J965,0),IF(AND(8&gt;=$K965,8&lt;=IF($L965="",12,$L965),MOD(8-$K965,$N965)=0),$J965,0)))</f>
        <v>0</v>
      </c>
      <c r="W965" s="19" t="n">
        <f aca="false">IF(OR($M965="",$M965="ERR",$J965="",$K965="",$N965=""),0,IF($N965=0,IF(AND(OR(9=7,9=12),9&gt;=$K965,9&lt;=IF($L965="",12,$L965)),$J965,0),IF(AND(9&gt;=$K965,9&lt;=IF($L965="",12,$L965),MOD(9-$K965,$N965)=0),$J965,0)))</f>
        <v>0</v>
      </c>
      <c r="X965" s="19" t="n">
        <f aca="false">IF(OR($M965="",$M965="ERR",$J965="",$K965="",$N965=""),0,IF($N965=0,IF(AND(OR(10=7,10=12),10&gt;=$K965,10&lt;=IF($L965="",12,$L965)),$J965,0),IF(AND(10&gt;=$K965,10&lt;=IF($L965="",12,$L965),MOD(10-$K965,$N965)=0),$J965,0)))</f>
        <v>0</v>
      </c>
      <c r="Y965" s="19" t="n">
        <f aca="false">IF(OR($M965="",$M965="ERR",$J965="",$K965="",$N965=""),0,IF($N965=0,IF(AND(OR(11=7,11=12),11&gt;=$K965,11&lt;=IF($L965="",12,$L965)),$J965,0),IF(AND(11&gt;=$K965,11&lt;=IF($L965="",12,$L965),MOD(11-$K965,$N965)=0),$J965,0)))</f>
        <v>0</v>
      </c>
      <c r="Z965" s="19" t="n">
        <f aca="false">IF(OR($M965="",$M965="ERR",$J965="",$K965="",$N965=""),0,IF($N965=0,IF(AND(OR(12=7,12=12),12&gt;=$K965,12&lt;=IF($L965="",12,$L965)),$J965,0),IF(AND(12&gt;=$K965,12&lt;=IF($L965="",12,$L965),MOD(12-$K965,$N965)=0),$J965,0)))</f>
        <v>0</v>
      </c>
      <c r="AA965" s="36" t="n">
        <f aca="false">SUM(O965:Z965)</f>
        <v>0</v>
      </c>
      <c r="AB965" s="15" t="str">
        <f aca="false">IF(AND($B965="",$D965="",$J965=""),"",IF($B965="","Falta código",IF(ISNA(MATCH($B965,LST_COD,0)),"Código no registrado en Trabajadores",IF($E965="","Concepto no está en el catálogo",IF($M965="ERR","Retención de otro empleador: Origen = Otro empleador",IF(OR($J965="",$K965=""),"Falta monto o mes",IF(OR($K965&lt;1,$K965&gt;12),"Mes inicio inválido",IF(AND($L965&lt;&gt;"",OR($L965&lt;$K965,$L965&gt;12)),"Mes fin inválido",IF($N965="","Falta frecuencia",IF(AND($G965&lt;&gt;"Otro empleador",SUMPRODUCT(($O965:$Z965&lt;&gt;0)*(((COLUMN($O965:$Z965)-14)&lt;INDEX(Trabajadores!$M$6:$M$105,MATCH($B965,LST_COD,0)))+((COLUMN($O965:$Z965)-14)&gt;INDEX(Trabajadores!$N$6:$N$105,MATCH($B965,LST_COD,0)))))&gt;0),"Aviso: hay meses fuera del periodo laboral","OK"))))))))))</f>
        <v/>
      </c>
    </row>
    <row r="966" customFormat="false" ht="15" hidden="false" customHeight="false" outlineLevel="0" collapsed="false">
      <c r="A966" s="23" t="n">
        <v>961</v>
      </c>
      <c r="B966" s="7"/>
      <c r="C966" s="35" t="str">
        <f aca="false">IF($B966="","",IFERROR(INDEX(Trabajadores!$D$6:$D$105,MATCH($B966,LST_COD,0)),"¿Código?"))</f>
        <v/>
      </c>
      <c r="D966" s="30"/>
      <c r="E966" s="9" t="str">
        <f aca="false">IF($D966="","",IFERROR(VLOOKUP($D966,CONC_TABLA,2,FALSE()),""))</f>
        <v/>
      </c>
      <c r="F966" s="9" t="str">
        <f aca="false">IF($D966="","",IFERROR(VLOOKUP($D966,CONC_TABLA,3,FALSE()),""))</f>
        <v/>
      </c>
      <c r="G966" s="30"/>
      <c r="H966" s="30"/>
      <c r="I966" s="30"/>
      <c r="J966" s="29"/>
      <c r="K966" s="28"/>
      <c r="L966" s="28"/>
      <c r="M966" s="9" t="str">
        <f aca="false">IF(OR($B966="",$E966=""),"",IF($E966="INA","INA",IF($G966="Otro empleador",IF($E966="RET","RETO",IF($E966="ORD","OTO","OTX")),IF($E966="RET","ERR",$E966))))</f>
        <v/>
      </c>
      <c r="N966" s="9" t="str">
        <f aca="false">IF($I966="","",IFERROR(VLOOKUP($I966,FREC_TABLA,2,FALSE()),""))</f>
        <v/>
      </c>
      <c r="O966" s="19" t="n">
        <f aca="false">IF(OR($M966="",$M966="ERR",$J966="",$K966="",$N966=""),0,IF($N966=0,IF(AND(OR(1=7,1=12),1&gt;=$K966,1&lt;=IF($L966="",12,$L966)),$J966,0),IF(AND(1&gt;=$K966,1&lt;=IF($L966="",12,$L966),MOD(1-$K966,$N966)=0),$J966,0)))</f>
        <v>0</v>
      </c>
      <c r="P966" s="19" t="n">
        <f aca="false">IF(OR($M966="",$M966="ERR",$J966="",$K966="",$N966=""),0,IF($N966=0,IF(AND(OR(2=7,2=12),2&gt;=$K966,2&lt;=IF($L966="",12,$L966)),$J966,0),IF(AND(2&gt;=$K966,2&lt;=IF($L966="",12,$L966),MOD(2-$K966,$N966)=0),$J966,0)))</f>
        <v>0</v>
      </c>
      <c r="Q966" s="19" t="n">
        <f aca="false">IF(OR($M966="",$M966="ERR",$J966="",$K966="",$N966=""),0,IF($N966=0,IF(AND(OR(3=7,3=12),3&gt;=$K966,3&lt;=IF($L966="",12,$L966)),$J966,0),IF(AND(3&gt;=$K966,3&lt;=IF($L966="",12,$L966),MOD(3-$K966,$N966)=0),$J966,0)))</f>
        <v>0</v>
      </c>
      <c r="R966" s="19" t="n">
        <f aca="false">IF(OR($M966="",$M966="ERR",$J966="",$K966="",$N966=""),0,IF($N966=0,IF(AND(OR(4=7,4=12),4&gt;=$K966,4&lt;=IF($L966="",12,$L966)),$J966,0),IF(AND(4&gt;=$K966,4&lt;=IF($L966="",12,$L966),MOD(4-$K966,$N966)=0),$J966,0)))</f>
        <v>0</v>
      </c>
      <c r="S966" s="19" t="n">
        <f aca="false">IF(OR($M966="",$M966="ERR",$J966="",$K966="",$N966=""),0,IF($N966=0,IF(AND(OR(5=7,5=12),5&gt;=$K966,5&lt;=IF($L966="",12,$L966)),$J966,0),IF(AND(5&gt;=$K966,5&lt;=IF($L966="",12,$L966),MOD(5-$K966,$N966)=0),$J966,0)))</f>
        <v>0</v>
      </c>
      <c r="T966" s="19" t="n">
        <f aca="false">IF(OR($M966="",$M966="ERR",$J966="",$K966="",$N966=""),0,IF($N966=0,IF(AND(OR(6=7,6=12),6&gt;=$K966,6&lt;=IF($L966="",12,$L966)),$J966,0),IF(AND(6&gt;=$K966,6&lt;=IF($L966="",12,$L966),MOD(6-$K966,$N966)=0),$J966,0)))</f>
        <v>0</v>
      </c>
      <c r="U966" s="19" t="n">
        <f aca="false">IF(OR($M966="",$M966="ERR",$J966="",$K966="",$N966=""),0,IF($N966=0,IF(AND(OR(7=7,7=12),7&gt;=$K966,7&lt;=IF($L966="",12,$L966)),$J966,0),IF(AND(7&gt;=$K966,7&lt;=IF($L966="",12,$L966),MOD(7-$K966,$N966)=0),$J966,0)))</f>
        <v>0</v>
      </c>
      <c r="V966" s="19" t="n">
        <f aca="false">IF(OR($M966="",$M966="ERR",$J966="",$K966="",$N966=""),0,IF($N966=0,IF(AND(OR(8=7,8=12),8&gt;=$K966,8&lt;=IF($L966="",12,$L966)),$J966,0),IF(AND(8&gt;=$K966,8&lt;=IF($L966="",12,$L966),MOD(8-$K966,$N966)=0),$J966,0)))</f>
        <v>0</v>
      </c>
      <c r="W966" s="19" t="n">
        <f aca="false">IF(OR($M966="",$M966="ERR",$J966="",$K966="",$N966=""),0,IF($N966=0,IF(AND(OR(9=7,9=12),9&gt;=$K966,9&lt;=IF($L966="",12,$L966)),$J966,0),IF(AND(9&gt;=$K966,9&lt;=IF($L966="",12,$L966),MOD(9-$K966,$N966)=0),$J966,0)))</f>
        <v>0</v>
      </c>
      <c r="X966" s="19" t="n">
        <f aca="false">IF(OR($M966="",$M966="ERR",$J966="",$K966="",$N966=""),0,IF($N966=0,IF(AND(OR(10=7,10=12),10&gt;=$K966,10&lt;=IF($L966="",12,$L966)),$J966,0),IF(AND(10&gt;=$K966,10&lt;=IF($L966="",12,$L966),MOD(10-$K966,$N966)=0),$J966,0)))</f>
        <v>0</v>
      </c>
      <c r="Y966" s="19" t="n">
        <f aca="false">IF(OR($M966="",$M966="ERR",$J966="",$K966="",$N966=""),0,IF($N966=0,IF(AND(OR(11=7,11=12),11&gt;=$K966,11&lt;=IF($L966="",12,$L966)),$J966,0),IF(AND(11&gt;=$K966,11&lt;=IF($L966="",12,$L966),MOD(11-$K966,$N966)=0),$J966,0)))</f>
        <v>0</v>
      </c>
      <c r="Z966" s="19" t="n">
        <f aca="false">IF(OR($M966="",$M966="ERR",$J966="",$K966="",$N966=""),0,IF($N966=0,IF(AND(OR(12=7,12=12),12&gt;=$K966,12&lt;=IF($L966="",12,$L966)),$J966,0),IF(AND(12&gt;=$K966,12&lt;=IF($L966="",12,$L966),MOD(12-$K966,$N966)=0),$J966,0)))</f>
        <v>0</v>
      </c>
      <c r="AA966" s="36" t="n">
        <f aca="false">SUM(O966:Z966)</f>
        <v>0</v>
      </c>
      <c r="AB966" s="15" t="str">
        <f aca="false">IF(AND($B966="",$D966="",$J966=""),"",IF($B966="","Falta código",IF(ISNA(MATCH($B966,LST_COD,0)),"Código no registrado en Trabajadores",IF($E966="","Concepto no está en el catálogo",IF($M966="ERR","Retención de otro empleador: Origen = Otro empleador",IF(OR($J966="",$K966=""),"Falta monto o mes",IF(OR($K966&lt;1,$K966&gt;12),"Mes inicio inválido",IF(AND($L966&lt;&gt;"",OR($L966&lt;$K966,$L966&gt;12)),"Mes fin inválido",IF($N966="","Falta frecuencia",IF(AND($G966&lt;&gt;"Otro empleador",SUMPRODUCT(($O966:$Z966&lt;&gt;0)*(((COLUMN($O966:$Z966)-14)&lt;INDEX(Trabajadores!$M$6:$M$105,MATCH($B966,LST_COD,0)))+((COLUMN($O966:$Z966)-14)&gt;INDEX(Trabajadores!$N$6:$N$105,MATCH($B966,LST_COD,0)))))&gt;0),"Aviso: hay meses fuera del periodo laboral","OK"))))))))))</f>
        <v/>
      </c>
    </row>
    <row r="967" customFormat="false" ht="15" hidden="false" customHeight="false" outlineLevel="0" collapsed="false">
      <c r="A967" s="23" t="n">
        <v>962</v>
      </c>
      <c r="B967" s="7"/>
      <c r="C967" s="35" t="str">
        <f aca="false">IF($B967="","",IFERROR(INDEX(Trabajadores!$D$6:$D$105,MATCH($B967,LST_COD,0)),"¿Código?"))</f>
        <v/>
      </c>
      <c r="D967" s="30"/>
      <c r="E967" s="9" t="str">
        <f aca="false">IF($D967="","",IFERROR(VLOOKUP($D967,CONC_TABLA,2,FALSE()),""))</f>
        <v/>
      </c>
      <c r="F967" s="9" t="str">
        <f aca="false">IF($D967="","",IFERROR(VLOOKUP($D967,CONC_TABLA,3,FALSE()),""))</f>
        <v/>
      </c>
      <c r="G967" s="30"/>
      <c r="H967" s="30"/>
      <c r="I967" s="30"/>
      <c r="J967" s="29"/>
      <c r="K967" s="28"/>
      <c r="L967" s="28"/>
      <c r="M967" s="9" t="str">
        <f aca="false">IF(OR($B967="",$E967=""),"",IF($E967="INA","INA",IF($G967="Otro empleador",IF($E967="RET","RETO",IF($E967="ORD","OTO","OTX")),IF($E967="RET","ERR",$E967))))</f>
        <v/>
      </c>
      <c r="N967" s="9" t="str">
        <f aca="false">IF($I967="","",IFERROR(VLOOKUP($I967,FREC_TABLA,2,FALSE()),""))</f>
        <v/>
      </c>
      <c r="O967" s="19" t="n">
        <f aca="false">IF(OR($M967="",$M967="ERR",$J967="",$K967="",$N967=""),0,IF($N967=0,IF(AND(OR(1=7,1=12),1&gt;=$K967,1&lt;=IF($L967="",12,$L967)),$J967,0),IF(AND(1&gt;=$K967,1&lt;=IF($L967="",12,$L967),MOD(1-$K967,$N967)=0),$J967,0)))</f>
        <v>0</v>
      </c>
      <c r="P967" s="19" t="n">
        <f aca="false">IF(OR($M967="",$M967="ERR",$J967="",$K967="",$N967=""),0,IF($N967=0,IF(AND(OR(2=7,2=12),2&gt;=$K967,2&lt;=IF($L967="",12,$L967)),$J967,0),IF(AND(2&gt;=$K967,2&lt;=IF($L967="",12,$L967),MOD(2-$K967,$N967)=0),$J967,0)))</f>
        <v>0</v>
      </c>
      <c r="Q967" s="19" t="n">
        <f aca="false">IF(OR($M967="",$M967="ERR",$J967="",$K967="",$N967=""),0,IF($N967=0,IF(AND(OR(3=7,3=12),3&gt;=$K967,3&lt;=IF($L967="",12,$L967)),$J967,0),IF(AND(3&gt;=$K967,3&lt;=IF($L967="",12,$L967),MOD(3-$K967,$N967)=0),$J967,0)))</f>
        <v>0</v>
      </c>
      <c r="R967" s="19" t="n">
        <f aca="false">IF(OR($M967="",$M967="ERR",$J967="",$K967="",$N967=""),0,IF($N967=0,IF(AND(OR(4=7,4=12),4&gt;=$K967,4&lt;=IF($L967="",12,$L967)),$J967,0),IF(AND(4&gt;=$K967,4&lt;=IF($L967="",12,$L967),MOD(4-$K967,$N967)=0),$J967,0)))</f>
        <v>0</v>
      </c>
      <c r="S967" s="19" t="n">
        <f aca="false">IF(OR($M967="",$M967="ERR",$J967="",$K967="",$N967=""),0,IF($N967=0,IF(AND(OR(5=7,5=12),5&gt;=$K967,5&lt;=IF($L967="",12,$L967)),$J967,0),IF(AND(5&gt;=$K967,5&lt;=IF($L967="",12,$L967),MOD(5-$K967,$N967)=0),$J967,0)))</f>
        <v>0</v>
      </c>
      <c r="T967" s="19" t="n">
        <f aca="false">IF(OR($M967="",$M967="ERR",$J967="",$K967="",$N967=""),0,IF($N967=0,IF(AND(OR(6=7,6=12),6&gt;=$K967,6&lt;=IF($L967="",12,$L967)),$J967,0),IF(AND(6&gt;=$K967,6&lt;=IF($L967="",12,$L967),MOD(6-$K967,$N967)=0),$J967,0)))</f>
        <v>0</v>
      </c>
      <c r="U967" s="19" t="n">
        <f aca="false">IF(OR($M967="",$M967="ERR",$J967="",$K967="",$N967=""),0,IF($N967=0,IF(AND(OR(7=7,7=12),7&gt;=$K967,7&lt;=IF($L967="",12,$L967)),$J967,0),IF(AND(7&gt;=$K967,7&lt;=IF($L967="",12,$L967),MOD(7-$K967,$N967)=0),$J967,0)))</f>
        <v>0</v>
      </c>
      <c r="V967" s="19" t="n">
        <f aca="false">IF(OR($M967="",$M967="ERR",$J967="",$K967="",$N967=""),0,IF($N967=0,IF(AND(OR(8=7,8=12),8&gt;=$K967,8&lt;=IF($L967="",12,$L967)),$J967,0),IF(AND(8&gt;=$K967,8&lt;=IF($L967="",12,$L967),MOD(8-$K967,$N967)=0),$J967,0)))</f>
        <v>0</v>
      </c>
      <c r="W967" s="19" t="n">
        <f aca="false">IF(OR($M967="",$M967="ERR",$J967="",$K967="",$N967=""),0,IF($N967=0,IF(AND(OR(9=7,9=12),9&gt;=$K967,9&lt;=IF($L967="",12,$L967)),$J967,0),IF(AND(9&gt;=$K967,9&lt;=IF($L967="",12,$L967),MOD(9-$K967,$N967)=0),$J967,0)))</f>
        <v>0</v>
      </c>
      <c r="X967" s="19" t="n">
        <f aca="false">IF(OR($M967="",$M967="ERR",$J967="",$K967="",$N967=""),0,IF($N967=0,IF(AND(OR(10=7,10=12),10&gt;=$K967,10&lt;=IF($L967="",12,$L967)),$J967,0),IF(AND(10&gt;=$K967,10&lt;=IF($L967="",12,$L967),MOD(10-$K967,$N967)=0),$J967,0)))</f>
        <v>0</v>
      </c>
      <c r="Y967" s="19" t="n">
        <f aca="false">IF(OR($M967="",$M967="ERR",$J967="",$K967="",$N967=""),0,IF($N967=0,IF(AND(OR(11=7,11=12),11&gt;=$K967,11&lt;=IF($L967="",12,$L967)),$J967,0),IF(AND(11&gt;=$K967,11&lt;=IF($L967="",12,$L967),MOD(11-$K967,$N967)=0),$J967,0)))</f>
        <v>0</v>
      </c>
      <c r="Z967" s="19" t="n">
        <f aca="false">IF(OR($M967="",$M967="ERR",$J967="",$K967="",$N967=""),0,IF($N967=0,IF(AND(OR(12=7,12=12),12&gt;=$K967,12&lt;=IF($L967="",12,$L967)),$J967,0),IF(AND(12&gt;=$K967,12&lt;=IF($L967="",12,$L967),MOD(12-$K967,$N967)=0),$J967,0)))</f>
        <v>0</v>
      </c>
      <c r="AA967" s="36" t="n">
        <f aca="false">SUM(O967:Z967)</f>
        <v>0</v>
      </c>
      <c r="AB967" s="15" t="str">
        <f aca="false">IF(AND($B967="",$D967="",$J967=""),"",IF($B967="","Falta código",IF(ISNA(MATCH($B967,LST_COD,0)),"Código no registrado en Trabajadores",IF($E967="","Concepto no está en el catálogo",IF($M967="ERR","Retención de otro empleador: Origen = Otro empleador",IF(OR($J967="",$K967=""),"Falta monto o mes",IF(OR($K967&lt;1,$K967&gt;12),"Mes inicio inválido",IF(AND($L967&lt;&gt;"",OR($L967&lt;$K967,$L967&gt;12)),"Mes fin inválido",IF($N967="","Falta frecuencia",IF(AND($G967&lt;&gt;"Otro empleador",SUMPRODUCT(($O967:$Z967&lt;&gt;0)*(((COLUMN($O967:$Z967)-14)&lt;INDEX(Trabajadores!$M$6:$M$105,MATCH($B967,LST_COD,0)))+((COLUMN($O967:$Z967)-14)&gt;INDEX(Trabajadores!$N$6:$N$105,MATCH($B967,LST_COD,0)))))&gt;0),"Aviso: hay meses fuera del periodo laboral","OK"))))))))))</f>
        <v/>
      </c>
    </row>
    <row r="968" customFormat="false" ht="15" hidden="false" customHeight="false" outlineLevel="0" collapsed="false">
      <c r="A968" s="23" t="n">
        <v>963</v>
      </c>
      <c r="B968" s="7"/>
      <c r="C968" s="35" t="str">
        <f aca="false">IF($B968="","",IFERROR(INDEX(Trabajadores!$D$6:$D$105,MATCH($B968,LST_COD,0)),"¿Código?"))</f>
        <v/>
      </c>
      <c r="D968" s="30"/>
      <c r="E968" s="9" t="str">
        <f aca="false">IF($D968="","",IFERROR(VLOOKUP($D968,CONC_TABLA,2,FALSE()),""))</f>
        <v/>
      </c>
      <c r="F968" s="9" t="str">
        <f aca="false">IF($D968="","",IFERROR(VLOOKUP($D968,CONC_TABLA,3,FALSE()),""))</f>
        <v/>
      </c>
      <c r="G968" s="30"/>
      <c r="H968" s="30"/>
      <c r="I968" s="30"/>
      <c r="J968" s="29"/>
      <c r="K968" s="28"/>
      <c r="L968" s="28"/>
      <c r="M968" s="9" t="str">
        <f aca="false">IF(OR($B968="",$E968=""),"",IF($E968="INA","INA",IF($G968="Otro empleador",IF($E968="RET","RETO",IF($E968="ORD","OTO","OTX")),IF($E968="RET","ERR",$E968))))</f>
        <v/>
      </c>
      <c r="N968" s="9" t="str">
        <f aca="false">IF($I968="","",IFERROR(VLOOKUP($I968,FREC_TABLA,2,FALSE()),""))</f>
        <v/>
      </c>
      <c r="O968" s="19" t="n">
        <f aca="false">IF(OR($M968="",$M968="ERR",$J968="",$K968="",$N968=""),0,IF($N968=0,IF(AND(OR(1=7,1=12),1&gt;=$K968,1&lt;=IF($L968="",12,$L968)),$J968,0),IF(AND(1&gt;=$K968,1&lt;=IF($L968="",12,$L968),MOD(1-$K968,$N968)=0),$J968,0)))</f>
        <v>0</v>
      </c>
      <c r="P968" s="19" t="n">
        <f aca="false">IF(OR($M968="",$M968="ERR",$J968="",$K968="",$N968=""),0,IF($N968=0,IF(AND(OR(2=7,2=12),2&gt;=$K968,2&lt;=IF($L968="",12,$L968)),$J968,0),IF(AND(2&gt;=$K968,2&lt;=IF($L968="",12,$L968),MOD(2-$K968,$N968)=0),$J968,0)))</f>
        <v>0</v>
      </c>
      <c r="Q968" s="19" t="n">
        <f aca="false">IF(OR($M968="",$M968="ERR",$J968="",$K968="",$N968=""),0,IF($N968=0,IF(AND(OR(3=7,3=12),3&gt;=$K968,3&lt;=IF($L968="",12,$L968)),$J968,0),IF(AND(3&gt;=$K968,3&lt;=IF($L968="",12,$L968),MOD(3-$K968,$N968)=0),$J968,0)))</f>
        <v>0</v>
      </c>
      <c r="R968" s="19" t="n">
        <f aca="false">IF(OR($M968="",$M968="ERR",$J968="",$K968="",$N968=""),0,IF($N968=0,IF(AND(OR(4=7,4=12),4&gt;=$K968,4&lt;=IF($L968="",12,$L968)),$J968,0),IF(AND(4&gt;=$K968,4&lt;=IF($L968="",12,$L968),MOD(4-$K968,$N968)=0),$J968,0)))</f>
        <v>0</v>
      </c>
      <c r="S968" s="19" t="n">
        <f aca="false">IF(OR($M968="",$M968="ERR",$J968="",$K968="",$N968=""),0,IF($N968=0,IF(AND(OR(5=7,5=12),5&gt;=$K968,5&lt;=IF($L968="",12,$L968)),$J968,0),IF(AND(5&gt;=$K968,5&lt;=IF($L968="",12,$L968),MOD(5-$K968,$N968)=0),$J968,0)))</f>
        <v>0</v>
      </c>
      <c r="T968" s="19" t="n">
        <f aca="false">IF(OR($M968="",$M968="ERR",$J968="",$K968="",$N968=""),0,IF($N968=0,IF(AND(OR(6=7,6=12),6&gt;=$K968,6&lt;=IF($L968="",12,$L968)),$J968,0),IF(AND(6&gt;=$K968,6&lt;=IF($L968="",12,$L968),MOD(6-$K968,$N968)=0),$J968,0)))</f>
        <v>0</v>
      </c>
      <c r="U968" s="19" t="n">
        <f aca="false">IF(OR($M968="",$M968="ERR",$J968="",$K968="",$N968=""),0,IF($N968=0,IF(AND(OR(7=7,7=12),7&gt;=$K968,7&lt;=IF($L968="",12,$L968)),$J968,0),IF(AND(7&gt;=$K968,7&lt;=IF($L968="",12,$L968),MOD(7-$K968,$N968)=0),$J968,0)))</f>
        <v>0</v>
      </c>
      <c r="V968" s="19" t="n">
        <f aca="false">IF(OR($M968="",$M968="ERR",$J968="",$K968="",$N968=""),0,IF($N968=0,IF(AND(OR(8=7,8=12),8&gt;=$K968,8&lt;=IF($L968="",12,$L968)),$J968,0),IF(AND(8&gt;=$K968,8&lt;=IF($L968="",12,$L968),MOD(8-$K968,$N968)=0),$J968,0)))</f>
        <v>0</v>
      </c>
      <c r="W968" s="19" t="n">
        <f aca="false">IF(OR($M968="",$M968="ERR",$J968="",$K968="",$N968=""),0,IF($N968=0,IF(AND(OR(9=7,9=12),9&gt;=$K968,9&lt;=IF($L968="",12,$L968)),$J968,0),IF(AND(9&gt;=$K968,9&lt;=IF($L968="",12,$L968),MOD(9-$K968,$N968)=0),$J968,0)))</f>
        <v>0</v>
      </c>
      <c r="X968" s="19" t="n">
        <f aca="false">IF(OR($M968="",$M968="ERR",$J968="",$K968="",$N968=""),0,IF($N968=0,IF(AND(OR(10=7,10=12),10&gt;=$K968,10&lt;=IF($L968="",12,$L968)),$J968,0),IF(AND(10&gt;=$K968,10&lt;=IF($L968="",12,$L968),MOD(10-$K968,$N968)=0),$J968,0)))</f>
        <v>0</v>
      </c>
      <c r="Y968" s="19" t="n">
        <f aca="false">IF(OR($M968="",$M968="ERR",$J968="",$K968="",$N968=""),0,IF($N968=0,IF(AND(OR(11=7,11=12),11&gt;=$K968,11&lt;=IF($L968="",12,$L968)),$J968,0),IF(AND(11&gt;=$K968,11&lt;=IF($L968="",12,$L968),MOD(11-$K968,$N968)=0),$J968,0)))</f>
        <v>0</v>
      </c>
      <c r="Z968" s="19" t="n">
        <f aca="false">IF(OR($M968="",$M968="ERR",$J968="",$K968="",$N968=""),0,IF($N968=0,IF(AND(OR(12=7,12=12),12&gt;=$K968,12&lt;=IF($L968="",12,$L968)),$J968,0),IF(AND(12&gt;=$K968,12&lt;=IF($L968="",12,$L968),MOD(12-$K968,$N968)=0),$J968,0)))</f>
        <v>0</v>
      </c>
      <c r="AA968" s="36" t="n">
        <f aca="false">SUM(O968:Z968)</f>
        <v>0</v>
      </c>
      <c r="AB968" s="15" t="str">
        <f aca="false">IF(AND($B968="",$D968="",$J968=""),"",IF($B968="","Falta código",IF(ISNA(MATCH($B968,LST_COD,0)),"Código no registrado en Trabajadores",IF($E968="","Concepto no está en el catálogo",IF($M968="ERR","Retención de otro empleador: Origen = Otro empleador",IF(OR($J968="",$K968=""),"Falta monto o mes",IF(OR($K968&lt;1,$K968&gt;12),"Mes inicio inválido",IF(AND($L968&lt;&gt;"",OR($L968&lt;$K968,$L968&gt;12)),"Mes fin inválido",IF($N968="","Falta frecuencia",IF(AND($G968&lt;&gt;"Otro empleador",SUMPRODUCT(($O968:$Z968&lt;&gt;0)*(((COLUMN($O968:$Z968)-14)&lt;INDEX(Trabajadores!$M$6:$M$105,MATCH($B968,LST_COD,0)))+((COLUMN($O968:$Z968)-14)&gt;INDEX(Trabajadores!$N$6:$N$105,MATCH($B968,LST_COD,0)))))&gt;0),"Aviso: hay meses fuera del periodo laboral","OK"))))))))))</f>
        <v/>
      </c>
    </row>
    <row r="969" customFormat="false" ht="15" hidden="false" customHeight="false" outlineLevel="0" collapsed="false">
      <c r="A969" s="23" t="n">
        <v>964</v>
      </c>
      <c r="B969" s="7"/>
      <c r="C969" s="35" t="str">
        <f aca="false">IF($B969="","",IFERROR(INDEX(Trabajadores!$D$6:$D$105,MATCH($B969,LST_COD,0)),"¿Código?"))</f>
        <v/>
      </c>
      <c r="D969" s="30"/>
      <c r="E969" s="9" t="str">
        <f aca="false">IF($D969="","",IFERROR(VLOOKUP($D969,CONC_TABLA,2,FALSE()),""))</f>
        <v/>
      </c>
      <c r="F969" s="9" t="str">
        <f aca="false">IF($D969="","",IFERROR(VLOOKUP($D969,CONC_TABLA,3,FALSE()),""))</f>
        <v/>
      </c>
      <c r="G969" s="30"/>
      <c r="H969" s="30"/>
      <c r="I969" s="30"/>
      <c r="J969" s="29"/>
      <c r="K969" s="28"/>
      <c r="L969" s="28"/>
      <c r="M969" s="9" t="str">
        <f aca="false">IF(OR($B969="",$E969=""),"",IF($E969="INA","INA",IF($G969="Otro empleador",IF($E969="RET","RETO",IF($E969="ORD","OTO","OTX")),IF($E969="RET","ERR",$E969))))</f>
        <v/>
      </c>
      <c r="N969" s="9" t="str">
        <f aca="false">IF($I969="","",IFERROR(VLOOKUP($I969,FREC_TABLA,2,FALSE()),""))</f>
        <v/>
      </c>
      <c r="O969" s="19" t="n">
        <f aca="false">IF(OR($M969="",$M969="ERR",$J969="",$K969="",$N969=""),0,IF($N969=0,IF(AND(OR(1=7,1=12),1&gt;=$K969,1&lt;=IF($L969="",12,$L969)),$J969,0),IF(AND(1&gt;=$K969,1&lt;=IF($L969="",12,$L969),MOD(1-$K969,$N969)=0),$J969,0)))</f>
        <v>0</v>
      </c>
      <c r="P969" s="19" t="n">
        <f aca="false">IF(OR($M969="",$M969="ERR",$J969="",$K969="",$N969=""),0,IF($N969=0,IF(AND(OR(2=7,2=12),2&gt;=$K969,2&lt;=IF($L969="",12,$L969)),$J969,0),IF(AND(2&gt;=$K969,2&lt;=IF($L969="",12,$L969),MOD(2-$K969,$N969)=0),$J969,0)))</f>
        <v>0</v>
      </c>
      <c r="Q969" s="19" t="n">
        <f aca="false">IF(OR($M969="",$M969="ERR",$J969="",$K969="",$N969=""),0,IF($N969=0,IF(AND(OR(3=7,3=12),3&gt;=$K969,3&lt;=IF($L969="",12,$L969)),$J969,0),IF(AND(3&gt;=$K969,3&lt;=IF($L969="",12,$L969),MOD(3-$K969,$N969)=0),$J969,0)))</f>
        <v>0</v>
      </c>
      <c r="R969" s="19" t="n">
        <f aca="false">IF(OR($M969="",$M969="ERR",$J969="",$K969="",$N969=""),0,IF($N969=0,IF(AND(OR(4=7,4=12),4&gt;=$K969,4&lt;=IF($L969="",12,$L969)),$J969,0),IF(AND(4&gt;=$K969,4&lt;=IF($L969="",12,$L969),MOD(4-$K969,$N969)=0),$J969,0)))</f>
        <v>0</v>
      </c>
      <c r="S969" s="19" t="n">
        <f aca="false">IF(OR($M969="",$M969="ERR",$J969="",$K969="",$N969=""),0,IF($N969=0,IF(AND(OR(5=7,5=12),5&gt;=$K969,5&lt;=IF($L969="",12,$L969)),$J969,0),IF(AND(5&gt;=$K969,5&lt;=IF($L969="",12,$L969),MOD(5-$K969,$N969)=0),$J969,0)))</f>
        <v>0</v>
      </c>
      <c r="T969" s="19" t="n">
        <f aca="false">IF(OR($M969="",$M969="ERR",$J969="",$K969="",$N969=""),0,IF($N969=0,IF(AND(OR(6=7,6=12),6&gt;=$K969,6&lt;=IF($L969="",12,$L969)),$J969,0),IF(AND(6&gt;=$K969,6&lt;=IF($L969="",12,$L969),MOD(6-$K969,$N969)=0),$J969,0)))</f>
        <v>0</v>
      </c>
      <c r="U969" s="19" t="n">
        <f aca="false">IF(OR($M969="",$M969="ERR",$J969="",$K969="",$N969=""),0,IF($N969=0,IF(AND(OR(7=7,7=12),7&gt;=$K969,7&lt;=IF($L969="",12,$L969)),$J969,0),IF(AND(7&gt;=$K969,7&lt;=IF($L969="",12,$L969),MOD(7-$K969,$N969)=0),$J969,0)))</f>
        <v>0</v>
      </c>
      <c r="V969" s="19" t="n">
        <f aca="false">IF(OR($M969="",$M969="ERR",$J969="",$K969="",$N969=""),0,IF($N969=0,IF(AND(OR(8=7,8=12),8&gt;=$K969,8&lt;=IF($L969="",12,$L969)),$J969,0),IF(AND(8&gt;=$K969,8&lt;=IF($L969="",12,$L969),MOD(8-$K969,$N969)=0),$J969,0)))</f>
        <v>0</v>
      </c>
      <c r="W969" s="19" t="n">
        <f aca="false">IF(OR($M969="",$M969="ERR",$J969="",$K969="",$N969=""),0,IF($N969=0,IF(AND(OR(9=7,9=12),9&gt;=$K969,9&lt;=IF($L969="",12,$L969)),$J969,0),IF(AND(9&gt;=$K969,9&lt;=IF($L969="",12,$L969),MOD(9-$K969,$N969)=0),$J969,0)))</f>
        <v>0</v>
      </c>
      <c r="X969" s="19" t="n">
        <f aca="false">IF(OR($M969="",$M969="ERR",$J969="",$K969="",$N969=""),0,IF($N969=0,IF(AND(OR(10=7,10=12),10&gt;=$K969,10&lt;=IF($L969="",12,$L969)),$J969,0),IF(AND(10&gt;=$K969,10&lt;=IF($L969="",12,$L969),MOD(10-$K969,$N969)=0),$J969,0)))</f>
        <v>0</v>
      </c>
      <c r="Y969" s="19" t="n">
        <f aca="false">IF(OR($M969="",$M969="ERR",$J969="",$K969="",$N969=""),0,IF($N969=0,IF(AND(OR(11=7,11=12),11&gt;=$K969,11&lt;=IF($L969="",12,$L969)),$J969,0),IF(AND(11&gt;=$K969,11&lt;=IF($L969="",12,$L969),MOD(11-$K969,$N969)=0),$J969,0)))</f>
        <v>0</v>
      </c>
      <c r="Z969" s="19" t="n">
        <f aca="false">IF(OR($M969="",$M969="ERR",$J969="",$K969="",$N969=""),0,IF($N969=0,IF(AND(OR(12=7,12=12),12&gt;=$K969,12&lt;=IF($L969="",12,$L969)),$J969,0),IF(AND(12&gt;=$K969,12&lt;=IF($L969="",12,$L969),MOD(12-$K969,$N969)=0),$J969,0)))</f>
        <v>0</v>
      </c>
      <c r="AA969" s="36" t="n">
        <f aca="false">SUM(O969:Z969)</f>
        <v>0</v>
      </c>
      <c r="AB969" s="15" t="str">
        <f aca="false">IF(AND($B969="",$D969="",$J969=""),"",IF($B969="","Falta código",IF(ISNA(MATCH($B969,LST_COD,0)),"Código no registrado en Trabajadores",IF($E969="","Concepto no está en el catálogo",IF($M969="ERR","Retención de otro empleador: Origen = Otro empleador",IF(OR($J969="",$K969=""),"Falta monto o mes",IF(OR($K969&lt;1,$K969&gt;12),"Mes inicio inválido",IF(AND($L969&lt;&gt;"",OR($L969&lt;$K969,$L969&gt;12)),"Mes fin inválido",IF($N969="","Falta frecuencia",IF(AND($G969&lt;&gt;"Otro empleador",SUMPRODUCT(($O969:$Z969&lt;&gt;0)*(((COLUMN($O969:$Z969)-14)&lt;INDEX(Trabajadores!$M$6:$M$105,MATCH($B969,LST_COD,0)))+((COLUMN($O969:$Z969)-14)&gt;INDEX(Trabajadores!$N$6:$N$105,MATCH($B969,LST_COD,0)))))&gt;0),"Aviso: hay meses fuera del periodo laboral","OK"))))))))))</f>
        <v/>
      </c>
    </row>
    <row r="970" customFormat="false" ht="15" hidden="false" customHeight="false" outlineLevel="0" collapsed="false">
      <c r="A970" s="23" t="n">
        <v>965</v>
      </c>
      <c r="B970" s="7"/>
      <c r="C970" s="35" t="str">
        <f aca="false">IF($B970="","",IFERROR(INDEX(Trabajadores!$D$6:$D$105,MATCH($B970,LST_COD,0)),"¿Código?"))</f>
        <v/>
      </c>
      <c r="D970" s="30"/>
      <c r="E970" s="9" t="str">
        <f aca="false">IF($D970="","",IFERROR(VLOOKUP($D970,CONC_TABLA,2,FALSE()),""))</f>
        <v/>
      </c>
      <c r="F970" s="9" t="str">
        <f aca="false">IF($D970="","",IFERROR(VLOOKUP($D970,CONC_TABLA,3,FALSE()),""))</f>
        <v/>
      </c>
      <c r="G970" s="30"/>
      <c r="H970" s="30"/>
      <c r="I970" s="30"/>
      <c r="J970" s="29"/>
      <c r="K970" s="28"/>
      <c r="L970" s="28"/>
      <c r="M970" s="9" t="str">
        <f aca="false">IF(OR($B970="",$E970=""),"",IF($E970="INA","INA",IF($G970="Otro empleador",IF($E970="RET","RETO",IF($E970="ORD","OTO","OTX")),IF($E970="RET","ERR",$E970))))</f>
        <v/>
      </c>
      <c r="N970" s="9" t="str">
        <f aca="false">IF($I970="","",IFERROR(VLOOKUP($I970,FREC_TABLA,2,FALSE()),""))</f>
        <v/>
      </c>
      <c r="O970" s="19" t="n">
        <f aca="false">IF(OR($M970="",$M970="ERR",$J970="",$K970="",$N970=""),0,IF($N970=0,IF(AND(OR(1=7,1=12),1&gt;=$K970,1&lt;=IF($L970="",12,$L970)),$J970,0),IF(AND(1&gt;=$K970,1&lt;=IF($L970="",12,$L970),MOD(1-$K970,$N970)=0),$J970,0)))</f>
        <v>0</v>
      </c>
      <c r="P970" s="19" t="n">
        <f aca="false">IF(OR($M970="",$M970="ERR",$J970="",$K970="",$N970=""),0,IF($N970=0,IF(AND(OR(2=7,2=12),2&gt;=$K970,2&lt;=IF($L970="",12,$L970)),$J970,0),IF(AND(2&gt;=$K970,2&lt;=IF($L970="",12,$L970),MOD(2-$K970,$N970)=0),$J970,0)))</f>
        <v>0</v>
      </c>
      <c r="Q970" s="19" t="n">
        <f aca="false">IF(OR($M970="",$M970="ERR",$J970="",$K970="",$N970=""),0,IF($N970=0,IF(AND(OR(3=7,3=12),3&gt;=$K970,3&lt;=IF($L970="",12,$L970)),$J970,0),IF(AND(3&gt;=$K970,3&lt;=IF($L970="",12,$L970),MOD(3-$K970,$N970)=0),$J970,0)))</f>
        <v>0</v>
      </c>
      <c r="R970" s="19" t="n">
        <f aca="false">IF(OR($M970="",$M970="ERR",$J970="",$K970="",$N970=""),0,IF($N970=0,IF(AND(OR(4=7,4=12),4&gt;=$K970,4&lt;=IF($L970="",12,$L970)),$J970,0),IF(AND(4&gt;=$K970,4&lt;=IF($L970="",12,$L970),MOD(4-$K970,$N970)=0),$J970,0)))</f>
        <v>0</v>
      </c>
      <c r="S970" s="19" t="n">
        <f aca="false">IF(OR($M970="",$M970="ERR",$J970="",$K970="",$N970=""),0,IF($N970=0,IF(AND(OR(5=7,5=12),5&gt;=$K970,5&lt;=IF($L970="",12,$L970)),$J970,0),IF(AND(5&gt;=$K970,5&lt;=IF($L970="",12,$L970),MOD(5-$K970,$N970)=0),$J970,0)))</f>
        <v>0</v>
      </c>
      <c r="T970" s="19" t="n">
        <f aca="false">IF(OR($M970="",$M970="ERR",$J970="",$K970="",$N970=""),0,IF($N970=0,IF(AND(OR(6=7,6=12),6&gt;=$K970,6&lt;=IF($L970="",12,$L970)),$J970,0),IF(AND(6&gt;=$K970,6&lt;=IF($L970="",12,$L970),MOD(6-$K970,$N970)=0),$J970,0)))</f>
        <v>0</v>
      </c>
      <c r="U970" s="19" t="n">
        <f aca="false">IF(OR($M970="",$M970="ERR",$J970="",$K970="",$N970=""),0,IF($N970=0,IF(AND(OR(7=7,7=12),7&gt;=$K970,7&lt;=IF($L970="",12,$L970)),$J970,0),IF(AND(7&gt;=$K970,7&lt;=IF($L970="",12,$L970),MOD(7-$K970,$N970)=0),$J970,0)))</f>
        <v>0</v>
      </c>
      <c r="V970" s="19" t="n">
        <f aca="false">IF(OR($M970="",$M970="ERR",$J970="",$K970="",$N970=""),0,IF($N970=0,IF(AND(OR(8=7,8=12),8&gt;=$K970,8&lt;=IF($L970="",12,$L970)),$J970,0),IF(AND(8&gt;=$K970,8&lt;=IF($L970="",12,$L970),MOD(8-$K970,$N970)=0),$J970,0)))</f>
        <v>0</v>
      </c>
      <c r="W970" s="19" t="n">
        <f aca="false">IF(OR($M970="",$M970="ERR",$J970="",$K970="",$N970=""),0,IF($N970=0,IF(AND(OR(9=7,9=12),9&gt;=$K970,9&lt;=IF($L970="",12,$L970)),$J970,0),IF(AND(9&gt;=$K970,9&lt;=IF($L970="",12,$L970),MOD(9-$K970,$N970)=0),$J970,0)))</f>
        <v>0</v>
      </c>
      <c r="X970" s="19" t="n">
        <f aca="false">IF(OR($M970="",$M970="ERR",$J970="",$K970="",$N970=""),0,IF($N970=0,IF(AND(OR(10=7,10=12),10&gt;=$K970,10&lt;=IF($L970="",12,$L970)),$J970,0),IF(AND(10&gt;=$K970,10&lt;=IF($L970="",12,$L970),MOD(10-$K970,$N970)=0),$J970,0)))</f>
        <v>0</v>
      </c>
      <c r="Y970" s="19" t="n">
        <f aca="false">IF(OR($M970="",$M970="ERR",$J970="",$K970="",$N970=""),0,IF($N970=0,IF(AND(OR(11=7,11=12),11&gt;=$K970,11&lt;=IF($L970="",12,$L970)),$J970,0),IF(AND(11&gt;=$K970,11&lt;=IF($L970="",12,$L970),MOD(11-$K970,$N970)=0),$J970,0)))</f>
        <v>0</v>
      </c>
      <c r="Z970" s="19" t="n">
        <f aca="false">IF(OR($M970="",$M970="ERR",$J970="",$K970="",$N970=""),0,IF($N970=0,IF(AND(OR(12=7,12=12),12&gt;=$K970,12&lt;=IF($L970="",12,$L970)),$J970,0),IF(AND(12&gt;=$K970,12&lt;=IF($L970="",12,$L970),MOD(12-$K970,$N970)=0),$J970,0)))</f>
        <v>0</v>
      </c>
      <c r="AA970" s="36" t="n">
        <f aca="false">SUM(O970:Z970)</f>
        <v>0</v>
      </c>
      <c r="AB970" s="15" t="str">
        <f aca="false">IF(AND($B970="",$D970="",$J970=""),"",IF($B970="","Falta código",IF(ISNA(MATCH($B970,LST_COD,0)),"Código no registrado en Trabajadores",IF($E970="","Concepto no está en el catálogo",IF($M970="ERR","Retención de otro empleador: Origen = Otro empleador",IF(OR($J970="",$K970=""),"Falta monto o mes",IF(OR($K970&lt;1,$K970&gt;12),"Mes inicio inválido",IF(AND($L970&lt;&gt;"",OR($L970&lt;$K970,$L970&gt;12)),"Mes fin inválido",IF($N970="","Falta frecuencia",IF(AND($G970&lt;&gt;"Otro empleador",SUMPRODUCT(($O970:$Z970&lt;&gt;0)*(((COLUMN($O970:$Z970)-14)&lt;INDEX(Trabajadores!$M$6:$M$105,MATCH($B970,LST_COD,0)))+((COLUMN($O970:$Z970)-14)&gt;INDEX(Trabajadores!$N$6:$N$105,MATCH($B970,LST_COD,0)))))&gt;0),"Aviso: hay meses fuera del periodo laboral","OK"))))))))))</f>
        <v/>
      </c>
    </row>
    <row r="971" customFormat="false" ht="15" hidden="false" customHeight="false" outlineLevel="0" collapsed="false">
      <c r="A971" s="23" t="n">
        <v>966</v>
      </c>
      <c r="B971" s="7"/>
      <c r="C971" s="35" t="str">
        <f aca="false">IF($B971="","",IFERROR(INDEX(Trabajadores!$D$6:$D$105,MATCH($B971,LST_COD,0)),"¿Código?"))</f>
        <v/>
      </c>
      <c r="D971" s="30"/>
      <c r="E971" s="9" t="str">
        <f aca="false">IF($D971="","",IFERROR(VLOOKUP($D971,CONC_TABLA,2,FALSE()),""))</f>
        <v/>
      </c>
      <c r="F971" s="9" t="str">
        <f aca="false">IF($D971="","",IFERROR(VLOOKUP($D971,CONC_TABLA,3,FALSE()),""))</f>
        <v/>
      </c>
      <c r="G971" s="30"/>
      <c r="H971" s="30"/>
      <c r="I971" s="30"/>
      <c r="J971" s="29"/>
      <c r="K971" s="28"/>
      <c r="L971" s="28"/>
      <c r="M971" s="9" t="str">
        <f aca="false">IF(OR($B971="",$E971=""),"",IF($E971="INA","INA",IF($G971="Otro empleador",IF($E971="RET","RETO",IF($E971="ORD","OTO","OTX")),IF($E971="RET","ERR",$E971))))</f>
        <v/>
      </c>
      <c r="N971" s="9" t="str">
        <f aca="false">IF($I971="","",IFERROR(VLOOKUP($I971,FREC_TABLA,2,FALSE()),""))</f>
        <v/>
      </c>
      <c r="O971" s="19" t="n">
        <f aca="false">IF(OR($M971="",$M971="ERR",$J971="",$K971="",$N971=""),0,IF($N971=0,IF(AND(OR(1=7,1=12),1&gt;=$K971,1&lt;=IF($L971="",12,$L971)),$J971,0),IF(AND(1&gt;=$K971,1&lt;=IF($L971="",12,$L971),MOD(1-$K971,$N971)=0),$J971,0)))</f>
        <v>0</v>
      </c>
      <c r="P971" s="19" t="n">
        <f aca="false">IF(OR($M971="",$M971="ERR",$J971="",$K971="",$N971=""),0,IF($N971=0,IF(AND(OR(2=7,2=12),2&gt;=$K971,2&lt;=IF($L971="",12,$L971)),$J971,0),IF(AND(2&gt;=$K971,2&lt;=IF($L971="",12,$L971),MOD(2-$K971,$N971)=0),$J971,0)))</f>
        <v>0</v>
      </c>
      <c r="Q971" s="19" t="n">
        <f aca="false">IF(OR($M971="",$M971="ERR",$J971="",$K971="",$N971=""),0,IF($N971=0,IF(AND(OR(3=7,3=12),3&gt;=$K971,3&lt;=IF($L971="",12,$L971)),$J971,0),IF(AND(3&gt;=$K971,3&lt;=IF($L971="",12,$L971),MOD(3-$K971,$N971)=0),$J971,0)))</f>
        <v>0</v>
      </c>
      <c r="R971" s="19" t="n">
        <f aca="false">IF(OR($M971="",$M971="ERR",$J971="",$K971="",$N971=""),0,IF($N971=0,IF(AND(OR(4=7,4=12),4&gt;=$K971,4&lt;=IF($L971="",12,$L971)),$J971,0),IF(AND(4&gt;=$K971,4&lt;=IF($L971="",12,$L971),MOD(4-$K971,$N971)=0),$J971,0)))</f>
        <v>0</v>
      </c>
      <c r="S971" s="19" t="n">
        <f aca="false">IF(OR($M971="",$M971="ERR",$J971="",$K971="",$N971=""),0,IF($N971=0,IF(AND(OR(5=7,5=12),5&gt;=$K971,5&lt;=IF($L971="",12,$L971)),$J971,0),IF(AND(5&gt;=$K971,5&lt;=IF($L971="",12,$L971),MOD(5-$K971,$N971)=0),$J971,0)))</f>
        <v>0</v>
      </c>
      <c r="T971" s="19" t="n">
        <f aca="false">IF(OR($M971="",$M971="ERR",$J971="",$K971="",$N971=""),0,IF($N971=0,IF(AND(OR(6=7,6=12),6&gt;=$K971,6&lt;=IF($L971="",12,$L971)),$J971,0),IF(AND(6&gt;=$K971,6&lt;=IF($L971="",12,$L971),MOD(6-$K971,$N971)=0),$J971,0)))</f>
        <v>0</v>
      </c>
      <c r="U971" s="19" t="n">
        <f aca="false">IF(OR($M971="",$M971="ERR",$J971="",$K971="",$N971=""),0,IF($N971=0,IF(AND(OR(7=7,7=12),7&gt;=$K971,7&lt;=IF($L971="",12,$L971)),$J971,0),IF(AND(7&gt;=$K971,7&lt;=IF($L971="",12,$L971),MOD(7-$K971,$N971)=0),$J971,0)))</f>
        <v>0</v>
      </c>
      <c r="V971" s="19" t="n">
        <f aca="false">IF(OR($M971="",$M971="ERR",$J971="",$K971="",$N971=""),0,IF($N971=0,IF(AND(OR(8=7,8=12),8&gt;=$K971,8&lt;=IF($L971="",12,$L971)),$J971,0),IF(AND(8&gt;=$K971,8&lt;=IF($L971="",12,$L971),MOD(8-$K971,$N971)=0),$J971,0)))</f>
        <v>0</v>
      </c>
      <c r="W971" s="19" t="n">
        <f aca="false">IF(OR($M971="",$M971="ERR",$J971="",$K971="",$N971=""),0,IF($N971=0,IF(AND(OR(9=7,9=12),9&gt;=$K971,9&lt;=IF($L971="",12,$L971)),$J971,0),IF(AND(9&gt;=$K971,9&lt;=IF($L971="",12,$L971),MOD(9-$K971,$N971)=0),$J971,0)))</f>
        <v>0</v>
      </c>
      <c r="X971" s="19" t="n">
        <f aca="false">IF(OR($M971="",$M971="ERR",$J971="",$K971="",$N971=""),0,IF($N971=0,IF(AND(OR(10=7,10=12),10&gt;=$K971,10&lt;=IF($L971="",12,$L971)),$J971,0),IF(AND(10&gt;=$K971,10&lt;=IF($L971="",12,$L971),MOD(10-$K971,$N971)=0),$J971,0)))</f>
        <v>0</v>
      </c>
      <c r="Y971" s="19" t="n">
        <f aca="false">IF(OR($M971="",$M971="ERR",$J971="",$K971="",$N971=""),0,IF($N971=0,IF(AND(OR(11=7,11=12),11&gt;=$K971,11&lt;=IF($L971="",12,$L971)),$J971,0),IF(AND(11&gt;=$K971,11&lt;=IF($L971="",12,$L971),MOD(11-$K971,$N971)=0),$J971,0)))</f>
        <v>0</v>
      </c>
      <c r="Z971" s="19" t="n">
        <f aca="false">IF(OR($M971="",$M971="ERR",$J971="",$K971="",$N971=""),0,IF($N971=0,IF(AND(OR(12=7,12=12),12&gt;=$K971,12&lt;=IF($L971="",12,$L971)),$J971,0),IF(AND(12&gt;=$K971,12&lt;=IF($L971="",12,$L971),MOD(12-$K971,$N971)=0),$J971,0)))</f>
        <v>0</v>
      </c>
      <c r="AA971" s="36" t="n">
        <f aca="false">SUM(O971:Z971)</f>
        <v>0</v>
      </c>
      <c r="AB971" s="15" t="str">
        <f aca="false">IF(AND($B971="",$D971="",$J971=""),"",IF($B971="","Falta código",IF(ISNA(MATCH($B971,LST_COD,0)),"Código no registrado en Trabajadores",IF($E971="","Concepto no está en el catálogo",IF($M971="ERR","Retención de otro empleador: Origen = Otro empleador",IF(OR($J971="",$K971=""),"Falta monto o mes",IF(OR($K971&lt;1,$K971&gt;12),"Mes inicio inválido",IF(AND($L971&lt;&gt;"",OR($L971&lt;$K971,$L971&gt;12)),"Mes fin inválido",IF($N971="","Falta frecuencia",IF(AND($G971&lt;&gt;"Otro empleador",SUMPRODUCT(($O971:$Z971&lt;&gt;0)*(((COLUMN($O971:$Z971)-14)&lt;INDEX(Trabajadores!$M$6:$M$105,MATCH($B971,LST_COD,0)))+((COLUMN($O971:$Z971)-14)&gt;INDEX(Trabajadores!$N$6:$N$105,MATCH($B971,LST_COD,0)))))&gt;0),"Aviso: hay meses fuera del periodo laboral","OK"))))))))))</f>
        <v/>
      </c>
    </row>
    <row r="972" customFormat="false" ht="15" hidden="false" customHeight="false" outlineLevel="0" collapsed="false">
      <c r="A972" s="23" t="n">
        <v>967</v>
      </c>
      <c r="B972" s="7"/>
      <c r="C972" s="35" t="str">
        <f aca="false">IF($B972="","",IFERROR(INDEX(Trabajadores!$D$6:$D$105,MATCH($B972,LST_COD,0)),"¿Código?"))</f>
        <v/>
      </c>
      <c r="D972" s="30"/>
      <c r="E972" s="9" t="str">
        <f aca="false">IF($D972="","",IFERROR(VLOOKUP($D972,CONC_TABLA,2,FALSE()),""))</f>
        <v/>
      </c>
      <c r="F972" s="9" t="str">
        <f aca="false">IF($D972="","",IFERROR(VLOOKUP($D972,CONC_TABLA,3,FALSE()),""))</f>
        <v/>
      </c>
      <c r="G972" s="30"/>
      <c r="H972" s="30"/>
      <c r="I972" s="30"/>
      <c r="J972" s="29"/>
      <c r="K972" s="28"/>
      <c r="L972" s="28"/>
      <c r="M972" s="9" t="str">
        <f aca="false">IF(OR($B972="",$E972=""),"",IF($E972="INA","INA",IF($G972="Otro empleador",IF($E972="RET","RETO",IF($E972="ORD","OTO","OTX")),IF($E972="RET","ERR",$E972))))</f>
        <v/>
      </c>
      <c r="N972" s="9" t="str">
        <f aca="false">IF($I972="","",IFERROR(VLOOKUP($I972,FREC_TABLA,2,FALSE()),""))</f>
        <v/>
      </c>
      <c r="O972" s="19" t="n">
        <f aca="false">IF(OR($M972="",$M972="ERR",$J972="",$K972="",$N972=""),0,IF($N972=0,IF(AND(OR(1=7,1=12),1&gt;=$K972,1&lt;=IF($L972="",12,$L972)),$J972,0),IF(AND(1&gt;=$K972,1&lt;=IF($L972="",12,$L972),MOD(1-$K972,$N972)=0),$J972,0)))</f>
        <v>0</v>
      </c>
      <c r="P972" s="19" t="n">
        <f aca="false">IF(OR($M972="",$M972="ERR",$J972="",$K972="",$N972=""),0,IF($N972=0,IF(AND(OR(2=7,2=12),2&gt;=$K972,2&lt;=IF($L972="",12,$L972)),$J972,0),IF(AND(2&gt;=$K972,2&lt;=IF($L972="",12,$L972),MOD(2-$K972,$N972)=0),$J972,0)))</f>
        <v>0</v>
      </c>
      <c r="Q972" s="19" t="n">
        <f aca="false">IF(OR($M972="",$M972="ERR",$J972="",$K972="",$N972=""),0,IF($N972=0,IF(AND(OR(3=7,3=12),3&gt;=$K972,3&lt;=IF($L972="",12,$L972)),$J972,0),IF(AND(3&gt;=$K972,3&lt;=IF($L972="",12,$L972),MOD(3-$K972,$N972)=0),$J972,0)))</f>
        <v>0</v>
      </c>
      <c r="R972" s="19" t="n">
        <f aca="false">IF(OR($M972="",$M972="ERR",$J972="",$K972="",$N972=""),0,IF($N972=0,IF(AND(OR(4=7,4=12),4&gt;=$K972,4&lt;=IF($L972="",12,$L972)),$J972,0),IF(AND(4&gt;=$K972,4&lt;=IF($L972="",12,$L972),MOD(4-$K972,$N972)=0),$J972,0)))</f>
        <v>0</v>
      </c>
      <c r="S972" s="19" t="n">
        <f aca="false">IF(OR($M972="",$M972="ERR",$J972="",$K972="",$N972=""),0,IF($N972=0,IF(AND(OR(5=7,5=12),5&gt;=$K972,5&lt;=IF($L972="",12,$L972)),$J972,0),IF(AND(5&gt;=$K972,5&lt;=IF($L972="",12,$L972),MOD(5-$K972,$N972)=0),$J972,0)))</f>
        <v>0</v>
      </c>
      <c r="T972" s="19" t="n">
        <f aca="false">IF(OR($M972="",$M972="ERR",$J972="",$K972="",$N972=""),0,IF($N972=0,IF(AND(OR(6=7,6=12),6&gt;=$K972,6&lt;=IF($L972="",12,$L972)),$J972,0),IF(AND(6&gt;=$K972,6&lt;=IF($L972="",12,$L972),MOD(6-$K972,$N972)=0),$J972,0)))</f>
        <v>0</v>
      </c>
      <c r="U972" s="19" t="n">
        <f aca="false">IF(OR($M972="",$M972="ERR",$J972="",$K972="",$N972=""),0,IF($N972=0,IF(AND(OR(7=7,7=12),7&gt;=$K972,7&lt;=IF($L972="",12,$L972)),$J972,0),IF(AND(7&gt;=$K972,7&lt;=IF($L972="",12,$L972),MOD(7-$K972,$N972)=0),$J972,0)))</f>
        <v>0</v>
      </c>
      <c r="V972" s="19" t="n">
        <f aca="false">IF(OR($M972="",$M972="ERR",$J972="",$K972="",$N972=""),0,IF($N972=0,IF(AND(OR(8=7,8=12),8&gt;=$K972,8&lt;=IF($L972="",12,$L972)),$J972,0),IF(AND(8&gt;=$K972,8&lt;=IF($L972="",12,$L972),MOD(8-$K972,$N972)=0),$J972,0)))</f>
        <v>0</v>
      </c>
      <c r="W972" s="19" t="n">
        <f aca="false">IF(OR($M972="",$M972="ERR",$J972="",$K972="",$N972=""),0,IF($N972=0,IF(AND(OR(9=7,9=12),9&gt;=$K972,9&lt;=IF($L972="",12,$L972)),$J972,0),IF(AND(9&gt;=$K972,9&lt;=IF($L972="",12,$L972),MOD(9-$K972,$N972)=0),$J972,0)))</f>
        <v>0</v>
      </c>
      <c r="X972" s="19" t="n">
        <f aca="false">IF(OR($M972="",$M972="ERR",$J972="",$K972="",$N972=""),0,IF($N972=0,IF(AND(OR(10=7,10=12),10&gt;=$K972,10&lt;=IF($L972="",12,$L972)),$J972,0),IF(AND(10&gt;=$K972,10&lt;=IF($L972="",12,$L972),MOD(10-$K972,$N972)=0),$J972,0)))</f>
        <v>0</v>
      </c>
      <c r="Y972" s="19" t="n">
        <f aca="false">IF(OR($M972="",$M972="ERR",$J972="",$K972="",$N972=""),0,IF($N972=0,IF(AND(OR(11=7,11=12),11&gt;=$K972,11&lt;=IF($L972="",12,$L972)),$J972,0),IF(AND(11&gt;=$K972,11&lt;=IF($L972="",12,$L972),MOD(11-$K972,$N972)=0),$J972,0)))</f>
        <v>0</v>
      </c>
      <c r="Z972" s="19" t="n">
        <f aca="false">IF(OR($M972="",$M972="ERR",$J972="",$K972="",$N972=""),0,IF($N972=0,IF(AND(OR(12=7,12=12),12&gt;=$K972,12&lt;=IF($L972="",12,$L972)),$J972,0),IF(AND(12&gt;=$K972,12&lt;=IF($L972="",12,$L972),MOD(12-$K972,$N972)=0),$J972,0)))</f>
        <v>0</v>
      </c>
      <c r="AA972" s="36" t="n">
        <f aca="false">SUM(O972:Z972)</f>
        <v>0</v>
      </c>
      <c r="AB972" s="15" t="str">
        <f aca="false">IF(AND($B972="",$D972="",$J972=""),"",IF($B972="","Falta código",IF(ISNA(MATCH($B972,LST_COD,0)),"Código no registrado en Trabajadores",IF($E972="","Concepto no está en el catálogo",IF($M972="ERR","Retención de otro empleador: Origen = Otro empleador",IF(OR($J972="",$K972=""),"Falta monto o mes",IF(OR($K972&lt;1,$K972&gt;12),"Mes inicio inválido",IF(AND($L972&lt;&gt;"",OR($L972&lt;$K972,$L972&gt;12)),"Mes fin inválido",IF($N972="","Falta frecuencia",IF(AND($G972&lt;&gt;"Otro empleador",SUMPRODUCT(($O972:$Z972&lt;&gt;0)*(((COLUMN($O972:$Z972)-14)&lt;INDEX(Trabajadores!$M$6:$M$105,MATCH($B972,LST_COD,0)))+((COLUMN($O972:$Z972)-14)&gt;INDEX(Trabajadores!$N$6:$N$105,MATCH($B972,LST_COD,0)))))&gt;0),"Aviso: hay meses fuera del periodo laboral","OK"))))))))))</f>
        <v/>
      </c>
    </row>
    <row r="973" customFormat="false" ht="15" hidden="false" customHeight="false" outlineLevel="0" collapsed="false">
      <c r="A973" s="23" t="n">
        <v>968</v>
      </c>
      <c r="B973" s="7"/>
      <c r="C973" s="35" t="str">
        <f aca="false">IF($B973="","",IFERROR(INDEX(Trabajadores!$D$6:$D$105,MATCH($B973,LST_COD,0)),"¿Código?"))</f>
        <v/>
      </c>
      <c r="D973" s="30"/>
      <c r="E973" s="9" t="str">
        <f aca="false">IF($D973="","",IFERROR(VLOOKUP($D973,CONC_TABLA,2,FALSE()),""))</f>
        <v/>
      </c>
      <c r="F973" s="9" t="str">
        <f aca="false">IF($D973="","",IFERROR(VLOOKUP($D973,CONC_TABLA,3,FALSE()),""))</f>
        <v/>
      </c>
      <c r="G973" s="30"/>
      <c r="H973" s="30"/>
      <c r="I973" s="30"/>
      <c r="J973" s="29"/>
      <c r="K973" s="28"/>
      <c r="L973" s="28"/>
      <c r="M973" s="9" t="str">
        <f aca="false">IF(OR($B973="",$E973=""),"",IF($E973="INA","INA",IF($G973="Otro empleador",IF($E973="RET","RETO",IF($E973="ORD","OTO","OTX")),IF($E973="RET","ERR",$E973))))</f>
        <v/>
      </c>
      <c r="N973" s="9" t="str">
        <f aca="false">IF($I973="","",IFERROR(VLOOKUP($I973,FREC_TABLA,2,FALSE()),""))</f>
        <v/>
      </c>
      <c r="O973" s="19" t="n">
        <f aca="false">IF(OR($M973="",$M973="ERR",$J973="",$K973="",$N973=""),0,IF($N973=0,IF(AND(OR(1=7,1=12),1&gt;=$K973,1&lt;=IF($L973="",12,$L973)),$J973,0),IF(AND(1&gt;=$K973,1&lt;=IF($L973="",12,$L973),MOD(1-$K973,$N973)=0),$J973,0)))</f>
        <v>0</v>
      </c>
      <c r="P973" s="19" t="n">
        <f aca="false">IF(OR($M973="",$M973="ERR",$J973="",$K973="",$N973=""),0,IF($N973=0,IF(AND(OR(2=7,2=12),2&gt;=$K973,2&lt;=IF($L973="",12,$L973)),$J973,0),IF(AND(2&gt;=$K973,2&lt;=IF($L973="",12,$L973),MOD(2-$K973,$N973)=0),$J973,0)))</f>
        <v>0</v>
      </c>
      <c r="Q973" s="19" t="n">
        <f aca="false">IF(OR($M973="",$M973="ERR",$J973="",$K973="",$N973=""),0,IF($N973=0,IF(AND(OR(3=7,3=12),3&gt;=$K973,3&lt;=IF($L973="",12,$L973)),$J973,0),IF(AND(3&gt;=$K973,3&lt;=IF($L973="",12,$L973),MOD(3-$K973,$N973)=0),$J973,0)))</f>
        <v>0</v>
      </c>
      <c r="R973" s="19" t="n">
        <f aca="false">IF(OR($M973="",$M973="ERR",$J973="",$K973="",$N973=""),0,IF($N973=0,IF(AND(OR(4=7,4=12),4&gt;=$K973,4&lt;=IF($L973="",12,$L973)),$J973,0),IF(AND(4&gt;=$K973,4&lt;=IF($L973="",12,$L973),MOD(4-$K973,$N973)=0),$J973,0)))</f>
        <v>0</v>
      </c>
      <c r="S973" s="19" t="n">
        <f aca="false">IF(OR($M973="",$M973="ERR",$J973="",$K973="",$N973=""),0,IF($N973=0,IF(AND(OR(5=7,5=12),5&gt;=$K973,5&lt;=IF($L973="",12,$L973)),$J973,0),IF(AND(5&gt;=$K973,5&lt;=IF($L973="",12,$L973),MOD(5-$K973,$N973)=0),$J973,0)))</f>
        <v>0</v>
      </c>
      <c r="T973" s="19" t="n">
        <f aca="false">IF(OR($M973="",$M973="ERR",$J973="",$K973="",$N973=""),0,IF($N973=0,IF(AND(OR(6=7,6=12),6&gt;=$K973,6&lt;=IF($L973="",12,$L973)),$J973,0),IF(AND(6&gt;=$K973,6&lt;=IF($L973="",12,$L973),MOD(6-$K973,$N973)=0),$J973,0)))</f>
        <v>0</v>
      </c>
      <c r="U973" s="19" t="n">
        <f aca="false">IF(OR($M973="",$M973="ERR",$J973="",$K973="",$N973=""),0,IF($N973=0,IF(AND(OR(7=7,7=12),7&gt;=$K973,7&lt;=IF($L973="",12,$L973)),$J973,0),IF(AND(7&gt;=$K973,7&lt;=IF($L973="",12,$L973),MOD(7-$K973,$N973)=0),$J973,0)))</f>
        <v>0</v>
      </c>
      <c r="V973" s="19" t="n">
        <f aca="false">IF(OR($M973="",$M973="ERR",$J973="",$K973="",$N973=""),0,IF($N973=0,IF(AND(OR(8=7,8=12),8&gt;=$K973,8&lt;=IF($L973="",12,$L973)),$J973,0),IF(AND(8&gt;=$K973,8&lt;=IF($L973="",12,$L973),MOD(8-$K973,$N973)=0),$J973,0)))</f>
        <v>0</v>
      </c>
      <c r="W973" s="19" t="n">
        <f aca="false">IF(OR($M973="",$M973="ERR",$J973="",$K973="",$N973=""),0,IF($N973=0,IF(AND(OR(9=7,9=12),9&gt;=$K973,9&lt;=IF($L973="",12,$L973)),$J973,0),IF(AND(9&gt;=$K973,9&lt;=IF($L973="",12,$L973),MOD(9-$K973,$N973)=0),$J973,0)))</f>
        <v>0</v>
      </c>
      <c r="X973" s="19" t="n">
        <f aca="false">IF(OR($M973="",$M973="ERR",$J973="",$K973="",$N973=""),0,IF($N973=0,IF(AND(OR(10=7,10=12),10&gt;=$K973,10&lt;=IF($L973="",12,$L973)),$J973,0),IF(AND(10&gt;=$K973,10&lt;=IF($L973="",12,$L973),MOD(10-$K973,$N973)=0),$J973,0)))</f>
        <v>0</v>
      </c>
      <c r="Y973" s="19" t="n">
        <f aca="false">IF(OR($M973="",$M973="ERR",$J973="",$K973="",$N973=""),0,IF($N973=0,IF(AND(OR(11=7,11=12),11&gt;=$K973,11&lt;=IF($L973="",12,$L973)),$J973,0),IF(AND(11&gt;=$K973,11&lt;=IF($L973="",12,$L973),MOD(11-$K973,$N973)=0),$J973,0)))</f>
        <v>0</v>
      </c>
      <c r="Z973" s="19" t="n">
        <f aca="false">IF(OR($M973="",$M973="ERR",$J973="",$K973="",$N973=""),0,IF($N973=0,IF(AND(OR(12=7,12=12),12&gt;=$K973,12&lt;=IF($L973="",12,$L973)),$J973,0),IF(AND(12&gt;=$K973,12&lt;=IF($L973="",12,$L973),MOD(12-$K973,$N973)=0),$J973,0)))</f>
        <v>0</v>
      </c>
      <c r="AA973" s="36" t="n">
        <f aca="false">SUM(O973:Z973)</f>
        <v>0</v>
      </c>
      <c r="AB973" s="15" t="str">
        <f aca="false">IF(AND($B973="",$D973="",$J973=""),"",IF($B973="","Falta código",IF(ISNA(MATCH($B973,LST_COD,0)),"Código no registrado en Trabajadores",IF($E973="","Concepto no está en el catálogo",IF($M973="ERR","Retención de otro empleador: Origen = Otro empleador",IF(OR($J973="",$K973=""),"Falta monto o mes",IF(OR($K973&lt;1,$K973&gt;12),"Mes inicio inválido",IF(AND($L973&lt;&gt;"",OR($L973&lt;$K973,$L973&gt;12)),"Mes fin inválido",IF($N973="","Falta frecuencia",IF(AND($G973&lt;&gt;"Otro empleador",SUMPRODUCT(($O973:$Z973&lt;&gt;0)*(((COLUMN($O973:$Z973)-14)&lt;INDEX(Trabajadores!$M$6:$M$105,MATCH($B973,LST_COD,0)))+((COLUMN($O973:$Z973)-14)&gt;INDEX(Trabajadores!$N$6:$N$105,MATCH($B973,LST_COD,0)))))&gt;0),"Aviso: hay meses fuera del periodo laboral","OK"))))))))))</f>
        <v/>
      </c>
    </row>
    <row r="974" customFormat="false" ht="15" hidden="false" customHeight="false" outlineLevel="0" collapsed="false">
      <c r="A974" s="23" t="n">
        <v>969</v>
      </c>
      <c r="B974" s="7"/>
      <c r="C974" s="35" t="str">
        <f aca="false">IF($B974="","",IFERROR(INDEX(Trabajadores!$D$6:$D$105,MATCH($B974,LST_COD,0)),"¿Código?"))</f>
        <v/>
      </c>
      <c r="D974" s="30"/>
      <c r="E974" s="9" t="str">
        <f aca="false">IF($D974="","",IFERROR(VLOOKUP($D974,CONC_TABLA,2,FALSE()),""))</f>
        <v/>
      </c>
      <c r="F974" s="9" t="str">
        <f aca="false">IF($D974="","",IFERROR(VLOOKUP($D974,CONC_TABLA,3,FALSE()),""))</f>
        <v/>
      </c>
      <c r="G974" s="30"/>
      <c r="H974" s="30"/>
      <c r="I974" s="30"/>
      <c r="J974" s="29"/>
      <c r="K974" s="28"/>
      <c r="L974" s="28"/>
      <c r="M974" s="9" t="str">
        <f aca="false">IF(OR($B974="",$E974=""),"",IF($E974="INA","INA",IF($G974="Otro empleador",IF($E974="RET","RETO",IF($E974="ORD","OTO","OTX")),IF($E974="RET","ERR",$E974))))</f>
        <v/>
      </c>
      <c r="N974" s="9" t="str">
        <f aca="false">IF($I974="","",IFERROR(VLOOKUP($I974,FREC_TABLA,2,FALSE()),""))</f>
        <v/>
      </c>
      <c r="O974" s="19" t="n">
        <f aca="false">IF(OR($M974="",$M974="ERR",$J974="",$K974="",$N974=""),0,IF($N974=0,IF(AND(OR(1=7,1=12),1&gt;=$K974,1&lt;=IF($L974="",12,$L974)),$J974,0),IF(AND(1&gt;=$K974,1&lt;=IF($L974="",12,$L974),MOD(1-$K974,$N974)=0),$J974,0)))</f>
        <v>0</v>
      </c>
      <c r="P974" s="19" t="n">
        <f aca="false">IF(OR($M974="",$M974="ERR",$J974="",$K974="",$N974=""),0,IF($N974=0,IF(AND(OR(2=7,2=12),2&gt;=$K974,2&lt;=IF($L974="",12,$L974)),$J974,0),IF(AND(2&gt;=$K974,2&lt;=IF($L974="",12,$L974),MOD(2-$K974,$N974)=0),$J974,0)))</f>
        <v>0</v>
      </c>
      <c r="Q974" s="19" t="n">
        <f aca="false">IF(OR($M974="",$M974="ERR",$J974="",$K974="",$N974=""),0,IF($N974=0,IF(AND(OR(3=7,3=12),3&gt;=$K974,3&lt;=IF($L974="",12,$L974)),$J974,0),IF(AND(3&gt;=$K974,3&lt;=IF($L974="",12,$L974),MOD(3-$K974,$N974)=0),$J974,0)))</f>
        <v>0</v>
      </c>
      <c r="R974" s="19" t="n">
        <f aca="false">IF(OR($M974="",$M974="ERR",$J974="",$K974="",$N974=""),0,IF($N974=0,IF(AND(OR(4=7,4=12),4&gt;=$K974,4&lt;=IF($L974="",12,$L974)),$J974,0),IF(AND(4&gt;=$K974,4&lt;=IF($L974="",12,$L974),MOD(4-$K974,$N974)=0),$J974,0)))</f>
        <v>0</v>
      </c>
      <c r="S974" s="19" t="n">
        <f aca="false">IF(OR($M974="",$M974="ERR",$J974="",$K974="",$N974=""),0,IF($N974=0,IF(AND(OR(5=7,5=12),5&gt;=$K974,5&lt;=IF($L974="",12,$L974)),$J974,0),IF(AND(5&gt;=$K974,5&lt;=IF($L974="",12,$L974),MOD(5-$K974,$N974)=0),$J974,0)))</f>
        <v>0</v>
      </c>
      <c r="T974" s="19" t="n">
        <f aca="false">IF(OR($M974="",$M974="ERR",$J974="",$K974="",$N974=""),0,IF($N974=0,IF(AND(OR(6=7,6=12),6&gt;=$K974,6&lt;=IF($L974="",12,$L974)),$J974,0),IF(AND(6&gt;=$K974,6&lt;=IF($L974="",12,$L974),MOD(6-$K974,$N974)=0),$J974,0)))</f>
        <v>0</v>
      </c>
      <c r="U974" s="19" t="n">
        <f aca="false">IF(OR($M974="",$M974="ERR",$J974="",$K974="",$N974=""),0,IF($N974=0,IF(AND(OR(7=7,7=12),7&gt;=$K974,7&lt;=IF($L974="",12,$L974)),$J974,0),IF(AND(7&gt;=$K974,7&lt;=IF($L974="",12,$L974),MOD(7-$K974,$N974)=0),$J974,0)))</f>
        <v>0</v>
      </c>
      <c r="V974" s="19" t="n">
        <f aca="false">IF(OR($M974="",$M974="ERR",$J974="",$K974="",$N974=""),0,IF($N974=0,IF(AND(OR(8=7,8=12),8&gt;=$K974,8&lt;=IF($L974="",12,$L974)),$J974,0),IF(AND(8&gt;=$K974,8&lt;=IF($L974="",12,$L974),MOD(8-$K974,$N974)=0),$J974,0)))</f>
        <v>0</v>
      </c>
      <c r="W974" s="19" t="n">
        <f aca="false">IF(OR($M974="",$M974="ERR",$J974="",$K974="",$N974=""),0,IF($N974=0,IF(AND(OR(9=7,9=12),9&gt;=$K974,9&lt;=IF($L974="",12,$L974)),$J974,0),IF(AND(9&gt;=$K974,9&lt;=IF($L974="",12,$L974),MOD(9-$K974,$N974)=0),$J974,0)))</f>
        <v>0</v>
      </c>
      <c r="X974" s="19" t="n">
        <f aca="false">IF(OR($M974="",$M974="ERR",$J974="",$K974="",$N974=""),0,IF($N974=0,IF(AND(OR(10=7,10=12),10&gt;=$K974,10&lt;=IF($L974="",12,$L974)),$J974,0),IF(AND(10&gt;=$K974,10&lt;=IF($L974="",12,$L974),MOD(10-$K974,$N974)=0),$J974,0)))</f>
        <v>0</v>
      </c>
      <c r="Y974" s="19" t="n">
        <f aca="false">IF(OR($M974="",$M974="ERR",$J974="",$K974="",$N974=""),0,IF($N974=0,IF(AND(OR(11=7,11=12),11&gt;=$K974,11&lt;=IF($L974="",12,$L974)),$J974,0),IF(AND(11&gt;=$K974,11&lt;=IF($L974="",12,$L974),MOD(11-$K974,$N974)=0),$J974,0)))</f>
        <v>0</v>
      </c>
      <c r="Z974" s="19" t="n">
        <f aca="false">IF(OR($M974="",$M974="ERR",$J974="",$K974="",$N974=""),0,IF($N974=0,IF(AND(OR(12=7,12=12),12&gt;=$K974,12&lt;=IF($L974="",12,$L974)),$J974,0),IF(AND(12&gt;=$K974,12&lt;=IF($L974="",12,$L974),MOD(12-$K974,$N974)=0),$J974,0)))</f>
        <v>0</v>
      </c>
      <c r="AA974" s="36" t="n">
        <f aca="false">SUM(O974:Z974)</f>
        <v>0</v>
      </c>
      <c r="AB974" s="15" t="str">
        <f aca="false">IF(AND($B974="",$D974="",$J974=""),"",IF($B974="","Falta código",IF(ISNA(MATCH($B974,LST_COD,0)),"Código no registrado en Trabajadores",IF($E974="","Concepto no está en el catálogo",IF($M974="ERR","Retención de otro empleador: Origen = Otro empleador",IF(OR($J974="",$K974=""),"Falta monto o mes",IF(OR($K974&lt;1,$K974&gt;12),"Mes inicio inválido",IF(AND($L974&lt;&gt;"",OR($L974&lt;$K974,$L974&gt;12)),"Mes fin inválido",IF($N974="","Falta frecuencia",IF(AND($G974&lt;&gt;"Otro empleador",SUMPRODUCT(($O974:$Z974&lt;&gt;0)*(((COLUMN($O974:$Z974)-14)&lt;INDEX(Trabajadores!$M$6:$M$105,MATCH($B974,LST_COD,0)))+((COLUMN($O974:$Z974)-14)&gt;INDEX(Trabajadores!$N$6:$N$105,MATCH($B974,LST_COD,0)))))&gt;0),"Aviso: hay meses fuera del periodo laboral","OK"))))))))))</f>
        <v/>
      </c>
    </row>
    <row r="975" customFormat="false" ht="15" hidden="false" customHeight="false" outlineLevel="0" collapsed="false">
      <c r="A975" s="23" t="n">
        <v>970</v>
      </c>
      <c r="B975" s="7"/>
      <c r="C975" s="35" t="str">
        <f aca="false">IF($B975="","",IFERROR(INDEX(Trabajadores!$D$6:$D$105,MATCH($B975,LST_COD,0)),"¿Código?"))</f>
        <v/>
      </c>
      <c r="D975" s="30"/>
      <c r="E975" s="9" t="str">
        <f aca="false">IF($D975="","",IFERROR(VLOOKUP($D975,CONC_TABLA,2,FALSE()),""))</f>
        <v/>
      </c>
      <c r="F975" s="9" t="str">
        <f aca="false">IF($D975="","",IFERROR(VLOOKUP($D975,CONC_TABLA,3,FALSE()),""))</f>
        <v/>
      </c>
      <c r="G975" s="30"/>
      <c r="H975" s="30"/>
      <c r="I975" s="30"/>
      <c r="J975" s="29"/>
      <c r="K975" s="28"/>
      <c r="L975" s="28"/>
      <c r="M975" s="9" t="str">
        <f aca="false">IF(OR($B975="",$E975=""),"",IF($E975="INA","INA",IF($G975="Otro empleador",IF($E975="RET","RETO",IF($E975="ORD","OTO","OTX")),IF($E975="RET","ERR",$E975))))</f>
        <v/>
      </c>
      <c r="N975" s="9" t="str">
        <f aca="false">IF($I975="","",IFERROR(VLOOKUP($I975,FREC_TABLA,2,FALSE()),""))</f>
        <v/>
      </c>
      <c r="O975" s="19" t="n">
        <f aca="false">IF(OR($M975="",$M975="ERR",$J975="",$K975="",$N975=""),0,IF($N975=0,IF(AND(OR(1=7,1=12),1&gt;=$K975,1&lt;=IF($L975="",12,$L975)),$J975,0),IF(AND(1&gt;=$K975,1&lt;=IF($L975="",12,$L975),MOD(1-$K975,$N975)=0),$J975,0)))</f>
        <v>0</v>
      </c>
      <c r="P975" s="19" t="n">
        <f aca="false">IF(OR($M975="",$M975="ERR",$J975="",$K975="",$N975=""),0,IF($N975=0,IF(AND(OR(2=7,2=12),2&gt;=$K975,2&lt;=IF($L975="",12,$L975)),$J975,0),IF(AND(2&gt;=$K975,2&lt;=IF($L975="",12,$L975),MOD(2-$K975,$N975)=0),$J975,0)))</f>
        <v>0</v>
      </c>
      <c r="Q975" s="19" t="n">
        <f aca="false">IF(OR($M975="",$M975="ERR",$J975="",$K975="",$N975=""),0,IF($N975=0,IF(AND(OR(3=7,3=12),3&gt;=$K975,3&lt;=IF($L975="",12,$L975)),$J975,0),IF(AND(3&gt;=$K975,3&lt;=IF($L975="",12,$L975),MOD(3-$K975,$N975)=0),$J975,0)))</f>
        <v>0</v>
      </c>
      <c r="R975" s="19" t="n">
        <f aca="false">IF(OR($M975="",$M975="ERR",$J975="",$K975="",$N975=""),0,IF($N975=0,IF(AND(OR(4=7,4=12),4&gt;=$K975,4&lt;=IF($L975="",12,$L975)),$J975,0),IF(AND(4&gt;=$K975,4&lt;=IF($L975="",12,$L975),MOD(4-$K975,$N975)=0),$J975,0)))</f>
        <v>0</v>
      </c>
      <c r="S975" s="19" t="n">
        <f aca="false">IF(OR($M975="",$M975="ERR",$J975="",$K975="",$N975=""),0,IF($N975=0,IF(AND(OR(5=7,5=12),5&gt;=$K975,5&lt;=IF($L975="",12,$L975)),$J975,0),IF(AND(5&gt;=$K975,5&lt;=IF($L975="",12,$L975),MOD(5-$K975,$N975)=0),$J975,0)))</f>
        <v>0</v>
      </c>
      <c r="T975" s="19" t="n">
        <f aca="false">IF(OR($M975="",$M975="ERR",$J975="",$K975="",$N975=""),0,IF($N975=0,IF(AND(OR(6=7,6=12),6&gt;=$K975,6&lt;=IF($L975="",12,$L975)),$J975,0),IF(AND(6&gt;=$K975,6&lt;=IF($L975="",12,$L975),MOD(6-$K975,$N975)=0),$J975,0)))</f>
        <v>0</v>
      </c>
      <c r="U975" s="19" t="n">
        <f aca="false">IF(OR($M975="",$M975="ERR",$J975="",$K975="",$N975=""),0,IF($N975=0,IF(AND(OR(7=7,7=12),7&gt;=$K975,7&lt;=IF($L975="",12,$L975)),$J975,0),IF(AND(7&gt;=$K975,7&lt;=IF($L975="",12,$L975),MOD(7-$K975,$N975)=0),$J975,0)))</f>
        <v>0</v>
      </c>
      <c r="V975" s="19" t="n">
        <f aca="false">IF(OR($M975="",$M975="ERR",$J975="",$K975="",$N975=""),0,IF($N975=0,IF(AND(OR(8=7,8=12),8&gt;=$K975,8&lt;=IF($L975="",12,$L975)),$J975,0),IF(AND(8&gt;=$K975,8&lt;=IF($L975="",12,$L975),MOD(8-$K975,$N975)=0),$J975,0)))</f>
        <v>0</v>
      </c>
      <c r="W975" s="19" t="n">
        <f aca="false">IF(OR($M975="",$M975="ERR",$J975="",$K975="",$N975=""),0,IF($N975=0,IF(AND(OR(9=7,9=12),9&gt;=$K975,9&lt;=IF($L975="",12,$L975)),$J975,0),IF(AND(9&gt;=$K975,9&lt;=IF($L975="",12,$L975),MOD(9-$K975,$N975)=0),$J975,0)))</f>
        <v>0</v>
      </c>
      <c r="X975" s="19" t="n">
        <f aca="false">IF(OR($M975="",$M975="ERR",$J975="",$K975="",$N975=""),0,IF($N975=0,IF(AND(OR(10=7,10=12),10&gt;=$K975,10&lt;=IF($L975="",12,$L975)),$J975,0),IF(AND(10&gt;=$K975,10&lt;=IF($L975="",12,$L975),MOD(10-$K975,$N975)=0),$J975,0)))</f>
        <v>0</v>
      </c>
      <c r="Y975" s="19" t="n">
        <f aca="false">IF(OR($M975="",$M975="ERR",$J975="",$K975="",$N975=""),0,IF($N975=0,IF(AND(OR(11=7,11=12),11&gt;=$K975,11&lt;=IF($L975="",12,$L975)),$J975,0),IF(AND(11&gt;=$K975,11&lt;=IF($L975="",12,$L975),MOD(11-$K975,$N975)=0),$J975,0)))</f>
        <v>0</v>
      </c>
      <c r="Z975" s="19" t="n">
        <f aca="false">IF(OR($M975="",$M975="ERR",$J975="",$K975="",$N975=""),0,IF($N975=0,IF(AND(OR(12=7,12=12),12&gt;=$K975,12&lt;=IF($L975="",12,$L975)),$J975,0),IF(AND(12&gt;=$K975,12&lt;=IF($L975="",12,$L975),MOD(12-$K975,$N975)=0),$J975,0)))</f>
        <v>0</v>
      </c>
      <c r="AA975" s="36" t="n">
        <f aca="false">SUM(O975:Z975)</f>
        <v>0</v>
      </c>
      <c r="AB975" s="15" t="str">
        <f aca="false">IF(AND($B975="",$D975="",$J975=""),"",IF($B975="","Falta código",IF(ISNA(MATCH($B975,LST_COD,0)),"Código no registrado en Trabajadores",IF($E975="","Concepto no está en el catálogo",IF($M975="ERR","Retención de otro empleador: Origen = Otro empleador",IF(OR($J975="",$K975=""),"Falta monto o mes",IF(OR($K975&lt;1,$K975&gt;12),"Mes inicio inválido",IF(AND($L975&lt;&gt;"",OR($L975&lt;$K975,$L975&gt;12)),"Mes fin inválido",IF($N975="","Falta frecuencia",IF(AND($G975&lt;&gt;"Otro empleador",SUMPRODUCT(($O975:$Z975&lt;&gt;0)*(((COLUMN($O975:$Z975)-14)&lt;INDEX(Trabajadores!$M$6:$M$105,MATCH($B975,LST_COD,0)))+((COLUMN($O975:$Z975)-14)&gt;INDEX(Trabajadores!$N$6:$N$105,MATCH($B975,LST_COD,0)))))&gt;0),"Aviso: hay meses fuera del periodo laboral","OK"))))))))))</f>
        <v/>
      </c>
    </row>
    <row r="976" customFormat="false" ht="15" hidden="false" customHeight="false" outlineLevel="0" collapsed="false">
      <c r="A976" s="23" t="n">
        <v>971</v>
      </c>
      <c r="B976" s="7"/>
      <c r="C976" s="35" t="str">
        <f aca="false">IF($B976="","",IFERROR(INDEX(Trabajadores!$D$6:$D$105,MATCH($B976,LST_COD,0)),"¿Código?"))</f>
        <v/>
      </c>
      <c r="D976" s="30"/>
      <c r="E976" s="9" t="str">
        <f aca="false">IF($D976="","",IFERROR(VLOOKUP($D976,CONC_TABLA,2,FALSE()),""))</f>
        <v/>
      </c>
      <c r="F976" s="9" t="str">
        <f aca="false">IF($D976="","",IFERROR(VLOOKUP($D976,CONC_TABLA,3,FALSE()),""))</f>
        <v/>
      </c>
      <c r="G976" s="30"/>
      <c r="H976" s="30"/>
      <c r="I976" s="30"/>
      <c r="J976" s="29"/>
      <c r="K976" s="28"/>
      <c r="L976" s="28"/>
      <c r="M976" s="9" t="str">
        <f aca="false">IF(OR($B976="",$E976=""),"",IF($E976="INA","INA",IF($G976="Otro empleador",IF($E976="RET","RETO",IF($E976="ORD","OTO","OTX")),IF($E976="RET","ERR",$E976))))</f>
        <v/>
      </c>
      <c r="N976" s="9" t="str">
        <f aca="false">IF($I976="","",IFERROR(VLOOKUP($I976,FREC_TABLA,2,FALSE()),""))</f>
        <v/>
      </c>
      <c r="O976" s="19" t="n">
        <f aca="false">IF(OR($M976="",$M976="ERR",$J976="",$K976="",$N976=""),0,IF($N976=0,IF(AND(OR(1=7,1=12),1&gt;=$K976,1&lt;=IF($L976="",12,$L976)),$J976,0),IF(AND(1&gt;=$K976,1&lt;=IF($L976="",12,$L976),MOD(1-$K976,$N976)=0),$J976,0)))</f>
        <v>0</v>
      </c>
      <c r="P976" s="19" t="n">
        <f aca="false">IF(OR($M976="",$M976="ERR",$J976="",$K976="",$N976=""),0,IF($N976=0,IF(AND(OR(2=7,2=12),2&gt;=$K976,2&lt;=IF($L976="",12,$L976)),$J976,0),IF(AND(2&gt;=$K976,2&lt;=IF($L976="",12,$L976),MOD(2-$K976,$N976)=0),$J976,0)))</f>
        <v>0</v>
      </c>
      <c r="Q976" s="19" t="n">
        <f aca="false">IF(OR($M976="",$M976="ERR",$J976="",$K976="",$N976=""),0,IF($N976=0,IF(AND(OR(3=7,3=12),3&gt;=$K976,3&lt;=IF($L976="",12,$L976)),$J976,0),IF(AND(3&gt;=$K976,3&lt;=IF($L976="",12,$L976),MOD(3-$K976,$N976)=0),$J976,0)))</f>
        <v>0</v>
      </c>
      <c r="R976" s="19" t="n">
        <f aca="false">IF(OR($M976="",$M976="ERR",$J976="",$K976="",$N976=""),0,IF($N976=0,IF(AND(OR(4=7,4=12),4&gt;=$K976,4&lt;=IF($L976="",12,$L976)),$J976,0),IF(AND(4&gt;=$K976,4&lt;=IF($L976="",12,$L976),MOD(4-$K976,$N976)=0),$J976,0)))</f>
        <v>0</v>
      </c>
      <c r="S976" s="19" t="n">
        <f aca="false">IF(OR($M976="",$M976="ERR",$J976="",$K976="",$N976=""),0,IF($N976=0,IF(AND(OR(5=7,5=12),5&gt;=$K976,5&lt;=IF($L976="",12,$L976)),$J976,0),IF(AND(5&gt;=$K976,5&lt;=IF($L976="",12,$L976),MOD(5-$K976,$N976)=0),$J976,0)))</f>
        <v>0</v>
      </c>
      <c r="T976" s="19" t="n">
        <f aca="false">IF(OR($M976="",$M976="ERR",$J976="",$K976="",$N976=""),0,IF($N976=0,IF(AND(OR(6=7,6=12),6&gt;=$K976,6&lt;=IF($L976="",12,$L976)),$J976,0),IF(AND(6&gt;=$K976,6&lt;=IF($L976="",12,$L976),MOD(6-$K976,$N976)=0),$J976,0)))</f>
        <v>0</v>
      </c>
      <c r="U976" s="19" t="n">
        <f aca="false">IF(OR($M976="",$M976="ERR",$J976="",$K976="",$N976=""),0,IF($N976=0,IF(AND(OR(7=7,7=12),7&gt;=$K976,7&lt;=IF($L976="",12,$L976)),$J976,0),IF(AND(7&gt;=$K976,7&lt;=IF($L976="",12,$L976),MOD(7-$K976,$N976)=0),$J976,0)))</f>
        <v>0</v>
      </c>
      <c r="V976" s="19" t="n">
        <f aca="false">IF(OR($M976="",$M976="ERR",$J976="",$K976="",$N976=""),0,IF($N976=0,IF(AND(OR(8=7,8=12),8&gt;=$K976,8&lt;=IF($L976="",12,$L976)),$J976,0),IF(AND(8&gt;=$K976,8&lt;=IF($L976="",12,$L976),MOD(8-$K976,$N976)=0),$J976,0)))</f>
        <v>0</v>
      </c>
      <c r="W976" s="19" t="n">
        <f aca="false">IF(OR($M976="",$M976="ERR",$J976="",$K976="",$N976=""),0,IF($N976=0,IF(AND(OR(9=7,9=12),9&gt;=$K976,9&lt;=IF($L976="",12,$L976)),$J976,0),IF(AND(9&gt;=$K976,9&lt;=IF($L976="",12,$L976),MOD(9-$K976,$N976)=0),$J976,0)))</f>
        <v>0</v>
      </c>
      <c r="X976" s="19" t="n">
        <f aca="false">IF(OR($M976="",$M976="ERR",$J976="",$K976="",$N976=""),0,IF($N976=0,IF(AND(OR(10=7,10=12),10&gt;=$K976,10&lt;=IF($L976="",12,$L976)),$J976,0),IF(AND(10&gt;=$K976,10&lt;=IF($L976="",12,$L976),MOD(10-$K976,$N976)=0),$J976,0)))</f>
        <v>0</v>
      </c>
      <c r="Y976" s="19" t="n">
        <f aca="false">IF(OR($M976="",$M976="ERR",$J976="",$K976="",$N976=""),0,IF($N976=0,IF(AND(OR(11=7,11=12),11&gt;=$K976,11&lt;=IF($L976="",12,$L976)),$J976,0),IF(AND(11&gt;=$K976,11&lt;=IF($L976="",12,$L976),MOD(11-$K976,$N976)=0),$J976,0)))</f>
        <v>0</v>
      </c>
      <c r="Z976" s="19" t="n">
        <f aca="false">IF(OR($M976="",$M976="ERR",$J976="",$K976="",$N976=""),0,IF($N976=0,IF(AND(OR(12=7,12=12),12&gt;=$K976,12&lt;=IF($L976="",12,$L976)),$J976,0),IF(AND(12&gt;=$K976,12&lt;=IF($L976="",12,$L976),MOD(12-$K976,$N976)=0),$J976,0)))</f>
        <v>0</v>
      </c>
      <c r="AA976" s="36" t="n">
        <f aca="false">SUM(O976:Z976)</f>
        <v>0</v>
      </c>
      <c r="AB976" s="15" t="str">
        <f aca="false">IF(AND($B976="",$D976="",$J976=""),"",IF($B976="","Falta código",IF(ISNA(MATCH($B976,LST_COD,0)),"Código no registrado en Trabajadores",IF($E976="","Concepto no está en el catálogo",IF($M976="ERR","Retención de otro empleador: Origen = Otro empleador",IF(OR($J976="",$K976=""),"Falta monto o mes",IF(OR($K976&lt;1,$K976&gt;12),"Mes inicio inválido",IF(AND($L976&lt;&gt;"",OR($L976&lt;$K976,$L976&gt;12)),"Mes fin inválido",IF($N976="","Falta frecuencia",IF(AND($G976&lt;&gt;"Otro empleador",SUMPRODUCT(($O976:$Z976&lt;&gt;0)*(((COLUMN($O976:$Z976)-14)&lt;INDEX(Trabajadores!$M$6:$M$105,MATCH($B976,LST_COD,0)))+((COLUMN($O976:$Z976)-14)&gt;INDEX(Trabajadores!$N$6:$N$105,MATCH($B976,LST_COD,0)))))&gt;0),"Aviso: hay meses fuera del periodo laboral","OK"))))))))))</f>
        <v/>
      </c>
    </row>
    <row r="977" customFormat="false" ht="15" hidden="false" customHeight="false" outlineLevel="0" collapsed="false">
      <c r="A977" s="23" t="n">
        <v>972</v>
      </c>
      <c r="B977" s="7"/>
      <c r="C977" s="35" t="str">
        <f aca="false">IF($B977="","",IFERROR(INDEX(Trabajadores!$D$6:$D$105,MATCH($B977,LST_COD,0)),"¿Código?"))</f>
        <v/>
      </c>
      <c r="D977" s="30"/>
      <c r="E977" s="9" t="str">
        <f aca="false">IF($D977="","",IFERROR(VLOOKUP($D977,CONC_TABLA,2,FALSE()),""))</f>
        <v/>
      </c>
      <c r="F977" s="9" t="str">
        <f aca="false">IF($D977="","",IFERROR(VLOOKUP($D977,CONC_TABLA,3,FALSE()),""))</f>
        <v/>
      </c>
      <c r="G977" s="30"/>
      <c r="H977" s="30"/>
      <c r="I977" s="30"/>
      <c r="J977" s="29"/>
      <c r="K977" s="28"/>
      <c r="L977" s="28"/>
      <c r="M977" s="9" t="str">
        <f aca="false">IF(OR($B977="",$E977=""),"",IF($E977="INA","INA",IF($G977="Otro empleador",IF($E977="RET","RETO",IF($E977="ORD","OTO","OTX")),IF($E977="RET","ERR",$E977))))</f>
        <v/>
      </c>
      <c r="N977" s="9" t="str">
        <f aca="false">IF($I977="","",IFERROR(VLOOKUP($I977,FREC_TABLA,2,FALSE()),""))</f>
        <v/>
      </c>
      <c r="O977" s="19" t="n">
        <f aca="false">IF(OR($M977="",$M977="ERR",$J977="",$K977="",$N977=""),0,IF($N977=0,IF(AND(OR(1=7,1=12),1&gt;=$K977,1&lt;=IF($L977="",12,$L977)),$J977,0),IF(AND(1&gt;=$K977,1&lt;=IF($L977="",12,$L977),MOD(1-$K977,$N977)=0),$J977,0)))</f>
        <v>0</v>
      </c>
      <c r="P977" s="19" t="n">
        <f aca="false">IF(OR($M977="",$M977="ERR",$J977="",$K977="",$N977=""),0,IF($N977=0,IF(AND(OR(2=7,2=12),2&gt;=$K977,2&lt;=IF($L977="",12,$L977)),$J977,0),IF(AND(2&gt;=$K977,2&lt;=IF($L977="",12,$L977),MOD(2-$K977,$N977)=0),$J977,0)))</f>
        <v>0</v>
      </c>
      <c r="Q977" s="19" t="n">
        <f aca="false">IF(OR($M977="",$M977="ERR",$J977="",$K977="",$N977=""),0,IF($N977=0,IF(AND(OR(3=7,3=12),3&gt;=$K977,3&lt;=IF($L977="",12,$L977)),$J977,0),IF(AND(3&gt;=$K977,3&lt;=IF($L977="",12,$L977),MOD(3-$K977,$N977)=0),$J977,0)))</f>
        <v>0</v>
      </c>
      <c r="R977" s="19" t="n">
        <f aca="false">IF(OR($M977="",$M977="ERR",$J977="",$K977="",$N977=""),0,IF($N977=0,IF(AND(OR(4=7,4=12),4&gt;=$K977,4&lt;=IF($L977="",12,$L977)),$J977,0),IF(AND(4&gt;=$K977,4&lt;=IF($L977="",12,$L977),MOD(4-$K977,$N977)=0),$J977,0)))</f>
        <v>0</v>
      </c>
      <c r="S977" s="19" t="n">
        <f aca="false">IF(OR($M977="",$M977="ERR",$J977="",$K977="",$N977=""),0,IF($N977=0,IF(AND(OR(5=7,5=12),5&gt;=$K977,5&lt;=IF($L977="",12,$L977)),$J977,0),IF(AND(5&gt;=$K977,5&lt;=IF($L977="",12,$L977),MOD(5-$K977,$N977)=0),$J977,0)))</f>
        <v>0</v>
      </c>
      <c r="T977" s="19" t="n">
        <f aca="false">IF(OR($M977="",$M977="ERR",$J977="",$K977="",$N977=""),0,IF($N977=0,IF(AND(OR(6=7,6=12),6&gt;=$K977,6&lt;=IF($L977="",12,$L977)),$J977,0),IF(AND(6&gt;=$K977,6&lt;=IF($L977="",12,$L977),MOD(6-$K977,$N977)=0),$J977,0)))</f>
        <v>0</v>
      </c>
      <c r="U977" s="19" t="n">
        <f aca="false">IF(OR($M977="",$M977="ERR",$J977="",$K977="",$N977=""),0,IF($N977=0,IF(AND(OR(7=7,7=12),7&gt;=$K977,7&lt;=IF($L977="",12,$L977)),$J977,0),IF(AND(7&gt;=$K977,7&lt;=IF($L977="",12,$L977),MOD(7-$K977,$N977)=0),$J977,0)))</f>
        <v>0</v>
      </c>
      <c r="V977" s="19" t="n">
        <f aca="false">IF(OR($M977="",$M977="ERR",$J977="",$K977="",$N977=""),0,IF($N977=0,IF(AND(OR(8=7,8=12),8&gt;=$K977,8&lt;=IF($L977="",12,$L977)),$J977,0),IF(AND(8&gt;=$K977,8&lt;=IF($L977="",12,$L977),MOD(8-$K977,$N977)=0),$J977,0)))</f>
        <v>0</v>
      </c>
      <c r="W977" s="19" t="n">
        <f aca="false">IF(OR($M977="",$M977="ERR",$J977="",$K977="",$N977=""),0,IF($N977=0,IF(AND(OR(9=7,9=12),9&gt;=$K977,9&lt;=IF($L977="",12,$L977)),$J977,0),IF(AND(9&gt;=$K977,9&lt;=IF($L977="",12,$L977),MOD(9-$K977,$N977)=0),$J977,0)))</f>
        <v>0</v>
      </c>
      <c r="X977" s="19" t="n">
        <f aca="false">IF(OR($M977="",$M977="ERR",$J977="",$K977="",$N977=""),0,IF($N977=0,IF(AND(OR(10=7,10=12),10&gt;=$K977,10&lt;=IF($L977="",12,$L977)),$J977,0),IF(AND(10&gt;=$K977,10&lt;=IF($L977="",12,$L977),MOD(10-$K977,$N977)=0),$J977,0)))</f>
        <v>0</v>
      </c>
      <c r="Y977" s="19" t="n">
        <f aca="false">IF(OR($M977="",$M977="ERR",$J977="",$K977="",$N977=""),0,IF($N977=0,IF(AND(OR(11=7,11=12),11&gt;=$K977,11&lt;=IF($L977="",12,$L977)),$J977,0),IF(AND(11&gt;=$K977,11&lt;=IF($L977="",12,$L977),MOD(11-$K977,$N977)=0),$J977,0)))</f>
        <v>0</v>
      </c>
      <c r="Z977" s="19" t="n">
        <f aca="false">IF(OR($M977="",$M977="ERR",$J977="",$K977="",$N977=""),0,IF($N977=0,IF(AND(OR(12=7,12=12),12&gt;=$K977,12&lt;=IF($L977="",12,$L977)),$J977,0),IF(AND(12&gt;=$K977,12&lt;=IF($L977="",12,$L977),MOD(12-$K977,$N977)=0),$J977,0)))</f>
        <v>0</v>
      </c>
      <c r="AA977" s="36" t="n">
        <f aca="false">SUM(O977:Z977)</f>
        <v>0</v>
      </c>
      <c r="AB977" s="15" t="str">
        <f aca="false">IF(AND($B977="",$D977="",$J977=""),"",IF($B977="","Falta código",IF(ISNA(MATCH($B977,LST_COD,0)),"Código no registrado en Trabajadores",IF($E977="","Concepto no está en el catálogo",IF($M977="ERR","Retención de otro empleador: Origen = Otro empleador",IF(OR($J977="",$K977=""),"Falta monto o mes",IF(OR($K977&lt;1,$K977&gt;12),"Mes inicio inválido",IF(AND($L977&lt;&gt;"",OR($L977&lt;$K977,$L977&gt;12)),"Mes fin inválido",IF($N977="","Falta frecuencia",IF(AND($G977&lt;&gt;"Otro empleador",SUMPRODUCT(($O977:$Z977&lt;&gt;0)*(((COLUMN($O977:$Z977)-14)&lt;INDEX(Trabajadores!$M$6:$M$105,MATCH($B977,LST_COD,0)))+((COLUMN($O977:$Z977)-14)&gt;INDEX(Trabajadores!$N$6:$N$105,MATCH($B977,LST_COD,0)))))&gt;0),"Aviso: hay meses fuera del periodo laboral","OK"))))))))))</f>
        <v/>
      </c>
    </row>
    <row r="978" customFormat="false" ht="15" hidden="false" customHeight="false" outlineLevel="0" collapsed="false">
      <c r="A978" s="23" t="n">
        <v>973</v>
      </c>
      <c r="B978" s="7"/>
      <c r="C978" s="35" t="str">
        <f aca="false">IF($B978="","",IFERROR(INDEX(Trabajadores!$D$6:$D$105,MATCH($B978,LST_COD,0)),"¿Código?"))</f>
        <v/>
      </c>
      <c r="D978" s="30"/>
      <c r="E978" s="9" t="str">
        <f aca="false">IF($D978="","",IFERROR(VLOOKUP($D978,CONC_TABLA,2,FALSE()),""))</f>
        <v/>
      </c>
      <c r="F978" s="9" t="str">
        <f aca="false">IF($D978="","",IFERROR(VLOOKUP($D978,CONC_TABLA,3,FALSE()),""))</f>
        <v/>
      </c>
      <c r="G978" s="30"/>
      <c r="H978" s="30"/>
      <c r="I978" s="30"/>
      <c r="J978" s="29"/>
      <c r="K978" s="28"/>
      <c r="L978" s="28"/>
      <c r="M978" s="9" t="str">
        <f aca="false">IF(OR($B978="",$E978=""),"",IF($E978="INA","INA",IF($G978="Otro empleador",IF($E978="RET","RETO",IF($E978="ORD","OTO","OTX")),IF($E978="RET","ERR",$E978))))</f>
        <v/>
      </c>
      <c r="N978" s="9" t="str">
        <f aca="false">IF($I978="","",IFERROR(VLOOKUP($I978,FREC_TABLA,2,FALSE()),""))</f>
        <v/>
      </c>
      <c r="O978" s="19" t="n">
        <f aca="false">IF(OR($M978="",$M978="ERR",$J978="",$K978="",$N978=""),0,IF($N978=0,IF(AND(OR(1=7,1=12),1&gt;=$K978,1&lt;=IF($L978="",12,$L978)),$J978,0),IF(AND(1&gt;=$K978,1&lt;=IF($L978="",12,$L978),MOD(1-$K978,$N978)=0),$J978,0)))</f>
        <v>0</v>
      </c>
      <c r="P978" s="19" t="n">
        <f aca="false">IF(OR($M978="",$M978="ERR",$J978="",$K978="",$N978=""),0,IF($N978=0,IF(AND(OR(2=7,2=12),2&gt;=$K978,2&lt;=IF($L978="",12,$L978)),$J978,0),IF(AND(2&gt;=$K978,2&lt;=IF($L978="",12,$L978),MOD(2-$K978,$N978)=0),$J978,0)))</f>
        <v>0</v>
      </c>
      <c r="Q978" s="19" t="n">
        <f aca="false">IF(OR($M978="",$M978="ERR",$J978="",$K978="",$N978=""),0,IF($N978=0,IF(AND(OR(3=7,3=12),3&gt;=$K978,3&lt;=IF($L978="",12,$L978)),$J978,0),IF(AND(3&gt;=$K978,3&lt;=IF($L978="",12,$L978),MOD(3-$K978,$N978)=0),$J978,0)))</f>
        <v>0</v>
      </c>
      <c r="R978" s="19" t="n">
        <f aca="false">IF(OR($M978="",$M978="ERR",$J978="",$K978="",$N978=""),0,IF($N978=0,IF(AND(OR(4=7,4=12),4&gt;=$K978,4&lt;=IF($L978="",12,$L978)),$J978,0),IF(AND(4&gt;=$K978,4&lt;=IF($L978="",12,$L978),MOD(4-$K978,$N978)=0),$J978,0)))</f>
        <v>0</v>
      </c>
      <c r="S978" s="19" t="n">
        <f aca="false">IF(OR($M978="",$M978="ERR",$J978="",$K978="",$N978=""),0,IF($N978=0,IF(AND(OR(5=7,5=12),5&gt;=$K978,5&lt;=IF($L978="",12,$L978)),$J978,0),IF(AND(5&gt;=$K978,5&lt;=IF($L978="",12,$L978),MOD(5-$K978,$N978)=0),$J978,0)))</f>
        <v>0</v>
      </c>
      <c r="T978" s="19" t="n">
        <f aca="false">IF(OR($M978="",$M978="ERR",$J978="",$K978="",$N978=""),0,IF($N978=0,IF(AND(OR(6=7,6=12),6&gt;=$K978,6&lt;=IF($L978="",12,$L978)),$J978,0),IF(AND(6&gt;=$K978,6&lt;=IF($L978="",12,$L978),MOD(6-$K978,$N978)=0),$J978,0)))</f>
        <v>0</v>
      </c>
      <c r="U978" s="19" t="n">
        <f aca="false">IF(OR($M978="",$M978="ERR",$J978="",$K978="",$N978=""),0,IF($N978=0,IF(AND(OR(7=7,7=12),7&gt;=$K978,7&lt;=IF($L978="",12,$L978)),$J978,0),IF(AND(7&gt;=$K978,7&lt;=IF($L978="",12,$L978),MOD(7-$K978,$N978)=0),$J978,0)))</f>
        <v>0</v>
      </c>
      <c r="V978" s="19" t="n">
        <f aca="false">IF(OR($M978="",$M978="ERR",$J978="",$K978="",$N978=""),0,IF($N978=0,IF(AND(OR(8=7,8=12),8&gt;=$K978,8&lt;=IF($L978="",12,$L978)),$J978,0),IF(AND(8&gt;=$K978,8&lt;=IF($L978="",12,$L978),MOD(8-$K978,$N978)=0),$J978,0)))</f>
        <v>0</v>
      </c>
      <c r="W978" s="19" t="n">
        <f aca="false">IF(OR($M978="",$M978="ERR",$J978="",$K978="",$N978=""),0,IF($N978=0,IF(AND(OR(9=7,9=12),9&gt;=$K978,9&lt;=IF($L978="",12,$L978)),$J978,0),IF(AND(9&gt;=$K978,9&lt;=IF($L978="",12,$L978),MOD(9-$K978,$N978)=0),$J978,0)))</f>
        <v>0</v>
      </c>
      <c r="X978" s="19" t="n">
        <f aca="false">IF(OR($M978="",$M978="ERR",$J978="",$K978="",$N978=""),0,IF($N978=0,IF(AND(OR(10=7,10=12),10&gt;=$K978,10&lt;=IF($L978="",12,$L978)),$J978,0),IF(AND(10&gt;=$K978,10&lt;=IF($L978="",12,$L978),MOD(10-$K978,$N978)=0),$J978,0)))</f>
        <v>0</v>
      </c>
      <c r="Y978" s="19" t="n">
        <f aca="false">IF(OR($M978="",$M978="ERR",$J978="",$K978="",$N978=""),0,IF($N978=0,IF(AND(OR(11=7,11=12),11&gt;=$K978,11&lt;=IF($L978="",12,$L978)),$J978,0),IF(AND(11&gt;=$K978,11&lt;=IF($L978="",12,$L978),MOD(11-$K978,$N978)=0),$J978,0)))</f>
        <v>0</v>
      </c>
      <c r="Z978" s="19" t="n">
        <f aca="false">IF(OR($M978="",$M978="ERR",$J978="",$K978="",$N978=""),0,IF($N978=0,IF(AND(OR(12=7,12=12),12&gt;=$K978,12&lt;=IF($L978="",12,$L978)),$J978,0),IF(AND(12&gt;=$K978,12&lt;=IF($L978="",12,$L978),MOD(12-$K978,$N978)=0),$J978,0)))</f>
        <v>0</v>
      </c>
      <c r="AA978" s="36" t="n">
        <f aca="false">SUM(O978:Z978)</f>
        <v>0</v>
      </c>
      <c r="AB978" s="15" t="str">
        <f aca="false">IF(AND($B978="",$D978="",$J978=""),"",IF($B978="","Falta código",IF(ISNA(MATCH($B978,LST_COD,0)),"Código no registrado en Trabajadores",IF($E978="","Concepto no está en el catálogo",IF($M978="ERR","Retención de otro empleador: Origen = Otro empleador",IF(OR($J978="",$K978=""),"Falta monto o mes",IF(OR($K978&lt;1,$K978&gt;12),"Mes inicio inválido",IF(AND($L978&lt;&gt;"",OR($L978&lt;$K978,$L978&gt;12)),"Mes fin inválido",IF($N978="","Falta frecuencia",IF(AND($G978&lt;&gt;"Otro empleador",SUMPRODUCT(($O978:$Z978&lt;&gt;0)*(((COLUMN($O978:$Z978)-14)&lt;INDEX(Trabajadores!$M$6:$M$105,MATCH($B978,LST_COD,0)))+((COLUMN($O978:$Z978)-14)&gt;INDEX(Trabajadores!$N$6:$N$105,MATCH($B978,LST_COD,0)))))&gt;0),"Aviso: hay meses fuera del periodo laboral","OK"))))))))))</f>
        <v/>
      </c>
    </row>
    <row r="979" customFormat="false" ht="15" hidden="false" customHeight="false" outlineLevel="0" collapsed="false">
      <c r="A979" s="23" t="n">
        <v>974</v>
      </c>
      <c r="B979" s="7"/>
      <c r="C979" s="35" t="str">
        <f aca="false">IF($B979="","",IFERROR(INDEX(Trabajadores!$D$6:$D$105,MATCH($B979,LST_COD,0)),"¿Código?"))</f>
        <v/>
      </c>
      <c r="D979" s="30"/>
      <c r="E979" s="9" t="str">
        <f aca="false">IF($D979="","",IFERROR(VLOOKUP($D979,CONC_TABLA,2,FALSE()),""))</f>
        <v/>
      </c>
      <c r="F979" s="9" t="str">
        <f aca="false">IF($D979="","",IFERROR(VLOOKUP($D979,CONC_TABLA,3,FALSE()),""))</f>
        <v/>
      </c>
      <c r="G979" s="30"/>
      <c r="H979" s="30"/>
      <c r="I979" s="30"/>
      <c r="J979" s="29"/>
      <c r="K979" s="28"/>
      <c r="L979" s="28"/>
      <c r="M979" s="9" t="str">
        <f aca="false">IF(OR($B979="",$E979=""),"",IF($E979="INA","INA",IF($G979="Otro empleador",IF($E979="RET","RETO",IF($E979="ORD","OTO","OTX")),IF($E979="RET","ERR",$E979))))</f>
        <v/>
      </c>
      <c r="N979" s="9" t="str">
        <f aca="false">IF($I979="","",IFERROR(VLOOKUP($I979,FREC_TABLA,2,FALSE()),""))</f>
        <v/>
      </c>
      <c r="O979" s="19" t="n">
        <f aca="false">IF(OR($M979="",$M979="ERR",$J979="",$K979="",$N979=""),0,IF($N979=0,IF(AND(OR(1=7,1=12),1&gt;=$K979,1&lt;=IF($L979="",12,$L979)),$J979,0),IF(AND(1&gt;=$K979,1&lt;=IF($L979="",12,$L979),MOD(1-$K979,$N979)=0),$J979,0)))</f>
        <v>0</v>
      </c>
      <c r="P979" s="19" t="n">
        <f aca="false">IF(OR($M979="",$M979="ERR",$J979="",$K979="",$N979=""),0,IF($N979=0,IF(AND(OR(2=7,2=12),2&gt;=$K979,2&lt;=IF($L979="",12,$L979)),$J979,0),IF(AND(2&gt;=$K979,2&lt;=IF($L979="",12,$L979),MOD(2-$K979,$N979)=0),$J979,0)))</f>
        <v>0</v>
      </c>
      <c r="Q979" s="19" t="n">
        <f aca="false">IF(OR($M979="",$M979="ERR",$J979="",$K979="",$N979=""),0,IF($N979=0,IF(AND(OR(3=7,3=12),3&gt;=$K979,3&lt;=IF($L979="",12,$L979)),$J979,0),IF(AND(3&gt;=$K979,3&lt;=IF($L979="",12,$L979),MOD(3-$K979,$N979)=0),$J979,0)))</f>
        <v>0</v>
      </c>
      <c r="R979" s="19" t="n">
        <f aca="false">IF(OR($M979="",$M979="ERR",$J979="",$K979="",$N979=""),0,IF($N979=0,IF(AND(OR(4=7,4=12),4&gt;=$K979,4&lt;=IF($L979="",12,$L979)),$J979,0),IF(AND(4&gt;=$K979,4&lt;=IF($L979="",12,$L979),MOD(4-$K979,$N979)=0),$J979,0)))</f>
        <v>0</v>
      </c>
      <c r="S979" s="19" t="n">
        <f aca="false">IF(OR($M979="",$M979="ERR",$J979="",$K979="",$N979=""),0,IF($N979=0,IF(AND(OR(5=7,5=12),5&gt;=$K979,5&lt;=IF($L979="",12,$L979)),$J979,0),IF(AND(5&gt;=$K979,5&lt;=IF($L979="",12,$L979),MOD(5-$K979,$N979)=0),$J979,0)))</f>
        <v>0</v>
      </c>
      <c r="T979" s="19" t="n">
        <f aca="false">IF(OR($M979="",$M979="ERR",$J979="",$K979="",$N979=""),0,IF($N979=0,IF(AND(OR(6=7,6=12),6&gt;=$K979,6&lt;=IF($L979="",12,$L979)),$J979,0),IF(AND(6&gt;=$K979,6&lt;=IF($L979="",12,$L979),MOD(6-$K979,$N979)=0),$J979,0)))</f>
        <v>0</v>
      </c>
      <c r="U979" s="19" t="n">
        <f aca="false">IF(OR($M979="",$M979="ERR",$J979="",$K979="",$N979=""),0,IF($N979=0,IF(AND(OR(7=7,7=12),7&gt;=$K979,7&lt;=IF($L979="",12,$L979)),$J979,0),IF(AND(7&gt;=$K979,7&lt;=IF($L979="",12,$L979),MOD(7-$K979,$N979)=0),$J979,0)))</f>
        <v>0</v>
      </c>
      <c r="V979" s="19" t="n">
        <f aca="false">IF(OR($M979="",$M979="ERR",$J979="",$K979="",$N979=""),0,IF($N979=0,IF(AND(OR(8=7,8=12),8&gt;=$K979,8&lt;=IF($L979="",12,$L979)),$J979,0),IF(AND(8&gt;=$K979,8&lt;=IF($L979="",12,$L979),MOD(8-$K979,$N979)=0),$J979,0)))</f>
        <v>0</v>
      </c>
      <c r="W979" s="19" t="n">
        <f aca="false">IF(OR($M979="",$M979="ERR",$J979="",$K979="",$N979=""),0,IF($N979=0,IF(AND(OR(9=7,9=12),9&gt;=$K979,9&lt;=IF($L979="",12,$L979)),$J979,0),IF(AND(9&gt;=$K979,9&lt;=IF($L979="",12,$L979),MOD(9-$K979,$N979)=0),$J979,0)))</f>
        <v>0</v>
      </c>
      <c r="X979" s="19" t="n">
        <f aca="false">IF(OR($M979="",$M979="ERR",$J979="",$K979="",$N979=""),0,IF($N979=0,IF(AND(OR(10=7,10=12),10&gt;=$K979,10&lt;=IF($L979="",12,$L979)),$J979,0),IF(AND(10&gt;=$K979,10&lt;=IF($L979="",12,$L979),MOD(10-$K979,$N979)=0),$J979,0)))</f>
        <v>0</v>
      </c>
      <c r="Y979" s="19" t="n">
        <f aca="false">IF(OR($M979="",$M979="ERR",$J979="",$K979="",$N979=""),0,IF($N979=0,IF(AND(OR(11=7,11=12),11&gt;=$K979,11&lt;=IF($L979="",12,$L979)),$J979,0),IF(AND(11&gt;=$K979,11&lt;=IF($L979="",12,$L979),MOD(11-$K979,$N979)=0),$J979,0)))</f>
        <v>0</v>
      </c>
      <c r="Z979" s="19" t="n">
        <f aca="false">IF(OR($M979="",$M979="ERR",$J979="",$K979="",$N979=""),0,IF($N979=0,IF(AND(OR(12=7,12=12),12&gt;=$K979,12&lt;=IF($L979="",12,$L979)),$J979,0),IF(AND(12&gt;=$K979,12&lt;=IF($L979="",12,$L979),MOD(12-$K979,$N979)=0),$J979,0)))</f>
        <v>0</v>
      </c>
      <c r="AA979" s="36" t="n">
        <f aca="false">SUM(O979:Z979)</f>
        <v>0</v>
      </c>
      <c r="AB979" s="15" t="str">
        <f aca="false">IF(AND($B979="",$D979="",$J979=""),"",IF($B979="","Falta código",IF(ISNA(MATCH($B979,LST_COD,0)),"Código no registrado en Trabajadores",IF($E979="","Concepto no está en el catálogo",IF($M979="ERR","Retención de otro empleador: Origen = Otro empleador",IF(OR($J979="",$K979=""),"Falta monto o mes",IF(OR($K979&lt;1,$K979&gt;12),"Mes inicio inválido",IF(AND($L979&lt;&gt;"",OR($L979&lt;$K979,$L979&gt;12)),"Mes fin inválido",IF($N979="","Falta frecuencia",IF(AND($G979&lt;&gt;"Otro empleador",SUMPRODUCT(($O979:$Z979&lt;&gt;0)*(((COLUMN($O979:$Z979)-14)&lt;INDEX(Trabajadores!$M$6:$M$105,MATCH($B979,LST_COD,0)))+((COLUMN($O979:$Z979)-14)&gt;INDEX(Trabajadores!$N$6:$N$105,MATCH($B979,LST_COD,0)))))&gt;0),"Aviso: hay meses fuera del periodo laboral","OK"))))))))))</f>
        <v/>
      </c>
    </row>
    <row r="980" customFormat="false" ht="15" hidden="false" customHeight="false" outlineLevel="0" collapsed="false">
      <c r="A980" s="23" t="n">
        <v>975</v>
      </c>
      <c r="B980" s="7"/>
      <c r="C980" s="35" t="str">
        <f aca="false">IF($B980="","",IFERROR(INDEX(Trabajadores!$D$6:$D$105,MATCH($B980,LST_COD,0)),"¿Código?"))</f>
        <v/>
      </c>
      <c r="D980" s="30"/>
      <c r="E980" s="9" t="str">
        <f aca="false">IF($D980="","",IFERROR(VLOOKUP($D980,CONC_TABLA,2,FALSE()),""))</f>
        <v/>
      </c>
      <c r="F980" s="9" t="str">
        <f aca="false">IF($D980="","",IFERROR(VLOOKUP($D980,CONC_TABLA,3,FALSE()),""))</f>
        <v/>
      </c>
      <c r="G980" s="30"/>
      <c r="H980" s="30"/>
      <c r="I980" s="30"/>
      <c r="J980" s="29"/>
      <c r="K980" s="28"/>
      <c r="L980" s="28"/>
      <c r="M980" s="9" t="str">
        <f aca="false">IF(OR($B980="",$E980=""),"",IF($E980="INA","INA",IF($G980="Otro empleador",IF($E980="RET","RETO",IF($E980="ORD","OTO","OTX")),IF($E980="RET","ERR",$E980))))</f>
        <v/>
      </c>
      <c r="N980" s="9" t="str">
        <f aca="false">IF($I980="","",IFERROR(VLOOKUP($I980,FREC_TABLA,2,FALSE()),""))</f>
        <v/>
      </c>
      <c r="O980" s="19" t="n">
        <f aca="false">IF(OR($M980="",$M980="ERR",$J980="",$K980="",$N980=""),0,IF($N980=0,IF(AND(OR(1=7,1=12),1&gt;=$K980,1&lt;=IF($L980="",12,$L980)),$J980,0),IF(AND(1&gt;=$K980,1&lt;=IF($L980="",12,$L980),MOD(1-$K980,$N980)=0),$J980,0)))</f>
        <v>0</v>
      </c>
      <c r="P980" s="19" t="n">
        <f aca="false">IF(OR($M980="",$M980="ERR",$J980="",$K980="",$N980=""),0,IF($N980=0,IF(AND(OR(2=7,2=12),2&gt;=$K980,2&lt;=IF($L980="",12,$L980)),$J980,0),IF(AND(2&gt;=$K980,2&lt;=IF($L980="",12,$L980),MOD(2-$K980,$N980)=0),$J980,0)))</f>
        <v>0</v>
      </c>
      <c r="Q980" s="19" t="n">
        <f aca="false">IF(OR($M980="",$M980="ERR",$J980="",$K980="",$N980=""),0,IF($N980=0,IF(AND(OR(3=7,3=12),3&gt;=$K980,3&lt;=IF($L980="",12,$L980)),$J980,0),IF(AND(3&gt;=$K980,3&lt;=IF($L980="",12,$L980),MOD(3-$K980,$N980)=0),$J980,0)))</f>
        <v>0</v>
      </c>
      <c r="R980" s="19" t="n">
        <f aca="false">IF(OR($M980="",$M980="ERR",$J980="",$K980="",$N980=""),0,IF($N980=0,IF(AND(OR(4=7,4=12),4&gt;=$K980,4&lt;=IF($L980="",12,$L980)),$J980,0),IF(AND(4&gt;=$K980,4&lt;=IF($L980="",12,$L980),MOD(4-$K980,$N980)=0),$J980,0)))</f>
        <v>0</v>
      </c>
      <c r="S980" s="19" t="n">
        <f aca="false">IF(OR($M980="",$M980="ERR",$J980="",$K980="",$N980=""),0,IF($N980=0,IF(AND(OR(5=7,5=12),5&gt;=$K980,5&lt;=IF($L980="",12,$L980)),$J980,0),IF(AND(5&gt;=$K980,5&lt;=IF($L980="",12,$L980),MOD(5-$K980,$N980)=0),$J980,0)))</f>
        <v>0</v>
      </c>
      <c r="T980" s="19" t="n">
        <f aca="false">IF(OR($M980="",$M980="ERR",$J980="",$K980="",$N980=""),0,IF($N980=0,IF(AND(OR(6=7,6=12),6&gt;=$K980,6&lt;=IF($L980="",12,$L980)),$J980,0),IF(AND(6&gt;=$K980,6&lt;=IF($L980="",12,$L980),MOD(6-$K980,$N980)=0),$J980,0)))</f>
        <v>0</v>
      </c>
      <c r="U980" s="19" t="n">
        <f aca="false">IF(OR($M980="",$M980="ERR",$J980="",$K980="",$N980=""),0,IF($N980=0,IF(AND(OR(7=7,7=12),7&gt;=$K980,7&lt;=IF($L980="",12,$L980)),$J980,0),IF(AND(7&gt;=$K980,7&lt;=IF($L980="",12,$L980),MOD(7-$K980,$N980)=0),$J980,0)))</f>
        <v>0</v>
      </c>
      <c r="V980" s="19" t="n">
        <f aca="false">IF(OR($M980="",$M980="ERR",$J980="",$K980="",$N980=""),0,IF($N980=0,IF(AND(OR(8=7,8=12),8&gt;=$K980,8&lt;=IF($L980="",12,$L980)),$J980,0),IF(AND(8&gt;=$K980,8&lt;=IF($L980="",12,$L980),MOD(8-$K980,$N980)=0),$J980,0)))</f>
        <v>0</v>
      </c>
      <c r="W980" s="19" t="n">
        <f aca="false">IF(OR($M980="",$M980="ERR",$J980="",$K980="",$N980=""),0,IF($N980=0,IF(AND(OR(9=7,9=12),9&gt;=$K980,9&lt;=IF($L980="",12,$L980)),$J980,0),IF(AND(9&gt;=$K980,9&lt;=IF($L980="",12,$L980),MOD(9-$K980,$N980)=0),$J980,0)))</f>
        <v>0</v>
      </c>
      <c r="X980" s="19" t="n">
        <f aca="false">IF(OR($M980="",$M980="ERR",$J980="",$K980="",$N980=""),0,IF($N980=0,IF(AND(OR(10=7,10=12),10&gt;=$K980,10&lt;=IF($L980="",12,$L980)),$J980,0),IF(AND(10&gt;=$K980,10&lt;=IF($L980="",12,$L980),MOD(10-$K980,$N980)=0),$J980,0)))</f>
        <v>0</v>
      </c>
      <c r="Y980" s="19" t="n">
        <f aca="false">IF(OR($M980="",$M980="ERR",$J980="",$K980="",$N980=""),0,IF($N980=0,IF(AND(OR(11=7,11=12),11&gt;=$K980,11&lt;=IF($L980="",12,$L980)),$J980,0),IF(AND(11&gt;=$K980,11&lt;=IF($L980="",12,$L980),MOD(11-$K980,$N980)=0),$J980,0)))</f>
        <v>0</v>
      </c>
      <c r="Z980" s="19" t="n">
        <f aca="false">IF(OR($M980="",$M980="ERR",$J980="",$K980="",$N980=""),0,IF($N980=0,IF(AND(OR(12=7,12=12),12&gt;=$K980,12&lt;=IF($L980="",12,$L980)),$J980,0),IF(AND(12&gt;=$K980,12&lt;=IF($L980="",12,$L980),MOD(12-$K980,$N980)=0),$J980,0)))</f>
        <v>0</v>
      </c>
      <c r="AA980" s="36" t="n">
        <f aca="false">SUM(O980:Z980)</f>
        <v>0</v>
      </c>
      <c r="AB980" s="15" t="str">
        <f aca="false">IF(AND($B980="",$D980="",$J980=""),"",IF($B980="","Falta código",IF(ISNA(MATCH($B980,LST_COD,0)),"Código no registrado en Trabajadores",IF($E980="","Concepto no está en el catálogo",IF($M980="ERR","Retención de otro empleador: Origen = Otro empleador",IF(OR($J980="",$K980=""),"Falta monto o mes",IF(OR($K980&lt;1,$K980&gt;12),"Mes inicio inválido",IF(AND($L980&lt;&gt;"",OR($L980&lt;$K980,$L980&gt;12)),"Mes fin inválido",IF($N980="","Falta frecuencia",IF(AND($G980&lt;&gt;"Otro empleador",SUMPRODUCT(($O980:$Z980&lt;&gt;0)*(((COLUMN($O980:$Z980)-14)&lt;INDEX(Trabajadores!$M$6:$M$105,MATCH($B980,LST_COD,0)))+((COLUMN($O980:$Z980)-14)&gt;INDEX(Trabajadores!$N$6:$N$105,MATCH($B980,LST_COD,0)))))&gt;0),"Aviso: hay meses fuera del periodo laboral","OK"))))))))))</f>
        <v/>
      </c>
    </row>
    <row r="981" customFormat="false" ht="15" hidden="false" customHeight="false" outlineLevel="0" collapsed="false">
      <c r="A981" s="23" t="n">
        <v>976</v>
      </c>
      <c r="B981" s="7"/>
      <c r="C981" s="35" t="str">
        <f aca="false">IF($B981="","",IFERROR(INDEX(Trabajadores!$D$6:$D$105,MATCH($B981,LST_COD,0)),"¿Código?"))</f>
        <v/>
      </c>
      <c r="D981" s="30"/>
      <c r="E981" s="9" t="str">
        <f aca="false">IF($D981="","",IFERROR(VLOOKUP($D981,CONC_TABLA,2,FALSE()),""))</f>
        <v/>
      </c>
      <c r="F981" s="9" t="str">
        <f aca="false">IF($D981="","",IFERROR(VLOOKUP($D981,CONC_TABLA,3,FALSE()),""))</f>
        <v/>
      </c>
      <c r="G981" s="30"/>
      <c r="H981" s="30"/>
      <c r="I981" s="30"/>
      <c r="J981" s="29"/>
      <c r="K981" s="28"/>
      <c r="L981" s="28"/>
      <c r="M981" s="9" t="str">
        <f aca="false">IF(OR($B981="",$E981=""),"",IF($E981="INA","INA",IF($G981="Otro empleador",IF($E981="RET","RETO",IF($E981="ORD","OTO","OTX")),IF($E981="RET","ERR",$E981))))</f>
        <v/>
      </c>
      <c r="N981" s="9" t="str">
        <f aca="false">IF($I981="","",IFERROR(VLOOKUP($I981,FREC_TABLA,2,FALSE()),""))</f>
        <v/>
      </c>
      <c r="O981" s="19" t="n">
        <f aca="false">IF(OR($M981="",$M981="ERR",$J981="",$K981="",$N981=""),0,IF($N981=0,IF(AND(OR(1=7,1=12),1&gt;=$K981,1&lt;=IF($L981="",12,$L981)),$J981,0),IF(AND(1&gt;=$K981,1&lt;=IF($L981="",12,$L981),MOD(1-$K981,$N981)=0),$J981,0)))</f>
        <v>0</v>
      </c>
      <c r="P981" s="19" t="n">
        <f aca="false">IF(OR($M981="",$M981="ERR",$J981="",$K981="",$N981=""),0,IF($N981=0,IF(AND(OR(2=7,2=12),2&gt;=$K981,2&lt;=IF($L981="",12,$L981)),$J981,0),IF(AND(2&gt;=$K981,2&lt;=IF($L981="",12,$L981),MOD(2-$K981,$N981)=0),$J981,0)))</f>
        <v>0</v>
      </c>
      <c r="Q981" s="19" t="n">
        <f aca="false">IF(OR($M981="",$M981="ERR",$J981="",$K981="",$N981=""),0,IF($N981=0,IF(AND(OR(3=7,3=12),3&gt;=$K981,3&lt;=IF($L981="",12,$L981)),$J981,0),IF(AND(3&gt;=$K981,3&lt;=IF($L981="",12,$L981),MOD(3-$K981,$N981)=0),$J981,0)))</f>
        <v>0</v>
      </c>
      <c r="R981" s="19" t="n">
        <f aca="false">IF(OR($M981="",$M981="ERR",$J981="",$K981="",$N981=""),0,IF($N981=0,IF(AND(OR(4=7,4=12),4&gt;=$K981,4&lt;=IF($L981="",12,$L981)),$J981,0),IF(AND(4&gt;=$K981,4&lt;=IF($L981="",12,$L981),MOD(4-$K981,$N981)=0),$J981,0)))</f>
        <v>0</v>
      </c>
      <c r="S981" s="19" t="n">
        <f aca="false">IF(OR($M981="",$M981="ERR",$J981="",$K981="",$N981=""),0,IF($N981=0,IF(AND(OR(5=7,5=12),5&gt;=$K981,5&lt;=IF($L981="",12,$L981)),$J981,0),IF(AND(5&gt;=$K981,5&lt;=IF($L981="",12,$L981),MOD(5-$K981,$N981)=0),$J981,0)))</f>
        <v>0</v>
      </c>
      <c r="T981" s="19" t="n">
        <f aca="false">IF(OR($M981="",$M981="ERR",$J981="",$K981="",$N981=""),0,IF($N981=0,IF(AND(OR(6=7,6=12),6&gt;=$K981,6&lt;=IF($L981="",12,$L981)),$J981,0),IF(AND(6&gt;=$K981,6&lt;=IF($L981="",12,$L981),MOD(6-$K981,$N981)=0),$J981,0)))</f>
        <v>0</v>
      </c>
      <c r="U981" s="19" t="n">
        <f aca="false">IF(OR($M981="",$M981="ERR",$J981="",$K981="",$N981=""),0,IF($N981=0,IF(AND(OR(7=7,7=12),7&gt;=$K981,7&lt;=IF($L981="",12,$L981)),$J981,0),IF(AND(7&gt;=$K981,7&lt;=IF($L981="",12,$L981),MOD(7-$K981,$N981)=0),$J981,0)))</f>
        <v>0</v>
      </c>
      <c r="V981" s="19" t="n">
        <f aca="false">IF(OR($M981="",$M981="ERR",$J981="",$K981="",$N981=""),0,IF($N981=0,IF(AND(OR(8=7,8=12),8&gt;=$K981,8&lt;=IF($L981="",12,$L981)),$J981,0),IF(AND(8&gt;=$K981,8&lt;=IF($L981="",12,$L981),MOD(8-$K981,$N981)=0),$J981,0)))</f>
        <v>0</v>
      </c>
      <c r="W981" s="19" t="n">
        <f aca="false">IF(OR($M981="",$M981="ERR",$J981="",$K981="",$N981=""),0,IF($N981=0,IF(AND(OR(9=7,9=12),9&gt;=$K981,9&lt;=IF($L981="",12,$L981)),$J981,0),IF(AND(9&gt;=$K981,9&lt;=IF($L981="",12,$L981),MOD(9-$K981,$N981)=0),$J981,0)))</f>
        <v>0</v>
      </c>
      <c r="X981" s="19" t="n">
        <f aca="false">IF(OR($M981="",$M981="ERR",$J981="",$K981="",$N981=""),0,IF($N981=0,IF(AND(OR(10=7,10=12),10&gt;=$K981,10&lt;=IF($L981="",12,$L981)),$J981,0),IF(AND(10&gt;=$K981,10&lt;=IF($L981="",12,$L981),MOD(10-$K981,$N981)=0),$J981,0)))</f>
        <v>0</v>
      </c>
      <c r="Y981" s="19" t="n">
        <f aca="false">IF(OR($M981="",$M981="ERR",$J981="",$K981="",$N981=""),0,IF($N981=0,IF(AND(OR(11=7,11=12),11&gt;=$K981,11&lt;=IF($L981="",12,$L981)),$J981,0),IF(AND(11&gt;=$K981,11&lt;=IF($L981="",12,$L981),MOD(11-$K981,$N981)=0),$J981,0)))</f>
        <v>0</v>
      </c>
      <c r="Z981" s="19" t="n">
        <f aca="false">IF(OR($M981="",$M981="ERR",$J981="",$K981="",$N981=""),0,IF($N981=0,IF(AND(OR(12=7,12=12),12&gt;=$K981,12&lt;=IF($L981="",12,$L981)),$J981,0),IF(AND(12&gt;=$K981,12&lt;=IF($L981="",12,$L981),MOD(12-$K981,$N981)=0),$J981,0)))</f>
        <v>0</v>
      </c>
      <c r="AA981" s="36" t="n">
        <f aca="false">SUM(O981:Z981)</f>
        <v>0</v>
      </c>
      <c r="AB981" s="15" t="str">
        <f aca="false">IF(AND($B981="",$D981="",$J981=""),"",IF($B981="","Falta código",IF(ISNA(MATCH($B981,LST_COD,0)),"Código no registrado en Trabajadores",IF($E981="","Concepto no está en el catálogo",IF($M981="ERR","Retención de otro empleador: Origen = Otro empleador",IF(OR($J981="",$K981=""),"Falta monto o mes",IF(OR($K981&lt;1,$K981&gt;12),"Mes inicio inválido",IF(AND($L981&lt;&gt;"",OR($L981&lt;$K981,$L981&gt;12)),"Mes fin inválido",IF($N981="","Falta frecuencia",IF(AND($G981&lt;&gt;"Otro empleador",SUMPRODUCT(($O981:$Z981&lt;&gt;0)*(((COLUMN($O981:$Z981)-14)&lt;INDEX(Trabajadores!$M$6:$M$105,MATCH($B981,LST_COD,0)))+((COLUMN($O981:$Z981)-14)&gt;INDEX(Trabajadores!$N$6:$N$105,MATCH($B981,LST_COD,0)))))&gt;0),"Aviso: hay meses fuera del periodo laboral","OK"))))))))))</f>
        <v/>
      </c>
    </row>
    <row r="982" customFormat="false" ht="15" hidden="false" customHeight="false" outlineLevel="0" collapsed="false">
      <c r="A982" s="23" t="n">
        <v>977</v>
      </c>
      <c r="B982" s="7"/>
      <c r="C982" s="35" t="str">
        <f aca="false">IF($B982="","",IFERROR(INDEX(Trabajadores!$D$6:$D$105,MATCH($B982,LST_COD,0)),"¿Código?"))</f>
        <v/>
      </c>
      <c r="D982" s="30"/>
      <c r="E982" s="9" t="str">
        <f aca="false">IF($D982="","",IFERROR(VLOOKUP($D982,CONC_TABLA,2,FALSE()),""))</f>
        <v/>
      </c>
      <c r="F982" s="9" t="str">
        <f aca="false">IF($D982="","",IFERROR(VLOOKUP($D982,CONC_TABLA,3,FALSE()),""))</f>
        <v/>
      </c>
      <c r="G982" s="30"/>
      <c r="H982" s="30"/>
      <c r="I982" s="30"/>
      <c r="J982" s="29"/>
      <c r="K982" s="28"/>
      <c r="L982" s="28"/>
      <c r="M982" s="9" t="str">
        <f aca="false">IF(OR($B982="",$E982=""),"",IF($E982="INA","INA",IF($G982="Otro empleador",IF($E982="RET","RETO",IF($E982="ORD","OTO","OTX")),IF($E982="RET","ERR",$E982))))</f>
        <v/>
      </c>
      <c r="N982" s="9" t="str">
        <f aca="false">IF($I982="","",IFERROR(VLOOKUP($I982,FREC_TABLA,2,FALSE()),""))</f>
        <v/>
      </c>
      <c r="O982" s="19" t="n">
        <f aca="false">IF(OR($M982="",$M982="ERR",$J982="",$K982="",$N982=""),0,IF($N982=0,IF(AND(OR(1=7,1=12),1&gt;=$K982,1&lt;=IF($L982="",12,$L982)),$J982,0),IF(AND(1&gt;=$K982,1&lt;=IF($L982="",12,$L982),MOD(1-$K982,$N982)=0),$J982,0)))</f>
        <v>0</v>
      </c>
      <c r="P982" s="19" t="n">
        <f aca="false">IF(OR($M982="",$M982="ERR",$J982="",$K982="",$N982=""),0,IF($N982=0,IF(AND(OR(2=7,2=12),2&gt;=$K982,2&lt;=IF($L982="",12,$L982)),$J982,0),IF(AND(2&gt;=$K982,2&lt;=IF($L982="",12,$L982),MOD(2-$K982,$N982)=0),$J982,0)))</f>
        <v>0</v>
      </c>
      <c r="Q982" s="19" t="n">
        <f aca="false">IF(OR($M982="",$M982="ERR",$J982="",$K982="",$N982=""),0,IF($N982=0,IF(AND(OR(3=7,3=12),3&gt;=$K982,3&lt;=IF($L982="",12,$L982)),$J982,0),IF(AND(3&gt;=$K982,3&lt;=IF($L982="",12,$L982),MOD(3-$K982,$N982)=0),$J982,0)))</f>
        <v>0</v>
      </c>
      <c r="R982" s="19" t="n">
        <f aca="false">IF(OR($M982="",$M982="ERR",$J982="",$K982="",$N982=""),0,IF($N982=0,IF(AND(OR(4=7,4=12),4&gt;=$K982,4&lt;=IF($L982="",12,$L982)),$J982,0),IF(AND(4&gt;=$K982,4&lt;=IF($L982="",12,$L982),MOD(4-$K982,$N982)=0),$J982,0)))</f>
        <v>0</v>
      </c>
      <c r="S982" s="19" t="n">
        <f aca="false">IF(OR($M982="",$M982="ERR",$J982="",$K982="",$N982=""),0,IF($N982=0,IF(AND(OR(5=7,5=12),5&gt;=$K982,5&lt;=IF($L982="",12,$L982)),$J982,0),IF(AND(5&gt;=$K982,5&lt;=IF($L982="",12,$L982),MOD(5-$K982,$N982)=0),$J982,0)))</f>
        <v>0</v>
      </c>
      <c r="T982" s="19" t="n">
        <f aca="false">IF(OR($M982="",$M982="ERR",$J982="",$K982="",$N982=""),0,IF($N982=0,IF(AND(OR(6=7,6=12),6&gt;=$K982,6&lt;=IF($L982="",12,$L982)),$J982,0),IF(AND(6&gt;=$K982,6&lt;=IF($L982="",12,$L982),MOD(6-$K982,$N982)=0),$J982,0)))</f>
        <v>0</v>
      </c>
      <c r="U982" s="19" t="n">
        <f aca="false">IF(OR($M982="",$M982="ERR",$J982="",$K982="",$N982=""),0,IF($N982=0,IF(AND(OR(7=7,7=12),7&gt;=$K982,7&lt;=IF($L982="",12,$L982)),$J982,0),IF(AND(7&gt;=$K982,7&lt;=IF($L982="",12,$L982),MOD(7-$K982,$N982)=0),$J982,0)))</f>
        <v>0</v>
      </c>
      <c r="V982" s="19" t="n">
        <f aca="false">IF(OR($M982="",$M982="ERR",$J982="",$K982="",$N982=""),0,IF($N982=0,IF(AND(OR(8=7,8=12),8&gt;=$K982,8&lt;=IF($L982="",12,$L982)),$J982,0),IF(AND(8&gt;=$K982,8&lt;=IF($L982="",12,$L982),MOD(8-$K982,$N982)=0),$J982,0)))</f>
        <v>0</v>
      </c>
      <c r="W982" s="19" t="n">
        <f aca="false">IF(OR($M982="",$M982="ERR",$J982="",$K982="",$N982=""),0,IF($N982=0,IF(AND(OR(9=7,9=12),9&gt;=$K982,9&lt;=IF($L982="",12,$L982)),$J982,0),IF(AND(9&gt;=$K982,9&lt;=IF($L982="",12,$L982),MOD(9-$K982,$N982)=0),$J982,0)))</f>
        <v>0</v>
      </c>
      <c r="X982" s="19" t="n">
        <f aca="false">IF(OR($M982="",$M982="ERR",$J982="",$K982="",$N982=""),0,IF($N982=0,IF(AND(OR(10=7,10=12),10&gt;=$K982,10&lt;=IF($L982="",12,$L982)),$J982,0),IF(AND(10&gt;=$K982,10&lt;=IF($L982="",12,$L982),MOD(10-$K982,$N982)=0),$J982,0)))</f>
        <v>0</v>
      </c>
      <c r="Y982" s="19" t="n">
        <f aca="false">IF(OR($M982="",$M982="ERR",$J982="",$K982="",$N982=""),0,IF($N982=0,IF(AND(OR(11=7,11=12),11&gt;=$K982,11&lt;=IF($L982="",12,$L982)),$J982,0),IF(AND(11&gt;=$K982,11&lt;=IF($L982="",12,$L982),MOD(11-$K982,$N982)=0),$J982,0)))</f>
        <v>0</v>
      </c>
      <c r="Z982" s="19" t="n">
        <f aca="false">IF(OR($M982="",$M982="ERR",$J982="",$K982="",$N982=""),0,IF($N982=0,IF(AND(OR(12=7,12=12),12&gt;=$K982,12&lt;=IF($L982="",12,$L982)),$J982,0),IF(AND(12&gt;=$K982,12&lt;=IF($L982="",12,$L982),MOD(12-$K982,$N982)=0),$J982,0)))</f>
        <v>0</v>
      </c>
      <c r="AA982" s="36" t="n">
        <f aca="false">SUM(O982:Z982)</f>
        <v>0</v>
      </c>
      <c r="AB982" s="15" t="str">
        <f aca="false">IF(AND($B982="",$D982="",$J982=""),"",IF($B982="","Falta código",IF(ISNA(MATCH($B982,LST_COD,0)),"Código no registrado en Trabajadores",IF($E982="","Concepto no está en el catálogo",IF($M982="ERR","Retención de otro empleador: Origen = Otro empleador",IF(OR($J982="",$K982=""),"Falta monto o mes",IF(OR($K982&lt;1,$K982&gt;12),"Mes inicio inválido",IF(AND($L982&lt;&gt;"",OR($L982&lt;$K982,$L982&gt;12)),"Mes fin inválido",IF($N982="","Falta frecuencia",IF(AND($G982&lt;&gt;"Otro empleador",SUMPRODUCT(($O982:$Z982&lt;&gt;0)*(((COLUMN($O982:$Z982)-14)&lt;INDEX(Trabajadores!$M$6:$M$105,MATCH($B982,LST_COD,0)))+((COLUMN($O982:$Z982)-14)&gt;INDEX(Trabajadores!$N$6:$N$105,MATCH($B982,LST_COD,0)))))&gt;0),"Aviso: hay meses fuera del periodo laboral","OK"))))))))))</f>
        <v/>
      </c>
    </row>
    <row r="983" customFormat="false" ht="15" hidden="false" customHeight="false" outlineLevel="0" collapsed="false">
      <c r="A983" s="23" t="n">
        <v>978</v>
      </c>
      <c r="B983" s="7"/>
      <c r="C983" s="35" t="str">
        <f aca="false">IF($B983="","",IFERROR(INDEX(Trabajadores!$D$6:$D$105,MATCH($B983,LST_COD,0)),"¿Código?"))</f>
        <v/>
      </c>
      <c r="D983" s="30"/>
      <c r="E983" s="9" t="str">
        <f aca="false">IF($D983="","",IFERROR(VLOOKUP($D983,CONC_TABLA,2,FALSE()),""))</f>
        <v/>
      </c>
      <c r="F983" s="9" t="str">
        <f aca="false">IF($D983="","",IFERROR(VLOOKUP($D983,CONC_TABLA,3,FALSE()),""))</f>
        <v/>
      </c>
      <c r="G983" s="30"/>
      <c r="H983" s="30"/>
      <c r="I983" s="30"/>
      <c r="J983" s="29"/>
      <c r="K983" s="28"/>
      <c r="L983" s="28"/>
      <c r="M983" s="9" t="str">
        <f aca="false">IF(OR($B983="",$E983=""),"",IF($E983="INA","INA",IF($G983="Otro empleador",IF($E983="RET","RETO",IF($E983="ORD","OTO","OTX")),IF($E983="RET","ERR",$E983))))</f>
        <v/>
      </c>
      <c r="N983" s="9" t="str">
        <f aca="false">IF($I983="","",IFERROR(VLOOKUP($I983,FREC_TABLA,2,FALSE()),""))</f>
        <v/>
      </c>
      <c r="O983" s="19" t="n">
        <f aca="false">IF(OR($M983="",$M983="ERR",$J983="",$K983="",$N983=""),0,IF($N983=0,IF(AND(OR(1=7,1=12),1&gt;=$K983,1&lt;=IF($L983="",12,$L983)),$J983,0),IF(AND(1&gt;=$K983,1&lt;=IF($L983="",12,$L983),MOD(1-$K983,$N983)=0),$J983,0)))</f>
        <v>0</v>
      </c>
      <c r="P983" s="19" t="n">
        <f aca="false">IF(OR($M983="",$M983="ERR",$J983="",$K983="",$N983=""),0,IF($N983=0,IF(AND(OR(2=7,2=12),2&gt;=$K983,2&lt;=IF($L983="",12,$L983)),$J983,0),IF(AND(2&gt;=$K983,2&lt;=IF($L983="",12,$L983),MOD(2-$K983,$N983)=0),$J983,0)))</f>
        <v>0</v>
      </c>
      <c r="Q983" s="19" t="n">
        <f aca="false">IF(OR($M983="",$M983="ERR",$J983="",$K983="",$N983=""),0,IF($N983=0,IF(AND(OR(3=7,3=12),3&gt;=$K983,3&lt;=IF($L983="",12,$L983)),$J983,0),IF(AND(3&gt;=$K983,3&lt;=IF($L983="",12,$L983),MOD(3-$K983,$N983)=0),$J983,0)))</f>
        <v>0</v>
      </c>
      <c r="R983" s="19" t="n">
        <f aca="false">IF(OR($M983="",$M983="ERR",$J983="",$K983="",$N983=""),0,IF($N983=0,IF(AND(OR(4=7,4=12),4&gt;=$K983,4&lt;=IF($L983="",12,$L983)),$J983,0),IF(AND(4&gt;=$K983,4&lt;=IF($L983="",12,$L983),MOD(4-$K983,$N983)=0),$J983,0)))</f>
        <v>0</v>
      </c>
      <c r="S983" s="19" t="n">
        <f aca="false">IF(OR($M983="",$M983="ERR",$J983="",$K983="",$N983=""),0,IF($N983=0,IF(AND(OR(5=7,5=12),5&gt;=$K983,5&lt;=IF($L983="",12,$L983)),$J983,0),IF(AND(5&gt;=$K983,5&lt;=IF($L983="",12,$L983),MOD(5-$K983,$N983)=0),$J983,0)))</f>
        <v>0</v>
      </c>
      <c r="T983" s="19" t="n">
        <f aca="false">IF(OR($M983="",$M983="ERR",$J983="",$K983="",$N983=""),0,IF($N983=0,IF(AND(OR(6=7,6=12),6&gt;=$K983,6&lt;=IF($L983="",12,$L983)),$J983,0),IF(AND(6&gt;=$K983,6&lt;=IF($L983="",12,$L983),MOD(6-$K983,$N983)=0),$J983,0)))</f>
        <v>0</v>
      </c>
      <c r="U983" s="19" t="n">
        <f aca="false">IF(OR($M983="",$M983="ERR",$J983="",$K983="",$N983=""),0,IF($N983=0,IF(AND(OR(7=7,7=12),7&gt;=$K983,7&lt;=IF($L983="",12,$L983)),$J983,0),IF(AND(7&gt;=$K983,7&lt;=IF($L983="",12,$L983),MOD(7-$K983,$N983)=0),$J983,0)))</f>
        <v>0</v>
      </c>
      <c r="V983" s="19" t="n">
        <f aca="false">IF(OR($M983="",$M983="ERR",$J983="",$K983="",$N983=""),0,IF($N983=0,IF(AND(OR(8=7,8=12),8&gt;=$K983,8&lt;=IF($L983="",12,$L983)),$J983,0),IF(AND(8&gt;=$K983,8&lt;=IF($L983="",12,$L983),MOD(8-$K983,$N983)=0),$J983,0)))</f>
        <v>0</v>
      </c>
      <c r="W983" s="19" t="n">
        <f aca="false">IF(OR($M983="",$M983="ERR",$J983="",$K983="",$N983=""),0,IF($N983=0,IF(AND(OR(9=7,9=12),9&gt;=$K983,9&lt;=IF($L983="",12,$L983)),$J983,0),IF(AND(9&gt;=$K983,9&lt;=IF($L983="",12,$L983),MOD(9-$K983,$N983)=0),$J983,0)))</f>
        <v>0</v>
      </c>
      <c r="X983" s="19" t="n">
        <f aca="false">IF(OR($M983="",$M983="ERR",$J983="",$K983="",$N983=""),0,IF($N983=0,IF(AND(OR(10=7,10=12),10&gt;=$K983,10&lt;=IF($L983="",12,$L983)),$J983,0),IF(AND(10&gt;=$K983,10&lt;=IF($L983="",12,$L983),MOD(10-$K983,$N983)=0),$J983,0)))</f>
        <v>0</v>
      </c>
      <c r="Y983" s="19" t="n">
        <f aca="false">IF(OR($M983="",$M983="ERR",$J983="",$K983="",$N983=""),0,IF($N983=0,IF(AND(OR(11=7,11=12),11&gt;=$K983,11&lt;=IF($L983="",12,$L983)),$J983,0),IF(AND(11&gt;=$K983,11&lt;=IF($L983="",12,$L983),MOD(11-$K983,$N983)=0),$J983,0)))</f>
        <v>0</v>
      </c>
      <c r="Z983" s="19" t="n">
        <f aca="false">IF(OR($M983="",$M983="ERR",$J983="",$K983="",$N983=""),0,IF($N983=0,IF(AND(OR(12=7,12=12),12&gt;=$K983,12&lt;=IF($L983="",12,$L983)),$J983,0),IF(AND(12&gt;=$K983,12&lt;=IF($L983="",12,$L983),MOD(12-$K983,$N983)=0),$J983,0)))</f>
        <v>0</v>
      </c>
      <c r="AA983" s="36" t="n">
        <f aca="false">SUM(O983:Z983)</f>
        <v>0</v>
      </c>
      <c r="AB983" s="15" t="str">
        <f aca="false">IF(AND($B983="",$D983="",$J983=""),"",IF($B983="","Falta código",IF(ISNA(MATCH($B983,LST_COD,0)),"Código no registrado en Trabajadores",IF($E983="","Concepto no está en el catálogo",IF($M983="ERR","Retención de otro empleador: Origen = Otro empleador",IF(OR($J983="",$K983=""),"Falta monto o mes",IF(OR($K983&lt;1,$K983&gt;12),"Mes inicio inválido",IF(AND($L983&lt;&gt;"",OR($L983&lt;$K983,$L983&gt;12)),"Mes fin inválido",IF($N983="","Falta frecuencia",IF(AND($G983&lt;&gt;"Otro empleador",SUMPRODUCT(($O983:$Z983&lt;&gt;0)*(((COLUMN($O983:$Z983)-14)&lt;INDEX(Trabajadores!$M$6:$M$105,MATCH($B983,LST_COD,0)))+((COLUMN($O983:$Z983)-14)&gt;INDEX(Trabajadores!$N$6:$N$105,MATCH($B983,LST_COD,0)))))&gt;0),"Aviso: hay meses fuera del periodo laboral","OK"))))))))))</f>
        <v/>
      </c>
    </row>
    <row r="984" customFormat="false" ht="15" hidden="false" customHeight="false" outlineLevel="0" collapsed="false">
      <c r="A984" s="23" t="n">
        <v>979</v>
      </c>
      <c r="B984" s="7"/>
      <c r="C984" s="35" t="str">
        <f aca="false">IF($B984="","",IFERROR(INDEX(Trabajadores!$D$6:$D$105,MATCH($B984,LST_COD,0)),"¿Código?"))</f>
        <v/>
      </c>
      <c r="D984" s="30"/>
      <c r="E984" s="9" t="str">
        <f aca="false">IF($D984="","",IFERROR(VLOOKUP($D984,CONC_TABLA,2,FALSE()),""))</f>
        <v/>
      </c>
      <c r="F984" s="9" t="str">
        <f aca="false">IF($D984="","",IFERROR(VLOOKUP($D984,CONC_TABLA,3,FALSE()),""))</f>
        <v/>
      </c>
      <c r="G984" s="30"/>
      <c r="H984" s="30"/>
      <c r="I984" s="30"/>
      <c r="J984" s="29"/>
      <c r="K984" s="28"/>
      <c r="L984" s="28"/>
      <c r="M984" s="9" t="str">
        <f aca="false">IF(OR($B984="",$E984=""),"",IF($E984="INA","INA",IF($G984="Otro empleador",IF($E984="RET","RETO",IF($E984="ORD","OTO","OTX")),IF($E984="RET","ERR",$E984))))</f>
        <v/>
      </c>
      <c r="N984" s="9" t="str">
        <f aca="false">IF($I984="","",IFERROR(VLOOKUP($I984,FREC_TABLA,2,FALSE()),""))</f>
        <v/>
      </c>
      <c r="O984" s="19" t="n">
        <f aca="false">IF(OR($M984="",$M984="ERR",$J984="",$K984="",$N984=""),0,IF($N984=0,IF(AND(OR(1=7,1=12),1&gt;=$K984,1&lt;=IF($L984="",12,$L984)),$J984,0),IF(AND(1&gt;=$K984,1&lt;=IF($L984="",12,$L984),MOD(1-$K984,$N984)=0),$J984,0)))</f>
        <v>0</v>
      </c>
      <c r="P984" s="19" t="n">
        <f aca="false">IF(OR($M984="",$M984="ERR",$J984="",$K984="",$N984=""),0,IF($N984=0,IF(AND(OR(2=7,2=12),2&gt;=$K984,2&lt;=IF($L984="",12,$L984)),$J984,0),IF(AND(2&gt;=$K984,2&lt;=IF($L984="",12,$L984),MOD(2-$K984,$N984)=0),$J984,0)))</f>
        <v>0</v>
      </c>
      <c r="Q984" s="19" t="n">
        <f aca="false">IF(OR($M984="",$M984="ERR",$J984="",$K984="",$N984=""),0,IF($N984=0,IF(AND(OR(3=7,3=12),3&gt;=$K984,3&lt;=IF($L984="",12,$L984)),$J984,0),IF(AND(3&gt;=$K984,3&lt;=IF($L984="",12,$L984),MOD(3-$K984,$N984)=0),$J984,0)))</f>
        <v>0</v>
      </c>
      <c r="R984" s="19" t="n">
        <f aca="false">IF(OR($M984="",$M984="ERR",$J984="",$K984="",$N984=""),0,IF($N984=0,IF(AND(OR(4=7,4=12),4&gt;=$K984,4&lt;=IF($L984="",12,$L984)),$J984,0),IF(AND(4&gt;=$K984,4&lt;=IF($L984="",12,$L984),MOD(4-$K984,$N984)=0),$J984,0)))</f>
        <v>0</v>
      </c>
      <c r="S984" s="19" t="n">
        <f aca="false">IF(OR($M984="",$M984="ERR",$J984="",$K984="",$N984=""),0,IF($N984=0,IF(AND(OR(5=7,5=12),5&gt;=$K984,5&lt;=IF($L984="",12,$L984)),$J984,0),IF(AND(5&gt;=$K984,5&lt;=IF($L984="",12,$L984),MOD(5-$K984,$N984)=0),$J984,0)))</f>
        <v>0</v>
      </c>
      <c r="T984" s="19" t="n">
        <f aca="false">IF(OR($M984="",$M984="ERR",$J984="",$K984="",$N984=""),0,IF($N984=0,IF(AND(OR(6=7,6=12),6&gt;=$K984,6&lt;=IF($L984="",12,$L984)),$J984,0),IF(AND(6&gt;=$K984,6&lt;=IF($L984="",12,$L984),MOD(6-$K984,$N984)=0),$J984,0)))</f>
        <v>0</v>
      </c>
      <c r="U984" s="19" t="n">
        <f aca="false">IF(OR($M984="",$M984="ERR",$J984="",$K984="",$N984=""),0,IF($N984=0,IF(AND(OR(7=7,7=12),7&gt;=$K984,7&lt;=IF($L984="",12,$L984)),$J984,0),IF(AND(7&gt;=$K984,7&lt;=IF($L984="",12,$L984),MOD(7-$K984,$N984)=0),$J984,0)))</f>
        <v>0</v>
      </c>
      <c r="V984" s="19" t="n">
        <f aca="false">IF(OR($M984="",$M984="ERR",$J984="",$K984="",$N984=""),0,IF($N984=0,IF(AND(OR(8=7,8=12),8&gt;=$K984,8&lt;=IF($L984="",12,$L984)),$J984,0),IF(AND(8&gt;=$K984,8&lt;=IF($L984="",12,$L984),MOD(8-$K984,$N984)=0),$J984,0)))</f>
        <v>0</v>
      </c>
      <c r="W984" s="19" t="n">
        <f aca="false">IF(OR($M984="",$M984="ERR",$J984="",$K984="",$N984=""),0,IF($N984=0,IF(AND(OR(9=7,9=12),9&gt;=$K984,9&lt;=IF($L984="",12,$L984)),$J984,0),IF(AND(9&gt;=$K984,9&lt;=IF($L984="",12,$L984),MOD(9-$K984,$N984)=0),$J984,0)))</f>
        <v>0</v>
      </c>
      <c r="X984" s="19" t="n">
        <f aca="false">IF(OR($M984="",$M984="ERR",$J984="",$K984="",$N984=""),0,IF($N984=0,IF(AND(OR(10=7,10=12),10&gt;=$K984,10&lt;=IF($L984="",12,$L984)),$J984,0),IF(AND(10&gt;=$K984,10&lt;=IF($L984="",12,$L984),MOD(10-$K984,$N984)=0),$J984,0)))</f>
        <v>0</v>
      </c>
      <c r="Y984" s="19" t="n">
        <f aca="false">IF(OR($M984="",$M984="ERR",$J984="",$K984="",$N984=""),0,IF($N984=0,IF(AND(OR(11=7,11=12),11&gt;=$K984,11&lt;=IF($L984="",12,$L984)),$J984,0),IF(AND(11&gt;=$K984,11&lt;=IF($L984="",12,$L984),MOD(11-$K984,$N984)=0),$J984,0)))</f>
        <v>0</v>
      </c>
      <c r="Z984" s="19" t="n">
        <f aca="false">IF(OR($M984="",$M984="ERR",$J984="",$K984="",$N984=""),0,IF($N984=0,IF(AND(OR(12=7,12=12),12&gt;=$K984,12&lt;=IF($L984="",12,$L984)),$J984,0),IF(AND(12&gt;=$K984,12&lt;=IF($L984="",12,$L984),MOD(12-$K984,$N984)=0),$J984,0)))</f>
        <v>0</v>
      </c>
      <c r="AA984" s="36" t="n">
        <f aca="false">SUM(O984:Z984)</f>
        <v>0</v>
      </c>
      <c r="AB984" s="15" t="str">
        <f aca="false">IF(AND($B984="",$D984="",$J984=""),"",IF($B984="","Falta código",IF(ISNA(MATCH($B984,LST_COD,0)),"Código no registrado en Trabajadores",IF($E984="","Concepto no está en el catálogo",IF($M984="ERR","Retención de otro empleador: Origen = Otro empleador",IF(OR($J984="",$K984=""),"Falta monto o mes",IF(OR($K984&lt;1,$K984&gt;12),"Mes inicio inválido",IF(AND($L984&lt;&gt;"",OR($L984&lt;$K984,$L984&gt;12)),"Mes fin inválido",IF($N984="","Falta frecuencia",IF(AND($G984&lt;&gt;"Otro empleador",SUMPRODUCT(($O984:$Z984&lt;&gt;0)*(((COLUMN($O984:$Z984)-14)&lt;INDEX(Trabajadores!$M$6:$M$105,MATCH($B984,LST_COD,0)))+((COLUMN($O984:$Z984)-14)&gt;INDEX(Trabajadores!$N$6:$N$105,MATCH($B984,LST_COD,0)))))&gt;0),"Aviso: hay meses fuera del periodo laboral","OK"))))))))))</f>
        <v/>
      </c>
    </row>
    <row r="985" customFormat="false" ht="15" hidden="false" customHeight="false" outlineLevel="0" collapsed="false">
      <c r="A985" s="23" t="n">
        <v>980</v>
      </c>
      <c r="B985" s="7"/>
      <c r="C985" s="35" t="str">
        <f aca="false">IF($B985="","",IFERROR(INDEX(Trabajadores!$D$6:$D$105,MATCH($B985,LST_COD,0)),"¿Código?"))</f>
        <v/>
      </c>
      <c r="D985" s="30"/>
      <c r="E985" s="9" t="str">
        <f aca="false">IF($D985="","",IFERROR(VLOOKUP($D985,CONC_TABLA,2,FALSE()),""))</f>
        <v/>
      </c>
      <c r="F985" s="9" t="str">
        <f aca="false">IF($D985="","",IFERROR(VLOOKUP($D985,CONC_TABLA,3,FALSE()),""))</f>
        <v/>
      </c>
      <c r="G985" s="30"/>
      <c r="H985" s="30"/>
      <c r="I985" s="30"/>
      <c r="J985" s="29"/>
      <c r="K985" s="28"/>
      <c r="L985" s="28"/>
      <c r="M985" s="9" t="str">
        <f aca="false">IF(OR($B985="",$E985=""),"",IF($E985="INA","INA",IF($G985="Otro empleador",IF($E985="RET","RETO",IF($E985="ORD","OTO","OTX")),IF($E985="RET","ERR",$E985))))</f>
        <v/>
      </c>
      <c r="N985" s="9" t="str">
        <f aca="false">IF($I985="","",IFERROR(VLOOKUP($I985,FREC_TABLA,2,FALSE()),""))</f>
        <v/>
      </c>
      <c r="O985" s="19" t="n">
        <f aca="false">IF(OR($M985="",$M985="ERR",$J985="",$K985="",$N985=""),0,IF($N985=0,IF(AND(OR(1=7,1=12),1&gt;=$K985,1&lt;=IF($L985="",12,$L985)),$J985,0),IF(AND(1&gt;=$K985,1&lt;=IF($L985="",12,$L985),MOD(1-$K985,$N985)=0),$J985,0)))</f>
        <v>0</v>
      </c>
      <c r="P985" s="19" t="n">
        <f aca="false">IF(OR($M985="",$M985="ERR",$J985="",$K985="",$N985=""),0,IF($N985=0,IF(AND(OR(2=7,2=12),2&gt;=$K985,2&lt;=IF($L985="",12,$L985)),$J985,0),IF(AND(2&gt;=$K985,2&lt;=IF($L985="",12,$L985),MOD(2-$K985,$N985)=0),$J985,0)))</f>
        <v>0</v>
      </c>
      <c r="Q985" s="19" t="n">
        <f aca="false">IF(OR($M985="",$M985="ERR",$J985="",$K985="",$N985=""),0,IF($N985=0,IF(AND(OR(3=7,3=12),3&gt;=$K985,3&lt;=IF($L985="",12,$L985)),$J985,0),IF(AND(3&gt;=$K985,3&lt;=IF($L985="",12,$L985),MOD(3-$K985,$N985)=0),$J985,0)))</f>
        <v>0</v>
      </c>
      <c r="R985" s="19" t="n">
        <f aca="false">IF(OR($M985="",$M985="ERR",$J985="",$K985="",$N985=""),0,IF($N985=0,IF(AND(OR(4=7,4=12),4&gt;=$K985,4&lt;=IF($L985="",12,$L985)),$J985,0),IF(AND(4&gt;=$K985,4&lt;=IF($L985="",12,$L985),MOD(4-$K985,$N985)=0),$J985,0)))</f>
        <v>0</v>
      </c>
      <c r="S985" s="19" t="n">
        <f aca="false">IF(OR($M985="",$M985="ERR",$J985="",$K985="",$N985=""),0,IF($N985=0,IF(AND(OR(5=7,5=12),5&gt;=$K985,5&lt;=IF($L985="",12,$L985)),$J985,0),IF(AND(5&gt;=$K985,5&lt;=IF($L985="",12,$L985),MOD(5-$K985,$N985)=0),$J985,0)))</f>
        <v>0</v>
      </c>
      <c r="T985" s="19" t="n">
        <f aca="false">IF(OR($M985="",$M985="ERR",$J985="",$K985="",$N985=""),0,IF($N985=0,IF(AND(OR(6=7,6=12),6&gt;=$K985,6&lt;=IF($L985="",12,$L985)),$J985,0),IF(AND(6&gt;=$K985,6&lt;=IF($L985="",12,$L985),MOD(6-$K985,$N985)=0),$J985,0)))</f>
        <v>0</v>
      </c>
      <c r="U985" s="19" t="n">
        <f aca="false">IF(OR($M985="",$M985="ERR",$J985="",$K985="",$N985=""),0,IF($N985=0,IF(AND(OR(7=7,7=12),7&gt;=$K985,7&lt;=IF($L985="",12,$L985)),$J985,0),IF(AND(7&gt;=$K985,7&lt;=IF($L985="",12,$L985),MOD(7-$K985,$N985)=0),$J985,0)))</f>
        <v>0</v>
      </c>
      <c r="V985" s="19" t="n">
        <f aca="false">IF(OR($M985="",$M985="ERR",$J985="",$K985="",$N985=""),0,IF($N985=0,IF(AND(OR(8=7,8=12),8&gt;=$K985,8&lt;=IF($L985="",12,$L985)),$J985,0),IF(AND(8&gt;=$K985,8&lt;=IF($L985="",12,$L985),MOD(8-$K985,$N985)=0),$J985,0)))</f>
        <v>0</v>
      </c>
      <c r="W985" s="19" t="n">
        <f aca="false">IF(OR($M985="",$M985="ERR",$J985="",$K985="",$N985=""),0,IF($N985=0,IF(AND(OR(9=7,9=12),9&gt;=$K985,9&lt;=IF($L985="",12,$L985)),$J985,0),IF(AND(9&gt;=$K985,9&lt;=IF($L985="",12,$L985),MOD(9-$K985,$N985)=0),$J985,0)))</f>
        <v>0</v>
      </c>
      <c r="X985" s="19" t="n">
        <f aca="false">IF(OR($M985="",$M985="ERR",$J985="",$K985="",$N985=""),0,IF($N985=0,IF(AND(OR(10=7,10=12),10&gt;=$K985,10&lt;=IF($L985="",12,$L985)),$J985,0),IF(AND(10&gt;=$K985,10&lt;=IF($L985="",12,$L985),MOD(10-$K985,$N985)=0),$J985,0)))</f>
        <v>0</v>
      </c>
      <c r="Y985" s="19" t="n">
        <f aca="false">IF(OR($M985="",$M985="ERR",$J985="",$K985="",$N985=""),0,IF($N985=0,IF(AND(OR(11=7,11=12),11&gt;=$K985,11&lt;=IF($L985="",12,$L985)),$J985,0),IF(AND(11&gt;=$K985,11&lt;=IF($L985="",12,$L985),MOD(11-$K985,$N985)=0),$J985,0)))</f>
        <v>0</v>
      </c>
      <c r="Z985" s="19" t="n">
        <f aca="false">IF(OR($M985="",$M985="ERR",$J985="",$K985="",$N985=""),0,IF($N985=0,IF(AND(OR(12=7,12=12),12&gt;=$K985,12&lt;=IF($L985="",12,$L985)),$J985,0),IF(AND(12&gt;=$K985,12&lt;=IF($L985="",12,$L985),MOD(12-$K985,$N985)=0),$J985,0)))</f>
        <v>0</v>
      </c>
      <c r="AA985" s="36" t="n">
        <f aca="false">SUM(O985:Z985)</f>
        <v>0</v>
      </c>
      <c r="AB985" s="15" t="str">
        <f aca="false">IF(AND($B985="",$D985="",$J985=""),"",IF($B985="","Falta código",IF(ISNA(MATCH($B985,LST_COD,0)),"Código no registrado en Trabajadores",IF($E985="","Concepto no está en el catálogo",IF($M985="ERR","Retención de otro empleador: Origen = Otro empleador",IF(OR($J985="",$K985=""),"Falta monto o mes",IF(OR($K985&lt;1,$K985&gt;12),"Mes inicio inválido",IF(AND($L985&lt;&gt;"",OR($L985&lt;$K985,$L985&gt;12)),"Mes fin inválido",IF($N985="","Falta frecuencia",IF(AND($G985&lt;&gt;"Otro empleador",SUMPRODUCT(($O985:$Z985&lt;&gt;0)*(((COLUMN($O985:$Z985)-14)&lt;INDEX(Trabajadores!$M$6:$M$105,MATCH($B985,LST_COD,0)))+((COLUMN($O985:$Z985)-14)&gt;INDEX(Trabajadores!$N$6:$N$105,MATCH($B985,LST_COD,0)))))&gt;0),"Aviso: hay meses fuera del periodo laboral","OK"))))))))))</f>
        <v/>
      </c>
    </row>
    <row r="986" customFormat="false" ht="15" hidden="false" customHeight="false" outlineLevel="0" collapsed="false">
      <c r="A986" s="23" t="n">
        <v>981</v>
      </c>
      <c r="B986" s="7"/>
      <c r="C986" s="35" t="str">
        <f aca="false">IF($B986="","",IFERROR(INDEX(Trabajadores!$D$6:$D$105,MATCH($B986,LST_COD,0)),"¿Código?"))</f>
        <v/>
      </c>
      <c r="D986" s="30"/>
      <c r="E986" s="9" t="str">
        <f aca="false">IF($D986="","",IFERROR(VLOOKUP($D986,CONC_TABLA,2,FALSE()),""))</f>
        <v/>
      </c>
      <c r="F986" s="9" t="str">
        <f aca="false">IF($D986="","",IFERROR(VLOOKUP($D986,CONC_TABLA,3,FALSE()),""))</f>
        <v/>
      </c>
      <c r="G986" s="30"/>
      <c r="H986" s="30"/>
      <c r="I986" s="30"/>
      <c r="J986" s="29"/>
      <c r="K986" s="28"/>
      <c r="L986" s="28"/>
      <c r="M986" s="9" t="str">
        <f aca="false">IF(OR($B986="",$E986=""),"",IF($E986="INA","INA",IF($G986="Otro empleador",IF($E986="RET","RETO",IF($E986="ORD","OTO","OTX")),IF($E986="RET","ERR",$E986))))</f>
        <v/>
      </c>
      <c r="N986" s="9" t="str">
        <f aca="false">IF($I986="","",IFERROR(VLOOKUP($I986,FREC_TABLA,2,FALSE()),""))</f>
        <v/>
      </c>
      <c r="O986" s="19" t="n">
        <f aca="false">IF(OR($M986="",$M986="ERR",$J986="",$K986="",$N986=""),0,IF($N986=0,IF(AND(OR(1=7,1=12),1&gt;=$K986,1&lt;=IF($L986="",12,$L986)),$J986,0),IF(AND(1&gt;=$K986,1&lt;=IF($L986="",12,$L986),MOD(1-$K986,$N986)=0),$J986,0)))</f>
        <v>0</v>
      </c>
      <c r="P986" s="19" t="n">
        <f aca="false">IF(OR($M986="",$M986="ERR",$J986="",$K986="",$N986=""),0,IF($N986=0,IF(AND(OR(2=7,2=12),2&gt;=$K986,2&lt;=IF($L986="",12,$L986)),$J986,0),IF(AND(2&gt;=$K986,2&lt;=IF($L986="",12,$L986),MOD(2-$K986,$N986)=0),$J986,0)))</f>
        <v>0</v>
      </c>
      <c r="Q986" s="19" t="n">
        <f aca="false">IF(OR($M986="",$M986="ERR",$J986="",$K986="",$N986=""),0,IF($N986=0,IF(AND(OR(3=7,3=12),3&gt;=$K986,3&lt;=IF($L986="",12,$L986)),$J986,0),IF(AND(3&gt;=$K986,3&lt;=IF($L986="",12,$L986),MOD(3-$K986,$N986)=0),$J986,0)))</f>
        <v>0</v>
      </c>
      <c r="R986" s="19" t="n">
        <f aca="false">IF(OR($M986="",$M986="ERR",$J986="",$K986="",$N986=""),0,IF($N986=0,IF(AND(OR(4=7,4=12),4&gt;=$K986,4&lt;=IF($L986="",12,$L986)),$J986,0),IF(AND(4&gt;=$K986,4&lt;=IF($L986="",12,$L986),MOD(4-$K986,$N986)=0),$J986,0)))</f>
        <v>0</v>
      </c>
      <c r="S986" s="19" t="n">
        <f aca="false">IF(OR($M986="",$M986="ERR",$J986="",$K986="",$N986=""),0,IF($N986=0,IF(AND(OR(5=7,5=12),5&gt;=$K986,5&lt;=IF($L986="",12,$L986)),$J986,0),IF(AND(5&gt;=$K986,5&lt;=IF($L986="",12,$L986),MOD(5-$K986,$N986)=0),$J986,0)))</f>
        <v>0</v>
      </c>
      <c r="T986" s="19" t="n">
        <f aca="false">IF(OR($M986="",$M986="ERR",$J986="",$K986="",$N986=""),0,IF($N986=0,IF(AND(OR(6=7,6=12),6&gt;=$K986,6&lt;=IF($L986="",12,$L986)),$J986,0),IF(AND(6&gt;=$K986,6&lt;=IF($L986="",12,$L986),MOD(6-$K986,$N986)=0),$J986,0)))</f>
        <v>0</v>
      </c>
      <c r="U986" s="19" t="n">
        <f aca="false">IF(OR($M986="",$M986="ERR",$J986="",$K986="",$N986=""),0,IF($N986=0,IF(AND(OR(7=7,7=12),7&gt;=$K986,7&lt;=IF($L986="",12,$L986)),$J986,0),IF(AND(7&gt;=$K986,7&lt;=IF($L986="",12,$L986),MOD(7-$K986,$N986)=0),$J986,0)))</f>
        <v>0</v>
      </c>
      <c r="V986" s="19" t="n">
        <f aca="false">IF(OR($M986="",$M986="ERR",$J986="",$K986="",$N986=""),0,IF($N986=0,IF(AND(OR(8=7,8=12),8&gt;=$K986,8&lt;=IF($L986="",12,$L986)),$J986,0),IF(AND(8&gt;=$K986,8&lt;=IF($L986="",12,$L986),MOD(8-$K986,$N986)=0),$J986,0)))</f>
        <v>0</v>
      </c>
      <c r="W986" s="19" t="n">
        <f aca="false">IF(OR($M986="",$M986="ERR",$J986="",$K986="",$N986=""),0,IF($N986=0,IF(AND(OR(9=7,9=12),9&gt;=$K986,9&lt;=IF($L986="",12,$L986)),$J986,0),IF(AND(9&gt;=$K986,9&lt;=IF($L986="",12,$L986),MOD(9-$K986,$N986)=0),$J986,0)))</f>
        <v>0</v>
      </c>
      <c r="X986" s="19" t="n">
        <f aca="false">IF(OR($M986="",$M986="ERR",$J986="",$K986="",$N986=""),0,IF($N986=0,IF(AND(OR(10=7,10=12),10&gt;=$K986,10&lt;=IF($L986="",12,$L986)),$J986,0),IF(AND(10&gt;=$K986,10&lt;=IF($L986="",12,$L986),MOD(10-$K986,$N986)=0),$J986,0)))</f>
        <v>0</v>
      </c>
      <c r="Y986" s="19" t="n">
        <f aca="false">IF(OR($M986="",$M986="ERR",$J986="",$K986="",$N986=""),0,IF($N986=0,IF(AND(OR(11=7,11=12),11&gt;=$K986,11&lt;=IF($L986="",12,$L986)),$J986,0),IF(AND(11&gt;=$K986,11&lt;=IF($L986="",12,$L986),MOD(11-$K986,$N986)=0),$J986,0)))</f>
        <v>0</v>
      </c>
      <c r="Z986" s="19" t="n">
        <f aca="false">IF(OR($M986="",$M986="ERR",$J986="",$K986="",$N986=""),0,IF($N986=0,IF(AND(OR(12=7,12=12),12&gt;=$K986,12&lt;=IF($L986="",12,$L986)),$J986,0),IF(AND(12&gt;=$K986,12&lt;=IF($L986="",12,$L986),MOD(12-$K986,$N986)=0),$J986,0)))</f>
        <v>0</v>
      </c>
      <c r="AA986" s="36" t="n">
        <f aca="false">SUM(O986:Z986)</f>
        <v>0</v>
      </c>
      <c r="AB986" s="15" t="str">
        <f aca="false">IF(AND($B986="",$D986="",$J986=""),"",IF($B986="","Falta código",IF(ISNA(MATCH($B986,LST_COD,0)),"Código no registrado en Trabajadores",IF($E986="","Concepto no está en el catálogo",IF($M986="ERR","Retención de otro empleador: Origen = Otro empleador",IF(OR($J986="",$K986=""),"Falta monto o mes",IF(OR($K986&lt;1,$K986&gt;12),"Mes inicio inválido",IF(AND($L986&lt;&gt;"",OR($L986&lt;$K986,$L986&gt;12)),"Mes fin inválido",IF($N986="","Falta frecuencia",IF(AND($G986&lt;&gt;"Otro empleador",SUMPRODUCT(($O986:$Z986&lt;&gt;0)*(((COLUMN($O986:$Z986)-14)&lt;INDEX(Trabajadores!$M$6:$M$105,MATCH($B986,LST_COD,0)))+((COLUMN($O986:$Z986)-14)&gt;INDEX(Trabajadores!$N$6:$N$105,MATCH($B986,LST_COD,0)))))&gt;0),"Aviso: hay meses fuera del periodo laboral","OK"))))))))))</f>
        <v/>
      </c>
    </row>
    <row r="987" customFormat="false" ht="15" hidden="false" customHeight="false" outlineLevel="0" collapsed="false">
      <c r="A987" s="23" t="n">
        <v>982</v>
      </c>
      <c r="B987" s="7"/>
      <c r="C987" s="35" t="str">
        <f aca="false">IF($B987="","",IFERROR(INDEX(Trabajadores!$D$6:$D$105,MATCH($B987,LST_COD,0)),"¿Código?"))</f>
        <v/>
      </c>
      <c r="D987" s="30"/>
      <c r="E987" s="9" t="str">
        <f aca="false">IF($D987="","",IFERROR(VLOOKUP($D987,CONC_TABLA,2,FALSE()),""))</f>
        <v/>
      </c>
      <c r="F987" s="9" t="str">
        <f aca="false">IF($D987="","",IFERROR(VLOOKUP($D987,CONC_TABLA,3,FALSE()),""))</f>
        <v/>
      </c>
      <c r="G987" s="30"/>
      <c r="H987" s="30"/>
      <c r="I987" s="30"/>
      <c r="J987" s="29"/>
      <c r="K987" s="28"/>
      <c r="L987" s="28"/>
      <c r="M987" s="9" t="str">
        <f aca="false">IF(OR($B987="",$E987=""),"",IF($E987="INA","INA",IF($G987="Otro empleador",IF($E987="RET","RETO",IF($E987="ORD","OTO","OTX")),IF($E987="RET","ERR",$E987))))</f>
        <v/>
      </c>
      <c r="N987" s="9" t="str">
        <f aca="false">IF($I987="","",IFERROR(VLOOKUP($I987,FREC_TABLA,2,FALSE()),""))</f>
        <v/>
      </c>
      <c r="O987" s="19" t="n">
        <f aca="false">IF(OR($M987="",$M987="ERR",$J987="",$K987="",$N987=""),0,IF($N987=0,IF(AND(OR(1=7,1=12),1&gt;=$K987,1&lt;=IF($L987="",12,$L987)),$J987,0),IF(AND(1&gt;=$K987,1&lt;=IF($L987="",12,$L987),MOD(1-$K987,$N987)=0),$J987,0)))</f>
        <v>0</v>
      </c>
      <c r="P987" s="19" t="n">
        <f aca="false">IF(OR($M987="",$M987="ERR",$J987="",$K987="",$N987=""),0,IF($N987=0,IF(AND(OR(2=7,2=12),2&gt;=$K987,2&lt;=IF($L987="",12,$L987)),$J987,0),IF(AND(2&gt;=$K987,2&lt;=IF($L987="",12,$L987),MOD(2-$K987,$N987)=0),$J987,0)))</f>
        <v>0</v>
      </c>
      <c r="Q987" s="19" t="n">
        <f aca="false">IF(OR($M987="",$M987="ERR",$J987="",$K987="",$N987=""),0,IF($N987=0,IF(AND(OR(3=7,3=12),3&gt;=$K987,3&lt;=IF($L987="",12,$L987)),$J987,0),IF(AND(3&gt;=$K987,3&lt;=IF($L987="",12,$L987),MOD(3-$K987,$N987)=0),$J987,0)))</f>
        <v>0</v>
      </c>
      <c r="R987" s="19" t="n">
        <f aca="false">IF(OR($M987="",$M987="ERR",$J987="",$K987="",$N987=""),0,IF($N987=0,IF(AND(OR(4=7,4=12),4&gt;=$K987,4&lt;=IF($L987="",12,$L987)),$J987,0),IF(AND(4&gt;=$K987,4&lt;=IF($L987="",12,$L987),MOD(4-$K987,$N987)=0),$J987,0)))</f>
        <v>0</v>
      </c>
      <c r="S987" s="19" t="n">
        <f aca="false">IF(OR($M987="",$M987="ERR",$J987="",$K987="",$N987=""),0,IF($N987=0,IF(AND(OR(5=7,5=12),5&gt;=$K987,5&lt;=IF($L987="",12,$L987)),$J987,0),IF(AND(5&gt;=$K987,5&lt;=IF($L987="",12,$L987),MOD(5-$K987,$N987)=0),$J987,0)))</f>
        <v>0</v>
      </c>
      <c r="T987" s="19" t="n">
        <f aca="false">IF(OR($M987="",$M987="ERR",$J987="",$K987="",$N987=""),0,IF($N987=0,IF(AND(OR(6=7,6=12),6&gt;=$K987,6&lt;=IF($L987="",12,$L987)),$J987,0),IF(AND(6&gt;=$K987,6&lt;=IF($L987="",12,$L987),MOD(6-$K987,$N987)=0),$J987,0)))</f>
        <v>0</v>
      </c>
      <c r="U987" s="19" t="n">
        <f aca="false">IF(OR($M987="",$M987="ERR",$J987="",$K987="",$N987=""),0,IF($N987=0,IF(AND(OR(7=7,7=12),7&gt;=$K987,7&lt;=IF($L987="",12,$L987)),$J987,0),IF(AND(7&gt;=$K987,7&lt;=IF($L987="",12,$L987),MOD(7-$K987,$N987)=0),$J987,0)))</f>
        <v>0</v>
      </c>
      <c r="V987" s="19" t="n">
        <f aca="false">IF(OR($M987="",$M987="ERR",$J987="",$K987="",$N987=""),0,IF($N987=0,IF(AND(OR(8=7,8=12),8&gt;=$K987,8&lt;=IF($L987="",12,$L987)),$J987,0),IF(AND(8&gt;=$K987,8&lt;=IF($L987="",12,$L987),MOD(8-$K987,$N987)=0),$J987,0)))</f>
        <v>0</v>
      </c>
      <c r="W987" s="19" t="n">
        <f aca="false">IF(OR($M987="",$M987="ERR",$J987="",$K987="",$N987=""),0,IF($N987=0,IF(AND(OR(9=7,9=12),9&gt;=$K987,9&lt;=IF($L987="",12,$L987)),$J987,0),IF(AND(9&gt;=$K987,9&lt;=IF($L987="",12,$L987),MOD(9-$K987,$N987)=0),$J987,0)))</f>
        <v>0</v>
      </c>
      <c r="X987" s="19" t="n">
        <f aca="false">IF(OR($M987="",$M987="ERR",$J987="",$K987="",$N987=""),0,IF($N987=0,IF(AND(OR(10=7,10=12),10&gt;=$K987,10&lt;=IF($L987="",12,$L987)),$J987,0),IF(AND(10&gt;=$K987,10&lt;=IF($L987="",12,$L987),MOD(10-$K987,$N987)=0),$J987,0)))</f>
        <v>0</v>
      </c>
      <c r="Y987" s="19" t="n">
        <f aca="false">IF(OR($M987="",$M987="ERR",$J987="",$K987="",$N987=""),0,IF($N987=0,IF(AND(OR(11=7,11=12),11&gt;=$K987,11&lt;=IF($L987="",12,$L987)),$J987,0),IF(AND(11&gt;=$K987,11&lt;=IF($L987="",12,$L987),MOD(11-$K987,$N987)=0),$J987,0)))</f>
        <v>0</v>
      </c>
      <c r="Z987" s="19" t="n">
        <f aca="false">IF(OR($M987="",$M987="ERR",$J987="",$K987="",$N987=""),0,IF($N987=0,IF(AND(OR(12=7,12=12),12&gt;=$K987,12&lt;=IF($L987="",12,$L987)),$J987,0),IF(AND(12&gt;=$K987,12&lt;=IF($L987="",12,$L987),MOD(12-$K987,$N987)=0),$J987,0)))</f>
        <v>0</v>
      </c>
      <c r="AA987" s="36" t="n">
        <f aca="false">SUM(O987:Z987)</f>
        <v>0</v>
      </c>
      <c r="AB987" s="15" t="str">
        <f aca="false">IF(AND($B987="",$D987="",$J987=""),"",IF($B987="","Falta código",IF(ISNA(MATCH($B987,LST_COD,0)),"Código no registrado en Trabajadores",IF($E987="","Concepto no está en el catálogo",IF($M987="ERR","Retención de otro empleador: Origen = Otro empleador",IF(OR($J987="",$K987=""),"Falta monto o mes",IF(OR($K987&lt;1,$K987&gt;12),"Mes inicio inválido",IF(AND($L987&lt;&gt;"",OR($L987&lt;$K987,$L987&gt;12)),"Mes fin inválido",IF($N987="","Falta frecuencia",IF(AND($G987&lt;&gt;"Otro empleador",SUMPRODUCT(($O987:$Z987&lt;&gt;0)*(((COLUMN($O987:$Z987)-14)&lt;INDEX(Trabajadores!$M$6:$M$105,MATCH($B987,LST_COD,0)))+((COLUMN($O987:$Z987)-14)&gt;INDEX(Trabajadores!$N$6:$N$105,MATCH($B987,LST_COD,0)))))&gt;0),"Aviso: hay meses fuera del periodo laboral","OK"))))))))))</f>
        <v/>
      </c>
    </row>
    <row r="988" customFormat="false" ht="15" hidden="false" customHeight="false" outlineLevel="0" collapsed="false">
      <c r="A988" s="23" t="n">
        <v>983</v>
      </c>
      <c r="B988" s="7"/>
      <c r="C988" s="35" t="str">
        <f aca="false">IF($B988="","",IFERROR(INDEX(Trabajadores!$D$6:$D$105,MATCH($B988,LST_COD,0)),"¿Código?"))</f>
        <v/>
      </c>
      <c r="D988" s="30"/>
      <c r="E988" s="9" t="str">
        <f aca="false">IF($D988="","",IFERROR(VLOOKUP($D988,CONC_TABLA,2,FALSE()),""))</f>
        <v/>
      </c>
      <c r="F988" s="9" t="str">
        <f aca="false">IF($D988="","",IFERROR(VLOOKUP($D988,CONC_TABLA,3,FALSE()),""))</f>
        <v/>
      </c>
      <c r="G988" s="30"/>
      <c r="H988" s="30"/>
      <c r="I988" s="30"/>
      <c r="J988" s="29"/>
      <c r="K988" s="28"/>
      <c r="L988" s="28"/>
      <c r="M988" s="9" t="str">
        <f aca="false">IF(OR($B988="",$E988=""),"",IF($E988="INA","INA",IF($G988="Otro empleador",IF($E988="RET","RETO",IF($E988="ORD","OTO","OTX")),IF($E988="RET","ERR",$E988))))</f>
        <v/>
      </c>
      <c r="N988" s="9" t="str">
        <f aca="false">IF($I988="","",IFERROR(VLOOKUP($I988,FREC_TABLA,2,FALSE()),""))</f>
        <v/>
      </c>
      <c r="O988" s="19" t="n">
        <f aca="false">IF(OR($M988="",$M988="ERR",$J988="",$K988="",$N988=""),0,IF($N988=0,IF(AND(OR(1=7,1=12),1&gt;=$K988,1&lt;=IF($L988="",12,$L988)),$J988,0),IF(AND(1&gt;=$K988,1&lt;=IF($L988="",12,$L988),MOD(1-$K988,$N988)=0),$J988,0)))</f>
        <v>0</v>
      </c>
      <c r="P988" s="19" t="n">
        <f aca="false">IF(OR($M988="",$M988="ERR",$J988="",$K988="",$N988=""),0,IF($N988=0,IF(AND(OR(2=7,2=12),2&gt;=$K988,2&lt;=IF($L988="",12,$L988)),$J988,0),IF(AND(2&gt;=$K988,2&lt;=IF($L988="",12,$L988),MOD(2-$K988,$N988)=0),$J988,0)))</f>
        <v>0</v>
      </c>
      <c r="Q988" s="19" t="n">
        <f aca="false">IF(OR($M988="",$M988="ERR",$J988="",$K988="",$N988=""),0,IF($N988=0,IF(AND(OR(3=7,3=12),3&gt;=$K988,3&lt;=IF($L988="",12,$L988)),$J988,0),IF(AND(3&gt;=$K988,3&lt;=IF($L988="",12,$L988),MOD(3-$K988,$N988)=0),$J988,0)))</f>
        <v>0</v>
      </c>
      <c r="R988" s="19" t="n">
        <f aca="false">IF(OR($M988="",$M988="ERR",$J988="",$K988="",$N988=""),0,IF($N988=0,IF(AND(OR(4=7,4=12),4&gt;=$K988,4&lt;=IF($L988="",12,$L988)),$J988,0),IF(AND(4&gt;=$K988,4&lt;=IF($L988="",12,$L988),MOD(4-$K988,$N988)=0),$J988,0)))</f>
        <v>0</v>
      </c>
      <c r="S988" s="19" t="n">
        <f aca="false">IF(OR($M988="",$M988="ERR",$J988="",$K988="",$N988=""),0,IF($N988=0,IF(AND(OR(5=7,5=12),5&gt;=$K988,5&lt;=IF($L988="",12,$L988)),$J988,0),IF(AND(5&gt;=$K988,5&lt;=IF($L988="",12,$L988),MOD(5-$K988,$N988)=0),$J988,0)))</f>
        <v>0</v>
      </c>
      <c r="T988" s="19" t="n">
        <f aca="false">IF(OR($M988="",$M988="ERR",$J988="",$K988="",$N988=""),0,IF($N988=0,IF(AND(OR(6=7,6=12),6&gt;=$K988,6&lt;=IF($L988="",12,$L988)),$J988,0),IF(AND(6&gt;=$K988,6&lt;=IF($L988="",12,$L988),MOD(6-$K988,$N988)=0),$J988,0)))</f>
        <v>0</v>
      </c>
      <c r="U988" s="19" t="n">
        <f aca="false">IF(OR($M988="",$M988="ERR",$J988="",$K988="",$N988=""),0,IF($N988=0,IF(AND(OR(7=7,7=12),7&gt;=$K988,7&lt;=IF($L988="",12,$L988)),$J988,0),IF(AND(7&gt;=$K988,7&lt;=IF($L988="",12,$L988),MOD(7-$K988,$N988)=0),$J988,0)))</f>
        <v>0</v>
      </c>
      <c r="V988" s="19" t="n">
        <f aca="false">IF(OR($M988="",$M988="ERR",$J988="",$K988="",$N988=""),0,IF($N988=0,IF(AND(OR(8=7,8=12),8&gt;=$K988,8&lt;=IF($L988="",12,$L988)),$J988,0),IF(AND(8&gt;=$K988,8&lt;=IF($L988="",12,$L988),MOD(8-$K988,$N988)=0),$J988,0)))</f>
        <v>0</v>
      </c>
      <c r="W988" s="19" t="n">
        <f aca="false">IF(OR($M988="",$M988="ERR",$J988="",$K988="",$N988=""),0,IF($N988=0,IF(AND(OR(9=7,9=12),9&gt;=$K988,9&lt;=IF($L988="",12,$L988)),$J988,0),IF(AND(9&gt;=$K988,9&lt;=IF($L988="",12,$L988),MOD(9-$K988,$N988)=0),$J988,0)))</f>
        <v>0</v>
      </c>
      <c r="X988" s="19" t="n">
        <f aca="false">IF(OR($M988="",$M988="ERR",$J988="",$K988="",$N988=""),0,IF($N988=0,IF(AND(OR(10=7,10=12),10&gt;=$K988,10&lt;=IF($L988="",12,$L988)),$J988,0),IF(AND(10&gt;=$K988,10&lt;=IF($L988="",12,$L988),MOD(10-$K988,$N988)=0),$J988,0)))</f>
        <v>0</v>
      </c>
      <c r="Y988" s="19" t="n">
        <f aca="false">IF(OR($M988="",$M988="ERR",$J988="",$K988="",$N988=""),0,IF($N988=0,IF(AND(OR(11=7,11=12),11&gt;=$K988,11&lt;=IF($L988="",12,$L988)),$J988,0),IF(AND(11&gt;=$K988,11&lt;=IF($L988="",12,$L988),MOD(11-$K988,$N988)=0),$J988,0)))</f>
        <v>0</v>
      </c>
      <c r="Z988" s="19" t="n">
        <f aca="false">IF(OR($M988="",$M988="ERR",$J988="",$K988="",$N988=""),0,IF($N988=0,IF(AND(OR(12=7,12=12),12&gt;=$K988,12&lt;=IF($L988="",12,$L988)),$J988,0),IF(AND(12&gt;=$K988,12&lt;=IF($L988="",12,$L988),MOD(12-$K988,$N988)=0),$J988,0)))</f>
        <v>0</v>
      </c>
      <c r="AA988" s="36" t="n">
        <f aca="false">SUM(O988:Z988)</f>
        <v>0</v>
      </c>
      <c r="AB988" s="15" t="str">
        <f aca="false">IF(AND($B988="",$D988="",$J988=""),"",IF($B988="","Falta código",IF(ISNA(MATCH($B988,LST_COD,0)),"Código no registrado en Trabajadores",IF($E988="","Concepto no está en el catálogo",IF($M988="ERR","Retención de otro empleador: Origen = Otro empleador",IF(OR($J988="",$K988=""),"Falta monto o mes",IF(OR($K988&lt;1,$K988&gt;12),"Mes inicio inválido",IF(AND($L988&lt;&gt;"",OR($L988&lt;$K988,$L988&gt;12)),"Mes fin inválido",IF($N988="","Falta frecuencia",IF(AND($G988&lt;&gt;"Otro empleador",SUMPRODUCT(($O988:$Z988&lt;&gt;0)*(((COLUMN($O988:$Z988)-14)&lt;INDEX(Trabajadores!$M$6:$M$105,MATCH($B988,LST_COD,0)))+((COLUMN($O988:$Z988)-14)&gt;INDEX(Trabajadores!$N$6:$N$105,MATCH($B988,LST_COD,0)))))&gt;0),"Aviso: hay meses fuera del periodo laboral","OK"))))))))))</f>
        <v/>
      </c>
    </row>
    <row r="989" customFormat="false" ht="15" hidden="false" customHeight="false" outlineLevel="0" collapsed="false">
      <c r="A989" s="23" t="n">
        <v>984</v>
      </c>
      <c r="B989" s="7"/>
      <c r="C989" s="35" t="str">
        <f aca="false">IF($B989="","",IFERROR(INDEX(Trabajadores!$D$6:$D$105,MATCH($B989,LST_COD,0)),"¿Código?"))</f>
        <v/>
      </c>
      <c r="D989" s="30"/>
      <c r="E989" s="9" t="str">
        <f aca="false">IF($D989="","",IFERROR(VLOOKUP($D989,CONC_TABLA,2,FALSE()),""))</f>
        <v/>
      </c>
      <c r="F989" s="9" t="str">
        <f aca="false">IF($D989="","",IFERROR(VLOOKUP($D989,CONC_TABLA,3,FALSE()),""))</f>
        <v/>
      </c>
      <c r="G989" s="30"/>
      <c r="H989" s="30"/>
      <c r="I989" s="30"/>
      <c r="J989" s="29"/>
      <c r="K989" s="28"/>
      <c r="L989" s="28"/>
      <c r="M989" s="9" t="str">
        <f aca="false">IF(OR($B989="",$E989=""),"",IF($E989="INA","INA",IF($G989="Otro empleador",IF($E989="RET","RETO",IF($E989="ORD","OTO","OTX")),IF($E989="RET","ERR",$E989))))</f>
        <v/>
      </c>
      <c r="N989" s="9" t="str">
        <f aca="false">IF($I989="","",IFERROR(VLOOKUP($I989,FREC_TABLA,2,FALSE()),""))</f>
        <v/>
      </c>
      <c r="O989" s="19" t="n">
        <f aca="false">IF(OR($M989="",$M989="ERR",$J989="",$K989="",$N989=""),0,IF($N989=0,IF(AND(OR(1=7,1=12),1&gt;=$K989,1&lt;=IF($L989="",12,$L989)),$J989,0),IF(AND(1&gt;=$K989,1&lt;=IF($L989="",12,$L989),MOD(1-$K989,$N989)=0),$J989,0)))</f>
        <v>0</v>
      </c>
      <c r="P989" s="19" t="n">
        <f aca="false">IF(OR($M989="",$M989="ERR",$J989="",$K989="",$N989=""),0,IF($N989=0,IF(AND(OR(2=7,2=12),2&gt;=$K989,2&lt;=IF($L989="",12,$L989)),$J989,0),IF(AND(2&gt;=$K989,2&lt;=IF($L989="",12,$L989),MOD(2-$K989,$N989)=0),$J989,0)))</f>
        <v>0</v>
      </c>
      <c r="Q989" s="19" t="n">
        <f aca="false">IF(OR($M989="",$M989="ERR",$J989="",$K989="",$N989=""),0,IF($N989=0,IF(AND(OR(3=7,3=12),3&gt;=$K989,3&lt;=IF($L989="",12,$L989)),$J989,0),IF(AND(3&gt;=$K989,3&lt;=IF($L989="",12,$L989),MOD(3-$K989,$N989)=0),$J989,0)))</f>
        <v>0</v>
      </c>
      <c r="R989" s="19" t="n">
        <f aca="false">IF(OR($M989="",$M989="ERR",$J989="",$K989="",$N989=""),0,IF($N989=0,IF(AND(OR(4=7,4=12),4&gt;=$K989,4&lt;=IF($L989="",12,$L989)),$J989,0),IF(AND(4&gt;=$K989,4&lt;=IF($L989="",12,$L989),MOD(4-$K989,$N989)=0),$J989,0)))</f>
        <v>0</v>
      </c>
      <c r="S989" s="19" t="n">
        <f aca="false">IF(OR($M989="",$M989="ERR",$J989="",$K989="",$N989=""),0,IF($N989=0,IF(AND(OR(5=7,5=12),5&gt;=$K989,5&lt;=IF($L989="",12,$L989)),$J989,0),IF(AND(5&gt;=$K989,5&lt;=IF($L989="",12,$L989),MOD(5-$K989,$N989)=0),$J989,0)))</f>
        <v>0</v>
      </c>
      <c r="T989" s="19" t="n">
        <f aca="false">IF(OR($M989="",$M989="ERR",$J989="",$K989="",$N989=""),0,IF($N989=0,IF(AND(OR(6=7,6=12),6&gt;=$K989,6&lt;=IF($L989="",12,$L989)),$J989,0),IF(AND(6&gt;=$K989,6&lt;=IF($L989="",12,$L989),MOD(6-$K989,$N989)=0),$J989,0)))</f>
        <v>0</v>
      </c>
      <c r="U989" s="19" t="n">
        <f aca="false">IF(OR($M989="",$M989="ERR",$J989="",$K989="",$N989=""),0,IF($N989=0,IF(AND(OR(7=7,7=12),7&gt;=$K989,7&lt;=IF($L989="",12,$L989)),$J989,0),IF(AND(7&gt;=$K989,7&lt;=IF($L989="",12,$L989),MOD(7-$K989,$N989)=0),$J989,0)))</f>
        <v>0</v>
      </c>
      <c r="V989" s="19" t="n">
        <f aca="false">IF(OR($M989="",$M989="ERR",$J989="",$K989="",$N989=""),0,IF($N989=0,IF(AND(OR(8=7,8=12),8&gt;=$K989,8&lt;=IF($L989="",12,$L989)),$J989,0),IF(AND(8&gt;=$K989,8&lt;=IF($L989="",12,$L989),MOD(8-$K989,$N989)=0),$J989,0)))</f>
        <v>0</v>
      </c>
      <c r="W989" s="19" t="n">
        <f aca="false">IF(OR($M989="",$M989="ERR",$J989="",$K989="",$N989=""),0,IF($N989=0,IF(AND(OR(9=7,9=12),9&gt;=$K989,9&lt;=IF($L989="",12,$L989)),$J989,0),IF(AND(9&gt;=$K989,9&lt;=IF($L989="",12,$L989),MOD(9-$K989,$N989)=0),$J989,0)))</f>
        <v>0</v>
      </c>
      <c r="X989" s="19" t="n">
        <f aca="false">IF(OR($M989="",$M989="ERR",$J989="",$K989="",$N989=""),0,IF($N989=0,IF(AND(OR(10=7,10=12),10&gt;=$K989,10&lt;=IF($L989="",12,$L989)),$J989,0),IF(AND(10&gt;=$K989,10&lt;=IF($L989="",12,$L989),MOD(10-$K989,$N989)=0),$J989,0)))</f>
        <v>0</v>
      </c>
      <c r="Y989" s="19" t="n">
        <f aca="false">IF(OR($M989="",$M989="ERR",$J989="",$K989="",$N989=""),0,IF($N989=0,IF(AND(OR(11=7,11=12),11&gt;=$K989,11&lt;=IF($L989="",12,$L989)),$J989,0),IF(AND(11&gt;=$K989,11&lt;=IF($L989="",12,$L989),MOD(11-$K989,$N989)=0),$J989,0)))</f>
        <v>0</v>
      </c>
      <c r="Z989" s="19" t="n">
        <f aca="false">IF(OR($M989="",$M989="ERR",$J989="",$K989="",$N989=""),0,IF($N989=0,IF(AND(OR(12=7,12=12),12&gt;=$K989,12&lt;=IF($L989="",12,$L989)),$J989,0),IF(AND(12&gt;=$K989,12&lt;=IF($L989="",12,$L989),MOD(12-$K989,$N989)=0),$J989,0)))</f>
        <v>0</v>
      </c>
      <c r="AA989" s="36" t="n">
        <f aca="false">SUM(O989:Z989)</f>
        <v>0</v>
      </c>
      <c r="AB989" s="15" t="str">
        <f aca="false">IF(AND($B989="",$D989="",$J989=""),"",IF($B989="","Falta código",IF(ISNA(MATCH($B989,LST_COD,0)),"Código no registrado en Trabajadores",IF($E989="","Concepto no está en el catálogo",IF($M989="ERR","Retención de otro empleador: Origen = Otro empleador",IF(OR($J989="",$K989=""),"Falta monto o mes",IF(OR($K989&lt;1,$K989&gt;12),"Mes inicio inválido",IF(AND($L989&lt;&gt;"",OR($L989&lt;$K989,$L989&gt;12)),"Mes fin inválido",IF($N989="","Falta frecuencia",IF(AND($G989&lt;&gt;"Otro empleador",SUMPRODUCT(($O989:$Z989&lt;&gt;0)*(((COLUMN($O989:$Z989)-14)&lt;INDEX(Trabajadores!$M$6:$M$105,MATCH($B989,LST_COD,0)))+((COLUMN($O989:$Z989)-14)&gt;INDEX(Trabajadores!$N$6:$N$105,MATCH($B989,LST_COD,0)))))&gt;0),"Aviso: hay meses fuera del periodo laboral","OK"))))))))))</f>
        <v/>
      </c>
    </row>
    <row r="990" customFormat="false" ht="15" hidden="false" customHeight="false" outlineLevel="0" collapsed="false">
      <c r="A990" s="23" t="n">
        <v>985</v>
      </c>
      <c r="B990" s="7"/>
      <c r="C990" s="35" t="str">
        <f aca="false">IF($B990="","",IFERROR(INDEX(Trabajadores!$D$6:$D$105,MATCH($B990,LST_COD,0)),"¿Código?"))</f>
        <v/>
      </c>
      <c r="D990" s="30"/>
      <c r="E990" s="9" t="str">
        <f aca="false">IF($D990="","",IFERROR(VLOOKUP($D990,CONC_TABLA,2,FALSE()),""))</f>
        <v/>
      </c>
      <c r="F990" s="9" t="str">
        <f aca="false">IF($D990="","",IFERROR(VLOOKUP($D990,CONC_TABLA,3,FALSE()),""))</f>
        <v/>
      </c>
      <c r="G990" s="30"/>
      <c r="H990" s="30"/>
      <c r="I990" s="30"/>
      <c r="J990" s="29"/>
      <c r="K990" s="28"/>
      <c r="L990" s="28"/>
      <c r="M990" s="9" t="str">
        <f aca="false">IF(OR($B990="",$E990=""),"",IF($E990="INA","INA",IF($G990="Otro empleador",IF($E990="RET","RETO",IF($E990="ORD","OTO","OTX")),IF($E990="RET","ERR",$E990))))</f>
        <v/>
      </c>
      <c r="N990" s="9" t="str">
        <f aca="false">IF($I990="","",IFERROR(VLOOKUP($I990,FREC_TABLA,2,FALSE()),""))</f>
        <v/>
      </c>
      <c r="O990" s="19" t="n">
        <f aca="false">IF(OR($M990="",$M990="ERR",$J990="",$K990="",$N990=""),0,IF($N990=0,IF(AND(OR(1=7,1=12),1&gt;=$K990,1&lt;=IF($L990="",12,$L990)),$J990,0),IF(AND(1&gt;=$K990,1&lt;=IF($L990="",12,$L990),MOD(1-$K990,$N990)=0),$J990,0)))</f>
        <v>0</v>
      </c>
      <c r="P990" s="19" t="n">
        <f aca="false">IF(OR($M990="",$M990="ERR",$J990="",$K990="",$N990=""),0,IF($N990=0,IF(AND(OR(2=7,2=12),2&gt;=$K990,2&lt;=IF($L990="",12,$L990)),$J990,0),IF(AND(2&gt;=$K990,2&lt;=IF($L990="",12,$L990),MOD(2-$K990,$N990)=0),$J990,0)))</f>
        <v>0</v>
      </c>
      <c r="Q990" s="19" t="n">
        <f aca="false">IF(OR($M990="",$M990="ERR",$J990="",$K990="",$N990=""),0,IF($N990=0,IF(AND(OR(3=7,3=12),3&gt;=$K990,3&lt;=IF($L990="",12,$L990)),$J990,0),IF(AND(3&gt;=$K990,3&lt;=IF($L990="",12,$L990),MOD(3-$K990,$N990)=0),$J990,0)))</f>
        <v>0</v>
      </c>
      <c r="R990" s="19" t="n">
        <f aca="false">IF(OR($M990="",$M990="ERR",$J990="",$K990="",$N990=""),0,IF($N990=0,IF(AND(OR(4=7,4=12),4&gt;=$K990,4&lt;=IF($L990="",12,$L990)),$J990,0),IF(AND(4&gt;=$K990,4&lt;=IF($L990="",12,$L990),MOD(4-$K990,$N990)=0),$J990,0)))</f>
        <v>0</v>
      </c>
      <c r="S990" s="19" t="n">
        <f aca="false">IF(OR($M990="",$M990="ERR",$J990="",$K990="",$N990=""),0,IF($N990=0,IF(AND(OR(5=7,5=12),5&gt;=$K990,5&lt;=IF($L990="",12,$L990)),$J990,0),IF(AND(5&gt;=$K990,5&lt;=IF($L990="",12,$L990),MOD(5-$K990,$N990)=0),$J990,0)))</f>
        <v>0</v>
      </c>
      <c r="T990" s="19" t="n">
        <f aca="false">IF(OR($M990="",$M990="ERR",$J990="",$K990="",$N990=""),0,IF($N990=0,IF(AND(OR(6=7,6=12),6&gt;=$K990,6&lt;=IF($L990="",12,$L990)),$J990,0),IF(AND(6&gt;=$K990,6&lt;=IF($L990="",12,$L990),MOD(6-$K990,$N990)=0),$J990,0)))</f>
        <v>0</v>
      </c>
      <c r="U990" s="19" t="n">
        <f aca="false">IF(OR($M990="",$M990="ERR",$J990="",$K990="",$N990=""),0,IF($N990=0,IF(AND(OR(7=7,7=12),7&gt;=$K990,7&lt;=IF($L990="",12,$L990)),$J990,0),IF(AND(7&gt;=$K990,7&lt;=IF($L990="",12,$L990),MOD(7-$K990,$N990)=0),$J990,0)))</f>
        <v>0</v>
      </c>
      <c r="V990" s="19" t="n">
        <f aca="false">IF(OR($M990="",$M990="ERR",$J990="",$K990="",$N990=""),0,IF($N990=0,IF(AND(OR(8=7,8=12),8&gt;=$K990,8&lt;=IF($L990="",12,$L990)),$J990,0),IF(AND(8&gt;=$K990,8&lt;=IF($L990="",12,$L990),MOD(8-$K990,$N990)=0),$J990,0)))</f>
        <v>0</v>
      </c>
      <c r="W990" s="19" t="n">
        <f aca="false">IF(OR($M990="",$M990="ERR",$J990="",$K990="",$N990=""),0,IF($N990=0,IF(AND(OR(9=7,9=12),9&gt;=$K990,9&lt;=IF($L990="",12,$L990)),$J990,0),IF(AND(9&gt;=$K990,9&lt;=IF($L990="",12,$L990),MOD(9-$K990,$N990)=0),$J990,0)))</f>
        <v>0</v>
      </c>
      <c r="X990" s="19" t="n">
        <f aca="false">IF(OR($M990="",$M990="ERR",$J990="",$K990="",$N990=""),0,IF($N990=0,IF(AND(OR(10=7,10=12),10&gt;=$K990,10&lt;=IF($L990="",12,$L990)),$J990,0),IF(AND(10&gt;=$K990,10&lt;=IF($L990="",12,$L990),MOD(10-$K990,$N990)=0),$J990,0)))</f>
        <v>0</v>
      </c>
      <c r="Y990" s="19" t="n">
        <f aca="false">IF(OR($M990="",$M990="ERR",$J990="",$K990="",$N990=""),0,IF($N990=0,IF(AND(OR(11=7,11=12),11&gt;=$K990,11&lt;=IF($L990="",12,$L990)),$J990,0),IF(AND(11&gt;=$K990,11&lt;=IF($L990="",12,$L990),MOD(11-$K990,$N990)=0),$J990,0)))</f>
        <v>0</v>
      </c>
      <c r="Z990" s="19" t="n">
        <f aca="false">IF(OR($M990="",$M990="ERR",$J990="",$K990="",$N990=""),0,IF($N990=0,IF(AND(OR(12=7,12=12),12&gt;=$K990,12&lt;=IF($L990="",12,$L990)),$J990,0),IF(AND(12&gt;=$K990,12&lt;=IF($L990="",12,$L990),MOD(12-$K990,$N990)=0),$J990,0)))</f>
        <v>0</v>
      </c>
      <c r="AA990" s="36" t="n">
        <f aca="false">SUM(O990:Z990)</f>
        <v>0</v>
      </c>
      <c r="AB990" s="15" t="str">
        <f aca="false">IF(AND($B990="",$D990="",$J990=""),"",IF($B990="","Falta código",IF(ISNA(MATCH($B990,LST_COD,0)),"Código no registrado en Trabajadores",IF($E990="","Concepto no está en el catálogo",IF($M990="ERR","Retención de otro empleador: Origen = Otro empleador",IF(OR($J990="",$K990=""),"Falta monto o mes",IF(OR($K990&lt;1,$K990&gt;12),"Mes inicio inválido",IF(AND($L990&lt;&gt;"",OR($L990&lt;$K990,$L990&gt;12)),"Mes fin inválido",IF($N990="","Falta frecuencia",IF(AND($G990&lt;&gt;"Otro empleador",SUMPRODUCT(($O990:$Z990&lt;&gt;0)*(((COLUMN($O990:$Z990)-14)&lt;INDEX(Trabajadores!$M$6:$M$105,MATCH($B990,LST_COD,0)))+((COLUMN($O990:$Z990)-14)&gt;INDEX(Trabajadores!$N$6:$N$105,MATCH($B990,LST_COD,0)))))&gt;0),"Aviso: hay meses fuera del periodo laboral","OK"))))))))))</f>
        <v/>
      </c>
    </row>
    <row r="991" customFormat="false" ht="15" hidden="false" customHeight="false" outlineLevel="0" collapsed="false">
      <c r="A991" s="23" t="n">
        <v>986</v>
      </c>
      <c r="B991" s="7"/>
      <c r="C991" s="35" t="str">
        <f aca="false">IF($B991="","",IFERROR(INDEX(Trabajadores!$D$6:$D$105,MATCH($B991,LST_COD,0)),"¿Código?"))</f>
        <v/>
      </c>
      <c r="D991" s="30"/>
      <c r="E991" s="9" t="str">
        <f aca="false">IF($D991="","",IFERROR(VLOOKUP($D991,CONC_TABLA,2,FALSE()),""))</f>
        <v/>
      </c>
      <c r="F991" s="9" t="str">
        <f aca="false">IF($D991="","",IFERROR(VLOOKUP($D991,CONC_TABLA,3,FALSE()),""))</f>
        <v/>
      </c>
      <c r="G991" s="30"/>
      <c r="H991" s="30"/>
      <c r="I991" s="30"/>
      <c r="J991" s="29"/>
      <c r="K991" s="28"/>
      <c r="L991" s="28"/>
      <c r="M991" s="9" t="str">
        <f aca="false">IF(OR($B991="",$E991=""),"",IF($E991="INA","INA",IF($G991="Otro empleador",IF($E991="RET","RETO",IF($E991="ORD","OTO","OTX")),IF($E991="RET","ERR",$E991))))</f>
        <v/>
      </c>
      <c r="N991" s="9" t="str">
        <f aca="false">IF($I991="","",IFERROR(VLOOKUP($I991,FREC_TABLA,2,FALSE()),""))</f>
        <v/>
      </c>
      <c r="O991" s="19" t="n">
        <f aca="false">IF(OR($M991="",$M991="ERR",$J991="",$K991="",$N991=""),0,IF($N991=0,IF(AND(OR(1=7,1=12),1&gt;=$K991,1&lt;=IF($L991="",12,$L991)),$J991,0),IF(AND(1&gt;=$K991,1&lt;=IF($L991="",12,$L991),MOD(1-$K991,$N991)=0),$J991,0)))</f>
        <v>0</v>
      </c>
      <c r="P991" s="19" t="n">
        <f aca="false">IF(OR($M991="",$M991="ERR",$J991="",$K991="",$N991=""),0,IF($N991=0,IF(AND(OR(2=7,2=12),2&gt;=$K991,2&lt;=IF($L991="",12,$L991)),$J991,0),IF(AND(2&gt;=$K991,2&lt;=IF($L991="",12,$L991),MOD(2-$K991,$N991)=0),$J991,0)))</f>
        <v>0</v>
      </c>
      <c r="Q991" s="19" t="n">
        <f aca="false">IF(OR($M991="",$M991="ERR",$J991="",$K991="",$N991=""),0,IF($N991=0,IF(AND(OR(3=7,3=12),3&gt;=$K991,3&lt;=IF($L991="",12,$L991)),$J991,0),IF(AND(3&gt;=$K991,3&lt;=IF($L991="",12,$L991),MOD(3-$K991,$N991)=0),$J991,0)))</f>
        <v>0</v>
      </c>
      <c r="R991" s="19" t="n">
        <f aca="false">IF(OR($M991="",$M991="ERR",$J991="",$K991="",$N991=""),0,IF($N991=0,IF(AND(OR(4=7,4=12),4&gt;=$K991,4&lt;=IF($L991="",12,$L991)),$J991,0),IF(AND(4&gt;=$K991,4&lt;=IF($L991="",12,$L991),MOD(4-$K991,$N991)=0),$J991,0)))</f>
        <v>0</v>
      </c>
      <c r="S991" s="19" t="n">
        <f aca="false">IF(OR($M991="",$M991="ERR",$J991="",$K991="",$N991=""),0,IF($N991=0,IF(AND(OR(5=7,5=12),5&gt;=$K991,5&lt;=IF($L991="",12,$L991)),$J991,0),IF(AND(5&gt;=$K991,5&lt;=IF($L991="",12,$L991),MOD(5-$K991,$N991)=0),$J991,0)))</f>
        <v>0</v>
      </c>
      <c r="T991" s="19" t="n">
        <f aca="false">IF(OR($M991="",$M991="ERR",$J991="",$K991="",$N991=""),0,IF($N991=0,IF(AND(OR(6=7,6=12),6&gt;=$K991,6&lt;=IF($L991="",12,$L991)),$J991,0),IF(AND(6&gt;=$K991,6&lt;=IF($L991="",12,$L991),MOD(6-$K991,$N991)=0),$J991,0)))</f>
        <v>0</v>
      </c>
      <c r="U991" s="19" t="n">
        <f aca="false">IF(OR($M991="",$M991="ERR",$J991="",$K991="",$N991=""),0,IF($N991=0,IF(AND(OR(7=7,7=12),7&gt;=$K991,7&lt;=IF($L991="",12,$L991)),$J991,0),IF(AND(7&gt;=$K991,7&lt;=IF($L991="",12,$L991),MOD(7-$K991,$N991)=0),$J991,0)))</f>
        <v>0</v>
      </c>
      <c r="V991" s="19" t="n">
        <f aca="false">IF(OR($M991="",$M991="ERR",$J991="",$K991="",$N991=""),0,IF($N991=0,IF(AND(OR(8=7,8=12),8&gt;=$K991,8&lt;=IF($L991="",12,$L991)),$J991,0),IF(AND(8&gt;=$K991,8&lt;=IF($L991="",12,$L991),MOD(8-$K991,$N991)=0),$J991,0)))</f>
        <v>0</v>
      </c>
      <c r="W991" s="19" t="n">
        <f aca="false">IF(OR($M991="",$M991="ERR",$J991="",$K991="",$N991=""),0,IF($N991=0,IF(AND(OR(9=7,9=12),9&gt;=$K991,9&lt;=IF($L991="",12,$L991)),$J991,0),IF(AND(9&gt;=$K991,9&lt;=IF($L991="",12,$L991),MOD(9-$K991,$N991)=0),$J991,0)))</f>
        <v>0</v>
      </c>
      <c r="X991" s="19" t="n">
        <f aca="false">IF(OR($M991="",$M991="ERR",$J991="",$K991="",$N991=""),0,IF($N991=0,IF(AND(OR(10=7,10=12),10&gt;=$K991,10&lt;=IF($L991="",12,$L991)),$J991,0),IF(AND(10&gt;=$K991,10&lt;=IF($L991="",12,$L991),MOD(10-$K991,$N991)=0),$J991,0)))</f>
        <v>0</v>
      </c>
      <c r="Y991" s="19" t="n">
        <f aca="false">IF(OR($M991="",$M991="ERR",$J991="",$K991="",$N991=""),0,IF($N991=0,IF(AND(OR(11=7,11=12),11&gt;=$K991,11&lt;=IF($L991="",12,$L991)),$J991,0),IF(AND(11&gt;=$K991,11&lt;=IF($L991="",12,$L991),MOD(11-$K991,$N991)=0),$J991,0)))</f>
        <v>0</v>
      </c>
      <c r="Z991" s="19" t="n">
        <f aca="false">IF(OR($M991="",$M991="ERR",$J991="",$K991="",$N991=""),0,IF($N991=0,IF(AND(OR(12=7,12=12),12&gt;=$K991,12&lt;=IF($L991="",12,$L991)),$J991,0),IF(AND(12&gt;=$K991,12&lt;=IF($L991="",12,$L991),MOD(12-$K991,$N991)=0),$J991,0)))</f>
        <v>0</v>
      </c>
      <c r="AA991" s="36" t="n">
        <f aca="false">SUM(O991:Z991)</f>
        <v>0</v>
      </c>
      <c r="AB991" s="15" t="str">
        <f aca="false">IF(AND($B991="",$D991="",$J991=""),"",IF($B991="","Falta código",IF(ISNA(MATCH($B991,LST_COD,0)),"Código no registrado en Trabajadores",IF($E991="","Concepto no está en el catálogo",IF($M991="ERR","Retención de otro empleador: Origen = Otro empleador",IF(OR($J991="",$K991=""),"Falta monto o mes",IF(OR($K991&lt;1,$K991&gt;12),"Mes inicio inválido",IF(AND($L991&lt;&gt;"",OR($L991&lt;$K991,$L991&gt;12)),"Mes fin inválido",IF($N991="","Falta frecuencia",IF(AND($G991&lt;&gt;"Otro empleador",SUMPRODUCT(($O991:$Z991&lt;&gt;0)*(((COLUMN($O991:$Z991)-14)&lt;INDEX(Trabajadores!$M$6:$M$105,MATCH($B991,LST_COD,0)))+((COLUMN($O991:$Z991)-14)&gt;INDEX(Trabajadores!$N$6:$N$105,MATCH($B991,LST_COD,0)))))&gt;0),"Aviso: hay meses fuera del periodo laboral","OK"))))))))))</f>
        <v/>
      </c>
    </row>
    <row r="992" customFormat="false" ht="15" hidden="false" customHeight="false" outlineLevel="0" collapsed="false">
      <c r="A992" s="23" t="n">
        <v>987</v>
      </c>
      <c r="B992" s="7"/>
      <c r="C992" s="35" t="str">
        <f aca="false">IF($B992="","",IFERROR(INDEX(Trabajadores!$D$6:$D$105,MATCH($B992,LST_COD,0)),"¿Código?"))</f>
        <v/>
      </c>
      <c r="D992" s="30"/>
      <c r="E992" s="9" t="str">
        <f aca="false">IF($D992="","",IFERROR(VLOOKUP($D992,CONC_TABLA,2,FALSE()),""))</f>
        <v/>
      </c>
      <c r="F992" s="9" t="str">
        <f aca="false">IF($D992="","",IFERROR(VLOOKUP($D992,CONC_TABLA,3,FALSE()),""))</f>
        <v/>
      </c>
      <c r="G992" s="30"/>
      <c r="H992" s="30"/>
      <c r="I992" s="30"/>
      <c r="J992" s="29"/>
      <c r="K992" s="28"/>
      <c r="L992" s="28"/>
      <c r="M992" s="9" t="str">
        <f aca="false">IF(OR($B992="",$E992=""),"",IF($E992="INA","INA",IF($G992="Otro empleador",IF($E992="RET","RETO",IF($E992="ORD","OTO","OTX")),IF($E992="RET","ERR",$E992))))</f>
        <v/>
      </c>
      <c r="N992" s="9" t="str">
        <f aca="false">IF($I992="","",IFERROR(VLOOKUP($I992,FREC_TABLA,2,FALSE()),""))</f>
        <v/>
      </c>
      <c r="O992" s="19" t="n">
        <f aca="false">IF(OR($M992="",$M992="ERR",$J992="",$K992="",$N992=""),0,IF($N992=0,IF(AND(OR(1=7,1=12),1&gt;=$K992,1&lt;=IF($L992="",12,$L992)),$J992,0),IF(AND(1&gt;=$K992,1&lt;=IF($L992="",12,$L992),MOD(1-$K992,$N992)=0),$J992,0)))</f>
        <v>0</v>
      </c>
      <c r="P992" s="19" t="n">
        <f aca="false">IF(OR($M992="",$M992="ERR",$J992="",$K992="",$N992=""),0,IF($N992=0,IF(AND(OR(2=7,2=12),2&gt;=$K992,2&lt;=IF($L992="",12,$L992)),$J992,0),IF(AND(2&gt;=$K992,2&lt;=IF($L992="",12,$L992),MOD(2-$K992,$N992)=0),$J992,0)))</f>
        <v>0</v>
      </c>
      <c r="Q992" s="19" t="n">
        <f aca="false">IF(OR($M992="",$M992="ERR",$J992="",$K992="",$N992=""),0,IF($N992=0,IF(AND(OR(3=7,3=12),3&gt;=$K992,3&lt;=IF($L992="",12,$L992)),$J992,0),IF(AND(3&gt;=$K992,3&lt;=IF($L992="",12,$L992),MOD(3-$K992,$N992)=0),$J992,0)))</f>
        <v>0</v>
      </c>
      <c r="R992" s="19" t="n">
        <f aca="false">IF(OR($M992="",$M992="ERR",$J992="",$K992="",$N992=""),0,IF($N992=0,IF(AND(OR(4=7,4=12),4&gt;=$K992,4&lt;=IF($L992="",12,$L992)),$J992,0),IF(AND(4&gt;=$K992,4&lt;=IF($L992="",12,$L992),MOD(4-$K992,$N992)=0),$J992,0)))</f>
        <v>0</v>
      </c>
      <c r="S992" s="19" t="n">
        <f aca="false">IF(OR($M992="",$M992="ERR",$J992="",$K992="",$N992=""),0,IF($N992=0,IF(AND(OR(5=7,5=12),5&gt;=$K992,5&lt;=IF($L992="",12,$L992)),$J992,0),IF(AND(5&gt;=$K992,5&lt;=IF($L992="",12,$L992),MOD(5-$K992,$N992)=0),$J992,0)))</f>
        <v>0</v>
      </c>
      <c r="T992" s="19" t="n">
        <f aca="false">IF(OR($M992="",$M992="ERR",$J992="",$K992="",$N992=""),0,IF($N992=0,IF(AND(OR(6=7,6=12),6&gt;=$K992,6&lt;=IF($L992="",12,$L992)),$J992,0),IF(AND(6&gt;=$K992,6&lt;=IF($L992="",12,$L992),MOD(6-$K992,$N992)=0),$J992,0)))</f>
        <v>0</v>
      </c>
      <c r="U992" s="19" t="n">
        <f aca="false">IF(OR($M992="",$M992="ERR",$J992="",$K992="",$N992=""),0,IF($N992=0,IF(AND(OR(7=7,7=12),7&gt;=$K992,7&lt;=IF($L992="",12,$L992)),$J992,0),IF(AND(7&gt;=$K992,7&lt;=IF($L992="",12,$L992),MOD(7-$K992,$N992)=0),$J992,0)))</f>
        <v>0</v>
      </c>
      <c r="V992" s="19" t="n">
        <f aca="false">IF(OR($M992="",$M992="ERR",$J992="",$K992="",$N992=""),0,IF($N992=0,IF(AND(OR(8=7,8=12),8&gt;=$K992,8&lt;=IF($L992="",12,$L992)),$J992,0),IF(AND(8&gt;=$K992,8&lt;=IF($L992="",12,$L992),MOD(8-$K992,$N992)=0),$J992,0)))</f>
        <v>0</v>
      </c>
      <c r="W992" s="19" t="n">
        <f aca="false">IF(OR($M992="",$M992="ERR",$J992="",$K992="",$N992=""),0,IF($N992=0,IF(AND(OR(9=7,9=12),9&gt;=$K992,9&lt;=IF($L992="",12,$L992)),$J992,0),IF(AND(9&gt;=$K992,9&lt;=IF($L992="",12,$L992),MOD(9-$K992,$N992)=0),$J992,0)))</f>
        <v>0</v>
      </c>
      <c r="X992" s="19" t="n">
        <f aca="false">IF(OR($M992="",$M992="ERR",$J992="",$K992="",$N992=""),0,IF($N992=0,IF(AND(OR(10=7,10=12),10&gt;=$K992,10&lt;=IF($L992="",12,$L992)),$J992,0),IF(AND(10&gt;=$K992,10&lt;=IF($L992="",12,$L992),MOD(10-$K992,$N992)=0),$J992,0)))</f>
        <v>0</v>
      </c>
      <c r="Y992" s="19" t="n">
        <f aca="false">IF(OR($M992="",$M992="ERR",$J992="",$K992="",$N992=""),0,IF($N992=0,IF(AND(OR(11=7,11=12),11&gt;=$K992,11&lt;=IF($L992="",12,$L992)),$J992,0),IF(AND(11&gt;=$K992,11&lt;=IF($L992="",12,$L992),MOD(11-$K992,$N992)=0),$J992,0)))</f>
        <v>0</v>
      </c>
      <c r="Z992" s="19" t="n">
        <f aca="false">IF(OR($M992="",$M992="ERR",$J992="",$K992="",$N992=""),0,IF($N992=0,IF(AND(OR(12=7,12=12),12&gt;=$K992,12&lt;=IF($L992="",12,$L992)),$J992,0),IF(AND(12&gt;=$K992,12&lt;=IF($L992="",12,$L992),MOD(12-$K992,$N992)=0),$J992,0)))</f>
        <v>0</v>
      </c>
      <c r="AA992" s="36" t="n">
        <f aca="false">SUM(O992:Z992)</f>
        <v>0</v>
      </c>
      <c r="AB992" s="15" t="str">
        <f aca="false">IF(AND($B992="",$D992="",$J992=""),"",IF($B992="","Falta código",IF(ISNA(MATCH($B992,LST_COD,0)),"Código no registrado en Trabajadores",IF($E992="","Concepto no está en el catálogo",IF($M992="ERR","Retención de otro empleador: Origen = Otro empleador",IF(OR($J992="",$K992=""),"Falta monto o mes",IF(OR($K992&lt;1,$K992&gt;12),"Mes inicio inválido",IF(AND($L992&lt;&gt;"",OR($L992&lt;$K992,$L992&gt;12)),"Mes fin inválido",IF($N992="","Falta frecuencia",IF(AND($G992&lt;&gt;"Otro empleador",SUMPRODUCT(($O992:$Z992&lt;&gt;0)*(((COLUMN($O992:$Z992)-14)&lt;INDEX(Trabajadores!$M$6:$M$105,MATCH($B992,LST_COD,0)))+((COLUMN($O992:$Z992)-14)&gt;INDEX(Trabajadores!$N$6:$N$105,MATCH($B992,LST_COD,0)))))&gt;0),"Aviso: hay meses fuera del periodo laboral","OK"))))))))))</f>
        <v/>
      </c>
    </row>
    <row r="993" customFormat="false" ht="15" hidden="false" customHeight="false" outlineLevel="0" collapsed="false">
      <c r="A993" s="23" t="n">
        <v>988</v>
      </c>
      <c r="B993" s="7"/>
      <c r="C993" s="35" t="str">
        <f aca="false">IF($B993="","",IFERROR(INDEX(Trabajadores!$D$6:$D$105,MATCH($B993,LST_COD,0)),"¿Código?"))</f>
        <v/>
      </c>
      <c r="D993" s="30"/>
      <c r="E993" s="9" t="str">
        <f aca="false">IF($D993="","",IFERROR(VLOOKUP($D993,CONC_TABLA,2,FALSE()),""))</f>
        <v/>
      </c>
      <c r="F993" s="9" t="str">
        <f aca="false">IF($D993="","",IFERROR(VLOOKUP($D993,CONC_TABLA,3,FALSE()),""))</f>
        <v/>
      </c>
      <c r="G993" s="30"/>
      <c r="H993" s="30"/>
      <c r="I993" s="30"/>
      <c r="J993" s="29"/>
      <c r="K993" s="28"/>
      <c r="L993" s="28"/>
      <c r="M993" s="9" t="str">
        <f aca="false">IF(OR($B993="",$E993=""),"",IF($E993="INA","INA",IF($G993="Otro empleador",IF($E993="RET","RETO",IF($E993="ORD","OTO","OTX")),IF($E993="RET","ERR",$E993))))</f>
        <v/>
      </c>
      <c r="N993" s="9" t="str">
        <f aca="false">IF($I993="","",IFERROR(VLOOKUP($I993,FREC_TABLA,2,FALSE()),""))</f>
        <v/>
      </c>
      <c r="O993" s="19" t="n">
        <f aca="false">IF(OR($M993="",$M993="ERR",$J993="",$K993="",$N993=""),0,IF($N993=0,IF(AND(OR(1=7,1=12),1&gt;=$K993,1&lt;=IF($L993="",12,$L993)),$J993,0),IF(AND(1&gt;=$K993,1&lt;=IF($L993="",12,$L993),MOD(1-$K993,$N993)=0),$J993,0)))</f>
        <v>0</v>
      </c>
      <c r="P993" s="19" t="n">
        <f aca="false">IF(OR($M993="",$M993="ERR",$J993="",$K993="",$N993=""),0,IF($N993=0,IF(AND(OR(2=7,2=12),2&gt;=$K993,2&lt;=IF($L993="",12,$L993)),$J993,0),IF(AND(2&gt;=$K993,2&lt;=IF($L993="",12,$L993),MOD(2-$K993,$N993)=0),$J993,0)))</f>
        <v>0</v>
      </c>
      <c r="Q993" s="19" t="n">
        <f aca="false">IF(OR($M993="",$M993="ERR",$J993="",$K993="",$N993=""),0,IF($N993=0,IF(AND(OR(3=7,3=12),3&gt;=$K993,3&lt;=IF($L993="",12,$L993)),$J993,0),IF(AND(3&gt;=$K993,3&lt;=IF($L993="",12,$L993),MOD(3-$K993,$N993)=0),$J993,0)))</f>
        <v>0</v>
      </c>
      <c r="R993" s="19" t="n">
        <f aca="false">IF(OR($M993="",$M993="ERR",$J993="",$K993="",$N993=""),0,IF($N993=0,IF(AND(OR(4=7,4=12),4&gt;=$K993,4&lt;=IF($L993="",12,$L993)),$J993,0),IF(AND(4&gt;=$K993,4&lt;=IF($L993="",12,$L993),MOD(4-$K993,$N993)=0),$J993,0)))</f>
        <v>0</v>
      </c>
      <c r="S993" s="19" t="n">
        <f aca="false">IF(OR($M993="",$M993="ERR",$J993="",$K993="",$N993=""),0,IF($N993=0,IF(AND(OR(5=7,5=12),5&gt;=$K993,5&lt;=IF($L993="",12,$L993)),$J993,0),IF(AND(5&gt;=$K993,5&lt;=IF($L993="",12,$L993),MOD(5-$K993,$N993)=0),$J993,0)))</f>
        <v>0</v>
      </c>
      <c r="T993" s="19" t="n">
        <f aca="false">IF(OR($M993="",$M993="ERR",$J993="",$K993="",$N993=""),0,IF($N993=0,IF(AND(OR(6=7,6=12),6&gt;=$K993,6&lt;=IF($L993="",12,$L993)),$J993,0),IF(AND(6&gt;=$K993,6&lt;=IF($L993="",12,$L993),MOD(6-$K993,$N993)=0),$J993,0)))</f>
        <v>0</v>
      </c>
      <c r="U993" s="19" t="n">
        <f aca="false">IF(OR($M993="",$M993="ERR",$J993="",$K993="",$N993=""),0,IF($N993=0,IF(AND(OR(7=7,7=12),7&gt;=$K993,7&lt;=IF($L993="",12,$L993)),$J993,0),IF(AND(7&gt;=$K993,7&lt;=IF($L993="",12,$L993),MOD(7-$K993,$N993)=0),$J993,0)))</f>
        <v>0</v>
      </c>
      <c r="V993" s="19" t="n">
        <f aca="false">IF(OR($M993="",$M993="ERR",$J993="",$K993="",$N993=""),0,IF($N993=0,IF(AND(OR(8=7,8=12),8&gt;=$K993,8&lt;=IF($L993="",12,$L993)),$J993,0),IF(AND(8&gt;=$K993,8&lt;=IF($L993="",12,$L993),MOD(8-$K993,$N993)=0),$J993,0)))</f>
        <v>0</v>
      </c>
      <c r="W993" s="19" t="n">
        <f aca="false">IF(OR($M993="",$M993="ERR",$J993="",$K993="",$N993=""),0,IF($N993=0,IF(AND(OR(9=7,9=12),9&gt;=$K993,9&lt;=IF($L993="",12,$L993)),$J993,0),IF(AND(9&gt;=$K993,9&lt;=IF($L993="",12,$L993),MOD(9-$K993,$N993)=0),$J993,0)))</f>
        <v>0</v>
      </c>
      <c r="X993" s="19" t="n">
        <f aca="false">IF(OR($M993="",$M993="ERR",$J993="",$K993="",$N993=""),0,IF($N993=0,IF(AND(OR(10=7,10=12),10&gt;=$K993,10&lt;=IF($L993="",12,$L993)),$J993,0),IF(AND(10&gt;=$K993,10&lt;=IF($L993="",12,$L993),MOD(10-$K993,$N993)=0),$J993,0)))</f>
        <v>0</v>
      </c>
      <c r="Y993" s="19" t="n">
        <f aca="false">IF(OR($M993="",$M993="ERR",$J993="",$K993="",$N993=""),0,IF($N993=0,IF(AND(OR(11=7,11=12),11&gt;=$K993,11&lt;=IF($L993="",12,$L993)),$J993,0),IF(AND(11&gt;=$K993,11&lt;=IF($L993="",12,$L993),MOD(11-$K993,$N993)=0),$J993,0)))</f>
        <v>0</v>
      </c>
      <c r="Z993" s="19" t="n">
        <f aca="false">IF(OR($M993="",$M993="ERR",$J993="",$K993="",$N993=""),0,IF($N993=0,IF(AND(OR(12=7,12=12),12&gt;=$K993,12&lt;=IF($L993="",12,$L993)),$J993,0),IF(AND(12&gt;=$K993,12&lt;=IF($L993="",12,$L993),MOD(12-$K993,$N993)=0),$J993,0)))</f>
        <v>0</v>
      </c>
      <c r="AA993" s="36" t="n">
        <f aca="false">SUM(O993:Z993)</f>
        <v>0</v>
      </c>
      <c r="AB993" s="15" t="str">
        <f aca="false">IF(AND($B993="",$D993="",$J993=""),"",IF($B993="","Falta código",IF(ISNA(MATCH($B993,LST_COD,0)),"Código no registrado en Trabajadores",IF($E993="","Concepto no está en el catálogo",IF($M993="ERR","Retención de otro empleador: Origen = Otro empleador",IF(OR($J993="",$K993=""),"Falta monto o mes",IF(OR($K993&lt;1,$K993&gt;12),"Mes inicio inválido",IF(AND($L993&lt;&gt;"",OR($L993&lt;$K993,$L993&gt;12)),"Mes fin inválido",IF($N993="","Falta frecuencia",IF(AND($G993&lt;&gt;"Otro empleador",SUMPRODUCT(($O993:$Z993&lt;&gt;0)*(((COLUMN($O993:$Z993)-14)&lt;INDEX(Trabajadores!$M$6:$M$105,MATCH($B993,LST_COD,0)))+((COLUMN($O993:$Z993)-14)&gt;INDEX(Trabajadores!$N$6:$N$105,MATCH($B993,LST_COD,0)))))&gt;0),"Aviso: hay meses fuera del periodo laboral","OK"))))))))))</f>
        <v/>
      </c>
    </row>
    <row r="994" customFormat="false" ht="15" hidden="false" customHeight="false" outlineLevel="0" collapsed="false">
      <c r="A994" s="23" t="n">
        <v>989</v>
      </c>
      <c r="B994" s="7"/>
      <c r="C994" s="35" t="str">
        <f aca="false">IF($B994="","",IFERROR(INDEX(Trabajadores!$D$6:$D$105,MATCH($B994,LST_COD,0)),"¿Código?"))</f>
        <v/>
      </c>
      <c r="D994" s="30"/>
      <c r="E994" s="9" t="str">
        <f aca="false">IF($D994="","",IFERROR(VLOOKUP($D994,CONC_TABLA,2,FALSE()),""))</f>
        <v/>
      </c>
      <c r="F994" s="9" t="str">
        <f aca="false">IF($D994="","",IFERROR(VLOOKUP($D994,CONC_TABLA,3,FALSE()),""))</f>
        <v/>
      </c>
      <c r="G994" s="30"/>
      <c r="H994" s="30"/>
      <c r="I994" s="30"/>
      <c r="J994" s="29"/>
      <c r="K994" s="28"/>
      <c r="L994" s="28"/>
      <c r="M994" s="9" t="str">
        <f aca="false">IF(OR($B994="",$E994=""),"",IF($E994="INA","INA",IF($G994="Otro empleador",IF($E994="RET","RETO",IF($E994="ORD","OTO","OTX")),IF($E994="RET","ERR",$E994))))</f>
        <v/>
      </c>
      <c r="N994" s="9" t="str">
        <f aca="false">IF($I994="","",IFERROR(VLOOKUP($I994,FREC_TABLA,2,FALSE()),""))</f>
        <v/>
      </c>
      <c r="O994" s="19" t="n">
        <f aca="false">IF(OR($M994="",$M994="ERR",$J994="",$K994="",$N994=""),0,IF($N994=0,IF(AND(OR(1=7,1=12),1&gt;=$K994,1&lt;=IF($L994="",12,$L994)),$J994,0),IF(AND(1&gt;=$K994,1&lt;=IF($L994="",12,$L994),MOD(1-$K994,$N994)=0),$J994,0)))</f>
        <v>0</v>
      </c>
      <c r="P994" s="19" t="n">
        <f aca="false">IF(OR($M994="",$M994="ERR",$J994="",$K994="",$N994=""),0,IF($N994=0,IF(AND(OR(2=7,2=12),2&gt;=$K994,2&lt;=IF($L994="",12,$L994)),$J994,0),IF(AND(2&gt;=$K994,2&lt;=IF($L994="",12,$L994),MOD(2-$K994,$N994)=0),$J994,0)))</f>
        <v>0</v>
      </c>
      <c r="Q994" s="19" t="n">
        <f aca="false">IF(OR($M994="",$M994="ERR",$J994="",$K994="",$N994=""),0,IF($N994=0,IF(AND(OR(3=7,3=12),3&gt;=$K994,3&lt;=IF($L994="",12,$L994)),$J994,0),IF(AND(3&gt;=$K994,3&lt;=IF($L994="",12,$L994),MOD(3-$K994,$N994)=0),$J994,0)))</f>
        <v>0</v>
      </c>
      <c r="R994" s="19" t="n">
        <f aca="false">IF(OR($M994="",$M994="ERR",$J994="",$K994="",$N994=""),0,IF($N994=0,IF(AND(OR(4=7,4=12),4&gt;=$K994,4&lt;=IF($L994="",12,$L994)),$J994,0),IF(AND(4&gt;=$K994,4&lt;=IF($L994="",12,$L994),MOD(4-$K994,$N994)=0),$J994,0)))</f>
        <v>0</v>
      </c>
      <c r="S994" s="19" t="n">
        <f aca="false">IF(OR($M994="",$M994="ERR",$J994="",$K994="",$N994=""),0,IF($N994=0,IF(AND(OR(5=7,5=12),5&gt;=$K994,5&lt;=IF($L994="",12,$L994)),$J994,0),IF(AND(5&gt;=$K994,5&lt;=IF($L994="",12,$L994),MOD(5-$K994,$N994)=0),$J994,0)))</f>
        <v>0</v>
      </c>
      <c r="T994" s="19" t="n">
        <f aca="false">IF(OR($M994="",$M994="ERR",$J994="",$K994="",$N994=""),0,IF($N994=0,IF(AND(OR(6=7,6=12),6&gt;=$K994,6&lt;=IF($L994="",12,$L994)),$J994,0),IF(AND(6&gt;=$K994,6&lt;=IF($L994="",12,$L994),MOD(6-$K994,$N994)=0),$J994,0)))</f>
        <v>0</v>
      </c>
      <c r="U994" s="19" t="n">
        <f aca="false">IF(OR($M994="",$M994="ERR",$J994="",$K994="",$N994=""),0,IF($N994=0,IF(AND(OR(7=7,7=12),7&gt;=$K994,7&lt;=IF($L994="",12,$L994)),$J994,0),IF(AND(7&gt;=$K994,7&lt;=IF($L994="",12,$L994),MOD(7-$K994,$N994)=0),$J994,0)))</f>
        <v>0</v>
      </c>
      <c r="V994" s="19" t="n">
        <f aca="false">IF(OR($M994="",$M994="ERR",$J994="",$K994="",$N994=""),0,IF($N994=0,IF(AND(OR(8=7,8=12),8&gt;=$K994,8&lt;=IF($L994="",12,$L994)),$J994,0),IF(AND(8&gt;=$K994,8&lt;=IF($L994="",12,$L994),MOD(8-$K994,$N994)=0),$J994,0)))</f>
        <v>0</v>
      </c>
      <c r="W994" s="19" t="n">
        <f aca="false">IF(OR($M994="",$M994="ERR",$J994="",$K994="",$N994=""),0,IF($N994=0,IF(AND(OR(9=7,9=12),9&gt;=$K994,9&lt;=IF($L994="",12,$L994)),$J994,0),IF(AND(9&gt;=$K994,9&lt;=IF($L994="",12,$L994),MOD(9-$K994,$N994)=0),$J994,0)))</f>
        <v>0</v>
      </c>
      <c r="X994" s="19" t="n">
        <f aca="false">IF(OR($M994="",$M994="ERR",$J994="",$K994="",$N994=""),0,IF($N994=0,IF(AND(OR(10=7,10=12),10&gt;=$K994,10&lt;=IF($L994="",12,$L994)),$J994,0),IF(AND(10&gt;=$K994,10&lt;=IF($L994="",12,$L994),MOD(10-$K994,$N994)=0),$J994,0)))</f>
        <v>0</v>
      </c>
      <c r="Y994" s="19" t="n">
        <f aca="false">IF(OR($M994="",$M994="ERR",$J994="",$K994="",$N994=""),0,IF($N994=0,IF(AND(OR(11=7,11=12),11&gt;=$K994,11&lt;=IF($L994="",12,$L994)),$J994,0),IF(AND(11&gt;=$K994,11&lt;=IF($L994="",12,$L994),MOD(11-$K994,$N994)=0),$J994,0)))</f>
        <v>0</v>
      </c>
      <c r="Z994" s="19" t="n">
        <f aca="false">IF(OR($M994="",$M994="ERR",$J994="",$K994="",$N994=""),0,IF($N994=0,IF(AND(OR(12=7,12=12),12&gt;=$K994,12&lt;=IF($L994="",12,$L994)),$J994,0),IF(AND(12&gt;=$K994,12&lt;=IF($L994="",12,$L994),MOD(12-$K994,$N994)=0),$J994,0)))</f>
        <v>0</v>
      </c>
      <c r="AA994" s="36" t="n">
        <f aca="false">SUM(O994:Z994)</f>
        <v>0</v>
      </c>
      <c r="AB994" s="15" t="str">
        <f aca="false">IF(AND($B994="",$D994="",$J994=""),"",IF($B994="","Falta código",IF(ISNA(MATCH($B994,LST_COD,0)),"Código no registrado en Trabajadores",IF($E994="","Concepto no está en el catálogo",IF($M994="ERR","Retención de otro empleador: Origen = Otro empleador",IF(OR($J994="",$K994=""),"Falta monto o mes",IF(OR($K994&lt;1,$K994&gt;12),"Mes inicio inválido",IF(AND($L994&lt;&gt;"",OR($L994&lt;$K994,$L994&gt;12)),"Mes fin inválido",IF($N994="","Falta frecuencia",IF(AND($G994&lt;&gt;"Otro empleador",SUMPRODUCT(($O994:$Z994&lt;&gt;0)*(((COLUMN($O994:$Z994)-14)&lt;INDEX(Trabajadores!$M$6:$M$105,MATCH($B994,LST_COD,0)))+((COLUMN($O994:$Z994)-14)&gt;INDEX(Trabajadores!$N$6:$N$105,MATCH($B994,LST_COD,0)))))&gt;0),"Aviso: hay meses fuera del periodo laboral","OK"))))))))))</f>
        <v/>
      </c>
    </row>
    <row r="995" customFormat="false" ht="15" hidden="false" customHeight="false" outlineLevel="0" collapsed="false">
      <c r="A995" s="23" t="n">
        <v>990</v>
      </c>
      <c r="B995" s="7"/>
      <c r="C995" s="35" t="str">
        <f aca="false">IF($B995="","",IFERROR(INDEX(Trabajadores!$D$6:$D$105,MATCH($B995,LST_COD,0)),"¿Código?"))</f>
        <v/>
      </c>
      <c r="D995" s="30"/>
      <c r="E995" s="9" t="str">
        <f aca="false">IF($D995="","",IFERROR(VLOOKUP($D995,CONC_TABLA,2,FALSE()),""))</f>
        <v/>
      </c>
      <c r="F995" s="9" t="str">
        <f aca="false">IF($D995="","",IFERROR(VLOOKUP($D995,CONC_TABLA,3,FALSE()),""))</f>
        <v/>
      </c>
      <c r="G995" s="30"/>
      <c r="H995" s="30"/>
      <c r="I995" s="30"/>
      <c r="J995" s="29"/>
      <c r="K995" s="28"/>
      <c r="L995" s="28"/>
      <c r="M995" s="9" t="str">
        <f aca="false">IF(OR($B995="",$E995=""),"",IF($E995="INA","INA",IF($G995="Otro empleador",IF($E995="RET","RETO",IF($E995="ORD","OTO","OTX")),IF($E995="RET","ERR",$E995))))</f>
        <v/>
      </c>
      <c r="N995" s="9" t="str">
        <f aca="false">IF($I995="","",IFERROR(VLOOKUP($I995,FREC_TABLA,2,FALSE()),""))</f>
        <v/>
      </c>
      <c r="O995" s="19" t="n">
        <f aca="false">IF(OR($M995="",$M995="ERR",$J995="",$K995="",$N995=""),0,IF($N995=0,IF(AND(OR(1=7,1=12),1&gt;=$K995,1&lt;=IF($L995="",12,$L995)),$J995,0),IF(AND(1&gt;=$K995,1&lt;=IF($L995="",12,$L995),MOD(1-$K995,$N995)=0),$J995,0)))</f>
        <v>0</v>
      </c>
      <c r="P995" s="19" t="n">
        <f aca="false">IF(OR($M995="",$M995="ERR",$J995="",$K995="",$N995=""),0,IF($N995=0,IF(AND(OR(2=7,2=12),2&gt;=$K995,2&lt;=IF($L995="",12,$L995)),$J995,0),IF(AND(2&gt;=$K995,2&lt;=IF($L995="",12,$L995),MOD(2-$K995,$N995)=0),$J995,0)))</f>
        <v>0</v>
      </c>
      <c r="Q995" s="19" t="n">
        <f aca="false">IF(OR($M995="",$M995="ERR",$J995="",$K995="",$N995=""),0,IF($N995=0,IF(AND(OR(3=7,3=12),3&gt;=$K995,3&lt;=IF($L995="",12,$L995)),$J995,0),IF(AND(3&gt;=$K995,3&lt;=IF($L995="",12,$L995),MOD(3-$K995,$N995)=0),$J995,0)))</f>
        <v>0</v>
      </c>
      <c r="R995" s="19" t="n">
        <f aca="false">IF(OR($M995="",$M995="ERR",$J995="",$K995="",$N995=""),0,IF($N995=0,IF(AND(OR(4=7,4=12),4&gt;=$K995,4&lt;=IF($L995="",12,$L995)),$J995,0),IF(AND(4&gt;=$K995,4&lt;=IF($L995="",12,$L995),MOD(4-$K995,$N995)=0),$J995,0)))</f>
        <v>0</v>
      </c>
      <c r="S995" s="19" t="n">
        <f aca="false">IF(OR($M995="",$M995="ERR",$J995="",$K995="",$N995=""),0,IF($N995=0,IF(AND(OR(5=7,5=12),5&gt;=$K995,5&lt;=IF($L995="",12,$L995)),$J995,0),IF(AND(5&gt;=$K995,5&lt;=IF($L995="",12,$L995),MOD(5-$K995,$N995)=0),$J995,0)))</f>
        <v>0</v>
      </c>
      <c r="T995" s="19" t="n">
        <f aca="false">IF(OR($M995="",$M995="ERR",$J995="",$K995="",$N995=""),0,IF($N995=0,IF(AND(OR(6=7,6=12),6&gt;=$K995,6&lt;=IF($L995="",12,$L995)),$J995,0),IF(AND(6&gt;=$K995,6&lt;=IF($L995="",12,$L995),MOD(6-$K995,$N995)=0),$J995,0)))</f>
        <v>0</v>
      </c>
      <c r="U995" s="19" t="n">
        <f aca="false">IF(OR($M995="",$M995="ERR",$J995="",$K995="",$N995=""),0,IF($N995=0,IF(AND(OR(7=7,7=12),7&gt;=$K995,7&lt;=IF($L995="",12,$L995)),$J995,0),IF(AND(7&gt;=$K995,7&lt;=IF($L995="",12,$L995),MOD(7-$K995,$N995)=0),$J995,0)))</f>
        <v>0</v>
      </c>
      <c r="V995" s="19" t="n">
        <f aca="false">IF(OR($M995="",$M995="ERR",$J995="",$K995="",$N995=""),0,IF($N995=0,IF(AND(OR(8=7,8=12),8&gt;=$K995,8&lt;=IF($L995="",12,$L995)),$J995,0),IF(AND(8&gt;=$K995,8&lt;=IF($L995="",12,$L995),MOD(8-$K995,$N995)=0),$J995,0)))</f>
        <v>0</v>
      </c>
      <c r="W995" s="19" t="n">
        <f aca="false">IF(OR($M995="",$M995="ERR",$J995="",$K995="",$N995=""),0,IF($N995=0,IF(AND(OR(9=7,9=12),9&gt;=$K995,9&lt;=IF($L995="",12,$L995)),$J995,0),IF(AND(9&gt;=$K995,9&lt;=IF($L995="",12,$L995),MOD(9-$K995,$N995)=0),$J995,0)))</f>
        <v>0</v>
      </c>
      <c r="X995" s="19" t="n">
        <f aca="false">IF(OR($M995="",$M995="ERR",$J995="",$K995="",$N995=""),0,IF($N995=0,IF(AND(OR(10=7,10=12),10&gt;=$K995,10&lt;=IF($L995="",12,$L995)),$J995,0),IF(AND(10&gt;=$K995,10&lt;=IF($L995="",12,$L995),MOD(10-$K995,$N995)=0),$J995,0)))</f>
        <v>0</v>
      </c>
      <c r="Y995" s="19" t="n">
        <f aca="false">IF(OR($M995="",$M995="ERR",$J995="",$K995="",$N995=""),0,IF($N995=0,IF(AND(OR(11=7,11=12),11&gt;=$K995,11&lt;=IF($L995="",12,$L995)),$J995,0),IF(AND(11&gt;=$K995,11&lt;=IF($L995="",12,$L995),MOD(11-$K995,$N995)=0),$J995,0)))</f>
        <v>0</v>
      </c>
      <c r="Z995" s="19" t="n">
        <f aca="false">IF(OR($M995="",$M995="ERR",$J995="",$K995="",$N995=""),0,IF($N995=0,IF(AND(OR(12=7,12=12),12&gt;=$K995,12&lt;=IF($L995="",12,$L995)),$J995,0),IF(AND(12&gt;=$K995,12&lt;=IF($L995="",12,$L995),MOD(12-$K995,$N995)=0),$J995,0)))</f>
        <v>0</v>
      </c>
      <c r="AA995" s="36" t="n">
        <f aca="false">SUM(O995:Z995)</f>
        <v>0</v>
      </c>
      <c r="AB995" s="15" t="str">
        <f aca="false">IF(AND($B995="",$D995="",$J995=""),"",IF($B995="","Falta código",IF(ISNA(MATCH($B995,LST_COD,0)),"Código no registrado en Trabajadores",IF($E995="","Concepto no está en el catálogo",IF($M995="ERR","Retención de otro empleador: Origen = Otro empleador",IF(OR($J995="",$K995=""),"Falta monto o mes",IF(OR($K995&lt;1,$K995&gt;12),"Mes inicio inválido",IF(AND($L995&lt;&gt;"",OR($L995&lt;$K995,$L995&gt;12)),"Mes fin inválido",IF($N995="","Falta frecuencia",IF(AND($G995&lt;&gt;"Otro empleador",SUMPRODUCT(($O995:$Z995&lt;&gt;0)*(((COLUMN($O995:$Z995)-14)&lt;INDEX(Trabajadores!$M$6:$M$105,MATCH($B995,LST_COD,0)))+((COLUMN($O995:$Z995)-14)&gt;INDEX(Trabajadores!$N$6:$N$105,MATCH($B995,LST_COD,0)))))&gt;0),"Aviso: hay meses fuera del periodo laboral","OK"))))))))))</f>
        <v/>
      </c>
    </row>
    <row r="996" customFormat="false" ht="15" hidden="false" customHeight="false" outlineLevel="0" collapsed="false">
      <c r="A996" s="23" t="n">
        <v>991</v>
      </c>
      <c r="B996" s="7"/>
      <c r="C996" s="35" t="str">
        <f aca="false">IF($B996="","",IFERROR(INDEX(Trabajadores!$D$6:$D$105,MATCH($B996,LST_COD,0)),"¿Código?"))</f>
        <v/>
      </c>
      <c r="D996" s="30"/>
      <c r="E996" s="9" t="str">
        <f aca="false">IF($D996="","",IFERROR(VLOOKUP($D996,CONC_TABLA,2,FALSE()),""))</f>
        <v/>
      </c>
      <c r="F996" s="9" t="str">
        <f aca="false">IF($D996="","",IFERROR(VLOOKUP($D996,CONC_TABLA,3,FALSE()),""))</f>
        <v/>
      </c>
      <c r="G996" s="30"/>
      <c r="H996" s="30"/>
      <c r="I996" s="30"/>
      <c r="J996" s="29"/>
      <c r="K996" s="28"/>
      <c r="L996" s="28"/>
      <c r="M996" s="9" t="str">
        <f aca="false">IF(OR($B996="",$E996=""),"",IF($E996="INA","INA",IF($G996="Otro empleador",IF($E996="RET","RETO",IF($E996="ORD","OTO","OTX")),IF($E996="RET","ERR",$E996))))</f>
        <v/>
      </c>
      <c r="N996" s="9" t="str">
        <f aca="false">IF($I996="","",IFERROR(VLOOKUP($I996,FREC_TABLA,2,FALSE()),""))</f>
        <v/>
      </c>
      <c r="O996" s="19" t="n">
        <f aca="false">IF(OR($M996="",$M996="ERR",$J996="",$K996="",$N996=""),0,IF($N996=0,IF(AND(OR(1=7,1=12),1&gt;=$K996,1&lt;=IF($L996="",12,$L996)),$J996,0),IF(AND(1&gt;=$K996,1&lt;=IF($L996="",12,$L996),MOD(1-$K996,$N996)=0),$J996,0)))</f>
        <v>0</v>
      </c>
      <c r="P996" s="19" t="n">
        <f aca="false">IF(OR($M996="",$M996="ERR",$J996="",$K996="",$N996=""),0,IF($N996=0,IF(AND(OR(2=7,2=12),2&gt;=$K996,2&lt;=IF($L996="",12,$L996)),$J996,0),IF(AND(2&gt;=$K996,2&lt;=IF($L996="",12,$L996),MOD(2-$K996,$N996)=0),$J996,0)))</f>
        <v>0</v>
      </c>
      <c r="Q996" s="19" t="n">
        <f aca="false">IF(OR($M996="",$M996="ERR",$J996="",$K996="",$N996=""),0,IF($N996=0,IF(AND(OR(3=7,3=12),3&gt;=$K996,3&lt;=IF($L996="",12,$L996)),$J996,0),IF(AND(3&gt;=$K996,3&lt;=IF($L996="",12,$L996),MOD(3-$K996,$N996)=0),$J996,0)))</f>
        <v>0</v>
      </c>
      <c r="R996" s="19" t="n">
        <f aca="false">IF(OR($M996="",$M996="ERR",$J996="",$K996="",$N996=""),0,IF($N996=0,IF(AND(OR(4=7,4=12),4&gt;=$K996,4&lt;=IF($L996="",12,$L996)),$J996,0),IF(AND(4&gt;=$K996,4&lt;=IF($L996="",12,$L996),MOD(4-$K996,$N996)=0),$J996,0)))</f>
        <v>0</v>
      </c>
      <c r="S996" s="19" t="n">
        <f aca="false">IF(OR($M996="",$M996="ERR",$J996="",$K996="",$N996=""),0,IF($N996=0,IF(AND(OR(5=7,5=12),5&gt;=$K996,5&lt;=IF($L996="",12,$L996)),$J996,0),IF(AND(5&gt;=$K996,5&lt;=IF($L996="",12,$L996),MOD(5-$K996,$N996)=0),$J996,0)))</f>
        <v>0</v>
      </c>
      <c r="T996" s="19" t="n">
        <f aca="false">IF(OR($M996="",$M996="ERR",$J996="",$K996="",$N996=""),0,IF($N996=0,IF(AND(OR(6=7,6=12),6&gt;=$K996,6&lt;=IF($L996="",12,$L996)),$J996,0),IF(AND(6&gt;=$K996,6&lt;=IF($L996="",12,$L996),MOD(6-$K996,$N996)=0),$J996,0)))</f>
        <v>0</v>
      </c>
      <c r="U996" s="19" t="n">
        <f aca="false">IF(OR($M996="",$M996="ERR",$J996="",$K996="",$N996=""),0,IF($N996=0,IF(AND(OR(7=7,7=12),7&gt;=$K996,7&lt;=IF($L996="",12,$L996)),$J996,0),IF(AND(7&gt;=$K996,7&lt;=IF($L996="",12,$L996),MOD(7-$K996,$N996)=0),$J996,0)))</f>
        <v>0</v>
      </c>
      <c r="V996" s="19" t="n">
        <f aca="false">IF(OR($M996="",$M996="ERR",$J996="",$K996="",$N996=""),0,IF($N996=0,IF(AND(OR(8=7,8=12),8&gt;=$K996,8&lt;=IF($L996="",12,$L996)),$J996,0),IF(AND(8&gt;=$K996,8&lt;=IF($L996="",12,$L996),MOD(8-$K996,$N996)=0),$J996,0)))</f>
        <v>0</v>
      </c>
      <c r="W996" s="19" t="n">
        <f aca="false">IF(OR($M996="",$M996="ERR",$J996="",$K996="",$N996=""),0,IF($N996=0,IF(AND(OR(9=7,9=12),9&gt;=$K996,9&lt;=IF($L996="",12,$L996)),$J996,0),IF(AND(9&gt;=$K996,9&lt;=IF($L996="",12,$L996),MOD(9-$K996,$N996)=0),$J996,0)))</f>
        <v>0</v>
      </c>
      <c r="X996" s="19" t="n">
        <f aca="false">IF(OR($M996="",$M996="ERR",$J996="",$K996="",$N996=""),0,IF($N996=0,IF(AND(OR(10=7,10=12),10&gt;=$K996,10&lt;=IF($L996="",12,$L996)),$J996,0),IF(AND(10&gt;=$K996,10&lt;=IF($L996="",12,$L996),MOD(10-$K996,$N996)=0),$J996,0)))</f>
        <v>0</v>
      </c>
      <c r="Y996" s="19" t="n">
        <f aca="false">IF(OR($M996="",$M996="ERR",$J996="",$K996="",$N996=""),0,IF($N996=0,IF(AND(OR(11=7,11=12),11&gt;=$K996,11&lt;=IF($L996="",12,$L996)),$J996,0),IF(AND(11&gt;=$K996,11&lt;=IF($L996="",12,$L996),MOD(11-$K996,$N996)=0),$J996,0)))</f>
        <v>0</v>
      </c>
      <c r="Z996" s="19" t="n">
        <f aca="false">IF(OR($M996="",$M996="ERR",$J996="",$K996="",$N996=""),0,IF($N996=0,IF(AND(OR(12=7,12=12),12&gt;=$K996,12&lt;=IF($L996="",12,$L996)),$J996,0),IF(AND(12&gt;=$K996,12&lt;=IF($L996="",12,$L996),MOD(12-$K996,$N996)=0),$J996,0)))</f>
        <v>0</v>
      </c>
      <c r="AA996" s="36" t="n">
        <f aca="false">SUM(O996:Z996)</f>
        <v>0</v>
      </c>
      <c r="AB996" s="15" t="str">
        <f aca="false">IF(AND($B996="",$D996="",$J996=""),"",IF($B996="","Falta código",IF(ISNA(MATCH($B996,LST_COD,0)),"Código no registrado en Trabajadores",IF($E996="","Concepto no está en el catálogo",IF($M996="ERR","Retención de otro empleador: Origen = Otro empleador",IF(OR($J996="",$K996=""),"Falta monto o mes",IF(OR($K996&lt;1,$K996&gt;12),"Mes inicio inválido",IF(AND($L996&lt;&gt;"",OR($L996&lt;$K996,$L996&gt;12)),"Mes fin inválido",IF($N996="","Falta frecuencia",IF(AND($G996&lt;&gt;"Otro empleador",SUMPRODUCT(($O996:$Z996&lt;&gt;0)*(((COLUMN($O996:$Z996)-14)&lt;INDEX(Trabajadores!$M$6:$M$105,MATCH($B996,LST_COD,0)))+((COLUMN($O996:$Z996)-14)&gt;INDEX(Trabajadores!$N$6:$N$105,MATCH($B996,LST_COD,0)))))&gt;0),"Aviso: hay meses fuera del periodo laboral","OK"))))))))))</f>
        <v/>
      </c>
    </row>
    <row r="997" customFormat="false" ht="15" hidden="false" customHeight="false" outlineLevel="0" collapsed="false">
      <c r="A997" s="23" t="n">
        <v>992</v>
      </c>
      <c r="B997" s="7"/>
      <c r="C997" s="35" t="str">
        <f aca="false">IF($B997="","",IFERROR(INDEX(Trabajadores!$D$6:$D$105,MATCH($B997,LST_COD,0)),"¿Código?"))</f>
        <v/>
      </c>
      <c r="D997" s="30"/>
      <c r="E997" s="9" t="str">
        <f aca="false">IF($D997="","",IFERROR(VLOOKUP($D997,CONC_TABLA,2,FALSE()),""))</f>
        <v/>
      </c>
      <c r="F997" s="9" t="str">
        <f aca="false">IF($D997="","",IFERROR(VLOOKUP($D997,CONC_TABLA,3,FALSE()),""))</f>
        <v/>
      </c>
      <c r="G997" s="30"/>
      <c r="H997" s="30"/>
      <c r="I997" s="30"/>
      <c r="J997" s="29"/>
      <c r="K997" s="28"/>
      <c r="L997" s="28"/>
      <c r="M997" s="9" t="str">
        <f aca="false">IF(OR($B997="",$E997=""),"",IF($E997="INA","INA",IF($G997="Otro empleador",IF($E997="RET","RETO",IF($E997="ORD","OTO","OTX")),IF($E997="RET","ERR",$E997))))</f>
        <v/>
      </c>
      <c r="N997" s="9" t="str">
        <f aca="false">IF($I997="","",IFERROR(VLOOKUP($I997,FREC_TABLA,2,FALSE()),""))</f>
        <v/>
      </c>
      <c r="O997" s="19" t="n">
        <f aca="false">IF(OR($M997="",$M997="ERR",$J997="",$K997="",$N997=""),0,IF($N997=0,IF(AND(OR(1=7,1=12),1&gt;=$K997,1&lt;=IF($L997="",12,$L997)),$J997,0),IF(AND(1&gt;=$K997,1&lt;=IF($L997="",12,$L997),MOD(1-$K997,$N997)=0),$J997,0)))</f>
        <v>0</v>
      </c>
      <c r="P997" s="19" t="n">
        <f aca="false">IF(OR($M997="",$M997="ERR",$J997="",$K997="",$N997=""),0,IF($N997=0,IF(AND(OR(2=7,2=12),2&gt;=$K997,2&lt;=IF($L997="",12,$L997)),$J997,0),IF(AND(2&gt;=$K997,2&lt;=IF($L997="",12,$L997),MOD(2-$K997,$N997)=0),$J997,0)))</f>
        <v>0</v>
      </c>
      <c r="Q997" s="19" t="n">
        <f aca="false">IF(OR($M997="",$M997="ERR",$J997="",$K997="",$N997=""),0,IF($N997=0,IF(AND(OR(3=7,3=12),3&gt;=$K997,3&lt;=IF($L997="",12,$L997)),$J997,0),IF(AND(3&gt;=$K997,3&lt;=IF($L997="",12,$L997),MOD(3-$K997,$N997)=0),$J997,0)))</f>
        <v>0</v>
      </c>
      <c r="R997" s="19" t="n">
        <f aca="false">IF(OR($M997="",$M997="ERR",$J997="",$K997="",$N997=""),0,IF($N997=0,IF(AND(OR(4=7,4=12),4&gt;=$K997,4&lt;=IF($L997="",12,$L997)),$J997,0),IF(AND(4&gt;=$K997,4&lt;=IF($L997="",12,$L997),MOD(4-$K997,$N997)=0),$J997,0)))</f>
        <v>0</v>
      </c>
      <c r="S997" s="19" t="n">
        <f aca="false">IF(OR($M997="",$M997="ERR",$J997="",$K997="",$N997=""),0,IF($N997=0,IF(AND(OR(5=7,5=12),5&gt;=$K997,5&lt;=IF($L997="",12,$L997)),$J997,0),IF(AND(5&gt;=$K997,5&lt;=IF($L997="",12,$L997),MOD(5-$K997,$N997)=0),$J997,0)))</f>
        <v>0</v>
      </c>
      <c r="T997" s="19" t="n">
        <f aca="false">IF(OR($M997="",$M997="ERR",$J997="",$K997="",$N997=""),0,IF($N997=0,IF(AND(OR(6=7,6=12),6&gt;=$K997,6&lt;=IF($L997="",12,$L997)),$J997,0),IF(AND(6&gt;=$K997,6&lt;=IF($L997="",12,$L997),MOD(6-$K997,$N997)=0),$J997,0)))</f>
        <v>0</v>
      </c>
      <c r="U997" s="19" t="n">
        <f aca="false">IF(OR($M997="",$M997="ERR",$J997="",$K997="",$N997=""),0,IF($N997=0,IF(AND(OR(7=7,7=12),7&gt;=$K997,7&lt;=IF($L997="",12,$L997)),$J997,0),IF(AND(7&gt;=$K997,7&lt;=IF($L997="",12,$L997),MOD(7-$K997,$N997)=0),$J997,0)))</f>
        <v>0</v>
      </c>
      <c r="V997" s="19" t="n">
        <f aca="false">IF(OR($M997="",$M997="ERR",$J997="",$K997="",$N997=""),0,IF($N997=0,IF(AND(OR(8=7,8=12),8&gt;=$K997,8&lt;=IF($L997="",12,$L997)),$J997,0),IF(AND(8&gt;=$K997,8&lt;=IF($L997="",12,$L997),MOD(8-$K997,$N997)=0),$J997,0)))</f>
        <v>0</v>
      </c>
      <c r="W997" s="19" t="n">
        <f aca="false">IF(OR($M997="",$M997="ERR",$J997="",$K997="",$N997=""),0,IF($N997=0,IF(AND(OR(9=7,9=12),9&gt;=$K997,9&lt;=IF($L997="",12,$L997)),$J997,0),IF(AND(9&gt;=$K997,9&lt;=IF($L997="",12,$L997),MOD(9-$K997,$N997)=0),$J997,0)))</f>
        <v>0</v>
      </c>
      <c r="X997" s="19" t="n">
        <f aca="false">IF(OR($M997="",$M997="ERR",$J997="",$K997="",$N997=""),0,IF($N997=0,IF(AND(OR(10=7,10=12),10&gt;=$K997,10&lt;=IF($L997="",12,$L997)),$J997,0),IF(AND(10&gt;=$K997,10&lt;=IF($L997="",12,$L997),MOD(10-$K997,$N997)=0),$J997,0)))</f>
        <v>0</v>
      </c>
      <c r="Y997" s="19" t="n">
        <f aca="false">IF(OR($M997="",$M997="ERR",$J997="",$K997="",$N997=""),0,IF($N997=0,IF(AND(OR(11=7,11=12),11&gt;=$K997,11&lt;=IF($L997="",12,$L997)),$J997,0),IF(AND(11&gt;=$K997,11&lt;=IF($L997="",12,$L997),MOD(11-$K997,$N997)=0),$J997,0)))</f>
        <v>0</v>
      </c>
      <c r="Z997" s="19" t="n">
        <f aca="false">IF(OR($M997="",$M997="ERR",$J997="",$K997="",$N997=""),0,IF($N997=0,IF(AND(OR(12=7,12=12),12&gt;=$K997,12&lt;=IF($L997="",12,$L997)),$J997,0),IF(AND(12&gt;=$K997,12&lt;=IF($L997="",12,$L997),MOD(12-$K997,$N997)=0),$J997,0)))</f>
        <v>0</v>
      </c>
      <c r="AA997" s="36" t="n">
        <f aca="false">SUM(O997:Z997)</f>
        <v>0</v>
      </c>
      <c r="AB997" s="15" t="str">
        <f aca="false">IF(AND($B997="",$D997="",$J997=""),"",IF($B997="","Falta código",IF(ISNA(MATCH($B997,LST_COD,0)),"Código no registrado en Trabajadores",IF($E997="","Concepto no está en el catálogo",IF($M997="ERR","Retención de otro empleador: Origen = Otro empleador",IF(OR($J997="",$K997=""),"Falta monto o mes",IF(OR($K997&lt;1,$K997&gt;12),"Mes inicio inválido",IF(AND($L997&lt;&gt;"",OR($L997&lt;$K997,$L997&gt;12)),"Mes fin inválido",IF($N997="","Falta frecuencia",IF(AND($G997&lt;&gt;"Otro empleador",SUMPRODUCT(($O997:$Z997&lt;&gt;0)*(((COLUMN($O997:$Z997)-14)&lt;INDEX(Trabajadores!$M$6:$M$105,MATCH($B997,LST_COD,0)))+((COLUMN($O997:$Z997)-14)&gt;INDEX(Trabajadores!$N$6:$N$105,MATCH($B997,LST_COD,0)))))&gt;0),"Aviso: hay meses fuera del periodo laboral","OK"))))))))))</f>
        <v/>
      </c>
    </row>
    <row r="998" customFormat="false" ht="15" hidden="false" customHeight="false" outlineLevel="0" collapsed="false">
      <c r="A998" s="23" t="n">
        <v>993</v>
      </c>
      <c r="B998" s="7"/>
      <c r="C998" s="35" t="str">
        <f aca="false">IF($B998="","",IFERROR(INDEX(Trabajadores!$D$6:$D$105,MATCH($B998,LST_COD,0)),"¿Código?"))</f>
        <v/>
      </c>
      <c r="D998" s="30"/>
      <c r="E998" s="9" t="str">
        <f aca="false">IF($D998="","",IFERROR(VLOOKUP($D998,CONC_TABLA,2,FALSE()),""))</f>
        <v/>
      </c>
      <c r="F998" s="9" t="str">
        <f aca="false">IF($D998="","",IFERROR(VLOOKUP($D998,CONC_TABLA,3,FALSE()),""))</f>
        <v/>
      </c>
      <c r="G998" s="30"/>
      <c r="H998" s="30"/>
      <c r="I998" s="30"/>
      <c r="J998" s="29"/>
      <c r="K998" s="28"/>
      <c r="L998" s="28"/>
      <c r="M998" s="9" t="str">
        <f aca="false">IF(OR($B998="",$E998=""),"",IF($E998="INA","INA",IF($G998="Otro empleador",IF($E998="RET","RETO",IF($E998="ORD","OTO","OTX")),IF($E998="RET","ERR",$E998))))</f>
        <v/>
      </c>
      <c r="N998" s="9" t="str">
        <f aca="false">IF($I998="","",IFERROR(VLOOKUP($I998,FREC_TABLA,2,FALSE()),""))</f>
        <v/>
      </c>
      <c r="O998" s="19" t="n">
        <f aca="false">IF(OR($M998="",$M998="ERR",$J998="",$K998="",$N998=""),0,IF($N998=0,IF(AND(OR(1=7,1=12),1&gt;=$K998,1&lt;=IF($L998="",12,$L998)),$J998,0),IF(AND(1&gt;=$K998,1&lt;=IF($L998="",12,$L998),MOD(1-$K998,$N998)=0),$J998,0)))</f>
        <v>0</v>
      </c>
      <c r="P998" s="19" t="n">
        <f aca="false">IF(OR($M998="",$M998="ERR",$J998="",$K998="",$N998=""),0,IF($N998=0,IF(AND(OR(2=7,2=12),2&gt;=$K998,2&lt;=IF($L998="",12,$L998)),$J998,0),IF(AND(2&gt;=$K998,2&lt;=IF($L998="",12,$L998),MOD(2-$K998,$N998)=0),$J998,0)))</f>
        <v>0</v>
      </c>
      <c r="Q998" s="19" t="n">
        <f aca="false">IF(OR($M998="",$M998="ERR",$J998="",$K998="",$N998=""),0,IF($N998=0,IF(AND(OR(3=7,3=12),3&gt;=$K998,3&lt;=IF($L998="",12,$L998)),$J998,0),IF(AND(3&gt;=$K998,3&lt;=IF($L998="",12,$L998),MOD(3-$K998,$N998)=0),$J998,0)))</f>
        <v>0</v>
      </c>
      <c r="R998" s="19" t="n">
        <f aca="false">IF(OR($M998="",$M998="ERR",$J998="",$K998="",$N998=""),0,IF($N998=0,IF(AND(OR(4=7,4=12),4&gt;=$K998,4&lt;=IF($L998="",12,$L998)),$J998,0),IF(AND(4&gt;=$K998,4&lt;=IF($L998="",12,$L998),MOD(4-$K998,$N998)=0),$J998,0)))</f>
        <v>0</v>
      </c>
      <c r="S998" s="19" t="n">
        <f aca="false">IF(OR($M998="",$M998="ERR",$J998="",$K998="",$N998=""),0,IF($N998=0,IF(AND(OR(5=7,5=12),5&gt;=$K998,5&lt;=IF($L998="",12,$L998)),$J998,0),IF(AND(5&gt;=$K998,5&lt;=IF($L998="",12,$L998),MOD(5-$K998,$N998)=0),$J998,0)))</f>
        <v>0</v>
      </c>
      <c r="T998" s="19" t="n">
        <f aca="false">IF(OR($M998="",$M998="ERR",$J998="",$K998="",$N998=""),0,IF($N998=0,IF(AND(OR(6=7,6=12),6&gt;=$K998,6&lt;=IF($L998="",12,$L998)),$J998,0),IF(AND(6&gt;=$K998,6&lt;=IF($L998="",12,$L998),MOD(6-$K998,$N998)=0),$J998,0)))</f>
        <v>0</v>
      </c>
      <c r="U998" s="19" t="n">
        <f aca="false">IF(OR($M998="",$M998="ERR",$J998="",$K998="",$N998=""),0,IF($N998=0,IF(AND(OR(7=7,7=12),7&gt;=$K998,7&lt;=IF($L998="",12,$L998)),$J998,0),IF(AND(7&gt;=$K998,7&lt;=IF($L998="",12,$L998),MOD(7-$K998,$N998)=0),$J998,0)))</f>
        <v>0</v>
      </c>
      <c r="V998" s="19" t="n">
        <f aca="false">IF(OR($M998="",$M998="ERR",$J998="",$K998="",$N998=""),0,IF($N998=0,IF(AND(OR(8=7,8=12),8&gt;=$K998,8&lt;=IF($L998="",12,$L998)),$J998,0),IF(AND(8&gt;=$K998,8&lt;=IF($L998="",12,$L998),MOD(8-$K998,$N998)=0),$J998,0)))</f>
        <v>0</v>
      </c>
      <c r="W998" s="19" t="n">
        <f aca="false">IF(OR($M998="",$M998="ERR",$J998="",$K998="",$N998=""),0,IF($N998=0,IF(AND(OR(9=7,9=12),9&gt;=$K998,9&lt;=IF($L998="",12,$L998)),$J998,0),IF(AND(9&gt;=$K998,9&lt;=IF($L998="",12,$L998),MOD(9-$K998,$N998)=0),$J998,0)))</f>
        <v>0</v>
      </c>
      <c r="X998" s="19" t="n">
        <f aca="false">IF(OR($M998="",$M998="ERR",$J998="",$K998="",$N998=""),0,IF($N998=0,IF(AND(OR(10=7,10=12),10&gt;=$K998,10&lt;=IF($L998="",12,$L998)),$J998,0),IF(AND(10&gt;=$K998,10&lt;=IF($L998="",12,$L998),MOD(10-$K998,$N998)=0),$J998,0)))</f>
        <v>0</v>
      </c>
      <c r="Y998" s="19" t="n">
        <f aca="false">IF(OR($M998="",$M998="ERR",$J998="",$K998="",$N998=""),0,IF($N998=0,IF(AND(OR(11=7,11=12),11&gt;=$K998,11&lt;=IF($L998="",12,$L998)),$J998,0),IF(AND(11&gt;=$K998,11&lt;=IF($L998="",12,$L998),MOD(11-$K998,$N998)=0),$J998,0)))</f>
        <v>0</v>
      </c>
      <c r="Z998" s="19" t="n">
        <f aca="false">IF(OR($M998="",$M998="ERR",$J998="",$K998="",$N998=""),0,IF($N998=0,IF(AND(OR(12=7,12=12),12&gt;=$K998,12&lt;=IF($L998="",12,$L998)),$J998,0),IF(AND(12&gt;=$K998,12&lt;=IF($L998="",12,$L998),MOD(12-$K998,$N998)=0),$J998,0)))</f>
        <v>0</v>
      </c>
      <c r="AA998" s="36" t="n">
        <f aca="false">SUM(O998:Z998)</f>
        <v>0</v>
      </c>
      <c r="AB998" s="15" t="str">
        <f aca="false">IF(AND($B998="",$D998="",$J998=""),"",IF($B998="","Falta código",IF(ISNA(MATCH($B998,LST_COD,0)),"Código no registrado en Trabajadores",IF($E998="","Concepto no está en el catálogo",IF($M998="ERR","Retención de otro empleador: Origen = Otro empleador",IF(OR($J998="",$K998=""),"Falta monto o mes",IF(OR($K998&lt;1,$K998&gt;12),"Mes inicio inválido",IF(AND($L998&lt;&gt;"",OR($L998&lt;$K998,$L998&gt;12)),"Mes fin inválido",IF($N998="","Falta frecuencia",IF(AND($G998&lt;&gt;"Otro empleador",SUMPRODUCT(($O998:$Z998&lt;&gt;0)*(((COLUMN($O998:$Z998)-14)&lt;INDEX(Trabajadores!$M$6:$M$105,MATCH($B998,LST_COD,0)))+((COLUMN($O998:$Z998)-14)&gt;INDEX(Trabajadores!$N$6:$N$105,MATCH($B998,LST_COD,0)))))&gt;0),"Aviso: hay meses fuera del periodo laboral","OK"))))))))))</f>
        <v/>
      </c>
    </row>
    <row r="999" customFormat="false" ht="15" hidden="false" customHeight="false" outlineLevel="0" collapsed="false">
      <c r="A999" s="23" t="n">
        <v>994</v>
      </c>
      <c r="B999" s="7"/>
      <c r="C999" s="35" t="str">
        <f aca="false">IF($B999="","",IFERROR(INDEX(Trabajadores!$D$6:$D$105,MATCH($B999,LST_COD,0)),"¿Código?"))</f>
        <v/>
      </c>
      <c r="D999" s="30"/>
      <c r="E999" s="9" t="str">
        <f aca="false">IF($D999="","",IFERROR(VLOOKUP($D999,CONC_TABLA,2,FALSE()),""))</f>
        <v/>
      </c>
      <c r="F999" s="9" t="str">
        <f aca="false">IF($D999="","",IFERROR(VLOOKUP($D999,CONC_TABLA,3,FALSE()),""))</f>
        <v/>
      </c>
      <c r="G999" s="30"/>
      <c r="H999" s="30"/>
      <c r="I999" s="30"/>
      <c r="J999" s="29"/>
      <c r="K999" s="28"/>
      <c r="L999" s="28"/>
      <c r="M999" s="9" t="str">
        <f aca="false">IF(OR($B999="",$E999=""),"",IF($E999="INA","INA",IF($G999="Otro empleador",IF($E999="RET","RETO",IF($E999="ORD","OTO","OTX")),IF($E999="RET","ERR",$E999))))</f>
        <v/>
      </c>
      <c r="N999" s="9" t="str">
        <f aca="false">IF($I999="","",IFERROR(VLOOKUP($I999,FREC_TABLA,2,FALSE()),""))</f>
        <v/>
      </c>
      <c r="O999" s="19" t="n">
        <f aca="false">IF(OR($M999="",$M999="ERR",$J999="",$K999="",$N999=""),0,IF($N999=0,IF(AND(OR(1=7,1=12),1&gt;=$K999,1&lt;=IF($L999="",12,$L999)),$J999,0),IF(AND(1&gt;=$K999,1&lt;=IF($L999="",12,$L999),MOD(1-$K999,$N999)=0),$J999,0)))</f>
        <v>0</v>
      </c>
      <c r="P999" s="19" t="n">
        <f aca="false">IF(OR($M999="",$M999="ERR",$J999="",$K999="",$N999=""),0,IF($N999=0,IF(AND(OR(2=7,2=12),2&gt;=$K999,2&lt;=IF($L999="",12,$L999)),$J999,0),IF(AND(2&gt;=$K999,2&lt;=IF($L999="",12,$L999),MOD(2-$K999,$N999)=0),$J999,0)))</f>
        <v>0</v>
      </c>
      <c r="Q999" s="19" t="n">
        <f aca="false">IF(OR($M999="",$M999="ERR",$J999="",$K999="",$N999=""),0,IF($N999=0,IF(AND(OR(3=7,3=12),3&gt;=$K999,3&lt;=IF($L999="",12,$L999)),$J999,0),IF(AND(3&gt;=$K999,3&lt;=IF($L999="",12,$L999),MOD(3-$K999,$N999)=0),$J999,0)))</f>
        <v>0</v>
      </c>
      <c r="R999" s="19" t="n">
        <f aca="false">IF(OR($M999="",$M999="ERR",$J999="",$K999="",$N999=""),0,IF($N999=0,IF(AND(OR(4=7,4=12),4&gt;=$K999,4&lt;=IF($L999="",12,$L999)),$J999,0),IF(AND(4&gt;=$K999,4&lt;=IF($L999="",12,$L999),MOD(4-$K999,$N999)=0),$J999,0)))</f>
        <v>0</v>
      </c>
      <c r="S999" s="19" t="n">
        <f aca="false">IF(OR($M999="",$M999="ERR",$J999="",$K999="",$N999=""),0,IF($N999=0,IF(AND(OR(5=7,5=12),5&gt;=$K999,5&lt;=IF($L999="",12,$L999)),$J999,0),IF(AND(5&gt;=$K999,5&lt;=IF($L999="",12,$L999),MOD(5-$K999,$N999)=0),$J999,0)))</f>
        <v>0</v>
      </c>
      <c r="T999" s="19" t="n">
        <f aca="false">IF(OR($M999="",$M999="ERR",$J999="",$K999="",$N999=""),0,IF($N999=0,IF(AND(OR(6=7,6=12),6&gt;=$K999,6&lt;=IF($L999="",12,$L999)),$J999,0),IF(AND(6&gt;=$K999,6&lt;=IF($L999="",12,$L999),MOD(6-$K999,$N999)=0),$J999,0)))</f>
        <v>0</v>
      </c>
      <c r="U999" s="19" t="n">
        <f aca="false">IF(OR($M999="",$M999="ERR",$J999="",$K999="",$N999=""),0,IF($N999=0,IF(AND(OR(7=7,7=12),7&gt;=$K999,7&lt;=IF($L999="",12,$L999)),$J999,0),IF(AND(7&gt;=$K999,7&lt;=IF($L999="",12,$L999),MOD(7-$K999,$N999)=0),$J999,0)))</f>
        <v>0</v>
      </c>
      <c r="V999" s="19" t="n">
        <f aca="false">IF(OR($M999="",$M999="ERR",$J999="",$K999="",$N999=""),0,IF($N999=0,IF(AND(OR(8=7,8=12),8&gt;=$K999,8&lt;=IF($L999="",12,$L999)),$J999,0),IF(AND(8&gt;=$K999,8&lt;=IF($L999="",12,$L999),MOD(8-$K999,$N999)=0),$J999,0)))</f>
        <v>0</v>
      </c>
      <c r="W999" s="19" t="n">
        <f aca="false">IF(OR($M999="",$M999="ERR",$J999="",$K999="",$N999=""),0,IF($N999=0,IF(AND(OR(9=7,9=12),9&gt;=$K999,9&lt;=IF($L999="",12,$L999)),$J999,0),IF(AND(9&gt;=$K999,9&lt;=IF($L999="",12,$L999),MOD(9-$K999,$N999)=0),$J999,0)))</f>
        <v>0</v>
      </c>
      <c r="X999" s="19" t="n">
        <f aca="false">IF(OR($M999="",$M999="ERR",$J999="",$K999="",$N999=""),0,IF($N999=0,IF(AND(OR(10=7,10=12),10&gt;=$K999,10&lt;=IF($L999="",12,$L999)),$J999,0),IF(AND(10&gt;=$K999,10&lt;=IF($L999="",12,$L999),MOD(10-$K999,$N999)=0),$J999,0)))</f>
        <v>0</v>
      </c>
      <c r="Y999" s="19" t="n">
        <f aca="false">IF(OR($M999="",$M999="ERR",$J999="",$K999="",$N999=""),0,IF($N999=0,IF(AND(OR(11=7,11=12),11&gt;=$K999,11&lt;=IF($L999="",12,$L999)),$J999,0),IF(AND(11&gt;=$K999,11&lt;=IF($L999="",12,$L999),MOD(11-$K999,$N999)=0),$J999,0)))</f>
        <v>0</v>
      </c>
      <c r="Z999" s="19" t="n">
        <f aca="false">IF(OR($M999="",$M999="ERR",$J999="",$K999="",$N999=""),0,IF($N999=0,IF(AND(OR(12=7,12=12),12&gt;=$K999,12&lt;=IF($L999="",12,$L999)),$J999,0),IF(AND(12&gt;=$K999,12&lt;=IF($L999="",12,$L999),MOD(12-$K999,$N999)=0),$J999,0)))</f>
        <v>0</v>
      </c>
      <c r="AA999" s="36" t="n">
        <f aca="false">SUM(O999:Z999)</f>
        <v>0</v>
      </c>
      <c r="AB999" s="15" t="str">
        <f aca="false">IF(AND($B999="",$D999="",$J999=""),"",IF($B999="","Falta código",IF(ISNA(MATCH($B999,LST_COD,0)),"Código no registrado en Trabajadores",IF($E999="","Concepto no está en el catálogo",IF($M999="ERR","Retención de otro empleador: Origen = Otro empleador",IF(OR($J999="",$K999=""),"Falta monto o mes",IF(OR($K999&lt;1,$K999&gt;12),"Mes inicio inválido",IF(AND($L999&lt;&gt;"",OR($L999&lt;$K999,$L999&gt;12)),"Mes fin inválido",IF($N999="","Falta frecuencia",IF(AND($G999&lt;&gt;"Otro empleador",SUMPRODUCT(($O999:$Z999&lt;&gt;0)*(((COLUMN($O999:$Z999)-14)&lt;INDEX(Trabajadores!$M$6:$M$105,MATCH($B999,LST_COD,0)))+((COLUMN($O999:$Z999)-14)&gt;INDEX(Trabajadores!$N$6:$N$105,MATCH($B999,LST_COD,0)))))&gt;0),"Aviso: hay meses fuera del periodo laboral","OK"))))))))))</f>
        <v/>
      </c>
    </row>
    <row r="1000" customFormat="false" ht="15" hidden="false" customHeight="false" outlineLevel="0" collapsed="false">
      <c r="A1000" s="23" t="n">
        <v>995</v>
      </c>
      <c r="B1000" s="7"/>
      <c r="C1000" s="35" t="str">
        <f aca="false">IF($B1000="","",IFERROR(INDEX(Trabajadores!$D$6:$D$105,MATCH($B1000,LST_COD,0)),"¿Código?"))</f>
        <v/>
      </c>
      <c r="D1000" s="30"/>
      <c r="E1000" s="9" t="str">
        <f aca="false">IF($D1000="","",IFERROR(VLOOKUP($D1000,CONC_TABLA,2,FALSE()),""))</f>
        <v/>
      </c>
      <c r="F1000" s="9" t="str">
        <f aca="false">IF($D1000="","",IFERROR(VLOOKUP($D1000,CONC_TABLA,3,FALSE()),""))</f>
        <v/>
      </c>
      <c r="G1000" s="30"/>
      <c r="H1000" s="30"/>
      <c r="I1000" s="30"/>
      <c r="J1000" s="29"/>
      <c r="K1000" s="28"/>
      <c r="L1000" s="28"/>
      <c r="M1000" s="9" t="str">
        <f aca="false">IF(OR($B1000="",$E1000=""),"",IF($E1000="INA","INA",IF($G1000="Otro empleador",IF($E1000="RET","RETO",IF($E1000="ORD","OTO","OTX")),IF($E1000="RET","ERR",$E1000))))</f>
        <v/>
      </c>
      <c r="N1000" s="9" t="str">
        <f aca="false">IF($I1000="","",IFERROR(VLOOKUP($I1000,FREC_TABLA,2,FALSE()),""))</f>
        <v/>
      </c>
      <c r="O1000" s="19" t="n">
        <f aca="false">IF(OR($M1000="",$M1000="ERR",$J1000="",$K1000="",$N1000=""),0,IF($N1000=0,IF(AND(OR(1=7,1=12),1&gt;=$K1000,1&lt;=IF($L1000="",12,$L1000)),$J1000,0),IF(AND(1&gt;=$K1000,1&lt;=IF($L1000="",12,$L1000),MOD(1-$K1000,$N1000)=0),$J1000,0)))</f>
        <v>0</v>
      </c>
      <c r="P1000" s="19" t="n">
        <f aca="false">IF(OR($M1000="",$M1000="ERR",$J1000="",$K1000="",$N1000=""),0,IF($N1000=0,IF(AND(OR(2=7,2=12),2&gt;=$K1000,2&lt;=IF($L1000="",12,$L1000)),$J1000,0),IF(AND(2&gt;=$K1000,2&lt;=IF($L1000="",12,$L1000),MOD(2-$K1000,$N1000)=0),$J1000,0)))</f>
        <v>0</v>
      </c>
      <c r="Q1000" s="19" t="n">
        <f aca="false">IF(OR($M1000="",$M1000="ERR",$J1000="",$K1000="",$N1000=""),0,IF($N1000=0,IF(AND(OR(3=7,3=12),3&gt;=$K1000,3&lt;=IF($L1000="",12,$L1000)),$J1000,0),IF(AND(3&gt;=$K1000,3&lt;=IF($L1000="",12,$L1000),MOD(3-$K1000,$N1000)=0),$J1000,0)))</f>
        <v>0</v>
      </c>
      <c r="R1000" s="19" t="n">
        <f aca="false">IF(OR($M1000="",$M1000="ERR",$J1000="",$K1000="",$N1000=""),0,IF($N1000=0,IF(AND(OR(4=7,4=12),4&gt;=$K1000,4&lt;=IF($L1000="",12,$L1000)),$J1000,0),IF(AND(4&gt;=$K1000,4&lt;=IF($L1000="",12,$L1000),MOD(4-$K1000,$N1000)=0),$J1000,0)))</f>
        <v>0</v>
      </c>
      <c r="S1000" s="19" t="n">
        <f aca="false">IF(OR($M1000="",$M1000="ERR",$J1000="",$K1000="",$N1000=""),0,IF($N1000=0,IF(AND(OR(5=7,5=12),5&gt;=$K1000,5&lt;=IF($L1000="",12,$L1000)),$J1000,0),IF(AND(5&gt;=$K1000,5&lt;=IF($L1000="",12,$L1000),MOD(5-$K1000,$N1000)=0),$J1000,0)))</f>
        <v>0</v>
      </c>
      <c r="T1000" s="19" t="n">
        <f aca="false">IF(OR($M1000="",$M1000="ERR",$J1000="",$K1000="",$N1000=""),0,IF($N1000=0,IF(AND(OR(6=7,6=12),6&gt;=$K1000,6&lt;=IF($L1000="",12,$L1000)),$J1000,0),IF(AND(6&gt;=$K1000,6&lt;=IF($L1000="",12,$L1000),MOD(6-$K1000,$N1000)=0),$J1000,0)))</f>
        <v>0</v>
      </c>
      <c r="U1000" s="19" t="n">
        <f aca="false">IF(OR($M1000="",$M1000="ERR",$J1000="",$K1000="",$N1000=""),0,IF($N1000=0,IF(AND(OR(7=7,7=12),7&gt;=$K1000,7&lt;=IF($L1000="",12,$L1000)),$J1000,0),IF(AND(7&gt;=$K1000,7&lt;=IF($L1000="",12,$L1000),MOD(7-$K1000,$N1000)=0),$J1000,0)))</f>
        <v>0</v>
      </c>
      <c r="V1000" s="19" t="n">
        <f aca="false">IF(OR($M1000="",$M1000="ERR",$J1000="",$K1000="",$N1000=""),0,IF($N1000=0,IF(AND(OR(8=7,8=12),8&gt;=$K1000,8&lt;=IF($L1000="",12,$L1000)),$J1000,0),IF(AND(8&gt;=$K1000,8&lt;=IF($L1000="",12,$L1000),MOD(8-$K1000,$N1000)=0),$J1000,0)))</f>
        <v>0</v>
      </c>
      <c r="W1000" s="19" t="n">
        <f aca="false">IF(OR($M1000="",$M1000="ERR",$J1000="",$K1000="",$N1000=""),0,IF($N1000=0,IF(AND(OR(9=7,9=12),9&gt;=$K1000,9&lt;=IF($L1000="",12,$L1000)),$J1000,0),IF(AND(9&gt;=$K1000,9&lt;=IF($L1000="",12,$L1000),MOD(9-$K1000,$N1000)=0),$J1000,0)))</f>
        <v>0</v>
      </c>
      <c r="X1000" s="19" t="n">
        <f aca="false">IF(OR($M1000="",$M1000="ERR",$J1000="",$K1000="",$N1000=""),0,IF($N1000=0,IF(AND(OR(10=7,10=12),10&gt;=$K1000,10&lt;=IF($L1000="",12,$L1000)),$J1000,0),IF(AND(10&gt;=$K1000,10&lt;=IF($L1000="",12,$L1000),MOD(10-$K1000,$N1000)=0),$J1000,0)))</f>
        <v>0</v>
      </c>
      <c r="Y1000" s="19" t="n">
        <f aca="false">IF(OR($M1000="",$M1000="ERR",$J1000="",$K1000="",$N1000=""),0,IF($N1000=0,IF(AND(OR(11=7,11=12),11&gt;=$K1000,11&lt;=IF($L1000="",12,$L1000)),$J1000,0),IF(AND(11&gt;=$K1000,11&lt;=IF($L1000="",12,$L1000),MOD(11-$K1000,$N1000)=0),$J1000,0)))</f>
        <v>0</v>
      </c>
      <c r="Z1000" s="19" t="n">
        <f aca="false">IF(OR($M1000="",$M1000="ERR",$J1000="",$K1000="",$N1000=""),0,IF($N1000=0,IF(AND(OR(12=7,12=12),12&gt;=$K1000,12&lt;=IF($L1000="",12,$L1000)),$J1000,0),IF(AND(12&gt;=$K1000,12&lt;=IF($L1000="",12,$L1000),MOD(12-$K1000,$N1000)=0),$J1000,0)))</f>
        <v>0</v>
      </c>
      <c r="AA1000" s="36" t="n">
        <f aca="false">SUM(O1000:Z1000)</f>
        <v>0</v>
      </c>
      <c r="AB1000" s="15" t="str">
        <f aca="false">IF(AND($B1000="",$D1000="",$J1000=""),"",IF($B1000="","Falta código",IF(ISNA(MATCH($B1000,LST_COD,0)),"Código no registrado en Trabajadores",IF($E1000="","Concepto no está en el catálogo",IF($M1000="ERR","Retención de otro empleador: Origen = Otro empleador",IF(OR($J1000="",$K1000=""),"Falta monto o mes",IF(OR($K1000&lt;1,$K1000&gt;12),"Mes inicio inválido",IF(AND($L1000&lt;&gt;"",OR($L1000&lt;$K1000,$L1000&gt;12)),"Mes fin inválido",IF($N1000="","Falta frecuencia",IF(AND($G1000&lt;&gt;"Otro empleador",SUMPRODUCT(($O1000:$Z1000&lt;&gt;0)*(((COLUMN($O1000:$Z1000)-14)&lt;INDEX(Trabajadores!$M$6:$M$105,MATCH($B1000,LST_COD,0)))+((COLUMN($O1000:$Z1000)-14)&gt;INDEX(Trabajadores!$N$6:$N$105,MATCH($B1000,LST_COD,0)))))&gt;0),"Aviso: hay meses fuera del periodo laboral","OK"))))))))))</f>
        <v/>
      </c>
    </row>
    <row r="1001" customFormat="false" ht="15" hidden="false" customHeight="false" outlineLevel="0" collapsed="false">
      <c r="A1001" s="23" t="n">
        <v>996</v>
      </c>
      <c r="B1001" s="7"/>
      <c r="C1001" s="35" t="str">
        <f aca="false">IF($B1001="","",IFERROR(INDEX(Trabajadores!$D$6:$D$105,MATCH($B1001,LST_COD,0)),"¿Código?"))</f>
        <v/>
      </c>
      <c r="D1001" s="30"/>
      <c r="E1001" s="9" t="str">
        <f aca="false">IF($D1001="","",IFERROR(VLOOKUP($D1001,CONC_TABLA,2,FALSE()),""))</f>
        <v/>
      </c>
      <c r="F1001" s="9" t="str">
        <f aca="false">IF($D1001="","",IFERROR(VLOOKUP($D1001,CONC_TABLA,3,FALSE()),""))</f>
        <v/>
      </c>
      <c r="G1001" s="30"/>
      <c r="H1001" s="30"/>
      <c r="I1001" s="30"/>
      <c r="J1001" s="29"/>
      <c r="K1001" s="28"/>
      <c r="L1001" s="28"/>
      <c r="M1001" s="9" t="str">
        <f aca="false">IF(OR($B1001="",$E1001=""),"",IF($E1001="INA","INA",IF($G1001="Otro empleador",IF($E1001="RET","RETO",IF($E1001="ORD","OTO","OTX")),IF($E1001="RET","ERR",$E1001))))</f>
        <v/>
      </c>
      <c r="N1001" s="9" t="str">
        <f aca="false">IF($I1001="","",IFERROR(VLOOKUP($I1001,FREC_TABLA,2,FALSE()),""))</f>
        <v/>
      </c>
      <c r="O1001" s="19" t="n">
        <f aca="false">IF(OR($M1001="",$M1001="ERR",$J1001="",$K1001="",$N1001=""),0,IF($N1001=0,IF(AND(OR(1=7,1=12),1&gt;=$K1001,1&lt;=IF($L1001="",12,$L1001)),$J1001,0),IF(AND(1&gt;=$K1001,1&lt;=IF($L1001="",12,$L1001),MOD(1-$K1001,$N1001)=0),$J1001,0)))</f>
        <v>0</v>
      </c>
      <c r="P1001" s="19" t="n">
        <f aca="false">IF(OR($M1001="",$M1001="ERR",$J1001="",$K1001="",$N1001=""),0,IF($N1001=0,IF(AND(OR(2=7,2=12),2&gt;=$K1001,2&lt;=IF($L1001="",12,$L1001)),$J1001,0),IF(AND(2&gt;=$K1001,2&lt;=IF($L1001="",12,$L1001),MOD(2-$K1001,$N1001)=0),$J1001,0)))</f>
        <v>0</v>
      </c>
      <c r="Q1001" s="19" t="n">
        <f aca="false">IF(OR($M1001="",$M1001="ERR",$J1001="",$K1001="",$N1001=""),0,IF($N1001=0,IF(AND(OR(3=7,3=12),3&gt;=$K1001,3&lt;=IF($L1001="",12,$L1001)),$J1001,0),IF(AND(3&gt;=$K1001,3&lt;=IF($L1001="",12,$L1001),MOD(3-$K1001,$N1001)=0),$J1001,0)))</f>
        <v>0</v>
      </c>
      <c r="R1001" s="19" t="n">
        <f aca="false">IF(OR($M1001="",$M1001="ERR",$J1001="",$K1001="",$N1001=""),0,IF($N1001=0,IF(AND(OR(4=7,4=12),4&gt;=$K1001,4&lt;=IF($L1001="",12,$L1001)),$J1001,0),IF(AND(4&gt;=$K1001,4&lt;=IF($L1001="",12,$L1001),MOD(4-$K1001,$N1001)=0),$J1001,0)))</f>
        <v>0</v>
      </c>
      <c r="S1001" s="19" t="n">
        <f aca="false">IF(OR($M1001="",$M1001="ERR",$J1001="",$K1001="",$N1001=""),0,IF($N1001=0,IF(AND(OR(5=7,5=12),5&gt;=$K1001,5&lt;=IF($L1001="",12,$L1001)),$J1001,0),IF(AND(5&gt;=$K1001,5&lt;=IF($L1001="",12,$L1001),MOD(5-$K1001,$N1001)=0),$J1001,0)))</f>
        <v>0</v>
      </c>
      <c r="T1001" s="19" t="n">
        <f aca="false">IF(OR($M1001="",$M1001="ERR",$J1001="",$K1001="",$N1001=""),0,IF($N1001=0,IF(AND(OR(6=7,6=12),6&gt;=$K1001,6&lt;=IF($L1001="",12,$L1001)),$J1001,0),IF(AND(6&gt;=$K1001,6&lt;=IF($L1001="",12,$L1001),MOD(6-$K1001,$N1001)=0),$J1001,0)))</f>
        <v>0</v>
      </c>
      <c r="U1001" s="19" t="n">
        <f aca="false">IF(OR($M1001="",$M1001="ERR",$J1001="",$K1001="",$N1001=""),0,IF($N1001=0,IF(AND(OR(7=7,7=12),7&gt;=$K1001,7&lt;=IF($L1001="",12,$L1001)),$J1001,0),IF(AND(7&gt;=$K1001,7&lt;=IF($L1001="",12,$L1001),MOD(7-$K1001,$N1001)=0),$J1001,0)))</f>
        <v>0</v>
      </c>
      <c r="V1001" s="19" t="n">
        <f aca="false">IF(OR($M1001="",$M1001="ERR",$J1001="",$K1001="",$N1001=""),0,IF($N1001=0,IF(AND(OR(8=7,8=12),8&gt;=$K1001,8&lt;=IF($L1001="",12,$L1001)),$J1001,0),IF(AND(8&gt;=$K1001,8&lt;=IF($L1001="",12,$L1001),MOD(8-$K1001,$N1001)=0),$J1001,0)))</f>
        <v>0</v>
      </c>
      <c r="W1001" s="19" t="n">
        <f aca="false">IF(OR($M1001="",$M1001="ERR",$J1001="",$K1001="",$N1001=""),0,IF($N1001=0,IF(AND(OR(9=7,9=12),9&gt;=$K1001,9&lt;=IF($L1001="",12,$L1001)),$J1001,0),IF(AND(9&gt;=$K1001,9&lt;=IF($L1001="",12,$L1001),MOD(9-$K1001,$N1001)=0),$J1001,0)))</f>
        <v>0</v>
      </c>
      <c r="X1001" s="19" t="n">
        <f aca="false">IF(OR($M1001="",$M1001="ERR",$J1001="",$K1001="",$N1001=""),0,IF($N1001=0,IF(AND(OR(10=7,10=12),10&gt;=$K1001,10&lt;=IF($L1001="",12,$L1001)),$J1001,0),IF(AND(10&gt;=$K1001,10&lt;=IF($L1001="",12,$L1001),MOD(10-$K1001,$N1001)=0),$J1001,0)))</f>
        <v>0</v>
      </c>
      <c r="Y1001" s="19" t="n">
        <f aca="false">IF(OR($M1001="",$M1001="ERR",$J1001="",$K1001="",$N1001=""),0,IF($N1001=0,IF(AND(OR(11=7,11=12),11&gt;=$K1001,11&lt;=IF($L1001="",12,$L1001)),$J1001,0),IF(AND(11&gt;=$K1001,11&lt;=IF($L1001="",12,$L1001),MOD(11-$K1001,$N1001)=0),$J1001,0)))</f>
        <v>0</v>
      </c>
      <c r="Z1001" s="19" t="n">
        <f aca="false">IF(OR($M1001="",$M1001="ERR",$J1001="",$K1001="",$N1001=""),0,IF($N1001=0,IF(AND(OR(12=7,12=12),12&gt;=$K1001,12&lt;=IF($L1001="",12,$L1001)),$J1001,0),IF(AND(12&gt;=$K1001,12&lt;=IF($L1001="",12,$L1001),MOD(12-$K1001,$N1001)=0),$J1001,0)))</f>
        <v>0</v>
      </c>
      <c r="AA1001" s="36" t="n">
        <f aca="false">SUM(O1001:Z1001)</f>
        <v>0</v>
      </c>
      <c r="AB1001" s="15" t="str">
        <f aca="false">IF(AND($B1001="",$D1001="",$J1001=""),"",IF($B1001="","Falta código",IF(ISNA(MATCH($B1001,LST_COD,0)),"Código no registrado en Trabajadores",IF($E1001="","Concepto no está en el catálogo",IF($M1001="ERR","Retención de otro empleador: Origen = Otro empleador",IF(OR($J1001="",$K1001=""),"Falta monto o mes",IF(OR($K1001&lt;1,$K1001&gt;12),"Mes inicio inválido",IF(AND($L1001&lt;&gt;"",OR($L1001&lt;$K1001,$L1001&gt;12)),"Mes fin inválido",IF($N1001="","Falta frecuencia",IF(AND($G1001&lt;&gt;"Otro empleador",SUMPRODUCT(($O1001:$Z1001&lt;&gt;0)*(((COLUMN($O1001:$Z1001)-14)&lt;INDEX(Trabajadores!$M$6:$M$105,MATCH($B1001,LST_COD,0)))+((COLUMN($O1001:$Z1001)-14)&gt;INDEX(Trabajadores!$N$6:$N$105,MATCH($B1001,LST_COD,0)))))&gt;0),"Aviso: hay meses fuera del periodo laboral","OK"))))))))))</f>
        <v/>
      </c>
    </row>
    <row r="1002" customFormat="false" ht="15" hidden="false" customHeight="false" outlineLevel="0" collapsed="false">
      <c r="A1002" s="23" t="n">
        <v>997</v>
      </c>
      <c r="B1002" s="7"/>
      <c r="C1002" s="35" t="str">
        <f aca="false">IF($B1002="","",IFERROR(INDEX(Trabajadores!$D$6:$D$105,MATCH($B1002,LST_COD,0)),"¿Código?"))</f>
        <v/>
      </c>
      <c r="D1002" s="30"/>
      <c r="E1002" s="9" t="str">
        <f aca="false">IF($D1002="","",IFERROR(VLOOKUP($D1002,CONC_TABLA,2,FALSE()),""))</f>
        <v/>
      </c>
      <c r="F1002" s="9" t="str">
        <f aca="false">IF($D1002="","",IFERROR(VLOOKUP($D1002,CONC_TABLA,3,FALSE()),""))</f>
        <v/>
      </c>
      <c r="G1002" s="30"/>
      <c r="H1002" s="30"/>
      <c r="I1002" s="30"/>
      <c r="J1002" s="29"/>
      <c r="K1002" s="28"/>
      <c r="L1002" s="28"/>
      <c r="M1002" s="9" t="str">
        <f aca="false">IF(OR($B1002="",$E1002=""),"",IF($E1002="INA","INA",IF($G1002="Otro empleador",IF($E1002="RET","RETO",IF($E1002="ORD","OTO","OTX")),IF($E1002="RET","ERR",$E1002))))</f>
        <v/>
      </c>
      <c r="N1002" s="9" t="str">
        <f aca="false">IF($I1002="","",IFERROR(VLOOKUP($I1002,FREC_TABLA,2,FALSE()),""))</f>
        <v/>
      </c>
      <c r="O1002" s="19" t="n">
        <f aca="false">IF(OR($M1002="",$M1002="ERR",$J1002="",$K1002="",$N1002=""),0,IF($N1002=0,IF(AND(OR(1=7,1=12),1&gt;=$K1002,1&lt;=IF($L1002="",12,$L1002)),$J1002,0),IF(AND(1&gt;=$K1002,1&lt;=IF($L1002="",12,$L1002),MOD(1-$K1002,$N1002)=0),$J1002,0)))</f>
        <v>0</v>
      </c>
      <c r="P1002" s="19" t="n">
        <f aca="false">IF(OR($M1002="",$M1002="ERR",$J1002="",$K1002="",$N1002=""),0,IF($N1002=0,IF(AND(OR(2=7,2=12),2&gt;=$K1002,2&lt;=IF($L1002="",12,$L1002)),$J1002,0),IF(AND(2&gt;=$K1002,2&lt;=IF($L1002="",12,$L1002),MOD(2-$K1002,$N1002)=0),$J1002,0)))</f>
        <v>0</v>
      </c>
      <c r="Q1002" s="19" t="n">
        <f aca="false">IF(OR($M1002="",$M1002="ERR",$J1002="",$K1002="",$N1002=""),0,IF($N1002=0,IF(AND(OR(3=7,3=12),3&gt;=$K1002,3&lt;=IF($L1002="",12,$L1002)),$J1002,0),IF(AND(3&gt;=$K1002,3&lt;=IF($L1002="",12,$L1002),MOD(3-$K1002,$N1002)=0),$J1002,0)))</f>
        <v>0</v>
      </c>
      <c r="R1002" s="19" t="n">
        <f aca="false">IF(OR($M1002="",$M1002="ERR",$J1002="",$K1002="",$N1002=""),0,IF($N1002=0,IF(AND(OR(4=7,4=12),4&gt;=$K1002,4&lt;=IF($L1002="",12,$L1002)),$J1002,0),IF(AND(4&gt;=$K1002,4&lt;=IF($L1002="",12,$L1002),MOD(4-$K1002,$N1002)=0),$J1002,0)))</f>
        <v>0</v>
      </c>
      <c r="S1002" s="19" t="n">
        <f aca="false">IF(OR($M1002="",$M1002="ERR",$J1002="",$K1002="",$N1002=""),0,IF($N1002=0,IF(AND(OR(5=7,5=12),5&gt;=$K1002,5&lt;=IF($L1002="",12,$L1002)),$J1002,0),IF(AND(5&gt;=$K1002,5&lt;=IF($L1002="",12,$L1002),MOD(5-$K1002,$N1002)=0),$J1002,0)))</f>
        <v>0</v>
      </c>
      <c r="T1002" s="19" t="n">
        <f aca="false">IF(OR($M1002="",$M1002="ERR",$J1002="",$K1002="",$N1002=""),0,IF($N1002=0,IF(AND(OR(6=7,6=12),6&gt;=$K1002,6&lt;=IF($L1002="",12,$L1002)),$J1002,0),IF(AND(6&gt;=$K1002,6&lt;=IF($L1002="",12,$L1002),MOD(6-$K1002,$N1002)=0),$J1002,0)))</f>
        <v>0</v>
      </c>
      <c r="U1002" s="19" t="n">
        <f aca="false">IF(OR($M1002="",$M1002="ERR",$J1002="",$K1002="",$N1002=""),0,IF($N1002=0,IF(AND(OR(7=7,7=12),7&gt;=$K1002,7&lt;=IF($L1002="",12,$L1002)),$J1002,0),IF(AND(7&gt;=$K1002,7&lt;=IF($L1002="",12,$L1002),MOD(7-$K1002,$N1002)=0),$J1002,0)))</f>
        <v>0</v>
      </c>
      <c r="V1002" s="19" t="n">
        <f aca="false">IF(OR($M1002="",$M1002="ERR",$J1002="",$K1002="",$N1002=""),0,IF($N1002=0,IF(AND(OR(8=7,8=12),8&gt;=$K1002,8&lt;=IF($L1002="",12,$L1002)),$J1002,0),IF(AND(8&gt;=$K1002,8&lt;=IF($L1002="",12,$L1002),MOD(8-$K1002,$N1002)=0),$J1002,0)))</f>
        <v>0</v>
      </c>
      <c r="W1002" s="19" t="n">
        <f aca="false">IF(OR($M1002="",$M1002="ERR",$J1002="",$K1002="",$N1002=""),0,IF($N1002=0,IF(AND(OR(9=7,9=12),9&gt;=$K1002,9&lt;=IF($L1002="",12,$L1002)),$J1002,0),IF(AND(9&gt;=$K1002,9&lt;=IF($L1002="",12,$L1002),MOD(9-$K1002,$N1002)=0),$J1002,0)))</f>
        <v>0</v>
      </c>
      <c r="X1002" s="19" t="n">
        <f aca="false">IF(OR($M1002="",$M1002="ERR",$J1002="",$K1002="",$N1002=""),0,IF($N1002=0,IF(AND(OR(10=7,10=12),10&gt;=$K1002,10&lt;=IF($L1002="",12,$L1002)),$J1002,0),IF(AND(10&gt;=$K1002,10&lt;=IF($L1002="",12,$L1002),MOD(10-$K1002,$N1002)=0),$J1002,0)))</f>
        <v>0</v>
      </c>
      <c r="Y1002" s="19" t="n">
        <f aca="false">IF(OR($M1002="",$M1002="ERR",$J1002="",$K1002="",$N1002=""),0,IF($N1002=0,IF(AND(OR(11=7,11=12),11&gt;=$K1002,11&lt;=IF($L1002="",12,$L1002)),$J1002,0),IF(AND(11&gt;=$K1002,11&lt;=IF($L1002="",12,$L1002),MOD(11-$K1002,$N1002)=0),$J1002,0)))</f>
        <v>0</v>
      </c>
      <c r="Z1002" s="19" t="n">
        <f aca="false">IF(OR($M1002="",$M1002="ERR",$J1002="",$K1002="",$N1002=""),0,IF($N1002=0,IF(AND(OR(12=7,12=12),12&gt;=$K1002,12&lt;=IF($L1002="",12,$L1002)),$J1002,0),IF(AND(12&gt;=$K1002,12&lt;=IF($L1002="",12,$L1002),MOD(12-$K1002,$N1002)=0),$J1002,0)))</f>
        <v>0</v>
      </c>
      <c r="AA1002" s="36" t="n">
        <f aca="false">SUM(O1002:Z1002)</f>
        <v>0</v>
      </c>
      <c r="AB1002" s="15" t="str">
        <f aca="false">IF(AND($B1002="",$D1002="",$J1002=""),"",IF($B1002="","Falta código",IF(ISNA(MATCH($B1002,LST_COD,0)),"Código no registrado en Trabajadores",IF($E1002="","Concepto no está en el catálogo",IF($M1002="ERR","Retención de otro empleador: Origen = Otro empleador",IF(OR($J1002="",$K1002=""),"Falta monto o mes",IF(OR($K1002&lt;1,$K1002&gt;12),"Mes inicio inválido",IF(AND($L1002&lt;&gt;"",OR($L1002&lt;$K1002,$L1002&gt;12)),"Mes fin inválido",IF($N1002="","Falta frecuencia",IF(AND($G1002&lt;&gt;"Otro empleador",SUMPRODUCT(($O1002:$Z1002&lt;&gt;0)*(((COLUMN($O1002:$Z1002)-14)&lt;INDEX(Trabajadores!$M$6:$M$105,MATCH($B1002,LST_COD,0)))+((COLUMN($O1002:$Z1002)-14)&gt;INDEX(Trabajadores!$N$6:$N$105,MATCH($B1002,LST_COD,0)))))&gt;0),"Aviso: hay meses fuera del periodo laboral","OK"))))))))))</f>
        <v/>
      </c>
    </row>
    <row r="1003" customFormat="false" ht="15" hidden="false" customHeight="false" outlineLevel="0" collapsed="false">
      <c r="A1003" s="23" t="n">
        <v>998</v>
      </c>
      <c r="B1003" s="7"/>
      <c r="C1003" s="35" t="str">
        <f aca="false">IF($B1003="","",IFERROR(INDEX(Trabajadores!$D$6:$D$105,MATCH($B1003,LST_COD,0)),"¿Código?"))</f>
        <v/>
      </c>
      <c r="D1003" s="30"/>
      <c r="E1003" s="9" t="str">
        <f aca="false">IF($D1003="","",IFERROR(VLOOKUP($D1003,CONC_TABLA,2,FALSE()),""))</f>
        <v/>
      </c>
      <c r="F1003" s="9" t="str">
        <f aca="false">IF($D1003="","",IFERROR(VLOOKUP($D1003,CONC_TABLA,3,FALSE()),""))</f>
        <v/>
      </c>
      <c r="G1003" s="30"/>
      <c r="H1003" s="30"/>
      <c r="I1003" s="30"/>
      <c r="J1003" s="29"/>
      <c r="K1003" s="28"/>
      <c r="L1003" s="28"/>
      <c r="M1003" s="9" t="str">
        <f aca="false">IF(OR($B1003="",$E1003=""),"",IF($E1003="INA","INA",IF($G1003="Otro empleador",IF($E1003="RET","RETO",IF($E1003="ORD","OTO","OTX")),IF($E1003="RET","ERR",$E1003))))</f>
        <v/>
      </c>
      <c r="N1003" s="9" t="str">
        <f aca="false">IF($I1003="","",IFERROR(VLOOKUP($I1003,FREC_TABLA,2,FALSE()),""))</f>
        <v/>
      </c>
      <c r="O1003" s="19" t="n">
        <f aca="false">IF(OR($M1003="",$M1003="ERR",$J1003="",$K1003="",$N1003=""),0,IF($N1003=0,IF(AND(OR(1=7,1=12),1&gt;=$K1003,1&lt;=IF($L1003="",12,$L1003)),$J1003,0),IF(AND(1&gt;=$K1003,1&lt;=IF($L1003="",12,$L1003),MOD(1-$K1003,$N1003)=0),$J1003,0)))</f>
        <v>0</v>
      </c>
      <c r="P1003" s="19" t="n">
        <f aca="false">IF(OR($M1003="",$M1003="ERR",$J1003="",$K1003="",$N1003=""),0,IF($N1003=0,IF(AND(OR(2=7,2=12),2&gt;=$K1003,2&lt;=IF($L1003="",12,$L1003)),$J1003,0),IF(AND(2&gt;=$K1003,2&lt;=IF($L1003="",12,$L1003),MOD(2-$K1003,$N1003)=0),$J1003,0)))</f>
        <v>0</v>
      </c>
      <c r="Q1003" s="19" t="n">
        <f aca="false">IF(OR($M1003="",$M1003="ERR",$J1003="",$K1003="",$N1003=""),0,IF($N1003=0,IF(AND(OR(3=7,3=12),3&gt;=$K1003,3&lt;=IF($L1003="",12,$L1003)),$J1003,0),IF(AND(3&gt;=$K1003,3&lt;=IF($L1003="",12,$L1003),MOD(3-$K1003,$N1003)=0),$J1003,0)))</f>
        <v>0</v>
      </c>
      <c r="R1003" s="19" t="n">
        <f aca="false">IF(OR($M1003="",$M1003="ERR",$J1003="",$K1003="",$N1003=""),0,IF($N1003=0,IF(AND(OR(4=7,4=12),4&gt;=$K1003,4&lt;=IF($L1003="",12,$L1003)),$J1003,0),IF(AND(4&gt;=$K1003,4&lt;=IF($L1003="",12,$L1003),MOD(4-$K1003,$N1003)=0),$J1003,0)))</f>
        <v>0</v>
      </c>
      <c r="S1003" s="19" t="n">
        <f aca="false">IF(OR($M1003="",$M1003="ERR",$J1003="",$K1003="",$N1003=""),0,IF($N1003=0,IF(AND(OR(5=7,5=12),5&gt;=$K1003,5&lt;=IF($L1003="",12,$L1003)),$J1003,0),IF(AND(5&gt;=$K1003,5&lt;=IF($L1003="",12,$L1003),MOD(5-$K1003,$N1003)=0),$J1003,0)))</f>
        <v>0</v>
      </c>
      <c r="T1003" s="19" t="n">
        <f aca="false">IF(OR($M1003="",$M1003="ERR",$J1003="",$K1003="",$N1003=""),0,IF($N1003=0,IF(AND(OR(6=7,6=12),6&gt;=$K1003,6&lt;=IF($L1003="",12,$L1003)),$J1003,0),IF(AND(6&gt;=$K1003,6&lt;=IF($L1003="",12,$L1003),MOD(6-$K1003,$N1003)=0),$J1003,0)))</f>
        <v>0</v>
      </c>
      <c r="U1003" s="19" t="n">
        <f aca="false">IF(OR($M1003="",$M1003="ERR",$J1003="",$K1003="",$N1003=""),0,IF($N1003=0,IF(AND(OR(7=7,7=12),7&gt;=$K1003,7&lt;=IF($L1003="",12,$L1003)),$J1003,0),IF(AND(7&gt;=$K1003,7&lt;=IF($L1003="",12,$L1003),MOD(7-$K1003,$N1003)=0),$J1003,0)))</f>
        <v>0</v>
      </c>
      <c r="V1003" s="19" t="n">
        <f aca="false">IF(OR($M1003="",$M1003="ERR",$J1003="",$K1003="",$N1003=""),0,IF($N1003=0,IF(AND(OR(8=7,8=12),8&gt;=$K1003,8&lt;=IF($L1003="",12,$L1003)),$J1003,0),IF(AND(8&gt;=$K1003,8&lt;=IF($L1003="",12,$L1003),MOD(8-$K1003,$N1003)=0),$J1003,0)))</f>
        <v>0</v>
      </c>
      <c r="W1003" s="19" t="n">
        <f aca="false">IF(OR($M1003="",$M1003="ERR",$J1003="",$K1003="",$N1003=""),0,IF($N1003=0,IF(AND(OR(9=7,9=12),9&gt;=$K1003,9&lt;=IF($L1003="",12,$L1003)),$J1003,0),IF(AND(9&gt;=$K1003,9&lt;=IF($L1003="",12,$L1003),MOD(9-$K1003,$N1003)=0),$J1003,0)))</f>
        <v>0</v>
      </c>
      <c r="X1003" s="19" t="n">
        <f aca="false">IF(OR($M1003="",$M1003="ERR",$J1003="",$K1003="",$N1003=""),0,IF($N1003=0,IF(AND(OR(10=7,10=12),10&gt;=$K1003,10&lt;=IF($L1003="",12,$L1003)),$J1003,0),IF(AND(10&gt;=$K1003,10&lt;=IF($L1003="",12,$L1003),MOD(10-$K1003,$N1003)=0),$J1003,0)))</f>
        <v>0</v>
      </c>
      <c r="Y1003" s="19" t="n">
        <f aca="false">IF(OR($M1003="",$M1003="ERR",$J1003="",$K1003="",$N1003=""),0,IF($N1003=0,IF(AND(OR(11=7,11=12),11&gt;=$K1003,11&lt;=IF($L1003="",12,$L1003)),$J1003,0),IF(AND(11&gt;=$K1003,11&lt;=IF($L1003="",12,$L1003),MOD(11-$K1003,$N1003)=0),$J1003,0)))</f>
        <v>0</v>
      </c>
      <c r="Z1003" s="19" t="n">
        <f aca="false">IF(OR($M1003="",$M1003="ERR",$J1003="",$K1003="",$N1003=""),0,IF($N1003=0,IF(AND(OR(12=7,12=12),12&gt;=$K1003,12&lt;=IF($L1003="",12,$L1003)),$J1003,0),IF(AND(12&gt;=$K1003,12&lt;=IF($L1003="",12,$L1003),MOD(12-$K1003,$N1003)=0),$J1003,0)))</f>
        <v>0</v>
      </c>
      <c r="AA1003" s="36" t="n">
        <f aca="false">SUM(O1003:Z1003)</f>
        <v>0</v>
      </c>
      <c r="AB1003" s="15" t="str">
        <f aca="false">IF(AND($B1003="",$D1003="",$J1003=""),"",IF($B1003="","Falta código",IF(ISNA(MATCH($B1003,LST_COD,0)),"Código no registrado en Trabajadores",IF($E1003="","Concepto no está en el catálogo",IF($M1003="ERR","Retención de otro empleador: Origen = Otro empleador",IF(OR($J1003="",$K1003=""),"Falta monto o mes",IF(OR($K1003&lt;1,$K1003&gt;12),"Mes inicio inválido",IF(AND($L1003&lt;&gt;"",OR($L1003&lt;$K1003,$L1003&gt;12)),"Mes fin inválido",IF($N1003="","Falta frecuencia",IF(AND($G1003&lt;&gt;"Otro empleador",SUMPRODUCT(($O1003:$Z1003&lt;&gt;0)*(((COLUMN($O1003:$Z1003)-14)&lt;INDEX(Trabajadores!$M$6:$M$105,MATCH($B1003,LST_COD,0)))+((COLUMN($O1003:$Z1003)-14)&gt;INDEX(Trabajadores!$N$6:$N$105,MATCH($B1003,LST_COD,0)))))&gt;0),"Aviso: hay meses fuera del periodo laboral","OK"))))))))))</f>
        <v/>
      </c>
    </row>
    <row r="1004" customFormat="false" ht="15" hidden="false" customHeight="false" outlineLevel="0" collapsed="false">
      <c r="A1004" s="23" t="n">
        <v>999</v>
      </c>
      <c r="B1004" s="7"/>
      <c r="C1004" s="35" t="str">
        <f aca="false">IF($B1004="","",IFERROR(INDEX(Trabajadores!$D$6:$D$105,MATCH($B1004,LST_COD,0)),"¿Código?"))</f>
        <v/>
      </c>
      <c r="D1004" s="30"/>
      <c r="E1004" s="9" t="str">
        <f aca="false">IF($D1004="","",IFERROR(VLOOKUP($D1004,CONC_TABLA,2,FALSE()),""))</f>
        <v/>
      </c>
      <c r="F1004" s="9" t="str">
        <f aca="false">IF($D1004="","",IFERROR(VLOOKUP($D1004,CONC_TABLA,3,FALSE()),""))</f>
        <v/>
      </c>
      <c r="G1004" s="30"/>
      <c r="H1004" s="30"/>
      <c r="I1004" s="30"/>
      <c r="J1004" s="29"/>
      <c r="K1004" s="28"/>
      <c r="L1004" s="28"/>
      <c r="M1004" s="9" t="str">
        <f aca="false">IF(OR($B1004="",$E1004=""),"",IF($E1004="INA","INA",IF($G1004="Otro empleador",IF($E1004="RET","RETO",IF($E1004="ORD","OTO","OTX")),IF($E1004="RET","ERR",$E1004))))</f>
        <v/>
      </c>
      <c r="N1004" s="9" t="str">
        <f aca="false">IF($I1004="","",IFERROR(VLOOKUP($I1004,FREC_TABLA,2,FALSE()),""))</f>
        <v/>
      </c>
      <c r="O1004" s="19" t="n">
        <f aca="false">IF(OR($M1004="",$M1004="ERR",$J1004="",$K1004="",$N1004=""),0,IF($N1004=0,IF(AND(OR(1=7,1=12),1&gt;=$K1004,1&lt;=IF($L1004="",12,$L1004)),$J1004,0),IF(AND(1&gt;=$K1004,1&lt;=IF($L1004="",12,$L1004),MOD(1-$K1004,$N1004)=0),$J1004,0)))</f>
        <v>0</v>
      </c>
      <c r="P1004" s="19" t="n">
        <f aca="false">IF(OR($M1004="",$M1004="ERR",$J1004="",$K1004="",$N1004=""),0,IF($N1004=0,IF(AND(OR(2=7,2=12),2&gt;=$K1004,2&lt;=IF($L1004="",12,$L1004)),$J1004,0),IF(AND(2&gt;=$K1004,2&lt;=IF($L1004="",12,$L1004),MOD(2-$K1004,$N1004)=0),$J1004,0)))</f>
        <v>0</v>
      </c>
      <c r="Q1004" s="19" t="n">
        <f aca="false">IF(OR($M1004="",$M1004="ERR",$J1004="",$K1004="",$N1004=""),0,IF($N1004=0,IF(AND(OR(3=7,3=12),3&gt;=$K1004,3&lt;=IF($L1004="",12,$L1004)),$J1004,0),IF(AND(3&gt;=$K1004,3&lt;=IF($L1004="",12,$L1004),MOD(3-$K1004,$N1004)=0),$J1004,0)))</f>
        <v>0</v>
      </c>
      <c r="R1004" s="19" t="n">
        <f aca="false">IF(OR($M1004="",$M1004="ERR",$J1004="",$K1004="",$N1004=""),0,IF($N1004=0,IF(AND(OR(4=7,4=12),4&gt;=$K1004,4&lt;=IF($L1004="",12,$L1004)),$J1004,0),IF(AND(4&gt;=$K1004,4&lt;=IF($L1004="",12,$L1004),MOD(4-$K1004,$N1004)=0),$J1004,0)))</f>
        <v>0</v>
      </c>
      <c r="S1004" s="19" t="n">
        <f aca="false">IF(OR($M1004="",$M1004="ERR",$J1004="",$K1004="",$N1004=""),0,IF($N1004=0,IF(AND(OR(5=7,5=12),5&gt;=$K1004,5&lt;=IF($L1004="",12,$L1004)),$J1004,0),IF(AND(5&gt;=$K1004,5&lt;=IF($L1004="",12,$L1004),MOD(5-$K1004,$N1004)=0),$J1004,0)))</f>
        <v>0</v>
      </c>
      <c r="T1004" s="19" t="n">
        <f aca="false">IF(OR($M1004="",$M1004="ERR",$J1004="",$K1004="",$N1004=""),0,IF($N1004=0,IF(AND(OR(6=7,6=12),6&gt;=$K1004,6&lt;=IF($L1004="",12,$L1004)),$J1004,0),IF(AND(6&gt;=$K1004,6&lt;=IF($L1004="",12,$L1004),MOD(6-$K1004,$N1004)=0),$J1004,0)))</f>
        <v>0</v>
      </c>
      <c r="U1004" s="19" t="n">
        <f aca="false">IF(OR($M1004="",$M1004="ERR",$J1004="",$K1004="",$N1004=""),0,IF($N1004=0,IF(AND(OR(7=7,7=12),7&gt;=$K1004,7&lt;=IF($L1004="",12,$L1004)),$J1004,0),IF(AND(7&gt;=$K1004,7&lt;=IF($L1004="",12,$L1004),MOD(7-$K1004,$N1004)=0),$J1004,0)))</f>
        <v>0</v>
      </c>
      <c r="V1004" s="19" t="n">
        <f aca="false">IF(OR($M1004="",$M1004="ERR",$J1004="",$K1004="",$N1004=""),0,IF($N1004=0,IF(AND(OR(8=7,8=12),8&gt;=$K1004,8&lt;=IF($L1004="",12,$L1004)),$J1004,0),IF(AND(8&gt;=$K1004,8&lt;=IF($L1004="",12,$L1004),MOD(8-$K1004,$N1004)=0),$J1004,0)))</f>
        <v>0</v>
      </c>
      <c r="W1004" s="19" t="n">
        <f aca="false">IF(OR($M1004="",$M1004="ERR",$J1004="",$K1004="",$N1004=""),0,IF($N1004=0,IF(AND(OR(9=7,9=12),9&gt;=$K1004,9&lt;=IF($L1004="",12,$L1004)),$J1004,0),IF(AND(9&gt;=$K1004,9&lt;=IF($L1004="",12,$L1004),MOD(9-$K1004,$N1004)=0),$J1004,0)))</f>
        <v>0</v>
      </c>
      <c r="X1004" s="19" t="n">
        <f aca="false">IF(OR($M1004="",$M1004="ERR",$J1004="",$K1004="",$N1004=""),0,IF($N1004=0,IF(AND(OR(10=7,10=12),10&gt;=$K1004,10&lt;=IF($L1004="",12,$L1004)),$J1004,0),IF(AND(10&gt;=$K1004,10&lt;=IF($L1004="",12,$L1004),MOD(10-$K1004,$N1004)=0),$J1004,0)))</f>
        <v>0</v>
      </c>
      <c r="Y1004" s="19" t="n">
        <f aca="false">IF(OR($M1004="",$M1004="ERR",$J1004="",$K1004="",$N1004=""),0,IF($N1004=0,IF(AND(OR(11=7,11=12),11&gt;=$K1004,11&lt;=IF($L1004="",12,$L1004)),$J1004,0),IF(AND(11&gt;=$K1004,11&lt;=IF($L1004="",12,$L1004),MOD(11-$K1004,$N1004)=0),$J1004,0)))</f>
        <v>0</v>
      </c>
      <c r="Z1004" s="19" t="n">
        <f aca="false">IF(OR($M1004="",$M1004="ERR",$J1004="",$K1004="",$N1004=""),0,IF($N1004=0,IF(AND(OR(12=7,12=12),12&gt;=$K1004,12&lt;=IF($L1004="",12,$L1004)),$J1004,0),IF(AND(12&gt;=$K1004,12&lt;=IF($L1004="",12,$L1004),MOD(12-$K1004,$N1004)=0),$J1004,0)))</f>
        <v>0</v>
      </c>
      <c r="AA1004" s="36" t="n">
        <f aca="false">SUM(O1004:Z1004)</f>
        <v>0</v>
      </c>
      <c r="AB1004" s="15" t="str">
        <f aca="false">IF(AND($B1004="",$D1004="",$J1004=""),"",IF($B1004="","Falta código",IF(ISNA(MATCH($B1004,LST_COD,0)),"Código no registrado en Trabajadores",IF($E1004="","Concepto no está en el catálogo",IF($M1004="ERR","Retención de otro empleador: Origen = Otro empleador",IF(OR($J1004="",$K1004=""),"Falta monto o mes",IF(OR($K1004&lt;1,$K1004&gt;12),"Mes inicio inválido",IF(AND($L1004&lt;&gt;"",OR($L1004&lt;$K1004,$L1004&gt;12)),"Mes fin inválido",IF($N1004="","Falta frecuencia",IF(AND($G1004&lt;&gt;"Otro empleador",SUMPRODUCT(($O1004:$Z1004&lt;&gt;0)*(((COLUMN($O1004:$Z1004)-14)&lt;INDEX(Trabajadores!$M$6:$M$105,MATCH($B1004,LST_COD,0)))+((COLUMN($O1004:$Z1004)-14)&gt;INDEX(Trabajadores!$N$6:$N$105,MATCH($B1004,LST_COD,0)))))&gt;0),"Aviso: hay meses fuera del periodo laboral","OK"))))))))))</f>
        <v/>
      </c>
    </row>
    <row r="1005" customFormat="false" ht="15" hidden="false" customHeight="false" outlineLevel="0" collapsed="false">
      <c r="A1005" s="23" t="n">
        <v>1000</v>
      </c>
      <c r="B1005" s="7"/>
      <c r="C1005" s="35" t="str">
        <f aca="false">IF($B1005="","",IFERROR(INDEX(Trabajadores!$D$6:$D$105,MATCH($B1005,LST_COD,0)),"¿Código?"))</f>
        <v/>
      </c>
      <c r="D1005" s="30"/>
      <c r="E1005" s="9" t="str">
        <f aca="false">IF($D1005="","",IFERROR(VLOOKUP($D1005,CONC_TABLA,2,FALSE()),""))</f>
        <v/>
      </c>
      <c r="F1005" s="9" t="str">
        <f aca="false">IF($D1005="","",IFERROR(VLOOKUP($D1005,CONC_TABLA,3,FALSE()),""))</f>
        <v/>
      </c>
      <c r="G1005" s="30"/>
      <c r="H1005" s="30"/>
      <c r="I1005" s="30"/>
      <c r="J1005" s="29"/>
      <c r="K1005" s="28"/>
      <c r="L1005" s="28"/>
      <c r="M1005" s="9" t="str">
        <f aca="false">IF(OR($B1005="",$E1005=""),"",IF($E1005="INA","INA",IF($G1005="Otro empleador",IF($E1005="RET","RETO",IF($E1005="ORD","OTO","OTX")),IF($E1005="RET","ERR",$E1005))))</f>
        <v/>
      </c>
      <c r="N1005" s="9" t="str">
        <f aca="false">IF($I1005="","",IFERROR(VLOOKUP($I1005,FREC_TABLA,2,FALSE()),""))</f>
        <v/>
      </c>
      <c r="O1005" s="19" t="n">
        <f aca="false">IF(OR($M1005="",$M1005="ERR",$J1005="",$K1005="",$N1005=""),0,IF($N1005=0,IF(AND(OR(1=7,1=12),1&gt;=$K1005,1&lt;=IF($L1005="",12,$L1005)),$J1005,0),IF(AND(1&gt;=$K1005,1&lt;=IF($L1005="",12,$L1005),MOD(1-$K1005,$N1005)=0),$J1005,0)))</f>
        <v>0</v>
      </c>
      <c r="P1005" s="19" t="n">
        <f aca="false">IF(OR($M1005="",$M1005="ERR",$J1005="",$K1005="",$N1005=""),0,IF($N1005=0,IF(AND(OR(2=7,2=12),2&gt;=$K1005,2&lt;=IF($L1005="",12,$L1005)),$J1005,0),IF(AND(2&gt;=$K1005,2&lt;=IF($L1005="",12,$L1005),MOD(2-$K1005,$N1005)=0),$J1005,0)))</f>
        <v>0</v>
      </c>
      <c r="Q1005" s="19" t="n">
        <f aca="false">IF(OR($M1005="",$M1005="ERR",$J1005="",$K1005="",$N1005=""),0,IF($N1005=0,IF(AND(OR(3=7,3=12),3&gt;=$K1005,3&lt;=IF($L1005="",12,$L1005)),$J1005,0),IF(AND(3&gt;=$K1005,3&lt;=IF($L1005="",12,$L1005),MOD(3-$K1005,$N1005)=0),$J1005,0)))</f>
        <v>0</v>
      </c>
      <c r="R1005" s="19" t="n">
        <f aca="false">IF(OR($M1005="",$M1005="ERR",$J1005="",$K1005="",$N1005=""),0,IF($N1005=0,IF(AND(OR(4=7,4=12),4&gt;=$K1005,4&lt;=IF($L1005="",12,$L1005)),$J1005,0),IF(AND(4&gt;=$K1005,4&lt;=IF($L1005="",12,$L1005),MOD(4-$K1005,$N1005)=0),$J1005,0)))</f>
        <v>0</v>
      </c>
      <c r="S1005" s="19" t="n">
        <f aca="false">IF(OR($M1005="",$M1005="ERR",$J1005="",$K1005="",$N1005=""),0,IF($N1005=0,IF(AND(OR(5=7,5=12),5&gt;=$K1005,5&lt;=IF($L1005="",12,$L1005)),$J1005,0),IF(AND(5&gt;=$K1005,5&lt;=IF($L1005="",12,$L1005),MOD(5-$K1005,$N1005)=0),$J1005,0)))</f>
        <v>0</v>
      </c>
      <c r="T1005" s="19" t="n">
        <f aca="false">IF(OR($M1005="",$M1005="ERR",$J1005="",$K1005="",$N1005=""),0,IF($N1005=0,IF(AND(OR(6=7,6=12),6&gt;=$K1005,6&lt;=IF($L1005="",12,$L1005)),$J1005,0),IF(AND(6&gt;=$K1005,6&lt;=IF($L1005="",12,$L1005),MOD(6-$K1005,$N1005)=0),$J1005,0)))</f>
        <v>0</v>
      </c>
      <c r="U1005" s="19" t="n">
        <f aca="false">IF(OR($M1005="",$M1005="ERR",$J1005="",$K1005="",$N1005=""),0,IF($N1005=0,IF(AND(OR(7=7,7=12),7&gt;=$K1005,7&lt;=IF($L1005="",12,$L1005)),$J1005,0),IF(AND(7&gt;=$K1005,7&lt;=IF($L1005="",12,$L1005),MOD(7-$K1005,$N1005)=0),$J1005,0)))</f>
        <v>0</v>
      </c>
      <c r="V1005" s="19" t="n">
        <f aca="false">IF(OR($M1005="",$M1005="ERR",$J1005="",$K1005="",$N1005=""),0,IF($N1005=0,IF(AND(OR(8=7,8=12),8&gt;=$K1005,8&lt;=IF($L1005="",12,$L1005)),$J1005,0),IF(AND(8&gt;=$K1005,8&lt;=IF($L1005="",12,$L1005),MOD(8-$K1005,$N1005)=0),$J1005,0)))</f>
        <v>0</v>
      </c>
      <c r="W1005" s="19" t="n">
        <f aca="false">IF(OR($M1005="",$M1005="ERR",$J1005="",$K1005="",$N1005=""),0,IF($N1005=0,IF(AND(OR(9=7,9=12),9&gt;=$K1005,9&lt;=IF($L1005="",12,$L1005)),$J1005,0),IF(AND(9&gt;=$K1005,9&lt;=IF($L1005="",12,$L1005),MOD(9-$K1005,$N1005)=0),$J1005,0)))</f>
        <v>0</v>
      </c>
      <c r="X1005" s="19" t="n">
        <f aca="false">IF(OR($M1005="",$M1005="ERR",$J1005="",$K1005="",$N1005=""),0,IF($N1005=0,IF(AND(OR(10=7,10=12),10&gt;=$K1005,10&lt;=IF($L1005="",12,$L1005)),$J1005,0),IF(AND(10&gt;=$K1005,10&lt;=IF($L1005="",12,$L1005),MOD(10-$K1005,$N1005)=0),$J1005,0)))</f>
        <v>0</v>
      </c>
      <c r="Y1005" s="19" t="n">
        <f aca="false">IF(OR($M1005="",$M1005="ERR",$J1005="",$K1005="",$N1005=""),0,IF($N1005=0,IF(AND(OR(11=7,11=12),11&gt;=$K1005,11&lt;=IF($L1005="",12,$L1005)),$J1005,0),IF(AND(11&gt;=$K1005,11&lt;=IF($L1005="",12,$L1005),MOD(11-$K1005,$N1005)=0),$J1005,0)))</f>
        <v>0</v>
      </c>
      <c r="Z1005" s="19" t="n">
        <f aca="false">IF(OR($M1005="",$M1005="ERR",$J1005="",$K1005="",$N1005=""),0,IF($N1005=0,IF(AND(OR(12=7,12=12),12&gt;=$K1005,12&lt;=IF($L1005="",12,$L1005)),$J1005,0),IF(AND(12&gt;=$K1005,12&lt;=IF($L1005="",12,$L1005),MOD(12-$K1005,$N1005)=0),$J1005,0)))</f>
        <v>0</v>
      </c>
      <c r="AA1005" s="36" t="n">
        <f aca="false">SUM(O1005:Z1005)</f>
        <v>0</v>
      </c>
      <c r="AB1005" s="15" t="str">
        <f aca="false">IF(AND($B1005="",$D1005="",$J1005=""),"",IF($B1005="","Falta código",IF(ISNA(MATCH($B1005,LST_COD,0)),"Código no registrado en Trabajadores",IF($E1005="","Concepto no está en el catálogo",IF($M1005="ERR","Retención de otro empleador: Origen = Otro empleador",IF(OR($J1005="",$K1005=""),"Falta monto o mes",IF(OR($K1005&lt;1,$K1005&gt;12),"Mes inicio inválido",IF(AND($L1005&lt;&gt;"",OR($L1005&lt;$K1005,$L1005&gt;12)),"Mes fin inválido",IF($N1005="","Falta frecuencia",IF(AND($G1005&lt;&gt;"Otro empleador",SUMPRODUCT(($O1005:$Z1005&lt;&gt;0)*(((COLUMN($O1005:$Z1005)-14)&lt;INDEX(Trabajadores!$M$6:$M$105,MATCH($B1005,LST_COD,0)))+((COLUMN($O1005:$Z1005)-14)&gt;INDEX(Trabajadores!$N$6:$N$105,MATCH($B1005,LST_COD,0)))))&gt;0),"Aviso: hay meses fuera del periodo laboral","OK"))))))))))</f>
        <v/>
      </c>
    </row>
    <row r="1006" customFormat="false" ht="15" hidden="false" customHeight="false" outlineLevel="0" collapsed="false">
      <c r="A1006" s="23" t="n">
        <v>1001</v>
      </c>
      <c r="B1006" s="7"/>
      <c r="C1006" s="35" t="str">
        <f aca="false">IF($B1006="","",IFERROR(INDEX(Trabajadores!$D$6:$D$105,MATCH($B1006,LST_COD,0)),"¿Código?"))</f>
        <v/>
      </c>
      <c r="D1006" s="30"/>
      <c r="E1006" s="9" t="str">
        <f aca="false">IF($D1006="","",IFERROR(VLOOKUP($D1006,CONC_TABLA,2,FALSE()),""))</f>
        <v/>
      </c>
      <c r="F1006" s="9" t="str">
        <f aca="false">IF($D1006="","",IFERROR(VLOOKUP($D1006,CONC_TABLA,3,FALSE()),""))</f>
        <v/>
      </c>
      <c r="G1006" s="30"/>
      <c r="H1006" s="30"/>
      <c r="I1006" s="30"/>
      <c r="J1006" s="29"/>
      <c r="K1006" s="28"/>
      <c r="L1006" s="28"/>
      <c r="M1006" s="9" t="str">
        <f aca="false">IF(OR($B1006="",$E1006=""),"",IF($E1006="INA","INA",IF($G1006="Otro empleador",IF($E1006="RET","RETO",IF($E1006="ORD","OTO","OTX")),IF($E1006="RET","ERR",$E1006))))</f>
        <v/>
      </c>
      <c r="N1006" s="9" t="str">
        <f aca="false">IF($I1006="","",IFERROR(VLOOKUP($I1006,FREC_TABLA,2,FALSE()),""))</f>
        <v/>
      </c>
      <c r="O1006" s="19" t="n">
        <f aca="false">IF(OR($M1006="",$M1006="ERR",$J1006="",$K1006="",$N1006=""),0,IF($N1006=0,IF(AND(OR(1=7,1=12),1&gt;=$K1006,1&lt;=IF($L1006="",12,$L1006)),$J1006,0),IF(AND(1&gt;=$K1006,1&lt;=IF($L1006="",12,$L1006),MOD(1-$K1006,$N1006)=0),$J1006,0)))</f>
        <v>0</v>
      </c>
      <c r="P1006" s="19" t="n">
        <f aca="false">IF(OR($M1006="",$M1006="ERR",$J1006="",$K1006="",$N1006=""),0,IF($N1006=0,IF(AND(OR(2=7,2=12),2&gt;=$K1006,2&lt;=IF($L1006="",12,$L1006)),$J1006,0),IF(AND(2&gt;=$K1006,2&lt;=IF($L1006="",12,$L1006),MOD(2-$K1006,$N1006)=0),$J1006,0)))</f>
        <v>0</v>
      </c>
      <c r="Q1006" s="19" t="n">
        <f aca="false">IF(OR($M1006="",$M1006="ERR",$J1006="",$K1006="",$N1006=""),0,IF($N1006=0,IF(AND(OR(3=7,3=12),3&gt;=$K1006,3&lt;=IF($L1006="",12,$L1006)),$J1006,0),IF(AND(3&gt;=$K1006,3&lt;=IF($L1006="",12,$L1006),MOD(3-$K1006,$N1006)=0),$J1006,0)))</f>
        <v>0</v>
      </c>
      <c r="R1006" s="19" t="n">
        <f aca="false">IF(OR($M1006="",$M1006="ERR",$J1006="",$K1006="",$N1006=""),0,IF($N1006=0,IF(AND(OR(4=7,4=12),4&gt;=$K1006,4&lt;=IF($L1006="",12,$L1006)),$J1006,0),IF(AND(4&gt;=$K1006,4&lt;=IF($L1006="",12,$L1006),MOD(4-$K1006,$N1006)=0),$J1006,0)))</f>
        <v>0</v>
      </c>
      <c r="S1006" s="19" t="n">
        <f aca="false">IF(OR($M1006="",$M1006="ERR",$J1006="",$K1006="",$N1006=""),0,IF($N1006=0,IF(AND(OR(5=7,5=12),5&gt;=$K1006,5&lt;=IF($L1006="",12,$L1006)),$J1006,0),IF(AND(5&gt;=$K1006,5&lt;=IF($L1006="",12,$L1006),MOD(5-$K1006,$N1006)=0),$J1006,0)))</f>
        <v>0</v>
      </c>
      <c r="T1006" s="19" t="n">
        <f aca="false">IF(OR($M1006="",$M1006="ERR",$J1006="",$K1006="",$N1006=""),0,IF($N1006=0,IF(AND(OR(6=7,6=12),6&gt;=$K1006,6&lt;=IF($L1006="",12,$L1006)),$J1006,0),IF(AND(6&gt;=$K1006,6&lt;=IF($L1006="",12,$L1006),MOD(6-$K1006,$N1006)=0),$J1006,0)))</f>
        <v>0</v>
      </c>
      <c r="U1006" s="19" t="n">
        <f aca="false">IF(OR($M1006="",$M1006="ERR",$J1006="",$K1006="",$N1006=""),0,IF($N1006=0,IF(AND(OR(7=7,7=12),7&gt;=$K1006,7&lt;=IF($L1006="",12,$L1006)),$J1006,0),IF(AND(7&gt;=$K1006,7&lt;=IF($L1006="",12,$L1006),MOD(7-$K1006,$N1006)=0),$J1006,0)))</f>
        <v>0</v>
      </c>
      <c r="V1006" s="19" t="n">
        <f aca="false">IF(OR($M1006="",$M1006="ERR",$J1006="",$K1006="",$N1006=""),0,IF($N1006=0,IF(AND(OR(8=7,8=12),8&gt;=$K1006,8&lt;=IF($L1006="",12,$L1006)),$J1006,0),IF(AND(8&gt;=$K1006,8&lt;=IF($L1006="",12,$L1006),MOD(8-$K1006,$N1006)=0),$J1006,0)))</f>
        <v>0</v>
      </c>
      <c r="W1006" s="19" t="n">
        <f aca="false">IF(OR($M1006="",$M1006="ERR",$J1006="",$K1006="",$N1006=""),0,IF($N1006=0,IF(AND(OR(9=7,9=12),9&gt;=$K1006,9&lt;=IF($L1006="",12,$L1006)),$J1006,0),IF(AND(9&gt;=$K1006,9&lt;=IF($L1006="",12,$L1006),MOD(9-$K1006,$N1006)=0),$J1006,0)))</f>
        <v>0</v>
      </c>
      <c r="X1006" s="19" t="n">
        <f aca="false">IF(OR($M1006="",$M1006="ERR",$J1006="",$K1006="",$N1006=""),0,IF($N1006=0,IF(AND(OR(10=7,10=12),10&gt;=$K1006,10&lt;=IF($L1006="",12,$L1006)),$J1006,0),IF(AND(10&gt;=$K1006,10&lt;=IF($L1006="",12,$L1006),MOD(10-$K1006,$N1006)=0),$J1006,0)))</f>
        <v>0</v>
      </c>
      <c r="Y1006" s="19" t="n">
        <f aca="false">IF(OR($M1006="",$M1006="ERR",$J1006="",$K1006="",$N1006=""),0,IF($N1006=0,IF(AND(OR(11=7,11=12),11&gt;=$K1006,11&lt;=IF($L1006="",12,$L1006)),$J1006,0),IF(AND(11&gt;=$K1006,11&lt;=IF($L1006="",12,$L1006),MOD(11-$K1006,$N1006)=0),$J1006,0)))</f>
        <v>0</v>
      </c>
      <c r="Z1006" s="19" t="n">
        <f aca="false">IF(OR($M1006="",$M1006="ERR",$J1006="",$K1006="",$N1006=""),0,IF($N1006=0,IF(AND(OR(12=7,12=12),12&gt;=$K1006,12&lt;=IF($L1006="",12,$L1006)),$J1006,0),IF(AND(12&gt;=$K1006,12&lt;=IF($L1006="",12,$L1006),MOD(12-$K1006,$N1006)=0),$J1006,0)))</f>
        <v>0</v>
      </c>
      <c r="AA1006" s="36" t="n">
        <f aca="false">SUM(O1006:Z1006)</f>
        <v>0</v>
      </c>
      <c r="AB1006" s="15" t="str">
        <f aca="false">IF(AND($B1006="",$D1006="",$J1006=""),"",IF($B1006="","Falta código",IF(ISNA(MATCH($B1006,LST_COD,0)),"Código no registrado en Trabajadores",IF($E1006="","Concepto no está en el catálogo",IF($M1006="ERR","Retención de otro empleador: Origen = Otro empleador",IF(OR($J1006="",$K1006=""),"Falta monto o mes",IF(OR($K1006&lt;1,$K1006&gt;12),"Mes inicio inválido",IF(AND($L1006&lt;&gt;"",OR($L1006&lt;$K1006,$L1006&gt;12)),"Mes fin inválido",IF($N1006="","Falta frecuencia",IF(AND($G1006&lt;&gt;"Otro empleador",SUMPRODUCT(($O1006:$Z1006&lt;&gt;0)*(((COLUMN($O1006:$Z1006)-14)&lt;INDEX(Trabajadores!$M$6:$M$105,MATCH($B1006,LST_COD,0)))+((COLUMN($O1006:$Z1006)-14)&gt;INDEX(Trabajadores!$N$6:$N$105,MATCH($B1006,LST_COD,0)))))&gt;0),"Aviso: hay meses fuera del periodo laboral","OK"))))))))))</f>
        <v/>
      </c>
    </row>
    <row r="1007" customFormat="false" ht="15" hidden="false" customHeight="false" outlineLevel="0" collapsed="false">
      <c r="A1007" s="23" t="n">
        <v>1002</v>
      </c>
      <c r="B1007" s="7"/>
      <c r="C1007" s="35" t="str">
        <f aca="false">IF($B1007="","",IFERROR(INDEX(Trabajadores!$D$6:$D$105,MATCH($B1007,LST_COD,0)),"¿Código?"))</f>
        <v/>
      </c>
      <c r="D1007" s="30"/>
      <c r="E1007" s="9" t="str">
        <f aca="false">IF($D1007="","",IFERROR(VLOOKUP($D1007,CONC_TABLA,2,FALSE()),""))</f>
        <v/>
      </c>
      <c r="F1007" s="9" t="str">
        <f aca="false">IF($D1007="","",IFERROR(VLOOKUP($D1007,CONC_TABLA,3,FALSE()),""))</f>
        <v/>
      </c>
      <c r="G1007" s="30"/>
      <c r="H1007" s="30"/>
      <c r="I1007" s="30"/>
      <c r="J1007" s="29"/>
      <c r="K1007" s="28"/>
      <c r="L1007" s="28"/>
      <c r="M1007" s="9" t="str">
        <f aca="false">IF(OR($B1007="",$E1007=""),"",IF($E1007="INA","INA",IF($G1007="Otro empleador",IF($E1007="RET","RETO",IF($E1007="ORD","OTO","OTX")),IF($E1007="RET","ERR",$E1007))))</f>
        <v/>
      </c>
      <c r="N1007" s="9" t="str">
        <f aca="false">IF($I1007="","",IFERROR(VLOOKUP($I1007,FREC_TABLA,2,FALSE()),""))</f>
        <v/>
      </c>
      <c r="O1007" s="19" t="n">
        <f aca="false">IF(OR($M1007="",$M1007="ERR",$J1007="",$K1007="",$N1007=""),0,IF($N1007=0,IF(AND(OR(1=7,1=12),1&gt;=$K1007,1&lt;=IF($L1007="",12,$L1007)),$J1007,0),IF(AND(1&gt;=$K1007,1&lt;=IF($L1007="",12,$L1007),MOD(1-$K1007,$N1007)=0),$J1007,0)))</f>
        <v>0</v>
      </c>
      <c r="P1007" s="19" t="n">
        <f aca="false">IF(OR($M1007="",$M1007="ERR",$J1007="",$K1007="",$N1007=""),0,IF($N1007=0,IF(AND(OR(2=7,2=12),2&gt;=$K1007,2&lt;=IF($L1007="",12,$L1007)),$J1007,0),IF(AND(2&gt;=$K1007,2&lt;=IF($L1007="",12,$L1007),MOD(2-$K1007,$N1007)=0),$J1007,0)))</f>
        <v>0</v>
      </c>
      <c r="Q1007" s="19" t="n">
        <f aca="false">IF(OR($M1007="",$M1007="ERR",$J1007="",$K1007="",$N1007=""),0,IF($N1007=0,IF(AND(OR(3=7,3=12),3&gt;=$K1007,3&lt;=IF($L1007="",12,$L1007)),$J1007,0),IF(AND(3&gt;=$K1007,3&lt;=IF($L1007="",12,$L1007),MOD(3-$K1007,$N1007)=0),$J1007,0)))</f>
        <v>0</v>
      </c>
      <c r="R1007" s="19" t="n">
        <f aca="false">IF(OR($M1007="",$M1007="ERR",$J1007="",$K1007="",$N1007=""),0,IF($N1007=0,IF(AND(OR(4=7,4=12),4&gt;=$K1007,4&lt;=IF($L1007="",12,$L1007)),$J1007,0),IF(AND(4&gt;=$K1007,4&lt;=IF($L1007="",12,$L1007),MOD(4-$K1007,$N1007)=0),$J1007,0)))</f>
        <v>0</v>
      </c>
      <c r="S1007" s="19" t="n">
        <f aca="false">IF(OR($M1007="",$M1007="ERR",$J1007="",$K1007="",$N1007=""),0,IF($N1007=0,IF(AND(OR(5=7,5=12),5&gt;=$K1007,5&lt;=IF($L1007="",12,$L1007)),$J1007,0),IF(AND(5&gt;=$K1007,5&lt;=IF($L1007="",12,$L1007),MOD(5-$K1007,$N1007)=0),$J1007,0)))</f>
        <v>0</v>
      </c>
      <c r="T1007" s="19" t="n">
        <f aca="false">IF(OR($M1007="",$M1007="ERR",$J1007="",$K1007="",$N1007=""),0,IF($N1007=0,IF(AND(OR(6=7,6=12),6&gt;=$K1007,6&lt;=IF($L1007="",12,$L1007)),$J1007,0),IF(AND(6&gt;=$K1007,6&lt;=IF($L1007="",12,$L1007),MOD(6-$K1007,$N1007)=0),$J1007,0)))</f>
        <v>0</v>
      </c>
      <c r="U1007" s="19" t="n">
        <f aca="false">IF(OR($M1007="",$M1007="ERR",$J1007="",$K1007="",$N1007=""),0,IF($N1007=0,IF(AND(OR(7=7,7=12),7&gt;=$K1007,7&lt;=IF($L1007="",12,$L1007)),$J1007,0),IF(AND(7&gt;=$K1007,7&lt;=IF($L1007="",12,$L1007),MOD(7-$K1007,$N1007)=0),$J1007,0)))</f>
        <v>0</v>
      </c>
      <c r="V1007" s="19" t="n">
        <f aca="false">IF(OR($M1007="",$M1007="ERR",$J1007="",$K1007="",$N1007=""),0,IF($N1007=0,IF(AND(OR(8=7,8=12),8&gt;=$K1007,8&lt;=IF($L1007="",12,$L1007)),$J1007,0),IF(AND(8&gt;=$K1007,8&lt;=IF($L1007="",12,$L1007),MOD(8-$K1007,$N1007)=0),$J1007,0)))</f>
        <v>0</v>
      </c>
      <c r="W1007" s="19" t="n">
        <f aca="false">IF(OR($M1007="",$M1007="ERR",$J1007="",$K1007="",$N1007=""),0,IF($N1007=0,IF(AND(OR(9=7,9=12),9&gt;=$K1007,9&lt;=IF($L1007="",12,$L1007)),$J1007,0),IF(AND(9&gt;=$K1007,9&lt;=IF($L1007="",12,$L1007),MOD(9-$K1007,$N1007)=0),$J1007,0)))</f>
        <v>0</v>
      </c>
      <c r="X1007" s="19" t="n">
        <f aca="false">IF(OR($M1007="",$M1007="ERR",$J1007="",$K1007="",$N1007=""),0,IF($N1007=0,IF(AND(OR(10=7,10=12),10&gt;=$K1007,10&lt;=IF($L1007="",12,$L1007)),$J1007,0),IF(AND(10&gt;=$K1007,10&lt;=IF($L1007="",12,$L1007),MOD(10-$K1007,$N1007)=0),$J1007,0)))</f>
        <v>0</v>
      </c>
      <c r="Y1007" s="19" t="n">
        <f aca="false">IF(OR($M1007="",$M1007="ERR",$J1007="",$K1007="",$N1007=""),0,IF($N1007=0,IF(AND(OR(11=7,11=12),11&gt;=$K1007,11&lt;=IF($L1007="",12,$L1007)),$J1007,0),IF(AND(11&gt;=$K1007,11&lt;=IF($L1007="",12,$L1007),MOD(11-$K1007,$N1007)=0),$J1007,0)))</f>
        <v>0</v>
      </c>
      <c r="Z1007" s="19" t="n">
        <f aca="false">IF(OR($M1007="",$M1007="ERR",$J1007="",$K1007="",$N1007=""),0,IF($N1007=0,IF(AND(OR(12=7,12=12),12&gt;=$K1007,12&lt;=IF($L1007="",12,$L1007)),$J1007,0),IF(AND(12&gt;=$K1007,12&lt;=IF($L1007="",12,$L1007),MOD(12-$K1007,$N1007)=0),$J1007,0)))</f>
        <v>0</v>
      </c>
      <c r="AA1007" s="36" t="n">
        <f aca="false">SUM(O1007:Z1007)</f>
        <v>0</v>
      </c>
      <c r="AB1007" s="15" t="str">
        <f aca="false">IF(AND($B1007="",$D1007="",$J1007=""),"",IF($B1007="","Falta código",IF(ISNA(MATCH($B1007,LST_COD,0)),"Código no registrado en Trabajadores",IF($E1007="","Concepto no está en el catálogo",IF($M1007="ERR","Retención de otro empleador: Origen = Otro empleador",IF(OR($J1007="",$K1007=""),"Falta monto o mes",IF(OR($K1007&lt;1,$K1007&gt;12),"Mes inicio inválido",IF(AND($L1007&lt;&gt;"",OR($L1007&lt;$K1007,$L1007&gt;12)),"Mes fin inválido",IF($N1007="","Falta frecuencia",IF(AND($G1007&lt;&gt;"Otro empleador",SUMPRODUCT(($O1007:$Z1007&lt;&gt;0)*(((COLUMN($O1007:$Z1007)-14)&lt;INDEX(Trabajadores!$M$6:$M$105,MATCH($B1007,LST_COD,0)))+((COLUMN($O1007:$Z1007)-14)&gt;INDEX(Trabajadores!$N$6:$N$105,MATCH($B1007,LST_COD,0)))))&gt;0),"Aviso: hay meses fuera del periodo laboral","OK"))))))))))</f>
        <v/>
      </c>
    </row>
    <row r="1008" customFormat="false" ht="15" hidden="false" customHeight="false" outlineLevel="0" collapsed="false">
      <c r="A1008" s="23" t="n">
        <v>1003</v>
      </c>
      <c r="B1008" s="7"/>
      <c r="C1008" s="35" t="str">
        <f aca="false">IF($B1008="","",IFERROR(INDEX(Trabajadores!$D$6:$D$105,MATCH($B1008,LST_COD,0)),"¿Código?"))</f>
        <v/>
      </c>
      <c r="D1008" s="30"/>
      <c r="E1008" s="9" t="str">
        <f aca="false">IF($D1008="","",IFERROR(VLOOKUP($D1008,CONC_TABLA,2,FALSE()),""))</f>
        <v/>
      </c>
      <c r="F1008" s="9" t="str">
        <f aca="false">IF($D1008="","",IFERROR(VLOOKUP($D1008,CONC_TABLA,3,FALSE()),""))</f>
        <v/>
      </c>
      <c r="G1008" s="30"/>
      <c r="H1008" s="30"/>
      <c r="I1008" s="30"/>
      <c r="J1008" s="29"/>
      <c r="K1008" s="28"/>
      <c r="L1008" s="28"/>
      <c r="M1008" s="9" t="str">
        <f aca="false">IF(OR($B1008="",$E1008=""),"",IF($E1008="INA","INA",IF($G1008="Otro empleador",IF($E1008="RET","RETO",IF($E1008="ORD","OTO","OTX")),IF($E1008="RET","ERR",$E1008))))</f>
        <v/>
      </c>
      <c r="N1008" s="9" t="str">
        <f aca="false">IF($I1008="","",IFERROR(VLOOKUP($I1008,FREC_TABLA,2,FALSE()),""))</f>
        <v/>
      </c>
      <c r="O1008" s="19" t="n">
        <f aca="false">IF(OR($M1008="",$M1008="ERR",$J1008="",$K1008="",$N1008=""),0,IF($N1008=0,IF(AND(OR(1=7,1=12),1&gt;=$K1008,1&lt;=IF($L1008="",12,$L1008)),$J1008,0),IF(AND(1&gt;=$K1008,1&lt;=IF($L1008="",12,$L1008),MOD(1-$K1008,$N1008)=0),$J1008,0)))</f>
        <v>0</v>
      </c>
      <c r="P1008" s="19" t="n">
        <f aca="false">IF(OR($M1008="",$M1008="ERR",$J1008="",$K1008="",$N1008=""),0,IF($N1008=0,IF(AND(OR(2=7,2=12),2&gt;=$K1008,2&lt;=IF($L1008="",12,$L1008)),$J1008,0),IF(AND(2&gt;=$K1008,2&lt;=IF($L1008="",12,$L1008),MOD(2-$K1008,$N1008)=0),$J1008,0)))</f>
        <v>0</v>
      </c>
      <c r="Q1008" s="19" t="n">
        <f aca="false">IF(OR($M1008="",$M1008="ERR",$J1008="",$K1008="",$N1008=""),0,IF($N1008=0,IF(AND(OR(3=7,3=12),3&gt;=$K1008,3&lt;=IF($L1008="",12,$L1008)),$J1008,0),IF(AND(3&gt;=$K1008,3&lt;=IF($L1008="",12,$L1008),MOD(3-$K1008,$N1008)=0),$J1008,0)))</f>
        <v>0</v>
      </c>
      <c r="R1008" s="19" t="n">
        <f aca="false">IF(OR($M1008="",$M1008="ERR",$J1008="",$K1008="",$N1008=""),0,IF($N1008=0,IF(AND(OR(4=7,4=12),4&gt;=$K1008,4&lt;=IF($L1008="",12,$L1008)),$J1008,0),IF(AND(4&gt;=$K1008,4&lt;=IF($L1008="",12,$L1008),MOD(4-$K1008,$N1008)=0),$J1008,0)))</f>
        <v>0</v>
      </c>
      <c r="S1008" s="19" t="n">
        <f aca="false">IF(OR($M1008="",$M1008="ERR",$J1008="",$K1008="",$N1008=""),0,IF($N1008=0,IF(AND(OR(5=7,5=12),5&gt;=$K1008,5&lt;=IF($L1008="",12,$L1008)),$J1008,0),IF(AND(5&gt;=$K1008,5&lt;=IF($L1008="",12,$L1008),MOD(5-$K1008,$N1008)=0),$J1008,0)))</f>
        <v>0</v>
      </c>
      <c r="T1008" s="19" t="n">
        <f aca="false">IF(OR($M1008="",$M1008="ERR",$J1008="",$K1008="",$N1008=""),0,IF($N1008=0,IF(AND(OR(6=7,6=12),6&gt;=$K1008,6&lt;=IF($L1008="",12,$L1008)),$J1008,0),IF(AND(6&gt;=$K1008,6&lt;=IF($L1008="",12,$L1008),MOD(6-$K1008,$N1008)=0),$J1008,0)))</f>
        <v>0</v>
      </c>
      <c r="U1008" s="19" t="n">
        <f aca="false">IF(OR($M1008="",$M1008="ERR",$J1008="",$K1008="",$N1008=""),0,IF($N1008=0,IF(AND(OR(7=7,7=12),7&gt;=$K1008,7&lt;=IF($L1008="",12,$L1008)),$J1008,0),IF(AND(7&gt;=$K1008,7&lt;=IF($L1008="",12,$L1008),MOD(7-$K1008,$N1008)=0),$J1008,0)))</f>
        <v>0</v>
      </c>
      <c r="V1008" s="19" t="n">
        <f aca="false">IF(OR($M1008="",$M1008="ERR",$J1008="",$K1008="",$N1008=""),0,IF($N1008=0,IF(AND(OR(8=7,8=12),8&gt;=$K1008,8&lt;=IF($L1008="",12,$L1008)),$J1008,0),IF(AND(8&gt;=$K1008,8&lt;=IF($L1008="",12,$L1008),MOD(8-$K1008,$N1008)=0),$J1008,0)))</f>
        <v>0</v>
      </c>
      <c r="W1008" s="19" t="n">
        <f aca="false">IF(OR($M1008="",$M1008="ERR",$J1008="",$K1008="",$N1008=""),0,IF($N1008=0,IF(AND(OR(9=7,9=12),9&gt;=$K1008,9&lt;=IF($L1008="",12,$L1008)),$J1008,0),IF(AND(9&gt;=$K1008,9&lt;=IF($L1008="",12,$L1008),MOD(9-$K1008,$N1008)=0),$J1008,0)))</f>
        <v>0</v>
      </c>
      <c r="X1008" s="19" t="n">
        <f aca="false">IF(OR($M1008="",$M1008="ERR",$J1008="",$K1008="",$N1008=""),0,IF($N1008=0,IF(AND(OR(10=7,10=12),10&gt;=$K1008,10&lt;=IF($L1008="",12,$L1008)),$J1008,0),IF(AND(10&gt;=$K1008,10&lt;=IF($L1008="",12,$L1008),MOD(10-$K1008,$N1008)=0),$J1008,0)))</f>
        <v>0</v>
      </c>
      <c r="Y1008" s="19" t="n">
        <f aca="false">IF(OR($M1008="",$M1008="ERR",$J1008="",$K1008="",$N1008=""),0,IF($N1008=0,IF(AND(OR(11=7,11=12),11&gt;=$K1008,11&lt;=IF($L1008="",12,$L1008)),$J1008,0),IF(AND(11&gt;=$K1008,11&lt;=IF($L1008="",12,$L1008),MOD(11-$K1008,$N1008)=0),$J1008,0)))</f>
        <v>0</v>
      </c>
      <c r="Z1008" s="19" t="n">
        <f aca="false">IF(OR($M1008="",$M1008="ERR",$J1008="",$K1008="",$N1008=""),0,IF($N1008=0,IF(AND(OR(12=7,12=12),12&gt;=$K1008,12&lt;=IF($L1008="",12,$L1008)),$J1008,0),IF(AND(12&gt;=$K1008,12&lt;=IF($L1008="",12,$L1008),MOD(12-$K1008,$N1008)=0),$J1008,0)))</f>
        <v>0</v>
      </c>
      <c r="AA1008" s="36" t="n">
        <f aca="false">SUM(O1008:Z1008)</f>
        <v>0</v>
      </c>
      <c r="AB1008" s="15" t="str">
        <f aca="false">IF(AND($B1008="",$D1008="",$J1008=""),"",IF($B1008="","Falta código",IF(ISNA(MATCH($B1008,LST_COD,0)),"Código no registrado en Trabajadores",IF($E1008="","Concepto no está en el catálogo",IF($M1008="ERR","Retención de otro empleador: Origen = Otro empleador",IF(OR($J1008="",$K1008=""),"Falta monto o mes",IF(OR($K1008&lt;1,$K1008&gt;12),"Mes inicio inválido",IF(AND($L1008&lt;&gt;"",OR($L1008&lt;$K1008,$L1008&gt;12)),"Mes fin inválido",IF($N1008="","Falta frecuencia",IF(AND($G1008&lt;&gt;"Otro empleador",SUMPRODUCT(($O1008:$Z1008&lt;&gt;0)*(((COLUMN($O1008:$Z1008)-14)&lt;INDEX(Trabajadores!$M$6:$M$105,MATCH($B1008,LST_COD,0)))+((COLUMN($O1008:$Z1008)-14)&gt;INDEX(Trabajadores!$N$6:$N$105,MATCH($B1008,LST_COD,0)))))&gt;0),"Aviso: hay meses fuera del periodo laboral","OK"))))))))))</f>
        <v/>
      </c>
    </row>
    <row r="1009" customFormat="false" ht="15" hidden="false" customHeight="false" outlineLevel="0" collapsed="false">
      <c r="A1009" s="23" t="n">
        <v>1004</v>
      </c>
      <c r="B1009" s="7"/>
      <c r="C1009" s="35" t="str">
        <f aca="false">IF($B1009="","",IFERROR(INDEX(Trabajadores!$D$6:$D$105,MATCH($B1009,LST_COD,0)),"¿Código?"))</f>
        <v/>
      </c>
      <c r="D1009" s="30"/>
      <c r="E1009" s="9" t="str">
        <f aca="false">IF($D1009="","",IFERROR(VLOOKUP($D1009,CONC_TABLA,2,FALSE()),""))</f>
        <v/>
      </c>
      <c r="F1009" s="9" t="str">
        <f aca="false">IF($D1009="","",IFERROR(VLOOKUP($D1009,CONC_TABLA,3,FALSE()),""))</f>
        <v/>
      </c>
      <c r="G1009" s="30"/>
      <c r="H1009" s="30"/>
      <c r="I1009" s="30"/>
      <c r="J1009" s="29"/>
      <c r="K1009" s="28"/>
      <c r="L1009" s="28"/>
      <c r="M1009" s="9" t="str">
        <f aca="false">IF(OR($B1009="",$E1009=""),"",IF($E1009="INA","INA",IF($G1009="Otro empleador",IF($E1009="RET","RETO",IF($E1009="ORD","OTO","OTX")),IF($E1009="RET","ERR",$E1009))))</f>
        <v/>
      </c>
      <c r="N1009" s="9" t="str">
        <f aca="false">IF($I1009="","",IFERROR(VLOOKUP($I1009,FREC_TABLA,2,FALSE()),""))</f>
        <v/>
      </c>
      <c r="O1009" s="19" t="n">
        <f aca="false">IF(OR($M1009="",$M1009="ERR",$J1009="",$K1009="",$N1009=""),0,IF($N1009=0,IF(AND(OR(1=7,1=12),1&gt;=$K1009,1&lt;=IF($L1009="",12,$L1009)),$J1009,0),IF(AND(1&gt;=$K1009,1&lt;=IF($L1009="",12,$L1009),MOD(1-$K1009,$N1009)=0),$J1009,0)))</f>
        <v>0</v>
      </c>
      <c r="P1009" s="19" t="n">
        <f aca="false">IF(OR($M1009="",$M1009="ERR",$J1009="",$K1009="",$N1009=""),0,IF($N1009=0,IF(AND(OR(2=7,2=12),2&gt;=$K1009,2&lt;=IF($L1009="",12,$L1009)),$J1009,0),IF(AND(2&gt;=$K1009,2&lt;=IF($L1009="",12,$L1009),MOD(2-$K1009,$N1009)=0),$J1009,0)))</f>
        <v>0</v>
      </c>
      <c r="Q1009" s="19" t="n">
        <f aca="false">IF(OR($M1009="",$M1009="ERR",$J1009="",$K1009="",$N1009=""),0,IF($N1009=0,IF(AND(OR(3=7,3=12),3&gt;=$K1009,3&lt;=IF($L1009="",12,$L1009)),$J1009,0),IF(AND(3&gt;=$K1009,3&lt;=IF($L1009="",12,$L1009),MOD(3-$K1009,$N1009)=0),$J1009,0)))</f>
        <v>0</v>
      </c>
      <c r="R1009" s="19" t="n">
        <f aca="false">IF(OR($M1009="",$M1009="ERR",$J1009="",$K1009="",$N1009=""),0,IF($N1009=0,IF(AND(OR(4=7,4=12),4&gt;=$K1009,4&lt;=IF($L1009="",12,$L1009)),$J1009,0),IF(AND(4&gt;=$K1009,4&lt;=IF($L1009="",12,$L1009),MOD(4-$K1009,$N1009)=0),$J1009,0)))</f>
        <v>0</v>
      </c>
      <c r="S1009" s="19" t="n">
        <f aca="false">IF(OR($M1009="",$M1009="ERR",$J1009="",$K1009="",$N1009=""),0,IF($N1009=0,IF(AND(OR(5=7,5=12),5&gt;=$K1009,5&lt;=IF($L1009="",12,$L1009)),$J1009,0),IF(AND(5&gt;=$K1009,5&lt;=IF($L1009="",12,$L1009),MOD(5-$K1009,$N1009)=0),$J1009,0)))</f>
        <v>0</v>
      </c>
      <c r="T1009" s="19" t="n">
        <f aca="false">IF(OR($M1009="",$M1009="ERR",$J1009="",$K1009="",$N1009=""),0,IF($N1009=0,IF(AND(OR(6=7,6=12),6&gt;=$K1009,6&lt;=IF($L1009="",12,$L1009)),$J1009,0),IF(AND(6&gt;=$K1009,6&lt;=IF($L1009="",12,$L1009),MOD(6-$K1009,$N1009)=0),$J1009,0)))</f>
        <v>0</v>
      </c>
      <c r="U1009" s="19" t="n">
        <f aca="false">IF(OR($M1009="",$M1009="ERR",$J1009="",$K1009="",$N1009=""),0,IF($N1009=0,IF(AND(OR(7=7,7=12),7&gt;=$K1009,7&lt;=IF($L1009="",12,$L1009)),$J1009,0),IF(AND(7&gt;=$K1009,7&lt;=IF($L1009="",12,$L1009),MOD(7-$K1009,$N1009)=0),$J1009,0)))</f>
        <v>0</v>
      </c>
      <c r="V1009" s="19" t="n">
        <f aca="false">IF(OR($M1009="",$M1009="ERR",$J1009="",$K1009="",$N1009=""),0,IF($N1009=0,IF(AND(OR(8=7,8=12),8&gt;=$K1009,8&lt;=IF($L1009="",12,$L1009)),$J1009,0),IF(AND(8&gt;=$K1009,8&lt;=IF($L1009="",12,$L1009),MOD(8-$K1009,$N1009)=0),$J1009,0)))</f>
        <v>0</v>
      </c>
      <c r="W1009" s="19" t="n">
        <f aca="false">IF(OR($M1009="",$M1009="ERR",$J1009="",$K1009="",$N1009=""),0,IF($N1009=0,IF(AND(OR(9=7,9=12),9&gt;=$K1009,9&lt;=IF($L1009="",12,$L1009)),$J1009,0),IF(AND(9&gt;=$K1009,9&lt;=IF($L1009="",12,$L1009),MOD(9-$K1009,$N1009)=0),$J1009,0)))</f>
        <v>0</v>
      </c>
      <c r="X1009" s="19" t="n">
        <f aca="false">IF(OR($M1009="",$M1009="ERR",$J1009="",$K1009="",$N1009=""),0,IF($N1009=0,IF(AND(OR(10=7,10=12),10&gt;=$K1009,10&lt;=IF($L1009="",12,$L1009)),$J1009,0),IF(AND(10&gt;=$K1009,10&lt;=IF($L1009="",12,$L1009),MOD(10-$K1009,$N1009)=0),$J1009,0)))</f>
        <v>0</v>
      </c>
      <c r="Y1009" s="19" t="n">
        <f aca="false">IF(OR($M1009="",$M1009="ERR",$J1009="",$K1009="",$N1009=""),0,IF($N1009=0,IF(AND(OR(11=7,11=12),11&gt;=$K1009,11&lt;=IF($L1009="",12,$L1009)),$J1009,0),IF(AND(11&gt;=$K1009,11&lt;=IF($L1009="",12,$L1009),MOD(11-$K1009,$N1009)=0),$J1009,0)))</f>
        <v>0</v>
      </c>
      <c r="Z1009" s="19" t="n">
        <f aca="false">IF(OR($M1009="",$M1009="ERR",$J1009="",$K1009="",$N1009=""),0,IF($N1009=0,IF(AND(OR(12=7,12=12),12&gt;=$K1009,12&lt;=IF($L1009="",12,$L1009)),$J1009,0),IF(AND(12&gt;=$K1009,12&lt;=IF($L1009="",12,$L1009),MOD(12-$K1009,$N1009)=0),$J1009,0)))</f>
        <v>0</v>
      </c>
      <c r="AA1009" s="36" t="n">
        <f aca="false">SUM(O1009:Z1009)</f>
        <v>0</v>
      </c>
      <c r="AB1009" s="15" t="str">
        <f aca="false">IF(AND($B1009="",$D1009="",$J1009=""),"",IF($B1009="","Falta código",IF(ISNA(MATCH($B1009,LST_COD,0)),"Código no registrado en Trabajadores",IF($E1009="","Concepto no está en el catálogo",IF($M1009="ERR","Retención de otro empleador: Origen = Otro empleador",IF(OR($J1009="",$K1009=""),"Falta monto o mes",IF(OR($K1009&lt;1,$K1009&gt;12),"Mes inicio inválido",IF(AND($L1009&lt;&gt;"",OR($L1009&lt;$K1009,$L1009&gt;12)),"Mes fin inválido",IF($N1009="","Falta frecuencia",IF(AND($G1009&lt;&gt;"Otro empleador",SUMPRODUCT(($O1009:$Z1009&lt;&gt;0)*(((COLUMN($O1009:$Z1009)-14)&lt;INDEX(Trabajadores!$M$6:$M$105,MATCH($B1009,LST_COD,0)))+((COLUMN($O1009:$Z1009)-14)&gt;INDEX(Trabajadores!$N$6:$N$105,MATCH($B1009,LST_COD,0)))))&gt;0),"Aviso: hay meses fuera del periodo laboral","OK"))))))))))</f>
        <v/>
      </c>
    </row>
    <row r="1010" customFormat="false" ht="15" hidden="false" customHeight="false" outlineLevel="0" collapsed="false">
      <c r="A1010" s="23" t="n">
        <v>1005</v>
      </c>
      <c r="B1010" s="7"/>
      <c r="C1010" s="35" t="str">
        <f aca="false">IF($B1010="","",IFERROR(INDEX(Trabajadores!$D$6:$D$105,MATCH($B1010,LST_COD,0)),"¿Código?"))</f>
        <v/>
      </c>
      <c r="D1010" s="30"/>
      <c r="E1010" s="9" t="str">
        <f aca="false">IF($D1010="","",IFERROR(VLOOKUP($D1010,CONC_TABLA,2,FALSE()),""))</f>
        <v/>
      </c>
      <c r="F1010" s="9" t="str">
        <f aca="false">IF($D1010="","",IFERROR(VLOOKUP($D1010,CONC_TABLA,3,FALSE()),""))</f>
        <v/>
      </c>
      <c r="G1010" s="30"/>
      <c r="H1010" s="30"/>
      <c r="I1010" s="30"/>
      <c r="J1010" s="29"/>
      <c r="K1010" s="28"/>
      <c r="L1010" s="28"/>
      <c r="M1010" s="9" t="str">
        <f aca="false">IF(OR($B1010="",$E1010=""),"",IF($E1010="INA","INA",IF($G1010="Otro empleador",IF($E1010="RET","RETO",IF($E1010="ORD","OTO","OTX")),IF($E1010="RET","ERR",$E1010))))</f>
        <v/>
      </c>
      <c r="N1010" s="9" t="str">
        <f aca="false">IF($I1010="","",IFERROR(VLOOKUP($I1010,FREC_TABLA,2,FALSE()),""))</f>
        <v/>
      </c>
      <c r="O1010" s="19" t="n">
        <f aca="false">IF(OR($M1010="",$M1010="ERR",$J1010="",$K1010="",$N1010=""),0,IF($N1010=0,IF(AND(OR(1=7,1=12),1&gt;=$K1010,1&lt;=IF($L1010="",12,$L1010)),$J1010,0),IF(AND(1&gt;=$K1010,1&lt;=IF($L1010="",12,$L1010),MOD(1-$K1010,$N1010)=0),$J1010,0)))</f>
        <v>0</v>
      </c>
      <c r="P1010" s="19" t="n">
        <f aca="false">IF(OR($M1010="",$M1010="ERR",$J1010="",$K1010="",$N1010=""),0,IF($N1010=0,IF(AND(OR(2=7,2=12),2&gt;=$K1010,2&lt;=IF($L1010="",12,$L1010)),$J1010,0),IF(AND(2&gt;=$K1010,2&lt;=IF($L1010="",12,$L1010),MOD(2-$K1010,$N1010)=0),$J1010,0)))</f>
        <v>0</v>
      </c>
      <c r="Q1010" s="19" t="n">
        <f aca="false">IF(OR($M1010="",$M1010="ERR",$J1010="",$K1010="",$N1010=""),0,IF($N1010=0,IF(AND(OR(3=7,3=12),3&gt;=$K1010,3&lt;=IF($L1010="",12,$L1010)),$J1010,0),IF(AND(3&gt;=$K1010,3&lt;=IF($L1010="",12,$L1010),MOD(3-$K1010,$N1010)=0),$J1010,0)))</f>
        <v>0</v>
      </c>
      <c r="R1010" s="19" t="n">
        <f aca="false">IF(OR($M1010="",$M1010="ERR",$J1010="",$K1010="",$N1010=""),0,IF($N1010=0,IF(AND(OR(4=7,4=12),4&gt;=$K1010,4&lt;=IF($L1010="",12,$L1010)),$J1010,0),IF(AND(4&gt;=$K1010,4&lt;=IF($L1010="",12,$L1010),MOD(4-$K1010,$N1010)=0),$J1010,0)))</f>
        <v>0</v>
      </c>
      <c r="S1010" s="19" t="n">
        <f aca="false">IF(OR($M1010="",$M1010="ERR",$J1010="",$K1010="",$N1010=""),0,IF($N1010=0,IF(AND(OR(5=7,5=12),5&gt;=$K1010,5&lt;=IF($L1010="",12,$L1010)),$J1010,0),IF(AND(5&gt;=$K1010,5&lt;=IF($L1010="",12,$L1010),MOD(5-$K1010,$N1010)=0),$J1010,0)))</f>
        <v>0</v>
      </c>
      <c r="T1010" s="19" t="n">
        <f aca="false">IF(OR($M1010="",$M1010="ERR",$J1010="",$K1010="",$N1010=""),0,IF($N1010=0,IF(AND(OR(6=7,6=12),6&gt;=$K1010,6&lt;=IF($L1010="",12,$L1010)),$J1010,0),IF(AND(6&gt;=$K1010,6&lt;=IF($L1010="",12,$L1010),MOD(6-$K1010,$N1010)=0),$J1010,0)))</f>
        <v>0</v>
      </c>
      <c r="U1010" s="19" t="n">
        <f aca="false">IF(OR($M1010="",$M1010="ERR",$J1010="",$K1010="",$N1010=""),0,IF($N1010=0,IF(AND(OR(7=7,7=12),7&gt;=$K1010,7&lt;=IF($L1010="",12,$L1010)),$J1010,0),IF(AND(7&gt;=$K1010,7&lt;=IF($L1010="",12,$L1010),MOD(7-$K1010,$N1010)=0),$J1010,0)))</f>
        <v>0</v>
      </c>
      <c r="V1010" s="19" t="n">
        <f aca="false">IF(OR($M1010="",$M1010="ERR",$J1010="",$K1010="",$N1010=""),0,IF($N1010=0,IF(AND(OR(8=7,8=12),8&gt;=$K1010,8&lt;=IF($L1010="",12,$L1010)),$J1010,0),IF(AND(8&gt;=$K1010,8&lt;=IF($L1010="",12,$L1010),MOD(8-$K1010,$N1010)=0),$J1010,0)))</f>
        <v>0</v>
      </c>
      <c r="W1010" s="19" t="n">
        <f aca="false">IF(OR($M1010="",$M1010="ERR",$J1010="",$K1010="",$N1010=""),0,IF($N1010=0,IF(AND(OR(9=7,9=12),9&gt;=$K1010,9&lt;=IF($L1010="",12,$L1010)),$J1010,0),IF(AND(9&gt;=$K1010,9&lt;=IF($L1010="",12,$L1010),MOD(9-$K1010,$N1010)=0),$J1010,0)))</f>
        <v>0</v>
      </c>
      <c r="X1010" s="19" t="n">
        <f aca="false">IF(OR($M1010="",$M1010="ERR",$J1010="",$K1010="",$N1010=""),0,IF($N1010=0,IF(AND(OR(10=7,10=12),10&gt;=$K1010,10&lt;=IF($L1010="",12,$L1010)),$J1010,0),IF(AND(10&gt;=$K1010,10&lt;=IF($L1010="",12,$L1010),MOD(10-$K1010,$N1010)=0),$J1010,0)))</f>
        <v>0</v>
      </c>
      <c r="Y1010" s="19" t="n">
        <f aca="false">IF(OR($M1010="",$M1010="ERR",$J1010="",$K1010="",$N1010=""),0,IF($N1010=0,IF(AND(OR(11=7,11=12),11&gt;=$K1010,11&lt;=IF($L1010="",12,$L1010)),$J1010,0),IF(AND(11&gt;=$K1010,11&lt;=IF($L1010="",12,$L1010),MOD(11-$K1010,$N1010)=0),$J1010,0)))</f>
        <v>0</v>
      </c>
      <c r="Z1010" s="19" t="n">
        <f aca="false">IF(OR($M1010="",$M1010="ERR",$J1010="",$K1010="",$N1010=""),0,IF($N1010=0,IF(AND(OR(12=7,12=12),12&gt;=$K1010,12&lt;=IF($L1010="",12,$L1010)),$J1010,0),IF(AND(12&gt;=$K1010,12&lt;=IF($L1010="",12,$L1010),MOD(12-$K1010,$N1010)=0),$J1010,0)))</f>
        <v>0</v>
      </c>
      <c r="AA1010" s="36" t="n">
        <f aca="false">SUM(O1010:Z1010)</f>
        <v>0</v>
      </c>
      <c r="AB1010" s="15" t="str">
        <f aca="false">IF(AND($B1010="",$D1010="",$J1010=""),"",IF($B1010="","Falta código",IF(ISNA(MATCH($B1010,LST_COD,0)),"Código no registrado en Trabajadores",IF($E1010="","Concepto no está en el catálogo",IF($M1010="ERR","Retención de otro empleador: Origen = Otro empleador",IF(OR($J1010="",$K1010=""),"Falta monto o mes",IF(OR($K1010&lt;1,$K1010&gt;12),"Mes inicio inválido",IF(AND($L1010&lt;&gt;"",OR($L1010&lt;$K1010,$L1010&gt;12)),"Mes fin inválido",IF($N1010="","Falta frecuencia",IF(AND($G1010&lt;&gt;"Otro empleador",SUMPRODUCT(($O1010:$Z1010&lt;&gt;0)*(((COLUMN($O1010:$Z1010)-14)&lt;INDEX(Trabajadores!$M$6:$M$105,MATCH($B1010,LST_COD,0)))+((COLUMN($O1010:$Z1010)-14)&gt;INDEX(Trabajadores!$N$6:$N$105,MATCH($B1010,LST_COD,0)))))&gt;0),"Aviso: hay meses fuera del periodo laboral","OK"))))))))))</f>
        <v/>
      </c>
    </row>
    <row r="1011" customFormat="false" ht="15" hidden="false" customHeight="false" outlineLevel="0" collapsed="false">
      <c r="A1011" s="23" t="n">
        <v>1006</v>
      </c>
      <c r="B1011" s="7"/>
      <c r="C1011" s="35" t="str">
        <f aca="false">IF($B1011="","",IFERROR(INDEX(Trabajadores!$D$6:$D$105,MATCH($B1011,LST_COD,0)),"¿Código?"))</f>
        <v/>
      </c>
      <c r="D1011" s="30"/>
      <c r="E1011" s="9" t="str">
        <f aca="false">IF($D1011="","",IFERROR(VLOOKUP($D1011,CONC_TABLA,2,FALSE()),""))</f>
        <v/>
      </c>
      <c r="F1011" s="9" t="str">
        <f aca="false">IF($D1011="","",IFERROR(VLOOKUP($D1011,CONC_TABLA,3,FALSE()),""))</f>
        <v/>
      </c>
      <c r="G1011" s="30"/>
      <c r="H1011" s="30"/>
      <c r="I1011" s="30"/>
      <c r="J1011" s="29"/>
      <c r="K1011" s="28"/>
      <c r="L1011" s="28"/>
      <c r="M1011" s="9" t="str">
        <f aca="false">IF(OR($B1011="",$E1011=""),"",IF($E1011="INA","INA",IF($G1011="Otro empleador",IF($E1011="RET","RETO",IF($E1011="ORD","OTO","OTX")),IF($E1011="RET","ERR",$E1011))))</f>
        <v/>
      </c>
      <c r="N1011" s="9" t="str">
        <f aca="false">IF($I1011="","",IFERROR(VLOOKUP($I1011,FREC_TABLA,2,FALSE()),""))</f>
        <v/>
      </c>
      <c r="O1011" s="19" t="n">
        <f aca="false">IF(OR($M1011="",$M1011="ERR",$J1011="",$K1011="",$N1011=""),0,IF($N1011=0,IF(AND(OR(1=7,1=12),1&gt;=$K1011,1&lt;=IF($L1011="",12,$L1011)),$J1011,0),IF(AND(1&gt;=$K1011,1&lt;=IF($L1011="",12,$L1011),MOD(1-$K1011,$N1011)=0),$J1011,0)))</f>
        <v>0</v>
      </c>
      <c r="P1011" s="19" t="n">
        <f aca="false">IF(OR($M1011="",$M1011="ERR",$J1011="",$K1011="",$N1011=""),0,IF($N1011=0,IF(AND(OR(2=7,2=12),2&gt;=$K1011,2&lt;=IF($L1011="",12,$L1011)),$J1011,0),IF(AND(2&gt;=$K1011,2&lt;=IF($L1011="",12,$L1011),MOD(2-$K1011,$N1011)=0),$J1011,0)))</f>
        <v>0</v>
      </c>
      <c r="Q1011" s="19" t="n">
        <f aca="false">IF(OR($M1011="",$M1011="ERR",$J1011="",$K1011="",$N1011=""),0,IF($N1011=0,IF(AND(OR(3=7,3=12),3&gt;=$K1011,3&lt;=IF($L1011="",12,$L1011)),$J1011,0),IF(AND(3&gt;=$K1011,3&lt;=IF($L1011="",12,$L1011),MOD(3-$K1011,$N1011)=0),$J1011,0)))</f>
        <v>0</v>
      </c>
      <c r="R1011" s="19" t="n">
        <f aca="false">IF(OR($M1011="",$M1011="ERR",$J1011="",$K1011="",$N1011=""),0,IF($N1011=0,IF(AND(OR(4=7,4=12),4&gt;=$K1011,4&lt;=IF($L1011="",12,$L1011)),$J1011,0),IF(AND(4&gt;=$K1011,4&lt;=IF($L1011="",12,$L1011),MOD(4-$K1011,$N1011)=0),$J1011,0)))</f>
        <v>0</v>
      </c>
      <c r="S1011" s="19" t="n">
        <f aca="false">IF(OR($M1011="",$M1011="ERR",$J1011="",$K1011="",$N1011=""),0,IF($N1011=0,IF(AND(OR(5=7,5=12),5&gt;=$K1011,5&lt;=IF($L1011="",12,$L1011)),$J1011,0),IF(AND(5&gt;=$K1011,5&lt;=IF($L1011="",12,$L1011),MOD(5-$K1011,$N1011)=0),$J1011,0)))</f>
        <v>0</v>
      </c>
      <c r="T1011" s="19" t="n">
        <f aca="false">IF(OR($M1011="",$M1011="ERR",$J1011="",$K1011="",$N1011=""),0,IF($N1011=0,IF(AND(OR(6=7,6=12),6&gt;=$K1011,6&lt;=IF($L1011="",12,$L1011)),$J1011,0),IF(AND(6&gt;=$K1011,6&lt;=IF($L1011="",12,$L1011),MOD(6-$K1011,$N1011)=0),$J1011,0)))</f>
        <v>0</v>
      </c>
      <c r="U1011" s="19" t="n">
        <f aca="false">IF(OR($M1011="",$M1011="ERR",$J1011="",$K1011="",$N1011=""),0,IF($N1011=0,IF(AND(OR(7=7,7=12),7&gt;=$K1011,7&lt;=IF($L1011="",12,$L1011)),$J1011,0),IF(AND(7&gt;=$K1011,7&lt;=IF($L1011="",12,$L1011),MOD(7-$K1011,$N1011)=0),$J1011,0)))</f>
        <v>0</v>
      </c>
      <c r="V1011" s="19" t="n">
        <f aca="false">IF(OR($M1011="",$M1011="ERR",$J1011="",$K1011="",$N1011=""),0,IF($N1011=0,IF(AND(OR(8=7,8=12),8&gt;=$K1011,8&lt;=IF($L1011="",12,$L1011)),$J1011,0),IF(AND(8&gt;=$K1011,8&lt;=IF($L1011="",12,$L1011),MOD(8-$K1011,$N1011)=0),$J1011,0)))</f>
        <v>0</v>
      </c>
      <c r="W1011" s="19" t="n">
        <f aca="false">IF(OR($M1011="",$M1011="ERR",$J1011="",$K1011="",$N1011=""),0,IF($N1011=0,IF(AND(OR(9=7,9=12),9&gt;=$K1011,9&lt;=IF($L1011="",12,$L1011)),$J1011,0),IF(AND(9&gt;=$K1011,9&lt;=IF($L1011="",12,$L1011),MOD(9-$K1011,$N1011)=0),$J1011,0)))</f>
        <v>0</v>
      </c>
      <c r="X1011" s="19" t="n">
        <f aca="false">IF(OR($M1011="",$M1011="ERR",$J1011="",$K1011="",$N1011=""),0,IF($N1011=0,IF(AND(OR(10=7,10=12),10&gt;=$K1011,10&lt;=IF($L1011="",12,$L1011)),$J1011,0),IF(AND(10&gt;=$K1011,10&lt;=IF($L1011="",12,$L1011),MOD(10-$K1011,$N1011)=0),$J1011,0)))</f>
        <v>0</v>
      </c>
      <c r="Y1011" s="19" t="n">
        <f aca="false">IF(OR($M1011="",$M1011="ERR",$J1011="",$K1011="",$N1011=""),0,IF($N1011=0,IF(AND(OR(11=7,11=12),11&gt;=$K1011,11&lt;=IF($L1011="",12,$L1011)),$J1011,0),IF(AND(11&gt;=$K1011,11&lt;=IF($L1011="",12,$L1011),MOD(11-$K1011,$N1011)=0),$J1011,0)))</f>
        <v>0</v>
      </c>
      <c r="Z1011" s="19" t="n">
        <f aca="false">IF(OR($M1011="",$M1011="ERR",$J1011="",$K1011="",$N1011=""),0,IF($N1011=0,IF(AND(OR(12=7,12=12),12&gt;=$K1011,12&lt;=IF($L1011="",12,$L1011)),$J1011,0),IF(AND(12&gt;=$K1011,12&lt;=IF($L1011="",12,$L1011),MOD(12-$K1011,$N1011)=0),$J1011,0)))</f>
        <v>0</v>
      </c>
      <c r="AA1011" s="36" t="n">
        <f aca="false">SUM(O1011:Z1011)</f>
        <v>0</v>
      </c>
      <c r="AB1011" s="15" t="str">
        <f aca="false">IF(AND($B1011="",$D1011="",$J1011=""),"",IF($B1011="","Falta código",IF(ISNA(MATCH($B1011,LST_COD,0)),"Código no registrado en Trabajadores",IF($E1011="","Concepto no está en el catálogo",IF($M1011="ERR","Retención de otro empleador: Origen = Otro empleador",IF(OR($J1011="",$K1011=""),"Falta monto o mes",IF(OR($K1011&lt;1,$K1011&gt;12),"Mes inicio inválido",IF(AND($L1011&lt;&gt;"",OR($L1011&lt;$K1011,$L1011&gt;12)),"Mes fin inválido",IF($N1011="","Falta frecuencia",IF(AND($G1011&lt;&gt;"Otro empleador",SUMPRODUCT(($O1011:$Z1011&lt;&gt;0)*(((COLUMN($O1011:$Z1011)-14)&lt;INDEX(Trabajadores!$M$6:$M$105,MATCH($B1011,LST_COD,0)))+((COLUMN($O1011:$Z1011)-14)&gt;INDEX(Trabajadores!$N$6:$N$105,MATCH($B1011,LST_COD,0)))))&gt;0),"Aviso: hay meses fuera del periodo laboral","OK"))))))))))</f>
        <v/>
      </c>
    </row>
    <row r="1012" customFormat="false" ht="15" hidden="false" customHeight="false" outlineLevel="0" collapsed="false">
      <c r="A1012" s="23" t="n">
        <v>1007</v>
      </c>
      <c r="B1012" s="7"/>
      <c r="C1012" s="35" t="str">
        <f aca="false">IF($B1012="","",IFERROR(INDEX(Trabajadores!$D$6:$D$105,MATCH($B1012,LST_COD,0)),"¿Código?"))</f>
        <v/>
      </c>
      <c r="D1012" s="30"/>
      <c r="E1012" s="9" t="str">
        <f aca="false">IF($D1012="","",IFERROR(VLOOKUP($D1012,CONC_TABLA,2,FALSE()),""))</f>
        <v/>
      </c>
      <c r="F1012" s="9" t="str">
        <f aca="false">IF($D1012="","",IFERROR(VLOOKUP($D1012,CONC_TABLA,3,FALSE()),""))</f>
        <v/>
      </c>
      <c r="G1012" s="30"/>
      <c r="H1012" s="30"/>
      <c r="I1012" s="30"/>
      <c r="J1012" s="29"/>
      <c r="K1012" s="28"/>
      <c r="L1012" s="28"/>
      <c r="M1012" s="9" t="str">
        <f aca="false">IF(OR($B1012="",$E1012=""),"",IF($E1012="INA","INA",IF($G1012="Otro empleador",IF($E1012="RET","RETO",IF($E1012="ORD","OTO","OTX")),IF($E1012="RET","ERR",$E1012))))</f>
        <v/>
      </c>
      <c r="N1012" s="9" t="str">
        <f aca="false">IF($I1012="","",IFERROR(VLOOKUP($I1012,FREC_TABLA,2,FALSE()),""))</f>
        <v/>
      </c>
      <c r="O1012" s="19" t="n">
        <f aca="false">IF(OR($M1012="",$M1012="ERR",$J1012="",$K1012="",$N1012=""),0,IF($N1012=0,IF(AND(OR(1=7,1=12),1&gt;=$K1012,1&lt;=IF($L1012="",12,$L1012)),$J1012,0),IF(AND(1&gt;=$K1012,1&lt;=IF($L1012="",12,$L1012),MOD(1-$K1012,$N1012)=0),$J1012,0)))</f>
        <v>0</v>
      </c>
      <c r="P1012" s="19" t="n">
        <f aca="false">IF(OR($M1012="",$M1012="ERR",$J1012="",$K1012="",$N1012=""),0,IF($N1012=0,IF(AND(OR(2=7,2=12),2&gt;=$K1012,2&lt;=IF($L1012="",12,$L1012)),$J1012,0),IF(AND(2&gt;=$K1012,2&lt;=IF($L1012="",12,$L1012),MOD(2-$K1012,$N1012)=0),$J1012,0)))</f>
        <v>0</v>
      </c>
      <c r="Q1012" s="19" t="n">
        <f aca="false">IF(OR($M1012="",$M1012="ERR",$J1012="",$K1012="",$N1012=""),0,IF($N1012=0,IF(AND(OR(3=7,3=12),3&gt;=$K1012,3&lt;=IF($L1012="",12,$L1012)),$J1012,0),IF(AND(3&gt;=$K1012,3&lt;=IF($L1012="",12,$L1012),MOD(3-$K1012,$N1012)=0),$J1012,0)))</f>
        <v>0</v>
      </c>
      <c r="R1012" s="19" t="n">
        <f aca="false">IF(OR($M1012="",$M1012="ERR",$J1012="",$K1012="",$N1012=""),0,IF($N1012=0,IF(AND(OR(4=7,4=12),4&gt;=$K1012,4&lt;=IF($L1012="",12,$L1012)),$J1012,0),IF(AND(4&gt;=$K1012,4&lt;=IF($L1012="",12,$L1012),MOD(4-$K1012,$N1012)=0),$J1012,0)))</f>
        <v>0</v>
      </c>
      <c r="S1012" s="19" t="n">
        <f aca="false">IF(OR($M1012="",$M1012="ERR",$J1012="",$K1012="",$N1012=""),0,IF($N1012=0,IF(AND(OR(5=7,5=12),5&gt;=$K1012,5&lt;=IF($L1012="",12,$L1012)),$J1012,0),IF(AND(5&gt;=$K1012,5&lt;=IF($L1012="",12,$L1012),MOD(5-$K1012,$N1012)=0),$J1012,0)))</f>
        <v>0</v>
      </c>
      <c r="T1012" s="19" t="n">
        <f aca="false">IF(OR($M1012="",$M1012="ERR",$J1012="",$K1012="",$N1012=""),0,IF($N1012=0,IF(AND(OR(6=7,6=12),6&gt;=$K1012,6&lt;=IF($L1012="",12,$L1012)),$J1012,0),IF(AND(6&gt;=$K1012,6&lt;=IF($L1012="",12,$L1012),MOD(6-$K1012,$N1012)=0),$J1012,0)))</f>
        <v>0</v>
      </c>
      <c r="U1012" s="19" t="n">
        <f aca="false">IF(OR($M1012="",$M1012="ERR",$J1012="",$K1012="",$N1012=""),0,IF($N1012=0,IF(AND(OR(7=7,7=12),7&gt;=$K1012,7&lt;=IF($L1012="",12,$L1012)),$J1012,0),IF(AND(7&gt;=$K1012,7&lt;=IF($L1012="",12,$L1012),MOD(7-$K1012,$N1012)=0),$J1012,0)))</f>
        <v>0</v>
      </c>
      <c r="V1012" s="19" t="n">
        <f aca="false">IF(OR($M1012="",$M1012="ERR",$J1012="",$K1012="",$N1012=""),0,IF($N1012=0,IF(AND(OR(8=7,8=12),8&gt;=$K1012,8&lt;=IF($L1012="",12,$L1012)),$J1012,0),IF(AND(8&gt;=$K1012,8&lt;=IF($L1012="",12,$L1012),MOD(8-$K1012,$N1012)=0),$J1012,0)))</f>
        <v>0</v>
      </c>
      <c r="W1012" s="19" t="n">
        <f aca="false">IF(OR($M1012="",$M1012="ERR",$J1012="",$K1012="",$N1012=""),0,IF($N1012=0,IF(AND(OR(9=7,9=12),9&gt;=$K1012,9&lt;=IF($L1012="",12,$L1012)),$J1012,0),IF(AND(9&gt;=$K1012,9&lt;=IF($L1012="",12,$L1012),MOD(9-$K1012,$N1012)=0),$J1012,0)))</f>
        <v>0</v>
      </c>
      <c r="X1012" s="19" t="n">
        <f aca="false">IF(OR($M1012="",$M1012="ERR",$J1012="",$K1012="",$N1012=""),0,IF($N1012=0,IF(AND(OR(10=7,10=12),10&gt;=$K1012,10&lt;=IF($L1012="",12,$L1012)),$J1012,0),IF(AND(10&gt;=$K1012,10&lt;=IF($L1012="",12,$L1012),MOD(10-$K1012,$N1012)=0),$J1012,0)))</f>
        <v>0</v>
      </c>
      <c r="Y1012" s="19" t="n">
        <f aca="false">IF(OR($M1012="",$M1012="ERR",$J1012="",$K1012="",$N1012=""),0,IF($N1012=0,IF(AND(OR(11=7,11=12),11&gt;=$K1012,11&lt;=IF($L1012="",12,$L1012)),$J1012,0),IF(AND(11&gt;=$K1012,11&lt;=IF($L1012="",12,$L1012),MOD(11-$K1012,$N1012)=0),$J1012,0)))</f>
        <v>0</v>
      </c>
      <c r="Z1012" s="19" t="n">
        <f aca="false">IF(OR($M1012="",$M1012="ERR",$J1012="",$K1012="",$N1012=""),0,IF($N1012=0,IF(AND(OR(12=7,12=12),12&gt;=$K1012,12&lt;=IF($L1012="",12,$L1012)),$J1012,0),IF(AND(12&gt;=$K1012,12&lt;=IF($L1012="",12,$L1012),MOD(12-$K1012,$N1012)=0),$J1012,0)))</f>
        <v>0</v>
      </c>
      <c r="AA1012" s="36" t="n">
        <f aca="false">SUM(O1012:Z1012)</f>
        <v>0</v>
      </c>
      <c r="AB1012" s="15" t="str">
        <f aca="false">IF(AND($B1012="",$D1012="",$J1012=""),"",IF($B1012="","Falta código",IF(ISNA(MATCH($B1012,LST_COD,0)),"Código no registrado en Trabajadores",IF($E1012="","Concepto no está en el catálogo",IF($M1012="ERR","Retención de otro empleador: Origen = Otro empleador",IF(OR($J1012="",$K1012=""),"Falta monto o mes",IF(OR($K1012&lt;1,$K1012&gt;12),"Mes inicio inválido",IF(AND($L1012&lt;&gt;"",OR($L1012&lt;$K1012,$L1012&gt;12)),"Mes fin inválido",IF($N1012="","Falta frecuencia",IF(AND($G1012&lt;&gt;"Otro empleador",SUMPRODUCT(($O1012:$Z1012&lt;&gt;0)*(((COLUMN($O1012:$Z1012)-14)&lt;INDEX(Trabajadores!$M$6:$M$105,MATCH($B1012,LST_COD,0)))+((COLUMN($O1012:$Z1012)-14)&gt;INDEX(Trabajadores!$N$6:$N$105,MATCH($B1012,LST_COD,0)))))&gt;0),"Aviso: hay meses fuera del periodo laboral","OK"))))))))))</f>
        <v/>
      </c>
    </row>
    <row r="1013" customFormat="false" ht="15" hidden="false" customHeight="false" outlineLevel="0" collapsed="false">
      <c r="A1013" s="23" t="n">
        <v>1008</v>
      </c>
      <c r="B1013" s="7"/>
      <c r="C1013" s="35" t="str">
        <f aca="false">IF($B1013="","",IFERROR(INDEX(Trabajadores!$D$6:$D$105,MATCH($B1013,LST_COD,0)),"¿Código?"))</f>
        <v/>
      </c>
      <c r="D1013" s="30"/>
      <c r="E1013" s="9" t="str">
        <f aca="false">IF($D1013="","",IFERROR(VLOOKUP($D1013,CONC_TABLA,2,FALSE()),""))</f>
        <v/>
      </c>
      <c r="F1013" s="9" t="str">
        <f aca="false">IF($D1013="","",IFERROR(VLOOKUP($D1013,CONC_TABLA,3,FALSE()),""))</f>
        <v/>
      </c>
      <c r="G1013" s="30"/>
      <c r="H1013" s="30"/>
      <c r="I1013" s="30"/>
      <c r="J1013" s="29"/>
      <c r="K1013" s="28"/>
      <c r="L1013" s="28"/>
      <c r="M1013" s="9" t="str">
        <f aca="false">IF(OR($B1013="",$E1013=""),"",IF($E1013="INA","INA",IF($G1013="Otro empleador",IF($E1013="RET","RETO",IF($E1013="ORD","OTO","OTX")),IF($E1013="RET","ERR",$E1013))))</f>
        <v/>
      </c>
      <c r="N1013" s="9" t="str">
        <f aca="false">IF($I1013="","",IFERROR(VLOOKUP($I1013,FREC_TABLA,2,FALSE()),""))</f>
        <v/>
      </c>
      <c r="O1013" s="19" t="n">
        <f aca="false">IF(OR($M1013="",$M1013="ERR",$J1013="",$K1013="",$N1013=""),0,IF($N1013=0,IF(AND(OR(1=7,1=12),1&gt;=$K1013,1&lt;=IF($L1013="",12,$L1013)),$J1013,0),IF(AND(1&gt;=$K1013,1&lt;=IF($L1013="",12,$L1013),MOD(1-$K1013,$N1013)=0),$J1013,0)))</f>
        <v>0</v>
      </c>
      <c r="P1013" s="19" t="n">
        <f aca="false">IF(OR($M1013="",$M1013="ERR",$J1013="",$K1013="",$N1013=""),0,IF($N1013=0,IF(AND(OR(2=7,2=12),2&gt;=$K1013,2&lt;=IF($L1013="",12,$L1013)),$J1013,0),IF(AND(2&gt;=$K1013,2&lt;=IF($L1013="",12,$L1013),MOD(2-$K1013,$N1013)=0),$J1013,0)))</f>
        <v>0</v>
      </c>
      <c r="Q1013" s="19" t="n">
        <f aca="false">IF(OR($M1013="",$M1013="ERR",$J1013="",$K1013="",$N1013=""),0,IF($N1013=0,IF(AND(OR(3=7,3=12),3&gt;=$K1013,3&lt;=IF($L1013="",12,$L1013)),$J1013,0),IF(AND(3&gt;=$K1013,3&lt;=IF($L1013="",12,$L1013),MOD(3-$K1013,$N1013)=0),$J1013,0)))</f>
        <v>0</v>
      </c>
      <c r="R1013" s="19" t="n">
        <f aca="false">IF(OR($M1013="",$M1013="ERR",$J1013="",$K1013="",$N1013=""),0,IF($N1013=0,IF(AND(OR(4=7,4=12),4&gt;=$K1013,4&lt;=IF($L1013="",12,$L1013)),$J1013,0),IF(AND(4&gt;=$K1013,4&lt;=IF($L1013="",12,$L1013),MOD(4-$K1013,$N1013)=0),$J1013,0)))</f>
        <v>0</v>
      </c>
      <c r="S1013" s="19" t="n">
        <f aca="false">IF(OR($M1013="",$M1013="ERR",$J1013="",$K1013="",$N1013=""),0,IF($N1013=0,IF(AND(OR(5=7,5=12),5&gt;=$K1013,5&lt;=IF($L1013="",12,$L1013)),$J1013,0),IF(AND(5&gt;=$K1013,5&lt;=IF($L1013="",12,$L1013),MOD(5-$K1013,$N1013)=0),$J1013,0)))</f>
        <v>0</v>
      </c>
      <c r="T1013" s="19" t="n">
        <f aca="false">IF(OR($M1013="",$M1013="ERR",$J1013="",$K1013="",$N1013=""),0,IF($N1013=0,IF(AND(OR(6=7,6=12),6&gt;=$K1013,6&lt;=IF($L1013="",12,$L1013)),$J1013,0),IF(AND(6&gt;=$K1013,6&lt;=IF($L1013="",12,$L1013),MOD(6-$K1013,$N1013)=0),$J1013,0)))</f>
        <v>0</v>
      </c>
      <c r="U1013" s="19" t="n">
        <f aca="false">IF(OR($M1013="",$M1013="ERR",$J1013="",$K1013="",$N1013=""),0,IF($N1013=0,IF(AND(OR(7=7,7=12),7&gt;=$K1013,7&lt;=IF($L1013="",12,$L1013)),$J1013,0),IF(AND(7&gt;=$K1013,7&lt;=IF($L1013="",12,$L1013),MOD(7-$K1013,$N1013)=0),$J1013,0)))</f>
        <v>0</v>
      </c>
      <c r="V1013" s="19" t="n">
        <f aca="false">IF(OR($M1013="",$M1013="ERR",$J1013="",$K1013="",$N1013=""),0,IF($N1013=0,IF(AND(OR(8=7,8=12),8&gt;=$K1013,8&lt;=IF($L1013="",12,$L1013)),$J1013,0),IF(AND(8&gt;=$K1013,8&lt;=IF($L1013="",12,$L1013),MOD(8-$K1013,$N1013)=0),$J1013,0)))</f>
        <v>0</v>
      </c>
      <c r="W1013" s="19" t="n">
        <f aca="false">IF(OR($M1013="",$M1013="ERR",$J1013="",$K1013="",$N1013=""),0,IF($N1013=0,IF(AND(OR(9=7,9=12),9&gt;=$K1013,9&lt;=IF($L1013="",12,$L1013)),$J1013,0),IF(AND(9&gt;=$K1013,9&lt;=IF($L1013="",12,$L1013),MOD(9-$K1013,$N1013)=0),$J1013,0)))</f>
        <v>0</v>
      </c>
      <c r="X1013" s="19" t="n">
        <f aca="false">IF(OR($M1013="",$M1013="ERR",$J1013="",$K1013="",$N1013=""),0,IF($N1013=0,IF(AND(OR(10=7,10=12),10&gt;=$K1013,10&lt;=IF($L1013="",12,$L1013)),$J1013,0),IF(AND(10&gt;=$K1013,10&lt;=IF($L1013="",12,$L1013),MOD(10-$K1013,$N1013)=0),$J1013,0)))</f>
        <v>0</v>
      </c>
      <c r="Y1013" s="19" t="n">
        <f aca="false">IF(OR($M1013="",$M1013="ERR",$J1013="",$K1013="",$N1013=""),0,IF($N1013=0,IF(AND(OR(11=7,11=12),11&gt;=$K1013,11&lt;=IF($L1013="",12,$L1013)),$J1013,0),IF(AND(11&gt;=$K1013,11&lt;=IF($L1013="",12,$L1013),MOD(11-$K1013,$N1013)=0),$J1013,0)))</f>
        <v>0</v>
      </c>
      <c r="Z1013" s="19" t="n">
        <f aca="false">IF(OR($M1013="",$M1013="ERR",$J1013="",$K1013="",$N1013=""),0,IF($N1013=0,IF(AND(OR(12=7,12=12),12&gt;=$K1013,12&lt;=IF($L1013="",12,$L1013)),$J1013,0),IF(AND(12&gt;=$K1013,12&lt;=IF($L1013="",12,$L1013),MOD(12-$K1013,$N1013)=0),$J1013,0)))</f>
        <v>0</v>
      </c>
      <c r="AA1013" s="36" t="n">
        <f aca="false">SUM(O1013:Z1013)</f>
        <v>0</v>
      </c>
      <c r="AB1013" s="15" t="str">
        <f aca="false">IF(AND($B1013="",$D1013="",$J1013=""),"",IF($B1013="","Falta código",IF(ISNA(MATCH($B1013,LST_COD,0)),"Código no registrado en Trabajadores",IF($E1013="","Concepto no está en el catálogo",IF($M1013="ERR","Retención de otro empleador: Origen = Otro empleador",IF(OR($J1013="",$K1013=""),"Falta monto o mes",IF(OR($K1013&lt;1,$K1013&gt;12),"Mes inicio inválido",IF(AND($L1013&lt;&gt;"",OR($L1013&lt;$K1013,$L1013&gt;12)),"Mes fin inválido",IF($N1013="","Falta frecuencia",IF(AND($G1013&lt;&gt;"Otro empleador",SUMPRODUCT(($O1013:$Z1013&lt;&gt;0)*(((COLUMN($O1013:$Z1013)-14)&lt;INDEX(Trabajadores!$M$6:$M$105,MATCH($B1013,LST_COD,0)))+((COLUMN($O1013:$Z1013)-14)&gt;INDEX(Trabajadores!$N$6:$N$105,MATCH($B1013,LST_COD,0)))))&gt;0),"Aviso: hay meses fuera del periodo laboral","OK"))))))))))</f>
        <v/>
      </c>
    </row>
    <row r="1014" customFormat="false" ht="15" hidden="false" customHeight="false" outlineLevel="0" collapsed="false">
      <c r="A1014" s="23" t="n">
        <v>1009</v>
      </c>
      <c r="B1014" s="7"/>
      <c r="C1014" s="35" t="str">
        <f aca="false">IF($B1014="","",IFERROR(INDEX(Trabajadores!$D$6:$D$105,MATCH($B1014,LST_COD,0)),"¿Código?"))</f>
        <v/>
      </c>
      <c r="D1014" s="30"/>
      <c r="E1014" s="9" t="str">
        <f aca="false">IF($D1014="","",IFERROR(VLOOKUP($D1014,CONC_TABLA,2,FALSE()),""))</f>
        <v/>
      </c>
      <c r="F1014" s="9" t="str">
        <f aca="false">IF($D1014="","",IFERROR(VLOOKUP($D1014,CONC_TABLA,3,FALSE()),""))</f>
        <v/>
      </c>
      <c r="G1014" s="30"/>
      <c r="H1014" s="30"/>
      <c r="I1014" s="30"/>
      <c r="J1014" s="29"/>
      <c r="K1014" s="28"/>
      <c r="L1014" s="28"/>
      <c r="M1014" s="9" t="str">
        <f aca="false">IF(OR($B1014="",$E1014=""),"",IF($E1014="INA","INA",IF($G1014="Otro empleador",IF($E1014="RET","RETO",IF($E1014="ORD","OTO","OTX")),IF($E1014="RET","ERR",$E1014))))</f>
        <v/>
      </c>
      <c r="N1014" s="9" t="str">
        <f aca="false">IF($I1014="","",IFERROR(VLOOKUP($I1014,FREC_TABLA,2,FALSE()),""))</f>
        <v/>
      </c>
      <c r="O1014" s="19" t="n">
        <f aca="false">IF(OR($M1014="",$M1014="ERR",$J1014="",$K1014="",$N1014=""),0,IF($N1014=0,IF(AND(OR(1=7,1=12),1&gt;=$K1014,1&lt;=IF($L1014="",12,$L1014)),$J1014,0),IF(AND(1&gt;=$K1014,1&lt;=IF($L1014="",12,$L1014),MOD(1-$K1014,$N1014)=0),$J1014,0)))</f>
        <v>0</v>
      </c>
      <c r="P1014" s="19" t="n">
        <f aca="false">IF(OR($M1014="",$M1014="ERR",$J1014="",$K1014="",$N1014=""),0,IF($N1014=0,IF(AND(OR(2=7,2=12),2&gt;=$K1014,2&lt;=IF($L1014="",12,$L1014)),$J1014,0),IF(AND(2&gt;=$K1014,2&lt;=IF($L1014="",12,$L1014),MOD(2-$K1014,$N1014)=0),$J1014,0)))</f>
        <v>0</v>
      </c>
      <c r="Q1014" s="19" t="n">
        <f aca="false">IF(OR($M1014="",$M1014="ERR",$J1014="",$K1014="",$N1014=""),0,IF($N1014=0,IF(AND(OR(3=7,3=12),3&gt;=$K1014,3&lt;=IF($L1014="",12,$L1014)),$J1014,0),IF(AND(3&gt;=$K1014,3&lt;=IF($L1014="",12,$L1014),MOD(3-$K1014,$N1014)=0),$J1014,0)))</f>
        <v>0</v>
      </c>
      <c r="R1014" s="19" t="n">
        <f aca="false">IF(OR($M1014="",$M1014="ERR",$J1014="",$K1014="",$N1014=""),0,IF($N1014=0,IF(AND(OR(4=7,4=12),4&gt;=$K1014,4&lt;=IF($L1014="",12,$L1014)),$J1014,0),IF(AND(4&gt;=$K1014,4&lt;=IF($L1014="",12,$L1014),MOD(4-$K1014,$N1014)=0),$J1014,0)))</f>
        <v>0</v>
      </c>
      <c r="S1014" s="19" t="n">
        <f aca="false">IF(OR($M1014="",$M1014="ERR",$J1014="",$K1014="",$N1014=""),0,IF($N1014=0,IF(AND(OR(5=7,5=12),5&gt;=$K1014,5&lt;=IF($L1014="",12,$L1014)),$J1014,0),IF(AND(5&gt;=$K1014,5&lt;=IF($L1014="",12,$L1014),MOD(5-$K1014,$N1014)=0),$J1014,0)))</f>
        <v>0</v>
      </c>
      <c r="T1014" s="19" t="n">
        <f aca="false">IF(OR($M1014="",$M1014="ERR",$J1014="",$K1014="",$N1014=""),0,IF($N1014=0,IF(AND(OR(6=7,6=12),6&gt;=$K1014,6&lt;=IF($L1014="",12,$L1014)),$J1014,0),IF(AND(6&gt;=$K1014,6&lt;=IF($L1014="",12,$L1014),MOD(6-$K1014,$N1014)=0),$J1014,0)))</f>
        <v>0</v>
      </c>
      <c r="U1014" s="19" t="n">
        <f aca="false">IF(OR($M1014="",$M1014="ERR",$J1014="",$K1014="",$N1014=""),0,IF($N1014=0,IF(AND(OR(7=7,7=12),7&gt;=$K1014,7&lt;=IF($L1014="",12,$L1014)),$J1014,0),IF(AND(7&gt;=$K1014,7&lt;=IF($L1014="",12,$L1014),MOD(7-$K1014,$N1014)=0),$J1014,0)))</f>
        <v>0</v>
      </c>
      <c r="V1014" s="19" t="n">
        <f aca="false">IF(OR($M1014="",$M1014="ERR",$J1014="",$K1014="",$N1014=""),0,IF($N1014=0,IF(AND(OR(8=7,8=12),8&gt;=$K1014,8&lt;=IF($L1014="",12,$L1014)),$J1014,0),IF(AND(8&gt;=$K1014,8&lt;=IF($L1014="",12,$L1014),MOD(8-$K1014,$N1014)=0),$J1014,0)))</f>
        <v>0</v>
      </c>
      <c r="W1014" s="19" t="n">
        <f aca="false">IF(OR($M1014="",$M1014="ERR",$J1014="",$K1014="",$N1014=""),0,IF($N1014=0,IF(AND(OR(9=7,9=12),9&gt;=$K1014,9&lt;=IF($L1014="",12,$L1014)),$J1014,0),IF(AND(9&gt;=$K1014,9&lt;=IF($L1014="",12,$L1014),MOD(9-$K1014,$N1014)=0),$J1014,0)))</f>
        <v>0</v>
      </c>
      <c r="X1014" s="19" t="n">
        <f aca="false">IF(OR($M1014="",$M1014="ERR",$J1014="",$K1014="",$N1014=""),0,IF($N1014=0,IF(AND(OR(10=7,10=12),10&gt;=$K1014,10&lt;=IF($L1014="",12,$L1014)),$J1014,0),IF(AND(10&gt;=$K1014,10&lt;=IF($L1014="",12,$L1014),MOD(10-$K1014,$N1014)=0),$J1014,0)))</f>
        <v>0</v>
      </c>
      <c r="Y1014" s="19" t="n">
        <f aca="false">IF(OR($M1014="",$M1014="ERR",$J1014="",$K1014="",$N1014=""),0,IF($N1014=0,IF(AND(OR(11=7,11=12),11&gt;=$K1014,11&lt;=IF($L1014="",12,$L1014)),$J1014,0),IF(AND(11&gt;=$K1014,11&lt;=IF($L1014="",12,$L1014),MOD(11-$K1014,$N1014)=0),$J1014,0)))</f>
        <v>0</v>
      </c>
      <c r="Z1014" s="19" t="n">
        <f aca="false">IF(OR($M1014="",$M1014="ERR",$J1014="",$K1014="",$N1014=""),0,IF($N1014=0,IF(AND(OR(12=7,12=12),12&gt;=$K1014,12&lt;=IF($L1014="",12,$L1014)),$J1014,0),IF(AND(12&gt;=$K1014,12&lt;=IF($L1014="",12,$L1014),MOD(12-$K1014,$N1014)=0),$J1014,0)))</f>
        <v>0</v>
      </c>
      <c r="AA1014" s="36" t="n">
        <f aca="false">SUM(O1014:Z1014)</f>
        <v>0</v>
      </c>
      <c r="AB1014" s="15" t="str">
        <f aca="false">IF(AND($B1014="",$D1014="",$J1014=""),"",IF($B1014="","Falta código",IF(ISNA(MATCH($B1014,LST_COD,0)),"Código no registrado en Trabajadores",IF($E1014="","Concepto no está en el catálogo",IF($M1014="ERR","Retención de otro empleador: Origen = Otro empleador",IF(OR($J1014="",$K1014=""),"Falta monto o mes",IF(OR($K1014&lt;1,$K1014&gt;12),"Mes inicio inválido",IF(AND($L1014&lt;&gt;"",OR($L1014&lt;$K1014,$L1014&gt;12)),"Mes fin inválido",IF($N1014="","Falta frecuencia",IF(AND($G1014&lt;&gt;"Otro empleador",SUMPRODUCT(($O1014:$Z1014&lt;&gt;0)*(((COLUMN($O1014:$Z1014)-14)&lt;INDEX(Trabajadores!$M$6:$M$105,MATCH($B1014,LST_COD,0)))+((COLUMN($O1014:$Z1014)-14)&gt;INDEX(Trabajadores!$N$6:$N$105,MATCH($B1014,LST_COD,0)))))&gt;0),"Aviso: hay meses fuera del periodo laboral","OK"))))))))))</f>
        <v/>
      </c>
    </row>
    <row r="1015" customFormat="false" ht="15" hidden="false" customHeight="false" outlineLevel="0" collapsed="false">
      <c r="A1015" s="23" t="n">
        <v>1010</v>
      </c>
      <c r="B1015" s="7"/>
      <c r="C1015" s="35" t="str">
        <f aca="false">IF($B1015="","",IFERROR(INDEX(Trabajadores!$D$6:$D$105,MATCH($B1015,LST_COD,0)),"¿Código?"))</f>
        <v/>
      </c>
      <c r="D1015" s="30"/>
      <c r="E1015" s="9" t="str">
        <f aca="false">IF($D1015="","",IFERROR(VLOOKUP($D1015,CONC_TABLA,2,FALSE()),""))</f>
        <v/>
      </c>
      <c r="F1015" s="9" t="str">
        <f aca="false">IF($D1015="","",IFERROR(VLOOKUP($D1015,CONC_TABLA,3,FALSE()),""))</f>
        <v/>
      </c>
      <c r="G1015" s="30"/>
      <c r="H1015" s="30"/>
      <c r="I1015" s="30"/>
      <c r="J1015" s="29"/>
      <c r="K1015" s="28"/>
      <c r="L1015" s="28"/>
      <c r="M1015" s="9" t="str">
        <f aca="false">IF(OR($B1015="",$E1015=""),"",IF($E1015="INA","INA",IF($G1015="Otro empleador",IF($E1015="RET","RETO",IF($E1015="ORD","OTO","OTX")),IF($E1015="RET","ERR",$E1015))))</f>
        <v/>
      </c>
      <c r="N1015" s="9" t="str">
        <f aca="false">IF($I1015="","",IFERROR(VLOOKUP($I1015,FREC_TABLA,2,FALSE()),""))</f>
        <v/>
      </c>
      <c r="O1015" s="19" t="n">
        <f aca="false">IF(OR($M1015="",$M1015="ERR",$J1015="",$K1015="",$N1015=""),0,IF($N1015=0,IF(AND(OR(1=7,1=12),1&gt;=$K1015,1&lt;=IF($L1015="",12,$L1015)),$J1015,0),IF(AND(1&gt;=$K1015,1&lt;=IF($L1015="",12,$L1015),MOD(1-$K1015,$N1015)=0),$J1015,0)))</f>
        <v>0</v>
      </c>
      <c r="P1015" s="19" t="n">
        <f aca="false">IF(OR($M1015="",$M1015="ERR",$J1015="",$K1015="",$N1015=""),0,IF($N1015=0,IF(AND(OR(2=7,2=12),2&gt;=$K1015,2&lt;=IF($L1015="",12,$L1015)),$J1015,0),IF(AND(2&gt;=$K1015,2&lt;=IF($L1015="",12,$L1015),MOD(2-$K1015,$N1015)=0),$J1015,0)))</f>
        <v>0</v>
      </c>
      <c r="Q1015" s="19" t="n">
        <f aca="false">IF(OR($M1015="",$M1015="ERR",$J1015="",$K1015="",$N1015=""),0,IF($N1015=0,IF(AND(OR(3=7,3=12),3&gt;=$K1015,3&lt;=IF($L1015="",12,$L1015)),$J1015,0),IF(AND(3&gt;=$K1015,3&lt;=IF($L1015="",12,$L1015),MOD(3-$K1015,$N1015)=0),$J1015,0)))</f>
        <v>0</v>
      </c>
      <c r="R1015" s="19" t="n">
        <f aca="false">IF(OR($M1015="",$M1015="ERR",$J1015="",$K1015="",$N1015=""),0,IF($N1015=0,IF(AND(OR(4=7,4=12),4&gt;=$K1015,4&lt;=IF($L1015="",12,$L1015)),$J1015,0),IF(AND(4&gt;=$K1015,4&lt;=IF($L1015="",12,$L1015),MOD(4-$K1015,$N1015)=0),$J1015,0)))</f>
        <v>0</v>
      </c>
      <c r="S1015" s="19" t="n">
        <f aca="false">IF(OR($M1015="",$M1015="ERR",$J1015="",$K1015="",$N1015=""),0,IF($N1015=0,IF(AND(OR(5=7,5=12),5&gt;=$K1015,5&lt;=IF($L1015="",12,$L1015)),$J1015,0),IF(AND(5&gt;=$K1015,5&lt;=IF($L1015="",12,$L1015),MOD(5-$K1015,$N1015)=0),$J1015,0)))</f>
        <v>0</v>
      </c>
      <c r="T1015" s="19" t="n">
        <f aca="false">IF(OR($M1015="",$M1015="ERR",$J1015="",$K1015="",$N1015=""),0,IF($N1015=0,IF(AND(OR(6=7,6=12),6&gt;=$K1015,6&lt;=IF($L1015="",12,$L1015)),$J1015,0),IF(AND(6&gt;=$K1015,6&lt;=IF($L1015="",12,$L1015),MOD(6-$K1015,$N1015)=0),$J1015,0)))</f>
        <v>0</v>
      </c>
      <c r="U1015" s="19" t="n">
        <f aca="false">IF(OR($M1015="",$M1015="ERR",$J1015="",$K1015="",$N1015=""),0,IF($N1015=0,IF(AND(OR(7=7,7=12),7&gt;=$K1015,7&lt;=IF($L1015="",12,$L1015)),$J1015,0),IF(AND(7&gt;=$K1015,7&lt;=IF($L1015="",12,$L1015),MOD(7-$K1015,$N1015)=0),$J1015,0)))</f>
        <v>0</v>
      </c>
      <c r="V1015" s="19" t="n">
        <f aca="false">IF(OR($M1015="",$M1015="ERR",$J1015="",$K1015="",$N1015=""),0,IF($N1015=0,IF(AND(OR(8=7,8=12),8&gt;=$K1015,8&lt;=IF($L1015="",12,$L1015)),$J1015,0),IF(AND(8&gt;=$K1015,8&lt;=IF($L1015="",12,$L1015),MOD(8-$K1015,$N1015)=0),$J1015,0)))</f>
        <v>0</v>
      </c>
      <c r="W1015" s="19" t="n">
        <f aca="false">IF(OR($M1015="",$M1015="ERR",$J1015="",$K1015="",$N1015=""),0,IF($N1015=0,IF(AND(OR(9=7,9=12),9&gt;=$K1015,9&lt;=IF($L1015="",12,$L1015)),$J1015,0),IF(AND(9&gt;=$K1015,9&lt;=IF($L1015="",12,$L1015),MOD(9-$K1015,$N1015)=0),$J1015,0)))</f>
        <v>0</v>
      </c>
      <c r="X1015" s="19" t="n">
        <f aca="false">IF(OR($M1015="",$M1015="ERR",$J1015="",$K1015="",$N1015=""),0,IF($N1015=0,IF(AND(OR(10=7,10=12),10&gt;=$K1015,10&lt;=IF($L1015="",12,$L1015)),$J1015,0),IF(AND(10&gt;=$K1015,10&lt;=IF($L1015="",12,$L1015),MOD(10-$K1015,$N1015)=0),$J1015,0)))</f>
        <v>0</v>
      </c>
      <c r="Y1015" s="19" t="n">
        <f aca="false">IF(OR($M1015="",$M1015="ERR",$J1015="",$K1015="",$N1015=""),0,IF($N1015=0,IF(AND(OR(11=7,11=12),11&gt;=$K1015,11&lt;=IF($L1015="",12,$L1015)),$J1015,0),IF(AND(11&gt;=$K1015,11&lt;=IF($L1015="",12,$L1015),MOD(11-$K1015,$N1015)=0),$J1015,0)))</f>
        <v>0</v>
      </c>
      <c r="Z1015" s="19" t="n">
        <f aca="false">IF(OR($M1015="",$M1015="ERR",$J1015="",$K1015="",$N1015=""),0,IF($N1015=0,IF(AND(OR(12=7,12=12),12&gt;=$K1015,12&lt;=IF($L1015="",12,$L1015)),$J1015,0),IF(AND(12&gt;=$K1015,12&lt;=IF($L1015="",12,$L1015),MOD(12-$K1015,$N1015)=0),$J1015,0)))</f>
        <v>0</v>
      </c>
      <c r="AA1015" s="36" t="n">
        <f aca="false">SUM(O1015:Z1015)</f>
        <v>0</v>
      </c>
      <c r="AB1015" s="15" t="str">
        <f aca="false">IF(AND($B1015="",$D1015="",$J1015=""),"",IF($B1015="","Falta código",IF(ISNA(MATCH($B1015,LST_COD,0)),"Código no registrado en Trabajadores",IF($E1015="","Concepto no está en el catálogo",IF($M1015="ERR","Retención de otro empleador: Origen = Otro empleador",IF(OR($J1015="",$K1015=""),"Falta monto o mes",IF(OR($K1015&lt;1,$K1015&gt;12),"Mes inicio inválido",IF(AND($L1015&lt;&gt;"",OR($L1015&lt;$K1015,$L1015&gt;12)),"Mes fin inválido",IF($N1015="","Falta frecuencia",IF(AND($G1015&lt;&gt;"Otro empleador",SUMPRODUCT(($O1015:$Z1015&lt;&gt;0)*(((COLUMN($O1015:$Z1015)-14)&lt;INDEX(Trabajadores!$M$6:$M$105,MATCH($B1015,LST_COD,0)))+((COLUMN($O1015:$Z1015)-14)&gt;INDEX(Trabajadores!$N$6:$N$105,MATCH($B1015,LST_COD,0)))))&gt;0),"Aviso: hay meses fuera del periodo laboral","OK"))))))))))</f>
        <v/>
      </c>
    </row>
    <row r="1016" customFormat="false" ht="15" hidden="false" customHeight="false" outlineLevel="0" collapsed="false">
      <c r="A1016" s="23" t="n">
        <v>1011</v>
      </c>
      <c r="B1016" s="7"/>
      <c r="C1016" s="35" t="str">
        <f aca="false">IF($B1016="","",IFERROR(INDEX(Trabajadores!$D$6:$D$105,MATCH($B1016,LST_COD,0)),"¿Código?"))</f>
        <v/>
      </c>
      <c r="D1016" s="30"/>
      <c r="E1016" s="9" t="str">
        <f aca="false">IF($D1016="","",IFERROR(VLOOKUP($D1016,CONC_TABLA,2,FALSE()),""))</f>
        <v/>
      </c>
      <c r="F1016" s="9" t="str">
        <f aca="false">IF($D1016="","",IFERROR(VLOOKUP($D1016,CONC_TABLA,3,FALSE()),""))</f>
        <v/>
      </c>
      <c r="G1016" s="30"/>
      <c r="H1016" s="30"/>
      <c r="I1016" s="30"/>
      <c r="J1016" s="29"/>
      <c r="K1016" s="28"/>
      <c r="L1016" s="28"/>
      <c r="M1016" s="9" t="str">
        <f aca="false">IF(OR($B1016="",$E1016=""),"",IF($E1016="INA","INA",IF($G1016="Otro empleador",IF($E1016="RET","RETO",IF($E1016="ORD","OTO","OTX")),IF($E1016="RET","ERR",$E1016))))</f>
        <v/>
      </c>
      <c r="N1016" s="9" t="str">
        <f aca="false">IF($I1016="","",IFERROR(VLOOKUP($I1016,FREC_TABLA,2,FALSE()),""))</f>
        <v/>
      </c>
      <c r="O1016" s="19" t="n">
        <f aca="false">IF(OR($M1016="",$M1016="ERR",$J1016="",$K1016="",$N1016=""),0,IF($N1016=0,IF(AND(OR(1=7,1=12),1&gt;=$K1016,1&lt;=IF($L1016="",12,$L1016)),$J1016,0),IF(AND(1&gt;=$K1016,1&lt;=IF($L1016="",12,$L1016),MOD(1-$K1016,$N1016)=0),$J1016,0)))</f>
        <v>0</v>
      </c>
      <c r="P1016" s="19" t="n">
        <f aca="false">IF(OR($M1016="",$M1016="ERR",$J1016="",$K1016="",$N1016=""),0,IF($N1016=0,IF(AND(OR(2=7,2=12),2&gt;=$K1016,2&lt;=IF($L1016="",12,$L1016)),$J1016,0),IF(AND(2&gt;=$K1016,2&lt;=IF($L1016="",12,$L1016),MOD(2-$K1016,$N1016)=0),$J1016,0)))</f>
        <v>0</v>
      </c>
      <c r="Q1016" s="19" t="n">
        <f aca="false">IF(OR($M1016="",$M1016="ERR",$J1016="",$K1016="",$N1016=""),0,IF($N1016=0,IF(AND(OR(3=7,3=12),3&gt;=$K1016,3&lt;=IF($L1016="",12,$L1016)),$J1016,0),IF(AND(3&gt;=$K1016,3&lt;=IF($L1016="",12,$L1016),MOD(3-$K1016,$N1016)=0),$J1016,0)))</f>
        <v>0</v>
      </c>
      <c r="R1016" s="19" t="n">
        <f aca="false">IF(OR($M1016="",$M1016="ERR",$J1016="",$K1016="",$N1016=""),0,IF($N1016=0,IF(AND(OR(4=7,4=12),4&gt;=$K1016,4&lt;=IF($L1016="",12,$L1016)),$J1016,0),IF(AND(4&gt;=$K1016,4&lt;=IF($L1016="",12,$L1016),MOD(4-$K1016,$N1016)=0),$J1016,0)))</f>
        <v>0</v>
      </c>
      <c r="S1016" s="19" t="n">
        <f aca="false">IF(OR($M1016="",$M1016="ERR",$J1016="",$K1016="",$N1016=""),0,IF($N1016=0,IF(AND(OR(5=7,5=12),5&gt;=$K1016,5&lt;=IF($L1016="",12,$L1016)),$J1016,0),IF(AND(5&gt;=$K1016,5&lt;=IF($L1016="",12,$L1016),MOD(5-$K1016,$N1016)=0),$J1016,0)))</f>
        <v>0</v>
      </c>
      <c r="T1016" s="19" t="n">
        <f aca="false">IF(OR($M1016="",$M1016="ERR",$J1016="",$K1016="",$N1016=""),0,IF($N1016=0,IF(AND(OR(6=7,6=12),6&gt;=$K1016,6&lt;=IF($L1016="",12,$L1016)),$J1016,0),IF(AND(6&gt;=$K1016,6&lt;=IF($L1016="",12,$L1016),MOD(6-$K1016,$N1016)=0),$J1016,0)))</f>
        <v>0</v>
      </c>
      <c r="U1016" s="19" t="n">
        <f aca="false">IF(OR($M1016="",$M1016="ERR",$J1016="",$K1016="",$N1016=""),0,IF($N1016=0,IF(AND(OR(7=7,7=12),7&gt;=$K1016,7&lt;=IF($L1016="",12,$L1016)),$J1016,0),IF(AND(7&gt;=$K1016,7&lt;=IF($L1016="",12,$L1016),MOD(7-$K1016,$N1016)=0),$J1016,0)))</f>
        <v>0</v>
      </c>
      <c r="V1016" s="19" t="n">
        <f aca="false">IF(OR($M1016="",$M1016="ERR",$J1016="",$K1016="",$N1016=""),0,IF($N1016=0,IF(AND(OR(8=7,8=12),8&gt;=$K1016,8&lt;=IF($L1016="",12,$L1016)),$J1016,0),IF(AND(8&gt;=$K1016,8&lt;=IF($L1016="",12,$L1016),MOD(8-$K1016,$N1016)=0),$J1016,0)))</f>
        <v>0</v>
      </c>
      <c r="W1016" s="19" t="n">
        <f aca="false">IF(OR($M1016="",$M1016="ERR",$J1016="",$K1016="",$N1016=""),0,IF($N1016=0,IF(AND(OR(9=7,9=12),9&gt;=$K1016,9&lt;=IF($L1016="",12,$L1016)),$J1016,0),IF(AND(9&gt;=$K1016,9&lt;=IF($L1016="",12,$L1016),MOD(9-$K1016,$N1016)=0),$J1016,0)))</f>
        <v>0</v>
      </c>
      <c r="X1016" s="19" t="n">
        <f aca="false">IF(OR($M1016="",$M1016="ERR",$J1016="",$K1016="",$N1016=""),0,IF($N1016=0,IF(AND(OR(10=7,10=12),10&gt;=$K1016,10&lt;=IF($L1016="",12,$L1016)),$J1016,0),IF(AND(10&gt;=$K1016,10&lt;=IF($L1016="",12,$L1016),MOD(10-$K1016,$N1016)=0),$J1016,0)))</f>
        <v>0</v>
      </c>
      <c r="Y1016" s="19" t="n">
        <f aca="false">IF(OR($M1016="",$M1016="ERR",$J1016="",$K1016="",$N1016=""),0,IF($N1016=0,IF(AND(OR(11=7,11=12),11&gt;=$K1016,11&lt;=IF($L1016="",12,$L1016)),$J1016,0),IF(AND(11&gt;=$K1016,11&lt;=IF($L1016="",12,$L1016),MOD(11-$K1016,$N1016)=0),$J1016,0)))</f>
        <v>0</v>
      </c>
      <c r="Z1016" s="19" t="n">
        <f aca="false">IF(OR($M1016="",$M1016="ERR",$J1016="",$K1016="",$N1016=""),0,IF($N1016=0,IF(AND(OR(12=7,12=12),12&gt;=$K1016,12&lt;=IF($L1016="",12,$L1016)),$J1016,0),IF(AND(12&gt;=$K1016,12&lt;=IF($L1016="",12,$L1016),MOD(12-$K1016,$N1016)=0),$J1016,0)))</f>
        <v>0</v>
      </c>
      <c r="AA1016" s="36" t="n">
        <f aca="false">SUM(O1016:Z1016)</f>
        <v>0</v>
      </c>
      <c r="AB1016" s="15" t="str">
        <f aca="false">IF(AND($B1016="",$D1016="",$J1016=""),"",IF($B1016="","Falta código",IF(ISNA(MATCH($B1016,LST_COD,0)),"Código no registrado en Trabajadores",IF($E1016="","Concepto no está en el catálogo",IF($M1016="ERR","Retención de otro empleador: Origen = Otro empleador",IF(OR($J1016="",$K1016=""),"Falta monto o mes",IF(OR($K1016&lt;1,$K1016&gt;12),"Mes inicio inválido",IF(AND($L1016&lt;&gt;"",OR($L1016&lt;$K1016,$L1016&gt;12)),"Mes fin inválido",IF($N1016="","Falta frecuencia",IF(AND($G1016&lt;&gt;"Otro empleador",SUMPRODUCT(($O1016:$Z1016&lt;&gt;0)*(((COLUMN($O1016:$Z1016)-14)&lt;INDEX(Trabajadores!$M$6:$M$105,MATCH($B1016,LST_COD,0)))+((COLUMN($O1016:$Z1016)-14)&gt;INDEX(Trabajadores!$N$6:$N$105,MATCH($B1016,LST_COD,0)))))&gt;0),"Aviso: hay meses fuera del periodo laboral","OK"))))))))))</f>
        <v/>
      </c>
    </row>
    <row r="1017" customFormat="false" ht="15" hidden="false" customHeight="false" outlineLevel="0" collapsed="false">
      <c r="A1017" s="23" t="n">
        <v>1012</v>
      </c>
      <c r="B1017" s="7"/>
      <c r="C1017" s="35" t="str">
        <f aca="false">IF($B1017="","",IFERROR(INDEX(Trabajadores!$D$6:$D$105,MATCH($B1017,LST_COD,0)),"¿Código?"))</f>
        <v/>
      </c>
      <c r="D1017" s="30"/>
      <c r="E1017" s="9" t="str">
        <f aca="false">IF($D1017="","",IFERROR(VLOOKUP($D1017,CONC_TABLA,2,FALSE()),""))</f>
        <v/>
      </c>
      <c r="F1017" s="9" t="str">
        <f aca="false">IF($D1017="","",IFERROR(VLOOKUP($D1017,CONC_TABLA,3,FALSE()),""))</f>
        <v/>
      </c>
      <c r="G1017" s="30"/>
      <c r="H1017" s="30"/>
      <c r="I1017" s="30"/>
      <c r="J1017" s="29"/>
      <c r="K1017" s="28"/>
      <c r="L1017" s="28"/>
      <c r="M1017" s="9" t="str">
        <f aca="false">IF(OR($B1017="",$E1017=""),"",IF($E1017="INA","INA",IF($G1017="Otro empleador",IF($E1017="RET","RETO",IF($E1017="ORD","OTO","OTX")),IF($E1017="RET","ERR",$E1017))))</f>
        <v/>
      </c>
      <c r="N1017" s="9" t="str">
        <f aca="false">IF($I1017="","",IFERROR(VLOOKUP($I1017,FREC_TABLA,2,FALSE()),""))</f>
        <v/>
      </c>
      <c r="O1017" s="19" t="n">
        <f aca="false">IF(OR($M1017="",$M1017="ERR",$J1017="",$K1017="",$N1017=""),0,IF($N1017=0,IF(AND(OR(1=7,1=12),1&gt;=$K1017,1&lt;=IF($L1017="",12,$L1017)),$J1017,0),IF(AND(1&gt;=$K1017,1&lt;=IF($L1017="",12,$L1017),MOD(1-$K1017,$N1017)=0),$J1017,0)))</f>
        <v>0</v>
      </c>
      <c r="P1017" s="19" t="n">
        <f aca="false">IF(OR($M1017="",$M1017="ERR",$J1017="",$K1017="",$N1017=""),0,IF($N1017=0,IF(AND(OR(2=7,2=12),2&gt;=$K1017,2&lt;=IF($L1017="",12,$L1017)),$J1017,0),IF(AND(2&gt;=$K1017,2&lt;=IF($L1017="",12,$L1017),MOD(2-$K1017,$N1017)=0),$J1017,0)))</f>
        <v>0</v>
      </c>
      <c r="Q1017" s="19" t="n">
        <f aca="false">IF(OR($M1017="",$M1017="ERR",$J1017="",$K1017="",$N1017=""),0,IF($N1017=0,IF(AND(OR(3=7,3=12),3&gt;=$K1017,3&lt;=IF($L1017="",12,$L1017)),$J1017,0),IF(AND(3&gt;=$K1017,3&lt;=IF($L1017="",12,$L1017),MOD(3-$K1017,$N1017)=0),$J1017,0)))</f>
        <v>0</v>
      </c>
      <c r="R1017" s="19" t="n">
        <f aca="false">IF(OR($M1017="",$M1017="ERR",$J1017="",$K1017="",$N1017=""),0,IF($N1017=0,IF(AND(OR(4=7,4=12),4&gt;=$K1017,4&lt;=IF($L1017="",12,$L1017)),$J1017,0),IF(AND(4&gt;=$K1017,4&lt;=IF($L1017="",12,$L1017),MOD(4-$K1017,$N1017)=0),$J1017,0)))</f>
        <v>0</v>
      </c>
      <c r="S1017" s="19" t="n">
        <f aca="false">IF(OR($M1017="",$M1017="ERR",$J1017="",$K1017="",$N1017=""),0,IF($N1017=0,IF(AND(OR(5=7,5=12),5&gt;=$K1017,5&lt;=IF($L1017="",12,$L1017)),$J1017,0),IF(AND(5&gt;=$K1017,5&lt;=IF($L1017="",12,$L1017),MOD(5-$K1017,$N1017)=0),$J1017,0)))</f>
        <v>0</v>
      </c>
      <c r="T1017" s="19" t="n">
        <f aca="false">IF(OR($M1017="",$M1017="ERR",$J1017="",$K1017="",$N1017=""),0,IF($N1017=0,IF(AND(OR(6=7,6=12),6&gt;=$K1017,6&lt;=IF($L1017="",12,$L1017)),$J1017,0),IF(AND(6&gt;=$K1017,6&lt;=IF($L1017="",12,$L1017),MOD(6-$K1017,$N1017)=0),$J1017,0)))</f>
        <v>0</v>
      </c>
      <c r="U1017" s="19" t="n">
        <f aca="false">IF(OR($M1017="",$M1017="ERR",$J1017="",$K1017="",$N1017=""),0,IF($N1017=0,IF(AND(OR(7=7,7=12),7&gt;=$K1017,7&lt;=IF($L1017="",12,$L1017)),$J1017,0),IF(AND(7&gt;=$K1017,7&lt;=IF($L1017="",12,$L1017),MOD(7-$K1017,$N1017)=0),$J1017,0)))</f>
        <v>0</v>
      </c>
      <c r="V1017" s="19" t="n">
        <f aca="false">IF(OR($M1017="",$M1017="ERR",$J1017="",$K1017="",$N1017=""),0,IF($N1017=0,IF(AND(OR(8=7,8=12),8&gt;=$K1017,8&lt;=IF($L1017="",12,$L1017)),$J1017,0),IF(AND(8&gt;=$K1017,8&lt;=IF($L1017="",12,$L1017),MOD(8-$K1017,$N1017)=0),$J1017,0)))</f>
        <v>0</v>
      </c>
      <c r="W1017" s="19" t="n">
        <f aca="false">IF(OR($M1017="",$M1017="ERR",$J1017="",$K1017="",$N1017=""),0,IF($N1017=0,IF(AND(OR(9=7,9=12),9&gt;=$K1017,9&lt;=IF($L1017="",12,$L1017)),$J1017,0),IF(AND(9&gt;=$K1017,9&lt;=IF($L1017="",12,$L1017),MOD(9-$K1017,$N1017)=0),$J1017,0)))</f>
        <v>0</v>
      </c>
      <c r="X1017" s="19" t="n">
        <f aca="false">IF(OR($M1017="",$M1017="ERR",$J1017="",$K1017="",$N1017=""),0,IF($N1017=0,IF(AND(OR(10=7,10=12),10&gt;=$K1017,10&lt;=IF($L1017="",12,$L1017)),$J1017,0),IF(AND(10&gt;=$K1017,10&lt;=IF($L1017="",12,$L1017),MOD(10-$K1017,$N1017)=0),$J1017,0)))</f>
        <v>0</v>
      </c>
      <c r="Y1017" s="19" t="n">
        <f aca="false">IF(OR($M1017="",$M1017="ERR",$J1017="",$K1017="",$N1017=""),0,IF($N1017=0,IF(AND(OR(11=7,11=12),11&gt;=$K1017,11&lt;=IF($L1017="",12,$L1017)),$J1017,0),IF(AND(11&gt;=$K1017,11&lt;=IF($L1017="",12,$L1017),MOD(11-$K1017,$N1017)=0),$J1017,0)))</f>
        <v>0</v>
      </c>
      <c r="Z1017" s="19" t="n">
        <f aca="false">IF(OR($M1017="",$M1017="ERR",$J1017="",$K1017="",$N1017=""),0,IF($N1017=0,IF(AND(OR(12=7,12=12),12&gt;=$K1017,12&lt;=IF($L1017="",12,$L1017)),$J1017,0),IF(AND(12&gt;=$K1017,12&lt;=IF($L1017="",12,$L1017),MOD(12-$K1017,$N1017)=0),$J1017,0)))</f>
        <v>0</v>
      </c>
      <c r="AA1017" s="36" t="n">
        <f aca="false">SUM(O1017:Z1017)</f>
        <v>0</v>
      </c>
      <c r="AB1017" s="15" t="str">
        <f aca="false">IF(AND($B1017="",$D1017="",$J1017=""),"",IF($B1017="","Falta código",IF(ISNA(MATCH($B1017,LST_COD,0)),"Código no registrado en Trabajadores",IF($E1017="","Concepto no está en el catálogo",IF($M1017="ERR","Retención de otro empleador: Origen = Otro empleador",IF(OR($J1017="",$K1017=""),"Falta monto o mes",IF(OR($K1017&lt;1,$K1017&gt;12),"Mes inicio inválido",IF(AND($L1017&lt;&gt;"",OR($L1017&lt;$K1017,$L1017&gt;12)),"Mes fin inválido",IF($N1017="","Falta frecuencia",IF(AND($G1017&lt;&gt;"Otro empleador",SUMPRODUCT(($O1017:$Z1017&lt;&gt;0)*(((COLUMN($O1017:$Z1017)-14)&lt;INDEX(Trabajadores!$M$6:$M$105,MATCH($B1017,LST_COD,0)))+((COLUMN($O1017:$Z1017)-14)&gt;INDEX(Trabajadores!$N$6:$N$105,MATCH($B1017,LST_COD,0)))))&gt;0),"Aviso: hay meses fuera del periodo laboral","OK"))))))))))</f>
        <v/>
      </c>
    </row>
    <row r="1018" customFormat="false" ht="15" hidden="false" customHeight="false" outlineLevel="0" collapsed="false">
      <c r="A1018" s="23" t="n">
        <v>1013</v>
      </c>
      <c r="B1018" s="7"/>
      <c r="C1018" s="35" t="str">
        <f aca="false">IF($B1018="","",IFERROR(INDEX(Trabajadores!$D$6:$D$105,MATCH($B1018,LST_COD,0)),"¿Código?"))</f>
        <v/>
      </c>
      <c r="D1018" s="30"/>
      <c r="E1018" s="9" t="str">
        <f aca="false">IF($D1018="","",IFERROR(VLOOKUP($D1018,CONC_TABLA,2,FALSE()),""))</f>
        <v/>
      </c>
      <c r="F1018" s="9" t="str">
        <f aca="false">IF($D1018="","",IFERROR(VLOOKUP($D1018,CONC_TABLA,3,FALSE()),""))</f>
        <v/>
      </c>
      <c r="G1018" s="30"/>
      <c r="H1018" s="30"/>
      <c r="I1018" s="30"/>
      <c r="J1018" s="29"/>
      <c r="K1018" s="28"/>
      <c r="L1018" s="28"/>
      <c r="M1018" s="9" t="str">
        <f aca="false">IF(OR($B1018="",$E1018=""),"",IF($E1018="INA","INA",IF($G1018="Otro empleador",IF($E1018="RET","RETO",IF($E1018="ORD","OTO","OTX")),IF($E1018="RET","ERR",$E1018))))</f>
        <v/>
      </c>
      <c r="N1018" s="9" t="str">
        <f aca="false">IF($I1018="","",IFERROR(VLOOKUP($I1018,FREC_TABLA,2,FALSE()),""))</f>
        <v/>
      </c>
      <c r="O1018" s="19" t="n">
        <f aca="false">IF(OR($M1018="",$M1018="ERR",$J1018="",$K1018="",$N1018=""),0,IF($N1018=0,IF(AND(OR(1=7,1=12),1&gt;=$K1018,1&lt;=IF($L1018="",12,$L1018)),$J1018,0),IF(AND(1&gt;=$K1018,1&lt;=IF($L1018="",12,$L1018),MOD(1-$K1018,$N1018)=0),$J1018,0)))</f>
        <v>0</v>
      </c>
      <c r="P1018" s="19" t="n">
        <f aca="false">IF(OR($M1018="",$M1018="ERR",$J1018="",$K1018="",$N1018=""),0,IF($N1018=0,IF(AND(OR(2=7,2=12),2&gt;=$K1018,2&lt;=IF($L1018="",12,$L1018)),$J1018,0),IF(AND(2&gt;=$K1018,2&lt;=IF($L1018="",12,$L1018),MOD(2-$K1018,$N1018)=0),$J1018,0)))</f>
        <v>0</v>
      </c>
      <c r="Q1018" s="19" t="n">
        <f aca="false">IF(OR($M1018="",$M1018="ERR",$J1018="",$K1018="",$N1018=""),0,IF($N1018=0,IF(AND(OR(3=7,3=12),3&gt;=$K1018,3&lt;=IF($L1018="",12,$L1018)),$J1018,0),IF(AND(3&gt;=$K1018,3&lt;=IF($L1018="",12,$L1018),MOD(3-$K1018,$N1018)=0),$J1018,0)))</f>
        <v>0</v>
      </c>
      <c r="R1018" s="19" t="n">
        <f aca="false">IF(OR($M1018="",$M1018="ERR",$J1018="",$K1018="",$N1018=""),0,IF($N1018=0,IF(AND(OR(4=7,4=12),4&gt;=$K1018,4&lt;=IF($L1018="",12,$L1018)),$J1018,0),IF(AND(4&gt;=$K1018,4&lt;=IF($L1018="",12,$L1018),MOD(4-$K1018,$N1018)=0),$J1018,0)))</f>
        <v>0</v>
      </c>
      <c r="S1018" s="19" t="n">
        <f aca="false">IF(OR($M1018="",$M1018="ERR",$J1018="",$K1018="",$N1018=""),0,IF($N1018=0,IF(AND(OR(5=7,5=12),5&gt;=$K1018,5&lt;=IF($L1018="",12,$L1018)),$J1018,0),IF(AND(5&gt;=$K1018,5&lt;=IF($L1018="",12,$L1018),MOD(5-$K1018,$N1018)=0),$J1018,0)))</f>
        <v>0</v>
      </c>
      <c r="T1018" s="19" t="n">
        <f aca="false">IF(OR($M1018="",$M1018="ERR",$J1018="",$K1018="",$N1018=""),0,IF($N1018=0,IF(AND(OR(6=7,6=12),6&gt;=$K1018,6&lt;=IF($L1018="",12,$L1018)),$J1018,0),IF(AND(6&gt;=$K1018,6&lt;=IF($L1018="",12,$L1018),MOD(6-$K1018,$N1018)=0),$J1018,0)))</f>
        <v>0</v>
      </c>
      <c r="U1018" s="19" t="n">
        <f aca="false">IF(OR($M1018="",$M1018="ERR",$J1018="",$K1018="",$N1018=""),0,IF($N1018=0,IF(AND(OR(7=7,7=12),7&gt;=$K1018,7&lt;=IF($L1018="",12,$L1018)),$J1018,0),IF(AND(7&gt;=$K1018,7&lt;=IF($L1018="",12,$L1018),MOD(7-$K1018,$N1018)=0),$J1018,0)))</f>
        <v>0</v>
      </c>
      <c r="V1018" s="19" t="n">
        <f aca="false">IF(OR($M1018="",$M1018="ERR",$J1018="",$K1018="",$N1018=""),0,IF($N1018=0,IF(AND(OR(8=7,8=12),8&gt;=$K1018,8&lt;=IF($L1018="",12,$L1018)),$J1018,0),IF(AND(8&gt;=$K1018,8&lt;=IF($L1018="",12,$L1018),MOD(8-$K1018,$N1018)=0),$J1018,0)))</f>
        <v>0</v>
      </c>
      <c r="W1018" s="19" t="n">
        <f aca="false">IF(OR($M1018="",$M1018="ERR",$J1018="",$K1018="",$N1018=""),0,IF($N1018=0,IF(AND(OR(9=7,9=12),9&gt;=$K1018,9&lt;=IF($L1018="",12,$L1018)),$J1018,0),IF(AND(9&gt;=$K1018,9&lt;=IF($L1018="",12,$L1018),MOD(9-$K1018,$N1018)=0),$J1018,0)))</f>
        <v>0</v>
      </c>
      <c r="X1018" s="19" t="n">
        <f aca="false">IF(OR($M1018="",$M1018="ERR",$J1018="",$K1018="",$N1018=""),0,IF($N1018=0,IF(AND(OR(10=7,10=12),10&gt;=$K1018,10&lt;=IF($L1018="",12,$L1018)),$J1018,0),IF(AND(10&gt;=$K1018,10&lt;=IF($L1018="",12,$L1018),MOD(10-$K1018,$N1018)=0),$J1018,0)))</f>
        <v>0</v>
      </c>
      <c r="Y1018" s="19" t="n">
        <f aca="false">IF(OR($M1018="",$M1018="ERR",$J1018="",$K1018="",$N1018=""),0,IF($N1018=0,IF(AND(OR(11=7,11=12),11&gt;=$K1018,11&lt;=IF($L1018="",12,$L1018)),$J1018,0),IF(AND(11&gt;=$K1018,11&lt;=IF($L1018="",12,$L1018),MOD(11-$K1018,$N1018)=0),$J1018,0)))</f>
        <v>0</v>
      </c>
      <c r="Z1018" s="19" t="n">
        <f aca="false">IF(OR($M1018="",$M1018="ERR",$J1018="",$K1018="",$N1018=""),0,IF($N1018=0,IF(AND(OR(12=7,12=12),12&gt;=$K1018,12&lt;=IF($L1018="",12,$L1018)),$J1018,0),IF(AND(12&gt;=$K1018,12&lt;=IF($L1018="",12,$L1018),MOD(12-$K1018,$N1018)=0),$J1018,0)))</f>
        <v>0</v>
      </c>
      <c r="AA1018" s="36" t="n">
        <f aca="false">SUM(O1018:Z1018)</f>
        <v>0</v>
      </c>
      <c r="AB1018" s="15" t="str">
        <f aca="false">IF(AND($B1018="",$D1018="",$J1018=""),"",IF($B1018="","Falta código",IF(ISNA(MATCH($B1018,LST_COD,0)),"Código no registrado en Trabajadores",IF($E1018="","Concepto no está en el catálogo",IF($M1018="ERR","Retención de otro empleador: Origen = Otro empleador",IF(OR($J1018="",$K1018=""),"Falta monto o mes",IF(OR($K1018&lt;1,$K1018&gt;12),"Mes inicio inválido",IF(AND($L1018&lt;&gt;"",OR($L1018&lt;$K1018,$L1018&gt;12)),"Mes fin inválido",IF($N1018="","Falta frecuencia",IF(AND($G1018&lt;&gt;"Otro empleador",SUMPRODUCT(($O1018:$Z1018&lt;&gt;0)*(((COLUMN($O1018:$Z1018)-14)&lt;INDEX(Trabajadores!$M$6:$M$105,MATCH($B1018,LST_COD,0)))+((COLUMN($O1018:$Z1018)-14)&gt;INDEX(Trabajadores!$N$6:$N$105,MATCH($B1018,LST_COD,0)))))&gt;0),"Aviso: hay meses fuera del periodo laboral","OK"))))))))))</f>
        <v/>
      </c>
    </row>
    <row r="1019" customFormat="false" ht="15" hidden="false" customHeight="false" outlineLevel="0" collapsed="false">
      <c r="A1019" s="23" t="n">
        <v>1014</v>
      </c>
      <c r="B1019" s="7"/>
      <c r="C1019" s="35" t="str">
        <f aca="false">IF($B1019="","",IFERROR(INDEX(Trabajadores!$D$6:$D$105,MATCH($B1019,LST_COD,0)),"¿Código?"))</f>
        <v/>
      </c>
      <c r="D1019" s="30"/>
      <c r="E1019" s="9" t="str">
        <f aca="false">IF($D1019="","",IFERROR(VLOOKUP($D1019,CONC_TABLA,2,FALSE()),""))</f>
        <v/>
      </c>
      <c r="F1019" s="9" t="str">
        <f aca="false">IF($D1019="","",IFERROR(VLOOKUP($D1019,CONC_TABLA,3,FALSE()),""))</f>
        <v/>
      </c>
      <c r="G1019" s="30"/>
      <c r="H1019" s="30"/>
      <c r="I1019" s="30"/>
      <c r="J1019" s="29"/>
      <c r="K1019" s="28"/>
      <c r="L1019" s="28"/>
      <c r="M1019" s="9" t="str">
        <f aca="false">IF(OR($B1019="",$E1019=""),"",IF($E1019="INA","INA",IF($G1019="Otro empleador",IF($E1019="RET","RETO",IF($E1019="ORD","OTO","OTX")),IF($E1019="RET","ERR",$E1019))))</f>
        <v/>
      </c>
      <c r="N1019" s="9" t="str">
        <f aca="false">IF($I1019="","",IFERROR(VLOOKUP($I1019,FREC_TABLA,2,FALSE()),""))</f>
        <v/>
      </c>
      <c r="O1019" s="19" t="n">
        <f aca="false">IF(OR($M1019="",$M1019="ERR",$J1019="",$K1019="",$N1019=""),0,IF($N1019=0,IF(AND(OR(1=7,1=12),1&gt;=$K1019,1&lt;=IF($L1019="",12,$L1019)),$J1019,0),IF(AND(1&gt;=$K1019,1&lt;=IF($L1019="",12,$L1019),MOD(1-$K1019,$N1019)=0),$J1019,0)))</f>
        <v>0</v>
      </c>
      <c r="P1019" s="19" t="n">
        <f aca="false">IF(OR($M1019="",$M1019="ERR",$J1019="",$K1019="",$N1019=""),0,IF($N1019=0,IF(AND(OR(2=7,2=12),2&gt;=$K1019,2&lt;=IF($L1019="",12,$L1019)),$J1019,0),IF(AND(2&gt;=$K1019,2&lt;=IF($L1019="",12,$L1019),MOD(2-$K1019,$N1019)=0),$J1019,0)))</f>
        <v>0</v>
      </c>
      <c r="Q1019" s="19" t="n">
        <f aca="false">IF(OR($M1019="",$M1019="ERR",$J1019="",$K1019="",$N1019=""),0,IF($N1019=0,IF(AND(OR(3=7,3=12),3&gt;=$K1019,3&lt;=IF($L1019="",12,$L1019)),$J1019,0),IF(AND(3&gt;=$K1019,3&lt;=IF($L1019="",12,$L1019),MOD(3-$K1019,$N1019)=0),$J1019,0)))</f>
        <v>0</v>
      </c>
      <c r="R1019" s="19" t="n">
        <f aca="false">IF(OR($M1019="",$M1019="ERR",$J1019="",$K1019="",$N1019=""),0,IF($N1019=0,IF(AND(OR(4=7,4=12),4&gt;=$K1019,4&lt;=IF($L1019="",12,$L1019)),$J1019,0),IF(AND(4&gt;=$K1019,4&lt;=IF($L1019="",12,$L1019),MOD(4-$K1019,$N1019)=0),$J1019,0)))</f>
        <v>0</v>
      </c>
      <c r="S1019" s="19" t="n">
        <f aca="false">IF(OR($M1019="",$M1019="ERR",$J1019="",$K1019="",$N1019=""),0,IF($N1019=0,IF(AND(OR(5=7,5=12),5&gt;=$K1019,5&lt;=IF($L1019="",12,$L1019)),$J1019,0),IF(AND(5&gt;=$K1019,5&lt;=IF($L1019="",12,$L1019),MOD(5-$K1019,$N1019)=0),$J1019,0)))</f>
        <v>0</v>
      </c>
      <c r="T1019" s="19" t="n">
        <f aca="false">IF(OR($M1019="",$M1019="ERR",$J1019="",$K1019="",$N1019=""),0,IF($N1019=0,IF(AND(OR(6=7,6=12),6&gt;=$K1019,6&lt;=IF($L1019="",12,$L1019)),$J1019,0),IF(AND(6&gt;=$K1019,6&lt;=IF($L1019="",12,$L1019),MOD(6-$K1019,$N1019)=0),$J1019,0)))</f>
        <v>0</v>
      </c>
      <c r="U1019" s="19" t="n">
        <f aca="false">IF(OR($M1019="",$M1019="ERR",$J1019="",$K1019="",$N1019=""),0,IF($N1019=0,IF(AND(OR(7=7,7=12),7&gt;=$K1019,7&lt;=IF($L1019="",12,$L1019)),$J1019,0),IF(AND(7&gt;=$K1019,7&lt;=IF($L1019="",12,$L1019),MOD(7-$K1019,$N1019)=0),$J1019,0)))</f>
        <v>0</v>
      </c>
      <c r="V1019" s="19" t="n">
        <f aca="false">IF(OR($M1019="",$M1019="ERR",$J1019="",$K1019="",$N1019=""),0,IF($N1019=0,IF(AND(OR(8=7,8=12),8&gt;=$K1019,8&lt;=IF($L1019="",12,$L1019)),$J1019,0),IF(AND(8&gt;=$K1019,8&lt;=IF($L1019="",12,$L1019),MOD(8-$K1019,$N1019)=0),$J1019,0)))</f>
        <v>0</v>
      </c>
      <c r="W1019" s="19" t="n">
        <f aca="false">IF(OR($M1019="",$M1019="ERR",$J1019="",$K1019="",$N1019=""),0,IF($N1019=0,IF(AND(OR(9=7,9=12),9&gt;=$K1019,9&lt;=IF($L1019="",12,$L1019)),$J1019,0),IF(AND(9&gt;=$K1019,9&lt;=IF($L1019="",12,$L1019),MOD(9-$K1019,$N1019)=0),$J1019,0)))</f>
        <v>0</v>
      </c>
      <c r="X1019" s="19" t="n">
        <f aca="false">IF(OR($M1019="",$M1019="ERR",$J1019="",$K1019="",$N1019=""),0,IF($N1019=0,IF(AND(OR(10=7,10=12),10&gt;=$K1019,10&lt;=IF($L1019="",12,$L1019)),$J1019,0),IF(AND(10&gt;=$K1019,10&lt;=IF($L1019="",12,$L1019),MOD(10-$K1019,$N1019)=0),$J1019,0)))</f>
        <v>0</v>
      </c>
      <c r="Y1019" s="19" t="n">
        <f aca="false">IF(OR($M1019="",$M1019="ERR",$J1019="",$K1019="",$N1019=""),0,IF($N1019=0,IF(AND(OR(11=7,11=12),11&gt;=$K1019,11&lt;=IF($L1019="",12,$L1019)),$J1019,0),IF(AND(11&gt;=$K1019,11&lt;=IF($L1019="",12,$L1019),MOD(11-$K1019,$N1019)=0),$J1019,0)))</f>
        <v>0</v>
      </c>
      <c r="Z1019" s="19" t="n">
        <f aca="false">IF(OR($M1019="",$M1019="ERR",$J1019="",$K1019="",$N1019=""),0,IF($N1019=0,IF(AND(OR(12=7,12=12),12&gt;=$K1019,12&lt;=IF($L1019="",12,$L1019)),$J1019,0),IF(AND(12&gt;=$K1019,12&lt;=IF($L1019="",12,$L1019),MOD(12-$K1019,$N1019)=0),$J1019,0)))</f>
        <v>0</v>
      </c>
      <c r="AA1019" s="36" t="n">
        <f aca="false">SUM(O1019:Z1019)</f>
        <v>0</v>
      </c>
      <c r="AB1019" s="15" t="str">
        <f aca="false">IF(AND($B1019="",$D1019="",$J1019=""),"",IF($B1019="","Falta código",IF(ISNA(MATCH($B1019,LST_COD,0)),"Código no registrado en Trabajadores",IF($E1019="","Concepto no está en el catálogo",IF($M1019="ERR","Retención de otro empleador: Origen = Otro empleador",IF(OR($J1019="",$K1019=""),"Falta monto o mes",IF(OR($K1019&lt;1,$K1019&gt;12),"Mes inicio inválido",IF(AND($L1019&lt;&gt;"",OR($L1019&lt;$K1019,$L1019&gt;12)),"Mes fin inválido",IF($N1019="","Falta frecuencia",IF(AND($G1019&lt;&gt;"Otro empleador",SUMPRODUCT(($O1019:$Z1019&lt;&gt;0)*(((COLUMN($O1019:$Z1019)-14)&lt;INDEX(Trabajadores!$M$6:$M$105,MATCH($B1019,LST_COD,0)))+((COLUMN($O1019:$Z1019)-14)&gt;INDEX(Trabajadores!$N$6:$N$105,MATCH($B1019,LST_COD,0)))))&gt;0),"Aviso: hay meses fuera del periodo laboral","OK"))))))))))</f>
        <v/>
      </c>
    </row>
    <row r="1020" customFormat="false" ht="15" hidden="false" customHeight="false" outlineLevel="0" collapsed="false">
      <c r="A1020" s="23" t="n">
        <v>1015</v>
      </c>
      <c r="B1020" s="7"/>
      <c r="C1020" s="35" t="str">
        <f aca="false">IF($B1020="","",IFERROR(INDEX(Trabajadores!$D$6:$D$105,MATCH($B1020,LST_COD,0)),"¿Código?"))</f>
        <v/>
      </c>
      <c r="D1020" s="30"/>
      <c r="E1020" s="9" t="str">
        <f aca="false">IF($D1020="","",IFERROR(VLOOKUP($D1020,CONC_TABLA,2,FALSE()),""))</f>
        <v/>
      </c>
      <c r="F1020" s="9" t="str">
        <f aca="false">IF($D1020="","",IFERROR(VLOOKUP($D1020,CONC_TABLA,3,FALSE()),""))</f>
        <v/>
      </c>
      <c r="G1020" s="30"/>
      <c r="H1020" s="30"/>
      <c r="I1020" s="30"/>
      <c r="J1020" s="29"/>
      <c r="K1020" s="28"/>
      <c r="L1020" s="28"/>
      <c r="M1020" s="9" t="str">
        <f aca="false">IF(OR($B1020="",$E1020=""),"",IF($E1020="INA","INA",IF($G1020="Otro empleador",IF($E1020="RET","RETO",IF($E1020="ORD","OTO","OTX")),IF($E1020="RET","ERR",$E1020))))</f>
        <v/>
      </c>
      <c r="N1020" s="9" t="str">
        <f aca="false">IF($I1020="","",IFERROR(VLOOKUP($I1020,FREC_TABLA,2,FALSE()),""))</f>
        <v/>
      </c>
      <c r="O1020" s="19" t="n">
        <f aca="false">IF(OR($M1020="",$M1020="ERR",$J1020="",$K1020="",$N1020=""),0,IF($N1020=0,IF(AND(OR(1=7,1=12),1&gt;=$K1020,1&lt;=IF($L1020="",12,$L1020)),$J1020,0),IF(AND(1&gt;=$K1020,1&lt;=IF($L1020="",12,$L1020),MOD(1-$K1020,$N1020)=0),$J1020,0)))</f>
        <v>0</v>
      </c>
      <c r="P1020" s="19" t="n">
        <f aca="false">IF(OR($M1020="",$M1020="ERR",$J1020="",$K1020="",$N1020=""),0,IF($N1020=0,IF(AND(OR(2=7,2=12),2&gt;=$K1020,2&lt;=IF($L1020="",12,$L1020)),$J1020,0),IF(AND(2&gt;=$K1020,2&lt;=IF($L1020="",12,$L1020),MOD(2-$K1020,$N1020)=0),$J1020,0)))</f>
        <v>0</v>
      </c>
      <c r="Q1020" s="19" t="n">
        <f aca="false">IF(OR($M1020="",$M1020="ERR",$J1020="",$K1020="",$N1020=""),0,IF($N1020=0,IF(AND(OR(3=7,3=12),3&gt;=$K1020,3&lt;=IF($L1020="",12,$L1020)),$J1020,0),IF(AND(3&gt;=$K1020,3&lt;=IF($L1020="",12,$L1020),MOD(3-$K1020,$N1020)=0),$J1020,0)))</f>
        <v>0</v>
      </c>
      <c r="R1020" s="19" t="n">
        <f aca="false">IF(OR($M1020="",$M1020="ERR",$J1020="",$K1020="",$N1020=""),0,IF($N1020=0,IF(AND(OR(4=7,4=12),4&gt;=$K1020,4&lt;=IF($L1020="",12,$L1020)),$J1020,0),IF(AND(4&gt;=$K1020,4&lt;=IF($L1020="",12,$L1020),MOD(4-$K1020,$N1020)=0),$J1020,0)))</f>
        <v>0</v>
      </c>
      <c r="S1020" s="19" t="n">
        <f aca="false">IF(OR($M1020="",$M1020="ERR",$J1020="",$K1020="",$N1020=""),0,IF($N1020=0,IF(AND(OR(5=7,5=12),5&gt;=$K1020,5&lt;=IF($L1020="",12,$L1020)),$J1020,0),IF(AND(5&gt;=$K1020,5&lt;=IF($L1020="",12,$L1020),MOD(5-$K1020,$N1020)=0),$J1020,0)))</f>
        <v>0</v>
      </c>
      <c r="T1020" s="19" t="n">
        <f aca="false">IF(OR($M1020="",$M1020="ERR",$J1020="",$K1020="",$N1020=""),0,IF($N1020=0,IF(AND(OR(6=7,6=12),6&gt;=$K1020,6&lt;=IF($L1020="",12,$L1020)),$J1020,0),IF(AND(6&gt;=$K1020,6&lt;=IF($L1020="",12,$L1020),MOD(6-$K1020,$N1020)=0),$J1020,0)))</f>
        <v>0</v>
      </c>
      <c r="U1020" s="19" t="n">
        <f aca="false">IF(OR($M1020="",$M1020="ERR",$J1020="",$K1020="",$N1020=""),0,IF($N1020=0,IF(AND(OR(7=7,7=12),7&gt;=$K1020,7&lt;=IF($L1020="",12,$L1020)),$J1020,0),IF(AND(7&gt;=$K1020,7&lt;=IF($L1020="",12,$L1020),MOD(7-$K1020,$N1020)=0),$J1020,0)))</f>
        <v>0</v>
      </c>
      <c r="V1020" s="19" t="n">
        <f aca="false">IF(OR($M1020="",$M1020="ERR",$J1020="",$K1020="",$N1020=""),0,IF($N1020=0,IF(AND(OR(8=7,8=12),8&gt;=$K1020,8&lt;=IF($L1020="",12,$L1020)),$J1020,0),IF(AND(8&gt;=$K1020,8&lt;=IF($L1020="",12,$L1020),MOD(8-$K1020,$N1020)=0),$J1020,0)))</f>
        <v>0</v>
      </c>
      <c r="W1020" s="19" t="n">
        <f aca="false">IF(OR($M1020="",$M1020="ERR",$J1020="",$K1020="",$N1020=""),0,IF($N1020=0,IF(AND(OR(9=7,9=12),9&gt;=$K1020,9&lt;=IF($L1020="",12,$L1020)),$J1020,0),IF(AND(9&gt;=$K1020,9&lt;=IF($L1020="",12,$L1020),MOD(9-$K1020,$N1020)=0),$J1020,0)))</f>
        <v>0</v>
      </c>
      <c r="X1020" s="19" t="n">
        <f aca="false">IF(OR($M1020="",$M1020="ERR",$J1020="",$K1020="",$N1020=""),0,IF($N1020=0,IF(AND(OR(10=7,10=12),10&gt;=$K1020,10&lt;=IF($L1020="",12,$L1020)),$J1020,0),IF(AND(10&gt;=$K1020,10&lt;=IF($L1020="",12,$L1020),MOD(10-$K1020,$N1020)=0),$J1020,0)))</f>
        <v>0</v>
      </c>
      <c r="Y1020" s="19" t="n">
        <f aca="false">IF(OR($M1020="",$M1020="ERR",$J1020="",$K1020="",$N1020=""),0,IF($N1020=0,IF(AND(OR(11=7,11=12),11&gt;=$K1020,11&lt;=IF($L1020="",12,$L1020)),$J1020,0),IF(AND(11&gt;=$K1020,11&lt;=IF($L1020="",12,$L1020),MOD(11-$K1020,$N1020)=0),$J1020,0)))</f>
        <v>0</v>
      </c>
      <c r="Z1020" s="19" t="n">
        <f aca="false">IF(OR($M1020="",$M1020="ERR",$J1020="",$K1020="",$N1020=""),0,IF($N1020=0,IF(AND(OR(12=7,12=12),12&gt;=$K1020,12&lt;=IF($L1020="",12,$L1020)),$J1020,0),IF(AND(12&gt;=$K1020,12&lt;=IF($L1020="",12,$L1020),MOD(12-$K1020,$N1020)=0),$J1020,0)))</f>
        <v>0</v>
      </c>
      <c r="AA1020" s="36" t="n">
        <f aca="false">SUM(O1020:Z1020)</f>
        <v>0</v>
      </c>
      <c r="AB1020" s="15" t="str">
        <f aca="false">IF(AND($B1020="",$D1020="",$J1020=""),"",IF($B1020="","Falta código",IF(ISNA(MATCH($B1020,LST_COD,0)),"Código no registrado en Trabajadores",IF($E1020="","Concepto no está en el catálogo",IF($M1020="ERR","Retención de otro empleador: Origen = Otro empleador",IF(OR($J1020="",$K1020=""),"Falta monto o mes",IF(OR($K1020&lt;1,$K1020&gt;12),"Mes inicio inválido",IF(AND($L1020&lt;&gt;"",OR($L1020&lt;$K1020,$L1020&gt;12)),"Mes fin inválido",IF($N1020="","Falta frecuencia",IF(AND($G1020&lt;&gt;"Otro empleador",SUMPRODUCT(($O1020:$Z1020&lt;&gt;0)*(((COLUMN($O1020:$Z1020)-14)&lt;INDEX(Trabajadores!$M$6:$M$105,MATCH($B1020,LST_COD,0)))+((COLUMN($O1020:$Z1020)-14)&gt;INDEX(Trabajadores!$N$6:$N$105,MATCH($B1020,LST_COD,0)))))&gt;0),"Aviso: hay meses fuera del periodo laboral","OK"))))))))))</f>
        <v/>
      </c>
    </row>
    <row r="1021" customFormat="false" ht="15" hidden="false" customHeight="false" outlineLevel="0" collapsed="false">
      <c r="A1021" s="23" t="n">
        <v>1016</v>
      </c>
      <c r="B1021" s="7"/>
      <c r="C1021" s="35" t="str">
        <f aca="false">IF($B1021="","",IFERROR(INDEX(Trabajadores!$D$6:$D$105,MATCH($B1021,LST_COD,0)),"¿Código?"))</f>
        <v/>
      </c>
      <c r="D1021" s="30"/>
      <c r="E1021" s="9" t="str">
        <f aca="false">IF($D1021="","",IFERROR(VLOOKUP($D1021,CONC_TABLA,2,FALSE()),""))</f>
        <v/>
      </c>
      <c r="F1021" s="9" t="str">
        <f aca="false">IF($D1021="","",IFERROR(VLOOKUP($D1021,CONC_TABLA,3,FALSE()),""))</f>
        <v/>
      </c>
      <c r="G1021" s="30"/>
      <c r="H1021" s="30"/>
      <c r="I1021" s="30"/>
      <c r="J1021" s="29"/>
      <c r="K1021" s="28"/>
      <c r="L1021" s="28"/>
      <c r="M1021" s="9" t="str">
        <f aca="false">IF(OR($B1021="",$E1021=""),"",IF($E1021="INA","INA",IF($G1021="Otro empleador",IF($E1021="RET","RETO",IF($E1021="ORD","OTO","OTX")),IF($E1021="RET","ERR",$E1021))))</f>
        <v/>
      </c>
      <c r="N1021" s="9" t="str">
        <f aca="false">IF($I1021="","",IFERROR(VLOOKUP($I1021,FREC_TABLA,2,FALSE()),""))</f>
        <v/>
      </c>
      <c r="O1021" s="19" t="n">
        <f aca="false">IF(OR($M1021="",$M1021="ERR",$J1021="",$K1021="",$N1021=""),0,IF($N1021=0,IF(AND(OR(1=7,1=12),1&gt;=$K1021,1&lt;=IF($L1021="",12,$L1021)),$J1021,0),IF(AND(1&gt;=$K1021,1&lt;=IF($L1021="",12,$L1021),MOD(1-$K1021,$N1021)=0),$J1021,0)))</f>
        <v>0</v>
      </c>
      <c r="P1021" s="19" t="n">
        <f aca="false">IF(OR($M1021="",$M1021="ERR",$J1021="",$K1021="",$N1021=""),0,IF($N1021=0,IF(AND(OR(2=7,2=12),2&gt;=$K1021,2&lt;=IF($L1021="",12,$L1021)),$J1021,0),IF(AND(2&gt;=$K1021,2&lt;=IF($L1021="",12,$L1021),MOD(2-$K1021,$N1021)=0),$J1021,0)))</f>
        <v>0</v>
      </c>
      <c r="Q1021" s="19" t="n">
        <f aca="false">IF(OR($M1021="",$M1021="ERR",$J1021="",$K1021="",$N1021=""),0,IF($N1021=0,IF(AND(OR(3=7,3=12),3&gt;=$K1021,3&lt;=IF($L1021="",12,$L1021)),$J1021,0),IF(AND(3&gt;=$K1021,3&lt;=IF($L1021="",12,$L1021),MOD(3-$K1021,$N1021)=0),$J1021,0)))</f>
        <v>0</v>
      </c>
      <c r="R1021" s="19" t="n">
        <f aca="false">IF(OR($M1021="",$M1021="ERR",$J1021="",$K1021="",$N1021=""),0,IF($N1021=0,IF(AND(OR(4=7,4=12),4&gt;=$K1021,4&lt;=IF($L1021="",12,$L1021)),$J1021,0),IF(AND(4&gt;=$K1021,4&lt;=IF($L1021="",12,$L1021),MOD(4-$K1021,$N1021)=0),$J1021,0)))</f>
        <v>0</v>
      </c>
      <c r="S1021" s="19" t="n">
        <f aca="false">IF(OR($M1021="",$M1021="ERR",$J1021="",$K1021="",$N1021=""),0,IF($N1021=0,IF(AND(OR(5=7,5=12),5&gt;=$K1021,5&lt;=IF($L1021="",12,$L1021)),$J1021,0),IF(AND(5&gt;=$K1021,5&lt;=IF($L1021="",12,$L1021),MOD(5-$K1021,$N1021)=0),$J1021,0)))</f>
        <v>0</v>
      </c>
      <c r="T1021" s="19" t="n">
        <f aca="false">IF(OR($M1021="",$M1021="ERR",$J1021="",$K1021="",$N1021=""),0,IF($N1021=0,IF(AND(OR(6=7,6=12),6&gt;=$K1021,6&lt;=IF($L1021="",12,$L1021)),$J1021,0),IF(AND(6&gt;=$K1021,6&lt;=IF($L1021="",12,$L1021),MOD(6-$K1021,$N1021)=0),$J1021,0)))</f>
        <v>0</v>
      </c>
      <c r="U1021" s="19" t="n">
        <f aca="false">IF(OR($M1021="",$M1021="ERR",$J1021="",$K1021="",$N1021=""),0,IF($N1021=0,IF(AND(OR(7=7,7=12),7&gt;=$K1021,7&lt;=IF($L1021="",12,$L1021)),$J1021,0),IF(AND(7&gt;=$K1021,7&lt;=IF($L1021="",12,$L1021),MOD(7-$K1021,$N1021)=0),$J1021,0)))</f>
        <v>0</v>
      </c>
      <c r="V1021" s="19" t="n">
        <f aca="false">IF(OR($M1021="",$M1021="ERR",$J1021="",$K1021="",$N1021=""),0,IF($N1021=0,IF(AND(OR(8=7,8=12),8&gt;=$K1021,8&lt;=IF($L1021="",12,$L1021)),$J1021,0),IF(AND(8&gt;=$K1021,8&lt;=IF($L1021="",12,$L1021),MOD(8-$K1021,$N1021)=0),$J1021,0)))</f>
        <v>0</v>
      </c>
      <c r="W1021" s="19" t="n">
        <f aca="false">IF(OR($M1021="",$M1021="ERR",$J1021="",$K1021="",$N1021=""),0,IF($N1021=0,IF(AND(OR(9=7,9=12),9&gt;=$K1021,9&lt;=IF($L1021="",12,$L1021)),$J1021,0),IF(AND(9&gt;=$K1021,9&lt;=IF($L1021="",12,$L1021),MOD(9-$K1021,$N1021)=0),$J1021,0)))</f>
        <v>0</v>
      </c>
      <c r="X1021" s="19" t="n">
        <f aca="false">IF(OR($M1021="",$M1021="ERR",$J1021="",$K1021="",$N1021=""),0,IF($N1021=0,IF(AND(OR(10=7,10=12),10&gt;=$K1021,10&lt;=IF($L1021="",12,$L1021)),$J1021,0),IF(AND(10&gt;=$K1021,10&lt;=IF($L1021="",12,$L1021),MOD(10-$K1021,$N1021)=0),$J1021,0)))</f>
        <v>0</v>
      </c>
      <c r="Y1021" s="19" t="n">
        <f aca="false">IF(OR($M1021="",$M1021="ERR",$J1021="",$K1021="",$N1021=""),0,IF($N1021=0,IF(AND(OR(11=7,11=12),11&gt;=$K1021,11&lt;=IF($L1021="",12,$L1021)),$J1021,0),IF(AND(11&gt;=$K1021,11&lt;=IF($L1021="",12,$L1021),MOD(11-$K1021,$N1021)=0),$J1021,0)))</f>
        <v>0</v>
      </c>
      <c r="Z1021" s="19" t="n">
        <f aca="false">IF(OR($M1021="",$M1021="ERR",$J1021="",$K1021="",$N1021=""),0,IF($N1021=0,IF(AND(OR(12=7,12=12),12&gt;=$K1021,12&lt;=IF($L1021="",12,$L1021)),$J1021,0),IF(AND(12&gt;=$K1021,12&lt;=IF($L1021="",12,$L1021),MOD(12-$K1021,$N1021)=0),$J1021,0)))</f>
        <v>0</v>
      </c>
      <c r="AA1021" s="36" t="n">
        <f aca="false">SUM(O1021:Z1021)</f>
        <v>0</v>
      </c>
      <c r="AB1021" s="15" t="str">
        <f aca="false">IF(AND($B1021="",$D1021="",$J1021=""),"",IF($B1021="","Falta código",IF(ISNA(MATCH($B1021,LST_COD,0)),"Código no registrado en Trabajadores",IF($E1021="","Concepto no está en el catálogo",IF($M1021="ERR","Retención de otro empleador: Origen = Otro empleador",IF(OR($J1021="",$K1021=""),"Falta monto o mes",IF(OR($K1021&lt;1,$K1021&gt;12),"Mes inicio inválido",IF(AND($L1021&lt;&gt;"",OR($L1021&lt;$K1021,$L1021&gt;12)),"Mes fin inválido",IF($N1021="","Falta frecuencia",IF(AND($G1021&lt;&gt;"Otro empleador",SUMPRODUCT(($O1021:$Z1021&lt;&gt;0)*(((COLUMN($O1021:$Z1021)-14)&lt;INDEX(Trabajadores!$M$6:$M$105,MATCH($B1021,LST_COD,0)))+((COLUMN($O1021:$Z1021)-14)&gt;INDEX(Trabajadores!$N$6:$N$105,MATCH($B1021,LST_COD,0)))))&gt;0),"Aviso: hay meses fuera del periodo laboral","OK"))))))))))</f>
        <v/>
      </c>
    </row>
    <row r="1022" customFormat="false" ht="15" hidden="false" customHeight="false" outlineLevel="0" collapsed="false">
      <c r="A1022" s="23" t="n">
        <v>1017</v>
      </c>
      <c r="B1022" s="7"/>
      <c r="C1022" s="35" t="str">
        <f aca="false">IF($B1022="","",IFERROR(INDEX(Trabajadores!$D$6:$D$105,MATCH($B1022,LST_COD,0)),"¿Código?"))</f>
        <v/>
      </c>
      <c r="D1022" s="30"/>
      <c r="E1022" s="9" t="str">
        <f aca="false">IF($D1022="","",IFERROR(VLOOKUP($D1022,CONC_TABLA,2,FALSE()),""))</f>
        <v/>
      </c>
      <c r="F1022" s="9" t="str">
        <f aca="false">IF($D1022="","",IFERROR(VLOOKUP($D1022,CONC_TABLA,3,FALSE()),""))</f>
        <v/>
      </c>
      <c r="G1022" s="30"/>
      <c r="H1022" s="30"/>
      <c r="I1022" s="30"/>
      <c r="J1022" s="29"/>
      <c r="K1022" s="28"/>
      <c r="L1022" s="28"/>
      <c r="M1022" s="9" t="str">
        <f aca="false">IF(OR($B1022="",$E1022=""),"",IF($E1022="INA","INA",IF($G1022="Otro empleador",IF($E1022="RET","RETO",IF($E1022="ORD","OTO","OTX")),IF($E1022="RET","ERR",$E1022))))</f>
        <v/>
      </c>
      <c r="N1022" s="9" t="str">
        <f aca="false">IF($I1022="","",IFERROR(VLOOKUP($I1022,FREC_TABLA,2,FALSE()),""))</f>
        <v/>
      </c>
      <c r="O1022" s="19" t="n">
        <f aca="false">IF(OR($M1022="",$M1022="ERR",$J1022="",$K1022="",$N1022=""),0,IF($N1022=0,IF(AND(OR(1=7,1=12),1&gt;=$K1022,1&lt;=IF($L1022="",12,$L1022)),$J1022,0),IF(AND(1&gt;=$K1022,1&lt;=IF($L1022="",12,$L1022),MOD(1-$K1022,$N1022)=0),$J1022,0)))</f>
        <v>0</v>
      </c>
      <c r="P1022" s="19" t="n">
        <f aca="false">IF(OR($M1022="",$M1022="ERR",$J1022="",$K1022="",$N1022=""),0,IF($N1022=0,IF(AND(OR(2=7,2=12),2&gt;=$K1022,2&lt;=IF($L1022="",12,$L1022)),$J1022,0),IF(AND(2&gt;=$K1022,2&lt;=IF($L1022="",12,$L1022),MOD(2-$K1022,$N1022)=0),$J1022,0)))</f>
        <v>0</v>
      </c>
      <c r="Q1022" s="19" t="n">
        <f aca="false">IF(OR($M1022="",$M1022="ERR",$J1022="",$K1022="",$N1022=""),0,IF($N1022=0,IF(AND(OR(3=7,3=12),3&gt;=$K1022,3&lt;=IF($L1022="",12,$L1022)),$J1022,0),IF(AND(3&gt;=$K1022,3&lt;=IF($L1022="",12,$L1022),MOD(3-$K1022,$N1022)=0),$J1022,0)))</f>
        <v>0</v>
      </c>
      <c r="R1022" s="19" t="n">
        <f aca="false">IF(OR($M1022="",$M1022="ERR",$J1022="",$K1022="",$N1022=""),0,IF($N1022=0,IF(AND(OR(4=7,4=12),4&gt;=$K1022,4&lt;=IF($L1022="",12,$L1022)),$J1022,0),IF(AND(4&gt;=$K1022,4&lt;=IF($L1022="",12,$L1022),MOD(4-$K1022,$N1022)=0),$J1022,0)))</f>
        <v>0</v>
      </c>
      <c r="S1022" s="19" t="n">
        <f aca="false">IF(OR($M1022="",$M1022="ERR",$J1022="",$K1022="",$N1022=""),0,IF($N1022=0,IF(AND(OR(5=7,5=12),5&gt;=$K1022,5&lt;=IF($L1022="",12,$L1022)),$J1022,0),IF(AND(5&gt;=$K1022,5&lt;=IF($L1022="",12,$L1022),MOD(5-$K1022,$N1022)=0),$J1022,0)))</f>
        <v>0</v>
      </c>
      <c r="T1022" s="19" t="n">
        <f aca="false">IF(OR($M1022="",$M1022="ERR",$J1022="",$K1022="",$N1022=""),0,IF($N1022=0,IF(AND(OR(6=7,6=12),6&gt;=$K1022,6&lt;=IF($L1022="",12,$L1022)),$J1022,0),IF(AND(6&gt;=$K1022,6&lt;=IF($L1022="",12,$L1022),MOD(6-$K1022,$N1022)=0),$J1022,0)))</f>
        <v>0</v>
      </c>
      <c r="U1022" s="19" t="n">
        <f aca="false">IF(OR($M1022="",$M1022="ERR",$J1022="",$K1022="",$N1022=""),0,IF($N1022=0,IF(AND(OR(7=7,7=12),7&gt;=$K1022,7&lt;=IF($L1022="",12,$L1022)),$J1022,0),IF(AND(7&gt;=$K1022,7&lt;=IF($L1022="",12,$L1022),MOD(7-$K1022,$N1022)=0),$J1022,0)))</f>
        <v>0</v>
      </c>
      <c r="V1022" s="19" t="n">
        <f aca="false">IF(OR($M1022="",$M1022="ERR",$J1022="",$K1022="",$N1022=""),0,IF($N1022=0,IF(AND(OR(8=7,8=12),8&gt;=$K1022,8&lt;=IF($L1022="",12,$L1022)),$J1022,0),IF(AND(8&gt;=$K1022,8&lt;=IF($L1022="",12,$L1022),MOD(8-$K1022,$N1022)=0),$J1022,0)))</f>
        <v>0</v>
      </c>
      <c r="W1022" s="19" t="n">
        <f aca="false">IF(OR($M1022="",$M1022="ERR",$J1022="",$K1022="",$N1022=""),0,IF($N1022=0,IF(AND(OR(9=7,9=12),9&gt;=$K1022,9&lt;=IF($L1022="",12,$L1022)),$J1022,0),IF(AND(9&gt;=$K1022,9&lt;=IF($L1022="",12,$L1022),MOD(9-$K1022,$N1022)=0),$J1022,0)))</f>
        <v>0</v>
      </c>
      <c r="X1022" s="19" t="n">
        <f aca="false">IF(OR($M1022="",$M1022="ERR",$J1022="",$K1022="",$N1022=""),0,IF($N1022=0,IF(AND(OR(10=7,10=12),10&gt;=$K1022,10&lt;=IF($L1022="",12,$L1022)),$J1022,0),IF(AND(10&gt;=$K1022,10&lt;=IF($L1022="",12,$L1022),MOD(10-$K1022,$N1022)=0),$J1022,0)))</f>
        <v>0</v>
      </c>
      <c r="Y1022" s="19" t="n">
        <f aca="false">IF(OR($M1022="",$M1022="ERR",$J1022="",$K1022="",$N1022=""),0,IF($N1022=0,IF(AND(OR(11=7,11=12),11&gt;=$K1022,11&lt;=IF($L1022="",12,$L1022)),$J1022,0),IF(AND(11&gt;=$K1022,11&lt;=IF($L1022="",12,$L1022),MOD(11-$K1022,$N1022)=0),$J1022,0)))</f>
        <v>0</v>
      </c>
      <c r="Z1022" s="19" t="n">
        <f aca="false">IF(OR($M1022="",$M1022="ERR",$J1022="",$K1022="",$N1022=""),0,IF($N1022=0,IF(AND(OR(12=7,12=12),12&gt;=$K1022,12&lt;=IF($L1022="",12,$L1022)),$J1022,0),IF(AND(12&gt;=$K1022,12&lt;=IF($L1022="",12,$L1022),MOD(12-$K1022,$N1022)=0),$J1022,0)))</f>
        <v>0</v>
      </c>
      <c r="AA1022" s="36" t="n">
        <f aca="false">SUM(O1022:Z1022)</f>
        <v>0</v>
      </c>
      <c r="AB1022" s="15" t="str">
        <f aca="false">IF(AND($B1022="",$D1022="",$J1022=""),"",IF($B1022="","Falta código",IF(ISNA(MATCH($B1022,LST_COD,0)),"Código no registrado en Trabajadores",IF($E1022="","Concepto no está en el catálogo",IF($M1022="ERR","Retención de otro empleador: Origen = Otro empleador",IF(OR($J1022="",$K1022=""),"Falta monto o mes",IF(OR($K1022&lt;1,$K1022&gt;12),"Mes inicio inválido",IF(AND($L1022&lt;&gt;"",OR($L1022&lt;$K1022,$L1022&gt;12)),"Mes fin inválido",IF($N1022="","Falta frecuencia",IF(AND($G1022&lt;&gt;"Otro empleador",SUMPRODUCT(($O1022:$Z1022&lt;&gt;0)*(((COLUMN($O1022:$Z1022)-14)&lt;INDEX(Trabajadores!$M$6:$M$105,MATCH($B1022,LST_COD,0)))+((COLUMN($O1022:$Z1022)-14)&gt;INDEX(Trabajadores!$N$6:$N$105,MATCH($B1022,LST_COD,0)))))&gt;0),"Aviso: hay meses fuera del periodo laboral","OK"))))))))))</f>
        <v/>
      </c>
    </row>
    <row r="1023" customFormat="false" ht="15" hidden="false" customHeight="false" outlineLevel="0" collapsed="false">
      <c r="A1023" s="23" t="n">
        <v>1018</v>
      </c>
      <c r="B1023" s="7"/>
      <c r="C1023" s="35" t="str">
        <f aca="false">IF($B1023="","",IFERROR(INDEX(Trabajadores!$D$6:$D$105,MATCH($B1023,LST_COD,0)),"¿Código?"))</f>
        <v/>
      </c>
      <c r="D1023" s="30"/>
      <c r="E1023" s="9" t="str">
        <f aca="false">IF($D1023="","",IFERROR(VLOOKUP($D1023,CONC_TABLA,2,FALSE()),""))</f>
        <v/>
      </c>
      <c r="F1023" s="9" t="str">
        <f aca="false">IF($D1023="","",IFERROR(VLOOKUP($D1023,CONC_TABLA,3,FALSE()),""))</f>
        <v/>
      </c>
      <c r="G1023" s="30"/>
      <c r="H1023" s="30"/>
      <c r="I1023" s="30"/>
      <c r="J1023" s="29"/>
      <c r="K1023" s="28"/>
      <c r="L1023" s="28"/>
      <c r="M1023" s="9" t="str">
        <f aca="false">IF(OR($B1023="",$E1023=""),"",IF($E1023="INA","INA",IF($G1023="Otro empleador",IF($E1023="RET","RETO",IF($E1023="ORD","OTO","OTX")),IF($E1023="RET","ERR",$E1023))))</f>
        <v/>
      </c>
      <c r="N1023" s="9" t="str">
        <f aca="false">IF($I1023="","",IFERROR(VLOOKUP($I1023,FREC_TABLA,2,FALSE()),""))</f>
        <v/>
      </c>
      <c r="O1023" s="19" t="n">
        <f aca="false">IF(OR($M1023="",$M1023="ERR",$J1023="",$K1023="",$N1023=""),0,IF($N1023=0,IF(AND(OR(1=7,1=12),1&gt;=$K1023,1&lt;=IF($L1023="",12,$L1023)),$J1023,0),IF(AND(1&gt;=$K1023,1&lt;=IF($L1023="",12,$L1023),MOD(1-$K1023,$N1023)=0),$J1023,0)))</f>
        <v>0</v>
      </c>
      <c r="P1023" s="19" t="n">
        <f aca="false">IF(OR($M1023="",$M1023="ERR",$J1023="",$K1023="",$N1023=""),0,IF($N1023=0,IF(AND(OR(2=7,2=12),2&gt;=$K1023,2&lt;=IF($L1023="",12,$L1023)),$J1023,0),IF(AND(2&gt;=$K1023,2&lt;=IF($L1023="",12,$L1023),MOD(2-$K1023,$N1023)=0),$J1023,0)))</f>
        <v>0</v>
      </c>
      <c r="Q1023" s="19" t="n">
        <f aca="false">IF(OR($M1023="",$M1023="ERR",$J1023="",$K1023="",$N1023=""),0,IF($N1023=0,IF(AND(OR(3=7,3=12),3&gt;=$K1023,3&lt;=IF($L1023="",12,$L1023)),$J1023,0),IF(AND(3&gt;=$K1023,3&lt;=IF($L1023="",12,$L1023),MOD(3-$K1023,$N1023)=0),$J1023,0)))</f>
        <v>0</v>
      </c>
      <c r="R1023" s="19" t="n">
        <f aca="false">IF(OR($M1023="",$M1023="ERR",$J1023="",$K1023="",$N1023=""),0,IF($N1023=0,IF(AND(OR(4=7,4=12),4&gt;=$K1023,4&lt;=IF($L1023="",12,$L1023)),$J1023,0),IF(AND(4&gt;=$K1023,4&lt;=IF($L1023="",12,$L1023),MOD(4-$K1023,$N1023)=0),$J1023,0)))</f>
        <v>0</v>
      </c>
      <c r="S1023" s="19" t="n">
        <f aca="false">IF(OR($M1023="",$M1023="ERR",$J1023="",$K1023="",$N1023=""),0,IF($N1023=0,IF(AND(OR(5=7,5=12),5&gt;=$K1023,5&lt;=IF($L1023="",12,$L1023)),$J1023,0),IF(AND(5&gt;=$K1023,5&lt;=IF($L1023="",12,$L1023),MOD(5-$K1023,$N1023)=0),$J1023,0)))</f>
        <v>0</v>
      </c>
      <c r="T1023" s="19" t="n">
        <f aca="false">IF(OR($M1023="",$M1023="ERR",$J1023="",$K1023="",$N1023=""),0,IF($N1023=0,IF(AND(OR(6=7,6=12),6&gt;=$K1023,6&lt;=IF($L1023="",12,$L1023)),$J1023,0),IF(AND(6&gt;=$K1023,6&lt;=IF($L1023="",12,$L1023),MOD(6-$K1023,$N1023)=0),$J1023,0)))</f>
        <v>0</v>
      </c>
      <c r="U1023" s="19" t="n">
        <f aca="false">IF(OR($M1023="",$M1023="ERR",$J1023="",$K1023="",$N1023=""),0,IF($N1023=0,IF(AND(OR(7=7,7=12),7&gt;=$K1023,7&lt;=IF($L1023="",12,$L1023)),$J1023,0),IF(AND(7&gt;=$K1023,7&lt;=IF($L1023="",12,$L1023),MOD(7-$K1023,$N1023)=0),$J1023,0)))</f>
        <v>0</v>
      </c>
      <c r="V1023" s="19" t="n">
        <f aca="false">IF(OR($M1023="",$M1023="ERR",$J1023="",$K1023="",$N1023=""),0,IF($N1023=0,IF(AND(OR(8=7,8=12),8&gt;=$K1023,8&lt;=IF($L1023="",12,$L1023)),$J1023,0),IF(AND(8&gt;=$K1023,8&lt;=IF($L1023="",12,$L1023),MOD(8-$K1023,$N1023)=0),$J1023,0)))</f>
        <v>0</v>
      </c>
      <c r="W1023" s="19" t="n">
        <f aca="false">IF(OR($M1023="",$M1023="ERR",$J1023="",$K1023="",$N1023=""),0,IF($N1023=0,IF(AND(OR(9=7,9=12),9&gt;=$K1023,9&lt;=IF($L1023="",12,$L1023)),$J1023,0),IF(AND(9&gt;=$K1023,9&lt;=IF($L1023="",12,$L1023),MOD(9-$K1023,$N1023)=0),$J1023,0)))</f>
        <v>0</v>
      </c>
      <c r="X1023" s="19" t="n">
        <f aca="false">IF(OR($M1023="",$M1023="ERR",$J1023="",$K1023="",$N1023=""),0,IF($N1023=0,IF(AND(OR(10=7,10=12),10&gt;=$K1023,10&lt;=IF($L1023="",12,$L1023)),$J1023,0),IF(AND(10&gt;=$K1023,10&lt;=IF($L1023="",12,$L1023),MOD(10-$K1023,$N1023)=0),$J1023,0)))</f>
        <v>0</v>
      </c>
      <c r="Y1023" s="19" t="n">
        <f aca="false">IF(OR($M1023="",$M1023="ERR",$J1023="",$K1023="",$N1023=""),0,IF($N1023=0,IF(AND(OR(11=7,11=12),11&gt;=$K1023,11&lt;=IF($L1023="",12,$L1023)),$J1023,0),IF(AND(11&gt;=$K1023,11&lt;=IF($L1023="",12,$L1023),MOD(11-$K1023,$N1023)=0),$J1023,0)))</f>
        <v>0</v>
      </c>
      <c r="Z1023" s="19" t="n">
        <f aca="false">IF(OR($M1023="",$M1023="ERR",$J1023="",$K1023="",$N1023=""),0,IF($N1023=0,IF(AND(OR(12=7,12=12),12&gt;=$K1023,12&lt;=IF($L1023="",12,$L1023)),$J1023,0),IF(AND(12&gt;=$K1023,12&lt;=IF($L1023="",12,$L1023),MOD(12-$K1023,$N1023)=0),$J1023,0)))</f>
        <v>0</v>
      </c>
      <c r="AA1023" s="36" t="n">
        <f aca="false">SUM(O1023:Z1023)</f>
        <v>0</v>
      </c>
      <c r="AB1023" s="15" t="str">
        <f aca="false">IF(AND($B1023="",$D1023="",$J1023=""),"",IF($B1023="","Falta código",IF(ISNA(MATCH($B1023,LST_COD,0)),"Código no registrado en Trabajadores",IF($E1023="","Concepto no está en el catálogo",IF($M1023="ERR","Retención de otro empleador: Origen = Otro empleador",IF(OR($J1023="",$K1023=""),"Falta monto o mes",IF(OR($K1023&lt;1,$K1023&gt;12),"Mes inicio inválido",IF(AND($L1023&lt;&gt;"",OR($L1023&lt;$K1023,$L1023&gt;12)),"Mes fin inválido",IF($N1023="","Falta frecuencia",IF(AND($G1023&lt;&gt;"Otro empleador",SUMPRODUCT(($O1023:$Z1023&lt;&gt;0)*(((COLUMN($O1023:$Z1023)-14)&lt;INDEX(Trabajadores!$M$6:$M$105,MATCH($B1023,LST_COD,0)))+((COLUMN($O1023:$Z1023)-14)&gt;INDEX(Trabajadores!$N$6:$N$105,MATCH($B1023,LST_COD,0)))))&gt;0),"Aviso: hay meses fuera del periodo laboral","OK"))))))))))</f>
        <v/>
      </c>
    </row>
    <row r="1024" customFormat="false" ht="15" hidden="false" customHeight="false" outlineLevel="0" collapsed="false">
      <c r="A1024" s="23" t="n">
        <v>1019</v>
      </c>
      <c r="B1024" s="7"/>
      <c r="C1024" s="35" t="str">
        <f aca="false">IF($B1024="","",IFERROR(INDEX(Trabajadores!$D$6:$D$105,MATCH($B1024,LST_COD,0)),"¿Código?"))</f>
        <v/>
      </c>
      <c r="D1024" s="30"/>
      <c r="E1024" s="9" t="str">
        <f aca="false">IF($D1024="","",IFERROR(VLOOKUP($D1024,CONC_TABLA,2,FALSE()),""))</f>
        <v/>
      </c>
      <c r="F1024" s="9" t="str">
        <f aca="false">IF($D1024="","",IFERROR(VLOOKUP($D1024,CONC_TABLA,3,FALSE()),""))</f>
        <v/>
      </c>
      <c r="G1024" s="30"/>
      <c r="H1024" s="30"/>
      <c r="I1024" s="30"/>
      <c r="J1024" s="29"/>
      <c r="K1024" s="28"/>
      <c r="L1024" s="28"/>
      <c r="M1024" s="9" t="str">
        <f aca="false">IF(OR($B1024="",$E1024=""),"",IF($E1024="INA","INA",IF($G1024="Otro empleador",IF($E1024="RET","RETO",IF($E1024="ORD","OTO","OTX")),IF($E1024="RET","ERR",$E1024))))</f>
        <v/>
      </c>
      <c r="N1024" s="9" t="str">
        <f aca="false">IF($I1024="","",IFERROR(VLOOKUP($I1024,FREC_TABLA,2,FALSE()),""))</f>
        <v/>
      </c>
      <c r="O1024" s="19" t="n">
        <f aca="false">IF(OR($M1024="",$M1024="ERR",$J1024="",$K1024="",$N1024=""),0,IF($N1024=0,IF(AND(OR(1=7,1=12),1&gt;=$K1024,1&lt;=IF($L1024="",12,$L1024)),$J1024,0),IF(AND(1&gt;=$K1024,1&lt;=IF($L1024="",12,$L1024),MOD(1-$K1024,$N1024)=0),$J1024,0)))</f>
        <v>0</v>
      </c>
      <c r="P1024" s="19" t="n">
        <f aca="false">IF(OR($M1024="",$M1024="ERR",$J1024="",$K1024="",$N1024=""),0,IF($N1024=0,IF(AND(OR(2=7,2=12),2&gt;=$K1024,2&lt;=IF($L1024="",12,$L1024)),$J1024,0),IF(AND(2&gt;=$K1024,2&lt;=IF($L1024="",12,$L1024),MOD(2-$K1024,$N1024)=0),$J1024,0)))</f>
        <v>0</v>
      </c>
      <c r="Q1024" s="19" t="n">
        <f aca="false">IF(OR($M1024="",$M1024="ERR",$J1024="",$K1024="",$N1024=""),0,IF($N1024=0,IF(AND(OR(3=7,3=12),3&gt;=$K1024,3&lt;=IF($L1024="",12,$L1024)),$J1024,0),IF(AND(3&gt;=$K1024,3&lt;=IF($L1024="",12,$L1024),MOD(3-$K1024,$N1024)=0),$J1024,0)))</f>
        <v>0</v>
      </c>
      <c r="R1024" s="19" t="n">
        <f aca="false">IF(OR($M1024="",$M1024="ERR",$J1024="",$K1024="",$N1024=""),0,IF($N1024=0,IF(AND(OR(4=7,4=12),4&gt;=$K1024,4&lt;=IF($L1024="",12,$L1024)),$J1024,0),IF(AND(4&gt;=$K1024,4&lt;=IF($L1024="",12,$L1024),MOD(4-$K1024,$N1024)=0),$J1024,0)))</f>
        <v>0</v>
      </c>
      <c r="S1024" s="19" t="n">
        <f aca="false">IF(OR($M1024="",$M1024="ERR",$J1024="",$K1024="",$N1024=""),0,IF($N1024=0,IF(AND(OR(5=7,5=12),5&gt;=$K1024,5&lt;=IF($L1024="",12,$L1024)),$J1024,0),IF(AND(5&gt;=$K1024,5&lt;=IF($L1024="",12,$L1024),MOD(5-$K1024,$N1024)=0),$J1024,0)))</f>
        <v>0</v>
      </c>
      <c r="T1024" s="19" t="n">
        <f aca="false">IF(OR($M1024="",$M1024="ERR",$J1024="",$K1024="",$N1024=""),0,IF($N1024=0,IF(AND(OR(6=7,6=12),6&gt;=$K1024,6&lt;=IF($L1024="",12,$L1024)),$J1024,0),IF(AND(6&gt;=$K1024,6&lt;=IF($L1024="",12,$L1024),MOD(6-$K1024,$N1024)=0),$J1024,0)))</f>
        <v>0</v>
      </c>
      <c r="U1024" s="19" t="n">
        <f aca="false">IF(OR($M1024="",$M1024="ERR",$J1024="",$K1024="",$N1024=""),0,IF($N1024=0,IF(AND(OR(7=7,7=12),7&gt;=$K1024,7&lt;=IF($L1024="",12,$L1024)),$J1024,0),IF(AND(7&gt;=$K1024,7&lt;=IF($L1024="",12,$L1024),MOD(7-$K1024,$N1024)=0),$J1024,0)))</f>
        <v>0</v>
      </c>
      <c r="V1024" s="19" t="n">
        <f aca="false">IF(OR($M1024="",$M1024="ERR",$J1024="",$K1024="",$N1024=""),0,IF($N1024=0,IF(AND(OR(8=7,8=12),8&gt;=$K1024,8&lt;=IF($L1024="",12,$L1024)),$J1024,0),IF(AND(8&gt;=$K1024,8&lt;=IF($L1024="",12,$L1024),MOD(8-$K1024,$N1024)=0),$J1024,0)))</f>
        <v>0</v>
      </c>
      <c r="W1024" s="19" t="n">
        <f aca="false">IF(OR($M1024="",$M1024="ERR",$J1024="",$K1024="",$N1024=""),0,IF($N1024=0,IF(AND(OR(9=7,9=12),9&gt;=$K1024,9&lt;=IF($L1024="",12,$L1024)),$J1024,0),IF(AND(9&gt;=$K1024,9&lt;=IF($L1024="",12,$L1024),MOD(9-$K1024,$N1024)=0),$J1024,0)))</f>
        <v>0</v>
      </c>
      <c r="X1024" s="19" t="n">
        <f aca="false">IF(OR($M1024="",$M1024="ERR",$J1024="",$K1024="",$N1024=""),0,IF($N1024=0,IF(AND(OR(10=7,10=12),10&gt;=$K1024,10&lt;=IF($L1024="",12,$L1024)),$J1024,0),IF(AND(10&gt;=$K1024,10&lt;=IF($L1024="",12,$L1024),MOD(10-$K1024,$N1024)=0),$J1024,0)))</f>
        <v>0</v>
      </c>
      <c r="Y1024" s="19" t="n">
        <f aca="false">IF(OR($M1024="",$M1024="ERR",$J1024="",$K1024="",$N1024=""),0,IF($N1024=0,IF(AND(OR(11=7,11=12),11&gt;=$K1024,11&lt;=IF($L1024="",12,$L1024)),$J1024,0),IF(AND(11&gt;=$K1024,11&lt;=IF($L1024="",12,$L1024),MOD(11-$K1024,$N1024)=0),$J1024,0)))</f>
        <v>0</v>
      </c>
      <c r="Z1024" s="19" t="n">
        <f aca="false">IF(OR($M1024="",$M1024="ERR",$J1024="",$K1024="",$N1024=""),0,IF($N1024=0,IF(AND(OR(12=7,12=12),12&gt;=$K1024,12&lt;=IF($L1024="",12,$L1024)),$J1024,0),IF(AND(12&gt;=$K1024,12&lt;=IF($L1024="",12,$L1024),MOD(12-$K1024,$N1024)=0),$J1024,0)))</f>
        <v>0</v>
      </c>
      <c r="AA1024" s="36" t="n">
        <f aca="false">SUM(O1024:Z1024)</f>
        <v>0</v>
      </c>
      <c r="AB1024" s="15" t="str">
        <f aca="false">IF(AND($B1024="",$D1024="",$J1024=""),"",IF($B1024="","Falta código",IF(ISNA(MATCH($B1024,LST_COD,0)),"Código no registrado en Trabajadores",IF($E1024="","Concepto no está en el catálogo",IF($M1024="ERR","Retención de otro empleador: Origen = Otro empleador",IF(OR($J1024="",$K1024=""),"Falta monto o mes",IF(OR($K1024&lt;1,$K1024&gt;12),"Mes inicio inválido",IF(AND($L1024&lt;&gt;"",OR($L1024&lt;$K1024,$L1024&gt;12)),"Mes fin inválido",IF($N1024="","Falta frecuencia",IF(AND($G1024&lt;&gt;"Otro empleador",SUMPRODUCT(($O1024:$Z1024&lt;&gt;0)*(((COLUMN($O1024:$Z1024)-14)&lt;INDEX(Trabajadores!$M$6:$M$105,MATCH($B1024,LST_COD,0)))+((COLUMN($O1024:$Z1024)-14)&gt;INDEX(Trabajadores!$N$6:$N$105,MATCH($B1024,LST_COD,0)))))&gt;0),"Aviso: hay meses fuera del periodo laboral","OK"))))))))))</f>
        <v/>
      </c>
    </row>
    <row r="1025" customFormat="false" ht="15" hidden="false" customHeight="false" outlineLevel="0" collapsed="false">
      <c r="A1025" s="23" t="n">
        <v>1020</v>
      </c>
      <c r="B1025" s="7"/>
      <c r="C1025" s="35" t="str">
        <f aca="false">IF($B1025="","",IFERROR(INDEX(Trabajadores!$D$6:$D$105,MATCH($B1025,LST_COD,0)),"¿Código?"))</f>
        <v/>
      </c>
      <c r="D1025" s="30"/>
      <c r="E1025" s="9" t="str">
        <f aca="false">IF($D1025="","",IFERROR(VLOOKUP($D1025,CONC_TABLA,2,FALSE()),""))</f>
        <v/>
      </c>
      <c r="F1025" s="9" t="str">
        <f aca="false">IF($D1025="","",IFERROR(VLOOKUP($D1025,CONC_TABLA,3,FALSE()),""))</f>
        <v/>
      </c>
      <c r="G1025" s="30"/>
      <c r="H1025" s="30"/>
      <c r="I1025" s="30"/>
      <c r="J1025" s="29"/>
      <c r="K1025" s="28"/>
      <c r="L1025" s="28"/>
      <c r="M1025" s="9" t="str">
        <f aca="false">IF(OR($B1025="",$E1025=""),"",IF($E1025="INA","INA",IF($G1025="Otro empleador",IF($E1025="RET","RETO",IF($E1025="ORD","OTO","OTX")),IF($E1025="RET","ERR",$E1025))))</f>
        <v/>
      </c>
      <c r="N1025" s="9" t="str">
        <f aca="false">IF($I1025="","",IFERROR(VLOOKUP($I1025,FREC_TABLA,2,FALSE()),""))</f>
        <v/>
      </c>
      <c r="O1025" s="19" t="n">
        <f aca="false">IF(OR($M1025="",$M1025="ERR",$J1025="",$K1025="",$N1025=""),0,IF($N1025=0,IF(AND(OR(1=7,1=12),1&gt;=$K1025,1&lt;=IF($L1025="",12,$L1025)),$J1025,0),IF(AND(1&gt;=$K1025,1&lt;=IF($L1025="",12,$L1025),MOD(1-$K1025,$N1025)=0),$J1025,0)))</f>
        <v>0</v>
      </c>
      <c r="P1025" s="19" t="n">
        <f aca="false">IF(OR($M1025="",$M1025="ERR",$J1025="",$K1025="",$N1025=""),0,IF($N1025=0,IF(AND(OR(2=7,2=12),2&gt;=$K1025,2&lt;=IF($L1025="",12,$L1025)),$J1025,0),IF(AND(2&gt;=$K1025,2&lt;=IF($L1025="",12,$L1025),MOD(2-$K1025,$N1025)=0),$J1025,0)))</f>
        <v>0</v>
      </c>
      <c r="Q1025" s="19" t="n">
        <f aca="false">IF(OR($M1025="",$M1025="ERR",$J1025="",$K1025="",$N1025=""),0,IF($N1025=0,IF(AND(OR(3=7,3=12),3&gt;=$K1025,3&lt;=IF($L1025="",12,$L1025)),$J1025,0),IF(AND(3&gt;=$K1025,3&lt;=IF($L1025="",12,$L1025),MOD(3-$K1025,$N1025)=0),$J1025,0)))</f>
        <v>0</v>
      </c>
      <c r="R1025" s="19" t="n">
        <f aca="false">IF(OR($M1025="",$M1025="ERR",$J1025="",$K1025="",$N1025=""),0,IF($N1025=0,IF(AND(OR(4=7,4=12),4&gt;=$K1025,4&lt;=IF($L1025="",12,$L1025)),$J1025,0),IF(AND(4&gt;=$K1025,4&lt;=IF($L1025="",12,$L1025),MOD(4-$K1025,$N1025)=0),$J1025,0)))</f>
        <v>0</v>
      </c>
      <c r="S1025" s="19" t="n">
        <f aca="false">IF(OR($M1025="",$M1025="ERR",$J1025="",$K1025="",$N1025=""),0,IF($N1025=0,IF(AND(OR(5=7,5=12),5&gt;=$K1025,5&lt;=IF($L1025="",12,$L1025)),$J1025,0),IF(AND(5&gt;=$K1025,5&lt;=IF($L1025="",12,$L1025),MOD(5-$K1025,$N1025)=0),$J1025,0)))</f>
        <v>0</v>
      </c>
      <c r="T1025" s="19" t="n">
        <f aca="false">IF(OR($M1025="",$M1025="ERR",$J1025="",$K1025="",$N1025=""),0,IF($N1025=0,IF(AND(OR(6=7,6=12),6&gt;=$K1025,6&lt;=IF($L1025="",12,$L1025)),$J1025,0),IF(AND(6&gt;=$K1025,6&lt;=IF($L1025="",12,$L1025),MOD(6-$K1025,$N1025)=0),$J1025,0)))</f>
        <v>0</v>
      </c>
      <c r="U1025" s="19" t="n">
        <f aca="false">IF(OR($M1025="",$M1025="ERR",$J1025="",$K1025="",$N1025=""),0,IF($N1025=0,IF(AND(OR(7=7,7=12),7&gt;=$K1025,7&lt;=IF($L1025="",12,$L1025)),$J1025,0),IF(AND(7&gt;=$K1025,7&lt;=IF($L1025="",12,$L1025),MOD(7-$K1025,$N1025)=0),$J1025,0)))</f>
        <v>0</v>
      </c>
      <c r="V1025" s="19" t="n">
        <f aca="false">IF(OR($M1025="",$M1025="ERR",$J1025="",$K1025="",$N1025=""),0,IF($N1025=0,IF(AND(OR(8=7,8=12),8&gt;=$K1025,8&lt;=IF($L1025="",12,$L1025)),$J1025,0),IF(AND(8&gt;=$K1025,8&lt;=IF($L1025="",12,$L1025),MOD(8-$K1025,$N1025)=0),$J1025,0)))</f>
        <v>0</v>
      </c>
      <c r="W1025" s="19" t="n">
        <f aca="false">IF(OR($M1025="",$M1025="ERR",$J1025="",$K1025="",$N1025=""),0,IF($N1025=0,IF(AND(OR(9=7,9=12),9&gt;=$K1025,9&lt;=IF($L1025="",12,$L1025)),$J1025,0),IF(AND(9&gt;=$K1025,9&lt;=IF($L1025="",12,$L1025),MOD(9-$K1025,$N1025)=0),$J1025,0)))</f>
        <v>0</v>
      </c>
      <c r="X1025" s="19" t="n">
        <f aca="false">IF(OR($M1025="",$M1025="ERR",$J1025="",$K1025="",$N1025=""),0,IF($N1025=0,IF(AND(OR(10=7,10=12),10&gt;=$K1025,10&lt;=IF($L1025="",12,$L1025)),$J1025,0),IF(AND(10&gt;=$K1025,10&lt;=IF($L1025="",12,$L1025),MOD(10-$K1025,$N1025)=0),$J1025,0)))</f>
        <v>0</v>
      </c>
      <c r="Y1025" s="19" t="n">
        <f aca="false">IF(OR($M1025="",$M1025="ERR",$J1025="",$K1025="",$N1025=""),0,IF($N1025=0,IF(AND(OR(11=7,11=12),11&gt;=$K1025,11&lt;=IF($L1025="",12,$L1025)),$J1025,0),IF(AND(11&gt;=$K1025,11&lt;=IF($L1025="",12,$L1025),MOD(11-$K1025,$N1025)=0),$J1025,0)))</f>
        <v>0</v>
      </c>
      <c r="Z1025" s="19" t="n">
        <f aca="false">IF(OR($M1025="",$M1025="ERR",$J1025="",$K1025="",$N1025=""),0,IF($N1025=0,IF(AND(OR(12=7,12=12),12&gt;=$K1025,12&lt;=IF($L1025="",12,$L1025)),$J1025,0),IF(AND(12&gt;=$K1025,12&lt;=IF($L1025="",12,$L1025),MOD(12-$K1025,$N1025)=0),$J1025,0)))</f>
        <v>0</v>
      </c>
      <c r="AA1025" s="36" t="n">
        <f aca="false">SUM(O1025:Z1025)</f>
        <v>0</v>
      </c>
      <c r="AB1025" s="15" t="str">
        <f aca="false">IF(AND($B1025="",$D1025="",$J1025=""),"",IF($B1025="","Falta código",IF(ISNA(MATCH($B1025,LST_COD,0)),"Código no registrado en Trabajadores",IF($E1025="","Concepto no está en el catálogo",IF($M1025="ERR","Retención de otro empleador: Origen = Otro empleador",IF(OR($J1025="",$K1025=""),"Falta monto o mes",IF(OR($K1025&lt;1,$K1025&gt;12),"Mes inicio inválido",IF(AND($L1025&lt;&gt;"",OR($L1025&lt;$K1025,$L1025&gt;12)),"Mes fin inválido",IF($N1025="","Falta frecuencia",IF(AND($G1025&lt;&gt;"Otro empleador",SUMPRODUCT(($O1025:$Z1025&lt;&gt;0)*(((COLUMN($O1025:$Z1025)-14)&lt;INDEX(Trabajadores!$M$6:$M$105,MATCH($B1025,LST_COD,0)))+((COLUMN($O1025:$Z1025)-14)&gt;INDEX(Trabajadores!$N$6:$N$105,MATCH($B1025,LST_COD,0)))))&gt;0),"Aviso: hay meses fuera del periodo laboral","OK"))))))))))</f>
        <v/>
      </c>
    </row>
    <row r="1026" customFormat="false" ht="15" hidden="false" customHeight="false" outlineLevel="0" collapsed="false">
      <c r="A1026" s="23" t="n">
        <v>1021</v>
      </c>
      <c r="B1026" s="7"/>
      <c r="C1026" s="35" t="str">
        <f aca="false">IF($B1026="","",IFERROR(INDEX(Trabajadores!$D$6:$D$105,MATCH($B1026,LST_COD,0)),"¿Código?"))</f>
        <v/>
      </c>
      <c r="D1026" s="30"/>
      <c r="E1026" s="9" t="str">
        <f aca="false">IF($D1026="","",IFERROR(VLOOKUP($D1026,CONC_TABLA,2,FALSE()),""))</f>
        <v/>
      </c>
      <c r="F1026" s="9" t="str">
        <f aca="false">IF($D1026="","",IFERROR(VLOOKUP($D1026,CONC_TABLA,3,FALSE()),""))</f>
        <v/>
      </c>
      <c r="G1026" s="30"/>
      <c r="H1026" s="30"/>
      <c r="I1026" s="30"/>
      <c r="J1026" s="29"/>
      <c r="K1026" s="28"/>
      <c r="L1026" s="28"/>
      <c r="M1026" s="9" t="str">
        <f aca="false">IF(OR($B1026="",$E1026=""),"",IF($E1026="INA","INA",IF($G1026="Otro empleador",IF($E1026="RET","RETO",IF($E1026="ORD","OTO","OTX")),IF($E1026="RET","ERR",$E1026))))</f>
        <v/>
      </c>
      <c r="N1026" s="9" t="str">
        <f aca="false">IF($I1026="","",IFERROR(VLOOKUP($I1026,FREC_TABLA,2,FALSE()),""))</f>
        <v/>
      </c>
      <c r="O1026" s="19" t="n">
        <f aca="false">IF(OR($M1026="",$M1026="ERR",$J1026="",$K1026="",$N1026=""),0,IF($N1026=0,IF(AND(OR(1=7,1=12),1&gt;=$K1026,1&lt;=IF($L1026="",12,$L1026)),$J1026,0),IF(AND(1&gt;=$K1026,1&lt;=IF($L1026="",12,$L1026),MOD(1-$K1026,$N1026)=0),$J1026,0)))</f>
        <v>0</v>
      </c>
      <c r="P1026" s="19" t="n">
        <f aca="false">IF(OR($M1026="",$M1026="ERR",$J1026="",$K1026="",$N1026=""),0,IF($N1026=0,IF(AND(OR(2=7,2=12),2&gt;=$K1026,2&lt;=IF($L1026="",12,$L1026)),$J1026,0),IF(AND(2&gt;=$K1026,2&lt;=IF($L1026="",12,$L1026),MOD(2-$K1026,$N1026)=0),$J1026,0)))</f>
        <v>0</v>
      </c>
      <c r="Q1026" s="19" t="n">
        <f aca="false">IF(OR($M1026="",$M1026="ERR",$J1026="",$K1026="",$N1026=""),0,IF($N1026=0,IF(AND(OR(3=7,3=12),3&gt;=$K1026,3&lt;=IF($L1026="",12,$L1026)),$J1026,0),IF(AND(3&gt;=$K1026,3&lt;=IF($L1026="",12,$L1026),MOD(3-$K1026,$N1026)=0),$J1026,0)))</f>
        <v>0</v>
      </c>
      <c r="R1026" s="19" t="n">
        <f aca="false">IF(OR($M1026="",$M1026="ERR",$J1026="",$K1026="",$N1026=""),0,IF($N1026=0,IF(AND(OR(4=7,4=12),4&gt;=$K1026,4&lt;=IF($L1026="",12,$L1026)),$J1026,0),IF(AND(4&gt;=$K1026,4&lt;=IF($L1026="",12,$L1026),MOD(4-$K1026,$N1026)=0),$J1026,0)))</f>
        <v>0</v>
      </c>
      <c r="S1026" s="19" t="n">
        <f aca="false">IF(OR($M1026="",$M1026="ERR",$J1026="",$K1026="",$N1026=""),0,IF($N1026=0,IF(AND(OR(5=7,5=12),5&gt;=$K1026,5&lt;=IF($L1026="",12,$L1026)),$J1026,0),IF(AND(5&gt;=$K1026,5&lt;=IF($L1026="",12,$L1026),MOD(5-$K1026,$N1026)=0),$J1026,0)))</f>
        <v>0</v>
      </c>
      <c r="T1026" s="19" t="n">
        <f aca="false">IF(OR($M1026="",$M1026="ERR",$J1026="",$K1026="",$N1026=""),0,IF($N1026=0,IF(AND(OR(6=7,6=12),6&gt;=$K1026,6&lt;=IF($L1026="",12,$L1026)),$J1026,0),IF(AND(6&gt;=$K1026,6&lt;=IF($L1026="",12,$L1026),MOD(6-$K1026,$N1026)=0),$J1026,0)))</f>
        <v>0</v>
      </c>
      <c r="U1026" s="19" t="n">
        <f aca="false">IF(OR($M1026="",$M1026="ERR",$J1026="",$K1026="",$N1026=""),0,IF($N1026=0,IF(AND(OR(7=7,7=12),7&gt;=$K1026,7&lt;=IF($L1026="",12,$L1026)),$J1026,0),IF(AND(7&gt;=$K1026,7&lt;=IF($L1026="",12,$L1026),MOD(7-$K1026,$N1026)=0),$J1026,0)))</f>
        <v>0</v>
      </c>
      <c r="V1026" s="19" t="n">
        <f aca="false">IF(OR($M1026="",$M1026="ERR",$J1026="",$K1026="",$N1026=""),0,IF($N1026=0,IF(AND(OR(8=7,8=12),8&gt;=$K1026,8&lt;=IF($L1026="",12,$L1026)),$J1026,0),IF(AND(8&gt;=$K1026,8&lt;=IF($L1026="",12,$L1026),MOD(8-$K1026,$N1026)=0),$J1026,0)))</f>
        <v>0</v>
      </c>
      <c r="W1026" s="19" t="n">
        <f aca="false">IF(OR($M1026="",$M1026="ERR",$J1026="",$K1026="",$N1026=""),0,IF($N1026=0,IF(AND(OR(9=7,9=12),9&gt;=$K1026,9&lt;=IF($L1026="",12,$L1026)),$J1026,0),IF(AND(9&gt;=$K1026,9&lt;=IF($L1026="",12,$L1026),MOD(9-$K1026,$N1026)=0),$J1026,0)))</f>
        <v>0</v>
      </c>
      <c r="X1026" s="19" t="n">
        <f aca="false">IF(OR($M1026="",$M1026="ERR",$J1026="",$K1026="",$N1026=""),0,IF($N1026=0,IF(AND(OR(10=7,10=12),10&gt;=$K1026,10&lt;=IF($L1026="",12,$L1026)),$J1026,0),IF(AND(10&gt;=$K1026,10&lt;=IF($L1026="",12,$L1026),MOD(10-$K1026,$N1026)=0),$J1026,0)))</f>
        <v>0</v>
      </c>
      <c r="Y1026" s="19" t="n">
        <f aca="false">IF(OR($M1026="",$M1026="ERR",$J1026="",$K1026="",$N1026=""),0,IF($N1026=0,IF(AND(OR(11=7,11=12),11&gt;=$K1026,11&lt;=IF($L1026="",12,$L1026)),$J1026,0),IF(AND(11&gt;=$K1026,11&lt;=IF($L1026="",12,$L1026),MOD(11-$K1026,$N1026)=0),$J1026,0)))</f>
        <v>0</v>
      </c>
      <c r="Z1026" s="19" t="n">
        <f aca="false">IF(OR($M1026="",$M1026="ERR",$J1026="",$K1026="",$N1026=""),0,IF($N1026=0,IF(AND(OR(12=7,12=12),12&gt;=$K1026,12&lt;=IF($L1026="",12,$L1026)),$J1026,0),IF(AND(12&gt;=$K1026,12&lt;=IF($L1026="",12,$L1026),MOD(12-$K1026,$N1026)=0),$J1026,0)))</f>
        <v>0</v>
      </c>
      <c r="AA1026" s="36" t="n">
        <f aca="false">SUM(O1026:Z1026)</f>
        <v>0</v>
      </c>
      <c r="AB1026" s="15" t="str">
        <f aca="false">IF(AND($B1026="",$D1026="",$J1026=""),"",IF($B1026="","Falta código",IF(ISNA(MATCH($B1026,LST_COD,0)),"Código no registrado en Trabajadores",IF($E1026="","Concepto no está en el catálogo",IF($M1026="ERR","Retención de otro empleador: Origen = Otro empleador",IF(OR($J1026="",$K1026=""),"Falta monto o mes",IF(OR($K1026&lt;1,$K1026&gt;12),"Mes inicio inválido",IF(AND($L1026&lt;&gt;"",OR($L1026&lt;$K1026,$L1026&gt;12)),"Mes fin inválido",IF($N1026="","Falta frecuencia",IF(AND($G1026&lt;&gt;"Otro empleador",SUMPRODUCT(($O1026:$Z1026&lt;&gt;0)*(((COLUMN($O1026:$Z1026)-14)&lt;INDEX(Trabajadores!$M$6:$M$105,MATCH($B1026,LST_COD,0)))+((COLUMN($O1026:$Z1026)-14)&gt;INDEX(Trabajadores!$N$6:$N$105,MATCH($B1026,LST_COD,0)))))&gt;0),"Aviso: hay meses fuera del periodo laboral","OK"))))))))))</f>
        <v/>
      </c>
    </row>
    <row r="1027" customFormat="false" ht="15" hidden="false" customHeight="false" outlineLevel="0" collapsed="false">
      <c r="A1027" s="23" t="n">
        <v>1022</v>
      </c>
      <c r="B1027" s="7"/>
      <c r="C1027" s="35" t="str">
        <f aca="false">IF($B1027="","",IFERROR(INDEX(Trabajadores!$D$6:$D$105,MATCH($B1027,LST_COD,0)),"¿Código?"))</f>
        <v/>
      </c>
      <c r="D1027" s="30"/>
      <c r="E1027" s="9" t="str">
        <f aca="false">IF($D1027="","",IFERROR(VLOOKUP($D1027,CONC_TABLA,2,FALSE()),""))</f>
        <v/>
      </c>
      <c r="F1027" s="9" t="str">
        <f aca="false">IF($D1027="","",IFERROR(VLOOKUP($D1027,CONC_TABLA,3,FALSE()),""))</f>
        <v/>
      </c>
      <c r="G1027" s="30"/>
      <c r="H1027" s="30"/>
      <c r="I1027" s="30"/>
      <c r="J1027" s="29"/>
      <c r="K1027" s="28"/>
      <c r="L1027" s="28"/>
      <c r="M1027" s="9" t="str">
        <f aca="false">IF(OR($B1027="",$E1027=""),"",IF($E1027="INA","INA",IF($G1027="Otro empleador",IF($E1027="RET","RETO",IF($E1027="ORD","OTO","OTX")),IF($E1027="RET","ERR",$E1027))))</f>
        <v/>
      </c>
      <c r="N1027" s="9" t="str">
        <f aca="false">IF($I1027="","",IFERROR(VLOOKUP($I1027,FREC_TABLA,2,FALSE()),""))</f>
        <v/>
      </c>
      <c r="O1027" s="19" t="n">
        <f aca="false">IF(OR($M1027="",$M1027="ERR",$J1027="",$K1027="",$N1027=""),0,IF($N1027=0,IF(AND(OR(1=7,1=12),1&gt;=$K1027,1&lt;=IF($L1027="",12,$L1027)),$J1027,0),IF(AND(1&gt;=$K1027,1&lt;=IF($L1027="",12,$L1027),MOD(1-$K1027,$N1027)=0),$J1027,0)))</f>
        <v>0</v>
      </c>
      <c r="P1027" s="19" t="n">
        <f aca="false">IF(OR($M1027="",$M1027="ERR",$J1027="",$K1027="",$N1027=""),0,IF($N1027=0,IF(AND(OR(2=7,2=12),2&gt;=$K1027,2&lt;=IF($L1027="",12,$L1027)),$J1027,0),IF(AND(2&gt;=$K1027,2&lt;=IF($L1027="",12,$L1027),MOD(2-$K1027,$N1027)=0),$J1027,0)))</f>
        <v>0</v>
      </c>
      <c r="Q1027" s="19" t="n">
        <f aca="false">IF(OR($M1027="",$M1027="ERR",$J1027="",$K1027="",$N1027=""),0,IF($N1027=0,IF(AND(OR(3=7,3=12),3&gt;=$K1027,3&lt;=IF($L1027="",12,$L1027)),$J1027,0),IF(AND(3&gt;=$K1027,3&lt;=IF($L1027="",12,$L1027),MOD(3-$K1027,$N1027)=0),$J1027,0)))</f>
        <v>0</v>
      </c>
      <c r="R1027" s="19" t="n">
        <f aca="false">IF(OR($M1027="",$M1027="ERR",$J1027="",$K1027="",$N1027=""),0,IF($N1027=0,IF(AND(OR(4=7,4=12),4&gt;=$K1027,4&lt;=IF($L1027="",12,$L1027)),$J1027,0),IF(AND(4&gt;=$K1027,4&lt;=IF($L1027="",12,$L1027),MOD(4-$K1027,$N1027)=0),$J1027,0)))</f>
        <v>0</v>
      </c>
      <c r="S1027" s="19" t="n">
        <f aca="false">IF(OR($M1027="",$M1027="ERR",$J1027="",$K1027="",$N1027=""),0,IF($N1027=0,IF(AND(OR(5=7,5=12),5&gt;=$K1027,5&lt;=IF($L1027="",12,$L1027)),$J1027,0),IF(AND(5&gt;=$K1027,5&lt;=IF($L1027="",12,$L1027),MOD(5-$K1027,$N1027)=0),$J1027,0)))</f>
        <v>0</v>
      </c>
      <c r="T1027" s="19" t="n">
        <f aca="false">IF(OR($M1027="",$M1027="ERR",$J1027="",$K1027="",$N1027=""),0,IF($N1027=0,IF(AND(OR(6=7,6=12),6&gt;=$K1027,6&lt;=IF($L1027="",12,$L1027)),$J1027,0),IF(AND(6&gt;=$K1027,6&lt;=IF($L1027="",12,$L1027),MOD(6-$K1027,$N1027)=0),$J1027,0)))</f>
        <v>0</v>
      </c>
      <c r="U1027" s="19" t="n">
        <f aca="false">IF(OR($M1027="",$M1027="ERR",$J1027="",$K1027="",$N1027=""),0,IF($N1027=0,IF(AND(OR(7=7,7=12),7&gt;=$K1027,7&lt;=IF($L1027="",12,$L1027)),$J1027,0),IF(AND(7&gt;=$K1027,7&lt;=IF($L1027="",12,$L1027),MOD(7-$K1027,$N1027)=0),$J1027,0)))</f>
        <v>0</v>
      </c>
      <c r="V1027" s="19" t="n">
        <f aca="false">IF(OR($M1027="",$M1027="ERR",$J1027="",$K1027="",$N1027=""),0,IF($N1027=0,IF(AND(OR(8=7,8=12),8&gt;=$K1027,8&lt;=IF($L1027="",12,$L1027)),$J1027,0),IF(AND(8&gt;=$K1027,8&lt;=IF($L1027="",12,$L1027),MOD(8-$K1027,$N1027)=0),$J1027,0)))</f>
        <v>0</v>
      </c>
      <c r="W1027" s="19" t="n">
        <f aca="false">IF(OR($M1027="",$M1027="ERR",$J1027="",$K1027="",$N1027=""),0,IF($N1027=0,IF(AND(OR(9=7,9=12),9&gt;=$K1027,9&lt;=IF($L1027="",12,$L1027)),$J1027,0),IF(AND(9&gt;=$K1027,9&lt;=IF($L1027="",12,$L1027),MOD(9-$K1027,$N1027)=0),$J1027,0)))</f>
        <v>0</v>
      </c>
      <c r="X1027" s="19" t="n">
        <f aca="false">IF(OR($M1027="",$M1027="ERR",$J1027="",$K1027="",$N1027=""),0,IF($N1027=0,IF(AND(OR(10=7,10=12),10&gt;=$K1027,10&lt;=IF($L1027="",12,$L1027)),$J1027,0),IF(AND(10&gt;=$K1027,10&lt;=IF($L1027="",12,$L1027),MOD(10-$K1027,$N1027)=0),$J1027,0)))</f>
        <v>0</v>
      </c>
      <c r="Y1027" s="19" t="n">
        <f aca="false">IF(OR($M1027="",$M1027="ERR",$J1027="",$K1027="",$N1027=""),0,IF($N1027=0,IF(AND(OR(11=7,11=12),11&gt;=$K1027,11&lt;=IF($L1027="",12,$L1027)),$J1027,0),IF(AND(11&gt;=$K1027,11&lt;=IF($L1027="",12,$L1027),MOD(11-$K1027,$N1027)=0),$J1027,0)))</f>
        <v>0</v>
      </c>
      <c r="Z1027" s="19" t="n">
        <f aca="false">IF(OR($M1027="",$M1027="ERR",$J1027="",$K1027="",$N1027=""),0,IF($N1027=0,IF(AND(OR(12=7,12=12),12&gt;=$K1027,12&lt;=IF($L1027="",12,$L1027)),$J1027,0),IF(AND(12&gt;=$K1027,12&lt;=IF($L1027="",12,$L1027),MOD(12-$K1027,$N1027)=0),$J1027,0)))</f>
        <v>0</v>
      </c>
      <c r="AA1027" s="36" t="n">
        <f aca="false">SUM(O1027:Z1027)</f>
        <v>0</v>
      </c>
      <c r="AB1027" s="15" t="str">
        <f aca="false">IF(AND($B1027="",$D1027="",$J1027=""),"",IF($B1027="","Falta código",IF(ISNA(MATCH($B1027,LST_COD,0)),"Código no registrado en Trabajadores",IF($E1027="","Concepto no está en el catálogo",IF($M1027="ERR","Retención de otro empleador: Origen = Otro empleador",IF(OR($J1027="",$K1027=""),"Falta monto o mes",IF(OR($K1027&lt;1,$K1027&gt;12),"Mes inicio inválido",IF(AND($L1027&lt;&gt;"",OR($L1027&lt;$K1027,$L1027&gt;12)),"Mes fin inválido",IF($N1027="","Falta frecuencia",IF(AND($G1027&lt;&gt;"Otro empleador",SUMPRODUCT(($O1027:$Z1027&lt;&gt;0)*(((COLUMN($O1027:$Z1027)-14)&lt;INDEX(Trabajadores!$M$6:$M$105,MATCH($B1027,LST_COD,0)))+((COLUMN($O1027:$Z1027)-14)&gt;INDEX(Trabajadores!$N$6:$N$105,MATCH($B1027,LST_COD,0)))))&gt;0),"Aviso: hay meses fuera del periodo laboral","OK"))))))))))</f>
        <v/>
      </c>
    </row>
    <row r="1028" customFormat="false" ht="15" hidden="false" customHeight="false" outlineLevel="0" collapsed="false">
      <c r="A1028" s="23" t="n">
        <v>1023</v>
      </c>
      <c r="B1028" s="7"/>
      <c r="C1028" s="35" t="str">
        <f aca="false">IF($B1028="","",IFERROR(INDEX(Trabajadores!$D$6:$D$105,MATCH($B1028,LST_COD,0)),"¿Código?"))</f>
        <v/>
      </c>
      <c r="D1028" s="30"/>
      <c r="E1028" s="9" t="str">
        <f aca="false">IF($D1028="","",IFERROR(VLOOKUP($D1028,CONC_TABLA,2,FALSE()),""))</f>
        <v/>
      </c>
      <c r="F1028" s="9" t="str">
        <f aca="false">IF($D1028="","",IFERROR(VLOOKUP($D1028,CONC_TABLA,3,FALSE()),""))</f>
        <v/>
      </c>
      <c r="G1028" s="30"/>
      <c r="H1028" s="30"/>
      <c r="I1028" s="30"/>
      <c r="J1028" s="29"/>
      <c r="K1028" s="28"/>
      <c r="L1028" s="28"/>
      <c r="M1028" s="9" t="str">
        <f aca="false">IF(OR($B1028="",$E1028=""),"",IF($E1028="INA","INA",IF($G1028="Otro empleador",IF($E1028="RET","RETO",IF($E1028="ORD","OTO","OTX")),IF($E1028="RET","ERR",$E1028))))</f>
        <v/>
      </c>
      <c r="N1028" s="9" t="str">
        <f aca="false">IF($I1028="","",IFERROR(VLOOKUP($I1028,FREC_TABLA,2,FALSE()),""))</f>
        <v/>
      </c>
      <c r="O1028" s="19" t="n">
        <f aca="false">IF(OR($M1028="",$M1028="ERR",$J1028="",$K1028="",$N1028=""),0,IF($N1028=0,IF(AND(OR(1=7,1=12),1&gt;=$K1028,1&lt;=IF($L1028="",12,$L1028)),$J1028,0),IF(AND(1&gt;=$K1028,1&lt;=IF($L1028="",12,$L1028),MOD(1-$K1028,$N1028)=0),$J1028,0)))</f>
        <v>0</v>
      </c>
      <c r="P1028" s="19" t="n">
        <f aca="false">IF(OR($M1028="",$M1028="ERR",$J1028="",$K1028="",$N1028=""),0,IF($N1028=0,IF(AND(OR(2=7,2=12),2&gt;=$K1028,2&lt;=IF($L1028="",12,$L1028)),$J1028,0),IF(AND(2&gt;=$K1028,2&lt;=IF($L1028="",12,$L1028),MOD(2-$K1028,$N1028)=0),$J1028,0)))</f>
        <v>0</v>
      </c>
      <c r="Q1028" s="19" t="n">
        <f aca="false">IF(OR($M1028="",$M1028="ERR",$J1028="",$K1028="",$N1028=""),0,IF($N1028=0,IF(AND(OR(3=7,3=12),3&gt;=$K1028,3&lt;=IF($L1028="",12,$L1028)),$J1028,0),IF(AND(3&gt;=$K1028,3&lt;=IF($L1028="",12,$L1028),MOD(3-$K1028,$N1028)=0),$J1028,0)))</f>
        <v>0</v>
      </c>
      <c r="R1028" s="19" t="n">
        <f aca="false">IF(OR($M1028="",$M1028="ERR",$J1028="",$K1028="",$N1028=""),0,IF($N1028=0,IF(AND(OR(4=7,4=12),4&gt;=$K1028,4&lt;=IF($L1028="",12,$L1028)),$J1028,0),IF(AND(4&gt;=$K1028,4&lt;=IF($L1028="",12,$L1028),MOD(4-$K1028,$N1028)=0),$J1028,0)))</f>
        <v>0</v>
      </c>
      <c r="S1028" s="19" t="n">
        <f aca="false">IF(OR($M1028="",$M1028="ERR",$J1028="",$K1028="",$N1028=""),0,IF($N1028=0,IF(AND(OR(5=7,5=12),5&gt;=$K1028,5&lt;=IF($L1028="",12,$L1028)),$J1028,0),IF(AND(5&gt;=$K1028,5&lt;=IF($L1028="",12,$L1028),MOD(5-$K1028,$N1028)=0),$J1028,0)))</f>
        <v>0</v>
      </c>
      <c r="T1028" s="19" t="n">
        <f aca="false">IF(OR($M1028="",$M1028="ERR",$J1028="",$K1028="",$N1028=""),0,IF($N1028=0,IF(AND(OR(6=7,6=12),6&gt;=$K1028,6&lt;=IF($L1028="",12,$L1028)),$J1028,0),IF(AND(6&gt;=$K1028,6&lt;=IF($L1028="",12,$L1028),MOD(6-$K1028,$N1028)=0),$J1028,0)))</f>
        <v>0</v>
      </c>
      <c r="U1028" s="19" t="n">
        <f aca="false">IF(OR($M1028="",$M1028="ERR",$J1028="",$K1028="",$N1028=""),0,IF($N1028=0,IF(AND(OR(7=7,7=12),7&gt;=$K1028,7&lt;=IF($L1028="",12,$L1028)),$J1028,0),IF(AND(7&gt;=$K1028,7&lt;=IF($L1028="",12,$L1028),MOD(7-$K1028,$N1028)=0),$J1028,0)))</f>
        <v>0</v>
      </c>
      <c r="V1028" s="19" t="n">
        <f aca="false">IF(OR($M1028="",$M1028="ERR",$J1028="",$K1028="",$N1028=""),0,IF($N1028=0,IF(AND(OR(8=7,8=12),8&gt;=$K1028,8&lt;=IF($L1028="",12,$L1028)),$J1028,0),IF(AND(8&gt;=$K1028,8&lt;=IF($L1028="",12,$L1028),MOD(8-$K1028,$N1028)=0),$J1028,0)))</f>
        <v>0</v>
      </c>
      <c r="W1028" s="19" t="n">
        <f aca="false">IF(OR($M1028="",$M1028="ERR",$J1028="",$K1028="",$N1028=""),0,IF($N1028=0,IF(AND(OR(9=7,9=12),9&gt;=$K1028,9&lt;=IF($L1028="",12,$L1028)),$J1028,0),IF(AND(9&gt;=$K1028,9&lt;=IF($L1028="",12,$L1028),MOD(9-$K1028,$N1028)=0),$J1028,0)))</f>
        <v>0</v>
      </c>
      <c r="X1028" s="19" t="n">
        <f aca="false">IF(OR($M1028="",$M1028="ERR",$J1028="",$K1028="",$N1028=""),0,IF($N1028=0,IF(AND(OR(10=7,10=12),10&gt;=$K1028,10&lt;=IF($L1028="",12,$L1028)),$J1028,0),IF(AND(10&gt;=$K1028,10&lt;=IF($L1028="",12,$L1028),MOD(10-$K1028,$N1028)=0),$J1028,0)))</f>
        <v>0</v>
      </c>
      <c r="Y1028" s="19" t="n">
        <f aca="false">IF(OR($M1028="",$M1028="ERR",$J1028="",$K1028="",$N1028=""),0,IF($N1028=0,IF(AND(OR(11=7,11=12),11&gt;=$K1028,11&lt;=IF($L1028="",12,$L1028)),$J1028,0),IF(AND(11&gt;=$K1028,11&lt;=IF($L1028="",12,$L1028),MOD(11-$K1028,$N1028)=0),$J1028,0)))</f>
        <v>0</v>
      </c>
      <c r="Z1028" s="19" t="n">
        <f aca="false">IF(OR($M1028="",$M1028="ERR",$J1028="",$K1028="",$N1028=""),0,IF($N1028=0,IF(AND(OR(12=7,12=12),12&gt;=$K1028,12&lt;=IF($L1028="",12,$L1028)),$J1028,0),IF(AND(12&gt;=$K1028,12&lt;=IF($L1028="",12,$L1028),MOD(12-$K1028,$N1028)=0),$J1028,0)))</f>
        <v>0</v>
      </c>
      <c r="AA1028" s="36" t="n">
        <f aca="false">SUM(O1028:Z1028)</f>
        <v>0</v>
      </c>
      <c r="AB1028" s="15" t="str">
        <f aca="false">IF(AND($B1028="",$D1028="",$J1028=""),"",IF($B1028="","Falta código",IF(ISNA(MATCH($B1028,LST_COD,0)),"Código no registrado en Trabajadores",IF($E1028="","Concepto no está en el catálogo",IF($M1028="ERR","Retención de otro empleador: Origen = Otro empleador",IF(OR($J1028="",$K1028=""),"Falta monto o mes",IF(OR($K1028&lt;1,$K1028&gt;12),"Mes inicio inválido",IF(AND($L1028&lt;&gt;"",OR($L1028&lt;$K1028,$L1028&gt;12)),"Mes fin inválido",IF($N1028="","Falta frecuencia",IF(AND($G1028&lt;&gt;"Otro empleador",SUMPRODUCT(($O1028:$Z1028&lt;&gt;0)*(((COLUMN($O1028:$Z1028)-14)&lt;INDEX(Trabajadores!$M$6:$M$105,MATCH($B1028,LST_COD,0)))+((COLUMN($O1028:$Z1028)-14)&gt;INDEX(Trabajadores!$N$6:$N$105,MATCH($B1028,LST_COD,0)))))&gt;0),"Aviso: hay meses fuera del periodo laboral","OK"))))))))))</f>
        <v/>
      </c>
    </row>
    <row r="1029" customFormat="false" ht="15" hidden="false" customHeight="false" outlineLevel="0" collapsed="false">
      <c r="A1029" s="23" t="n">
        <v>1024</v>
      </c>
      <c r="B1029" s="7"/>
      <c r="C1029" s="35" t="str">
        <f aca="false">IF($B1029="","",IFERROR(INDEX(Trabajadores!$D$6:$D$105,MATCH($B1029,LST_COD,0)),"¿Código?"))</f>
        <v/>
      </c>
      <c r="D1029" s="30"/>
      <c r="E1029" s="9" t="str">
        <f aca="false">IF($D1029="","",IFERROR(VLOOKUP($D1029,CONC_TABLA,2,FALSE()),""))</f>
        <v/>
      </c>
      <c r="F1029" s="9" t="str">
        <f aca="false">IF($D1029="","",IFERROR(VLOOKUP($D1029,CONC_TABLA,3,FALSE()),""))</f>
        <v/>
      </c>
      <c r="G1029" s="30"/>
      <c r="H1029" s="30"/>
      <c r="I1029" s="30"/>
      <c r="J1029" s="29"/>
      <c r="K1029" s="28"/>
      <c r="L1029" s="28"/>
      <c r="M1029" s="9" t="str">
        <f aca="false">IF(OR($B1029="",$E1029=""),"",IF($E1029="INA","INA",IF($G1029="Otro empleador",IF($E1029="RET","RETO",IF($E1029="ORD","OTO","OTX")),IF($E1029="RET","ERR",$E1029))))</f>
        <v/>
      </c>
      <c r="N1029" s="9" t="str">
        <f aca="false">IF($I1029="","",IFERROR(VLOOKUP($I1029,FREC_TABLA,2,FALSE()),""))</f>
        <v/>
      </c>
      <c r="O1029" s="19" t="n">
        <f aca="false">IF(OR($M1029="",$M1029="ERR",$J1029="",$K1029="",$N1029=""),0,IF($N1029=0,IF(AND(OR(1=7,1=12),1&gt;=$K1029,1&lt;=IF($L1029="",12,$L1029)),$J1029,0),IF(AND(1&gt;=$K1029,1&lt;=IF($L1029="",12,$L1029),MOD(1-$K1029,$N1029)=0),$J1029,0)))</f>
        <v>0</v>
      </c>
      <c r="P1029" s="19" t="n">
        <f aca="false">IF(OR($M1029="",$M1029="ERR",$J1029="",$K1029="",$N1029=""),0,IF($N1029=0,IF(AND(OR(2=7,2=12),2&gt;=$K1029,2&lt;=IF($L1029="",12,$L1029)),$J1029,0),IF(AND(2&gt;=$K1029,2&lt;=IF($L1029="",12,$L1029),MOD(2-$K1029,$N1029)=0),$J1029,0)))</f>
        <v>0</v>
      </c>
      <c r="Q1029" s="19" t="n">
        <f aca="false">IF(OR($M1029="",$M1029="ERR",$J1029="",$K1029="",$N1029=""),0,IF($N1029=0,IF(AND(OR(3=7,3=12),3&gt;=$K1029,3&lt;=IF($L1029="",12,$L1029)),$J1029,0),IF(AND(3&gt;=$K1029,3&lt;=IF($L1029="",12,$L1029),MOD(3-$K1029,$N1029)=0),$J1029,0)))</f>
        <v>0</v>
      </c>
      <c r="R1029" s="19" t="n">
        <f aca="false">IF(OR($M1029="",$M1029="ERR",$J1029="",$K1029="",$N1029=""),0,IF($N1029=0,IF(AND(OR(4=7,4=12),4&gt;=$K1029,4&lt;=IF($L1029="",12,$L1029)),$J1029,0),IF(AND(4&gt;=$K1029,4&lt;=IF($L1029="",12,$L1029),MOD(4-$K1029,$N1029)=0),$J1029,0)))</f>
        <v>0</v>
      </c>
      <c r="S1029" s="19" t="n">
        <f aca="false">IF(OR($M1029="",$M1029="ERR",$J1029="",$K1029="",$N1029=""),0,IF($N1029=0,IF(AND(OR(5=7,5=12),5&gt;=$K1029,5&lt;=IF($L1029="",12,$L1029)),$J1029,0),IF(AND(5&gt;=$K1029,5&lt;=IF($L1029="",12,$L1029),MOD(5-$K1029,$N1029)=0),$J1029,0)))</f>
        <v>0</v>
      </c>
      <c r="T1029" s="19" t="n">
        <f aca="false">IF(OR($M1029="",$M1029="ERR",$J1029="",$K1029="",$N1029=""),0,IF($N1029=0,IF(AND(OR(6=7,6=12),6&gt;=$K1029,6&lt;=IF($L1029="",12,$L1029)),$J1029,0),IF(AND(6&gt;=$K1029,6&lt;=IF($L1029="",12,$L1029),MOD(6-$K1029,$N1029)=0),$J1029,0)))</f>
        <v>0</v>
      </c>
      <c r="U1029" s="19" t="n">
        <f aca="false">IF(OR($M1029="",$M1029="ERR",$J1029="",$K1029="",$N1029=""),0,IF($N1029=0,IF(AND(OR(7=7,7=12),7&gt;=$K1029,7&lt;=IF($L1029="",12,$L1029)),$J1029,0),IF(AND(7&gt;=$K1029,7&lt;=IF($L1029="",12,$L1029),MOD(7-$K1029,$N1029)=0),$J1029,0)))</f>
        <v>0</v>
      </c>
      <c r="V1029" s="19" t="n">
        <f aca="false">IF(OR($M1029="",$M1029="ERR",$J1029="",$K1029="",$N1029=""),0,IF($N1029=0,IF(AND(OR(8=7,8=12),8&gt;=$K1029,8&lt;=IF($L1029="",12,$L1029)),$J1029,0),IF(AND(8&gt;=$K1029,8&lt;=IF($L1029="",12,$L1029),MOD(8-$K1029,$N1029)=0),$J1029,0)))</f>
        <v>0</v>
      </c>
      <c r="W1029" s="19" t="n">
        <f aca="false">IF(OR($M1029="",$M1029="ERR",$J1029="",$K1029="",$N1029=""),0,IF($N1029=0,IF(AND(OR(9=7,9=12),9&gt;=$K1029,9&lt;=IF($L1029="",12,$L1029)),$J1029,0),IF(AND(9&gt;=$K1029,9&lt;=IF($L1029="",12,$L1029),MOD(9-$K1029,$N1029)=0),$J1029,0)))</f>
        <v>0</v>
      </c>
      <c r="X1029" s="19" t="n">
        <f aca="false">IF(OR($M1029="",$M1029="ERR",$J1029="",$K1029="",$N1029=""),0,IF($N1029=0,IF(AND(OR(10=7,10=12),10&gt;=$K1029,10&lt;=IF($L1029="",12,$L1029)),$J1029,0),IF(AND(10&gt;=$K1029,10&lt;=IF($L1029="",12,$L1029),MOD(10-$K1029,$N1029)=0),$J1029,0)))</f>
        <v>0</v>
      </c>
      <c r="Y1029" s="19" t="n">
        <f aca="false">IF(OR($M1029="",$M1029="ERR",$J1029="",$K1029="",$N1029=""),0,IF($N1029=0,IF(AND(OR(11=7,11=12),11&gt;=$K1029,11&lt;=IF($L1029="",12,$L1029)),$J1029,0),IF(AND(11&gt;=$K1029,11&lt;=IF($L1029="",12,$L1029),MOD(11-$K1029,$N1029)=0),$J1029,0)))</f>
        <v>0</v>
      </c>
      <c r="Z1029" s="19" t="n">
        <f aca="false">IF(OR($M1029="",$M1029="ERR",$J1029="",$K1029="",$N1029=""),0,IF($N1029=0,IF(AND(OR(12=7,12=12),12&gt;=$K1029,12&lt;=IF($L1029="",12,$L1029)),$J1029,0),IF(AND(12&gt;=$K1029,12&lt;=IF($L1029="",12,$L1029),MOD(12-$K1029,$N1029)=0),$J1029,0)))</f>
        <v>0</v>
      </c>
      <c r="AA1029" s="36" t="n">
        <f aca="false">SUM(O1029:Z1029)</f>
        <v>0</v>
      </c>
      <c r="AB1029" s="15" t="str">
        <f aca="false">IF(AND($B1029="",$D1029="",$J1029=""),"",IF($B1029="","Falta código",IF(ISNA(MATCH($B1029,LST_COD,0)),"Código no registrado en Trabajadores",IF($E1029="","Concepto no está en el catálogo",IF($M1029="ERR","Retención de otro empleador: Origen = Otro empleador",IF(OR($J1029="",$K1029=""),"Falta monto o mes",IF(OR($K1029&lt;1,$K1029&gt;12),"Mes inicio inválido",IF(AND($L1029&lt;&gt;"",OR($L1029&lt;$K1029,$L1029&gt;12)),"Mes fin inválido",IF($N1029="","Falta frecuencia",IF(AND($G1029&lt;&gt;"Otro empleador",SUMPRODUCT(($O1029:$Z1029&lt;&gt;0)*(((COLUMN($O1029:$Z1029)-14)&lt;INDEX(Trabajadores!$M$6:$M$105,MATCH($B1029,LST_COD,0)))+((COLUMN($O1029:$Z1029)-14)&gt;INDEX(Trabajadores!$N$6:$N$105,MATCH($B1029,LST_COD,0)))))&gt;0),"Aviso: hay meses fuera del periodo laboral","OK"))))))))))</f>
        <v/>
      </c>
    </row>
    <row r="1030" customFormat="false" ht="15" hidden="false" customHeight="false" outlineLevel="0" collapsed="false">
      <c r="A1030" s="23" t="n">
        <v>1025</v>
      </c>
      <c r="B1030" s="7"/>
      <c r="C1030" s="35" t="str">
        <f aca="false">IF($B1030="","",IFERROR(INDEX(Trabajadores!$D$6:$D$105,MATCH($B1030,LST_COD,0)),"¿Código?"))</f>
        <v/>
      </c>
      <c r="D1030" s="30"/>
      <c r="E1030" s="9" t="str">
        <f aca="false">IF($D1030="","",IFERROR(VLOOKUP($D1030,CONC_TABLA,2,FALSE()),""))</f>
        <v/>
      </c>
      <c r="F1030" s="9" t="str">
        <f aca="false">IF($D1030="","",IFERROR(VLOOKUP($D1030,CONC_TABLA,3,FALSE()),""))</f>
        <v/>
      </c>
      <c r="G1030" s="30"/>
      <c r="H1030" s="30"/>
      <c r="I1030" s="30"/>
      <c r="J1030" s="29"/>
      <c r="K1030" s="28"/>
      <c r="L1030" s="28"/>
      <c r="M1030" s="9" t="str">
        <f aca="false">IF(OR($B1030="",$E1030=""),"",IF($E1030="INA","INA",IF($G1030="Otro empleador",IF($E1030="RET","RETO",IF($E1030="ORD","OTO","OTX")),IF($E1030="RET","ERR",$E1030))))</f>
        <v/>
      </c>
      <c r="N1030" s="9" t="str">
        <f aca="false">IF($I1030="","",IFERROR(VLOOKUP($I1030,FREC_TABLA,2,FALSE()),""))</f>
        <v/>
      </c>
      <c r="O1030" s="19" t="n">
        <f aca="false">IF(OR($M1030="",$M1030="ERR",$J1030="",$K1030="",$N1030=""),0,IF($N1030=0,IF(AND(OR(1=7,1=12),1&gt;=$K1030,1&lt;=IF($L1030="",12,$L1030)),$J1030,0),IF(AND(1&gt;=$K1030,1&lt;=IF($L1030="",12,$L1030),MOD(1-$K1030,$N1030)=0),$J1030,0)))</f>
        <v>0</v>
      </c>
      <c r="P1030" s="19" t="n">
        <f aca="false">IF(OR($M1030="",$M1030="ERR",$J1030="",$K1030="",$N1030=""),0,IF($N1030=0,IF(AND(OR(2=7,2=12),2&gt;=$K1030,2&lt;=IF($L1030="",12,$L1030)),$J1030,0),IF(AND(2&gt;=$K1030,2&lt;=IF($L1030="",12,$L1030),MOD(2-$K1030,$N1030)=0),$J1030,0)))</f>
        <v>0</v>
      </c>
      <c r="Q1030" s="19" t="n">
        <f aca="false">IF(OR($M1030="",$M1030="ERR",$J1030="",$K1030="",$N1030=""),0,IF($N1030=0,IF(AND(OR(3=7,3=12),3&gt;=$K1030,3&lt;=IF($L1030="",12,$L1030)),$J1030,0),IF(AND(3&gt;=$K1030,3&lt;=IF($L1030="",12,$L1030),MOD(3-$K1030,$N1030)=0),$J1030,0)))</f>
        <v>0</v>
      </c>
      <c r="R1030" s="19" t="n">
        <f aca="false">IF(OR($M1030="",$M1030="ERR",$J1030="",$K1030="",$N1030=""),0,IF($N1030=0,IF(AND(OR(4=7,4=12),4&gt;=$K1030,4&lt;=IF($L1030="",12,$L1030)),$J1030,0),IF(AND(4&gt;=$K1030,4&lt;=IF($L1030="",12,$L1030),MOD(4-$K1030,$N1030)=0),$J1030,0)))</f>
        <v>0</v>
      </c>
      <c r="S1030" s="19" t="n">
        <f aca="false">IF(OR($M1030="",$M1030="ERR",$J1030="",$K1030="",$N1030=""),0,IF($N1030=0,IF(AND(OR(5=7,5=12),5&gt;=$K1030,5&lt;=IF($L1030="",12,$L1030)),$J1030,0),IF(AND(5&gt;=$K1030,5&lt;=IF($L1030="",12,$L1030),MOD(5-$K1030,$N1030)=0),$J1030,0)))</f>
        <v>0</v>
      </c>
      <c r="T1030" s="19" t="n">
        <f aca="false">IF(OR($M1030="",$M1030="ERR",$J1030="",$K1030="",$N1030=""),0,IF($N1030=0,IF(AND(OR(6=7,6=12),6&gt;=$K1030,6&lt;=IF($L1030="",12,$L1030)),$J1030,0),IF(AND(6&gt;=$K1030,6&lt;=IF($L1030="",12,$L1030),MOD(6-$K1030,$N1030)=0),$J1030,0)))</f>
        <v>0</v>
      </c>
      <c r="U1030" s="19" t="n">
        <f aca="false">IF(OR($M1030="",$M1030="ERR",$J1030="",$K1030="",$N1030=""),0,IF($N1030=0,IF(AND(OR(7=7,7=12),7&gt;=$K1030,7&lt;=IF($L1030="",12,$L1030)),$J1030,0),IF(AND(7&gt;=$K1030,7&lt;=IF($L1030="",12,$L1030),MOD(7-$K1030,$N1030)=0),$J1030,0)))</f>
        <v>0</v>
      </c>
      <c r="V1030" s="19" t="n">
        <f aca="false">IF(OR($M1030="",$M1030="ERR",$J1030="",$K1030="",$N1030=""),0,IF($N1030=0,IF(AND(OR(8=7,8=12),8&gt;=$K1030,8&lt;=IF($L1030="",12,$L1030)),$J1030,0),IF(AND(8&gt;=$K1030,8&lt;=IF($L1030="",12,$L1030),MOD(8-$K1030,$N1030)=0),$J1030,0)))</f>
        <v>0</v>
      </c>
      <c r="W1030" s="19" t="n">
        <f aca="false">IF(OR($M1030="",$M1030="ERR",$J1030="",$K1030="",$N1030=""),0,IF($N1030=0,IF(AND(OR(9=7,9=12),9&gt;=$K1030,9&lt;=IF($L1030="",12,$L1030)),$J1030,0),IF(AND(9&gt;=$K1030,9&lt;=IF($L1030="",12,$L1030),MOD(9-$K1030,$N1030)=0),$J1030,0)))</f>
        <v>0</v>
      </c>
      <c r="X1030" s="19" t="n">
        <f aca="false">IF(OR($M1030="",$M1030="ERR",$J1030="",$K1030="",$N1030=""),0,IF($N1030=0,IF(AND(OR(10=7,10=12),10&gt;=$K1030,10&lt;=IF($L1030="",12,$L1030)),$J1030,0),IF(AND(10&gt;=$K1030,10&lt;=IF($L1030="",12,$L1030),MOD(10-$K1030,$N1030)=0),$J1030,0)))</f>
        <v>0</v>
      </c>
      <c r="Y1030" s="19" t="n">
        <f aca="false">IF(OR($M1030="",$M1030="ERR",$J1030="",$K1030="",$N1030=""),0,IF($N1030=0,IF(AND(OR(11=7,11=12),11&gt;=$K1030,11&lt;=IF($L1030="",12,$L1030)),$J1030,0),IF(AND(11&gt;=$K1030,11&lt;=IF($L1030="",12,$L1030),MOD(11-$K1030,$N1030)=0),$J1030,0)))</f>
        <v>0</v>
      </c>
      <c r="Z1030" s="19" t="n">
        <f aca="false">IF(OR($M1030="",$M1030="ERR",$J1030="",$K1030="",$N1030=""),0,IF($N1030=0,IF(AND(OR(12=7,12=12),12&gt;=$K1030,12&lt;=IF($L1030="",12,$L1030)),$J1030,0),IF(AND(12&gt;=$K1030,12&lt;=IF($L1030="",12,$L1030),MOD(12-$K1030,$N1030)=0),$J1030,0)))</f>
        <v>0</v>
      </c>
      <c r="AA1030" s="36" t="n">
        <f aca="false">SUM(O1030:Z1030)</f>
        <v>0</v>
      </c>
      <c r="AB1030" s="15" t="str">
        <f aca="false">IF(AND($B1030="",$D1030="",$J1030=""),"",IF($B1030="","Falta código",IF(ISNA(MATCH($B1030,LST_COD,0)),"Código no registrado en Trabajadores",IF($E1030="","Concepto no está en el catálogo",IF($M1030="ERR","Retención de otro empleador: Origen = Otro empleador",IF(OR($J1030="",$K1030=""),"Falta monto o mes",IF(OR($K1030&lt;1,$K1030&gt;12),"Mes inicio inválido",IF(AND($L1030&lt;&gt;"",OR($L1030&lt;$K1030,$L1030&gt;12)),"Mes fin inválido",IF($N1030="","Falta frecuencia",IF(AND($G1030&lt;&gt;"Otro empleador",SUMPRODUCT(($O1030:$Z1030&lt;&gt;0)*(((COLUMN($O1030:$Z1030)-14)&lt;INDEX(Trabajadores!$M$6:$M$105,MATCH($B1030,LST_COD,0)))+((COLUMN($O1030:$Z1030)-14)&gt;INDEX(Trabajadores!$N$6:$N$105,MATCH($B1030,LST_COD,0)))))&gt;0),"Aviso: hay meses fuera del periodo laboral","OK"))))))))))</f>
        <v/>
      </c>
    </row>
    <row r="1031" customFormat="false" ht="15" hidden="false" customHeight="false" outlineLevel="0" collapsed="false">
      <c r="A1031" s="23" t="n">
        <v>1026</v>
      </c>
      <c r="B1031" s="7"/>
      <c r="C1031" s="35" t="str">
        <f aca="false">IF($B1031="","",IFERROR(INDEX(Trabajadores!$D$6:$D$105,MATCH($B1031,LST_COD,0)),"¿Código?"))</f>
        <v/>
      </c>
      <c r="D1031" s="30"/>
      <c r="E1031" s="9" t="str">
        <f aca="false">IF($D1031="","",IFERROR(VLOOKUP($D1031,CONC_TABLA,2,FALSE()),""))</f>
        <v/>
      </c>
      <c r="F1031" s="9" t="str">
        <f aca="false">IF($D1031="","",IFERROR(VLOOKUP($D1031,CONC_TABLA,3,FALSE()),""))</f>
        <v/>
      </c>
      <c r="G1031" s="30"/>
      <c r="H1031" s="30"/>
      <c r="I1031" s="30"/>
      <c r="J1031" s="29"/>
      <c r="K1031" s="28"/>
      <c r="L1031" s="28"/>
      <c r="M1031" s="9" t="str">
        <f aca="false">IF(OR($B1031="",$E1031=""),"",IF($E1031="INA","INA",IF($G1031="Otro empleador",IF($E1031="RET","RETO",IF($E1031="ORD","OTO","OTX")),IF($E1031="RET","ERR",$E1031))))</f>
        <v/>
      </c>
      <c r="N1031" s="9" t="str">
        <f aca="false">IF($I1031="","",IFERROR(VLOOKUP($I1031,FREC_TABLA,2,FALSE()),""))</f>
        <v/>
      </c>
      <c r="O1031" s="19" t="n">
        <f aca="false">IF(OR($M1031="",$M1031="ERR",$J1031="",$K1031="",$N1031=""),0,IF($N1031=0,IF(AND(OR(1=7,1=12),1&gt;=$K1031,1&lt;=IF($L1031="",12,$L1031)),$J1031,0),IF(AND(1&gt;=$K1031,1&lt;=IF($L1031="",12,$L1031),MOD(1-$K1031,$N1031)=0),$J1031,0)))</f>
        <v>0</v>
      </c>
      <c r="P1031" s="19" t="n">
        <f aca="false">IF(OR($M1031="",$M1031="ERR",$J1031="",$K1031="",$N1031=""),0,IF($N1031=0,IF(AND(OR(2=7,2=12),2&gt;=$K1031,2&lt;=IF($L1031="",12,$L1031)),$J1031,0),IF(AND(2&gt;=$K1031,2&lt;=IF($L1031="",12,$L1031),MOD(2-$K1031,$N1031)=0),$J1031,0)))</f>
        <v>0</v>
      </c>
      <c r="Q1031" s="19" t="n">
        <f aca="false">IF(OR($M1031="",$M1031="ERR",$J1031="",$K1031="",$N1031=""),0,IF($N1031=0,IF(AND(OR(3=7,3=12),3&gt;=$K1031,3&lt;=IF($L1031="",12,$L1031)),$J1031,0),IF(AND(3&gt;=$K1031,3&lt;=IF($L1031="",12,$L1031),MOD(3-$K1031,$N1031)=0),$J1031,0)))</f>
        <v>0</v>
      </c>
      <c r="R1031" s="19" t="n">
        <f aca="false">IF(OR($M1031="",$M1031="ERR",$J1031="",$K1031="",$N1031=""),0,IF($N1031=0,IF(AND(OR(4=7,4=12),4&gt;=$K1031,4&lt;=IF($L1031="",12,$L1031)),$J1031,0),IF(AND(4&gt;=$K1031,4&lt;=IF($L1031="",12,$L1031),MOD(4-$K1031,$N1031)=0),$J1031,0)))</f>
        <v>0</v>
      </c>
      <c r="S1031" s="19" t="n">
        <f aca="false">IF(OR($M1031="",$M1031="ERR",$J1031="",$K1031="",$N1031=""),0,IF($N1031=0,IF(AND(OR(5=7,5=12),5&gt;=$K1031,5&lt;=IF($L1031="",12,$L1031)),$J1031,0),IF(AND(5&gt;=$K1031,5&lt;=IF($L1031="",12,$L1031),MOD(5-$K1031,$N1031)=0),$J1031,0)))</f>
        <v>0</v>
      </c>
      <c r="T1031" s="19" t="n">
        <f aca="false">IF(OR($M1031="",$M1031="ERR",$J1031="",$K1031="",$N1031=""),0,IF($N1031=0,IF(AND(OR(6=7,6=12),6&gt;=$K1031,6&lt;=IF($L1031="",12,$L1031)),$J1031,0),IF(AND(6&gt;=$K1031,6&lt;=IF($L1031="",12,$L1031),MOD(6-$K1031,$N1031)=0),$J1031,0)))</f>
        <v>0</v>
      </c>
      <c r="U1031" s="19" t="n">
        <f aca="false">IF(OR($M1031="",$M1031="ERR",$J1031="",$K1031="",$N1031=""),0,IF($N1031=0,IF(AND(OR(7=7,7=12),7&gt;=$K1031,7&lt;=IF($L1031="",12,$L1031)),$J1031,0),IF(AND(7&gt;=$K1031,7&lt;=IF($L1031="",12,$L1031),MOD(7-$K1031,$N1031)=0),$J1031,0)))</f>
        <v>0</v>
      </c>
      <c r="V1031" s="19" t="n">
        <f aca="false">IF(OR($M1031="",$M1031="ERR",$J1031="",$K1031="",$N1031=""),0,IF($N1031=0,IF(AND(OR(8=7,8=12),8&gt;=$K1031,8&lt;=IF($L1031="",12,$L1031)),$J1031,0),IF(AND(8&gt;=$K1031,8&lt;=IF($L1031="",12,$L1031),MOD(8-$K1031,$N1031)=0),$J1031,0)))</f>
        <v>0</v>
      </c>
      <c r="W1031" s="19" t="n">
        <f aca="false">IF(OR($M1031="",$M1031="ERR",$J1031="",$K1031="",$N1031=""),0,IF($N1031=0,IF(AND(OR(9=7,9=12),9&gt;=$K1031,9&lt;=IF($L1031="",12,$L1031)),$J1031,0),IF(AND(9&gt;=$K1031,9&lt;=IF($L1031="",12,$L1031),MOD(9-$K1031,$N1031)=0),$J1031,0)))</f>
        <v>0</v>
      </c>
      <c r="X1031" s="19" t="n">
        <f aca="false">IF(OR($M1031="",$M1031="ERR",$J1031="",$K1031="",$N1031=""),0,IF($N1031=0,IF(AND(OR(10=7,10=12),10&gt;=$K1031,10&lt;=IF($L1031="",12,$L1031)),$J1031,0),IF(AND(10&gt;=$K1031,10&lt;=IF($L1031="",12,$L1031),MOD(10-$K1031,$N1031)=0),$J1031,0)))</f>
        <v>0</v>
      </c>
      <c r="Y1031" s="19" t="n">
        <f aca="false">IF(OR($M1031="",$M1031="ERR",$J1031="",$K1031="",$N1031=""),0,IF($N1031=0,IF(AND(OR(11=7,11=12),11&gt;=$K1031,11&lt;=IF($L1031="",12,$L1031)),$J1031,0),IF(AND(11&gt;=$K1031,11&lt;=IF($L1031="",12,$L1031),MOD(11-$K1031,$N1031)=0),$J1031,0)))</f>
        <v>0</v>
      </c>
      <c r="Z1031" s="19" t="n">
        <f aca="false">IF(OR($M1031="",$M1031="ERR",$J1031="",$K1031="",$N1031=""),0,IF($N1031=0,IF(AND(OR(12=7,12=12),12&gt;=$K1031,12&lt;=IF($L1031="",12,$L1031)),$J1031,0),IF(AND(12&gt;=$K1031,12&lt;=IF($L1031="",12,$L1031),MOD(12-$K1031,$N1031)=0),$J1031,0)))</f>
        <v>0</v>
      </c>
      <c r="AA1031" s="36" t="n">
        <f aca="false">SUM(O1031:Z1031)</f>
        <v>0</v>
      </c>
      <c r="AB1031" s="15" t="str">
        <f aca="false">IF(AND($B1031="",$D1031="",$J1031=""),"",IF($B1031="","Falta código",IF(ISNA(MATCH($B1031,LST_COD,0)),"Código no registrado en Trabajadores",IF($E1031="","Concepto no está en el catálogo",IF($M1031="ERR","Retención de otro empleador: Origen = Otro empleador",IF(OR($J1031="",$K1031=""),"Falta monto o mes",IF(OR($K1031&lt;1,$K1031&gt;12),"Mes inicio inválido",IF(AND($L1031&lt;&gt;"",OR($L1031&lt;$K1031,$L1031&gt;12)),"Mes fin inválido",IF($N1031="","Falta frecuencia",IF(AND($G1031&lt;&gt;"Otro empleador",SUMPRODUCT(($O1031:$Z1031&lt;&gt;0)*(((COLUMN($O1031:$Z1031)-14)&lt;INDEX(Trabajadores!$M$6:$M$105,MATCH($B1031,LST_COD,0)))+((COLUMN($O1031:$Z1031)-14)&gt;INDEX(Trabajadores!$N$6:$N$105,MATCH($B1031,LST_COD,0)))))&gt;0),"Aviso: hay meses fuera del periodo laboral","OK"))))))))))</f>
        <v/>
      </c>
    </row>
    <row r="1032" customFormat="false" ht="15" hidden="false" customHeight="false" outlineLevel="0" collapsed="false">
      <c r="A1032" s="23" t="n">
        <v>1027</v>
      </c>
      <c r="B1032" s="7"/>
      <c r="C1032" s="35" t="str">
        <f aca="false">IF($B1032="","",IFERROR(INDEX(Trabajadores!$D$6:$D$105,MATCH($B1032,LST_COD,0)),"¿Código?"))</f>
        <v/>
      </c>
      <c r="D1032" s="30"/>
      <c r="E1032" s="9" t="str">
        <f aca="false">IF($D1032="","",IFERROR(VLOOKUP($D1032,CONC_TABLA,2,FALSE()),""))</f>
        <v/>
      </c>
      <c r="F1032" s="9" t="str">
        <f aca="false">IF($D1032="","",IFERROR(VLOOKUP($D1032,CONC_TABLA,3,FALSE()),""))</f>
        <v/>
      </c>
      <c r="G1032" s="30"/>
      <c r="H1032" s="30"/>
      <c r="I1032" s="30"/>
      <c r="J1032" s="29"/>
      <c r="K1032" s="28"/>
      <c r="L1032" s="28"/>
      <c r="M1032" s="9" t="str">
        <f aca="false">IF(OR($B1032="",$E1032=""),"",IF($E1032="INA","INA",IF($G1032="Otro empleador",IF($E1032="RET","RETO",IF($E1032="ORD","OTO","OTX")),IF($E1032="RET","ERR",$E1032))))</f>
        <v/>
      </c>
      <c r="N1032" s="9" t="str">
        <f aca="false">IF($I1032="","",IFERROR(VLOOKUP($I1032,FREC_TABLA,2,FALSE()),""))</f>
        <v/>
      </c>
      <c r="O1032" s="19" t="n">
        <f aca="false">IF(OR($M1032="",$M1032="ERR",$J1032="",$K1032="",$N1032=""),0,IF($N1032=0,IF(AND(OR(1=7,1=12),1&gt;=$K1032,1&lt;=IF($L1032="",12,$L1032)),$J1032,0),IF(AND(1&gt;=$K1032,1&lt;=IF($L1032="",12,$L1032),MOD(1-$K1032,$N1032)=0),$J1032,0)))</f>
        <v>0</v>
      </c>
      <c r="P1032" s="19" t="n">
        <f aca="false">IF(OR($M1032="",$M1032="ERR",$J1032="",$K1032="",$N1032=""),0,IF($N1032=0,IF(AND(OR(2=7,2=12),2&gt;=$K1032,2&lt;=IF($L1032="",12,$L1032)),$J1032,0),IF(AND(2&gt;=$K1032,2&lt;=IF($L1032="",12,$L1032),MOD(2-$K1032,$N1032)=0),$J1032,0)))</f>
        <v>0</v>
      </c>
      <c r="Q1032" s="19" t="n">
        <f aca="false">IF(OR($M1032="",$M1032="ERR",$J1032="",$K1032="",$N1032=""),0,IF($N1032=0,IF(AND(OR(3=7,3=12),3&gt;=$K1032,3&lt;=IF($L1032="",12,$L1032)),$J1032,0),IF(AND(3&gt;=$K1032,3&lt;=IF($L1032="",12,$L1032),MOD(3-$K1032,$N1032)=0),$J1032,0)))</f>
        <v>0</v>
      </c>
      <c r="R1032" s="19" t="n">
        <f aca="false">IF(OR($M1032="",$M1032="ERR",$J1032="",$K1032="",$N1032=""),0,IF($N1032=0,IF(AND(OR(4=7,4=12),4&gt;=$K1032,4&lt;=IF($L1032="",12,$L1032)),$J1032,0),IF(AND(4&gt;=$K1032,4&lt;=IF($L1032="",12,$L1032),MOD(4-$K1032,$N1032)=0),$J1032,0)))</f>
        <v>0</v>
      </c>
      <c r="S1032" s="19" t="n">
        <f aca="false">IF(OR($M1032="",$M1032="ERR",$J1032="",$K1032="",$N1032=""),0,IF($N1032=0,IF(AND(OR(5=7,5=12),5&gt;=$K1032,5&lt;=IF($L1032="",12,$L1032)),$J1032,0),IF(AND(5&gt;=$K1032,5&lt;=IF($L1032="",12,$L1032),MOD(5-$K1032,$N1032)=0),$J1032,0)))</f>
        <v>0</v>
      </c>
      <c r="T1032" s="19" t="n">
        <f aca="false">IF(OR($M1032="",$M1032="ERR",$J1032="",$K1032="",$N1032=""),0,IF($N1032=0,IF(AND(OR(6=7,6=12),6&gt;=$K1032,6&lt;=IF($L1032="",12,$L1032)),$J1032,0),IF(AND(6&gt;=$K1032,6&lt;=IF($L1032="",12,$L1032),MOD(6-$K1032,$N1032)=0),$J1032,0)))</f>
        <v>0</v>
      </c>
      <c r="U1032" s="19" t="n">
        <f aca="false">IF(OR($M1032="",$M1032="ERR",$J1032="",$K1032="",$N1032=""),0,IF($N1032=0,IF(AND(OR(7=7,7=12),7&gt;=$K1032,7&lt;=IF($L1032="",12,$L1032)),$J1032,0),IF(AND(7&gt;=$K1032,7&lt;=IF($L1032="",12,$L1032),MOD(7-$K1032,$N1032)=0),$J1032,0)))</f>
        <v>0</v>
      </c>
      <c r="V1032" s="19" t="n">
        <f aca="false">IF(OR($M1032="",$M1032="ERR",$J1032="",$K1032="",$N1032=""),0,IF($N1032=0,IF(AND(OR(8=7,8=12),8&gt;=$K1032,8&lt;=IF($L1032="",12,$L1032)),$J1032,0),IF(AND(8&gt;=$K1032,8&lt;=IF($L1032="",12,$L1032),MOD(8-$K1032,$N1032)=0),$J1032,0)))</f>
        <v>0</v>
      </c>
      <c r="W1032" s="19" t="n">
        <f aca="false">IF(OR($M1032="",$M1032="ERR",$J1032="",$K1032="",$N1032=""),0,IF($N1032=0,IF(AND(OR(9=7,9=12),9&gt;=$K1032,9&lt;=IF($L1032="",12,$L1032)),$J1032,0),IF(AND(9&gt;=$K1032,9&lt;=IF($L1032="",12,$L1032),MOD(9-$K1032,$N1032)=0),$J1032,0)))</f>
        <v>0</v>
      </c>
      <c r="X1032" s="19" t="n">
        <f aca="false">IF(OR($M1032="",$M1032="ERR",$J1032="",$K1032="",$N1032=""),0,IF($N1032=0,IF(AND(OR(10=7,10=12),10&gt;=$K1032,10&lt;=IF($L1032="",12,$L1032)),$J1032,0),IF(AND(10&gt;=$K1032,10&lt;=IF($L1032="",12,$L1032),MOD(10-$K1032,$N1032)=0),$J1032,0)))</f>
        <v>0</v>
      </c>
      <c r="Y1032" s="19" t="n">
        <f aca="false">IF(OR($M1032="",$M1032="ERR",$J1032="",$K1032="",$N1032=""),0,IF($N1032=0,IF(AND(OR(11=7,11=12),11&gt;=$K1032,11&lt;=IF($L1032="",12,$L1032)),$J1032,0),IF(AND(11&gt;=$K1032,11&lt;=IF($L1032="",12,$L1032),MOD(11-$K1032,$N1032)=0),$J1032,0)))</f>
        <v>0</v>
      </c>
      <c r="Z1032" s="19" t="n">
        <f aca="false">IF(OR($M1032="",$M1032="ERR",$J1032="",$K1032="",$N1032=""),0,IF($N1032=0,IF(AND(OR(12=7,12=12),12&gt;=$K1032,12&lt;=IF($L1032="",12,$L1032)),$J1032,0),IF(AND(12&gt;=$K1032,12&lt;=IF($L1032="",12,$L1032),MOD(12-$K1032,$N1032)=0),$J1032,0)))</f>
        <v>0</v>
      </c>
      <c r="AA1032" s="36" t="n">
        <f aca="false">SUM(O1032:Z1032)</f>
        <v>0</v>
      </c>
      <c r="AB1032" s="15" t="str">
        <f aca="false">IF(AND($B1032="",$D1032="",$J1032=""),"",IF($B1032="","Falta código",IF(ISNA(MATCH($B1032,LST_COD,0)),"Código no registrado en Trabajadores",IF($E1032="","Concepto no está en el catálogo",IF($M1032="ERR","Retención de otro empleador: Origen = Otro empleador",IF(OR($J1032="",$K1032=""),"Falta monto o mes",IF(OR($K1032&lt;1,$K1032&gt;12),"Mes inicio inválido",IF(AND($L1032&lt;&gt;"",OR($L1032&lt;$K1032,$L1032&gt;12)),"Mes fin inválido",IF($N1032="","Falta frecuencia",IF(AND($G1032&lt;&gt;"Otro empleador",SUMPRODUCT(($O1032:$Z1032&lt;&gt;0)*(((COLUMN($O1032:$Z1032)-14)&lt;INDEX(Trabajadores!$M$6:$M$105,MATCH($B1032,LST_COD,0)))+((COLUMN($O1032:$Z1032)-14)&gt;INDEX(Trabajadores!$N$6:$N$105,MATCH($B1032,LST_COD,0)))))&gt;0),"Aviso: hay meses fuera del periodo laboral","OK"))))))))))</f>
        <v/>
      </c>
    </row>
    <row r="1033" customFormat="false" ht="15" hidden="false" customHeight="false" outlineLevel="0" collapsed="false">
      <c r="A1033" s="23" t="n">
        <v>1028</v>
      </c>
      <c r="B1033" s="7"/>
      <c r="C1033" s="35" t="str">
        <f aca="false">IF($B1033="","",IFERROR(INDEX(Trabajadores!$D$6:$D$105,MATCH($B1033,LST_COD,0)),"¿Código?"))</f>
        <v/>
      </c>
      <c r="D1033" s="30"/>
      <c r="E1033" s="9" t="str">
        <f aca="false">IF($D1033="","",IFERROR(VLOOKUP($D1033,CONC_TABLA,2,FALSE()),""))</f>
        <v/>
      </c>
      <c r="F1033" s="9" t="str">
        <f aca="false">IF($D1033="","",IFERROR(VLOOKUP($D1033,CONC_TABLA,3,FALSE()),""))</f>
        <v/>
      </c>
      <c r="G1033" s="30"/>
      <c r="H1033" s="30"/>
      <c r="I1033" s="30"/>
      <c r="J1033" s="29"/>
      <c r="K1033" s="28"/>
      <c r="L1033" s="28"/>
      <c r="M1033" s="9" t="str">
        <f aca="false">IF(OR($B1033="",$E1033=""),"",IF($E1033="INA","INA",IF($G1033="Otro empleador",IF($E1033="RET","RETO",IF($E1033="ORD","OTO","OTX")),IF($E1033="RET","ERR",$E1033))))</f>
        <v/>
      </c>
      <c r="N1033" s="9" t="str">
        <f aca="false">IF($I1033="","",IFERROR(VLOOKUP($I1033,FREC_TABLA,2,FALSE()),""))</f>
        <v/>
      </c>
      <c r="O1033" s="19" t="n">
        <f aca="false">IF(OR($M1033="",$M1033="ERR",$J1033="",$K1033="",$N1033=""),0,IF($N1033=0,IF(AND(OR(1=7,1=12),1&gt;=$K1033,1&lt;=IF($L1033="",12,$L1033)),$J1033,0),IF(AND(1&gt;=$K1033,1&lt;=IF($L1033="",12,$L1033),MOD(1-$K1033,$N1033)=0),$J1033,0)))</f>
        <v>0</v>
      </c>
      <c r="P1033" s="19" t="n">
        <f aca="false">IF(OR($M1033="",$M1033="ERR",$J1033="",$K1033="",$N1033=""),0,IF($N1033=0,IF(AND(OR(2=7,2=12),2&gt;=$K1033,2&lt;=IF($L1033="",12,$L1033)),$J1033,0),IF(AND(2&gt;=$K1033,2&lt;=IF($L1033="",12,$L1033),MOD(2-$K1033,$N1033)=0),$J1033,0)))</f>
        <v>0</v>
      </c>
      <c r="Q1033" s="19" t="n">
        <f aca="false">IF(OR($M1033="",$M1033="ERR",$J1033="",$K1033="",$N1033=""),0,IF($N1033=0,IF(AND(OR(3=7,3=12),3&gt;=$K1033,3&lt;=IF($L1033="",12,$L1033)),$J1033,0),IF(AND(3&gt;=$K1033,3&lt;=IF($L1033="",12,$L1033),MOD(3-$K1033,$N1033)=0),$J1033,0)))</f>
        <v>0</v>
      </c>
      <c r="R1033" s="19" t="n">
        <f aca="false">IF(OR($M1033="",$M1033="ERR",$J1033="",$K1033="",$N1033=""),0,IF($N1033=0,IF(AND(OR(4=7,4=12),4&gt;=$K1033,4&lt;=IF($L1033="",12,$L1033)),$J1033,0),IF(AND(4&gt;=$K1033,4&lt;=IF($L1033="",12,$L1033),MOD(4-$K1033,$N1033)=0),$J1033,0)))</f>
        <v>0</v>
      </c>
      <c r="S1033" s="19" t="n">
        <f aca="false">IF(OR($M1033="",$M1033="ERR",$J1033="",$K1033="",$N1033=""),0,IF($N1033=0,IF(AND(OR(5=7,5=12),5&gt;=$K1033,5&lt;=IF($L1033="",12,$L1033)),$J1033,0),IF(AND(5&gt;=$K1033,5&lt;=IF($L1033="",12,$L1033),MOD(5-$K1033,$N1033)=0),$J1033,0)))</f>
        <v>0</v>
      </c>
      <c r="T1033" s="19" t="n">
        <f aca="false">IF(OR($M1033="",$M1033="ERR",$J1033="",$K1033="",$N1033=""),0,IF($N1033=0,IF(AND(OR(6=7,6=12),6&gt;=$K1033,6&lt;=IF($L1033="",12,$L1033)),$J1033,0),IF(AND(6&gt;=$K1033,6&lt;=IF($L1033="",12,$L1033),MOD(6-$K1033,$N1033)=0),$J1033,0)))</f>
        <v>0</v>
      </c>
      <c r="U1033" s="19" t="n">
        <f aca="false">IF(OR($M1033="",$M1033="ERR",$J1033="",$K1033="",$N1033=""),0,IF($N1033=0,IF(AND(OR(7=7,7=12),7&gt;=$K1033,7&lt;=IF($L1033="",12,$L1033)),$J1033,0),IF(AND(7&gt;=$K1033,7&lt;=IF($L1033="",12,$L1033),MOD(7-$K1033,$N1033)=0),$J1033,0)))</f>
        <v>0</v>
      </c>
      <c r="V1033" s="19" t="n">
        <f aca="false">IF(OR($M1033="",$M1033="ERR",$J1033="",$K1033="",$N1033=""),0,IF($N1033=0,IF(AND(OR(8=7,8=12),8&gt;=$K1033,8&lt;=IF($L1033="",12,$L1033)),$J1033,0),IF(AND(8&gt;=$K1033,8&lt;=IF($L1033="",12,$L1033),MOD(8-$K1033,$N1033)=0),$J1033,0)))</f>
        <v>0</v>
      </c>
      <c r="W1033" s="19" t="n">
        <f aca="false">IF(OR($M1033="",$M1033="ERR",$J1033="",$K1033="",$N1033=""),0,IF($N1033=0,IF(AND(OR(9=7,9=12),9&gt;=$K1033,9&lt;=IF($L1033="",12,$L1033)),$J1033,0),IF(AND(9&gt;=$K1033,9&lt;=IF($L1033="",12,$L1033),MOD(9-$K1033,$N1033)=0),$J1033,0)))</f>
        <v>0</v>
      </c>
      <c r="X1033" s="19" t="n">
        <f aca="false">IF(OR($M1033="",$M1033="ERR",$J1033="",$K1033="",$N1033=""),0,IF($N1033=0,IF(AND(OR(10=7,10=12),10&gt;=$K1033,10&lt;=IF($L1033="",12,$L1033)),$J1033,0),IF(AND(10&gt;=$K1033,10&lt;=IF($L1033="",12,$L1033),MOD(10-$K1033,$N1033)=0),$J1033,0)))</f>
        <v>0</v>
      </c>
      <c r="Y1033" s="19" t="n">
        <f aca="false">IF(OR($M1033="",$M1033="ERR",$J1033="",$K1033="",$N1033=""),0,IF($N1033=0,IF(AND(OR(11=7,11=12),11&gt;=$K1033,11&lt;=IF($L1033="",12,$L1033)),$J1033,0),IF(AND(11&gt;=$K1033,11&lt;=IF($L1033="",12,$L1033),MOD(11-$K1033,$N1033)=0),$J1033,0)))</f>
        <v>0</v>
      </c>
      <c r="Z1033" s="19" t="n">
        <f aca="false">IF(OR($M1033="",$M1033="ERR",$J1033="",$K1033="",$N1033=""),0,IF($N1033=0,IF(AND(OR(12=7,12=12),12&gt;=$K1033,12&lt;=IF($L1033="",12,$L1033)),$J1033,0),IF(AND(12&gt;=$K1033,12&lt;=IF($L1033="",12,$L1033),MOD(12-$K1033,$N1033)=0),$J1033,0)))</f>
        <v>0</v>
      </c>
      <c r="AA1033" s="36" t="n">
        <f aca="false">SUM(O1033:Z1033)</f>
        <v>0</v>
      </c>
      <c r="AB1033" s="15" t="str">
        <f aca="false">IF(AND($B1033="",$D1033="",$J1033=""),"",IF($B1033="","Falta código",IF(ISNA(MATCH($B1033,LST_COD,0)),"Código no registrado en Trabajadores",IF($E1033="","Concepto no está en el catálogo",IF($M1033="ERR","Retención de otro empleador: Origen = Otro empleador",IF(OR($J1033="",$K1033=""),"Falta monto o mes",IF(OR($K1033&lt;1,$K1033&gt;12),"Mes inicio inválido",IF(AND($L1033&lt;&gt;"",OR($L1033&lt;$K1033,$L1033&gt;12)),"Mes fin inválido",IF($N1033="","Falta frecuencia",IF(AND($G1033&lt;&gt;"Otro empleador",SUMPRODUCT(($O1033:$Z1033&lt;&gt;0)*(((COLUMN($O1033:$Z1033)-14)&lt;INDEX(Trabajadores!$M$6:$M$105,MATCH($B1033,LST_COD,0)))+((COLUMN($O1033:$Z1033)-14)&gt;INDEX(Trabajadores!$N$6:$N$105,MATCH($B1033,LST_COD,0)))))&gt;0),"Aviso: hay meses fuera del periodo laboral","OK"))))))))))</f>
        <v/>
      </c>
    </row>
    <row r="1034" customFormat="false" ht="15" hidden="false" customHeight="false" outlineLevel="0" collapsed="false">
      <c r="A1034" s="23" t="n">
        <v>1029</v>
      </c>
      <c r="B1034" s="7"/>
      <c r="C1034" s="35" t="str">
        <f aca="false">IF($B1034="","",IFERROR(INDEX(Trabajadores!$D$6:$D$105,MATCH($B1034,LST_COD,0)),"¿Código?"))</f>
        <v/>
      </c>
      <c r="D1034" s="30"/>
      <c r="E1034" s="9" t="str">
        <f aca="false">IF($D1034="","",IFERROR(VLOOKUP($D1034,CONC_TABLA,2,FALSE()),""))</f>
        <v/>
      </c>
      <c r="F1034" s="9" t="str">
        <f aca="false">IF($D1034="","",IFERROR(VLOOKUP($D1034,CONC_TABLA,3,FALSE()),""))</f>
        <v/>
      </c>
      <c r="G1034" s="30"/>
      <c r="H1034" s="30"/>
      <c r="I1034" s="30"/>
      <c r="J1034" s="29"/>
      <c r="K1034" s="28"/>
      <c r="L1034" s="28"/>
      <c r="M1034" s="9" t="str">
        <f aca="false">IF(OR($B1034="",$E1034=""),"",IF($E1034="INA","INA",IF($G1034="Otro empleador",IF($E1034="RET","RETO",IF($E1034="ORD","OTO","OTX")),IF($E1034="RET","ERR",$E1034))))</f>
        <v/>
      </c>
      <c r="N1034" s="9" t="str">
        <f aca="false">IF($I1034="","",IFERROR(VLOOKUP($I1034,FREC_TABLA,2,FALSE()),""))</f>
        <v/>
      </c>
      <c r="O1034" s="19" t="n">
        <f aca="false">IF(OR($M1034="",$M1034="ERR",$J1034="",$K1034="",$N1034=""),0,IF($N1034=0,IF(AND(OR(1=7,1=12),1&gt;=$K1034,1&lt;=IF($L1034="",12,$L1034)),$J1034,0),IF(AND(1&gt;=$K1034,1&lt;=IF($L1034="",12,$L1034),MOD(1-$K1034,$N1034)=0),$J1034,0)))</f>
        <v>0</v>
      </c>
      <c r="P1034" s="19" t="n">
        <f aca="false">IF(OR($M1034="",$M1034="ERR",$J1034="",$K1034="",$N1034=""),0,IF($N1034=0,IF(AND(OR(2=7,2=12),2&gt;=$K1034,2&lt;=IF($L1034="",12,$L1034)),$J1034,0),IF(AND(2&gt;=$K1034,2&lt;=IF($L1034="",12,$L1034),MOD(2-$K1034,$N1034)=0),$J1034,0)))</f>
        <v>0</v>
      </c>
      <c r="Q1034" s="19" t="n">
        <f aca="false">IF(OR($M1034="",$M1034="ERR",$J1034="",$K1034="",$N1034=""),0,IF($N1034=0,IF(AND(OR(3=7,3=12),3&gt;=$K1034,3&lt;=IF($L1034="",12,$L1034)),$J1034,0),IF(AND(3&gt;=$K1034,3&lt;=IF($L1034="",12,$L1034),MOD(3-$K1034,$N1034)=0),$J1034,0)))</f>
        <v>0</v>
      </c>
      <c r="R1034" s="19" t="n">
        <f aca="false">IF(OR($M1034="",$M1034="ERR",$J1034="",$K1034="",$N1034=""),0,IF($N1034=0,IF(AND(OR(4=7,4=12),4&gt;=$K1034,4&lt;=IF($L1034="",12,$L1034)),$J1034,0),IF(AND(4&gt;=$K1034,4&lt;=IF($L1034="",12,$L1034),MOD(4-$K1034,$N1034)=0),$J1034,0)))</f>
        <v>0</v>
      </c>
      <c r="S1034" s="19" t="n">
        <f aca="false">IF(OR($M1034="",$M1034="ERR",$J1034="",$K1034="",$N1034=""),0,IF($N1034=0,IF(AND(OR(5=7,5=12),5&gt;=$K1034,5&lt;=IF($L1034="",12,$L1034)),$J1034,0),IF(AND(5&gt;=$K1034,5&lt;=IF($L1034="",12,$L1034),MOD(5-$K1034,$N1034)=0),$J1034,0)))</f>
        <v>0</v>
      </c>
      <c r="T1034" s="19" t="n">
        <f aca="false">IF(OR($M1034="",$M1034="ERR",$J1034="",$K1034="",$N1034=""),0,IF($N1034=0,IF(AND(OR(6=7,6=12),6&gt;=$K1034,6&lt;=IF($L1034="",12,$L1034)),$J1034,0),IF(AND(6&gt;=$K1034,6&lt;=IF($L1034="",12,$L1034),MOD(6-$K1034,$N1034)=0),$J1034,0)))</f>
        <v>0</v>
      </c>
      <c r="U1034" s="19" t="n">
        <f aca="false">IF(OR($M1034="",$M1034="ERR",$J1034="",$K1034="",$N1034=""),0,IF($N1034=0,IF(AND(OR(7=7,7=12),7&gt;=$K1034,7&lt;=IF($L1034="",12,$L1034)),$J1034,0),IF(AND(7&gt;=$K1034,7&lt;=IF($L1034="",12,$L1034),MOD(7-$K1034,$N1034)=0),$J1034,0)))</f>
        <v>0</v>
      </c>
      <c r="V1034" s="19" t="n">
        <f aca="false">IF(OR($M1034="",$M1034="ERR",$J1034="",$K1034="",$N1034=""),0,IF($N1034=0,IF(AND(OR(8=7,8=12),8&gt;=$K1034,8&lt;=IF($L1034="",12,$L1034)),$J1034,0),IF(AND(8&gt;=$K1034,8&lt;=IF($L1034="",12,$L1034),MOD(8-$K1034,$N1034)=0),$J1034,0)))</f>
        <v>0</v>
      </c>
      <c r="W1034" s="19" t="n">
        <f aca="false">IF(OR($M1034="",$M1034="ERR",$J1034="",$K1034="",$N1034=""),0,IF($N1034=0,IF(AND(OR(9=7,9=12),9&gt;=$K1034,9&lt;=IF($L1034="",12,$L1034)),$J1034,0),IF(AND(9&gt;=$K1034,9&lt;=IF($L1034="",12,$L1034),MOD(9-$K1034,$N1034)=0),$J1034,0)))</f>
        <v>0</v>
      </c>
      <c r="X1034" s="19" t="n">
        <f aca="false">IF(OR($M1034="",$M1034="ERR",$J1034="",$K1034="",$N1034=""),0,IF($N1034=0,IF(AND(OR(10=7,10=12),10&gt;=$K1034,10&lt;=IF($L1034="",12,$L1034)),$J1034,0),IF(AND(10&gt;=$K1034,10&lt;=IF($L1034="",12,$L1034),MOD(10-$K1034,$N1034)=0),$J1034,0)))</f>
        <v>0</v>
      </c>
      <c r="Y1034" s="19" t="n">
        <f aca="false">IF(OR($M1034="",$M1034="ERR",$J1034="",$K1034="",$N1034=""),0,IF($N1034=0,IF(AND(OR(11=7,11=12),11&gt;=$K1034,11&lt;=IF($L1034="",12,$L1034)),$J1034,0),IF(AND(11&gt;=$K1034,11&lt;=IF($L1034="",12,$L1034),MOD(11-$K1034,$N1034)=0),$J1034,0)))</f>
        <v>0</v>
      </c>
      <c r="Z1034" s="19" t="n">
        <f aca="false">IF(OR($M1034="",$M1034="ERR",$J1034="",$K1034="",$N1034=""),0,IF($N1034=0,IF(AND(OR(12=7,12=12),12&gt;=$K1034,12&lt;=IF($L1034="",12,$L1034)),$J1034,0),IF(AND(12&gt;=$K1034,12&lt;=IF($L1034="",12,$L1034),MOD(12-$K1034,$N1034)=0),$J1034,0)))</f>
        <v>0</v>
      </c>
      <c r="AA1034" s="36" t="n">
        <f aca="false">SUM(O1034:Z1034)</f>
        <v>0</v>
      </c>
      <c r="AB1034" s="15" t="str">
        <f aca="false">IF(AND($B1034="",$D1034="",$J1034=""),"",IF($B1034="","Falta código",IF(ISNA(MATCH($B1034,LST_COD,0)),"Código no registrado en Trabajadores",IF($E1034="","Concepto no está en el catálogo",IF($M1034="ERR","Retención de otro empleador: Origen = Otro empleador",IF(OR($J1034="",$K1034=""),"Falta monto o mes",IF(OR($K1034&lt;1,$K1034&gt;12),"Mes inicio inválido",IF(AND($L1034&lt;&gt;"",OR($L1034&lt;$K1034,$L1034&gt;12)),"Mes fin inválido",IF($N1034="","Falta frecuencia",IF(AND($G1034&lt;&gt;"Otro empleador",SUMPRODUCT(($O1034:$Z1034&lt;&gt;0)*(((COLUMN($O1034:$Z1034)-14)&lt;INDEX(Trabajadores!$M$6:$M$105,MATCH($B1034,LST_COD,0)))+((COLUMN($O1034:$Z1034)-14)&gt;INDEX(Trabajadores!$N$6:$N$105,MATCH($B1034,LST_COD,0)))))&gt;0),"Aviso: hay meses fuera del periodo laboral","OK"))))))))))</f>
        <v/>
      </c>
    </row>
    <row r="1035" customFormat="false" ht="15" hidden="false" customHeight="false" outlineLevel="0" collapsed="false">
      <c r="A1035" s="23" t="n">
        <v>1030</v>
      </c>
      <c r="B1035" s="7"/>
      <c r="C1035" s="35" t="str">
        <f aca="false">IF($B1035="","",IFERROR(INDEX(Trabajadores!$D$6:$D$105,MATCH($B1035,LST_COD,0)),"¿Código?"))</f>
        <v/>
      </c>
      <c r="D1035" s="30"/>
      <c r="E1035" s="9" t="str">
        <f aca="false">IF($D1035="","",IFERROR(VLOOKUP($D1035,CONC_TABLA,2,FALSE()),""))</f>
        <v/>
      </c>
      <c r="F1035" s="9" t="str">
        <f aca="false">IF($D1035="","",IFERROR(VLOOKUP($D1035,CONC_TABLA,3,FALSE()),""))</f>
        <v/>
      </c>
      <c r="G1035" s="30"/>
      <c r="H1035" s="30"/>
      <c r="I1035" s="30"/>
      <c r="J1035" s="29"/>
      <c r="K1035" s="28"/>
      <c r="L1035" s="28"/>
      <c r="M1035" s="9" t="str">
        <f aca="false">IF(OR($B1035="",$E1035=""),"",IF($E1035="INA","INA",IF($G1035="Otro empleador",IF($E1035="RET","RETO",IF($E1035="ORD","OTO","OTX")),IF($E1035="RET","ERR",$E1035))))</f>
        <v/>
      </c>
      <c r="N1035" s="9" t="str">
        <f aca="false">IF($I1035="","",IFERROR(VLOOKUP($I1035,FREC_TABLA,2,FALSE()),""))</f>
        <v/>
      </c>
      <c r="O1035" s="19" t="n">
        <f aca="false">IF(OR($M1035="",$M1035="ERR",$J1035="",$K1035="",$N1035=""),0,IF($N1035=0,IF(AND(OR(1=7,1=12),1&gt;=$K1035,1&lt;=IF($L1035="",12,$L1035)),$J1035,0),IF(AND(1&gt;=$K1035,1&lt;=IF($L1035="",12,$L1035),MOD(1-$K1035,$N1035)=0),$J1035,0)))</f>
        <v>0</v>
      </c>
      <c r="P1035" s="19" t="n">
        <f aca="false">IF(OR($M1035="",$M1035="ERR",$J1035="",$K1035="",$N1035=""),0,IF($N1035=0,IF(AND(OR(2=7,2=12),2&gt;=$K1035,2&lt;=IF($L1035="",12,$L1035)),$J1035,0),IF(AND(2&gt;=$K1035,2&lt;=IF($L1035="",12,$L1035),MOD(2-$K1035,$N1035)=0),$J1035,0)))</f>
        <v>0</v>
      </c>
      <c r="Q1035" s="19" t="n">
        <f aca="false">IF(OR($M1035="",$M1035="ERR",$J1035="",$K1035="",$N1035=""),0,IF($N1035=0,IF(AND(OR(3=7,3=12),3&gt;=$K1035,3&lt;=IF($L1035="",12,$L1035)),$J1035,0),IF(AND(3&gt;=$K1035,3&lt;=IF($L1035="",12,$L1035),MOD(3-$K1035,$N1035)=0),$J1035,0)))</f>
        <v>0</v>
      </c>
      <c r="R1035" s="19" t="n">
        <f aca="false">IF(OR($M1035="",$M1035="ERR",$J1035="",$K1035="",$N1035=""),0,IF($N1035=0,IF(AND(OR(4=7,4=12),4&gt;=$K1035,4&lt;=IF($L1035="",12,$L1035)),$J1035,0),IF(AND(4&gt;=$K1035,4&lt;=IF($L1035="",12,$L1035),MOD(4-$K1035,$N1035)=0),$J1035,0)))</f>
        <v>0</v>
      </c>
      <c r="S1035" s="19" t="n">
        <f aca="false">IF(OR($M1035="",$M1035="ERR",$J1035="",$K1035="",$N1035=""),0,IF($N1035=0,IF(AND(OR(5=7,5=12),5&gt;=$K1035,5&lt;=IF($L1035="",12,$L1035)),$J1035,0),IF(AND(5&gt;=$K1035,5&lt;=IF($L1035="",12,$L1035),MOD(5-$K1035,$N1035)=0),$J1035,0)))</f>
        <v>0</v>
      </c>
      <c r="T1035" s="19" t="n">
        <f aca="false">IF(OR($M1035="",$M1035="ERR",$J1035="",$K1035="",$N1035=""),0,IF($N1035=0,IF(AND(OR(6=7,6=12),6&gt;=$K1035,6&lt;=IF($L1035="",12,$L1035)),$J1035,0),IF(AND(6&gt;=$K1035,6&lt;=IF($L1035="",12,$L1035),MOD(6-$K1035,$N1035)=0),$J1035,0)))</f>
        <v>0</v>
      </c>
      <c r="U1035" s="19" t="n">
        <f aca="false">IF(OR($M1035="",$M1035="ERR",$J1035="",$K1035="",$N1035=""),0,IF($N1035=0,IF(AND(OR(7=7,7=12),7&gt;=$K1035,7&lt;=IF($L1035="",12,$L1035)),$J1035,0),IF(AND(7&gt;=$K1035,7&lt;=IF($L1035="",12,$L1035),MOD(7-$K1035,$N1035)=0),$J1035,0)))</f>
        <v>0</v>
      </c>
      <c r="V1035" s="19" t="n">
        <f aca="false">IF(OR($M1035="",$M1035="ERR",$J1035="",$K1035="",$N1035=""),0,IF($N1035=0,IF(AND(OR(8=7,8=12),8&gt;=$K1035,8&lt;=IF($L1035="",12,$L1035)),$J1035,0),IF(AND(8&gt;=$K1035,8&lt;=IF($L1035="",12,$L1035),MOD(8-$K1035,$N1035)=0),$J1035,0)))</f>
        <v>0</v>
      </c>
      <c r="W1035" s="19" t="n">
        <f aca="false">IF(OR($M1035="",$M1035="ERR",$J1035="",$K1035="",$N1035=""),0,IF($N1035=0,IF(AND(OR(9=7,9=12),9&gt;=$K1035,9&lt;=IF($L1035="",12,$L1035)),$J1035,0),IF(AND(9&gt;=$K1035,9&lt;=IF($L1035="",12,$L1035),MOD(9-$K1035,$N1035)=0),$J1035,0)))</f>
        <v>0</v>
      </c>
      <c r="X1035" s="19" t="n">
        <f aca="false">IF(OR($M1035="",$M1035="ERR",$J1035="",$K1035="",$N1035=""),0,IF($N1035=0,IF(AND(OR(10=7,10=12),10&gt;=$K1035,10&lt;=IF($L1035="",12,$L1035)),$J1035,0),IF(AND(10&gt;=$K1035,10&lt;=IF($L1035="",12,$L1035),MOD(10-$K1035,$N1035)=0),$J1035,0)))</f>
        <v>0</v>
      </c>
      <c r="Y1035" s="19" t="n">
        <f aca="false">IF(OR($M1035="",$M1035="ERR",$J1035="",$K1035="",$N1035=""),0,IF($N1035=0,IF(AND(OR(11=7,11=12),11&gt;=$K1035,11&lt;=IF($L1035="",12,$L1035)),$J1035,0),IF(AND(11&gt;=$K1035,11&lt;=IF($L1035="",12,$L1035),MOD(11-$K1035,$N1035)=0),$J1035,0)))</f>
        <v>0</v>
      </c>
      <c r="Z1035" s="19" t="n">
        <f aca="false">IF(OR($M1035="",$M1035="ERR",$J1035="",$K1035="",$N1035=""),0,IF($N1035=0,IF(AND(OR(12=7,12=12),12&gt;=$K1035,12&lt;=IF($L1035="",12,$L1035)),$J1035,0),IF(AND(12&gt;=$K1035,12&lt;=IF($L1035="",12,$L1035),MOD(12-$K1035,$N1035)=0),$J1035,0)))</f>
        <v>0</v>
      </c>
      <c r="AA1035" s="36" t="n">
        <f aca="false">SUM(O1035:Z1035)</f>
        <v>0</v>
      </c>
      <c r="AB1035" s="15" t="str">
        <f aca="false">IF(AND($B1035="",$D1035="",$J1035=""),"",IF($B1035="","Falta código",IF(ISNA(MATCH($B1035,LST_COD,0)),"Código no registrado en Trabajadores",IF($E1035="","Concepto no está en el catálogo",IF($M1035="ERR","Retención de otro empleador: Origen = Otro empleador",IF(OR($J1035="",$K1035=""),"Falta monto o mes",IF(OR($K1035&lt;1,$K1035&gt;12),"Mes inicio inválido",IF(AND($L1035&lt;&gt;"",OR($L1035&lt;$K1035,$L1035&gt;12)),"Mes fin inválido",IF($N1035="","Falta frecuencia",IF(AND($G1035&lt;&gt;"Otro empleador",SUMPRODUCT(($O1035:$Z1035&lt;&gt;0)*(((COLUMN($O1035:$Z1035)-14)&lt;INDEX(Trabajadores!$M$6:$M$105,MATCH($B1035,LST_COD,0)))+((COLUMN($O1035:$Z1035)-14)&gt;INDEX(Trabajadores!$N$6:$N$105,MATCH($B1035,LST_COD,0)))))&gt;0),"Aviso: hay meses fuera del periodo laboral","OK"))))))))))</f>
        <v/>
      </c>
    </row>
    <row r="1036" customFormat="false" ht="15" hidden="false" customHeight="false" outlineLevel="0" collapsed="false">
      <c r="A1036" s="23" t="n">
        <v>1031</v>
      </c>
      <c r="B1036" s="7"/>
      <c r="C1036" s="35" t="str">
        <f aca="false">IF($B1036="","",IFERROR(INDEX(Trabajadores!$D$6:$D$105,MATCH($B1036,LST_COD,0)),"¿Código?"))</f>
        <v/>
      </c>
      <c r="D1036" s="30"/>
      <c r="E1036" s="9" t="str">
        <f aca="false">IF($D1036="","",IFERROR(VLOOKUP($D1036,CONC_TABLA,2,FALSE()),""))</f>
        <v/>
      </c>
      <c r="F1036" s="9" t="str">
        <f aca="false">IF($D1036="","",IFERROR(VLOOKUP($D1036,CONC_TABLA,3,FALSE()),""))</f>
        <v/>
      </c>
      <c r="G1036" s="30"/>
      <c r="H1036" s="30"/>
      <c r="I1036" s="30"/>
      <c r="J1036" s="29"/>
      <c r="K1036" s="28"/>
      <c r="L1036" s="28"/>
      <c r="M1036" s="9" t="str">
        <f aca="false">IF(OR($B1036="",$E1036=""),"",IF($E1036="INA","INA",IF($G1036="Otro empleador",IF($E1036="RET","RETO",IF($E1036="ORD","OTO","OTX")),IF($E1036="RET","ERR",$E1036))))</f>
        <v/>
      </c>
      <c r="N1036" s="9" t="str">
        <f aca="false">IF($I1036="","",IFERROR(VLOOKUP($I1036,FREC_TABLA,2,FALSE()),""))</f>
        <v/>
      </c>
      <c r="O1036" s="19" t="n">
        <f aca="false">IF(OR($M1036="",$M1036="ERR",$J1036="",$K1036="",$N1036=""),0,IF($N1036=0,IF(AND(OR(1=7,1=12),1&gt;=$K1036,1&lt;=IF($L1036="",12,$L1036)),$J1036,0),IF(AND(1&gt;=$K1036,1&lt;=IF($L1036="",12,$L1036),MOD(1-$K1036,$N1036)=0),$J1036,0)))</f>
        <v>0</v>
      </c>
      <c r="P1036" s="19" t="n">
        <f aca="false">IF(OR($M1036="",$M1036="ERR",$J1036="",$K1036="",$N1036=""),0,IF($N1036=0,IF(AND(OR(2=7,2=12),2&gt;=$K1036,2&lt;=IF($L1036="",12,$L1036)),$J1036,0),IF(AND(2&gt;=$K1036,2&lt;=IF($L1036="",12,$L1036),MOD(2-$K1036,$N1036)=0),$J1036,0)))</f>
        <v>0</v>
      </c>
      <c r="Q1036" s="19" t="n">
        <f aca="false">IF(OR($M1036="",$M1036="ERR",$J1036="",$K1036="",$N1036=""),0,IF($N1036=0,IF(AND(OR(3=7,3=12),3&gt;=$K1036,3&lt;=IF($L1036="",12,$L1036)),$J1036,0),IF(AND(3&gt;=$K1036,3&lt;=IF($L1036="",12,$L1036),MOD(3-$K1036,$N1036)=0),$J1036,0)))</f>
        <v>0</v>
      </c>
      <c r="R1036" s="19" t="n">
        <f aca="false">IF(OR($M1036="",$M1036="ERR",$J1036="",$K1036="",$N1036=""),0,IF($N1036=0,IF(AND(OR(4=7,4=12),4&gt;=$K1036,4&lt;=IF($L1036="",12,$L1036)),$J1036,0),IF(AND(4&gt;=$K1036,4&lt;=IF($L1036="",12,$L1036),MOD(4-$K1036,$N1036)=0),$J1036,0)))</f>
        <v>0</v>
      </c>
      <c r="S1036" s="19" t="n">
        <f aca="false">IF(OR($M1036="",$M1036="ERR",$J1036="",$K1036="",$N1036=""),0,IF($N1036=0,IF(AND(OR(5=7,5=12),5&gt;=$K1036,5&lt;=IF($L1036="",12,$L1036)),$J1036,0),IF(AND(5&gt;=$K1036,5&lt;=IF($L1036="",12,$L1036),MOD(5-$K1036,$N1036)=0),$J1036,0)))</f>
        <v>0</v>
      </c>
      <c r="T1036" s="19" t="n">
        <f aca="false">IF(OR($M1036="",$M1036="ERR",$J1036="",$K1036="",$N1036=""),0,IF($N1036=0,IF(AND(OR(6=7,6=12),6&gt;=$K1036,6&lt;=IF($L1036="",12,$L1036)),$J1036,0),IF(AND(6&gt;=$K1036,6&lt;=IF($L1036="",12,$L1036),MOD(6-$K1036,$N1036)=0),$J1036,0)))</f>
        <v>0</v>
      </c>
      <c r="U1036" s="19" t="n">
        <f aca="false">IF(OR($M1036="",$M1036="ERR",$J1036="",$K1036="",$N1036=""),0,IF($N1036=0,IF(AND(OR(7=7,7=12),7&gt;=$K1036,7&lt;=IF($L1036="",12,$L1036)),$J1036,0),IF(AND(7&gt;=$K1036,7&lt;=IF($L1036="",12,$L1036),MOD(7-$K1036,$N1036)=0),$J1036,0)))</f>
        <v>0</v>
      </c>
      <c r="V1036" s="19" t="n">
        <f aca="false">IF(OR($M1036="",$M1036="ERR",$J1036="",$K1036="",$N1036=""),0,IF($N1036=0,IF(AND(OR(8=7,8=12),8&gt;=$K1036,8&lt;=IF($L1036="",12,$L1036)),$J1036,0),IF(AND(8&gt;=$K1036,8&lt;=IF($L1036="",12,$L1036),MOD(8-$K1036,$N1036)=0),$J1036,0)))</f>
        <v>0</v>
      </c>
      <c r="W1036" s="19" t="n">
        <f aca="false">IF(OR($M1036="",$M1036="ERR",$J1036="",$K1036="",$N1036=""),0,IF($N1036=0,IF(AND(OR(9=7,9=12),9&gt;=$K1036,9&lt;=IF($L1036="",12,$L1036)),$J1036,0),IF(AND(9&gt;=$K1036,9&lt;=IF($L1036="",12,$L1036),MOD(9-$K1036,$N1036)=0),$J1036,0)))</f>
        <v>0</v>
      </c>
      <c r="X1036" s="19" t="n">
        <f aca="false">IF(OR($M1036="",$M1036="ERR",$J1036="",$K1036="",$N1036=""),0,IF($N1036=0,IF(AND(OR(10=7,10=12),10&gt;=$K1036,10&lt;=IF($L1036="",12,$L1036)),$J1036,0),IF(AND(10&gt;=$K1036,10&lt;=IF($L1036="",12,$L1036),MOD(10-$K1036,$N1036)=0),$J1036,0)))</f>
        <v>0</v>
      </c>
      <c r="Y1036" s="19" t="n">
        <f aca="false">IF(OR($M1036="",$M1036="ERR",$J1036="",$K1036="",$N1036=""),0,IF($N1036=0,IF(AND(OR(11=7,11=12),11&gt;=$K1036,11&lt;=IF($L1036="",12,$L1036)),$J1036,0),IF(AND(11&gt;=$K1036,11&lt;=IF($L1036="",12,$L1036),MOD(11-$K1036,$N1036)=0),$J1036,0)))</f>
        <v>0</v>
      </c>
      <c r="Z1036" s="19" t="n">
        <f aca="false">IF(OR($M1036="",$M1036="ERR",$J1036="",$K1036="",$N1036=""),0,IF($N1036=0,IF(AND(OR(12=7,12=12),12&gt;=$K1036,12&lt;=IF($L1036="",12,$L1036)),$J1036,0),IF(AND(12&gt;=$K1036,12&lt;=IF($L1036="",12,$L1036),MOD(12-$K1036,$N1036)=0),$J1036,0)))</f>
        <v>0</v>
      </c>
      <c r="AA1036" s="36" t="n">
        <f aca="false">SUM(O1036:Z1036)</f>
        <v>0</v>
      </c>
      <c r="AB1036" s="15" t="str">
        <f aca="false">IF(AND($B1036="",$D1036="",$J1036=""),"",IF($B1036="","Falta código",IF(ISNA(MATCH($B1036,LST_COD,0)),"Código no registrado en Trabajadores",IF($E1036="","Concepto no está en el catálogo",IF($M1036="ERR","Retención de otro empleador: Origen = Otro empleador",IF(OR($J1036="",$K1036=""),"Falta monto o mes",IF(OR($K1036&lt;1,$K1036&gt;12),"Mes inicio inválido",IF(AND($L1036&lt;&gt;"",OR($L1036&lt;$K1036,$L1036&gt;12)),"Mes fin inválido",IF($N1036="","Falta frecuencia",IF(AND($G1036&lt;&gt;"Otro empleador",SUMPRODUCT(($O1036:$Z1036&lt;&gt;0)*(((COLUMN($O1036:$Z1036)-14)&lt;INDEX(Trabajadores!$M$6:$M$105,MATCH($B1036,LST_COD,0)))+((COLUMN($O1036:$Z1036)-14)&gt;INDEX(Trabajadores!$N$6:$N$105,MATCH($B1036,LST_COD,0)))))&gt;0),"Aviso: hay meses fuera del periodo laboral","OK"))))))))))</f>
        <v/>
      </c>
    </row>
    <row r="1037" customFormat="false" ht="15" hidden="false" customHeight="false" outlineLevel="0" collapsed="false">
      <c r="A1037" s="23" t="n">
        <v>1032</v>
      </c>
      <c r="B1037" s="7"/>
      <c r="C1037" s="35" t="str">
        <f aca="false">IF($B1037="","",IFERROR(INDEX(Trabajadores!$D$6:$D$105,MATCH($B1037,LST_COD,0)),"¿Código?"))</f>
        <v/>
      </c>
      <c r="D1037" s="30"/>
      <c r="E1037" s="9" t="str">
        <f aca="false">IF($D1037="","",IFERROR(VLOOKUP($D1037,CONC_TABLA,2,FALSE()),""))</f>
        <v/>
      </c>
      <c r="F1037" s="9" t="str">
        <f aca="false">IF($D1037="","",IFERROR(VLOOKUP($D1037,CONC_TABLA,3,FALSE()),""))</f>
        <v/>
      </c>
      <c r="G1037" s="30"/>
      <c r="H1037" s="30"/>
      <c r="I1037" s="30"/>
      <c r="J1037" s="29"/>
      <c r="K1037" s="28"/>
      <c r="L1037" s="28"/>
      <c r="M1037" s="9" t="str">
        <f aca="false">IF(OR($B1037="",$E1037=""),"",IF($E1037="INA","INA",IF($G1037="Otro empleador",IF($E1037="RET","RETO",IF($E1037="ORD","OTO","OTX")),IF($E1037="RET","ERR",$E1037))))</f>
        <v/>
      </c>
      <c r="N1037" s="9" t="str">
        <f aca="false">IF($I1037="","",IFERROR(VLOOKUP($I1037,FREC_TABLA,2,FALSE()),""))</f>
        <v/>
      </c>
      <c r="O1037" s="19" t="n">
        <f aca="false">IF(OR($M1037="",$M1037="ERR",$J1037="",$K1037="",$N1037=""),0,IF($N1037=0,IF(AND(OR(1=7,1=12),1&gt;=$K1037,1&lt;=IF($L1037="",12,$L1037)),$J1037,0),IF(AND(1&gt;=$K1037,1&lt;=IF($L1037="",12,$L1037),MOD(1-$K1037,$N1037)=0),$J1037,0)))</f>
        <v>0</v>
      </c>
      <c r="P1037" s="19" t="n">
        <f aca="false">IF(OR($M1037="",$M1037="ERR",$J1037="",$K1037="",$N1037=""),0,IF($N1037=0,IF(AND(OR(2=7,2=12),2&gt;=$K1037,2&lt;=IF($L1037="",12,$L1037)),$J1037,0),IF(AND(2&gt;=$K1037,2&lt;=IF($L1037="",12,$L1037),MOD(2-$K1037,$N1037)=0),$J1037,0)))</f>
        <v>0</v>
      </c>
      <c r="Q1037" s="19" t="n">
        <f aca="false">IF(OR($M1037="",$M1037="ERR",$J1037="",$K1037="",$N1037=""),0,IF($N1037=0,IF(AND(OR(3=7,3=12),3&gt;=$K1037,3&lt;=IF($L1037="",12,$L1037)),$J1037,0),IF(AND(3&gt;=$K1037,3&lt;=IF($L1037="",12,$L1037),MOD(3-$K1037,$N1037)=0),$J1037,0)))</f>
        <v>0</v>
      </c>
      <c r="R1037" s="19" t="n">
        <f aca="false">IF(OR($M1037="",$M1037="ERR",$J1037="",$K1037="",$N1037=""),0,IF($N1037=0,IF(AND(OR(4=7,4=12),4&gt;=$K1037,4&lt;=IF($L1037="",12,$L1037)),$J1037,0),IF(AND(4&gt;=$K1037,4&lt;=IF($L1037="",12,$L1037),MOD(4-$K1037,$N1037)=0),$J1037,0)))</f>
        <v>0</v>
      </c>
      <c r="S1037" s="19" t="n">
        <f aca="false">IF(OR($M1037="",$M1037="ERR",$J1037="",$K1037="",$N1037=""),0,IF($N1037=0,IF(AND(OR(5=7,5=12),5&gt;=$K1037,5&lt;=IF($L1037="",12,$L1037)),$J1037,0),IF(AND(5&gt;=$K1037,5&lt;=IF($L1037="",12,$L1037),MOD(5-$K1037,$N1037)=0),$J1037,0)))</f>
        <v>0</v>
      </c>
      <c r="T1037" s="19" t="n">
        <f aca="false">IF(OR($M1037="",$M1037="ERR",$J1037="",$K1037="",$N1037=""),0,IF($N1037=0,IF(AND(OR(6=7,6=12),6&gt;=$K1037,6&lt;=IF($L1037="",12,$L1037)),$J1037,0),IF(AND(6&gt;=$K1037,6&lt;=IF($L1037="",12,$L1037),MOD(6-$K1037,$N1037)=0),$J1037,0)))</f>
        <v>0</v>
      </c>
      <c r="U1037" s="19" t="n">
        <f aca="false">IF(OR($M1037="",$M1037="ERR",$J1037="",$K1037="",$N1037=""),0,IF($N1037=0,IF(AND(OR(7=7,7=12),7&gt;=$K1037,7&lt;=IF($L1037="",12,$L1037)),$J1037,0),IF(AND(7&gt;=$K1037,7&lt;=IF($L1037="",12,$L1037),MOD(7-$K1037,$N1037)=0),$J1037,0)))</f>
        <v>0</v>
      </c>
      <c r="V1037" s="19" t="n">
        <f aca="false">IF(OR($M1037="",$M1037="ERR",$J1037="",$K1037="",$N1037=""),0,IF($N1037=0,IF(AND(OR(8=7,8=12),8&gt;=$K1037,8&lt;=IF($L1037="",12,$L1037)),$J1037,0),IF(AND(8&gt;=$K1037,8&lt;=IF($L1037="",12,$L1037),MOD(8-$K1037,$N1037)=0),$J1037,0)))</f>
        <v>0</v>
      </c>
      <c r="W1037" s="19" t="n">
        <f aca="false">IF(OR($M1037="",$M1037="ERR",$J1037="",$K1037="",$N1037=""),0,IF($N1037=0,IF(AND(OR(9=7,9=12),9&gt;=$K1037,9&lt;=IF($L1037="",12,$L1037)),$J1037,0),IF(AND(9&gt;=$K1037,9&lt;=IF($L1037="",12,$L1037),MOD(9-$K1037,$N1037)=0),$J1037,0)))</f>
        <v>0</v>
      </c>
      <c r="X1037" s="19" t="n">
        <f aca="false">IF(OR($M1037="",$M1037="ERR",$J1037="",$K1037="",$N1037=""),0,IF($N1037=0,IF(AND(OR(10=7,10=12),10&gt;=$K1037,10&lt;=IF($L1037="",12,$L1037)),$J1037,0),IF(AND(10&gt;=$K1037,10&lt;=IF($L1037="",12,$L1037),MOD(10-$K1037,$N1037)=0),$J1037,0)))</f>
        <v>0</v>
      </c>
      <c r="Y1037" s="19" t="n">
        <f aca="false">IF(OR($M1037="",$M1037="ERR",$J1037="",$K1037="",$N1037=""),0,IF($N1037=0,IF(AND(OR(11=7,11=12),11&gt;=$K1037,11&lt;=IF($L1037="",12,$L1037)),$J1037,0),IF(AND(11&gt;=$K1037,11&lt;=IF($L1037="",12,$L1037),MOD(11-$K1037,$N1037)=0),$J1037,0)))</f>
        <v>0</v>
      </c>
      <c r="Z1037" s="19" t="n">
        <f aca="false">IF(OR($M1037="",$M1037="ERR",$J1037="",$K1037="",$N1037=""),0,IF($N1037=0,IF(AND(OR(12=7,12=12),12&gt;=$K1037,12&lt;=IF($L1037="",12,$L1037)),$J1037,0),IF(AND(12&gt;=$K1037,12&lt;=IF($L1037="",12,$L1037),MOD(12-$K1037,$N1037)=0),$J1037,0)))</f>
        <v>0</v>
      </c>
      <c r="AA1037" s="36" t="n">
        <f aca="false">SUM(O1037:Z1037)</f>
        <v>0</v>
      </c>
      <c r="AB1037" s="15" t="str">
        <f aca="false">IF(AND($B1037="",$D1037="",$J1037=""),"",IF($B1037="","Falta código",IF(ISNA(MATCH($B1037,LST_COD,0)),"Código no registrado en Trabajadores",IF($E1037="","Concepto no está en el catálogo",IF($M1037="ERR","Retención de otro empleador: Origen = Otro empleador",IF(OR($J1037="",$K1037=""),"Falta monto o mes",IF(OR($K1037&lt;1,$K1037&gt;12),"Mes inicio inválido",IF(AND($L1037&lt;&gt;"",OR($L1037&lt;$K1037,$L1037&gt;12)),"Mes fin inválido",IF($N1037="","Falta frecuencia",IF(AND($G1037&lt;&gt;"Otro empleador",SUMPRODUCT(($O1037:$Z1037&lt;&gt;0)*(((COLUMN($O1037:$Z1037)-14)&lt;INDEX(Trabajadores!$M$6:$M$105,MATCH($B1037,LST_COD,0)))+((COLUMN($O1037:$Z1037)-14)&gt;INDEX(Trabajadores!$N$6:$N$105,MATCH($B1037,LST_COD,0)))))&gt;0),"Aviso: hay meses fuera del periodo laboral","OK"))))))))))</f>
        <v/>
      </c>
    </row>
    <row r="1038" customFormat="false" ht="15" hidden="false" customHeight="false" outlineLevel="0" collapsed="false">
      <c r="A1038" s="23" t="n">
        <v>1033</v>
      </c>
      <c r="B1038" s="7"/>
      <c r="C1038" s="35" t="str">
        <f aca="false">IF($B1038="","",IFERROR(INDEX(Trabajadores!$D$6:$D$105,MATCH($B1038,LST_COD,0)),"¿Código?"))</f>
        <v/>
      </c>
      <c r="D1038" s="30"/>
      <c r="E1038" s="9" t="str">
        <f aca="false">IF($D1038="","",IFERROR(VLOOKUP($D1038,CONC_TABLA,2,FALSE()),""))</f>
        <v/>
      </c>
      <c r="F1038" s="9" t="str">
        <f aca="false">IF($D1038="","",IFERROR(VLOOKUP($D1038,CONC_TABLA,3,FALSE()),""))</f>
        <v/>
      </c>
      <c r="G1038" s="30"/>
      <c r="H1038" s="30"/>
      <c r="I1038" s="30"/>
      <c r="J1038" s="29"/>
      <c r="K1038" s="28"/>
      <c r="L1038" s="28"/>
      <c r="M1038" s="9" t="str">
        <f aca="false">IF(OR($B1038="",$E1038=""),"",IF($E1038="INA","INA",IF($G1038="Otro empleador",IF($E1038="RET","RETO",IF($E1038="ORD","OTO","OTX")),IF($E1038="RET","ERR",$E1038))))</f>
        <v/>
      </c>
      <c r="N1038" s="9" t="str">
        <f aca="false">IF($I1038="","",IFERROR(VLOOKUP($I1038,FREC_TABLA,2,FALSE()),""))</f>
        <v/>
      </c>
      <c r="O1038" s="19" t="n">
        <f aca="false">IF(OR($M1038="",$M1038="ERR",$J1038="",$K1038="",$N1038=""),0,IF($N1038=0,IF(AND(OR(1=7,1=12),1&gt;=$K1038,1&lt;=IF($L1038="",12,$L1038)),$J1038,0),IF(AND(1&gt;=$K1038,1&lt;=IF($L1038="",12,$L1038),MOD(1-$K1038,$N1038)=0),$J1038,0)))</f>
        <v>0</v>
      </c>
      <c r="P1038" s="19" t="n">
        <f aca="false">IF(OR($M1038="",$M1038="ERR",$J1038="",$K1038="",$N1038=""),0,IF($N1038=0,IF(AND(OR(2=7,2=12),2&gt;=$K1038,2&lt;=IF($L1038="",12,$L1038)),$J1038,0),IF(AND(2&gt;=$K1038,2&lt;=IF($L1038="",12,$L1038),MOD(2-$K1038,$N1038)=0),$J1038,0)))</f>
        <v>0</v>
      </c>
      <c r="Q1038" s="19" t="n">
        <f aca="false">IF(OR($M1038="",$M1038="ERR",$J1038="",$K1038="",$N1038=""),0,IF($N1038=0,IF(AND(OR(3=7,3=12),3&gt;=$K1038,3&lt;=IF($L1038="",12,$L1038)),$J1038,0),IF(AND(3&gt;=$K1038,3&lt;=IF($L1038="",12,$L1038),MOD(3-$K1038,$N1038)=0),$J1038,0)))</f>
        <v>0</v>
      </c>
      <c r="R1038" s="19" t="n">
        <f aca="false">IF(OR($M1038="",$M1038="ERR",$J1038="",$K1038="",$N1038=""),0,IF($N1038=0,IF(AND(OR(4=7,4=12),4&gt;=$K1038,4&lt;=IF($L1038="",12,$L1038)),$J1038,0),IF(AND(4&gt;=$K1038,4&lt;=IF($L1038="",12,$L1038),MOD(4-$K1038,$N1038)=0),$J1038,0)))</f>
        <v>0</v>
      </c>
      <c r="S1038" s="19" t="n">
        <f aca="false">IF(OR($M1038="",$M1038="ERR",$J1038="",$K1038="",$N1038=""),0,IF($N1038=0,IF(AND(OR(5=7,5=12),5&gt;=$K1038,5&lt;=IF($L1038="",12,$L1038)),$J1038,0),IF(AND(5&gt;=$K1038,5&lt;=IF($L1038="",12,$L1038),MOD(5-$K1038,$N1038)=0),$J1038,0)))</f>
        <v>0</v>
      </c>
      <c r="T1038" s="19" t="n">
        <f aca="false">IF(OR($M1038="",$M1038="ERR",$J1038="",$K1038="",$N1038=""),0,IF($N1038=0,IF(AND(OR(6=7,6=12),6&gt;=$K1038,6&lt;=IF($L1038="",12,$L1038)),$J1038,0),IF(AND(6&gt;=$K1038,6&lt;=IF($L1038="",12,$L1038),MOD(6-$K1038,$N1038)=0),$J1038,0)))</f>
        <v>0</v>
      </c>
      <c r="U1038" s="19" t="n">
        <f aca="false">IF(OR($M1038="",$M1038="ERR",$J1038="",$K1038="",$N1038=""),0,IF($N1038=0,IF(AND(OR(7=7,7=12),7&gt;=$K1038,7&lt;=IF($L1038="",12,$L1038)),$J1038,0),IF(AND(7&gt;=$K1038,7&lt;=IF($L1038="",12,$L1038),MOD(7-$K1038,$N1038)=0),$J1038,0)))</f>
        <v>0</v>
      </c>
      <c r="V1038" s="19" t="n">
        <f aca="false">IF(OR($M1038="",$M1038="ERR",$J1038="",$K1038="",$N1038=""),0,IF($N1038=0,IF(AND(OR(8=7,8=12),8&gt;=$K1038,8&lt;=IF($L1038="",12,$L1038)),$J1038,0),IF(AND(8&gt;=$K1038,8&lt;=IF($L1038="",12,$L1038),MOD(8-$K1038,$N1038)=0),$J1038,0)))</f>
        <v>0</v>
      </c>
      <c r="W1038" s="19" t="n">
        <f aca="false">IF(OR($M1038="",$M1038="ERR",$J1038="",$K1038="",$N1038=""),0,IF($N1038=0,IF(AND(OR(9=7,9=12),9&gt;=$K1038,9&lt;=IF($L1038="",12,$L1038)),$J1038,0),IF(AND(9&gt;=$K1038,9&lt;=IF($L1038="",12,$L1038),MOD(9-$K1038,$N1038)=0),$J1038,0)))</f>
        <v>0</v>
      </c>
      <c r="X1038" s="19" t="n">
        <f aca="false">IF(OR($M1038="",$M1038="ERR",$J1038="",$K1038="",$N1038=""),0,IF($N1038=0,IF(AND(OR(10=7,10=12),10&gt;=$K1038,10&lt;=IF($L1038="",12,$L1038)),$J1038,0),IF(AND(10&gt;=$K1038,10&lt;=IF($L1038="",12,$L1038),MOD(10-$K1038,$N1038)=0),$J1038,0)))</f>
        <v>0</v>
      </c>
      <c r="Y1038" s="19" t="n">
        <f aca="false">IF(OR($M1038="",$M1038="ERR",$J1038="",$K1038="",$N1038=""),0,IF($N1038=0,IF(AND(OR(11=7,11=12),11&gt;=$K1038,11&lt;=IF($L1038="",12,$L1038)),$J1038,0),IF(AND(11&gt;=$K1038,11&lt;=IF($L1038="",12,$L1038),MOD(11-$K1038,$N1038)=0),$J1038,0)))</f>
        <v>0</v>
      </c>
      <c r="Z1038" s="19" t="n">
        <f aca="false">IF(OR($M1038="",$M1038="ERR",$J1038="",$K1038="",$N1038=""),0,IF($N1038=0,IF(AND(OR(12=7,12=12),12&gt;=$K1038,12&lt;=IF($L1038="",12,$L1038)),$J1038,0),IF(AND(12&gt;=$K1038,12&lt;=IF($L1038="",12,$L1038),MOD(12-$K1038,$N1038)=0),$J1038,0)))</f>
        <v>0</v>
      </c>
      <c r="AA1038" s="36" t="n">
        <f aca="false">SUM(O1038:Z1038)</f>
        <v>0</v>
      </c>
      <c r="AB1038" s="15" t="str">
        <f aca="false">IF(AND($B1038="",$D1038="",$J1038=""),"",IF($B1038="","Falta código",IF(ISNA(MATCH($B1038,LST_COD,0)),"Código no registrado en Trabajadores",IF($E1038="","Concepto no está en el catálogo",IF($M1038="ERR","Retención de otro empleador: Origen = Otro empleador",IF(OR($J1038="",$K1038=""),"Falta monto o mes",IF(OR($K1038&lt;1,$K1038&gt;12),"Mes inicio inválido",IF(AND($L1038&lt;&gt;"",OR($L1038&lt;$K1038,$L1038&gt;12)),"Mes fin inválido",IF($N1038="","Falta frecuencia",IF(AND($G1038&lt;&gt;"Otro empleador",SUMPRODUCT(($O1038:$Z1038&lt;&gt;0)*(((COLUMN($O1038:$Z1038)-14)&lt;INDEX(Trabajadores!$M$6:$M$105,MATCH($B1038,LST_COD,0)))+((COLUMN($O1038:$Z1038)-14)&gt;INDEX(Trabajadores!$N$6:$N$105,MATCH($B1038,LST_COD,0)))))&gt;0),"Aviso: hay meses fuera del periodo laboral","OK"))))))))))</f>
        <v/>
      </c>
    </row>
    <row r="1039" customFormat="false" ht="15" hidden="false" customHeight="false" outlineLevel="0" collapsed="false">
      <c r="A1039" s="23" t="n">
        <v>1034</v>
      </c>
      <c r="B1039" s="7"/>
      <c r="C1039" s="35" t="str">
        <f aca="false">IF($B1039="","",IFERROR(INDEX(Trabajadores!$D$6:$D$105,MATCH($B1039,LST_COD,0)),"¿Código?"))</f>
        <v/>
      </c>
      <c r="D1039" s="30"/>
      <c r="E1039" s="9" t="str">
        <f aca="false">IF($D1039="","",IFERROR(VLOOKUP($D1039,CONC_TABLA,2,FALSE()),""))</f>
        <v/>
      </c>
      <c r="F1039" s="9" t="str">
        <f aca="false">IF($D1039="","",IFERROR(VLOOKUP($D1039,CONC_TABLA,3,FALSE()),""))</f>
        <v/>
      </c>
      <c r="G1039" s="30"/>
      <c r="H1039" s="30"/>
      <c r="I1039" s="30"/>
      <c r="J1039" s="29"/>
      <c r="K1039" s="28"/>
      <c r="L1039" s="28"/>
      <c r="M1039" s="9" t="str">
        <f aca="false">IF(OR($B1039="",$E1039=""),"",IF($E1039="INA","INA",IF($G1039="Otro empleador",IF($E1039="RET","RETO",IF($E1039="ORD","OTO","OTX")),IF($E1039="RET","ERR",$E1039))))</f>
        <v/>
      </c>
      <c r="N1039" s="9" t="str">
        <f aca="false">IF($I1039="","",IFERROR(VLOOKUP($I1039,FREC_TABLA,2,FALSE()),""))</f>
        <v/>
      </c>
      <c r="O1039" s="19" t="n">
        <f aca="false">IF(OR($M1039="",$M1039="ERR",$J1039="",$K1039="",$N1039=""),0,IF($N1039=0,IF(AND(OR(1=7,1=12),1&gt;=$K1039,1&lt;=IF($L1039="",12,$L1039)),$J1039,0),IF(AND(1&gt;=$K1039,1&lt;=IF($L1039="",12,$L1039),MOD(1-$K1039,$N1039)=0),$J1039,0)))</f>
        <v>0</v>
      </c>
      <c r="P1039" s="19" t="n">
        <f aca="false">IF(OR($M1039="",$M1039="ERR",$J1039="",$K1039="",$N1039=""),0,IF($N1039=0,IF(AND(OR(2=7,2=12),2&gt;=$K1039,2&lt;=IF($L1039="",12,$L1039)),$J1039,0),IF(AND(2&gt;=$K1039,2&lt;=IF($L1039="",12,$L1039),MOD(2-$K1039,$N1039)=0),$J1039,0)))</f>
        <v>0</v>
      </c>
      <c r="Q1039" s="19" t="n">
        <f aca="false">IF(OR($M1039="",$M1039="ERR",$J1039="",$K1039="",$N1039=""),0,IF($N1039=0,IF(AND(OR(3=7,3=12),3&gt;=$K1039,3&lt;=IF($L1039="",12,$L1039)),$J1039,0),IF(AND(3&gt;=$K1039,3&lt;=IF($L1039="",12,$L1039),MOD(3-$K1039,$N1039)=0),$J1039,0)))</f>
        <v>0</v>
      </c>
      <c r="R1039" s="19" t="n">
        <f aca="false">IF(OR($M1039="",$M1039="ERR",$J1039="",$K1039="",$N1039=""),0,IF($N1039=0,IF(AND(OR(4=7,4=12),4&gt;=$K1039,4&lt;=IF($L1039="",12,$L1039)),$J1039,0),IF(AND(4&gt;=$K1039,4&lt;=IF($L1039="",12,$L1039),MOD(4-$K1039,$N1039)=0),$J1039,0)))</f>
        <v>0</v>
      </c>
      <c r="S1039" s="19" t="n">
        <f aca="false">IF(OR($M1039="",$M1039="ERR",$J1039="",$K1039="",$N1039=""),0,IF($N1039=0,IF(AND(OR(5=7,5=12),5&gt;=$K1039,5&lt;=IF($L1039="",12,$L1039)),$J1039,0),IF(AND(5&gt;=$K1039,5&lt;=IF($L1039="",12,$L1039),MOD(5-$K1039,$N1039)=0),$J1039,0)))</f>
        <v>0</v>
      </c>
      <c r="T1039" s="19" t="n">
        <f aca="false">IF(OR($M1039="",$M1039="ERR",$J1039="",$K1039="",$N1039=""),0,IF($N1039=0,IF(AND(OR(6=7,6=12),6&gt;=$K1039,6&lt;=IF($L1039="",12,$L1039)),$J1039,0),IF(AND(6&gt;=$K1039,6&lt;=IF($L1039="",12,$L1039),MOD(6-$K1039,$N1039)=0),$J1039,0)))</f>
        <v>0</v>
      </c>
      <c r="U1039" s="19" t="n">
        <f aca="false">IF(OR($M1039="",$M1039="ERR",$J1039="",$K1039="",$N1039=""),0,IF($N1039=0,IF(AND(OR(7=7,7=12),7&gt;=$K1039,7&lt;=IF($L1039="",12,$L1039)),$J1039,0),IF(AND(7&gt;=$K1039,7&lt;=IF($L1039="",12,$L1039),MOD(7-$K1039,$N1039)=0),$J1039,0)))</f>
        <v>0</v>
      </c>
      <c r="V1039" s="19" t="n">
        <f aca="false">IF(OR($M1039="",$M1039="ERR",$J1039="",$K1039="",$N1039=""),0,IF($N1039=0,IF(AND(OR(8=7,8=12),8&gt;=$K1039,8&lt;=IF($L1039="",12,$L1039)),$J1039,0),IF(AND(8&gt;=$K1039,8&lt;=IF($L1039="",12,$L1039),MOD(8-$K1039,$N1039)=0),$J1039,0)))</f>
        <v>0</v>
      </c>
      <c r="W1039" s="19" t="n">
        <f aca="false">IF(OR($M1039="",$M1039="ERR",$J1039="",$K1039="",$N1039=""),0,IF($N1039=0,IF(AND(OR(9=7,9=12),9&gt;=$K1039,9&lt;=IF($L1039="",12,$L1039)),$J1039,0),IF(AND(9&gt;=$K1039,9&lt;=IF($L1039="",12,$L1039),MOD(9-$K1039,$N1039)=0),$J1039,0)))</f>
        <v>0</v>
      </c>
      <c r="X1039" s="19" t="n">
        <f aca="false">IF(OR($M1039="",$M1039="ERR",$J1039="",$K1039="",$N1039=""),0,IF($N1039=0,IF(AND(OR(10=7,10=12),10&gt;=$K1039,10&lt;=IF($L1039="",12,$L1039)),$J1039,0),IF(AND(10&gt;=$K1039,10&lt;=IF($L1039="",12,$L1039),MOD(10-$K1039,$N1039)=0),$J1039,0)))</f>
        <v>0</v>
      </c>
      <c r="Y1039" s="19" t="n">
        <f aca="false">IF(OR($M1039="",$M1039="ERR",$J1039="",$K1039="",$N1039=""),0,IF($N1039=0,IF(AND(OR(11=7,11=12),11&gt;=$K1039,11&lt;=IF($L1039="",12,$L1039)),$J1039,0),IF(AND(11&gt;=$K1039,11&lt;=IF($L1039="",12,$L1039),MOD(11-$K1039,$N1039)=0),$J1039,0)))</f>
        <v>0</v>
      </c>
      <c r="Z1039" s="19" t="n">
        <f aca="false">IF(OR($M1039="",$M1039="ERR",$J1039="",$K1039="",$N1039=""),0,IF($N1039=0,IF(AND(OR(12=7,12=12),12&gt;=$K1039,12&lt;=IF($L1039="",12,$L1039)),$J1039,0),IF(AND(12&gt;=$K1039,12&lt;=IF($L1039="",12,$L1039),MOD(12-$K1039,$N1039)=0),$J1039,0)))</f>
        <v>0</v>
      </c>
      <c r="AA1039" s="36" t="n">
        <f aca="false">SUM(O1039:Z1039)</f>
        <v>0</v>
      </c>
      <c r="AB1039" s="15" t="str">
        <f aca="false">IF(AND($B1039="",$D1039="",$J1039=""),"",IF($B1039="","Falta código",IF(ISNA(MATCH($B1039,LST_COD,0)),"Código no registrado en Trabajadores",IF($E1039="","Concepto no está en el catálogo",IF($M1039="ERR","Retención de otro empleador: Origen = Otro empleador",IF(OR($J1039="",$K1039=""),"Falta monto o mes",IF(OR($K1039&lt;1,$K1039&gt;12),"Mes inicio inválido",IF(AND($L1039&lt;&gt;"",OR($L1039&lt;$K1039,$L1039&gt;12)),"Mes fin inválido",IF($N1039="","Falta frecuencia",IF(AND($G1039&lt;&gt;"Otro empleador",SUMPRODUCT(($O1039:$Z1039&lt;&gt;0)*(((COLUMN($O1039:$Z1039)-14)&lt;INDEX(Trabajadores!$M$6:$M$105,MATCH($B1039,LST_COD,0)))+((COLUMN($O1039:$Z1039)-14)&gt;INDEX(Trabajadores!$N$6:$N$105,MATCH($B1039,LST_COD,0)))))&gt;0),"Aviso: hay meses fuera del periodo laboral","OK"))))))))))</f>
        <v/>
      </c>
    </row>
    <row r="1040" customFormat="false" ht="15" hidden="false" customHeight="false" outlineLevel="0" collapsed="false">
      <c r="A1040" s="23" t="n">
        <v>1035</v>
      </c>
      <c r="B1040" s="7"/>
      <c r="C1040" s="35" t="str">
        <f aca="false">IF($B1040="","",IFERROR(INDEX(Trabajadores!$D$6:$D$105,MATCH($B1040,LST_COD,0)),"¿Código?"))</f>
        <v/>
      </c>
      <c r="D1040" s="30"/>
      <c r="E1040" s="9" t="str">
        <f aca="false">IF($D1040="","",IFERROR(VLOOKUP($D1040,CONC_TABLA,2,FALSE()),""))</f>
        <v/>
      </c>
      <c r="F1040" s="9" t="str">
        <f aca="false">IF($D1040="","",IFERROR(VLOOKUP($D1040,CONC_TABLA,3,FALSE()),""))</f>
        <v/>
      </c>
      <c r="G1040" s="30"/>
      <c r="H1040" s="30"/>
      <c r="I1040" s="30"/>
      <c r="J1040" s="29"/>
      <c r="K1040" s="28"/>
      <c r="L1040" s="28"/>
      <c r="M1040" s="9" t="str">
        <f aca="false">IF(OR($B1040="",$E1040=""),"",IF($E1040="INA","INA",IF($G1040="Otro empleador",IF($E1040="RET","RETO",IF($E1040="ORD","OTO","OTX")),IF($E1040="RET","ERR",$E1040))))</f>
        <v/>
      </c>
      <c r="N1040" s="9" t="str">
        <f aca="false">IF($I1040="","",IFERROR(VLOOKUP($I1040,FREC_TABLA,2,FALSE()),""))</f>
        <v/>
      </c>
      <c r="O1040" s="19" t="n">
        <f aca="false">IF(OR($M1040="",$M1040="ERR",$J1040="",$K1040="",$N1040=""),0,IF($N1040=0,IF(AND(OR(1=7,1=12),1&gt;=$K1040,1&lt;=IF($L1040="",12,$L1040)),$J1040,0),IF(AND(1&gt;=$K1040,1&lt;=IF($L1040="",12,$L1040),MOD(1-$K1040,$N1040)=0),$J1040,0)))</f>
        <v>0</v>
      </c>
      <c r="P1040" s="19" t="n">
        <f aca="false">IF(OR($M1040="",$M1040="ERR",$J1040="",$K1040="",$N1040=""),0,IF($N1040=0,IF(AND(OR(2=7,2=12),2&gt;=$K1040,2&lt;=IF($L1040="",12,$L1040)),$J1040,0),IF(AND(2&gt;=$K1040,2&lt;=IF($L1040="",12,$L1040),MOD(2-$K1040,$N1040)=0),$J1040,0)))</f>
        <v>0</v>
      </c>
      <c r="Q1040" s="19" t="n">
        <f aca="false">IF(OR($M1040="",$M1040="ERR",$J1040="",$K1040="",$N1040=""),0,IF($N1040=0,IF(AND(OR(3=7,3=12),3&gt;=$K1040,3&lt;=IF($L1040="",12,$L1040)),$J1040,0),IF(AND(3&gt;=$K1040,3&lt;=IF($L1040="",12,$L1040),MOD(3-$K1040,$N1040)=0),$J1040,0)))</f>
        <v>0</v>
      </c>
      <c r="R1040" s="19" t="n">
        <f aca="false">IF(OR($M1040="",$M1040="ERR",$J1040="",$K1040="",$N1040=""),0,IF($N1040=0,IF(AND(OR(4=7,4=12),4&gt;=$K1040,4&lt;=IF($L1040="",12,$L1040)),$J1040,0),IF(AND(4&gt;=$K1040,4&lt;=IF($L1040="",12,$L1040),MOD(4-$K1040,$N1040)=0),$J1040,0)))</f>
        <v>0</v>
      </c>
      <c r="S1040" s="19" t="n">
        <f aca="false">IF(OR($M1040="",$M1040="ERR",$J1040="",$K1040="",$N1040=""),0,IF($N1040=0,IF(AND(OR(5=7,5=12),5&gt;=$K1040,5&lt;=IF($L1040="",12,$L1040)),$J1040,0),IF(AND(5&gt;=$K1040,5&lt;=IF($L1040="",12,$L1040),MOD(5-$K1040,$N1040)=0),$J1040,0)))</f>
        <v>0</v>
      </c>
      <c r="T1040" s="19" t="n">
        <f aca="false">IF(OR($M1040="",$M1040="ERR",$J1040="",$K1040="",$N1040=""),0,IF($N1040=0,IF(AND(OR(6=7,6=12),6&gt;=$K1040,6&lt;=IF($L1040="",12,$L1040)),$J1040,0),IF(AND(6&gt;=$K1040,6&lt;=IF($L1040="",12,$L1040),MOD(6-$K1040,$N1040)=0),$J1040,0)))</f>
        <v>0</v>
      </c>
      <c r="U1040" s="19" t="n">
        <f aca="false">IF(OR($M1040="",$M1040="ERR",$J1040="",$K1040="",$N1040=""),0,IF($N1040=0,IF(AND(OR(7=7,7=12),7&gt;=$K1040,7&lt;=IF($L1040="",12,$L1040)),$J1040,0),IF(AND(7&gt;=$K1040,7&lt;=IF($L1040="",12,$L1040),MOD(7-$K1040,$N1040)=0),$J1040,0)))</f>
        <v>0</v>
      </c>
      <c r="V1040" s="19" t="n">
        <f aca="false">IF(OR($M1040="",$M1040="ERR",$J1040="",$K1040="",$N1040=""),0,IF($N1040=0,IF(AND(OR(8=7,8=12),8&gt;=$K1040,8&lt;=IF($L1040="",12,$L1040)),$J1040,0),IF(AND(8&gt;=$K1040,8&lt;=IF($L1040="",12,$L1040),MOD(8-$K1040,$N1040)=0),$J1040,0)))</f>
        <v>0</v>
      </c>
      <c r="W1040" s="19" t="n">
        <f aca="false">IF(OR($M1040="",$M1040="ERR",$J1040="",$K1040="",$N1040=""),0,IF($N1040=0,IF(AND(OR(9=7,9=12),9&gt;=$K1040,9&lt;=IF($L1040="",12,$L1040)),$J1040,0),IF(AND(9&gt;=$K1040,9&lt;=IF($L1040="",12,$L1040),MOD(9-$K1040,$N1040)=0),$J1040,0)))</f>
        <v>0</v>
      </c>
      <c r="X1040" s="19" t="n">
        <f aca="false">IF(OR($M1040="",$M1040="ERR",$J1040="",$K1040="",$N1040=""),0,IF($N1040=0,IF(AND(OR(10=7,10=12),10&gt;=$K1040,10&lt;=IF($L1040="",12,$L1040)),$J1040,0),IF(AND(10&gt;=$K1040,10&lt;=IF($L1040="",12,$L1040),MOD(10-$K1040,$N1040)=0),$J1040,0)))</f>
        <v>0</v>
      </c>
      <c r="Y1040" s="19" t="n">
        <f aca="false">IF(OR($M1040="",$M1040="ERR",$J1040="",$K1040="",$N1040=""),0,IF($N1040=0,IF(AND(OR(11=7,11=12),11&gt;=$K1040,11&lt;=IF($L1040="",12,$L1040)),$J1040,0),IF(AND(11&gt;=$K1040,11&lt;=IF($L1040="",12,$L1040),MOD(11-$K1040,$N1040)=0),$J1040,0)))</f>
        <v>0</v>
      </c>
      <c r="Z1040" s="19" t="n">
        <f aca="false">IF(OR($M1040="",$M1040="ERR",$J1040="",$K1040="",$N1040=""),0,IF($N1040=0,IF(AND(OR(12=7,12=12),12&gt;=$K1040,12&lt;=IF($L1040="",12,$L1040)),$J1040,0),IF(AND(12&gt;=$K1040,12&lt;=IF($L1040="",12,$L1040),MOD(12-$K1040,$N1040)=0),$J1040,0)))</f>
        <v>0</v>
      </c>
      <c r="AA1040" s="36" t="n">
        <f aca="false">SUM(O1040:Z1040)</f>
        <v>0</v>
      </c>
      <c r="AB1040" s="15" t="str">
        <f aca="false">IF(AND($B1040="",$D1040="",$J1040=""),"",IF($B1040="","Falta código",IF(ISNA(MATCH($B1040,LST_COD,0)),"Código no registrado en Trabajadores",IF($E1040="","Concepto no está en el catálogo",IF($M1040="ERR","Retención de otro empleador: Origen = Otro empleador",IF(OR($J1040="",$K1040=""),"Falta monto o mes",IF(OR($K1040&lt;1,$K1040&gt;12),"Mes inicio inválido",IF(AND($L1040&lt;&gt;"",OR($L1040&lt;$K1040,$L1040&gt;12)),"Mes fin inválido",IF($N1040="","Falta frecuencia",IF(AND($G1040&lt;&gt;"Otro empleador",SUMPRODUCT(($O1040:$Z1040&lt;&gt;0)*(((COLUMN($O1040:$Z1040)-14)&lt;INDEX(Trabajadores!$M$6:$M$105,MATCH($B1040,LST_COD,0)))+((COLUMN($O1040:$Z1040)-14)&gt;INDEX(Trabajadores!$N$6:$N$105,MATCH($B1040,LST_COD,0)))))&gt;0),"Aviso: hay meses fuera del periodo laboral","OK"))))))))))</f>
        <v/>
      </c>
    </row>
    <row r="1041" customFormat="false" ht="15" hidden="false" customHeight="false" outlineLevel="0" collapsed="false">
      <c r="A1041" s="23" t="n">
        <v>1036</v>
      </c>
      <c r="B1041" s="7"/>
      <c r="C1041" s="35" t="str">
        <f aca="false">IF($B1041="","",IFERROR(INDEX(Trabajadores!$D$6:$D$105,MATCH($B1041,LST_COD,0)),"¿Código?"))</f>
        <v/>
      </c>
      <c r="D1041" s="30"/>
      <c r="E1041" s="9" t="str">
        <f aca="false">IF($D1041="","",IFERROR(VLOOKUP($D1041,CONC_TABLA,2,FALSE()),""))</f>
        <v/>
      </c>
      <c r="F1041" s="9" t="str">
        <f aca="false">IF($D1041="","",IFERROR(VLOOKUP($D1041,CONC_TABLA,3,FALSE()),""))</f>
        <v/>
      </c>
      <c r="G1041" s="30"/>
      <c r="H1041" s="30"/>
      <c r="I1041" s="30"/>
      <c r="J1041" s="29"/>
      <c r="K1041" s="28"/>
      <c r="L1041" s="28"/>
      <c r="M1041" s="9" t="str">
        <f aca="false">IF(OR($B1041="",$E1041=""),"",IF($E1041="INA","INA",IF($G1041="Otro empleador",IF($E1041="RET","RETO",IF($E1041="ORD","OTO","OTX")),IF($E1041="RET","ERR",$E1041))))</f>
        <v/>
      </c>
      <c r="N1041" s="9" t="str">
        <f aca="false">IF($I1041="","",IFERROR(VLOOKUP($I1041,FREC_TABLA,2,FALSE()),""))</f>
        <v/>
      </c>
      <c r="O1041" s="19" t="n">
        <f aca="false">IF(OR($M1041="",$M1041="ERR",$J1041="",$K1041="",$N1041=""),0,IF($N1041=0,IF(AND(OR(1=7,1=12),1&gt;=$K1041,1&lt;=IF($L1041="",12,$L1041)),$J1041,0),IF(AND(1&gt;=$K1041,1&lt;=IF($L1041="",12,$L1041),MOD(1-$K1041,$N1041)=0),$J1041,0)))</f>
        <v>0</v>
      </c>
      <c r="P1041" s="19" t="n">
        <f aca="false">IF(OR($M1041="",$M1041="ERR",$J1041="",$K1041="",$N1041=""),0,IF($N1041=0,IF(AND(OR(2=7,2=12),2&gt;=$K1041,2&lt;=IF($L1041="",12,$L1041)),$J1041,0),IF(AND(2&gt;=$K1041,2&lt;=IF($L1041="",12,$L1041),MOD(2-$K1041,$N1041)=0),$J1041,0)))</f>
        <v>0</v>
      </c>
      <c r="Q1041" s="19" t="n">
        <f aca="false">IF(OR($M1041="",$M1041="ERR",$J1041="",$K1041="",$N1041=""),0,IF($N1041=0,IF(AND(OR(3=7,3=12),3&gt;=$K1041,3&lt;=IF($L1041="",12,$L1041)),$J1041,0),IF(AND(3&gt;=$K1041,3&lt;=IF($L1041="",12,$L1041),MOD(3-$K1041,$N1041)=0),$J1041,0)))</f>
        <v>0</v>
      </c>
      <c r="R1041" s="19" t="n">
        <f aca="false">IF(OR($M1041="",$M1041="ERR",$J1041="",$K1041="",$N1041=""),0,IF($N1041=0,IF(AND(OR(4=7,4=12),4&gt;=$K1041,4&lt;=IF($L1041="",12,$L1041)),$J1041,0),IF(AND(4&gt;=$K1041,4&lt;=IF($L1041="",12,$L1041),MOD(4-$K1041,$N1041)=0),$J1041,0)))</f>
        <v>0</v>
      </c>
      <c r="S1041" s="19" t="n">
        <f aca="false">IF(OR($M1041="",$M1041="ERR",$J1041="",$K1041="",$N1041=""),0,IF($N1041=0,IF(AND(OR(5=7,5=12),5&gt;=$K1041,5&lt;=IF($L1041="",12,$L1041)),$J1041,0),IF(AND(5&gt;=$K1041,5&lt;=IF($L1041="",12,$L1041),MOD(5-$K1041,$N1041)=0),$J1041,0)))</f>
        <v>0</v>
      </c>
      <c r="T1041" s="19" t="n">
        <f aca="false">IF(OR($M1041="",$M1041="ERR",$J1041="",$K1041="",$N1041=""),0,IF($N1041=0,IF(AND(OR(6=7,6=12),6&gt;=$K1041,6&lt;=IF($L1041="",12,$L1041)),$J1041,0),IF(AND(6&gt;=$K1041,6&lt;=IF($L1041="",12,$L1041),MOD(6-$K1041,$N1041)=0),$J1041,0)))</f>
        <v>0</v>
      </c>
      <c r="U1041" s="19" t="n">
        <f aca="false">IF(OR($M1041="",$M1041="ERR",$J1041="",$K1041="",$N1041=""),0,IF($N1041=0,IF(AND(OR(7=7,7=12),7&gt;=$K1041,7&lt;=IF($L1041="",12,$L1041)),$J1041,0),IF(AND(7&gt;=$K1041,7&lt;=IF($L1041="",12,$L1041),MOD(7-$K1041,$N1041)=0),$J1041,0)))</f>
        <v>0</v>
      </c>
      <c r="V1041" s="19" t="n">
        <f aca="false">IF(OR($M1041="",$M1041="ERR",$J1041="",$K1041="",$N1041=""),0,IF($N1041=0,IF(AND(OR(8=7,8=12),8&gt;=$K1041,8&lt;=IF($L1041="",12,$L1041)),$J1041,0),IF(AND(8&gt;=$K1041,8&lt;=IF($L1041="",12,$L1041),MOD(8-$K1041,$N1041)=0),$J1041,0)))</f>
        <v>0</v>
      </c>
      <c r="W1041" s="19" t="n">
        <f aca="false">IF(OR($M1041="",$M1041="ERR",$J1041="",$K1041="",$N1041=""),0,IF($N1041=0,IF(AND(OR(9=7,9=12),9&gt;=$K1041,9&lt;=IF($L1041="",12,$L1041)),$J1041,0),IF(AND(9&gt;=$K1041,9&lt;=IF($L1041="",12,$L1041),MOD(9-$K1041,$N1041)=0),$J1041,0)))</f>
        <v>0</v>
      </c>
      <c r="X1041" s="19" t="n">
        <f aca="false">IF(OR($M1041="",$M1041="ERR",$J1041="",$K1041="",$N1041=""),0,IF($N1041=0,IF(AND(OR(10=7,10=12),10&gt;=$K1041,10&lt;=IF($L1041="",12,$L1041)),$J1041,0),IF(AND(10&gt;=$K1041,10&lt;=IF($L1041="",12,$L1041),MOD(10-$K1041,$N1041)=0),$J1041,0)))</f>
        <v>0</v>
      </c>
      <c r="Y1041" s="19" t="n">
        <f aca="false">IF(OR($M1041="",$M1041="ERR",$J1041="",$K1041="",$N1041=""),0,IF($N1041=0,IF(AND(OR(11=7,11=12),11&gt;=$K1041,11&lt;=IF($L1041="",12,$L1041)),$J1041,0),IF(AND(11&gt;=$K1041,11&lt;=IF($L1041="",12,$L1041),MOD(11-$K1041,$N1041)=0),$J1041,0)))</f>
        <v>0</v>
      </c>
      <c r="Z1041" s="19" t="n">
        <f aca="false">IF(OR($M1041="",$M1041="ERR",$J1041="",$K1041="",$N1041=""),0,IF($N1041=0,IF(AND(OR(12=7,12=12),12&gt;=$K1041,12&lt;=IF($L1041="",12,$L1041)),$J1041,0),IF(AND(12&gt;=$K1041,12&lt;=IF($L1041="",12,$L1041),MOD(12-$K1041,$N1041)=0),$J1041,0)))</f>
        <v>0</v>
      </c>
      <c r="AA1041" s="36" t="n">
        <f aca="false">SUM(O1041:Z1041)</f>
        <v>0</v>
      </c>
      <c r="AB1041" s="15" t="str">
        <f aca="false">IF(AND($B1041="",$D1041="",$J1041=""),"",IF($B1041="","Falta código",IF(ISNA(MATCH($B1041,LST_COD,0)),"Código no registrado en Trabajadores",IF($E1041="","Concepto no está en el catálogo",IF($M1041="ERR","Retención de otro empleador: Origen = Otro empleador",IF(OR($J1041="",$K1041=""),"Falta monto o mes",IF(OR($K1041&lt;1,$K1041&gt;12),"Mes inicio inválido",IF(AND($L1041&lt;&gt;"",OR($L1041&lt;$K1041,$L1041&gt;12)),"Mes fin inválido",IF($N1041="","Falta frecuencia",IF(AND($G1041&lt;&gt;"Otro empleador",SUMPRODUCT(($O1041:$Z1041&lt;&gt;0)*(((COLUMN($O1041:$Z1041)-14)&lt;INDEX(Trabajadores!$M$6:$M$105,MATCH($B1041,LST_COD,0)))+((COLUMN($O1041:$Z1041)-14)&gt;INDEX(Trabajadores!$N$6:$N$105,MATCH($B1041,LST_COD,0)))))&gt;0),"Aviso: hay meses fuera del periodo laboral","OK"))))))))))</f>
        <v/>
      </c>
    </row>
    <row r="1042" customFormat="false" ht="15" hidden="false" customHeight="false" outlineLevel="0" collapsed="false">
      <c r="A1042" s="23" t="n">
        <v>1037</v>
      </c>
      <c r="B1042" s="7"/>
      <c r="C1042" s="35" t="str">
        <f aca="false">IF($B1042="","",IFERROR(INDEX(Trabajadores!$D$6:$D$105,MATCH($B1042,LST_COD,0)),"¿Código?"))</f>
        <v/>
      </c>
      <c r="D1042" s="30"/>
      <c r="E1042" s="9" t="str">
        <f aca="false">IF($D1042="","",IFERROR(VLOOKUP($D1042,CONC_TABLA,2,FALSE()),""))</f>
        <v/>
      </c>
      <c r="F1042" s="9" t="str">
        <f aca="false">IF($D1042="","",IFERROR(VLOOKUP($D1042,CONC_TABLA,3,FALSE()),""))</f>
        <v/>
      </c>
      <c r="G1042" s="30"/>
      <c r="H1042" s="30"/>
      <c r="I1042" s="30"/>
      <c r="J1042" s="29"/>
      <c r="K1042" s="28"/>
      <c r="L1042" s="28"/>
      <c r="M1042" s="9" t="str">
        <f aca="false">IF(OR($B1042="",$E1042=""),"",IF($E1042="INA","INA",IF($G1042="Otro empleador",IF($E1042="RET","RETO",IF($E1042="ORD","OTO","OTX")),IF($E1042="RET","ERR",$E1042))))</f>
        <v/>
      </c>
      <c r="N1042" s="9" t="str">
        <f aca="false">IF($I1042="","",IFERROR(VLOOKUP($I1042,FREC_TABLA,2,FALSE()),""))</f>
        <v/>
      </c>
      <c r="O1042" s="19" t="n">
        <f aca="false">IF(OR($M1042="",$M1042="ERR",$J1042="",$K1042="",$N1042=""),0,IF($N1042=0,IF(AND(OR(1=7,1=12),1&gt;=$K1042,1&lt;=IF($L1042="",12,$L1042)),$J1042,0),IF(AND(1&gt;=$K1042,1&lt;=IF($L1042="",12,$L1042),MOD(1-$K1042,$N1042)=0),$J1042,0)))</f>
        <v>0</v>
      </c>
      <c r="P1042" s="19" t="n">
        <f aca="false">IF(OR($M1042="",$M1042="ERR",$J1042="",$K1042="",$N1042=""),0,IF($N1042=0,IF(AND(OR(2=7,2=12),2&gt;=$K1042,2&lt;=IF($L1042="",12,$L1042)),$J1042,0),IF(AND(2&gt;=$K1042,2&lt;=IF($L1042="",12,$L1042),MOD(2-$K1042,$N1042)=0),$J1042,0)))</f>
        <v>0</v>
      </c>
      <c r="Q1042" s="19" t="n">
        <f aca="false">IF(OR($M1042="",$M1042="ERR",$J1042="",$K1042="",$N1042=""),0,IF($N1042=0,IF(AND(OR(3=7,3=12),3&gt;=$K1042,3&lt;=IF($L1042="",12,$L1042)),$J1042,0),IF(AND(3&gt;=$K1042,3&lt;=IF($L1042="",12,$L1042),MOD(3-$K1042,$N1042)=0),$J1042,0)))</f>
        <v>0</v>
      </c>
      <c r="R1042" s="19" t="n">
        <f aca="false">IF(OR($M1042="",$M1042="ERR",$J1042="",$K1042="",$N1042=""),0,IF($N1042=0,IF(AND(OR(4=7,4=12),4&gt;=$K1042,4&lt;=IF($L1042="",12,$L1042)),$J1042,0),IF(AND(4&gt;=$K1042,4&lt;=IF($L1042="",12,$L1042),MOD(4-$K1042,$N1042)=0),$J1042,0)))</f>
        <v>0</v>
      </c>
      <c r="S1042" s="19" t="n">
        <f aca="false">IF(OR($M1042="",$M1042="ERR",$J1042="",$K1042="",$N1042=""),0,IF($N1042=0,IF(AND(OR(5=7,5=12),5&gt;=$K1042,5&lt;=IF($L1042="",12,$L1042)),$J1042,0),IF(AND(5&gt;=$K1042,5&lt;=IF($L1042="",12,$L1042),MOD(5-$K1042,$N1042)=0),$J1042,0)))</f>
        <v>0</v>
      </c>
      <c r="T1042" s="19" t="n">
        <f aca="false">IF(OR($M1042="",$M1042="ERR",$J1042="",$K1042="",$N1042=""),0,IF($N1042=0,IF(AND(OR(6=7,6=12),6&gt;=$K1042,6&lt;=IF($L1042="",12,$L1042)),$J1042,0),IF(AND(6&gt;=$K1042,6&lt;=IF($L1042="",12,$L1042),MOD(6-$K1042,$N1042)=0),$J1042,0)))</f>
        <v>0</v>
      </c>
      <c r="U1042" s="19" t="n">
        <f aca="false">IF(OR($M1042="",$M1042="ERR",$J1042="",$K1042="",$N1042=""),0,IF($N1042=0,IF(AND(OR(7=7,7=12),7&gt;=$K1042,7&lt;=IF($L1042="",12,$L1042)),$J1042,0),IF(AND(7&gt;=$K1042,7&lt;=IF($L1042="",12,$L1042),MOD(7-$K1042,$N1042)=0),$J1042,0)))</f>
        <v>0</v>
      </c>
      <c r="V1042" s="19" t="n">
        <f aca="false">IF(OR($M1042="",$M1042="ERR",$J1042="",$K1042="",$N1042=""),0,IF($N1042=0,IF(AND(OR(8=7,8=12),8&gt;=$K1042,8&lt;=IF($L1042="",12,$L1042)),$J1042,0),IF(AND(8&gt;=$K1042,8&lt;=IF($L1042="",12,$L1042),MOD(8-$K1042,$N1042)=0),$J1042,0)))</f>
        <v>0</v>
      </c>
      <c r="W1042" s="19" t="n">
        <f aca="false">IF(OR($M1042="",$M1042="ERR",$J1042="",$K1042="",$N1042=""),0,IF($N1042=0,IF(AND(OR(9=7,9=12),9&gt;=$K1042,9&lt;=IF($L1042="",12,$L1042)),$J1042,0),IF(AND(9&gt;=$K1042,9&lt;=IF($L1042="",12,$L1042),MOD(9-$K1042,$N1042)=0),$J1042,0)))</f>
        <v>0</v>
      </c>
      <c r="X1042" s="19" t="n">
        <f aca="false">IF(OR($M1042="",$M1042="ERR",$J1042="",$K1042="",$N1042=""),0,IF($N1042=0,IF(AND(OR(10=7,10=12),10&gt;=$K1042,10&lt;=IF($L1042="",12,$L1042)),$J1042,0),IF(AND(10&gt;=$K1042,10&lt;=IF($L1042="",12,$L1042),MOD(10-$K1042,$N1042)=0),$J1042,0)))</f>
        <v>0</v>
      </c>
      <c r="Y1042" s="19" t="n">
        <f aca="false">IF(OR($M1042="",$M1042="ERR",$J1042="",$K1042="",$N1042=""),0,IF($N1042=0,IF(AND(OR(11=7,11=12),11&gt;=$K1042,11&lt;=IF($L1042="",12,$L1042)),$J1042,0),IF(AND(11&gt;=$K1042,11&lt;=IF($L1042="",12,$L1042),MOD(11-$K1042,$N1042)=0),$J1042,0)))</f>
        <v>0</v>
      </c>
      <c r="Z1042" s="19" t="n">
        <f aca="false">IF(OR($M1042="",$M1042="ERR",$J1042="",$K1042="",$N1042=""),0,IF($N1042=0,IF(AND(OR(12=7,12=12),12&gt;=$K1042,12&lt;=IF($L1042="",12,$L1042)),$J1042,0),IF(AND(12&gt;=$K1042,12&lt;=IF($L1042="",12,$L1042),MOD(12-$K1042,$N1042)=0),$J1042,0)))</f>
        <v>0</v>
      </c>
      <c r="AA1042" s="36" t="n">
        <f aca="false">SUM(O1042:Z1042)</f>
        <v>0</v>
      </c>
      <c r="AB1042" s="15" t="str">
        <f aca="false">IF(AND($B1042="",$D1042="",$J1042=""),"",IF($B1042="","Falta código",IF(ISNA(MATCH($B1042,LST_COD,0)),"Código no registrado en Trabajadores",IF($E1042="","Concepto no está en el catálogo",IF($M1042="ERR","Retención de otro empleador: Origen = Otro empleador",IF(OR($J1042="",$K1042=""),"Falta monto o mes",IF(OR($K1042&lt;1,$K1042&gt;12),"Mes inicio inválido",IF(AND($L1042&lt;&gt;"",OR($L1042&lt;$K1042,$L1042&gt;12)),"Mes fin inválido",IF($N1042="","Falta frecuencia",IF(AND($G1042&lt;&gt;"Otro empleador",SUMPRODUCT(($O1042:$Z1042&lt;&gt;0)*(((COLUMN($O1042:$Z1042)-14)&lt;INDEX(Trabajadores!$M$6:$M$105,MATCH($B1042,LST_COD,0)))+((COLUMN($O1042:$Z1042)-14)&gt;INDEX(Trabajadores!$N$6:$N$105,MATCH($B1042,LST_COD,0)))))&gt;0),"Aviso: hay meses fuera del periodo laboral","OK"))))))))))</f>
        <v/>
      </c>
    </row>
    <row r="1043" customFormat="false" ht="15" hidden="false" customHeight="false" outlineLevel="0" collapsed="false">
      <c r="A1043" s="23" t="n">
        <v>1038</v>
      </c>
      <c r="B1043" s="7"/>
      <c r="C1043" s="35" t="str">
        <f aca="false">IF($B1043="","",IFERROR(INDEX(Trabajadores!$D$6:$D$105,MATCH($B1043,LST_COD,0)),"¿Código?"))</f>
        <v/>
      </c>
      <c r="D1043" s="30"/>
      <c r="E1043" s="9" t="str">
        <f aca="false">IF($D1043="","",IFERROR(VLOOKUP($D1043,CONC_TABLA,2,FALSE()),""))</f>
        <v/>
      </c>
      <c r="F1043" s="9" t="str">
        <f aca="false">IF($D1043="","",IFERROR(VLOOKUP($D1043,CONC_TABLA,3,FALSE()),""))</f>
        <v/>
      </c>
      <c r="G1043" s="30"/>
      <c r="H1043" s="30"/>
      <c r="I1043" s="30"/>
      <c r="J1043" s="29"/>
      <c r="K1043" s="28"/>
      <c r="L1043" s="28"/>
      <c r="M1043" s="9" t="str">
        <f aca="false">IF(OR($B1043="",$E1043=""),"",IF($E1043="INA","INA",IF($G1043="Otro empleador",IF($E1043="RET","RETO",IF($E1043="ORD","OTO","OTX")),IF($E1043="RET","ERR",$E1043))))</f>
        <v/>
      </c>
      <c r="N1043" s="9" t="str">
        <f aca="false">IF($I1043="","",IFERROR(VLOOKUP($I1043,FREC_TABLA,2,FALSE()),""))</f>
        <v/>
      </c>
      <c r="O1043" s="19" t="n">
        <f aca="false">IF(OR($M1043="",$M1043="ERR",$J1043="",$K1043="",$N1043=""),0,IF($N1043=0,IF(AND(OR(1=7,1=12),1&gt;=$K1043,1&lt;=IF($L1043="",12,$L1043)),$J1043,0),IF(AND(1&gt;=$K1043,1&lt;=IF($L1043="",12,$L1043),MOD(1-$K1043,$N1043)=0),$J1043,0)))</f>
        <v>0</v>
      </c>
      <c r="P1043" s="19" t="n">
        <f aca="false">IF(OR($M1043="",$M1043="ERR",$J1043="",$K1043="",$N1043=""),0,IF($N1043=0,IF(AND(OR(2=7,2=12),2&gt;=$K1043,2&lt;=IF($L1043="",12,$L1043)),$J1043,0),IF(AND(2&gt;=$K1043,2&lt;=IF($L1043="",12,$L1043),MOD(2-$K1043,$N1043)=0),$J1043,0)))</f>
        <v>0</v>
      </c>
      <c r="Q1043" s="19" t="n">
        <f aca="false">IF(OR($M1043="",$M1043="ERR",$J1043="",$K1043="",$N1043=""),0,IF($N1043=0,IF(AND(OR(3=7,3=12),3&gt;=$K1043,3&lt;=IF($L1043="",12,$L1043)),$J1043,0),IF(AND(3&gt;=$K1043,3&lt;=IF($L1043="",12,$L1043),MOD(3-$K1043,$N1043)=0),$J1043,0)))</f>
        <v>0</v>
      </c>
      <c r="R1043" s="19" t="n">
        <f aca="false">IF(OR($M1043="",$M1043="ERR",$J1043="",$K1043="",$N1043=""),0,IF($N1043=0,IF(AND(OR(4=7,4=12),4&gt;=$K1043,4&lt;=IF($L1043="",12,$L1043)),$J1043,0),IF(AND(4&gt;=$K1043,4&lt;=IF($L1043="",12,$L1043),MOD(4-$K1043,$N1043)=0),$J1043,0)))</f>
        <v>0</v>
      </c>
      <c r="S1043" s="19" t="n">
        <f aca="false">IF(OR($M1043="",$M1043="ERR",$J1043="",$K1043="",$N1043=""),0,IF($N1043=0,IF(AND(OR(5=7,5=12),5&gt;=$K1043,5&lt;=IF($L1043="",12,$L1043)),$J1043,0),IF(AND(5&gt;=$K1043,5&lt;=IF($L1043="",12,$L1043),MOD(5-$K1043,$N1043)=0),$J1043,0)))</f>
        <v>0</v>
      </c>
      <c r="T1043" s="19" t="n">
        <f aca="false">IF(OR($M1043="",$M1043="ERR",$J1043="",$K1043="",$N1043=""),0,IF($N1043=0,IF(AND(OR(6=7,6=12),6&gt;=$K1043,6&lt;=IF($L1043="",12,$L1043)),$J1043,0),IF(AND(6&gt;=$K1043,6&lt;=IF($L1043="",12,$L1043),MOD(6-$K1043,$N1043)=0),$J1043,0)))</f>
        <v>0</v>
      </c>
      <c r="U1043" s="19" t="n">
        <f aca="false">IF(OR($M1043="",$M1043="ERR",$J1043="",$K1043="",$N1043=""),0,IF($N1043=0,IF(AND(OR(7=7,7=12),7&gt;=$K1043,7&lt;=IF($L1043="",12,$L1043)),$J1043,0),IF(AND(7&gt;=$K1043,7&lt;=IF($L1043="",12,$L1043),MOD(7-$K1043,$N1043)=0),$J1043,0)))</f>
        <v>0</v>
      </c>
      <c r="V1043" s="19" t="n">
        <f aca="false">IF(OR($M1043="",$M1043="ERR",$J1043="",$K1043="",$N1043=""),0,IF($N1043=0,IF(AND(OR(8=7,8=12),8&gt;=$K1043,8&lt;=IF($L1043="",12,$L1043)),$J1043,0),IF(AND(8&gt;=$K1043,8&lt;=IF($L1043="",12,$L1043),MOD(8-$K1043,$N1043)=0),$J1043,0)))</f>
        <v>0</v>
      </c>
      <c r="W1043" s="19" t="n">
        <f aca="false">IF(OR($M1043="",$M1043="ERR",$J1043="",$K1043="",$N1043=""),0,IF($N1043=0,IF(AND(OR(9=7,9=12),9&gt;=$K1043,9&lt;=IF($L1043="",12,$L1043)),$J1043,0),IF(AND(9&gt;=$K1043,9&lt;=IF($L1043="",12,$L1043),MOD(9-$K1043,$N1043)=0),$J1043,0)))</f>
        <v>0</v>
      </c>
      <c r="X1043" s="19" t="n">
        <f aca="false">IF(OR($M1043="",$M1043="ERR",$J1043="",$K1043="",$N1043=""),0,IF($N1043=0,IF(AND(OR(10=7,10=12),10&gt;=$K1043,10&lt;=IF($L1043="",12,$L1043)),$J1043,0),IF(AND(10&gt;=$K1043,10&lt;=IF($L1043="",12,$L1043),MOD(10-$K1043,$N1043)=0),$J1043,0)))</f>
        <v>0</v>
      </c>
      <c r="Y1043" s="19" t="n">
        <f aca="false">IF(OR($M1043="",$M1043="ERR",$J1043="",$K1043="",$N1043=""),0,IF($N1043=0,IF(AND(OR(11=7,11=12),11&gt;=$K1043,11&lt;=IF($L1043="",12,$L1043)),$J1043,0),IF(AND(11&gt;=$K1043,11&lt;=IF($L1043="",12,$L1043),MOD(11-$K1043,$N1043)=0),$J1043,0)))</f>
        <v>0</v>
      </c>
      <c r="Z1043" s="19" t="n">
        <f aca="false">IF(OR($M1043="",$M1043="ERR",$J1043="",$K1043="",$N1043=""),0,IF($N1043=0,IF(AND(OR(12=7,12=12),12&gt;=$K1043,12&lt;=IF($L1043="",12,$L1043)),$J1043,0),IF(AND(12&gt;=$K1043,12&lt;=IF($L1043="",12,$L1043),MOD(12-$K1043,$N1043)=0),$J1043,0)))</f>
        <v>0</v>
      </c>
      <c r="AA1043" s="36" t="n">
        <f aca="false">SUM(O1043:Z1043)</f>
        <v>0</v>
      </c>
      <c r="AB1043" s="15" t="str">
        <f aca="false">IF(AND($B1043="",$D1043="",$J1043=""),"",IF($B1043="","Falta código",IF(ISNA(MATCH($B1043,LST_COD,0)),"Código no registrado en Trabajadores",IF($E1043="","Concepto no está en el catálogo",IF($M1043="ERR","Retención de otro empleador: Origen = Otro empleador",IF(OR($J1043="",$K1043=""),"Falta monto o mes",IF(OR($K1043&lt;1,$K1043&gt;12),"Mes inicio inválido",IF(AND($L1043&lt;&gt;"",OR($L1043&lt;$K1043,$L1043&gt;12)),"Mes fin inválido",IF($N1043="","Falta frecuencia",IF(AND($G1043&lt;&gt;"Otro empleador",SUMPRODUCT(($O1043:$Z1043&lt;&gt;0)*(((COLUMN($O1043:$Z1043)-14)&lt;INDEX(Trabajadores!$M$6:$M$105,MATCH($B1043,LST_COD,0)))+((COLUMN($O1043:$Z1043)-14)&gt;INDEX(Trabajadores!$N$6:$N$105,MATCH($B1043,LST_COD,0)))))&gt;0),"Aviso: hay meses fuera del periodo laboral","OK"))))))))))</f>
        <v/>
      </c>
    </row>
    <row r="1044" customFormat="false" ht="15" hidden="false" customHeight="false" outlineLevel="0" collapsed="false">
      <c r="A1044" s="23" t="n">
        <v>1039</v>
      </c>
      <c r="B1044" s="7"/>
      <c r="C1044" s="35" t="str">
        <f aca="false">IF($B1044="","",IFERROR(INDEX(Trabajadores!$D$6:$D$105,MATCH($B1044,LST_COD,0)),"¿Código?"))</f>
        <v/>
      </c>
      <c r="D1044" s="30"/>
      <c r="E1044" s="9" t="str">
        <f aca="false">IF($D1044="","",IFERROR(VLOOKUP($D1044,CONC_TABLA,2,FALSE()),""))</f>
        <v/>
      </c>
      <c r="F1044" s="9" t="str">
        <f aca="false">IF($D1044="","",IFERROR(VLOOKUP($D1044,CONC_TABLA,3,FALSE()),""))</f>
        <v/>
      </c>
      <c r="G1044" s="30"/>
      <c r="H1044" s="30"/>
      <c r="I1044" s="30"/>
      <c r="J1044" s="29"/>
      <c r="K1044" s="28"/>
      <c r="L1044" s="28"/>
      <c r="M1044" s="9" t="str">
        <f aca="false">IF(OR($B1044="",$E1044=""),"",IF($E1044="INA","INA",IF($G1044="Otro empleador",IF($E1044="RET","RETO",IF($E1044="ORD","OTO","OTX")),IF($E1044="RET","ERR",$E1044))))</f>
        <v/>
      </c>
      <c r="N1044" s="9" t="str">
        <f aca="false">IF($I1044="","",IFERROR(VLOOKUP($I1044,FREC_TABLA,2,FALSE()),""))</f>
        <v/>
      </c>
      <c r="O1044" s="19" t="n">
        <f aca="false">IF(OR($M1044="",$M1044="ERR",$J1044="",$K1044="",$N1044=""),0,IF($N1044=0,IF(AND(OR(1=7,1=12),1&gt;=$K1044,1&lt;=IF($L1044="",12,$L1044)),$J1044,0),IF(AND(1&gt;=$K1044,1&lt;=IF($L1044="",12,$L1044),MOD(1-$K1044,$N1044)=0),$J1044,0)))</f>
        <v>0</v>
      </c>
      <c r="P1044" s="19" t="n">
        <f aca="false">IF(OR($M1044="",$M1044="ERR",$J1044="",$K1044="",$N1044=""),0,IF($N1044=0,IF(AND(OR(2=7,2=12),2&gt;=$K1044,2&lt;=IF($L1044="",12,$L1044)),$J1044,0),IF(AND(2&gt;=$K1044,2&lt;=IF($L1044="",12,$L1044),MOD(2-$K1044,$N1044)=0),$J1044,0)))</f>
        <v>0</v>
      </c>
      <c r="Q1044" s="19" t="n">
        <f aca="false">IF(OR($M1044="",$M1044="ERR",$J1044="",$K1044="",$N1044=""),0,IF($N1044=0,IF(AND(OR(3=7,3=12),3&gt;=$K1044,3&lt;=IF($L1044="",12,$L1044)),$J1044,0),IF(AND(3&gt;=$K1044,3&lt;=IF($L1044="",12,$L1044),MOD(3-$K1044,$N1044)=0),$J1044,0)))</f>
        <v>0</v>
      </c>
      <c r="R1044" s="19" t="n">
        <f aca="false">IF(OR($M1044="",$M1044="ERR",$J1044="",$K1044="",$N1044=""),0,IF($N1044=0,IF(AND(OR(4=7,4=12),4&gt;=$K1044,4&lt;=IF($L1044="",12,$L1044)),$J1044,0),IF(AND(4&gt;=$K1044,4&lt;=IF($L1044="",12,$L1044),MOD(4-$K1044,$N1044)=0),$J1044,0)))</f>
        <v>0</v>
      </c>
      <c r="S1044" s="19" t="n">
        <f aca="false">IF(OR($M1044="",$M1044="ERR",$J1044="",$K1044="",$N1044=""),0,IF($N1044=0,IF(AND(OR(5=7,5=12),5&gt;=$K1044,5&lt;=IF($L1044="",12,$L1044)),$J1044,0),IF(AND(5&gt;=$K1044,5&lt;=IF($L1044="",12,$L1044),MOD(5-$K1044,$N1044)=0),$J1044,0)))</f>
        <v>0</v>
      </c>
      <c r="T1044" s="19" t="n">
        <f aca="false">IF(OR($M1044="",$M1044="ERR",$J1044="",$K1044="",$N1044=""),0,IF($N1044=0,IF(AND(OR(6=7,6=12),6&gt;=$K1044,6&lt;=IF($L1044="",12,$L1044)),$J1044,0),IF(AND(6&gt;=$K1044,6&lt;=IF($L1044="",12,$L1044),MOD(6-$K1044,$N1044)=0),$J1044,0)))</f>
        <v>0</v>
      </c>
      <c r="U1044" s="19" t="n">
        <f aca="false">IF(OR($M1044="",$M1044="ERR",$J1044="",$K1044="",$N1044=""),0,IF($N1044=0,IF(AND(OR(7=7,7=12),7&gt;=$K1044,7&lt;=IF($L1044="",12,$L1044)),$J1044,0),IF(AND(7&gt;=$K1044,7&lt;=IF($L1044="",12,$L1044),MOD(7-$K1044,$N1044)=0),$J1044,0)))</f>
        <v>0</v>
      </c>
      <c r="V1044" s="19" t="n">
        <f aca="false">IF(OR($M1044="",$M1044="ERR",$J1044="",$K1044="",$N1044=""),0,IF($N1044=0,IF(AND(OR(8=7,8=12),8&gt;=$K1044,8&lt;=IF($L1044="",12,$L1044)),$J1044,0),IF(AND(8&gt;=$K1044,8&lt;=IF($L1044="",12,$L1044),MOD(8-$K1044,$N1044)=0),$J1044,0)))</f>
        <v>0</v>
      </c>
      <c r="W1044" s="19" t="n">
        <f aca="false">IF(OR($M1044="",$M1044="ERR",$J1044="",$K1044="",$N1044=""),0,IF($N1044=0,IF(AND(OR(9=7,9=12),9&gt;=$K1044,9&lt;=IF($L1044="",12,$L1044)),$J1044,0),IF(AND(9&gt;=$K1044,9&lt;=IF($L1044="",12,$L1044),MOD(9-$K1044,$N1044)=0),$J1044,0)))</f>
        <v>0</v>
      </c>
      <c r="X1044" s="19" t="n">
        <f aca="false">IF(OR($M1044="",$M1044="ERR",$J1044="",$K1044="",$N1044=""),0,IF($N1044=0,IF(AND(OR(10=7,10=12),10&gt;=$K1044,10&lt;=IF($L1044="",12,$L1044)),$J1044,0),IF(AND(10&gt;=$K1044,10&lt;=IF($L1044="",12,$L1044),MOD(10-$K1044,$N1044)=0),$J1044,0)))</f>
        <v>0</v>
      </c>
      <c r="Y1044" s="19" t="n">
        <f aca="false">IF(OR($M1044="",$M1044="ERR",$J1044="",$K1044="",$N1044=""),0,IF($N1044=0,IF(AND(OR(11=7,11=12),11&gt;=$K1044,11&lt;=IF($L1044="",12,$L1044)),$J1044,0),IF(AND(11&gt;=$K1044,11&lt;=IF($L1044="",12,$L1044),MOD(11-$K1044,$N1044)=0),$J1044,0)))</f>
        <v>0</v>
      </c>
      <c r="Z1044" s="19" t="n">
        <f aca="false">IF(OR($M1044="",$M1044="ERR",$J1044="",$K1044="",$N1044=""),0,IF($N1044=0,IF(AND(OR(12=7,12=12),12&gt;=$K1044,12&lt;=IF($L1044="",12,$L1044)),$J1044,0),IF(AND(12&gt;=$K1044,12&lt;=IF($L1044="",12,$L1044),MOD(12-$K1044,$N1044)=0),$J1044,0)))</f>
        <v>0</v>
      </c>
      <c r="AA1044" s="36" t="n">
        <f aca="false">SUM(O1044:Z1044)</f>
        <v>0</v>
      </c>
      <c r="AB1044" s="15" t="str">
        <f aca="false">IF(AND($B1044="",$D1044="",$J1044=""),"",IF($B1044="","Falta código",IF(ISNA(MATCH($B1044,LST_COD,0)),"Código no registrado en Trabajadores",IF($E1044="","Concepto no está en el catálogo",IF($M1044="ERR","Retención de otro empleador: Origen = Otro empleador",IF(OR($J1044="",$K1044=""),"Falta monto o mes",IF(OR($K1044&lt;1,$K1044&gt;12),"Mes inicio inválido",IF(AND($L1044&lt;&gt;"",OR($L1044&lt;$K1044,$L1044&gt;12)),"Mes fin inválido",IF($N1044="","Falta frecuencia",IF(AND($G1044&lt;&gt;"Otro empleador",SUMPRODUCT(($O1044:$Z1044&lt;&gt;0)*(((COLUMN($O1044:$Z1044)-14)&lt;INDEX(Trabajadores!$M$6:$M$105,MATCH($B1044,LST_COD,0)))+((COLUMN($O1044:$Z1044)-14)&gt;INDEX(Trabajadores!$N$6:$N$105,MATCH($B1044,LST_COD,0)))))&gt;0),"Aviso: hay meses fuera del periodo laboral","OK"))))))))))</f>
        <v/>
      </c>
    </row>
    <row r="1045" customFormat="false" ht="15" hidden="false" customHeight="false" outlineLevel="0" collapsed="false">
      <c r="A1045" s="23" t="n">
        <v>1040</v>
      </c>
      <c r="B1045" s="7"/>
      <c r="C1045" s="35" t="str">
        <f aca="false">IF($B1045="","",IFERROR(INDEX(Trabajadores!$D$6:$D$105,MATCH($B1045,LST_COD,0)),"¿Código?"))</f>
        <v/>
      </c>
      <c r="D1045" s="30"/>
      <c r="E1045" s="9" t="str">
        <f aca="false">IF($D1045="","",IFERROR(VLOOKUP($D1045,CONC_TABLA,2,FALSE()),""))</f>
        <v/>
      </c>
      <c r="F1045" s="9" t="str">
        <f aca="false">IF($D1045="","",IFERROR(VLOOKUP($D1045,CONC_TABLA,3,FALSE()),""))</f>
        <v/>
      </c>
      <c r="G1045" s="30"/>
      <c r="H1045" s="30"/>
      <c r="I1045" s="30"/>
      <c r="J1045" s="29"/>
      <c r="K1045" s="28"/>
      <c r="L1045" s="28"/>
      <c r="M1045" s="9" t="str">
        <f aca="false">IF(OR($B1045="",$E1045=""),"",IF($E1045="INA","INA",IF($G1045="Otro empleador",IF($E1045="RET","RETO",IF($E1045="ORD","OTO","OTX")),IF($E1045="RET","ERR",$E1045))))</f>
        <v/>
      </c>
      <c r="N1045" s="9" t="str">
        <f aca="false">IF($I1045="","",IFERROR(VLOOKUP($I1045,FREC_TABLA,2,FALSE()),""))</f>
        <v/>
      </c>
      <c r="O1045" s="19" t="n">
        <f aca="false">IF(OR($M1045="",$M1045="ERR",$J1045="",$K1045="",$N1045=""),0,IF($N1045=0,IF(AND(OR(1=7,1=12),1&gt;=$K1045,1&lt;=IF($L1045="",12,$L1045)),$J1045,0),IF(AND(1&gt;=$K1045,1&lt;=IF($L1045="",12,$L1045),MOD(1-$K1045,$N1045)=0),$J1045,0)))</f>
        <v>0</v>
      </c>
      <c r="P1045" s="19" t="n">
        <f aca="false">IF(OR($M1045="",$M1045="ERR",$J1045="",$K1045="",$N1045=""),0,IF($N1045=0,IF(AND(OR(2=7,2=12),2&gt;=$K1045,2&lt;=IF($L1045="",12,$L1045)),$J1045,0),IF(AND(2&gt;=$K1045,2&lt;=IF($L1045="",12,$L1045),MOD(2-$K1045,$N1045)=0),$J1045,0)))</f>
        <v>0</v>
      </c>
      <c r="Q1045" s="19" t="n">
        <f aca="false">IF(OR($M1045="",$M1045="ERR",$J1045="",$K1045="",$N1045=""),0,IF($N1045=0,IF(AND(OR(3=7,3=12),3&gt;=$K1045,3&lt;=IF($L1045="",12,$L1045)),$J1045,0),IF(AND(3&gt;=$K1045,3&lt;=IF($L1045="",12,$L1045),MOD(3-$K1045,$N1045)=0),$J1045,0)))</f>
        <v>0</v>
      </c>
      <c r="R1045" s="19" t="n">
        <f aca="false">IF(OR($M1045="",$M1045="ERR",$J1045="",$K1045="",$N1045=""),0,IF($N1045=0,IF(AND(OR(4=7,4=12),4&gt;=$K1045,4&lt;=IF($L1045="",12,$L1045)),$J1045,0),IF(AND(4&gt;=$K1045,4&lt;=IF($L1045="",12,$L1045),MOD(4-$K1045,$N1045)=0),$J1045,0)))</f>
        <v>0</v>
      </c>
      <c r="S1045" s="19" t="n">
        <f aca="false">IF(OR($M1045="",$M1045="ERR",$J1045="",$K1045="",$N1045=""),0,IF($N1045=0,IF(AND(OR(5=7,5=12),5&gt;=$K1045,5&lt;=IF($L1045="",12,$L1045)),$J1045,0),IF(AND(5&gt;=$K1045,5&lt;=IF($L1045="",12,$L1045),MOD(5-$K1045,$N1045)=0),$J1045,0)))</f>
        <v>0</v>
      </c>
      <c r="T1045" s="19" t="n">
        <f aca="false">IF(OR($M1045="",$M1045="ERR",$J1045="",$K1045="",$N1045=""),0,IF($N1045=0,IF(AND(OR(6=7,6=12),6&gt;=$K1045,6&lt;=IF($L1045="",12,$L1045)),$J1045,0),IF(AND(6&gt;=$K1045,6&lt;=IF($L1045="",12,$L1045),MOD(6-$K1045,$N1045)=0),$J1045,0)))</f>
        <v>0</v>
      </c>
      <c r="U1045" s="19" t="n">
        <f aca="false">IF(OR($M1045="",$M1045="ERR",$J1045="",$K1045="",$N1045=""),0,IF($N1045=0,IF(AND(OR(7=7,7=12),7&gt;=$K1045,7&lt;=IF($L1045="",12,$L1045)),$J1045,0),IF(AND(7&gt;=$K1045,7&lt;=IF($L1045="",12,$L1045),MOD(7-$K1045,$N1045)=0),$J1045,0)))</f>
        <v>0</v>
      </c>
      <c r="V1045" s="19" t="n">
        <f aca="false">IF(OR($M1045="",$M1045="ERR",$J1045="",$K1045="",$N1045=""),0,IF($N1045=0,IF(AND(OR(8=7,8=12),8&gt;=$K1045,8&lt;=IF($L1045="",12,$L1045)),$J1045,0),IF(AND(8&gt;=$K1045,8&lt;=IF($L1045="",12,$L1045),MOD(8-$K1045,$N1045)=0),$J1045,0)))</f>
        <v>0</v>
      </c>
      <c r="W1045" s="19" t="n">
        <f aca="false">IF(OR($M1045="",$M1045="ERR",$J1045="",$K1045="",$N1045=""),0,IF($N1045=0,IF(AND(OR(9=7,9=12),9&gt;=$K1045,9&lt;=IF($L1045="",12,$L1045)),$J1045,0),IF(AND(9&gt;=$K1045,9&lt;=IF($L1045="",12,$L1045),MOD(9-$K1045,$N1045)=0),$J1045,0)))</f>
        <v>0</v>
      </c>
      <c r="X1045" s="19" t="n">
        <f aca="false">IF(OR($M1045="",$M1045="ERR",$J1045="",$K1045="",$N1045=""),0,IF($N1045=0,IF(AND(OR(10=7,10=12),10&gt;=$K1045,10&lt;=IF($L1045="",12,$L1045)),$J1045,0),IF(AND(10&gt;=$K1045,10&lt;=IF($L1045="",12,$L1045),MOD(10-$K1045,$N1045)=0),$J1045,0)))</f>
        <v>0</v>
      </c>
      <c r="Y1045" s="19" t="n">
        <f aca="false">IF(OR($M1045="",$M1045="ERR",$J1045="",$K1045="",$N1045=""),0,IF($N1045=0,IF(AND(OR(11=7,11=12),11&gt;=$K1045,11&lt;=IF($L1045="",12,$L1045)),$J1045,0),IF(AND(11&gt;=$K1045,11&lt;=IF($L1045="",12,$L1045),MOD(11-$K1045,$N1045)=0),$J1045,0)))</f>
        <v>0</v>
      </c>
      <c r="Z1045" s="19" t="n">
        <f aca="false">IF(OR($M1045="",$M1045="ERR",$J1045="",$K1045="",$N1045=""),0,IF($N1045=0,IF(AND(OR(12=7,12=12),12&gt;=$K1045,12&lt;=IF($L1045="",12,$L1045)),$J1045,0),IF(AND(12&gt;=$K1045,12&lt;=IF($L1045="",12,$L1045),MOD(12-$K1045,$N1045)=0),$J1045,0)))</f>
        <v>0</v>
      </c>
      <c r="AA1045" s="36" t="n">
        <f aca="false">SUM(O1045:Z1045)</f>
        <v>0</v>
      </c>
      <c r="AB1045" s="15" t="str">
        <f aca="false">IF(AND($B1045="",$D1045="",$J1045=""),"",IF($B1045="","Falta código",IF(ISNA(MATCH($B1045,LST_COD,0)),"Código no registrado en Trabajadores",IF($E1045="","Concepto no está en el catálogo",IF($M1045="ERR","Retención de otro empleador: Origen = Otro empleador",IF(OR($J1045="",$K1045=""),"Falta monto o mes",IF(OR($K1045&lt;1,$K1045&gt;12),"Mes inicio inválido",IF(AND($L1045&lt;&gt;"",OR($L1045&lt;$K1045,$L1045&gt;12)),"Mes fin inválido",IF($N1045="","Falta frecuencia",IF(AND($G1045&lt;&gt;"Otro empleador",SUMPRODUCT(($O1045:$Z1045&lt;&gt;0)*(((COLUMN($O1045:$Z1045)-14)&lt;INDEX(Trabajadores!$M$6:$M$105,MATCH($B1045,LST_COD,0)))+((COLUMN($O1045:$Z1045)-14)&gt;INDEX(Trabajadores!$N$6:$N$105,MATCH($B1045,LST_COD,0)))))&gt;0),"Aviso: hay meses fuera del periodo laboral","OK"))))))))))</f>
        <v/>
      </c>
    </row>
    <row r="1046" customFormat="false" ht="15" hidden="false" customHeight="false" outlineLevel="0" collapsed="false">
      <c r="A1046" s="23" t="n">
        <v>1041</v>
      </c>
      <c r="B1046" s="7"/>
      <c r="C1046" s="35" t="str">
        <f aca="false">IF($B1046="","",IFERROR(INDEX(Trabajadores!$D$6:$D$105,MATCH($B1046,LST_COD,0)),"¿Código?"))</f>
        <v/>
      </c>
      <c r="D1046" s="30"/>
      <c r="E1046" s="9" t="str">
        <f aca="false">IF($D1046="","",IFERROR(VLOOKUP($D1046,CONC_TABLA,2,FALSE()),""))</f>
        <v/>
      </c>
      <c r="F1046" s="9" t="str">
        <f aca="false">IF($D1046="","",IFERROR(VLOOKUP($D1046,CONC_TABLA,3,FALSE()),""))</f>
        <v/>
      </c>
      <c r="G1046" s="30"/>
      <c r="H1046" s="30"/>
      <c r="I1046" s="30"/>
      <c r="J1046" s="29"/>
      <c r="K1046" s="28"/>
      <c r="L1046" s="28"/>
      <c r="M1046" s="9" t="str">
        <f aca="false">IF(OR($B1046="",$E1046=""),"",IF($E1046="INA","INA",IF($G1046="Otro empleador",IF($E1046="RET","RETO",IF($E1046="ORD","OTO","OTX")),IF($E1046="RET","ERR",$E1046))))</f>
        <v/>
      </c>
      <c r="N1046" s="9" t="str">
        <f aca="false">IF($I1046="","",IFERROR(VLOOKUP($I1046,FREC_TABLA,2,FALSE()),""))</f>
        <v/>
      </c>
      <c r="O1046" s="19" t="n">
        <f aca="false">IF(OR($M1046="",$M1046="ERR",$J1046="",$K1046="",$N1046=""),0,IF($N1046=0,IF(AND(OR(1=7,1=12),1&gt;=$K1046,1&lt;=IF($L1046="",12,$L1046)),$J1046,0),IF(AND(1&gt;=$K1046,1&lt;=IF($L1046="",12,$L1046),MOD(1-$K1046,$N1046)=0),$J1046,0)))</f>
        <v>0</v>
      </c>
      <c r="P1046" s="19" t="n">
        <f aca="false">IF(OR($M1046="",$M1046="ERR",$J1046="",$K1046="",$N1046=""),0,IF($N1046=0,IF(AND(OR(2=7,2=12),2&gt;=$K1046,2&lt;=IF($L1046="",12,$L1046)),$J1046,0),IF(AND(2&gt;=$K1046,2&lt;=IF($L1046="",12,$L1046),MOD(2-$K1046,$N1046)=0),$J1046,0)))</f>
        <v>0</v>
      </c>
      <c r="Q1046" s="19" t="n">
        <f aca="false">IF(OR($M1046="",$M1046="ERR",$J1046="",$K1046="",$N1046=""),0,IF($N1046=0,IF(AND(OR(3=7,3=12),3&gt;=$K1046,3&lt;=IF($L1046="",12,$L1046)),$J1046,0),IF(AND(3&gt;=$K1046,3&lt;=IF($L1046="",12,$L1046),MOD(3-$K1046,$N1046)=0),$J1046,0)))</f>
        <v>0</v>
      </c>
      <c r="R1046" s="19" t="n">
        <f aca="false">IF(OR($M1046="",$M1046="ERR",$J1046="",$K1046="",$N1046=""),0,IF($N1046=0,IF(AND(OR(4=7,4=12),4&gt;=$K1046,4&lt;=IF($L1046="",12,$L1046)),$J1046,0),IF(AND(4&gt;=$K1046,4&lt;=IF($L1046="",12,$L1046),MOD(4-$K1046,$N1046)=0),$J1046,0)))</f>
        <v>0</v>
      </c>
      <c r="S1046" s="19" t="n">
        <f aca="false">IF(OR($M1046="",$M1046="ERR",$J1046="",$K1046="",$N1046=""),0,IF($N1046=0,IF(AND(OR(5=7,5=12),5&gt;=$K1046,5&lt;=IF($L1046="",12,$L1046)),$J1046,0),IF(AND(5&gt;=$K1046,5&lt;=IF($L1046="",12,$L1046),MOD(5-$K1046,$N1046)=0),$J1046,0)))</f>
        <v>0</v>
      </c>
      <c r="T1046" s="19" t="n">
        <f aca="false">IF(OR($M1046="",$M1046="ERR",$J1046="",$K1046="",$N1046=""),0,IF($N1046=0,IF(AND(OR(6=7,6=12),6&gt;=$K1046,6&lt;=IF($L1046="",12,$L1046)),$J1046,0),IF(AND(6&gt;=$K1046,6&lt;=IF($L1046="",12,$L1046),MOD(6-$K1046,$N1046)=0),$J1046,0)))</f>
        <v>0</v>
      </c>
      <c r="U1046" s="19" t="n">
        <f aca="false">IF(OR($M1046="",$M1046="ERR",$J1046="",$K1046="",$N1046=""),0,IF($N1046=0,IF(AND(OR(7=7,7=12),7&gt;=$K1046,7&lt;=IF($L1046="",12,$L1046)),$J1046,0),IF(AND(7&gt;=$K1046,7&lt;=IF($L1046="",12,$L1046),MOD(7-$K1046,$N1046)=0),$J1046,0)))</f>
        <v>0</v>
      </c>
      <c r="V1046" s="19" t="n">
        <f aca="false">IF(OR($M1046="",$M1046="ERR",$J1046="",$K1046="",$N1046=""),0,IF($N1046=0,IF(AND(OR(8=7,8=12),8&gt;=$K1046,8&lt;=IF($L1046="",12,$L1046)),$J1046,0),IF(AND(8&gt;=$K1046,8&lt;=IF($L1046="",12,$L1046),MOD(8-$K1046,$N1046)=0),$J1046,0)))</f>
        <v>0</v>
      </c>
      <c r="W1046" s="19" t="n">
        <f aca="false">IF(OR($M1046="",$M1046="ERR",$J1046="",$K1046="",$N1046=""),0,IF($N1046=0,IF(AND(OR(9=7,9=12),9&gt;=$K1046,9&lt;=IF($L1046="",12,$L1046)),$J1046,0),IF(AND(9&gt;=$K1046,9&lt;=IF($L1046="",12,$L1046),MOD(9-$K1046,$N1046)=0),$J1046,0)))</f>
        <v>0</v>
      </c>
      <c r="X1046" s="19" t="n">
        <f aca="false">IF(OR($M1046="",$M1046="ERR",$J1046="",$K1046="",$N1046=""),0,IF($N1046=0,IF(AND(OR(10=7,10=12),10&gt;=$K1046,10&lt;=IF($L1046="",12,$L1046)),$J1046,0),IF(AND(10&gt;=$K1046,10&lt;=IF($L1046="",12,$L1046),MOD(10-$K1046,$N1046)=0),$J1046,0)))</f>
        <v>0</v>
      </c>
      <c r="Y1046" s="19" t="n">
        <f aca="false">IF(OR($M1046="",$M1046="ERR",$J1046="",$K1046="",$N1046=""),0,IF($N1046=0,IF(AND(OR(11=7,11=12),11&gt;=$K1046,11&lt;=IF($L1046="",12,$L1046)),$J1046,0),IF(AND(11&gt;=$K1046,11&lt;=IF($L1046="",12,$L1046),MOD(11-$K1046,$N1046)=0),$J1046,0)))</f>
        <v>0</v>
      </c>
      <c r="Z1046" s="19" t="n">
        <f aca="false">IF(OR($M1046="",$M1046="ERR",$J1046="",$K1046="",$N1046=""),0,IF($N1046=0,IF(AND(OR(12=7,12=12),12&gt;=$K1046,12&lt;=IF($L1046="",12,$L1046)),$J1046,0),IF(AND(12&gt;=$K1046,12&lt;=IF($L1046="",12,$L1046),MOD(12-$K1046,$N1046)=0),$J1046,0)))</f>
        <v>0</v>
      </c>
      <c r="AA1046" s="36" t="n">
        <f aca="false">SUM(O1046:Z1046)</f>
        <v>0</v>
      </c>
      <c r="AB1046" s="15" t="str">
        <f aca="false">IF(AND($B1046="",$D1046="",$J1046=""),"",IF($B1046="","Falta código",IF(ISNA(MATCH($B1046,LST_COD,0)),"Código no registrado en Trabajadores",IF($E1046="","Concepto no está en el catálogo",IF($M1046="ERR","Retención de otro empleador: Origen = Otro empleador",IF(OR($J1046="",$K1046=""),"Falta monto o mes",IF(OR($K1046&lt;1,$K1046&gt;12),"Mes inicio inválido",IF(AND($L1046&lt;&gt;"",OR($L1046&lt;$K1046,$L1046&gt;12)),"Mes fin inválido",IF($N1046="","Falta frecuencia",IF(AND($G1046&lt;&gt;"Otro empleador",SUMPRODUCT(($O1046:$Z1046&lt;&gt;0)*(((COLUMN($O1046:$Z1046)-14)&lt;INDEX(Trabajadores!$M$6:$M$105,MATCH($B1046,LST_COD,0)))+((COLUMN($O1046:$Z1046)-14)&gt;INDEX(Trabajadores!$N$6:$N$105,MATCH($B1046,LST_COD,0)))))&gt;0),"Aviso: hay meses fuera del periodo laboral","OK"))))))))))</f>
        <v/>
      </c>
    </row>
    <row r="1047" customFormat="false" ht="15" hidden="false" customHeight="false" outlineLevel="0" collapsed="false">
      <c r="A1047" s="23" t="n">
        <v>1042</v>
      </c>
      <c r="B1047" s="7"/>
      <c r="C1047" s="35" t="str">
        <f aca="false">IF($B1047="","",IFERROR(INDEX(Trabajadores!$D$6:$D$105,MATCH($B1047,LST_COD,0)),"¿Código?"))</f>
        <v/>
      </c>
      <c r="D1047" s="30"/>
      <c r="E1047" s="9" t="str">
        <f aca="false">IF($D1047="","",IFERROR(VLOOKUP($D1047,CONC_TABLA,2,FALSE()),""))</f>
        <v/>
      </c>
      <c r="F1047" s="9" t="str">
        <f aca="false">IF($D1047="","",IFERROR(VLOOKUP($D1047,CONC_TABLA,3,FALSE()),""))</f>
        <v/>
      </c>
      <c r="G1047" s="30"/>
      <c r="H1047" s="30"/>
      <c r="I1047" s="30"/>
      <c r="J1047" s="29"/>
      <c r="K1047" s="28"/>
      <c r="L1047" s="28"/>
      <c r="M1047" s="9" t="str">
        <f aca="false">IF(OR($B1047="",$E1047=""),"",IF($E1047="INA","INA",IF($G1047="Otro empleador",IF($E1047="RET","RETO",IF($E1047="ORD","OTO","OTX")),IF($E1047="RET","ERR",$E1047))))</f>
        <v/>
      </c>
      <c r="N1047" s="9" t="str">
        <f aca="false">IF($I1047="","",IFERROR(VLOOKUP($I1047,FREC_TABLA,2,FALSE()),""))</f>
        <v/>
      </c>
      <c r="O1047" s="19" t="n">
        <f aca="false">IF(OR($M1047="",$M1047="ERR",$J1047="",$K1047="",$N1047=""),0,IF($N1047=0,IF(AND(OR(1=7,1=12),1&gt;=$K1047,1&lt;=IF($L1047="",12,$L1047)),$J1047,0),IF(AND(1&gt;=$K1047,1&lt;=IF($L1047="",12,$L1047),MOD(1-$K1047,$N1047)=0),$J1047,0)))</f>
        <v>0</v>
      </c>
      <c r="P1047" s="19" t="n">
        <f aca="false">IF(OR($M1047="",$M1047="ERR",$J1047="",$K1047="",$N1047=""),0,IF($N1047=0,IF(AND(OR(2=7,2=12),2&gt;=$K1047,2&lt;=IF($L1047="",12,$L1047)),$J1047,0),IF(AND(2&gt;=$K1047,2&lt;=IF($L1047="",12,$L1047),MOD(2-$K1047,$N1047)=0),$J1047,0)))</f>
        <v>0</v>
      </c>
      <c r="Q1047" s="19" t="n">
        <f aca="false">IF(OR($M1047="",$M1047="ERR",$J1047="",$K1047="",$N1047=""),0,IF($N1047=0,IF(AND(OR(3=7,3=12),3&gt;=$K1047,3&lt;=IF($L1047="",12,$L1047)),$J1047,0),IF(AND(3&gt;=$K1047,3&lt;=IF($L1047="",12,$L1047),MOD(3-$K1047,$N1047)=0),$J1047,0)))</f>
        <v>0</v>
      </c>
      <c r="R1047" s="19" t="n">
        <f aca="false">IF(OR($M1047="",$M1047="ERR",$J1047="",$K1047="",$N1047=""),0,IF($N1047=0,IF(AND(OR(4=7,4=12),4&gt;=$K1047,4&lt;=IF($L1047="",12,$L1047)),$J1047,0),IF(AND(4&gt;=$K1047,4&lt;=IF($L1047="",12,$L1047),MOD(4-$K1047,$N1047)=0),$J1047,0)))</f>
        <v>0</v>
      </c>
      <c r="S1047" s="19" t="n">
        <f aca="false">IF(OR($M1047="",$M1047="ERR",$J1047="",$K1047="",$N1047=""),0,IF($N1047=0,IF(AND(OR(5=7,5=12),5&gt;=$K1047,5&lt;=IF($L1047="",12,$L1047)),$J1047,0),IF(AND(5&gt;=$K1047,5&lt;=IF($L1047="",12,$L1047),MOD(5-$K1047,$N1047)=0),$J1047,0)))</f>
        <v>0</v>
      </c>
      <c r="T1047" s="19" t="n">
        <f aca="false">IF(OR($M1047="",$M1047="ERR",$J1047="",$K1047="",$N1047=""),0,IF($N1047=0,IF(AND(OR(6=7,6=12),6&gt;=$K1047,6&lt;=IF($L1047="",12,$L1047)),$J1047,0),IF(AND(6&gt;=$K1047,6&lt;=IF($L1047="",12,$L1047),MOD(6-$K1047,$N1047)=0),$J1047,0)))</f>
        <v>0</v>
      </c>
      <c r="U1047" s="19" t="n">
        <f aca="false">IF(OR($M1047="",$M1047="ERR",$J1047="",$K1047="",$N1047=""),0,IF($N1047=0,IF(AND(OR(7=7,7=12),7&gt;=$K1047,7&lt;=IF($L1047="",12,$L1047)),$J1047,0),IF(AND(7&gt;=$K1047,7&lt;=IF($L1047="",12,$L1047),MOD(7-$K1047,$N1047)=0),$J1047,0)))</f>
        <v>0</v>
      </c>
      <c r="V1047" s="19" t="n">
        <f aca="false">IF(OR($M1047="",$M1047="ERR",$J1047="",$K1047="",$N1047=""),0,IF($N1047=0,IF(AND(OR(8=7,8=12),8&gt;=$K1047,8&lt;=IF($L1047="",12,$L1047)),$J1047,0),IF(AND(8&gt;=$K1047,8&lt;=IF($L1047="",12,$L1047),MOD(8-$K1047,$N1047)=0),$J1047,0)))</f>
        <v>0</v>
      </c>
      <c r="W1047" s="19" t="n">
        <f aca="false">IF(OR($M1047="",$M1047="ERR",$J1047="",$K1047="",$N1047=""),0,IF($N1047=0,IF(AND(OR(9=7,9=12),9&gt;=$K1047,9&lt;=IF($L1047="",12,$L1047)),$J1047,0),IF(AND(9&gt;=$K1047,9&lt;=IF($L1047="",12,$L1047),MOD(9-$K1047,$N1047)=0),$J1047,0)))</f>
        <v>0</v>
      </c>
      <c r="X1047" s="19" t="n">
        <f aca="false">IF(OR($M1047="",$M1047="ERR",$J1047="",$K1047="",$N1047=""),0,IF($N1047=0,IF(AND(OR(10=7,10=12),10&gt;=$K1047,10&lt;=IF($L1047="",12,$L1047)),$J1047,0),IF(AND(10&gt;=$K1047,10&lt;=IF($L1047="",12,$L1047),MOD(10-$K1047,$N1047)=0),$J1047,0)))</f>
        <v>0</v>
      </c>
      <c r="Y1047" s="19" t="n">
        <f aca="false">IF(OR($M1047="",$M1047="ERR",$J1047="",$K1047="",$N1047=""),0,IF($N1047=0,IF(AND(OR(11=7,11=12),11&gt;=$K1047,11&lt;=IF($L1047="",12,$L1047)),$J1047,0),IF(AND(11&gt;=$K1047,11&lt;=IF($L1047="",12,$L1047),MOD(11-$K1047,$N1047)=0),$J1047,0)))</f>
        <v>0</v>
      </c>
      <c r="Z1047" s="19" t="n">
        <f aca="false">IF(OR($M1047="",$M1047="ERR",$J1047="",$K1047="",$N1047=""),0,IF($N1047=0,IF(AND(OR(12=7,12=12),12&gt;=$K1047,12&lt;=IF($L1047="",12,$L1047)),$J1047,0),IF(AND(12&gt;=$K1047,12&lt;=IF($L1047="",12,$L1047),MOD(12-$K1047,$N1047)=0),$J1047,0)))</f>
        <v>0</v>
      </c>
      <c r="AA1047" s="36" t="n">
        <f aca="false">SUM(O1047:Z1047)</f>
        <v>0</v>
      </c>
      <c r="AB1047" s="15" t="str">
        <f aca="false">IF(AND($B1047="",$D1047="",$J1047=""),"",IF($B1047="","Falta código",IF(ISNA(MATCH($B1047,LST_COD,0)),"Código no registrado en Trabajadores",IF($E1047="","Concepto no está en el catálogo",IF($M1047="ERR","Retención de otro empleador: Origen = Otro empleador",IF(OR($J1047="",$K1047=""),"Falta monto o mes",IF(OR($K1047&lt;1,$K1047&gt;12),"Mes inicio inválido",IF(AND($L1047&lt;&gt;"",OR($L1047&lt;$K1047,$L1047&gt;12)),"Mes fin inválido",IF($N1047="","Falta frecuencia",IF(AND($G1047&lt;&gt;"Otro empleador",SUMPRODUCT(($O1047:$Z1047&lt;&gt;0)*(((COLUMN($O1047:$Z1047)-14)&lt;INDEX(Trabajadores!$M$6:$M$105,MATCH($B1047,LST_COD,0)))+((COLUMN($O1047:$Z1047)-14)&gt;INDEX(Trabajadores!$N$6:$N$105,MATCH($B1047,LST_COD,0)))))&gt;0),"Aviso: hay meses fuera del periodo laboral","OK"))))))))))</f>
        <v/>
      </c>
    </row>
    <row r="1048" customFormat="false" ht="15" hidden="false" customHeight="false" outlineLevel="0" collapsed="false">
      <c r="A1048" s="23" t="n">
        <v>1043</v>
      </c>
      <c r="B1048" s="7"/>
      <c r="C1048" s="35" t="str">
        <f aca="false">IF($B1048="","",IFERROR(INDEX(Trabajadores!$D$6:$D$105,MATCH($B1048,LST_COD,0)),"¿Código?"))</f>
        <v/>
      </c>
      <c r="D1048" s="30"/>
      <c r="E1048" s="9" t="str">
        <f aca="false">IF($D1048="","",IFERROR(VLOOKUP($D1048,CONC_TABLA,2,FALSE()),""))</f>
        <v/>
      </c>
      <c r="F1048" s="9" t="str">
        <f aca="false">IF($D1048="","",IFERROR(VLOOKUP($D1048,CONC_TABLA,3,FALSE()),""))</f>
        <v/>
      </c>
      <c r="G1048" s="30"/>
      <c r="H1048" s="30"/>
      <c r="I1048" s="30"/>
      <c r="J1048" s="29"/>
      <c r="K1048" s="28"/>
      <c r="L1048" s="28"/>
      <c r="M1048" s="9" t="str">
        <f aca="false">IF(OR($B1048="",$E1048=""),"",IF($E1048="INA","INA",IF($G1048="Otro empleador",IF($E1048="RET","RETO",IF($E1048="ORD","OTO","OTX")),IF($E1048="RET","ERR",$E1048))))</f>
        <v/>
      </c>
      <c r="N1048" s="9" t="str">
        <f aca="false">IF($I1048="","",IFERROR(VLOOKUP($I1048,FREC_TABLA,2,FALSE()),""))</f>
        <v/>
      </c>
      <c r="O1048" s="19" t="n">
        <f aca="false">IF(OR($M1048="",$M1048="ERR",$J1048="",$K1048="",$N1048=""),0,IF($N1048=0,IF(AND(OR(1=7,1=12),1&gt;=$K1048,1&lt;=IF($L1048="",12,$L1048)),$J1048,0),IF(AND(1&gt;=$K1048,1&lt;=IF($L1048="",12,$L1048),MOD(1-$K1048,$N1048)=0),$J1048,0)))</f>
        <v>0</v>
      </c>
      <c r="P1048" s="19" t="n">
        <f aca="false">IF(OR($M1048="",$M1048="ERR",$J1048="",$K1048="",$N1048=""),0,IF($N1048=0,IF(AND(OR(2=7,2=12),2&gt;=$K1048,2&lt;=IF($L1048="",12,$L1048)),$J1048,0),IF(AND(2&gt;=$K1048,2&lt;=IF($L1048="",12,$L1048),MOD(2-$K1048,$N1048)=0),$J1048,0)))</f>
        <v>0</v>
      </c>
      <c r="Q1048" s="19" t="n">
        <f aca="false">IF(OR($M1048="",$M1048="ERR",$J1048="",$K1048="",$N1048=""),0,IF($N1048=0,IF(AND(OR(3=7,3=12),3&gt;=$K1048,3&lt;=IF($L1048="",12,$L1048)),$J1048,0),IF(AND(3&gt;=$K1048,3&lt;=IF($L1048="",12,$L1048),MOD(3-$K1048,$N1048)=0),$J1048,0)))</f>
        <v>0</v>
      </c>
      <c r="R1048" s="19" t="n">
        <f aca="false">IF(OR($M1048="",$M1048="ERR",$J1048="",$K1048="",$N1048=""),0,IF($N1048=0,IF(AND(OR(4=7,4=12),4&gt;=$K1048,4&lt;=IF($L1048="",12,$L1048)),$J1048,0),IF(AND(4&gt;=$K1048,4&lt;=IF($L1048="",12,$L1048),MOD(4-$K1048,$N1048)=0),$J1048,0)))</f>
        <v>0</v>
      </c>
      <c r="S1048" s="19" t="n">
        <f aca="false">IF(OR($M1048="",$M1048="ERR",$J1048="",$K1048="",$N1048=""),0,IF($N1048=0,IF(AND(OR(5=7,5=12),5&gt;=$K1048,5&lt;=IF($L1048="",12,$L1048)),$J1048,0),IF(AND(5&gt;=$K1048,5&lt;=IF($L1048="",12,$L1048),MOD(5-$K1048,$N1048)=0),$J1048,0)))</f>
        <v>0</v>
      </c>
      <c r="T1048" s="19" t="n">
        <f aca="false">IF(OR($M1048="",$M1048="ERR",$J1048="",$K1048="",$N1048=""),0,IF($N1048=0,IF(AND(OR(6=7,6=12),6&gt;=$K1048,6&lt;=IF($L1048="",12,$L1048)),$J1048,0),IF(AND(6&gt;=$K1048,6&lt;=IF($L1048="",12,$L1048),MOD(6-$K1048,$N1048)=0),$J1048,0)))</f>
        <v>0</v>
      </c>
      <c r="U1048" s="19" t="n">
        <f aca="false">IF(OR($M1048="",$M1048="ERR",$J1048="",$K1048="",$N1048=""),0,IF($N1048=0,IF(AND(OR(7=7,7=12),7&gt;=$K1048,7&lt;=IF($L1048="",12,$L1048)),$J1048,0),IF(AND(7&gt;=$K1048,7&lt;=IF($L1048="",12,$L1048),MOD(7-$K1048,$N1048)=0),$J1048,0)))</f>
        <v>0</v>
      </c>
      <c r="V1048" s="19" t="n">
        <f aca="false">IF(OR($M1048="",$M1048="ERR",$J1048="",$K1048="",$N1048=""),0,IF($N1048=0,IF(AND(OR(8=7,8=12),8&gt;=$K1048,8&lt;=IF($L1048="",12,$L1048)),$J1048,0),IF(AND(8&gt;=$K1048,8&lt;=IF($L1048="",12,$L1048),MOD(8-$K1048,$N1048)=0),$J1048,0)))</f>
        <v>0</v>
      </c>
      <c r="W1048" s="19" t="n">
        <f aca="false">IF(OR($M1048="",$M1048="ERR",$J1048="",$K1048="",$N1048=""),0,IF($N1048=0,IF(AND(OR(9=7,9=12),9&gt;=$K1048,9&lt;=IF($L1048="",12,$L1048)),$J1048,0),IF(AND(9&gt;=$K1048,9&lt;=IF($L1048="",12,$L1048),MOD(9-$K1048,$N1048)=0),$J1048,0)))</f>
        <v>0</v>
      </c>
      <c r="X1048" s="19" t="n">
        <f aca="false">IF(OR($M1048="",$M1048="ERR",$J1048="",$K1048="",$N1048=""),0,IF($N1048=0,IF(AND(OR(10=7,10=12),10&gt;=$K1048,10&lt;=IF($L1048="",12,$L1048)),$J1048,0),IF(AND(10&gt;=$K1048,10&lt;=IF($L1048="",12,$L1048),MOD(10-$K1048,$N1048)=0),$J1048,0)))</f>
        <v>0</v>
      </c>
      <c r="Y1048" s="19" t="n">
        <f aca="false">IF(OR($M1048="",$M1048="ERR",$J1048="",$K1048="",$N1048=""),0,IF($N1048=0,IF(AND(OR(11=7,11=12),11&gt;=$K1048,11&lt;=IF($L1048="",12,$L1048)),$J1048,0),IF(AND(11&gt;=$K1048,11&lt;=IF($L1048="",12,$L1048),MOD(11-$K1048,$N1048)=0),$J1048,0)))</f>
        <v>0</v>
      </c>
      <c r="Z1048" s="19" t="n">
        <f aca="false">IF(OR($M1048="",$M1048="ERR",$J1048="",$K1048="",$N1048=""),0,IF($N1048=0,IF(AND(OR(12=7,12=12),12&gt;=$K1048,12&lt;=IF($L1048="",12,$L1048)),$J1048,0),IF(AND(12&gt;=$K1048,12&lt;=IF($L1048="",12,$L1048),MOD(12-$K1048,$N1048)=0),$J1048,0)))</f>
        <v>0</v>
      </c>
      <c r="AA1048" s="36" t="n">
        <f aca="false">SUM(O1048:Z1048)</f>
        <v>0</v>
      </c>
      <c r="AB1048" s="15" t="str">
        <f aca="false">IF(AND($B1048="",$D1048="",$J1048=""),"",IF($B1048="","Falta código",IF(ISNA(MATCH($B1048,LST_COD,0)),"Código no registrado en Trabajadores",IF($E1048="","Concepto no está en el catálogo",IF($M1048="ERR","Retención de otro empleador: Origen = Otro empleador",IF(OR($J1048="",$K1048=""),"Falta monto o mes",IF(OR($K1048&lt;1,$K1048&gt;12),"Mes inicio inválido",IF(AND($L1048&lt;&gt;"",OR($L1048&lt;$K1048,$L1048&gt;12)),"Mes fin inválido",IF($N1048="","Falta frecuencia",IF(AND($G1048&lt;&gt;"Otro empleador",SUMPRODUCT(($O1048:$Z1048&lt;&gt;0)*(((COLUMN($O1048:$Z1048)-14)&lt;INDEX(Trabajadores!$M$6:$M$105,MATCH($B1048,LST_COD,0)))+((COLUMN($O1048:$Z1048)-14)&gt;INDEX(Trabajadores!$N$6:$N$105,MATCH($B1048,LST_COD,0)))))&gt;0),"Aviso: hay meses fuera del periodo laboral","OK"))))))))))</f>
        <v/>
      </c>
    </row>
    <row r="1049" customFormat="false" ht="15" hidden="false" customHeight="false" outlineLevel="0" collapsed="false">
      <c r="A1049" s="23" t="n">
        <v>1044</v>
      </c>
      <c r="B1049" s="7"/>
      <c r="C1049" s="35" t="str">
        <f aca="false">IF($B1049="","",IFERROR(INDEX(Trabajadores!$D$6:$D$105,MATCH($B1049,LST_COD,0)),"¿Código?"))</f>
        <v/>
      </c>
      <c r="D1049" s="30"/>
      <c r="E1049" s="9" t="str">
        <f aca="false">IF($D1049="","",IFERROR(VLOOKUP($D1049,CONC_TABLA,2,FALSE()),""))</f>
        <v/>
      </c>
      <c r="F1049" s="9" t="str">
        <f aca="false">IF($D1049="","",IFERROR(VLOOKUP($D1049,CONC_TABLA,3,FALSE()),""))</f>
        <v/>
      </c>
      <c r="G1049" s="30"/>
      <c r="H1049" s="30"/>
      <c r="I1049" s="30"/>
      <c r="J1049" s="29"/>
      <c r="K1049" s="28"/>
      <c r="L1049" s="28"/>
      <c r="M1049" s="9" t="str">
        <f aca="false">IF(OR($B1049="",$E1049=""),"",IF($E1049="INA","INA",IF($G1049="Otro empleador",IF($E1049="RET","RETO",IF($E1049="ORD","OTO","OTX")),IF($E1049="RET","ERR",$E1049))))</f>
        <v/>
      </c>
      <c r="N1049" s="9" t="str">
        <f aca="false">IF($I1049="","",IFERROR(VLOOKUP($I1049,FREC_TABLA,2,FALSE()),""))</f>
        <v/>
      </c>
      <c r="O1049" s="19" t="n">
        <f aca="false">IF(OR($M1049="",$M1049="ERR",$J1049="",$K1049="",$N1049=""),0,IF($N1049=0,IF(AND(OR(1=7,1=12),1&gt;=$K1049,1&lt;=IF($L1049="",12,$L1049)),$J1049,0),IF(AND(1&gt;=$K1049,1&lt;=IF($L1049="",12,$L1049),MOD(1-$K1049,$N1049)=0),$J1049,0)))</f>
        <v>0</v>
      </c>
      <c r="P1049" s="19" t="n">
        <f aca="false">IF(OR($M1049="",$M1049="ERR",$J1049="",$K1049="",$N1049=""),0,IF($N1049=0,IF(AND(OR(2=7,2=12),2&gt;=$K1049,2&lt;=IF($L1049="",12,$L1049)),$J1049,0),IF(AND(2&gt;=$K1049,2&lt;=IF($L1049="",12,$L1049),MOD(2-$K1049,$N1049)=0),$J1049,0)))</f>
        <v>0</v>
      </c>
      <c r="Q1049" s="19" t="n">
        <f aca="false">IF(OR($M1049="",$M1049="ERR",$J1049="",$K1049="",$N1049=""),0,IF($N1049=0,IF(AND(OR(3=7,3=12),3&gt;=$K1049,3&lt;=IF($L1049="",12,$L1049)),$J1049,0),IF(AND(3&gt;=$K1049,3&lt;=IF($L1049="",12,$L1049),MOD(3-$K1049,$N1049)=0),$J1049,0)))</f>
        <v>0</v>
      </c>
      <c r="R1049" s="19" t="n">
        <f aca="false">IF(OR($M1049="",$M1049="ERR",$J1049="",$K1049="",$N1049=""),0,IF($N1049=0,IF(AND(OR(4=7,4=12),4&gt;=$K1049,4&lt;=IF($L1049="",12,$L1049)),$J1049,0),IF(AND(4&gt;=$K1049,4&lt;=IF($L1049="",12,$L1049),MOD(4-$K1049,$N1049)=0),$J1049,0)))</f>
        <v>0</v>
      </c>
      <c r="S1049" s="19" t="n">
        <f aca="false">IF(OR($M1049="",$M1049="ERR",$J1049="",$K1049="",$N1049=""),0,IF($N1049=0,IF(AND(OR(5=7,5=12),5&gt;=$K1049,5&lt;=IF($L1049="",12,$L1049)),$J1049,0),IF(AND(5&gt;=$K1049,5&lt;=IF($L1049="",12,$L1049),MOD(5-$K1049,$N1049)=0),$J1049,0)))</f>
        <v>0</v>
      </c>
      <c r="T1049" s="19" t="n">
        <f aca="false">IF(OR($M1049="",$M1049="ERR",$J1049="",$K1049="",$N1049=""),0,IF($N1049=0,IF(AND(OR(6=7,6=12),6&gt;=$K1049,6&lt;=IF($L1049="",12,$L1049)),$J1049,0),IF(AND(6&gt;=$K1049,6&lt;=IF($L1049="",12,$L1049),MOD(6-$K1049,$N1049)=0),$J1049,0)))</f>
        <v>0</v>
      </c>
      <c r="U1049" s="19" t="n">
        <f aca="false">IF(OR($M1049="",$M1049="ERR",$J1049="",$K1049="",$N1049=""),0,IF($N1049=0,IF(AND(OR(7=7,7=12),7&gt;=$K1049,7&lt;=IF($L1049="",12,$L1049)),$J1049,0),IF(AND(7&gt;=$K1049,7&lt;=IF($L1049="",12,$L1049),MOD(7-$K1049,$N1049)=0),$J1049,0)))</f>
        <v>0</v>
      </c>
      <c r="V1049" s="19" t="n">
        <f aca="false">IF(OR($M1049="",$M1049="ERR",$J1049="",$K1049="",$N1049=""),0,IF($N1049=0,IF(AND(OR(8=7,8=12),8&gt;=$K1049,8&lt;=IF($L1049="",12,$L1049)),$J1049,0),IF(AND(8&gt;=$K1049,8&lt;=IF($L1049="",12,$L1049),MOD(8-$K1049,$N1049)=0),$J1049,0)))</f>
        <v>0</v>
      </c>
      <c r="W1049" s="19" t="n">
        <f aca="false">IF(OR($M1049="",$M1049="ERR",$J1049="",$K1049="",$N1049=""),0,IF($N1049=0,IF(AND(OR(9=7,9=12),9&gt;=$K1049,9&lt;=IF($L1049="",12,$L1049)),$J1049,0),IF(AND(9&gt;=$K1049,9&lt;=IF($L1049="",12,$L1049),MOD(9-$K1049,$N1049)=0),$J1049,0)))</f>
        <v>0</v>
      </c>
      <c r="X1049" s="19" t="n">
        <f aca="false">IF(OR($M1049="",$M1049="ERR",$J1049="",$K1049="",$N1049=""),0,IF($N1049=0,IF(AND(OR(10=7,10=12),10&gt;=$K1049,10&lt;=IF($L1049="",12,$L1049)),$J1049,0),IF(AND(10&gt;=$K1049,10&lt;=IF($L1049="",12,$L1049),MOD(10-$K1049,$N1049)=0),$J1049,0)))</f>
        <v>0</v>
      </c>
      <c r="Y1049" s="19" t="n">
        <f aca="false">IF(OR($M1049="",$M1049="ERR",$J1049="",$K1049="",$N1049=""),0,IF($N1049=0,IF(AND(OR(11=7,11=12),11&gt;=$K1049,11&lt;=IF($L1049="",12,$L1049)),$J1049,0),IF(AND(11&gt;=$K1049,11&lt;=IF($L1049="",12,$L1049),MOD(11-$K1049,$N1049)=0),$J1049,0)))</f>
        <v>0</v>
      </c>
      <c r="Z1049" s="19" t="n">
        <f aca="false">IF(OR($M1049="",$M1049="ERR",$J1049="",$K1049="",$N1049=""),0,IF($N1049=0,IF(AND(OR(12=7,12=12),12&gt;=$K1049,12&lt;=IF($L1049="",12,$L1049)),$J1049,0),IF(AND(12&gt;=$K1049,12&lt;=IF($L1049="",12,$L1049),MOD(12-$K1049,$N1049)=0),$J1049,0)))</f>
        <v>0</v>
      </c>
      <c r="AA1049" s="36" t="n">
        <f aca="false">SUM(O1049:Z1049)</f>
        <v>0</v>
      </c>
      <c r="AB1049" s="15" t="str">
        <f aca="false">IF(AND($B1049="",$D1049="",$J1049=""),"",IF($B1049="","Falta código",IF(ISNA(MATCH($B1049,LST_COD,0)),"Código no registrado en Trabajadores",IF($E1049="","Concepto no está en el catálogo",IF($M1049="ERR","Retención de otro empleador: Origen = Otro empleador",IF(OR($J1049="",$K1049=""),"Falta monto o mes",IF(OR($K1049&lt;1,$K1049&gt;12),"Mes inicio inválido",IF(AND($L1049&lt;&gt;"",OR($L1049&lt;$K1049,$L1049&gt;12)),"Mes fin inválido",IF($N1049="","Falta frecuencia",IF(AND($G1049&lt;&gt;"Otro empleador",SUMPRODUCT(($O1049:$Z1049&lt;&gt;0)*(((COLUMN($O1049:$Z1049)-14)&lt;INDEX(Trabajadores!$M$6:$M$105,MATCH($B1049,LST_COD,0)))+((COLUMN($O1049:$Z1049)-14)&gt;INDEX(Trabajadores!$N$6:$N$105,MATCH($B1049,LST_COD,0)))))&gt;0),"Aviso: hay meses fuera del periodo laboral","OK"))))))))))</f>
        <v/>
      </c>
    </row>
    <row r="1050" customFormat="false" ht="15" hidden="false" customHeight="false" outlineLevel="0" collapsed="false">
      <c r="A1050" s="23" t="n">
        <v>1045</v>
      </c>
      <c r="B1050" s="7"/>
      <c r="C1050" s="35" t="str">
        <f aca="false">IF($B1050="","",IFERROR(INDEX(Trabajadores!$D$6:$D$105,MATCH($B1050,LST_COD,0)),"¿Código?"))</f>
        <v/>
      </c>
      <c r="D1050" s="30"/>
      <c r="E1050" s="9" t="str">
        <f aca="false">IF($D1050="","",IFERROR(VLOOKUP($D1050,CONC_TABLA,2,FALSE()),""))</f>
        <v/>
      </c>
      <c r="F1050" s="9" t="str">
        <f aca="false">IF($D1050="","",IFERROR(VLOOKUP($D1050,CONC_TABLA,3,FALSE()),""))</f>
        <v/>
      </c>
      <c r="G1050" s="30"/>
      <c r="H1050" s="30"/>
      <c r="I1050" s="30"/>
      <c r="J1050" s="29"/>
      <c r="K1050" s="28"/>
      <c r="L1050" s="28"/>
      <c r="M1050" s="9" t="str">
        <f aca="false">IF(OR($B1050="",$E1050=""),"",IF($E1050="INA","INA",IF($G1050="Otro empleador",IF($E1050="RET","RETO",IF($E1050="ORD","OTO","OTX")),IF($E1050="RET","ERR",$E1050))))</f>
        <v/>
      </c>
      <c r="N1050" s="9" t="str">
        <f aca="false">IF($I1050="","",IFERROR(VLOOKUP($I1050,FREC_TABLA,2,FALSE()),""))</f>
        <v/>
      </c>
      <c r="O1050" s="19" t="n">
        <f aca="false">IF(OR($M1050="",$M1050="ERR",$J1050="",$K1050="",$N1050=""),0,IF($N1050=0,IF(AND(OR(1=7,1=12),1&gt;=$K1050,1&lt;=IF($L1050="",12,$L1050)),$J1050,0),IF(AND(1&gt;=$K1050,1&lt;=IF($L1050="",12,$L1050),MOD(1-$K1050,$N1050)=0),$J1050,0)))</f>
        <v>0</v>
      </c>
      <c r="P1050" s="19" t="n">
        <f aca="false">IF(OR($M1050="",$M1050="ERR",$J1050="",$K1050="",$N1050=""),0,IF($N1050=0,IF(AND(OR(2=7,2=12),2&gt;=$K1050,2&lt;=IF($L1050="",12,$L1050)),$J1050,0),IF(AND(2&gt;=$K1050,2&lt;=IF($L1050="",12,$L1050),MOD(2-$K1050,$N1050)=0),$J1050,0)))</f>
        <v>0</v>
      </c>
      <c r="Q1050" s="19" t="n">
        <f aca="false">IF(OR($M1050="",$M1050="ERR",$J1050="",$K1050="",$N1050=""),0,IF($N1050=0,IF(AND(OR(3=7,3=12),3&gt;=$K1050,3&lt;=IF($L1050="",12,$L1050)),$J1050,0),IF(AND(3&gt;=$K1050,3&lt;=IF($L1050="",12,$L1050),MOD(3-$K1050,$N1050)=0),$J1050,0)))</f>
        <v>0</v>
      </c>
      <c r="R1050" s="19" t="n">
        <f aca="false">IF(OR($M1050="",$M1050="ERR",$J1050="",$K1050="",$N1050=""),0,IF($N1050=0,IF(AND(OR(4=7,4=12),4&gt;=$K1050,4&lt;=IF($L1050="",12,$L1050)),$J1050,0),IF(AND(4&gt;=$K1050,4&lt;=IF($L1050="",12,$L1050),MOD(4-$K1050,$N1050)=0),$J1050,0)))</f>
        <v>0</v>
      </c>
      <c r="S1050" s="19" t="n">
        <f aca="false">IF(OR($M1050="",$M1050="ERR",$J1050="",$K1050="",$N1050=""),0,IF($N1050=0,IF(AND(OR(5=7,5=12),5&gt;=$K1050,5&lt;=IF($L1050="",12,$L1050)),$J1050,0),IF(AND(5&gt;=$K1050,5&lt;=IF($L1050="",12,$L1050),MOD(5-$K1050,$N1050)=0),$J1050,0)))</f>
        <v>0</v>
      </c>
      <c r="T1050" s="19" t="n">
        <f aca="false">IF(OR($M1050="",$M1050="ERR",$J1050="",$K1050="",$N1050=""),0,IF($N1050=0,IF(AND(OR(6=7,6=12),6&gt;=$K1050,6&lt;=IF($L1050="",12,$L1050)),$J1050,0),IF(AND(6&gt;=$K1050,6&lt;=IF($L1050="",12,$L1050),MOD(6-$K1050,$N1050)=0),$J1050,0)))</f>
        <v>0</v>
      </c>
      <c r="U1050" s="19" t="n">
        <f aca="false">IF(OR($M1050="",$M1050="ERR",$J1050="",$K1050="",$N1050=""),0,IF($N1050=0,IF(AND(OR(7=7,7=12),7&gt;=$K1050,7&lt;=IF($L1050="",12,$L1050)),$J1050,0),IF(AND(7&gt;=$K1050,7&lt;=IF($L1050="",12,$L1050),MOD(7-$K1050,$N1050)=0),$J1050,0)))</f>
        <v>0</v>
      </c>
      <c r="V1050" s="19" t="n">
        <f aca="false">IF(OR($M1050="",$M1050="ERR",$J1050="",$K1050="",$N1050=""),0,IF($N1050=0,IF(AND(OR(8=7,8=12),8&gt;=$K1050,8&lt;=IF($L1050="",12,$L1050)),$J1050,0),IF(AND(8&gt;=$K1050,8&lt;=IF($L1050="",12,$L1050),MOD(8-$K1050,$N1050)=0),$J1050,0)))</f>
        <v>0</v>
      </c>
      <c r="W1050" s="19" t="n">
        <f aca="false">IF(OR($M1050="",$M1050="ERR",$J1050="",$K1050="",$N1050=""),0,IF($N1050=0,IF(AND(OR(9=7,9=12),9&gt;=$K1050,9&lt;=IF($L1050="",12,$L1050)),$J1050,0),IF(AND(9&gt;=$K1050,9&lt;=IF($L1050="",12,$L1050),MOD(9-$K1050,$N1050)=0),$J1050,0)))</f>
        <v>0</v>
      </c>
      <c r="X1050" s="19" t="n">
        <f aca="false">IF(OR($M1050="",$M1050="ERR",$J1050="",$K1050="",$N1050=""),0,IF($N1050=0,IF(AND(OR(10=7,10=12),10&gt;=$K1050,10&lt;=IF($L1050="",12,$L1050)),$J1050,0),IF(AND(10&gt;=$K1050,10&lt;=IF($L1050="",12,$L1050),MOD(10-$K1050,$N1050)=0),$J1050,0)))</f>
        <v>0</v>
      </c>
      <c r="Y1050" s="19" t="n">
        <f aca="false">IF(OR($M1050="",$M1050="ERR",$J1050="",$K1050="",$N1050=""),0,IF($N1050=0,IF(AND(OR(11=7,11=12),11&gt;=$K1050,11&lt;=IF($L1050="",12,$L1050)),$J1050,0),IF(AND(11&gt;=$K1050,11&lt;=IF($L1050="",12,$L1050),MOD(11-$K1050,$N1050)=0),$J1050,0)))</f>
        <v>0</v>
      </c>
      <c r="Z1050" s="19" t="n">
        <f aca="false">IF(OR($M1050="",$M1050="ERR",$J1050="",$K1050="",$N1050=""),0,IF($N1050=0,IF(AND(OR(12=7,12=12),12&gt;=$K1050,12&lt;=IF($L1050="",12,$L1050)),$J1050,0),IF(AND(12&gt;=$K1050,12&lt;=IF($L1050="",12,$L1050),MOD(12-$K1050,$N1050)=0),$J1050,0)))</f>
        <v>0</v>
      </c>
      <c r="AA1050" s="36" t="n">
        <f aca="false">SUM(O1050:Z1050)</f>
        <v>0</v>
      </c>
      <c r="AB1050" s="15" t="str">
        <f aca="false">IF(AND($B1050="",$D1050="",$J1050=""),"",IF($B1050="","Falta código",IF(ISNA(MATCH($B1050,LST_COD,0)),"Código no registrado en Trabajadores",IF($E1050="","Concepto no está en el catálogo",IF($M1050="ERR","Retención de otro empleador: Origen = Otro empleador",IF(OR($J1050="",$K1050=""),"Falta monto o mes",IF(OR($K1050&lt;1,$K1050&gt;12),"Mes inicio inválido",IF(AND($L1050&lt;&gt;"",OR($L1050&lt;$K1050,$L1050&gt;12)),"Mes fin inválido",IF($N1050="","Falta frecuencia",IF(AND($G1050&lt;&gt;"Otro empleador",SUMPRODUCT(($O1050:$Z1050&lt;&gt;0)*(((COLUMN($O1050:$Z1050)-14)&lt;INDEX(Trabajadores!$M$6:$M$105,MATCH($B1050,LST_COD,0)))+((COLUMN($O1050:$Z1050)-14)&gt;INDEX(Trabajadores!$N$6:$N$105,MATCH($B1050,LST_COD,0)))))&gt;0),"Aviso: hay meses fuera del periodo laboral","OK"))))))))))</f>
        <v/>
      </c>
    </row>
    <row r="1051" customFormat="false" ht="15" hidden="false" customHeight="false" outlineLevel="0" collapsed="false">
      <c r="A1051" s="23" t="n">
        <v>1046</v>
      </c>
      <c r="B1051" s="7"/>
      <c r="C1051" s="35" t="str">
        <f aca="false">IF($B1051="","",IFERROR(INDEX(Trabajadores!$D$6:$D$105,MATCH($B1051,LST_COD,0)),"¿Código?"))</f>
        <v/>
      </c>
      <c r="D1051" s="30"/>
      <c r="E1051" s="9" t="str">
        <f aca="false">IF($D1051="","",IFERROR(VLOOKUP($D1051,CONC_TABLA,2,FALSE()),""))</f>
        <v/>
      </c>
      <c r="F1051" s="9" t="str">
        <f aca="false">IF($D1051="","",IFERROR(VLOOKUP($D1051,CONC_TABLA,3,FALSE()),""))</f>
        <v/>
      </c>
      <c r="G1051" s="30"/>
      <c r="H1051" s="30"/>
      <c r="I1051" s="30"/>
      <c r="J1051" s="29"/>
      <c r="K1051" s="28"/>
      <c r="L1051" s="28"/>
      <c r="M1051" s="9" t="str">
        <f aca="false">IF(OR($B1051="",$E1051=""),"",IF($E1051="INA","INA",IF($G1051="Otro empleador",IF($E1051="RET","RETO",IF($E1051="ORD","OTO","OTX")),IF($E1051="RET","ERR",$E1051))))</f>
        <v/>
      </c>
      <c r="N1051" s="9" t="str">
        <f aca="false">IF($I1051="","",IFERROR(VLOOKUP($I1051,FREC_TABLA,2,FALSE()),""))</f>
        <v/>
      </c>
      <c r="O1051" s="19" t="n">
        <f aca="false">IF(OR($M1051="",$M1051="ERR",$J1051="",$K1051="",$N1051=""),0,IF($N1051=0,IF(AND(OR(1=7,1=12),1&gt;=$K1051,1&lt;=IF($L1051="",12,$L1051)),$J1051,0),IF(AND(1&gt;=$K1051,1&lt;=IF($L1051="",12,$L1051),MOD(1-$K1051,$N1051)=0),$J1051,0)))</f>
        <v>0</v>
      </c>
      <c r="P1051" s="19" t="n">
        <f aca="false">IF(OR($M1051="",$M1051="ERR",$J1051="",$K1051="",$N1051=""),0,IF($N1051=0,IF(AND(OR(2=7,2=12),2&gt;=$K1051,2&lt;=IF($L1051="",12,$L1051)),$J1051,0),IF(AND(2&gt;=$K1051,2&lt;=IF($L1051="",12,$L1051),MOD(2-$K1051,$N1051)=0),$J1051,0)))</f>
        <v>0</v>
      </c>
      <c r="Q1051" s="19" t="n">
        <f aca="false">IF(OR($M1051="",$M1051="ERR",$J1051="",$K1051="",$N1051=""),0,IF($N1051=0,IF(AND(OR(3=7,3=12),3&gt;=$K1051,3&lt;=IF($L1051="",12,$L1051)),$J1051,0),IF(AND(3&gt;=$K1051,3&lt;=IF($L1051="",12,$L1051),MOD(3-$K1051,$N1051)=0),$J1051,0)))</f>
        <v>0</v>
      </c>
      <c r="R1051" s="19" t="n">
        <f aca="false">IF(OR($M1051="",$M1051="ERR",$J1051="",$K1051="",$N1051=""),0,IF($N1051=0,IF(AND(OR(4=7,4=12),4&gt;=$K1051,4&lt;=IF($L1051="",12,$L1051)),$J1051,0),IF(AND(4&gt;=$K1051,4&lt;=IF($L1051="",12,$L1051),MOD(4-$K1051,$N1051)=0),$J1051,0)))</f>
        <v>0</v>
      </c>
      <c r="S1051" s="19" t="n">
        <f aca="false">IF(OR($M1051="",$M1051="ERR",$J1051="",$K1051="",$N1051=""),0,IF($N1051=0,IF(AND(OR(5=7,5=12),5&gt;=$K1051,5&lt;=IF($L1051="",12,$L1051)),$J1051,0),IF(AND(5&gt;=$K1051,5&lt;=IF($L1051="",12,$L1051),MOD(5-$K1051,$N1051)=0),$J1051,0)))</f>
        <v>0</v>
      </c>
      <c r="T1051" s="19" t="n">
        <f aca="false">IF(OR($M1051="",$M1051="ERR",$J1051="",$K1051="",$N1051=""),0,IF($N1051=0,IF(AND(OR(6=7,6=12),6&gt;=$K1051,6&lt;=IF($L1051="",12,$L1051)),$J1051,0),IF(AND(6&gt;=$K1051,6&lt;=IF($L1051="",12,$L1051),MOD(6-$K1051,$N1051)=0),$J1051,0)))</f>
        <v>0</v>
      </c>
      <c r="U1051" s="19" t="n">
        <f aca="false">IF(OR($M1051="",$M1051="ERR",$J1051="",$K1051="",$N1051=""),0,IF($N1051=0,IF(AND(OR(7=7,7=12),7&gt;=$K1051,7&lt;=IF($L1051="",12,$L1051)),$J1051,0),IF(AND(7&gt;=$K1051,7&lt;=IF($L1051="",12,$L1051),MOD(7-$K1051,$N1051)=0),$J1051,0)))</f>
        <v>0</v>
      </c>
      <c r="V1051" s="19" t="n">
        <f aca="false">IF(OR($M1051="",$M1051="ERR",$J1051="",$K1051="",$N1051=""),0,IF($N1051=0,IF(AND(OR(8=7,8=12),8&gt;=$K1051,8&lt;=IF($L1051="",12,$L1051)),$J1051,0),IF(AND(8&gt;=$K1051,8&lt;=IF($L1051="",12,$L1051),MOD(8-$K1051,$N1051)=0),$J1051,0)))</f>
        <v>0</v>
      </c>
      <c r="W1051" s="19" t="n">
        <f aca="false">IF(OR($M1051="",$M1051="ERR",$J1051="",$K1051="",$N1051=""),0,IF($N1051=0,IF(AND(OR(9=7,9=12),9&gt;=$K1051,9&lt;=IF($L1051="",12,$L1051)),$J1051,0),IF(AND(9&gt;=$K1051,9&lt;=IF($L1051="",12,$L1051),MOD(9-$K1051,$N1051)=0),$J1051,0)))</f>
        <v>0</v>
      </c>
      <c r="X1051" s="19" t="n">
        <f aca="false">IF(OR($M1051="",$M1051="ERR",$J1051="",$K1051="",$N1051=""),0,IF($N1051=0,IF(AND(OR(10=7,10=12),10&gt;=$K1051,10&lt;=IF($L1051="",12,$L1051)),$J1051,0),IF(AND(10&gt;=$K1051,10&lt;=IF($L1051="",12,$L1051),MOD(10-$K1051,$N1051)=0),$J1051,0)))</f>
        <v>0</v>
      </c>
      <c r="Y1051" s="19" t="n">
        <f aca="false">IF(OR($M1051="",$M1051="ERR",$J1051="",$K1051="",$N1051=""),0,IF($N1051=0,IF(AND(OR(11=7,11=12),11&gt;=$K1051,11&lt;=IF($L1051="",12,$L1051)),$J1051,0),IF(AND(11&gt;=$K1051,11&lt;=IF($L1051="",12,$L1051),MOD(11-$K1051,$N1051)=0),$J1051,0)))</f>
        <v>0</v>
      </c>
      <c r="Z1051" s="19" t="n">
        <f aca="false">IF(OR($M1051="",$M1051="ERR",$J1051="",$K1051="",$N1051=""),0,IF($N1051=0,IF(AND(OR(12=7,12=12),12&gt;=$K1051,12&lt;=IF($L1051="",12,$L1051)),$J1051,0),IF(AND(12&gt;=$K1051,12&lt;=IF($L1051="",12,$L1051),MOD(12-$K1051,$N1051)=0),$J1051,0)))</f>
        <v>0</v>
      </c>
      <c r="AA1051" s="36" t="n">
        <f aca="false">SUM(O1051:Z1051)</f>
        <v>0</v>
      </c>
      <c r="AB1051" s="15" t="str">
        <f aca="false">IF(AND($B1051="",$D1051="",$J1051=""),"",IF($B1051="","Falta código",IF(ISNA(MATCH($B1051,LST_COD,0)),"Código no registrado en Trabajadores",IF($E1051="","Concepto no está en el catálogo",IF($M1051="ERR","Retención de otro empleador: Origen = Otro empleador",IF(OR($J1051="",$K1051=""),"Falta monto o mes",IF(OR($K1051&lt;1,$K1051&gt;12),"Mes inicio inválido",IF(AND($L1051&lt;&gt;"",OR($L1051&lt;$K1051,$L1051&gt;12)),"Mes fin inválido",IF($N1051="","Falta frecuencia",IF(AND($G1051&lt;&gt;"Otro empleador",SUMPRODUCT(($O1051:$Z1051&lt;&gt;0)*(((COLUMN($O1051:$Z1051)-14)&lt;INDEX(Trabajadores!$M$6:$M$105,MATCH($B1051,LST_COD,0)))+((COLUMN($O1051:$Z1051)-14)&gt;INDEX(Trabajadores!$N$6:$N$105,MATCH($B1051,LST_COD,0)))))&gt;0),"Aviso: hay meses fuera del periodo laboral","OK"))))))))))</f>
        <v/>
      </c>
    </row>
    <row r="1052" customFormat="false" ht="15" hidden="false" customHeight="false" outlineLevel="0" collapsed="false">
      <c r="A1052" s="23" t="n">
        <v>1047</v>
      </c>
      <c r="B1052" s="7"/>
      <c r="C1052" s="35" t="str">
        <f aca="false">IF($B1052="","",IFERROR(INDEX(Trabajadores!$D$6:$D$105,MATCH($B1052,LST_COD,0)),"¿Código?"))</f>
        <v/>
      </c>
      <c r="D1052" s="30"/>
      <c r="E1052" s="9" t="str">
        <f aca="false">IF($D1052="","",IFERROR(VLOOKUP($D1052,CONC_TABLA,2,FALSE()),""))</f>
        <v/>
      </c>
      <c r="F1052" s="9" t="str">
        <f aca="false">IF($D1052="","",IFERROR(VLOOKUP($D1052,CONC_TABLA,3,FALSE()),""))</f>
        <v/>
      </c>
      <c r="G1052" s="30"/>
      <c r="H1052" s="30"/>
      <c r="I1052" s="30"/>
      <c r="J1052" s="29"/>
      <c r="K1052" s="28"/>
      <c r="L1052" s="28"/>
      <c r="M1052" s="9" t="str">
        <f aca="false">IF(OR($B1052="",$E1052=""),"",IF($E1052="INA","INA",IF($G1052="Otro empleador",IF($E1052="RET","RETO",IF($E1052="ORD","OTO","OTX")),IF($E1052="RET","ERR",$E1052))))</f>
        <v/>
      </c>
      <c r="N1052" s="9" t="str">
        <f aca="false">IF($I1052="","",IFERROR(VLOOKUP($I1052,FREC_TABLA,2,FALSE()),""))</f>
        <v/>
      </c>
      <c r="O1052" s="19" t="n">
        <f aca="false">IF(OR($M1052="",$M1052="ERR",$J1052="",$K1052="",$N1052=""),0,IF($N1052=0,IF(AND(OR(1=7,1=12),1&gt;=$K1052,1&lt;=IF($L1052="",12,$L1052)),$J1052,0),IF(AND(1&gt;=$K1052,1&lt;=IF($L1052="",12,$L1052),MOD(1-$K1052,$N1052)=0),$J1052,0)))</f>
        <v>0</v>
      </c>
      <c r="P1052" s="19" t="n">
        <f aca="false">IF(OR($M1052="",$M1052="ERR",$J1052="",$K1052="",$N1052=""),0,IF($N1052=0,IF(AND(OR(2=7,2=12),2&gt;=$K1052,2&lt;=IF($L1052="",12,$L1052)),$J1052,0),IF(AND(2&gt;=$K1052,2&lt;=IF($L1052="",12,$L1052),MOD(2-$K1052,$N1052)=0),$J1052,0)))</f>
        <v>0</v>
      </c>
      <c r="Q1052" s="19" t="n">
        <f aca="false">IF(OR($M1052="",$M1052="ERR",$J1052="",$K1052="",$N1052=""),0,IF($N1052=0,IF(AND(OR(3=7,3=12),3&gt;=$K1052,3&lt;=IF($L1052="",12,$L1052)),$J1052,0),IF(AND(3&gt;=$K1052,3&lt;=IF($L1052="",12,$L1052),MOD(3-$K1052,$N1052)=0),$J1052,0)))</f>
        <v>0</v>
      </c>
      <c r="R1052" s="19" t="n">
        <f aca="false">IF(OR($M1052="",$M1052="ERR",$J1052="",$K1052="",$N1052=""),0,IF($N1052=0,IF(AND(OR(4=7,4=12),4&gt;=$K1052,4&lt;=IF($L1052="",12,$L1052)),$J1052,0),IF(AND(4&gt;=$K1052,4&lt;=IF($L1052="",12,$L1052),MOD(4-$K1052,$N1052)=0),$J1052,0)))</f>
        <v>0</v>
      </c>
      <c r="S1052" s="19" t="n">
        <f aca="false">IF(OR($M1052="",$M1052="ERR",$J1052="",$K1052="",$N1052=""),0,IF($N1052=0,IF(AND(OR(5=7,5=12),5&gt;=$K1052,5&lt;=IF($L1052="",12,$L1052)),$J1052,0),IF(AND(5&gt;=$K1052,5&lt;=IF($L1052="",12,$L1052),MOD(5-$K1052,$N1052)=0),$J1052,0)))</f>
        <v>0</v>
      </c>
      <c r="T1052" s="19" t="n">
        <f aca="false">IF(OR($M1052="",$M1052="ERR",$J1052="",$K1052="",$N1052=""),0,IF($N1052=0,IF(AND(OR(6=7,6=12),6&gt;=$K1052,6&lt;=IF($L1052="",12,$L1052)),$J1052,0),IF(AND(6&gt;=$K1052,6&lt;=IF($L1052="",12,$L1052),MOD(6-$K1052,$N1052)=0),$J1052,0)))</f>
        <v>0</v>
      </c>
      <c r="U1052" s="19" t="n">
        <f aca="false">IF(OR($M1052="",$M1052="ERR",$J1052="",$K1052="",$N1052=""),0,IF($N1052=0,IF(AND(OR(7=7,7=12),7&gt;=$K1052,7&lt;=IF($L1052="",12,$L1052)),$J1052,0),IF(AND(7&gt;=$K1052,7&lt;=IF($L1052="",12,$L1052),MOD(7-$K1052,$N1052)=0),$J1052,0)))</f>
        <v>0</v>
      </c>
      <c r="V1052" s="19" t="n">
        <f aca="false">IF(OR($M1052="",$M1052="ERR",$J1052="",$K1052="",$N1052=""),0,IF($N1052=0,IF(AND(OR(8=7,8=12),8&gt;=$K1052,8&lt;=IF($L1052="",12,$L1052)),$J1052,0),IF(AND(8&gt;=$K1052,8&lt;=IF($L1052="",12,$L1052),MOD(8-$K1052,$N1052)=0),$J1052,0)))</f>
        <v>0</v>
      </c>
      <c r="W1052" s="19" t="n">
        <f aca="false">IF(OR($M1052="",$M1052="ERR",$J1052="",$K1052="",$N1052=""),0,IF($N1052=0,IF(AND(OR(9=7,9=12),9&gt;=$K1052,9&lt;=IF($L1052="",12,$L1052)),$J1052,0),IF(AND(9&gt;=$K1052,9&lt;=IF($L1052="",12,$L1052),MOD(9-$K1052,$N1052)=0),$J1052,0)))</f>
        <v>0</v>
      </c>
      <c r="X1052" s="19" t="n">
        <f aca="false">IF(OR($M1052="",$M1052="ERR",$J1052="",$K1052="",$N1052=""),0,IF($N1052=0,IF(AND(OR(10=7,10=12),10&gt;=$K1052,10&lt;=IF($L1052="",12,$L1052)),$J1052,0),IF(AND(10&gt;=$K1052,10&lt;=IF($L1052="",12,$L1052),MOD(10-$K1052,$N1052)=0),$J1052,0)))</f>
        <v>0</v>
      </c>
      <c r="Y1052" s="19" t="n">
        <f aca="false">IF(OR($M1052="",$M1052="ERR",$J1052="",$K1052="",$N1052=""),0,IF($N1052=0,IF(AND(OR(11=7,11=12),11&gt;=$K1052,11&lt;=IF($L1052="",12,$L1052)),$J1052,0),IF(AND(11&gt;=$K1052,11&lt;=IF($L1052="",12,$L1052),MOD(11-$K1052,$N1052)=0),$J1052,0)))</f>
        <v>0</v>
      </c>
      <c r="Z1052" s="19" t="n">
        <f aca="false">IF(OR($M1052="",$M1052="ERR",$J1052="",$K1052="",$N1052=""),0,IF($N1052=0,IF(AND(OR(12=7,12=12),12&gt;=$K1052,12&lt;=IF($L1052="",12,$L1052)),$J1052,0),IF(AND(12&gt;=$K1052,12&lt;=IF($L1052="",12,$L1052),MOD(12-$K1052,$N1052)=0),$J1052,0)))</f>
        <v>0</v>
      </c>
      <c r="AA1052" s="36" t="n">
        <f aca="false">SUM(O1052:Z1052)</f>
        <v>0</v>
      </c>
      <c r="AB1052" s="15" t="str">
        <f aca="false">IF(AND($B1052="",$D1052="",$J1052=""),"",IF($B1052="","Falta código",IF(ISNA(MATCH($B1052,LST_COD,0)),"Código no registrado en Trabajadores",IF($E1052="","Concepto no está en el catálogo",IF($M1052="ERR","Retención de otro empleador: Origen = Otro empleador",IF(OR($J1052="",$K1052=""),"Falta monto o mes",IF(OR($K1052&lt;1,$K1052&gt;12),"Mes inicio inválido",IF(AND($L1052&lt;&gt;"",OR($L1052&lt;$K1052,$L1052&gt;12)),"Mes fin inválido",IF($N1052="","Falta frecuencia",IF(AND($G1052&lt;&gt;"Otro empleador",SUMPRODUCT(($O1052:$Z1052&lt;&gt;0)*(((COLUMN($O1052:$Z1052)-14)&lt;INDEX(Trabajadores!$M$6:$M$105,MATCH($B1052,LST_COD,0)))+((COLUMN($O1052:$Z1052)-14)&gt;INDEX(Trabajadores!$N$6:$N$105,MATCH($B1052,LST_COD,0)))))&gt;0),"Aviso: hay meses fuera del periodo laboral","OK"))))))))))</f>
        <v/>
      </c>
    </row>
    <row r="1053" customFormat="false" ht="15" hidden="false" customHeight="false" outlineLevel="0" collapsed="false">
      <c r="A1053" s="23" t="n">
        <v>1048</v>
      </c>
      <c r="B1053" s="7"/>
      <c r="C1053" s="35" t="str">
        <f aca="false">IF($B1053="","",IFERROR(INDEX(Trabajadores!$D$6:$D$105,MATCH($B1053,LST_COD,0)),"¿Código?"))</f>
        <v/>
      </c>
      <c r="D1053" s="30"/>
      <c r="E1053" s="9" t="str">
        <f aca="false">IF($D1053="","",IFERROR(VLOOKUP($D1053,CONC_TABLA,2,FALSE()),""))</f>
        <v/>
      </c>
      <c r="F1053" s="9" t="str">
        <f aca="false">IF($D1053="","",IFERROR(VLOOKUP($D1053,CONC_TABLA,3,FALSE()),""))</f>
        <v/>
      </c>
      <c r="G1053" s="30"/>
      <c r="H1053" s="30"/>
      <c r="I1053" s="30"/>
      <c r="J1053" s="29"/>
      <c r="K1053" s="28"/>
      <c r="L1053" s="28"/>
      <c r="M1053" s="9" t="str">
        <f aca="false">IF(OR($B1053="",$E1053=""),"",IF($E1053="INA","INA",IF($G1053="Otro empleador",IF($E1053="RET","RETO",IF($E1053="ORD","OTO","OTX")),IF($E1053="RET","ERR",$E1053))))</f>
        <v/>
      </c>
      <c r="N1053" s="9" t="str">
        <f aca="false">IF($I1053="","",IFERROR(VLOOKUP($I1053,FREC_TABLA,2,FALSE()),""))</f>
        <v/>
      </c>
      <c r="O1053" s="19" t="n">
        <f aca="false">IF(OR($M1053="",$M1053="ERR",$J1053="",$K1053="",$N1053=""),0,IF($N1053=0,IF(AND(OR(1=7,1=12),1&gt;=$K1053,1&lt;=IF($L1053="",12,$L1053)),$J1053,0),IF(AND(1&gt;=$K1053,1&lt;=IF($L1053="",12,$L1053),MOD(1-$K1053,$N1053)=0),$J1053,0)))</f>
        <v>0</v>
      </c>
      <c r="P1053" s="19" t="n">
        <f aca="false">IF(OR($M1053="",$M1053="ERR",$J1053="",$K1053="",$N1053=""),0,IF($N1053=0,IF(AND(OR(2=7,2=12),2&gt;=$K1053,2&lt;=IF($L1053="",12,$L1053)),$J1053,0),IF(AND(2&gt;=$K1053,2&lt;=IF($L1053="",12,$L1053),MOD(2-$K1053,$N1053)=0),$J1053,0)))</f>
        <v>0</v>
      </c>
      <c r="Q1053" s="19" t="n">
        <f aca="false">IF(OR($M1053="",$M1053="ERR",$J1053="",$K1053="",$N1053=""),0,IF($N1053=0,IF(AND(OR(3=7,3=12),3&gt;=$K1053,3&lt;=IF($L1053="",12,$L1053)),$J1053,0),IF(AND(3&gt;=$K1053,3&lt;=IF($L1053="",12,$L1053),MOD(3-$K1053,$N1053)=0),$J1053,0)))</f>
        <v>0</v>
      </c>
      <c r="R1053" s="19" t="n">
        <f aca="false">IF(OR($M1053="",$M1053="ERR",$J1053="",$K1053="",$N1053=""),0,IF($N1053=0,IF(AND(OR(4=7,4=12),4&gt;=$K1053,4&lt;=IF($L1053="",12,$L1053)),$J1053,0),IF(AND(4&gt;=$K1053,4&lt;=IF($L1053="",12,$L1053),MOD(4-$K1053,$N1053)=0),$J1053,0)))</f>
        <v>0</v>
      </c>
      <c r="S1053" s="19" t="n">
        <f aca="false">IF(OR($M1053="",$M1053="ERR",$J1053="",$K1053="",$N1053=""),0,IF($N1053=0,IF(AND(OR(5=7,5=12),5&gt;=$K1053,5&lt;=IF($L1053="",12,$L1053)),$J1053,0),IF(AND(5&gt;=$K1053,5&lt;=IF($L1053="",12,$L1053),MOD(5-$K1053,$N1053)=0),$J1053,0)))</f>
        <v>0</v>
      </c>
      <c r="T1053" s="19" t="n">
        <f aca="false">IF(OR($M1053="",$M1053="ERR",$J1053="",$K1053="",$N1053=""),0,IF($N1053=0,IF(AND(OR(6=7,6=12),6&gt;=$K1053,6&lt;=IF($L1053="",12,$L1053)),$J1053,0),IF(AND(6&gt;=$K1053,6&lt;=IF($L1053="",12,$L1053),MOD(6-$K1053,$N1053)=0),$J1053,0)))</f>
        <v>0</v>
      </c>
      <c r="U1053" s="19" t="n">
        <f aca="false">IF(OR($M1053="",$M1053="ERR",$J1053="",$K1053="",$N1053=""),0,IF($N1053=0,IF(AND(OR(7=7,7=12),7&gt;=$K1053,7&lt;=IF($L1053="",12,$L1053)),$J1053,0),IF(AND(7&gt;=$K1053,7&lt;=IF($L1053="",12,$L1053),MOD(7-$K1053,$N1053)=0),$J1053,0)))</f>
        <v>0</v>
      </c>
      <c r="V1053" s="19" t="n">
        <f aca="false">IF(OR($M1053="",$M1053="ERR",$J1053="",$K1053="",$N1053=""),0,IF($N1053=0,IF(AND(OR(8=7,8=12),8&gt;=$K1053,8&lt;=IF($L1053="",12,$L1053)),$J1053,0),IF(AND(8&gt;=$K1053,8&lt;=IF($L1053="",12,$L1053),MOD(8-$K1053,$N1053)=0),$J1053,0)))</f>
        <v>0</v>
      </c>
      <c r="W1053" s="19" t="n">
        <f aca="false">IF(OR($M1053="",$M1053="ERR",$J1053="",$K1053="",$N1053=""),0,IF($N1053=0,IF(AND(OR(9=7,9=12),9&gt;=$K1053,9&lt;=IF($L1053="",12,$L1053)),$J1053,0),IF(AND(9&gt;=$K1053,9&lt;=IF($L1053="",12,$L1053),MOD(9-$K1053,$N1053)=0),$J1053,0)))</f>
        <v>0</v>
      </c>
      <c r="X1053" s="19" t="n">
        <f aca="false">IF(OR($M1053="",$M1053="ERR",$J1053="",$K1053="",$N1053=""),0,IF($N1053=0,IF(AND(OR(10=7,10=12),10&gt;=$K1053,10&lt;=IF($L1053="",12,$L1053)),$J1053,0),IF(AND(10&gt;=$K1053,10&lt;=IF($L1053="",12,$L1053),MOD(10-$K1053,$N1053)=0),$J1053,0)))</f>
        <v>0</v>
      </c>
      <c r="Y1053" s="19" t="n">
        <f aca="false">IF(OR($M1053="",$M1053="ERR",$J1053="",$K1053="",$N1053=""),0,IF($N1053=0,IF(AND(OR(11=7,11=12),11&gt;=$K1053,11&lt;=IF($L1053="",12,$L1053)),$J1053,0),IF(AND(11&gt;=$K1053,11&lt;=IF($L1053="",12,$L1053),MOD(11-$K1053,$N1053)=0),$J1053,0)))</f>
        <v>0</v>
      </c>
      <c r="Z1053" s="19" t="n">
        <f aca="false">IF(OR($M1053="",$M1053="ERR",$J1053="",$K1053="",$N1053=""),0,IF($N1053=0,IF(AND(OR(12=7,12=12),12&gt;=$K1053,12&lt;=IF($L1053="",12,$L1053)),$J1053,0),IF(AND(12&gt;=$K1053,12&lt;=IF($L1053="",12,$L1053),MOD(12-$K1053,$N1053)=0),$J1053,0)))</f>
        <v>0</v>
      </c>
      <c r="AA1053" s="36" t="n">
        <f aca="false">SUM(O1053:Z1053)</f>
        <v>0</v>
      </c>
      <c r="AB1053" s="15" t="str">
        <f aca="false">IF(AND($B1053="",$D1053="",$J1053=""),"",IF($B1053="","Falta código",IF(ISNA(MATCH($B1053,LST_COD,0)),"Código no registrado en Trabajadores",IF($E1053="","Concepto no está en el catálogo",IF($M1053="ERR","Retención de otro empleador: Origen = Otro empleador",IF(OR($J1053="",$K1053=""),"Falta monto o mes",IF(OR($K1053&lt;1,$K1053&gt;12),"Mes inicio inválido",IF(AND($L1053&lt;&gt;"",OR($L1053&lt;$K1053,$L1053&gt;12)),"Mes fin inválido",IF($N1053="","Falta frecuencia",IF(AND($G1053&lt;&gt;"Otro empleador",SUMPRODUCT(($O1053:$Z1053&lt;&gt;0)*(((COLUMN($O1053:$Z1053)-14)&lt;INDEX(Trabajadores!$M$6:$M$105,MATCH($B1053,LST_COD,0)))+((COLUMN($O1053:$Z1053)-14)&gt;INDEX(Trabajadores!$N$6:$N$105,MATCH($B1053,LST_COD,0)))))&gt;0),"Aviso: hay meses fuera del periodo laboral","OK"))))))))))</f>
        <v/>
      </c>
    </row>
    <row r="1054" customFormat="false" ht="15" hidden="false" customHeight="false" outlineLevel="0" collapsed="false">
      <c r="A1054" s="23" t="n">
        <v>1049</v>
      </c>
      <c r="B1054" s="7"/>
      <c r="C1054" s="35" t="str">
        <f aca="false">IF($B1054="","",IFERROR(INDEX(Trabajadores!$D$6:$D$105,MATCH($B1054,LST_COD,0)),"¿Código?"))</f>
        <v/>
      </c>
      <c r="D1054" s="30"/>
      <c r="E1054" s="9" t="str">
        <f aca="false">IF($D1054="","",IFERROR(VLOOKUP($D1054,CONC_TABLA,2,FALSE()),""))</f>
        <v/>
      </c>
      <c r="F1054" s="9" t="str">
        <f aca="false">IF($D1054="","",IFERROR(VLOOKUP($D1054,CONC_TABLA,3,FALSE()),""))</f>
        <v/>
      </c>
      <c r="G1054" s="30"/>
      <c r="H1054" s="30"/>
      <c r="I1054" s="30"/>
      <c r="J1054" s="29"/>
      <c r="K1054" s="28"/>
      <c r="L1054" s="28"/>
      <c r="M1054" s="9" t="str">
        <f aca="false">IF(OR($B1054="",$E1054=""),"",IF($E1054="INA","INA",IF($G1054="Otro empleador",IF($E1054="RET","RETO",IF($E1054="ORD","OTO","OTX")),IF($E1054="RET","ERR",$E1054))))</f>
        <v/>
      </c>
      <c r="N1054" s="9" t="str">
        <f aca="false">IF($I1054="","",IFERROR(VLOOKUP($I1054,FREC_TABLA,2,FALSE()),""))</f>
        <v/>
      </c>
      <c r="O1054" s="19" t="n">
        <f aca="false">IF(OR($M1054="",$M1054="ERR",$J1054="",$K1054="",$N1054=""),0,IF($N1054=0,IF(AND(OR(1=7,1=12),1&gt;=$K1054,1&lt;=IF($L1054="",12,$L1054)),$J1054,0),IF(AND(1&gt;=$K1054,1&lt;=IF($L1054="",12,$L1054),MOD(1-$K1054,$N1054)=0),$J1054,0)))</f>
        <v>0</v>
      </c>
      <c r="P1054" s="19" t="n">
        <f aca="false">IF(OR($M1054="",$M1054="ERR",$J1054="",$K1054="",$N1054=""),0,IF($N1054=0,IF(AND(OR(2=7,2=12),2&gt;=$K1054,2&lt;=IF($L1054="",12,$L1054)),$J1054,0),IF(AND(2&gt;=$K1054,2&lt;=IF($L1054="",12,$L1054),MOD(2-$K1054,$N1054)=0),$J1054,0)))</f>
        <v>0</v>
      </c>
      <c r="Q1054" s="19" t="n">
        <f aca="false">IF(OR($M1054="",$M1054="ERR",$J1054="",$K1054="",$N1054=""),0,IF($N1054=0,IF(AND(OR(3=7,3=12),3&gt;=$K1054,3&lt;=IF($L1054="",12,$L1054)),$J1054,0),IF(AND(3&gt;=$K1054,3&lt;=IF($L1054="",12,$L1054),MOD(3-$K1054,$N1054)=0),$J1054,0)))</f>
        <v>0</v>
      </c>
      <c r="R1054" s="19" t="n">
        <f aca="false">IF(OR($M1054="",$M1054="ERR",$J1054="",$K1054="",$N1054=""),0,IF($N1054=0,IF(AND(OR(4=7,4=12),4&gt;=$K1054,4&lt;=IF($L1054="",12,$L1054)),$J1054,0),IF(AND(4&gt;=$K1054,4&lt;=IF($L1054="",12,$L1054),MOD(4-$K1054,$N1054)=0),$J1054,0)))</f>
        <v>0</v>
      </c>
      <c r="S1054" s="19" t="n">
        <f aca="false">IF(OR($M1054="",$M1054="ERR",$J1054="",$K1054="",$N1054=""),0,IF($N1054=0,IF(AND(OR(5=7,5=12),5&gt;=$K1054,5&lt;=IF($L1054="",12,$L1054)),$J1054,0),IF(AND(5&gt;=$K1054,5&lt;=IF($L1054="",12,$L1054),MOD(5-$K1054,$N1054)=0),$J1054,0)))</f>
        <v>0</v>
      </c>
      <c r="T1054" s="19" t="n">
        <f aca="false">IF(OR($M1054="",$M1054="ERR",$J1054="",$K1054="",$N1054=""),0,IF($N1054=0,IF(AND(OR(6=7,6=12),6&gt;=$K1054,6&lt;=IF($L1054="",12,$L1054)),$J1054,0),IF(AND(6&gt;=$K1054,6&lt;=IF($L1054="",12,$L1054),MOD(6-$K1054,$N1054)=0),$J1054,0)))</f>
        <v>0</v>
      </c>
      <c r="U1054" s="19" t="n">
        <f aca="false">IF(OR($M1054="",$M1054="ERR",$J1054="",$K1054="",$N1054=""),0,IF($N1054=0,IF(AND(OR(7=7,7=12),7&gt;=$K1054,7&lt;=IF($L1054="",12,$L1054)),$J1054,0),IF(AND(7&gt;=$K1054,7&lt;=IF($L1054="",12,$L1054),MOD(7-$K1054,$N1054)=0),$J1054,0)))</f>
        <v>0</v>
      </c>
      <c r="V1054" s="19" t="n">
        <f aca="false">IF(OR($M1054="",$M1054="ERR",$J1054="",$K1054="",$N1054=""),0,IF($N1054=0,IF(AND(OR(8=7,8=12),8&gt;=$K1054,8&lt;=IF($L1054="",12,$L1054)),$J1054,0),IF(AND(8&gt;=$K1054,8&lt;=IF($L1054="",12,$L1054),MOD(8-$K1054,$N1054)=0),$J1054,0)))</f>
        <v>0</v>
      </c>
      <c r="W1054" s="19" t="n">
        <f aca="false">IF(OR($M1054="",$M1054="ERR",$J1054="",$K1054="",$N1054=""),0,IF($N1054=0,IF(AND(OR(9=7,9=12),9&gt;=$K1054,9&lt;=IF($L1054="",12,$L1054)),$J1054,0),IF(AND(9&gt;=$K1054,9&lt;=IF($L1054="",12,$L1054),MOD(9-$K1054,$N1054)=0),$J1054,0)))</f>
        <v>0</v>
      </c>
      <c r="X1054" s="19" t="n">
        <f aca="false">IF(OR($M1054="",$M1054="ERR",$J1054="",$K1054="",$N1054=""),0,IF($N1054=0,IF(AND(OR(10=7,10=12),10&gt;=$K1054,10&lt;=IF($L1054="",12,$L1054)),$J1054,0),IF(AND(10&gt;=$K1054,10&lt;=IF($L1054="",12,$L1054),MOD(10-$K1054,$N1054)=0),$J1054,0)))</f>
        <v>0</v>
      </c>
      <c r="Y1054" s="19" t="n">
        <f aca="false">IF(OR($M1054="",$M1054="ERR",$J1054="",$K1054="",$N1054=""),0,IF($N1054=0,IF(AND(OR(11=7,11=12),11&gt;=$K1054,11&lt;=IF($L1054="",12,$L1054)),$J1054,0),IF(AND(11&gt;=$K1054,11&lt;=IF($L1054="",12,$L1054),MOD(11-$K1054,$N1054)=0),$J1054,0)))</f>
        <v>0</v>
      </c>
      <c r="Z1054" s="19" t="n">
        <f aca="false">IF(OR($M1054="",$M1054="ERR",$J1054="",$K1054="",$N1054=""),0,IF($N1054=0,IF(AND(OR(12=7,12=12),12&gt;=$K1054,12&lt;=IF($L1054="",12,$L1054)),$J1054,0),IF(AND(12&gt;=$K1054,12&lt;=IF($L1054="",12,$L1054),MOD(12-$K1054,$N1054)=0),$J1054,0)))</f>
        <v>0</v>
      </c>
      <c r="AA1054" s="36" t="n">
        <f aca="false">SUM(O1054:Z1054)</f>
        <v>0</v>
      </c>
      <c r="AB1054" s="15" t="str">
        <f aca="false">IF(AND($B1054="",$D1054="",$J1054=""),"",IF($B1054="","Falta código",IF(ISNA(MATCH($B1054,LST_COD,0)),"Código no registrado en Trabajadores",IF($E1054="","Concepto no está en el catálogo",IF($M1054="ERR","Retención de otro empleador: Origen = Otro empleador",IF(OR($J1054="",$K1054=""),"Falta monto o mes",IF(OR($K1054&lt;1,$K1054&gt;12),"Mes inicio inválido",IF(AND($L1054&lt;&gt;"",OR($L1054&lt;$K1054,$L1054&gt;12)),"Mes fin inválido",IF($N1054="","Falta frecuencia",IF(AND($G1054&lt;&gt;"Otro empleador",SUMPRODUCT(($O1054:$Z1054&lt;&gt;0)*(((COLUMN($O1054:$Z1054)-14)&lt;INDEX(Trabajadores!$M$6:$M$105,MATCH($B1054,LST_COD,0)))+((COLUMN($O1054:$Z1054)-14)&gt;INDEX(Trabajadores!$N$6:$N$105,MATCH($B1054,LST_COD,0)))))&gt;0),"Aviso: hay meses fuera del periodo laboral","OK"))))))))))</f>
        <v/>
      </c>
    </row>
    <row r="1055" customFormat="false" ht="15" hidden="false" customHeight="false" outlineLevel="0" collapsed="false">
      <c r="A1055" s="23" t="n">
        <v>1050</v>
      </c>
      <c r="B1055" s="7"/>
      <c r="C1055" s="35" t="str">
        <f aca="false">IF($B1055="","",IFERROR(INDEX(Trabajadores!$D$6:$D$105,MATCH($B1055,LST_COD,0)),"¿Código?"))</f>
        <v/>
      </c>
      <c r="D1055" s="30"/>
      <c r="E1055" s="9" t="str">
        <f aca="false">IF($D1055="","",IFERROR(VLOOKUP($D1055,CONC_TABLA,2,FALSE()),""))</f>
        <v/>
      </c>
      <c r="F1055" s="9" t="str">
        <f aca="false">IF($D1055="","",IFERROR(VLOOKUP($D1055,CONC_TABLA,3,FALSE()),""))</f>
        <v/>
      </c>
      <c r="G1055" s="30"/>
      <c r="H1055" s="30"/>
      <c r="I1055" s="30"/>
      <c r="J1055" s="29"/>
      <c r="K1055" s="28"/>
      <c r="L1055" s="28"/>
      <c r="M1055" s="9" t="str">
        <f aca="false">IF(OR($B1055="",$E1055=""),"",IF($E1055="INA","INA",IF($G1055="Otro empleador",IF($E1055="RET","RETO",IF($E1055="ORD","OTO","OTX")),IF($E1055="RET","ERR",$E1055))))</f>
        <v/>
      </c>
      <c r="N1055" s="9" t="str">
        <f aca="false">IF($I1055="","",IFERROR(VLOOKUP($I1055,FREC_TABLA,2,FALSE()),""))</f>
        <v/>
      </c>
      <c r="O1055" s="19" t="n">
        <f aca="false">IF(OR($M1055="",$M1055="ERR",$J1055="",$K1055="",$N1055=""),0,IF($N1055=0,IF(AND(OR(1=7,1=12),1&gt;=$K1055,1&lt;=IF($L1055="",12,$L1055)),$J1055,0),IF(AND(1&gt;=$K1055,1&lt;=IF($L1055="",12,$L1055),MOD(1-$K1055,$N1055)=0),$J1055,0)))</f>
        <v>0</v>
      </c>
      <c r="P1055" s="19" t="n">
        <f aca="false">IF(OR($M1055="",$M1055="ERR",$J1055="",$K1055="",$N1055=""),0,IF($N1055=0,IF(AND(OR(2=7,2=12),2&gt;=$K1055,2&lt;=IF($L1055="",12,$L1055)),$J1055,0),IF(AND(2&gt;=$K1055,2&lt;=IF($L1055="",12,$L1055),MOD(2-$K1055,$N1055)=0),$J1055,0)))</f>
        <v>0</v>
      </c>
      <c r="Q1055" s="19" t="n">
        <f aca="false">IF(OR($M1055="",$M1055="ERR",$J1055="",$K1055="",$N1055=""),0,IF($N1055=0,IF(AND(OR(3=7,3=12),3&gt;=$K1055,3&lt;=IF($L1055="",12,$L1055)),$J1055,0),IF(AND(3&gt;=$K1055,3&lt;=IF($L1055="",12,$L1055),MOD(3-$K1055,$N1055)=0),$J1055,0)))</f>
        <v>0</v>
      </c>
      <c r="R1055" s="19" t="n">
        <f aca="false">IF(OR($M1055="",$M1055="ERR",$J1055="",$K1055="",$N1055=""),0,IF($N1055=0,IF(AND(OR(4=7,4=12),4&gt;=$K1055,4&lt;=IF($L1055="",12,$L1055)),$J1055,0),IF(AND(4&gt;=$K1055,4&lt;=IF($L1055="",12,$L1055),MOD(4-$K1055,$N1055)=0),$J1055,0)))</f>
        <v>0</v>
      </c>
      <c r="S1055" s="19" t="n">
        <f aca="false">IF(OR($M1055="",$M1055="ERR",$J1055="",$K1055="",$N1055=""),0,IF($N1055=0,IF(AND(OR(5=7,5=12),5&gt;=$K1055,5&lt;=IF($L1055="",12,$L1055)),$J1055,0),IF(AND(5&gt;=$K1055,5&lt;=IF($L1055="",12,$L1055),MOD(5-$K1055,$N1055)=0),$J1055,0)))</f>
        <v>0</v>
      </c>
      <c r="T1055" s="19" t="n">
        <f aca="false">IF(OR($M1055="",$M1055="ERR",$J1055="",$K1055="",$N1055=""),0,IF($N1055=0,IF(AND(OR(6=7,6=12),6&gt;=$K1055,6&lt;=IF($L1055="",12,$L1055)),$J1055,0),IF(AND(6&gt;=$K1055,6&lt;=IF($L1055="",12,$L1055),MOD(6-$K1055,$N1055)=0),$J1055,0)))</f>
        <v>0</v>
      </c>
      <c r="U1055" s="19" t="n">
        <f aca="false">IF(OR($M1055="",$M1055="ERR",$J1055="",$K1055="",$N1055=""),0,IF($N1055=0,IF(AND(OR(7=7,7=12),7&gt;=$K1055,7&lt;=IF($L1055="",12,$L1055)),$J1055,0),IF(AND(7&gt;=$K1055,7&lt;=IF($L1055="",12,$L1055),MOD(7-$K1055,$N1055)=0),$J1055,0)))</f>
        <v>0</v>
      </c>
      <c r="V1055" s="19" t="n">
        <f aca="false">IF(OR($M1055="",$M1055="ERR",$J1055="",$K1055="",$N1055=""),0,IF($N1055=0,IF(AND(OR(8=7,8=12),8&gt;=$K1055,8&lt;=IF($L1055="",12,$L1055)),$J1055,0),IF(AND(8&gt;=$K1055,8&lt;=IF($L1055="",12,$L1055),MOD(8-$K1055,$N1055)=0),$J1055,0)))</f>
        <v>0</v>
      </c>
      <c r="W1055" s="19" t="n">
        <f aca="false">IF(OR($M1055="",$M1055="ERR",$J1055="",$K1055="",$N1055=""),0,IF($N1055=0,IF(AND(OR(9=7,9=12),9&gt;=$K1055,9&lt;=IF($L1055="",12,$L1055)),$J1055,0),IF(AND(9&gt;=$K1055,9&lt;=IF($L1055="",12,$L1055),MOD(9-$K1055,$N1055)=0),$J1055,0)))</f>
        <v>0</v>
      </c>
      <c r="X1055" s="19" t="n">
        <f aca="false">IF(OR($M1055="",$M1055="ERR",$J1055="",$K1055="",$N1055=""),0,IF($N1055=0,IF(AND(OR(10=7,10=12),10&gt;=$K1055,10&lt;=IF($L1055="",12,$L1055)),$J1055,0),IF(AND(10&gt;=$K1055,10&lt;=IF($L1055="",12,$L1055),MOD(10-$K1055,$N1055)=0),$J1055,0)))</f>
        <v>0</v>
      </c>
      <c r="Y1055" s="19" t="n">
        <f aca="false">IF(OR($M1055="",$M1055="ERR",$J1055="",$K1055="",$N1055=""),0,IF($N1055=0,IF(AND(OR(11=7,11=12),11&gt;=$K1055,11&lt;=IF($L1055="",12,$L1055)),$J1055,0),IF(AND(11&gt;=$K1055,11&lt;=IF($L1055="",12,$L1055),MOD(11-$K1055,$N1055)=0),$J1055,0)))</f>
        <v>0</v>
      </c>
      <c r="Z1055" s="19" t="n">
        <f aca="false">IF(OR($M1055="",$M1055="ERR",$J1055="",$K1055="",$N1055=""),0,IF($N1055=0,IF(AND(OR(12=7,12=12),12&gt;=$K1055,12&lt;=IF($L1055="",12,$L1055)),$J1055,0),IF(AND(12&gt;=$K1055,12&lt;=IF($L1055="",12,$L1055),MOD(12-$K1055,$N1055)=0),$J1055,0)))</f>
        <v>0</v>
      </c>
      <c r="AA1055" s="36" t="n">
        <f aca="false">SUM(O1055:Z1055)</f>
        <v>0</v>
      </c>
      <c r="AB1055" s="15" t="str">
        <f aca="false">IF(AND($B1055="",$D1055="",$J1055=""),"",IF($B1055="","Falta código",IF(ISNA(MATCH($B1055,LST_COD,0)),"Código no registrado en Trabajadores",IF($E1055="","Concepto no está en el catálogo",IF($M1055="ERR","Retención de otro empleador: Origen = Otro empleador",IF(OR($J1055="",$K1055=""),"Falta monto o mes",IF(OR($K1055&lt;1,$K1055&gt;12),"Mes inicio inválido",IF(AND($L1055&lt;&gt;"",OR($L1055&lt;$K1055,$L1055&gt;12)),"Mes fin inválido",IF($N1055="","Falta frecuencia",IF(AND($G1055&lt;&gt;"Otro empleador",SUMPRODUCT(($O1055:$Z1055&lt;&gt;0)*(((COLUMN($O1055:$Z1055)-14)&lt;INDEX(Trabajadores!$M$6:$M$105,MATCH($B1055,LST_COD,0)))+((COLUMN($O1055:$Z1055)-14)&gt;INDEX(Trabajadores!$N$6:$N$105,MATCH($B1055,LST_COD,0)))))&gt;0),"Aviso: hay meses fuera del periodo laboral","OK"))))))))))</f>
        <v/>
      </c>
    </row>
    <row r="1056" customFormat="false" ht="15" hidden="false" customHeight="false" outlineLevel="0" collapsed="false">
      <c r="A1056" s="23" t="n">
        <v>1051</v>
      </c>
      <c r="B1056" s="7"/>
      <c r="C1056" s="35" t="str">
        <f aca="false">IF($B1056="","",IFERROR(INDEX(Trabajadores!$D$6:$D$105,MATCH($B1056,LST_COD,0)),"¿Código?"))</f>
        <v/>
      </c>
      <c r="D1056" s="30"/>
      <c r="E1056" s="9" t="str">
        <f aca="false">IF($D1056="","",IFERROR(VLOOKUP($D1056,CONC_TABLA,2,FALSE()),""))</f>
        <v/>
      </c>
      <c r="F1056" s="9" t="str">
        <f aca="false">IF($D1056="","",IFERROR(VLOOKUP($D1056,CONC_TABLA,3,FALSE()),""))</f>
        <v/>
      </c>
      <c r="G1056" s="30"/>
      <c r="H1056" s="30"/>
      <c r="I1056" s="30"/>
      <c r="J1056" s="29"/>
      <c r="K1056" s="28"/>
      <c r="L1056" s="28"/>
      <c r="M1056" s="9" t="str">
        <f aca="false">IF(OR($B1056="",$E1056=""),"",IF($E1056="INA","INA",IF($G1056="Otro empleador",IF($E1056="RET","RETO",IF($E1056="ORD","OTO","OTX")),IF($E1056="RET","ERR",$E1056))))</f>
        <v/>
      </c>
      <c r="N1056" s="9" t="str">
        <f aca="false">IF($I1056="","",IFERROR(VLOOKUP($I1056,FREC_TABLA,2,FALSE()),""))</f>
        <v/>
      </c>
      <c r="O1056" s="19" t="n">
        <f aca="false">IF(OR($M1056="",$M1056="ERR",$J1056="",$K1056="",$N1056=""),0,IF($N1056=0,IF(AND(OR(1=7,1=12),1&gt;=$K1056,1&lt;=IF($L1056="",12,$L1056)),$J1056,0),IF(AND(1&gt;=$K1056,1&lt;=IF($L1056="",12,$L1056),MOD(1-$K1056,$N1056)=0),$J1056,0)))</f>
        <v>0</v>
      </c>
      <c r="P1056" s="19" t="n">
        <f aca="false">IF(OR($M1056="",$M1056="ERR",$J1056="",$K1056="",$N1056=""),0,IF($N1056=0,IF(AND(OR(2=7,2=12),2&gt;=$K1056,2&lt;=IF($L1056="",12,$L1056)),$J1056,0),IF(AND(2&gt;=$K1056,2&lt;=IF($L1056="",12,$L1056),MOD(2-$K1056,$N1056)=0),$J1056,0)))</f>
        <v>0</v>
      </c>
      <c r="Q1056" s="19" t="n">
        <f aca="false">IF(OR($M1056="",$M1056="ERR",$J1056="",$K1056="",$N1056=""),0,IF($N1056=0,IF(AND(OR(3=7,3=12),3&gt;=$K1056,3&lt;=IF($L1056="",12,$L1056)),$J1056,0),IF(AND(3&gt;=$K1056,3&lt;=IF($L1056="",12,$L1056),MOD(3-$K1056,$N1056)=0),$J1056,0)))</f>
        <v>0</v>
      </c>
      <c r="R1056" s="19" t="n">
        <f aca="false">IF(OR($M1056="",$M1056="ERR",$J1056="",$K1056="",$N1056=""),0,IF($N1056=0,IF(AND(OR(4=7,4=12),4&gt;=$K1056,4&lt;=IF($L1056="",12,$L1056)),$J1056,0),IF(AND(4&gt;=$K1056,4&lt;=IF($L1056="",12,$L1056),MOD(4-$K1056,$N1056)=0),$J1056,0)))</f>
        <v>0</v>
      </c>
      <c r="S1056" s="19" t="n">
        <f aca="false">IF(OR($M1056="",$M1056="ERR",$J1056="",$K1056="",$N1056=""),0,IF($N1056=0,IF(AND(OR(5=7,5=12),5&gt;=$K1056,5&lt;=IF($L1056="",12,$L1056)),$J1056,0),IF(AND(5&gt;=$K1056,5&lt;=IF($L1056="",12,$L1056),MOD(5-$K1056,$N1056)=0),$J1056,0)))</f>
        <v>0</v>
      </c>
      <c r="T1056" s="19" t="n">
        <f aca="false">IF(OR($M1056="",$M1056="ERR",$J1056="",$K1056="",$N1056=""),0,IF($N1056=0,IF(AND(OR(6=7,6=12),6&gt;=$K1056,6&lt;=IF($L1056="",12,$L1056)),$J1056,0),IF(AND(6&gt;=$K1056,6&lt;=IF($L1056="",12,$L1056),MOD(6-$K1056,$N1056)=0),$J1056,0)))</f>
        <v>0</v>
      </c>
      <c r="U1056" s="19" t="n">
        <f aca="false">IF(OR($M1056="",$M1056="ERR",$J1056="",$K1056="",$N1056=""),0,IF($N1056=0,IF(AND(OR(7=7,7=12),7&gt;=$K1056,7&lt;=IF($L1056="",12,$L1056)),$J1056,0),IF(AND(7&gt;=$K1056,7&lt;=IF($L1056="",12,$L1056),MOD(7-$K1056,$N1056)=0),$J1056,0)))</f>
        <v>0</v>
      </c>
      <c r="V1056" s="19" t="n">
        <f aca="false">IF(OR($M1056="",$M1056="ERR",$J1056="",$K1056="",$N1056=""),0,IF($N1056=0,IF(AND(OR(8=7,8=12),8&gt;=$K1056,8&lt;=IF($L1056="",12,$L1056)),$J1056,0),IF(AND(8&gt;=$K1056,8&lt;=IF($L1056="",12,$L1056),MOD(8-$K1056,$N1056)=0),$J1056,0)))</f>
        <v>0</v>
      </c>
      <c r="W1056" s="19" t="n">
        <f aca="false">IF(OR($M1056="",$M1056="ERR",$J1056="",$K1056="",$N1056=""),0,IF($N1056=0,IF(AND(OR(9=7,9=12),9&gt;=$K1056,9&lt;=IF($L1056="",12,$L1056)),$J1056,0),IF(AND(9&gt;=$K1056,9&lt;=IF($L1056="",12,$L1056),MOD(9-$K1056,$N1056)=0),$J1056,0)))</f>
        <v>0</v>
      </c>
      <c r="X1056" s="19" t="n">
        <f aca="false">IF(OR($M1056="",$M1056="ERR",$J1056="",$K1056="",$N1056=""),0,IF($N1056=0,IF(AND(OR(10=7,10=12),10&gt;=$K1056,10&lt;=IF($L1056="",12,$L1056)),$J1056,0),IF(AND(10&gt;=$K1056,10&lt;=IF($L1056="",12,$L1056),MOD(10-$K1056,$N1056)=0),$J1056,0)))</f>
        <v>0</v>
      </c>
      <c r="Y1056" s="19" t="n">
        <f aca="false">IF(OR($M1056="",$M1056="ERR",$J1056="",$K1056="",$N1056=""),0,IF($N1056=0,IF(AND(OR(11=7,11=12),11&gt;=$K1056,11&lt;=IF($L1056="",12,$L1056)),$J1056,0),IF(AND(11&gt;=$K1056,11&lt;=IF($L1056="",12,$L1056),MOD(11-$K1056,$N1056)=0),$J1056,0)))</f>
        <v>0</v>
      </c>
      <c r="Z1056" s="19" t="n">
        <f aca="false">IF(OR($M1056="",$M1056="ERR",$J1056="",$K1056="",$N1056=""),0,IF($N1056=0,IF(AND(OR(12=7,12=12),12&gt;=$K1056,12&lt;=IF($L1056="",12,$L1056)),$J1056,0),IF(AND(12&gt;=$K1056,12&lt;=IF($L1056="",12,$L1056),MOD(12-$K1056,$N1056)=0),$J1056,0)))</f>
        <v>0</v>
      </c>
      <c r="AA1056" s="36" t="n">
        <f aca="false">SUM(O1056:Z1056)</f>
        <v>0</v>
      </c>
      <c r="AB1056" s="15" t="str">
        <f aca="false">IF(AND($B1056="",$D1056="",$J1056=""),"",IF($B1056="","Falta código",IF(ISNA(MATCH($B1056,LST_COD,0)),"Código no registrado en Trabajadores",IF($E1056="","Concepto no está en el catálogo",IF($M1056="ERR","Retención de otro empleador: Origen = Otro empleador",IF(OR($J1056="",$K1056=""),"Falta monto o mes",IF(OR($K1056&lt;1,$K1056&gt;12),"Mes inicio inválido",IF(AND($L1056&lt;&gt;"",OR($L1056&lt;$K1056,$L1056&gt;12)),"Mes fin inválido",IF($N1056="","Falta frecuencia",IF(AND($G1056&lt;&gt;"Otro empleador",SUMPRODUCT(($O1056:$Z1056&lt;&gt;0)*(((COLUMN($O1056:$Z1056)-14)&lt;INDEX(Trabajadores!$M$6:$M$105,MATCH($B1056,LST_COD,0)))+((COLUMN($O1056:$Z1056)-14)&gt;INDEX(Trabajadores!$N$6:$N$105,MATCH($B1056,LST_COD,0)))))&gt;0),"Aviso: hay meses fuera del periodo laboral","OK"))))))))))</f>
        <v/>
      </c>
    </row>
    <row r="1057" customFormat="false" ht="15" hidden="false" customHeight="false" outlineLevel="0" collapsed="false">
      <c r="A1057" s="23" t="n">
        <v>1052</v>
      </c>
      <c r="B1057" s="7"/>
      <c r="C1057" s="35" t="str">
        <f aca="false">IF($B1057="","",IFERROR(INDEX(Trabajadores!$D$6:$D$105,MATCH($B1057,LST_COD,0)),"¿Código?"))</f>
        <v/>
      </c>
      <c r="D1057" s="30"/>
      <c r="E1057" s="9" t="str">
        <f aca="false">IF($D1057="","",IFERROR(VLOOKUP($D1057,CONC_TABLA,2,FALSE()),""))</f>
        <v/>
      </c>
      <c r="F1057" s="9" t="str">
        <f aca="false">IF($D1057="","",IFERROR(VLOOKUP($D1057,CONC_TABLA,3,FALSE()),""))</f>
        <v/>
      </c>
      <c r="G1057" s="30"/>
      <c r="H1057" s="30"/>
      <c r="I1057" s="30"/>
      <c r="J1057" s="29"/>
      <c r="K1057" s="28"/>
      <c r="L1057" s="28"/>
      <c r="M1057" s="9" t="str">
        <f aca="false">IF(OR($B1057="",$E1057=""),"",IF($E1057="INA","INA",IF($G1057="Otro empleador",IF($E1057="RET","RETO",IF($E1057="ORD","OTO","OTX")),IF($E1057="RET","ERR",$E1057))))</f>
        <v/>
      </c>
      <c r="N1057" s="9" t="str">
        <f aca="false">IF($I1057="","",IFERROR(VLOOKUP($I1057,FREC_TABLA,2,FALSE()),""))</f>
        <v/>
      </c>
      <c r="O1057" s="19" t="n">
        <f aca="false">IF(OR($M1057="",$M1057="ERR",$J1057="",$K1057="",$N1057=""),0,IF($N1057=0,IF(AND(OR(1=7,1=12),1&gt;=$K1057,1&lt;=IF($L1057="",12,$L1057)),$J1057,0),IF(AND(1&gt;=$K1057,1&lt;=IF($L1057="",12,$L1057),MOD(1-$K1057,$N1057)=0),$J1057,0)))</f>
        <v>0</v>
      </c>
      <c r="P1057" s="19" t="n">
        <f aca="false">IF(OR($M1057="",$M1057="ERR",$J1057="",$K1057="",$N1057=""),0,IF($N1057=0,IF(AND(OR(2=7,2=12),2&gt;=$K1057,2&lt;=IF($L1057="",12,$L1057)),$J1057,0),IF(AND(2&gt;=$K1057,2&lt;=IF($L1057="",12,$L1057),MOD(2-$K1057,$N1057)=0),$J1057,0)))</f>
        <v>0</v>
      </c>
      <c r="Q1057" s="19" t="n">
        <f aca="false">IF(OR($M1057="",$M1057="ERR",$J1057="",$K1057="",$N1057=""),0,IF($N1057=0,IF(AND(OR(3=7,3=12),3&gt;=$K1057,3&lt;=IF($L1057="",12,$L1057)),$J1057,0),IF(AND(3&gt;=$K1057,3&lt;=IF($L1057="",12,$L1057),MOD(3-$K1057,$N1057)=0),$J1057,0)))</f>
        <v>0</v>
      </c>
      <c r="R1057" s="19" t="n">
        <f aca="false">IF(OR($M1057="",$M1057="ERR",$J1057="",$K1057="",$N1057=""),0,IF($N1057=0,IF(AND(OR(4=7,4=12),4&gt;=$K1057,4&lt;=IF($L1057="",12,$L1057)),$J1057,0),IF(AND(4&gt;=$K1057,4&lt;=IF($L1057="",12,$L1057),MOD(4-$K1057,$N1057)=0),$J1057,0)))</f>
        <v>0</v>
      </c>
      <c r="S1057" s="19" t="n">
        <f aca="false">IF(OR($M1057="",$M1057="ERR",$J1057="",$K1057="",$N1057=""),0,IF($N1057=0,IF(AND(OR(5=7,5=12),5&gt;=$K1057,5&lt;=IF($L1057="",12,$L1057)),$J1057,0),IF(AND(5&gt;=$K1057,5&lt;=IF($L1057="",12,$L1057),MOD(5-$K1057,$N1057)=0),$J1057,0)))</f>
        <v>0</v>
      </c>
      <c r="T1057" s="19" t="n">
        <f aca="false">IF(OR($M1057="",$M1057="ERR",$J1057="",$K1057="",$N1057=""),0,IF($N1057=0,IF(AND(OR(6=7,6=12),6&gt;=$K1057,6&lt;=IF($L1057="",12,$L1057)),$J1057,0),IF(AND(6&gt;=$K1057,6&lt;=IF($L1057="",12,$L1057),MOD(6-$K1057,$N1057)=0),$J1057,0)))</f>
        <v>0</v>
      </c>
      <c r="U1057" s="19" t="n">
        <f aca="false">IF(OR($M1057="",$M1057="ERR",$J1057="",$K1057="",$N1057=""),0,IF($N1057=0,IF(AND(OR(7=7,7=12),7&gt;=$K1057,7&lt;=IF($L1057="",12,$L1057)),$J1057,0),IF(AND(7&gt;=$K1057,7&lt;=IF($L1057="",12,$L1057),MOD(7-$K1057,$N1057)=0),$J1057,0)))</f>
        <v>0</v>
      </c>
      <c r="V1057" s="19" t="n">
        <f aca="false">IF(OR($M1057="",$M1057="ERR",$J1057="",$K1057="",$N1057=""),0,IF($N1057=0,IF(AND(OR(8=7,8=12),8&gt;=$K1057,8&lt;=IF($L1057="",12,$L1057)),$J1057,0),IF(AND(8&gt;=$K1057,8&lt;=IF($L1057="",12,$L1057),MOD(8-$K1057,$N1057)=0),$J1057,0)))</f>
        <v>0</v>
      </c>
      <c r="W1057" s="19" t="n">
        <f aca="false">IF(OR($M1057="",$M1057="ERR",$J1057="",$K1057="",$N1057=""),0,IF($N1057=0,IF(AND(OR(9=7,9=12),9&gt;=$K1057,9&lt;=IF($L1057="",12,$L1057)),$J1057,0),IF(AND(9&gt;=$K1057,9&lt;=IF($L1057="",12,$L1057),MOD(9-$K1057,$N1057)=0),$J1057,0)))</f>
        <v>0</v>
      </c>
      <c r="X1057" s="19" t="n">
        <f aca="false">IF(OR($M1057="",$M1057="ERR",$J1057="",$K1057="",$N1057=""),0,IF($N1057=0,IF(AND(OR(10=7,10=12),10&gt;=$K1057,10&lt;=IF($L1057="",12,$L1057)),$J1057,0),IF(AND(10&gt;=$K1057,10&lt;=IF($L1057="",12,$L1057),MOD(10-$K1057,$N1057)=0),$J1057,0)))</f>
        <v>0</v>
      </c>
      <c r="Y1057" s="19" t="n">
        <f aca="false">IF(OR($M1057="",$M1057="ERR",$J1057="",$K1057="",$N1057=""),0,IF($N1057=0,IF(AND(OR(11=7,11=12),11&gt;=$K1057,11&lt;=IF($L1057="",12,$L1057)),$J1057,0),IF(AND(11&gt;=$K1057,11&lt;=IF($L1057="",12,$L1057),MOD(11-$K1057,$N1057)=0),$J1057,0)))</f>
        <v>0</v>
      </c>
      <c r="Z1057" s="19" t="n">
        <f aca="false">IF(OR($M1057="",$M1057="ERR",$J1057="",$K1057="",$N1057=""),0,IF($N1057=0,IF(AND(OR(12=7,12=12),12&gt;=$K1057,12&lt;=IF($L1057="",12,$L1057)),$J1057,0),IF(AND(12&gt;=$K1057,12&lt;=IF($L1057="",12,$L1057),MOD(12-$K1057,$N1057)=0),$J1057,0)))</f>
        <v>0</v>
      </c>
      <c r="AA1057" s="36" t="n">
        <f aca="false">SUM(O1057:Z1057)</f>
        <v>0</v>
      </c>
      <c r="AB1057" s="15" t="str">
        <f aca="false">IF(AND($B1057="",$D1057="",$J1057=""),"",IF($B1057="","Falta código",IF(ISNA(MATCH($B1057,LST_COD,0)),"Código no registrado en Trabajadores",IF($E1057="","Concepto no está en el catálogo",IF($M1057="ERR","Retención de otro empleador: Origen = Otro empleador",IF(OR($J1057="",$K1057=""),"Falta monto o mes",IF(OR($K1057&lt;1,$K1057&gt;12),"Mes inicio inválido",IF(AND($L1057&lt;&gt;"",OR($L1057&lt;$K1057,$L1057&gt;12)),"Mes fin inválido",IF($N1057="","Falta frecuencia",IF(AND($G1057&lt;&gt;"Otro empleador",SUMPRODUCT(($O1057:$Z1057&lt;&gt;0)*(((COLUMN($O1057:$Z1057)-14)&lt;INDEX(Trabajadores!$M$6:$M$105,MATCH($B1057,LST_COD,0)))+((COLUMN($O1057:$Z1057)-14)&gt;INDEX(Trabajadores!$N$6:$N$105,MATCH($B1057,LST_COD,0)))))&gt;0),"Aviso: hay meses fuera del periodo laboral","OK"))))))))))</f>
        <v/>
      </c>
    </row>
    <row r="1058" customFormat="false" ht="15" hidden="false" customHeight="false" outlineLevel="0" collapsed="false">
      <c r="A1058" s="23" t="n">
        <v>1053</v>
      </c>
      <c r="B1058" s="7"/>
      <c r="C1058" s="35" t="str">
        <f aca="false">IF($B1058="","",IFERROR(INDEX(Trabajadores!$D$6:$D$105,MATCH($B1058,LST_COD,0)),"¿Código?"))</f>
        <v/>
      </c>
      <c r="D1058" s="30"/>
      <c r="E1058" s="9" t="str">
        <f aca="false">IF($D1058="","",IFERROR(VLOOKUP($D1058,CONC_TABLA,2,FALSE()),""))</f>
        <v/>
      </c>
      <c r="F1058" s="9" t="str">
        <f aca="false">IF($D1058="","",IFERROR(VLOOKUP($D1058,CONC_TABLA,3,FALSE()),""))</f>
        <v/>
      </c>
      <c r="G1058" s="30"/>
      <c r="H1058" s="30"/>
      <c r="I1058" s="30"/>
      <c r="J1058" s="29"/>
      <c r="K1058" s="28"/>
      <c r="L1058" s="28"/>
      <c r="M1058" s="9" t="str">
        <f aca="false">IF(OR($B1058="",$E1058=""),"",IF($E1058="INA","INA",IF($G1058="Otro empleador",IF($E1058="RET","RETO",IF($E1058="ORD","OTO","OTX")),IF($E1058="RET","ERR",$E1058))))</f>
        <v/>
      </c>
      <c r="N1058" s="9" t="str">
        <f aca="false">IF($I1058="","",IFERROR(VLOOKUP($I1058,FREC_TABLA,2,FALSE()),""))</f>
        <v/>
      </c>
      <c r="O1058" s="19" t="n">
        <f aca="false">IF(OR($M1058="",$M1058="ERR",$J1058="",$K1058="",$N1058=""),0,IF($N1058=0,IF(AND(OR(1=7,1=12),1&gt;=$K1058,1&lt;=IF($L1058="",12,$L1058)),$J1058,0),IF(AND(1&gt;=$K1058,1&lt;=IF($L1058="",12,$L1058),MOD(1-$K1058,$N1058)=0),$J1058,0)))</f>
        <v>0</v>
      </c>
      <c r="P1058" s="19" t="n">
        <f aca="false">IF(OR($M1058="",$M1058="ERR",$J1058="",$K1058="",$N1058=""),0,IF($N1058=0,IF(AND(OR(2=7,2=12),2&gt;=$K1058,2&lt;=IF($L1058="",12,$L1058)),$J1058,0),IF(AND(2&gt;=$K1058,2&lt;=IF($L1058="",12,$L1058),MOD(2-$K1058,$N1058)=0),$J1058,0)))</f>
        <v>0</v>
      </c>
      <c r="Q1058" s="19" t="n">
        <f aca="false">IF(OR($M1058="",$M1058="ERR",$J1058="",$K1058="",$N1058=""),0,IF($N1058=0,IF(AND(OR(3=7,3=12),3&gt;=$K1058,3&lt;=IF($L1058="",12,$L1058)),$J1058,0),IF(AND(3&gt;=$K1058,3&lt;=IF($L1058="",12,$L1058),MOD(3-$K1058,$N1058)=0),$J1058,0)))</f>
        <v>0</v>
      </c>
      <c r="R1058" s="19" t="n">
        <f aca="false">IF(OR($M1058="",$M1058="ERR",$J1058="",$K1058="",$N1058=""),0,IF($N1058=0,IF(AND(OR(4=7,4=12),4&gt;=$K1058,4&lt;=IF($L1058="",12,$L1058)),$J1058,0),IF(AND(4&gt;=$K1058,4&lt;=IF($L1058="",12,$L1058),MOD(4-$K1058,$N1058)=0),$J1058,0)))</f>
        <v>0</v>
      </c>
      <c r="S1058" s="19" t="n">
        <f aca="false">IF(OR($M1058="",$M1058="ERR",$J1058="",$K1058="",$N1058=""),0,IF($N1058=0,IF(AND(OR(5=7,5=12),5&gt;=$K1058,5&lt;=IF($L1058="",12,$L1058)),$J1058,0),IF(AND(5&gt;=$K1058,5&lt;=IF($L1058="",12,$L1058),MOD(5-$K1058,$N1058)=0),$J1058,0)))</f>
        <v>0</v>
      </c>
      <c r="T1058" s="19" t="n">
        <f aca="false">IF(OR($M1058="",$M1058="ERR",$J1058="",$K1058="",$N1058=""),0,IF($N1058=0,IF(AND(OR(6=7,6=12),6&gt;=$K1058,6&lt;=IF($L1058="",12,$L1058)),$J1058,0),IF(AND(6&gt;=$K1058,6&lt;=IF($L1058="",12,$L1058),MOD(6-$K1058,$N1058)=0),$J1058,0)))</f>
        <v>0</v>
      </c>
      <c r="U1058" s="19" t="n">
        <f aca="false">IF(OR($M1058="",$M1058="ERR",$J1058="",$K1058="",$N1058=""),0,IF($N1058=0,IF(AND(OR(7=7,7=12),7&gt;=$K1058,7&lt;=IF($L1058="",12,$L1058)),$J1058,0),IF(AND(7&gt;=$K1058,7&lt;=IF($L1058="",12,$L1058),MOD(7-$K1058,$N1058)=0),$J1058,0)))</f>
        <v>0</v>
      </c>
      <c r="V1058" s="19" t="n">
        <f aca="false">IF(OR($M1058="",$M1058="ERR",$J1058="",$K1058="",$N1058=""),0,IF($N1058=0,IF(AND(OR(8=7,8=12),8&gt;=$K1058,8&lt;=IF($L1058="",12,$L1058)),$J1058,0),IF(AND(8&gt;=$K1058,8&lt;=IF($L1058="",12,$L1058),MOD(8-$K1058,$N1058)=0),$J1058,0)))</f>
        <v>0</v>
      </c>
      <c r="W1058" s="19" t="n">
        <f aca="false">IF(OR($M1058="",$M1058="ERR",$J1058="",$K1058="",$N1058=""),0,IF($N1058=0,IF(AND(OR(9=7,9=12),9&gt;=$K1058,9&lt;=IF($L1058="",12,$L1058)),$J1058,0),IF(AND(9&gt;=$K1058,9&lt;=IF($L1058="",12,$L1058),MOD(9-$K1058,$N1058)=0),$J1058,0)))</f>
        <v>0</v>
      </c>
      <c r="X1058" s="19" t="n">
        <f aca="false">IF(OR($M1058="",$M1058="ERR",$J1058="",$K1058="",$N1058=""),0,IF($N1058=0,IF(AND(OR(10=7,10=12),10&gt;=$K1058,10&lt;=IF($L1058="",12,$L1058)),$J1058,0),IF(AND(10&gt;=$K1058,10&lt;=IF($L1058="",12,$L1058),MOD(10-$K1058,$N1058)=0),$J1058,0)))</f>
        <v>0</v>
      </c>
      <c r="Y1058" s="19" t="n">
        <f aca="false">IF(OR($M1058="",$M1058="ERR",$J1058="",$K1058="",$N1058=""),0,IF($N1058=0,IF(AND(OR(11=7,11=12),11&gt;=$K1058,11&lt;=IF($L1058="",12,$L1058)),$J1058,0),IF(AND(11&gt;=$K1058,11&lt;=IF($L1058="",12,$L1058),MOD(11-$K1058,$N1058)=0),$J1058,0)))</f>
        <v>0</v>
      </c>
      <c r="Z1058" s="19" t="n">
        <f aca="false">IF(OR($M1058="",$M1058="ERR",$J1058="",$K1058="",$N1058=""),0,IF($N1058=0,IF(AND(OR(12=7,12=12),12&gt;=$K1058,12&lt;=IF($L1058="",12,$L1058)),$J1058,0),IF(AND(12&gt;=$K1058,12&lt;=IF($L1058="",12,$L1058),MOD(12-$K1058,$N1058)=0),$J1058,0)))</f>
        <v>0</v>
      </c>
      <c r="AA1058" s="36" t="n">
        <f aca="false">SUM(O1058:Z1058)</f>
        <v>0</v>
      </c>
      <c r="AB1058" s="15" t="str">
        <f aca="false">IF(AND($B1058="",$D1058="",$J1058=""),"",IF($B1058="","Falta código",IF(ISNA(MATCH($B1058,LST_COD,0)),"Código no registrado en Trabajadores",IF($E1058="","Concepto no está en el catálogo",IF($M1058="ERR","Retención de otro empleador: Origen = Otro empleador",IF(OR($J1058="",$K1058=""),"Falta monto o mes",IF(OR($K1058&lt;1,$K1058&gt;12),"Mes inicio inválido",IF(AND($L1058&lt;&gt;"",OR($L1058&lt;$K1058,$L1058&gt;12)),"Mes fin inválido",IF($N1058="","Falta frecuencia",IF(AND($G1058&lt;&gt;"Otro empleador",SUMPRODUCT(($O1058:$Z1058&lt;&gt;0)*(((COLUMN($O1058:$Z1058)-14)&lt;INDEX(Trabajadores!$M$6:$M$105,MATCH($B1058,LST_COD,0)))+((COLUMN($O1058:$Z1058)-14)&gt;INDEX(Trabajadores!$N$6:$N$105,MATCH($B1058,LST_COD,0)))))&gt;0),"Aviso: hay meses fuera del periodo laboral","OK"))))))))))</f>
        <v/>
      </c>
    </row>
    <row r="1059" customFormat="false" ht="15" hidden="false" customHeight="false" outlineLevel="0" collapsed="false">
      <c r="A1059" s="23" t="n">
        <v>1054</v>
      </c>
      <c r="B1059" s="7"/>
      <c r="C1059" s="35" t="str">
        <f aca="false">IF($B1059="","",IFERROR(INDEX(Trabajadores!$D$6:$D$105,MATCH($B1059,LST_COD,0)),"¿Código?"))</f>
        <v/>
      </c>
      <c r="D1059" s="30"/>
      <c r="E1059" s="9" t="str">
        <f aca="false">IF($D1059="","",IFERROR(VLOOKUP($D1059,CONC_TABLA,2,FALSE()),""))</f>
        <v/>
      </c>
      <c r="F1059" s="9" t="str">
        <f aca="false">IF($D1059="","",IFERROR(VLOOKUP($D1059,CONC_TABLA,3,FALSE()),""))</f>
        <v/>
      </c>
      <c r="G1059" s="30"/>
      <c r="H1059" s="30"/>
      <c r="I1059" s="30"/>
      <c r="J1059" s="29"/>
      <c r="K1059" s="28"/>
      <c r="L1059" s="28"/>
      <c r="M1059" s="9" t="str">
        <f aca="false">IF(OR($B1059="",$E1059=""),"",IF($E1059="INA","INA",IF($G1059="Otro empleador",IF($E1059="RET","RETO",IF($E1059="ORD","OTO","OTX")),IF($E1059="RET","ERR",$E1059))))</f>
        <v/>
      </c>
      <c r="N1059" s="9" t="str">
        <f aca="false">IF($I1059="","",IFERROR(VLOOKUP($I1059,FREC_TABLA,2,FALSE()),""))</f>
        <v/>
      </c>
      <c r="O1059" s="19" t="n">
        <f aca="false">IF(OR($M1059="",$M1059="ERR",$J1059="",$K1059="",$N1059=""),0,IF($N1059=0,IF(AND(OR(1=7,1=12),1&gt;=$K1059,1&lt;=IF($L1059="",12,$L1059)),$J1059,0),IF(AND(1&gt;=$K1059,1&lt;=IF($L1059="",12,$L1059),MOD(1-$K1059,$N1059)=0),$J1059,0)))</f>
        <v>0</v>
      </c>
      <c r="P1059" s="19" t="n">
        <f aca="false">IF(OR($M1059="",$M1059="ERR",$J1059="",$K1059="",$N1059=""),0,IF($N1059=0,IF(AND(OR(2=7,2=12),2&gt;=$K1059,2&lt;=IF($L1059="",12,$L1059)),$J1059,0),IF(AND(2&gt;=$K1059,2&lt;=IF($L1059="",12,$L1059),MOD(2-$K1059,$N1059)=0),$J1059,0)))</f>
        <v>0</v>
      </c>
      <c r="Q1059" s="19" t="n">
        <f aca="false">IF(OR($M1059="",$M1059="ERR",$J1059="",$K1059="",$N1059=""),0,IF($N1059=0,IF(AND(OR(3=7,3=12),3&gt;=$K1059,3&lt;=IF($L1059="",12,$L1059)),$J1059,0),IF(AND(3&gt;=$K1059,3&lt;=IF($L1059="",12,$L1059),MOD(3-$K1059,$N1059)=0),$J1059,0)))</f>
        <v>0</v>
      </c>
      <c r="R1059" s="19" t="n">
        <f aca="false">IF(OR($M1059="",$M1059="ERR",$J1059="",$K1059="",$N1059=""),0,IF($N1059=0,IF(AND(OR(4=7,4=12),4&gt;=$K1059,4&lt;=IF($L1059="",12,$L1059)),$J1059,0),IF(AND(4&gt;=$K1059,4&lt;=IF($L1059="",12,$L1059),MOD(4-$K1059,$N1059)=0),$J1059,0)))</f>
        <v>0</v>
      </c>
      <c r="S1059" s="19" t="n">
        <f aca="false">IF(OR($M1059="",$M1059="ERR",$J1059="",$K1059="",$N1059=""),0,IF($N1059=0,IF(AND(OR(5=7,5=12),5&gt;=$K1059,5&lt;=IF($L1059="",12,$L1059)),$J1059,0),IF(AND(5&gt;=$K1059,5&lt;=IF($L1059="",12,$L1059),MOD(5-$K1059,$N1059)=0),$J1059,0)))</f>
        <v>0</v>
      </c>
      <c r="T1059" s="19" t="n">
        <f aca="false">IF(OR($M1059="",$M1059="ERR",$J1059="",$K1059="",$N1059=""),0,IF($N1059=0,IF(AND(OR(6=7,6=12),6&gt;=$K1059,6&lt;=IF($L1059="",12,$L1059)),$J1059,0),IF(AND(6&gt;=$K1059,6&lt;=IF($L1059="",12,$L1059),MOD(6-$K1059,$N1059)=0),$J1059,0)))</f>
        <v>0</v>
      </c>
      <c r="U1059" s="19" t="n">
        <f aca="false">IF(OR($M1059="",$M1059="ERR",$J1059="",$K1059="",$N1059=""),0,IF($N1059=0,IF(AND(OR(7=7,7=12),7&gt;=$K1059,7&lt;=IF($L1059="",12,$L1059)),$J1059,0),IF(AND(7&gt;=$K1059,7&lt;=IF($L1059="",12,$L1059),MOD(7-$K1059,$N1059)=0),$J1059,0)))</f>
        <v>0</v>
      </c>
      <c r="V1059" s="19" t="n">
        <f aca="false">IF(OR($M1059="",$M1059="ERR",$J1059="",$K1059="",$N1059=""),0,IF($N1059=0,IF(AND(OR(8=7,8=12),8&gt;=$K1059,8&lt;=IF($L1059="",12,$L1059)),$J1059,0),IF(AND(8&gt;=$K1059,8&lt;=IF($L1059="",12,$L1059),MOD(8-$K1059,$N1059)=0),$J1059,0)))</f>
        <v>0</v>
      </c>
      <c r="W1059" s="19" t="n">
        <f aca="false">IF(OR($M1059="",$M1059="ERR",$J1059="",$K1059="",$N1059=""),0,IF($N1059=0,IF(AND(OR(9=7,9=12),9&gt;=$K1059,9&lt;=IF($L1059="",12,$L1059)),$J1059,0),IF(AND(9&gt;=$K1059,9&lt;=IF($L1059="",12,$L1059),MOD(9-$K1059,$N1059)=0),$J1059,0)))</f>
        <v>0</v>
      </c>
      <c r="X1059" s="19" t="n">
        <f aca="false">IF(OR($M1059="",$M1059="ERR",$J1059="",$K1059="",$N1059=""),0,IF($N1059=0,IF(AND(OR(10=7,10=12),10&gt;=$K1059,10&lt;=IF($L1059="",12,$L1059)),$J1059,0),IF(AND(10&gt;=$K1059,10&lt;=IF($L1059="",12,$L1059),MOD(10-$K1059,$N1059)=0),$J1059,0)))</f>
        <v>0</v>
      </c>
      <c r="Y1059" s="19" t="n">
        <f aca="false">IF(OR($M1059="",$M1059="ERR",$J1059="",$K1059="",$N1059=""),0,IF($N1059=0,IF(AND(OR(11=7,11=12),11&gt;=$K1059,11&lt;=IF($L1059="",12,$L1059)),$J1059,0),IF(AND(11&gt;=$K1059,11&lt;=IF($L1059="",12,$L1059),MOD(11-$K1059,$N1059)=0),$J1059,0)))</f>
        <v>0</v>
      </c>
      <c r="Z1059" s="19" t="n">
        <f aca="false">IF(OR($M1059="",$M1059="ERR",$J1059="",$K1059="",$N1059=""),0,IF($N1059=0,IF(AND(OR(12=7,12=12),12&gt;=$K1059,12&lt;=IF($L1059="",12,$L1059)),$J1059,0),IF(AND(12&gt;=$K1059,12&lt;=IF($L1059="",12,$L1059),MOD(12-$K1059,$N1059)=0),$J1059,0)))</f>
        <v>0</v>
      </c>
      <c r="AA1059" s="36" t="n">
        <f aca="false">SUM(O1059:Z1059)</f>
        <v>0</v>
      </c>
      <c r="AB1059" s="15" t="str">
        <f aca="false">IF(AND($B1059="",$D1059="",$J1059=""),"",IF($B1059="","Falta código",IF(ISNA(MATCH($B1059,LST_COD,0)),"Código no registrado en Trabajadores",IF($E1059="","Concepto no está en el catálogo",IF($M1059="ERR","Retención de otro empleador: Origen = Otro empleador",IF(OR($J1059="",$K1059=""),"Falta monto o mes",IF(OR($K1059&lt;1,$K1059&gt;12),"Mes inicio inválido",IF(AND($L1059&lt;&gt;"",OR($L1059&lt;$K1059,$L1059&gt;12)),"Mes fin inválido",IF($N1059="","Falta frecuencia",IF(AND($G1059&lt;&gt;"Otro empleador",SUMPRODUCT(($O1059:$Z1059&lt;&gt;0)*(((COLUMN($O1059:$Z1059)-14)&lt;INDEX(Trabajadores!$M$6:$M$105,MATCH($B1059,LST_COD,0)))+((COLUMN($O1059:$Z1059)-14)&gt;INDEX(Trabajadores!$N$6:$N$105,MATCH($B1059,LST_COD,0)))))&gt;0),"Aviso: hay meses fuera del periodo laboral","OK"))))))))))</f>
        <v/>
      </c>
    </row>
    <row r="1060" customFormat="false" ht="15" hidden="false" customHeight="false" outlineLevel="0" collapsed="false">
      <c r="A1060" s="23" t="n">
        <v>1055</v>
      </c>
      <c r="B1060" s="7"/>
      <c r="C1060" s="35" t="str">
        <f aca="false">IF($B1060="","",IFERROR(INDEX(Trabajadores!$D$6:$D$105,MATCH($B1060,LST_COD,0)),"¿Código?"))</f>
        <v/>
      </c>
      <c r="D1060" s="30"/>
      <c r="E1060" s="9" t="str">
        <f aca="false">IF($D1060="","",IFERROR(VLOOKUP($D1060,CONC_TABLA,2,FALSE()),""))</f>
        <v/>
      </c>
      <c r="F1060" s="9" t="str">
        <f aca="false">IF($D1060="","",IFERROR(VLOOKUP($D1060,CONC_TABLA,3,FALSE()),""))</f>
        <v/>
      </c>
      <c r="G1060" s="30"/>
      <c r="H1060" s="30"/>
      <c r="I1060" s="30"/>
      <c r="J1060" s="29"/>
      <c r="K1060" s="28"/>
      <c r="L1060" s="28"/>
      <c r="M1060" s="9" t="str">
        <f aca="false">IF(OR($B1060="",$E1060=""),"",IF($E1060="INA","INA",IF($G1060="Otro empleador",IF($E1060="RET","RETO",IF($E1060="ORD","OTO","OTX")),IF($E1060="RET","ERR",$E1060))))</f>
        <v/>
      </c>
      <c r="N1060" s="9" t="str">
        <f aca="false">IF($I1060="","",IFERROR(VLOOKUP($I1060,FREC_TABLA,2,FALSE()),""))</f>
        <v/>
      </c>
      <c r="O1060" s="19" t="n">
        <f aca="false">IF(OR($M1060="",$M1060="ERR",$J1060="",$K1060="",$N1060=""),0,IF($N1060=0,IF(AND(OR(1=7,1=12),1&gt;=$K1060,1&lt;=IF($L1060="",12,$L1060)),$J1060,0),IF(AND(1&gt;=$K1060,1&lt;=IF($L1060="",12,$L1060),MOD(1-$K1060,$N1060)=0),$J1060,0)))</f>
        <v>0</v>
      </c>
      <c r="P1060" s="19" t="n">
        <f aca="false">IF(OR($M1060="",$M1060="ERR",$J1060="",$K1060="",$N1060=""),0,IF($N1060=0,IF(AND(OR(2=7,2=12),2&gt;=$K1060,2&lt;=IF($L1060="",12,$L1060)),$J1060,0),IF(AND(2&gt;=$K1060,2&lt;=IF($L1060="",12,$L1060),MOD(2-$K1060,$N1060)=0),$J1060,0)))</f>
        <v>0</v>
      </c>
      <c r="Q1060" s="19" t="n">
        <f aca="false">IF(OR($M1060="",$M1060="ERR",$J1060="",$K1060="",$N1060=""),0,IF($N1060=0,IF(AND(OR(3=7,3=12),3&gt;=$K1060,3&lt;=IF($L1060="",12,$L1060)),$J1060,0),IF(AND(3&gt;=$K1060,3&lt;=IF($L1060="",12,$L1060),MOD(3-$K1060,$N1060)=0),$J1060,0)))</f>
        <v>0</v>
      </c>
      <c r="R1060" s="19" t="n">
        <f aca="false">IF(OR($M1060="",$M1060="ERR",$J1060="",$K1060="",$N1060=""),0,IF($N1060=0,IF(AND(OR(4=7,4=12),4&gt;=$K1060,4&lt;=IF($L1060="",12,$L1060)),$J1060,0),IF(AND(4&gt;=$K1060,4&lt;=IF($L1060="",12,$L1060),MOD(4-$K1060,$N1060)=0),$J1060,0)))</f>
        <v>0</v>
      </c>
      <c r="S1060" s="19" t="n">
        <f aca="false">IF(OR($M1060="",$M1060="ERR",$J1060="",$K1060="",$N1060=""),0,IF($N1060=0,IF(AND(OR(5=7,5=12),5&gt;=$K1060,5&lt;=IF($L1060="",12,$L1060)),$J1060,0),IF(AND(5&gt;=$K1060,5&lt;=IF($L1060="",12,$L1060),MOD(5-$K1060,$N1060)=0),$J1060,0)))</f>
        <v>0</v>
      </c>
      <c r="T1060" s="19" t="n">
        <f aca="false">IF(OR($M1060="",$M1060="ERR",$J1060="",$K1060="",$N1060=""),0,IF($N1060=0,IF(AND(OR(6=7,6=12),6&gt;=$K1060,6&lt;=IF($L1060="",12,$L1060)),$J1060,0),IF(AND(6&gt;=$K1060,6&lt;=IF($L1060="",12,$L1060),MOD(6-$K1060,$N1060)=0),$J1060,0)))</f>
        <v>0</v>
      </c>
      <c r="U1060" s="19" t="n">
        <f aca="false">IF(OR($M1060="",$M1060="ERR",$J1060="",$K1060="",$N1060=""),0,IF($N1060=0,IF(AND(OR(7=7,7=12),7&gt;=$K1060,7&lt;=IF($L1060="",12,$L1060)),$J1060,0),IF(AND(7&gt;=$K1060,7&lt;=IF($L1060="",12,$L1060),MOD(7-$K1060,$N1060)=0),$J1060,0)))</f>
        <v>0</v>
      </c>
      <c r="V1060" s="19" t="n">
        <f aca="false">IF(OR($M1060="",$M1060="ERR",$J1060="",$K1060="",$N1060=""),0,IF($N1060=0,IF(AND(OR(8=7,8=12),8&gt;=$K1060,8&lt;=IF($L1060="",12,$L1060)),$J1060,0),IF(AND(8&gt;=$K1060,8&lt;=IF($L1060="",12,$L1060),MOD(8-$K1060,$N1060)=0),$J1060,0)))</f>
        <v>0</v>
      </c>
      <c r="W1060" s="19" t="n">
        <f aca="false">IF(OR($M1060="",$M1060="ERR",$J1060="",$K1060="",$N1060=""),0,IF($N1060=0,IF(AND(OR(9=7,9=12),9&gt;=$K1060,9&lt;=IF($L1060="",12,$L1060)),$J1060,0),IF(AND(9&gt;=$K1060,9&lt;=IF($L1060="",12,$L1060),MOD(9-$K1060,$N1060)=0),$J1060,0)))</f>
        <v>0</v>
      </c>
      <c r="X1060" s="19" t="n">
        <f aca="false">IF(OR($M1060="",$M1060="ERR",$J1060="",$K1060="",$N1060=""),0,IF($N1060=0,IF(AND(OR(10=7,10=12),10&gt;=$K1060,10&lt;=IF($L1060="",12,$L1060)),$J1060,0),IF(AND(10&gt;=$K1060,10&lt;=IF($L1060="",12,$L1060),MOD(10-$K1060,$N1060)=0),$J1060,0)))</f>
        <v>0</v>
      </c>
      <c r="Y1060" s="19" t="n">
        <f aca="false">IF(OR($M1060="",$M1060="ERR",$J1060="",$K1060="",$N1060=""),0,IF($N1060=0,IF(AND(OR(11=7,11=12),11&gt;=$K1060,11&lt;=IF($L1060="",12,$L1060)),$J1060,0),IF(AND(11&gt;=$K1060,11&lt;=IF($L1060="",12,$L1060),MOD(11-$K1060,$N1060)=0),$J1060,0)))</f>
        <v>0</v>
      </c>
      <c r="Z1060" s="19" t="n">
        <f aca="false">IF(OR($M1060="",$M1060="ERR",$J1060="",$K1060="",$N1060=""),0,IF($N1060=0,IF(AND(OR(12=7,12=12),12&gt;=$K1060,12&lt;=IF($L1060="",12,$L1060)),$J1060,0),IF(AND(12&gt;=$K1060,12&lt;=IF($L1060="",12,$L1060),MOD(12-$K1060,$N1060)=0),$J1060,0)))</f>
        <v>0</v>
      </c>
      <c r="AA1060" s="36" t="n">
        <f aca="false">SUM(O1060:Z1060)</f>
        <v>0</v>
      </c>
      <c r="AB1060" s="15" t="str">
        <f aca="false">IF(AND($B1060="",$D1060="",$J1060=""),"",IF($B1060="","Falta código",IF(ISNA(MATCH($B1060,LST_COD,0)),"Código no registrado en Trabajadores",IF($E1060="","Concepto no está en el catálogo",IF($M1060="ERR","Retención de otro empleador: Origen = Otro empleador",IF(OR($J1060="",$K1060=""),"Falta monto o mes",IF(OR($K1060&lt;1,$K1060&gt;12),"Mes inicio inválido",IF(AND($L1060&lt;&gt;"",OR($L1060&lt;$K1060,$L1060&gt;12)),"Mes fin inválido",IF($N1060="","Falta frecuencia",IF(AND($G1060&lt;&gt;"Otro empleador",SUMPRODUCT(($O1060:$Z1060&lt;&gt;0)*(((COLUMN($O1060:$Z1060)-14)&lt;INDEX(Trabajadores!$M$6:$M$105,MATCH($B1060,LST_COD,0)))+((COLUMN($O1060:$Z1060)-14)&gt;INDEX(Trabajadores!$N$6:$N$105,MATCH($B1060,LST_COD,0)))))&gt;0),"Aviso: hay meses fuera del periodo laboral","OK"))))))))))</f>
        <v/>
      </c>
    </row>
    <row r="1061" customFormat="false" ht="15" hidden="false" customHeight="false" outlineLevel="0" collapsed="false">
      <c r="A1061" s="23" t="n">
        <v>1056</v>
      </c>
      <c r="B1061" s="7"/>
      <c r="C1061" s="35" t="str">
        <f aca="false">IF($B1061="","",IFERROR(INDEX(Trabajadores!$D$6:$D$105,MATCH($B1061,LST_COD,0)),"¿Código?"))</f>
        <v/>
      </c>
      <c r="D1061" s="30"/>
      <c r="E1061" s="9" t="str">
        <f aca="false">IF($D1061="","",IFERROR(VLOOKUP($D1061,CONC_TABLA,2,FALSE()),""))</f>
        <v/>
      </c>
      <c r="F1061" s="9" t="str">
        <f aca="false">IF($D1061="","",IFERROR(VLOOKUP($D1061,CONC_TABLA,3,FALSE()),""))</f>
        <v/>
      </c>
      <c r="G1061" s="30"/>
      <c r="H1061" s="30"/>
      <c r="I1061" s="30"/>
      <c r="J1061" s="29"/>
      <c r="K1061" s="28"/>
      <c r="L1061" s="28"/>
      <c r="M1061" s="9" t="str">
        <f aca="false">IF(OR($B1061="",$E1061=""),"",IF($E1061="INA","INA",IF($G1061="Otro empleador",IF($E1061="RET","RETO",IF($E1061="ORD","OTO","OTX")),IF($E1061="RET","ERR",$E1061))))</f>
        <v/>
      </c>
      <c r="N1061" s="9" t="str">
        <f aca="false">IF($I1061="","",IFERROR(VLOOKUP($I1061,FREC_TABLA,2,FALSE()),""))</f>
        <v/>
      </c>
      <c r="O1061" s="19" t="n">
        <f aca="false">IF(OR($M1061="",$M1061="ERR",$J1061="",$K1061="",$N1061=""),0,IF($N1061=0,IF(AND(OR(1=7,1=12),1&gt;=$K1061,1&lt;=IF($L1061="",12,$L1061)),$J1061,0),IF(AND(1&gt;=$K1061,1&lt;=IF($L1061="",12,$L1061),MOD(1-$K1061,$N1061)=0),$J1061,0)))</f>
        <v>0</v>
      </c>
      <c r="P1061" s="19" t="n">
        <f aca="false">IF(OR($M1061="",$M1061="ERR",$J1061="",$K1061="",$N1061=""),0,IF($N1061=0,IF(AND(OR(2=7,2=12),2&gt;=$K1061,2&lt;=IF($L1061="",12,$L1061)),$J1061,0),IF(AND(2&gt;=$K1061,2&lt;=IF($L1061="",12,$L1061),MOD(2-$K1061,$N1061)=0),$J1061,0)))</f>
        <v>0</v>
      </c>
      <c r="Q1061" s="19" t="n">
        <f aca="false">IF(OR($M1061="",$M1061="ERR",$J1061="",$K1061="",$N1061=""),0,IF($N1061=0,IF(AND(OR(3=7,3=12),3&gt;=$K1061,3&lt;=IF($L1061="",12,$L1061)),$J1061,0),IF(AND(3&gt;=$K1061,3&lt;=IF($L1061="",12,$L1061),MOD(3-$K1061,$N1061)=0),$J1061,0)))</f>
        <v>0</v>
      </c>
      <c r="R1061" s="19" t="n">
        <f aca="false">IF(OR($M1061="",$M1061="ERR",$J1061="",$K1061="",$N1061=""),0,IF($N1061=0,IF(AND(OR(4=7,4=12),4&gt;=$K1061,4&lt;=IF($L1061="",12,$L1061)),$J1061,0),IF(AND(4&gt;=$K1061,4&lt;=IF($L1061="",12,$L1061),MOD(4-$K1061,$N1061)=0),$J1061,0)))</f>
        <v>0</v>
      </c>
      <c r="S1061" s="19" t="n">
        <f aca="false">IF(OR($M1061="",$M1061="ERR",$J1061="",$K1061="",$N1061=""),0,IF($N1061=0,IF(AND(OR(5=7,5=12),5&gt;=$K1061,5&lt;=IF($L1061="",12,$L1061)),$J1061,0),IF(AND(5&gt;=$K1061,5&lt;=IF($L1061="",12,$L1061),MOD(5-$K1061,$N1061)=0),$J1061,0)))</f>
        <v>0</v>
      </c>
      <c r="T1061" s="19" t="n">
        <f aca="false">IF(OR($M1061="",$M1061="ERR",$J1061="",$K1061="",$N1061=""),0,IF($N1061=0,IF(AND(OR(6=7,6=12),6&gt;=$K1061,6&lt;=IF($L1061="",12,$L1061)),$J1061,0),IF(AND(6&gt;=$K1061,6&lt;=IF($L1061="",12,$L1061),MOD(6-$K1061,$N1061)=0),$J1061,0)))</f>
        <v>0</v>
      </c>
      <c r="U1061" s="19" t="n">
        <f aca="false">IF(OR($M1061="",$M1061="ERR",$J1061="",$K1061="",$N1061=""),0,IF($N1061=0,IF(AND(OR(7=7,7=12),7&gt;=$K1061,7&lt;=IF($L1061="",12,$L1061)),$J1061,0),IF(AND(7&gt;=$K1061,7&lt;=IF($L1061="",12,$L1061),MOD(7-$K1061,$N1061)=0),$J1061,0)))</f>
        <v>0</v>
      </c>
      <c r="V1061" s="19" t="n">
        <f aca="false">IF(OR($M1061="",$M1061="ERR",$J1061="",$K1061="",$N1061=""),0,IF($N1061=0,IF(AND(OR(8=7,8=12),8&gt;=$K1061,8&lt;=IF($L1061="",12,$L1061)),$J1061,0),IF(AND(8&gt;=$K1061,8&lt;=IF($L1061="",12,$L1061),MOD(8-$K1061,$N1061)=0),$J1061,0)))</f>
        <v>0</v>
      </c>
      <c r="W1061" s="19" t="n">
        <f aca="false">IF(OR($M1061="",$M1061="ERR",$J1061="",$K1061="",$N1061=""),0,IF($N1061=0,IF(AND(OR(9=7,9=12),9&gt;=$K1061,9&lt;=IF($L1061="",12,$L1061)),$J1061,0),IF(AND(9&gt;=$K1061,9&lt;=IF($L1061="",12,$L1061),MOD(9-$K1061,$N1061)=0),$J1061,0)))</f>
        <v>0</v>
      </c>
      <c r="X1061" s="19" t="n">
        <f aca="false">IF(OR($M1061="",$M1061="ERR",$J1061="",$K1061="",$N1061=""),0,IF($N1061=0,IF(AND(OR(10=7,10=12),10&gt;=$K1061,10&lt;=IF($L1061="",12,$L1061)),$J1061,0),IF(AND(10&gt;=$K1061,10&lt;=IF($L1061="",12,$L1061),MOD(10-$K1061,$N1061)=0),$J1061,0)))</f>
        <v>0</v>
      </c>
      <c r="Y1061" s="19" t="n">
        <f aca="false">IF(OR($M1061="",$M1061="ERR",$J1061="",$K1061="",$N1061=""),0,IF($N1061=0,IF(AND(OR(11=7,11=12),11&gt;=$K1061,11&lt;=IF($L1061="",12,$L1061)),$J1061,0),IF(AND(11&gt;=$K1061,11&lt;=IF($L1061="",12,$L1061),MOD(11-$K1061,$N1061)=0),$J1061,0)))</f>
        <v>0</v>
      </c>
      <c r="Z1061" s="19" t="n">
        <f aca="false">IF(OR($M1061="",$M1061="ERR",$J1061="",$K1061="",$N1061=""),0,IF($N1061=0,IF(AND(OR(12=7,12=12),12&gt;=$K1061,12&lt;=IF($L1061="",12,$L1061)),$J1061,0),IF(AND(12&gt;=$K1061,12&lt;=IF($L1061="",12,$L1061),MOD(12-$K1061,$N1061)=0),$J1061,0)))</f>
        <v>0</v>
      </c>
      <c r="AA1061" s="36" t="n">
        <f aca="false">SUM(O1061:Z1061)</f>
        <v>0</v>
      </c>
      <c r="AB1061" s="15" t="str">
        <f aca="false">IF(AND($B1061="",$D1061="",$J1061=""),"",IF($B1061="","Falta código",IF(ISNA(MATCH($B1061,LST_COD,0)),"Código no registrado en Trabajadores",IF($E1061="","Concepto no está en el catálogo",IF($M1061="ERR","Retención de otro empleador: Origen = Otro empleador",IF(OR($J1061="",$K1061=""),"Falta monto o mes",IF(OR($K1061&lt;1,$K1061&gt;12),"Mes inicio inválido",IF(AND($L1061&lt;&gt;"",OR($L1061&lt;$K1061,$L1061&gt;12)),"Mes fin inválido",IF($N1061="","Falta frecuencia",IF(AND($G1061&lt;&gt;"Otro empleador",SUMPRODUCT(($O1061:$Z1061&lt;&gt;0)*(((COLUMN($O1061:$Z1061)-14)&lt;INDEX(Trabajadores!$M$6:$M$105,MATCH($B1061,LST_COD,0)))+((COLUMN($O1061:$Z1061)-14)&gt;INDEX(Trabajadores!$N$6:$N$105,MATCH($B1061,LST_COD,0)))))&gt;0),"Aviso: hay meses fuera del periodo laboral","OK"))))))))))</f>
        <v/>
      </c>
    </row>
    <row r="1062" customFormat="false" ht="15" hidden="false" customHeight="false" outlineLevel="0" collapsed="false">
      <c r="A1062" s="23" t="n">
        <v>1057</v>
      </c>
      <c r="B1062" s="7"/>
      <c r="C1062" s="35" t="str">
        <f aca="false">IF($B1062="","",IFERROR(INDEX(Trabajadores!$D$6:$D$105,MATCH($B1062,LST_COD,0)),"¿Código?"))</f>
        <v/>
      </c>
      <c r="D1062" s="30"/>
      <c r="E1062" s="9" t="str">
        <f aca="false">IF($D1062="","",IFERROR(VLOOKUP($D1062,CONC_TABLA,2,FALSE()),""))</f>
        <v/>
      </c>
      <c r="F1062" s="9" t="str">
        <f aca="false">IF($D1062="","",IFERROR(VLOOKUP($D1062,CONC_TABLA,3,FALSE()),""))</f>
        <v/>
      </c>
      <c r="G1062" s="30"/>
      <c r="H1062" s="30"/>
      <c r="I1062" s="30"/>
      <c r="J1062" s="29"/>
      <c r="K1062" s="28"/>
      <c r="L1062" s="28"/>
      <c r="M1062" s="9" t="str">
        <f aca="false">IF(OR($B1062="",$E1062=""),"",IF($E1062="INA","INA",IF($G1062="Otro empleador",IF($E1062="RET","RETO",IF($E1062="ORD","OTO","OTX")),IF($E1062="RET","ERR",$E1062))))</f>
        <v/>
      </c>
      <c r="N1062" s="9" t="str">
        <f aca="false">IF($I1062="","",IFERROR(VLOOKUP($I1062,FREC_TABLA,2,FALSE()),""))</f>
        <v/>
      </c>
      <c r="O1062" s="19" t="n">
        <f aca="false">IF(OR($M1062="",$M1062="ERR",$J1062="",$K1062="",$N1062=""),0,IF($N1062=0,IF(AND(OR(1=7,1=12),1&gt;=$K1062,1&lt;=IF($L1062="",12,$L1062)),$J1062,0),IF(AND(1&gt;=$K1062,1&lt;=IF($L1062="",12,$L1062),MOD(1-$K1062,$N1062)=0),$J1062,0)))</f>
        <v>0</v>
      </c>
      <c r="P1062" s="19" t="n">
        <f aca="false">IF(OR($M1062="",$M1062="ERR",$J1062="",$K1062="",$N1062=""),0,IF($N1062=0,IF(AND(OR(2=7,2=12),2&gt;=$K1062,2&lt;=IF($L1062="",12,$L1062)),$J1062,0),IF(AND(2&gt;=$K1062,2&lt;=IF($L1062="",12,$L1062),MOD(2-$K1062,$N1062)=0),$J1062,0)))</f>
        <v>0</v>
      </c>
      <c r="Q1062" s="19" t="n">
        <f aca="false">IF(OR($M1062="",$M1062="ERR",$J1062="",$K1062="",$N1062=""),0,IF($N1062=0,IF(AND(OR(3=7,3=12),3&gt;=$K1062,3&lt;=IF($L1062="",12,$L1062)),$J1062,0),IF(AND(3&gt;=$K1062,3&lt;=IF($L1062="",12,$L1062),MOD(3-$K1062,$N1062)=0),$J1062,0)))</f>
        <v>0</v>
      </c>
      <c r="R1062" s="19" t="n">
        <f aca="false">IF(OR($M1062="",$M1062="ERR",$J1062="",$K1062="",$N1062=""),0,IF($N1062=0,IF(AND(OR(4=7,4=12),4&gt;=$K1062,4&lt;=IF($L1062="",12,$L1062)),$J1062,0),IF(AND(4&gt;=$K1062,4&lt;=IF($L1062="",12,$L1062),MOD(4-$K1062,$N1062)=0),$J1062,0)))</f>
        <v>0</v>
      </c>
      <c r="S1062" s="19" t="n">
        <f aca="false">IF(OR($M1062="",$M1062="ERR",$J1062="",$K1062="",$N1062=""),0,IF($N1062=0,IF(AND(OR(5=7,5=12),5&gt;=$K1062,5&lt;=IF($L1062="",12,$L1062)),$J1062,0),IF(AND(5&gt;=$K1062,5&lt;=IF($L1062="",12,$L1062),MOD(5-$K1062,$N1062)=0),$J1062,0)))</f>
        <v>0</v>
      </c>
      <c r="T1062" s="19" t="n">
        <f aca="false">IF(OR($M1062="",$M1062="ERR",$J1062="",$K1062="",$N1062=""),0,IF($N1062=0,IF(AND(OR(6=7,6=12),6&gt;=$K1062,6&lt;=IF($L1062="",12,$L1062)),$J1062,0),IF(AND(6&gt;=$K1062,6&lt;=IF($L1062="",12,$L1062),MOD(6-$K1062,$N1062)=0),$J1062,0)))</f>
        <v>0</v>
      </c>
      <c r="U1062" s="19" t="n">
        <f aca="false">IF(OR($M1062="",$M1062="ERR",$J1062="",$K1062="",$N1062=""),0,IF($N1062=0,IF(AND(OR(7=7,7=12),7&gt;=$K1062,7&lt;=IF($L1062="",12,$L1062)),$J1062,0),IF(AND(7&gt;=$K1062,7&lt;=IF($L1062="",12,$L1062),MOD(7-$K1062,$N1062)=0),$J1062,0)))</f>
        <v>0</v>
      </c>
      <c r="V1062" s="19" t="n">
        <f aca="false">IF(OR($M1062="",$M1062="ERR",$J1062="",$K1062="",$N1062=""),0,IF($N1062=0,IF(AND(OR(8=7,8=12),8&gt;=$K1062,8&lt;=IF($L1062="",12,$L1062)),$J1062,0),IF(AND(8&gt;=$K1062,8&lt;=IF($L1062="",12,$L1062),MOD(8-$K1062,$N1062)=0),$J1062,0)))</f>
        <v>0</v>
      </c>
      <c r="W1062" s="19" t="n">
        <f aca="false">IF(OR($M1062="",$M1062="ERR",$J1062="",$K1062="",$N1062=""),0,IF($N1062=0,IF(AND(OR(9=7,9=12),9&gt;=$K1062,9&lt;=IF($L1062="",12,$L1062)),$J1062,0),IF(AND(9&gt;=$K1062,9&lt;=IF($L1062="",12,$L1062),MOD(9-$K1062,$N1062)=0),$J1062,0)))</f>
        <v>0</v>
      </c>
      <c r="X1062" s="19" t="n">
        <f aca="false">IF(OR($M1062="",$M1062="ERR",$J1062="",$K1062="",$N1062=""),0,IF($N1062=0,IF(AND(OR(10=7,10=12),10&gt;=$K1062,10&lt;=IF($L1062="",12,$L1062)),$J1062,0),IF(AND(10&gt;=$K1062,10&lt;=IF($L1062="",12,$L1062),MOD(10-$K1062,$N1062)=0),$J1062,0)))</f>
        <v>0</v>
      </c>
      <c r="Y1062" s="19" t="n">
        <f aca="false">IF(OR($M1062="",$M1062="ERR",$J1062="",$K1062="",$N1062=""),0,IF($N1062=0,IF(AND(OR(11=7,11=12),11&gt;=$K1062,11&lt;=IF($L1062="",12,$L1062)),$J1062,0),IF(AND(11&gt;=$K1062,11&lt;=IF($L1062="",12,$L1062),MOD(11-$K1062,$N1062)=0),$J1062,0)))</f>
        <v>0</v>
      </c>
      <c r="Z1062" s="19" t="n">
        <f aca="false">IF(OR($M1062="",$M1062="ERR",$J1062="",$K1062="",$N1062=""),0,IF($N1062=0,IF(AND(OR(12=7,12=12),12&gt;=$K1062,12&lt;=IF($L1062="",12,$L1062)),$J1062,0),IF(AND(12&gt;=$K1062,12&lt;=IF($L1062="",12,$L1062),MOD(12-$K1062,$N1062)=0),$J1062,0)))</f>
        <v>0</v>
      </c>
      <c r="AA1062" s="36" t="n">
        <f aca="false">SUM(O1062:Z1062)</f>
        <v>0</v>
      </c>
      <c r="AB1062" s="15" t="str">
        <f aca="false">IF(AND($B1062="",$D1062="",$J1062=""),"",IF($B1062="","Falta código",IF(ISNA(MATCH($B1062,LST_COD,0)),"Código no registrado en Trabajadores",IF($E1062="","Concepto no está en el catálogo",IF($M1062="ERR","Retención de otro empleador: Origen = Otro empleador",IF(OR($J1062="",$K1062=""),"Falta monto o mes",IF(OR($K1062&lt;1,$K1062&gt;12),"Mes inicio inválido",IF(AND($L1062&lt;&gt;"",OR($L1062&lt;$K1062,$L1062&gt;12)),"Mes fin inválido",IF($N1062="","Falta frecuencia",IF(AND($G1062&lt;&gt;"Otro empleador",SUMPRODUCT(($O1062:$Z1062&lt;&gt;0)*(((COLUMN($O1062:$Z1062)-14)&lt;INDEX(Trabajadores!$M$6:$M$105,MATCH($B1062,LST_COD,0)))+((COLUMN($O1062:$Z1062)-14)&gt;INDEX(Trabajadores!$N$6:$N$105,MATCH($B1062,LST_COD,0)))))&gt;0),"Aviso: hay meses fuera del periodo laboral","OK"))))))))))</f>
        <v/>
      </c>
    </row>
    <row r="1063" customFormat="false" ht="15" hidden="false" customHeight="false" outlineLevel="0" collapsed="false">
      <c r="A1063" s="23" t="n">
        <v>1058</v>
      </c>
      <c r="B1063" s="7"/>
      <c r="C1063" s="35" t="str">
        <f aca="false">IF($B1063="","",IFERROR(INDEX(Trabajadores!$D$6:$D$105,MATCH($B1063,LST_COD,0)),"¿Código?"))</f>
        <v/>
      </c>
      <c r="D1063" s="30"/>
      <c r="E1063" s="9" t="str">
        <f aca="false">IF($D1063="","",IFERROR(VLOOKUP($D1063,CONC_TABLA,2,FALSE()),""))</f>
        <v/>
      </c>
      <c r="F1063" s="9" t="str">
        <f aca="false">IF($D1063="","",IFERROR(VLOOKUP($D1063,CONC_TABLA,3,FALSE()),""))</f>
        <v/>
      </c>
      <c r="G1063" s="30"/>
      <c r="H1063" s="30"/>
      <c r="I1063" s="30"/>
      <c r="J1063" s="29"/>
      <c r="K1063" s="28"/>
      <c r="L1063" s="28"/>
      <c r="M1063" s="9" t="str">
        <f aca="false">IF(OR($B1063="",$E1063=""),"",IF($E1063="INA","INA",IF($G1063="Otro empleador",IF($E1063="RET","RETO",IF($E1063="ORD","OTO","OTX")),IF($E1063="RET","ERR",$E1063))))</f>
        <v/>
      </c>
      <c r="N1063" s="9" t="str">
        <f aca="false">IF($I1063="","",IFERROR(VLOOKUP($I1063,FREC_TABLA,2,FALSE()),""))</f>
        <v/>
      </c>
      <c r="O1063" s="19" t="n">
        <f aca="false">IF(OR($M1063="",$M1063="ERR",$J1063="",$K1063="",$N1063=""),0,IF($N1063=0,IF(AND(OR(1=7,1=12),1&gt;=$K1063,1&lt;=IF($L1063="",12,$L1063)),$J1063,0),IF(AND(1&gt;=$K1063,1&lt;=IF($L1063="",12,$L1063),MOD(1-$K1063,$N1063)=0),$J1063,0)))</f>
        <v>0</v>
      </c>
      <c r="P1063" s="19" t="n">
        <f aca="false">IF(OR($M1063="",$M1063="ERR",$J1063="",$K1063="",$N1063=""),0,IF($N1063=0,IF(AND(OR(2=7,2=12),2&gt;=$K1063,2&lt;=IF($L1063="",12,$L1063)),$J1063,0),IF(AND(2&gt;=$K1063,2&lt;=IF($L1063="",12,$L1063),MOD(2-$K1063,$N1063)=0),$J1063,0)))</f>
        <v>0</v>
      </c>
      <c r="Q1063" s="19" t="n">
        <f aca="false">IF(OR($M1063="",$M1063="ERR",$J1063="",$K1063="",$N1063=""),0,IF($N1063=0,IF(AND(OR(3=7,3=12),3&gt;=$K1063,3&lt;=IF($L1063="",12,$L1063)),$J1063,0),IF(AND(3&gt;=$K1063,3&lt;=IF($L1063="",12,$L1063),MOD(3-$K1063,$N1063)=0),$J1063,0)))</f>
        <v>0</v>
      </c>
      <c r="R1063" s="19" t="n">
        <f aca="false">IF(OR($M1063="",$M1063="ERR",$J1063="",$K1063="",$N1063=""),0,IF($N1063=0,IF(AND(OR(4=7,4=12),4&gt;=$K1063,4&lt;=IF($L1063="",12,$L1063)),$J1063,0),IF(AND(4&gt;=$K1063,4&lt;=IF($L1063="",12,$L1063),MOD(4-$K1063,$N1063)=0),$J1063,0)))</f>
        <v>0</v>
      </c>
      <c r="S1063" s="19" t="n">
        <f aca="false">IF(OR($M1063="",$M1063="ERR",$J1063="",$K1063="",$N1063=""),0,IF($N1063=0,IF(AND(OR(5=7,5=12),5&gt;=$K1063,5&lt;=IF($L1063="",12,$L1063)),$J1063,0),IF(AND(5&gt;=$K1063,5&lt;=IF($L1063="",12,$L1063),MOD(5-$K1063,$N1063)=0),$J1063,0)))</f>
        <v>0</v>
      </c>
      <c r="T1063" s="19" t="n">
        <f aca="false">IF(OR($M1063="",$M1063="ERR",$J1063="",$K1063="",$N1063=""),0,IF($N1063=0,IF(AND(OR(6=7,6=12),6&gt;=$K1063,6&lt;=IF($L1063="",12,$L1063)),$J1063,0),IF(AND(6&gt;=$K1063,6&lt;=IF($L1063="",12,$L1063),MOD(6-$K1063,$N1063)=0),$J1063,0)))</f>
        <v>0</v>
      </c>
      <c r="U1063" s="19" t="n">
        <f aca="false">IF(OR($M1063="",$M1063="ERR",$J1063="",$K1063="",$N1063=""),0,IF($N1063=0,IF(AND(OR(7=7,7=12),7&gt;=$K1063,7&lt;=IF($L1063="",12,$L1063)),$J1063,0),IF(AND(7&gt;=$K1063,7&lt;=IF($L1063="",12,$L1063),MOD(7-$K1063,$N1063)=0),$J1063,0)))</f>
        <v>0</v>
      </c>
      <c r="V1063" s="19" t="n">
        <f aca="false">IF(OR($M1063="",$M1063="ERR",$J1063="",$K1063="",$N1063=""),0,IF($N1063=0,IF(AND(OR(8=7,8=12),8&gt;=$K1063,8&lt;=IF($L1063="",12,$L1063)),$J1063,0),IF(AND(8&gt;=$K1063,8&lt;=IF($L1063="",12,$L1063),MOD(8-$K1063,$N1063)=0),$J1063,0)))</f>
        <v>0</v>
      </c>
      <c r="W1063" s="19" t="n">
        <f aca="false">IF(OR($M1063="",$M1063="ERR",$J1063="",$K1063="",$N1063=""),0,IF($N1063=0,IF(AND(OR(9=7,9=12),9&gt;=$K1063,9&lt;=IF($L1063="",12,$L1063)),$J1063,0),IF(AND(9&gt;=$K1063,9&lt;=IF($L1063="",12,$L1063),MOD(9-$K1063,$N1063)=0),$J1063,0)))</f>
        <v>0</v>
      </c>
      <c r="X1063" s="19" t="n">
        <f aca="false">IF(OR($M1063="",$M1063="ERR",$J1063="",$K1063="",$N1063=""),0,IF($N1063=0,IF(AND(OR(10=7,10=12),10&gt;=$K1063,10&lt;=IF($L1063="",12,$L1063)),$J1063,0),IF(AND(10&gt;=$K1063,10&lt;=IF($L1063="",12,$L1063),MOD(10-$K1063,$N1063)=0),$J1063,0)))</f>
        <v>0</v>
      </c>
      <c r="Y1063" s="19" t="n">
        <f aca="false">IF(OR($M1063="",$M1063="ERR",$J1063="",$K1063="",$N1063=""),0,IF($N1063=0,IF(AND(OR(11=7,11=12),11&gt;=$K1063,11&lt;=IF($L1063="",12,$L1063)),$J1063,0),IF(AND(11&gt;=$K1063,11&lt;=IF($L1063="",12,$L1063),MOD(11-$K1063,$N1063)=0),$J1063,0)))</f>
        <v>0</v>
      </c>
      <c r="Z1063" s="19" t="n">
        <f aca="false">IF(OR($M1063="",$M1063="ERR",$J1063="",$K1063="",$N1063=""),0,IF($N1063=0,IF(AND(OR(12=7,12=12),12&gt;=$K1063,12&lt;=IF($L1063="",12,$L1063)),$J1063,0),IF(AND(12&gt;=$K1063,12&lt;=IF($L1063="",12,$L1063),MOD(12-$K1063,$N1063)=0),$J1063,0)))</f>
        <v>0</v>
      </c>
      <c r="AA1063" s="36" t="n">
        <f aca="false">SUM(O1063:Z1063)</f>
        <v>0</v>
      </c>
      <c r="AB1063" s="15" t="str">
        <f aca="false">IF(AND($B1063="",$D1063="",$J1063=""),"",IF($B1063="","Falta código",IF(ISNA(MATCH($B1063,LST_COD,0)),"Código no registrado en Trabajadores",IF($E1063="","Concepto no está en el catálogo",IF($M1063="ERR","Retención de otro empleador: Origen = Otro empleador",IF(OR($J1063="",$K1063=""),"Falta monto o mes",IF(OR($K1063&lt;1,$K1063&gt;12),"Mes inicio inválido",IF(AND($L1063&lt;&gt;"",OR($L1063&lt;$K1063,$L1063&gt;12)),"Mes fin inválido",IF($N1063="","Falta frecuencia",IF(AND($G1063&lt;&gt;"Otro empleador",SUMPRODUCT(($O1063:$Z1063&lt;&gt;0)*(((COLUMN($O1063:$Z1063)-14)&lt;INDEX(Trabajadores!$M$6:$M$105,MATCH($B1063,LST_COD,0)))+((COLUMN($O1063:$Z1063)-14)&gt;INDEX(Trabajadores!$N$6:$N$105,MATCH($B1063,LST_COD,0)))))&gt;0),"Aviso: hay meses fuera del periodo laboral","OK"))))))))))</f>
        <v/>
      </c>
    </row>
    <row r="1064" customFormat="false" ht="15" hidden="false" customHeight="false" outlineLevel="0" collapsed="false">
      <c r="A1064" s="23" t="n">
        <v>1059</v>
      </c>
      <c r="B1064" s="7"/>
      <c r="C1064" s="35" t="str">
        <f aca="false">IF($B1064="","",IFERROR(INDEX(Trabajadores!$D$6:$D$105,MATCH($B1064,LST_COD,0)),"¿Código?"))</f>
        <v/>
      </c>
      <c r="D1064" s="30"/>
      <c r="E1064" s="9" t="str">
        <f aca="false">IF($D1064="","",IFERROR(VLOOKUP($D1064,CONC_TABLA,2,FALSE()),""))</f>
        <v/>
      </c>
      <c r="F1064" s="9" t="str">
        <f aca="false">IF($D1064="","",IFERROR(VLOOKUP($D1064,CONC_TABLA,3,FALSE()),""))</f>
        <v/>
      </c>
      <c r="G1064" s="30"/>
      <c r="H1064" s="30"/>
      <c r="I1064" s="30"/>
      <c r="J1064" s="29"/>
      <c r="K1064" s="28"/>
      <c r="L1064" s="28"/>
      <c r="M1064" s="9" t="str">
        <f aca="false">IF(OR($B1064="",$E1064=""),"",IF($E1064="INA","INA",IF($G1064="Otro empleador",IF($E1064="RET","RETO",IF($E1064="ORD","OTO","OTX")),IF($E1064="RET","ERR",$E1064))))</f>
        <v/>
      </c>
      <c r="N1064" s="9" t="str">
        <f aca="false">IF($I1064="","",IFERROR(VLOOKUP($I1064,FREC_TABLA,2,FALSE()),""))</f>
        <v/>
      </c>
      <c r="O1064" s="19" t="n">
        <f aca="false">IF(OR($M1064="",$M1064="ERR",$J1064="",$K1064="",$N1064=""),0,IF($N1064=0,IF(AND(OR(1=7,1=12),1&gt;=$K1064,1&lt;=IF($L1064="",12,$L1064)),$J1064,0),IF(AND(1&gt;=$K1064,1&lt;=IF($L1064="",12,$L1064),MOD(1-$K1064,$N1064)=0),$J1064,0)))</f>
        <v>0</v>
      </c>
      <c r="P1064" s="19" t="n">
        <f aca="false">IF(OR($M1064="",$M1064="ERR",$J1064="",$K1064="",$N1064=""),0,IF($N1064=0,IF(AND(OR(2=7,2=12),2&gt;=$K1064,2&lt;=IF($L1064="",12,$L1064)),$J1064,0),IF(AND(2&gt;=$K1064,2&lt;=IF($L1064="",12,$L1064),MOD(2-$K1064,$N1064)=0),$J1064,0)))</f>
        <v>0</v>
      </c>
      <c r="Q1064" s="19" t="n">
        <f aca="false">IF(OR($M1064="",$M1064="ERR",$J1064="",$K1064="",$N1064=""),0,IF($N1064=0,IF(AND(OR(3=7,3=12),3&gt;=$K1064,3&lt;=IF($L1064="",12,$L1064)),$J1064,0),IF(AND(3&gt;=$K1064,3&lt;=IF($L1064="",12,$L1064),MOD(3-$K1064,$N1064)=0),$J1064,0)))</f>
        <v>0</v>
      </c>
      <c r="R1064" s="19" t="n">
        <f aca="false">IF(OR($M1064="",$M1064="ERR",$J1064="",$K1064="",$N1064=""),0,IF($N1064=0,IF(AND(OR(4=7,4=12),4&gt;=$K1064,4&lt;=IF($L1064="",12,$L1064)),$J1064,0),IF(AND(4&gt;=$K1064,4&lt;=IF($L1064="",12,$L1064),MOD(4-$K1064,$N1064)=0),$J1064,0)))</f>
        <v>0</v>
      </c>
      <c r="S1064" s="19" t="n">
        <f aca="false">IF(OR($M1064="",$M1064="ERR",$J1064="",$K1064="",$N1064=""),0,IF($N1064=0,IF(AND(OR(5=7,5=12),5&gt;=$K1064,5&lt;=IF($L1064="",12,$L1064)),$J1064,0),IF(AND(5&gt;=$K1064,5&lt;=IF($L1064="",12,$L1064),MOD(5-$K1064,$N1064)=0),$J1064,0)))</f>
        <v>0</v>
      </c>
      <c r="T1064" s="19" t="n">
        <f aca="false">IF(OR($M1064="",$M1064="ERR",$J1064="",$K1064="",$N1064=""),0,IF($N1064=0,IF(AND(OR(6=7,6=12),6&gt;=$K1064,6&lt;=IF($L1064="",12,$L1064)),$J1064,0),IF(AND(6&gt;=$K1064,6&lt;=IF($L1064="",12,$L1064),MOD(6-$K1064,$N1064)=0),$J1064,0)))</f>
        <v>0</v>
      </c>
      <c r="U1064" s="19" t="n">
        <f aca="false">IF(OR($M1064="",$M1064="ERR",$J1064="",$K1064="",$N1064=""),0,IF($N1064=0,IF(AND(OR(7=7,7=12),7&gt;=$K1064,7&lt;=IF($L1064="",12,$L1064)),$J1064,0),IF(AND(7&gt;=$K1064,7&lt;=IF($L1064="",12,$L1064),MOD(7-$K1064,$N1064)=0),$J1064,0)))</f>
        <v>0</v>
      </c>
      <c r="V1064" s="19" t="n">
        <f aca="false">IF(OR($M1064="",$M1064="ERR",$J1064="",$K1064="",$N1064=""),0,IF($N1064=0,IF(AND(OR(8=7,8=12),8&gt;=$K1064,8&lt;=IF($L1064="",12,$L1064)),$J1064,0),IF(AND(8&gt;=$K1064,8&lt;=IF($L1064="",12,$L1064),MOD(8-$K1064,$N1064)=0),$J1064,0)))</f>
        <v>0</v>
      </c>
      <c r="W1064" s="19" t="n">
        <f aca="false">IF(OR($M1064="",$M1064="ERR",$J1064="",$K1064="",$N1064=""),0,IF($N1064=0,IF(AND(OR(9=7,9=12),9&gt;=$K1064,9&lt;=IF($L1064="",12,$L1064)),$J1064,0),IF(AND(9&gt;=$K1064,9&lt;=IF($L1064="",12,$L1064),MOD(9-$K1064,$N1064)=0),$J1064,0)))</f>
        <v>0</v>
      </c>
      <c r="X1064" s="19" t="n">
        <f aca="false">IF(OR($M1064="",$M1064="ERR",$J1064="",$K1064="",$N1064=""),0,IF($N1064=0,IF(AND(OR(10=7,10=12),10&gt;=$K1064,10&lt;=IF($L1064="",12,$L1064)),$J1064,0),IF(AND(10&gt;=$K1064,10&lt;=IF($L1064="",12,$L1064),MOD(10-$K1064,$N1064)=0),$J1064,0)))</f>
        <v>0</v>
      </c>
      <c r="Y1064" s="19" t="n">
        <f aca="false">IF(OR($M1064="",$M1064="ERR",$J1064="",$K1064="",$N1064=""),0,IF($N1064=0,IF(AND(OR(11=7,11=12),11&gt;=$K1064,11&lt;=IF($L1064="",12,$L1064)),$J1064,0),IF(AND(11&gt;=$K1064,11&lt;=IF($L1064="",12,$L1064),MOD(11-$K1064,$N1064)=0),$J1064,0)))</f>
        <v>0</v>
      </c>
      <c r="Z1064" s="19" t="n">
        <f aca="false">IF(OR($M1064="",$M1064="ERR",$J1064="",$K1064="",$N1064=""),0,IF($N1064=0,IF(AND(OR(12=7,12=12),12&gt;=$K1064,12&lt;=IF($L1064="",12,$L1064)),$J1064,0),IF(AND(12&gt;=$K1064,12&lt;=IF($L1064="",12,$L1064),MOD(12-$K1064,$N1064)=0),$J1064,0)))</f>
        <v>0</v>
      </c>
      <c r="AA1064" s="36" t="n">
        <f aca="false">SUM(O1064:Z1064)</f>
        <v>0</v>
      </c>
      <c r="AB1064" s="15" t="str">
        <f aca="false">IF(AND($B1064="",$D1064="",$J1064=""),"",IF($B1064="","Falta código",IF(ISNA(MATCH($B1064,LST_COD,0)),"Código no registrado en Trabajadores",IF($E1064="","Concepto no está en el catálogo",IF($M1064="ERR","Retención de otro empleador: Origen = Otro empleador",IF(OR($J1064="",$K1064=""),"Falta monto o mes",IF(OR($K1064&lt;1,$K1064&gt;12),"Mes inicio inválido",IF(AND($L1064&lt;&gt;"",OR($L1064&lt;$K1064,$L1064&gt;12)),"Mes fin inválido",IF($N1064="","Falta frecuencia",IF(AND($G1064&lt;&gt;"Otro empleador",SUMPRODUCT(($O1064:$Z1064&lt;&gt;0)*(((COLUMN($O1064:$Z1064)-14)&lt;INDEX(Trabajadores!$M$6:$M$105,MATCH($B1064,LST_COD,0)))+((COLUMN($O1064:$Z1064)-14)&gt;INDEX(Trabajadores!$N$6:$N$105,MATCH($B1064,LST_COD,0)))))&gt;0),"Aviso: hay meses fuera del periodo laboral","OK"))))))))))</f>
        <v/>
      </c>
    </row>
    <row r="1065" customFormat="false" ht="15" hidden="false" customHeight="false" outlineLevel="0" collapsed="false">
      <c r="A1065" s="23" t="n">
        <v>1060</v>
      </c>
      <c r="B1065" s="7"/>
      <c r="C1065" s="35" t="str">
        <f aca="false">IF($B1065="","",IFERROR(INDEX(Trabajadores!$D$6:$D$105,MATCH($B1065,LST_COD,0)),"¿Código?"))</f>
        <v/>
      </c>
      <c r="D1065" s="30"/>
      <c r="E1065" s="9" t="str">
        <f aca="false">IF($D1065="","",IFERROR(VLOOKUP($D1065,CONC_TABLA,2,FALSE()),""))</f>
        <v/>
      </c>
      <c r="F1065" s="9" t="str">
        <f aca="false">IF($D1065="","",IFERROR(VLOOKUP($D1065,CONC_TABLA,3,FALSE()),""))</f>
        <v/>
      </c>
      <c r="G1065" s="30"/>
      <c r="H1065" s="30"/>
      <c r="I1065" s="30"/>
      <c r="J1065" s="29"/>
      <c r="K1065" s="28"/>
      <c r="L1065" s="28"/>
      <c r="M1065" s="9" t="str">
        <f aca="false">IF(OR($B1065="",$E1065=""),"",IF($E1065="INA","INA",IF($G1065="Otro empleador",IF($E1065="RET","RETO",IF($E1065="ORD","OTO","OTX")),IF($E1065="RET","ERR",$E1065))))</f>
        <v/>
      </c>
      <c r="N1065" s="9" t="str">
        <f aca="false">IF($I1065="","",IFERROR(VLOOKUP($I1065,FREC_TABLA,2,FALSE()),""))</f>
        <v/>
      </c>
      <c r="O1065" s="19" t="n">
        <f aca="false">IF(OR($M1065="",$M1065="ERR",$J1065="",$K1065="",$N1065=""),0,IF($N1065=0,IF(AND(OR(1=7,1=12),1&gt;=$K1065,1&lt;=IF($L1065="",12,$L1065)),$J1065,0),IF(AND(1&gt;=$K1065,1&lt;=IF($L1065="",12,$L1065),MOD(1-$K1065,$N1065)=0),$J1065,0)))</f>
        <v>0</v>
      </c>
      <c r="P1065" s="19" t="n">
        <f aca="false">IF(OR($M1065="",$M1065="ERR",$J1065="",$K1065="",$N1065=""),0,IF($N1065=0,IF(AND(OR(2=7,2=12),2&gt;=$K1065,2&lt;=IF($L1065="",12,$L1065)),$J1065,0),IF(AND(2&gt;=$K1065,2&lt;=IF($L1065="",12,$L1065),MOD(2-$K1065,$N1065)=0),$J1065,0)))</f>
        <v>0</v>
      </c>
      <c r="Q1065" s="19" t="n">
        <f aca="false">IF(OR($M1065="",$M1065="ERR",$J1065="",$K1065="",$N1065=""),0,IF($N1065=0,IF(AND(OR(3=7,3=12),3&gt;=$K1065,3&lt;=IF($L1065="",12,$L1065)),$J1065,0),IF(AND(3&gt;=$K1065,3&lt;=IF($L1065="",12,$L1065),MOD(3-$K1065,$N1065)=0),$J1065,0)))</f>
        <v>0</v>
      </c>
      <c r="R1065" s="19" t="n">
        <f aca="false">IF(OR($M1065="",$M1065="ERR",$J1065="",$K1065="",$N1065=""),0,IF($N1065=0,IF(AND(OR(4=7,4=12),4&gt;=$K1065,4&lt;=IF($L1065="",12,$L1065)),$J1065,0),IF(AND(4&gt;=$K1065,4&lt;=IF($L1065="",12,$L1065),MOD(4-$K1065,$N1065)=0),$J1065,0)))</f>
        <v>0</v>
      </c>
      <c r="S1065" s="19" t="n">
        <f aca="false">IF(OR($M1065="",$M1065="ERR",$J1065="",$K1065="",$N1065=""),0,IF($N1065=0,IF(AND(OR(5=7,5=12),5&gt;=$K1065,5&lt;=IF($L1065="",12,$L1065)),$J1065,0),IF(AND(5&gt;=$K1065,5&lt;=IF($L1065="",12,$L1065),MOD(5-$K1065,$N1065)=0),$J1065,0)))</f>
        <v>0</v>
      </c>
      <c r="T1065" s="19" t="n">
        <f aca="false">IF(OR($M1065="",$M1065="ERR",$J1065="",$K1065="",$N1065=""),0,IF($N1065=0,IF(AND(OR(6=7,6=12),6&gt;=$K1065,6&lt;=IF($L1065="",12,$L1065)),$J1065,0),IF(AND(6&gt;=$K1065,6&lt;=IF($L1065="",12,$L1065),MOD(6-$K1065,$N1065)=0),$J1065,0)))</f>
        <v>0</v>
      </c>
      <c r="U1065" s="19" t="n">
        <f aca="false">IF(OR($M1065="",$M1065="ERR",$J1065="",$K1065="",$N1065=""),0,IF($N1065=0,IF(AND(OR(7=7,7=12),7&gt;=$K1065,7&lt;=IF($L1065="",12,$L1065)),$J1065,0),IF(AND(7&gt;=$K1065,7&lt;=IF($L1065="",12,$L1065),MOD(7-$K1065,$N1065)=0),$J1065,0)))</f>
        <v>0</v>
      </c>
      <c r="V1065" s="19" t="n">
        <f aca="false">IF(OR($M1065="",$M1065="ERR",$J1065="",$K1065="",$N1065=""),0,IF($N1065=0,IF(AND(OR(8=7,8=12),8&gt;=$K1065,8&lt;=IF($L1065="",12,$L1065)),$J1065,0),IF(AND(8&gt;=$K1065,8&lt;=IF($L1065="",12,$L1065),MOD(8-$K1065,$N1065)=0),$J1065,0)))</f>
        <v>0</v>
      </c>
      <c r="W1065" s="19" t="n">
        <f aca="false">IF(OR($M1065="",$M1065="ERR",$J1065="",$K1065="",$N1065=""),0,IF($N1065=0,IF(AND(OR(9=7,9=12),9&gt;=$K1065,9&lt;=IF($L1065="",12,$L1065)),$J1065,0),IF(AND(9&gt;=$K1065,9&lt;=IF($L1065="",12,$L1065),MOD(9-$K1065,$N1065)=0),$J1065,0)))</f>
        <v>0</v>
      </c>
      <c r="X1065" s="19" t="n">
        <f aca="false">IF(OR($M1065="",$M1065="ERR",$J1065="",$K1065="",$N1065=""),0,IF($N1065=0,IF(AND(OR(10=7,10=12),10&gt;=$K1065,10&lt;=IF($L1065="",12,$L1065)),$J1065,0),IF(AND(10&gt;=$K1065,10&lt;=IF($L1065="",12,$L1065),MOD(10-$K1065,$N1065)=0),$J1065,0)))</f>
        <v>0</v>
      </c>
      <c r="Y1065" s="19" t="n">
        <f aca="false">IF(OR($M1065="",$M1065="ERR",$J1065="",$K1065="",$N1065=""),0,IF($N1065=0,IF(AND(OR(11=7,11=12),11&gt;=$K1065,11&lt;=IF($L1065="",12,$L1065)),$J1065,0),IF(AND(11&gt;=$K1065,11&lt;=IF($L1065="",12,$L1065),MOD(11-$K1065,$N1065)=0),$J1065,0)))</f>
        <v>0</v>
      </c>
      <c r="Z1065" s="19" t="n">
        <f aca="false">IF(OR($M1065="",$M1065="ERR",$J1065="",$K1065="",$N1065=""),0,IF($N1065=0,IF(AND(OR(12=7,12=12),12&gt;=$K1065,12&lt;=IF($L1065="",12,$L1065)),$J1065,0),IF(AND(12&gt;=$K1065,12&lt;=IF($L1065="",12,$L1065),MOD(12-$K1065,$N1065)=0),$J1065,0)))</f>
        <v>0</v>
      </c>
      <c r="AA1065" s="36" t="n">
        <f aca="false">SUM(O1065:Z1065)</f>
        <v>0</v>
      </c>
      <c r="AB1065" s="15" t="str">
        <f aca="false">IF(AND($B1065="",$D1065="",$J1065=""),"",IF($B1065="","Falta código",IF(ISNA(MATCH($B1065,LST_COD,0)),"Código no registrado en Trabajadores",IF($E1065="","Concepto no está en el catálogo",IF($M1065="ERR","Retención de otro empleador: Origen = Otro empleador",IF(OR($J1065="",$K1065=""),"Falta monto o mes",IF(OR($K1065&lt;1,$K1065&gt;12),"Mes inicio inválido",IF(AND($L1065&lt;&gt;"",OR($L1065&lt;$K1065,$L1065&gt;12)),"Mes fin inválido",IF($N1065="","Falta frecuencia",IF(AND($G1065&lt;&gt;"Otro empleador",SUMPRODUCT(($O1065:$Z1065&lt;&gt;0)*(((COLUMN($O1065:$Z1065)-14)&lt;INDEX(Trabajadores!$M$6:$M$105,MATCH($B1065,LST_COD,0)))+((COLUMN($O1065:$Z1065)-14)&gt;INDEX(Trabajadores!$N$6:$N$105,MATCH($B1065,LST_COD,0)))))&gt;0),"Aviso: hay meses fuera del periodo laboral","OK"))))))))))</f>
        <v/>
      </c>
    </row>
    <row r="1066" customFormat="false" ht="15" hidden="false" customHeight="false" outlineLevel="0" collapsed="false">
      <c r="A1066" s="23" t="n">
        <v>1061</v>
      </c>
      <c r="B1066" s="7"/>
      <c r="C1066" s="35" t="str">
        <f aca="false">IF($B1066="","",IFERROR(INDEX(Trabajadores!$D$6:$D$105,MATCH($B1066,LST_COD,0)),"¿Código?"))</f>
        <v/>
      </c>
      <c r="D1066" s="30"/>
      <c r="E1066" s="9" t="str">
        <f aca="false">IF($D1066="","",IFERROR(VLOOKUP($D1066,CONC_TABLA,2,FALSE()),""))</f>
        <v/>
      </c>
      <c r="F1066" s="9" t="str">
        <f aca="false">IF($D1066="","",IFERROR(VLOOKUP($D1066,CONC_TABLA,3,FALSE()),""))</f>
        <v/>
      </c>
      <c r="G1066" s="30"/>
      <c r="H1066" s="30"/>
      <c r="I1066" s="30"/>
      <c r="J1066" s="29"/>
      <c r="K1066" s="28"/>
      <c r="L1066" s="28"/>
      <c r="M1066" s="9" t="str">
        <f aca="false">IF(OR($B1066="",$E1066=""),"",IF($E1066="INA","INA",IF($G1066="Otro empleador",IF($E1066="RET","RETO",IF($E1066="ORD","OTO","OTX")),IF($E1066="RET","ERR",$E1066))))</f>
        <v/>
      </c>
      <c r="N1066" s="9" t="str">
        <f aca="false">IF($I1066="","",IFERROR(VLOOKUP($I1066,FREC_TABLA,2,FALSE()),""))</f>
        <v/>
      </c>
      <c r="O1066" s="19" t="n">
        <f aca="false">IF(OR($M1066="",$M1066="ERR",$J1066="",$K1066="",$N1066=""),0,IF($N1066=0,IF(AND(OR(1=7,1=12),1&gt;=$K1066,1&lt;=IF($L1066="",12,$L1066)),$J1066,0),IF(AND(1&gt;=$K1066,1&lt;=IF($L1066="",12,$L1066),MOD(1-$K1066,$N1066)=0),$J1066,0)))</f>
        <v>0</v>
      </c>
      <c r="P1066" s="19" t="n">
        <f aca="false">IF(OR($M1066="",$M1066="ERR",$J1066="",$K1066="",$N1066=""),0,IF($N1066=0,IF(AND(OR(2=7,2=12),2&gt;=$K1066,2&lt;=IF($L1066="",12,$L1066)),$J1066,0),IF(AND(2&gt;=$K1066,2&lt;=IF($L1066="",12,$L1066),MOD(2-$K1066,$N1066)=0),$J1066,0)))</f>
        <v>0</v>
      </c>
      <c r="Q1066" s="19" t="n">
        <f aca="false">IF(OR($M1066="",$M1066="ERR",$J1066="",$K1066="",$N1066=""),0,IF($N1066=0,IF(AND(OR(3=7,3=12),3&gt;=$K1066,3&lt;=IF($L1066="",12,$L1066)),$J1066,0),IF(AND(3&gt;=$K1066,3&lt;=IF($L1066="",12,$L1066),MOD(3-$K1066,$N1066)=0),$J1066,0)))</f>
        <v>0</v>
      </c>
      <c r="R1066" s="19" t="n">
        <f aca="false">IF(OR($M1066="",$M1066="ERR",$J1066="",$K1066="",$N1066=""),0,IF($N1066=0,IF(AND(OR(4=7,4=12),4&gt;=$K1066,4&lt;=IF($L1066="",12,$L1066)),$J1066,0),IF(AND(4&gt;=$K1066,4&lt;=IF($L1066="",12,$L1066),MOD(4-$K1066,$N1066)=0),$J1066,0)))</f>
        <v>0</v>
      </c>
      <c r="S1066" s="19" t="n">
        <f aca="false">IF(OR($M1066="",$M1066="ERR",$J1066="",$K1066="",$N1066=""),0,IF($N1066=0,IF(AND(OR(5=7,5=12),5&gt;=$K1066,5&lt;=IF($L1066="",12,$L1066)),$J1066,0),IF(AND(5&gt;=$K1066,5&lt;=IF($L1066="",12,$L1066),MOD(5-$K1066,$N1066)=0),$J1066,0)))</f>
        <v>0</v>
      </c>
      <c r="T1066" s="19" t="n">
        <f aca="false">IF(OR($M1066="",$M1066="ERR",$J1066="",$K1066="",$N1066=""),0,IF($N1066=0,IF(AND(OR(6=7,6=12),6&gt;=$K1066,6&lt;=IF($L1066="",12,$L1066)),$J1066,0),IF(AND(6&gt;=$K1066,6&lt;=IF($L1066="",12,$L1066),MOD(6-$K1066,$N1066)=0),$J1066,0)))</f>
        <v>0</v>
      </c>
      <c r="U1066" s="19" t="n">
        <f aca="false">IF(OR($M1066="",$M1066="ERR",$J1066="",$K1066="",$N1066=""),0,IF($N1066=0,IF(AND(OR(7=7,7=12),7&gt;=$K1066,7&lt;=IF($L1066="",12,$L1066)),$J1066,0),IF(AND(7&gt;=$K1066,7&lt;=IF($L1066="",12,$L1066),MOD(7-$K1066,$N1066)=0),$J1066,0)))</f>
        <v>0</v>
      </c>
      <c r="V1066" s="19" t="n">
        <f aca="false">IF(OR($M1066="",$M1066="ERR",$J1066="",$K1066="",$N1066=""),0,IF($N1066=0,IF(AND(OR(8=7,8=12),8&gt;=$K1066,8&lt;=IF($L1066="",12,$L1066)),$J1066,0),IF(AND(8&gt;=$K1066,8&lt;=IF($L1066="",12,$L1066),MOD(8-$K1066,$N1066)=0),$J1066,0)))</f>
        <v>0</v>
      </c>
      <c r="W1066" s="19" t="n">
        <f aca="false">IF(OR($M1066="",$M1066="ERR",$J1066="",$K1066="",$N1066=""),0,IF($N1066=0,IF(AND(OR(9=7,9=12),9&gt;=$K1066,9&lt;=IF($L1066="",12,$L1066)),$J1066,0),IF(AND(9&gt;=$K1066,9&lt;=IF($L1066="",12,$L1066),MOD(9-$K1066,$N1066)=0),$J1066,0)))</f>
        <v>0</v>
      </c>
      <c r="X1066" s="19" t="n">
        <f aca="false">IF(OR($M1066="",$M1066="ERR",$J1066="",$K1066="",$N1066=""),0,IF($N1066=0,IF(AND(OR(10=7,10=12),10&gt;=$K1066,10&lt;=IF($L1066="",12,$L1066)),$J1066,0),IF(AND(10&gt;=$K1066,10&lt;=IF($L1066="",12,$L1066),MOD(10-$K1066,$N1066)=0),$J1066,0)))</f>
        <v>0</v>
      </c>
      <c r="Y1066" s="19" t="n">
        <f aca="false">IF(OR($M1066="",$M1066="ERR",$J1066="",$K1066="",$N1066=""),0,IF($N1066=0,IF(AND(OR(11=7,11=12),11&gt;=$K1066,11&lt;=IF($L1066="",12,$L1066)),$J1066,0),IF(AND(11&gt;=$K1066,11&lt;=IF($L1066="",12,$L1066),MOD(11-$K1066,$N1066)=0),$J1066,0)))</f>
        <v>0</v>
      </c>
      <c r="Z1066" s="19" t="n">
        <f aca="false">IF(OR($M1066="",$M1066="ERR",$J1066="",$K1066="",$N1066=""),0,IF($N1066=0,IF(AND(OR(12=7,12=12),12&gt;=$K1066,12&lt;=IF($L1066="",12,$L1066)),$J1066,0),IF(AND(12&gt;=$K1066,12&lt;=IF($L1066="",12,$L1066),MOD(12-$K1066,$N1066)=0),$J1066,0)))</f>
        <v>0</v>
      </c>
      <c r="AA1066" s="36" t="n">
        <f aca="false">SUM(O1066:Z1066)</f>
        <v>0</v>
      </c>
      <c r="AB1066" s="15" t="str">
        <f aca="false">IF(AND($B1066="",$D1066="",$J1066=""),"",IF($B1066="","Falta código",IF(ISNA(MATCH($B1066,LST_COD,0)),"Código no registrado en Trabajadores",IF($E1066="","Concepto no está en el catálogo",IF($M1066="ERR","Retención de otro empleador: Origen = Otro empleador",IF(OR($J1066="",$K1066=""),"Falta monto o mes",IF(OR($K1066&lt;1,$K1066&gt;12),"Mes inicio inválido",IF(AND($L1066&lt;&gt;"",OR($L1066&lt;$K1066,$L1066&gt;12)),"Mes fin inválido",IF($N1066="","Falta frecuencia",IF(AND($G1066&lt;&gt;"Otro empleador",SUMPRODUCT(($O1066:$Z1066&lt;&gt;0)*(((COLUMN($O1066:$Z1066)-14)&lt;INDEX(Trabajadores!$M$6:$M$105,MATCH($B1066,LST_COD,0)))+((COLUMN($O1066:$Z1066)-14)&gt;INDEX(Trabajadores!$N$6:$N$105,MATCH($B1066,LST_COD,0)))))&gt;0),"Aviso: hay meses fuera del periodo laboral","OK"))))))))))</f>
        <v/>
      </c>
    </row>
    <row r="1067" customFormat="false" ht="15" hidden="false" customHeight="false" outlineLevel="0" collapsed="false">
      <c r="A1067" s="23" t="n">
        <v>1062</v>
      </c>
      <c r="B1067" s="7"/>
      <c r="C1067" s="35" t="str">
        <f aca="false">IF($B1067="","",IFERROR(INDEX(Trabajadores!$D$6:$D$105,MATCH($B1067,LST_COD,0)),"¿Código?"))</f>
        <v/>
      </c>
      <c r="D1067" s="30"/>
      <c r="E1067" s="9" t="str">
        <f aca="false">IF($D1067="","",IFERROR(VLOOKUP($D1067,CONC_TABLA,2,FALSE()),""))</f>
        <v/>
      </c>
      <c r="F1067" s="9" t="str">
        <f aca="false">IF($D1067="","",IFERROR(VLOOKUP($D1067,CONC_TABLA,3,FALSE()),""))</f>
        <v/>
      </c>
      <c r="G1067" s="30"/>
      <c r="H1067" s="30"/>
      <c r="I1067" s="30"/>
      <c r="J1067" s="29"/>
      <c r="K1067" s="28"/>
      <c r="L1067" s="28"/>
      <c r="M1067" s="9" t="str">
        <f aca="false">IF(OR($B1067="",$E1067=""),"",IF($E1067="INA","INA",IF($G1067="Otro empleador",IF($E1067="RET","RETO",IF($E1067="ORD","OTO","OTX")),IF($E1067="RET","ERR",$E1067))))</f>
        <v/>
      </c>
      <c r="N1067" s="9" t="str">
        <f aca="false">IF($I1067="","",IFERROR(VLOOKUP($I1067,FREC_TABLA,2,FALSE()),""))</f>
        <v/>
      </c>
      <c r="O1067" s="19" t="n">
        <f aca="false">IF(OR($M1067="",$M1067="ERR",$J1067="",$K1067="",$N1067=""),0,IF($N1067=0,IF(AND(OR(1=7,1=12),1&gt;=$K1067,1&lt;=IF($L1067="",12,$L1067)),$J1067,0),IF(AND(1&gt;=$K1067,1&lt;=IF($L1067="",12,$L1067),MOD(1-$K1067,$N1067)=0),$J1067,0)))</f>
        <v>0</v>
      </c>
      <c r="P1067" s="19" t="n">
        <f aca="false">IF(OR($M1067="",$M1067="ERR",$J1067="",$K1067="",$N1067=""),0,IF($N1067=0,IF(AND(OR(2=7,2=12),2&gt;=$K1067,2&lt;=IF($L1067="",12,$L1067)),$J1067,0),IF(AND(2&gt;=$K1067,2&lt;=IF($L1067="",12,$L1067),MOD(2-$K1067,$N1067)=0),$J1067,0)))</f>
        <v>0</v>
      </c>
      <c r="Q1067" s="19" t="n">
        <f aca="false">IF(OR($M1067="",$M1067="ERR",$J1067="",$K1067="",$N1067=""),0,IF($N1067=0,IF(AND(OR(3=7,3=12),3&gt;=$K1067,3&lt;=IF($L1067="",12,$L1067)),$J1067,0),IF(AND(3&gt;=$K1067,3&lt;=IF($L1067="",12,$L1067),MOD(3-$K1067,$N1067)=0),$J1067,0)))</f>
        <v>0</v>
      </c>
      <c r="R1067" s="19" t="n">
        <f aca="false">IF(OR($M1067="",$M1067="ERR",$J1067="",$K1067="",$N1067=""),0,IF($N1067=0,IF(AND(OR(4=7,4=12),4&gt;=$K1067,4&lt;=IF($L1067="",12,$L1067)),$J1067,0),IF(AND(4&gt;=$K1067,4&lt;=IF($L1067="",12,$L1067),MOD(4-$K1067,$N1067)=0),$J1067,0)))</f>
        <v>0</v>
      </c>
      <c r="S1067" s="19" t="n">
        <f aca="false">IF(OR($M1067="",$M1067="ERR",$J1067="",$K1067="",$N1067=""),0,IF($N1067=0,IF(AND(OR(5=7,5=12),5&gt;=$K1067,5&lt;=IF($L1067="",12,$L1067)),$J1067,0),IF(AND(5&gt;=$K1067,5&lt;=IF($L1067="",12,$L1067),MOD(5-$K1067,$N1067)=0),$J1067,0)))</f>
        <v>0</v>
      </c>
      <c r="T1067" s="19" t="n">
        <f aca="false">IF(OR($M1067="",$M1067="ERR",$J1067="",$K1067="",$N1067=""),0,IF($N1067=0,IF(AND(OR(6=7,6=12),6&gt;=$K1067,6&lt;=IF($L1067="",12,$L1067)),$J1067,0),IF(AND(6&gt;=$K1067,6&lt;=IF($L1067="",12,$L1067),MOD(6-$K1067,$N1067)=0),$J1067,0)))</f>
        <v>0</v>
      </c>
      <c r="U1067" s="19" t="n">
        <f aca="false">IF(OR($M1067="",$M1067="ERR",$J1067="",$K1067="",$N1067=""),0,IF($N1067=0,IF(AND(OR(7=7,7=12),7&gt;=$K1067,7&lt;=IF($L1067="",12,$L1067)),$J1067,0),IF(AND(7&gt;=$K1067,7&lt;=IF($L1067="",12,$L1067),MOD(7-$K1067,$N1067)=0),$J1067,0)))</f>
        <v>0</v>
      </c>
      <c r="V1067" s="19" t="n">
        <f aca="false">IF(OR($M1067="",$M1067="ERR",$J1067="",$K1067="",$N1067=""),0,IF($N1067=0,IF(AND(OR(8=7,8=12),8&gt;=$K1067,8&lt;=IF($L1067="",12,$L1067)),$J1067,0),IF(AND(8&gt;=$K1067,8&lt;=IF($L1067="",12,$L1067),MOD(8-$K1067,$N1067)=0),$J1067,0)))</f>
        <v>0</v>
      </c>
      <c r="W1067" s="19" t="n">
        <f aca="false">IF(OR($M1067="",$M1067="ERR",$J1067="",$K1067="",$N1067=""),0,IF($N1067=0,IF(AND(OR(9=7,9=12),9&gt;=$K1067,9&lt;=IF($L1067="",12,$L1067)),$J1067,0),IF(AND(9&gt;=$K1067,9&lt;=IF($L1067="",12,$L1067),MOD(9-$K1067,$N1067)=0),$J1067,0)))</f>
        <v>0</v>
      </c>
      <c r="X1067" s="19" t="n">
        <f aca="false">IF(OR($M1067="",$M1067="ERR",$J1067="",$K1067="",$N1067=""),0,IF($N1067=0,IF(AND(OR(10=7,10=12),10&gt;=$K1067,10&lt;=IF($L1067="",12,$L1067)),$J1067,0),IF(AND(10&gt;=$K1067,10&lt;=IF($L1067="",12,$L1067),MOD(10-$K1067,$N1067)=0),$J1067,0)))</f>
        <v>0</v>
      </c>
      <c r="Y1067" s="19" t="n">
        <f aca="false">IF(OR($M1067="",$M1067="ERR",$J1067="",$K1067="",$N1067=""),0,IF($N1067=0,IF(AND(OR(11=7,11=12),11&gt;=$K1067,11&lt;=IF($L1067="",12,$L1067)),$J1067,0),IF(AND(11&gt;=$K1067,11&lt;=IF($L1067="",12,$L1067),MOD(11-$K1067,$N1067)=0),$J1067,0)))</f>
        <v>0</v>
      </c>
      <c r="Z1067" s="19" t="n">
        <f aca="false">IF(OR($M1067="",$M1067="ERR",$J1067="",$K1067="",$N1067=""),0,IF($N1067=0,IF(AND(OR(12=7,12=12),12&gt;=$K1067,12&lt;=IF($L1067="",12,$L1067)),$J1067,0),IF(AND(12&gt;=$K1067,12&lt;=IF($L1067="",12,$L1067),MOD(12-$K1067,$N1067)=0),$J1067,0)))</f>
        <v>0</v>
      </c>
      <c r="AA1067" s="36" t="n">
        <f aca="false">SUM(O1067:Z1067)</f>
        <v>0</v>
      </c>
      <c r="AB1067" s="15" t="str">
        <f aca="false">IF(AND($B1067="",$D1067="",$J1067=""),"",IF($B1067="","Falta código",IF(ISNA(MATCH($B1067,LST_COD,0)),"Código no registrado en Trabajadores",IF($E1067="","Concepto no está en el catálogo",IF($M1067="ERR","Retención de otro empleador: Origen = Otro empleador",IF(OR($J1067="",$K1067=""),"Falta monto o mes",IF(OR($K1067&lt;1,$K1067&gt;12),"Mes inicio inválido",IF(AND($L1067&lt;&gt;"",OR($L1067&lt;$K1067,$L1067&gt;12)),"Mes fin inválido",IF($N1067="","Falta frecuencia",IF(AND($G1067&lt;&gt;"Otro empleador",SUMPRODUCT(($O1067:$Z1067&lt;&gt;0)*(((COLUMN($O1067:$Z1067)-14)&lt;INDEX(Trabajadores!$M$6:$M$105,MATCH($B1067,LST_COD,0)))+((COLUMN($O1067:$Z1067)-14)&gt;INDEX(Trabajadores!$N$6:$N$105,MATCH($B1067,LST_COD,0)))))&gt;0),"Aviso: hay meses fuera del periodo laboral","OK"))))))))))</f>
        <v/>
      </c>
    </row>
    <row r="1068" customFormat="false" ht="15" hidden="false" customHeight="false" outlineLevel="0" collapsed="false">
      <c r="A1068" s="23" t="n">
        <v>1063</v>
      </c>
      <c r="B1068" s="7"/>
      <c r="C1068" s="35" t="str">
        <f aca="false">IF($B1068="","",IFERROR(INDEX(Trabajadores!$D$6:$D$105,MATCH($B1068,LST_COD,0)),"¿Código?"))</f>
        <v/>
      </c>
      <c r="D1068" s="30"/>
      <c r="E1068" s="9" t="str">
        <f aca="false">IF($D1068="","",IFERROR(VLOOKUP($D1068,CONC_TABLA,2,FALSE()),""))</f>
        <v/>
      </c>
      <c r="F1068" s="9" t="str">
        <f aca="false">IF($D1068="","",IFERROR(VLOOKUP($D1068,CONC_TABLA,3,FALSE()),""))</f>
        <v/>
      </c>
      <c r="G1068" s="30"/>
      <c r="H1068" s="30"/>
      <c r="I1068" s="30"/>
      <c r="J1068" s="29"/>
      <c r="K1068" s="28"/>
      <c r="L1068" s="28"/>
      <c r="M1068" s="9" t="str">
        <f aca="false">IF(OR($B1068="",$E1068=""),"",IF($E1068="INA","INA",IF($G1068="Otro empleador",IF($E1068="RET","RETO",IF($E1068="ORD","OTO","OTX")),IF($E1068="RET","ERR",$E1068))))</f>
        <v/>
      </c>
      <c r="N1068" s="9" t="str">
        <f aca="false">IF($I1068="","",IFERROR(VLOOKUP($I1068,FREC_TABLA,2,FALSE()),""))</f>
        <v/>
      </c>
      <c r="O1068" s="19" t="n">
        <f aca="false">IF(OR($M1068="",$M1068="ERR",$J1068="",$K1068="",$N1068=""),0,IF($N1068=0,IF(AND(OR(1=7,1=12),1&gt;=$K1068,1&lt;=IF($L1068="",12,$L1068)),$J1068,0),IF(AND(1&gt;=$K1068,1&lt;=IF($L1068="",12,$L1068),MOD(1-$K1068,$N1068)=0),$J1068,0)))</f>
        <v>0</v>
      </c>
      <c r="P1068" s="19" t="n">
        <f aca="false">IF(OR($M1068="",$M1068="ERR",$J1068="",$K1068="",$N1068=""),0,IF($N1068=0,IF(AND(OR(2=7,2=12),2&gt;=$K1068,2&lt;=IF($L1068="",12,$L1068)),$J1068,0),IF(AND(2&gt;=$K1068,2&lt;=IF($L1068="",12,$L1068),MOD(2-$K1068,$N1068)=0),$J1068,0)))</f>
        <v>0</v>
      </c>
      <c r="Q1068" s="19" t="n">
        <f aca="false">IF(OR($M1068="",$M1068="ERR",$J1068="",$K1068="",$N1068=""),0,IF($N1068=0,IF(AND(OR(3=7,3=12),3&gt;=$K1068,3&lt;=IF($L1068="",12,$L1068)),$J1068,0),IF(AND(3&gt;=$K1068,3&lt;=IF($L1068="",12,$L1068),MOD(3-$K1068,$N1068)=0),$J1068,0)))</f>
        <v>0</v>
      </c>
      <c r="R1068" s="19" t="n">
        <f aca="false">IF(OR($M1068="",$M1068="ERR",$J1068="",$K1068="",$N1068=""),0,IF($N1068=0,IF(AND(OR(4=7,4=12),4&gt;=$K1068,4&lt;=IF($L1068="",12,$L1068)),$J1068,0),IF(AND(4&gt;=$K1068,4&lt;=IF($L1068="",12,$L1068),MOD(4-$K1068,$N1068)=0),$J1068,0)))</f>
        <v>0</v>
      </c>
      <c r="S1068" s="19" t="n">
        <f aca="false">IF(OR($M1068="",$M1068="ERR",$J1068="",$K1068="",$N1068=""),0,IF($N1068=0,IF(AND(OR(5=7,5=12),5&gt;=$K1068,5&lt;=IF($L1068="",12,$L1068)),$J1068,0),IF(AND(5&gt;=$K1068,5&lt;=IF($L1068="",12,$L1068),MOD(5-$K1068,$N1068)=0),$J1068,0)))</f>
        <v>0</v>
      </c>
      <c r="T1068" s="19" t="n">
        <f aca="false">IF(OR($M1068="",$M1068="ERR",$J1068="",$K1068="",$N1068=""),0,IF($N1068=0,IF(AND(OR(6=7,6=12),6&gt;=$K1068,6&lt;=IF($L1068="",12,$L1068)),$J1068,0),IF(AND(6&gt;=$K1068,6&lt;=IF($L1068="",12,$L1068),MOD(6-$K1068,$N1068)=0),$J1068,0)))</f>
        <v>0</v>
      </c>
      <c r="U1068" s="19" t="n">
        <f aca="false">IF(OR($M1068="",$M1068="ERR",$J1068="",$K1068="",$N1068=""),0,IF($N1068=0,IF(AND(OR(7=7,7=12),7&gt;=$K1068,7&lt;=IF($L1068="",12,$L1068)),$J1068,0),IF(AND(7&gt;=$K1068,7&lt;=IF($L1068="",12,$L1068),MOD(7-$K1068,$N1068)=0),$J1068,0)))</f>
        <v>0</v>
      </c>
      <c r="V1068" s="19" t="n">
        <f aca="false">IF(OR($M1068="",$M1068="ERR",$J1068="",$K1068="",$N1068=""),0,IF($N1068=0,IF(AND(OR(8=7,8=12),8&gt;=$K1068,8&lt;=IF($L1068="",12,$L1068)),$J1068,0),IF(AND(8&gt;=$K1068,8&lt;=IF($L1068="",12,$L1068),MOD(8-$K1068,$N1068)=0),$J1068,0)))</f>
        <v>0</v>
      </c>
      <c r="W1068" s="19" t="n">
        <f aca="false">IF(OR($M1068="",$M1068="ERR",$J1068="",$K1068="",$N1068=""),0,IF($N1068=0,IF(AND(OR(9=7,9=12),9&gt;=$K1068,9&lt;=IF($L1068="",12,$L1068)),$J1068,0),IF(AND(9&gt;=$K1068,9&lt;=IF($L1068="",12,$L1068),MOD(9-$K1068,$N1068)=0),$J1068,0)))</f>
        <v>0</v>
      </c>
      <c r="X1068" s="19" t="n">
        <f aca="false">IF(OR($M1068="",$M1068="ERR",$J1068="",$K1068="",$N1068=""),0,IF($N1068=0,IF(AND(OR(10=7,10=12),10&gt;=$K1068,10&lt;=IF($L1068="",12,$L1068)),$J1068,0),IF(AND(10&gt;=$K1068,10&lt;=IF($L1068="",12,$L1068),MOD(10-$K1068,$N1068)=0),$J1068,0)))</f>
        <v>0</v>
      </c>
      <c r="Y1068" s="19" t="n">
        <f aca="false">IF(OR($M1068="",$M1068="ERR",$J1068="",$K1068="",$N1068=""),0,IF($N1068=0,IF(AND(OR(11=7,11=12),11&gt;=$K1068,11&lt;=IF($L1068="",12,$L1068)),$J1068,0),IF(AND(11&gt;=$K1068,11&lt;=IF($L1068="",12,$L1068),MOD(11-$K1068,$N1068)=0),$J1068,0)))</f>
        <v>0</v>
      </c>
      <c r="Z1068" s="19" t="n">
        <f aca="false">IF(OR($M1068="",$M1068="ERR",$J1068="",$K1068="",$N1068=""),0,IF($N1068=0,IF(AND(OR(12=7,12=12),12&gt;=$K1068,12&lt;=IF($L1068="",12,$L1068)),$J1068,0),IF(AND(12&gt;=$K1068,12&lt;=IF($L1068="",12,$L1068),MOD(12-$K1068,$N1068)=0),$J1068,0)))</f>
        <v>0</v>
      </c>
      <c r="AA1068" s="36" t="n">
        <f aca="false">SUM(O1068:Z1068)</f>
        <v>0</v>
      </c>
      <c r="AB1068" s="15" t="str">
        <f aca="false">IF(AND($B1068="",$D1068="",$J1068=""),"",IF($B1068="","Falta código",IF(ISNA(MATCH($B1068,LST_COD,0)),"Código no registrado en Trabajadores",IF($E1068="","Concepto no está en el catálogo",IF($M1068="ERR","Retención de otro empleador: Origen = Otro empleador",IF(OR($J1068="",$K1068=""),"Falta monto o mes",IF(OR($K1068&lt;1,$K1068&gt;12),"Mes inicio inválido",IF(AND($L1068&lt;&gt;"",OR($L1068&lt;$K1068,$L1068&gt;12)),"Mes fin inválido",IF($N1068="","Falta frecuencia",IF(AND($G1068&lt;&gt;"Otro empleador",SUMPRODUCT(($O1068:$Z1068&lt;&gt;0)*(((COLUMN($O1068:$Z1068)-14)&lt;INDEX(Trabajadores!$M$6:$M$105,MATCH($B1068,LST_COD,0)))+((COLUMN($O1068:$Z1068)-14)&gt;INDEX(Trabajadores!$N$6:$N$105,MATCH($B1068,LST_COD,0)))))&gt;0),"Aviso: hay meses fuera del periodo laboral","OK"))))))))))</f>
        <v/>
      </c>
    </row>
    <row r="1069" customFormat="false" ht="15" hidden="false" customHeight="false" outlineLevel="0" collapsed="false">
      <c r="A1069" s="23" t="n">
        <v>1064</v>
      </c>
      <c r="B1069" s="7"/>
      <c r="C1069" s="35" t="str">
        <f aca="false">IF($B1069="","",IFERROR(INDEX(Trabajadores!$D$6:$D$105,MATCH($B1069,LST_COD,0)),"¿Código?"))</f>
        <v/>
      </c>
      <c r="D1069" s="30"/>
      <c r="E1069" s="9" t="str">
        <f aca="false">IF($D1069="","",IFERROR(VLOOKUP($D1069,CONC_TABLA,2,FALSE()),""))</f>
        <v/>
      </c>
      <c r="F1069" s="9" t="str">
        <f aca="false">IF($D1069="","",IFERROR(VLOOKUP($D1069,CONC_TABLA,3,FALSE()),""))</f>
        <v/>
      </c>
      <c r="G1069" s="30"/>
      <c r="H1069" s="30"/>
      <c r="I1069" s="30"/>
      <c r="J1069" s="29"/>
      <c r="K1069" s="28"/>
      <c r="L1069" s="28"/>
      <c r="M1069" s="9" t="str">
        <f aca="false">IF(OR($B1069="",$E1069=""),"",IF($E1069="INA","INA",IF($G1069="Otro empleador",IF($E1069="RET","RETO",IF($E1069="ORD","OTO","OTX")),IF($E1069="RET","ERR",$E1069))))</f>
        <v/>
      </c>
      <c r="N1069" s="9" t="str">
        <f aca="false">IF($I1069="","",IFERROR(VLOOKUP($I1069,FREC_TABLA,2,FALSE()),""))</f>
        <v/>
      </c>
      <c r="O1069" s="19" t="n">
        <f aca="false">IF(OR($M1069="",$M1069="ERR",$J1069="",$K1069="",$N1069=""),0,IF($N1069=0,IF(AND(OR(1=7,1=12),1&gt;=$K1069,1&lt;=IF($L1069="",12,$L1069)),$J1069,0),IF(AND(1&gt;=$K1069,1&lt;=IF($L1069="",12,$L1069),MOD(1-$K1069,$N1069)=0),$J1069,0)))</f>
        <v>0</v>
      </c>
      <c r="P1069" s="19" t="n">
        <f aca="false">IF(OR($M1069="",$M1069="ERR",$J1069="",$K1069="",$N1069=""),0,IF($N1069=0,IF(AND(OR(2=7,2=12),2&gt;=$K1069,2&lt;=IF($L1069="",12,$L1069)),$J1069,0),IF(AND(2&gt;=$K1069,2&lt;=IF($L1069="",12,$L1069),MOD(2-$K1069,$N1069)=0),$J1069,0)))</f>
        <v>0</v>
      </c>
      <c r="Q1069" s="19" t="n">
        <f aca="false">IF(OR($M1069="",$M1069="ERR",$J1069="",$K1069="",$N1069=""),0,IF($N1069=0,IF(AND(OR(3=7,3=12),3&gt;=$K1069,3&lt;=IF($L1069="",12,$L1069)),$J1069,0),IF(AND(3&gt;=$K1069,3&lt;=IF($L1069="",12,$L1069),MOD(3-$K1069,$N1069)=0),$J1069,0)))</f>
        <v>0</v>
      </c>
      <c r="R1069" s="19" t="n">
        <f aca="false">IF(OR($M1069="",$M1069="ERR",$J1069="",$K1069="",$N1069=""),0,IF($N1069=0,IF(AND(OR(4=7,4=12),4&gt;=$K1069,4&lt;=IF($L1069="",12,$L1069)),$J1069,0),IF(AND(4&gt;=$K1069,4&lt;=IF($L1069="",12,$L1069),MOD(4-$K1069,$N1069)=0),$J1069,0)))</f>
        <v>0</v>
      </c>
      <c r="S1069" s="19" t="n">
        <f aca="false">IF(OR($M1069="",$M1069="ERR",$J1069="",$K1069="",$N1069=""),0,IF($N1069=0,IF(AND(OR(5=7,5=12),5&gt;=$K1069,5&lt;=IF($L1069="",12,$L1069)),$J1069,0),IF(AND(5&gt;=$K1069,5&lt;=IF($L1069="",12,$L1069),MOD(5-$K1069,$N1069)=0),$J1069,0)))</f>
        <v>0</v>
      </c>
      <c r="T1069" s="19" t="n">
        <f aca="false">IF(OR($M1069="",$M1069="ERR",$J1069="",$K1069="",$N1069=""),0,IF($N1069=0,IF(AND(OR(6=7,6=12),6&gt;=$K1069,6&lt;=IF($L1069="",12,$L1069)),$J1069,0),IF(AND(6&gt;=$K1069,6&lt;=IF($L1069="",12,$L1069),MOD(6-$K1069,$N1069)=0),$J1069,0)))</f>
        <v>0</v>
      </c>
      <c r="U1069" s="19" t="n">
        <f aca="false">IF(OR($M1069="",$M1069="ERR",$J1069="",$K1069="",$N1069=""),0,IF($N1069=0,IF(AND(OR(7=7,7=12),7&gt;=$K1069,7&lt;=IF($L1069="",12,$L1069)),$J1069,0),IF(AND(7&gt;=$K1069,7&lt;=IF($L1069="",12,$L1069),MOD(7-$K1069,$N1069)=0),$J1069,0)))</f>
        <v>0</v>
      </c>
      <c r="V1069" s="19" t="n">
        <f aca="false">IF(OR($M1069="",$M1069="ERR",$J1069="",$K1069="",$N1069=""),0,IF($N1069=0,IF(AND(OR(8=7,8=12),8&gt;=$K1069,8&lt;=IF($L1069="",12,$L1069)),$J1069,0),IF(AND(8&gt;=$K1069,8&lt;=IF($L1069="",12,$L1069),MOD(8-$K1069,$N1069)=0),$J1069,0)))</f>
        <v>0</v>
      </c>
      <c r="W1069" s="19" t="n">
        <f aca="false">IF(OR($M1069="",$M1069="ERR",$J1069="",$K1069="",$N1069=""),0,IF($N1069=0,IF(AND(OR(9=7,9=12),9&gt;=$K1069,9&lt;=IF($L1069="",12,$L1069)),$J1069,0),IF(AND(9&gt;=$K1069,9&lt;=IF($L1069="",12,$L1069),MOD(9-$K1069,$N1069)=0),$J1069,0)))</f>
        <v>0</v>
      </c>
      <c r="X1069" s="19" t="n">
        <f aca="false">IF(OR($M1069="",$M1069="ERR",$J1069="",$K1069="",$N1069=""),0,IF($N1069=0,IF(AND(OR(10=7,10=12),10&gt;=$K1069,10&lt;=IF($L1069="",12,$L1069)),$J1069,0),IF(AND(10&gt;=$K1069,10&lt;=IF($L1069="",12,$L1069),MOD(10-$K1069,$N1069)=0),$J1069,0)))</f>
        <v>0</v>
      </c>
      <c r="Y1069" s="19" t="n">
        <f aca="false">IF(OR($M1069="",$M1069="ERR",$J1069="",$K1069="",$N1069=""),0,IF($N1069=0,IF(AND(OR(11=7,11=12),11&gt;=$K1069,11&lt;=IF($L1069="",12,$L1069)),$J1069,0),IF(AND(11&gt;=$K1069,11&lt;=IF($L1069="",12,$L1069),MOD(11-$K1069,$N1069)=0),$J1069,0)))</f>
        <v>0</v>
      </c>
      <c r="Z1069" s="19" t="n">
        <f aca="false">IF(OR($M1069="",$M1069="ERR",$J1069="",$K1069="",$N1069=""),0,IF($N1069=0,IF(AND(OR(12=7,12=12),12&gt;=$K1069,12&lt;=IF($L1069="",12,$L1069)),$J1069,0),IF(AND(12&gt;=$K1069,12&lt;=IF($L1069="",12,$L1069),MOD(12-$K1069,$N1069)=0),$J1069,0)))</f>
        <v>0</v>
      </c>
      <c r="AA1069" s="36" t="n">
        <f aca="false">SUM(O1069:Z1069)</f>
        <v>0</v>
      </c>
      <c r="AB1069" s="15" t="str">
        <f aca="false">IF(AND($B1069="",$D1069="",$J1069=""),"",IF($B1069="","Falta código",IF(ISNA(MATCH($B1069,LST_COD,0)),"Código no registrado en Trabajadores",IF($E1069="","Concepto no está en el catálogo",IF($M1069="ERR","Retención de otro empleador: Origen = Otro empleador",IF(OR($J1069="",$K1069=""),"Falta monto o mes",IF(OR($K1069&lt;1,$K1069&gt;12),"Mes inicio inválido",IF(AND($L1069&lt;&gt;"",OR($L1069&lt;$K1069,$L1069&gt;12)),"Mes fin inválido",IF($N1069="","Falta frecuencia",IF(AND($G1069&lt;&gt;"Otro empleador",SUMPRODUCT(($O1069:$Z1069&lt;&gt;0)*(((COLUMN($O1069:$Z1069)-14)&lt;INDEX(Trabajadores!$M$6:$M$105,MATCH($B1069,LST_COD,0)))+((COLUMN($O1069:$Z1069)-14)&gt;INDEX(Trabajadores!$N$6:$N$105,MATCH($B1069,LST_COD,0)))))&gt;0),"Aviso: hay meses fuera del periodo laboral","OK"))))))))))</f>
        <v/>
      </c>
    </row>
    <row r="1070" customFormat="false" ht="15" hidden="false" customHeight="false" outlineLevel="0" collapsed="false">
      <c r="A1070" s="23" t="n">
        <v>1065</v>
      </c>
      <c r="B1070" s="7"/>
      <c r="C1070" s="35" t="str">
        <f aca="false">IF($B1070="","",IFERROR(INDEX(Trabajadores!$D$6:$D$105,MATCH($B1070,LST_COD,0)),"¿Código?"))</f>
        <v/>
      </c>
      <c r="D1070" s="30"/>
      <c r="E1070" s="9" t="str">
        <f aca="false">IF($D1070="","",IFERROR(VLOOKUP($D1070,CONC_TABLA,2,FALSE()),""))</f>
        <v/>
      </c>
      <c r="F1070" s="9" t="str">
        <f aca="false">IF($D1070="","",IFERROR(VLOOKUP($D1070,CONC_TABLA,3,FALSE()),""))</f>
        <v/>
      </c>
      <c r="G1070" s="30"/>
      <c r="H1070" s="30"/>
      <c r="I1070" s="30"/>
      <c r="J1070" s="29"/>
      <c r="K1070" s="28"/>
      <c r="L1070" s="28"/>
      <c r="M1070" s="9" t="str">
        <f aca="false">IF(OR($B1070="",$E1070=""),"",IF($E1070="INA","INA",IF($G1070="Otro empleador",IF($E1070="RET","RETO",IF($E1070="ORD","OTO","OTX")),IF($E1070="RET","ERR",$E1070))))</f>
        <v/>
      </c>
      <c r="N1070" s="9" t="str">
        <f aca="false">IF($I1070="","",IFERROR(VLOOKUP($I1070,FREC_TABLA,2,FALSE()),""))</f>
        <v/>
      </c>
      <c r="O1070" s="19" t="n">
        <f aca="false">IF(OR($M1070="",$M1070="ERR",$J1070="",$K1070="",$N1070=""),0,IF($N1070=0,IF(AND(OR(1=7,1=12),1&gt;=$K1070,1&lt;=IF($L1070="",12,$L1070)),$J1070,0),IF(AND(1&gt;=$K1070,1&lt;=IF($L1070="",12,$L1070),MOD(1-$K1070,$N1070)=0),$J1070,0)))</f>
        <v>0</v>
      </c>
      <c r="P1070" s="19" t="n">
        <f aca="false">IF(OR($M1070="",$M1070="ERR",$J1070="",$K1070="",$N1070=""),0,IF($N1070=0,IF(AND(OR(2=7,2=12),2&gt;=$K1070,2&lt;=IF($L1070="",12,$L1070)),$J1070,0),IF(AND(2&gt;=$K1070,2&lt;=IF($L1070="",12,$L1070),MOD(2-$K1070,$N1070)=0),$J1070,0)))</f>
        <v>0</v>
      </c>
      <c r="Q1070" s="19" t="n">
        <f aca="false">IF(OR($M1070="",$M1070="ERR",$J1070="",$K1070="",$N1070=""),0,IF($N1070=0,IF(AND(OR(3=7,3=12),3&gt;=$K1070,3&lt;=IF($L1070="",12,$L1070)),$J1070,0),IF(AND(3&gt;=$K1070,3&lt;=IF($L1070="",12,$L1070),MOD(3-$K1070,$N1070)=0),$J1070,0)))</f>
        <v>0</v>
      </c>
      <c r="R1070" s="19" t="n">
        <f aca="false">IF(OR($M1070="",$M1070="ERR",$J1070="",$K1070="",$N1070=""),0,IF($N1070=0,IF(AND(OR(4=7,4=12),4&gt;=$K1070,4&lt;=IF($L1070="",12,$L1070)),$J1070,0),IF(AND(4&gt;=$K1070,4&lt;=IF($L1070="",12,$L1070),MOD(4-$K1070,$N1070)=0),$J1070,0)))</f>
        <v>0</v>
      </c>
      <c r="S1070" s="19" t="n">
        <f aca="false">IF(OR($M1070="",$M1070="ERR",$J1070="",$K1070="",$N1070=""),0,IF($N1070=0,IF(AND(OR(5=7,5=12),5&gt;=$K1070,5&lt;=IF($L1070="",12,$L1070)),$J1070,0),IF(AND(5&gt;=$K1070,5&lt;=IF($L1070="",12,$L1070),MOD(5-$K1070,$N1070)=0),$J1070,0)))</f>
        <v>0</v>
      </c>
      <c r="T1070" s="19" t="n">
        <f aca="false">IF(OR($M1070="",$M1070="ERR",$J1070="",$K1070="",$N1070=""),0,IF($N1070=0,IF(AND(OR(6=7,6=12),6&gt;=$K1070,6&lt;=IF($L1070="",12,$L1070)),$J1070,0),IF(AND(6&gt;=$K1070,6&lt;=IF($L1070="",12,$L1070),MOD(6-$K1070,$N1070)=0),$J1070,0)))</f>
        <v>0</v>
      </c>
      <c r="U1070" s="19" t="n">
        <f aca="false">IF(OR($M1070="",$M1070="ERR",$J1070="",$K1070="",$N1070=""),0,IF($N1070=0,IF(AND(OR(7=7,7=12),7&gt;=$K1070,7&lt;=IF($L1070="",12,$L1070)),$J1070,0),IF(AND(7&gt;=$K1070,7&lt;=IF($L1070="",12,$L1070),MOD(7-$K1070,$N1070)=0),$J1070,0)))</f>
        <v>0</v>
      </c>
      <c r="V1070" s="19" t="n">
        <f aca="false">IF(OR($M1070="",$M1070="ERR",$J1070="",$K1070="",$N1070=""),0,IF($N1070=0,IF(AND(OR(8=7,8=12),8&gt;=$K1070,8&lt;=IF($L1070="",12,$L1070)),$J1070,0),IF(AND(8&gt;=$K1070,8&lt;=IF($L1070="",12,$L1070),MOD(8-$K1070,$N1070)=0),$J1070,0)))</f>
        <v>0</v>
      </c>
      <c r="W1070" s="19" t="n">
        <f aca="false">IF(OR($M1070="",$M1070="ERR",$J1070="",$K1070="",$N1070=""),0,IF($N1070=0,IF(AND(OR(9=7,9=12),9&gt;=$K1070,9&lt;=IF($L1070="",12,$L1070)),$J1070,0),IF(AND(9&gt;=$K1070,9&lt;=IF($L1070="",12,$L1070),MOD(9-$K1070,$N1070)=0),$J1070,0)))</f>
        <v>0</v>
      </c>
      <c r="X1070" s="19" t="n">
        <f aca="false">IF(OR($M1070="",$M1070="ERR",$J1070="",$K1070="",$N1070=""),0,IF($N1070=0,IF(AND(OR(10=7,10=12),10&gt;=$K1070,10&lt;=IF($L1070="",12,$L1070)),$J1070,0),IF(AND(10&gt;=$K1070,10&lt;=IF($L1070="",12,$L1070),MOD(10-$K1070,$N1070)=0),$J1070,0)))</f>
        <v>0</v>
      </c>
      <c r="Y1070" s="19" t="n">
        <f aca="false">IF(OR($M1070="",$M1070="ERR",$J1070="",$K1070="",$N1070=""),0,IF($N1070=0,IF(AND(OR(11=7,11=12),11&gt;=$K1070,11&lt;=IF($L1070="",12,$L1070)),$J1070,0),IF(AND(11&gt;=$K1070,11&lt;=IF($L1070="",12,$L1070),MOD(11-$K1070,$N1070)=0),$J1070,0)))</f>
        <v>0</v>
      </c>
      <c r="Z1070" s="19" t="n">
        <f aca="false">IF(OR($M1070="",$M1070="ERR",$J1070="",$K1070="",$N1070=""),0,IF($N1070=0,IF(AND(OR(12=7,12=12),12&gt;=$K1070,12&lt;=IF($L1070="",12,$L1070)),$J1070,0),IF(AND(12&gt;=$K1070,12&lt;=IF($L1070="",12,$L1070),MOD(12-$K1070,$N1070)=0),$J1070,0)))</f>
        <v>0</v>
      </c>
      <c r="AA1070" s="36" t="n">
        <f aca="false">SUM(O1070:Z1070)</f>
        <v>0</v>
      </c>
      <c r="AB1070" s="15" t="str">
        <f aca="false">IF(AND($B1070="",$D1070="",$J1070=""),"",IF($B1070="","Falta código",IF(ISNA(MATCH($B1070,LST_COD,0)),"Código no registrado en Trabajadores",IF($E1070="","Concepto no está en el catálogo",IF($M1070="ERR","Retención de otro empleador: Origen = Otro empleador",IF(OR($J1070="",$K1070=""),"Falta monto o mes",IF(OR($K1070&lt;1,$K1070&gt;12),"Mes inicio inválido",IF(AND($L1070&lt;&gt;"",OR($L1070&lt;$K1070,$L1070&gt;12)),"Mes fin inválido",IF($N1070="","Falta frecuencia",IF(AND($G1070&lt;&gt;"Otro empleador",SUMPRODUCT(($O1070:$Z1070&lt;&gt;0)*(((COLUMN($O1070:$Z1070)-14)&lt;INDEX(Trabajadores!$M$6:$M$105,MATCH($B1070,LST_COD,0)))+((COLUMN($O1070:$Z1070)-14)&gt;INDEX(Trabajadores!$N$6:$N$105,MATCH($B1070,LST_COD,0)))))&gt;0),"Aviso: hay meses fuera del periodo laboral","OK"))))))))))</f>
        <v/>
      </c>
    </row>
    <row r="1071" customFormat="false" ht="15" hidden="false" customHeight="false" outlineLevel="0" collapsed="false">
      <c r="A1071" s="23" t="n">
        <v>1066</v>
      </c>
      <c r="B1071" s="7"/>
      <c r="C1071" s="35" t="str">
        <f aca="false">IF($B1071="","",IFERROR(INDEX(Trabajadores!$D$6:$D$105,MATCH($B1071,LST_COD,0)),"¿Código?"))</f>
        <v/>
      </c>
      <c r="D1071" s="30"/>
      <c r="E1071" s="9" t="str">
        <f aca="false">IF($D1071="","",IFERROR(VLOOKUP($D1071,CONC_TABLA,2,FALSE()),""))</f>
        <v/>
      </c>
      <c r="F1071" s="9" t="str">
        <f aca="false">IF($D1071="","",IFERROR(VLOOKUP($D1071,CONC_TABLA,3,FALSE()),""))</f>
        <v/>
      </c>
      <c r="G1071" s="30"/>
      <c r="H1071" s="30"/>
      <c r="I1071" s="30"/>
      <c r="J1071" s="29"/>
      <c r="K1071" s="28"/>
      <c r="L1071" s="28"/>
      <c r="M1071" s="9" t="str">
        <f aca="false">IF(OR($B1071="",$E1071=""),"",IF($E1071="INA","INA",IF($G1071="Otro empleador",IF($E1071="RET","RETO",IF($E1071="ORD","OTO","OTX")),IF($E1071="RET","ERR",$E1071))))</f>
        <v/>
      </c>
      <c r="N1071" s="9" t="str">
        <f aca="false">IF($I1071="","",IFERROR(VLOOKUP($I1071,FREC_TABLA,2,FALSE()),""))</f>
        <v/>
      </c>
      <c r="O1071" s="19" t="n">
        <f aca="false">IF(OR($M1071="",$M1071="ERR",$J1071="",$K1071="",$N1071=""),0,IF($N1071=0,IF(AND(OR(1=7,1=12),1&gt;=$K1071,1&lt;=IF($L1071="",12,$L1071)),$J1071,0),IF(AND(1&gt;=$K1071,1&lt;=IF($L1071="",12,$L1071),MOD(1-$K1071,$N1071)=0),$J1071,0)))</f>
        <v>0</v>
      </c>
      <c r="P1071" s="19" t="n">
        <f aca="false">IF(OR($M1071="",$M1071="ERR",$J1071="",$K1071="",$N1071=""),0,IF($N1071=0,IF(AND(OR(2=7,2=12),2&gt;=$K1071,2&lt;=IF($L1071="",12,$L1071)),$J1071,0),IF(AND(2&gt;=$K1071,2&lt;=IF($L1071="",12,$L1071),MOD(2-$K1071,$N1071)=0),$J1071,0)))</f>
        <v>0</v>
      </c>
      <c r="Q1071" s="19" t="n">
        <f aca="false">IF(OR($M1071="",$M1071="ERR",$J1071="",$K1071="",$N1071=""),0,IF($N1071=0,IF(AND(OR(3=7,3=12),3&gt;=$K1071,3&lt;=IF($L1071="",12,$L1071)),$J1071,0),IF(AND(3&gt;=$K1071,3&lt;=IF($L1071="",12,$L1071),MOD(3-$K1071,$N1071)=0),$J1071,0)))</f>
        <v>0</v>
      </c>
      <c r="R1071" s="19" t="n">
        <f aca="false">IF(OR($M1071="",$M1071="ERR",$J1071="",$K1071="",$N1071=""),0,IF($N1071=0,IF(AND(OR(4=7,4=12),4&gt;=$K1071,4&lt;=IF($L1071="",12,$L1071)),$J1071,0),IF(AND(4&gt;=$K1071,4&lt;=IF($L1071="",12,$L1071),MOD(4-$K1071,$N1071)=0),$J1071,0)))</f>
        <v>0</v>
      </c>
      <c r="S1071" s="19" t="n">
        <f aca="false">IF(OR($M1071="",$M1071="ERR",$J1071="",$K1071="",$N1071=""),0,IF($N1071=0,IF(AND(OR(5=7,5=12),5&gt;=$K1071,5&lt;=IF($L1071="",12,$L1071)),$J1071,0),IF(AND(5&gt;=$K1071,5&lt;=IF($L1071="",12,$L1071),MOD(5-$K1071,$N1071)=0),$J1071,0)))</f>
        <v>0</v>
      </c>
      <c r="T1071" s="19" t="n">
        <f aca="false">IF(OR($M1071="",$M1071="ERR",$J1071="",$K1071="",$N1071=""),0,IF($N1071=0,IF(AND(OR(6=7,6=12),6&gt;=$K1071,6&lt;=IF($L1071="",12,$L1071)),$J1071,0),IF(AND(6&gt;=$K1071,6&lt;=IF($L1071="",12,$L1071),MOD(6-$K1071,$N1071)=0),$J1071,0)))</f>
        <v>0</v>
      </c>
      <c r="U1071" s="19" t="n">
        <f aca="false">IF(OR($M1071="",$M1071="ERR",$J1071="",$K1071="",$N1071=""),0,IF($N1071=0,IF(AND(OR(7=7,7=12),7&gt;=$K1071,7&lt;=IF($L1071="",12,$L1071)),$J1071,0),IF(AND(7&gt;=$K1071,7&lt;=IF($L1071="",12,$L1071),MOD(7-$K1071,$N1071)=0),$J1071,0)))</f>
        <v>0</v>
      </c>
      <c r="V1071" s="19" t="n">
        <f aca="false">IF(OR($M1071="",$M1071="ERR",$J1071="",$K1071="",$N1071=""),0,IF($N1071=0,IF(AND(OR(8=7,8=12),8&gt;=$K1071,8&lt;=IF($L1071="",12,$L1071)),$J1071,0),IF(AND(8&gt;=$K1071,8&lt;=IF($L1071="",12,$L1071),MOD(8-$K1071,$N1071)=0),$J1071,0)))</f>
        <v>0</v>
      </c>
      <c r="W1071" s="19" t="n">
        <f aca="false">IF(OR($M1071="",$M1071="ERR",$J1071="",$K1071="",$N1071=""),0,IF($N1071=0,IF(AND(OR(9=7,9=12),9&gt;=$K1071,9&lt;=IF($L1071="",12,$L1071)),$J1071,0),IF(AND(9&gt;=$K1071,9&lt;=IF($L1071="",12,$L1071),MOD(9-$K1071,$N1071)=0),$J1071,0)))</f>
        <v>0</v>
      </c>
      <c r="X1071" s="19" t="n">
        <f aca="false">IF(OR($M1071="",$M1071="ERR",$J1071="",$K1071="",$N1071=""),0,IF($N1071=0,IF(AND(OR(10=7,10=12),10&gt;=$K1071,10&lt;=IF($L1071="",12,$L1071)),$J1071,0),IF(AND(10&gt;=$K1071,10&lt;=IF($L1071="",12,$L1071),MOD(10-$K1071,$N1071)=0),$J1071,0)))</f>
        <v>0</v>
      </c>
      <c r="Y1071" s="19" t="n">
        <f aca="false">IF(OR($M1071="",$M1071="ERR",$J1071="",$K1071="",$N1071=""),0,IF($N1071=0,IF(AND(OR(11=7,11=12),11&gt;=$K1071,11&lt;=IF($L1071="",12,$L1071)),$J1071,0),IF(AND(11&gt;=$K1071,11&lt;=IF($L1071="",12,$L1071),MOD(11-$K1071,$N1071)=0),$J1071,0)))</f>
        <v>0</v>
      </c>
      <c r="Z1071" s="19" t="n">
        <f aca="false">IF(OR($M1071="",$M1071="ERR",$J1071="",$K1071="",$N1071=""),0,IF($N1071=0,IF(AND(OR(12=7,12=12),12&gt;=$K1071,12&lt;=IF($L1071="",12,$L1071)),$J1071,0),IF(AND(12&gt;=$K1071,12&lt;=IF($L1071="",12,$L1071),MOD(12-$K1071,$N1071)=0),$J1071,0)))</f>
        <v>0</v>
      </c>
      <c r="AA1071" s="36" t="n">
        <f aca="false">SUM(O1071:Z1071)</f>
        <v>0</v>
      </c>
      <c r="AB1071" s="15" t="str">
        <f aca="false">IF(AND($B1071="",$D1071="",$J1071=""),"",IF($B1071="","Falta código",IF(ISNA(MATCH($B1071,LST_COD,0)),"Código no registrado en Trabajadores",IF($E1071="","Concepto no está en el catálogo",IF($M1071="ERR","Retención de otro empleador: Origen = Otro empleador",IF(OR($J1071="",$K1071=""),"Falta monto o mes",IF(OR($K1071&lt;1,$K1071&gt;12),"Mes inicio inválido",IF(AND($L1071&lt;&gt;"",OR($L1071&lt;$K1071,$L1071&gt;12)),"Mes fin inválido",IF($N1071="","Falta frecuencia",IF(AND($G1071&lt;&gt;"Otro empleador",SUMPRODUCT(($O1071:$Z1071&lt;&gt;0)*(((COLUMN($O1071:$Z1071)-14)&lt;INDEX(Trabajadores!$M$6:$M$105,MATCH($B1071,LST_COD,0)))+((COLUMN($O1071:$Z1071)-14)&gt;INDEX(Trabajadores!$N$6:$N$105,MATCH($B1071,LST_COD,0)))))&gt;0),"Aviso: hay meses fuera del periodo laboral","OK"))))))))))</f>
        <v/>
      </c>
    </row>
    <row r="1072" customFormat="false" ht="15" hidden="false" customHeight="false" outlineLevel="0" collapsed="false">
      <c r="A1072" s="23" t="n">
        <v>1067</v>
      </c>
      <c r="B1072" s="7"/>
      <c r="C1072" s="35" t="str">
        <f aca="false">IF($B1072="","",IFERROR(INDEX(Trabajadores!$D$6:$D$105,MATCH($B1072,LST_COD,0)),"¿Código?"))</f>
        <v/>
      </c>
      <c r="D1072" s="30"/>
      <c r="E1072" s="9" t="str">
        <f aca="false">IF($D1072="","",IFERROR(VLOOKUP($D1072,CONC_TABLA,2,FALSE()),""))</f>
        <v/>
      </c>
      <c r="F1072" s="9" t="str">
        <f aca="false">IF($D1072="","",IFERROR(VLOOKUP($D1072,CONC_TABLA,3,FALSE()),""))</f>
        <v/>
      </c>
      <c r="G1072" s="30"/>
      <c r="H1072" s="30"/>
      <c r="I1072" s="30"/>
      <c r="J1072" s="29"/>
      <c r="K1072" s="28"/>
      <c r="L1072" s="28"/>
      <c r="M1072" s="9" t="str">
        <f aca="false">IF(OR($B1072="",$E1072=""),"",IF($E1072="INA","INA",IF($G1072="Otro empleador",IF($E1072="RET","RETO",IF($E1072="ORD","OTO","OTX")),IF($E1072="RET","ERR",$E1072))))</f>
        <v/>
      </c>
      <c r="N1072" s="9" t="str">
        <f aca="false">IF($I1072="","",IFERROR(VLOOKUP($I1072,FREC_TABLA,2,FALSE()),""))</f>
        <v/>
      </c>
      <c r="O1072" s="19" t="n">
        <f aca="false">IF(OR($M1072="",$M1072="ERR",$J1072="",$K1072="",$N1072=""),0,IF($N1072=0,IF(AND(OR(1=7,1=12),1&gt;=$K1072,1&lt;=IF($L1072="",12,$L1072)),$J1072,0),IF(AND(1&gt;=$K1072,1&lt;=IF($L1072="",12,$L1072),MOD(1-$K1072,$N1072)=0),$J1072,0)))</f>
        <v>0</v>
      </c>
      <c r="P1072" s="19" t="n">
        <f aca="false">IF(OR($M1072="",$M1072="ERR",$J1072="",$K1072="",$N1072=""),0,IF($N1072=0,IF(AND(OR(2=7,2=12),2&gt;=$K1072,2&lt;=IF($L1072="",12,$L1072)),$J1072,0),IF(AND(2&gt;=$K1072,2&lt;=IF($L1072="",12,$L1072),MOD(2-$K1072,$N1072)=0),$J1072,0)))</f>
        <v>0</v>
      </c>
      <c r="Q1072" s="19" t="n">
        <f aca="false">IF(OR($M1072="",$M1072="ERR",$J1072="",$K1072="",$N1072=""),0,IF($N1072=0,IF(AND(OR(3=7,3=12),3&gt;=$K1072,3&lt;=IF($L1072="",12,$L1072)),$J1072,0),IF(AND(3&gt;=$K1072,3&lt;=IF($L1072="",12,$L1072),MOD(3-$K1072,$N1072)=0),$J1072,0)))</f>
        <v>0</v>
      </c>
      <c r="R1072" s="19" t="n">
        <f aca="false">IF(OR($M1072="",$M1072="ERR",$J1072="",$K1072="",$N1072=""),0,IF($N1072=0,IF(AND(OR(4=7,4=12),4&gt;=$K1072,4&lt;=IF($L1072="",12,$L1072)),$J1072,0),IF(AND(4&gt;=$K1072,4&lt;=IF($L1072="",12,$L1072),MOD(4-$K1072,$N1072)=0),$J1072,0)))</f>
        <v>0</v>
      </c>
      <c r="S1072" s="19" t="n">
        <f aca="false">IF(OR($M1072="",$M1072="ERR",$J1072="",$K1072="",$N1072=""),0,IF($N1072=0,IF(AND(OR(5=7,5=12),5&gt;=$K1072,5&lt;=IF($L1072="",12,$L1072)),$J1072,0),IF(AND(5&gt;=$K1072,5&lt;=IF($L1072="",12,$L1072),MOD(5-$K1072,$N1072)=0),$J1072,0)))</f>
        <v>0</v>
      </c>
      <c r="T1072" s="19" t="n">
        <f aca="false">IF(OR($M1072="",$M1072="ERR",$J1072="",$K1072="",$N1072=""),0,IF($N1072=0,IF(AND(OR(6=7,6=12),6&gt;=$K1072,6&lt;=IF($L1072="",12,$L1072)),$J1072,0),IF(AND(6&gt;=$K1072,6&lt;=IF($L1072="",12,$L1072),MOD(6-$K1072,$N1072)=0),$J1072,0)))</f>
        <v>0</v>
      </c>
      <c r="U1072" s="19" t="n">
        <f aca="false">IF(OR($M1072="",$M1072="ERR",$J1072="",$K1072="",$N1072=""),0,IF($N1072=0,IF(AND(OR(7=7,7=12),7&gt;=$K1072,7&lt;=IF($L1072="",12,$L1072)),$J1072,0),IF(AND(7&gt;=$K1072,7&lt;=IF($L1072="",12,$L1072),MOD(7-$K1072,$N1072)=0),$J1072,0)))</f>
        <v>0</v>
      </c>
      <c r="V1072" s="19" t="n">
        <f aca="false">IF(OR($M1072="",$M1072="ERR",$J1072="",$K1072="",$N1072=""),0,IF($N1072=0,IF(AND(OR(8=7,8=12),8&gt;=$K1072,8&lt;=IF($L1072="",12,$L1072)),$J1072,0),IF(AND(8&gt;=$K1072,8&lt;=IF($L1072="",12,$L1072),MOD(8-$K1072,$N1072)=0),$J1072,0)))</f>
        <v>0</v>
      </c>
      <c r="W1072" s="19" t="n">
        <f aca="false">IF(OR($M1072="",$M1072="ERR",$J1072="",$K1072="",$N1072=""),0,IF($N1072=0,IF(AND(OR(9=7,9=12),9&gt;=$K1072,9&lt;=IF($L1072="",12,$L1072)),$J1072,0),IF(AND(9&gt;=$K1072,9&lt;=IF($L1072="",12,$L1072),MOD(9-$K1072,$N1072)=0),$J1072,0)))</f>
        <v>0</v>
      </c>
      <c r="X1072" s="19" t="n">
        <f aca="false">IF(OR($M1072="",$M1072="ERR",$J1072="",$K1072="",$N1072=""),0,IF($N1072=0,IF(AND(OR(10=7,10=12),10&gt;=$K1072,10&lt;=IF($L1072="",12,$L1072)),$J1072,0),IF(AND(10&gt;=$K1072,10&lt;=IF($L1072="",12,$L1072),MOD(10-$K1072,$N1072)=0),$J1072,0)))</f>
        <v>0</v>
      </c>
      <c r="Y1072" s="19" t="n">
        <f aca="false">IF(OR($M1072="",$M1072="ERR",$J1072="",$K1072="",$N1072=""),0,IF($N1072=0,IF(AND(OR(11=7,11=12),11&gt;=$K1072,11&lt;=IF($L1072="",12,$L1072)),$J1072,0),IF(AND(11&gt;=$K1072,11&lt;=IF($L1072="",12,$L1072),MOD(11-$K1072,$N1072)=0),$J1072,0)))</f>
        <v>0</v>
      </c>
      <c r="Z1072" s="19" t="n">
        <f aca="false">IF(OR($M1072="",$M1072="ERR",$J1072="",$K1072="",$N1072=""),0,IF($N1072=0,IF(AND(OR(12=7,12=12),12&gt;=$K1072,12&lt;=IF($L1072="",12,$L1072)),$J1072,0),IF(AND(12&gt;=$K1072,12&lt;=IF($L1072="",12,$L1072),MOD(12-$K1072,$N1072)=0),$J1072,0)))</f>
        <v>0</v>
      </c>
      <c r="AA1072" s="36" t="n">
        <f aca="false">SUM(O1072:Z1072)</f>
        <v>0</v>
      </c>
      <c r="AB1072" s="15" t="str">
        <f aca="false">IF(AND($B1072="",$D1072="",$J1072=""),"",IF($B1072="","Falta código",IF(ISNA(MATCH($B1072,LST_COD,0)),"Código no registrado en Trabajadores",IF($E1072="","Concepto no está en el catálogo",IF($M1072="ERR","Retención de otro empleador: Origen = Otro empleador",IF(OR($J1072="",$K1072=""),"Falta monto o mes",IF(OR($K1072&lt;1,$K1072&gt;12),"Mes inicio inválido",IF(AND($L1072&lt;&gt;"",OR($L1072&lt;$K1072,$L1072&gt;12)),"Mes fin inválido",IF($N1072="","Falta frecuencia",IF(AND($G1072&lt;&gt;"Otro empleador",SUMPRODUCT(($O1072:$Z1072&lt;&gt;0)*(((COLUMN($O1072:$Z1072)-14)&lt;INDEX(Trabajadores!$M$6:$M$105,MATCH($B1072,LST_COD,0)))+((COLUMN($O1072:$Z1072)-14)&gt;INDEX(Trabajadores!$N$6:$N$105,MATCH($B1072,LST_COD,0)))))&gt;0),"Aviso: hay meses fuera del periodo laboral","OK"))))))))))</f>
        <v/>
      </c>
    </row>
    <row r="1073" customFormat="false" ht="15" hidden="false" customHeight="false" outlineLevel="0" collapsed="false">
      <c r="A1073" s="23" t="n">
        <v>1068</v>
      </c>
      <c r="B1073" s="7"/>
      <c r="C1073" s="35" t="str">
        <f aca="false">IF($B1073="","",IFERROR(INDEX(Trabajadores!$D$6:$D$105,MATCH($B1073,LST_COD,0)),"¿Código?"))</f>
        <v/>
      </c>
      <c r="D1073" s="30"/>
      <c r="E1073" s="9" t="str">
        <f aca="false">IF($D1073="","",IFERROR(VLOOKUP($D1073,CONC_TABLA,2,FALSE()),""))</f>
        <v/>
      </c>
      <c r="F1073" s="9" t="str">
        <f aca="false">IF($D1073="","",IFERROR(VLOOKUP($D1073,CONC_TABLA,3,FALSE()),""))</f>
        <v/>
      </c>
      <c r="G1073" s="30"/>
      <c r="H1073" s="30"/>
      <c r="I1073" s="30"/>
      <c r="J1073" s="29"/>
      <c r="K1073" s="28"/>
      <c r="L1073" s="28"/>
      <c r="M1073" s="9" t="str">
        <f aca="false">IF(OR($B1073="",$E1073=""),"",IF($E1073="INA","INA",IF($G1073="Otro empleador",IF($E1073="RET","RETO",IF($E1073="ORD","OTO","OTX")),IF($E1073="RET","ERR",$E1073))))</f>
        <v/>
      </c>
      <c r="N1073" s="9" t="str">
        <f aca="false">IF($I1073="","",IFERROR(VLOOKUP($I1073,FREC_TABLA,2,FALSE()),""))</f>
        <v/>
      </c>
      <c r="O1073" s="19" t="n">
        <f aca="false">IF(OR($M1073="",$M1073="ERR",$J1073="",$K1073="",$N1073=""),0,IF($N1073=0,IF(AND(OR(1=7,1=12),1&gt;=$K1073,1&lt;=IF($L1073="",12,$L1073)),$J1073,0),IF(AND(1&gt;=$K1073,1&lt;=IF($L1073="",12,$L1073),MOD(1-$K1073,$N1073)=0),$J1073,0)))</f>
        <v>0</v>
      </c>
      <c r="P1073" s="19" t="n">
        <f aca="false">IF(OR($M1073="",$M1073="ERR",$J1073="",$K1073="",$N1073=""),0,IF($N1073=0,IF(AND(OR(2=7,2=12),2&gt;=$K1073,2&lt;=IF($L1073="",12,$L1073)),$J1073,0),IF(AND(2&gt;=$K1073,2&lt;=IF($L1073="",12,$L1073),MOD(2-$K1073,$N1073)=0),$J1073,0)))</f>
        <v>0</v>
      </c>
      <c r="Q1073" s="19" t="n">
        <f aca="false">IF(OR($M1073="",$M1073="ERR",$J1073="",$K1073="",$N1073=""),0,IF($N1073=0,IF(AND(OR(3=7,3=12),3&gt;=$K1073,3&lt;=IF($L1073="",12,$L1073)),$J1073,0),IF(AND(3&gt;=$K1073,3&lt;=IF($L1073="",12,$L1073),MOD(3-$K1073,$N1073)=0),$J1073,0)))</f>
        <v>0</v>
      </c>
      <c r="R1073" s="19" t="n">
        <f aca="false">IF(OR($M1073="",$M1073="ERR",$J1073="",$K1073="",$N1073=""),0,IF($N1073=0,IF(AND(OR(4=7,4=12),4&gt;=$K1073,4&lt;=IF($L1073="",12,$L1073)),$J1073,0),IF(AND(4&gt;=$K1073,4&lt;=IF($L1073="",12,$L1073),MOD(4-$K1073,$N1073)=0),$J1073,0)))</f>
        <v>0</v>
      </c>
      <c r="S1073" s="19" t="n">
        <f aca="false">IF(OR($M1073="",$M1073="ERR",$J1073="",$K1073="",$N1073=""),0,IF($N1073=0,IF(AND(OR(5=7,5=12),5&gt;=$K1073,5&lt;=IF($L1073="",12,$L1073)),$J1073,0),IF(AND(5&gt;=$K1073,5&lt;=IF($L1073="",12,$L1073),MOD(5-$K1073,$N1073)=0),$J1073,0)))</f>
        <v>0</v>
      </c>
      <c r="T1073" s="19" t="n">
        <f aca="false">IF(OR($M1073="",$M1073="ERR",$J1073="",$K1073="",$N1073=""),0,IF($N1073=0,IF(AND(OR(6=7,6=12),6&gt;=$K1073,6&lt;=IF($L1073="",12,$L1073)),$J1073,0),IF(AND(6&gt;=$K1073,6&lt;=IF($L1073="",12,$L1073),MOD(6-$K1073,$N1073)=0),$J1073,0)))</f>
        <v>0</v>
      </c>
      <c r="U1073" s="19" t="n">
        <f aca="false">IF(OR($M1073="",$M1073="ERR",$J1073="",$K1073="",$N1073=""),0,IF($N1073=0,IF(AND(OR(7=7,7=12),7&gt;=$K1073,7&lt;=IF($L1073="",12,$L1073)),$J1073,0),IF(AND(7&gt;=$K1073,7&lt;=IF($L1073="",12,$L1073),MOD(7-$K1073,$N1073)=0),$J1073,0)))</f>
        <v>0</v>
      </c>
      <c r="V1073" s="19" t="n">
        <f aca="false">IF(OR($M1073="",$M1073="ERR",$J1073="",$K1073="",$N1073=""),0,IF($N1073=0,IF(AND(OR(8=7,8=12),8&gt;=$K1073,8&lt;=IF($L1073="",12,$L1073)),$J1073,0),IF(AND(8&gt;=$K1073,8&lt;=IF($L1073="",12,$L1073),MOD(8-$K1073,$N1073)=0),$J1073,0)))</f>
        <v>0</v>
      </c>
      <c r="W1073" s="19" t="n">
        <f aca="false">IF(OR($M1073="",$M1073="ERR",$J1073="",$K1073="",$N1073=""),0,IF($N1073=0,IF(AND(OR(9=7,9=12),9&gt;=$K1073,9&lt;=IF($L1073="",12,$L1073)),$J1073,0),IF(AND(9&gt;=$K1073,9&lt;=IF($L1073="",12,$L1073),MOD(9-$K1073,$N1073)=0),$J1073,0)))</f>
        <v>0</v>
      </c>
      <c r="X1073" s="19" t="n">
        <f aca="false">IF(OR($M1073="",$M1073="ERR",$J1073="",$K1073="",$N1073=""),0,IF($N1073=0,IF(AND(OR(10=7,10=12),10&gt;=$K1073,10&lt;=IF($L1073="",12,$L1073)),$J1073,0),IF(AND(10&gt;=$K1073,10&lt;=IF($L1073="",12,$L1073),MOD(10-$K1073,$N1073)=0),$J1073,0)))</f>
        <v>0</v>
      </c>
      <c r="Y1073" s="19" t="n">
        <f aca="false">IF(OR($M1073="",$M1073="ERR",$J1073="",$K1073="",$N1073=""),0,IF($N1073=0,IF(AND(OR(11=7,11=12),11&gt;=$K1073,11&lt;=IF($L1073="",12,$L1073)),$J1073,0),IF(AND(11&gt;=$K1073,11&lt;=IF($L1073="",12,$L1073),MOD(11-$K1073,$N1073)=0),$J1073,0)))</f>
        <v>0</v>
      </c>
      <c r="Z1073" s="19" t="n">
        <f aca="false">IF(OR($M1073="",$M1073="ERR",$J1073="",$K1073="",$N1073=""),0,IF($N1073=0,IF(AND(OR(12=7,12=12),12&gt;=$K1073,12&lt;=IF($L1073="",12,$L1073)),$J1073,0),IF(AND(12&gt;=$K1073,12&lt;=IF($L1073="",12,$L1073),MOD(12-$K1073,$N1073)=0),$J1073,0)))</f>
        <v>0</v>
      </c>
      <c r="AA1073" s="36" t="n">
        <f aca="false">SUM(O1073:Z1073)</f>
        <v>0</v>
      </c>
      <c r="AB1073" s="15" t="str">
        <f aca="false">IF(AND($B1073="",$D1073="",$J1073=""),"",IF($B1073="","Falta código",IF(ISNA(MATCH($B1073,LST_COD,0)),"Código no registrado en Trabajadores",IF($E1073="","Concepto no está en el catálogo",IF($M1073="ERR","Retención de otro empleador: Origen = Otro empleador",IF(OR($J1073="",$K1073=""),"Falta monto o mes",IF(OR($K1073&lt;1,$K1073&gt;12),"Mes inicio inválido",IF(AND($L1073&lt;&gt;"",OR($L1073&lt;$K1073,$L1073&gt;12)),"Mes fin inválido",IF($N1073="","Falta frecuencia",IF(AND($G1073&lt;&gt;"Otro empleador",SUMPRODUCT(($O1073:$Z1073&lt;&gt;0)*(((COLUMN($O1073:$Z1073)-14)&lt;INDEX(Trabajadores!$M$6:$M$105,MATCH($B1073,LST_COD,0)))+((COLUMN($O1073:$Z1073)-14)&gt;INDEX(Trabajadores!$N$6:$N$105,MATCH($B1073,LST_COD,0)))))&gt;0),"Aviso: hay meses fuera del periodo laboral","OK"))))))))))</f>
        <v/>
      </c>
    </row>
    <row r="1074" customFormat="false" ht="15" hidden="false" customHeight="false" outlineLevel="0" collapsed="false">
      <c r="A1074" s="23" t="n">
        <v>1069</v>
      </c>
      <c r="B1074" s="7"/>
      <c r="C1074" s="35" t="str">
        <f aca="false">IF($B1074="","",IFERROR(INDEX(Trabajadores!$D$6:$D$105,MATCH($B1074,LST_COD,0)),"¿Código?"))</f>
        <v/>
      </c>
      <c r="D1074" s="30"/>
      <c r="E1074" s="9" t="str">
        <f aca="false">IF($D1074="","",IFERROR(VLOOKUP($D1074,CONC_TABLA,2,FALSE()),""))</f>
        <v/>
      </c>
      <c r="F1074" s="9" t="str">
        <f aca="false">IF($D1074="","",IFERROR(VLOOKUP($D1074,CONC_TABLA,3,FALSE()),""))</f>
        <v/>
      </c>
      <c r="G1074" s="30"/>
      <c r="H1074" s="30"/>
      <c r="I1074" s="30"/>
      <c r="J1074" s="29"/>
      <c r="K1074" s="28"/>
      <c r="L1074" s="28"/>
      <c r="M1074" s="9" t="str">
        <f aca="false">IF(OR($B1074="",$E1074=""),"",IF($E1074="INA","INA",IF($G1074="Otro empleador",IF($E1074="RET","RETO",IF($E1074="ORD","OTO","OTX")),IF($E1074="RET","ERR",$E1074))))</f>
        <v/>
      </c>
      <c r="N1074" s="9" t="str">
        <f aca="false">IF($I1074="","",IFERROR(VLOOKUP($I1074,FREC_TABLA,2,FALSE()),""))</f>
        <v/>
      </c>
      <c r="O1074" s="19" t="n">
        <f aca="false">IF(OR($M1074="",$M1074="ERR",$J1074="",$K1074="",$N1074=""),0,IF($N1074=0,IF(AND(OR(1=7,1=12),1&gt;=$K1074,1&lt;=IF($L1074="",12,$L1074)),$J1074,0),IF(AND(1&gt;=$K1074,1&lt;=IF($L1074="",12,$L1074),MOD(1-$K1074,$N1074)=0),$J1074,0)))</f>
        <v>0</v>
      </c>
      <c r="P1074" s="19" t="n">
        <f aca="false">IF(OR($M1074="",$M1074="ERR",$J1074="",$K1074="",$N1074=""),0,IF($N1074=0,IF(AND(OR(2=7,2=12),2&gt;=$K1074,2&lt;=IF($L1074="",12,$L1074)),$J1074,0),IF(AND(2&gt;=$K1074,2&lt;=IF($L1074="",12,$L1074),MOD(2-$K1074,$N1074)=0),$J1074,0)))</f>
        <v>0</v>
      </c>
      <c r="Q1074" s="19" t="n">
        <f aca="false">IF(OR($M1074="",$M1074="ERR",$J1074="",$K1074="",$N1074=""),0,IF($N1074=0,IF(AND(OR(3=7,3=12),3&gt;=$K1074,3&lt;=IF($L1074="",12,$L1074)),$J1074,0),IF(AND(3&gt;=$K1074,3&lt;=IF($L1074="",12,$L1074),MOD(3-$K1074,$N1074)=0),$J1074,0)))</f>
        <v>0</v>
      </c>
      <c r="R1074" s="19" t="n">
        <f aca="false">IF(OR($M1074="",$M1074="ERR",$J1074="",$K1074="",$N1074=""),0,IF($N1074=0,IF(AND(OR(4=7,4=12),4&gt;=$K1074,4&lt;=IF($L1074="",12,$L1074)),$J1074,0),IF(AND(4&gt;=$K1074,4&lt;=IF($L1074="",12,$L1074),MOD(4-$K1074,$N1074)=0),$J1074,0)))</f>
        <v>0</v>
      </c>
      <c r="S1074" s="19" t="n">
        <f aca="false">IF(OR($M1074="",$M1074="ERR",$J1074="",$K1074="",$N1074=""),0,IF($N1074=0,IF(AND(OR(5=7,5=12),5&gt;=$K1074,5&lt;=IF($L1074="",12,$L1074)),$J1074,0),IF(AND(5&gt;=$K1074,5&lt;=IF($L1074="",12,$L1074),MOD(5-$K1074,$N1074)=0),$J1074,0)))</f>
        <v>0</v>
      </c>
      <c r="T1074" s="19" t="n">
        <f aca="false">IF(OR($M1074="",$M1074="ERR",$J1074="",$K1074="",$N1074=""),0,IF($N1074=0,IF(AND(OR(6=7,6=12),6&gt;=$K1074,6&lt;=IF($L1074="",12,$L1074)),$J1074,0),IF(AND(6&gt;=$K1074,6&lt;=IF($L1074="",12,$L1074),MOD(6-$K1074,$N1074)=0),$J1074,0)))</f>
        <v>0</v>
      </c>
      <c r="U1074" s="19" t="n">
        <f aca="false">IF(OR($M1074="",$M1074="ERR",$J1074="",$K1074="",$N1074=""),0,IF($N1074=0,IF(AND(OR(7=7,7=12),7&gt;=$K1074,7&lt;=IF($L1074="",12,$L1074)),$J1074,0),IF(AND(7&gt;=$K1074,7&lt;=IF($L1074="",12,$L1074),MOD(7-$K1074,$N1074)=0),$J1074,0)))</f>
        <v>0</v>
      </c>
      <c r="V1074" s="19" t="n">
        <f aca="false">IF(OR($M1074="",$M1074="ERR",$J1074="",$K1074="",$N1074=""),0,IF($N1074=0,IF(AND(OR(8=7,8=12),8&gt;=$K1074,8&lt;=IF($L1074="",12,$L1074)),$J1074,0),IF(AND(8&gt;=$K1074,8&lt;=IF($L1074="",12,$L1074),MOD(8-$K1074,$N1074)=0),$J1074,0)))</f>
        <v>0</v>
      </c>
      <c r="W1074" s="19" t="n">
        <f aca="false">IF(OR($M1074="",$M1074="ERR",$J1074="",$K1074="",$N1074=""),0,IF($N1074=0,IF(AND(OR(9=7,9=12),9&gt;=$K1074,9&lt;=IF($L1074="",12,$L1074)),$J1074,0),IF(AND(9&gt;=$K1074,9&lt;=IF($L1074="",12,$L1074),MOD(9-$K1074,$N1074)=0),$J1074,0)))</f>
        <v>0</v>
      </c>
      <c r="X1074" s="19" t="n">
        <f aca="false">IF(OR($M1074="",$M1074="ERR",$J1074="",$K1074="",$N1074=""),0,IF($N1074=0,IF(AND(OR(10=7,10=12),10&gt;=$K1074,10&lt;=IF($L1074="",12,$L1074)),$J1074,0),IF(AND(10&gt;=$K1074,10&lt;=IF($L1074="",12,$L1074),MOD(10-$K1074,$N1074)=0),$J1074,0)))</f>
        <v>0</v>
      </c>
      <c r="Y1074" s="19" t="n">
        <f aca="false">IF(OR($M1074="",$M1074="ERR",$J1074="",$K1074="",$N1074=""),0,IF($N1074=0,IF(AND(OR(11=7,11=12),11&gt;=$K1074,11&lt;=IF($L1074="",12,$L1074)),$J1074,0),IF(AND(11&gt;=$K1074,11&lt;=IF($L1074="",12,$L1074),MOD(11-$K1074,$N1074)=0),$J1074,0)))</f>
        <v>0</v>
      </c>
      <c r="Z1074" s="19" t="n">
        <f aca="false">IF(OR($M1074="",$M1074="ERR",$J1074="",$K1074="",$N1074=""),0,IF($N1074=0,IF(AND(OR(12=7,12=12),12&gt;=$K1074,12&lt;=IF($L1074="",12,$L1074)),$J1074,0),IF(AND(12&gt;=$K1074,12&lt;=IF($L1074="",12,$L1074),MOD(12-$K1074,$N1074)=0),$J1074,0)))</f>
        <v>0</v>
      </c>
      <c r="AA1074" s="36" t="n">
        <f aca="false">SUM(O1074:Z1074)</f>
        <v>0</v>
      </c>
      <c r="AB1074" s="15" t="str">
        <f aca="false">IF(AND($B1074="",$D1074="",$J1074=""),"",IF($B1074="","Falta código",IF(ISNA(MATCH($B1074,LST_COD,0)),"Código no registrado en Trabajadores",IF($E1074="","Concepto no está en el catálogo",IF($M1074="ERR","Retención de otro empleador: Origen = Otro empleador",IF(OR($J1074="",$K1074=""),"Falta monto o mes",IF(OR($K1074&lt;1,$K1074&gt;12),"Mes inicio inválido",IF(AND($L1074&lt;&gt;"",OR($L1074&lt;$K1074,$L1074&gt;12)),"Mes fin inválido",IF($N1074="","Falta frecuencia",IF(AND($G1074&lt;&gt;"Otro empleador",SUMPRODUCT(($O1074:$Z1074&lt;&gt;0)*(((COLUMN($O1074:$Z1074)-14)&lt;INDEX(Trabajadores!$M$6:$M$105,MATCH($B1074,LST_COD,0)))+((COLUMN($O1074:$Z1074)-14)&gt;INDEX(Trabajadores!$N$6:$N$105,MATCH($B1074,LST_COD,0)))))&gt;0),"Aviso: hay meses fuera del periodo laboral","OK"))))))))))</f>
        <v/>
      </c>
    </row>
    <row r="1075" customFormat="false" ht="15" hidden="false" customHeight="false" outlineLevel="0" collapsed="false">
      <c r="A1075" s="23" t="n">
        <v>1070</v>
      </c>
      <c r="B1075" s="7"/>
      <c r="C1075" s="35" t="str">
        <f aca="false">IF($B1075="","",IFERROR(INDEX(Trabajadores!$D$6:$D$105,MATCH($B1075,LST_COD,0)),"¿Código?"))</f>
        <v/>
      </c>
      <c r="D1075" s="30"/>
      <c r="E1075" s="9" t="str">
        <f aca="false">IF($D1075="","",IFERROR(VLOOKUP($D1075,CONC_TABLA,2,FALSE()),""))</f>
        <v/>
      </c>
      <c r="F1075" s="9" t="str">
        <f aca="false">IF($D1075="","",IFERROR(VLOOKUP($D1075,CONC_TABLA,3,FALSE()),""))</f>
        <v/>
      </c>
      <c r="G1075" s="30"/>
      <c r="H1075" s="30"/>
      <c r="I1075" s="30"/>
      <c r="J1075" s="29"/>
      <c r="K1075" s="28"/>
      <c r="L1075" s="28"/>
      <c r="M1075" s="9" t="str">
        <f aca="false">IF(OR($B1075="",$E1075=""),"",IF($E1075="INA","INA",IF($G1075="Otro empleador",IF($E1075="RET","RETO",IF($E1075="ORD","OTO","OTX")),IF($E1075="RET","ERR",$E1075))))</f>
        <v/>
      </c>
      <c r="N1075" s="9" t="str">
        <f aca="false">IF($I1075="","",IFERROR(VLOOKUP($I1075,FREC_TABLA,2,FALSE()),""))</f>
        <v/>
      </c>
      <c r="O1075" s="19" t="n">
        <f aca="false">IF(OR($M1075="",$M1075="ERR",$J1075="",$K1075="",$N1075=""),0,IF($N1075=0,IF(AND(OR(1=7,1=12),1&gt;=$K1075,1&lt;=IF($L1075="",12,$L1075)),$J1075,0),IF(AND(1&gt;=$K1075,1&lt;=IF($L1075="",12,$L1075),MOD(1-$K1075,$N1075)=0),$J1075,0)))</f>
        <v>0</v>
      </c>
      <c r="P1075" s="19" t="n">
        <f aca="false">IF(OR($M1075="",$M1075="ERR",$J1075="",$K1075="",$N1075=""),0,IF($N1075=0,IF(AND(OR(2=7,2=12),2&gt;=$K1075,2&lt;=IF($L1075="",12,$L1075)),$J1075,0),IF(AND(2&gt;=$K1075,2&lt;=IF($L1075="",12,$L1075),MOD(2-$K1075,$N1075)=0),$J1075,0)))</f>
        <v>0</v>
      </c>
      <c r="Q1075" s="19" t="n">
        <f aca="false">IF(OR($M1075="",$M1075="ERR",$J1075="",$K1075="",$N1075=""),0,IF($N1075=0,IF(AND(OR(3=7,3=12),3&gt;=$K1075,3&lt;=IF($L1075="",12,$L1075)),$J1075,0),IF(AND(3&gt;=$K1075,3&lt;=IF($L1075="",12,$L1075),MOD(3-$K1075,$N1075)=0),$J1075,0)))</f>
        <v>0</v>
      </c>
      <c r="R1075" s="19" t="n">
        <f aca="false">IF(OR($M1075="",$M1075="ERR",$J1075="",$K1075="",$N1075=""),0,IF($N1075=0,IF(AND(OR(4=7,4=12),4&gt;=$K1075,4&lt;=IF($L1075="",12,$L1075)),$J1075,0),IF(AND(4&gt;=$K1075,4&lt;=IF($L1075="",12,$L1075),MOD(4-$K1075,$N1075)=0),$J1075,0)))</f>
        <v>0</v>
      </c>
      <c r="S1075" s="19" t="n">
        <f aca="false">IF(OR($M1075="",$M1075="ERR",$J1075="",$K1075="",$N1075=""),0,IF($N1075=0,IF(AND(OR(5=7,5=12),5&gt;=$K1075,5&lt;=IF($L1075="",12,$L1075)),$J1075,0),IF(AND(5&gt;=$K1075,5&lt;=IF($L1075="",12,$L1075),MOD(5-$K1075,$N1075)=0),$J1075,0)))</f>
        <v>0</v>
      </c>
      <c r="T1075" s="19" t="n">
        <f aca="false">IF(OR($M1075="",$M1075="ERR",$J1075="",$K1075="",$N1075=""),0,IF($N1075=0,IF(AND(OR(6=7,6=12),6&gt;=$K1075,6&lt;=IF($L1075="",12,$L1075)),$J1075,0),IF(AND(6&gt;=$K1075,6&lt;=IF($L1075="",12,$L1075),MOD(6-$K1075,$N1075)=0),$J1075,0)))</f>
        <v>0</v>
      </c>
      <c r="U1075" s="19" t="n">
        <f aca="false">IF(OR($M1075="",$M1075="ERR",$J1075="",$K1075="",$N1075=""),0,IF($N1075=0,IF(AND(OR(7=7,7=12),7&gt;=$K1075,7&lt;=IF($L1075="",12,$L1075)),$J1075,0),IF(AND(7&gt;=$K1075,7&lt;=IF($L1075="",12,$L1075),MOD(7-$K1075,$N1075)=0),$J1075,0)))</f>
        <v>0</v>
      </c>
      <c r="V1075" s="19" t="n">
        <f aca="false">IF(OR($M1075="",$M1075="ERR",$J1075="",$K1075="",$N1075=""),0,IF($N1075=0,IF(AND(OR(8=7,8=12),8&gt;=$K1075,8&lt;=IF($L1075="",12,$L1075)),$J1075,0),IF(AND(8&gt;=$K1075,8&lt;=IF($L1075="",12,$L1075),MOD(8-$K1075,$N1075)=0),$J1075,0)))</f>
        <v>0</v>
      </c>
      <c r="W1075" s="19" t="n">
        <f aca="false">IF(OR($M1075="",$M1075="ERR",$J1075="",$K1075="",$N1075=""),0,IF($N1075=0,IF(AND(OR(9=7,9=12),9&gt;=$K1075,9&lt;=IF($L1075="",12,$L1075)),$J1075,0),IF(AND(9&gt;=$K1075,9&lt;=IF($L1075="",12,$L1075),MOD(9-$K1075,$N1075)=0),$J1075,0)))</f>
        <v>0</v>
      </c>
      <c r="X1075" s="19" t="n">
        <f aca="false">IF(OR($M1075="",$M1075="ERR",$J1075="",$K1075="",$N1075=""),0,IF($N1075=0,IF(AND(OR(10=7,10=12),10&gt;=$K1075,10&lt;=IF($L1075="",12,$L1075)),$J1075,0),IF(AND(10&gt;=$K1075,10&lt;=IF($L1075="",12,$L1075),MOD(10-$K1075,$N1075)=0),$J1075,0)))</f>
        <v>0</v>
      </c>
      <c r="Y1075" s="19" t="n">
        <f aca="false">IF(OR($M1075="",$M1075="ERR",$J1075="",$K1075="",$N1075=""),0,IF($N1075=0,IF(AND(OR(11=7,11=12),11&gt;=$K1075,11&lt;=IF($L1075="",12,$L1075)),$J1075,0),IF(AND(11&gt;=$K1075,11&lt;=IF($L1075="",12,$L1075),MOD(11-$K1075,$N1075)=0),$J1075,0)))</f>
        <v>0</v>
      </c>
      <c r="Z1075" s="19" t="n">
        <f aca="false">IF(OR($M1075="",$M1075="ERR",$J1075="",$K1075="",$N1075=""),0,IF($N1075=0,IF(AND(OR(12=7,12=12),12&gt;=$K1075,12&lt;=IF($L1075="",12,$L1075)),$J1075,0),IF(AND(12&gt;=$K1075,12&lt;=IF($L1075="",12,$L1075),MOD(12-$K1075,$N1075)=0),$J1075,0)))</f>
        <v>0</v>
      </c>
      <c r="AA1075" s="36" t="n">
        <f aca="false">SUM(O1075:Z1075)</f>
        <v>0</v>
      </c>
      <c r="AB1075" s="15" t="str">
        <f aca="false">IF(AND($B1075="",$D1075="",$J1075=""),"",IF($B1075="","Falta código",IF(ISNA(MATCH($B1075,LST_COD,0)),"Código no registrado en Trabajadores",IF($E1075="","Concepto no está en el catálogo",IF($M1075="ERR","Retención de otro empleador: Origen = Otro empleador",IF(OR($J1075="",$K1075=""),"Falta monto o mes",IF(OR($K1075&lt;1,$K1075&gt;12),"Mes inicio inválido",IF(AND($L1075&lt;&gt;"",OR($L1075&lt;$K1075,$L1075&gt;12)),"Mes fin inválido",IF($N1075="","Falta frecuencia",IF(AND($G1075&lt;&gt;"Otro empleador",SUMPRODUCT(($O1075:$Z1075&lt;&gt;0)*(((COLUMN($O1075:$Z1075)-14)&lt;INDEX(Trabajadores!$M$6:$M$105,MATCH($B1075,LST_COD,0)))+((COLUMN($O1075:$Z1075)-14)&gt;INDEX(Trabajadores!$N$6:$N$105,MATCH($B1075,LST_COD,0)))))&gt;0),"Aviso: hay meses fuera del periodo laboral","OK"))))))))))</f>
        <v/>
      </c>
    </row>
    <row r="1076" customFormat="false" ht="15" hidden="false" customHeight="false" outlineLevel="0" collapsed="false">
      <c r="A1076" s="23" t="n">
        <v>1071</v>
      </c>
      <c r="B1076" s="7"/>
      <c r="C1076" s="35" t="str">
        <f aca="false">IF($B1076="","",IFERROR(INDEX(Trabajadores!$D$6:$D$105,MATCH($B1076,LST_COD,0)),"¿Código?"))</f>
        <v/>
      </c>
      <c r="D1076" s="30"/>
      <c r="E1076" s="9" t="str">
        <f aca="false">IF($D1076="","",IFERROR(VLOOKUP($D1076,CONC_TABLA,2,FALSE()),""))</f>
        <v/>
      </c>
      <c r="F1076" s="9" t="str">
        <f aca="false">IF($D1076="","",IFERROR(VLOOKUP($D1076,CONC_TABLA,3,FALSE()),""))</f>
        <v/>
      </c>
      <c r="G1076" s="30"/>
      <c r="H1076" s="30"/>
      <c r="I1076" s="30"/>
      <c r="J1076" s="29"/>
      <c r="K1076" s="28"/>
      <c r="L1076" s="28"/>
      <c r="M1076" s="9" t="str">
        <f aca="false">IF(OR($B1076="",$E1076=""),"",IF($E1076="INA","INA",IF($G1076="Otro empleador",IF($E1076="RET","RETO",IF($E1076="ORD","OTO","OTX")),IF($E1076="RET","ERR",$E1076))))</f>
        <v/>
      </c>
      <c r="N1076" s="9" t="str">
        <f aca="false">IF($I1076="","",IFERROR(VLOOKUP($I1076,FREC_TABLA,2,FALSE()),""))</f>
        <v/>
      </c>
      <c r="O1076" s="19" t="n">
        <f aca="false">IF(OR($M1076="",$M1076="ERR",$J1076="",$K1076="",$N1076=""),0,IF($N1076=0,IF(AND(OR(1=7,1=12),1&gt;=$K1076,1&lt;=IF($L1076="",12,$L1076)),$J1076,0),IF(AND(1&gt;=$K1076,1&lt;=IF($L1076="",12,$L1076),MOD(1-$K1076,$N1076)=0),$J1076,0)))</f>
        <v>0</v>
      </c>
      <c r="P1076" s="19" t="n">
        <f aca="false">IF(OR($M1076="",$M1076="ERR",$J1076="",$K1076="",$N1076=""),0,IF($N1076=0,IF(AND(OR(2=7,2=12),2&gt;=$K1076,2&lt;=IF($L1076="",12,$L1076)),$J1076,0),IF(AND(2&gt;=$K1076,2&lt;=IF($L1076="",12,$L1076),MOD(2-$K1076,$N1076)=0),$J1076,0)))</f>
        <v>0</v>
      </c>
      <c r="Q1076" s="19" t="n">
        <f aca="false">IF(OR($M1076="",$M1076="ERR",$J1076="",$K1076="",$N1076=""),0,IF($N1076=0,IF(AND(OR(3=7,3=12),3&gt;=$K1076,3&lt;=IF($L1076="",12,$L1076)),$J1076,0),IF(AND(3&gt;=$K1076,3&lt;=IF($L1076="",12,$L1076),MOD(3-$K1076,$N1076)=0),$J1076,0)))</f>
        <v>0</v>
      </c>
      <c r="R1076" s="19" t="n">
        <f aca="false">IF(OR($M1076="",$M1076="ERR",$J1076="",$K1076="",$N1076=""),0,IF($N1076=0,IF(AND(OR(4=7,4=12),4&gt;=$K1076,4&lt;=IF($L1076="",12,$L1076)),$J1076,0),IF(AND(4&gt;=$K1076,4&lt;=IF($L1076="",12,$L1076),MOD(4-$K1076,$N1076)=0),$J1076,0)))</f>
        <v>0</v>
      </c>
      <c r="S1076" s="19" t="n">
        <f aca="false">IF(OR($M1076="",$M1076="ERR",$J1076="",$K1076="",$N1076=""),0,IF($N1076=0,IF(AND(OR(5=7,5=12),5&gt;=$K1076,5&lt;=IF($L1076="",12,$L1076)),$J1076,0),IF(AND(5&gt;=$K1076,5&lt;=IF($L1076="",12,$L1076),MOD(5-$K1076,$N1076)=0),$J1076,0)))</f>
        <v>0</v>
      </c>
      <c r="T1076" s="19" t="n">
        <f aca="false">IF(OR($M1076="",$M1076="ERR",$J1076="",$K1076="",$N1076=""),0,IF($N1076=0,IF(AND(OR(6=7,6=12),6&gt;=$K1076,6&lt;=IF($L1076="",12,$L1076)),$J1076,0),IF(AND(6&gt;=$K1076,6&lt;=IF($L1076="",12,$L1076),MOD(6-$K1076,$N1076)=0),$J1076,0)))</f>
        <v>0</v>
      </c>
      <c r="U1076" s="19" t="n">
        <f aca="false">IF(OR($M1076="",$M1076="ERR",$J1076="",$K1076="",$N1076=""),0,IF($N1076=0,IF(AND(OR(7=7,7=12),7&gt;=$K1076,7&lt;=IF($L1076="",12,$L1076)),$J1076,0),IF(AND(7&gt;=$K1076,7&lt;=IF($L1076="",12,$L1076),MOD(7-$K1076,$N1076)=0),$J1076,0)))</f>
        <v>0</v>
      </c>
      <c r="V1076" s="19" t="n">
        <f aca="false">IF(OR($M1076="",$M1076="ERR",$J1076="",$K1076="",$N1076=""),0,IF($N1076=0,IF(AND(OR(8=7,8=12),8&gt;=$K1076,8&lt;=IF($L1076="",12,$L1076)),$J1076,0),IF(AND(8&gt;=$K1076,8&lt;=IF($L1076="",12,$L1076),MOD(8-$K1076,$N1076)=0),$J1076,0)))</f>
        <v>0</v>
      </c>
      <c r="W1076" s="19" t="n">
        <f aca="false">IF(OR($M1076="",$M1076="ERR",$J1076="",$K1076="",$N1076=""),0,IF($N1076=0,IF(AND(OR(9=7,9=12),9&gt;=$K1076,9&lt;=IF($L1076="",12,$L1076)),$J1076,0),IF(AND(9&gt;=$K1076,9&lt;=IF($L1076="",12,$L1076),MOD(9-$K1076,$N1076)=0),$J1076,0)))</f>
        <v>0</v>
      </c>
      <c r="X1076" s="19" t="n">
        <f aca="false">IF(OR($M1076="",$M1076="ERR",$J1076="",$K1076="",$N1076=""),0,IF($N1076=0,IF(AND(OR(10=7,10=12),10&gt;=$K1076,10&lt;=IF($L1076="",12,$L1076)),$J1076,0),IF(AND(10&gt;=$K1076,10&lt;=IF($L1076="",12,$L1076),MOD(10-$K1076,$N1076)=0),$J1076,0)))</f>
        <v>0</v>
      </c>
      <c r="Y1076" s="19" t="n">
        <f aca="false">IF(OR($M1076="",$M1076="ERR",$J1076="",$K1076="",$N1076=""),0,IF($N1076=0,IF(AND(OR(11=7,11=12),11&gt;=$K1076,11&lt;=IF($L1076="",12,$L1076)),$J1076,0),IF(AND(11&gt;=$K1076,11&lt;=IF($L1076="",12,$L1076),MOD(11-$K1076,$N1076)=0),$J1076,0)))</f>
        <v>0</v>
      </c>
      <c r="Z1076" s="19" t="n">
        <f aca="false">IF(OR($M1076="",$M1076="ERR",$J1076="",$K1076="",$N1076=""),0,IF($N1076=0,IF(AND(OR(12=7,12=12),12&gt;=$K1076,12&lt;=IF($L1076="",12,$L1076)),$J1076,0),IF(AND(12&gt;=$K1076,12&lt;=IF($L1076="",12,$L1076),MOD(12-$K1076,$N1076)=0),$J1076,0)))</f>
        <v>0</v>
      </c>
      <c r="AA1076" s="36" t="n">
        <f aca="false">SUM(O1076:Z1076)</f>
        <v>0</v>
      </c>
      <c r="AB1076" s="15" t="str">
        <f aca="false">IF(AND($B1076="",$D1076="",$J1076=""),"",IF($B1076="","Falta código",IF(ISNA(MATCH($B1076,LST_COD,0)),"Código no registrado en Trabajadores",IF($E1076="","Concepto no está en el catálogo",IF($M1076="ERR","Retención de otro empleador: Origen = Otro empleador",IF(OR($J1076="",$K1076=""),"Falta monto o mes",IF(OR($K1076&lt;1,$K1076&gt;12),"Mes inicio inválido",IF(AND($L1076&lt;&gt;"",OR($L1076&lt;$K1076,$L1076&gt;12)),"Mes fin inválido",IF($N1076="","Falta frecuencia",IF(AND($G1076&lt;&gt;"Otro empleador",SUMPRODUCT(($O1076:$Z1076&lt;&gt;0)*(((COLUMN($O1076:$Z1076)-14)&lt;INDEX(Trabajadores!$M$6:$M$105,MATCH($B1076,LST_COD,0)))+((COLUMN($O1076:$Z1076)-14)&gt;INDEX(Trabajadores!$N$6:$N$105,MATCH($B1076,LST_COD,0)))))&gt;0),"Aviso: hay meses fuera del periodo laboral","OK"))))))))))</f>
        <v/>
      </c>
    </row>
    <row r="1077" customFormat="false" ht="15" hidden="false" customHeight="false" outlineLevel="0" collapsed="false">
      <c r="A1077" s="23" t="n">
        <v>1072</v>
      </c>
      <c r="B1077" s="7"/>
      <c r="C1077" s="35" t="str">
        <f aca="false">IF($B1077="","",IFERROR(INDEX(Trabajadores!$D$6:$D$105,MATCH($B1077,LST_COD,0)),"¿Código?"))</f>
        <v/>
      </c>
      <c r="D1077" s="30"/>
      <c r="E1077" s="9" t="str">
        <f aca="false">IF($D1077="","",IFERROR(VLOOKUP($D1077,CONC_TABLA,2,FALSE()),""))</f>
        <v/>
      </c>
      <c r="F1077" s="9" t="str">
        <f aca="false">IF($D1077="","",IFERROR(VLOOKUP($D1077,CONC_TABLA,3,FALSE()),""))</f>
        <v/>
      </c>
      <c r="G1077" s="30"/>
      <c r="H1077" s="30"/>
      <c r="I1077" s="30"/>
      <c r="J1077" s="29"/>
      <c r="K1077" s="28"/>
      <c r="L1077" s="28"/>
      <c r="M1077" s="9" t="str">
        <f aca="false">IF(OR($B1077="",$E1077=""),"",IF($E1077="INA","INA",IF($G1077="Otro empleador",IF($E1077="RET","RETO",IF($E1077="ORD","OTO","OTX")),IF($E1077="RET","ERR",$E1077))))</f>
        <v/>
      </c>
      <c r="N1077" s="9" t="str">
        <f aca="false">IF($I1077="","",IFERROR(VLOOKUP($I1077,FREC_TABLA,2,FALSE()),""))</f>
        <v/>
      </c>
      <c r="O1077" s="19" t="n">
        <f aca="false">IF(OR($M1077="",$M1077="ERR",$J1077="",$K1077="",$N1077=""),0,IF($N1077=0,IF(AND(OR(1=7,1=12),1&gt;=$K1077,1&lt;=IF($L1077="",12,$L1077)),$J1077,0),IF(AND(1&gt;=$K1077,1&lt;=IF($L1077="",12,$L1077),MOD(1-$K1077,$N1077)=0),$J1077,0)))</f>
        <v>0</v>
      </c>
      <c r="P1077" s="19" t="n">
        <f aca="false">IF(OR($M1077="",$M1077="ERR",$J1077="",$K1077="",$N1077=""),0,IF($N1077=0,IF(AND(OR(2=7,2=12),2&gt;=$K1077,2&lt;=IF($L1077="",12,$L1077)),$J1077,0),IF(AND(2&gt;=$K1077,2&lt;=IF($L1077="",12,$L1077),MOD(2-$K1077,$N1077)=0),$J1077,0)))</f>
        <v>0</v>
      </c>
      <c r="Q1077" s="19" t="n">
        <f aca="false">IF(OR($M1077="",$M1077="ERR",$J1077="",$K1077="",$N1077=""),0,IF($N1077=0,IF(AND(OR(3=7,3=12),3&gt;=$K1077,3&lt;=IF($L1077="",12,$L1077)),$J1077,0),IF(AND(3&gt;=$K1077,3&lt;=IF($L1077="",12,$L1077),MOD(3-$K1077,$N1077)=0),$J1077,0)))</f>
        <v>0</v>
      </c>
      <c r="R1077" s="19" t="n">
        <f aca="false">IF(OR($M1077="",$M1077="ERR",$J1077="",$K1077="",$N1077=""),0,IF($N1077=0,IF(AND(OR(4=7,4=12),4&gt;=$K1077,4&lt;=IF($L1077="",12,$L1077)),$J1077,0),IF(AND(4&gt;=$K1077,4&lt;=IF($L1077="",12,$L1077),MOD(4-$K1077,$N1077)=0),$J1077,0)))</f>
        <v>0</v>
      </c>
      <c r="S1077" s="19" t="n">
        <f aca="false">IF(OR($M1077="",$M1077="ERR",$J1077="",$K1077="",$N1077=""),0,IF($N1077=0,IF(AND(OR(5=7,5=12),5&gt;=$K1077,5&lt;=IF($L1077="",12,$L1077)),$J1077,0),IF(AND(5&gt;=$K1077,5&lt;=IF($L1077="",12,$L1077),MOD(5-$K1077,$N1077)=0),$J1077,0)))</f>
        <v>0</v>
      </c>
      <c r="T1077" s="19" t="n">
        <f aca="false">IF(OR($M1077="",$M1077="ERR",$J1077="",$K1077="",$N1077=""),0,IF($N1077=0,IF(AND(OR(6=7,6=12),6&gt;=$K1077,6&lt;=IF($L1077="",12,$L1077)),$J1077,0),IF(AND(6&gt;=$K1077,6&lt;=IF($L1077="",12,$L1077),MOD(6-$K1077,$N1077)=0),$J1077,0)))</f>
        <v>0</v>
      </c>
      <c r="U1077" s="19" t="n">
        <f aca="false">IF(OR($M1077="",$M1077="ERR",$J1077="",$K1077="",$N1077=""),0,IF($N1077=0,IF(AND(OR(7=7,7=12),7&gt;=$K1077,7&lt;=IF($L1077="",12,$L1077)),$J1077,0),IF(AND(7&gt;=$K1077,7&lt;=IF($L1077="",12,$L1077),MOD(7-$K1077,$N1077)=0),$J1077,0)))</f>
        <v>0</v>
      </c>
      <c r="V1077" s="19" t="n">
        <f aca="false">IF(OR($M1077="",$M1077="ERR",$J1077="",$K1077="",$N1077=""),0,IF($N1077=0,IF(AND(OR(8=7,8=12),8&gt;=$K1077,8&lt;=IF($L1077="",12,$L1077)),$J1077,0),IF(AND(8&gt;=$K1077,8&lt;=IF($L1077="",12,$L1077),MOD(8-$K1077,$N1077)=0),$J1077,0)))</f>
        <v>0</v>
      </c>
      <c r="W1077" s="19" t="n">
        <f aca="false">IF(OR($M1077="",$M1077="ERR",$J1077="",$K1077="",$N1077=""),0,IF($N1077=0,IF(AND(OR(9=7,9=12),9&gt;=$K1077,9&lt;=IF($L1077="",12,$L1077)),$J1077,0),IF(AND(9&gt;=$K1077,9&lt;=IF($L1077="",12,$L1077),MOD(9-$K1077,$N1077)=0),$J1077,0)))</f>
        <v>0</v>
      </c>
      <c r="X1077" s="19" t="n">
        <f aca="false">IF(OR($M1077="",$M1077="ERR",$J1077="",$K1077="",$N1077=""),0,IF($N1077=0,IF(AND(OR(10=7,10=12),10&gt;=$K1077,10&lt;=IF($L1077="",12,$L1077)),$J1077,0),IF(AND(10&gt;=$K1077,10&lt;=IF($L1077="",12,$L1077),MOD(10-$K1077,$N1077)=0),$J1077,0)))</f>
        <v>0</v>
      </c>
      <c r="Y1077" s="19" t="n">
        <f aca="false">IF(OR($M1077="",$M1077="ERR",$J1077="",$K1077="",$N1077=""),0,IF($N1077=0,IF(AND(OR(11=7,11=12),11&gt;=$K1077,11&lt;=IF($L1077="",12,$L1077)),$J1077,0),IF(AND(11&gt;=$K1077,11&lt;=IF($L1077="",12,$L1077),MOD(11-$K1077,$N1077)=0),$J1077,0)))</f>
        <v>0</v>
      </c>
      <c r="Z1077" s="19" t="n">
        <f aca="false">IF(OR($M1077="",$M1077="ERR",$J1077="",$K1077="",$N1077=""),0,IF($N1077=0,IF(AND(OR(12=7,12=12),12&gt;=$K1077,12&lt;=IF($L1077="",12,$L1077)),$J1077,0),IF(AND(12&gt;=$K1077,12&lt;=IF($L1077="",12,$L1077),MOD(12-$K1077,$N1077)=0),$J1077,0)))</f>
        <v>0</v>
      </c>
      <c r="AA1077" s="36" t="n">
        <f aca="false">SUM(O1077:Z1077)</f>
        <v>0</v>
      </c>
      <c r="AB1077" s="15" t="str">
        <f aca="false">IF(AND($B1077="",$D1077="",$J1077=""),"",IF($B1077="","Falta código",IF(ISNA(MATCH($B1077,LST_COD,0)),"Código no registrado en Trabajadores",IF($E1077="","Concepto no está en el catálogo",IF($M1077="ERR","Retención de otro empleador: Origen = Otro empleador",IF(OR($J1077="",$K1077=""),"Falta monto o mes",IF(OR($K1077&lt;1,$K1077&gt;12),"Mes inicio inválido",IF(AND($L1077&lt;&gt;"",OR($L1077&lt;$K1077,$L1077&gt;12)),"Mes fin inválido",IF($N1077="","Falta frecuencia",IF(AND($G1077&lt;&gt;"Otro empleador",SUMPRODUCT(($O1077:$Z1077&lt;&gt;0)*(((COLUMN($O1077:$Z1077)-14)&lt;INDEX(Trabajadores!$M$6:$M$105,MATCH($B1077,LST_COD,0)))+((COLUMN($O1077:$Z1077)-14)&gt;INDEX(Trabajadores!$N$6:$N$105,MATCH($B1077,LST_COD,0)))))&gt;0),"Aviso: hay meses fuera del periodo laboral","OK"))))))))))</f>
        <v/>
      </c>
    </row>
    <row r="1078" customFormat="false" ht="15" hidden="false" customHeight="false" outlineLevel="0" collapsed="false">
      <c r="A1078" s="23" t="n">
        <v>1073</v>
      </c>
      <c r="B1078" s="7"/>
      <c r="C1078" s="35" t="str">
        <f aca="false">IF($B1078="","",IFERROR(INDEX(Trabajadores!$D$6:$D$105,MATCH($B1078,LST_COD,0)),"¿Código?"))</f>
        <v/>
      </c>
      <c r="D1078" s="30"/>
      <c r="E1078" s="9" t="str">
        <f aca="false">IF($D1078="","",IFERROR(VLOOKUP($D1078,CONC_TABLA,2,FALSE()),""))</f>
        <v/>
      </c>
      <c r="F1078" s="9" t="str">
        <f aca="false">IF($D1078="","",IFERROR(VLOOKUP($D1078,CONC_TABLA,3,FALSE()),""))</f>
        <v/>
      </c>
      <c r="G1078" s="30"/>
      <c r="H1078" s="30"/>
      <c r="I1078" s="30"/>
      <c r="J1078" s="29"/>
      <c r="K1078" s="28"/>
      <c r="L1078" s="28"/>
      <c r="M1078" s="9" t="str">
        <f aca="false">IF(OR($B1078="",$E1078=""),"",IF($E1078="INA","INA",IF($G1078="Otro empleador",IF($E1078="RET","RETO",IF($E1078="ORD","OTO","OTX")),IF($E1078="RET","ERR",$E1078))))</f>
        <v/>
      </c>
      <c r="N1078" s="9" t="str">
        <f aca="false">IF($I1078="","",IFERROR(VLOOKUP($I1078,FREC_TABLA,2,FALSE()),""))</f>
        <v/>
      </c>
      <c r="O1078" s="19" t="n">
        <f aca="false">IF(OR($M1078="",$M1078="ERR",$J1078="",$K1078="",$N1078=""),0,IF($N1078=0,IF(AND(OR(1=7,1=12),1&gt;=$K1078,1&lt;=IF($L1078="",12,$L1078)),$J1078,0),IF(AND(1&gt;=$K1078,1&lt;=IF($L1078="",12,$L1078),MOD(1-$K1078,$N1078)=0),$J1078,0)))</f>
        <v>0</v>
      </c>
      <c r="P1078" s="19" t="n">
        <f aca="false">IF(OR($M1078="",$M1078="ERR",$J1078="",$K1078="",$N1078=""),0,IF($N1078=0,IF(AND(OR(2=7,2=12),2&gt;=$K1078,2&lt;=IF($L1078="",12,$L1078)),$J1078,0),IF(AND(2&gt;=$K1078,2&lt;=IF($L1078="",12,$L1078),MOD(2-$K1078,$N1078)=0),$J1078,0)))</f>
        <v>0</v>
      </c>
      <c r="Q1078" s="19" t="n">
        <f aca="false">IF(OR($M1078="",$M1078="ERR",$J1078="",$K1078="",$N1078=""),0,IF($N1078=0,IF(AND(OR(3=7,3=12),3&gt;=$K1078,3&lt;=IF($L1078="",12,$L1078)),$J1078,0),IF(AND(3&gt;=$K1078,3&lt;=IF($L1078="",12,$L1078),MOD(3-$K1078,$N1078)=0),$J1078,0)))</f>
        <v>0</v>
      </c>
      <c r="R1078" s="19" t="n">
        <f aca="false">IF(OR($M1078="",$M1078="ERR",$J1078="",$K1078="",$N1078=""),0,IF($N1078=0,IF(AND(OR(4=7,4=12),4&gt;=$K1078,4&lt;=IF($L1078="",12,$L1078)),$J1078,0),IF(AND(4&gt;=$K1078,4&lt;=IF($L1078="",12,$L1078),MOD(4-$K1078,$N1078)=0),$J1078,0)))</f>
        <v>0</v>
      </c>
      <c r="S1078" s="19" t="n">
        <f aca="false">IF(OR($M1078="",$M1078="ERR",$J1078="",$K1078="",$N1078=""),0,IF($N1078=0,IF(AND(OR(5=7,5=12),5&gt;=$K1078,5&lt;=IF($L1078="",12,$L1078)),$J1078,0),IF(AND(5&gt;=$K1078,5&lt;=IF($L1078="",12,$L1078),MOD(5-$K1078,$N1078)=0),$J1078,0)))</f>
        <v>0</v>
      </c>
      <c r="T1078" s="19" t="n">
        <f aca="false">IF(OR($M1078="",$M1078="ERR",$J1078="",$K1078="",$N1078=""),0,IF($N1078=0,IF(AND(OR(6=7,6=12),6&gt;=$K1078,6&lt;=IF($L1078="",12,$L1078)),$J1078,0),IF(AND(6&gt;=$K1078,6&lt;=IF($L1078="",12,$L1078),MOD(6-$K1078,$N1078)=0),$J1078,0)))</f>
        <v>0</v>
      </c>
      <c r="U1078" s="19" t="n">
        <f aca="false">IF(OR($M1078="",$M1078="ERR",$J1078="",$K1078="",$N1078=""),0,IF($N1078=0,IF(AND(OR(7=7,7=12),7&gt;=$K1078,7&lt;=IF($L1078="",12,$L1078)),$J1078,0),IF(AND(7&gt;=$K1078,7&lt;=IF($L1078="",12,$L1078),MOD(7-$K1078,$N1078)=0),$J1078,0)))</f>
        <v>0</v>
      </c>
      <c r="V1078" s="19" t="n">
        <f aca="false">IF(OR($M1078="",$M1078="ERR",$J1078="",$K1078="",$N1078=""),0,IF($N1078=0,IF(AND(OR(8=7,8=12),8&gt;=$K1078,8&lt;=IF($L1078="",12,$L1078)),$J1078,0),IF(AND(8&gt;=$K1078,8&lt;=IF($L1078="",12,$L1078),MOD(8-$K1078,$N1078)=0),$J1078,0)))</f>
        <v>0</v>
      </c>
      <c r="W1078" s="19" t="n">
        <f aca="false">IF(OR($M1078="",$M1078="ERR",$J1078="",$K1078="",$N1078=""),0,IF($N1078=0,IF(AND(OR(9=7,9=12),9&gt;=$K1078,9&lt;=IF($L1078="",12,$L1078)),$J1078,0),IF(AND(9&gt;=$K1078,9&lt;=IF($L1078="",12,$L1078),MOD(9-$K1078,$N1078)=0),$J1078,0)))</f>
        <v>0</v>
      </c>
      <c r="X1078" s="19" t="n">
        <f aca="false">IF(OR($M1078="",$M1078="ERR",$J1078="",$K1078="",$N1078=""),0,IF($N1078=0,IF(AND(OR(10=7,10=12),10&gt;=$K1078,10&lt;=IF($L1078="",12,$L1078)),$J1078,0),IF(AND(10&gt;=$K1078,10&lt;=IF($L1078="",12,$L1078),MOD(10-$K1078,$N1078)=0),$J1078,0)))</f>
        <v>0</v>
      </c>
      <c r="Y1078" s="19" t="n">
        <f aca="false">IF(OR($M1078="",$M1078="ERR",$J1078="",$K1078="",$N1078=""),0,IF($N1078=0,IF(AND(OR(11=7,11=12),11&gt;=$K1078,11&lt;=IF($L1078="",12,$L1078)),$J1078,0),IF(AND(11&gt;=$K1078,11&lt;=IF($L1078="",12,$L1078),MOD(11-$K1078,$N1078)=0),$J1078,0)))</f>
        <v>0</v>
      </c>
      <c r="Z1078" s="19" t="n">
        <f aca="false">IF(OR($M1078="",$M1078="ERR",$J1078="",$K1078="",$N1078=""),0,IF($N1078=0,IF(AND(OR(12=7,12=12),12&gt;=$K1078,12&lt;=IF($L1078="",12,$L1078)),$J1078,0),IF(AND(12&gt;=$K1078,12&lt;=IF($L1078="",12,$L1078),MOD(12-$K1078,$N1078)=0),$J1078,0)))</f>
        <v>0</v>
      </c>
      <c r="AA1078" s="36" t="n">
        <f aca="false">SUM(O1078:Z1078)</f>
        <v>0</v>
      </c>
      <c r="AB1078" s="15" t="str">
        <f aca="false">IF(AND($B1078="",$D1078="",$J1078=""),"",IF($B1078="","Falta código",IF(ISNA(MATCH($B1078,LST_COD,0)),"Código no registrado en Trabajadores",IF($E1078="","Concepto no está en el catálogo",IF($M1078="ERR","Retención de otro empleador: Origen = Otro empleador",IF(OR($J1078="",$K1078=""),"Falta monto o mes",IF(OR($K1078&lt;1,$K1078&gt;12),"Mes inicio inválido",IF(AND($L1078&lt;&gt;"",OR($L1078&lt;$K1078,$L1078&gt;12)),"Mes fin inválido",IF($N1078="","Falta frecuencia",IF(AND($G1078&lt;&gt;"Otro empleador",SUMPRODUCT(($O1078:$Z1078&lt;&gt;0)*(((COLUMN($O1078:$Z1078)-14)&lt;INDEX(Trabajadores!$M$6:$M$105,MATCH($B1078,LST_COD,0)))+((COLUMN($O1078:$Z1078)-14)&gt;INDEX(Trabajadores!$N$6:$N$105,MATCH($B1078,LST_COD,0)))))&gt;0),"Aviso: hay meses fuera del periodo laboral","OK"))))))))))</f>
        <v/>
      </c>
    </row>
    <row r="1079" customFormat="false" ht="15" hidden="false" customHeight="false" outlineLevel="0" collapsed="false">
      <c r="A1079" s="23" t="n">
        <v>1074</v>
      </c>
      <c r="B1079" s="7"/>
      <c r="C1079" s="35" t="str">
        <f aca="false">IF($B1079="","",IFERROR(INDEX(Trabajadores!$D$6:$D$105,MATCH($B1079,LST_COD,0)),"¿Código?"))</f>
        <v/>
      </c>
      <c r="D1079" s="30"/>
      <c r="E1079" s="9" t="str">
        <f aca="false">IF($D1079="","",IFERROR(VLOOKUP($D1079,CONC_TABLA,2,FALSE()),""))</f>
        <v/>
      </c>
      <c r="F1079" s="9" t="str">
        <f aca="false">IF($D1079="","",IFERROR(VLOOKUP($D1079,CONC_TABLA,3,FALSE()),""))</f>
        <v/>
      </c>
      <c r="G1079" s="30"/>
      <c r="H1079" s="30"/>
      <c r="I1079" s="30"/>
      <c r="J1079" s="29"/>
      <c r="K1079" s="28"/>
      <c r="L1079" s="28"/>
      <c r="M1079" s="9" t="str">
        <f aca="false">IF(OR($B1079="",$E1079=""),"",IF($E1079="INA","INA",IF($G1079="Otro empleador",IF($E1079="RET","RETO",IF($E1079="ORD","OTO","OTX")),IF($E1079="RET","ERR",$E1079))))</f>
        <v/>
      </c>
      <c r="N1079" s="9" t="str">
        <f aca="false">IF($I1079="","",IFERROR(VLOOKUP($I1079,FREC_TABLA,2,FALSE()),""))</f>
        <v/>
      </c>
      <c r="O1079" s="19" t="n">
        <f aca="false">IF(OR($M1079="",$M1079="ERR",$J1079="",$K1079="",$N1079=""),0,IF($N1079=0,IF(AND(OR(1=7,1=12),1&gt;=$K1079,1&lt;=IF($L1079="",12,$L1079)),$J1079,0),IF(AND(1&gt;=$K1079,1&lt;=IF($L1079="",12,$L1079),MOD(1-$K1079,$N1079)=0),$J1079,0)))</f>
        <v>0</v>
      </c>
      <c r="P1079" s="19" t="n">
        <f aca="false">IF(OR($M1079="",$M1079="ERR",$J1079="",$K1079="",$N1079=""),0,IF($N1079=0,IF(AND(OR(2=7,2=12),2&gt;=$K1079,2&lt;=IF($L1079="",12,$L1079)),$J1079,0),IF(AND(2&gt;=$K1079,2&lt;=IF($L1079="",12,$L1079),MOD(2-$K1079,$N1079)=0),$J1079,0)))</f>
        <v>0</v>
      </c>
      <c r="Q1079" s="19" t="n">
        <f aca="false">IF(OR($M1079="",$M1079="ERR",$J1079="",$K1079="",$N1079=""),0,IF($N1079=0,IF(AND(OR(3=7,3=12),3&gt;=$K1079,3&lt;=IF($L1079="",12,$L1079)),$J1079,0),IF(AND(3&gt;=$K1079,3&lt;=IF($L1079="",12,$L1079),MOD(3-$K1079,$N1079)=0),$J1079,0)))</f>
        <v>0</v>
      </c>
      <c r="R1079" s="19" t="n">
        <f aca="false">IF(OR($M1079="",$M1079="ERR",$J1079="",$K1079="",$N1079=""),0,IF($N1079=0,IF(AND(OR(4=7,4=12),4&gt;=$K1079,4&lt;=IF($L1079="",12,$L1079)),$J1079,0),IF(AND(4&gt;=$K1079,4&lt;=IF($L1079="",12,$L1079),MOD(4-$K1079,$N1079)=0),$J1079,0)))</f>
        <v>0</v>
      </c>
      <c r="S1079" s="19" t="n">
        <f aca="false">IF(OR($M1079="",$M1079="ERR",$J1079="",$K1079="",$N1079=""),0,IF($N1079=0,IF(AND(OR(5=7,5=12),5&gt;=$K1079,5&lt;=IF($L1079="",12,$L1079)),$J1079,0),IF(AND(5&gt;=$K1079,5&lt;=IF($L1079="",12,$L1079),MOD(5-$K1079,$N1079)=0),$J1079,0)))</f>
        <v>0</v>
      </c>
      <c r="T1079" s="19" t="n">
        <f aca="false">IF(OR($M1079="",$M1079="ERR",$J1079="",$K1079="",$N1079=""),0,IF($N1079=0,IF(AND(OR(6=7,6=12),6&gt;=$K1079,6&lt;=IF($L1079="",12,$L1079)),$J1079,0),IF(AND(6&gt;=$K1079,6&lt;=IF($L1079="",12,$L1079),MOD(6-$K1079,$N1079)=0),$J1079,0)))</f>
        <v>0</v>
      </c>
      <c r="U1079" s="19" t="n">
        <f aca="false">IF(OR($M1079="",$M1079="ERR",$J1079="",$K1079="",$N1079=""),0,IF($N1079=0,IF(AND(OR(7=7,7=12),7&gt;=$K1079,7&lt;=IF($L1079="",12,$L1079)),$J1079,0),IF(AND(7&gt;=$K1079,7&lt;=IF($L1079="",12,$L1079),MOD(7-$K1079,$N1079)=0),$J1079,0)))</f>
        <v>0</v>
      </c>
      <c r="V1079" s="19" t="n">
        <f aca="false">IF(OR($M1079="",$M1079="ERR",$J1079="",$K1079="",$N1079=""),0,IF($N1079=0,IF(AND(OR(8=7,8=12),8&gt;=$K1079,8&lt;=IF($L1079="",12,$L1079)),$J1079,0),IF(AND(8&gt;=$K1079,8&lt;=IF($L1079="",12,$L1079),MOD(8-$K1079,$N1079)=0),$J1079,0)))</f>
        <v>0</v>
      </c>
      <c r="W1079" s="19" t="n">
        <f aca="false">IF(OR($M1079="",$M1079="ERR",$J1079="",$K1079="",$N1079=""),0,IF($N1079=0,IF(AND(OR(9=7,9=12),9&gt;=$K1079,9&lt;=IF($L1079="",12,$L1079)),$J1079,0),IF(AND(9&gt;=$K1079,9&lt;=IF($L1079="",12,$L1079),MOD(9-$K1079,$N1079)=0),$J1079,0)))</f>
        <v>0</v>
      </c>
      <c r="X1079" s="19" t="n">
        <f aca="false">IF(OR($M1079="",$M1079="ERR",$J1079="",$K1079="",$N1079=""),0,IF($N1079=0,IF(AND(OR(10=7,10=12),10&gt;=$K1079,10&lt;=IF($L1079="",12,$L1079)),$J1079,0),IF(AND(10&gt;=$K1079,10&lt;=IF($L1079="",12,$L1079),MOD(10-$K1079,$N1079)=0),$J1079,0)))</f>
        <v>0</v>
      </c>
      <c r="Y1079" s="19" t="n">
        <f aca="false">IF(OR($M1079="",$M1079="ERR",$J1079="",$K1079="",$N1079=""),0,IF($N1079=0,IF(AND(OR(11=7,11=12),11&gt;=$K1079,11&lt;=IF($L1079="",12,$L1079)),$J1079,0),IF(AND(11&gt;=$K1079,11&lt;=IF($L1079="",12,$L1079),MOD(11-$K1079,$N1079)=0),$J1079,0)))</f>
        <v>0</v>
      </c>
      <c r="Z1079" s="19" t="n">
        <f aca="false">IF(OR($M1079="",$M1079="ERR",$J1079="",$K1079="",$N1079=""),0,IF($N1079=0,IF(AND(OR(12=7,12=12),12&gt;=$K1079,12&lt;=IF($L1079="",12,$L1079)),$J1079,0),IF(AND(12&gt;=$K1079,12&lt;=IF($L1079="",12,$L1079),MOD(12-$K1079,$N1079)=0),$J1079,0)))</f>
        <v>0</v>
      </c>
      <c r="AA1079" s="36" t="n">
        <f aca="false">SUM(O1079:Z1079)</f>
        <v>0</v>
      </c>
      <c r="AB1079" s="15" t="str">
        <f aca="false">IF(AND($B1079="",$D1079="",$J1079=""),"",IF($B1079="","Falta código",IF(ISNA(MATCH($B1079,LST_COD,0)),"Código no registrado en Trabajadores",IF($E1079="","Concepto no está en el catálogo",IF($M1079="ERR","Retención de otro empleador: Origen = Otro empleador",IF(OR($J1079="",$K1079=""),"Falta monto o mes",IF(OR($K1079&lt;1,$K1079&gt;12),"Mes inicio inválido",IF(AND($L1079&lt;&gt;"",OR($L1079&lt;$K1079,$L1079&gt;12)),"Mes fin inválido",IF($N1079="","Falta frecuencia",IF(AND($G1079&lt;&gt;"Otro empleador",SUMPRODUCT(($O1079:$Z1079&lt;&gt;0)*(((COLUMN($O1079:$Z1079)-14)&lt;INDEX(Trabajadores!$M$6:$M$105,MATCH($B1079,LST_COD,0)))+((COLUMN($O1079:$Z1079)-14)&gt;INDEX(Trabajadores!$N$6:$N$105,MATCH($B1079,LST_COD,0)))))&gt;0),"Aviso: hay meses fuera del periodo laboral","OK"))))))))))</f>
        <v/>
      </c>
    </row>
    <row r="1080" customFormat="false" ht="15" hidden="false" customHeight="false" outlineLevel="0" collapsed="false">
      <c r="A1080" s="23" t="n">
        <v>1075</v>
      </c>
      <c r="B1080" s="7"/>
      <c r="C1080" s="35" t="str">
        <f aca="false">IF($B1080="","",IFERROR(INDEX(Trabajadores!$D$6:$D$105,MATCH($B1080,LST_COD,0)),"¿Código?"))</f>
        <v/>
      </c>
      <c r="D1080" s="30"/>
      <c r="E1080" s="9" t="str">
        <f aca="false">IF($D1080="","",IFERROR(VLOOKUP($D1080,CONC_TABLA,2,FALSE()),""))</f>
        <v/>
      </c>
      <c r="F1080" s="9" t="str">
        <f aca="false">IF($D1080="","",IFERROR(VLOOKUP($D1080,CONC_TABLA,3,FALSE()),""))</f>
        <v/>
      </c>
      <c r="G1080" s="30"/>
      <c r="H1080" s="30"/>
      <c r="I1080" s="30"/>
      <c r="J1080" s="29"/>
      <c r="K1080" s="28"/>
      <c r="L1080" s="28"/>
      <c r="M1080" s="9" t="str">
        <f aca="false">IF(OR($B1080="",$E1080=""),"",IF($E1080="INA","INA",IF($G1080="Otro empleador",IF($E1080="RET","RETO",IF($E1080="ORD","OTO","OTX")),IF($E1080="RET","ERR",$E1080))))</f>
        <v/>
      </c>
      <c r="N1080" s="9" t="str">
        <f aca="false">IF($I1080="","",IFERROR(VLOOKUP($I1080,FREC_TABLA,2,FALSE()),""))</f>
        <v/>
      </c>
      <c r="O1080" s="19" t="n">
        <f aca="false">IF(OR($M1080="",$M1080="ERR",$J1080="",$K1080="",$N1080=""),0,IF($N1080=0,IF(AND(OR(1=7,1=12),1&gt;=$K1080,1&lt;=IF($L1080="",12,$L1080)),$J1080,0),IF(AND(1&gt;=$K1080,1&lt;=IF($L1080="",12,$L1080),MOD(1-$K1080,$N1080)=0),$J1080,0)))</f>
        <v>0</v>
      </c>
      <c r="P1080" s="19" t="n">
        <f aca="false">IF(OR($M1080="",$M1080="ERR",$J1080="",$K1080="",$N1080=""),0,IF($N1080=0,IF(AND(OR(2=7,2=12),2&gt;=$K1080,2&lt;=IF($L1080="",12,$L1080)),$J1080,0),IF(AND(2&gt;=$K1080,2&lt;=IF($L1080="",12,$L1080),MOD(2-$K1080,$N1080)=0),$J1080,0)))</f>
        <v>0</v>
      </c>
      <c r="Q1080" s="19" t="n">
        <f aca="false">IF(OR($M1080="",$M1080="ERR",$J1080="",$K1080="",$N1080=""),0,IF($N1080=0,IF(AND(OR(3=7,3=12),3&gt;=$K1080,3&lt;=IF($L1080="",12,$L1080)),$J1080,0),IF(AND(3&gt;=$K1080,3&lt;=IF($L1080="",12,$L1080),MOD(3-$K1080,$N1080)=0),$J1080,0)))</f>
        <v>0</v>
      </c>
      <c r="R1080" s="19" t="n">
        <f aca="false">IF(OR($M1080="",$M1080="ERR",$J1080="",$K1080="",$N1080=""),0,IF($N1080=0,IF(AND(OR(4=7,4=12),4&gt;=$K1080,4&lt;=IF($L1080="",12,$L1080)),$J1080,0),IF(AND(4&gt;=$K1080,4&lt;=IF($L1080="",12,$L1080),MOD(4-$K1080,$N1080)=0),$J1080,0)))</f>
        <v>0</v>
      </c>
      <c r="S1080" s="19" t="n">
        <f aca="false">IF(OR($M1080="",$M1080="ERR",$J1080="",$K1080="",$N1080=""),0,IF($N1080=0,IF(AND(OR(5=7,5=12),5&gt;=$K1080,5&lt;=IF($L1080="",12,$L1080)),$J1080,0),IF(AND(5&gt;=$K1080,5&lt;=IF($L1080="",12,$L1080),MOD(5-$K1080,$N1080)=0),$J1080,0)))</f>
        <v>0</v>
      </c>
      <c r="T1080" s="19" t="n">
        <f aca="false">IF(OR($M1080="",$M1080="ERR",$J1080="",$K1080="",$N1080=""),0,IF($N1080=0,IF(AND(OR(6=7,6=12),6&gt;=$K1080,6&lt;=IF($L1080="",12,$L1080)),$J1080,0),IF(AND(6&gt;=$K1080,6&lt;=IF($L1080="",12,$L1080),MOD(6-$K1080,$N1080)=0),$J1080,0)))</f>
        <v>0</v>
      </c>
      <c r="U1080" s="19" t="n">
        <f aca="false">IF(OR($M1080="",$M1080="ERR",$J1080="",$K1080="",$N1080=""),0,IF($N1080=0,IF(AND(OR(7=7,7=12),7&gt;=$K1080,7&lt;=IF($L1080="",12,$L1080)),$J1080,0),IF(AND(7&gt;=$K1080,7&lt;=IF($L1080="",12,$L1080),MOD(7-$K1080,$N1080)=0),$J1080,0)))</f>
        <v>0</v>
      </c>
      <c r="V1080" s="19" t="n">
        <f aca="false">IF(OR($M1080="",$M1080="ERR",$J1080="",$K1080="",$N1080=""),0,IF($N1080=0,IF(AND(OR(8=7,8=12),8&gt;=$K1080,8&lt;=IF($L1080="",12,$L1080)),$J1080,0),IF(AND(8&gt;=$K1080,8&lt;=IF($L1080="",12,$L1080),MOD(8-$K1080,$N1080)=0),$J1080,0)))</f>
        <v>0</v>
      </c>
      <c r="W1080" s="19" t="n">
        <f aca="false">IF(OR($M1080="",$M1080="ERR",$J1080="",$K1080="",$N1080=""),0,IF($N1080=0,IF(AND(OR(9=7,9=12),9&gt;=$K1080,9&lt;=IF($L1080="",12,$L1080)),$J1080,0),IF(AND(9&gt;=$K1080,9&lt;=IF($L1080="",12,$L1080),MOD(9-$K1080,$N1080)=0),$J1080,0)))</f>
        <v>0</v>
      </c>
      <c r="X1080" s="19" t="n">
        <f aca="false">IF(OR($M1080="",$M1080="ERR",$J1080="",$K1080="",$N1080=""),0,IF($N1080=0,IF(AND(OR(10=7,10=12),10&gt;=$K1080,10&lt;=IF($L1080="",12,$L1080)),$J1080,0),IF(AND(10&gt;=$K1080,10&lt;=IF($L1080="",12,$L1080),MOD(10-$K1080,$N1080)=0),$J1080,0)))</f>
        <v>0</v>
      </c>
      <c r="Y1080" s="19" t="n">
        <f aca="false">IF(OR($M1080="",$M1080="ERR",$J1080="",$K1080="",$N1080=""),0,IF($N1080=0,IF(AND(OR(11=7,11=12),11&gt;=$K1080,11&lt;=IF($L1080="",12,$L1080)),$J1080,0),IF(AND(11&gt;=$K1080,11&lt;=IF($L1080="",12,$L1080),MOD(11-$K1080,$N1080)=0),$J1080,0)))</f>
        <v>0</v>
      </c>
      <c r="Z1080" s="19" t="n">
        <f aca="false">IF(OR($M1080="",$M1080="ERR",$J1080="",$K1080="",$N1080=""),0,IF($N1080=0,IF(AND(OR(12=7,12=12),12&gt;=$K1080,12&lt;=IF($L1080="",12,$L1080)),$J1080,0),IF(AND(12&gt;=$K1080,12&lt;=IF($L1080="",12,$L1080),MOD(12-$K1080,$N1080)=0),$J1080,0)))</f>
        <v>0</v>
      </c>
      <c r="AA1080" s="36" t="n">
        <f aca="false">SUM(O1080:Z1080)</f>
        <v>0</v>
      </c>
      <c r="AB1080" s="15" t="str">
        <f aca="false">IF(AND($B1080="",$D1080="",$J1080=""),"",IF($B1080="","Falta código",IF(ISNA(MATCH($B1080,LST_COD,0)),"Código no registrado en Trabajadores",IF($E1080="","Concepto no está en el catálogo",IF($M1080="ERR","Retención de otro empleador: Origen = Otro empleador",IF(OR($J1080="",$K1080=""),"Falta monto o mes",IF(OR($K1080&lt;1,$K1080&gt;12),"Mes inicio inválido",IF(AND($L1080&lt;&gt;"",OR($L1080&lt;$K1080,$L1080&gt;12)),"Mes fin inválido",IF($N1080="","Falta frecuencia",IF(AND($G1080&lt;&gt;"Otro empleador",SUMPRODUCT(($O1080:$Z1080&lt;&gt;0)*(((COLUMN($O1080:$Z1080)-14)&lt;INDEX(Trabajadores!$M$6:$M$105,MATCH($B1080,LST_COD,0)))+((COLUMN($O1080:$Z1080)-14)&gt;INDEX(Trabajadores!$N$6:$N$105,MATCH($B1080,LST_COD,0)))))&gt;0),"Aviso: hay meses fuera del periodo laboral","OK"))))))))))</f>
        <v/>
      </c>
    </row>
    <row r="1081" customFormat="false" ht="15" hidden="false" customHeight="false" outlineLevel="0" collapsed="false">
      <c r="A1081" s="23" t="n">
        <v>1076</v>
      </c>
      <c r="B1081" s="7"/>
      <c r="C1081" s="35" t="str">
        <f aca="false">IF($B1081="","",IFERROR(INDEX(Trabajadores!$D$6:$D$105,MATCH($B1081,LST_COD,0)),"¿Código?"))</f>
        <v/>
      </c>
      <c r="D1081" s="30"/>
      <c r="E1081" s="9" t="str">
        <f aca="false">IF($D1081="","",IFERROR(VLOOKUP($D1081,CONC_TABLA,2,FALSE()),""))</f>
        <v/>
      </c>
      <c r="F1081" s="9" t="str">
        <f aca="false">IF($D1081="","",IFERROR(VLOOKUP($D1081,CONC_TABLA,3,FALSE()),""))</f>
        <v/>
      </c>
      <c r="G1081" s="30"/>
      <c r="H1081" s="30"/>
      <c r="I1081" s="30"/>
      <c r="J1081" s="29"/>
      <c r="K1081" s="28"/>
      <c r="L1081" s="28"/>
      <c r="M1081" s="9" t="str">
        <f aca="false">IF(OR($B1081="",$E1081=""),"",IF($E1081="INA","INA",IF($G1081="Otro empleador",IF($E1081="RET","RETO",IF($E1081="ORD","OTO","OTX")),IF($E1081="RET","ERR",$E1081))))</f>
        <v/>
      </c>
      <c r="N1081" s="9" t="str">
        <f aca="false">IF($I1081="","",IFERROR(VLOOKUP($I1081,FREC_TABLA,2,FALSE()),""))</f>
        <v/>
      </c>
      <c r="O1081" s="19" t="n">
        <f aca="false">IF(OR($M1081="",$M1081="ERR",$J1081="",$K1081="",$N1081=""),0,IF($N1081=0,IF(AND(OR(1=7,1=12),1&gt;=$K1081,1&lt;=IF($L1081="",12,$L1081)),$J1081,0),IF(AND(1&gt;=$K1081,1&lt;=IF($L1081="",12,$L1081),MOD(1-$K1081,$N1081)=0),$J1081,0)))</f>
        <v>0</v>
      </c>
      <c r="P1081" s="19" t="n">
        <f aca="false">IF(OR($M1081="",$M1081="ERR",$J1081="",$K1081="",$N1081=""),0,IF($N1081=0,IF(AND(OR(2=7,2=12),2&gt;=$K1081,2&lt;=IF($L1081="",12,$L1081)),$J1081,0),IF(AND(2&gt;=$K1081,2&lt;=IF($L1081="",12,$L1081),MOD(2-$K1081,$N1081)=0),$J1081,0)))</f>
        <v>0</v>
      </c>
      <c r="Q1081" s="19" t="n">
        <f aca="false">IF(OR($M1081="",$M1081="ERR",$J1081="",$K1081="",$N1081=""),0,IF($N1081=0,IF(AND(OR(3=7,3=12),3&gt;=$K1081,3&lt;=IF($L1081="",12,$L1081)),$J1081,0),IF(AND(3&gt;=$K1081,3&lt;=IF($L1081="",12,$L1081),MOD(3-$K1081,$N1081)=0),$J1081,0)))</f>
        <v>0</v>
      </c>
      <c r="R1081" s="19" t="n">
        <f aca="false">IF(OR($M1081="",$M1081="ERR",$J1081="",$K1081="",$N1081=""),0,IF($N1081=0,IF(AND(OR(4=7,4=12),4&gt;=$K1081,4&lt;=IF($L1081="",12,$L1081)),$J1081,0),IF(AND(4&gt;=$K1081,4&lt;=IF($L1081="",12,$L1081),MOD(4-$K1081,$N1081)=0),$J1081,0)))</f>
        <v>0</v>
      </c>
      <c r="S1081" s="19" t="n">
        <f aca="false">IF(OR($M1081="",$M1081="ERR",$J1081="",$K1081="",$N1081=""),0,IF($N1081=0,IF(AND(OR(5=7,5=12),5&gt;=$K1081,5&lt;=IF($L1081="",12,$L1081)),$J1081,0),IF(AND(5&gt;=$K1081,5&lt;=IF($L1081="",12,$L1081),MOD(5-$K1081,$N1081)=0),$J1081,0)))</f>
        <v>0</v>
      </c>
      <c r="T1081" s="19" t="n">
        <f aca="false">IF(OR($M1081="",$M1081="ERR",$J1081="",$K1081="",$N1081=""),0,IF($N1081=0,IF(AND(OR(6=7,6=12),6&gt;=$K1081,6&lt;=IF($L1081="",12,$L1081)),$J1081,0),IF(AND(6&gt;=$K1081,6&lt;=IF($L1081="",12,$L1081),MOD(6-$K1081,$N1081)=0),$J1081,0)))</f>
        <v>0</v>
      </c>
      <c r="U1081" s="19" t="n">
        <f aca="false">IF(OR($M1081="",$M1081="ERR",$J1081="",$K1081="",$N1081=""),0,IF($N1081=0,IF(AND(OR(7=7,7=12),7&gt;=$K1081,7&lt;=IF($L1081="",12,$L1081)),$J1081,0),IF(AND(7&gt;=$K1081,7&lt;=IF($L1081="",12,$L1081),MOD(7-$K1081,$N1081)=0),$J1081,0)))</f>
        <v>0</v>
      </c>
      <c r="V1081" s="19" t="n">
        <f aca="false">IF(OR($M1081="",$M1081="ERR",$J1081="",$K1081="",$N1081=""),0,IF($N1081=0,IF(AND(OR(8=7,8=12),8&gt;=$K1081,8&lt;=IF($L1081="",12,$L1081)),$J1081,0),IF(AND(8&gt;=$K1081,8&lt;=IF($L1081="",12,$L1081),MOD(8-$K1081,$N1081)=0),$J1081,0)))</f>
        <v>0</v>
      </c>
      <c r="W1081" s="19" t="n">
        <f aca="false">IF(OR($M1081="",$M1081="ERR",$J1081="",$K1081="",$N1081=""),0,IF($N1081=0,IF(AND(OR(9=7,9=12),9&gt;=$K1081,9&lt;=IF($L1081="",12,$L1081)),$J1081,0),IF(AND(9&gt;=$K1081,9&lt;=IF($L1081="",12,$L1081),MOD(9-$K1081,$N1081)=0),$J1081,0)))</f>
        <v>0</v>
      </c>
      <c r="X1081" s="19" t="n">
        <f aca="false">IF(OR($M1081="",$M1081="ERR",$J1081="",$K1081="",$N1081=""),0,IF($N1081=0,IF(AND(OR(10=7,10=12),10&gt;=$K1081,10&lt;=IF($L1081="",12,$L1081)),$J1081,0),IF(AND(10&gt;=$K1081,10&lt;=IF($L1081="",12,$L1081),MOD(10-$K1081,$N1081)=0),$J1081,0)))</f>
        <v>0</v>
      </c>
      <c r="Y1081" s="19" t="n">
        <f aca="false">IF(OR($M1081="",$M1081="ERR",$J1081="",$K1081="",$N1081=""),0,IF($N1081=0,IF(AND(OR(11=7,11=12),11&gt;=$K1081,11&lt;=IF($L1081="",12,$L1081)),$J1081,0),IF(AND(11&gt;=$K1081,11&lt;=IF($L1081="",12,$L1081),MOD(11-$K1081,$N1081)=0),$J1081,0)))</f>
        <v>0</v>
      </c>
      <c r="Z1081" s="19" t="n">
        <f aca="false">IF(OR($M1081="",$M1081="ERR",$J1081="",$K1081="",$N1081=""),0,IF($N1081=0,IF(AND(OR(12=7,12=12),12&gt;=$K1081,12&lt;=IF($L1081="",12,$L1081)),$J1081,0),IF(AND(12&gt;=$K1081,12&lt;=IF($L1081="",12,$L1081),MOD(12-$K1081,$N1081)=0),$J1081,0)))</f>
        <v>0</v>
      </c>
      <c r="AA1081" s="36" t="n">
        <f aca="false">SUM(O1081:Z1081)</f>
        <v>0</v>
      </c>
      <c r="AB1081" s="15" t="str">
        <f aca="false">IF(AND($B1081="",$D1081="",$J1081=""),"",IF($B1081="","Falta código",IF(ISNA(MATCH($B1081,LST_COD,0)),"Código no registrado en Trabajadores",IF($E1081="","Concepto no está en el catálogo",IF($M1081="ERR","Retención de otro empleador: Origen = Otro empleador",IF(OR($J1081="",$K1081=""),"Falta monto o mes",IF(OR($K1081&lt;1,$K1081&gt;12),"Mes inicio inválido",IF(AND($L1081&lt;&gt;"",OR($L1081&lt;$K1081,$L1081&gt;12)),"Mes fin inválido",IF($N1081="","Falta frecuencia",IF(AND($G1081&lt;&gt;"Otro empleador",SUMPRODUCT(($O1081:$Z1081&lt;&gt;0)*(((COLUMN($O1081:$Z1081)-14)&lt;INDEX(Trabajadores!$M$6:$M$105,MATCH($B1081,LST_COD,0)))+((COLUMN($O1081:$Z1081)-14)&gt;INDEX(Trabajadores!$N$6:$N$105,MATCH($B1081,LST_COD,0)))))&gt;0),"Aviso: hay meses fuera del periodo laboral","OK"))))))))))</f>
        <v/>
      </c>
    </row>
    <row r="1082" customFormat="false" ht="15" hidden="false" customHeight="false" outlineLevel="0" collapsed="false">
      <c r="A1082" s="23" t="n">
        <v>1077</v>
      </c>
      <c r="B1082" s="7"/>
      <c r="C1082" s="35" t="str">
        <f aca="false">IF($B1082="","",IFERROR(INDEX(Trabajadores!$D$6:$D$105,MATCH($B1082,LST_COD,0)),"¿Código?"))</f>
        <v/>
      </c>
      <c r="D1082" s="30"/>
      <c r="E1082" s="9" t="str">
        <f aca="false">IF($D1082="","",IFERROR(VLOOKUP($D1082,CONC_TABLA,2,FALSE()),""))</f>
        <v/>
      </c>
      <c r="F1082" s="9" t="str">
        <f aca="false">IF($D1082="","",IFERROR(VLOOKUP($D1082,CONC_TABLA,3,FALSE()),""))</f>
        <v/>
      </c>
      <c r="G1082" s="30"/>
      <c r="H1082" s="30"/>
      <c r="I1082" s="30"/>
      <c r="J1082" s="29"/>
      <c r="K1082" s="28"/>
      <c r="L1082" s="28"/>
      <c r="M1082" s="9" t="str">
        <f aca="false">IF(OR($B1082="",$E1082=""),"",IF($E1082="INA","INA",IF($G1082="Otro empleador",IF($E1082="RET","RETO",IF($E1082="ORD","OTO","OTX")),IF($E1082="RET","ERR",$E1082))))</f>
        <v/>
      </c>
      <c r="N1082" s="9" t="str">
        <f aca="false">IF($I1082="","",IFERROR(VLOOKUP($I1082,FREC_TABLA,2,FALSE()),""))</f>
        <v/>
      </c>
      <c r="O1082" s="19" t="n">
        <f aca="false">IF(OR($M1082="",$M1082="ERR",$J1082="",$K1082="",$N1082=""),0,IF($N1082=0,IF(AND(OR(1=7,1=12),1&gt;=$K1082,1&lt;=IF($L1082="",12,$L1082)),$J1082,0),IF(AND(1&gt;=$K1082,1&lt;=IF($L1082="",12,$L1082),MOD(1-$K1082,$N1082)=0),$J1082,0)))</f>
        <v>0</v>
      </c>
      <c r="P1082" s="19" t="n">
        <f aca="false">IF(OR($M1082="",$M1082="ERR",$J1082="",$K1082="",$N1082=""),0,IF($N1082=0,IF(AND(OR(2=7,2=12),2&gt;=$K1082,2&lt;=IF($L1082="",12,$L1082)),$J1082,0),IF(AND(2&gt;=$K1082,2&lt;=IF($L1082="",12,$L1082),MOD(2-$K1082,$N1082)=0),$J1082,0)))</f>
        <v>0</v>
      </c>
      <c r="Q1082" s="19" t="n">
        <f aca="false">IF(OR($M1082="",$M1082="ERR",$J1082="",$K1082="",$N1082=""),0,IF($N1082=0,IF(AND(OR(3=7,3=12),3&gt;=$K1082,3&lt;=IF($L1082="",12,$L1082)),$J1082,0),IF(AND(3&gt;=$K1082,3&lt;=IF($L1082="",12,$L1082),MOD(3-$K1082,$N1082)=0),$J1082,0)))</f>
        <v>0</v>
      </c>
      <c r="R1082" s="19" t="n">
        <f aca="false">IF(OR($M1082="",$M1082="ERR",$J1082="",$K1082="",$N1082=""),0,IF($N1082=0,IF(AND(OR(4=7,4=12),4&gt;=$K1082,4&lt;=IF($L1082="",12,$L1082)),$J1082,0),IF(AND(4&gt;=$K1082,4&lt;=IF($L1082="",12,$L1082),MOD(4-$K1082,$N1082)=0),$J1082,0)))</f>
        <v>0</v>
      </c>
      <c r="S1082" s="19" t="n">
        <f aca="false">IF(OR($M1082="",$M1082="ERR",$J1082="",$K1082="",$N1082=""),0,IF($N1082=0,IF(AND(OR(5=7,5=12),5&gt;=$K1082,5&lt;=IF($L1082="",12,$L1082)),$J1082,0),IF(AND(5&gt;=$K1082,5&lt;=IF($L1082="",12,$L1082),MOD(5-$K1082,$N1082)=0),$J1082,0)))</f>
        <v>0</v>
      </c>
      <c r="T1082" s="19" t="n">
        <f aca="false">IF(OR($M1082="",$M1082="ERR",$J1082="",$K1082="",$N1082=""),0,IF($N1082=0,IF(AND(OR(6=7,6=12),6&gt;=$K1082,6&lt;=IF($L1082="",12,$L1082)),$J1082,0),IF(AND(6&gt;=$K1082,6&lt;=IF($L1082="",12,$L1082),MOD(6-$K1082,$N1082)=0),$J1082,0)))</f>
        <v>0</v>
      </c>
      <c r="U1082" s="19" t="n">
        <f aca="false">IF(OR($M1082="",$M1082="ERR",$J1082="",$K1082="",$N1082=""),0,IF($N1082=0,IF(AND(OR(7=7,7=12),7&gt;=$K1082,7&lt;=IF($L1082="",12,$L1082)),$J1082,0),IF(AND(7&gt;=$K1082,7&lt;=IF($L1082="",12,$L1082),MOD(7-$K1082,$N1082)=0),$J1082,0)))</f>
        <v>0</v>
      </c>
      <c r="V1082" s="19" t="n">
        <f aca="false">IF(OR($M1082="",$M1082="ERR",$J1082="",$K1082="",$N1082=""),0,IF($N1082=0,IF(AND(OR(8=7,8=12),8&gt;=$K1082,8&lt;=IF($L1082="",12,$L1082)),$J1082,0),IF(AND(8&gt;=$K1082,8&lt;=IF($L1082="",12,$L1082),MOD(8-$K1082,$N1082)=0),$J1082,0)))</f>
        <v>0</v>
      </c>
      <c r="W1082" s="19" t="n">
        <f aca="false">IF(OR($M1082="",$M1082="ERR",$J1082="",$K1082="",$N1082=""),0,IF($N1082=0,IF(AND(OR(9=7,9=12),9&gt;=$K1082,9&lt;=IF($L1082="",12,$L1082)),$J1082,0),IF(AND(9&gt;=$K1082,9&lt;=IF($L1082="",12,$L1082),MOD(9-$K1082,$N1082)=0),$J1082,0)))</f>
        <v>0</v>
      </c>
      <c r="X1082" s="19" t="n">
        <f aca="false">IF(OR($M1082="",$M1082="ERR",$J1082="",$K1082="",$N1082=""),0,IF($N1082=0,IF(AND(OR(10=7,10=12),10&gt;=$K1082,10&lt;=IF($L1082="",12,$L1082)),$J1082,0),IF(AND(10&gt;=$K1082,10&lt;=IF($L1082="",12,$L1082),MOD(10-$K1082,$N1082)=0),$J1082,0)))</f>
        <v>0</v>
      </c>
      <c r="Y1082" s="19" t="n">
        <f aca="false">IF(OR($M1082="",$M1082="ERR",$J1082="",$K1082="",$N1082=""),0,IF($N1082=0,IF(AND(OR(11=7,11=12),11&gt;=$K1082,11&lt;=IF($L1082="",12,$L1082)),$J1082,0),IF(AND(11&gt;=$K1082,11&lt;=IF($L1082="",12,$L1082),MOD(11-$K1082,$N1082)=0),$J1082,0)))</f>
        <v>0</v>
      </c>
      <c r="Z1082" s="19" t="n">
        <f aca="false">IF(OR($M1082="",$M1082="ERR",$J1082="",$K1082="",$N1082=""),0,IF($N1082=0,IF(AND(OR(12=7,12=12),12&gt;=$K1082,12&lt;=IF($L1082="",12,$L1082)),$J1082,0),IF(AND(12&gt;=$K1082,12&lt;=IF($L1082="",12,$L1082),MOD(12-$K1082,$N1082)=0),$J1082,0)))</f>
        <v>0</v>
      </c>
      <c r="AA1082" s="36" t="n">
        <f aca="false">SUM(O1082:Z1082)</f>
        <v>0</v>
      </c>
      <c r="AB1082" s="15" t="str">
        <f aca="false">IF(AND($B1082="",$D1082="",$J1082=""),"",IF($B1082="","Falta código",IF(ISNA(MATCH($B1082,LST_COD,0)),"Código no registrado en Trabajadores",IF($E1082="","Concepto no está en el catálogo",IF($M1082="ERR","Retención de otro empleador: Origen = Otro empleador",IF(OR($J1082="",$K1082=""),"Falta monto o mes",IF(OR($K1082&lt;1,$K1082&gt;12),"Mes inicio inválido",IF(AND($L1082&lt;&gt;"",OR($L1082&lt;$K1082,$L1082&gt;12)),"Mes fin inválido",IF($N1082="","Falta frecuencia",IF(AND($G1082&lt;&gt;"Otro empleador",SUMPRODUCT(($O1082:$Z1082&lt;&gt;0)*(((COLUMN($O1082:$Z1082)-14)&lt;INDEX(Trabajadores!$M$6:$M$105,MATCH($B1082,LST_COD,0)))+((COLUMN($O1082:$Z1082)-14)&gt;INDEX(Trabajadores!$N$6:$N$105,MATCH($B1082,LST_COD,0)))))&gt;0),"Aviso: hay meses fuera del periodo laboral","OK"))))))))))</f>
        <v/>
      </c>
    </row>
    <row r="1083" customFormat="false" ht="15" hidden="false" customHeight="false" outlineLevel="0" collapsed="false">
      <c r="A1083" s="23" t="n">
        <v>1078</v>
      </c>
      <c r="B1083" s="7"/>
      <c r="C1083" s="35" t="str">
        <f aca="false">IF($B1083="","",IFERROR(INDEX(Trabajadores!$D$6:$D$105,MATCH($B1083,LST_COD,0)),"¿Código?"))</f>
        <v/>
      </c>
      <c r="D1083" s="30"/>
      <c r="E1083" s="9" t="str">
        <f aca="false">IF($D1083="","",IFERROR(VLOOKUP($D1083,CONC_TABLA,2,FALSE()),""))</f>
        <v/>
      </c>
      <c r="F1083" s="9" t="str">
        <f aca="false">IF($D1083="","",IFERROR(VLOOKUP($D1083,CONC_TABLA,3,FALSE()),""))</f>
        <v/>
      </c>
      <c r="G1083" s="30"/>
      <c r="H1083" s="30"/>
      <c r="I1083" s="30"/>
      <c r="J1083" s="29"/>
      <c r="K1083" s="28"/>
      <c r="L1083" s="28"/>
      <c r="M1083" s="9" t="str">
        <f aca="false">IF(OR($B1083="",$E1083=""),"",IF($E1083="INA","INA",IF($G1083="Otro empleador",IF($E1083="RET","RETO",IF($E1083="ORD","OTO","OTX")),IF($E1083="RET","ERR",$E1083))))</f>
        <v/>
      </c>
      <c r="N1083" s="9" t="str">
        <f aca="false">IF($I1083="","",IFERROR(VLOOKUP($I1083,FREC_TABLA,2,FALSE()),""))</f>
        <v/>
      </c>
      <c r="O1083" s="19" t="n">
        <f aca="false">IF(OR($M1083="",$M1083="ERR",$J1083="",$K1083="",$N1083=""),0,IF($N1083=0,IF(AND(OR(1=7,1=12),1&gt;=$K1083,1&lt;=IF($L1083="",12,$L1083)),$J1083,0),IF(AND(1&gt;=$K1083,1&lt;=IF($L1083="",12,$L1083),MOD(1-$K1083,$N1083)=0),$J1083,0)))</f>
        <v>0</v>
      </c>
      <c r="P1083" s="19" t="n">
        <f aca="false">IF(OR($M1083="",$M1083="ERR",$J1083="",$K1083="",$N1083=""),0,IF($N1083=0,IF(AND(OR(2=7,2=12),2&gt;=$K1083,2&lt;=IF($L1083="",12,$L1083)),$J1083,0),IF(AND(2&gt;=$K1083,2&lt;=IF($L1083="",12,$L1083),MOD(2-$K1083,$N1083)=0),$J1083,0)))</f>
        <v>0</v>
      </c>
      <c r="Q1083" s="19" t="n">
        <f aca="false">IF(OR($M1083="",$M1083="ERR",$J1083="",$K1083="",$N1083=""),0,IF($N1083=0,IF(AND(OR(3=7,3=12),3&gt;=$K1083,3&lt;=IF($L1083="",12,$L1083)),$J1083,0),IF(AND(3&gt;=$K1083,3&lt;=IF($L1083="",12,$L1083),MOD(3-$K1083,$N1083)=0),$J1083,0)))</f>
        <v>0</v>
      </c>
      <c r="R1083" s="19" t="n">
        <f aca="false">IF(OR($M1083="",$M1083="ERR",$J1083="",$K1083="",$N1083=""),0,IF($N1083=0,IF(AND(OR(4=7,4=12),4&gt;=$K1083,4&lt;=IF($L1083="",12,$L1083)),$J1083,0),IF(AND(4&gt;=$K1083,4&lt;=IF($L1083="",12,$L1083),MOD(4-$K1083,$N1083)=0),$J1083,0)))</f>
        <v>0</v>
      </c>
      <c r="S1083" s="19" t="n">
        <f aca="false">IF(OR($M1083="",$M1083="ERR",$J1083="",$K1083="",$N1083=""),0,IF($N1083=0,IF(AND(OR(5=7,5=12),5&gt;=$K1083,5&lt;=IF($L1083="",12,$L1083)),$J1083,0),IF(AND(5&gt;=$K1083,5&lt;=IF($L1083="",12,$L1083),MOD(5-$K1083,$N1083)=0),$J1083,0)))</f>
        <v>0</v>
      </c>
      <c r="T1083" s="19" t="n">
        <f aca="false">IF(OR($M1083="",$M1083="ERR",$J1083="",$K1083="",$N1083=""),0,IF($N1083=0,IF(AND(OR(6=7,6=12),6&gt;=$K1083,6&lt;=IF($L1083="",12,$L1083)),$J1083,0),IF(AND(6&gt;=$K1083,6&lt;=IF($L1083="",12,$L1083),MOD(6-$K1083,$N1083)=0),$J1083,0)))</f>
        <v>0</v>
      </c>
      <c r="U1083" s="19" t="n">
        <f aca="false">IF(OR($M1083="",$M1083="ERR",$J1083="",$K1083="",$N1083=""),0,IF($N1083=0,IF(AND(OR(7=7,7=12),7&gt;=$K1083,7&lt;=IF($L1083="",12,$L1083)),$J1083,0),IF(AND(7&gt;=$K1083,7&lt;=IF($L1083="",12,$L1083),MOD(7-$K1083,$N1083)=0),$J1083,0)))</f>
        <v>0</v>
      </c>
      <c r="V1083" s="19" t="n">
        <f aca="false">IF(OR($M1083="",$M1083="ERR",$J1083="",$K1083="",$N1083=""),0,IF($N1083=0,IF(AND(OR(8=7,8=12),8&gt;=$K1083,8&lt;=IF($L1083="",12,$L1083)),$J1083,0),IF(AND(8&gt;=$K1083,8&lt;=IF($L1083="",12,$L1083),MOD(8-$K1083,$N1083)=0),$J1083,0)))</f>
        <v>0</v>
      </c>
      <c r="W1083" s="19" t="n">
        <f aca="false">IF(OR($M1083="",$M1083="ERR",$J1083="",$K1083="",$N1083=""),0,IF($N1083=0,IF(AND(OR(9=7,9=12),9&gt;=$K1083,9&lt;=IF($L1083="",12,$L1083)),$J1083,0),IF(AND(9&gt;=$K1083,9&lt;=IF($L1083="",12,$L1083),MOD(9-$K1083,$N1083)=0),$J1083,0)))</f>
        <v>0</v>
      </c>
      <c r="X1083" s="19" t="n">
        <f aca="false">IF(OR($M1083="",$M1083="ERR",$J1083="",$K1083="",$N1083=""),0,IF($N1083=0,IF(AND(OR(10=7,10=12),10&gt;=$K1083,10&lt;=IF($L1083="",12,$L1083)),$J1083,0),IF(AND(10&gt;=$K1083,10&lt;=IF($L1083="",12,$L1083),MOD(10-$K1083,$N1083)=0),$J1083,0)))</f>
        <v>0</v>
      </c>
      <c r="Y1083" s="19" t="n">
        <f aca="false">IF(OR($M1083="",$M1083="ERR",$J1083="",$K1083="",$N1083=""),0,IF($N1083=0,IF(AND(OR(11=7,11=12),11&gt;=$K1083,11&lt;=IF($L1083="",12,$L1083)),$J1083,0),IF(AND(11&gt;=$K1083,11&lt;=IF($L1083="",12,$L1083),MOD(11-$K1083,$N1083)=0),$J1083,0)))</f>
        <v>0</v>
      </c>
      <c r="Z1083" s="19" t="n">
        <f aca="false">IF(OR($M1083="",$M1083="ERR",$J1083="",$K1083="",$N1083=""),0,IF($N1083=0,IF(AND(OR(12=7,12=12),12&gt;=$K1083,12&lt;=IF($L1083="",12,$L1083)),$J1083,0),IF(AND(12&gt;=$K1083,12&lt;=IF($L1083="",12,$L1083),MOD(12-$K1083,$N1083)=0),$J1083,0)))</f>
        <v>0</v>
      </c>
      <c r="AA1083" s="36" t="n">
        <f aca="false">SUM(O1083:Z1083)</f>
        <v>0</v>
      </c>
      <c r="AB1083" s="15" t="str">
        <f aca="false">IF(AND($B1083="",$D1083="",$J1083=""),"",IF($B1083="","Falta código",IF(ISNA(MATCH($B1083,LST_COD,0)),"Código no registrado en Trabajadores",IF($E1083="","Concepto no está en el catálogo",IF($M1083="ERR","Retención de otro empleador: Origen = Otro empleador",IF(OR($J1083="",$K1083=""),"Falta monto o mes",IF(OR($K1083&lt;1,$K1083&gt;12),"Mes inicio inválido",IF(AND($L1083&lt;&gt;"",OR($L1083&lt;$K1083,$L1083&gt;12)),"Mes fin inválido",IF($N1083="","Falta frecuencia",IF(AND($G1083&lt;&gt;"Otro empleador",SUMPRODUCT(($O1083:$Z1083&lt;&gt;0)*(((COLUMN($O1083:$Z1083)-14)&lt;INDEX(Trabajadores!$M$6:$M$105,MATCH($B1083,LST_COD,0)))+((COLUMN($O1083:$Z1083)-14)&gt;INDEX(Trabajadores!$N$6:$N$105,MATCH($B1083,LST_COD,0)))))&gt;0),"Aviso: hay meses fuera del periodo laboral","OK"))))))))))</f>
        <v/>
      </c>
    </row>
    <row r="1084" customFormat="false" ht="15" hidden="false" customHeight="false" outlineLevel="0" collapsed="false">
      <c r="A1084" s="23" t="n">
        <v>1079</v>
      </c>
      <c r="B1084" s="7"/>
      <c r="C1084" s="35" t="str">
        <f aca="false">IF($B1084="","",IFERROR(INDEX(Trabajadores!$D$6:$D$105,MATCH($B1084,LST_COD,0)),"¿Código?"))</f>
        <v/>
      </c>
      <c r="D1084" s="30"/>
      <c r="E1084" s="9" t="str">
        <f aca="false">IF($D1084="","",IFERROR(VLOOKUP($D1084,CONC_TABLA,2,FALSE()),""))</f>
        <v/>
      </c>
      <c r="F1084" s="9" t="str">
        <f aca="false">IF($D1084="","",IFERROR(VLOOKUP($D1084,CONC_TABLA,3,FALSE()),""))</f>
        <v/>
      </c>
      <c r="G1084" s="30"/>
      <c r="H1084" s="30"/>
      <c r="I1084" s="30"/>
      <c r="J1084" s="29"/>
      <c r="K1084" s="28"/>
      <c r="L1084" s="28"/>
      <c r="M1084" s="9" t="str">
        <f aca="false">IF(OR($B1084="",$E1084=""),"",IF($E1084="INA","INA",IF($G1084="Otro empleador",IF($E1084="RET","RETO",IF($E1084="ORD","OTO","OTX")),IF($E1084="RET","ERR",$E1084))))</f>
        <v/>
      </c>
      <c r="N1084" s="9" t="str">
        <f aca="false">IF($I1084="","",IFERROR(VLOOKUP($I1084,FREC_TABLA,2,FALSE()),""))</f>
        <v/>
      </c>
      <c r="O1084" s="19" t="n">
        <f aca="false">IF(OR($M1084="",$M1084="ERR",$J1084="",$K1084="",$N1084=""),0,IF($N1084=0,IF(AND(OR(1=7,1=12),1&gt;=$K1084,1&lt;=IF($L1084="",12,$L1084)),$J1084,0),IF(AND(1&gt;=$K1084,1&lt;=IF($L1084="",12,$L1084),MOD(1-$K1084,$N1084)=0),$J1084,0)))</f>
        <v>0</v>
      </c>
      <c r="P1084" s="19" t="n">
        <f aca="false">IF(OR($M1084="",$M1084="ERR",$J1084="",$K1084="",$N1084=""),0,IF($N1084=0,IF(AND(OR(2=7,2=12),2&gt;=$K1084,2&lt;=IF($L1084="",12,$L1084)),$J1084,0),IF(AND(2&gt;=$K1084,2&lt;=IF($L1084="",12,$L1084),MOD(2-$K1084,$N1084)=0),$J1084,0)))</f>
        <v>0</v>
      </c>
      <c r="Q1084" s="19" t="n">
        <f aca="false">IF(OR($M1084="",$M1084="ERR",$J1084="",$K1084="",$N1084=""),0,IF($N1084=0,IF(AND(OR(3=7,3=12),3&gt;=$K1084,3&lt;=IF($L1084="",12,$L1084)),$J1084,0),IF(AND(3&gt;=$K1084,3&lt;=IF($L1084="",12,$L1084),MOD(3-$K1084,$N1084)=0),$J1084,0)))</f>
        <v>0</v>
      </c>
      <c r="R1084" s="19" t="n">
        <f aca="false">IF(OR($M1084="",$M1084="ERR",$J1084="",$K1084="",$N1084=""),0,IF($N1084=0,IF(AND(OR(4=7,4=12),4&gt;=$K1084,4&lt;=IF($L1084="",12,$L1084)),$J1084,0),IF(AND(4&gt;=$K1084,4&lt;=IF($L1084="",12,$L1084),MOD(4-$K1084,$N1084)=0),$J1084,0)))</f>
        <v>0</v>
      </c>
      <c r="S1084" s="19" t="n">
        <f aca="false">IF(OR($M1084="",$M1084="ERR",$J1084="",$K1084="",$N1084=""),0,IF($N1084=0,IF(AND(OR(5=7,5=12),5&gt;=$K1084,5&lt;=IF($L1084="",12,$L1084)),$J1084,0),IF(AND(5&gt;=$K1084,5&lt;=IF($L1084="",12,$L1084),MOD(5-$K1084,$N1084)=0),$J1084,0)))</f>
        <v>0</v>
      </c>
      <c r="T1084" s="19" t="n">
        <f aca="false">IF(OR($M1084="",$M1084="ERR",$J1084="",$K1084="",$N1084=""),0,IF($N1084=0,IF(AND(OR(6=7,6=12),6&gt;=$K1084,6&lt;=IF($L1084="",12,$L1084)),$J1084,0),IF(AND(6&gt;=$K1084,6&lt;=IF($L1084="",12,$L1084),MOD(6-$K1084,$N1084)=0),$J1084,0)))</f>
        <v>0</v>
      </c>
      <c r="U1084" s="19" t="n">
        <f aca="false">IF(OR($M1084="",$M1084="ERR",$J1084="",$K1084="",$N1084=""),0,IF($N1084=0,IF(AND(OR(7=7,7=12),7&gt;=$K1084,7&lt;=IF($L1084="",12,$L1084)),$J1084,0),IF(AND(7&gt;=$K1084,7&lt;=IF($L1084="",12,$L1084),MOD(7-$K1084,$N1084)=0),$J1084,0)))</f>
        <v>0</v>
      </c>
      <c r="V1084" s="19" t="n">
        <f aca="false">IF(OR($M1084="",$M1084="ERR",$J1084="",$K1084="",$N1084=""),0,IF($N1084=0,IF(AND(OR(8=7,8=12),8&gt;=$K1084,8&lt;=IF($L1084="",12,$L1084)),$J1084,0),IF(AND(8&gt;=$K1084,8&lt;=IF($L1084="",12,$L1084),MOD(8-$K1084,$N1084)=0),$J1084,0)))</f>
        <v>0</v>
      </c>
      <c r="W1084" s="19" t="n">
        <f aca="false">IF(OR($M1084="",$M1084="ERR",$J1084="",$K1084="",$N1084=""),0,IF($N1084=0,IF(AND(OR(9=7,9=12),9&gt;=$K1084,9&lt;=IF($L1084="",12,$L1084)),$J1084,0),IF(AND(9&gt;=$K1084,9&lt;=IF($L1084="",12,$L1084),MOD(9-$K1084,$N1084)=0),$J1084,0)))</f>
        <v>0</v>
      </c>
      <c r="X1084" s="19" t="n">
        <f aca="false">IF(OR($M1084="",$M1084="ERR",$J1084="",$K1084="",$N1084=""),0,IF($N1084=0,IF(AND(OR(10=7,10=12),10&gt;=$K1084,10&lt;=IF($L1084="",12,$L1084)),$J1084,0),IF(AND(10&gt;=$K1084,10&lt;=IF($L1084="",12,$L1084),MOD(10-$K1084,$N1084)=0),$J1084,0)))</f>
        <v>0</v>
      </c>
      <c r="Y1084" s="19" t="n">
        <f aca="false">IF(OR($M1084="",$M1084="ERR",$J1084="",$K1084="",$N1084=""),0,IF($N1084=0,IF(AND(OR(11=7,11=12),11&gt;=$K1084,11&lt;=IF($L1084="",12,$L1084)),$J1084,0),IF(AND(11&gt;=$K1084,11&lt;=IF($L1084="",12,$L1084),MOD(11-$K1084,$N1084)=0),$J1084,0)))</f>
        <v>0</v>
      </c>
      <c r="Z1084" s="19" t="n">
        <f aca="false">IF(OR($M1084="",$M1084="ERR",$J1084="",$K1084="",$N1084=""),0,IF($N1084=0,IF(AND(OR(12=7,12=12),12&gt;=$K1084,12&lt;=IF($L1084="",12,$L1084)),$J1084,0),IF(AND(12&gt;=$K1084,12&lt;=IF($L1084="",12,$L1084),MOD(12-$K1084,$N1084)=0),$J1084,0)))</f>
        <v>0</v>
      </c>
      <c r="AA1084" s="36" t="n">
        <f aca="false">SUM(O1084:Z1084)</f>
        <v>0</v>
      </c>
      <c r="AB1084" s="15" t="str">
        <f aca="false">IF(AND($B1084="",$D1084="",$J1084=""),"",IF($B1084="","Falta código",IF(ISNA(MATCH($B1084,LST_COD,0)),"Código no registrado en Trabajadores",IF($E1084="","Concepto no está en el catálogo",IF($M1084="ERR","Retención de otro empleador: Origen = Otro empleador",IF(OR($J1084="",$K1084=""),"Falta monto o mes",IF(OR($K1084&lt;1,$K1084&gt;12),"Mes inicio inválido",IF(AND($L1084&lt;&gt;"",OR($L1084&lt;$K1084,$L1084&gt;12)),"Mes fin inválido",IF($N1084="","Falta frecuencia",IF(AND($G1084&lt;&gt;"Otro empleador",SUMPRODUCT(($O1084:$Z1084&lt;&gt;0)*(((COLUMN($O1084:$Z1084)-14)&lt;INDEX(Trabajadores!$M$6:$M$105,MATCH($B1084,LST_COD,0)))+((COLUMN($O1084:$Z1084)-14)&gt;INDEX(Trabajadores!$N$6:$N$105,MATCH($B1084,LST_COD,0)))))&gt;0),"Aviso: hay meses fuera del periodo laboral","OK"))))))))))</f>
        <v/>
      </c>
    </row>
    <row r="1085" customFormat="false" ht="15" hidden="false" customHeight="false" outlineLevel="0" collapsed="false">
      <c r="A1085" s="23" t="n">
        <v>1080</v>
      </c>
      <c r="B1085" s="7"/>
      <c r="C1085" s="35" t="str">
        <f aca="false">IF($B1085="","",IFERROR(INDEX(Trabajadores!$D$6:$D$105,MATCH($B1085,LST_COD,0)),"¿Código?"))</f>
        <v/>
      </c>
      <c r="D1085" s="30"/>
      <c r="E1085" s="9" t="str">
        <f aca="false">IF($D1085="","",IFERROR(VLOOKUP($D1085,CONC_TABLA,2,FALSE()),""))</f>
        <v/>
      </c>
      <c r="F1085" s="9" t="str">
        <f aca="false">IF($D1085="","",IFERROR(VLOOKUP($D1085,CONC_TABLA,3,FALSE()),""))</f>
        <v/>
      </c>
      <c r="G1085" s="30"/>
      <c r="H1085" s="30"/>
      <c r="I1085" s="30"/>
      <c r="J1085" s="29"/>
      <c r="K1085" s="28"/>
      <c r="L1085" s="28"/>
      <c r="M1085" s="9" t="str">
        <f aca="false">IF(OR($B1085="",$E1085=""),"",IF($E1085="INA","INA",IF($G1085="Otro empleador",IF($E1085="RET","RETO",IF($E1085="ORD","OTO","OTX")),IF($E1085="RET","ERR",$E1085))))</f>
        <v/>
      </c>
      <c r="N1085" s="9" t="str">
        <f aca="false">IF($I1085="","",IFERROR(VLOOKUP($I1085,FREC_TABLA,2,FALSE()),""))</f>
        <v/>
      </c>
      <c r="O1085" s="19" t="n">
        <f aca="false">IF(OR($M1085="",$M1085="ERR",$J1085="",$K1085="",$N1085=""),0,IF($N1085=0,IF(AND(OR(1=7,1=12),1&gt;=$K1085,1&lt;=IF($L1085="",12,$L1085)),$J1085,0),IF(AND(1&gt;=$K1085,1&lt;=IF($L1085="",12,$L1085),MOD(1-$K1085,$N1085)=0),$J1085,0)))</f>
        <v>0</v>
      </c>
      <c r="P1085" s="19" t="n">
        <f aca="false">IF(OR($M1085="",$M1085="ERR",$J1085="",$K1085="",$N1085=""),0,IF($N1085=0,IF(AND(OR(2=7,2=12),2&gt;=$K1085,2&lt;=IF($L1085="",12,$L1085)),$J1085,0),IF(AND(2&gt;=$K1085,2&lt;=IF($L1085="",12,$L1085),MOD(2-$K1085,$N1085)=0),$J1085,0)))</f>
        <v>0</v>
      </c>
      <c r="Q1085" s="19" t="n">
        <f aca="false">IF(OR($M1085="",$M1085="ERR",$J1085="",$K1085="",$N1085=""),0,IF($N1085=0,IF(AND(OR(3=7,3=12),3&gt;=$K1085,3&lt;=IF($L1085="",12,$L1085)),$J1085,0),IF(AND(3&gt;=$K1085,3&lt;=IF($L1085="",12,$L1085),MOD(3-$K1085,$N1085)=0),$J1085,0)))</f>
        <v>0</v>
      </c>
      <c r="R1085" s="19" t="n">
        <f aca="false">IF(OR($M1085="",$M1085="ERR",$J1085="",$K1085="",$N1085=""),0,IF($N1085=0,IF(AND(OR(4=7,4=12),4&gt;=$K1085,4&lt;=IF($L1085="",12,$L1085)),$J1085,0),IF(AND(4&gt;=$K1085,4&lt;=IF($L1085="",12,$L1085),MOD(4-$K1085,$N1085)=0),$J1085,0)))</f>
        <v>0</v>
      </c>
      <c r="S1085" s="19" t="n">
        <f aca="false">IF(OR($M1085="",$M1085="ERR",$J1085="",$K1085="",$N1085=""),0,IF($N1085=0,IF(AND(OR(5=7,5=12),5&gt;=$K1085,5&lt;=IF($L1085="",12,$L1085)),$J1085,0),IF(AND(5&gt;=$K1085,5&lt;=IF($L1085="",12,$L1085),MOD(5-$K1085,$N1085)=0),$J1085,0)))</f>
        <v>0</v>
      </c>
      <c r="T1085" s="19" t="n">
        <f aca="false">IF(OR($M1085="",$M1085="ERR",$J1085="",$K1085="",$N1085=""),0,IF($N1085=0,IF(AND(OR(6=7,6=12),6&gt;=$K1085,6&lt;=IF($L1085="",12,$L1085)),$J1085,0),IF(AND(6&gt;=$K1085,6&lt;=IF($L1085="",12,$L1085),MOD(6-$K1085,$N1085)=0),$J1085,0)))</f>
        <v>0</v>
      </c>
      <c r="U1085" s="19" t="n">
        <f aca="false">IF(OR($M1085="",$M1085="ERR",$J1085="",$K1085="",$N1085=""),0,IF($N1085=0,IF(AND(OR(7=7,7=12),7&gt;=$K1085,7&lt;=IF($L1085="",12,$L1085)),$J1085,0),IF(AND(7&gt;=$K1085,7&lt;=IF($L1085="",12,$L1085),MOD(7-$K1085,$N1085)=0),$J1085,0)))</f>
        <v>0</v>
      </c>
      <c r="V1085" s="19" t="n">
        <f aca="false">IF(OR($M1085="",$M1085="ERR",$J1085="",$K1085="",$N1085=""),0,IF($N1085=0,IF(AND(OR(8=7,8=12),8&gt;=$K1085,8&lt;=IF($L1085="",12,$L1085)),$J1085,0),IF(AND(8&gt;=$K1085,8&lt;=IF($L1085="",12,$L1085),MOD(8-$K1085,$N1085)=0),$J1085,0)))</f>
        <v>0</v>
      </c>
      <c r="W1085" s="19" t="n">
        <f aca="false">IF(OR($M1085="",$M1085="ERR",$J1085="",$K1085="",$N1085=""),0,IF($N1085=0,IF(AND(OR(9=7,9=12),9&gt;=$K1085,9&lt;=IF($L1085="",12,$L1085)),$J1085,0),IF(AND(9&gt;=$K1085,9&lt;=IF($L1085="",12,$L1085),MOD(9-$K1085,$N1085)=0),$J1085,0)))</f>
        <v>0</v>
      </c>
      <c r="X1085" s="19" t="n">
        <f aca="false">IF(OR($M1085="",$M1085="ERR",$J1085="",$K1085="",$N1085=""),0,IF($N1085=0,IF(AND(OR(10=7,10=12),10&gt;=$K1085,10&lt;=IF($L1085="",12,$L1085)),$J1085,0),IF(AND(10&gt;=$K1085,10&lt;=IF($L1085="",12,$L1085),MOD(10-$K1085,$N1085)=0),$J1085,0)))</f>
        <v>0</v>
      </c>
      <c r="Y1085" s="19" t="n">
        <f aca="false">IF(OR($M1085="",$M1085="ERR",$J1085="",$K1085="",$N1085=""),0,IF($N1085=0,IF(AND(OR(11=7,11=12),11&gt;=$K1085,11&lt;=IF($L1085="",12,$L1085)),$J1085,0),IF(AND(11&gt;=$K1085,11&lt;=IF($L1085="",12,$L1085),MOD(11-$K1085,$N1085)=0),$J1085,0)))</f>
        <v>0</v>
      </c>
      <c r="Z1085" s="19" t="n">
        <f aca="false">IF(OR($M1085="",$M1085="ERR",$J1085="",$K1085="",$N1085=""),0,IF($N1085=0,IF(AND(OR(12=7,12=12),12&gt;=$K1085,12&lt;=IF($L1085="",12,$L1085)),$J1085,0),IF(AND(12&gt;=$K1085,12&lt;=IF($L1085="",12,$L1085),MOD(12-$K1085,$N1085)=0),$J1085,0)))</f>
        <v>0</v>
      </c>
      <c r="AA1085" s="36" t="n">
        <f aca="false">SUM(O1085:Z1085)</f>
        <v>0</v>
      </c>
      <c r="AB1085" s="15" t="str">
        <f aca="false">IF(AND($B1085="",$D1085="",$J1085=""),"",IF($B1085="","Falta código",IF(ISNA(MATCH($B1085,LST_COD,0)),"Código no registrado en Trabajadores",IF($E1085="","Concepto no está en el catálogo",IF($M1085="ERR","Retención de otro empleador: Origen = Otro empleador",IF(OR($J1085="",$K1085=""),"Falta monto o mes",IF(OR($K1085&lt;1,$K1085&gt;12),"Mes inicio inválido",IF(AND($L1085&lt;&gt;"",OR($L1085&lt;$K1085,$L1085&gt;12)),"Mes fin inválido",IF($N1085="","Falta frecuencia",IF(AND($G1085&lt;&gt;"Otro empleador",SUMPRODUCT(($O1085:$Z1085&lt;&gt;0)*(((COLUMN($O1085:$Z1085)-14)&lt;INDEX(Trabajadores!$M$6:$M$105,MATCH($B1085,LST_COD,0)))+((COLUMN($O1085:$Z1085)-14)&gt;INDEX(Trabajadores!$N$6:$N$105,MATCH($B1085,LST_COD,0)))))&gt;0),"Aviso: hay meses fuera del periodo laboral","OK"))))))))))</f>
        <v/>
      </c>
    </row>
    <row r="1086" customFormat="false" ht="15" hidden="false" customHeight="false" outlineLevel="0" collapsed="false">
      <c r="A1086" s="23" t="n">
        <v>1081</v>
      </c>
      <c r="B1086" s="7"/>
      <c r="C1086" s="35" t="str">
        <f aca="false">IF($B1086="","",IFERROR(INDEX(Trabajadores!$D$6:$D$105,MATCH($B1086,LST_COD,0)),"¿Código?"))</f>
        <v/>
      </c>
      <c r="D1086" s="30"/>
      <c r="E1086" s="9" t="str">
        <f aca="false">IF($D1086="","",IFERROR(VLOOKUP($D1086,CONC_TABLA,2,FALSE()),""))</f>
        <v/>
      </c>
      <c r="F1086" s="9" t="str">
        <f aca="false">IF($D1086="","",IFERROR(VLOOKUP($D1086,CONC_TABLA,3,FALSE()),""))</f>
        <v/>
      </c>
      <c r="G1086" s="30"/>
      <c r="H1086" s="30"/>
      <c r="I1086" s="30"/>
      <c r="J1086" s="29"/>
      <c r="K1086" s="28"/>
      <c r="L1086" s="28"/>
      <c r="M1086" s="9" t="str">
        <f aca="false">IF(OR($B1086="",$E1086=""),"",IF($E1086="INA","INA",IF($G1086="Otro empleador",IF($E1086="RET","RETO",IF($E1086="ORD","OTO","OTX")),IF($E1086="RET","ERR",$E1086))))</f>
        <v/>
      </c>
      <c r="N1086" s="9" t="str">
        <f aca="false">IF($I1086="","",IFERROR(VLOOKUP($I1086,FREC_TABLA,2,FALSE()),""))</f>
        <v/>
      </c>
      <c r="O1086" s="19" t="n">
        <f aca="false">IF(OR($M1086="",$M1086="ERR",$J1086="",$K1086="",$N1086=""),0,IF($N1086=0,IF(AND(OR(1=7,1=12),1&gt;=$K1086,1&lt;=IF($L1086="",12,$L1086)),$J1086,0),IF(AND(1&gt;=$K1086,1&lt;=IF($L1086="",12,$L1086),MOD(1-$K1086,$N1086)=0),$J1086,0)))</f>
        <v>0</v>
      </c>
      <c r="P1086" s="19" t="n">
        <f aca="false">IF(OR($M1086="",$M1086="ERR",$J1086="",$K1086="",$N1086=""),0,IF($N1086=0,IF(AND(OR(2=7,2=12),2&gt;=$K1086,2&lt;=IF($L1086="",12,$L1086)),$J1086,0),IF(AND(2&gt;=$K1086,2&lt;=IF($L1086="",12,$L1086),MOD(2-$K1086,$N1086)=0),$J1086,0)))</f>
        <v>0</v>
      </c>
      <c r="Q1086" s="19" t="n">
        <f aca="false">IF(OR($M1086="",$M1086="ERR",$J1086="",$K1086="",$N1086=""),0,IF($N1086=0,IF(AND(OR(3=7,3=12),3&gt;=$K1086,3&lt;=IF($L1086="",12,$L1086)),$J1086,0),IF(AND(3&gt;=$K1086,3&lt;=IF($L1086="",12,$L1086),MOD(3-$K1086,$N1086)=0),$J1086,0)))</f>
        <v>0</v>
      </c>
      <c r="R1086" s="19" t="n">
        <f aca="false">IF(OR($M1086="",$M1086="ERR",$J1086="",$K1086="",$N1086=""),0,IF($N1086=0,IF(AND(OR(4=7,4=12),4&gt;=$K1086,4&lt;=IF($L1086="",12,$L1086)),$J1086,0),IF(AND(4&gt;=$K1086,4&lt;=IF($L1086="",12,$L1086),MOD(4-$K1086,$N1086)=0),$J1086,0)))</f>
        <v>0</v>
      </c>
      <c r="S1086" s="19" t="n">
        <f aca="false">IF(OR($M1086="",$M1086="ERR",$J1086="",$K1086="",$N1086=""),0,IF($N1086=0,IF(AND(OR(5=7,5=12),5&gt;=$K1086,5&lt;=IF($L1086="",12,$L1086)),$J1086,0),IF(AND(5&gt;=$K1086,5&lt;=IF($L1086="",12,$L1086),MOD(5-$K1086,$N1086)=0),$J1086,0)))</f>
        <v>0</v>
      </c>
      <c r="T1086" s="19" t="n">
        <f aca="false">IF(OR($M1086="",$M1086="ERR",$J1086="",$K1086="",$N1086=""),0,IF($N1086=0,IF(AND(OR(6=7,6=12),6&gt;=$K1086,6&lt;=IF($L1086="",12,$L1086)),$J1086,0),IF(AND(6&gt;=$K1086,6&lt;=IF($L1086="",12,$L1086),MOD(6-$K1086,$N1086)=0),$J1086,0)))</f>
        <v>0</v>
      </c>
      <c r="U1086" s="19" t="n">
        <f aca="false">IF(OR($M1086="",$M1086="ERR",$J1086="",$K1086="",$N1086=""),0,IF($N1086=0,IF(AND(OR(7=7,7=12),7&gt;=$K1086,7&lt;=IF($L1086="",12,$L1086)),$J1086,0),IF(AND(7&gt;=$K1086,7&lt;=IF($L1086="",12,$L1086),MOD(7-$K1086,$N1086)=0),$J1086,0)))</f>
        <v>0</v>
      </c>
      <c r="V1086" s="19" t="n">
        <f aca="false">IF(OR($M1086="",$M1086="ERR",$J1086="",$K1086="",$N1086=""),0,IF($N1086=0,IF(AND(OR(8=7,8=12),8&gt;=$K1086,8&lt;=IF($L1086="",12,$L1086)),$J1086,0),IF(AND(8&gt;=$K1086,8&lt;=IF($L1086="",12,$L1086),MOD(8-$K1086,$N1086)=0),$J1086,0)))</f>
        <v>0</v>
      </c>
      <c r="W1086" s="19" t="n">
        <f aca="false">IF(OR($M1086="",$M1086="ERR",$J1086="",$K1086="",$N1086=""),0,IF($N1086=0,IF(AND(OR(9=7,9=12),9&gt;=$K1086,9&lt;=IF($L1086="",12,$L1086)),$J1086,0),IF(AND(9&gt;=$K1086,9&lt;=IF($L1086="",12,$L1086),MOD(9-$K1086,$N1086)=0),$J1086,0)))</f>
        <v>0</v>
      </c>
      <c r="X1086" s="19" t="n">
        <f aca="false">IF(OR($M1086="",$M1086="ERR",$J1086="",$K1086="",$N1086=""),0,IF($N1086=0,IF(AND(OR(10=7,10=12),10&gt;=$K1086,10&lt;=IF($L1086="",12,$L1086)),$J1086,0),IF(AND(10&gt;=$K1086,10&lt;=IF($L1086="",12,$L1086),MOD(10-$K1086,$N1086)=0),$J1086,0)))</f>
        <v>0</v>
      </c>
      <c r="Y1086" s="19" t="n">
        <f aca="false">IF(OR($M1086="",$M1086="ERR",$J1086="",$K1086="",$N1086=""),0,IF($N1086=0,IF(AND(OR(11=7,11=12),11&gt;=$K1086,11&lt;=IF($L1086="",12,$L1086)),$J1086,0),IF(AND(11&gt;=$K1086,11&lt;=IF($L1086="",12,$L1086),MOD(11-$K1086,$N1086)=0),$J1086,0)))</f>
        <v>0</v>
      </c>
      <c r="Z1086" s="19" t="n">
        <f aca="false">IF(OR($M1086="",$M1086="ERR",$J1086="",$K1086="",$N1086=""),0,IF($N1086=0,IF(AND(OR(12=7,12=12),12&gt;=$K1086,12&lt;=IF($L1086="",12,$L1086)),$J1086,0),IF(AND(12&gt;=$K1086,12&lt;=IF($L1086="",12,$L1086),MOD(12-$K1086,$N1086)=0),$J1086,0)))</f>
        <v>0</v>
      </c>
      <c r="AA1086" s="36" t="n">
        <f aca="false">SUM(O1086:Z1086)</f>
        <v>0</v>
      </c>
      <c r="AB1086" s="15" t="str">
        <f aca="false">IF(AND($B1086="",$D1086="",$J1086=""),"",IF($B1086="","Falta código",IF(ISNA(MATCH($B1086,LST_COD,0)),"Código no registrado en Trabajadores",IF($E1086="","Concepto no está en el catálogo",IF($M1086="ERR","Retención de otro empleador: Origen = Otro empleador",IF(OR($J1086="",$K1086=""),"Falta monto o mes",IF(OR($K1086&lt;1,$K1086&gt;12),"Mes inicio inválido",IF(AND($L1086&lt;&gt;"",OR($L1086&lt;$K1086,$L1086&gt;12)),"Mes fin inválido",IF($N1086="","Falta frecuencia",IF(AND($G1086&lt;&gt;"Otro empleador",SUMPRODUCT(($O1086:$Z1086&lt;&gt;0)*(((COLUMN($O1086:$Z1086)-14)&lt;INDEX(Trabajadores!$M$6:$M$105,MATCH($B1086,LST_COD,0)))+((COLUMN($O1086:$Z1086)-14)&gt;INDEX(Trabajadores!$N$6:$N$105,MATCH($B1086,LST_COD,0)))))&gt;0),"Aviso: hay meses fuera del periodo laboral","OK"))))))))))</f>
        <v/>
      </c>
    </row>
    <row r="1087" customFormat="false" ht="15" hidden="false" customHeight="false" outlineLevel="0" collapsed="false">
      <c r="A1087" s="23" t="n">
        <v>1082</v>
      </c>
      <c r="B1087" s="7"/>
      <c r="C1087" s="35" t="str">
        <f aca="false">IF($B1087="","",IFERROR(INDEX(Trabajadores!$D$6:$D$105,MATCH($B1087,LST_COD,0)),"¿Código?"))</f>
        <v/>
      </c>
      <c r="D1087" s="30"/>
      <c r="E1087" s="9" t="str">
        <f aca="false">IF($D1087="","",IFERROR(VLOOKUP($D1087,CONC_TABLA,2,FALSE()),""))</f>
        <v/>
      </c>
      <c r="F1087" s="9" t="str">
        <f aca="false">IF($D1087="","",IFERROR(VLOOKUP($D1087,CONC_TABLA,3,FALSE()),""))</f>
        <v/>
      </c>
      <c r="G1087" s="30"/>
      <c r="H1087" s="30"/>
      <c r="I1087" s="30"/>
      <c r="J1087" s="29"/>
      <c r="K1087" s="28"/>
      <c r="L1087" s="28"/>
      <c r="M1087" s="9" t="str">
        <f aca="false">IF(OR($B1087="",$E1087=""),"",IF($E1087="INA","INA",IF($G1087="Otro empleador",IF($E1087="RET","RETO",IF($E1087="ORD","OTO","OTX")),IF($E1087="RET","ERR",$E1087))))</f>
        <v/>
      </c>
      <c r="N1087" s="9" t="str">
        <f aca="false">IF($I1087="","",IFERROR(VLOOKUP($I1087,FREC_TABLA,2,FALSE()),""))</f>
        <v/>
      </c>
      <c r="O1087" s="19" t="n">
        <f aca="false">IF(OR($M1087="",$M1087="ERR",$J1087="",$K1087="",$N1087=""),0,IF($N1087=0,IF(AND(OR(1=7,1=12),1&gt;=$K1087,1&lt;=IF($L1087="",12,$L1087)),$J1087,0),IF(AND(1&gt;=$K1087,1&lt;=IF($L1087="",12,$L1087),MOD(1-$K1087,$N1087)=0),$J1087,0)))</f>
        <v>0</v>
      </c>
      <c r="P1087" s="19" t="n">
        <f aca="false">IF(OR($M1087="",$M1087="ERR",$J1087="",$K1087="",$N1087=""),0,IF($N1087=0,IF(AND(OR(2=7,2=12),2&gt;=$K1087,2&lt;=IF($L1087="",12,$L1087)),$J1087,0),IF(AND(2&gt;=$K1087,2&lt;=IF($L1087="",12,$L1087),MOD(2-$K1087,$N1087)=0),$J1087,0)))</f>
        <v>0</v>
      </c>
      <c r="Q1087" s="19" t="n">
        <f aca="false">IF(OR($M1087="",$M1087="ERR",$J1087="",$K1087="",$N1087=""),0,IF($N1087=0,IF(AND(OR(3=7,3=12),3&gt;=$K1087,3&lt;=IF($L1087="",12,$L1087)),$J1087,0),IF(AND(3&gt;=$K1087,3&lt;=IF($L1087="",12,$L1087),MOD(3-$K1087,$N1087)=0),$J1087,0)))</f>
        <v>0</v>
      </c>
      <c r="R1087" s="19" t="n">
        <f aca="false">IF(OR($M1087="",$M1087="ERR",$J1087="",$K1087="",$N1087=""),0,IF($N1087=0,IF(AND(OR(4=7,4=12),4&gt;=$K1087,4&lt;=IF($L1087="",12,$L1087)),$J1087,0),IF(AND(4&gt;=$K1087,4&lt;=IF($L1087="",12,$L1087),MOD(4-$K1087,$N1087)=0),$J1087,0)))</f>
        <v>0</v>
      </c>
      <c r="S1087" s="19" t="n">
        <f aca="false">IF(OR($M1087="",$M1087="ERR",$J1087="",$K1087="",$N1087=""),0,IF($N1087=0,IF(AND(OR(5=7,5=12),5&gt;=$K1087,5&lt;=IF($L1087="",12,$L1087)),$J1087,0),IF(AND(5&gt;=$K1087,5&lt;=IF($L1087="",12,$L1087),MOD(5-$K1087,$N1087)=0),$J1087,0)))</f>
        <v>0</v>
      </c>
      <c r="T1087" s="19" t="n">
        <f aca="false">IF(OR($M1087="",$M1087="ERR",$J1087="",$K1087="",$N1087=""),0,IF($N1087=0,IF(AND(OR(6=7,6=12),6&gt;=$K1087,6&lt;=IF($L1087="",12,$L1087)),$J1087,0),IF(AND(6&gt;=$K1087,6&lt;=IF($L1087="",12,$L1087),MOD(6-$K1087,$N1087)=0),$J1087,0)))</f>
        <v>0</v>
      </c>
      <c r="U1087" s="19" t="n">
        <f aca="false">IF(OR($M1087="",$M1087="ERR",$J1087="",$K1087="",$N1087=""),0,IF($N1087=0,IF(AND(OR(7=7,7=12),7&gt;=$K1087,7&lt;=IF($L1087="",12,$L1087)),$J1087,0),IF(AND(7&gt;=$K1087,7&lt;=IF($L1087="",12,$L1087),MOD(7-$K1087,$N1087)=0),$J1087,0)))</f>
        <v>0</v>
      </c>
      <c r="V1087" s="19" t="n">
        <f aca="false">IF(OR($M1087="",$M1087="ERR",$J1087="",$K1087="",$N1087=""),0,IF($N1087=0,IF(AND(OR(8=7,8=12),8&gt;=$K1087,8&lt;=IF($L1087="",12,$L1087)),$J1087,0),IF(AND(8&gt;=$K1087,8&lt;=IF($L1087="",12,$L1087),MOD(8-$K1087,$N1087)=0),$J1087,0)))</f>
        <v>0</v>
      </c>
      <c r="W1087" s="19" t="n">
        <f aca="false">IF(OR($M1087="",$M1087="ERR",$J1087="",$K1087="",$N1087=""),0,IF($N1087=0,IF(AND(OR(9=7,9=12),9&gt;=$K1087,9&lt;=IF($L1087="",12,$L1087)),$J1087,0),IF(AND(9&gt;=$K1087,9&lt;=IF($L1087="",12,$L1087),MOD(9-$K1087,$N1087)=0),$J1087,0)))</f>
        <v>0</v>
      </c>
      <c r="X1087" s="19" t="n">
        <f aca="false">IF(OR($M1087="",$M1087="ERR",$J1087="",$K1087="",$N1087=""),0,IF($N1087=0,IF(AND(OR(10=7,10=12),10&gt;=$K1087,10&lt;=IF($L1087="",12,$L1087)),$J1087,0),IF(AND(10&gt;=$K1087,10&lt;=IF($L1087="",12,$L1087),MOD(10-$K1087,$N1087)=0),$J1087,0)))</f>
        <v>0</v>
      </c>
      <c r="Y1087" s="19" t="n">
        <f aca="false">IF(OR($M1087="",$M1087="ERR",$J1087="",$K1087="",$N1087=""),0,IF($N1087=0,IF(AND(OR(11=7,11=12),11&gt;=$K1087,11&lt;=IF($L1087="",12,$L1087)),$J1087,0),IF(AND(11&gt;=$K1087,11&lt;=IF($L1087="",12,$L1087),MOD(11-$K1087,$N1087)=0),$J1087,0)))</f>
        <v>0</v>
      </c>
      <c r="Z1087" s="19" t="n">
        <f aca="false">IF(OR($M1087="",$M1087="ERR",$J1087="",$K1087="",$N1087=""),0,IF($N1087=0,IF(AND(OR(12=7,12=12),12&gt;=$K1087,12&lt;=IF($L1087="",12,$L1087)),$J1087,0),IF(AND(12&gt;=$K1087,12&lt;=IF($L1087="",12,$L1087),MOD(12-$K1087,$N1087)=0),$J1087,0)))</f>
        <v>0</v>
      </c>
      <c r="AA1087" s="36" t="n">
        <f aca="false">SUM(O1087:Z1087)</f>
        <v>0</v>
      </c>
      <c r="AB1087" s="15" t="str">
        <f aca="false">IF(AND($B1087="",$D1087="",$J1087=""),"",IF($B1087="","Falta código",IF(ISNA(MATCH($B1087,LST_COD,0)),"Código no registrado en Trabajadores",IF($E1087="","Concepto no está en el catálogo",IF($M1087="ERR","Retención de otro empleador: Origen = Otro empleador",IF(OR($J1087="",$K1087=""),"Falta monto o mes",IF(OR($K1087&lt;1,$K1087&gt;12),"Mes inicio inválido",IF(AND($L1087&lt;&gt;"",OR($L1087&lt;$K1087,$L1087&gt;12)),"Mes fin inválido",IF($N1087="","Falta frecuencia",IF(AND($G1087&lt;&gt;"Otro empleador",SUMPRODUCT(($O1087:$Z1087&lt;&gt;0)*(((COLUMN($O1087:$Z1087)-14)&lt;INDEX(Trabajadores!$M$6:$M$105,MATCH($B1087,LST_COD,0)))+((COLUMN($O1087:$Z1087)-14)&gt;INDEX(Trabajadores!$N$6:$N$105,MATCH($B1087,LST_COD,0)))))&gt;0),"Aviso: hay meses fuera del periodo laboral","OK"))))))))))</f>
        <v/>
      </c>
    </row>
    <row r="1088" customFormat="false" ht="15" hidden="false" customHeight="false" outlineLevel="0" collapsed="false">
      <c r="A1088" s="23" t="n">
        <v>1083</v>
      </c>
      <c r="B1088" s="7"/>
      <c r="C1088" s="35" t="str">
        <f aca="false">IF($B1088="","",IFERROR(INDEX(Trabajadores!$D$6:$D$105,MATCH($B1088,LST_COD,0)),"¿Código?"))</f>
        <v/>
      </c>
      <c r="D1088" s="30"/>
      <c r="E1088" s="9" t="str">
        <f aca="false">IF($D1088="","",IFERROR(VLOOKUP($D1088,CONC_TABLA,2,FALSE()),""))</f>
        <v/>
      </c>
      <c r="F1088" s="9" t="str">
        <f aca="false">IF($D1088="","",IFERROR(VLOOKUP($D1088,CONC_TABLA,3,FALSE()),""))</f>
        <v/>
      </c>
      <c r="G1088" s="30"/>
      <c r="H1088" s="30"/>
      <c r="I1088" s="30"/>
      <c r="J1088" s="29"/>
      <c r="K1088" s="28"/>
      <c r="L1088" s="28"/>
      <c r="M1088" s="9" t="str">
        <f aca="false">IF(OR($B1088="",$E1088=""),"",IF($E1088="INA","INA",IF($G1088="Otro empleador",IF($E1088="RET","RETO",IF($E1088="ORD","OTO","OTX")),IF($E1088="RET","ERR",$E1088))))</f>
        <v/>
      </c>
      <c r="N1088" s="9" t="str">
        <f aca="false">IF($I1088="","",IFERROR(VLOOKUP($I1088,FREC_TABLA,2,FALSE()),""))</f>
        <v/>
      </c>
      <c r="O1088" s="19" t="n">
        <f aca="false">IF(OR($M1088="",$M1088="ERR",$J1088="",$K1088="",$N1088=""),0,IF($N1088=0,IF(AND(OR(1=7,1=12),1&gt;=$K1088,1&lt;=IF($L1088="",12,$L1088)),$J1088,0),IF(AND(1&gt;=$K1088,1&lt;=IF($L1088="",12,$L1088),MOD(1-$K1088,$N1088)=0),$J1088,0)))</f>
        <v>0</v>
      </c>
      <c r="P1088" s="19" t="n">
        <f aca="false">IF(OR($M1088="",$M1088="ERR",$J1088="",$K1088="",$N1088=""),0,IF($N1088=0,IF(AND(OR(2=7,2=12),2&gt;=$K1088,2&lt;=IF($L1088="",12,$L1088)),$J1088,0),IF(AND(2&gt;=$K1088,2&lt;=IF($L1088="",12,$L1088),MOD(2-$K1088,$N1088)=0),$J1088,0)))</f>
        <v>0</v>
      </c>
      <c r="Q1088" s="19" t="n">
        <f aca="false">IF(OR($M1088="",$M1088="ERR",$J1088="",$K1088="",$N1088=""),0,IF($N1088=0,IF(AND(OR(3=7,3=12),3&gt;=$K1088,3&lt;=IF($L1088="",12,$L1088)),$J1088,0),IF(AND(3&gt;=$K1088,3&lt;=IF($L1088="",12,$L1088),MOD(3-$K1088,$N1088)=0),$J1088,0)))</f>
        <v>0</v>
      </c>
      <c r="R1088" s="19" t="n">
        <f aca="false">IF(OR($M1088="",$M1088="ERR",$J1088="",$K1088="",$N1088=""),0,IF($N1088=0,IF(AND(OR(4=7,4=12),4&gt;=$K1088,4&lt;=IF($L1088="",12,$L1088)),$J1088,0),IF(AND(4&gt;=$K1088,4&lt;=IF($L1088="",12,$L1088),MOD(4-$K1088,$N1088)=0),$J1088,0)))</f>
        <v>0</v>
      </c>
      <c r="S1088" s="19" t="n">
        <f aca="false">IF(OR($M1088="",$M1088="ERR",$J1088="",$K1088="",$N1088=""),0,IF($N1088=0,IF(AND(OR(5=7,5=12),5&gt;=$K1088,5&lt;=IF($L1088="",12,$L1088)),$J1088,0),IF(AND(5&gt;=$K1088,5&lt;=IF($L1088="",12,$L1088),MOD(5-$K1088,$N1088)=0),$J1088,0)))</f>
        <v>0</v>
      </c>
      <c r="T1088" s="19" t="n">
        <f aca="false">IF(OR($M1088="",$M1088="ERR",$J1088="",$K1088="",$N1088=""),0,IF($N1088=0,IF(AND(OR(6=7,6=12),6&gt;=$K1088,6&lt;=IF($L1088="",12,$L1088)),$J1088,0),IF(AND(6&gt;=$K1088,6&lt;=IF($L1088="",12,$L1088),MOD(6-$K1088,$N1088)=0),$J1088,0)))</f>
        <v>0</v>
      </c>
      <c r="U1088" s="19" t="n">
        <f aca="false">IF(OR($M1088="",$M1088="ERR",$J1088="",$K1088="",$N1088=""),0,IF($N1088=0,IF(AND(OR(7=7,7=12),7&gt;=$K1088,7&lt;=IF($L1088="",12,$L1088)),$J1088,0),IF(AND(7&gt;=$K1088,7&lt;=IF($L1088="",12,$L1088),MOD(7-$K1088,$N1088)=0),$J1088,0)))</f>
        <v>0</v>
      </c>
      <c r="V1088" s="19" t="n">
        <f aca="false">IF(OR($M1088="",$M1088="ERR",$J1088="",$K1088="",$N1088=""),0,IF($N1088=0,IF(AND(OR(8=7,8=12),8&gt;=$K1088,8&lt;=IF($L1088="",12,$L1088)),$J1088,0),IF(AND(8&gt;=$K1088,8&lt;=IF($L1088="",12,$L1088),MOD(8-$K1088,$N1088)=0),$J1088,0)))</f>
        <v>0</v>
      </c>
      <c r="W1088" s="19" t="n">
        <f aca="false">IF(OR($M1088="",$M1088="ERR",$J1088="",$K1088="",$N1088=""),0,IF($N1088=0,IF(AND(OR(9=7,9=12),9&gt;=$K1088,9&lt;=IF($L1088="",12,$L1088)),$J1088,0),IF(AND(9&gt;=$K1088,9&lt;=IF($L1088="",12,$L1088),MOD(9-$K1088,$N1088)=0),$J1088,0)))</f>
        <v>0</v>
      </c>
      <c r="X1088" s="19" t="n">
        <f aca="false">IF(OR($M1088="",$M1088="ERR",$J1088="",$K1088="",$N1088=""),0,IF($N1088=0,IF(AND(OR(10=7,10=12),10&gt;=$K1088,10&lt;=IF($L1088="",12,$L1088)),$J1088,0),IF(AND(10&gt;=$K1088,10&lt;=IF($L1088="",12,$L1088),MOD(10-$K1088,$N1088)=0),$J1088,0)))</f>
        <v>0</v>
      </c>
      <c r="Y1088" s="19" t="n">
        <f aca="false">IF(OR($M1088="",$M1088="ERR",$J1088="",$K1088="",$N1088=""),0,IF($N1088=0,IF(AND(OR(11=7,11=12),11&gt;=$K1088,11&lt;=IF($L1088="",12,$L1088)),$J1088,0),IF(AND(11&gt;=$K1088,11&lt;=IF($L1088="",12,$L1088),MOD(11-$K1088,$N1088)=0),$J1088,0)))</f>
        <v>0</v>
      </c>
      <c r="Z1088" s="19" t="n">
        <f aca="false">IF(OR($M1088="",$M1088="ERR",$J1088="",$K1088="",$N1088=""),0,IF($N1088=0,IF(AND(OR(12=7,12=12),12&gt;=$K1088,12&lt;=IF($L1088="",12,$L1088)),$J1088,0),IF(AND(12&gt;=$K1088,12&lt;=IF($L1088="",12,$L1088),MOD(12-$K1088,$N1088)=0),$J1088,0)))</f>
        <v>0</v>
      </c>
      <c r="AA1088" s="36" t="n">
        <f aca="false">SUM(O1088:Z1088)</f>
        <v>0</v>
      </c>
      <c r="AB1088" s="15" t="str">
        <f aca="false">IF(AND($B1088="",$D1088="",$J1088=""),"",IF($B1088="","Falta código",IF(ISNA(MATCH($B1088,LST_COD,0)),"Código no registrado en Trabajadores",IF($E1088="","Concepto no está en el catálogo",IF($M1088="ERR","Retención de otro empleador: Origen = Otro empleador",IF(OR($J1088="",$K1088=""),"Falta monto o mes",IF(OR($K1088&lt;1,$K1088&gt;12),"Mes inicio inválido",IF(AND($L1088&lt;&gt;"",OR($L1088&lt;$K1088,$L1088&gt;12)),"Mes fin inválido",IF($N1088="","Falta frecuencia",IF(AND($G1088&lt;&gt;"Otro empleador",SUMPRODUCT(($O1088:$Z1088&lt;&gt;0)*(((COLUMN($O1088:$Z1088)-14)&lt;INDEX(Trabajadores!$M$6:$M$105,MATCH($B1088,LST_COD,0)))+((COLUMN($O1088:$Z1088)-14)&gt;INDEX(Trabajadores!$N$6:$N$105,MATCH($B1088,LST_COD,0)))))&gt;0),"Aviso: hay meses fuera del periodo laboral","OK"))))))))))</f>
        <v/>
      </c>
    </row>
    <row r="1089" customFormat="false" ht="15" hidden="false" customHeight="false" outlineLevel="0" collapsed="false">
      <c r="A1089" s="23" t="n">
        <v>1084</v>
      </c>
      <c r="B1089" s="7"/>
      <c r="C1089" s="35" t="str">
        <f aca="false">IF($B1089="","",IFERROR(INDEX(Trabajadores!$D$6:$D$105,MATCH($B1089,LST_COD,0)),"¿Código?"))</f>
        <v/>
      </c>
      <c r="D1089" s="30"/>
      <c r="E1089" s="9" t="str">
        <f aca="false">IF($D1089="","",IFERROR(VLOOKUP($D1089,CONC_TABLA,2,FALSE()),""))</f>
        <v/>
      </c>
      <c r="F1089" s="9" t="str">
        <f aca="false">IF($D1089="","",IFERROR(VLOOKUP($D1089,CONC_TABLA,3,FALSE()),""))</f>
        <v/>
      </c>
      <c r="G1089" s="30"/>
      <c r="H1089" s="30"/>
      <c r="I1089" s="30"/>
      <c r="J1089" s="29"/>
      <c r="K1089" s="28"/>
      <c r="L1089" s="28"/>
      <c r="M1089" s="9" t="str">
        <f aca="false">IF(OR($B1089="",$E1089=""),"",IF($E1089="INA","INA",IF($G1089="Otro empleador",IF($E1089="RET","RETO",IF($E1089="ORD","OTO","OTX")),IF($E1089="RET","ERR",$E1089))))</f>
        <v/>
      </c>
      <c r="N1089" s="9" t="str">
        <f aca="false">IF($I1089="","",IFERROR(VLOOKUP($I1089,FREC_TABLA,2,FALSE()),""))</f>
        <v/>
      </c>
      <c r="O1089" s="19" t="n">
        <f aca="false">IF(OR($M1089="",$M1089="ERR",$J1089="",$K1089="",$N1089=""),0,IF($N1089=0,IF(AND(OR(1=7,1=12),1&gt;=$K1089,1&lt;=IF($L1089="",12,$L1089)),$J1089,0),IF(AND(1&gt;=$K1089,1&lt;=IF($L1089="",12,$L1089),MOD(1-$K1089,$N1089)=0),$J1089,0)))</f>
        <v>0</v>
      </c>
      <c r="P1089" s="19" t="n">
        <f aca="false">IF(OR($M1089="",$M1089="ERR",$J1089="",$K1089="",$N1089=""),0,IF($N1089=0,IF(AND(OR(2=7,2=12),2&gt;=$K1089,2&lt;=IF($L1089="",12,$L1089)),$J1089,0),IF(AND(2&gt;=$K1089,2&lt;=IF($L1089="",12,$L1089),MOD(2-$K1089,$N1089)=0),$J1089,0)))</f>
        <v>0</v>
      </c>
      <c r="Q1089" s="19" t="n">
        <f aca="false">IF(OR($M1089="",$M1089="ERR",$J1089="",$K1089="",$N1089=""),0,IF($N1089=0,IF(AND(OR(3=7,3=12),3&gt;=$K1089,3&lt;=IF($L1089="",12,$L1089)),$J1089,0),IF(AND(3&gt;=$K1089,3&lt;=IF($L1089="",12,$L1089),MOD(3-$K1089,$N1089)=0),$J1089,0)))</f>
        <v>0</v>
      </c>
      <c r="R1089" s="19" t="n">
        <f aca="false">IF(OR($M1089="",$M1089="ERR",$J1089="",$K1089="",$N1089=""),0,IF($N1089=0,IF(AND(OR(4=7,4=12),4&gt;=$K1089,4&lt;=IF($L1089="",12,$L1089)),$J1089,0),IF(AND(4&gt;=$K1089,4&lt;=IF($L1089="",12,$L1089),MOD(4-$K1089,$N1089)=0),$J1089,0)))</f>
        <v>0</v>
      </c>
      <c r="S1089" s="19" t="n">
        <f aca="false">IF(OR($M1089="",$M1089="ERR",$J1089="",$K1089="",$N1089=""),0,IF($N1089=0,IF(AND(OR(5=7,5=12),5&gt;=$K1089,5&lt;=IF($L1089="",12,$L1089)),$J1089,0),IF(AND(5&gt;=$K1089,5&lt;=IF($L1089="",12,$L1089),MOD(5-$K1089,$N1089)=0),$J1089,0)))</f>
        <v>0</v>
      </c>
      <c r="T1089" s="19" t="n">
        <f aca="false">IF(OR($M1089="",$M1089="ERR",$J1089="",$K1089="",$N1089=""),0,IF($N1089=0,IF(AND(OR(6=7,6=12),6&gt;=$K1089,6&lt;=IF($L1089="",12,$L1089)),$J1089,0),IF(AND(6&gt;=$K1089,6&lt;=IF($L1089="",12,$L1089),MOD(6-$K1089,$N1089)=0),$J1089,0)))</f>
        <v>0</v>
      </c>
      <c r="U1089" s="19" t="n">
        <f aca="false">IF(OR($M1089="",$M1089="ERR",$J1089="",$K1089="",$N1089=""),0,IF($N1089=0,IF(AND(OR(7=7,7=12),7&gt;=$K1089,7&lt;=IF($L1089="",12,$L1089)),$J1089,0),IF(AND(7&gt;=$K1089,7&lt;=IF($L1089="",12,$L1089),MOD(7-$K1089,$N1089)=0),$J1089,0)))</f>
        <v>0</v>
      </c>
      <c r="V1089" s="19" t="n">
        <f aca="false">IF(OR($M1089="",$M1089="ERR",$J1089="",$K1089="",$N1089=""),0,IF($N1089=0,IF(AND(OR(8=7,8=12),8&gt;=$K1089,8&lt;=IF($L1089="",12,$L1089)),$J1089,0),IF(AND(8&gt;=$K1089,8&lt;=IF($L1089="",12,$L1089),MOD(8-$K1089,$N1089)=0),$J1089,0)))</f>
        <v>0</v>
      </c>
      <c r="W1089" s="19" t="n">
        <f aca="false">IF(OR($M1089="",$M1089="ERR",$J1089="",$K1089="",$N1089=""),0,IF($N1089=0,IF(AND(OR(9=7,9=12),9&gt;=$K1089,9&lt;=IF($L1089="",12,$L1089)),$J1089,0),IF(AND(9&gt;=$K1089,9&lt;=IF($L1089="",12,$L1089),MOD(9-$K1089,$N1089)=0),$J1089,0)))</f>
        <v>0</v>
      </c>
      <c r="X1089" s="19" t="n">
        <f aca="false">IF(OR($M1089="",$M1089="ERR",$J1089="",$K1089="",$N1089=""),0,IF($N1089=0,IF(AND(OR(10=7,10=12),10&gt;=$K1089,10&lt;=IF($L1089="",12,$L1089)),$J1089,0),IF(AND(10&gt;=$K1089,10&lt;=IF($L1089="",12,$L1089),MOD(10-$K1089,$N1089)=0),$J1089,0)))</f>
        <v>0</v>
      </c>
      <c r="Y1089" s="19" t="n">
        <f aca="false">IF(OR($M1089="",$M1089="ERR",$J1089="",$K1089="",$N1089=""),0,IF($N1089=0,IF(AND(OR(11=7,11=12),11&gt;=$K1089,11&lt;=IF($L1089="",12,$L1089)),$J1089,0),IF(AND(11&gt;=$K1089,11&lt;=IF($L1089="",12,$L1089),MOD(11-$K1089,$N1089)=0),$J1089,0)))</f>
        <v>0</v>
      </c>
      <c r="Z1089" s="19" t="n">
        <f aca="false">IF(OR($M1089="",$M1089="ERR",$J1089="",$K1089="",$N1089=""),0,IF($N1089=0,IF(AND(OR(12=7,12=12),12&gt;=$K1089,12&lt;=IF($L1089="",12,$L1089)),$J1089,0),IF(AND(12&gt;=$K1089,12&lt;=IF($L1089="",12,$L1089),MOD(12-$K1089,$N1089)=0),$J1089,0)))</f>
        <v>0</v>
      </c>
      <c r="AA1089" s="36" t="n">
        <f aca="false">SUM(O1089:Z1089)</f>
        <v>0</v>
      </c>
      <c r="AB1089" s="15" t="str">
        <f aca="false">IF(AND($B1089="",$D1089="",$J1089=""),"",IF($B1089="","Falta código",IF(ISNA(MATCH($B1089,LST_COD,0)),"Código no registrado en Trabajadores",IF($E1089="","Concepto no está en el catálogo",IF($M1089="ERR","Retención de otro empleador: Origen = Otro empleador",IF(OR($J1089="",$K1089=""),"Falta monto o mes",IF(OR($K1089&lt;1,$K1089&gt;12),"Mes inicio inválido",IF(AND($L1089&lt;&gt;"",OR($L1089&lt;$K1089,$L1089&gt;12)),"Mes fin inválido",IF($N1089="","Falta frecuencia",IF(AND($G1089&lt;&gt;"Otro empleador",SUMPRODUCT(($O1089:$Z1089&lt;&gt;0)*(((COLUMN($O1089:$Z1089)-14)&lt;INDEX(Trabajadores!$M$6:$M$105,MATCH($B1089,LST_COD,0)))+((COLUMN($O1089:$Z1089)-14)&gt;INDEX(Trabajadores!$N$6:$N$105,MATCH($B1089,LST_COD,0)))))&gt;0),"Aviso: hay meses fuera del periodo laboral","OK"))))))))))</f>
        <v/>
      </c>
    </row>
    <row r="1090" customFormat="false" ht="15" hidden="false" customHeight="false" outlineLevel="0" collapsed="false">
      <c r="A1090" s="23" t="n">
        <v>1085</v>
      </c>
      <c r="B1090" s="7"/>
      <c r="C1090" s="35" t="str">
        <f aca="false">IF($B1090="","",IFERROR(INDEX(Trabajadores!$D$6:$D$105,MATCH($B1090,LST_COD,0)),"¿Código?"))</f>
        <v/>
      </c>
      <c r="D1090" s="30"/>
      <c r="E1090" s="9" t="str">
        <f aca="false">IF($D1090="","",IFERROR(VLOOKUP($D1090,CONC_TABLA,2,FALSE()),""))</f>
        <v/>
      </c>
      <c r="F1090" s="9" t="str">
        <f aca="false">IF($D1090="","",IFERROR(VLOOKUP($D1090,CONC_TABLA,3,FALSE()),""))</f>
        <v/>
      </c>
      <c r="G1090" s="30"/>
      <c r="H1090" s="30"/>
      <c r="I1090" s="30"/>
      <c r="J1090" s="29"/>
      <c r="K1090" s="28"/>
      <c r="L1090" s="28"/>
      <c r="M1090" s="9" t="str">
        <f aca="false">IF(OR($B1090="",$E1090=""),"",IF($E1090="INA","INA",IF($G1090="Otro empleador",IF($E1090="RET","RETO",IF($E1090="ORD","OTO","OTX")),IF($E1090="RET","ERR",$E1090))))</f>
        <v/>
      </c>
      <c r="N1090" s="9" t="str">
        <f aca="false">IF($I1090="","",IFERROR(VLOOKUP($I1090,FREC_TABLA,2,FALSE()),""))</f>
        <v/>
      </c>
      <c r="O1090" s="19" t="n">
        <f aca="false">IF(OR($M1090="",$M1090="ERR",$J1090="",$K1090="",$N1090=""),0,IF($N1090=0,IF(AND(OR(1=7,1=12),1&gt;=$K1090,1&lt;=IF($L1090="",12,$L1090)),$J1090,0),IF(AND(1&gt;=$K1090,1&lt;=IF($L1090="",12,$L1090),MOD(1-$K1090,$N1090)=0),$J1090,0)))</f>
        <v>0</v>
      </c>
      <c r="P1090" s="19" t="n">
        <f aca="false">IF(OR($M1090="",$M1090="ERR",$J1090="",$K1090="",$N1090=""),0,IF($N1090=0,IF(AND(OR(2=7,2=12),2&gt;=$K1090,2&lt;=IF($L1090="",12,$L1090)),$J1090,0),IF(AND(2&gt;=$K1090,2&lt;=IF($L1090="",12,$L1090),MOD(2-$K1090,$N1090)=0),$J1090,0)))</f>
        <v>0</v>
      </c>
      <c r="Q1090" s="19" t="n">
        <f aca="false">IF(OR($M1090="",$M1090="ERR",$J1090="",$K1090="",$N1090=""),0,IF($N1090=0,IF(AND(OR(3=7,3=12),3&gt;=$K1090,3&lt;=IF($L1090="",12,$L1090)),$J1090,0),IF(AND(3&gt;=$K1090,3&lt;=IF($L1090="",12,$L1090),MOD(3-$K1090,$N1090)=0),$J1090,0)))</f>
        <v>0</v>
      </c>
      <c r="R1090" s="19" t="n">
        <f aca="false">IF(OR($M1090="",$M1090="ERR",$J1090="",$K1090="",$N1090=""),0,IF($N1090=0,IF(AND(OR(4=7,4=12),4&gt;=$K1090,4&lt;=IF($L1090="",12,$L1090)),$J1090,0),IF(AND(4&gt;=$K1090,4&lt;=IF($L1090="",12,$L1090),MOD(4-$K1090,$N1090)=0),$J1090,0)))</f>
        <v>0</v>
      </c>
      <c r="S1090" s="19" t="n">
        <f aca="false">IF(OR($M1090="",$M1090="ERR",$J1090="",$K1090="",$N1090=""),0,IF($N1090=0,IF(AND(OR(5=7,5=12),5&gt;=$K1090,5&lt;=IF($L1090="",12,$L1090)),$J1090,0),IF(AND(5&gt;=$K1090,5&lt;=IF($L1090="",12,$L1090),MOD(5-$K1090,$N1090)=0),$J1090,0)))</f>
        <v>0</v>
      </c>
      <c r="T1090" s="19" t="n">
        <f aca="false">IF(OR($M1090="",$M1090="ERR",$J1090="",$K1090="",$N1090=""),0,IF($N1090=0,IF(AND(OR(6=7,6=12),6&gt;=$K1090,6&lt;=IF($L1090="",12,$L1090)),$J1090,0),IF(AND(6&gt;=$K1090,6&lt;=IF($L1090="",12,$L1090),MOD(6-$K1090,$N1090)=0),$J1090,0)))</f>
        <v>0</v>
      </c>
      <c r="U1090" s="19" t="n">
        <f aca="false">IF(OR($M1090="",$M1090="ERR",$J1090="",$K1090="",$N1090=""),0,IF($N1090=0,IF(AND(OR(7=7,7=12),7&gt;=$K1090,7&lt;=IF($L1090="",12,$L1090)),$J1090,0),IF(AND(7&gt;=$K1090,7&lt;=IF($L1090="",12,$L1090),MOD(7-$K1090,$N1090)=0),$J1090,0)))</f>
        <v>0</v>
      </c>
      <c r="V1090" s="19" t="n">
        <f aca="false">IF(OR($M1090="",$M1090="ERR",$J1090="",$K1090="",$N1090=""),0,IF($N1090=0,IF(AND(OR(8=7,8=12),8&gt;=$K1090,8&lt;=IF($L1090="",12,$L1090)),$J1090,0),IF(AND(8&gt;=$K1090,8&lt;=IF($L1090="",12,$L1090),MOD(8-$K1090,$N1090)=0),$J1090,0)))</f>
        <v>0</v>
      </c>
      <c r="W1090" s="19" t="n">
        <f aca="false">IF(OR($M1090="",$M1090="ERR",$J1090="",$K1090="",$N1090=""),0,IF($N1090=0,IF(AND(OR(9=7,9=12),9&gt;=$K1090,9&lt;=IF($L1090="",12,$L1090)),$J1090,0),IF(AND(9&gt;=$K1090,9&lt;=IF($L1090="",12,$L1090),MOD(9-$K1090,$N1090)=0),$J1090,0)))</f>
        <v>0</v>
      </c>
      <c r="X1090" s="19" t="n">
        <f aca="false">IF(OR($M1090="",$M1090="ERR",$J1090="",$K1090="",$N1090=""),0,IF($N1090=0,IF(AND(OR(10=7,10=12),10&gt;=$K1090,10&lt;=IF($L1090="",12,$L1090)),$J1090,0),IF(AND(10&gt;=$K1090,10&lt;=IF($L1090="",12,$L1090),MOD(10-$K1090,$N1090)=0),$J1090,0)))</f>
        <v>0</v>
      </c>
      <c r="Y1090" s="19" t="n">
        <f aca="false">IF(OR($M1090="",$M1090="ERR",$J1090="",$K1090="",$N1090=""),0,IF($N1090=0,IF(AND(OR(11=7,11=12),11&gt;=$K1090,11&lt;=IF($L1090="",12,$L1090)),$J1090,0),IF(AND(11&gt;=$K1090,11&lt;=IF($L1090="",12,$L1090),MOD(11-$K1090,$N1090)=0),$J1090,0)))</f>
        <v>0</v>
      </c>
      <c r="Z1090" s="19" t="n">
        <f aca="false">IF(OR($M1090="",$M1090="ERR",$J1090="",$K1090="",$N1090=""),0,IF($N1090=0,IF(AND(OR(12=7,12=12),12&gt;=$K1090,12&lt;=IF($L1090="",12,$L1090)),$J1090,0),IF(AND(12&gt;=$K1090,12&lt;=IF($L1090="",12,$L1090),MOD(12-$K1090,$N1090)=0),$J1090,0)))</f>
        <v>0</v>
      </c>
      <c r="AA1090" s="36" t="n">
        <f aca="false">SUM(O1090:Z1090)</f>
        <v>0</v>
      </c>
      <c r="AB1090" s="15" t="str">
        <f aca="false">IF(AND($B1090="",$D1090="",$J1090=""),"",IF($B1090="","Falta código",IF(ISNA(MATCH($B1090,LST_COD,0)),"Código no registrado en Trabajadores",IF($E1090="","Concepto no está en el catálogo",IF($M1090="ERR","Retención de otro empleador: Origen = Otro empleador",IF(OR($J1090="",$K1090=""),"Falta monto o mes",IF(OR($K1090&lt;1,$K1090&gt;12),"Mes inicio inválido",IF(AND($L1090&lt;&gt;"",OR($L1090&lt;$K1090,$L1090&gt;12)),"Mes fin inválido",IF($N1090="","Falta frecuencia",IF(AND($G1090&lt;&gt;"Otro empleador",SUMPRODUCT(($O1090:$Z1090&lt;&gt;0)*(((COLUMN($O1090:$Z1090)-14)&lt;INDEX(Trabajadores!$M$6:$M$105,MATCH($B1090,LST_COD,0)))+((COLUMN($O1090:$Z1090)-14)&gt;INDEX(Trabajadores!$N$6:$N$105,MATCH($B1090,LST_COD,0)))))&gt;0),"Aviso: hay meses fuera del periodo laboral","OK"))))))))))</f>
        <v/>
      </c>
    </row>
    <row r="1091" customFormat="false" ht="15" hidden="false" customHeight="false" outlineLevel="0" collapsed="false">
      <c r="A1091" s="23" t="n">
        <v>1086</v>
      </c>
      <c r="B1091" s="7"/>
      <c r="C1091" s="35" t="str">
        <f aca="false">IF($B1091="","",IFERROR(INDEX(Trabajadores!$D$6:$D$105,MATCH($B1091,LST_COD,0)),"¿Código?"))</f>
        <v/>
      </c>
      <c r="D1091" s="30"/>
      <c r="E1091" s="9" t="str">
        <f aca="false">IF($D1091="","",IFERROR(VLOOKUP($D1091,CONC_TABLA,2,FALSE()),""))</f>
        <v/>
      </c>
      <c r="F1091" s="9" t="str">
        <f aca="false">IF($D1091="","",IFERROR(VLOOKUP($D1091,CONC_TABLA,3,FALSE()),""))</f>
        <v/>
      </c>
      <c r="G1091" s="30"/>
      <c r="H1091" s="30"/>
      <c r="I1091" s="30"/>
      <c r="J1091" s="29"/>
      <c r="K1091" s="28"/>
      <c r="L1091" s="28"/>
      <c r="M1091" s="9" t="str">
        <f aca="false">IF(OR($B1091="",$E1091=""),"",IF($E1091="INA","INA",IF($G1091="Otro empleador",IF($E1091="RET","RETO",IF($E1091="ORD","OTO","OTX")),IF($E1091="RET","ERR",$E1091))))</f>
        <v/>
      </c>
      <c r="N1091" s="9" t="str">
        <f aca="false">IF($I1091="","",IFERROR(VLOOKUP($I1091,FREC_TABLA,2,FALSE()),""))</f>
        <v/>
      </c>
      <c r="O1091" s="19" t="n">
        <f aca="false">IF(OR($M1091="",$M1091="ERR",$J1091="",$K1091="",$N1091=""),0,IF($N1091=0,IF(AND(OR(1=7,1=12),1&gt;=$K1091,1&lt;=IF($L1091="",12,$L1091)),$J1091,0),IF(AND(1&gt;=$K1091,1&lt;=IF($L1091="",12,$L1091),MOD(1-$K1091,$N1091)=0),$J1091,0)))</f>
        <v>0</v>
      </c>
      <c r="P1091" s="19" t="n">
        <f aca="false">IF(OR($M1091="",$M1091="ERR",$J1091="",$K1091="",$N1091=""),0,IF($N1091=0,IF(AND(OR(2=7,2=12),2&gt;=$K1091,2&lt;=IF($L1091="",12,$L1091)),$J1091,0),IF(AND(2&gt;=$K1091,2&lt;=IF($L1091="",12,$L1091),MOD(2-$K1091,$N1091)=0),$J1091,0)))</f>
        <v>0</v>
      </c>
      <c r="Q1091" s="19" t="n">
        <f aca="false">IF(OR($M1091="",$M1091="ERR",$J1091="",$K1091="",$N1091=""),0,IF($N1091=0,IF(AND(OR(3=7,3=12),3&gt;=$K1091,3&lt;=IF($L1091="",12,$L1091)),$J1091,0),IF(AND(3&gt;=$K1091,3&lt;=IF($L1091="",12,$L1091),MOD(3-$K1091,$N1091)=0),$J1091,0)))</f>
        <v>0</v>
      </c>
      <c r="R1091" s="19" t="n">
        <f aca="false">IF(OR($M1091="",$M1091="ERR",$J1091="",$K1091="",$N1091=""),0,IF($N1091=0,IF(AND(OR(4=7,4=12),4&gt;=$K1091,4&lt;=IF($L1091="",12,$L1091)),$J1091,0),IF(AND(4&gt;=$K1091,4&lt;=IF($L1091="",12,$L1091),MOD(4-$K1091,$N1091)=0),$J1091,0)))</f>
        <v>0</v>
      </c>
      <c r="S1091" s="19" t="n">
        <f aca="false">IF(OR($M1091="",$M1091="ERR",$J1091="",$K1091="",$N1091=""),0,IF($N1091=0,IF(AND(OR(5=7,5=12),5&gt;=$K1091,5&lt;=IF($L1091="",12,$L1091)),$J1091,0),IF(AND(5&gt;=$K1091,5&lt;=IF($L1091="",12,$L1091),MOD(5-$K1091,$N1091)=0),$J1091,0)))</f>
        <v>0</v>
      </c>
      <c r="T1091" s="19" t="n">
        <f aca="false">IF(OR($M1091="",$M1091="ERR",$J1091="",$K1091="",$N1091=""),0,IF($N1091=0,IF(AND(OR(6=7,6=12),6&gt;=$K1091,6&lt;=IF($L1091="",12,$L1091)),$J1091,0),IF(AND(6&gt;=$K1091,6&lt;=IF($L1091="",12,$L1091),MOD(6-$K1091,$N1091)=0),$J1091,0)))</f>
        <v>0</v>
      </c>
      <c r="U1091" s="19" t="n">
        <f aca="false">IF(OR($M1091="",$M1091="ERR",$J1091="",$K1091="",$N1091=""),0,IF($N1091=0,IF(AND(OR(7=7,7=12),7&gt;=$K1091,7&lt;=IF($L1091="",12,$L1091)),$J1091,0),IF(AND(7&gt;=$K1091,7&lt;=IF($L1091="",12,$L1091),MOD(7-$K1091,$N1091)=0),$J1091,0)))</f>
        <v>0</v>
      </c>
      <c r="V1091" s="19" t="n">
        <f aca="false">IF(OR($M1091="",$M1091="ERR",$J1091="",$K1091="",$N1091=""),0,IF($N1091=0,IF(AND(OR(8=7,8=12),8&gt;=$K1091,8&lt;=IF($L1091="",12,$L1091)),$J1091,0),IF(AND(8&gt;=$K1091,8&lt;=IF($L1091="",12,$L1091),MOD(8-$K1091,$N1091)=0),$J1091,0)))</f>
        <v>0</v>
      </c>
      <c r="W1091" s="19" t="n">
        <f aca="false">IF(OR($M1091="",$M1091="ERR",$J1091="",$K1091="",$N1091=""),0,IF($N1091=0,IF(AND(OR(9=7,9=12),9&gt;=$K1091,9&lt;=IF($L1091="",12,$L1091)),$J1091,0),IF(AND(9&gt;=$K1091,9&lt;=IF($L1091="",12,$L1091),MOD(9-$K1091,$N1091)=0),$J1091,0)))</f>
        <v>0</v>
      </c>
      <c r="X1091" s="19" t="n">
        <f aca="false">IF(OR($M1091="",$M1091="ERR",$J1091="",$K1091="",$N1091=""),0,IF($N1091=0,IF(AND(OR(10=7,10=12),10&gt;=$K1091,10&lt;=IF($L1091="",12,$L1091)),$J1091,0),IF(AND(10&gt;=$K1091,10&lt;=IF($L1091="",12,$L1091),MOD(10-$K1091,$N1091)=0),$J1091,0)))</f>
        <v>0</v>
      </c>
      <c r="Y1091" s="19" t="n">
        <f aca="false">IF(OR($M1091="",$M1091="ERR",$J1091="",$K1091="",$N1091=""),0,IF($N1091=0,IF(AND(OR(11=7,11=12),11&gt;=$K1091,11&lt;=IF($L1091="",12,$L1091)),$J1091,0),IF(AND(11&gt;=$K1091,11&lt;=IF($L1091="",12,$L1091),MOD(11-$K1091,$N1091)=0),$J1091,0)))</f>
        <v>0</v>
      </c>
      <c r="Z1091" s="19" t="n">
        <f aca="false">IF(OR($M1091="",$M1091="ERR",$J1091="",$K1091="",$N1091=""),0,IF($N1091=0,IF(AND(OR(12=7,12=12),12&gt;=$K1091,12&lt;=IF($L1091="",12,$L1091)),$J1091,0),IF(AND(12&gt;=$K1091,12&lt;=IF($L1091="",12,$L1091),MOD(12-$K1091,$N1091)=0),$J1091,0)))</f>
        <v>0</v>
      </c>
      <c r="AA1091" s="36" t="n">
        <f aca="false">SUM(O1091:Z1091)</f>
        <v>0</v>
      </c>
      <c r="AB1091" s="15" t="str">
        <f aca="false">IF(AND($B1091="",$D1091="",$J1091=""),"",IF($B1091="","Falta código",IF(ISNA(MATCH($B1091,LST_COD,0)),"Código no registrado en Trabajadores",IF($E1091="","Concepto no está en el catálogo",IF($M1091="ERR","Retención de otro empleador: Origen = Otro empleador",IF(OR($J1091="",$K1091=""),"Falta monto o mes",IF(OR($K1091&lt;1,$K1091&gt;12),"Mes inicio inválido",IF(AND($L1091&lt;&gt;"",OR($L1091&lt;$K1091,$L1091&gt;12)),"Mes fin inválido",IF($N1091="","Falta frecuencia",IF(AND($G1091&lt;&gt;"Otro empleador",SUMPRODUCT(($O1091:$Z1091&lt;&gt;0)*(((COLUMN($O1091:$Z1091)-14)&lt;INDEX(Trabajadores!$M$6:$M$105,MATCH($B1091,LST_COD,0)))+((COLUMN($O1091:$Z1091)-14)&gt;INDEX(Trabajadores!$N$6:$N$105,MATCH($B1091,LST_COD,0)))))&gt;0),"Aviso: hay meses fuera del periodo laboral","OK"))))))))))</f>
        <v/>
      </c>
    </row>
    <row r="1092" customFormat="false" ht="15" hidden="false" customHeight="false" outlineLevel="0" collapsed="false">
      <c r="A1092" s="23" t="n">
        <v>1087</v>
      </c>
      <c r="B1092" s="7"/>
      <c r="C1092" s="35" t="str">
        <f aca="false">IF($B1092="","",IFERROR(INDEX(Trabajadores!$D$6:$D$105,MATCH($B1092,LST_COD,0)),"¿Código?"))</f>
        <v/>
      </c>
      <c r="D1092" s="30"/>
      <c r="E1092" s="9" t="str">
        <f aca="false">IF($D1092="","",IFERROR(VLOOKUP($D1092,CONC_TABLA,2,FALSE()),""))</f>
        <v/>
      </c>
      <c r="F1092" s="9" t="str">
        <f aca="false">IF($D1092="","",IFERROR(VLOOKUP($D1092,CONC_TABLA,3,FALSE()),""))</f>
        <v/>
      </c>
      <c r="G1092" s="30"/>
      <c r="H1092" s="30"/>
      <c r="I1092" s="30"/>
      <c r="J1092" s="29"/>
      <c r="K1092" s="28"/>
      <c r="L1092" s="28"/>
      <c r="M1092" s="9" t="str">
        <f aca="false">IF(OR($B1092="",$E1092=""),"",IF($E1092="INA","INA",IF($G1092="Otro empleador",IF($E1092="RET","RETO",IF($E1092="ORD","OTO","OTX")),IF($E1092="RET","ERR",$E1092))))</f>
        <v/>
      </c>
      <c r="N1092" s="9" t="str">
        <f aca="false">IF($I1092="","",IFERROR(VLOOKUP($I1092,FREC_TABLA,2,FALSE()),""))</f>
        <v/>
      </c>
      <c r="O1092" s="19" t="n">
        <f aca="false">IF(OR($M1092="",$M1092="ERR",$J1092="",$K1092="",$N1092=""),0,IF($N1092=0,IF(AND(OR(1=7,1=12),1&gt;=$K1092,1&lt;=IF($L1092="",12,$L1092)),$J1092,0),IF(AND(1&gt;=$K1092,1&lt;=IF($L1092="",12,$L1092),MOD(1-$K1092,$N1092)=0),$J1092,0)))</f>
        <v>0</v>
      </c>
      <c r="P1092" s="19" t="n">
        <f aca="false">IF(OR($M1092="",$M1092="ERR",$J1092="",$K1092="",$N1092=""),0,IF($N1092=0,IF(AND(OR(2=7,2=12),2&gt;=$K1092,2&lt;=IF($L1092="",12,$L1092)),$J1092,0),IF(AND(2&gt;=$K1092,2&lt;=IF($L1092="",12,$L1092),MOD(2-$K1092,$N1092)=0),$J1092,0)))</f>
        <v>0</v>
      </c>
      <c r="Q1092" s="19" t="n">
        <f aca="false">IF(OR($M1092="",$M1092="ERR",$J1092="",$K1092="",$N1092=""),0,IF($N1092=0,IF(AND(OR(3=7,3=12),3&gt;=$K1092,3&lt;=IF($L1092="",12,$L1092)),$J1092,0),IF(AND(3&gt;=$K1092,3&lt;=IF($L1092="",12,$L1092),MOD(3-$K1092,$N1092)=0),$J1092,0)))</f>
        <v>0</v>
      </c>
      <c r="R1092" s="19" t="n">
        <f aca="false">IF(OR($M1092="",$M1092="ERR",$J1092="",$K1092="",$N1092=""),0,IF($N1092=0,IF(AND(OR(4=7,4=12),4&gt;=$K1092,4&lt;=IF($L1092="",12,$L1092)),$J1092,0),IF(AND(4&gt;=$K1092,4&lt;=IF($L1092="",12,$L1092),MOD(4-$K1092,$N1092)=0),$J1092,0)))</f>
        <v>0</v>
      </c>
      <c r="S1092" s="19" t="n">
        <f aca="false">IF(OR($M1092="",$M1092="ERR",$J1092="",$K1092="",$N1092=""),0,IF($N1092=0,IF(AND(OR(5=7,5=12),5&gt;=$K1092,5&lt;=IF($L1092="",12,$L1092)),$J1092,0),IF(AND(5&gt;=$K1092,5&lt;=IF($L1092="",12,$L1092),MOD(5-$K1092,$N1092)=0),$J1092,0)))</f>
        <v>0</v>
      </c>
      <c r="T1092" s="19" t="n">
        <f aca="false">IF(OR($M1092="",$M1092="ERR",$J1092="",$K1092="",$N1092=""),0,IF($N1092=0,IF(AND(OR(6=7,6=12),6&gt;=$K1092,6&lt;=IF($L1092="",12,$L1092)),$J1092,0),IF(AND(6&gt;=$K1092,6&lt;=IF($L1092="",12,$L1092),MOD(6-$K1092,$N1092)=0),$J1092,0)))</f>
        <v>0</v>
      </c>
      <c r="U1092" s="19" t="n">
        <f aca="false">IF(OR($M1092="",$M1092="ERR",$J1092="",$K1092="",$N1092=""),0,IF($N1092=0,IF(AND(OR(7=7,7=12),7&gt;=$K1092,7&lt;=IF($L1092="",12,$L1092)),$J1092,0),IF(AND(7&gt;=$K1092,7&lt;=IF($L1092="",12,$L1092),MOD(7-$K1092,$N1092)=0),$J1092,0)))</f>
        <v>0</v>
      </c>
      <c r="V1092" s="19" t="n">
        <f aca="false">IF(OR($M1092="",$M1092="ERR",$J1092="",$K1092="",$N1092=""),0,IF($N1092=0,IF(AND(OR(8=7,8=12),8&gt;=$K1092,8&lt;=IF($L1092="",12,$L1092)),$J1092,0),IF(AND(8&gt;=$K1092,8&lt;=IF($L1092="",12,$L1092),MOD(8-$K1092,$N1092)=0),$J1092,0)))</f>
        <v>0</v>
      </c>
      <c r="W1092" s="19" t="n">
        <f aca="false">IF(OR($M1092="",$M1092="ERR",$J1092="",$K1092="",$N1092=""),0,IF($N1092=0,IF(AND(OR(9=7,9=12),9&gt;=$K1092,9&lt;=IF($L1092="",12,$L1092)),$J1092,0),IF(AND(9&gt;=$K1092,9&lt;=IF($L1092="",12,$L1092),MOD(9-$K1092,$N1092)=0),$J1092,0)))</f>
        <v>0</v>
      </c>
      <c r="X1092" s="19" t="n">
        <f aca="false">IF(OR($M1092="",$M1092="ERR",$J1092="",$K1092="",$N1092=""),0,IF($N1092=0,IF(AND(OR(10=7,10=12),10&gt;=$K1092,10&lt;=IF($L1092="",12,$L1092)),$J1092,0),IF(AND(10&gt;=$K1092,10&lt;=IF($L1092="",12,$L1092),MOD(10-$K1092,$N1092)=0),$J1092,0)))</f>
        <v>0</v>
      </c>
      <c r="Y1092" s="19" t="n">
        <f aca="false">IF(OR($M1092="",$M1092="ERR",$J1092="",$K1092="",$N1092=""),0,IF($N1092=0,IF(AND(OR(11=7,11=12),11&gt;=$K1092,11&lt;=IF($L1092="",12,$L1092)),$J1092,0),IF(AND(11&gt;=$K1092,11&lt;=IF($L1092="",12,$L1092),MOD(11-$K1092,$N1092)=0),$J1092,0)))</f>
        <v>0</v>
      </c>
      <c r="Z1092" s="19" t="n">
        <f aca="false">IF(OR($M1092="",$M1092="ERR",$J1092="",$K1092="",$N1092=""),0,IF($N1092=0,IF(AND(OR(12=7,12=12),12&gt;=$K1092,12&lt;=IF($L1092="",12,$L1092)),$J1092,0),IF(AND(12&gt;=$K1092,12&lt;=IF($L1092="",12,$L1092),MOD(12-$K1092,$N1092)=0),$J1092,0)))</f>
        <v>0</v>
      </c>
      <c r="AA1092" s="36" t="n">
        <f aca="false">SUM(O1092:Z1092)</f>
        <v>0</v>
      </c>
      <c r="AB1092" s="15" t="str">
        <f aca="false">IF(AND($B1092="",$D1092="",$J1092=""),"",IF($B1092="","Falta código",IF(ISNA(MATCH($B1092,LST_COD,0)),"Código no registrado en Trabajadores",IF($E1092="","Concepto no está en el catálogo",IF($M1092="ERR","Retención de otro empleador: Origen = Otro empleador",IF(OR($J1092="",$K1092=""),"Falta monto o mes",IF(OR($K1092&lt;1,$K1092&gt;12),"Mes inicio inválido",IF(AND($L1092&lt;&gt;"",OR($L1092&lt;$K1092,$L1092&gt;12)),"Mes fin inválido",IF($N1092="","Falta frecuencia",IF(AND($G1092&lt;&gt;"Otro empleador",SUMPRODUCT(($O1092:$Z1092&lt;&gt;0)*(((COLUMN($O1092:$Z1092)-14)&lt;INDEX(Trabajadores!$M$6:$M$105,MATCH($B1092,LST_COD,0)))+((COLUMN($O1092:$Z1092)-14)&gt;INDEX(Trabajadores!$N$6:$N$105,MATCH($B1092,LST_COD,0)))))&gt;0),"Aviso: hay meses fuera del periodo laboral","OK"))))))))))</f>
        <v/>
      </c>
    </row>
    <row r="1093" customFormat="false" ht="15" hidden="false" customHeight="false" outlineLevel="0" collapsed="false">
      <c r="A1093" s="23" t="n">
        <v>1088</v>
      </c>
      <c r="B1093" s="7"/>
      <c r="C1093" s="35" t="str">
        <f aca="false">IF($B1093="","",IFERROR(INDEX(Trabajadores!$D$6:$D$105,MATCH($B1093,LST_COD,0)),"¿Código?"))</f>
        <v/>
      </c>
      <c r="D1093" s="30"/>
      <c r="E1093" s="9" t="str">
        <f aca="false">IF($D1093="","",IFERROR(VLOOKUP($D1093,CONC_TABLA,2,FALSE()),""))</f>
        <v/>
      </c>
      <c r="F1093" s="9" t="str">
        <f aca="false">IF($D1093="","",IFERROR(VLOOKUP($D1093,CONC_TABLA,3,FALSE()),""))</f>
        <v/>
      </c>
      <c r="G1093" s="30"/>
      <c r="H1093" s="30"/>
      <c r="I1093" s="30"/>
      <c r="J1093" s="29"/>
      <c r="K1093" s="28"/>
      <c r="L1093" s="28"/>
      <c r="M1093" s="9" t="str">
        <f aca="false">IF(OR($B1093="",$E1093=""),"",IF($E1093="INA","INA",IF($G1093="Otro empleador",IF($E1093="RET","RETO",IF($E1093="ORD","OTO","OTX")),IF($E1093="RET","ERR",$E1093))))</f>
        <v/>
      </c>
      <c r="N1093" s="9" t="str">
        <f aca="false">IF($I1093="","",IFERROR(VLOOKUP($I1093,FREC_TABLA,2,FALSE()),""))</f>
        <v/>
      </c>
      <c r="O1093" s="19" t="n">
        <f aca="false">IF(OR($M1093="",$M1093="ERR",$J1093="",$K1093="",$N1093=""),0,IF($N1093=0,IF(AND(OR(1=7,1=12),1&gt;=$K1093,1&lt;=IF($L1093="",12,$L1093)),$J1093,0),IF(AND(1&gt;=$K1093,1&lt;=IF($L1093="",12,$L1093),MOD(1-$K1093,$N1093)=0),$J1093,0)))</f>
        <v>0</v>
      </c>
      <c r="P1093" s="19" t="n">
        <f aca="false">IF(OR($M1093="",$M1093="ERR",$J1093="",$K1093="",$N1093=""),0,IF($N1093=0,IF(AND(OR(2=7,2=12),2&gt;=$K1093,2&lt;=IF($L1093="",12,$L1093)),$J1093,0),IF(AND(2&gt;=$K1093,2&lt;=IF($L1093="",12,$L1093),MOD(2-$K1093,$N1093)=0),$J1093,0)))</f>
        <v>0</v>
      </c>
      <c r="Q1093" s="19" t="n">
        <f aca="false">IF(OR($M1093="",$M1093="ERR",$J1093="",$K1093="",$N1093=""),0,IF($N1093=0,IF(AND(OR(3=7,3=12),3&gt;=$K1093,3&lt;=IF($L1093="",12,$L1093)),$J1093,0),IF(AND(3&gt;=$K1093,3&lt;=IF($L1093="",12,$L1093),MOD(3-$K1093,$N1093)=0),$J1093,0)))</f>
        <v>0</v>
      </c>
      <c r="R1093" s="19" t="n">
        <f aca="false">IF(OR($M1093="",$M1093="ERR",$J1093="",$K1093="",$N1093=""),0,IF($N1093=0,IF(AND(OR(4=7,4=12),4&gt;=$K1093,4&lt;=IF($L1093="",12,$L1093)),$J1093,0),IF(AND(4&gt;=$K1093,4&lt;=IF($L1093="",12,$L1093),MOD(4-$K1093,$N1093)=0),$J1093,0)))</f>
        <v>0</v>
      </c>
      <c r="S1093" s="19" t="n">
        <f aca="false">IF(OR($M1093="",$M1093="ERR",$J1093="",$K1093="",$N1093=""),0,IF($N1093=0,IF(AND(OR(5=7,5=12),5&gt;=$K1093,5&lt;=IF($L1093="",12,$L1093)),$J1093,0),IF(AND(5&gt;=$K1093,5&lt;=IF($L1093="",12,$L1093),MOD(5-$K1093,$N1093)=0),$J1093,0)))</f>
        <v>0</v>
      </c>
      <c r="T1093" s="19" t="n">
        <f aca="false">IF(OR($M1093="",$M1093="ERR",$J1093="",$K1093="",$N1093=""),0,IF($N1093=0,IF(AND(OR(6=7,6=12),6&gt;=$K1093,6&lt;=IF($L1093="",12,$L1093)),$J1093,0),IF(AND(6&gt;=$K1093,6&lt;=IF($L1093="",12,$L1093),MOD(6-$K1093,$N1093)=0),$J1093,0)))</f>
        <v>0</v>
      </c>
      <c r="U1093" s="19" t="n">
        <f aca="false">IF(OR($M1093="",$M1093="ERR",$J1093="",$K1093="",$N1093=""),0,IF($N1093=0,IF(AND(OR(7=7,7=12),7&gt;=$K1093,7&lt;=IF($L1093="",12,$L1093)),$J1093,0),IF(AND(7&gt;=$K1093,7&lt;=IF($L1093="",12,$L1093),MOD(7-$K1093,$N1093)=0),$J1093,0)))</f>
        <v>0</v>
      </c>
      <c r="V1093" s="19" t="n">
        <f aca="false">IF(OR($M1093="",$M1093="ERR",$J1093="",$K1093="",$N1093=""),0,IF($N1093=0,IF(AND(OR(8=7,8=12),8&gt;=$K1093,8&lt;=IF($L1093="",12,$L1093)),$J1093,0),IF(AND(8&gt;=$K1093,8&lt;=IF($L1093="",12,$L1093),MOD(8-$K1093,$N1093)=0),$J1093,0)))</f>
        <v>0</v>
      </c>
      <c r="W1093" s="19" t="n">
        <f aca="false">IF(OR($M1093="",$M1093="ERR",$J1093="",$K1093="",$N1093=""),0,IF($N1093=0,IF(AND(OR(9=7,9=12),9&gt;=$K1093,9&lt;=IF($L1093="",12,$L1093)),$J1093,0),IF(AND(9&gt;=$K1093,9&lt;=IF($L1093="",12,$L1093),MOD(9-$K1093,$N1093)=0),$J1093,0)))</f>
        <v>0</v>
      </c>
      <c r="X1093" s="19" t="n">
        <f aca="false">IF(OR($M1093="",$M1093="ERR",$J1093="",$K1093="",$N1093=""),0,IF($N1093=0,IF(AND(OR(10=7,10=12),10&gt;=$K1093,10&lt;=IF($L1093="",12,$L1093)),$J1093,0),IF(AND(10&gt;=$K1093,10&lt;=IF($L1093="",12,$L1093),MOD(10-$K1093,$N1093)=0),$J1093,0)))</f>
        <v>0</v>
      </c>
      <c r="Y1093" s="19" t="n">
        <f aca="false">IF(OR($M1093="",$M1093="ERR",$J1093="",$K1093="",$N1093=""),0,IF($N1093=0,IF(AND(OR(11=7,11=12),11&gt;=$K1093,11&lt;=IF($L1093="",12,$L1093)),$J1093,0),IF(AND(11&gt;=$K1093,11&lt;=IF($L1093="",12,$L1093),MOD(11-$K1093,$N1093)=0),$J1093,0)))</f>
        <v>0</v>
      </c>
      <c r="Z1093" s="19" t="n">
        <f aca="false">IF(OR($M1093="",$M1093="ERR",$J1093="",$K1093="",$N1093=""),0,IF($N1093=0,IF(AND(OR(12=7,12=12),12&gt;=$K1093,12&lt;=IF($L1093="",12,$L1093)),$J1093,0),IF(AND(12&gt;=$K1093,12&lt;=IF($L1093="",12,$L1093),MOD(12-$K1093,$N1093)=0),$J1093,0)))</f>
        <v>0</v>
      </c>
      <c r="AA1093" s="36" t="n">
        <f aca="false">SUM(O1093:Z1093)</f>
        <v>0</v>
      </c>
      <c r="AB1093" s="15" t="str">
        <f aca="false">IF(AND($B1093="",$D1093="",$J1093=""),"",IF($B1093="","Falta código",IF(ISNA(MATCH($B1093,LST_COD,0)),"Código no registrado en Trabajadores",IF($E1093="","Concepto no está en el catálogo",IF($M1093="ERR","Retención de otro empleador: Origen = Otro empleador",IF(OR($J1093="",$K1093=""),"Falta monto o mes",IF(OR($K1093&lt;1,$K1093&gt;12),"Mes inicio inválido",IF(AND($L1093&lt;&gt;"",OR($L1093&lt;$K1093,$L1093&gt;12)),"Mes fin inválido",IF($N1093="","Falta frecuencia",IF(AND($G1093&lt;&gt;"Otro empleador",SUMPRODUCT(($O1093:$Z1093&lt;&gt;0)*(((COLUMN($O1093:$Z1093)-14)&lt;INDEX(Trabajadores!$M$6:$M$105,MATCH($B1093,LST_COD,0)))+((COLUMN($O1093:$Z1093)-14)&gt;INDEX(Trabajadores!$N$6:$N$105,MATCH($B1093,LST_COD,0)))))&gt;0),"Aviso: hay meses fuera del periodo laboral","OK"))))))))))</f>
        <v/>
      </c>
    </row>
    <row r="1094" customFormat="false" ht="15" hidden="false" customHeight="false" outlineLevel="0" collapsed="false">
      <c r="A1094" s="23" t="n">
        <v>1089</v>
      </c>
      <c r="B1094" s="7"/>
      <c r="C1094" s="35" t="str">
        <f aca="false">IF($B1094="","",IFERROR(INDEX(Trabajadores!$D$6:$D$105,MATCH($B1094,LST_COD,0)),"¿Código?"))</f>
        <v/>
      </c>
      <c r="D1094" s="30"/>
      <c r="E1094" s="9" t="str">
        <f aca="false">IF($D1094="","",IFERROR(VLOOKUP($D1094,CONC_TABLA,2,FALSE()),""))</f>
        <v/>
      </c>
      <c r="F1094" s="9" t="str">
        <f aca="false">IF($D1094="","",IFERROR(VLOOKUP($D1094,CONC_TABLA,3,FALSE()),""))</f>
        <v/>
      </c>
      <c r="G1094" s="30"/>
      <c r="H1094" s="30"/>
      <c r="I1094" s="30"/>
      <c r="J1094" s="29"/>
      <c r="K1094" s="28"/>
      <c r="L1094" s="28"/>
      <c r="M1094" s="9" t="str">
        <f aca="false">IF(OR($B1094="",$E1094=""),"",IF($E1094="INA","INA",IF($G1094="Otro empleador",IF($E1094="RET","RETO",IF($E1094="ORD","OTO","OTX")),IF($E1094="RET","ERR",$E1094))))</f>
        <v/>
      </c>
      <c r="N1094" s="9" t="str">
        <f aca="false">IF($I1094="","",IFERROR(VLOOKUP($I1094,FREC_TABLA,2,FALSE()),""))</f>
        <v/>
      </c>
      <c r="O1094" s="19" t="n">
        <f aca="false">IF(OR($M1094="",$M1094="ERR",$J1094="",$K1094="",$N1094=""),0,IF($N1094=0,IF(AND(OR(1=7,1=12),1&gt;=$K1094,1&lt;=IF($L1094="",12,$L1094)),$J1094,0),IF(AND(1&gt;=$K1094,1&lt;=IF($L1094="",12,$L1094),MOD(1-$K1094,$N1094)=0),$J1094,0)))</f>
        <v>0</v>
      </c>
      <c r="P1094" s="19" t="n">
        <f aca="false">IF(OR($M1094="",$M1094="ERR",$J1094="",$K1094="",$N1094=""),0,IF($N1094=0,IF(AND(OR(2=7,2=12),2&gt;=$K1094,2&lt;=IF($L1094="",12,$L1094)),$J1094,0),IF(AND(2&gt;=$K1094,2&lt;=IF($L1094="",12,$L1094),MOD(2-$K1094,$N1094)=0),$J1094,0)))</f>
        <v>0</v>
      </c>
      <c r="Q1094" s="19" t="n">
        <f aca="false">IF(OR($M1094="",$M1094="ERR",$J1094="",$K1094="",$N1094=""),0,IF($N1094=0,IF(AND(OR(3=7,3=12),3&gt;=$K1094,3&lt;=IF($L1094="",12,$L1094)),$J1094,0),IF(AND(3&gt;=$K1094,3&lt;=IF($L1094="",12,$L1094),MOD(3-$K1094,$N1094)=0),$J1094,0)))</f>
        <v>0</v>
      </c>
      <c r="R1094" s="19" t="n">
        <f aca="false">IF(OR($M1094="",$M1094="ERR",$J1094="",$K1094="",$N1094=""),0,IF($N1094=0,IF(AND(OR(4=7,4=12),4&gt;=$K1094,4&lt;=IF($L1094="",12,$L1094)),$J1094,0),IF(AND(4&gt;=$K1094,4&lt;=IF($L1094="",12,$L1094),MOD(4-$K1094,$N1094)=0),$J1094,0)))</f>
        <v>0</v>
      </c>
      <c r="S1094" s="19" t="n">
        <f aca="false">IF(OR($M1094="",$M1094="ERR",$J1094="",$K1094="",$N1094=""),0,IF($N1094=0,IF(AND(OR(5=7,5=12),5&gt;=$K1094,5&lt;=IF($L1094="",12,$L1094)),$J1094,0),IF(AND(5&gt;=$K1094,5&lt;=IF($L1094="",12,$L1094),MOD(5-$K1094,$N1094)=0),$J1094,0)))</f>
        <v>0</v>
      </c>
      <c r="T1094" s="19" t="n">
        <f aca="false">IF(OR($M1094="",$M1094="ERR",$J1094="",$K1094="",$N1094=""),0,IF($N1094=0,IF(AND(OR(6=7,6=12),6&gt;=$K1094,6&lt;=IF($L1094="",12,$L1094)),$J1094,0),IF(AND(6&gt;=$K1094,6&lt;=IF($L1094="",12,$L1094),MOD(6-$K1094,$N1094)=0),$J1094,0)))</f>
        <v>0</v>
      </c>
      <c r="U1094" s="19" t="n">
        <f aca="false">IF(OR($M1094="",$M1094="ERR",$J1094="",$K1094="",$N1094=""),0,IF($N1094=0,IF(AND(OR(7=7,7=12),7&gt;=$K1094,7&lt;=IF($L1094="",12,$L1094)),$J1094,0),IF(AND(7&gt;=$K1094,7&lt;=IF($L1094="",12,$L1094),MOD(7-$K1094,$N1094)=0),$J1094,0)))</f>
        <v>0</v>
      </c>
      <c r="V1094" s="19" t="n">
        <f aca="false">IF(OR($M1094="",$M1094="ERR",$J1094="",$K1094="",$N1094=""),0,IF($N1094=0,IF(AND(OR(8=7,8=12),8&gt;=$K1094,8&lt;=IF($L1094="",12,$L1094)),$J1094,0),IF(AND(8&gt;=$K1094,8&lt;=IF($L1094="",12,$L1094),MOD(8-$K1094,$N1094)=0),$J1094,0)))</f>
        <v>0</v>
      </c>
      <c r="W1094" s="19" t="n">
        <f aca="false">IF(OR($M1094="",$M1094="ERR",$J1094="",$K1094="",$N1094=""),0,IF($N1094=0,IF(AND(OR(9=7,9=12),9&gt;=$K1094,9&lt;=IF($L1094="",12,$L1094)),$J1094,0),IF(AND(9&gt;=$K1094,9&lt;=IF($L1094="",12,$L1094),MOD(9-$K1094,$N1094)=0),$J1094,0)))</f>
        <v>0</v>
      </c>
      <c r="X1094" s="19" t="n">
        <f aca="false">IF(OR($M1094="",$M1094="ERR",$J1094="",$K1094="",$N1094=""),0,IF($N1094=0,IF(AND(OR(10=7,10=12),10&gt;=$K1094,10&lt;=IF($L1094="",12,$L1094)),$J1094,0),IF(AND(10&gt;=$K1094,10&lt;=IF($L1094="",12,$L1094),MOD(10-$K1094,$N1094)=0),$J1094,0)))</f>
        <v>0</v>
      </c>
      <c r="Y1094" s="19" t="n">
        <f aca="false">IF(OR($M1094="",$M1094="ERR",$J1094="",$K1094="",$N1094=""),0,IF($N1094=0,IF(AND(OR(11=7,11=12),11&gt;=$K1094,11&lt;=IF($L1094="",12,$L1094)),$J1094,0),IF(AND(11&gt;=$K1094,11&lt;=IF($L1094="",12,$L1094),MOD(11-$K1094,$N1094)=0),$J1094,0)))</f>
        <v>0</v>
      </c>
      <c r="Z1094" s="19" t="n">
        <f aca="false">IF(OR($M1094="",$M1094="ERR",$J1094="",$K1094="",$N1094=""),0,IF($N1094=0,IF(AND(OR(12=7,12=12),12&gt;=$K1094,12&lt;=IF($L1094="",12,$L1094)),$J1094,0),IF(AND(12&gt;=$K1094,12&lt;=IF($L1094="",12,$L1094),MOD(12-$K1094,$N1094)=0),$J1094,0)))</f>
        <v>0</v>
      </c>
      <c r="AA1094" s="36" t="n">
        <f aca="false">SUM(O1094:Z1094)</f>
        <v>0</v>
      </c>
      <c r="AB1094" s="15" t="str">
        <f aca="false">IF(AND($B1094="",$D1094="",$J1094=""),"",IF($B1094="","Falta código",IF(ISNA(MATCH($B1094,LST_COD,0)),"Código no registrado en Trabajadores",IF($E1094="","Concepto no está en el catálogo",IF($M1094="ERR","Retención de otro empleador: Origen = Otro empleador",IF(OR($J1094="",$K1094=""),"Falta monto o mes",IF(OR($K1094&lt;1,$K1094&gt;12),"Mes inicio inválido",IF(AND($L1094&lt;&gt;"",OR($L1094&lt;$K1094,$L1094&gt;12)),"Mes fin inválido",IF($N1094="","Falta frecuencia",IF(AND($G1094&lt;&gt;"Otro empleador",SUMPRODUCT(($O1094:$Z1094&lt;&gt;0)*(((COLUMN($O1094:$Z1094)-14)&lt;INDEX(Trabajadores!$M$6:$M$105,MATCH($B1094,LST_COD,0)))+((COLUMN($O1094:$Z1094)-14)&gt;INDEX(Trabajadores!$N$6:$N$105,MATCH($B1094,LST_COD,0)))))&gt;0),"Aviso: hay meses fuera del periodo laboral","OK"))))))))))</f>
        <v/>
      </c>
    </row>
    <row r="1095" customFormat="false" ht="15" hidden="false" customHeight="false" outlineLevel="0" collapsed="false">
      <c r="A1095" s="23" t="n">
        <v>1090</v>
      </c>
      <c r="B1095" s="7"/>
      <c r="C1095" s="35" t="str">
        <f aca="false">IF($B1095="","",IFERROR(INDEX(Trabajadores!$D$6:$D$105,MATCH($B1095,LST_COD,0)),"¿Código?"))</f>
        <v/>
      </c>
      <c r="D1095" s="30"/>
      <c r="E1095" s="9" t="str">
        <f aca="false">IF($D1095="","",IFERROR(VLOOKUP($D1095,CONC_TABLA,2,FALSE()),""))</f>
        <v/>
      </c>
      <c r="F1095" s="9" t="str">
        <f aca="false">IF($D1095="","",IFERROR(VLOOKUP($D1095,CONC_TABLA,3,FALSE()),""))</f>
        <v/>
      </c>
      <c r="G1095" s="30"/>
      <c r="H1095" s="30"/>
      <c r="I1095" s="30"/>
      <c r="J1095" s="29"/>
      <c r="K1095" s="28"/>
      <c r="L1095" s="28"/>
      <c r="M1095" s="9" t="str">
        <f aca="false">IF(OR($B1095="",$E1095=""),"",IF($E1095="INA","INA",IF($G1095="Otro empleador",IF($E1095="RET","RETO",IF($E1095="ORD","OTO","OTX")),IF($E1095="RET","ERR",$E1095))))</f>
        <v/>
      </c>
      <c r="N1095" s="9" t="str">
        <f aca="false">IF($I1095="","",IFERROR(VLOOKUP($I1095,FREC_TABLA,2,FALSE()),""))</f>
        <v/>
      </c>
      <c r="O1095" s="19" t="n">
        <f aca="false">IF(OR($M1095="",$M1095="ERR",$J1095="",$K1095="",$N1095=""),0,IF($N1095=0,IF(AND(OR(1=7,1=12),1&gt;=$K1095,1&lt;=IF($L1095="",12,$L1095)),$J1095,0),IF(AND(1&gt;=$K1095,1&lt;=IF($L1095="",12,$L1095),MOD(1-$K1095,$N1095)=0),$J1095,0)))</f>
        <v>0</v>
      </c>
      <c r="P1095" s="19" t="n">
        <f aca="false">IF(OR($M1095="",$M1095="ERR",$J1095="",$K1095="",$N1095=""),0,IF($N1095=0,IF(AND(OR(2=7,2=12),2&gt;=$K1095,2&lt;=IF($L1095="",12,$L1095)),$J1095,0),IF(AND(2&gt;=$K1095,2&lt;=IF($L1095="",12,$L1095),MOD(2-$K1095,$N1095)=0),$J1095,0)))</f>
        <v>0</v>
      </c>
      <c r="Q1095" s="19" t="n">
        <f aca="false">IF(OR($M1095="",$M1095="ERR",$J1095="",$K1095="",$N1095=""),0,IF($N1095=0,IF(AND(OR(3=7,3=12),3&gt;=$K1095,3&lt;=IF($L1095="",12,$L1095)),$J1095,0),IF(AND(3&gt;=$K1095,3&lt;=IF($L1095="",12,$L1095),MOD(3-$K1095,$N1095)=0),$J1095,0)))</f>
        <v>0</v>
      </c>
      <c r="R1095" s="19" t="n">
        <f aca="false">IF(OR($M1095="",$M1095="ERR",$J1095="",$K1095="",$N1095=""),0,IF($N1095=0,IF(AND(OR(4=7,4=12),4&gt;=$K1095,4&lt;=IF($L1095="",12,$L1095)),$J1095,0),IF(AND(4&gt;=$K1095,4&lt;=IF($L1095="",12,$L1095),MOD(4-$K1095,$N1095)=0),$J1095,0)))</f>
        <v>0</v>
      </c>
      <c r="S1095" s="19" t="n">
        <f aca="false">IF(OR($M1095="",$M1095="ERR",$J1095="",$K1095="",$N1095=""),0,IF($N1095=0,IF(AND(OR(5=7,5=12),5&gt;=$K1095,5&lt;=IF($L1095="",12,$L1095)),$J1095,0),IF(AND(5&gt;=$K1095,5&lt;=IF($L1095="",12,$L1095),MOD(5-$K1095,$N1095)=0),$J1095,0)))</f>
        <v>0</v>
      </c>
      <c r="T1095" s="19" t="n">
        <f aca="false">IF(OR($M1095="",$M1095="ERR",$J1095="",$K1095="",$N1095=""),0,IF($N1095=0,IF(AND(OR(6=7,6=12),6&gt;=$K1095,6&lt;=IF($L1095="",12,$L1095)),$J1095,0),IF(AND(6&gt;=$K1095,6&lt;=IF($L1095="",12,$L1095),MOD(6-$K1095,$N1095)=0),$J1095,0)))</f>
        <v>0</v>
      </c>
      <c r="U1095" s="19" t="n">
        <f aca="false">IF(OR($M1095="",$M1095="ERR",$J1095="",$K1095="",$N1095=""),0,IF($N1095=0,IF(AND(OR(7=7,7=12),7&gt;=$K1095,7&lt;=IF($L1095="",12,$L1095)),$J1095,0),IF(AND(7&gt;=$K1095,7&lt;=IF($L1095="",12,$L1095),MOD(7-$K1095,$N1095)=0),$J1095,0)))</f>
        <v>0</v>
      </c>
      <c r="V1095" s="19" t="n">
        <f aca="false">IF(OR($M1095="",$M1095="ERR",$J1095="",$K1095="",$N1095=""),0,IF($N1095=0,IF(AND(OR(8=7,8=12),8&gt;=$K1095,8&lt;=IF($L1095="",12,$L1095)),$J1095,0),IF(AND(8&gt;=$K1095,8&lt;=IF($L1095="",12,$L1095),MOD(8-$K1095,$N1095)=0),$J1095,0)))</f>
        <v>0</v>
      </c>
      <c r="W1095" s="19" t="n">
        <f aca="false">IF(OR($M1095="",$M1095="ERR",$J1095="",$K1095="",$N1095=""),0,IF($N1095=0,IF(AND(OR(9=7,9=12),9&gt;=$K1095,9&lt;=IF($L1095="",12,$L1095)),$J1095,0),IF(AND(9&gt;=$K1095,9&lt;=IF($L1095="",12,$L1095),MOD(9-$K1095,$N1095)=0),$J1095,0)))</f>
        <v>0</v>
      </c>
      <c r="X1095" s="19" t="n">
        <f aca="false">IF(OR($M1095="",$M1095="ERR",$J1095="",$K1095="",$N1095=""),0,IF($N1095=0,IF(AND(OR(10=7,10=12),10&gt;=$K1095,10&lt;=IF($L1095="",12,$L1095)),$J1095,0),IF(AND(10&gt;=$K1095,10&lt;=IF($L1095="",12,$L1095),MOD(10-$K1095,$N1095)=0),$J1095,0)))</f>
        <v>0</v>
      </c>
      <c r="Y1095" s="19" t="n">
        <f aca="false">IF(OR($M1095="",$M1095="ERR",$J1095="",$K1095="",$N1095=""),0,IF($N1095=0,IF(AND(OR(11=7,11=12),11&gt;=$K1095,11&lt;=IF($L1095="",12,$L1095)),$J1095,0),IF(AND(11&gt;=$K1095,11&lt;=IF($L1095="",12,$L1095),MOD(11-$K1095,$N1095)=0),$J1095,0)))</f>
        <v>0</v>
      </c>
      <c r="Z1095" s="19" t="n">
        <f aca="false">IF(OR($M1095="",$M1095="ERR",$J1095="",$K1095="",$N1095=""),0,IF($N1095=0,IF(AND(OR(12=7,12=12),12&gt;=$K1095,12&lt;=IF($L1095="",12,$L1095)),$J1095,0),IF(AND(12&gt;=$K1095,12&lt;=IF($L1095="",12,$L1095),MOD(12-$K1095,$N1095)=0),$J1095,0)))</f>
        <v>0</v>
      </c>
      <c r="AA1095" s="36" t="n">
        <f aca="false">SUM(O1095:Z1095)</f>
        <v>0</v>
      </c>
      <c r="AB1095" s="15" t="str">
        <f aca="false">IF(AND($B1095="",$D1095="",$J1095=""),"",IF($B1095="","Falta código",IF(ISNA(MATCH($B1095,LST_COD,0)),"Código no registrado en Trabajadores",IF($E1095="","Concepto no está en el catálogo",IF($M1095="ERR","Retención de otro empleador: Origen = Otro empleador",IF(OR($J1095="",$K1095=""),"Falta monto o mes",IF(OR($K1095&lt;1,$K1095&gt;12),"Mes inicio inválido",IF(AND($L1095&lt;&gt;"",OR($L1095&lt;$K1095,$L1095&gt;12)),"Mes fin inválido",IF($N1095="","Falta frecuencia",IF(AND($G1095&lt;&gt;"Otro empleador",SUMPRODUCT(($O1095:$Z1095&lt;&gt;0)*(((COLUMN($O1095:$Z1095)-14)&lt;INDEX(Trabajadores!$M$6:$M$105,MATCH($B1095,LST_COD,0)))+((COLUMN($O1095:$Z1095)-14)&gt;INDEX(Trabajadores!$N$6:$N$105,MATCH($B1095,LST_COD,0)))))&gt;0),"Aviso: hay meses fuera del periodo laboral","OK"))))))))))</f>
        <v/>
      </c>
    </row>
    <row r="1096" customFormat="false" ht="15" hidden="false" customHeight="false" outlineLevel="0" collapsed="false">
      <c r="A1096" s="23" t="n">
        <v>1091</v>
      </c>
      <c r="B1096" s="7"/>
      <c r="C1096" s="35" t="str">
        <f aca="false">IF($B1096="","",IFERROR(INDEX(Trabajadores!$D$6:$D$105,MATCH($B1096,LST_COD,0)),"¿Código?"))</f>
        <v/>
      </c>
      <c r="D1096" s="30"/>
      <c r="E1096" s="9" t="str">
        <f aca="false">IF($D1096="","",IFERROR(VLOOKUP($D1096,CONC_TABLA,2,FALSE()),""))</f>
        <v/>
      </c>
      <c r="F1096" s="9" t="str">
        <f aca="false">IF($D1096="","",IFERROR(VLOOKUP($D1096,CONC_TABLA,3,FALSE()),""))</f>
        <v/>
      </c>
      <c r="G1096" s="30"/>
      <c r="H1096" s="30"/>
      <c r="I1096" s="30"/>
      <c r="J1096" s="29"/>
      <c r="K1096" s="28"/>
      <c r="L1096" s="28"/>
      <c r="M1096" s="9" t="str">
        <f aca="false">IF(OR($B1096="",$E1096=""),"",IF($E1096="INA","INA",IF($G1096="Otro empleador",IF($E1096="RET","RETO",IF($E1096="ORD","OTO","OTX")),IF($E1096="RET","ERR",$E1096))))</f>
        <v/>
      </c>
      <c r="N1096" s="9" t="str">
        <f aca="false">IF($I1096="","",IFERROR(VLOOKUP($I1096,FREC_TABLA,2,FALSE()),""))</f>
        <v/>
      </c>
      <c r="O1096" s="19" t="n">
        <f aca="false">IF(OR($M1096="",$M1096="ERR",$J1096="",$K1096="",$N1096=""),0,IF($N1096=0,IF(AND(OR(1=7,1=12),1&gt;=$K1096,1&lt;=IF($L1096="",12,$L1096)),$J1096,0),IF(AND(1&gt;=$K1096,1&lt;=IF($L1096="",12,$L1096),MOD(1-$K1096,$N1096)=0),$J1096,0)))</f>
        <v>0</v>
      </c>
      <c r="P1096" s="19" t="n">
        <f aca="false">IF(OR($M1096="",$M1096="ERR",$J1096="",$K1096="",$N1096=""),0,IF($N1096=0,IF(AND(OR(2=7,2=12),2&gt;=$K1096,2&lt;=IF($L1096="",12,$L1096)),$J1096,0),IF(AND(2&gt;=$K1096,2&lt;=IF($L1096="",12,$L1096),MOD(2-$K1096,$N1096)=0),$J1096,0)))</f>
        <v>0</v>
      </c>
      <c r="Q1096" s="19" t="n">
        <f aca="false">IF(OR($M1096="",$M1096="ERR",$J1096="",$K1096="",$N1096=""),0,IF($N1096=0,IF(AND(OR(3=7,3=12),3&gt;=$K1096,3&lt;=IF($L1096="",12,$L1096)),$J1096,0),IF(AND(3&gt;=$K1096,3&lt;=IF($L1096="",12,$L1096),MOD(3-$K1096,$N1096)=0),$J1096,0)))</f>
        <v>0</v>
      </c>
      <c r="R1096" s="19" t="n">
        <f aca="false">IF(OR($M1096="",$M1096="ERR",$J1096="",$K1096="",$N1096=""),0,IF($N1096=0,IF(AND(OR(4=7,4=12),4&gt;=$K1096,4&lt;=IF($L1096="",12,$L1096)),$J1096,0),IF(AND(4&gt;=$K1096,4&lt;=IF($L1096="",12,$L1096),MOD(4-$K1096,$N1096)=0),$J1096,0)))</f>
        <v>0</v>
      </c>
      <c r="S1096" s="19" t="n">
        <f aca="false">IF(OR($M1096="",$M1096="ERR",$J1096="",$K1096="",$N1096=""),0,IF($N1096=0,IF(AND(OR(5=7,5=12),5&gt;=$K1096,5&lt;=IF($L1096="",12,$L1096)),$J1096,0),IF(AND(5&gt;=$K1096,5&lt;=IF($L1096="",12,$L1096),MOD(5-$K1096,$N1096)=0),$J1096,0)))</f>
        <v>0</v>
      </c>
      <c r="T1096" s="19" t="n">
        <f aca="false">IF(OR($M1096="",$M1096="ERR",$J1096="",$K1096="",$N1096=""),0,IF($N1096=0,IF(AND(OR(6=7,6=12),6&gt;=$K1096,6&lt;=IF($L1096="",12,$L1096)),$J1096,0),IF(AND(6&gt;=$K1096,6&lt;=IF($L1096="",12,$L1096),MOD(6-$K1096,$N1096)=0),$J1096,0)))</f>
        <v>0</v>
      </c>
      <c r="U1096" s="19" t="n">
        <f aca="false">IF(OR($M1096="",$M1096="ERR",$J1096="",$K1096="",$N1096=""),0,IF($N1096=0,IF(AND(OR(7=7,7=12),7&gt;=$K1096,7&lt;=IF($L1096="",12,$L1096)),$J1096,0),IF(AND(7&gt;=$K1096,7&lt;=IF($L1096="",12,$L1096),MOD(7-$K1096,$N1096)=0),$J1096,0)))</f>
        <v>0</v>
      </c>
      <c r="V1096" s="19" t="n">
        <f aca="false">IF(OR($M1096="",$M1096="ERR",$J1096="",$K1096="",$N1096=""),0,IF($N1096=0,IF(AND(OR(8=7,8=12),8&gt;=$K1096,8&lt;=IF($L1096="",12,$L1096)),$J1096,0),IF(AND(8&gt;=$K1096,8&lt;=IF($L1096="",12,$L1096),MOD(8-$K1096,$N1096)=0),$J1096,0)))</f>
        <v>0</v>
      </c>
      <c r="W1096" s="19" t="n">
        <f aca="false">IF(OR($M1096="",$M1096="ERR",$J1096="",$K1096="",$N1096=""),0,IF($N1096=0,IF(AND(OR(9=7,9=12),9&gt;=$K1096,9&lt;=IF($L1096="",12,$L1096)),$J1096,0),IF(AND(9&gt;=$K1096,9&lt;=IF($L1096="",12,$L1096),MOD(9-$K1096,$N1096)=0),$J1096,0)))</f>
        <v>0</v>
      </c>
      <c r="X1096" s="19" t="n">
        <f aca="false">IF(OR($M1096="",$M1096="ERR",$J1096="",$K1096="",$N1096=""),0,IF($N1096=0,IF(AND(OR(10=7,10=12),10&gt;=$K1096,10&lt;=IF($L1096="",12,$L1096)),$J1096,0),IF(AND(10&gt;=$K1096,10&lt;=IF($L1096="",12,$L1096),MOD(10-$K1096,$N1096)=0),$J1096,0)))</f>
        <v>0</v>
      </c>
      <c r="Y1096" s="19" t="n">
        <f aca="false">IF(OR($M1096="",$M1096="ERR",$J1096="",$K1096="",$N1096=""),0,IF($N1096=0,IF(AND(OR(11=7,11=12),11&gt;=$K1096,11&lt;=IF($L1096="",12,$L1096)),$J1096,0),IF(AND(11&gt;=$K1096,11&lt;=IF($L1096="",12,$L1096),MOD(11-$K1096,$N1096)=0),$J1096,0)))</f>
        <v>0</v>
      </c>
      <c r="Z1096" s="19" t="n">
        <f aca="false">IF(OR($M1096="",$M1096="ERR",$J1096="",$K1096="",$N1096=""),0,IF($N1096=0,IF(AND(OR(12=7,12=12),12&gt;=$K1096,12&lt;=IF($L1096="",12,$L1096)),$J1096,0),IF(AND(12&gt;=$K1096,12&lt;=IF($L1096="",12,$L1096),MOD(12-$K1096,$N1096)=0),$J1096,0)))</f>
        <v>0</v>
      </c>
      <c r="AA1096" s="36" t="n">
        <f aca="false">SUM(O1096:Z1096)</f>
        <v>0</v>
      </c>
      <c r="AB1096" s="15" t="str">
        <f aca="false">IF(AND($B1096="",$D1096="",$J1096=""),"",IF($B1096="","Falta código",IF(ISNA(MATCH($B1096,LST_COD,0)),"Código no registrado en Trabajadores",IF($E1096="","Concepto no está en el catálogo",IF($M1096="ERR","Retención de otro empleador: Origen = Otro empleador",IF(OR($J1096="",$K1096=""),"Falta monto o mes",IF(OR($K1096&lt;1,$K1096&gt;12),"Mes inicio inválido",IF(AND($L1096&lt;&gt;"",OR($L1096&lt;$K1096,$L1096&gt;12)),"Mes fin inválido",IF($N1096="","Falta frecuencia",IF(AND($G1096&lt;&gt;"Otro empleador",SUMPRODUCT(($O1096:$Z1096&lt;&gt;0)*(((COLUMN($O1096:$Z1096)-14)&lt;INDEX(Trabajadores!$M$6:$M$105,MATCH($B1096,LST_COD,0)))+((COLUMN($O1096:$Z1096)-14)&gt;INDEX(Trabajadores!$N$6:$N$105,MATCH($B1096,LST_COD,0)))))&gt;0),"Aviso: hay meses fuera del periodo laboral","OK"))))))))))</f>
        <v/>
      </c>
    </row>
    <row r="1097" customFormat="false" ht="15" hidden="false" customHeight="false" outlineLevel="0" collapsed="false">
      <c r="A1097" s="23" t="n">
        <v>1092</v>
      </c>
      <c r="B1097" s="7"/>
      <c r="C1097" s="35" t="str">
        <f aca="false">IF($B1097="","",IFERROR(INDEX(Trabajadores!$D$6:$D$105,MATCH($B1097,LST_COD,0)),"¿Código?"))</f>
        <v/>
      </c>
      <c r="D1097" s="30"/>
      <c r="E1097" s="9" t="str">
        <f aca="false">IF($D1097="","",IFERROR(VLOOKUP($D1097,CONC_TABLA,2,FALSE()),""))</f>
        <v/>
      </c>
      <c r="F1097" s="9" t="str">
        <f aca="false">IF($D1097="","",IFERROR(VLOOKUP($D1097,CONC_TABLA,3,FALSE()),""))</f>
        <v/>
      </c>
      <c r="G1097" s="30"/>
      <c r="H1097" s="30"/>
      <c r="I1097" s="30"/>
      <c r="J1097" s="29"/>
      <c r="K1097" s="28"/>
      <c r="L1097" s="28"/>
      <c r="M1097" s="9" t="str">
        <f aca="false">IF(OR($B1097="",$E1097=""),"",IF($E1097="INA","INA",IF($G1097="Otro empleador",IF($E1097="RET","RETO",IF($E1097="ORD","OTO","OTX")),IF($E1097="RET","ERR",$E1097))))</f>
        <v/>
      </c>
      <c r="N1097" s="9" t="str">
        <f aca="false">IF($I1097="","",IFERROR(VLOOKUP($I1097,FREC_TABLA,2,FALSE()),""))</f>
        <v/>
      </c>
      <c r="O1097" s="19" t="n">
        <f aca="false">IF(OR($M1097="",$M1097="ERR",$J1097="",$K1097="",$N1097=""),0,IF($N1097=0,IF(AND(OR(1=7,1=12),1&gt;=$K1097,1&lt;=IF($L1097="",12,$L1097)),$J1097,0),IF(AND(1&gt;=$K1097,1&lt;=IF($L1097="",12,$L1097),MOD(1-$K1097,$N1097)=0),$J1097,0)))</f>
        <v>0</v>
      </c>
      <c r="P1097" s="19" t="n">
        <f aca="false">IF(OR($M1097="",$M1097="ERR",$J1097="",$K1097="",$N1097=""),0,IF($N1097=0,IF(AND(OR(2=7,2=12),2&gt;=$K1097,2&lt;=IF($L1097="",12,$L1097)),$J1097,0),IF(AND(2&gt;=$K1097,2&lt;=IF($L1097="",12,$L1097),MOD(2-$K1097,$N1097)=0),$J1097,0)))</f>
        <v>0</v>
      </c>
      <c r="Q1097" s="19" t="n">
        <f aca="false">IF(OR($M1097="",$M1097="ERR",$J1097="",$K1097="",$N1097=""),0,IF($N1097=0,IF(AND(OR(3=7,3=12),3&gt;=$K1097,3&lt;=IF($L1097="",12,$L1097)),$J1097,0),IF(AND(3&gt;=$K1097,3&lt;=IF($L1097="",12,$L1097),MOD(3-$K1097,$N1097)=0),$J1097,0)))</f>
        <v>0</v>
      </c>
      <c r="R1097" s="19" t="n">
        <f aca="false">IF(OR($M1097="",$M1097="ERR",$J1097="",$K1097="",$N1097=""),0,IF($N1097=0,IF(AND(OR(4=7,4=12),4&gt;=$K1097,4&lt;=IF($L1097="",12,$L1097)),$J1097,0),IF(AND(4&gt;=$K1097,4&lt;=IF($L1097="",12,$L1097),MOD(4-$K1097,$N1097)=0),$J1097,0)))</f>
        <v>0</v>
      </c>
      <c r="S1097" s="19" t="n">
        <f aca="false">IF(OR($M1097="",$M1097="ERR",$J1097="",$K1097="",$N1097=""),0,IF($N1097=0,IF(AND(OR(5=7,5=12),5&gt;=$K1097,5&lt;=IF($L1097="",12,$L1097)),$J1097,0),IF(AND(5&gt;=$K1097,5&lt;=IF($L1097="",12,$L1097),MOD(5-$K1097,$N1097)=0),$J1097,0)))</f>
        <v>0</v>
      </c>
      <c r="T1097" s="19" t="n">
        <f aca="false">IF(OR($M1097="",$M1097="ERR",$J1097="",$K1097="",$N1097=""),0,IF($N1097=0,IF(AND(OR(6=7,6=12),6&gt;=$K1097,6&lt;=IF($L1097="",12,$L1097)),$J1097,0),IF(AND(6&gt;=$K1097,6&lt;=IF($L1097="",12,$L1097),MOD(6-$K1097,$N1097)=0),$J1097,0)))</f>
        <v>0</v>
      </c>
      <c r="U1097" s="19" t="n">
        <f aca="false">IF(OR($M1097="",$M1097="ERR",$J1097="",$K1097="",$N1097=""),0,IF($N1097=0,IF(AND(OR(7=7,7=12),7&gt;=$K1097,7&lt;=IF($L1097="",12,$L1097)),$J1097,0),IF(AND(7&gt;=$K1097,7&lt;=IF($L1097="",12,$L1097),MOD(7-$K1097,$N1097)=0),$J1097,0)))</f>
        <v>0</v>
      </c>
      <c r="V1097" s="19" t="n">
        <f aca="false">IF(OR($M1097="",$M1097="ERR",$J1097="",$K1097="",$N1097=""),0,IF($N1097=0,IF(AND(OR(8=7,8=12),8&gt;=$K1097,8&lt;=IF($L1097="",12,$L1097)),$J1097,0),IF(AND(8&gt;=$K1097,8&lt;=IF($L1097="",12,$L1097),MOD(8-$K1097,$N1097)=0),$J1097,0)))</f>
        <v>0</v>
      </c>
      <c r="W1097" s="19" t="n">
        <f aca="false">IF(OR($M1097="",$M1097="ERR",$J1097="",$K1097="",$N1097=""),0,IF($N1097=0,IF(AND(OR(9=7,9=12),9&gt;=$K1097,9&lt;=IF($L1097="",12,$L1097)),$J1097,0),IF(AND(9&gt;=$K1097,9&lt;=IF($L1097="",12,$L1097),MOD(9-$K1097,$N1097)=0),$J1097,0)))</f>
        <v>0</v>
      </c>
      <c r="X1097" s="19" t="n">
        <f aca="false">IF(OR($M1097="",$M1097="ERR",$J1097="",$K1097="",$N1097=""),0,IF($N1097=0,IF(AND(OR(10=7,10=12),10&gt;=$K1097,10&lt;=IF($L1097="",12,$L1097)),$J1097,0),IF(AND(10&gt;=$K1097,10&lt;=IF($L1097="",12,$L1097),MOD(10-$K1097,$N1097)=0),$J1097,0)))</f>
        <v>0</v>
      </c>
      <c r="Y1097" s="19" t="n">
        <f aca="false">IF(OR($M1097="",$M1097="ERR",$J1097="",$K1097="",$N1097=""),0,IF($N1097=0,IF(AND(OR(11=7,11=12),11&gt;=$K1097,11&lt;=IF($L1097="",12,$L1097)),$J1097,0),IF(AND(11&gt;=$K1097,11&lt;=IF($L1097="",12,$L1097),MOD(11-$K1097,$N1097)=0),$J1097,0)))</f>
        <v>0</v>
      </c>
      <c r="Z1097" s="19" t="n">
        <f aca="false">IF(OR($M1097="",$M1097="ERR",$J1097="",$K1097="",$N1097=""),0,IF($N1097=0,IF(AND(OR(12=7,12=12),12&gt;=$K1097,12&lt;=IF($L1097="",12,$L1097)),$J1097,0),IF(AND(12&gt;=$K1097,12&lt;=IF($L1097="",12,$L1097),MOD(12-$K1097,$N1097)=0),$J1097,0)))</f>
        <v>0</v>
      </c>
      <c r="AA1097" s="36" t="n">
        <f aca="false">SUM(O1097:Z1097)</f>
        <v>0</v>
      </c>
      <c r="AB1097" s="15" t="str">
        <f aca="false">IF(AND($B1097="",$D1097="",$J1097=""),"",IF($B1097="","Falta código",IF(ISNA(MATCH($B1097,LST_COD,0)),"Código no registrado en Trabajadores",IF($E1097="","Concepto no está en el catálogo",IF($M1097="ERR","Retención de otro empleador: Origen = Otro empleador",IF(OR($J1097="",$K1097=""),"Falta monto o mes",IF(OR($K1097&lt;1,$K1097&gt;12),"Mes inicio inválido",IF(AND($L1097&lt;&gt;"",OR($L1097&lt;$K1097,$L1097&gt;12)),"Mes fin inválido",IF($N1097="","Falta frecuencia",IF(AND($G1097&lt;&gt;"Otro empleador",SUMPRODUCT(($O1097:$Z1097&lt;&gt;0)*(((COLUMN($O1097:$Z1097)-14)&lt;INDEX(Trabajadores!$M$6:$M$105,MATCH($B1097,LST_COD,0)))+((COLUMN($O1097:$Z1097)-14)&gt;INDEX(Trabajadores!$N$6:$N$105,MATCH($B1097,LST_COD,0)))))&gt;0),"Aviso: hay meses fuera del periodo laboral","OK"))))))))))</f>
        <v/>
      </c>
    </row>
    <row r="1098" customFormat="false" ht="15" hidden="false" customHeight="false" outlineLevel="0" collapsed="false">
      <c r="A1098" s="23" t="n">
        <v>1093</v>
      </c>
      <c r="B1098" s="7"/>
      <c r="C1098" s="35" t="str">
        <f aca="false">IF($B1098="","",IFERROR(INDEX(Trabajadores!$D$6:$D$105,MATCH($B1098,LST_COD,0)),"¿Código?"))</f>
        <v/>
      </c>
      <c r="D1098" s="30"/>
      <c r="E1098" s="9" t="str">
        <f aca="false">IF($D1098="","",IFERROR(VLOOKUP($D1098,CONC_TABLA,2,FALSE()),""))</f>
        <v/>
      </c>
      <c r="F1098" s="9" t="str">
        <f aca="false">IF($D1098="","",IFERROR(VLOOKUP($D1098,CONC_TABLA,3,FALSE()),""))</f>
        <v/>
      </c>
      <c r="G1098" s="30"/>
      <c r="H1098" s="30"/>
      <c r="I1098" s="30"/>
      <c r="J1098" s="29"/>
      <c r="K1098" s="28"/>
      <c r="L1098" s="28"/>
      <c r="M1098" s="9" t="str">
        <f aca="false">IF(OR($B1098="",$E1098=""),"",IF($E1098="INA","INA",IF($G1098="Otro empleador",IF($E1098="RET","RETO",IF($E1098="ORD","OTO","OTX")),IF($E1098="RET","ERR",$E1098))))</f>
        <v/>
      </c>
      <c r="N1098" s="9" t="str">
        <f aca="false">IF($I1098="","",IFERROR(VLOOKUP($I1098,FREC_TABLA,2,FALSE()),""))</f>
        <v/>
      </c>
      <c r="O1098" s="19" t="n">
        <f aca="false">IF(OR($M1098="",$M1098="ERR",$J1098="",$K1098="",$N1098=""),0,IF($N1098=0,IF(AND(OR(1=7,1=12),1&gt;=$K1098,1&lt;=IF($L1098="",12,$L1098)),$J1098,0),IF(AND(1&gt;=$K1098,1&lt;=IF($L1098="",12,$L1098),MOD(1-$K1098,$N1098)=0),$J1098,0)))</f>
        <v>0</v>
      </c>
      <c r="P1098" s="19" t="n">
        <f aca="false">IF(OR($M1098="",$M1098="ERR",$J1098="",$K1098="",$N1098=""),0,IF($N1098=0,IF(AND(OR(2=7,2=12),2&gt;=$K1098,2&lt;=IF($L1098="",12,$L1098)),$J1098,0),IF(AND(2&gt;=$K1098,2&lt;=IF($L1098="",12,$L1098),MOD(2-$K1098,$N1098)=0),$J1098,0)))</f>
        <v>0</v>
      </c>
      <c r="Q1098" s="19" t="n">
        <f aca="false">IF(OR($M1098="",$M1098="ERR",$J1098="",$K1098="",$N1098=""),0,IF($N1098=0,IF(AND(OR(3=7,3=12),3&gt;=$K1098,3&lt;=IF($L1098="",12,$L1098)),$J1098,0),IF(AND(3&gt;=$K1098,3&lt;=IF($L1098="",12,$L1098),MOD(3-$K1098,$N1098)=0),$J1098,0)))</f>
        <v>0</v>
      </c>
      <c r="R1098" s="19" t="n">
        <f aca="false">IF(OR($M1098="",$M1098="ERR",$J1098="",$K1098="",$N1098=""),0,IF($N1098=0,IF(AND(OR(4=7,4=12),4&gt;=$K1098,4&lt;=IF($L1098="",12,$L1098)),$J1098,0),IF(AND(4&gt;=$K1098,4&lt;=IF($L1098="",12,$L1098),MOD(4-$K1098,$N1098)=0),$J1098,0)))</f>
        <v>0</v>
      </c>
      <c r="S1098" s="19" t="n">
        <f aca="false">IF(OR($M1098="",$M1098="ERR",$J1098="",$K1098="",$N1098=""),0,IF($N1098=0,IF(AND(OR(5=7,5=12),5&gt;=$K1098,5&lt;=IF($L1098="",12,$L1098)),$J1098,0),IF(AND(5&gt;=$K1098,5&lt;=IF($L1098="",12,$L1098),MOD(5-$K1098,$N1098)=0),$J1098,0)))</f>
        <v>0</v>
      </c>
      <c r="T1098" s="19" t="n">
        <f aca="false">IF(OR($M1098="",$M1098="ERR",$J1098="",$K1098="",$N1098=""),0,IF($N1098=0,IF(AND(OR(6=7,6=12),6&gt;=$K1098,6&lt;=IF($L1098="",12,$L1098)),$J1098,0),IF(AND(6&gt;=$K1098,6&lt;=IF($L1098="",12,$L1098),MOD(6-$K1098,$N1098)=0),$J1098,0)))</f>
        <v>0</v>
      </c>
      <c r="U1098" s="19" t="n">
        <f aca="false">IF(OR($M1098="",$M1098="ERR",$J1098="",$K1098="",$N1098=""),0,IF($N1098=0,IF(AND(OR(7=7,7=12),7&gt;=$K1098,7&lt;=IF($L1098="",12,$L1098)),$J1098,0),IF(AND(7&gt;=$K1098,7&lt;=IF($L1098="",12,$L1098),MOD(7-$K1098,$N1098)=0),$J1098,0)))</f>
        <v>0</v>
      </c>
      <c r="V1098" s="19" t="n">
        <f aca="false">IF(OR($M1098="",$M1098="ERR",$J1098="",$K1098="",$N1098=""),0,IF($N1098=0,IF(AND(OR(8=7,8=12),8&gt;=$K1098,8&lt;=IF($L1098="",12,$L1098)),$J1098,0),IF(AND(8&gt;=$K1098,8&lt;=IF($L1098="",12,$L1098),MOD(8-$K1098,$N1098)=0),$J1098,0)))</f>
        <v>0</v>
      </c>
      <c r="W1098" s="19" t="n">
        <f aca="false">IF(OR($M1098="",$M1098="ERR",$J1098="",$K1098="",$N1098=""),0,IF($N1098=0,IF(AND(OR(9=7,9=12),9&gt;=$K1098,9&lt;=IF($L1098="",12,$L1098)),$J1098,0),IF(AND(9&gt;=$K1098,9&lt;=IF($L1098="",12,$L1098),MOD(9-$K1098,$N1098)=0),$J1098,0)))</f>
        <v>0</v>
      </c>
      <c r="X1098" s="19" t="n">
        <f aca="false">IF(OR($M1098="",$M1098="ERR",$J1098="",$K1098="",$N1098=""),0,IF($N1098=0,IF(AND(OR(10=7,10=12),10&gt;=$K1098,10&lt;=IF($L1098="",12,$L1098)),$J1098,0),IF(AND(10&gt;=$K1098,10&lt;=IF($L1098="",12,$L1098),MOD(10-$K1098,$N1098)=0),$J1098,0)))</f>
        <v>0</v>
      </c>
      <c r="Y1098" s="19" t="n">
        <f aca="false">IF(OR($M1098="",$M1098="ERR",$J1098="",$K1098="",$N1098=""),0,IF($N1098=0,IF(AND(OR(11=7,11=12),11&gt;=$K1098,11&lt;=IF($L1098="",12,$L1098)),$J1098,0),IF(AND(11&gt;=$K1098,11&lt;=IF($L1098="",12,$L1098),MOD(11-$K1098,$N1098)=0),$J1098,0)))</f>
        <v>0</v>
      </c>
      <c r="Z1098" s="19" t="n">
        <f aca="false">IF(OR($M1098="",$M1098="ERR",$J1098="",$K1098="",$N1098=""),0,IF($N1098=0,IF(AND(OR(12=7,12=12),12&gt;=$K1098,12&lt;=IF($L1098="",12,$L1098)),$J1098,0),IF(AND(12&gt;=$K1098,12&lt;=IF($L1098="",12,$L1098),MOD(12-$K1098,$N1098)=0),$J1098,0)))</f>
        <v>0</v>
      </c>
      <c r="AA1098" s="36" t="n">
        <f aca="false">SUM(O1098:Z1098)</f>
        <v>0</v>
      </c>
      <c r="AB1098" s="15" t="str">
        <f aca="false">IF(AND($B1098="",$D1098="",$J1098=""),"",IF($B1098="","Falta código",IF(ISNA(MATCH($B1098,LST_COD,0)),"Código no registrado en Trabajadores",IF($E1098="","Concepto no está en el catálogo",IF($M1098="ERR","Retención de otro empleador: Origen = Otro empleador",IF(OR($J1098="",$K1098=""),"Falta monto o mes",IF(OR($K1098&lt;1,$K1098&gt;12),"Mes inicio inválido",IF(AND($L1098&lt;&gt;"",OR($L1098&lt;$K1098,$L1098&gt;12)),"Mes fin inválido",IF($N1098="","Falta frecuencia",IF(AND($G1098&lt;&gt;"Otro empleador",SUMPRODUCT(($O1098:$Z1098&lt;&gt;0)*(((COLUMN($O1098:$Z1098)-14)&lt;INDEX(Trabajadores!$M$6:$M$105,MATCH($B1098,LST_COD,0)))+((COLUMN($O1098:$Z1098)-14)&gt;INDEX(Trabajadores!$N$6:$N$105,MATCH($B1098,LST_COD,0)))))&gt;0),"Aviso: hay meses fuera del periodo laboral","OK"))))))))))</f>
        <v/>
      </c>
    </row>
    <row r="1099" customFormat="false" ht="15" hidden="false" customHeight="false" outlineLevel="0" collapsed="false">
      <c r="A1099" s="23" t="n">
        <v>1094</v>
      </c>
      <c r="B1099" s="7"/>
      <c r="C1099" s="35" t="str">
        <f aca="false">IF($B1099="","",IFERROR(INDEX(Trabajadores!$D$6:$D$105,MATCH($B1099,LST_COD,0)),"¿Código?"))</f>
        <v/>
      </c>
      <c r="D1099" s="30"/>
      <c r="E1099" s="9" t="str">
        <f aca="false">IF($D1099="","",IFERROR(VLOOKUP($D1099,CONC_TABLA,2,FALSE()),""))</f>
        <v/>
      </c>
      <c r="F1099" s="9" t="str">
        <f aca="false">IF($D1099="","",IFERROR(VLOOKUP($D1099,CONC_TABLA,3,FALSE()),""))</f>
        <v/>
      </c>
      <c r="G1099" s="30"/>
      <c r="H1099" s="30"/>
      <c r="I1099" s="30"/>
      <c r="J1099" s="29"/>
      <c r="K1099" s="28"/>
      <c r="L1099" s="28"/>
      <c r="M1099" s="9" t="str">
        <f aca="false">IF(OR($B1099="",$E1099=""),"",IF($E1099="INA","INA",IF($G1099="Otro empleador",IF($E1099="RET","RETO",IF($E1099="ORD","OTO","OTX")),IF($E1099="RET","ERR",$E1099))))</f>
        <v/>
      </c>
      <c r="N1099" s="9" t="str">
        <f aca="false">IF($I1099="","",IFERROR(VLOOKUP($I1099,FREC_TABLA,2,FALSE()),""))</f>
        <v/>
      </c>
      <c r="O1099" s="19" t="n">
        <f aca="false">IF(OR($M1099="",$M1099="ERR",$J1099="",$K1099="",$N1099=""),0,IF($N1099=0,IF(AND(OR(1=7,1=12),1&gt;=$K1099,1&lt;=IF($L1099="",12,$L1099)),$J1099,0),IF(AND(1&gt;=$K1099,1&lt;=IF($L1099="",12,$L1099),MOD(1-$K1099,$N1099)=0),$J1099,0)))</f>
        <v>0</v>
      </c>
      <c r="P1099" s="19" t="n">
        <f aca="false">IF(OR($M1099="",$M1099="ERR",$J1099="",$K1099="",$N1099=""),0,IF($N1099=0,IF(AND(OR(2=7,2=12),2&gt;=$K1099,2&lt;=IF($L1099="",12,$L1099)),$J1099,0),IF(AND(2&gt;=$K1099,2&lt;=IF($L1099="",12,$L1099),MOD(2-$K1099,$N1099)=0),$J1099,0)))</f>
        <v>0</v>
      </c>
      <c r="Q1099" s="19" t="n">
        <f aca="false">IF(OR($M1099="",$M1099="ERR",$J1099="",$K1099="",$N1099=""),0,IF($N1099=0,IF(AND(OR(3=7,3=12),3&gt;=$K1099,3&lt;=IF($L1099="",12,$L1099)),$J1099,0),IF(AND(3&gt;=$K1099,3&lt;=IF($L1099="",12,$L1099),MOD(3-$K1099,$N1099)=0),$J1099,0)))</f>
        <v>0</v>
      </c>
      <c r="R1099" s="19" t="n">
        <f aca="false">IF(OR($M1099="",$M1099="ERR",$J1099="",$K1099="",$N1099=""),0,IF($N1099=0,IF(AND(OR(4=7,4=12),4&gt;=$K1099,4&lt;=IF($L1099="",12,$L1099)),$J1099,0),IF(AND(4&gt;=$K1099,4&lt;=IF($L1099="",12,$L1099),MOD(4-$K1099,$N1099)=0),$J1099,0)))</f>
        <v>0</v>
      </c>
      <c r="S1099" s="19" t="n">
        <f aca="false">IF(OR($M1099="",$M1099="ERR",$J1099="",$K1099="",$N1099=""),0,IF($N1099=0,IF(AND(OR(5=7,5=12),5&gt;=$K1099,5&lt;=IF($L1099="",12,$L1099)),$J1099,0),IF(AND(5&gt;=$K1099,5&lt;=IF($L1099="",12,$L1099),MOD(5-$K1099,$N1099)=0),$J1099,0)))</f>
        <v>0</v>
      </c>
      <c r="T1099" s="19" t="n">
        <f aca="false">IF(OR($M1099="",$M1099="ERR",$J1099="",$K1099="",$N1099=""),0,IF($N1099=0,IF(AND(OR(6=7,6=12),6&gt;=$K1099,6&lt;=IF($L1099="",12,$L1099)),$J1099,0),IF(AND(6&gt;=$K1099,6&lt;=IF($L1099="",12,$L1099),MOD(6-$K1099,$N1099)=0),$J1099,0)))</f>
        <v>0</v>
      </c>
      <c r="U1099" s="19" t="n">
        <f aca="false">IF(OR($M1099="",$M1099="ERR",$J1099="",$K1099="",$N1099=""),0,IF($N1099=0,IF(AND(OR(7=7,7=12),7&gt;=$K1099,7&lt;=IF($L1099="",12,$L1099)),$J1099,0),IF(AND(7&gt;=$K1099,7&lt;=IF($L1099="",12,$L1099),MOD(7-$K1099,$N1099)=0),$J1099,0)))</f>
        <v>0</v>
      </c>
      <c r="V1099" s="19" t="n">
        <f aca="false">IF(OR($M1099="",$M1099="ERR",$J1099="",$K1099="",$N1099=""),0,IF($N1099=0,IF(AND(OR(8=7,8=12),8&gt;=$K1099,8&lt;=IF($L1099="",12,$L1099)),$J1099,0),IF(AND(8&gt;=$K1099,8&lt;=IF($L1099="",12,$L1099),MOD(8-$K1099,$N1099)=0),$J1099,0)))</f>
        <v>0</v>
      </c>
      <c r="W1099" s="19" t="n">
        <f aca="false">IF(OR($M1099="",$M1099="ERR",$J1099="",$K1099="",$N1099=""),0,IF($N1099=0,IF(AND(OR(9=7,9=12),9&gt;=$K1099,9&lt;=IF($L1099="",12,$L1099)),$J1099,0),IF(AND(9&gt;=$K1099,9&lt;=IF($L1099="",12,$L1099),MOD(9-$K1099,$N1099)=0),$J1099,0)))</f>
        <v>0</v>
      </c>
      <c r="X1099" s="19" t="n">
        <f aca="false">IF(OR($M1099="",$M1099="ERR",$J1099="",$K1099="",$N1099=""),0,IF($N1099=0,IF(AND(OR(10=7,10=12),10&gt;=$K1099,10&lt;=IF($L1099="",12,$L1099)),$J1099,0),IF(AND(10&gt;=$K1099,10&lt;=IF($L1099="",12,$L1099),MOD(10-$K1099,$N1099)=0),$J1099,0)))</f>
        <v>0</v>
      </c>
      <c r="Y1099" s="19" t="n">
        <f aca="false">IF(OR($M1099="",$M1099="ERR",$J1099="",$K1099="",$N1099=""),0,IF($N1099=0,IF(AND(OR(11=7,11=12),11&gt;=$K1099,11&lt;=IF($L1099="",12,$L1099)),$J1099,0),IF(AND(11&gt;=$K1099,11&lt;=IF($L1099="",12,$L1099),MOD(11-$K1099,$N1099)=0),$J1099,0)))</f>
        <v>0</v>
      </c>
      <c r="Z1099" s="19" t="n">
        <f aca="false">IF(OR($M1099="",$M1099="ERR",$J1099="",$K1099="",$N1099=""),0,IF($N1099=0,IF(AND(OR(12=7,12=12),12&gt;=$K1099,12&lt;=IF($L1099="",12,$L1099)),$J1099,0),IF(AND(12&gt;=$K1099,12&lt;=IF($L1099="",12,$L1099),MOD(12-$K1099,$N1099)=0),$J1099,0)))</f>
        <v>0</v>
      </c>
      <c r="AA1099" s="36" t="n">
        <f aca="false">SUM(O1099:Z1099)</f>
        <v>0</v>
      </c>
      <c r="AB1099" s="15" t="str">
        <f aca="false">IF(AND($B1099="",$D1099="",$J1099=""),"",IF($B1099="","Falta código",IF(ISNA(MATCH($B1099,LST_COD,0)),"Código no registrado en Trabajadores",IF($E1099="","Concepto no está en el catálogo",IF($M1099="ERR","Retención de otro empleador: Origen = Otro empleador",IF(OR($J1099="",$K1099=""),"Falta monto o mes",IF(OR($K1099&lt;1,$K1099&gt;12),"Mes inicio inválido",IF(AND($L1099&lt;&gt;"",OR($L1099&lt;$K1099,$L1099&gt;12)),"Mes fin inválido",IF($N1099="","Falta frecuencia",IF(AND($G1099&lt;&gt;"Otro empleador",SUMPRODUCT(($O1099:$Z1099&lt;&gt;0)*(((COLUMN($O1099:$Z1099)-14)&lt;INDEX(Trabajadores!$M$6:$M$105,MATCH($B1099,LST_COD,0)))+((COLUMN($O1099:$Z1099)-14)&gt;INDEX(Trabajadores!$N$6:$N$105,MATCH($B1099,LST_COD,0)))))&gt;0),"Aviso: hay meses fuera del periodo laboral","OK"))))))))))</f>
        <v/>
      </c>
    </row>
    <row r="1100" customFormat="false" ht="15" hidden="false" customHeight="false" outlineLevel="0" collapsed="false">
      <c r="A1100" s="23" t="n">
        <v>1095</v>
      </c>
      <c r="B1100" s="7"/>
      <c r="C1100" s="35" t="str">
        <f aca="false">IF($B1100="","",IFERROR(INDEX(Trabajadores!$D$6:$D$105,MATCH($B1100,LST_COD,0)),"¿Código?"))</f>
        <v/>
      </c>
      <c r="D1100" s="30"/>
      <c r="E1100" s="9" t="str">
        <f aca="false">IF($D1100="","",IFERROR(VLOOKUP($D1100,CONC_TABLA,2,FALSE()),""))</f>
        <v/>
      </c>
      <c r="F1100" s="9" t="str">
        <f aca="false">IF($D1100="","",IFERROR(VLOOKUP($D1100,CONC_TABLA,3,FALSE()),""))</f>
        <v/>
      </c>
      <c r="G1100" s="30"/>
      <c r="H1100" s="30"/>
      <c r="I1100" s="30"/>
      <c r="J1100" s="29"/>
      <c r="K1100" s="28"/>
      <c r="L1100" s="28"/>
      <c r="M1100" s="9" t="str">
        <f aca="false">IF(OR($B1100="",$E1100=""),"",IF($E1100="INA","INA",IF($G1100="Otro empleador",IF($E1100="RET","RETO",IF($E1100="ORD","OTO","OTX")),IF($E1100="RET","ERR",$E1100))))</f>
        <v/>
      </c>
      <c r="N1100" s="9" t="str">
        <f aca="false">IF($I1100="","",IFERROR(VLOOKUP($I1100,FREC_TABLA,2,FALSE()),""))</f>
        <v/>
      </c>
      <c r="O1100" s="19" t="n">
        <f aca="false">IF(OR($M1100="",$M1100="ERR",$J1100="",$K1100="",$N1100=""),0,IF($N1100=0,IF(AND(OR(1=7,1=12),1&gt;=$K1100,1&lt;=IF($L1100="",12,$L1100)),$J1100,0),IF(AND(1&gt;=$K1100,1&lt;=IF($L1100="",12,$L1100),MOD(1-$K1100,$N1100)=0),$J1100,0)))</f>
        <v>0</v>
      </c>
      <c r="P1100" s="19" t="n">
        <f aca="false">IF(OR($M1100="",$M1100="ERR",$J1100="",$K1100="",$N1100=""),0,IF($N1100=0,IF(AND(OR(2=7,2=12),2&gt;=$K1100,2&lt;=IF($L1100="",12,$L1100)),$J1100,0),IF(AND(2&gt;=$K1100,2&lt;=IF($L1100="",12,$L1100),MOD(2-$K1100,$N1100)=0),$J1100,0)))</f>
        <v>0</v>
      </c>
      <c r="Q1100" s="19" t="n">
        <f aca="false">IF(OR($M1100="",$M1100="ERR",$J1100="",$K1100="",$N1100=""),0,IF($N1100=0,IF(AND(OR(3=7,3=12),3&gt;=$K1100,3&lt;=IF($L1100="",12,$L1100)),$J1100,0),IF(AND(3&gt;=$K1100,3&lt;=IF($L1100="",12,$L1100),MOD(3-$K1100,$N1100)=0),$J1100,0)))</f>
        <v>0</v>
      </c>
      <c r="R1100" s="19" t="n">
        <f aca="false">IF(OR($M1100="",$M1100="ERR",$J1100="",$K1100="",$N1100=""),0,IF($N1100=0,IF(AND(OR(4=7,4=12),4&gt;=$K1100,4&lt;=IF($L1100="",12,$L1100)),$J1100,0),IF(AND(4&gt;=$K1100,4&lt;=IF($L1100="",12,$L1100),MOD(4-$K1100,$N1100)=0),$J1100,0)))</f>
        <v>0</v>
      </c>
      <c r="S1100" s="19" t="n">
        <f aca="false">IF(OR($M1100="",$M1100="ERR",$J1100="",$K1100="",$N1100=""),0,IF($N1100=0,IF(AND(OR(5=7,5=12),5&gt;=$K1100,5&lt;=IF($L1100="",12,$L1100)),$J1100,0),IF(AND(5&gt;=$K1100,5&lt;=IF($L1100="",12,$L1100),MOD(5-$K1100,$N1100)=0),$J1100,0)))</f>
        <v>0</v>
      </c>
      <c r="T1100" s="19" t="n">
        <f aca="false">IF(OR($M1100="",$M1100="ERR",$J1100="",$K1100="",$N1100=""),0,IF($N1100=0,IF(AND(OR(6=7,6=12),6&gt;=$K1100,6&lt;=IF($L1100="",12,$L1100)),$J1100,0),IF(AND(6&gt;=$K1100,6&lt;=IF($L1100="",12,$L1100),MOD(6-$K1100,$N1100)=0),$J1100,0)))</f>
        <v>0</v>
      </c>
      <c r="U1100" s="19" t="n">
        <f aca="false">IF(OR($M1100="",$M1100="ERR",$J1100="",$K1100="",$N1100=""),0,IF($N1100=0,IF(AND(OR(7=7,7=12),7&gt;=$K1100,7&lt;=IF($L1100="",12,$L1100)),$J1100,0),IF(AND(7&gt;=$K1100,7&lt;=IF($L1100="",12,$L1100),MOD(7-$K1100,$N1100)=0),$J1100,0)))</f>
        <v>0</v>
      </c>
      <c r="V1100" s="19" t="n">
        <f aca="false">IF(OR($M1100="",$M1100="ERR",$J1100="",$K1100="",$N1100=""),0,IF($N1100=0,IF(AND(OR(8=7,8=12),8&gt;=$K1100,8&lt;=IF($L1100="",12,$L1100)),$J1100,0),IF(AND(8&gt;=$K1100,8&lt;=IF($L1100="",12,$L1100),MOD(8-$K1100,$N1100)=0),$J1100,0)))</f>
        <v>0</v>
      </c>
      <c r="W1100" s="19" t="n">
        <f aca="false">IF(OR($M1100="",$M1100="ERR",$J1100="",$K1100="",$N1100=""),0,IF($N1100=0,IF(AND(OR(9=7,9=12),9&gt;=$K1100,9&lt;=IF($L1100="",12,$L1100)),$J1100,0),IF(AND(9&gt;=$K1100,9&lt;=IF($L1100="",12,$L1100),MOD(9-$K1100,$N1100)=0),$J1100,0)))</f>
        <v>0</v>
      </c>
      <c r="X1100" s="19" t="n">
        <f aca="false">IF(OR($M1100="",$M1100="ERR",$J1100="",$K1100="",$N1100=""),0,IF($N1100=0,IF(AND(OR(10=7,10=12),10&gt;=$K1100,10&lt;=IF($L1100="",12,$L1100)),$J1100,0),IF(AND(10&gt;=$K1100,10&lt;=IF($L1100="",12,$L1100),MOD(10-$K1100,$N1100)=0),$J1100,0)))</f>
        <v>0</v>
      </c>
      <c r="Y1100" s="19" t="n">
        <f aca="false">IF(OR($M1100="",$M1100="ERR",$J1100="",$K1100="",$N1100=""),0,IF($N1100=0,IF(AND(OR(11=7,11=12),11&gt;=$K1100,11&lt;=IF($L1100="",12,$L1100)),$J1100,0),IF(AND(11&gt;=$K1100,11&lt;=IF($L1100="",12,$L1100),MOD(11-$K1100,$N1100)=0),$J1100,0)))</f>
        <v>0</v>
      </c>
      <c r="Z1100" s="19" t="n">
        <f aca="false">IF(OR($M1100="",$M1100="ERR",$J1100="",$K1100="",$N1100=""),0,IF($N1100=0,IF(AND(OR(12=7,12=12),12&gt;=$K1100,12&lt;=IF($L1100="",12,$L1100)),$J1100,0),IF(AND(12&gt;=$K1100,12&lt;=IF($L1100="",12,$L1100),MOD(12-$K1100,$N1100)=0),$J1100,0)))</f>
        <v>0</v>
      </c>
      <c r="AA1100" s="36" t="n">
        <f aca="false">SUM(O1100:Z1100)</f>
        <v>0</v>
      </c>
      <c r="AB1100" s="15" t="str">
        <f aca="false">IF(AND($B1100="",$D1100="",$J1100=""),"",IF($B1100="","Falta código",IF(ISNA(MATCH($B1100,LST_COD,0)),"Código no registrado en Trabajadores",IF($E1100="","Concepto no está en el catálogo",IF($M1100="ERR","Retención de otro empleador: Origen = Otro empleador",IF(OR($J1100="",$K1100=""),"Falta monto o mes",IF(OR($K1100&lt;1,$K1100&gt;12),"Mes inicio inválido",IF(AND($L1100&lt;&gt;"",OR($L1100&lt;$K1100,$L1100&gt;12)),"Mes fin inválido",IF($N1100="","Falta frecuencia",IF(AND($G1100&lt;&gt;"Otro empleador",SUMPRODUCT(($O1100:$Z1100&lt;&gt;0)*(((COLUMN($O1100:$Z1100)-14)&lt;INDEX(Trabajadores!$M$6:$M$105,MATCH($B1100,LST_COD,0)))+((COLUMN($O1100:$Z1100)-14)&gt;INDEX(Trabajadores!$N$6:$N$105,MATCH($B1100,LST_COD,0)))))&gt;0),"Aviso: hay meses fuera del periodo laboral","OK"))))))))))</f>
        <v/>
      </c>
    </row>
    <row r="1101" customFormat="false" ht="15" hidden="false" customHeight="false" outlineLevel="0" collapsed="false">
      <c r="A1101" s="23" t="n">
        <v>1096</v>
      </c>
      <c r="B1101" s="7"/>
      <c r="C1101" s="35" t="str">
        <f aca="false">IF($B1101="","",IFERROR(INDEX(Trabajadores!$D$6:$D$105,MATCH($B1101,LST_COD,0)),"¿Código?"))</f>
        <v/>
      </c>
      <c r="D1101" s="30"/>
      <c r="E1101" s="9" t="str">
        <f aca="false">IF($D1101="","",IFERROR(VLOOKUP($D1101,CONC_TABLA,2,FALSE()),""))</f>
        <v/>
      </c>
      <c r="F1101" s="9" t="str">
        <f aca="false">IF($D1101="","",IFERROR(VLOOKUP($D1101,CONC_TABLA,3,FALSE()),""))</f>
        <v/>
      </c>
      <c r="G1101" s="30"/>
      <c r="H1101" s="30"/>
      <c r="I1101" s="30"/>
      <c r="J1101" s="29"/>
      <c r="K1101" s="28"/>
      <c r="L1101" s="28"/>
      <c r="M1101" s="9" t="str">
        <f aca="false">IF(OR($B1101="",$E1101=""),"",IF($E1101="INA","INA",IF($G1101="Otro empleador",IF($E1101="RET","RETO",IF($E1101="ORD","OTO","OTX")),IF($E1101="RET","ERR",$E1101))))</f>
        <v/>
      </c>
      <c r="N1101" s="9" t="str">
        <f aca="false">IF($I1101="","",IFERROR(VLOOKUP($I1101,FREC_TABLA,2,FALSE()),""))</f>
        <v/>
      </c>
      <c r="O1101" s="19" t="n">
        <f aca="false">IF(OR($M1101="",$M1101="ERR",$J1101="",$K1101="",$N1101=""),0,IF($N1101=0,IF(AND(OR(1=7,1=12),1&gt;=$K1101,1&lt;=IF($L1101="",12,$L1101)),$J1101,0),IF(AND(1&gt;=$K1101,1&lt;=IF($L1101="",12,$L1101),MOD(1-$K1101,$N1101)=0),$J1101,0)))</f>
        <v>0</v>
      </c>
      <c r="P1101" s="19" t="n">
        <f aca="false">IF(OR($M1101="",$M1101="ERR",$J1101="",$K1101="",$N1101=""),0,IF($N1101=0,IF(AND(OR(2=7,2=12),2&gt;=$K1101,2&lt;=IF($L1101="",12,$L1101)),$J1101,0),IF(AND(2&gt;=$K1101,2&lt;=IF($L1101="",12,$L1101),MOD(2-$K1101,$N1101)=0),$J1101,0)))</f>
        <v>0</v>
      </c>
      <c r="Q1101" s="19" t="n">
        <f aca="false">IF(OR($M1101="",$M1101="ERR",$J1101="",$K1101="",$N1101=""),0,IF($N1101=0,IF(AND(OR(3=7,3=12),3&gt;=$K1101,3&lt;=IF($L1101="",12,$L1101)),$J1101,0),IF(AND(3&gt;=$K1101,3&lt;=IF($L1101="",12,$L1101),MOD(3-$K1101,$N1101)=0),$J1101,0)))</f>
        <v>0</v>
      </c>
      <c r="R1101" s="19" t="n">
        <f aca="false">IF(OR($M1101="",$M1101="ERR",$J1101="",$K1101="",$N1101=""),0,IF($N1101=0,IF(AND(OR(4=7,4=12),4&gt;=$K1101,4&lt;=IF($L1101="",12,$L1101)),$J1101,0),IF(AND(4&gt;=$K1101,4&lt;=IF($L1101="",12,$L1101),MOD(4-$K1101,$N1101)=0),$J1101,0)))</f>
        <v>0</v>
      </c>
      <c r="S1101" s="19" t="n">
        <f aca="false">IF(OR($M1101="",$M1101="ERR",$J1101="",$K1101="",$N1101=""),0,IF($N1101=0,IF(AND(OR(5=7,5=12),5&gt;=$K1101,5&lt;=IF($L1101="",12,$L1101)),$J1101,0),IF(AND(5&gt;=$K1101,5&lt;=IF($L1101="",12,$L1101),MOD(5-$K1101,$N1101)=0),$J1101,0)))</f>
        <v>0</v>
      </c>
      <c r="T1101" s="19" t="n">
        <f aca="false">IF(OR($M1101="",$M1101="ERR",$J1101="",$K1101="",$N1101=""),0,IF($N1101=0,IF(AND(OR(6=7,6=12),6&gt;=$K1101,6&lt;=IF($L1101="",12,$L1101)),$J1101,0),IF(AND(6&gt;=$K1101,6&lt;=IF($L1101="",12,$L1101),MOD(6-$K1101,$N1101)=0),$J1101,0)))</f>
        <v>0</v>
      </c>
      <c r="U1101" s="19" t="n">
        <f aca="false">IF(OR($M1101="",$M1101="ERR",$J1101="",$K1101="",$N1101=""),0,IF($N1101=0,IF(AND(OR(7=7,7=12),7&gt;=$K1101,7&lt;=IF($L1101="",12,$L1101)),$J1101,0),IF(AND(7&gt;=$K1101,7&lt;=IF($L1101="",12,$L1101),MOD(7-$K1101,$N1101)=0),$J1101,0)))</f>
        <v>0</v>
      </c>
      <c r="V1101" s="19" t="n">
        <f aca="false">IF(OR($M1101="",$M1101="ERR",$J1101="",$K1101="",$N1101=""),0,IF($N1101=0,IF(AND(OR(8=7,8=12),8&gt;=$K1101,8&lt;=IF($L1101="",12,$L1101)),$J1101,0),IF(AND(8&gt;=$K1101,8&lt;=IF($L1101="",12,$L1101),MOD(8-$K1101,$N1101)=0),$J1101,0)))</f>
        <v>0</v>
      </c>
      <c r="W1101" s="19" t="n">
        <f aca="false">IF(OR($M1101="",$M1101="ERR",$J1101="",$K1101="",$N1101=""),0,IF($N1101=0,IF(AND(OR(9=7,9=12),9&gt;=$K1101,9&lt;=IF($L1101="",12,$L1101)),$J1101,0),IF(AND(9&gt;=$K1101,9&lt;=IF($L1101="",12,$L1101),MOD(9-$K1101,$N1101)=0),$J1101,0)))</f>
        <v>0</v>
      </c>
      <c r="X1101" s="19" t="n">
        <f aca="false">IF(OR($M1101="",$M1101="ERR",$J1101="",$K1101="",$N1101=""),0,IF($N1101=0,IF(AND(OR(10=7,10=12),10&gt;=$K1101,10&lt;=IF($L1101="",12,$L1101)),$J1101,0),IF(AND(10&gt;=$K1101,10&lt;=IF($L1101="",12,$L1101),MOD(10-$K1101,$N1101)=0),$J1101,0)))</f>
        <v>0</v>
      </c>
      <c r="Y1101" s="19" t="n">
        <f aca="false">IF(OR($M1101="",$M1101="ERR",$J1101="",$K1101="",$N1101=""),0,IF($N1101=0,IF(AND(OR(11=7,11=12),11&gt;=$K1101,11&lt;=IF($L1101="",12,$L1101)),$J1101,0),IF(AND(11&gt;=$K1101,11&lt;=IF($L1101="",12,$L1101),MOD(11-$K1101,$N1101)=0),$J1101,0)))</f>
        <v>0</v>
      </c>
      <c r="Z1101" s="19" t="n">
        <f aca="false">IF(OR($M1101="",$M1101="ERR",$J1101="",$K1101="",$N1101=""),0,IF($N1101=0,IF(AND(OR(12=7,12=12),12&gt;=$K1101,12&lt;=IF($L1101="",12,$L1101)),$J1101,0),IF(AND(12&gt;=$K1101,12&lt;=IF($L1101="",12,$L1101),MOD(12-$K1101,$N1101)=0),$J1101,0)))</f>
        <v>0</v>
      </c>
      <c r="AA1101" s="36" t="n">
        <f aca="false">SUM(O1101:Z1101)</f>
        <v>0</v>
      </c>
      <c r="AB1101" s="15" t="str">
        <f aca="false">IF(AND($B1101="",$D1101="",$J1101=""),"",IF($B1101="","Falta código",IF(ISNA(MATCH($B1101,LST_COD,0)),"Código no registrado en Trabajadores",IF($E1101="","Concepto no está en el catálogo",IF($M1101="ERR","Retención de otro empleador: Origen = Otro empleador",IF(OR($J1101="",$K1101=""),"Falta monto o mes",IF(OR($K1101&lt;1,$K1101&gt;12),"Mes inicio inválido",IF(AND($L1101&lt;&gt;"",OR($L1101&lt;$K1101,$L1101&gt;12)),"Mes fin inválido",IF($N1101="","Falta frecuencia",IF(AND($G1101&lt;&gt;"Otro empleador",SUMPRODUCT(($O1101:$Z1101&lt;&gt;0)*(((COLUMN($O1101:$Z1101)-14)&lt;INDEX(Trabajadores!$M$6:$M$105,MATCH($B1101,LST_COD,0)))+((COLUMN($O1101:$Z1101)-14)&gt;INDEX(Trabajadores!$N$6:$N$105,MATCH($B1101,LST_COD,0)))))&gt;0),"Aviso: hay meses fuera del periodo laboral","OK"))))))))))</f>
        <v/>
      </c>
    </row>
    <row r="1102" customFormat="false" ht="15" hidden="false" customHeight="false" outlineLevel="0" collapsed="false">
      <c r="A1102" s="23" t="n">
        <v>1097</v>
      </c>
      <c r="B1102" s="7"/>
      <c r="C1102" s="35" t="str">
        <f aca="false">IF($B1102="","",IFERROR(INDEX(Trabajadores!$D$6:$D$105,MATCH($B1102,LST_COD,0)),"¿Código?"))</f>
        <v/>
      </c>
      <c r="D1102" s="30"/>
      <c r="E1102" s="9" t="str">
        <f aca="false">IF($D1102="","",IFERROR(VLOOKUP($D1102,CONC_TABLA,2,FALSE()),""))</f>
        <v/>
      </c>
      <c r="F1102" s="9" t="str">
        <f aca="false">IF($D1102="","",IFERROR(VLOOKUP($D1102,CONC_TABLA,3,FALSE()),""))</f>
        <v/>
      </c>
      <c r="G1102" s="30"/>
      <c r="H1102" s="30"/>
      <c r="I1102" s="30"/>
      <c r="J1102" s="29"/>
      <c r="K1102" s="28"/>
      <c r="L1102" s="28"/>
      <c r="M1102" s="9" t="str">
        <f aca="false">IF(OR($B1102="",$E1102=""),"",IF($E1102="INA","INA",IF($G1102="Otro empleador",IF($E1102="RET","RETO",IF($E1102="ORD","OTO","OTX")),IF($E1102="RET","ERR",$E1102))))</f>
        <v/>
      </c>
      <c r="N1102" s="9" t="str">
        <f aca="false">IF($I1102="","",IFERROR(VLOOKUP($I1102,FREC_TABLA,2,FALSE()),""))</f>
        <v/>
      </c>
      <c r="O1102" s="19" t="n">
        <f aca="false">IF(OR($M1102="",$M1102="ERR",$J1102="",$K1102="",$N1102=""),0,IF($N1102=0,IF(AND(OR(1=7,1=12),1&gt;=$K1102,1&lt;=IF($L1102="",12,$L1102)),$J1102,0),IF(AND(1&gt;=$K1102,1&lt;=IF($L1102="",12,$L1102),MOD(1-$K1102,$N1102)=0),$J1102,0)))</f>
        <v>0</v>
      </c>
      <c r="P1102" s="19" t="n">
        <f aca="false">IF(OR($M1102="",$M1102="ERR",$J1102="",$K1102="",$N1102=""),0,IF($N1102=0,IF(AND(OR(2=7,2=12),2&gt;=$K1102,2&lt;=IF($L1102="",12,$L1102)),$J1102,0),IF(AND(2&gt;=$K1102,2&lt;=IF($L1102="",12,$L1102),MOD(2-$K1102,$N1102)=0),$J1102,0)))</f>
        <v>0</v>
      </c>
      <c r="Q1102" s="19" t="n">
        <f aca="false">IF(OR($M1102="",$M1102="ERR",$J1102="",$K1102="",$N1102=""),0,IF($N1102=0,IF(AND(OR(3=7,3=12),3&gt;=$K1102,3&lt;=IF($L1102="",12,$L1102)),$J1102,0),IF(AND(3&gt;=$K1102,3&lt;=IF($L1102="",12,$L1102),MOD(3-$K1102,$N1102)=0),$J1102,0)))</f>
        <v>0</v>
      </c>
      <c r="R1102" s="19" t="n">
        <f aca="false">IF(OR($M1102="",$M1102="ERR",$J1102="",$K1102="",$N1102=""),0,IF($N1102=0,IF(AND(OR(4=7,4=12),4&gt;=$K1102,4&lt;=IF($L1102="",12,$L1102)),$J1102,0),IF(AND(4&gt;=$K1102,4&lt;=IF($L1102="",12,$L1102),MOD(4-$K1102,$N1102)=0),$J1102,0)))</f>
        <v>0</v>
      </c>
      <c r="S1102" s="19" t="n">
        <f aca="false">IF(OR($M1102="",$M1102="ERR",$J1102="",$K1102="",$N1102=""),0,IF($N1102=0,IF(AND(OR(5=7,5=12),5&gt;=$K1102,5&lt;=IF($L1102="",12,$L1102)),$J1102,0),IF(AND(5&gt;=$K1102,5&lt;=IF($L1102="",12,$L1102),MOD(5-$K1102,$N1102)=0),$J1102,0)))</f>
        <v>0</v>
      </c>
      <c r="T1102" s="19" t="n">
        <f aca="false">IF(OR($M1102="",$M1102="ERR",$J1102="",$K1102="",$N1102=""),0,IF($N1102=0,IF(AND(OR(6=7,6=12),6&gt;=$K1102,6&lt;=IF($L1102="",12,$L1102)),$J1102,0),IF(AND(6&gt;=$K1102,6&lt;=IF($L1102="",12,$L1102),MOD(6-$K1102,$N1102)=0),$J1102,0)))</f>
        <v>0</v>
      </c>
      <c r="U1102" s="19" t="n">
        <f aca="false">IF(OR($M1102="",$M1102="ERR",$J1102="",$K1102="",$N1102=""),0,IF($N1102=0,IF(AND(OR(7=7,7=12),7&gt;=$K1102,7&lt;=IF($L1102="",12,$L1102)),$J1102,0),IF(AND(7&gt;=$K1102,7&lt;=IF($L1102="",12,$L1102),MOD(7-$K1102,$N1102)=0),$J1102,0)))</f>
        <v>0</v>
      </c>
      <c r="V1102" s="19" t="n">
        <f aca="false">IF(OR($M1102="",$M1102="ERR",$J1102="",$K1102="",$N1102=""),0,IF($N1102=0,IF(AND(OR(8=7,8=12),8&gt;=$K1102,8&lt;=IF($L1102="",12,$L1102)),$J1102,0),IF(AND(8&gt;=$K1102,8&lt;=IF($L1102="",12,$L1102),MOD(8-$K1102,$N1102)=0),$J1102,0)))</f>
        <v>0</v>
      </c>
      <c r="W1102" s="19" t="n">
        <f aca="false">IF(OR($M1102="",$M1102="ERR",$J1102="",$K1102="",$N1102=""),0,IF($N1102=0,IF(AND(OR(9=7,9=12),9&gt;=$K1102,9&lt;=IF($L1102="",12,$L1102)),$J1102,0),IF(AND(9&gt;=$K1102,9&lt;=IF($L1102="",12,$L1102),MOD(9-$K1102,$N1102)=0),$J1102,0)))</f>
        <v>0</v>
      </c>
      <c r="X1102" s="19" t="n">
        <f aca="false">IF(OR($M1102="",$M1102="ERR",$J1102="",$K1102="",$N1102=""),0,IF($N1102=0,IF(AND(OR(10=7,10=12),10&gt;=$K1102,10&lt;=IF($L1102="",12,$L1102)),$J1102,0),IF(AND(10&gt;=$K1102,10&lt;=IF($L1102="",12,$L1102),MOD(10-$K1102,$N1102)=0),$J1102,0)))</f>
        <v>0</v>
      </c>
      <c r="Y1102" s="19" t="n">
        <f aca="false">IF(OR($M1102="",$M1102="ERR",$J1102="",$K1102="",$N1102=""),0,IF($N1102=0,IF(AND(OR(11=7,11=12),11&gt;=$K1102,11&lt;=IF($L1102="",12,$L1102)),$J1102,0),IF(AND(11&gt;=$K1102,11&lt;=IF($L1102="",12,$L1102),MOD(11-$K1102,$N1102)=0),$J1102,0)))</f>
        <v>0</v>
      </c>
      <c r="Z1102" s="19" t="n">
        <f aca="false">IF(OR($M1102="",$M1102="ERR",$J1102="",$K1102="",$N1102=""),0,IF($N1102=0,IF(AND(OR(12=7,12=12),12&gt;=$K1102,12&lt;=IF($L1102="",12,$L1102)),$J1102,0),IF(AND(12&gt;=$K1102,12&lt;=IF($L1102="",12,$L1102),MOD(12-$K1102,$N1102)=0),$J1102,0)))</f>
        <v>0</v>
      </c>
      <c r="AA1102" s="36" t="n">
        <f aca="false">SUM(O1102:Z1102)</f>
        <v>0</v>
      </c>
      <c r="AB1102" s="15" t="str">
        <f aca="false">IF(AND($B1102="",$D1102="",$J1102=""),"",IF($B1102="","Falta código",IF(ISNA(MATCH($B1102,LST_COD,0)),"Código no registrado en Trabajadores",IF($E1102="","Concepto no está en el catálogo",IF($M1102="ERR","Retención de otro empleador: Origen = Otro empleador",IF(OR($J1102="",$K1102=""),"Falta monto o mes",IF(OR($K1102&lt;1,$K1102&gt;12),"Mes inicio inválido",IF(AND($L1102&lt;&gt;"",OR($L1102&lt;$K1102,$L1102&gt;12)),"Mes fin inválido",IF($N1102="","Falta frecuencia",IF(AND($G1102&lt;&gt;"Otro empleador",SUMPRODUCT(($O1102:$Z1102&lt;&gt;0)*(((COLUMN($O1102:$Z1102)-14)&lt;INDEX(Trabajadores!$M$6:$M$105,MATCH($B1102,LST_COD,0)))+((COLUMN($O1102:$Z1102)-14)&gt;INDEX(Trabajadores!$N$6:$N$105,MATCH($B1102,LST_COD,0)))))&gt;0),"Aviso: hay meses fuera del periodo laboral","OK"))))))))))</f>
        <v/>
      </c>
    </row>
    <row r="1103" customFormat="false" ht="15" hidden="false" customHeight="false" outlineLevel="0" collapsed="false">
      <c r="A1103" s="23" t="n">
        <v>1098</v>
      </c>
      <c r="B1103" s="7"/>
      <c r="C1103" s="35" t="str">
        <f aca="false">IF($B1103="","",IFERROR(INDEX(Trabajadores!$D$6:$D$105,MATCH($B1103,LST_COD,0)),"¿Código?"))</f>
        <v/>
      </c>
      <c r="D1103" s="30"/>
      <c r="E1103" s="9" t="str">
        <f aca="false">IF($D1103="","",IFERROR(VLOOKUP($D1103,CONC_TABLA,2,FALSE()),""))</f>
        <v/>
      </c>
      <c r="F1103" s="9" t="str">
        <f aca="false">IF($D1103="","",IFERROR(VLOOKUP($D1103,CONC_TABLA,3,FALSE()),""))</f>
        <v/>
      </c>
      <c r="G1103" s="30"/>
      <c r="H1103" s="30"/>
      <c r="I1103" s="30"/>
      <c r="J1103" s="29"/>
      <c r="K1103" s="28"/>
      <c r="L1103" s="28"/>
      <c r="M1103" s="9" t="str">
        <f aca="false">IF(OR($B1103="",$E1103=""),"",IF($E1103="INA","INA",IF($G1103="Otro empleador",IF($E1103="RET","RETO",IF($E1103="ORD","OTO","OTX")),IF($E1103="RET","ERR",$E1103))))</f>
        <v/>
      </c>
      <c r="N1103" s="9" t="str">
        <f aca="false">IF($I1103="","",IFERROR(VLOOKUP($I1103,FREC_TABLA,2,FALSE()),""))</f>
        <v/>
      </c>
      <c r="O1103" s="19" t="n">
        <f aca="false">IF(OR($M1103="",$M1103="ERR",$J1103="",$K1103="",$N1103=""),0,IF($N1103=0,IF(AND(OR(1=7,1=12),1&gt;=$K1103,1&lt;=IF($L1103="",12,$L1103)),$J1103,0),IF(AND(1&gt;=$K1103,1&lt;=IF($L1103="",12,$L1103),MOD(1-$K1103,$N1103)=0),$J1103,0)))</f>
        <v>0</v>
      </c>
      <c r="P1103" s="19" t="n">
        <f aca="false">IF(OR($M1103="",$M1103="ERR",$J1103="",$K1103="",$N1103=""),0,IF($N1103=0,IF(AND(OR(2=7,2=12),2&gt;=$K1103,2&lt;=IF($L1103="",12,$L1103)),$J1103,0),IF(AND(2&gt;=$K1103,2&lt;=IF($L1103="",12,$L1103),MOD(2-$K1103,$N1103)=0),$J1103,0)))</f>
        <v>0</v>
      </c>
      <c r="Q1103" s="19" t="n">
        <f aca="false">IF(OR($M1103="",$M1103="ERR",$J1103="",$K1103="",$N1103=""),0,IF($N1103=0,IF(AND(OR(3=7,3=12),3&gt;=$K1103,3&lt;=IF($L1103="",12,$L1103)),$J1103,0),IF(AND(3&gt;=$K1103,3&lt;=IF($L1103="",12,$L1103),MOD(3-$K1103,$N1103)=0),$J1103,0)))</f>
        <v>0</v>
      </c>
      <c r="R1103" s="19" t="n">
        <f aca="false">IF(OR($M1103="",$M1103="ERR",$J1103="",$K1103="",$N1103=""),0,IF($N1103=0,IF(AND(OR(4=7,4=12),4&gt;=$K1103,4&lt;=IF($L1103="",12,$L1103)),$J1103,0),IF(AND(4&gt;=$K1103,4&lt;=IF($L1103="",12,$L1103),MOD(4-$K1103,$N1103)=0),$J1103,0)))</f>
        <v>0</v>
      </c>
      <c r="S1103" s="19" t="n">
        <f aca="false">IF(OR($M1103="",$M1103="ERR",$J1103="",$K1103="",$N1103=""),0,IF($N1103=0,IF(AND(OR(5=7,5=12),5&gt;=$K1103,5&lt;=IF($L1103="",12,$L1103)),$J1103,0),IF(AND(5&gt;=$K1103,5&lt;=IF($L1103="",12,$L1103),MOD(5-$K1103,$N1103)=0),$J1103,0)))</f>
        <v>0</v>
      </c>
      <c r="T1103" s="19" t="n">
        <f aca="false">IF(OR($M1103="",$M1103="ERR",$J1103="",$K1103="",$N1103=""),0,IF($N1103=0,IF(AND(OR(6=7,6=12),6&gt;=$K1103,6&lt;=IF($L1103="",12,$L1103)),$J1103,0),IF(AND(6&gt;=$K1103,6&lt;=IF($L1103="",12,$L1103),MOD(6-$K1103,$N1103)=0),$J1103,0)))</f>
        <v>0</v>
      </c>
      <c r="U1103" s="19" t="n">
        <f aca="false">IF(OR($M1103="",$M1103="ERR",$J1103="",$K1103="",$N1103=""),0,IF($N1103=0,IF(AND(OR(7=7,7=12),7&gt;=$K1103,7&lt;=IF($L1103="",12,$L1103)),$J1103,0),IF(AND(7&gt;=$K1103,7&lt;=IF($L1103="",12,$L1103),MOD(7-$K1103,$N1103)=0),$J1103,0)))</f>
        <v>0</v>
      </c>
      <c r="V1103" s="19" t="n">
        <f aca="false">IF(OR($M1103="",$M1103="ERR",$J1103="",$K1103="",$N1103=""),0,IF($N1103=0,IF(AND(OR(8=7,8=12),8&gt;=$K1103,8&lt;=IF($L1103="",12,$L1103)),$J1103,0),IF(AND(8&gt;=$K1103,8&lt;=IF($L1103="",12,$L1103),MOD(8-$K1103,$N1103)=0),$J1103,0)))</f>
        <v>0</v>
      </c>
      <c r="W1103" s="19" t="n">
        <f aca="false">IF(OR($M1103="",$M1103="ERR",$J1103="",$K1103="",$N1103=""),0,IF($N1103=0,IF(AND(OR(9=7,9=12),9&gt;=$K1103,9&lt;=IF($L1103="",12,$L1103)),$J1103,0),IF(AND(9&gt;=$K1103,9&lt;=IF($L1103="",12,$L1103),MOD(9-$K1103,$N1103)=0),$J1103,0)))</f>
        <v>0</v>
      </c>
      <c r="X1103" s="19" t="n">
        <f aca="false">IF(OR($M1103="",$M1103="ERR",$J1103="",$K1103="",$N1103=""),0,IF($N1103=0,IF(AND(OR(10=7,10=12),10&gt;=$K1103,10&lt;=IF($L1103="",12,$L1103)),$J1103,0),IF(AND(10&gt;=$K1103,10&lt;=IF($L1103="",12,$L1103),MOD(10-$K1103,$N1103)=0),$J1103,0)))</f>
        <v>0</v>
      </c>
      <c r="Y1103" s="19" t="n">
        <f aca="false">IF(OR($M1103="",$M1103="ERR",$J1103="",$K1103="",$N1103=""),0,IF($N1103=0,IF(AND(OR(11=7,11=12),11&gt;=$K1103,11&lt;=IF($L1103="",12,$L1103)),$J1103,0),IF(AND(11&gt;=$K1103,11&lt;=IF($L1103="",12,$L1103),MOD(11-$K1103,$N1103)=0),$J1103,0)))</f>
        <v>0</v>
      </c>
      <c r="Z1103" s="19" t="n">
        <f aca="false">IF(OR($M1103="",$M1103="ERR",$J1103="",$K1103="",$N1103=""),0,IF($N1103=0,IF(AND(OR(12=7,12=12),12&gt;=$K1103,12&lt;=IF($L1103="",12,$L1103)),$J1103,0),IF(AND(12&gt;=$K1103,12&lt;=IF($L1103="",12,$L1103),MOD(12-$K1103,$N1103)=0),$J1103,0)))</f>
        <v>0</v>
      </c>
      <c r="AA1103" s="36" t="n">
        <f aca="false">SUM(O1103:Z1103)</f>
        <v>0</v>
      </c>
      <c r="AB1103" s="15" t="str">
        <f aca="false">IF(AND($B1103="",$D1103="",$J1103=""),"",IF($B1103="","Falta código",IF(ISNA(MATCH($B1103,LST_COD,0)),"Código no registrado en Trabajadores",IF($E1103="","Concepto no está en el catálogo",IF($M1103="ERR","Retención de otro empleador: Origen = Otro empleador",IF(OR($J1103="",$K1103=""),"Falta monto o mes",IF(OR($K1103&lt;1,$K1103&gt;12),"Mes inicio inválido",IF(AND($L1103&lt;&gt;"",OR($L1103&lt;$K1103,$L1103&gt;12)),"Mes fin inválido",IF($N1103="","Falta frecuencia",IF(AND($G1103&lt;&gt;"Otro empleador",SUMPRODUCT(($O1103:$Z1103&lt;&gt;0)*(((COLUMN($O1103:$Z1103)-14)&lt;INDEX(Trabajadores!$M$6:$M$105,MATCH($B1103,LST_COD,0)))+((COLUMN($O1103:$Z1103)-14)&gt;INDEX(Trabajadores!$N$6:$N$105,MATCH($B1103,LST_COD,0)))))&gt;0),"Aviso: hay meses fuera del periodo laboral","OK"))))))))))</f>
        <v/>
      </c>
    </row>
    <row r="1104" customFormat="false" ht="15" hidden="false" customHeight="false" outlineLevel="0" collapsed="false">
      <c r="A1104" s="23" t="n">
        <v>1099</v>
      </c>
      <c r="B1104" s="7"/>
      <c r="C1104" s="35" t="str">
        <f aca="false">IF($B1104="","",IFERROR(INDEX(Trabajadores!$D$6:$D$105,MATCH($B1104,LST_COD,0)),"¿Código?"))</f>
        <v/>
      </c>
      <c r="D1104" s="30"/>
      <c r="E1104" s="9" t="str">
        <f aca="false">IF($D1104="","",IFERROR(VLOOKUP($D1104,CONC_TABLA,2,FALSE()),""))</f>
        <v/>
      </c>
      <c r="F1104" s="9" t="str">
        <f aca="false">IF($D1104="","",IFERROR(VLOOKUP($D1104,CONC_TABLA,3,FALSE()),""))</f>
        <v/>
      </c>
      <c r="G1104" s="30"/>
      <c r="H1104" s="30"/>
      <c r="I1104" s="30"/>
      <c r="J1104" s="29"/>
      <c r="K1104" s="28"/>
      <c r="L1104" s="28"/>
      <c r="M1104" s="9" t="str">
        <f aca="false">IF(OR($B1104="",$E1104=""),"",IF($E1104="INA","INA",IF($G1104="Otro empleador",IF($E1104="RET","RETO",IF($E1104="ORD","OTO","OTX")),IF($E1104="RET","ERR",$E1104))))</f>
        <v/>
      </c>
      <c r="N1104" s="9" t="str">
        <f aca="false">IF($I1104="","",IFERROR(VLOOKUP($I1104,FREC_TABLA,2,FALSE()),""))</f>
        <v/>
      </c>
      <c r="O1104" s="19" t="n">
        <f aca="false">IF(OR($M1104="",$M1104="ERR",$J1104="",$K1104="",$N1104=""),0,IF($N1104=0,IF(AND(OR(1=7,1=12),1&gt;=$K1104,1&lt;=IF($L1104="",12,$L1104)),$J1104,0),IF(AND(1&gt;=$K1104,1&lt;=IF($L1104="",12,$L1104),MOD(1-$K1104,$N1104)=0),$J1104,0)))</f>
        <v>0</v>
      </c>
      <c r="P1104" s="19" t="n">
        <f aca="false">IF(OR($M1104="",$M1104="ERR",$J1104="",$K1104="",$N1104=""),0,IF($N1104=0,IF(AND(OR(2=7,2=12),2&gt;=$K1104,2&lt;=IF($L1104="",12,$L1104)),$J1104,0),IF(AND(2&gt;=$K1104,2&lt;=IF($L1104="",12,$L1104),MOD(2-$K1104,$N1104)=0),$J1104,0)))</f>
        <v>0</v>
      </c>
      <c r="Q1104" s="19" t="n">
        <f aca="false">IF(OR($M1104="",$M1104="ERR",$J1104="",$K1104="",$N1104=""),0,IF($N1104=0,IF(AND(OR(3=7,3=12),3&gt;=$K1104,3&lt;=IF($L1104="",12,$L1104)),$J1104,0),IF(AND(3&gt;=$K1104,3&lt;=IF($L1104="",12,$L1104),MOD(3-$K1104,$N1104)=0),$J1104,0)))</f>
        <v>0</v>
      </c>
      <c r="R1104" s="19" t="n">
        <f aca="false">IF(OR($M1104="",$M1104="ERR",$J1104="",$K1104="",$N1104=""),0,IF($N1104=0,IF(AND(OR(4=7,4=12),4&gt;=$K1104,4&lt;=IF($L1104="",12,$L1104)),$J1104,0),IF(AND(4&gt;=$K1104,4&lt;=IF($L1104="",12,$L1104),MOD(4-$K1104,$N1104)=0),$J1104,0)))</f>
        <v>0</v>
      </c>
      <c r="S1104" s="19" t="n">
        <f aca="false">IF(OR($M1104="",$M1104="ERR",$J1104="",$K1104="",$N1104=""),0,IF($N1104=0,IF(AND(OR(5=7,5=12),5&gt;=$K1104,5&lt;=IF($L1104="",12,$L1104)),$J1104,0),IF(AND(5&gt;=$K1104,5&lt;=IF($L1104="",12,$L1104),MOD(5-$K1104,$N1104)=0),$J1104,0)))</f>
        <v>0</v>
      </c>
      <c r="T1104" s="19" t="n">
        <f aca="false">IF(OR($M1104="",$M1104="ERR",$J1104="",$K1104="",$N1104=""),0,IF($N1104=0,IF(AND(OR(6=7,6=12),6&gt;=$K1104,6&lt;=IF($L1104="",12,$L1104)),$J1104,0),IF(AND(6&gt;=$K1104,6&lt;=IF($L1104="",12,$L1104),MOD(6-$K1104,$N1104)=0),$J1104,0)))</f>
        <v>0</v>
      </c>
      <c r="U1104" s="19" t="n">
        <f aca="false">IF(OR($M1104="",$M1104="ERR",$J1104="",$K1104="",$N1104=""),0,IF($N1104=0,IF(AND(OR(7=7,7=12),7&gt;=$K1104,7&lt;=IF($L1104="",12,$L1104)),$J1104,0),IF(AND(7&gt;=$K1104,7&lt;=IF($L1104="",12,$L1104),MOD(7-$K1104,$N1104)=0),$J1104,0)))</f>
        <v>0</v>
      </c>
      <c r="V1104" s="19" t="n">
        <f aca="false">IF(OR($M1104="",$M1104="ERR",$J1104="",$K1104="",$N1104=""),0,IF($N1104=0,IF(AND(OR(8=7,8=12),8&gt;=$K1104,8&lt;=IF($L1104="",12,$L1104)),$J1104,0),IF(AND(8&gt;=$K1104,8&lt;=IF($L1104="",12,$L1104),MOD(8-$K1104,$N1104)=0),$J1104,0)))</f>
        <v>0</v>
      </c>
      <c r="W1104" s="19" t="n">
        <f aca="false">IF(OR($M1104="",$M1104="ERR",$J1104="",$K1104="",$N1104=""),0,IF($N1104=0,IF(AND(OR(9=7,9=12),9&gt;=$K1104,9&lt;=IF($L1104="",12,$L1104)),$J1104,0),IF(AND(9&gt;=$K1104,9&lt;=IF($L1104="",12,$L1104),MOD(9-$K1104,$N1104)=0),$J1104,0)))</f>
        <v>0</v>
      </c>
      <c r="X1104" s="19" t="n">
        <f aca="false">IF(OR($M1104="",$M1104="ERR",$J1104="",$K1104="",$N1104=""),0,IF($N1104=0,IF(AND(OR(10=7,10=12),10&gt;=$K1104,10&lt;=IF($L1104="",12,$L1104)),$J1104,0),IF(AND(10&gt;=$K1104,10&lt;=IF($L1104="",12,$L1104),MOD(10-$K1104,$N1104)=0),$J1104,0)))</f>
        <v>0</v>
      </c>
      <c r="Y1104" s="19" t="n">
        <f aca="false">IF(OR($M1104="",$M1104="ERR",$J1104="",$K1104="",$N1104=""),0,IF($N1104=0,IF(AND(OR(11=7,11=12),11&gt;=$K1104,11&lt;=IF($L1104="",12,$L1104)),$J1104,0),IF(AND(11&gt;=$K1104,11&lt;=IF($L1104="",12,$L1104),MOD(11-$K1104,$N1104)=0),$J1104,0)))</f>
        <v>0</v>
      </c>
      <c r="Z1104" s="19" t="n">
        <f aca="false">IF(OR($M1104="",$M1104="ERR",$J1104="",$K1104="",$N1104=""),0,IF($N1104=0,IF(AND(OR(12=7,12=12),12&gt;=$K1104,12&lt;=IF($L1104="",12,$L1104)),$J1104,0),IF(AND(12&gt;=$K1104,12&lt;=IF($L1104="",12,$L1104),MOD(12-$K1104,$N1104)=0),$J1104,0)))</f>
        <v>0</v>
      </c>
      <c r="AA1104" s="36" t="n">
        <f aca="false">SUM(O1104:Z1104)</f>
        <v>0</v>
      </c>
      <c r="AB1104" s="15" t="str">
        <f aca="false">IF(AND($B1104="",$D1104="",$J1104=""),"",IF($B1104="","Falta código",IF(ISNA(MATCH($B1104,LST_COD,0)),"Código no registrado en Trabajadores",IF($E1104="","Concepto no está en el catálogo",IF($M1104="ERR","Retención de otro empleador: Origen = Otro empleador",IF(OR($J1104="",$K1104=""),"Falta monto o mes",IF(OR($K1104&lt;1,$K1104&gt;12),"Mes inicio inválido",IF(AND($L1104&lt;&gt;"",OR($L1104&lt;$K1104,$L1104&gt;12)),"Mes fin inválido",IF($N1104="","Falta frecuencia",IF(AND($G1104&lt;&gt;"Otro empleador",SUMPRODUCT(($O1104:$Z1104&lt;&gt;0)*(((COLUMN($O1104:$Z1104)-14)&lt;INDEX(Trabajadores!$M$6:$M$105,MATCH($B1104,LST_COD,0)))+((COLUMN($O1104:$Z1104)-14)&gt;INDEX(Trabajadores!$N$6:$N$105,MATCH($B1104,LST_COD,0)))))&gt;0),"Aviso: hay meses fuera del periodo laboral","OK"))))))))))</f>
        <v/>
      </c>
    </row>
    <row r="1105" customFormat="false" ht="15" hidden="false" customHeight="false" outlineLevel="0" collapsed="false">
      <c r="A1105" s="23" t="n">
        <v>1100</v>
      </c>
      <c r="B1105" s="7"/>
      <c r="C1105" s="35" t="str">
        <f aca="false">IF($B1105="","",IFERROR(INDEX(Trabajadores!$D$6:$D$105,MATCH($B1105,LST_COD,0)),"¿Código?"))</f>
        <v/>
      </c>
      <c r="D1105" s="30"/>
      <c r="E1105" s="9" t="str">
        <f aca="false">IF($D1105="","",IFERROR(VLOOKUP($D1105,CONC_TABLA,2,FALSE()),""))</f>
        <v/>
      </c>
      <c r="F1105" s="9" t="str">
        <f aca="false">IF($D1105="","",IFERROR(VLOOKUP($D1105,CONC_TABLA,3,FALSE()),""))</f>
        <v/>
      </c>
      <c r="G1105" s="30"/>
      <c r="H1105" s="30"/>
      <c r="I1105" s="30"/>
      <c r="J1105" s="29"/>
      <c r="K1105" s="28"/>
      <c r="L1105" s="28"/>
      <c r="M1105" s="9" t="str">
        <f aca="false">IF(OR($B1105="",$E1105=""),"",IF($E1105="INA","INA",IF($G1105="Otro empleador",IF($E1105="RET","RETO",IF($E1105="ORD","OTO","OTX")),IF($E1105="RET","ERR",$E1105))))</f>
        <v/>
      </c>
      <c r="N1105" s="9" t="str">
        <f aca="false">IF($I1105="","",IFERROR(VLOOKUP($I1105,FREC_TABLA,2,FALSE()),""))</f>
        <v/>
      </c>
      <c r="O1105" s="19" t="n">
        <f aca="false">IF(OR($M1105="",$M1105="ERR",$J1105="",$K1105="",$N1105=""),0,IF($N1105=0,IF(AND(OR(1=7,1=12),1&gt;=$K1105,1&lt;=IF($L1105="",12,$L1105)),$J1105,0),IF(AND(1&gt;=$K1105,1&lt;=IF($L1105="",12,$L1105),MOD(1-$K1105,$N1105)=0),$J1105,0)))</f>
        <v>0</v>
      </c>
      <c r="P1105" s="19" t="n">
        <f aca="false">IF(OR($M1105="",$M1105="ERR",$J1105="",$K1105="",$N1105=""),0,IF($N1105=0,IF(AND(OR(2=7,2=12),2&gt;=$K1105,2&lt;=IF($L1105="",12,$L1105)),$J1105,0),IF(AND(2&gt;=$K1105,2&lt;=IF($L1105="",12,$L1105),MOD(2-$K1105,$N1105)=0),$J1105,0)))</f>
        <v>0</v>
      </c>
      <c r="Q1105" s="19" t="n">
        <f aca="false">IF(OR($M1105="",$M1105="ERR",$J1105="",$K1105="",$N1105=""),0,IF($N1105=0,IF(AND(OR(3=7,3=12),3&gt;=$K1105,3&lt;=IF($L1105="",12,$L1105)),$J1105,0),IF(AND(3&gt;=$K1105,3&lt;=IF($L1105="",12,$L1105),MOD(3-$K1105,$N1105)=0),$J1105,0)))</f>
        <v>0</v>
      </c>
      <c r="R1105" s="19" t="n">
        <f aca="false">IF(OR($M1105="",$M1105="ERR",$J1105="",$K1105="",$N1105=""),0,IF($N1105=0,IF(AND(OR(4=7,4=12),4&gt;=$K1105,4&lt;=IF($L1105="",12,$L1105)),$J1105,0),IF(AND(4&gt;=$K1105,4&lt;=IF($L1105="",12,$L1105),MOD(4-$K1105,$N1105)=0),$J1105,0)))</f>
        <v>0</v>
      </c>
      <c r="S1105" s="19" t="n">
        <f aca="false">IF(OR($M1105="",$M1105="ERR",$J1105="",$K1105="",$N1105=""),0,IF($N1105=0,IF(AND(OR(5=7,5=12),5&gt;=$K1105,5&lt;=IF($L1105="",12,$L1105)),$J1105,0),IF(AND(5&gt;=$K1105,5&lt;=IF($L1105="",12,$L1105),MOD(5-$K1105,$N1105)=0),$J1105,0)))</f>
        <v>0</v>
      </c>
      <c r="T1105" s="19" t="n">
        <f aca="false">IF(OR($M1105="",$M1105="ERR",$J1105="",$K1105="",$N1105=""),0,IF($N1105=0,IF(AND(OR(6=7,6=12),6&gt;=$K1105,6&lt;=IF($L1105="",12,$L1105)),$J1105,0),IF(AND(6&gt;=$K1105,6&lt;=IF($L1105="",12,$L1105),MOD(6-$K1105,$N1105)=0),$J1105,0)))</f>
        <v>0</v>
      </c>
      <c r="U1105" s="19" t="n">
        <f aca="false">IF(OR($M1105="",$M1105="ERR",$J1105="",$K1105="",$N1105=""),0,IF($N1105=0,IF(AND(OR(7=7,7=12),7&gt;=$K1105,7&lt;=IF($L1105="",12,$L1105)),$J1105,0),IF(AND(7&gt;=$K1105,7&lt;=IF($L1105="",12,$L1105),MOD(7-$K1105,$N1105)=0),$J1105,0)))</f>
        <v>0</v>
      </c>
      <c r="V1105" s="19" t="n">
        <f aca="false">IF(OR($M1105="",$M1105="ERR",$J1105="",$K1105="",$N1105=""),0,IF($N1105=0,IF(AND(OR(8=7,8=12),8&gt;=$K1105,8&lt;=IF($L1105="",12,$L1105)),$J1105,0),IF(AND(8&gt;=$K1105,8&lt;=IF($L1105="",12,$L1105),MOD(8-$K1105,$N1105)=0),$J1105,0)))</f>
        <v>0</v>
      </c>
      <c r="W1105" s="19" t="n">
        <f aca="false">IF(OR($M1105="",$M1105="ERR",$J1105="",$K1105="",$N1105=""),0,IF($N1105=0,IF(AND(OR(9=7,9=12),9&gt;=$K1105,9&lt;=IF($L1105="",12,$L1105)),$J1105,0),IF(AND(9&gt;=$K1105,9&lt;=IF($L1105="",12,$L1105),MOD(9-$K1105,$N1105)=0),$J1105,0)))</f>
        <v>0</v>
      </c>
      <c r="X1105" s="19" t="n">
        <f aca="false">IF(OR($M1105="",$M1105="ERR",$J1105="",$K1105="",$N1105=""),0,IF($N1105=0,IF(AND(OR(10=7,10=12),10&gt;=$K1105,10&lt;=IF($L1105="",12,$L1105)),$J1105,0),IF(AND(10&gt;=$K1105,10&lt;=IF($L1105="",12,$L1105),MOD(10-$K1105,$N1105)=0),$J1105,0)))</f>
        <v>0</v>
      </c>
      <c r="Y1105" s="19" t="n">
        <f aca="false">IF(OR($M1105="",$M1105="ERR",$J1105="",$K1105="",$N1105=""),0,IF($N1105=0,IF(AND(OR(11=7,11=12),11&gt;=$K1105,11&lt;=IF($L1105="",12,$L1105)),$J1105,0),IF(AND(11&gt;=$K1105,11&lt;=IF($L1105="",12,$L1105),MOD(11-$K1105,$N1105)=0),$J1105,0)))</f>
        <v>0</v>
      </c>
      <c r="Z1105" s="19" t="n">
        <f aca="false">IF(OR($M1105="",$M1105="ERR",$J1105="",$K1105="",$N1105=""),0,IF($N1105=0,IF(AND(OR(12=7,12=12),12&gt;=$K1105,12&lt;=IF($L1105="",12,$L1105)),$J1105,0),IF(AND(12&gt;=$K1105,12&lt;=IF($L1105="",12,$L1105),MOD(12-$K1105,$N1105)=0),$J1105,0)))</f>
        <v>0</v>
      </c>
      <c r="AA1105" s="36" t="n">
        <f aca="false">SUM(O1105:Z1105)</f>
        <v>0</v>
      </c>
      <c r="AB1105" s="15" t="str">
        <f aca="false">IF(AND($B1105="",$D1105="",$J1105=""),"",IF($B1105="","Falta código",IF(ISNA(MATCH($B1105,LST_COD,0)),"Código no registrado en Trabajadores",IF($E1105="","Concepto no está en el catálogo",IF($M1105="ERR","Retención de otro empleador: Origen = Otro empleador",IF(OR($J1105="",$K1105=""),"Falta monto o mes",IF(OR($K1105&lt;1,$K1105&gt;12),"Mes inicio inválido",IF(AND($L1105&lt;&gt;"",OR($L1105&lt;$K1105,$L1105&gt;12)),"Mes fin inválido",IF($N1105="","Falta frecuencia",IF(AND($G1105&lt;&gt;"Otro empleador",SUMPRODUCT(($O1105:$Z1105&lt;&gt;0)*(((COLUMN($O1105:$Z1105)-14)&lt;INDEX(Trabajadores!$M$6:$M$105,MATCH($B1105,LST_COD,0)))+((COLUMN($O1105:$Z1105)-14)&gt;INDEX(Trabajadores!$N$6:$N$105,MATCH($B1105,LST_COD,0)))))&gt;0),"Aviso: hay meses fuera del periodo laboral","OK"))))))))))</f>
        <v/>
      </c>
    </row>
    <row r="1106" customFormat="false" ht="15" hidden="false" customHeight="false" outlineLevel="0" collapsed="false">
      <c r="A1106" s="23" t="n">
        <v>1101</v>
      </c>
      <c r="B1106" s="7"/>
      <c r="C1106" s="35" t="str">
        <f aca="false">IF($B1106="","",IFERROR(INDEX(Trabajadores!$D$6:$D$105,MATCH($B1106,LST_COD,0)),"¿Código?"))</f>
        <v/>
      </c>
      <c r="D1106" s="30"/>
      <c r="E1106" s="9" t="str">
        <f aca="false">IF($D1106="","",IFERROR(VLOOKUP($D1106,CONC_TABLA,2,FALSE()),""))</f>
        <v/>
      </c>
      <c r="F1106" s="9" t="str">
        <f aca="false">IF($D1106="","",IFERROR(VLOOKUP($D1106,CONC_TABLA,3,FALSE()),""))</f>
        <v/>
      </c>
      <c r="G1106" s="30"/>
      <c r="H1106" s="30"/>
      <c r="I1106" s="30"/>
      <c r="J1106" s="29"/>
      <c r="K1106" s="28"/>
      <c r="L1106" s="28"/>
      <c r="M1106" s="9" t="str">
        <f aca="false">IF(OR($B1106="",$E1106=""),"",IF($E1106="INA","INA",IF($G1106="Otro empleador",IF($E1106="RET","RETO",IF($E1106="ORD","OTO","OTX")),IF($E1106="RET","ERR",$E1106))))</f>
        <v/>
      </c>
      <c r="N1106" s="9" t="str">
        <f aca="false">IF($I1106="","",IFERROR(VLOOKUP($I1106,FREC_TABLA,2,FALSE()),""))</f>
        <v/>
      </c>
      <c r="O1106" s="19" t="n">
        <f aca="false">IF(OR($M1106="",$M1106="ERR",$J1106="",$K1106="",$N1106=""),0,IF($N1106=0,IF(AND(OR(1=7,1=12),1&gt;=$K1106,1&lt;=IF($L1106="",12,$L1106)),$J1106,0),IF(AND(1&gt;=$K1106,1&lt;=IF($L1106="",12,$L1106),MOD(1-$K1106,$N1106)=0),$J1106,0)))</f>
        <v>0</v>
      </c>
      <c r="P1106" s="19" t="n">
        <f aca="false">IF(OR($M1106="",$M1106="ERR",$J1106="",$K1106="",$N1106=""),0,IF($N1106=0,IF(AND(OR(2=7,2=12),2&gt;=$K1106,2&lt;=IF($L1106="",12,$L1106)),$J1106,0),IF(AND(2&gt;=$K1106,2&lt;=IF($L1106="",12,$L1106),MOD(2-$K1106,$N1106)=0),$J1106,0)))</f>
        <v>0</v>
      </c>
      <c r="Q1106" s="19" t="n">
        <f aca="false">IF(OR($M1106="",$M1106="ERR",$J1106="",$K1106="",$N1106=""),0,IF($N1106=0,IF(AND(OR(3=7,3=12),3&gt;=$K1106,3&lt;=IF($L1106="",12,$L1106)),$J1106,0),IF(AND(3&gt;=$K1106,3&lt;=IF($L1106="",12,$L1106),MOD(3-$K1106,$N1106)=0),$J1106,0)))</f>
        <v>0</v>
      </c>
      <c r="R1106" s="19" t="n">
        <f aca="false">IF(OR($M1106="",$M1106="ERR",$J1106="",$K1106="",$N1106=""),0,IF($N1106=0,IF(AND(OR(4=7,4=12),4&gt;=$K1106,4&lt;=IF($L1106="",12,$L1106)),$J1106,0),IF(AND(4&gt;=$K1106,4&lt;=IF($L1106="",12,$L1106),MOD(4-$K1106,$N1106)=0),$J1106,0)))</f>
        <v>0</v>
      </c>
      <c r="S1106" s="19" t="n">
        <f aca="false">IF(OR($M1106="",$M1106="ERR",$J1106="",$K1106="",$N1106=""),0,IF($N1106=0,IF(AND(OR(5=7,5=12),5&gt;=$K1106,5&lt;=IF($L1106="",12,$L1106)),$J1106,0),IF(AND(5&gt;=$K1106,5&lt;=IF($L1106="",12,$L1106),MOD(5-$K1106,$N1106)=0),$J1106,0)))</f>
        <v>0</v>
      </c>
      <c r="T1106" s="19" t="n">
        <f aca="false">IF(OR($M1106="",$M1106="ERR",$J1106="",$K1106="",$N1106=""),0,IF($N1106=0,IF(AND(OR(6=7,6=12),6&gt;=$K1106,6&lt;=IF($L1106="",12,$L1106)),$J1106,0),IF(AND(6&gt;=$K1106,6&lt;=IF($L1106="",12,$L1106),MOD(6-$K1106,$N1106)=0),$J1106,0)))</f>
        <v>0</v>
      </c>
      <c r="U1106" s="19" t="n">
        <f aca="false">IF(OR($M1106="",$M1106="ERR",$J1106="",$K1106="",$N1106=""),0,IF($N1106=0,IF(AND(OR(7=7,7=12),7&gt;=$K1106,7&lt;=IF($L1106="",12,$L1106)),$J1106,0),IF(AND(7&gt;=$K1106,7&lt;=IF($L1106="",12,$L1106),MOD(7-$K1106,$N1106)=0),$J1106,0)))</f>
        <v>0</v>
      </c>
      <c r="V1106" s="19" t="n">
        <f aca="false">IF(OR($M1106="",$M1106="ERR",$J1106="",$K1106="",$N1106=""),0,IF($N1106=0,IF(AND(OR(8=7,8=12),8&gt;=$K1106,8&lt;=IF($L1106="",12,$L1106)),$J1106,0),IF(AND(8&gt;=$K1106,8&lt;=IF($L1106="",12,$L1106),MOD(8-$K1106,$N1106)=0),$J1106,0)))</f>
        <v>0</v>
      </c>
      <c r="W1106" s="19" t="n">
        <f aca="false">IF(OR($M1106="",$M1106="ERR",$J1106="",$K1106="",$N1106=""),0,IF($N1106=0,IF(AND(OR(9=7,9=12),9&gt;=$K1106,9&lt;=IF($L1106="",12,$L1106)),$J1106,0),IF(AND(9&gt;=$K1106,9&lt;=IF($L1106="",12,$L1106),MOD(9-$K1106,$N1106)=0),$J1106,0)))</f>
        <v>0</v>
      </c>
      <c r="X1106" s="19" t="n">
        <f aca="false">IF(OR($M1106="",$M1106="ERR",$J1106="",$K1106="",$N1106=""),0,IF($N1106=0,IF(AND(OR(10=7,10=12),10&gt;=$K1106,10&lt;=IF($L1106="",12,$L1106)),$J1106,0),IF(AND(10&gt;=$K1106,10&lt;=IF($L1106="",12,$L1106),MOD(10-$K1106,$N1106)=0),$J1106,0)))</f>
        <v>0</v>
      </c>
      <c r="Y1106" s="19" t="n">
        <f aca="false">IF(OR($M1106="",$M1106="ERR",$J1106="",$K1106="",$N1106=""),0,IF($N1106=0,IF(AND(OR(11=7,11=12),11&gt;=$K1106,11&lt;=IF($L1106="",12,$L1106)),$J1106,0),IF(AND(11&gt;=$K1106,11&lt;=IF($L1106="",12,$L1106),MOD(11-$K1106,$N1106)=0),$J1106,0)))</f>
        <v>0</v>
      </c>
      <c r="Z1106" s="19" t="n">
        <f aca="false">IF(OR($M1106="",$M1106="ERR",$J1106="",$K1106="",$N1106=""),0,IF($N1106=0,IF(AND(OR(12=7,12=12),12&gt;=$K1106,12&lt;=IF($L1106="",12,$L1106)),$J1106,0),IF(AND(12&gt;=$K1106,12&lt;=IF($L1106="",12,$L1106),MOD(12-$K1106,$N1106)=0),$J1106,0)))</f>
        <v>0</v>
      </c>
      <c r="AA1106" s="36" t="n">
        <f aca="false">SUM(O1106:Z1106)</f>
        <v>0</v>
      </c>
      <c r="AB1106" s="15" t="str">
        <f aca="false">IF(AND($B1106="",$D1106="",$J1106=""),"",IF($B1106="","Falta código",IF(ISNA(MATCH($B1106,LST_COD,0)),"Código no registrado en Trabajadores",IF($E1106="","Concepto no está en el catálogo",IF($M1106="ERR","Retención de otro empleador: Origen = Otro empleador",IF(OR($J1106="",$K1106=""),"Falta monto o mes",IF(OR($K1106&lt;1,$K1106&gt;12),"Mes inicio inválido",IF(AND($L1106&lt;&gt;"",OR($L1106&lt;$K1106,$L1106&gt;12)),"Mes fin inválido",IF($N1106="","Falta frecuencia",IF(AND($G1106&lt;&gt;"Otro empleador",SUMPRODUCT(($O1106:$Z1106&lt;&gt;0)*(((COLUMN($O1106:$Z1106)-14)&lt;INDEX(Trabajadores!$M$6:$M$105,MATCH($B1106,LST_COD,0)))+((COLUMN($O1106:$Z1106)-14)&gt;INDEX(Trabajadores!$N$6:$N$105,MATCH($B1106,LST_COD,0)))))&gt;0),"Aviso: hay meses fuera del periodo laboral","OK"))))))))))</f>
        <v/>
      </c>
    </row>
    <row r="1107" customFormat="false" ht="15" hidden="false" customHeight="false" outlineLevel="0" collapsed="false">
      <c r="A1107" s="23" t="n">
        <v>1102</v>
      </c>
      <c r="B1107" s="7"/>
      <c r="C1107" s="35" t="str">
        <f aca="false">IF($B1107="","",IFERROR(INDEX(Trabajadores!$D$6:$D$105,MATCH($B1107,LST_COD,0)),"¿Código?"))</f>
        <v/>
      </c>
      <c r="D1107" s="30"/>
      <c r="E1107" s="9" t="str">
        <f aca="false">IF($D1107="","",IFERROR(VLOOKUP($D1107,CONC_TABLA,2,FALSE()),""))</f>
        <v/>
      </c>
      <c r="F1107" s="9" t="str">
        <f aca="false">IF($D1107="","",IFERROR(VLOOKUP($D1107,CONC_TABLA,3,FALSE()),""))</f>
        <v/>
      </c>
      <c r="G1107" s="30"/>
      <c r="H1107" s="30"/>
      <c r="I1107" s="30"/>
      <c r="J1107" s="29"/>
      <c r="K1107" s="28"/>
      <c r="L1107" s="28"/>
      <c r="M1107" s="9" t="str">
        <f aca="false">IF(OR($B1107="",$E1107=""),"",IF($E1107="INA","INA",IF($G1107="Otro empleador",IF($E1107="RET","RETO",IF($E1107="ORD","OTO","OTX")),IF($E1107="RET","ERR",$E1107))))</f>
        <v/>
      </c>
      <c r="N1107" s="9" t="str">
        <f aca="false">IF($I1107="","",IFERROR(VLOOKUP($I1107,FREC_TABLA,2,FALSE()),""))</f>
        <v/>
      </c>
      <c r="O1107" s="19" t="n">
        <f aca="false">IF(OR($M1107="",$M1107="ERR",$J1107="",$K1107="",$N1107=""),0,IF($N1107=0,IF(AND(OR(1=7,1=12),1&gt;=$K1107,1&lt;=IF($L1107="",12,$L1107)),$J1107,0),IF(AND(1&gt;=$K1107,1&lt;=IF($L1107="",12,$L1107),MOD(1-$K1107,$N1107)=0),$J1107,0)))</f>
        <v>0</v>
      </c>
      <c r="P1107" s="19" t="n">
        <f aca="false">IF(OR($M1107="",$M1107="ERR",$J1107="",$K1107="",$N1107=""),0,IF($N1107=0,IF(AND(OR(2=7,2=12),2&gt;=$K1107,2&lt;=IF($L1107="",12,$L1107)),$J1107,0),IF(AND(2&gt;=$K1107,2&lt;=IF($L1107="",12,$L1107),MOD(2-$K1107,$N1107)=0),$J1107,0)))</f>
        <v>0</v>
      </c>
      <c r="Q1107" s="19" t="n">
        <f aca="false">IF(OR($M1107="",$M1107="ERR",$J1107="",$K1107="",$N1107=""),0,IF($N1107=0,IF(AND(OR(3=7,3=12),3&gt;=$K1107,3&lt;=IF($L1107="",12,$L1107)),$J1107,0),IF(AND(3&gt;=$K1107,3&lt;=IF($L1107="",12,$L1107),MOD(3-$K1107,$N1107)=0),$J1107,0)))</f>
        <v>0</v>
      </c>
      <c r="R1107" s="19" t="n">
        <f aca="false">IF(OR($M1107="",$M1107="ERR",$J1107="",$K1107="",$N1107=""),0,IF($N1107=0,IF(AND(OR(4=7,4=12),4&gt;=$K1107,4&lt;=IF($L1107="",12,$L1107)),$J1107,0),IF(AND(4&gt;=$K1107,4&lt;=IF($L1107="",12,$L1107),MOD(4-$K1107,$N1107)=0),$J1107,0)))</f>
        <v>0</v>
      </c>
      <c r="S1107" s="19" t="n">
        <f aca="false">IF(OR($M1107="",$M1107="ERR",$J1107="",$K1107="",$N1107=""),0,IF($N1107=0,IF(AND(OR(5=7,5=12),5&gt;=$K1107,5&lt;=IF($L1107="",12,$L1107)),$J1107,0),IF(AND(5&gt;=$K1107,5&lt;=IF($L1107="",12,$L1107),MOD(5-$K1107,$N1107)=0),$J1107,0)))</f>
        <v>0</v>
      </c>
      <c r="T1107" s="19" t="n">
        <f aca="false">IF(OR($M1107="",$M1107="ERR",$J1107="",$K1107="",$N1107=""),0,IF($N1107=0,IF(AND(OR(6=7,6=12),6&gt;=$K1107,6&lt;=IF($L1107="",12,$L1107)),$J1107,0),IF(AND(6&gt;=$K1107,6&lt;=IF($L1107="",12,$L1107),MOD(6-$K1107,$N1107)=0),$J1107,0)))</f>
        <v>0</v>
      </c>
      <c r="U1107" s="19" t="n">
        <f aca="false">IF(OR($M1107="",$M1107="ERR",$J1107="",$K1107="",$N1107=""),0,IF($N1107=0,IF(AND(OR(7=7,7=12),7&gt;=$K1107,7&lt;=IF($L1107="",12,$L1107)),$J1107,0),IF(AND(7&gt;=$K1107,7&lt;=IF($L1107="",12,$L1107),MOD(7-$K1107,$N1107)=0),$J1107,0)))</f>
        <v>0</v>
      </c>
      <c r="V1107" s="19" t="n">
        <f aca="false">IF(OR($M1107="",$M1107="ERR",$J1107="",$K1107="",$N1107=""),0,IF($N1107=0,IF(AND(OR(8=7,8=12),8&gt;=$K1107,8&lt;=IF($L1107="",12,$L1107)),$J1107,0),IF(AND(8&gt;=$K1107,8&lt;=IF($L1107="",12,$L1107),MOD(8-$K1107,$N1107)=0),$J1107,0)))</f>
        <v>0</v>
      </c>
      <c r="W1107" s="19" t="n">
        <f aca="false">IF(OR($M1107="",$M1107="ERR",$J1107="",$K1107="",$N1107=""),0,IF($N1107=0,IF(AND(OR(9=7,9=12),9&gt;=$K1107,9&lt;=IF($L1107="",12,$L1107)),$J1107,0),IF(AND(9&gt;=$K1107,9&lt;=IF($L1107="",12,$L1107),MOD(9-$K1107,$N1107)=0),$J1107,0)))</f>
        <v>0</v>
      </c>
      <c r="X1107" s="19" t="n">
        <f aca="false">IF(OR($M1107="",$M1107="ERR",$J1107="",$K1107="",$N1107=""),0,IF($N1107=0,IF(AND(OR(10=7,10=12),10&gt;=$K1107,10&lt;=IF($L1107="",12,$L1107)),$J1107,0),IF(AND(10&gt;=$K1107,10&lt;=IF($L1107="",12,$L1107),MOD(10-$K1107,$N1107)=0),$J1107,0)))</f>
        <v>0</v>
      </c>
      <c r="Y1107" s="19" t="n">
        <f aca="false">IF(OR($M1107="",$M1107="ERR",$J1107="",$K1107="",$N1107=""),0,IF($N1107=0,IF(AND(OR(11=7,11=12),11&gt;=$K1107,11&lt;=IF($L1107="",12,$L1107)),$J1107,0),IF(AND(11&gt;=$K1107,11&lt;=IF($L1107="",12,$L1107),MOD(11-$K1107,$N1107)=0),$J1107,0)))</f>
        <v>0</v>
      </c>
      <c r="Z1107" s="19" t="n">
        <f aca="false">IF(OR($M1107="",$M1107="ERR",$J1107="",$K1107="",$N1107=""),0,IF($N1107=0,IF(AND(OR(12=7,12=12),12&gt;=$K1107,12&lt;=IF($L1107="",12,$L1107)),$J1107,0),IF(AND(12&gt;=$K1107,12&lt;=IF($L1107="",12,$L1107),MOD(12-$K1107,$N1107)=0),$J1107,0)))</f>
        <v>0</v>
      </c>
      <c r="AA1107" s="36" t="n">
        <f aca="false">SUM(O1107:Z1107)</f>
        <v>0</v>
      </c>
      <c r="AB1107" s="15" t="str">
        <f aca="false">IF(AND($B1107="",$D1107="",$J1107=""),"",IF($B1107="","Falta código",IF(ISNA(MATCH($B1107,LST_COD,0)),"Código no registrado en Trabajadores",IF($E1107="","Concepto no está en el catálogo",IF($M1107="ERR","Retención de otro empleador: Origen = Otro empleador",IF(OR($J1107="",$K1107=""),"Falta monto o mes",IF(OR($K1107&lt;1,$K1107&gt;12),"Mes inicio inválido",IF(AND($L1107&lt;&gt;"",OR($L1107&lt;$K1107,$L1107&gt;12)),"Mes fin inválido",IF($N1107="","Falta frecuencia",IF(AND($G1107&lt;&gt;"Otro empleador",SUMPRODUCT(($O1107:$Z1107&lt;&gt;0)*(((COLUMN($O1107:$Z1107)-14)&lt;INDEX(Trabajadores!$M$6:$M$105,MATCH($B1107,LST_COD,0)))+((COLUMN($O1107:$Z1107)-14)&gt;INDEX(Trabajadores!$N$6:$N$105,MATCH($B1107,LST_COD,0)))))&gt;0),"Aviso: hay meses fuera del periodo laboral","OK"))))))))))</f>
        <v/>
      </c>
    </row>
    <row r="1108" customFormat="false" ht="15" hidden="false" customHeight="false" outlineLevel="0" collapsed="false">
      <c r="A1108" s="23" t="n">
        <v>1103</v>
      </c>
      <c r="B1108" s="7"/>
      <c r="C1108" s="35" t="str">
        <f aca="false">IF($B1108="","",IFERROR(INDEX(Trabajadores!$D$6:$D$105,MATCH($B1108,LST_COD,0)),"¿Código?"))</f>
        <v/>
      </c>
      <c r="D1108" s="30"/>
      <c r="E1108" s="9" t="str">
        <f aca="false">IF($D1108="","",IFERROR(VLOOKUP($D1108,CONC_TABLA,2,FALSE()),""))</f>
        <v/>
      </c>
      <c r="F1108" s="9" t="str">
        <f aca="false">IF($D1108="","",IFERROR(VLOOKUP($D1108,CONC_TABLA,3,FALSE()),""))</f>
        <v/>
      </c>
      <c r="G1108" s="30"/>
      <c r="H1108" s="30"/>
      <c r="I1108" s="30"/>
      <c r="J1108" s="29"/>
      <c r="K1108" s="28"/>
      <c r="L1108" s="28"/>
      <c r="M1108" s="9" t="str">
        <f aca="false">IF(OR($B1108="",$E1108=""),"",IF($E1108="INA","INA",IF($G1108="Otro empleador",IF($E1108="RET","RETO",IF($E1108="ORD","OTO","OTX")),IF($E1108="RET","ERR",$E1108))))</f>
        <v/>
      </c>
      <c r="N1108" s="9" t="str">
        <f aca="false">IF($I1108="","",IFERROR(VLOOKUP($I1108,FREC_TABLA,2,FALSE()),""))</f>
        <v/>
      </c>
      <c r="O1108" s="19" t="n">
        <f aca="false">IF(OR($M1108="",$M1108="ERR",$J1108="",$K1108="",$N1108=""),0,IF($N1108=0,IF(AND(OR(1=7,1=12),1&gt;=$K1108,1&lt;=IF($L1108="",12,$L1108)),$J1108,0),IF(AND(1&gt;=$K1108,1&lt;=IF($L1108="",12,$L1108),MOD(1-$K1108,$N1108)=0),$J1108,0)))</f>
        <v>0</v>
      </c>
      <c r="P1108" s="19" t="n">
        <f aca="false">IF(OR($M1108="",$M1108="ERR",$J1108="",$K1108="",$N1108=""),0,IF($N1108=0,IF(AND(OR(2=7,2=12),2&gt;=$K1108,2&lt;=IF($L1108="",12,$L1108)),$J1108,0),IF(AND(2&gt;=$K1108,2&lt;=IF($L1108="",12,$L1108),MOD(2-$K1108,$N1108)=0),$J1108,0)))</f>
        <v>0</v>
      </c>
      <c r="Q1108" s="19" t="n">
        <f aca="false">IF(OR($M1108="",$M1108="ERR",$J1108="",$K1108="",$N1108=""),0,IF($N1108=0,IF(AND(OR(3=7,3=12),3&gt;=$K1108,3&lt;=IF($L1108="",12,$L1108)),$J1108,0),IF(AND(3&gt;=$K1108,3&lt;=IF($L1108="",12,$L1108),MOD(3-$K1108,$N1108)=0),$J1108,0)))</f>
        <v>0</v>
      </c>
      <c r="R1108" s="19" t="n">
        <f aca="false">IF(OR($M1108="",$M1108="ERR",$J1108="",$K1108="",$N1108=""),0,IF($N1108=0,IF(AND(OR(4=7,4=12),4&gt;=$K1108,4&lt;=IF($L1108="",12,$L1108)),$J1108,0),IF(AND(4&gt;=$K1108,4&lt;=IF($L1108="",12,$L1108),MOD(4-$K1108,$N1108)=0),$J1108,0)))</f>
        <v>0</v>
      </c>
      <c r="S1108" s="19" t="n">
        <f aca="false">IF(OR($M1108="",$M1108="ERR",$J1108="",$K1108="",$N1108=""),0,IF($N1108=0,IF(AND(OR(5=7,5=12),5&gt;=$K1108,5&lt;=IF($L1108="",12,$L1108)),$J1108,0),IF(AND(5&gt;=$K1108,5&lt;=IF($L1108="",12,$L1108),MOD(5-$K1108,$N1108)=0),$J1108,0)))</f>
        <v>0</v>
      </c>
      <c r="T1108" s="19" t="n">
        <f aca="false">IF(OR($M1108="",$M1108="ERR",$J1108="",$K1108="",$N1108=""),0,IF($N1108=0,IF(AND(OR(6=7,6=12),6&gt;=$K1108,6&lt;=IF($L1108="",12,$L1108)),$J1108,0),IF(AND(6&gt;=$K1108,6&lt;=IF($L1108="",12,$L1108),MOD(6-$K1108,$N1108)=0),$J1108,0)))</f>
        <v>0</v>
      </c>
      <c r="U1108" s="19" t="n">
        <f aca="false">IF(OR($M1108="",$M1108="ERR",$J1108="",$K1108="",$N1108=""),0,IF($N1108=0,IF(AND(OR(7=7,7=12),7&gt;=$K1108,7&lt;=IF($L1108="",12,$L1108)),$J1108,0),IF(AND(7&gt;=$K1108,7&lt;=IF($L1108="",12,$L1108),MOD(7-$K1108,$N1108)=0),$J1108,0)))</f>
        <v>0</v>
      </c>
      <c r="V1108" s="19" t="n">
        <f aca="false">IF(OR($M1108="",$M1108="ERR",$J1108="",$K1108="",$N1108=""),0,IF($N1108=0,IF(AND(OR(8=7,8=12),8&gt;=$K1108,8&lt;=IF($L1108="",12,$L1108)),$J1108,0),IF(AND(8&gt;=$K1108,8&lt;=IF($L1108="",12,$L1108),MOD(8-$K1108,$N1108)=0),$J1108,0)))</f>
        <v>0</v>
      </c>
      <c r="W1108" s="19" t="n">
        <f aca="false">IF(OR($M1108="",$M1108="ERR",$J1108="",$K1108="",$N1108=""),0,IF($N1108=0,IF(AND(OR(9=7,9=12),9&gt;=$K1108,9&lt;=IF($L1108="",12,$L1108)),$J1108,0),IF(AND(9&gt;=$K1108,9&lt;=IF($L1108="",12,$L1108),MOD(9-$K1108,$N1108)=0),$J1108,0)))</f>
        <v>0</v>
      </c>
      <c r="X1108" s="19" t="n">
        <f aca="false">IF(OR($M1108="",$M1108="ERR",$J1108="",$K1108="",$N1108=""),0,IF($N1108=0,IF(AND(OR(10=7,10=12),10&gt;=$K1108,10&lt;=IF($L1108="",12,$L1108)),$J1108,0),IF(AND(10&gt;=$K1108,10&lt;=IF($L1108="",12,$L1108),MOD(10-$K1108,$N1108)=0),$J1108,0)))</f>
        <v>0</v>
      </c>
      <c r="Y1108" s="19" t="n">
        <f aca="false">IF(OR($M1108="",$M1108="ERR",$J1108="",$K1108="",$N1108=""),0,IF($N1108=0,IF(AND(OR(11=7,11=12),11&gt;=$K1108,11&lt;=IF($L1108="",12,$L1108)),$J1108,0),IF(AND(11&gt;=$K1108,11&lt;=IF($L1108="",12,$L1108),MOD(11-$K1108,$N1108)=0),$J1108,0)))</f>
        <v>0</v>
      </c>
      <c r="Z1108" s="19" t="n">
        <f aca="false">IF(OR($M1108="",$M1108="ERR",$J1108="",$K1108="",$N1108=""),0,IF($N1108=0,IF(AND(OR(12=7,12=12),12&gt;=$K1108,12&lt;=IF($L1108="",12,$L1108)),$J1108,0),IF(AND(12&gt;=$K1108,12&lt;=IF($L1108="",12,$L1108),MOD(12-$K1108,$N1108)=0),$J1108,0)))</f>
        <v>0</v>
      </c>
      <c r="AA1108" s="36" t="n">
        <f aca="false">SUM(O1108:Z1108)</f>
        <v>0</v>
      </c>
      <c r="AB1108" s="15" t="str">
        <f aca="false">IF(AND($B1108="",$D1108="",$J1108=""),"",IF($B1108="","Falta código",IF(ISNA(MATCH($B1108,LST_COD,0)),"Código no registrado en Trabajadores",IF($E1108="","Concepto no está en el catálogo",IF($M1108="ERR","Retención de otro empleador: Origen = Otro empleador",IF(OR($J1108="",$K1108=""),"Falta monto o mes",IF(OR($K1108&lt;1,$K1108&gt;12),"Mes inicio inválido",IF(AND($L1108&lt;&gt;"",OR($L1108&lt;$K1108,$L1108&gt;12)),"Mes fin inválido",IF($N1108="","Falta frecuencia",IF(AND($G1108&lt;&gt;"Otro empleador",SUMPRODUCT(($O1108:$Z1108&lt;&gt;0)*(((COLUMN($O1108:$Z1108)-14)&lt;INDEX(Trabajadores!$M$6:$M$105,MATCH($B1108,LST_COD,0)))+((COLUMN($O1108:$Z1108)-14)&gt;INDEX(Trabajadores!$N$6:$N$105,MATCH($B1108,LST_COD,0)))))&gt;0),"Aviso: hay meses fuera del periodo laboral","OK"))))))))))</f>
        <v/>
      </c>
    </row>
    <row r="1109" customFormat="false" ht="15" hidden="false" customHeight="false" outlineLevel="0" collapsed="false">
      <c r="A1109" s="23" t="n">
        <v>1104</v>
      </c>
      <c r="B1109" s="7"/>
      <c r="C1109" s="35" t="str">
        <f aca="false">IF($B1109="","",IFERROR(INDEX(Trabajadores!$D$6:$D$105,MATCH($B1109,LST_COD,0)),"¿Código?"))</f>
        <v/>
      </c>
      <c r="D1109" s="30"/>
      <c r="E1109" s="9" t="str">
        <f aca="false">IF($D1109="","",IFERROR(VLOOKUP($D1109,CONC_TABLA,2,FALSE()),""))</f>
        <v/>
      </c>
      <c r="F1109" s="9" t="str">
        <f aca="false">IF($D1109="","",IFERROR(VLOOKUP($D1109,CONC_TABLA,3,FALSE()),""))</f>
        <v/>
      </c>
      <c r="G1109" s="30"/>
      <c r="H1109" s="30"/>
      <c r="I1109" s="30"/>
      <c r="J1109" s="29"/>
      <c r="K1109" s="28"/>
      <c r="L1109" s="28"/>
      <c r="M1109" s="9" t="str">
        <f aca="false">IF(OR($B1109="",$E1109=""),"",IF($E1109="INA","INA",IF($G1109="Otro empleador",IF($E1109="RET","RETO",IF($E1109="ORD","OTO","OTX")),IF($E1109="RET","ERR",$E1109))))</f>
        <v/>
      </c>
      <c r="N1109" s="9" t="str">
        <f aca="false">IF($I1109="","",IFERROR(VLOOKUP($I1109,FREC_TABLA,2,FALSE()),""))</f>
        <v/>
      </c>
      <c r="O1109" s="19" t="n">
        <f aca="false">IF(OR($M1109="",$M1109="ERR",$J1109="",$K1109="",$N1109=""),0,IF($N1109=0,IF(AND(OR(1=7,1=12),1&gt;=$K1109,1&lt;=IF($L1109="",12,$L1109)),$J1109,0),IF(AND(1&gt;=$K1109,1&lt;=IF($L1109="",12,$L1109),MOD(1-$K1109,$N1109)=0),$J1109,0)))</f>
        <v>0</v>
      </c>
      <c r="P1109" s="19" t="n">
        <f aca="false">IF(OR($M1109="",$M1109="ERR",$J1109="",$K1109="",$N1109=""),0,IF($N1109=0,IF(AND(OR(2=7,2=12),2&gt;=$K1109,2&lt;=IF($L1109="",12,$L1109)),$J1109,0),IF(AND(2&gt;=$K1109,2&lt;=IF($L1109="",12,$L1109),MOD(2-$K1109,$N1109)=0),$J1109,0)))</f>
        <v>0</v>
      </c>
      <c r="Q1109" s="19" t="n">
        <f aca="false">IF(OR($M1109="",$M1109="ERR",$J1109="",$K1109="",$N1109=""),0,IF($N1109=0,IF(AND(OR(3=7,3=12),3&gt;=$K1109,3&lt;=IF($L1109="",12,$L1109)),$J1109,0),IF(AND(3&gt;=$K1109,3&lt;=IF($L1109="",12,$L1109),MOD(3-$K1109,$N1109)=0),$J1109,0)))</f>
        <v>0</v>
      </c>
      <c r="R1109" s="19" t="n">
        <f aca="false">IF(OR($M1109="",$M1109="ERR",$J1109="",$K1109="",$N1109=""),0,IF($N1109=0,IF(AND(OR(4=7,4=12),4&gt;=$K1109,4&lt;=IF($L1109="",12,$L1109)),$J1109,0),IF(AND(4&gt;=$K1109,4&lt;=IF($L1109="",12,$L1109),MOD(4-$K1109,$N1109)=0),$J1109,0)))</f>
        <v>0</v>
      </c>
      <c r="S1109" s="19" t="n">
        <f aca="false">IF(OR($M1109="",$M1109="ERR",$J1109="",$K1109="",$N1109=""),0,IF($N1109=0,IF(AND(OR(5=7,5=12),5&gt;=$K1109,5&lt;=IF($L1109="",12,$L1109)),$J1109,0),IF(AND(5&gt;=$K1109,5&lt;=IF($L1109="",12,$L1109),MOD(5-$K1109,$N1109)=0),$J1109,0)))</f>
        <v>0</v>
      </c>
      <c r="T1109" s="19" t="n">
        <f aca="false">IF(OR($M1109="",$M1109="ERR",$J1109="",$K1109="",$N1109=""),0,IF($N1109=0,IF(AND(OR(6=7,6=12),6&gt;=$K1109,6&lt;=IF($L1109="",12,$L1109)),$J1109,0),IF(AND(6&gt;=$K1109,6&lt;=IF($L1109="",12,$L1109),MOD(6-$K1109,$N1109)=0),$J1109,0)))</f>
        <v>0</v>
      </c>
      <c r="U1109" s="19" t="n">
        <f aca="false">IF(OR($M1109="",$M1109="ERR",$J1109="",$K1109="",$N1109=""),0,IF($N1109=0,IF(AND(OR(7=7,7=12),7&gt;=$K1109,7&lt;=IF($L1109="",12,$L1109)),$J1109,0),IF(AND(7&gt;=$K1109,7&lt;=IF($L1109="",12,$L1109),MOD(7-$K1109,$N1109)=0),$J1109,0)))</f>
        <v>0</v>
      </c>
      <c r="V1109" s="19" t="n">
        <f aca="false">IF(OR($M1109="",$M1109="ERR",$J1109="",$K1109="",$N1109=""),0,IF($N1109=0,IF(AND(OR(8=7,8=12),8&gt;=$K1109,8&lt;=IF($L1109="",12,$L1109)),$J1109,0),IF(AND(8&gt;=$K1109,8&lt;=IF($L1109="",12,$L1109),MOD(8-$K1109,$N1109)=0),$J1109,0)))</f>
        <v>0</v>
      </c>
      <c r="W1109" s="19" t="n">
        <f aca="false">IF(OR($M1109="",$M1109="ERR",$J1109="",$K1109="",$N1109=""),0,IF($N1109=0,IF(AND(OR(9=7,9=12),9&gt;=$K1109,9&lt;=IF($L1109="",12,$L1109)),$J1109,0),IF(AND(9&gt;=$K1109,9&lt;=IF($L1109="",12,$L1109),MOD(9-$K1109,$N1109)=0),$J1109,0)))</f>
        <v>0</v>
      </c>
      <c r="X1109" s="19" t="n">
        <f aca="false">IF(OR($M1109="",$M1109="ERR",$J1109="",$K1109="",$N1109=""),0,IF($N1109=0,IF(AND(OR(10=7,10=12),10&gt;=$K1109,10&lt;=IF($L1109="",12,$L1109)),$J1109,0),IF(AND(10&gt;=$K1109,10&lt;=IF($L1109="",12,$L1109),MOD(10-$K1109,$N1109)=0),$J1109,0)))</f>
        <v>0</v>
      </c>
      <c r="Y1109" s="19" t="n">
        <f aca="false">IF(OR($M1109="",$M1109="ERR",$J1109="",$K1109="",$N1109=""),0,IF($N1109=0,IF(AND(OR(11=7,11=12),11&gt;=$K1109,11&lt;=IF($L1109="",12,$L1109)),$J1109,0),IF(AND(11&gt;=$K1109,11&lt;=IF($L1109="",12,$L1109),MOD(11-$K1109,$N1109)=0),$J1109,0)))</f>
        <v>0</v>
      </c>
      <c r="Z1109" s="19" t="n">
        <f aca="false">IF(OR($M1109="",$M1109="ERR",$J1109="",$K1109="",$N1109=""),0,IF($N1109=0,IF(AND(OR(12=7,12=12),12&gt;=$K1109,12&lt;=IF($L1109="",12,$L1109)),$J1109,0),IF(AND(12&gt;=$K1109,12&lt;=IF($L1109="",12,$L1109),MOD(12-$K1109,$N1109)=0),$J1109,0)))</f>
        <v>0</v>
      </c>
      <c r="AA1109" s="36" t="n">
        <f aca="false">SUM(O1109:Z1109)</f>
        <v>0</v>
      </c>
      <c r="AB1109" s="15" t="str">
        <f aca="false">IF(AND($B1109="",$D1109="",$J1109=""),"",IF($B1109="","Falta código",IF(ISNA(MATCH($B1109,LST_COD,0)),"Código no registrado en Trabajadores",IF($E1109="","Concepto no está en el catálogo",IF($M1109="ERR","Retención de otro empleador: Origen = Otro empleador",IF(OR($J1109="",$K1109=""),"Falta monto o mes",IF(OR($K1109&lt;1,$K1109&gt;12),"Mes inicio inválido",IF(AND($L1109&lt;&gt;"",OR($L1109&lt;$K1109,$L1109&gt;12)),"Mes fin inválido",IF($N1109="","Falta frecuencia",IF(AND($G1109&lt;&gt;"Otro empleador",SUMPRODUCT(($O1109:$Z1109&lt;&gt;0)*(((COLUMN($O1109:$Z1109)-14)&lt;INDEX(Trabajadores!$M$6:$M$105,MATCH($B1109,LST_COD,0)))+((COLUMN($O1109:$Z1109)-14)&gt;INDEX(Trabajadores!$N$6:$N$105,MATCH($B1109,LST_COD,0)))))&gt;0),"Aviso: hay meses fuera del periodo laboral","OK"))))))))))</f>
        <v/>
      </c>
    </row>
    <row r="1110" customFormat="false" ht="15" hidden="false" customHeight="false" outlineLevel="0" collapsed="false">
      <c r="A1110" s="23" t="n">
        <v>1105</v>
      </c>
      <c r="B1110" s="7"/>
      <c r="C1110" s="35" t="str">
        <f aca="false">IF($B1110="","",IFERROR(INDEX(Trabajadores!$D$6:$D$105,MATCH($B1110,LST_COD,0)),"¿Código?"))</f>
        <v/>
      </c>
      <c r="D1110" s="30"/>
      <c r="E1110" s="9" t="str">
        <f aca="false">IF($D1110="","",IFERROR(VLOOKUP($D1110,CONC_TABLA,2,FALSE()),""))</f>
        <v/>
      </c>
      <c r="F1110" s="9" t="str">
        <f aca="false">IF($D1110="","",IFERROR(VLOOKUP($D1110,CONC_TABLA,3,FALSE()),""))</f>
        <v/>
      </c>
      <c r="G1110" s="30"/>
      <c r="H1110" s="30"/>
      <c r="I1110" s="30"/>
      <c r="J1110" s="29"/>
      <c r="K1110" s="28"/>
      <c r="L1110" s="28"/>
      <c r="M1110" s="9" t="str">
        <f aca="false">IF(OR($B1110="",$E1110=""),"",IF($E1110="INA","INA",IF($G1110="Otro empleador",IF($E1110="RET","RETO",IF($E1110="ORD","OTO","OTX")),IF($E1110="RET","ERR",$E1110))))</f>
        <v/>
      </c>
      <c r="N1110" s="9" t="str">
        <f aca="false">IF($I1110="","",IFERROR(VLOOKUP($I1110,FREC_TABLA,2,FALSE()),""))</f>
        <v/>
      </c>
      <c r="O1110" s="19" t="n">
        <f aca="false">IF(OR($M1110="",$M1110="ERR",$J1110="",$K1110="",$N1110=""),0,IF($N1110=0,IF(AND(OR(1=7,1=12),1&gt;=$K1110,1&lt;=IF($L1110="",12,$L1110)),$J1110,0),IF(AND(1&gt;=$K1110,1&lt;=IF($L1110="",12,$L1110),MOD(1-$K1110,$N1110)=0),$J1110,0)))</f>
        <v>0</v>
      </c>
      <c r="P1110" s="19" t="n">
        <f aca="false">IF(OR($M1110="",$M1110="ERR",$J1110="",$K1110="",$N1110=""),0,IF($N1110=0,IF(AND(OR(2=7,2=12),2&gt;=$K1110,2&lt;=IF($L1110="",12,$L1110)),$J1110,0),IF(AND(2&gt;=$K1110,2&lt;=IF($L1110="",12,$L1110),MOD(2-$K1110,$N1110)=0),$J1110,0)))</f>
        <v>0</v>
      </c>
      <c r="Q1110" s="19" t="n">
        <f aca="false">IF(OR($M1110="",$M1110="ERR",$J1110="",$K1110="",$N1110=""),0,IF($N1110=0,IF(AND(OR(3=7,3=12),3&gt;=$K1110,3&lt;=IF($L1110="",12,$L1110)),$J1110,0),IF(AND(3&gt;=$K1110,3&lt;=IF($L1110="",12,$L1110),MOD(3-$K1110,$N1110)=0),$J1110,0)))</f>
        <v>0</v>
      </c>
      <c r="R1110" s="19" t="n">
        <f aca="false">IF(OR($M1110="",$M1110="ERR",$J1110="",$K1110="",$N1110=""),0,IF($N1110=0,IF(AND(OR(4=7,4=12),4&gt;=$K1110,4&lt;=IF($L1110="",12,$L1110)),$J1110,0),IF(AND(4&gt;=$K1110,4&lt;=IF($L1110="",12,$L1110),MOD(4-$K1110,$N1110)=0),$J1110,0)))</f>
        <v>0</v>
      </c>
      <c r="S1110" s="19" t="n">
        <f aca="false">IF(OR($M1110="",$M1110="ERR",$J1110="",$K1110="",$N1110=""),0,IF($N1110=0,IF(AND(OR(5=7,5=12),5&gt;=$K1110,5&lt;=IF($L1110="",12,$L1110)),$J1110,0),IF(AND(5&gt;=$K1110,5&lt;=IF($L1110="",12,$L1110),MOD(5-$K1110,$N1110)=0),$J1110,0)))</f>
        <v>0</v>
      </c>
      <c r="T1110" s="19" t="n">
        <f aca="false">IF(OR($M1110="",$M1110="ERR",$J1110="",$K1110="",$N1110=""),0,IF($N1110=0,IF(AND(OR(6=7,6=12),6&gt;=$K1110,6&lt;=IF($L1110="",12,$L1110)),$J1110,0),IF(AND(6&gt;=$K1110,6&lt;=IF($L1110="",12,$L1110),MOD(6-$K1110,$N1110)=0),$J1110,0)))</f>
        <v>0</v>
      </c>
      <c r="U1110" s="19" t="n">
        <f aca="false">IF(OR($M1110="",$M1110="ERR",$J1110="",$K1110="",$N1110=""),0,IF($N1110=0,IF(AND(OR(7=7,7=12),7&gt;=$K1110,7&lt;=IF($L1110="",12,$L1110)),$J1110,0),IF(AND(7&gt;=$K1110,7&lt;=IF($L1110="",12,$L1110),MOD(7-$K1110,$N1110)=0),$J1110,0)))</f>
        <v>0</v>
      </c>
      <c r="V1110" s="19" t="n">
        <f aca="false">IF(OR($M1110="",$M1110="ERR",$J1110="",$K1110="",$N1110=""),0,IF($N1110=0,IF(AND(OR(8=7,8=12),8&gt;=$K1110,8&lt;=IF($L1110="",12,$L1110)),$J1110,0),IF(AND(8&gt;=$K1110,8&lt;=IF($L1110="",12,$L1110),MOD(8-$K1110,$N1110)=0),$J1110,0)))</f>
        <v>0</v>
      </c>
      <c r="W1110" s="19" t="n">
        <f aca="false">IF(OR($M1110="",$M1110="ERR",$J1110="",$K1110="",$N1110=""),0,IF($N1110=0,IF(AND(OR(9=7,9=12),9&gt;=$K1110,9&lt;=IF($L1110="",12,$L1110)),$J1110,0),IF(AND(9&gt;=$K1110,9&lt;=IF($L1110="",12,$L1110),MOD(9-$K1110,$N1110)=0),$J1110,0)))</f>
        <v>0</v>
      </c>
      <c r="X1110" s="19" t="n">
        <f aca="false">IF(OR($M1110="",$M1110="ERR",$J1110="",$K1110="",$N1110=""),0,IF($N1110=0,IF(AND(OR(10=7,10=12),10&gt;=$K1110,10&lt;=IF($L1110="",12,$L1110)),$J1110,0),IF(AND(10&gt;=$K1110,10&lt;=IF($L1110="",12,$L1110),MOD(10-$K1110,$N1110)=0),$J1110,0)))</f>
        <v>0</v>
      </c>
      <c r="Y1110" s="19" t="n">
        <f aca="false">IF(OR($M1110="",$M1110="ERR",$J1110="",$K1110="",$N1110=""),0,IF($N1110=0,IF(AND(OR(11=7,11=12),11&gt;=$K1110,11&lt;=IF($L1110="",12,$L1110)),$J1110,0),IF(AND(11&gt;=$K1110,11&lt;=IF($L1110="",12,$L1110),MOD(11-$K1110,$N1110)=0),$J1110,0)))</f>
        <v>0</v>
      </c>
      <c r="Z1110" s="19" t="n">
        <f aca="false">IF(OR($M1110="",$M1110="ERR",$J1110="",$K1110="",$N1110=""),0,IF($N1110=0,IF(AND(OR(12=7,12=12),12&gt;=$K1110,12&lt;=IF($L1110="",12,$L1110)),$J1110,0),IF(AND(12&gt;=$K1110,12&lt;=IF($L1110="",12,$L1110),MOD(12-$K1110,$N1110)=0),$J1110,0)))</f>
        <v>0</v>
      </c>
      <c r="AA1110" s="36" t="n">
        <f aca="false">SUM(O1110:Z1110)</f>
        <v>0</v>
      </c>
      <c r="AB1110" s="15" t="str">
        <f aca="false">IF(AND($B1110="",$D1110="",$J1110=""),"",IF($B1110="","Falta código",IF(ISNA(MATCH($B1110,LST_COD,0)),"Código no registrado en Trabajadores",IF($E1110="","Concepto no está en el catálogo",IF($M1110="ERR","Retención de otro empleador: Origen = Otro empleador",IF(OR($J1110="",$K1110=""),"Falta monto o mes",IF(OR($K1110&lt;1,$K1110&gt;12),"Mes inicio inválido",IF(AND($L1110&lt;&gt;"",OR($L1110&lt;$K1110,$L1110&gt;12)),"Mes fin inválido",IF($N1110="","Falta frecuencia",IF(AND($G1110&lt;&gt;"Otro empleador",SUMPRODUCT(($O1110:$Z1110&lt;&gt;0)*(((COLUMN($O1110:$Z1110)-14)&lt;INDEX(Trabajadores!$M$6:$M$105,MATCH($B1110,LST_COD,0)))+((COLUMN($O1110:$Z1110)-14)&gt;INDEX(Trabajadores!$N$6:$N$105,MATCH($B1110,LST_COD,0)))))&gt;0),"Aviso: hay meses fuera del periodo laboral","OK"))))))))))</f>
        <v/>
      </c>
    </row>
    <row r="1111" customFormat="false" ht="15" hidden="false" customHeight="false" outlineLevel="0" collapsed="false">
      <c r="A1111" s="23" t="n">
        <v>1106</v>
      </c>
      <c r="B1111" s="7"/>
      <c r="C1111" s="35" t="str">
        <f aca="false">IF($B1111="","",IFERROR(INDEX(Trabajadores!$D$6:$D$105,MATCH($B1111,LST_COD,0)),"¿Código?"))</f>
        <v/>
      </c>
      <c r="D1111" s="30"/>
      <c r="E1111" s="9" t="str">
        <f aca="false">IF($D1111="","",IFERROR(VLOOKUP($D1111,CONC_TABLA,2,FALSE()),""))</f>
        <v/>
      </c>
      <c r="F1111" s="9" t="str">
        <f aca="false">IF($D1111="","",IFERROR(VLOOKUP($D1111,CONC_TABLA,3,FALSE()),""))</f>
        <v/>
      </c>
      <c r="G1111" s="30"/>
      <c r="H1111" s="30"/>
      <c r="I1111" s="30"/>
      <c r="J1111" s="29"/>
      <c r="K1111" s="28"/>
      <c r="L1111" s="28"/>
      <c r="M1111" s="9" t="str">
        <f aca="false">IF(OR($B1111="",$E1111=""),"",IF($E1111="INA","INA",IF($G1111="Otro empleador",IF($E1111="RET","RETO",IF($E1111="ORD","OTO","OTX")),IF($E1111="RET","ERR",$E1111))))</f>
        <v/>
      </c>
      <c r="N1111" s="9" t="str">
        <f aca="false">IF($I1111="","",IFERROR(VLOOKUP($I1111,FREC_TABLA,2,FALSE()),""))</f>
        <v/>
      </c>
      <c r="O1111" s="19" t="n">
        <f aca="false">IF(OR($M1111="",$M1111="ERR",$J1111="",$K1111="",$N1111=""),0,IF($N1111=0,IF(AND(OR(1=7,1=12),1&gt;=$K1111,1&lt;=IF($L1111="",12,$L1111)),$J1111,0),IF(AND(1&gt;=$K1111,1&lt;=IF($L1111="",12,$L1111),MOD(1-$K1111,$N1111)=0),$J1111,0)))</f>
        <v>0</v>
      </c>
      <c r="P1111" s="19" t="n">
        <f aca="false">IF(OR($M1111="",$M1111="ERR",$J1111="",$K1111="",$N1111=""),0,IF($N1111=0,IF(AND(OR(2=7,2=12),2&gt;=$K1111,2&lt;=IF($L1111="",12,$L1111)),$J1111,0),IF(AND(2&gt;=$K1111,2&lt;=IF($L1111="",12,$L1111),MOD(2-$K1111,$N1111)=0),$J1111,0)))</f>
        <v>0</v>
      </c>
      <c r="Q1111" s="19" t="n">
        <f aca="false">IF(OR($M1111="",$M1111="ERR",$J1111="",$K1111="",$N1111=""),0,IF($N1111=0,IF(AND(OR(3=7,3=12),3&gt;=$K1111,3&lt;=IF($L1111="",12,$L1111)),$J1111,0),IF(AND(3&gt;=$K1111,3&lt;=IF($L1111="",12,$L1111),MOD(3-$K1111,$N1111)=0),$J1111,0)))</f>
        <v>0</v>
      </c>
      <c r="R1111" s="19" t="n">
        <f aca="false">IF(OR($M1111="",$M1111="ERR",$J1111="",$K1111="",$N1111=""),0,IF($N1111=0,IF(AND(OR(4=7,4=12),4&gt;=$K1111,4&lt;=IF($L1111="",12,$L1111)),$J1111,0),IF(AND(4&gt;=$K1111,4&lt;=IF($L1111="",12,$L1111),MOD(4-$K1111,$N1111)=0),$J1111,0)))</f>
        <v>0</v>
      </c>
      <c r="S1111" s="19" t="n">
        <f aca="false">IF(OR($M1111="",$M1111="ERR",$J1111="",$K1111="",$N1111=""),0,IF($N1111=0,IF(AND(OR(5=7,5=12),5&gt;=$K1111,5&lt;=IF($L1111="",12,$L1111)),$J1111,0),IF(AND(5&gt;=$K1111,5&lt;=IF($L1111="",12,$L1111),MOD(5-$K1111,$N1111)=0),$J1111,0)))</f>
        <v>0</v>
      </c>
      <c r="T1111" s="19" t="n">
        <f aca="false">IF(OR($M1111="",$M1111="ERR",$J1111="",$K1111="",$N1111=""),0,IF($N1111=0,IF(AND(OR(6=7,6=12),6&gt;=$K1111,6&lt;=IF($L1111="",12,$L1111)),$J1111,0),IF(AND(6&gt;=$K1111,6&lt;=IF($L1111="",12,$L1111),MOD(6-$K1111,$N1111)=0),$J1111,0)))</f>
        <v>0</v>
      </c>
      <c r="U1111" s="19" t="n">
        <f aca="false">IF(OR($M1111="",$M1111="ERR",$J1111="",$K1111="",$N1111=""),0,IF($N1111=0,IF(AND(OR(7=7,7=12),7&gt;=$K1111,7&lt;=IF($L1111="",12,$L1111)),$J1111,0),IF(AND(7&gt;=$K1111,7&lt;=IF($L1111="",12,$L1111),MOD(7-$K1111,$N1111)=0),$J1111,0)))</f>
        <v>0</v>
      </c>
      <c r="V1111" s="19" t="n">
        <f aca="false">IF(OR($M1111="",$M1111="ERR",$J1111="",$K1111="",$N1111=""),0,IF($N1111=0,IF(AND(OR(8=7,8=12),8&gt;=$K1111,8&lt;=IF($L1111="",12,$L1111)),$J1111,0),IF(AND(8&gt;=$K1111,8&lt;=IF($L1111="",12,$L1111),MOD(8-$K1111,$N1111)=0),$J1111,0)))</f>
        <v>0</v>
      </c>
      <c r="W1111" s="19" t="n">
        <f aca="false">IF(OR($M1111="",$M1111="ERR",$J1111="",$K1111="",$N1111=""),0,IF($N1111=0,IF(AND(OR(9=7,9=12),9&gt;=$K1111,9&lt;=IF($L1111="",12,$L1111)),$J1111,0),IF(AND(9&gt;=$K1111,9&lt;=IF($L1111="",12,$L1111),MOD(9-$K1111,$N1111)=0),$J1111,0)))</f>
        <v>0</v>
      </c>
      <c r="X1111" s="19" t="n">
        <f aca="false">IF(OR($M1111="",$M1111="ERR",$J1111="",$K1111="",$N1111=""),0,IF($N1111=0,IF(AND(OR(10=7,10=12),10&gt;=$K1111,10&lt;=IF($L1111="",12,$L1111)),$J1111,0),IF(AND(10&gt;=$K1111,10&lt;=IF($L1111="",12,$L1111),MOD(10-$K1111,$N1111)=0),$J1111,0)))</f>
        <v>0</v>
      </c>
      <c r="Y1111" s="19" t="n">
        <f aca="false">IF(OR($M1111="",$M1111="ERR",$J1111="",$K1111="",$N1111=""),0,IF($N1111=0,IF(AND(OR(11=7,11=12),11&gt;=$K1111,11&lt;=IF($L1111="",12,$L1111)),$J1111,0),IF(AND(11&gt;=$K1111,11&lt;=IF($L1111="",12,$L1111),MOD(11-$K1111,$N1111)=0),$J1111,0)))</f>
        <v>0</v>
      </c>
      <c r="Z1111" s="19" t="n">
        <f aca="false">IF(OR($M1111="",$M1111="ERR",$J1111="",$K1111="",$N1111=""),0,IF($N1111=0,IF(AND(OR(12=7,12=12),12&gt;=$K1111,12&lt;=IF($L1111="",12,$L1111)),$J1111,0),IF(AND(12&gt;=$K1111,12&lt;=IF($L1111="",12,$L1111),MOD(12-$K1111,$N1111)=0),$J1111,0)))</f>
        <v>0</v>
      </c>
      <c r="AA1111" s="36" t="n">
        <f aca="false">SUM(O1111:Z1111)</f>
        <v>0</v>
      </c>
      <c r="AB1111" s="15" t="str">
        <f aca="false">IF(AND($B1111="",$D1111="",$J1111=""),"",IF($B1111="","Falta código",IF(ISNA(MATCH($B1111,LST_COD,0)),"Código no registrado en Trabajadores",IF($E1111="","Concepto no está en el catálogo",IF($M1111="ERR","Retención de otro empleador: Origen = Otro empleador",IF(OR($J1111="",$K1111=""),"Falta monto o mes",IF(OR($K1111&lt;1,$K1111&gt;12),"Mes inicio inválido",IF(AND($L1111&lt;&gt;"",OR($L1111&lt;$K1111,$L1111&gt;12)),"Mes fin inválido",IF($N1111="","Falta frecuencia",IF(AND($G1111&lt;&gt;"Otro empleador",SUMPRODUCT(($O1111:$Z1111&lt;&gt;0)*(((COLUMN($O1111:$Z1111)-14)&lt;INDEX(Trabajadores!$M$6:$M$105,MATCH($B1111,LST_COD,0)))+((COLUMN($O1111:$Z1111)-14)&gt;INDEX(Trabajadores!$N$6:$N$105,MATCH($B1111,LST_COD,0)))))&gt;0),"Aviso: hay meses fuera del periodo laboral","OK"))))))))))</f>
        <v/>
      </c>
    </row>
    <row r="1112" customFormat="false" ht="15" hidden="false" customHeight="false" outlineLevel="0" collapsed="false">
      <c r="A1112" s="23" t="n">
        <v>1107</v>
      </c>
      <c r="B1112" s="7"/>
      <c r="C1112" s="35" t="str">
        <f aca="false">IF($B1112="","",IFERROR(INDEX(Trabajadores!$D$6:$D$105,MATCH($B1112,LST_COD,0)),"¿Código?"))</f>
        <v/>
      </c>
      <c r="D1112" s="30"/>
      <c r="E1112" s="9" t="str">
        <f aca="false">IF($D1112="","",IFERROR(VLOOKUP($D1112,CONC_TABLA,2,FALSE()),""))</f>
        <v/>
      </c>
      <c r="F1112" s="9" t="str">
        <f aca="false">IF($D1112="","",IFERROR(VLOOKUP($D1112,CONC_TABLA,3,FALSE()),""))</f>
        <v/>
      </c>
      <c r="G1112" s="30"/>
      <c r="H1112" s="30"/>
      <c r="I1112" s="30"/>
      <c r="J1112" s="29"/>
      <c r="K1112" s="28"/>
      <c r="L1112" s="28"/>
      <c r="M1112" s="9" t="str">
        <f aca="false">IF(OR($B1112="",$E1112=""),"",IF($E1112="INA","INA",IF($G1112="Otro empleador",IF($E1112="RET","RETO",IF($E1112="ORD","OTO","OTX")),IF($E1112="RET","ERR",$E1112))))</f>
        <v/>
      </c>
      <c r="N1112" s="9" t="str">
        <f aca="false">IF($I1112="","",IFERROR(VLOOKUP($I1112,FREC_TABLA,2,FALSE()),""))</f>
        <v/>
      </c>
      <c r="O1112" s="19" t="n">
        <f aca="false">IF(OR($M1112="",$M1112="ERR",$J1112="",$K1112="",$N1112=""),0,IF($N1112=0,IF(AND(OR(1=7,1=12),1&gt;=$K1112,1&lt;=IF($L1112="",12,$L1112)),$J1112,0),IF(AND(1&gt;=$K1112,1&lt;=IF($L1112="",12,$L1112),MOD(1-$K1112,$N1112)=0),$J1112,0)))</f>
        <v>0</v>
      </c>
      <c r="P1112" s="19" t="n">
        <f aca="false">IF(OR($M1112="",$M1112="ERR",$J1112="",$K1112="",$N1112=""),0,IF($N1112=0,IF(AND(OR(2=7,2=12),2&gt;=$K1112,2&lt;=IF($L1112="",12,$L1112)),$J1112,0),IF(AND(2&gt;=$K1112,2&lt;=IF($L1112="",12,$L1112),MOD(2-$K1112,$N1112)=0),$J1112,0)))</f>
        <v>0</v>
      </c>
      <c r="Q1112" s="19" t="n">
        <f aca="false">IF(OR($M1112="",$M1112="ERR",$J1112="",$K1112="",$N1112=""),0,IF($N1112=0,IF(AND(OR(3=7,3=12),3&gt;=$K1112,3&lt;=IF($L1112="",12,$L1112)),$J1112,0),IF(AND(3&gt;=$K1112,3&lt;=IF($L1112="",12,$L1112),MOD(3-$K1112,$N1112)=0),$J1112,0)))</f>
        <v>0</v>
      </c>
      <c r="R1112" s="19" t="n">
        <f aca="false">IF(OR($M1112="",$M1112="ERR",$J1112="",$K1112="",$N1112=""),0,IF($N1112=0,IF(AND(OR(4=7,4=12),4&gt;=$K1112,4&lt;=IF($L1112="",12,$L1112)),$J1112,0),IF(AND(4&gt;=$K1112,4&lt;=IF($L1112="",12,$L1112),MOD(4-$K1112,$N1112)=0),$J1112,0)))</f>
        <v>0</v>
      </c>
      <c r="S1112" s="19" t="n">
        <f aca="false">IF(OR($M1112="",$M1112="ERR",$J1112="",$K1112="",$N1112=""),0,IF($N1112=0,IF(AND(OR(5=7,5=12),5&gt;=$K1112,5&lt;=IF($L1112="",12,$L1112)),$J1112,0),IF(AND(5&gt;=$K1112,5&lt;=IF($L1112="",12,$L1112),MOD(5-$K1112,$N1112)=0),$J1112,0)))</f>
        <v>0</v>
      </c>
      <c r="T1112" s="19" t="n">
        <f aca="false">IF(OR($M1112="",$M1112="ERR",$J1112="",$K1112="",$N1112=""),0,IF($N1112=0,IF(AND(OR(6=7,6=12),6&gt;=$K1112,6&lt;=IF($L1112="",12,$L1112)),$J1112,0),IF(AND(6&gt;=$K1112,6&lt;=IF($L1112="",12,$L1112),MOD(6-$K1112,$N1112)=0),$J1112,0)))</f>
        <v>0</v>
      </c>
      <c r="U1112" s="19" t="n">
        <f aca="false">IF(OR($M1112="",$M1112="ERR",$J1112="",$K1112="",$N1112=""),0,IF($N1112=0,IF(AND(OR(7=7,7=12),7&gt;=$K1112,7&lt;=IF($L1112="",12,$L1112)),$J1112,0),IF(AND(7&gt;=$K1112,7&lt;=IF($L1112="",12,$L1112),MOD(7-$K1112,$N1112)=0),$J1112,0)))</f>
        <v>0</v>
      </c>
      <c r="V1112" s="19" t="n">
        <f aca="false">IF(OR($M1112="",$M1112="ERR",$J1112="",$K1112="",$N1112=""),0,IF($N1112=0,IF(AND(OR(8=7,8=12),8&gt;=$K1112,8&lt;=IF($L1112="",12,$L1112)),$J1112,0),IF(AND(8&gt;=$K1112,8&lt;=IF($L1112="",12,$L1112),MOD(8-$K1112,$N1112)=0),$J1112,0)))</f>
        <v>0</v>
      </c>
      <c r="W1112" s="19" t="n">
        <f aca="false">IF(OR($M1112="",$M1112="ERR",$J1112="",$K1112="",$N1112=""),0,IF($N1112=0,IF(AND(OR(9=7,9=12),9&gt;=$K1112,9&lt;=IF($L1112="",12,$L1112)),$J1112,0),IF(AND(9&gt;=$K1112,9&lt;=IF($L1112="",12,$L1112),MOD(9-$K1112,$N1112)=0),$J1112,0)))</f>
        <v>0</v>
      </c>
      <c r="X1112" s="19" t="n">
        <f aca="false">IF(OR($M1112="",$M1112="ERR",$J1112="",$K1112="",$N1112=""),0,IF($N1112=0,IF(AND(OR(10=7,10=12),10&gt;=$K1112,10&lt;=IF($L1112="",12,$L1112)),$J1112,0),IF(AND(10&gt;=$K1112,10&lt;=IF($L1112="",12,$L1112),MOD(10-$K1112,$N1112)=0),$J1112,0)))</f>
        <v>0</v>
      </c>
      <c r="Y1112" s="19" t="n">
        <f aca="false">IF(OR($M1112="",$M1112="ERR",$J1112="",$K1112="",$N1112=""),0,IF($N1112=0,IF(AND(OR(11=7,11=12),11&gt;=$K1112,11&lt;=IF($L1112="",12,$L1112)),$J1112,0),IF(AND(11&gt;=$K1112,11&lt;=IF($L1112="",12,$L1112),MOD(11-$K1112,$N1112)=0),$J1112,0)))</f>
        <v>0</v>
      </c>
      <c r="Z1112" s="19" t="n">
        <f aca="false">IF(OR($M1112="",$M1112="ERR",$J1112="",$K1112="",$N1112=""),0,IF($N1112=0,IF(AND(OR(12=7,12=12),12&gt;=$K1112,12&lt;=IF($L1112="",12,$L1112)),$J1112,0),IF(AND(12&gt;=$K1112,12&lt;=IF($L1112="",12,$L1112),MOD(12-$K1112,$N1112)=0),$J1112,0)))</f>
        <v>0</v>
      </c>
      <c r="AA1112" s="36" t="n">
        <f aca="false">SUM(O1112:Z1112)</f>
        <v>0</v>
      </c>
      <c r="AB1112" s="15" t="str">
        <f aca="false">IF(AND($B1112="",$D1112="",$J1112=""),"",IF($B1112="","Falta código",IF(ISNA(MATCH($B1112,LST_COD,0)),"Código no registrado en Trabajadores",IF($E1112="","Concepto no está en el catálogo",IF($M1112="ERR","Retención de otro empleador: Origen = Otro empleador",IF(OR($J1112="",$K1112=""),"Falta monto o mes",IF(OR($K1112&lt;1,$K1112&gt;12),"Mes inicio inválido",IF(AND($L1112&lt;&gt;"",OR($L1112&lt;$K1112,$L1112&gt;12)),"Mes fin inválido",IF($N1112="","Falta frecuencia",IF(AND($G1112&lt;&gt;"Otro empleador",SUMPRODUCT(($O1112:$Z1112&lt;&gt;0)*(((COLUMN($O1112:$Z1112)-14)&lt;INDEX(Trabajadores!$M$6:$M$105,MATCH($B1112,LST_COD,0)))+((COLUMN($O1112:$Z1112)-14)&gt;INDEX(Trabajadores!$N$6:$N$105,MATCH($B1112,LST_COD,0)))))&gt;0),"Aviso: hay meses fuera del periodo laboral","OK"))))))))))</f>
        <v/>
      </c>
    </row>
    <row r="1113" customFormat="false" ht="15" hidden="false" customHeight="false" outlineLevel="0" collapsed="false">
      <c r="A1113" s="23" t="n">
        <v>1108</v>
      </c>
      <c r="B1113" s="7"/>
      <c r="C1113" s="35" t="str">
        <f aca="false">IF($B1113="","",IFERROR(INDEX(Trabajadores!$D$6:$D$105,MATCH($B1113,LST_COD,0)),"¿Código?"))</f>
        <v/>
      </c>
      <c r="D1113" s="30"/>
      <c r="E1113" s="9" t="str">
        <f aca="false">IF($D1113="","",IFERROR(VLOOKUP($D1113,CONC_TABLA,2,FALSE()),""))</f>
        <v/>
      </c>
      <c r="F1113" s="9" t="str">
        <f aca="false">IF($D1113="","",IFERROR(VLOOKUP($D1113,CONC_TABLA,3,FALSE()),""))</f>
        <v/>
      </c>
      <c r="G1113" s="30"/>
      <c r="H1113" s="30"/>
      <c r="I1113" s="30"/>
      <c r="J1113" s="29"/>
      <c r="K1113" s="28"/>
      <c r="L1113" s="28"/>
      <c r="M1113" s="9" t="str">
        <f aca="false">IF(OR($B1113="",$E1113=""),"",IF($E1113="INA","INA",IF($G1113="Otro empleador",IF($E1113="RET","RETO",IF($E1113="ORD","OTO","OTX")),IF($E1113="RET","ERR",$E1113))))</f>
        <v/>
      </c>
      <c r="N1113" s="9" t="str">
        <f aca="false">IF($I1113="","",IFERROR(VLOOKUP($I1113,FREC_TABLA,2,FALSE()),""))</f>
        <v/>
      </c>
      <c r="O1113" s="19" t="n">
        <f aca="false">IF(OR($M1113="",$M1113="ERR",$J1113="",$K1113="",$N1113=""),0,IF($N1113=0,IF(AND(OR(1=7,1=12),1&gt;=$K1113,1&lt;=IF($L1113="",12,$L1113)),$J1113,0),IF(AND(1&gt;=$K1113,1&lt;=IF($L1113="",12,$L1113),MOD(1-$K1113,$N1113)=0),$J1113,0)))</f>
        <v>0</v>
      </c>
      <c r="P1113" s="19" t="n">
        <f aca="false">IF(OR($M1113="",$M1113="ERR",$J1113="",$K1113="",$N1113=""),0,IF($N1113=0,IF(AND(OR(2=7,2=12),2&gt;=$K1113,2&lt;=IF($L1113="",12,$L1113)),$J1113,0),IF(AND(2&gt;=$K1113,2&lt;=IF($L1113="",12,$L1113),MOD(2-$K1113,$N1113)=0),$J1113,0)))</f>
        <v>0</v>
      </c>
      <c r="Q1113" s="19" t="n">
        <f aca="false">IF(OR($M1113="",$M1113="ERR",$J1113="",$K1113="",$N1113=""),0,IF($N1113=0,IF(AND(OR(3=7,3=12),3&gt;=$K1113,3&lt;=IF($L1113="",12,$L1113)),$J1113,0),IF(AND(3&gt;=$K1113,3&lt;=IF($L1113="",12,$L1113),MOD(3-$K1113,$N1113)=0),$J1113,0)))</f>
        <v>0</v>
      </c>
      <c r="R1113" s="19" t="n">
        <f aca="false">IF(OR($M1113="",$M1113="ERR",$J1113="",$K1113="",$N1113=""),0,IF($N1113=0,IF(AND(OR(4=7,4=12),4&gt;=$K1113,4&lt;=IF($L1113="",12,$L1113)),$J1113,0),IF(AND(4&gt;=$K1113,4&lt;=IF($L1113="",12,$L1113),MOD(4-$K1113,$N1113)=0),$J1113,0)))</f>
        <v>0</v>
      </c>
      <c r="S1113" s="19" t="n">
        <f aca="false">IF(OR($M1113="",$M1113="ERR",$J1113="",$K1113="",$N1113=""),0,IF($N1113=0,IF(AND(OR(5=7,5=12),5&gt;=$K1113,5&lt;=IF($L1113="",12,$L1113)),$J1113,0),IF(AND(5&gt;=$K1113,5&lt;=IF($L1113="",12,$L1113),MOD(5-$K1113,$N1113)=0),$J1113,0)))</f>
        <v>0</v>
      </c>
      <c r="T1113" s="19" t="n">
        <f aca="false">IF(OR($M1113="",$M1113="ERR",$J1113="",$K1113="",$N1113=""),0,IF($N1113=0,IF(AND(OR(6=7,6=12),6&gt;=$K1113,6&lt;=IF($L1113="",12,$L1113)),$J1113,0),IF(AND(6&gt;=$K1113,6&lt;=IF($L1113="",12,$L1113),MOD(6-$K1113,$N1113)=0),$J1113,0)))</f>
        <v>0</v>
      </c>
      <c r="U1113" s="19" t="n">
        <f aca="false">IF(OR($M1113="",$M1113="ERR",$J1113="",$K1113="",$N1113=""),0,IF($N1113=0,IF(AND(OR(7=7,7=12),7&gt;=$K1113,7&lt;=IF($L1113="",12,$L1113)),$J1113,0),IF(AND(7&gt;=$K1113,7&lt;=IF($L1113="",12,$L1113),MOD(7-$K1113,$N1113)=0),$J1113,0)))</f>
        <v>0</v>
      </c>
      <c r="V1113" s="19" t="n">
        <f aca="false">IF(OR($M1113="",$M1113="ERR",$J1113="",$K1113="",$N1113=""),0,IF($N1113=0,IF(AND(OR(8=7,8=12),8&gt;=$K1113,8&lt;=IF($L1113="",12,$L1113)),$J1113,0),IF(AND(8&gt;=$K1113,8&lt;=IF($L1113="",12,$L1113),MOD(8-$K1113,$N1113)=0),$J1113,0)))</f>
        <v>0</v>
      </c>
      <c r="W1113" s="19" t="n">
        <f aca="false">IF(OR($M1113="",$M1113="ERR",$J1113="",$K1113="",$N1113=""),0,IF($N1113=0,IF(AND(OR(9=7,9=12),9&gt;=$K1113,9&lt;=IF($L1113="",12,$L1113)),$J1113,0),IF(AND(9&gt;=$K1113,9&lt;=IF($L1113="",12,$L1113),MOD(9-$K1113,$N1113)=0),$J1113,0)))</f>
        <v>0</v>
      </c>
      <c r="X1113" s="19" t="n">
        <f aca="false">IF(OR($M1113="",$M1113="ERR",$J1113="",$K1113="",$N1113=""),0,IF($N1113=0,IF(AND(OR(10=7,10=12),10&gt;=$K1113,10&lt;=IF($L1113="",12,$L1113)),$J1113,0),IF(AND(10&gt;=$K1113,10&lt;=IF($L1113="",12,$L1113),MOD(10-$K1113,$N1113)=0),$J1113,0)))</f>
        <v>0</v>
      </c>
      <c r="Y1113" s="19" t="n">
        <f aca="false">IF(OR($M1113="",$M1113="ERR",$J1113="",$K1113="",$N1113=""),0,IF($N1113=0,IF(AND(OR(11=7,11=12),11&gt;=$K1113,11&lt;=IF($L1113="",12,$L1113)),$J1113,0),IF(AND(11&gt;=$K1113,11&lt;=IF($L1113="",12,$L1113),MOD(11-$K1113,$N1113)=0),$J1113,0)))</f>
        <v>0</v>
      </c>
      <c r="Z1113" s="19" t="n">
        <f aca="false">IF(OR($M1113="",$M1113="ERR",$J1113="",$K1113="",$N1113=""),0,IF($N1113=0,IF(AND(OR(12=7,12=12),12&gt;=$K1113,12&lt;=IF($L1113="",12,$L1113)),$J1113,0),IF(AND(12&gt;=$K1113,12&lt;=IF($L1113="",12,$L1113),MOD(12-$K1113,$N1113)=0),$J1113,0)))</f>
        <v>0</v>
      </c>
      <c r="AA1113" s="36" t="n">
        <f aca="false">SUM(O1113:Z1113)</f>
        <v>0</v>
      </c>
      <c r="AB1113" s="15" t="str">
        <f aca="false">IF(AND($B1113="",$D1113="",$J1113=""),"",IF($B1113="","Falta código",IF(ISNA(MATCH($B1113,LST_COD,0)),"Código no registrado en Trabajadores",IF($E1113="","Concepto no está en el catálogo",IF($M1113="ERR","Retención de otro empleador: Origen = Otro empleador",IF(OR($J1113="",$K1113=""),"Falta monto o mes",IF(OR($K1113&lt;1,$K1113&gt;12),"Mes inicio inválido",IF(AND($L1113&lt;&gt;"",OR($L1113&lt;$K1113,$L1113&gt;12)),"Mes fin inválido",IF($N1113="","Falta frecuencia",IF(AND($G1113&lt;&gt;"Otro empleador",SUMPRODUCT(($O1113:$Z1113&lt;&gt;0)*(((COLUMN($O1113:$Z1113)-14)&lt;INDEX(Trabajadores!$M$6:$M$105,MATCH($B1113,LST_COD,0)))+((COLUMN($O1113:$Z1113)-14)&gt;INDEX(Trabajadores!$N$6:$N$105,MATCH($B1113,LST_COD,0)))))&gt;0),"Aviso: hay meses fuera del periodo laboral","OK"))))))))))</f>
        <v/>
      </c>
    </row>
    <row r="1114" customFormat="false" ht="15" hidden="false" customHeight="false" outlineLevel="0" collapsed="false">
      <c r="A1114" s="23" t="n">
        <v>1109</v>
      </c>
      <c r="B1114" s="7"/>
      <c r="C1114" s="35" t="str">
        <f aca="false">IF($B1114="","",IFERROR(INDEX(Trabajadores!$D$6:$D$105,MATCH($B1114,LST_COD,0)),"¿Código?"))</f>
        <v/>
      </c>
      <c r="D1114" s="30"/>
      <c r="E1114" s="9" t="str">
        <f aca="false">IF($D1114="","",IFERROR(VLOOKUP($D1114,CONC_TABLA,2,FALSE()),""))</f>
        <v/>
      </c>
      <c r="F1114" s="9" t="str">
        <f aca="false">IF($D1114="","",IFERROR(VLOOKUP($D1114,CONC_TABLA,3,FALSE()),""))</f>
        <v/>
      </c>
      <c r="G1114" s="30"/>
      <c r="H1114" s="30"/>
      <c r="I1114" s="30"/>
      <c r="J1114" s="29"/>
      <c r="K1114" s="28"/>
      <c r="L1114" s="28"/>
      <c r="M1114" s="9" t="str">
        <f aca="false">IF(OR($B1114="",$E1114=""),"",IF($E1114="INA","INA",IF($G1114="Otro empleador",IF($E1114="RET","RETO",IF($E1114="ORD","OTO","OTX")),IF($E1114="RET","ERR",$E1114))))</f>
        <v/>
      </c>
      <c r="N1114" s="9" t="str">
        <f aca="false">IF($I1114="","",IFERROR(VLOOKUP($I1114,FREC_TABLA,2,FALSE()),""))</f>
        <v/>
      </c>
      <c r="O1114" s="19" t="n">
        <f aca="false">IF(OR($M1114="",$M1114="ERR",$J1114="",$K1114="",$N1114=""),0,IF($N1114=0,IF(AND(OR(1=7,1=12),1&gt;=$K1114,1&lt;=IF($L1114="",12,$L1114)),$J1114,0),IF(AND(1&gt;=$K1114,1&lt;=IF($L1114="",12,$L1114),MOD(1-$K1114,$N1114)=0),$J1114,0)))</f>
        <v>0</v>
      </c>
      <c r="P1114" s="19" t="n">
        <f aca="false">IF(OR($M1114="",$M1114="ERR",$J1114="",$K1114="",$N1114=""),0,IF($N1114=0,IF(AND(OR(2=7,2=12),2&gt;=$K1114,2&lt;=IF($L1114="",12,$L1114)),$J1114,0),IF(AND(2&gt;=$K1114,2&lt;=IF($L1114="",12,$L1114),MOD(2-$K1114,$N1114)=0),$J1114,0)))</f>
        <v>0</v>
      </c>
      <c r="Q1114" s="19" t="n">
        <f aca="false">IF(OR($M1114="",$M1114="ERR",$J1114="",$K1114="",$N1114=""),0,IF($N1114=0,IF(AND(OR(3=7,3=12),3&gt;=$K1114,3&lt;=IF($L1114="",12,$L1114)),$J1114,0),IF(AND(3&gt;=$K1114,3&lt;=IF($L1114="",12,$L1114),MOD(3-$K1114,$N1114)=0),$J1114,0)))</f>
        <v>0</v>
      </c>
      <c r="R1114" s="19" t="n">
        <f aca="false">IF(OR($M1114="",$M1114="ERR",$J1114="",$K1114="",$N1114=""),0,IF($N1114=0,IF(AND(OR(4=7,4=12),4&gt;=$K1114,4&lt;=IF($L1114="",12,$L1114)),$J1114,0),IF(AND(4&gt;=$K1114,4&lt;=IF($L1114="",12,$L1114),MOD(4-$K1114,$N1114)=0),$J1114,0)))</f>
        <v>0</v>
      </c>
      <c r="S1114" s="19" t="n">
        <f aca="false">IF(OR($M1114="",$M1114="ERR",$J1114="",$K1114="",$N1114=""),0,IF($N1114=0,IF(AND(OR(5=7,5=12),5&gt;=$K1114,5&lt;=IF($L1114="",12,$L1114)),$J1114,0),IF(AND(5&gt;=$K1114,5&lt;=IF($L1114="",12,$L1114),MOD(5-$K1114,$N1114)=0),$J1114,0)))</f>
        <v>0</v>
      </c>
      <c r="T1114" s="19" t="n">
        <f aca="false">IF(OR($M1114="",$M1114="ERR",$J1114="",$K1114="",$N1114=""),0,IF($N1114=0,IF(AND(OR(6=7,6=12),6&gt;=$K1114,6&lt;=IF($L1114="",12,$L1114)),$J1114,0),IF(AND(6&gt;=$K1114,6&lt;=IF($L1114="",12,$L1114),MOD(6-$K1114,$N1114)=0),$J1114,0)))</f>
        <v>0</v>
      </c>
      <c r="U1114" s="19" t="n">
        <f aca="false">IF(OR($M1114="",$M1114="ERR",$J1114="",$K1114="",$N1114=""),0,IF($N1114=0,IF(AND(OR(7=7,7=12),7&gt;=$K1114,7&lt;=IF($L1114="",12,$L1114)),$J1114,0),IF(AND(7&gt;=$K1114,7&lt;=IF($L1114="",12,$L1114),MOD(7-$K1114,$N1114)=0),$J1114,0)))</f>
        <v>0</v>
      </c>
      <c r="V1114" s="19" t="n">
        <f aca="false">IF(OR($M1114="",$M1114="ERR",$J1114="",$K1114="",$N1114=""),0,IF($N1114=0,IF(AND(OR(8=7,8=12),8&gt;=$K1114,8&lt;=IF($L1114="",12,$L1114)),$J1114,0),IF(AND(8&gt;=$K1114,8&lt;=IF($L1114="",12,$L1114),MOD(8-$K1114,$N1114)=0),$J1114,0)))</f>
        <v>0</v>
      </c>
      <c r="W1114" s="19" t="n">
        <f aca="false">IF(OR($M1114="",$M1114="ERR",$J1114="",$K1114="",$N1114=""),0,IF($N1114=0,IF(AND(OR(9=7,9=12),9&gt;=$K1114,9&lt;=IF($L1114="",12,$L1114)),$J1114,0),IF(AND(9&gt;=$K1114,9&lt;=IF($L1114="",12,$L1114),MOD(9-$K1114,$N1114)=0),$J1114,0)))</f>
        <v>0</v>
      </c>
      <c r="X1114" s="19" t="n">
        <f aca="false">IF(OR($M1114="",$M1114="ERR",$J1114="",$K1114="",$N1114=""),0,IF($N1114=0,IF(AND(OR(10=7,10=12),10&gt;=$K1114,10&lt;=IF($L1114="",12,$L1114)),$J1114,0),IF(AND(10&gt;=$K1114,10&lt;=IF($L1114="",12,$L1114),MOD(10-$K1114,$N1114)=0),$J1114,0)))</f>
        <v>0</v>
      </c>
      <c r="Y1114" s="19" t="n">
        <f aca="false">IF(OR($M1114="",$M1114="ERR",$J1114="",$K1114="",$N1114=""),0,IF($N1114=0,IF(AND(OR(11=7,11=12),11&gt;=$K1114,11&lt;=IF($L1114="",12,$L1114)),$J1114,0),IF(AND(11&gt;=$K1114,11&lt;=IF($L1114="",12,$L1114),MOD(11-$K1114,$N1114)=0),$J1114,0)))</f>
        <v>0</v>
      </c>
      <c r="Z1114" s="19" t="n">
        <f aca="false">IF(OR($M1114="",$M1114="ERR",$J1114="",$K1114="",$N1114=""),0,IF($N1114=0,IF(AND(OR(12=7,12=12),12&gt;=$K1114,12&lt;=IF($L1114="",12,$L1114)),$J1114,0),IF(AND(12&gt;=$K1114,12&lt;=IF($L1114="",12,$L1114),MOD(12-$K1114,$N1114)=0),$J1114,0)))</f>
        <v>0</v>
      </c>
      <c r="AA1114" s="36" t="n">
        <f aca="false">SUM(O1114:Z1114)</f>
        <v>0</v>
      </c>
      <c r="AB1114" s="15" t="str">
        <f aca="false">IF(AND($B1114="",$D1114="",$J1114=""),"",IF($B1114="","Falta código",IF(ISNA(MATCH($B1114,LST_COD,0)),"Código no registrado en Trabajadores",IF($E1114="","Concepto no está en el catálogo",IF($M1114="ERR","Retención de otro empleador: Origen = Otro empleador",IF(OR($J1114="",$K1114=""),"Falta monto o mes",IF(OR($K1114&lt;1,$K1114&gt;12),"Mes inicio inválido",IF(AND($L1114&lt;&gt;"",OR($L1114&lt;$K1114,$L1114&gt;12)),"Mes fin inválido",IF($N1114="","Falta frecuencia",IF(AND($G1114&lt;&gt;"Otro empleador",SUMPRODUCT(($O1114:$Z1114&lt;&gt;0)*(((COLUMN($O1114:$Z1114)-14)&lt;INDEX(Trabajadores!$M$6:$M$105,MATCH($B1114,LST_COD,0)))+((COLUMN($O1114:$Z1114)-14)&gt;INDEX(Trabajadores!$N$6:$N$105,MATCH($B1114,LST_COD,0)))))&gt;0),"Aviso: hay meses fuera del periodo laboral","OK"))))))))))</f>
        <v/>
      </c>
    </row>
    <row r="1115" customFormat="false" ht="15" hidden="false" customHeight="false" outlineLevel="0" collapsed="false">
      <c r="A1115" s="23" t="n">
        <v>1110</v>
      </c>
      <c r="B1115" s="7"/>
      <c r="C1115" s="35" t="str">
        <f aca="false">IF($B1115="","",IFERROR(INDEX(Trabajadores!$D$6:$D$105,MATCH($B1115,LST_COD,0)),"¿Código?"))</f>
        <v/>
      </c>
      <c r="D1115" s="30"/>
      <c r="E1115" s="9" t="str">
        <f aca="false">IF($D1115="","",IFERROR(VLOOKUP($D1115,CONC_TABLA,2,FALSE()),""))</f>
        <v/>
      </c>
      <c r="F1115" s="9" t="str">
        <f aca="false">IF($D1115="","",IFERROR(VLOOKUP($D1115,CONC_TABLA,3,FALSE()),""))</f>
        <v/>
      </c>
      <c r="G1115" s="30"/>
      <c r="H1115" s="30"/>
      <c r="I1115" s="30"/>
      <c r="J1115" s="29"/>
      <c r="K1115" s="28"/>
      <c r="L1115" s="28"/>
      <c r="M1115" s="9" t="str">
        <f aca="false">IF(OR($B1115="",$E1115=""),"",IF($E1115="INA","INA",IF($G1115="Otro empleador",IF($E1115="RET","RETO",IF($E1115="ORD","OTO","OTX")),IF($E1115="RET","ERR",$E1115))))</f>
        <v/>
      </c>
      <c r="N1115" s="9" t="str">
        <f aca="false">IF($I1115="","",IFERROR(VLOOKUP($I1115,FREC_TABLA,2,FALSE()),""))</f>
        <v/>
      </c>
      <c r="O1115" s="19" t="n">
        <f aca="false">IF(OR($M1115="",$M1115="ERR",$J1115="",$K1115="",$N1115=""),0,IF($N1115=0,IF(AND(OR(1=7,1=12),1&gt;=$K1115,1&lt;=IF($L1115="",12,$L1115)),$J1115,0),IF(AND(1&gt;=$K1115,1&lt;=IF($L1115="",12,$L1115),MOD(1-$K1115,$N1115)=0),$J1115,0)))</f>
        <v>0</v>
      </c>
      <c r="P1115" s="19" t="n">
        <f aca="false">IF(OR($M1115="",$M1115="ERR",$J1115="",$K1115="",$N1115=""),0,IF($N1115=0,IF(AND(OR(2=7,2=12),2&gt;=$K1115,2&lt;=IF($L1115="",12,$L1115)),$J1115,0),IF(AND(2&gt;=$K1115,2&lt;=IF($L1115="",12,$L1115),MOD(2-$K1115,$N1115)=0),$J1115,0)))</f>
        <v>0</v>
      </c>
      <c r="Q1115" s="19" t="n">
        <f aca="false">IF(OR($M1115="",$M1115="ERR",$J1115="",$K1115="",$N1115=""),0,IF($N1115=0,IF(AND(OR(3=7,3=12),3&gt;=$K1115,3&lt;=IF($L1115="",12,$L1115)),$J1115,0),IF(AND(3&gt;=$K1115,3&lt;=IF($L1115="",12,$L1115),MOD(3-$K1115,$N1115)=0),$J1115,0)))</f>
        <v>0</v>
      </c>
      <c r="R1115" s="19" t="n">
        <f aca="false">IF(OR($M1115="",$M1115="ERR",$J1115="",$K1115="",$N1115=""),0,IF($N1115=0,IF(AND(OR(4=7,4=12),4&gt;=$K1115,4&lt;=IF($L1115="",12,$L1115)),$J1115,0),IF(AND(4&gt;=$K1115,4&lt;=IF($L1115="",12,$L1115),MOD(4-$K1115,$N1115)=0),$J1115,0)))</f>
        <v>0</v>
      </c>
      <c r="S1115" s="19" t="n">
        <f aca="false">IF(OR($M1115="",$M1115="ERR",$J1115="",$K1115="",$N1115=""),0,IF($N1115=0,IF(AND(OR(5=7,5=12),5&gt;=$K1115,5&lt;=IF($L1115="",12,$L1115)),$J1115,0),IF(AND(5&gt;=$K1115,5&lt;=IF($L1115="",12,$L1115),MOD(5-$K1115,$N1115)=0),$J1115,0)))</f>
        <v>0</v>
      </c>
      <c r="T1115" s="19" t="n">
        <f aca="false">IF(OR($M1115="",$M1115="ERR",$J1115="",$K1115="",$N1115=""),0,IF($N1115=0,IF(AND(OR(6=7,6=12),6&gt;=$K1115,6&lt;=IF($L1115="",12,$L1115)),$J1115,0),IF(AND(6&gt;=$K1115,6&lt;=IF($L1115="",12,$L1115),MOD(6-$K1115,$N1115)=0),$J1115,0)))</f>
        <v>0</v>
      </c>
      <c r="U1115" s="19" t="n">
        <f aca="false">IF(OR($M1115="",$M1115="ERR",$J1115="",$K1115="",$N1115=""),0,IF($N1115=0,IF(AND(OR(7=7,7=12),7&gt;=$K1115,7&lt;=IF($L1115="",12,$L1115)),$J1115,0),IF(AND(7&gt;=$K1115,7&lt;=IF($L1115="",12,$L1115),MOD(7-$K1115,$N1115)=0),$J1115,0)))</f>
        <v>0</v>
      </c>
      <c r="V1115" s="19" t="n">
        <f aca="false">IF(OR($M1115="",$M1115="ERR",$J1115="",$K1115="",$N1115=""),0,IF($N1115=0,IF(AND(OR(8=7,8=12),8&gt;=$K1115,8&lt;=IF($L1115="",12,$L1115)),$J1115,0),IF(AND(8&gt;=$K1115,8&lt;=IF($L1115="",12,$L1115),MOD(8-$K1115,$N1115)=0),$J1115,0)))</f>
        <v>0</v>
      </c>
      <c r="W1115" s="19" t="n">
        <f aca="false">IF(OR($M1115="",$M1115="ERR",$J1115="",$K1115="",$N1115=""),0,IF($N1115=0,IF(AND(OR(9=7,9=12),9&gt;=$K1115,9&lt;=IF($L1115="",12,$L1115)),$J1115,0),IF(AND(9&gt;=$K1115,9&lt;=IF($L1115="",12,$L1115),MOD(9-$K1115,$N1115)=0),$J1115,0)))</f>
        <v>0</v>
      </c>
      <c r="X1115" s="19" t="n">
        <f aca="false">IF(OR($M1115="",$M1115="ERR",$J1115="",$K1115="",$N1115=""),0,IF($N1115=0,IF(AND(OR(10=7,10=12),10&gt;=$K1115,10&lt;=IF($L1115="",12,$L1115)),$J1115,0),IF(AND(10&gt;=$K1115,10&lt;=IF($L1115="",12,$L1115),MOD(10-$K1115,$N1115)=0),$J1115,0)))</f>
        <v>0</v>
      </c>
      <c r="Y1115" s="19" t="n">
        <f aca="false">IF(OR($M1115="",$M1115="ERR",$J1115="",$K1115="",$N1115=""),0,IF($N1115=0,IF(AND(OR(11=7,11=12),11&gt;=$K1115,11&lt;=IF($L1115="",12,$L1115)),$J1115,0),IF(AND(11&gt;=$K1115,11&lt;=IF($L1115="",12,$L1115),MOD(11-$K1115,$N1115)=0),$J1115,0)))</f>
        <v>0</v>
      </c>
      <c r="Z1115" s="19" t="n">
        <f aca="false">IF(OR($M1115="",$M1115="ERR",$J1115="",$K1115="",$N1115=""),0,IF($N1115=0,IF(AND(OR(12=7,12=12),12&gt;=$K1115,12&lt;=IF($L1115="",12,$L1115)),$J1115,0),IF(AND(12&gt;=$K1115,12&lt;=IF($L1115="",12,$L1115),MOD(12-$K1115,$N1115)=0),$J1115,0)))</f>
        <v>0</v>
      </c>
      <c r="AA1115" s="36" t="n">
        <f aca="false">SUM(O1115:Z1115)</f>
        <v>0</v>
      </c>
      <c r="AB1115" s="15" t="str">
        <f aca="false">IF(AND($B1115="",$D1115="",$J1115=""),"",IF($B1115="","Falta código",IF(ISNA(MATCH($B1115,LST_COD,0)),"Código no registrado en Trabajadores",IF($E1115="","Concepto no está en el catálogo",IF($M1115="ERR","Retención de otro empleador: Origen = Otro empleador",IF(OR($J1115="",$K1115=""),"Falta monto o mes",IF(OR($K1115&lt;1,$K1115&gt;12),"Mes inicio inválido",IF(AND($L1115&lt;&gt;"",OR($L1115&lt;$K1115,$L1115&gt;12)),"Mes fin inválido",IF($N1115="","Falta frecuencia",IF(AND($G1115&lt;&gt;"Otro empleador",SUMPRODUCT(($O1115:$Z1115&lt;&gt;0)*(((COLUMN($O1115:$Z1115)-14)&lt;INDEX(Trabajadores!$M$6:$M$105,MATCH($B1115,LST_COD,0)))+((COLUMN($O1115:$Z1115)-14)&gt;INDEX(Trabajadores!$N$6:$N$105,MATCH($B1115,LST_COD,0)))))&gt;0),"Aviso: hay meses fuera del periodo laboral","OK"))))))))))</f>
        <v/>
      </c>
    </row>
    <row r="1116" customFormat="false" ht="15" hidden="false" customHeight="false" outlineLevel="0" collapsed="false">
      <c r="A1116" s="23" t="n">
        <v>1111</v>
      </c>
      <c r="B1116" s="7"/>
      <c r="C1116" s="35" t="str">
        <f aca="false">IF($B1116="","",IFERROR(INDEX(Trabajadores!$D$6:$D$105,MATCH($B1116,LST_COD,0)),"¿Código?"))</f>
        <v/>
      </c>
      <c r="D1116" s="30"/>
      <c r="E1116" s="9" t="str">
        <f aca="false">IF($D1116="","",IFERROR(VLOOKUP($D1116,CONC_TABLA,2,FALSE()),""))</f>
        <v/>
      </c>
      <c r="F1116" s="9" t="str">
        <f aca="false">IF($D1116="","",IFERROR(VLOOKUP($D1116,CONC_TABLA,3,FALSE()),""))</f>
        <v/>
      </c>
      <c r="G1116" s="30"/>
      <c r="H1116" s="30"/>
      <c r="I1116" s="30"/>
      <c r="J1116" s="29"/>
      <c r="K1116" s="28"/>
      <c r="L1116" s="28"/>
      <c r="M1116" s="9" t="str">
        <f aca="false">IF(OR($B1116="",$E1116=""),"",IF($E1116="INA","INA",IF($G1116="Otro empleador",IF($E1116="RET","RETO",IF($E1116="ORD","OTO","OTX")),IF($E1116="RET","ERR",$E1116))))</f>
        <v/>
      </c>
      <c r="N1116" s="9" t="str">
        <f aca="false">IF($I1116="","",IFERROR(VLOOKUP($I1116,FREC_TABLA,2,FALSE()),""))</f>
        <v/>
      </c>
      <c r="O1116" s="19" t="n">
        <f aca="false">IF(OR($M1116="",$M1116="ERR",$J1116="",$K1116="",$N1116=""),0,IF($N1116=0,IF(AND(OR(1=7,1=12),1&gt;=$K1116,1&lt;=IF($L1116="",12,$L1116)),$J1116,0),IF(AND(1&gt;=$K1116,1&lt;=IF($L1116="",12,$L1116),MOD(1-$K1116,$N1116)=0),$J1116,0)))</f>
        <v>0</v>
      </c>
      <c r="P1116" s="19" t="n">
        <f aca="false">IF(OR($M1116="",$M1116="ERR",$J1116="",$K1116="",$N1116=""),0,IF($N1116=0,IF(AND(OR(2=7,2=12),2&gt;=$K1116,2&lt;=IF($L1116="",12,$L1116)),$J1116,0),IF(AND(2&gt;=$K1116,2&lt;=IF($L1116="",12,$L1116),MOD(2-$K1116,$N1116)=0),$J1116,0)))</f>
        <v>0</v>
      </c>
      <c r="Q1116" s="19" t="n">
        <f aca="false">IF(OR($M1116="",$M1116="ERR",$J1116="",$K1116="",$N1116=""),0,IF($N1116=0,IF(AND(OR(3=7,3=12),3&gt;=$K1116,3&lt;=IF($L1116="",12,$L1116)),$J1116,0),IF(AND(3&gt;=$K1116,3&lt;=IF($L1116="",12,$L1116),MOD(3-$K1116,$N1116)=0),$J1116,0)))</f>
        <v>0</v>
      </c>
      <c r="R1116" s="19" t="n">
        <f aca="false">IF(OR($M1116="",$M1116="ERR",$J1116="",$K1116="",$N1116=""),0,IF($N1116=0,IF(AND(OR(4=7,4=12),4&gt;=$K1116,4&lt;=IF($L1116="",12,$L1116)),$J1116,0),IF(AND(4&gt;=$K1116,4&lt;=IF($L1116="",12,$L1116),MOD(4-$K1116,$N1116)=0),$J1116,0)))</f>
        <v>0</v>
      </c>
      <c r="S1116" s="19" t="n">
        <f aca="false">IF(OR($M1116="",$M1116="ERR",$J1116="",$K1116="",$N1116=""),0,IF($N1116=0,IF(AND(OR(5=7,5=12),5&gt;=$K1116,5&lt;=IF($L1116="",12,$L1116)),$J1116,0),IF(AND(5&gt;=$K1116,5&lt;=IF($L1116="",12,$L1116),MOD(5-$K1116,$N1116)=0),$J1116,0)))</f>
        <v>0</v>
      </c>
      <c r="T1116" s="19" t="n">
        <f aca="false">IF(OR($M1116="",$M1116="ERR",$J1116="",$K1116="",$N1116=""),0,IF($N1116=0,IF(AND(OR(6=7,6=12),6&gt;=$K1116,6&lt;=IF($L1116="",12,$L1116)),$J1116,0),IF(AND(6&gt;=$K1116,6&lt;=IF($L1116="",12,$L1116),MOD(6-$K1116,$N1116)=0),$J1116,0)))</f>
        <v>0</v>
      </c>
      <c r="U1116" s="19" t="n">
        <f aca="false">IF(OR($M1116="",$M1116="ERR",$J1116="",$K1116="",$N1116=""),0,IF($N1116=0,IF(AND(OR(7=7,7=12),7&gt;=$K1116,7&lt;=IF($L1116="",12,$L1116)),$J1116,0),IF(AND(7&gt;=$K1116,7&lt;=IF($L1116="",12,$L1116),MOD(7-$K1116,$N1116)=0),$J1116,0)))</f>
        <v>0</v>
      </c>
      <c r="V1116" s="19" t="n">
        <f aca="false">IF(OR($M1116="",$M1116="ERR",$J1116="",$K1116="",$N1116=""),0,IF($N1116=0,IF(AND(OR(8=7,8=12),8&gt;=$K1116,8&lt;=IF($L1116="",12,$L1116)),$J1116,0),IF(AND(8&gt;=$K1116,8&lt;=IF($L1116="",12,$L1116),MOD(8-$K1116,$N1116)=0),$J1116,0)))</f>
        <v>0</v>
      </c>
      <c r="W1116" s="19" t="n">
        <f aca="false">IF(OR($M1116="",$M1116="ERR",$J1116="",$K1116="",$N1116=""),0,IF($N1116=0,IF(AND(OR(9=7,9=12),9&gt;=$K1116,9&lt;=IF($L1116="",12,$L1116)),$J1116,0),IF(AND(9&gt;=$K1116,9&lt;=IF($L1116="",12,$L1116),MOD(9-$K1116,$N1116)=0),$J1116,0)))</f>
        <v>0</v>
      </c>
      <c r="X1116" s="19" t="n">
        <f aca="false">IF(OR($M1116="",$M1116="ERR",$J1116="",$K1116="",$N1116=""),0,IF($N1116=0,IF(AND(OR(10=7,10=12),10&gt;=$K1116,10&lt;=IF($L1116="",12,$L1116)),$J1116,0),IF(AND(10&gt;=$K1116,10&lt;=IF($L1116="",12,$L1116),MOD(10-$K1116,$N1116)=0),$J1116,0)))</f>
        <v>0</v>
      </c>
      <c r="Y1116" s="19" t="n">
        <f aca="false">IF(OR($M1116="",$M1116="ERR",$J1116="",$K1116="",$N1116=""),0,IF($N1116=0,IF(AND(OR(11=7,11=12),11&gt;=$K1116,11&lt;=IF($L1116="",12,$L1116)),$J1116,0),IF(AND(11&gt;=$K1116,11&lt;=IF($L1116="",12,$L1116),MOD(11-$K1116,$N1116)=0),$J1116,0)))</f>
        <v>0</v>
      </c>
      <c r="Z1116" s="19" t="n">
        <f aca="false">IF(OR($M1116="",$M1116="ERR",$J1116="",$K1116="",$N1116=""),0,IF($N1116=0,IF(AND(OR(12=7,12=12),12&gt;=$K1116,12&lt;=IF($L1116="",12,$L1116)),$J1116,0),IF(AND(12&gt;=$K1116,12&lt;=IF($L1116="",12,$L1116),MOD(12-$K1116,$N1116)=0),$J1116,0)))</f>
        <v>0</v>
      </c>
      <c r="AA1116" s="36" t="n">
        <f aca="false">SUM(O1116:Z1116)</f>
        <v>0</v>
      </c>
      <c r="AB1116" s="15" t="str">
        <f aca="false">IF(AND($B1116="",$D1116="",$J1116=""),"",IF($B1116="","Falta código",IF(ISNA(MATCH($B1116,LST_COD,0)),"Código no registrado en Trabajadores",IF($E1116="","Concepto no está en el catálogo",IF($M1116="ERR","Retención de otro empleador: Origen = Otro empleador",IF(OR($J1116="",$K1116=""),"Falta monto o mes",IF(OR($K1116&lt;1,$K1116&gt;12),"Mes inicio inválido",IF(AND($L1116&lt;&gt;"",OR($L1116&lt;$K1116,$L1116&gt;12)),"Mes fin inválido",IF($N1116="","Falta frecuencia",IF(AND($G1116&lt;&gt;"Otro empleador",SUMPRODUCT(($O1116:$Z1116&lt;&gt;0)*(((COLUMN($O1116:$Z1116)-14)&lt;INDEX(Trabajadores!$M$6:$M$105,MATCH($B1116,LST_COD,0)))+((COLUMN($O1116:$Z1116)-14)&gt;INDEX(Trabajadores!$N$6:$N$105,MATCH($B1116,LST_COD,0)))))&gt;0),"Aviso: hay meses fuera del periodo laboral","OK"))))))))))</f>
        <v/>
      </c>
    </row>
    <row r="1117" customFormat="false" ht="15" hidden="false" customHeight="false" outlineLevel="0" collapsed="false">
      <c r="A1117" s="23" t="n">
        <v>1112</v>
      </c>
      <c r="B1117" s="7"/>
      <c r="C1117" s="35" t="str">
        <f aca="false">IF($B1117="","",IFERROR(INDEX(Trabajadores!$D$6:$D$105,MATCH($B1117,LST_COD,0)),"¿Código?"))</f>
        <v/>
      </c>
      <c r="D1117" s="30"/>
      <c r="E1117" s="9" t="str">
        <f aca="false">IF($D1117="","",IFERROR(VLOOKUP($D1117,CONC_TABLA,2,FALSE()),""))</f>
        <v/>
      </c>
      <c r="F1117" s="9" t="str">
        <f aca="false">IF($D1117="","",IFERROR(VLOOKUP($D1117,CONC_TABLA,3,FALSE()),""))</f>
        <v/>
      </c>
      <c r="G1117" s="30"/>
      <c r="H1117" s="30"/>
      <c r="I1117" s="30"/>
      <c r="J1117" s="29"/>
      <c r="K1117" s="28"/>
      <c r="L1117" s="28"/>
      <c r="M1117" s="9" t="str">
        <f aca="false">IF(OR($B1117="",$E1117=""),"",IF($E1117="INA","INA",IF($G1117="Otro empleador",IF($E1117="RET","RETO",IF($E1117="ORD","OTO","OTX")),IF($E1117="RET","ERR",$E1117))))</f>
        <v/>
      </c>
      <c r="N1117" s="9" t="str">
        <f aca="false">IF($I1117="","",IFERROR(VLOOKUP($I1117,FREC_TABLA,2,FALSE()),""))</f>
        <v/>
      </c>
      <c r="O1117" s="19" t="n">
        <f aca="false">IF(OR($M1117="",$M1117="ERR",$J1117="",$K1117="",$N1117=""),0,IF($N1117=0,IF(AND(OR(1=7,1=12),1&gt;=$K1117,1&lt;=IF($L1117="",12,$L1117)),$J1117,0),IF(AND(1&gt;=$K1117,1&lt;=IF($L1117="",12,$L1117),MOD(1-$K1117,$N1117)=0),$J1117,0)))</f>
        <v>0</v>
      </c>
      <c r="P1117" s="19" t="n">
        <f aca="false">IF(OR($M1117="",$M1117="ERR",$J1117="",$K1117="",$N1117=""),0,IF($N1117=0,IF(AND(OR(2=7,2=12),2&gt;=$K1117,2&lt;=IF($L1117="",12,$L1117)),$J1117,0),IF(AND(2&gt;=$K1117,2&lt;=IF($L1117="",12,$L1117),MOD(2-$K1117,$N1117)=0),$J1117,0)))</f>
        <v>0</v>
      </c>
      <c r="Q1117" s="19" t="n">
        <f aca="false">IF(OR($M1117="",$M1117="ERR",$J1117="",$K1117="",$N1117=""),0,IF($N1117=0,IF(AND(OR(3=7,3=12),3&gt;=$K1117,3&lt;=IF($L1117="",12,$L1117)),$J1117,0),IF(AND(3&gt;=$K1117,3&lt;=IF($L1117="",12,$L1117),MOD(3-$K1117,$N1117)=0),$J1117,0)))</f>
        <v>0</v>
      </c>
      <c r="R1117" s="19" t="n">
        <f aca="false">IF(OR($M1117="",$M1117="ERR",$J1117="",$K1117="",$N1117=""),0,IF($N1117=0,IF(AND(OR(4=7,4=12),4&gt;=$K1117,4&lt;=IF($L1117="",12,$L1117)),$J1117,0),IF(AND(4&gt;=$K1117,4&lt;=IF($L1117="",12,$L1117),MOD(4-$K1117,$N1117)=0),$J1117,0)))</f>
        <v>0</v>
      </c>
      <c r="S1117" s="19" t="n">
        <f aca="false">IF(OR($M1117="",$M1117="ERR",$J1117="",$K1117="",$N1117=""),0,IF($N1117=0,IF(AND(OR(5=7,5=12),5&gt;=$K1117,5&lt;=IF($L1117="",12,$L1117)),$J1117,0),IF(AND(5&gt;=$K1117,5&lt;=IF($L1117="",12,$L1117),MOD(5-$K1117,$N1117)=0),$J1117,0)))</f>
        <v>0</v>
      </c>
      <c r="T1117" s="19" t="n">
        <f aca="false">IF(OR($M1117="",$M1117="ERR",$J1117="",$K1117="",$N1117=""),0,IF($N1117=0,IF(AND(OR(6=7,6=12),6&gt;=$K1117,6&lt;=IF($L1117="",12,$L1117)),$J1117,0),IF(AND(6&gt;=$K1117,6&lt;=IF($L1117="",12,$L1117),MOD(6-$K1117,$N1117)=0),$J1117,0)))</f>
        <v>0</v>
      </c>
      <c r="U1117" s="19" t="n">
        <f aca="false">IF(OR($M1117="",$M1117="ERR",$J1117="",$K1117="",$N1117=""),0,IF($N1117=0,IF(AND(OR(7=7,7=12),7&gt;=$K1117,7&lt;=IF($L1117="",12,$L1117)),$J1117,0),IF(AND(7&gt;=$K1117,7&lt;=IF($L1117="",12,$L1117),MOD(7-$K1117,$N1117)=0),$J1117,0)))</f>
        <v>0</v>
      </c>
      <c r="V1117" s="19" t="n">
        <f aca="false">IF(OR($M1117="",$M1117="ERR",$J1117="",$K1117="",$N1117=""),0,IF($N1117=0,IF(AND(OR(8=7,8=12),8&gt;=$K1117,8&lt;=IF($L1117="",12,$L1117)),$J1117,0),IF(AND(8&gt;=$K1117,8&lt;=IF($L1117="",12,$L1117),MOD(8-$K1117,$N1117)=0),$J1117,0)))</f>
        <v>0</v>
      </c>
      <c r="W1117" s="19" t="n">
        <f aca="false">IF(OR($M1117="",$M1117="ERR",$J1117="",$K1117="",$N1117=""),0,IF($N1117=0,IF(AND(OR(9=7,9=12),9&gt;=$K1117,9&lt;=IF($L1117="",12,$L1117)),$J1117,0),IF(AND(9&gt;=$K1117,9&lt;=IF($L1117="",12,$L1117),MOD(9-$K1117,$N1117)=0),$J1117,0)))</f>
        <v>0</v>
      </c>
      <c r="X1117" s="19" t="n">
        <f aca="false">IF(OR($M1117="",$M1117="ERR",$J1117="",$K1117="",$N1117=""),0,IF($N1117=0,IF(AND(OR(10=7,10=12),10&gt;=$K1117,10&lt;=IF($L1117="",12,$L1117)),$J1117,0),IF(AND(10&gt;=$K1117,10&lt;=IF($L1117="",12,$L1117),MOD(10-$K1117,$N1117)=0),$J1117,0)))</f>
        <v>0</v>
      </c>
      <c r="Y1117" s="19" t="n">
        <f aca="false">IF(OR($M1117="",$M1117="ERR",$J1117="",$K1117="",$N1117=""),0,IF($N1117=0,IF(AND(OR(11=7,11=12),11&gt;=$K1117,11&lt;=IF($L1117="",12,$L1117)),$J1117,0),IF(AND(11&gt;=$K1117,11&lt;=IF($L1117="",12,$L1117),MOD(11-$K1117,$N1117)=0),$J1117,0)))</f>
        <v>0</v>
      </c>
      <c r="Z1117" s="19" t="n">
        <f aca="false">IF(OR($M1117="",$M1117="ERR",$J1117="",$K1117="",$N1117=""),0,IF($N1117=0,IF(AND(OR(12=7,12=12),12&gt;=$K1117,12&lt;=IF($L1117="",12,$L1117)),$J1117,0),IF(AND(12&gt;=$K1117,12&lt;=IF($L1117="",12,$L1117),MOD(12-$K1117,$N1117)=0),$J1117,0)))</f>
        <v>0</v>
      </c>
      <c r="AA1117" s="36" t="n">
        <f aca="false">SUM(O1117:Z1117)</f>
        <v>0</v>
      </c>
      <c r="AB1117" s="15" t="str">
        <f aca="false">IF(AND($B1117="",$D1117="",$J1117=""),"",IF($B1117="","Falta código",IF(ISNA(MATCH($B1117,LST_COD,0)),"Código no registrado en Trabajadores",IF($E1117="","Concepto no está en el catálogo",IF($M1117="ERR","Retención de otro empleador: Origen = Otro empleador",IF(OR($J1117="",$K1117=""),"Falta monto o mes",IF(OR($K1117&lt;1,$K1117&gt;12),"Mes inicio inválido",IF(AND($L1117&lt;&gt;"",OR($L1117&lt;$K1117,$L1117&gt;12)),"Mes fin inválido",IF($N1117="","Falta frecuencia",IF(AND($G1117&lt;&gt;"Otro empleador",SUMPRODUCT(($O1117:$Z1117&lt;&gt;0)*(((COLUMN($O1117:$Z1117)-14)&lt;INDEX(Trabajadores!$M$6:$M$105,MATCH($B1117,LST_COD,0)))+((COLUMN($O1117:$Z1117)-14)&gt;INDEX(Trabajadores!$N$6:$N$105,MATCH($B1117,LST_COD,0)))))&gt;0),"Aviso: hay meses fuera del periodo laboral","OK"))))))))))</f>
        <v/>
      </c>
    </row>
    <row r="1118" customFormat="false" ht="15" hidden="false" customHeight="false" outlineLevel="0" collapsed="false">
      <c r="A1118" s="23" t="n">
        <v>1113</v>
      </c>
      <c r="B1118" s="7"/>
      <c r="C1118" s="35" t="str">
        <f aca="false">IF($B1118="","",IFERROR(INDEX(Trabajadores!$D$6:$D$105,MATCH($B1118,LST_COD,0)),"¿Código?"))</f>
        <v/>
      </c>
      <c r="D1118" s="30"/>
      <c r="E1118" s="9" t="str">
        <f aca="false">IF($D1118="","",IFERROR(VLOOKUP($D1118,CONC_TABLA,2,FALSE()),""))</f>
        <v/>
      </c>
      <c r="F1118" s="9" t="str">
        <f aca="false">IF($D1118="","",IFERROR(VLOOKUP($D1118,CONC_TABLA,3,FALSE()),""))</f>
        <v/>
      </c>
      <c r="G1118" s="30"/>
      <c r="H1118" s="30"/>
      <c r="I1118" s="30"/>
      <c r="J1118" s="29"/>
      <c r="K1118" s="28"/>
      <c r="L1118" s="28"/>
      <c r="M1118" s="9" t="str">
        <f aca="false">IF(OR($B1118="",$E1118=""),"",IF($E1118="INA","INA",IF($G1118="Otro empleador",IF($E1118="RET","RETO",IF($E1118="ORD","OTO","OTX")),IF($E1118="RET","ERR",$E1118))))</f>
        <v/>
      </c>
      <c r="N1118" s="9" t="str">
        <f aca="false">IF($I1118="","",IFERROR(VLOOKUP($I1118,FREC_TABLA,2,FALSE()),""))</f>
        <v/>
      </c>
      <c r="O1118" s="19" t="n">
        <f aca="false">IF(OR($M1118="",$M1118="ERR",$J1118="",$K1118="",$N1118=""),0,IF($N1118=0,IF(AND(OR(1=7,1=12),1&gt;=$K1118,1&lt;=IF($L1118="",12,$L1118)),$J1118,0),IF(AND(1&gt;=$K1118,1&lt;=IF($L1118="",12,$L1118),MOD(1-$K1118,$N1118)=0),$J1118,0)))</f>
        <v>0</v>
      </c>
      <c r="P1118" s="19" t="n">
        <f aca="false">IF(OR($M1118="",$M1118="ERR",$J1118="",$K1118="",$N1118=""),0,IF($N1118=0,IF(AND(OR(2=7,2=12),2&gt;=$K1118,2&lt;=IF($L1118="",12,$L1118)),$J1118,0),IF(AND(2&gt;=$K1118,2&lt;=IF($L1118="",12,$L1118),MOD(2-$K1118,$N1118)=0),$J1118,0)))</f>
        <v>0</v>
      </c>
      <c r="Q1118" s="19" t="n">
        <f aca="false">IF(OR($M1118="",$M1118="ERR",$J1118="",$K1118="",$N1118=""),0,IF($N1118=0,IF(AND(OR(3=7,3=12),3&gt;=$K1118,3&lt;=IF($L1118="",12,$L1118)),$J1118,0),IF(AND(3&gt;=$K1118,3&lt;=IF($L1118="",12,$L1118),MOD(3-$K1118,$N1118)=0),$J1118,0)))</f>
        <v>0</v>
      </c>
      <c r="R1118" s="19" t="n">
        <f aca="false">IF(OR($M1118="",$M1118="ERR",$J1118="",$K1118="",$N1118=""),0,IF($N1118=0,IF(AND(OR(4=7,4=12),4&gt;=$K1118,4&lt;=IF($L1118="",12,$L1118)),$J1118,0),IF(AND(4&gt;=$K1118,4&lt;=IF($L1118="",12,$L1118),MOD(4-$K1118,$N1118)=0),$J1118,0)))</f>
        <v>0</v>
      </c>
      <c r="S1118" s="19" t="n">
        <f aca="false">IF(OR($M1118="",$M1118="ERR",$J1118="",$K1118="",$N1118=""),0,IF($N1118=0,IF(AND(OR(5=7,5=12),5&gt;=$K1118,5&lt;=IF($L1118="",12,$L1118)),$J1118,0),IF(AND(5&gt;=$K1118,5&lt;=IF($L1118="",12,$L1118),MOD(5-$K1118,$N1118)=0),$J1118,0)))</f>
        <v>0</v>
      </c>
      <c r="T1118" s="19" t="n">
        <f aca="false">IF(OR($M1118="",$M1118="ERR",$J1118="",$K1118="",$N1118=""),0,IF($N1118=0,IF(AND(OR(6=7,6=12),6&gt;=$K1118,6&lt;=IF($L1118="",12,$L1118)),$J1118,0),IF(AND(6&gt;=$K1118,6&lt;=IF($L1118="",12,$L1118),MOD(6-$K1118,$N1118)=0),$J1118,0)))</f>
        <v>0</v>
      </c>
      <c r="U1118" s="19" t="n">
        <f aca="false">IF(OR($M1118="",$M1118="ERR",$J1118="",$K1118="",$N1118=""),0,IF($N1118=0,IF(AND(OR(7=7,7=12),7&gt;=$K1118,7&lt;=IF($L1118="",12,$L1118)),$J1118,0),IF(AND(7&gt;=$K1118,7&lt;=IF($L1118="",12,$L1118),MOD(7-$K1118,$N1118)=0),$J1118,0)))</f>
        <v>0</v>
      </c>
      <c r="V1118" s="19" t="n">
        <f aca="false">IF(OR($M1118="",$M1118="ERR",$J1118="",$K1118="",$N1118=""),0,IF($N1118=0,IF(AND(OR(8=7,8=12),8&gt;=$K1118,8&lt;=IF($L1118="",12,$L1118)),$J1118,0),IF(AND(8&gt;=$K1118,8&lt;=IF($L1118="",12,$L1118),MOD(8-$K1118,$N1118)=0),$J1118,0)))</f>
        <v>0</v>
      </c>
      <c r="W1118" s="19" t="n">
        <f aca="false">IF(OR($M1118="",$M1118="ERR",$J1118="",$K1118="",$N1118=""),0,IF($N1118=0,IF(AND(OR(9=7,9=12),9&gt;=$K1118,9&lt;=IF($L1118="",12,$L1118)),$J1118,0),IF(AND(9&gt;=$K1118,9&lt;=IF($L1118="",12,$L1118),MOD(9-$K1118,$N1118)=0),$J1118,0)))</f>
        <v>0</v>
      </c>
      <c r="X1118" s="19" t="n">
        <f aca="false">IF(OR($M1118="",$M1118="ERR",$J1118="",$K1118="",$N1118=""),0,IF($N1118=0,IF(AND(OR(10=7,10=12),10&gt;=$K1118,10&lt;=IF($L1118="",12,$L1118)),$J1118,0),IF(AND(10&gt;=$K1118,10&lt;=IF($L1118="",12,$L1118),MOD(10-$K1118,$N1118)=0),$J1118,0)))</f>
        <v>0</v>
      </c>
      <c r="Y1118" s="19" t="n">
        <f aca="false">IF(OR($M1118="",$M1118="ERR",$J1118="",$K1118="",$N1118=""),0,IF($N1118=0,IF(AND(OR(11=7,11=12),11&gt;=$K1118,11&lt;=IF($L1118="",12,$L1118)),$J1118,0),IF(AND(11&gt;=$K1118,11&lt;=IF($L1118="",12,$L1118),MOD(11-$K1118,$N1118)=0),$J1118,0)))</f>
        <v>0</v>
      </c>
      <c r="Z1118" s="19" t="n">
        <f aca="false">IF(OR($M1118="",$M1118="ERR",$J1118="",$K1118="",$N1118=""),0,IF($N1118=0,IF(AND(OR(12=7,12=12),12&gt;=$K1118,12&lt;=IF($L1118="",12,$L1118)),$J1118,0),IF(AND(12&gt;=$K1118,12&lt;=IF($L1118="",12,$L1118),MOD(12-$K1118,$N1118)=0),$J1118,0)))</f>
        <v>0</v>
      </c>
      <c r="AA1118" s="36" t="n">
        <f aca="false">SUM(O1118:Z1118)</f>
        <v>0</v>
      </c>
      <c r="AB1118" s="15" t="str">
        <f aca="false">IF(AND($B1118="",$D1118="",$J1118=""),"",IF($B1118="","Falta código",IF(ISNA(MATCH($B1118,LST_COD,0)),"Código no registrado en Trabajadores",IF($E1118="","Concepto no está en el catálogo",IF($M1118="ERR","Retención de otro empleador: Origen = Otro empleador",IF(OR($J1118="",$K1118=""),"Falta monto o mes",IF(OR($K1118&lt;1,$K1118&gt;12),"Mes inicio inválido",IF(AND($L1118&lt;&gt;"",OR($L1118&lt;$K1118,$L1118&gt;12)),"Mes fin inválido",IF($N1118="","Falta frecuencia",IF(AND($G1118&lt;&gt;"Otro empleador",SUMPRODUCT(($O1118:$Z1118&lt;&gt;0)*(((COLUMN($O1118:$Z1118)-14)&lt;INDEX(Trabajadores!$M$6:$M$105,MATCH($B1118,LST_COD,0)))+((COLUMN($O1118:$Z1118)-14)&gt;INDEX(Trabajadores!$N$6:$N$105,MATCH($B1118,LST_COD,0)))))&gt;0),"Aviso: hay meses fuera del periodo laboral","OK"))))))))))</f>
        <v/>
      </c>
    </row>
    <row r="1119" customFormat="false" ht="15" hidden="false" customHeight="false" outlineLevel="0" collapsed="false">
      <c r="A1119" s="23" t="n">
        <v>1114</v>
      </c>
      <c r="B1119" s="7"/>
      <c r="C1119" s="35" t="str">
        <f aca="false">IF($B1119="","",IFERROR(INDEX(Trabajadores!$D$6:$D$105,MATCH($B1119,LST_COD,0)),"¿Código?"))</f>
        <v/>
      </c>
      <c r="D1119" s="30"/>
      <c r="E1119" s="9" t="str">
        <f aca="false">IF($D1119="","",IFERROR(VLOOKUP($D1119,CONC_TABLA,2,FALSE()),""))</f>
        <v/>
      </c>
      <c r="F1119" s="9" t="str">
        <f aca="false">IF($D1119="","",IFERROR(VLOOKUP($D1119,CONC_TABLA,3,FALSE()),""))</f>
        <v/>
      </c>
      <c r="G1119" s="30"/>
      <c r="H1119" s="30"/>
      <c r="I1119" s="30"/>
      <c r="J1119" s="29"/>
      <c r="K1119" s="28"/>
      <c r="L1119" s="28"/>
      <c r="M1119" s="9" t="str">
        <f aca="false">IF(OR($B1119="",$E1119=""),"",IF($E1119="INA","INA",IF($G1119="Otro empleador",IF($E1119="RET","RETO",IF($E1119="ORD","OTO","OTX")),IF($E1119="RET","ERR",$E1119))))</f>
        <v/>
      </c>
      <c r="N1119" s="9" t="str">
        <f aca="false">IF($I1119="","",IFERROR(VLOOKUP($I1119,FREC_TABLA,2,FALSE()),""))</f>
        <v/>
      </c>
      <c r="O1119" s="19" t="n">
        <f aca="false">IF(OR($M1119="",$M1119="ERR",$J1119="",$K1119="",$N1119=""),0,IF($N1119=0,IF(AND(OR(1=7,1=12),1&gt;=$K1119,1&lt;=IF($L1119="",12,$L1119)),$J1119,0),IF(AND(1&gt;=$K1119,1&lt;=IF($L1119="",12,$L1119),MOD(1-$K1119,$N1119)=0),$J1119,0)))</f>
        <v>0</v>
      </c>
      <c r="P1119" s="19" t="n">
        <f aca="false">IF(OR($M1119="",$M1119="ERR",$J1119="",$K1119="",$N1119=""),0,IF($N1119=0,IF(AND(OR(2=7,2=12),2&gt;=$K1119,2&lt;=IF($L1119="",12,$L1119)),$J1119,0),IF(AND(2&gt;=$K1119,2&lt;=IF($L1119="",12,$L1119),MOD(2-$K1119,$N1119)=0),$J1119,0)))</f>
        <v>0</v>
      </c>
      <c r="Q1119" s="19" t="n">
        <f aca="false">IF(OR($M1119="",$M1119="ERR",$J1119="",$K1119="",$N1119=""),0,IF($N1119=0,IF(AND(OR(3=7,3=12),3&gt;=$K1119,3&lt;=IF($L1119="",12,$L1119)),$J1119,0),IF(AND(3&gt;=$K1119,3&lt;=IF($L1119="",12,$L1119),MOD(3-$K1119,$N1119)=0),$J1119,0)))</f>
        <v>0</v>
      </c>
      <c r="R1119" s="19" t="n">
        <f aca="false">IF(OR($M1119="",$M1119="ERR",$J1119="",$K1119="",$N1119=""),0,IF($N1119=0,IF(AND(OR(4=7,4=12),4&gt;=$K1119,4&lt;=IF($L1119="",12,$L1119)),$J1119,0),IF(AND(4&gt;=$K1119,4&lt;=IF($L1119="",12,$L1119),MOD(4-$K1119,$N1119)=0),$J1119,0)))</f>
        <v>0</v>
      </c>
      <c r="S1119" s="19" t="n">
        <f aca="false">IF(OR($M1119="",$M1119="ERR",$J1119="",$K1119="",$N1119=""),0,IF($N1119=0,IF(AND(OR(5=7,5=12),5&gt;=$K1119,5&lt;=IF($L1119="",12,$L1119)),$J1119,0),IF(AND(5&gt;=$K1119,5&lt;=IF($L1119="",12,$L1119),MOD(5-$K1119,$N1119)=0),$J1119,0)))</f>
        <v>0</v>
      </c>
      <c r="T1119" s="19" t="n">
        <f aca="false">IF(OR($M1119="",$M1119="ERR",$J1119="",$K1119="",$N1119=""),0,IF($N1119=0,IF(AND(OR(6=7,6=12),6&gt;=$K1119,6&lt;=IF($L1119="",12,$L1119)),$J1119,0),IF(AND(6&gt;=$K1119,6&lt;=IF($L1119="",12,$L1119),MOD(6-$K1119,$N1119)=0),$J1119,0)))</f>
        <v>0</v>
      </c>
      <c r="U1119" s="19" t="n">
        <f aca="false">IF(OR($M1119="",$M1119="ERR",$J1119="",$K1119="",$N1119=""),0,IF($N1119=0,IF(AND(OR(7=7,7=12),7&gt;=$K1119,7&lt;=IF($L1119="",12,$L1119)),$J1119,0),IF(AND(7&gt;=$K1119,7&lt;=IF($L1119="",12,$L1119),MOD(7-$K1119,$N1119)=0),$J1119,0)))</f>
        <v>0</v>
      </c>
      <c r="V1119" s="19" t="n">
        <f aca="false">IF(OR($M1119="",$M1119="ERR",$J1119="",$K1119="",$N1119=""),0,IF($N1119=0,IF(AND(OR(8=7,8=12),8&gt;=$K1119,8&lt;=IF($L1119="",12,$L1119)),$J1119,0),IF(AND(8&gt;=$K1119,8&lt;=IF($L1119="",12,$L1119),MOD(8-$K1119,$N1119)=0),$J1119,0)))</f>
        <v>0</v>
      </c>
      <c r="W1119" s="19" t="n">
        <f aca="false">IF(OR($M1119="",$M1119="ERR",$J1119="",$K1119="",$N1119=""),0,IF($N1119=0,IF(AND(OR(9=7,9=12),9&gt;=$K1119,9&lt;=IF($L1119="",12,$L1119)),$J1119,0),IF(AND(9&gt;=$K1119,9&lt;=IF($L1119="",12,$L1119),MOD(9-$K1119,$N1119)=0),$J1119,0)))</f>
        <v>0</v>
      </c>
      <c r="X1119" s="19" t="n">
        <f aca="false">IF(OR($M1119="",$M1119="ERR",$J1119="",$K1119="",$N1119=""),0,IF($N1119=0,IF(AND(OR(10=7,10=12),10&gt;=$K1119,10&lt;=IF($L1119="",12,$L1119)),$J1119,0),IF(AND(10&gt;=$K1119,10&lt;=IF($L1119="",12,$L1119),MOD(10-$K1119,$N1119)=0),$J1119,0)))</f>
        <v>0</v>
      </c>
      <c r="Y1119" s="19" t="n">
        <f aca="false">IF(OR($M1119="",$M1119="ERR",$J1119="",$K1119="",$N1119=""),0,IF($N1119=0,IF(AND(OR(11=7,11=12),11&gt;=$K1119,11&lt;=IF($L1119="",12,$L1119)),$J1119,0),IF(AND(11&gt;=$K1119,11&lt;=IF($L1119="",12,$L1119),MOD(11-$K1119,$N1119)=0),$J1119,0)))</f>
        <v>0</v>
      </c>
      <c r="Z1119" s="19" t="n">
        <f aca="false">IF(OR($M1119="",$M1119="ERR",$J1119="",$K1119="",$N1119=""),0,IF($N1119=0,IF(AND(OR(12=7,12=12),12&gt;=$K1119,12&lt;=IF($L1119="",12,$L1119)),$J1119,0),IF(AND(12&gt;=$K1119,12&lt;=IF($L1119="",12,$L1119),MOD(12-$K1119,$N1119)=0),$J1119,0)))</f>
        <v>0</v>
      </c>
      <c r="AA1119" s="36" t="n">
        <f aca="false">SUM(O1119:Z1119)</f>
        <v>0</v>
      </c>
      <c r="AB1119" s="15" t="str">
        <f aca="false">IF(AND($B1119="",$D1119="",$J1119=""),"",IF($B1119="","Falta código",IF(ISNA(MATCH($B1119,LST_COD,0)),"Código no registrado en Trabajadores",IF($E1119="","Concepto no está en el catálogo",IF($M1119="ERR","Retención de otro empleador: Origen = Otro empleador",IF(OR($J1119="",$K1119=""),"Falta monto o mes",IF(OR($K1119&lt;1,$K1119&gt;12),"Mes inicio inválido",IF(AND($L1119&lt;&gt;"",OR($L1119&lt;$K1119,$L1119&gt;12)),"Mes fin inválido",IF($N1119="","Falta frecuencia",IF(AND($G1119&lt;&gt;"Otro empleador",SUMPRODUCT(($O1119:$Z1119&lt;&gt;0)*(((COLUMN($O1119:$Z1119)-14)&lt;INDEX(Trabajadores!$M$6:$M$105,MATCH($B1119,LST_COD,0)))+((COLUMN($O1119:$Z1119)-14)&gt;INDEX(Trabajadores!$N$6:$N$105,MATCH($B1119,LST_COD,0)))))&gt;0),"Aviso: hay meses fuera del periodo laboral","OK"))))))))))</f>
        <v/>
      </c>
    </row>
    <row r="1120" customFormat="false" ht="15" hidden="false" customHeight="false" outlineLevel="0" collapsed="false">
      <c r="A1120" s="23" t="n">
        <v>1115</v>
      </c>
      <c r="B1120" s="7"/>
      <c r="C1120" s="35" t="str">
        <f aca="false">IF($B1120="","",IFERROR(INDEX(Trabajadores!$D$6:$D$105,MATCH($B1120,LST_COD,0)),"¿Código?"))</f>
        <v/>
      </c>
      <c r="D1120" s="30"/>
      <c r="E1120" s="9" t="str">
        <f aca="false">IF($D1120="","",IFERROR(VLOOKUP($D1120,CONC_TABLA,2,FALSE()),""))</f>
        <v/>
      </c>
      <c r="F1120" s="9" t="str">
        <f aca="false">IF($D1120="","",IFERROR(VLOOKUP($D1120,CONC_TABLA,3,FALSE()),""))</f>
        <v/>
      </c>
      <c r="G1120" s="30"/>
      <c r="H1120" s="30"/>
      <c r="I1120" s="30"/>
      <c r="J1120" s="29"/>
      <c r="K1120" s="28"/>
      <c r="L1120" s="28"/>
      <c r="M1120" s="9" t="str">
        <f aca="false">IF(OR($B1120="",$E1120=""),"",IF($E1120="INA","INA",IF($G1120="Otro empleador",IF($E1120="RET","RETO",IF($E1120="ORD","OTO","OTX")),IF($E1120="RET","ERR",$E1120))))</f>
        <v/>
      </c>
      <c r="N1120" s="9" t="str">
        <f aca="false">IF($I1120="","",IFERROR(VLOOKUP($I1120,FREC_TABLA,2,FALSE()),""))</f>
        <v/>
      </c>
      <c r="O1120" s="19" t="n">
        <f aca="false">IF(OR($M1120="",$M1120="ERR",$J1120="",$K1120="",$N1120=""),0,IF($N1120=0,IF(AND(OR(1=7,1=12),1&gt;=$K1120,1&lt;=IF($L1120="",12,$L1120)),$J1120,0),IF(AND(1&gt;=$K1120,1&lt;=IF($L1120="",12,$L1120),MOD(1-$K1120,$N1120)=0),$J1120,0)))</f>
        <v>0</v>
      </c>
      <c r="P1120" s="19" t="n">
        <f aca="false">IF(OR($M1120="",$M1120="ERR",$J1120="",$K1120="",$N1120=""),0,IF($N1120=0,IF(AND(OR(2=7,2=12),2&gt;=$K1120,2&lt;=IF($L1120="",12,$L1120)),$J1120,0),IF(AND(2&gt;=$K1120,2&lt;=IF($L1120="",12,$L1120),MOD(2-$K1120,$N1120)=0),$J1120,0)))</f>
        <v>0</v>
      </c>
      <c r="Q1120" s="19" t="n">
        <f aca="false">IF(OR($M1120="",$M1120="ERR",$J1120="",$K1120="",$N1120=""),0,IF($N1120=0,IF(AND(OR(3=7,3=12),3&gt;=$K1120,3&lt;=IF($L1120="",12,$L1120)),$J1120,0),IF(AND(3&gt;=$K1120,3&lt;=IF($L1120="",12,$L1120),MOD(3-$K1120,$N1120)=0),$J1120,0)))</f>
        <v>0</v>
      </c>
      <c r="R1120" s="19" t="n">
        <f aca="false">IF(OR($M1120="",$M1120="ERR",$J1120="",$K1120="",$N1120=""),0,IF($N1120=0,IF(AND(OR(4=7,4=12),4&gt;=$K1120,4&lt;=IF($L1120="",12,$L1120)),$J1120,0),IF(AND(4&gt;=$K1120,4&lt;=IF($L1120="",12,$L1120),MOD(4-$K1120,$N1120)=0),$J1120,0)))</f>
        <v>0</v>
      </c>
      <c r="S1120" s="19" t="n">
        <f aca="false">IF(OR($M1120="",$M1120="ERR",$J1120="",$K1120="",$N1120=""),0,IF($N1120=0,IF(AND(OR(5=7,5=12),5&gt;=$K1120,5&lt;=IF($L1120="",12,$L1120)),$J1120,0),IF(AND(5&gt;=$K1120,5&lt;=IF($L1120="",12,$L1120),MOD(5-$K1120,$N1120)=0),$J1120,0)))</f>
        <v>0</v>
      </c>
      <c r="T1120" s="19" t="n">
        <f aca="false">IF(OR($M1120="",$M1120="ERR",$J1120="",$K1120="",$N1120=""),0,IF($N1120=0,IF(AND(OR(6=7,6=12),6&gt;=$K1120,6&lt;=IF($L1120="",12,$L1120)),$J1120,0),IF(AND(6&gt;=$K1120,6&lt;=IF($L1120="",12,$L1120),MOD(6-$K1120,$N1120)=0),$J1120,0)))</f>
        <v>0</v>
      </c>
      <c r="U1120" s="19" t="n">
        <f aca="false">IF(OR($M1120="",$M1120="ERR",$J1120="",$K1120="",$N1120=""),0,IF($N1120=0,IF(AND(OR(7=7,7=12),7&gt;=$K1120,7&lt;=IF($L1120="",12,$L1120)),$J1120,0),IF(AND(7&gt;=$K1120,7&lt;=IF($L1120="",12,$L1120),MOD(7-$K1120,$N1120)=0),$J1120,0)))</f>
        <v>0</v>
      </c>
      <c r="V1120" s="19" t="n">
        <f aca="false">IF(OR($M1120="",$M1120="ERR",$J1120="",$K1120="",$N1120=""),0,IF($N1120=0,IF(AND(OR(8=7,8=12),8&gt;=$K1120,8&lt;=IF($L1120="",12,$L1120)),$J1120,0),IF(AND(8&gt;=$K1120,8&lt;=IF($L1120="",12,$L1120),MOD(8-$K1120,$N1120)=0),$J1120,0)))</f>
        <v>0</v>
      </c>
      <c r="W1120" s="19" t="n">
        <f aca="false">IF(OR($M1120="",$M1120="ERR",$J1120="",$K1120="",$N1120=""),0,IF($N1120=0,IF(AND(OR(9=7,9=12),9&gt;=$K1120,9&lt;=IF($L1120="",12,$L1120)),$J1120,0),IF(AND(9&gt;=$K1120,9&lt;=IF($L1120="",12,$L1120),MOD(9-$K1120,$N1120)=0),$J1120,0)))</f>
        <v>0</v>
      </c>
      <c r="X1120" s="19" t="n">
        <f aca="false">IF(OR($M1120="",$M1120="ERR",$J1120="",$K1120="",$N1120=""),0,IF($N1120=0,IF(AND(OR(10=7,10=12),10&gt;=$K1120,10&lt;=IF($L1120="",12,$L1120)),$J1120,0),IF(AND(10&gt;=$K1120,10&lt;=IF($L1120="",12,$L1120),MOD(10-$K1120,$N1120)=0),$J1120,0)))</f>
        <v>0</v>
      </c>
      <c r="Y1120" s="19" t="n">
        <f aca="false">IF(OR($M1120="",$M1120="ERR",$J1120="",$K1120="",$N1120=""),0,IF($N1120=0,IF(AND(OR(11=7,11=12),11&gt;=$K1120,11&lt;=IF($L1120="",12,$L1120)),$J1120,0),IF(AND(11&gt;=$K1120,11&lt;=IF($L1120="",12,$L1120),MOD(11-$K1120,$N1120)=0),$J1120,0)))</f>
        <v>0</v>
      </c>
      <c r="Z1120" s="19" t="n">
        <f aca="false">IF(OR($M1120="",$M1120="ERR",$J1120="",$K1120="",$N1120=""),0,IF($N1120=0,IF(AND(OR(12=7,12=12),12&gt;=$K1120,12&lt;=IF($L1120="",12,$L1120)),$J1120,0),IF(AND(12&gt;=$K1120,12&lt;=IF($L1120="",12,$L1120),MOD(12-$K1120,$N1120)=0),$J1120,0)))</f>
        <v>0</v>
      </c>
      <c r="AA1120" s="36" t="n">
        <f aca="false">SUM(O1120:Z1120)</f>
        <v>0</v>
      </c>
      <c r="AB1120" s="15" t="str">
        <f aca="false">IF(AND($B1120="",$D1120="",$J1120=""),"",IF($B1120="","Falta código",IF(ISNA(MATCH($B1120,LST_COD,0)),"Código no registrado en Trabajadores",IF($E1120="","Concepto no está en el catálogo",IF($M1120="ERR","Retención de otro empleador: Origen = Otro empleador",IF(OR($J1120="",$K1120=""),"Falta monto o mes",IF(OR($K1120&lt;1,$K1120&gt;12),"Mes inicio inválido",IF(AND($L1120&lt;&gt;"",OR($L1120&lt;$K1120,$L1120&gt;12)),"Mes fin inválido",IF($N1120="","Falta frecuencia",IF(AND($G1120&lt;&gt;"Otro empleador",SUMPRODUCT(($O1120:$Z1120&lt;&gt;0)*(((COLUMN($O1120:$Z1120)-14)&lt;INDEX(Trabajadores!$M$6:$M$105,MATCH($B1120,LST_COD,0)))+((COLUMN($O1120:$Z1120)-14)&gt;INDEX(Trabajadores!$N$6:$N$105,MATCH($B1120,LST_COD,0)))))&gt;0),"Aviso: hay meses fuera del periodo laboral","OK"))))))))))</f>
        <v/>
      </c>
    </row>
    <row r="1121" customFormat="false" ht="15" hidden="false" customHeight="false" outlineLevel="0" collapsed="false">
      <c r="A1121" s="23" t="n">
        <v>1116</v>
      </c>
      <c r="B1121" s="7"/>
      <c r="C1121" s="35" t="str">
        <f aca="false">IF($B1121="","",IFERROR(INDEX(Trabajadores!$D$6:$D$105,MATCH($B1121,LST_COD,0)),"¿Código?"))</f>
        <v/>
      </c>
      <c r="D1121" s="30"/>
      <c r="E1121" s="9" t="str">
        <f aca="false">IF($D1121="","",IFERROR(VLOOKUP($D1121,CONC_TABLA,2,FALSE()),""))</f>
        <v/>
      </c>
      <c r="F1121" s="9" t="str">
        <f aca="false">IF($D1121="","",IFERROR(VLOOKUP($D1121,CONC_TABLA,3,FALSE()),""))</f>
        <v/>
      </c>
      <c r="G1121" s="30"/>
      <c r="H1121" s="30"/>
      <c r="I1121" s="30"/>
      <c r="J1121" s="29"/>
      <c r="K1121" s="28"/>
      <c r="L1121" s="28"/>
      <c r="M1121" s="9" t="str">
        <f aca="false">IF(OR($B1121="",$E1121=""),"",IF($E1121="INA","INA",IF($G1121="Otro empleador",IF($E1121="RET","RETO",IF($E1121="ORD","OTO","OTX")),IF($E1121="RET","ERR",$E1121))))</f>
        <v/>
      </c>
      <c r="N1121" s="9" t="str">
        <f aca="false">IF($I1121="","",IFERROR(VLOOKUP($I1121,FREC_TABLA,2,FALSE()),""))</f>
        <v/>
      </c>
      <c r="O1121" s="19" t="n">
        <f aca="false">IF(OR($M1121="",$M1121="ERR",$J1121="",$K1121="",$N1121=""),0,IF($N1121=0,IF(AND(OR(1=7,1=12),1&gt;=$K1121,1&lt;=IF($L1121="",12,$L1121)),$J1121,0),IF(AND(1&gt;=$K1121,1&lt;=IF($L1121="",12,$L1121),MOD(1-$K1121,$N1121)=0),$J1121,0)))</f>
        <v>0</v>
      </c>
      <c r="P1121" s="19" t="n">
        <f aca="false">IF(OR($M1121="",$M1121="ERR",$J1121="",$K1121="",$N1121=""),0,IF($N1121=0,IF(AND(OR(2=7,2=12),2&gt;=$K1121,2&lt;=IF($L1121="",12,$L1121)),$J1121,0),IF(AND(2&gt;=$K1121,2&lt;=IF($L1121="",12,$L1121),MOD(2-$K1121,$N1121)=0),$J1121,0)))</f>
        <v>0</v>
      </c>
      <c r="Q1121" s="19" t="n">
        <f aca="false">IF(OR($M1121="",$M1121="ERR",$J1121="",$K1121="",$N1121=""),0,IF($N1121=0,IF(AND(OR(3=7,3=12),3&gt;=$K1121,3&lt;=IF($L1121="",12,$L1121)),$J1121,0),IF(AND(3&gt;=$K1121,3&lt;=IF($L1121="",12,$L1121),MOD(3-$K1121,$N1121)=0),$J1121,0)))</f>
        <v>0</v>
      </c>
      <c r="R1121" s="19" t="n">
        <f aca="false">IF(OR($M1121="",$M1121="ERR",$J1121="",$K1121="",$N1121=""),0,IF($N1121=0,IF(AND(OR(4=7,4=12),4&gt;=$K1121,4&lt;=IF($L1121="",12,$L1121)),$J1121,0),IF(AND(4&gt;=$K1121,4&lt;=IF($L1121="",12,$L1121),MOD(4-$K1121,$N1121)=0),$J1121,0)))</f>
        <v>0</v>
      </c>
      <c r="S1121" s="19" t="n">
        <f aca="false">IF(OR($M1121="",$M1121="ERR",$J1121="",$K1121="",$N1121=""),0,IF($N1121=0,IF(AND(OR(5=7,5=12),5&gt;=$K1121,5&lt;=IF($L1121="",12,$L1121)),$J1121,0),IF(AND(5&gt;=$K1121,5&lt;=IF($L1121="",12,$L1121),MOD(5-$K1121,$N1121)=0),$J1121,0)))</f>
        <v>0</v>
      </c>
      <c r="T1121" s="19" t="n">
        <f aca="false">IF(OR($M1121="",$M1121="ERR",$J1121="",$K1121="",$N1121=""),0,IF($N1121=0,IF(AND(OR(6=7,6=12),6&gt;=$K1121,6&lt;=IF($L1121="",12,$L1121)),$J1121,0),IF(AND(6&gt;=$K1121,6&lt;=IF($L1121="",12,$L1121),MOD(6-$K1121,$N1121)=0),$J1121,0)))</f>
        <v>0</v>
      </c>
      <c r="U1121" s="19" t="n">
        <f aca="false">IF(OR($M1121="",$M1121="ERR",$J1121="",$K1121="",$N1121=""),0,IF($N1121=0,IF(AND(OR(7=7,7=12),7&gt;=$K1121,7&lt;=IF($L1121="",12,$L1121)),$J1121,0),IF(AND(7&gt;=$K1121,7&lt;=IF($L1121="",12,$L1121),MOD(7-$K1121,$N1121)=0),$J1121,0)))</f>
        <v>0</v>
      </c>
      <c r="V1121" s="19" t="n">
        <f aca="false">IF(OR($M1121="",$M1121="ERR",$J1121="",$K1121="",$N1121=""),0,IF($N1121=0,IF(AND(OR(8=7,8=12),8&gt;=$K1121,8&lt;=IF($L1121="",12,$L1121)),$J1121,0),IF(AND(8&gt;=$K1121,8&lt;=IF($L1121="",12,$L1121),MOD(8-$K1121,$N1121)=0),$J1121,0)))</f>
        <v>0</v>
      </c>
      <c r="W1121" s="19" t="n">
        <f aca="false">IF(OR($M1121="",$M1121="ERR",$J1121="",$K1121="",$N1121=""),0,IF($N1121=0,IF(AND(OR(9=7,9=12),9&gt;=$K1121,9&lt;=IF($L1121="",12,$L1121)),$J1121,0),IF(AND(9&gt;=$K1121,9&lt;=IF($L1121="",12,$L1121),MOD(9-$K1121,$N1121)=0),$J1121,0)))</f>
        <v>0</v>
      </c>
      <c r="X1121" s="19" t="n">
        <f aca="false">IF(OR($M1121="",$M1121="ERR",$J1121="",$K1121="",$N1121=""),0,IF($N1121=0,IF(AND(OR(10=7,10=12),10&gt;=$K1121,10&lt;=IF($L1121="",12,$L1121)),$J1121,0),IF(AND(10&gt;=$K1121,10&lt;=IF($L1121="",12,$L1121),MOD(10-$K1121,$N1121)=0),$J1121,0)))</f>
        <v>0</v>
      </c>
      <c r="Y1121" s="19" t="n">
        <f aca="false">IF(OR($M1121="",$M1121="ERR",$J1121="",$K1121="",$N1121=""),0,IF($N1121=0,IF(AND(OR(11=7,11=12),11&gt;=$K1121,11&lt;=IF($L1121="",12,$L1121)),$J1121,0),IF(AND(11&gt;=$K1121,11&lt;=IF($L1121="",12,$L1121),MOD(11-$K1121,$N1121)=0),$J1121,0)))</f>
        <v>0</v>
      </c>
      <c r="Z1121" s="19" t="n">
        <f aca="false">IF(OR($M1121="",$M1121="ERR",$J1121="",$K1121="",$N1121=""),0,IF($N1121=0,IF(AND(OR(12=7,12=12),12&gt;=$K1121,12&lt;=IF($L1121="",12,$L1121)),$J1121,0),IF(AND(12&gt;=$K1121,12&lt;=IF($L1121="",12,$L1121),MOD(12-$K1121,$N1121)=0),$J1121,0)))</f>
        <v>0</v>
      </c>
      <c r="AA1121" s="36" t="n">
        <f aca="false">SUM(O1121:Z1121)</f>
        <v>0</v>
      </c>
      <c r="AB1121" s="15" t="str">
        <f aca="false">IF(AND($B1121="",$D1121="",$J1121=""),"",IF($B1121="","Falta código",IF(ISNA(MATCH($B1121,LST_COD,0)),"Código no registrado en Trabajadores",IF($E1121="","Concepto no está en el catálogo",IF($M1121="ERR","Retención de otro empleador: Origen = Otro empleador",IF(OR($J1121="",$K1121=""),"Falta monto o mes",IF(OR($K1121&lt;1,$K1121&gt;12),"Mes inicio inválido",IF(AND($L1121&lt;&gt;"",OR($L1121&lt;$K1121,$L1121&gt;12)),"Mes fin inválido",IF($N1121="","Falta frecuencia",IF(AND($G1121&lt;&gt;"Otro empleador",SUMPRODUCT(($O1121:$Z1121&lt;&gt;0)*(((COLUMN($O1121:$Z1121)-14)&lt;INDEX(Trabajadores!$M$6:$M$105,MATCH($B1121,LST_COD,0)))+((COLUMN($O1121:$Z1121)-14)&gt;INDEX(Trabajadores!$N$6:$N$105,MATCH($B1121,LST_COD,0)))))&gt;0),"Aviso: hay meses fuera del periodo laboral","OK"))))))))))</f>
        <v/>
      </c>
    </row>
    <row r="1122" customFormat="false" ht="15" hidden="false" customHeight="false" outlineLevel="0" collapsed="false">
      <c r="A1122" s="23" t="n">
        <v>1117</v>
      </c>
      <c r="B1122" s="7"/>
      <c r="C1122" s="35" t="str">
        <f aca="false">IF($B1122="","",IFERROR(INDEX(Trabajadores!$D$6:$D$105,MATCH($B1122,LST_COD,0)),"¿Código?"))</f>
        <v/>
      </c>
      <c r="D1122" s="30"/>
      <c r="E1122" s="9" t="str">
        <f aca="false">IF($D1122="","",IFERROR(VLOOKUP($D1122,CONC_TABLA,2,FALSE()),""))</f>
        <v/>
      </c>
      <c r="F1122" s="9" t="str">
        <f aca="false">IF($D1122="","",IFERROR(VLOOKUP($D1122,CONC_TABLA,3,FALSE()),""))</f>
        <v/>
      </c>
      <c r="G1122" s="30"/>
      <c r="H1122" s="30"/>
      <c r="I1122" s="30"/>
      <c r="J1122" s="29"/>
      <c r="K1122" s="28"/>
      <c r="L1122" s="28"/>
      <c r="M1122" s="9" t="str">
        <f aca="false">IF(OR($B1122="",$E1122=""),"",IF($E1122="INA","INA",IF($G1122="Otro empleador",IF($E1122="RET","RETO",IF($E1122="ORD","OTO","OTX")),IF($E1122="RET","ERR",$E1122))))</f>
        <v/>
      </c>
      <c r="N1122" s="9" t="str">
        <f aca="false">IF($I1122="","",IFERROR(VLOOKUP($I1122,FREC_TABLA,2,FALSE()),""))</f>
        <v/>
      </c>
      <c r="O1122" s="19" t="n">
        <f aca="false">IF(OR($M1122="",$M1122="ERR",$J1122="",$K1122="",$N1122=""),0,IF($N1122=0,IF(AND(OR(1=7,1=12),1&gt;=$K1122,1&lt;=IF($L1122="",12,$L1122)),$J1122,0),IF(AND(1&gt;=$K1122,1&lt;=IF($L1122="",12,$L1122),MOD(1-$K1122,$N1122)=0),$J1122,0)))</f>
        <v>0</v>
      </c>
      <c r="P1122" s="19" t="n">
        <f aca="false">IF(OR($M1122="",$M1122="ERR",$J1122="",$K1122="",$N1122=""),0,IF($N1122=0,IF(AND(OR(2=7,2=12),2&gt;=$K1122,2&lt;=IF($L1122="",12,$L1122)),$J1122,0),IF(AND(2&gt;=$K1122,2&lt;=IF($L1122="",12,$L1122),MOD(2-$K1122,$N1122)=0),$J1122,0)))</f>
        <v>0</v>
      </c>
      <c r="Q1122" s="19" t="n">
        <f aca="false">IF(OR($M1122="",$M1122="ERR",$J1122="",$K1122="",$N1122=""),0,IF($N1122=0,IF(AND(OR(3=7,3=12),3&gt;=$K1122,3&lt;=IF($L1122="",12,$L1122)),$J1122,0),IF(AND(3&gt;=$K1122,3&lt;=IF($L1122="",12,$L1122),MOD(3-$K1122,$N1122)=0),$J1122,0)))</f>
        <v>0</v>
      </c>
      <c r="R1122" s="19" t="n">
        <f aca="false">IF(OR($M1122="",$M1122="ERR",$J1122="",$K1122="",$N1122=""),0,IF($N1122=0,IF(AND(OR(4=7,4=12),4&gt;=$K1122,4&lt;=IF($L1122="",12,$L1122)),$J1122,0),IF(AND(4&gt;=$K1122,4&lt;=IF($L1122="",12,$L1122),MOD(4-$K1122,$N1122)=0),$J1122,0)))</f>
        <v>0</v>
      </c>
      <c r="S1122" s="19" t="n">
        <f aca="false">IF(OR($M1122="",$M1122="ERR",$J1122="",$K1122="",$N1122=""),0,IF($N1122=0,IF(AND(OR(5=7,5=12),5&gt;=$K1122,5&lt;=IF($L1122="",12,$L1122)),$J1122,0),IF(AND(5&gt;=$K1122,5&lt;=IF($L1122="",12,$L1122),MOD(5-$K1122,$N1122)=0),$J1122,0)))</f>
        <v>0</v>
      </c>
      <c r="T1122" s="19" t="n">
        <f aca="false">IF(OR($M1122="",$M1122="ERR",$J1122="",$K1122="",$N1122=""),0,IF($N1122=0,IF(AND(OR(6=7,6=12),6&gt;=$K1122,6&lt;=IF($L1122="",12,$L1122)),$J1122,0),IF(AND(6&gt;=$K1122,6&lt;=IF($L1122="",12,$L1122),MOD(6-$K1122,$N1122)=0),$J1122,0)))</f>
        <v>0</v>
      </c>
      <c r="U1122" s="19" t="n">
        <f aca="false">IF(OR($M1122="",$M1122="ERR",$J1122="",$K1122="",$N1122=""),0,IF($N1122=0,IF(AND(OR(7=7,7=12),7&gt;=$K1122,7&lt;=IF($L1122="",12,$L1122)),$J1122,0),IF(AND(7&gt;=$K1122,7&lt;=IF($L1122="",12,$L1122),MOD(7-$K1122,$N1122)=0),$J1122,0)))</f>
        <v>0</v>
      </c>
      <c r="V1122" s="19" t="n">
        <f aca="false">IF(OR($M1122="",$M1122="ERR",$J1122="",$K1122="",$N1122=""),0,IF($N1122=0,IF(AND(OR(8=7,8=12),8&gt;=$K1122,8&lt;=IF($L1122="",12,$L1122)),$J1122,0),IF(AND(8&gt;=$K1122,8&lt;=IF($L1122="",12,$L1122),MOD(8-$K1122,$N1122)=0),$J1122,0)))</f>
        <v>0</v>
      </c>
      <c r="W1122" s="19" t="n">
        <f aca="false">IF(OR($M1122="",$M1122="ERR",$J1122="",$K1122="",$N1122=""),0,IF($N1122=0,IF(AND(OR(9=7,9=12),9&gt;=$K1122,9&lt;=IF($L1122="",12,$L1122)),$J1122,0),IF(AND(9&gt;=$K1122,9&lt;=IF($L1122="",12,$L1122),MOD(9-$K1122,$N1122)=0),$J1122,0)))</f>
        <v>0</v>
      </c>
      <c r="X1122" s="19" t="n">
        <f aca="false">IF(OR($M1122="",$M1122="ERR",$J1122="",$K1122="",$N1122=""),0,IF($N1122=0,IF(AND(OR(10=7,10=12),10&gt;=$K1122,10&lt;=IF($L1122="",12,$L1122)),$J1122,0),IF(AND(10&gt;=$K1122,10&lt;=IF($L1122="",12,$L1122),MOD(10-$K1122,$N1122)=0),$J1122,0)))</f>
        <v>0</v>
      </c>
      <c r="Y1122" s="19" t="n">
        <f aca="false">IF(OR($M1122="",$M1122="ERR",$J1122="",$K1122="",$N1122=""),0,IF($N1122=0,IF(AND(OR(11=7,11=12),11&gt;=$K1122,11&lt;=IF($L1122="",12,$L1122)),$J1122,0),IF(AND(11&gt;=$K1122,11&lt;=IF($L1122="",12,$L1122),MOD(11-$K1122,$N1122)=0),$J1122,0)))</f>
        <v>0</v>
      </c>
      <c r="Z1122" s="19" t="n">
        <f aca="false">IF(OR($M1122="",$M1122="ERR",$J1122="",$K1122="",$N1122=""),0,IF($N1122=0,IF(AND(OR(12=7,12=12),12&gt;=$K1122,12&lt;=IF($L1122="",12,$L1122)),$J1122,0),IF(AND(12&gt;=$K1122,12&lt;=IF($L1122="",12,$L1122),MOD(12-$K1122,$N1122)=0),$J1122,0)))</f>
        <v>0</v>
      </c>
      <c r="AA1122" s="36" t="n">
        <f aca="false">SUM(O1122:Z1122)</f>
        <v>0</v>
      </c>
      <c r="AB1122" s="15" t="str">
        <f aca="false">IF(AND($B1122="",$D1122="",$J1122=""),"",IF($B1122="","Falta código",IF(ISNA(MATCH($B1122,LST_COD,0)),"Código no registrado en Trabajadores",IF($E1122="","Concepto no está en el catálogo",IF($M1122="ERR","Retención de otro empleador: Origen = Otro empleador",IF(OR($J1122="",$K1122=""),"Falta monto o mes",IF(OR($K1122&lt;1,$K1122&gt;12),"Mes inicio inválido",IF(AND($L1122&lt;&gt;"",OR($L1122&lt;$K1122,$L1122&gt;12)),"Mes fin inválido",IF($N1122="","Falta frecuencia",IF(AND($G1122&lt;&gt;"Otro empleador",SUMPRODUCT(($O1122:$Z1122&lt;&gt;0)*(((COLUMN($O1122:$Z1122)-14)&lt;INDEX(Trabajadores!$M$6:$M$105,MATCH($B1122,LST_COD,0)))+((COLUMN($O1122:$Z1122)-14)&gt;INDEX(Trabajadores!$N$6:$N$105,MATCH($B1122,LST_COD,0)))))&gt;0),"Aviso: hay meses fuera del periodo laboral","OK"))))))))))</f>
        <v/>
      </c>
    </row>
    <row r="1123" customFormat="false" ht="15" hidden="false" customHeight="false" outlineLevel="0" collapsed="false">
      <c r="A1123" s="23" t="n">
        <v>1118</v>
      </c>
      <c r="B1123" s="7"/>
      <c r="C1123" s="35" t="str">
        <f aca="false">IF($B1123="","",IFERROR(INDEX(Trabajadores!$D$6:$D$105,MATCH($B1123,LST_COD,0)),"¿Código?"))</f>
        <v/>
      </c>
      <c r="D1123" s="30"/>
      <c r="E1123" s="9" t="str">
        <f aca="false">IF($D1123="","",IFERROR(VLOOKUP($D1123,CONC_TABLA,2,FALSE()),""))</f>
        <v/>
      </c>
      <c r="F1123" s="9" t="str">
        <f aca="false">IF($D1123="","",IFERROR(VLOOKUP($D1123,CONC_TABLA,3,FALSE()),""))</f>
        <v/>
      </c>
      <c r="G1123" s="30"/>
      <c r="H1123" s="30"/>
      <c r="I1123" s="30"/>
      <c r="J1123" s="29"/>
      <c r="K1123" s="28"/>
      <c r="L1123" s="28"/>
      <c r="M1123" s="9" t="str">
        <f aca="false">IF(OR($B1123="",$E1123=""),"",IF($E1123="INA","INA",IF($G1123="Otro empleador",IF($E1123="RET","RETO",IF($E1123="ORD","OTO","OTX")),IF($E1123="RET","ERR",$E1123))))</f>
        <v/>
      </c>
      <c r="N1123" s="9" t="str">
        <f aca="false">IF($I1123="","",IFERROR(VLOOKUP($I1123,FREC_TABLA,2,FALSE()),""))</f>
        <v/>
      </c>
      <c r="O1123" s="19" t="n">
        <f aca="false">IF(OR($M1123="",$M1123="ERR",$J1123="",$K1123="",$N1123=""),0,IF($N1123=0,IF(AND(OR(1=7,1=12),1&gt;=$K1123,1&lt;=IF($L1123="",12,$L1123)),$J1123,0),IF(AND(1&gt;=$K1123,1&lt;=IF($L1123="",12,$L1123),MOD(1-$K1123,$N1123)=0),$J1123,0)))</f>
        <v>0</v>
      </c>
      <c r="P1123" s="19" t="n">
        <f aca="false">IF(OR($M1123="",$M1123="ERR",$J1123="",$K1123="",$N1123=""),0,IF($N1123=0,IF(AND(OR(2=7,2=12),2&gt;=$K1123,2&lt;=IF($L1123="",12,$L1123)),$J1123,0),IF(AND(2&gt;=$K1123,2&lt;=IF($L1123="",12,$L1123),MOD(2-$K1123,$N1123)=0),$J1123,0)))</f>
        <v>0</v>
      </c>
      <c r="Q1123" s="19" t="n">
        <f aca="false">IF(OR($M1123="",$M1123="ERR",$J1123="",$K1123="",$N1123=""),0,IF($N1123=0,IF(AND(OR(3=7,3=12),3&gt;=$K1123,3&lt;=IF($L1123="",12,$L1123)),$J1123,0),IF(AND(3&gt;=$K1123,3&lt;=IF($L1123="",12,$L1123),MOD(3-$K1123,$N1123)=0),$J1123,0)))</f>
        <v>0</v>
      </c>
      <c r="R1123" s="19" t="n">
        <f aca="false">IF(OR($M1123="",$M1123="ERR",$J1123="",$K1123="",$N1123=""),0,IF($N1123=0,IF(AND(OR(4=7,4=12),4&gt;=$K1123,4&lt;=IF($L1123="",12,$L1123)),$J1123,0),IF(AND(4&gt;=$K1123,4&lt;=IF($L1123="",12,$L1123),MOD(4-$K1123,$N1123)=0),$J1123,0)))</f>
        <v>0</v>
      </c>
      <c r="S1123" s="19" t="n">
        <f aca="false">IF(OR($M1123="",$M1123="ERR",$J1123="",$K1123="",$N1123=""),0,IF($N1123=0,IF(AND(OR(5=7,5=12),5&gt;=$K1123,5&lt;=IF($L1123="",12,$L1123)),$J1123,0),IF(AND(5&gt;=$K1123,5&lt;=IF($L1123="",12,$L1123),MOD(5-$K1123,$N1123)=0),$J1123,0)))</f>
        <v>0</v>
      </c>
      <c r="T1123" s="19" t="n">
        <f aca="false">IF(OR($M1123="",$M1123="ERR",$J1123="",$K1123="",$N1123=""),0,IF($N1123=0,IF(AND(OR(6=7,6=12),6&gt;=$K1123,6&lt;=IF($L1123="",12,$L1123)),$J1123,0),IF(AND(6&gt;=$K1123,6&lt;=IF($L1123="",12,$L1123),MOD(6-$K1123,$N1123)=0),$J1123,0)))</f>
        <v>0</v>
      </c>
      <c r="U1123" s="19" t="n">
        <f aca="false">IF(OR($M1123="",$M1123="ERR",$J1123="",$K1123="",$N1123=""),0,IF($N1123=0,IF(AND(OR(7=7,7=12),7&gt;=$K1123,7&lt;=IF($L1123="",12,$L1123)),$J1123,0),IF(AND(7&gt;=$K1123,7&lt;=IF($L1123="",12,$L1123),MOD(7-$K1123,$N1123)=0),$J1123,0)))</f>
        <v>0</v>
      </c>
      <c r="V1123" s="19" t="n">
        <f aca="false">IF(OR($M1123="",$M1123="ERR",$J1123="",$K1123="",$N1123=""),0,IF($N1123=0,IF(AND(OR(8=7,8=12),8&gt;=$K1123,8&lt;=IF($L1123="",12,$L1123)),$J1123,0),IF(AND(8&gt;=$K1123,8&lt;=IF($L1123="",12,$L1123),MOD(8-$K1123,$N1123)=0),$J1123,0)))</f>
        <v>0</v>
      </c>
      <c r="W1123" s="19" t="n">
        <f aca="false">IF(OR($M1123="",$M1123="ERR",$J1123="",$K1123="",$N1123=""),0,IF($N1123=0,IF(AND(OR(9=7,9=12),9&gt;=$K1123,9&lt;=IF($L1123="",12,$L1123)),$J1123,0),IF(AND(9&gt;=$K1123,9&lt;=IF($L1123="",12,$L1123),MOD(9-$K1123,$N1123)=0),$J1123,0)))</f>
        <v>0</v>
      </c>
      <c r="X1123" s="19" t="n">
        <f aca="false">IF(OR($M1123="",$M1123="ERR",$J1123="",$K1123="",$N1123=""),0,IF($N1123=0,IF(AND(OR(10=7,10=12),10&gt;=$K1123,10&lt;=IF($L1123="",12,$L1123)),$J1123,0),IF(AND(10&gt;=$K1123,10&lt;=IF($L1123="",12,$L1123),MOD(10-$K1123,$N1123)=0),$J1123,0)))</f>
        <v>0</v>
      </c>
      <c r="Y1123" s="19" t="n">
        <f aca="false">IF(OR($M1123="",$M1123="ERR",$J1123="",$K1123="",$N1123=""),0,IF($N1123=0,IF(AND(OR(11=7,11=12),11&gt;=$K1123,11&lt;=IF($L1123="",12,$L1123)),$J1123,0),IF(AND(11&gt;=$K1123,11&lt;=IF($L1123="",12,$L1123),MOD(11-$K1123,$N1123)=0),$J1123,0)))</f>
        <v>0</v>
      </c>
      <c r="Z1123" s="19" t="n">
        <f aca="false">IF(OR($M1123="",$M1123="ERR",$J1123="",$K1123="",$N1123=""),0,IF($N1123=0,IF(AND(OR(12=7,12=12),12&gt;=$K1123,12&lt;=IF($L1123="",12,$L1123)),$J1123,0),IF(AND(12&gt;=$K1123,12&lt;=IF($L1123="",12,$L1123),MOD(12-$K1123,$N1123)=0),$J1123,0)))</f>
        <v>0</v>
      </c>
      <c r="AA1123" s="36" t="n">
        <f aca="false">SUM(O1123:Z1123)</f>
        <v>0</v>
      </c>
      <c r="AB1123" s="15" t="str">
        <f aca="false">IF(AND($B1123="",$D1123="",$J1123=""),"",IF($B1123="","Falta código",IF(ISNA(MATCH($B1123,LST_COD,0)),"Código no registrado en Trabajadores",IF($E1123="","Concepto no está en el catálogo",IF($M1123="ERR","Retención de otro empleador: Origen = Otro empleador",IF(OR($J1123="",$K1123=""),"Falta monto o mes",IF(OR($K1123&lt;1,$K1123&gt;12),"Mes inicio inválido",IF(AND($L1123&lt;&gt;"",OR($L1123&lt;$K1123,$L1123&gt;12)),"Mes fin inválido",IF($N1123="","Falta frecuencia",IF(AND($G1123&lt;&gt;"Otro empleador",SUMPRODUCT(($O1123:$Z1123&lt;&gt;0)*(((COLUMN($O1123:$Z1123)-14)&lt;INDEX(Trabajadores!$M$6:$M$105,MATCH($B1123,LST_COD,0)))+((COLUMN($O1123:$Z1123)-14)&gt;INDEX(Trabajadores!$N$6:$N$105,MATCH($B1123,LST_COD,0)))))&gt;0),"Aviso: hay meses fuera del periodo laboral","OK"))))))))))</f>
        <v/>
      </c>
    </row>
    <row r="1124" customFormat="false" ht="15" hidden="false" customHeight="false" outlineLevel="0" collapsed="false">
      <c r="A1124" s="23" t="n">
        <v>1119</v>
      </c>
      <c r="B1124" s="7"/>
      <c r="C1124" s="35" t="str">
        <f aca="false">IF($B1124="","",IFERROR(INDEX(Trabajadores!$D$6:$D$105,MATCH($B1124,LST_COD,0)),"¿Código?"))</f>
        <v/>
      </c>
      <c r="D1124" s="30"/>
      <c r="E1124" s="9" t="str">
        <f aca="false">IF($D1124="","",IFERROR(VLOOKUP($D1124,CONC_TABLA,2,FALSE()),""))</f>
        <v/>
      </c>
      <c r="F1124" s="9" t="str">
        <f aca="false">IF($D1124="","",IFERROR(VLOOKUP($D1124,CONC_TABLA,3,FALSE()),""))</f>
        <v/>
      </c>
      <c r="G1124" s="30"/>
      <c r="H1124" s="30"/>
      <c r="I1124" s="30"/>
      <c r="J1124" s="29"/>
      <c r="K1124" s="28"/>
      <c r="L1124" s="28"/>
      <c r="M1124" s="9" t="str">
        <f aca="false">IF(OR($B1124="",$E1124=""),"",IF($E1124="INA","INA",IF($G1124="Otro empleador",IF($E1124="RET","RETO",IF($E1124="ORD","OTO","OTX")),IF($E1124="RET","ERR",$E1124))))</f>
        <v/>
      </c>
      <c r="N1124" s="9" t="str">
        <f aca="false">IF($I1124="","",IFERROR(VLOOKUP($I1124,FREC_TABLA,2,FALSE()),""))</f>
        <v/>
      </c>
      <c r="O1124" s="19" t="n">
        <f aca="false">IF(OR($M1124="",$M1124="ERR",$J1124="",$K1124="",$N1124=""),0,IF($N1124=0,IF(AND(OR(1=7,1=12),1&gt;=$K1124,1&lt;=IF($L1124="",12,$L1124)),$J1124,0),IF(AND(1&gt;=$K1124,1&lt;=IF($L1124="",12,$L1124),MOD(1-$K1124,$N1124)=0),$J1124,0)))</f>
        <v>0</v>
      </c>
      <c r="P1124" s="19" t="n">
        <f aca="false">IF(OR($M1124="",$M1124="ERR",$J1124="",$K1124="",$N1124=""),0,IF($N1124=0,IF(AND(OR(2=7,2=12),2&gt;=$K1124,2&lt;=IF($L1124="",12,$L1124)),$J1124,0),IF(AND(2&gt;=$K1124,2&lt;=IF($L1124="",12,$L1124),MOD(2-$K1124,$N1124)=0),$J1124,0)))</f>
        <v>0</v>
      </c>
      <c r="Q1124" s="19" t="n">
        <f aca="false">IF(OR($M1124="",$M1124="ERR",$J1124="",$K1124="",$N1124=""),0,IF($N1124=0,IF(AND(OR(3=7,3=12),3&gt;=$K1124,3&lt;=IF($L1124="",12,$L1124)),$J1124,0),IF(AND(3&gt;=$K1124,3&lt;=IF($L1124="",12,$L1124),MOD(3-$K1124,$N1124)=0),$J1124,0)))</f>
        <v>0</v>
      </c>
      <c r="R1124" s="19" t="n">
        <f aca="false">IF(OR($M1124="",$M1124="ERR",$J1124="",$K1124="",$N1124=""),0,IF($N1124=0,IF(AND(OR(4=7,4=12),4&gt;=$K1124,4&lt;=IF($L1124="",12,$L1124)),$J1124,0),IF(AND(4&gt;=$K1124,4&lt;=IF($L1124="",12,$L1124),MOD(4-$K1124,$N1124)=0),$J1124,0)))</f>
        <v>0</v>
      </c>
      <c r="S1124" s="19" t="n">
        <f aca="false">IF(OR($M1124="",$M1124="ERR",$J1124="",$K1124="",$N1124=""),0,IF($N1124=0,IF(AND(OR(5=7,5=12),5&gt;=$K1124,5&lt;=IF($L1124="",12,$L1124)),$J1124,0),IF(AND(5&gt;=$K1124,5&lt;=IF($L1124="",12,$L1124),MOD(5-$K1124,$N1124)=0),$J1124,0)))</f>
        <v>0</v>
      </c>
      <c r="T1124" s="19" t="n">
        <f aca="false">IF(OR($M1124="",$M1124="ERR",$J1124="",$K1124="",$N1124=""),0,IF($N1124=0,IF(AND(OR(6=7,6=12),6&gt;=$K1124,6&lt;=IF($L1124="",12,$L1124)),$J1124,0),IF(AND(6&gt;=$K1124,6&lt;=IF($L1124="",12,$L1124),MOD(6-$K1124,$N1124)=0),$J1124,0)))</f>
        <v>0</v>
      </c>
      <c r="U1124" s="19" t="n">
        <f aca="false">IF(OR($M1124="",$M1124="ERR",$J1124="",$K1124="",$N1124=""),0,IF($N1124=0,IF(AND(OR(7=7,7=12),7&gt;=$K1124,7&lt;=IF($L1124="",12,$L1124)),$J1124,0),IF(AND(7&gt;=$K1124,7&lt;=IF($L1124="",12,$L1124),MOD(7-$K1124,$N1124)=0),$J1124,0)))</f>
        <v>0</v>
      </c>
      <c r="V1124" s="19" t="n">
        <f aca="false">IF(OR($M1124="",$M1124="ERR",$J1124="",$K1124="",$N1124=""),0,IF($N1124=0,IF(AND(OR(8=7,8=12),8&gt;=$K1124,8&lt;=IF($L1124="",12,$L1124)),$J1124,0),IF(AND(8&gt;=$K1124,8&lt;=IF($L1124="",12,$L1124),MOD(8-$K1124,$N1124)=0),$J1124,0)))</f>
        <v>0</v>
      </c>
      <c r="W1124" s="19" t="n">
        <f aca="false">IF(OR($M1124="",$M1124="ERR",$J1124="",$K1124="",$N1124=""),0,IF($N1124=0,IF(AND(OR(9=7,9=12),9&gt;=$K1124,9&lt;=IF($L1124="",12,$L1124)),$J1124,0),IF(AND(9&gt;=$K1124,9&lt;=IF($L1124="",12,$L1124),MOD(9-$K1124,$N1124)=0),$J1124,0)))</f>
        <v>0</v>
      </c>
      <c r="X1124" s="19" t="n">
        <f aca="false">IF(OR($M1124="",$M1124="ERR",$J1124="",$K1124="",$N1124=""),0,IF($N1124=0,IF(AND(OR(10=7,10=12),10&gt;=$K1124,10&lt;=IF($L1124="",12,$L1124)),$J1124,0),IF(AND(10&gt;=$K1124,10&lt;=IF($L1124="",12,$L1124),MOD(10-$K1124,$N1124)=0),$J1124,0)))</f>
        <v>0</v>
      </c>
      <c r="Y1124" s="19" t="n">
        <f aca="false">IF(OR($M1124="",$M1124="ERR",$J1124="",$K1124="",$N1124=""),0,IF($N1124=0,IF(AND(OR(11=7,11=12),11&gt;=$K1124,11&lt;=IF($L1124="",12,$L1124)),$J1124,0),IF(AND(11&gt;=$K1124,11&lt;=IF($L1124="",12,$L1124),MOD(11-$K1124,$N1124)=0),$J1124,0)))</f>
        <v>0</v>
      </c>
      <c r="Z1124" s="19" t="n">
        <f aca="false">IF(OR($M1124="",$M1124="ERR",$J1124="",$K1124="",$N1124=""),0,IF($N1124=0,IF(AND(OR(12=7,12=12),12&gt;=$K1124,12&lt;=IF($L1124="",12,$L1124)),$J1124,0),IF(AND(12&gt;=$K1124,12&lt;=IF($L1124="",12,$L1124),MOD(12-$K1124,$N1124)=0),$J1124,0)))</f>
        <v>0</v>
      </c>
      <c r="AA1124" s="36" t="n">
        <f aca="false">SUM(O1124:Z1124)</f>
        <v>0</v>
      </c>
      <c r="AB1124" s="15" t="str">
        <f aca="false">IF(AND($B1124="",$D1124="",$J1124=""),"",IF($B1124="","Falta código",IF(ISNA(MATCH($B1124,LST_COD,0)),"Código no registrado en Trabajadores",IF($E1124="","Concepto no está en el catálogo",IF($M1124="ERR","Retención de otro empleador: Origen = Otro empleador",IF(OR($J1124="",$K1124=""),"Falta monto o mes",IF(OR($K1124&lt;1,$K1124&gt;12),"Mes inicio inválido",IF(AND($L1124&lt;&gt;"",OR($L1124&lt;$K1124,$L1124&gt;12)),"Mes fin inválido",IF($N1124="","Falta frecuencia",IF(AND($G1124&lt;&gt;"Otro empleador",SUMPRODUCT(($O1124:$Z1124&lt;&gt;0)*(((COLUMN($O1124:$Z1124)-14)&lt;INDEX(Trabajadores!$M$6:$M$105,MATCH($B1124,LST_COD,0)))+((COLUMN($O1124:$Z1124)-14)&gt;INDEX(Trabajadores!$N$6:$N$105,MATCH($B1124,LST_COD,0)))))&gt;0),"Aviso: hay meses fuera del periodo laboral","OK"))))))))))</f>
        <v/>
      </c>
    </row>
    <row r="1125" customFormat="false" ht="15" hidden="false" customHeight="false" outlineLevel="0" collapsed="false">
      <c r="A1125" s="23" t="n">
        <v>1120</v>
      </c>
      <c r="B1125" s="7"/>
      <c r="C1125" s="35" t="str">
        <f aca="false">IF($B1125="","",IFERROR(INDEX(Trabajadores!$D$6:$D$105,MATCH($B1125,LST_COD,0)),"¿Código?"))</f>
        <v/>
      </c>
      <c r="D1125" s="30"/>
      <c r="E1125" s="9" t="str">
        <f aca="false">IF($D1125="","",IFERROR(VLOOKUP($D1125,CONC_TABLA,2,FALSE()),""))</f>
        <v/>
      </c>
      <c r="F1125" s="9" t="str">
        <f aca="false">IF($D1125="","",IFERROR(VLOOKUP($D1125,CONC_TABLA,3,FALSE()),""))</f>
        <v/>
      </c>
      <c r="G1125" s="30"/>
      <c r="H1125" s="30"/>
      <c r="I1125" s="30"/>
      <c r="J1125" s="29"/>
      <c r="K1125" s="28"/>
      <c r="L1125" s="28"/>
      <c r="M1125" s="9" t="str">
        <f aca="false">IF(OR($B1125="",$E1125=""),"",IF($E1125="INA","INA",IF($G1125="Otro empleador",IF($E1125="RET","RETO",IF($E1125="ORD","OTO","OTX")),IF($E1125="RET","ERR",$E1125))))</f>
        <v/>
      </c>
      <c r="N1125" s="9" t="str">
        <f aca="false">IF($I1125="","",IFERROR(VLOOKUP($I1125,FREC_TABLA,2,FALSE()),""))</f>
        <v/>
      </c>
      <c r="O1125" s="19" t="n">
        <f aca="false">IF(OR($M1125="",$M1125="ERR",$J1125="",$K1125="",$N1125=""),0,IF($N1125=0,IF(AND(OR(1=7,1=12),1&gt;=$K1125,1&lt;=IF($L1125="",12,$L1125)),$J1125,0),IF(AND(1&gt;=$K1125,1&lt;=IF($L1125="",12,$L1125),MOD(1-$K1125,$N1125)=0),$J1125,0)))</f>
        <v>0</v>
      </c>
      <c r="P1125" s="19" t="n">
        <f aca="false">IF(OR($M1125="",$M1125="ERR",$J1125="",$K1125="",$N1125=""),0,IF($N1125=0,IF(AND(OR(2=7,2=12),2&gt;=$K1125,2&lt;=IF($L1125="",12,$L1125)),$J1125,0),IF(AND(2&gt;=$K1125,2&lt;=IF($L1125="",12,$L1125),MOD(2-$K1125,$N1125)=0),$J1125,0)))</f>
        <v>0</v>
      </c>
      <c r="Q1125" s="19" t="n">
        <f aca="false">IF(OR($M1125="",$M1125="ERR",$J1125="",$K1125="",$N1125=""),0,IF($N1125=0,IF(AND(OR(3=7,3=12),3&gt;=$K1125,3&lt;=IF($L1125="",12,$L1125)),$J1125,0),IF(AND(3&gt;=$K1125,3&lt;=IF($L1125="",12,$L1125),MOD(3-$K1125,$N1125)=0),$J1125,0)))</f>
        <v>0</v>
      </c>
      <c r="R1125" s="19" t="n">
        <f aca="false">IF(OR($M1125="",$M1125="ERR",$J1125="",$K1125="",$N1125=""),0,IF($N1125=0,IF(AND(OR(4=7,4=12),4&gt;=$K1125,4&lt;=IF($L1125="",12,$L1125)),$J1125,0),IF(AND(4&gt;=$K1125,4&lt;=IF($L1125="",12,$L1125),MOD(4-$K1125,$N1125)=0),$J1125,0)))</f>
        <v>0</v>
      </c>
      <c r="S1125" s="19" t="n">
        <f aca="false">IF(OR($M1125="",$M1125="ERR",$J1125="",$K1125="",$N1125=""),0,IF($N1125=0,IF(AND(OR(5=7,5=12),5&gt;=$K1125,5&lt;=IF($L1125="",12,$L1125)),$J1125,0),IF(AND(5&gt;=$K1125,5&lt;=IF($L1125="",12,$L1125),MOD(5-$K1125,$N1125)=0),$J1125,0)))</f>
        <v>0</v>
      </c>
      <c r="T1125" s="19" t="n">
        <f aca="false">IF(OR($M1125="",$M1125="ERR",$J1125="",$K1125="",$N1125=""),0,IF($N1125=0,IF(AND(OR(6=7,6=12),6&gt;=$K1125,6&lt;=IF($L1125="",12,$L1125)),$J1125,0),IF(AND(6&gt;=$K1125,6&lt;=IF($L1125="",12,$L1125),MOD(6-$K1125,$N1125)=0),$J1125,0)))</f>
        <v>0</v>
      </c>
      <c r="U1125" s="19" t="n">
        <f aca="false">IF(OR($M1125="",$M1125="ERR",$J1125="",$K1125="",$N1125=""),0,IF($N1125=0,IF(AND(OR(7=7,7=12),7&gt;=$K1125,7&lt;=IF($L1125="",12,$L1125)),$J1125,0),IF(AND(7&gt;=$K1125,7&lt;=IF($L1125="",12,$L1125),MOD(7-$K1125,$N1125)=0),$J1125,0)))</f>
        <v>0</v>
      </c>
      <c r="V1125" s="19" t="n">
        <f aca="false">IF(OR($M1125="",$M1125="ERR",$J1125="",$K1125="",$N1125=""),0,IF($N1125=0,IF(AND(OR(8=7,8=12),8&gt;=$K1125,8&lt;=IF($L1125="",12,$L1125)),$J1125,0),IF(AND(8&gt;=$K1125,8&lt;=IF($L1125="",12,$L1125),MOD(8-$K1125,$N1125)=0),$J1125,0)))</f>
        <v>0</v>
      </c>
      <c r="W1125" s="19" t="n">
        <f aca="false">IF(OR($M1125="",$M1125="ERR",$J1125="",$K1125="",$N1125=""),0,IF($N1125=0,IF(AND(OR(9=7,9=12),9&gt;=$K1125,9&lt;=IF($L1125="",12,$L1125)),$J1125,0),IF(AND(9&gt;=$K1125,9&lt;=IF($L1125="",12,$L1125),MOD(9-$K1125,$N1125)=0),$J1125,0)))</f>
        <v>0</v>
      </c>
      <c r="X1125" s="19" t="n">
        <f aca="false">IF(OR($M1125="",$M1125="ERR",$J1125="",$K1125="",$N1125=""),0,IF($N1125=0,IF(AND(OR(10=7,10=12),10&gt;=$K1125,10&lt;=IF($L1125="",12,$L1125)),$J1125,0),IF(AND(10&gt;=$K1125,10&lt;=IF($L1125="",12,$L1125),MOD(10-$K1125,$N1125)=0),$J1125,0)))</f>
        <v>0</v>
      </c>
      <c r="Y1125" s="19" t="n">
        <f aca="false">IF(OR($M1125="",$M1125="ERR",$J1125="",$K1125="",$N1125=""),0,IF($N1125=0,IF(AND(OR(11=7,11=12),11&gt;=$K1125,11&lt;=IF($L1125="",12,$L1125)),$J1125,0),IF(AND(11&gt;=$K1125,11&lt;=IF($L1125="",12,$L1125),MOD(11-$K1125,$N1125)=0),$J1125,0)))</f>
        <v>0</v>
      </c>
      <c r="Z1125" s="19" t="n">
        <f aca="false">IF(OR($M1125="",$M1125="ERR",$J1125="",$K1125="",$N1125=""),0,IF($N1125=0,IF(AND(OR(12=7,12=12),12&gt;=$K1125,12&lt;=IF($L1125="",12,$L1125)),$J1125,0),IF(AND(12&gt;=$K1125,12&lt;=IF($L1125="",12,$L1125),MOD(12-$K1125,$N1125)=0),$J1125,0)))</f>
        <v>0</v>
      </c>
      <c r="AA1125" s="36" t="n">
        <f aca="false">SUM(O1125:Z1125)</f>
        <v>0</v>
      </c>
      <c r="AB1125" s="15" t="str">
        <f aca="false">IF(AND($B1125="",$D1125="",$J1125=""),"",IF($B1125="","Falta código",IF(ISNA(MATCH($B1125,LST_COD,0)),"Código no registrado en Trabajadores",IF($E1125="","Concepto no está en el catálogo",IF($M1125="ERR","Retención de otro empleador: Origen = Otro empleador",IF(OR($J1125="",$K1125=""),"Falta monto o mes",IF(OR($K1125&lt;1,$K1125&gt;12),"Mes inicio inválido",IF(AND($L1125&lt;&gt;"",OR($L1125&lt;$K1125,$L1125&gt;12)),"Mes fin inválido",IF($N1125="","Falta frecuencia",IF(AND($G1125&lt;&gt;"Otro empleador",SUMPRODUCT(($O1125:$Z1125&lt;&gt;0)*(((COLUMN($O1125:$Z1125)-14)&lt;INDEX(Trabajadores!$M$6:$M$105,MATCH($B1125,LST_COD,0)))+((COLUMN($O1125:$Z1125)-14)&gt;INDEX(Trabajadores!$N$6:$N$105,MATCH($B1125,LST_COD,0)))))&gt;0),"Aviso: hay meses fuera del periodo laboral","OK"))))))))))</f>
        <v/>
      </c>
    </row>
    <row r="1126" customFormat="false" ht="15" hidden="false" customHeight="false" outlineLevel="0" collapsed="false">
      <c r="A1126" s="23" t="n">
        <v>1121</v>
      </c>
      <c r="B1126" s="7"/>
      <c r="C1126" s="35" t="str">
        <f aca="false">IF($B1126="","",IFERROR(INDEX(Trabajadores!$D$6:$D$105,MATCH($B1126,LST_COD,0)),"¿Código?"))</f>
        <v/>
      </c>
      <c r="D1126" s="30"/>
      <c r="E1126" s="9" t="str">
        <f aca="false">IF($D1126="","",IFERROR(VLOOKUP($D1126,CONC_TABLA,2,FALSE()),""))</f>
        <v/>
      </c>
      <c r="F1126" s="9" t="str">
        <f aca="false">IF($D1126="","",IFERROR(VLOOKUP($D1126,CONC_TABLA,3,FALSE()),""))</f>
        <v/>
      </c>
      <c r="G1126" s="30"/>
      <c r="H1126" s="30"/>
      <c r="I1126" s="30"/>
      <c r="J1126" s="29"/>
      <c r="K1126" s="28"/>
      <c r="L1126" s="28"/>
      <c r="M1126" s="9" t="str">
        <f aca="false">IF(OR($B1126="",$E1126=""),"",IF($E1126="INA","INA",IF($G1126="Otro empleador",IF($E1126="RET","RETO",IF($E1126="ORD","OTO","OTX")),IF($E1126="RET","ERR",$E1126))))</f>
        <v/>
      </c>
      <c r="N1126" s="9" t="str">
        <f aca="false">IF($I1126="","",IFERROR(VLOOKUP($I1126,FREC_TABLA,2,FALSE()),""))</f>
        <v/>
      </c>
      <c r="O1126" s="19" t="n">
        <f aca="false">IF(OR($M1126="",$M1126="ERR",$J1126="",$K1126="",$N1126=""),0,IF($N1126=0,IF(AND(OR(1=7,1=12),1&gt;=$K1126,1&lt;=IF($L1126="",12,$L1126)),$J1126,0),IF(AND(1&gt;=$K1126,1&lt;=IF($L1126="",12,$L1126),MOD(1-$K1126,$N1126)=0),$J1126,0)))</f>
        <v>0</v>
      </c>
      <c r="P1126" s="19" t="n">
        <f aca="false">IF(OR($M1126="",$M1126="ERR",$J1126="",$K1126="",$N1126=""),0,IF($N1126=0,IF(AND(OR(2=7,2=12),2&gt;=$K1126,2&lt;=IF($L1126="",12,$L1126)),$J1126,0),IF(AND(2&gt;=$K1126,2&lt;=IF($L1126="",12,$L1126),MOD(2-$K1126,$N1126)=0),$J1126,0)))</f>
        <v>0</v>
      </c>
      <c r="Q1126" s="19" t="n">
        <f aca="false">IF(OR($M1126="",$M1126="ERR",$J1126="",$K1126="",$N1126=""),0,IF($N1126=0,IF(AND(OR(3=7,3=12),3&gt;=$K1126,3&lt;=IF($L1126="",12,$L1126)),$J1126,0),IF(AND(3&gt;=$K1126,3&lt;=IF($L1126="",12,$L1126),MOD(3-$K1126,$N1126)=0),$J1126,0)))</f>
        <v>0</v>
      </c>
      <c r="R1126" s="19" t="n">
        <f aca="false">IF(OR($M1126="",$M1126="ERR",$J1126="",$K1126="",$N1126=""),0,IF($N1126=0,IF(AND(OR(4=7,4=12),4&gt;=$K1126,4&lt;=IF($L1126="",12,$L1126)),$J1126,0),IF(AND(4&gt;=$K1126,4&lt;=IF($L1126="",12,$L1126),MOD(4-$K1126,$N1126)=0),$J1126,0)))</f>
        <v>0</v>
      </c>
      <c r="S1126" s="19" t="n">
        <f aca="false">IF(OR($M1126="",$M1126="ERR",$J1126="",$K1126="",$N1126=""),0,IF($N1126=0,IF(AND(OR(5=7,5=12),5&gt;=$K1126,5&lt;=IF($L1126="",12,$L1126)),$J1126,0),IF(AND(5&gt;=$K1126,5&lt;=IF($L1126="",12,$L1126),MOD(5-$K1126,$N1126)=0),$J1126,0)))</f>
        <v>0</v>
      </c>
      <c r="T1126" s="19" t="n">
        <f aca="false">IF(OR($M1126="",$M1126="ERR",$J1126="",$K1126="",$N1126=""),0,IF($N1126=0,IF(AND(OR(6=7,6=12),6&gt;=$K1126,6&lt;=IF($L1126="",12,$L1126)),$J1126,0),IF(AND(6&gt;=$K1126,6&lt;=IF($L1126="",12,$L1126),MOD(6-$K1126,$N1126)=0),$J1126,0)))</f>
        <v>0</v>
      </c>
      <c r="U1126" s="19" t="n">
        <f aca="false">IF(OR($M1126="",$M1126="ERR",$J1126="",$K1126="",$N1126=""),0,IF($N1126=0,IF(AND(OR(7=7,7=12),7&gt;=$K1126,7&lt;=IF($L1126="",12,$L1126)),$J1126,0),IF(AND(7&gt;=$K1126,7&lt;=IF($L1126="",12,$L1126),MOD(7-$K1126,$N1126)=0),$J1126,0)))</f>
        <v>0</v>
      </c>
      <c r="V1126" s="19" t="n">
        <f aca="false">IF(OR($M1126="",$M1126="ERR",$J1126="",$K1126="",$N1126=""),0,IF($N1126=0,IF(AND(OR(8=7,8=12),8&gt;=$K1126,8&lt;=IF($L1126="",12,$L1126)),$J1126,0),IF(AND(8&gt;=$K1126,8&lt;=IF($L1126="",12,$L1126),MOD(8-$K1126,$N1126)=0),$J1126,0)))</f>
        <v>0</v>
      </c>
      <c r="W1126" s="19" t="n">
        <f aca="false">IF(OR($M1126="",$M1126="ERR",$J1126="",$K1126="",$N1126=""),0,IF($N1126=0,IF(AND(OR(9=7,9=12),9&gt;=$K1126,9&lt;=IF($L1126="",12,$L1126)),$J1126,0),IF(AND(9&gt;=$K1126,9&lt;=IF($L1126="",12,$L1126),MOD(9-$K1126,$N1126)=0),$J1126,0)))</f>
        <v>0</v>
      </c>
      <c r="X1126" s="19" t="n">
        <f aca="false">IF(OR($M1126="",$M1126="ERR",$J1126="",$K1126="",$N1126=""),0,IF($N1126=0,IF(AND(OR(10=7,10=12),10&gt;=$K1126,10&lt;=IF($L1126="",12,$L1126)),$J1126,0),IF(AND(10&gt;=$K1126,10&lt;=IF($L1126="",12,$L1126),MOD(10-$K1126,$N1126)=0),$J1126,0)))</f>
        <v>0</v>
      </c>
      <c r="Y1126" s="19" t="n">
        <f aca="false">IF(OR($M1126="",$M1126="ERR",$J1126="",$K1126="",$N1126=""),0,IF($N1126=0,IF(AND(OR(11=7,11=12),11&gt;=$K1126,11&lt;=IF($L1126="",12,$L1126)),$J1126,0),IF(AND(11&gt;=$K1126,11&lt;=IF($L1126="",12,$L1126),MOD(11-$K1126,$N1126)=0),$J1126,0)))</f>
        <v>0</v>
      </c>
      <c r="Z1126" s="19" t="n">
        <f aca="false">IF(OR($M1126="",$M1126="ERR",$J1126="",$K1126="",$N1126=""),0,IF($N1126=0,IF(AND(OR(12=7,12=12),12&gt;=$K1126,12&lt;=IF($L1126="",12,$L1126)),$J1126,0),IF(AND(12&gt;=$K1126,12&lt;=IF($L1126="",12,$L1126),MOD(12-$K1126,$N1126)=0),$J1126,0)))</f>
        <v>0</v>
      </c>
      <c r="AA1126" s="36" t="n">
        <f aca="false">SUM(O1126:Z1126)</f>
        <v>0</v>
      </c>
      <c r="AB1126" s="15" t="str">
        <f aca="false">IF(AND($B1126="",$D1126="",$J1126=""),"",IF($B1126="","Falta código",IF(ISNA(MATCH($B1126,LST_COD,0)),"Código no registrado en Trabajadores",IF($E1126="","Concepto no está en el catálogo",IF($M1126="ERR","Retención de otro empleador: Origen = Otro empleador",IF(OR($J1126="",$K1126=""),"Falta monto o mes",IF(OR($K1126&lt;1,$K1126&gt;12),"Mes inicio inválido",IF(AND($L1126&lt;&gt;"",OR($L1126&lt;$K1126,$L1126&gt;12)),"Mes fin inválido",IF($N1126="","Falta frecuencia",IF(AND($G1126&lt;&gt;"Otro empleador",SUMPRODUCT(($O1126:$Z1126&lt;&gt;0)*(((COLUMN($O1126:$Z1126)-14)&lt;INDEX(Trabajadores!$M$6:$M$105,MATCH($B1126,LST_COD,0)))+((COLUMN($O1126:$Z1126)-14)&gt;INDEX(Trabajadores!$N$6:$N$105,MATCH($B1126,LST_COD,0)))))&gt;0),"Aviso: hay meses fuera del periodo laboral","OK"))))))))))</f>
        <v/>
      </c>
    </row>
    <row r="1127" customFormat="false" ht="15" hidden="false" customHeight="false" outlineLevel="0" collapsed="false">
      <c r="A1127" s="23" t="n">
        <v>1122</v>
      </c>
      <c r="B1127" s="7"/>
      <c r="C1127" s="35" t="str">
        <f aca="false">IF($B1127="","",IFERROR(INDEX(Trabajadores!$D$6:$D$105,MATCH($B1127,LST_COD,0)),"¿Código?"))</f>
        <v/>
      </c>
      <c r="D1127" s="30"/>
      <c r="E1127" s="9" t="str">
        <f aca="false">IF($D1127="","",IFERROR(VLOOKUP($D1127,CONC_TABLA,2,FALSE()),""))</f>
        <v/>
      </c>
      <c r="F1127" s="9" t="str">
        <f aca="false">IF($D1127="","",IFERROR(VLOOKUP($D1127,CONC_TABLA,3,FALSE()),""))</f>
        <v/>
      </c>
      <c r="G1127" s="30"/>
      <c r="H1127" s="30"/>
      <c r="I1127" s="30"/>
      <c r="J1127" s="29"/>
      <c r="K1127" s="28"/>
      <c r="L1127" s="28"/>
      <c r="M1127" s="9" t="str">
        <f aca="false">IF(OR($B1127="",$E1127=""),"",IF($E1127="INA","INA",IF($G1127="Otro empleador",IF($E1127="RET","RETO",IF($E1127="ORD","OTO","OTX")),IF($E1127="RET","ERR",$E1127))))</f>
        <v/>
      </c>
      <c r="N1127" s="9" t="str">
        <f aca="false">IF($I1127="","",IFERROR(VLOOKUP($I1127,FREC_TABLA,2,FALSE()),""))</f>
        <v/>
      </c>
      <c r="O1127" s="19" t="n">
        <f aca="false">IF(OR($M1127="",$M1127="ERR",$J1127="",$K1127="",$N1127=""),0,IF($N1127=0,IF(AND(OR(1=7,1=12),1&gt;=$K1127,1&lt;=IF($L1127="",12,$L1127)),$J1127,0),IF(AND(1&gt;=$K1127,1&lt;=IF($L1127="",12,$L1127),MOD(1-$K1127,$N1127)=0),$J1127,0)))</f>
        <v>0</v>
      </c>
      <c r="P1127" s="19" t="n">
        <f aca="false">IF(OR($M1127="",$M1127="ERR",$J1127="",$K1127="",$N1127=""),0,IF($N1127=0,IF(AND(OR(2=7,2=12),2&gt;=$K1127,2&lt;=IF($L1127="",12,$L1127)),$J1127,0),IF(AND(2&gt;=$K1127,2&lt;=IF($L1127="",12,$L1127),MOD(2-$K1127,$N1127)=0),$J1127,0)))</f>
        <v>0</v>
      </c>
      <c r="Q1127" s="19" t="n">
        <f aca="false">IF(OR($M1127="",$M1127="ERR",$J1127="",$K1127="",$N1127=""),0,IF($N1127=0,IF(AND(OR(3=7,3=12),3&gt;=$K1127,3&lt;=IF($L1127="",12,$L1127)),$J1127,0),IF(AND(3&gt;=$K1127,3&lt;=IF($L1127="",12,$L1127),MOD(3-$K1127,$N1127)=0),$J1127,0)))</f>
        <v>0</v>
      </c>
      <c r="R1127" s="19" t="n">
        <f aca="false">IF(OR($M1127="",$M1127="ERR",$J1127="",$K1127="",$N1127=""),0,IF($N1127=0,IF(AND(OR(4=7,4=12),4&gt;=$K1127,4&lt;=IF($L1127="",12,$L1127)),$J1127,0),IF(AND(4&gt;=$K1127,4&lt;=IF($L1127="",12,$L1127),MOD(4-$K1127,$N1127)=0),$J1127,0)))</f>
        <v>0</v>
      </c>
      <c r="S1127" s="19" t="n">
        <f aca="false">IF(OR($M1127="",$M1127="ERR",$J1127="",$K1127="",$N1127=""),0,IF($N1127=0,IF(AND(OR(5=7,5=12),5&gt;=$K1127,5&lt;=IF($L1127="",12,$L1127)),$J1127,0),IF(AND(5&gt;=$K1127,5&lt;=IF($L1127="",12,$L1127),MOD(5-$K1127,$N1127)=0),$J1127,0)))</f>
        <v>0</v>
      </c>
      <c r="T1127" s="19" t="n">
        <f aca="false">IF(OR($M1127="",$M1127="ERR",$J1127="",$K1127="",$N1127=""),0,IF($N1127=0,IF(AND(OR(6=7,6=12),6&gt;=$K1127,6&lt;=IF($L1127="",12,$L1127)),$J1127,0),IF(AND(6&gt;=$K1127,6&lt;=IF($L1127="",12,$L1127),MOD(6-$K1127,$N1127)=0),$J1127,0)))</f>
        <v>0</v>
      </c>
      <c r="U1127" s="19" t="n">
        <f aca="false">IF(OR($M1127="",$M1127="ERR",$J1127="",$K1127="",$N1127=""),0,IF($N1127=0,IF(AND(OR(7=7,7=12),7&gt;=$K1127,7&lt;=IF($L1127="",12,$L1127)),$J1127,0),IF(AND(7&gt;=$K1127,7&lt;=IF($L1127="",12,$L1127),MOD(7-$K1127,$N1127)=0),$J1127,0)))</f>
        <v>0</v>
      </c>
      <c r="V1127" s="19" t="n">
        <f aca="false">IF(OR($M1127="",$M1127="ERR",$J1127="",$K1127="",$N1127=""),0,IF($N1127=0,IF(AND(OR(8=7,8=12),8&gt;=$K1127,8&lt;=IF($L1127="",12,$L1127)),$J1127,0),IF(AND(8&gt;=$K1127,8&lt;=IF($L1127="",12,$L1127),MOD(8-$K1127,$N1127)=0),$J1127,0)))</f>
        <v>0</v>
      </c>
      <c r="W1127" s="19" t="n">
        <f aca="false">IF(OR($M1127="",$M1127="ERR",$J1127="",$K1127="",$N1127=""),0,IF($N1127=0,IF(AND(OR(9=7,9=12),9&gt;=$K1127,9&lt;=IF($L1127="",12,$L1127)),$J1127,0),IF(AND(9&gt;=$K1127,9&lt;=IF($L1127="",12,$L1127),MOD(9-$K1127,$N1127)=0),$J1127,0)))</f>
        <v>0</v>
      </c>
      <c r="X1127" s="19" t="n">
        <f aca="false">IF(OR($M1127="",$M1127="ERR",$J1127="",$K1127="",$N1127=""),0,IF($N1127=0,IF(AND(OR(10=7,10=12),10&gt;=$K1127,10&lt;=IF($L1127="",12,$L1127)),$J1127,0),IF(AND(10&gt;=$K1127,10&lt;=IF($L1127="",12,$L1127),MOD(10-$K1127,$N1127)=0),$J1127,0)))</f>
        <v>0</v>
      </c>
      <c r="Y1127" s="19" t="n">
        <f aca="false">IF(OR($M1127="",$M1127="ERR",$J1127="",$K1127="",$N1127=""),0,IF($N1127=0,IF(AND(OR(11=7,11=12),11&gt;=$K1127,11&lt;=IF($L1127="",12,$L1127)),$J1127,0),IF(AND(11&gt;=$K1127,11&lt;=IF($L1127="",12,$L1127),MOD(11-$K1127,$N1127)=0),$J1127,0)))</f>
        <v>0</v>
      </c>
      <c r="Z1127" s="19" t="n">
        <f aca="false">IF(OR($M1127="",$M1127="ERR",$J1127="",$K1127="",$N1127=""),0,IF($N1127=0,IF(AND(OR(12=7,12=12),12&gt;=$K1127,12&lt;=IF($L1127="",12,$L1127)),$J1127,0),IF(AND(12&gt;=$K1127,12&lt;=IF($L1127="",12,$L1127),MOD(12-$K1127,$N1127)=0),$J1127,0)))</f>
        <v>0</v>
      </c>
      <c r="AA1127" s="36" t="n">
        <f aca="false">SUM(O1127:Z1127)</f>
        <v>0</v>
      </c>
      <c r="AB1127" s="15" t="str">
        <f aca="false">IF(AND($B1127="",$D1127="",$J1127=""),"",IF($B1127="","Falta código",IF(ISNA(MATCH($B1127,LST_COD,0)),"Código no registrado en Trabajadores",IF($E1127="","Concepto no está en el catálogo",IF($M1127="ERR","Retención de otro empleador: Origen = Otro empleador",IF(OR($J1127="",$K1127=""),"Falta monto o mes",IF(OR($K1127&lt;1,$K1127&gt;12),"Mes inicio inválido",IF(AND($L1127&lt;&gt;"",OR($L1127&lt;$K1127,$L1127&gt;12)),"Mes fin inválido",IF($N1127="","Falta frecuencia",IF(AND($G1127&lt;&gt;"Otro empleador",SUMPRODUCT(($O1127:$Z1127&lt;&gt;0)*(((COLUMN($O1127:$Z1127)-14)&lt;INDEX(Trabajadores!$M$6:$M$105,MATCH($B1127,LST_COD,0)))+((COLUMN($O1127:$Z1127)-14)&gt;INDEX(Trabajadores!$N$6:$N$105,MATCH($B1127,LST_COD,0)))))&gt;0),"Aviso: hay meses fuera del periodo laboral","OK"))))))))))</f>
        <v/>
      </c>
    </row>
    <row r="1128" customFormat="false" ht="15" hidden="false" customHeight="false" outlineLevel="0" collapsed="false">
      <c r="A1128" s="23" t="n">
        <v>1123</v>
      </c>
      <c r="B1128" s="7"/>
      <c r="C1128" s="35" t="str">
        <f aca="false">IF($B1128="","",IFERROR(INDEX(Trabajadores!$D$6:$D$105,MATCH($B1128,LST_COD,0)),"¿Código?"))</f>
        <v/>
      </c>
      <c r="D1128" s="30"/>
      <c r="E1128" s="9" t="str">
        <f aca="false">IF($D1128="","",IFERROR(VLOOKUP($D1128,CONC_TABLA,2,FALSE()),""))</f>
        <v/>
      </c>
      <c r="F1128" s="9" t="str">
        <f aca="false">IF($D1128="","",IFERROR(VLOOKUP($D1128,CONC_TABLA,3,FALSE()),""))</f>
        <v/>
      </c>
      <c r="G1128" s="30"/>
      <c r="H1128" s="30"/>
      <c r="I1128" s="30"/>
      <c r="J1128" s="29"/>
      <c r="K1128" s="28"/>
      <c r="L1128" s="28"/>
      <c r="M1128" s="9" t="str">
        <f aca="false">IF(OR($B1128="",$E1128=""),"",IF($E1128="INA","INA",IF($G1128="Otro empleador",IF($E1128="RET","RETO",IF($E1128="ORD","OTO","OTX")),IF($E1128="RET","ERR",$E1128))))</f>
        <v/>
      </c>
      <c r="N1128" s="9" t="str">
        <f aca="false">IF($I1128="","",IFERROR(VLOOKUP($I1128,FREC_TABLA,2,FALSE()),""))</f>
        <v/>
      </c>
      <c r="O1128" s="19" t="n">
        <f aca="false">IF(OR($M1128="",$M1128="ERR",$J1128="",$K1128="",$N1128=""),0,IF($N1128=0,IF(AND(OR(1=7,1=12),1&gt;=$K1128,1&lt;=IF($L1128="",12,$L1128)),$J1128,0),IF(AND(1&gt;=$K1128,1&lt;=IF($L1128="",12,$L1128),MOD(1-$K1128,$N1128)=0),$J1128,0)))</f>
        <v>0</v>
      </c>
      <c r="P1128" s="19" t="n">
        <f aca="false">IF(OR($M1128="",$M1128="ERR",$J1128="",$K1128="",$N1128=""),0,IF($N1128=0,IF(AND(OR(2=7,2=12),2&gt;=$K1128,2&lt;=IF($L1128="",12,$L1128)),$J1128,0),IF(AND(2&gt;=$K1128,2&lt;=IF($L1128="",12,$L1128),MOD(2-$K1128,$N1128)=0),$J1128,0)))</f>
        <v>0</v>
      </c>
      <c r="Q1128" s="19" t="n">
        <f aca="false">IF(OR($M1128="",$M1128="ERR",$J1128="",$K1128="",$N1128=""),0,IF($N1128=0,IF(AND(OR(3=7,3=12),3&gt;=$K1128,3&lt;=IF($L1128="",12,$L1128)),$J1128,0),IF(AND(3&gt;=$K1128,3&lt;=IF($L1128="",12,$L1128),MOD(3-$K1128,$N1128)=0),$J1128,0)))</f>
        <v>0</v>
      </c>
      <c r="R1128" s="19" t="n">
        <f aca="false">IF(OR($M1128="",$M1128="ERR",$J1128="",$K1128="",$N1128=""),0,IF($N1128=0,IF(AND(OR(4=7,4=12),4&gt;=$K1128,4&lt;=IF($L1128="",12,$L1128)),$J1128,0),IF(AND(4&gt;=$K1128,4&lt;=IF($L1128="",12,$L1128),MOD(4-$K1128,$N1128)=0),$J1128,0)))</f>
        <v>0</v>
      </c>
      <c r="S1128" s="19" t="n">
        <f aca="false">IF(OR($M1128="",$M1128="ERR",$J1128="",$K1128="",$N1128=""),0,IF($N1128=0,IF(AND(OR(5=7,5=12),5&gt;=$K1128,5&lt;=IF($L1128="",12,$L1128)),$J1128,0),IF(AND(5&gt;=$K1128,5&lt;=IF($L1128="",12,$L1128),MOD(5-$K1128,$N1128)=0),$J1128,0)))</f>
        <v>0</v>
      </c>
      <c r="T1128" s="19" t="n">
        <f aca="false">IF(OR($M1128="",$M1128="ERR",$J1128="",$K1128="",$N1128=""),0,IF($N1128=0,IF(AND(OR(6=7,6=12),6&gt;=$K1128,6&lt;=IF($L1128="",12,$L1128)),$J1128,0),IF(AND(6&gt;=$K1128,6&lt;=IF($L1128="",12,$L1128),MOD(6-$K1128,$N1128)=0),$J1128,0)))</f>
        <v>0</v>
      </c>
      <c r="U1128" s="19" t="n">
        <f aca="false">IF(OR($M1128="",$M1128="ERR",$J1128="",$K1128="",$N1128=""),0,IF($N1128=0,IF(AND(OR(7=7,7=12),7&gt;=$K1128,7&lt;=IF($L1128="",12,$L1128)),$J1128,0),IF(AND(7&gt;=$K1128,7&lt;=IF($L1128="",12,$L1128),MOD(7-$K1128,$N1128)=0),$J1128,0)))</f>
        <v>0</v>
      </c>
      <c r="V1128" s="19" t="n">
        <f aca="false">IF(OR($M1128="",$M1128="ERR",$J1128="",$K1128="",$N1128=""),0,IF($N1128=0,IF(AND(OR(8=7,8=12),8&gt;=$K1128,8&lt;=IF($L1128="",12,$L1128)),$J1128,0),IF(AND(8&gt;=$K1128,8&lt;=IF($L1128="",12,$L1128),MOD(8-$K1128,$N1128)=0),$J1128,0)))</f>
        <v>0</v>
      </c>
      <c r="W1128" s="19" t="n">
        <f aca="false">IF(OR($M1128="",$M1128="ERR",$J1128="",$K1128="",$N1128=""),0,IF($N1128=0,IF(AND(OR(9=7,9=12),9&gt;=$K1128,9&lt;=IF($L1128="",12,$L1128)),$J1128,0),IF(AND(9&gt;=$K1128,9&lt;=IF($L1128="",12,$L1128),MOD(9-$K1128,$N1128)=0),$J1128,0)))</f>
        <v>0</v>
      </c>
      <c r="X1128" s="19" t="n">
        <f aca="false">IF(OR($M1128="",$M1128="ERR",$J1128="",$K1128="",$N1128=""),0,IF($N1128=0,IF(AND(OR(10=7,10=12),10&gt;=$K1128,10&lt;=IF($L1128="",12,$L1128)),$J1128,0),IF(AND(10&gt;=$K1128,10&lt;=IF($L1128="",12,$L1128),MOD(10-$K1128,$N1128)=0),$J1128,0)))</f>
        <v>0</v>
      </c>
      <c r="Y1128" s="19" t="n">
        <f aca="false">IF(OR($M1128="",$M1128="ERR",$J1128="",$K1128="",$N1128=""),0,IF($N1128=0,IF(AND(OR(11=7,11=12),11&gt;=$K1128,11&lt;=IF($L1128="",12,$L1128)),$J1128,0),IF(AND(11&gt;=$K1128,11&lt;=IF($L1128="",12,$L1128),MOD(11-$K1128,$N1128)=0),$J1128,0)))</f>
        <v>0</v>
      </c>
      <c r="Z1128" s="19" t="n">
        <f aca="false">IF(OR($M1128="",$M1128="ERR",$J1128="",$K1128="",$N1128=""),0,IF($N1128=0,IF(AND(OR(12=7,12=12),12&gt;=$K1128,12&lt;=IF($L1128="",12,$L1128)),$J1128,0),IF(AND(12&gt;=$K1128,12&lt;=IF($L1128="",12,$L1128),MOD(12-$K1128,$N1128)=0),$J1128,0)))</f>
        <v>0</v>
      </c>
      <c r="AA1128" s="36" t="n">
        <f aca="false">SUM(O1128:Z1128)</f>
        <v>0</v>
      </c>
      <c r="AB1128" s="15" t="str">
        <f aca="false">IF(AND($B1128="",$D1128="",$J1128=""),"",IF($B1128="","Falta código",IF(ISNA(MATCH($B1128,LST_COD,0)),"Código no registrado en Trabajadores",IF($E1128="","Concepto no está en el catálogo",IF($M1128="ERR","Retención de otro empleador: Origen = Otro empleador",IF(OR($J1128="",$K1128=""),"Falta monto o mes",IF(OR($K1128&lt;1,$K1128&gt;12),"Mes inicio inválido",IF(AND($L1128&lt;&gt;"",OR($L1128&lt;$K1128,$L1128&gt;12)),"Mes fin inválido",IF($N1128="","Falta frecuencia",IF(AND($G1128&lt;&gt;"Otro empleador",SUMPRODUCT(($O1128:$Z1128&lt;&gt;0)*(((COLUMN($O1128:$Z1128)-14)&lt;INDEX(Trabajadores!$M$6:$M$105,MATCH($B1128,LST_COD,0)))+((COLUMN($O1128:$Z1128)-14)&gt;INDEX(Trabajadores!$N$6:$N$105,MATCH($B1128,LST_COD,0)))))&gt;0),"Aviso: hay meses fuera del periodo laboral","OK"))))))))))</f>
        <v/>
      </c>
    </row>
    <row r="1129" customFormat="false" ht="15" hidden="false" customHeight="false" outlineLevel="0" collapsed="false">
      <c r="A1129" s="23" t="n">
        <v>1124</v>
      </c>
      <c r="B1129" s="7"/>
      <c r="C1129" s="35" t="str">
        <f aca="false">IF($B1129="","",IFERROR(INDEX(Trabajadores!$D$6:$D$105,MATCH($B1129,LST_COD,0)),"¿Código?"))</f>
        <v/>
      </c>
      <c r="D1129" s="30"/>
      <c r="E1129" s="9" t="str">
        <f aca="false">IF($D1129="","",IFERROR(VLOOKUP($D1129,CONC_TABLA,2,FALSE()),""))</f>
        <v/>
      </c>
      <c r="F1129" s="9" t="str">
        <f aca="false">IF($D1129="","",IFERROR(VLOOKUP($D1129,CONC_TABLA,3,FALSE()),""))</f>
        <v/>
      </c>
      <c r="G1129" s="30"/>
      <c r="H1129" s="30"/>
      <c r="I1129" s="30"/>
      <c r="J1129" s="29"/>
      <c r="K1129" s="28"/>
      <c r="L1129" s="28"/>
      <c r="M1129" s="9" t="str">
        <f aca="false">IF(OR($B1129="",$E1129=""),"",IF($E1129="INA","INA",IF($G1129="Otro empleador",IF($E1129="RET","RETO",IF($E1129="ORD","OTO","OTX")),IF($E1129="RET","ERR",$E1129))))</f>
        <v/>
      </c>
      <c r="N1129" s="9" t="str">
        <f aca="false">IF($I1129="","",IFERROR(VLOOKUP($I1129,FREC_TABLA,2,FALSE()),""))</f>
        <v/>
      </c>
      <c r="O1129" s="19" t="n">
        <f aca="false">IF(OR($M1129="",$M1129="ERR",$J1129="",$K1129="",$N1129=""),0,IF($N1129=0,IF(AND(OR(1=7,1=12),1&gt;=$K1129,1&lt;=IF($L1129="",12,$L1129)),$J1129,0),IF(AND(1&gt;=$K1129,1&lt;=IF($L1129="",12,$L1129),MOD(1-$K1129,$N1129)=0),$J1129,0)))</f>
        <v>0</v>
      </c>
      <c r="P1129" s="19" t="n">
        <f aca="false">IF(OR($M1129="",$M1129="ERR",$J1129="",$K1129="",$N1129=""),0,IF($N1129=0,IF(AND(OR(2=7,2=12),2&gt;=$K1129,2&lt;=IF($L1129="",12,$L1129)),$J1129,0),IF(AND(2&gt;=$K1129,2&lt;=IF($L1129="",12,$L1129),MOD(2-$K1129,$N1129)=0),$J1129,0)))</f>
        <v>0</v>
      </c>
      <c r="Q1129" s="19" t="n">
        <f aca="false">IF(OR($M1129="",$M1129="ERR",$J1129="",$K1129="",$N1129=""),0,IF($N1129=0,IF(AND(OR(3=7,3=12),3&gt;=$K1129,3&lt;=IF($L1129="",12,$L1129)),$J1129,0),IF(AND(3&gt;=$K1129,3&lt;=IF($L1129="",12,$L1129),MOD(3-$K1129,$N1129)=0),$J1129,0)))</f>
        <v>0</v>
      </c>
      <c r="R1129" s="19" t="n">
        <f aca="false">IF(OR($M1129="",$M1129="ERR",$J1129="",$K1129="",$N1129=""),0,IF($N1129=0,IF(AND(OR(4=7,4=12),4&gt;=$K1129,4&lt;=IF($L1129="",12,$L1129)),$J1129,0),IF(AND(4&gt;=$K1129,4&lt;=IF($L1129="",12,$L1129),MOD(4-$K1129,$N1129)=0),$J1129,0)))</f>
        <v>0</v>
      </c>
      <c r="S1129" s="19" t="n">
        <f aca="false">IF(OR($M1129="",$M1129="ERR",$J1129="",$K1129="",$N1129=""),0,IF($N1129=0,IF(AND(OR(5=7,5=12),5&gt;=$K1129,5&lt;=IF($L1129="",12,$L1129)),$J1129,0),IF(AND(5&gt;=$K1129,5&lt;=IF($L1129="",12,$L1129),MOD(5-$K1129,$N1129)=0),$J1129,0)))</f>
        <v>0</v>
      </c>
      <c r="T1129" s="19" t="n">
        <f aca="false">IF(OR($M1129="",$M1129="ERR",$J1129="",$K1129="",$N1129=""),0,IF($N1129=0,IF(AND(OR(6=7,6=12),6&gt;=$K1129,6&lt;=IF($L1129="",12,$L1129)),$J1129,0),IF(AND(6&gt;=$K1129,6&lt;=IF($L1129="",12,$L1129),MOD(6-$K1129,$N1129)=0),$J1129,0)))</f>
        <v>0</v>
      </c>
      <c r="U1129" s="19" t="n">
        <f aca="false">IF(OR($M1129="",$M1129="ERR",$J1129="",$K1129="",$N1129=""),0,IF($N1129=0,IF(AND(OR(7=7,7=12),7&gt;=$K1129,7&lt;=IF($L1129="",12,$L1129)),$J1129,0),IF(AND(7&gt;=$K1129,7&lt;=IF($L1129="",12,$L1129),MOD(7-$K1129,$N1129)=0),$J1129,0)))</f>
        <v>0</v>
      </c>
      <c r="V1129" s="19" t="n">
        <f aca="false">IF(OR($M1129="",$M1129="ERR",$J1129="",$K1129="",$N1129=""),0,IF($N1129=0,IF(AND(OR(8=7,8=12),8&gt;=$K1129,8&lt;=IF($L1129="",12,$L1129)),$J1129,0),IF(AND(8&gt;=$K1129,8&lt;=IF($L1129="",12,$L1129),MOD(8-$K1129,$N1129)=0),$J1129,0)))</f>
        <v>0</v>
      </c>
      <c r="W1129" s="19" t="n">
        <f aca="false">IF(OR($M1129="",$M1129="ERR",$J1129="",$K1129="",$N1129=""),0,IF($N1129=0,IF(AND(OR(9=7,9=12),9&gt;=$K1129,9&lt;=IF($L1129="",12,$L1129)),$J1129,0),IF(AND(9&gt;=$K1129,9&lt;=IF($L1129="",12,$L1129),MOD(9-$K1129,$N1129)=0),$J1129,0)))</f>
        <v>0</v>
      </c>
      <c r="X1129" s="19" t="n">
        <f aca="false">IF(OR($M1129="",$M1129="ERR",$J1129="",$K1129="",$N1129=""),0,IF($N1129=0,IF(AND(OR(10=7,10=12),10&gt;=$K1129,10&lt;=IF($L1129="",12,$L1129)),$J1129,0),IF(AND(10&gt;=$K1129,10&lt;=IF($L1129="",12,$L1129),MOD(10-$K1129,$N1129)=0),$J1129,0)))</f>
        <v>0</v>
      </c>
      <c r="Y1129" s="19" t="n">
        <f aca="false">IF(OR($M1129="",$M1129="ERR",$J1129="",$K1129="",$N1129=""),0,IF($N1129=0,IF(AND(OR(11=7,11=12),11&gt;=$K1129,11&lt;=IF($L1129="",12,$L1129)),$J1129,0),IF(AND(11&gt;=$K1129,11&lt;=IF($L1129="",12,$L1129),MOD(11-$K1129,$N1129)=0),$J1129,0)))</f>
        <v>0</v>
      </c>
      <c r="Z1129" s="19" t="n">
        <f aca="false">IF(OR($M1129="",$M1129="ERR",$J1129="",$K1129="",$N1129=""),0,IF($N1129=0,IF(AND(OR(12=7,12=12),12&gt;=$K1129,12&lt;=IF($L1129="",12,$L1129)),$J1129,0),IF(AND(12&gt;=$K1129,12&lt;=IF($L1129="",12,$L1129),MOD(12-$K1129,$N1129)=0),$J1129,0)))</f>
        <v>0</v>
      </c>
      <c r="AA1129" s="36" t="n">
        <f aca="false">SUM(O1129:Z1129)</f>
        <v>0</v>
      </c>
      <c r="AB1129" s="15" t="str">
        <f aca="false">IF(AND($B1129="",$D1129="",$J1129=""),"",IF($B1129="","Falta código",IF(ISNA(MATCH($B1129,LST_COD,0)),"Código no registrado en Trabajadores",IF($E1129="","Concepto no está en el catálogo",IF($M1129="ERR","Retención de otro empleador: Origen = Otro empleador",IF(OR($J1129="",$K1129=""),"Falta monto o mes",IF(OR($K1129&lt;1,$K1129&gt;12),"Mes inicio inválido",IF(AND($L1129&lt;&gt;"",OR($L1129&lt;$K1129,$L1129&gt;12)),"Mes fin inválido",IF($N1129="","Falta frecuencia",IF(AND($G1129&lt;&gt;"Otro empleador",SUMPRODUCT(($O1129:$Z1129&lt;&gt;0)*(((COLUMN($O1129:$Z1129)-14)&lt;INDEX(Trabajadores!$M$6:$M$105,MATCH($B1129,LST_COD,0)))+((COLUMN($O1129:$Z1129)-14)&gt;INDEX(Trabajadores!$N$6:$N$105,MATCH($B1129,LST_COD,0)))))&gt;0),"Aviso: hay meses fuera del periodo laboral","OK"))))))))))</f>
        <v/>
      </c>
    </row>
    <row r="1130" customFormat="false" ht="15" hidden="false" customHeight="false" outlineLevel="0" collapsed="false">
      <c r="A1130" s="23" t="n">
        <v>1125</v>
      </c>
      <c r="B1130" s="7"/>
      <c r="C1130" s="35" t="str">
        <f aca="false">IF($B1130="","",IFERROR(INDEX(Trabajadores!$D$6:$D$105,MATCH($B1130,LST_COD,0)),"¿Código?"))</f>
        <v/>
      </c>
      <c r="D1130" s="30"/>
      <c r="E1130" s="9" t="str">
        <f aca="false">IF($D1130="","",IFERROR(VLOOKUP($D1130,CONC_TABLA,2,FALSE()),""))</f>
        <v/>
      </c>
      <c r="F1130" s="9" t="str">
        <f aca="false">IF($D1130="","",IFERROR(VLOOKUP($D1130,CONC_TABLA,3,FALSE()),""))</f>
        <v/>
      </c>
      <c r="G1130" s="30"/>
      <c r="H1130" s="30"/>
      <c r="I1130" s="30"/>
      <c r="J1130" s="29"/>
      <c r="K1130" s="28"/>
      <c r="L1130" s="28"/>
      <c r="M1130" s="9" t="str">
        <f aca="false">IF(OR($B1130="",$E1130=""),"",IF($E1130="INA","INA",IF($G1130="Otro empleador",IF($E1130="RET","RETO",IF($E1130="ORD","OTO","OTX")),IF($E1130="RET","ERR",$E1130))))</f>
        <v/>
      </c>
      <c r="N1130" s="9" t="str">
        <f aca="false">IF($I1130="","",IFERROR(VLOOKUP($I1130,FREC_TABLA,2,FALSE()),""))</f>
        <v/>
      </c>
      <c r="O1130" s="19" t="n">
        <f aca="false">IF(OR($M1130="",$M1130="ERR",$J1130="",$K1130="",$N1130=""),0,IF($N1130=0,IF(AND(OR(1=7,1=12),1&gt;=$K1130,1&lt;=IF($L1130="",12,$L1130)),$J1130,0),IF(AND(1&gt;=$K1130,1&lt;=IF($L1130="",12,$L1130),MOD(1-$K1130,$N1130)=0),$J1130,0)))</f>
        <v>0</v>
      </c>
      <c r="P1130" s="19" t="n">
        <f aca="false">IF(OR($M1130="",$M1130="ERR",$J1130="",$K1130="",$N1130=""),0,IF($N1130=0,IF(AND(OR(2=7,2=12),2&gt;=$K1130,2&lt;=IF($L1130="",12,$L1130)),$J1130,0),IF(AND(2&gt;=$K1130,2&lt;=IF($L1130="",12,$L1130),MOD(2-$K1130,$N1130)=0),$J1130,0)))</f>
        <v>0</v>
      </c>
      <c r="Q1130" s="19" t="n">
        <f aca="false">IF(OR($M1130="",$M1130="ERR",$J1130="",$K1130="",$N1130=""),0,IF($N1130=0,IF(AND(OR(3=7,3=12),3&gt;=$K1130,3&lt;=IF($L1130="",12,$L1130)),$J1130,0),IF(AND(3&gt;=$K1130,3&lt;=IF($L1130="",12,$L1130),MOD(3-$K1130,$N1130)=0),$J1130,0)))</f>
        <v>0</v>
      </c>
      <c r="R1130" s="19" t="n">
        <f aca="false">IF(OR($M1130="",$M1130="ERR",$J1130="",$K1130="",$N1130=""),0,IF($N1130=0,IF(AND(OR(4=7,4=12),4&gt;=$K1130,4&lt;=IF($L1130="",12,$L1130)),$J1130,0),IF(AND(4&gt;=$K1130,4&lt;=IF($L1130="",12,$L1130),MOD(4-$K1130,$N1130)=0),$J1130,0)))</f>
        <v>0</v>
      </c>
      <c r="S1130" s="19" t="n">
        <f aca="false">IF(OR($M1130="",$M1130="ERR",$J1130="",$K1130="",$N1130=""),0,IF($N1130=0,IF(AND(OR(5=7,5=12),5&gt;=$K1130,5&lt;=IF($L1130="",12,$L1130)),$J1130,0),IF(AND(5&gt;=$K1130,5&lt;=IF($L1130="",12,$L1130),MOD(5-$K1130,$N1130)=0),$J1130,0)))</f>
        <v>0</v>
      </c>
      <c r="T1130" s="19" t="n">
        <f aca="false">IF(OR($M1130="",$M1130="ERR",$J1130="",$K1130="",$N1130=""),0,IF($N1130=0,IF(AND(OR(6=7,6=12),6&gt;=$K1130,6&lt;=IF($L1130="",12,$L1130)),$J1130,0),IF(AND(6&gt;=$K1130,6&lt;=IF($L1130="",12,$L1130),MOD(6-$K1130,$N1130)=0),$J1130,0)))</f>
        <v>0</v>
      </c>
      <c r="U1130" s="19" t="n">
        <f aca="false">IF(OR($M1130="",$M1130="ERR",$J1130="",$K1130="",$N1130=""),0,IF($N1130=0,IF(AND(OR(7=7,7=12),7&gt;=$K1130,7&lt;=IF($L1130="",12,$L1130)),$J1130,0),IF(AND(7&gt;=$K1130,7&lt;=IF($L1130="",12,$L1130),MOD(7-$K1130,$N1130)=0),$J1130,0)))</f>
        <v>0</v>
      </c>
      <c r="V1130" s="19" t="n">
        <f aca="false">IF(OR($M1130="",$M1130="ERR",$J1130="",$K1130="",$N1130=""),0,IF($N1130=0,IF(AND(OR(8=7,8=12),8&gt;=$K1130,8&lt;=IF($L1130="",12,$L1130)),$J1130,0),IF(AND(8&gt;=$K1130,8&lt;=IF($L1130="",12,$L1130),MOD(8-$K1130,$N1130)=0),$J1130,0)))</f>
        <v>0</v>
      </c>
      <c r="W1130" s="19" t="n">
        <f aca="false">IF(OR($M1130="",$M1130="ERR",$J1130="",$K1130="",$N1130=""),0,IF($N1130=0,IF(AND(OR(9=7,9=12),9&gt;=$K1130,9&lt;=IF($L1130="",12,$L1130)),$J1130,0),IF(AND(9&gt;=$K1130,9&lt;=IF($L1130="",12,$L1130),MOD(9-$K1130,$N1130)=0),$J1130,0)))</f>
        <v>0</v>
      </c>
      <c r="X1130" s="19" t="n">
        <f aca="false">IF(OR($M1130="",$M1130="ERR",$J1130="",$K1130="",$N1130=""),0,IF($N1130=0,IF(AND(OR(10=7,10=12),10&gt;=$K1130,10&lt;=IF($L1130="",12,$L1130)),$J1130,0),IF(AND(10&gt;=$K1130,10&lt;=IF($L1130="",12,$L1130),MOD(10-$K1130,$N1130)=0),$J1130,0)))</f>
        <v>0</v>
      </c>
      <c r="Y1130" s="19" t="n">
        <f aca="false">IF(OR($M1130="",$M1130="ERR",$J1130="",$K1130="",$N1130=""),0,IF($N1130=0,IF(AND(OR(11=7,11=12),11&gt;=$K1130,11&lt;=IF($L1130="",12,$L1130)),$J1130,0),IF(AND(11&gt;=$K1130,11&lt;=IF($L1130="",12,$L1130),MOD(11-$K1130,$N1130)=0),$J1130,0)))</f>
        <v>0</v>
      </c>
      <c r="Z1130" s="19" t="n">
        <f aca="false">IF(OR($M1130="",$M1130="ERR",$J1130="",$K1130="",$N1130=""),0,IF($N1130=0,IF(AND(OR(12=7,12=12),12&gt;=$K1130,12&lt;=IF($L1130="",12,$L1130)),$J1130,0),IF(AND(12&gt;=$K1130,12&lt;=IF($L1130="",12,$L1130),MOD(12-$K1130,$N1130)=0),$J1130,0)))</f>
        <v>0</v>
      </c>
      <c r="AA1130" s="36" t="n">
        <f aca="false">SUM(O1130:Z1130)</f>
        <v>0</v>
      </c>
      <c r="AB1130" s="15" t="str">
        <f aca="false">IF(AND($B1130="",$D1130="",$J1130=""),"",IF($B1130="","Falta código",IF(ISNA(MATCH($B1130,LST_COD,0)),"Código no registrado en Trabajadores",IF($E1130="","Concepto no está en el catálogo",IF($M1130="ERR","Retención de otro empleador: Origen = Otro empleador",IF(OR($J1130="",$K1130=""),"Falta monto o mes",IF(OR($K1130&lt;1,$K1130&gt;12),"Mes inicio inválido",IF(AND($L1130&lt;&gt;"",OR($L1130&lt;$K1130,$L1130&gt;12)),"Mes fin inválido",IF($N1130="","Falta frecuencia",IF(AND($G1130&lt;&gt;"Otro empleador",SUMPRODUCT(($O1130:$Z1130&lt;&gt;0)*(((COLUMN($O1130:$Z1130)-14)&lt;INDEX(Trabajadores!$M$6:$M$105,MATCH($B1130,LST_COD,0)))+((COLUMN($O1130:$Z1130)-14)&gt;INDEX(Trabajadores!$N$6:$N$105,MATCH($B1130,LST_COD,0)))))&gt;0),"Aviso: hay meses fuera del periodo laboral","OK"))))))))))</f>
        <v/>
      </c>
    </row>
    <row r="1131" customFormat="false" ht="15" hidden="false" customHeight="false" outlineLevel="0" collapsed="false">
      <c r="A1131" s="23" t="n">
        <v>1126</v>
      </c>
      <c r="B1131" s="7"/>
      <c r="C1131" s="35" t="str">
        <f aca="false">IF($B1131="","",IFERROR(INDEX(Trabajadores!$D$6:$D$105,MATCH($B1131,LST_COD,0)),"¿Código?"))</f>
        <v/>
      </c>
      <c r="D1131" s="30"/>
      <c r="E1131" s="9" t="str">
        <f aca="false">IF($D1131="","",IFERROR(VLOOKUP($D1131,CONC_TABLA,2,FALSE()),""))</f>
        <v/>
      </c>
      <c r="F1131" s="9" t="str">
        <f aca="false">IF($D1131="","",IFERROR(VLOOKUP($D1131,CONC_TABLA,3,FALSE()),""))</f>
        <v/>
      </c>
      <c r="G1131" s="30"/>
      <c r="H1131" s="30"/>
      <c r="I1131" s="30"/>
      <c r="J1131" s="29"/>
      <c r="K1131" s="28"/>
      <c r="L1131" s="28"/>
      <c r="M1131" s="9" t="str">
        <f aca="false">IF(OR($B1131="",$E1131=""),"",IF($E1131="INA","INA",IF($G1131="Otro empleador",IF($E1131="RET","RETO",IF($E1131="ORD","OTO","OTX")),IF($E1131="RET","ERR",$E1131))))</f>
        <v/>
      </c>
      <c r="N1131" s="9" t="str">
        <f aca="false">IF($I1131="","",IFERROR(VLOOKUP($I1131,FREC_TABLA,2,FALSE()),""))</f>
        <v/>
      </c>
      <c r="O1131" s="19" t="n">
        <f aca="false">IF(OR($M1131="",$M1131="ERR",$J1131="",$K1131="",$N1131=""),0,IF($N1131=0,IF(AND(OR(1=7,1=12),1&gt;=$K1131,1&lt;=IF($L1131="",12,$L1131)),$J1131,0),IF(AND(1&gt;=$K1131,1&lt;=IF($L1131="",12,$L1131),MOD(1-$K1131,$N1131)=0),$J1131,0)))</f>
        <v>0</v>
      </c>
      <c r="P1131" s="19" t="n">
        <f aca="false">IF(OR($M1131="",$M1131="ERR",$J1131="",$K1131="",$N1131=""),0,IF($N1131=0,IF(AND(OR(2=7,2=12),2&gt;=$K1131,2&lt;=IF($L1131="",12,$L1131)),$J1131,0),IF(AND(2&gt;=$K1131,2&lt;=IF($L1131="",12,$L1131),MOD(2-$K1131,$N1131)=0),$J1131,0)))</f>
        <v>0</v>
      </c>
      <c r="Q1131" s="19" t="n">
        <f aca="false">IF(OR($M1131="",$M1131="ERR",$J1131="",$K1131="",$N1131=""),0,IF($N1131=0,IF(AND(OR(3=7,3=12),3&gt;=$K1131,3&lt;=IF($L1131="",12,$L1131)),$J1131,0),IF(AND(3&gt;=$K1131,3&lt;=IF($L1131="",12,$L1131),MOD(3-$K1131,$N1131)=0),$J1131,0)))</f>
        <v>0</v>
      </c>
      <c r="R1131" s="19" t="n">
        <f aca="false">IF(OR($M1131="",$M1131="ERR",$J1131="",$K1131="",$N1131=""),0,IF($N1131=0,IF(AND(OR(4=7,4=12),4&gt;=$K1131,4&lt;=IF($L1131="",12,$L1131)),$J1131,0),IF(AND(4&gt;=$K1131,4&lt;=IF($L1131="",12,$L1131),MOD(4-$K1131,$N1131)=0),$J1131,0)))</f>
        <v>0</v>
      </c>
      <c r="S1131" s="19" t="n">
        <f aca="false">IF(OR($M1131="",$M1131="ERR",$J1131="",$K1131="",$N1131=""),0,IF($N1131=0,IF(AND(OR(5=7,5=12),5&gt;=$K1131,5&lt;=IF($L1131="",12,$L1131)),$J1131,0),IF(AND(5&gt;=$K1131,5&lt;=IF($L1131="",12,$L1131),MOD(5-$K1131,$N1131)=0),$J1131,0)))</f>
        <v>0</v>
      </c>
      <c r="T1131" s="19" t="n">
        <f aca="false">IF(OR($M1131="",$M1131="ERR",$J1131="",$K1131="",$N1131=""),0,IF($N1131=0,IF(AND(OR(6=7,6=12),6&gt;=$K1131,6&lt;=IF($L1131="",12,$L1131)),$J1131,0),IF(AND(6&gt;=$K1131,6&lt;=IF($L1131="",12,$L1131),MOD(6-$K1131,$N1131)=0),$J1131,0)))</f>
        <v>0</v>
      </c>
      <c r="U1131" s="19" t="n">
        <f aca="false">IF(OR($M1131="",$M1131="ERR",$J1131="",$K1131="",$N1131=""),0,IF($N1131=0,IF(AND(OR(7=7,7=12),7&gt;=$K1131,7&lt;=IF($L1131="",12,$L1131)),$J1131,0),IF(AND(7&gt;=$K1131,7&lt;=IF($L1131="",12,$L1131),MOD(7-$K1131,$N1131)=0),$J1131,0)))</f>
        <v>0</v>
      </c>
      <c r="V1131" s="19" t="n">
        <f aca="false">IF(OR($M1131="",$M1131="ERR",$J1131="",$K1131="",$N1131=""),0,IF($N1131=0,IF(AND(OR(8=7,8=12),8&gt;=$K1131,8&lt;=IF($L1131="",12,$L1131)),$J1131,0),IF(AND(8&gt;=$K1131,8&lt;=IF($L1131="",12,$L1131),MOD(8-$K1131,$N1131)=0),$J1131,0)))</f>
        <v>0</v>
      </c>
      <c r="W1131" s="19" t="n">
        <f aca="false">IF(OR($M1131="",$M1131="ERR",$J1131="",$K1131="",$N1131=""),0,IF($N1131=0,IF(AND(OR(9=7,9=12),9&gt;=$K1131,9&lt;=IF($L1131="",12,$L1131)),$J1131,0),IF(AND(9&gt;=$K1131,9&lt;=IF($L1131="",12,$L1131),MOD(9-$K1131,$N1131)=0),$J1131,0)))</f>
        <v>0</v>
      </c>
      <c r="X1131" s="19" t="n">
        <f aca="false">IF(OR($M1131="",$M1131="ERR",$J1131="",$K1131="",$N1131=""),0,IF($N1131=0,IF(AND(OR(10=7,10=12),10&gt;=$K1131,10&lt;=IF($L1131="",12,$L1131)),$J1131,0),IF(AND(10&gt;=$K1131,10&lt;=IF($L1131="",12,$L1131),MOD(10-$K1131,$N1131)=0),$J1131,0)))</f>
        <v>0</v>
      </c>
      <c r="Y1131" s="19" t="n">
        <f aca="false">IF(OR($M1131="",$M1131="ERR",$J1131="",$K1131="",$N1131=""),0,IF($N1131=0,IF(AND(OR(11=7,11=12),11&gt;=$K1131,11&lt;=IF($L1131="",12,$L1131)),$J1131,0),IF(AND(11&gt;=$K1131,11&lt;=IF($L1131="",12,$L1131),MOD(11-$K1131,$N1131)=0),$J1131,0)))</f>
        <v>0</v>
      </c>
      <c r="Z1131" s="19" t="n">
        <f aca="false">IF(OR($M1131="",$M1131="ERR",$J1131="",$K1131="",$N1131=""),0,IF($N1131=0,IF(AND(OR(12=7,12=12),12&gt;=$K1131,12&lt;=IF($L1131="",12,$L1131)),$J1131,0),IF(AND(12&gt;=$K1131,12&lt;=IF($L1131="",12,$L1131),MOD(12-$K1131,$N1131)=0),$J1131,0)))</f>
        <v>0</v>
      </c>
      <c r="AA1131" s="36" t="n">
        <f aca="false">SUM(O1131:Z1131)</f>
        <v>0</v>
      </c>
      <c r="AB1131" s="15" t="str">
        <f aca="false">IF(AND($B1131="",$D1131="",$J1131=""),"",IF($B1131="","Falta código",IF(ISNA(MATCH($B1131,LST_COD,0)),"Código no registrado en Trabajadores",IF($E1131="","Concepto no está en el catálogo",IF($M1131="ERR","Retención de otro empleador: Origen = Otro empleador",IF(OR($J1131="",$K1131=""),"Falta monto o mes",IF(OR($K1131&lt;1,$K1131&gt;12),"Mes inicio inválido",IF(AND($L1131&lt;&gt;"",OR($L1131&lt;$K1131,$L1131&gt;12)),"Mes fin inválido",IF($N1131="","Falta frecuencia",IF(AND($G1131&lt;&gt;"Otro empleador",SUMPRODUCT(($O1131:$Z1131&lt;&gt;0)*(((COLUMN($O1131:$Z1131)-14)&lt;INDEX(Trabajadores!$M$6:$M$105,MATCH($B1131,LST_COD,0)))+((COLUMN($O1131:$Z1131)-14)&gt;INDEX(Trabajadores!$N$6:$N$105,MATCH($B1131,LST_COD,0)))))&gt;0),"Aviso: hay meses fuera del periodo laboral","OK"))))))))))</f>
        <v/>
      </c>
    </row>
    <row r="1132" customFormat="false" ht="15" hidden="false" customHeight="false" outlineLevel="0" collapsed="false">
      <c r="A1132" s="23" t="n">
        <v>1127</v>
      </c>
      <c r="B1132" s="7"/>
      <c r="C1132" s="35" t="str">
        <f aca="false">IF($B1132="","",IFERROR(INDEX(Trabajadores!$D$6:$D$105,MATCH($B1132,LST_COD,0)),"¿Código?"))</f>
        <v/>
      </c>
      <c r="D1132" s="30"/>
      <c r="E1132" s="9" t="str">
        <f aca="false">IF($D1132="","",IFERROR(VLOOKUP($D1132,CONC_TABLA,2,FALSE()),""))</f>
        <v/>
      </c>
      <c r="F1132" s="9" t="str">
        <f aca="false">IF($D1132="","",IFERROR(VLOOKUP($D1132,CONC_TABLA,3,FALSE()),""))</f>
        <v/>
      </c>
      <c r="G1132" s="30"/>
      <c r="H1132" s="30"/>
      <c r="I1132" s="30"/>
      <c r="J1132" s="29"/>
      <c r="K1132" s="28"/>
      <c r="L1132" s="28"/>
      <c r="M1132" s="9" t="str">
        <f aca="false">IF(OR($B1132="",$E1132=""),"",IF($E1132="INA","INA",IF($G1132="Otro empleador",IF($E1132="RET","RETO",IF($E1132="ORD","OTO","OTX")),IF($E1132="RET","ERR",$E1132))))</f>
        <v/>
      </c>
      <c r="N1132" s="9" t="str">
        <f aca="false">IF($I1132="","",IFERROR(VLOOKUP($I1132,FREC_TABLA,2,FALSE()),""))</f>
        <v/>
      </c>
      <c r="O1132" s="19" t="n">
        <f aca="false">IF(OR($M1132="",$M1132="ERR",$J1132="",$K1132="",$N1132=""),0,IF($N1132=0,IF(AND(OR(1=7,1=12),1&gt;=$K1132,1&lt;=IF($L1132="",12,$L1132)),$J1132,0),IF(AND(1&gt;=$K1132,1&lt;=IF($L1132="",12,$L1132),MOD(1-$K1132,$N1132)=0),$J1132,0)))</f>
        <v>0</v>
      </c>
      <c r="P1132" s="19" t="n">
        <f aca="false">IF(OR($M1132="",$M1132="ERR",$J1132="",$K1132="",$N1132=""),0,IF($N1132=0,IF(AND(OR(2=7,2=12),2&gt;=$K1132,2&lt;=IF($L1132="",12,$L1132)),$J1132,0),IF(AND(2&gt;=$K1132,2&lt;=IF($L1132="",12,$L1132),MOD(2-$K1132,$N1132)=0),$J1132,0)))</f>
        <v>0</v>
      </c>
      <c r="Q1132" s="19" t="n">
        <f aca="false">IF(OR($M1132="",$M1132="ERR",$J1132="",$K1132="",$N1132=""),0,IF($N1132=0,IF(AND(OR(3=7,3=12),3&gt;=$K1132,3&lt;=IF($L1132="",12,$L1132)),$J1132,0),IF(AND(3&gt;=$K1132,3&lt;=IF($L1132="",12,$L1132),MOD(3-$K1132,$N1132)=0),$J1132,0)))</f>
        <v>0</v>
      </c>
      <c r="R1132" s="19" t="n">
        <f aca="false">IF(OR($M1132="",$M1132="ERR",$J1132="",$K1132="",$N1132=""),0,IF($N1132=0,IF(AND(OR(4=7,4=12),4&gt;=$K1132,4&lt;=IF($L1132="",12,$L1132)),$J1132,0),IF(AND(4&gt;=$K1132,4&lt;=IF($L1132="",12,$L1132),MOD(4-$K1132,$N1132)=0),$J1132,0)))</f>
        <v>0</v>
      </c>
      <c r="S1132" s="19" t="n">
        <f aca="false">IF(OR($M1132="",$M1132="ERR",$J1132="",$K1132="",$N1132=""),0,IF($N1132=0,IF(AND(OR(5=7,5=12),5&gt;=$K1132,5&lt;=IF($L1132="",12,$L1132)),$J1132,0),IF(AND(5&gt;=$K1132,5&lt;=IF($L1132="",12,$L1132),MOD(5-$K1132,$N1132)=0),$J1132,0)))</f>
        <v>0</v>
      </c>
      <c r="T1132" s="19" t="n">
        <f aca="false">IF(OR($M1132="",$M1132="ERR",$J1132="",$K1132="",$N1132=""),0,IF($N1132=0,IF(AND(OR(6=7,6=12),6&gt;=$K1132,6&lt;=IF($L1132="",12,$L1132)),$J1132,0),IF(AND(6&gt;=$K1132,6&lt;=IF($L1132="",12,$L1132),MOD(6-$K1132,$N1132)=0),$J1132,0)))</f>
        <v>0</v>
      </c>
      <c r="U1132" s="19" t="n">
        <f aca="false">IF(OR($M1132="",$M1132="ERR",$J1132="",$K1132="",$N1132=""),0,IF($N1132=0,IF(AND(OR(7=7,7=12),7&gt;=$K1132,7&lt;=IF($L1132="",12,$L1132)),$J1132,0),IF(AND(7&gt;=$K1132,7&lt;=IF($L1132="",12,$L1132),MOD(7-$K1132,$N1132)=0),$J1132,0)))</f>
        <v>0</v>
      </c>
      <c r="V1132" s="19" t="n">
        <f aca="false">IF(OR($M1132="",$M1132="ERR",$J1132="",$K1132="",$N1132=""),0,IF($N1132=0,IF(AND(OR(8=7,8=12),8&gt;=$K1132,8&lt;=IF($L1132="",12,$L1132)),$J1132,0),IF(AND(8&gt;=$K1132,8&lt;=IF($L1132="",12,$L1132),MOD(8-$K1132,$N1132)=0),$J1132,0)))</f>
        <v>0</v>
      </c>
      <c r="W1132" s="19" t="n">
        <f aca="false">IF(OR($M1132="",$M1132="ERR",$J1132="",$K1132="",$N1132=""),0,IF($N1132=0,IF(AND(OR(9=7,9=12),9&gt;=$K1132,9&lt;=IF($L1132="",12,$L1132)),$J1132,0),IF(AND(9&gt;=$K1132,9&lt;=IF($L1132="",12,$L1132),MOD(9-$K1132,$N1132)=0),$J1132,0)))</f>
        <v>0</v>
      </c>
      <c r="X1132" s="19" t="n">
        <f aca="false">IF(OR($M1132="",$M1132="ERR",$J1132="",$K1132="",$N1132=""),0,IF($N1132=0,IF(AND(OR(10=7,10=12),10&gt;=$K1132,10&lt;=IF($L1132="",12,$L1132)),$J1132,0),IF(AND(10&gt;=$K1132,10&lt;=IF($L1132="",12,$L1132),MOD(10-$K1132,$N1132)=0),$J1132,0)))</f>
        <v>0</v>
      </c>
      <c r="Y1132" s="19" t="n">
        <f aca="false">IF(OR($M1132="",$M1132="ERR",$J1132="",$K1132="",$N1132=""),0,IF($N1132=0,IF(AND(OR(11=7,11=12),11&gt;=$K1132,11&lt;=IF($L1132="",12,$L1132)),$J1132,0),IF(AND(11&gt;=$K1132,11&lt;=IF($L1132="",12,$L1132),MOD(11-$K1132,$N1132)=0),$J1132,0)))</f>
        <v>0</v>
      </c>
      <c r="Z1132" s="19" t="n">
        <f aca="false">IF(OR($M1132="",$M1132="ERR",$J1132="",$K1132="",$N1132=""),0,IF($N1132=0,IF(AND(OR(12=7,12=12),12&gt;=$K1132,12&lt;=IF($L1132="",12,$L1132)),$J1132,0),IF(AND(12&gt;=$K1132,12&lt;=IF($L1132="",12,$L1132),MOD(12-$K1132,$N1132)=0),$J1132,0)))</f>
        <v>0</v>
      </c>
      <c r="AA1132" s="36" t="n">
        <f aca="false">SUM(O1132:Z1132)</f>
        <v>0</v>
      </c>
      <c r="AB1132" s="15" t="str">
        <f aca="false">IF(AND($B1132="",$D1132="",$J1132=""),"",IF($B1132="","Falta código",IF(ISNA(MATCH($B1132,LST_COD,0)),"Código no registrado en Trabajadores",IF($E1132="","Concepto no está en el catálogo",IF($M1132="ERR","Retención de otro empleador: Origen = Otro empleador",IF(OR($J1132="",$K1132=""),"Falta monto o mes",IF(OR($K1132&lt;1,$K1132&gt;12),"Mes inicio inválido",IF(AND($L1132&lt;&gt;"",OR($L1132&lt;$K1132,$L1132&gt;12)),"Mes fin inválido",IF($N1132="","Falta frecuencia",IF(AND($G1132&lt;&gt;"Otro empleador",SUMPRODUCT(($O1132:$Z1132&lt;&gt;0)*(((COLUMN($O1132:$Z1132)-14)&lt;INDEX(Trabajadores!$M$6:$M$105,MATCH($B1132,LST_COD,0)))+((COLUMN($O1132:$Z1132)-14)&gt;INDEX(Trabajadores!$N$6:$N$105,MATCH($B1132,LST_COD,0)))))&gt;0),"Aviso: hay meses fuera del periodo laboral","OK"))))))))))</f>
        <v/>
      </c>
    </row>
    <row r="1133" customFormat="false" ht="15" hidden="false" customHeight="false" outlineLevel="0" collapsed="false">
      <c r="A1133" s="23" t="n">
        <v>1128</v>
      </c>
      <c r="B1133" s="7"/>
      <c r="C1133" s="35" t="str">
        <f aca="false">IF($B1133="","",IFERROR(INDEX(Trabajadores!$D$6:$D$105,MATCH($B1133,LST_COD,0)),"¿Código?"))</f>
        <v/>
      </c>
      <c r="D1133" s="30"/>
      <c r="E1133" s="9" t="str">
        <f aca="false">IF($D1133="","",IFERROR(VLOOKUP($D1133,CONC_TABLA,2,FALSE()),""))</f>
        <v/>
      </c>
      <c r="F1133" s="9" t="str">
        <f aca="false">IF($D1133="","",IFERROR(VLOOKUP($D1133,CONC_TABLA,3,FALSE()),""))</f>
        <v/>
      </c>
      <c r="G1133" s="30"/>
      <c r="H1133" s="30"/>
      <c r="I1133" s="30"/>
      <c r="J1133" s="29"/>
      <c r="K1133" s="28"/>
      <c r="L1133" s="28"/>
      <c r="M1133" s="9" t="str">
        <f aca="false">IF(OR($B1133="",$E1133=""),"",IF($E1133="INA","INA",IF($G1133="Otro empleador",IF($E1133="RET","RETO",IF($E1133="ORD","OTO","OTX")),IF($E1133="RET","ERR",$E1133))))</f>
        <v/>
      </c>
      <c r="N1133" s="9" t="str">
        <f aca="false">IF($I1133="","",IFERROR(VLOOKUP($I1133,FREC_TABLA,2,FALSE()),""))</f>
        <v/>
      </c>
      <c r="O1133" s="19" t="n">
        <f aca="false">IF(OR($M1133="",$M1133="ERR",$J1133="",$K1133="",$N1133=""),0,IF($N1133=0,IF(AND(OR(1=7,1=12),1&gt;=$K1133,1&lt;=IF($L1133="",12,$L1133)),$J1133,0),IF(AND(1&gt;=$K1133,1&lt;=IF($L1133="",12,$L1133),MOD(1-$K1133,$N1133)=0),$J1133,0)))</f>
        <v>0</v>
      </c>
      <c r="P1133" s="19" t="n">
        <f aca="false">IF(OR($M1133="",$M1133="ERR",$J1133="",$K1133="",$N1133=""),0,IF($N1133=0,IF(AND(OR(2=7,2=12),2&gt;=$K1133,2&lt;=IF($L1133="",12,$L1133)),$J1133,0),IF(AND(2&gt;=$K1133,2&lt;=IF($L1133="",12,$L1133),MOD(2-$K1133,$N1133)=0),$J1133,0)))</f>
        <v>0</v>
      </c>
      <c r="Q1133" s="19" t="n">
        <f aca="false">IF(OR($M1133="",$M1133="ERR",$J1133="",$K1133="",$N1133=""),0,IF($N1133=0,IF(AND(OR(3=7,3=12),3&gt;=$K1133,3&lt;=IF($L1133="",12,$L1133)),$J1133,0),IF(AND(3&gt;=$K1133,3&lt;=IF($L1133="",12,$L1133),MOD(3-$K1133,$N1133)=0),$J1133,0)))</f>
        <v>0</v>
      </c>
      <c r="R1133" s="19" t="n">
        <f aca="false">IF(OR($M1133="",$M1133="ERR",$J1133="",$K1133="",$N1133=""),0,IF($N1133=0,IF(AND(OR(4=7,4=12),4&gt;=$K1133,4&lt;=IF($L1133="",12,$L1133)),$J1133,0),IF(AND(4&gt;=$K1133,4&lt;=IF($L1133="",12,$L1133),MOD(4-$K1133,$N1133)=0),$J1133,0)))</f>
        <v>0</v>
      </c>
      <c r="S1133" s="19" t="n">
        <f aca="false">IF(OR($M1133="",$M1133="ERR",$J1133="",$K1133="",$N1133=""),0,IF($N1133=0,IF(AND(OR(5=7,5=12),5&gt;=$K1133,5&lt;=IF($L1133="",12,$L1133)),$J1133,0),IF(AND(5&gt;=$K1133,5&lt;=IF($L1133="",12,$L1133),MOD(5-$K1133,$N1133)=0),$J1133,0)))</f>
        <v>0</v>
      </c>
      <c r="T1133" s="19" t="n">
        <f aca="false">IF(OR($M1133="",$M1133="ERR",$J1133="",$K1133="",$N1133=""),0,IF($N1133=0,IF(AND(OR(6=7,6=12),6&gt;=$K1133,6&lt;=IF($L1133="",12,$L1133)),$J1133,0),IF(AND(6&gt;=$K1133,6&lt;=IF($L1133="",12,$L1133),MOD(6-$K1133,$N1133)=0),$J1133,0)))</f>
        <v>0</v>
      </c>
      <c r="U1133" s="19" t="n">
        <f aca="false">IF(OR($M1133="",$M1133="ERR",$J1133="",$K1133="",$N1133=""),0,IF($N1133=0,IF(AND(OR(7=7,7=12),7&gt;=$K1133,7&lt;=IF($L1133="",12,$L1133)),$J1133,0),IF(AND(7&gt;=$K1133,7&lt;=IF($L1133="",12,$L1133),MOD(7-$K1133,$N1133)=0),$J1133,0)))</f>
        <v>0</v>
      </c>
      <c r="V1133" s="19" t="n">
        <f aca="false">IF(OR($M1133="",$M1133="ERR",$J1133="",$K1133="",$N1133=""),0,IF($N1133=0,IF(AND(OR(8=7,8=12),8&gt;=$K1133,8&lt;=IF($L1133="",12,$L1133)),$J1133,0),IF(AND(8&gt;=$K1133,8&lt;=IF($L1133="",12,$L1133),MOD(8-$K1133,$N1133)=0),$J1133,0)))</f>
        <v>0</v>
      </c>
      <c r="W1133" s="19" t="n">
        <f aca="false">IF(OR($M1133="",$M1133="ERR",$J1133="",$K1133="",$N1133=""),0,IF($N1133=0,IF(AND(OR(9=7,9=12),9&gt;=$K1133,9&lt;=IF($L1133="",12,$L1133)),$J1133,0),IF(AND(9&gt;=$K1133,9&lt;=IF($L1133="",12,$L1133),MOD(9-$K1133,$N1133)=0),$J1133,0)))</f>
        <v>0</v>
      </c>
      <c r="X1133" s="19" t="n">
        <f aca="false">IF(OR($M1133="",$M1133="ERR",$J1133="",$K1133="",$N1133=""),0,IF($N1133=0,IF(AND(OR(10=7,10=12),10&gt;=$K1133,10&lt;=IF($L1133="",12,$L1133)),$J1133,0),IF(AND(10&gt;=$K1133,10&lt;=IF($L1133="",12,$L1133),MOD(10-$K1133,$N1133)=0),$J1133,0)))</f>
        <v>0</v>
      </c>
      <c r="Y1133" s="19" t="n">
        <f aca="false">IF(OR($M1133="",$M1133="ERR",$J1133="",$K1133="",$N1133=""),0,IF($N1133=0,IF(AND(OR(11=7,11=12),11&gt;=$K1133,11&lt;=IF($L1133="",12,$L1133)),$J1133,0),IF(AND(11&gt;=$K1133,11&lt;=IF($L1133="",12,$L1133),MOD(11-$K1133,$N1133)=0),$J1133,0)))</f>
        <v>0</v>
      </c>
      <c r="Z1133" s="19" t="n">
        <f aca="false">IF(OR($M1133="",$M1133="ERR",$J1133="",$K1133="",$N1133=""),0,IF($N1133=0,IF(AND(OR(12=7,12=12),12&gt;=$K1133,12&lt;=IF($L1133="",12,$L1133)),$J1133,0),IF(AND(12&gt;=$K1133,12&lt;=IF($L1133="",12,$L1133),MOD(12-$K1133,$N1133)=0),$J1133,0)))</f>
        <v>0</v>
      </c>
      <c r="AA1133" s="36" t="n">
        <f aca="false">SUM(O1133:Z1133)</f>
        <v>0</v>
      </c>
      <c r="AB1133" s="15" t="str">
        <f aca="false">IF(AND($B1133="",$D1133="",$J1133=""),"",IF($B1133="","Falta código",IF(ISNA(MATCH($B1133,LST_COD,0)),"Código no registrado en Trabajadores",IF($E1133="","Concepto no está en el catálogo",IF($M1133="ERR","Retención de otro empleador: Origen = Otro empleador",IF(OR($J1133="",$K1133=""),"Falta monto o mes",IF(OR($K1133&lt;1,$K1133&gt;12),"Mes inicio inválido",IF(AND($L1133&lt;&gt;"",OR($L1133&lt;$K1133,$L1133&gt;12)),"Mes fin inválido",IF($N1133="","Falta frecuencia",IF(AND($G1133&lt;&gt;"Otro empleador",SUMPRODUCT(($O1133:$Z1133&lt;&gt;0)*(((COLUMN($O1133:$Z1133)-14)&lt;INDEX(Trabajadores!$M$6:$M$105,MATCH($B1133,LST_COD,0)))+((COLUMN($O1133:$Z1133)-14)&gt;INDEX(Trabajadores!$N$6:$N$105,MATCH($B1133,LST_COD,0)))))&gt;0),"Aviso: hay meses fuera del periodo laboral","OK"))))))))))</f>
        <v/>
      </c>
    </row>
    <row r="1134" customFormat="false" ht="15" hidden="false" customHeight="false" outlineLevel="0" collapsed="false">
      <c r="A1134" s="23" t="n">
        <v>1129</v>
      </c>
      <c r="B1134" s="7"/>
      <c r="C1134" s="35" t="str">
        <f aca="false">IF($B1134="","",IFERROR(INDEX(Trabajadores!$D$6:$D$105,MATCH($B1134,LST_COD,0)),"¿Código?"))</f>
        <v/>
      </c>
      <c r="D1134" s="30"/>
      <c r="E1134" s="9" t="str">
        <f aca="false">IF($D1134="","",IFERROR(VLOOKUP($D1134,CONC_TABLA,2,FALSE()),""))</f>
        <v/>
      </c>
      <c r="F1134" s="9" t="str">
        <f aca="false">IF($D1134="","",IFERROR(VLOOKUP($D1134,CONC_TABLA,3,FALSE()),""))</f>
        <v/>
      </c>
      <c r="G1134" s="30"/>
      <c r="H1134" s="30"/>
      <c r="I1134" s="30"/>
      <c r="J1134" s="29"/>
      <c r="K1134" s="28"/>
      <c r="L1134" s="28"/>
      <c r="M1134" s="9" t="str">
        <f aca="false">IF(OR($B1134="",$E1134=""),"",IF($E1134="INA","INA",IF($G1134="Otro empleador",IF($E1134="RET","RETO",IF($E1134="ORD","OTO","OTX")),IF($E1134="RET","ERR",$E1134))))</f>
        <v/>
      </c>
      <c r="N1134" s="9" t="str">
        <f aca="false">IF($I1134="","",IFERROR(VLOOKUP($I1134,FREC_TABLA,2,FALSE()),""))</f>
        <v/>
      </c>
      <c r="O1134" s="19" t="n">
        <f aca="false">IF(OR($M1134="",$M1134="ERR",$J1134="",$K1134="",$N1134=""),0,IF($N1134=0,IF(AND(OR(1=7,1=12),1&gt;=$K1134,1&lt;=IF($L1134="",12,$L1134)),$J1134,0),IF(AND(1&gt;=$K1134,1&lt;=IF($L1134="",12,$L1134),MOD(1-$K1134,$N1134)=0),$J1134,0)))</f>
        <v>0</v>
      </c>
      <c r="P1134" s="19" t="n">
        <f aca="false">IF(OR($M1134="",$M1134="ERR",$J1134="",$K1134="",$N1134=""),0,IF($N1134=0,IF(AND(OR(2=7,2=12),2&gt;=$K1134,2&lt;=IF($L1134="",12,$L1134)),$J1134,0),IF(AND(2&gt;=$K1134,2&lt;=IF($L1134="",12,$L1134),MOD(2-$K1134,$N1134)=0),$J1134,0)))</f>
        <v>0</v>
      </c>
      <c r="Q1134" s="19" t="n">
        <f aca="false">IF(OR($M1134="",$M1134="ERR",$J1134="",$K1134="",$N1134=""),0,IF($N1134=0,IF(AND(OR(3=7,3=12),3&gt;=$K1134,3&lt;=IF($L1134="",12,$L1134)),$J1134,0),IF(AND(3&gt;=$K1134,3&lt;=IF($L1134="",12,$L1134),MOD(3-$K1134,$N1134)=0),$J1134,0)))</f>
        <v>0</v>
      </c>
      <c r="R1134" s="19" t="n">
        <f aca="false">IF(OR($M1134="",$M1134="ERR",$J1134="",$K1134="",$N1134=""),0,IF($N1134=0,IF(AND(OR(4=7,4=12),4&gt;=$K1134,4&lt;=IF($L1134="",12,$L1134)),$J1134,0),IF(AND(4&gt;=$K1134,4&lt;=IF($L1134="",12,$L1134),MOD(4-$K1134,$N1134)=0),$J1134,0)))</f>
        <v>0</v>
      </c>
      <c r="S1134" s="19" t="n">
        <f aca="false">IF(OR($M1134="",$M1134="ERR",$J1134="",$K1134="",$N1134=""),0,IF($N1134=0,IF(AND(OR(5=7,5=12),5&gt;=$K1134,5&lt;=IF($L1134="",12,$L1134)),$J1134,0),IF(AND(5&gt;=$K1134,5&lt;=IF($L1134="",12,$L1134),MOD(5-$K1134,$N1134)=0),$J1134,0)))</f>
        <v>0</v>
      </c>
      <c r="T1134" s="19" t="n">
        <f aca="false">IF(OR($M1134="",$M1134="ERR",$J1134="",$K1134="",$N1134=""),0,IF($N1134=0,IF(AND(OR(6=7,6=12),6&gt;=$K1134,6&lt;=IF($L1134="",12,$L1134)),$J1134,0),IF(AND(6&gt;=$K1134,6&lt;=IF($L1134="",12,$L1134),MOD(6-$K1134,$N1134)=0),$J1134,0)))</f>
        <v>0</v>
      </c>
      <c r="U1134" s="19" t="n">
        <f aca="false">IF(OR($M1134="",$M1134="ERR",$J1134="",$K1134="",$N1134=""),0,IF($N1134=0,IF(AND(OR(7=7,7=12),7&gt;=$K1134,7&lt;=IF($L1134="",12,$L1134)),$J1134,0),IF(AND(7&gt;=$K1134,7&lt;=IF($L1134="",12,$L1134),MOD(7-$K1134,$N1134)=0),$J1134,0)))</f>
        <v>0</v>
      </c>
      <c r="V1134" s="19" t="n">
        <f aca="false">IF(OR($M1134="",$M1134="ERR",$J1134="",$K1134="",$N1134=""),0,IF($N1134=0,IF(AND(OR(8=7,8=12),8&gt;=$K1134,8&lt;=IF($L1134="",12,$L1134)),$J1134,0),IF(AND(8&gt;=$K1134,8&lt;=IF($L1134="",12,$L1134),MOD(8-$K1134,$N1134)=0),$J1134,0)))</f>
        <v>0</v>
      </c>
      <c r="W1134" s="19" t="n">
        <f aca="false">IF(OR($M1134="",$M1134="ERR",$J1134="",$K1134="",$N1134=""),0,IF($N1134=0,IF(AND(OR(9=7,9=12),9&gt;=$K1134,9&lt;=IF($L1134="",12,$L1134)),$J1134,0),IF(AND(9&gt;=$K1134,9&lt;=IF($L1134="",12,$L1134),MOD(9-$K1134,$N1134)=0),$J1134,0)))</f>
        <v>0</v>
      </c>
      <c r="X1134" s="19" t="n">
        <f aca="false">IF(OR($M1134="",$M1134="ERR",$J1134="",$K1134="",$N1134=""),0,IF($N1134=0,IF(AND(OR(10=7,10=12),10&gt;=$K1134,10&lt;=IF($L1134="",12,$L1134)),$J1134,0),IF(AND(10&gt;=$K1134,10&lt;=IF($L1134="",12,$L1134),MOD(10-$K1134,$N1134)=0),$J1134,0)))</f>
        <v>0</v>
      </c>
      <c r="Y1134" s="19" t="n">
        <f aca="false">IF(OR($M1134="",$M1134="ERR",$J1134="",$K1134="",$N1134=""),0,IF($N1134=0,IF(AND(OR(11=7,11=12),11&gt;=$K1134,11&lt;=IF($L1134="",12,$L1134)),$J1134,0),IF(AND(11&gt;=$K1134,11&lt;=IF($L1134="",12,$L1134),MOD(11-$K1134,$N1134)=0),$J1134,0)))</f>
        <v>0</v>
      </c>
      <c r="Z1134" s="19" t="n">
        <f aca="false">IF(OR($M1134="",$M1134="ERR",$J1134="",$K1134="",$N1134=""),0,IF($N1134=0,IF(AND(OR(12=7,12=12),12&gt;=$K1134,12&lt;=IF($L1134="",12,$L1134)),$J1134,0),IF(AND(12&gt;=$K1134,12&lt;=IF($L1134="",12,$L1134),MOD(12-$K1134,$N1134)=0),$J1134,0)))</f>
        <v>0</v>
      </c>
      <c r="AA1134" s="36" t="n">
        <f aca="false">SUM(O1134:Z1134)</f>
        <v>0</v>
      </c>
      <c r="AB1134" s="15" t="str">
        <f aca="false">IF(AND($B1134="",$D1134="",$J1134=""),"",IF($B1134="","Falta código",IF(ISNA(MATCH($B1134,LST_COD,0)),"Código no registrado en Trabajadores",IF($E1134="","Concepto no está en el catálogo",IF($M1134="ERR","Retención de otro empleador: Origen = Otro empleador",IF(OR($J1134="",$K1134=""),"Falta monto o mes",IF(OR($K1134&lt;1,$K1134&gt;12),"Mes inicio inválido",IF(AND($L1134&lt;&gt;"",OR($L1134&lt;$K1134,$L1134&gt;12)),"Mes fin inválido",IF($N1134="","Falta frecuencia",IF(AND($G1134&lt;&gt;"Otro empleador",SUMPRODUCT(($O1134:$Z1134&lt;&gt;0)*(((COLUMN($O1134:$Z1134)-14)&lt;INDEX(Trabajadores!$M$6:$M$105,MATCH($B1134,LST_COD,0)))+((COLUMN($O1134:$Z1134)-14)&gt;INDEX(Trabajadores!$N$6:$N$105,MATCH($B1134,LST_COD,0)))))&gt;0),"Aviso: hay meses fuera del periodo laboral","OK"))))))))))</f>
        <v/>
      </c>
    </row>
    <row r="1135" customFormat="false" ht="15" hidden="false" customHeight="false" outlineLevel="0" collapsed="false">
      <c r="A1135" s="23" t="n">
        <v>1130</v>
      </c>
      <c r="B1135" s="7"/>
      <c r="C1135" s="35" t="str">
        <f aca="false">IF($B1135="","",IFERROR(INDEX(Trabajadores!$D$6:$D$105,MATCH($B1135,LST_COD,0)),"¿Código?"))</f>
        <v/>
      </c>
      <c r="D1135" s="30"/>
      <c r="E1135" s="9" t="str">
        <f aca="false">IF($D1135="","",IFERROR(VLOOKUP($D1135,CONC_TABLA,2,FALSE()),""))</f>
        <v/>
      </c>
      <c r="F1135" s="9" t="str">
        <f aca="false">IF($D1135="","",IFERROR(VLOOKUP($D1135,CONC_TABLA,3,FALSE()),""))</f>
        <v/>
      </c>
      <c r="G1135" s="30"/>
      <c r="H1135" s="30"/>
      <c r="I1135" s="30"/>
      <c r="J1135" s="29"/>
      <c r="K1135" s="28"/>
      <c r="L1135" s="28"/>
      <c r="M1135" s="9" t="str">
        <f aca="false">IF(OR($B1135="",$E1135=""),"",IF($E1135="INA","INA",IF($G1135="Otro empleador",IF($E1135="RET","RETO",IF($E1135="ORD","OTO","OTX")),IF($E1135="RET","ERR",$E1135))))</f>
        <v/>
      </c>
      <c r="N1135" s="9" t="str">
        <f aca="false">IF($I1135="","",IFERROR(VLOOKUP($I1135,FREC_TABLA,2,FALSE()),""))</f>
        <v/>
      </c>
      <c r="O1135" s="19" t="n">
        <f aca="false">IF(OR($M1135="",$M1135="ERR",$J1135="",$K1135="",$N1135=""),0,IF($N1135=0,IF(AND(OR(1=7,1=12),1&gt;=$K1135,1&lt;=IF($L1135="",12,$L1135)),$J1135,0),IF(AND(1&gt;=$K1135,1&lt;=IF($L1135="",12,$L1135),MOD(1-$K1135,$N1135)=0),$J1135,0)))</f>
        <v>0</v>
      </c>
      <c r="P1135" s="19" t="n">
        <f aca="false">IF(OR($M1135="",$M1135="ERR",$J1135="",$K1135="",$N1135=""),0,IF($N1135=0,IF(AND(OR(2=7,2=12),2&gt;=$K1135,2&lt;=IF($L1135="",12,$L1135)),$J1135,0),IF(AND(2&gt;=$K1135,2&lt;=IF($L1135="",12,$L1135),MOD(2-$K1135,$N1135)=0),$J1135,0)))</f>
        <v>0</v>
      </c>
      <c r="Q1135" s="19" t="n">
        <f aca="false">IF(OR($M1135="",$M1135="ERR",$J1135="",$K1135="",$N1135=""),0,IF($N1135=0,IF(AND(OR(3=7,3=12),3&gt;=$K1135,3&lt;=IF($L1135="",12,$L1135)),$J1135,0),IF(AND(3&gt;=$K1135,3&lt;=IF($L1135="",12,$L1135),MOD(3-$K1135,$N1135)=0),$J1135,0)))</f>
        <v>0</v>
      </c>
      <c r="R1135" s="19" t="n">
        <f aca="false">IF(OR($M1135="",$M1135="ERR",$J1135="",$K1135="",$N1135=""),0,IF($N1135=0,IF(AND(OR(4=7,4=12),4&gt;=$K1135,4&lt;=IF($L1135="",12,$L1135)),$J1135,0),IF(AND(4&gt;=$K1135,4&lt;=IF($L1135="",12,$L1135),MOD(4-$K1135,$N1135)=0),$J1135,0)))</f>
        <v>0</v>
      </c>
      <c r="S1135" s="19" t="n">
        <f aca="false">IF(OR($M1135="",$M1135="ERR",$J1135="",$K1135="",$N1135=""),0,IF($N1135=0,IF(AND(OR(5=7,5=12),5&gt;=$K1135,5&lt;=IF($L1135="",12,$L1135)),$J1135,0),IF(AND(5&gt;=$K1135,5&lt;=IF($L1135="",12,$L1135),MOD(5-$K1135,$N1135)=0),$J1135,0)))</f>
        <v>0</v>
      </c>
      <c r="T1135" s="19" t="n">
        <f aca="false">IF(OR($M1135="",$M1135="ERR",$J1135="",$K1135="",$N1135=""),0,IF($N1135=0,IF(AND(OR(6=7,6=12),6&gt;=$K1135,6&lt;=IF($L1135="",12,$L1135)),$J1135,0),IF(AND(6&gt;=$K1135,6&lt;=IF($L1135="",12,$L1135),MOD(6-$K1135,$N1135)=0),$J1135,0)))</f>
        <v>0</v>
      </c>
      <c r="U1135" s="19" t="n">
        <f aca="false">IF(OR($M1135="",$M1135="ERR",$J1135="",$K1135="",$N1135=""),0,IF($N1135=0,IF(AND(OR(7=7,7=12),7&gt;=$K1135,7&lt;=IF($L1135="",12,$L1135)),$J1135,0),IF(AND(7&gt;=$K1135,7&lt;=IF($L1135="",12,$L1135),MOD(7-$K1135,$N1135)=0),$J1135,0)))</f>
        <v>0</v>
      </c>
      <c r="V1135" s="19" t="n">
        <f aca="false">IF(OR($M1135="",$M1135="ERR",$J1135="",$K1135="",$N1135=""),0,IF($N1135=0,IF(AND(OR(8=7,8=12),8&gt;=$K1135,8&lt;=IF($L1135="",12,$L1135)),$J1135,0),IF(AND(8&gt;=$K1135,8&lt;=IF($L1135="",12,$L1135),MOD(8-$K1135,$N1135)=0),$J1135,0)))</f>
        <v>0</v>
      </c>
      <c r="W1135" s="19" t="n">
        <f aca="false">IF(OR($M1135="",$M1135="ERR",$J1135="",$K1135="",$N1135=""),0,IF($N1135=0,IF(AND(OR(9=7,9=12),9&gt;=$K1135,9&lt;=IF($L1135="",12,$L1135)),$J1135,0),IF(AND(9&gt;=$K1135,9&lt;=IF($L1135="",12,$L1135),MOD(9-$K1135,$N1135)=0),$J1135,0)))</f>
        <v>0</v>
      </c>
      <c r="X1135" s="19" t="n">
        <f aca="false">IF(OR($M1135="",$M1135="ERR",$J1135="",$K1135="",$N1135=""),0,IF($N1135=0,IF(AND(OR(10=7,10=12),10&gt;=$K1135,10&lt;=IF($L1135="",12,$L1135)),$J1135,0),IF(AND(10&gt;=$K1135,10&lt;=IF($L1135="",12,$L1135),MOD(10-$K1135,$N1135)=0),$J1135,0)))</f>
        <v>0</v>
      </c>
      <c r="Y1135" s="19" t="n">
        <f aca="false">IF(OR($M1135="",$M1135="ERR",$J1135="",$K1135="",$N1135=""),0,IF($N1135=0,IF(AND(OR(11=7,11=12),11&gt;=$K1135,11&lt;=IF($L1135="",12,$L1135)),$J1135,0),IF(AND(11&gt;=$K1135,11&lt;=IF($L1135="",12,$L1135),MOD(11-$K1135,$N1135)=0),$J1135,0)))</f>
        <v>0</v>
      </c>
      <c r="Z1135" s="19" t="n">
        <f aca="false">IF(OR($M1135="",$M1135="ERR",$J1135="",$K1135="",$N1135=""),0,IF($N1135=0,IF(AND(OR(12=7,12=12),12&gt;=$K1135,12&lt;=IF($L1135="",12,$L1135)),$J1135,0),IF(AND(12&gt;=$K1135,12&lt;=IF($L1135="",12,$L1135),MOD(12-$K1135,$N1135)=0),$J1135,0)))</f>
        <v>0</v>
      </c>
      <c r="AA1135" s="36" t="n">
        <f aca="false">SUM(O1135:Z1135)</f>
        <v>0</v>
      </c>
      <c r="AB1135" s="15" t="str">
        <f aca="false">IF(AND($B1135="",$D1135="",$J1135=""),"",IF($B1135="","Falta código",IF(ISNA(MATCH($B1135,LST_COD,0)),"Código no registrado en Trabajadores",IF($E1135="","Concepto no está en el catálogo",IF($M1135="ERR","Retención de otro empleador: Origen = Otro empleador",IF(OR($J1135="",$K1135=""),"Falta monto o mes",IF(OR($K1135&lt;1,$K1135&gt;12),"Mes inicio inválido",IF(AND($L1135&lt;&gt;"",OR($L1135&lt;$K1135,$L1135&gt;12)),"Mes fin inválido",IF($N1135="","Falta frecuencia",IF(AND($G1135&lt;&gt;"Otro empleador",SUMPRODUCT(($O1135:$Z1135&lt;&gt;0)*(((COLUMN($O1135:$Z1135)-14)&lt;INDEX(Trabajadores!$M$6:$M$105,MATCH($B1135,LST_COD,0)))+((COLUMN($O1135:$Z1135)-14)&gt;INDEX(Trabajadores!$N$6:$N$105,MATCH($B1135,LST_COD,0)))))&gt;0),"Aviso: hay meses fuera del periodo laboral","OK"))))))))))</f>
        <v/>
      </c>
    </row>
    <row r="1136" customFormat="false" ht="15" hidden="false" customHeight="false" outlineLevel="0" collapsed="false">
      <c r="A1136" s="23" t="n">
        <v>1131</v>
      </c>
      <c r="B1136" s="7"/>
      <c r="C1136" s="35" t="str">
        <f aca="false">IF($B1136="","",IFERROR(INDEX(Trabajadores!$D$6:$D$105,MATCH($B1136,LST_COD,0)),"¿Código?"))</f>
        <v/>
      </c>
      <c r="D1136" s="30"/>
      <c r="E1136" s="9" t="str">
        <f aca="false">IF($D1136="","",IFERROR(VLOOKUP($D1136,CONC_TABLA,2,FALSE()),""))</f>
        <v/>
      </c>
      <c r="F1136" s="9" t="str">
        <f aca="false">IF($D1136="","",IFERROR(VLOOKUP($D1136,CONC_TABLA,3,FALSE()),""))</f>
        <v/>
      </c>
      <c r="G1136" s="30"/>
      <c r="H1136" s="30"/>
      <c r="I1136" s="30"/>
      <c r="J1136" s="29"/>
      <c r="K1136" s="28"/>
      <c r="L1136" s="28"/>
      <c r="M1136" s="9" t="str">
        <f aca="false">IF(OR($B1136="",$E1136=""),"",IF($E1136="INA","INA",IF($G1136="Otro empleador",IF($E1136="RET","RETO",IF($E1136="ORD","OTO","OTX")),IF($E1136="RET","ERR",$E1136))))</f>
        <v/>
      </c>
      <c r="N1136" s="9" t="str">
        <f aca="false">IF($I1136="","",IFERROR(VLOOKUP($I1136,FREC_TABLA,2,FALSE()),""))</f>
        <v/>
      </c>
      <c r="O1136" s="19" t="n">
        <f aca="false">IF(OR($M1136="",$M1136="ERR",$J1136="",$K1136="",$N1136=""),0,IF($N1136=0,IF(AND(OR(1=7,1=12),1&gt;=$K1136,1&lt;=IF($L1136="",12,$L1136)),$J1136,0),IF(AND(1&gt;=$K1136,1&lt;=IF($L1136="",12,$L1136),MOD(1-$K1136,$N1136)=0),$J1136,0)))</f>
        <v>0</v>
      </c>
      <c r="P1136" s="19" t="n">
        <f aca="false">IF(OR($M1136="",$M1136="ERR",$J1136="",$K1136="",$N1136=""),0,IF($N1136=0,IF(AND(OR(2=7,2=12),2&gt;=$K1136,2&lt;=IF($L1136="",12,$L1136)),$J1136,0),IF(AND(2&gt;=$K1136,2&lt;=IF($L1136="",12,$L1136),MOD(2-$K1136,$N1136)=0),$J1136,0)))</f>
        <v>0</v>
      </c>
      <c r="Q1136" s="19" t="n">
        <f aca="false">IF(OR($M1136="",$M1136="ERR",$J1136="",$K1136="",$N1136=""),0,IF($N1136=0,IF(AND(OR(3=7,3=12),3&gt;=$K1136,3&lt;=IF($L1136="",12,$L1136)),$J1136,0),IF(AND(3&gt;=$K1136,3&lt;=IF($L1136="",12,$L1136),MOD(3-$K1136,$N1136)=0),$J1136,0)))</f>
        <v>0</v>
      </c>
      <c r="R1136" s="19" t="n">
        <f aca="false">IF(OR($M1136="",$M1136="ERR",$J1136="",$K1136="",$N1136=""),0,IF($N1136=0,IF(AND(OR(4=7,4=12),4&gt;=$K1136,4&lt;=IF($L1136="",12,$L1136)),$J1136,0),IF(AND(4&gt;=$K1136,4&lt;=IF($L1136="",12,$L1136),MOD(4-$K1136,$N1136)=0),$J1136,0)))</f>
        <v>0</v>
      </c>
      <c r="S1136" s="19" t="n">
        <f aca="false">IF(OR($M1136="",$M1136="ERR",$J1136="",$K1136="",$N1136=""),0,IF($N1136=0,IF(AND(OR(5=7,5=12),5&gt;=$K1136,5&lt;=IF($L1136="",12,$L1136)),$J1136,0),IF(AND(5&gt;=$K1136,5&lt;=IF($L1136="",12,$L1136),MOD(5-$K1136,$N1136)=0),$J1136,0)))</f>
        <v>0</v>
      </c>
      <c r="T1136" s="19" t="n">
        <f aca="false">IF(OR($M1136="",$M1136="ERR",$J1136="",$K1136="",$N1136=""),0,IF($N1136=0,IF(AND(OR(6=7,6=12),6&gt;=$K1136,6&lt;=IF($L1136="",12,$L1136)),$J1136,0),IF(AND(6&gt;=$K1136,6&lt;=IF($L1136="",12,$L1136),MOD(6-$K1136,$N1136)=0),$J1136,0)))</f>
        <v>0</v>
      </c>
      <c r="U1136" s="19" t="n">
        <f aca="false">IF(OR($M1136="",$M1136="ERR",$J1136="",$K1136="",$N1136=""),0,IF($N1136=0,IF(AND(OR(7=7,7=12),7&gt;=$K1136,7&lt;=IF($L1136="",12,$L1136)),$J1136,0),IF(AND(7&gt;=$K1136,7&lt;=IF($L1136="",12,$L1136),MOD(7-$K1136,$N1136)=0),$J1136,0)))</f>
        <v>0</v>
      </c>
      <c r="V1136" s="19" t="n">
        <f aca="false">IF(OR($M1136="",$M1136="ERR",$J1136="",$K1136="",$N1136=""),0,IF($N1136=0,IF(AND(OR(8=7,8=12),8&gt;=$K1136,8&lt;=IF($L1136="",12,$L1136)),$J1136,0),IF(AND(8&gt;=$K1136,8&lt;=IF($L1136="",12,$L1136),MOD(8-$K1136,$N1136)=0),$J1136,0)))</f>
        <v>0</v>
      </c>
      <c r="W1136" s="19" t="n">
        <f aca="false">IF(OR($M1136="",$M1136="ERR",$J1136="",$K1136="",$N1136=""),0,IF($N1136=0,IF(AND(OR(9=7,9=12),9&gt;=$K1136,9&lt;=IF($L1136="",12,$L1136)),$J1136,0),IF(AND(9&gt;=$K1136,9&lt;=IF($L1136="",12,$L1136),MOD(9-$K1136,$N1136)=0),$J1136,0)))</f>
        <v>0</v>
      </c>
      <c r="X1136" s="19" t="n">
        <f aca="false">IF(OR($M1136="",$M1136="ERR",$J1136="",$K1136="",$N1136=""),0,IF($N1136=0,IF(AND(OR(10=7,10=12),10&gt;=$K1136,10&lt;=IF($L1136="",12,$L1136)),$J1136,0),IF(AND(10&gt;=$K1136,10&lt;=IF($L1136="",12,$L1136),MOD(10-$K1136,$N1136)=0),$J1136,0)))</f>
        <v>0</v>
      </c>
      <c r="Y1136" s="19" t="n">
        <f aca="false">IF(OR($M1136="",$M1136="ERR",$J1136="",$K1136="",$N1136=""),0,IF($N1136=0,IF(AND(OR(11=7,11=12),11&gt;=$K1136,11&lt;=IF($L1136="",12,$L1136)),$J1136,0),IF(AND(11&gt;=$K1136,11&lt;=IF($L1136="",12,$L1136),MOD(11-$K1136,$N1136)=0),$J1136,0)))</f>
        <v>0</v>
      </c>
      <c r="Z1136" s="19" t="n">
        <f aca="false">IF(OR($M1136="",$M1136="ERR",$J1136="",$K1136="",$N1136=""),0,IF($N1136=0,IF(AND(OR(12=7,12=12),12&gt;=$K1136,12&lt;=IF($L1136="",12,$L1136)),$J1136,0),IF(AND(12&gt;=$K1136,12&lt;=IF($L1136="",12,$L1136),MOD(12-$K1136,$N1136)=0),$J1136,0)))</f>
        <v>0</v>
      </c>
      <c r="AA1136" s="36" t="n">
        <f aca="false">SUM(O1136:Z1136)</f>
        <v>0</v>
      </c>
      <c r="AB1136" s="15" t="str">
        <f aca="false">IF(AND($B1136="",$D1136="",$J1136=""),"",IF($B1136="","Falta código",IF(ISNA(MATCH($B1136,LST_COD,0)),"Código no registrado en Trabajadores",IF($E1136="","Concepto no está en el catálogo",IF($M1136="ERR","Retención de otro empleador: Origen = Otro empleador",IF(OR($J1136="",$K1136=""),"Falta monto o mes",IF(OR($K1136&lt;1,$K1136&gt;12),"Mes inicio inválido",IF(AND($L1136&lt;&gt;"",OR($L1136&lt;$K1136,$L1136&gt;12)),"Mes fin inválido",IF($N1136="","Falta frecuencia",IF(AND($G1136&lt;&gt;"Otro empleador",SUMPRODUCT(($O1136:$Z1136&lt;&gt;0)*(((COLUMN($O1136:$Z1136)-14)&lt;INDEX(Trabajadores!$M$6:$M$105,MATCH($B1136,LST_COD,0)))+((COLUMN($O1136:$Z1136)-14)&gt;INDEX(Trabajadores!$N$6:$N$105,MATCH($B1136,LST_COD,0)))))&gt;0),"Aviso: hay meses fuera del periodo laboral","OK"))))))))))</f>
        <v/>
      </c>
    </row>
    <row r="1137" customFormat="false" ht="15" hidden="false" customHeight="false" outlineLevel="0" collapsed="false">
      <c r="A1137" s="23" t="n">
        <v>1132</v>
      </c>
      <c r="B1137" s="7"/>
      <c r="C1137" s="35" t="str">
        <f aca="false">IF($B1137="","",IFERROR(INDEX(Trabajadores!$D$6:$D$105,MATCH($B1137,LST_COD,0)),"¿Código?"))</f>
        <v/>
      </c>
      <c r="D1137" s="30"/>
      <c r="E1137" s="9" t="str">
        <f aca="false">IF($D1137="","",IFERROR(VLOOKUP($D1137,CONC_TABLA,2,FALSE()),""))</f>
        <v/>
      </c>
      <c r="F1137" s="9" t="str">
        <f aca="false">IF($D1137="","",IFERROR(VLOOKUP($D1137,CONC_TABLA,3,FALSE()),""))</f>
        <v/>
      </c>
      <c r="G1137" s="30"/>
      <c r="H1137" s="30"/>
      <c r="I1137" s="30"/>
      <c r="J1137" s="29"/>
      <c r="K1137" s="28"/>
      <c r="L1137" s="28"/>
      <c r="M1137" s="9" t="str">
        <f aca="false">IF(OR($B1137="",$E1137=""),"",IF($E1137="INA","INA",IF($G1137="Otro empleador",IF($E1137="RET","RETO",IF($E1137="ORD","OTO","OTX")),IF($E1137="RET","ERR",$E1137))))</f>
        <v/>
      </c>
      <c r="N1137" s="9" t="str">
        <f aca="false">IF($I1137="","",IFERROR(VLOOKUP($I1137,FREC_TABLA,2,FALSE()),""))</f>
        <v/>
      </c>
      <c r="O1137" s="19" t="n">
        <f aca="false">IF(OR($M1137="",$M1137="ERR",$J1137="",$K1137="",$N1137=""),0,IF($N1137=0,IF(AND(OR(1=7,1=12),1&gt;=$K1137,1&lt;=IF($L1137="",12,$L1137)),$J1137,0),IF(AND(1&gt;=$K1137,1&lt;=IF($L1137="",12,$L1137),MOD(1-$K1137,$N1137)=0),$J1137,0)))</f>
        <v>0</v>
      </c>
      <c r="P1137" s="19" t="n">
        <f aca="false">IF(OR($M1137="",$M1137="ERR",$J1137="",$K1137="",$N1137=""),0,IF($N1137=0,IF(AND(OR(2=7,2=12),2&gt;=$K1137,2&lt;=IF($L1137="",12,$L1137)),$J1137,0),IF(AND(2&gt;=$K1137,2&lt;=IF($L1137="",12,$L1137),MOD(2-$K1137,$N1137)=0),$J1137,0)))</f>
        <v>0</v>
      </c>
      <c r="Q1137" s="19" t="n">
        <f aca="false">IF(OR($M1137="",$M1137="ERR",$J1137="",$K1137="",$N1137=""),0,IF($N1137=0,IF(AND(OR(3=7,3=12),3&gt;=$K1137,3&lt;=IF($L1137="",12,$L1137)),$J1137,0),IF(AND(3&gt;=$K1137,3&lt;=IF($L1137="",12,$L1137),MOD(3-$K1137,$N1137)=0),$J1137,0)))</f>
        <v>0</v>
      </c>
      <c r="R1137" s="19" t="n">
        <f aca="false">IF(OR($M1137="",$M1137="ERR",$J1137="",$K1137="",$N1137=""),0,IF($N1137=0,IF(AND(OR(4=7,4=12),4&gt;=$K1137,4&lt;=IF($L1137="",12,$L1137)),$J1137,0),IF(AND(4&gt;=$K1137,4&lt;=IF($L1137="",12,$L1137),MOD(4-$K1137,$N1137)=0),$J1137,0)))</f>
        <v>0</v>
      </c>
      <c r="S1137" s="19" t="n">
        <f aca="false">IF(OR($M1137="",$M1137="ERR",$J1137="",$K1137="",$N1137=""),0,IF($N1137=0,IF(AND(OR(5=7,5=12),5&gt;=$K1137,5&lt;=IF($L1137="",12,$L1137)),$J1137,0),IF(AND(5&gt;=$K1137,5&lt;=IF($L1137="",12,$L1137),MOD(5-$K1137,$N1137)=0),$J1137,0)))</f>
        <v>0</v>
      </c>
      <c r="T1137" s="19" t="n">
        <f aca="false">IF(OR($M1137="",$M1137="ERR",$J1137="",$K1137="",$N1137=""),0,IF($N1137=0,IF(AND(OR(6=7,6=12),6&gt;=$K1137,6&lt;=IF($L1137="",12,$L1137)),$J1137,0),IF(AND(6&gt;=$K1137,6&lt;=IF($L1137="",12,$L1137),MOD(6-$K1137,$N1137)=0),$J1137,0)))</f>
        <v>0</v>
      </c>
      <c r="U1137" s="19" t="n">
        <f aca="false">IF(OR($M1137="",$M1137="ERR",$J1137="",$K1137="",$N1137=""),0,IF($N1137=0,IF(AND(OR(7=7,7=12),7&gt;=$K1137,7&lt;=IF($L1137="",12,$L1137)),$J1137,0),IF(AND(7&gt;=$K1137,7&lt;=IF($L1137="",12,$L1137),MOD(7-$K1137,$N1137)=0),$J1137,0)))</f>
        <v>0</v>
      </c>
      <c r="V1137" s="19" t="n">
        <f aca="false">IF(OR($M1137="",$M1137="ERR",$J1137="",$K1137="",$N1137=""),0,IF($N1137=0,IF(AND(OR(8=7,8=12),8&gt;=$K1137,8&lt;=IF($L1137="",12,$L1137)),$J1137,0),IF(AND(8&gt;=$K1137,8&lt;=IF($L1137="",12,$L1137),MOD(8-$K1137,$N1137)=0),$J1137,0)))</f>
        <v>0</v>
      </c>
      <c r="W1137" s="19" t="n">
        <f aca="false">IF(OR($M1137="",$M1137="ERR",$J1137="",$K1137="",$N1137=""),0,IF($N1137=0,IF(AND(OR(9=7,9=12),9&gt;=$K1137,9&lt;=IF($L1137="",12,$L1137)),$J1137,0),IF(AND(9&gt;=$K1137,9&lt;=IF($L1137="",12,$L1137),MOD(9-$K1137,$N1137)=0),$J1137,0)))</f>
        <v>0</v>
      </c>
      <c r="X1137" s="19" t="n">
        <f aca="false">IF(OR($M1137="",$M1137="ERR",$J1137="",$K1137="",$N1137=""),0,IF($N1137=0,IF(AND(OR(10=7,10=12),10&gt;=$K1137,10&lt;=IF($L1137="",12,$L1137)),$J1137,0),IF(AND(10&gt;=$K1137,10&lt;=IF($L1137="",12,$L1137),MOD(10-$K1137,$N1137)=0),$J1137,0)))</f>
        <v>0</v>
      </c>
      <c r="Y1137" s="19" t="n">
        <f aca="false">IF(OR($M1137="",$M1137="ERR",$J1137="",$K1137="",$N1137=""),0,IF($N1137=0,IF(AND(OR(11=7,11=12),11&gt;=$K1137,11&lt;=IF($L1137="",12,$L1137)),$J1137,0),IF(AND(11&gt;=$K1137,11&lt;=IF($L1137="",12,$L1137),MOD(11-$K1137,$N1137)=0),$J1137,0)))</f>
        <v>0</v>
      </c>
      <c r="Z1137" s="19" t="n">
        <f aca="false">IF(OR($M1137="",$M1137="ERR",$J1137="",$K1137="",$N1137=""),0,IF($N1137=0,IF(AND(OR(12=7,12=12),12&gt;=$K1137,12&lt;=IF($L1137="",12,$L1137)),$J1137,0),IF(AND(12&gt;=$K1137,12&lt;=IF($L1137="",12,$L1137),MOD(12-$K1137,$N1137)=0),$J1137,0)))</f>
        <v>0</v>
      </c>
      <c r="AA1137" s="36" t="n">
        <f aca="false">SUM(O1137:Z1137)</f>
        <v>0</v>
      </c>
      <c r="AB1137" s="15" t="str">
        <f aca="false">IF(AND($B1137="",$D1137="",$J1137=""),"",IF($B1137="","Falta código",IF(ISNA(MATCH($B1137,LST_COD,0)),"Código no registrado en Trabajadores",IF($E1137="","Concepto no está en el catálogo",IF($M1137="ERR","Retención de otro empleador: Origen = Otro empleador",IF(OR($J1137="",$K1137=""),"Falta monto o mes",IF(OR($K1137&lt;1,$K1137&gt;12),"Mes inicio inválido",IF(AND($L1137&lt;&gt;"",OR($L1137&lt;$K1137,$L1137&gt;12)),"Mes fin inválido",IF($N1137="","Falta frecuencia",IF(AND($G1137&lt;&gt;"Otro empleador",SUMPRODUCT(($O1137:$Z1137&lt;&gt;0)*(((COLUMN($O1137:$Z1137)-14)&lt;INDEX(Trabajadores!$M$6:$M$105,MATCH($B1137,LST_COD,0)))+((COLUMN($O1137:$Z1137)-14)&gt;INDEX(Trabajadores!$N$6:$N$105,MATCH($B1137,LST_COD,0)))))&gt;0),"Aviso: hay meses fuera del periodo laboral","OK"))))))))))</f>
        <v/>
      </c>
    </row>
    <row r="1138" customFormat="false" ht="15" hidden="false" customHeight="false" outlineLevel="0" collapsed="false">
      <c r="A1138" s="23" t="n">
        <v>1133</v>
      </c>
      <c r="B1138" s="7"/>
      <c r="C1138" s="35" t="str">
        <f aca="false">IF($B1138="","",IFERROR(INDEX(Trabajadores!$D$6:$D$105,MATCH($B1138,LST_COD,0)),"¿Código?"))</f>
        <v/>
      </c>
      <c r="D1138" s="30"/>
      <c r="E1138" s="9" t="str">
        <f aca="false">IF($D1138="","",IFERROR(VLOOKUP($D1138,CONC_TABLA,2,FALSE()),""))</f>
        <v/>
      </c>
      <c r="F1138" s="9" t="str">
        <f aca="false">IF($D1138="","",IFERROR(VLOOKUP($D1138,CONC_TABLA,3,FALSE()),""))</f>
        <v/>
      </c>
      <c r="G1138" s="30"/>
      <c r="H1138" s="30"/>
      <c r="I1138" s="30"/>
      <c r="J1138" s="29"/>
      <c r="K1138" s="28"/>
      <c r="L1138" s="28"/>
      <c r="M1138" s="9" t="str">
        <f aca="false">IF(OR($B1138="",$E1138=""),"",IF($E1138="INA","INA",IF($G1138="Otro empleador",IF($E1138="RET","RETO",IF($E1138="ORD","OTO","OTX")),IF($E1138="RET","ERR",$E1138))))</f>
        <v/>
      </c>
      <c r="N1138" s="9" t="str">
        <f aca="false">IF($I1138="","",IFERROR(VLOOKUP($I1138,FREC_TABLA,2,FALSE()),""))</f>
        <v/>
      </c>
      <c r="O1138" s="19" t="n">
        <f aca="false">IF(OR($M1138="",$M1138="ERR",$J1138="",$K1138="",$N1138=""),0,IF($N1138=0,IF(AND(OR(1=7,1=12),1&gt;=$K1138,1&lt;=IF($L1138="",12,$L1138)),$J1138,0),IF(AND(1&gt;=$K1138,1&lt;=IF($L1138="",12,$L1138),MOD(1-$K1138,$N1138)=0),$J1138,0)))</f>
        <v>0</v>
      </c>
      <c r="P1138" s="19" t="n">
        <f aca="false">IF(OR($M1138="",$M1138="ERR",$J1138="",$K1138="",$N1138=""),0,IF($N1138=0,IF(AND(OR(2=7,2=12),2&gt;=$K1138,2&lt;=IF($L1138="",12,$L1138)),$J1138,0),IF(AND(2&gt;=$K1138,2&lt;=IF($L1138="",12,$L1138),MOD(2-$K1138,$N1138)=0),$J1138,0)))</f>
        <v>0</v>
      </c>
      <c r="Q1138" s="19" t="n">
        <f aca="false">IF(OR($M1138="",$M1138="ERR",$J1138="",$K1138="",$N1138=""),0,IF($N1138=0,IF(AND(OR(3=7,3=12),3&gt;=$K1138,3&lt;=IF($L1138="",12,$L1138)),$J1138,0),IF(AND(3&gt;=$K1138,3&lt;=IF($L1138="",12,$L1138),MOD(3-$K1138,$N1138)=0),$J1138,0)))</f>
        <v>0</v>
      </c>
      <c r="R1138" s="19" t="n">
        <f aca="false">IF(OR($M1138="",$M1138="ERR",$J1138="",$K1138="",$N1138=""),0,IF($N1138=0,IF(AND(OR(4=7,4=12),4&gt;=$K1138,4&lt;=IF($L1138="",12,$L1138)),$J1138,0),IF(AND(4&gt;=$K1138,4&lt;=IF($L1138="",12,$L1138),MOD(4-$K1138,$N1138)=0),$J1138,0)))</f>
        <v>0</v>
      </c>
      <c r="S1138" s="19" t="n">
        <f aca="false">IF(OR($M1138="",$M1138="ERR",$J1138="",$K1138="",$N1138=""),0,IF($N1138=0,IF(AND(OR(5=7,5=12),5&gt;=$K1138,5&lt;=IF($L1138="",12,$L1138)),$J1138,0),IF(AND(5&gt;=$K1138,5&lt;=IF($L1138="",12,$L1138),MOD(5-$K1138,$N1138)=0),$J1138,0)))</f>
        <v>0</v>
      </c>
      <c r="T1138" s="19" t="n">
        <f aca="false">IF(OR($M1138="",$M1138="ERR",$J1138="",$K1138="",$N1138=""),0,IF($N1138=0,IF(AND(OR(6=7,6=12),6&gt;=$K1138,6&lt;=IF($L1138="",12,$L1138)),$J1138,0),IF(AND(6&gt;=$K1138,6&lt;=IF($L1138="",12,$L1138),MOD(6-$K1138,$N1138)=0),$J1138,0)))</f>
        <v>0</v>
      </c>
      <c r="U1138" s="19" t="n">
        <f aca="false">IF(OR($M1138="",$M1138="ERR",$J1138="",$K1138="",$N1138=""),0,IF($N1138=0,IF(AND(OR(7=7,7=12),7&gt;=$K1138,7&lt;=IF($L1138="",12,$L1138)),$J1138,0),IF(AND(7&gt;=$K1138,7&lt;=IF($L1138="",12,$L1138),MOD(7-$K1138,$N1138)=0),$J1138,0)))</f>
        <v>0</v>
      </c>
      <c r="V1138" s="19" t="n">
        <f aca="false">IF(OR($M1138="",$M1138="ERR",$J1138="",$K1138="",$N1138=""),0,IF($N1138=0,IF(AND(OR(8=7,8=12),8&gt;=$K1138,8&lt;=IF($L1138="",12,$L1138)),$J1138,0),IF(AND(8&gt;=$K1138,8&lt;=IF($L1138="",12,$L1138),MOD(8-$K1138,$N1138)=0),$J1138,0)))</f>
        <v>0</v>
      </c>
      <c r="W1138" s="19" t="n">
        <f aca="false">IF(OR($M1138="",$M1138="ERR",$J1138="",$K1138="",$N1138=""),0,IF($N1138=0,IF(AND(OR(9=7,9=12),9&gt;=$K1138,9&lt;=IF($L1138="",12,$L1138)),$J1138,0),IF(AND(9&gt;=$K1138,9&lt;=IF($L1138="",12,$L1138),MOD(9-$K1138,$N1138)=0),$J1138,0)))</f>
        <v>0</v>
      </c>
      <c r="X1138" s="19" t="n">
        <f aca="false">IF(OR($M1138="",$M1138="ERR",$J1138="",$K1138="",$N1138=""),0,IF($N1138=0,IF(AND(OR(10=7,10=12),10&gt;=$K1138,10&lt;=IF($L1138="",12,$L1138)),$J1138,0),IF(AND(10&gt;=$K1138,10&lt;=IF($L1138="",12,$L1138),MOD(10-$K1138,$N1138)=0),$J1138,0)))</f>
        <v>0</v>
      </c>
      <c r="Y1138" s="19" t="n">
        <f aca="false">IF(OR($M1138="",$M1138="ERR",$J1138="",$K1138="",$N1138=""),0,IF($N1138=0,IF(AND(OR(11=7,11=12),11&gt;=$K1138,11&lt;=IF($L1138="",12,$L1138)),$J1138,0),IF(AND(11&gt;=$K1138,11&lt;=IF($L1138="",12,$L1138),MOD(11-$K1138,$N1138)=0),$J1138,0)))</f>
        <v>0</v>
      </c>
      <c r="Z1138" s="19" t="n">
        <f aca="false">IF(OR($M1138="",$M1138="ERR",$J1138="",$K1138="",$N1138=""),0,IF($N1138=0,IF(AND(OR(12=7,12=12),12&gt;=$K1138,12&lt;=IF($L1138="",12,$L1138)),$J1138,0),IF(AND(12&gt;=$K1138,12&lt;=IF($L1138="",12,$L1138),MOD(12-$K1138,$N1138)=0),$J1138,0)))</f>
        <v>0</v>
      </c>
      <c r="AA1138" s="36" t="n">
        <f aca="false">SUM(O1138:Z1138)</f>
        <v>0</v>
      </c>
      <c r="AB1138" s="15" t="str">
        <f aca="false">IF(AND($B1138="",$D1138="",$J1138=""),"",IF($B1138="","Falta código",IF(ISNA(MATCH($B1138,LST_COD,0)),"Código no registrado en Trabajadores",IF($E1138="","Concepto no está en el catálogo",IF($M1138="ERR","Retención de otro empleador: Origen = Otro empleador",IF(OR($J1138="",$K1138=""),"Falta monto o mes",IF(OR($K1138&lt;1,$K1138&gt;12),"Mes inicio inválido",IF(AND($L1138&lt;&gt;"",OR($L1138&lt;$K1138,$L1138&gt;12)),"Mes fin inválido",IF($N1138="","Falta frecuencia",IF(AND($G1138&lt;&gt;"Otro empleador",SUMPRODUCT(($O1138:$Z1138&lt;&gt;0)*(((COLUMN($O1138:$Z1138)-14)&lt;INDEX(Trabajadores!$M$6:$M$105,MATCH($B1138,LST_COD,0)))+((COLUMN($O1138:$Z1138)-14)&gt;INDEX(Trabajadores!$N$6:$N$105,MATCH($B1138,LST_COD,0)))))&gt;0),"Aviso: hay meses fuera del periodo laboral","OK"))))))))))</f>
        <v/>
      </c>
    </row>
    <row r="1139" customFormat="false" ht="15" hidden="false" customHeight="false" outlineLevel="0" collapsed="false">
      <c r="A1139" s="23" t="n">
        <v>1134</v>
      </c>
      <c r="B1139" s="7"/>
      <c r="C1139" s="35" t="str">
        <f aca="false">IF($B1139="","",IFERROR(INDEX(Trabajadores!$D$6:$D$105,MATCH($B1139,LST_COD,0)),"¿Código?"))</f>
        <v/>
      </c>
      <c r="D1139" s="30"/>
      <c r="E1139" s="9" t="str">
        <f aca="false">IF($D1139="","",IFERROR(VLOOKUP($D1139,CONC_TABLA,2,FALSE()),""))</f>
        <v/>
      </c>
      <c r="F1139" s="9" t="str">
        <f aca="false">IF($D1139="","",IFERROR(VLOOKUP($D1139,CONC_TABLA,3,FALSE()),""))</f>
        <v/>
      </c>
      <c r="G1139" s="30"/>
      <c r="H1139" s="30"/>
      <c r="I1139" s="30"/>
      <c r="J1139" s="29"/>
      <c r="K1139" s="28"/>
      <c r="L1139" s="28"/>
      <c r="M1139" s="9" t="str">
        <f aca="false">IF(OR($B1139="",$E1139=""),"",IF($E1139="INA","INA",IF($G1139="Otro empleador",IF($E1139="RET","RETO",IF($E1139="ORD","OTO","OTX")),IF($E1139="RET","ERR",$E1139))))</f>
        <v/>
      </c>
      <c r="N1139" s="9" t="str">
        <f aca="false">IF($I1139="","",IFERROR(VLOOKUP($I1139,FREC_TABLA,2,FALSE()),""))</f>
        <v/>
      </c>
      <c r="O1139" s="19" t="n">
        <f aca="false">IF(OR($M1139="",$M1139="ERR",$J1139="",$K1139="",$N1139=""),0,IF($N1139=0,IF(AND(OR(1=7,1=12),1&gt;=$K1139,1&lt;=IF($L1139="",12,$L1139)),$J1139,0),IF(AND(1&gt;=$K1139,1&lt;=IF($L1139="",12,$L1139),MOD(1-$K1139,$N1139)=0),$J1139,0)))</f>
        <v>0</v>
      </c>
      <c r="P1139" s="19" t="n">
        <f aca="false">IF(OR($M1139="",$M1139="ERR",$J1139="",$K1139="",$N1139=""),0,IF($N1139=0,IF(AND(OR(2=7,2=12),2&gt;=$K1139,2&lt;=IF($L1139="",12,$L1139)),$J1139,0),IF(AND(2&gt;=$K1139,2&lt;=IF($L1139="",12,$L1139),MOD(2-$K1139,$N1139)=0),$J1139,0)))</f>
        <v>0</v>
      </c>
      <c r="Q1139" s="19" t="n">
        <f aca="false">IF(OR($M1139="",$M1139="ERR",$J1139="",$K1139="",$N1139=""),0,IF($N1139=0,IF(AND(OR(3=7,3=12),3&gt;=$K1139,3&lt;=IF($L1139="",12,$L1139)),$J1139,0),IF(AND(3&gt;=$K1139,3&lt;=IF($L1139="",12,$L1139),MOD(3-$K1139,$N1139)=0),$J1139,0)))</f>
        <v>0</v>
      </c>
      <c r="R1139" s="19" t="n">
        <f aca="false">IF(OR($M1139="",$M1139="ERR",$J1139="",$K1139="",$N1139=""),0,IF($N1139=0,IF(AND(OR(4=7,4=12),4&gt;=$K1139,4&lt;=IF($L1139="",12,$L1139)),$J1139,0),IF(AND(4&gt;=$K1139,4&lt;=IF($L1139="",12,$L1139),MOD(4-$K1139,$N1139)=0),$J1139,0)))</f>
        <v>0</v>
      </c>
      <c r="S1139" s="19" t="n">
        <f aca="false">IF(OR($M1139="",$M1139="ERR",$J1139="",$K1139="",$N1139=""),0,IF($N1139=0,IF(AND(OR(5=7,5=12),5&gt;=$K1139,5&lt;=IF($L1139="",12,$L1139)),$J1139,0),IF(AND(5&gt;=$K1139,5&lt;=IF($L1139="",12,$L1139),MOD(5-$K1139,$N1139)=0),$J1139,0)))</f>
        <v>0</v>
      </c>
      <c r="T1139" s="19" t="n">
        <f aca="false">IF(OR($M1139="",$M1139="ERR",$J1139="",$K1139="",$N1139=""),0,IF($N1139=0,IF(AND(OR(6=7,6=12),6&gt;=$K1139,6&lt;=IF($L1139="",12,$L1139)),$J1139,0),IF(AND(6&gt;=$K1139,6&lt;=IF($L1139="",12,$L1139),MOD(6-$K1139,$N1139)=0),$J1139,0)))</f>
        <v>0</v>
      </c>
      <c r="U1139" s="19" t="n">
        <f aca="false">IF(OR($M1139="",$M1139="ERR",$J1139="",$K1139="",$N1139=""),0,IF($N1139=0,IF(AND(OR(7=7,7=12),7&gt;=$K1139,7&lt;=IF($L1139="",12,$L1139)),$J1139,0),IF(AND(7&gt;=$K1139,7&lt;=IF($L1139="",12,$L1139),MOD(7-$K1139,$N1139)=0),$J1139,0)))</f>
        <v>0</v>
      </c>
      <c r="V1139" s="19" t="n">
        <f aca="false">IF(OR($M1139="",$M1139="ERR",$J1139="",$K1139="",$N1139=""),0,IF($N1139=0,IF(AND(OR(8=7,8=12),8&gt;=$K1139,8&lt;=IF($L1139="",12,$L1139)),$J1139,0),IF(AND(8&gt;=$K1139,8&lt;=IF($L1139="",12,$L1139),MOD(8-$K1139,$N1139)=0),$J1139,0)))</f>
        <v>0</v>
      </c>
      <c r="W1139" s="19" t="n">
        <f aca="false">IF(OR($M1139="",$M1139="ERR",$J1139="",$K1139="",$N1139=""),0,IF($N1139=0,IF(AND(OR(9=7,9=12),9&gt;=$K1139,9&lt;=IF($L1139="",12,$L1139)),$J1139,0),IF(AND(9&gt;=$K1139,9&lt;=IF($L1139="",12,$L1139),MOD(9-$K1139,$N1139)=0),$J1139,0)))</f>
        <v>0</v>
      </c>
      <c r="X1139" s="19" t="n">
        <f aca="false">IF(OR($M1139="",$M1139="ERR",$J1139="",$K1139="",$N1139=""),0,IF($N1139=0,IF(AND(OR(10=7,10=12),10&gt;=$K1139,10&lt;=IF($L1139="",12,$L1139)),$J1139,0),IF(AND(10&gt;=$K1139,10&lt;=IF($L1139="",12,$L1139),MOD(10-$K1139,$N1139)=0),$J1139,0)))</f>
        <v>0</v>
      </c>
      <c r="Y1139" s="19" t="n">
        <f aca="false">IF(OR($M1139="",$M1139="ERR",$J1139="",$K1139="",$N1139=""),0,IF($N1139=0,IF(AND(OR(11=7,11=12),11&gt;=$K1139,11&lt;=IF($L1139="",12,$L1139)),$J1139,0),IF(AND(11&gt;=$K1139,11&lt;=IF($L1139="",12,$L1139),MOD(11-$K1139,$N1139)=0),$J1139,0)))</f>
        <v>0</v>
      </c>
      <c r="Z1139" s="19" t="n">
        <f aca="false">IF(OR($M1139="",$M1139="ERR",$J1139="",$K1139="",$N1139=""),0,IF($N1139=0,IF(AND(OR(12=7,12=12),12&gt;=$K1139,12&lt;=IF($L1139="",12,$L1139)),$J1139,0),IF(AND(12&gt;=$K1139,12&lt;=IF($L1139="",12,$L1139),MOD(12-$K1139,$N1139)=0),$J1139,0)))</f>
        <v>0</v>
      </c>
      <c r="AA1139" s="36" t="n">
        <f aca="false">SUM(O1139:Z1139)</f>
        <v>0</v>
      </c>
      <c r="AB1139" s="15" t="str">
        <f aca="false">IF(AND($B1139="",$D1139="",$J1139=""),"",IF($B1139="","Falta código",IF(ISNA(MATCH($B1139,LST_COD,0)),"Código no registrado en Trabajadores",IF($E1139="","Concepto no está en el catálogo",IF($M1139="ERR","Retención de otro empleador: Origen = Otro empleador",IF(OR($J1139="",$K1139=""),"Falta monto o mes",IF(OR($K1139&lt;1,$K1139&gt;12),"Mes inicio inválido",IF(AND($L1139&lt;&gt;"",OR($L1139&lt;$K1139,$L1139&gt;12)),"Mes fin inválido",IF($N1139="","Falta frecuencia",IF(AND($G1139&lt;&gt;"Otro empleador",SUMPRODUCT(($O1139:$Z1139&lt;&gt;0)*(((COLUMN($O1139:$Z1139)-14)&lt;INDEX(Trabajadores!$M$6:$M$105,MATCH($B1139,LST_COD,0)))+((COLUMN($O1139:$Z1139)-14)&gt;INDEX(Trabajadores!$N$6:$N$105,MATCH($B1139,LST_COD,0)))))&gt;0),"Aviso: hay meses fuera del periodo laboral","OK"))))))))))</f>
        <v/>
      </c>
    </row>
    <row r="1140" customFormat="false" ht="15" hidden="false" customHeight="false" outlineLevel="0" collapsed="false">
      <c r="A1140" s="23" t="n">
        <v>1135</v>
      </c>
      <c r="B1140" s="7"/>
      <c r="C1140" s="35" t="str">
        <f aca="false">IF($B1140="","",IFERROR(INDEX(Trabajadores!$D$6:$D$105,MATCH($B1140,LST_COD,0)),"¿Código?"))</f>
        <v/>
      </c>
      <c r="D1140" s="30"/>
      <c r="E1140" s="9" t="str">
        <f aca="false">IF($D1140="","",IFERROR(VLOOKUP($D1140,CONC_TABLA,2,FALSE()),""))</f>
        <v/>
      </c>
      <c r="F1140" s="9" t="str">
        <f aca="false">IF($D1140="","",IFERROR(VLOOKUP($D1140,CONC_TABLA,3,FALSE()),""))</f>
        <v/>
      </c>
      <c r="G1140" s="30"/>
      <c r="H1140" s="30"/>
      <c r="I1140" s="30"/>
      <c r="J1140" s="29"/>
      <c r="K1140" s="28"/>
      <c r="L1140" s="28"/>
      <c r="M1140" s="9" t="str">
        <f aca="false">IF(OR($B1140="",$E1140=""),"",IF($E1140="INA","INA",IF($G1140="Otro empleador",IF($E1140="RET","RETO",IF($E1140="ORD","OTO","OTX")),IF($E1140="RET","ERR",$E1140))))</f>
        <v/>
      </c>
      <c r="N1140" s="9" t="str">
        <f aca="false">IF($I1140="","",IFERROR(VLOOKUP($I1140,FREC_TABLA,2,FALSE()),""))</f>
        <v/>
      </c>
      <c r="O1140" s="19" t="n">
        <f aca="false">IF(OR($M1140="",$M1140="ERR",$J1140="",$K1140="",$N1140=""),0,IF($N1140=0,IF(AND(OR(1=7,1=12),1&gt;=$K1140,1&lt;=IF($L1140="",12,$L1140)),$J1140,0),IF(AND(1&gt;=$K1140,1&lt;=IF($L1140="",12,$L1140),MOD(1-$K1140,$N1140)=0),$J1140,0)))</f>
        <v>0</v>
      </c>
      <c r="P1140" s="19" t="n">
        <f aca="false">IF(OR($M1140="",$M1140="ERR",$J1140="",$K1140="",$N1140=""),0,IF($N1140=0,IF(AND(OR(2=7,2=12),2&gt;=$K1140,2&lt;=IF($L1140="",12,$L1140)),$J1140,0),IF(AND(2&gt;=$K1140,2&lt;=IF($L1140="",12,$L1140),MOD(2-$K1140,$N1140)=0),$J1140,0)))</f>
        <v>0</v>
      </c>
      <c r="Q1140" s="19" t="n">
        <f aca="false">IF(OR($M1140="",$M1140="ERR",$J1140="",$K1140="",$N1140=""),0,IF($N1140=0,IF(AND(OR(3=7,3=12),3&gt;=$K1140,3&lt;=IF($L1140="",12,$L1140)),$J1140,0),IF(AND(3&gt;=$K1140,3&lt;=IF($L1140="",12,$L1140),MOD(3-$K1140,$N1140)=0),$J1140,0)))</f>
        <v>0</v>
      </c>
      <c r="R1140" s="19" t="n">
        <f aca="false">IF(OR($M1140="",$M1140="ERR",$J1140="",$K1140="",$N1140=""),0,IF($N1140=0,IF(AND(OR(4=7,4=12),4&gt;=$K1140,4&lt;=IF($L1140="",12,$L1140)),$J1140,0),IF(AND(4&gt;=$K1140,4&lt;=IF($L1140="",12,$L1140),MOD(4-$K1140,$N1140)=0),$J1140,0)))</f>
        <v>0</v>
      </c>
      <c r="S1140" s="19" t="n">
        <f aca="false">IF(OR($M1140="",$M1140="ERR",$J1140="",$K1140="",$N1140=""),0,IF($N1140=0,IF(AND(OR(5=7,5=12),5&gt;=$K1140,5&lt;=IF($L1140="",12,$L1140)),$J1140,0),IF(AND(5&gt;=$K1140,5&lt;=IF($L1140="",12,$L1140),MOD(5-$K1140,$N1140)=0),$J1140,0)))</f>
        <v>0</v>
      </c>
      <c r="T1140" s="19" t="n">
        <f aca="false">IF(OR($M1140="",$M1140="ERR",$J1140="",$K1140="",$N1140=""),0,IF($N1140=0,IF(AND(OR(6=7,6=12),6&gt;=$K1140,6&lt;=IF($L1140="",12,$L1140)),$J1140,0),IF(AND(6&gt;=$K1140,6&lt;=IF($L1140="",12,$L1140),MOD(6-$K1140,$N1140)=0),$J1140,0)))</f>
        <v>0</v>
      </c>
      <c r="U1140" s="19" t="n">
        <f aca="false">IF(OR($M1140="",$M1140="ERR",$J1140="",$K1140="",$N1140=""),0,IF($N1140=0,IF(AND(OR(7=7,7=12),7&gt;=$K1140,7&lt;=IF($L1140="",12,$L1140)),$J1140,0),IF(AND(7&gt;=$K1140,7&lt;=IF($L1140="",12,$L1140),MOD(7-$K1140,$N1140)=0),$J1140,0)))</f>
        <v>0</v>
      </c>
      <c r="V1140" s="19" t="n">
        <f aca="false">IF(OR($M1140="",$M1140="ERR",$J1140="",$K1140="",$N1140=""),0,IF($N1140=0,IF(AND(OR(8=7,8=12),8&gt;=$K1140,8&lt;=IF($L1140="",12,$L1140)),$J1140,0),IF(AND(8&gt;=$K1140,8&lt;=IF($L1140="",12,$L1140),MOD(8-$K1140,$N1140)=0),$J1140,0)))</f>
        <v>0</v>
      </c>
      <c r="W1140" s="19" t="n">
        <f aca="false">IF(OR($M1140="",$M1140="ERR",$J1140="",$K1140="",$N1140=""),0,IF($N1140=0,IF(AND(OR(9=7,9=12),9&gt;=$K1140,9&lt;=IF($L1140="",12,$L1140)),$J1140,0),IF(AND(9&gt;=$K1140,9&lt;=IF($L1140="",12,$L1140),MOD(9-$K1140,$N1140)=0),$J1140,0)))</f>
        <v>0</v>
      </c>
      <c r="X1140" s="19" t="n">
        <f aca="false">IF(OR($M1140="",$M1140="ERR",$J1140="",$K1140="",$N1140=""),0,IF($N1140=0,IF(AND(OR(10=7,10=12),10&gt;=$K1140,10&lt;=IF($L1140="",12,$L1140)),$J1140,0),IF(AND(10&gt;=$K1140,10&lt;=IF($L1140="",12,$L1140),MOD(10-$K1140,$N1140)=0),$J1140,0)))</f>
        <v>0</v>
      </c>
      <c r="Y1140" s="19" t="n">
        <f aca="false">IF(OR($M1140="",$M1140="ERR",$J1140="",$K1140="",$N1140=""),0,IF($N1140=0,IF(AND(OR(11=7,11=12),11&gt;=$K1140,11&lt;=IF($L1140="",12,$L1140)),$J1140,0),IF(AND(11&gt;=$K1140,11&lt;=IF($L1140="",12,$L1140),MOD(11-$K1140,$N1140)=0),$J1140,0)))</f>
        <v>0</v>
      </c>
      <c r="Z1140" s="19" t="n">
        <f aca="false">IF(OR($M1140="",$M1140="ERR",$J1140="",$K1140="",$N1140=""),0,IF($N1140=0,IF(AND(OR(12=7,12=12),12&gt;=$K1140,12&lt;=IF($L1140="",12,$L1140)),$J1140,0),IF(AND(12&gt;=$K1140,12&lt;=IF($L1140="",12,$L1140),MOD(12-$K1140,$N1140)=0),$J1140,0)))</f>
        <v>0</v>
      </c>
      <c r="AA1140" s="36" t="n">
        <f aca="false">SUM(O1140:Z1140)</f>
        <v>0</v>
      </c>
      <c r="AB1140" s="15" t="str">
        <f aca="false">IF(AND($B1140="",$D1140="",$J1140=""),"",IF($B1140="","Falta código",IF(ISNA(MATCH($B1140,LST_COD,0)),"Código no registrado en Trabajadores",IF($E1140="","Concepto no está en el catálogo",IF($M1140="ERR","Retención de otro empleador: Origen = Otro empleador",IF(OR($J1140="",$K1140=""),"Falta monto o mes",IF(OR($K1140&lt;1,$K1140&gt;12),"Mes inicio inválido",IF(AND($L1140&lt;&gt;"",OR($L1140&lt;$K1140,$L1140&gt;12)),"Mes fin inválido",IF($N1140="","Falta frecuencia",IF(AND($G1140&lt;&gt;"Otro empleador",SUMPRODUCT(($O1140:$Z1140&lt;&gt;0)*(((COLUMN($O1140:$Z1140)-14)&lt;INDEX(Trabajadores!$M$6:$M$105,MATCH($B1140,LST_COD,0)))+((COLUMN($O1140:$Z1140)-14)&gt;INDEX(Trabajadores!$N$6:$N$105,MATCH($B1140,LST_COD,0)))))&gt;0),"Aviso: hay meses fuera del periodo laboral","OK"))))))))))</f>
        <v/>
      </c>
    </row>
    <row r="1141" customFormat="false" ht="15" hidden="false" customHeight="false" outlineLevel="0" collapsed="false">
      <c r="A1141" s="23" t="n">
        <v>1136</v>
      </c>
      <c r="B1141" s="7"/>
      <c r="C1141" s="35" t="str">
        <f aca="false">IF($B1141="","",IFERROR(INDEX(Trabajadores!$D$6:$D$105,MATCH($B1141,LST_COD,0)),"¿Código?"))</f>
        <v/>
      </c>
      <c r="D1141" s="30"/>
      <c r="E1141" s="9" t="str">
        <f aca="false">IF($D1141="","",IFERROR(VLOOKUP($D1141,CONC_TABLA,2,FALSE()),""))</f>
        <v/>
      </c>
      <c r="F1141" s="9" t="str">
        <f aca="false">IF($D1141="","",IFERROR(VLOOKUP($D1141,CONC_TABLA,3,FALSE()),""))</f>
        <v/>
      </c>
      <c r="G1141" s="30"/>
      <c r="H1141" s="30"/>
      <c r="I1141" s="30"/>
      <c r="J1141" s="29"/>
      <c r="K1141" s="28"/>
      <c r="L1141" s="28"/>
      <c r="M1141" s="9" t="str">
        <f aca="false">IF(OR($B1141="",$E1141=""),"",IF($E1141="INA","INA",IF($G1141="Otro empleador",IF($E1141="RET","RETO",IF($E1141="ORD","OTO","OTX")),IF($E1141="RET","ERR",$E1141))))</f>
        <v/>
      </c>
      <c r="N1141" s="9" t="str">
        <f aca="false">IF($I1141="","",IFERROR(VLOOKUP($I1141,FREC_TABLA,2,FALSE()),""))</f>
        <v/>
      </c>
      <c r="O1141" s="19" t="n">
        <f aca="false">IF(OR($M1141="",$M1141="ERR",$J1141="",$K1141="",$N1141=""),0,IF($N1141=0,IF(AND(OR(1=7,1=12),1&gt;=$K1141,1&lt;=IF($L1141="",12,$L1141)),$J1141,0),IF(AND(1&gt;=$K1141,1&lt;=IF($L1141="",12,$L1141),MOD(1-$K1141,$N1141)=0),$J1141,0)))</f>
        <v>0</v>
      </c>
      <c r="P1141" s="19" t="n">
        <f aca="false">IF(OR($M1141="",$M1141="ERR",$J1141="",$K1141="",$N1141=""),0,IF($N1141=0,IF(AND(OR(2=7,2=12),2&gt;=$K1141,2&lt;=IF($L1141="",12,$L1141)),$J1141,0),IF(AND(2&gt;=$K1141,2&lt;=IF($L1141="",12,$L1141),MOD(2-$K1141,$N1141)=0),$J1141,0)))</f>
        <v>0</v>
      </c>
      <c r="Q1141" s="19" t="n">
        <f aca="false">IF(OR($M1141="",$M1141="ERR",$J1141="",$K1141="",$N1141=""),0,IF($N1141=0,IF(AND(OR(3=7,3=12),3&gt;=$K1141,3&lt;=IF($L1141="",12,$L1141)),$J1141,0),IF(AND(3&gt;=$K1141,3&lt;=IF($L1141="",12,$L1141),MOD(3-$K1141,$N1141)=0),$J1141,0)))</f>
        <v>0</v>
      </c>
      <c r="R1141" s="19" t="n">
        <f aca="false">IF(OR($M1141="",$M1141="ERR",$J1141="",$K1141="",$N1141=""),0,IF($N1141=0,IF(AND(OR(4=7,4=12),4&gt;=$K1141,4&lt;=IF($L1141="",12,$L1141)),$J1141,0),IF(AND(4&gt;=$K1141,4&lt;=IF($L1141="",12,$L1141),MOD(4-$K1141,$N1141)=0),$J1141,0)))</f>
        <v>0</v>
      </c>
      <c r="S1141" s="19" t="n">
        <f aca="false">IF(OR($M1141="",$M1141="ERR",$J1141="",$K1141="",$N1141=""),0,IF($N1141=0,IF(AND(OR(5=7,5=12),5&gt;=$K1141,5&lt;=IF($L1141="",12,$L1141)),$J1141,0),IF(AND(5&gt;=$K1141,5&lt;=IF($L1141="",12,$L1141),MOD(5-$K1141,$N1141)=0),$J1141,0)))</f>
        <v>0</v>
      </c>
      <c r="T1141" s="19" t="n">
        <f aca="false">IF(OR($M1141="",$M1141="ERR",$J1141="",$K1141="",$N1141=""),0,IF($N1141=0,IF(AND(OR(6=7,6=12),6&gt;=$K1141,6&lt;=IF($L1141="",12,$L1141)),$J1141,0),IF(AND(6&gt;=$K1141,6&lt;=IF($L1141="",12,$L1141),MOD(6-$K1141,$N1141)=0),$J1141,0)))</f>
        <v>0</v>
      </c>
      <c r="U1141" s="19" t="n">
        <f aca="false">IF(OR($M1141="",$M1141="ERR",$J1141="",$K1141="",$N1141=""),0,IF($N1141=0,IF(AND(OR(7=7,7=12),7&gt;=$K1141,7&lt;=IF($L1141="",12,$L1141)),$J1141,0),IF(AND(7&gt;=$K1141,7&lt;=IF($L1141="",12,$L1141),MOD(7-$K1141,$N1141)=0),$J1141,0)))</f>
        <v>0</v>
      </c>
      <c r="V1141" s="19" t="n">
        <f aca="false">IF(OR($M1141="",$M1141="ERR",$J1141="",$K1141="",$N1141=""),0,IF($N1141=0,IF(AND(OR(8=7,8=12),8&gt;=$K1141,8&lt;=IF($L1141="",12,$L1141)),$J1141,0),IF(AND(8&gt;=$K1141,8&lt;=IF($L1141="",12,$L1141),MOD(8-$K1141,$N1141)=0),$J1141,0)))</f>
        <v>0</v>
      </c>
      <c r="W1141" s="19" t="n">
        <f aca="false">IF(OR($M1141="",$M1141="ERR",$J1141="",$K1141="",$N1141=""),0,IF($N1141=0,IF(AND(OR(9=7,9=12),9&gt;=$K1141,9&lt;=IF($L1141="",12,$L1141)),$J1141,0),IF(AND(9&gt;=$K1141,9&lt;=IF($L1141="",12,$L1141),MOD(9-$K1141,$N1141)=0),$J1141,0)))</f>
        <v>0</v>
      </c>
      <c r="X1141" s="19" t="n">
        <f aca="false">IF(OR($M1141="",$M1141="ERR",$J1141="",$K1141="",$N1141=""),0,IF($N1141=0,IF(AND(OR(10=7,10=12),10&gt;=$K1141,10&lt;=IF($L1141="",12,$L1141)),$J1141,0),IF(AND(10&gt;=$K1141,10&lt;=IF($L1141="",12,$L1141),MOD(10-$K1141,$N1141)=0),$J1141,0)))</f>
        <v>0</v>
      </c>
      <c r="Y1141" s="19" t="n">
        <f aca="false">IF(OR($M1141="",$M1141="ERR",$J1141="",$K1141="",$N1141=""),0,IF($N1141=0,IF(AND(OR(11=7,11=12),11&gt;=$K1141,11&lt;=IF($L1141="",12,$L1141)),$J1141,0),IF(AND(11&gt;=$K1141,11&lt;=IF($L1141="",12,$L1141),MOD(11-$K1141,$N1141)=0),$J1141,0)))</f>
        <v>0</v>
      </c>
      <c r="Z1141" s="19" t="n">
        <f aca="false">IF(OR($M1141="",$M1141="ERR",$J1141="",$K1141="",$N1141=""),0,IF($N1141=0,IF(AND(OR(12=7,12=12),12&gt;=$K1141,12&lt;=IF($L1141="",12,$L1141)),$J1141,0),IF(AND(12&gt;=$K1141,12&lt;=IF($L1141="",12,$L1141),MOD(12-$K1141,$N1141)=0),$J1141,0)))</f>
        <v>0</v>
      </c>
      <c r="AA1141" s="36" t="n">
        <f aca="false">SUM(O1141:Z1141)</f>
        <v>0</v>
      </c>
      <c r="AB1141" s="15" t="str">
        <f aca="false">IF(AND($B1141="",$D1141="",$J1141=""),"",IF($B1141="","Falta código",IF(ISNA(MATCH($B1141,LST_COD,0)),"Código no registrado en Trabajadores",IF($E1141="","Concepto no está en el catálogo",IF($M1141="ERR","Retención de otro empleador: Origen = Otro empleador",IF(OR($J1141="",$K1141=""),"Falta monto o mes",IF(OR($K1141&lt;1,$K1141&gt;12),"Mes inicio inválido",IF(AND($L1141&lt;&gt;"",OR($L1141&lt;$K1141,$L1141&gt;12)),"Mes fin inválido",IF($N1141="","Falta frecuencia",IF(AND($G1141&lt;&gt;"Otro empleador",SUMPRODUCT(($O1141:$Z1141&lt;&gt;0)*(((COLUMN($O1141:$Z1141)-14)&lt;INDEX(Trabajadores!$M$6:$M$105,MATCH($B1141,LST_COD,0)))+((COLUMN($O1141:$Z1141)-14)&gt;INDEX(Trabajadores!$N$6:$N$105,MATCH($B1141,LST_COD,0)))))&gt;0),"Aviso: hay meses fuera del periodo laboral","OK"))))))))))</f>
        <v/>
      </c>
    </row>
    <row r="1142" customFormat="false" ht="15" hidden="false" customHeight="false" outlineLevel="0" collapsed="false">
      <c r="A1142" s="23" t="n">
        <v>1137</v>
      </c>
      <c r="B1142" s="7"/>
      <c r="C1142" s="35" t="str">
        <f aca="false">IF($B1142="","",IFERROR(INDEX(Trabajadores!$D$6:$D$105,MATCH($B1142,LST_COD,0)),"¿Código?"))</f>
        <v/>
      </c>
      <c r="D1142" s="30"/>
      <c r="E1142" s="9" t="str">
        <f aca="false">IF($D1142="","",IFERROR(VLOOKUP($D1142,CONC_TABLA,2,FALSE()),""))</f>
        <v/>
      </c>
      <c r="F1142" s="9" t="str">
        <f aca="false">IF($D1142="","",IFERROR(VLOOKUP($D1142,CONC_TABLA,3,FALSE()),""))</f>
        <v/>
      </c>
      <c r="G1142" s="30"/>
      <c r="H1142" s="30"/>
      <c r="I1142" s="30"/>
      <c r="J1142" s="29"/>
      <c r="K1142" s="28"/>
      <c r="L1142" s="28"/>
      <c r="M1142" s="9" t="str">
        <f aca="false">IF(OR($B1142="",$E1142=""),"",IF($E1142="INA","INA",IF($G1142="Otro empleador",IF($E1142="RET","RETO",IF($E1142="ORD","OTO","OTX")),IF($E1142="RET","ERR",$E1142))))</f>
        <v/>
      </c>
      <c r="N1142" s="9" t="str">
        <f aca="false">IF($I1142="","",IFERROR(VLOOKUP($I1142,FREC_TABLA,2,FALSE()),""))</f>
        <v/>
      </c>
      <c r="O1142" s="19" t="n">
        <f aca="false">IF(OR($M1142="",$M1142="ERR",$J1142="",$K1142="",$N1142=""),0,IF($N1142=0,IF(AND(OR(1=7,1=12),1&gt;=$K1142,1&lt;=IF($L1142="",12,$L1142)),$J1142,0),IF(AND(1&gt;=$K1142,1&lt;=IF($L1142="",12,$L1142),MOD(1-$K1142,$N1142)=0),$J1142,0)))</f>
        <v>0</v>
      </c>
      <c r="P1142" s="19" t="n">
        <f aca="false">IF(OR($M1142="",$M1142="ERR",$J1142="",$K1142="",$N1142=""),0,IF($N1142=0,IF(AND(OR(2=7,2=12),2&gt;=$K1142,2&lt;=IF($L1142="",12,$L1142)),$J1142,0),IF(AND(2&gt;=$K1142,2&lt;=IF($L1142="",12,$L1142),MOD(2-$K1142,$N1142)=0),$J1142,0)))</f>
        <v>0</v>
      </c>
      <c r="Q1142" s="19" t="n">
        <f aca="false">IF(OR($M1142="",$M1142="ERR",$J1142="",$K1142="",$N1142=""),0,IF($N1142=0,IF(AND(OR(3=7,3=12),3&gt;=$K1142,3&lt;=IF($L1142="",12,$L1142)),$J1142,0),IF(AND(3&gt;=$K1142,3&lt;=IF($L1142="",12,$L1142),MOD(3-$K1142,$N1142)=0),$J1142,0)))</f>
        <v>0</v>
      </c>
      <c r="R1142" s="19" t="n">
        <f aca="false">IF(OR($M1142="",$M1142="ERR",$J1142="",$K1142="",$N1142=""),0,IF($N1142=0,IF(AND(OR(4=7,4=12),4&gt;=$K1142,4&lt;=IF($L1142="",12,$L1142)),$J1142,0),IF(AND(4&gt;=$K1142,4&lt;=IF($L1142="",12,$L1142),MOD(4-$K1142,$N1142)=0),$J1142,0)))</f>
        <v>0</v>
      </c>
      <c r="S1142" s="19" t="n">
        <f aca="false">IF(OR($M1142="",$M1142="ERR",$J1142="",$K1142="",$N1142=""),0,IF($N1142=0,IF(AND(OR(5=7,5=12),5&gt;=$K1142,5&lt;=IF($L1142="",12,$L1142)),$J1142,0),IF(AND(5&gt;=$K1142,5&lt;=IF($L1142="",12,$L1142),MOD(5-$K1142,$N1142)=0),$J1142,0)))</f>
        <v>0</v>
      </c>
      <c r="T1142" s="19" t="n">
        <f aca="false">IF(OR($M1142="",$M1142="ERR",$J1142="",$K1142="",$N1142=""),0,IF($N1142=0,IF(AND(OR(6=7,6=12),6&gt;=$K1142,6&lt;=IF($L1142="",12,$L1142)),$J1142,0),IF(AND(6&gt;=$K1142,6&lt;=IF($L1142="",12,$L1142),MOD(6-$K1142,$N1142)=0),$J1142,0)))</f>
        <v>0</v>
      </c>
      <c r="U1142" s="19" t="n">
        <f aca="false">IF(OR($M1142="",$M1142="ERR",$J1142="",$K1142="",$N1142=""),0,IF($N1142=0,IF(AND(OR(7=7,7=12),7&gt;=$K1142,7&lt;=IF($L1142="",12,$L1142)),$J1142,0),IF(AND(7&gt;=$K1142,7&lt;=IF($L1142="",12,$L1142),MOD(7-$K1142,$N1142)=0),$J1142,0)))</f>
        <v>0</v>
      </c>
      <c r="V1142" s="19" t="n">
        <f aca="false">IF(OR($M1142="",$M1142="ERR",$J1142="",$K1142="",$N1142=""),0,IF($N1142=0,IF(AND(OR(8=7,8=12),8&gt;=$K1142,8&lt;=IF($L1142="",12,$L1142)),$J1142,0),IF(AND(8&gt;=$K1142,8&lt;=IF($L1142="",12,$L1142),MOD(8-$K1142,$N1142)=0),$J1142,0)))</f>
        <v>0</v>
      </c>
      <c r="W1142" s="19" t="n">
        <f aca="false">IF(OR($M1142="",$M1142="ERR",$J1142="",$K1142="",$N1142=""),0,IF($N1142=0,IF(AND(OR(9=7,9=12),9&gt;=$K1142,9&lt;=IF($L1142="",12,$L1142)),$J1142,0),IF(AND(9&gt;=$K1142,9&lt;=IF($L1142="",12,$L1142),MOD(9-$K1142,$N1142)=0),$J1142,0)))</f>
        <v>0</v>
      </c>
      <c r="X1142" s="19" t="n">
        <f aca="false">IF(OR($M1142="",$M1142="ERR",$J1142="",$K1142="",$N1142=""),0,IF($N1142=0,IF(AND(OR(10=7,10=12),10&gt;=$K1142,10&lt;=IF($L1142="",12,$L1142)),$J1142,0),IF(AND(10&gt;=$K1142,10&lt;=IF($L1142="",12,$L1142),MOD(10-$K1142,$N1142)=0),$J1142,0)))</f>
        <v>0</v>
      </c>
      <c r="Y1142" s="19" t="n">
        <f aca="false">IF(OR($M1142="",$M1142="ERR",$J1142="",$K1142="",$N1142=""),0,IF($N1142=0,IF(AND(OR(11=7,11=12),11&gt;=$K1142,11&lt;=IF($L1142="",12,$L1142)),$J1142,0),IF(AND(11&gt;=$K1142,11&lt;=IF($L1142="",12,$L1142),MOD(11-$K1142,$N1142)=0),$J1142,0)))</f>
        <v>0</v>
      </c>
      <c r="Z1142" s="19" t="n">
        <f aca="false">IF(OR($M1142="",$M1142="ERR",$J1142="",$K1142="",$N1142=""),0,IF($N1142=0,IF(AND(OR(12=7,12=12),12&gt;=$K1142,12&lt;=IF($L1142="",12,$L1142)),$J1142,0),IF(AND(12&gt;=$K1142,12&lt;=IF($L1142="",12,$L1142),MOD(12-$K1142,$N1142)=0),$J1142,0)))</f>
        <v>0</v>
      </c>
      <c r="AA1142" s="36" t="n">
        <f aca="false">SUM(O1142:Z1142)</f>
        <v>0</v>
      </c>
      <c r="AB1142" s="15" t="str">
        <f aca="false">IF(AND($B1142="",$D1142="",$J1142=""),"",IF($B1142="","Falta código",IF(ISNA(MATCH($B1142,LST_COD,0)),"Código no registrado en Trabajadores",IF($E1142="","Concepto no está en el catálogo",IF($M1142="ERR","Retención de otro empleador: Origen = Otro empleador",IF(OR($J1142="",$K1142=""),"Falta monto o mes",IF(OR($K1142&lt;1,$K1142&gt;12),"Mes inicio inválido",IF(AND($L1142&lt;&gt;"",OR($L1142&lt;$K1142,$L1142&gt;12)),"Mes fin inválido",IF($N1142="","Falta frecuencia",IF(AND($G1142&lt;&gt;"Otro empleador",SUMPRODUCT(($O1142:$Z1142&lt;&gt;0)*(((COLUMN($O1142:$Z1142)-14)&lt;INDEX(Trabajadores!$M$6:$M$105,MATCH($B1142,LST_COD,0)))+((COLUMN($O1142:$Z1142)-14)&gt;INDEX(Trabajadores!$N$6:$N$105,MATCH($B1142,LST_COD,0)))))&gt;0),"Aviso: hay meses fuera del periodo laboral","OK"))))))))))</f>
        <v/>
      </c>
    </row>
    <row r="1143" customFormat="false" ht="15" hidden="false" customHeight="false" outlineLevel="0" collapsed="false">
      <c r="A1143" s="23" t="n">
        <v>1138</v>
      </c>
      <c r="B1143" s="7"/>
      <c r="C1143" s="35" t="str">
        <f aca="false">IF($B1143="","",IFERROR(INDEX(Trabajadores!$D$6:$D$105,MATCH($B1143,LST_COD,0)),"¿Código?"))</f>
        <v/>
      </c>
      <c r="D1143" s="30"/>
      <c r="E1143" s="9" t="str">
        <f aca="false">IF($D1143="","",IFERROR(VLOOKUP($D1143,CONC_TABLA,2,FALSE()),""))</f>
        <v/>
      </c>
      <c r="F1143" s="9" t="str">
        <f aca="false">IF($D1143="","",IFERROR(VLOOKUP($D1143,CONC_TABLA,3,FALSE()),""))</f>
        <v/>
      </c>
      <c r="G1143" s="30"/>
      <c r="H1143" s="30"/>
      <c r="I1143" s="30"/>
      <c r="J1143" s="29"/>
      <c r="K1143" s="28"/>
      <c r="L1143" s="28"/>
      <c r="M1143" s="9" t="str">
        <f aca="false">IF(OR($B1143="",$E1143=""),"",IF($E1143="INA","INA",IF($G1143="Otro empleador",IF($E1143="RET","RETO",IF($E1143="ORD","OTO","OTX")),IF($E1143="RET","ERR",$E1143))))</f>
        <v/>
      </c>
      <c r="N1143" s="9" t="str">
        <f aca="false">IF($I1143="","",IFERROR(VLOOKUP($I1143,FREC_TABLA,2,FALSE()),""))</f>
        <v/>
      </c>
      <c r="O1143" s="19" t="n">
        <f aca="false">IF(OR($M1143="",$M1143="ERR",$J1143="",$K1143="",$N1143=""),0,IF($N1143=0,IF(AND(OR(1=7,1=12),1&gt;=$K1143,1&lt;=IF($L1143="",12,$L1143)),$J1143,0),IF(AND(1&gt;=$K1143,1&lt;=IF($L1143="",12,$L1143),MOD(1-$K1143,$N1143)=0),$J1143,0)))</f>
        <v>0</v>
      </c>
      <c r="P1143" s="19" t="n">
        <f aca="false">IF(OR($M1143="",$M1143="ERR",$J1143="",$K1143="",$N1143=""),0,IF($N1143=0,IF(AND(OR(2=7,2=12),2&gt;=$K1143,2&lt;=IF($L1143="",12,$L1143)),$J1143,0),IF(AND(2&gt;=$K1143,2&lt;=IF($L1143="",12,$L1143),MOD(2-$K1143,$N1143)=0),$J1143,0)))</f>
        <v>0</v>
      </c>
      <c r="Q1143" s="19" t="n">
        <f aca="false">IF(OR($M1143="",$M1143="ERR",$J1143="",$K1143="",$N1143=""),0,IF($N1143=0,IF(AND(OR(3=7,3=12),3&gt;=$K1143,3&lt;=IF($L1143="",12,$L1143)),$J1143,0),IF(AND(3&gt;=$K1143,3&lt;=IF($L1143="",12,$L1143),MOD(3-$K1143,$N1143)=0),$J1143,0)))</f>
        <v>0</v>
      </c>
      <c r="R1143" s="19" t="n">
        <f aca="false">IF(OR($M1143="",$M1143="ERR",$J1143="",$K1143="",$N1143=""),0,IF($N1143=0,IF(AND(OR(4=7,4=12),4&gt;=$K1143,4&lt;=IF($L1143="",12,$L1143)),$J1143,0),IF(AND(4&gt;=$K1143,4&lt;=IF($L1143="",12,$L1143),MOD(4-$K1143,$N1143)=0),$J1143,0)))</f>
        <v>0</v>
      </c>
      <c r="S1143" s="19" t="n">
        <f aca="false">IF(OR($M1143="",$M1143="ERR",$J1143="",$K1143="",$N1143=""),0,IF($N1143=0,IF(AND(OR(5=7,5=12),5&gt;=$K1143,5&lt;=IF($L1143="",12,$L1143)),$J1143,0),IF(AND(5&gt;=$K1143,5&lt;=IF($L1143="",12,$L1143),MOD(5-$K1143,$N1143)=0),$J1143,0)))</f>
        <v>0</v>
      </c>
      <c r="T1143" s="19" t="n">
        <f aca="false">IF(OR($M1143="",$M1143="ERR",$J1143="",$K1143="",$N1143=""),0,IF($N1143=0,IF(AND(OR(6=7,6=12),6&gt;=$K1143,6&lt;=IF($L1143="",12,$L1143)),$J1143,0),IF(AND(6&gt;=$K1143,6&lt;=IF($L1143="",12,$L1143),MOD(6-$K1143,$N1143)=0),$J1143,0)))</f>
        <v>0</v>
      </c>
      <c r="U1143" s="19" t="n">
        <f aca="false">IF(OR($M1143="",$M1143="ERR",$J1143="",$K1143="",$N1143=""),0,IF($N1143=0,IF(AND(OR(7=7,7=12),7&gt;=$K1143,7&lt;=IF($L1143="",12,$L1143)),$J1143,0),IF(AND(7&gt;=$K1143,7&lt;=IF($L1143="",12,$L1143),MOD(7-$K1143,$N1143)=0),$J1143,0)))</f>
        <v>0</v>
      </c>
      <c r="V1143" s="19" t="n">
        <f aca="false">IF(OR($M1143="",$M1143="ERR",$J1143="",$K1143="",$N1143=""),0,IF($N1143=0,IF(AND(OR(8=7,8=12),8&gt;=$K1143,8&lt;=IF($L1143="",12,$L1143)),$J1143,0),IF(AND(8&gt;=$K1143,8&lt;=IF($L1143="",12,$L1143),MOD(8-$K1143,$N1143)=0),$J1143,0)))</f>
        <v>0</v>
      </c>
      <c r="W1143" s="19" t="n">
        <f aca="false">IF(OR($M1143="",$M1143="ERR",$J1143="",$K1143="",$N1143=""),0,IF($N1143=0,IF(AND(OR(9=7,9=12),9&gt;=$K1143,9&lt;=IF($L1143="",12,$L1143)),$J1143,0),IF(AND(9&gt;=$K1143,9&lt;=IF($L1143="",12,$L1143),MOD(9-$K1143,$N1143)=0),$J1143,0)))</f>
        <v>0</v>
      </c>
      <c r="X1143" s="19" t="n">
        <f aca="false">IF(OR($M1143="",$M1143="ERR",$J1143="",$K1143="",$N1143=""),0,IF($N1143=0,IF(AND(OR(10=7,10=12),10&gt;=$K1143,10&lt;=IF($L1143="",12,$L1143)),$J1143,0),IF(AND(10&gt;=$K1143,10&lt;=IF($L1143="",12,$L1143),MOD(10-$K1143,$N1143)=0),$J1143,0)))</f>
        <v>0</v>
      </c>
      <c r="Y1143" s="19" t="n">
        <f aca="false">IF(OR($M1143="",$M1143="ERR",$J1143="",$K1143="",$N1143=""),0,IF($N1143=0,IF(AND(OR(11=7,11=12),11&gt;=$K1143,11&lt;=IF($L1143="",12,$L1143)),$J1143,0),IF(AND(11&gt;=$K1143,11&lt;=IF($L1143="",12,$L1143),MOD(11-$K1143,$N1143)=0),$J1143,0)))</f>
        <v>0</v>
      </c>
      <c r="Z1143" s="19" t="n">
        <f aca="false">IF(OR($M1143="",$M1143="ERR",$J1143="",$K1143="",$N1143=""),0,IF($N1143=0,IF(AND(OR(12=7,12=12),12&gt;=$K1143,12&lt;=IF($L1143="",12,$L1143)),$J1143,0),IF(AND(12&gt;=$K1143,12&lt;=IF($L1143="",12,$L1143),MOD(12-$K1143,$N1143)=0),$J1143,0)))</f>
        <v>0</v>
      </c>
      <c r="AA1143" s="36" t="n">
        <f aca="false">SUM(O1143:Z1143)</f>
        <v>0</v>
      </c>
      <c r="AB1143" s="15" t="str">
        <f aca="false">IF(AND($B1143="",$D1143="",$J1143=""),"",IF($B1143="","Falta código",IF(ISNA(MATCH($B1143,LST_COD,0)),"Código no registrado en Trabajadores",IF($E1143="","Concepto no está en el catálogo",IF($M1143="ERR","Retención de otro empleador: Origen = Otro empleador",IF(OR($J1143="",$K1143=""),"Falta monto o mes",IF(OR($K1143&lt;1,$K1143&gt;12),"Mes inicio inválido",IF(AND($L1143&lt;&gt;"",OR($L1143&lt;$K1143,$L1143&gt;12)),"Mes fin inválido",IF($N1143="","Falta frecuencia",IF(AND($G1143&lt;&gt;"Otro empleador",SUMPRODUCT(($O1143:$Z1143&lt;&gt;0)*(((COLUMN($O1143:$Z1143)-14)&lt;INDEX(Trabajadores!$M$6:$M$105,MATCH($B1143,LST_COD,0)))+((COLUMN($O1143:$Z1143)-14)&gt;INDEX(Trabajadores!$N$6:$N$105,MATCH($B1143,LST_COD,0)))))&gt;0),"Aviso: hay meses fuera del periodo laboral","OK"))))))))))</f>
        <v/>
      </c>
    </row>
    <row r="1144" customFormat="false" ht="15" hidden="false" customHeight="false" outlineLevel="0" collapsed="false">
      <c r="A1144" s="23" t="n">
        <v>1139</v>
      </c>
      <c r="B1144" s="7"/>
      <c r="C1144" s="35" t="str">
        <f aca="false">IF($B1144="","",IFERROR(INDEX(Trabajadores!$D$6:$D$105,MATCH($B1144,LST_COD,0)),"¿Código?"))</f>
        <v/>
      </c>
      <c r="D1144" s="30"/>
      <c r="E1144" s="9" t="str">
        <f aca="false">IF($D1144="","",IFERROR(VLOOKUP($D1144,CONC_TABLA,2,FALSE()),""))</f>
        <v/>
      </c>
      <c r="F1144" s="9" t="str">
        <f aca="false">IF($D1144="","",IFERROR(VLOOKUP($D1144,CONC_TABLA,3,FALSE()),""))</f>
        <v/>
      </c>
      <c r="G1144" s="30"/>
      <c r="H1144" s="30"/>
      <c r="I1144" s="30"/>
      <c r="J1144" s="29"/>
      <c r="K1144" s="28"/>
      <c r="L1144" s="28"/>
      <c r="M1144" s="9" t="str">
        <f aca="false">IF(OR($B1144="",$E1144=""),"",IF($E1144="INA","INA",IF($G1144="Otro empleador",IF($E1144="RET","RETO",IF($E1144="ORD","OTO","OTX")),IF($E1144="RET","ERR",$E1144))))</f>
        <v/>
      </c>
      <c r="N1144" s="9" t="str">
        <f aca="false">IF($I1144="","",IFERROR(VLOOKUP($I1144,FREC_TABLA,2,FALSE()),""))</f>
        <v/>
      </c>
      <c r="O1144" s="19" t="n">
        <f aca="false">IF(OR($M1144="",$M1144="ERR",$J1144="",$K1144="",$N1144=""),0,IF($N1144=0,IF(AND(OR(1=7,1=12),1&gt;=$K1144,1&lt;=IF($L1144="",12,$L1144)),$J1144,0),IF(AND(1&gt;=$K1144,1&lt;=IF($L1144="",12,$L1144),MOD(1-$K1144,$N1144)=0),$J1144,0)))</f>
        <v>0</v>
      </c>
      <c r="P1144" s="19" t="n">
        <f aca="false">IF(OR($M1144="",$M1144="ERR",$J1144="",$K1144="",$N1144=""),0,IF($N1144=0,IF(AND(OR(2=7,2=12),2&gt;=$K1144,2&lt;=IF($L1144="",12,$L1144)),$J1144,0),IF(AND(2&gt;=$K1144,2&lt;=IF($L1144="",12,$L1144),MOD(2-$K1144,$N1144)=0),$J1144,0)))</f>
        <v>0</v>
      </c>
      <c r="Q1144" s="19" t="n">
        <f aca="false">IF(OR($M1144="",$M1144="ERR",$J1144="",$K1144="",$N1144=""),0,IF($N1144=0,IF(AND(OR(3=7,3=12),3&gt;=$K1144,3&lt;=IF($L1144="",12,$L1144)),$J1144,0),IF(AND(3&gt;=$K1144,3&lt;=IF($L1144="",12,$L1144),MOD(3-$K1144,$N1144)=0),$J1144,0)))</f>
        <v>0</v>
      </c>
      <c r="R1144" s="19" t="n">
        <f aca="false">IF(OR($M1144="",$M1144="ERR",$J1144="",$K1144="",$N1144=""),0,IF($N1144=0,IF(AND(OR(4=7,4=12),4&gt;=$K1144,4&lt;=IF($L1144="",12,$L1144)),$J1144,0),IF(AND(4&gt;=$K1144,4&lt;=IF($L1144="",12,$L1144),MOD(4-$K1144,$N1144)=0),$J1144,0)))</f>
        <v>0</v>
      </c>
      <c r="S1144" s="19" t="n">
        <f aca="false">IF(OR($M1144="",$M1144="ERR",$J1144="",$K1144="",$N1144=""),0,IF($N1144=0,IF(AND(OR(5=7,5=12),5&gt;=$K1144,5&lt;=IF($L1144="",12,$L1144)),$J1144,0),IF(AND(5&gt;=$K1144,5&lt;=IF($L1144="",12,$L1144),MOD(5-$K1144,$N1144)=0),$J1144,0)))</f>
        <v>0</v>
      </c>
      <c r="T1144" s="19" t="n">
        <f aca="false">IF(OR($M1144="",$M1144="ERR",$J1144="",$K1144="",$N1144=""),0,IF($N1144=0,IF(AND(OR(6=7,6=12),6&gt;=$K1144,6&lt;=IF($L1144="",12,$L1144)),$J1144,0),IF(AND(6&gt;=$K1144,6&lt;=IF($L1144="",12,$L1144),MOD(6-$K1144,$N1144)=0),$J1144,0)))</f>
        <v>0</v>
      </c>
      <c r="U1144" s="19" t="n">
        <f aca="false">IF(OR($M1144="",$M1144="ERR",$J1144="",$K1144="",$N1144=""),0,IF($N1144=0,IF(AND(OR(7=7,7=12),7&gt;=$K1144,7&lt;=IF($L1144="",12,$L1144)),$J1144,0),IF(AND(7&gt;=$K1144,7&lt;=IF($L1144="",12,$L1144),MOD(7-$K1144,$N1144)=0),$J1144,0)))</f>
        <v>0</v>
      </c>
      <c r="V1144" s="19" t="n">
        <f aca="false">IF(OR($M1144="",$M1144="ERR",$J1144="",$K1144="",$N1144=""),0,IF($N1144=0,IF(AND(OR(8=7,8=12),8&gt;=$K1144,8&lt;=IF($L1144="",12,$L1144)),$J1144,0),IF(AND(8&gt;=$K1144,8&lt;=IF($L1144="",12,$L1144),MOD(8-$K1144,$N1144)=0),$J1144,0)))</f>
        <v>0</v>
      </c>
      <c r="W1144" s="19" t="n">
        <f aca="false">IF(OR($M1144="",$M1144="ERR",$J1144="",$K1144="",$N1144=""),0,IF($N1144=0,IF(AND(OR(9=7,9=12),9&gt;=$K1144,9&lt;=IF($L1144="",12,$L1144)),$J1144,0),IF(AND(9&gt;=$K1144,9&lt;=IF($L1144="",12,$L1144),MOD(9-$K1144,$N1144)=0),$J1144,0)))</f>
        <v>0</v>
      </c>
      <c r="X1144" s="19" t="n">
        <f aca="false">IF(OR($M1144="",$M1144="ERR",$J1144="",$K1144="",$N1144=""),0,IF($N1144=0,IF(AND(OR(10=7,10=12),10&gt;=$K1144,10&lt;=IF($L1144="",12,$L1144)),$J1144,0),IF(AND(10&gt;=$K1144,10&lt;=IF($L1144="",12,$L1144),MOD(10-$K1144,$N1144)=0),$J1144,0)))</f>
        <v>0</v>
      </c>
      <c r="Y1144" s="19" t="n">
        <f aca="false">IF(OR($M1144="",$M1144="ERR",$J1144="",$K1144="",$N1144=""),0,IF($N1144=0,IF(AND(OR(11=7,11=12),11&gt;=$K1144,11&lt;=IF($L1144="",12,$L1144)),$J1144,0),IF(AND(11&gt;=$K1144,11&lt;=IF($L1144="",12,$L1144),MOD(11-$K1144,$N1144)=0),$J1144,0)))</f>
        <v>0</v>
      </c>
      <c r="Z1144" s="19" t="n">
        <f aca="false">IF(OR($M1144="",$M1144="ERR",$J1144="",$K1144="",$N1144=""),0,IF($N1144=0,IF(AND(OR(12=7,12=12),12&gt;=$K1144,12&lt;=IF($L1144="",12,$L1144)),$J1144,0),IF(AND(12&gt;=$K1144,12&lt;=IF($L1144="",12,$L1144),MOD(12-$K1144,$N1144)=0),$J1144,0)))</f>
        <v>0</v>
      </c>
      <c r="AA1144" s="36" t="n">
        <f aca="false">SUM(O1144:Z1144)</f>
        <v>0</v>
      </c>
      <c r="AB1144" s="15" t="str">
        <f aca="false">IF(AND($B1144="",$D1144="",$J1144=""),"",IF($B1144="","Falta código",IF(ISNA(MATCH($B1144,LST_COD,0)),"Código no registrado en Trabajadores",IF($E1144="","Concepto no está en el catálogo",IF($M1144="ERR","Retención de otro empleador: Origen = Otro empleador",IF(OR($J1144="",$K1144=""),"Falta monto o mes",IF(OR($K1144&lt;1,$K1144&gt;12),"Mes inicio inválido",IF(AND($L1144&lt;&gt;"",OR($L1144&lt;$K1144,$L1144&gt;12)),"Mes fin inválido",IF($N1144="","Falta frecuencia",IF(AND($G1144&lt;&gt;"Otro empleador",SUMPRODUCT(($O1144:$Z1144&lt;&gt;0)*(((COLUMN($O1144:$Z1144)-14)&lt;INDEX(Trabajadores!$M$6:$M$105,MATCH($B1144,LST_COD,0)))+((COLUMN($O1144:$Z1144)-14)&gt;INDEX(Trabajadores!$N$6:$N$105,MATCH($B1144,LST_COD,0)))))&gt;0),"Aviso: hay meses fuera del periodo laboral","OK"))))))))))</f>
        <v/>
      </c>
    </row>
    <row r="1145" customFormat="false" ht="15" hidden="false" customHeight="false" outlineLevel="0" collapsed="false">
      <c r="A1145" s="23" t="n">
        <v>1140</v>
      </c>
      <c r="B1145" s="7"/>
      <c r="C1145" s="35" t="str">
        <f aca="false">IF($B1145="","",IFERROR(INDEX(Trabajadores!$D$6:$D$105,MATCH($B1145,LST_COD,0)),"¿Código?"))</f>
        <v/>
      </c>
      <c r="D1145" s="30"/>
      <c r="E1145" s="9" t="str">
        <f aca="false">IF($D1145="","",IFERROR(VLOOKUP($D1145,CONC_TABLA,2,FALSE()),""))</f>
        <v/>
      </c>
      <c r="F1145" s="9" t="str">
        <f aca="false">IF($D1145="","",IFERROR(VLOOKUP($D1145,CONC_TABLA,3,FALSE()),""))</f>
        <v/>
      </c>
      <c r="G1145" s="30"/>
      <c r="H1145" s="30"/>
      <c r="I1145" s="30"/>
      <c r="J1145" s="29"/>
      <c r="K1145" s="28"/>
      <c r="L1145" s="28"/>
      <c r="M1145" s="9" t="str">
        <f aca="false">IF(OR($B1145="",$E1145=""),"",IF($E1145="INA","INA",IF($G1145="Otro empleador",IF($E1145="RET","RETO",IF($E1145="ORD","OTO","OTX")),IF($E1145="RET","ERR",$E1145))))</f>
        <v/>
      </c>
      <c r="N1145" s="9" t="str">
        <f aca="false">IF($I1145="","",IFERROR(VLOOKUP($I1145,FREC_TABLA,2,FALSE()),""))</f>
        <v/>
      </c>
      <c r="O1145" s="19" t="n">
        <f aca="false">IF(OR($M1145="",$M1145="ERR",$J1145="",$K1145="",$N1145=""),0,IF($N1145=0,IF(AND(OR(1=7,1=12),1&gt;=$K1145,1&lt;=IF($L1145="",12,$L1145)),$J1145,0),IF(AND(1&gt;=$K1145,1&lt;=IF($L1145="",12,$L1145),MOD(1-$K1145,$N1145)=0),$J1145,0)))</f>
        <v>0</v>
      </c>
      <c r="P1145" s="19" t="n">
        <f aca="false">IF(OR($M1145="",$M1145="ERR",$J1145="",$K1145="",$N1145=""),0,IF($N1145=0,IF(AND(OR(2=7,2=12),2&gt;=$K1145,2&lt;=IF($L1145="",12,$L1145)),$J1145,0),IF(AND(2&gt;=$K1145,2&lt;=IF($L1145="",12,$L1145),MOD(2-$K1145,$N1145)=0),$J1145,0)))</f>
        <v>0</v>
      </c>
      <c r="Q1145" s="19" t="n">
        <f aca="false">IF(OR($M1145="",$M1145="ERR",$J1145="",$K1145="",$N1145=""),0,IF($N1145=0,IF(AND(OR(3=7,3=12),3&gt;=$K1145,3&lt;=IF($L1145="",12,$L1145)),$J1145,0),IF(AND(3&gt;=$K1145,3&lt;=IF($L1145="",12,$L1145),MOD(3-$K1145,$N1145)=0),$J1145,0)))</f>
        <v>0</v>
      </c>
      <c r="R1145" s="19" t="n">
        <f aca="false">IF(OR($M1145="",$M1145="ERR",$J1145="",$K1145="",$N1145=""),0,IF($N1145=0,IF(AND(OR(4=7,4=12),4&gt;=$K1145,4&lt;=IF($L1145="",12,$L1145)),$J1145,0),IF(AND(4&gt;=$K1145,4&lt;=IF($L1145="",12,$L1145),MOD(4-$K1145,$N1145)=0),$J1145,0)))</f>
        <v>0</v>
      </c>
      <c r="S1145" s="19" t="n">
        <f aca="false">IF(OR($M1145="",$M1145="ERR",$J1145="",$K1145="",$N1145=""),0,IF($N1145=0,IF(AND(OR(5=7,5=12),5&gt;=$K1145,5&lt;=IF($L1145="",12,$L1145)),$J1145,0),IF(AND(5&gt;=$K1145,5&lt;=IF($L1145="",12,$L1145),MOD(5-$K1145,$N1145)=0),$J1145,0)))</f>
        <v>0</v>
      </c>
      <c r="T1145" s="19" t="n">
        <f aca="false">IF(OR($M1145="",$M1145="ERR",$J1145="",$K1145="",$N1145=""),0,IF($N1145=0,IF(AND(OR(6=7,6=12),6&gt;=$K1145,6&lt;=IF($L1145="",12,$L1145)),$J1145,0),IF(AND(6&gt;=$K1145,6&lt;=IF($L1145="",12,$L1145),MOD(6-$K1145,$N1145)=0),$J1145,0)))</f>
        <v>0</v>
      </c>
      <c r="U1145" s="19" t="n">
        <f aca="false">IF(OR($M1145="",$M1145="ERR",$J1145="",$K1145="",$N1145=""),0,IF($N1145=0,IF(AND(OR(7=7,7=12),7&gt;=$K1145,7&lt;=IF($L1145="",12,$L1145)),$J1145,0),IF(AND(7&gt;=$K1145,7&lt;=IF($L1145="",12,$L1145),MOD(7-$K1145,$N1145)=0),$J1145,0)))</f>
        <v>0</v>
      </c>
      <c r="V1145" s="19" t="n">
        <f aca="false">IF(OR($M1145="",$M1145="ERR",$J1145="",$K1145="",$N1145=""),0,IF($N1145=0,IF(AND(OR(8=7,8=12),8&gt;=$K1145,8&lt;=IF($L1145="",12,$L1145)),$J1145,0),IF(AND(8&gt;=$K1145,8&lt;=IF($L1145="",12,$L1145),MOD(8-$K1145,$N1145)=0),$J1145,0)))</f>
        <v>0</v>
      </c>
      <c r="W1145" s="19" t="n">
        <f aca="false">IF(OR($M1145="",$M1145="ERR",$J1145="",$K1145="",$N1145=""),0,IF($N1145=0,IF(AND(OR(9=7,9=12),9&gt;=$K1145,9&lt;=IF($L1145="",12,$L1145)),$J1145,0),IF(AND(9&gt;=$K1145,9&lt;=IF($L1145="",12,$L1145),MOD(9-$K1145,$N1145)=0),$J1145,0)))</f>
        <v>0</v>
      </c>
      <c r="X1145" s="19" t="n">
        <f aca="false">IF(OR($M1145="",$M1145="ERR",$J1145="",$K1145="",$N1145=""),0,IF($N1145=0,IF(AND(OR(10=7,10=12),10&gt;=$K1145,10&lt;=IF($L1145="",12,$L1145)),$J1145,0),IF(AND(10&gt;=$K1145,10&lt;=IF($L1145="",12,$L1145),MOD(10-$K1145,$N1145)=0),$J1145,0)))</f>
        <v>0</v>
      </c>
      <c r="Y1145" s="19" t="n">
        <f aca="false">IF(OR($M1145="",$M1145="ERR",$J1145="",$K1145="",$N1145=""),0,IF($N1145=0,IF(AND(OR(11=7,11=12),11&gt;=$K1145,11&lt;=IF($L1145="",12,$L1145)),$J1145,0),IF(AND(11&gt;=$K1145,11&lt;=IF($L1145="",12,$L1145),MOD(11-$K1145,$N1145)=0),$J1145,0)))</f>
        <v>0</v>
      </c>
      <c r="Z1145" s="19" t="n">
        <f aca="false">IF(OR($M1145="",$M1145="ERR",$J1145="",$K1145="",$N1145=""),0,IF($N1145=0,IF(AND(OR(12=7,12=12),12&gt;=$K1145,12&lt;=IF($L1145="",12,$L1145)),$J1145,0),IF(AND(12&gt;=$K1145,12&lt;=IF($L1145="",12,$L1145),MOD(12-$K1145,$N1145)=0),$J1145,0)))</f>
        <v>0</v>
      </c>
      <c r="AA1145" s="36" t="n">
        <f aca="false">SUM(O1145:Z1145)</f>
        <v>0</v>
      </c>
      <c r="AB1145" s="15" t="str">
        <f aca="false">IF(AND($B1145="",$D1145="",$J1145=""),"",IF($B1145="","Falta código",IF(ISNA(MATCH($B1145,LST_COD,0)),"Código no registrado en Trabajadores",IF($E1145="","Concepto no está en el catálogo",IF($M1145="ERR","Retención de otro empleador: Origen = Otro empleador",IF(OR($J1145="",$K1145=""),"Falta monto o mes",IF(OR($K1145&lt;1,$K1145&gt;12),"Mes inicio inválido",IF(AND($L1145&lt;&gt;"",OR($L1145&lt;$K1145,$L1145&gt;12)),"Mes fin inválido",IF($N1145="","Falta frecuencia",IF(AND($G1145&lt;&gt;"Otro empleador",SUMPRODUCT(($O1145:$Z1145&lt;&gt;0)*(((COLUMN($O1145:$Z1145)-14)&lt;INDEX(Trabajadores!$M$6:$M$105,MATCH($B1145,LST_COD,0)))+((COLUMN($O1145:$Z1145)-14)&gt;INDEX(Trabajadores!$N$6:$N$105,MATCH($B1145,LST_COD,0)))))&gt;0),"Aviso: hay meses fuera del periodo laboral","OK"))))))))))</f>
        <v/>
      </c>
    </row>
    <row r="1146" customFormat="false" ht="15" hidden="false" customHeight="false" outlineLevel="0" collapsed="false">
      <c r="A1146" s="23" t="n">
        <v>1141</v>
      </c>
      <c r="B1146" s="7"/>
      <c r="C1146" s="35" t="str">
        <f aca="false">IF($B1146="","",IFERROR(INDEX(Trabajadores!$D$6:$D$105,MATCH($B1146,LST_COD,0)),"¿Código?"))</f>
        <v/>
      </c>
      <c r="D1146" s="30"/>
      <c r="E1146" s="9" t="str">
        <f aca="false">IF($D1146="","",IFERROR(VLOOKUP($D1146,CONC_TABLA,2,FALSE()),""))</f>
        <v/>
      </c>
      <c r="F1146" s="9" t="str">
        <f aca="false">IF($D1146="","",IFERROR(VLOOKUP($D1146,CONC_TABLA,3,FALSE()),""))</f>
        <v/>
      </c>
      <c r="G1146" s="30"/>
      <c r="H1146" s="30"/>
      <c r="I1146" s="30"/>
      <c r="J1146" s="29"/>
      <c r="K1146" s="28"/>
      <c r="L1146" s="28"/>
      <c r="M1146" s="9" t="str">
        <f aca="false">IF(OR($B1146="",$E1146=""),"",IF($E1146="INA","INA",IF($G1146="Otro empleador",IF($E1146="RET","RETO",IF($E1146="ORD","OTO","OTX")),IF($E1146="RET","ERR",$E1146))))</f>
        <v/>
      </c>
      <c r="N1146" s="9" t="str">
        <f aca="false">IF($I1146="","",IFERROR(VLOOKUP($I1146,FREC_TABLA,2,FALSE()),""))</f>
        <v/>
      </c>
      <c r="O1146" s="19" t="n">
        <f aca="false">IF(OR($M1146="",$M1146="ERR",$J1146="",$K1146="",$N1146=""),0,IF($N1146=0,IF(AND(OR(1=7,1=12),1&gt;=$K1146,1&lt;=IF($L1146="",12,$L1146)),$J1146,0),IF(AND(1&gt;=$K1146,1&lt;=IF($L1146="",12,$L1146),MOD(1-$K1146,$N1146)=0),$J1146,0)))</f>
        <v>0</v>
      </c>
      <c r="P1146" s="19" t="n">
        <f aca="false">IF(OR($M1146="",$M1146="ERR",$J1146="",$K1146="",$N1146=""),0,IF($N1146=0,IF(AND(OR(2=7,2=12),2&gt;=$K1146,2&lt;=IF($L1146="",12,$L1146)),$J1146,0),IF(AND(2&gt;=$K1146,2&lt;=IF($L1146="",12,$L1146),MOD(2-$K1146,$N1146)=0),$J1146,0)))</f>
        <v>0</v>
      </c>
      <c r="Q1146" s="19" t="n">
        <f aca="false">IF(OR($M1146="",$M1146="ERR",$J1146="",$K1146="",$N1146=""),0,IF($N1146=0,IF(AND(OR(3=7,3=12),3&gt;=$K1146,3&lt;=IF($L1146="",12,$L1146)),$J1146,0),IF(AND(3&gt;=$K1146,3&lt;=IF($L1146="",12,$L1146),MOD(3-$K1146,$N1146)=0),$J1146,0)))</f>
        <v>0</v>
      </c>
      <c r="R1146" s="19" t="n">
        <f aca="false">IF(OR($M1146="",$M1146="ERR",$J1146="",$K1146="",$N1146=""),0,IF($N1146=0,IF(AND(OR(4=7,4=12),4&gt;=$K1146,4&lt;=IF($L1146="",12,$L1146)),$J1146,0),IF(AND(4&gt;=$K1146,4&lt;=IF($L1146="",12,$L1146),MOD(4-$K1146,$N1146)=0),$J1146,0)))</f>
        <v>0</v>
      </c>
      <c r="S1146" s="19" t="n">
        <f aca="false">IF(OR($M1146="",$M1146="ERR",$J1146="",$K1146="",$N1146=""),0,IF($N1146=0,IF(AND(OR(5=7,5=12),5&gt;=$K1146,5&lt;=IF($L1146="",12,$L1146)),$J1146,0),IF(AND(5&gt;=$K1146,5&lt;=IF($L1146="",12,$L1146),MOD(5-$K1146,$N1146)=0),$J1146,0)))</f>
        <v>0</v>
      </c>
      <c r="T1146" s="19" t="n">
        <f aca="false">IF(OR($M1146="",$M1146="ERR",$J1146="",$K1146="",$N1146=""),0,IF($N1146=0,IF(AND(OR(6=7,6=12),6&gt;=$K1146,6&lt;=IF($L1146="",12,$L1146)),$J1146,0),IF(AND(6&gt;=$K1146,6&lt;=IF($L1146="",12,$L1146),MOD(6-$K1146,$N1146)=0),$J1146,0)))</f>
        <v>0</v>
      </c>
      <c r="U1146" s="19" t="n">
        <f aca="false">IF(OR($M1146="",$M1146="ERR",$J1146="",$K1146="",$N1146=""),0,IF($N1146=0,IF(AND(OR(7=7,7=12),7&gt;=$K1146,7&lt;=IF($L1146="",12,$L1146)),$J1146,0),IF(AND(7&gt;=$K1146,7&lt;=IF($L1146="",12,$L1146),MOD(7-$K1146,$N1146)=0),$J1146,0)))</f>
        <v>0</v>
      </c>
      <c r="V1146" s="19" t="n">
        <f aca="false">IF(OR($M1146="",$M1146="ERR",$J1146="",$K1146="",$N1146=""),0,IF($N1146=0,IF(AND(OR(8=7,8=12),8&gt;=$K1146,8&lt;=IF($L1146="",12,$L1146)),$J1146,0),IF(AND(8&gt;=$K1146,8&lt;=IF($L1146="",12,$L1146),MOD(8-$K1146,$N1146)=0),$J1146,0)))</f>
        <v>0</v>
      </c>
      <c r="W1146" s="19" t="n">
        <f aca="false">IF(OR($M1146="",$M1146="ERR",$J1146="",$K1146="",$N1146=""),0,IF($N1146=0,IF(AND(OR(9=7,9=12),9&gt;=$K1146,9&lt;=IF($L1146="",12,$L1146)),$J1146,0),IF(AND(9&gt;=$K1146,9&lt;=IF($L1146="",12,$L1146),MOD(9-$K1146,$N1146)=0),$J1146,0)))</f>
        <v>0</v>
      </c>
      <c r="X1146" s="19" t="n">
        <f aca="false">IF(OR($M1146="",$M1146="ERR",$J1146="",$K1146="",$N1146=""),0,IF($N1146=0,IF(AND(OR(10=7,10=12),10&gt;=$K1146,10&lt;=IF($L1146="",12,$L1146)),$J1146,0),IF(AND(10&gt;=$K1146,10&lt;=IF($L1146="",12,$L1146),MOD(10-$K1146,$N1146)=0),$J1146,0)))</f>
        <v>0</v>
      </c>
      <c r="Y1146" s="19" t="n">
        <f aca="false">IF(OR($M1146="",$M1146="ERR",$J1146="",$K1146="",$N1146=""),0,IF($N1146=0,IF(AND(OR(11=7,11=12),11&gt;=$K1146,11&lt;=IF($L1146="",12,$L1146)),$J1146,0),IF(AND(11&gt;=$K1146,11&lt;=IF($L1146="",12,$L1146),MOD(11-$K1146,$N1146)=0),$J1146,0)))</f>
        <v>0</v>
      </c>
      <c r="Z1146" s="19" t="n">
        <f aca="false">IF(OR($M1146="",$M1146="ERR",$J1146="",$K1146="",$N1146=""),0,IF($N1146=0,IF(AND(OR(12=7,12=12),12&gt;=$K1146,12&lt;=IF($L1146="",12,$L1146)),$J1146,0),IF(AND(12&gt;=$K1146,12&lt;=IF($L1146="",12,$L1146),MOD(12-$K1146,$N1146)=0),$J1146,0)))</f>
        <v>0</v>
      </c>
      <c r="AA1146" s="36" t="n">
        <f aca="false">SUM(O1146:Z1146)</f>
        <v>0</v>
      </c>
      <c r="AB1146" s="15" t="str">
        <f aca="false">IF(AND($B1146="",$D1146="",$J1146=""),"",IF($B1146="","Falta código",IF(ISNA(MATCH($B1146,LST_COD,0)),"Código no registrado en Trabajadores",IF($E1146="","Concepto no está en el catálogo",IF($M1146="ERR","Retención de otro empleador: Origen = Otro empleador",IF(OR($J1146="",$K1146=""),"Falta monto o mes",IF(OR($K1146&lt;1,$K1146&gt;12),"Mes inicio inválido",IF(AND($L1146&lt;&gt;"",OR($L1146&lt;$K1146,$L1146&gt;12)),"Mes fin inválido",IF($N1146="","Falta frecuencia",IF(AND($G1146&lt;&gt;"Otro empleador",SUMPRODUCT(($O1146:$Z1146&lt;&gt;0)*(((COLUMN($O1146:$Z1146)-14)&lt;INDEX(Trabajadores!$M$6:$M$105,MATCH($B1146,LST_COD,0)))+((COLUMN($O1146:$Z1146)-14)&gt;INDEX(Trabajadores!$N$6:$N$105,MATCH($B1146,LST_COD,0)))))&gt;0),"Aviso: hay meses fuera del periodo laboral","OK"))))))))))</f>
        <v/>
      </c>
    </row>
    <row r="1147" customFormat="false" ht="15" hidden="false" customHeight="false" outlineLevel="0" collapsed="false">
      <c r="A1147" s="23" t="n">
        <v>1142</v>
      </c>
      <c r="B1147" s="7"/>
      <c r="C1147" s="35" t="str">
        <f aca="false">IF($B1147="","",IFERROR(INDEX(Trabajadores!$D$6:$D$105,MATCH($B1147,LST_COD,0)),"¿Código?"))</f>
        <v/>
      </c>
      <c r="D1147" s="30"/>
      <c r="E1147" s="9" t="str">
        <f aca="false">IF($D1147="","",IFERROR(VLOOKUP($D1147,CONC_TABLA,2,FALSE()),""))</f>
        <v/>
      </c>
      <c r="F1147" s="9" t="str">
        <f aca="false">IF($D1147="","",IFERROR(VLOOKUP($D1147,CONC_TABLA,3,FALSE()),""))</f>
        <v/>
      </c>
      <c r="G1147" s="30"/>
      <c r="H1147" s="30"/>
      <c r="I1147" s="30"/>
      <c r="J1147" s="29"/>
      <c r="K1147" s="28"/>
      <c r="L1147" s="28"/>
      <c r="M1147" s="9" t="str">
        <f aca="false">IF(OR($B1147="",$E1147=""),"",IF($E1147="INA","INA",IF($G1147="Otro empleador",IF($E1147="RET","RETO",IF($E1147="ORD","OTO","OTX")),IF($E1147="RET","ERR",$E1147))))</f>
        <v/>
      </c>
      <c r="N1147" s="9" t="str">
        <f aca="false">IF($I1147="","",IFERROR(VLOOKUP($I1147,FREC_TABLA,2,FALSE()),""))</f>
        <v/>
      </c>
      <c r="O1147" s="19" t="n">
        <f aca="false">IF(OR($M1147="",$M1147="ERR",$J1147="",$K1147="",$N1147=""),0,IF($N1147=0,IF(AND(OR(1=7,1=12),1&gt;=$K1147,1&lt;=IF($L1147="",12,$L1147)),$J1147,0),IF(AND(1&gt;=$K1147,1&lt;=IF($L1147="",12,$L1147),MOD(1-$K1147,$N1147)=0),$J1147,0)))</f>
        <v>0</v>
      </c>
      <c r="P1147" s="19" t="n">
        <f aca="false">IF(OR($M1147="",$M1147="ERR",$J1147="",$K1147="",$N1147=""),0,IF($N1147=0,IF(AND(OR(2=7,2=12),2&gt;=$K1147,2&lt;=IF($L1147="",12,$L1147)),$J1147,0),IF(AND(2&gt;=$K1147,2&lt;=IF($L1147="",12,$L1147),MOD(2-$K1147,$N1147)=0),$J1147,0)))</f>
        <v>0</v>
      </c>
      <c r="Q1147" s="19" t="n">
        <f aca="false">IF(OR($M1147="",$M1147="ERR",$J1147="",$K1147="",$N1147=""),0,IF($N1147=0,IF(AND(OR(3=7,3=12),3&gt;=$K1147,3&lt;=IF($L1147="",12,$L1147)),$J1147,0),IF(AND(3&gt;=$K1147,3&lt;=IF($L1147="",12,$L1147),MOD(3-$K1147,$N1147)=0),$J1147,0)))</f>
        <v>0</v>
      </c>
      <c r="R1147" s="19" t="n">
        <f aca="false">IF(OR($M1147="",$M1147="ERR",$J1147="",$K1147="",$N1147=""),0,IF($N1147=0,IF(AND(OR(4=7,4=12),4&gt;=$K1147,4&lt;=IF($L1147="",12,$L1147)),$J1147,0),IF(AND(4&gt;=$K1147,4&lt;=IF($L1147="",12,$L1147),MOD(4-$K1147,$N1147)=0),$J1147,0)))</f>
        <v>0</v>
      </c>
      <c r="S1147" s="19" t="n">
        <f aca="false">IF(OR($M1147="",$M1147="ERR",$J1147="",$K1147="",$N1147=""),0,IF($N1147=0,IF(AND(OR(5=7,5=12),5&gt;=$K1147,5&lt;=IF($L1147="",12,$L1147)),$J1147,0),IF(AND(5&gt;=$K1147,5&lt;=IF($L1147="",12,$L1147),MOD(5-$K1147,$N1147)=0),$J1147,0)))</f>
        <v>0</v>
      </c>
      <c r="T1147" s="19" t="n">
        <f aca="false">IF(OR($M1147="",$M1147="ERR",$J1147="",$K1147="",$N1147=""),0,IF($N1147=0,IF(AND(OR(6=7,6=12),6&gt;=$K1147,6&lt;=IF($L1147="",12,$L1147)),$J1147,0),IF(AND(6&gt;=$K1147,6&lt;=IF($L1147="",12,$L1147),MOD(6-$K1147,$N1147)=0),$J1147,0)))</f>
        <v>0</v>
      </c>
      <c r="U1147" s="19" t="n">
        <f aca="false">IF(OR($M1147="",$M1147="ERR",$J1147="",$K1147="",$N1147=""),0,IF($N1147=0,IF(AND(OR(7=7,7=12),7&gt;=$K1147,7&lt;=IF($L1147="",12,$L1147)),$J1147,0),IF(AND(7&gt;=$K1147,7&lt;=IF($L1147="",12,$L1147),MOD(7-$K1147,$N1147)=0),$J1147,0)))</f>
        <v>0</v>
      </c>
      <c r="V1147" s="19" t="n">
        <f aca="false">IF(OR($M1147="",$M1147="ERR",$J1147="",$K1147="",$N1147=""),0,IF($N1147=0,IF(AND(OR(8=7,8=12),8&gt;=$K1147,8&lt;=IF($L1147="",12,$L1147)),$J1147,0),IF(AND(8&gt;=$K1147,8&lt;=IF($L1147="",12,$L1147),MOD(8-$K1147,$N1147)=0),$J1147,0)))</f>
        <v>0</v>
      </c>
      <c r="W1147" s="19" t="n">
        <f aca="false">IF(OR($M1147="",$M1147="ERR",$J1147="",$K1147="",$N1147=""),0,IF($N1147=0,IF(AND(OR(9=7,9=12),9&gt;=$K1147,9&lt;=IF($L1147="",12,$L1147)),$J1147,0),IF(AND(9&gt;=$K1147,9&lt;=IF($L1147="",12,$L1147),MOD(9-$K1147,$N1147)=0),$J1147,0)))</f>
        <v>0</v>
      </c>
      <c r="X1147" s="19" t="n">
        <f aca="false">IF(OR($M1147="",$M1147="ERR",$J1147="",$K1147="",$N1147=""),0,IF($N1147=0,IF(AND(OR(10=7,10=12),10&gt;=$K1147,10&lt;=IF($L1147="",12,$L1147)),$J1147,0),IF(AND(10&gt;=$K1147,10&lt;=IF($L1147="",12,$L1147),MOD(10-$K1147,$N1147)=0),$J1147,0)))</f>
        <v>0</v>
      </c>
      <c r="Y1147" s="19" t="n">
        <f aca="false">IF(OR($M1147="",$M1147="ERR",$J1147="",$K1147="",$N1147=""),0,IF($N1147=0,IF(AND(OR(11=7,11=12),11&gt;=$K1147,11&lt;=IF($L1147="",12,$L1147)),$J1147,0),IF(AND(11&gt;=$K1147,11&lt;=IF($L1147="",12,$L1147),MOD(11-$K1147,$N1147)=0),$J1147,0)))</f>
        <v>0</v>
      </c>
      <c r="Z1147" s="19" t="n">
        <f aca="false">IF(OR($M1147="",$M1147="ERR",$J1147="",$K1147="",$N1147=""),0,IF($N1147=0,IF(AND(OR(12=7,12=12),12&gt;=$K1147,12&lt;=IF($L1147="",12,$L1147)),$J1147,0),IF(AND(12&gt;=$K1147,12&lt;=IF($L1147="",12,$L1147),MOD(12-$K1147,$N1147)=0),$J1147,0)))</f>
        <v>0</v>
      </c>
      <c r="AA1147" s="36" t="n">
        <f aca="false">SUM(O1147:Z1147)</f>
        <v>0</v>
      </c>
      <c r="AB1147" s="15" t="str">
        <f aca="false">IF(AND($B1147="",$D1147="",$J1147=""),"",IF($B1147="","Falta código",IF(ISNA(MATCH($B1147,LST_COD,0)),"Código no registrado en Trabajadores",IF($E1147="","Concepto no está en el catálogo",IF($M1147="ERR","Retención de otro empleador: Origen = Otro empleador",IF(OR($J1147="",$K1147=""),"Falta monto o mes",IF(OR($K1147&lt;1,$K1147&gt;12),"Mes inicio inválido",IF(AND($L1147&lt;&gt;"",OR($L1147&lt;$K1147,$L1147&gt;12)),"Mes fin inválido",IF($N1147="","Falta frecuencia",IF(AND($G1147&lt;&gt;"Otro empleador",SUMPRODUCT(($O1147:$Z1147&lt;&gt;0)*(((COLUMN($O1147:$Z1147)-14)&lt;INDEX(Trabajadores!$M$6:$M$105,MATCH($B1147,LST_COD,0)))+((COLUMN($O1147:$Z1147)-14)&gt;INDEX(Trabajadores!$N$6:$N$105,MATCH($B1147,LST_COD,0)))))&gt;0),"Aviso: hay meses fuera del periodo laboral","OK"))))))))))</f>
        <v/>
      </c>
    </row>
    <row r="1148" customFormat="false" ht="15" hidden="false" customHeight="false" outlineLevel="0" collapsed="false">
      <c r="A1148" s="23" t="n">
        <v>1143</v>
      </c>
      <c r="B1148" s="7"/>
      <c r="C1148" s="35" t="str">
        <f aca="false">IF($B1148="","",IFERROR(INDEX(Trabajadores!$D$6:$D$105,MATCH($B1148,LST_COD,0)),"¿Código?"))</f>
        <v/>
      </c>
      <c r="D1148" s="30"/>
      <c r="E1148" s="9" t="str">
        <f aca="false">IF($D1148="","",IFERROR(VLOOKUP($D1148,CONC_TABLA,2,FALSE()),""))</f>
        <v/>
      </c>
      <c r="F1148" s="9" t="str">
        <f aca="false">IF($D1148="","",IFERROR(VLOOKUP($D1148,CONC_TABLA,3,FALSE()),""))</f>
        <v/>
      </c>
      <c r="G1148" s="30"/>
      <c r="H1148" s="30"/>
      <c r="I1148" s="30"/>
      <c r="J1148" s="29"/>
      <c r="K1148" s="28"/>
      <c r="L1148" s="28"/>
      <c r="M1148" s="9" t="str">
        <f aca="false">IF(OR($B1148="",$E1148=""),"",IF($E1148="INA","INA",IF($G1148="Otro empleador",IF($E1148="RET","RETO",IF($E1148="ORD","OTO","OTX")),IF($E1148="RET","ERR",$E1148))))</f>
        <v/>
      </c>
      <c r="N1148" s="9" t="str">
        <f aca="false">IF($I1148="","",IFERROR(VLOOKUP($I1148,FREC_TABLA,2,FALSE()),""))</f>
        <v/>
      </c>
      <c r="O1148" s="19" t="n">
        <f aca="false">IF(OR($M1148="",$M1148="ERR",$J1148="",$K1148="",$N1148=""),0,IF($N1148=0,IF(AND(OR(1=7,1=12),1&gt;=$K1148,1&lt;=IF($L1148="",12,$L1148)),$J1148,0),IF(AND(1&gt;=$K1148,1&lt;=IF($L1148="",12,$L1148),MOD(1-$K1148,$N1148)=0),$J1148,0)))</f>
        <v>0</v>
      </c>
      <c r="P1148" s="19" t="n">
        <f aca="false">IF(OR($M1148="",$M1148="ERR",$J1148="",$K1148="",$N1148=""),0,IF($N1148=0,IF(AND(OR(2=7,2=12),2&gt;=$K1148,2&lt;=IF($L1148="",12,$L1148)),$J1148,0),IF(AND(2&gt;=$K1148,2&lt;=IF($L1148="",12,$L1148),MOD(2-$K1148,$N1148)=0),$J1148,0)))</f>
        <v>0</v>
      </c>
      <c r="Q1148" s="19" t="n">
        <f aca="false">IF(OR($M1148="",$M1148="ERR",$J1148="",$K1148="",$N1148=""),0,IF($N1148=0,IF(AND(OR(3=7,3=12),3&gt;=$K1148,3&lt;=IF($L1148="",12,$L1148)),$J1148,0),IF(AND(3&gt;=$K1148,3&lt;=IF($L1148="",12,$L1148),MOD(3-$K1148,$N1148)=0),$J1148,0)))</f>
        <v>0</v>
      </c>
      <c r="R1148" s="19" t="n">
        <f aca="false">IF(OR($M1148="",$M1148="ERR",$J1148="",$K1148="",$N1148=""),0,IF($N1148=0,IF(AND(OR(4=7,4=12),4&gt;=$K1148,4&lt;=IF($L1148="",12,$L1148)),$J1148,0),IF(AND(4&gt;=$K1148,4&lt;=IF($L1148="",12,$L1148),MOD(4-$K1148,$N1148)=0),$J1148,0)))</f>
        <v>0</v>
      </c>
      <c r="S1148" s="19" t="n">
        <f aca="false">IF(OR($M1148="",$M1148="ERR",$J1148="",$K1148="",$N1148=""),0,IF($N1148=0,IF(AND(OR(5=7,5=12),5&gt;=$K1148,5&lt;=IF($L1148="",12,$L1148)),$J1148,0),IF(AND(5&gt;=$K1148,5&lt;=IF($L1148="",12,$L1148),MOD(5-$K1148,$N1148)=0),$J1148,0)))</f>
        <v>0</v>
      </c>
      <c r="T1148" s="19" t="n">
        <f aca="false">IF(OR($M1148="",$M1148="ERR",$J1148="",$K1148="",$N1148=""),0,IF($N1148=0,IF(AND(OR(6=7,6=12),6&gt;=$K1148,6&lt;=IF($L1148="",12,$L1148)),$J1148,0),IF(AND(6&gt;=$K1148,6&lt;=IF($L1148="",12,$L1148),MOD(6-$K1148,$N1148)=0),$J1148,0)))</f>
        <v>0</v>
      </c>
      <c r="U1148" s="19" t="n">
        <f aca="false">IF(OR($M1148="",$M1148="ERR",$J1148="",$K1148="",$N1148=""),0,IF($N1148=0,IF(AND(OR(7=7,7=12),7&gt;=$K1148,7&lt;=IF($L1148="",12,$L1148)),$J1148,0),IF(AND(7&gt;=$K1148,7&lt;=IF($L1148="",12,$L1148),MOD(7-$K1148,$N1148)=0),$J1148,0)))</f>
        <v>0</v>
      </c>
      <c r="V1148" s="19" t="n">
        <f aca="false">IF(OR($M1148="",$M1148="ERR",$J1148="",$K1148="",$N1148=""),0,IF($N1148=0,IF(AND(OR(8=7,8=12),8&gt;=$K1148,8&lt;=IF($L1148="",12,$L1148)),$J1148,0),IF(AND(8&gt;=$K1148,8&lt;=IF($L1148="",12,$L1148),MOD(8-$K1148,$N1148)=0),$J1148,0)))</f>
        <v>0</v>
      </c>
      <c r="W1148" s="19" t="n">
        <f aca="false">IF(OR($M1148="",$M1148="ERR",$J1148="",$K1148="",$N1148=""),0,IF($N1148=0,IF(AND(OR(9=7,9=12),9&gt;=$K1148,9&lt;=IF($L1148="",12,$L1148)),$J1148,0),IF(AND(9&gt;=$K1148,9&lt;=IF($L1148="",12,$L1148),MOD(9-$K1148,$N1148)=0),$J1148,0)))</f>
        <v>0</v>
      </c>
      <c r="X1148" s="19" t="n">
        <f aca="false">IF(OR($M1148="",$M1148="ERR",$J1148="",$K1148="",$N1148=""),0,IF($N1148=0,IF(AND(OR(10=7,10=12),10&gt;=$K1148,10&lt;=IF($L1148="",12,$L1148)),$J1148,0),IF(AND(10&gt;=$K1148,10&lt;=IF($L1148="",12,$L1148),MOD(10-$K1148,$N1148)=0),$J1148,0)))</f>
        <v>0</v>
      </c>
      <c r="Y1148" s="19" t="n">
        <f aca="false">IF(OR($M1148="",$M1148="ERR",$J1148="",$K1148="",$N1148=""),0,IF($N1148=0,IF(AND(OR(11=7,11=12),11&gt;=$K1148,11&lt;=IF($L1148="",12,$L1148)),$J1148,0),IF(AND(11&gt;=$K1148,11&lt;=IF($L1148="",12,$L1148),MOD(11-$K1148,$N1148)=0),$J1148,0)))</f>
        <v>0</v>
      </c>
      <c r="Z1148" s="19" t="n">
        <f aca="false">IF(OR($M1148="",$M1148="ERR",$J1148="",$K1148="",$N1148=""),0,IF($N1148=0,IF(AND(OR(12=7,12=12),12&gt;=$K1148,12&lt;=IF($L1148="",12,$L1148)),$J1148,0),IF(AND(12&gt;=$K1148,12&lt;=IF($L1148="",12,$L1148),MOD(12-$K1148,$N1148)=0),$J1148,0)))</f>
        <v>0</v>
      </c>
      <c r="AA1148" s="36" t="n">
        <f aca="false">SUM(O1148:Z1148)</f>
        <v>0</v>
      </c>
      <c r="AB1148" s="15" t="str">
        <f aca="false">IF(AND($B1148="",$D1148="",$J1148=""),"",IF($B1148="","Falta código",IF(ISNA(MATCH($B1148,LST_COD,0)),"Código no registrado en Trabajadores",IF($E1148="","Concepto no está en el catálogo",IF($M1148="ERR","Retención de otro empleador: Origen = Otro empleador",IF(OR($J1148="",$K1148=""),"Falta monto o mes",IF(OR($K1148&lt;1,$K1148&gt;12),"Mes inicio inválido",IF(AND($L1148&lt;&gt;"",OR($L1148&lt;$K1148,$L1148&gt;12)),"Mes fin inválido",IF($N1148="","Falta frecuencia",IF(AND($G1148&lt;&gt;"Otro empleador",SUMPRODUCT(($O1148:$Z1148&lt;&gt;0)*(((COLUMN($O1148:$Z1148)-14)&lt;INDEX(Trabajadores!$M$6:$M$105,MATCH($B1148,LST_COD,0)))+((COLUMN($O1148:$Z1148)-14)&gt;INDEX(Trabajadores!$N$6:$N$105,MATCH($B1148,LST_COD,0)))))&gt;0),"Aviso: hay meses fuera del periodo laboral","OK"))))))))))</f>
        <v/>
      </c>
    </row>
    <row r="1149" customFormat="false" ht="15" hidden="false" customHeight="false" outlineLevel="0" collapsed="false">
      <c r="A1149" s="23" t="n">
        <v>1144</v>
      </c>
      <c r="B1149" s="7"/>
      <c r="C1149" s="35" t="str">
        <f aca="false">IF($B1149="","",IFERROR(INDEX(Trabajadores!$D$6:$D$105,MATCH($B1149,LST_COD,0)),"¿Código?"))</f>
        <v/>
      </c>
      <c r="D1149" s="30"/>
      <c r="E1149" s="9" t="str">
        <f aca="false">IF($D1149="","",IFERROR(VLOOKUP($D1149,CONC_TABLA,2,FALSE()),""))</f>
        <v/>
      </c>
      <c r="F1149" s="9" t="str">
        <f aca="false">IF($D1149="","",IFERROR(VLOOKUP($D1149,CONC_TABLA,3,FALSE()),""))</f>
        <v/>
      </c>
      <c r="G1149" s="30"/>
      <c r="H1149" s="30"/>
      <c r="I1149" s="30"/>
      <c r="J1149" s="29"/>
      <c r="K1149" s="28"/>
      <c r="L1149" s="28"/>
      <c r="M1149" s="9" t="str">
        <f aca="false">IF(OR($B1149="",$E1149=""),"",IF($E1149="INA","INA",IF($G1149="Otro empleador",IF($E1149="RET","RETO",IF($E1149="ORD","OTO","OTX")),IF($E1149="RET","ERR",$E1149))))</f>
        <v/>
      </c>
      <c r="N1149" s="9" t="str">
        <f aca="false">IF($I1149="","",IFERROR(VLOOKUP($I1149,FREC_TABLA,2,FALSE()),""))</f>
        <v/>
      </c>
      <c r="O1149" s="19" t="n">
        <f aca="false">IF(OR($M1149="",$M1149="ERR",$J1149="",$K1149="",$N1149=""),0,IF($N1149=0,IF(AND(OR(1=7,1=12),1&gt;=$K1149,1&lt;=IF($L1149="",12,$L1149)),$J1149,0),IF(AND(1&gt;=$K1149,1&lt;=IF($L1149="",12,$L1149),MOD(1-$K1149,$N1149)=0),$J1149,0)))</f>
        <v>0</v>
      </c>
      <c r="P1149" s="19" t="n">
        <f aca="false">IF(OR($M1149="",$M1149="ERR",$J1149="",$K1149="",$N1149=""),0,IF($N1149=0,IF(AND(OR(2=7,2=12),2&gt;=$K1149,2&lt;=IF($L1149="",12,$L1149)),$J1149,0),IF(AND(2&gt;=$K1149,2&lt;=IF($L1149="",12,$L1149),MOD(2-$K1149,$N1149)=0),$J1149,0)))</f>
        <v>0</v>
      </c>
      <c r="Q1149" s="19" t="n">
        <f aca="false">IF(OR($M1149="",$M1149="ERR",$J1149="",$K1149="",$N1149=""),0,IF($N1149=0,IF(AND(OR(3=7,3=12),3&gt;=$K1149,3&lt;=IF($L1149="",12,$L1149)),$J1149,0),IF(AND(3&gt;=$K1149,3&lt;=IF($L1149="",12,$L1149),MOD(3-$K1149,$N1149)=0),$J1149,0)))</f>
        <v>0</v>
      </c>
      <c r="R1149" s="19" t="n">
        <f aca="false">IF(OR($M1149="",$M1149="ERR",$J1149="",$K1149="",$N1149=""),0,IF($N1149=0,IF(AND(OR(4=7,4=12),4&gt;=$K1149,4&lt;=IF($L1149="",12,$L1149)),$J1149,0),IF(AND(4&gt;=$K1149,4&lt;=IF($L1149="",12,$L1149),MOD(4-$K1149,$N1149)=0),$J1149,0)))</f>
        <v>0</v>
      </c>
      <c r="S1149" s="19" t="n">
        <f aca="false">IF(OR($M1149="",$M1149="ERR",$J1149="",$K1149="",$N1149=""),0,IF($N1149=0,IF(AND(OR(5=7,5=12),5&gt;=$K1149,5&lt;=IF($L1149="",12,$L1149)),$J1149,0),IF(AND(5&gt;=$K1149,5&lt;=IF($L1149="",12,$L1149),MOD(5-$K1149,$N1149)=0),$J1149,0)))</f>
        <v>0</v>
      </c>
      <c r="T1149" s="19" t="n">
        <f aca="false">IF(OR($M1149="",$M1149="ERR",$J1149="",$K1149="",$N1149=""),0,IF($N1149=0,IF(AND(OR(6=7,6=12),6&gt;=$K1149,6&lt;=IF($L1149="",12,$L1149)),$J1149,0),IF(AND(6&gt;=$K1149,6&lt;=IF($L1149="",12,$L1149),MOD(6-$K1149,$N1149)=0),$J1149,0)))</f>
        <v>0</v>
      </c>
      <c r="U1149" s="19" t="n">
        <f aca="false">IF(OR($M1149="",$M1149="ERR",$J1149="",$K1149="",$N1149=""),0,IF($N1149=0,IF(AND(OR(7=7,7=12),7&gt;=$K1149,7&lt;=IF($L1149="",12,$L1149)),$J1149,0),IF(AND(7&gt;=$K1149,7&lt;=IF($L1149="",12,$L1149),MOD(7-$K1149,$N1149)=0),$J1149,0)))</f>
        <v>0</v>
      </c>
      <c r="V1149" s="19" t="n">
        <f aca="false">IF(OR($M1149="",$M1149="ERR",$J1149="",$K1149="",$N1149=""),0,IF($N1149=0,IF(AND(OR(8=7,8=12),8&gt;=$K1149,8&lt;=IF($L1149="",12,$L1149)),$J1149,0),IF(AND(8&gt;=$K1149,8&lt;=IF($L1149="",12,$L1149),MOD(8-$K1149,$N1149)=0),$J1149,0)))</f>
        <v>0</v>
      </c>
      <c r="W1149" s="19" t="n">
        <f aca="false">IF(OR($M1149="",$M1149="ERR",$J1149="",$K1149="",$N1149=""),0,IF($N1149=0,IF(AND(OR(9=7,9=12),9&gt;=$K1149,9&lt;=IF($L1149="",12,$L1149)),$J1149,0),IF(AND(9&gt;=$K1149,9&lt;=IF($L1149="",12,$L1149),MOD(9-$K1149,$N1149)=0),$J1149,0)))</f>
        <v>0</v>
      </c>
      <c r="X1149" s="19" t="n">
        <f aca="false">IF(OR($M1149="",$M1149="ERR",$J1149="",$K1149="",$N1149=""),0,IF($N1149=0,IF(AND(OR(10=7,10=12),10&gt;=$K1149,10&lt;=IF($L1149="",12,$L1149)),$J1149,0),IF(AND(10&gt;=$K1149,10&lt;=IF($L1149="",12,$L1149),MOD(10-$K1149,$N1149)=0),$J1149,0)))</f>
        <v>0</v>
      </c>
      <c r="Y1149" s="19" t="n">
        <f aca="false">IF(OR($M1149="",$M1149="ERR",$J1149="",$K1149="",$N1149=""),0,IF($N1149=0,IF(AND(OR(11=7,11=12),11&gt;=$K1149,11&lt;=IF($L1149="",12,$L1149)),$J1149,0),IF(AND(11&gt;=$K1149,11&lt;=IF($L1149="",12,$L1149),MOD(11-$K1149,$N1149)=0),$J1149,0)))</f>
        <v>0</v>
      </c>
      <c r="Z1149" s="19" t="n">
        <f aca="false">IF(OR($M1149="",$M1149="ERR",$J1149="",$K1149="",$N1149=""),0,IF($N1149=0,IF(AND(OR(12=7,12=12),12&gt;=$K1149,12&lt;=IF($L1149="",12,$L1149)),$J1149,0),IF(AND(12&gt;=$K1149,12&lt;=IF($L1149="",12,$L1149),MOD(12-$K1149,$N1149)=0),$J1149,0)))</f>
        <v>0</v>
      </c>
      <c r="AA1149" s="36" t="n">
        <f aca="false">SUM(O1149:Z1149)</f>
        <v>0</v>
      </c>
      <c r="AB1149" s="15" t="str">
        <f aca="false">IF(AND($B1149="",$D1149="",$J1149=""),"",IF($B1149="","Falta código",IF(ISNA(MATCH($B1149,LST_COD,0)),"Código no registrado en Trabajadores",IF($E1149="","Concepto no está en el catálogo",IF($M1149="ERR","Retención de otro empleador: Origen = Otro empleador",IF(OR($J1149="",$K1149=""),"Falta monto o mes",IF(OR($K1149&lt;1,$K1149&gt;12),"Mes inicio inválido",IF(AND($L1149&lt;&gt;"",OR($L1149&lt;$K1149,$L1149&gt;12)),"Mes fin inválido",IF($N1149="","Falta frecuencia",IF(AND($G1149&lt;&gt;"Otro empleador",SUMPRODUCT(($O1149:$Z1149&lt;&gt;0)*(((COLUMN($O1149:$Z1149)-14)&lt;INDEX(Trabajadores!$M$6:$M$105,MATCH($B1149,LST_COD,0)))+((COLUMN($O1149:$Z1149)-14)&gt;INDEX(Trabajadores!$N$6:$N$105,MATCH($B1149,LST_COD,0)))))&gt;0),"Aviso: hay meses fuera del periodo laboral","OK"))))))))))</f>
        <v/>
      </c>
    </row>
    <row r="1150" customFormat="false" ht="15" hidden="false" customHeight="false" outlineLevel="0" collapsed="false">
      <c r="A1150" s="23" t="n">
        <v>1145</v>
      </c>
      <c r="B1150" s="7"/>
      <c r="C1150" s="35" t="str">
        <f aca="false">IF($B1150="","",IFERROR(INDEX(Trabajadores!$D$6:$D$105,MATCH($B1150,LST_COD,0)),"¿Código?"))</f>
        <v/>
      </c>
      <c r="D1150" s="30"/>
      <c r="E1150" s="9" t="str">
        <f aca="false">IF($D1150="","",IFERROR(VLOOKUP($D1150,CONC_TABLA,2,FALSE()),""))</f>
        <v/>
      </c>
      <c r="F1150" s="9" t="str">
        <f aca="false">IF($D1150="","",IFERROR(VLOOKUP($D1150,CONC_TABLA,3,FALSE()),""))</f>
        <v/>
      </c>
      <c r="G1150" s="30"/>
      <c r="H1150" s="30"/>
      <c r="I1150" s="30"/>
      <c r="J1150" s="29"/>
      <c r="K1150" s="28"/>
      <c r="L1150" s="28"/>
      <c r="M1150" s="9" t="str">
        <f aca="false">IF(OR($B1150="",$E1150=""),"",IF($E1150="INA","INA",IF($G1150="Otro empleador",IF($E1150="RET","RETO",IF($E1150="ORD","OTO","OTX")),IF($E1150="RET","ERR",$E1150))))</f>
        <v/>
      </c>
      <c r="N1150" s="9" t="str">
        <f aca="false">IF($I1150="","",IFERROR(VLOOKUP($I1150,FREC_TABLA,2,FALSE()),""))</f>
        <v/>
      </c>
      <c r="O1150" s="19" t="n">
        <f aca="false">IF(OR($M1150="",$M1150="ERR",$J1150="",$K1150="",$N1150=""),0,IF($N1150=0,IF(AND(OR(1=7,1=12),1&gt;=$K1150,1&lt;=IF($L1150="",12,$L1150)),$J1150,0),IF(AND(1&gt;=$K1150,1&lt;=IF($L1150="",12,$L1150),MOD(1-$K1150,$N1150)=0),$J1150,0)))</f>
        <v>0</v>
      </c>
      <c r="P1150" s="19" t="n">
        <f aca="false">IF(OR($M1150="",$M1150="ERR",$J1150="",$K1150="",$N1150=""),0,IF($N1150=0,IF(AND(OR(2=7,2=12),2&gt;=$K1150,2&lt;=IF($L1150="",12,$L1150)),$J1150,0),IF(AND(2&gt;=$K1150,2&lt;=IF($L1150="",12,$L1150),MOD(2-$K1150,$N1150)=0),$J1150,0)))</f>
        <v>0</v>
      </c>
      <c r="Q1150" s="19" t="n">
        <f aca="false">IF(OR($M1150="",$M1150="ERR",$J1150="",$K1150="",$N1150=""),0,IF($N1150=0,IF(AND(OR(3=7,3=12),3&gt;=$K1150,3&lt;=IF($L1150="",12,$L1150)),$J1150,0),IF(AND(3&gt;=$K1150,3&lt;=IF($L1150="",12,$L1150),MOD(3-$K1150,$N1150)=0),$J1150,0)))</f>
        <v>0</v>
      </c>
      <c r="R1150" s="19" t="n">
        <f aca="false">IF(OR($M1150="",$M1150="ERR",$J1150="",$K1150="",$N1150=""),0,IF($N1150=0,IF(AND(OR(4=7,4=12),4&gt;=$K1150,4&lt;=IF($L1150="",12,$L1150)),$J1150,0),IF(AND(4&gt;=$K1150,4&lt;=IF($L1150="",12,$L1150),MOD(4-$K1150,$N1150)=0),$J1150,0)))</f>
        <v>0</v>
      </c>
      <c r="S1150" s="19" t="n">
        <f aca="false">IF(OR($M1150="",$M1150="ERR",$J1150="",$K1150="",$N1150=""),0,IF($N1150=0,IF(AND(OR(5=7,5=12),5&gt;=$K1150,5&lt;=IF($L1150="",12,$L1150)),$J1150,0),IF(AND(5&gt;=$K1150,5&lt;=IF($L1150="",12,$L1150),MOD(5-$K1150,$N1150)=0),$J1150,0)))</f>
        <v>0</v>
      </c>
      <c r="T1150" s="19" t="n">
        <f aca="false">IF(OR($M1150="",$M1150="ERR",$J1150="",$K1150="",$N1150=""),0,IF($N1150=0,IF(AND(OR(6=7,6=12),6&gt;=$K1150,6&lt;=IF($L1150="",12,$L1150)),$J1150,0),IF(AND(6&gt;=$K1150,6&lt;=IF($L1150="",12,$L1150),MOD(6-$K1150,$N1150)=0),$J1150,0)))</f>
        <v>0</v>
      </c>
      <c r="U1150" s="19" t="n">
        <f aca="false">IF(OR($M1150="",$M1150="ERR",$J1150="",$K1150="",$N1150=""),0,IF($N1150=0,IF(AND(OR(7=7,7=12),7&gt;=$K1150,7&lt;=IF($L1150="",12,$L1150)),$J1150,0),IF(AND(7&gt;=$K1150,7&lt;=IF($L1150="",12,$L1150),MOD(7-$K1150,$N1150)=0),$J1150,0)))</f>
        <v>0</v>
      </c>
      <c r="V1150" s="19" t="n">
        <f aca="false">IF(OR($M1150="",$M1150="ERR",$J1150="",$K1150="",$N1150=""),0,IF($N1150=0,IF(AND(OR(8=7,8=12),8&gt;=$K1150,8&lt;=IF($L1150="",12,$L1150)),$J1150,0),IF(AND(8&gt;=$K1150,8&lt;=IF($L1150="",12,$L1150),MOD(8-$K1150,$N1150)=0),$J1150,0)))</f>
        <v>0</v>
      </c>
      <c r="W1150" s="19" t="n">
        <f aca="false">IF(OR($M1150="",$M1150="ERR",$J1150="",$K1150="",$N1150=""),0,IF($N1150=0,IF(AND(OR(9=7,9=12),9&gt;=$K1150,9&lt;=IF($L1150="",12,$L1150)),$J1150,0),IF(AND(9&gt;=$K1150,9&lt;=IF($L1150="",12,$L1150),MOD(9-$K1150,$N1150)=0),$J1150,0)))</f>
        <v>0</v>
      </c>
      <c r="X1150" s="19" t="n">
        <f aca="false">IF(OR($M1150="",$M1150="ERR",$J1150="",$K1150="",$N1150=""),0,IF($N1150=0,IF(AND(OR(10=7,10=12),10&gt;=$K1150,10&lt;=IF($L1150="",12,$L1150)),$J1150,0),IF(AND(10&gt;=$K1150,10&lt;=IF($L1150="",12,$L1150),MOD(10-$K1150,$N1150)=0),$J1150,0)))</f>
        <v>0</v>
      </c>
      <c r="Y1150" s="19" t="n">
        <f aca="false">IF(OR($M1150="",$M1150="ERR",$J1150="",$K1150="",$N1150=""),0,IF($N1150=0,IF(AND(OR(11=7,11=12),11&gt;=$K1150,11&lt;=IF($L1150="",12,$L1150)),$J1150,0),IF(AND(11&gt;=$K1150,11&lt;=IF($L1150="",12,$L1150),MOD(11-$K1150,$N1150)=0),$J1150,0)))</f>
        <v>0</v>
      </c>
      <c r="Z1150" s="19" t="n">
        <f aca="false">IF(OR($M1150="",$M1150="ERR",$J1150="",$K1150="",$N1150=""),0,IF($N1150=0,IF(AND(OR(12=7,12=12),12&gt;=$K1150,12&lt;=IF($L1150="",12,$L1150)),$J1150,0),IF(AND(12&gt;=$K1150,12&lt;=IF($L1150="",12,$L1150),MOD(12-$K1150,$N1150)=0),$J1150,0)))</f>
        <v>0</v>
      </c>
      <c r="AA1150" s="36" t="n">
        <f aca="false">SUM(O1150:Z1150)</f>
        <v>0</v>
      </c>
      <c r="AB1150" s="15" t="str">
        <f aca="false">IF(AND($B1150="",$D1150="",$J1150=""),"",IF($B1150="","Falta código",IF(ISNA(MATCH($B1150,LST_COD,0)),"Código no registrado en Trabajadores",IF($E1150="","Concepto no está en el catálogo",IF($M1150="ERR","Retención de otro empleador: Origen = Otro empleador",IF(OR($J1150="",$K1150=""),"Falta monto o mes",IF(OR($K1150&lt;1,$K1150&gt;12),"Mes inicio inválido",IF(AND($L1150&lt;&gt;"",OR($L1150&lt;$K1150,$L1150&gt;12)),"Mes fin inválido",IF($N1150="","Falta frecuencia",IF(AND($G1150&lt;&gt;"Otro empleador",SUMPRODUCT(($O1150:$Z1150&lt;&gt;0)*(((COLUMN($O1150:$Z1150)-14)&lt;INDEX(Trabajadores!$M$6:$M$105,MATCH($B1150,LST_COD,0)))+((COLUMN($O1150:$Z1150)-14)&gt;INDEX(Trabajadores!$N$6:$N$105,MATCH($B1150,LST_COD,0)))))&gt;0),"Aviso: hay meses fuera del periodo laboral","OK"))))))))))</f>
        <v/>
      </c>
    </row>
    <row r="1151" customFormat="false" ht="15" hidden="false" customHeight="false" outlineLevel="0" collapsed="false">
      <c r="A1151" s="23" t="n">
        <v>1146</v>
      </c>
      <c r="B1151" s="7"/>
      <c r="C1151" s="35" t="str">
        <f aca="false">IF($B1151="","",IFERROR(INDEX(Trabajadores!$D$6:$D$105,MATCH($B1151,LST_COD,0)),"¿Código?"))</f>
        <v/>
      </c>
      <c r="D1151" s="30"/>
      <c r="E1151" s="9" t="str">
        <f aca="false">IF($D1151="","",IFERROR(VLOOKUP($D1151,CONC_TABLA,2,FALSE()),""))</f>
        <v/>
      </c>
      <c r="F1151" s="9" t="str">
        <f aca="false">IF($D1151="","",IFERROR(VLOOKUP($D1151,CONC_TABLA,3,FALSE()),""))</f>
        <v/>
      </c>
      <c r="G1151" s="30"/>
      <c r="H1151" s="30"/>
      <c r="I1151" s="30"/>
      <c r="J1151" s="29"/>
      <c r="K1151" s="28"/>
      <c r="L1151" s="28"/>
      <c r="M1151" s="9" t="str">
        <f aca="false">IF(OR($B1151="",$E1151=""),"",IF($E1151="INA","INA",IF($G1151="Otro empleador",IF($E1151="RET","RETO",IF($E1151="ORD","OTO","OTX")),IF($E1151="RET","ERR",$E1151))))</f>
        <v/>
      </c>
      <c r="N1151" s="9" t="str">
        <f aca="false">IF($I1151="","",IFERROR(VLOOKUP($I1151,FREC_TABLA,2,FALSE()),""))</f>
        <v/>
      </c>
      <c r="O1151" s="19" t="n">
        <f aca="false">IF(OR($M1151="",$M1151="ERR",$J1151="",$K1151="",$N1151=""),0,IF($N1151=0,IF(AND(OR(1=7,1=12),1&gt;=$K1151,1&lt;=IF($L1151="",12,$L1151)),$J1151,0),IF(AND(1&gt;=$K1151,1&lt;=IF($L1151="",12,$L1151),MOD(1-$K1151,$N1151)=0),$J1151,0)))</f>
        <v>0</v>
      </c>
      <c r="P1151" s="19" t="n">
        <f aca="false">IF(OR($M1151="",$M1151="ERR",$J1151="",$K1151="",$N1151=""),0,IF($N1151=0,IF(AND(OR(2=7,2=12),2&gt;=$K1151,2&lt;=IF($L1151="",12,$L1151)),$J1151,0),IF(AND(2&gt;=$K1151,2&lt;=IF($L1151="",12,$L1151),MOD(2-$K1151,$N1151)=0),$J1151,0)))</f>
        <v>0</v>
      </c>
      <c r="Q1151" s="19" t="n">
        <f aca="false">IF(OR($M1151="",$M1151="ERR",$J1151="",$K1151="",$N1151=""),0,IF($N1151=0,IF(AND(OR(3=7,3=12),3&gt;=$K1151,3&lt;=IF($L1151="",12,$L1151)),$J1151,0),IF(AND(3&gt;=$K1151,3&lt;=IF($L1151="",12,$L1151),MOD(3-$K1151,$N1151)=0),$J1151,0)))</f>
        <v>0</v>
      </c>
      <c r="R1151" s="19" t="n">
        <f aca="false">IF(OR($M1151="",$M1151="ERR",$J1151="",$K1151="",$N1151=""),0,IF($N1151=0,IF(AND(OR(4=7,4=12),4&gt;=$K1151,4&lt;=IF($L1151="",12,$L1151)),$J1151,0),IF(AND(4&gt;=$K1151,4&lt;=IF($L1151="",12,$L1151),MOD(4-$K1151,$N1151)=0),$J1151,0)))</f>
        <v>0</v>
      </c>
      <c r="S1151" s="19" t="n">
        <f aca="false">IF(OR($M1151="",$M1151="ERR",$J1151="",$K1151="",$N1151=""),0,IF($N1151=0,IF(AND(OR(5=7,5=12),5&gt;=$K1151,5&lt;=IF($L1151="",12,$L1151)),$J1151,0),IF(AND(5&gt;=$K1151,5&lt;=IF($L1151="",12,$L1151),MOD(5-$K1151,$N1151)=0),$J1151,0)))</f>
        <v>0</v>
      </c>
      <c r="T1151" s="19" t="n">
        <f aca="false">IF(OR($M1151="",$M1151="ERR",$J1151="",$K1151="",$N1151=""),0,IF($N1151=0,IF(AND(OR(6=7,6=12),6&gt;=$K1151,6&lt;=IF($L1151="",12,$L1151)),$J1151,0),IF(AND(6&gt;=$K1151,6&lt;=IF($L1151="",12,$L1151),MOD(6-$K1151,$N1151)=0),$J1151,0)))</f>
        <v>0</v>
      </c>
      <c r="U1151" s="19" t="n">
        <f aca="false">IF(OR($M1151="",$M1151="ERR",$J1151="",$K1151="",$N1151=""),0,IF($N1151=0,IF(AND(OR(7=7,7=12),7&gt;=$K1151,7&lt;=IF($L1151="",12,$L1151)),$J1151,0),IF(AND(7&gt;=$K1151,7&lt;=IF($L1151="",12,$L1151),MOD(7-$K1151,$N1151)=0),$J1151,0)))</f>
        <v>0</v>
      </c>
      <c r="V1151" s="19" t="n">
        <f aca="false">IF(OR($M1151="",$M1151="ERR",$J1151="",$K1151="",$N1151=""),0,IF($N1151=0,IF(AND(OR(8=7,8=12),8&gt;=$K1151,8&lt;=IF($L1151="",12,$L1151)),$J1151,0),IF(AND(8&gt;=$K1151,8&lt;=IF($L1151="",12,$L1151),MOD(8-$K1151,$N1151)=0),$J1151,0)))</f>
        <v>0</v>
      </c>
      <c r="W1151" s="19" t="n">
        <f aca="false">IF(OR($M1151="",$M1151="ERR",$J1151="",$K1151="",$N1151=""),0,IF($N1151=0,IF(AND(OR(9=7,9=12),9&gt;=$K1151,9&lt;=IF($L1151="",12,$L1151)),$J1151,0),IF(AND(9&gt;=$K1151,9&lt;=IF($L1151="",12,$L1151),MOD(9-$K1151,$N1151)=0),$J1151,0)))</f>
        <v>0</v>
      </c>
      <c r="X1151" s="19" t="n">
        <f aca="false">IF(OR($M1151="",$M1151="ERR",$J1151="",$K1151="",$N1151=""),0,IF($N1151=0,IF(AND(OR(10=7,10=12),10&gt;=$K1151,10&lt;=IF($L1151="",12,$L1151)),$J1151,0),IF(AND(10&gt;=$K1151,10&lt;=IF($L1151="",12,$L1151),MOD(10-$K1151,$N1151)=0),$J1151,0)))</f>
        <v>0</v>
      </c>
      <c r="Y1151" s="19" t="n">
        <f aca="false">IF(OR($M1151="",$M1151="ERR",$J1151="",$K1151="",$N1151=""),0,IF($N1151=0,IF(AND(OR(11=7,11=12),11&gt;=$K1151,11&lt;=IF($L1151="",12,$L1151)),$J1151,0),IF(AND(11&gt;=$K1151,11&lt;=IF($L1151="",12,$L1151),MOD(11-$K1151,$N1151)=0),$J1151,0)))</f>
        <v>0</v>
      </c>
      <c r="Z1151" s="19" t="n">
        <f aca="false">IF(OR($M1151="",$M1151="ERR",$J1151="",$K1151="",$N1151=""),0,IF($N1151=0,IF(AND(OR(12=7,12=12),12&gt;=$K1151,12&lt;=IF($L1151="",12,$L1151)),$J1151,0),IF(AND(12&gt;=$K1151,12&lt;=IF($L1151="",12,$L1151),MOD(12-$K1151,$N1151)=0),$J1151,0)))</f>
        <v>0</v>
      </c>
      <c r="AA1151" s="36" t="n">
        <f aca="false">SUM(O1151:Z1151)</f>
        <v>0</v>
      </c>
      <c r="AB1151" s="15" t="str">
        <f aca="false">IF(AND($B1151="",$D1151="",$J1151=""),"",IF($B1151="","Falta código",IF(ISNA(MATCH($B1151,LST_COD,0)),"Código no registrado en Trabajadores",IF($E1151="","Concepto no está en el catálogo",IF($M1151="ERR","Retención de otro empleador: Origen = Otro empleador",IF(OR($J1151="",$K1151=""),"Falta monto o mes",IF(OR($K1151&lt;1,$K1151&gt;12),"Mes inicio inválido",IF(AND($L1151&lt;&gt;"",OR($L1151&lt;$K1151,$L1151&gt;12)),"Mes fin inválido",IF($N1151="","Falta frecuencia",IF(AND($G1151&lt;&gt;"Otro empleador",SUMPRODUCT(($O1151:$Z1151&lt;&gt;0)*(((COLUMN($O1151:$Z1151)-14)&lt;INDEX(Trabajadores!$M$6:$M$105,MATCH($B1151,LST_COD,0)))+((COLUMN($O1151:$Z1151)-14)&gt;INDEX(Trabajadores!$N$6:$N$105,MATCH($B1151,LST_COD,0)))))&gt;0),"Aviso: hay meses fuera del periodo laboral","OK"))))))))))</f>
        <v/>
      </c>
    </row>
    <row r="1152" customFormat="false" ht="15" hidden="false" customHeight="false" outlineLevel="0" collapsed="false">
      <c r="A1152" s="23" t="n">
        <v>1147</v>
      </c>
      <c r="B1152" s="7"/>
      <c r="C1152" s="35" t="str">
        <f aca="false">IF($B1152="","",IFERROR(INDEX(Trabajadores!$D$6:$D$105,MATCH($B1152,LST_COD,0)),"¿Código?"))</f>
        <v/>
      </c>
      <c r="D1152" s="30"/>
      <c r="E1152" s="9" t="str">
        <f aca="false">IF($D1152="","",IFERROR(VLOOKUP($D1152,CONC_TABLA,2,FALSE()),""))</f>
        <v/>
      </c>
      <c r="F1152" s="9" t="str">
        <f aca="false">IF($D1152="","",IFERROR(VLOOKUP($D1152,CONC_TABLA,3,FALSE()),""))</f>
        <v/>
      </c>
      <c r="G1152" s="30"/>
      <c r="H1152" s="30"/>
      <c r="I1152" s="30"/>
      <c r="J1152" s="29"/>
      <c r="K1152" s="28"/>
      <c r="L1152" s="28"/>
      <c r="M1152" s="9" t="str">
        <f aca="false">IF(OR($B1152="",$E1152=""),"",IF($E1152="INA","INA",IF($G1152="Otro empleador",IF($E1152="RET","RETO",IF($E1152="ORD","OTO","OTX")),IF($E1152="RET","ERR",$E1152))))</f>
        <v/>
      </c>
      <c r="N1152" s="9" t="str">
        <f aca="false">IF($I1152="","",IFERROR(VLOOKUP($I1152,FREC_TABLA,2,FALSE()),""))</f>
        <v/>
      </c>
      <c r="O1152" s="19" t="n">
        <f aca="false">IF(OR($M1152="",$M1152="ERR",$J1152="",$K1152="",$N1152=""),0,IF($N1152=0,IF(AND(OR(1=7,1=12),1&gt;=$K1152,1&lt;=IF($L1152="",12,$L1152)),$J1152,0),IF(AND(1&gt;=$K1152,1&lt;=IF($L1152="",12,$L1152),MOD(1-$K1152,$N1152)=0),$J1152,0)))</f>
        <v>0</v>
      </c>
      <c r="P1152" s="19" t="n">
        <f aca="false">IF(OR($M1152="",$M1152="ERR",$J1152="",$K1152="",$N1152=""),0,IF($N1152=0,IF(AND(OR(2=7,2=12),2&gt;=$K1152,2&lt;=IF($L1152="",12,$L1152)),$J1152,0),IF(AND(2&gt;=$K1152,2&lt;=IF($L1152="",12,$L1152),MOD(2-$K1152,$N1152)=0),$J1152,0)))</f>
        <v>0</v>
      </c>
      <c r="Q1152" s="19" t="n">
        <f aca="false">IF(OR($M1152="",$M1152="ERR",$J1152="",$K1152="",$N1152=""),0,IF($N1152=0,IF(AND(OR(3=7,3=12),3&gt;=$K1152,3&lt;=IF($L1152="",12,$L1152)),$J1152,0),IF(AND(3&gt;=$K1152,3&lt;=IF($L1152="",12,$L1152),MOD(3-$K1152,$N1152)=0),$J1152,0)))</f>
        <v>0</v>
      </c>
      <c r="R1152" s="19" t="n">
        <f aca="false">IF(OR($M1152="",$M1152="ERR",$J1152="",$K1152="",$N1152=""),0,IF($N1152=0,IF(AND(OR(4=7,4=12),4&gt;=$K1152,4&lt;=IF($L1152="",12,$L1152)),$J1152,0),IF(AND(4&gt;=$K1152,4&lt;=IF($L1152="",12,$L1152),MOD(4-$K1152,$N1152)=0),$J1152,0)))</f>
        <v>0</v>
      </c>
      <c r="S1152" s="19" t="n">
        <f aca="false">IF(OR($M1152="",$M1152="ERR",$J1152="",$K1152="",$N1152=""),0,IF($N1152=0,IF(AND(OR(5=7,5=12),5&gt;=$K1152,5&lt;=IF($L1152="",12,$L1152)),$J1152,0),IF(AND(5&gt;=$K1152,5&lt;=IF($L1152="",12,$L1152),MOD(5-$K1152,$N1152)=0),$J1152,0)))</f>
        <v>0</v>
      </c>
      <c r="T1152" s="19" t="n">
        <f aca="false">IF(OR($M1152="",$M1152="ERR",$J1152="",$K1152="",$N1152=""),0,IF($N1152=0,IF(AND(OR(6=7,6=12),6&gt;=$K1152,6&lt;=IF($L1152="",12,$L1152)),$J1152,0),IF(AND(6&gt;=$K1152,6&lt;=IF($L1152="",12,$L1152),MOD(6-$K1152,$N1152)=0),$J1152,0)))</f>
        <v>0</v>
      </c>
      <c r="U1152" s="19" t="n">
        <f aca="false">IF(OR($M1152="",$M1152="ERR",$J1152="",$K1152="",$N1152=""),0,IF($N1152=0,IF(AND(OR(7=7,7=12),7&gt;=$K1152,7&lt;=IF($L1152="",12,$L1152)),$J1152,0),IF(AND(7&gt;=$K1152,7&lt;=IF($L1152="",12,$L1152),MOD(7-$K1152,$N1152)=0),$J1152,0)))</f>
        <v>0</v>
      </c>
      <c r="V1152" s="19" t="n">
        <f aca="false">IF(OR($M1152="",$M1152="ERR",$J1152="",$K1152="",$N1152=""),0,IF($N1152=0,IF(AND(OR(8=7,8=12),8&gt;=$K1152,8&lt;=IF($L1152="",12,$L1152)),$J1152,0),IF(AND(8&gt;=$K1152,8&lt;=IF($L1152="",12,$L1152),MOD(8-$K1152,$N1152)=0),$J1152,0)))</f>
        <v>0</v>
      </c>
      <c r="W1152" s="19" t="n">
        <f aca="false">IF(OR($M1152="",$M1152="ERR",$J1152="",$K1152="",$N1152=""),0,IF($N1152=0,IF(AND(OR(9=7,9=12),9&gt;=$K1152,9&lt;=IF($L1152="",12,$L1152)),$J1152,0),IF(AND(9&gt;=$K1152,9&lt;=IF($L1152="",12,$L1152),MOD(9-$K1152,$N1152)=0),$J1152,0)))</f>
        <v>0</v>
      </c>
      <c r="X1152" s="19" t="n">
        <f aca="false">IF(OR($M1152="",$M1152="ERR",$J1152="",$K1152="",$N1152=""),0,IF($N1152=0,IF(AND(OR(10=7,10=12),10&gt;=$K1152,10&lt;=IF($L1152="",12,$L1152)),$J1152,0),IF(AND(10&gt;=$K1152,10&lt;=IF($L1152="",12,$L1152),MOD(10-$K1152,$N1152)=0),$J1152,0)))</f>
        <v>0</v>
      </c>
      <c r="Y1152" s="19" t="n">
        <f aca="false">IF(OR($M1152="",$M1152="ERR",$J1152="",$K1152="",$N1152=""),0,IF($N1152=0,IF(AND(OR(11=7,11=12),11&gt;=$K1152,11&lt;=IF($L1152="",12,$L1152)),$J1152,0),IF(AND(11&gt;=$K1152,11&lt;=IF($L1152="",12,$L1152),MOD(11-$K1152,$N1152)=0),$J1152,0)))</f>
        <v>0</v>
      </c>
      <c r="Z1152" s="19" t="n">
        <f aca="false">IF(OR($M1152="",$M1152="ERR",$J1152="",$K1152="",$N1152=""),0,IF($N1152=0,IF(AND(OR(12=7,12=12),12&gt;=$K1152,12&lt;=IF($L1152="",12,$L1152)),$J1152,0),IF(AND(12&gt;=$K1152,12&lt;=IF($L1152="",12,$L1152),MOD(12-$K1152,$N1152)=0),$J1152,0)))</f>
        <v>0</v>
      </c>
      <c r="AA1152" s="36" t="n">
        <f aca="false">SUM(O1152:Z1152)</f>
        <v>0</v>
      </c>
      <c r="AB1152" s="15" t="str">
        <f aca="false">IF(AND($B1152="",$D1152="",$J1152=""),"",IF($B1152="","Falta código",IF(ISNA(MATCH($B1152,LST_COD,0)),"Código no registrado en Trabajadores",IF($E1152="","Concepto no está en el catálogo",IF($M1152="ERR","Retención de otro empleador: Origen = Otro empleador",IF(OR($J1152="",$K1152=""),"Falta monto o mes",IF(OR($K1152&lt;1,$K1152&gt;12),"Mes inicio inválido",IF(AND($L1152&lt;&gt;"",OR($L1152&lt;$K1152,$L1152&gt;12)),"Mes fin inválido",IF($N1152="","Falta frecuencia",IF(AND($G1152&lt;&gt;"Otro empleador",SUMPRODUCT(($O1152:$Z1152&lt;&gt;0)*(((COLUMN($O1152:$Z1152)-14)&lt;INDEX(Trabajadores!$M$6:$M$105,MATCH($B1152,LST_COD,0)))+((COLUMN($O1152:$Z1152)-14)&gt;INDEX(Trabajadores!$N$6:$N$105,MATCH($B1152,LST_COD,0)))))&gt;0),"Aviso: hay meses fuera del periodo laboral","OK"))))))))))</f>
        <v/>
      </c>
    </row>
    <row r="1153" customFormat="false" ht="15" hidden="false" customHeight="false" outlineLevel="0" collapsed="false">
      <c r="A1153" s="23" t="n">
        <v>1148</v>
      </c>
      <c r="B1153" s="7"/>
      <c r="C1153" s="35" t="str">
        <f aca="false">IF($B1153="","",IFERROR(INDEX(Trabajadores!$D$6:$D$105,MATCH($B1153,LST_COD,0)),"¿Código?"))</f>
        <v/>
      </c>
      <c r="D1153" s="30"/>
      <c r="E1153" s="9" t="str">
        <f aca="false">IF($D1153="","",IFERROR(VLOOKUP($D1153,CONC_TABLA,2,FALSE()),""))</f>
        <v/>
      </c>
      <c r="F1153" s="9" t="str">
        <f aca="false">IF($D1153="","",IFERROR(VLOOKUP($D1153,CONC_TABLA,3,FALSE()),""))</f>
        <v/>
      </c>
      <c r="G1153" s="30"/>
      <c r="H1153" s="30"/>
      <c r="I1153" s="30"/>
      <c r="J1153" s="29"/>
      <c r="K1153" s="28"/>
      <c r="L1153" s="28"/>
      <c r="M1153" s="9" t="str">
        <f aca="false">IF(OR($B1153="",$E1153=""),"",IF($E1153="INA","INA",IF($G1153="Otro empleador",IF($E1153="RET","RETO",IF($E1153="ORD","OTO","OTX")),IF($E1153="RET","ERR",$E1153))))</f>
        <v/>
      </c>
      <c r="N1153" s="9" t="str">
        <f aca="false">IF($I1153="","",IFERROR(VLOOKUP($I1153,FREC_TABLA,2,FALSE()),""))</f>
        <v/>
      </c>
      <c r="O1153" s="19" t="n">
        <f aca="false">IF(OR($M1153="",$M1153="ERR",$J1153="",$K1153="",$N1153=""),0,IF($N1153=0,IF(AND(OR(1=7,1=12),1&gt;=$K1153,1&lt;=IF($L1153="",12,$L1153)),$J1153,0),IF(AND(1&gt;=$K1153,1&lt;=IF($L1153="",12,$L1153),MOD(1-$K1153,$N1153)=0),$J1153,0)))</f>
        <v>0</v>
      </c>
      <c r="P1153" s="19" t="n">
        <f aca="false">IF(OR($M1153="",$M1153="ERR",$J1153="",$K1153="",$N1153=""),0,IF($N1153=0,IF(AND(OR(2=7,2=12),2&gt;=$K1153,2&lt;=IF($L1153="",12,$L1153)),$J1153,0),IF(AND(2&gt;=$K1153,2&lt;=IF($L1153="",12,$L1153),MOD(2-$K1153,$N1153)=0),$J1153,0)))</f>
        <v>0</v>
      </c>
      <c r="Q1153" s="19" t="n">
        <f aca="false">IF(OR($M1153="",$M1153="ERR",$J1153="",$K1153="",$N1153=""),0,IF($N1153=0,IF(AND(OR(3=7,3=12),3&gt;=$K1153,3&lt;=IF($L1153="",12,$L1153)),$J1153,0),IF(AND(3&gt;=$K1153,3&lt;=IF($L1153="",12,$L1153),MOD(3-$K1153,$N1153)=0),$J1153,0)))</f>
        <v>0</v>
      </c>
      <c r="R1153" s="19" t="n">
        <f aca="false">IF(OR($M1153="",$M1153="ERR",$J1153="",$K1153="",$N1153=""),0,IF($N1153=0,IF(AND(OR(4=7,4=12),4&gt;=$K1153,4&lt;=IF($L1153="",12,$L1153)),$J1153,0),IF(AND(4&gt;=$K1153,4&lt;=IF($L1153="",12,$L1153),MOD(4-$K1153,$N1153)=0),$J1153,0)))</f>
        <v>0</v>
      </c>
      <c r="S1153" s="19" t="n">
        <f aca="false">IF(OR($M1153="",$M1153="ERR",$J1153="",$K1153="",$N1153=""),0,IF($N1153=0,IF(AND(OR(5=7,5=12),5&gt;=$K1153,5&lt;=IF($L1153="",12,$L1153)),$J1153,0),IF(AND(5&gt;=$K1153,5&lt;=IF($L1153="",12,$L1153),MOD(5-$K1153,$N1153)=0),$J1153,0)))</f>
        <v>0</v>
      </c>
      <c r="T1153" s="19" t="n">
        <f aca="false">IF(OR($M1153="",$M1153="ERR",$J1153="",$K1153="",$N1153=""),0,IF($N1153=0,IF(AND(OR(6=7,6=12),6&gt;=$K1153,6&lt;=IF($L1153="",12,$L1153)),$J1153,0),IF(AND(6&gt;=$K1153,6&lt;=IF($L1153="",12,$L1153),MOD(6-$K1153,$N1153)=0),$J1153,0)))</f>
        <v>0</v>
      </c>
      <c r="U1153" s="19" t="n">
        <f aca="false">IF(OR($M1153="",$M1153="ERR",$J1153="",$K1153="",$N1153=""),0,IF($N1153=0,IF(AND(OR(7=7,7=12),7&gt;=$K1153,7&lt;=IF($L1153="",12,$L1153)),$J1153,0),IF(AND(7&gt;=$K1153,7&lt;=IF($L1153="",12,$L1153),MOD(7-$K1153,$N1153)=0),$J1153,0)))</f>
        <v>0</v>
      </c>
      <c r="V1153" s="19" t="n">
        <f aca="false">IF(OR($M1153="",$M1153="ERR",$J1153="",$K1153="",$N1153=""),0,IF($N1153=0,IF(AND(OR(8=7,8=12),8&gt;=$K1153,8&lt;=IF($L1153="",12,$L1153)),$J1153,0),IF(AND(8&gt;=$K1153,8&lt;=IF($L1153="",12,$L1153),MOD(8-$K1153,$N1153)=0),$J1153,0)))</f>
        <v>0</v>
      </c>
      <c r="W1153" s="19" t="n">
        <f aca="false">IF(OR($M1153="",$M1153="ERR",$J1153="",$K1153="",$N1153=""),0,IF($N1153=0,IF(AND(OR(9=7,9=12),9&gt;=$K1153,9&lt;=IF($L1153="",12,$L1153)),$J1153,0),IF(AND(9&gt;=$K1153,9&lt;=IF($L1153="",12,$L1153),MOD(9-$K1153,$N1153)=0),$J1153,0)))</f>
        <v>0</v>
      </c>
      <c r="X1153" s="19" t="n">
        <f aca="false">IF(OR($M1153="",$M1153="ERR",$J1153="",$K1153="",$N1153=""),0,IF($N1153=0,IF(AND(OR(10=7,10=12),10&gt;=$K1153,10&lt;=IF($L1153="",12,$L1153)),$J1153,0),IF(AND(10&gt;=$K1153,10&lt;=IF($L1153="",12,$L1153),MOD(10-$K1153,$N1153)=0),$J1153,0)))</f>
        <v>0</v>
      </c>
      <c r="Y1153" s="19" t="n">
        <f aca="false">IF(OR($M1153="",$M1153="ERR",$J1153="",$K1153="",$N1153=""),0,IF($N1153=0,IF(AND(OR(11=7,11=12),11&gt;=$K1153,11&lt;=IF($L1153="",12,$L1153)),$J1153,0),IF(AND(11&gt;=$K1153,11&lt;=IF($L1153="",12,$L1153),MOD(11-$K1153,$N1153)=0),$J1153,0)))</f>
        <v>0</v>
      </c>
      <c r="Z1153" s="19" t="n">
        <f aca="false">IF(OR($M1153="",$M1153="ERR",$J1153="",$K1153="",$N1153=""),0,IF($N1153=0,IF(AND(OR(12=7,12=12),12&gt;=$K1153,12&lt;=IF($L1153="",12,$L1153)),$J1153,0),IF(AND(12&gt;=$K1153,12&lt;=IF($L1153="",12,$L1153),MOD(12-$K1153,$N1153)=0),$J1153,0)))</f>
        <v>0</v>
      </c>
      <c r="AA1153" s="36" t="n">
        <f aca="false">SUM(O1153:Z1153)</f>
        <v>0</v>
      </c>
      <c r="AB1153" s="15" t="str">
        <f aca="false">IF(AND($B1153="",$D1153="",$J1153=""),"",IF($B1153="","Falta código",IF(ISNA(MATCH($B1153,LST_COD,0)),"Código no registrado en Trabajadores",IF($E1153="","Concepto no está en el catálogo",IF($M1153="ERR","Retención de otro empleador: Origen = Otro empleador",IF(OR($J1153="",$K1153=""),"Falta monto o mes",IF(OR($K1153&lt;1,$K1153&gt;12),"Mes inicio inválido",IF(AND($L1153&lt;&gt;"",OR($L1153&lt;$K1153,$L1153&gt;12)),"Mes fin inválido",IF($N1153="","Falta frecuencia",IF(AND($G1153&lt;&gt;"Otro empleador",SUMPRODUCT(($O1153:$Z1153&lt;&gt;0)*(((COLUMN($O1153:$Z1153)-14)&lt;INDEX(Trabajadores!$M$6:$M$105,MATCH($B1153,LST_COD,0)))+((COLUMN($O1153:$Z1153)-14)&gt;INDEX(Trabajadores!$N$6:$N$105,MATCH($B1153,LST_COD,0)))))&gt;0),"Aviso: hay meses fuera del periodo laboral","OK"))))))))))</f>
        <v/>
      </c>
    </row>
    <row r="1154" customFormat="false" ht="15" hidden="false" customHeight="false" outlineLevel="0" collapsed="false">
      <c r="A1154" s="23" t="n">
        <v>1149</v>
      </c>
      <c r="B1154" s="7"/>
      <c r="C1154" s="35" t="str">
        <f aca="false">IF($B1154="","",IFERROR(INDEX(Trabajadores!$D$6:$D$105,MATCH($B1154,LST_COD,0)),"¿Código?"))</f>
        <v/>
      </c>
      <c r="D1154" s="30"/>
      <c r="E1154" s="9" t="str">
        <f aca="false">IF($D1154="","",IFERROR(VLOOKUP($D1154,CONC_TABLA,2,FALSE()),""))</f>
        <v/>
      </c>
      <c r="F1154" s="9" t="str">
        <f aca="false">IF($D1154="","",IFERROR(VLOOKUP($D1154,CONC_TABLA,3,FALSE()),""))</f>
        <v/>
      </c>
      <c r="G1154" s="30"/>
      <c r="H1154" s="30"/>
      <c r="I1154" s="30"/>
      <c r="J1154" s="29"/>
      <c r="K1154" s="28"/>
      <c r="L1154" s="28"/>
      <c r="M1154" s="9" t="str">
        <f aca="false">IF(OR($B1154="",$E1154=""),"",IF($E1154="INA","INA",IF($G1154="Otro empleador",IF($E1154="RET","RETO",IF($E1154="ORD","OTO","OTX")),IF($E1154="RET","ERR",$E1154))))</f>
        <v/>
      </c>
      <c r="N1154" s="9" t="str">
        <f aca="false">IF($I1154="","",IFERROR(VLOOKUP($I1154,FREC_TABLA,2,FALSE()),""))</f>
        <v/>
      </c>
      <c r="O1154" s="19" t="n">
        <f aca="false">IF(OR($M1154="",$M1154="ERR",$J1154="",$K1154="",$N1154=""),0,IF($N1154=0,IF(AND(OR(1=7,1=12),1&gt;=$K1154,1&lt;=IF($L1154="",12,$L1154)),$J1154,0),IF(AND(1&gt;=$K1154,1&lt;=IF($L1154="",12,$L1154),MOD(1-$K1154,$N1154)=0),$J1154,0)))</f>
        <v>0</v>
      </c>
      <c r="P1154" s="19" t="n">
        <f aca="false">IF(OR($M1154="",$M1154="ERR",$J1154="",$K1154="",$N1154=""),0,IF($N1154=0,IF(AND(OR(2=7,2=12),2&gt;=$K1154,2&lt;=IF($L1154="",12,$L1154)),$J1154,0),IF(AND(2&gt;=$K1154,2&lt;=IF($L1154="",12,$L1154),MOD(2-$K1154,$N1154)=0),$J1154,0)))</f>
        <v>0</v>
      </c>
      <c r="Q1154" s="19" t="n">
        <f aca="false">IF(OR($M1154="",$M1154="ERR",$J1154="",$K1154="",$N1154=""),0,IF($N1154=0,IF(AND(OR(3=7,3=12),3&gt;=$K1154,3&lt;=IF($L1154="",12,$L1154)),$J1154,0),IF(AND(3&gt;=$K1154,3&lt;=IF($L1154="",12,$L1154),MOD(3-$K1154,$N1154)=0),$J1154,0)))</f>
        <v>0</v>
      </c>
      <c r="R1154" s="19" t="n">
        <f aca="false">IF(OR($M1154="",$M1154="ERR",$J1154="",$K1154="",$N1154=""),0,IF($N1154=0,IF(AND(OR(4=7,4=12),4&gt;=$K1154,4&lt;=IF($L1154="",12,$L1154)),$J1154,0),IF(AND(4&gt;=$K1154,4&lt;=IF($L1154="",12,$L1154),MOD(4-$K1154,$N1154)=0),$J1154,0)))</f>
        <v>0</v>
      </c>
      <c r="S1154" s="19" t="n">
        <f aca="false">IF(OR($M1154="",$M1154="ERR",$J1154="",$K1154="",$N1154=""),0,IF($N1154=0,IF(AND(OR(5=7,5=12),5&gt;=$K1154,5&lt;=IF($L1154="",12,$L1154)),$J1154,0),IF(AND(5&gt;=$K1154,5&lt;=IF($L1154="",12,$L1154),MOD(5-$K1154,$N1154)=0),$J1154,0)))</f>
        <v>0</v>
      </c>
      <c r="T1154" s="19" t="n">
        <f aca="false">IF(OR($M1154="",$M1154="ERR",$J1154="",$K1154="",$N1154=""),0,IF($N1154=0,IF(AND(OR(6=7,6=12),6&gt;=$K1154,6&lt;=IF($L1154="",12,$L1154)),$J1154,0),IF(AND(6&gt;=$K1154,6&lt;=IF($L1154="",12,$L1154),MOD(6-$K1154,$N1154)=0),$J1154,0)))</f>
        <v>0</v>
      </c>
      <c r="U1154" s="19" t="n">
        <f aca="false">IF(OR($M1154="",$M1154="ERR",$J1154="",$K1154="",$N1154=""),0,IF($N1154=0,IF(AND(OR(7=7,7=12),7&gt;=$K1154,7&lt;=IF($L1154="",12,$L1154)),$J1154,0),IF(AND(7&gt;=$K1154,7&lt;=IF($L1154="",12,$L1154),MOD(7-$K1154,$N1154)=0),$J1154,0)))</f>
        <v>0</v>
      </c>
      <c r="V1154" s="19" t="n">
        <f aca="false">IF(OR($M1154="",$M1154="ERR",$J1154="",$K1154="",$N1154=""),0,IF($N1154=0,IF(AND(OR(8=7,8=12),8&gt;=$K1154,8&lt;=IF($L1154="",12,$L1154)),$J1154,0),IF(AND(8&gt;=$K1154,8&lt;=IF($L1154="",12,$L1154),MOD(8-$K1154,$N1154)=0),$J1154,0)))</f>
        <v>0</v>
      </c>
      <c r="W1154" s="19" t="n">
        <f aca="false">IF(OR($M1154="",$M1154="ERR",$J1154="",$K1154="",$N1154=""),0,IF($N1154=0,IF(AND(OR(9=7,9=12),9&gt;=$K1154,9&lt;=IF($L1154="",12,$L1154)),$J1154,0),IF(AND(9&gt;=$K1154,9&lt;=IF($L1154="",12,$L1154),MOD(9-$K1154,$N1154)=0),$J1154,0)))</f>
        <v>0</v>
      </c>
      <c r="X1154" s="19" t="n">
        <f aca="false">IF(OR($M1154="",$M1154="ERR",$J1154="",$K1154="",$N1154=""),0,IF($N1154=0,IF(AND(OR(10=7,10=12),10&gt;=$K1154,10&lt;=IF($L1154="",12,$L1154)),$J1154,0),IF(AND(10&gt;=$K1154,10&lt;=IF($L1154="",12,$L1154),MOD(10-$K1154,$N1154)=0),$J1154,0)))</f>
        <v>0</v>
      </c>
      <c r="Y1154" s="19" t="n">
        <f aca="false">IF(OR($M1154="",$M1154="ERR",$J1154="",$K1154="",$N1154=""),0,IF($N1154=0,IF(AND(OR(11=7,11=12),11&gt;=$K1154,11&lt;=IF($L1154="",12,$L1154)),$J1154,0),IF(AND(11&gt;=$K1154,11&lt;=IF($L1154="",12,$L1154),MOD(11-$K1154,$N1154)=0),$J1154,0)))</f>
        <v>0</v>
      </c>
      <c r="Z1154" s="19" t="n">
        <f aca="false">IF(OR($M1154="",$M1154="ERR",$J1154="",$K1154="",$N1154=""),0,IF($N1154=0,IF(AND(OR(12=7,12=12),12&gt;=$K1154,12&lt;=IF($L1154="",12,$L1154)),$J1154,0),IF(AND(12&gt;=$K1154,12&lt;=IF($L1154="",12,$L1154),MOD(12-$K1154,$N1154)=0),$J1154,0)))</f>
        <v>0</v>
      </c>
      <c r="AA1154" s="36" t="n">
        <f aca="false">SUM(O1154:Z1154)</f>
        <v>0</v>
      </c>
      <c r="AB1154" s="15" t="str">
        <f aca="false">IF(AND($B1154="",$D1154="",$J1154=""),"",IF($B1154="","Falta código",IF(ISNA(MATCH($B1154,LST_COD,0)),"Código no registrado en Trabajadores",IF($E1154="","Concepto no está en el catálogo",IF($M1154="ERR","Retención de otro empleador: Origen = Otro empleador",IF(OR($J1154="",$K1154=""),"Falta monto o mes",IF(OR($K1154&lt;1,$K1154&gt;12),"Mes inicio inválido",IF(AND($L1154&lt;&gt;"",OR($L1154&lt;$K1154,$L1154&gt;12)),"Mes fin inválido",IF($N1154="","Falta frecuencia",IF(AND($G1154&lt;&gt;"Otro empleador",SUMPRODUCT(($O1154:$Z1154&lt;&gt;0)*(((COLUMN($O1154:$Z1154)-14)&lt;INDEX(Trabajadores!$M$6:$M$105,MATCH($B1154,LST_COD,0)))+((COLUMN($O1154:$Z1154)-14)&gt;INDEX(Trabajadores!$N$6:$N$105,MATCH($B1154,LST_COD,0)))))&gt;0),"Aviso: hay meses fuera del periodo laboral","OK"))))))))))</f>
        <v/>
      </c>
    </row>
    <row r="1155" customFormat="false" ht="15" hidden="false" customHeight="false" outlineLevel="0" collapsed="false">
      <c r="A1155" s="23" t="n">
        <v>1150</v>
      </c>
      <c r="B1155" s="7"/>
      <c r="C1155" s="35" t="str">
        <f aca="false">IF($B1155="","",IFERROR(INDEX(Trabajadores!$D$6:$D$105,MATCH($B1155,LST_COD,0)),"¿Código?"))</f>
        <v/>
      </c>
      <c r="D1155" s="30"/>
      <c r="E1155" s="9" t="str">
        <f aca="false">IF($D1155="","",IFERROR(VLOOKUP($D1155,CONC_TABLA,2,FALSE()),""))</f>
        <v/>
      </c>
      <c r="F1155" s="9" t="str">
        <f aca="false">IF($D1155="","",IFERROR(VLOOKUP($D1155,CONC_TABLA,3,FALSE()),""))</f>
        <v/>
      </c>
      <c r="G1155" s="30"/>
      <c r="H1155" s="30"/>
      <c r="I1155" s="30"/>
      <c r="J1155" s="29"/>
      <c r="K1155" s="28"/>
      <c r="L1155" s="28"/>
      <c r="M1155" s="9" t="str">
        <f aca="false">IF(OR($B1155="",$E1155=""),"",IF($E1155="INA","INA",IF($G1155="Otro empleador",IF($E1155="RET","RETO",IF($E1155="ORD","OTO","OTX")),IF($E1155="RET","ERR",$E1155))))</f>
        <v/>
      </c>
      <c r="N1155" s="9" t="str">
        <f aca="false">IF($I1155="","",IFERROR(VLOOKUP($I1155,FREC_TABLA,2,FALSE()),""))</f>
        <v/>
      </c>
      <c r="O1155" s="19" t="n">
        <f aca="false">IF(OR($M1155="",$M1155="ERR",$J1155="",$K1155="",$N1155=""),0,IF($N1155=0,IF(AND(OR(1=7,1=12),1&gt;=$K1155,1&lt;=IF($L1155="",12,$L1155)),$J1155,0),IF(AND(1&gt;=$K1155,1&lt;=IF($L1155="",12,$L1155),MOD(1-$K1155,$N1155)=0),$J1155,0)))</f>
        <v>0</v>
      </c>
      <c r="P1155" s="19" t="n">
        <f aca="false">IF(OR($M1155="",$M1155="ERR",$J1155="",$K1155="",$N1155=""),0,IF($N1155=0,IF(AND(OR(2=7,2=12),2&gt;=$K1155,2&lt;=IF($L1155="",12,$L1155)),$J1155,0),IF(AND(2&gt;=$K1155,2&lt;=IF($L1155="",12,$L1155),MOD(2-$K1155,$N1155)=0),$J1155,0)))</f>
        <v>0</v>
      </c>
      <c r="Q1155" s="19" t="n">
        <f aca="false">IF(OR($M1155="",$M1155="ERR",$J1155="",$K1155="",$N1155=""),0,IF($N1155=0,IF(AND(OR(3=7,3=12),3&gt;=$K1155,3&lt;=IF($L1155="",12,$L1155)),$J1155,0),IF(AND(3&gt;=$K1155,3&lt;=IF($L1155="",12,$L1155),MOD(3-$K1155,$N1155)=0),$J1155,0)))</f>
        <v>0</v>
      </c>
      <c r="R1155" s="19" t="n">
        <f aca="false">IF(OR($M1155="",$M1155="ERR",$J1155="",$K1155="",$N1155=""),0,IF($N1155=0,IF(AND(OR(4=7,4=12),4&gt;=$K1155,4&lt;=IF($L1155="",12,$L1155)),$J1155,0),IF(AND(4&gt;=$K1155,4&lt;=IF($L1155="",12,$L1155),MOD(4-$K1155,$N1155)=0),$J1155,0)))</f>
        <v>0</v>
      </c>
      <c r="S1155" s="19" t="n">
        <f aca="false">IF(OR($M1155="",$M1155="ERR",$J1155="",$K1155="",$N1155=""),0,IF($N1155=0,IF(AND(OR(5=7,5=12),5&gt;=$K1155,5&lt;=IF($L1155="",12,$L1155)),$J1155,0),IF(AND(5&gt;=$K1155,5&lt;=IF($L1155="",12,$L1155),MOD(5-$K1155,$N1155)=0),$J1155,0)))</f>
        <v>0</v>
      </c>
      <c r="T1155" s="19" t="n">
        <f aca="false">IF(OR($M1155="",$M1155="ERR",$J1155="",$K1155="",$N1155=""),0,IF($N1155=0,IF(AND(OR(6=7,6=12),6&gt;=$K1155,6&lt;=IF($L1155="",12,$L1155)),$J1155,0),IF(AND(6&gt;=$K1155,6&lt;=IF($L1155="",12,$L1155),MOD(6-$K1155,$N1155)=0),$J1155,0)))</f>
        <v>0</v>
      </c>
      <c r="U1155" s="19" t="n">
        <f aca="false">IF(OR($M1155="",$M1155="ERR",$J1155="",$K1155="",$N1155=""),0,IF($N1155=0,IF(AND(OR(7=7,7=12),7&gt;=$K1155,7&lt;=IF($L1155="",12,$L1155)),$J1155,0),IF(AND(7&gt;=$K1155,7&lt;=IF($L1155="",12,$L1155),MOD(7-$K1155,$N1155)=0),$J1155,0)))</f>
        <v>0</v>
      </c>
      <c r="V1155" s="19" t="n">
        <f aca="false">IF(OR($M1155="",$M1155="ERR",$J1155="",$K1155="",$N1155=""),0,IF($N1155=0,IF(AND(OR(8=7,8=12),8&gt;=$K1155,8&lt;=IF($L1155="",12,$L1155)),$J1155,0),IF(AND(8&gt;=$K1155,8&lt;=IF($L1155="",12,$L1155),MOD(8-$K1155,$N1155)=0),$J1155,0)))</f>
        <v>0</v>
      </c>
      <c r="W1155" s="19" t="n">
        <f aca="false">IF(OR($M1155="",$M1155="ERR",$J1155="",$K1155="",$N1155=""),0,IF($N1155=0,IF(AND(OR(9=7,9=12),9&gt;=$K1155,9&lt;=IF($L1155="",12,$L1155)),$J1155,0),IF(AND(9&gt;=$K1155,9&lt;=IF($L1155="",12,$L1155),MOD(9-$K1155,$N1155)=0),$J1155,0)))</f>
        <v>0</v>
      </c>
      <c r="X1155" s="19" t="n">
        <f aca="false">IF(OR($M1155="",$M1155="ERR",$J1155="",$K1155="",$N1155=""),0,IF($N1155=0,IF(AND(OR(10=7,10=12),10&gt;=$K1155,10&lt;=IF($L1155="",12,$L1155)),$J1155,0),IF(AND(10&gt;=$K1155,10&lt;=IF($L1155="",12,$L1155),MOD(10-$K1155,$N1155)=0),$J1155,0)))</f>
        <v>0</v>
      </c>
      <c r="Y1155" s="19" t="n">
        <f aca="false">IF(OR($M1155="",$M1155="ERR",$J1155="",$K1155="",$N1155=""),0,IF($N1155=0,IF(AND(OR(11=7,11=12),11&gt;=$K1155,11&lt;=IF($L1155="",12,$L1155)),$J1155,0),IF(AND(11&gt;=$K1155,11&lt;=IF($L1155="",12,$L1155),MOD(11-$K1155,$N1155)=0),$J1155,0)))</f>
        <v>0</v>
      </c>
      <c r="Z1155" s="19" t="n">
        <f aca="false">IF(OR($M1155="",$M1155="ERR",$J1155="",$K1155="",$N1155=""),0,IF($N1155=0,IF(AND(OR(12=7,12=12),12&gt;=$K1155,12&lt;=IF($L1155="",12,$L1155)),$J1155,0),IF(AND(12&gt;=$K1155,12&lt;=IF($L1155="",12,$L1155),MOD(12-$K1155,$N1155)=0),$J1155,0)))</f>
        <v>0</v>
      </c>
      <c r="AA1155" s="36" t="n">
        <f aca="false">SUM(O1155:Z1155)</f>
        <v>0</v>
      </c>
      <c r="AB1155" s="15" t="str">
        <f aca="false">IF(AND($B1155="",$D1155="",$J1155=""),"",IF($B1155="","Falta código",IF(ISNA(MATCH($B1155,LST_COD,0)),"Código no registrado en Trabajadores",IF($E1155="","Concepto no está en el catálogo",IF($M1155="ERR","Retención de otro empleador: Origen = Otro empleador",IF(OR($J1155="",$K1155=""),"Falta monto o mes",IF(OR($K1155&lt;1,$K1155&gt;12),"Mes inicio inválido",IF(AND($L1155&lt;&gt;"",OR($L1155&lt;$K1155,$L1155&gt;12)),"Mes fin inválido",IF($N1155="","Falta frecuencia",IF(AND($G1155&lt;&gt;"Otro empleador",SUMPRODUCT(($O1155:$Z1155&lt;&gt;0)*(((COLUMN($O1155:$Z1155)-14)&lt;INDEX(Trabajadores!$M$6:$M$105,MATCH($B1155,LST_COD,0)))+((COLUMN($O1155:$Z1155)-14)&gt;INDEX(Trabajadores!$N$6:$N$105,MATCH($B1155,LST_COD,0)))))&gt;0),"Aviso: hay meses fuera del periodo laboral","OK"))))))))))</f>
        <v/>
      </c>
    </row>
    <row r="1156" customFormat="false" ht="15" hidden="false" customHeight="false" outlineLevel="0" collapsed="false">
      <c r="A1156" s="23" t="n">
        <v>1151</v>
      </c>
      <c r="B1156" s="7"/>
      <c r="C1156" s="35" t="str">
        <f aca="false">IF($B1156="","",IFERROR(INDEX(Trabajadores!$D$6:$D$105,MATCH($B1156,LST_COD,0)),"¿Código?"))</f>
        <v/>
      </c>
      <c r="D1156" s="30"/>
      <c r="E1156" s="9" t="str">
        <f aca="false">IF($D1156="","",IFERROR(VLOOKUP($D1156,CONC_TABLA,2,FALSE()),""))</f>
        <v/>
      </c>
      <c r="F1156" s="9" t="str">
        <f aca="false">IF($D1156="","",IFERROR(VLOOKUP($D1156,CONC_TABLA,3,FALSE()),""))</f>
        <v/>
      </c>
      <c r="G1156" s="30"/>
      <c r="H1156" s="30"/>
      <c r="I1156" s="30"/>
      <c r="J1156" s="29"/>
      <c r="K1156" s="28"/>
      <c r="L1156" s="28"/>
      <c r="M1156" s="9" t="str">
        <f aca="false">IF(OR($B1156="",$E1156=""),"",IF($E1156="INA","INA",IF($G1156="Otro empleador",IF($E1156="RET","RETO",IF($E1156="ORD","OTO","OTX")),IF($E1156="RET","ERR",$E1156))))</f>
        <v/>
      </c>
      <c r="N1156" s="9" t="str">
        <f aca="false">IF($I1156="","",IFERROR(VLOOKUP($I1156,FREC_TABLA,2,FALSE()),""))</f>
        <v/>
      </c>
      <c r="O1156" s="19" t="n">
        <f aca="false">IF(OR($M1156="",$M1156="ERR",$J1156="",$K1156="",$N1156=""),0,IF($N1156=0,IF(AND(OR(1=7,1=12),1&gt;=$K1156,1&lt;=IF($L1156="",12,$L1156)),$J1156,0),IF(AND(1&gt;=$K1156,1&lt;=IF($L1156="",12,$L1156),MOD(1-$K1156,$N1156)=0),$J1156,0)))</f>
        <v>0</v>
      </c>
      <c r="P1156" s="19" t="n">
        <f aca="false">IF(OR($M1156="",$M1156="ERR",$J1156="",$K1156="",$N1156=""),0,IF($N1156=0,IF(AND(OR(2=7,2=12),2&gt;=$K1156,2&lt;=IF($L1156="",12,$L1156)),$J1156,0),IF(AND(2&gt;=$K1156,2&lt;=IF($L1156="",12,$L1156),MOD(2-$K1156,$N1156)=0),$J1156,0)))</f>
        <v>0</v>
      </c>
      <c r="Q1156" s="19" t="n">
        <f aca="false">IF(OR($M1156="",$M1156="ERR",$J1156="",$K1156="",$N1156=""),0,IF($N1156=0,IF(AND(OR(3=7,3=12),3&gt;=$K1156,3&lt;=IF($L1156="",12,$L1156)),$J1156,0),IF(AND(3&gt;=$K1156,3&lt;=IF($L1156="",12,$L1156),MOD(3-$K1156,$N1156)=0),$J1156,0)))</f>
        <v>0</v>
      </c>
      <c r="R1156" s="19" t="n">
        <f aca="false">IF(OR($M1156="",$M1156="ERR",$J1156="",$K1156="",$N1156=""),0,IF($N1156=0,IF(AND(OR(4=7,4=12),4&gt;=$K1156,4&lt;=IF($L1156="",12,$L1156)),$J1156,0),IF(AND(4&gt;=$K1156,4&lt;=IF($L1156="",12,$L1156),MOD(4-$K1156,$N1156)=0),$J1156,0)))</f>
        <v>0</v>
      </c>
      <c r="S1156" s="19" t="n">
        <f aca="false">IF(OR($M1156="",$M1156="ERR",$J1156="",$K1156="",$N1156=""),0,IF($N1156=0,IF(AND(OR(5=7,5=12),5&gt;=$K1156,5&lt;=IF($L1156="",12,$L1156)),$J1156,0),IF(AND(5&gt;=$K1156,5&lt;=IF($L1156="",12,$L1156),MOD(5-$K1156,$N1156)=0),$J1156,0)))</f>
        <v>0</v>
      </c>
      <c r="T1156" s="19" t="n">
        <f aca="false">IF(OR($M1156="",$M1156="ERR",$J1156="",$K1156="",$N1156=""),0,IF($N1156=0,IF(AND(OR(6=7,6=12),6&gt;=$K1156,6&lt;=IF($L1156="",12,$L1156)),$J1156,0),IF(AND(6&gt;=$K1156,6&lt;=IF($L1156="",12,$L1156),MOD(6-$K1156,$N1156)=0),$J1156,0)))</f>
        <v>0</v>
      </c>
      <c r="U1156" s="19" t="n">
        <f aca="false">IF(OR($M1156="",$M1156="ERR",$J1156="",$K1156="",$N1156=""),0,IF($N1156=0,IF(AND(OR(7=7,7=12),7&gt;=$K1156,7&lt;=IF($L1156="",12,$L1156)),$J1156,0),IF(AND(7&gt;=$K1156,7&lt;=IF($L1156="",12,$L1156),MOD(7-$K1156,$N1156)=0),$J1156,0)))</f>
        <v>0</v>
      </c>
      <c r="V1156" s="19" t="n">
        <f aca="false">IF(OR($M1156="",$M1156="ERR",$J1156="",$K1156="",$N1156=""),0,IF($N1156=0,IF(AND(OR(8=7,8=12),8&gt;=$K1156,8&lt;=IF($L1156="",12,$L1156)),$J1156,0),IF(AND(8&gt;=$K1156,8&lt;=IF($L1156="",12,$L1156),MOD(8-$K1156,$N1156)=0),$J1156,0)))</f>
        <v>0</v>
      </c>
      <c r="W1156" s="19" t="n">
        <f aca="false">IF(OR($M1156="",$M1156="ERR",$J1156="",$K1156="",$N1156=""),0,IF($N1156=0,IF(AND(OR(9=7,9=12),9&gt;=$K1156,9&lt;=IF($L1156="",12,$L1156)),$J1156,0),IF(AND(9&gt;=$K1156,9&lt;=IF($L1156="",12,$L1156),MOD(9-$K1156,$N1156)=0),$J1156,0)))</f>
        <v>0</v>
      </c>
      <c r="X1156" s="19" t="n">
        <f aca="false">IF(OR($M1156="",$M1156="ERR",$J1156="",$K1156="",$N1156=""),0,IF($N1156=0,IF(AND(OR(10=7,10=12),10&gt;=$K1156,10&lt;=IF($L1156="",12,$L1156)),$J1156,0),IF(AND(10&gt;=$K1156,10&lt;=IF($L1156="",12,$L1156),MOD(10-$K1156,$N1156)=0),$J1156,0)))</f>
        <v>0</v>
      </c>
      <c r="Y1156" s="19" t="n">
        <f aca="false">IF(OR($M1156="",$M1156="ERR",$J1156="",$K1156="",$N1156=""),0,IF($N1156=0,IF(AND(OR(11=7,11=12),11&gt;=$K1156,11&lt;=IF($L1156="",12,$L1156)),$J1156,0),IF(AND(11&gt;=$K1156,11&lt;=IF($L1156="",12,$L1156),MOD(11-$K1156,$N1156)=0),$J1156,0)))</f>
        <v>0</v>
      </c>
      <c r="Z1156" s="19" t="n">
        <f aca="false">IF(OR($M1156="",$M1156="ERR",$J1156="",$K1156="",$N1156=""),0,IF($N1156=0,IF(AND(OR(12=7,12=12),12&gt;=$K1156,12&lt;=IF($L1156="",12,$L1156)),$J1156,0),IF(AND(12&gt;=$K1156,12&lt;=IF($L1156="",12,$L1156),MOD(12-$K1156,$N1156)=0),$J1156,0)))</f>
        <v>0</v>
      </c>
      <c r="AA1156" s="36" t="n">
        <f aca="false">SUM(O1156:Z1156)</f>
        <v>0</v>
      </c>
      <c r="AB1156" s="15" t="str">
        <f aca="false">IF(AND($B1156="",$D1156="",$J1156=""),"",IF($B1156="","Falta código",IF(ISNA(MATCH($B1156,LST_COD,0)),"Código no registrado en Trabajadores",IF($E1156="","Concepto no está en el catálogo",IF($M1156="ERR","Retención de otro empleador: Origen = Otro empleador",IF(OR($J1156="",$K1156=""),"Falta monto o mes",IF(OR($K1156&lt;1,$K1156&gt;12),"Mes inicio inválido",IF(AND($L1156&lt;&gt;"",OR($L1156&lt;$K1156,$L1156&gt;12)),"Mes fin inválido",IF($N1156="","Falta frecuencia",IF(AND($G1156&lt;&gt;"Otro empleador",SUMPRODUCT(($O1156:$Z1156&lt;&gt;0)*(((COLUMN($O1156:$Z1156)-14)&lt;INDEX(Trabajadores!$M$6:$M$105,MATCH($B1156,LST_COD,0)))+((COLUMN($O1156:$Z1156)-14)&gt;INDEX(Trabajadores!$N$6:$N$105,MATCH($B1156,LST_COD,0)))))&gt;0),"Aviso: hay meses fuera del periodo laboral","OK"))))))))))</f>
        <v/>
      </c>
    </row>
    <row r="1157" customFormat="false" ht="15" hidden="false" customHeight="false" outlineLevel="0" collapsed="false">
      <c r="A1157" s="23" t="n">
        <v>1152</v>
      </c>
      <c r="B1157" s="7"/>
      <c r="C1157" s="35" t="str">
        <f aca="false">IF($B1157="","",IFERROR(INDEX(Trabajadores!$D$6:$D$105,MATCH($B1157,LST_COD,0)),"¿Código?"))</f>
        <v/>
      </c>
      <c r="D1157" s="30"/>
      <c r="E1157" s="9" t="str">
        <f aca="false">IF($D1157="","",IFERROR(VLOOKUP($D1157,CONC_TABLA,2,FALSE()),""))</f>
        <v/>
      </c>
      <c r="F1157" s="9" t="str">
        <f aca="false">IF($D1157="","",IFERROR(VLOOKUP($D1157,CONC_TABLA,3,FALSE()),""))</f>
        <v/>
      </c>
      <c r="G1157" s="30"/>
      <c r="H1157" s="30"/>
      <c r="I1157" s="30"/>
      <c r="J1157" s="29"/>
      <c r="K1157" s="28"/>
      <c r="L1157" s="28"/>
      <c r="M1157" s="9" t="str">
        <f aca="false">IF(OR($B1157="",$E1157=""),"",IF($E1157="INA","INA",IF($G1157="Otro empleador",IF($E1157="RET","RETO",IF($E1157="ORD","OTO","OTX")),IF($E1157="RET","ERR",$E1157))))</f>
        <v/>
      </c>
      <c r="N1157" s="9" t="str">
        <f aca="false">IF($I1157="","",IFERROR(VLOOKUP($I1157,FREC_TABLA,2,FALSE()),""))</f>
        <v/>
      </c>
      <c r="O1157" s="19" t="n">
        <f aca="false">IF(OR($M1157="",$M1157="ERR",$J1157="",$K1157="",$N1157=""),0,IF($N1157=0,IF(AND(OR(1=7,1=12),1&gt;=$K1157,1&lt;=IF($L1157="",12,$L1157)),$J1157,0),IF(AND(1&gt;=$K1157,1&lt;=IF($L1157="",12,$L1157),MOD(1-$K1157,$N1157)=0),$J1157,0)))</f>
        <v>0</v>
      </c>
      <c r="P1157" s="19" t="n">
        <f aca="false">IF(OR($M1157="",$M1157="ERR",$J1157="",$K1157="",$N1157=""),0,IF($N1157=0,IF(AND(OR(2=7,2=12),2&gt;=$K1157,2&lt;=IF($L1157="",12,$L1157)),$J1157,0),IF(AND(2&gt;=$K1157,2&lt;=IF($L1157="",12,$L1157),MOD(2-$K1157,$N1157)=0),$J1157,0)))</f>
        <v>0</v>
      </c>
      <c r="Q1157" s="19" t="n">
        <f aca="false">IF(OR($M1157="",$M1157="ERR",$J1157="",$K1157="",$N1157=""),0,IF($N1157=0,IF(AND(OR(3=7,3=12),3&gt;=$K1157,3&lt;=IF($L1157="",12,$L1157)),$J1157,0),IF(AND(3&gt;=$K1157,3&lt;=IF($L1157="",12,$L1157),MOD(3-$K1157,$N1157)=0),$J1157,0)))</f>
        <v>0</v>
      </c>
      <c r="R1157" s="19" t="n">
        <f aca="false">IF(OR($M1157="",$M1157="ERR",$J1157="",$K1157="",$N1157=""),0,IF($N1157=0,IF(AND(OR(4=7,4=12),4&gt;=$K1157,4&lt;=IF($L1157="",12,$L1157)),$J1157,0),IF(AND(4&gt;=$K1157,4&lt;=IF($L1157="",12,$L1157),MOD(4-$K1157,$N1157)=0),$J1157,0)))</f>
        <v>0</v>
      </c>
      <c r="S1157" s="19" t="n">
        <f aca="false">IF(OR($M1157="",$M1157="ERR",$J1157="",$K1157="",$N1157=""),0,IF($N1157=0,IF(AND(OR(5=7,5=12),5&gt;=$K1157,5&lt;=IF($L1157="",12,$L1157)),$J1157,0),IF(AND(5&gt;=$K1157,5&lt;=IF($L1157="",12,$L1157),MOD(5-$K1157,$N1157)=0),$J1157,0)))</f>
        <v>0</v>
      </c>
      <c r="T1157" s="19" t="n">
        <f aca="false">IF(OR($M1157="",$M1157="ERR",$J1157="",$K1157="",$N1157=""),0,IF($N1157=0,IF(AND(OR(6=7,6=12),6&gt;=$K1157,6&lt;=IF($L1157="",12,$L1157)),$J1157,0),IF(AND(6&gt;=$K1157,6&lt;=IF($L1157="",12,$L1157),MOD(6-$K1157,$N1157)=0),$J1157,0)))</f>
        <v>0</v>
      </c>
      <c r="U1157" s="19" t="n">
        <f aca="false">IF(OR($M1157="",$M1157="ERR",$J1157="",$K1157="",$N1157=""),0,IF($N1157=0,IF(AND(OR(7=7,7=12),7&gt;=$K1157,7&lt;=IF($L1157="",12,$L1157)),$J1157,0),IF(AND(7&gt;=$K1157,7&lt;=IF($L1157="",12,$L1157),MOD(7-$K1157,$N1157)=0),$J1157,0)))</f>
        <v>0</v>
      </c>
      <c r="V1157" s="19" t="n">
        <f aca="false">IF(OR($M1157="",$M1157="ERR",$J1157="",$K1157="",$N1157=""),0,IF($N1157=0,IF(AND(OR(8=7,8=12),8&gt;=$K1157,8&lt;=IF($L1157="",12,$L1157)),$J1157,0),IF(AND(8&gt;=$K1157,8&lt;=IF($L1157="",12,$L1157),MOD(8-$K1157,$N1157)=0),$J1157,0)))</f>
        <v>0</v>
      </c>
      <c r="W1157" s="19" t="n">
        <f aca="false">IF(OR($M1157="",$M1157="ERR",$J1157="",$K1157="",$N1157=""),0,IF($N1157=0,IF(AND(OR(9=7,9=12),9&gt;=$K1157,9&lt;=IF($L1157="",12,$L1157)),$J1157,0),IF(AND(9&gt;=$K1157,9&lt;=IF($L1157="",12,$L1157),MOD(9-$K1157,$N1157)=0),$J1157,0)))</f>
        <v>0</v>
      </c>
      <c r="X1157" s="19" t="n">
        <f aca="false">IF(OR($M1157="",$M1157="ERR",$J1157="",$K1157="",$N1157=""),0,IF($N1157=0,IF(AND(OR(10=7,10=12),10&gt;=$K1157,10&lt;=IF($L1157="",12,$L1157)),$J1157,0),IF(AND(10&gt;=$K1157,10&lt;=IF($L1157="",12,$L1157),MOD(10-$K1157,$N1157)=0),$J1157,0)))</f>
        <v>0</v>
      </c>
      <c r="Y1157" s="19" t="n">
        <f aca="false">IF(OR($M1157="",$M1157="ERR",$J1157="",$K1157="",$N1157=""),0,IF($N1157=0,IF(AND(OR(11=7,11=12),11&gt;=$K1157,11&lt;=IF($L1157="",12,$L1157)),$J1157,0),IF(AND(11&gt;=$K1157,11&lt;=IF($L1157="",12,$L1157),MOD(11-$K1157,$N1157)=0),$J1157,0)))</f>
        <v>0</v>
      </c>
      <c r="Z1157" s="19" t="n">
        <f aca="false">IF(OR($M1157="",$M1157="ERR",$J1157="",$K1157="",$N1157=""),0,IF($N1157=0,IF(AND(OR(12=7,12=12),12&gt;=$K1157,12&lt;=IF($L1157="",12,$L1157)),$J1157,0),IF(AND(12&gt;=$K1157,12&lt;=IF($L1157="",12,$L1157),MOD(12-$K1157,$N1157)=0),$J1157,0)))</f>
        <v>0</v>
      </c>
      <c r="AA1157" s="36" t="n">
        <f aca="false">SUM(O1157:Z1157)</f>
        <v>0</v>
      </c>
      <c r="AB1157" s="15" t="str">
        <f aca="false">IF(AND($B1157="",$D1157="",$J1157=""),"",IF($B1157="","Falta código",IF(ISNA(MATCH($B1157,LST_COD,0)),"Código no registrado en Trabajadores",IF($E1157="","Concepto no está en el catálogo",IF($M1157="ERR","Retención de otro empleador: Origen = Otro empleador",IF(OR($J1157="",$K1157=""),"Falta monto o mes",IF(OR($K1157&lt;1,$K1157&gt;12),"Mes inicio inválido",IF(AND($L1157&lt;&gt;"",OR($L1157&lt;$K1157,$L1157&gt;12)),"Mes fin inválido",IF($N1157="","Falta frecuencia",IF(AND($G1157&lt;&gt;"Otro empleador",SUMPRODUCT(($O1157:$Z1157&lt;&gt;0)*(((COLUMN($O1157:$Z1157)-14)&lt;INDEX(Trabajadores!$M$6:$M$105,MATCH($B1157,LST_COD,0)))+((COLUMN($O1157:$Z1157)-14)&gt;INDEX(Trabajadores!$N$6:$N$105,MATCH($B1157,LST_COD,0)))))&gt;0),"Aviso: hay meses fuera del periodo laboral","OK"))))))))))</f>
        <v/>
      </c>
    </row>
    <row r="1158" customFormat="false" ht="15" hidden="false" customHeight="false" outlineLevel="0" collapsed="false">
      <c r="A1158" s="23" t="n">
        <v>1153</v>
      </c>
      <c r="B1158" s="7"/>
      <c r="C1158" s="35" t="str">
        <f aca="false">IF($B1158="","",IFERROR(INDEX(Trabajadores!$D$6:$D$105,MATCH($B1158,LST_COD,0)),"¿Código?"))</f>
        <v/>
      </c>
      <c r="D1158" s="30"/>
      <c r="E1158" s="9" t="str">
        <f aca="false">IF($D1158="","",IFERROR(VLOOKUP($D1158,CONC_TABLA,2,FALSE()),""))</f>
        <v/>
      </c>
      <c r="F1158" s="9" t="str">
        <f aca="false">IF($D1158="","",IFERROR(VLOOKUP($D1158,CONC_TABLA,3,FALSE()),""))</f>
        <v/>
      </c>
      <c r="G1158" s="30"/>
      <c r="H1158" s="30"/>
      <c r="I1158" s="30"/>
      <c r="J1158" s="29"/>
      <c r="K1158" s="28"/>
      <c r="L1158" s="28"/>
      <c r="M1158" s="9" t="str">
        <f aca="false">IF(OR($B1158="",$E1158=""),"",IF($E1158="INA","INA",IF($G1158="Otro empleador",IF($E1158="RET","RETO",IF($E1158="ORD","OTO","OTX")),IF($E1158="RET","ERR",$E1158))))</f>
        <v/>
      </c>
      <c r="N1158" s="9" t="str">
        <f aca="false">IF($I1158="","",IFERROR(VLOOKUP($I1158,FREC_TABLA,2,FALSE()),""))</f>
        <v/>
      </c>
      <c r="O1158" s="19" t="n">
        <f aca="false">IF(OR($M1158="",$M1158="ERR",$J1158="",$K1158="",$N1158=""),0,IF($N1158=0,IF(AND(OR(1=7,1=12),1&gt;=$K1158,1&lt;=IF($L1158="",12,$L1158)),$J1158,0),IF(AND(1&gt;=$K1158,1&lt;=IF($L1158="",12,$L1158),MOD(1-$K1158,$N1158)=0),$J1158,0)))</f>
        <v>0</v>
      </c>
      <c r="P1158" s="19" t="n">
        <f aca="false">IF(OR($M1158="",$M1158="ERR",$J1158="",$K1158="",$N1158=""),0,IF($N1158=0,IF(AND(OR(2=7,2=12),2&gt;=$K1158,2&lt;=IF($L1158="",12,$L1158)),$J1158,0),IF(AND(2&gt;=$K1158,2&lt;=IF($L1158="",12,$L1158),MOD(2-$K1158,$N1158)=0),$J1158,0)))</f>
        <v>0</v>
      </c>
      <c r="Q1158" s="19" t="n">
        <f aca="false">IF(OR($M1158="",$M1158="ERR",$J1158="",$K1158="",$N1158=""),0,IF($N1158=0,IF(AND(OR(3=7,3=12),3&gt;=$K1158,3&lt;=IF($L1158="",12,$L1158)),$J1158,0),IF(AND(3&gt;=$K1158,3&lt;=IF($L1158="",12,$L1158),MOD(3-$K1158,$N1158)=0),$J1158,0)))</f>
        <v>0</v>
      </c>
      <c r="R1158" s="19" t="n">
        <f aca="false">IF(OR($M1158="",$M1158="ERR",$J1158="",$K1158="",$N1158=""),0,IF($N1158=0,IF(AND(OR(4=7,4=12),4&gt;=$K1158,4&lt;=IF($L1158="",12,$L1158)),$J1158,0),IF(AND(4&gt;=$K1158,4&lt;=IF($L1158="",12,$L1158),MOD(4-$K1158,$N1158)=0),$J1158,0)))</f>
        <v>0</v>
      </c>
      <c r="S1158" s="19" t="n">
        <f aca="false">IF(OR($M1158="",$M1158="ERR",$J1158="",$K1158="",$N1158=""),0,IF($N1158=0,IF(AND(OR(5=7,5=12),5&gt;=$K1158,5&lt;=IF($L1158="",12,$L1158)),$J1158,0),IF(AND(5&gt;=$K1158,5&lt;=IF($L1158="",12,$L1158),MOD(5-$K1158,$N1158)=0),$J1158,0)))</f>
        <v>0</v>
      </c>
      <c r="T1158" s="19" t="n">
        <f aca="false">IF(OR($M1158="",$M1158="ERR",$J1158="",$K1158="",$N1158=""),0,IF($N1158=0,IF(AND(OR(6=7,6=12),6&gt;=$K1158,6&lt;=IF($L1158="",12,$L1158)),$J1158,0),IF(AND(6&gt;=$K1158,6&lt;=IF($L1158="",12,$L1158),MOD(6-$K1158,$N1158)=0),$J1158,0)))</f>
        <v>0</v>
      </c>
      <c r="U1158" s="19" t="n">
        <f aca="false">IF(OR($M1158="",$M1158="ERR",$J1158="",$K1158="",$N1158=""),0,IF($N1158=0,IF(AND(OR(7=7,7=12),7&gt;=$K1158,7&lt;=IF($L1158="",12,$L1158)),$J1158,0),IF(AND(7&gt;=$K1158,7&lt;=IF($L1158="",12,$L1158),MOD(7-$K1158,$N1158)=0),$J1158,0)))</f>
        <v>0</v>
      </c>
      <c r="V1158" s="19" t="n">
        <f aca="false">IF(OR($M1158="",$M1158="ERR",$J1158="",$K1158="",$N1158=""),0,IF($N1158=0,IF(AND(OR(8=7,8=12),8&gt;=$K1158,8&lt;=IF($L1158="",12,$L1158)),$J1158,0),IF(AND(8&gt;=$K1158,8&lt;=IF($L1158="",12,$L1158),MOD(8-$K1158,$N1158)=0),$J1158,0)))</f>
        <v>0</v>
      </c>
      <c r="W1158" s="19" t="n">
        <f aca="false">IF(OR($M1158="",$M1158="ERR",$J1158="",$K1158="",$N1158=""),0,IF($N1158=0,IF(AND(OR(9=7,9=12),9&gt;=$K1158,9&lt;=IF($L1158="",12,$L1158)),$J1158,0),IF(AND(9&gt;=$K1158,9&lt;=IF($L1158="",12,$L1158),MOD(9-$K1158,$N1158)=0),$J1158,0)))</f>
        <v>0</v>
      </c>
      <c r="X1158" s="19" t="n">
        <f aca="false">IF(OR($M1158="",$M1158="ERR",$J1158="",$K1158="",$N1158=""),0,IF($N1158=0,IF(AND(OR(10=7,10=12),10&gt;=$K1158,10&lt;=IF($L1158="",12,$L1158)),$J1158,0),IF(AND(10&gt;=$K1158,10&lt;=IF($L1158="",12,$L1158),MOD(10-$K1158,$N1158)=0),$J1158,0)))</f>
        <v>0</v>
      </c>
      <c r="Y1158" s="19" t="n">
        <f aca="false">IF(OR($M1158="",$M1158="ERR",$J1158="",$K1158="",$N1158=""),0,IF($N1158=0,IF(AND(OR(11=7,11=12),11&gt;=$K1158,11&lt;=IF($L1158="",12,$L1158)),$J1158,0),IF(AND(11&gt;=$K1158,11&lt;=IF($L1158="",12,$L1158),MOD(11-$K1158,$N1158)=0),$J1158,0)))</f>
        <v>0</v>
      </c>
      <c r="Z1158" s="19" t="n">
        <f aca="false">IF(OR($M1158="",$M1158="ERR",$J1158="",$K1158="",$N1158=""),0,IF($N1158=0,IF(AND(OR(12=7,12=12),12&gt;=$K1158,12&lt;=IF($L1158="",12,$L1158)),$J1158,0),IF(AND(12&gt;=$K1158,12&lt;=IF($L1158="",12,$L1158),MOD(12-$K1158,$N1158)=0),$J1158,0)))</f>
        <v>0</v>
      </c>
      <c r="AA1158" s="36" t="n">
        <f aca="false">SUM(O1158:Z1158)</f>
        <v>0</v>
      </c>
      <c r="AB1158" s="15" t="str">
        <f aca="false">IF(AND($B1158="",$D1158="",$J1158=""),"",IF($B1158="","Falta código",IF(ISNA(MATCH($B1158,LST_COD,0)),"Código no registrado en Trabajadores",IF($E1158="","Concepto no está en el catálogo",IF($M1158="ERR","Retención de otro empleador: Origen = Otro empleador",IF(OR($J1158="",$K1158=""),"Falta monto o mes",IF(OR($K1158&lt;1,$K1158&gt;12),"Mes inicio inválido",IF(AND($L1158&lt;&gt;"",OR($L1158&lt;$K1158,$L1158&gt;12)),"Mes fin inválido",IF($N1158="","Falta frecuencia",IF(AND($G1158&lt;&gt;"Otro empleador",SUMPRODUCT(($O1158:$Z1158&lt;&gt;0)*(((COLUMN($O1158:$Z1158)-14)&lt;INDEX(Trabajadores!$M$6:$M$105,MATCH($B1158,LST_COD,0)))+((COLUMN($O1158:$Z1158)-14)&gt;INDEX(Trabajadores!$N$6:$N$105,MATCH($B1158,LST_COD,0)))))&gt;0),"Aviso: hay meses fuera del periodo laboral","OK"))))))))))</f>
        <v/>
      </c>
    </row>
    <row r="1159" customFormat="false" ht="15" hidden="false" customHeight="false" outlineLevel="0" collapsed="false">
      <c r="A1159" s="23" t="n">
        <v>1154</v>
      </c>
      <c r="B1159" s="7"/>
      <c r="C1159" s="35" t="str">
        <f aca="false">IF($B1159="","",IFERROR(INDEX(Trabajadores!$D$6:$D$105,MATCH($B1159,LST_COD,0)),"¿Código?"))</f>
        <v/>
      </c>
      <c r="D1159" s="30"/>
      <c r="E1159" s="9" t="str">
        <f aca="false">IF($D1159="","",IFERROR(VLOOKUP($D1159,CONC_TABLA,2,FALSE()),""))</f>
        <v/>
      </c>
      <c r="F1159" s="9" t="str">
        <f aca="false">IF($D1159="","",IFERROR(VLOOKUP($D1159,CONC_TABLA,3,FALSE()),""))</f>
        <v/>
      </c>
      <c r="G1159" s="30"/>
      <c r="H1159" s="30"/>
      <c r="I1159" s="30"/>
      <c r="J1159" s="29"/>
      <c r="K1159" s="28"/>
      <c r="L1159" s="28"/>
      <c r="M1159" s="9" t="str">
        <f aca="false">IF(OR($B1159="",$E1159=""),"",IF($E1159="INA","INA",IF($G1159="Otro empleador",IF($E1159="RET","RETO",IF($E1159="ORD","OTO","OTX")),IF($E1159="RET","ERR",$E1159))))</f>
        <v/>
      </c>
      <c r="N1159" s="9" t="str">
        <f aca="false">IF($I1159="","",IFERROR(VLOOKUP($I1159,FREC_TABLA,2,FALSE()),""))</f>
        <v/>
      </c>
      <c r="O1159" s="19" t="n">
        <f aca="false">IF(OR($M1159="",$M1159="ERR",$J1159="",$K1159="",$N1159=""),0,IF($N1159=0,IF(AND(OR(1=7,1=12),1&gt;=$K1159,1&lt;=IF($L1159="",12,$L1159)),$J1159,0),IF(AND(1&gt;=$K1159,1&lt;=IF($L1159="",12,$L1159),MOD(1-$K1159,$N1159)=0),$J1159,0)))</f>
        <v>0</v>
      </c>
      <c r="P1159" s="19" t="n">
        <f aca="false">IF(OR($M1159="",$M1159="ERR",$J1159="",$K1159="",$N1159=""),0,IF($N1159=0,IF(AND(OR(2=7,2=12),2&gt;=$K1159,2&lt;=IF($L1159="",12,$L1159)),$J1159,0),IF(AND(2&gt;=$K1159,2&lt;=IF($L1159="",12,$L1159),MOD(2-$K1159,$N1159)=0),$J1159,0)))</f>
        <v>0</v>
      </c>
      <c r="Q1159" s="19" t="n">
        <f aca="false">IF(OR($M1159="",$M1159="ERR",$J1159="",$K1159="",$N1159=""),0,IF($N1159=0,IF(AND(OR(3=7,3=12),3&gt;=$K1159,3&lt;=IF($L1159="",12,$L1159)),$J1159,0),IF(AND(3&gt;=$K1159,3&lt;=IF($L1159="",12,$L1159),MOD(3-$K1159,$N1159)=0),$J1159,0)))</f>
        <v>0</v>
      </c>
      <c r="R1159" s="19" t="n">
        <f aca="false">IF(OR($M1159="",$M1159="ERR",$J1159="",$K1159="",$N1159=""),0,IF($N1159=0,IF(AND(OR(4=7,4=12),4&gt;=$K1159,4&lt;=IF($L1159="",12,$L1159)),$J1159,0),IF(AND(4&gt;=$K1159,4&lt;=IF($L1159="",12,$L1159),MOD(4-$K1159,$N1159)=0),$J1159,0)))</f>
        <v>0</v>
      </c>
      <c r="S1159" s="19" t="n">
        <f aca="false">IF(OR($M1159="",$M1159="ERR",$J1159="",$K1159="",$N1159=""),0,IF($N1159=0,IF(AND(OR(5=7,5=12),5&gt;=$K1159,5&lt;=IF($L1159="",12,$L1159)),$J1159,0),IF(AND(5&gt;=$K1159,5&lt;=IF($L1159="",12,$L1159),MOD(5-$K1159,$N1159)=0),$J1159,0)))</f>
        <v>0</v>
      </c>
      <c r="T1159" s="19" t="n">
        <f aca="false">IF(OR($M1159="",$M1159="ERR",$J1159="",$K1159="",$N1159=""),0,IF($N1159=0,IF(AND(OR(6=7,6=12),6&gt;=$K1159,6&lt;=IF($L1159="",12,$L1159)),$J1159,0),IF(AND(6&gt;=$K1159,6&lt;=IF($L1159="",12,$L1159),MOD(6-$K1159,$N1159)=0),$J1159,0)))</f>
        <v>0</v>
      </c>
      <c r="U1159" s="19" t="n">
        <f aca="false">IF(OR($M1159="",$M1159="ERR",$J1159="",$K1159="",$N1159=""),0,IF($N1159=0,IF(AND(OR(7=7,7=12),7&gt;=$K1159,7&lt;=IF($L1159="",12,$L1159)),$J1159,0),IF(AND(7&gt;=$K1159,7&lt;=IF($L1159="",12,$L1159),MOD(7-$K1159,$N1159)=0),$J1159,0)))</f>
        <v>0</v>
      </c>
      <c r="V1159" s="19" t="n">
        <f aca="false">IF(OR($M1159="",$M1159="ERR",$J1159="",$K1159="",$N1159=""),0,IF($N1159=0,IF(AND(OR(8=7,8=12),8&gt;=$K1159,8&lt;=IF($L1159="",12,$L1159)),$J1159,0),IF(AND(8&gt;=$K1159,8&lt;=IF($L1159="",12,$L1159),MOD(8-$K1159,$N1159)=0),$J1159,0)))</f>
        <v>0</v>
      </c>
      <c r="W1159" s="19" t="n">
        <f aca="false">IF(OR($M1159="",$M1159="ERR",$J1159="",$K1159="",$N1159=""),0,IF($N1159=0,IF(AND(OR(9=7,9=12),9&gt;=$K1159,9&lt;=IF($L1159="",12,$L1159)),$J1159,0),IF(AND(9&gt;=$K1159,9&lt;=IF($L1159="",12,$L1159),MOD(9-$K1159,$N1159)=0),$J1159,0)))</f>
        <v>0</v>
      </c>
      <c r="X1159" s="19" t="n">
        <f aca="false">IF(OR($M1159="",$M1159="ERR",$J1159="",$K1159="",$N1159=""),0,IF($N1159=0,IF(AND(OR(10=7,10=12),10&gt;=$K1159,10&lt;=IF($L1159="",12,$L1159)),$J1159,0),IF(AND(10&gt;=$K1159,10&lt;=IF($L1159="",12,$L1159),MOD(10-$K1159,$N1159)=0),$J1159,0)))</f>
        <v>0</v>
      </c>
      <c r="Y1159" s="19" t="n">
        <f aca="false">IF(OR($M1159="",$M1159="ERR",$J1159="",$K1159="",$N1159=""),0,IF($N1159=0,IF(AND(OR(11=7,11=12),11&gt;=$K1159,11&lt;=IF($L1159="",12,$L1159)),$J1159,0),IF(AND(11&gt;=$K1159,11&lt;=IF($L1159="",12,$L1159),MOD(11-$K1159,$N1159)=0),$J1159,0)))</f>
        <v>0</v>
      </c>
      <c r="Z1159" s="19" t="n">
        <f aca="false">IF(OR($M1159="",$M1159="ERR",$J1159="",$K1159="",$N1159=""),0,IF($N1159=0,IF(AND(OR(12=7,12=12),12&gt;=$K1159,12&lt;=IF($L1159="",12,$L1159)),$J1159,0),IF(AND(12&gt;=$K1159,12&lt;=IF($L1159="",12,$L1159),MOD(12-$K1159,$N1159)=0),$J1159,0)))</f>
        <v>0</v>
      </c>
      <c r="AA1159" s="36" t="n">
        <f aca="false">SUM(O1159:Z1159)</f>
        <v>0</v>
      </c>
      <c r="AB1159" s="15" t="str">
        <f aca="false">IF(AND($B1159="",$D1159="",$J1159=""),"",IF($B1159="","Falta código",IF(ISNA(MATCH($B1159,LST_COD,0)),"Código no registrado en Trabajadores",IF($E1159="","Concepto no está en el catálogo",IF($M1159="ERR","Retención de otro empleador: Origen = Otro empleador",IF(OR($J1159="",$K1159=""),"Falta monto o mes",IF(OR($K1159&lt;1,$K1159&gt;12),"Mes inicio inválido",IF(AND($L1159&lt;&gt;"",OR($L1159&lt;$K1159,$L1159&gt;12)),"Mes fin inválido",IF($N1159="","Falta frecuencia",IF(AND($G1159&lt;&gt;"Otro empleador",SUMPRODUCT(($O1159:$Z1159&lt;&gt;0)*(((COLUMN($O1159:$Z1159)-14)&lt;INDEX(Trabajadores!$M$6:$M$105,MATCH($B1159,LST_COD,0)))+((COLUMN($O1159:$Z1159)-14)&gt;INDEX(Trabajadores!$N$6:$N$105,MATCH($B1159,LST_COD,0)))))&gt;0),"Aviso: hay meses fuera del periodo laboral","OK"))))))))))</f>
        <v/>
      </c>
    </row>
    <row r="1160" customFormat="false" ht="15" hidden="false" customHeight="false" outlineLevel="0" collapsed="false">
      <c r="A1160" s="23" t="n">
        <v>1155</v>
      </c>
      <c r="B1160" s="7"/>
      <c r="C1160" s="35" t="str">
        <f aca="false">IF($B1160="","",IFERROR(INDEX(Trabajadores!$D$6:$D$105,MATCH($B1160,LST_COD,0)),"¿Código?"))</f>
        <v/>
      </c>
      <c r="D1160" s="30"/>
      <c r="E1160" s="9" t="str">
        <f aca="false">IF($D1160="","",IFERROR(VLOOKUP($D1160,CONC_TABLA,2,FALSE()),""))</f>
        <v/>
      </c>
      <c r="F1160" s="9" t="str">
        <f aca="false">IF($D1160="","",IFERROR(VLOOKUP($D1160,CONC_TABLA,3,FALSE()),""))</f>
        <v/>
      </c>
      <c r="G1160" s="30"/>
      <c r="H1160" s="30"/>
      <c r="I1160" s="30"/>
      <c r="J1160" s="29"/>
      <c r="K1160" s="28"/>
      <c r="L1160" s="28"/>
      <c r="M1160" s="9" t="str">
        <f aca="false">IF(OR($B1160="",$E1160=""),"",IF($E1160="INA","INA",IF($G1160="Otro empleador",IF($E1160="RET","RETO",IF($E1160="ORD","OTO","OTX")),IF($E1160="RET","ERR",$E1160))))</f>
        <v/>
      </c>
      <c r="N1160" s="9" t="str">
        <f aca="false">IF($I1160="","",IFERROR(VLOOKUP($I1160,FREC_TABLA,2,FALSE()),""))</f>
        <v/>
      </c>
      <c r="O1160" s="19" t="n">
        <f aca="false">IF(OR($M1160="",$M1160="ERR",$J1160="",$K1160="",$N1160=""),0,IF($N1160=0,IF(AND(OR(1=7,1=12),1&gt;=$K1160,1&lt;=IF($L1160="",12,$L1160)),$J1160,0),IF(AND(1&gt;=$K1160,1&lt;=IF($L1160="",12,$L1160),MOD(1-$K1160,$N1160)=0),$J1160,0)))</f>
        <v>0</v>
      </c>
      <c r="P1160" s="19" t="n">
        <f aca="false">IF(OR($M1160="",$M1160="ERR",$J1160="",$K1160="",$N1160=""),0,IF($N1160=0,IF(AND(OR(2=7,2=12),2&gt;=$K1160,2&lt;=IF($L1160="",12,$L1160)),$J1160,0),IF(AND(2&gt;=$K1160,2&lt;=IF($L1160="",12,$L1160),MOD(2-$K1160,$N1160)=0),$J1160,0)))</f>
        <v>0</v>
      </c>
      <c r="Q1160" s="19" t="n">
        <f aca="false">IF(OR($M1160="",$M1160="ERR",$J1160="",$K1160="",$N1160=""),0,IF($N1160=0,IF(AND(OR(3=7,3=12),3&gt;=$K1160,3&lt;=IF($L1160="",12,$L1160)),$J1160,0),IF(AND(3&gt;=$K1160,3&lt;=IF($L1160="",12,$L1160),MOD(3-$K1160,$N1160)=0),$J1160,0)))</f>
        <v>0</v>
      </c>
      <c r="R1160" s="19" t="n">
        <f aca="false">IF(OR($M1160="",$M1160="ERR",$J1160="",$K1160="",$N1160=""),0,IF($N1160=0,IF(AND(OR(4=7,4=12),4&gt;=$K1160,4&lt;=IF($L1160="",12,$L1160)),$J1160,0),IF(AND(4&gt;=$K1160,4&lt;=IF($L1160="",12,$L1160),MOD(4-$K1160,$N1160)=0),$J1160,0)))</f>
        <v>0</v>
      </c>
      <c r="S1160" s="19" t="n">
        <f aca="false">IF(OR($M1160="",$M1160="ERR",$J1160="",$K1160="",$N1160=""),0,IF($N1160=0,IF(AND(OR(5=7,5=12),5&gt;=$K1160,5&lt;=IF($L1160="",12,$L1160)),$J1160,0),IF(AND(5&gt;=$K1160,5&lt;=IF($L1160="",12,$L1160),MOD(5-$K1160,$N1160)=0),$J1160,0)))</f>
        <v>0</v>
      </c>
      <c r="T1160" s="19" t="n">
        <f aca="false">IF(OR($M1160="",$M1160="ERR",$J1160="",$K1160="",$N1160=""),0,IF($N1160=0,IF(AND(OR(6=7,6=12),6&gt;=$K1160,6&lt;=IF($L1160="",12,$L1160)),$J1160,0),IF(AND(6&gt;=$K1160,6&lt;=IF($L1160="",12,$L1160),MOD(6-$K1160,$N1160)=0),$J1160,0)))</f>
        <v>0</v>
      </c>
      <c r="U1160" s="19" t="n">
        <f aca="false">IF(OR($M1160="",$M1160="ERR",$J1160="",$K1160="",$N1160=""),0,IF($N1160=0,IF(AND(OR(7=7,7=12),7&gt;=$K1160,7&lt;=IF($L1160="",12,$L1160)),$J1160,0),IF(AND(7&gt;=$K1160,7&lt;=IF($L1160="",12,$L1160),MOD(7-$K1160,$N1160)=0),$J1160,0)))</f>
        <v>0</v>
      </c>
      <c r="V1160" s="19" t="n">
        <f aca="false">IF(OR($M1160="",$M1160="ERR",$J1160="",$K1160="",$N1160=""),0,IF($N1160=0,IF(AND(OR(8=7,8=12),8&gt;=$K1160,8&lt;=IF($L1160="",12,$L1160)),$J1160,0),IF(AND(8&gt;=$K1160,8&lt;=IF($L1160="",12,$L1160),MOD(8-$K1160,$N1160)=0),$J1160,0)))</f>
        <v>0</v>
      </c>
      <c r="W1160" s="19" t="n">
        <f aca="false">IF(OR($M1160="",$M1160="ERR",$J1160="",$K1160="",$N1160=""),0,IF($N1160=0,IF(AND(OR(9=7,9=12),9&gt;=$K1160,9&lt;=IF($L1160="",12,$L1160)),$J1160,0),IF(AND(9&gt;=$K1160,9&lt;=IF($L1160="",12,$L1160),MOD(9-$K1160,$N1160)=0),$J1160,0)))</f>
        <v>0</v>
      </c>
      <c r="X1160" s="19" t="n">
        <f aca="false">IF(OR($M1160="",$M1160="ERR",$J1160="",$K1160="",$N1160=""),0,IF($N1160=0,IF(AND(OR(10=7,10=12),10&gt;=$K1160,10&lt;=IF($L1160="",12,$L1160)),$J1160,0),IF(AND(10&gt;=$K1160,10&lt;=IF($L1160="",12,$L1160),MOD(10-$K1160,$N1160)=0),$J1160,0)))</f>
        <v>0</v>
      </c>
      <c r="Y1160" s="19" t="n">
        <f aca="false">IF(OR($M1160="",$M1160="ERR",$J1160="",$K1160="",$N1160=""),0,IF($N1160=0,IF(AND(OR(11=7,11=12),11&gt;=$K1160,11&lt;=IF($L1160="",12,$L1160)),$J1160,0),IF(AND(11&gt;=$K1160,11&lt;=IF($L1160="",12,$L1160),MOD(11-$K1160,$N1160)=0),$J1160,0)))</f>
        <v>0</v>
      </c>
      <c r="Z1160" s="19" t="n">
        <f aca="false">IF(OR($M1160="",$M1160="ERR",$J1160="",$K1160="",$N1160=""),0,IF($N1160=0,IF(AND(OR(12=7,12=12),12&gt;=$K1160,12&lt;=IF($L1160="",12,$L1160)),$J1160,0),IF(AND(12&gt;=$K1160,12&lt;=IF($L1160="",12,$L1160),MOD(12-$K1160,$N1160)=0),$J1160,0)))</f>
        <v>0</v>
      </c>
      <c r="AA1160" s="36" t="n">
        <f aca="false">SUM(O1160:Z1160)</f>
        <v>0</v>
      </c>
      <c r="AB1160" s="15" t="str">
        <f aca="false">IF(AND($B1160="",$D1160="",$J1160=""),"",IF($B1160="","Falta código",IF(ISNA(MATCH($B1160,LST_COD,0)),"Código no registrado en Trabajadores",IF($E1160="","Concepto no está en el catálogo",IF($M1160="ERR","Retención de otro empleador: Origen = Otro empleador",IF(OR($J1160="",$K1160=""),"Falta monto o mes",IF(OR($K1160&lt;1,$K1160&gt;12),"Mes inicio inválido",IF(AND($L1160&lt;&gt;"",OR($L1160&lt;$K1160,$L1160&gt;12)),"Mes fin inválido",IF($N1160="","Falta frecuencia",IF(AND($G1160&lt;&gt;"Otro empleador",SUMPRODUCT(($O1160:$Z1160&lt;&gt;0)*(((COLUMN($O1160:$Z1160)-14)&lt;INDEX(Trabajadores!$M$6:$M$105,MATCH($B1160,LST_COD,0)))+((COLUMN($O1160:$Z1160)-14)&gt;INDEX(Trabajadores!$N$6:$N$105,MATCH($B1160,LST_COD,0)))))&gt;0),"Aviso: hay meses fuera del periodo laboral","OK"))))))))))</f>
        <v/>
      </c>
    </row>
    <row r="1161" customFormat="false" ht="15" hidden="false" customHeight="false" outlineLevel="0" collapsed="false">
      <c r="A1161" s="23" t="n">
        <v>1156</v>
      </c>
      <c r="B1161" s="7"/>
      <c r="C1161" s="35" t="str">
        <f aca="false">IF($B1161="","",IFERROR(INDEX(Trabajadores!$D$6:$D$105,MATCH($B1161,LST_COD,0)),"¿Código?"))</f>
        <v/>
      </c>
      <c r="D1161" s="30"/>
      <c r="E1161" s="9" t="str">
        <f aca="false">IF($D1161="","",IFERROR(VLOOKUP($D1161,CONC_TABLA,2,FALSE()),""))</f>
        <v/>
      </c>
      <c r="F1161" s="9" t="str">
        <f aca="false">IF($D1161="","",IFERROR(VLOOKUP($D1161,CONC_TABLA,3,FALSE()),""))</f>
        <v/>
      </c>
      <c r="G1161" s="30"/>
      <c r="H1161" s="30"/>
      <c r="I1161" s="30"/>
      <c r="J1161" s="29"/>
      <c r="K1161" s="28"/>
      <c r="L1161" s="28"/>
      <c r="M1161" s="9" t="str">
        <f aca="false">IF(OR($B1161="",$E1161=""),"",IF($E1161="INA","INA",IF($G1161="Otro empleador",IF($E1161="RET","RETO",IF($E1161="ORD","OTO","OTX")),IF($E1161="RET","ERR",$E1161))))</f>
        <v/>
      </c>
      <c r="N1161" s="9" t="str">
        <f aca="false">IF($I1161="","",IFERROR(VLOOKUP($I1161,FREC_TABLA,2,FALSE()),""))</f>
        <v/>
      </c>
      <c r="O1161" s="19" t="n">
        <f aca="false">IF(OR($M1161="",$M1161="ERR",$J1161="",$K1161="",$N1161=""),0,IF($N1161=0,IF(AND(OR(1=7,1=12),1&gt;=$K1161,1&lt;=IF($L1161="",12,$L1161)),$J1161,0),IF(AND(1&gt;=$K1161,1&lt;=IF($L1161="",12,$L1161),MOD(1-$K1161,$N1161)=0),$J1161,0)))</f>
        <v>0</v>
      </c>
      <c r="P1161" s="19" t="n">
        <f aca="false">IF(OR($M1161="",$M1161="ERR",$J1161="",$K1161="",$N1161=""),0,IF($N1161=0,IF(AND(OR(2=7,2=12),2&gt;=$K1161,2&lt;=IF($L1161="",12,$L1161)),$J1161,0),IF(AND(2&gt;=$K1161,2&lt;=IF($L1161="",12,$L1161),MOD(2-$K1161,$N1161)=0),$J1161,0)))</f>
        <v>0</v>
      </c>
      <c r="Q1161" s="19" t="n">
        <f aca="false">IF(OR($M1161="",$M1161="ERR",$J1161="",$K1161="",$N1161=""),0,IF($N1161=0,IF(AND(OR(3=7,3=12),3&gt;=$K1161,3&lt;=IF($L1161="",12,$L1161)),$J1161,0),IF(AND(3&gt;=$K1161,3&lt;=IF($L1161="",12,$L1161),MOD(3-$K1161,$N1161)=0),$J1161,0)))</f>
        <v>0</v>
      </c>
      <c r="R1161" s="19" t="n">
        <f aca="false">IF(OR($M1161="",$M1161="ERR",$J1161="",$K1161="",$N1161=""),0,IF($N1161=0,IF(AND(OR(4=7,4=12),4&gt;=$K1161,4&lt;=IF($L1161="",12,$L1161)),$J1161,0),IF(AND(4&gt;=$K1161,4&lt;=IF($L1161="",12,$L1161),MOD(4-$K1161,$N1161)=0),$J1161,0)))</f>
        <v>0</v>
      </c>
      <c r="S1161" s="19" t="n">
        <f aca="false">IF(OR($M1161="",$M1161="ERR",$J1161="",$K1161="",$N1161=""),0,IF($N1161=0,IF(AND(OR(5=7,5=12),5&gt;=$K1161,5&lt;=IF($L1161="",12,$L1161)),$J1161,0),IF(AND(5&gt;=$K1161,5&lt;=IF($L1161="",12,$L1161),MOD(5-$K1161,$N1161)=0),$J1161,0)))</f>
        <v>0</v>
      </c>
      <c r="T1161" s="19" t="n">
        <f aca="false">IF(OR($M1161="",$M1161="ERR",$J1161="",$K1161="",$N1161=""),0,IF($N1161=0,IF(AND(OR(6=7,6=12),6&gt;=$K1161,6&lt;=IF($L1161="",12,$L1161)),$J1161,0),IF(AND(6&gt;=$K1161,6&lt;=IF($L1161="",12,$L1161),MOD(6-$K1161,$N1161)=0),$J1161,0)))</f>
        <v>0</v>
      </c>
      <c r="U1161" s="19" t="n">
        <f aca="false">IF(OR($M1161="",$M1161="ERR",$J1161="",$K1161="",$N1161=""),0,IF($N1161=0,IF(AND(OR(7=7,7=12),7&gt;=$K1161,7&lt;=IF($L1161="",12,$L1161)),$J1161,0),IF(AND(7&gt;=$K1161,7&lt;=IF($L1161="",12,$L1161),MOD(7-$K1161,$N1161)=0),$J1161,0)))</f>
        <v>0</v>
      </c>
      <c r="V1161" s="19" t="n">
        <f aca="false">IF(OR($M1161="",$M1161="ERR",$J1161="",$K1161="",$N1161=""),0,IF($N1161=0,IF(AND(OR(8=7,8=12),8&gt;=$K1161,8&lt;=IF($L1161="",12,$L1161)),$J1161,0),IF(AND(8&gt;=$K1161,8&lt;=IF($L1161="",12,$L1161),MOD(8-$K1161,$N1161)=0),$J1161,0)))</f>
        <v>0</v>
      </c>
      <c r="W1161" s="19" t="n">
        <f aca="false">IF(OR($M1161="",$M1161="ERR",$J1161="",$K1161="",$N1161=""),0,IF($N1161=0,IF(AND(OR(9=7,9=12),9&gt;=$K1161,9&lt;=IF($L1161="",12,$L1161)),$J1161,0),IF(AND(9&gt;=$K1161,9&lt;=IF($L1161="",12,$L1161),MOD(9-$K1161,$N1161)=0),$J1161,0)))</f>
        <v>0</v>
      </c>
      <c r="X1161" s="19" t="n">
        <f aca="false">IF(OR($M1161="",$M1161="ERR",$J1161="",$K1161="",$N1161=""),0,IF($N1161=0,IF(AND(OR(10=7,10=12),10&gt;=$K1161,10&lt;=IF($L1161="",12,$L1161)),$J1161,0),IF(AND(10&gt;=$K1161,10&lt;=IF($L1161="",12,$L1161),MOD(10-$K1161,$N1161)=0),$J1161,0)))</f>
        <v>0</v>
      </c>
      <c r="Y1161" s="19" t="n">
        <f aca="false">IF(OR($M1161="",$M1161="ERR",$J1161="",$K1161="",$N1161=""),0,IF($N1161=0,IF(AND(OR(11=7,11=12),11&gt;=$K1161,11&lt;=IF($L1161="",12,$L1161)),$J1161,0),IF(AND(11&gt;=$K1161,11&lt;=IF($L1161="",12,$L1161),MOD(11-$K1161,$N1161)=0),$J1161,0)))</f>
        <v>0</v>
      </c>
      <c r="Z1161" s="19" t="n">
        <f aca="false">IF(OR($M1161="",$M1161="ERR",$J1161="",$K1161="",$N1161=""),0,IF($N1161=0,IF(AND(OR(12=7,12=12),12&gt;=$K1161,12&lt;=IF($L1161="",12,$L1161)),$J1161,0),IF(AND(12&gt;=$K1161,12&lt;=IF($L1161="",12,$L1161),MOD(12-$K1161,$N1161)=0),$J1161,0)))</f>
        <v>0</v>
      </c>
      <c r="AA1161" s="36" t="n">
        <f aca="false">SUM(O1161:Z1161)</f>
        <v>0</v>
      </c>
      <c r="AB1161" s="15" t="str">
        <f aca="false">IF(AND($B1161="",$D1161="",$J1161=""),"",IF($B1161="","Falta código",IF(ISNA(MATCH($B1161,LST_COD,0)),"Código no registrado en Trabajadores",IF($E1161="","Concepto no está en el catálogo",IF($M1161="ERR","Retención de otro empleador: Origen = Otro empleador",IF(OR($J1161="",$K1161=""),"Falta monto o mes",IF(OR($K1161&lt;1,$K1161&gt;12),"Mes inicio inválido",IF(AND($L1161&lt;&gt;"",OR($L1161&lt;$K1161,$L1161&gt;12)),"Mes fin inválido",IF($N1161="","Falta frecuencia",IF(AND($G1161&lt;&gt;"Otro empleador",SUMPRODUCT(($O1161:$Z1161&lt;&gt;0)*(((COLUMN($O1161:$Z1161)-14)&lt;INDEX(Trabajadores!$M$6:$M$105,MATCH($B1161,LST_COD,0)))+((COLUMN($O1161:$Z1161)-14)&gt;INDEX(Trabajadores!$N$6:$N$105,MATCH($B1161,LST_COD,0)))))&gt;0),"Aviso: hay meses fuera del periodo laboral","OK"))))))))))</f>
        <v/>
      </c>
    </row>
    <row r="1162" customFormat="false" ht="15" hidden="false" customHeight="false" outlineLevel="0" collapsed="false">
      <c r="A1162" s="23" t="n">
        <v>1157</v>
      </c>
      <c r="B1162" s="7"/>
      <c r="C1162" s="35" t="str">
        <f aca="false">IF($B1162="","",IFERROR(INDEX(Trabajadores!$D$6:$D$105,MATCH($B1162,LST_COD,0)),"¿Código?"))</f>
        <v/>
      </c>
      <c r="D1162" s="30"/>
      <c r="E1162" s="9" t="str">
        <f aca="false">IF($D1162="","",IFERROR(VLOOKUP($D1162,CONC_TABLA,2,FALSE()),""))</f>
        <v/>
      </c>
      <c r="F1162" s="9" t="str">
        <f aca="false">IF($D1162="","",IFERROR(VLOOKUP($D1162,CONC_TABLA,3,FALSE()),""))</f>
        <v/>
      </c>
      <c r="G1162" s="30"/>
      <c r="H1162" s="30"/>
      <c r="I1162" s="30"/>
      <c r="J1162" s="29"/>
      <c r="K1162" s="28"/>
      <c r="L1162" s="28"/>
      <c r="M1162" s="9" t="str">
        <f aca="false">IF(OR($B1162="",$E1162=""),"",IF($E1162="INA","INA",IF($G1162="Otro empleador",IF($E1162="RET","RETO",IF($E1162="ORD","OTO","OTX")),IF($E1162="RET","ERR",$E1162))))</f>
        <v/>
      </c>
      <c r="N1162" s="9" t="str">
        <f aca="false">IF($I1162="","",IFERROR(VLOOKUP($I1162,FREC_TABLA,2,FALSE()),""))</f>
        <v/>
      </c>
      <c r="O1162" s="19" t="n">
        <f aca="false">IF(OR($M1162="",$M1162="ERR",$J1162="",$K1162="",$N1162=""),0,IF($N1162=0,IF(AND(OR(1=7,1=12),1&gt;=$K1162,1&lt;=IF($L1162="",12,$L1162)),$J1162,0),IF(AND(1&gt;=$K1162,1&lt;=IF($L1162="",12,$L1162),MOD(1-$K1162,$N1162)=0),$J1162,0)))</f>
        <v>0</v>
      </c>
      <c r="P1162" s="19" t="n">
        <f aca="false">IF(OR($M1162="",$M1162="ERR",$J1162="",$K1162="",$N1162=""),0,IF($N1162=0,IF(AND(OR(2=7,2=12),2&gt;=$K1162,2&lt;=IF($L1162="",12,$L1162)),$J1162,0),IF(AND(2&gt;=$K1162,2&lt;=IF($L1162="",12,$L1162),MOD(2-$K1162,$N1162)=0),$J1162,0)))</f>
        <v>0</v>
      </c>
      <c r="Q1162" s="19" t="n">
        <f aca="false">IF(OR($M1162="",$M1162="ERR",$J1162="",$K1162="",$N1162=""),0,IF($N1162=0,IF(AND(OR(3=7,3=12),3&gt;=$K1162,3&lt;=IF($L1162="",12,$L1162)),$J1162,0),IF(AND(3&gt;=$K1162,3&lt;=IF($L1162="",12,$L1162),MOD(3-$K1162,$N1162)=0),$J1162,0)))</f>
        <v>0</v>
      </c>
      <c r="R1162" s="19" t="n">
        <f aca="false">IF(OR($M1162="",$M1162="ERR",$J1162="",$K1162="",$N1162=""),0,IF($N1162=0,IF(AND(OR(4=7,4=12),4&gt;=$K1162,4&lt;=IF($L1162="",12,$L1162)),$J1162,0),IF(AND(4&gt;=$K1162,4&lt;=IF($L1162="",12,$L1162),MOD(4-$K1162,$N1162)=0),$J1162,0)))</f>
        <v>0</v>
      </c>
      <c r="S1162" s="19" t="n">
        <f aca="false">IF(OR($M1162="",$M1162="ERR",$J1162="",$K1162="",$N1162=""),0,IF($N1162=0,IF(AND(OR(5=7,5=12),5&gt;=$K1162,5&lt;=IF($L1162="",12,$L1162)),$J1162,0),IF(AND(5&gt;=$K1162,5&lt;=IF($L1162="",12,$L1162),MOD(5-$K1162,$N1162)=0),$J1162,0)))</f>
        <v>0</v>
      </c>
      <c r="T1162" s="19" t="n">
        <f aca="false">IF(OR($M1162="",$M1162="ERR",$J1162="",$K1162="",$N1162=""),0,IF($N1162=0,IF(AND(OR(6=7,6=12),6&gt;=$K1162,6&lt;=IF($L1162="",12,$L1162)),$J1162,0),IF(AND(6&gt;=$K1162,6&lt;=IF($L1162="",12,$L1162),MOD(6-$K1162,$N1162)=0),$J1162,0)))</f>
        <v>0</v>
      </c>
      <c r="U1162" s="19" t="n">
        <f aca="false">IF(OR($M1162="",$M1162="ERR",$J1162="",$K1162="",$N1162=""),0,IF($N1162=0,IF(AND(OR(7=7,7=12),7&gt;=$K1162,7&lt;=IF($L1162="",12,$L1162)),$J1162,0),IF(AND(7&gt;=$K1162,7&lt;=IF($L1162="",12,$L1162),MOD(7-$K1162,$N1162)=0),$J1162,0)))</f>
        <v>0</v>
      </c>
      <c r="V1162" s="19" t="n">
        <f aca="false">IF(OR($M1162="",$M1162="ERR",$J1162="",$K1162="",$N1162=""),0,IF($N1162=0,IF(AND(OR(8=7,8=12),8&gt;=$K1162,8&lt;=IF($L1162="",12,$L1162)),$J1162,0),IF(AND(8&gt;=$K1162,8&lt;=IF($L1162="",12,$L1162),MOD(8-$K1162,$N1162)=0),$J1162,0)))</f>
        <v>0</v>
      </c>
      <c r="W1162" s="19" t="n">
        <f aca="false">IF(OR($M1162="",$M1162="ERR",$J1162="",$K1162="",$N1162=""),0,IF($N1162=0,IF(AND(OR(9=7,9=12),9&gt;=$K1162,9&lt;=IF($L1162="",12,$L1162)),$J1162,0),IF(AND(9&gt;=$K1162,9&lt;=IF($L1162="",12,$L1162),MOD(9-$K1162,$N1162)=0),$J1162,0)))</f>
        <v>0</v>
      </c>
      <c r="X1162" s="19" t="n">
        <f aca="false">IF(OR($M1162="",$M1162="ERR",$J1162="",$K1162="",$N1162=""),0,IF($N1162=0,IF(AND(OR(10=7,10=12),10&gt;=$K1162,10&lt;=IF($L1162="",12,$L1162)),$J1162,0),IF(AND(10&gt;=$K1162,10&lt;=IF($L1162="",12,$L1162),MOD(10-$K1162,$N1162)=0),$J1162,0)))</f>
        <v>0</v>
      </c>
      <c r="Y1162" s="19" t="n">
        <f aca="false">IF(OR($M1162="",$M1162="ERR",$J1162="",$K1162="",$N1162=""),0,IF($N1162=0,IF(AND(OR(11=7,11=12),11&gt;=$K1162,11&lt;=IF($L1162="",12,$L1162)),$J1162,0),IF(AND(11&gt;=$K1162,11&lt;=IF($L1162="",12,$L1162),MOD(11-$K1162,$N1162)=0),$J1162,0)))</f>
        <v>0</v>
      </c>
      <c r="Z1162" s="19" t="n">
        <f aca="false">IF(OR($M1162="",$M1162="ERR",$J1162="",$K1162="",$N1162=""),0,IF($N1162=0,IF(AND(OR(12=7,12=12),12&gt;=$K1162,12&lt;=IF($L1162="",12,$L1162)),$J1162,0),IF(AND(12&gt;=$K1162,12&lt;=IF($L1162="",12,$L1162),MOD(12-$K1162,$N1162)=0),$J1162,0)))</f>
        <v>0</v>
      </c>
      <c r="AA1162" s="36" t="n">
        <f aca="false">SUM(O1162:Z1162)</f>
        <v>0</v>
      </c>
      <c r="AB1162" s="15" t="str">
        <f aca="false">IF(AND($B1162="",$D1162="",$J1162=""),"",IF($B1162="","Falta código",IF(ISNA(MATCH($B1162,LST_COD,0)),"Código no registrado en Trabajadores",IF($E1162="","Concepto no está en el catálogo",IF($M1162="ERR","Retención de otro empleador: Origen = Otro empleador",IF(OR($J1162="",$K1162=""),"Falta monto o mes",IF(OR($K1162&lt;1,$K1162&gt;12),"Mes inicio inválido",IF(AND($L1162&lt;&gt;"",OR($L1162&lt;$K1162,$L1162&gt;12)),"Mes fin inválido",IF($N1162="","Falta frecuencia",IF(AND($G1162&lt;&gt;"Otro empleador",SUMPRODUCT(($O1162:$Z1162&lt;&gt;0)*(((COLUMN($O1162:$Z1162)-14)&lt;INDEX(Trabajadores!$M$6:$M$105,MATCH($B1162,LST_COD,0)))+((COLUMN($O1162:$Z1162)-14)&gt;INDEX(Trabajadores!$N$6:$N$105,MATCH($B1162,LST_COD,0)))))&gt;0),"Aviso: hay meses fuera del periodo laboral","OK"))))))))))</f>
        <v/>
      </c>
    </row>
    <row r="1163" customFormat="false" ht="15" hidden="false" customHeight="false" outlineLevel="0" collapsed="false">
      <c r="A1163" s="23" t="n">
        <v>1158</v>
      </c>
      <c r="B1163" s="7"/>
      <c r="C1163" s="35" t="str">
        <f aca="false">IF($B1163="","",IFERROR(INDEX(Trabajadores!$D$6:$D$105,MATCH($B1163,LST_COD,0)),"¿Código?"))</f>
        <v/>
      </c>
      <c r="D1163" s="30"/>
      <c r="E1163" s="9" t="str">
        <f aca="false">IF($D1163="","",IFERROR(VLOOKUP($D1163,CONC_TABLA,2,FALSE()),""))</f>
        <v/>
      </c>
      <c r="F1163" s="9" t="str">
        <f aca="false">IF($D1163="","",IFERROR(VLOOKUP($D1163,CONC_TABLA,3,FALSE()),""))</f>
        <v/>
      </c>
      <c r="G1163" s="30"/>
      <c r="H1163" s="30"/>
      <c r="I1163" s="30"/>
      <c r="J1163" s="29"/>
      <c r="K1163" s="28"/>
      <c r="L1163" s="28"/>
      <c r="M1163" s="9" t="str">
        <f aca="false">IF(OR($B1163="",$E1163=""),"",IF($E1163="INA","INA",IF($G1163="Otro empleador",IF($E1163="RET","RETO",IF($E1163="ORD","OTO","OTX")),IF($E1163="RET","ERR",$E1163))))</f>
        <v/>
      </c>
      <c r="N1163" s="9" t="str">
        <f aca="false">IF($I1163="","",IFERROR(VLOOKUP($I1163,FREC_TABLA,2,FALSE()),""))</f>
        <v/>
      </c>
      <c r="O1163" s="19" t="n">
        <f aca="false">IF(OR($M1163="",$M1163="ERR",$J1163="",$K1163="",$N1163=""),0,IF($N1163=0,IF(AND(OR(1=7,1=12),1&gt;=$K1163,1&lt;=IF($L1163="",12,$L1163)),$J1163,0),IF(AND(1&gt;=$K1163,1&lt;=IF($L1163="",12,$L1163),MOD(1-$K1163,$N1163)=0),$J1163,0)))</f>
        <v>0</v>
      </c>
      <c r="P1163" s="19" t="n">
        <f aca="false">IF(OR($M1163="",$M1163="ERR",$J1163="",$K1163="",$N1163=""),0,IF($N1163=0,IF(AND(OR(2=7,2=12),2&gt;=$K1163,2&lt;=IF($L1163="",12,$L1163)),$J1163,0),IF(AND(2&gt;=$K1163,2&lt;=IF($L1163="",12,$L1163),MOD(2-$K1163,$N1163)=0),$J1163,0)))</f>
        <v>0</v>
      </c>
      <c r="Q1163" s="19" t="n">
        <f aca="false">IF(OR($M1163="",$M1163="ERR",$J1163="",$K1163="",$N1163=""),0,IF($N1163=0,IF(AND(OR(3=7,3=12),3&gt;=$K1163,3&lt;=IF($L1163="",12,$L1163)),$J1163,0),IF(AND(3&gt;=$K1163,3&lt;=IF($L1163="",12,$L1163),MOD(3-$K1163,$N1163)=0),$J1163,0)))</f>
        <v>0</v>
      </c>
      <c r="R1163" s="19" t="n">
        <f aca="false">IF(OR($M1163="",$M1163="ERR",$J1163="",$K1163="",$N1163=""),0,IF($N1163=0,IF(AND(OR(4=7,4=12),4&gt;=$K1163,4&lt;=IF($L1163="",12,$L1163)),$J1163,0),IF(AND(4&gt;=$K1163,4&lt;=IF($L1163="",12,$L1163),MOD(4-$K1163,$N1163)=0),$J1163,0)))</f>
        <v>0</v>
      </c>
      <c r="S1163" s="19" t="n">
        <f aca="false">IF(OR($M1163="",$M1163="ERR",$J1163="",$K1163="",$N1163=""),0,IF($N1163=0,IF(AND(OR(5=7,5=12),5&gt;=$K1163,5&lt;=IF($L1163="",12,$L1163)),$J1163,0),IF(AND(5&gt;=$K1163,5&lt;=IF($L1163="",12,$L1163),MOD(5-$K1163,$N1163)=0),$J1163,0)))</f>
        <v>0</v>
      </c>
      <c r="T1163" s="19" t="n">
        <f aca="false">IF(OR($M1163="",$M1163="ERR",$J1163="",$K1163="",$N1163=""),0,IF($N1163=0,IF(AND(OR(6=7,6=12),6&gt;=$K1163,6&lt;=IF($L1163="",12,$L1163)),$J1163,0),IF(AND(6&gt;=$K1163,6&lt;=IF($L1163="",12,$L1163),MOD(6-$K1163,$N1163)=0),$J1163,0)))</f>
        <v>0</v>
      </c>
      <c r="U1163" s="19" t="n">
        <f aca="false">IF(OR($M1163="",$M1163="ERR",$J1163="",$K1163="",$N1163=""),0,IF($N1163=0,IF(AND(OR(7=7,7=12),7&gt;=$K1163,7&lt;=IF($L1163="",12,$L1163)),$J1163,0),IF(AND(7&gt;=$K1163,7&lt;=IF($L1163="",12,$L1163),MOD(7-$K1163,$N1163)=0),$J1163,0)))</f>
        <v>0</v>
      </c>
      <c r="V1163" s="19" t="n">
        <f aca="false">IF(OR($M1163="",$M1163="ERR",$J1163="",$K1163="",$N1163=""),0,IF($N1163=0,IF(AND(OR(8=7,8=12),8&gt;=$K1163,8&lt;=IF($L1163="",12,$L1163)),$J1163,0),IF(AND(8&gt;=$K1163,8&lt;=IF($L1163="",12,$L1163),MOD(8-$K1163,$N1163)=0),$J1163,0)))</f>
        <v>0</v>
      </c>
      <c r="W1163" s="19" t="n">
        <f aca="false">IF(OR($M1163="",$M1163="ERR",$J1163="",$K1163="",$N1163=""),0,IF($N1163=0,IF(AND(OR(9=7,9=12),9&gt;=$K1163,9&lt;=IF($L1163="",12,$L1163)),$J1163,0),IF(AND(9&gt;=$K1163,9&lt;=IF($L1163="",12,$L1163),MOD(9-$K1163,$N1163)=0),$J1163,0)))</f>
        <v>0</v>
      </c>
      <c r="X1163" s="19" t="n">
        <f aca="false">IF(OR($M1163="",$M1163="ERR",$J1163="",$K1163="",$N1163=""),0,IF($N1163=0,IF(AND(OR(10=7,10=12),10&gt;=$K1163,10&lt;=IF($L1163="",12,$L1163)),$J1163,0),IF(AND(10&gt;=$K1163,10&lt;=IF($L1163="",12,$L1163),MOD(10-$K1163,$N1163)=0),$J1163,0)))</f>
        <v>0</v>
      </c>
      <c r="Y1163" s="19" t="n">
        <f aca="false">IF(OR($M1163="",$M1163="ERR",$J1163="",$K1163="",$N1163=""),0,IF($N1163=0,IF(AND(OR(11=7,11=12),11&gt;=$K1163,11&lt;=IF($L1163="",12,$L1163)),$J1163,0),IF(AND(11&gt;=$K1163,11&lt;=IF($L1163="",12,$L1163),MOD(11-$K1163,$N1163)=0),$J1163,0)))</f>
        <v>0</v>
      </c>
      <c r="Z1163" s="19" t="n">
        <f aca="false">IF(OR($M1163="",$M1163="ERR",$J1163="",$K1163="",$N1163=""),0,IF($N1163=0,IF(AND(OR(12=7,12=12),12&gt;=$K1163,12&lt;=IF($L1163="",12,$L1163)),$J1163,0),IF(AND(12&gt;=$K1163,12&lt;=IF($L1163="",12,$L1163),MOD(12-$K1163,$N1163)=0),$J1163,0)))</f>
        <v>0</v>
      </c>
      <c r="AA1163" s="36" t="n">
        <f aca="false">SUM(O1163:Z1163)</f>
        <v>0</v>
      </c>
      <c r="AB1163" s="15" t="str">
        <f aca="false">IF(AND($B1163="",$D1163="",$J1163=""),"",IF($B1163="","Falta código",IF(ISNA(MATCH($B1163,LST_COD,0)),"Código no registrado en Trabajadores",IF($E1163="","Concepto no está en el catálogo",IF($M1163="ERR","Retención de otro empleador: Origen = Otro empleador",IF(OR($J1163="",$K1163=""),"Falta monto o mes",IF(OR($K1163&lt;1,$K1163&gt;12),"Mes inicio inválido",IF(AND($L1163&lt;&gt;"",OR($L1163&lt;$K1163,$L1163&gt;12)),"Mes fin inválido",IF($N1163="","Falta frecuencia",IF(AND($G1163&lt;&gt;"Otro empleador",SUMPRODUCT(($O1163:$Z1163&lt;&gt;0)*(((COLUMN($O1163:$Z1163)-14)&lt;INDEX(Trabajadores!$M$6:$M$105,MATCH($B1163,LST_COD,0)))+((COLUMN($O1163:$Z1163)-14)&gt;INDEX(Trabajadores!$N$6:$N$105,MATCH($B1163,LST_COD,0)))))&gt;0),"Aviso: hay meses fuera del periodo laboral","OK"))))))))))</f>
        <v/>
      </c>
    </row>
    <row r="1164" customFormat="false" ht="15" hidden="false" customHeight="false" outlineLevel="0" collapsed="false">
      <c r="A1164" s="23" t="n">
        <v>1159</v>
      </c>
      <c r="B1164" s="7"/>
      <c r="C1164" s="35" t="str">
        <f aca="false">IF($B1164="","",IFERROR(INDEX(Trabajadores!$D$6:$D$105,MATCH($B1164,LST_COD,0)),"¿Código?"))</f>
        <v/>
      </c>
      <c r="D1164" s="30"/>
      <c r="E1164" s="9" t="str">
        <f aca="false">IF($D1164="","",IFERROR(VLOOKUP($D1164,CONC_TABLA,2,FALSE()),""))</f>
        <v/>
      </c>
      <c r="F1164" s="9" t="str">
        <f aca="false">IF($D1164="","",IFERROR(VLOOKUP($D1164,CONC_TABLA,3,FALSE()),""))</f>
        <v/>
      </c>
      <c r="G1164" s="30"/>
      <c r="H1164" s="30"/>
      <c r="I1164" s="30"/>
      <c r="J1164" s="29"/>
      <c r="K1164" s="28"/>
      <c r="L1164" s="28"/>
      <c r="M1164" s="9" t="str">
        <f aca="false">IF(OR($B1164="",$E1164=""),"",IF($E1164="INA","INA",IF($G1164="Otro empleador",IF($E1164="RET","RETO",IF($E1164="ORD","OTO","OTX")),IF($E1164="RET","ERR",$E1164))))</f>
        <v/>
      </c>
      <c r="N1164" s="9" t="str">
        <f aca="false">IF($I1164="","",IFERROR(VLOOKUP($I1164,FREC_TABLA,2,FALSE()),""))</f>
        <v/>
      </c>
      <c r="O1164" s="19" t="n">
        <f aca="false">IF(OR($M1164="",$M1164="ERR",$J1164="",$K1164="",$N1164=""),0,IF($N1164=0,IF(AND(OR(1=7,1=12),1&gt;=$K1164,1&lt;=IF($L1164="",12,$L1164)),$J1164,0),IF(AND(1&gt;=$K1164,1&lt;=IF($L1164="",12,$L1164),MOD(1-$K1164,$N1164)=0),$J1164,0)))</f>
        <v>0</v>
      </c>
      <c r="P1164" s="19" t="n">
        <f aca="false">IF(OR($M1164="",$M1164="ERR",$J1164="",$K1164="",$N1164=""),0,IF($N1164=0,IF(AND(OR(2=7,2=12),2&gt;=$K1164,2&lt;=IF($L1164="",12,$L1164)),$J1164,0),IF(AND(2&gt;=$K1164,2&lt;=IF($L1164="",12,$L1164),MOD(2-$K1164,$N1164)=0),$J1164,0)))</f>
        <v>0</v>
      </c>
      <c r="Q1164" s="19" t="n">
        <f aca="false">IF(OR($M1164="",$M1164="ERR",$J1164="",$K1164="",$N1164=""),0,IF($N1164=0,IF(AND(OR(3=7,3=12),3&gt;=$K1164,3&lt;=IF($L1164="",12,$L1164)),$J1164,0),IF(AND(3&gt;=$K1164,3&lt;=IF($L1164="",12,$L1164),MOD(3-$K1164,$N1164)=0),$J1164,0)))</f>
        <v>0</v>
      </c>
      <c r="R1164" s="19" t="n">
        <f aca="false">IF(OR($M1164="",$M1164="ERR",$J1164="",$K1164="",$N1164=""),0,IF($N1164=0,IF(AND(OR(4=7,4=12),4&gt;=$K1164,4&lt;=IF($L1164="",12,$L1164)),$J1164,0),IF(AND(4&gt;=$K1164,4&lt;=IF($L1164="",12,$L1164),MOD(4-$K1164,$N1164)=0),$J1164,0)))</f>
        <v>0</v>
      </c>
      <c r="S1164" s="19" t="n">
        <f aca="false">IF(OR($M1164="",$M1164="ERR",$J1164="",$K1164="",$N1164=""),0,IF($N1164=0,IF(AND(OR(5=7,5=12),5&gt;=$K1164,5&lt;=IF($L1164="",12,$L1164)),$J1164,0),IF(AND(5&gt;=$K1164,5&lt;=IF($L1164="",12,$L1164),MOD(5-$K1164,$N1164)=0),$J1164,0)))</f>
        <v>0</v>
      </c>
      <c r="T1164" s="19" t="n">
        <f aca="false">IF(OR($M1164="",$M1164="ERR",$J1164="",$K1164="",$N1164=""),0,IF($N1164=0,IF(AND(OR(6=7,6=12),6&gt;=$K1164,6&lt;=IF($L1164="",12,$L1164)),$J1164,0),IF(AND(6&gt;=$K1164,6&lt;=IF($L1164="",12,$L1164),MOD(6-$K1164,$N1164)=0),$J1164,0)))</f>
        <v>0</v>
      </c>
      <c r="U1164" s="19" t="n">
        <f aca="false">IF(OR($M1164="",$M1164="ERR",$J1164="",$K1164="",$N1164=""),0,IF($N1164=0,IF(AND(OR(7=7,7=12),7&gt;=$K1164,7&lt;=IF($L1164="",12,$L1164)),$J1164,0),IF(AND(7&gt;=$K1164,7&lt;=IF($L1164="",12,$L1164),MOD(7-$K1164,$N1164)=0),$J1164,0)))</f>
        <v>0</v>
      </c>
      <c r="V1164" s="19" t="n">
        <f aca="false">IF(OR($M1164="",$M1164="ERR",$J1164="",$K1164="",$N1164=""),0,IF($N1164=0,IF(AND(OR(8=7,8=12),8&gt;=$K1164,8&lt;=IF($L1164="",12,$L1164)),$J1164,0),IF(AND(8&gt;=$K1164,8&lt;=IF($L1164="",12,$L1164),MOD(8-$K1164,$N1164)=0),$J1164,0)))</f>
        <v>0</v>
      </c>
      <c r="W1164" s="19" t="n">
        <f aca="false">IF(OR($M1164="",$M1164="ERR",$J1164="",$K1164="",$N1164=""),0,IF($N1164=0,IF(AND(OR(9=7,9=12),9&gt;=$K1164,9&lt;=IF($L1164="",12,$L1164)),$J1164,0),IF(AND(9&gt;=$K1164,9&lt;=IF($L1164="",12,$L1164),MOD(9-$K1164,$N1164)=0),$J1164,0)))</f>
        <v>0</v>
      </c>
      <c r="X1164" s="19" t="n">
        <f aca="false">IF(OR($M1164="",$M1164="ERR",$J1164="",$K1164="",$N1164=""),0,IF($N1164=0,IF(AND(OR(10=7,10=12),10&gt;=$K1164,10&lt;=IF($L1164="",12,$L1164)),$J1164,0),IF(AND(10&gt;=$K1164,10&lt;=IF($L1164="",12,$L1164),MOD(10-$K1164,$N1164)=0),$J1164,0)))</f>
        <v>0</v>
      </c>
      <c r="Y1164" s="19" t="n">
        <f aca="false">IF(OR($M1164="",$M1164="ERR",$J1164="",$K1164="",$N1164=""),0,IF($N1164=0,IF(AND(OR(11=7,11=12),11&gt;=$K1164,11&lt;=IF($L1164="",12,$L1164)),$J1164,0),IF(AND(11&gt;=$K1164,11&lt;=IF($L1164="",12,$L1164),MOD(11-$K1164,$N1164)=0),$J1164,0)))</f>
        <v>0</v>
      </c>
      <c r="Z1164" s="19" t="n">
        <f aca="false">IF(OR($M1164="",$M1164="ERR",$J1164="",$K1164="",$N1164=""),0,IF($N1164=0,IF(AND(OR(12=7,12=12),12&gt;=$K1164,12&lt;=IF($L1164="",12,$L1164)),$J1164,0),IF(AND(12&gt;=$K1164,12&lt;=IF($L1164="",12,$L1164),MOD(12-$K1164,$N1164)=0),$J1164,0)))</f>
        <v>0</v>
      </c>
      <c r="AA1164" s="36" t="n">
        <f aca="false">SUM(O1164:Z1164)</f>
        <v>0</v>
      </c>
      <c r="AB1164" s="15" t="str">
        <f aca="false">IF(AND($B1164="",$D1164="",$J1164=""),"",IF($B1164="","Falta código",IF(ISNA(MATCH($B1164,LST_COD,0)),"Código no registrado en Trabajadores",IF($E1164="","Concepto no está en el catálogo",IF($M1164="ERR","Retención de otro empleador: Origen = Otro empleador",IF(OR($J1164="",$K1164=""),"Falta monto o mes",IF(OR($K1164&lt;1,$K1164&gt;12),"Mes inicio inválido",IF(AND($L1164&lt;&gt;"",OR($L1164&lt;$K1164,$L1164&gt;12)),"Mes fin inválido",IF($N1164="","Falta frecuencia",IF(AND($G1164&lt;&gt;"Otro empleador",SUMPRODUCT(($O1164:$Z1164&lt;&gt;0)*(((COLUMN($O1164:$Z1164)-14)&lt;INDEX(Trabajadores!$M$6:$M$105,MATCH($B1164,LST_COD,0)))+((COLUMN($O1164:$Z1164)-14)&gt;INDEX(Trabajadores!$N$6:$N$105,MATCH($B1164,LST_COD,0)))))&gt;0),"Aviso: hay meses fuera del periodo laboral","OK"))))))))))</f>
        <v/>
      </c>
    </row>
    <row r="1165" customFormat="false" ht="15" hidden="false" customHeight="false" outlineLevel="0" collapsed="false">
      <c r="A1165" s="23" t="n">
        <v>1160</v>
      </c>
      <c r="B1165" s="7"/>
      <c r="C1165" s="35" t="str">
        <f aca="false">IF($B1165="","",IFERROR(INDEX(Trabajadores!$D$6:$D$105,MATCH($B1165,LST_COD,0)),"¿Código?"))</f>
        <v/>
      </c>
      <c r="D1165" s="30"/>
      <c r="E1165" s="9" t="str">
        <f aca="false">IF($D1165="","",IFERROR(VLOOKUP($D1165,CONC_TABLA,2,FALSE()),""))</f>
        <v/>
      </c>
      <c r="F1165" s="9" t="str">
        <f aca="false">IF($D1165="","",IFERROR(VLOOKUP($D1165,CONC_TABLA,3,FALSE()),""))</f>
        <v/>
      </c>
      <c r="G1165" s="30"/>
      <c r="H1165" s="30"/>
      <c r="I1165" s="30"/>
      <c r="J1165" s="29"/>
      <c r="K1165" s="28"/>
      <c r="L1165" s="28"/>
      <c r="M1165" s="9" t="str">
        <f aca="false">IF(OR($B1165="",$E1165=""),"",IF($E1165="INA","INA",IF($G1165="Otro empleador",IF($E1165="RET","RETO",IF($E1165="ORD","OTO","OTX")),IF($E1165="RET","ERR",$E1165))))</f>
        <v/>
      </c>
      <c r="N1165" s="9" t="str">
        <f aca="false">IF($I1165="","",IFERROR(VLOOKUP($I1165,FREC_TABLA,2,FALSE()),""))</f>
        <v/>
      </c>
      <c r="O1165" s="19" t="n">
        <f aca="false">IF(OR($M1165="",$M1165="ERR",$J1165="",$K1165="",$N1165=""),0,IF($N1165=0,IF(AND(OR(1=7,1=12),1&gt;=$K1165,1&lt;=IF($L1165="",12,$L1165)),$J1165,0),IF(AND(1&gt;=$K1165,1&lt;=IF($L1165="",12,$L1165),MOD(1-$K1165,$N1165)=0),$J1165,0)))</f>
        <v>0</v>
      </c>
      <c r="P1165" s="19" t="n">
        <f aca="false">IF(OR($M1165="",$M1165="ERR",$J1165="",$K1165="",$N1165=""),0,IF($N1165=0,IF(AND(OR(2=7,2=12),2&gt;=$K1165,2&lt;=IF($L1165="",12,$L1165)),$J1165,0),IF(AND(2&gt;=$K1165,2&lt;=IF($L1165="",12,$L1165),MOD(2-$K1165,$N1165)=0),$J1165,0)))</f>
        <v>0</v>
      </c>
      <c r="Q1165" s="19" t="n">
        <f aca="false">IF(OR($M1165="",$M1165="ERR",$J1165="",$K1165="",$N1165=""),0,IF($N1165=0,IF(AND(OR(3=7,3=12),3&gt;=$K1165,3&lt;=IF($L1165="",12,$L1165)),$J1165,0),IF(AND(3&gt;=$K1165,3&lt;=IF($L1165="",12,$L1165),MOD(3-$K1165,$N1165)=0),$J1165,0)))</f>
        <v>0</v>
      </c>
      <c r="R1165" s="19" t="n">
        <f aca="false">IF(OR($M1165="",$M1165="ERR",$J1165="",$K1165="",$N1165=""),0,IF($N1165=0,IF(AND(OR(4=7,4=12),4&gt;=$K1165,4&lt;=IF($L1165="",12,$L1165)),$J1165,0),IF(AND(4&gt;=$K1165,4&lt;=IF($L1165="",12,$L1165),MOD(4-$K1165,$N1165)=0),$J1165,0)))</f>
        <v>0</v>
      </c>
      <c r="S1165" s="19" t="n">
        <f aca="false">IF(OR($M1165="",$M1165="ERR",$J1165="",$K1165="",$N1165=""),0,IF($N1165=0,IF(AND(OR(5=7,5=12),5&gt;=$K1165,5&lt;=IF($L1165="",12,$L1165)),$J1165,0),IF(AND(5&gt;=$K1165,5&lt;=IF($L1165="",12,$L1165),MOD(5-$K1165,$N1165)=0),$J1165,0)))</f>
        <v>0</v>
      </c>
      <c r="T1165" s="19" t="n">
        <f aca="false">IF(OR($M1165="",$M1165="ERR",$J1165="",$K1165="",$N1165=""),0,IF($N1165=0,IF(AND(OR(6=7,6=12),6&gt;=$K1165,6&lt;=IF($L1165="",12,$L1165)),$J1165,0),IF(AND(6&gt;=$K1165,6&lt;=IF($L1165="",12,$L1165),MOD(6-$K1165,$N1165)=0),$J1165,0)))</f>
        <v>0</v>
      </c>
      <c r="U1165" s="19" t="n">
        <f aca="false">IF(OR($M1165="",$M1165="ERR",$J1165="",$K1165="",$N1165=""),0,IF($N1165=0,IF(AND(OR(7=7,7=12),7&gt;=$K1165,7&lt;=IF($L1165="",12,$L1165)),$J1165,0),IF(AND(7&gt;=$K1165,7&lt;=IF($L1165="",12,$L1165),MOD(7-$K1165,$N1165)=0),$J1165,0)))</f>
        <v>0</v>
      </c>
      <c r="V1165" s="19" t="n">
        <f aca="false">IF(OR($M1165="",$M1165="ERR",$J1165="",$K1165="",$N1165=""),0,IF($N1165=0,IF(AND(OR(8=7,8=12),8&gt;=$K1165,8&lt;=IF($L1165="",12,$L1165)),$J1165,0),IF(AND(8&gt;=$K1165,8&lt;=IF($L1165="",12,$L1165),MOD(8-$K1165,$N1165)=0),$J1165,0)))</f>
        <v>0</v>
      </c>
      <c r="W1165" s="19" t="n">
        <f aca="false">IF(OR($M1165="",$M1165="ERR",$J1165="",$K1165="",$N1165=""),0,IF($N1165=0,IF(AND(OR(9=7,9=12),9&gt;=$K1165,9&lt;=IF($L1165="",12,$L1165)),$J1165,0),IF(AND(9&gt;=$K1165,9&lt;=IF($L1165="",12,$L1165),MOD(9-$K1165,$N1165)=0),$J1165,0)))</f>
        <v>0</v>
      </c>
      <c r="X1165" s="19" t="n">
        <f aca="false">IF(OR($M1165="",$M1165="ERR",$J1165="",$K1165="",$N1165=""),0,IF($N1165=0,IF(AND(OR(10=7,10=12),10&gt;=$K1165,10&lt;=IF($L1165="",12,$L1165)),$J1165,0),IF(AND(10&gt;=$K1165,10&lt;=IF($L1165="",12,$L1165),MOD(10-$K1165,$N1165)=0),$J1165,0)))</f>
        <v>0</v>
      </c>
      <c r="Y1165" s="19" t="n">
        <f aca="false">IF(OR($M1165="",$M1165="ERR",$J1165="",$K1165="",$N1165=""),0,IF($N1165=0,IF(AND(OR(11=7,11=12),11&gt;=$K1165,11&lt;=IF($L1165="",12,$L1165)),$J1165,0),IF(AND(11&gt;=$K1165,11&lt;=IF($L1165="",12,$L1165),MOD(11-$K1165,$N1165)=0),$J1165,0)))</f>
        <v>0</v>
      </c>
      <c r="Z1165" s="19" t="n">
        <f aca="false">IF(OR($M1165="",$M1165="ERR",$J1165="",$K1165="",$N1165=""),0,IF($N1165=0,IF(AND(OR(12=7,12=12),12&gt;=$K1165,12&lt;=IF($L1165="",12,$L1165)),$J1165,0),IF(AND(12&gt;=$K1165,12&lt;=IF($L1165="",12,$L1165),MOD(12-$K1165,$N1165)=0),$J1165,0)))</f>
        <v>0</v>
      </c>
      <c r="AA1165" s="36" t="n">
        <f aca="false">SUM(O1165:Z1165)</f>
        <v>0</v>
      </c>
      <c r="AB1165" s="15" t="str">
        <f aca="false">IF(AND($B1165="",$D1165="",$J1165=""),"",IF($B1165="","Falta código",IF(ISNA(MATCH($B1165,LST_COD,0)),"Código no registrado en Trabajadores",IF($E1165="","Concepto no está en el catálogo",IF($M1165="ERR","Retención de otro empleador: Origen = Otro empleador",IF(OR($J1165="",$K1165=""),"Falta monto o mes",IF(OR($K1165&lt;1,$K1165&gt;12),"Mes inicio inválido",IF(AND($L1165&lt;&gt;"",OR($L1165&lt;$K1165,$L1165&gt;12)),"Mes fin inválido",IF($N1165="","Falta frecuencia",IF(AND($G1165&lt;&gt;"Otro empleador",SUMPRODUCT(($O1165:$Z1165&lt;&gt;0)*(((COLUMN($O1165:$Z1165)-14)&lt;INDEX(Trabajadores!$M$6:$M$105,MATCH($B1165,LST_COD,0)))+((COLUMN($O1165:$Z1165)-14)&gt;INDEX(Trabajadores!$N$6:$N$105,MATCH($B1165,LST_COD,0)))))&gt;0),"Aviso: hay meses fuera del periodo laboral","OK"))))))))))</f>
        <v/>
      </c>
    </row>
    <row r="1166" customFormat="false" ht="15" hidden="false" customHeight="false" outlineLevel="0" collapsed="false">
      <c r="A1166" s="23" t="n">
        <v>1161</v>
      </c>
      <c r="B1166" s="7"/>
      <c r="C1166" s="35" t="str">
        <f aca="false">IF($B1166="","",IFERROR(INDEX(Trabajadores!$D$6:$D$105,MATCH($B1166,LST_COD,0)),"¿Código?"))</f>
        <v/>
      </c>
      <c r="D1166" s="30"/>
      <c r="E1166" s="9" t="str">
        <f aca="false">IF($D1166="","",IFERROR(VLOOKUP($D1166,CONC_TABLA,2,FALSE()),""))</f>
        <v/>
      </c>
      <c r="F1166" s="9" t="str">
        <f aca="false">IF($D1166="","",IFERROR(VLOOKUP($D1166,CONC_TABLA,3,FALSE()),""))</f>
        <v/>
      </c>
      <c r="G1166" s="30"/>
      <c r="H1166" s="30"/>
      <c r="I1166" s="30"/>
      <c r="J1166" s="29"/>
      <c r="K1166" s="28"/>
      <c r="L1166" s="28"/>
      <c r="M1166" s="9" t="str">
        <f aca="false">IF(OR($B1166="",$E1166=""),"",IF($E1166="INA","INA",IF($G1166="Otro empleador",IF($E1166="RET","RETO",IF($E1166="ORD","OTO","OTX")),IF($E1166="RET","ERR",$E1166))))</f>
        <v/>
      </c>
      <c r="N1166" s="9" t="str">
        <f aca="false">IF($I1166="","",IFERROR(VLOOKUP($I1166,FREC_TABLA,2,FALSE()),""))</f>
        <v/>
      </c>
      <c r="O1166" s="19" t="n">
        <f aca="false">IF(OR($M1166="",$M1166="ERR",$J1166="",$K1166="",$N1166=""),0,IF($N1166=0,IF(AND(OR(1=7,1=12),1&gt;=$K1166,1&lt;=IF($L1166="",12,$L1166)),$J1166,0),IF(AND(1&gt;=$K1166,1&lt;=IF($L1166="",12,$L1166),MOD(1-$K1166,$N1166)=0),$J1166,0)))</f>
        <v>0</v>
      </c>
      <c r="P1166" s="19" t="n">
        <f aca="false">IF(OR($M1166="",$M1166="ERR",$J1166="",$K1166="",$N1166=""),0,IF($N1166=0,IF(AND(OR(2=7,2=12),2&gt;=$K1166,2&lt;=IF($L1166="",12,$L1166)),$J1166,0),IF(AND(2&gt;=$K1166,2&lt;=IF($L1166="",12,$L1166),MOD(2-$K1166,$N1166)=0),$J1166,0)))</f>
        <v>0</v>
      </c>
      <c r="Q1166" s="19" t="n">
        <f aca="false">IF(OR($M1166="",$M1166="ERR",$J1166="",$K1166="",$N1166=""),0,IF($N1166=0,IF(AND(OR(3=7,3=12),3&gt;=$K1166,3&lt;=IF($L1166="",12,$L1166)),$J1166,0),IF(AND(3&gt;=$K1166,3&lt;=IF($L1166="",12,$L1166),MOD(3-$K1166,$N1166)=0),$J1166,0)))</f>
        <v>0</v>
      </c>
      <c r="R1166" s="19" t="n">
        <f aca="false">IF(OR($M1166="",$M1166="ERR",$J1166="",$K1166="",$N1166=""),0,IF($N1166=0,IF(AND(OR(4=7,4=12),4&gt;=$K1166,4&lt;=IF($L1166="",12,$L1166)),$J1166,0),IF(AND(4&gt;=$K1166,4&lt;=IF($L1166="",12,$L1166),MOD(4-$K1166,$N1166)=0),$J1166,0)))</f>
        <v>0</v>
      </c>
      <c r="S1166" s="19" t="n">
        <f aca="false">IF(OR($M1166="",$M1166="ERR",$J1166="",$K1166="",$N1166=""),0,IF($N1166=0,IF(AND(OR(5=7,5=12),5&gt;=$K1166,5&lt;=IF($L1166="",12,$L1166)),$J1166,0),IF(AND(5&gt;=$K1166,5&lt;=IF($L1166="",12,$L1166),MOD(5-$K1166,$N1166)=0),$J1166,0)))</f>
        <v>0</v>
      </c>
      <c r="T1166" s="19" t="n">
        <f aca="false">IF(OR($M1166="",$M1166="ERR",$J1166="",$K1166="",$N1166=""),0,IF($N1166=0,IF(AND(OR(6=7,6=12),6&gt;=$K1166,6&lt;=IF($L1166="",12,$L1166)),$J1166,0),IF(AND(6&gt;=$K1166,6&lt;=IF($L1166="",12,$L1166),MOD(6-$K1166,$N1166)=0),$J1166,0)))</f>
        <v>0</v>
      </c>
      <c r="U1166" s="19" t="n">
        <f aca="false">IF(OR($M1166="",$M1166="ERR",$J1166="",$K1166="",$N1166=""),0,IF($N1166=0,IF(AND(OR(7=7,7=12),7&gt;=$K1166,7&lt;=IF($L1166="",12,$L1166)),$J1166,0),IF(AND(7&gt;=$K1166,7&lt;=IF($L1166="",12,$L1166),MOD(7-$K1166,$N1166)=0),$J1166,0)))</f>
        <v>0</v>
      </c>
      <c r="V1166" s="19" t="n">
        <f aca="false">IF(OR($M1166="",$M1166="ERR",$J1166="",$K1166="",$N1166=""),0,IF($N1166=0,IF(AND(OR(8=7,8=12),8&gt;=$K1166,8&lt;=IF($L1166="",12,$L1166)),$J1166,0),IF(AND(8&gt;=$K1166,8&lt;=IF($L1166="",12,$L1166),MOD(8-$K1166,$N1166)=0),$J1166,0)))</f>
        <v>0</v>
      </c>
      <c r="W1166" s="19" t="n">
        <f aca="false">IF(OR($M1166="",$M1166="ERR",$J1166="",$K1166="",$N1166=""),0,IF($N1166=0,IF(AND(OR(9=7,9=12),9&gt;=$K1166,9&lt;=IF($L1166="",12,$L1166)),$J1166,0),IF(AND(9&gt;=$K1166,9&lt;=IF($L1166="",12,$L1166),MOD(9-$K1166,$N1166)=0),$J1166,0)))</f>
        <v>0</v>
      </c>
      <c r="X1166" s="19" t="n">
        <f aca="false">IF(OR($M1166="",$M1166="ERR",$J1166="",$K1166="",$N1166=""),0,IF($N1166=0,IF(AND(OR(10=7,10=12),10&gt;=$K1166,10&lt;=IF($L1166="",12,$L1166)),$J1166,0),IF(AND(10&gt;=$K1166,10&lt;=IF($L1166="",12,$L1166),MOD(10-$K1166,$N1166)=0),$J1166,0)))</f>
        <v>0</v>
      </c>
      <c r="Y1166" s="19" t="n">
        <f aca="false">IF(OR($M1166="",$M1166="ERR",$J1166="",$K1166="",$N1166=""),0,IF($N1166=0,IF(AND(OR(11=7,11=12),11&gt;=$K1166,11&lt;=IF($L1166="",12,$L1166)),$J1166,0),IF(AND(11&gt;=$K1166,11&lt;=IF($L1166="",12,$L1166),MOD(11-$K1166,$N1166)=0),$J1166,0)))</f>
        <v>0</v>
      </c>
      <c r="Z1166" s="19" t="n">
        <f aca="false">IF(OR($M1166="",$M1166="ERR",$J1166="",$K1166="",$N1166=""),0,IF($N1166=0,IF(AND(OR(12=7,12=12),12&gt;=$K1166,12&lt;=IF($L1166="",12,$L1166)),$J1166,0),IF(AND(12&gt;=$K1166,12&lt;=IF($L1166="",12,$L1166),MOD(12-$K1166,$N1166)=0),$J1166,0)))</f>
        <v>0</v>
      </c>
      <c r="AA1166" s="36" t="n">
        <f aca="false">SUM(O1166:Z1166)</f>
        <v>0</v>
      </c>
      <c r="AB1166" s="15" t="str">
        <f aca="false">IF(AND($B1166="",$D1166="",$J1166=""),"",IF($B1166="","Falta código",IF(ISNA(MATCH($B1166,LST_COD,0)),"Código no registrado en Trabajadores",IF($E1166="","Concepto no está en el catálogo",IF($M1166="ERR","Retención de otro empleador: Origen = Otro empleador",IF(OR($J1166="",$K1166=""),"Falta monto o mes",IF(OR($K1166&lt;1,$K1166&gt;12),"Mes inicio inválido",IF(AND($L1166&lt;&gt;"",OR($L1166&lt;$K1166,$L1166&gt;12)),"Mes fin inválido",IF($N1166="","Falta frecuencia",IF(AND($G1166&lt;&gt;"Otro empleador",SUMPRODUCT(($O1166:$Z1166&lt;&gt;0)*(((COLUMN($O1166:$Z1166)-14)&lt;INDEX(Trabajadores!$M$6:$M$105,MATCH($B1166,LST_COD,0)))+((COLUMN($O1166:$Z1166)-14)&gt;INDEX(Trabajadores!$N$6:$N$105,MATCH($B1166,LST_COD,0)))))&gt;0),"Aviso: hay meses fuera del periodo laboral","OK"))))))))))</f>
        <v/>
      </c>
    </row>
    <row r="1167" customFormat="false" ht="15" hidden="false" customHeight="false" outlineLevel="0" collapsed="false">
      <c r="A1167" s="23" t="n">
        <v>1162</v>
      </c>
      <c r="B1167" s="7"/>
      <c r="C1167" s="35" t="str">
        <f aca="false">IF($B1167="","",IFERROR(INDEX(Trabajadores!$D$6:$D$105,MATCH($B1167,LST_COD,0)),"¿Código?"))</f>
        <v/>
      </c>
      <c r="D1167" s="30"/>
      <c r="E1167" s="9" t="str">
        <f aca="false">IF($D1167="","",IFERROR(VLOOKUP($D1167,CONC_TABLA,2,FALSE()),""))</f>
        <v/>
      </c>
      <c r="F1167" s="9" t="str">
        <f aca="false">IF($D1167="","",IFERROR(VLOOKUP($D1167,CONC_TABLA,3,FALSE()),""))</f>
        <v/>
      </c>
      <c r="G1167" s="30"/>
      <c r="H1167" s="30"/>
      <c r="I1167" s="30"/>
      <c r="J1167" s="29"/>
      <c r="K1167" s="28"/>
      <c r="L1167" s="28"/>
      <c r="M1167" s="9" t="str">
        <f aca="false">IF(OR($B1167="",$E1167=""),"",IF($E1167="INA","INA",IF($G1167="Otro empleador",IF($E1167="RET","RETO",IF($E1167="ORD","OTO","OTX")),IF($E1167="RET","ERR",$E1167))))</f>
        <v/>
      </c>
      <c r="N1167" s="9" t="str">
        <f aca="false">IF($I1167="","",IFERROR(VLOOKUP($I1167,FREC_TABLA,2,FALSE()),""))</f>
        <v/>
      </c>
      <c r="O1167" s="19" t="n">
        <f aca="false">IF(OR($M1167="",$M1167="ERR",$J1167="",$K1167="",$N1167=""),0,IF($N1167=0,IF(AND(OR(1=7,1=12),1&gt;=$K1167,1&lt;=IF($L1167="",12,$L1167)),$J1167,0),IF(AND(1&gt;=$K1167,1&lt;=IF($L1167="",12,$L1167),MOD(1-$K1167,$N1167)=0),$J1167,0)))</f>
        <v>0</v>
      </c>
      <c r="P1167" s="19" t="n">
        <f aca="false">IF(OR($M1167="",$M1167="ERR",$J1167="",$K1167="",$N1167=""),0,IF($N1167=0,IF(AND(OR(2=7,2=12),2&gt;=$K1167,2&lt;=IF($L1167="",12,$L1167)),$J1167,0),IF(AND(2&gt;=$K1167,2&lt;=IF($L1167="",12,$L1167),MOD(2-$K1167,$N1167)=0),$J1167,0)))</f>
        <v>0</v>
      </c>
      <c r="Q1167" s="19" t="n">
        <f aca="false">IF(OR($M1167="",$M1167="ERR",$J1167="",$K1167="",$N1167=""),0,IF($N1167=0,IF(AND(OR(3=7,3=12),3&gt;=$K1167,3&lt;=IF($L1167="",12,$L1167)),$J1167,0),IF(AND(3&gt;=$K1167,3&lt;=IF($L1167="",12,$L1167),MOD(3-$K1167,$N1167)=0),$J1167,0)))</f>
        <v>0</v>
      </c>
      <c r="R1167" s="19" t="n">
        <f aca="false">IF(OR($M1167="",$M1167="ERR",$J1167="",$K1167="",$N1167=""),0,IF($N1167=0,IF(AND(OR(4=7,4=12),4&gt;=$K1167,4&lt;=IF($L1167="",12,$L1167)),$J1167,0),IF(AND(4&gt;=$K1167,4&lt;=IF($L1167="",12,$L1167),MOD(4-$K1167,$N1167)=0),$J1167,0)))</f>
        <v>0</v>
      </c>
      <c r="S1167" s="19" t="n">
        <f aca="false">IF(OR($M1167="",$M1167="ERR",$J1167="",$K1167="",$N1167=""),0,IF($N1167=0,IF(AND(OR(5=7,5=12),5&gt;=$K1167,5&lt;=IF($L1167="",12,$L1167)),$J1167,0),IF(AND(5&gt;=$K1167,5&lt;=IF($L1167="",12,$L1167),MOD(5-$K1167,$N1167)=0),$J1167,0)))</f>
        <v>0</v>
      </c>
      <c r="T1167" s="19" t="n">
        <f aca="false">IF(OR($M1167="",$M1167="ERR",$J1167="",$K1167="",$N1167=""),0,IF($N1167=0,IF(AND(OR(6=7,6=12),6&gt;=$K1167,6&lt;=IF($L1167="",12,$L1167)),$J1167,0),IF(AND(6&gt;=$K1167,6&lt;=IF($L1167="",12,$L1167),MOD(6-$K1167,$N1167)=0),$J1167,0)))</f>
        <v>0</v>
      </c>
      <c r="U1167" s="19" t="n">
        <f aca="false">IF(OR($M1167="",$M1167="ERR",$J1167="",$K1167="",$N1167=""),0,IF($N1167=0,IF(AND(OR(7=7,7=12),7&gt;=$K1167,7&lt;=IF($L1167="",12,$L1167)),$J1167,0),IF(AND(7&gt;=$K1167,7&lt;=IF($L1167="",12,$L1167),MOD(7-$K1167,$N1167)=0),$J1167,0)))</f>
        <v>0</v>
      </c>
      <c r="V1167" s="19" t="n">
        <f aca="false">IF(OR($M1167="",$M1167="ERR",$J1167="",$K1167="",$N1167=""),0,IF($N1167=0,IF(AND(OR(8=7,8=12),8&gt;=$K1167,8&lt;=IF($L1167="",12,$L1167)),$J1167,0),IF(AND(8&gt;=$K1167,8&lt;=IF($L1167="",12,$L1167),MOD(8-$K1167,$N1167)=0),$J1167,0)))</f>
        <v>0</v>
      </c>
      <c r="W1167" s="19" t="n">
        <f aca="false">IF(OR($M1167="",$M1167="ERR",$J1167="",$K1167="",$N1167=""),0,IF($N1167=0,IF(AND(OR(9=7,9=12),9&gt;=$K1167,9&lt;=IF($L1167="",12,$L1167)),$J1167,0),IF(AND(9&gt;=$K1167,9&lt;=IF($L1167="",12,$L1167),MOD(9-$K1167,$N1167)=0),$J1167,0)))</f>
        <v>0</v>
      </c>
      <c r="X1167" s="19" t="n">
        <f aca="false">IF(OR($M1167="",$M1167="ERR",$J1167="",$K1167="",$N1167=""),0,IF($N1167=0,IF(AND(OR(10=7,10=12),10&gt;=$K1167,10&lt;=IF($L1167="",12,$L1167)),$J1167,0),IF(AND(10&gt;=$K1167,10&lt;=IF($L1167="",12,$L1167),MOD(10-$K1167,$N1167)=0),$J1167,0)))</f>
        <v>0</v>
      </c>
      <c r="Y1167" s="19" t="n">
        <f aca="false">IF(OR($M1167="",$M1167="ERR",$J1167="",$K1167="",$N1167=""),0,IF($N1167=0,IF(AND(OR(11=7,11=12),11&gt;=$K1167,11&lt;=IF($L1167="",12,$L1167)),$J1167,0),IF(AND(11&gt;=$K1167,11&lt;=IF($L1167="",12,$L1167),MOD(11-$K1167,$N1167)=0),$J1167,0)))</f>
        <v>0</v>
      </c>
      <c r="Z1167" s="19" t="n">
        <f aca="false">IF(OR($M1167="",$M1167="ERR",$J1167="",$K1167="",$N1167=""),0,IF($N1167=0,IF(AND(OR(12=7,12=12),12&gt;=$K1167,12&lt;=IF($L1167="",12,$L1167)),$J1167,0),IF(AND(12&gt;=$K1167,12&lt;=IF($L1167="",12,$L1167),MOD(12-$K1167,$N1167)=0),$J1167,0)))</f>
        <v>0</v>
      </c>
      <c r="AA1167" s="36" t="n">
        <f aca="false">SUM(O1167:Z1167)</f>
        <v>0</v>
      </c>
      <c r="AB1167" s="15" t="str">
        <f aca="false">IF(AND($B1167="",$D1167="",$J1167=""),"",IF($B1167="","Falta código",IF(ISNA(MATCH($B1167,LST_COD,0)),"Código no registrado en Trabajadores",IF($E1167="","Concepto no está en el catálogo",IF($M1167="ERR","Retención de otro empleador: Origen = Otro empleador",IF(OR($J1167="",$K1167=""),"Falta monto o mes",IF(OR($K1167&lt;1,$K1167&gt;12),"Mes inicio inválido",IF(AND($L1167&lt;&gt;"",OR($L1167&lt;$K1167,$L1167&gt;12)),"Mes fin inválido",IF($N1167="","Falta frecuencia",IF(AND($G1167&lt;&gt;"Otro empleador",SUMPRODUCT(($O1167:$Z1167&lt;&gt;0)*(((COLUMN($O1167:$Z1167)-14)&lt;INDEX(Trabajadores!$M$6:$M$105,MATCH($B1167,LST_COD,0)))+((COLUMN($O1167:$Z1167)-14)&gt;INDEX(Trabajadores!$N$6:$N$105,MATCH($B1167,LST_COD,0)))))&gt;0),"Aviso: hay meses fuera del periodo laboral","OK"))))))))))</f>
        <v/>
      </c>
    </row>
    <row r="1168" customFormat="false" ht="15" hidden="false" customHeight="false" outlineLevel="0" collapsed="false">
      <c r="A1168" s="23" t="n">
        <v>1163</v>
      </c>
      <c r="B1168" s="7"/>
      <c r="C1168" s="35" t="str">
        <f aca="false">IF($B1168="","",IFERROR(INDEX(Trabajadores!$D$6:$D$105,MATCH($B1168,LST_COD,0)),"¿Código?"))</f>
        <v/>
      </c>
      <c r="D1168" s="30"/>
      <c r="E1168" s="9" t="str">
        <f aca="false">IF($D1168="","",IFERROR(VLOOKUP($D1168,CONC_TABLA,2,FALSE()),""))</f>
        <v/>
      </c>
      <c r="F1168" s="9" t="str">
        <f aca="false">IF($D1168="","",IFERROR(VLOOKUP($D1168,CONC_TABLA,3,FALSE()),""))</f>
        <v/>
      </c>
      <c r="G1168" s="30"/>
      <c r="H1168" s="30"/>
      <c r="I1168" s="30"/>
      <c r="J1168" s="29"/>
      <c r="K1168" s="28"/>
      <c r="L1168" s="28"/>
      <c r="M1168" s="9" t="str">
        <f aca="false">IF(OR($B1168="",$E1168=""),"",IF($E1168="INA","INA",IF($G1168="Otro empleador",IF($E1168="RET","RETO",IF($E1168="ORD","OTO","OTX")),IF($E1168="RET","ERR",$E1168))))</f>
        <v/>
      </c>
      <c r="N1168" s="9" t="str">
        <f aca="false">IF($I1168="","",IFERROR(VLOOKUP($I1168,FREC_TABLA,2,FALSE()),""))</f>
        <v/>
      </c>
      <c r="O1168" s="19" t="n">
        <f aca="false">IF(OR($M1168="",$M1168="ERR",$J1168="",$K1168="",$N1168=""),0,IF($N1168=0,IF(AND(OR(1=7,1=12),1&gt;=$K1168,1&lt;=IF($L1168="",12,$L1168)),$J1168,0),IF(AND(1&gt;=$K1168,1&lt;=IF($L1168="",12,$L1168),MOD(1-$K1168,$N1168)=0),$J1168,0)))</f>
        <v>0</v>
      </c>
      <c r="P1168" s="19" t="n">
        <f aca="false">IF(OR($M1168="",$M1168="ERR",$J1168="",$K1168="",$N1168=""),0,IF($N1168=0,IF(AND(OR(2=7,2=12),2&gt;=$K1168,2&lt;=IF($L1168="",12,$L1168)),$J1168,0),IF(AND(2&gt;=$K1168,2&lt;=IF($L1168="",12,$L1168),MOD(2-$K1168,$N1168)=0),$J1168,0)))</f>
        <v>0</v>
      </c>
      <c r="Q1168" s="19" t="n">
        <f aca="false">IF(OR($M1168="",$M1168="ERR",$J1168="",$K1168="",$N1168=""),0,IF($N1168=0,IF(AND(OR(3=7,3=12),3&gt;=$K1168,3&lt;=IF($L1168="",12,$L1168)),$J1168,0),IF(AND(3&gt;=$K1168,3&lt;=IF($L1168="",12,$L1168),MOD(3-$K1168,$N1168)=0),$J1168,0)))</f>
        <v>0</v>
      </c>
      <c r="R1168" s="19" t="n">
        <f aca="false">IF(OR($M1168="",$M1168="ERR",$J1168="",$K1168="",$N1168=""),0,IF($N1168=0,IF(AND(OR(4=7,4=12),4&gt;=$K1168,4&lt;=IF($L1168="",12,$L1168)),$J1168,0),IF(AND(4&gt;=$K1168,4&lt;=IF($L1168="",12,$L1168),MOD(4-$K1168,$N1168)=0),$J1168,0)))</f>
        <v>0</v>
      </c>
      <c r="S1168" s="19" t="n">
        <f aca="false">IF(OR($M1168="",$M1168="ERR",$J1168="",$K1168="",$N1168=""),0,IF($N1168=0,IF(AND(OR(5=7,5=12),5&gt;=$K1168,5&lt;=IF($L1168="",12,$L1168)),$J1168,0),IF(AND(5&gt;=$K1168,5&lt;=IF($L1168="",12,$L1168),MOD(5-$K1168,$N1168)=0),$J1168,0)))</f>
        <v>0</v>
      </c>
      <c r="T1168" s="19" t="n">
        <f aca="false">IF(OR($M1168="",$M1168="ERR",$J1168="",$K1168="",$N1168=""),0,IF($N1168=0,IF(AND(OR(6=7,6=12),6&gt;=$K1168,6&lt;=IF($L1168="",12,$L1168)),$J1168,0),IF(AND(6&gt;=$K1168,6&lt;=IF($L1168="",12,$L1168),MOD(6-$K1168,$N1168)=0),$J1168,0)))</f>
        <v>0</v>
      </c>
      <c r="U1168" s="19" t="n">
        <f aca="false">IF(OR($M1168="",$M1168="ERR",$J1168="",$K1168="",$N1168=""),0,IF($N1168=0,IF(AND(OR(7=7,7=12),7&gt;=$K1168,7&lt;=IF($L1168="",12,$L1168)),$J1168,0),IF(AND(7&gt;=$K1168,7&lt;=IF($L1168="",12,$L1168),MOD(7-$K1168,$N1168)=0),$J1168,0)))</f>
        <v>0</v>
      </c>
      <c r="V1168" s="19" t="n">
        <f aca="false">IF(OR($M1168="",$M1168="ERR",$J1168="",$K1168="",$N1168=""),0,IF($N1168=0,IF(AND(OR(8=7,8=12),8&gt;=$K1168,8&lt;=IF($L1168="",12,$L1168)),$J1168,0),IF(AND(8&gt;=$K1168,8&lt;=IF($L1168="",12,$L1168),MOD(8-$K1168,$N1168)=0),$J1168,0)))</f>
        <v>0</v>
      </c>
      <c r="W1168" s="19" t="n">
        <f aca="false">IF(OR($M1168="",$M1168="ERR",$J1168="",$K1168="",$N1168=""),0,IF($N1168=0,IF(AND(OR(9=7,9=12),9&gt;=$K1168,9&lt;=IF($L1168="",12,$L1168)),$J1168,0),IF(AND(9&gt;=$K1168,9&lt;=IF($L1168="",12,$L1168),MOD(9-$K1168,$N1168)=0),$J1168,0)))</f>
        <v>0</v>
      </c>
      <c r="X1168" s="19" t="n">
        <f aca="false">IF(OR($M1168="",$M1168="ERR",$J1168="",$K1168="",$N1168=""),0,IF($N1168=0,IF(AND(OR(10=7,10=12),10&gt;=$K1168,10&lt;=IF($L1168="",12,$L1168)),$J1168,0),IF(AND(10&gt;=$K1168,10&lt;=IF($L1168="",12,$L1168),MOD(10-$K1168,$N1168)=0),$J1168,0)))</f>
        <v>0</v>
      </c>
      <c r="Y1168" s="19" t="n">
        <f aca="false">IF(OR($M1168="",$M1168="ERR",$J1168="",$K1168="",$N1168=""),0,IF($N1168=0,IF(AND(OR(11=7,11=12),11&gt;=$K1168,11&lt;=IF($L1168="",12,$L1168)),$J1168,0),IF(AND(11&gt;=$K1168,11&lt;=IF($L1168="",12,$L1168),MOD(11-$K1168,$N1168)=0),$J1168,0)))</f>
        <v>0</v>
      </c>
      <c r="Z1168" s="19" t="n">
        <f aca="false">IF(OR($M1168="",$M1168="ERR",$J1168="",$K1168="",$N1168=""),0,IF($N1168=0,IF(AND(OR(12=7,12=12),12&gt;=$K1168,12&lt;=IF($L1168="",12,$L1168)),$J1168,0),IF(AND(12&gt;=$K1168,12&lt;=IF($L1168="",12,$L1168),MOD(12-$K1168,$N1168)=0),$J1168,0)))</f>
        <v>0</v>
      </c>
      <c r="AA1168" s="36" t="n">
        <f aca="false">SUM(O1168:Z1168)</f>
        <v>0</v>
      </c>
      <c r="AB1168" s="15" t="str">
        <f aca="false">IF(AND($B1168="",$D1168="",$J1168=""),"",IF($B1168="","Falta código",IF(ISNA(MATCH($B1168,LST_COD,0)),"Código no registrado en Trabajadores",IF($E1168="","Concepto no está en el catálogo",IF($M1168="ERR","Retención de otro empleador: Origen = Otro empleador",IF(OR($J1168="",$K1168=""),"Falta monto o mes",IF(OR($K1168&lt;1,$K1168&gt;12),"Mes inicio inválido",IF(AND($L1168&lt;&gt;"",OR($L1168&lt;$K1168,$L1168&gt;12)),"Mes fin inválido",IF($N1168="","Falta frecuencia",IF(AND($G1168&lt;&gt;"Otro empleador",SUMPRODUCT(($O1168:$Z1168&lt;&gt;0)*(((COLUMN($O1168:$Z1168)-14)&lt;INDEX(Trabajadores!$M$6:$M$105,MATCH($B1168,LST_COD,0)))+((COLUMN($O1168:$Z1168)-14)&gt;INDEX(Trabajadores!$N$6:$N$105,MATCH($B1168,LST_COD,0)))))&gt;0),"Aviso: hay meses fuera del periodo laboral","OK"))))))))))</f>
        <v/>
      </c>
    </row>
    <row r="1169" customFormat="false" ht="15" hidden="false" customHeight="false" outlineLevel="0" collapsed="false">
      <c r="A1169" s="23" t="n">
        <v>1164</v>
      </c>
      <c r="B1169" s="7"/>
      <c r="C1169" s="35" t="str">
        <f aca="false">IF($B1169="","",IFERROR(INDEX(Trabajadores!$D$6:$D$105,MATCH($B1169,LST_COD,0)),"¿Código?"))</f>
        <v/>
      </c>
      <c r="D1169" s="30"/>
      <c r="E1169" s="9" t="str">
        <f aca="false">IF($D1169="","",IFERROR(VLOOKUP($D1169,CONC_TABLA,2,FALSE()),""))</f>
        <v/>
      </c>
      <c r="F1169" s="9" t="str">
        <f aca="false">IF($D1169="","",IFERROR(VLOOKUP($D1169,CONC_TABLA,3,FALSE()),""))</f>
        <v/>
      </c>
      <c r="G1169" s="30"/>
      <c r="H1169" s="30"/>
      <c r="I1169" s="30"/>
      <c r="J1169" s="29"/>
      <c r="K1169" s="28"/>
      <c r="L1169" s="28"/>
      <c r="M1169" s="9" t="str">
        <f aca="false">IF(OR($B1169="",$E1169=""),"",IF($E1169="INA","INA",IF($G1169="Otro empleador",IF($E1169="RET","RETO",IF($E1169="ORD","OTO","OTX")),IF($E1169="RET","ERR",$E1169))))</f>
        <v/>
      </c>
      <c r="N1169" s="9" t="str">
        <f aca="false">IF($I1169="","",IFERROR(VLOOKUP($I1169,FREC_TABLA,2,FALSE()),""))</f>
        <v/>
      </c>
      <c r="O1169" s="19" t="n">
        <f aca="false">IF(OR($M1169="",$M1169="ERR",$J1169="",$K1169="",$N1169=""),0,IF($N1169=0,IF(AND(OR(1=7,1=12),1&gt;=$K1169,1&lt;=IF($L1169="",12,$L1169)),$J1169,0),IF(AND(1&gt;=$K1169,1&lt;=IF($L1169="",12,$L1169),MOD(1-$K1169,$N1169)=0),$J1169,0)))</f>
        <v>0</v>
      </c>
      <c r="P1169" s="19" t="n">
        <f aca="false">IF(OR($M1169="",$M1169="ERR",$J1169="",$K1169="",$N1169=""),0,IF($N1169=0,IF(AND(OR(2=7,2=12),2&gt;=$K1169,2&lt;=IF($L1169="",12,$L1169)),$J1169,0),IF(AND(2&gt;=$K1169,2&lt;=IF($L1169="",12,$L1169),MOD(2-$K1169,$N1169)=0),$J1169,0)))</f>
        <v>0</v>
      </c>
      <c r="Q1169" s="19" t="n">
        <f aca="false">IF(OR($M1169="",$M1169="ERR",$J1169="",$K1169="",$N1169=""),0,IF($N1169=0,IF(AND(OR(3=7,3=12),3&gt;=$K1169,3&lt;=IF($L1169="",12,$L1169)),$J1169,0),IF(AND(3&gt;=$K1169,3&lt;=IF($L1169="",12,$L1169),MOD(3-$K1169,$N1169)=0),$J1169,0)))</f>
        <v>0</v>
      </c>
      <c r="R1169" s="19" t="n">
        <f aca="false">IF(OR($M1169="",$M1169="ERR",$J1169="",$K1169="",$N1169=""),0,IF($N1169=0,IF(AND(OR(4=7,4=12),4&gt;=$K1169,4&lt;=IF($L1169="",12,$L1169)),$J1169,0),IF(AND(4&gt;=$K1169,4&lt;=IF($L1169="",12,$L1169),MOD(4-$K1169,$N1169)=0),$J1169,0)))</f>
        <v>0</v>
      </c>
      <c r="S1169" s="19" t="n">
        <f aca="false">IF(OR($M1169="",$M1169="ERR",$J1169="",$K1169="",$N1169=""),0,IF($N1169=0,IF(AND(OR(5=7,5=12),5&gt;=$K1169,5&lt;=IF($L1169="",12,$L1169)),$J1169,0),IF(AND(5&gt;=$K1169,5&lt;=IF($L1169="",12,$L1169),MOD(5-$K1169,$N1169)=0),$J1169,0)))</f>
        <v>0</v>
      </c>
      <c r="T1169" s="19" t="n">
        <f aca="false">IF(OR($M1169="",$M1169="ERR",$J1169="",$K1169="",$N1169=""),0,IF($N1169=0,IF(AND(OR(6=7,6=12),6&gt;=$K1169,6&lt;=IF($L1169="",12,$L1169)),$J1169,0),IF(AND(6&gt;=$K1169,6&lt;=IF($L1169="",12,$L1169),MOD(6-$K1169,$N1169)=0),$J1169,0)))</f>
        <v>0</v>
      </c>
      <c r="U1169" s="19" t="n">
        <f aca="false">IF(OR($M1169="",$M1169="ERR",$J1169="",$K1169="",$N1169=""),0,IF($N1169=0,IF(AND(OR(7=7,7=12),7&gt;=$K1169,7&lt;=IF($L1169="",12,$L1169)),$J1169,0),IF(AND(7&gt;=$K1169,7&lt;=IF($L1169="",12,$L1169),MOD(7-$K1169,$N1169)=0),$J1169,0)))</f>
        <v>0</v>
      </c>
      <c r="V1169" s="19" t="n">
        <f aca="false">IF(OR($M1169="",$M1169="ERR",$J1169="",$K1169="",$N1169=""),0,IF($N1169=0,IF(AND(OR(8=7,8=12),8&gt;=$K1169,8&lt;=IF($L1169="",12,$L1169)),$J1169,0),IF(AND(8&gt;=$K1169,8&lt;=IF($L1169="",12,$L1169),MOD(8-$K1169,$N1169)=0),$J1169,0)))</f>
        <v>0</v>
      </c>
      <c r="W1169" s="19" t="n">
        <f aca="false">IF(OR($M1169="",$M1169="ERR",$J1169="",$K1169="",$N1169=""),0,IF($N1169=0,IF(AND(OR(9=7,9=12),9&gt;=$K1169,9&lt;=IF($L1169="",12,$L1169)),$J1169,0),IF(AND(9&gt;=$K1169,9&lt;=IF($L1169="",12,$L1169),MOD(9-$K1169,$N1169)=0),$J1169,0)))</f>
        <v>0</v>
      </c>
      <c r="X1169" s="19" t="n">
        <f aca="false">IF(OR($M1169="",$M1169="ERR",$J1169="",$K1169="",$N1169=""),0,IF($N1169=0,IF(AND(OR(10=7,10=12),10&gt;=$K1169,10&lt;=IF($L1169="",12,$L1169)),$J1169,0),IF(AND(10&gt;=$K1169,10&lt;=IF($L1169="",12,$L1169),MOD(10-$K1169,$N1169)=0),$J1169,0)))</f>
        <v>0</v>
      </c>
      <c r="Y1169" s="19" t="n">
        <f aca="false">IF(OR($M1169="",$M1169="ERR",$J1169="",$K1169="",$N1169=""),0,IF($N1169=0,IF(AND(OR(11=7,11=12),11&gt;=$K1169,11&lt;=IF($L1169="",12,$L1169)),$J1169,0),IF(AND(11&gt;=$K1169,11&lt;=IF($L1169="",12,$L1169),MOD(11-$K1169,$N1169)=0),$J1169,0)))</f>
        <v>0</v>
      </c>
      <c r="Z1169" s="19" t="n">
        <f aca="false">IF(OR($M1169="",$M1169="ERR",$J1169="",$K1169="",$N1169=""),0,IF($N1169=0,IF(AND(OR(12=7,12=12),12&gt;=$K1169,12&lt;=IF($L1169="",12,$L1169)),$J1169,0),IF(AND(12&gt;=$K1169,12&lt;=IF($L1169="",12,$L1169),MOD(12-$K1169,$N1169)=0),$J1169,0)))</f>
        <v>0</v>
      </c>
      <c r="AA1169" s="36" t="n">
        <f aca="false">SUM(O1169:Z1169)</f>
        <v>0</v>
      </c>
      <c r="AB1169" s="15" t="str">
        <f aca="false">IF(AND($B1169="",$D1169="",$J1169=""),"",IF($B1169="","Falta código",IF(ISNA(MATCH($B1169,LST_COD,0)),"Código no registrado en Trabajadores",IF($E1169="","Concepto no está en el catálogo",IF($M1169="ERR","Retención de otro empleador: Origen = Otro empleador",IF(OR($J1169="",$K1169=""),"Falta monto o mes",IF(OR($K1169&lt;1,$K1169&gt;12),"Mes inicio inválido",IF(AND($L1169&lt;&gt;"",OR($L1169&lt;$K1169,$L1169&gt;12)),"Mes fin inválido",IF($N1169="","Falta frecuencia",IF(AND($G1169&lt;&gt;"Otro empleador",SUMPRODUCT(($O1169:$Z1169&lt;&gt;0)*(((COLUMN($O1169:$Z1169)-14)&lt;INDEX(Trabajadores!$M$6:$M$105,MATCH($B1169,LST_COD,0)))+((COLUMN($O1169:$Z1169)-14)&gt;INDEX(Trabajadores!$N$6:$N$105,MATCH($B1169,LST_COD,0)))))&gt;0),"Aviso: hay meses fuera del periodo laboral","OK"))))))))))</f>
        <v/>
      </c>
    </row>
    <row r="1170" customFormat="false" ht="15" hidden="false" customHeight="false" outlineLevel="0" collapsed="false">
      <c r="A1170" s="23" t="n">
        <v>1165</v>
      </c>
      <c r="B1170" s="7"/>
      <c r="C1170" s="35" t="str">
        <f aca="false">IF($B1170="","",IFERROR(INDEX(Trabajadores!$D$6:$D$105,MATCH($B1170,LST_COD,0)),"¿Código?"))</f>
        <v/>
      </c>
      <c r="D1170" s="30"/>
      <c r="E1170" s="9" t="str">
        <f aca="false">IF($D1170="","",IFERROR(VLOOKUP($D1170,CONC_TABLA,2,FALSE()),""))</f>
        <v/>
      </c>
      <c r="F1170" s="9" t="str">
        <f aca="false">IF($D1170="","",IFERROR(VLOOKUP($D1170,CONC_TABLA,3,FALSE()),""))</f>
        <v/>
      </c>
      <c r="G1170" s="30"/>
      <c r="H1170" s="30"/>
      <c r="I1170" s="30"/>
      <c r="J1170" s="29"/>
      <c r="K1170" s="28"/>
      <c r="L1170" s="28"/>
      <c r="M1170" s="9" t="str">
        <f aca="false">IF(OR($B1170="",$E1170=""),"",IF($E1170="INA","INA",IF($G1170="Otro empleador",IF($E1170="RET","RETO",IF($E1170="ORD","OTO","OTX")),IF($E1170="RET","ERR",$E1170))))</f>
        <v/>
      </c>
      <c r="N1170" s="9" t="str">
        <f aca="false">IF($I1170="","",IFERROR(VLOOKUP($I1170,FREC_TABLA,2,FALSE()),""))</f>
        <v/>
      </c>
      <c r="O1170" s="19" t="n">
        <f aca="false">IF(OR($M1170="",$M1170="ERR",$J1170="",$K1170="",$N1170=""),0,IF($N1170=0,IF(AND(OR(1=7,1=12),1&gt;=$K1170,1&lt;=IF($L1170="",12,$L1170)),$J1170,0),IF(AND(1&gt;=$K1170,1&lt;=IF($L1170="",12,$L1170),MOD(1-$K1170,$N1170)=0),$J1170,0)))</f>
        <v>0</v>
      </c>
      <c r="P1170" s="19" t="n">
        <f aca="false">IF(OR($M1170="",$M1170="ERR",$J1170="",$K1170="",$N1170=""),0,IF($N1170=0,IF(AND(OR(2=7,2=12),2&gt;=$K1170,2&lt;=IF($L1170="",12,$L1170)),$J1170,0),IF(AND(2&gt;=$K1170,2&lt;=IF($L1170="",12,$L1170),MOD(2-$K1170,$N1170)=0),$J1170,0)))</f>
        <v>0</v>
      </c>
      <c r="Q1170" s="19" t="n">
        <f aca="false">IF(OR($M1170="",$M1170="ERR",$J1170="",$K1170="",$N1170=""),0,IF($N1170=0,IF(AND(OR(3=7,3=12),3&gt;=$K1170,3&lt;=IF($L1170="",12,$L1170)),$J1170,0),IF(AND(3&gt;=$K1170,3&lt;=IF($L1170="",12,$L1170),MOD(3-$K1170,$N1170)=0),$J1170,0)))</f>
        <v>0</v>
      </c>
      <c r="R1170" s="19" t="n">
        <f aca="false">IF(OR($M1170="",$M1170="ERR",$J1170="",$K1170="",$N1170=""),0,IF($N1170=0,IF(AND(OR(4=7,4=12),4&gt;=$K1170,4&lt;=IF($L1170="",12,$L1170)),$J1170,0),IF(AND(4&gt;=$K1170,4&lt;=IF($L1170="",12,$L1170),MOD(4-$K1170,$N1170)=0),$J1170,0)))</f>
        <v>0</v>
      </c>
      <c r="S1170" s="19" t="n">
        <f aca="false">IF(OR($M1170="",$M1170="ERR",$J1170="",$K1170="",$N1170=""),0,IF($N1170=0,IF(AND(OR(5=7,5=12),5&gt;=$K1170,5&lt;=IF($L1170="",12,$L1170)),$J1170,0),IF(AND(5&gt;=$K1170,5&lt;=IF($L1170="",12,$L1170),MOD(5-$K1170,$N1170)=0),$J1170,0)))</f>
        <v>0</v>
      </c>
      <c r="T1170" s="19" t="n">
        <f aca="false">IF(OR($M1170="",$M1170="ERR",$J1170="",$K1170="",$N1170=""),0,IF($N1170=0,IF(AND(OR(6=7,6=12),6&gt;=$K1170,6&lt;=IF($L1170="",12,$L1170)),$J1170,0),IF(AND(6&gt;=$K1170,6&lt;=IF($L1170="",12,$L1170),MOD(6-$K1170,$N1170)=0),$J1170,0)))</f>
        <v>0</v>
      </c>
      <c r="U1170" s="19" t="n">
        <f aca="false">IF(OR($M1170="",$M1170="ERR",$J1170="",$K1170="",$N1170=""),0,IF($N1170=0,IF(AND(OR(7=7,7=12),7&gt;=$K1170,7&lt;=IF($L1170="",12,$L1170)),$J1170,0),IF(AND(7&gt;=$K1170,7&lt;=IF($L1170="",12,$L1170),MOD(7-$K1170,$N1170)=0),$J1170,0)))</f>
        <v>0</v>
      </c>
      <c r="V1170" s="19" t="n">
        <f aca="false">IF(OR($M1170="",$M1170="ERR",$J1170="",$K1170="",$N1170=""),0,IF($N1170=0,IF(AND(OR(8=7,8=12),8&gt;=$K1170,8&lt;=IF($L1170="",12,$L1170)),$J1170,0),IF(AND(8&gt;=$K1170,8&lt;=IF($L1170="",12,$L1170),MOD(8-$K1170,$N1170)=0),$J1170,0)))</f>
        <v>0</v>
      </c>
      <c r="W1170" s="19" t="n">
        <f aca="false">IF(OR($M1170="",$M1170="ERR",$J1170="",$K1170="",$N1170=""),0,IF($N1170=0,IF(AND(OR(9=7,9=12),9&gt;=$K1170,9&lt;=IF($L1170="",12,$L1170)),$J1170,0),IF(AND(9&gt;=$K1170,9&lt;=IF($L1170="",12,$L1170),MOD(9-$K1170,$N1170)=0),$J1170,0)))</f>
        <v>0</v>
      </c>
      <c r="X1170" s="19" t="n">
        <f aca="false">IF(OR($M1170="",$M1170="ERR",$J1170="",$K1170="",$N1170=""),0,IF($N1170=0,IF(AND(OR(10=7,10=12),10&gt;=$K1170,10&lt;=IF($L1170="",12,$L1170)),$J1170,0),IF(AND(10&gt;=$K1170,10&lt;=IF($L1170="",12,$L1170),MOD(10-$K1170,$N1170)=0),$J1170,0)))</f>
        <v>0</v>
      </c>
      <c r="Y1170" s="19" t="n">
        <f aca="false">IF(OR($M1170="",$M1170="ERR",$J1170="",$K1170="",$N1170=""),0,IF($N1170=0,IF(AND(OR(11=7,11=12),11&gt;=$K1170,11&lt;=IF($L1170="",12,$L1170)),$J1170,0),IF(AND(11&gt;=$K1170,11&lt;=IF($L1170="",12,$L1170),MOD(11-$K1170,$N1170)=0),$J1170,0)))</f>
        <v>0</v>
      </c>
      <c r="Z1170" s="19" t="n">
        <f aca="false">IF(OR($M1170="",$M1170="ERR",$J1170="",$K1170="",$N1170=""),0,IF($N1170=0,IF(AND(OR(12=7,12=12),12&gt;=$K1170,12&lt;=IF($L1170="",12,$L1170)),$J1170,0),IF(AND(12&gt;=$K1170,12&lt;=IF($L1170="",12,$L1170),MOD(12-$K1170,$N1170)=0),$J1170,0)))</f>
        <v>0</v>
      </c>
      <c r="AA1170" s="36" t="n">
        <f aca="false">SUM(O1170:Z1170)</f>
        <v>0</v>
      </c>
      <c r="AB1170" s="15" t="str">
        <f aca="false">IF(AND($B1170="",$D1170="",$J1170=""),"",IF($B1170="","Falta código",IF(ISNA(MATCH($B1170,LST_COD,0)),"Código no registrado en Trabajadores",IF($E1170="","Concepto no está en el catálogo",IF($M1170="ERR","Retención de otro empleador: Origen = Otro empleador",IF(OR($J1170="",$K1170=""),"Falta monto o mes",IF(OR($K1170&lt;1,$K1170&gt;12),"Mes inicio inválido",IF(AND($L1170&lt;&gt;"",OR($L1170&lt;$K1170,$L1170&gt;12)),"Mes fin inválido",IF($N1170="","Falta frecuencia",IF(AND($G1170&lt;&gt;"Otro empleador",SUMPRODUCT(($O1170:$Z1170&lt;&gt;0)*(((COLUMN($O1170:$Z1170)-14)&lt;INDEX(Trabajadores!$M$6:$M$105,MATCH($B1170,LST_COD,0)))+((COLUMN($O1170:$Z1170)-14)&gt;INDEX(Trabajadores!$N$6:$N$105,MATCH($B1170,LST_COD,0)))))&gt;0),"Aviso: hay meses fuera del periodo laboral","OK"))))))))))</f>
        <v/>
      </c>
    </row>
    <row r="1171" customFormat="false" ht="15" hidden="false" customHeight="false" outlineLevel="0" collapsed="false">
      <c r="A1171" s="23" t="n">
        <v>1166</v>
      </c>
      <c r="B1171" s="7"/>
      <c r="C1171" s="35" t="str">
        <f aca="false">IF($B1171="","",IFERROR(INDEX(Trabajadores!$D$6:$D$105,MATCH($B1171,LST_COD,0)),"¿Código?"))</f>
        <v/>
      </c>
      <c r="D1171" s="30"/>
      <c r="E1171" s="9" t="str">
        <f aca="false">IF($D1171="","",IFERROR(VLOOKUP($D1171,CONC_TABLA,2,FALSE()),""))</f>
        <v/>
      </c>
      <c r="F1171" s="9" t="str">
        <f aca="false">IF($D1171="","",IFERROR(VLOOKUP($D1171,CONC_TABLA,3,FALSE()),""))</f>
        <v/>
      </c>
      <c r="G1171" s="30"/>
      <c r="H1171" s="30"/>
      <c r="I1171" s="30"/>
      <c r="J1171" s="29"/>
      <c r="K1171" s="28"/>
      <c r="L1171" s="28"/>
      <c r="M1171" s="9" t="str">
        <f aca="false">IF(OR($B1171="",$E1171=""),"",IF($E1171="INA","INA",IF($G1171="Otro empleador",IF($E1171="RET","RETO",IF($E1171="ORD","OTO","OTX")),IF($E1171="RET","ERR",$E1171))))</f>
        <v/>
      </c>
      <c r="N1171" s="9" t="str">
        <f aca="false">IF($I1171="","",IFERROR(VLOOKUP($I1171,FREC_TABLA,2,FALSE()),""))</f>
        <v/>
      </c>
      <c r="O1171" s="19" t="n">
        <f aca="false">IF(OR($M1171="",$M1171="ERR",$J1171="",$K1171="",$N1171=""),0,IF($N1171=0,IF(AND(OR(1=7,1=12),1&gt;=$K1171,1&lt;=IF($L1171="",12,$L1171)),$J1171,0),IF(AND(1&gt;=$K1171,1&lt;=IF($L1171="",12,$L1171),MOD(1-$K1171,$N1171)=0),$J1171,0)))</f>
        <v>0</v>
      </c>
      <c r="P1171" s="19" t="n">
        <f aca="false">IF(OR($M1171="",$M1171="ERR",$J1171="",$K1171="",$N1171=""),0,IF($N1171=0,IF(AND(OR(2=7,2=12),2&gt;=$K1171,2&lt;=IF($L1171="",12,$L1171)),$J1171,0),IF(AND(2&gt;=$K1171,2&lt;=IF($L1171="",12,$L1171),MOD(2-$K1171,$N1171)=0),$J1171,0)))</f>
        <v>0</v>
      </c>
      <c r="Q1171" s="19" t="n">
        <f aca="false">IF(OR($M1171="",$M1171="ERR",$J1171="",$K1171="",$N1171=""),0,IF($N1171=0,IF(AND(OR(3=7,3=12),3&gt;=$K1171,3&lt;=IF($L1171="",12,$L1171)),$J1171,0),IF(AND(3&gt;=$K1171,3&lt;=IF($L1171="",12,$L1171),MOD(3-$K1171,$N1171)=0),$J1171,0)))</f>
        <v>0</v>
      </c>
      <c r="R1171" s="19" t="n">
        <f aca="false">IF(OR($M1171="",$M1171="ERR",$J1171="",$K1171="",$N1171=""),0,IF($N1171=0,IF(AND(OR(4=7,4=12),4&gt;=$K1171,4&lt;=IF($L1171="",12,$L1171)),$J1171,0),IF(AND(4&gt;=$K1171,4&lt;=IF($L1171="",12,$L1171),MOD(4-$K1171,$N1171)=0),$J1171,0)))</f>
        <v>0</v>
      </c>
      <c r="S1171" s="19" t="n">
        <f aca="false">IF(OR($M1171="",$M1171="ERR",$J1171="",$K1171="",$N1171=""),0,IF($N1171=0,IF(AND(OR(5=7,5=12),5&gt;=$K1171,5&lt;=IF($L1171="",12,$L1171)),$J1171,0),IF(AND(5&gt;=$K1171,5&lt;=IF($L1171="",12,$L1171),MOD(5-$K1171,$N1171)=0),$J1171,0)))</f>
        <v>0</v>
      </c>
      <c r="T1171" s="19" t="n">
        <f aca="false">IF(OR($M1171="",$M1171="ERR",$J1171="",$K1171="",$N1171=""),0,IF($N1171=0,IF(AND(OR(6=7,6=12),6&gt;=$K1171,6&lt;=IF($L1171="",12,$L1171)),$J1171,0),IF(AND(6&gt;=$K1171,6&lt;=IF($L1171="",12,$L1171),MOD(6-$K1171,$N1171)=0),$J1171,0)))</f>
        <v>0</v>
      </c>
      <c r="U1171" s="19" t="n">
        <f aca="false">IF(OR($M1171="",$M1171="ERR",$J1171="",$K1171="",$N1171=""),0,IF($N1171=0,IF(AND(OR(7=7,7=12),7&gt;=$K1171,7&lt;=IF($L1171="",12,$L1171)),$J1171,0),IF(AND(7&gt;=$K1171,7&lt;=IF($L1171="",12,$L1171),MOD(7-$K1171,$N1171)=0),$J1171,0)))</f>
        <v>0</v>
      </c>
      <c r="V1171" s="19" t="n">
        <f aca="false">IF(OR($M1171="",$M1171="ERR",$J1171="",$K1171="",$N1171=""),0,IF($N1171=0,IF(AND(OR(8=7,8=12),8&gt;=$K1171,8&lt;=IF($L1171="",12,$L1171)),$J1171,0),IF(AND(8&gt;=$K1171,8&lt;=IF($L1171="",12,$L1171),MOD(8-$K1171,$N1171)=0),$J1171,0)))</f>
        <v>0</v>
      </c>
      <c r="W1171" s="19" t="n">
        <f aca="false">IF(OR($M1171="",$M1171="ERR",$J1171="",$K1171="",$N1171=""),0,IF($N1171=0,IF(AND(OR(9=7,9=12),9&gt;=$K1171,9&lt;=IF($L1171="",12,$L1171)),$J1171,0),IF(AND(9&gt;=$K1171,9&lt;=IF($L1171="",12,$L1171),MOD(9-$K1171,$N1171)=0),$J1171,0)))</f>
        <v>0</v>
      </c>
      <c r="X1171" s="19" t="n">
        <f aca="false">IF(OR($M1171="",$M1171="ERR",$J1171="",$K1171="",$N1171=""),0,IF($N1171=0,IF(AND(OR(10=7,10=12),10&gt;=$K1171,10&lt;=IF($L1171="",12,$L1171)),$J1171,0),IF(AND(10&gt;=$K1171,10&lt;=IF($L1171="",12,$L1171),MOD(10-$K1171,$N1171)=0),$J1171,0)))</f>
        <v>0</v>
      </c>
      <c r="Y1171" s="19" t="n">
        <f aca="false">IF(OR($M1171="",$M1171="ERR",$J1171="",$K1171="",$N1171=""),0,IF($N1171=0,IF(AND(OR(11=7,11=12),11&gt;=$K1171,11&lt;=IF($L1171="",12,$L1171)),$J1171,0),IF(AND(11&gt;=$K1171,11&lt;=IF($L1171="",12,$L1171),MOD(11-$K1171,$N1171)=0),$J1171,0)))</f>
        <v>0</v>
      </c>
      <c r="Z1171" s="19" t="n">
        <f aca="false">IF(OR($M1171="",$M1171="ERR",$J1171="",$K1171="",$N1171=""),0,IF($N1171=0,IF(AND(OR(12=7,12=12),12&gt;=$K1171,12&lt;=IF($L1171="",12,$L1171)),$J1171,0),IF(AND(12&gt;=$K1171,12&lt;=IF($L1171="",12,$L1171),MOD(12-$K1171,$N1171)=0),$J1171,0)))</f>
        <v>0</v>
      </c>
      <c r="AA1171" s="36" t="n">
        <f aca="false">SUM(O1171:Z1171)</f>
        <v>0</v>
      </c>
      <c r="AB1171" s="15" t="str">
        <f aca="false">IF(AND($B1171="",$D1171="",$J1171=""),"",IF($B1171="","Falta código",IF(ISNA(MATCH($B1171,LST_COD,0)),"Código no registrado en Trabajadores",IF($E1171="","Concepto no está en el catálogo",IF($M1171="ERR","Retención de otro empleador: Origen = Otro empleador",IF(OR($J1171="",$K1171=""),"Falta monto o mes",IF(OR($K1171&lt;1,$K1171&gt;12),"Mes inicio inválido",IF(AND($L1171&lt;&gt;"",OR($L1171&lt;$K1171,$L1171&gt;12)),"Mes fin inválido",IF($N1171="","Falta frecuencia",IF(AND($G1171&lt;&gt;"Otro empleador",SUMPRODUCT(($O1171:$Z1171&lt;&gt;0)*(((COLUMN($O1171:$Z1171)-14)&lt;INDEX(Trabajadores!$M$6:$M$105,MATCH($B1171,LST_COD,0)))+((COLUMN($O1171:$Z1171)-14)&gt;INDEX(Trabajadores!$N$6:$N$105,MATCH($B1171,LST_COD,0)))))&gt;0),"Aviso: hay meses fuera del periodo laboral","OK"))))))))))</f>
        <v/>
      </c>
    </row>
    <row r="1172" customFormat="false" ht="15" hidden="false" customHeight="false" outlineLevel="0" collapsed="false">
      <c r="A1172" s="23" t="n">
        <v>1167</v>
      </c>
      <c r="B1172" s="7"/>
      <c r="C1172" s="35" t="str">
        <f aca="false">IF($B1172="","",IFERROR(INDEX(Trabajadores!$D$6:$D$105,MATCH($B1172,LST_COD,0)),"¿Código?"))</f>
        <v/>
      </c>
      <c r="D1172" s="30"/>
      <c r="E1172" s="9" t="str">
        <f aca="false">IF($D1172="","",IFERROR(VLOOKUP($D1172,CONC_TABLA,2,FALSE()),""))</f>
        <v/>
      </c>
      <c r="F1172" s="9" t="str">
        <f aca="false">IF($D1172="","",IFERROR(VLOOKUP($D1172,CONC_TABLA,3,FALSE()),""))</f>
        <v/>
      </c>
      <c r="G1172" s="30"/>
      <c r="H1172" s="30"/>
      <c r="I1172" s="30"/>
      <c r="J1172" s="29"/>
      <c r="K1172" s="28"/>
      <c r="L1172" s="28"/>
      <c r="M1172" s="9" t="str">
        <f aca="false">IF(OR($B1172="",$E1172=""),"",IF($E1172="INA","INA",IF($G1172="Otro empleador",IF($E1172="RET","RETO",IF($E1172="ORD","OTO","OTX")),IF($E1172="RET","ERR",$E1172))))</f>
        <v/>
      </c>
      <c r="N1172" s="9" t="str">
        <f aca="false">IF($I1172="","",IFERROR(VLOOKUP($I1172,FREC_TABLA,2,FALSE()),""))</f>
        <v/>
      </c>
      <c r="O1172" s="19" t="n">
        <f aca="false">IF(OR($M1172="",$M1172="ERR",$J1172="",$K1172="",$N1172=""),0,IF($N1172=0,IF(AND(OR(1=7,1=12),1&gt;=$K1172,1&lt;=IF($L1172="",12,$L1172)),$J1172,0),IF(AND(1&gt;=$K1172,1&lt;=IF($L1172="",12,$L1172),MOD(1-$K1172,$N1172)=0),$J1172,0)))</f>
        <v>0</v>
      </c>
      <c r="P1172" s="19" t="n">
        <f aca="false">IF(OR($M1172="",$M1172="ERR",$J1172="",$K1172="",$N1172=""),0,IF($N1172=0,IF(AND(OR(2=7,2=12),2&gt;=$K1172,2&lt;=IF($L1172="",12,$L1172)),$J1172,0),IF(AND(2&gt;=$K1172,2&lt;=IF($L1172="",12,$L1172),MOD(2-$K1172,$N1172)=0),$J1172,0)))</f>
        <v>0</v>
      </c>
      <c r="Q1172" s="19" t="n">
        <f aca="false">IF(OR($M1172="",$M1172="ERR",$J1172="",$K1172="",$N1172=""),0,IF($N1172=0,IF(AND(OR(3=7,3=12),3&gt;=$K1172,3&lt;=IF($L1172="",12,$L1172)),$J1172,0),IF(AND(3&gt;=$K1172,3&lt;=IF($L1172="",12,$L1172),MOD(3-$K1172,$N1172)=0),$J1172,0)))</f>
        <v>0</v>
      </c>
      <c r="R1172" s="19" t="n">
        <f aca="false">IF(OR($M1172="",$M1172="ERR",$J1172="",$K1172="",$N1172=""),0,IF($N1172=0,IF(AND(OR(4=7,4=12),4&gt;=$K1172,4&lt;=IF($L1172="",12,$L1172)),$J1172,0),IF(AND(4&gt;=$K1172,4&lt;=IF($L1172="",12,$L1172),MOD(4-$K1172,$N1172)=0),$J1172,0)))</f>
        <v>0</v>
      </c>
      <c r="S1172" s="19" t="n">
        <f aca="false">IF(OR($M1172="",$M1172="ERR",$J1172="",$K1172="",$N1172=""),0,IF($N1172=0,IF(AND(OR(5=7,5=12),5&gt;=$K1172,5&lt;=IF($L1172="",12,$L1172)),$J1172,0),IF(AND(5&gt;=$K1172,5&lt;=IF($L1172="",12,$L1172),MOD(5-$K1172,$N1172)=0),$J1172,0)))</f>
        <v>0</v>
      </c>
      <c r="T1172" s="19" t="n">
        <f aca="false">IF(OR($M1172="",$M1172="ERR",$J1172="",$K1172="",$N1172=""),0,IF($N1172=0,IF(AND(OR(6=7,6=12),6&gt;=$K1172,6&lt;=IF($L1172="",12,$L1172)),$J1172,0),IF(AND(6&gt;=$K1172,6&lt;=IF($L1172="",12,$L1172),MOD(6-$K1172,$N1172)=0),$J1172,0)))</f>
        <v>0</v>
      </c>
      <c r="U1172" s="19" t="n">
        <f aca="false">IF(OR($M1172="",$M1172="ERR",$J1172="",$K1172="",$N1172=""),0,IF($N1172=0,IF(AND(OR(7=7,7=12),7&gt;=$K1172,7&lt;=IF($L1172="",12,$L1172)),$J1172,0),IF(AND(7&gt;=$K1172,7&lt;=IF($L1172="",12,$L1172),MOD(7-$K1172,$N1172)=0),$J1172,0)))</f>
        <v>0</v>
      </c>
      <c r="V1172" s="19" t="n">
        <f aca="false">IF(OR($M1172="",$M1172="ERR",$J1172="",$K1172="",$N1172=""),0,IF($N1172=0,IF(AND(OR(8=7,8=12),8&gt;=$K1172,8&lt;=IF($L1172="",12,$L1172)),$J1172,0),IF(AND(8&gt;=$K1172,8&lt;=IF($L1172="",12,$L1172),MOD(8-$K1172,$N1172)=0),$J1172,0)))</f>
        <v>0</v>
      </c>
      <c r="W1172" s="19" t="n">
        <f aca="false">IF(OR($M1172="",$M1172="ERR",$J1172="",$K1172="",$N1172=""),0,IF($N1172=0,IF(AND(OR(9=7,9=12),9&gt;=$K1172,9&lt;=IF($L1172="",12,$L1172)),$J1172,0),IF(AND(9&gt;=$K1172,9&lt;=IF($L1172="",12,$L1172),MOD(9-$K1172,$N1172)=0),$J1172,0)))</f>
        <v>0</v>
      </c>
      <c r="X1172" s="19" t="n">
        <f aca="false">IF(OR($M1172="",$M1172="ERR",$J1172="",$K1172="",$N1172=""),0,IF($N1172=0,IF(AND(OR(10=7,10=12),10&gt;=$K1172,10&lt;=IF($L1172="",12,$L1172)),$J1172,0),IF(AND(10&gt;=$K1172,10&lt;=IF($L1172="",12,$L1172),MOD(10-$K1172,$N1172)=0),$J1172,0)))</f>
        <v>0</v>
      </c>
      <c r="Y1172" s="19" t="n">
        <f aca="false">IF(OR($M1172="",$M1172="ERR",$J1172="",$K1172="",$N1172=""),0,IF($N1172=0,IF(AND(OR(11=7,11=12),11&gt;=$K1172,11&lt;=IF($L1172="",12,$L1172)),$J1172,0),IF(AND(11&gt;=$K1172,11&lt;=IF($L1172="",12,$L1172),MOD(11-$K1172,$N1172)=0),$J1172,0)))</f>
        <v>0</v>
      </c>
      <c r="Z1172" s="19" t="n">
        <f aca="false">IF(OR($M1172="",$M1172="ERR",$J1172="",$K1172="",$N1172=""),0,IF($N1172=0,IF(AND(OR(12=7,12=12),12&gt;=$K1172,12&lt;=IF($L1172="",12,$L1172)),$J1172,0),IF(AND(12&gt;=$K1172,12&lt;=IF($L1172="",12,$L1172),MOD(12-$K1172,$N1172)=0),$J1172,0)))</f>
        <v>0</v>
      </c>
      <c r="AA1172" s="36" t="n">
        <f aca="false">SUM(O1172:Z1172)</f>
        <v>0</v>
      </c>
      <c r="AB1172" s="15" t="str">
        <f aca="false">IF(AND($B1172="",$D1172="",$J1172=""),"",IF($B1172="","Falta código",IF(ISNA(MATCH($B1172,LST_COD,0)),"Código no registrado en Trabajadores",IF($E1172="","Concepto no está en el catálogo",IF($M1172="ERR","Retención de otro empleador: Origen = Otro empleador",IF(OR($J1172="",$K1172=""),"Falta monto o mes",IF(OR($K1172&lt;1,$K1172&gt;12),"Mes inicio inválido",IF(AND($L1172&lt;&gt;"",OR($L1172&lt;$K1172,$L1172&gt;12)),"Mes fin inválido",IF($N1172="","Falta frecuencia",IF(AND($G1172&lt;&gt;"Otro empleador",SUMPRODUCT(($O1172:$Z1172&lt;&gt;0)*(((COLUMN($O1172:$Z1172)-14)&lt;INDEX(Trabajadores!$M$6:$M$105,MATCH($B1172,LST_COD,0)))+((COLUMN($O1172:$Z1172)-14)&gt;INDEX(Trabajadores!$N$6:$N$105,MATCH($B1172,LST_COD,0)))))&gt;0),"Aviso: hay meses fuera del periodo laboral","OK"))))))))))</f>
        <v/>
      </c>
    </row>
    <row r="1173" customFormat="false" ht="15" hidden="false" customHeight="false" outlineLevel="0" collapsed="false">
      <c r="A1173" s="23" t="n">
        <v>1168</v>
      </c>
      <c r="B1173" s="7"/>
      <c r="C1173" s="35" t="str">
        <f aca="false">IF($B1173="","",IFERROR(INDEX(Trabajadores!$D$6:$D$105,MATCH($B1173,LST_COD,0)),"¿Código?"))</f>
        <v/>
      </c>
      <c r="D1173" s="30"/>
      <c r="E1173" s="9" t="str">
        <f aca="false">IF($D1173="","",IFERROR(VLOOKUP($D1173,CONC_TABLA,2,FALSE()),""))</f>
        <v/>
      </c>
      <c r="F1173" s="9" t="str">
        <f aca="false">IF($D1173="","",IFERROR(VLOOKUP($D1173,CONC_TABLA,3,FALSE()),""))</f>
        <v/>
      </c>
      <c r="G1173" s="30"/>
      <c r="H1173" s="30"/>
      <c r="I1173" s="30"/>
      <c r="J1173" s="29"/>
      <c r="K1173" s="28"/>
      <c r="L1173" s="28"/>
      <c r="M1173" s="9" t="str">
        <f aca="false">IF(OR($B1173="",$E1173=""),"",IF($E1173="INA","INA",IF($G1173="Otro empleador",IF($E1173="RET","RETO",IF($E1173="ORD","OTO","OTX")),IF($E1173="RET","ERR",$E1173))))</f>
        <v/>
      </c>
      <c r="N1173" s="9" t="str">
        <f aca="false">IF($I1173="","",IFERROR(VLOOKUP($I1173,FREC_TABLA,2,FALSE()),""))</f>
        <v/>
      </c>
      <c r="O1173" s="19" t="n">
        <f aca="false">IF(OR($M1173="",$M1173="ERR",$J1173="",$K1173="",$N1173=""),0,IF($N1173=0,IF(AND(OR(1=7,1=12),1&gt;=$K1173,1&lt;=IF($L1173="",12,$L1173)),$J1173,0),IF(AND(1&gt;=$K1173,1&lt;=IF($L1173="",12,$L1173),MOD(1-$K1173,$N1173)=0),$J1173,0)))</f>
        <v>0</v>
      </c>
      <c r="P1173" s="19" t="n">
        <f aca="false">IF(OR($M1173="",$M1173="ERR",$J1173="",$K1173="",$N1173=""),0,IF($N1173=0,IF(AND(OR(2=7,2=12),2&gt;=$K1173,2&lt;=IF($L1173="",12,$L1173)),$J1173,0),IF(AND(2&gt;=$K1173,2&lt;=IF($L1173="",12,$L1173),MOD(2-$K1173,$N1173)=0),$J1173,0)))</f>
        <v>0</v>
      </c>
      <c r="Q1173" s="19" t="n">
        <f aca="false">IF(OR($M1173="",$M1173="ERR",$J1173="",$K1173="",$N1173=""),0,IF($N1173=0,IF(AND(OR(3=7,3=12),3&gt;=$K1173,3&lt;=IF($L1173="",12,$L1173)),$J1173,0),IF(AND(3&gt;=$K1173,3&lt;=IF($L1173="",12,$L1173),MOD(3-$K1173,$N1173)=0),$J1173,0)))</f>
        <v>0</v>
      </c>
      <c r="R1173" s="19" t="n">
        <f aca="false">IF(OR($M1173="",$M1173="ERR",$J1173="",$K1173="",$N1173=""),0,IF($N1173=0,IF(AND(OR(4=7,4=12),4&gt;=$K1173,4&lt;=IF($L1173="",12,$L1173)),$J1173,0),IF(AND(4&gt;=$K1173,4&lt;=IF($L1173="",12,$L1173),MOD(4-$K1173,$N1173)=0),$J1173,0)))</f>
        <v>0</v>
      </c>
      <c r="S1173" s="19" t="n">
        <f aca="false">IF(OR($M1173="",$M1173="ERR",$J1173="",$K1173="",$N1173=""),0,IF($N1173=0,IF(AND(OR(5=7,5=12),5&gt;=$K1173,5&lt;=IF($L1173="",12,$L1173)),$J1173,0),IF(AND(5&gt;=$K1173,5&lt;=IF($L1173="",12,$L1173),MOD(5-$K1173,$N1173)=0),$J1173,0)))</f>
        <v>0</v>
      </c>
      <c r="T1173" s="19" t="n">
        <f aca="false">IF(OR($M1173="",$M1173="ERR",$J1173="",$K1173="",$N1173=""),0,IF($N1173=0,IF(AND(OR(6=7,6=12),6&gt;=$K1173,6&lt;=IF($L1173="",12,$L1173)),$J1173,0),IF(AND(6&gt;=$K1173,6&lt;=IF($L1173="",12,$L1173),MOD(6-$K1173,$N1173)=0),$J1173,0)))</f>
        <v>0</v>
      </c>
      <c r="U1173" s="19" t="n">
        <f aca="false">IF(OR($M1173="",$M1173="ERR",$J1173="",$K1173="",$N1173=""),0,IF($N1173=0,IF(AND(OR(7=7,7=12),7&gt;=$K1173,7&lt;=IF($L1173="",12,$L1173)),$J1173,0),IF(AND(7&gt;=$K1173,7&lt;=IF($L1173="",12,$L1173),MOD(7-$K1173,$N1173)=0),$J1173,0)))</f>
        <v>0</v>
      </c>
      <c r="V1173" s="19" t="n">
        <f aca="false">IF(OR($M1173="",$M1173="ERR",$J1173="",$K1173="",$N1173=""),0,IF($N1173=0,IF(AND(OR(8=7,8=12),8&gt;=$K1173,8&lt;=IF($L1173="",12,$L1173)),$J1173,0),IF(AND(8&gt;=$K1173,8&lt;=IF($L1173="",12,$L1173),MOD(8-$K1173,$N1173)=0),$J1173,0)))</f>
        <v>0</v>
      </c>
      <c r="W1173" s="19" t="n">
        <f aca="false">IF(OR($M1173="",$M1173="ERR",$J1173="",$K1173="",$N1173=""),0,IF($N1173=0,IF(AND(OR(9=7,9=12),9&gt;=$K1173,9&lt;=IF($L1173="",12,$L1173)),$J1173,0),IF(AND(9&gt;=$K1173,9&lt;=IF($L1173="",12,$L1173),MOD(9-$K1173,$N1173)=0),$J1173,0)))</f>
        <v>0</v>
      </c>
      <c r="X1173" s="19" t="n">
        <f aca="false">IF(OR($M1173="",$M1173="ERR",$J1173="",$K1173="",$N1173=""),0,IF($N1173=0,IF(AND(OR(10=7,10=12),10&gt;=$K1173,10&lt;=IF($L1173="",12,$L1173)),$J1173,0),IF(AND(10&gt;=$K1173,10&lt;=IF($L1173="",12,$L1173),MOD(10-$K1173,$N1173)=0),$J1173,0)))</f>
        <v>0</v>
      </c>
      <c r="Y1173" s="19" t="n">
        <f aca="false">IF(OR($M1173="",$M1173="ERR",$J1173="",$K1173="",$N1173=""),0,IF($N1173=0,IF(AND(OR(11=7,11=12),11&gt;=$K1173,11&lt;=IF($L1173="",12,$L1173)),$J1173,0),IF(AND(11&gt;=$K1173,11&lt;=IF($L1173="",12,$L1173),MOD(11-$K1173,$N1173)=0),$J1173,0)))</f>
        <v>0</v>
      </c>
      <c r="Z1173" s="19" t="n">
        <f aca="false">IF(OR($M1173="",$M1173="ERR",$J1173="",$K1173="",$N1173=""),0,IF($N1173=0,IF(AND(OR(12=7,12=12),12&gt;=$K1173,12&lt;=IF($L1173="",12,$L1173)),$J1173,0),IF(AND(12&gt;=$K1173,12&lt;=IF($L1173="",12,$L1173),MOD(12-$K1173,$N1173)=0),$J1173,0)))</f>
        <v>0</v>
      </c>
      <c r="AA1173" s="36" t="n">
        <f aca="false">SUM(O1173:Z1173)</f>
        <v>0</v>
      </c>
      <c r="AB1173" s="15" t="str">
        <f aca="false">IF(AND($B1173="",$D1173="",$J1173=""),"",IF($B1173="","Falta código",IF(ISNA(MATCH($B1173,LST_COD,0)),"Código no registrado en Trabajadores",IF($E1173="","Concepto no está en el catálogo",IF($M1173="ERR","Retención de otro empleador: Origen = Otro empleador",IF(OR($J1173="",$K1173=""),"Falta monto o mes",IF(OR($K1173&lt;1,$K1173&gt;12),"Mes inicio inválido",IF(AND($L1173&lt;&gt;"",OR($L1173&lt;$K1173,$L1173&gt;12)),"Mes fin inválido",IF($N1173="","Falta frecuencia",IF(AND($G1173&lt;&gt;"Otro empleador",SUMPRODUCT(($O1173:$Z1173&lt;&gt;0)*(((COLUMN($O1173:$Z1173)-14)&lt;INDEX(Trabajadores!$M$6:$M$105,MATCH($B1173,LST_COD,0)))+((COLUMN($O1173:$Z1173)-14)&gt;INDEX(Trabajadores!$N$6:$N$105,MATCH($B1173,LST_COD,0)))))&gt;0),"Aviso: hay meses fuera del periodo laboral","OK"))))))))))</f>
        <v/>
      </c>
    </row>
    <row r="1174" customFormat="false" ht="15" hidden="false" customHeight="false" outlineLevel="0" collapsed="false">
      <c r="A1174" s="23" t="n">
        <v>1169</v>
      </c>
      <c r="B1174" s="7"/>
      <c r="C1174" s="35" t="str">
        <f aca="false">IF($B1174="","",IFERROR(INDEX(Trabajadores!$D$6:$D$105,MATCH($B1174,LST_COD,0)),"¿Código?"))</f>
        <v/>
      </c>
      <c r="D1174" s="30"/>
      <c r="E1174" s="9" t="str">
        <f aca="false">IF($D1174="","",IFERROR(VLOOKUP($D1174,CONC_TABLA,2,FALSE()),""))</f>
        <v/>
      </c>
      <c r="F1174" s="9" t="str">
        <f aca="false">IF($D1174="","",IFERROR(VLOOKUP($D1174,CONC_TABLA,3,FALSE()),""))</f>
        <v/>
      </c>
      <c r="G1174" s="30"/>
      <c r="H1174" s="30"/>
      <c r="I1174" s="30"/>
      <c r="J1174" s="29"/>
      <c r="K1174" s="28"/>
      <c r="L1174" s="28"/>
      <c r="M1174" s="9" t="str">
        <f aca="false">IF(OR($B1174="",$E1174=""),"",IF($E1174="INA","INA",IF($G1174="Otro empleador",IF($E1174="RET","RETO",IF($E1174="ORD","OTO","OTX")),IF($E1174="RET","ERR",$E1174))))</f>
        <v/>
      </c>
      <c r="N1174" s="9" t="str">
        <f aca="false">IF($I1174="","",IFERROR(VLOOKUP($I1174,FREC_TABLA,2,FALSE()),""))</f>
        <v/>
      </c>
      <c r="O1174" s="19" t="n">
        <f aca="false">IF(OR($M1174="",$M1174="ERR",$J1174="",$K1174="",$N1174=""),0,IF($N1174=0,IF(AND(OR(1=7,1=12),1&gt;=$K1174,1&lt;=IF($L1174="",12,$L1174)),$J1174,0),IF(AND(1&gt;=$K1174,1&lt;=IF($L1174="",12,$L1174),MOD(1-$K1174,$N1174)=0),$J1174,0)))</f>
        <v>0</v>
      </c>
      <c r="P1174" s="19" t="n">
        <f aca="false">IF(OR($M1174="",$M1174="ERR",$J1174="",$K1174="",$N1174=""),0,IF($N1174=0,IF(AND(OR(2=7,2=12),2&gt;=$K1174,2&lt;=IF($L1174="",12,$L1174)),$J1174,0),IF(AND(2&gt;=$K1174,2&lt;=IF($L1174="",12,$L1174),MOD(2-$K1174,$N1174)=0),$J1174,0)))</f>
        <v>0</v>
      </c>
      <c r="Q1174" s="19" t="n">
        <f aca="false">IF(OR($M1174="",$M1174="ERR",$J1174="",$K1174="",$N1174=""),0,IF($N1174=0,IF(AND(OR(3=7,3=12),3&gt;=$K1174,3&lt;=IF($L1174="",12,$L1174)),$J1174,0),IF(AND(3&gt;=$K1174,3&lt;=IF($L1174="",12,$L1174),MOD(3-$K1174,$N1174)=0),$J1174,0)))</f>
        <v>0</v>
      </c>
      <c r="R1174" s="19" t="n">
        <f aca="false">IF(OR($M1174="",$M1174="ERR",$J1174="",$K1174="",$N1174=""),0,IF($N1174=0,IF(AND(OR(4=7,4=12),4&gt;=$K1174,4&lt;=IF($L1174="",12,$L1174)),$J1174,0),IF(AND(4&gt;=$K1174,4&lt;=IF($L1174="",12,$L1174),MOD(4-$K1174,$N1174)=0),$J1174,0)))</f>
        <v>0</v>
      </c>
      <c r="S1174" s="19" t="n">
        <f aca="false">IF(OR($M1174="",$M1174="ERR",$J1174="",$K1174="",$N1174=""),0,IF($N1174=0,IF(AND(OR(5=7,5=12),5&gt;=$K1174,5&lt;=IF($L1174="",12,$L1174)),$J1174,0),IF(AND(5&gt;=$K1174,5&lt;=IF($L1174="",12,$L1174),MOD(5-$K1174,$N1174)=0),$J1174,0)))</f>
        <v>0</v>
      </c>
      <c r="T1174" s="19" t="n">
        <f aca="false">IF(OR($M1174="",$M1174="ERR",$J1174="",$K1174="",$N1174=""),0,IF($N1174=0,IF(AND(OR(6=7,6=12),6&gt;=$K1174,6&lt;=IF($L1174="",12,$L1174)),$J1174,0),IF(AND(6&gt;=$K1174,6&lt;=IF($L1174="",12,$L1174),MOD(6-$K1174,$N1174)=0),$J1174,0)))</f>
        <v>0</v>
      </c>
      <c r="U1174" s="19" t="n">
        <f aca="false">IF(OR($M1174="",$M1174="ERR",$J1174="",$K1174="",$N1174=""),0,IF($N1174=0,IF(AND(OR(7=7,7=12),7&gt;=$K1174,7&lt;=IF($L1174="",12,$L1174)),$J1174,0),IF(AND(7&gt;=$K1174,7&lt;=IF($L1174="",12,$L1174),MOD(7-$K1174,$N1174)=0),$J1174,0)))</f>
        <v>0</v>
      </c>
      <c r="V1174" s="19" t="n">
        <f aca="false">IF(OR($M1174="",$M1174="ERR",$J1174="",$K1174="",$N1174=""),0,IF($N1174=0,IF(AND(OR(8=7,8=12),8&gt;=$K1174,8&lt;=IF($L1174="",12,$L1174)),$J1174,0),IF(AND(8&gt;=$K1174,8&lt;=IF($L1174="",12,$L1174),MOD(8-$K1174,$N1174)=0),$J1174,0)))</f>
        <v>0</v>
      </c>
      <c r="W1174" s="19" t="n">
        <f aca="false">IF(OR($M1174="",$M1174="ERR",$J1174="",$K1174="",$N1174=""),0,IF($N1174=0,IF(AND(OR(9=7,9=12),9&gt;=$K1174,9&lt;=IF($L1174="",12,$L1174)),$J1174,0),IF(AND(9&gt;=$K1174,9&lt;=IF($L1174="",12,$L1174),MOD(9-$K1174,$N1174)=0),$J1174,0)))</f>
        <v>0</v>
      </c>
      <c r="X1174" s="19" t="n">
        <f aca="false">IF(OR($M1174="",$M1174="ERR",$J1174="",$K1174="",$N1174=""),0,IF($N1174=0,IF(AND(OR(10=7,10=12),10&gt;=$K1174,10&lt;=IF($L1174="",12,$L1174)),$J1174,0),IF(AND(10&gt;=$K1174,10&lt;=IF($L1174="",12,$L1174),MOD(10-$K1174,$N1174)=0),$J1174,0)))</f>
        <v>0</v>
      </c>
      <c r="Y1174" s="19" t="n">
        <f aca="false">IF(OR($M1174="",$M1174="ERR",$J1174="",$K1174="",$N1174=""),0,IF($N1174=0,IF(AND(OR(11=7,11=12),11&gt;=$K1174,11&lt;=IF($L1174="",12,$L1174)),$J1174,0),IF(AND(11&gt;=$K1174,11&lt;=IF($L1174="",12,$L1174),MOD(11-$K1174,$N1174)=0),$J1174,0)))</f>
        <v>0</v>
      </c>
      <c r="Z1174" s="19" t="n">
        <f aca="false">IF(OR($M1174="",$M1174="ERR",$J1174="",$K1174="",$N1174=""),0,IF($N1174=0,IF(AND(OR(12=7,12=12),12&gt;=$K1174,12&lt;=IF($L1174="",12,$L1174)),$J1174,0),IF(AND(12&gt;=$K1174,12&lt;=IF($L1174="",12,$L1174),MOD(12-$K1174,$N1174)=0),$J1174,0)))</f>
        <v>0</v>
      </c>
      <c r="AA1174" s="36" t="n">
        <f aca="false">SUM(O1174:Z1174)</f>
        <v>0</v>
      </c>
      <c r="AB1174" s="15" t="str">
        <f aca="false">IF(AND($B1174="",$D1174="",$J1174=""),"",IF($B1174="","Falta código",IF(ISNA(MATCH($B1174,LST_COD,0)),"Código no registrado en Trabajadores",IF($E1174="","Concepto no está en el catálogo",IF($M1174="ERR","Retención de otro empleador: Origen = Otro empleador",IF(OR($J1174="",$K1174=""),"Falta monto o mes",IF(OR($K1174&lt;1,$K1174&gt;12),"Mes inicio inválido",IF(AND($L1174&lt;&gt;"",OR($L1174&lt;$K1174,$L1174&gt;12)),"Mes fin inválido",IF($N1174="","Falta frecuencia",IF(AND($G1174&lt;&gt;"Otro empleador",SUMPRODUCT(($O1174:$Z1174&lt;&gt;0)*(((COLUMN($O1174:$Z1174)-14)&lt;INDEX(Trabajadores!$M$6:$M$105,MATCH($B1174,LST_COD,0)))+((COLUMN($O1174:$Z1174)-14)&gt;INDEX(Trabajadores!$N$6:$N$105,MATCH($B1174,LST_COD,0)))))&gt;0),"Aviso: hay meses fuera del periodo laboral","OK"))))))))))</f>
        <v/>
      </c>
    </row>
    <row r="1175" customFormat="false" ht="15" hidden="false" customHeight="false" outlineLevel="0" collapsed="false">
      <c r="A1175" s="23" t="n">
        <v>1170</v>
      </c>
      <c r="B1175" s="7"/>
      <c r="C1175" s="35" t="str">
        <f aca="false">IF($B1175="","",IFERROR(INDEX(Trabajadores!$D$6:$D$105,MATCH($B1175,LST_COD,0)),"¿Código?"))</f>
        <v/>
      </c>
      <c r="D1175" s="30"/>
      <c r="E1175" s="9" t="str">
        <f aca="false">IF($D1175="","",IFERROR(VLOOKUP($D1175,CONC_TABLA,2,FALSE()),""))</f>
        <v/>
      </c>
      <c r="F1175" s="9" t="str">
        <f aca="false">IF($D1175="","",IFERROR(VLOOKUP($D1175,CONC_TABLA,3,FALSE()),""))</f>
        <v/>
      </c>
      <c r="G1175" s="30"/>
      <c r="H1175" s="30"/>
      <c r="I1175" s="30"/>
      <c r="J1175" s="29"/>
      <c r="K1175" s="28"/>
      <c r="L1175" s="28"/>
      <c r="M1175" s="9" t="str">
        <f aca="false">IF(OR($B1175="",$E1175=""),"",IF($E1175="INA","INA",IF($G1175="Otro empleador",IF($E1175="RET","RETO",IF($E1175="ORD","OTO","OTX")),IF($E1175="RET","ERR",$E1175))))</f>
        <v/>
      </c>
      <c r="N1175" s="9" t="str">
        <f aca="false">IF($I1175="","",IFERROR(VLOOKUP($I1175,FREC_TABLA,2,FALSE()),""))</f>
        <v/>
      </c>
      <c r="O1175" s="19" t="n">
        <f aca="false">IF(OR($M1175="",$M1175="ERR",$J1175="",$K1175="",$N1175=""),0,IF($N1175=0,IF(AND(OR(1=7,1=12),1&gt;=$K1175,1&lt;=IF($L1175="",12,$L1175)),$J1175,0),IF(AND(1&gt;=$K1175,1&lt;=IF($L1175="",12,$L1175),MOD(1-$K1175,$N1175)=0),$J1175,0)))</f>
        <v>0</v>
      </c>
      <c r="P1175" s="19" t="n">
        <f aca="false">IF(OR($M1175="",$M1175="ERR",$J1175="",$K1175="",$N1175=""),0,IF($N1175=0,IF(AND(OR(2=7,2=12),2&gt;=$K1175,2&lt;=IF($L1175="",12,$L1175)),$J1175,0),IF(AND(2&gt;=$K1175,2&lt;=IF($L1175="",12,$L1175),MOD(2-$K1175,$N1175)=0),$J1175,0)))</f>
        <v>0</v>
      </c>
      <c r="Q1175" s="19" t="n">
        <f aca="false">IF(OR($M1175="",$M1175="ERR",$J1175="",$K1175="",$N1175=""),0,IF($N1175=0,IF(AND(OR(3=7,3=12),3&gt;=$K1175,3&lt;=IF($L1175="",12,$L1175)),$J1175,0),IF(AND(3&gt;=$K1175,3&lt;=IF($L1175="",12,$L1175),MOD(3-$K1175,$N1175)=0),$J1175,0)))</f>
        <v>0</v>
      </c>
      <c r="R1175" s="19" t="n">
        <f aca="false">IF(OR($M1175="",$M1175="ERR",$J1175="",$K1175="",$N1175=""),0,IF($N1175=0,IF(AND(OR(4=7,4=12),4&gt;=$K1175,4&lt;=IF($L1175="",12,$L1175)),$J1175,0),IF(AND(4&gt;=$K1175,4&lt;=IF($L1175="",12,$L1175),MOD(4-$K1175,$N1175)=0),$J1175,0)))</f>
        <v>0</v>
      </c>
      <c r="S1175" s="19" t="n">
        <f aca="false">IF(OR($M1175="",$M1175="ERR",$J1175="",$K1175="",$N1175=""),0,IF($N1175=0,IF(AND(OR(5=7,5=12),5&gt;=$K1175,5&lt;=IF($L1175="",12,$L1175)),$J1175,0),IF(AND(5&gt;=$K1175,5&lt;=IF($L1175="",12,$L1175),MOD(5-$K1175,$N1175)=0),$J1175,0)))</f>
        <v>0</v>
      </c>
      <c r="T1175" s="19" t="n">
        <f aca="false">IF(OR($M1175="",$M1175="ERR",$J1175="",$K1175="",$N1175=""),0,IF($N1175=0,IF(AND(OR(6=7,6=12),6&gt;=$K1175,6&lt;=IF($L1175="",12,$L1175)),$J1175,0),IF(AND(6&gt;=$K1175,6&lt;=IF($L1175="",12,$L1175),MOD(6-$K1175,$N1175)=0),$J1175,0)))</f>
        <v>0</v>
      </c>
      <c r="U1175" s="19" t="n">
        <f aca="false">IF(OR($M1175="",$M1175="ERR",$J1175="",$K1175="",$N1175=""),0,IF($N1175=0,IF(AND(OR(7=7,7=12),7&gt;=$K1175,7&lt;=IF($L1175="",12,$L1175)),$J1175,0),IF(AND(7&gt;=$K1175,7&lt;=IF($L1175="",12,$L1175),MOD(7-$K1175,$N1175)=0),$J1175,0)))</f>
        <v>0</v>
      </c>
      <c r="V1175" s="19" t="n">
        <f aca="false">IF(OR($M1175="",$M1175="ERR",$J1175="",$K1175="",$N1175=""),0,IF($N1175=0,IF(AND(OR(8=7,8=12),8&gt;=$K1175,8&lt;=IF($L1175="",12,$L1175)),$J1175,0),IF(AND(8&gt;=$K1175,8&lt;=IF($L1175="",12,$L1175),MOD(8-$K1175,$N1175)=0),$J1175,0)))</f>
        <v>0</v>
      </c>
      <c r="W1175" s="19" t="n">
        <f aca="false">IF(OR($M1175="",$M1175="ERR",$J1175="",$K1175="",$N1175=""),0,IF($N1175=0,IF(AND(OR(9=7,9=12),9&gt;=$K1175,9&lt;=IF($L1175="",12,$L1175)),$J1175,0),IF(AND(9&gt;=$K1175,9&lt;=IF($L1175="",12,$L1175),MOD(9-$K1175,$N1175)=0),$J1175,0)))</f>
        <v>0</v>
      </c>
      <c r="X1175" s="19" t="n">
        <f aca="false">IF(OR($M1175="",$M1175="ERR",$J1175="",$K1175="",$N1175=""),0,IF($N1175=0,IF(AND(OR(10=7,10=12),10&gt;=$K1175,10&lt;=IF($L1175="",12,$L1175)),$J1175,0),IF(AND(10&gt;=$K1175,10&lt;=IF($L1175="",12,$L1175),MOD(10-$K1175,$N1175)=0),$J1175,0)))</f>
        <v>0</v>
      </c>
      <c r="Y1175" s="19" t="n">
        <f aca="false">IF(OR($M1175="",$M1175="ERR",$J1175="",$K1175="",$N1175=""),0,IF($N1175=0,IF(AND(OR(11=7,11=12),11&gt;=$K1175,11&lt;=IF($L1175="",12,$L1175)),$J1175,0),IF(AND(11&gt;=$K1175,11&lt;=IF($L1175="",12,$L1175),MOD(11-$K1175,$N1175)=0),$J1175,0)))</f>
        <v>0</v>
      </c>
      <c r="Z1175" s="19" t="n">
        <f aca="false">IF(OR($M1175="",$M1175="ERR",$J1175="",$K1175="",$N1175=""),0,IF($N1175=0,IF(AND(OR(12=7,12=12),12&gt;=$K1175,12&lt;=IF($L1175="",12,$L1175)),$J1175,0),IF(AND(12&gt;=$K1175,12&lt;=IF($L1175="",12,$L1175),MOD(12-$K1175,$N1175)=0),$J1175,0)))</f>
        <v>0</v>
      </c>
      <c r="AA1175" s="36" t="n">
        <f aca="false">SUM(O1175:Z1175)</f>
        <v>0</v>
      </c>
      <c r="AB1175" s="15" t="str">
        <f aca="false">IF(AND($B1175="",$D1175="",$J1175=""),"",IF($B1175="","Falta código",IF(ISNA(MATCH($B1175,LST_COD,0)),"Código no registrado en Trabajadores",IF($E1175="","Concepto no está en el catálogo",IF($M1175="ERR","Retención de otro empleador: Origen = Otro empleador",IF(OR($J1175="",$K1175=""),"Falta monto o mes",IF(OR($K1175&lt;1,$K1175&gt;12),"Mes inicio inválido",IF(AND($L1175&lt;&gt;"",OR($L1175&lt;$K1175,$L1175&gt;12)),"Mes fin inválido",IF($N1175="","Falta frecuencia",IF(AND($G1175&lt;&gt;"Otro empleador",SUMPRODUCT(($O1175:$Z1175&lt;&gt;0)*(((COLUMN($O1175:$Z1175)-14)&lt;INDEX(Trabajadores!$M$6:$M$105,MATCH($B1175,LST_COD,0)))+((COLUMN($O1175:$Z1175)-14)&gt;INDEX(Trabajadores!$N$6:$N$105,MATCH($B1175,LST_COD,0)))))&gt;0),"Aviso: hay meses fuera del periodo laboral","OK"))))))))))</f>
        <v/>
      </c>
    </row>
    <row r="1176" customFormat="false" ht="15" hidden="false" customHeight="false" outlineLevel="0" collapsed="false">
      <c r="A1176" s="23" t="n">
        <v>1171</v>
      </c>
      <c r="B1176" s="7"/>
      <c r="C1176" s="35" t="str">
        <f aca="false">IF($B1176="","",IFERROR(INDEX(Trabajadores!$D$6:$D$105,MATCH($B1176,LST_COD,0)),"¿Código?"))</f>
        <v/>
      </c>
      <c r="D1176" s="30"/>
      <c r="E1176" s="9" t="str">
        <f aca="false">IF($D1176="","",IFERROR(VLOOKUP($D1176,CONC_TABLA,2,FALSE()),""))</f>
        <v/>
      </c>
      <c r="F1176" s="9" t="str">
        <f aca="false">IF($D1176="","",IFERROR(VLOOKUP($D1176,CONC_TABLA,3,FALSE()),""))</f>
        <v/>
      </c>
      <c r="G1176" s="30"/>
      <c r="H1176" s="30"/>
      <c r="I1176" s="30"/>
      <c r="J1176" s="29"/>
      <c r="K1176" s="28"/>
      <c r="L1176" s="28"/>
      <c r="M1176" s="9" t="str">
        <f aca="false">IF(OR($B1176="",$E1176=""),"",IF($E1176="INA","INA",IF($G1176="Otro empleador",IF($E1176="RET","RETO",IF($E1176="ORD","OTO","OTX")),IF($E1176="RET","ERR",$E1176))))</f>
        <v/>
      </c>
      <c r="N1176" s="9" t="str">
        <f aca="false">IF($I1176="","",IFERROR(VLOOKUP($I1176,FREC_TABLA,2,FALSE()),""))</f>
        <v/>
      </c>
      <c r="O1176" s="19" t="n">
        <f aca="false">IF(OR($M1176="",$M1176="ERR",$J1176="",$K1176="",$N1176=""),0,IF($N1176=0,IF(AND(OR(1=7,1=12),1&gt;=$K1176,1&lt;=IF($L1176="",12,$L1176)),$J1176,0),IF(AND(1&gt;=$K1176,1&lt;=IF($L1176="",12,$L1176),MOD(1-$K1176,$N1176)=0),$J1176,0)))</f>
        <v>0</v>
      </c>
      <c r="P1176" s="19" t="n">
        <f aca="false">IF(OR($M1176="",$M1176="ERR",$J1176="",$K1176="",$N1176=""),0,IF($N1176=0,IF(AND(OR(2=7,2=12),2&gt;=$K1176,2&lt;=IF($L1176="",12,$L1176)),$J1176,0),IF(AND(2&gt;=$K1176,2&lt;=IF($L1176="",12,$L1176),MOD(2-$K1176,$N1176)=0),$J1176,0)))</f>
        <v>0</v>
      </c>
      <c r="Q1176" s="19" t="n">
        <f aca="false">IF(OR($M1176="",$M1176="ERR",$J1176="",$K1176="",$N1176=""),0,IF($N1176=0,IF(AND(OR(3=7,3=12),3&gt;=$K1176,3&lt;=IF($L1176="",12,$L1176)),$J1176,0),IF(AND(3&gt;=$K1176,3&lt;=IF($L1176="",12,$L1176),MOD(3-$K1176,$N1176)=0),$J1176,0)))</f>
        <v>0</v>
      </c>
      <c r="R1176" s="19" t="n">
        <f aca="false">IF(OR($M1176="",$M1176="ERR",$J1176="",$K1176="",$N1176=""),0,IF($N1176=0,IF(AND(OR(4=7,4=12),4&gt;=$K1176,4&lt;=IF($L1176="",12,$L1176)),$J1176,0),IF(AND(4&gt;=$K1176,4&lt;=IF($L1176="",12,$L1176),MOD(4-$K1176,$N1176)=0),$J1176,0)))</f>
        <v>0</v>
      </c>
      <c r="S1176" s="19" t="n">
        <f aca="false">IF(OR($M1176="",$M1176="ERR",$J1176="",$K1176="",$N1176=""),0,IF($N1176=0,IF(AND(OR(5=7,5=12),5&gt;=$K1176,5&lt;=IF($L1176="",12,$L1176)),$J1176,0),IF(AND(5&gt;=$K1176,5&lt;=IF($L1176="",12,$L1176),MOD(5-$K1176,$N1176)=0),$J1176,0)))</f>
        <v>0</v>
      </c>
      <c r="T1176" s="19" t="n">
        <f aca="false">IF(OR($M1176="",$M1176="ERR",$J1176="",$K1176="",$N1176=""),0,IF($N1176=0,IF(AND(OR(6=7,6=12),6&gt;=$K1176,6&lt;=IF($L1176="",12,$L1176)),$J1176,0),IF(AND(6&gt;=$K1176,6&lt;=IF($L1176="",12,$L1176),MOD(6-$K1176,$N1176)=0),$J1176,0)))</f>
        <v>0</v>
      </c>
      <c r="U1176" s="19" t="n">
        <f aca="false">IF(OR($M1176="",$M1176="ERR",$J1176="",$K1176="",$N1176=""),0,IF($N1176=0,IF(AND(OR(7=7,7=12),7&gt;=$K1176,7&lt;=IF($L1176="",12,$L1176)),$J1176,0),IF(AND(7&gt;=$K1176,7&lt;=IF($L1176="",12,$L1176),MOD(7-$K1176,$N1176)=0),$J1176,0)))</f>
        <v>0</v>
      </c>
      <c r="V1176" s="19" t="n">
        <f aca="false">IF(OR($M1176="",$M1176="ERR",$J1176="",$K1176="",$N1176=""),0,IF($N1176=0,IF(AND(OR(8=7,8=12),8&gt;=$K1176,8&lt;=IF($L1176="",12,$L1176)),$J1176,0),IF(AND(8&gt;=$K1176,8&lt;=IF($L1176="",12,$L1176),MOD(8-$K1176,$N1176)=0),$J1176,0)))</f>
        <v>0</v>
      </c>
      <c r="W1176" s="19" t="n">
        <f aca="false">IF(OR($M1176="",$M1176="ERR",$J1176="",$K1176="",$N1176=""),0,IF($N1176=0,IF(AND(OR(9=7,9=12),9&gt;=$K1176,9&lt;=IF($L1176="",12,$L1176)),$J1176,0),IF(AND(9&gt;=$K1176,9&lt;=IF($L1176="",12,$L1176),MOD(9-$K1176,$N1176)=0),$J1176,0)))</f>
        <v>0</v>
      </c>
      <c r="X1176" s="19" t="n">
        <f aca="false">IF(OR($M1176="",$M1176="ERR",$J1176="",$K1176="",$N1176=""),0,IF($N1176=0,IF(AND(OR(10=7,10=12),10&gt;=$K1176,10&lt;=IF($L1176="",12,$L1176)),$J1176,0),IF(AND(10&gt;=$K1176,10&lt;=IF($L1176="",12,$L1176),MOD(10-$K1176,$N1176)=0),$J1176,0)))</f>
        <v>0</v>
      </c>
      <c r="Y1176" s="19" t="n">
        <f aca="false">IF(OR($M1176="",$M1176="ERR",$J1176="",$K1176="",$N1176=""),0,IF($N1176=0,IF(AND(OR(11=7,11=12),11&gt;=$K1176,11&lt;=IF($L1176="",12,$L1176)),$J1176,0),IF(AND(11&gt;=$K1176,11&lt;=IF($L1176="",12,$L1176),MOD(11-$K1176,$N1176)=0),$J1176,0)))</f>
        <v>0</v>
      </c>
      <c r="Z1176" s="19" t="n">
        <f aca="false">IF(OR($M1176="",$M1176="ERR",$J1176="",$K1176="",$N1176=""),0,IF($N1176=0,IF(AND(OR(12=7,12=12),12&gt;=$K1176,12&lt;=IF($L1176="",12,$L1176)),$J1176,0),IF(AND(12&gt;=$K1176,12&lt;=IF($L1176="",12,$L1176),MOD(12-$K1176,$N1176)=0),$J1176,0)))</f>
        <v>0</v>
      </c>
      <c r="AA1176" s="36" t="n">
        <f aca="false">SUM(O1176:Z1176)</f>
        <v>0</v>
      </c>
      <c r="AB1176" s="15" t="str">
        <f aca="false">IF(AND($B1176="",$D1176="",$J1176=""),"",IF($B1176="","Falta código",IF(ISNA(MATCH($B1176,LST_COD,0)),"Código no registrado en Trabajadores",IF($E1176="","Concepto no está en el catálogo",IF($M1176="ERR","Retención de otro empleador: Origen = Otro empleador",IF(OR($J1176="",$K1176=""),"Falta monto o mes",IF(OR($K1176&lt;1,$K1176&gt;12),"Mes inicio inválido",IF(AND($L1176&lt;&gt;"",OR($L1176&lt;$K1176,$L1176&gt;12)),"Mes fin inválido",IF($N1176="","Falta frecuencia",IF(AND($G1176&lt;&gt;"Otro empleador",SUMPRODUCT(($O1176:$Z1176&lt;&gt;0)*(((COLUMN($O1176:$Z1176)-14)&lt;INDEX(Trabajadores!$M$6:$M$105,MATCH($B1176,LST_COD,0)))+((COLUMN($O1176:$Z1176)-14)&gt;INDEX(Trabajadores!$N$6:$N$105,MATCH($B1176,LST_COD,0)))))&gt;0),"Aviso: hay meses fuera del periodo laboral","OK"))))))))))</f>
        <v/>
      </c>
    </row>
    <row r="1177" customFormat="false" ht="15" hidden="false" customHeight="false" outlineLevel="0" collapsed="false">
      <c r="A1177" s="23" t="n">
        <v>1172</v>
      </c>
      <c r="B1177" s="7"/>
      <c r="C1177" s="35" t="str">
        <f aca="false">IF($B1177="","",IFERROR(INDEX(Trabajadores!$D$6:$D$105,MATCH($B1177,LST_COD,0)),"¿Código?"))</f>
        <v/>
      </c>
      <c r="D1177" s="30"/>
      <c r="E1177" s="9" t="str">
        <f aca="false">IF($D1177="","",IFERROR(VLOOKUP($D1177,CONC_TABLA,2,FALSE()),""))</f>
        <v/>
      </c>
      <c r="F1177" s="9" t="str">
        <f aca="false">IF($D1177="","",IFERROR(VLOOKUP($D1177,CONC_TABLA,3,FALSE()),""))</f>
        <v/>
      </c>
      <c r="G1177" s="30"/>
      <c r="H1177" s="30"/>
      <c r="I1177" s="30"/>
      <c r="J1177" s="29"/>
      <c r="K1177" s="28"/>
      <c r="L1177" s="28"/>
      <c r="M1177" s="9" t="str">
        <f aca="false">IF(OR($B1177="",$E1177=""),"",IF($E1177="INA","INA",IF($G1177="Otro empleador",IF($E1177="RET","RETO",IF($E1177="ORD","OTO","OTX")),IF($E1177="RET","ERR",$E1177))))</f>
        <v/>
      </c>
      <c r="N1177" s="9" t="str">
        <f aca="false">IF($I1177="","",IFERROR(VLOOKUP($I1177,FREC_TABLA,2,FALSE()),""))</f>
        <v/>
      </c>
      <c r="O1177" s="19" t="n">
        <f aca="false">IF(OR($M1177="",$M1177="ERR",$J1177="",$K1177="",$N1177=""),0,IF($N1177=0,IF(AND(OR(1=7,1=12),1&gt;=$K1177,1&lt;=IF($L1177="",12,$L1177)),$J1177,0),IF(AND(1&gt;=$K1177,1&lt;=IF($L1177="",12,$L1177),MOD(1-$K1177,$N1177)=0),$J1177,0)))</f>
        <v>0</v>
      </c>
      <c r="P1177" s="19" t="n">
        <f aca="false">IF(OR($M1177="",$M1177="ERR",$J1177="",$K1177="",$N1177=""),0,IF($N1177=0,IF(AND(OR(2=7,2=12),2&gt;=$K1177,2&lt;=IF($L1177="",12,$L1177)),$J1177,0),IF(AND(2&gt;=$K1177,2&lt;=IF($L1177="",12,$L1177),MOD(2-$K1177,$N1177)=0),$J1177,0)))</f>
        <v>0</v>
      </c>
      <c r="Q1177" s="19" t="n">
        <f aca="false">IF(OR($M1177="",$M1177="ERR",$J1177="",$K1177="",$N1177=""),0,IF($N1177=0,IF(AND(OR(3=7,3=12),3&gt;=$K1177,3&lt;=IF($L1177="",12,$L1177)),$J1177,0),IF(AND(3&gt;=$K1177,3&lt;=IF($L1177="",12,$L1177),MOD(3-$K1177,$N1177)=0),$J1177,0)))</f>
        <v>0</v>
      </c>
      <c r="R1177" s="19" t="n">
        <f aca="false">IF(OR($M1177="",$M1177="ERR",$J1177="",$K1177="",$N1177=""),0,IF($N1177=0,IF(AND(OR(4=7,4=12),4&gt;=$K1177,4&lt;=IF($L1177="",12,$L1177)),$J1177,0),IF(AND(4&gt;=$K1177,4&lt;=IF($L1177="",12,$L1177),MOD(4-$K1177,$N1177)=0),$J1177,0)))</f>
        <v>0</v>
      </c>
      <c r="S1177" s="19" t="n">
        <f aca="false">IF(OR($M1177="",$M1177="ERR",$J1177="",$K1177="",$N1177=""),0,IF($N1177=0,IF(AND(OR(5=7,5=12),5&gt;=$K1177,5&lt;=IF($L1177="",12,$L1177)),$J1177,0),IF(AND(5&gt;=$K1177,5&lt;=IF($L1177="",12,$L1177),MOD(5-$K1177,$N1177)=0),$J1177,0)))</f>
        <v>0</v>
      </c>
      <c r="T1177" s="19" t="n">
        <f aca="false">IF(OR($M1177="",$M1177="ERR",$J1177="",$K1177="",$N1177=""),0,IF($N1177=0,IF(AND(OR(6=7,6=12),6&gt;=$K1177,6&lt;=IF($L1177="",12,$L1177)),$J1177,0),IF(AND(6&gt;=$K1177,6&lt;=IF($L1177="",12,$L1177),MOD(6-$K1177,$N1177)=0),$J1177,0)))</f>
        <v>0</v>
      </c>
      <c r="U1177" s="19" t="n">
        <f aca="false">IF(OR($M1177="",$M1177="ERR",$J1177="",$K1177="",$N1177=""),0,IF($N1177=0,IF(AND(OR(7=7,7=12),7&gt;=$K1177,7&lt;=IF($L1177="",12,$L1177)),$J1177,0),IF(AND(7&gt;=$K1177,7&lt;=IF($L1177="",12,$L1177),MOD(7-$K1177,$N1177)=0),$J1177,0)))</f>
        <v>0</v>
      </c>
      <c r="V1177" s="19" t="n">
        <f aca="false">IF(OR($M1177="",$M1177="ERR",$J1177="",$K1177="",$N1177=""),0,IF($N1177=0,IF(AND(OR(8=7,8=12),8&gt;=$K1177,8&lt;=IF($L1177="",12,$L1177)),$J1177,0),IF(AND(8&gt;=$K1177,8&lt;=IF($L1177="",12,$L1177),MOD(8-$K1177,$N1177)=0),$J1177,0)))</f>
        <v>0</v>
      </c>
      <c r="W1177" s="19" t="n">
        <f aca="false">IF(OR($M1177="",$M1177="ERR",$J1177="",$K1177="",$N1177=""),0,IF($N1177=0,IF(AND(OR(9=7,9=12),9&gt;=$K1177,9&lt;=IF($L1177="",12,$L1177)),$J1177,0),IF(AND(9&gt;=$K1177,9&lt;=IF($L1177="",12,$L1177),MOD(9-$K1177,$N1177)=0),$J1177,0)))</f>
        <v>0</v>
      </c>
      <c r="X1177" s="19" t="n">
        <f aca="false">IF(OR($M1177="",$M1177="ERR",$J1177="",$K1177="",$N1177=""),0,IF($N1177=0,IF(AND(OR(10=7,10=12),10&gt;=$K1177,10&lt;=IF($L1177="",12,$L1177)),$J1177,0),IF(AND(10&gt;=$K1177,10&lt;=IF($L1177="",12,$L1177),MOD(10-$K1177,$N1177)=0),$J1177,0)))</f>
        <v>0</v>
      </c>
      <c r="Y1177" s="19" t="n">
        <f aca="false">IF(OR($M1177="",$M1177="ERR",$J1177="",$K1177="",$N1177=""),0,IF($N1177=0,IF(AND(OR(11=7,11=12),11&gt;=$K1177,11&lt;=IF($L1177="",12,$L1177)),$J1177,0),IF(AND(11&gt;=$K1177,11&lt;=IF($L1177="",12,$L1177),MOD(11-$K1177,$N1177)=0),$J1177,0)))</f>
        <v>0</v>
      </c>
      <c r="Z1177" s="19" t="n">
        <f aca="false">IF(OR($M1177="",$M1177="ERR",$J1177="",$K1177="",$N1177=""),0,IF($N1177=0,IF(AND(OR(12=7,12=12),12&gt;=$K1177,12&lt;=IF($L1177="",12,$L1177)),$J1177,0),IF(AND(12&gt;=$K1177,12&lt;=IF($L1177="",12,$L1177),MOD(12-$K1177,$N1177)=0),$J1177,0)))</f>
        <v>0</v>
      </c>
      <c r="AA1177" s="36" t="n">
        <f aca="false">SUM(O1177:Z1177)</f>
        <v>0</v>
      </c>
      <c r="AB1177" s="15" t="str">
        <f aca="false">IF(AND($B1177="",$D1177="",$J1177=""),"",IF($B1177="","Falta código",IF(ISNA(MATCH($B1177,LST_COD,0)),"Código no registrado en Trabajadores",IF($E1177="","Concepto no está en el catálogo",IF($M1177="ERR","Retención de otro empleador: Origen = Otro empleador",IF(OR($J1177="",$K1177=""),"Falta monto o mes",IF(OR($K1177&lt;1,$K1177&gt;12),"Mes inicio inválido",IF(AND($L1177&lt;&gt;"",OR($L1177&lt;$K1177,$L1177&gt;12)),"Mes fin inválido",IF($N1177="","Falta frecuencia",IF(AND($G1177&lt;&gt;"Otro empleador",SUMPRODUCT(($O1177:$Z1177&lt;&gt;0)*(((COLUMN($O1177:$Z1177)-14)&lt;INDEX(Trabajadores!$M$6:$M$105,MATCH($B1177,LST_COD,0)))+((COLUMN($O1177:$Z1177)-14)&gt;INDEX(Trabajadores!$N$6:$N$105,MATCH($B1177,LST_COD,0)))))&gt;0),"Aviso: hay meses fuera del periodo laboral","OK"))))))))))</f>
        <v/>
      </c>
    </row>
    <row r="1178" customFormat="false" ht="15" hidden="false" customHeight="false" outlineLevel="0" collapsed="false">
      <c r="A1178" s="23" t="n">
        <v>1173</v>
      </c>
      <c r="B1178" s="7"/>
      <c r="C1178" s="35" t="str">
        <f aca="false">IF($B1178="","",IFERROR(INDEX(Trabajadores!$D$6:$D$105,MATCH($B1178,LST_COD,0)),"¿Código?"))</f>
        <v/>
      </c>
      <c r="D1178" s="30"/>
      <c r="E1178" s="9" t="str">
        <f aca="false">IF($D1178="","",IFERROR(VLOOKUP($D1178,CONC_TABLA,2,FALSE()),""))</f>
        <v/>
      </c>
      <c r="F1178" s="9" t="str">
        <f aca="false">IF($D1178="","",IFERROR(VLOOKUP($D1178,CONC_TABLA,3,FALSE()),""))</f>
        <v/>
      </c>
      <c r="G1178" s="30"/>
      <c r="H1178" s="30"/>
      <c r="I1178" s="30"/>
      <c r="J1178" s="29"/>
      <c r="K1178" s="28"/>
      <c r="L1178" s="28"/>
      <c r="M1178" s="9" t="str">
        <f aca="false">IF(OR($B1178="",$E1178=""),"",IF($E1178="INA","INA",IF($G1178="Otro empleador",IF($E1178="RET","RETO",IF($E1178="ORD","OTO","OTX")),IF($E1178="RET","ERR",$E1178))))</f>
        <v/>
      </c>
      <c r="N1178" s="9" t="str">
        <f aca="false">IF($I1178="","",IFERROR(VLOOKUP($I1178,FREC_TABLA,2,FALSE()),""))</f>
        <v/>
      </c>
      <c r="O1178" s="19" t="n">
        <f aca="false">IF(OR($M1178="",$M1178="ERR",$J1178="",$K1178="",$N1178=""),0,IF($N1178=0,IF(AND(OR(1=7,1=12),1&gt;=$K1178,1&lt;=IF($L1178="",12,$L1178)),$J1178,0),IF(AND(1&gt;=$K1178,1&lt;=IF($L1178="",12,$L1178),MOD(1-$K1178,$N1178)=0),$J1178,0)))</f>
        <v>0</v>
      </c>
      <c r="P1178" s="19" t="n">
        <f aca="false">IF(OR($M1178="",$M1178="ERR",$J1178="",$K1178="",$N1178=""),0,IF($N1178=0,IF(AND(OR(2=7,2=12),2&gt;=$K1178,2&lt;=IF($L1178="",12,$L1178)),$J1178,0),IF(AND(2&gt;=$K1178,2&lt;=IF($L1178="",12,$L1178),MOD(2-$K1178,$N1178)=0),$J1178,0)))</f>
        <v>0</v>
      </c>
      <c r="Q1178" s="19" t="n">
        <f aca="false">IF(OR($M1178="",$M1178="ERR",$J1178="",$K1178="",$N1178=""),0,IF($N1178=0,IF(AND(OR(3=7,3=12),3&gt;=$K1178,3&lt;=IF($L1178="",12,$L1178)),$J1178,0),IF(AND(3&gt;=$K1178,3&lt;=IF($L1178="",12,$L1178),MOD(3-$K1178,$N1178)=0),$J1178,0)))</f>
        <v>0</v>
      </c>
      <c r="R1178" s="19" t="n">
        <f aca="false">IF(OR($M1178="",$M1178="ERR",$J1178="",$K1178="",$N1178=""),0,IF($N1178=0,IF(AND(OR(4=7,4=12),4&gt;=$K1178,4&lt;=IF($L1178="",12,$L1178)),$J1178,0),IF(AND(4&gt;=$K1178,4&lt;=IF($L1178="",12,$L1178),MOD(4-$K1178,$N1178)=0),$J1178,0)))</f>
        <v>0</v>
      </c>
      <c r="S1178" s="19" t="n">
        <f aca="false">IF(OR($M1178="",$M1178="ERR",$J1178="",$K1178="",$N1178=""),0,IF($N1178=0,IF(AND(OR(5=7,5=12),5&gt;=$K1178,5&lt;=IF($L1178="",12,$L1178)),$J1178,0),IF(AND(5&gt;=$K1178,5&lt;=IF($L1178="",12,$L1178),MOD(5-$K1178,$N1178)=0),$J1178,0)))</f>
        <v>0</v>
      </c>
      <c r="T1178" s="19" t="n">
        <f aca="false">IF(OR($M1178="",$M1178="ERR",$J1178="",$K1178="",$N1178=""),0,IF($N1178=0,IF(AND(OR(6=7,6=12),6&gt;=$K1178,6&lt;=IF($L1178="",12,$L1178)),$J1178,0),IF(AND(6&gt;=$K1178,6&lt;=IF($L1178="",12,$L1178),MOD(6-$K1178,$N1178)=0),$J1178,0)))</f>
        <v>0</v>
      </c>
      <c r="U1178" s="19" t="n">
        <f aca="false">IF(OR($M1178="",$M1178="ERR",$J1178="",$K1178="",$N1178=""),0,IF($N1178=0,IF(AND(OR(7=7,7=12),7&gt;=$K1178,7&lt;=IF($L1178="",12,$L1178)),$J1178,0),IF(AND(7&gt;=$K1178,7&lt;=IF($L1178="",12,$L1178),MOD(7-$K1178,$N1178)=0),$J1178,0)))</f>
        <v>0</v>
      </c>
      <c r="V1178" s="19" t="n">
        <f aca="false">IF(OR($M1178="",$M1178="ERR",$J1178="",$K1178="",$N1178=""),0,IF($N1178=0,IF(AND(OR(8=7,8=12),8&gt;=$K1178,8&lt;=IF($L1178="",12,$L1178)),$J1178,0),IF(AND(8&gt;=$K1178,8&lt;=IF($L1178="",12,$L1178),MOD(8-$K1178,$N1178)=0),$J1178,0)))</f>
        <v>0</v>
      </c>
      <c r="W1178" s="19" t="n">
        <f aca="false">IF(OR($M1178="",$M1178="ERR",$J1178="",$K1178="",$N1178=""),0,IF($N1178=0,IF(AND(OR(9=7,9=12),9&gt;=$K1178,9&lt;=IF($L1178="",12,$L1178)),$J1178,0),IF(AND(9&gt;=$K1178,9&lt;=IF($L1178="",12,$L1178),MOD(9-$K1178,$N1178)=0),$J1178,0)))</f>
        <v>0</v>
      </c>
      <c r="X1178" s="19" t="n">
        <f aca="false">IF(OR($M1178="",$M1178="ERR",$J1178="",$K1178="",$N1178=""),0,IF($N1178=0,IF(AND(OR(10=7,10=12),10&gt;=$K1178,10&lt;=IF($L1178="",12,$L1178)),$J1178,0),IF(AND(10&gt;=$K1178,10&lt;=IF($L1178="",12,$L1178),MOD(10-$K1178,$N1178)=0),$J1178,0)))</f>
        <v>0</v>
      </c>
      <c r="Y1178" s="19" t="n">
        <f aca="false">IF(OR($M1178="",$M1178="ERR",$J1178="",$K1178="",$N1178=""),0,IF($N1178=0,IF(AND(OR(11=7,11=12),11&gt;=$K1178,11&lt;=IF($L1178="",12,$L1178)),$J1178,0),IF(AND(11&gt;=$K1178,11&lt;=IF($L1178="",12,$L1178),MOD(11-$K1178,$N1178)=0),$J1178,0)))</f>
        <v>0</v>
      </c>
      <c r="Z1178" s="19" t="n">
        <f aca="false">IF(OR($M1178="",$M1178="ERR",$J1178="",$K1178="",$N1178=""),0,IF($N1178=0,IF(AND(OR(12=7,12=12),12&gt;=$K1178,12&lt;=IF($L1178="",12,$L1178)),$J1178,0),IF(AND(12&gt;=$K1178,12&lt;=IF($L1178="",12,$L1178),MOD(12-$K1178,$N1178)=0),$J1178,0)))</f>
        <v>0</v>
      </c>
      <c r="AA1178" s="36" t="n">
        <f aca="false">SUM(O1178:Z1178)</f>
        <v>0</v>
      </c>
      <c r="AB1178" s="15" t="str">
        <f aca="false">IF(AND($B1178="",$D1178="",$J1178=""),"",IF($B1178="","Falta código",IF(ISNA(MATCH($B1178,LST_COD,0)),"Código no registrado en Trabajadores",IF($E1178="","Concepto no está en el catálogo",IF($M1178="ERR","Retención de otro empleador: Origen = Otro empleador",IF(OR($J1178="",$K1178=""),"Falta monto o mes",IF(OR($K1178&lt;1,$K1178&gt;12),"Mes inicio inválido",IF(AND($L1178&lt;&gt;"",OR($L1178&lt;$K1178,$L1178&gt;12)),"Mes fin inválido",IF($N1178="","Falta frecuencia",IF(AND($G1178&lt;&gt;"Otro empleador",SUMPRODUCT(($O1178:$Z1178&lt;&gt;0)*(((COLUMN($O1178:$Z1178)-14)&lt;INDEX(Trabajadores!$M$6:$M$105,MATCH($B1178,LST_COD,0)))+((COLUMN($O1178:$Z1178)-14)&gt;INDEX(Trabajadores!$N$6:$N$105,MATCH($B1178,LST_COD,0)))))&gt;0),"Aviso: hay meses fuera del periodo laboral","OK"))))))))))</f>
        <v/>
      </c>
    </row>
    <row r="1179" customFormat="false" ht="15" hidden="false" customHeight="false" outlineLevel="0" collapsed="false">
      <c r="A1179" s="23" t="n">
        <v>1174</v>
      </c>
      <c r="B1179" s="7"/>
      <c r="C1179" s="35" t="str">
        <f aca="false">IF($B1179="","",IFERROR(INDEX(Trabajadores!$D$6:$D$105,MATCH($B1179,LST_COD,0)),"¿Código?"))</f>
        <v/>
      </c>
      <c r="D1179" s="30"/>
      <c r="E1179" s="9" t="str">
        <f aca="false">IF($D1179="","",IFERROR(VLOOKUP($D1179,CONC_TABLA,2,FALSE()),""))</f>
        <v/>
      </c>
      <c r="F1179" s="9" t="str">
        <f aca="false">IF($D1179="","",IFERROR(VLOOKUP($D1179,CONC_TABLA,3,FALSE()),""))</f>
        <v/>
      </c>
      <c r="G1179" s="30"/>
      <c r="H1179" s="30"/>
      <c r="I1179" s="30"/>
      <c r="J1179" s="29"/>
      <c r="K1179" s="28"/>
      <c r="L1179" s="28"/>
      <c r="M1179" s="9" t="str">
        <f aca="false">IF(OR($B1179="",$E1179=""),"",IF($E1179="INA","INA",IF($G1179="Otro empleador",IF($E1179="RET","RETO",IF($E1179="ORD","OTO","OTX")),IF($E1179="RET","ERR",$E1179))))</f>
        <v/>
      </c>
      <c r="N1179" s="9" t="str">
        <f aca="false">IF($I1179="","",IFERROR(VLOOKUP($I1179,FREC_TABLA,2,FALSE()),""))</f>
        <v/>
      </c>
      <c r="O1179" s="19" t="n">
        <f aca="false">IF(OR($M1179="",$M1179="ERR",$J1179="",$K1179="",$N1179=""),0,IF($N1179=0,IF(AND(OR(1=7,1=12),1&gt;=$K1179,1&lt;=IF($L1179="",12,$L1179)),$J1179,0),IF(AND(1&gt;=$K1179,1&lt;=IF($L1179="",12,$L1179),MOD(1-$K1179,$N1179)=0),$J1179,0)))</f>
        <v>0</v>
      </c>
      <c r="P1179" s="19" t="n">
        <f aca="false">IF(OR($M1179="",$M1179="ERR",$J1179="",$K1179="",$N1179=""),0,IF($N1179=0,IF(AND(OR(2=7,2=12),2&gt;=$K1179,2&lt;=IF($L1179="",12,$L1179)),$J1179,0),IF(AND(2&gt;=$K1179,2&lt;=IF($L1179="",12,$L1179),MOD(2-$K1179,$N1179)=0),$J1179,0)))</f>
        <v>0</v>
      </c>
      <c r="Q1179" s="19" t="n">
        <f aca="false">IF(OR($M1179="",$M1179="ERR",$J1179="",$K1179="",$N1179=""),0,IF($N1179=0,IF(AND(OR(3=7,3=12),3&gt;=$K1179,3&lt;=IF($L1179="",12,$L1179)),$J1179,0),IF(AND(3&gt;=$K1179,3&lt;=IF($L1179="",12,$L1179),MOD(3-$K1179,$N1179)=0),$J1179,0)))</f>
        <v>0</v>
      </c>
      <c r="R1179" s="19" t="n">
        <f aca="false">IF(OR($M1179="",$M1179="ERR",$J1179="",$K1179="",$N1179=""),0,IF($N1179=0,IF(AND(OR(4=7,4=12),4&gt;=$K1179,4&lt;=IF($L1179="",12,$L1179)),$J1179,0),IF(AND(4&gt;=$K1179,4&lt;=IF($L1179="",12,$L1179),MOD(4-$K1179,$N1179)=0),$J1179,0)))</f>
        <v>0</v>
      </c>
      <c r="S1179" s="19" t="n">
        <f aca="false">IF(OR($M1179="",$M1179="ERR",$J1179="",$K1179="",$N1179=""),0,IF($N1179=0,IF(AND(OR(5=7,5=12),5&gt;=$K1179,5&lt;=IF($L1179="",12,$L1179)),$J1179,0),IF(AND(5&gt;=$K1179,5&lt;=IF($L1179="",12,$L1179),MOD(5-$K1179,$N1179)=0),$J1179,0)))</f>
        <v>0</v>
      </c>
      <c r="T1179" s="19" t="n">
        <f aca="false">IF(OR($M1179="",$M1179="ERR",$J1179="",$K1179="",$N1179=""),0,IF($N1179=0,IF(AND(OR(6=7,6=12),6&gt;=$K1179,6&lt;=IF($L1179="",12,$L1179)),$J1179,0),IF(AND(6&gt;=$K1179,6&lt;=IF($L1179="",12,$L1179),MOD(6-$K1179,$N1179)=0),$J1179,0)))</f>
        <v>0</v>
      </c>
      <c r="U1179" s="19" t="n">
        <f aca="false">IF(OR($M1179="",$M1179="ERR",$J1179="",$K1179="",$N1179=""),0,IF($N1179=0,IF(AND(OR(7=7,7=12),7&gt;=$K1179,7&lt;=IF($L1179="",12,$L1179)),$J1179,0),IF(AND(7&gt;=$K1179,7&lt;=IF($L1179="",12,$L1179),MOD(7-$K1179,$N1179)=0),$J1179,0)))</f>
        <v>0</v>
      </c>
      <c r="V1179" s="19" t="n">
        <f aca="false">IF(OR($M1179="",$M1179="ERR",$J1179="",$K1179="",$N1179=""),0,IF($N1179=0,IF(AND(OR(8=7,8=12),8&gt;=$K1179,8&lt;=IF($L1179="",12,$L1179)),$J1179,0),IF(AND(8&gt;=$K1179,8&lt;=IF($L1179="",12,$L1179),MOD(8-$K1179,$N1179)=0),$J1179,0)))</f>
        <v>0</v>
      </c>
      <c r="W1179" s="19" t="n">
        <f aca="false">IF(OR($M1179="",$M1179="ERR",$J1179="",$K1179="",$N1179=""),0,IF($N1179=0,IF(AND(OR(9=7,9=12),9&gt;=$K1179,9&lt;=IF($L1179="",12,$L1179)),$J1179,0),IF(AND(9&gt;=$K1179,9&lt;=IF($L1179="",12,$L1179),MOD(9-$K1179,$N1179)=0),$J1179,0)))</f>
        <v>0</v>
      </c>
      <c r="X1179" s="19" t="n">
        <f aca="false">IF(OR($M1179="",$M1179="ERR",$J1179="",$K1179="",$N1179=""),0,IF($N1179=0,IF(AND(OR(10=7,10=12),10&gt;=$K1179,10&lt;=IF($L1179="",12,$L1179)),$J1179,0),IF(AND(10&gt;=$K1179,10&lt;=IF($L1179="",12,$L1179),MOD(10-$K1179,$N1179)=0),$J1179,0)))</f>
        <v>0</v>
      </c>
      <c r="Y1179" s="19" t="n">
        <f aca="false">IF(OR($M1179="",$M1179="ERR",$J1179="",$K1179="",$N1179=""),0,IF($N1179=0,IF(AND(OR(11=7,11=12),11&gt;=$K1179,11&lt;=IF($L1179="",12,$L1179)),$J1179,0),IF(AND(11&gt;=$K1179,11&lt;=IF($L1179="",12,$L1179),MOD(11-$K1179,$N1179)=0),$J1179,0)))</f>
        <v>0</v>
      </c>
      <c r="Z1179" s="19" t="n">
        <f aca="false">IF(OR($M1179="",$M1179="ERR",$J1179="",$K1179="",$N1179=""),0,IF($N1179=0,IF(AND(OR(12=7,12=12),12&gt;=$K1179,12&lt;=IF($L1179="",12,$L1179)),$J1179,0),IF(AND(12&gt;=$K1179,12&lt;=IF($L1179="",12,$L1179),MOD(12-$K1179,$N1179)=0),$J1179,0)))</f>
        <v>0</v>
      </c>
      <c r="AA1179" s="36" t="n">
        <f aca="false">SUM(O1179:Z1179)</f>
        <v>0</v>
      </c>
      <c r="AB1179" s="15" t="str">
        <f aca="false">IF(AND($B1179="",$D1179="",$J1179=""),"",IF($B1179="","Falta código",IF(ISNA(MATCH($B1179,LST_COD,0)),"Código no registrado en Trabajadores",IF($E1179="","Concepto no está en el catálogo",IF($M1179="ERR","Retención de otro empleador: Origen = Otro empleador",IF(OR($J1179="",$K1179=""),"Falta monto o mes",IF(OR($K1179&lt;1,$K1179&gt;12),"Mes inicio inválido",IF(AND($L1179&lt;&gt;"",OR($L1179&lt;$K1179,$L1179&gt;12)),"Mes fin inválido",IF($N1179="","Falta frecuencia",IF(AND($G1179&lt;&gt;"Otro empleador",SUMPRODUCT(($O1179:$Z1179&lt;&gt;0)*(((COLUMN($O1179:$Z1179)-14)&lt;INDEX(Trabajadores!$M$6:$M$105,MATCH($B1179,LST_COD,0)))+((COLUMN($O1179:$Z1179)-14)&gt;INDEX(Trabajadores!$N$6:$N$105,MATCH($B1179,LST_COD,0)))))&gt;0),"Aviso: hay meses fuera del periodo laboral","OK"))))))))))</f>
        <v/>
      </c>
    </row>
    <row r="1180" customFormat="false" ht="15" hidden="false" customHeight="false" outlineLevel="0" collapsed="false">
      <c r="A1180" s="23" t="n">
        <v>1175</v>
      </c>
      <c r="B1180" s="7"/>
      <c r="C1180" s="35" t="str">
        <f aca="false">IF($B1180="","",IFERROR(INDEX(Trabajadores!$D$6:$D$105,MATCH($B1180,LST_COD,0)),"¿Código?"))</f>
        <v/>
      </c>
      <c r="D1180" s="30"/>
      <c r="E1180" s="9" t="str">
        <f aca="false">IF($D1180="","",IFERROR(VLOOKUP($D1180,CONC_TABLA,2,FALSE()),""))</f>
        <v/>
      </c>
      <c r="F1180" s="9" t="str">
        <f aca="false">IF($D1180="","",IFERROR(VLOOKUP($D1180,CONC_TABLA,3,FALSE()),""))</f>
        <v/>
      </c>
      <c r="G1180" s="30"/>
      <c r="H1180" s="30"/>
      <c r="I1180" s="30"/>
      <c r="J1180" s="29"/>
      <c r="K1180" s="28"/>
      <c r="L1180" s="28"/>
      <c r="M1180" s="9" t="str">
        <f aca="false">IF(OR($B1180="",$E1180=""),"",IF($E1180="INA","INA",IF($G1180="Otro empleador",IF($E1180="RET","RETO",IF($E1180="ORD","OTO","OTX")),IF($E1180="RET","ERR",$E1180))))</f>
        <v/>
      </c>
      <c r="N1180" s="9" t="str">
        <f aca="false">IF($I1180="","",IFERROR(VLOOKUP($I1180,FREC_TABLA,2,FALSE()),""))</f>
        <v/>
      </c>
      <c r="O1180" s="19" t="n">
        <f aca="false">IF(OR($M1180="",$M1180="ERR",$J1180="",$K1180="",$N1180=""),0,IF($N1180=0,IF(AND(OR(1=7,1=12),1&gt;=$K1180,1&lt;=IF($L1180="",12,$L1180)),$J1180,0),IF(AND(1&gt;=$K1180,1&lt;=IF($L1180="",12,$L1180),MOD(1-$K1180,$N1180)=0),$J1180,0)))</f>
        <v>0</v>
      </c>
      <c r="P1180" s="19" t="n">
        <f aca="false">IF(OR($M1180="",$M1180="ERR",$J1180="",$K1180="",$N1180=""),0,IF($N1180=0,IF(AND(OR(2=7,2=12),2&gt;=$K1180,2&lt;=IF($L1180="",12,$L1180)),$J1180,0),IF(AND(2&gt;=$K1180,2&lt;=IF($L1180="",12,$L1180),MOD(2-$K1180,$N1180)=0),$J1180,0)))</f>
        <v>0</v>
      </c>
      <c r="Q1180" s="19" t="n">
        <f aca="false">IF(OR($M1180="",$M1180="ERR",$J1180="",$K1180="",$N1180=""),0,IF($N1180=0,IF(AND(OR(3=7,3=12),3&gt;=$K1180,3&lt;=IF($L1180="",12,$L1180)),$J1180,0),IF(AND(3&gt;=$K1180,3&lt;=IF($L1180="",12,$L1180),MOD(3-$K1180,$N1180)=0),$J1180,0)))</f>
        <v>0</v>
      </c>
      <c r="R1180" s="19" t="n">
        <f aca="false">IF(OR($M1180="",$M1180="ERR",$J1180="",$K1180="",$N1180=""),0,IF($N1180=0,IF(AND(OR(4=7,4=12),4&gt;=$K1180,4&lt;=IF($L1180="",12,$L1180)),$J1180,0),IF(AND(4&gt;=$K1180,4&lt;=IF($L1180="",12,$L1180),MOD(4-$K1180,$N1180)=0),$J1180,0)))</f>
        <v>0</v>
      </c>
      <c r="S1180" s="19" t="n">
        <f aca="false">IF(OR($M1180="",$M1180="ERR",$J1180="",$K1180="",$N1180=""),0,IF($N1180=0,IF(AND(OR(5=7,5=12),5&gt;=$K1180,5&lt;=IF($L1180="",12,$L1180)),$J1180,0),IF(AND(5&gt;=$K1180,5&lt;=IF($L1180="",12,$L1180),MOD(5-$K1180,$N1180)=0),$J1180,0)))</f>
        <v>0</v>
      </c>
      <c r="T1180" s="19" t="n">
        <f aca="false">IF(OR($M1180="",$M1180="ERR",$J1180="",$K1180="",$N1180=""),0,IF($N1180=0,IF(AND(OR(6=7,6=12),6&gt;=$K1180,6&lt;=IF($L1180="",12,$L1180)),$J1180,0),IF(AND(6&gt;=$K1180,6&lt;=IF($L1180="",12,$L1180),MOD(6-$K1180,$N1180)=0),$J1180,0)))</f>
        <v>0</v>
      </c>
      <c r="U1180" s="19" t="n">
        <f aca="false">IF(OR($M1180="",$M1180="ERR",$J1180="",$K1180="",$N1180=""),0,IF($N1180=0,IF(AND(OR(7=7,7=12),7&gt;=$K1180,7&lt;=IF($L1180="",12,$L1180)),$J1180,0),IF(AND(7&gt;=$K1180,7&lt;=IF($L1180="",12,$L1180),MOD(7-$K1180,$N1180)=0),$J1180,0)))</f>
        <v>0</v>
      </c>
      <c r="V1180" s="19" t="n">
        <f aca="false">IF(OR($M1180="",$M1180="ERR",$J1180="",$K1180="",$N1180=""),0,IF($N1180=0,IF(AND(OR(8=7,8=12),8&gt;=$K1180,8&lt;=IF($L1180="",12,$L1180)),$J1180,0),IF(AND(8&gt;=$K1180,8&lt;=IF($L1180="",12,$L1180),MOD(8-$K1180,$N1180)=0),$J1180,0)))</f>
        <v>0</v>
      </c>
      <c r="W1180" s="19" t="n">
        <f aca="false">IF(OR($M1180="",$M1180="ERR",$J1180="",$K1180="",$N1180=""),0,IF($N1180=0,IF(AND(OR(9=7,9=12),9&gt;=$K1180,9&lt;=IF($L1180="",12,$L1180)),$J1180,0),IF(AND(9&gt;=$K1180,9&lt;=IF($L1180="",12,$L1180),MOD(9-$K1180,$N1180)=0),$J1180,0)))</f>
        <v>0</v>
      </c>
      <c r="X1180" s="19" t="n">
        <f aca="false">IF(OR($M1180="",$M1180="ERR",$J1180="",$K1180="",$N1180=""),0,IF($N1180=0,IF(AND(OR(10=7,10=12),10&gt;=$K1180,10&lt;=IF($L1180="",12,$L1180)),$J1180,0),IF(AND(10&gt;=$K1180,10&lt;=IF($L1180="",12,$L1180),MOD(10-$K1180,$N1180)=0),$J1180,0)))</f>
        <v>0</v>
      </c>
      <c r="Y1180" s="19" t="n">
        <f aca="false">IF(OR($M1180="",$M1180="ERR",$J1180="",$K1180="",$N1180=""),0,IF($N1180=0,IF(AND(OR(11=7,11=12),11&gt;=$K1180,11&lt;=IF($L1180="",12,$L1180)),$J1180,0),IF(AND(11&gt;=$K1180,11&lt;=IF($L1180="",12,$L1180),MOD(11-$K1180,$N1180)=0),$J1180,0)))</f>
        <v>0</v>
      </c>
      <c r="Z1180" s="19" t="n">
        <f aca="false">IF(OR($M1180="",$M1180="ERR",$J1180="",$K1180="",$N1180=""),0,IF($N1180=0,IF(AND(OR(12=7,12=12),12&gt;=$K1180,12&lt;=IF($L1180="",12,$L1180)),$J1180,0),IF(AND(12&gt;=$K1180,12&lt;=IF($L1180="",12,$L1180),MOD(12-$K1180,$N1180)=0),$J1180,0)))</f>
        <v>0</v>
      </c>
      <c r="AA1180" s="36" t="n">
        <f aca="false">SUM(O1180:Z1180)</f>
        <v>0</v>
      </c>
      <c r="AB1180" s="15" t="str">
        <f aca="false">IF(AND($B1180="",$D1180="",$J1180=""),"",IF($B1180="","Falta código",IF(ISNA(MATCH($B1180,LST_COD,0)),"Código no registrado en Trabajadores",IF($E1180="","Concepto no está en el catálogo",IF($M1180="ERR","Retención de otro empleador: Origen = Otro empleador",IF(OR($J1180="",$K1180=""),"Falta monto o mes",IF(OR($K1180&lt;1,$K1180&gt;12),"Mes inicio inválido",IF(AND($L1180&lt;&gt;"",OR($L1180&lt;$K1180,$L1180&gt;12)),"Mes fin inválido",IF($N1180="","Falta frecuencia",IF(AND($G1180&lt;&gt;"Otro empleador",SUMPRODUCT(($O1180:$Z1180&lt;&gt;0)*(((COLUMN($O1180:$Z1180)-14)&lt;INDEX(Trabajadores!$M$6:$M$105,MATCH($B1180,LST_COD,0)))+((COLUMN($O1180:$Z1180)-14)&gt;INDEX(Trabajadores!$N$6:$N$105,MATCH($B1180,LST_COD,0)))))&gt;0),"Aviso: hay meses fuera del periodo laboral","OK"))))))))))</f>
        <v/>
      </c>
    </row>
    <row r="1181" customFormat="false" ht="15" hidden="false" customHeight="false" outlineLevel="0" collapsed="false">
      <c r="A1181" s="23" t="n">
        <v>1176</v>
      </c>
      <c r="B1181" s="7"/>
      <c r="C1181" s="35" t="str">
        <f aca="false">IF($B1181="","",IFERROR(INDEX(Trabajadores!$D$6:$D$105,MATCH($B1181,LST_COD,0)),"¿Código?"))</f>
        <v/>
      </c>
      <c r="D1181" s="30"/>
      <c r="E1181" s="9" t="str">
        <f aca="false">IF($D1181="","",IFERROR(VLOOKUP($D1181,CONC_TABLA,2,FALSE()),""))</f>
        <v/>
      </c>
      <c r="F1181" s="9" t="str">
        <f aca="false">IF($D1181="","",IFERROR(VLOOKUP($D1181,CONC_TABLA,3,FALSE()),""))</f>
        <v/>
      </c>
      <c r="G1181" s="30"/>
      <c r="H1181" s="30"/>
      <c r="I1181" s="30"/>
      <c r="J1181" s="29"/>
      <c r="K1181" s="28"/>
      <c r="L1181" s="28"/>
      <c r="M1181" s="9" t="str">
        <f aca="false">IF(OR($B1181="",$E1181=""),"",IF($E1181="INA","INA",IF($G1181="Otro empleador",IF($E1181="RET","RETO",IF($E1181="ORD","OTO","OTX")),IF($E1181="RET","ERR",$E1181))))</f>
        <v/>
      </c>
      <c r="N1181" s="9" t="str">
        <f aca="false">IF($I1181="","",IFERROR(VLOOKUP($I1181,FREC_TABLA,2,FALSE()),""))</f>
        <v/>
      </c>
      <c r="O1181" s="19" t="n">
        <f aca="false">IF(OR($M1181="",$M1181="ERR",$J1181="",$K1181="",$N1181=""),0,IF($N1181=0,IF(AND(OR(1=7,1=12),1&gt;=$K1181,1&lt;=IF($L1181="",12,$L1181)),$J1181,0),IF(AND(1&gt;=$K1181,1&lt;=IF($L1181="",12,$L1181),MOD(1-$K1181,$N1181)=0),$J1181,0)))</f>
        <v>0</v>
      </c>
      <c r="P1181" s="19" t="n">
        <f aca="false">IF(OR($M1181="",$M1181="ERR",$J1181="",$K1181="",$N1181=""),0,IF($N1181=0,IF(AND(OR(2=7,2=12),2&gt;=$K1181,2&lt;=IF($L1181="",12,$L1181)),$J1181,0),IF(AND(2&gt;=$K1181,2&lt;=IF($L1181="",12,$L1181),MOD(2-$K1181,$N1181)=0),$J1181,0)))</f>
        <v>0</v>
      </c>
      <c r="Q1181" s="19" t="n">
        <f aca="false">IF(OR($M1181="",$M1181="ERR",$J1181="",$K1181="",$N1181=""),0,IF($N1181=0,IF(AND(OR(3=7,3=12),3&gt;=$K1181,3&lt;=IF($L1181="",12,$L1181)),$J1181,0),IF(AND(3&gt;=$K1181,3&lt;=IF($L1181="",12,$L1181),MOD(3-$K1181,$N1181)=0),$J1181,0)))</f>
        <v>0</v>
      </c>
      <c r="R1181" s="19" t="n">
        <f aca="false">IF(OR($M1181="",$M1181="ERR",$J1181="",$K1181="",$N1181=""),0,IF($N1181=0,IF(AND(OR(4=7,4=12),4&gt;=$K1181,4&lt;=IF($L1181="",12,$L1181)),$J1181,0),IF(AND(4&gt;=$K1181,4&lt;=IF($L1181="",12,$L1181),MOD(4-$K1181,$N1181)=0),$J1181,0)))</f>
        <v>0</v>
      </c>
      <c r="S1181" s="19" t="n">
        <f aca="false">IF(OR($M1181="",$M1181="ERR",$J1181="",$K1181="",$N1181=""),0,IF($N1181=0,IF(AND(OR(5=7,5=12),5&gt;=$K1181,5&lt;=IF($L1181="",12,$L1181)),$J1181,0),IF(AND(5&gt;=$K1181,5&lt;=IF($L1181="",12,$L1181),MOD(5-$K1181,$N1181)=0),$J1181,0)))</f>
        <v>0</v>
      </c>
      <c r="T1181" s="19" t="n">
        <f aca="false">IF(OR($M1181="",$M1181="ERR",$J1181="",$K1181="",$N1181=""),0,IF($N1181=0,IF(AND(OR(6=7,6=12),6&gt;=$K1181,6&lt;=IF($L1181="",12,$L1181)),$J1181,0),IF(AND(6&gt;=$K1181,6&lt;=IF($L1181="",12,$L1181),MOD(6-$K1181,$N1181)=0),$J1181,0)))</f>
        <v>0</v>
      </c>
      <c r="U1181" s="19" t="n">
        <f aca="false">IF(OR($M1181="",$M1181="ERR",$J1181="",$K1181="",$N1181=""),0,IF($N1181=0,IF(AND(OR(7=7,7=12),7&gt;=$K1181,7&lt;=IF($L1181="",12,$L1181)),$J1181,0),IF(AND(7&gt;=$K1181,7&lt;=IF($L1181="",12,$L1181),MOD(7-$K1181,$N1181)=0),$J1181,0)))</f>
        <v>0</v>
      </c>
      <c r="V1181" s="19" t="n">
        <f aca="false">IF(OR($M1181="",$M1181="ERR",$J1181="",$K1181="",$N1181=""),0,IF($N1181=0,IF(AND(OR(8=7,8=12),8&gt;=$K1181,8&lt;=IF($L1181="",12,$L1181)),$J1181,0),IF(AND(8&gt;=$K1181,8&lt;=IF($L1181="",12,$L1181),MOD(8-$K1181,$N1181)=0),$J1181,0)))</f>
        <v>0</v>
      </c>
      <c r="W1181" s="19" t="n">
        <f aca="false">IF(OR($M1181="",$M1181="ERR",$J1181="",$K1181="",$N1181=""),0,IF($N1181=0,IF(AND(OR(9=7,9=12),9&gt;=$K1181,9&lt;=IF($L1181="",12,$L1181)),$J1181,0),IF(AND(9&gt;=$K1181,9&lt;=IF($L1181="",12,$L1181),MOD(9-$K1181,$N1181)=0),$J1181,0)))</f>
        <v>0</v>
      </c>
      <c r="X1181" s="19" t="n">
        <f aca="false">IF(OR($M1181="",$M1181="ERR",$J1181="",$K1181="",$N1181=""),0,IF($N1181=0,IF(AND(OR(10=7,10=12),10&gt;=$K1181,10&lt;=IF($L1181="",12,$L1181)),$J1181,0),IF(AND(10&gt;=$K1181,10&lt;=IF($L1181="",12,$L1181),MOD(10-$K1181,$N1181)=0),$J1181,0)))</f>
        <v>0</v>
      </c>
      <c r="Y1181" s="19" t="n">
        <f aca="false">IF(OR($M1181="",$M1181="ERR",$J1181="",$K1181="",$N1181=""),0,IF($N1181=0,IF(AND(OR(11=7,11=12),11&gt;=$K1181,11&lt;=IF($L1181="",12,$L1181)),$J1181,0),IF(AND(11&gt;=$K1181,11&lt;=IF($L1181="",12,$L1181),MOD(11-$K1181,$N1181)=0),$J1181,0)))</f>
        <v>0</v>
      </c>
      <c r="Z1181" s="19" t="n">
        <f aca="false">IF(OR($M1181="",$M1181="ERR",$J1181="",$K1181="",$N1181=""),0,IF($N1181=0,IF(AND(OR(12=7,12=12),12&gt;=$K1181,12&lt;=IF($L1181="",12,$L1181)),$J1181,0),IF(AND(12&gt;=$K1181,12&lt;=IF($L1181="",12,$L1181),MOD(12-$K1181,$N1181)=0),$J1181,0)))</f>
        <v>0</v>
      </c>
      <c r="AA1181" s="36" t="n">
        <f aca="false">SUM(O1181:Z1181)</f>
        <v>0</v>
      </c>
      <c r="AB1181" s="15" t="str">
        <f aca="false">IF(AND($B1181="",$D1181="",$J1181=""),"",IF($B1181="","Falta código",IF(ISNA(MATCH($B1181,LST_COD,0)),"Código no registrado en Trabajadores",IF($E1181="","Concepto no está en el catálogo",IF($M1181="ERR","Retención de otro empleador: Origen = Otro empleador",IF(OR($J1181="",$K1181=""),"Falta monto o mes",IF(OR($K1181&lt;1,$K1181&gt;12),"Mes inicio inválido",IF(AND($L1181&lt;&gt;"",OR($L1181&lt;$K1181,$L1181&gt;12)),"Mes fin inválido",IF($N1181="","Falta frecuencia",IF(AND($G1181&lt;&gt;"Otro empleador",SUMPRODUCT(($O1181:$Z1181&lt;&gt;0)*(((COLUMN($O1181:$Z1181)-14)&lt;INDEX(Trabajadores!$M$6:$M$105,MATCH($B1181,LST_COD,0)))+((COLUMN($O1181:$Z1181)-14)&gt;INDEX(Trabajadores!$N$6:$N$105,MATCH($B1181,LST_COD,0)))))&gt;0),"Aviso: hay meses fuera del periodo laboral","OK"))))))))))</f>
        <v/>
      </c>
    </row>
    <row r="1182" customFormat="false" ht="15" hidden="false" customHeight="false" outlineLevel="0" collapsed="false">
      <c r="A1182" s="23" t="n">
        <v>1177</v>
      </c>
      <c r="B1182" s="7"/>
      <c r="C1182" s="35" t="str">
        <f aca="false">IF($B1182="","",IFERROR(INDEX(Trabajadores!$D$6:$D$105,MATCH($B1182,LST_COD,0)),"¿Código?"))</f>
        <v/>
      </c>
      <c r="D1182" s="30"/>
      <c r="E1182" s="9" t="str">
        <f aca="false">IF($D1182="","",IFERROR(VLOOKUP($D1182,CONC_TABLA,2,FALSE()),""))</f>
        <v/>
      </c>
      <c r="F1182" s="9" t="str">
        <f aca="false">IF($D1182="","",IFERROR(VLOOKUP($D1182,CONC_TABLA,3,FALSE()),""))</f>
        <v/>
      </c>
      <c r="G1182" s="30"/>
      <c r="H1182" s="30"/>
      <c r="I1182" s="30"/>
      <c r="J1182" s="29"/>
      <c r="K1182" s="28"/>
      <c r="L1182" s="28"/>
      <c r="M1182" s="9" t="str">
        <f aca="false">IF(OR($B1182="",$E1182=""),"",IF($E1182="INA","INA",IF($G1182="Otro empleador",IF($E1182="RET","RETO",IF($E1182="ORD","OTO","OTX")),IF($E1182="RET","ERR",$E1182))))</f>
        <v/>
      </c>
      <c r="N1182" s="9" t="str">
        <f aca="false">IF($I1182="","",IFERROR(VLOOKUP($I1182,FREC_TABLA,2,FALSE()),""))</f>
        <v/>
      </c>
      <c r="O1182" s="19" t="n">
        <f aca="false">IF(OR($M1182="",$M1182="ERR",$J1182="",$K1182="",$N1182=""),0,IF($N1182=0,IF(AND(OR(1=7,1=12),1&gt;=$K1182,1&lt;=IF($L1182="",12,$L1182)),$J1182,0),IF(AND(1&gt;=$K1182,1&lt;=IF($L1182="",12,$L1182),MOD(1-$K1182,$N1182)=0),$J1182,0)))</f>
        <v>0</v>
      </c>
      <c r="P1182" s="19" t="n">
        <f aca="false">IF(OR($M1182="",$M1182="ERR",$J1182="",$K1182="",$N1182=""),0,IF($N1182=0,IF(AND(OR(2=7,2=12),2&gt;=$K1182,2&lt;=IF($L1182="",12,$L1182)),$J1182,0),IF(AND(2&gt;=$K1182,2&lt;=IF($L1182="",12,$L1182),MOD(2-$K1182,$N1182)=0),$J1182,0)))</f>
        <v>0</v>
      </c>
      <c r="Q1182" s="19" t="n">
        <f aca="false">IF(OR($M1182="",$M1182="ERR",$J1182="",$K1182="",$N1182=""),0,IF($N1182=0,IF(AND(OR(3=7,3=12),3&gt;=$K1182,3&lt;=IF($L1182="",12,$L1182)),$J1182,0),IF(AND(3&gt;=$K1182,3&lt;=IF($L1182="",12,$L1182),MOD(3-$K1182,$N1182)=0),$J1182,0)))</f>
        <v>0</v>
      </c>
      <c r="R1182" s="19" t="n">
        <f aca="false">IF(OR($M1182="",$M1182="ERR",$J1182="",$K1182="",$N1182=""),0,IF($N1182=0,IF(AND(OR(4=7,4=12),4&gt;=$K1182,4&lt;=IF($L1182="",12,$L1182)),$J1182,0),IF(AND(4&gt;=$K1182,4&lt;=IF($L1182="",12,$L1182),MOD(4-$K1182,$N1182)=0),$J1182,0)))</f>
        <v>0</v>
      </c>
      <c r="S1182" s="19" t="n">
        <f aca="false">IF(OR($M1182="",$M1182="ERR",$J1182="",$K1182="",$N1182=""),0,IF($N1182=0,IF(AND(OR(5=7,5=12),5&gt;=$K1182,5&lt;=IF($L1182="",12,$L1182)),$J1182,0),IF(AND(5&gt;=$K1182,5&lt;=IF($L1182="",12,$L1182),MOD(5-$K1182,$N1182)=0),$J1182,0)))</f>
        <v>0</v>
      </c>
      <c r="T1182" s="19" t="n">
        <f aca="false">IF(OR($M1182="",$M1182="ERR",$J1182="",$K1182="",$N1182=""),0,IF($N1182=0,IF(AND(OR(6=7,6=12),6&gt;=$K1182,6&lt;=IF($L1182="",12,$L1182)),$J1182,0),IF(AND(6&gt;=$K1182,6&lt;=IF($L1182="",12,$L1182),MOD(6-$K1182,$N1182)=0),$J1182,0)))</f>
        <v>0</v>
      </c>
      <c r="U1182" s="19" t="n">
        <f aca="false">IF(OR($M1182="",$M1182="ERR",$J1182="",$K1182="",$N1182=""),0,IF($N1182=0,IF(AND(OR(7=7,7=12),7&gt;=$K1182,7&lt;=IF($L1182="",12,$L1182)),$J1182,0),IF(AND(7&gt;=$K1182,7&lt;=IF($L1182="",12,$L1182),MOD(7-$K1182,$N1182)=0),$J1182,0)))</f>
        <v>0</v>
      </c>
      <c r="V1182" s="19" t="n">
        <f aca="false">IF(OR($M1182="",$M1182="ERR",$J1182="",$K1182="",$N1182=""),0,IF($N1182=0,IF(AND(OR(8=7,8=12),8&gt;=$K1182,8&lt;=IF($L1182="",12,$L1182)),$J1182,0),IF(AND(8&gt;=$K1182,8&lt;=IF($L1182="",12,$L1182),MOD(8-$K1182,$N1182)=0),$J1182,0)))</f>
        <v>0</v>
      </c>
      <c r="W1182" s="19" t="n">
        <f aca="false">IF(OR($M1182="",$M1182="ERR",$J1182="",$K1182="",$N1182=""),0,IF($N1182=0,IF(AND(OR(9=7,9=12),9&gt;=$K1182,9&lt;=IF($L1182="",12,$L1182)),$J1182,0),IF(AND(9&gt;=$K1182,9&lt;=IF($L1182="",12,$L1182),MOD(9-$K1182,$N1182)=0),$J1182,0)))</f>
        <v>0</v>
      </c>
      <c r="X1182" s="19" t="n">
        <f aca="false">IF(OR($M1182="",$M1182="ERR",$J1182="",$K1182="",$N1182=""),0,IF($N1182=0,IF(AND(OR(10=7,10=12),10&gt;=$K1182,10&lt;=IF($L1182="",12,$L1182)),$J1182,0),IF(AND(10&gt;=$K1182,10&lt;=IF($L1182="",12,$L1182),MOD(10-$K1182,$N1182)=0),$J1182,0)))</f>
        <v>0</v>
      </c>
      <c r="Y1182" s="19" t="n">
        <f aca="false">IF(OR($M1182="",$M1182="ERR",$J1182="",$K1182="",$N1182=""),0,IF($N1182=0,IF(AND(OR(11=7,11=12),11&gt;=$K1182,11&lt;=IF($L1182="",12,$L1182)),$J1182,0),IF(AND(11&gt;=$K1182,11&lt;=IF($L1182="",12,$L1182),MOD(11-$K1182,$N1182)=0),$J1182,0)))</f>
        <v>0</v>
      </c>
      <c r="Z1182" s="19" t="n">
        <f aca="false">IF(OR($M1182="",$M1182="ERR",$J1182="",$K1182="",$N1182=""),0,IF($N1182=0,IF(AND(OR(12=7,12=12),12&gt;=$K1182,12&lt;=IF($L1182="",12,$L1182)),$J1182,0),IF(AND(12&gt;=$K1182,12&lt;=IF($L1182="",12,$L1182),MOD(12-$K1182,$N1182)=0),$J1182,0)))</f>
        <v>0</v>
      </c>
      <c r="AA1182" s="36" t="n">
        <f aca="false">SUM(O1182:Z1182)</f>
        <v>0</v>
      </c>
      <c r="AB1182" s="15" t="str">
        <f aca="false">IF(AND($B1182="",$D1182="",$J1182=""),"",IF($B1182="","Falta código",IF(ISNA(MATCH($B1182,LST_COD,0)),"Código no registrado en Trabajadores",IF($E1182="","Concepto no está en el catálogo",IF($M1182="ERR","Retención de otro empleador: Origen = Otro empleador",IF(OR($J1182="",$K1182=""),"Falta monto o mes",IF(OR($K1182&lt;1,$K1182&gt;12),"Mes inicio inválido",IF(AND($L1182&lt;&gt;"",OR($L1182&lt;$K1182,$L1182&gt;12)),"Mes fin inválido",IF($N1182="","Falta frecuencia",IF(AND($G1182&lt;&gt;"Otro empleador",SUMPRODUCT(($O1182:$Z1182&lt;&gt;0)*(((COLUMN($O1182:$Z1182)-14)&lt;INDEX(Trabajadores!$M$6:$M$105,MATCH($B1182,LST_COD,0)))+((COLUMN($O1182:$Z1182)-14)&gt;INDEX(Trabajadores!$N$6:$N$105,MATCH($B1182,LST_COD,0)))))&gt;0),"Aviso: hay meses fuera del periodo laboral","OK"))))))))))</f>
        <v/>
      </c>
    </row>
    <row r="1183" customFormat="false" ht="15" hidden="false" customHeight="false" outlineLevel="0" collapsed="false">
      <c r="A1183" s="23" t="n">
        <v>1178</v>
      </c>
      <c r="B1183" s="7"/>
      <c r="C1183" s="35" t="str">
        <f aca="false">IF($B1183="","",IFERROR(INDEX(Trabajadores!$D$6:$D$105,MATCH($B1183,LST_COD,0)),"¿Código?"))</f>
        <v/>
      </c>
      <c r="D1183" s="30"/>
      <c r="E1183" s="9" t="str">
        <f aca="false">IF($D1183="","",IFERROR(VLOOKUP($D1183,CONC_TABLA,2,FALSE()),""))</f>
        <v/>
      </c>
      <c r="F1183" s="9" t="str">
        <f aca="false">IF($D1183="","",IFERROR(VLOOKUP($D1183,CONC_TABLA,3,FALSE()),""))</f>
        <v/>
      </c>
      <c r="G1183" s="30"/>
      <c r="H1183" s="30"/>
      <c r="I1183" s="30"/>
      <c r="J1183" s="29"/>
      <c r="K1183" s="28"/>
      <c r="L1183" s="28"/>
      <c r="M1183" s="9" t="str">
        <f aca="false">IF(OR($B1183="",$E1183=""),"",IF($E1183="INA","INA",IF($G1183="Otro empleador",IF($E1183="RET","RETO",IF($E1183="ORD","OTO","OTX")),IF($E1183="RET","ERR",$E1183))))</f>
        <v/>
      </c>
      <c r="N1183" s="9" t="str">
        <f aca="false">IF($I1183="","",IFERROR(VLOOKUP($I1183,FREC_TABLA,2,FALSE()),""))</f>
        <v/>
      </c>
      <c r="O1183" s="19" t="n">
        <f aca="false">IF(OR($M1183="",$M1183="ERR",$J1183="",$K1183="",$N1183=""),0,IF($N1183=0,IF(AND(OR(1=7,1=12),1&gt;=$K1183,1&lt;=IF($L1183="",12,$L1183)),$J1183,0),IF(AND(1&gt;=$K1183,1&lt;=IF($L1183="",12,$L1183),MOD(1-$K1183,$N1183)=0),$J1183,0)))</f>
        <v>0</v>
      </c>
      <c r="P1183" s="19" t="n">
        <f aca="false">IF(OR($M1183="",$M1183="ERR",$J1183="",$K1183="",$N1183=""),0,IF($N1183=0,IF(AND(OR(2=7,2=12),2&gt;=$K1183,2&lt;=IF($L1183="",12,$L1183)),$J1183,0),IF(AND(2&gt;=$K1183,2&lt;=IF($L1183="",12,$L1183),MOD(2-$K1183,$N1183)=0),$J1183,0)))</f>
        <v>0</v>
      </c>
      <c r="Q1183" s="19" t="n">
        <f aca="false">IF(OR($M1183="",$M1183="ERR",$J1183="",$K1183="",$N1183=""),0,IF($N1183=0,IF(AND(OR(3=7,3=12),3&gt;=$K1183,3&lt;=IF($L1183="",12,$L1183)),$J1183,0),IF(AND(3&gt;=$K1183,3&lt;=IF($L1183="",12,$L1183),MOD(3-$K1183,$N1183)=0),$J1183,0)))</f>
        <v>0</v>
      </c>
      <c r="R1183" s="19" t="n">
        <f aca="false">IF(OR($M1183="",$M1183="ERR",$J1183="",$K1183="",$N1183=""),0,IF($N1183=0,IF(AND(OR(4=7,4=12),4&gt;=$K1183,4&lt;=IF($L1183="",12,$L1183)),$J1183,0),IF(AND(4&gt;=$K1183,4&lt;=IF($L1183="",12,$L1183),MOD(4-$K1183,$N1183)=0),$J1183,0)))</f>
        <v>0</v>
      </c>
      <c r="S1183" s="19" t="n">
        <f aca="false">IF(OR($M1183="",$M1183="ERR",$J1183="",$K1183="",$N1183=""),0,IF($N1183=0,IF(AND(OR(5=7,5=12),5&gt;=$K1183,5&lt;=IF($L1183="",12,$L1183)),$J1183,0),IF(AND(5&gt;=$K1183,5&lt;=IF($L1183="",12,$L1183),MOD(5-$K1183,$N1183)=0),$J1183,0)))</f>
        <v>0</v>
      </c>
      <c r="T1183" s="19" t="n">
        <f aca="false">IF(OR($M1183="",$M1183="ERR",$J1183="",$K1183="",$N1183=""),0,IF($N1183=0,IF(AND(OR(6=7,6=12),6&gt;=$K1183,6&lt;=IF($L1183="",12,$L1183)),$J1183,0),IF(AND(6&gt;=$K1183,6&lt;=IF($L1183="",12,$L1183),MOD(6-$K1183,$N1183)=0),$J1183,0)))</f>
        <v>0</v>
      </c>
      <c r="U1183" s="19" t="n">
        <f aca="false">IF(OR($M1183="",$M1183="ERR",$J1183="",$K1183="",$N1183=""),0,IF($N1183=0,IF(AND(OR(7=7,7=12),7&gt;=$K1183,7&lt;=IF($L1183="",12,$L1183)),$J1183,0),IF(AND(7&gt;=$K1183,7&lt;=IF($L1183="",12,$L1183),MOD(7-$K1183,$N1183)=0),$J1183,0)))</f>
        <v>0</v>
      </c>
      <c r="V1183" s="19" t="n">
        <f aca="false">IF(OR($M1183="",$M1183="ERR",$J1183="",$K1183="",$N1183=""),0,IF($N1183=0,IF(AND(OR(8=7,8=12),8&gt;=$K1183,8&lt;=IF($L1183="",12,$L1183)),$J1183,0),IF(AND(8&gt;=$K1183,8&lt;=IF($L1183="",12,$L1183),MOD(8-$K1183,$N1183)=0),$J1183,0)))</f>
        <v>0</v>
      </c>
      <c r="W1183" s="19" t="n">
        <f aca="false">IF(OR($M1183="",$M1183="ERR",$J1183="",$K1183="",$N1183=""),0,IF($N1183=0,IF(AND(OR(9=7,9=12),9&gt;=$K1183,9&lt;=IF($L1183="",12,$L1183)),$J1183,0),IF(AND(9&gt;=$K1183,9&lt;=IF($L1183="",12,$L1183),MOD(9-$K1183,$N1183)=0),$J1183,0)))</f>
        <v>0</v>
      </c>
      <c r="X1183" s="19" t="n">
        <f aca="false">IF(OR($M1183="",$M1183="ERR",$J1183="",$K1183="",$N1183=""),0,IF($N1183=0,IF(AND(OR(10=7,10=12),10&gt;=$K1183,10&lt;=IF($L1183="",12,$L1183)),$J1183,0),IF(AND(10&gt;=$K1183,10&lt;=IF($L1183="",12,$L1183),MOD(10-$K1183,$N1183)=0),$J1183,0)))</f>
        <v>0</v>
      </c>
      <c r="Y1183" s="19" t="n">
        <f aca="false">IF(OR($M1183="",$M1183="ERR",$J1183="",$K1183="",$N1183=""),0,IF($N1183=0,IF(AND(OR(11=7,11=12),11&gt;=$K1183,11&lt;=IF($L1183="",12,$L1183)),$J1183,0),IF(AND(11&gt;=$K1183,11&lt;=IF($L1183="",12,$L1183),MOD(11-$K1183,$N1183)=0),$J1183,0)))</f>
        <v>0</v>
      </c>
      <c r="Z1183" s="19" t="n">
        <f aca="false">IF(OR($M1183="",$M1183="ERR",$J1183="",$K1183="",$N1183=""),0,IF($N1183=0,IF(AND(OR(12=7,12=12),12&gt;=$K1183,12&lt;=IF($L1183="",12,$L1183)),$J1183,0),IF(AND(12&gt;=$K1183,12&lt;=IF($L1183="",12,$L1183),MOD(12-$K1183,$N1183)=0),$J1183,0)))</f>
        <v>0</v>
      </c>
      <c r="AA1183" s="36" t="n">
        <f aca="false">SUM(O1183:Z1183)</f>
        <v>0</v>
      </c>
      <c r="AB1183" s="15" t="str">
        <f aca="false">IF(AND($B1183="",$D1183="",$J1183=""),"",IF($B1183="","Falta código",IF(ISNA(MATCH($B1183,LST_COD,0)),"Código no registrado en Trabajadores",IF($E1183="","Concepto no está en el catálogo",IF($M1183="ERR","Retención de otro empleador: Origen = Otro empleador",IF(OR($J1183="",$K1183=""),"Falta monto o mes",IF(OR($K1183&lt;1,$K1183&gt;12),"Mes inicio inválido",IF(AND($L1183&lt;&gt;"",OR($L1183&lt;$K1183,$L1183&gt;12)),"Mes fin inválido",IF($N1183="","Falta frecuencia",IF(AND($G1183&lt;&gt;"Otro empleador",SUMPRODUCT(($O1183:$Z1183&lt;&gt;0)*(((COLUMN($O1183:$Z1183)-14)&lt;INDEX(Trabajadores!$M$6:$M$105,MATCH($B1183,LST_COD,0)))+((COLUMN($O1183:$Z1183)-14)&gt;INDEX(Trabajadores!$N$6:$N$105,MATCH($B1183,LST_COD,0)))))&gt;0),"Aviso: hay meses fuera del periodo laboral","OK"))))))))))</f>
        <v/>
      </c>
    </row>
    <row r="1184" customFormat="false" ht="15" hidden="false" customHeight="false" outlineLevel="0" collapsed="false">
      <c r="A1184" s="23" t="n">
        <v>1179</v>
      </c>
      <c r="B1184" s="7"/>
      <c r="C1184" s="35" t="str">
        <f aca="false">IF($B1184="","",IFERROR(INDEX(Trabajadores!$D$6:$D$105,MATCH($B1184,LST_COD,0)),"¿Código?"))</f>
        <v/>
      </c>
      <c r="D1184" s="30"/>
      <c r="E1184" s="9" t="str">
        <f aca="false">IF($D1184="","",IFERROR(VLOOKUP($D1184,CONC_TABLA,2,FALSE()),""))</f>
        <v/>
      </c>
      <c r="F1184" s="9" t="str">
        <f aca="false">IF($D1184="","",IFERROR(VLOOKUP($D1184,CONC_TABLA,3,FALSE()),""))</f>
        <v/>
      </c>
      <c r="G1184" s="30"/>
      <c r="H1184" s="30"/>
      <c r="I1184" s="30"/>
      <c r="J1184" s="29"/>
      <c r="K1184" s="28"/>
      <c r="L1184" s="28"/>
      <c r="M1184" s="9" t="str">
        <f aca="false">IF(OR($B1184="",$E1184=""),"",IF($E1184="INA","INA",IF($G1184="Otro empleador",IF($E1184="RET","RETO",IF($E1184="ORD","OTO","OTX")),IF($E1184="RET","ERR",$E1184))))</f>
        <v/>
      </c>
      <c r="N1184" s="9" t="str">
        <f aca="false">IF($I1184="","",IFERROR(VLOOKUP($I1184,FREC_TABLA,2,FALSE()),""))</f>
        <v/>
      </c>
      <c r="O1184" s="19" t="n">
        <f aca="false">IF(OR($M1184="",$M1184="ERR",$J1184="",$K1184="",$N1184=""),0,IF($N1184=0,IF(AND(OR(1=7,1=12),1&gt;=$K1184,1&lt;=IF($L1184="",12,$L1184)),$J1184,0),IF(AND(1&gt;=$K1184,1&lt;=IF($L1184="",12,$L1184),MOD(1-$K1184,$N1184)=0),$J1184,0)))</f>
        <v>0</v>
      </c>
      <c r="P1184" s="19" t="n">
        <f aca="false">IF(OR($M1184="",$M1184="ERR",$J1184="",$K1184="",$N1184=""),0,IF($N1184=0,IF(AND(OR(2=7,2=12),2&gt;=$K1184,2&lt;=IF($L1184="",12,$L1184)),$J1184,0),IF(AND(2&gt;=$K1184,2&lt;=IF($L1184="",12,$L1184),MOD(2-$K1184,$N1184)=0),$J1184,0)))</f>
        <v>0</v>
      </c>
      <c r="Q1184" s="19" t="n">
        <f aca="false">IF(OR($M1184="",$M1184="ERR",$J1184="",$K1184="",$N1184=""),0,IF($N1184=0,IF(AND(OR(3=7,3=12),3&gt;=$K1184,3&lt;=IF($L1184="",12,$L1184)),$J1184,0),IF(AND(3&gt;=$K1184,3&lt;=IF($L1184="",12,$L1184),MOD(3-$K1184,$N1184)=0),$J1184,0)))</f>
        <v>0</v>
      </c>
      <c r="R1184" s="19" t="n">
        <f aca="false">IF(OR($M1184="",$M1184="ERR",$J1184="",$K1184="",$N1184=""),0,IF($N1184=0,IF(AND(OR(4=7,4=12),4&gt;=$K1184,4&lt;=IF($L1184="",12,$L1184)),$J1184,0),IF(AND(4&gt;=$K1184,4&lt;=IF($L1184="",12,$L1184),MOD(4-$K1184,$N1184)=0),$J1184,0)))</f>
        <v>0</v>
      </c>
      <c r="S1184" s="19" t="n">
        <f aca="false">IF(OR($M1184="",$M1184="ERR",$J1184="",$K1184="",$N1184=""),0,IF($N1184=0,IF(AND(OR(5=7,5=12),5&gt;=$K1184,5&lt;=IF($L1184="",12,$L1184)),$J1184,0),IF(AND(5&gt;=$K1184,5&lt;=IF($L1184="",12,$L1184),MOD(5-$K1184,$N1184)=0),$J1184,0)))</f>
        <v>0</v>
      </c>
      <c r="T1184" s="19" t="n">
        <f aca="false">IF(OR($M1184="",$M1184="ERR",$J1184="",$K1184="",$N1184=""),0,IF($N1184=0,IF(AND(OR(6=7,6=12),6&gt;=$K1184,6&lt;=IF($L1184="",12,$L1184)),$J1184,0),IF(AND(6&gt;=$K1184,6&lt;=IF($L1184="",12,$L1184),MOD(6-$K1184,$N1184)=0),$J1184,0)))</f>
        <v>0</v>
      </c>
      <c r="U1184" s="19" t="n">
        <f aca="false">IF(OR($M1184="",$M1184="ERR",$J1184="",$K1184="",$N1184=""),0,IF($N1184=0,IF(AND(OR(7=7,7=12),7&gt;=$K1184,7&lt;=IF($L1184="",12,$L1184)),$J1184,0),IF(AND(7&gt;=$K1184,7&lt;=IF($L1184="",12,$L1184),MOD(7-$K1184,$N1184)=0),$J1184,0)))</f>
        <v>0</v>
      </c>
      <c r="V1184" s="19" t="n">
        <f aca="false">IF(OR($M1184="",$M1184="ERR",$J1184="",$K1184="",$N1184=""),0,IF($N1184=0,IF(AND(OR(8=7,8=12),8&gt;=$K1184,8&lt;=IF($L1184="",12,$L1184)),$J1184,0),IF(AND(8&gt;=$K1184,8&lt;=IF($L1184="",12,$L1184),MOD(8-$K1184,$N1184)=0),$J1184,0)))</f>
        <v>0</v>
      </c>
      <c r="W1184" s="19" t="n">
        <f aca="false">IF(OR($M1184="",$M1184="ERR",$J1184="",$K1184="",$N1184=""),0,IF($N1184=0,IF(AND(OR(9=7,9=12),9&gt;=$K1184,9&lt;=IF($L1184="",12,$L1184)),$J1184,0),IF(AND(9&gt;=$K1184,9&lt;=IF($L1184="",12,$L1184),MOD(9-$K1184,$N1184)=0),$J1184,0)))</f>
        <v>0</v>
      </c>
      <c r="X1184" s="19" t="n">
        <f aca="false">IF(OR($M1184="",$M1184="ERR",$J1184="",$K1184="",$N1184=""),0,IF($N1184=0,IF(AND(OR(10=7,10=12),10&gt;=$K1184,10&lt;=IF($L1184="",12,$L1184)),$J1184,0),IF(AND(10&gt;=$K1184,10&lt;=IF($L1184="",12,$L1184),MOD(10-$K1184,$N1184)=0),$J1184,0)))</f>
        <v>0</v>
      </c>
      <c r="Y1184" s="19" t="n">
        <f aca="false">IF(OR($M1184="",$M1184="ERR",$J1184="",$K1184="",$N1184=""),0,IF($N1184=0,IF(AND(OR(11=7,11=12),11&gt;=$K1184,11&lt;=IF($L1184="",12,$L1184)),$J1184,0),IF(AND(11&gt;=$K1184,11&lt;=IF($L1184="",12,$L1184),MOD(11-$K1184,$N1184)=0),$J1184,0)))</f>
        <v>0</v>
      </c>
      <c r="Z1184" s="19" t="n">
        <f aca="false">IF(OR($M1184="",$M1184="ERR",$J1184="",$K1184="",$N1184=""),0,IF($N1184=0,IF(AND(OR(12=7,12=12),12&gt;=$K1184,12&lt;=IF($L1184="",12,$L1184)),$J1184,0),IF(AND(12&gt;=$K1184,12&lt;=IF($L1184="",12,$L1184),MOD(12-$K1184,$N1184)=0),$J1184,0)))</f>
        <v>0</v>
      </c>
      <c r="AA1184" s="36" t="n">
        <f aca="false">SUM(O1184:Z1184)</f>
        <v>0</v>
      </c>
      <c r="AB1184" s="15" t="str">
        <f aca="false">IF(AND($B1184="",$D1184="",$J1184=""),"",IF($B1184="","Falta código",IF(ISNA(MATCH($B1184,LST_COD,0)),"Código no registrado en Trabajadores",IF($E1184="","Concepto no está en el catálogo",IF($M1184="ERR","Retención de otro empleador: Origen = Otro empleador",IF(OR($J1184="",$K1184=""),"Falta monto o mes",IF(OR($K1184&lt;1,$K1184&gt;12),"Mes inicio inválido",IF(AND($L1184&lt;&gt;"",OR($L1184&lt;$K1184,$L1184&gt;12)),"Mes fin inválido",IF($N1184="","Falta frecuencia",IF(AND($G1184&lt;&gt;"Otro empleador",SUMPRODUCT(($O1184:$Z1184&lt;&gt;0)*(((COLUMN($O1184:$Z1184)-14)&lt;INDEX(Trabajadores!$M$6:$M$105,MATCH($B1184,LST_COD,0)))+((COLUMN($O1184:$Z1184)-14)&gt;INDEX(Trabajadores!$N$6:$N$105,MATCH($B1184,LST_COD,0)))))&gt;0),"Aviso: hay meses fuera del periodo laboral","OK"))))))))))</f>
        <v/>
      </c>
    </row>
    <row r="1185" customFormat="false" ht="15" hidden="false" customHeight="false" outlineLevel="0" collapsed="false">
      <c r="A1185" s="23" t="n">
        <v>1180</v>
      </c>
      <c r="B1185" s="7"/>
      <c r="C1185" s="35" t="str">
        <f aca="false">IF($B1185="","",IFERROR(INDEX(Trabajadores!$D$6:$D$105,MATCH($B1185,LST_COD,0)),"¿Código?"))</f>
        <v/>
      </c>
      <c r="D1185" s="30"/>
      <c r="E1185" s="9" t="str">
        <f aca="false">IF($D1185="","",IFERROR(VLOOKUP($D1185,CONC_TABLA,2,FALSE()),""))</f>
        <v/>
      </c>
      <c r="F1185" s="9" t="str">
        <f aca="false">IF($D1185="","",IFERROR(VLOOKUP($D1185,CONC_TABLA,3,FALSE()),""))</f>
        <v/>
      </c>
      <c r="G1185" s="30"/>
      <c r="H1185" s="30"/>
      <c r="I1185" s="30"/>
      <c r="J1185" s="29"/>
      <c r="K1185" s="28"/>
      <c r="L1185" s="28"/>
      <c r="M1185" s="9" t="str">
        <f aca="false">IF(OR($B1185="",$E1185=""),"",IF($E1185="INA","INA",IF($G1185="Otro empleador",IF($E1185="RET","RETO",IF($E1185="ORD","OTO","OTX")),IF($E1185="RET","ERR",$E1185))))</f>
        <v/>
      </c>
      <c r="N1185" s="9" t="str">
        <f aca="false">IF($I1185="","",IFERROR(VLOOKUP($I1185,FREC_TABLA,2,FALSE()),""))</f>
        <v/>
      </c>
      <c r="O1185" s="19" t="n">
        <f aca="false">IF(OR($M1185="",$M1185="ERR",$J1185="",$K1185="",$N1185=""),0,IF($N1185=0,IF(AND(OR(1=7,1=12),1&gt;=$K1185,1&lt;=IF($L1185="",12,$L1185)),$J1185,0),IF(AND(1&gt;=$K1185,1&lt;=IF($L1185="",12,$L1185),MOD(1-$K1185,$N1185)=0),$J1185,0)))</f>
        <v>0</v>
      </c>
      <c r="P1185" s="19" t="n">
        <f aca="false">IF(OR($M1185="",$M1185="ERR",$J1185="",$K1185="",$N1185=""),0,IF($N1185=0,IF(AND(OR(2=7,2=12),2&gt;=$K1185,2&lt;=IF($L1185="",12,$L1185)),$J1185,0),IF(AND(2&gt;=$K1185,2&lt;=IF($L1185="",12,$L1185),MOD(2-$K1185,$N1185)=0),$J1185,0)))</f>
        <v>0</v>
      </c>
      <c r="Q1185" s="19" t="n">
        <f aca="false">IF(OR($M1185="",$M1185="ERR",$J1185="",$K1185="",$N1185=""),0,IF($N1185=0,IF(AND(OR(3=7,3=12),3&gt;=$K1185,3&lt;=IF($L1185="",12,$L1185)),$J1185,0),IF(AND(3&gt;=$K1185,3&lt;=IF($L1185="",12,$L1185),MOD(3-$K1185,$N1185)=0),$J1185,0)))</f>
        <v>0</v>
      </c>
      <c r="R1185" s="19" t="n">
        <f aca="false">IF(OR($M1185="",$M1185="ERR",$J1185="",$K1185="",$N1185=""),0,IF($N1185=0,IF(AND(OR(4=7,4=12),4&gt;=$K1185,4&lt;=IF($L1185="",12,$L1185)),$J1185,0),IF(AND(4&gt;=$K1185,4&lt;=IF($L1185="",12,$L1185),MOD(4-$K1185,$N1185)=0),$J1185,0)))</f>
        <v>0</v>
      </c>
      <c r="S1185" s="19" t="n">
        <f aca="false">IF(OR($M1185="",$M1185="ERR",$J1185="",$K1185="",$N1185=""),0,IF($N1185=0,IF(AND(OR(5=7,5=12),5&gt;=$K1185,5&lt;=IF($L1185="",12,$L1185)),$J1185,0),IF(AND(5&gt;=$K1185,5&lt;=IF($L1185="",12,$L1185),MOD(5-$K1185,$N1185)=0),$J1185,0)))</f>
        <v>0</v>
      </c>
      <c r="T1185" s="19" t="n">
        <f aca="false">IF(OR($M1185="",$M1185="ERR",$J1185="",$K1185="",$N1185=""),0,IF($N1185=0,IF(AND(OR(6=7,6=12),6&gt;=$K1185,6&lt;=IF($L1185="",12,$L1185)),$J1185,0),IF(AND(6&gt;=$K1185,6&lt;=IF($L1185="",12,$L1185),MOD(6-$K1185,$N1185)=0),$J1185,0)))</f>
        <v>0</v>
      </c>
      <c r="U1185" s="19" t="n">
        <f aca="false">IF(OR($M1185="",$M1185="ERR",$J1185="",$K1185="",$N1185=""),0,IF($N1185=0,IF(AND(OR(7=7,7=12),7&gt;=$K1185,7&lt;=IF($L1185="",12,$L1185)),$J1185,0),IF(AND(7&gt;=$K1185,7&lt;=IF($L1185="",12,$L1185),MOD(7-$K1185,$N1185)=0),$J1185,0)))</f>
        <v>0</v>
      </c>
      <c r="V1185" s="19" t="n">
        <f aca="false">IF(OR($M1185="",$M1185="ERR",$J1185="",$K1185="",$N1185=""),0,IF($N1185=0,IF(AND(OR(8=7,8=12),8&gt;=$K1185,8&lt;=IF($L1185="",12,$L1185)),$J1185,0),IF(AND(8&gt;=$K1185,8&lt;=IF($L1185="",12,$L1185),MOD(8-$K1185,$N1185)=0),$J1185,0)))</f>
        <v>0</v>
      </c>
      <c r="W1185" s="19" t="n">
        <f aca="false">IF(OR($M1185="",$M1185="ERR",$J1185="",$K1185="",$N1185=""),0,IF($N1185=0,IF(AND(OR(9=7,9=12),9&gt;=$K1185,9&lt;=IF($L1185="",12,$L1185)),$J1185,0),IF(AND(9&gt;=$K1185,9&lt;=IF($L1185="",12,$L1185),MOD(9-$K1185,$N1185)=0),$J1185,0)))</f>
        <v>0</v>
      </c>
      <c r="X1185" s="19" t="n">
        <f aca="false">IF(OR($M1185="",$M1185="ERR",$J1185="",$K1185="",$N1185=""),0,IF($N1185=0,IF(AND(OR(10=7,10=12),10&gt;=$K1185,10&lt;=IF($L1185="",12,$L1185)),$J1185,0),IF(AND(10&gt;=$K1185,10&lt;=IF($L1185="",12,$L1185),MOD(10-$K1185,$N1185)=0),$J1185,0)))</f>
        <v>0</v>
      </c>
      <c r="Y1185" s="19" t="n">
        <f aca="false">IF(OR($M1185="",$M1185="ERR",$J1185="",$K1185="",$N1185=""),0,IF($N1185=0,IF(AND(OR(11=7,11=12),11&gt;=$K1185,11&lt;=IF($L1185="",12,$L1185)),$J1185,0),IF(AND(11&gt;=$K1185,11&lt;=IF($L1185="",12,$L1185),MOD(11-$K1185,$N1185)=0),$J1185,0)))</f>
        <v>0</v>
      </c>
      <c r="Z1185" s="19" t="n">
        <f aca="false">IF(OR($M1185="",$M1185="ERR",$J1185="",$K1185="",$N1185=""),0,IF($N1185=0,IF(AND(OR(12=7,12=12),12&gt;=$K1185,12&lt;=IF($L1185="",12,$L1185)),$J1185,0),IF(AND(12&gt;=$K1185,12&lt;=IF($L1185="",12,$L1185),MOD(12-$K1185,$N1185)=0),$J1185,0)))</f>
        <v>0</v>
      </c>
      <c r="AA1185" s="36" t="n">
        <f aca="false">SUM(O1185:Z1185)</f>
        <v>0</v>
      </c>
      <c r="AB1185" s="15" t="str">
        <f aca="false">IF(AND($B1185="",$D1185="",$J1185=""),"",IF($B1185="","Falta código",IF(ISNA(MATCH($B1185,LST_COD,0)),"Código no registrado en Trabajadores",IF($E1185="","Concepto no está en el catálogo",IF($M1185="ERR","Retención de otro empleador: Origen = Otro empleador",IF(OR($J1185="",$K1185=""),"Falta monto o mes",IF(OR($K1185&lt;1,$K1185&gt;12),"Mes inicio inválido",IF(AND($L1185&lt;&gt;"",OR($L1185&lt;$K1185,$L1185&gt;12)),"Mes fin inválido",IF($N1185="","Falta frecuencia",IF(AND($G1185&lt;&gt;"Otro empleador",SUMPRODUCT(($O1185:$Z1185&lt;&gt;0)*(((COLUMN($O1185:$Z1185)-14)&lt;INDEX(Trabajadores!$M$6:$M$105,MATCH($B1185,LST_COD,0)))+((COLUMN($O1185:$Z1185)-14)&gt;INDEX(Trabajadores!$N$6:$N$105,MATCH($B1185,LST_COD,0)))))&gt;0),"Aviso: hay meses fuera del periodo laboral","OK"))))))))))</f>
        <v/>
      </c>
    </row>
    <row r="1186" customFormat="false" ht="15" hidden="false" customHeight="false" outlineLevel="0" collapsed="false">
      <c r="A1186" s="23" t="n">
        <v>1181</v>
      </c>
      <c r="B1186" s="7"/>
      <c r="C1186" s="35" t="str">
        <f aca="false">IF($B1186="","",IFERROR(INDEX(Trabajadores!$D$6:$D$105,MATCH($B1186,LST_COD,0)),"¿Código?"))</f>
        <v/>
      </c>
      <c r="D1186" s="30"/>
      <c r="E1186" s="9" t="str">
        <f aca="false">IF($D1186="","",IFERROR(VLOOKUP($D1186,CONC_TABLA,2,FALSE()),""))</f>
        <v/>
      </c>
      <c r="F1186" s="9" t="str">
        <f aca="false">IF($D1186="","",IFERROR(VLOOKUP($D1186,CONC_TABLA,3,FALSE()),""))</f>
        <v/>
      </c>
      <c r="G1186" s="30"/>
      <c r="H1186" s="30"/>
      <c r="I1186" s="30"/>
      <c r="J1186" s="29"/>
      <c r="K1186" s="28"/>
      <c r="L1186" s="28"/>
      <c r="M1186" s="9" t="str">
        <f aca="false">IF(OR($B1186="",$E1186=""),"",IF($E1186="INA","INA",IF($G1186="Otro empleador",IF($E1186="RET","RETO",IF($E1186="ORD","OTO","OTX")),IF($E1186="RET","ERR",$E1186))))</f>
        <v/>
      </c>
      <c r="N1186" s="9" t="str">
        <f aca="false">IF($I1186="","",IFERROR(VLOOKUP($I1186,FREC_TABLA,2,FALSE()),""))</f>
        <v/>
      </c>
      <c r="O1186" s="19" t="n">
        <f aca="false">IF(OR($M1186="",$M1186="ERR",$J1186="",$K1186="",$N1186=""),0,IF($N1186=0,IF(AND(OR(1=7,1=12),1&gt;=$K1186,1&lt;=IF($L1186="",12,$L1186)),$J1186,0),IF(AND(1&gt;=$K1186,1&lt;=IF($L1186="",12,$L1186),MOD(1-$K1186,$N1186)=0),$J1186,0)))</f>
        <v>0</v>
      </c>
      <c r="P1186" s="19" t="n">
        <f aca="false">IF(OR($M1186="",$M1186="ERR",$J1186="",$K1186="",$N1186=""),0,IF($N1186=0,IF(AND(OR(2=7,2=12),2&gt;=$K1186,2&lt;=IF($L1186="",12,$L1186)),$J1186,0),IF(AND(2&gt;=$K1186,2&lt;=IF($L1186="",12,$L1186),MOD(2-$K1186,$N1186)=0),$J1186,0)))</f>
        <v>0</v>
      </c>
      <c r="Q1186" s="19" t="n">
        <f aca="false">IF(OR($M1186="",$M1186="ERR",$J1186="",$K1186="",$N1186=""),0,IF($N1186=0,IF(AND(OR(3=7,3=12),3&gt;=$K1186,3&lt;=IF($L1186="",12,$L1186)),$J1186,0),IF(AND(3&gt;=$K1186,3&lt;=IF($L1186="",12,$L1186),MOD(3-$K1186,$N1186)=0),$J1186,0)))</f>
        <v>0</v>
      </c>
      <c r="R1186" s="19" t="n">
        <f aca="false">IF(OR($M1186="",$M1186="ERR",$J1186="",$K1186="",$N1186=""),0,IF($N1186=0,IF(AND(OR(4=7,4=12),4&gt;=$K1186,4&lt;=IF($L1186="",12,$L1186)),$J1186,0),IF(AND(4&gt;=$K1186,4&lt;=IF($L1186="",12,$L1186),MOD(4-$K1186,$N1186)=0),$J1186,0)))</f>
        <v>0</v>
      </c>
      <c r="S1186" s="19" t="n">
        <f aca="false">IF(OR($M1186="",$M1186="ERR",$J1186="",$K1186="",$N1186=""),0,IF($N1186=0,IF(AND(OR(5=7,5=12),5&gt;=$K1186,5&lt;=IF($L1186="",12,$L1186)),$J1186,0),IF(AND(5&gt;=$K1186,5&lt;=IF($L1186="",12,$L1186),MOD(5-$K1186,$N1186)=0),$J1186,0)))</f>
        <v>0</v>
      </c>
      <c r="T1186" s="19" t="n">
        <f aca="false">IF(OR($M1186="",$M1186="ERR",$J1186="",$K1186="",$N1186=""),0,IF($N1186=0,IF(AND(OR(6=7,6=12),6&gt;=$K1186,6&lt;=IF($L1186="",12,$L1186)),$J1186,0),IF(AND(6&gt;=$K1186,6&lt;=IF($L1186="",12,$L1186),MOD(6-$K1186,$N1186)=0),$J1186,0)))</f>
        <v>0</v>
      </c>
      <c r="U1186" s="19" t="n">
        <f aca="false">IF(OR($M1186="",$M1186="ERR",$J1186="",$K1186="",$N1186=""),0,IF($N1186=0,IF(AND(OR(7=7,7=12),7&gt;=$K1186,7&lt;=IF($L1186="",12,$L1186)),$J1186,0),IF(AND(7&gt;=$K1186,7&lt;=IF($L1186="",12,$L1186),MOD(7-$K1186,$N1186)=0),$J1186,0)))</f>
        <v>0</v>
      </c>
      <c r="V1186" s="19" t="n">
        <f aca="false">IF(OR($M1186="",$M1186="ERR",$J1186="",$K1186="",$N1186=""),0,IF($N1186=0,IF(AND(OR(8=7,8=12),8&gt;=$K1186,8&lt;=IF($L1186="",12,$L1186)),$J1186,0),IF(AND(8&gt;=$K1186,8&lt;=IF($L1186="",12,$L1186),MOD(8-$K1186,$N1186)=0),$J1186,0)))</f>
        <v>0</v>
      </c>
      <c r="W1186" s="19" t="n">
        <f aca="false">IF(OR($M1186="",$M1186="ERR",$J1186="",$K1186="",$N1186=""),0,IF($N1186=0,IF(AND(OR(9=7,9=12),9&gt;=$K1186,9&lt;=IF($L1186="",12,$L1186)),$J1186,0),IF(AND(9&gt;=$K1186,9&lt;=IF($L1186="",12,$L1186),MOD(9-$K1186,$N1186)=0),$J1186,0)))</f>
        <v>0</v>
      </c>
      <c r="X1186" s="19" t="n">
        <f aca="false">IF(OR($M1186="",$M1186="ERR",$J1186="",$K1186="",$N1186=""),0,IF($N1186=0,IF(AND(OR(10=7,10=12),10&gt;=$K1186,10&lt;=IF($L1186="",12,$L1186)),$J1186,0),IF(AND(10&gt;=$K1186,10&lt;=IF($L1186="",12,$L1186),MOD(10-$K1186,$N1186)=0),$J1186,0)))</f>
        <v>0</v>
      </c>
      <c r="Y1186" s="19" t="n">
        <f aca="false">IF(OR($M1186="",$M1186="ERR",$J1186="",$K1186="",$N1186=""),0,IF($N1186=0,IF(AND(OR(11=7,11=12),11&gt;=$K1186,11&lt;=IF($L1186="",12,$L1186)),$J1186,0),IF(AND(11&gt;=$K1186,11&lt;=IF($L1186="",12,$L1186),MOD(11-$K1186,$N1186)=0),$J1186,0)))</f>
        <v>0</v>
      </c>
      <c r="Z1186" s="19" t="n">
        <f aca="false">IF(OR($M1186="",$M1186="ERR",$J1186="",$K1186="",$N1186=""),0,IF($N1186=0,IF(AND(OR(12=7,12=12),12&gt;=$K1186,12&lt;=IF($L1186="",12,$L1186)),$J1186,0),IF(AND(12&gt;=$K1186,12&lt;=IF($L1186="",12,$L1186),MOD(12-$K1186,$N1186)=0),$J1186,0)))</f>
        <v>0</v>
      </c>
      <c r="AA1186" s="36" t="n">
        <f aca="false">SUM(O1186:Z1186)</f>
        <v>0</v>
      </c>
      <c r="AB1186" s="15" t="str">
        <f aca="false">IF(AND($B1186="",$D1186="",$J1186=""),"",IF($B1186="","Falta código",IF(ISNA(MATCH($B1186,LST_COD,0)),"Código no registrado en Trabajadores",IF($E1186="","Concepto no está en el catálogo",IF($M1186="ERR","Retención de otro empleador: Origen = Otro empleador",IF(OR($J1186="",$K1186=""),"Falta monto o mes",IF(OR($K1186&lt;1,$K1186&gt;12),"Mes inicio inválido",IF(AND($L1186&lt;&gt;"",OR($L1186&lt;$K1186,$L1186&gt;12)),"Mes fin inválido",IF($N1186="","Falta frecuencia",IF(AND($G1186&lt;&gt;"Otro empleador",SUMPRODUCT(($O1186:$Z1186&lt;&gt;0)*(((COLUMN($O1186:$Z1186)-14)&lt;INDEX(Trabajadores!$M$6:$M$105,MATCH($B1186,LST_COD,0)))+((COLUMN($O1186:$Z1186)-14)&gt;INDEX(Trabajadores!$N$6:$N$105,MATCH($B1186,LST_COD,0)))))&gt;0),"Aviso: hay meses fuera del periodo laboral","OK"))))))))))</f>
        <v/>
      </c>
    </row>
    <row r="1187" customFormat="false" ht="15" hidden="false" customHeight="false" outlineLevel="0" collapsed="false">
      <c r="A1187" s="23" t="n">
        <v>1182</v>
      </c>
      <c r="B1187" s="7"/>
      <c r="C1187" s="35" t="str">
        <f aca="false">IF($B1187="","",IFERROR(INDEX(Trabajadores!$D$6:$D$105,MATCH($B1187,LST_COD,0)),"¿Código?"))</f>
        <v/>
      </c>
      <c r="D1187" s="30"/>
      <c r="E1187" s="9" t="str">
        <f aca="false">IF($D1187="","",IFERROR(VLOOKUP($D1187,CONC_TABLA,2,FALSE()),""))</f>
        <v/>
      </c>
      <c r="F1187" s="9" t="str">
        <f aca="false">IF($D1187="","",IFERROR(VLOOKUP($D1187,CONC_TABLA,3,FALSE()),""))</f>
        <v/>
      </c>
      <c r="G1187" s="30"/>
      <c r="H1187" s="30"/>
      <c r="I1187" s="30"/>
      <c r="J1187" s="29"/>
      <c r="K1187" s="28"/>
      <c r="L1187" s="28"/>
      <c r="M1187" s="9" t="str">
        <f aca="false">IF(OR($B1187="",$E1187=""),"",IF($E1187="INA","INA",IF($G1187="Otro empleador",IF($E1187="RET","RETO",IF($E1187="ORD","OTO","OTX")),IF($E1187="RET","ERR",$E1187))))</f>
        <v/>
      </c>
      <c r="N1187" s="9" t="str">
        <f aca="false">IF($I1187="","",IFERROR(VLOOKUP($I1187,FREC_TABLA,2,FALSE()),""))</f>
        <v/>
      </c>
      <c r="O1187" s="19" t="n">
        <f aca="false">IF(OR($M1187="",$M1187="ERR",$J1187="",$K1187="",$N1187=""),0,IF($N1187=0,IF(AND(OR(1=7,1=12),1&gt;=$K1187,1&lt;=IF($L1187="",12,$L1187)),$J1187,0),IF(AND(1&gt;=$K1187,1&lt;=IF($L1187="",12,$L1187),MOD(1-$K1187,$N1187)=0),$J1187,0)))</f>
        <v>0</v>
      </c>
      <c r="P1187" s="19" t="n">
        <f aca="false">IF(OR($M1187="",$M1187="ERR",$J1187="",$K1187="",$N1187=""),0,IF($N1187=0,IF(AND(OR(2=7,2=12),2&gt;=$K1187,2&lt;=IF($L1187="",12,$L1187)),$J1187,0),IF(AND(2&gt;=$K1187,2&lt;=IF($L1187="",12,$L1187),MOD(2-$K1187,$N1187)=0),$J1187,0)))</f>
        <v>0</v>
      </c>
      <c r="Q1187" s="19" t="n">
        <f aca="false">IF(OR($M1187="",$M1187="ERR",$J1187="",$K1187="",$N1187=""),0,IF($N1187=0,IF(AND(OR(3=7,3=12),3&gt;=$K1187,3&lt;=IF($L1187="",12,$L1187)),$J1187,0),IF(AND(3&gt;=$K1187,3&lt;=IF($L1187="",12,$L1187),MOD(3-$K1187,$N1187)=0),$J1187,0)))</f>
        <v>0</v>
      </c>
      <c r="R1187" s="19" t="n">
        <f aca="false">IF(OR($M1187="",$M1187="ERR",$J1187="",$K1187="",$N1187=""),0,IF($N1187=0,IF(AND(OR(4=7,4=12),4&gt;=$K1187,4&lt;=IF($L1187="",12,$L1187)),$J1187,0),IF(AND(4&gt;=$K1187,4&lt;=IF($L1187="",12,$L1187),MOD(4-$K1187,$N1187)=0),$J1187,0)))</f>
        <v>0</v>
      </c>
      <c r="S1187" s="19" t="n">
        <f aca="false">IF(OR($M1187="",$M1187="ERR",$J1187="",$K1187="",$N1187=""),0,IF($N1187=0,IF(AND(OR(5=7,5=12),5&gt;=$K1187,5&lt;=IF($L1187="",12,$L1187)),$J1187,0),IF(AND(5&gt;=$K1187,5&lt;=IF($L1187="",12,$L1187),MOD(5-$K1187,$N1187)=0),$J1187,0)))</f>
        <v>0</v>
      </c>
      <c r="T1187" s="19" t="n">
        <f aca="false">IF(OR($M1187="",$M1187="ERR",$J1187="",$K1187="",$N1187=""),0,IF($N1187=0,IF(AND(OR(6=7,6=12),6&gt;=$K1187,6&lt;=IF($L1187="",12,$L1187)),$J1187,0),IF(AND(6&gt;=$K1187,6&lt;=IF($L1187="",12,$L1187),MOD(6-$K1187,$N1187)=0),$J1187,0)))</f>
        <v>0</v>
      </c>
      <c r="U1187" s="19" t="n">
        <f aca="false">IF(OR($M1187="",$M1187="ERR",$J1187="",$K1187="",$N1187=""),0,IF($N1187=0,IF(AND(OR(7=7,7=12),7&gt;=$K1187,7&lt;=IF($L1187="",12,$L1187)),$J1187,0),IF(AND(7&gt;=$K1187,7&lt;=IF($L1187="",12,$L1187),MOD(7-$K1187,$N1187)=0),$J1187,0)))</f>
        <v>0</v>
      </c>
      <c r="V1187" s="19" t="n">
        <f aca="false">IF(OR($M1187="",$M1187="ERR",$J1187="",$K1187="",$N1187=""),0,IF($N1187=0,IF(AND(OR(8=7,8=12),8&gt;=$K1187,8&lt;=IF($L1187="",12,$L1187)),$J1187,0),IF(AND(8&gt;=$K1187,8&lt;=IF($L1187="",12,$L1187),MOD(8-$K1187,$N1187)=0),$J1187,0)))</f>
        <v>0</v>
      </c>
      <c r="W1187" s="19" t="n">
        <f aca="false">IF(OR($M1187="",$M1187="ERR",$J1187="",$K1187="",$N1187=""),0,IF($N1187=0,IF(AND(OR(9=7,9=12),9&gt;=$K1187,9&lt;=IF($L1187="",12,$L1187)),$J1187,0),IF(AND(9&gt;=$K1187,9&lt;=IF($L1187="",12,$L1187),MOD(9-$K1187,$N1187)=0),$J1187,0)))</f>
        <v>0</v>
      </c>
      <c r="X1187" s="19" t="n">
        <f aca="false">IF(OR($M1187="",$M1187="ERR",$J1187="",$K1187="",$N1187=""),0,IF($N1187=0,IF(AND(OR(10=7,10=12),10&gt;=$K1187,10&lt;=IF($L1187="",12,$L1187)),$J1187,0),IF(AND(10&gt;=$K1187,10&lt;=IF($L1187="",12,$L1187),MOD(10-$K1187,$N1187)=0),$J1187,0)))</f>
        <v>0</v>
      </c>
      <c r="Y1187" s="19" t="n">
        <f aca="false">IF(OR($M1187="",$M1187="ERR",$J1187="",$K1187="",$N1187=""),0,IF($N1187=0,IF(AND(OR(11=7,11=12),11&gt;=$K1187,11&lt;=IF($L1187="",12,$L1187)),$J1187,0),IF(AND(11&gt;=$K1187,11&lt;=IF($L1187="",12,$L1187),MOD(11-$K1187,$N1187)=0),$J1187,0)))</f>
        <v>0</v>
      </c>
      <c r="Z1187" s="19" t="n">
        <f aca="false">IF(OR($M1187="",$M1187="ERR",$J1187="",$K1187="",$N1187=""),0,IF($N1187=0,IF(AND(OR(12=7,12=12),12&gt;=$K1187,12&lt;=IF($L1187="",12,$L1187)),$J1187,0),IF(AND(12&gt;=$K1187,12&lt;=IF($L1187="",12,$L1187),MOD(12-$K1187,$N1187)=0),$J1187,0)))</f>
        <v>0</v>
      </c>
      <c r="AA1187" s="36" t="n">
        <f aca="false">SUM(O1187:Z1187)</f>
        <v>0</v>
      </c>
      <c r="AB1187" s="15" t="str">
        <f aca="false">IF(AND($B1187="",$D1187="",$J1187=""),"",IF($B1187="","Falta código",IF(ISNA(MATCH($B1187,LST_COD,0)),"Código no registrado en Trabajadores",IF($E1187="","Concepto no está en el catálogo",IF($M1187="ERR","Retención de otro empleador: Origen = Otro empleador",IF(OR($J1187="",$K1187=""),"Falta monto o mes",IF(OR($K1187&lt;1,$K1187&gt;12),"Mes inicio inválido",IF(AND($L1187&lt;&gt;"",OR($L1187&lt;$K1187,$L1187&gt;12)),"Mes fin inválido",IF($N1187="","Falta frecuencia",IF(AND($G1187&lt;&gt;"Otro empleador",SUMPRODUCT(($O1187:$Z1187&lt;&gt;0)*(((COLUMN($O1187:$Z1187)-14)&lt;INDEX(Trabajadores!$M$6:$M$105,MATCH($B1187,LST_COD,0)))+((COLUMN($O1187:$Z1187)-14)&gt;INDEX(Trabajadores!$N$6:$N$105,MATCH($B1187,LST_COD,0)))))&gt;0),"Aviso: hay meses fuera del periodo laboral","OK"))))))))))</f>
        <v/>
      </c>
    </row>
    <row r="1188" customFormat="false" ht="15" hidden="false" customHeight="false" outlineLevel="0" collapsed="false">
      <c r="A1188" s="23" t="n">
        <v>1183</v>
      </c>
      <c r="B1188" s="7"/>
      <c r="C1188" s="35" t="str">
        <f aca="false">IF($B1188="","",IFERROR(INDEX(Trabajadores!$D$6:$D$105,MATCH($B1188,LST_COD,0)),"¿Código?"))</f>
        <v/>
      </c>
      <c r="D1188" s="30"/>
      <c r="E1188" s="9" t="str">
        <f aca="false">IF($D1188="","",IFERROR(VLOOKUP($D1188,CONC_TABLA,2,FALSE()),""))</f>
        <v/>
      </c>
      <c r="F1188" s="9" t="str">
        <f aca="false">IF($D1188="","",IFERROR(VLOOKUP($D1188,CONC_TABLA,3,FALSE()),""))</f>
        <v/>
      </c>
      <c r="G1188" s="30"/>
      <c r="H1188" s="30"/>
      <c r="I1188" s="30"/>
      <c r="J1188" s="29"/>
      <c r="K1188" s="28"/>
      <c r="L1188" s="28"/>
      <c r="M1188" s="9" t="str">
        <f aca="false">IF(OR($B1188="",$E1188=""),"",IF($E1188="INA","INA",IF($G1188="Otro empleador",IF($E1188="RET","RETO",IF($E1188="ORD","OTO","OTX")),IF($E1188="RET","ERR",$E1188))))</f>
        <v/>
      </c>
      <c r="N1188" s="9" t="str">
        <f aca="false">IF($I1188="","",IFERROR(VLOOKUP($I1188,FREC_TABLA,2,FALSE()),""))</f>
        <v/>
      </c>
      <c r="O1188" s="19" t="n">
        <f aca="false">IF(OR($M1188="",$M1188="ERR",$J1188="",$K1188="",$N1188=""),0,IF($N1188=0,IF(AND(OR(1=7,1=12),1&gt;=$K1188,1&lt;=IF($L1188="",12,$L1188)),$J1188,0),IF(AND(1&gt;=$K1188,1&lt;=IF($L1188="",12,$L1188),MOD(1-$K1188,$N1188)=0),$J1188,0)))</f>
        <v>0</v>
      </c>
      <c r="P1188" s="19" t="n">
        <f aca="false">IF(OR($M1188="",$M1188="ERR",$J1188="",$K1188="",$N1188=""),0,IF($N1188=0,IF(AND(OR(2=7,2=12),2&gt;=$K1188,2&lt;=IF($L1188="",12,$L1188)),$J1188,0),IF(AND(2&gt;=$K1188,2&lt;=IF($L1188="",12,$L1188),MOD(2-$K1188,$N1188)=0),$J1188,0)))</f>
        <v>0</v>
      </c>
      <c r="Q1188" s="19" t="n">
        <f aca="false">IF(OR($M1188="",$M1188="ERR",$J1188="",$K1188="",$N1188=""),0,IF($N1188=0,IF(AND(OR(3=7,3=12),3&gt;=$K1188,3&lt;=IF($L1188="",12,$L1188)),$J1188,0),IF(AND(3&gt;=$K1188,3&lt;=IF($L1188="",12,$L1188),MOD(3-$K1188,$N1188)=0),$J1188,0)))</f>
        <v>0</v>
      </c>
      <c r="R1188" s="19" t="n">
        <f aca="false">IF(OR($M1188="",$M1188="ERR",$J1188="",$K1188="",$N1188=""),0,IF($N1188=0,IF(AND(OR(4=7,4=12),4&gt;=$K1188,4&lt;=IF($L1188="",12,$L1188)),$J1188,0),IF(AND(4&gt;=$K1188,4&lt;=IF($L1188="",12,$L1188),MOD(4-$K1188,$N1188)=0),$J1188,0)))</f>
        <v>0</v>
      </c>
      <c r="S1188" s="19" t="n">
        <f aca="false">IF(OR($M1188="",$M1188="ERR",$J1188="",$K1188="",$N1188=""),0,IF($N1188=0,IF(AND(OR(5=7,5=12),5&gt;=$K1188,5&lt;=IF($L1188="",12,$L1188)),$J1188,0),IF(AND(5&gt;=$K1188,5&lt;=IF($L1188="",12,$L1188),MOD(5-$K1188,$N1188)=0),$J1188,0)))</f>
        <v>0</v>
      </c>
      <c r="T1188" s="19" t="n">
        <f aca="false">IF(OR($M1188="",$M1188="ERR",$J1188="",$K1188="",$N1188=""),0,IF($N1188=0,IF(AND(OR(6=7,6=12),6&gt;=$K1188,6&lt;=IF($L1188="",12,$L1188)),$J1188,0),IF(AND(6&gt;=$K1188,6&lt;=IF($L1188="",12,$L1188),MOD(6-$K1188,$N1188)=0),$J1188,0)))</f>
        <v>0</v>
      </c>
      <c r="U1188" s="19" t="n">
        <f aca="false">IF(OR($M1188="",$M1188="ERR",$J1188="",$K1188="",$N1188=""),0,IF($N1188=0,IF(AND(OR(7=7,7=12),7&gt;=$K1188,7&lt;=IF($L1188="",12,$L1188)),$J1188,0),IF(AND(7&gt;=$K1188,7&lt;=IF($L1188="",12,$L1188),MOD(7-$K1188,$N1188)=0),$J1188,0)))</f>
        <v>0</v>
      </c>
      <c r="V1188" s="19" t="n">
        <f aca="false">IF(OR($M1188="",$M1188="ERR",$J1188="",$K1188="",$N1188=""),0,IF($N1188=0,IF(AND(OR(8=7,8=12),8&gt;=$K1188,8&lt;=IF($L1188="",12,$L1188)),$J1188,0),IF(AND(8&gt;=$K1188,8&lt;=IF($L1188="",12,$L1188),MOD(8-$K1188,$N1188)=0),$J1188,0)))</f>
        <v>0</v>
      </c>
      <c r="W1188" s="19" t="n">
        <f aca="false">IF(OR($M1188="",$M1188="ERR",$J1188="",$K1188="",$N1188=""),0,IF($N1188=0,IF(AND(OR(9=7,9=12),9&gt;=$K1188,9&lt;=IF($L1188="",12,$L1188)),$J1188,0),IF(AND(9&gt;=$K1188,9&lt;=IF($L1188="",12,$L1188),MOD(9-$K1188,$N1188)=0),$J1188,0)))</f>
        <v>0</v>
      </c>
      <c r="X1188" s="19" t="n">
        <f aca="false">IF(OR($M1188="",$M1188="ERR",$J1188="",$K1188="",$N1188=""),0,IF($N1188=0,IF(AND(OR(10=7,10=12),10&gt;=$K1188,10&lt;=IF($L1188="",12,$L1188)),$J1188,0),IF(AND(10&gt;=$K1188,10&lt;=IF($L1188="",12,$L1188),MOD(10-$K1188,$N1188)=0),$J1188,0)))</f>
        <v>0</v>
      </c>
      <c r="Y1188" s="19" t="n">
        <f aca="false">IF(OR($M1188="",$M1188="ERR",$J1188="",$K1188="",$N1188=""),0,IF($N1188=0,IF(AND(OR(11=7,11=12),11&gt;=$K1188,11&lt;=IF($L1188="",12,$L1188)),$J1188,0),IF(AND(11&gt;=$K1188,11&lt;=IF($L1188="",12,$L1188),MOD(11-$K1188,$N1188)=0),$J1188,0)))</f>
        <v>0</v>
      </c>
      <c r="Z1188" s="19" t="n">
        <f aca="false">IF(OR($M1188="",$M1188="ERR",$J1188="",$K1188="",$N1188=""),0,IF($N1188=0,IF(AND(OR(12=7,12=12),12&gt;=$K1188,12&lt;=IF($L1188="",12,$L1188)),$J1188,0),IF(AND(12&gt;=$K1188,12&lt;=IF($L1188="",12,$L1188),MOD(12-$K1188,$N1188)=0),$J1188,0)))</f>
        <v>0</v>
      </c>
      <c r="AA1188" s="36" t="n">
        <f aca="false">SUM(O1188:Z1188)</f>
        <v>0</v>
      </c>
      <c r="AB1188" s="15" t="str">
        <f aca="false">IF(AND($B1188="",$D1188="",$J1188=""),"",IF($B1188="","Falta código",IF(ISNA(MATCH($B1188,LST_COD,0)),"Código no registrado en Trabajadores",IF($E1188="","Concepto no está en el catálogo",IF($M1188="ERR","Retención de otro empleador: Origen = Otro empleador",IF(OR($J1188="",$K1188=""),"Falta monto o mes",IF(OR($K1188&lt;1,$K1188&gt;12),"Mes inicio inválido",IF(AND($L1188&lt;&gt;"",OR($L1188&lt;$K1188,$L1188&gt;12)),"Mes fin inválido",IF($N1188="","Falta frecuencia",IF(AND($G1188&lt;&gt;"Otro empleador",SUMPRODUCT(($O1188:$Z1188&lt;&gt;0)*(((COLUMN($O1188:$Z1188)-14)&lt;INDEX(Trabajadores!$M$6:$M$105,MATCH($B1188,LST_COD,0)))+((COLUMN($O1188:$Z1188)-14)&gt;INDEX(Trabajadores!$N$6:$N$105,MATCH($B1188,LST_COD,0)))))&gt;0),"Aviso: hay meses fuera del periodo laboral","OK"))))))))))</f>
        <v/>
      </c>
    </row>
    <row r="1189" customFormat="false" ht="15" hidden="false" customHeight="false" outlineLevel="0" collapsed="false">
      <c r="A1189" s="23" t="n">
        <v>1184</v>
      </c>
      <c r="B1189" s="7"/>
      <c r="C1189" s="35" t="str">
        <f aca="false">IF($B1189="","",IFERROR(INDEX(Trabajadores!$D$6:$D$105,MATCH($B1189,LST_COD,0)),"¿Código?"))</f>
        <v/>
      </c>
      <c r="D1189" s="30"/>
      <c r="E1189" s="9" t="str">
        <f aca="false">IF($D1189="","",IFERROR(VLOOKUP($D1189,CONC_TABLA,2,FALSE()),""))</f>
        <v/>
      </c>
      <c r="F1189" s="9" t="str">
        <f aca="false">IF($D1189="","",IFERROR(VLOOKUP($D1189,CONC_TABLA,3,FALSE()),""))</f>
        <v/>
      </c>
      <c r="G1189" s="30"/>
      <c r="H1189" s="30"/>
      <c r="I1189" s="30"/>
      <c r="J1189" s="29"/>
      <c r="K1189" s="28"/>
      <c r="L1189" s="28"/>
      <c r="M1189" s="9" t="str">
        <f aca="false">IF(OR($B1189="",$E1189=""),"",IF($E1189="INA","INA",IF($G1189="Otro empleador",IF($E1189="RET","RETO",IF($E1189="ORD","OTO","OTX")),IF($E1189="RET","ERR",$E1189))))</f>
        <v/>
      </c>
      <c r="N1189" s="9" t="str">
        <f aca="false">IF($I1189="","",IFERROR(VLOOKUP($I1189,FREC_TABLA,2,FALSE()),""))</f>
        <v/>
      </c>
      <c r="O1189" s="19" t="n">
        <f aca="false">IF(OR($M1189="",$M1189="ERR",$J1189="",$K1189="",$N1189=""),0,IF($N1189=0,IF(AND(OR(1=7,1=12),1&gt;=$K1189,1&lt;=IF($L1189="",12,$L1189)),$J1189,0),IF(AND(1&gt;=$K1189,1&lt;=IF($L1189="",12,$L1189),MOD(1-$K1189,$N1189)=0),$J1189,0)))</f>
        <v>0</v>
      </c>
      <c r="P1189" s="19" t="n">
        <f aca="false">IF(OR($M1189="",$M1189="ERR",$J1189="",$K1189="",$N1189=""),0,IF($N1189=0,IF(AND(OR(2=7,2=12),2&gt;=$K1189,2&lt;=IF($L1189="",12,$L1189)),$J1189,0),IF(AND(2&gt;=$K1189,2&lt;=IF($L1189="",12,$L1189),MOD(2-$K1189,$N1189)=0),$J1189,0)))</f>
        <v>0</v>
      </c>
      <c r="Q1189" s="19" t="n">
        <f aca="false">IF(OR($M1189="",$M1189="ERR",$J1189="",$K1189="",$N1189=""),0,IF($N1189=0,IF(AND(OR(3=7,3=12),3&gt;=$K1189,3&lt;=IF($L1189="",12,$L1189)),$J1189,0),IF(AND(3&gt;=$K1189,3&lt;=IF($L1189="",12,$L1189),MOD(3-$K1189,$N1189)=0),$J1189,0)))</f>
        <v>0</v>
      </c>
      <c r="R1189" s="19" t="n">
        <f aca="false">IF(OR($M1189="",$M1189="ERR",$J1189="",$K1189="",$N1189=""),0,IF($N1189=0,IF(AND(OR(4=7,4=12),4&gt;=$K1189,4&lt;=IF($L1189="",12,$L1189)),$J1189,0),IF(AND(4&gt;=$K1189,4&lt;=IF($L1189="",12,$L1189),MOD(4-$K1189,$N1189)=0),$J1189,0)))</f>
        <v>0</v>
      </c>
      <c r="S1189" s="19" t="n">
        <f aca="false">IF(OR($M1189="",$M1189="ERR",$J1189="",$K1189="",$N1189=""),0,IF($N1189=0,IF(AND(OR(5=7,5=12),5&gt;=$K1189,5&lt;=IF($L1189="",12,$L1189)),$J1189,0),IF(AND(5&gt;=$K1189,5&lt;=IF($L1189="",12,$L1189),MOD(5-$K1189,$N1189)=0),$J1189,0)))</f>
        <v>0</v>
      </c>
      <c r="T1189" s="19" t="n">
        <f aca="false">IF(OR($M1189="",$M1189="ERR",$J1189="",$K1189="",$N1189=""),0,IF($N1189=0,IF(AND(OR(6=7,6=12),6&gt;=$K1189,6&lt;=IF($L1189="",12,$L1189)),$J1189,0),IF(AND(6&gt;=$K1189,6&lt;=IF($L1189="",12,$L1189),MOD(6-$K1189,$N1189)=0),$J1189,0)))</f>
        <v>0</v>
      </c>
      <c r="U1189" s="19" t="n">
        <f aca="false">IF(OR($M1189="",$M1189="ERR",$J1189="",$K1189="",$N1189=""),0,IF($N1189=0,IF(AND(OR(7=7,7=12),7&gt;=$K1189,7&lt;=IF($L1189="",12,$L1189)),$J1189,0),IF(AND(7&gt;=$K1189,7&lt;=IF($L1189="",12,$L1189),MOD(7-$K1189,$N1189)=0),$J1189,0)))</f>
        <v>0</v>
      </c>
      <c r="V1189" s="19" t="n">
        <f aca="false">IF(OR($M1189="",$M1189="ERR",$J1189="",$K1189="",$N1189=""),0,IF($N1189=0,IF(AND(OR(8=7,8=12),8&gt;=$K1189,8&lt;=IF($L1189="",12,$L1189)),$J1189,0),IF(AND(8&gt;=$K1189,8&lt;=IF($L1189="",12,$L1189),MOD(8-$K1189,$N1189)=0),$J1189,0)))</f>
        <v>0</v>
      </c>
      <c r="W1189" s="19" t="n">
        <f aca="false">IF(OR($M1189="",$M1189="ERR",$J1189="",$K1189="",$N1189=""),0,IF($N1189=0,IF(AND(OR(9=7,9=12),9&gt;=$K1189,9&lt;=IF($L1189="",12,$L1189)),$J1189,0),IF(AND(9&gt;=$K1189,9&lt;=IF($L1189="",12,$L1189),MOD(9-$K1189,$N1189)=0),$J1189,0)))</f>
        <v>0</v>
      </c>
      <c r="X1189" s="19" t="n">
        <f aca="false">IF(OR($M1189="",$M1189="ERR",$J1189="",$K1189="",$N1189=""),0,IF($N1189=0,IF(AND(OR(10=7,10=12),10&gt;=$K1189,10&lt;=IF($L1189="",12,$L1189)),$J1189,0),IF(AND(10&gt;=$K1189,10&lt;=IF($L1189="",12,$L1189),MOD(10-$K1189,$N1189)=0),$J1189,0)))</f>
        <v>0</v>
      </c>
      <c r="Y1189" s="19" t="n">
        <f aca="false">IF(OR($M1189="",$M1189="ERR",$J1189="",$K1189="",$N1189=""),0,IF($N1189=0,IF(AND(OR(11=7,11=12),11&gt;=$K1189,11&lt;=IF($L1189="",12,$L1189)),$J1189,0),IF(AND(11&gt;=$K1189,11&lt;=IF($L1189="",12,$L1189),MOD(11-$K1189,$N1189)=0),$J1189,0)))</f>
        <v>0</v>
      </c>
      <c r="Z1189" s="19" t="n">
        <f aca="false">IF(OR($M1189="",$M1189="ERR",$J1189="",$K1189="",$N1189=""),0,IF($N1189=0,IF(AND(OR(12=7,12=12),12&gt;=$K1189,12&lt;=IF($L1189="",12,$L1189)),$J1189,0),IF(AND(12&gt;=$K1189,12&lt;=IF($L1189="",12,$L1189),MOD(12-$K1189,$N1189)=0),$J1189,0)))</f>
        <v>0</v>
      </c>
      <c r="AA1189" s="36" t="n">
        <f aca="false">SUM(O1189:Z1189)</f>
        <v>0</v>
      </c>
      <c r="AB1189" s="15" t="str">
        <f aca="false">IF(AND($B1189="",$D1189="",$J1189=""),"",IF($B1189="","Falta código",IF(ISNA(MATCH($B1189,LST_COD,0)),"Código no registrado en Trabajadores",IF($E1189="","Concepto no está en el catálogo",IF($M1189="ERR","Retención de otro empleador: Origen = Otro empleador",IF(OR($J1189="",$K1189=""),"Falta monto o mes",IF(OR($K1189&lt;1,$K1189&gt;12),"Mes inicio inválido",IF(AND($L1189&lt;&gt;"",OR($L1189&lt;$K1189,$L1189&gt;12)),"Mes fin inválido",IF($N1189="","Falta frecuencia",IF(AND($G1189&lt;&gt;"Otro empleador",SUMPRODUCT(($O1189:$Z1189&lt;&gt;0)*(((COLUMN($O1189:$Z1189)-14)&lt;INDEX(Trabajadores!$M$6:$M$105,MATCH($B1189,LST_COD,0)))+((COLUMN($O1189:$Z1189)-14)&gt;INDEX(Trabajadores!$N$6:$N$105,MATCH($B1189,LST_COD,0)))))&gt;0),"Aviso: hay meses fuera del periodo laboral","OK"))))))))))</f>
        <v/>
      </c>
    </row>
    <row r="1190" customFormat="false" ht="15" hidden="false" customHeight="false" outlineLevel="0" collapsed="false">
      <c r="A1190" s="23" t="n">
        <v>1185</v>
      </c>
      <c r="B1190" s="7"/>
      <c r="C1190" s="35" t="str">
        <f aca="false">IF($B1190="","",IFERROR(INDEX(Trabajadores!$D$6:$D$105,MATCH($B1190,LST_COD,0)),"¿Código?"))</f>
        <v/>
      </c>
      <c r="D1190" s="30"/>
      <c r="E1190" s="9" t="str">
        <f aca="false">IF($D1190="","",IFERROR(VLOOKUP($D1190,CONC_TABLA,2,FALSE()),""))</f>
        <v/>
      </c>
      <c r="F1190" s="9" t="str">
        <f aca="false">IF($D1190="","",IFERROR(VLOOKUP($D1190,CONC_TABLA,3,FALSE()),""))</f>
        <v/>
      </c>
      <c r="G1190" s="30"/>
      <c r="H1190" s="30"/>
      <c r="I1190" s="30"/>
      <c r="J1190" s="29"/>
      <c r="K1190" s="28"/>
      <c r="L1190" s="28"/>
      <c r="M1190" s="9" t="str">
        <f aca="false">IF(OR($B1190="",$E1190=""),"",IF($E1190="INA","INA",IF($G1190="Otro empleador",IF($E1190="RET","RETO",IF($E1190="ORD","OTO","OTX")),IF($E1190="RET","ERR",$E1190))))</f>
        <v/>
      </c>
      <c r="N1190" s="9" t="str">
        <f aca="false">IF($I1190="","",IFERROR(VLOOKUP($I1190,FREC_TABLA,2,FALSE()),""))</f>
        <v/>
      </c>
      <c r="O1190" s="19" t="n">
        <f aca="false">IF(OR($M1190="",$M1190="ERR",$J1190="",$K1190="",$N1190=""),0,IF($N1190=0,IF(AND(OR(1=7,1=12),1&gt;=$K1190,1&lt;=IF($L1190="",12,$L1190)),$J1190,0),IF(AND(1&gt;=$K1190,1&lt;=IF($L1190="",12,$L1190),MOD(1-$K1190,$N1190)=0),$J1190,0)))</f>
        <v>0</v>
      </c>
      <c r="P1190" s="19" t="n">
        <f aca="false">IF(OR($M1190="",$M1190="ERR",$J1190="",$K1190="",$N1190=""),0,IF($N1190=0,IF(AND(OR(2=7,2=12),2&gt;=$K1190,2&lt;=IF($L1190="",12,$L1190)),$J1190,0),IF(AND(2&gt;=$K1190,2&lt;=IF($L1190="",12,$L1190),MOD(2-$K1190,$N1190)=0),$J1190,0)))</f>
        <v>0</v>
      </c>
      <c r="Q1190" s="19" t="n">
        <f aca="false">IF(OR($M1190="",$M1190="ERR",$J1190="",$K1190="",$N1190=""),0,IF($N1190=0,IF(AND(OR(3=7,3=12),3&gt;=$K1190,3&lt;=IF($L1190="",12,$L1190)),$J1190,0),IF(AND(3&gt;=$K1190,3&lt;=IF($L1190="",12,$L1190),MOD(3-$K1190,$N1190)=0),$J1190,0)))</f>
        <v>0</v>
      </c>
      <c r="R1190" s="19" t="n">
        <f aca="false">IF(OR($M1190="",$M1190="ERR",$J1190="",$K1190="",$N1190=""),0,IF($N1190=0,IF(AND(OR(4=7,4=12),4&gt;=$K1190,4&lt;=IF($L1190="",12,$L1190)),$J1190,0),IF(AND(4&gt;=$K1190,4&lt;=IF($L1190="",12,$L1190),MOD(4-$K1190,$N1190)=0),$J1190,0)))</f>
        <v>0</v>
      </c>
      <c r="S1190" s="19" t="n">
        <f aca="false">IF(OR($M1190="",$M1190="ERR",$J1190="",$K1190="",$N1190=""),0,IF($N1190=0,IF(AND(OR(5=7,5=12),5&gt;=$K1190,5&lt;=IF($L1190="",12,$L1190)),$J1190,0),IF(AND(5&gt;=$K1190,5&lt;=IF($L1190="",12,$L1190),MOD(5-$K1190,$N1190)=0),$J1190,0)))</f>
        <v>0</v>
      </c>
      <c r="T1190" s="19" t="n">
        <f aca="false">IF(OR($M1190="",$M1190="ERR",$J1190="",$K1190="",$N1190=""),0,IF($N1190=0,IF(AND(OR(6=7,6=12),6&gt;=$K1190,6&lt;=IF($L1190="",12,$L1190)),$J1190,0),IF(AND(6&gt;=$K1190,6&lt;=IF($L1190="",12,$L1190),MOD(6-$K1190,$N1190)=0),$J1190,0)))</f>
        <v>0</v>
      </c>
      <c r="U1190" s="19" t="n">
        <f aca="false">IF(OR($M1190="",$M1190="ERR",$J1190="",$K1190="",$N1190=""),0,IF($N1190=0,IF(AND(OR(7=7,7=12),7&gt;=$K1190,7&lt;=IF($L1190="",12,$L1190)),$J1190,0),IF(AND(7&gt;=$K1190,7&lt;=IF($L1190="",12,$L1190),MOD(7-$K1190,$N1190)=0),$J1190,0)))</f>
        <v>0</v>
      </c>
      <c r="V1190" s="19" t="n">
        <f aca="false">IF(OR($M1190="",$M1190="ERR",$J1190="",$K1190="",$N1190=""),0,IF($N1190=0,IF(AND(OR(8=7,8=12),8&gt;=$K1190,8&lt;=IF($L1190="",12,$L1190)),$J1190,0),IF(AND(8&gt;=$K1190,8&lt;=IF($L1190="",12,$L1190),MOD(8-$K1190,$N1190)=0),$J1190,0)))</f>
        <v>0</v>
      </c>
      <c r="W1190" s="19" t="n">
        <f aca="false">IF(OR($M1190="",$M1190="ERR",$J1190="",$K1190="",$N1190=""),0,IF($N1190=0,IF(AND(OR(9=7,9=12),9&gt;=$K1190,9&lt;=IF($L1190="",12,$L1190)),$J1190,0),IF(AND(9&gt;=$K1190,9&lt;=IF($L1190="",12,$L1190),MOD(9-$K1190,$N1190)=0),$J1190,0)))</f>
        <v>0</v>
      </c>
      <c r="X1190" s="19" t="n">
        <f aca="false">IF(OR($M1190="",$M1190="ERR",$J1190="",$K1190="",$N1190=""),0,IF($N1190=0,IF(AND(OR(10=7,10=12),10&gt;=$K1190,10&lt;=IF($L1190="",12,$L1190)),$J1190,0),IF(AND(10&gt;=$K1190,10&lt;=IF($L1190="",12,$L1190),MOD(10-$K1190,$N1190)=0),$J1190,0)))</f>
        <v>0</v>
      </c>
      <c r="Y1190" s="19" t="n">
        <f aca="false">IF(OR($M1190="",$M1190="ERR",$J1190="",$K1190="",$N1190=""),0,IF($N1190=0,IF(AND(OR(11=7,11=12),11&gt;=$K1190,11&lt;=IF($L1190="",12,$L1190)),$J1190,0),IF(AND(11&gt;=$K1190,11&lt;=IF($L1190="",12,$L1190),MOD(11-$K1190,$N1190)=0),$J1190,0)))</f>
        <v>0</v>
      </c>
      <c r="Z1190" s="19" t="n">
        <f aca="false">IF(OR($M1190="",$M1190="ERR",$J1190="",$K1190="",$N1190=""),0,IF($N1190=0,IF(AND(OR(12=7,12=12),12&gt;=$K1190,12&lt;=IF($L1190="",12,$L1190)),$J1190,0),IF(AND(12&gt;=$K1190,12&lt;=IF($L1190="",12,$L1190),MOD(12-$K1190,$N1190)=0),$J1190,0)))</f>
        <v>0</v>
      </c>
      <c r="AA1190" s="36" t="n">
        <f aca="false">SUM(O1190:Z1190)</f>
        <v>0</v>
      </c>
      <c r="AB1190" s="15" t="str">
        <f aca="false">IF(AND($B1190="",$D1190="",$J1190=""),"",IF($B1190="","Falta código",IF(ISNA(MATCH($B1190,LST_COD,0)),"Código no registrado en Trabajadores",IF($E1190="","Concepto no está en el catálogo",IF($M1190="ERR","Retención de otro empleador: Origen = Otro empleador",IF(OR($J1190="",$K1190=""),"Falta monto o mes",IF(OR($K1190&lt;1,$K1190&gt;12),"Mes inicio inválido",IF(AND($L1190&lt;&gt;"",OR($L1190&lt;$K1190,$L1190&gt;12)),"Mes fin inválido",IF($N1190="","Falta frecuencia",IF(AND($G1190&lt;&gt;"Otro empleador",SUMPRODUCT(($O1190:$Z1190&lt;&gt;0)*(((COLUMN($O1190:$Z1190)-14)&lt;INDEX(Trabajadores!$M$6:$M$105,MATCH($B1190,LST_COD,0)))+((COLUMN($O1190:$Z1190)-14)&gt;INDEX(Trabajadores!$N$6:$N$105,MATCH($B1190,LST_COD,0)))))&gt;0),"Aviso: hay meses fuera del periodo laboral","OK"))))))))))</f>
        <v/>
      </c>
    </row>
    <row r="1191" customFormat="false" ht="15" hidden="false" customHeight="false" outlineLevel="0" collapsed="false">
      <c r="A1191" s="23" t="n">
        <v>1186</v>
      </c>
      <c r="B1191" s="7"/>
      <c r="C1191" s="35" t="str">
        <f aca="false">IF($B1191="","",IFERROR(INDEX(Trabajadores!$D$6:$D$105,MATCH($B1191,LST_COD,0)),"¿Código?"))</f>
        <v/>
      </c>
      <c r="D1191" s="30"/>
      <c r="E1191" s="9" t="str">
        <f aca="false">IF($D1191="","",IFERROR(VLOOKUP($D1191,CONC_TABLA,2,FALSE()),""))</f>
        <v/>
      </c>
      <c r="F1191" s="9" t="str">
        <f aca="false">IF($D1191="","",IFERROR(VLOOKUP($D1191,CONC_TABLA,3,FALSE()),""))</f>
        <v/>
      </c>
      <c r="G1191" s="30"/>
      <c r="H1191" s="30"/>
      <c r="I1191" s="30"/>
      <c r="J1191" s="29"/>
      <c r="K1191" s="28"/>
      <c r="L1191" s="28"/>
      <c r="M1191" s="9" t="str">
        <f aca="false">IF(OR($B1191="",$E1191=""),"",IF($E1191="INA","INA",IF($G1191="Otro empleador",IF($E1191="RET","RETO",IF($E1191="ORD","OTO","OTX")),IF($E1191="RET","ERR",$E1191))))</f>
        <v/>
      </c>
      <c r="N1191" s="9" t="str">
        <f aca="false">IF($I1191="","",IFERROR(VLOOKUP($I1191,FREC_TABLA,2,FALSE()),""))</f>
        <v/>
      </c>
      <c r="O1191" s="19" t="n">
        <f aca="false">IF(OR($M1191="",$M1191="ERR",$J1191="",$K1191="",$N1191=""),0,IF($N1191=0,IF(AND(OR(1=7,1=12),1&gt;=$K1191,1&lt;=IF($L1191="",12,$L1191)),$J1191,0),IF(AND(1&gt;=$K1191,1&lt;=IF($L1191="",12,$L1191),MOD(1-$K1191,$N1191)=0),$J1191,0)))</f>
        <v>0</v>
      </c>
      <c r="P1191" s="19" t="n">
        <f aca="false">IF(OR($M1191="",$M1191="ERR",$J1191="",$K1191="",$N1191=""),0,IF($N1191=0,IF(AND(OR(2=7,2=12),2&gt;=$K1191,2&lt;=IF($L1191="",12,$L1191)),$J1191,0),IF(AND(2&gt;=$K1191,2&lt;=IF($L1191="",12,$L1191),MOD(2-$K1191,$N1191)=0),$J1191,0)))</f>
        <v>0</v>
      </c>
      <c r="Q1191" s="19" t="n">
        <f aca="false">IF(OR($M1191="",$M1191="ERR",$J1191="",$K1191="",$N1191=""),0,IF($N1191=0,IF(AND(OR(3=7,3=12),3&gt;=$K1191,3&lt;=IF($L1191="",12,$L1191)),$J1191,0),IF(AND(3&gt;=$K1191,3&lt;=IF($L1191="",12,$L1191),MOD(3-$K1191,$N1191)=0),$J1191,0)))</f>
        <v>0</v>
      </c>
      <c r="R1191" s="19" t="n">
        <f aca="false">IF(OR($M1191="",$M1191="ERR",$J1191="",$K1191="",$N1191=""),0,IF($N1191=0,IF(AND(OR(4=7,4=12),4&gt;=$K1191,4&lt;=IF($L1191="",12,$L1191)),$J1191,0),IF(AND(4&gt;=$K1191,4&lt;=IF($L1191="",12,$L1191),MOD(4-$K1191,$N1191)=0),$J1191,0)))</f>
        <v>0</v>
      </c>
      <c r="S1191" s="19" t="n">
        <f aca="false">IF(OR($M1191="",$M1191="ERR",$J1191="",$K1191="",$N1191=""),0,IF($N1191=0,IF(AND(OR(5=7,5=12),5&gt;=$K1191,5&lt;=IF($L1191="",12,$L1191)),$J1191,0),IF(AND(5&gt;=$K1191,5&lt;=IF($L1191="",12,$L1191),MOD(5-$K1191,$N1191)=0),$J1191,0)))</f>
        <v>0</v>
      </c>
      <c r="T1191" s="19" t="n">
        <f aca="false">IF(OR($M1191="",$M1191="ERR",$J1191="",$K1191="",$N1191=""),0,IF($N1191=0,IF(AND(OR(6=7,6=12),6&gt;=$K1191,6&lt;=IF($L1191="",12,$L1191)),$J1191,0),IF(AND(6&gt;=$K1191,6&lt;=IF($L1191="",12,$L1191),MOD(6-$K1191,$N1191)=0),$J1191,0)))</f>
        <v>0</v>
      </c>
      <c r="U1191" s="19" t="n">
        <f aca="false">IF(OR($M1191="",$M1191="ERR",$J1191="",$K1191="",$N1191=""),0,IF($N1191=0,IF(AND(OR(7=7,7=12),7&gt;=$K1191,7&lt;=IF($L1191="",12,$L1191)),$J1191,0),IF(AND(7&gt;=$K1191,7&lt;=IF($L1191="",12,$L1191),MOD(7-$K1191,$N1191)=0),$J1191,0)))</f>
        <v>0</v>
      </c>
      <c r="V1191" s="19" t="n">
        <f aca="false">IF(OR($M1191="",$M1191="ERR",$J1191="",$K1191="",$N1191=""),0,IF($N1191=0,IF(AND(OR(8=7,8=12),8&gt;=$K1191,8&lt;=IF($L1191="",12,$L1191)),$J1191,0),IF(AND(8&gt;=$K1191,8&lt;=IF($L1191="",12,$L1191),MOD(8-$K1191,$N1191)=0),$J1191,0)))</f>
        <v>0</v>
      </c>
      <c r="W1191" s="19" t="n">
        <f aca="false">IF(OR($M1191="",$M1191="ERR",$J1191="",$K1191="",$N1191=""),0,IF($N1191=0,IF(AND(OR(9=7,9=12),9&gt;=$K1191,9&lt;=IF($L1191="",12,$L1191)),$J1191,0),IF(AND(9&gt;=$K1191,9&lt;=IF($L1191="",12,$L1191),MOD(9-$K1191,$N1191)=0),$J1191,0)))</f>
        <v>0</v>
      </c>
      <c r="X1191" s="19" t="n">
        <f aca="false">IF(OR($M1191="",$M1191="ERR",$J1191="",$K1191="",$N1191=""),0,IF($N1191=0,IF(AND(OR(10=7,10=12),10&gt;=$K1191,10&lt;=IF($L1191="",12,$L1191)),$J1191,0),IF(AND(10&gt;=$K1191,10&lt;=IF($L1191="",12,$L1191),MOD(10-$K1191,$N1191)=0),$J1191,0)))</f>
        <v>0</v>
      </c>
      <c r="Y1191" s="19" t="n">
        <f aca="false">IF(OR($M1191="",$M1191="ERR",$J1191="",$K1191="",$N1191=""),0,IF($N1191=0,IF(AND(OR(11=7,11=12),11&gt;=$K1191,11&lt;=IF($L1191="",12,$L1191)),$J1191,0),IF(AND(11&gt;=$K1191,11&lt;=IF($L1191="",12,$L1191),MOD(11-$K1191,$N1191)=0),$J1191,0)))</f>
        <v>0</v>
      </c>
      <c r="Z1191" s="19" t="n">
        <f aca="false">IF(OR($M1191="",$M1191="ERR",$J1191="",$K1191="",$N1191=""),0,IF($N1191=0,IF(AND(OR(12=7,12=12),12&gt;=$K1191,12&lt;=IF($L1191="",12,$L1191)),$J1191,0),IF(AND(12&gt;=$K1191,12&lt;=IF($L1191="",12,$L1191),MOD(12-$K1191,$N1191)=0),$J1191,0)))</f>
        <v>0</v>
      </c>
      <c r="AA1191" s="36" t="n">
        <f aca="false">SUM(O1191:Z1191)</f>
        <v>0</v>
      </c>
      <c r="AB1191" s="15" t="str">
        <f aca="false">IF(AND($B1191="",$D1191="",$J1191=""),"",IF($B1191="","Falta código",IF(ISNA(MATCH($B1191,LST_COD,0)),"Código no registrado en Trabajadores",IF($E1191="","Concepto no está en el catálogo",IF($M1191="ERR","Retención de otro empleador: Origen = Otro empleador",IF(OR($J1191="",$K1191=""),"Falta monto o mes",IF(OR($K1191&lt;1,$K1191&gt;12),"Mes inicio inválido",IF(AND($L1191&lt;&gt;"",OR($L1191&lt;$K1191,$L1191&gt;12)),"Mes fin inválido",IF($N1191="","Falta frecuencia",IF(AND($G1191&lt;&gt;"Otro empleador",SUMPRODUCT(($O1191:$Z1191&lt;&gt;0)*(((COLUMN($O1191:$Z1191)-14)&lt;INDEX(Trabajadores!$M$6:$M$105,MATCH($B1191,LST_COD,0)))+((COLUMN($O1191:$Z1191)-14)&gt;INDEX(Trabajadores!$N$6:$N$105,MATCH($B1191,LST_COD,0)))))&gt;0),"Aviso: hay meses fuera del periodo laboral","OK"))))))))))</f>
        <v/>
      </c>
    </row>
    <row r="1192" customFormat="false" ht="15" hidden="false" customHeight="false" outlineLevel="0" collapsed="false">
      <c r="A1192" s="23" t="n">
        <v>1187</v>
      </c>
      <c r="B1192" s="7"/>
      <c r="C1192" s="35" t="str">
        <f aca="false">IF($B1192="","",IFERROR(INDEX(Trabajadores!$D$6:$D$105,MATCH($B1192,LST_COD,0)),"¿Código?"))</f>
        <v/>
      </c>
      <c r="D1192" s="30"/>
      <c r="E1192" s="9" t="str">
        <f aca="false">IF($D1192="","",IFERROR(VLOOKUP($D1192,CONC_TABLA,2,FALSE()),""))</f>
        <v/>
      </c>
      <c r="F1192" s="9" t="str">
        <f aca="false">IF($D1192="","",IFERROR(VLOOKUP($D1192,CONC_TABLA,3,FALSE()),""))</f>
        <v/>
      </c>
      <c r="G1192" s="30"/>
      <c r="H1192" s="30"/>
      <c r="I1192" s="30"/>
      <c r="J1192" s="29"/>
      <c r="K1192" s="28"/>
      <c r="L1192" s="28"/>
      <c r="M1192" s="9" t="str">
        <f aca="false">IF(OR($B1192="",$E1192=""),"",IF($E1192="INA","INA",IF($G1192="Otro empleador",IF($E1192="RET","RETO",IF($E1192="ORD","OTO","OTX")),IF($E1192="RET","ERR",$E1192))))</f>
        <v/>
      </c>
      <c r="N1192" s="9" t="str">
        <f aca="false">IF($I1192="","",IFERROR(VLOOKUP($I1192,FREC_TABLA,2,FALSE()),""))</f>
        <v/>
      </c>
      <c r="O1192" s="19" t="n">
        <f aca="false">IF(OR($M1192="",$M1192="ERR",$J1192="",$K1192="",$N1192=""),0,IF($N1192=0,IF(AND(OR(1=7,1=12),1&gt;=$K1192,1&lt;=IF($L1192="",12,$L1192)),$J1192,0),IF(AND(1&gt;=$K1192,1&lt;=IF($L1192="",12,$L1192),MOD(1-$K1192,$N1192)=0),$J1192,0)))</f>
        <v>0</v>
      </c>
      <c r="P1192" s="19" t="n">
        <f aca="false">IF(OR($M1192="",$M1192="ERR",$J1192="",$K1192="",$N1192=""),0,IF($N1192=0,IF(AND(OR(2=7,2=12),2&gt;=$K1192,2&lt;=IF($L1192="",12,$L1192)),$J1192,0),IF(AND(2&gt;=$K1192,2&lt;=IF($L1192="",12,$L1192),MOD(2-$K1192,$N1192)=0),$J1192,0)))</f>
        <v>0</v>
      </c>
      <c r="Q1192" s="19" t="n">
        <f aca="false">IF(OR($M1192="",$M1192="ERR",$J1192="",$K1192="",$N1192=""),0,IF($N1192=0,IF(AND(OR(3=7,3=12),3&gt;=$K1192,3&lt;=IF($L1192="",12,$L1192)),$J1192,0),IF(AND(3&gt;=$K1192,3&lt;=IF($L1192="",12,$L1192),MOD(3-$K1192,$N1192)=0),$J1192,0)))</f>
        <v>0</v>
      </c>
      <c r="R1192" s="19" t="n">
        <f aca="false">IF(OR($M1192="",$M1192="ERR",$J1192="",$K1192="",$N1192=""),0,IF($N1192=0,IF(AND(OR(4=7,4=12),4&gt;=$K1192,4&lt;=IF($L1192="",12,$L1192)),$J1192,0),IF(AND(4&gt;=$K1192,4&lt;=IF($L1192="",12,$L1192),MOD(4-$K1192,$N1192)=0),$J1192,0)))</f>
        <v>0</v>
      </c>
      <c r="S1192" s="19" t="n">
        <f aca="false">IF(OR($M1192="",$M1192="ERR",$J1192="",$K1192="",$N1192=""),0,IF($N1192=0,IF(AND(OR(5=7,5=12),5&gt;=$K1192,5&lt;=IF($L1192="",12,$L1192)),$J1192,0),IF(AND(5&gt;=$K1192,5&lt;=IF($L1192="",12,$L1192),MOD(5-$K1192,$N1192)=0),$J1192,0)))</f>
        <v>0</v>
      </c>
      <c r="T1192" s="19" t="n">
        <f aca="false">IF(OR($M1192="",$M1192="ERR",$J1192="",$K1192="",$N1192=""),0,IF($N1192=0,IF(AND(OR(6=7,6=12),6&gt;=$K1192,6&lt;=IF($L1192="",12,$L1192)),$J1192,0),IF(AND(6&gt;=$K1192,6&lt;=IF($L1192="",12,$L1192),MOD(6-$K1192,$N1192)=0),$J1192,0)))</f>
        <v>0</v>
      </c>
      <c r="U1192" s="19" t="n">
        <f aca="false">IF(OR($M1192="",$M1192="ERR",$J1192="",$K1192="",$N1192=""),0,IF($N1192=0,IF(AND(OR(7=7,7=12),7&gt;=$K1192,7&lt;=IF($L1192="",12,$L1192)),$J1192,0),IF(AND(7&gt;=$K1192,7&lt;=IF($L1192="",12,$L1192),MOD(7-$K1192,$N1192)=0),$J1192,0)))</f>
        <v>0</v>
      </c>
      <c r="V1192" s="19" t="n">
        <f aca="false">IF(OR($M1192="",$M1192="ERR",$J1192="",$K1192="",$N1192=""),0,IF($N1192=0,IF(AND(OR(8=7,8=12),8&gt;=$K1192,8&lt;=IF($L1192="",12,$L1192)),$J1192,0),IF(AND(8&gt;=$K1192,8&lt;=IF($L1192="",12,$L1192),MOD(8-$K1192,$N1192)=0),$J1192,0)))</f>
        <v>0</v>
      </c>
      <c r="W1192" s="19" t="n">
        <f aca="false">IF(OR($M1192="",$M1192="ERR",$J1192="",$K1192="",$N1192=""),0,IF($N1192=0,IF(AND(OR(9=7,9=12),9&gt;=$K1192,9&lt;=IF($L1192="",12,$L1192)),$J1192,0),IF(AND(9&gt;=$K1192,9&lt;=IF($L1192="",12,$L1192),MOD(9-$K1192,$N1192)=0),$J1192,0)))</f>
        <v>0</v>
      </c>
      <c r="X1192" s="19" t="n">
        <f aca="false">IF(OR($M1192="",$M1192="ERR",$J1192="",$K1192="",$N1192=""),0,IF($N1192=0,IF(AND(OR(10=7,10=12),10&gt;=$K1192,10&lt;=IF($L1192="",12,$L1192)),$J1192,0),IF(AND(10&gt;=$K1192,10&lt;=IF($L1192="",12,$L1192),MOD(10-$K1192,$N1192)=0),$J1192,0)))</f>
        <v>0</v>
      </c>
      <c r="Y1192" s="19" t="n">
        <f aca="false">IF(OR($M1192="",$M1192="ERR",$J1192="",$K1192="",$N1192=""),0,IF($N1192=0,IF(AND(OR(11=7,11=12),11&gt;=$K1192,11&lt;=IF($L1192="",12,$L1192)),$J1192,0),IF(AND(11&gt;=$K1192,11&lt;=IF($L1192="",12,$L1192),MOD(11-$K1192,$N1192)=0),$J1192,0)))</f>
        <v>0</v>
      </c>
      <c r="Z1192" s="19" t="n">
        <f aca="false">IF(OR($M1192="",$M1192="ERR",$J1192="",$K1192="",$N1192=""),0,IF($N1192=0,IF(AND(OR(12=7,12=12),12&gt;=$K1192,12&lt;=IF($L1192="",12,$L1192)),$J1192,0),IF(AND(12&gt;=$K1192,12&lt;=IF($L1192="",12,$L1192),MOD(12-$K1192,$N1192)=0),$J1192,0)))</f>
        <v>0</v>
      </c>
      <c r="AA1192" s="36" t="n">
        <f aca="false">SUM(O1192:Z1192)</f>
        <v>0</v>
      </c>
      <c r="AB1192" s="15" t="str">
        <f aca="false">IF(AND($B1192="",$D1192="",$J1192=""),"",IF($B1192="","Falta código",IF(ISNA(MATCH($B1192,LST_COD,0)),"Código no registrado en Trabajadores",IF($E1192="","Concepto no está en el catálogo",IF($M1192="ERR","Retención de otro empleador: Origen = Otro empleador",IF(OR($J1192="",$K1192=""),"Falta monto o mes",IF(OR($K1192&lt;1,$K1192&gt;12),"Mes inicio inválido",IF(AND($L1192&lt;&gt;"",OR($L1192&lt;$K1192,$L1192&gt;12)),"Mes fin inválido",IF($N1192="","Falta frecuencia",IF(AND($G1192&lt;&gt;"Otro empleador",SUMPRODUCT(($O1192:$Z1192&lt;&gt;0)*(((COLUMN($O1192:$Z1192)-14)&lt;INDEX(Trabajadores!$M$6:$M$105,MATCH($B1192,LST_COD,0)))+((COLUMN($O1192:$Z1192)-14)&gt;INDEX(Trabajadores!$N$6:$N$105,MATCH($B1192,LST_COD,0)))))&gt;0),"Aviso: hay meses fuera del periodo laboral","OK"))))))))))</f>
        <v/>
      </c>
    </row>
    <row r="1193" customFormat="false" ht="15" hidden="false" customHeight="false" outlineLevel="0" collapsed="false">
      <c r="A1193" s="23" t="n">
        <v>1188</v>
      </c>
      <c r="B1193" s="7"/>
      <c r="C1193" s="35" t="str">
        <f aca="false">IF($B1193="","",IFERROR(INDEX(Trabajadores!$D$6:$D$105,MATCH($B1193,LST_COD,0)),"¿Código?"))</f>
        <v/>
      </c>
      <c r="D1193" s="30"/>
      <c r="E1193" s="9" t="str">
        <f aca="false">IF($D1193="","",IFERROR(VLOOKUP($D1193,CONC_TABLA,2,FALSE()),""))</f>
        <v/>
      </c>
      <c r="F1193" s="9" t="str">
        <f aca="false">IF($D1193="","",IFERROR(VLOOKUP($D1193,CONC_TABLA,3,FALSE()),""))</f>
        <v/>
      </c>
      <c r="G1193" s="30"/>
      <c r="H1193" s="30"/>
      <c r="I1193" s="30"/>
      <c r="J1193" s="29"/>
      <c r="K1193" s="28"/>
      <c r="L1193" s="28"/>
      <c r="M1193" s="9" t="str">
        <f aca="false">IF(OR($B1193="",$E1193=""),"",IF($E1193="INA","INA",IF($G1193="Otro empleador",IF($E1193="RET","RETO",IF($E1193="ORD","OTO","OTX")),IF($E1193="RET","ERR",$E1193))))</f>
        <v/>
      </c>
      <c r="N1193" s="9" t="str">
        <f aca="false">IF($I1193="","",IFERROR(VLOOKUP($I1193,FREC_TABLA,2,FALSE()),""))</f>
        <v/>
      </c>
      <c r="O1193" s="19" t="n">
        <f aca="false">IF(OR($M1193="",$M1193="ERR",$J1193="",$K1193="",$N1193=""),0,IF($N1193=0,IF(AND(OR(1=7,1=12),1&gt;=$K1193,1&lt;=IF($L1193="",12,$L1193)),$J1193,0),IF(AND(1&gt;=$K1193,1&lt;=IF($L1193="",12,$L1193),MOD(1-$K1193,$N1193)=0),$J1193,0)))</f>
        <v>0</v>
      </c>
      <c r="P1193" s="19" t="n">
        <f aca="false">IF(OR($M1193="",$M1193="ERR",$J1193="",$K1193="",$N1193=""),0,IF($N1193=0,IF(AND(OR(2=7,2=12),2&gt;=$K1193,2&lt;=IF($L1193="",12,$L1193)),$J1193,0),IF(AND(2&gt;=$K1193,2&lt;=IF($L1193="",12,$L1193),MOD(2-$K1193,$N1193)=0),$J1193,0)))</f>
        <v>0</v>
      </c>
      <c r="Q1193" s="19" t="n">
        <f aca="false">IF(OR($M1193="",$M1193="ERR",$J1193="",$K1193="",$N1193=""),0,IF($N1193=0,IF(AND(OR(3=7,3=12),3&gt;=$K1193,3&lt;=IF($L1193="",12,$L1193)),$J1193,0),IF(AND(3&gt;=$K1193,3&lt;=IF($L1193="",12,$L1193),MOD(3-$K1193,$N1193)=0),$J1193,0)))</f>
        <v>0</v>
      </c>
      <c r="R1193" s="19" t="n">
        <f aca="false">IF(OR($M1193="",$M1193="ERR",$J1193="",$K1193="",$N1193=""),0,IF($N1193=0,IF(AND(OR(4=7,4=12),4&gt;=$K1193,4&lt;=IF($L1193="",12,$L1193)),$J1193,0),IF(AND(4&gt;=$K1193,4&lt;=IF($L1193="",12,$L1193),MOD(4-$K1193,$N1193)=0),$J1193,0)))</f>
        <v>0</v>
      </c>
      <c r="S1193" s="19" t="n">
        <f aca="false">IF(OR($M1193="",$M1193="ERR",$J1193="",$K1193="",$N1193=""),0,IF($N1193=0,IF(AND(OR(5=7,5=12),5&gt;=$K1193,5&lt;=IF($L1193="",12,$L1193)),$J1193,0),IF(AND(5&gt;=$K1193,5&lt;=IF($L1193="",12,$L1193),MOD(5-$K1193,$N1193)=0),$J1193,0)))</f>
        <v>0</v>
      </c>
      <c r="T1193" s="19" t="n">
        <f aca="false">IF(OR($M1193="",$M1193="ERR",$J1193="",$K1193="",$N1193=""),0,IF($N1193=0,IF(AND(OR(6=7,6=12),6&gt;=$K1193,6&lt;=IF($L1193="",12,$L1193)),$J1193,0),IF(AND(6&gt;=$K1193,6&lt;=IF($L1193="",12,$L1193),MOD(6-$K1193,$N1193)=0),$J1193,0)))</f>
        <v>0</v>
      </c>
      <c r="U1193" s="19" t="n">
        <f aca="false">IF(OR($M1193="",$M1193="ERR",$J1193="",$K1193="",$N1193=""),0,IF($N1193=0,IF(AND(OR(7=7,7=12),7&gt;=$K1193,7&lt;=IF($L1193="",12,$L1193)),$J1193,0),IF(AND(7&gt;=$K1193,7&lt;=IF($L1193="",12,$L1193),MOD(7-$K1193,$N1193)=0),$J1193,0)))</f>
        <v>0</v>
      </c>
      <c r="V1193" s="19" t="n">
        <f aca="false">IF(OR($M1193="",$M1193="ERR",$J1193="",$K1193="",$N1193=""),0,IF($N1193=0,IF(AND(OR(8=7,8=12),8&gt;=$K1193,8&lt;=IF($L1193="",12,$L1193)),$J1193,0),IF(AND(8&gt;=$K1193,8&lt;=IF($L1193="",12,$L1193),MOD(8-$K1193,$N1193)=0),$J1193,0)))</f>
        <v>0</v>
      </c>
      <c r="W1193" s="19" t="n">
        <f aca="false">IF(OR($M1193="",$M1193="ERR",$J1193="",$K1193="",$N1193=""),0,IF($N1193=0,IF(AND(OR(9=7,9=12),9&gt;=$K1193,9&lt;=IF($L1193="",12,$L1193)),$J1193,0),IF(AND(9&gt;=$K1193,9&lt;=IF($L1193="",12,$L1193),MOD(9-$K1193,$N1193)=0),$J1193,0)))</f>
        <v>0</v>
      </c>
      <c r="X1193" s="19" t="n">
        <f aca="false">IF(OR($M1193="",$M1193="ERR",$J1193="",$K1193="",$N1193=""),0,IF($N1193=0,IF(AND(OR(10=7,10=12),10&gt;=$K1193,10&lt;=IF($L1193="",12,$L1193)),$J1193,0),IF(AND(10&gt;=$K1193,10&lt;=IF($L1193="",12,$L1193),MOD(10-$K1193,$N1193)=0),$J1193,0)))</f>
        <v>0</v>
      </c>
      <c r="Y1193" s="19" t="n">
        <f aca="false">IF(OR($M1193="",$M1193="ERR",$J1193="",$K1193="",$N1193=""),0,IF($N1193=0,IF(AND(OR(11=7,11=12),11&gt;=$K1193,11&lt;=IF($L1193="",12,$L1193)),$J1193,0),IF(AND(11&gt;=$K1193,11&lt;=IF($L1193="",12,$L1193),MOD(11-$K1193,$N1193)=0),$J1193,0)))</f>
        <v>0</v>
      </c>
      <c r="Z1193" s="19" t="n">
        <f aca="false">IF(OR($M1193="",$M1193="ERR",$J1193="",$K1193="",$N1193=""),0,IF($N1193=0,IF(AND(OR(12=7,12=12),12&gt;=$K1193,12&lt;=IF($L1193="",12,$L1193)),$J1193,0),IF(AND(12&gt;=$K1193,12&lt;=IF($L1193="",12,$L1193),MOD(12-$K1193,$N1193)=0),$J1193,0)))</f>
        <v>0</v>
      </c>
      <c r="AA1193" s="36" t="n">
        <f aca="false">SUM(O1193:Z1193)</f>
        <v>0</v>
      </c>
      <c r="AB1193" s="15" t="str">
        <f aca="false">IF(AND($B1193="",$D1193="",$J1193=""),"",IF($B1193="","Falta código",IF(ISNA(MATCH($B1193,LST_COD,0)),"Código no registrado en Trabajadores",IF($E1193="","Concepto no está en el catálogo",IF($M1193="ERR","Retención de otro empleador: Origen = Otro empleador",IF(OR($J1193="",$K1193=""),"Falta monto o mes",IF(OR($K1193&lt;1,$K1193&gt;12),"Mes inicio inválido",IF(AND($L1193&lt;&gt;"",OR($L1193&lt;$K1193,$L1193&gt;12)),"Mes fin inválido",IF($N1193="","Falta frecuencia",IF(AND($G1193&lt;&gt;"Otro empleador",SUMPRODUCT(($O1193:$Z1193&lt;&gt;0)*(((COLUMN($O1193:$Z1193)-14)&lt;INDEX(Trabajadores!$M$6:$M$105,MATCH($B1193,LST_COD,0)))+((COLUMN($O1193:$Z1193)-14)&gt;INDEX(Trabajadores!$N$6:$N$105,MATCH($B1193,LST_COD,0)))))&gt;0),"Aviso: hay meses fuera del periodo laboral","OK"))))))))))</f>
        <v/>
      </c>
    </row>
    <row r="1194" customFormat="false" ht="15" hidden="false" customHeight="false" outlineLevel="0" collapsed="false">
      <c r="A1194" s="23" t="n">
        <v>1189</v>
      </c>
      <c r="B1194" s="7"/>
      <c r="C1194" s="35" t="str">
        <f aca="false">IF($B1194="","",IFERROR(INDEX(Trabajadores!$D$6:$D$105,MATCH($B1194,LST_COD,0)),"¿Código?"))</f>
        <v/>
      </c>
      <c r="D1194" s="30"/>
      <c r="E1194" s="9" t="str">
        <f aca="false">IF($D1194="","",IFERROR(VLOOKUP($D1194,CONC_TABLA,2,FALSE()),""))</f>
        <v/>
      </c>
      <c r="F1194" s="9" t="str">
        <f aca="false">IF($D1194="","",IFERROR(VLOOKUP($D1194,CONC_TABLA,3,FALSE()),""))</f>
        <v/>
      </c>
      <c r="G1194" s="30"/>
      <c r="H1194" s="30"/>
      <c r="I1194" s="30"/>
      <c r="J1194" s="29"/>
      <c r="K1194" s="28"/>
      <c r="L1194" s="28"/>
      <c r="M1194" s="9" t="str">
        <f aca="false">IF(OR($B1194="",$E1194=""),"",IF($E1194="INA","INA",IF($G1194="Otro empleador",IF($E1194="RET","RETO",IF($E1194="ORD","OTO","OTX")),IF($E1194="RET","ERR",$E1194))))</f>
        <v/>
      </c>
      <c r="N1194" s="9" t="str">
        <f aca="false">IF($I1194="","",IFERROR(VLOOKUP($I1194,FREC_TABLA,2,FALSE()),""))</f>
        <v/>
      </c>
      <c r="O1194" s="19" t="n">
        <f aca="false">IF(OR($M1194="",$M1194="ERR",$J1194="",$K1194="",$N1194=""),0,IF($N1194=0,IF(AND(OR(1=7,1=12),1&gt;=$K1194,1&lt;=IF($L1194="",12,$L1194)),$J1194,0),IF(AND(1&gt;=$K1194,1&lt;=IF($L1194="",12,$L1194),MOD(1-$K1194,$N1194)=0),$J1194,0)))</f>
        <v>0</v>
      </c>
      <c r="P1194" s="19" t="n">
        <f aca="false">IF(OR($M1194="",$M1194="ERR",$J1194="",$K1194="",$N1194=""),0,IF($N1194=0,IF(AND(OR(2=7,2=12),2&gt;=$K1194,2&lt;=IF($L1194="",12,$L1194)),$J1194,0),IF(AND(2&gt;=$K1194,2&lt;=IF($L1194="",12,$L1194),MOD(2-$K1194,$N1194)=0),$J1194,0)))</f>
        <v>0</v>
      </c>
      <c r="Q1194" s="19" t="n">
        <f aca="false">IF(OR($M1194="",$M1194="ERR",$J1194="",$K1194="",$N1194=""),0,IF($N1194=0,IF(AND(OR(3=7,3=12),3&gt;=$K1194,3&lt;=IF($L1194="",12,$L1194)),$J1194,0),IF(AND(3&gt;=$K1194,3&lt;=IF($L1194="",12,$L1194),MOD(3-$K1194,$N1194)=0),$J1194,0)))</f>
        <v>0</v>
      </c>
      <c r="R1194" s="19" t="n">
        <f aca="false">IF(OR($M1194="",$M1194="ERR",$J1194="",$K1194="",$N1194=""),0,IF($N1194=0,IF(AND(OR(4=7,4=12),4&gt;=$K1194,4&lt;=IF($L1194="",12,$L1194)),$J1194,0),IF(AND(4&gt;=$K1194,4&lt;=IF($L1194="",12,$L1194),MOD(4-$K1194,$N1194)=0),$J1194,0)))</f>
        <v>0</v>
      </c>
      <c r="S1194" s="19" t="n">
        <f aca="false">IF(OR($M1194="",$M1194="ERR",$J1194="",$K1194="",$N1194=""),0,IF($N1194=0,IF(AND(OR(5=7,5=12),5&gt;=$K1194,5&lt;=IF($L1194="",12,$L1194)),$J1194,0),IF(AND(5&gt;=$K1194,5&lt;=IF($L1194="",12,$L1194),MOD(5-$K1194,$N1194)=0),$J1194,0)))</f>
        <v>0</v>
      </c>
      <c r="T1194" s="19" t="n">
        <f aca="false">IF(OR($M1194="",$M1194="ERR",$J1194="",$K1194="",$N1194=""),0,IF($N1194=0,IF(AND(OR(6=7,6=12),6&gt;=$K1194,6&lt;=IF($L1194="",12,$L1194)),$J1194,0),IF(AND(6&gt;=$K1194,6&lt;=IF($L1194="",12,$L1194),MOD(6-$K1194,$N1194)=0),$J1194,0)))</f>
        <v>0</v>
      </c>
      <c r="U1194" s="19" t="n">
        <f aca="false">IF(OR($M1194="",$M1194="ERR",$J1194="",$K1194="",$N1194=""),0,IF($N1194=0,IF(AND(OR(7=7,7=12),7&gt;=$K1194,7&lt;=IF($L1194="",12,$L1194)),$J1194,0),IF(AND(7&gt;=$K1194,7&lt;=IF($L1194="",12,$L1194),MOD(7-$K1194,$N1194)=0),$J1194,0)))</f>
        <v>0</v>
      </c>
      <c r="V1194" s="19" t="n">
        <f aca="false">IF(OR($M1194="",$M1194="ERR",$J1194="",$K1194="",$N1194=""),0,IF($N1194=0,IF(AND(OR(8=7,8=12),8&gt;=$K1194,8&lt;=IF($L1194="",12,$L1194)),$J1194,0),IF(AND(8&gt;=$K1194,8&lt;=IF($L1194="",12,$L1194),MOD(8-$K1194,$N1194)=0),$J1194,0)))</f>
        <v>0</v>
      </c>
      <c r="W1194" s="19" t="n">
        <f aca="false">IF(OR($M1194="",$M1194="ERR",$J1194="",$K1194="",$N1194=""),0,IF($N1194=0,IF(AND(OR(9=7,9=12),9&gt;=$K1194,9&lt;=IF($L1194="",12,$L1194)),$J1194,0),IF(AND(9&gt;=$K1194,9&lt;=IF($L1194="",12,$L1194),MOD(9-$K1194,$N1194)=0),$J1194,0)))</f>
        <v>0</v>
      </c>
      <c r="X1194" s="19" t="n">
        <f aca="false">IF(OR($M1194="",$M1194="ERR",$J1194="",$K1194="",$N1194=""),0,IF($N1194=0,IF(AND(OR(10=7,10=12),10&gt;=$K1194,10&lt;=IF($L1194="",12,$L1194)),$J1194,0),IF(AND(10&gt;=$K1194,10&lt;=IF($L1194="",12,$L1194),MOD(10-$K1194,$N1194)=0),$J1194,0)))</f>
        <v>0</v>
      </c>
      <c r="Y1194" s="19" t="n">
        <f aca="false">IF(OR($M1194="",$M1194="ERR",$J1194="",$K1194="",$N1194=""),0,IF($N1194=0,IF(AND(OR(11=7,11=12),11&gt;=$K1194,11&lt;=IF($L1194="",12,$L1194)),$J1194,0),IF(AND(11&gt;=$K1194,11&lt;=IF($L1194="",12,$L1194),MOD(11-$K1194,$N1194)=0),$J1194,0)))</f>
        <v>0</v>
      </c>
      <c r="Z1194" s="19" t="n">
        <f aca="false">IF(OR($M1194="",$M1194="ERR",$J1194="",$K1194="",$N1194=""),0,IF($N1194=0,IF(AND(OR(12=7,12=12),12&gt;=$K1194,12&lt;=IF($L1194="",12,$L1194)),$J1194,0),IF(AND(12&gt;=$K1194,12&lt;=IF($L1194="",12,$L1194),MOD(12-$K1194,$N1194)=0),$J1194,0)))</f>
        <v>0</v>
      </c>
      <c r="AA1194" s="36" t="n">
        <f aca="false">SUM(O1194:Z1194)</f>
        <v>0</v>
      </c>
      <c r="AB1194" s="15" t="str">
        <f aca="false">IF(AND($B1194="",$D1194="",$J1194=""),"",IF($B1194="","Falta código",IF(ISNA(MATCH($B1194,LST_COD,0)),"Código no registrado en Trabajadores",IF($E1194="","Concepto no está en el catálogo",IF($M1194="ERR","Retención de otro empleador: Origen = Otro empleador",IF(OR($J1194="",$K1194=""),"Falta monto o mes",IF(OR($K1194&lt;1,$K1194&gt;12),"Mes inicio inválido",IF(AND($L1194&lt;&gt;"",OR($L1194&lt;$K1194,$L1194&gt;12)),"Mes fin inválido",IF($N1194="","Falta frecuencia",IF(AND($G1194&lt;&gt;"Otro empleador",SUMPRODUCT(($O1194:$Z1194&lt;&gt;0)*(((COLUMN($O1194:$Z1194)-14)&lt;INDEX(Trabajadores!$M$6:$M$105,MATCH($B1194,LST_COD,0)))+((COLUMN($O1194:$Z1194)-14)&gt;INDEX(Trabajadores!$N$6:$N$105,MATCH($B1194,LST_COD,0)))))&gt;0),"Aviso: hay meses fuera del periodo laboral","OK"))))))))))</f>
        <v/>
      </c>
    </row>
    <row r="1195" customFormat="false" ht="15" hidden="false" customHeight="false" outlineLevel="0" collapsed="false">
      <c r="A1195" s="23" t="n">
        <v>1190</v>
      </c>
      <c r="B1195" s="7"/>
      <c r="C1195" s="35" t="str">
        <f aca="false">IF($B1195="","",IFERROR(INDEX(Trabajadores!$D$6:$D$105,MATCH($B1195,LST_COD,0)),"¿Código?"))</f>
        <v/>
      </c>
      <c r="D1195" s="30"/>
      <c r="E1195" s="9" t="str">
        <f aca="false">IF($D1195="","",IFERROR(VLOOKUP($D1195,CONC_TABLA,2,FALSE()),""))</f>
        <v/>
      </c>
      <c r="F1195" s="9" t="str">
        <f aca="false">IF($D1195="","",IFERROR(VLOOKUP($D1195,CONC_TABLA,3,FALSE()),""))</f>
        <v/>
      </c>
      <c r="G1195" s="30"/>
      <c r="H1195" s="30"/>
      <c r="I1195" s="30"/>
      <c r="J1195" s="29"/>
      <c r="K1195" s="28"/>
      <c r="L1195" s="28"/>
      <c r="M1195" s="9" t="str">
        <f aca="false">IF(OR($B1195="",$E1195=""),"",IF($E1195="INA","INA",IF($G1195="Otro empleador",IF($E1195="RET","RETO",IF($E1195="ORD","OTO","OTX")),IF($E1195="RET","ERR",$E1195))))</f>
        <v/>
      </c>
      <c r="N1195" s="9" t="str">
        <f aca="false">IF($I1195="","",IFERROR(VLOOKUP($I1195,FREC_TABLA,2,FALSE()),""))</f>
        <v/>
      </c>
      <c r="O1195" s="19" t="n">
        <f aca="false">IF(OR($M1195="",$M1195="ERR",$J1195="",$K1195="",$N1195=""),0,IF($N1195=0,IF(AND(OR(1=7,1=12),1&gt;=$K1195,1&lt;=IF($L1195="",12,$L1195)),$J1195,0),IF(AND(1&gt;=$K1195,1&lt;=IF($L1195="",12,$L1195),MOD(1-$K1195,$N1195)=0),$J1195,0)))</f>
        <v>0</v>
      </c>
      <c r="P1195" s="19" t="n">
        <f aca="false">IF(OR($M1195="",$M1195="ERR",$J1195="",$K1195="",$N1195=""),0,IF($N1195=0,IF(AND(OR(2=7,2=12),2&gt;=$K1195,2&lt;=IF($L1195="",12,$L1195)),$J1195,0),IF(AND(2&gt;=$K1195,2&lt;=IF($L1195="",12,$L1195),MOD(2-$K1195,$N1195)=0),$J1195,0)))</f>
        <v>0</v>
      </c>
      <c r="Q1195" s="19" t="n">
        <f aca="false">IF(OR($M1195="",$M1195="ERR",$J1195="",$K1195="",$N1195=""),0,IF($N1195=0,IF(AND(OR(3=7,3=12),3&gt;=$K1195,3&lt;=IF($L1195="",12,$L1195)),$J1195,0),IF(AND(3&gt;=$K1195,3&lt;=IF($L1195="",12,$L1195),MOD(3-$K1195,$N1195)=0),$J1195,0)))</f>
        <v>0</v>
      </c>
      <c r="R1195" s="19" t="n">
        <f aca="false">IF(OR($M1195="",$M1195="ERR",$J1195="",$K1195="",$N1195=""),0,IF($N1195=0,IF(AND(OR(4=7,4=12),4&gt;=$K1195,4&lt;=IF($L1195="",12,$L1195)),$J1195,0),IF(AND(4&gt;=$K1195,4&lt;=IF($L1195="",12,$L1195),MOD(4-$K1195,$N1195)=0),$J1195,0)))</f>
        <v>0</v>
      </c>
      <c r="S1195" s="19" t="n">
        <f aca="false">IF(OR($M1195="",$M1195="ERR",$J1195="",$K1195="",$N1195=""),0,IF($N1195=0,IF(AND(OR(5=7,5=12),5&gt;=$K1195,5&lt;=IF($L1195="",12,$L1195)),$J1195,0),IF(AND(5&gt;=$K1195,5&lt;=IF($L1195="",12,$L1195),MOD(5-$K1195,$N1195)=0),$J1195,0)))</f>
        <v>0</v>
      </c>
      <c r="T1195" s="19" t="n">
        <f aca="false">IF(OR($M1195="",$M1195="ERR",$J1195="",$K1195="",$N1195=""),0,IF($N1195=0,IF(AND(OR(6=7,6=12),6&gt;=$K1195,6&lt;=IF($L1195="",12,$L1195)),$J1195,0),IF(AND(6&gt;=$K1195,6&lt;=IF($L1195="",12,$L1195),MOD(6-$K1195,$N1195)=0),$J1195,0)))</f>
        <v>0</v>
      </c>
      <c r="U1195" s="19" t="n">
        <f aca="false">IF(OR($M1195="",$M1195="ERR",$J1195="",$K1195="",$N1195=""),0,IF($N1195=0,IF(AND(OR(7=7,7=12),7&gt;=$K1195,7&lt;=IF($L1195="",12,$L1195)),$J1195,0),IF(AND(7&gt;=$K1195,7&lt;=IF($L1195="",12,$L1195),MOD(7-$K1195,$N1195)=0),$J1195,0)))</f>
        <v>0</v>
      </c>
      <c r="V1195" s="19" t="n">
        <f aca="false">IF(OR($M1195="",$M1195="ERR",$J1195="",$K1195="",$N1195=""),0,IF($N1195=0,IF(AND(OR(8=7,8=12),8&gt;=$K1195,8&lt;=IF($L1195="",12,$L1195)),$J1195,0),IF(AND(8&gt;=$K1195,8&lt;=IF($L1195="",12,$L1195),MOD(8-$K1195,$N1195)=0),$J1195,0)))</f>
        <v>0</v>
      </c>
      <c r="W1195" s="19" t="n">
        <f aca="false">IF(OR($M1195="",$M1195="ERR",$J1195="",$K1195="",$N1195=""),0,IF($N1195=0,IF(AND(OR(9=7,9=12),9&gt;=$K1195,9&lt;=IF($L1195="",12,$L1195)),$J1195,0),IF(AND(9&gt;=$K1195,9&lt;=IF($L1195="",12,$L1195),MOD(9-$K1195,$N1195)=0),$J1195,0)))</f>
        <v>0</v>
      </c>
      <c r="X1195" s="19" t="n">
        <f aca="false">IF(OR($M1195="",$M1195="ERR",$J1195="",$K1195="",$N1195=""),0,IF($N1195=0,IF(AND(OR(10=7,10=12),10&gt;=$K1195,10&lt;=IF($L1195="",12,$L1195)),$J1195,0),IF(AND(10&gt;=$K1195,10&lt;=IF($L1195="",12,$L1195),MOD(10-$K1195,$N1195)=0),$J1195,0)))</f>
        <v>0</v>
      </c>
      <c r="Y1195" s="19" t="n">
        <f aca="false">IF(OR($M1195="",$M1195="ERR",$J1195="",$K1195="",$N1195=""),0,IF($N1195=0,IF(AND(OR(11=7,11=12),11&gt;=$K1195,11&lt;=IF($L1195="",12,$L1195)),$J1195,0),IF(AND(11&gt;=$K1195,11&lt;=IF($L1195="",12,$L1195),MOD(11-$K1195,$N1195)=0),$J1195,0)))</f>
        <v>0</v>
      </c>
      <c r="Z1195" s="19" t="n">
        <f aca="false">IF(OR($M1195="",$M1195="ERR",$J1195="",$K1195="",$N1195=""),0,IF($N1195=0,IF(AND(OR(12=7,12=12),12&gt;=$K1195,12&lt;=IF($L1195="",12,$L1195)),$J1195,0),IF(AND(12&gt;=$K1195,12&lt;=IF($L1195="",12,$L1195),MOD(12-$K1195,$N1195)=0),$J1195,0)))</f>
        <v>0</v>
      </c>
      <c r="AA1195" s="36" t="n">
        <f aca="false">SUM(O1195:Z1195)</f>
        <v>0</v>
      </c>
      <c r="AB1195" s="15" t="str">
        <f aca="false">IF(AND($B1195="",$D1195="",$J1195=""),"",IF($B1195="","Falta código",IF(ISNA(MATCH($B1195,LST_COD,0)),"Código no registrado en Trabajadores",IF($E1195="","Concepto no está en el catálogo",IF($M1195="ERR","Retención de otro empleador: Origen = Otro empleador",IF(OR($J1195="",$K1195=""),"Falta monto o mes",IF(OR($K1195&lt;1,$K1195&gt;12),"Mes inicio inválido",IF(AND($L1195&lt;&gt;"",OR($L1195&lt;$K1195,$L1195&gt;12)),"Mes fin inválido",IF($N1195="","Falta frecuencia",IF(AND($G1195&lt;&gt;"Otro empleador",SUMPRODUCT(($O1195:$Z1195&lt;&gt;0)*(((COLUMN($O1195:$Z1195)-14)&lt;INDEX(Trabajadores!$M$6:$M$105,MATCH($B1195,LST_COD,0)))+((COLUMN($O1195:$Z1195)-14)&gt;INDEX(Trabajadores!$N$6:$N$105,MATCH($B1195,LST_COD,0)))))&gt;0),"Aviso: hay meses fuera del periodo laboral","OK"))))))))))</f>
        <v/>
      </c>
    </row>
    <row r="1196" customFormat="false" ht="15" hidden="false" customHeight="false" outlineLevel="0" collapsed="false">
      <c r="A1196" s="23" t="n">
        <v>1191</v>
      </c>
      <c r="B1196" s="7"/>
      <c r="C1196" s="35" t="str">
        <f aca="false">IF($B1196="","",IFERROR(INDEX(Trabajadores!$D$6:$D$105,MATCH($B1196,LST_COD,0)),"¿Código?"))</f>
        <v/>
      </c>
      <c r="D1196" s="30"/>
      <c r="E1196" s="9" t="str">
        <f aca="false">IF($D1196="","",IFERROR(VLOOKUP($D1196,CONC_TABLA,2,FALSE()),""))</f>
        <v/>
      </c>
      <c r="F1196" s="9" t="str">
        <f aca="false">IF($D1196="","",IFERROR(VLOOKUP($D1196,CONC_TABLA,3,FALSE()),""))</f>
        <v/>
      </c>
      <c r="G1196" s="30"/>
      <c r="H1196" s="30"/>
      <c r="I1196" s="30"/>
      <c r="J1196" s="29"/>
      <c r="K1196" s="28"/>
      <c r="L1196" s="28"/>
      <c r="M1196" s="9" t="str">
        <f aca="false">IF(OR($B1196="",$E1196=""),"",IF($E1196="INA","INA",IF($G1196="Otro empleador",IF($E1196="RET","RETO",IF($E1196="ORD","OTO","OTX")),IF($E1196="RET","ERR",$E1196))))</f>
        <v/>
      </c>
      <c r="N1196" s="9" t="str">
        <f aca="false">IF($I1196="","",IFERROR(VLOOKUP($I1196,FREC_TABLA,2,FALSE()),""))</f>
        <v/>
      </c>
      <c r="O1196" s="19" t="n">
        <f aca="false">IF(OR($M1196="",$M1196="ERR",$J1196="",$K1196="",$N1196=""),0,IF($N1196=0,IF(AND(OR(1=7,1=12),1&gt;=$K1196,1&lt;=IF($L1196="",12,$L1196)),$J1196,0),IF(AND(1&gt;=$K1196,1&lt;=IF($L1196="",12,$L1196),MOD(1-$K1196,$N1196)=0),$J1196,0)))</f>
        <v>0</v>
      </c>
      <c r="P1196" s="19" t="n">
        <f aca="false">IF(OR($M1196="",$M1196="ERR",$J1196="",$K1196="",$N1196=""),0,IF($N1196=0,IF(AND(OR(2=7,2=12),2&gt;=$K1196,2&lt;=IF($L1196="",12,$L1196)),$J1196,0),IF(AND(2&gt;=$K1196,2&lt;=IF($L1196="",12,$L1196),MOD(2-$K1196,$N1196)=0),$J1196,0)))</f>
        <v>0</v>
      </c>
      <c r="Q1196" s="19" t="n">
        <f aca="false">IF(OR($M1196="",$M1196="ERR",$J1196="",$K1196="",$N1196=""),0,IF($N1196=0,IF(AND(OR(3=7,3=12),3&gt;=$K1196,3&lt;=IF($L1196="",12,$L1196)),$J1196,0),IF(AND(3&gt;=$K1196,3&lt;=IF($L1196="",12,$L1196),MOD(3-$K1196,$N1196)=0),$J1196,0)))</f>
        <v>0</v>
      </c>
      <c r="R1196" s="19" t="n">
        <f aca="false">IF(OR($M1196="",$M1196="ERR",$J1196="",$K1196="",$N1196=""),0,IF($N1196=0,IF(AND(OR(4=7,4=12),4&gt;=$K1196,4&lt;=IF($L1196="",12,$L1196)),$J1196,0),IF(AND(4&gt;=$K1196,4&lt;=IF($L1196="",12,$L1196),MOD(4-$K1196,$N1196)=0),$J1196,0)))</f>
        <v>0</v>
      </c>
      <c r="S1196" s="19" t="n">
        <f aca="false">IF(OR($M1196="",$M1196="ERR",$J1196="",$K1196="",$N1196=""),0,IF($N1196=0,IF(AND(OR(5=7,5=12),5&gt;=$K1196,5&lt;=IF($L1196="",12,$L1196)),$J1196,0),IF(AND(5&gt;=$K1196,5&lt;=IF($L1196="",12,$L1196),MOD(5-$K1196,$N1196)=0),$J1196,0)))</f>
        <v>0</v>
      </c>
      <c r="T1196" s="19" t="n">
        <f aca="false">IF(OR($M1196="",$M1196="ERR",$J1196="",$K1196="",$N1196=""),0,IF($N1196=0,IF(AND(OR(6=7,6=12),6&gt;=$K1196,6&lt;=IF($L1196="",12,$L1196)),$J1196,0),IF(AND(6&gt;=$K1196,6&lt;=IF($L1196="",12,$L1196),MOD(6-$K1196,$N1196)=0),$J1196,0)))</f>
        <v>0</v>
      </c>
      <c r="U1196" s="19" t="n">
        <f aca="false">IF(OR($M1196="",$M1196="ERR",$J1196="",$K1196="",$N1196=""),0,IF($N1196=0,IF(AND(OR(7=7,7=12),7&gt;=$K1196,7&lt;=IF($L1196="",12,$L1196)),$J1196,0),IF(AND(7&gt;=$K1196,7&lt;=IF($L1196="",12,$L1196),MOD(7-$K1196,$N1196)=0),$J1196,0)))</f>
        <v>0</v>
      </c>
      <c r="V1196" s="19" t="n">
        <f aca="false">IF(OR($M1196="",$M1196="ERR",$J1196="",$K1196="",$N1196=""),0,IF($N1196=0,IF(AND(OR(8=7,8=12),8&gt;=$K1196,8&lt;=IF($L1196="",12,$L1196)),$J1196,0),IF(AND(8&gt;=$K1196,8&lt;=IF($L1196="",12,$L1196),MOD(8-$K1196,$N1196)=0),$J1196,0)))</f>
        <v>0</v>
      </c>
      <c r="W1196" s="19" t="n">
        <f aca="false">IF(OR($M1196="",$M1196="ERR",$J1196="",$K1196="",$N1196=""),0,IF($N1196=0,IF(AND(OR(9=7,9=12),9&gt;=$K1196,9&lt;=IF($L1196="",12,$L1196)),$J1196,0),IF(AND(9&gt;=$K1196,9&lt;=IF($L1196="",12,$L1196),MOD(9-$K1196,$N1196)=0),$J1196,0)))</f>
        <v>0</v>
      </c>
      <c r="X1196" s="19" t="n">
        <f aca="false">IF(OR($M1196="",$M1196="ERR",$J1196="",$K1196="",$N1196=""),0,IF($N1196=0,IF(AND(OR(10=7,10=12),10&gt;=$K1196,10&lt;=IF($L1196="",12,$L1196)),$J1196,0),IF(AND(10&gt;=$K1196,10&lt;=IF($L1196="",12,$L1196),MOD(10-$K1196,$N1196)=0),$J1196,0)))</f>
        <v>0</v>
      </c>
      <c r="Y1196" s="19" t="n">
        <f aca="false">IF(OR($M1196="",$M1196="ERR",$J1196="",$K1196="",$N1196=""),0,IF($N1196=0,IF(AND(OR(11=7,11=12),11&gt;=$K1196,11&lt;=IF($L1196="",12,$L1196)),$J1196,0),IF(AND(11&gt;=$K1196,11&lt;=IF($L1196="",12,$L1196),MOD(11-$K1196,$N1196)=0),$J1196,0)))</f>
        <v>0</v>
      </c>
      <c r="Z1196" s="19" t="n">
        <f aca="false">IF(OR($M1196="",$M1196="ERR",$J1196="",$K1196="",$N1196=""),0,IF($N1196=0,IF(AND(OR(12=7,12=12),12&gt;=$K1196,12&lt;=IF($L1196="",12,$L1196)),$J1196,0),IF(AND(12&gt;=$K1196,12&lt;=IF($L1196="",12,$L1196),MOD(12-$K1196,$N1196)=0),$J1196,0)))</f>
        <v>0</v>
      </c>
      <c r="AA1196" s="36" t="n">
        <f aca="false">SUM(O1196:Z1196)</f>
        <v>0</v>
      </c>
      <c r="AB1196" s="15" t="str">
        <f aca="false">IF(AND($B1196="",$D1196="",$J1196=""),"",IF($B1196="","Falta código",IF(ISNA(MATCH($B1196,LST_COD,0)),"Código no registrado en Trabajadores",IF($E1196="","Concepto no está en el catálogo",IF($M1196="ERR","Retención de otro empleador: Origen = Otro empleador",IF(OR($J1196="",$K1196=""),"Falta monto o mes",IF(OR($K1196&lt;1,$K1196&gt;12),"Mes inicio inválido",IF(AND($L1196&lt;&gt;"",OR($L1196&lt;$K1196,$L1196&gt;12)),"Mes fin inválido",IF($N1196="","Falta frecuencia",IF(AND($G1196&lt;&gt;"Otro empleador",SUMPRODUCT(($O1196:$Z1196&lt;&gt;0)*(((COLUMN($O1196:$Z1196)-14)&lt;INDEX(Trabajadores!$M$6:$M$105,MATCH($B1196,LST_COD,0)))+((COLUMN($O1196:$Z1196)-14)&gt;INDEX(Trabajadores!$N$6:$N$105,MATCH($B1196,LST_COD,0)))))&gt;0),"Aviso: hay meses fuera del periodo laboral","OK"))))))))))</f>
        <v/>
      </c>
    </row>
    <row r="1197" customFormat="false" ht="15" hidden="false" customHeight="false" outlineLevel="0" collapsed="false">
      <c r="A1197" s="23" t="n">
        <v>1192</v>
      </c>
      <c r="B1197" s="7"/>
      <c r="C1197" s="35" t="str">
        <f aca="false">IF($B1197="","",IFERROR(INDEX(Trabajadores!$D$6:$D$105,MATCH($B1197,LST_COD,0)),"¿Código?"))</f>
        <v/>
      </c>
      <c r="D1197" s="30"/>
      <c r="E1197" s="9" t="str">
        <f aca="false">IF($D1197="","",IFERROR(VLOOKUP($D1197,CONC_TABLA,2,FALSE()),""))</f>
        <v/>
      </c>
      <c r="F1197" s="9" t="str">
        <f aca="false">IF($D1197="","",IFERROR(VLOOKUP($D1197,CONC_TABLA,3,FALSE()),""))</f>
        <v/>
      </c>
      <c r="G1197" s="30"/>
      <c r="H1197" s="30"/>
      <c r="I1197" s="30"/>
      <c r="J1197" s="29"/>
      <c r="K1197" s="28"/>
      <c r="L1197" s="28"/>
      <c r="M1197" s="9" t="str">
        <f aca="false">IF(OR($B1197="",$E1197=""),"",IF($E1197="INA","INA",IF($G1197="Otro empleador",IF($E1197="RET","RETO",IF($E1197="ORD","OTO","OTX")),IF($E1197="RET","ERR",$E1197))))</f>
        <v/>
      </c>
      <c r="N1197" s="9" t="str">
        <f aca="false">IF($I1197="","",IFERROR(VLOOKUP($I1197,FREC_TABLA,2,FALSE()),""))</f>
        <v/>
      </c>
      <c r="O1197" s="19" t="n">
        <f aca="false">IF(OR($M1197="",$M1197="ERR",$J1197="",$K1197="",$N1197=""),0,IF($N1197=0,IF(AND(OR(1=7,1=12),1&gt;=$K1197,1&lt;=IF($L1197="",12,$L1197)),$J1197,0),IF(AND(1&gt;=$K1197,1&lt;=IF($L1197="",12,$L1197),MOD(1-$K1197,$N1197)=0),$J1197,0)))</f>
        <v>0</v>
      </c>
      <c r="P1197" s="19" t="n">
        <f aca="false">IF(OR($M1197="",$M1197="ERR",$J1197="",$K1197="",$N1197=""),0,IF($N1197=0,IF(AND(OR(2=7,2=12),2&gt;=$K1197,2&lt;=IF($L1197="",12,$L1197)),$J1197,0),IF(AND(2&gt;=$K1197,2&lt;=IF($L1197="",12,$L1197),MOD(2-$K1197,$N1197)=0),$J1197,0)))</f>
        <v>0</v>
      </c>
      <c r="Q1197" s="19" t="n">
        <f aca="false">IF(OR($M1197="",$M1197="ERR",$J1197="",$K1197="",$N1197=""),0,IF($N1197=0,IF(AND(OR(3=7,3=12),3&gt;=$K1197,3&lt;=IF($L1197="",12,$L1197)),$J1197,0),IF(AND(3&gt;=$K1197,3&lt;=IF($L1197="",12,$L1197),MOD(3-$K1197,$N1197)=0),$J1197,0)))</f>
        <v>0</v>
      </c>
      <c r="R1197" s="19" t="n">
        <f aca="false">IF(OR($M1197="",$M1197="ERR",$J1197="",$K1197="",$N1197=""),0,IF($N1197=0,IF(AND(OR(4=7,4=12),4&gt;=$K1197,4&lt;=IF($L1197="",12,$L1197)),$J1197,0),IF(AND(4&gt;=$K1197,4&lt;=IF($L1197="",12,$L1197),MOD(4-$K1197,$N1197)=0),$J1197,0)))</f>
        <v>0</v>
      </c>
      <c r="S1197" s="19" t="n">
        <f aca="false">IF(OR($M1197="",$M1197="ERR",$J1197="",$K1197="",$N1197=""),0,IF($N1197=0,IF(AND(OR(5=7,5=12),5&gt;=$K1197,5&lt;=IF($L1197="",12,$L1197)),$J1197,0),IF(AND(5&gt;=$K1197,5&lt;=IF($L1197="",12,$L1197),MOD(5-$K1197,$N1197)=0),$J1197,0)))</f>
        <v>0</v>
      </c>
      <c r="T1197" s="19" t="n">
        <f aca="false">IF(OR($M1197="",$M1197="ERR",$J1197="",$K1197="",$N1197=""),0,IF($N1197=0,IF(AND(OR(6=7,6=12),6&gt;=$K1197,6&lt;=IF($L1197="",12,$L1197)),$J1197,0),IF(AND(6&gt;=$K1197,6&lt;=IF($L1197="",12,$L1197),MOD(6-$K1197,$N1197)=0),$J1197,0)))</f>
        <v>0</v>
      </c>
      <c r="U1197" s="19" t="n">
        <f aca="false">IF(OR($M1197="",$M1197="ERR",$J1197="",$K1197="",$N1197=""),0,IF($N1197=0,IF(AND(OR(7=7,7=12),7&gt;=$K1197,7&lt;=IF($L1197="",12,$L1197)),$J1197,0),IF(AND(7&gt;=$K1197,7&lt;=IF($L1197="",12,$L1197),MOD(7-$K1197,$N1197)=0),$J1197,0)))</f>
        <v>0</v>
      </c>
      <c r="V1197" s="19" t="n">
        <f aca="false">IF(OR($M1197="",$M1197="ERR",$J1197="",$K1197="",$N1197=""),0,IF($N1197=0,IF(AND(OR(8=7,8=12),8&gt;=$K1197,8&lt;=IF($L1197="",12,$L1197)),$J1197,0),IF(AND(8&gt;=$K1197,8&lt;=IF($L1197="",12,$L1197),MOD(8-$K1197,$N1197)=0),$J1197,0)))</f>
        <v>0</v>
      </c>
      <c r="W1197" s="19" t="n">
        <f aca="false">IF(OR($M1197="",$M1197="ERR",$J1197="",$K1197="",$N1197=""),0,IF($N1197=0,IF(AND(OR(9=7,9=12),9&gt;=$K1197,9&lt;=IF($L1197="",12,$L1197)),$J1197,0),IF(AND(9&gt;=$K1197,9&lt;=IF($L1197="",12,$L1197),MOD(9-$K1197,$N1197)=0),$J1197,0)))</f>
        <v>0</v>
      </c>
      <c r="X1197" s="19" t="n">
        <f aca="false">IF(OR($M1197="",$M1197="ERR",$J1197="",$K1197="",$N1197=""),0,IF($N1197=0,IF(AND(OR(10=7,10=12),10&gt;=$K1197,10&lt;=IF($L1197="",12,$L1197)),$J1197,0),IF(AND(10&gt;=$K1197,10&lt;=IF($L1197="",12,$L1197),MOD(10-$K1197,$N1197)=0),$J1197,0)))</f>
        <v>0</v>
      </c>
      <c r="Y1197" s="19" t="n">
        <f aca="false">IF(OR($M1197="",$M1197="ERR",$J1197="",$K1197="",$N1197=""),0,IF($N1197=0,IF(AND(OR(11=7,11=12),11&gt;=$K1197,11&lt;=IF($L1197="",12,$L1197)),$J1197,0),IF(AND(11&gt;=$K1197,11&lt;=IF($L1197="",12,$L1197),MOD(11-$K1197,$N1197)=0),$J1197,0)))</f>
        <v>0</v>
      </c>
      <c r="Z1197" s="19" t="n">
        <f aca="false">IF(OR($M1197="",$M1197="ERR",$J1197="",$K1197="",$N1197=""),0,IF($N1197=0,IF(AND(OR(12=7,12=12),12&gt;=$K1197,12&lt;=IF($L1197="",12,$L1197)),$J1197,0),IF(AND(12&gt;=$K1197,12&lt;=IF($L1197="",12,$L1197),MOD(12-$K1197,$N1197)=0),$J1197,0)))</f>
        <v>0</v>
      </c>
      <c r="AA1197" s="36" t="n">
        <f aca="false">SUM(O1197:Z1197)</f>
        <v>0</v>
      </c>
      <c r="AB1197" s="15" t="str">
        <f aca="false">IF(AND($B1197="",$D1197="",$J1197=""),"",IF($B1197="","Falta código",IF(ISNA(MATCH($B1197,LST_COD,0)),"Código no registrado en Trabajadores",IF($E1197="","Concepto no está en el catálogo",IF($M1197="ERR","Retención de otro empleador: Origen = Otro empleador",IF(OR($J1197="",$K1197=""),"Falta monto o mes",IF(OR($K1197&lt;1,$K1197&gt;12),"Mes inicio inválido",IF(AND($L1197&lt;&gt;"",OR($L1197&lt;$K1197,$L1197&gt;12)),"Mes fin inválido",IF($N1197="","Falta frecuencia",IF(AND($G1197&lt;&gt;"Otro empleador",SUMPRODUCT(($O1197:$Z1197&lt;&gt;0)*(((COLUMN($O1197:$Z1197)-14)&lt;INDEX(Trabajadores!$M$6:$M$105,MATCH($B1197,LST_COD,0)))+((COLUMN($O1197:$Z1197)-14)&gt;INDEX(Trabajadores!$N$6:$N$105,MATCH($B1197,LST_COD,0)))))&gt;0),"Aviso: hay meses fuera del periodo laboral","OK"))))))))))</f>
        <v/>
      </c>
    </row>
    <row r="1198" customFormat="false" ht="15" hidden="false" customHeight="false" outlineLevel="0" collapsed="false">
      <c r="A1198" s="23" t="n">
        <v>1193</v>
      </c>
      <c r="B1198" s="7"/>
      <c r="C1198" s="35" t="str">
        <f aca="false">IF($B1198="","",IFERROR(INDEX(Trabajadores!$D$6:$D$105,MATCH($B1198,LST_COD,0)),"¿Código?"))</f>
        <v/>
      </c>
      <c r="D1198" s="30"/>
      <c r="E1198" s="9" t="str">
        <f aca="false">IF($D1198="","",IFERROR(VLOOKUP($D1198,CONC_TABLA,2,FALSE()),""))</f>
        <v/>
      </c>
      <c r="F1198" s="9" t="str">
        <f aca="false">IF($D1198="","",IFERROR(VLOOKUP($D1198,CONC_TABLA,3,FALSE()),""))</f>
        <v/>
      </c>
      <c r="G1198" s="30"/>
      <c r="H1198" s="30"/>
      <c r="I1198" s="30"/>
      <c r="J1198" s="29"/>
      <c r="K1198" s="28"/>
      <c r="L1198" s="28"/>
      <c r="M1198" s="9" t="str">
        <f aca="false">IF(OR($B1198="",$E1198=""),"",IF($E1198="INA","INA",IF($G1198="Otro empleador",IF($E1198="RET","RETO",IF($E1198="ORD","OTO","OTX")),IF($E1198="RET","ERR",$E1198))))</f>
        <v/>
      </c>
      <c r="N1198" s="9" t="str">
        <f aca="false">IF($I1198="","",IFERROR(VLOOKUP($I1198,FREC_TABLA,2,FALSE()),""))</f>
        <v/>
      </c>
      <c r="O1198" s="19" t="n">
        <f aca="false">IF(OR($M1198="",$M1198="ERR",$J1198="",$K1198="",$N1198=""),0,IF($N1198=0,IF(AND(OR(1=7,1=12),1&gt;=$K1198,1&lt;=IF($L1198="",12,$L1198)),$J1198,0),IF(AND(1&gt;=$K1198,1&lt;=IF($L1198="",12,$L1198),MOD(1-$K1198,$N1198)=0),$J1198,0)))</f>
        <v>0</v>
      </c>
      <c r="P1198" s="19" t="n">
        <f aca="false">IF(OR($M1198="",$M1198="ERR",$J1198="",$K1198="",$N1198=""),0,IF($N1198=0,IF(AND(OR(2=7,2=12),2&gt;=$K1198,2&lt;=IF($L1198="",12,$L1198)),$J1198,0),IF(AND(2&gt;=$K1198,2&lt;=IF($L1198="",12,$L1198),MOD(2-$K1198,$N1198)=0),$J1198,0)))</f>
        <v>0</v>
      </c>
      <c r="Q1198" s="19" t="n">
        <f aca="false">IF(OR($M1198="",$M1198="ERR",$J1198="",$K1198="",$N1198=""),0,IF($N1198=0,IF(AND(OR(3=7,3=12),3&gt;=$K1198,3&lt;=IF($L1198="",12,$L1198)),$J1198,0),IF(AND(3&gt;=$K1198,3&lt;=IF($L1198="",12,$L1198),MOD(3-$K1198,$N1198)=0),$J1198,0)))</f>
        <v>0</v>
      </c>
      <c r="R1198" s="19" t="n">
        <f aca="false">IF(OR($M1198="",$M1198="ERR",$J1198="",$K1198="",$N1198=""),0,IF($N1198=0,IF(AND(OR(4=7,4=12),4&gt;=$K1198,4&lt;=IF($L1198="",12,$L1198)),$J1198,0),IF(AND(4&gt;=$K1198,4&lt;=IF($L1198="",12,$L1198),MOD(4-$K1198,$N1198)=0),$J1198,0)))</f>
        <v>0</v>
      </c>
      <c r="S1198" s="19" t="n">
        <f aca="false">IF(OR($M1198="",$M1198="ERR",$J1198="",$K1198="",$N1198=""),0,IF($N1198=0,IF(AND(OR(5=7,5=12),5&gt;=$K1198,5&lt;=IF($L1198="",12,$L1198)),$J1198,0),IF(AND(5&gt;=$K1198,5&lt;=IF($L1198="",12,$L1198),MOD(5-$K1198,$N1198)=0),$J1198,0)))</f>
        <v>0</v>
      </c>
      <c r="T1198" s="19" t="n">
        <f aca="false">IF(OR($M1198="",$M1198="ERR",$J1198="",$K1198="",$N1198=""),0,IF($N1198=0,IF(AND(OR(6=7,6=12),6&gt;=$K1198,6&lt;=IF($L1198="",12,$L1198)),$J1198,0),IF(AND(6&gt;=$K1198,6&lt;=IF($L1198="",12,$L1198),MOD(6-$K1198,$N1198)=0),$J1198,0)))</f>
        <v>0</v>
      </c>
      <c r="U1198" s="19" t="n">
        <f aca="false">IF(OR($M1198="",$M1198="ERR",$J1198="",$K1198="",$N1198=""),0,IF($N1198=0,IF(AND(OR(7=7,7=12),7&gt;=$K1198,7&lt;=IF($L1198="",12,$L1198)),$J1198,0),IF(AND(7&gt;=$K1198,7&lt;=IF($L1198="",12,$L1198),MOD(7-$K1198,$N1198)=0),$J1198,0)))</f>
        <v>0</v>
      </c>
      <c r="V1198" s="19" t="n">
        <f aca="false">IF(OR($M1198="",$M1198="ERR",$J1198="",$K1198="",$N1198=""),0,IF($N1198=0,IF(AND(OR(8=7,8=12),8&gt;=$K1198,8&lt;=IF($L1198="",12,$L1198)),$J1198,0),IF(AND(8&gt;=$K1198,8&lt;=IF($L1198="",12,$L1198),MOD(8-$K1198,$N1198)=0),$J1198,0)))</f>
        <v>0</v>
      </c>
      <c r="W1198" s="19" t="n">
        <f aca="false">IF(OR($M1198="",$M1198="ERR",$J1198="",$K1198="",$N1198=""),0,IF($N1198=0,IF(AND(OR(9=7,9=12),9&gt;=$K1198,9&lt;=IF($L1198="",12,$L1198)),$J1198,0),IF(AND(9&gt;=$K1198,9&lt;=IF($L1198="",12,$L1198),MOD(9-$K1198,$N1198)=0),$J1198,0)))</f>
        <v>0</v>
      </c>
      <c r="X1198" s="19" t="n">
        <f aca="false">IF(OR($M1198="",$M1198="ERR",$J1198="",$K1198="",$N1198=""),0,IF($N1198=0,IF(AND(OR(10=7,10=12),10&gt;=$K1198,10&lt;=IF($L1198="",12,$L1198)),$J1198,0),IF(AND(10&gt;=$K1198,10&lt;=IF($L1198="",12,$L1198),MOD(10-$K1198,$N1198)=0),$J1198,0)))</f>
        <v>0</v>
      </c>
      <c r="Y1198" s="19" t="n">
        <f aca="false">IF(OR($M1198="",$M1198="ERR",$J1198="",$K1198="",$N1198=""),0,IF($N1198=0,IF(AND(OR(11=7,11=12),11&gt;=$K1198,11&lt;=IF($L1198="",12,$L1198)),$J1198,0),IF(AND(11&gt;=$K1198,11&lt;=IF($L1198="",12,$L1198),MOD(11-$K1198,$N1198)=0),$J1198,0)))</f>
        <v>0</v>
      </c>
      <c r="Z1198" s="19" t="n">
        <f aca="false">IF(OR($M1198="",$M1198="ERR",$J1198="",$K1198="",$N1198=""),0,IF($N1198=0,IF(AND(OR(12=7,12=12),12&gt;=$K1198,12&lt;=IF($L1198="",12,$L1198)),$J1198,0),IF(AND(12&gt;=$K1198,12&lt;=IF($L1198="",12,$L1198),MOD(12-$K1198,$N1198)=0),$J1198,0)))</f>
        <v>0</v>
      </c>
      <c r="AA1198" s="36" t="n">
        <f aca="false">SUM(O1198:Z1198)</f>
        <v>0</v>
      </c>
      <c r="AB1198" s="15" t="str">
        <f aca="false">IF(AND($B1198="",$D1198="",$J1198=""),"",IF($B1198="","Falta código",IF(ISNA(MATCH($B1198,LST_COD,0)),"Código no registrado en Trabajadores",IF($E1198="","Concepto no está en el catálogo",IF($M1198="ERR","Retención de otro empleador: Origen = Otro empleador",IF(OR($J1198="",$K1198=""),"Falta monto o mes",IF(OR($K1198&lt;1,$K1198&gt;12),"Mes inicio inválido",IF(AND($L1198&lt;&gt;"",OR($L1198&lt;$K1198,$L1198&gt;12)),"Mes fin inválido",IF($N1198="","Falta frecuencia",IF(AND($G1198&lt;&gt;"Otro empleador",SUMPRODUCT(($O1198:$Z1198&lt;&gt;0)*(((COLUMN($O1198:$Z1198)-14)&lt;INDEX(Trabajadores!$M$6:$M$105,MATCH($B1198,LST_COD,0)))+((COLUMN($O1198:$Z1198)-14)&gt;INDEX(Trabajadores!$N$6:$N$105,MATCH($B1198,LST_COD,0)))))&gt;0),"Aviso: hay meses fuera del periodo laboral","OK"))))))))))</f>
        <v/>
      </c>
    </row>
    <row r="1199" customFormat="false" ht="15" hidden="false" customHeight="false" outlineLevel="0" collapsed="false">
      <c r="A1199" s="23" t="n">
        <v>1194</v>
      </c>
      <c r="B1199" s="7"/>
      <c r="C1199" s="35" t="str">
        <f aca="false">IF($B1199="","",IFERROR(INDEX(Trabajadores!$D$6:$D$105,MATCH($B1199,LST_COD,0)),"¿Código?"))</f>
        <v/>
      </c>
      <c r="D1199" s="30"/>
      <c r="E1199" s="9" t="str">
        <f aca="false">IF($D1199="","",IFERROR(VLOOKUP($D1199,CONC_TABLA,2,FALSE()),""))</f>
        <v/>
      </c>
      <c r="F1199" s="9" t="str">
        <f aca="false">IF($D1199="","",IFERROR(VLOOKUP($D1199,CONC_TABLA,3,FALSE()),""))</f>
        <v/>
      </c>
      <c r="G1199" s="30"/>
      <c r="H1199" s="30"/>
      <c r="I1199" s="30"/>
      <c r="J1199" s="29"/>
      <c r="K1199" s="28"/>
      <c r="L1199" s="28"/>
      <c r="M1199" s="9" t="str">
        <f aca="false">IF(OR($B1199="",$E1199=""),"",IF($E1199="INA","INA",IF($G1199="Otro empleador",IF($E1199="RET","RETO",IF($E1199="ORD","OTO","OTX")),IF($E1199="RET","ERR",$E1199))))</f>
        <v/>
      </c>
      <c r="N1199" s="9" t="str">
        <f aca="false">IF($I1199="","",IFERROR(VLOOKUP($I1199,FREC_TABLA,2,FALSE()),""))</f>
        <v/>
      </c>
      <c r="O1199" s="19" t="n">
        <f aca="false">IF(OR($M1199="",$M1199="ERR",$J1199="",$K1199="",$N1199=""),0,IF($N1199=0,IF(AND(OR(1=7,1=12),1&gt;=$K1199,1&lt;=IF($L1199="",12,$L1199)),$J1199,0),IF(AND(1&gt;=$K1199,1&lt;=IF($L1199="",12,$L1199),MOD(1-$K1199,$N1199)=0),$J1199,0)))</f>
        <v>0</v>
      </c>
      <c r="P1199" s="19" t="n">
        <f aca="false">IF(OR($M1199="",$M1199="ERR",$J1199="",$K1199="",$N1199=""),0,IF($N1199=0,IF(AND(OR(2=7,2=12),2&gt;=$K1199,2&lt;=IF($L1199="",12,$L1199)),$J1199,0),IF(AND(2&gt;=$K1199,2&lt;=IF($L1199="",12,$L1199),MOD(2-$K1199,$N1199)=0),$J1199,0)))</f>
        <v>0</v>
      </c>
      <c r="Q1199" s="19" t="n">
        <f aca="false">IF(OR($M1199="",$M1199="ERR",$J1199="",$K1199="",$N1199=""),0,IF($N1199=0,IF(AND(OR(3=7,3=12),3&gt;=$K1199,3&lt;=IF($L1199="",12,$L1199)),$J1199,0),IF(AND(3&gt;=$K1199,3&lt;=IF($L1199="",12,$L1199),MOD(3-$K1199,$N1199)=0),$J1199,0)))</f>
        <v>0</v>
      </c>
      <c r="R1199" s="19" t="n">
        <f aca="false">IF(OR($M1199="",$M1199="ERR",$J1199="",$K1199="",$N1199=""),0,IF($N1199=0,IF(AND(OR(4=7,4=12),4&gt;=$K1199,4&lt;=IF($L1199="",12,$L1199)),$J1199,0),IF(AND(4&gt;=$K1199,4&lt;=IF($L1199="",12,$L1199),MOD(4-$K1199,$N1199)=0),$J1199,0)))</f>
        <v>0</v>
      </c>
      <c r="S1199" s="19" t="n">
        <f aca="false">IF(OR($M1199="",$M1199="ERR",$J1199="",$K1199="",$N1199=""),0,IF($N1199=0,IF(AND(OR(5=7,5=12),5&gt;=$K1199,5&lt;=IF($L1199="",12,$L1199)),$J1199,0),IF(AND(5&gt;=$K1199,5&lt;=IF($L1199="",12,$L1199),MOD(5-$K1199,$N1199)=0),$J1199,0)))</f>
        <v>0</v>
      </c>
      <c r="T1199" s="19" t="n">
        <f aca="false">IF(OR($M1199="",$M1199="ERR",$J1199="",$K1199="",$N1199=""),0,IF($N1199=0,IF(AND(OR(6=7,6=12),6&gt;=$K1199,6&lt;=IF($L1199="",12,$L1199)),$J1199,0),IF(AND(6&gt;=$K1199,6&lt;=IF($L1199="",12,$L1199),MOD(6-$K1199,$N1199)=0),$J1199,0)))</f>
        <v>0</v>
      </c>
      <c r="U1199" s="19" t="n">
        <f aca="false">IF(OR($M1199="",$M1199="ERR",$J1199="",$K1199="",$N1199=""),0,IF($N1199=0,IF(AND(OR(7=7,7=12),7&gt;=$K1199,7&lt;=IF($L1199="",12,$L1199)),$J1199,0),IF(AND(7&gt;=$K1199,7&lt;=IF($L1199="",12,$L1199),MOD(7-$K1199,$N1199)=0),$J1199,0)))</f>
        <v>0</v>
      </c>
      <c r="V1199" s="19" t="n">
        <f aca="false">IF(OR($M1199="",$M1199="ERR",$J1199="",$K1199="",$N1199=""),0,IF($N1199=0,IF(AND(OR(8=7,8=12),8&gt;=$K1199,8&lt;=IF($L1199="",12,$L1199)),$J1199,0),IF(AND(8&gt;=$K1199,8&lt;=IF($L1199="",12,$L1199),MOD(8-$K1199,$N1199)=0),$J1199,0)))</f>
        <v>0</v>
      </c>
      <c r="W1199" s="19" t="n">
        <f aca="false">IF(OR($M1199="",$M1199="ERR",$J1199="",$K1199="",$N1199=""),0,IF($N1199=0,IF(AND(OR(9=7,9=12),9&gt;=$K1199,9&lt;=IF($L1199="",12,$L1199)),$J1199,0),IF(AND(9&gt;=$K1199,9&lt;=IF($L1199="",12,$L1199),MOD(9-$K1199,$N1199)=0),$J1199,0)))</f>
        <v>0</v>
      </c>
      <c r="X1199" s="19" t="n">
        <f aca="false">IF(OR($M1199="",$M1199="ERR",$J1199="",$K1199="",$N1199=""),0,IF($N1199=0,IF(AND(OR(10=7,10=12),10&gt;=$K1199,10&lt;=IF($L1199="",12,$L1199)),$J1199,0),IF(AND(10&gt;=$K1199,10&lt;=IF($L1199="",12,$L1199),MOD(10-$K1199,$N1199)=0),$J1199,0)))</f>
        <v>0</v>
      </c>
      <c r="Y1199" s="19" t="n">
        <f aca="false">IF(OR($M1199="",$M1199="ERR",$J1199="",$K1199="",$N1199=""),0,IF($N1199=0,IF(AND(OR(11=7,11=12),11&gt;=$K1199,11&lt;=IF($L1199="",12,$L1199)),$J1199,0),IF(AND(11&gt;=$K1199,11&lt;=IF($L1199="",12,$L1199),MOD(11-$K1199,$N1199)=0),$J1199,0)))</f>
        <v>0</v>
      </c>
      <c r="Z1199" s="19" t="n">
        <f aca="false">IF(OR($M1199="",$M1199="ERR",$J1199="",$K1199="",$N1199=""),0,IF($N1199=0,IF(AND(OR(12=7,12=12),12&gt;=$K1199,12&lt;=IF($L1199="",12,$L1199)),$J1199,0),IF(AND(12&gt;=$K1199,12&lt;=IF($L1199="",12,$L1199),MOD(12-$K1199,$N1199)=0),$J1199,0)))</f>
        <v>0</v>
      </c>
      <c r="AA1199" s="36" t="n">
        <f aca="false">SUM(O1199:Z1199)</f>
        <v>0</v>
      </c>
      <c r="AB1199" s="15" t="str">
        <f aca="false">IF(AND($B1199="",$D1199="",$J1199=""),"",IF($B1199="","Falta código",IF(ISNA(MATCH($B1199,LST_COD,0)),"Código no registrado en Trabajadores",IF($E1199="","Concepto no está en el catálogo",IF($M1199="ERR","Retención de otro empleador: Origen = Otro empleador",IF(OR($J1199="",$K1199=""),"Falta monto o mes",IF(OR($K1199&lt;1,$K1199&gt;12),"Mes inicio inválido",IF(AND($L1199&lt;&gt;"",OR($L1199&lt;$K1199,$L1199&gt;12)),"Mes fin inválido",IF($N1199="","Falta frecuencia",IF(AND($G1199&lt;&gt;"Otro empleador",SUMPRODUCT(($O1199:$Z1199&lt;&gt;0)*(((COLUMN($O1199:$Z1199)-14)&lt;INDEX(Trabajadores!$M$6:$M$105,MATCH($B1199,LST_COD,0)))+((COLUMN($O1199:$Z1199)-14)&gt;INDEX(Trabajadores!$N$6:$N$105,MATCH($B1199,LST_COD,0)))))&gt;0),"Aviso: hay meses fuera del periodo laboral","OK"))))))))))</f>
        <v/>
      </c>
    </row>
    <row r="1200" customFormat="false" ht="15" hidden="false" customHeight="false" outlineLevel="0" collapsed="false">
      <c r="A1200" s="23" t="n">
        <v>1195</v>
      </c>
      <c r="B1200" s="7"/>
      <c r="C1200" s="35" t="str">
        <f aca="false">IF($B1200="","",IFERROR(INDEX(Trabajadores!$D$6:$D$105,MATCH($B1200,LST_COD,0)),"¿Código?"))</f>
        <v/>
      </c>
      <c r="D1200" s="30"/>
      <c r="E1200" s="9" t="str">
        <f aca="false">IF($D1200="","",IFERROR(VLOOKUP($D1200,CONC_TABLA,2,FALSE()),""))</f>
        <v/>
      </c>
      <c r="F1200" s="9" t="str">
        <f aca="false">IF($D1200="","",IFERROR(VLOOKUP($D1200,CONC_TABLA,3,FALSE()),""))</f>
        <v/>
      </c>
      <c r="G1200" s="30"/>
      <c r="H1200" s="30"/>
      <c r="I1200" s="30"/>
      <c r="J1200" s="29"/>
      <c r="K1200" s="28"/>
      <c r="L1200" s="28"/>
      <c r="M1200" s="9" t="str">
        <f aca="false">IF(OR($B1200="",$E1200=""),"",IF($E1200="INA","INA",IF($G1200="Otro empleador",IF($E1200="RET","RETO",IF($E1200="ORD","OTO","OTX")),IF($E1200="RET","ERR",$E1200))))</f>
        <v/>
      </c>
      <c r="N1200" s="9" t="str">
        <f aca="false">IF($I1200="","",IFERROR(VLOOKUP($I1200,FREC_TABLA,2,FALSE()),""))</f>
        <v/>
      </c>
      <c r="O1200" s="19" t="n">
        <f aca="false">IF(OR($M1200="",$M1200="ERR",$J1200="",$K1200="",$N1200=""),0,IF($N1200=0,IF(AND(OR(1=7,1=12),1&gt;=$K1200,1&lt;=IF($L1200="",12,$L1200)),$J1200,0),IF(AND(1&gt;=$K1200,1&lt;=IF($L1200="",12,$L1200),MOD(1-$K1200,$N1200)=0),$J1200,0)))</f>
        <v>0</v>
      </c>
      <c r="P1200" s="19" t="n">
        <f aca="false">IF(OR($M1200="",$M1200="ERR",$J1200="",$K1200="",$N1200=""),0,IF($N1200=0,IF(AND(OR(2=7,2=12),2&gt;=$K1200,2&lt;=IF($L1200="",12,$L1200)),$J1200,0),IF(AND(2&gt;=$K1200,2&lt;=IF($L1200="",12,$L1200),MOD(2-$K1200,$N1200)=0),$J1200,0)))</f>
        <v>0</v>
      </c>
      <c r="Q1200" s="19" t="n">
        <f aca="false">IF(OR($M1200="",$M1200="ERR",$J1200="",$K1200="",$N1200=""),0,IF($N1200=0,IF(AND(OR(3=7,3=12),3&gt;=$K1200,3&lt;=IF($L1200="",12,$L1200)),$J1200,0),IF(AND(3&gt;=$K1200,3&lt;=IF($L1200="",12,$L1200),MOD(3-$K1200,$N1200)=0),$J1200,0)))</f>
        <v>0</v>
      </c>
      <c r="R1200" s="19" t="n">
        <f aca="false">IF(OR($M1200="",$M1200="ERR",$J1200="",$K1200="",$N1200=""),0,IF($N1200=0,IF(AND(OR(4=7,4=12),4&gt;=$K1200,4&lt;=IF($L1200="",12,$L1200)),$J1200,0),IF(AND(4&gt;=$K1200,4&lt;=IF($L1200="",12,$L1200),MOD(4-$K1200,$N1200)=0),$J1200,0)))</f>
        <v>0</v>
      </c>
      <c r="S1200" s="19" t="n">
        <f aca="false">IF(OR($M1200="",$M1200="ERR",$J1200="",$K1200="",$N1200=""),0,IF($N1200=0,IF(AND(OR(5=7,5=12),5&gt;=$K1200,5&lt;=IF($L1200="",12,$L1200)),$J1200,0),IF(AND(5&gt;=$K1200,5&lt;=IF($L1200="",12,$L1200),MOD(5-$K1200,$N1200)=0),$J1200,0)))</f>
        <v>0</v>
      </c>
      <c r="T1200" s="19" t="n">
        <f aca="false">IF(OR($M1200="",$M1200="ERR",$J1200="",$K1200="",$N1200=""),0,IF($N1200=0,IF(AND(OR(6=7,6=12),6&gt;=$K1200,6&lt;=IF($L1200="",12,$L1200)),$J1200,0),IF(AND(6&gt;=$K1200,6&lt;=IF($L1200="",12,$L1200),MOD(6-$K1200,$N1200)=0),$J1200,0)))</f>
        <v>0</v>
      </c>
      <c r="U1200" s="19" t="n">
        <f aca="false">IF(OR($M1200="",$M1200="ERR",$J1200="",$K1200="",$N1200=""),0,IF($N1200=0,IF(AND(OR(7=7,7=12),7&gt;=$K1200,7&lt;=IF($L1200="",12,$L1200)),$J1200,0),IF(AND(7&gt;=$K1200,7&lt;=IF($L1200="",12,$L1200),MOD(7-$K1200,$N1200)=0),$J1200,0)))</f>
        <v>0</v>
      </c>
      <c r="V1200" s="19" t="n">
        <f aca="false">IF(OR($M1200="",$M1200="ERR",$J1200="",$K1200="",$N1200=""),0,IF($N1200=0,IF(AND(OR(8=7,8=12),8&gt;=$K1200,8&lt;=IF($L1200="",12,$L1200)),$J1200,0),IF(AND(8&gt;=$K1200,8&lt;=IF($L1200="",12,$L1200),MOD(8-$K1200,$N1200)=0),$J1200,0)))</f>
        <v>0</v>
      </c>
      <c r="W1200" s="19" t="n">
        <f aca="false">IF(OR($M1200="",$M1200="ERR",$J1200="",$K1200="",$N1200=""),0,IF($N1200=0,IF(AND(OR(9=7,9=12),9&gt;=$K1200,9&lt;=IF($L1200="",12,$L1200)),$J1200,0),IF(AND(9&gt;=$K1200,9&lt;=IF($L1200="",12,$L1200),MOD(9-$K1200,$N1200)=0),$J1200,0)))</f>
        <v>0</v>
      </c>
      <c r="X1200" s="19" t="n">
        <f aca="false">IF(OR($M1200="",$M1200="ERR",$J1200="",$K1200="",$N1200=""),0,IF($N1200=0,IF(AND(OR(10=7,10=12),10&gt;=$K1200,10&lt;=IF($L1200="",12,$L1200)),$J1200,0),IF(AND(10&gt;=$K1200,10&lt;=IF($L1200="",12,$L1200),MOD(10-$K1200,$N1200)=0),$J1200,0)))</f>
        <v>0</v>
      </c>
      <c r="Y1200" s="19" t="n">
        <f aca="false">IF(OR($M1200="",$M1200="ERR",$J1200="",$K1200="",$N1200=""),0,IF($N1200=0,IF(AND(OR(11=7,11=12),11&gt;=$K1200,11&lt;=IF($L1200="",12,$L1200)),$J1200,0),IF(AND(11&gt;=$K1200,11&lt;=IF($L1200="",12,$L1200),MOD(11-$K1200,$N1200)=0),$J1200,0)))</f>
        <v>0</v>
      </c>
      <c r="Z1200" s="19" t="n">
        <f aca="false">IF(OR($M1200="",$M1200="ERR",$J1200="",$K1200="",$N1200=""),0,IF($N1200=0,IF(AND(OR(12=7,12=12),12&gt;=$K1200,12&lt;=IF($L1200="",12,$L1200)),$J1200,0),IF(AND(12&gt;=$K1200,12&lt;=IF($L1200="",12,$L1200),MOD(12-$K1200,$N1200)=0),$J1200,0)))</f>
        <v>0</v>
      </c>
      <c r="AA1200" s="36" t="n">
        <f aca="false">SUM(O1200:Z1200)</f>
        <v>0</v>
      </c>
      <c r="AB1200" s="15" t="str">
        <f aca="false">IF(AND($B1200="",$D1200="",$J1200=""),"",IF($B1200="","Falta código",IF(ISNA(MATCH($B1200,LST_COD,0)),"Código no registrado en Trabajadores",IF($E1200="","Concepto no está en el catálogo",IF($M1200="ERR","Retención de otro empleador: Origen = Otro empleador",IF(OR($J1200="",$K1200=""),"Falta monto o mes",IF(OR($K1200&lt;1,$K1200&gt;12),"Mes inicio inválido",IF(AND($L1200&lt;&gt;"",OR($L1200&lt;$K1200,$L1200&gt;12)),"Mes fin inválido",IF($N1200="","Falta frecuencia",IF(AND($G1200&lt;&gt;"Otro empleador",SUMPRODUCT(($O1200:$Z1200&lt;&gt;0)*(((COLUMN($O1200:$Z1200)-14)&lt;INDEX(Trabajadores!$M$6:$M$105,MATCH($B1200,LST_COD,0)))+((COLUMN($O1200:$Z1200)-14)&gt;INDEX(Trabajadores!$N$6:$N$105,MATCH($B1200,LST_COD,0)))))&gt;0),"Aviso: hay meses fuera del periodo laboral","OK"))))))))))</f>
        <v/>
      </c>
    </row>
    <row r="1201" customFormat="false" ht="15" hidden="false" customHeight="false" outlineLevel="0" collapsed="false">
      <c r="A1201" s="23" t="n">
        <v>1196</v>
      </c>
      <c r="B1201" s="7"/>
      <c r="C1201" s="35" t="str">
        <f aca="false">IF($B1201="","",IFERROR(INDEX(Trabajadores!$D$6:$D$105,MATCH($B1201,LST_COD,0)),"¿Código?"))</f>
        <v/>
      </c>
      <c r="D1201" s="30"/>
      <c r="E1201" s="9" t="str">
        <f aca="false">IF($D1201="","",IFERROR(VLOOKUP($D1201,CONC_TABLA,2,FALSE()),""))</f>
        <v/>
      </c>
      <c r="F1201" s="9" t="str">
        <f aca="false">IF($D1201="","",IFERROR(VLOOKUP($D1201,CONC_TABLA,3,FALSE()),""))</f>
        <v/>
      </c>
      <c r="G1201" s="30"/>
      <c r="H1201" s="30"/>
      <c r="I1201" s="30"/>
      <c r="J1201" s="29"/>
      <c r="K1201" s="28"/>
      <c r="L1201" s="28"/>
      <c r="M1201" s="9" t="str">
        <f aca="false">IF(OR($B1201="",$E1201=""),"",IF($E1201="INA","INA",IF($G1201="Otro empleador",IF($E1201="RET","RETO",IF($E1201="ORD","OTO","OTX")),IF($E1201="RET","ERR",$E1201))))</f>
        <v/>
      </c>
      <c r="N1201" s="9" t="str">
        <f aca="false">IF($I1201="","",IFERROR(VLOOKUP($I1201,FREC_TABLA,2,FALSE()),""))</f>
        <v/>
      </c>
      <c r="O1201" s="19" t="n">
        <f aca="false">IF(OR($M1201="",$M1201="ERR",$J1201="",$K1201="",$N1201=""),0,IF($N1201=0,IF(AND(OR(1=7,1=12),1&gt;=$K1201,1&lt;=IF($L1201="",12,$L1201)),$J1201,0),IF(AND(1&gt;=$K1201,1&lt;=IF($L1201="",12,$L1201),MOD(1-$K1201,$N1201)=0),$J1201,0)))</f>
        <v>0</v>
      </c>
      <c r="P1201" s="19" t="n">
        <f aca="false">IF(OR($M1201="",$M1201="ERR",$J1201="",$K1201="",$N1201=""),0,IF($N1201=0,IF(AND(OR(2=7,2=12),2&gt;=$K1201,2&lt;=IF($L1201="",12,$L1201)),$J1201,0),IF(AND(2&gt;=$K1201,2&lt;=IF($L1201="",12,$L1201),MOD(2-$K1201,$N1201)=0),$J1201,0)))</f>
        <v>0</v>
      </c>
      <c r="Q1201" s="19" t="n">
        <f aca="false">IF(OR($M1201="",$M1201="ERR",$J1201="",$K1201="",$N1201=""),0,IF($N1201=0,IF(AND(OR(3=7,3=12),3&gt;=$K1201,3&lt;=IF($L1201="",12,$L1201)),$J1201,0),IF(AND(3&gt;=$K1201,3&lt;=IF($L1201="",12,$L1201),MOD(3-$K1201,$N1201)=0),$J1201,0)))</f>
        <v>0</v>
      </c>
      <c r="R1201" s="19" t="n">
        <f aca="false">IF(OR($M1201="",$M1201="ERR",$J1201="",$K1201="",$N1201=""),0,IF($N1201=0,IF(AND(OR(4=7,4=12),4&gt;=$K1201,4&lt;=IF($L1201="",12,$L1201)),$J1201,0),IF(AND(4&gt;=$K1201,4&lt;=IF($L1201="",12,$L1201),MOD(4-$K1201,$N1201)=0),$J1201,0)))</f>
        <v>0</v>
      </c>
      <c r="S1201" s="19" t="n">
        <f aca="false">IF(OR($M1201="",$M1201="ERR",$J1201="",$K1201="",$N1201=""),0,IF($N1201=0,IF(AND(OR(5=7,5=12),5&gt;=$K1201,5&lt;=IF($L1201="",12,$L1201)),$J1201,0),IF(AND(5&gt;=$K1201,5&lt;=IF($L1201="",12,$L1201),MOD(5-$K1201,$N1201)=0),$J1201,0)))</f>
        <v>0</v>
      </c>
      <c r="T1201" s="19" t="n">
        <f aca="false">IF(OR($M1201="",$M1201="ERR",$J1201="",$K1201="",$N1201=""),0,IF($N1201=0,IF(AND(OR(6=7,6=12),6&gt;=$K1201,6&lt;=IF($L1201="",12,$L1201)),$J1201,0),IF(AND(6&gt;=$K1201,6&lt;=IF($L1201="",12,$L1201),MOD(6-$K1201,$N1201)=0),$J1201,0)))</f>
        <v>0</v>
      </c>
      <c r="U1201" s="19" t="n">
        <f aca="false">IF(OR($M1201="",$M1201="ERR",$J1201="",$K1201="",$N1201=""),0,IF($N1201=0,IF(AND(OR(7=7,7=12),7&gt;=$K1201,7&lt;=IF($L1201="",12,$L1201)),$J1201,0),IF(AND(7&gt;=$K1201,7&lt;=IF($L1201="",12,$L1201),MOD(7-$K1201,$N1201)=0),$J1201,0)))</f>
        <v>0</v>
      </c>
      <c r="V1201" s="19" t="n">
        <f aca="false">IF(OR($M1201="",$M1201="ERR",$J1201="",$K1201="",$N1201=""),0,IF($N1201=0,IF(AND(OR(8=7,8=12),8&gt;=$K1201,8&lt;=IF($L1201="",12,$L1201)),$J1201,0),IF(AND(8&gt;=$K1201,8&lt;=IF($L1201="",12,$L1201),MOD(8-$K1201,$N1201)=0),$J1201,0)))</f>
        <v>0</v>
      </c>
      <c r="W1201" s="19" t="n">
        <f aca="false">IF(OR($M1201="",$M1201="ERR",$J1201="",$K1201="",$N1201=""),0,IF($N1201=0,IF(AND(OR(9=7,9=12),9&gt;=$K1201,9&lt;=IF($L1201="",12,$L1201)),$J1201,0),IF(AND(9&gt;=$K1201,9&lt;=IF($L1201="",12,$L1201),MOD(9-$K1201,$N1201)=0),$J1201,0)))</f>
        <v>0</v>
      </c>
      <c r="X1201" s="19" t="n">
        <f aca="false">IF(OR($M1201="",$M1201="ERR",$J1201="",$K1201="",$N1201=""),0,IF($N1201=0,IF(AND(OR(10=7,10=12),10&gt;=$K1201,10&lt;=IF($L1201="",12,$L1201)),$J1201,0),IF(AND(10&gt;=$K1201,10&lt;=IF($L1201="",12,$L1201),MOD(10-$K1201,$N1201)=0),$J1201,0)))</f>
        <v>0</v>
      </c>
      <c r="Y1201" s="19" t="n">
        <f aca="false">IF(OR($M1201="",$M1201="ERR",$J1201="",$K1201="",$N1201=""),0,IF($N1201=0,IF(AND(OR(11=7,11=12),11&gt;=$K1201,11&lt;=IF($L1201="",12,$L1201)),$J1201,0),IF(AND(11&gt;=$K1201,11&lt;=IF($L1201="",12,$L1201),MOD(11-$K1201,$N1201)=0),$J1201,0)))</f>
        <v>0</v>
      </c>
      <c r="Z1201" s="19" t="n">
        <f aca="false">IF(OR($M1201="",$M1201="ERR",$J1201="",$K1201="",$N1201=""),0,IF($N1201=0,IF(AND(OR(12=7,12=12),12&gt;=$K1201,12&lt;=IF($L1201="",12,$L1201)),$J1201,0),IF(AND(12&gt;=$K1201,12&lt;=IF($L1201="",12,$L1201),MOD(12-$K1201,$N1201)=0),$J1201,0)))</f>
        <v>0</v>
      </c>
      <c r="AA1201" s="36" t="n">
        <f aca="false">SUM(O1201:Z1201)</f>
        <v>0</v>
      </c>
      <c r="AB1201" s="15" t="str">
        <f aca="false">IF(AND($B1201="",$D1201="",$J1201=""),"",IF($B1201="","Falta código",IF(ISNA(MATCH($B1201,LST_COD,0)),"Código no registrado en Trabajadores",IF($E1201="","Concepto no está en el catálogo",IF($M1201="ERR","Retención de otro empleador: Origen = Otro empleador",IF(OR($J1201="",$K1201=""),"Falta monto o mes",IF(OR($K1201&lt;1,$K1201&gt;12),"Mes inicio inválido",IF(AND($L1201&lt;&gt;"",OR($L1201&lt;$K1201,$L1201&gt;12)),"Mes fin inválido",IF($N1201="","Falta frecuencia",IF(AND($G1201&lt;&gt;"Otro empleador",SUMPRODUCT(($O1201:$Z1201&lt;&gt;0)*(((COLUMN($O1201:$Z1201)-14)&lt;INDEX(Trabajadores!$M$6:$M$105,MATCH($B1201,LST_COD,0)))+((COLUMN($O1201:$Z1201)-14)&gt;INDEX(Trabajadores!$N$6:$N$105,MATCH($B1201,LST_COD,0)))))&gt;0),"Aviso: hay meses fuera del periodo laboral","OK"))))))))))</f>
        <v/>
      </c>
    </row>
    <row r="1202" customFormat="false" ht="15" hidden="false" customHeight="false" outlineLevel="0" collapsed="false">
      <c r="A1202" s="23" t="n">
        <v>1197</v>
      </c>
      <c r="B1202" s="7"/>
      <c r="C1202" s="35" t="str">
        <f aca="false">IF($B1202="","",IFERROR(INDEX(Trabajadores!$D$6:$D$105,MATCH($B1202,LST_COD,0)),"¿Código?"))</f>
        <v/>
      </c>
      <c r="D1202" s="30"/>
      <c r="E1202" s="9" t="str">
        <f aca="false">IF($D1202="","",IFERROR(VLOOKUP($D1202,CONC_TABLA,2,FALSE()),""))</f>
        <v/>
      </c>
      <c r="F1202" s="9" t="str">
        <f aca="false">IF($D1202="","",IFERROR(VLOOKUP($D1202,CONC_TABLA,3,FALSE()),""))</f>
        <v/>
      </c>
      <c r="G1202" s="30"/>
      <c r="H1202" s="30"/>
      <c r="I1202" s="30"/>
      <c r="J1202" s="29"/>
      <c r="K1202" s="28"/>
      <c r="L1202" s="28"/>
      <c r="M1202" s="9" t="str">
        <f aca="false">IF(OR($B1202="",$E1202=""),"",IF($E1202="INA","INA",IF($G1202="Otro empleador",IF($E1202="RET","RETO",IF($E1202="ORD","OTO","OTX")),IF($E1202="RET","ERR",$E1202))))</f>
        <v/>
      </c>
      <c r="N1202" s="9" t="str">
        <f aca="false">IF($I1202="","",IFERROR(VLOOKUP($I1202,FREC_TABLA,2,FALSE()),""))</f>
        <v/>
      </c>
      <c r="O1202" s="19" t="n">
        <f aca="false">IF(OR($M1202="",$M1202="ERR",$J1202="",$K1202="",$N1202=""),0,IF($N1202=0,IF(AND(OR(1=7,1=12),1&gt;=$K1202,1&lt;=IF($L1202="",12,$L1202)),$J1202,0),IF(AND(1&gt;=$K1202,1&lt;=IF($L1202="",12,$L1202),MOD(1-$K1202,$N1202)=0),$J1202,0)))</f>
        <v>0</v>
      </c>
      <c r="P1202" s="19" t="n">
        <f aca="false">IF(OR($M1202="",$M1202="ERR",$J1202="",$K1202="",$N1202=""),0,IF($N1202=0,IF(AND(OR(2=7,2=12),2&gt;=$K1202,2&lt;=IF($L1202="",12,$L1202)),$J1202,0),IF(AND(2&gt;=$K1202,2&lt;=IF($L1202="",12,$L1202),MOD(2-$K1202,$N1202)=0),$J1202,0)))</f>
        <v>0</v>
      </c>
      <c r="Q1202" s="19" t="n">
        <f aca="false">IF(OR($M1202="",$M1202="ERR",$J1202="",$K1202="",$N1202=""),0,IF($N1202=0,IF(AND(OR(3=7,3=12),3&gt;=$K1202,3&lt;=IF($L1202="",12,$L1202)),$J1202,0),IF(AND(3&gt;=$K1202,3&lt;=IF($L1202="",12,$L1202),MOD(3-$K1202,$N1202)=0),$J1202,0)))</f>
        <v>0</v>
      </c>
      <c r="R1202" s="19" t="n">
        <f aca="false">IF(OR($M1202="",$M1202="ERR",$J1202="",$K1202="",$N1202=""),0,IF($N1202=0,IF(AND(OR(4=7,4=12),4&gt;=$K1202,4&lt;=IF($L1202="",12,$L1202)),$J1202,0),IF(AND(4&gt;=$K1202,4&lt;=IF($L1202="",12,$L1202),MOD(4-$K1202,$N1202)=0),$J1202,0)))</f>
        <v>0</v>
      </c>
      <c r="S1202" s="19" t="n">
        <f aca="false">IF(OR($M1202="",$M1202="ERR",$J1202="",$K1202="",$N1202=""),0,IF($N1202=0,IF(AND(OR(5=7,5=12),5&gt;=$K1202,5&lt;=IF($L1202="",12,$L1202)),$J1202,0),IF(AND(5&gt;=$K1202,5&lt;=IF($L1202="",12,$L1202),MOD(5-$K1202,$N1202)=0),$J1202,0)))</f>
        <v>0</v>
      </c>
      <c r="T1202" s="19" t="n">
        <f aca="false">IF(OR($M1202="",$M1202="ERR",$J1202="",$K1202="",$N1202=""),0,IF($N1202=0,IF(AND(OR(6=7,6=12),6&gt;=$K1202,6&lt;=IF($L1202="",12,$L1202)),$J1202,0),IF(AND(6&gt;=$K1202,6&lt;=IF($L1202="",12,$L1202),MOD(6-$K1202,$N1202)=0),$J1202,0)))</f>
        <v>0</v>
      </c>
      <c r="U1202" s="19" t="n">
        <f aca="false">IF(OR($M1202="",$M1202="ERR",$J1202="",$K1202="",$N1202=""),0,IF($N1202=0,IF(AND(OR(7=7,7=12),7&gt;=$K1202,7&lt;=IF($L1202="",12,$L1202)),$J1202,0),IF(AND(7&gt;=$K1202,7&lt;=IF($L1202="",12,$L1202),MOD(7-$K1202,$N1202)=0),$J1202,0)))</f>
        <v>0</v>
      </c>
      <c r="V1202" s="19" t="n">
        <f aca="false">IF(OR($M1202="",$M1202="ERR",$J1202="",$K1202="",$N1202=""),0,IF($N1202=0,IF(AND(OR(8=7,8=12),8&gt;=$K1202,8&lt;=IF($L1202="",12,$L1202)),$J1202,0),IF(AND(8&gt;=$K1202,8&lt;=IF($L1202="",12,$L1202),MOD(8-$K1202,$N1202)=0),$J1202,0)))</f>
        <v>0</v>
      </c>
      <c r="W1202" s="19" t="n">
        <f aca="false">IF(OR($M1202="",$M1202="ERR",$J1202="",$K1202="",$N1202=""),0,IF($N1202=0,IF(AND(OR(9=7,9=12),9&gt;=$K1202,9&lt;=IF($L1202="",12,$L1202)),$J1202,0),IF(AND(9&gt;=$K1202,9&lt;=IF($L1202="",12,$L1202),MOD(9-$K1202,$N1202)=0),$J1202,0)))</f>
        <v>0</v>
      </c>
      <c r="X1202" s="19" t="n">
        <f aca="false">IF(OR($M1202="",$M1202="ERR",$J1202="",$K1202="",$N1202=""),0,IF($N1202=0,IF(AND(OR(10=7,10=12),10&gt;=$K1202,10&lt;=IF($L1202="",12,$L1202)),$J1202,0),IF(AND(10&gt;=$K1202,10&lt;=IF($L1202="",12,$L1202),MOD(10-$K1202,$N1202)=0),$J1202,0)))</f>
        <v>0</v>
      </c>
      <c r="Y1202" s="19" t="n">
        <f aca="false">IF(OR($M1202="",$M1202="ERR",$J1202="",$K1202="",$N1202=""),0,IF($N1202=0,IF(AND(OR(11=7,11=12),11&gt;=$K1202,11&lt;=IF($L1202="",12,$L1202)),$J1202,0),IF(AND(11&gt;=$K1202,11&lt;=IF($L1202="",12,$L1202),MOD(11-$K1202,$N1202)=0),$J1202,0)))</f>
        <v>0</v>
      </c>
      <c r="Z1202" s="19" t="n">
        <f aca="false">IF(OR($M1202="",$M1202="ERR",$J1202="",$K1202="",$N1202=""),0,IF($N1202=0,IF(AND(OR(12=7,12=12),12&gt;=$K1202,12&lt;=IF($L1202="",12,$L1202)),$J1202,0),IF(AND(12&gt;=$K1202,12&lt;=IF($L1202="",12,$L1202),MOD(12-$K1202,$N1202)=0),$J1202,0)))</f>
        <v>0</v>
      </c>
      <c r="AA1202" s="36" t="n">
        <f aca="false">SUM(O1202:Z1202)</f>
        <v>0</v>
      </c>
      <c r="AB1202" s="15" t="str">
        <f aca="false">IF(AND($B1202="",$D1202="",$J1202=""),"",IF($B1202="","Falta código",IF(ISNA(MATCH($B1202,LST_COD,0)),"Código no registrado en Trabajadores",IF($E1202="","Concepto no está en el catálogo",IF($M1202="ERR","Retención de otro empleador: Origen = Otro empleador",IF(OR($J1202="",$K1202=""),"Falta monto o mes",IF(OR($K1202&lt;1,$K1202&gt;12),"Mes inicio inválido",IF(AND($L1202&lt;&gt;"",OR($L1202&lt;$K1202,$L1202&gt;12)),"Mes fin inválido",IF($N1202="","Falta frecuencia",IF(AND($G1202&lt;&gt;"Otro empleador",SUMPRODUCT(($O1202:$Z1202&lt;&gt;0)*(((COLUMN($O1202:$Z1202)-14)&lt;INDEX(Trabajadores!$M$6:$M$105,MATCH($B1202,LST_COD,0)))+((COLUMN($O1202:$Z1202)-14)&gt;INDEX(Trabajadores!$N$6:$N$105,MATCH($B1202,LST_COD,0)))))&gt;0),"Aviso: hay meses fuera del periodo laboral","OK"))))))))))</f>
        <v/>
      </c>
    </row>
    <row r="1203" customFormat="false" ht="15" hidden="false" customHeight="false" outlineLevel="0" collapsed="false">
      <c r="A1203" s="23" t="n">
        <v>1198</v>
      </c>
      <c r="B1203" s="7"/>
      <c r="C1203" s="35" t="str">
        <f aca="false">IF($B1203="","",IFERROR(INDEX(Trabajadores!$D$6:$D$105,MATCH($B1203,LST_COD,0)),"¿Código?"))</f>
        <v/>
      </c>
      <c r="D1203" s="30"/>
      <c r="E1203" s="9" t="str">
        <f aca="false">IF($D1203="","",IFERROR(VLOOKUP($D1203,CONC_TABLA,2,FALSE()),""))</f>
        <v/>
      </c>
      <c r="F1203" s="9" t="str">
        <f aca="false">IF($D1203="","",IFERROR(VLOOKUP($D1203,CONC_TABLA,3,FALSE()),""))</f>
        <v/>
      </c>
      <c r="G1203" s="30"/>
      <c r="H1203" s="30"/>
      <c r="I1203" s="30"/>
      <c r="J1203" s="29"/>
      <c r="K1203" s="28"/>
      <c r="L1203" s="28"/>
      <c r="M1203" s="9" t="str">
        <f aca="false">IF(OR($B1203="",$E1203=""),"",IF($E1203="INA","INA",IF($G1203="Otro empleador",IF($E1203="RET","RETO",IF($E1203="ORD","OTO","OTX")),IF($E1203="RET","ERR",$E1203))))</f>
        <v/>
      </c>
      <c r="N1203" s="9" t="str">
        <f aca="false">IF($I1203="","",IFERROR(VLOOKUP($I1203,FREC_TABLA,2,FALSE()),""))</f>
        <v/>
      </c>
      <c r="O1203" s="19" t="n">
        <f aca="false">IF(OR($M1203="",$M1203="ERR",$J1203="",$K1203="",$N1203=""),0,IF($N1203=0,IF(AND(OR(1=7,1=12),1&gt;=$K1203,1&lt;=IF($L1203="",12,$L1203)),$J1203,0),IF(AND(1&gt;=$K1203,1&lt;=IF($L1203="",12,$L1203),MOD(1-$K1203,$N1203)=0),$J1203,0)))</f>
        <v>0</v>
      </c>
      <c r="P1203" s="19" t="n">
        <f aca="false">IF(OR($M1203="",$M1203="ERR",$J1203="",$K1203="",$N1203=""),0,IF($N1203=0,IF(AND(OR(2=7,2=12),2&gt;=$K1203,2&lt;=IF($L1203="",12,$L1203)),$J1203,0),IF(AND(2&gt;=$K1203,2&lt;=IF($L1203="",12,$L1203),MOD(2-$K1203,$N1203)=0),$J1203,0)))</f>
        <v>0</v>
      </c>
      <c r="Q1203" s="19" t="n">
        <f aca="false">IF(OR($M1203="",$M1203="ERR",$J1203="",$K1203="",$N1203=""),0,IF($N1203=0,IF(AND(OR(3=7,3=12),3&gt;=$K1203,3&lt;=IF($L1203="",12,$L1203)),$J1203,0),IF(AND(3&gt;=$K1203,3&lt;=IF($L1203="",12,$L1203),MOD(3-$K1203,$N1203)=0),$J1203,0)))</f>
        <v>0</v>
      </c>
      <c r="R1203" s="19" t="n">
        <f aca="false">IF(OR($M1203="",$M1203="ERR",$J1203="",$K1203="",$N1203=""),0,IF($N1203=0,IF(AND(OR(4=7,4=12),4&gt;=$K1203,4&lt;=IF($L1203="",12,$L1203)),$J1203,0),IF(AND(4&gt;=$K1203,4&lt;=IF($L1203="",12,$L1203),MOD(4-$K1203,$N1203)=0),$J1203,0)))</f>
        <v>0</v>
      </c>
      <c r="S1203" s="19" t="n">
        <f aca="false">IF(OR($M1203="",$M1203="ERR",$J1203="",$K1203="",$N1203=""),0,IF($N1203=0,IF(AND(OR(5=7,5=12),5&gt;=$K1203,5&lt;=IF($L1203="",12,$L1203)),$J1203,0),IF(AND(5&gt;=$K1203,5&lt;=IF($L1203="",12,$L1203),MOD(5-$K1203,$N1203)=0),$J1203,0)))</f>
        <v>0</v>
      </c>
      <c r="T1203" s="19" t="n">
        <f aca="false">IF(OR($M1203="",$M1203="ERR",$J1203="",$K1203="",$N1203=""),0,IF($N1203=0,IF(AND(OR(6=7,6=12),6&gt;=$K1203,6&lt;=IF($L1203="",12,$L1203)),$J1203,0),IF(AND(6&gt;=$K1203,6&lt;=IF($L1203="",12,$L1203),MOD(6-$K1203,$N1203)=0),$J1203,0)))</f>
        <v>0</v>
      </c>
      <c r="U1203" s="19" t="n">
        <f aca="false">IF(OR($M1203="",$M1203="ERR",$J1203="",$K1203="",$N1203=""),0,IF($N1203=0,IF(AND(OR(7=7,7=12),7&gt;=$K1203,7&lt;=IF($L1203="",12,$L1203)),$J1203,0),IF(AND(7&gt;=$K1203,7&lt;=IF($L1203="",12,$L1203),MOD(7-$K1203,$N1203)=0),$J1203,0)))</f>
        <v>0</v>
      </c>
      <c r="V1203" s="19" t="n">
        <f aca="false">IF(OR($M1203="",$M1203="ERR",$J1203="",$K1203="",$N1203=""),0,IF($N1203=0,IF(AND(OR(8=7,8=12),8&gt;=$K1203,8&lt;=IF($L1203="",12,$L1203)),$J1203,0),IF(AND(8&gt;=$K1203,8&lt;=IF($L1203="",12,$L1203),MOD(8-$K1203,$N1203)=0),$J1203,0)))</f>
        <v>0</v>
      </c>
      <c r="W1203" s="19" t="n">
        <f aca="false">IF(OR($M1203="",$M1203="ERR",$J1203="",$K1203="",$N1203=""),0,IF($N1203=0,IF(AND(OR(9=7,9=12),9&gt;=$K1203,9&lt;=IF($L1203="",12,$L1203)),$J1203,0),IF(AND(9&gt;=$K1203,9&lt;=IF($L1203="",12,$L1203),MOD(9-$K1203,$N1203)=0),$J1203,0)))</f>
        <v>0</v>
      </c>
      <c r="X1203" s="19" t="n">
        <f aca="false">IF(OR($M1203="",$M1203="ERR",$J1203="",$K1203="",$N1203=""),0,IF($N1203=0,IF(AND(OR(10=7,10=12),10&gt;=$K1203,10&lt;=IF($L1203="",12,$L1203)),$J1203,0),IF(AND(10&gt;=$K1203,10&lt;=IF($L1203="",12,$L1203),MOD(10-$K1203,$N1203)=0),$J1203,0)))</f>
        <v>0</v>
      </c>
      <c r="Y1203" s="19" t="n">
        <f aca="false">IF(OR($M1203="",$M1203="ERR",$J1203="",$K1203="",$N1203=""),0,IF($N1203=0,IF(AND(OR(11=7,11=12),11&gt;=$K1203,11&lt;=IF($L1203="",12,$L1203)),$J1203,0),IF(AND(11&gt;=$K1203,11&lt;=IF($L1203="",12,$L1203),MOD(11-$K1203,$N1203)=0),$J1203,0)))</f>
        <v>0</v>
      </c>
      <c r="Z1203" s="19" t="n">
        <f aca="false">IF(OR($M1203="",$M1203="ERR",$J1203="",$K1203="",$N1203=""),0,IF($N1203=0,IF(AND(OR(12=7,12=12),12&gt;=$K1203,12&lt;=IF($L1203="",12,$L1203)),$J1203,0),IF(AND(12&gt;=$K1203,12&lt;=IF($L1203="",12,$L1203),MOD(12-$K1203,$N1203)=0),$J1203,0)))</f>
        <v>0</v>
      </c>
      <c r="AA1203" s="36" t="n">
        <f aca="false">SUM(O1203:Z1203)</f>
        <v>0</v>
      </c>
      <c r="AB1203" s="15" t="str">
        <f aca="false">IF(AND($B1203="",$D1203="",$J1203=""),"",IF($B1203="","Falta código",IF(ISNA(MATCH($B1203,LST_COD,0)),"Código no registrado en Trabajadores",IF($E1203="","Concepto no está en el catálogo",IF($M1203="ERR","Retención de otro empleador: Origen = Otro empleador",IF(OR($J1203="",$K1203=""),"Falta monto o mes",IF(OR($K1203&lt;1,$K1203&gt;12),"Mes inicio inválido",IF(AND($L1203&lt;&gt;"",OR($L1203&lt;$K1203,$L1203&gt;12)),"Mes fin inválido",IF($N1203="","Falta frecuencia",IF(AND($G1203&lt;&gt;"Otro empleador",SUMPRODUCT(($O1203:$Z1203&lt;&gt;0)*(((COLUMN($O1203:$Z1203)-14)&lt;INDEX(Trabajadores!$M$6:$M$105,MATCH($B1203,LST_COD,0)))+((COLUMN($O1203:$Z1203)-14)&gt;INDEX(Trabajadores!$N$6:$N$105,MATCH($B1203,LST_COD,0)))))&gt;0),"Aviso: hay meses fuera del periodo laboral","OK"))))))))))</f>
        <v/>
      </c>
    </row>
    <row r="1204" customFormat="false" ht="15" hidden="false" customHeight="false" outlineLevel="0" collapsed="false">
      <c r="A1204" s="23" t="n">
        <v>1199</v>
      </c>
      <c r="B1204" s="7"/>
      <c r="C1204" s="35" t="str">
        <f aca="false">IF($B1204="","",IFERROR(INDEX(Trabajadores!$D$6:$D$105,MATCH($B1204,LST_COD,0)),"¿Código?"))</f>
        <v/>
      </c>
      <c r="D1204" s="30"/>
      <c r="E1204" s="9" t="str">
        <f aca="false">IF($D1204="","",IFERROR(VLOOKUP($D1204,CONC_TABLA,2,FALSE()),""))</f>
        <v/>
      </c>
      <c r="F1204" s="9" t="str">
        <f aca="false">IF($D1204="","",IFERROR(VLOOKUP($D1204,CONC_TABLA,3,FALSE()),""))</f>
        <v/>
      </c>
      <c r="G1204" s="30"/>
      <c r="H1204" s="30"/>
      <c r="I1204" s="30"/>
      <c r="J1204" s="29"/>
      <c r="K1204" s="28"/>
      <c r="L1204" s="28"/>
      <c r="M1204" s="9" t="str">
        <f aca="false">IF(OR($B1204="",$E1204=""),"",IF($E1204="INA","INA",IF($G1204="Otro empleador",IF($E1204="RET","RETO",IF($E1204="ORD","OTO","OTX")),IF($E1204="RET","ERR",$E1204))))</f>
        <v/>
      </c>
      <c r="N1204" s="9" t="str">
        <f aca="false">IF($I1204="","",IFERROR(VLOOKUP($I1204,FREC_TABLA,2,FALSE()),""))</f>
        <v/>
      </c>
      <c r="O1204" s="19" t="n">
        <f aca="false">IF(OR($M1204="",$M1204="ERR",$J1204="",$K1204="",$N1204=""),0,IF($N1204=0,IF(AND(OR(1=7,1=12),1&gt;=$K1204,1&lt;=IF($L1204="",12,$L1204)),$J1204,0),IF(AND(1&gt;=$K1204,1&lt;=IF($L1204="",12,$L1204),MOD(1-$K1204,$N1204)=0),$J1204,0)))</f>
        <v>0</v>
      </c>
      <c r="P1204" s="19" t="n">
        <f aca="false">IF(OR($M1204="",$M1204="ERR",$J1204="",$K1204="",$N1204=""),0,IF($N1204=0,IF(AND(OR(2=7,2=12),2&gt;=$K1204,2&lt;=IF($L1204="",12,$L1204)),$J1204,0),IF(AND(2&gt;=$K1204,2&lt;=IF($L1204="",12,$L1204),MOD(2-$K1204,$N1204)=0),$J1204,0)))</f>
        <v>0</v>
      </c>
      <c r="Q1204" s="19" t="n">
        <f aca="false">IF(OR($M1204="",$M1204="ERR",$J1204="",$K1204="",$N1204=""),0,IF($N1204=0,IF(AND(OR(3=7,3=12),3&gt;=$K1204,3&lt;=IF($L1204="",12,$L1204)),$J1204,0),IF(AND(3&gt;=$K1204,3&lt;=IF($L1204="",12,$L1204),MOD(3-$K1204,$N1204)=0),$J1204,0)))</f>
        <v>0</v>
      </c>
      <c r="R1204" s="19" t="n">
        <f aca="false">IF(OR($M1204="",$M1204="ERR",$J1204="",$K1204="",$N1204=""),0,IF($N1204=0,IF(AND(OR(4=7,4=12),4&gt;=$K1204,4&lt;=IF($L1204="",12,$L1204)),$J1204,0),IF(AND(4&gt;=$K1204,4&lt;=IF($L1204="",12,$L1204),MOD(4-$K1204,$N1204)=0),$J1204,0)))</f>
        <v>0</v>
      </c>
      <c r="S1204" s="19" t="n">
        <f aca="false">IF(OR($M1204="",$M1204="ERR",$J1204="",$K1204="",$N1204=""),0,IF($N1204=0,IF(AND(OR(5=7,5=12),5&gt;=$K1204,5&lt;=IF($L1204="",12,$L1204)),$J1204,0),IF(AND(5&gt;=$K1204,5&lt;=IF($L1204="",12,$L1204),MOD(5-$K1204,$N1204)=0),$J1204,0)))</f>
        <v>0</v>
      </c>
      <c r="T1204" s="19" t="n">
        <f aca="false">IF(OR($M1204="",$M1204="ERR",$J1204="",$K1204="",$N1204=""),0,IF($N1204=0,IF(AND(OR(6=7,6=12),6&gt;=$K1204,6&lt;=IF($L1204="",12,$L1204)),$J1204,0),IF(AND(6&gt;=$K1204,6&lt;=IF($L1204="",12,$L1204),MOD(6-$K1204,$N1204)=0),$J1204,0)))</f>
        <v>0</v>
      </c>
      <c r="U1204" s="19" t="n">
        <f aca="false">IF(OR($M1204="",$M1204="ERR",$J1204="",$K1204="",$N1204=""),0,IF($N1204=0,IF(AND(OR(7=7,7=12),7&gt;=$K1204,7&lt;=IF($L1204="",12,$L1204)),$J1204,0),IF(AND(7&gt;=$K1204,7&lt;=IF($L1204="",12,$L1204),MOD(7-$K1204,$N1204)=0),$J1204,0)))</f>
        <v>0</v>
      </c>
      <c r="V1204" s="19" t="n">
        <f aca="false">IF(OR($M1204="",$M1204="ERR",$J1204="",$K1204="",$N1204=""),0,IF($N1204=0,IF(AND(OR(8=7,8=12),8&gt;=$K1204,8&lt;=IF($L1204="",12,$L1204)),$J1204,0),IF(AND(8&gt;=$K1204,8&lt;=IF($L1204="",12,$L1204),MOD(8-$K1204,$N1204)=0),$J1204,0)))</f>
        <v>0</v>
      </c>
      <c r="W1204" s="19" t="n">
        <f aca="false">IF(OR($M1204="",$M1204="ERR",$J1204="",$K1204="",$N1204=""),0,IF($N1204=0,IF(AND(OR(9=7,9=12),9&gt;=$K1204,9&lt;=IF($L1204="",12,$L1204)),$J1204,0),IF(AND(9&gt;=$K1204,9&lt;=IF($L1204="",12,$L1204),MOD(9-$K1204,$N1204)=0),$J1204,0)))</f>
        <v>0</v>
      </c>
      <c r="X1204" s="19" t="n">
        <f aca="false">IF(OR($M1204="",$M1204="ERR",$J1204="",$K1204="",$N1204=""),0,IF($N1204=0,IF(AND(OR(10=7,10=12),10&gt;=$K1204,10&lt;=IF($L1204="",12,$L1204)),$J1204,0),IF(AND(10&gt;=$K1204,10&lt;=IF($L1204="",12,$L1204),MOD(10-$K1204,$N1204)=0),$J1204,0)))</f>
        <v>0</v>
      </c>
      <c r="Y1204" s="19" t="n">
        <f aca="false">IF(OR($M1204="",$M1204="ERR",$J1204="",$K1204="",$N1204=""),0,IF($N1204=0,IF(AND(OR(11=7,11=12),11&gt;=$K1204,11&lt;=IF($L1204="",12,$L1204)),$J1204,0),IF(AND(11&gt;=$K1204,11&lt;=IF($L1204="",12,$L1204),MOD(11-$K1204,$N1204)=0),$J1204,0)))</f>
        <v>0</v>
      </c>
      <c r="Z1204" s="19" t="n">
        <f aca="false">IF(OR($M1204="",$M1204="ERR",$J1204="",$K1204="",$N1204=""),0,IF($N1204=0,IF(AND(OR(12=7,12=12),12&gt;=$K1204,12&lt;=IF($L1204="",12,$L1204)),$J1204,0),IF(AND(12&gt;=$K1204,12&lt;=IF($L1204="",12,$L1204),MOD(12-$K1204,$N1204)=0),$J1204,0)))</f>
        <v>0</v>
      </c>
      <c r="AA1204" s="36" t="n">
        <f aca="false">SUM(O1204:Z1204)</f>
        <v>0</v>
      </c>
      <c r="AB1204" s="15" t="str">
        <f aca="false">IF(AND($B1204="",$D1204="",$J1204=""),"",IF($B1204="","Falta código",IF(ISNA(MATCH($B1204,LST_COD,0)),"Código no registrado en Trabajadores",IF($E1204="","Concepto no está en el catálogo",IF($M1204="ERR","Retención de otro empleador: Origen = Otro empleador",IF(OR($J1204="",$K1204=""),"Falta monto o mes",IF(OR($K1204&lt;1,$K1204&gt;12),"Mes inicio inválido",IF(AND($L1204&lt;&gt;"",OR($L1204&lt;$K1204,$L1204&gt;12)),"Mes fin inválido",IF($N1204="","Falta frecuencia",IF(AND($G1204&lt;&gt;"Otro empleador",SUMPRODUCT(($O1204:$Z1204&lt;&gt;0)*(((COLUMN($O1204:$Z1204)-14)&lt;INDEX(Trabajadores!$M$6:$M$105,MATCH($B1204,LST_COD,0)))+((COLUMN($O1204:$Z1204)-14)&gt;INDEX(Trabajadores!$N$6:$N$105,MATCH($B1204,LST_COD,0)))))&gt;0),"Aviso: hay meses fuera del periodo laboral","OK"))))))))))</f>
        <v/>
      </c>
    </row>
    <row r="1205" customFormat="false" ht="15" hidden="false" customHeight="false" outlineLevel="0" collapsed="false">
      <c r="A1205" s="23" t="n">
        <v>1200</v>
      </c>
      <c r="B1205" s="7"/>
      <c r="C1205" s="35" t="str">
        <f aca="false">IF($B1205="","",IFERROR(INDEX(Trabajadores!$D$6:$D$105,MATCH($B1205,LST_COD,0)),"¿Código?"))</f>
        <v/>
      </c>
      <c r="D1205" s="30"/>
      <c r="E1205" s="9" t="str">
        <f aca="false">IF($D1205="","",IFERROR(VLOOKUP($D1205,CONC_TABLA,2,FALSE()),""))</f>
        <v/>
      </c>
      <c r="F1205" s="9" t="str">
        <f aca="false">IF($D1205="","",IFERROR(VLOOKUP($D1205,CONC_TABLA,3,FALSE()),""))</f>
        <v/>
      </c>
      <c r="G1205" s="30"/>
      <c r="H1205" s="30"/>
      <c r="I1205" s="30"/>
      <c r="J1205" s="29"/>
      <c r="K1205" s="28"/>
      <c r="L1205" s="28"/>
      <c r="M1205" s="9" t="str">
        <f aca="false">IF(OR($B1205="",$E1205=""),"",IF($E1205="INA","INA",IF($G1205="Otro empleador",IF($E1205="RET","RETO",IF($E1205="ORD","OTO","OTX")),IF($E1205="RET","ERR",$E1205))))</f>
        <v/>
      </c>
      <c r="N1205" s="9" t="str">
        <f aca="false">IF($I1205="","",IFERROR(VLOOKUP($I1205,FREC_TABLA,2,FALSE()),""))</f>
        <v/>
      </c>
      <c r="O1205" s="19" t="n">
        <f aca="false">IF(OR($M1205="",$M1205="ERR",$J1205="",$K1205="",$N1205=""),0,IF($N1205=0,IF(AND(OR(1=7,1=12),1&gt;=$K1205,1&lt;=IF($L1205="",12,$L1205)),$J1205,0),IF(AND(1&gt;=$K1205,1&lt;=IF($L1205="",12,$L1205),MOD(1-$K1205,$N1205)=0),$J1205,0)))</f>
        <v>0</v>
      </c>
      <c r="P1205" s="19" t="n">
        <f aca="false">IF(OR($M1205="",$M1205="ERR",$J1205="",$K1205="",$N1205=""),0,IF($N1205=0,IF(AND(OR(2=7,2=12),2&gt;=$K1205,2&lt;=IF($L1205="",12,$L1205)),$J1205,0),IF(AND(2&gt;=$K1205,2&lt;=IF($L1205="",12,$L1205),MOD(2-$K1205,$N1205)=0),$J1205,0)))</f>
        <v>0</v>
      </c>
      <c r="Q1205" s="19" t="n">
        <f aca="false">IF(OR($M1205="",$M1205="ERR",$J1205="",$K1205="",$N1205=""),0,IF($N1205=0,IF(AND(OR(3=7,3=12),3&gt;=$K1205,3&lt;=IF($L1205="",12,$L1205)),$J1205,0),IF(AND(3&gt;=$K1205,3&lt;=IF($L1205="",12,$L1205),MOD(3-$K1205,$N1205)=0),$J1205,0)))</f>
        <v>0</v>
      </c>
      <c r="R1205" s="19" t="n">
        <f aca="false">IF(OR($M1205="",$M1205="ERR",$J1205="",$K1205="",$N1205=""),0,IF($N1205=0,IF(AND(OR(4=7,4=12),4&gt;=$K1205,4&lt;=IF($L1205="",12,$L1205)),$J1205,0),IF(AND(4&gt;=$K1205,4&lt;=IF($L1205="",12,$L1205),MOD(4-$K1205,$N1205)=0),$J1205,0)))</f>
        <v>0</v>
      </c>
      <c r="S1205" s="19" t="n">
        <f aca="false">IF(OR($M1205="",$M1205="ERR",$J1205="",$K1205="",$N1205=""),0,IF($N1205=0,IF(AND(OR(5=7,5=12),5&gt;=$K1205,5&lt;=IF($L1205="",12,$L1205)),$J1205,0),IF(AND(5&gt;=$K1205,5&lt;=IF($L1205="",12,$L1205),MOD(5-$K1205,$N1205)=0),$J1205,0)))</f>
        <v>0</v>
      </c>
      <c r="T1205" s="19" t="n">
        <f aca="false">IF(OR($M1205="",$M1205="ERR",$J1205="",$K1205="",$N1205=""),0,IF($N1205=0,IF(AND(OR(6=7,6=12),6&gt;=$K1205,6&lt;=IF($L1205="",12,$L1205)),$J1205,0),IF(AND(6&gt;=$K1205,6&lt;=IF($L1205="",12,$L1205),MOD(6-$K1205,$N1205)=0),$J1205,0)))</f>
        <v>0</v>
      </c>
      <c r="U1205" s="19" t="n">
        <f aca="false">IF(OR($M1205="",$M1205="ERR",$J1205="",$K1205="",$N1205=""),0,IF($N1205=0,IF(AND(OR(7=7,7=12),7&gt;=$K1205,7&lt;=IF($L1205="",12,$L1205)),$J1205,0),IF(AND(7&gt;=$K1205,7&lt;=IF($L1205="",12,$L1205),MOD(7-$K1205,$N1205)=0),$J1205,0)))</f>
        <v>0</v>
      </c>
      <c r="V1205" s="19" t="n">
        <f aca="false">IF(OR($M1205="",$M1205="ERR",$J1205="",$K1205="",$N1205=""),0,IF($N1205=0,IF(AND(OR(8=7,8=12),8&gt;=$K1205,8&lt;=IF($L1205="",12,$L1205)),$J1205,0),IF(AND(8&gt;=$K1205,8&lt;=IF($L1205="",12,$L1205),MOD(8-$K1205,$N1205)=0),$J1205,0)))</f>
        <v>0</v>
      </c>
      <c r="W1205" s="19" t="n">
        <f aca="false">IF(OR($M1205="",$M1205="ERR",$J1205="",$K1205="",$N1205=""),0,IF($N1205=0,IF(AND(OR(9=7,9=12),9&gt;=$K1205,9&lt;=IF($L1205="",12,$L1205)),$J1205,0),IF(AND(9&gt;=$K1205,9&lt;=IF($L1205="",12,$L1205),MOD(9-$K1205,$N1205)=0),$J1205,0)))</f>
        <v>0</v>
      </c>
      <c r="X1205" s="19" t="n">
        <f aca="false">IF(OR($M1205="",$M1205="ERR",$J1205="",$K1205="",$N1205=""),0,IF($N1205=0,IF(AND(OR(10=7,10=12),10&gt;=$K1205,10&lt;=IF($L1205="",12,$L1205)),$J1205,0),IF(AND(10&gt;=$K1205,10&lt;=IF($L1205="",12,$L1205),MOD(10-$K1205,$N1205)=0),$J1205,0)))</f>
        <v>0</v>
      </c>
      <c r="Y1205" s="19" t="n">
        <f aca="false">IF(OR($M1205="",$M1205="ERR",$J1205="",$K1205="",$N1205=""),0,IF($N1205=0,IF(AND(OR(11=7,11=12),11&gt;=$K1205,11&lt;=IF($L1205="",12,$L1205)),$J1205,0),IF(AND(11&gt;=$K1205,11&lt;=IF($L1205="",12,$L1205),MOD(11-$K1205,$N1205)=0),$J1205,0)))</f>
        <v>0</v>
      </c>
      <c r="Z1205" s="19" t="n">
        <f aca="false">IF(OR($M1205="",$M1205="ERR",$J1205="",$K1205="",$N1205=""),0,IF($N1205=0,IF(AND(OR(12=7,12=12),12&gt;=$K1205,12&lt;=IF($L1205="",12,$L1205)),$J1205,0),IF(AND(12&gt;=$K1205,12&lt;=IF($L1205="",12,$L1205),MOD(12-$K1205,$N1205)=0),$J1205,0)))</f>
        <v>0</v>
      </c>
      <c r="AA1205" s="36" t="n">
        <f aca="false">SUM(O1205:Z1205)</f>
        <v>0</v>
      </c>
      <c r="AB1205" s="15" t="str">
        <f aca="false">IF(AND($B1205="",$D1205="",$J1205=""),"",IF($B1205="","Falta código",IF(ISNA(MATCH($B1205,LST_COD,0)),"Código no registrado en Trabajadores",IF($E1205="","Concepto no está en el catálogo",IF($M1205="ERR","Retención de otro empleador: Origen = Otro empleador",IF(OR($J1205="",$K1205=""),"Falta monto o mes",IF(OR($K1205&lt;1,$K1205&gt;12),"Mes inicio inválido",IF(AND($L1205&lt;&gt;"",OR($L1205&lt;$K1205,$L1205&gt;12)),"Mes fin inválido",IF($N1205="","Falta frecuencia",IF(AND($G1205&lt;&gt;"Otro empleador",SUMPRODUCT(($O1205:$Z1205&lt;&gt;0)*(((COLUMN($O1205:$Z1205)-14)&lt;INDEX(Trabajadores!$M$6:$M$105,MATCH($B1205,LST_COD,0)))+((COLUMN($O1205:$Z1205)-14)&gt;INDEX(Trabajadores!$N$6:$N$105,MATCH($B1205,LST_COD,0)))))&gt;0),"Aviso: hay meses fuera del periodo laboral","OK"))))))))))</f>
        <v/>
      </c>
    </row>
    <row r="1206" customFormat="false" ht="15" hidden="false" customHeight="false" outlineLevel="0" collapsed="false">
      <c r="A1206" s="23" t="n">
        <v>1201</v>
      </c>
      <c r="B1206" s="7"/>
      <c r="C1206" s="35" t="str">
        <f aca="false">IF($B1206="","",IFERROR(INDEX(Trabajadores!$D$6:$D$105,MATCH($B1206,LST_COD,0)),"¿Código?"))</f>
        <v/>
      </c>
      <c r="D1206" s="30"/>
      <c r="E1206" s="9" t="str">
        <f aca="false">IF($D1206="","",IFERROR(VLOOKUP($D1206,CONC_TABLA,2,FALSE()),""))</f>
        <v/>
      </c>
      <c r="F1206" s="9" t="str">
        <f aca="false">IF($D1206="","",IFERROR(VLOOKUP($D1206,CONC_TABLA,3,FALSE()),""))</f>
        <v/>
      </c>
      <c r="G1206" s="30"/>
      <c r="H1206" s="30"/>
      <c r="I1206" s="30"/>
      <c r="J1206" s="29"/>
      <c r="K1206" s="28"/>
      <c r="L1206" s="28"/>
      <c r="M1206" s="9" t="str">
        <f aca="false">IF(OR($B1206="",$E1206=""),"",IF($E1206="INA","INA",IF($G1206="Otro empleador",IF($E1206="RET","RETO",IF($E1206="ORD","OTO","OTX")),IF($E1206="RET","ERR",$E1206))))</f>
        <v/>
      </c>
      <c r="N1206" s="9" t="str">
        <f aca="false">IF($I1206="","",IFERROR(VLOOKUP($I1206,FREC_TABLA,2,FALSE()),""))</f>
        <v/>
      </c>
      <c r="O1206" s="19" t="n">
        <f aca="false">IF(OR($M1206="",$M1206="ERR",$J1206="",$K1206="",$N1206=""),0,IF($N1206=0,IF(AND(OR(1=7,1=12),1&gt;=$K1206,1&lt;=IF($L1206="",12,$L1206)),$J1206,0),IF(AND(1&gt;=$K1206,1&lt;=IF($L1206="",12,$L1206),MOD(1-$K1206,$N1206)=0),$J1206,0)))</f>
        <v>0</v>
      </c>
      <c r="P1206" s="19" t="n">
        <f aca="false">IF(OR($M1206="",$M1206="ERR",$J1206="",$K1206="",$N1206=""),0,IF($N1206=0,IF(AND(OR(2=7,2=12),2&gt;=$K1206,2&lt;=IF($L1206="",12,$L1206)),$J1206,0),IF(AND(2&gt;=$K1206,2&lt;=IF($L1206="",12,$L1206),MOD(2-$K1206,$N1206)=0),$J1206,0)))</f>
        <v>0</v>
      </c>
      <c r="Q1206" s="19" t="n">
        <f aca="false">IF(OR($M1206="",$M1206="ERR",$J1206="",$K1206="",$N1206=""),0,IF($N1206=0,IF(AND(OR(3=7,3=12),3&gt;=$K1206,3&lt;=IF($L1206="",12,$L1206)),$J1206,0),IF(AND(3&gt;=$K1206,3&lt;=IF($L1206="",12,$L1206),MOD(3-$K1206,$N1206)=0),$J1206,0)))</f>
        <v>0</v>
      </c>
      <c r="R1206" s="19" t="n">
        <f aca="false">IF(OR($M1206="",$M1206="ERR",$J1206="",$K1206="",$N1206=""),0,IF($N1206=0,IF(AND(OR(4=7,4=12),4&gt;=$K1206,4&lt;=IF($L1206="",12,$L1206)),$J1206,0),IF(AND(4&gt;=$K1206,4&lt;=IF($L1206="",12,$L1206),MOD(4-$K1206,$N1206)=0),$J1206,0)))</f>
        <v>0</v>
      </c>
      <c r="S1206" s="19" t="n">
        <f aca="false">IF(OR($M1206="",$M1206="ERR",$J1206="",$K1206="",$N1206=""),0,IF($N1206=0,IF(AND(OR(5=7,5=12),5&gt;=$K1206,5&lt;=IF($L1206="",12,$L1206)),$J1206,0),IF(AND(5&gt;=$K1206,5&lt;=IF($L1206="",12,$L1206),MOD(5-$K1206,$N1206)=0),$J1206,0)))</f>
        <v>0</v>
      </c>
      <c r="T1206" s="19" t="n">
        <f aca="false">IF(OR($M1206="",$M1206="ERR",$J1206="",$K1206="",$N1206=""),0,IF($N1206=0,IF(AND(OR(6=7,6=12),6&gt;=$K1206,6&lt;=IF($L1206="",12,$L1206)),$J1206,0),IF(AND(6&gt;=$K1206,6&lt;=IF($L1206="",12,$L1206),MOD(6-$K1206,$N1206)=0),$J1206,0)))</f>
        <v>0</v>
      </c>
      <c r="U1206" s="19" t="n">
        <f aca="false">IF(OR($M1206="",$M1206="ERR",$J1206="",$K1206="",$N1206=""),0,IF($N1206=0,IF(AND(OR(7=7,7=12),7&gt;=$K1206,7&lt;=IF($L1206="",12,$L1206)),$J1206,0),IF(AND(7&gt;=$K1206,7&lt;=IF($L1206="",12,$L1206),MOD(7-$K1206,$N1206)=0),$J1206,0)))</f>
        <v>0</v>
      </c>
      <c r="V1206" s="19" t="n">
        <f aca="false">IF(OR($M1206="",$M1206="ERR",$J1206="",$K1206="",$N1206=""),0,IF($N1206=0,IF(AND(OR(8=7,8=12),8&gt;=$K1206,8&lt;=IF($L1206="",12,$L1206)),$J1206,0),IF(AND(8&gt;=$K1206,8&lt;=IF($L1206="",12,$L1206),MOD(8-$K1206,$N1206)=0),$J1206,0)))</f>
        <v>0</v>
      </c>
      <c r="W1206" s="19" t="n">
        <f aca="false">IF(OR($M1206="",$M1206="ERR",$J1206="",$K1206="",$N1206=""),0,IF($N1206=0,IF(AND(OR(9=7,9=12),9&gt;=$K1206,9&lt;=IF($L1206="",12,$L1206)),$J1206,0),IF(AND(9&gt;=$K1206,9&lt;=IF($L1206="",12,$L1206),MOD(9-$K1206,$N1206)=0),$J1206,0)))</f>
        <v>0</v>
      </c>
      <c r="X1206" s="19" t="n">
        <f aca="false">IF(OR($M1206="",$M1206="ERR",$J1206="",$K1206="",$N1206=""),0,IF($N1206=0,IF(AND(OR(10=7,10=12),10&gt;=$K1206,10&lt;=IF($L1206="",12,$L1206)),$J1206,0),IF(AND(10&gt;=$K1206,10&lt;=IF($L1206="",12,$L1206),MOD(10-$K1206,$N1206)=0),$J1206,0)))</f>
        <v>0</v>
      </c>
      <c r="Y1206" s="19" t="n">
        <f aca="false">IF(OR($M1206="",$M1206="ERR",$J1206="",$K1206="",$N1206=""),0,IF($N1206=0,IF(AND(OR(11=7,11=12),11&gt;=$K1206,11&lt;=IF($L1206="",12,$L1206)),$J1206,0),IF(AND(11&gt;=$K1206,11&lt;=IF($L1206="",12,$L1206),MOD(11-$K1206,$N1206)=0),$J1206,0)))</f>
        <v>0</v>
      </c>
      <c r="Z1206" s="19" t="n">
        <f aca="false">IF(OR($M1206="",$M1206="ERR",$J1206="",$K1206="",$N1206=""),0,IF($N1206=0,IF(AND(OR(12=7,12=12),12&gt;=$K1206,12&lt;=IF($L1206="",12,$L1206)),$J1206,0),IF(AND(12&gt;=$K1206,12&lt;=IF($L1206="",12,$L1206),MOD(12-$K1206,$N1206)=0),$J1206,0)))</f>
        <v>0</v>
      </c>
      <c r="AA1206" s="36" t="n">
        <f aca="false">SUM(O1206:Z1206)</f>
        <v>0</v>
      </c>
      <c r="AB1206" s="15" t="str">
        <f aca="false">IF(AND($B1206="",$D1206="",$J1206=""),"",IF($B1206="","Falta código",IF(ISNA(MATCH($B1206,LST_COD,0)),"Código no registrado en Trabajadores",IF($E1206="","Concepto no está en el catálogo",IF($M1206="ERR","Retención de otro empleador: Origen = Otro empleador",IF(OR($J1206="",$K1206=""),"Falta monto o mes",IF(OR($K1206&lt;1,$K1206&gt;12),"Mes inicio inválido",IF(AND($L1206&lt;&gt;"",OR($L1206&lt;$K1206,$L1206&gt;12)),"Mes fin inválido",IF($N1206="","Falta frecuencia",IF(AND($G1206&lt;&gt;"Otro empleador",SUMPRODUCT(($O1206:$Z1206&lt;&gt;0)*(((COLUMN($O1206:$Z1206)-14)&lt;INDEX(Trabajadores!$M$6:$M$105,MATCH($B1206,LST_COD,0)))+((COLUMN($O1206:$Z1206)-14)&gt;INDEX(Trabajadores!$N$6:$N$105,MATCH($B1206,LST_COD,0)))))&gt;0),"Aviso: hay meses fuera del periodo laboral","OK"))))))))))</f>
        <v/>
      </c>
    </row>
    <row r="1207" customFormat="false" ht="15" hidden="false" customHeight="false" outlineLevel="0" collapsed="false">
      <c r="A1207" s="23" t="n">
        <v>1202</v>
      </c>
      <c r="B1207" s="7"/>
      <c r="C1207" s="35" t="str">
        <f aca="false">IF($B1207="","",IFERROR(INDEX(Trabajadores!$D$6:$D$105,MATCH($B1207,LST_COD,0)),"¿Código?"))</f>
        <v/>
      </c>
      <c r="D1207" s="30"/>
      <c r="E1207" s="9" t="str">
        <f aca="false">IF($D1207="","",IFERROR(VLOOKUP($D1207,CONC_TABLA,2,FALSE()),""))</f>
        <v/>
      </c>
      <c r="F1207" s="9" t="str">
        <f aca="false">IF($D1207="","",IFERROR(VLOOKUP($D1207,CONC_TABLA,3,FALSE()),""))</f>
        <v/>
      </c>
      <c r="G1207" s="30"/>
      <c r="H1207" s="30"/>
      <c r="I1207" s="30"/>
      <c r="J1207" s="29"/>
      <c r="K1207" s="28"/>
      <c r="L1207" s="28"/>
      <c r="M1207" s="9" t="str">
        <f aca="false">IF(OR($B1207="",$E1207=""),"",IF($E1207="INA","INA",IF($G1207="Otro empleador",IF($E1207="RET","RETO",IF($E1207="ORD","OTO","OTX")),IF($E1207="RET","ERR",$E1207))))</f>
        <v/>
      </c>
      <c r="N1207" s="9" t="str">
        <f aca="false">IF($I1207="","",IFERROR(VLOOKUP($I1207,FREC_TABLA,2,FALSE()),""))</f>
        <v/>
      </c>
      <c r="O1207" s="19" t="n">
        <f aca="false">IF(OR($M1207="",$M1207="ERR",$J1207="",$K1207="",$N1207=""),0,IF($N1207=0,IF(AND(OR(1=7,1=12),1&gt;=$K1207,1&lt;=IF($L1207="",12,$L1207)),$J1207,0),IF(AND(1&gt;=$K1207,1&lt;=IF($L1207="",12,$L1207),MOD(1-$K1207,$N1207)=0),$J1207,0)))</f>
        <v>0</v>
      </c>
      <c r="P1207" s="19" t="n">
        <f aca="false">IF(OR($M1207="",$M1207="ERR",$J1207="",$K1207="",$N1207=""),0,IF($N1207=0,IF(AND(OR(2=7,2=12),2&gt;=$K1207,2&lt;=IF($L1207="",12,$L1207)),$J1207,0),IF(AND(2&gt;=$K1207,2&lt;=IF($L1207="",12,$L1207),MOD(2-$K1207,$N1207)=0),$J1207,0)))</f>
        <v>0</v>
      </c>
      <c r="Q1207" s="19" t="n">
        <f aca="false">IF(OR($M1207="",$M1207="ERR",$J1207="",$K1207="",$N1207=""),0,IF($N1207=0,IF(AND(OR(3=7,3=12),3&gt;=$K1207,3&lt;=IF($L1207="",12,$L1207)),$J1207,0),IF(AND(3&gt;=$K1207,3&lt;=IF($L1207="",12,$L1207),MOD(3-$K1207,$N1207)=0),$J1207,0)))</f>
        <v>0</v>
      </c>
      <c r="R1207" s="19" t="n">
        <f aca="false">IF(OR($M1207="",$M1207="ERR",$J1207="",$K1207="",$N1207=""),0,IF($N1207=0,IF(AND(OR(4=7,4=12),4&gt;=$K1207,4&lt;=IF($L1207="",12,$L1207)),$J1207,0),IF(AND(4&gt;=$K1207,4&lt;=IF($L1207="",12,$L1207),MOD(4-$K1207,$N1207)=0),$J1207,0)))</f>
        <v>0</v>
      </c>
      <c r="S1207" s="19" t="n">
        <f aca="false">IF(OR($M1207="",$M1207="ERR",$J1207="",$K1207="",$N1207=""),0,IF($N1207=0,IF(AND(OR(5=7,5=12),5&gt;=$K1207,5&lt;=IF($L1207="",12,$L1207)),$J1207,0),IF(AND(5&gt;=$K1207,5&lt;=IF($L1207="",12,$L1207),MOD(5-$K1207,$N1207)=0),$J1207,0)))</f>
        <v>0</v>
      </c>
      <c r="T1207" s="19" t="n">
        <f aca="false">IF(OR($M1207="",$M1207="ERR",$J1207="",$K1207="",$N1207=""),0,IF($N1207=0,IF(AND(OR(6=7,6=12),6&gt;=$K1207,6&lt;=IF($L1207="",12,$L1207)),$J1207,0),IF(AND(6&gt;=$K1207,6&lt;=IF($L1207="",12,$L1207),MOD(6-$K1207,$N1207)=0),$J1207,0)))</f>
        <v>0</v>
      </c>
      <c r="U1207" s="19" t="n">
        <f aca="false">IF(OR($M1207="",$M1207="ERR",$J1207="",$K1207="",$N1207=""),0,IF($N1207=0,IF(AND(OR(7=7,7=12),7&gt;=$K1207,7&lt;=IF($L1207="",12,$L1207)),$J1207,0),IF(AND(7&gt;=$K1207,7&lt;=IF($L1207="",12,$L1207),MOD(7-$K1207,$N1207)=0),$J1207,0)))</f>
        <v>0</v>
      </c>
      <c r="V1207" s="19" t="n">
        <f aca="false">IF(OR($M1207="",$M1207="ERR",$J1207="",$K1207="",$N1207=""),0,IF($N1207=0,IF(AND(OR(8=7,8=12),8&gt;=$K1207,8&lt;=IF($L1207="",12,$L1207)),$J1207,0),IF(AND(8&gt;=$K1207,8&lt;=IF($L1207="",12,$L1207),MOD(8-$K1207,$N1207)=0),$J1207,0)))</f>
        <v>0</v>
      </c>
      <c r="W1207" s="19" t="n">
        <f aca="false">IF(OR($M1207="",$M1207="ERR",$J1207="",$K1207="",$N1207=""),0,IF($N1207=0,IF(AND(OR(9=7,9=12),9&gt;=$K1207,9&lt;=IF($L1207="",12,$L1207)),$J1207,0),IF(AND(9&gt;=$K1207,9&lt;=IF($L1207="",12,$L1207),MOD(9-$K1207,$N1207)=0),$J1207,0)))</f>
        <v>0</v>
      </c>
      <c r="X1207" s="19" t="n">
        <f aca="false">IF(OR($M1207="",$M1207="ERR",$J1207="",$K1207="",$N1207=""),0,IF($N1207=0,IF(AND(OR(10=7,10=12),10&gt;=$K1207,10&lt;=IF($L1207="",12,$L1207)),$J1207,0),IF(AND(10&gt;=$K1207,10&lt;=IF($L1207="",12,$L1207),MOD(10-$K1207,$N1207)=0),$J1207,0)))</f>
        <v>0</v>
      </c>
      <c r="Y1207" s="19" t="n">
        <f aca="false">IF(OR($M1207="",$M1207="ERR",$J1207="",$K1207="",$N1207=""),0,IF($N1207=0,IF(AND(OR(11=7,11=12),11&gt;=$K1207,11&lt;=IF($L1207="",12,$L1207)),$J1207,0),IF(AND(11&gt;=$K1207,11&lt;=IF($L1207="",12,$L1207),MOD(11-$K1207,$N1207)=0),$J1207,0)))</f>
        <v>0</v>
      </c>
      <c r="Z1207" s="19" t="n">
        <f aca="false">IF(OR($M1207="",$M1207="ERR",$J1207="",$K1207="",$N1207=""),0,IF($N1207=0,IF(AND(OR(12=7,12=12),12&gt;=$K1207,12&lt;=IF($L1207="",12,$L1207)),$J1207,0),IF(AND(12&gt;=$K1207,12&lt;=IF($L1207="",12,$L1207),MOD(12-$K1207,$N1207)=0),$J1207,0)))</f>
        <v>0</v>
      </c>
      <c r="AA1207" s="36" t="n">
        <f aca="false">SUM(O1207:Z1207)</f>
        <v>0</v>
      </c>
      <c r="AB1207" s="15" t="str">
        <f aca="false">IF(AND($B1207="",$D1207="",$J1207=""),"",IF($B1207="","Falta código",IF(ISNA(MATCH($B1207,LST_COD,0)),"Código no registrado en Trabajadores",IF($E1207="","Concepto no está en el catálogo",IF($M1207="ERR","Retención de otro empleador: Origen = Otro empleador",IF(OR($J1207="",$K1207=""),"Falta monto o mes",IF(OR($K1207&lt;1,$K1207&gt;12),"Mes inicio inválido",IF(AND($L1207&lt;&gt;"",OR($L1207&lt;$K1207,$L1207&gt;12)),"Mes fin inválido",IF($N1207="","Falta frecuencia",IF(AND($G1207&lt;&gt;"Otro empleador",SUMPRODUCT(($O1207:$Z1207&lt;&gt;0)*(((COLUMN($O1207:$Z1207)-14)&lt;INDEX(Trabajadores!$M$6:$M$105,MATCH($B1207,LST_COD,0)))+((COLUMN($O1207:$Z1207)-14)&gt;INDEX(Trabajadores!$N$6:$N$105,MATCH($B1207,LST_COD,0)))))&gt;0),"Aviso: hay meses fuera del periodo laboral","OK"))))))))))</f>
        <v/>
      </c>
    </row>
    <row r="1208" customFormat="false" ht="15" hidden="false" customHeight="false" outlineLevel="0" collapsed="false">
      <c r="A1208" s="23" t="n">
        <v>1203</v>
      </c>
      <c r="B1208" s="7"/>
      <c r="C1208" s="35" t="str">
        <f aca="false">IF($B1208="","",IFERROR(INDEX(Trabajadores!$D$6:$D$105,MATCH($B1208,LST_COD,0)),"¿Código?"))</f>
        <v/>
      </c>
      <c r="D1208" s="30"/>
      <c r="E1208" s="9" t="str">
        <f aca="false">IF($D1208="","",IFERROR(VLOOKUP($D1208,CONC_TABLA,2,FALSE()),""))</f>
        <v/>
      </c>
      <c r="F1208" s="9" t="str">
        <f aca="false">IF($D1208="","",IFERROR(VLOOKUP($D1208,CONC_TABLA,3,FALSE()),""))</f>
        <v/>
      </c>
      <c r="G1208" s="30"/>
      <c r="H1208" s="30"/>
      <c r="I1208" s="30"/>
      <c r="J1208" s="29"/>
      <c r="K1208" s="28"/>
      <c r="L1208" s="28"/>
      <c r="M1208" s="9" t="str">
        <f aca="false">IF(OR($B1208="",$E1208=""),"",IF($E1208="INA","INA",IF($G1208="Otro empleador",IF($E1208="RET","RETO",IF($E1208="ORD","OTO","OTX")),IF($E1208="RET","ERR",$E1208))))</f>
        <v/>
      </c>
      <c r="N1208" s="9" t="str">
        <f aca="false">IF($I1208="","",IFERROR(VLOOKUP($I1208,FREC_TABLA,2,FALSE()),""))</f>
        <v/>
      </c>
      <c r="O1208" s="19" t="n">
        <f aca="false">IF(OR($M1208="",$M1208="ERR",$J1208="",$K1208="",$N1208=""),0,IF($N1208=0,IF(AND(OR(1=7,1=12),1&gt;=$K1208,1&lt;=IF($L1208="",12,$L1208)),$J1208,0),IF(AND(1&gt;=$K1208,1&lt;=IF($L1208="",12,$L1208),MOD(1-$K1208,$N1208)=0),$J1208,0)))</f>
        <v>0</v>
      </c>
      <c r="P1208" s="19" t="n">
        <f aca="false">IF(OR($M1208="",$M1208="ERR",$J1208="",$K1208="",$N1208=""),0,IF($N1208=0,IF(AND(OR(2=7,2=12),2&gt;=$K1208,2&lt;=IF($L1208="",12,$L1208)),$J1208,0),IF(AND(2&gt;=$K1208,2&lt;=IF($L1208="",12,$L1208),MOD(2-$K1208,$N1208)=0),$J1208,0)))</f>
        <v>0</v>
      </c>
      <c r="Q1208" s="19" t="n">
        <f aca="false">IF(OR($M1208="",$M1208="ERR",$J1208="",$K1208="",$N1208=""),0,IF($N1208=0,IF(AND(OR(3=7,3=12),3&gt;=$K1208,3&lt;=IF($L1208="",12,$L1208)),$J1208,0),IF(AND(3&gt;=$K1208,3&lt;=IF($L1208="",12,$L1208),MOD(3-$K1208,$N1208)=0),$J1208,0)))</f>
        <v>0</v>
      </c>
      <c r="R1208" s="19" t="n">
        <f aca="false">IF(OR($M1208="",$M1208="ERR",$J1208="",$K1208="",$N1208=""),0,IF($N1208=0,IF(AND(OR(4=7,4=12),4&gt;=$K1208,4&lt;=IF($L1208="",12,$L1208)),$J1208,0),IF(AND(4&gt;=$K1208,4&lt;=IF($L1208="",12,$L1208),MOD(4-$K1208,$N1208)=0),$J1208,0)))</f>
        <v>0</v>
      </c>
      <c r="S1208" s="19" t="n">
        <f aca="false">IF(OR($M1208="",$M1208="ERR",$J1208="",$K1208="",$N1208=""),0,IF($N1208=0,IF(AND(OR(5=7,5=12),5&gt;=$K1208,5&lt;=IF($L1208="",12,$L1208)),$J1208,0),IF(AND(5&gt;=$K1208,5&lt;=IF($L1208="",12,$L1208),MOD(5-$K1208,$N1208)=0),$J1208,0)))</f>
        <v>0</v>
      </c>
      <c r="T1208" s="19" t="n">
        <f aca="false">IF(OR($M1208="",$M1208="ERR",$J1208="",$K1208="",$N1208=""),0,IF($N1208=0,IF(AND(OR(6=7,6=12),6&gt;=$K1208,6&lt;=IF($L1208="",12,$L1208)),$J1208,0),IF(AND(6&gt;=$K1208,6&lt;=IF($L1208="",12,$L1208),MOD(6-$K1208,$N1208)=0),$J1208,0)))</f>
        <v>0</v>
      </c>
      <c r="U1208" s="19" t="n">
        <f aca="false">IF(OR($M1208="",$M1208="ERR",$J1208="",$K1208="",$N1208=""),0,IF($N1208=0,IF(AND(OR(7=7,7=12),7&gt;=$K1208,7&lt;=IF($L1208="",12,$L1208)),$J1208,0),IF(AND(7&gt;=$K1208,7&lt;=IF($L1208="",12,$L1208),MOD(7-$K1208,$N1208)=0),$J1208,0)))</f>
        <v>0</v>
      </c>
      <c r="V1208" s="19" t="n">
        <f aca="false">IF(OR($M1208="",$M1208="ERR",$J1208="",$K1208="",$N1208=""),0,IF($N1208=0,IF(AND(OR(8=7,8=12),8&gt;=$K1208,8&lt;=IF($L1208="",12,$L1208)),$J1208,0),IF(AND(8&gt;=$K1208,8&lt;=IF($L1208="",12,$L1208),MOD(8-$K1208,$N1208)=0),$J1208,0)))</f>
        <v>0</v>
      </c>
      <c r="W1208" s="19" t="n">
        <f aca="false">IF(OR($M1208="",$M1208="ERR",$J1208="",$K1208="",$N1208=""),0,IF($N1208=0,IF(AND(OR(9=7,9=12),9&gt;=$K1208,9&lt;=IF($L1208="",12,$L1208)),$J1208,0),IF(AND(9&gt;=$K1208,9&lt;=IF($L1208="",12,$L1208),MOD(9-$K1208,$N1208)=0),$J1208,0)))</f>
        <v>0</v>
      </c>
      <c r="X1208" s="19" t="n">
        <f aca="false">IF(OR($M1208="",$M1208="ERR",$J1208="",$K1208="",$N1208=""),0,IF($N1208=0,IF(AND(OR(10=7,10=12),10&gt;=$K1208,10&lt;=IF($L1208="",12,$L1208)),$J1208,0),IF(AND(10&gt;=$K1208,10&lt;=IF($L1208="",12,$L1208),MOD(10-$K1208,$N1208)=0),$J1208,0)))</f>
        <v>0</v>
      </c>
      <c r="Y1208" s="19" t="n">
        <f aca="false">IF(OR($M1208="",$M1208="ERR",$J1208="",$K1208="",$N1208=""),0,IF($N1208=0,IF(AND(OR(11=7,11=12),11&gt;=$K1208,11&lt;=IF($L1208="",12,$L1208)),$J1208,0),IF(AND(11&gt;=$K1208,11&lt;=IF($L1208="",12,$L1208),MOD(11-$K1208,$N1208)=0),$J1208,0)))</f>
        <v>0</v>
      </c>
      <c r="Z1208" s="19" t="n">
        <f aca="false">IF(OR($M1208="",$M1208="ERR",$J1208="",$K1208="",$N1208=""),0,IF($N1208=0,IF(AND(OR(12=7,12=12),12&gt;=$K1208,12&lt;=IF($L1208="",12,$L1208)),$J1208,0),IF(AND(12&gt;=$K1208,12&lt;=IF($L1208="",12,$L1208),MOD(12-$K1208,$N1208)=0),$J1208,0)))</f>
        <v>0</v>
      </c>
      <c r="AA1208" s="36" t="n">
        <f aca="false">SUM(O1208:Z1208)</f>
        <v>0</v>
      </c>
      <c r="AB1208" s="15" t="str">
        <f aca="false">IF(AND($B1208="",$D1208="",$J1208=""),"",IF($B1208="","Falta código",IF(ISNA(MATCH($B1208,LST_COD,0)),"Código no registrado en Trabajadores",IF($E1208="","Concepto no está en el catálogo",IF($M1208="ERR","Retención de otro empleador: Origen = Otro empleador",IF(OR($J1208="",$K1208=""),"Falta monto o mes",IF(OR($K1208&lt;1,$K1208&gt;12),"Mes inicio inválido",IF(AND($L1208&lt;&gt;"",OR($L1208&lt;$K1208,$L1208&gt;12)),"Mes fin inválido",IF($N1208="","Falta frecuencia",IF(AND($G1208&lt;&gt;"Otro empleador",SUMPRODUCT(($O1208:$Z1208&lt;&gt;0)*(((COLUMN($O1208:$Z1208)-14)&lt;INDEX(Trabajadores!$M$6:$M$105,MATCH($B1208,LST_COD,0)))+((COLUMN($O1208:$Z1208)-14)&gt;INDEX(Trabajadores!$N$6:$N$105,MATCH($B1208,LST_COD,0)))))&gt;0),"Aviso: hay meses fuera del periodo laboral","OK"))))))))))</f>
        <v/>
      </c>
    </row>
    <row r="1209" customFormat="false" ht="15" hidden="false" customHeight="false" outlineLevel="0" collapsed="false">
      <c r="A1209" s="23" t="n">
        <v>1204</v>
      </c>
      <c r="B1209" s="7"/>
      <c r="C1209" s="35" t="str">
        <f aca="false">IF($B1209="","",IFERROR(INDEX(Trabajadores!$D$6:$D$105,MATCH($B1209,LST_COD,0)),"¿Código?"))</f>
        <v/>
      </c>
      <c r="D1209" s="30"/>
      <c r="E1209" s="9" t="str">
        <f aca="false">IF($D1209="","",IFERROR(VLOOKUP($D1209,CONC_TABLA,2,FALSE()),""))</f>
        <v/>
      </c>
      <c r="F1209" s="9" t="str">
        <f aca="false">IF($D1209="","",IFERROR(VLOOKUP($D1209,CONC_TABLA,3,FALSE()),""))</f>
        <v/>
      </c>
      <c r="G1209" s="30"/>
      <c r="H1209" s="30"/>
      <c r="I1209" s="30"/>
      <c r="J1209" s="29"/>
      <c r="K1209" s="28"/>
      <c r="L1209" s="28"/>
      <c r="M1209" s="9" t="str">
        <f aca="false">IF(OR($B1209="",$E1209=""),"",IF($E1209="INA","INA",IF($G1209="Otro empleador",IF($E1209="RET","RETO",IF($E1209="ORD","OTO","OTX")),IF($E1209="RET","ERR",$E1209))))</f>
        <v/>
      </c>
      <c r="N1209" s="9" t="str">
        <f aca="false">IF($I1209="","",IFERROR(VLOOKUP($I1209,FREC_TABLA,2,FALSE()),""))</f>
        <v/>
      </c>
      <c r="O1209" s="19" t="n">
        <f aca="false">IF(OR($M1209="",$M1209="ERR",$J1209="",$K1209="",$N1209=""),0,IF($N1209=0,IF(AND(OR(1=7,1=12),1&gt;=$K1209,1&lt;=IF($L1209="",12,$L1209)),$J1209,0),IF(AND(1&gt;=$K1209,1&lt;=IF($L1209="",12,$L1209),MOD(1-$K1209,$N1209)=0),$J1209,0)))</f>
        <v>0</v>
      </c>
      <c r="P1209" s="19" t="n">
        <f aca="false">IF(OR($M1209="",$M1209="ERR",$J1209="",$K1209="",$N1209=""),0,IF($N1209=0,IF(AND(OR(2=7,2=12),2&gt;=$K1209,2&lt;=IF($L1209="",12,$L1209)),$J1209,0),IF(AND(2&gt;=$K1209,2&lt;=IF($L1209="",12,$L1209),MOD(2-$K1209,$N1209)=0),$J1209,0)))</f>
        <v>0</v>
      </c>
      <c r="Q1209" s="19" t="n">
        <f aca="false">IF(OR($M1209="",$M1209="ERR",$J1209="",$K1209="",$N1209=""),0,IF($N1209=0,IF(AND(OR(3=7,3=12),3&gt;=$K1209,3&lt;=IF($L1209="",12,$L1209)),$J1209,0),IF(AND(3&gt;=$K1209,3&lt;=IF($L1209="",12,$L1209),MOD(3-$K1209,$N1209)=0),$J1209,0)))</f>
        <v>0</v>
      </c>
      <c r="R1209" s="19" t="n">
        <f aca="false">IF(OR($M1209="",$M1209="ERR",$J1209="",$K1209="",$N1209=""),0,IF($N1209=0,IF(AND(OR(4=7,4=12),4&gt;=$K1209,4&lt;=IF($L1209="",12,$L1209)),$J1209,0),IF(AND(4&gt;=$K1209,4&lt;=IF($L1209="",12,$L1209),MOD(4-$K1209,$N1209)=0),$J1209,0)))</f>
        <v>0</v>
      </c>
      <c r="S1209" s="19" t="n">
        <f aca="false">IF(OR($M1209="",$M1209="ERR",$J1209="",$K1209="",$N1209=""),0,IF($N1209=0,IF(AND(OR(5=7,5=12),5&gt;=$K1209,5&lt;=IF($L1209="",12,$L1209)),$J1209,0),IF(AND(5&gt;=$K1209,5&lt;=IF($L1209="",12,$L1209),MOD(5-$K1209,$N1209)=0),$J1209,0)))</f>
        <v>0</v>
      </c>
      <c r="T1209" s="19" t="n">
        <f aca="false">IF(OR($M1209="",$M1209="ERR",$J1209="",$K1209="",$N1209=""),0,IF($N1209=0,IF(AND(OR(6=7,6=12),6&gt;=$K1209,6&lt;=IF($L1209="",12,$L1209)),$J1209,0),IF(AND(6&gt;=$K1209,6&lt;=IF($L1209="",12,$L1209),MOD(6-$K1209,$N1209)=0),$J1209,0)))</f>
        <v>0</v>
      </c>
      <c r="U1209" s="19" t="n">
        <f aca="false">IF(OR($M1209="",$M1209="ERR",$J1209="",$K1209="",$N1209=""),0,IF($N1209=0,IF(AND(OR(7=7,7=12),7&gt;=$K1209,7&lt;=IF($L1209="",12,$L1209)),$J1209,0),IF(AND(7&gt;=$K1209,7&lt;=IF($L1209="",12,$L1209),MOD(7-$K1209,$N1209)=0),$J1209,0)))</f>
        <v>0</v>
      </c>
      <c r="V1209" s="19" t="n">
        <f aca="false">IF(OR($M1209="",$M1209="ERR",$J1209="",$K1209="",$N1209=""),0,IF($N1209=0,IF(AND(OR(8=7,8=12),8&gt;=$K1209,8&lt;=IF($L1209="",12,$L1209)),$J1209,0),IF(AND(8&gt;=$K1209,8&lt;=IF($L1209="",12,$L1209),MOD(8-$K1209,$N1209)=0),$J1209,0)))</f>
        <v>0</v>
      </c>
      <c r="W1209" s="19" t="n">
        <f aca="false">IF(OR($M1209="",$M1209="ERR",$J1209="",$K1209="",$N1209=""),0,IF($N1209=0,IF(AND(OR(9=7,9=12),9&gt;=$K1209,9&lt;=IF($L1209="",12,$L1209)),$J1209,0),IF(AND(9&gt;=$K1209,9&lt;=IF($L1209="",12,$L1209),MOD(9-$K1209,$N1209)=0),$J1209,0)))</f>
        <v>0</v>
      </c>
      <c r="X1209" s="19" t="n">
        <f aca="false">IF(OR($M1209="",$M1209="ERR",$J1209="",$K1209="",$N1209=""),0,IF($N1209=0,IF(AND(OR(10=7,10=12),10&gt;=$K1209,10&lt;=IF($L1209="",12,$L1209)),$J1209,0),IF(AND(10&gt;=$K1209,10&lt;=IF($L1209="",12,$L1209),MOD(10-$K1209,$N1209)=0),$J1209,0)))</f>
        <v>0</v>
      </c>
      <c r="Y1209" s="19" t="n">
        <f aca="false">IF(OR($M1209="",$M1209="ERR",$J1209="",$K1209="",$N1209=""),0,IF($N1209=0,IF(AND(OR(11=7,11=12),11&gt;=$K1209,11&lt;=IF($L1209="",12,$L1209)),$J1209,0),IF(AND(11&gt;=$K1209,11&lt;=IF($L1209="",12,$L1209),MOD(11-$K1209,$N1209)=0),$J1209,0)))</f>
        <v>0</v>
      </c>
      <c r="Z1209" s="19" t="n">
        <f aca="false">IF(OR($M1209="",$M1209="ERR",$J1209="",$K1209="",$N1209=""),0,IF($N1209=0,IF(AND(OR(12=7,12=12),12&gt;=$K1209,12&lt;=IF($L1209="",12,$L1209)),$J1209,0),IF(AND(12&gt;=$K1209,12&lt;=IF($L1209="",12,$L1209),MOD(12-$K1209,$N1209)=0),$J1209,0)))</f>
        <v>0</v>
      </c>
      <c r="AA1209" s="36" t="n">
        <f aca="false">SUM(O1209:Z1209)</f>
        <v>0</v>
      </c>
      <c r="AB1209" s="15" t="str">
        <f aca="false">IF(AND($B1209="",$D1209="",$J1209=""),"",IF($B1209="","Falta código",IF(ISNA(MATCH($B1209,LST_COD,0)),"Código no registrado en Trabajadores",IF($E1209="","Concepto no está en el catálogo",IF($M1209="ERR","Retención de otro empleador: Origen = Otro empleador",IF(OR($J1209="",$K1209=""),"Falta monto o mes",IF(OR($K1209&lt;1,$K1209&gt;12),"Mes inicio inválido",IF(AND($L1209&lt;&gt;"",OR($L1209&lt;$K1209,$L1209&gt;12)),"Mes fin inválido",IF($N1209="","Falta frecuencia",IF(AND($G1209&lt;&gt;"Otro empleador",SUMPRODUCT(($O1209:$Z1209&lt;&gt;0)*(((COLUMN($O1209:$Z1209)-14)&lt;INDEX(Trabajadores!$M$6:$M$105,MATCH($B1209,LST_COD,0)))+((COLUMN($O1209:$Z1209)-14)&gt;INDEX(Trabajadores!$N$6:$N$105,MATCH($B1209,LST_COD,0)))))&gt;0),"Aviso: hay meses fuera del periodo laboral","OK"))))))))))</f>
        <v/>
      </c>
    </row>
    <row r="1210" customFormat="false" ht="15" hidden="false" customHeight="false" outlineLevel="0" collapsed="false">
      <c r="A1210" s="23" t="n">
        <v>1205</v>
      </c>
      <c r="B1210" s="7"/>
      <c r="C1210" s="35" t="str">
        <f aca="false">IF($B1210="","",IFERROR(INDEX(Trabajadores!$D$6:$D$105,MATCH($B1210,LST_COD,0)),"¿Código?"))</f>
        <v/>
      </c>
      <c r="D1210" s="30"/>
      <c r="E1210" s="9" t="str">
        <f aca="false">IF($D1210="","",IFERROR(VLOOKUP($D1210,CONC_TABLA,2,FALSE()),""))</f>
        <v/>
      </c>
      <c r="F1210" s="9" t="str">
        <f aca="false">IF($D1210="","",IFERROR(VLOOKUP($D1210,CONC_TABLA,3,FALSE()),""))</f>
        <v/>
      </c>
      <c r="G1210" s="30"/>
      <c r="H1210" s="30"/>
      <c r="I1210" s="30"/>
      <c r="J1210" s="29"/>
      <c r="K1210" s="28"/>
      <c r="L1210" s="28"/>
      <c r="M1210" s="9" t="str">
        <f aca="false">IF(OR($B1210="",$E1210=""),"",IF($E1210="INA","INA",IF($G1210="Otro empleador",IF($E1210="RET","RETO",IF($E1210="ORD","OTO","OTX")),IF($E1210="RET","ERR",$E1210))))</f>
        <v/>
      </c>
      <c r="N1210" s="9" t="str">
        <f aca="false">IF($I1210="","",IFERROR(VLOOKUP($I1210,FREC_TABLA,2,FALSE()),""))</f>
        <v/>
      </c>
      <c r="O1210" s="19" t="n">
        <f aca="false">IF(OR($M1210="",$M1210="ERR",$J1210="",$K1210="",$N1210=""),0,IF($N1210=0,IF(AND(OR(1=7,1=12),1&gt;=$K1210,1&lt;=IF($L1210="",12,$L1210)),$J1210,0),IF(AND(1&gt;=$K1210,1&lt;=IF($L1210="",12,$L1210),MOD(1-$K1210,$N1210)=0),$J1210,0)))</f>
        <v>0</v>
      </c>
      <c r="P1210" s="19" t="n">
        <f aca="false">IF(OR($M1210="",$M1210="ERR",$J1210="",$K1210="",$N1210=""),0,IF($N1210=0,IF(AND(OR(2=7,2=12),2&gt;=$K1210,2&lt;=IF($L1210="",12,$L1210)),$J1210,0),IF(AND(2&gt;=$K1210,2&lt;=IF($L1210="",12,$L1210),MOD(2-$K1210,$N1210)=0),$J1210,0)))</f>
        <v>0</v>
      </c>
      <c r="Q1210" s="19" t="n">
        <f aca="false">IF(OR($M1210="",$M1210="ERR",$J1210="",$K1210="",$N1210=""),0,IF($N1210=0,IF(AND(OR(3=7,3=12),3&gt;=$K1210,3&lt;=IF($L1210="",12,$L1210)),$J1210,0),IF(AND(3&gt;=$K1210,3&lt;=IF($L1210="",12,$L1210),MOD(3-$K1210,$N1210)=0),$J1210,0)))</f>
        <v>0</v>
      </c>
      <c r="R1210" s="19" t="n">
        <f aca="false">IF(OR($M1210="",$M1210="ERR",$J1210="",$K1210="",$N1210=""),0,IF($N1210=0,IF(AND(OR(4=7,4=12),4&gt;=$K1210,4&lt;=IF($L1210="",12,$L1210)),$J1210,0),IF(AND(4&gt;=$K1210,4&lt;=IF($L1210="",12,$L1210),MOD(4-$K1210,$N1210)=0),$J1210,0)))</f>
        <v>0</v>
      </c>
      <c r="S1210" s="19" t="n">
        <f aca="false">IF(OR($M1210="",$M1210="ERR",$J1210="",$K1210="",$N1210=""),0,IF($N1210=0,IF(AND(OR(5=7,5=12),5&gt;=$K1210,5&lt;=IF($L1210="",12,$L1210)),$J1210,0),IF(AND(5&gt;=$K1210,5&lt;=IF($L1210="",12,$L1210),MOD(5-$K1210,$N1210)=0),$J1210,0)))</f>
        <v>0</v>
      </c>
      <c r="T1210" s="19" t="n">
        <f aca="false">IF(OR($M1210="",$M1210="ERR",$J1210="",$K1210="",$N1210=""),0,IF($N1210=0,IF(AND(OR(6=7,6=12),6&gt;=$K1210,6&lt;=IF($L1210="",12,$L1210)),$J1210,0),IF(AND(6&gt;=$K1210,6&lt;=IF($L1210="",12,$L1210),MOD(6-$K1210,$N1210)=0),$J1210,0)))</f>
        <v>0</v>
      </c>
      <c r="U1210" s="19" t="n">
        <f aca="false">IF(OR($M1210="",$M1210="ERR",$J1210="",$K1210="",$N1210=""),0,IF($N1210=0,IF(AND(OR(7=7,7=12),7&gt;=$K1210,7&lt;=IF($L1210="",12,$L1210)),$J1210,0),IF(AND(7&gt;=$K1210,7&lt;=IF($L1210="",12,$L1210),MOD(7-$K1210,$N1210)=0),$J1210,0)))</f>
        <v>0</v>
      </c>
      <c r="V1210" s="19" t="n">
        <f aca="false">IF(OR($M1210="",$M1210="ERR",$J1210="",$K1210="",$N1210=""),0,IF($N1210=0,IF(AND(OR(8=7,8=12),8&gt;=$K1210,8&lt;=IF($L1210="",12,$L1210)),$J1210,0),IF(AND(8&gt;=$K1210,8&lt;=IF($L1210="",12,$L1210),MOD(8-$K1210,$N1210)=0),$J1210,0)))</f>
        <v>0</v>
      </c>
      <c r="W1210" s="19" t="n">
        <f aca="false">IF(OR($M1210="",$M1210="ERR",$J1210="",$K1210="",$N1210=""),0,IF($N1210=0,IF(AND(OR(9=7,9=12),9&gt;=$K1210,9&lt;=IF($L1210="",12,$L1210)),$J1210,0),IF(AND(9&gt;=$K1210,9&lt;=IF($L1210="",12,$L1210),MOD(9-$K1210,$N1210)=0),$J1210,0)))</f>
        <v>0</v>
      </c>
      <c r="X1210" s="19" t="n">
        <f aca="false">IF(OR($M1210="",$M1210="ERR",$J1210="",$K1210="",$N1210=""),0,IF($N1210=0,IF(AND(OR(10=7,10=12),10&gt;=$K1210,10&lt;=IF($L1210="",12,$L1210)),$J1210,0),IF(AND(10&gt;=$K1210,10&lt;=IF($L1210="",12,$L1210),MOD(10-$K1210,$N1210)=0),$J1210,0)))</f>
        <v>0</v>
      </c>
      <c r="Y1210" s="19" t="n">
        <f aca="false">IF(OR($M1210="",$M1210="ERR",$J1210="",$K1210="",$N1210=""),0,IF($N1210=0,IF(AND(OR(11=7,11=12),11&gt;=$K1210,11&lt;=IF($L1210="",12,$L1210)),$J1210,0),IF(AND(11&gt;=$K1210,11&lt;=IF($L1210="",12,$L1210),MOD(11-$K1210,$N1210)=0),$J1210,0)))</f>
        <v>0</v>
      </c>
      <c r="Z1210" s="19" t="n">
        <f aca="false">IF(OR($M1210="",$M1210="ERR",$J1210="",$K1210="",$N1210=""),0,IF($N1210=0,IF(AND(OR(12=7,12=12),12&gt;=$K1210,12&lt;=IF($L1210="",12,$L1210)),$J1210,0),IF(AND(12&gt;=$K1210,12&lt;=IF($L1210="",12,$L1210),MOD(12-$K1210,$N1210)=0),$J1210,0)))</f>
        <v>0</v>
      </c>
      <c r="AA1210" s="36" t="n">
        <f aca="false">SUM(O1210:Z1210)</f>
        <v>0</v>
      </c>
      <c r="AB1210" s="15" t="str">
        <f aca="false">IF(AND($B1210="",$D1210="",$J1210=""),"",IF($B1210="","Falta código",IF(ISNA(MATCH($B1210,LST_COD,0)),"Código no registrado en Trabajadores",IF($E1210="","Concepto no está en el catálogo",IF($M1210="ERR","Retención de otro empleador: Origen = Otro empleador",IF(OR($J1210="",$K1210=""),"Falta monto o mes",IF(OR($K1210&lt;1,$K1210&gt;12),"Mes inicio inválido",IF(AND($L1210&lt;&gt;"",OR($L1210&lt;$K1210,$L1210&gt;12)),"Mes fin inválido",IF($N1210="","Falta frecuencia",IF(AND($G1210&lt;&gt;"Otro empleador",SUMPRODUCT(($O1210:$Z1210&lt;&gt;0)*(((COLUMN($O1210:$Z1210)-14)&lt;INDEX(Trabajadores!$M$6:$M$105,MATCH($B1210,LST_COD,0)))+((COLUMN($O1210:$Z1210)-14)&gt;INDEX(Trabajadores!$N$6:$N$105,MATCH($B1210,LST_COD,0)))))&gt;0),"Aviso: hay meses fuera del periodo laboral","OK"))))))))))</f>
        <v/>
      </c>
    </row>
    <row r="1211" customFormat="false" ht="15" hidden="false" customHeight="false" outlineLevel="0" collapsed="false">
      <c r="A1211" s="23" t="n">
        <v>1206</v>
      </c>
      <c r="B1211" s="7"/>
      <c r="C1211" s="35" t="str">
        <f aca="false">IF($B1211="","",IFERROR(INDEX(Trabajadores!$D$6:$D$105,MATCH($B1211,LST_COD,0)),"¿Código?"))</f>
        <v/>
      </c>
      <c r="D1211" s="30"/>
      <c r="E1211" s="9" t="str">
        <f aca="false">IF($D1211="","",IFERROR(VLOOKUP($D1211,CONC_TABLA,2,FALSE()),""))</f>
        <v/>
      </c>
      <c r="F1211" s="9" t="str">
        <f aca="false">IF($D1211="","",IFERROR(VLOOKUP($D1211,CONC_TABLA,3,FALSE()),""))</f>
        <v/>
      </c>
      <c r="G1211" s="30"/>
      <c r="H1211" s="30"/>
      <c r="I1211" s="30"/>
      <c r="J1211" s="29"/>
      <c r="K1211" s="28"/>
      <c r="L1211" s="28"/>
      <c r="M1211" s="9" t="str">
        <f aca="false">IF(OR($B1211="",$E1211=""),"",IF($E1211="INA","INA",IF($G1211="Otro empleador",IF($E1211="RET","RETO",IF($E1211="ORD","OTO","OTX")),IF($E1211="RET","ERR",$E1211))))</f>
        <v/>
      </c>
      <c r="N1211" s="9" t="str">
        <f aca="false">IF($I1211="","",IFERROR(VLOOKUP($I1211,FREC_TABLA,2,FALSE()),""))</f>
        <v/>
      </c>
      <c r="O1211" s="19" t="n">
        <f aca="false">IF(OR($M1211="",$M1211="ERR",$J1211="",$K1211="",$N1211=""),0,IF($N1211=0,IF(AND(OR(1=7,1=12),1&gt;=$K1211,1&lt;=IF($L1211="",12,$L1211)),$J1211,0),IF(AND(1&gt;=$K1211,1&lt;=IF($L1211="",12,$L1211),MOD(1-$K1211,$N1211)=0),$J1211,0)))</f>
        <v>0</v>
      </c>
      <c r="P1211" s="19" t="n">
        <f aca="false">IF(OR($M1211="",$M1211="ERR",$J1211="",$K1211="",$N1211=""),0,IF($N1211=0,IF(AND(OR(2=7,2=12),2&gt;=$K1211,2&lt;=IF($L1211="",12,$L1211)),$J1211,0),IF(AND(2&gt;=$K1211,2&lt;=IF($L1211="",12,$L1211),MOD(2-$K1211,$N1211)=0),$J1211,0)))</f>
        <v>0</v>
      </c>
      <c r="Q1211" s="19" t="n">
        <f aca="false">IF(OR($M1211="",$M1211="ERR",$J1211="",$K1211="",$N1211=""),0,IF($N1211=0,IF(AND(OR(3=7,3=12),3&gt;=$K1211,3&lt;=IF($L1211="",12,$L1211)),$J1211,0),IF(AND(3&gt;=$K1211,3&lt;=IF($L1211="",12,$L1211),MOD(3-$K1211,$N1211)=0),$J1211,0)))</f>
        <v>0</v>
      </c>
      <c r="R1211" s="19" t="n">
        <f aca="false">IF(OR($M1211="",$M1211="ERR",$J1211="",$K1211="",$N1211=""),0,IF($N1211=0,IF(AND(OR(4=7,4=12),4&gt;=$K1211,4&lt;=IF($L1211="",12,$L1211)),$J1211,0),IF(AND(4&gt;=$K1211,4&lt;=IF($L1211="",12,$L1211),MOD(4-$K1211,$N1211)=0),$J1211,0)))</f>
        <v>0</v>
      </c>
      <c r="S1211" s="19" t="n">
        <f aca="false">IF(OR($M1211="",$M1211="ERR",$J1211="",$K1211="",$N1211=""),0,IF($N1211=0,IF(AND(OR(5=7,5=12),5&gt;=$K1211,5&lt;=IF($L1211="",12,$L1211)),$J1211,0),IF(AND(5&gt;=$K1211,5&lt;=IF($L1211="",12,$L1211),MOD(5-$K1211,$N1211)=0),$J1211,0)))</f>
        <v>0</v>
      </c>
      <c r="T1211" s="19" t="n">
        <f aca="false">IF(OR($M1211="",$M1211="ERR",$J1211="",$K1211="",$N1211=""),0,IF($N1211=0,IF(AND(OR(6=7,6=12),6&gt;=$K1211,6&lt;=IF($L1211="",12,$L1211)),$J1211,0),IF(AND(6&gt;=$K1211,6&lt;=IF($L1211="",12,$L1211),MOD(6-$K1211,$N1211)=0),$J1211,0)))</f>
        <v>0</v>
      </c>
      <c r="U1211" s="19" t="n">
        <f aca="false">IF(OR($M1211="",$M1211="ERR",$J1211="",$K1211="",$N1211=""),0,IF($N1211=0,IF(AND(OR(7=7,7=12),7&gt;=$K1211,7&lt;=IF($L1211="",12,$L1211)),$J1211,0),IF(AND(7&gt;=$K1211,7&lt;=IF($L1211="",12,$L1211),MOD(7-$K1211,$N1211)=0),$J1211,0)))</f>
        <v>0</v>
      </c>
      <c r="V1211" s="19" t="n">
        <f aca="false">IF(OR($M1211="",$M1211="ERR",$J1211="",$K1211="",$N1211=""),0,IF($N1211=0,IF(AND(OR(8=7,8=12),8&gt;=$K1211,8&lt;=IF($L1211="",12,$L1211)),$J1211,0),IF(AND(8&gt;=$K1211,8&lt;=IF($L1211="",12,$L1211),MOD(8-$K1211,$N1211)=0),$J1211,0)))</f>
        <v>0</v>
      </c>
      <c r="W1211" s="19" t="n">
        <f aca="false">IF(OR($M1211="",$M1211="ERR",$J1211="",$K1211="",$N1211=""),0,IF($N1211=0,IF(AND(OR(9=7,9=12),9&gt;=$K1211,9&lt;=IF($L1211="",12,$L1211)),$J1211,0),IF(AND(9&gt;=$K1211,9&lt;=IF($L1211="",12,$L1211),MOD(9-$K1211,$N1211)=0),$J1211,0)))</f>
        <v>0</v>
      </c>
      <c r="X1211" s="19" t="n">
        <f aca="false">IF(OR($M1211="",$M1211="ERR",$J1211="",$K1211="",$N1211=""),0,IF($N1211=0,IF(AND(OR(10=7,10=12),10&gt;=$K1211,10&lt;=IF($L1211="",12,$L1211)),$J1211,0),IF(AND(10&gt;=$K1211,10&lt;=IF($L1211="",12,$L1211),MOD(10-$K1211,$N1211)=0),$J1211,0)))</f>
        <v>0</v>
      </c>
      <c r="Y1211" s="19" t="n">
        <f aca="false">IF(OR($M1211="",$M1211="ERR",$J1211="",$K1211="",$N1211=""),0,IF($N1211=0,IF(AND(OR(11=7,11=12),11&gt;=$K1211,11&lt;=IF($L1211="",12,$L1211)),$J1211,0),IF(AND(11&gt;=$K1211,11&lt;=IF($L1211="",12,$L1211),MOD(11-$K1211,$N1211)=0),$J1211,0)))</f>
        <v>0</v>
      </c>
      <c r="Z1211" s="19" t="n">
        <f aca="false">IF(OR($M1211="",$M1211="ERR",$J1211="",$K1211="",$N1211=""),0,IF($N1211=0,IF(AND(OR(12=7,12=12),12&gt;=$K1211,12&lt;=IF($L1211="",12,$L1211)),$J1211,0),IF(AND(12&gt;=$K1211,12&lt;=IF($L1211="",12,$L1211),MOD(12-$K1211,$N1211)=0),$J1211,0)))</f>
        <v>0</v>
      </c>
      <c r="AA1211" s="36" t="n">
        <f aca="false">SUM(O1211:Z1211)</f>
        <v>0</v>
      </c>
      <c r="AB1211" s="15" t="str">
        <f aca="false">IF(AND($B1211="",$D1211="",$J1211=""),"",IF($B1211="","Falta código",IF(ISNA(MATCH($B1211,LST_COD,0)),"Código no registrado en Trabajadores",IF($E1211="","Concepto no está en el catálogo",IF($M1211="ERR","Retención de otro empleador: Origen = Otro empleador",IF(OR($J1211="",$K1211=""),"Falta monto o mes",IF(OR($K1211&lt;1,$K1211&gt;12),"Mes inicio inválido",IF(AND($L1211&lt;&gt;"",OR($L1211&lt;$K1211,$L1211&gt;12)),"Mes fin inválido",IF($N1211="","Falta frecuencia",IF(AND($G1211&lt;&gt;"Otro empleador",SUMPRODUCT(($O1211:$Z1211&lt;&gt;0)*(((COLUMN($O1211:$Z1211)-14)&lt;INDEX(Trabajadores!$M$6:$M$105,MATCH($B1211,LST_COD,0)))+((COLUMN($O1211:$Z1211)-14)&gt;INDEX(Trabajadores!$N$6:$N$105,MATCH($B1211,LST_COD,0)))))&gt;0),"Aviso: hay meses fuera del periodo laboral","OK"))))))))))</f>
        <v/>
      </c>
    </row>
    <row r="1212" customFormat="false" ht="15" hidden="false" customHeight="false" outlineLevel="0" collapsed="false">
      <c r="A1212" s="23" t="n">
        <v>1207</v>
      </c>
      <c r="B1212" s="7"/>
      <c r="C1212" s="35" t="str">
        <f aca="false">IF($B1212="","",IFERROR(INDEX(Trabajadores!$D$6:$D$105,MATCH($B1212,LST_COD,0)),"¿Código?"))</f>
        <v/>
      </c>
      <c r="D1212" s="30"/>
      <c r="E1212" s="9" t="str">
        <f aca="false">IF($D1212="","",IFERROR(VLOOKUP($D1212,CONC_TABLA,2,FALSE()),""))</f>
        <v/>
      </c>
      <c r="F1212" s="9" t="str">
        <f aca="false">IF($D1212="","",IFERROR(VLOOKUP($D1212,CONC_TABLA,3,FALSE()),""))</f>
        <v/>
      </c>
      <c r="G1212" s="30"/>
      <c r="H1212" s="30"/>
      <c r="I1212" s="30"/>
      <c r="J1212" s="29"/>
      <c r="K1212" s="28"/>
      <c r="L1212" s="28"/>
      <c r="M1212" s="9" t="str">
        <f aca="false">IF(OR($B1212="",$E1212=""),"",IF($E1212="INA","INA",IF($G1212="Otro empleador",IF($E1212="RET","RETO",IF($E1212="ORD","OTO","OTX")),IF($E1212="RET","ERR",$E1212))))</f>
        <v/>
      </c>
      <c r="N1212" s="9" t="str">
        <f aca="false">IF($I1212="","",IFERROR(VLOOKUP($I1212,FREC_TABLA,2,FALSE()),""))</f>
        <v/>
      </c>
      <c r="O1212" s="19" t="n">
        <f aca="false">IF(OR($M1212="",$M1212="ERR",$J1212="",$K1212="",$N1212=""),0,IF($N1212=0,IF(AND(OR(1=7,1=12),1&gt;=$K1212,1&lt;=IF($L1212="",12,$L1212)),$J1212,0),IF(AND(1&gt;=$K1212,1&lt;=IF($L1212="",12,$L1212),MOD(1-$K1212,$N1212)=0),$J1212,0)))</f>
        <v>0</v>
      </c>
      <c r="P1212" s="19" t="n">
        <f aca="false">IF(OR($M1212="",$M1212="ERR",$J1212="",$K1212="",$N1212=""),0,IF($N1212=0,IF(AND(OR(2=7,2=12),2&gt;=$K1212,2&lt;=IF($L1212="",12,$L1212)),$J1212,0),IF(AND(2&gt;=$K1212,2&lt;=IF($L1212="",12,$L1212),MOD(2-$K1212,$N1212)=0),$J1212,0)))</f>
        <v>0</v>
      </c>
      <c r="Q1212" s="19" t="n">
        <f aca="false">IF(OR($M1212="",$M1212="ERR",$J1212="",$K1212="",$N1212=""),0,IF($N1212=0,IF(AND(OR(3=7,3=12),3&gt;=$K1212,3&lt;=IF($L1212="",12,$L1212)),$J1212,0),IF(AND(3&gt;=$K1212,3&lt;=IF($L1212="",12,$L1212),MOD(3-$K1212,$N1212)=0),$J1212,0)))</f>
        <v>0</v>
      </c>
      <c r="R1212" s="19" t="n">
        <f aca="false">IF(OR($M1212="",$M1212="ERR",$J1212="",$K1212="",$N1212=""),0,IF($N1212=0,IF(AND(OR(4=7,4=12),4&gt;=$K1212,4&lt;=IF($L1212="",12,$L1212)),$J1212,0),IF(AND(4&gt;=$K1212,4&lt;=IF($L1212="",12,$L1212),MOD(4-$K1212,$N1212)=0),$J1212,0)))</f>
        <v>0</v>
      </c>
      <c r="S1212" s="19" t="n">
        <f aca="false">IF(OR($M1212="",$M1212="ERR",$J1212="",$K1212="",$N1212=""),0,IF($N1212=0,IF(AND(OR(5=7,5=12),5&gt;=$K1212,5&lt;=IF($L1212="",12,$L1212)),$J1212,0),IF(AND(5&gt;=$K1212,5&lt;=IF($L1212="",12,$L1212),MOD(5-$K1212,$N1212)=0),$J1212,0)))</f>
        <v>0</v>
      </c>
      <c r="T1212" s="19" t="n">
        <f aca="false">IF(OR($M1212="",$M1212="ERR",$J1212="",$K1212="",$N1212=""),0,IF($N1212=0,IF(AND(OR(6=7,6=12),6&gt;=$K1212,6&lt;=IF($L1212="",12,$L1212)),$J1212,0),IF(AND(6&gt;=$K1212,6&lt;=IF($L1212="",12,$L1212),MOD(6-$K1212,$N1212)=0),$J1212,0)))</f>
        <v>0</v>
      </c>
      <c r="U1212" s="19" t="n">
        <f aca="false">IF(OR($M1212="",$M1212="ERR",$J1212="",$K1212="",$N1212=""),0,IF($N1212=0,IF(AND(OR(7=7,7=12),7&gt;=$K1212,7&lt;=IF($L1212="",12,$L1212)),$J1212,0),IF(AND(7&gt;=$K1212,7&lt;=IF($L1212="",12,$L1212),MOD(7-$K1212,$N1212)=0),$J1212,0)))</f>
        <v>0</v>
      </c>
      <c r="V1212" s="19" t="n">
        <f aca="false">IF(OR($M1212="",$M1212="ERR",$J1212="",$K1212="",$N1212=""),0,IF($N1212=0,IF(AND(OR(8=7,8=12),8&gt;=$K1212,8&lt;=IF($L1212="",12,$L1212)),$J1212,0),IF(AND(8&gt;=$K1212,8&lt;=IF($L1212="",12,$L1212),MOD(8-$K1212,$N1212)=0),$J1212,0)))</f>
        <v>0</v>
      </c>
      <c r="W1212" s="19" t="n">
        <f aca="false">IF(OR($M1212="",$M1212="ERR",$J1212="",$K1212="",$N1212=""),0,IF($N1212=0,IF(AND(OR(9=7,9=12),9&gt;=$K1212,9&lt;=IF($L1212="",12,$L1212)),$J1212,0),IF(AND(9&gt;=$K1212,9&lt;=IF($L1212="",12,$L1212),MOD(9-$K1212,$N1212)=0),$J1212,0)))</f>
        <v>0</v>
      </c>
      <c r="X1212" s="19" t="n">
        <f aca="false">IF(OR($M1212="",$M1212="ERR",$J1212="",$K1212="",$N1212=""),0,IF($N1212=0,IF(AND(OR(10=7,10=12),10&gt;=$K1212,10&lt;=IF($L1212="",12,$L1212)),$J1212,0),IF(AND(10&gt;=$K1212,10&lt;=IF($L1212="",12,$L1212),MOD(10-$K1212,$N1212)=0),$J1212,0)))</f>
        <v>0</v>
      </c>
      <c r="Y1212" s="19" t="n">
        <f aca="false">IF(OR($M1212="",$M1212="ERR",$J1212="",$K1212="",$N1212=""),0,IF($N1212=0,IF(AND(OR(11=7,11=12),11&gt;=$K1212,11&lt;=IF($L1212="",12,$L1212)),$J1212,0),IF(AND(11&gt;=$K1212,11&lt;=IF($L1212="",12,$L1212),MOD(11-$K1212,$N1212)=0),$J1212,0)))</f>
        <v>0</v>
      </c>
      <c r="Z1212" s="19" t="n">
        <f aca="false">IF(OR($M1212="",$M1212="ERR",$J1212="",$K1212="",$N1212=""),0,IF($N1212=0,IF(AND(OR(12=7,12=12),12&gt;=$K1212,12&lt;=IF($L1212="",12,$L1212)),$J1212,0),IF(AND(12&gt;=$K1212,12&lt;=IF($L1212="",12,$L1212),MOD(12-$K1212,$N1212)=0),$J1212,0)))</f>
        <v>0</v>
      </c>
      <c r="AA1212" s="36" t="n">
        <f aca="false">SUM(O1212:Z1212)</f>
        <v>0</v>
      </c>
      <c r="AB1212" s="15" t="str">
        <f aca="false">IF(AND($B1212="",$D1212="",$J1212=""),"",IF($B1212="","Falta código",IF(ISNA(MATCH($B1212,LST_COD,0)),"Código no registrado en Trabajadores",IF($E1212="","Concepto no está en el catálogo",IF($M1212="ERR","Retención de otro empleador: Origen = Otro empleador",IF(OR($J1212="",$K1212=""),"Falta monto o mes",IF(OR($K1212&lt;1,$K1212&gt;12),"Mes inicio inválido",IF(AND($L1212&lt;&gt;"",OR($L1212&lt;$K1212,$L1212&gt;12)),"Mes fin inválido",IF($N1212="","Falta frecuencia",IF(AND($G1212&lt;&gt;"Otro empleador",SUMPRODUCT(($O1212:$Z1212&lt;&gt;0)*(((COLUMN($O1212:$Z1212)-14)&lt;INDEX(Trabajadores!$M$6:$M$105,MATCH($B1212,LST_COD,0)))+((COLUMN($O1212:$Z1212)-14)&gt;INDEX(Trabajadores!$N$6:$N$105,MATCH($B1212,LST_COD,0)))))&gt;0),"Aviso: hay meses fuera del periodo laboral","OK"))))))))))</f>
        <v/>
      </c>
    </row>
    <row r="1213" customFormat="false" ht="15" hidden="false" customHeight="false" outlineLevel="0" collapsed="false">
      <c r="A1213" s="23" t="n">
        <v>1208</v>
      </c>
      <c r="B1213" s="7"/>
      <c r="C1213" s="35" t="str">
        <f aca="false">IF($B1213="","",IFERROR(INDEX(Trabajadores!$D$6:$D$105,MATCH($B1213,LST_COD,0)),"¿Código?"))</f>
        <v/>
      </c>
      <c r="D1213" s="30"/>
      <c r="E1213" s="9" t="str">
        <f aca="false">IF($D1213="","",IFERROR(VLOOKUP($D1213,CONC_TABLA,2,FALSE()),""))</f>
        <v/>
      </c>
      <c r="F1213" s="9" t="str">
        <f aca="false">IF($D1213="","",IFERROR(VLOOKUP($D1213,CONC_TABLA,3,FALSE()),""))</f>
        <v/>
      </c>
      <c r="G1213" s="30"/>
      <c r="H1213" s="30"/>
      <c r="I1213" s="30"/>
      <c r="J1213" s="29"/>
      <c r="K1213" s="28"/>
      <c r="L1213" s="28"/>
      <c r="M1213" s="9" t="str">
        <f aca="false">IF(OR($B1213="",$E1213=""),"",IF($E1213="INA","INA",IF($G1213="Otro empleador",IF($E1213="RET","RETO",IF($E1213="ORD","OTO","OTX")),IF($E1213="RET","ERR",$E1213))))</f>
        <v/>
      </c>
      <c r="N1213" s="9" t="str">
        <f aca="false">IF($I1213="","",IFERROR(VLOOKUP($I1213,FREC_TABLA,2,FALSE()),""))</f>
        <v/>
      </c>
      <c r="O1213" s="19" t="n">
        <f aca="false">IF(OR($M1213="",$M1213="ERR",$J1213="",$K1213="",$N1213=""),0,IF($N1213=0,IF(AND(OR(1=7,1=12),1&gt;=$K1213,1&lt;=IF($L1213="",12,$L1213)),$J1213,0),IF(AND(1&gt;=$K1213,1&lt;=IF($L1213="",12,$L1213),MOD(1-$K1213,$N1213)=0),$J1213,0)))</f>
        <v>0</v>
      </c>
      <c r="P1213" s="19" t="n">
        <f aca="false">IF(OR($M1213="",$M1213="ERR",$J1213="",$K1213="",$N1213=""),0,IF($N1213=0,IF(AND(OR(2=7,2=12),2&gt;=$K1213,2&lt;=IF($L1213="",12,$L1213)),$J1213,0),IF(AND(2&gt;=$K1213,2&lt;=IF($L1213="",12,$L1213),MOD(2-$K1213,$N1213)=0),$J1213,0)))</f>
        <v>0</v>
      </c>
      <c r="Q1213" s="19" t="n">
        <f aca="false">IF(OR($M1213="",$M1213="ERR",$J1213="",$K1213="",$N1213=""),0,IF($N1213=0,IF(AND(OR(3=7,3=12),3&gt;=$K1213,3&lt;=IF($L1213="",12,$L1213)),$J1213,0),IF(AND(3&gt;=$K1213,3&lt;=IF($L1213="",12,$L1213),MOD(3-$K1213,$N1213)=0),$J1213,0)))</f>
        <v>0</v>
      </c>
      <c r="R1213" s="19" t="n">
        <f aca="false">IF(OR($M1213="",$M1213="ERR",$J1213="",$K1213="",$N1213=""),0,IF($N1213=0,IF(AND(OR(4=7,4=12),4&gt;=$K1213,4&lt;=IF($L1213="",12,$L1213)),$J1213,0),IF(AND(4&gt;=$K1213,4&lt;=IF($L1213="",12,$L1213),MOD(4-$K1213,$N1213)=0),$J1213,0)))</f>
        <v>0</v>
      </c>
      <c r="S1213" s="19" t="n">
        <f aca="false">IF(OR($M1213="",$M1213="ERR",$J1213="",$K1213="",$N1213=""),0,IF($N1213=0,IF(AND(OR(5=7,5=12),5&gt;=$K1213,5&lt;=IF($L1213="",12,$L1213)),$J1213,0),IF(AND(5&gt;=$K1213,5&lt;=IF($L1213="",12,$L1213),MOD(5-$K1213,$N1213)=0),$J1213,0)))</f>
        <v>0</v>
      </c>
      <c r="T1213" s="19" t="n">
        <f aca="false">IF(OR($M1213="",$M1213="ERR",$J1213="",$K1213="",$N1213=""),0,IF($N1213=0,IF(AND(OR(6=7,6=12),6&gt;=$K1213,6&lt;=IF($L1213="",12,$L1213)),$J1213,0),IF(AND(6&gt;=$K1213,6&lt;=IF($L1213="",12,$L1213),MOD(6-$K1213,$N1213)=0),$J1213,0)))</f>
        <v>0</v>
      </c>
      <c r="U1213" s="19" t="n">
        <f aca="false">IF(OR($M1213="",$M1213="ERR",$J1213="",$K1213="",$N1213=""),0,IF($N1213=0,IF(AND(OR(7=7,7=12),7&gt;=$K1213,7&lt;=IF($L1213="",12,$L1213)),$J1213,0),IF(AND(7&gt;=$K1213,7&lt;=IF($L1213="",12,$L1213),MOD(7-$K1213,$N1213)=0),$J1213,0)))</f>
        <v>0</v>
      </c>
      <c r="V1213" s="19" t="n">
        <f aca="false">IF(OR($M1213="",$M1213="ERR",$J1213="",$K1213="",$N1213=""),0,IF($N1213=0,IF(AND(OR(8=7,8=12),8&gt;=$K1213,8&lt;=IF($L1213="",12,$L1213)),$J1213,0),IF(AND(8&gt;=$K1213,8&lt;=IF($L1213="",12,$L1213),MOD(8-$K1213,$N1213)=0),$J1213,0)))</f>
        <v>0</v>
      </c>
      <c r="W1213" s="19" t="n">
        <f aca="false">IF(OR($M1213="",$M1213="ERR",$J1213="",$K1213="",$N1213=""),0,IF($N1213=0,IF(AND(OR(9=7,9=12),9&gt;=$K1213,9&lt;=IF($L1213="",12,$L1213)),$J1213,0),IF(AND(9&gt;=$K1213,9&lt;=IF($L1213="",12,$L1213),MOD(9-$K1213,$N1213)=0),$J1213,0)))</f>
        <v>0</v>
      </c>
      <c r="X1213" s="19" t="n">
        <f aca="false">IF(OR($M1213="",$M1213="ERR",$J1213="",$K1213="",$N1213=""),0,IF($N1213=0,IF(AND(OR(10=7,10=12),10&gt;=$K1213,10&lt;=IF($L1213="",12,$L1213)),$J1213,0),IF(AND(10&gt;=$K1213,10&lt;=IF($L1213="",12,$L1213),MOD(10-$K1213,$N1213)=0),$J1213,0)))</f>
        <v>0</v>
      </c>
      <c r="Y1213" s="19" t="n">
        <f aca="false">IF(OR($M1213="",$M1213="ERR",$J1213="",$K1213="",$N1213=""),0,IF($N1213=0,IF(AND(OR(11=7,11=12),11&gt;=$K1213,11&lt;=IF($L1213="",12,$L1213)),$J1213,0),IF(AND(11&gt;=$K1213,11&lt;=IF($L1213="",12,$L1213),MOD(11-$K1213,$N1213)=0),$J1213,0)))</f>
        <v>0</v>
      </c>
      <c r="Z1213" s="19" t="n">
        <f aca="false">IF(OR($M1213="",$M1213="ERR",$J1213="",$K1213="",$N1213=""),0,IF($N1213=0,IF(AND(OR(12=7,12=12),12&gt;=$K1213,12&lt;=IF($L1213="",12,$L1213)),$J1213,0),IF(AND(12&gt;=$K1213,12&lt;=IF($L1213="",12,$L1213),MOD(12-$K1213,$N1213)=0),$J1213,0)))</f>
        <v>0</v>
      </c>
      <c r="AA1213" s="36" t="n">
        <f aca="false">SUM(O1213:Z1213)</f>
        <v>0</v>
      </c>
      <c r="AB1213" s="15" t="str">
        <f aca="false">IF(AND($B1213="",$D1213="",$J1213=""),"",IF($B1213="","Falta código",IF(ISNA(MATCH($B1213,LST_COD,0)),"Código no registrado en Trabajadores",IF($E1213="","Concepto no está en el catálogo",IF($M1213="ERR","Retención de otro empleador: Origen = Otro empleador",IF(OR($J1213="",$K1213=""),"Falta monto o mes",IF(OR($K1213&lt;1,$K1213&gt;12),"Mes inicio inválido",IF(AND($L1213&lt;&gt;"",OR($L1213&lt;$K1213,$L1213&gt;12)),"Mes fin inválido",IF($N1213="","Falta frecuencia",IF(AND($G1213&lt;&gt;"Otro empleador",SUMPRODUCT(($O1213:$Z1213&lt;&gt;0)*(((COLUMN($O1213:$Z1213)-14)&lt;INDEX(Trabajadores!$M$6:$M$105,MATCH($B1213,LST_COD,0)))+((COLUMN($O1213:$Z1213)-14)&gt;INDEX(Trabajadores!$N$6:$N$105,MATCH($B1213,LST_COD,0)))))&gt;0),"Aviso: hay meses fuera del periodo laboral","OK"))))))))))</f>
        <v/>
      </c>
    </row>
    <row r="1214" customFormat="false" ht="15" hidden="false" customHeight="false" outlineLevel="0" collapsed="false">
      <c r="A1214" s="23" t="n">
        <v>1209</v>
      </c>
      <c r="B1214" s="7"/>
      <c r="C1214" s="35" t="str">
        <f aca="false">IF($B1214="","",IFERROR(INDEX(Trabajadores!$D$6:$D$105,MATCH($B1214,LST_COD,0)),"¿Código?"))</f>
        <v/>
      </c>
      <c r="D1214" s="30"/>
      <c r="E1214" s="9" t="str">
        <f aca="false">IF($D1214="","",IFERROR(VLOOKUP($D1214,CONC_TABLA,2,FALSE()),""))</f>
        <v/>
      </c>
      <c r="F1214" s="9" t="str">
        <f aca="false">IF($D1214="","",IFERROR(VLOOKUP($D1214,CONC_TABLA,3,FALSE()),""))</f>
        <v/>
      </c>
      <c r="G1214" s="30"/>
      <c r="H1214" s="30"/>
      <c r="I1214" s="30"/>
      <c r="J1214" s="29"/>
      <c r="K1214" s="28"/>
      <c r="L1214" s="28"/>
      <c r="M1214" s="9" t="str">
        <f aca="false">IF(OR($B1214="",$E1214=""),"",IF($E1214="INA","INA",IF($G1214="Otro empleador",IF($E1214="RET","RETO",IF($E1214="ORD","OTO","OTX")),IF($E1214="RET","ERR",$E1214))))</f>
        <v/>
      </c>
      <c r="N1214" s="9" t="str">
        <f aca="false">IF($I1214="","",IFERROR(VLOOKUP($I1214,FREC_TABLA,2,FALSE()),""))</f>
        <v/>
      </c>
      <c r="O1214" s="19" t="n">
        <f aca="false">IF(OR($M1214="",$M1214="ERR",$J1214="",$K1214="",$N1214=""),0,IF($N1214=0,IF(AND(OR(1=7,1=12),1&gt;=$K1214,1&lt;=IF($L1214="",12,$L1214)),$J1214,0),IF(AND(1&gt;=$K1214,1&lt;=IF($L1214="",12,$L1214),MOD(1-$K1214,$N1214)=0),$J1214,0)))</f>
        <v>0</v>
      </c>
      <c r="P1214" s="19" t="n">
        <f aca="false">IF(OR($M1214="",$M1214="ERR",$J1214="",$K1214="",$N1214=""),0,IF($N1214=0,IF(AND(OR(2=7,2=12),2&gt;=$K1214,2&lt;=IF($L1214="",12,$L1214)),$J1214,0),IF(AND(2&gt;=$K1214,2&lt;=IF($L1214="",12,$L1214),MOD(2-$K1214,$N1214)=0),$J1214,0)))</f>
        <v>0</v>
      </c>
      <c r="Q1214" s="19" t="n">
        <f aca="false">IF(OR($M1214="",$M1214="ERR",$J1214="",$K1214="",$N1214=""),0,IF($N1214=0,IF(AND(OR(3=7,3=12),3&gt;=$K1214,3&lt;=IF($L1214="",12,$L1214)),$J1214,0),IF(AND(3&gt;=$K1214,3&lt;=IF($L1214="",12,$L1214),MOD(3-$K1214,$N1214)=0),$J1214,0)))</f>
        <v>0</v>
      </c>
      <c r="R1214" s="19" t="n">
        <f aca="false">IF(OR($M1214="",$M1214="ERR",$J1214="",$K1214="",$N1214=""),0,IF($N1214=0,IF(AND(OR(4=7,4=12),4&gt;=$K1214,4&lt;=IF($L1214="",12,$L1214)),$J1214,0),IF(AND(4&gt;=$K1214,4&lt;=IF($L1214="",12,$L1214),MOD(4-$K1214,$N1214)=0),$J1214,0)))</f>
        <v>0</v>
      </c>
      <c r="S1214" s="19" t="n">
        <f aca="false">IF(OR($M1214="",$M1214="ERR",$J1214="",$K1214="",$N1214=""),0,IF($N1214=0,IF(AND(OR(5=7,5=12),5&gt;=$K1214,5&lt;=IF($L1214="",12,$L1214)),$J1214,0),IF(AND(5&gt;=$K1214,5&lt;=IF($L1214="",12,$L1214),MOD(5-$K1214,$N1214)=0),$J1214,0)))</f>
        <v>0</v>
      </c>
      <c r="T1214" s="19" t="n">
        <f aca="false">IF(OR($M1214="",$M1214="ERR",$J1214="",$K1214="",$N1214=""),0,IF($N1214=0,IF(AND(OR(6=7,6=12),6&gt;=$K1214,6&lt;=IF($L1214="",12,$L1214)),$J1214,0),IF(AND(6&gt;=$K1214,6&lt;=IF($L1214="",12,$L1214),MOD(6-$K1214,$N1214)=0),$J1214,0)))</f>
        <v>0</v>
      </c>
      <c r="U1214" s="19" t="n">
        <f aca="false">IF(OR($M1214="",$M1214="ERR",$J1214="",$K1214="",$N1214=""),0,IF($N1214=0,IF(AND(OR(7=7,7=12),7&gt;=$K1214,7&lt;=IF($L1214="",12,$L1214)),$J1214,0),IF(AND(7&gt;=$K1214,7&lt;=IF($L1214="",12,$L1214),MOD(7-$K1214,$N1214)=0),$J1214,0)))</f>
        <v>0</v>
      </c>
      <c r="V1214" s="19" t="n">
        <f aca="false">IF(OR($M1214="",$M1214="ERR",$J1214="",$K1214="",$N1214=""),0,IF($N1214=0,IF(AND(OR(8=7,8=12),8&gt;=$K1214,8&lt;=IF($L1214="",12,$L1214)),$J1214,0),IF(AND(8&gt;=$K1214,8&lt;=IF($L1214="",12,$L1214),MOD(8-$K1214,$N1214)=0),$J1214,0)))</f>
        <v>0</v>
      </c>
      <c r="W1214" s="19" t="n">
        <f aca="false">IF(OR($M1214="",$M1214="ERR",$J1214="",$K1214="",$N1214=""),0,IF($N1214=0,IF(AND(OR(9=7,9=12),9&gt;=$K1214,9&lt;=IF($L1214="",12,$L1214)),$J1214,0),IF(AND(9&gt;=$K1214,9&lt;=IF($L1214="",12,$L1214),MOD(9-$K1214,$N1214)=0),$J1214,0)))</f>
        <v>0</v>
      </c>
      <c r="X1214" s="19" t="n">
        <f aca="false">IF(OR($M1214="",$M1214="ERR",$J1214="",$K1214="",$N1214=""),0,IF($N1214=0,IF(AND(OR(10=7,10=12),10&gt;=$K1214,10&lt;=IF($L1214="",12,$L1214)),$J1214,0),IF(AND(10&gt;=$K1214,10&lt;=IF($L1214="",12,$L1214),MOD(10-$K1214,$N1214)=0),$J1214,0)))</f>
        <v>0</v>
      </c>
      <c r="Y1214" s="19" t="n">
        <f aca="false">IF(OR($M1214="",$M1214="ERR",$J1214="",$K1214="",$N1214=""),0,IF($N1214=0,IF(AND(OR(11=7,11=12),11&gt;=$K1214,11&lt;=IF($L1214="",12,$L1214)),$J1214,0),IF(AND(11&gt;=$K1214,11&lt;=IF($L1214="",12,$L1214),MOD(11-$K1214,$N1214)=0),$J1214,0)))</f>
        <v>0</v>
      </c>
      <c r="Z1214" s="19" t="n">
        <f aca="false">IF(OR($M1214="",$M1214="ERR",$J1214="",$K1214="",$N1214=""),0,IF($N1214=0,IF(AND(OR(12=7,12=12),12&gt;=$K1214,12&lt;=IF($L1214="",12,$L1214)),$J1214,0),IF(AND(12&gt;=$K1214,12&lt;=IF($L1214="",12,$L1214),MOD(12-$K1214,$N1214)=0),$J1214,0)))</f>
        <v>0</v>
      </c>
      <c r="AA1214" s="36" t="n">
        <f aca="false">SUM(O1214:Z1214)</f>
        <v>0</v>
      </c>
      <c r="AB1214" s="15" t="str">
        <f aca="false">IF(AND($B1214="",$D1214="",$J1214=""),"",IF($B1214="","Falta código",IF(ISNA(MATCH($B1214,LST_COD,0)),"Código no registrado en Trabajadores",IF($E1214="","Concepto no está en el catálogo",IF($M1214="ERR","Retención de otro empleador: Origen = Otro empleador",IF(OR($J1214="",$K1214=""),"Falta monto o mes",IF(OR($K1214&lt;1,$K1214&gt;12),"Mes inicio inválido",IF(AND($L1214&lt;&gt;"",OR($L1214&lt;$K1214,$L1214&gt;12)),"Mes fin inválido",IF($N1214="","Falta frecuencia",IF(AND($G1214&lt;&gt;"Otro empleador",SUMPRODUCT(($O1214:$Z1214&lt;&gt;0)*(((COLUMN($O1214:$Z1214)-14)&lt;INDEX(Trabajadores!$M$6:$M$105,MATCH($B1214,LST_COD,0)))+((COLUMN($O1214:$Z1214)-14)&gt;INDEX(Trabajadores!$N$6:$N$105,MATCH($B1214,LST_COD,0)))))&gt;0),"Aviso: hay meses fuera del periodo laboral","OK"))))))))))</f>
        <v/>
      </c>
    </row>
    <row r="1215" customFormat="false" ht="15" hidden="false" customHeight="false" outlineLevel="0" collapsed="false">
      <c r="A1215" s="23" t="n">
        <v>1210</v>
      </c>
      <c r="B1215" s="7"/>
      <c r="C1215" s="35" t="str">
        <f aca="false">IF($B1215="","",IFERROR(INDEX(Trabajadores!$D$6:$D$105,MATCH($B1215,LST_COD,0)),"¿Código?"))</f>
        <v/>
      </c>
      <c r="D1215" s="30"/>
      <c r="E1215" s="9" t="str">
        <f aca="false">IF($D1215="","",IFERROR(VLOOKUP($D1215,CONC_TABLA,2,FALSE()),""))</f>
        <v/>
      </c>
      <c r="F1215" s="9" t="str">
        <f aca="false">IF($D1215="","",IFERROR(VLOOKUP($D1215,CONC_TABLA,3,FALSE()),""))</f>
        <v/>
      </c>
      <c r="G1215" s="30"/>
      <c r="H1215" s="30"/>
      <c r="I1215" s="30"/>
      <c r="J1215" s="29"/>
      <c r="K1215" s="28"/>
      <c r="L1215" s="28"/>
      <c r="M1215" s="9" t="str">
        <f aca="false">IF(OR($B1215="",$E1215=""),"",IF($E1215="INA","INA",IF($G1215="Otro empleador",IF($E1215="RET","RETO",IF($E1215="ORD","OTO","OTX")),IF($E1215="RET","ERR",$E1215))))</f>
        <v/>
      </c>
      <c r="N1215" s="9" t="str">
        <f aca="false">IF($I1215="","",IFERROR(VLOOKUP($I1215,FREC_TABLA,2,FALSE()),""))</f>
        <v/>
      </c>
      <c r="O1215" s="19" t="n">
        <f aca="false">IF(OR($M1215="",$M1215="ERR",$J1215="",$K1215="",$N1215=""),0,IF($N1215=0,IF(AND(OR(1=7,1=12),1&gt;=$K1215,1&lt;=IF($L1215="",12,$L1215)),$J1215,0),IF(AND(1&gt;=$K1215,1&lt;=IF($L1215="",12,$L1215),MOD(1-$K1215,$N1215)=0),$J1215,0)))</f>
        <v>0</v>
      </c>
      <c r="P1215" s="19" t="n">
        <f aca="false">IF(OR($M1215="",$M1215="ERR",$J1215="",$K1215="",$N1215=""),0,IF($N1215=0,IF(AND(OR(2=7,2=12),2&gt;=$K1215,2&lt;=IF($L1215="",12,$L1215)),$J1215,0),IF(AND(2&gt;=$K1215,2&lt;=IF($L1215="",12,$L1215),MOD(2-$K1215,$N1215)=0),$J1215,0)))</f>
        <v>0</v>
      </c>
      <c r="Q1215" s="19" t="n">
        <f aca="false">IF(OR($M1215="",$M1215="ERR",$J1215="",$K1215="",$N1215=""),0,IF($N1215=0,IF(AND(OR(3=7,3=12),3&gt;=$K1215,3&lt;=IF($L1215="",12,$L1215)),$J1215,0),IF(AND(3&gt;=$K1215,3&lt;=IF($L1215="",12,$L1215),MOD(3-$K1215,$N1215)=0),$J1215,0)))</f>
        <v>0</v>
      </c>
      <c r="R1215" s="19" t="n">
        <f aca="false">IF(OR($M1215="",$M1215="ERR",$J1215="",$K1215="",$N1215=""),0,IF($N1215=0,IF(AND(OR(4=7,4=12),4&gt;=$K1215,4&lt;=IF($L1215="",12,$L1215)),$J1215,0),IF(AND(4&gt;=$K1215,4&lt;=IF($L1215="",12,$L1215),MOD(4-$K1215,$N1215)=0),$J1215,0)))</f>
        <v>0</v>
      </c>
      <c r="S1215" s="19" t="n">
        <f aca="false">IF(OR($M1215="",$M1215="ERR",$J1215="",$K1215="",$N1215=""),0,IF($N1215=0,IF(AND(OR(5=7,5=12),5&gt;=$K1215,5&lt;=IF($L1215="",12,$L1215)),$J1215,0),IF(AND(5&gt;=$K1215,5&lt;=IF($L1215="",12,$L1215),MOD(5-$K1215,$N1215)=0),$J1215,0)))</f>
        <v>0</v>
      </c>
      <c r="T1215" s="19" t="n">
        <f aca="false">IF(OR($M1215="",$M1215="ERR",$J1215="",$K1215="",$N1215=""),0,IF($N1215=0,IF(AND(OR(6=7,6=12),6&gt;=$K1215,6&lt;=IF($L1215="",12,$L1215)),$J1215,0),IF(AND(6&gt;=$K1215,6&lt;=IF($L1215="",12,$L1215),MOD(6-$K1215,$N1215)=0),$J1215,0)))</f>
        <v>0</v>
      </c>
      <c r="U1215" s="19" t="n">
        <f aca="false">IF(OR($M1215="",$M1215="ERR",$J1215="",$K1215="",$N1215=""),0,IF($N1215=0,IF(AND(OR(7=7,7=12),7&gt;=$K1215,7&lt;=IF($L1215="",12,$L1215)),$J1215,0),IF(AND(7&gt;=$K1215,7&lt;=IF($L1215="",12,$L1215),MOD(7-$K1215,$N1215)=0),$J1215,0)))</f>
        <v>0</v>
      </c>
      <c r="V1215" s="19" t="n">
        <f aca="false">IF(OR($M1215="",$M1215="ERR",$J1215="",$K1215="",$N1215=""),0,IF($N1215=0,IF(AND(OR(8=7,8=12),8&gt;=$K1215,8&lt;=IF($L1215="",12,$L1215)),$J1215,0),IF(AND(8&gt;=$K1215,8&lt;=IF($L1215="",12,$L1215),MOD(8-$K1215,$N1215)=0),$J1215,0)))</f>
        <v>0</v>
      </c>
      <c r="W1215" s="19" t="n">
        <f aca="false">IF(OR($M1215="",$M1215="ERR",$J1215="",$K1215="",$N1215=""),0,IF($N1215=0,IF(AND(OR(9=7,9=12),9&gt;=$K1215,9&lt;=IF($L1215="",12,$L1215)),$J1215,0),IF(AND(9&gt;=$K1215,9&lt;=IF($L1215="",12,$L1215),MOD(9-$K1215,$N1215)=0),$J1215,0)))</f>
        <v>0</v>
      </c>
      <c r="X1215" s="19" t="n">
        <f aca="false">IF(OR($M1215="",$M1215="ERR",$J1215="",$K1215="",$N1215=""),0,IF($N1215=0,IF(AND(OR(10=7,10=12),10&gt;=$K1215,10&lt;=IF($L1215="",12,$L1215)),$J1215,0),IF(AND(10&gt;=$K1215,10&lt;=IF($L1215="",12,$L1215),MOD(10-$K1215,$N1215)=0),$J1215,0)))</f>
        <v>0</v>
      </c>
      <c r="Y1215" s="19" t="n">
        <f aca="false">IF(OR($M1215="",$M1215="ERR",$J1215="",$K1215="",$N1215=""),0,IF($N1215=0,IF(AND(OR(11=7,11=12),11&gt;=$K1215,11&lt;=IF($L1215="",12,$L1215)),$J1215,0),IF(AND(11&gt;=$K1215,11&lt;=IF($L1215="",12,$L1215),MOD(11-$K1215,$N1215)=0),$J1215,0)))</f>
        <v>0</v>
      </c>
      <c r="Z1215" s="19" t="n">
        <f aca="false">IF(OR($M1215="",$M1215="ERR",$J1215="",$K1215="",$N1215=""),0,IF($N1215=0,IF(AND(OR(12=7,12=12),12&gt;=$K1215,12&lt;=IF($L1215="",12,$L1215)),$J1215,0),IF(AND(12&gt;=$K1215,12&lt;=IF($L1215="",12,$L1215),MOD(12-$K1215,$N1215)=0),$J1215,0)))</f>
        <v>0</v>
      </c>
      <c r="AA1215" s="36" t="n">
        <f aca="false">SUM(O1215:Z1215)</f>
        <v>0</v>
      </c>
      <c r="AB1215" s="15" t="str">
        <f aca="false">IF(AND($B1215="",$D1215="",$J1215=""),"",IF($B1215="","Falta código",IF(ISNA(MATCH($B1215,LST_COD,0)),"Código no registrado en Trabajadores",IF($E1215="","Concepto no está en el catálogo",IF($M1215="ERR","Retención de otro empleador: Origen = Otro empleador",IF(OR($J1215="",$K1215=""),"Falta monto o mes",IF(OR($K1215&lt;1,$K1215&gt;12),"Mes inicio inválido",IF(AND($L1215&lt;&gt;"",OR($L1215&lt;$K1215,$L1215&gt;12)),"Mes fin inválido",IF($N1215="","Falta frecuencia",IF(AND($G1215&lt;&gt;"Otro empleador",SUMPRODUCT(($O1215:$Z1215&lt;&gt;0)*(((COLUMN($O1215:$Z1215)-14)&lt;INDEX(Trabajadores!$M$6:$M$105,MATCH($B1215,LST_COD,0)))+((COLUMN($O1215:$Z1215)-14)&gt;INDEX(Trabajadores!$N$6:$N$105,MATCH($B1215,LST_COD,0)))))&gt;0),"Aviso: hay meses fuera del periodo laboral","OK"))))))))))</f>
        <v/>
      </c>
    </row>
    <row r="1216" customFormat="false" ht="15" hidden="false" customHeight="false" outlineLevel="0" collapsed="false">
      <c r="A1216" s="23" t="n">
        <v>1211</v>
      </c>
      <c r="B1216" s="7"/>
      <c r="C1216" s="35" t="str">
        <f aca="false">IF($B1216="","",IFERROR(INDEX(Trabajadores!$D$6:$D$105,MATCH($B1216,LST_COD,0)),"¿Código?"))</f>
        <v/>
      </c>
      <c r="D1216" s="30"/>
      <c r="E1216" s="9" t="str">
        <f aca="false">IF($D1216="","",IFERROR(VLOOKUP($D1216,CONC_TABLA,2,FALSE()),""))</f>
        <v/>
      </c>
      <c r="F1216" s="9" t="str">
        <f aca="false">IF($D1216="","",IFERROR(VLOOKUP($D1216,CONC_TABLA,3,FALSE()),""))</f>
        <v/>
      </c>
      <c r="G1216" s="30"/>
      <c r="H1216" s="30"/>
      <c r="I1216" s="30"/>
      <c r="J1216" s="29"/>
      <c r="K1216" s="28"/>
      <c r="L1216" s="28"/>
      <c r="M1216" s="9" t="str">
        <f aca="false">IF(OR($B1216="",$E1216=""),"",IF($E1216="INA","INA",IF($G1216="Otro empleador",IF($E1216="RET","RETO",IF($E1216="ORD","OTO","OTX")),IF($E1216="RET","ERR",$E1216))))</f>
        <v/>
      </c>
      <c r="N1216" s="9" t="str">
        <f aca="false">IF($I1216="","",IFERROR(VLOOKUP($I1216,FREC_TABLA,2,FALSE()),""))</f>
        <v/>
      </c>
      <c r="O1216" s="19" t="n">
        <f aca="false">IF(OR($M1216="",$M1216="ERR",$J1216="",$K1216="",$N1216=""),0,IF($N1216=0,IF(AND(OR(1=7,1=12),1&gt;=$K1216,1&lt;=IF($L1216="",12,$L1216)),$J1216,0),IF(AND(1&gt;=$K1216,1&lt;=IF($L1216="",12,$L1216),MOD(1-$K1216,$N1216)=0),$J1216,0)))</f>
        <v>0</v>
      </c>
      <c r="P1216" s="19" t="n">
        <f aca="false">IF(OR($M1216="",$M1216="ERR",$J1216="",$K1216="",$N1216=""),0,IF($N1216=0,IF(AND(OR(2=7,2=12),2&gt;=$K1216,2&lt;=IF($L1216="",12,$L1216)),$J1216,0),IF(AND(2&gt;=$K1216,2&lt;=IF($L1216="",12,$L1216),MOD(2-$K1216,$N1216)=0),$J1216,0)))</f>
        <v>0</v>
      </c>
      <c r="Q1216" s="19" t="n">
        <f aca="false">IF(OR($M1216="",$M1216="ERR",$J1216="",$K1216="",$N1216=""),0,IF($N1216=0,IF(AND(OR(3=7,3=12),3&gt;=$K1216,3&lt;=IF($L1216="",12,$L1216)),$J1216,0),IF(AND(3&gt;=$K1216,3&lt;=IF($L1216="",12,$L1216),MOD(3-$K1216,$N1216)=0),$J1216,0)))</f>
        <v>0</v>
      </c>
      <c r="R1216" s="19" t="n">
        <f aca="false">IF(OR($M1216="",$M1216="ERR",$J1216="",$K1216="",$N1216=""),0,IF($N1216=0,IF(AND(OR(4=7,4=12),4&gt;=$K1216,4&lt;=IF($L1216="",12,$L1216)),$J1216,0),IF(AND(4&gt;=$K1216,4&lt;=IF($L1216="",12,$L1216),MOD(4-$K1216,$N1216)=0),$J1216,0)))</f>
        <v>0</v>
      </c>
      <c r="S1216" s="19" t="n">
        <f aca="false">IF(OR($M1216="",$M1216="ERR",$J1216="",$K1216="",$N1216=""),0,IF($N1216=0,IF(AND(OR(5=7,5=12),5&gt;=$K1216,5&lt;=IF($L1216="",12,$L1216)),$J1216,0),IF(AND(5&gt;=$K1216,5&lt;=IF($L1216="",12,$L1216),MOD(5-$K1216,$N1216)=0),$J1216,0)))</f>
        <v>0</v>
      </c>
      <c r="T1216" s="19" t="n">
        <f aca="false">IF(OR($M1216="",$M1216="ERR",$J1216="",$K1216="",$N1216=""),0,IF($N1216=0,IF(AND(OR(6=7,6=12),6&gt;=$K1216,6&lt;=IF($L1216="",12,$L1216)),$J1216,0),IF(AND(6&gt;=$K1216,6&lt;=IF($L1216="",12,$L1216),MOD(6-$K1216,$N1216)=0),$J1216,0)))</f>
        <v>0</v>
      </c>
      <c r="U1216" s="19" t="n">
        <f aca="false">IF(OR($M1216="",$M1216="ERR",$J1216="",$K1216="",$N1216=""),0,IF($N1216=0,IF(AND(OR(7=7,7=12),7&gt;=$K1216,7&lt;=IF($L1216="",12,$L1216)),$J1216,0),IF(AND(7&gt;=$K1216,7&lt;=IF($L1216="",12,$L1216),MOD(7-$K1216,$N1216)=0),$J1216,0)))</f>
        <v>0</v>
      </c>
      <c r="V1216" s="19" t="n">
        <f aca="false">IF(OR($M1216="",$M1216="ERR",$J1216="",$K1216="",$N1216=""),0,IF($N1216=0,IF(AND(OR(8=7,8=12),8&gt;=$K1216,8&lt;=IF($L1216="",12,$L1216)),$J1216,0),IF(AND(8&gt;=$K1216,8&lt;=IF($L1216="",12,$L1216),MOD(8-$K1216,$N1216)=0),$J1216,0)))</f>
        <v>0</v>
      </c>
      <c r="W1216" s="19" t="n">
        <f aca="false">IF(OR($M1216="",$M1216="ERR",$J1216="",$K1216="",$N1216=""),0,IF($N1216=0,IF(AND(OR(9=7,9=12),9&gt;=$K1216,9&lt;=IF($L1216="",12,$L1216)),$J1216,0),IF(AND(9&gt;=$K1216,9&lt;=IF($L1216="",12,$L1216),MOD(9-$K1216,$N1216)=0),$J1216,0)))</f>
        <v>0</v>
      </c>
      <c r="X1216" s="19" t="n">
        <f aca="false">IF(OR($M1216="",$M1216="ERR",$J1216="",$K1216="",$N1216=""),0,IF($N1216=0,IF(AND(OR(10=7,10=12),10&gt;=$K1216,10&lt;=IF($L1216="",12,$L1216)),$J1216,0),IF(AND(10&gt;=$K1216,10&lt;=IF($L1216="",12,$L1216),MOD(10-$K1216,$N1216)=0),$J1216,0)))</f>
        <v>0</v>
      </c>
      <c r="Y1216" s="19" t="n">
        <f aca="false">IF(OR($M1216="",$M1216="ERR",$J1216="",$K1216="",$N1216=""),0,IF($N1216=0,IF(AND(OR(11=7,11=12),11&gt;=$K1216,11&lt;=IF($L1216="",12,$L1216)),$J1216,0),IF(AND(11&gt;=$K1216,11&lt;=IF($L1216="",12,$L1216),MOD(11-$K1216,$N1216)=0),$J1216,0)))</f>
        <v>0</v>
      </c>
      <c r="Z1216" s="19" t="n">
        <f aca="false">IF(OR($M1216="",$M1216="ERR",$J1216="",$K1216="",$N1216=""),0,IF($N1216=0,IF(AND(OR(12=7,12=12),12&gt;=$K1216,12&lt;=IF($L1216="",12,$L1216)),$J1216,0),IF(AND(12&gt;=$K1216,12&lt;=IF($L1216="",12,$L1216),MOD(12-$K1216,$N1216)=0),$J1216,0)))</f>
        <v>0</v>
      </c>
      <c r="AA1216" s="36" t="n">
        <f aca="false">SUM(O1216:Z1216)</f>
        <v>0</v>
      </c>
      <c r="AB1216" s="15" t="str">
        <f aca="false">IF(AND($B1216="",$D1216="",$J1216=""),"",IF($B1216="","Falta código",IF(ISNA(MATCH($B1216,LST_COD,0)),"Código no registrado en Trabajadores",IF($E1216="","Concepto no está en el catálogo",IF($M1216="ERR","Retención de otro empleador: Origen = Otro empleador",IF(OR($J1216="",$K1216=""),"Falta monto o mes",IF(OR($K1216&lt;1,$K1216&gt;12),"Mes inicio inválido",IF(AND($L1216&lt;&gt;"",OR($L1216&lt;$K1216,$L1216&gt;12)),"Mes fin inválido",IF($N1216="","Falta frecuencia",IF(AND($G1216&lt;&gt;"Otro empleador",SUMPRODUCT(($O1216:$Z1216&lt;&gt;0)*(((COLUMN($O1216:$Z1216)-14)&lt;INDEX(Trabajadores!$M$6:$M$105,MATCH($B1216,LST_COD,0)))+((COLUMN($O1216:$Z1216)-14)&gt;INDEX(Trabajadores!$N$6:$N$105,MATCH($B1216,LST_COD,0)))))&gt;0),"Aviso: hay meses fuera del periodo laboral","OK"))))))))))</f>
        <v/>
      </c>
    </row>
    <row r="1217" customFormat="false" ht="15" hidden="false" customHeight="false" outlineLevel="0" collapsed="false">
      <c r="A1217" s="23" t="n">
        <v>1212</v>
      </c>
      <c r="B1217" s="7"/>
      <c r="C1217" s="35" t="str">
        <f aca="false">IF($B1217="","",IFERROR(INDEX(Trabajadores!$D$6:$D$105,MATCH($B1217,LST_COD,0)),"¿Código?"))</f>
        <v/>
      </c>
      <c r="D1217" s="30"/>
      <c r="E1217" s="9" t="str">
        <f aca="false">IF($D1217="","",IFERROR(VLOOKUP($D1217,CONC_TABLA,2,FALSE()),""))</f>
        <v/>
      </c>
      <c r="F1217" s="9" t="str">
        <f aca="false">IF($D1217="","",IFERROR(VLOOKUP($D1217,CONC_TABLA,3,FALSE()),""))</f>
        <v/>
      </c>
      <c r="G1217" s="30"/>
      <c r="H1217" s="30"/>
      <c r="I1217" s="30"/>
      <c r="J1217" s="29"/>
      <c r="K1217" s="28"/>
      <c r="L1217" s="28"/>
      <c r="M1217" s="9" t="str">
        <f aca="false">IF(OR($B1217="",$E1217=""),"",IF($E1217="INA","INA",IF($G1217="Otro empleador",IF($E1217="RET","RETO",IF($E1217="ORD","OTO","OTX")),IF($E1217="RET","ERR",$E1217))))</f>
        <v/>
      </c>
      <c r="N1217" s="9" t="str">
        <f aca="false">IF($I1217="","",IFERROR(VLOOKUP($I1217,FREC_TABLA,2,FALSE()),""))</f>
        <v/>
      </c>
      <c r="O1217" s="19" t="n">
        <f aca="false">IF(OR($M1217="",$M1217="ERR",$J1217="",$K1217="",$N1217=""),0,IF($N1217=0,IF(AND(OR(1=7,1=12),1&gt;=$K1217,1&lt;=IF($L1217="",12,$L1217)),$J1217,0),IF(AND(1&gt;=$K1217,1&lt;=IF($L1217="",12,$L1217),MOD(1-$K1217,$N1217)=0),$J1217,0)))</f>
        <v>0</v>
      </c>
      <c r="P1217" s="19" t="n">
        <f aca="false">IF(OR($M1217="",$M1217="ERR",$J1217="",$K1217="",$N1217=""),0,IF($N1217=0,IF(AND(OR(2=7,2=12),2&gt;=$K1217,2&lt;=IF($L1217="",12,$L1217)),$J1217,0),IF(AND(2&gt;=$K1217,2&lt;=IF($L1217="",12,$L1217),MOD(2-$K1217,$N1217)=0),$J1217,0)))</f>
        <v>0</v>
      </c>
      <c r="Q1217" s="19" t="n">
        <f aca="false">IF(OR($M1217="",$M1217="ERR",$J1217="",$K1217="",$N1217=""),0,IF($N1217=0,IF(AND(OR(3=7,3=12),3&gt;=$K1217,3&lt;=IF($L1217="",12,$L1217)),$J1217,0),IF(AND(3&gt;=$K1217,3&lt;=IF($L1217="",12,$L1217),MOD(3-$K1217,$N1217)=0),$J1217,0)))</f>
        <v>0</v>
      </c>
      <c r="R1217" s="19" t="n">
        <f aca="false">IF(OR($M1217="",$M1217="ERR",$J1217="",$K1217="",$N1217=""),0,IF($N1217=0,IF(AND(OR(4=7,4=12),4&gt;=$K1217,4&lt;=IF($L1217="",12,$L1217)),$J1217,0),IF(AND(4&gt;=$K1217,4&lt;=IF($L1217="",12,$L1217),MOD(4-$K1217,$N1217)=0),$J1217,0)))</f>
        <v>0</v>
      </c>
      <c r="S1217" s="19" t="n">
        <f aca="false">IF(OR($M1217="",$M1217="ERR",$J1217="",$K1217="",$N1217=""),0,IF($N1217=0,IF(AND(OR(5=7,5=12),5&gt;=$K1217,5&lt;=IF($L1217="",12,$L1217)),$J1217,0),IF(AND(5&gt;=$K1217,5&lt;=IF($L1217="",12,$L1217),MOD(5-$K1217,$N1217)=0),$J1217,0)))</f>
        <v>0</v>
      </c>
      <c r="T1217" s="19" t="n">
        <f aca="false">IF(OR($M1217="",$M1217="ERR",$J1217="",$K1217="",$N1217=""),0,IF($N1217=0,IF(AND(OR(6=7,6=12),6&gt;=$K1217,6&lt;=IF($L1217="",12,$L1217)),$J1217,0),IF(AND(6&gt;=$K1217,6&lt;=IF($L1217="",12,$L1217),MOD(6-$K1217,$N1217)=0),$J1217,0)))</f>
        <v>0</v>
      </c>
      <c r="U1217" s="19" t="n">
        <f aca="false">IF(OR($M1217="",$M1217="ERR",$J1217="",$K1217="",$N1217=""),0,IF($N1217=0,IF(AND(OR(7=7,7=12),7&gt;=$K1217,7&lt;=IF($L1217="",12,$L1217)),$J1217,0),IF(AND(7&gt;=$K1217,7&lt;=IF($L1217="",12,$L1217),MOD(7-$K1217,$N1217)=0),$J1217,0)))</f>
        <v>0</v>
      </c>
      <c r="V1217" s="19" t="n">
        <f aca="false">IF(OR($M1217="",$M1217="ERR",$J1217="",$K1217="",$N1217=""),0,IF($N1217=0,IF(AND(OR(8=7,8=12),8&gt;=$K1217,8&lt;=IF($L1217="",12,$L1217)),$J1217,0),IF(AND(8&gt;=$K1217,8&lt;=IF($L1217="",12,$L1217),MOD(8-$K1217,$N1217)=0),$J1217,0)))</f>
        <v>0</v>
      </c>
      <c r="W1217" s="19" t="n">
        <f aca="false">IF(OR($M1217="",$M1217="ERR",$J1217="",$K1217="",$N1217=""),0,IF($N1217=0,IF(AND(OR(9=7,9=12),9&gt;=$K1217,9&lt;=IF($L1217="",12,$L1217)),$J1217,0),IF(AND(9&gt;=$K1217,9&lt;=IF($L1217="",12,$L1217),MOD(9-$K1217,$N1217)=0),$J1217,0)))</f>
        <v>0</v>
      </c>
      <c r="X1217" s="19" t="n">
        <f aca="false">IF(OR($M1217="",$M1217="ERR",$J1217="",$K1217="",$N1217=""),0,IF($N1217=0,IF(AND(OR(10=7,10=12),10&gt;=$K1217,10&lt;=IF($L1217="",12,$L1217)),$J1217,0),IF(AND(10&gt;=$K1217,10&lt;=IF($L1217="",12,$L1217),MOD(10-$K1217,$N1217)=0),$J1217,0)))</f>
        <v>0</v>
      </c>
      <c r="Y1217" s="19" t="n">
        <f aca="false">IF(OR($M1217="",$M1217="ERR",$J1217="",$K1217="",$N1217=""),0,IF($N1217=0,IF(AND(OR(11=7,11=12),11&gt;=$K1217,11&lt;=IF($L1217="",12,$L1217)),$J1217,0),IF(AND(11&gt;=$K1217,11&lt;=IF($L1217="",12,$L1217),MOD(11-$K1217,$N1217)=0),$J1217,0)))</f>
        <v>0</v>
      </c>
      <c r="Z1217" s="19" t="n">
        <f aca="false">IF(OR($M1217="",$M1217="ERR",$J1217="",$K1217="",$N1217=""),0,IF($N1217=0,IF(AND(OR(12=7,12=12),12&gt;=$K1217,12&lt;=IF($L1217="",12,$L1217)),$J1217,0),IF(AND(12&gt;=$K1217,12&lt;=IF($L1217="",12,$L1217),MOD(12-$K1217,$N1217)=0),$J1217,0)))</f>
        <v>0</v>
      </c>
      <c r="AA1217" s="36" t="n">
        <f aca="false">SUM(O1217:Z1217)</f>
        <v>0</v>
      </c>
      <c r="AB1217" s="15" t="str">
        <f aca="false">IF(AND($B1217="",$D1217="",$J1217=""),"",IF($B1217="","Falta código",IF(ISNA(MATCH($B1217,LST_COD,0)),"Código no registrado en Trabajadores",IF($E1217="","Concepto no está en el catálogo",IF($M1217="ERR","Retención de otro empleador: Origen = Otro empleador",IF(OR($J1217="",$K1217=""),"Falta monto o mes",IF(OR($K1217&lt;1,$K1217&gt;12),"Mes inicio inválido",IF(AND($L1217&lt;&gt;"",OR($L1217&lt;$K1217,$L1217&gt;12)),"Mes fin inválido",IF($N1217="","Falta frecuencia",IF(AND($G1217&lt;&gt;"Otro empleador",SUMPRODUCT(($O1217:$Z1217&lt;&gt;0)*(((COLUMN($O1217:$Z1217)-14)&lt;INDEX(Trabajadores!$M$6:$M$105,MATCH($B1217,LST_COD,0)))+((COLUMN($O1217:$Z1217)-14)&gt;INDEX(Trabajadores!$N$6:$N$105,MATCH($B1217,LST_COD,0)))))&gt;0),"Aviso: hay meses fuera del periodo laboral","OK"))))))))))</f>
        <v/>
      </c>
    </row>
    <row r="1218" customFormat="false" ht="15" hidden="false" customHeight="false" outlineLevel="0" collapsed="false">
      <c r="A1218" s="23" t="n">
        <v>1213</v>
      </c>
      <c r="B1218" s="7"/>
      <c r="C1218" s="35" t="str">
        <f aca="false">IF($B1218="","",IFERROR(INDEX(Trabajadores!$D$6:$D$105,MATCH($B1218,LST_COD,0)),"¿Código?"))</f>
        <v/>
      </c>
      <c r="D1218" s="30"/>
      <c r="E1218" s="9" t="str">
        <f aca="false">IF($D1218="","",IFERROR(VLOOKUP($D1218,CONC_TABLA,2,FALSE()),""))</f>
        <v/>
      </c>
      <c r="F1218" s="9" t="str">
        <f aca="false">IF($D1218="","",IFERROR(VLOOKUP($D1218,CONC_TABLA,3,FALSE()),""))</f>
        <v/>
      </c>
      <c r="G1218" s="30"/>
      <c r="H1218" s="30"/>
      <c r="I1218" s="30"/>
      <c r="J1218" s="29"/>
      <c r="K1218" s="28"/>
      <c r="L1218" s="28"/>
      <c r="M1218" s="9" t="str">
        <f aca="false">IF(OR($B1218="",$E1218=""),"",IF($E1218="INA","INA",IF($G1218="Otro empleador",IF($E1218="RET","RETO",IF($E1218="ORD","OTO","OTX")),IF($E1218="RET","ERR",$E1218))))</f>
        <v/>
      </c>
      <c r="N1218" s="9" t="str">
        <f aca="false">IF($I1218="","",IFERROR(VLOOKUP($I1218,FREC_TABLA,2,FALSE()),""))</f>
        <v/>
      </c>
      <c r="O1218" s="19" t="n">
        <f aca="false">IF(OR($M1218="",$M1218="ERR",$J1218="",$K1218="",$N1218=""),0,IF($N1218=0,IF(AND(OR(1=7,1=12),1&gt;=$K1218,1&lt;=IF($L1218="",12,$L1218)),$J1218,0),IF(AND(1&gt;=$K1218,1&lt;=IF($L1218="",12,$L1218),MOD(1-$K1218,$N1218)=0),$J1218,0)))</f>
        <v>0</v>
      </c>
      <c r="P1218" s="19" t="n">
        <f aca="false">IF(OR($M1218="",$M1218="ERR",$J1218="",$K1218="",$N1218=""),0,IF($N1218=0,IF(AND(OR(2=7,2=12),2&gt;=$K1218,2&lt;=IF($L1218="",12,$L1218)),$J1218,0),IF(AND(2&gt;=$K1218,2&lt;=IF($L1218="",12,$L1218),MOD(2-$K1218,$N1218)=0),$J1218,0)))</f>
        <v>0</v>
      </c>
      <c r="Q1218" s="19" t="n">
        <f aca="false">IF(OR($M1218="",$M1218="ERR",$J1218="",$K1218="",$N1218=""),0,IF($N1218=0,IF(AND(OR(3=7,3=12),3&gt;=$K1218,3&lt;=IF($L1218="",12,$L1218)),$J1218,0),IF(AND(3&gt;=$K1218,3&lt;=IF($L1218="",12,$L1218),MOD(3-$K1218,$N1218)=0),$J1218,0)))</f>
        <v>0</v>
      </c>
      <c r="R1218" s="19" t="n">
        <f aca="false">IF(OR($M1218="",$M1218="ERR",$J1218="",$K1218="",$N1218=""),0,IF($N1218=0,IF(AND(OR(4=7,4=12),4&gt;=$K1218,4&lt;=IF($L1218="",12,$L1218)),$J1218,0),IF(AND(4&gt;=$K1218,4&lt;=IF($L1218="",12,$L1218),MOD(4-$K1218,$N1218)=0),$J1218,0)))</f>
        <v>0</v>
      </c>
      <c r="S1218" s="19" t="n">
        <f aca="false">IF(OR($M1218="",$M1218="ERR",$J1218="",$K1218="",$N1218=""),0,IF($N1218=0,IF(AND(OR(5=7,5=12),5&gt;=$K1218,5&lt;=IF($L1218="",12,$L1218)),$J1218,0),IF(AND(5&gt;=$K1218,5&lt;=IF($L1218="",12,$L1218),MOD(5-$K1218,$N1218)=0),$J1218,0)))</f>
        <v>0</v>
      </c>
      <c r="T1218" s="19" t="n">
        <f aca="false">IF(OR($M1218="",$M1218="ERR",$J1218="",$K1218="",$N1218=""),0,IF($N1218=0,IF(AND(OR(6=7,6=12),6&gt;=$K1218,6&lt;=IF($L1218="",12,$L1218)),$J1218,0),IF(AND(6&gt;=$K1218,6&lt;=IF($L1218="",12,$L1218),MOD(6-$K1218,$N1218)=0),$J1218,0)))</f>
        <v>0</v>
      </c>
      <c r="U1218" s="19" t="n">
        <f aca="false">IF(OR($M1218="",$M1218="ERR",$J1218="",$K1218="",$N1218=""),0,IF($N1218=0,IF(AND(OR(7=7,7=12),7&gt;=$K1218,7&lt;=IF($L1218="",12,$L1218)),$J1218,0),IF(AND(7&gt;=$K1218,7&lt;=IF($L1218="",12,$L1218),MOD(7-$K1218,$N1218)=0),$J1218,0)))</f>
        <v>0</v>
      </c>
      <c r="V1218" s="19" t="n">
        <f aca="false">IF(OR($M1218="",$M1218="ERR",$J1218="",$K1218="",$N1218=""),0,IF($N1218=0,IF(AND(OR(8=7,8=12),8&gt;=$K1218,8&lt;=IF($L1218="",12,$L1218)),$J1218,0),IF(AND(8&gt;=$K1218,8&lt;=IF($L1218="",12,$L1218),MOD(8-$K1218,$N1218)=0),$J1218,0)))</f>
        <v>0</v>
      </c>
      <c r="W1218" s="19" t="n">
        <f aca="false">IF(OR($M1218="",$M1218="ERR",$J1218="",$K1218="",$N1218=""),0,IF($N1218=0,IF(AND(OR(9=7,9=12),9&gt;=$K1218,9&lt;=IF($L1218="",12,$L1218)),$J1218,0),IF(AND(9&gt;=$K1218,9&lt;=IF($L1218="",12,$L1218),MOD(9-$K1218,$N1218)=0),$J1218,0)))</f>
        <v>0</v>
      </c>
      <c r="X1218" s="19" t="n">
        <f aca="false">IF(OR($M1218="",$M1218="ERR",$J1218="",$K1218="",$N1218=""),0,IF($N1218=0,IF(AND(OR(10=7,10=12),10&gt;=$K1218,10&lt;=IF($L1218="",12,$L1218)),$J1218,0),IF(AND(10&gt;=$K1218,10&lt;=IF($L1218="",12,$L1218),MOD(10-$K1218,$N1218)=0),$J1218,0)))</f>
        <v>0</v>
      </c>
      <c r="Y1218" s="19" t="n">
        <f aca="false">IF(OR($M1218="",$M1218="ERR",$J1218="",$K1218="",$N1218=""),0,IF($N1218=0,IF(AND(OR(11=7,11=12),11&gt;=$K1218,11&lt;=IF($L1218="",12,$L1218)),$J1218,0),IF(AND(11&gt;=$K1218,11&lt;=IF($L1218="",12,$L1218),MOD(11-$K1218,$N1218)=0),$J1218,0)))</f>
        <v>0</v>
      </c>
      <c r="Z1218" s="19" t="n">
        <f aca="false">IF(OR($M1218="",$M1218="ERR",$J1218="",$K1218="",$N1218=""),0,IF($N1218=0,IF(AND(OR(12=7,12=12),12&gt;=$K1218,12&lt;=IF($L1218="",12,$L1218)),$J1218,0),IF(AND(12&gt;=$K1218,12&lt;=IF($L1218="",12,$L1218),MOD(12-$K1218,$N1218)=0),$J1218,0)))</f>
        <v>0</v>
      </c>
      <c r="AA1218" s="36" t="n">
        <f aca="false">SUM(O1218:Z1218)</f>
        <v>0</v>
      </c>
      <c r="AB1218" s="15" t="str">
        <f aca="false">IF(AND($B1218="",$D1218="",$J1218=""),"",IF($B1218="","Falta código",IF(ISNA(MATCH($B1218,LST_COD,0)),"Código no registrado en Trabajadores",IF($E1218="","Concepto no está en el catálogo",IF($M1218="ERR","Retención de otro empleador: Origen = Otro empleador",IF(OR($J1218="",$K1218=""),"Falta monto o mes",IF(OR($K1218&lt;1,$K1218&gt;12),"Mes inicio inválido",IF(AND($L1218&lt;&gt;"",OR($L1218&lt;$K1218,$L1218&gt;12)),"Mes fin inválido",IF($N1218="","Falta frecuencia",IF(AND($G1218&lt;&gt;"Otro empleador",SUMPRODUCT(($O1218:$Z1218&lt;&gt;0)*(((COLUMN($O1218:$Z1218)-14)&lt;INDEX(Trabajadores!$M$6:$M$105,MATCH($B1218,LST_COD,0)))+((COLUMN($O1218:$Z1218)-14)&gt;INDEX(Trabajadores!$N$6:$N$105,MATCH($B1218,LST_COD,0)))))&gt;0),"Aviso: hay meses fuera del periodo laboral","OK"))))))))))</f>
        <v/>
      </c>
    </row>
    <row r="1219" customFormat="false" ht="15" hidden="false" customHeight="false" outlineLevel="0" collapsed="false">
      <c r="A1219" s="23" t="n">
        <v>1214</v>
      </c>
      <c r="B1219" s="7"/>
      <c r="C1219" s="35" t="str">
        <f aca="false">IF($B1219="","",IFERROR(INDEX(Trabajadores!$D$6:$D$105,MATCH($B1219,LST_COD,0)),"¿Código?"))</f>
        <v/>
      </c>
      <c r="D1219" s="30"/>
      <c r="E1219" s="9" t="str">
        <f aca="false">IF($D1219="","",IFERROR(VLOOKUP($D1219,CONC_TABLA,2,FALSE()),""))</f>
        <v/>
      </c>
      <c r="F1219" s="9" t="str">
        <f aca="false">IF($D1219="","",IFERROR(VLOOKUP($D1219,CONC_TABLA,3,FALSE()),""))</f>
        <v/>
      </c>
      <c r="G1219" s="30"/>
      <c r="H1219" s="30"/>
      <c r="I1219" s="30"/>
      <c r="J1219" s="29"/>
      <c r="K1219" s="28"/>
      <c r="L1219" s="28"/>
      <c r="M1219" s="9" t="str">
        <f aca="false">IF(OR($B1219="",$E1219=""),"",IF($E1219="INA","INA",IF($G1219="Otro empleador",IF($E1219="RET","RETO",IF($E1219="ORD","OTO","OTX")),IF($E1219="RET","ERR",$E1219))))</f>
        <v/>
      </c>
      <c r="N1219" s="9" t="str">
        <f aca="false">IF($I1219="","",IFERROR(VLOOKUP($I1219,FREC_TABLA,2,FALSE()),""))</f>
        <v/>
      </c>
      <c r="O1219" s="19" t="n">
        <f aca="false">IF(OR($M1219="",$M1219="ERR",$J1219="",$K1219="",$N1219=""),0,IF($N1219=0,IF(AND(OR(1=7,1=12),1&gt;=$K1219,1&lt;=IF($L1219="",12,$L1219)),$J1219,0),IF(AND(1&gt;=$K1219,1&lt;=IF($L1219="",12,$L1219),MOD(1-$K1219,$N1219)=0),$J1219,0)))</f>
        <v>0</v>
      </c>
      <c r="P1219" s="19" t="n">
        <f aca="false">IF(OR($M1219="",$M1219="ERR",$J1219="",$K1219="",$N1219=""),0,IF($N1219=0,IF(AND(OR(2=7,2=12),2&gt;=$K1219,2&lt;=IF($L1219="",12,$L1219)),$J1219,0),IF(AND(2&gt;=$K1219,2&lt;=IF($L1219="",12,$L1219),MOD(2-$K1219,$N1219)=0),$J1219,0)))</f>
        <v>0</v>
      </c>
      <c r="Q1219" s="19" t="n">
        <f aca="false">IF(OR($M1219="",$M1219="ERR",$J1219="",$K1219="",$N1219=""),0,IF($N1219=0,IF(AND(OR(3=7,3=12),3&gt;=$K1219,3&lt;=IF($L1219="",12,$L1219)),$J1219,0),IF(AND(3&gt;=$K1219,3&lt;=IF($L1219="",12,$L1219),MOD(3-$K1219,$N1219)=0),$J1219,0)))</f>
        <v>0</v>
      </c>
      <c r="R1219" s="19" t="n">
        <f aca="false">IF(OR($M1219="",$M1219="ERR",$J1219="",$K1219="",$N1219=""),0,IF($N1219=0,IF(AND(OR(4=7,4=12),4&gt;=$K1219,4&lt;=IF($L1219="",12,$L1219)),$J1219,0),IF(AND(4&gt;=$K1219,4&lt;=IF($L1219="",12,$L1219),MOD(4-$K1219,$N1219)=0),$J1219,0)))</f>
        <v>0</v>
      </c>
      <c r="S1219" s="19" t="n">
        <f aca="false">IF(OR($M1219="",$M1219="ERR",$J1219="",$K1219="",$N1219=""),0,IF($N1219=0,IF(AND(OR(5=7,5=12),5&gt;=$K1219,5&lt;=IF($L1219="",12,$L1219)),$J1219,0),IF(AND(5&gt;=$K1219,5&lt;=IF($L1219="",12,$L1219),MOD(5-$K1219,$N1219)=0),$J1219,0)))</f>
        <v>0</v>
      </c>
      <c r="T1219" s="19" t="n">
        <f aca="false">IF(OR($M1219="",$M1219="ERR",$J1219="",$K1219="",$N1219=""),0,IF($N1219=0,IF(AND(OR(6=7,6=12),6&gt;=$K1219,6&lt;=IF($L1219="",12,$L1219)),$J1219,0),IF(AND(6&gt;=$K1219,6&lt;=IF($L1219="",12,$L1219),MOD(6-$K1219,$N1219)=0),$J1219,0)))</f>
        <v>0</v>
      </c>
      <c r="U1219" s="19" t="n">
        <f aca="false">IF(OR($M1219="",$M1219="ERR",$J1219="",$K1219="",$N1219=""),0,IF($N1219=0,IF(AND(OR(7=7,7=12),7&gt;=$K1219,7&lt;=IF($L1219="",12,$L1219)),$J1219,0),IF(AND(7&gt;=$K1219,7&lt;=IF($L1219="",12,$L1219),MOD(7-$K1219,$N1219)=0),$J1219,0)))</f>
        <v>0</v>
      </c>
      <c r="V1219" s="19" t="n">
        <f aca="false">IF(OR($M1219="",$M1219="ERR",$J1219="",$K1219="",$N1219=""),0,IF($N1219=0,IF(AND(OR(8=7,8=12),8&gt;=$K1219,8&lt;=IF($L1219="",12,$L1219)),$J1219,0),IF(AND(8&gt;=$K1219,8&lt;=IF($L1219="",12,$L1219),MOD(8-$K1219,$N1219)=0),$J1219,0)))</f>
        <v>0</v>
      </c>
      <c r="W1219" s="19" t="n">
        <f aca="false">IF(OR($M1219="",$M1219="ERR",$J1219="",$K1219="",$N1219=""),0,IF($N1219=0,IF(AND(OR(9=7,9=12),9&gt;=$K1219,9&lt;=IF($L1219="",12,$L1219)),$J1219,0),IF(AND(9&gt;=$K1219,9&lt;=IF($L1219="",12,$L1219),MOD(9-$K1219,$N1219)=0),$J1219,0)))</f>
        <v>0</v>
      </c>
      <c r="X1219" s="19" t="n">
        <f aca="false">IF(OR($M1219="",$M1219="ERR",$J1219="",$K1219="",$N1219=""),0,IF($N1219=0,IF(AND(OR(10=7,10=12),10&gt;=$K1219,10&lt;=IF($L1219="",12,$L1219)),$J1219,0),IF(AND(10&gt;=$K1219,10&lt;=IF($L1219="",12,$L1219),MOD(10-$K1219,$N1219)=0),$J1219,0)))</f>
        <v>0</v>
      </c>
      <c r="Y1219" s="19" t="n">
        <f aca="false">IF(OR($M1219="",$M1219="ERR",$J1219="",$K1219="",$N1219=""),0,IF($N1219=0,IF(AND(OR(11=7,11=12),11&gt;=$K1219,11&lt;=IF($L1219="",12,$L1219)),$J1219,0),IF(AND(11&gt;=$K1219,11&lt;=IF($L1219="",12,$L1219),MOD(11-$K1219,$N1219)=0),$J1219,0)))</f>
        <v>0</v>
      </c>
      <c r="Z1219" s="19" t="n">
        <f aca="false">IF(OR($M1219="",$M1219="ERR",$J1219="",$K1219="",$N1219=""),0,IF($N1219=0,IF(AND(OR(12=7,12=12),12&gt;=$K1219,12&lt;=IF($L1219="",12,$L1219)),$J1219,0),IF(AND(12&gt;=$K1219,12&lt;=IF($L1219="",12,$L1219),MOD(12-$K1219,$N1219)=0),$J1219,0)))</f>
        <v>0</v>
      </c>
      <c r="AA1219" s="36" t="n">
        <f aca="false">SUM(O1219:Z1219)</f>
        <v>0</v>
      </c>
      <c r="AB1219" s="15" t="str">
        <f aca="false">IF(AND($B1219="",$D1219="",$J1219=""),"",IF($B1219="","Falta código",IF(ISNA(MATCH($B1219,LST_COD,0)),"Código no registrado en Trabajadores",IF($E1219="","Concepto no está en el catálogo",IF($M1219="ERR","Retención de otro empleador: Origen = Otro empleador",IF(OR($J1219="",$K1219=""),"Falta monto o mes",IF(OR($K1219&lt;1,$K1219&gt;12),"Mes inicio inválido",IF(AND($L1219&lt;&gt;"",OR($L1219&lt;$K1219,$L1219&gt;12)),"Mes fin inválido",IF($N1219="","Falta frecuencia",IF(AND($G1219&lt;&gt;"Otro empleador",SUMPRODUCT(($O1219:$Z1219&lt;&gt;0)*(((COLUMN($O1219:$Z1219)-14)&lt;INDEX(Trabajadores!$M$6:$M$105,MATCH($B1219,LST_COD,0)))+((COLUMN($O1219:$Z1219)-14)&gt;INDEX(Trabajadores!$N$6:$N$105,MATCH($B1219,LST_COD,0)))))&gt;0),"Aviso: hay meses fuera del periodo laboral","OK"))))))))))</f>
        <v/>
      </c>
    </row>
    <row r="1220" customFormat="false" ht="15" hidden="false" customHeight="false" outlineLevel="0" collapsed="false">
      <c r="A1220" s="23" t="n">
        <v>1215</v>
      </c>
      <c r="B1220" s="7"/>
      <c r="C1220" s="35" t="str">
        <f aca="false">IF($B1220="","",IFERROR(INDEX(Trabajadores!$D$6:$D$105,MATCH($B1220,LST_COD,0)),"¿Código?"))</f>
        <v/>
      </c>
      <c r="D1220" s="30"/>
      <c r="E1220" s="9" t="str">
        <f aca="false">IF($D1220="","",IFERROR(VLOOKUP($D1220,CONC_TABLA,2,FALSE()),""))</f>
        <v/>
      </c>
      <c r="F1220" s="9" t="str">
        <f aca="false">IF($D1220="","",IFERROR(VLOOKUP($D1220,CONC_TABLA,3,FALSE()),""))</f>
        <v/>
      </c>
      <c r="G1220" s="30"/>
      <c r="H1220" s="30"/>
      <c r="I1220" s="30"/>
      <c r="J1220" s="29"/>
      <c r="K1220" s="28"/>
      <c r="L1220" s="28"/>
      <c r="M1220" s="9" t="str">
        <f aca="false">IF(OR($B1220="",$E1220=""),"",IF($E1220="INA","INA",IF($G1220="Otro empleador",IF($E1220="RET","RETO",IF($E1220="ORD","OTO","OTX")),IF($E1220="RET","ERR",$E1220))))</f>
        <v/>
      </c>
      <c r="N1220" s="9" t="str">
        <f aca="false">IF($I1220="","",IFERROR(VLOOKUP($I1220,FREC_TABLA,2,FALSE()),""))</f>
        <v/>
      </c>
      <c r="O1220" s="19" t="n">
        <f aca="false">IF(OR($M1220="",$M1220="ERR",$J1220="",$K1220="",$N1220=""),0,IF($N1220=0,IF(AND(OR(1=7,1=12),1&gt;=$K1220,1&lt;=IF($L1220="",12,$L1220)),$J1220,0),IF(AND(1&gt;=$K1220,1&lt;=IF($L1220="",12,$L1220),MOD(1-$K1220,$N1220)=0),$J1220,0)))</f>
        <v>0</v>
      </c>
      <c r="P1220" s="19" t="n">
        <f aca="false">IF(OR($M1220="",$M1220="ERR",$J1220="",$K1220="",$N1220=""),0,IF($N1220=0,IF(AND(OR(2=7,2=12),2&gt;=$K1220,2&lt;=IF($L1220="",12,$L1220)),$J1220,0),IF(AND(2&gt;=$K1220,2&lt;=IF($L1220="",12,$L1220),MOD(2-$K1220,$N1220)=0),$J1220,0)))</f>
        <v>0</v>
      </c>
      <c r="Q1220" s="19" t="n">
        <f aca="false">IF(OR($M1220="",$M1220="ERR",$J1220="",$K1220="",$N1220=""),0,IF($N1220=0,IF(AND(OR(3=7,3=12),3&gt;=$K1220,3&lt;=IF($L1220="",12,$L1220)),$J1220,0),IF(AND(3&gt;=$K1220,3&lt;=IF($L1220="",12,$L1220),MOD(3-$K1220,$N1220)=0),$J1220,0)))</f>
        <v>0</v>
      </c>
      <c r="R1220" s="19" t="n">
        <f aca="false">IF(OR($M1220="",$M1220="ERR",$J1220="",$K1220="",$N1220=""),0,IF($N1220=0,IF(AND(OR(4=7,4=12),4&gt;=$K1220,4&lt;=IF($L1220="",12,$L1220)),$J1220,0),IF(AND(4&gt;=$K1220,4&lt;=IF($L1220="",12,$L1220),MOD(4-$K1220,$N1220)=0),$J1220,0)))</f>
        <v>0</v>
      </c>
      <c r="S1220" s="19" t="n">
        <f aca="false">IF(OR($M1220="",$M1220="ERR",$J1220="",$K1220="",$N1220=""),0,IF($N1220=0,IF(AND(OR(5=7,5=12),5&gt;=$K1220,5&lt;=IF($L1220="",12,$L1220)),$J1220,0),IF(AND(5&gt;=$K1220,5&lt;=IF($L1220="",12,$L1220),MOD(5-$K1220,$N1220)=0),$J1220,0)))</f>
        <v>0</v>
      </c>
      <c r="T1220" s="19" t="n">
        <f aca="false">IF(OR($M1220="",$M1220="ERR",$J1220="",$K1220="",$N1220=""),0,IF($N1220=0,IF(AND(OR(6=7,6=12),6&gt;=$K1220,6&lt;=IF($L1220="",12,$L1220)),$J1220,0),IF(AND(6&gt;=$K1220,6&lt;=IF($L1220="",12,$L1220),MOD(6-$K1220,$N1220)=0),$J1220,0)))</f>
        <v>0</v>
      </c>
      <c r="U1220" s="19" t="n">
        <f aca="false">IF(OR($M1220="",$M1220="ERR",$J1220="",$K1220="",$N1220=""),0,IF($N1220=0,IF(AND(OR(7=7,7=12),7&gt;=$K1220,7&lt;=IF($L1220="",12,$L1220)),$J1220,0),IF(AND(7&gt;=$K1220,7&lt;=IF($L1220="",12,$L1220),MOD(7-$K1220,$N1220)=0),$J1220,0)))</f>
        <v>0</v>
      </c>
      <c r="V1220" s="19" t="n">
        <f aca="false">IF(OR($M1220="",$M1220="ERR",$J1220="",$K1220="",$N1220=""),0,IF($N1220=0,IF(AND(OR(8=7,8=12),8&gt;=$K1220,8&lt;=IF($L1220="",12,$L1220)),$J1220,0),IF(AND(8&gt;=$K1220,8&lt;=IF($L1220="",12,$L1220),MOD(8-$K1220,$N1220)=0),$J1220,0)))</f>
        <v>0</v>
      </c>
      <c r="W1220" s="19" t="n">
        <f aca="false">IF(OR($M1220="",$M1220="ERR",$J1220="",$K1220="",$N1220=""),0,IF($N1220=0,IF(AND(OR(9=7,9=12),9&gt;=$K1220,9&lt;=IF($L1220="",12,$L1220)),$J1220,0),IF(AND(9&gt;=$K1220,9&lt;=IF($L1220="",12,$L1220),MOD(9-$K1220,$N1220)=0),$J1220,0)))</f>
        <v>0</v>
      </c>
      <c r="X1220" s="19" t="n">
        <f aca="false">IF(OR($M1220="",$M1220="ERR",$J1220="",$K1220="",$N1220=""),0,IF($N1220=0,IF(AND(OR(10=7,10=12),10&gt;=$K1220,10&lt;=IF($L1220="",12,$L1220)),$J1220,0),IF(AND(10&gt;=$K1220,10&lt;=IF($L1220="",12,$L1220),MOD(10-$K1220,$N1220)=0),$J1220,0)))</f>
        <v>0</v>
      </c>
      <c r="Y1220" s="19" t="n">
        <f aca="false">IF(OR($M1220="",$M1220="ERR",$J1220="",$K1220="",$N1220=""),0,IF($N1220=0,IF(AND(OR(11=7,11=12),11&gt;=$K1220,11&lt;=IF($L1220="",12,$L1220)),$J1220,0),IF(AND(11&gt;=$K1220,11&lt;=IF($L1220="",12,$L1220),MOD(11-$K1220,$N1220)=0),$J1220,0)))</f>
        <v>0</v>
      </c>
      <c r="Z1220" s="19" t="n">
        <f aca="false">IF(OR($M1220="",$M1220="ERR",$J1220="",$K1220="",$N1220=""),0,IF($N1220=0,IF(AND(OR(12=7,12=12),12&gt;=$K1220,12&lt;=IF($L1220="",12,$L1220)),$J1220,0),IF(AND(12&gt;=$K1220,12&lt;=IF($L1220="",12,$L1220),MOD(12-$K1220,$N1220)=0),$J1220,0)))</f>
        <v>0</v>
      </c>
      <c r="AA1220" s="36" t="n">
        <f aca="false">SUM(O1220:Z1220)</f>
        <v>0</v>
      </c>
      <c r="AB1220" s="15" t="str">
        <f aca="false">IF(AND($B1220="",$D1220="",$J1220=""),"",IF($B1220="","Falta código",IF(ISNA(MATCH($B1220,LST_COD,0)),"Código no registrado en Trabajadores",IF($E1220="","Concepto no está en el catálogo",IF($M1220="ERR","Retención de otro empleador: Origen = Otro empleador",IF(OR($J1220="",$K1220=""),"Falta monto o mes",IF(OR($K1220&lt;1,$K1220&gt;12),"Mes inicio inválido",IF(AND($L1220&lt;&gt;"",OR($L1220&lt;$K1220,$L1220&gt;12)),"Mes fin inválido",IF($N1220="","Falta frecuencia",IF(AND($G1220&lt;&gt;"Otro empleador",SUMPRODUCT(($O1220:$Z1220&lt;&gt;0)*(((COLUMN($O1220:$Z1220)-14)&lt;INDEX(Trabajadores!$M$6:$M$105,MATCH($B1220,LST_COD,0)))+((COLUMN($O1220:$Z1220)-14)&gt;INDEX(Trabajadores!$N$6:$N$105,MATCH($B1220,LST_COD,0)))))&gt;0),"Aviso: hay meses fuera del periodo laboral","OK"))))))))))</f>
        <v/>
      </c>
    </row>
    <row r="1221" customFormat="false" ht="15" hidden="false" customHeight="false" outlineLevel="0" collapsed="false">
      <c r="A1221" s="23" t="n">
        <v>1216</v>
      </c>
      <c r="B1221" s="7"/>
      <c r="C1221" s="35" t="str">
        <f aca="false">IF($B1221="","",IFERROR(INDEX(Trabajadores!$D$6:$D$105,MATCH($B1221,LST_COD,0)),"¿Código?"))</f>
        <v/>
      </c>
      <c r="D1221" s="30"/>
      <c r="E1221" s="9" t="str">
        <f aca="false">IF($D1221="","",IFERROR(VLOOKUP($D1221,CONC_TABLA,2,FALSE()),""))</f>
        <v/>
      </c>
      <c r="F1221" s="9" t="str">
        <f aca="false">IF($D1221="","",IFERROR(VLOOKUP($D1221,CONC_TABLA,3,FALSE()),""))</f>
        <v/>
      </c>
      <c r="G1221" s="30"/>
      <c r="H1221" s="30"/>
      <c r="I1221" s="30"/>
      <c r="J1221" s="29"/>
      <c r="K1221" s="28"/>
      <c r="L1221" s="28"/>
      <c r="M1221" s="9" t="str">
        <f aca="false">IF(OR($B1221="",$E1221=""),"",IF($E1221="INA","INA",IF($G1221="Otro empleador",IF($E1221="RET","RETO",IF($E1221="ORD","OTO","OTX")),IF($E1221="RET","ERR",$E1221))))</f>
        <v/>
      </c>
      <c r="N1221" s="9" t="str">
        <f aca="false">IF($I1221="","",IFERROR(VLOOKUP($I1221,FREC_TABLA,2,FALSE()),""))</f>
        <v/>
      </c>
      <c r="O1221" s="19" t="n">
        <f aca="false">IF(OR($M1221="",$M1221="ERR",$J1221="",$K1221="",$N1221=""),0,IF($N1221=0,IF(AND(OR(1=7,1=12),1&gt;=$K1221,1&lt;=IF($L1221="",12,$L1221)),$J1221,0),IF(AND(1&gt;=$K1221,1&lt;=IF($L1221="",12,$L1221),MOD(1-$K1221,$N1221)=0),$J1221,0)))</f>
        <v>0</v>
      </c>
      <c r="P1221" s="19" t="n">
        <f aca="false">IF(OR($M1221="",$M1221="ERR",$J1221="",$K1221="",$N1221=""),0,IF($N1221=0,IF(AND(OR(2=7,2=12),2&gt;=$K1221,2&lt;=IF($L1221="",12,$L1221)),$J1221,0),IF(AND(2&gt;=$K1221,2&lt;=IF($L1221="",12,$L1221),MOD(2-$K1221,$N1221)=0),$J1221,0)))</f>
        <v>0</v>
      </c>
      <c r="Q1221" s="19" t="n">
        <f aca="false">IF(OR($M1221="",$M1221="ERR",$J1221="",$K1221="",$N1221=""),0,IF($N1221=0,IF(AND(OR(3=7,3=12),3&gt;=$K1221,3&lt;=IF($L1221="",12,$L1221)),$J1221,0),IF(AND(3&gt;=$K1221,3&lt;=IF($L1221="",12,$L1221),MOD(3-$K1221,$N1221)=0),$J1221,0)))</f>
        <v>0</v>
      </c>
      <c r="R1221" s="19" t="n">
        <f aca="false">IF(OR($M1221="",$M1221="ERR",$J1221="",$K1221="",$N1221=""),0,IF($N1221=0,IF(AND(OR(4=7,4=12),4&gt;=$K1221,4&lt;=IF($L1221="",12,$L1221)),$J1221,0),IF(AND(4&gt;=$K1221,4&lt;=IF($L1221="",12,$L1221),MOD(4-$K1221,$N1221)=0),$J1221,0)))</f>
        <v>0</v>
      </c>
      <c r="S1221" s="19" t="n">
        <f aca="false">IF(OR($M1221="",$M1221="ERR",$J1221="",$K1221="",$N1221=""),0,IF($N1221=0,IF(AND(OR(5=7,5=12),5&gt;=$K1221,5&lt;=IF($L1221="",12,$L1221)),$J1221,0),IF(AND(5&gt;=$K1221,5&lt;=IF($L1221="",12,$L1221),MOD(5-$K1221,$N1221)=0),$J1221,0)))</f>
        <v>0</v>
      </c>
      <c r="T1221" s="19" t="n">
        <f aca="false">IF(OR($M1221="",$M1221="ERR",$J1221="",$K1221="",$N1221=""),0,IF($N1221=0,IF(AND(OR(6=7,6=12),6&gt;=$K1221,6&lt;=IF($L1221="",12,$L1221)),$J1221,0),IF(AND(6&gt;=$K1221,6&lt;=IF($L1221="",12,$L1221),MOD(6-$K1221,$N1221)=0),$J1221,0)))</f>
        <v>0</v>
      </c>
      <c r="U1221" s="19" t="n">
        <f aca="false">IF(OR($M1221="",$M1221="ERR",$J1221="",$K1221="",$N1221=""),0,IF($N1221=0,IF(AND(OR(7=7,7=12),7&gt;=$K1221,7&lt;=IF($L1221="",12,$L1221)),$J1221,0),IF(AND(7&gt;=$K1221,7&lt;=IF($L1221="",12,$L1221),MOD(7-$K1221,$N1221)=0),$J1221,0)))</f>
        <v>0</v>
      </c>
      <c r="V1221" s="19" t="n">
        <f aca="false">IF(OR($M1221="",$M1221="ERR",$J1221="",$K1221="",$N1221=""),0,IF($N1221=0,IF(AND(OR(8=7,8=12),8&gt;=$K1221,8&lt;=IF($L1221="",12,$L1221)),$J1221,0),IF(AND(8&gt;=$K1221,8&lt;=IF($L1221="",12,$L1221),MOD(8-$K1221,$N1221)=0),$J1221,0)))</f>
        <v>0</v>
      </c>
      <c r="W1221" s="19" t="n">
        <f aca="false">IF(OR($M1221="",$M1221="ERR",$J1221="",$K1221="",$N1221=""),0,IF($N1221=0,IF(AND(OR(9=7,9=12),9&gt;=$K1221,9&lt;=IF($L1221="",12,$L1221)),$J1221,0),IF(AND(9&gt;=$K1221,9&lt;=IF($L1221="",12,$L1221),MOD(9-$K1221,$N1221)=0),$J1221,0)))</f>
        <v>0</v>
      </c>
      <c r="X1221" s="19" t="n">
        <f aca="false">IF(OR($M1221="",$M1221="ERR",$J1221="",$K1221="",$N1221=""),0,IF($N1221=0,IF(AND(OR(10=7,10=12),10&gt;=$K1221,10&lt;=IF($L1221="",12,$L1221)),$J1221,0),IF(AND(10&gt;=$K1221,10&lt;=IF($L1221="",12,$L1221),MOD(10-$K1221,$N1221)=0),$J1221,0)))</f>
        <v>0</v>
      </c>
      <c r="Y1221" s="19" t="n">
        <f aca="false">IF(OR($M1221="",$M1221="ERR",$J1221="",$K1221="",$N1221=""),0,IF($N1221=0,IF(AND(OR(11=7,11=12),11&gt;=$K1221,11&lt;=IF($L1221="",12,$L1221)),$J1221,0),IF(AND(11&gt;=$K1221,11&lt;=IF($L1221="",12,$L1221),MOD(11-$K1221,$N1221)=0),$J1221,0)))</f>
        <v>0</v>
      </c>
      <c r="Z1221" s="19" t="n">
        <f aca="false">IF(OR($M1221="",$M1221="ERR",$J1221="",$K1221="",$N1221=""),0,IF($N1221=0,IF(AND(OR(12=7,12=12),12&gt;=$K1221,12&lt;=IF($L1221="",12,$L1221)),$J1221,0),IF(AND(12&gt;=$K1221,12&lt;=IF($L1221="",12,$L1221),MOD(12-$K1221,$N1221)=0),$J1221,0)))</f>
        <v>0</v>
      </c>
      <c r="AA1221" s="36" t="n">
        <f aca="false">SUM(O1221:Z1221)</f>
        <v>0</v>
      </c>
      <c r="AB1221" s="15" t="str">
        <f aca="false">IF(AND($B1221="",$D1221="",$J1221=""),"",IF($B1221="","Falta código",IF(ISNA(MATCH($B1221,LST_COD,0)),"Código no registrado en Trabajadores",IF($E1221="","Concepto no está en el catálogo",IF($M1221="ERR","Retención de otro empleador: Origen = Otro empleador",IF(OR($J1221="",$K1221=""),"Falta monto o mes",IF(OR($K1221&lt;1,$K1221&gt;12),"Mes inicio inválido",IF(AND($L1221&lt;&gt;"",OR($L1221&lt;$K1221,$L1221&gt;12)),"Mes fin inválido",IF($N1221="","Falta frecuencia",IF(AND($G1221&lt;&gt;"Otro empleador",SUMPRODUCT(($O1221:$Z1221&lt;&gt;0)*(((COLUMN($O1221:$Z1221)-14)&lt;INDEX(Trabajadores!$M$6:$M$105,MATCH($B1221,LST_COD,0)))+((COLUMN($O1221:$Z1221)-14)&gt;INDEX(Trabajadores!$N$6:$N$105,MATCH($B1221,LST_COD,0)))))&gt;0),"Aviso: hay meses fuera del periodo laboral","OK"))))))))))</f>
        <v/>
      </c>
    </row>
    <row r="1222" customFormat="false" ht="15" hidden="false" customHeight="false" outlineLevel="0" collapsed="false">
      <c r="A1222" s="23" t="n">
        <v>1217</v>
      </c>
      <c r="B1222" s="7"/>
      <c r="C1222" s="35" t="str">
        <f aca="false">IF($B1222="","",IFERROR(INDEX(Trabajadores!$D$6:$D$105,MATCH($B1222,LST_COD,0)),"¿Código?"))</f>
        <v/>
      </c>
      <c r="D1222" s="30"/>
      <c r="E1222" s="9" t="str">
        <f aca="false">IF($D1222="","",IFERROR(VLOOKUP($D1222,CONC_TABLA,2,FALSE()),""))</f>
        <v/>
      </c>
      <c r="F1222" s="9" t="str">
        <f aca="false">IF($D1222="","",IFERROR(VLOOKUP($D1222,CONC_TABLA,3,FALSE()),""))</f>
        <v/>
      </c>
      <c r="G1222" s="30"/>
      <c r="H1222" s="30"/>
      <c r="I1222" s="30"/>
      <c r="J1222" s="29"/>
      <c r="K1222" s="28"/>
      <c r="L1222" s="28"/>
      <c r="M1222" s="9" t="str">
        <f aca="false">IF(OR($B1222="",$E1222=""),"",IF($E1222="INA","INA",IF($G1222="Otro empleador",IF($E1222="RET","RETO",IF($E1222="ORD","OTO","OTX")),IF($E1222="RET","ERR",$E1222))))</f>
        <v/>
      </c>
      <c r="N1222" s="9" t="str">
        <f aca="false">IF($I1222="","",IFERROR(VLOOKUP($I1222,FREC_TABLA,2,FALSE()),""))</f>
        <v/>
      </c>
      <c r="O1222" s="19" t="n">
        <f aca="false">IF(OR($M1222="",$M1222="ERR",$J1222="",$K1222="",$N1222=""),0,IF($N1222=0,IF(AND(OR(1=7,1=12),1&gt;=$K1222,1&lt;=IF($L1222="",12,$L1222)),$J1222,0),IF(AND(1&gt;=$K1222,1&lt;=IF($L1222="",12,$L1222),MOD(1-$K1222,$N1222)=0),$J1222,0)))</f>
        <v>0</v>
      </c>
      <c r="P1222" s="19" t="n">
        <f aca="false">IF(OR($M1222="",$M1222="ERR",$J1222="",$K1222="",$N1222=""),0,IF($N1222=0,IF(AND(OR(2=7,2=12),2&gt;=$K1222,2&lt;=IF($L1222="",12,$L1222)),$J1222,0),IF(AND(2&gt;=$K1222,2&lt;=IF($L1222="",12,$L1222),MOD(2-$K1222,$N1222)=0),$J1222,0)))</f>
        <v>0</v>
      </c>
      <c r="Q1222" s="19" t="n">
        <f aca="false">IF(OR($M1222="",$M1222="ERR",$J1222="",$K1222="",$N1222=""),0,IF($N1222=0,IF(AND(OR(3=7,3=12),3&gt;=$K1222,3&lt;=IF($L1222="",12,$L1222)),$J1222,0),IF(AND(3&gt;=$K1222,3&lt;=IF($L1222="",12,$L1222),MOD(3-$K1222,$N1222)=0),$J1222,0)))</f>
        <v>0</v>
      </c>
      <c r="R1222" s="19" t="n">
        <f aca="false">IF(OR($M1222="",$M1222="ERR",$J1222="",$K1222="",$N1222=""),0,IF($N1222=0,IF(AND(OR(4=7,4=12),4&gt;=$K1222,4&lt;=IF($L1222="",12,$L1222)),$J1222,0),IF(AND(4&gt;=$K1222,4&lt;=IF($L1222="",12,$L1222),MOD(4-$K1222,$N1222)=0),$J1222,0)))</f>
        <v>0</v>
      </c>
      <c r="S1222" s="19" t="n">
        <f aca="false">IF(OR($M1222="",$M1222="ERR",$J1222="",$K1222="",$N1222=""),0,IF($N1222=0,IF(AND(OR(5=7,5=12),5&gt;=$K1222,5&lt;=IF($L1222="",12,$L1222)),$J1222,0),IF(AND(5&gt;=$K1222,5&lt;=IF($L1222="",12,$L1222),MOD(5-$K1222,$N1222)=0),$J1222,0)))</f>
        <v>0</v>
      </c>
      <c r="T1222" s="19" t="n">
        <f aca="false">IF(OR($M1222="",$M1222="ERR",$J1222="",$K1222="",$N1222=""),0,IF($N1222=0,IF(AND(OR(6=7,6=12),6&gt;=$K1222,6&lt;=IF($L1222="",12,$L1222)),$J1222,0),IF(AND(6&gt;=$K1222,6&lt;=IF($L1222="",12,$L1222),MOD(6-$K1222,$N1222)=0),$J1222,0)))</f>
        <v>0</v>
      </c>
      <c r="U1222" s="19" t="n">
        <f aca="false">IF(OR($M1222="",$M1222="ERR",$J1222="",$K1222="",$N1222=""),0,IF($N1222=0,IF(AND(OR(7=7,7=12),7&gt;=$K1222,7&lt;=IF($L1222="",12,$L1222)),$J1222,0),IF(AND(7&gt;=$K1222,7&lt;=IF($L1222="",12,$L1222),MOD(7-$K1222,$N1222)=0),$J1222,0)))</f>
        <v>0</v>
      </c>
      <c r="V1222" s="19" t="n">
        <f aca="false">IF(OR($M1222="",$M1222="ERR",$J1222="",$K1222="",$N1222=""),0,IF($N1222=0,IF(AND(OR(8=7,8=12),8&gt;=$K1222,8&lt;=IF($L1222="",12,$L1222)),$J1222,0),IF(AND(8&gt;=$K1222,8&lt;=IF($L1222="",12,$L1222),MOD(8-$K1222,$N1222)=0),$J1222,0)))</f>
        <v>0</v>
      </c>
      <c r="W1222" s="19" t="n">
        <f aca="false">IF(OR($M1222="",$M1222="ERR",$J1222="",$K1222="",$N1222=""),0,IF($N1222=0,IF(AND(OR(9=7,9=12),9&gt;=$K1222,9&lt;=IF($L1222="",12,$L1222)),$J1222,0),IF(AND(9&gt;=$K1222,9&lt;=IF($L1222="",12,$L1222),MOD(9-$K1222,$N1222)=0),$J1222,0)))</f>
        <v>0</v>
      </c>
      <c r="X1222" s="19" t="n">
        <f aca="false">IF(OR($M1222="",$M1222="ERR",$J1222="",$K1222="",$N1222=""),0,IF($N1222=0,IF(AND(OR(10=7,10=12),10&gt;=$K1222,10&lt;=IF($L1222="",12,$L1222)),$J1222,0),IF(AND(10&gt;=$K1222,10&lt;=IF($L1222="",12,$L1222),MOD(10-$K1222,$N1222)=0),$J1222,0)))</f>
        <v>0</v>
      </c>
      <c r="Y1222" s="19" t="n">
        <f aca="false">IF(OR($M1222="",$M1222="ERR",$J1222="",$K1222="",$N1222=""),0,IF($N1222=0,IF(AND(OR(11=7,11=12),11&gt;=$K1222,11&lt;=IF($L1222="",12,$L1222)),$J1222,0),IF(AND(11&gt;=$K1222,11&lt;=IF($L1222="",12,$L1222),MOD(11-$K1222,$N1222)=0),$J1222,0)))</f>
        <v>0</v>
      </c>
      <c r="Z1222" s="19" t="n">
        <f aca="false">IF(OR($M1222="",$M1222="ERR",$J1222="",$K1222="",$N1222=""),0,IF($N1222=0,IF(AND(OR(12=7,12=12),12&gt;=$K1222,12&lt;=IF($L1222="",12,$L1222)),$J1222,0),IF(AND(12&gt;=$K1222,12&lt;=IF($L1222="",12,$L1222),MOD(12-$K1222,$N1222)=0),$J1222,0)))</f>
        <v>0</v>
      </c>
      <c r="AA1222" s="36" t="n">
        <f aca="false">SUM(O1222:Z1222)</f>
        <v>0</v>
      </c>
      <c r="AB1222" s="15" t="str">
        <f aca="false">IF(AND($B1222="",$D1222="",$J1222=""),"",IF($B1222="","Falta código",IF(ISNA(MATCH($B1222,LST_COD,0)),"Código no registrado en Trabajadores",IF($E1222="","Concepto no está en el catálogo",IF($M1222="ERR","Retención de otro empleador: Origen = Otro empleador",IF(OR($J1222="",$K1222=""),"Falta monto o mes",IF(OR($K1222&lt;1,$K1222&gt;12),"Mes inicio inválido",IF(AND($L1222&lt;&gt;"",OR($L1222&lt;$K1222,$L1222&gt;12)),"Mes fin inválido",IF($N1222="","Falta frecuencia",IF(AND($G1222&lt;&gt;"Otro empleador",SUMPRODUCT(($O1222:$Z1222&lt;&gt;0)*(((COLUMN($O1222:$Z1222)-14)&lt;INDEX(Trabajadores!$M$6:$M$105,MATCH($B1222,LST_COD,0)))+((COLUMN($O1222:$Z1222)-14)&gt;INDEX(Trabajadores!$N$6:$N$105,MATCH($B1222,LST_COD,0)))))&gt;0),"Aviso: hay meses fuera del periodo laboral","OK"))))))))))</f>
        <v/>
      </c>
    </row>
    <row r="1223" customFormat="false" ht="15" hidden="false" customHeight="false" outlineLevel="0" collapsed="false">
      <c r="A1223" s="23" t="n">
        <v>1218</v>
      </c>
      <c r="B1223" s="7"/>
      <c r="C1223" s="35" t="str">
        <f aca="false">IF($B1223="","",IFERROR(INDEX(Trabajadores!$D$6:$D$105,MATCH($B1223,LST_COD,0)),"¿Código?"))</f>
        <v/>
      </c>
      <c r="D1223" s="30"/>
      <c r="E1223" s="9" t="str">
        <f aca="false">IF($D1223="","",IFERROR(VLOOKUP($D1223,CONC_TABLA,2,FALSE()),""))</f>
        <v/>
      </c>
      <c r="F1223" s="9" t="str">
        <f aca="false">IF($D1223="","",IFERROR(VLOOKUP($D1223,CONC_TABLA,3,FALSE()),""))</f>
        <v/>
      </c>
      <c r="G1223" s="30"/>
      <c r="H1223" s="30"/>
      <c r="I1223" s="30"/>
      <c r="J1223" s="29"/>
      <c r="K1223" s="28"/>
      <c r="L1223" s="28"/>
      <c r="M1223" s="9" t="str">
        <f aca="false">IF(OR($B1223="",$E1223=""),"",IF($E1223="INA","INA",IF($G1223="Otro empleador",IF($E1223="RET","RETO",IF($E1223="ORD","OTO","OTX")),IF($E1223="RET","ERR",$E1223))))</f>
        <v/>
      </c>
      <c r="N1223" s="9" t="str">
        <f aca="false">IF($I1223="","",IFERROR(VLOOKUP($I1223,FREC_TABLA,2,FALSE()),""))</f>
        <v/>
      </c>
      <c r="O1223" s="19" t="n">
        <f aca="false">IF(OR($M1223="",$M1223="ERR",$J1223="",$K1223="",$N1223=""),0,IF($N1223=0,IF(AND(OR(1=7,1=12),1&gt;=$K1223,1&lt;=IF($L1223="",12,$L1223)),$J1223,0),IF(AND(1&gt;=$K1223,1&lt;=IF($L1223="",12,$L1223),MOD(1-$K1223,$N1223)=0),$J1223,0)))</f>
        <v>0</v>
      </c>
      <c r="P1223" s="19" t="n">
        <f aca="false">IF(OR($M1223="",$M1223="ERR",$J1223="",$K1223="",$N1223=""),0,IF($N1223=0,IF(AND(OR(2=7,2=12),2&gt;=$K1223,2&lt;=IF($L1223="",12,$L1223)),$J1223,0),IF(AND(2&gt;=$K1223,2&lt;=IF($L1223="",12,$L1223),MOD(2-$K1223,$N1223)=0),$J1223,0)))</f>
        <v>0</v>
      </c>
      <c r="Q1223" s="19" t="n">
        <f aca="false">IF(OR($M1223="",$M1223="ERR",$J1223="",$K1223="",$N1223=""),0,IF($N1223=0,IF(AND(OR(3=7,3=12),3&gt;=$K1223,3&lt;=IF($L1223="",12,$L1223)),$J1223,0),IF(AND(3&gt;=$K1223,3&lt;=IF($L1223="",12,$L1223),MOD(3-$K1223,$N1223)=0),$J1223,0)))</f>
        <v>0</v>
      </c>
      <c r="R1223" s="19" t="n">
        <f aca="false">IF(OR($M1223="",$M1223="ERR",$J1223="",$K1223="",$N1223=""),0,IF($N1223=0,IF(AND(OR(4=7,4=12),4&gt;=$K1223,4&lt;=IF($L1223="",12,$L1223)),$J1223,0),IF(AND(4&gt;=$K1223,4&lt;=IF($L1223="",12,$L1223),MOD(4-$K1223,$N1223)=0),$J1223,0)))</f>
        <v>0</v>
      </c>
      <c r="S1223" s="19" t="n">
        <f aca="false">IF(OR($M1223="",$M1223="ERR",$J1223="",$K1223="",$N1223=""),0,IF($N1223=0,IF(AND(OR(5=7,5=12),5&gt;=$K1223,5&lt;=IF($L1223="",12,$L1223)),$J1223,0),IF(AND(5&gt;=$K1223,5&lt;=IF($L1223="",12,$L1223),MOD(5-$K1223,$N1223)=0),$J1223,0)))</f>
        <v>0</v>
      </c>
      <c r="T1223" s="19" t="n">
        <f aca="false">IF(OR($M1223="",$M1223="ERR",$J1223="",$K1223="",$N1223=""),0,IF($N1223=0,IF(AND(OR(6=7,6=12),6&gt;=$K1223,6&lt;=IF($L1223="",12,$L1223)),$J1223,0),IF(AND(6&gt;=$K1223,6&lt;=IF($L1223="",12,$L1223),MOD(6-$K1223,$N1223)=0),$J1223,0)))</f>
        <v>0</v>
      </c>
      <c r="U1223" s="19" t="n">
        <f aca="false">IF(OR($M1223="",$M1223="ERR",$J1223="",$K1223="",$N1223=""),0,IF($N1223=0,IF(AND(OR(7=7,7=12),7&gt;=$K1223,7&lt;=IF($L1223="",12,$L1223)),$J1223,0),IF(AND(7&gt;=$K1223,7&lt;=IF($L1223="",12,$L1223),MOD(7-$K1223,$N1223)=0),$J1223,0)))</f>
        <v>0</v>
      </c>
      <c r="V1223" s="19" t="n">
        <f aca="false">IF(OR($M1223="",$M1223="ERR",$J1223="",$K1223="",$N1223=""),0,IF($N1223=0,IF(AND(OR(8=7,8=12),8&gt;=$K1223,8&lt;=IF($L1223="",12,$L1223)),$J1223,0),IF(AND(8&gt;=$K1223,8&lt;=IF($L1223="",12,$L1223),MOD(8-$K1223,$N1223)=0),$J1223,0)))</f>
        <v>0</v>
      </c>
      <c r="W1223" s="19" t="n">
        <f aca="false">IF(OR($M1223="",$M1223="ERR",$J1223="",$K1223="",$N1223=""),0,IF($N1223=0,IF(AND(OR(9=7,9=12),9&gt;=$K1223,9&lt;=IF($L1223="",12,$L1223)),$J1223,0),IF(AND(9&gt;=$K1223,9&lt;=IF($L1223="",12,$L1223),MOD(9-$K1223,$N1223)=0),$J1223,0)))</f>
        <v>0</v>
      </c>
      <c r="X1223" s="19" t="n">
        <f aca="false">IF(OR($M1223="",$M1223="ERR",$J1223="",$K1223="",$N1223=""),0,IF($N1223=0,IF(AND(OR(10=7,10=12),10&gt;=$K1223,10&lt;=IF($L1223="",12,$L1223)),$J1223,0),IF(AND(10&gt;=$K1223,10&lt;=IF($L1223="",12,$L1223),MOD(10-$K1223,$N1223)=0),$J1223,0)))</f>
        <v>0</v>
      </c>
      <c r="Y1223" s="19" t="n">
        <f aca="false">IF(OR($M1223="",$M1223="ERR",$J1223="",$K1223="",$N1223=""),0,IF($N1223=0,IF(AND(OR(11=7,11=12),11&gt;=$K1223,11&lt;=IF($L1223="",12,$L1223)),$J1223,0),IF(AND(11&gt;=$K1223,11&lt;=IF($L1223="",12,$L1223),MOD(11-$K1223,$N1223)=0),$J1223,0)))</f>
        <v>0</v>
      </c>
      <c r="Z1223" s="19" t="n">
        <f aca="false">IF(OR($M1223="",$M1223="ERR",$J1223="",$K1223="",$N1223=""),0,IF($N1223=0,IF(AND(OR(12=7,12=12),12&gt;=$K1223,12&lt;=IF($L1223="",12,$L1223)),$J1223,0),IF(AND(12&gt;=$K1223,12&lt;=IF($L1223="",12,$L1223),MOD(12-$K1223,$N1223)=0),$J1223,0)))</f>
        <v>0</v>
      </c>
      <c r="AA1223" s="36" t="n">
        <f aca="false">SUM(O1223:Z1223)</f>
        <v>0</v>
      </c>
      <c r="AB1223" s="15" t="str">
        <f aca="false">IF(AND($B1223="",$D1223="",$J1223=""),"",IF($B1223="","Falta código",IF(ISNA(MATCH($B1223,LST_COD,0)),"Código no registrado en Trabajadores",IF($E1223="","Concepto no está en el catálogo",IF($M1223="ERR","Retención de otro empleador: Origen = Otro empleador",IF(OR($J1223="",$K1223=""),"Falta monto o mes",IF(OR($K1223&lt;1,$K1223&gt;12),"Mes inicio inválido",IF(AND($L1223&lt;&gt;"",OR($L1223&lt;$K1223,$L1223&gt;12)),"Mes fin inválido",IF($N1223="","Falta frecuencia",IF(AND($G1223&lt;&gt;"Otro empleador",SUMPRODUCT(($O1223:$Z1223&lt;&gt;0)*(((COLUMN($O1223:$Z1223)-14)&lt;INDEX(Trabajadores!$M$6:$M$105,MATCH($B1223,LST_COD,0)))+((COLUMN($O1223:$Z1223)-14)&gt;INDEX(Trabajadores!$N$6:$N$105,MATCH($B1223,LST_COD,0)))))&gt;0),"Aviso: hay meses fuera del periodo laboral","OK"))))))))))</f>
        <v/>
      </c>
    </row>
    <row r="1224" customFormat="false" ht="15" hidden="false" customHeight="false" outlineLevel="0" collapsed="false">
      <c r="A1224" s="23" t="n">
        <v>1219</v>
      </c>
      <c r="B1224" s="7"/>
      <c r="C1224" s="35" t="str">
        <f aca="false">IF($B1224="","",IFERROR(INDEX(Trabajadores!$D$6:$D$105,MATCH($B1224,LST_COD,0)),"¿Código?"))</f>
        <v/>
      </c>
      <c r="D1224" s="30"/>
      <c r="E1224" s="9" t="str">
        <f aca="false">IF($D1224="","",IFERROR(VLOOKUP($D1224,CONC_TABLA,2,FALSE()),""))</f>
        <v/>
      </c>
      <c r="F1224" s="9" t="str">
        <f aca="false">IF($D1224="","",IFERROR(VLOOKUP($D1224,CONC_TABLA,3,FALSE()),""))</f>
        <v/>
      </c>
      <c r="G1224" s="30"/>
      <c r="H1224" s="30"/>
      <c r="I1224" s="30"/>
      <c r="J1224" s="29"/>
      <c r="K1224" s="28"/>
      <c r="L1224" s="28"/>
      <c r="M1224" s="9" t="str">
        <f aca="false">IF(OR($B1224="",$E1224=""),"",IF($E1224="INA","INA",IF($G1224="Otro empleador",IF($E1224="RET","RETO",IF($E1224="ORD","OTO","OTX")),IF($E1224="RET","ERR",$E1224))))</f>
        <v/>
      </c>
      <c r="N1224" s="9" t="str">
        <f aca="false">IF($I1224="","",IFERROR(VLOOKUP($I1224,FREC_TABLA,2,FALSE()),""))</f>
        <v/>
      </c>
      <c r="O1224" s="19" t="n">
        <f aca="false">IF(OR($M1224="",$M1224="ERR",$J1224="",$K1224="",$N1224=""),0,IF($N1224=0,IF(AND(OR(1=7,1=12),1&gt;=$K1224,1&lt;=IF($L1224="",12,$L1224)),$J1224,0),IF(AND(1&gt;=$K1224,1&lt;=IF($L1224="",12,$L1224),MOD(1-$K1224,$N1224)=0),$J1224,0)))</f>
        <v>0</v>
      </c>
      <c r="P1224" s="19" t="n">
        <f aca="false">IF(OR($M1224="",$M1224="ERR",$J1224="",$K1224="",$N1224=""),0,IF($N1224=0,IF(AND(OR(2=7,2=12),2&gt;=$K1224,2&lt;=IF($L1224="",12,$L1224)),$J1224,0),IF(AND(2&gt;=$K1224,2&lt;=IF($L1224="",12,$L1224),MOD(2-$K1224,$N1224)=0),$J1224,0)))</f>
        <v>0</v>
      </c>
      <c r="Q1224" s="19" t="n">
        <f aca="false">IF(OR($M1224="",$M1224="ERR",$J1224="",$K1224="",$N1224=""),0,IF($N1224=0,IF(AND(OR(3=7,3=12),3&gt;=$K1224,3&lt;=IF($L1224="",12,$L1224)),$J1224,0),IF(AND(3&gt;=$K1224,3&lt;=IF($L1224="",12,$L1224),MOD(3-$K1224,$N1224)=0),$J1224,0)))</f>
        <v>0</v>
      </c>
      <c r="R1224" s="19" t="n">
        <f aca="false">IF(OR($M1224="",$M1224="ERR",$J1224="",$K1224="",$N1224=""),0,IF($N1224=0,IF(AND(OR(4=7,4=12),4&gt;=$K1224,4&lt;=IF($L1224="",12,$L1224)),$J1224,0),IF(AND(4&gt;=$K1224,4&lt;=IF($L1224="",12,$L1224),MOD(4-$K1224,$N1224)=0),$J1224,0)))</f>
        <v>0</v>
      </c>
      <c r="S1224" s="19" t="n">
        <f aca="false">IF(OR($M1224="",$M1224="ERR",$J1224="",$K1224="",$N1224=""),0,IF($N1224=0,IF(AND(OR(5=7,5=12),5&gt;=$K1224,5&lt;=IF($L1224="",12,$L1224)),$J1224,0),IF(AND(5&gt;=$K1224,5&lt;=IF($L1224="",12,$L1224),MOD(5-$K1224,$N1224)=0),$J1224,0)))</f>
        <v>0</v>
      </c>
      <c r="T1224" s="19" t="n">
        <f aca="false">IF(OR($M1224="",$M1224="ERR",$J1224="",$K1224="",$N1224=""),0,IF($N1224=0,IF(AND(OR(6=7,6=12),6&gt;=$K1224,6&lt;=IF($L1224="",12,$L1224)),$J1224,0),IF(AND(6&gt;=$K1224,6&lt;=IF($L1224="",12,$L1224),MOD(6-$K1224,$N1224)=0),$J1224,0)))</f>
        <v>0</v>
      </c>
      <c r="U1224" s="19" t="n">
        <f aca="false">IF(OR($M1224="",$M1224="ERR",$J1224="",$K1224="",$N1224=""),0,IF($N1224=0,IF(AND(OR(7=7,7=12),7&gt;=$K1224,7&lt;=IF($L1224="",12,$L1224)),$J1224,0),IF(AND(7&gt;=$K1224,7&lt;=IF($L1224="",12,$L1224),MOD(7-$K1224,$N1224)=0),$J1224,0)))</f>
        <v>0</v>
      </c>
      <c r="V1224" s="19" t="n">
        <f aca="false">IF(OR($M1224="",$M1224="ERR",$J1224="",$K1224="",$N1224=""),0,IF($N1224=0,IF(AND(OR(8=7,8=12),8&gt;=$K1224,8&lt;=IF($L1224="",12,$L1224)),$J1224,0),IF(AND(8&gt;=$K1224,8&lt;=IF($L1224="",12,$L1224),MOD(8-$K1224,$N1224)=0),$J1224,0)))</f>
        <v>0</v>
      </c>
      <c r="W1224" s="19" t="n">
        <f aca="false">IF(OR($M1224="",$M1224="ERR",$J1224="",$K1224="",$N1224=""),0,IF($N1224=0,IF(AND(OR(9=7,9=12),9&gt;=$K1224,9&lt;=IF($L1224="",12,$L1224)),$J1224,0),IF(AND(9&gt;=$K1224,9&lt;=IF($L1224="",12,$L1224),MOD(9-$K1224,$N1224)=0),$J1224,0)))</f>
        <v>0</v>
      </c>
      <c r="X1224" s="19" t="n">
        <f aca="false">IF(OR($M1224="",$M1224="ERR",$J1224="",$K1224="",$N1224=""),0,IF($N1224=0,IF(AND(OR(10=7,10=12),10&gt;=$K1224,10&lt;=IF($L1224="",12,$L1224)),$J1224,0),IF(AND(10&gt;=$K1224,10&lt;=IF($L1224="",12,$L1224),MOD(10-$K1224,$N1224)=0),$J1224,0)))</f>
        <v>0</v>
      </c>
      <c r="Y1224" s="19" t="n">
        <f aca="false">IF(OR($M1224="",$M1224="ERR",$J1224="",$K1224="",$N1224=""),0,IF($N1224=0,IF(AND(OR(11=7,11=12),11&gt;=$K1224,11&lt;=IF($L1224="",12,$L1224)),$J1224,0),IF(AND(11&gt;=$K1224,11&lt;=IF($L1224="",12,$L1224),MOD(11-$K1224,$N1224)=0),$J1224,0)))</f>
        <v>0</v>
      </c>
      <c r="Z1224" s="19" t="n">
        <f aca="false">IF(OR($M1224="",$M1224="ERR",$J1224="",$K1224="",$N1224=""),0,IF($N1224=0,IF(AND(OR(12=7,12=12),12&gt;=$K1224,12&lt;=IF($L1224="",12,$L1224)),$J1224,0),IF(AND(12&gt;=$K1224,12&lt;=IF($L1224="",12,$L1224),MOD(12-$K1224,$N1224)=0),$J1224,0)))</f>
        <v>0</v>
      </c>
      <c r="AA1224" s="36" t="n">
        <f aca="false">SUM(O1224:Z1224)</f>
        <v>0</v>
      </c>
      <c r="AB1224" s="15" t="str">
        <f aca="false">IF(AND($B1224="",$D1224="",$J1224=""),"",IF($B1224="","Falta código",IF(ISNA(MATCH($B1224,LST_COD,0)),"Código no registrado en Trabajadores",IF($E1224="","Concepto no está en el catálogo",IF($M1224="ERR","Retención de otro empleador: Origen = Otro empleador",IF(OR($J1224="",$K1224=""),"Falta monto o mes",IF(OR($K1224&lt;1,$K1224&gt;12),"Mes inicio inválido",IF(AND($L1224&lt;&gt;"",OR($L1224&lt;$K1224,$L1224&gt;12)),"Mes fin inválido",IF($N1224="","Falta frecuencia",IF(AND($G1224&lt;&gt;"Otro empleador",SUMPRODUCT(($O1224:$Z1224&lt;&gt;0)*(((COLUMN($O1224:$Z1224)-14)&lt;INDEX(Trabajadores!$M$6:$M$105,MATCH($B1224,LST_COD,0)))+((COLUMN($O1224:$Z1224)-14)&gt;INDEX(Trabajadores!$N$6:$N$105,MATCH($B1224,LST_COD,0)))))&gt;0),"Aviso: hay meses fuera del periodo laboral","OK"))))))))))</f>
        <v/>
      </c>
    </row>
    <row r="1225" customFormat="false" ht="15" hidden="false" customHeight="false" outlineLevel="0" collapsed="false">
      <c r="A1225" s="23" t="n">
        <v>1220</v>
      </c>
      <c r="B1225" s="7"/>
      <c r="C1225" s="35" t="str">
        <f aca="false">IF($B1225="","",IFERROR(INDEX(Trabajadores!$D$6:$D$105,MATCH($B1225,LST_COD,0)),"¿Código?"))</f>
        <v/>
      </c>
      <c r="D1225" s="30"/>
      <c r="E1225" s="9" t="str">
        <f aca="false">IF($D1225="","",IFERROR(VLOOKUP($D1225,CONC_TABLA,2,FALSE()),""))</f>
        <v/>
      </c>
      <c r="F1225" s="9" t="str">
        <f aca="false">IF($D1225="","",IFERROR(VLOOKUP($D1225,CONC_TABLA,3,FALSE()),""))</f>
        <v/>
      </c>
      <c r="G1225" s="30"/>
      <c r="H1225" s="30"/>
      <c r="I1225" s="30"/>
      <c r="J1225" s="29"/>
      <c r="K1225" s="28"/>
      <c r="L1225" s="28"/>
      <c r="M1225" s="9" t="str">
        <f aca="false">IF(OR($B1225="",$E1225=""),"",IF($E1225="INA","INA",IF($G1225="Otro empleador",IF($E1225="RET","RETO",IF($E1225="ORD","OTO","OTX")),IF($E1225="RET","ERR",$E1225))))</f>
        <v/>
      </c>
      <c r="N1225" s="9" t="str">
        <f aca="false">IF($I1225="","",IFERROR(VLOOKUP($I1225,FREC_TABLA,2,FALSE()),""))</f>
        <v/>
      </c>
      <c r="O1225" s="19" t="n">
        <f aca="false">IF(OR($M1225="",$M1225="ERR",$J1225="",$K1225="",$N1225=""),0,IF($N1225=0,IF(AND(OR(1=7,1=12),1&gt;=$K1225,1&lt;=IF($L1225="",12,$L1225)),$J1225,0),IF(AND(1&gt;=$K1225,1&lt;=IF($L1225="",12,$L1225),MOD(1-$K1225,$N1225)=0),$J1225,0)))</f>
        <v>0</v>
      </c>
      <c r="P1225" s="19" t="n">
        <f aca="false">IF(OR($M1225="",$M1225="ERR",$J1225="",$K1225="",$N1225=""),0,IF($N1225=0,IF(AND(OR(2=7,2=12),2&gt;=$K1225,2&lt;=IF($L1225="",12,$L1225)),$J1225,0),IF(AND(2&gt;=$K1225,2&lt;=IF($L1225="",12,$L1225),MOD(2-$K1225,$N1225)=0),$J1225,0)))</f>
        <v>0</v>
      </c>
      <c r="Q1225" s="19" t="n">
        <f aca="false">IF(OR($M1225="",$M1225="ERR",$J1225="",$K1225="",$N1225=""),0,IF($N1225=0,IF(AND(OR(3=7,3=12),3&gt;=$K1225,3&lt;=IF($L1225="",12,$L1225)),$J1225,0),IF(AND(3&gt;=$K1225,3&lt;=IF($L1225="",12,$L1225),MOD(3-$K1225,$N1225)=0),$J1225,0)))</f>
        <v>0</v>
      </c>
      <c r="R1225" s="19" t="n">
        <f aca="false">IF(OR($M1225="",$M1225="ERR",$J1225="",$K1225="",$N1225=""),0,IF($N1225=0,IF(AND(OR(4=7,4=12),4&gt;=$K1225,4&lt;=IF($L1225="",12,$L1225)),$J1225,0),IF(AND(4&gt;=$K1225,4&lt;=IF($L1225="",12,$L1225),MOD(4-$K1225,$N1225)=0),$J1225,0)))</f>
        <v>0</v>
      </c>
      <c r="S1225" s="19" t="n">
        <f aca="false">IF(OR($M1225="",$M1225="ERR",$J1225="",$K1225="",$N1225=""),0,IF($N1225=0,IF(AND(OR(5=7,5=12),5&gt;=$K1225,5&lt;=IF($L1225="",12,$L1225)),$J1225,0),IF(AND(5&gt;=$K1225,5&lt;=IF($L1225="",12,$L1225),MOD(5-$K1225,$N1225)=0),$J1225,0)))</f>
        <v>0</v>
      </c>
      <c r="T1225" s="19" t="n">
        <f aca="false">IF(OR($M1225="",$M1225="ERR",$J1225="",$K1225="",$N1225=""),0,IF($N1225=0,IF(AND(OR(6=7,6=12),6&gt;=$K1225,6&lt;=IF($L1225="",12,$L1225)),$J1225,0),IF(AND(6&gt;=$K1225,6&lt;=IF($L1225="",12,$L1225),MOD(6-$K1225,$N1225)=0),$J1225,0)))</f>
        <v>0</v>
      </c>
      <c r="U1225" s="19" t="n">
        <f aca="false">IF(OR($M1225="",$M1225="ERR",$J1225="",$K1225="",$N1225=""),0,IF($N1225=0,IF(AND(OR(7=7,7=12),7&gt;=$K1225,7&lt;=IF($L1225="",12,$L1225)),$J1225,0),IF(AND(7&gt;=$K1225,7&lt;=IF($L1225="",12,$L1225),MOD(7-$K1225,$N1225)=0),$J1225,0)))</f>
        <v>0</v>
      </c>
      <c r="V1225" s="19" t="n">
        <f aca="false">IF(OR($M1225="",$M1225="ERR",$J1225="",$K1225="",$N1225=""),0,IF($N1225=0,IF(AND(OR(8=7,8=12),8&gt;=$K1225,8&lt;=IF($L1225="",12,$L1225)),$J1225,0),IF(AND(8&gt;=$K1225,8&lt;=IF($L1225="",12,$L1225),MOD(8-$K1225,$N1225)=0),$J1225,0)))</f>
        <v>0</v>
      </c>
      <c r="W1225" s="19" t="n">
        <f aca="false">IF(OR($M1225="",$M1225="ERR",$J1225="",$K1225="",$N1225=""),0,IF($N1225=0,IF(AND(OR(9=7,9=12),9&gt;=$K1225,9&lt;=IF($L1225="",12,$L1225)),$J1225,0),IF(AND(9&gt;=$K1225,9&lt;=IF($L1225="",12,$L1225),MOD(9-$K1225,$N1225)=0),$J1225,0)))</f>
        <v>0</v>
      </c>
      <c r="X1225" s="19" t="n">
        <f aca="false">IF(OR($M1225="",$M1225="ERR",$J1225="",$K1225="",$N1225=""),0,IF($N1225=0,IF(AND(OR(10=7,10=12),10&gt;=$K1225,10&lt;=IF($L1225="",12,$L1225)),$J1225,0),IF(AND(10&gt;=$K1225,10&lt;=IF($L1225="",12,$L1225),MOD(10-$K1225,$N1225)=0),$J1225,0)))</f>
        <v>0</v>
      </c>
      <c r="Y1225" s="19" t="n">
        <f aca="false">IF(OR($M1225="",$M1225="ERR",$J1225="",$K1225="",$N1225=""),0,IF($N1225=0,IF(AND(OR(11=7,11=12),11&gt;=$K1225,11&lt;=IF($L1225="",12,$L1225)),$J1225,0),IF(AND(11&gt;=$K1225,11&lt;=IF($L1225="",12,$L1225),MOD(11-$K1225,$N1225)=0),$J1225,0)))</f>
        <v>0</v>
      </c>
      <c r="Z1225" s="19" t="n">
        <f aca="false">IF(OR($M1225="",$M1225="ERR",$J1225="",$K1225="",$N1225=""),0,IF($N1225=0,IF(AND(OR(12=7,12=12),12&gt;=$K1225,12&lt;=IF($L1225="",12,$L1225)),$J1225,0),IF(AND(12&gt;=$K1225,12&lt;=IF($L1225="",12,$L1225),MOD(12-$K1225,$N1225)=0),$J1225,0)))</f>
        <v>0</v>
      </c>
      <c r="AA1225" s="36" t="n">
        <f aca="false">SUM(O1225:Z1225)</f>
        <v>0</v>
      </c>
      <c r="AB1225" s="15" t="str">
        <f aca="false">IF(AND($B1225="",$D1225="",$J1225=""),"",IF($B1225="","Falta código",IF(ISNA(MATCH($B1225,LST_COD,0)),"Código no registrado en Trabajadores",IF($E1225="","Concepto no está en el catálogo",IF($M1225="ERR","Retención de otro empleador: Origen = Otro empleador",IF(OR($J1225="",$K1225=""),"Falta monto o mes",IF(OR($K1225&lt;1,$K1225&gt;12),"Mes inicio inválido",IF(AND($L1225&lt;&gt;"",OR($L1225&lt;$K1225,$L1225&gt;12)),"Mes fin inválido",IF($N1225="","Falta frecuencia",IF(AND($G1225&lt;&gt;"Otro empleador",SUMPRODUCT(($O1225:$Z1225&lt;&gt;0)*(((COLUMN($O1225:$Z1225)-14)&lt;INDEX(Trabajadores!$M$6:$M$105,MATCH($B1225,LST_COD,0)))+((COLUMN($O1225:$Z1225)-14)&gt;INDEX(Trabajadores!$N$6:$N$105,MATCH($B1225,LST_COD,0)))))&gt;0),"Aviso: hay meses fuera del periodo laboral","OK"))))))))))</f>
        <v/>
      </c>
    </row>
    <row r="1226" customFormat="false" ht="15" hidden="false" customHeight="false" outlineLevel="0" collapsed="false">
      <c r="A1226" s="23" t="n">
        <v>1221</v>
      </c>
      <c r="B1226" s="7"/>
      <c r="C1226" s="35" t="str">
        <f aca="false">IF($B1226="","",IFERROR(INDEX(Trabajadores!$D$6:$D$105,MATCH($B1226,LST_COD,0)),"¿Código?"))</f>
        <v/>
      </c>
      <c r="D1226" s="30"/>
      <c r="E1226" s="9" t="str">
        <f aca="false">IF($D1226="","",IFERROR(VLOOKUP($D1226,CONC_TABLA,2,FALSE()),""))</f>
        <v/>
      </c>
      <c r="F1226" s="9" t="str">
        <f aca="false">IF($D1226="","",IFERROR(VLOOKUP($D1226,CONC_TABLA,3,FALSE()),""))</f>
        <v/>
      </c>
      <c r="G1226" s="30"/>
      <c r="H1226" s="30"/>
      <c r="I1226" s="30"/>
      <c r="J1226" s="29"/>
      <c r="K1226" s="28"/>
      <c r="L1226" s="28"/>
      <c r="M1226" s="9" t="str">
        <f aca="false">IF(OR($B1226="",$E1226=""),"",IF($E1226="INA","INA",IF($G1226="Otro empleador",IF($E1226="RET","RETO",IF($E1226="ORD","OTO","OTX")),IF($E1226="RET","ERR",$E1226))))</f>
        <v/>
      </c>
      <c r="N1226" s="9" t="str">
        <f aca="false">IF($I1226="","",IFERROR(VLOOKUP($I1226,FREC_TABLA,2,FALSE()),""))</f>
        <v/>
      </c>
      <c r="O1226" s="19" t="n">
        <f aca="false">IF(OR($M1226="",$M1226="ERR",$J1226="",$K1226="",$N1226=""),0,IF($N1226=0,IF(AND(OR(1=7,1=12),1&gt;=$K1226,1&lt;=IF($L1226="",12,$L1226)),$J1226,0),IF(AND(1&gt;=$K1226,1&lt;=IF($L1226="",12,$L1226),MOD(1-$K1226,$N1226)=0),$J1226,0)))</f>
        <v>0</v>
      </c>
      <c r="P1226" s="19" t="n">
        <f aca="false">IF(OR($M1226="",$M1226="ERR",$J1226="",$K1226="",$N1226=""),0,IF($N1226=0,IF(AND(OR(2=7,2=12),2&gt;=$K1226,2&lt;=IF($L1226="",12,$L1226)),$J1226,0),IF(AND(2&gt;=$K1226,2&lt;=IF($L1226="",12,$L1226),MOD(2-$K1226,$N1226)=0),$J1226,0)))</f>
        <v>0</v>
      </c>
      <c r="Q1226" s="19" t="n">
        <f aca="false">IF(OR($M1226="",$M1226="ERR",$J1226="",$K1226="",$N1226=""),0,IF($N1226=0,IF(AND(OR(3=7,3=12),3&gt;=$K1226,3&lt;=IF($L1226="",12,$L1226)),$J1226,0),IF(AND(3&gt;=$K1226,3&lt;=IF($L1226="",12,$L1226),MOD(3-$K1226,$N1226)=0),$J1226,0)))</f>
        <v>0</v>
      </c>
      <c r="R1226" s="19" t="n">
        <f aca="false">IF(OR($M1226="",$M1226="ERR",$J1226="",$K1226="",$N1226=""),0,IF($N1226=0,IF(AND(OR(4=7,4=12),4&gt;=$K1226,4&lt;=IF($L1226="",12,$L1226)),$J1226,0),IF(AND(4&gt;=$K1226,4&lt;=IF($L1226="",12,$L1226),MOD(4-$K1226,$N1226)=0),$J1226,0)))</f>
        <v>0</v>
      </c>
      <c r="S1226" s="19" t="n">
        <f aca="false">IF(OR($M1226="",$M1226="ERR",$J1226="",$K1226="",$N1226=""),0,IF($N1226=0,IF(AND(OR(5=7,5=12),5&gt;=$K1226,5&lt;=IF($L1226="",12,$L1226)),$J1226,0),IF(AND(5&gt;=$K1226,5&lt;=IF($L1226="",12,$L1226),MOD(5-$K1226,$N1226)=0),$J1226,0)))</f>
        <v>0</v>
      </c>
      <c r="T1226" s="19" t="n">
        <f aca="false">IF(OR($M1226="",$M1226="ERR",$J1226="",$K1226="",$N1226=""),0,IF($N1226=0,IF(AND(OR(6=7,6=12),6&gt;=$K1226,6&lt;=IF($L1226="",12,$L1226)),$J1226,0),IF(AND(6&gt;=$K1226,6&lt;=IF($L1226="",12,$L1226),MOD(6-$K1226,$N1226)=0),$J1226,0)))</f>
        <v>0</v>
      </c>
      <c r="U1226" s="19" t="n">
        <f aca="false">IF(OR($M1226="",$M1226="ERR",$J1226="",$K1226="",$N1226=""),0,IF($N1226=0,IF(AND(OR(7=7,7=12),7&gt;=$K1226,7&lt;=IF($L1226="",12,$L1226)),$J1226,0),IF(AND(7&gt;=$K1226,7&lt;=IF($L1226="",12,$L1226),MOD(7-$K1226,$N1226)=0),$J1226,0)))</f>
        <v>0</v>
      </c>
      <c r="V1226" s="19" t="n">
        <f aca="false">IF(OR($M1226="",$M1226="ERR",$J1226="",$K1226="",$N1226=""),0,IF($N1226=0,IF(AND(OR(8=7,8=12),8&gt;=$K1226,8&lt;=IF($L1226="",12,$L1226)),$J1226,0),IF(AND(8&gt;=$K1226,8&lt;=IF($L1226="",12,$L1226),MOD(8-$K1226,$N1226)=0),$J1226,0)))</f>
        <v>0</v>
      </c>
      <c r="W1226" s="19" t="n">
        <f aca="false">IF(OR($M1226="",$M1226="ERR",$J1226="",$K1226="",$N1226=""),0,IF($N1226=0,IF(AND(OR(9=7,9=12),9&gt;=$K1226,9&lt;=IF($L1226="",12,$L1226)),$J1226,0),IF(AND(9&gt;=$K1226,9&lt;=IF($L1226="",12,$L1226),MOD(9-$K1226,$N1226)=0),$J1226,0)))</f>
        <v>0</v>
      </c>
      <c r="X1226" s="19" t="n">
        <f aca="false">IF(OR($M1226="",$M1226="ERR",$J1226="",$K1226="",$N1226=""),0,IF($N1226=0,IF(AND(OR(10=7,10=12),10&gt;=$K1226,10&lt;=IF($L1226="",12,$L1226)),$J1226,0),IF(AND(10&gt;=$K1226,10&lt;=IF($L1226="",12,$L1226),MOD(10-$K1226,$N1226)=0),$J1226,0)))</f>
        <v>0</v>
      </c>
      <c r="Y1226" s="19" t="n">
        <f aca="false">IF(OR($M1226="",$M1226="ERR",$J1226="",$K1226="",$N1226=""),0,IF($N1226=0,IF(AND(OR(11=7,11=12),11&gt;=$K1226,11&lt;=IF($L1226="",12,$L1226)),$J1226,0),IF(AND(11&gt;=$K1226,11&lt;=IF($L1226="",12,$L1226),MOD(11-$K1226,$N1226)=0),$J1226,0)))</f>
        <v>0</v>
      </c>
      <c r="Z1226" s="19" t="n">
        <f aca="false">IF(OR($M1226="",$M1226="ERR",$J1226="",$K1226="",$N1226=""),0,IF($N1226=0,IF(AND(OR(12=7,12=12),12&gt;=$K1226,12&lt;=IF($L1226="",12,$L1226)),$J1226,0),IF(AND(12&gt;=$K1226,12&lt;=IF($L1226="",12,$L1226),MOD(12-$K1226,$N1226)=0),$J1226,0)))</f>
        <v>0</v>
      </c>
      <c r="AA1226" s="36" t="n">
        <f aca="false">SUM(O1226:Z1226)</f>
        <v>0</v>
      </c>
      <c r="AB1226" s="15" t="str">
        <f aca="false">IF(AND($B1226="",$D1226="",$J1226=""),"",IF($B1226="","Falta código",IF(ISNA(MATCH($B1226,LST_COD,0)),"Código no registrado en Trabajadores",IF($E1226="","Concepto no está en el catálogo",IF($M1226="ERR","Retención de otro empleador: Origen = Otro empleador",IF(OR($J1226="",$K1226=""),"Falta monto o mes",IF(OR($K1226&lt;1,$K1226&gt;12),"Mes inicio inválido",IF(AND($L1226&lt;&gt;"",OR($L1226&lt;$K1226,$L1226&gt;12)),"Mes fin inválido",IF($N1226="","Falta frecuencia",IF(AND($G1226&lt;&gt;"Otro empleador",SUMPRODUCT(($O1226:$Z1226&lt;&gt;0)*(((COLUMN($O1226:$Z1226)-14)&lt;INDEX(Trabajadores!$M$6:$M$105,MATCH($B1226,LST_COD,0)))+((COLUMN($O1226:$Z1226)-14)&gt;INDEX(Trabajadores!$N$6:$N$105,MATCH($B1226,LST_COD,0)))))&gt;0),"Aviso: hay meses fuera del periodo laboral","OK"))))))))))</f>
        <v/>
      </c>
    </row>
    <row r="1227" customFormat="false" ht="15" hidden="false" customHeight="false" outlineLevel="0" collapsed="false">
      <c r="A1227" s="23" t="n">
        <v>1222</v>
      </c>
      <c r="B1227" s="7"/>
      <c r="C1227" s="35" t="str">
        <f aca="false">IF($B1227="","",IFERROR(INDEX(Trabajadores!$D$6:$D$105,MATCH($B1227,LST_COD,0)),"¿Código?"))</f>
        <v/>
      </c>
      <c r="D1227" s="30"/>
      <c r="E1227" s="9" t="str">
        <f aca="false">IF($D1227="","",IFERROR(VLOOKUP($D1227,CONC_TABLA,2,FALSE()),""))</f>
        <v/>
      </c>
      <c r="F1227" s="9" t="str">
        <f aca="false">IF($D1227="","",IFERROR(VLOOKUP($D1227,CONC_TABLA,3,FALSE()),""))</f>
        <v/>
      </c>
      <c r="G1227" s="30"/>
      <c r="H1227" s="30"/>
      <c r="I1227" s="30"/>
      <c r="J1227" s="29"/>
      <c r="K1227" s="28"/>
      <c r="L1227" s="28"/>
      <c r="M1227" s="9" t="str">
        <f aca="false">IF(OR($B1227="",$E1227=""),"",IF($E1227="INA","INA",IF($G1227="Otro empleador",IF($E1227="RET","RETO",IF($E1227="ORD","OTO","OTX")),IF($E1227="RET","ERR",$E1227))))</f>
        <v/>
      </c>
      <c r="N1227" s="9" t="str">
        <f aca="false">IF($I1227="","",IFERROR(VLOOKUP($I1227,FREC_TABLA,2,FALSE()),""))</f>
        <v/>
      </c>
      <c r="O1227" s="19" t="n">
        <f aca="false">IF(OR($M1227="",$M1227="ERR",$J1227="",$K1227="",$N1227=""),0,IF($N1227=0,IF(AND(OR(1=7,1=12),1&gt;=$K1227,1&lt;=IF($L1227="",12,$L1227)),$J1227,0),IF(AND(1&gt;=$K1227,1&lt;=IF($L1227="",12,$L1227),MOD(1-$K1227,$N1227)=0),$J1227,0)))</f>
        <v>0</v>
      </c>
      <c r="P1227" s="19" t="n">
        <f aca="false">IF(OR($M1227="",$M1227="ERR",$J1227="",$K1227="",$N1227=""),0,IF($N1227=0,IF(AND(OR(2=7,2=12),2&gt;=$K1227,2&lt;=IF($L1227="",12,$L1227)),$J1227,0),IF(AND(2&gt;=$K1227,2&lt;=IF($L1227="",12,$L1227),MOD(2-$K1227,$N1227)=0),$J1227,0)))</f>
        <v>0</v>
      </c>
      <c r="Q1227" s="19" t="n">
        <f aca="false">IF(OR($M1227="",$M1227="ERR",$J1227="",$K1227="",$N1227=""),0,IF($N1227=0,IF(AND(OR(3=7,3=12),3&gt;=$K1227,3&lt;=IF($L1227="",12,$L1227)),$J1227,0),IF(AND(3&gt;=$K1227,3&lt;=IF($L1227="",12,$L1227),MOD(3-$K1227,$N1227)=0),$J1227,0)))</f>
        <v>0</v>
      </c>
      <c r="R1227" s="19" t="n">
        <f aca="false">IF(OR($M1227="",$M1227="ERR",$J1227="",$K1227="",$N1227=""),0,IF($N1227=0,IF(AND(OR(4=7,4=12),4&gt;=$K1227,4&lt;=IF($L1227="",12,$L1227)),$J1227,0),IF(AND(4&gt;=$K1227,4&lt;=IF($L1227="",12,$L1227),MOD(4-$K1227,$N1227)=0),$J1227,0)))</f>
        <v>0</v>
      </c>
      <c r="S1227" s="19" t="n">
        <f aca="false">IF(OR($M1227="",$M1227="ERR",$J1227="",$K1227="",$N1227=""),0,IF($N1227=0,IF(AND(OR(5=7,5=12),5&gt;=$K1227,5&lt;=IF($L1227="",12,$L1227)),$J1227,0),IF(AND(5&gt;=$K1227,5&lt;=IF($L1227="",12,$L1227),MOD(5-$K1227,$N1227)=0),$J1227,0)))</f>
        <v>0</v>
      </c>
      <c r="T1227" s="19" t="n">
        <f aca="false">IF(OR($M1227="",$M1227="ERR",$J1227="",$K1227="",$N1227=""),0,IF($N1227=0,IF(AND(OR(6=7,6=12),6&gt;=$K1227,6&lt;=IF($L1227="",12,$L1227)),$J1227,0),IF(AND(6&gt;=$K1227,6&lt;=IF($L1227="",12,$L1227),MOD(6-$K1227,$N1227)=0),$J1227,0)))</f>
        <v>0</v>
      </c>
      <c r="U1227" s="19" t="n">
        <f aca="false">IF(OR($M1227="",$M1227="ERR",$J1227="",$K1227="",$N1227=""),0,IF($N1227=0,IF(AND(OR(7=7,7=12),7&gt;=$K1227,7&lt;=IF($L1227="",12,$L1227)),$J1227,0),IF(AND(7&gt;=$K1227,7&lt;=IF($L1227="",12,$L1227),MOD(7-$K1227,$N1227)=0),$J1227,0)))</f>
        <v>0</v>
      </c>
      <c r="V1227" s="19" t="n">
        <f aca="false">IF(OR($M1227="",$M1227="ERR",$J1227="",$K1227="",$N1227=""),0,IF($N1227=0,IF(AND(OR(8=7,8=12),8&gt;=$K1227,8&lt;=IF($L1227="",12,$L1227)),$J1227,0),IF(AND(8&gt;=$K1227,8&lt;=IF($L1227="",12,$L1227),MOD(8-$K1227,$N1227)=0),$J1227,0)))</f>
        <v>0</v>
      </c>
      <c r="W1227" s="19" t="n">
        <f aca="false">IF(OR($M1227="",$M1227="ERR",$J1227="",$K1227="",$N1227=""),0,IF($N1227=0,IF(AND(OR(9=7,9=12),9&gt;=$K1227,9&lt;=IF($L1227="",12,$L1227)),$J1227,0),IF(AND(9&gt;=$K1227,9&lt;=IF($L1227="",12,$L1227),MOD(9-$K1227,$N1227)=0),$J1227,0)))</f>
        <v>0</v>
      </c>
      <c r="X1227" s="19" t="n">
        <f aca="false">IF(OR($M1227="",$M1227="ERR",$J1227="",$K1227="",$N1227=""),0,IF($N1227=0,IF(AND(OR(10=7,10=12),10&gt;=$K1227,10&lt;=IF($L1227="",12,$L1227)),$J1227,0),IF(AND(10&gt;=$K1227,10&lt;=IF($L1227="",12,$L1227),MOD(10-$K1227,$N1227)=0),$J1227,0)))</f>
        <v>0</v>
      </c>
      <c r="Y1227" s="19" t="n">
        <f aca="false">IF(OR($M1227="",$M1227="ERR",$J1227="",$K1227="",$N1227=""),0,IF($N1227=0,IF(AND(OR(11=7,11=12),11&gt;=$K1227,11&lt;=IF($L1227="",12,$L1227)),$J1227,0),IF(AND(11&gt;=$K1227,11&lt;=IF($L1227="",12,$L1227),MOD(11-$K1227,$N1227)=0),$J1227,0)))</f>
        <v>0</v>
      </c>
      <c r="Z1227" s="19" t="n">
        <f aca="false">IF(OR($M1227="",$M1227="ERR",$J1227="",$K1227="",$N1227=""),0,IF($N1227=0,IF(AND(OR(12=7,12=12),12&gt;=$K1227,12&lt;=IF($L1227="",12,$L1227)),$J1227,0),IF(AND(12&gt;=$K1227,12&lt;=IF($L1227="",12,$L1227),MOD(12-$K1227,$N1227)=0),$J1227,0)))</f>
        <v>0</v>
      </c>
      <c r="AA1227" s="36" t="n">
        <f aca="false">SUM(O1227:Z1227)</f>
        <v>0</v>
      </c>
      <c r="AB1227" s="15" t="str">
        <f aca="false">IF(AND($B1227="",$D1227="",$J1227=""),"",IF($B1227="","Falta código",IF(ISNA(MATCH($B1227,LST_COD,0)),"Código no registrado en Trabajadores",IF($E1227="","Concepto no está en el catálogo",IF($M1227="ERR","Retención de otro empleador: Origen = Otro empleador",IF(OR($J1227="",$K1227=""),"Falta monto o mes",IF(OR($K1227&lt;1,$K1227&gt;12),"Mes inicio inválido",IF(AND($L1227&lt;&gt;"",OR($L1227&lt;$K1227,$L1227&gt;12)),"Mes fin inválido",IF($N1227="","Falta frecuencia",IF(AND($G1227&lt;&gt;"Otro empleador",SUMPRODUCT(($O1227:$Z1227&lt;&gt;0)*(((COLUMN($O1227:$Z1227)-14)&lt;INDEX(Trabajadores!$M$6:$M$105,MATCH($B1227,LST_COD,0)))+((COLUMN($O1227:$Z1227)-14)&gt;INDEX(Trabajadores!$N$6:$N$105,MATCH($B1227,LST_COD,0)))))&gt;0),"Aviso: hay meses fuera del periodo laboral","OK"))))))))))</f>
        <v/>
      </c>
    </row>
    <row r="1228" customFormat="false" ht="15" hidden="false" customHeight="false" outlineLevel="0" collapsed="false">
      <c r="A1228" s="23" t="n">
        <v>1223</v>
      </c>
      <c r="B1228" s="7"/>
      <c r="C1228" s="35" t="str">
        <f aca="false">IF($B1228="","",IFERROR(INDEX(Trabajadores!$D$6:$D$105,MATCH($B1228,LST_COD,0)),"¿Código?"))</f>
        <v/>
      </c>
      <c r="D1228" s="30"/>
      <c r="E1228" s="9" t="str">
        <f aca="false">IF($D1228="","",IFERROR(VLOOKUP($D1228,CONC_TABLA,2,FALSE()),""))</f>
        <v/>
      </c>
      <c r="F1228" s="9" t="str">
        <f aca="false">IF($D1228="","",IFERROR(VLOOKUP($D1228,CONC_TABLA,3,FALSE()),""))</f>
        <v/>
      </c>
      <c r="G1228" s="30"/>
      <c r="H1228" s="30"/>
      <c r="I1228" s="30"/>
      <c r="J1228" s="29"/>
      <c r="K1228" s="28"/>
      <c r="L1228" s="28"/>
      <c r="M1228" s="9" t="str">
        <f aca="false">IF(OR($B1228="",$E1228=""),"",IF($E1228="INA","INA",IF($G1228="Otro empleador",IF($E1228="RET","RETO",IF($E1228="ORD","OTO","OTX")),IF($E1228="RET","ERR",$E1228))))</f>
        <v/>
      </c>
      <c r="N1228" s="9" t="str">
        <f aca="false">IF($I1228="","",IFERROR(VLOOKUP($I1228,FREC_TABLA,2,FALSE()),""))</f>
        <v/>
      </c>
      <c r="O1228" s="19" t="n">
        <f aca="false">IF(OR($M1228="",$M1228="ERR",$J1228="",$K1228="",$N1228=""),0,IF($N1228=0,IF(AND(OR(1=7,1=12),1&gt;=$K1228,1&lt;=IF($L1228="",12,$L1228)),$J1228,0),IF(AND(1&gt;=$K1228,1&lt;=IF($L1228="",12,$L1228),MOD(1-$K1228,$N1228)=0),$J1228,0)))</f>
        <v>0</v>
      </c>
      <c r="P1228" s="19" t="n">
        <f aca="false">IF(OR($M1228="",$M1228="ERR",$J1228="",$K1228="",$N1228=""),0,IF($N1228=0,IF(AND(OR(2=7,2=12),2&gt;=$K1228,2&lt;=IF($L1228="",12,$L1228)),$J1228,0),IF(AND(2&gt;=$K1228,2&lt;=IF($L1228="",12,$L1228),MOD(2-$K1228,$N1228)=0),$J1228,0)))</f>
        <v>0</v>
      </c>
      <c r="Q1228" s="19" t="n">
        <f aca="false">IF(OR($M1228="",$M1228="ERR",$J1228="",$K1228="",$N1228=""),0,IF($N1228=0,IF(AND(OR(3=7,3=12),3&gt;=$K1228,3&lt;=IF($L1228="",12,$L1228)),$J1228,0),IF(AND(3&gt;=$K1228,3&lt;=IF($L1228="",12,$L1228),MOD(3-$K1228,$N1228)=0),$J1228,0)))</f>
        <v>0</v>
      </c>
      <c r="R1228" s="19" t="n">
        <f aca="false">IF(OR($M1228="",$M1228="ERR",$J1228="",$K1228="",$N1228=""),0,IF($N1228=0,IF(AND(OR(4=7,4=12),4&gt;=$K1228,4&lt;=IF($L1228="",12,$L1228)),$J1228,0),IF(AND(4&gt;=$K1228,4&lt;=IF($L1228="",12,$L1228),MOD(4-$K1228,$N1228)=0),$J1228,0)))</f>
        <v>0</v>
      </c>
      <c r="S1228" s="19" t="n">
        <f aca="false">IF(OR($M1228="",$M1228="ERR",$J1228="",$K1228="",$N1228=""),0,IF($N1228=0,IF(AND(OR(5=7,5=12),5&gt;=$K1228,5&lt;=IF($L1228="",12,$L1228)),$J1228,0),IF(AND(5&gt;=$K1228,5&lt;=IF($L1228="",12,$L1228),MOD(5-$K1228,$N1228)=0),$J1228,0)))</f>
        <v>0</v>
      </c>
      <c r="T1228" s="19" t="n">
        <f aca="false">IF(OR($M1228="",$M1228="ERR",$J1228="",$K1228="",$N1228=""),0,IF($N1228=0,IF(AND(OR(6=7,6=12),6&gt;=$K1228,6&lt;=IF($L1228="",12,$L1228)),$J1228,0),IF(AND(6&gt;=$K1228,6&lt;=IF($L1228="",12,$L1228),MOD(6-$K1228,$N1228)=0),$J1228,0)))</f>
        <v>0</v>
      </c>
      <c r="U1228" s="19" t="n">
        <f aca="false">IF(OR($M1228="",$M1228="ERR",$J1228="",$K1228="",$N1228=""),0,IF($N1228=0,IF(AND(OR(7=7,7=12),7&gt;=$K1228,7&lt;=IF($L1228="",12,$L1228)),$J1228,0),IF(AND(7&gt;=$K1228,7&lt;=IF($L1228="",12,$L1228),MOD(7-$K1228,$N1228)=0),$J1228,0)))</f>
        <v>0</v>
      </c>
      <c r="V1228" s="19" t="n">
        <f aca="false">IF(OR($M1228="",$M1228="ERR",$J1228="",$K1228="",$N1228=""),0,IF($N1228=0,IF(AND(OR(8=7,8=12),8&gt;=$K1228,8&lt;=IF($L1228="",12,$L1228)),$J1228,0),IF(AND(8&gt;=$K1228,8&lt;=IF($L1228="",12,$L1228),MOD(8-$K1228,$N1228)=0),$J1228,0)))</f>
        <v>0</v>
      </c>
      <c r="W1228" s="19" t="n">
        <f aca="false">IF(OR($M1228="",$M1228="ERR",$J1228="",$K1228="",$N1228=""),0,IF($N1228=0,IF(AND(OR(9=7,9=12),9&gt;=$K1228,9&lt;=IF($L1228="",12,$L1228)),$J1228,0),IF(AND(9&gt;=$K1228,9&lt;=IF($L1228="",12,$L1228),MOD(9-$K1228,$N1228)=0),$J1228,0)))</f>
        <v>0</v>
      </c>
      <c r="X1228" s="19" t="n">
        <f aca="false">IF(OR($M1228="",$M1228="ERR",$J1228="",$K1228="",$N1228=""),0,IF($N1228=0,IF(AND(OR(10=7,10=12),10&gt;=$K1228,10&lt;=IF($L1228="",12,$L1228)),$J1228,0),IF(AND(10&gt;=$K1228,10&lt;=IF($L1228="",12,$L1228),MOD(10-$K1228,$N1228)=0),$J1228,0)))</f>
        <v>0</v>
      </c>
      <c r="Y1228" s="19" t="n">
        <f aca="false">IF(OR($M1228="",$M1228="ERR",$J1228="",$K1228="",$N1228=""),0,IF($N1228=0,IF(AND(OR(11=7,11=12),11&gt;=$K1228,11&lt;=IF($L1228="",12,$L1228)),$J1228,0),IF(AND(11&gt;=$K1228,11&lt;=IF($L1228="",12,$L1228),MOD(11-$K1228,$N1228)=0),$J1228,0)))</f>
        <v>0</v>
      </c>
      <c r="Z1228" s="19" t="n">
        <f aca="false">IF(OR($M1228="",$M1228="ERR",$J1228="",$K1228="",$N1228=""),0,IF($N1228=0,IF(AND(OR(12=7,12=12),12&gt;=$K1228,12&lt;=IF($L1228="",12,$L1228)),$J1228,0),IF(AND(12&gt;=$K1228,12&lt;=IF($L1228="",12,$L1228),MOD(12-$K1228,$N1228)=0),$J1228,0)))</f>
        <v>0</v>
      </c>
      <c r="AA1228" s="36" t="n">
        <f aca="false">SUM(O1228:Z1228)</f>
        <v>0</v>
      </c>
      <c r="AB1228" s="15" t="str">
        <f aca="false">IF(AND($B1228="",$D1228="",$J1228=""),"",IF($B1228="","Falta código",IF(ISNA(MATCH($B1228,LST_COD,0)),"Código no registrado en Trabajadores",IF($E1228="","Concepto no está en el catálogo",IF($M1228="ERR","Retención de otro empleador: Origen = Otro empleador",IF(OR($J1228="",$K1228=""),"Falta monto o mes",IF(OR($K1228&lt;1,$K1228&gt;12),"Mes inicio inválido",IF(AND($L1228&lt;&gt;"",OR($L1228&lt;$K1228,$L1228&gt;12)),"Mes fin inválido",IF($N1228="","Falta frecuencia",IF(AND($G1228&lt;&gt;"Otro empleador",SUMPRODUCT(($O1228:$Z1228&lt;&gt;0)*(((COLUMN($O1228:$Z1228)-14)&lt;INDEX(Trabajadores!$M$6:$M$105,MATCH($B1228,LST_COD,0)))+((COLUMN($O1228:$Z1228)-14)&gt;INDEX(Trabajadores!$N$6:$N$105,MATCH($B1228,LST_COD,0)))))&gt;0),"Aviso: hay meses fuera del periodo laboral","OK"))))))))))</f>
        <v/>
      </c>
    </row>
    <row r="1229" customFormat="false" ht="15" hidden="false" customHeight="false" outlineLevel="0" collapsed="false">
      <c r="A1229" s="23" t="n">
        <v>1224</v>
      </c>
      <c r="B1229" s="7"/>
      <c r="C1229" s="35" t="str">
        <f aca="false">IF($B1229="","",IFERROR(INDEX(Trabajadores!$D$6:$D$105,MATCH($B1229,LST_COD,0)),"¿Código?"))</f>
        <v/>
      </c>
      <c r="D1229" s="30"/>
      <c r="E1229" s="9" t="str">
        <f aca="false">IF($D1229="","",IFERROR(VLOOKUP($D1229,CONC_TABLA,2,FALSE()),""))</f>
        <v/>
      </c>
      <c r="F1229" s="9" t="str">
        <f aca="false">IF($D1229="","",IFERROR(VLOOKUP($D1229,CONC_TABLA,3,FALSE()),""))</f>
        <v/>
      </c>
      <c r="G1229" s="30"/>
      <c r="H1229" s="30"/>
      <c r="I1229" s="30"/>
      <c r="J1229" s="29"/>
      <c r="K1229" s="28"/>
      <c r="L1229" s="28"/>
      <c r="M1229" s="9" t="str">
        <f aca="false">IF(OR($B1229="",$E1229=""),"",IF($E1229="INA","INA",IF($G1229="Otro empleador",IF($E1229="RET","RETO",IF($E1229="ORD","OTO","OTX")),IF($E1229="RET","ERR",$E1229))))</f>
        <v/>
      </c>
      <c r="N1229" s="9" t="str">
        <f aca="false">IF($I1229="","",IFERROR(VLOOKUP($I1229,FREC_TABLA,2,FALSE()),""))</f>
        <v/>
      </c>
      <c r="O1229" s="19" t="n">
        <f aca="false">IF(OR($M1229="",$M1229="ERR",$J1229="",$K1229="",$N1229=""),0,IF($N1229=0,IF(AND(OR(1=7,1=12),1&gt;=$K1229,1&lt;=IF($L1229="",12,$L1229)),$J1229,0),IF(AND(1&gt;=$K1229,1&lt;=IF($L1229="",12,$L1229),MOD(1-$K1229,$N1229)=0),$J1229,0)))</f>
        <v>0</v>
      </c>
      <c r="P1229" s="19" t="n">
        <f aca="false">IF(OR($M1229="",$M1229="ERR",$J1229="",$K1229="",$N1229=""),0,IF($N1229=0,IF(AND(OR(2=7,2=12),2&gt;=$K1229,2&lt;=IF($L1229="",12,$L1229)),$J1229,0),IF(AND(2&gt;=$K1229,2&lt;=IF($L1229="",12,$L1229),MOD(2-$K1229,$N1229)=0),$J1229,0)))</f>
        <v>0</v>
      </c>
      <c r="Q1229" s="19" t="n">
        <f aca="false">IF(OR($M1229="",$M1229="ERR",$J1229="",$K1229="",$N1229=""),0,IF($N1229=0,IF(AND(OR(3=7,3=12),3&gt;=$K1229,3&lt;=IF($L1229="",12,$L1229)),$J1229,0),IF(AND(3&gt;=$K1229,3&lt;=IF($L1229="",12,$L1229),MOD(3-$K1229,$N1229)=0),$J1229,0)))</f>
        <v>0</v>
      </c>
      <c r="R1229" s="19" t="n">
        <f aca="false">IF(OR($M1229="",$M1229="ERR",$J1229="",$K1229="",$N1229=""),0,IF($N1229=0,IF(AND(OR(4=7,4=12),4&gt;=$K1229,4&lt;=IF($L1229="",12,$L1229)),$J1229,0),IF(AND(4&gt;=$K1229,4&lt;=IF($L1229="",12,$L1229),MOD(4-$K1229,$N1229)=0),$J1229,0)))</f>
        <v>0</v>
      </c>
      <c r="S1229" s="19" t="n">
        <f aca="false">IF(OR($M1229="",$M1229="ERR",$J1229="",$K1229="",$N1229=""),0,IF($N1229=0,IF(AND(OR(5=7,5=12),5&gt;=$K1229,5&lt;=IF($L1229="",12,$L1229)),$J1229,0),IF(AND(5&gt;=$K1229,5&lt;=IF($L1229="",12,$L1229),MOD(5-$K1229,$N1229)=0),$J1229,0)))</f>
        <v>0</v>
      </c>
      <c r="T1229" s="19" t="n">
        <f aca="false">IF(OR($M1229="",$M1229="ERR",$J1229="",$K1229="",$N1229=""),0,IF($N1229=0,IF(AND(OR(6=7,6=12),6&gt;=$K1229,6&lt;=IF($L1229="",12,$L1229)),$J1229,0),IF(AND(6&gt;=$K1229,6&lt;=IF($L1229="",12,$L1229),MOD(6-$K1229,$N1229)=0),$J1229,0)))</f>
        <v>0</v>
      </c>
      <c r="U1229" s="19" t="n">
        <f aca="false">IF(OR($M1229="",$M1229="ERR",$J1229="",$K1229="",$N1229=""),0,IF($N1229=0,IF(AND(OR(7=7,7=12),7&gt;=$K1229,7&lt;=IF($L1229="",12,$L1229)),$J1229,0),IF(AND(7&gt;=$K1229,7&lt;=IF($L1229="",12,$L1229),MOD(7-$K1229,$N1229)=0),$J1229,0)))</f>
        <v>0</v>
      </c>
      <c r="V1229" s="19" t="n">
        <f aca="false">IF(OR($M1229="",$M1229="ERR",$J1229="",$K1229="",$N1229=""),0,IF($N1229=0,IF(AND(OR(8=7,8=12),8&gt;=$K1229,8&lt;=IF($L1229="",12,$L1229)),$J1229,0),IF(AND(8&gt;=$K1229,8&lt;=IF($L1229="",12,$L1229),MOD(8-$K1229,$N1229)=0),$J1229,0)))</f>
        <v>0</v>
      </c>
      <c r="W1229" s="19" t="n">
        <f aca="false">IF(OR($M1229="",$M1229="ERR",$J1229="",$K1229="",$N1229=""),0,IF($N1229=0,IF(AND(OR(9=7,9=12),9&gt;=$K1229,9&lt;=IF($L1229="",12,$L1229)),$J1229,0),IF(AND(9&gt;=$K1229,9&lt;=IF($L1229="",12,$L1229),MOD(9-$K1229,$N1229)=0),$J1229,0)))</f>
        <v>0</v>
      </c>
      <c r="X1229" s="19" t="n">
        <f aca="false">IF(OR($M1229="",$M1229="ERR",$J1229="",$K1229="",$N1229=""),0,IF($N1229=0,IF(AND(OR(10=7,10=12),10&gt;=$K1229,10&lt;=IF($L1229="",12,$L1229)),$J1229,0),IF(AND(10&gt;=$K1229,10&lt;=IF($L1229="",12,$L1229),MOD(10-$K1229,$N1229)=0),$J1229,0)))</f>
        <v>0</v>
      </c>
      <c r="Y1229" s="19" t="n">
        <f aca="false">IF(OR($M1229="",$M1229="ERR",$J1229="",$K1229="",$N1229=""),0,IF($N1229=0,IF(AND(OR(11=7,11=12),11&gt;=$K1229,11&lt;=IF($L1229="",12,$L1229)),$J1229,0),IF(AND(11&gt;=$K1229,11&lt;=IF($L1229="",12,$L1229),MOD(11-$K1229,$N1229)=0),$J1229,0)))</f>
        <v>0</v>
      </c>
      <c r="Z1229" s="19" t="n">
        <f aca="false">IF(OR($M1229="",$M1229="ERR",$J1229="",$K1229="",$N1229=""),0,IF($N1229=0,IF(AND(OR(12=7,12=12),12&gt;=$K1229,12&lt;=IF($L1229="",12,$L1229)),$J1229,0),IF(AND(12&gt;=$K1229,12&lt;=IF($L1229="",12,$L1229),MOD(12-$K1229,$N1229)=0),$J1229,0)))</f>
        <v>0</v>
      </c>
      <c r="AA1229" s="36" t="n">
        <f aca="false">SUM(O1229:Z1229)</f>
        <v>0</v>
      </c>
      <c r="AB1229" s="15" t="str">
        <f aca="false">IF(AND($B1229="",$D1229="",$J1229=""),"",IF($B1229="","Falta código",IF(ISNA(MATCH($B1229,LST_COD,0)),"Código no registrado en Trabajadores",IF($E1229="","Concepto no está en el catálogo",IF($M1229="ERR","Retención de otro empleador: Origen = Otro empleador",IF(OR($J1229="",$K1229=""),"Falta monto o mes",IF(OR($K1229&lt;1,$K1229&gt;12),"Mes inicio inválido",IF(AND($L1229&lt;&gt;"",OR($L1229&lt;$K1229,$L1229&gt;12)),"Mes fin inválido",IF($N1229="","Falta frecuencia",IF(AND($G1229&lt;&gt;"Otro empleador",SUMPRODUCT(($O1229:$Z1229&lt;&gt;0)*(((COLUMN($O1229:$Z1229)-14)&lt;INDEX(Trabajadores!$M$6:$M$105,MATCH($B1229,LST_COD,0)))+((COLUMN($O1229:$Z1229)-14)&gt;INDEX(Trabajadores!$N$6:$N$105,MATCH($B1229,LST_COD,0)))))&gt;0),"Aviso: hay meses fuera del periodo laboral","OK"))))))))))</f>
        <v/>
      </c>
    </row>
    <row r="1230" customFormat="false" ht="15" hidden="false" customHeight="false" outlineLevel="0" collapsed="false">
      <c r="A1230" s="23" t="n">
        <v>1225</v>
      </c>
      <c r="B1230" s="7"/>
      <c r="C1230" s="35" t="str">
        <f aca="false">IF($B1230="","",IFERROR(INDEX(Trabajadores!$D$6:$D$105,MATCH($B1230,LST_COD,0)),"¿Código?"))</f>
        <v/>
      </c>
      <c r="D1230" s="30"/>
      <c r="E1230" s="9" t="str">
        <f aca="false">IF($D1230="","",IFERROR(VLOOKUP($D1230,CONC_TABLA,2,FALSE()),""))</f>
        <v/>
      </c>
      <c r="F1230" s="9" t="str">
        <f aca="false">IF($D1230="","",IFERROR(VLOOKUP($D1230,CONC_TABLA,3,FALSE()),""))</f>
        <v/>
      </c>
      <c r="G1230" s="30"/>
      <c r="H1230" s="30"/>
      <c r="I1230" s="30"/>
      <c r="J1230" s="29"/>
      <c r="K1230" s="28"/>
      <c r="L1230" s="28"/>
      <c r="M1230" s="9" t="str">
        <f aca="false">IF(OR($B1230="",$E1230=""),"",IF($E1230="INA","INA",IF($G1230="Otro empleador",IF($E1230="RET","RETO",IF($E1230="ORD","OTO","OTX")),IF($E1230="RET","ERR",$E1230))))</f>
        <v/>
      </c>
      <c r="N1230" s="9" t="str">
        <f aca="false">IF($I1230="","",IFERROR(VLOOKUP($I1230,FREC_TABLA,2,FALSE()),""))</f>
        <v/>
      </c>
      <c r="O1230" s="19" t="n">
        <f aca="false">IF(OR($M1230="",$M1230="ERR",$J1230="",$K1230="",$N1230=""),0,IF($N1230=0,IF(AND(OR(1=7,1=12),1&gt;=$K1230,1&lt;=IF($L1230="",12,$L1230)),$J1230,0),IF(AND(1&gt;=$K1230,1&lt;=IF($L1230="",12,$L1230),MOD(1-$K1230,$N1230)=0),$J1230,0)))</f>
        <v>0</v>
      </c>
      <c r="P1230" s="19" t="n">
        <f aca="false">IF(OR($M1230="",$M1230="ERR",$J1230="",$K1230="",$N1230=""),0,IF($N1230=0,IF(AND(OR(2=7,2=12),2&gt;=$K1230,2&lt;=IF($L1230="",12,$L1230)),$J1230,0),IF(AND(2&gt;=$K1230,2&lt;=IF($L1230="",12,$L1230),MOD(2-$K1230,$N1230)=0),$J1230,0)))</f>
        <v>0</v>
      </c>
      <c r="Q1230" s="19" t="n">
        <f aca="false">IF(OR($M1230="",$M1230="ERR",$J1230="",$K1230="",$N1230=""),0,IF($N1230=0,IF(AND(OR(3=7,3=12),3&gt;=$K1230,3&lt;=IF($L1230="",12,$L1230)),$J1230,0),IF(AND(3&gt;=$K1230,3&lt;=IF($L1230="",12,$L1230),MOD(3-$K1230,$N1230)=0),$J1230,0)))</f>
        <v>0</v>
      </c>
      <c r="R1230" s="19" t="n">
        <f aca="false">IF(OR($M1230="",$M1230="ERR",$J1230="",$K1230="",$N1230=""),0,IF($N1230=0,IF(AND(OR(4=7,4=12),4&gt;=$K1230,4&lt;=IF($L1230="",12,$L1230)),$J1230,0),IF(AND(4&gt;=$K1230,4&lt;=IF($L1230="",12,$L1230),MOD(4-$K1230,$N1230)=0),$J1230,0)))</f>
        <v>0</v>
      </c>
      <c r="S1230" s="19" t="n">
        <f aca="false">IF(OR($M1230="",$M1230="ERR",$J1230="",$K1230="",$N1230=""),0,IF($N1230=0,IF(AND(OR(5=7,5=12),5&gt;=$K1230,5&lt;=IF($L1230="",12,$L1230)),$J1230,0),IF(AND(5&gt;=$K1230,5&lt;=IF($L1230="",12,$L1230),MOD(5-$K1230,$N1230)=0),$J1230,0)))</f>
        <v>0</v>
      </c>
      <c r="T1230" s="19" t="n">
        <f aca="false">IF(OR($M1230="",$M1230="ERR",$J1230="",$K1230="",$N1230=""),0,IF($N1230=0,IF(AND(OR(6=7,6=12),6&gt;=$K1230,6&lt;=IF($L1230="",12,$L1230)),$J1230,0),IF(AND(6&gt;=$K1230,6&lt;=IF($L1230="",12,$L1230),MOD(6-$K1230,$N1230)=0),$J1230,0)))</f>
        <v>0</v>
      </c>
      <c r="U1230" s="19" t="n">
        <f aca="false">IF(OR($M1230="",$M1230="ERR",$J1230="",$K1230="",$N1230=""),0,IF($N1230=0,IF(AND(OR(7=7,7=12),7&gt;=$K1230,7&lt;=IF($L1230="",12,$L1230)),$J1230,0),IF(AND(7&gt;=$K1230,7&lt;=IF($L1230="",12,$L1230),MOD(7-$K1230,$N1230)=0),$J1230,0)))</f>
        <v>0</v>
      </c>
      <c r="V1230" s="19" t="n">
        <f aca="false">IF(OR($M1230="",$M1230="ERR",$J1230="",$K1230="",$N1230=""),0,IF($N1230=0,IF(AND(OR(8=7,8=12),8&gt;=$K1230,8&lt;=IF($L1230="",12,$L1230)),$J1230,0),IF(AND(8&gt;=$K1230,8&lt;=IF($L1230="",12,$L1230),MOD(8-$K1230,$N1230)=0),$J1230,0)))</f>
        <v>0</v>
      </c>
      <c r="W1230" s="19" t="n">
        <f aca="false">IF(OR($M1230="",$M1230="ERR",$J1230="",$K1230="",$N1230=""),0,IF($N1230=0,IF(AND(OR(9=7,9=12),9&gt;=$K1230,9&lt;=IF($L1230="",12,$L1230)),$J1230,0),IF(AND(9&gt;=$K1230,9&lt;=IF($L1230="",12,$L1230),MOD(9-$K1230,$N1230)=0),$J1230,0)))</f>
        <v>0</v>
      </c>
      <c r="X1230" s="19" t="n">
        <f aca="false">IF(OR($M1230="",$M1230="ERR",$J1230="",$K1230="",$N1230=""),0,IF($N1230=0,IF(AND(OR(10=7,10=12),10&gt;=$K1230,10&lt;=IF($L1230="",12,$L1230)),$J1230,0),IF(AND(10&gt;=$K1230,10&lt;=IF($L1230="",12,$L1230),MOD(10-$K1230,$N1230)=0),$J1230,0)))</f>
        <v>0</v>
      </c>
      <c r="Y1230" s="19" t="n">
        <f aca="false">IF(OR($M1230="",$M1230="ERR",$J1230="",$K1230="",$N1230=""),0,IF($N1230=0,IF(AND(OR(11=7,11=12),11&gt;=$K1230,11&lt;=IF($L1230="",12,$L1230)),$J1230,0),IF(AND(11&gt;=$K1230,11&lt;=IF($L1230="",12,$L1230),MOD(11-$K1230,$N1230)=0),$J1230,0)))</f>
        <v>0</v>
      </c>
      <c r="Z1230" s="19" t="n">
        <f aca="false">IF(OR($M1230="",$M1230="ERR",$J1230="",$K1230="",$N1230=""),0,IF($N1230=0,IF(AND(OR(12=7,12=12),12&gt;=$K1230,12&lt;=IF($L1230="",12,$L1230)),$J1230,0),IF(AND(12&gt;=$K1230,12&lt;=IF($L1230="",12,$L1230),MOD(12-$K1230,$N1230)=0),$J1230,0)))</f>
        <v>0</v>
      </c>
      <c r="AA1230" s="36" t="n">
        <f aca="false">SUM(O1230:Z1230)</f>
        <v>0</v>
      </c>
      <c r="AB1230" s="15" t="str">
        <f aca="false">IF(AND($B1230="",$D1230="",$J1230=""),"",IF($B1230="","Falta código",IF(ISNA(MATCH($B1230,LST_COD,0)),"Código no registrado en Trabajadores",IF($E1230="","Concepto no está en el catálogo",IF($M1230="ERR","Retención de otro empleador: Origen = Otro empleador",IF(OR($J1230="",$K1230=""),"Falta monto o mes",IF(OR($K1230&lt;1,$K1230&gt;12),"Mes inicio inválido",IF(AND($L1230&lt;&gt;"",OR($L1230&lt;$K1230,$L1230&gt;12)),"Mes fin inválido",IF($N1230="","Falta frecuencia",IF(AND($G1230&lt;&gt;"Otro empleador",SUMPRODUCT(($O1230:$Z1230&lt;&gt;0)*(((COLUMN($O1230:$Z1230)-14)&lt;INDEX(Trabajadores!$M$6:$M$105,MATCH($B1230,LST_COD,0)))+((COLUMN($O1230:$Z1230)-14)&gt;INDEX(Trabajadores!$N$6:$N$105,MATCH($B1230,LST_COD,0)))))&gt;0),"Aviso: hay meses fuera del periodo laboral","OK"))))))))))</f>
        <v/>
      </c>
    </row>
    <row r="1231" customFormat="false" ht="15" hidden="false" customHeight="false" outlineLevel="0" collapsed="false">
      <c r="A1231" s="23" t="n">
        <v>1226</v>
      </c>
      <c r="B1231" s="7"/>
      <c r="C1231" s="35" t="str">
        <f aca="false">IF($B1231="","",IFERROR(INDEX(Trabajadores!$D$6:$D$105,MATCH($B1231,LST_COD,0)),"¿Código?"))</f>
        <v/>
      </c>
      <c r="D1231" s="30"/>
      <c r="E1231" s="9" t="str">
        <f aca="false">IF($D1231="","",IFERROR(VLOOKUP($D1231,CONC_TABLA,2,FALSE()),""))</f>
        <v/>
      </c>
      <c r="F1231" s="9" t="str">
        <f aca="false">IF($D1231="","",IFERROR(VLOOKUP($D1231,CONC_TABLA,3,FALSE()),""))</f>
        <v/>
      </c>
      <c r="G1231" s="30"/>
      <c r="H1231" s="30"/>
      <c r="I1231" s="30"/>
      <c r="J1231" s="29"/>
      <c r="K1231" s="28"/>
      <c r="L1231" s="28"/>
      <c r="M1231" s="9" t="str">
        <f aca="false">IF(OR($B1231="",$E1231=""),"",IF($E1231="INA","INA",IF($G1231="Otro empleador",IF($E1231="RET","RETO",IF($E1231="ORD","OTO","OTX")),IF($E1231="RET","ERR",$E1231))))</f>
        <v/>
      </c>
      <c r="N1231" s="9" t="str">
        <f aca="false">IF($I1231="","",IFERROR(VLOOKUP($I1231,FREC_TABLA,2,FALSE()),""))</f>
        <v/>
      </c>
      <c r="O1231" s="19" t="n">
        <f aca="false">IF(OR($M1231="",$M1231="ERR",$J1231="",$K1231="",$N1231=""),0,IF($N1231=0,IF(AND(OR(1=7,1=12),1&gt;=$K1231,1&lt;=IF($L1231="",12,$L1231)),$J1231,0),IF(AND(1&gt;=$K1231,1&lt;=IF($L1231="",12,$L1231),MOD(1-$K1231,$N1231)=0),$J1231,0)))</f>
        <v>0</v>
      </c>
      <c r="P1231" s="19" t="n">
        <f aca="false">IF(OR($M1231="",$M1231="ERR",$J1231="",$K1231="",$N1231=""),0,IF($N1231=0,IF(AND(OR(2=7,2=12),2&gt;=$K1231,2&lt;=IF($L1231="",12,$L1231)),$J1231,0),IF(AND(2&gt;=$K1231,2&lt;=IF($L1231="",12,$L1231),MOD(2-$K1231,$N1231)=0),$J1231,0)))</f>
        <v>0</v>
      </c>
      <c r="Q1231" s="19" t="n">
        <f aca="false">IF(OR($M1231="",$M1231="ERR",$J1231="",$K1231="",$N1231=""),0,IF($N1231=0,IF(AND(OR(3=7,3=12),3&gt;=$K1231,3&lt;=IF($L1231="",12,$L1231)),$J1231,0),IF(AND(3&gt;=$K1231,3&lt;=IF($L1231="",12,$L1231),MOD(3-$K1231,$N1231)=0),$J1231,0)))</f>
        <v>0</v>
      </c>
      <c r="R1231" s="19" t="n">
        <f aca="false">IF(OR($M1231="",$M1231="ERR",$J1231="",$K1231="",$N1231=""),0,IF($N1231=0,IF(AND(OR(4=7,4=12),4&gt;=$K1231,4&lt;=IF($L1231="",12,$L1231)),$J1231,0),IF(AND(4&gt;=$K1231,4&lt;=IF($L1231="",12,$L1231),MOD(4-$K1231,$N1231)=0),$J1231,0)))</f>
        <v>0</v>
      </c>
      <c r="S1231" s="19" t="n">
        <f aca="false">IF(OR($M1231="",$M1231="ERR",$J1231="",$K1231="",$N1231=""),0,IF($N1231=0,IF(AND(OR(5=7,5=12),5&gt;=$K1231,5&lt;=IF($L1231="",12,$L1231)),$J1231,0),IF(AND(5&gt;=$K1231,5&lt;=IF($L1231="",12,$L1231),MOD(5-$K1231,$N1231)=0),$J1231,0)))</f>
        <v>0</v>
      </c>
      <c r="T1231" s="19" t="n">
        <f aca="false">IF(OR($M1231="",$M1231="ERR",$J1231="",$K1231="",$N1231=""),0,IF($N1231=0,IF(AND(OR(6=7,6=12),6&gt;=$K1231,6&lt;=IF($L1231="",12,$L1231)),$J1231,0),IF(AND(6&gt;=$K1231,6&lt;=IF($L1231="",12,$L1231),MOD(6-$K1231,$N1231)=0),$J1231,0)))</f>
        <v>0</v>
      </c>
      <c r="U1231" s="19" t="n">
        <f aca="false">IF(OR($M1231="",$M1231="ERR",$J1231="",$K1231="",$N1231=""),0,IF($N1231=0,IF(AND(OR(7=7,7=12),7&gt;=$K1231,7&lt;=IF($L1231="",12,$L1231)),$J1231,0),IF(AND(7&gt;=$K1231,7&lt;=IF($L1231="",12,$L1231),MOD(7-$K1231,$N1231)=0),$J1231,0)))</f>
        <v>0</v>
      </c>
      <c r="V1231" s="19" t="n">
        <f aca="false">IF(OR($M1231="",$M1231="ERR",$J1231="",$K1231="",$N1231=""),0,IF($N1231=0,IF(AND(OR(8=7,8=12),8&gt;=$K1231,8&lt;=IF($L1231="",12,$L1231)),$J1231,0),IF(AND(8&gt;=$K1231,8&lt;=IF($L1231="",12,$L1231),MOD(8-$K1231,$N1231)=0),$J1231,0)))</f>
        <v>0</v>
      </c>
      <c r="W1231" s="19" t="n">
        <f aca="false">IF(OR($M1231="",$M1231="ERR",$J1231="",$K1231="",$N1231=""),0,IF($N1231=0,IF(AND(OR(9=7,9=12),9&gt;=$K1231,9&lt;=IF($L1231="",12,$L1231)),$J1231,0),IF(AND(9&gt;=$K1231,9&lt;=IF($L1231="",12,$L1231),MOD(9-$K1231,$N1231)=0),$J1231,0)))</f>
        <v>0</v>
      </c>
      <c r="X1231" s="19" t="n">
        <f aca="false">IF(OR($M1231="",$M1231="ERR",$J1231="",$K1231="",$N1231=""),0,IF($N1231=0,IF(AND(OR(10=7,10=12),10&gt;=$K1231,10&lt;=IF($L1231="",12,$L1231)),$J1231,0),IF(AND(10&gt;=$K1231,10&lt;=IF($L1231="",12,$L1231),MOD(10-$K1231,$N1231)=0),$J1231,0)))</f>
        <v>0</v>
      </c>
      <c r="Y1231" s="19" t="n">
        <f aca="false">IF(OR($M1231="",$M1231="ERR",$J1231="",$K1231="",$N1231=""),0,IF($N1231=0,IF(AND(OR(11=7,11=12),11&gt;=$K1231,11&lt;=IF($L1231="",12,$L1231)),$J1231,0),IF(AND(11&gt;=$K1231,11&lt;=IF($L1231="",12,$L1231),MOD(11-$K1231,$N1231)=0),$J1231,0)))</f>
        <v>0</v>
      </c>
      <c r="Z1231" s="19" t="n">
        <f aca="false">IF(OR($M1231="",$M1231="ERR",$J1231="",$K1231="",$N1231=""),0,IF($N1231=0,IF(AND(OR(12=7,12=12),12&gt;=$K1231,12&lt;=IF($L1231="",12,$L1231)),$J1231,0),IF(AND(12&gt;=$K1231,12&lt;=IF($L1231="",12,$L1231),MOD(12-$K1231,$N1231)=0),$J1231,0)))</f>
        <v>0</v>
      </c>
      <c r="AA1231" s="36" t="n">
        <f aca="false">SUM(O1231:Z1231)</f>
        <v>0</v>
      </c>
      <c r="AB1231" s="15" t="str">
        <f aca="false">IF(AND($B1231="",$D1231="",$J1231=""),"",IF($B1231="","Falta código",IF(ISNA(MATCH($B1231,LST_COD,0)),"Código no registrado en Trabajadores",IF($E1231="","Concepto no está en el catálogo",IF($M1231="ERR","Retención de otro empleador: Origen = Otro empleador",IF(OR($J1231="",$K1231=""),"Falta monto o mes",IF(OR($K1231&lt;1,$K1231&gt;12),"Mes inicio inválido",IF(AND($L1231&lt;&gt;"",OR($L1231&lt;$K1231,$L1231&gt;12)),"Mes fin inválido",IF($N1231="","Falta frecuencia",IF(AND($G1231&lt;&gt;"Otro empleador",SUMPRODUCT(($O1231:$Z1231&lt;&gt;0)*(((COLUMN($O1231:$Z1231)-14)&lt;INDEX(Trabajadores!$M$6:$M$105,MATCH($B1231,LST_COD,0)))+((COLUMN($O1231:$Z1231)-14)&gt;INDEX(Trabajadores!$N$6:$N$105,MATCH($B1231,LST_COD,0)))))&gt;0),"Aviso: hay meses fuera del periodo laboral","OK"))))))))))</f>
        <v/>
      </c>
    </row>
    <row r="1232" customFormat="false" ht="15" hidden="false" customHeight="false" outlineLevel="0" collapsed="false">
      <c r="A1232" s="23" t="n">
        <v>1227</v>
      </c>
      <c r="B1232" s="7"/>
      <c r="C1232" s="35" t="str">
        <f aca="false">IF($B1232="","",IFERROR(INDEX(Trabajadores!$D$6:$D$105,MATCH($B1232,LST_COD,0)),"¿Código?"))</f>
        <v/>
      </c>
      <c r="D1232" s="30"/>
      <c r="E1232" s="9" t="str">
        <f aca="false">IF($D1232="","",IFERROR(VLOOKUP($D1232,CONC_TABLA,2,FALSE()),""))</f>
        <v/>
      </c>
      <c r="F1232" s="9" t="str">
        <f aca="false">IF($D1232="","",IFERROR(VLOOKUP($D1232,CONC_TABLA,3,FALSE()),""))</f>
        <v/>
      </c>
      <c r="G1232" s="30"/>
      <c r="H1232" s="30"/>
      <c r="I1232" s="30"/>
      <c r="J1232" s="29"/>
      <c r="K1232" s="28"/>
      <c r="L1232" s="28"/>
      <c r="M1232" s="9" t="str">
        <f aca="false">IF(OR($B1232="",$E1232=""),"",IF($E1232="INA","INA",IF($G1232="Otro empleador",IF($E1232="RET","RETO",IF($E1232="ORD","OTO","OTX")),IF($E1232="RET","ERR",$E1232))))</f>
        <v/>
      </c>
      <c r="N1232" s="9" t="str">
        <f aca="false">IF($I1232="","",IFERROR(VLOOKUP($I1232,FREC_TABLA,2,FALSE()),""))</f>
        <v/>
      </c>
      <c r="O1232" s="19" t="n">
        <f aca="false">IF(OR($M1232="",$M1232="ERR",$J1232="",$K1232="",$N1232=""),0,IF($N1232=0,IF(AND(OR(1=7,1=12),1&gt;=$K1232,1&lt;=IF($L1232="",12,$L1232)),$J1232,0),IF(AND(1&gt;=$K1232,1&lt;=IF($L1232="",12,$L1232),MOD(1-$K1232,$N1232)=0),$J1232,0)))</f>
        <v>0</v>
      </c>
      <c r="P1232" s="19" t="n">
        <f aca="false">IF(OR($M1232="",$M1232="ERR",$J1232="",$K1232="",$N1232=""),0,IF($N1232=0,IF(AND(OR(2=7,2=12),2&gt;=$K1232,2&lt;=IF($L1232="",12,$L1232)),$J1232,0),IF(AND(2&gt;=$K1232,2&lt;=IF($L1232="",12,$L1232),MOD(2-$K1232,$N1232)=0),$J1232,0)))</f>
        <v>0</v>
      </c>
      <c r="Q1232" s="19" t="n">
        <f aca="false">IF(OR($M1232="",$M1232="ERR",$J1232="",$K1232="",$N1232=""),0,IF($N1232=0,IF(AND(OR(3=7,3=12),3&gt;=$K1232,3&lt;=IF($L1232="",12,$L1232)),$J1232,0),IF(AND(3&gt;=$K1232,3&lt;=IF($L1232="",12,$L1232),MOD(3-$K1232,$N1232)=0),$J1232,0)))</f>
        <v>0</v>
      </c>
      <c r="R1232" s="19" t="n">
        <f aca="false">IF(OR($M1232="",$M1232="ERR",$J1232="",$K1232="",$N1232=""),0,IF($N1232=0,IF(AND(OR(4=7,4=12),4&gt;=$K1232,4&lt;=IF($L1232="",12,$L1232)),$J1232,0),IF(AND(4&gt;=$K1232,4&lt;=IF($L1232="",12,$L1232),MOD(4-$K1232,$N1232)=0),$J1232,0)))</f>
        <v>0</v>
      </c>
      <c r="S1232" s="19" t="n">
        <f aca="false">IF(OR($M1232="",$M1232="ERR",$J1232="",$K1232="",$N1232=""),0,IF($N1232=0,IF(AND(OR(5=7,5=12),5&gt;=$K1232,5&lt;=IF($L1232="",12,$L1232)),$J1232,0),IF(AND(5&gt;=$K1232,5&lt;=IF($L1232="",12,$L1232),MOD(5-$K1232,$N1232)=0),$J1232,0)))</f>
        <v>0</v>
      </c>
      <c r="T1232" s="19" t="n">
        <f aca="false">IF(OR($M1232="",$M1232="ERR",$J1232="",$K1232="",$N1232=""),0,IF($N1232=0,IF(AND(OR(6=7,6=12),6&gt;=$K1232,6&lt;=IF($L1232="",12,$L1232)),$J1232,0),IF(AND(6&gt;=$K1232,6&lt;=IF($L1232="",12,$L1232),MOD(6-$K1232,$N1232)=0),$J1232,0)))</f>
        <v>0</v>
      </c>
      <c r="U1232" s="19" t="n">
        <f aca="false">IF(OR($M1232="",$M1232="ERR",$J1232="",$K1232="",$N1232=""),0,IF($N1232=0,IF(AND(OR(7=7,7=12),7&gt;=$K1232,7&lt;=IF($L1232="",12,$L1232)),$J1232,0),IF(AND(7&gt;=$K1232,7&lt;=IF($L1232="",12,$L1232),MOD(7-$K1232,$N1232)=0),$J1232,0)))</f>
        <v>0</v>
      </c>
      <c r="V1232" s="19" t="n">
        <f aca="false">IF(OR($M1232="",$M1232="ERR",$J1232="",$K1232="",$N1232=""),0,IF($N1232=0,IF(AND(OR(8=7,8=12),8&gt;=$K1232,8&lt;=IF($L1232="",12,$L1232)),$J1232,0),IF(AND(8&gt;=$K1232,8&lt;=IF($L1232="",12,$L1232),MOD(8-$K1232,$N1232)=0),$J1232,0)))</f>
        <v>0</v>
      </c>
      <c r="W1232" s="19" t="n">
        <f aca="false">IF(OR($M1232="",$M1232="ERR",$J1232="",$K1232="",$N1232=""),0,IF($N1232=0,IF(AND(OR(9=7,9=12),9&gt;=$K1232,9&lt;=IF($L1232="",12,$L1232)),$J1232,0),IF(AND(9&gt;=$K1232,9&lt;=IF($L1232="",12,$L1232),MOD(9-$K1232,$N1232)=0),$J1232,0)))</f>
        <v>0</v>
      </c>
      <c r="X1232" s="19" t="n">
        <f aca="false">IF(OR($M1232="",$M1232="ERR",$J1232="",$K1232="",$N1232=""),0,IF($N1232=0,IF(AND(OR(10=7,10=12),10&gt;=$K1232,10&lt;=IF($L1232="",12,$L1232)),$J1232,0),IF(AND(10&gt;=$K1232,10&lt;=IF($L1232="",12,$L1232),MOD(10-$K1232,$N1232)=0),$J1232,0)))</f>
        <v>0</v>
      </c>
      <c r="Y1232" s="19" t="n">
        <f aca="false">IF(OR($M1232="",$M1232="ERR",$J1232="",$K1232="",$N1232=""),0,IF($N1232=0,IF(AND(OR(11=7,11=12),11&gt;=$K1232,11&lt;=IF($L1232="",12,$L1232)),$J1232,0),IF(AND(11&gt;=$K1232,11&lt;=IF($L1232="",12,$L1232),MOD(11-$K1232,$N1232)=0),$J1232,0)))</f>
        <v>0</v>
      </c>
      <c r="Z1232" s="19" t="n">
        <f aca="false">IF(OR($M1232="",$M1232="ERR",$J1232="",$K1232="",$N1232=""),0,IF($N1232=0,IF(AND(OR(12=7,12=12),12&gt;=$K1232,12&lt;=IF($L1232="",12,$L1232)),$J1232,0),IF(AND(12&gt;=$K1232,12&lt;=IF($L1232="",12,$L1232),MOD(12-$K1232,$N1232)=0),$J1232,0)))</f>
        <v>0</v>
      </c>
      <c r="AA1232" s="36" t="n">
        <f aca="false">SUM(O1232:Z1232)</f>
        <v>0</v>
      </c>
      <c r="AB1232" s="15" t="str">
        <f aca="false">IF(AND($B1232="",$D1232="",$J1232=""),"",IF($B1232="","Falta código",IF(ISNA(MATCH($B1232,LST_COD,0)),"Código no registrado en Trabajadores",IF($E1232="","Concepto no está en el catálogo",IF($M1232="ERR","Retención de otro empleador: Origen = Otro empleador",IF(OR($J1232="",$K1232=""),"Falta monto o mes",IF(OR($K1232&lt;1,$K1232&gt;12),"Mes inicio inválido",IF(AND($L1232&lt;&gt;"",OR($L1232&lt;$K1232,$L1232&gt;12)),"Mes fin inválido",IF($N1232="","Falta frecuencia",IF(AND($G1232&lt;&gt;"Otro empleador",SUMPRODUCT(($O1232:$Z1232&lt;&gt;0)*(((COLUMN($O1232:$Z1232)-14)&lt;INDEX(Trabajadores!$M$6:$M$105,MATCH($B1232,LST_COD,0)))+((COLUMN($O1232:$Z1232)-14)&gt;INDEX(Trabajadores!$N$6:$N$105,MATCH($B1232,LST_COD,0)))))&gt;0),"Aviso: hay meses fuera del periodo laboral","OK"))))))))))</f>
        <v/>
      </c>
    </row>
    <row r="1233" customFormat="false" ht="15" hidden="false" customHeight="false" outlineLevel="0" collapsed="false">
      <c r="A1233" s="23" t="n">
        <v>1228</v>
      </c>
      <c r="B1233" s="7"/>
      <c r="C1233" s="35" t="str">
        <f aca="false">IF($B1233="","",IFERROR(INDEX(Trabajadores!$D$6:$D$105,MATCH($B1233,LST_COD,0)),"¿Código?"))</f>
        <v/>
      </c>
      <c r="D1233" s="30"/>
      <c r="E1233" s="9" t="str">
        <f aca="false">IF($D1233="","",IFERROR(VLOOKUP($D1233,CONC_TABLA,2,FALSE()),""))</f>
        <v/>
      </c>
      <c r="F1233" s="9" t="str">
        <f aca="false">IF($D1233="","",IFERROR(VLOOKUP($D1233,CONC_TABLA,3,FALSE()),""))</f>
        <v/>
      </c>
      <c r="G1233" s="30"/>
      <c r="H1233" s="30"/>
      <c r="I1233" s="30"/>
      <c r="J1233" s="29"/>
      <c r="K1233" s="28"/>
      <c r="L1233" s="28"/>
      <c r="M1233" s="9" t="str">
        <f aca="false">IF(OR($B1233="",$E1233=""),"",IF($E1233="INA","INA",IF($G1233="Otro empleador",IF($E1233="RET","RETO",IF($E1233="ORD","OTO","OTX")),IF($E1233="RET","ERR",$E1233))))</f>
        <v/>
      </c>
      <c r="N1233" s="9" t="str">
        <f aca="false">IF($I1233="","",IFERROR(VLOOKUP($I1233,FREC_TABLA,2,FALSE()),""))</f>
        <v/>
      </c>
      <c r="O1233" s="19" t="n">
        <f aca="false">IF(OR($M1233="",$M1233="ERR",$J1233="",$K1233="",$N1233=""),0,IF($N1233=0,IF(AND(OR(1=7,1=12),1&gt;=$K1233,1&lt;=IF($L1233="",12,$L1233)),$J1233,0),IF(AND(1&gt;=$K1233,1&lt;=IF($L1233="",12,$L1233),MOD(1-$K1233,$N1233)=0),$J1233,0)))</f>
        <v>0</v>
      </c>
      <c r="P1233" s="19" t="n">
        <f aca="false">IF(OR($M1233="",$M1233="ERR",$J1233="",$K1233="",$N1233=""),0,IF($N1233=0,IF(AND(OR(2=7,2=12),2&gt;=$K1233,2&lt;=IF($L1233="",12,$L1233)),$J1233,0),IF(AND(2&gt;=$K1233,2&lt;=IF($L1233="",12,$L1233),MOD(2-$K1233,$N1233)=0),$J1233,0)))</f>
        <v>0</v>
      </c>
      <c r="Q1233" s="19" t="n">
        <f aca="false">IF(OR($M1233="",$M1233="ERR",$J1233="",$K1233="",$N1233=""),0,IF($N1233=0,IF(AND(OR(3=7,3=12),3&gt;=$K1233,3&lt;=IF($L1233="",12,$L1233)),$J1233,0),IF(AND(3&gt;=$K1233,3&lt;=IF($L1233="",12,$L1233),MOD(3-$K1233,$N1233)=0),$J1233,0)))</f>
        <v>0</v>
      </c>
      <c r="R1233" s="19" t="n">
        <f aca="false">IF(OR($M1233="",$M1233="ERR",$J1233="",$K1233="",$N1233=""),0,IF($N1233=0,IF(AND(OR(4=7,4=12),4&gt;=$K1233,4&lt;=IF($L1233="",12,$L1233)),$J1233,0),IF(AND(4&gt;=$K1233,4&lt;=IF($L1233="",12,$L1233),MOD(4-$K1233,$N1233)=0),$J1233,0)))</f>
        <v>0</v>
      </c>
      <c r="S1233" s="19" t="n">
        <f aca="false">IF(OR($M1233="",$M1233="ERR",$J1233="",$K1233="",$N1233=""),0,IF($N1233=0,IF(AND(OR(5=7,5=12),5&gt;=$K1233,5&lt;=IF($L1233="",12,$L1233)),$J1233,0),IF(AND(5&gt;=$K1233,5&lt;=IF($L1233="",12,$L1233),MOD(5-$K1233,$N1233)=0),$J1233,0)))</f>
        <v>0</v>
      </c>
      <c r="T1233" s="19" t="n">
        <f aca="false">IF(OR($M1233="",$M1233="ERR",$J1233="",$K1233="",$N1233=""),0,IF($N1233=0,IF(AND(OR(6=7,6=12),6&gt;=$K1233,6&lt;=IF($L1233="",12,$L1233)),$J1233,0),IF(AND(6&gt;=$K1233,6&lt;=IF($L1233="",12,$L1233),MOD(6-$K1233,$N1233)=0),$J1233,0)))</f>
        <v>0</v>
      </c>
      <c r="U1233" s="19" t="n">
        <f aca="false">IF(OR($M1233="",$M1233="ERR",$J1233="",$K1233="",$N1233=""),0,IF($N1233=0,IF(AND(OR(7=7,7=12),7&gt;=$K1233,7&lt;=IF($L1233="",12,$L1233)),$J1233,0),IF(AND(7&gt;=$K1233,7&lt;=IF($L1233="",12,$L1233),MOD(7-$K1233,$N1233)=0),$J1233,0)))</f>
        <v>0</v>
      </c>
      <c r="V1233" s="19" t="n">
        <f aca="false">IF(OR($M1233="",$M1233="ERR",$J1233="",$K1233="",$N1233=""),0,IF($N1233=0,IF(AND(OR(8=7,8=12),8&gt;=$K1233,8&lt;=IF($L1233="",12,$L1233)),$J1233,0),IF(AND(8&gt;=$K1233,8&lt;=IF($L1233="",12,$L1233),MOD(8-$K1233,$N1233)=0),$J1233,0)))</f>
        <v>0</v>
      </c>
      <c r="W1233" s="19" t="n">
        <f aca="false">IF(OR($M1233="",$M1233="ERR",$J1233="",$K1233="",$N1233=""),0,IF($N1233=0,IF(AND(OR(9=7,9=12),9&gt;=$K1233,9&lt;=IF($L1233="",12,$L1233)),$J1233,0),IF(AND(9&gt;=$K1233,9&lt;=IF($L1233="",12,$L1233),MOD(9-$K1233,$N1233)=0),$J1233,0)))</f>
        <v>0</v>
      </c>
      <c r="X1233" s="19" t="n">
        <f aca="false">IF(OR($M1233="",$M1233="ERR",$J1233="",$K1233="",$N1233=""),0,IF($N1233=0,IF(AND(OR(10=7,10=12),10&gt;=$K1233,10&lt;=IF($L1233="",12,$L1233)),$J1233,0),IF(AND(10&gt;=$K1233,10&lt;=IF($L1233="",12,$L1233),MOD(10-$K1233,$N1233)=0),$J1233,0)))</f>
        <v>0</v>
      </c>
      <c r="Y1233" s="19" t="n">
        <f aca="false">IF(OR($M1233="",$M1233="ERR",$J1233="",$K1233="",$N1233=""),0,IF($N1233=0,IF(AND(OR(11=7,11=12),11&gt;=$K1233,11&lt;=IF($L1233="",12,$L1233)),$J1233,0),IF(AND(11&gt;=$K1233,11&lt;=IF($L1233="",12,$L1233),MOD(11-$K1233,$N1233)=0),$J1233,0)))</f>
        <v>0</v>
      </c>
      <c r="Z1233" s="19" t="n">
        <f aca="false">IF(OR($M1233="",$M1233="ERR",$J1233="",$K1233="",$N1233=""),0,IF($N1233=0,IF(AND(OR(12=7,12=12),12&gt;=$K1233,12&lt;=IF($L1233="",12,$L1233)),$J1233,0),IF(AND(12&gt;=$K1233,12&lt;=IF($L1233="",12,$L1233),MOD(12-$K1233,$N1233)=0),$J1233,0)))</f>
        <v>0</v>
      </c>
      <c r="AA1233" s="36" t="n">
        <f aca="false">SUM(O1233:Z1233)</f>
        <v>0</v>
      </c>
      <c r="AB1233" s="15" t="str">
        <f aca="false">IF(AND($B1233="",$D1233="",$J1233=""),"",IF($B1233="","Falta código",IF(ISNA(MATCH($B1233,LST_COD,0)),"Código no registrado en Trabajadores",IF($E1233="","Concepto no está en el catálogo",IF($M1233="ERR","Retención de otro empleador: Origen = Otro empleador",IF(OR($J1233="",$K1233=""),"Falta monto o mes",IF(OR($K1233&lt;1,$K1233&gt;12),"Mes inicio inválido",IF(AND($L1233&lt;&gt;"",OR($L1233&lt;$K1233,$L1233&gt;12)),"Mes fin inválido",IF($N1233="","Falta frecuencia",IF(AND($G1233&lt;&gt;"Otro empleador",SUMPRODUCT(($O1233:$Z1233&lt;&gt;0)*(((COLUMN($O1233:$Z1233)-14)&lt;INDEX(Trabajadores!$M$6:$M$105,MATCH($B1233,LST_COD,0)))+((COLUMN($O1233:$Z1233)-14)&gt;INDEX(Trabajadores!$N$6:$N$105,MATCH($B1233,LST_COD,0)))))&gt;0),"Aviso: hay meses fuera del periodo laboral","OK"))))))))))</f>
        <v/>
      </c>
    </row>
    <row r="1234" customFormat="false" ht="15" hidden="false" customHeight="false" outlineLevel="0" collapsed="false">
      <c r="A1234" s="23" t="n">
        <v>1229</v>
      </c>
      <c r="B1234" s="7"/>
      <c r="C1234" s="35" t="str">
        <f aca="false">IF($B1234="","",IFERROR(INDEX(Trabajadores!$D$6:$D$105,MATCH($B1234,LST_COD,0)),"¿Código?"))</f>
        <v/>
      </c>
      <c r="D1234" s="30"/>
      <c r="E1234" s="9" t="str">
        <f aca="false">IF($D1234="","",IFERROR(VLOOKUP($D1234,CONC_TABLA,2,FALSE()),""))</f>
        <v/>
      </c>
      <c r="F1234" s="9" t="str">
        <f aca="false">IF($D1234="","",IFERROR(VLOOKUP($D1234,CONC_TABLA,3,FALSE()),""))</f>
        <v/>
      </c>
      <c r="G1234" s="30"/>
      <c r="H1234" s="30"/>
      <c r="I1234" s="30"/>
      <c r="J1234" s="29"/>
      <c r="K1234" s="28"/>
      <c r="L1234" s="28"/>
      <c r="M1234" s="9" t="str">
        <f aca="false">IF(OR($B1234="",$E1234=""),"",IF($E1234="INA","INA",IF($G1234="Otro empleador",IF($E1234="RET","RETO",IF($E1234="ORD","OTO","OTX")),IF($E1234="RET","ERR",$E1234))))</f>
        <v/>
      </c>
      <c r="N1234" s="9" t="str">
        <f aca="false">IF($I1234="","",IFERROR(VLOOKUP($I1234,FREC_TABLA,2,FALSE()),""))</f>
        <v/>
      </c>
      <c r="O1234" s="19" t="n">
        <f aca="false">IF(OR($M1234="",$M1234="ERR",$J1234="",$K1234="",$N1234=""),0,IF($N1234=0,IF(AND(OR(1=7,1=12),1&gt;=$K1234,1&lt;=IF($L1234="",12,$L1234)),$J1234,0),IF(AND(1&gt;=$K1234,1&lt;=IF($L1234="",12,$L1234),MOD(1-$K1234,$N1234)=0),$J1234,0)))</f>
        <v>0</v>
      </c>
      <c r="P1234" s="19" t="n">
        <f aca="false">IF(OR($M1234="",$M1234="ERR",$J1234="",$K1234="",$N1234=""),0,IF($N1234=0,IF(AND(OR(2=7,2=12),2&gt;=$K1234,2&lt;=IF($L1234="",12,$L1234)),$J1234,0),IF(AND(2&gt;=$K1234,2&lt;=IF($L1234="",12,$L1234),MOD(2-$K1234,$N1234)=0),$J1234,0)))</f>
        <v>0</v>
      </c>
      <c r="Q1234" s="19" t="n">
        <f aca="false">IF(OR($M1234="",$M1234="ERR",$J1234="",$K1234="",$N1234=""),0,IF($N1234=0,IF(AND(OR(3=7,3=12),3&gt;=$K1234,3&lt;=IF($L1234="",12,$L1234)),$J1234,0),IF(AND(3&gt;=$K1234,3&lt;=IF($L1234="",12,$L1234),MOD(3-$K1234,$N1234)=0),$J1234,0)))</f>
        <v>0</v>
      </c>
      <c r="R1234" s="19" t="n">
        <f aca="false">IF(OR($M1234="",$M1234="ERR",$J1234="",$K1234="",$N1234=""),0,IF($N1234=0,IF(AND(OR(4=7,4=12),4&gt;=$K1234,4&lt;=IF($L1234="",12,$L1234)),$J1234,0),IF(AND(4&gt;=$K1234,4&lt;=IF($L1234="",12,$L1234),MOD(4-$K1234,$N1234)=0),$J1234,0)))</f>
        <v>0</v>
      </c>
      <c r="S1234" s="19" t="n">
        <f aca="false">IF(OR($M1234="",$M1234="ERR",$J1234="",$K1234="",$N1234=""),0,IF($N1234=0,IF(AND(OR(5=7,5=12),5&gt;=$K1234,5&lt;=IF($L1234="",12,$L1234)),$J1234,0),IF(AND(5&gt;=$K1234,5&lt;=IF($L1234="",12,$L1234),MOD(5-$K1234,$N1234)=0),$J1234,0)))</f>
        <v>0</v>
      </c>
      <c r="T1234" s="19" t="n">
        <f aca="false">IF(OR($M1234="",$M1234="ERR",$J1234="",$K1234="",$N1234=""),0,IF($N1234=0,IF(AND(OR(6=7,6=12),6&gt;=$K1234,6&lt;=IF($L1234="",12,$L1234)),$J1234,0),IF(AND(6&gt;=$K1234,6&lt;=IF($L1234="",12,$L1234),MOD(6-$K1234,$N1234)=0),$J1234,0)))</f>
        <v>0</v>
      </c>
      <c r="U1234" s="19" t="n">
        <f aca="false">IF(OR($M1234="",$M1234="ERR",$J1234="",$K1234="",$N1234=""),0,IF($N1234=0,IF(AND(OR(7=7,7=12),7&gt;=$K1234,7&lt;=IF($L1234="",12,$L1234)),$J1234,0),IF(AND(7&gt;=$K1234,7&lt;=IF($L1234="",12,$L1234),MOD(7-$K1234,$N1234)=0),$J1234,0)))</f>
        <v>0</v>
      </c>
      <c r="V1234" s="19" t="n">
        <f aca="false">IF(OR($M1234="",$M1234="ERR",$J1234="",$K1234="",$N1234=""),0,IF($N1234=0,IF(AND(OR(8=7,8=12),8&gt;=$K1234,8&lt;=IF($L1234="",12,$L1234)),$J1234,0),IF(AND(8&gt;=$K1234,8&lt;=IF($L1234="",12,$L1234),MOD(8-$K1234,$N1234)=0),$J1234,0)))</f>
        <v>0</v>
      </c>
      <c r="W1234" s="19" t="n">
        <f aca="false">IF(OR($M1234="",$M1234="ERR",$J1234="",$K1234="",$N1234=""),0,IF($N1234=0,IF(AND(OR(9=7,9=12),9&gt;=$K1234,9&lt;=IF($L1234="",12,$L1234)),$J1234,0),IF(AND(9&gt;=$K1234,9&lt;=IF($L1234="",12,$L1234),MOD(9-$K1234,$N1234)=0),$J1234,0)))</f>
        <v>0</v>
      </c>
      <c r="X1234" s="19" t="n">
        <f aca="false">IF(OR($M1234="",$M1234="ERR",$J1234="",$K1234="",$N1234=""),0,IF($N1234=0,IF(AND(OR(10=7,10=12),10&gt;=$K1234,10&lt;=IF($L1234="",12,$L1234)),$J1234,0),IF(AND(10&gt;=$K1234,10&lt;=IF($L1234="",12,$L1234),MOD(10-$K1234,$N1234)=0),$J1234,0)))</f>
        <v>0</v>
      </c>
      <c r="Y1234" s="19" t="n">
        <f aca="false">IF(OR($M1234="",$M1234="ERR",$J1234="",$K1234="",$N1234=""),0,IF($N1234=0,IF(AND(OR(11=7,11=12),11&gt;=$K1234,11&lt;=IF($L1234="",12,$L1234)),$J1234,0),IF(AND(11&gt;=$K1234,11&lt;=IF($L1234="",12,$L1234),MOD(11-$K1234,$N1234)=0),$J1234,0)))</f>
        <v>0</v>
      </c>
      <c r="Z1234" s="19" t="n">
        <f aca="false">IF(OR($M1234="",$M1234="ERR",$J1234="",$K1234="",$N1234=""),0,IF($N1234=0,IF(AND(OR(12=7,12=12),12&gt;=$K1234,12&lt;=IF($L1234="",12,$L1234)),$J1234,0),IF(AND(12&gt;=$K1234,12&lt;=IF($L1234="",12,$L1234),MOD(12-$K1234,$N1234)=0),$J1234,0)))</f>
        <v>0</v>
      </c>
      <c r="AA1234" s="36" t="n">
        <f aca="false">SUM(O1234:Z1234)</f>
        <v>0</v>
      </c>
      <c r="AB1234" s="15" t="str">
        <f aca="false">IF(AND($B1234="",$D1234="",$J1234=""),"",IF($B1234="","Falta código",IF(ISNA(MATCH($B1234,LST_COD,0)),"Código no registrado en Trabajadores",IF($E1234="","Concepto no está en el catálogo",IF($M1234="ERR","Retención de otro empleador: Origen = Otro empleador",IF(OR($J1234="",$K1234=""),"Falta monto o mes",IF(OR($K1234&lt;1,$K1234&gt;12),"Mes inicio inválido",IF(AND($L1234&lt;&gt;"",OR($L1234&lt;$K1234,$L1234&gt;12)),"Mes fin inválido",IF($N1234="","Falta frecuencia",IF(AND($G1234&lt;&gt;"Otro empleador",SUMPRODUCT(($O1234:$Z1234&lt;&gt;0)*(((COLUMN($O1234:$Z1234)-14)&lt;INDEX(Trabajadores!$M$6:$M$105,MATCH($B1234,LST_COD,0)))+((COLUMN($O1234:$Z1234)-14)&gt;INDEX(Trabajadores!$N$6:$N$105,MATCH($B1234,LST_COD,0)))))&gt;0),"Aviso: hay meses fuera del periodo laboral","OK"))))))))))</f>
        <v/>
      </c>
    </row>
    <row r="1235" customFormat="false" ht="15" hidden="false" customHeight="false" outlineLevel="0" collapsed="false">
      <c r="A1235" s="23" t="n">
        <v>1230</v>
      </c>
      <c r="B1235" s="7"/>
      <c r="C1235" s="35" t="str">
        <f aca="false">IF($B1235="","",IFERROR(INDEX(Trabajadores!$D$6:$D$105,MATCH($B1235,LST_COD,0)),"¿Código?"))</f>
        <v/>
      </c>
      <c r="D1235" s="30"/>
      <c r="E1235" s="9" t="str">
        <f aca="false">IF($D1235="","",IFERROR(VLOOKUP($D1235,CONC_TABLA,2,FALSE()),""))</f>
        <v/>
      </c>
      <c r="F1235" s="9" t="str">
        <f aca="false">IF($D1235="","",IFERROR(VLOOKUP($D1235,CONC_TABLA,3,FALSE()),""))</f>
        <v/>
      </c>
      <c r="G1235" s="30"/>
      <c r="H1235" s="30"/>
      <c r="I1235" s="30"/>
      <c r="J1235" s="29"/>
      <c r="K1235" s="28"/>
      <c r="L1235" s="28"/>
      <c r="M1235" s="9" t="str">
        <f aca="false">IF(OR($B1235="",$E1235=""),"",IF($E1235="INA","INA",IF($G1235="Otro empleador",IF($E1235="RET","RETO",IF($E1235="ORD","OTO","OTX")),IF($E1235="RET","ERR",$E1235))))</f>
        <v/>
      </c>
      <c r="N1235" s="9" t="str">
        <f aca="false">IF($I1235="","",IFERROR(VLOOKUP($I1235,FREC_TABLA,2,FALSE()),""))</f>
        <v/>
      </c>
      <c r="O1235" s="19" t="n">
        <f aca="false">IF(OR($M1235="",$M1235="ERR",$J1235="",$K1235="",$N1235=""),0,IF($N1235=0,IF(AND(OR(1=7,1=12),1&gt;=$K1235,1&lt;=IF($L1235="",12,$L1235)),$J1235,0),IF(AND(1&gt;=$K1235,1&lt;=IF($L1235="",12,$L1235),MOD(1-$K1235,$N1235)=0),$J1235,0)))</f>
        <v>0</v>
      </c>
      <c r="P1235" s="19" t="n">
        <f aca="false">IF(OR($M1235="",$M1235="ERR",$J1235="",$K1235="",$N1235=""),0,IF($N1235=0,IF(AND(OR(2=7,2=12),2&gt;=$K1235,2&lt;=IF($L1235="",12,$L1235)),$J1235,0),IF(AND(2&gt;=$K1235,2&lt;=IF($L1235="",12,$L1235),MOD(2-$K1235,$N1235)=0),$J1235,0)))</f>
        <v>0</v>
      </c>
      <c r="Q1235" s="19" t="n">
        <f aca="false">IF(OR($M1235="",$M1235="ERR",$J1235="",$K1235="",$N1235=""),0,IF($N1235=0,IF(AND(OR(3=7,3=12),3&gt;=$K1235,3&lt;=IF($L1235="",12,$L1235)),$J1235,0),IF(AND(3&gt;=$K1235,3&lt;=IF($L1235="",12,$L1235),MOD(3-$K1235,$N1235)=0),$J1235,0)))</f>
        <v>0</v>
      </c>
      <c r="R1235" s="19" t="n">
        <f aca="false">IF(OR($M1235="",$M1235="ERR",$J1235="",$K1235="",$N1235=""),0,IF($N1235=0,IF(AND(OR(4=7,4=12),4&gt;=$K1235,4&lt;=IF($L1235="",12,$L1235)),$J1235,0),IF(AND(4&gt;=$K1235,4&lt;=IF($L1235="",12,$L1235),MOD(4-$K1235,$N1235)=0),$J1235,0)))</f>
        <v>0</v>
      </c>
      <c r="S1235" s="19" t="n">
        <f aca="false">IF(OR($M1235="",$M1235="ERR",$J1235="",$K1235="",$N1235=""),0,IF($N1235=0,IF(AND(OR(5=7,5=12),5&gt;=$K1235,5&lt;=IF($L1235="",12,$L1235)),$J1235,0),IF(AND(5&gt;=$K1235,5&lt;=IF($L1235="",12,$L1235),MOD(5-$K1235,$N1235)=0),$J1235,0)))</f>
        <v>0</v>
      </c>
      <c r="T1235" s="19" t="n">
        <f aca="false">IF(OR($M1235="",$M1235="ERR",$J1235="",$K1235="",$N1235=""),0,IF($N1235=0,IF(AND(OR(6=7,6=12),6&gt;=$K1235,6&lt;=IF($L1235="",12,$L1235)),$J1235,0),IF(AND(6&gt;=$K1235,6&lt;=IF($L1235="",12,$L1235),MOD(6-$K1235,$N1235)=0),$J1235,0)))</f>
        <v>0</v>
      </c>
      <c r="U1235" s="19" t="n">
        <f aca="false">IF(OR($M1235="",$M1235="ERR",$J1235="",$K1235="",$N1235=""),0,IF($N1235=0,IF(AND(OR(7=7,7=12),7&gt;=$K1235,7&lt;=IF($L1235="",12,$L1235)),$J1235,0),IF(AND(7&gt;=$K1235,7&lt;=IF($L1235="",12,$L1235),MOD(7-$K1235,$N1235)=0),$J1235,0)))</f>
        <v>0</v>
      </c>
      <c r="V1235" s="19" t="n">
        <f aca="false">IF(OR($M1235="",$M1235="ERR",$J1235="",$K1235="",$N1235=""),0,IF($N1235=0,IF(AND(OR(8=7,8=12),8&gt;=$K1235,8&lt;=IF($L1235="",12,$L1235)),$J1235,0),IF(AND(8&gt;=$K1235,8&lt;=IF($L1235="",12,$L1235),MOD(8-$K1235,$N1235)=0),$J1235,0)))</f>
        <v>0</v>
      </c>
      <c r="W1235" s="19" t="n">
        <f aca="false">IF(OR($M1235="",$M1235="ERR",$J1235="",$K1235="",$N1235=""),0,IF($N1235=0,IF(AND(OR(9=7,9=12),9&gt;=$K1235,9&lt;=IF($L1235="",12,$L1235)),$J1235,0),IF(AND(9&gt;=$K1235,9&lt;=IF($L1235="",12,$L1235),MOD(9-$K1235,$N1235)=0),$J1235,0)))</f>
        <v>0</v>
      </c>
      <c r="X1235" s="19" t="n">
        <f aca="false">IF(OR($M1235="",$M1235="ERR",$J1235="",$K1235="",$N1235=""),0,IF($N1235=0,IF(AND(OR(10=7,10=12),10&gt;=$K1235,10&lt;=IF($L1235="",12,$L1235)),$J1235,0),IF(AND(10&gt;=$K1235,10&lt;=IF($L1235="",12,$L1235),MOD(10-$K1235,$N1235)=0),$J1235,0)))</f>
        <v>0</v>
      </c>
      <c r="Y1235" s="19" t="n">
        <f aca="false">IF(OR($M1235="",$M1235="ERR",$J1235="",$K1235="",$N1235=""),0,IF($N1235=0,IF(AND(OR(11=7,11=12),11&gt;=$K1235,11&lt;=IF($L1235="",12,$L1235)),$J1235,0),IF(AND(11&gt;=$K1235,11&lt;=IF($L1235="",12,$L1235),MOD(11-$K1235,$N1235)=0),$J1235,0)))</f>
        <v>0</v>
      </c>
      <c r="Z1235" s="19" t="n">
        <f aca="false">IF(OR($M1235="",$M1235="ERR",$J1235="",$K1235="",$N1235=""),0,IF($N1235=0,IF(AND(OR(12=7,12=12),12&gt;=$K1235,12&lt;=IF($L1235="",12,$L1235)),$J1235,0),IF(AND(12&gt;=$K1235,12&lt;=IF($L1235="",12,$L1235),MOD(12-$K1235,$N1235)=0),$J1235,0)))</f>
        <v>0</v>
      </c>
      <c r="AA1235" s="36" t="n">
        <f aca="false">SUM(O1235:Z1235)</f>
        <v>0</v>
      </c>
      <c r="AB1235" s="15" t="str">
        <f aca="false">IF(AND($B1235="",$D1235="",$J1235=""),"",IF($B1235="","Falta código",IF(ISNA(MATCH($B1235,LST_COD,0)),"Código no registrado en Trabajadores",IF($E1235="","Concepto no está en el catálogo",IF($M1235="ERR","Retención de otro empleador: Origen = Otro empleador",IF(OR($J1235="",$K1235=""),"Falta monto o mes",IF(OR($K1235&lt;1,$K1235&gt;12),"Mes inicio inválido",IF(AND($L1235&lt;&gt;"",OR($L1235&lt;$K1235,$L1235&gt;12)),"Mes fin inválido",IF($N1235="","Falta frecuencia",IF(AND($G1235&lt;&gt;"Otro empleador",SUMPRODUCT(($O1235:$Z1235&lt;&gt;0)*(((COLUMN($O1235:$Z1235)-14)&lt;INDEX(Trabajadores!$M$6:$M$105,MATCH($B1235,LST_COD,0)))+((COLUMN($O1235:$Z1235)-14)&gt;INDEX(Trabajadores!$N$6:$N$105,MATCH($B1235,LST_COD,0)))))&gt;0),"Aviso: hay meses fuera del periodo laboral","OK"))))))))))</f>
        <v/>
      </c>
    </row>
    <row r="1236" customFormat="false" ht="15" hidden="false" customHeight="false" outlineLevel="0" collapsed="false">
      <c r="A1236" s="23" t="n">
        <v>1231</v>
      </c>
      <c r="B1236" s="7"/>
      <c r="C1236" s="35" t="str">
        <f aca="false">IF($B1236="","",IFERROR(INDEX(Trabajadores!$D$6:$D$105,MATCH($B1236,LST_COD,0)),"¿Código?"))</f>
        <v/>
      </c>
      <c r="D1236" s="30"/>
      <c r="E1236" s="9" t="str">
        <f aca="false">IF($D1236="","",IFERROR(VLOOKUP($D1236,CONC_TABLA,2,FALSE()),""))</f>
        <v/>
      </c>
      <c r="F1236" s="9" t="str">
        <f aca="false">IF($D1236="","",IFERROR(VLOOKUP($D1236,CONC_TABLA,3,FALSE()),""))</f>
        <v/>
      </c>
      <c r="G1236" s="30"/>
      <c r="H1236" s="30"/>
      <c r="I1236" s="30"/>
      <c r="J1236" s="29"/>
      <c r="K1236" s="28"/>
      <c r="L1236" s="28"/>
      <c r="M1236" s="9" t="str">
        <f aca="false">IF(OR($B1236="",$E1236=""),"",IF($E1236="INA","INA",IF($G1236="Otro empleador",IF($E1236="RET","RETO",IF($E1236="ORD","OTO","OTX")),IF($E1236="RET","ERR",$E1236))))</f>
        <v/>
      </c>
      <c r="N1236" s="9" t="str">
        <f aca="false">IF($I1236="","",IFERROR(VLOOKUP($I1236,FREC_TABLA,2,FALSE()),""))</f>
        <v/>
      </c>
      <c r="O1236" s="19" t="n">
        <f aca="false">IF(OR($M1236="",$M1236="ERR",$J1236="",$K1236="",$N1236=""),0,IF($N1236=0,IF(AND(OR(1=7,1=12),1&gt;=$K1236,1&lt;=IF($L1236="",12,$L1236)),$J1236,0),IF(AND(1&gt;=$K1236,1&lt;=IF($L1236="",12,$L1236),MOD(1-$K1236,$N1236)=0),$J1236,0)))</f>
        <v>0</v>
      </c>
      <c r="P1236" s="19" t="n">
        <f aca="false">IF(OR($M1236="",$M1236="ERR",$J1236="",$K1236="",$N1236=""),0,IF($N1236=0,IF(AND(OR(2=7,2=12),2&gt;=$K1236,2&lt;=IF($L1236="",12,$L1236)),$J1236,0),IF(AND(2&gt;=$K1236,2&lt;=IF($L1236="",12,$L1236),MOD(2-$K1236,$N1236)=0),$J1236,0)))</f>
        <v>0</v>
      </c>
      <c r="Q1236" s="19" t="n">
        <f aca="false">IF(OR($M1236="",$M1236="ERR",$J1236="",$K1236="",$N1236=""),0,IF($N1236=0,IF(AND(OR(3=7,3=12),3&gt;=$K1236,3&lt;=IF($L1236="",12,$L1236)),$J1236,0),IF(AND(3&gt;=$K1236,3&lt;=IF($L1236="",12,$L1236),MOD(3-$K1236,$N1236)=0),$J1236,0)))</f>
        <v>0</v>
      </c>
      <c r="R1236" s="19" t="n">
        <f aca="false">IF(OR($M1236="",$M1236="ERR",$J1236="",$K1236="",$N1236=""),0,IF($N1236=0,IF(AND(OR(4=7,4=12),4&gt;=$K1236,4&lt;=IF($L1236="",12,$L1236)),$J1236,0),IF(AND(4&gt;=$K1236,4&lt;=IF($L1236="",12,$L1236),MOD(4-$K1236,$N1236)=0),$J1236,0)))</f>
        <v>0</v>
      </c>
      <c r="S1236" s="19" t="n">
        <f aca="false">IF(OR($M1236="",$M1236="ERR",$J1236="",$K1236="",$N1236=""),0,IF($N1236=0,IF(AND(OR(5=7,5=12),5&gt;=$K1236,5&lt;=IF($L1236="",12,$L1236)),$J1236,0),IF(AND(5&gt;=$K1236,5&lt;=IF($L1236="",12,$L1236),MOD(5-$K1236,$N1236)=0),$J1236,0)))</f>
        <v>0</v>
      </c>
      <c r="T1236" s="19" t="n">
        <f aca="false">IF(OR($M1236="",$M1236="ERR",$J1236="",$K1236="",$N1236=""),0,IF($N1236=0,IF(AND(OR(6=7,6=12),6&gt;=$K1236,6&lt;=IF($L1236="",12,$L1236)),$J1236,0),IF(AND(6&gt;=$K1236,6&lt;=IF($L1236="",12,$L1236),MOD(6-$K1236,$N1236)=0),$J1236,0)))</f>
        <v>0</v>
      </c>
      <c r="U1236" s="19" t="n">
        <f aca="false">IF(OR($M1236="",$M1236="ERR",$J1236="",$K1236="",$N1236=""),0,IF($N1236=0,IF(AND(OR(7=7,7=12),7&gt;=$K1236,7&lt;=IF($L1236="",12,$L1236)),$J1236,0),IF(AND(7&gt;=$K1236,7&lt;=IF($L1236="",12,$L1236),MOD(7-$K1236,$N1236)=0),$J1236,0)))</f>
        <v>0</v>
      </c>
      <c r="V1236" s="19" t="n">
        <f aca="false">IF(OR($M1236="",$M1236="ERR",$J1236="",$K1236="",$N1236=""),0,IF($N1236=0,IF(AND(OR(8=7,8=12),8&gt;=$K1236,8&lt;=IF($L1236="",12,$L1236)),$J1236,0),IF(AND(8&gt;=$K1236,8&lt;=IF($L1236="",12,$L1236),MOD(8-$K1236,$N1236)=0),$J1236,0)))</f>
        <v>0</v>
      </c>
      <c r="W1236" s="19" t="n">
        <f aca="false">IF(OR($M1236="",$M1236="ERR",$J1236="",$K1236="",$N1236=""),0,IF($N1236=0,IF(AND(OR(9=7,9=12),9&gt;=$K1236,9&lt;=IF($L1236="",12,$L1236)),$J1236,0),IF(AND(9&gt;=$K1236,9&lt;=IF($L1236="",12,$L1236),MOD(9-$K1236,$N1236)=0),$J1236,0)))</f>
        <v>0</v>
      </c>
      <c r="X1236" s="19" t="n">
        <f aca="false">IF(OR($M1236="",$M1236="ERR",$J1236="",$K1236="",$N1236=""),0,IF($N1236=0,IF(AND(OR(10=7,10=12),10&gt;=$K1236,10&lt;=IF($L1236="",12,$L1236)),$J1236,0),IF(AND(10&gt;=$K1236,10&lt;=IF($L1236="",12,$L1236),MOD(10-$K1236,$N1236)=0),$J1236,0)))</f>
        <v>0</v>
      </c>
      <c r="Y1236" s="19" t="n">
        <f aca="false">IF(OR($M1236="",$M1236="ERR",$J1236="",$K1236="",$N1236=""),0,IF($N1236=0,IF(AND(OR(11=7,11=12),11&gt;=$K1236,11&lt;=IF($L1236="",12,$L1236)),$J1236,0),IF(AND(11&gt;=$K1236,11&lt;=IF($L1236="",12,$L1236),MOD(11-$K1236,$N1236)=0),$J1236,0)))</f>
        <v>0</v>
      </c>
      <c r="Z1236" s="19" t="n">
        <f aca="false">IF(OR($M1236="",$M1236="ERR",$J1236="",$K1236="",$N1236=""),0,IF($N1236=0,IF(AND(OR(12=7,12=12),12&gt;=$K1236,12&lt;=IF($L1236="",12,$L1236)),$J1236,0),IF(AND(12&gt;=$K1236,12&lt;=IF($L1236="",12,$L1236),MOD(12-$K1236,$N1236)=0),$J1236,0)))</f>
        <v>0</v>
      </c>
      <c r="AA1236" s="36" t="n">
        <f aca="false">SUM(O1236:Z1236)</f>
        <v>0</v>
      </c>
      <c r="AB1236" s="15" t="str">
        <f aca="false">IF(AND($B1236="",$D1236="",$J1236=""),"",IF($B1236="","Falta código",IF(ISNA(MATCH($B1236,LST_COD,0)),"Código no registrado en Trabajadores",IF($E1236="","Concepto no está en el catálogo",IF($M1236="ERR","Retención de otro empleador: Origen = Otro empleador",IF(OR($J1236="",$K1236=""),"Falta monto o mes",IF(OR($K1236&lt;1,$K1236&gt;12),"Mes inicio inválido",IF(AND($L1236&lt;&gt;"",OR($L1236&lt;$K1236,$L1236&gt;12)),"Mes fin inválido",IF($N1236="","Falta frecuencia",IF(AND($G1236&lt;&gt;"Otro empleador",SUMPRODUCT(($O1236:$Z1236&lt;&gt;0)*(((COLUMN($O1236:$Z1236)-14)&lt;INDEX(Trabajadores!$M$6:$M$105,MATCH($B1236,LST_COD,0)))+((COLUMN($O1236:$Z1236)-14)&gt;INDEX(Trabajadores!$N$6:$N$105,MATCH($B1236,LST_COD,0)))))&gt;0),"Aviso: hay meses fuera del periodo laboral","OK"))))))))))</f>
        <v/>
      </c>
    </row>
    <row r="1237" customFormat="false" ht="15" hidden="false" customHeight="false" outlineLevel="0" collapsed="false">
      <c r="A1237" s="23" t="n">
        <v>1232</v>
      </c>
      <c r="B1237" s="7"/>
      <c r="C1237" s="35" t="str">
        <f aca="false">IF($B1237="","",IFERROR(INDEX(Trabajadores!$D$6:$D$105,MATCH($B1237,LST_COD,0)),"¿Código?"))</f>
        <v/>
      </c>
      <c r="D1237" s="30"/>
      <c r="E1237" s="9" t="str">
        <f aca="false">IF($D1237="","",IFERROR(VLOOKUP($D1237,CONC_TABLA,2,FALSE()),""))</f>
        <v/>
      </c>
      <c r="F1237" s="9" t="str">
        <f aca="false">IF($D1237="","",IFERROR(VLOOKUP($D1237,CONC_TABLA,3,FALSE()),""))</f>
        <v/>
      </c>
      <c r="G1237" s="30"/>
      <c r="H1237" s="30"/>
      <c r="I1237" s="30"/>
      <c r="J1237" s="29"/>
      <c r="K1237" s="28"/>
      <c r="L1237" s="28"/>
      <c r="M1237" s="9" t="str">
        <f aca="false">IF(OR($B1237="",$E1237=""),"",IF($E1237="INA","INA",IF($G1237="Otro empleador",IF($E1237="RET","RETO",IF($E1237="ORD","OTO","OTX")),IF($E1237="RET","ERR",$E1237))))</f>
        <v/>
      </c>
      <c r="N1237" s="9" t="str">
        <f aca="false">IF($I1237="","",IFERROR(VLOOKUP($I1237,FREC_TABLA,2,FALSE()),""))</f>
        <v/>
      </c>
      <c r="O1237" s="19" t="n">
        <f aca="false">IF(OR($M1237="",$M1237="ERR",$J1237="",$K1237="",$N1237=""),0,IF($N1237=0,IF(AND(OR(1=7,1=12),1&gt;=$K1237,1&lt;=IF($L1237="",12,$L1237)),$J1237,0),IF(AND(1&gt;=$K1237,1&lt;=IF($L1237="",12,$L1237),MOD(1-$K1237,$N1237)=0),$J1237,0)))</f>
        <v>0</v>
      </c>
      <c r="P1237" s="19" t="n">
        <f aca="false">IF(OR($M1237="",$M1237="ERR",$J1237="",$K1237="",$N1237=""),0,IF($N1237=0,IF(AND(OR(2=7,2=12),2&gt;=$K1237,2&lt;=IF($L1237="",12,$L1237)),$J1237,0),IF(AND(2&gt;=$K1237,2&lt;=IF($L1237="",12,$L1237),MOD(2-$K1237,$N1237)=0),$J1237,0)))</f>
        <v>0</v>
      </c>
      <c r="Q1237" s="19" t="n">
        <f aca="false">IF(OR($M1237="",$M1237="ERR",$J1237="",$K1237="",$N1237=""),0,IF($N1237=0,IF(AND(OR(3=7,3=12),3&gt;=$K1237,3&lt;=IF($L1237="",12,$L1237)),$J1237,0),IF(AND(3&gt;=$K1237,3&lt;=IF($L1237="",12,$L1237),MOD(3-$K1237,$N1237)=0),$J1237,0)))</f>
        <v>0</v>
      </c>
      <c r="R1237" s="19" t="n">
        <f aca="false">IF(OR($M1237="",$M1237="ERR",$J1237="",$K1237="",$N1237=""),0,IF($N1237=0,IF(AND(OR(4=7,4=12),4&gt;=$K1237,4&lt;=IF($L1237="",12,$L1237)),$J1237,0),IF(AND(4&gt;=$K1237,4&lt;=IF($L1237="",12,$L1237),MOD(4-$K1237,$N1237)=0),$J1237,0)))</f>
        <v>0</v>
      </c>
      <c r="S1237" s="19" t="n">
        <f aca="false">IF(OR($M1237="",$M1237="ERR",$J1237="",$K1237="",$N1237=""),0,IF($N1237=0,IF(AND(OR(5=7,5=12),5&gt;=$K1237,5&lt;=IF($L1237="",12,$L1237)),$J1237,0),IF(AND(5&gt;=$K1237,5&lt;=IF($L1237="",12,$L1237),MOD(5-$K1237,$N1237)=0),$J1237,0)))</f>
        <v>0</v>
      </c>
      <c r="T1237" s="19" t="n">
        <f aca="false">IF(OR($M1237="",$M1237="ERR",$J1237="",$K1237="",$N1237=""),0,IF($N1237=0,IF(AND(OR(6=7,6=12),6&gt;=$K1237,6&lt;=IF($L1237="",12,$L1237)),$J1237,0),IF(AND(6&gt;=$K1237,6&lt;=IF($L1237="",12,$L1237),MOD(6-$K1237,$N1237)=0),$J1237,0)))</f>
        <v>0</v>
      </c>
      <c r="U1237" s="19" t="n">
        <f aca="false">IF(OR($M1237="",$M1237="ERR",$J1237="",$K1237="",$N1237=""),0,IF($N1237=0,IF(AND(OR(7=7,7=12),7&gt;=$K1237,7&lt;=IF($L1237="",12,$L1237)),$J1237,0),IF(AND(7&gt;=$K1237,7&lt;=IF($L1237="",12,$L1237),MOD(7-$K1237,$N1237)=0),$J1237,0)))</f>
        <v>0</v>
      </c>
      <c r="V1237" s="19" t="n">
        <f aca="false">IF(OR($M1237="",$M1237="ERR",$J1237="",$K1237="",$N1237=""),0,IF($N1237=0,IF(AND(OR(8=7,8=12),8&gt;=$K1237,8&lt;=IF($L1237="",12,$L1237)),$J1237,0),IF(AND(8&gt;=$K1237,8&lt;=IF($L1237="",12,$L1237),MOD(8-$K1237,$N1237)=0),$J1237,0)))</f>
        <v>0</v>
      </c>
      <c r="W1237" s="19" t="n">
        <f aca="false">IF(OR($M1237="",$M1237="ERR",$J1237="",$K1237="",$N1237=""),0,IF($N1237=0,IF(AND(OR(9=7,9=12),9&gt;=$K1237,9&lt;=IF($L1237="",12,$L1237)),$J1237,0),IF(AND(9&gt;=$K1237,9&lt;=IF($L1237="",12,$L1237),MOD(9-$K1237,$N1237)=0),$J1237,0)))</f>
        <v>0</v>
      </c>
      <c r="X1237" s="19" t="n">
        <f aca="false">IF(OR($M1237="",$M1237="ERR",$J1237="",$K1237="",$N1237=""),0,IF($N1237=0,IF(AND(OR(10=7,10=12),10&gt;=$K1237,10&lt;=IF($L1237="",12,$L1237)),$J1237,0),IF(AND(10&gt;=$K1237,10&lt;=IF($L1237="",12,$L1237),MOD(10-$K1237,$N1237)=0),$J1237,0)))</f>
        <v>0</v>
      </c>
      <c r="Y1237" s="19" t="n">
        <f aca="false">IF(OR($M1237="",$M1237="ERR",$J1237="",$K1237="",$N1237=""),0,IF($N1237=0,IF(AND(OR(11=7,11=12),11&gt;=$K1237,11&lt;=IF($L1237="",12,$L1237)),$J1237,0),IF(AND(11&gt;=$K1237,11&lt;=IF($L1237="",12,$L1237),MOD(11-$K1237,$N1237)=0),$J1237,0)))</f>
        <v>0</v>
      </c>
      <c r="Z1237" s="19" t="n">
        <f aca="false">IF(OR($M1237="",$M1237="ERR",$J1237="",$K1237="",$N1237=""),0,IF($N1237=0,IF(AND(OR(12=7,12=12),12&gt;=$K1237,12&lt;=IF($L1237="",12,$L1237)),$J1237,0),IF(AND(12&gt;=$K1237,12&lt;=IF($L1237="",12,$L1237),MOD(12-$K1237,$N1237)=0),$J1237,0)))</f>
        <v>0</v>
      </c>
      <c r="AA1237" s="36" t="n">
        <f aca="false">SUM(O1237:Z1237)</f>
        <v>0</v>
      </c>
      <c r="AB1237" s="15" t="str">
        <f aca="false">IF(AND($B1237="",$D1237="",$J1237=""),"",IF($B1237="","Falta código",IF(ISNA(MATCH($B1237,LST_COD,0)),"Código no registrado en Trabajadores",IF($E1237="","Concepto no está en el catálogo",IF($M1237="ERR","Retención de otro empleador: Origen = Otro empleador",IF(OR($J1237="",$K1237=""),"Falta monto o mes",IF(OR($K1237&lt;1,$K1237&gt;12),"Mes inicio inválido",IF(AND($L1237&lt;&gt;"",OR($L1237&lt;$K1237,$L1237&gt;12)),"Mes fin inválido",IF($N1237="","Falta frecuencia",IF(AND($G1237&lt;&gt;"Otro empleador",SUMPRODUCT(($O1237:$Z1237&lt;&gt;0)*(((COLUMN($O1237:$Z1237)-14)&lt;INDEX(Trabajadores!$M$6:$M$105,MATCH($B1237,LST_COD,0)))+((COLUMN($O1237:$Z1237)-14)&gt;INDEX(Trabajadores!$N$6:$N$105,MATCH($B1237,LST_COD,0)))))&gt;0),"Aviso: hay meses fuera del periodo laboral","OK"))))))))))</f>
        <v/>
      </c>
    </row>
    <row r="1238" customFormat="false" ht="15" hidden="false" customHeight="false" outlineLevel="0" collapsed="false">
      <c r="A1238" s="23" t="n">
        <v>1233</v>
      </c>
      <c r="B1238" s="7"/>
      <c r="C1238" s="35" t="str">
        <f aca="false">IF($B1238="","",IFERROR(INDEX(Trabajadores!$D$6:$D$105,MATCH($B1238,LST_COD,0)),"¿Código?"))</f>
        <v/>
      </c>
      <c r="D1238" s="30"/>
      <c r="E1238" s="9" t="str">
        <f aca="false">IF($D1238="","",IFERROR(VLOOKUP($D1238,CONC_TABLA,2,FALSE()),""))</f>
        <v/>
      </c>
      <c r="F1238" s="9" t="str">
        <f aca="false">IF($D1238="","",IFERROR(VLOOKUP($D1238,CONC_TABLA,3,FALSE()),""))</f>
        <v/>
      </c>
      <c r="G1238" s="30"/>
      <c r="H1238" s="30"/>
      <c r="I1238" s="30"/>
      <c r="J1238" s="29"/>
      <c r="K1238" s="28"/>
      <c r="L1238" s="28"/>
      <c r="M1238" s="9" t="str">
        <f aca="false">IF(OR($B1238="",$E1238=""),"",IF($E1238="INA","INA",IF($G1238="Otro empleador",IF($E1238="RET","RETO",IF($E1238="ORD","OTO","OTX")),IF($E1238="RET","ERR",$E1238))))</f>
        <v/>
      </c>
      <c r="N1238" s="9" t="str">
        <f aca="false">IF($I1238="","",IFERROR(VLOOKUP($I1238,FREC_TABLA,2,FALSE()),""))</f>
        <v/>
      </c>
      <c r="O1238" s="19" t="n">
        <f aca="false">IF(OR($M1238="",$M1238="ERR",$J1238="",$K1238="",$N1238=""),0,IF($N1238=0,IF(AND(OR(1=7,1=12),1&gt;=$K1238,1&lt;=IF($L1238="",12,$L1238)),$J1238,0),IF(AND(1&gt;=$K1238,1&lt;=IF($L1238="",12,$L1238),MOD(1-$K1238,$N1238)=0),$J1238,0)))</f>
        <v>0</v>
      </c>
      <c r="P1238" s="19" t="n">
        <f aca="false">IF(OR($M1238="",$M1238="ERR",$J1238="",$K1238="",$N1238=""),0,IF($N1238=0,IF(AND(OR(2=7,2=12),2&gt;=$K1238,2&lt;=IF($L1238="",12,$L1238)),$J1238,0),IF(AND(2&gt;=$K1238,2&lt;=IF($L1238="",12,$L1238),MOD(2-$K1238,$N1238)=0),$J1238,0)))</f>
        <v>0</v>
      </c>
      <c r="Q1238" s="19" t="n">
        <f aca="false">IF(OR($M1238="",$M1238="ERR",$J1238="",$K1238="",$N1238=""),0,IF($N1238=0,IF(AND(OR(3=7,3=12),3&gt;=$K1238,3&lt;=IF($L1238="",12,$L1238)),$J1238,0),IF(AND(3&gt;=$K1238,3&lt;=IF($L1238="",12,$L1238),MOD(3-$K1238,$N1238)=0),$J1238,0)))</f>
        <v>0</v>
      </c>
      <c r="R1238" s="19" t="n">
        <f aca="false">IF(OR($M1238="",$M1238="ERR",$J1238="",$K1238="",$N1238=""),0,IF($N1238=0,IF(AND(OR(4=7,4=12),4&gt;=$K1238,4&lt;=IF($L1238="",12,$L1238)),$J1238,0),IF(AND(4&gt;=$K1238,4&lt;=IF($L1238="",12,$L1238),MOD(4-$K1238,$N1238)=0),$J1238,0)))</f>
        <v>0</v>
      </c>
      <c r="S1238" s="19" t="n">
        <f aca="false">IF(OR($M1238="",$M1238="ERR",$J1238="",$K1238="",$N1238=""),0,IF($N1238=0,IF(AND(OR(5=7,5=12),5&gt;=$K1238,5&lt;=IF($L1238="",12,$L1238)),$J1238,0),IF(AND(5&gt;=$K1238,5&lt;=IF($L1238="",12,$L1238),MOD(5-$K1238,$N1238)=0),$J1238,0)))</f>
        <v>0</v>
      </c>
      <c r="T1238" s="19" t="n">
        <f aca="false">IF(OR($M1238="",$M1238="ERR",$J1238="",$K1238="",$N1238=""),0,IF($N1238=0,IF(AND(OR(6=7,6=12),6&gt;=$K1238,6&lt;=IF($L1238="",12,$L1238)),$J1238,0),IF(AND(6&gt;=$K1238,6&lt;=IF($L1238="",12,$L1238),MOD(6-$K1238,$N1238)=0),$J1238,0)))</f>
        <v>0</v>
      </c>
      <c r="U1238" s="19" t="n">
        <f aca="false">IF(OR($M1238="",$M1238="ERR",$J1238="",$K1238="",$N1238=""),0,IF($N1238=0,IF(AND(OR(7=7,7=12),7&gt;=$K1238,7&lt;=IF($L1238="",12,$L1238)),$J1238,0),IF(AND(7&gt;=$K1238,7&lt;=IF($L1238="",12,$L1238),MOD(7-$K1238,$N1238)=0),$J1238,0)))</f>
        <v>0</v>
      </c>
      <c r="V1238" s="19" t="n">
        <f aca="false">IF(OR($M1238="",$M1238="ERR",$J1238="",$K1238="",$N1238=""),0,IF($N1238=0,IF(AND(OR(8=7,8=12),8&gt;=$K1238,8&lt;=IF($L1238="",12,$L1238)),$J1238,0),IF(AND(8&gt;=$K1238,8&lt;=IF($L1238="",12,$L1238),MOD(8-$K1238,$N1238)=0),$J1238,0)))</f>
        <v>0</v>
      </c>
      <c r="W1238" s="19" t="n">
        <f aca="false">IF(OR($M1238="",$M1238="ERR",$J1238="",$K1238="",$N1238=""),0,IF($N1238=0,IF(AND(OR(9=7,9=12),9&gt;=$K1238,9&lt;=IF($L1238="",12,$L1238)),$J1238,0),IF(AND(9&gt;=$K1238,9&lt;=IF($L1238="",12,$L1238),MOD(9-$K1238,$N1238)=0),$J1238,0)))</f>
        <v>0</v>
      </c>
      <c r="X1238" s="19" t="n">
        <f aca="false">IF(OR($M1238="",$M1238="ERR",$J1238="",$K1238="",$N1238=""),0,IF($N1238=0,IF(AND(OR(10=7,10=12),10&gt;=$K1238,10&lt;=IF($L1238="",12,$L1238)),$J1238,0),IF(AND(10&gt;=$K1238,10&lt;=IF($L1238="",12,$L1238),MOD(10-$K1238,$N1238)=0),$J1238,0)))</f>
        <v>0</v>
      </c>
      <c r="Y1238" s="19" t="n">
        <f aca="false">IF(OR($M1238="",$M1238="ERR",$J1238="",$K1238="",$N1238=""),0,IF($N1238=0,IF(AND(OR(11=7,11=12),11&gt;=$K1238,11&lt;=IF($L1238="",12,$L1238)),$J1238,0),IF(AND(11&gt;=$K1238,11&lt;=IF($L1238="",12,$L1238),MOD(11-$K1238,$N1238)=0),$J1238,0)))</f>
        <v>0</v>
      </c>
      <c r="Z1238" s="19" t="n">
        <f aca="false">IF(OR($M1238="",$M1238="ERR",$J1238="",$K1238="",$N1238=""),0,IF($N1238=0,IF(AND(OR(12=7,12=12),12&gt;=$K1238,12&lt;=IF($L1238="",12,$L1238)),$J1238,0),IF(AND(12&gt;=$K1238,12&lt;=IF($L1238="",12,$L1238),MOD(12-$K1238,$N1238)=0),$J1238,0)))</f>
        <v>0</v>
      </c>
      <c r="AA1238" s="36" t="n">
        <f aca="false">SUM(O1238:Z1238)</f>
        <v>0</v>
      </c>
      <c r="AB1238" s="15" t="str">
        <f aca="false">IF(AND($B1238="",$D1238="",$J1238=""),"",IF($B1238="","Falta código",IF(ISNA(MATCH($B1238,LST_COD,0)),"Código no registrado en Trabajadores",IF($E1238="","Concepto no está en el catálogo",IF($M1238="ERR","Retención de otro empleador: Origen = Otro empleador",IF(OR($J1238="",$K1238=""),"Falta monto o mes",IF(OR($K1238&lt;1,$K1238&gt;12),"Mes inicio inválido",IF(AND($L1238&lt;&gt;"",OR($L1238&lt;$K1238,$L1238&gt;12)),"Mes fin inválido",IF($N1238="","Falta frecuencia",IF(AND($G1238&lt;&gt;"Otro empleador",SUMPRODUCT(($O1238:$Z1238&lt;&gt;0)*(((COLUMN($O1238:$Z1238)-14)&lt;INDEX(Trabajadores!$M$6:$M$105,MATCH($B1238,LST_COD,0)))+((COLUMN($O1238:$Z1238)-14)&gt;INDEX(Trabajadores!$N$6:$N$105,MATCH($B1238,LST_COD,0)))))&gt;0),"Aviso: hay meses fuera del periodo laboral","OK"))))))))))</f>
        <v/>
      </c>
    </row>
    <row r="1239" customFormat="false" ht="15" hidden="false" customHeight="false" outlineLevel="0" collapsed="false">
      <c r="A1239" s="23" t="n">
        <v>1234</v>
      </c>
      <c r="B1239" s="7"/>
      <c r="C1239" s="35" t="str">
        <f aca="false">IF($B1239="","",IFERROR(INDEX(Trabajadores!$D$6:$D$105,MATCH($B1239,LST_COD,0)),"¿Código?"))</f>
        <v/>
      </c>
      <c r="D1239" s="30"/>
      <c r="E1239" s="9" t="str">
        <f aca="false">IF($D1239="","",IFERROR(VLOOKUP($D1239,CONC_TABLA,2,FALSE()),""))</f>
        <v/>
      </c>
      <c r="F1239" s="9" t="str">
        <f aca="false">IF($D1239="","",IFERROR(VLOOKUP($D1239,CONC_TABLA,3,FALSE()),""))</f>
        <v/>
      </c>
      <c r="G1239" s="30"/>
      <c r="H1239" s="30"/>
      <c r="I1239" s="30"/>
      <c r="J1239" s="29"/>
      <c r="K1239" s="28"/>
      <c r="L1239" s="28"/>
      <c r="M1239" s="9" t="str">
        <f aca="false">IF(OR($B1239="",$E1239=""),"",IF($E1239="INA","INA",IF($G1239="Otro empleador",IF($E1239="RET","RETO",IF($E1239="ORD","OTO","OTX")),IF($E1239="RET","ERR",$E1239))))</f>
        <v/>
      </c>
      <c r="N1239" s="9" t="str">
        <f aca="false">IF($I1239="","",IFERROR(VLOOKUP($I1239,FREC_TABLA,2,FALSE()),""))</f>
        <v/>
      </c>
      <c r="O1239" s="19" t="n">
        <f aca="false">IF(OR($M1239="",$M1239="ERR",$J1239="",$K1239="",$N1239=""),0,IF($N1239=0,IF(AND(OR(1=7,1=12),1&gt;=$K1239,1&lt;=IF($L1239="",12,$L1239)),$J1239,0),IF(AND(1&gt;=$K1239,1&lt;=IF($L1239="",12,$L1239),MOD(1-$K1239,$N1239)=0),$J1239,0)))</f>
        <v>0</v>
      </c>
      <c r="P1239" s="19" t="n">
        <f aca="false">IF(OR($M1239="",$M1239="ERR",$J1239="",$K1239="",$N1239=""),0,IF($N1239=0,IF(AND(OR(2=7,2=12),2&gt;=$K1239,2&lt;=IF($L1239="",12,$L1239)),$J1239,0),IF(AND(2&gt;=$K1239,2&lt;=IF($L1239="",12,$L1239),MOD(2-$K1239,$N1239)=0),$J1239,0)))</f>
        <v>0</v>
      </c>
      <c r="Q1239" s="19" t="n">
        <f aca="false">IF(OR($M1239="",$M1239="ERR",$J1239="",$K1239="",$N1239=""),0,IF($N1239=0,IF(AND(OR(3=7,3=12),3&gt;=$K1239,3&lt;=IF($L1239="",12,$L1239)),$J1239,0),IF(AND(3&gt;=$K1239,3&lt;=IF($L1239="",12,$L1239),MOD(3-$K1239,$N1239)=0),$J1239,0)))</f>
        <v>0</v>
      </c>
      <c r="R1239" s="19" t="n">
        <f aca="false">IF(OR($M1239="",$M1239="ERR",$J1239="",$K1239="",$N1239=""),0,IF($N1239=0,IF(AND(OR(4=7,4=12),4&gt;=$K1239,4&lt;=IF($L1239="",12,$L1239)),$J1239,0),IF(AND(4&gt;=$K1239,4&lt;=IF($L1239="",12,$L1239),MOD(4-$K1239,$N1239)=0),$J1239,0)))</f>
        <v>0</v>
      </c>
      <c r="S1239" s="19" t="n">
        <f aca="false">IF(OR($M1239="",$M1239="ERR",$J1239="",$K1239="",$N1239=""),0,IF($N1239=0,IF(AND(OR(5=7,5=12),5&gt;=$K1239,5&lt;=IF($L1239="",12,$L1239)),$J1239,0),IF(AND(5&gt;=$K1239,5&lt;=IF($L1239="",12,$L1239),MOD(5-$K1239,$N1239)=0),$J1239,0)))</f>
        <v>0</v>
      </c>
      <c r="T1239" s="19" t="n">
        <f aca="false">IF(OR($M1239="",$M1239="ERR",$J1239="",$K1239="",$N1239=""),0,IF($N1239=0,IF(AND(OR(6=7,6=12),6&gt;=$K1239,6&lt;=IF($L1239="",12,$L1239)),$J1239,0),IF(AND(6&gt;=$K1239,6&lt;=IF($L1239="",12,$L1239),MOD(6-$K1239,$N1239)=0),$J1239,0)))</f>
        <v>0</v>
      </c>
      <c r="U1239" s="19" t="n">
        <f aca="false">IF(OR($M1239="",$M1239="ERR",$J1239="",$K1239="",$N1239=""),0,IF($N1239=0,IF(AND(OR(7=7,7=12),7&gt;=$K1239,7&lt;=IF($L1239="",12,$L1239)),$J1239,0),IF(AND(7&gt;=$K1239,7&lt;=IF($L1239="",12,$L1239),MOD(7-$K1239,$N1239)=0),$J1239,0)))</f>
        <v>0</v>
      </c>
      <c r="V1239" s="19" t="n">
        <f aca="false">IF(OR($M1239="",$M1239="ERR",$J1239="",$K1239="",$N1239=""),0,IF($N1239=0,IF(AND(OR(8=7,8=12),8&gt;=$K1239,8&lt;=IF($L1239="",12,$L1239)),$J1239,0),IF(AND(8&gt;=$K1239,8&lt;=IF($L1239="",12,$L1239),MOD(8-$K1239,$N1239)=0),$J1239,0)))</f>
        <v>0</v>
      </c>
      <c r="W1239" s="19" t="n">
        <f aca="false">IF(OR($M1239="",$M1239="ERR",$J1239="",$K1239="",$N1239=""),0,IF($N1239=0,IF(AND(OR(9=7,9=12),9&gt;=$K1239,9&lt;=IF($L1239="",12,$L1239)),$J1239,0),IF(AND(9&gt;=$K1239,9&lt;=IF($L1239="",12,$L1239),MOD(9-$K1239,$N1239)=0),$J1239,0)))</f>
        <v>0</v>
      </c>
      <c r="X1239" s="19" t="n">
        <f aca="false">IF(OR($M1239="",$M1239="ERR",$J1239="",$K1239="",$N1239=""),0,IF($N1239=0,IF(AND(OR(10=7,10=12),10&gt;=$K1239,10&lt;=IF($L1239="",12,$L1239)),$J1239,0),IF(AND(10&gt;=$K1239,10&lt;=IF($L1239="",12,$L1239),MOD(10-$K1239,$N1239)=0),$J1239,0)))</f>
        <v>0</v>
      </c>
      <c r="Y1239" s="19" t="n">
        <f aca="false">IF(OR($M1239="",$M1239="ERR",$J1239="",$K1239="",$N1239=""),0,IF($N1239=0,IF(AND(OR(11=7,11=12),11&gt;=$K1239,11&lt;=IF($L1239="",12,$L1239)),$J1239,0),IF(AND(11&gt;=$K1239,11&lt;=IF($L1239="",12,$L1239),MOD(11-$K1239,$N1239)=0),$J1239,0)))</f>
        <v>0</v>
      </c>
      <c r="Z1239" s="19" t="n">
        <f aca="false">IF(OR($M1239="",$M1239="ERR",$J1239="",$K1239="",$N1239=""),0,IF($N1239=0,IF(AND(OR(12=7,12=12),12&gt;=$K1239,12&lt;=IF($L1239="",12,$L1239)),$J1239,0),IF(AND(12&gt;=$K1239,12&lt;=IF($L1239="",12,$L1239),MOD(12-$K1239,$N1239)=0),$J1239,0)))</f>
        <v>0</v>
      </c>
      <c r="AA1239" s="36" t="n">
        <f aca="false">SUM(O1239:Z1239)</f>
        <v>0</v>
      </c>
      <c r="AB1239" s="15" t="str">
        <f aca="false">IF(AND($B1239="",$D1239="",$J1239=""),"",IF($B1239="","Falta código",IF(ISNA(MATCH($B1239,LST_COD,0)),"Código no registrado en Trabajadores",IF($E1239="","Concepto no está en el catálogo",IF($M1239="ERR","Retención de otro empleador: Origen = Otro empleador",IF(OR($J1239="",$K1239=""),"Falta monto o mes",IF(OR($K1239&lt;1,$K1239&gt;12),"Mes inicio inválido",IF(AND($L1239&lt;&gt;"",OR($L1239&lt;$K1239,$L1239&gt;12)),"Mes fin inválido",IF($N1239="","Falta frecuencia",IF(AND($G1239&lt;&gt;"Otro empleador",SUMPRODUCT(($O1239:$Z1239&lt;&gt;0)*(((COLUMN($O1239:$Z1239)-14)&lt;INDEX(Trabajadores!$M$6:$M$105,MATCH($B1239,LST_COD,0)))+((COLUMN($O1239:$Z1239)-14)&gt;INDEX(Trabajadores!$N$6:$N$105,MATCH($B1239,LST_COD,0)))))&gt;0),"Aviso: hay meses fuera del periodo laboral","OK"))))))))))</f>
        <v/>
      </c>
    </row>
    <row r="1240" customFormat="false" ht="15" hidden="false" customHeight="false" outlineLevel="0" collapsed="false">
      <c r="A1240" s="23" t="n">
        <v>1235</v>
      </c>
      <c r="B1240" s="7"/>
      <c r="C1240" s="35" t="str">
        <f aca="false">IF($B1240="","",IFERROR(INDEX(Trabajadores!$D$6:$D$105,MATCH($B1240,LST_COD,0)),"¿Código?"))</f>
        <v/>
      </c>
      <c r="D1240" s="30"/>
      <c r="E1240" s="9" t="str">
        <f aca="false">IF($D1240="","",IFERROR(VLOOKUP($D1240,CONC_TABLA,2,FALSE()),""))</f>
        <v/>
      </c>
      <c r="F1240" s="9" t="str">
        <f aca="false">IF($D1240="","",IFERROR(VLOOKUP($D1240,CONC_TABLA,3,FALSE()),""))</f>
        <v/>
      </c>
      <c r="G1240" s="30"/>
      <c r="H1240" s="30"/>
      <c r="I1240" s="30"/>
      <c r="J1240" s="29"/>
      <c r="K1240" s="28"/>
      <c r="L1240" s="28"/>
      <c r="M1240" s="9" t="str">
        <f aca="false">IF(OR($B1240="",$E1240=""),"",IF($E1240="INA","INA",IF($G1240="Otro empleador",IF($E1240="RET","RETO",IF($E1240="ORD","OTO","OTX")),IF($E1240="RET","ERR",$E1240))))</f>
        <v/>
      </c>
      <c r="N1240" s="9" t="str">
        <f aca="false">IF($I1240="","",IFERROR(VLOOKUP($I1240,FREC_TABLA,2,FALSE()),""))</f>
        <v/>
      </c>
      <c r="O1240" s="19" t="n">
        <f aca="false">IF(OR($M1240="",$M1240="ERR",$J1240="",$K1240="",$N1240=""),0,IF($N1240=0,IF(AND(OR(1=7,1=12),1&gt;=$K1240,1&lt;=IF($L1240="",12,$L1240)),$J1240,0),IF(AND(1&gt;=$K1240,1&lt;=IF($L1240="",12,$L1240),MOD(1-$K1240,$N1240)=0),$J1240,0)))</f>
        <v>0</v>
      </c>
      <c r="P1240" s="19" t="n">
        <f aca="false">IF(OR($M1240="",$M1240="ERR",$J1240="",$K1240="",$N1240=""),0,IF($N1240=0,IF(AND(OR(2=7,2=12),2&gt;=$K1240,2&lt;=IF($L1240="",12,$L1240)),$J1240,0),IF(AND(2&gt;=$K1240,2&lt;=IF($L1240="",12,$L1240),MOD(2-$K1240,$N1240)=0),$J1240,0)))</f>
        <v>0</v>
      </c>
      <c r="Q1240" s="19" t="n">
        <f aca="false">IF(OR($M1240="",$M1240="ERR",$J1240="",$K1240="",$N1240=""),0,IF($N1240=0,IF(AND(OR(3=7,3=12),3&gt;=$K1240,3&lt;=IF($L1240="",12,$L1240)),$J1240,0),IF(AND(3&gt;=$K1240,3&lt;=IF($L1240="",12,$L1240),MOD(3-$K1240,$N1240)=0),$J1240,0)))</f>
        <v>0</v>
      </c>
      <c r="R1240" s="19" t="n">
        <f aca="false">IF(OR($M1240="",$M1240="ERR",$J1240="",$K1240="",$N1240=""),0,IF($N1240=0,IF(AND(OR(4=7,4=12),4&gt;=$K1240,4&lt;=IF($L1240="",12,$L1240)),$J1240,0),IF(AND(4&gt;=$K1240,4&lt;=IF($L1240="",12,$L1240),MOD(4-$K1240,$N1240)=0),$J1240,0)))</f>
        <v>0</v>
      </c>
      <c r="S1240" s="19" t="n">
        <f aca="false">IF(OR($M1240="",$M1240="ERR",$J1240="",$K1240="",$N1240=""),0,IF($N1240=0,IF(AND(OR(5=7,5=12),5&gt;=$K1240,5&lt;=IF($L1240="",12,$L1240)),$J1240,0),IF(AND(5&gt;=$K1240,5&lt;=IF($L1240="",12,$L1240),MOD(5-$K1240,$N1240)=0),$J1240,0)))</f>
        <v>0</v>
      </c>
      <c r="T1240" s="19" t="n">
        <f aca="false">IF(OR($M1240="",$M1240="ERR",$J1240="",$K1240="",$N1240=""),0,IF($N1240=0,IF(AND(OR(6=7,6=12),6&gt;=$K1240,6&lt;=IF($L1240="",12,$L1240)),$J1240,0),IF(AND(6&gt;=$K1240,6&lt;=IF($L1240="",12,$L1240),MOD(6-$K1240,$N1240)=0),$J1240,0)))</f>
        <v>0</v>
      </c>
      <c r="U1240" s="19" t="n">
        <f aca="false">IF(OR($M1240="",$M1240="ERR",$J1240="",$K1240="",$N1240=""),0,IF($N1240=0,IF(AND(OR(7=7,7=12),7&gt;=$K1240,7&lt;=IF($L1240="",12,$L1240)),$J1240,0),IF(AND(7&gt;=$K1240,7&lt;=IF($L1240="",12,$L1240),MOD(7-$K1240,$N1240)=0),$J1240,0)))</f>
        <v>0</v>
      </c>
      <c r="V1240" s="19" t="n">
        <f aca="false">IF(OR($M1240="",$M1240="ERR",$J1240="",$K1240="",$N1240=""),0,IF($N1240=0,IF(AND(OR(8=7,8=12),8&gt;=$K1240,8&lt;=IF($L1240="",12,$L1240)),$J1240,0),IF(AND(8&gt;=$K1240,8&lt;=IF($L1240="",12,$L1240),MOD(8-$K1240,$N1240)=0),$J1240,0)))</f>
        <v>0</v>
      </c>
      <c r="W1240" s="19" t="n">
        <f aca="false">IF(OR($M1240="",$M1240="ERR",$J1240="",$K1240="",$N1240=""),0,IF($N1240=0,IF(AND(OR(9=7,9=12),9&gt;=$K1240,9&lt;=IF($L1240="",12,$L1240)),$J1240,0),IF(AND(9&gt;=$K1240,9&lt;=IF($L1240="",12,$L1240),MOD(9-$K1240,$N1240)=0),$J1240,0)))</f>
        <v>0</v>
      </c>
      <c r="X1240" s="19" t="n">
        <f aca="false">IF(OR($M1240="",$M1240="ERR",$J1240="",$K1240="",$N1240=""),0,IF($N1240=0,IF(AND(OR(10=7,10=12),10&gt;=$K1240,10&lt;=IF($L1240="",12,$L1240)),$J1240,0),IF(AND(10&gt;=$K1240,10&lt;=IF($L1240="",12,$L1240),MOD(10-$K1240,$N1240)=0),$J1240,0)))</f>
        <v>0</v>
      </c>
      <c r="Y1240" s="19" t="n">
        <f aca="false">IF(OR($M1240="",$M1240="ERR",$J1240="",$K1240="",$N1240=""),0,IF($N1240=0,IF(AND(OR(11=7,11=12),11&gt;=$K1240,11&lt;=IF($L1240="",12,$L1240)),$J1240,0),IF(AND(11&gt;=$K1240,11&lt;=IF($L1240="",12,$L1240),MOD(11-$K1240,$N1240)=0),$J1240,0)))</f>
        <v>0</v>
      </c>
      <c r="Z1240" s="19" t="n">
        <f aca="false">IF(OR($M1240="",$M1240="ERR",$J1240="",$K1240="",$N1240=""),0,IF($N1240=0,IF(AND(OR(12=7,12=12),12&gt;=$K1240,12&lt;=IF($L1240="",12,$L1240)),$J1240,0),IF(AND(12&gt;=$K1240,12&lt;=IF($L1240="",12,$L1240),MOD(12-$K1240,$N1240)=0),$J1240,0)))</f>
        <v>0</v>
      </c>
      <c r="AA1240" s="36" t="n">
        <f aca="false">SUM(O1240:Z1240)</f>
        <v>0</v>
      </c>
      <c r="AB1240" s="15" t="str">
        <f aca="false">IF(AND($B1240="",$D1240="",$J1240=""),"",IF($B1240="","Falta código",IF(ISNA(MATCH($B1240,LST_COD,0)),"Código no registrado en Trabajadores",IF($E1240="","Concepto no está en el catálogo",IF($M1240="ERR","Retención de otro empleador: Origen = Otro empleador",IF(OR($J1240="",$K1240=""),"Falta monto o mes",IF(OR($K1240&lt;1,$K1240&gt;12),"Mes inicio inválido",IF(AND($L1240&lt;&gt;"",OR($L1240&lt;$K1240,$L1240&gt;12)),"Mes fin inválido",IF($N1240="","Falta frecuencia",IF(AND($G1240&lt;&gt;"Otro empleador",SUMPRODUCT(($O1240:$Z1240&lt;&gt;0)*(((COLUMN($O1240:$Z1240)-14)&lt;INDEX(Trabajadores!$M$6:$M$105,MATCH($B1240,LST_COD,0)))+((COLUMN($O1240:$Z1240)-14)&gt;INDEX(Trabajadores!$N$6:$N$105,MATCH($B1240,LST_COD,0)))))&gt;0),"Aviso: hay meses fuera del periodo laboral","OK"))))))))))</f>
        <v/>
      </c>
    </row>
    <row r="1241" customFormat="false" ht="15" hidden="false" customHeight="false" outlineLevel="0" collapsed="false">
      <c r="A1241" s="23" t="n">
        <v>1236</v>
      </c>
      <c r="B1241" s="7"/>
      <c r="C1241" s="35" t="str">
        <f aca="false">IF($B1241="","",IFERROR(INDEX(Trabajadores!$D$6:$D$105,MATCH($B1241,LST_COD,0)),"¿Código?"))</f>
        <v/>
      </c>
      <c r="D1241" s="30"/>
      <c r="E1241" s="9" t="str">
        <f aca="false">IF($D1241="","",IFERROR(VLOOKUP($D1241,CONC_TABLA,2,FALSE()),""))</f>
        <v/>
      </c>
      <c r="F1241" s="9" t="str">
        <f aca="false">IF($D1241="","",IFERROR(VLOOKUP($D1241,CONC_TABLA,3,FALSE()),""))</f>
        <v/>
      </c>
      <c r="G1241" s="30"/>
      <c r="H1241" s="30"/>
      <c r="I1241" s="30"/>
      <c r="J1241" s="29"/>
      <c r="K1241" s="28"/>
      <c r="L1241" s="28"/>
      <c r="M1241" s="9" t="str">
        <f aca="false">IF(OR($B1241="",$E1241=""),"",IF($E1241="INA","INA",IF($G1241="Otro empleador",IF($E1241="RET","RETO",IF($E1241="ORD","OTO","OTX")),IF($E1241="RET","ERR",$E1241))))</f>
        <v/>
      </c>
      <c r="N1241" s="9" t="str">
        <f aca="false">IF($I1241="","",IFERROR(VLOOKUP($I1241,FREC_TABLA,2,FALSE()),""))</f>
        <v/>
      </c>
      <c r="O1241" s="19" t="n">
        <f aca="false">IF(OR($M1241="",$M1241="ERR",$J1241="",$K1241="",$N1241=""),0,IF($N1241=0,IF(AND(OR(1=7,1=12),1&gt;=$K1241,1&lt;=IF($L1241="",12,$L1241)),$J1241,0),IF(AND(1&gt;=$K1241,1&lt;=IF($L1241="",12,$L1241),MOD(1-$K1241,$N1241)=0),$J1241,0)))</f>
        <v>0</v>
      </c>
      <c r="P1241" s="19" t="n">
        <f aca="false">IF(OR($M1241="",$M1241="ERR",$J1241="",$K1241="",$N1241=""),0,IF($N1241=0,IF(AND(OR(2=7,2=12),2&gt;=$K1241,2&lt;=IF($L1241="",12,$L1241)),$J1241,0),IF(AND(2&gt;=$K1241,2&lt;=IF($L1241="",12,$L1241),MOD(2-$K1241,$N1241)=0),$J1241,0)))</f>
        <v>0</v>
      </c>
      <c r="Q1241" s="19" t="n">
        <f aca="false">IF(OR($M1241="",$M1241="ERR",$J1241="",$K1241="",$N1241=""),0,IF($N1241=0,IF(AND(OR(3=7,3=12),3&gt;=$K1241,3&lt;=IF($L1241="",12,$L1241)),$J1241,0),IF(AND(3&gt;=$K1241,3&lt;=IF($L1241="",12,$L1241),MOD(3-$K1241,$N1241)=0),$J1241,0)))</f>
        <v>0</v>
      </c>
      <c r="R1241" s="19" t="n">
        <f aca="false">IF(OR($M1241="",$M1241="ERR",$J1241="",$K1241="",$N1241=""),0,IF($N1241=0,IF(AND(OR(4=7,4=12),4&gt;=$K1241,4&lt;=IF($L1241="",12,$L1241)),$J1241,0),IF(AND(4&gt;=$K1241,4&lt;=IF($L1241="",12,$L1241),MOD(4-$K1241,$N1241)=0),$J1241,0)))</f>
        <v>0</v>
      </c>
      <c r="S1241" s="19" t="n">
        <f aca="false">IF(OR($M1241="",$M1241="ERR",$J1241="",$K1241="",$N1241=""),0,IF($N1241=0,IF(AND(OR(5=7,5=12),5&gt;=$K1241,5&lt;=IF($L1241="",12,$L1241)),$J1241,0),IF(AND(5&gt;=$K1241,5&lt;=IF($L1241="",12,$L1241),MOD(5-$K1241,$N1241)=0),$J1241,0)))</f>
        <v>0</v>
      </c>
      <c r="T1241" s="19" t="n">
        <f aca="false">IF(OR($M1241="",$M1241="ERR",$J1241="",$K1241="",$N1241=""),0,IF($N1241=0,IF(AND(OR(6=7,6=12),6&gt;=$K1241,6&lt;=IF($L1241="",12,$L1241)),$J1241,0),IF(AND(6&gt;=$K1241,6&lt;=IF($L1241="",12,$L1241),MOD(6-$K1241,$N1241)=0),$J1241,0)))</f>
        <v>0</v>
      </c>
      <c r="U1241" s="19" t="n">
        <f aca="false">IF(OR($M1241="",$M1241="ERR",$J1241="",$K1241="",$N1241=""),0,IF($N1241=0,IF(AND(OR(7=7,7=12),7&gt;=$K1241,7&lt;=IF($L1241="",12,$L1241)),$J1241,0),IF(AND(7&gt;=$K1241,7&lt;=IF($L1241="",12,$L1241),MOD(7-$K1241,$N1241)=0),$J1241,0)))</f>
        <v>0</v>
      </c>
      <c r="V1241" s="19" t="n">
        <f aca="false">IF(OR($M1241="",$M1241="ERR",$J1241="",$K1241="",$N1241=""),0,IF($N1241=0,IF(AND(OR(8=7,8=12),8&gt;=$K1241,8&lt;=IF($L1241="",12,$L1241)),$J1241,0),IF(AND(8&gt;=$K1241,8&lt;=IF($L1241="",12,$L1241),MOD(8-$K1241,$N1241)=0),$J1241,0)))</f>
        <v>0</v>
      </c>
      <c r="W1241" s="19" t="n">
        <f aca="false">IF(OR($M1241="",$M1241="ERR",$J1241="",$K1241="",$N1241=""),0,IF($N1241=0,IF(AND(OR(9=7,9=12),9&gt;=$K1241,9&lt;=IF($L1241="",12,$L1241)),$J1241,0),IF(AND(9&gt;=$K1241,9&lt;=IF($L1241="",12,$L1241),MOD(9-$K1241,$N1241)=0),$J1241,0)))</f>
        <v>0</v>
      </c>
      <c r="X1241" s="19" t="n">
        <f aca="false">IF(OR($M1241="",$M1241="ERR",$J1241="",$K1241="",$N1241=""),0,IF($N1241=0,IF(AND(OR(10=7,10=12),10&gt;=$K1241,10&lt;=IF($L1241="",12,$L1241)),$J1241,0),IF(AND(10&gt;=$K1241,10&lt;=IF($L1241="",12,$L1241),MOD(10-$K1241,$N1241)=0),$J1241,0)))</f>
        <v>0</v>
      </c>
      <c r="Y1241" s="19" t="n">
        <f aca="false">IF(OR($M1241="",$M1241="ERR",$J1241="",$K1241="",$N1241=""),0,IF($N1241=0,IF(AND(OR(11=7,11=12),11&gt;=$K1241,11&lt;=IF($L1241="",12,$L1241)),$J1241,0),IF(AND(11&gt;=$K1241,11&lt;=IF($L1241="",12,$L1241),MOD(11-$K1241,$N1241)=0),$J1241,0)))</f>
        <v>0</v>
      </c>
      <c r="Z1241" s="19" t="n">
        <f aca="false">IF(OR($M1241="",$M1241="ERR",$J1241="",$K1241="",$N1241=""),0,IF($N1241=0,IF(AND(OR(12=7,12=12),12&gt;=$K1241,12&lt;=IF($L1241="",12,$L1241)),$J1241,0),IF(AND(12&gt;=$K1241,12&lt;=IF($L1241="",12,$L1241),MOD(12-$K1241,$N1241)=0),$J1241,0)))</f>
        <v>0</v>
      </c>
      <c r="AA1241" s="36" t="n">
        <f aca="false">SUM(O1241:Z1241)</f>
        <v>0</v>
      </c>
      <c r="AB1241" s="15" t="str">
        <f aca="false">IF(AND($B1241="",$D1241="",$J1241=""),"",IF($B1241="","Falta código",IF(ISNA(MATCH($B1241,LST_COD,0)),"Código no registrado en Trabajadores",IF($E1241="","Concepto no está en el catálogo",IF($M1241="ERR","Retención de otro empleador: Origen = Otro empleador",IF(OR($J1241="",$K1241=""),"Falta monto o mes",IF(OR($K1241&lt;1,$K1241&gt;12),"Mes inicio inválido",IF(AND($L1241&lt;&gt;"",OR($L1241&lt;$K1241,$L1241&gt;12)),"Mes fin inválido",IF($N1241="","Falta frecuencia",IF(AND($G1241&lt;&gt;"Otro empleador",SUMPRODUCT(($O1241:$Z1241&lt;&gt;0)*(((COLUMN($O1241:$Z1241)-14)&lt;INDEX(Trabajadores!$M$6:$M$105,MATCH($B1241,LST_COD,0)))+((COLUMN($O1241:$Z1241)-14)&gt;INDEX(Trabajadores!$N$6:$N$105,MATCH($B1241,LST_COD,0)))))&gt;0),"Aviso: hay meses fuera del periodo laboral","OK"))))))))))</f>
        <v/>
      </c>
    </row>
    <row r="1242" customFormat="false" ht="15" hidden="false" customHeight="false" outlineLevel="0" collapsed="false">
      <c r="A1242" s="23" t="n">
        <v>1237</v>
      </c>
      <c r="B1242" s="7"/>
      <c r="C1242" s="35" t="str">
        <f aca="false">IF($B1242="","",IFERROR(INDEX(Trabajadores!$D$6:$D$105,MATCH($B1242,LST_COD,0)),"¿Código?"))</f>
        <v/>
      </c>
      <c r="D1242" s="30"/>
      <c r="E1242" s="9" t="str">
        <f aca="false">IF($D1242="","",IFERROR(VLOOKUP($D1242,CONC_TABLA,2,FALSE()),""))</f>
        <v/>
      </c>
      <c r="F1242" s="9" t="str">
        <f aca="false">IF($D1242="","",IFERROR(VLOOKUP($D1242,CONC_TABLA,3,FALSE()),""))</f>
        <v/>
      </c>
      <c r="G1242" s="30"/>
      <c r="H1242" s="30"/>
      <c r="I1242" s="30"/>
      <c r="J1242" s="29"/>
      <c r="K1242" s="28"/>
      <c r="L1242" s="28"/>
      <c r="M1242" s="9" t="str">
        <f aca="false">IF(OR($B1242="",$E1242=""),"",IF($E1242="INA","INA",IF($G1242="Otro empleador",IF($E1242="RET","RETO",IF($E1242="ORD","OTO","OTX")),IF($E1242="RET","ERR",$E1242))))</f>
        <v/>
      </c>
      <c r="N1242" s="9" t="str">
        <f aca="false">IF($I1242="","",IFERROR(VLOOKUP($I1242,FREC_TABLA,2,FALSE()),""))</f>
        <v/>
      </c>
      <c r="O1242" s="19" t="n">
        <f aca="false">IF(OR($M1242="",$M1242="ERR",$J1242="",$K1242="",$N1242=""),0,IF($N1242=0,IF(AND(OR(1=7,1=12),1&gt;=$K1242,1&lt;=IF($L1242="",12,$L1242)),$J1242,0),IF(AND(1&gt;=$K1242,1&lt;=IF($L1242="",12,$L1242),MOD(1-$K1242,$N1242)=0),$J1242,0)))</f>
        <v>0</v>
      </c>
      <c r="P1242" s="19" t="n">
        <f aca="false">IF(OR($M1242="",$M1242="ERR",$J1242="",$K1242="",$N1242=""),0,IF($N1242=0,IF(AND(OR(2=7,2=12),2&gt;=$K1242,2&lt;=IF($L1242="",12,$L1242)),$J1242,0),IF(AND(2&gt;=$K1242,2&lt;=IF($L1242="",12,$L1242),MOD(2-$K1242,$N1242)=0),$J1242,0)))</f>
        <v>0</v>
      </c>
      <c r="Q1242" s="19" t="n">
        <f aca="false">IF(OR($M1242="",$M1242="ERR",$J1242="",$K1242="",$N1242=""),0,IF($N1242=0,IF(AND(OR(3=7,3=12),3&gt;=$K1242,3&lt;=IF($L1242="",12,$L1242)),$J1242,0),IF(AND(3&gt;=$K1242,3&lt;=IF($L1242="",12,$L1242),MOD(3-$K1242,$N1242)=0),$J1242,0)))</f>
        <v>0</v>
      </c>
      <c r="R1242" s="19" t="n">
        <f aca="false">IF(OR($M1242="",$M1242="ERR",$J1242="",$K1242="",$N1242=""),0,IF($N1242=0,IF(AND(OR(4=7,4=12),4&gt;=$K1242,4&lt;=IF($L1242="",12,$L1242)),$J1242,0),IF(AND(4&gt;=$K1242,4&lt;=IF($L1242="",12,$L1242),MOD(4-$K1242,$N1242)=0),$J1242,0)))</f>
        <v>0</v>
      </c>
      <c r="S1242" s="19" t="n">
        <f aca="false">IF(OR($M1242="",$M1242="ERR",$J1242="",$K1242="",$N1242=""),0,IF($N1242=0,IF(AND(OR(5=7,5=12),5&gt;=$K1242,5&lt;=IF($L1242="",12,$L1242)),$J1242,0),IF(AND(5&gt;=$K1242,5&lt;=IF($L1242="",12,$L1242),MOD(5-$K1242,$N1242)=0),$J1242,0)))</f>
        <v>0</v>
      </c>
      <c r="T1242" s="19" t="n">
        <f aca="false">IF(OR($M1242="",$M1242="ERR",$J1242="",$K1242="",$N1242=""),0,IF($N1242=0,IF(AND(OR(6=7,6=12),6&gt;=$K1242,6&lt;=IF($L1242="",12,$L1242)),$J1242,0),IF(AND(6&gt;=$K1242,6&lt;=IF($L1242="",12,$L1242),MOD(6-$K1242,$N1242)=0),$J1242,0)))</f>
        <v>0</v>
      </c>
      <c r="U1242" s="19" t="n">
        <f aca="false">IF(OR($M1242="",$M1242="ERR",$J1242="",$K1242="",$N1242=""),0,IF($N1242=0,IF(AND(OR(7=7,7=12),7&gt;=$K1242,7&lt;=IF($L1242="",12,$L1242)),$J1242,0),IF(AND(7&gt;=$K1242,7&lt;=IF($L1242="",12,$L1242),MOD(7-$K1242,$N1242)=0),$J1242,0)))</f>
        <v>0</v>
      </c>
      <c r="V1242" s="19" t="n">
        <f aca="false">IF(OR($M1242="",$M1242="ERR",$J1242="",$K1242="",$N1242=""),0,IF($N1242=0,IF(AND(OR(8=7,8=12),8&gt;=$K1242,8&lt;=IF($L1242="",12,$L1242)),$J1242,0),IF(AND(8&gt;=$K1242,8&lt;=IF($L1242="",12,$L1242),MOD(8-$K1242,$N1242)=0),$J1242,0)))</f>
        <v>0</v>
      </c>
      <c r="W1242" s="19" t="n">
        <f aca="false">IF(OR($M1242="",$M1242="ERR",$J1242="",$K1242="",$N1242=""),0,IF($N1242=0,IF(AND(OR(9=7,9=12),9&gt;=$K1242,9&lt;=IF($L1242="",12,$L1242)),$J1242,0),IF(AND(9&gt;=$K1242,9&lt;=IF($L1242="",12,$L1242),MOD(9-$K1242,$N1242)=0),$J1242,0)))</f>
        <v>0</v>
      </c>
      <c r="X1242" s="19" t="n">
        <f aca="false">IF(OR($M1242="",$M1242="ERR",$J1242="",$K1242="",$N1242=""),0,IF($N1242=0,IF(AND(OR(10=7,10=12),10&gt;=$K1242,10&lt;=IF($L1242="",12,$L1242)),$J1242,0),IF(AND(10&gt;=$K1242,10&lt;=IF($L1242="",12,$L1242),MOD(10-$K1242,$N1242)=0),$J1242,0)))</f>
        <v>0</v>
      </c>
      <c r="Y1242" s="19" t="n">
        <f aca="false">IF(OR($M1242="",$M1242="ERR",$J1242="",$K1242="",$N1242=""),0,IF($N1242=0,IF(AND(OR(11=7,11=12),11&gt;=$K1242,11&lt;=IF($L1242="",12,$L1242)),$J1242,0),IF(AND(11&gt;=$K1242,11&lt;=IF($L1242="",12,$L1242),MOD(11-$K1242,$N1242)=0),$J1242,0)))</f>
        <v>0</v>
      </c>
      <c r="Z1242" s="19" t="n">
        <f aca="false">IF(OR($M1242="",$M1242="ERR",$J1242="",$K1242="",$N1242=""),0,IF($N1242=0,IF(AND(OR(12=7,12=12),12&gt;=$K1242,12&lt;=IF($L1242="",12,$L1242)),$J1242,0),IF(AND(12&gt;=$K1242,12&lt;=IF($L1242="",12,$L1242),MOD(12-$K1242,$N1242)=0),$J1242,0)))</f>
        <v>0</v>
      </c>
      <c r="AA1242" s="36" t="n">
        <f aca="false">SUM(O1242:Z1242)</f>
        <v>0</v>
      </c>
      <c r="AB1242" s="15" t="str">
        <f aca="false">IF(AND($B1242="",$D1242="",$J1242=""),"",IF($B1242="","Falta código",IF(ISNA(MATCH($B1242,LST_COD,0)),"Código no registrado en Trabajadores",IF($E1242="","Concepto no está en el catálogo",IF($M1242="ERR","Retención de otro empleador: Origen = Otro empleador",IF(OR($J1242="",$K1242=""),"Falta monto o mes",IF(OR($K1242&lt;1,$K1242&gt;12),"Mes inicio inválido",IF(AND($L1242&lt;&gt;"",OR($L1242&lt;$K1242,$L1242&gt;12)),"Mes fin inválido",IF($N1242="","Falta frecuencia",IF(AND($G1242&lt;&gt;"Otro empleador",SUMPRODUCT(($O1242:$Z1242&lt;&gt;0)*(((COLUMN($O1242:$Z1242)-14)&lt;INDEX(Trabajadores!$M$6:$M$105,MATCH($B1242,LST_COD,0)))+((COLUMN($O1242:$Z1242)-14)&gt;INDEX(Trabajadores!$N$6:$N$105,MATCH($B1242,LST_COD,0)))))&gt;0),"Aviso: hay meses fuera del periodo laboral","OK"))))))))))</f>
        <v/>
      </c>
    </row>
    <row r="1243" customFormat="false" ht="15" hidden="false" customHeight="false" outlineLevel="0" collapsed="false">
      <c r="A1243" s="23" t="n">
        <v>1238</v>
      </c>
      <c r="B1243" s="7"/>
      <c r="C1243" s="35" t="str">
        <f aca="false">IF($B1243="","",IFERROR(INDEX(Trabajadores!$D$6:$D$105,MATCH($B1243,LST_COD,0)),"¿Código?"))</f>
        <v/>
      </c>
      <c r="D1243" s="30"/>
      <c r="E1243" s="9" t="str">
        <f aca="false">IF($D1243="","",IFERROR(VLOOKUP($D1243,CONC_TABLA,2,FALSE()),""))</f>
        <v/>
      </c>
      <c r="F1243" s="9" t="str">
        <f aca="false">IF($D1243="","",IFERROR(VLOOKUP($D1243,CONC_TABLA,3,FALSE()),""))</f>
        <v/>
      </c>
      <c r="G1243" s="30"/>
      <c r="H1243" s="30"/>
      <c r="I1243" s="30"/>
      <c r="J1243" s="29"/>
      <c r="K1243" s="28"/>
      <c r="L1243" s="28"/>
      <c r="M1243" s="9" t="str">
        <f aca="false">IF(OR($B1243="",$E1243=""),"",IF($E1243="INA","INA",IF($G1243="Otro empleador",IF($E1243="RET","RETO",IF($E1243="ORD","OTO","OTX")),IF($E1243="RET","ERR",$E1243))))</f>
        <v/>
      </c>
      <c r="N1243" s="9" t="str">
        <f aca="false">IF($I1243="","",IFERROR(VLOOKUP($I1243,FREC_TABLA,2,FALSE()),""))</f>
        <v/>
      </c>
      <c r="O1243" s="19" t="n">
        <f aca="false">IF(OR($M1243="",$M1243="ERR",$J1243="",$K1243="",$N1243=""),0,IF($N1243=0,IF(AND(OR(1=7,1=12),1&gt;=$K1243,1&lt;=IF($L1243="",12,$L1243)),$J1243,0),IF(AND(1&gt;=$K1243,1&lt;=IF($L1243="",12,$L1243),MOD(1-$K1243,$N1243)=0),$J1243,0)))</f>
        <v>0</v>
      </c>
      <c r="P1243" s="19" t="n">
        <f aca="false">IF(OR($M1243="",$M1243="ERR",$J1243="",$K1243="",$N1243=""),0,IF($N1243=0,IF(AND(OR(2=7,2=12),2&gt;=$K1243,2&lt;=IF($L1243="",12,$L1243)),$J1243,0),IF(AND(2&gt;=$K1243,2&lt;=IF($L1243="",12,$L1243),MOD(2-$K1243,$N1243)=0),$J1243,0)))</f>
        <v>0</v>
      </c>
      <c r="Q1243" s="19" t="n">
        <f aca="false">IF(OR($M1243="",$M1243="ERR",$J1243="",$K1243="",$N1243=""),0,IF($N1243=0,IF(AND(OR(3=7,3=12),3&gt;=$K1243,3&lt;=IF($L1243="",12,$L1243)),$J1243,0),IF(AND(3&gt;=$K1243,3&lt;=IF($L1243="",12,$L1243),MOD(3-$K1243,$N1243)=0),$J1243,0)))</f>
        <v>0</v>
      </c>
      <c r="R1243" s="19" t="n">
        <f aca="false">IF(OR($M1243="",$M1243="ERR",$J1243="",$K1243="",$N1243=""),0,IF($N1243=0,IF(AND(OR(4=7,4=12),4&gt;=$K1243,4&lt;=IF($L1243="",12,$L1243)),$J1243,0),IF(AND(4&gt;=$K1243,4&lt;=IF($L1243="",12,$L1243),MOD(4-$K1243,$N1243)=0),$J1243,0)))</f>
        <v>0</v>
      </c>
      <c r="S1243" s="19" t="n">
        <f aca="false">IF(OR($M1243="",$M1243="ERR",$J1243="",$K1243="",$N1243=""),0,IF($N1243=0,IF(AND(OR(5=7,5=12),5&gt;=$K1243,5&lt;=IF($L1243="",12,$L1243)),$J1243,0),IF(AND(5&gt;=$K1243,5&lt;=IF($L1243="",12,$L1243),MOD(5-$K1243,$N1243)=0),$J1243,0)))</f>
        <v>0</v>
      </c>
      <c r="T1243" s="19" t="n">
        <f aca="false">IF(OR($M1243="",$M1243="ERR",$J1243="",$K1243="",$N1243=""),0,IF($N1243=0,IF(AND(OR(6=7,6=12),6&gt;=$K1243,6&lt;=IF($L1243="",12,$L1243)),$J1243,0),IF(AND(6&gt;=$K1243,6&lt;=IF($L1243="",12,$L1243),MOD(6-$K1243,$N1243)=0),$J1243,0)))</f>
        <v>0</v>
      </c>
      <c r="U1243" s="19" t="n">
        <f aca="false">IF(OR($M1243="",$M1243="ERR",$J1243="",$K1243="",$N1243=""),0,IF($N1243=0,IF(AND(OR(7=7,7=12),7&gt;=$K1243,7&lt;=IF($L1243="",12,$L1243)),$J1243,0),IF(AND(7&gt;=$K1243,7&lt;=IF($L1243="",12,$L1243),MOD(7-$K1243,$N1243)=0),$J1243,0)))</f>
        <v>0</v>
      </c>
      <c r="V1243" s="19" t="n">
        <f aca="false">IF(OR($M1243="",$M1243="ERR",$J1243="",$K1243="",$N1243=""),0,IF($N1243=0,IF(AND(OR(8=7,8=12),8&gt;=$K1243,8&lt;=IF($L1243="",12,$L1243)),$J1243,0),IF(AND(8&gt;=$K1243,8&lt;=IF($L1243="",12,$L1243),MOD(8-$K1243,$N1243)=0),$J1243,0)))</f>
        <v>0</v>
      </c>
      <c r="W1243" s="19" t="n">
        <f aca="false">IF(OR($M1243="",$M1243="ERR",$J1243="",$K1243="",$N1243=""),0,IF($N1243=0,IF(AND(OR(9=7,9=12),9&gt;=$K1243,9&lt;=IF($L1243="",12,$L1243)),$J1243,0),IF(AND(9&gt;=$K1243,9&lt;=IF($L1243="",12,$L1243),MOD(9-$K1243,$N1243)=0),$J1243,0)))</f>
        <v>0</v>
      </c>
      <c r="X1243" s="19" t="n">
        <f aca="false">IF(OR($M1243="",$M1243="ERR",$J1243="",$K1243="",$N1243=""),0,IF($N1243=0,IF(AND(OR(10=7,10=12),10&gt;=$K1243,10&lt;=IF($L1243="",12,$L1243)),$J1243,0),IF(AND(10&gt;=$K1243,10&lt;=IF($L1243="",12,$L1243),MOD(10-$K1243,$N1243)=0),$J1243,0)))</f>
        <v>0</v>
      </c>
      <c r="Y1243" s="19" t="n">
        <f aca="false">IF(OR($M1243="",$M1243="ERR",$J1243="",$K1243="",$N1243=""),0,IF($N1243=0,IF(AND(OR(11=7,11=12),11&gt;=$K1243,11&lt;=IF($L1243="",12,$L1243)),$J1243,0),IF(AND(11&gt;=$K1243,11&lt;=IF($L1243="",12,$L1243),MOD(11-$K1243,$N1243)=0),$J1243,0)))</f>
        <v>0</v>
      </c>
      <c r="Z1243" s="19" t="n">
        <f aca="false">IF(OR($M1243="",$M1243="ERR",$J1243="",$K1243="",$N1243=""),0,IF($N1243=0,IF(AND(OR(12=7,12=12),12&gt;=$K1243,12&lt;=IF($L1243="",12,$L1243)),$J1243,0),IF(AND(12&gt;=$K1243,12&lt;=IF($L1243="",12,$L1243),MOD(12-$K1243,$N1243)=0),$J1243,0)))</f>
        <v>0</v>
      </c>
      <c r="AA1243" s="36" t="n">
        <f aca="false">SUM(O1243:Z1243)</f>
        <v>0</v>
      </c>
      <c r="AB1243" s="15" t="str">
        <f aca="false">IF(AND($B1243="",$D1243="",$J1243=""),"",IF($B1243="","Falta código",IF(ISNA(MATCH($B1243,LST_COD,0)),"Código no registrado en Trabajadores",IF($E1243="","Concepto no está en el catálogo",IF($M1243="ERR","Retención de otro empleador: Origen = Otro empleador",IF(OR($J1243="",$K1243=""),"Falta monto o mes",IF(OR($K1243&lt;1,$K1243&gt;12),"Mes inicio inválido",IF(AND($L1243&lt;&gt;"",OR($L1243&lt;$K1243,$L1243&gt;12)),"Mes fin inválido",IF($N1243="","Falta frecuencia",IF(AND($G1243&lt;&gt;"Otro empleador",SUMPRODUCT(($O1243:$Z1243&lt;&gt;0)*(((COLUMN($O1243:$Z1243)-14)&lt;INDEX(Trabajadores!$M$6:$M$105,MATCH($B1243,LST_COD,0)))+((COLUMN($O1243:$Z1243)-14)&gt;INDEX(Trabajadores!$N$6:$N$105,MATCH($B1243,LST_COD,0)))))&gt;0),"Aviso: hay meses fuera del periodo laboral","OK"))))))))))</f>
        <v/>
      </c>
    </row>
    <row r="1244" customFormat="false" ht="15" hidden="false" customHeight="false" outlineLevel="0" collapsed="false">
      <c r="A1244" s="23" t="n">
        <v>1239</v>
      </c>
      <c r="B1244" s="7"/>
      <c r="C1244" s="35" t="str">
        <f aca="false">IF($B1244="","",IFERROR(INDEX(Trabajadores!$D$6:$D$105,MATCH($B1244,LST_COD,0)),"¿Código?"))</f>
        <v/>
      </c>
      <c r="D1244" s="30"/>
      <c r="E1244" s="9" t="str">
        <f aca="false">IF($D1244="","",IFERROR(VLOOKUP($D1244,CONC_TABLA,2,FALSE()),""))</f>
        <v/>
      </c>
      <c r="F1244" s="9" t="str">
        <f aca="false">IF($D1244="","",IFERROR(VLOOKUP($D1244,CONC_TABLA,3,FALSE()),""))</f>
        <v/>
      </c>
      <c r="G1244" s="30"/>
      <c r="H1244" s="30"/>
      <c r="I1244" s="30"/>
      <c r="J1244" s="29"/>
      <c r="K1244" s="28"/>
      <c r="L1244" s="28"/>
      <c r="M1244" s="9" t="str">
        <f aca="false">IF(OR($B1244="",$E1244=""),"",IF($E1244="INA","INA",IF($G1244="Otro empleador",IF($E1244="RET","RETO",IF($E1244="ORD","OTO","OTX")),IF($E1244="RET","ERR",$E1244))))</f>
        <v/>
      </c>
      <c r="N1244" s="9" t="str">
        <f aca="false">IF($I1244="","",IFERROR(VLOOKUP($I1244,FREC_TABLA,2,FALSE()),""))</f>
        <v/>
      </c>
      <c r="O1244" s="19" t="n">
        <f aca="false">IF(OR($M1244="",$M1244="ERR",$J1244="",$K1244="",$N1244=""),0,IF($N1244=0,IF(AND(OR(1=7,1=12),1&gt;=$K1244,1&lt;=IF($L1244="",12,$L1244)),$J1244,0),IF(AND(1&gt;=$K1244,1&lt;=IF($L1244="",12,$L1244),MOD(1-$K1244,$N1244)=0),$J1244,0)))</f>
        <v>0</v>
      </c>
      <c r="P1244" s="19" t="n">
        <f aca="false">IF(OR($M1244="",$M1244="ERR",$J1244="",$K1244="",$N1244=""),0,IF($N1244=0,IF(AND(OR(2=7,2=12),2&gt;=$K1244,2&lt;=IF($L1244="",12,$L1244)),$J1244,0),IF(AND(2&gt;=$K1244,2&lt;=IF($L1244="",12,$L1244),MOD(2-$K1244,$N1244)=0),$J1244,0)))</f>
        <v>0</v>
      </c>
      <c r="Q1244" s="19" t="n">
        <f aca="false">IF(OR($M1244="",$M1244="ERR",$J1244="",$K1244="",$N1244=""),0,IF($N1244=0,IF(AND(OR(3=7,3=12),3&gt;=$K1244,3&lt;=IF($L1244="",12,$L1244)),$J1244,0),IF(AND(3&gt;=$K1244,3&lt;=IF($L1244="",12,$L1244),MOD(3-$K1244,$N1244)=0),$J1244,0)))</f>
        <v>0</v>
      </c>
      <c r="R1244" s="19" t="n">
        <f aca="false">IF(OR($M1244="",$M1244="ERR",$J1244="",$K1244="",$N1244=""),0,IF($N1244=0,IF(AND(OR(4=7,4=12),4&gt;=$K1244,4&lt;=IF($L1244="",12,$L1244)),$J1244,0),IF(AND(4&gt;=$K1244,4&lt;=IF($L1244="",12,$L1244),MOD(4-$K1244,$N1244)=0),$J1244,0)))</f>
        <v>0</v>
      </c>
      <c r="S1244" s="19" t="n">
        <f aca="false">IF(OR($M1244="",$M1244="ERR",$J1244="",$K1244="",$N1244=""),0,IF($N1244=0,IF(AND(OR(5=7,5=12),5&gt;=$K1244,5&lt;=IF($L1244="",12,$L1244)),$J1244,0),IF(AND(5&gt;=$K1244,5&lt;=IF($L1244="",12,$L1244),MOD(5-$K1244,$N1244)=0),$J1244,0)))</f>
        <v>0</v>
      </c>
      <c r="T1244" s="19" t="n">
        <f aca="false">IF(OR($M1244="",$M1244="ERR",$J1244="",$K1244="",$N1244=""),0,IF($N1244=0,IF(AND(OR(6=7,6=12),6&gt;=$K1244,6&lt;=IF($L1244="",12,$L1244)),$J1244,0),IF(AND(6&gt;=$K1244,6&lt;=IF($L1244="",12,$L1244),MOD(6-$K1244,$N1244)=0),$J1244,0)))</f>
        <v>0</v>
      </c>
      <c r="U1244" s="19" t="n">
        <f aca="false">IF(OR($M1244="",$M1244="ERR",$J1244="",$K1244="",$N1244=""),0,IF($N1244=0,IF(AND(OR(7=7,7=12),7&gt;=$K1244,7&lt;=IF($L1244="",12,$L1244)),$J1244,0),IF(AND(7&gt;=$K1244,7&lt;=IF($L1244="",12,$L1244),MOD(7-$K1244,$N1244)=0),$J1244,0)))</f>
        <v>0</v>
      </c>
      <c r="V1244" s="19" t="n">
        <f aca="false">IF(OR($M1244="",$M1244="ERR",$J1244="",$K1244="",$N1244=""),0,IF($N1244=0,IF(AND(OR(8=7,8=12),8&gt;=$K1244,8&lt;=IF($L1244="",12,$L1244)),$J1244,0),IF(AND(8&gt;=$K1244,8&lt;=IF($L1244="",12,$L1244),MOD(8-$K1244,$N1244)=0),$J1244,0)))</f>
        <v>0</v>
      </c>
      <c r="W1244" s="19" t="n">
        <f aca="false">IF(OR($M1244="",$M1244="ERR",$J1244="",$K1244="",$N1244=""),0,IF($N1244=0,IF(AND(OR(9=7,9=12),9&gt;=$K1244,9&lt;=IF($L1244="",12,$L1244)),$J1244,0),IF(AND(9&gt;=$K1244,9&lt;=IF($L1244="",12,$L1244),MOD(9-$K1244,$N1244)=0),$J1244,0)))</f>
        <v>0</v>
      </c>
      <c r="X1244" s="19" t="n">
        <f aca="false">IF(OR($M1244="",$M1244="ERR",$J1244="",$K1244="",$N1244=""),0,IF($N1244=0,IF(AND(OR(10=7,10=12),10&gt;=$K1244,10&lt;=IF($L1244="",12,$L1244)),$J1244,0),IF(AND(10&gt;=$K1244,10&lt;=IF($L1244="",12,$L1244),MOD(10-$K1244,$N1244)=0),$J1244,0)))</f>
        <v>0</v>
      </c>
      <c r="Y1244" s="19" t="n">
        <f aca="false">IF(OR($M1244="",$M1244="ERR",$J1244="",$K1244="",$N1244=""),0,IF($N1244=0,IF(AND(OR(11=7,11=12),11&gt;=$K1244,11&lt;=IF($L1244="",12,$L1244)),$J1244,0),IF(AND(11&gt;=$K1244,11&lt;=IF($L1244="",12,$L1244),MOD(11-$K1244,$N1244)=0),$J1244,0)))</f>
        <v>0</v>
      </c>
      <c r="Z1244" s="19" t="n">
        <f aca="false">IF(OR($M1244="",$M1244="ERR",$J1244="",$K1244="",$N1244=""),0,IF($N1244=0,IF(AND(OR(12=7,12=12),12&gt;=$K1244,12&lt;=IF($L1244="",12,$L1244)),$J1244,0),IF(AND(12&gt;=$K1244,12&lt;=IF($L1244="",12,$L1244),MOD(12-$K1244,$N1244)=0),$J1244,0)))</f>
        <v>0</v>
      </c>
      <c r="AA1244" s="36" t="n">
        <f aca="false">SUM(O1244:Z1244)</f>
        <v>0</v>
      </c>
      <c r="AB1244" s="15" t="str">
        <f aca="false">IF(AND($B1244="",$D1244="",$J1244=""),"",IF($B1244="","Falta código",IF(ISNA(MATCH($B1244,LST_COD,0)),"Código no registrado en Trabajadores",IF($E1244="","Concepto no está en el catálogo",IF($M1244="ERR","Retención de otro empleador: Origen = Otro empleador",IF(OR($J1244="",$K1244=""),"Falta monto o mes",IF(OR($K1244&lt;1,$K1244&gt;12),"Mes inicio inválido",IF(AND($L1244&lt;&gt;"",OR($L1244&lt;$K1244,$L1244&gt;12)),"Mes fin inválido",IF($N1244="","Falta frecuencia",IF(AND($G1244&lt;&gt;"Otro empleador",SUMPRODUCT(($O1244:$Z1244&lt;&gt;0)*(((COLUMN($O1244:$Z1244)-14)&lt;INDEX(Trabajadores!$M$6:$M$105,MATCH($B1244,LST_COD,0)))+((COLUMN($O1244:$Z1244)-14)&gt;INDEX(Trabajadores!$N$6:$N$105,MATCH($B1244,LST_COD,0)))))&gt;0),"Aviso: hay meses fuera del periodo laboral","OK"))))))))))</f>
        <v/>
      </c>
    </row>
    <row r="1245" customFormat="false" ht="15" hidden="false" customHeight="false" outlineLevel="0" collapsed="false">
      <c r="A1245" s="23" t="n">
        <v>1240</v>
      </c>
      <c r="B1245" s="7"/>
      <c r="C1245" s="35" t="str">
        <f aca="false">IF($B1245="","",IFERROR(INDEX(Trabajadores!$D$6:$D$105,MATCH($B1245,LST_COD,0)),"¿Código?"))</f>
        <v/>
      </c>
      <c r="D1245" s="30"/>
      <c r="E1245" s="9" t="str">
        <f aca="false">IF($D1245="","",IFERROR(VLOOKUP($D1245,CONC_TABLA,2,FALSE()),""))</f>
        <v/>
      </c>
      <c r="F1245" s="9" t="str">
        <f aca="false">IF($D1245="","",IFERROR(VLOOKUP($D1245,CONC_TABLA,3,FALSE()),""))</f>
        <v/>
      </c>
      <c r="G1245" s="30"/>
      <c r="H1245" s="30"/>
      <c r="I1245" s="30"/>
      <c r="J1245" s="29"/>
      <c r="K1245" s="28"/>
      <c r="L1245" s="28"/>
      <c r="M1245" s="9" t="str">
        <f aca="false">IF(OR($B1245="",$E1245=""),"",IF($E1245="INA","INA",IF($G1245="Otro empleador",IF($E1245="RET","RETO",IF($E1245="ORD","OTO","OTX")),IF($E1245="RET","ERR",$E1245))))</f>
        <v/>
      </c>
      <c r="N1245" s="9" t="str">
        <f aca="false">IF($I1245="","",IFERROR(VLOOKUP($I1245,FREC_TABLA,2,FALSE()),""))</f>
        <v/>
      </c>
      <c r="O1245" s="19" t="n">
        <f aca="false">IF(OR($M1245="",$M1245="ERR",$J1245="",$K1245="",$N1245=""),0,IF($N1245=0,IF(AND(OR(1=7,1=12),1&gt;=$K1245,1&lt;=IF($L1245="",12,$L1245)),$J1245,0),IF(AND(1&gt;=$K1245,1&lt;=IF($L1245="",12,$L1245),MOD(1-$K1245,$N1245)=0),$J1245,0)))</f>
        <v>0</v>
      </c>
      <c r="P1245" s="19" t="n">
        <f aca="false">IF(OR($M1245="",$M1245="ERR",$J1245="",$K1245="",$N1245=""),0,IF($N1245=0,IF(AND(OR(2=7,2=12),2&gt;=$K1245,2&lt;=IF($L1245="",12,$L1245)),$J1245,0),IF(AND(2&gt;=$K1245,2&lt;=IF($L1245="",12,$L1245),MOD(2-$K1245,$N1245)=0),$J1245,0)))</f>
        <v>0</v>
      </c>
      <c r="Q1245" s="19" t="n">
        <f aca="false">IF(OR($M1245="",$M1245="ERR",$J1245="",$K1245="",$N1245=""),0,IF($N1245=0,IF(AND(OR(3=7,3=12),3&gt;=$K1245,3&lt;=IF($L1245="",12,$L1245)),$J1245,0),IF(AND(3&gt;=$K1245,3&lt;=IF($L1245="",12,$L1245),MOD(3-$K1245,$N1245)=0),$J1245,0)))</f>
        <v>0</v>
      </c>
      <c r="R1245" s="19" t="n">
        <f aca="false">IF(OR($M1245="",$M1245="ERR",$J1245="",$K1245="",$N1245=""),0,IF($N1245=0,IF(AND(OR(4=7,4=12),4&gt;=$K1245,4&lt;=IF($L1245="",12,$L1245)),$J1245,0),IF(AND(4&gt;=$K1245,4&lt;=IF($L1245="",12,$L1245),MOD(4-$K1245,$N1245)=0),$J1245,0)))</f>
        <v>0</v>
      </c>
      <c r="S1245" s="19" t="n">
        <f aca="false">IF(OR($M1245="",$M1245="ERR",$J1245="",$K1245="",$N1245=""),0,IF($N1245=0,IF(AND(OR(5=7,5=12),5&gt;=$K1245,5&lt;=IF($L1245="",12,$L1245)),$J1245,0),IF(AND(5&gt;=$K1245,5&lt;=IF($L1245="",12,$L1245),MOD(5-$K1245,$N1245)=0),$J1245,0)))</f>
        <v>0</v>
      </c>
      <c r="T1245" s="19" t="n">
        <f aca="false">IF(OR($M1245="",$M1245="ERR",$J1245="",$K1245="",$N1245=""),0,IF($N1245=0,IF(AND(OR(6=7,6=12),6&gt;=$K1245,6&lt;=IF($L1245="",12,$L1245)),$J1245,0),IF(AND(6&gt;=$K1245,6&lt;=IF($L1245="",12,$L1245),MOD(6-$K1245,$N1245)=0),$J1245,0)))</f>
        <v>0</v>
      </c>
      <c r="U1245" s="19" t="n">
        <f aca="false">IF(OR($M1245="",$M1245="ERR",$J1245="",$K1245="",$N1245=""),0,IF($N1245=0,IF(AND(OR(7=7,7=12),7&gt;=$K1245,7&lt;=IF($L1245="",12,$L1245)),$J1245,0),IF(AND(7&gt;=$K1245,7&lt;=IF($L1245="",12,$L1245),MOD(7-$K1245,$N1245)=0),$J1245,0)))</f>
        <v>0</v>
      </c>
      <c r="V1245" s="19" t="n">
        <f aca="false">IF(OR($M1245="",$M1245="ERR",$J1245="",$K1245="",$N1245=""),0,IF($N1245=0,IF(AND(OR(8=7,8=12),8&gt;=$K1245,8&lt;=IF($L1245="",12,$L1245)),$J1245,0),IF(AND(8&gt;=$K1245,8&lt;=IF($L1245="",12,$L1245),MOD(8-$K1245,$N1245)=0),$J1245,0)))</f>
        <v>0</v>
      </c>
      <c r="W1245" s="19" t="n">
        <f aca="false">IF(OR($M1245="",$M1245="ERR",$J1245="",$K1245="",$N1245=""),0,IF($N1245=0,IF(AND(OR(9=7,9=12),9&gt;=$K1245,9&lt;=IF($L1245="",12,$L1245)),$J1245,0),IF(AND(9&gt;=$K1245,9&lt;=IF($L1245="",12,$L1245),MOD(9-$K1245,$N1245)=0),$J1245,0)))</f>
        <v>0</v>
      </c>
      <c r="X1245" s="19" t="n">
        <f aca="false">IF(OR($M1245="",$M1245="ERR",$J1245="",$K1245="",$N1245=""),0,IF($N1245=0,IF(AND(OR(10=7,10=12),10&gt;=$K1245,10&lt;=IF($L1245="",12,$L1245)),$J1245,0),IF(AND(10&gt;=$K1245,10&lt;=IF($L1245="",12,$L1245),MOD(10-$K1245,$N1245)=0),$J1245,0)))</f>
        <v>0</v>
      </c>
      <c r="Y1245" s="19" t="n">
        <f aca="false">IF(OR($M1245="",$M1245="ERR",$J1245="",$K1245="",$N1245=""),0,IF($N1245=0,IF(AND(OR(11=7,11=12),11&gt;=$K1245,11&lt;=IF($L1245="",12,$L1245)),$J1245,0),IF(AND(11&gt;=$K1245,11&lt;=IF($L1245="",12,$L1245),MOD(11-$K1245,$N1245)=0),$J1245,0)))</f>
        <v>0</v>
      </c>
      <c r="Z1245" s="19" t="n">
        <f aca="false">IF(OR($M1245="",$M1245="ERR",$J1245="",$K1245="",$N1245=""),0,IF($N1245=0,IF(AND(OR(12=7,12=12),12&gt;=$K1245,12&lt;=IF($L1245="",12,$L1245)),$J1245,0),IF(AND(12&gt;=$K1245,12&lt;=IF($L1245="",12,$L1245),MOD(12-$K1245,$N1245)=0),$J1245,0)))</f>
        <v>0</v>
      </c>
      <c r="AA1245" s="36" t="n">
        <f aca="false">SUM(O1245:Z1245)</f>
        <v>0</v>
      </c>
      <c r="AB1245" s="15" t="str">
        <f aca="false">IF(AND($B1245="",$D1245="",$J1245=""),"",IF($B1245="","Falta código",IF(ISNA(MATCH($B1245,LST_COD,0)),"Código no registrado en Trabajadores",IF($E1245="","Concepto no está en el catálogo",IF($M1245="ERR","Retención de otro empleador: Origen = Otro empleador",IF(OR($J1245="",$K1245=""),"Falta monto o mes",IF(OR($K1245&lt;1,$K1245&gt;12),"Mes inicio inválido",IF(AND($L1245&lt;&gt;"",OR($L1245&lt;$K1245,$L1245&gt;12)),"Mes fin inválido",IF($N1245="","Falta frecuencia",IF(AND($G1245&lt;&gt;"Otro empleador",SUMPRODUCT(($O1245:$Z1245&lt;&gt;0)*(((COLUMN($O1245:$Z1245)-14)&lt;INDEX(Trabajadores!$M$6:$M$105,MATCH($B1245,LST_COD,0)))+((COLUMN($O1245:$Z1245)-14)&gt;INDEX(Trabajadores!$N$6:$N$105,MATCH($B1245,LST_COD,0)))))&gt;0),"Aviso: hay meses fuera del periodo laboral","OK"))))))))))</f>
        <v/>
      </c>
    </row>
    <row r="1246" customFormat="false" ht="15" hidden="false" customHeight="false" outlineLevel="0" collapsed="false">
      <c r="A1246" s="23" t="n">
        <v>1241</v>
      </c>
      <c r="B1246" s="7"/>
      <c r="C1246" s="35" t="str">
        <f aca="false">IF($B1246="","",IFERROR(INDEX(Trabajadores!$D$6:$D$105,MATCH($B1246,LST_COD,0)),"¿Código?"))</f>
        <v/>
      </c>
      <c r="D1246" s="30"/>
      <c r="E1246" s="9" t="str">
        <f aca="false">IF($D1246="","",IFERROR(VLOOKUP($D1246,CONC_TABLA,2,FALSE()),""))</f>
        <v/>
      </c>
      <c r="F1246" s="9" t="str">
        <f aca="false">IF($D1246="","",IFERROR(VLOOKUP($D1246,CONC_TABLA,3,FALSE()),""))</f>
        <v/>
      </c>
      <c r="G1246" s="30"/>
      <c r="H1246" s="30"/>
      <c r="I1246" s="30"/>
      <c r="J1246" s="29"/>
      <c r="K1246" s="28"/>
      <c r="L1246" s="28"/>
      <c r="M1246" s="9" t="str">
        <f aca="false">IF(OR($B1246="",$E1246=""),"",IF($E1246="INA","INA",IF($G1246="Otro empleador",IF($E1246="RET","RETO",IF($E1246="ORD","OTO","OTX")),IF($E1246="RET","ERR",$E1246))))</f>
        <v/>
      </c>
      <c r="N1246" s="9" t="str">
        <f aca="false">IF($I1246="","",IFERROR(VLOOKUP($I1246,FREC_TABLA,2,FALSE()),""))</f>
        <v/>
      </c>
      <c r="O1246" s="19" t="n">
        <f aca="false">IF(OR($M1246="",$M1246="ERR",$J1246="",$K1246="",$N1246=""),0,IF($N1246=0,IF(AND(OR(1=7,1=12),1&gt;=$K1246,1&lt;=IF($L1246="",12,$L1246)),$J1246,0),IF(AND(1&gt;=$K1246,1&lt;=IF($L1246="",12,$L1246),MOD(1-$K1246,$N1246)=0),$J1246,0)))</f>
        <v>0</v>
      </c>
      <c r="P1246" s="19" t="n">
        <f aca="false">IF(OR($M1246="",$M1246="ERR",$J1246="",$K1246="",$N1246=""),0,IF($N1246=0,IF(AND(OR(2=7,2=12),2&gt;=$K1246,2&lt;=IF($L1246="",12,$L1246)),$J1246,0),IF(AND(2&gt;=$K1246,2&lt;=IF($L1246="",12,$L1246),MOD(2-$K1246,$N1246)=0),$J1246,0)))</f>
        <v>0</v>
      </c>
      <c r="Q1246" s="19" t="n">
        <f aca="false">IF(OR($M1246="",$M1246="ERR",$J1246="",$K1246="",$N1246=""),0,IF($N1246=0,IF(AND(OR(3=7,3=12),3&gt;=$K1246,3&lt;=IF($L1246="",12,$L1246)),$J1246,0),IF(AND(3&gt;=$K1246,3&lt;=IF($L1246="",12,$L1246),MOD(3-$K1246,$N1246)=0),$J1246,0)))</f>
        <v>0</v>
      </c>
      <c r="R1246" s="19" t="n">
        <f aca="false">IF(OR($M1246="",$M1246="ERR",$J1246="",$K1246="",$N1246=""),0,IF($N1246=0,IF(AND(OR(4=7,4=12),4&gt;=$K1246,4&lt;=IF($L1246="",12,$L1246)),$J1246,0),IF(AND(4&gt;=$K1246,4&lt;=IF($L1246="",12,$L1246),MOD(4-$K1246,$N1246)=0),$J1246,0)))</f>
        <v>0</v>
      </c>
      <c r="S1246" s="19" t="n">
        <f aca="false">IF(OR($M1246="",$M1246="ERR",$J1246="",$K1246="",$N1246=""),0,IF($N1246=0,IF(AND(OR(5=7,5=12),5&gt;=$K1246,5&lt;=IF($L1246="",12,$L1246)),$J1246,0),IF(AND(5&gt;=$K1246,5&lt;=IF($L1246="",12,$L1246),MOD(5-$K1246,$N1246)=0),$J1246,0)))</f>
        <v>0</v>
      </c>
      <c r="T1246" s="19" t="n">
        <f aca="false">IF(OR($M1246="",$M1246="ERR",$J1246="",$K1246="",$N1246=""),0,IF($N1246=0,IF(AND(OR(6=7,6=12),6&gt;=$K1246,6&lt;=IF($L1246="",12,$L1246)),$J1246,0),IF(AND(6&gt;=$K1246,6&lt;=IF($L1246="",12,$L1246),MOD(6-$K1246,$N1246)=0),$J1246,0)))</f>
        <v>0</v>
      </c>
      <c r="U1246" s="19" t="n">
        <f aca="false">IF(OR($M1246="",$M1246="ERR",$J1246="",$K1246="",$N1246=""),0,IF($N1246=0,IF(AND(OR(7=7,7=12),7&gt;=$K1246,7&lt;=IF($L1246="",12,$L1246)),$J1246,0),IF(AND(7&gt;=$K1246,7&lt;=IF($L1246="",12,$L1246),MOD(7-$K1246,$N1246)=0),$J1246,0)))</f>
        <v>0</v>
      </c>
      <c r="V1246" s="19" t="n">
        <f aca="false">IF(OR($M1246="",$M1246="ERR",$J1246="",$K1246="",$N1246=""),0,IF($N1246=0,IF(AND(OR(8=7,8=12),8&gt;=$K1246,8&lt;=IF($L1246="",12,$L1246)),$J1246,0),IF(AND(8&gt;=$K1246,8&lt;=IF($L1246="",12,$L1246),MOD(8-$K1246,$N1246)=0),$J1246,0)))</f>
        <v>0</v>
      </c>
      <c r="W1246" s="19" t="n">
        <f aca="false">IF(OR($M1246="",$M1246="ERR",$J1246="",$K1246="",$N1246=""),0,IF($N1246=0,IF(AND(OR(9=7,9=12),9&gt;=$K1246,9&lt;=IF($L1246="",12,$L1246)),$J1246,0),IF(AND(9&gt;=$K1246,9&lt;=IF($L1246="",12,$L1246),MOD(9-$K1246,$N1246)=0),$J1246,0)))</f>
        <v>0</v>
      </c>
      <c r="X1246" s="19" t="n">
        <f aca="false">IF(OR($M1246="",$M1246="ERR",$J1246="",$K1246="",$N1246=""),0,IF($N1246=0,IF(AND(OR(10=7,10=12),10&gt;=$K1246,10&lt;=IF($L1246="",12,$L1246)),$J1246,0),IF(AND(10&gt;=$K1246,10&lt;=IF($L1246="",12,$L1246),MOD(10-$K1246,$N1246)=0),$J1246,0)))</f>
        <v>0</v>
      </c>
      <c r="Y1246" s="19" t="n">
        <f aca="false">IF(OR($M1246="",$M1246="ERR",$J1246="",$K1246="",$N1246=""),0,IF($N1246=0,IF(AND(OR(11=7,11=12),11&gt;=$K1246,11&lt;=IF($L1246="",12,$L1246)),$J1246,0),IF(AND(11&gt;=$K1246,11&lt;=IF($L1246="",12,$L1246),MOD(11-$K1246,$N1246)=0),$J1246,0)))</f>
        <v>0</v>
      </c>
      <c r="Z1246" s="19" t="n">
        <f aca="false">IF(OR($M1246="",$M1246="ERR",$J1246="",$K1246="",$N1246=""),0,IF($N1246=0,IF(AND(OR(12=7,12=12),12&gt;=$K1246,12&lt;=IF($L1246="",12,$L1246)),$J1246,0),IF(AND(12&gt;=$K1246,12&lt;=IF($L1246="",12,$L1246),MOD(12-$K1246,$N1246)=0),$J1246,0)))</f>
        <v>0</v>
      </c>
      <c r="AA1246" s="36" t="n">
        <f aca="false">SUM(O1246:Z1246)</f>
        <v>0</v>
      </c>
      <c r="AB1246" s="15" t="str">
        <f aca="false">IF(AND($B1246="",$D1246="",$J1246=""),"",IF($B1246="","Falta código",IF(ISNA(MATCH($B1246,LST_COD,0)),"Código no registrado en Trabajadores",IF($E1246="","Concepto no está en el catálogo",IF($M1246="ERR","Retención de otro empleador: Origen = Otro empleador",IF(OR($J1246="",$K1246=""),"Falta monto o mes",IF(OR($K1246&lt;1,$K1246&gt;12),"Mes inicio inválido",IF(AND($L1246&lt;&gt;"",OR($L1246&lt;$K1246,$L1246&gt;12)),"Mes fin inválido",IF($N1246="","Falta frecuencia",IF(AND($G1246&lt;&gt;"Otro empleador",SUMPRODUCT(($O1246:$Z1246&lt;&gt;0)*(((COLUMN($O1246:$Z1246)-14)&lt;INDEX(Trabajadores!$M$6:$M$105,MATCH($B1246,LST_COD,0)))+((COLUMN($O1246:$Z1246)-14)&gt;INDEX(Trabajadores!$N$6:$N$105,MATCH($B1246,LST_COD,0)))))&gt;0),"Aviso: hay meses fuera del periodo laboral","OK"))))))))))</f>
        <v/>
      </c>
    </row>
    <row r="1247" customFormat="false" ht="15" hidden="false" customHeight="false" outlineLevel="0" collapsed="false">
      <c r="A1247" s="23" t="n">
        <v>1242</v>
      </c>
      <c r="B1247" s="7"/>
      <c r="C1247" s="35" t="str">
        <f aca="false">IF($B1247="","",IFERROR(INDEX(Trabajadores!$D$6:$D$105,MATCH($B1247,LST_COD,0)),"¿Código?"))</f>
        <v/>
      </c>
      <c r="D1247" s="30"/>
      <c r="E1247" s="9" t="str">
        <f aca="false">IF($D1247="","",IFERROR(VLOOKUP($D1247,CONC_TABLA,2,FALSE()),""))</f>
        <v/>
      </c>
      <c r="F1247" s="9" t="str">
        <f aca="false">IF($D1247="","",IFERROR(VLOOKUP($D1247,CONC_TABLA,3,FALSE()),""))</f>
        <v/>
      </c>
      <c r="G1247" s="30"/>
      <c r="H1247" s="30"/>
      <c r="I1247" s="30"/>
      <c r="J1247" s="29"/>
      <c r="K1247" s="28"/>
      <c r="L1247" s="28"/>
      <c r="M1247" s="9" t="str">
        <f aca="false">IF(OR($B1247="",$E1247=""),"",IF($E1247="INA","INA",IF($G1247="Otro empleador",IF($E1247="RET","RETO",IF($E1247="ORD","OTO","OTX")),IF($E1247="RET","ERR",$E1247))))</f>
        <v/>
      </c>
      <c r="N1247" s="9" t="str">
        <f aca="false">IF($I1247="","",IFERROR(VLOOKUP($I1247,FREC_TABLA,2,FALSE()),""))</f>
        <v/>
      </c>
      <c r="O1247" s="19" t="n">
        <f aca="false">IF(OR($M1247="",$M1247="ERR",$J1247="",$K1247="",$N1247=""),0,IF($N1247=0,IF(AND(OR(1=7,1=12),1&gt;=$K1247,1&lt;=IF($L1247="",12,$L1247)),$J1247,0),IF(AND(1&gt;=$K1247,1&lt;=IF($L1247="",12,$L1247),MOD(1-$K1247,$N1247)=0),$J1247,0)))</f>
        <v>0</v>
      </c>
      <c r="P1247" s="19" t="n">
        <f aca="false">IF(OR($M1247="",$M1247="ERR",$J1247="",$K1247="",$N1247=""),0,IF($N1247=0,IF(AND(OR(2=7,2=12),2&gt;=$K1247,2&lt;=IF($L1247="",12,$L1247)),$J1247,0),IF(AND(2&gt;=$K1247,2&lt;=IF($L1247="",12,$L1247),MOD(2-$K1247,$N1247)=0),$J1247,0)))</f>
        <v>0</v>
      </c>
      <c r="Q1247" s="19" t="n">
        <f aca="false">IF(OR($M1247="",$M1247="ERR",$J1247="",$K1247="",$N1247=""),0,IF($N1247=0,IF(AND(OR(3=7,3=12),3&gt;=$K1247,3&lt;=IF($L1247="",12,$L1247)),$J1247,0),IF(AND(3&gt;=$K1247,3&lt;=IF($L1247="",12,$L1247),MOD(3-$K1247,$N1247)=0),$J1247,0)))</f>
        <v>0</v>
      </c>
      <c r="R1247" s="19" t="n">
        <f aca="false">IF(OR($M1247="",$M1247="ERR",$J1247="",$K1247="",$N1247=""),0,IF($N1247=0,IF(AND(OR(4=7,4=12),4&gt;=$K1247,4&lt;=IF($L1247="",12,$L1247)),$J1247,0),IF(AND(4&gt;=$K1247,4&lt;=IF($L1247="",12,$L1247),MOD(4-$K1247,$N1247)=0),$J1247,0)))</f>
        <v>0</v>
      </c>
      <c r="S1247" s="19" t="n">
        <f aca="false">IF(OR($M1247="",$M1247="ERR",$J1247="",$K1247="",$N1247=""),0,IF($N1247=0,IF(AND(OR(5=7,5=12),5&gt;=$K1247,5&lt;=IF($L1247="",12,$L1247)),$J1247,0),IF(AND(5&gt;=$K1247,5&lt;=IF($L1247="",12,$L1247),MOD(5-$K1247,$N1247)=0),$J1247,0)))</f>
        <v>0</v>
      </c>
      <c r="T1247" s="19" t="n">
        <f aca="false">IF(OR($M1247="",$M1247="ERR",$J1247="",$K1247="",$N1247=""),0,IF($N1247=0,IF(AND(OR(6=7,6=12),6&gt;=$K1247,6&lt;=IF($L1247="",12,$L1247)),$J1247,0),IF(AND(6&gt;=$K1247,6&lt;=IF($L1247="",12,$L1247),MOD(6-$K1247,$N1247)=0),$J1247,0)))</f>
        <v>0</v>
      </c>
      <c r="U1247" s="19" t="n">
        <f aca="false">IF(OR($M1247="",$M1247="ERR",$J1247="",$K1247="",$N1247=""),0,IF($N1247=0,IF(AND(OR(7=7,7=12),7&gt;=$K1247,7&lt;=IF($L1247="",12,$L1247)),$J1247,0),IF(AND(7&gt;=$K1247,7&lt;=IF($L1247="",12,$L1247),MOD(7-$K1247,$N1247)=0),$J1247,0)))</f>
        <v>0</v>
      </c>
      <c r="V1247" s="19" t="n">
        <f aca="false">IF(OR($M1247="",$M1247="ERR",$J1247="",$K1247="",$N1247=""),0,IF($N1247=0,IF(AND(OR(8=7,8=12),8&gt;=$K1247,8&lt;=IF($L1247="",12,$L1247)),$J1247,0),IF(AND(8&gt;=$K1247,8&lt;=IF($L1247="",12,$L1247),MOD(8-$K1247,$N1247)=0),$J1247,0)))</f>
        <v>0</v>
      </c>
      <c r="W1247" s="19" t="n">
        <f aca="false">IF(OR($M1247="",$M1247="ERR",$J1247="",$K1247="",$N1247=""),0,IF($N1247=0,IF(AND(OR(9=7,9=12),9&gt;=$K1247,9&lt;=IF($L1247="",12,$L1247)),$J1247,0),IF(AND(9&gt;=$K1247,9&lt;=IF($L1247="",12,$L1247),MOD(9-$K1247,$N1247)=0),$J1247,0)))</f>
        <v>0</v>
      </c>
      <c r="X1247" s="19" t="n">
        <f aca="false">IF(OR($M1247="",$M1247="ERR",$J1247="",$K1247="",$N1247=""),0,IF($N1247=0,IF(AND(OR(10=7,10=12),10&gt;=$K1247,10&lt;=IF($L1247="",12,$L1247)),$J1247,0),IF(AND(10&gt;=$K1247,10&lt;=IF($L1247="",12,$L1247),MOD(10-$K1247,$N1247)=0),$J1247,0)))</f>
        <v>0</v>
      </c>
      <c r="Y1247" s="19" t="n">
        <f aca="false">IF(OR($M1247="",$M1247="ERR",$J1247="",$K1247="",$N1247=""),0,IF($N1247=0,IF(AND(OR(11=7,11=12),11&gt;=$K1247,11&lt;=IF($L1247="",12,$L1247)),$J1247,0),IF(AND(11&gt;=$K1247,11&lt;=IF($L1247="",12,$L1247),MOD(11-$K1247,$N1247)=0),$J1247,0)))</f>
        <v>0</v>
      </c>
      <c r="Z1247" s="19" t="n">
        <f aca="false">IF(OR($M1247="",$M1247="ERR",$J1247="",$K1247="",$N1247=""),0,IF($N1247=0,IF(AND(OR(12=7,12=12),12&gt;=$K1247,12&lt;=IF($L1247="",12,$L1247)),$J1247,0),IF(AND(12&gt;=$K1247,12&lt;=IF($L1247="",12,$L1247),MOD(12-$K1247,$N1247)=0),$J1247,0)))</f>
        <v>0</v>
      </c>
      <c r="AA1247" s="36" t="n">
        <f aca="false">SUM(O1247:Z1247)</f>
        <v>0</v>
      </c>
      <c r="AB1247" s="15" t="str">
        <f aca="false">IF(AND($B1247="",$D1247="",$J1247=""),"",IF($B1247="","Falta código",IF(ISNA(MATCH($B1247,LST_COD,0)),"Código no registrado en Trabajadores",IF($E1247="","Concepto no está en el catálogo",IF($M1247="ERR","Retención de otro empleador: Origen = Otro empleador",IF(OR($J1247="",$K1247=""),"Falta monto o mes",IF(OR($K1247&lt;1,$K1247&gt;12),"Mes inicio inválido",IF(AND($L1247&lt;&gt;"",OR($L1247&lt;$K1247,$L1247&gt;12)),"Mes fin inválido",IF($N1247="","Falta frecuencia",IF(AND($G1247&lt;&gt;"Otro empleador",SUMPRODUCT(($O1247:$Z1247&lt;&gt;0)*(((COLUMN($O1247:$Z1247)-14)&lt;INDEX(Trabajadores!$M$6:$M$105,MATCH($B1247,LST_COD,0)))+((COLUMN($O1247:$Z1247)-14)&gt;INDEX(Trabajadores!$N$6:$N$105,MATCH($B1247,LST_COD,0)))))&gt;0),"Aviso: hay meses fuera del periodo laboral","OK"))))))))))</f>
        <v/>
      </c>
    </row>
    <row r="1248" customFormat="false" ht="15" hidden="false" customHeight="false" outlineLevel="0" collapsed="false">
      <c r="A1248" s="23" t="n">
        <v>1243</v>
      </c>
      <c r="B1248" s="7"/>
      <c r="C1248" s="35" t="str">
        <f aca="false">IF($B1248="","",IFERROR(INDEX(Trabajadores!$D$6:$D$105,MATCH($B1248,LST_COD,0)),"¿Código?"))</f>
        <v/>
      </c>
      <c r="D1248" s="30"/>
      <c r="E1248" s="9" t="str">
        <f aca="false">IF($D1248="","",IFERROR(VLOOKUP($D1248,CONC_TABLA,2,FALSE()),""))</f>
        <v/>
      </c>
      <c r="F1248" s="9" t="str">
        <f aca="false">IF($D1248="","",IFERROR(VLOOKUP($D1248,CONC_TABLA,3,FALSE()),""))</f>
        <v/>
      </c>
      <c r="G1248" s="30"/>
      <c r="H1248" s="30"/>
      <c r="I1248" s="30"/>
      <c r="J1248" s="29"/>
      <c r="K1248" s="28"/>
      <c r="L1248" s="28"/>
      <c r="M1248" s="9" t="str">
        <f aca="false">IF(OR($B1248="",$E1248=""),"",IF($E1248="INA","INA",IF($G1248="Otro empleador",IF($E1248="RET","RETO",IF($E1248="ORD","OTO","OTX")),IF($E1248="RET","ERR",$E1248))))</f>
        <v/>
      </c>
      <c r="N1248" s="9" t="str">
        <f aca="false">IF($I1248="","",IFERROR(VLOOKUP($I1248,FREC_TABLA,2,FALSE()),""))</f>
        <v/>
      </c>
      <c r="O1248" s="19" t="n">
        <f aca="false">IF(OR($M1248="",$M1248="ERR",$J1248="",$K1248="",$N1248=""),0,IF($N1248=0,IF(AND(OR(1=7,1=12),1&gt;=$K1248,1&lt;=IF($L1248="",12,$L1248)),$J1248,0),IF(AND(1&gt;=$K1248,1&lt;=IF($L1248="",12,$L1248),MOD(1-$K1248,$N1248)=0),$J1248,0)))</f>
        <v>0</v>
      </c>
      <c r="P1248" s="19" t="n">
        <f aca="false">IF(OR($M1248="",$M1248="ERR",$J1248="",$K1248="",$N1248=""),0,IF($N1248=0,IF(AND(OR(2=7,2=12),2&gt;=$K1248,2&lt;=IF($L1248="",12,$L1248)),$J1248,0),IF(AND(2&gt;=$K1248,2&lt;=IF($L1248="",12,$L1248),MOD(2-$K1248,$N1248)=0),$J1248,0)))</f>
        <v>0</v>
      </c>
      <c r="Q1248" s="19" t="n">
        <f aca="false">IF(OR($M1248="",$M1248="ERR",$J1248="",$K1248="",$N1248=""),0,IF($N1248=0,IF(AND(OR(3=7,3=12),3&gt;=$K1248,3&lt;=IF($L1248="",12,$L1248)),$J1248,0),IF(AND(3&gt;=$K1248,3&lt;=IF($L1248="",12,$L1248),MOD(3-$K1248,$N1248)=0),$J1248,0)))</f>
        <v>0</v>
      </c>
      <c r="R1248" s="19" t="n">
        <f aca="false">IF(OR($M1248="",$M1248="ERR",$J1248="",$K1248="",$N1248=""),0,IF($N1248=0,IF(AND(OR(4=7,4=12),4&gt;=$K1248,4&lt;=IF($L1248="",12,$L1248)),$J1248,0),IF(AND(4&gt;=$K1248,4&lt;=IF($L1248="",12,$L1248),MOD(4-$K1248,$N1248)=0),$J1248,0)))</f>
        <v>0</v>
      </c>
      <c r="S1248" s="19" t="n">
        <f aca="false">IF(OR($M1248="",$M1248="ERR",$J1248="",$K1248="",$N1248=""),0,IF($N1248=0,IF(AND(OR(5=7,5=12),5&gt;=$K1248,5&lt;=IF($L1248="",12,$L1248)),$J1248,0),IF(AND(5&gt;=$K1248,5&lt;=IF($L1248="",12,$L1248),MOD(5-$K1248,$N1248)=0),$J1248,0)))</f>
        <v>0</v>
      </c>
      <c r="T1248" s="19" t="n">
        <f aca="false">IF(OR($M1248="",$M1248="ERR",$J1248="",$K1248="",$N1248=""),0,IF($N1248=0,IF(AND(OR(6=7,6=12),6&gt;=$K1248,6&lt;=IF($L1248="",12,$L1248)),$J1248,0),IF(AND(6&gt;=$K1248,6&lt;=IF($L1248="",12,$L1248),MOD(6-$K1248,$N1248)=0),$J1248,0)))</f>
        <v>0</v>
      </c>
      <c r="U1248" s="19" t="n">
        <f aca="false">IF(OR($M1248="",$M1248="ERR",$J1248="",$K1248="",$N1248=""),0,IF($N1248=0,IF(AND(OR(7=7,7=12),7&gt;=$K1248,7&lt;=IF($L1248="",12,$L1248)),$J1248,0),IF(AND(7&gt;=$K1248,7&lt;=IF($L1248="",12,$L1248),MOD(7-$K1248,$N1248)=0),$J1248,0)))</f>
        <v>0</v>
      </c>
      <c r="V1248" s="19" t="n">
        <f aca="false">IF(OR($M1248="",$M1248="ERR",$J1248="",$K1248="",$N1248=""),0,IF($N1248=0,IF(AND(OR(8=7,8=12),8&gt;=$K1248,8&lt;=IF($L1248="",12,$L1248)),$J1248,0),IF(AND(8&gt;=$K1248,8&lt;=IF($L1248="",12,$L1248),MOD(8-$K1248,$N1248)=0),$J1248,0)))</f>
        <v>0</v>
      </c>
      <c r="W1248" s="19" t="n">
        <f aca="false">IF(OR($M1248="",$M1248="ERR",$J1248="",$K1248="",$N1248=""),0,IF($N1248=0,IF(AND(OR(9=7,9=12),9&gt;=$K1248,9&lt;=IF($L1248="",12,$L1248)),$J1248,0),IF(AND(9&gt;=$K1248,9&lt;=IF($L1248="",12,$L1248),MOD(9-$K1248,$N1248)=0),$J1248,0)))</f>
        <v>0</v>
      </c>
      <c r="X1248" s="19" t="n">
        <f aca="false">IF(OR($M1248="",$M1248="ERR",$J1248="",$K1248="",$N1248=""),0,IF($N1248=0,IF(AND(OR(10=7,10=12),10&gt;=$K1248,10&lt;=IF($L1248="",12,$L1248)),$J1248,0),IF(AND(10&gt;=$K1248,10&lt;=IF($L1248="",12,$L1248),MOD(10-$K1248,$N1248)=0),$J1248,0)))</f>
        <v>0</v>
      </c>
      <c r="Y1248" s="19" t="n">
        <f aca="false">IF(OR($M1248="",$M1248="ERR",$J1248="",$K1248="",$N1248=""),0,IF($N1248=0,IF(AND(OR(11=7,11=12),11&gt;=$K1248,11&lt;=IF($L1248="",12,$L1248)),$J1248,0),IF(AND(11&gt;=$K1248,11&lt;=IF($L1248="",12,$L1248),MOD(11-$K1248,$N1248)=0),$J1248,0)))</f>
        <v>0</v>
      </c>
      <c r="Z1248" s="19" t="n">
        <f aca="false">IF(OR($M1248="",$M1248="ERR",$J1248="",$K1248="",$N1248=""),0,IF($N1248=0,IF(AND(OR(12=7,12=12),12&gt;=$K1248,12&lt;=IF($L1248="",12,$L1248)),$J1248,0),IF(AND(12&gt;=$K1248,12&lt;=IF($L1248="",12,$L1248),MOD(12-$K1248,$N1248)=0),$J1248,0)))</f>
        <v>0</v>
      </c>
      <c r="AA1248" s="36" t="n">
        <f aca="false">SUM(O1248:Z1248)</f>
        <v>0</v>
      </c>
      <c r="AB1248" s="15" t="str">
        <f aca="false">IF(AND($B1248="",$D1248="",$J1248=""),"",IF($B1248="","Falta código",IF(ISNA(MATCH($B1248,LST_COD,0)),"Código no registrado en Trabajadores",IF($E1248="","Concepto no está en el catálogo",IF($M1248="ERR","Retención de otro empleador: Origen = Otro empleador",IF(OR($J1248="",$K1248=""),"Falta monto o mes",IF(OR($K1248&lt;1,$K1248&gt;12),"Mes inicio inválido",IF(AND($L1248&lt;&gt;"",OR($L1248&lt;$K1248,$L1248&gt;12)),"Mes fin inválido",IF($N1248="","Falta frecuencia",IF(AND($G1248&lt;&gt;"Otro empleador",SUMPRODUCT(($O1248:$Z1248&lt;&gt;0)*(((COLUMN($O1248:$Z1248)-14)&lt;INDEX(Trabajadores!$M$6:$M$105,MATCH($B1248,LST_COD,0)))+((COLUMN($O1248:$Z1248)-14)&gt;INDEX(Trabajadores!$N$6:$N$105,MATCH($B1248,LST_COD,0)))))&gt;0),"Aviso: hay meses fuera del periodo laboral","OK"))))))))))</f>
        <v/>
      </c>
    </row>
    <row r="1249" customFormat="false" ht="15" hidden="false" customHeight="false" outlineLevel="0" collapsed="false">
      <c r="A1249" s="23" t="n">
        <v>1244</v>
      </c>
      <c r="B1249" s="7"/>
      <c r="C1249" s="35" t="str">
        <f aca="false">IF($B1249="","",IFERROR(INDEX(Trabajadores!$D$6:$D$105,MATCH($B1249,LST_COD,0)),"¿Código?"))</f>
        <v/>
      </c>
      <c r="D1249" s="30"/>
      <c r="E1249" s="9" t="str">
        <f aca="false">IF($D1249="","",IFERROR(VLOOKUP($D1249,CONC_TABLA,2,FALSE()),""))</f>
        <v/>
      </c>
      <c r="F1249" s="9" t="str">
        <f aca="false">IF($D1249="","",IFERROR(VLOOKUP($D1249,CONC_TABLA,3,FALSE()),""))</f>
        <v/>
      </c>
      <c r="G1249" s="30"/>
      <c r="H1249" s="30"/>
      <c r="I1249" s="30"/>
      <c r="J1249" s="29"/>
      <c r="K1249" s="28"/>
      <c r="L1249" s="28"/>
      <c r="M1249" s="9" t="str">
        <f aca="false">IF(OR($B1249="",$E1249=""),"",IF($E1249="INA","INA",IF($G1249="Otro empleador",IF($E1249="RET","RETO",IF($E1249="ORD","OTO","OTX")),IF($E1249="RET","ERR",$E1249))))</f>
        <v/>
      </c>
      <c r="N1249" s="9" t="str">
        <f aca="false">IF($I1249="","",IFERROR(VLOOKUP($I1249,FREC_TABLA,2,FALSE()),""))</f>
        <v/>
      </c>
      <c r="O1249" s="19" t="n">
        <f aca="false">IF(OR($M1249="",$M1249="ERR",$J1249="",$K1249="",$N1249=""),0,IF($N1249=0,IF(AND(OR(1=7,1=12),1&gt;=$K1249,1&lt;=IF($L1249="",12,$L1249)),$J1249,0),IF(AND(1&gt;=$K1249,1&lt;=IF($L1249="",12,$L1249),MOD(1-$K1249,$N1249)=0),$J1249,0)))</f>
        <v>0</v>
      </c>
      <c r="P1249" s="19" t="n">
        <f aca="false">IF(OR($M1249="",$M1249="ERR",$J1249="",$K1249="",$N1249=""),0,IF($N1249=0,IF(AND(OR(2=7,2=12),2&gt;=$K1249,2&lt;=IF($L1249="",12,$L1249)),$J1249,0),IF(AND(2&gt;=$K1249,2&lt;=IF($L1249="",12,$L1249),MOD(2-$K1249,$N1249)=0),$J1249,0)))</f>
        <v>0</v>
      </c>
      <c r="Q1249" s="19" t="n">
        <f aca="false">IF(OR($M1249="",$M1249="ERR",$J1249="",$K1249="",$N1249=""),0,IF($N1249=0,IF(AND(OR(3=7,3=12),3&gt;=$K1249,3&lt;=IF($L1249="",12,$L1249)),$J1249,0),IF(AND(3&gt;=$K1249,3&lt;=IF($L1249="",12,$L1249),MOD(3-$K1249,$N1249)=0),$J1249,0)))</f>
        <v>0</v>
      </c>
      <c r="R1249" s="19" t="n">
        <f aca="false">IF(OR($M1249="",$M1249="ERR",$J1249="",$K1249="",$N1249=""),0,IF($N1249=0,IF(AND(OR(4=7,4=12),4&gt;=$K1249,4&lt;=IF($L1249="",12,$L1249)),$J1249,0),IF(AND(4&gt;=$K1249,4&lt;=IF($L1249="",12,$L1249),MOD(4-$K1249,$N1249)=0),$J1249,0)))</f>
        <v>0</v>
      </c>
      <c r="S1249" s="19" t="n">
        <f aca="false">IF(OR($M1249="",$M1249="ERR",$J1249="",$K1249="",$N1249=""),0,IF($N1249=0,IF(AND(OR(5=7,5=12),5&gt;=$K1249,5&lt;=IF($L1249="",12,$L1249)),$J1249,0),IF(AND(5&gt;=$K1249,5&lt;=IF($L1249="",12,$L1249),MOD(5-$K1249,$N1249)=0),$J1249,0)))</f>
        <v>0</v>
      </c>
      <c r="T1249" s="19" t="n">
        <f aca="false">IF(OR($M1249="",$M1249="ERR",$J1249="",$K1249="",$N1249=""),0,IF($N1249=0,IF(AND(OR(6=7,6=12),6&gt;=$K1249,6&lt;=IF($L1249="",12,$L1249)),$J1249,0),IF(AND(6&gt;=$K1249,6&lt;=IF($L1249="",12,$L1249),MOD(6-$K1249,$N1249)=0),$J1249,0)))</f>
        <v>0</v>
      </c>
      <c r="U1249" s="19" t="n">
        <f aca="false">IF(OR($M1249="",$M1249="ERR",$J1249="",$K1249="",$N1249=""),0,IF($N1249=0,IF(AND(OR(7=7,7=12),7&gt;=$K1249,7&lt;=IF($L1249="",12,$L1249)),$J1249,0),IF(AND(7&gt;=$K1249,7&lt;=IF($L1249="",12,$L1249),MOD(7-$K1249,$N1249)=0),$J1249,0)))</f>
        <v>0</v>
      </c>
      <c r="V1249" s="19" t="n">
        <f aca="false">IF(OR($M1249="",$M1249="ERR",$J1249="",$K1249="",$N1249=""),0,IF($N1249=0,IF(AND(OR(8=7,8=12),8&gt;=$K1249,8&lt;=IF($L1249="",12,$L1249)),$J1249,0),IF(AND(8&gt;=$K1249,8&lt;=IF($L1249="",12,$L1249),MOD(8-$K1249,$N1249)=0),$J1249,0)))</f>
        <v>0</v>
      </c>
      <c r="W1249" s="19" t="n">
        <f aca="false">IF(OR($M1249="",$M1249="ERR",$J1249="",$K1249="",$N1249=""),0,IF($N1249=0,IF(AND(OR(9=7,9=12),9&gt;=$K1249,9&lt;=IF($L1249="",12,$L1249)),$J1249,0),IF(AND(9&gt;=$K1249,9&lt;=IF($L1249="",12,$L1249),MOD(9-$K1249,$N1249)=0),$J1249,0)))</f>
        <v>0</v>
      </c>
      <c r="X1249" s="19" t="n">
        <f aca="false">IF(OR($M1249="",$M1249="ERR",$J1249="",$K1249="",$N1249=""),0,IF($N1249=0,IF(AND(OR(10=7,10=12),10&gt;=$K1249,10&lt;=IF($L1249="",12,$L1249)),$J1249,0),IF(AND(10&gt;=$K1249,10&lt;=IF($L1249="",12,$L1249),MOD(10-$K1249,$N1249)=0),$J1249,0)))</f>
        <v>0</v>
      </c>
      <c r="Y1249" s="19" t="n">
        <f aca="false">IF(OR($M1249="",$M1249="ERR",$J1249="",$K1249="",$N1249=""),0,IF($N1249=0,IF(AND(OR(11=7,11=12),11&gt;=$K1249,11&lt;=IF($L1249="",12,$L1249)),$J1249,0),IF(AND(11&gt;=$K1249,11&lt;=IF($L1249="",12,$L1249),MOD(11-$K1249,$N1249)=0),$J1249,0)))</f>
        <v>0</v>
      </c>
      <c r="Z1249" s="19" t="n">
        <f aca="false">IF(OR($M1249="",$M1249="ERR",$J1249="",$K1249="",$N1249=""),0,IF($N1249=0,IF(AND(OR(12=7,12=12),12&gt;=$K1249,12&lt;=IF($L1249="",12,$L1249)),$J1249,0),IF(AND(12&gt;=$K1249,12&lt;=IF($L1249="",12,$L1249),MOD(12-$K1249,$N1249)=0),$J1249,0)))</f>
        <v>0</v>
      </c>
      <c r="AA1249" s="36" t="n">
        <f aca="false">SUM(O1249:Z1249)</f>
        <v>0</v>
      </c>
      <c r="AB1249" s="15" t="str">
        <f aca="false">IF(AND($B1249="",$D1249="",$J1249=""),"",IF($B1249="","Falta código",IF(ISNA(MATCH($B1249,LST_COD,0)),"Código no registrado en Trabajadores",IF($E1249="","Concepto no está en el catálogo",IF($M1249="ERR","Retención de otro empleador: Origen = Otro empleador",IF(OR($J1249="",$K1249=""),"Falta monto o mes",IF(OR($K1249&lt;1,$K1249&gt;12),"Mes inicio inválido",IF(AND($L1249&lt;&gt;"",OR($L1249&lt;$K1249,$L1249&gt;12)),"Mes fin inválido",IF($N1249="","Falta frecuencia",IF(AND($G1249&lt;&gt;"Otro empleador",SUMPRODUCT(($O1249:$Z1249&lt;&gt;0)*(((COLUMN($O1249:$Z1249)-14)&lt;INDEX(Trabajadores!$M$6:$M$105,MATCH($B1249,LST_COD,0)))+((COLUMN($O1249:$Z1249)-14)&gt;INDEX(Trabajadores!$N$6:$N$105,MATCH($B1249,LST_COD,0)))))&gt;0),"Aviso: hay meses fuera del periodo laboral","OK"))))))))))</f>
        <v/>
      </c>
    </row>
    <row r="1250" customFormat="false" ht="15" hidden="false" customHeight="false" outlineLevel="0" collapsed="false">
      <c r="A1250" s="23" t="n">
        <v>1245</v>
      </c>
      <c r="B1250" s="7"/>
      <c r="C1250" s="35" t="str">
        <f aca="false">IF($B1250="","",IFERROR(INDEX(Trabajadores!$D$6:$D$105,MATCH($B1250,LST_COD,0)),"¿Código?"))</f>
        <v/>
      </c>
      <c r="D1250" s="30"/>
      <c r="E1250" s="9" t="str">
        <f aca="false">IF($D1250="","",IFERROR(VLOOKUP($D1250,CONC_TABLA,2,FALSE()),""))</f>
        <v/>
      </c>
      <c r="F1250" s="9" t="str">
        <f aca="false">IF($D1250="","",IFERROR(VLOOKUP($D1250,CONC_TABLA,3,FALSE()),""))</f>
        <v/>
      </c>
      <c r="G1250" s="30"/>
      <c r="H1250" s="30"/>
      <c r="I1250" s="30"/>
      <c r="J1250" s="29"/>
      <c r="K1250" s="28"/>
      <c r="L1250" s="28"/>
      <c r="M1250" s="9" t="str">
        <f aca="false">IF(OR($B1250="",$E1250=""),"",IF($E1250="INA","INA",IF($G1250="Otro empleador",IF($E1250="RET","RETO",IF($E1250="ORD","OTO","OTX")),IF($E1250="RET","ERR",$E1250))))</f>
        <v/>
      </c>
      <c r="N1250" s="9" t="str">
        <f aca="false">IF($I1250="","",IFERROR(VLOOKUP($I1250,FREC_TABLA,2,FALSE()),""))</f>
        <v/>
      </c>
      <c r="O1250" s="19" t="n">
        <f aca="false">IF(OR($M1250="",$M1250="ERR",$J1250="",$K1250="",$N1250=""),0,IF($N1250=0,IF(AND(OR(1=7,1=12),1&gt;=$K1250,1&lt;=IF($L1250="",12,$L1250)),$J1250,0),IF(AND(1&gt;=$K1250,1&lt;=IF($L1250="",12,$L1250),MOD(1-$K1250,$N1250)=0),$J1250,0)))</f>
        <v>0</v>
      </c>
      <c r="P1250" s="19" t="n">
        <f aca="false">IF(OR($M1250="",$M1250="ERR",$J1250="",$K1250="",$N1250=""),0,IF($N1250=0,IF(AND(OR(2=7,2=12),2&gt;=$K1250,2&lt;=IF($L1250="",12,$L1250)),$J1250,0),IF(AND(2&gt;=$K1250,2&lt;=IF($L1250="",12,$L1250),MOD(2-$K1250,$N1250)=0),$J1250,0)))</f>
        <v>0</v>
      </c>
      <c r="Q1250" s="19" t="n">
        <f aca="false">IF(OR($M1250="",$M1250="ERR",$J1250="",$K1250="",$N1250=""),0,IF($N1250=0,IF(AND(OR(3=7,3=12),3&gt;=$K1250,3&lt;=IF($L1250="",12,$L1250)),$J1250,0),IF(AND(3&gt;=$K1250,3&lt;=IF($L1250="",12,$L1250),MOD(3-$K1250,$N1250)=0),$J1250,0)))</f>
        <v>0</v>
      </c>
      <c r="R1250" s="19" t="n">
        <f aca="false">IF(OR($M1250="",$M1250="ERR",$J1250="",$K1250="",$N1250=""),0,IF($N1250=0,IF(AND(OR(4=7,4=12),4&gt;=$K1250,4&lt;=IF($L1250="",12,$L1250)),$J1250,0),IF(AND(4&gt;=$K1250,4&lt;=IF($L1250="",12,$L1250),MOD(4-$K1250,$N1250)=0),$J1250,0)))</f>
        <v>0</v>
      </c>
      <c r="S1250" s="19" t="n">
        <f aca="false">IF(OR($M1250="",$M1250="ERR",$J1250="",$K1250="",$N1250=""),0,IF($N1250=0,IF(AND(OR(5=7,5=12),5&gt;=$K1250,5&lt;=IF($L1250="",12,$L1250)),$J1250,0),IF(AND(5&gt;=$K1250,5&lt;=IF($L1250="",12,$L1250),MOD(5-$K1250,$N1250)=0),$J1250,0)))</f>
        <v>0</v>
      </c>
      <c r="T1250" s="19" t="n">
        <f aca="false">IF(OR($M1250="",$M1250="ERR",$J1250="",$K1250="",$N1250=""),0,IF($N1250=0,IF(AND(OR(6=7,6=12),6&gt;=$K1250,6&lt;=IF($L1250="",12,$L1250)),$J1250,0),IF(AND(6&gt;=$K1250,6&lt;=IF($L1250="",12,$L1250),MOD(6-$K1250,$N1250)=0),$J1250,0)))</f>
        <v>0</v>
      </c>
      <c r="U1250" s="19" t="n">
        <f aca="false">IF(OR($M1250="",$M1250="ERR",$J1250="",$K1250="",$N1250=""),0,IF($N1250=0,IF(AND(OR(7=7,7=12),7&gt;=$K1250,7&lt;=IF($L1250="",12,$L1250)),$J1250,0),IF(AND(7&gt;=$K1250,7&lt;=IF($L1250="",12,$L1250),MOD(7-$K1250,$N1250)=0),$J1250,0)))</f>
        <v>0</v>
      </c>
      <c r="V1250" s="19" t="n">
        <f aca="false">IF(OR($M1250="",$M1250="ERR",$J1250="",$K1250="",$N1250=""),0,IF($N1250=0,IF(AND(OR(8=7,8=12),8&gt;=$K1250,8&lt;=IF($L1250="",12,$L1250)),$J1250,0),IF(AND(8&gt;=$K1250,8&lt;=IF($L1250="",12,$L1250),MOD(8-$K1250,$N1250)=0),$J1250,0)))</f>
        <v>0</v>
      </c>
      <c r="W1250" s="19" t="n">
        <f aca="false">IF(OR($M1250="",$M1250="ERR",$J1250="",$K1250="",$N1250=""),0,IF($N1250=0,IF(AND(OR(9=7,9=12),9&gt;=$K1250,9&lt;=IF($L1250="",12,$L1250)),$J1250,0),IF(AND(9&gt;=$K1250,9&lt;=IF($L1250="",12,$L1250),MOD(9-$K1250,$N1250)=0),$J1250,0)))</f>
        <v>0</v>
      </c>
      <c r="X1250" s="19" t="n">
        <f aca="false">IF(OR($M1250="",$M1250="ERR",$J1250="",$K1250="",$N1250=""),0,IF($N1250=0,IF(AND(OR(10=7,10=12),10&gt;=$K1250,10&lt;=IF($L1250="",12,$L1250)),$J1250,0),IF(AND(10&gt;=$K1250,10&lt;=IF($L1250="",12,$L1250),MOD(10-$K1250,$N1250)=0),$J1250,0)))</f>
        <v>0</v>
      </c>
      <c r="Y1250" s="19" t="n">
        <f aca="false">IF(OR($M1250="",$M1250="ERR",$J1250="",$K1250="",$N1250=""),0,IF($N1250=0,IF(AND(OR(11=7,11=12),11&gt;=$K1250,11&lt;=IF($L1250="",12,$L1250)),$J1250,0),IF(AND(11&gt;=$K1250,11&lt;=IF($L1250="",12,$L1250),MOD(11-$K1250,$N1250)=0),$J1250,0)))</f>
        <v>0</v>
      </c>
      <c r="Z1250" s="19" t="n">
        <f aca="false">IF(OR($M1250="",$M1250="ERR",$J1250="",$K1250="",$N1250=""),0,IF($N1250=0,IF(AND(OR(12=7,12=12),12&gt;=$K1250,12&lt;=IF($L1250="",12,$L1250)),$J1250,0),IF(AND(12&gt;=$K1250,12&lt;=IF($L1250="",12,$L1250),MOD(12-$K1250,$N1250)=0),$J1250,0)))</f>
        <v>0</v>
      </c>
      <c r="AA1250" s="36" t="n">
        <f aca="false">SUM(O1250:Z1250)</f>
        <v>0</v>
      </c>
      <c r="AB1250" s="15" t="str">
        <f aca="false">IF(AND($B1250="",$D1250="",$J1250=""),"",IF($B1250="","Falta código",IF(ISNA(MATCH($B1250,LST_COD,0)),"Código no registrado en Trabajadores",IF($E1250="","Concepto no está en el catálogo",IF($M1250="ERR","Retención de otro empleador: Origen = Otro empleador",IF(OR($J1250="",$K1250=""),"Falta monto o mes",IF(OR($K1250&lt;1,$K1250&gt;12),"Mes inicio inválido",IF(AND($L1250&lt;&gt;"",OR($L1250&lt;$K1250,$L1250&gt;12)),"Mes fin inválido",IF($N1250="","Falta frecuencia",IF(AND($G1250&lt;&gt;"Otro empleador",SUMPRODUCT(($O1250:$Z1250&lt;&gt;0)*(((COLUMN($O1250:$Z1250)-14)&lt;INDEX(Trabajadores!$M$6:$M$105,MATCH($B1250,LST_COD,0)))+((COLUMN($O1250:$Z1250)-14)&gt;INDEX(Trabajadores!$N$6:$N$105,MATCH($B1250,LST_COD,0)))))&gt;0),"Aviso: hay meses fuera del periodo laboral","OK"))))))))))</f>
        <v/>
      </c>
    </row>
    <row r="1251" customFormat="false" ht="15" hidden="false" customHeight="false" outlineLevel="0" collapsed="false">
      <c r="A1251" s="23" t="n">
        <v>1246</v>
      </c>
      <c r="B1251" s="7"/>
      <c r="C1251" s="35" t="str">
        <f aca="false">IF($B1251="","",IFERROR(INDEX(Trabajadores!$D$6:$D$105,MATCH($B1251,LST_COD,0)),"¿Código?"))</f>
        <v/>
      </c>
      <c r="D1251" s="30"/>
      <c r="E1251" s="9" t="str">
        <f aca="false">IF($D1251="","",IFERROR(VLOOKUP($D1251,CONC_TABLA,2,FALSE()),""))</f>
        <v/>
      </c>
      <c r="F1251" s="9" t="str">
        <f aca="false">IF($D1251="","",IFERROR(VLOOKUP($D1251,CONC_TABLA,3,FALSE()),""))</f>
        <v/>
      </c>
      <c r="G1251" s="30"/>
      <c r="H1251" s="30"/>
      <c r="I1251" s="30"/>
      <c r="J1251" s="29"/>
      <c r="K1251" s="28"/>
      <c r="L1251" s="28"/>
      <c r="M1251" s="9" t="str">
        <f aca="false">IF(OR($B1251="",$E1251=""),"",IF($E1251="INA","INA",IF($G1251="Otro empleador",IF($E1251="RET","RETO",IF($E1251="ORD","OTO","OTX")),IF($E1251="RET","ERR",$E1251))))</f>
        <v/>
      </c>
      <c r="N1251" s="9" t="str">
        <f aca="false">IF($I1251="","",IFERROR(VLOOKUP($I1251,FREC_TABLA,2,FALSE()),""))</f>
        <v/>
      </c>
      <c r="O1251" s="19" t="n">
        <f aca="false">IF(OR($M1251="",$M1251="ERR",$J1251="",$K1251="",$N1251=""),0,IF($N1251=0,IF(AND(OR(1=7,1=12),1&gt;=$K1251,1&lt;=IF($L1251="",12,$L1251)),$J1251,0),IF(AND(1&gt;=$K1251,1&lt;=IF($L1251="",12,$L1251),MOD(1-$K1251,$N1251)=0),$J1251,0)))</f>
        <v>0</v>
      </c>
      <c r="P1251" s="19" t="n">
        <f aca="false">IF(OR($M1251="",$M1251="ERR",$J1251="",$K1251="",$N1251=""),0,IF($N1251=0,IF(AND(OR(2=7,2=12),2&gt;=$K1251,2&lt;=IF($L1251="",12,$L1251)),$J1251,0),IF(AND(2&gt;=$K1251,2&lt;=IF($L1251="",12,$L1251),MOD(2-$K1251,$N1251)=0),$J1251,0)))</f>
        <v>0</v>
      </c>
      <c r="Q1251" s="19" t="n">
        <f aca="false">IF(OR($M1251="",$M1251="ERR",$J1251="",$K1251="",$N1251=""),0,IF($N1251=0,IF(AND(OR(3=7,3=12),3&gt;=$K1251,3&lt;=IF($L1251="",12,$L1251)),$J1251,0),IF(AND(3&gt;=$K1251,3&lt;=IF($L1251="",12,$L1251),MOD(3-$K1251,$N1251)=0),$J1251,0)))</f>
        <v>0</v>
      </c>
      <c r="R1251" s="19" t="n">
        <f aca="false">IF(OR($M1251="",$M1251="ERR",$J1251="",$K1251="",$N1251=""),0,IF($N1251=0,IF(AND(OR(4=7,4=12),4&gt;=$K1251,4&lt;=IF($L1251="",12,$L1251)),$J1251,0),IF(AND(4&gt;=$K1251,4&lt;=IF($L1251="",12,$L1251),MOD(4-$K1251,$N1251)=0),$J1251,0)))</f>
        <v>0</v>
      </c>
      <c r="S1251" s="19" t="n">
        <f aca="false">IF(OR($M1251="",$M1251="ERR",$J1251="",$K1251="",$N1251=""),0,IF($N1251=0,IF(AND(OR(5=7,5=12),5&gt;=$K1251,5&lt;=IF($L1251="",12,$L1251)),$J1251,0),IF(AND(5&gt;=$K1251,5&lt;=IF($L1251="",12,$L1251),MOD(5-$K1251,$N1251)=0),$J1251,0)))</f>
        <v>0</v>
      </c>
      <c r="T1251" s="19" t="n">
        <f aca="false">IF(OR($M1251="",$M1251="ERR",$J1251="",$K1251="",$N1251=""),0,IF($N1251=0,IF(AND(OR(6=7,6=12),6&gt;=$K1251,6&lt;=IF($L1251="",12,$L1251)),$J1251,0),IF(AND(6&gt;=$K1251,6&lt;=IF($L1251="",12,$L1251),MOD(6-$K1251,$N1251)=0),$J1251,0)))</f>
        <v>0</v>
      </c>
      <c r="U1251" s="19" t="n">
        <f aca="false">IF(OR($M1251="",$M1251="ERR",$J1251="",$K1251="",$N1251=""),0,IF($N1251=0,IF(AND(OR(7=7,7=12),7&gt;=$K1251,7&lt;=IF($L1251="",12,$L1251)),$J1251,0),IF(AND(7&gt;=$K1251,7&lt;=IF($L1251="",12,$L1251),MOD(7-$K1251,$N1251)=0),$J1251,0)))</f>
        <v>0</v>
      </c>
      <c r="V1251" s="19" t="n">
        <f aca="false">IF(OR($M1251="",$M1251="ERR",$J1251="",$K1251="",$N1251=""),0,IF($N1251=0,IF(AND(OR(8=7,8=12),8&gt;=$K1251,8&lt;=IF($L1251="",12,$L1251)),$J1251,0),IF(AND(8&gt;=$K1251,8&lt;=IF($L1251="",12,$L1251),MOD(8-$K1251,$N1251)=0),$J1251,0)))</f>
        <v>0</v>
      </c>
      <c r="W1251" s="19" t="n">
        <f aca="false">IF(OR($M1251="",$M1251="ERR",$J1251="",$K1251="",$N1251=""),0,IF($N1251=0,IF(AND(OR(9=7,9=12),9&gt;=$K1251,9&lt;=IF($L1251="",12,$L1251)),$J1251,0),IF(AND(9&gt;=$K1251,9&lt;=IF($L1251="",12,$L1251),MOD(9-$K1251,$N1251)=0),$J1251,0)))</f>
        <v>0</v>
      </c>
      <c r="X1251" s="19" t="n">
        <f aca="false">IF(OR($M1251="",$M1251="ERR",$J1251="",$K1251="",$N1251=""),0,IF($N1251=0,IF(AND(OR(10=7,10=12),10&gt;=$K1251,10&lt;=IF($L1251="",12,$L1251)),$J1251,0),IF(AND(10&gt;=$K1251,10&lt;=IF($L1251="",12,$L1251),MOD(10-$K1251,$N1251)=0),$J1251,0)))</f>
        <v>0</v>
      </c>
      <c r="Y1251" s="19" t="n">
        <f aca="false">IF(OR($M1251="",$M1251="ERR",$J1251="",$K1251="",$N1251=""),0,IF($N1251=0,IF(AND(OR(11=7,11=12),11&gt;=$K1251,11&lt;=IF($L1251="",12,$L1251)),$J1251,0),IF(AND(11&gt;=$K1251,11&lt;=IF($L1251="",12,$L1251),MOD(11-$K1251,$N1251)=0),$J1251,0)))</f>
        <v>0</v>
      </c>
      <c r="Z1251" s="19" t="n">
        <f aca="false">IF(OR($M1251="",$M1251="ERR",$J1251="",$K1251="",$N1251=""),0,IF($N1251=0,IF(AND(OR(12=7,12=12),12&gt;=$K1251,12&lt;=IF($L1251="",12,$L1251)),$J1251,0),IF(AND(12&gt;=$K1251,12&lt;=IF($L1251="",12,$L1251),MOD(12-$K1251,$N1251)=0),$J1251,0)))</f>
        <v>0</v>
      </c>
      <c r="AA1251" s="36" t="n">
        <f aca="false">SUM(O1251:Z1251)</f>
        <v>0</v>
      </c>
      <c r="AB1251" s="15" t="str">
        <f aca="false">IF(AND($B1251="",$D1251="",$J1251=""),"",IF($B1251="","Falta código",IF(ISNA(MATCH($B1251,LST_COD,0)),"Código no registrado en Trabajadores",IF($E1251="","Concepto no está en el catálogo",IF($M1251="ERR","Retención de otro empleador: Origen = Otro empleador",IF(OR($J1251="",$K1251=""),"Falta monto o mes",IF(OR($K1251&lt;1,$K1251&gt;12),"Mes inicio inválido",IF(AND($L1251&lt;&gt;"",OR($L1251&lt;$K1251,$L1251&gt;12)),"Mes fin inválido",IF($N1251="","Falta frecuencia",IF(AND($G1251&lt;&gt;"Otro empleador",SUMPRODUCT(($O1251:$Z1251&lt;&gt;0)*(((COLUMN($O1251:$Z1251)-14)&lt;INDEX(Trabajadores!$M$6:$M$105,MATCH($B1251,LST_COD,0)))+((COLUMN($O1251:$Z1251)-14)&gt;INDEX(Trabajadores!$N$6:$N$105,MATCH($B1251,LST_COD,0)))))&gt;0),"Aviso: hay meses fuera del periodo laboral","OK"))))))))))</f>
        <v/>
      </c>
    </row>
    <row r="1252" customFormat="false" ht="15" hidden="false" customHeight="false" outlineLevel="0" collapsed="false">
      <c r="A1252" s="23" t="n">
        <v>1247</v>
      </c>
      <c r="B1252" s="7"/>
      <c r="C1252" s="35" t="str">
        <f aca="false">IF($B1252="","",IFERROR(INDEX(Trabajadores!$D$6:$D$105,MATCH($B1252,LST_COD,0)),"¿Código?"))</f>
        <v/>
      </c>
      <c r="D1252" s="30"/>
      <c r="E1252" s="9" t="str">
        <f aca="false">IF($D1252="","",IFERROR(VLOOKUP($D1252,CONC_TABLA,2,FALSE()),""))</f>
        <v/>
      </c>
      <c r="F1252" s="9" t="str">
        <f aca="false">IF($D1252="","",IFERROR(VLOOKUP($D1252,CONC_TABLA,3,FALSE()),""))</f>
        <v/>
      </c>
      <c r="G1252" s="30"/>
      <c r="H1252" s="30"/>
      <c r="I1252" s="30"/>
      <c r="J1252" s="29"/>
      <c r="K1252" s="28"/>
      <c r="L1252" s="28"/>
      <c r="M1252" s="9" t="str">
        <f aca="false">IF(OR($B1252="",$E1252=""),"",IF($E1252="INA","INA",IF($G1252="Otro empleador",IF($E1252="RET","RETO",IF($E1252="ORD","OTO","OTX")),IF($E1252="RET","ERR",$E1252))))</f>
        <v/>
      </c>
      <c r="N1252" s="9" t="str">
        <f aca="false">IF($I1252="","",IFERROR(VLOOKUP($I1252,FREC_TABLA,2,FALSE()),""))</f>
        <v/>
      </c>
      <c r="O1252" s="19" t="n">
        <f aca="false">IF(OR($M1252="",$M1252="ERR",$J1252="",$K1252="",$N1252=""),0,IF($N1252=0,IF(AND(OR(1=7,1=12),1&gt;=$K1252,1&lt;=IF($L1252="",12,$L1252)),$J1252,0),IF(AND(1&gt;=$K1252,1&lt;=IF($L1252="",12,$L1252),MOD(1-$K1252,$N1252)=0),$J1252,0)))</f>
        <v>0</v>
      </c>
      <c r="P1252" s="19" t="n">
        <f aca="false">IF(OR($M1252="",$M1252="ERR",$J1252="",$K1252="",$N1252=""),0,IF($N1252=0,IF(AND(OR(2=7,2=12),2&gt;=$K1252,2&lt;=IF($L1252="",12,$L1252)),$J1252,0),IF(AND(2&gt;=$K1252,2&lt;=IF($L1252="",12,$L1252),MOD(2-$K1252,$N1252)=0),$J1252,0)))</f>
        <v>0</v>
      </c>
      <c r="Q1252" s="19" t="n">
        <f aca="false">IF(OR($M1252="",$M1252="ERR",$J1252="",$K1252="",$N1252=""),0,IF($N1252=0,IF(AND(OR(3=7,3=12),3&gt;=$K1252,3&lt;=IF($L1252="",12,$L1252)),$J1252,0),IF(AND(3&gt;=$K1252,3&lt;=IF($L1252="",12,$L1252),MOD(3-$K1252,$N1252)=0),$J1252,0)))</f>
        <v>0</v>
      </c>
      <c r="R1252" s="19" t="n">
        <f aca="false">IF(OR($M1252="",$M1252="ERR",$J1252="",$K1252="",$N1252=""),0,IF($N1252=0,IF(AND(OR(4=7,4=12),4&gt;=$K1252,4&lt;=IF($L1252="",12,$L1252)),$J1252,0),IF(AND(4&gt;=$K1252,4&lt;=IF($L1252="",12,$L1252),MOD(4-$K1252,$N1252)=0),$J1252,0)))</f>
        <v>0</v>
      </c>
      <c r="S1252" s="19" t="n">
        <f aca="false">IF(OR($M1252="",$M1252="ERR",$J1252="",$K1252="",$N1252=""),0,IF($N1252=0,IF(AND(OR(5=7,5=12),5&gt;=$K1252,5&lt;=IF($L1252="",12,$L1252)),$J1252,0),IF(AND(5&gt;=$K1252,5&lt;=IF($L1252="",12,$L1252),MOD(5-$K1252,$N1252)=0),$J1252,0)))</f>
        <v>0</v>
      </c>
      <c r="T1252" s="19" t="n">
        <f aca="false">IF(OR($M1252="",$M1252="ERR",$J1252="",$K1252="",$N1252=""),0,IF($N1252=0,IF(AND(OR(6=7,6=12),6&gt;=$K1252,6&lt;=IF($L1252="",12,$L1252)),$J1252,0),IF(AND(6&gt;=$K1252,6&lt;=IF($L1252="",12,$L1252),MOD(6-$K1252,$N1252)=0),$J1252,0)))</f>
        <v>0</v>
      </c>
      <c r="U1252" s="19" t="n">
        <f aca="false">IF(OR($M1252="",$M1252="ERR",$J1252="",$K1252="",$N1252=""),0,IF($N1252=0,IF(AND(OR(7=7,7=12),7&gt;=$K1252,7&lt;=IF($L1252="",12,$L1252)),$J1252,0),IF(AND(7&gt;=$K1252,7&lt;=IF($L1252="",12,$L1252),MOD(7-$K1252,$N1252)=0),$J1252,0)))</f>
        <v>0</v>
      </c>
      <c r="V1252" s="19" t="n">
        <f aca="false">IF(OR($M1252="",$M1252="ERR",$J1252="",$K1252="",$N1252=""),0,IF($N1252=0,IF(AND(OR(8=7,8=12),8&gt;=$K1252,8&lt;=IF($L1252="",12,$L1252)),$J1252,0),IF(AND(8&gt;=$K1252,8&lt;=IF($L1252="",12,$L1252),MOD(8-$K1252,$N1252)=0),$J1252,0)))</f>
        <v>0</v>
      </c>
      <c r="W1252" s="19" t="n">
        <f aca="false">IF(OR($M1252="",$M1252="ERR",$J1252="",$K1252="",$N1252=""),0,IF($N1252=0,IF(AND(OR(9=7,9=12),9&gt;=$K1252,9&lt;=IF($L1252="",12,$L1252)),$J1252,0),IF(AND(9&gt;=$K1252,9&lt;=IF($L1252="",12,$L1252),MOD(9-$K1252,$N1252)=0),$J1252,0)))</f>
        <v>0</v>
      </c>
      <c r="X1252" s="19" t="n">
        <f aca="false">IF(OR($M1252="",$M1252="ERR",$J1252="",$K1252="",$N1252=""),0,IF($N1252=0,IF(AND(OR(10=7,10=12),10&gt;=$K1252,10&lt;=IF($L1252="",12,$L1252)),$J1252,0),IF(AND(10&gt;=$K1252,10&lt;=IF($L1252="",12,$L1252),MOD(10-$K1252,$N1252)=0),$J1252,0)))</f>
        <v>0</v>
      </c>
      <c r="Y1252" s="19" t="n">
        <f aca="false">IF(OR($M1252="",$M1252="ERR",$J1252="",$K1252="",$N1252=""),0,IF($N1252=0,IF(AND(OR(11=7,11=12),11&gt;=$K1252,11&lt;=IF($L1252="",12,$L1252)),$J1252,0),IF(AND(11&gt;=$K1252,11&lt;=IF($L1252="",12,$L1252),MOD(11-$K1252,$N1252)=0),$J1252,0)))</f>
        <v>0</v>
      </c>
      <c r="Z1252" s="19" t="n">
        <f aca="false">IF(OR($M1252="",$M1252="ERR",$J1252="",$K1252="",$N1252=""),0,IF($N1252=0,IF(AND(OR(12=7,12=12),12&gt;=$K1252,12&lt;=IF($L1252="",12,$L1252)),$J1252,0),IF(AND(12&gt;=$K1252,12&lt;=IF($L1252="",12,$L1252),MOD(12-$K1252,$N1252)=0),$J1252,0)))</f>
        <v>0</v>
      </c>
      <c r="AA1252" s="36" t="n">
        <f aca="false">SUM(O1252:Z1252)</f>
        <v>0</v>
      </c>
      <c r="AB1252" s="15" t="str">
        <f aca="false">IF(AND($B1252="",$D1252="",$J1252=""),"",IF($B1252="","Falta código",IF(ISNA(MATCH($B1252,LST_COD,0)),"Código no registrado en Trabajadores",IF($E1252="","Concepto no está en el catálogo",IF($M1252="ERR","Retención de otro empleador: Origen = Otro empleador",IF(OR($J1252="",$K1252=""),"Falta monto o mes",IF(OR($K1252&lt;1,$K1252&gt;12),"Mes inicio inválido",IF(AND($L1252&lt;&gt;"",OR($L1252&lt;$K1252,$L1252&gt;12)),"Mes fin inválido",IF($N1252="","Falta frecuencia",IF(AND($G1252&lt;&gt;"Otro empleador",SUMPRODUCT(($O1252:$Z1252&lt;&gt;0)*(((COLUMN($O1252:$Z1252)-14)&lt;INDEX(Trabajadores!$M$6:$M$105,MATCH($B1252,LST_COD,0)))+((COLUMN($O1252:$Z1252)-14)&gt;INDEX(Trabajadores!$N$6:$N$105,MATCH($B1252,LST_COD,0)))))&gt;0),"Aviso: hay meses fuera del periodo laboral","OK"))))))))))</f>
        <v/>
      </c>
    </row>
    <row r="1253" customFormat="false" ht="15" hidden="false" customHeight="false" outlineLevel="0" collapsed="false">
      <c r="A1253" s="23" t="n">
        <v>1248</v>
      </c>
      <c r="B1253" s="7"/>
      <c r="C1253" s="35" t="str">
        <f aca="false">IF($B1253="","",IFERROR(INDEX(Trabajadores!$D$6:$D$105,MATCH($B1253,LST_COD,0)),"¿Código?"))</f>
        <v/>
      </c>
      <c r="D1253" s="30"/>
      <c r="E1253" s="9" t="str">
        <f aca="false">IF($D1253="","",IFERROR(VLOOKUP($D1253,CONC_TABLA,2,FALSE()),""))</f>
        <v/>
      </c>
      <c r="F1253" s="9" t="str">
        <f aca="false">IF($D1253="","",IFERROR(VLOOKUP($D1253,CONC_TABLA,3,FALSE()),""))</f>
        <v/>
      </c>
      <c r="G1253" s="30"/>
      <c r="H1253" s="30"/>
      <c r="I1253" s="30"/>
      <c r="J1253" s="29"/>
      <c r="K1253" s="28"/>
      <c r="L1253" s="28"/>
      <c r="M1253" s="9" t="str">
        <f aca="false">IF(OR($B1253="",$E1253=""),"",IF($E1253="INA","INA",IF($G1253="Otro empleador",IF($E1253="RET","RETO",IF($E1253="ORD","OTO","OTX")),IF($E1253="RET","ERR",$E1253))))</f>
        <v/>
      </c>
      <c r="N1253" s="9" t="str">
        <f aca="false">IF($I1253="","",IFERROR(VLOOKUP($I1253,FREC_TABLA,2,FALSE()),""))</f>
        <v/>
      </c>
      <c r="O1253" s="19" t="n">
        <f aca="false">IF(OR($M1253="",$M1253="ERR",$J1253="",$K1253="",$N1253=""),0,IF($N1253=0,IF(AND(OR(1=7,1=12),1&gt;=$K1253,1&lt;=IF($L1253="",12,$L1253)),$J1253,0),IF(AND(1&gt;=$K1253,1&lt;=IF($L1253="",12,$L1253),MOD(1-$K1253,$N1253)=0),$J1253,0)))</f>
        <v>0</v>
      </c>
      <c r="P1253" s="19" t="n">
        <f aca="false">IF(OR($M1253="",$M1253="ERR",$J1253="",$K1253="",$N1253=""),0,IF($N1253=0,IF(AND(OR(2=7,2=12),2&gt;=$K1253,2&lt;=IF($L1253="",12,$L1253)),$J1253,0),IF(AND(2&gt;=$K1253,2&lt;=IF($L1253="",12,$L1253),MOD(2-$K1253,$N1253)=0),$J1253,0)))</f>
        <v>0</v>
      </c>
      <c r="Q1253" s="19" t="n">
        <f aca="false">IF(OR($M1253="",$M1253="ERR",$J1253="",$K1253="",$N1253=""),0,IF($N1253=0,IF(AND(OR(3=7,3=12),3&gt;=$K1253,3&lt;=IF($L1253="",12,$L1253)),$J1253,0),IF(AND(3&gt;=$K1253,3&lt;=IF($L1253="",12,$L1253),MOD(3-$K1253,$N1253)=0),$J1253,0)))</f>
        <v>0</v>
      </c>
      <c r="R1253" s="19" t="n">
        <f aca="false">IF(OR($M1253="",$M1253="ERR",$J1253="",$K1253="",$N1253=""),0,IF($N1253=0,IF(AND(OR(4=7,4=12),4&gt;=$K1253,4&lt;=IF($L1253="",12,$L1253)),$J1253,0),IF(AND(4&gt;=$K1253,4&lt;=IF($L1253="",12,$L1253),MOD(4-$K1253,$N1253)=0),$J1253,0)))</f>
        <v>0</v>
      </c>
      <c r="S1253" s="19" t="n">
        <f aca="false">IF(OR($M1253="",$M1253="ERR",$J1253="",$K1253="",$N1253=""),0,IF($N1253=0,IF(AND(OR(5=7,5=12),5&gt;=$K1253,5&lt;=IF($L1253="",12,$L1253)),$J1253,0),IF(AND(5&gt;=$K1253,5&lt;=IF($L1253="",12,$L1253),MOD(5-$K1253,$N1253)=0),$J1253,0)))</f>
        <v>0</v>
      </c>
      <c r="T1253" s="19" t="n">
        <f aca="false">IF(OR($M1253="",$M1253="ERR",$J1253="",$K1253="",$N1253=""),0,IF($N1253=0,IF(AND(OR(6=7,6=12),6&gt;=$K1253,6&lt;=IF($L1253="",12,$L1253)),$J1253,0),IF(AND(6&gt;=$K1253,6&lt;=IF($L1253="",12,$L1253),MOD(6-$K1253,$N1253)=0),$J1253,0)))</f>
        <v>0</v>
      </c>
      <c r="U1253" s="19" t="n">
        <f aca="false">IF(OR($M1253="",$M1253="ERR",$J1253="",$K1253="",$N1253=""),0,IF($N1253=0,IF(AND(OR(7=7,7=12),7&gt;=$K1253,7&lt;=IF($L1253="",12,$L1253)),$J1253,0),IF(AND(7&gt;=$K1253,7&lt;=IF($L1253="",12,$L1253),MOD(7-$K1253,$N1253)=0),$J1253,0)))</f>
        <v>0</v>
      </c>
      <c r="V1253" s="19" t="n">
        <f aca="false">IF(OR($M1253="",$M1253="ERR",$J1253="",$K1253="",$N1253=""),0,IF($N1253=0,IF(AND(OR(8=7,8=12),8&gt;=$K1253,8&lt;=IF($L1253="",12,$L1253)),$J1253,0),IF(AND(8&gt;=$K1253,8&lt;=IF($L1253="",12,$L1253),MOD(8-$K1253,$N1253)=0),$J1253,0)))</f>
        <v>0</v>
      </c>
      <c r="W1253" s="19" t="n">
        <f aca="false">IF(OR($M1253="",$M1253="ERR",$J1253="",$K1253="",$N1253=""),0,IF($N1253=0,IF(AND(OR(9=7,9=12),9&gt;=$K1253,9&lt;=IF($L1253="",12,$L1253)),$J1253,0),IF(AND(9&gt;=$K1253,9&lt;=IF($L1253="",12,$L1253),MOD(9-$K1253,$N1253)=0),$J1253,0)))</f>
        <v>0</v>
      </c>
      <c r="X1253" s="19" t="n">
        <f aca="false">IF(OR($M1253="",$M1253="ERR",$J1253="",$K1253="",$N1253=""),0,IF($N1253=0,IF(AND(OR(10=7,10=12),10&gt;=$K1253,10&lt;=IF($L1253="",12,$L1253)),$J1253,0),IF(AND(10&gt;=$K1253,10&lt;=IF($L1253="",12,$L1253),MOD(10-$K1253,$N1253)=0),$J1253,0)))</f>
        <v>0</v>
      </c>
      <c r="Y1253" s="19" t="n">
        <f aca="false">IF(OR($M1253="",$M1253="ERR",$J1253="",$K1253="",$N1253=""),0,IF($N1253=0,IF(AND(OR(11=7,11=12),11&gt;=$K1253,11&lt;=IF($L1253="",12,$L1253)),$J1253,0),IF(AND(11&gt;=$K1253,11&lt;=IF($L1253="",12,$L1253),MOD(11-$K1253,$N1253)=0),$J1253,0)))</f>
        <v>0</v>
      </c>
      <c r="Z1253" s="19" t="n">
        <f aca="false">IF(OR($M1253="",$M1253="ERR",$J1253="",$K1253="",$N1253=""),0,IF($N1253=0,IF(AND(OR(12=7,12=12),12&gt;=$K1253,12&lt;=IF($L1253="",12,$L1253)),$J1253,0),IF(AND(12&gt;=$K1253,12&lt;=IF($L1253="",12,$L1253),MOD(12-$K1253,$N1253)=0),$J1253,0)))</f>
        <v>0</v>
      </c>
      <c r="AA1253" s="36" t="n">
        <f aca="false">SUM(O1253:Z1253)</f>
        <v>0</v>
      </c>
      <c r="AB1253" s="15" t="str">
        <f aca="false">IF(AND($B1253="",$D1253="",$J1253=""),"",IF($B1253="","Falta código",IF(ISNA(MATCH($B1253,LST_COD,0)),"Código no registrado en Trabajadores",IF($E1253="","Concepto no está en el catálogo",IF($M1253="ERR","Retención de otro empleador: Origen = Otro empleador",IF(OR($J1253="",$K1253=""),"Falta monto o mes",IF(OR($K1253&lt;1,$K1253&gt;12),"Mes inicio inválido",IF(AND($L1253&lt;&gt;"",OR($L1253&lt;$K1253,$L1253&gt;12)),"Mes fin inválido",IF($N1253="","Falta frecuencia",IF(AND($G1253&lt;&gt;"Otro empleador",SUMPRODUCT(($O1253:$Z1253&lt;&gt;0)*(((COLUMN($O1253:$Z1253)-14)&lt;INDEX(Trabajadores!$M$6:$M$105,MATCH($B1253,LST_COD,0)))+((COLUMN($O1253:$Z1253)-14)&gt;INDEX(Trabajadores!$N$6:$N$105,MATCH($B1253,LST_COD,0)))))&gt;0),"Aviso: hay meses fuera del periodo laboral","OK"))))))))))</f>
        <v/>
      </c>
    </row>
    <row r="1254" customFormat="false" ht="15" hidden="false" customHeight="false" outlineLevel="0" collapsed="false">
      <c r="A1254" s="23" t="n">
        <v>1249</v>
      </c>
      <c r="B1254" s="7"/>
      <c r="C1254" s="35" t="str">
        <f aca="false">IF($B1254="","",IFERROR(INDEX(Trabajadores!$D$6:$D$105,MATCH($B1254,LST_COD,0)),"¿Código?"))</f>
        <v/>
      </c>
      <c r="D1254" s="30"/>
      <c r="E1254" s="9" t="str">
        <f aca="false">IF($D1254="","",IFERROR(VLOOKUP($D1254,CONC_TABLA,2,FALSE()),""))</f>
        <v/>
      </c>
      <c r="F1254" s="9" t="str">
        <f aca="false">IF($D1254="","",IFERROR(VLOOKUP($D1254,CONC_TABLA,3,FALSE()),""))</f>
        <v/>
      </c>
      <c r="G1254" s="30"/>
      <c r="H1254" s="30"/>
      <c r="I1254" s="30"/>
      <c r="J1254" s="29"/>
      <c r="K1254" s="28"/>
      <c r="L1254" s="28"/>
      <c r="M1254" s="9" t="str">
        <f aca="false">IF(OR($B1254="",$E1254=""),"",IF($E1254="INA","INA",IF($G1254="Otro empleador",IF($E1254="RET","RETO",IF($E1254="ORD","OTO","OTX")),IF($E1254="RET","ERR",$E1254))))</f>
        <v/>
      </c>
      <c r="N1254" s="9" t="str">
        <f aca="false">IF($I1254="","",IFERROR(VLOOKUP($I1254,FREC_TABLA,2,FALSE()),""))</f>
        <v/>
      </c>
      <c r="O1254" s="19" t="n">
        <f aca="false">IF(OR($M1254="",$M1254="ERR",$J1254="",$K1254="",$N1254=""),0,IF($N1254=0,IF(AND(OR(1=7,1=12),1&gt;=$K1254,1&lt;=IF($L1254="",12,$L1254)),$J1254,0),IF(AND(1&gt;=$K1254,1&lt;=IF($L1254="",12,$L1254),MOD(1-$K1254,$N1254)=0),$J1254,0)))</f>
        <v>0</v>
      </c>
      <c r="P1254" s="19" t="n">
        <f aca="false">IF(OR($M1254="",$M1254="ERR",$J1254="",$K1254="",$N1254=""),0,IF($N1254=0,IF(AND(OR(2=7,2=12),2&gt;=$K1254,2&lt;=IF($L1254="",12,$L1254)),$J1254,0),IF(AND(2&gt;=$K1254,2&lt;=IF($L1254="",12,$L1254),MOD(2-$K1254,$N1254)=0),$J1254,0)))</f>
        <v>0</v>
      </c>
      <c r="Q1254" s="19" t="n">
        <f aca="false">IF(OR($M1254="",$M1254="ERR",$J1254="",$K1254="",$N1254=""),0,IF($N1254=0,IF(AND(OR(3=7,3=12),3&gt;=$K1254,3&lt;=IF($L1254="",12,$L1254)),$J1254,0),IF(AND(3&gt;=$K1254,3&lt;=IF($L1254="",12,$L1254),MOD(3-$K1254,$N1254)=0),$J1254,0)))</f>
        <v>0</v>
      </c>
      <c r="R1254" s="19" t="n">
        <f aca="false">IF(OR($M1254="",$M1254="ERR",$J1254="",$K1254="",$N1254=""),0,IF($N1254=0,IF(AND(OR(4=7,4=12),4&gt;=$K1254,4&lt;=IF($L1254="",12,$L1254)),$J1254,0),IF(AND(4&gt;=$K1254,4&lt;=IF($L1254="",12,$L1254),MOD(4-$K1254,$N1254)=0),$J1254,0)))</f>
        <v>0</v>
      </c>
      <c r="S1254" s="19" t="n">
        <f aca="false">IF(OR($M1254="",$M1254="ERR",$J1254="",$K1254="",$N1254=""),0,IF($N1254=0,IF(AND(OR(5=7,5=12),5&gt;=$K1254,5&lt;=IF($L1254="",12,$L1254)),$J1254,0),IF(AND(5&gt;=$K1254,5&lt;=IF($L1254="",12,$L1254),MOD(5-$K1254,$N1254)=0),$J1254,0)))</f>
        <v>0</v>
      </c>
      <c r="T1254" s="19" t="n">
        <f aca="false">IF(OR($M1254="",$M1254="ERR",$J1254="",$K1254="",$N1254=""),0,IF($N1254=0,IF(AND(OR(6=7,6=12),6&gt;=$K1254,6&lt;=IF($L1254="",12,$L1254)),$J1254,0),IF(AND(6&gt;=$K1254,6&lt;=IF($L1254="",12,$L1254),MOD(6-$K1254,$N1254)=0),$J1254,0)))</f>
        <v>0</v>
      </c>
      <c r="U1254" s="19" t="n">
        <f aca="false">IF(OR($M1254="",$M1254="ERR",$J1254="",$K1254="",$N1254=""),0,IF($N1254=0,IF(AND(OR(7=7,7=12),7&gt;=$K1254,7&lt;=IF($L1254="",12,$L1254)),$J1254,0),IF(AND(7&gt;=$K1254,7&lt;=IF($L1254="",12,$L1254),MOD(7-$K1254,$N1254)=0),$J1254,0)))</f>
        <v>0</v>
      </c>
      <c r="V1254" s="19" t="n">
        <f aca="false">IF(OR($M1254="",$M1254="ERR",$J1254="",$K1254="",$N1254=""),0,IF($N1254=0,IF(AND(OR(8=7,8=12),8&gt;=$K1254,8&lt;=IF($L1254="",12,$L1254)),$J1254,0),IF(AND(8&gt;=$K1254,8&lt;=IF($L1254="",12,$L1254),MOD(8-$K1254,$N1254)=0),$J1254,0)))</f>
        <v>0</v>
      </c>
      <c r="W1254" s="19" t="n">
        <f aca="false">IF(OR($M1254="",$M1254="ERR",$J1254="",$K1254="",$N1254=""),0,IF($N1254=0,IF(AND(OR(9=7,9=12),9&gt;=$K1254,9&lt;=IF($L1254="",12,$L1254)),$J1254,0),IF(AND(9&gt;=$K1254,9&lt;=IF($L1254="",12,$L1254),MOD(9-$K1254,$N1254)=0),$J1254,0)))</f>
        <v>0</v>
      </c>
      <c r="X1254" s="19" t="n">
        <f aca="false">IF(OR($M1254="",$M1254="ERR",$J1254="",$K1254="",$N1254=""),0,IF($N1254=0,IF(AND(OR(10=7,10=12),10&gt;=$K1254,10&lt;=IF($L1254="",12,$L1254)),$J1254,0),IF(AND(10&gt;=$K1254,10&lt;=IF($L1254="",12,$L1254),MOD(10-$K1254,$N1254)=0),$J1254,0)))</f>
        <v>0</v>
      </c>
      <c r="Y1254" s="19" t="n">
        <f aca="false">IF(OR($M1254="",$M1254="ERR",$J1254="",$K1254="",$N1254=""),0,IF($N1254=0,IF(AND(OR(11=7,11=12),11&gt;=$K1254,11&lt;=IF($L1254="",12,$L1254)),$J1254,0),IF(AND(11&gt;=$K1254,11&lt;=IF($L1254="",12,$L1254),MOD(11-$K1254,$N1254)=0),$J1254,0)))</f>
        <v>0</v>
      </c>
      <c r="Z1254" s="19" t="n">
        <f aca="false">IF(OR($M1254="",$M1254="ERR",$J1254="",$K1254="",$N1254=""),0,IF($N1254=0,IF(AND(OR(12=7,12=12),12&gt;=$K1254,12&lt;=IF($L1254="",12,$L1254)),$J1254,0),IF(AND(12&gt;=$K1254,12&lt;=IF($L1254="",12,$L1254),MOD(12-$K1254,$N1254)=0),$J1254,0)))</f>
        <v>0</v>
      </c>
      <c r="AA1254" s="36" t="n">
        <f aca="false">SUM(O1254:Z1254)</f>
        <v>0</v>
      </c>
      <c r="AB1254" s="15" t="str">
        <f aca="false">IF(AND($B1254="",$D1254="",$J1254=""),"",IF($B1254="","Falta código",IF(ISNA(MATCH($B1254,LST_COD,0)),"Código no registrado en Trabajadores",IF($E1254="","Concepto no está en el catálogo",IF($M1254="ERR","Retención de otro empleador: Origen = Otro empleador",IF(OR($J1254="",$K1254=""),"Falta monto o mes",IF(OR($K1254&lt;1,$K1254&gt;12),"Mes inicio inválido",IF(AND($L1254&lt;&gt;"",OR($L1254&lt;$K1254,$L1254&gt;12)),"Mes fin inválido",IF($N1254="","Falta frecuencia",IF(AND($G1254&lt;&gt;"Otro empleador",SUMPRODUCT(($O1254:$Z1254&lt;&gt;0)*(((COLUMN($O1254:$Z1254)-14)&lt;INDEX(Trabajadores!$M$6:$M$105,MATCH($B1254,LST_COD,0)))+((COLUMN($O1254:$Z1254)-14)&gt;INDEX(Trabajadores!$N$6:$N$105,MATCH($B1254,LST_COD,0)))))&gt;0),"Aviso: hay meses fuera del periodo laboral","OK"))))))))))</f>
        <v/>
      </c>
    </row>
    <row r="1255" customFormat="false" ht="15" hidden="false" customHeight="false" outlineLevel="0" collapsed="false">
      <c r="A1255" s="23" t="n">
        <v>1250</v>
      </c>
      <c r="B1255" s="7"/>
      <c r="C1255" s="35" t="str">
        <f aca="false">IF($B1255="","",IFERROR(INDEX(Trabajadores!$D$6:$D$105,MATCH($B1255,LST_COD,0)),"¿Código?"))</f>
        <v/>
      </c>
      <c r="D1255" s="30"/>
      <c r="E1255" s="9" t="str">
        <f aca="false">IF($D1255="","",IFERROR(VLOOKUP($D1255,CONC_TABLA,2,FALSE()),""))</f>
        <v/>
      </c>
      <c r="F1255" s="9" t="str">
        <f aca="false">IF($D1255="","",IFERROR(VLOOKUP($D1255,CONC_TABLA,3,FALSE()),""))</f>
        <v/>
      </c>
      <c r="G1255" s="30"/>
      <c r="H1255" s="30"/>
      <c r="I1255" s="30"/>
      <c r="J1255" s="29"/>
      <c r="K1255" s="28"/>
      <c r="L1255" s="28"/>
      <c r="M1255" s="9" t="str">
        <f aca="false">IF(OR($B1255="",$E1255=""),"",IF($E1255="INA","INA",IF($G1255="Otro empleador",IF($E1255="RET","RETO",IF($E1255="ORD","OTO","OTX")),IF($E1255="RET","ERR",$E1255))))</f>
        <v/>
      </c>
      <c r="N1255" s="9" t="str">
        <f aca="false">IF($I1255="","",IFERROR(VLOOKUP($I1255,FREC_TABLA,2,FALSE()),""))</f>
        <v/>
      </c>
      <c r="O1255" s="19" t="n">
        <f aca="false">IF(OR($M1255="",$M1255="ERR",$J1255="",$K1255="",$N1255=""),0,IF($N1255=0,IF(AND(OR(1=7,1=12),1&gt;=$K1255,1&lt;=IF($L1255="",12,$L1255)),$J1255,0),IF(AND(1&gt;=$K1255,1&lt;=IF($L1255="",12,$L1255),MOD(1-$K1255,$N1255)=0),$J1255,0)))</f>
        <v>0</v>
      </c>
      <c r="P1255" s="19" t="n">
        <f aca="false">IF(OR($M1255="",$M1255="ERR",$J1255="",$K1255="",$N1255=""),0,IF($N1255=0,IF(AND(OR(2=7,2=12),2&gt;=$K1255,2&lt;=IF($L1255="",12,$L1255)),$J1255,0),IF(AND(2&gt;=$K1255,2&lt;=IF($L1255="",12,$L1255),MOD(2-$K1255,$N1255)=0),$J1255,0)))</f>
        <v>0</v>
      </c>
      <c r="Q1255" s="19" t="n">
        <f aca="false">IF(OR($M1255="",$M1255="ERR",$J1255="",$K1255="",$N1255=""),0,IF($N1255=0,IF(AND(OR(3=7,3=12),3&gt;=$K1255,3&lt;=IF($L1255="",12,$L1255)),$J1255,0),IF(AND(3&gt;=$K1255,3&lt;=IF($L1255="",12,$L1255),MOD(3-$K1255,$N1255)=0),$J1255,0)))</f>
        <v>0</v>
      </c>
      <c r="R1255" s="19" t="n">
        <f aca="false">IF(OR($M1255="",$M1255="ERR",$J1255="",$K1255="",$N1255=""),0,IF($N1255=0,IF(AND(OR(4=7,4=12),4&gt;=$K1255,4&lt;=IF($L1255="",12,$L1255)),$J1255,0),IF(AND(4&gt;=$K1255,4&lt;=IF($L1255="",12,$L1255),MOD(4-$K1255,$N1255)=0),$J1255,0)))</f>
        <v>0</v>
      </c>
      <c r="S1255" s="19" t="n">
        <f aca="false">IF(OR($M1255="",$M1255="ERR",$J1255="",$K1255="",$N1255=""),0,IF($N1255=0,IF(AND(OR(5=7,5=12),5&gt;=$K1255,5&lt;=IF($L1255="",12,$L1255)),$J1255,0),IF(AND(5&gt;=$K1255,5&lt;=IF($L1255="",12,$L1255),MOD(5-$K1255,$N1255)=0),$J1255,0)))</f>
        <v>0</v>
      </c>
      <c r="T1255" s="19" t="n">
        <f aca="false">IF(OR($M1255="",$M1255="ERR",$J1255="",$K1255="",$N1255=""),0,IF($N1255=0,IF(AND(OR(6=7,6=12),6&gt;=$K1255,6&lt;=IF($L1255="",12,$L1255)),$J1255,0),IF(AND(6&gt;=$K1255,6&lt;=IF($L1255="",12,$L1255),MOD(6-$K1255,$N1255)=0),$J1255,0)))</f>
        <v>0</v>
      </c>
      <c r="U1255" s="19" t="n">
        <f aca="false">IF(OR($M1255="",$M1255="ERR",$J1255="",$K1255="",$N1255=""),0,IF($N1255=0,IF(AND(OR(7=7,7=12),7&gt;=$K1255,7&lt;=IF($L1255="",12,$L1255)),$J1255,0),IF(AND(7&gt;=$K1255,7&lt;=IF($L1255="",12,$L1255),MOD(7-$K1255,$N1255)=0),$J1255,0)))</f>
        <v>0</v>
      </c>
      <c r="V1255" s="19" t="n">
        <f aca="false">IF(OR($M1255="",$M1255="ERR",$J1255="",$K1255="",$N1255=""),0,IF($N1255=0,IF(AND(OR(8=7,8=12),8&gt;=$K1255,8&lt;=IF($L1255="",12,$L1255)),$J1255,0),IF(AND(8&gt;=$K1255,8&lt;=IF($L1255="",12,$L1255),MOD(8-$K1255,$N1255)=0),$J1255,0)))</f>
        <v>0</v>
      </c>
      <c r="W1255" s="19" t="n">
        <f aca="false">IF(OR($M1255="",$M1255="ERR",$J1255="",$K1255="",$N1255=""),0,IF($N1255=0,IF(AND(OR(9=7,9=12),9&gt;=$K1255,9&lt;=IF($L1255="",12,$L1255)),$J1255,0),IF(AND(9&gt;=$K1255,9&lt;=IF($L1255="",12,$L1255),MOD(9-$K1255,$N1255)=0),$J1255,0)))</f>
        <v>0</v>
      </c>
      <c r="X1255" s="19" t="n">
        <f aca="false">IF(OR($M1255="",$M1255="ERR",$J1255="",$K1255="",$N1255=""),0,IF($N1255=0,IF(AND(OR(10=7,10=12),10&gt;=$K1255,10&lt;=IF($L1255="",12,$L1255)),$J1255,0),IF(AND(10&gt;=$K1255,10&lt;=IF($L1255="",12,$L1255),MOD(10-$K1255,$N1255)=0),$J1255,0)))</f>
        <v>0</v>
      </c>
      <c r="Y1255" s="19" t="n">
        <f aca="false">IF(OR($M1255="",$M1255="ERR",$J1255="",$K1255="",$N1255=""),0,IF($N1255=0,IF(AND(OR(11=7,11=12),11&gt;=$K1255,11&lt;=IF($L1255="",12,$L1255)),$J1255,0),IF(AND(11&gt;=$K1255,11&lt;=IF($L1255="",12,$L1255),MOD(11-$K1255,$N1255)=0),$J1255,0)))</f>
        <v>0</v>
      </c>
      <c r="Z1255" s="19" t="n">
        <f aca="false">IF(OR($M1255="",$M1255="ERR",$J1255="",$K1255="",$N1255=""),0,IF($N1255=0,IF(AND(OR(12=7,12=12),12&gt;=$K1255,12&lt;=IF($L1255="",12,$L1255)),$J1255,0),IF(AND(12&gt;=$K1255,12&lt;=IF($L1255="",12,$L1255),MOD(12-$K1255,$N1255)=0),$J1255,0)))</f>
        <v>0</v>
      </c>
      <c r="AA1255" s="36" t="n">
        <f aca="false">SUM(O1255:Z1255)</f>
        <v>0</v>
      </c>
      <c r="AB1255" s="15" t="str">
        <f aca="false">IF(AND($B1255="",$D1255="",$J1255=""),"",IF($B1255="","Falta código",IF(ISNA(MATCH($B1255,LST_COD,0)),"Código no registrado en Trabajadores",IF($E1255="","Concepto no está en el catálogo",IF($M1255="ERR","Retención de otro empleador: Origen = Otro empleador",IF(OR($J1255="",$K1255=""),"Falta monto o mes",IF(OR($K1255&lt;1,$K1255&gt;12),"Mes inicio inválido",IF(AND($L1255&lt;&gt;"",OR($L1255&lt;$K1255,$L1255&gt;12)),"Mes fin inválido",IF($N1255="","Falta frecuencia",IF(AND($G1255&lt;&gt;"Otro empleador",SUMPRODUCT(($O1255:$Z1255&lt;&gt;0)*(((COLUMN($O1255:$Z1255)-14)&lt;INDEX(Trabajadores!$M$6:$M$105,MATCH($B1255,LST_COD,0)))+((COLUMN($O1255:$Z1255)-14)&gt;INDEX(Trabajadores!$N$6:$N$105,MATCH($B1255,LST_COD,0)))))&gt;0),"Aviso: hay meses fuera del periodo laboral","OK"))))))))))</f>
        <v/>
      </c>
    </row>
    <row r="1256" customFormat="false" ht="15" hidden="false" customHeight="false" outlineLevel="0" collapsed="false">
      <c r="A1256" s="23" t="n">
        <v>1251</v>
      </c>
      <c r="B1256" s="7"/>
      <c r="C1256" s="35" t="str">
        <f aca="false">IF($B1256="","",IFERROR(INDEX(Trabajadores!$D$6:$D$105,MATCH($B1256,LST_COD,0)),"¿Código?"))</f>
        <v/>
      </c>
      <c r="D1256" s="30"/>
      <c r="E1256" s="9" t="str">
        <f aca="false">IF($D1256="","",IFERROR(VLOOKUP($D1256,CONC_TABLA,2,FALSE()),""))</f>
        <v/>
      </c>
      <c r="F1256" s="9" t="str">
        <f aca="false">IF($D1256="","",IFERROR(VLOOKUP($D1256,CONC_TABLA,3,FALSE()),""))</f>
        <v/>
      </c>
      <c r="G1256" s="30"/>
      <c r="H1256" s="30"/>
      <c r="I1256" s="30"/>
      <c r="J1256" s="29"/>
      <c r="K1256" s="28"/>
      <c r="L1256" s="28"/>
      <c r="M1256" s="9" t="str">
        <f aca="false">IF(OR($B1256="",$E1256=""),"",IF($E1256="INA","INA",IF($G1256="Otro empleador",IF($E1256="RET","RETO",IF($E1256="ORD","OTO","OTX")),IF($E1256="RET","ERR",$E1256))))</f>
        <v/>
      </c>
      <c r="N1256" s="9" t="str">
        <f aca="false">IF($I1256="","",IFERROR(VLOOKUP($I1256,FREC_TABLA,2,FALSE()),""))</f>
        <v/>
      </c>
      <c r="O1256" s="19" t="n">
        <f aca="false">IF(OR($M1256="",$M1256="ERR",$J1256="",$K1256="",$N1256=""),0,IF($N1256=0,IF(AND(OR(1=7,1=12),1&gt;=$K1256,1&lt;=IF($L1256="",12,$L1256)),$J1256,0),IF(AND(1&gt;=$K1256,1&lt;=IF($L1256="",12,$L1256),MOD(1-$K1256,$N1256)=0),$J1256,0)))</f>
        <v>0</v>
      </c>
      <c r="P1256" s="19" t="n">
        <f aca="false">IF(OR($M1256="",$M1256="ERR",$J1256="",$K1256="",$N1256=""),0,IF($N1256=0,IF(AND(OR(2=7,2=12),2&gt;=$K1256,2&lt;=IF($L1256="",12,$L1256)),$J1256,0),IF(AND(2&gt;=$K1256,2&lt;=IF($L1256="",12,$L1256),MOD(2-$K1256,$N1256)=0),$J1256,0)))</f>
        <v>0</v>
      </c>
      <c r="Q1256" s="19" t="n">
        <f aca="false">IF(OR($M1256="",$M1256="ERR",$J1256="",$K1256="",$N1256=""),0,IF($N1256=0,IF(AND(OR(3=7,3=12),3&gt;=$K1256,3&lt;=IF($L1256="",12,$L1256)),$J1256,0),IF(AND(3&gt;=$K1256,3&lt;=IF($L1256="",12,$L1256),MOD(3-$K1256,$N1256)=0),$J1256,0)))</f>
        <v>0</v>
      </c>
      <c r="R1256" s="19" t="n">
        <f aca="false">IF(OR($M1256="",$M1256="ERR",$J1256="",$K1256="",$N1256=""),0,IF($N1256=0,IF(AND(OR(4=7,4=12),4&gt;=$K1256,4&lt;=IF($L1256="",12,$L1256)),$J1256,0),IF(AND(4&gt;=$K1256,4&lt;=IF($L1256="",12,$L1256),MOD(4-$K1256,$N1256)=0),$J1256,0)))</f>
        <v>0</v>
      </c>
      <c r="S1256" s="19" t="n">
        <f aca="false">IF(OR($M1256="",$M1256="ERR",$J1256="",$K1256="",$N1256=""),0,IF($N1256=0,IF(AND(OR(5=7,5=12),5&gt;=$K1256,5&lt;=IF($L1256="",12,$L1256)),$J1256,0),IF(AND(5&gt;=$K1256,5&lt;=IF($L1256="",12,$L1256),MOD(5-$K1256,$N1256)=0),$J1256,0)))</f>
        <v>0</v>
      </c>
      <c r="T1256" s="19" t="n">
        <f aca="false">IF(OR($M1256="",$M1256="ERR",$J1256="",$K1256="",$N1256=""),0,IF($N1256=0,IF(AND(OR(6=7,6=12),6&gt;=$K1256,6&lt;=IF($L1256="",12,$L1256)),$J1256,0),IF(AND(6&gt;=$K1256,6&lt;=IF($L1256="",12,$L1256),MOD(6-$K1256,$N1256)=0),$J1256,0)))</f>
        <v>0</v>
      </c>
      <c r="U1256" s="19" t="n">
        <f aca="false">IF(OR($M1256="",$M1256="ERR",$J1256="",$K1256="",$N1256=""),0,IF($N1256=0,IF(AND(OR(7=7,7=12),7&gt;=$K1256,7&lt;=IF($L1256="",12,$L1256)),$J1256,0),IF(AND(7&gt;=$K1256,7&lt;=IF($L1256="",12,$L1256),MOD(7-$K1256,$N1256)=0),$J1256,0)))</f>
        <v>0</v>
      </c>
      <c r="V1256" s="19" t="n">
        <f aca="false">IF(OR($M1256="",$M1256="ERR",$J1256="",$K1256="",$N1256=""),0,IF($N1256=0,IF(AND(OR(8=7,8=12),8&gt;=$K1256,8&lt;=IF($L1256="",12,$L1256)),$J1256,0),IF(AND(8&gt;=$K1256,8&lt;=IF($L1256="",12,$L1256),MOD(8-$K1256,$N1256)=0),$J1256,0)))</f>
        <v>0</v>
      </c>
      <c r="W1256" s="19" t="n">
        <f aca="false">IF(OR($M1256="",$M1256="ERR",$J1256="",$K1256="",$N1256=""),0,IF($N1256=0,IF(AND(OR(9=7,9=12),9&gt;=$K1256,9&lt;=IF($L1256="",12,$L1256)),$J1256,0),IF(AND(9&gt;=$K1256,9&lt;=IF($L1256="",12,$L1256),MOD(9-$K1256,$N1256)=0),$J1256,0)))</f>
        <v>0</v>
      </c>
      <c r="X1256" s="19" t="n">
        <f aca="false">IF(OR($M1256="",$M1256="ERR",$J1256="",$K1256="",$N1256=""),0,IF($N1256=0,IF(AND(OR(10=7,10=12),10&gt;=$K1256,10&lt;=IF($L1256="",12,$L1256)),$J1256,0),IF(AND(10&gt;=$K1256,10&lt;=IF($L1256="",12,$L1256),MOD(10-$K1256,$N1256)=0),$J1256,0)))</f>
        <v>0</v>
      </c>
      <c r="Y1256" s="19" t="n">
        <f aca="false">IF(OR($M1256="",$M1256="ERR",$J1256="",$K1256="",$N1256=""),0,IF($N1256=0,IF(AND(OR(11=7,11=12),11&gt;=$K1256,11&lt;=IF($L1256="",12,$L1256)),$J1256,0),IF(AND(11&gt;=$K1256,11&lt;=IF($L1256="",12,$L1256),MOD(11-$K1256,$N1256)=0),$J1256,0)))</f>
        <v>0</v>
      </c>
      <c r="Z1256" s="19" t="n">
        <f aca="false">IF(OR($M1256="",$M1256="ERR",$J1256="",$K1256="",$N1256=""),0,IF($N1256=0,IF(AND(OR(12=7,12=12),12&gt;=$K1256,12&lt;=IF($L1256="",12,$L1256)),$J1256,0),IF(AND(12&gt;=$K1256,12&lt;=IF($L1256="",12,$L1256),MOD(12-$K1256,$N1256)=0),$J1256,0)))</f>
        <v>0</v>
      </c>
      <c r="AA1256" s="36" t="n">
        <f aca="false">SUM(O1256:Z1256)</f>
        <v>0</v>
      </c>
      <c r="AB1256" s="15" t="str">
        <f aca="false">IF(AND($B1256="",$D1256="",$J1256=""),"",IF($B1256="","Falta código",IF(ISNA(MATCH($B1256,LST_COD,0)),"Código no registrado en Trabajadores",IF($E1256="","Concepto no está en el catálogo",IF($M1256="ERR","Retención de otro empleador: Origen = Otro empleador",IF(OR($J1256="",$K1256=""),"Falta monto o mes",IF(OR($K1256&lt;1,$K1256&gt;12),"Mes inicio inválido",IF(AND($L1256&lt;&gt;"",OR($L1256&lt;$K1256,$L1256&gt;12)),"Mes fin inválido",IF($N1256="","Falta frecuencia",IF(AND($G1256&lt;&gt;"Otro empleador",SUMPRODUCT(($O1256:$Z1256&lt;&gt;0)*(((COLUMN($O1256:$Z1256)-14)&lt;INDEX(Trabajadores!$M$6:$M$105,MATCH($B1256,LST_COD,0)))+((COLUMN($O1256:$Z1256)-14)&gt;INDEX(Trabajadores!$N$6:$N$105,MATCH($B1256,LST_COD,0)))))&gt;0),"Aviso: hay meses fuera del periodo laboral","OK"))))))))))</f>
        <v/>
      </c>
    </row>
    <row r="1257" customFormat="false" ht="15" hidden="false" customHeight="false" outlineLevel="0" collapsed="false">
      <c r="A1257" s="23" t="n">
        <v>1252</v>
      </c>
      <c r="B1257" s="7"/>
      <c r="C1257" s="35" t="str">
        <f aca="false">IF($B1257="","",IFERROR(INDEX(Trabajadores!$D$6:$D$105,MATCH($B1257,LST_COD,0)),"¿Código?"))</f>
        <v/>
      </c>
      <c r="D1257" s="30"/>
      <c r="E1257" s="9" t="str">
        <f aca="false">IF($D1257="","",IFERROR(VLOOKUP($D1257,CONC_TABLA,2,FALSE()),""))</f>
        <v/>
      </c>
      <c r="F1257" s="9" t="str">
        <f aca="false">IF($D1257="","",IFERROR(VLOOKUP($D1257,CONC_TABLA,3,FALSE()),""))</f>
        <v/>
      </c>
      <c r="G1257" s="30"/>
      <c r="H1257" s="30"/>
      <c r="I1257" s="30"/>
      <c r="J1257" s="29"/>
      <c r="K1257" s="28"/>
      <c r="L1257" s="28"/>
      <c r="M1257" s="9" t="str">
        <f aca="false">IF(OR($B1257="",$E1257=""),"",IF($E1257="INA","INA",IF($G1257="Otro empleador",IF($E1257="RET","RETO",IF($E1257="ORD","OTO","OTX")),IF($E1257="RET","ERR",$E1257))))</f>
        <v/>
      </c>
      <c r="N1257" s="9" t="str">
        <f aca="false">IF($I1257="","",IFERROR(VLOOKUP($I1257,FREC_TABLA,2,FALSE()),""))</f>
        <v/>
      </c>
      <c r="O1257" s="19" t="n">
        <f aca="false">IF(OR($M1257="",$M1257="ERR",$J1257="",$K1257="",$N1257=""),0,IF($N1257=0,IF(AND(OR(1=7,1=12),1&gt;=$K1257,1&lt;=IF($L1257="",12,$L1257)),$J1257,0),IF(AND(1&gt;=$K1257,1&lt;=IF($L1257="",12,$L1257),MOD(1-$K1257,$N1257)=0),$J1257,0)))</f>
        <v>0</v>
      </c>
      <c r="P1257" s="19" t="n">
        <f aca="false">IF(OR($M1257="",$M1257="ERR",$J1257="",$K1257="",$N1257=""),0,IF($N1257=0,IF(AND(OR(2=7,2=12),2&gt;=$K1257,2&lt;=IF($L1257="",12,$L1257)),$J1257,0),IF(AND(2&gt;=$K1257,2&lt;=IF($L1257="",12,$L1257),MOD(2-$K1257,$N1257)=0),$J1257,0)))</f>
        <v>0</v>
      </c>
      <c r="Q1257" s="19" t="n">
        <f aca="false">IF(OR($M1257="",$M1257="ERR",$J1257="",$K1257="",$N1257=""),0,IF($N1257=0,IF(AND(OR(3=7,3=12),3&gt;=$K1257,3&lt;=IF($L1257="",12,$L1257)),$J1257,0),IF(AND(3&gt;=$K1257,3&lt;=IF($L1257="",12,$L1257),MOD(3-$K1257,$N1257)=0),$J1257,0)))</f>
        <v>0</v>
      </c>
      <c r="R1257" s="19" t="n">
        <f aca="false">IF(OR($M1257="",$M1257="ERR",$J1257="",$K1257="",$N1257=""),0,IF($N1257=0,IF(AND(OR(4=7,4=12),4&gt;=$K1257,4&lt;=IF($L1257="",12,$L1257)),$J1257,0),IF(AND(4&gt;=$K1257,4&lt;=IF($L1257="",12,$L1257),MOD(4-$K1257,$N1257)=0),$J1257,0)))</f>
        <v>0</v>
      </c>
      <c r="S1257" s="19" t="n">
        <f aca="false">IF(OR($M1257="",$M1257="ERR",$J1257="",$K1257="",$N1257=""),0,IF($N1257=0,IF(AND(OR(5=7,5=12),5&gt;=$K1257,5&lt;=IF($L1257="",12,$L1257)),$J1257,0),IF(AND(5&gt;=$K1257,5&lt;=IF($L1257="",12,$L1257),MOD(5-$K1257,$N1257)=0),$J1257,0)))</f>
        <v>0</v>
      </c>
      <c r="T1257" s="19" t="n">
        <f aca="false">IF(OR($M1257="",$M1257="ERR",$J1257="",$K1257="",$N1257=""),0,IF($N1257=0,IF(AND(OR(6=7,6=12),6&gt;=$K1257,6&lt;=IF($L1257="",12,$L1257)),$J1257,0),IF(AND(6&gt;=$K1257,6&lt;=IF($L1257="",12,$L1257),MOD(6-$K1257,$N1257)=0),$J1257,0)))</f>
        <v>0</v>
      </c>
      <c r="U1257" s="19" t="n">
        <f aca="false">IF(OR($M1257="",$M1257="ERR",$J1257="",$K1257="",$N1257=""),0,IF($N1257=0,IF(AND(OR(7=7,7=12),7&gt;=$K1257,7&lt;=IF($L1257="",12,$L1257)),$J1257,0),IF(AND(7&gt;=$K1257,7&lt;=IF($L1257="",12,$L1257),MOD(7-$K1257,$N1257)=0),$J1257,0)))</f>
        <v>0</v>
      </c>
      <c r="V1257" s="19" t="n">
        <f aca="false">IF(OR($M1257="",$M1257="ERR",$J1257="",$K1257="",$N1257=""),0,IF($N1257=0,IF(AND(OR(8=7,8=12),8&gt;=$K1257,8&lt;=IF($L1257="",12,$L1257)),$J1257,0),IF(AND(8&gt;=$K1257,8&lt;=IF($L1257="",12,$L1257),MOD(8-$K1257,$N1257)=0),$J1257,0)))</f>
        <v>0</v>
      </c>
      <c r="W1257" s="19" t="n">
        <f aca="false">IF(OR($M1257="",$M1257="ERR",$J1257="",$K1257="",$N1257=""),0,IF($N1257=0,IF(AND(OR(9=7,9=12),9&gt;=$K1257,9&lt;=IF($L1257="",12,$L1257)),$J1257,0),IF(AND(9&gt;=$K1257,9&lt;=IF($L1257="",12,$L1257),MOD(9-$K1257,$N1257)=0),$J1257,0)))</f>
        <v>0</v>
      </c>
      <c r="X1257" s="19" t="n">
        <f aca="false">IF(OR($M1257="",$M1257="ERR",$J1257="",$K1257="",$N1257=""),0,IF($N1257=0,IF(AND(OR(10=7,10=12),10&gt;=$K1257,10&lt;=IF($L1257="",12,$L1257)),$J1257,0),IF(AND(10&gt;=$K1257,10&lt;=IF($L1257="",12,$L1257),MOD(10-$K1257,$N1257)=0),$J1257,0)))</f>
        <v>0</v>
      </c>
      <c r="Y1257" s="19" t="n">
        <f aca="false">IF(OR($M1257="",$M1257="ERR",$J1257="",$K1257="",$N1257=""),0,IF($N1257=0,IF(AND(OR(11=7,11=12),11&gt;=$K1257,11&lt;=IF($L1257="",12,$L1257)),$J1257,0),IF(AND(11&gt;=$K1257,11&lt;=IF($L1257="",12,$L1257),MOD(11-$K1257,$N1257)=0),$J1257,0)))</f>
        <v>0</v>
      </c>
      <c r="Z1257" s="19" t="n">
        <f aca="false">IF(OR($M1257="",$M1257="ERR",$J1257="",$K1257="",$N1257=""),0,IF($N1257=0,IF(AND(OR(12=7,12=12),12&gt;=$K1257,12&lt;=IF($L1257="",12,$L1257)),$J1257,0),IF(AND(12&gt;=$K1257,12&lt;=IF($L1257="",12,$L1257),MOD(12-$K1257,$N1257)=0),$J1257,0)))</f>
        <v>0</v>
      </c>
      <c r="AA1257" s="36" t="n">
        <f aca="false">SUM(O1257:Z1257)</f>
        <v>0</v>
      </c>
      <c r="AB1257" s="15" t="str">
        <f aca="false">IF(AND($B1257="",$D1257="",$J1257=""),"",IF($B1257="","Falta código",IF(ISNA(MATCH($B1257,LST_COD,0)),"Código no registrado en Trabajadores",IF($E1257="","Concepto no está en el catálogo",IF($M1257="ERR","Retención de otro empleador: Origen = Otro empleador",IF(OR($J1257="",$K1257=""),"Falta monto o mes",IF(OR($K1257&lt;1,$K1257&gt;12),"Mes inicio inválido",IF(AND($L1257&lt;&gt;"",OR($L1257&lt;$K1257,$L1257&gt;12)),"Mes fin inválido",IF($N1257="","Falta frecuencia",IF(AND($G1257&lt;&gt;"Otro empleador",SUMPRODUCT(($O1257:$Z1257&lt;&gt;0)*(((COLUMN($O1257:$Z1257)-14)&lt;INDEX(Trabajadores!$M$6:$M$105,MATCH($B1257,LST_COD,0)))+((COLUMN($O1257:$Z1257)-14)&gt;INDEX(Trabajadores!$N$6:$N$105,MATCH($B1257,LST_COD,0)))))&gt;0),"Aviso: hay meses fuera del periodo laboral","OK"))))))))))</f>
        <v/>
      </c>
    </row>
    <row r="1258" customFormat="false" ht="15" hidden="false" customHeight="false" outlineLevel="0" collapsed="false">
      <c r="A1258" s="23" t="n">
        <v>1253</v>
      </c>
      <c r="B1258" s="7"/>
      <c r="C1258" s="35" t="str">
        <f aca="false">IF($B1258="","",IFERROR(INDEX(Trabajadores!$D$6:$D$105,MATCH($B1258,LST_COD,0)),"¿Código?"))</f>
        <v/>
      </c>
      <c r="D1258" s="30"/>
      <c r="E1258" s="9" t="str">
        <f aca="false">IF($D1258="","",IFERROR(VLOOKUP($D1258,CONC_TABLA,2,FALSE()),""))</f>
        <v/>
      </c>
      <c r="F1258" s="9" t="str">
        <f aca="false">IF($D1258="","",IFERROR(VLOOKUP($D1258,CONC_TABLA,3,FALSE()),""))</f>
        <v/>
      </c>
      <c r="G1258" s="30"/>
      <c r="H1258" s="30"/>
      <c r="I1258" s="30"/>
      <c r="J1258" s="29"/>
      <c r="K1258" s="28"/>
      <c r="L1258" s="28"/>
      <c r="M1258" s="9" t="str">
        <f aca="false">IF(OR($B1258="",$E1258=""),"",IF($E1258="INA","INA",IF($G1258="Otro empleador",IF($E1258="RET","RETO",IF($E1258="ORD","OTO","OTX")),IF($E1258="RET","ERR",$E1258))))</f>
        <v/>
      </c>
      <c r="N1258" s="9" t="str">
        <f aca="false">IF($I1258="","",IFERROR(VLOOKUP($I1258,FREC_TABLA,2,FALSE()),""))</f>
        <v/>
      </c>
      <c r="O1258" s="19" t="n">
        <f aca="false">IF(OR($M1258="",$M1258="ERR",$J1258="",$K1258="",$N1258=""),0,IF($N1258=0,IF(AND(OR(1=7,1=12),1&gt;=$K1258,1&lt;=IF($L1258="",12,$L1258)),$J1258,0),IF(AND(1&gt;=$K1258,1&lt;=IF($L1258="",12,$L1258),MOD(1-$K1258,$N1258)=0),$J1258,0)))</f>
        <v>0</v>
      </c>
      <c r="P1258" s="19" t="n">
        <f aca="false">IF(OR($M1258="",$M1258="ERR",$J1258="",$K1258="",$N1258=""),0,IF($N1258=0,IF(AND(OR(2=7,2=12),2&gt;=$K1258,2&lt;=IF($L1258="",12,$L1258)),$J1258,0),IF(AND(2&gt;=$K1258,2&lt;=IF($L1258="",12,$L1258),MOD(2-$K1258,$N1258)=0),$J1258,0)))</f>
        <v>0</v>
      </c>
      <c r="Q1258" s="19" t="n">
        <f aca="false">IF(OR($M1258="",$M1258="ERR",$J1258="",$K1258="",$N1258=""),0,IF($N1258=0,IF(AND(OR(3=7,3=12),3&gt;=$K1258,3&lt;=IF($L1258="",12,$L1258)),$J1258,0),IF(AND(3&gt;=$K1258,3&lt;=IF($L1258="",12,$L1258),MOD(3-$K1258,$N1258)=0),$J1258,0)))</f>
        <v>0</v>
      </c>
      <c r="R1258" s="19" t="n">
        <f aca="false">IF(OR($M1258="",$M1258="ERR",$J1258="",$K1258="",$N1258=""),0,IF($N1258=0,IF(AND(OR(4=7,4=12),4&gt;=$K1258,4&lt;=IF($L1258="",12,$L1258)),$J1258,0),IF(AND(4&gt;=$K1258,4&lt;=IF($L1258="",12,$L1258),MOD(4-$K1258,$N1258)=0),$J1258,0)))</f>
        <v>0</v>
      </c>
      <c r="S1258" s="19" t="n">
        <f aca="false">IF(OR($M1258="",$M1258="ERR",$J1258="",$K1258="",$N1258=""),0,IF($N1258=0,IF(AND(OR(5=7,5=12),5&gt;=$K1258,5&lt;=IF($L1258="",12,$L1258)),$J1258,0),IF(AND(5&gt;=$K1258,5&lt;=IF($L1258="",12,$L1258),MOD(5-$K1258,$N1258)=0),$J1258,0)))</f>
        <v>0</v>
      </c>
      <c r="T1258" s="19" t="n">
        <f aca="false">IF(OR($M1258="",$M1258="ERR",$J1258="",$K1258="",$N1258=""),0,IF($N1258=0,IF(AND(OR(6=7,6=12),6&gt;=$K1258,6&lt;=IF($L1258="",12,$L1258)),$J1258,0),IF(AND(6&gt;=$K1258,6&lt;=IF($L1258="",12,$L1258),MOD(6-$K1258,$N1258)=0),$J1258,0)))</f>
        <v>0</v>
      </c>
      <c r="U1258" s="19" t="n">
        <f aca="false">IF(OR($M1258="",$M1258="ERR",$J1258="",$K1258="",$N1258=""),0,IF($N1258=0,IF(AND(OR(7=7,7=12),7&gt;=$K1258,7&lt;=IF($L1258="",12,$L1258)),$J1258,0),IF(AND(7&gt;=$K1258,7&lt;=IF($L1258="",12,$L1258),MOD(7-$K1258,$N1258)=0),$J1258,0)))</f>
        <v>0</v>
      </c>
      <c r="V1258" s="19" t="n">
        <f aca="false">IF(OR($M1258="",$M1258="ERR",$J1258="",$K1258="",$N1258=""),0,IF($N1258=0,IF(AND(OR(8=7,8=12),8&gt;=$K1258,8&lt;=IF($L1258="",12,$L1258)),$J1258,0),IF(AND(8&gt;=$K1258,8&lt;=IF($L1258="",12,$L1258),MOD(8-$K1258,$N1258)=0),$J1258,0)))</f>
        <v>0</v>
      </c>
      <c r="W1258" s="19" t="n">
        <f aca="false">IF(OR($M1258="",$M1258="ERR",$J1258="",$K1258="",$N1258=""),0,IF($N1258=0,IF(AND(OR(9=7,9=12),9&gt;=$K1258,9&lt;=IF($L1258="",12,$L1258)),$J1258,0),IF(AND(9&gt;=$K1258,9&lt;=IF($L1258="",12,$L1258),MOD(9-$K1258,$N1258)=0),$J1258,0)))</f>
        <v>0</v>
      </c>
      <c r="X1258" s="19" t="n">
        <f aca="false">IF(OR($M1258="",$M1258="ERR",$J1258="",$K1258="",$N1258=""),0,IF($N1258=0,IF(AND(OR(10=7,10=12),10&gt;=$K1258,10&lt;=IF($L1258="",12,$L1258)),$J1258,0),IF(AND(10&gt;=$K1258,10&lt;=IF($L1258="",12,$L1258),MOD(10-$K1258,$N1258)=0),$J1258,0)))</f>
        <v>0</v>
      </c>
      <c r="Y1258" s="19" t="n">
        <f aca="false">IF(OR($M1258="",$M1258="ERR",$J1258="",$K1258="",$N1258=""),0,IF($N1258=0,IF(AND(OR(11=7,11=12),11&gt;=$K1258,11&lt;=IF($L1258="",12,$L1258)),$J1258,0),IF(AND(11&gt;=$K1258,11&lt;=IF($L1258="",12,$L1258),MOD(11-$K1258,$N1258)=0),$J1258,0)))</f>
        <v>0</v>
      </c>
      <c r="Z1258" s="19" t="n">
        <f aca="false">IF(OR($M1258="",$M1258="ERR",$J1258="",$K1258="",$N1258=""),0,IF($N1258=0,IF(AND(OR(12=7,12=12),12&gt;=$K1258,12&lt;=IF($L1258="",12,$L1258)),$J1258,0),IF(AND(12&gt;=$K1258,12&lt;=IF($L1258="",12,$L1258),MOD(12-$K1258,$N1258)=0),$J1258,0)))</f>
        <v>0</v>
      </c>
      <c r="AA1258" s="36" t="n">
        <f aca="false">SUM(O1258:Z1258)</f>
        <v>0</v>
      </c>
      <c r="AB1258" s="15" t="str">
        <f aca="false">IF(AND($B1258="",$D1258="",$J1258=""),"",IF($B1258="","Falta código",IF(ISNA(MATCH($B1258,LST_COD,0)),"Código no registrado en Trabajadores",IF($E1258="","Concepto no está en el catálogo",IF($M1258="ERR","Retención de otro empleador: Origen = Otro empleador",IF(OR($J1258="",$K1258=""),"Falta monto o mes",IF(OR($K1258&lt;1,$K1258&gt;12),"Mes inicio inválido",IF(AND($L1258&lt;&gt;"",OR($L1258&lt;$K1258,$L1258&gt;12)),"Mes fin inválido",IF($N1258="","Falta frecuencia",IF(AND($G1258&lt;&gt;"Otro empleador",SUMPRODUCT(($O1258:$Z1258&lt;&gt;0)*(((COLUMN($O1258:$Z1258)-14)&lt;INDEX(Trabajadores!$M$6:$M$105,MATCH($B1258,LST_COD,0)))+((COLUMN($O1258:$Z1258)-14)&gt;INDEX(Trabajadores!$N$6:$N$105,MATCH($B1258,LST_COD,0)))))&gt;0),"Aviso: hay meses fuera del periodo laboral","OK"))))))))))</f>
        <v/>
      </c>
    </row>
    <row r="1259" customFormat="false" ht="15" hidden="false" customHeight="false" outlineLevel="0" collapsed="false">
      <c r="A1259" s="23" t="n">
        <v>1254</v>
      </c>
      <c r="B1259" s="7"/>
      <c r="C1259" s="35" t="str">
        <f aca="false">IF($B1259="","",IFERROR(INDEX(Trabajadores!$D$6:$D$105,MATCH($B1259,LST_COD,0)),"¿Código?"))</f>
        <v/>
      </c>
      <c r="D1259" s="30"/>
      <c r="E1259" s="9" t="str">
        <f aca="false">IF($D1259="","",IFERROR(VLOOKUP($D1259,CONC_TABLA,2,FALSE()),""))</f>
        <v/>
      </c>
      <c r="F1259" s="9" t="str">
        <f aca="false">IF($D1259="","",IFERROR(VLOOKUP($D1259,CONC_TABLA,3,FALSE()),""))</f>
        <v/>
      </c>
      <c r="G1259" s="30"/>
      <c r="H1259" s="30"/>
      <c r="I1259" s="30"/>
      <c r="J1259" s="29"/>
      <c r="K1259" s="28"/>
      <c r="L1259" s="28"/>
      <c r="M1259" s="9" t="str">
        <f aca="false">IF(OR($B1259="",$E1259=""),"",IF($E1259="INA","INA",IF($G1259="Otro empleador",IF($E1259="RET","RETO",IF($E1259="ORD","OTO","OTX")),IF($E1259="RET","ERR",$E1259))))</f>
        <v/>
      </c>
      <c r="N1259" s="9" t="str">
        <f aca="false">IF($I1259="","",IFERROR(VLOOKUP($I1259,FREC_TABLA,2,FALSE()),""))</f>
        <v/>
      </c>
      <c r="O1259" s="19" t="n">
        <f aca="false">IF(OR($M1259="",$M1259="ERR",$J1259="",$K1259="",$N1259=""),0,IF($N1259=0,IF(AND(OR(1=7,1=12),1&gt;=$K1259,1&lt;=IF($L1259="",12,$L1259)),$J1259,0),IF(AND(1&gt;=$K1259,1&lt;=IF($L1259="",12,$L1259),MOD(1-$K1259,$N1259)=0),$J1259,0)))</f>
        <v>0</v>
      </c>
      <c r="P1259" s="19" t="n">
        <f aca="false">IF(OR($M1259="",$M1259="ERR",$J1259="",$K1259="",$N1259=""),0,IF($N1259=0,IF(AND(OR(2=7,2=12),2&gt;=$K1259,2&lt;=IF($L1259="",12,$L1259)),$J1259,0),IF(AND(2&gt;=$K1259,2&lt;=IF($L1259="",12,$L1259),MOD(2-$K1259,$N1259)=0),$J1259,0)))</f>
        <v>0</v>
      </c>
      <c r="Q1259" s="19" t="n">
        <f aca="false">IF(OR($M1259="",$M1259="ERR",$J1259="",$K1259="",$N1259=""),0,IF($N1259=0,IF(AND(OR(3=7,3=12),3&gt;=$K1259,3&lt;=IF($L1259="",12,$L1259)),$J1259,0),IF(AND(3&gt;=$K1259,3&lt;=IF($L1259="",12,$L1259),MOD(3-$K1259,$N1259)=0),$J1259,0)))</f>
        <v>0</v>
      </c>
      <c r="R1259" s="19" t="n">
        <f aca="false">IF(OR($M1259="",$M1259="ERR",$J1259="",$K1259="",$N1259=""),0,IF($N1259=0,IF(AND(OR(4=7,4=12),4&gt;=$K1259,4&lt;=IF($L1259="",12,$L1259)),$J1259,0),IF(AND(4&gt;=$K1259,4&lt;=IF($L1259="",12,$L1259),MOD(4-$K1259,$N1259)=0),$J1259,0)))</f>
        <v>0</v>
      </c>
      <c r="S1259" s="19" t="n">
        <f aca="false">IF(OR($M1259="",$M1259="ERR",$J1259="",$K1259="",$N1259=""),0,IF($N1259=0,IF(AND(OR(5=7,5=12),5&gt;=$K1259,5&lt;=IF($L1259="",12,$L1259)),$J1259,0),IF(AND(5&gt;=$K1259,5&lt;=IF($L1259="",12,$L1259),MOD(5-$K1259,$N1259)=0),$J1259,0)))</f>
        <v>0</v>
      </c>
      <c r="T1259" s="19" t="n">
        <f aca="false">IF(OR($M1259="",$M1259="ERR",$J1259="",$K1259="",$N1259=""),0,IF($N1259=0,IF(AND(OR(6=7,6=12),6&gt;=$K1259,6&lt;=IF($L1259="",12,$L1259)),$J1259,0),IF(AND(6&gt;=$K1259,6&lt;=IF($L1259="",12,$L1259),MOD(6-$K1259,$N1259)=0),$J1259,0)))</f>
        <v>0</v>
      </c>
      <c r="U1259" s="19" t="n">
        <f aca="false">IF(OR($M1259="",$M1259="ERR",$J1259="",$K1259="",$N1259=""),0,IF($N1259=0,IF(AND(OR(7=7,7=12),7&gt;=$K1259,7&lt;=IF($L1259="",12,$L1259)),$J1259,0),IF(AND(7&gt;=$K1259,7&lt;=IF($L1259="",12,$L1259),MOD(7-$K1259,$N1259)=0),$J1259,0)))</f>
        <v>0</v>
      </c>
      <c r="V1259" s="19" t="n">
        <f aca="false">IF(OR($M1259="",$M1259="ERR",$J1259="",$K1259="",$N1259=""),0,IF($N1259=0,IF(AND(OR(8=7,8=12),8&gt;=$K1259,8&lt;=IF($L1259="",12,$L1259)),$J1259,0),IF(AND(8&gt;=$K1259,8&lt;=IF($L1259="",12,$L1259),MOD(8-$K1259,$N1259)=0),$J1259,0)))</f>
        <v>0</v>
      </c>
      <c r="W1259" s="19" t="n">
        <f aca="false">IF(OR($M1259="",$M1259="ERR",$J1259="",$K1259="",$N1259=""),0,IF($N1259=0,IF(AND(OR(9=7,9=12),9&gt;=$K1259,9&lt;=IF($L1259="",12,$L1259)),$J1259,0),IF(AND(9&gt;=$K1259,9&lt;=IF($L1259="",12,$L1259),MOD(9-$K1259,$N1259)=0),$J1259,0)))</f>
        <v>0</v>
      </c>
      <c r="X1259" s="19" t="n">
        <f aca="false">IF(OR($M1259="",$M1259="ERR",$J1259="",$K1259="",$N1259=""),0,IF($N1259=0,IF(AND(OR(10=7,10=12),10&gt;=$K1259,10&lt;=IF($L1259="",12,$L1259)),$J1259,0),IF(AND(10&gt;=$K1259,10&lt;=IF($L1259="",12,$L1259),MOD(10-$K1259,$N1259)=0),$J1259,0)))</f>
        <v>0</v>
      </c>
      <c r="Y1259" s="19" t="n">
        <f aca="false">IF(OR($M1259="",$M1259="ERR",$J1259="",$K1259="",$N1259=""),0,IF($N1259=0,IF(AND(OR(11=7,11=12),11&gt;=$K1259,11&lt;=IF($L1259="",12,$L1259)),$J1259,0),IF(AND(11&gt;=$K1259,11&lt;=IF($L1259="",12,$L1259),MOD(11-$K1259,$N1259)=0),$J1259,0)))</f>
        <v>0</v>
      </c>
      <c r="Z1259" s="19" t="n">
        <f aca="false">IF(OR($M1259="",$M1259="ERR",$J1259="",$K1259="",$N1259=""),0,IF($N1259=0,IF(AND(OR(12=7,12=12),12&gt;=$K1259,12&lt;=IF($L1259="",12,$L1259)),$J1259,0),IF(AND(12&gt;=$K1259,12&lt;=IF($L1259="",12,$L1259),MOD(12-$K1259,$N1259)=0),$J1259,0)))</f>
        <v>0</v>
      </c>
      <c r="AA1259" s="36" t="n">
        <f aca="false">SUM(O1259:Z1259)</f>
        <v>0</v>
      </c>
      <c r="AB1259" s="15" t="str">
        <f aca="false">IF(AND($B1259="",$D1259="",$J1259=""),"",IF($B1259="","Falta código",IF(ISNA(MATCH($B1259,LST_COD,0)),"Código no registrado en Trabajadores",IF($E1259="","Concepto no está en el catálogo",IF($M1259="ERR","Retención de otro empleador: Origen = Otro empleador",IF(OR($J1259="",$K1259=""),"Falta monto o mes",IF(OR($K1259&lt;1,$K1259&gt;12),"Mes inicio inválido",IF(AND($L1259&lt;&gt;"",OR($L1259&lt;$K1259,$L1259&gt;12)),"Mes fin inválido",IF($N1259="","Falta frecuencia",IF(AND($G1259&lt;&gt;"Otro empleador",SUMPRODUCT(($O1259:$Z1259&lt;&gt;0)*(((COLUMN($O1259:$Z1259)-14)&lt;INDEX(Trabajadores!$M$6:$M$105,MATCH($B1259,LST_COD,0)))+((COLUMN($O1259:$Z1259)-14)&gt;INDEX(Trabajadores!$N$6:$N$105,MATCH($B1259,LST_COD,0)))))&gt;0),"Aviso: hay meses fuera del periodo laboral","OK"))))))))))</f>
        <v/>
      </c>
    </row>
    <row r="1260" customFormat="false" ht="15" hidden="false" customHeight="false" outlineLevel="0" collapsed="false">
      <c r="A1260" s="23" t="n">
        <v>1255</v>
      </c>
      <c r="B1260" s="7"/>
      <c r="C1260" s="35" t="str">
        <f aca="false">IF($B1260="","",IFERROR(INDEX(Trabajadores!$D$6:$D$105,MATCH($B1260,LST_COD,0)),"¿Código?"))</f>
        <v/>
      </c>
      <c r="D1260" s="30"/>
      <c r="E1260" s="9" t="str">
        <f aca="false">IF($D1260="","",IFERROR(VLOOKUP($D1260,CONC_TABLA,2,FALSE()),""))</f>
        <v/>
      </c>
      <c r="F1260" s="9" t="str">
        <f aca="false">IF($D1260="","",IFERROR(VLOOKUP($D1260,CONC_TABLA,3,FALSE()),""))</f>
        <v/>
      </c>
      <c r="G1260" s="30"/>
      <c r="H1260" s="30"/>
      <c r="I1260" s="30"/>
      <c r="J1260" s="29"/>
      <c r="K1260" s="28"/>
      <c r="L1260" s="28"/>
      <c r="M1260" s="9" t="str">
        <f aca="false">IF(OR($B1260="",$E1260=""),"",IF($E1260="INA","INA",IF($G1260="Otro empleador",IF($E1260="RET","RETO",IF($E1260="ORD","OTO","OTX")),IF($E1260="RET","ERR",$E1260))))</f>
        <v/>
      </c>
      <c r="N1260" s="9" t="str">
        <f aca="false">IF($I1260="","",IFERROR(VLOOKUP($I1260,FREC_TABLA,2,FALSE()),""))</f>
        <v/>
      </c>
      <c r="O1260" s="19" t="n">
        <f aca="false">IF(OR($M1260="",$M1260="ERR",$J1260="",$K1260="",$N1260=""),0,IF($N1260=0,IF(AND(OR(1=7,1=12),1&gt;=$K1260,1&lt;=IF($L1260="",12,$L1260)),$J1260,0),IF(AND(1&gt;=$K1260,1&lt;=IF($L1260="",12,$L1260),MOD(1-$K1260,$N1260)=0),$J1260,0)))</f>
        <v>0</v>
      </c>
      <c r="P1260" s="19" t="n">
        <f aca="false">IF(OR($M1260="",$M1260="ERR",$J1260="",$K1260="",$N1260=""),0,IF($N1260=0,IF(AND(OR(2=7,2=12),2&gt;=$K1260,2&lt;=IF($L1260="",12,$L1260)),$J1260,0),IF(AND(2&gt;=$K1260,2&lt;=IF($L1260="",12,$L1260),MOD(2-$K1260,$N1260)=0),$J1260,0)))</f>
        <v>0</v>
      </c>
      <c r="Q1260" s="19" t="n">
        <f aca="false">IF(OR($M1260="",$M1260="ERR",$J1260="",$K1260="",$N1260=""),0,IF($N1260=0,IF(AND(OR(3=7,3=12),3&gt;=$K1260,3&lt;=IF($L1260="",12,$L1260)),$J1260,0),IF(AND(3&gt;=$K1260,3&lt;=IF($L1260="",12,$L1260),MOD(3-$K1260,$N1260)=0),$J1260,0)))</f>
        <v>0</v>
      </c>
      <c r="R1260" s="19" t="n">
        <f aca="false">IF(OR($M1260="",$M1260="ERR",$J1260="",$K1260="",$N1260=""),0,IF($N1260=0,IF(AND(OR(4=7,4=12),4&gt;=$K1260,4&lt;=IF($L1260="",12,$L1260)),$J1260,0),IF(AND(4&gt;=$K1260,4&lt;=IF($L1260="",12,$L1260),MOD(4-$K1260,$N1260)=0),$J1260,0)))</f>
        <v>0</v>
      </c>
      <c r="S1260" s="19" t="n">
        <f aca="false">IF(OR($M1260="",$M1260="ERR",$J1260="",$K1260="",$N1260=""),0,IF($N1260=0,IF(AND(OR(5=7,5=12),5&gt;=$K1260,5&lt;=IF($L1260="",12,$L1260)),$J1260,0),IF(AND(5&gt;=$K1260,5&lt;=IF($L1260="",12,$L1260),MOD(5-$K1260,$N1260)=0),$J1260,0)))</f>
        <v>0</v>
      </c>
      <c r="T1260" s="19" t="n">
        <f aca="false">IF(OR($M1260="",$M1260="ERR",$J1260="",$K1260="",$N1260=""),0,IF($N1260=0,IF(AND(OR(6=7,6=12),6&gt;=$K1260,6&lt;=IF($L1260="",12,$L1260)),$J1260,0),IF(AND(6&gt;=$K1260,6&lt;=IF($L1260="",12,$L1260),MOD(6-$K1260,$N1260)=0),$J1260,0)))</f>
        <v>0</v>
      </c>
      <c r="U1260" s="19" t="n">
        <f aca="false">IF(OR($M1260="",$M1260="ERR",$J1260="",$K1260="",$N1260=""),0,IF($N1260=0,IF(AND(OR(7=7,7=12),7&gt;=$K1260,7&lt;=IF($L1260="",12,$L1260)),$J1260,0),IF(AND(7&gt;=$K1260,7&lt;=IF($L1260="",12,$L1260),MOD(7-$K1260,$N1260)=0),$J1260,0)))</f>
        <v>0</v>
      </c>
      <c r="V1260" s="19" t="n">
        <f aca="false">IF(OR($M1260="",$M1260="ERR",$J1260="",$K1260="",$N1260=""),0,IF($N1260=0,IF(AND(OR(8=7,8=12),8&gt;=$K1260,8&lt;=IF($L1260="",12,$L1260)),$J1260,0),IF(AND(8&gt;=$K1260,8&lt;=IF($L1260="",12,$L1260),MOD(8-$K1260,$N1260)=0),$J1260,0)))</f>
        <v>0</v>
      </c>
      <c r="W1260" s="19" t="n">
        <f aca="false">IF(OR($M1260="",$M1260="ERR",$J1260="",$K1260="",$N1260=""),0,IF($N1260=0,IF(AND(OR(9=7,9=12),9&gt;=$K1260,9&lt;=IF($L1260="",12,$L1260)),$J1260,0),IF(AND(9&gt;=$K1260,9&lt;=IF($L1260="",12,$L1260),MOD(9-$K1260,$N1260)=0),$J1260,0)))</f>
        <v>0</v>
      </c>
      <c r="X1260" s="19" t="n">
        <f aca="false">IF(OR($M1260="",$M1260="ERR",$J1260="",$K1260="",$N1260=""),0,IF($N1260=0,IF(AND(OR(10=7,10=12),10&gt;=$K1260,10&lt;=IF($L1260="",12,$L1260)),$J1260,0),IF(AND(10&gt;=$K1260,10&lt;=IF($L1260="",12,$L1260),MOD(10-$K1260,$N1260)=0),$J1260,0)))</f>
        <v>0</v>
      </c>
      <c r="Y1260" s="19" t="n">
        <f aca="false">IF(OR($M1260="",$M1260="ERR",$J1260="",$K1260="",$N1260=""),0,IF($N1260=0,IF(AND(OR(11=7,11=12),11&gt;=$K1260,11&lt;=IF($L1260="",12,$L1260)),$J1260,0),IF(AND(11&gt;=$K1260,11&lt;=IF($L1260="",12,$L1260),MOD(11-$K1260,$N1260)=0),$J1260,0)))</f>
        <v>0</v>
      </c>
      <c r="Z1260" s="19" t="n">
        <f aca="false">IF(OR($M1260="",$M1260="ERR",$J1260="",$K1260="",$N1260=""),0,IF($N1260=0,IF(AND(OR(12=7,12=12),12&gt;=$K1260,12&lt;=IF($L1260="",12,$L1260)),$J1260,0),IF(AND(12&gt;=$K1260,12&lt;=IF($L1260="",12,$L1260),MOD(12-$K1260,$N1260)=0),$J1260,0)))</f>
        <v>0</v>
      </c>
      <c r="AA1260" s="36" t="n">
        <f aca="false">SUM(O1260:Z1260)</f>
        <v>0</v>
      </c>
      <c r="AB1260" s="15" t="str">
        <f aca="false">IF(AND($B1260="",$D1260="",$J1260=""),"",IF($B1260="","Falta código",IF(ISNA(MATCH($B1260,LST_COD,0)),"Código no registrado en Trabajadores",IF($E1260="","Concepto no está en el catálogo",IF($M1260="ERR","Retención de otro empleador: Origen = Otro empleador",IF(OR($J1260="",$K1260=""),"Falta monto o mes",IF(OR($K1260&lt;1,$K1260&gt;12),"Mes inicio inválido",IF(AND($L1260&lt;&gt;"",OR($L1260&lt;$K1260,$L1260&gt;12)),"Mes fin inválido",IF($N1260="","Falta frecuencia",IF(AND($G1260&lt;&gt;"Otro empleador",SUMPRODUCT(($O1260:$Z1260&lt;&gt;0)*(((COLUMN($O1260:$Z1260)-14)&lt;INDEX(Trabajadores!$M$6:$M$105,MATCH($B1260,LST_COD,0)))+((COLUMN($O1260:$Z1260)-14)&gt;INDEX(Trabajadores!$N$6:$N$105,MATCH($B1260,LST_COD,0)))))&gt;0),"Aviso: hay meses fuera del periodo laboral","OK"))))))))))</f>
        <v/>
      </c>
    </row>
    <row r="1261" customFormat="false" ht="15" hidden="false" customHeight="false" outlineLevel="0" collapsed="false">
      <c r="A1261" s="23" t="n">
        <v>1256</v>
      </c>
      <c r="B1261" s="7"/>
      <c r="C1261" s="35" t="str">
        <f aca="false">IF($B1261="","",IFERROR(INDEX(Trabajadores!$D$6:$D$105,MATCH($B1261,LST_COD,0)),"¿Código?"))</f>
        <v/>
      </c>
      <c r="D1261" s="30"/>
      <c r="E1261" s="9" t="str">
        <f aca="false">IF($D1261="","",IFERROR(VLOOKUP($D1261,CONC_TABLA,2,FALSE()),""))</f>
        <v/>
      </c>
      <c r="F1261" s="9" t="str">
        <f aca="false">IF($D1261="","",IFERROR(VLOOKUP($D1261,CONC_TABLA,3,FALSE()),""))</f>
        <v/>
      </c>
      <c r="G1261" s="30"/>
      <c r="H1261" s="30"/>
      <c r="I1261" s="30"/>
      <c r="J1261" s="29"/>
      <c r="K1261" s="28"/>
      <c r="L1261" s="28"/>
      <c r="M1261" s="9" t="str">
        <f aca="false">IF(OR($B1261="",$E1261=""),"",IF($E1261="INA","INA",IF($G1261="Otro empleador",IF($E1261="RET","RETO",IF($E1261="ORD","OTO","OTX")),IF($E1261="RET","ERR",$E1261))))</f>
        <v/>
      </c>
      <c r="N1261" s="9" t="str">
        <f aca="false">IF($I1261="","",IFERROR(VLOOKUP($I1261,FREC_TABLA,2,FALSE()),""))</f>
        <v/>
      </c>
      <c r="O1261" s="19" t="n">
        <f aca="false">IF(OR($M1261="",$M1261="ERR",$J1261="",$K1261="",$N1261=""),0,IF($N1261=0,IF(AND(OR(1=7,1=12),1&gt;=$K1261,1&lt;=IF($L1261="",12,$L1261)),$J1261,0),IF(AND(1&gt;=$K1261,1&lt;=IF($L1261="",12,$L1261),MOD(1-$K1261,$N1261)=0),$J1261,0)))</f>
        <v>0</v>
      </c>
      <c r="P1261" s="19" t="n">
        <f aca="false">IF(OR($M1261="",$M1261="ERR",$J1261="",$K1261="",$N1261=""),0,IF($N1261=0,IF(AND(OR(2=7,2=12),2&gt;=$K1261,2&lt;=IF($L1261="",12,$L1261)),$J1261,0),IF(AND(2&gt;=$K1261,2&lt;=IF($L1261="",12,$L1261),MOD(2-$K1261,$N1261)=0),$J1261,0)))</f>
        <v>0</v>
      </c>
      <c r="Q1261" s="19" t="n">
        <f aca="false">IF(OR($M1261="",$M1261="ERR",$J1261="",$K1261="",$N1261=""),0,IF($N1261=0,IF(AND(OR(3=7,3=12),3&gt;=$K1261,3&lt;=IF($L1261="",12,$L1261)),$J1261,0),IF(AND(3&gt;=$K1261,3&lt;=IF($L1261="",12,$L1261),MOD(3-$K1261,$N1261)=0),$J1261,0)))</f>
        <v>0</v>
      </c>
      <c r="R1261" s="19" t="n">
        <f aca="false">IF(OR($M1261="",$M1261="ERR",$J1261="",$K1261="",$N1261=""),0,IF($N1261=0,IF(AND(OR(4=7,4=12),4&gt;=$K1261,4&lt;=IF($L1261="",12,$L1261)),$J1261,0),IF(AND(4&gt;=$K1261,4&lt;=IF($L1261="",12,$L1261),MOD(4-$K1261,$N1261)=0),$J1261,0)))</f>
        <v>0</v>
      </c>
      <c r="S1261" s="19" t="n">
        <f aca="false">IF(OR($M1261="",$M1261="ERR",$J1261="",$K1261="",$N1261=""),0,IF($N1261=0,IF(AND(OR(5=7,5=12),5&gt;=$K1261,5&lt;=IF($L1261="",12,$L1261)),$J1261,0),IF(AND(5&gt;=$K1261,5&lt;=IF($L1261="",12,$L1261),MOD(5-$K1261,$N1261)=0),$J1261,0)))</f>
        <v>0</v>
      </c>
      <c r="T1261" s="19" t="n">
        <f aca="false">IF(OR($M1261="",$M1261="ERR",$J1261="",$K1261="",$N1261=""),0,IF($N1261=0,IF(AND(OR(6=7,6=12),6&gt;=$K1261,6&lt;=IF($L1261="",12,$L1261)),$J1261,0),IF(AND(6&gt;=$K1261,6&lt;=IF($L1261="",12,$L1261),MOD(6-$K1261,$N1261)=0),$J1261,0)))</f>
        <v>0</v>
      </c>
      <c r="U1261" s="19" t="n">
        <f aca="false">IF(OR($M1261="",$M1261="ERR",$J1261="",$K1261="",$N1261=""),0,IF($N1261=0,IF(AND(OR(7=7,7=12),7&gt;=$K1261,7&lt;=IF($L1261="",12,$L1261)),$J1261,0),IF(AND(7&gt;=$K1261,7&lt;=IF($L1261="",12,$L1261),MOD(7-$K1261,$N1261)=0),$J1261,0)))</f>
        <v>0</v>
      </c>
      <c r="V1261" s="19" t="n">
        <f aca="false">IF(OR($M1261="",$M1261="ERR",$J1261="",$K1261="",$N1261=""),0,IF($N1261=0,IF(AND(OR(8=7,8=12),8&gt;=$K1261,8&lt;=IF($L1261="",12,$L1261)),$J1261,0),IF(AND(8&gt;=$K1261,8&lt;=IF($L1261="",12,$L1261),MOD(8-$K1261,$N1261)=0),$J1261,0)))</f>
        <v>0</v>
      </c>
      <c r="W1261" s="19" t="n">
        <f aca="false">IF(OR($M1261="",$M1261="ERR",$J1261="",$K1261="",$N1261=""),0,IF($N1261=0,IF(AND(OR(9=7,9=12),9&gt;=$K1261,9&lt;=IF($L1261="",12,$L1261)),$J1261,0),IF(AND(9&gt;=$K1261,9&lt;=IF($L1261="",12,$L1261),MOD(9-$K1261,$N1261)=0),$J1261,0)))</f>
        <v>0</v>
      </c>
      <c r="X1261" s="19" t="n">
        <f aca="false">IF(OR($M1261="",$M1261="ERR",$J1261="",$K1261="",$N1261=""),0,IF($N1261=0,IF(AND(OR(10=7,10=12),10&gt;=$K1261,10&lt;=IF($L1261="",12,$L1261)),$J1261,0),IF(AND(10&gt;=$K1261,10&lt;=IF($L1261="",12,$L1261),MOD(10-$K1261,$N1261)=0),$J1261,0)))</f>
        <v>0</v>
      </c>
      <c r="Y1261" s="19" t="n">
        <f aca="false">IF(OR($M1261="",$M1261="ERR",$J1261="",$K1261="",$N1261=""),0,IF($N1261=0,IF(AND(OR(11=7,11=12),11&gt;=$K1261,11&lt;=IF($L1261="",12,$L1261)),$J1261,0),IF(AND(11&gt;=$K1261,11&lt;=IF($L1261="",12,$L1261),MOD(11-$K1261,$N1261)=0),$J1261,0)))</f>
        <v>0</v>
      </c>
      <c r="Z1261" s="19" t="n">
        <f aca="false">IF(OR($M1261="",$M1261="ERR",$J1261="",$K1261="",$N1261=""),0,IF($N1261=0,IF(AND(OR(12=7,12=12),12&gt;=$K1261,12&lt;=IF($L1261="",12,$L1261)),$J1261,0),IF(AND(12&gt;=$K1261,12&lt;=IF($L1261="",12,$L1261),MOD(12-$K1261,$N1261)=0),$J1261,0)))</f>
        <v>0</v>
      </c>
      <c r="AA1261" s="36" t="n">
        <f aca="false">SUM(O1261:Z1261)</f>
        <v>0</v>
      </c>
      <c r="AB1261" s="15" t="str">
        <f aca="false">IF(AND($B1261="",$D1261="",$J1261=""),"",IF($B1261="","Falta código",IF(ISNA(MATCH($B1261,LST_COD,0)),"Código no registrado en Trabajadores",IF($E1261="","Concepto no está en el catálogo",IF($M1261="ERR","Retención de otro empleador: Origen = Otro empleador",IF(OR($J1261="",$K1261=""),"Falta monto o mes",IF(OR($K1261&lt;1,$K1261&gt;12),"Mes inicio inválido",IF(AND($L1261&lt;&gt;"",OR($L1261&lt;$K1261,$L1261&gt;12)),"Mes fin inválido",IF($N1261="","Falta frecuencia",IF(AND($G1261&lt;&gt;"Otro empleador",SUMPRODUCT(($O1261:$Z1261&lt;&gt;0)*(((COLUMN($O1261:$Z1261)-14)&lt;INDEX(Trabajadores!$M$6:$M$105,MATCH($B1261,LST_COD,0)))+((COLUMN($O1261:$Z1261)-14)&gt;INDEX(Trabajadores!$N$6:$N$105,MATCH($B1261,LST_COD,0)))))&gt;0),"Aviso: hay meses fuera del periodo laboral","OK"))))))))))</f>
        <v/>
      </c>
    </row>
    <row r="1262" customFormat="false" ht="15" hidden="false" customHeight="false" outlineLevel="0" collapsed="false">
      <c r="A1262" s="23" t="n">
        <v>1257</v>
      </c>
      <c r="B1262" s="7"/>
      <c r="C1262" s="35" t="str">
        <f aca="false">IF($B1262="","",IFERROR(INDEX(Trabajadores!$D$6:$D$105,MATCH($B1262,LST_COD,0)),"¿Código?"))</f>
        <v/>
      </c>
      <c r="D1262" s="30"/>
      <c r="E1262" s="9" t="str">
        <f aca="false">IF($D1262="","",IFERROR(VLOOKUP($D1262,CONC_TABLA,2,FALSE()),""))</f>
        <v/>
      </c>
      <c r="F1262" s="9" t="str">
        <f aca="false">IF($D1262="","",IFERROR(VLOOKUP($D1262,CONC_TABLA,3,FALSE()),""))</f>
        <v/>
      </c>
      <c r="G1262" s="30"/>
      <c r="H1262" s="30"/>
      <c r="I1262" s="30"/>
      <c r="J1262" s="29"/>
      <c r="K1262" s="28"/>
      <c r="L1262" s="28"/>
      <c r="M1262" s="9" t="str">
        <f aca="false">IF(OR($B1262="",$E1262=""),"",IF($E1262="INA","INA",IF($G1262="Otro empleador",IF($E1262="RET","RETO",IF($E1262="ORD","OTO","OTX")),IF($E1262="RET","ERR",$E1262))))</f>
        <v/>
      </c>
      <c r="N1262" s="9" t="str">
        <f aca="false">IF($I1262="","",IFERROR(VLOOKUP($I1262,FREC_TABLA,2,FALSE()),""))</f>
        <v/>
      </c>
      <c r="O1262" s="19" t="n">
        <f aca="false">IF(OR($M1262="",$M1262="ERR",$J1262="",$K1262="",$N1262=""),0,IF($N1262=0,IF(AND(OR(1=7,1=12),1&gt;=$K1262,1&lt;=IF($L1262="",12,$L1262)),$J1262,0),IF(AND(1&gt;=$K1262,1&lt;=IF($L1262="",12,$L1262),MOD(1-$K1262,$N1262)=0),$J1262,0)))</f>
        <v>0</v>
      </c>
      <c r="P1262" s="19" t="n">
        <f aca="false">IF(OR($M1262="",$M1262="ERR",$J1262="",$K1262="",$N1262=""),0,IF($N1262=0,IF(AND(OR(2=7,2=12),2&gt;=$K1262,2&lt;=IF($L1262="",12,$L1262)),$J1262,0),IF(AND(2&gt;=$K1262,2&lt;=IF($L1262="",12,$L1262),MOD(2-$K1262,$N1262)=0),$J1262,0)))</f>
        <v>0</v>
      </c>
      <c r="Q1262" s="19" t="n">
        <f aca="false">IF(OR($M1262="",$M1262="ERR",$J1262="",$K1262="",$N1262=""),0,IF($N1262=0,IF(AND(OR(3=7,3=12),3&gt;=$K1262,3&lt;=IF($L1262="",12,$L1262)),$J1262,0),IF(AND(3&gt;=$K1262,3&lt;=IF($L1262="",12,$L1262),MOD(3-$K1262,$N1262)=0),$J1262,0)))</f>
        <v>0</v>
      </c>
      <c r="R1262" s="19" t="n">
        <f aca="false">IF(OR($M1262="",$M1262="ERR",$J1262="",$K1262="",$N1262=""),0,IF($N1262=0,IF(AND(OR(4=7,4=12),4&gt;=$K1262,4&lt;=IF($L1262="",12,$L1262)),$J1262,0),IF(AND(4&gt;=$K1262,4&lt;=IF($L1262="",12,$L1262),MOD(4-$K1262,$N1262)=0),$J1262,0)))</f>
        <v>0</v>
      </c>
      <c r="S1262" s="19" t="n">
        <f aca="false">IF(OR($M1262="",$M1262="ERR",$J1262="",$K1262="",$N1262=""),0,IF($N1262=0,IF(AND(OR(5=7,5=12),5&gt;=$K1262,5&lt;=IF($L1262="",12,$L1262)),$J1262,0),IF(AND(5&gt;=$K1262,5&lt;=IF($L1262="",12,$L1262),MOD(5-$K1262,$N1262)=0),$J1262,0)))</f>
        <v>0</v>
      </c>
      <c r="T1262" s="19" t="n">
        <f aca="false">IF(OR($M1262="",$M1262="ERR",$J1262="",$K1262="",$N1262=""),0,IF($N1262=0,IF(AND(OR(6=7,6=12),6&gt;=$K1262,6&lt;=IF($L1262="",12,$L1262)),$J1262,0),IF(AND(6&gt;=$K1262,6&lt;=IF($L1262="",12,$L1262),MOD(6-$K1262,$N1262)=0),$J1262,0)))</f>
        <v>0</v>
      </c>
      <c r="U1262" s="19" t="n">
        <f aca="false">IF(OR($M1262="",$M1262="ERR",$J1262="",$K1262="",$N1262=""),0,IF($N1262=0,IF(AND(OR(7=7,7=12),7&gt;=$K1262,7&lt;=IF($L1262="",12,$L1262)),$J1262,0),IF(AND(7&gt;=$K1262,7&lt;=IF($L1262="",12,$L1262),MOD(7-$K1262,$N1262)=0),$J1262,0)))</f>
        <v>0</v>
      </c>
      <c r="V1262" s="19" t="n">
        <f aca="false">IF(OR($M1262="",$M1262="ERR",$J1262="",$K1262="",$N1262=""),0,IF($N1262=0,IF(AND(OR(8=7,8=12),8&gt;=$K1262,8&lt;=IF($L1262="",12,$L1262)),$J1262,0),IF(AND(8&gt;=$K1262,8&lt;=IF($L1262="",12,$L1262),MOD(8-$K1262,$N1262)=0),$J1262,0)))</f>
        <v>0</v>
      </c>
      <c r="W1262" s="19" t="n">
        <f aca="false">IF(OR($M1262="",$M1262="ERR",$J1262="",$K1262="",$N1262=""),0,IF($N1262=0,IF(AND(OR(9=7,9=12),9&gt;=$K1262,9&lt;=IF($L1262="",12,$L1262)),$J1262,0),IF(AND(9&gt;=$K1262,9&lt;=IF($L1262="",12,$L1262),MOD(9-$K1262,$N1262)=0),$J1262,0)))</f>
        <v>0</v>
      </c>
      <c r="X1262" s="19" t="n">
        <f aca="false">IF(OR($M1262="",$M1262="ERR",$J1262="",$K1262="",$N1262=""),0,IF($N1262=0,IF(AND(OR(10=7,10=12),10&gt;=$K1262,10&lt;=IF($L1262="",12,$L1262)),$J1262,0),IF(AND(10&gt;=$K1262,10&lt;=IF($L1262="",12,$L1262),MOD(10-$K1262,$N1262)=0),$J1262,0)))</f>
        <v>0</v>
      </c>
      <c r="Y1262" s="19" t="n">
        <f aca="false">IF(OR($M1262="",$M1262="ERR",$J1262="",$K1262="",$N1262=""),0,IF($N1262=0,IF(AND(OR(11=7,11=12),11&gt;=$K1262,11&lt;=IF($L1262="",12,$L1262)),$J1262,0),IF(AND(11&gt;=$K1262,11&lt;=IF($L1262="",12,$L1262),MOD(11-$K1262,$N1262)=0),$J1262,0)))</f>
        <v>0</v>
      </c>
      <c r="Z1262" s="19" t="n">
        <f aca="false">IF(OR($M1262="",$M1262="ERR",$J1262="",$K1262="",$N1262=""),0,IF($N1262=0,IF(AND(OR(12=7,12=12),12&gt;=$K1262,12&lt;=IF($L1262="",12,$L1262)),$J1262,0),IF(AND(12&gt;=$K1262,12&lt;=IF($L1262="",12,$L1262),MOD(12-$K1262,$N1262)=0),$J1262,0)))</f>
        <v>0</v>
      </c>
      <c r="AA1262" s="36" t="n">
        <f aca="false">SUM(O1262:Z1262)</f>
        <v>0</v>
      </c>
      <c r="AB1262" s="15" t="str">
        <f aca="false">IF(AND($B1262="",$D1262="",$J1262=""),"",IF($B1262="","Falta código",IF(ISNA(MATCH($B1262,LST_COD,0)),"Código no registrado en Trabajadores",IF($E1262="","Concepto no está en el catálogo",IF($M1262="ERR","Retención de otro empleador: Origen = Otro empleador",IF(OR($J1262="",$K1262=""),"Falta monto o mes",IF(OR($K1262&lt;1,$K1262&gt;12),"Mes inicio inválido",IF(AND($L1262&lt;&gt;"",OR($L1262&lt;$K1262,$L1262&gt;12)),"Mes fin inválido",IF($N1262="","Falta frecuencia",IF(AND($G1262&lt;&gt;"Otro empleador",SUMPRODUCT(($O1262:$Z1262&lt;&gt;0)*(((COLUMN($O1262:$Z1262)-14)&lt;INDEX(Trabajadores!$M$6:$M$105,MATCH($B1262,LST_COD,0)))+((COLUMN($O1262:$Z1262)-14)&gt;INDEX(Trabajadores!$N$6:$N$105,MATCH($B1262,LST_COD,0)))))&gt;0),"Aviso: hay meses fuera del periodo laboral","OK"))))))))))</f>
        <v/>
      </c>
    </row>
    <row r="1263" customFormat="false" ht="15" hidden="false" customHeight="false" outlineLevel="0" collapsed="false">
      <c r="A1263" s="23" t="n">
        <v>1258</v>
      </c>
      <c r="B1263" s="7"/>
      <c r="C1263" s="35" t="str">
        <f aca="false">IF($B1263="","",IFERROR(INDEX(Trabajadores!$D$6:$D$105,MATCH($B1263,LST_COD,0)),"¿Código?"))</f>
        <v/>
      </c>
      <c r="D1263" s="30"/>
      <c r="E1263" s="9" t="str">
        <f aca="false">IF($D1263="","",IFERROR(VLOOKUP($D1263,CONC_TABLA,2,FALSE()),""))</f>
        <v/>
      </c>
      <c r="F1263" s="9" t="str">
        <f aca="false">IF($D1263="","",IFERROR(VLOOKUP($D1263,CONC_TABLA,3,FALSE()),""))</f>
        <v/>
      </c>
      <c r="G1263" s="30"/>
      <c r="H1263" s="30"/>
      <c r="I1263" s="30"/>
      <c r="J1263" s="29"/>
      <c r="K1263" s="28"/>
      <c r="L1263" s="28"/>
      <c r="M1263" s="9" t="str">
        <f aca="false">IF(OR($B1263="",$E1263=""),"",IF($E1263="INA","INA",IF($G1263="Otro empleador",IF($E1263="RET","RETO",IF($E1263="ORD","OTO","OTX")),IF($E1263="RET","ERR",$E1263))))</f>
        <v/>
      </c>
      <c r="N1263" s="9" t="str">
        <f aca="false">IF($I1263="","",IFERROR(VLOOKUP($I1263,FREC_TABLA,2,FALSE()),""))</f>
        <v/>
      </c>
      <c r="O1263" s="19" t="n">
        <f aca="false">IF(OR($M1263="",$M1263="ERR",$J1263="",$K1263="",$N1263=""),0,IF($N1263=0,IF(AND(OR(1=7,1=12),1&gt;=$K1263,1&lt;=IF($L1263="",12,$L1263)),$J1263,0),IF(AND(1&gt;=$K1263,1&lt;=IF($L1263="",12,$L1263),MOD(1-$K1263,$N1263)=0),$J1263,0)))</f>
        <v>0</v>
      </c>
      <c r="P1263" s="19" t="n">
        <f aca="false">IF(OR($M1263="",$M1263="ERR",$J1263="",$K1263="",$N1263=""),0,IF($N1263=0,IF(AND(OR(2=7,2=12),2&gt;=$K1263,2&lt;=IF($L1263="",12,$L1263)),$J1263,0),IF(AND(2&gt;=$K1263,2&lt;=IF($L1263="",12,$L1263),MOD(2-$K1263,$N1263)=0),$J1263,0)))</f>
        <v>0</v>
      </c>
      <c r="Q1263" s="19" t="n">
        <f aca="false">IF(OR($M1263="",$M1263="ERR",$J1263="",$K1263="",$N1263=""),0,IF($N1263=0,IF(AND(OR(3=7,3=12),3&gt;=$K1263,3&lt;=IF($L1263="",12,$L1263)),$J1263,0),IF(AND(3&gt;=$K1263,3&lt;=IF($L1263="",12,$L1263),MOD(3-$K1263,$N1263)=0),$J1263,0)))</f>
        <v>0</v>
      </c>
      <c r="R1263" s="19" t="n">
        <f aca="false">IF(OR($M1263="",$M1263="ERR",$J1263="",$K1263="",$N1263=""),0,IF($N1263=0,IF(AND(OR(4=7,4=12),4&gt;=$K1263,4&lt;=IF($L1263="",12,$L1263)),$J1263,0),IF(AND(4&gt;=$K1263,4&lt;=IF($L1263="",12,$L1263),MOD(4-$K1263,$N1263)=0),$J1263,0)))</f>
        <v>0</v>
      </c>
      <c r="S1263" s="19" t="n">
        <f aca="false">IF(OR($M1263="",$M1263="ERR",$J1263="",$K1263="",$N1263=""),0,IF($N1263=0,IF(AND(OR(5=7,5=12),5&gt;=$K1263,5&lt;=IF($L1263="",12,$L1263)),$J1263,0),IF(AND(5&gt;=$K1263,5&lt;=IF($L1263="",12,$L1263),MOD(5-$K1263,$N1263)=0),$J1263,0)))</f>
        <v>0</v>
      </c>
      <c r="T1263" s="19" t="n">
        <f aca="false">IF(OR($M1263="",$M1263="ERR",$J1263="",$K1263="",$N1263=""),0,IF($N1263=0,IF(AND(OR(6=7,6=12),6&gt;=$K1263,6&lt;=IF($L1263="",12,$L1263)),$J1263,0),IF(AND(6&gt;=$K1263,6&lt;=IF($L1263="",12,$L1263),MOD(6-$K1263,$N1263)=0),$J1263,0)))</f>
        <v>0</v>
      </c>
      <c r="U1263" s="19" t="n">
        <f aca="false">IF(OR($M1263="",$M1263="ERR",$J1263="",$K1263="",$N1263=""),0,IF($N1263=0,IF(AND(OR(7=7,7=12),7&gt;=$K1263,7&lt;=IF($L1263="",12,$L1263)),$J1263,0),IF(AND(7&gt;=$K1263,7&lt;=IF($L1263="",12,$L1263),MOD(7-$K1263,$N1263)=0),$J1263,0)))</f>
        <v>0</v>
      </c>
      <c r="V1263" s="19" t="n">
        <f aca="false">IF(OR($M1263="",$M1263="ERR",$J1263="",$K1263="",$N1263=""),0,IF($N1263=0,IF(AND(OR(8=7,8=12),8&gt;=$K1263,8&lt;=IF($L1263="",12,$L1263)),$J1263,0),IF(AND(8&gt;=$K1263,8&lt;=IF($L1263="",12,$L1263),MOD(8-$K1263,$N1263)=0),$J1263,0)))</f>
        <v>0</v>
      </c>
      <c r="W1263" s="19" t="n">
        <f aca="false">IF(OR($M1263="",$M1263="ERR",$J1263="",$K1263="",$N1263=""),0,IF($N1263=0,IF(AND(OR(9=7,9=12),9&gt;=$K1263,9&lt;=IF($L1263="",12,$L1263)),$J1263,0),IF(AND(9&gt;=$K1263,9&lt;=IF($L1263="",12,$L1263),MOD(9-$K1263,$N1263)=0),$J1263,0)))</f>
        <v>0</v>
      </c>
      <c r="X1263" s="19" t="n">
        <f aca="false">IF(OR($M1263="",$M1263="ERR",$J1263="",$K1263="",$N1263=""),0,IF($N1263=0,IF(AND(OR(10=7,10=12),10&gt;=$K1263,10&lt;=IF($L1263="",12,$L1263)),$J1263,0),IF(AND(10&gt;=$K1263,10&lt;=IF($L1263="",12,$L1263),MOD(10-$K1263,$N1263)=0),$J1263,0)))</f>
        <v>0</v>
      </c>
      <c r="Y1263" s="19" t="n">
        <f aca="false">IF(OR($M1263="",$M1263="ERR",$J1263="",$K1263="",$N1263=""),0,IF($N1263=0,IF(AND(OR(11=7,11=12),11&gt;=$K1263,11&lt;=IF($L1263="",12,$L1263)),$J1263,0),IF(AND(11&gt;=$K1263,11&lt;=IF($L1263="",12,$L1263),MOD(11-$K1263,$N1263)=0),$J1263,0)))</f>
        <v>0</v>
      </c>
      <c r="Z1263" s="19" t="n">
        <f aca="false">IF(OR($M1263="",$M1263="ERR",$J1263="",$K1263="",$N1263=""),0,IF($N1263=0,IF(AND(OR(12=7,12=12),12&gt;=$K1263,12&lt;=IF($L1263="",12,$L1263)),$J1263,0),IF(AND(12&gt;=$K1263,12&lt;=IF($L1263="",12,$L1263),MOD(12-$K1263,$N1263)=0),$J1263,0)))</f>
        <v>0</v>
      </c>
      <c r="AA1263" s="36" t="n">
        <f aca="false">SUM(O1263:Z1263)</f>
        <v>0</v>
      </c>
      <c r="AB1263" s="15" t="str">
        <f aca="false">IF(AND($B1263="",$D1263="",$J1263=""),"",IF($B1263="","Falta código",IF(ISNA(MATCH($B1263,LST_COD,0)),"Código no registrado en Trabajadores",IF($E1263="","Concepto no está en el catálogo",IF($M1263="ERR","Retención de otro empleador: Origen = Otro empleador",IF(OR($J1263="",$K1263=""),"Falta monto o mes",IF(OR($K1263&lt;1,$K1263&gt;12),"Mes inicio inválido",IF(AND($L1263&lt;&gt;"",OR($L1263&lt;$K1263,$L1263&gt;12)),"Mes fin inválido",IF($N1263="","Falta frecuencia",IF(AND($G1263&lt;&gt;"Otro empleador",SUMPRODUCT(($O1263:$Z1263&lt;&gt;0)*(((COLUMN($O1263:$Z1263)-14)&lt;INDEX(Trabajadores!$M$6:$M$105,MATCH($B1263,LST_COD,0)))+((COLUMN($O1263:$Z1263)-14)&gt;INDEX(Trabajadores!$N$6:$N$105,MATCH($B1263,LST_COD,0)))))&gt;0),"Aviso: hay meses fuera del periodo laboral","OK"))))))))))</f>
        <v/>
      </c>
    </row>
    <row r="1264" customFormat="false" ht="15" hidden="false" customHeight="false" outlineLevel="0" collapsed="false">
      <c r="A1264" s="23" t="n">
        <v>1259</v>
      </c>
      <c r="B1264" s="7"/>
      <c r="C1264" s="35" t="str">
        <f aca="false">IF($B1264="","",IFERROR(INDEX(Trabajadores!$D$6:$D$105,MATCH($B1264,LST_COD,0)),"¿Código?"))</f>
        <v/>
      </c>
      <c r="D1264" s="30"/>
      <c r="E1264" s="9" t="str">
        <f aca="false">IF($D1264="","",IFERROR(VLOOKUP($D1264,CONC_TABLA,2,FALSE()),""))</f>
        <v/>
      </c>
      <c r="F1264" s="9" t="str">
        <f aca="false">IF($D1264="","",IFERROR(VLOOKUP($D1264,CONC_TABLA,3,FALSE()),""))</f>
        <v/>
      </c>
      <c r="G1264" s="30"/>
      <c r="H1264" s="30"/>
      <c r="I1264" s="30"/>
      <c r="J1264" s="29"/>
      <c r="K1264" s="28"/>
      <c r="L1264" s="28"/>
      <c r="M1264" s="9" t="str">
        <f aca="false">IF(OR($B1264="",$E1264=""),"",IF($E1264="INA","INA",IF($G1264="Otro empleador",IF($E1264="RET","RETO",IF($E1264="ORD","OTO","OTX")),IF($E1264="RET","ERR",$E1264))))</f>
        <v/>
      </c>
      <c r="N1264" s="9" t="str">
        <f aca="false">IF($I1264="","",IFERROR(VLOOKUP($I1264,FREC_TABLA,2,FALSE()),""))</f>
        <v/>
      </c>
      <c r="O1264" s="19" t="n">
        <f aca="false">IF(OR($M1264="",$M1264="ERR",$J1264="",$K1264="",$N1264=""),0,IF($N1264=0,IF(AND(OR(1=7,1=12),1&gt;=$K1264,1&lt;=IF($L1264="",12,$L1264)),$J1264,0),IF(AND(1&gt;=$K1264,1&lt;=IF($L1264="",12,$L1264),MOD(1-$K1264,$N1264)=0),$J1264,0)))</f>
        <v>0</v>
      </c>
      <c r="P1264" s="19" t="n">
        <f aca="false">IF(OR($M1264="",$M1264="ERR",$J1264="",$K1264="",$N1264=""),0,IF($N1264=0,IF(AND(OR(2=7,2=12),2&gt;=$K1264,2&lt;=IF($L1264="",12,$L1264)),$J1264,0),IF(AND(2&gt;=$K1264,2&lt;=IF($L1264="",12,$L1264),MOD(2-$K1264,$N1264)=0),$J1264,0)))</f>
        <v>0</v>
      </c>
      <c r="Q1264" s="19" t="n">
        <f aca="false">IF(OR($M1264="",$M1264="ERR",$J1264="",$K1264="",$N1264=""),0,IF($N1264=0,IF(AND(OR(3=7,3=12),3&gt;=$K1264,3&lt;=IF($L1264="",12,$L1264)),$J1264,0),IF(AND(3&gt;=$K1264,3&lt;=IF($L1264="",12,$L1264),MOD(3-$K1264,$N1264)=0),$J1264,0)))</f>
        <v>0</v>
      </c>
      <c r="R1264" s="19" t="n">
        <f aca="false">IF(OR($M1264="",$M1264="ERR",$J1264="",$K1264="",$N1264=""),0,IF($N1264=0,IF(AND(OR(4=7,4=12),4&gt;=$K1264,4&lt;=IF($L1264="",12,$L1264)),$J1264,0),IF(AND(4&gt;=$K1264,4&lt;=IF($L1264="",12,$L1264),MOD(4-$K1264,$N1264)=0),$J1264,0)))</f>
        <v>0</v>
      </c>
      <c r="S1264" s="19" t="n">
        <f aca="false">IF(OR($M1264="",$M1264="ERR",$J1264="",$K1264="",$N1264=""),0,IF($N1264=0,IF(AND(OR(5=7,5=12),5&gt;=$K1264,5&lt;=IF($L1264="",12,$L1264)),$J1264,0),IF(AND(5&gt;=$K1264,5&lt;=IF($L1264="",12,$L1264),MOD(5-$K1264,$N1264)=0),$J1264,0)))</f>
        <v>0</v>
      </c>
      <c r="T1264" s="19" t="n">
        <f aca="false">IF(OR($M1264="",$M1264="ERR",$J1264="",$K1264="",$N1264=""),0,IF($N1264=0,IF(AND(OR(6=7,6=12),6&gt;=$K1264,6&lt;=IF($L1264="",12,$L1264)),$J1264,0),IF(AND(6&gt;=$K1264,6&lt;=IF($L1264="",12,$L1264),MOD(6-$K1264,$N1264)=0),$J1264,0)))</f>
        <v>0</v>
      </c>
      <c r="U1264" s="19" t="n">
        <f aca="false">IF(OR($M1264="",$M1264="ERR",$J1264="",$K1264="",$N1264=""),0,IF($N1264=0,IF(AND(OR(7=7,7=12),7&gt;=$K1264,7&lt;=IF($L1264="",12,$L1264)),$J1264,0),IF(AND(7&gt;=$K1264,7&lt;=IF($L1264="",12,$L1264),MOD(7-$K1264,$N1264)=0),$J1264,0)))</f>
        <v>0</v>
      </c>
      <c r="V1264" s="19" t="n">
        <f aca="false">IF(OR($M1264="",$M1264="ERR",$J1264="",$K1264="",$N1264=""),0,IF($N1264=0,IF(AND(OR(8=7,8=12),8&gt;=$K1264,8&lt;=IF($L1264="",12,$L1264)),$J1264,0),IF(AND(8&gt;=$K1264,8&lt;=IF($L1264="",12,$L1264),MOD(8-$K1264,$N1264)=0),$J1264,0)))</f>
        <v>0</v>
      </c>
      <c r="W1264" s="19" t="n">
        <f aca="false">IF(OR($M1264="",$M1264="ERR",$J1264="",$K1264="",$N1264=""),0,IF($N1264=0,IF(AND(OR(9=7,9=12),9&gt;=$K1264,9&lt;=IF($L1264="",12,$L1264)),$J1264,0),IF(AND(9&gt;=$K1264,9&lt;=IF($L1264="",12,$L1264),MOD(9-$K1264,$N1264)=0),$J1264,0)))</f>
        <v>0</v>
      </c>
      <c r="X1264" s="19" t="n">
        <f aca="false">IF(OR($M1264="",$M1264="ERR",$J1264="",$K1264="",$N1264=""),0,IF($N1264=0,IF(AND(OR(10=7,10=12),10&gt;=$K1264,10&lt;=IF($L1264="",12,$L1264)),$J1264,0),IF(AND(10&gt;=$K1264,10&lt;=IF($L1264="",12,$L1264),MOD(10-$K1264,$N1264)=0),$J1264,0)))</f>
        <v>0</v>
      </c>
      <c r="Y1264" s="19" t="n">
        <f aca="false">IF(OR($M1264="",$M1264="ERR",$J1264="",$K1264="",$N1264=""),0,IF($N1264=0,IF(AND(OR(11=7,11=12),11&gt;=$K1264,11&lt;=IF($L1264="",12,$L1264)),$J1264,0),IF(AND(11&gt;=$K1264,11&lt;=IF($L1264="",12,$L1264),MOD(11-$K1264,$N1264)=0),$J1264,0)))</f>
        <v>0</v>
      </c>
      <c r="Z1264" s="19" t="n">
        <f aca="false">IF(OR($M1264="",$M1264="ERR",$J1264="",$K1264="",$N1264=""),0,IF($N1264=0,IF(AND(OR(12=7,12=12),12&gt;=$K1264,12&lt;=IF($L1264="",12,$L1264)),$J1264,0),IF(AND(12&gt;=$K1264,12&lt;=IF($L1264="",12,$L1264),MOD(12-$K1264,$N1264)=0),$J1264,0)))</f>
        <v>0</v>
      </c>
      <c r="AA1264" s="36" t="n">
        <f aca="false">SUM(O1264:Z1264)</f>
        <v>0</v>
      </c>
      <c r="AB1264" s="15" t="str">
        <f aca="false">IF(AND($B1264="",$D1264="",$J1264=""),"",IF($B1264="","Falta código",IF(ISNA(MATCH($B1264,LST_COD,0)),"Código no registrado en Trabajadores",IF($E1264="","Concepto no está en el catálogo",IF($M1264="ERR","Retención de otro empleador: Origen = Otro empleador",IF(OR($J1264="",$K1264=""),"Falta monto o mes",IF(OR($K1264&lt;1,$K1264&gt;12),"Mes inicio inválido",IF(AND($L1264&lt;&gt;"",OR($L1264&lt;$K1264,$L1264&gt;12)),"Mes fin inválido",IF($N1264="","Falta frecuencia",IF(AND($G1264&lt;&gt;"Otro empleador",SUMPRODUCT(($O1264:$Z1264&lt;&gt;0)*(((COLUMN($O1264:$Z1264)-14)&lt;INDEX(Trabajadores!$M$6:$M$105,MATCH($B1264,LST_COD,0)))+((COLUMN($O1264:$Z1264)-14)&gt;INDEX(Trabajadores!$N$6:$N$105,MATCH($B1264,LST_COD,0)))))&gt;0),"Aviso: hay meses fuera del periodo laboral","OK"))))))))))</f>
        <v/>
      </c>
    </row>
    <row r="1265" customFormat="false" ht="15" hidden="false" customHeight="false" outlineLevel="0" collapsed="false">
      <c r="A1265" s="23" t="n">
        <v>1260</v>
      </c>
      <c r="B1265" s="7"/>
      <c r="C1265" s="35" t="str">
        <f aca="false">IF($B1265="","",IFERROR(INDEX(Trabajadores!$D$6:$D$105,MATCH($B1265,LST_COD,0)),"¿Código?"))</f>
        <v/>
      </c>
      <c r="D1265" s="30"/>
      <c r="E1265" s="9" t="str">
        <f aca="false">IF($D1265="","",IFERROR(VLOOKUP($D1265,CONC_TABLA,2,FALSE()),""))</f>
        <v/>
      </c>
      <c r="F1265" s="9" t="str">
        <f aca="false">IF($D1265="","",IFERROR(VLOOKUP($D1265,CONC_TABLA,3,FALSE()),""))</f>
        <v/>
      </c>
      <c r="G1265" s="30"/>
      <c r="H1265" s="30"/>
      <c r="I1265" s="30"/>
      <c r="J1265" s="29"/>
      <c r="K1265" s="28"/>
      <c r="L1265" s="28"/>
      <c r="M1265" s="9" t="str">
        <f aca="false">IF(OR($B1265="",$E1265=""),"",IF($E1265="INA","INA",IF($G1265="Otro empleador",IF($E1265="RET","RETO",IF($E1265="ORD","OTO","OTX")),IF($E1265="RET","ERR",$E1265))))</f>
        <v/>
      </c>
      <c r="N1265" s="9" t="str">
        <f aca="false">IF($I1265="","",IFERROR(VLOOKUP($I1265,FREC_TABLA,2,FALSE()),""))</f>
        <v/>
      </c>
      <c r="O1265" s="19" t="n">
        <f aca="false">IF(OR($M1265="",$M1265="ERR",$J1265="",$K1265="",$N1265=""),0,IF($N1265=0,IF(AND(OR(1=7,1=12),1&gt;=$K1265,1&lt;=IF($L1265="",12,$L1265)),$J1265,0),IF(AND(1&gt;=$K1265,1&lt;=IF($L1265="",12,$L1265),MOD(1-$K1265,$N1265)=0),$J1265,0)))</f>
        <v>0</v>
      </c>
      <c r="P1265" s="19" t="n">
        <f aca="false">IF(OR($M1265="",$M1265="ERR",$J1265="",$K1265="",$N1265=""),0,IF($N1265=0,IF(AND(OR(2=7,2=12),2&gt;=$K1265,2&lt;=IF($L1265="",12,$L1265)),$J1265,0),IF(AND(2&gt;=$K1265,2&lt;=IF($L1265="",12,$L1265),MOD(2-$K1265,$N1265)=0),$J1265,0)))</f>
        <v>0</v>
      </c>
      <c r="Q1265" s="19" t="n">
        <f aca="false">IF(OR($M1265="",$M1265="ERR",$J1265="",$K1265="",$N1265=""),0,IF($N1265=0,IF(AND(OR(3=7,3=12),3&gt;=$K1265,3&lt;=IF($L1265="",12,$L1265)),$J1265,0),IF(AND(3&gt;=$K1265,3&lt;=IF($L1265="",12,$L1265),MOD(3-$K1265,$N1265)=0),$J1265,0)))</f>
        <v>0</v>
      </c>
      <c r="R1265" s="19" t="n">
        <f aca="false">IF(OR($M1265="",$M1265="ERR",$J1265="",$K1265="",$N1265=""),0,IF($N1265=0,IF(AND(OR(4=7,4=12),4&gt;=$K1265,4&lt;=IF($L1265="",12,$L1265)),$J1265,0),IF(AND(4&gt;=$K1265,4&lt;=IF($L1265="",12,$L1265),MOD(4-$K1265,$N1265)=0),$J1265,0)))</f>
        <v>0</v>
      </c>
      <c r="S1265" s="19" t="n">
        <f aca="false">IF(OR($M1265="",$M1265="ERR",$J1265="",$K1265="",$N1265=""),0,IF($N1265=0,IF(AND(OR(5=7,5=12),5&gt;=$K1265,5&lt;=IF($L1265="",12,$L1265)),$J1265,0),IF(AND(5&gt;=$K1265,5&lt;=IF($L1265="",12,$L1265),MOD(5-$K1265,$N1265)=0),$J1265,0)))</f>
        <v>0</v>
      </c>
      <c r="T1265" s="19" t="n">
        <f aca="false">IF(OR($M1265="",$M1265="ERR",$J1265="",$K1265="",$N1265=""),0,IF($N1265=0,IF(AND(OR(6=7,6=12),6&gt;=$K1265,6&lt;=IF($L1265="",12,$L1265)),$J1265,0),IF(AND(6&gt;=$K1265,6&lt;=IF($L1265="",12,$L1265),MOD(6-$K1265,$N1265)=0),$J1265,0)))</f>
        <v>0</v>
      </c>
      <c r="U1265" s="19" t="n">
        <f aca="false">IF(OR($M1265="",$M1265="ERR",$J1265="",$K1265="",$N1265=""),0,IF($N1265=0,IF(AND(OR(7=7,7=12),7&gt;=$K1265,7&lt;=IF($L1265="",12,$L1265)),$J1265,0),IF(AND(7&gt;=$K1265,7&lt;=IF($L1265="",12,$L1265),MOD(7-$K1265,$N1265)=0),$J1265,0)))</f>
        <v>0</v>
      </c>
      <c r="V1265" s="19" t="n">
        <f aca="false">IF(OR($M1265="",$M1265="ERR",$J1265="",$K1265="",$N1265=""),0,IF($N1265=0,IF(AND(OR(8=7,8=12),8&gt;=$K1265,8&lt;=IF($L1265="",12,$L1265)),$J1265,0),IF(AND(8&gt;=$K1265,8&lt;=IF($L1265="",12,$L1265),MOD(8-$K1265,$N1265)=0),$J1265,0)))</f>
        <v>0</v>
      </c>
      <c r="W1265" s="19" t="n">
        <f aca="false">IF(OR($M1265="",$M1265="ERR",$J1265="",$K1265="",$N1265=""),0,IF($N1265=0,IF(AND(OR(9=7,9=12),9&gt;=$K1265,9&lt;=IF($L1265="",12,$L1265)),$J1265,0),IF(AND(9&gt;=$K1265,9&lt;=IF($L1265="",12,$L1265),MOD(9-$K1265,$N1265)=0),$J1265,0)))</f>
        <v>0</v>
      </c>
      <c r="X1265" s="19" t="n">
        <f aca="false">IF(OR($M1265="",$M1265="ERR",$J1265="",$K1265="",$N1265=""),0,IF($N1265=0,IF(AND(OR(10=7,10=12),10&gt;=$K1265,10&lt;=IF($L1265="",12,$L1265)),$J1265,0),IF(AND(10&gt;=$K1265,10&lt;=IF($L1265="",12,$L1265),MOD(10-$K1265,$N1265)=0),$J1265,0)))</f>
        <v>0</v>
      </c>
      <c r="Y1265" s="19" t="n">
        <f aca="false">IF(OR($M1265="",$M1265="ERR",$J1265="",$K1265="",$N1265=""),0,IF($N1265=0,IF(AND(OR(11=7,11=12),11&gt;=$K1265,11&lt;=IF($L1265="",12,$L1265)),$J1265,0),IF(AND(11&gt;=$K1265,11&lt;=IF($L1265="",12,$L1265),MOD(11-$K1265,$N1265)=0),$J1265,0)))</f>
        <v>0</v>
      </c>
      <c r="Z1265" s="19" t="n">
        <f aca="false">IF(OR($M1265="",$M1265="ERR",$J1265="",$K1265="",$N1265=""),0,IF($N1265=0,IF(AND(OR(12=7,12=12),12&gt;=$K1265,12&lt;=IF($L1265="",12,$L1265)),$J1265,0),IF(AND(12&gt;=$K1265,12&lt;=IF($L1265="",12,$L1265),MOD(12-$K1265,$N1265)=0),$J1265,0)))</f>
        <v>0</v>
      </c>
      <c r="AA1265" s="36" t="n">
        <f aca="false">SUM(O1265:Z1265)</f>
        <v>0</v>
      </c>
      <c r="AB1265" s="15" t="str">
        <f aca="false">IF(AND($B1265="",$D1265="",$J1265=""),"",IF($B1265="","Falta código",IF(ISNA(MATCH($B1265,LST_COD,0)),"Código no registrado en Trabajadores",IF($E1265="","Concepto no está en el catálogo",IF($M1265="ERR","Retención de otro empleador: Origen = Otro empleador",IF(OR($J1265="",$K1265=""),"Falta monto o mes",IF(OR($K1265&lt;1,$K1265&gt;12),"Mes inicio inválido",IF(AND($L1265&lt;&gt;"",OR($L1265&lt;$K1265,$L1265&gt;12)),"Mes fin inválido",IF($N1265="","Falta frecuencia",IF(AND($G1265&lt;&gt;"Otro empleador",SUMPRODUCT(($O1265:$Z1265&lt;&gt;0)*(((COLUMN($O1265:$Z1265)-14)&lt;INDEX(Trabajadores!$M$6:$M$105,MATCH($B1265,LST_COD,0)))+((COLUMN($O1265:$Z1265)-14)&gt;INDEX(Trabajadores!$N$6:$N$105,MATCH($B1265,LST_COD,0)))))&gt;0),"Aviso: hay meses fuera del periodo laboral","OK"))))))))))</f>
        <v/>
      </c>
    </row>
    <row r="1266" customFormat="false" ht="15" hidden="false" customHeight="false" outlineLevel="0" collapsed="false">
      <c r="A1266" s="23" t="n">
        <v>1261</v>
      </c>
      <c r="B1266" s="7"/>
      <c r="C1266" s="35" t="str">
        <f aca="false">IF($B1266="","",IFERROR(INDEX(Trabajadores!$D$6:$D$105,MATCH($B1266,LST_COD,0)),"¿Código?"))</f>
        <v/>
      </c>
      <c r="D1266" s="30"/>
      <c r="E1266" s="9" t="str">
        <f aca="false">IF($D1266="","",IFERROR(VLOOKUP($D1266,CONC_TABLA,2,FALSE()),""))</f>
        <v/>
      </c>
      <c r="F1266" s="9" t="str">
        <f aca="false">IF($D1266="","",IFERROR(VLOOKUP($D1266,CONC_TABLA,3,FALSE()),""))</f>
        <v/>
      </c>
      <c r="G1266" s="30"/>
      <c r="H1266" s="30"/>
      <c r="I1266" s="30"/>
      <c r="J1266" s="29"/>
      <c r="K1266" s="28"/>
      <c r="L1266" s="28"/>
      <c r="M1266" s="9" t="str">
        <f aca="false">IF(OR($B1266="",$E1266=""),"",IF($E1266="INA","INA",IF($G1266="Otro empleador",IF($E1266="RET","RETO",IF($E1266="ORD","OTO","OTX")),IF($E1266="RET","ERR",$E1266))))</f>
        <v/>
      </c>
      <c r="N1266" s="9" t="str">
        <f aca="false">IF($I1266="","",IFERROR(VLOOKUP($I1266,FREC_TABLA,2,FALSE()),""))</f>
        <v/>
      </c>
      <c r="O1266" s="19" t="n">
        <f aca="false">IF(OR($M1266="",$M1266="ERR",$J1266="",$K1266="",$N1266=""),0,IF($N1266=0,IF(AND(OR(1=7,1=12),1&gt;=$K1266,1&lt;=IF($L1266="",12,$L1266)),$J1266,0),IF(AND(1&gt;=$K1266,1&lt;=IF($L1266="",12,$L1266),MOD(1-$K1266,$N1266)=0),$J1266,0)))</f>
        <v>0</v>
      </c>
      <c r="P1266" s="19" t="n">
        <f aca="false">IF(OR($M1266="",$M1266="ERR",$J1266="",$K1266="",$N1266=""),0,IF($N1266=0,IF(AND(OR(2=7,2=12),2&gt;=$K1266,2&lt;=IF($L1266="",12,$L1266)),$J1266,0),IF(AND(2&gt;=$K1266,2&lt;=IF($L1266="",12,$L1266),MOD(2-$K1266,$N1266)=0),$J1266,0)))</f>
        <v>0</v>
      </c>
      <c r="Q1266" s="19" t="n">
        <f aca="false">IF(OR($M1266="",$M1266="ERR",$J1266="",$K1266="",$N1266=""),0,IF($N1266=0,IF(AND(OR(3=7,3=12),3&gt;=$K1266,3&lt;=IF($L1266="",12,$L1266)),$J1266,0),IF(AND(3&gt;=$K1266,3&lt;=IF($L1266="",12,$L1266),MOD(3-$K1266,$N1266)=0),$J1266,0)))</f>
        <v>0</v>
      </c>
      <c r="R1266" s="19" t="n">
        <f aca="false">IF(OR($M1266="",$M1266="ERR",$J1266="",$K1266="",$N1266=""),0,IF($N1266=0,IF(AND(OR(4=7,4=12),4&gt;=$K1266,4&lt;=IF($L1266="",12,$L1266)),$J1266,0),IF(AND(4&gt;=$K1266,4&lt;=IF($L1266="",12,$L1266),MOD(4-$K1266,$N1266)=0),$J1266,0)))</f>
        <v>0</v>
      </c>
      <c r="S1266" s="19" t="n">
        <f aca="false">IF(OR($M1266="",$M1266="ERR",$J1266="",$K1266="",$N1266=""),0,IF($N1266=0,IF(AND(OR(5=7,5=12),5&gt;=$K1266,5&lt;=IF($L1266="",12,$L1266)),$J1266,0),IF(AND(5&gt;=$K1266,5&lt;=IF($L1266="",12,$L1266),MOD(5-$K1266,$N1266)=0),$J1266,0)))</f>
        <v>0</v>
      </c>
      <c r="T1266" s="19" t="n">
        <f aca="false">IF(OR($M1266="",$M1266="ERR",$J1266="",$K1266="",$N1266=""),0,IF($N1266=0,IF(AND(OR(6=7,6=12),6&gt;=$K1266,6&lt;=IF($L1266="",12,$L1266)),$J1266,0),IF(AND(6&gt;=$K1266,6&lt;=IF($L1266="",12,$L1266),MOD(6-$K1266,$N1266)=0),$J1266,0)))</f>
        <v>0</v>
      </c>
      <c r="U1266" s="19" t="n">
        <f aca="false">IF(OR($M1266="",$M1266="ERR",$J1266="",$K1266="",$N1266=""),0,IF($N1266=0,IF(AND(OR(7=7,7=12),7&gt;=$K1266,7&lt;=IF($L1266="",12,$L1266)),$J1266,0),IF(AND(7&gt;=$K1266,7&lt;=IF($L1266="",12,$L1266),MOD(7-$K1266,$N1266)=0),$J1266,0)))</f>
        <v>0</v>
      </c>
      <c r="V1266" s="19" t="n">
        <f aca="false">IF(OR($M1266="",$M1266="ERR",$J1266="",$K1266="",$N1266=""),0,IF($N1266=0,IF(AND(OR(8=7,8=12),8&gt;=$K1266,8&lt;=IF($L1266="",12,$L1266)),$J1266,0),IF(AND(8&gt;=$K1266,8&lt;=IF($L1266="",12,$L1266),MOD(8-$K1266,$N1266)=0),$J1266,0)))</f>
        <v>0</v>
      </c>
      <c r="W1266" s="19" t="n">
        <f aca="false">IF(OR($M1266="",$M1266="ERR",$J1266="",$K1266="",$N1266=""),0,IF($N1266=0,IF(AND(OR(9=7,9=12),9&gt;=$K1266,9&lt;=IF($L1266="",12,$L1266)),$J1266,0),IF(AND(9&gt;=$K1266,9&lt;=IF($L1266="",12,$L1266),MOD(9-$K1266,$N1266)=0),$J1266,0)))</f>
        <v>0</v>
      </c>
      <c r="X1266" s="19" t="n">
        <f aca="false">IF(OR($M1266="",$M1266="ERR",$J1266="",$K1266="",$N1266=""),0,IF($N1266=0,IF(AND(OR(10=7,10=12),10&gt;=$K1266,10&lt;=IF($L1266="",12,$L1266)),$J1266,0),IF(AND(10&gt;=$K1266,10&lt;=IF($L1266="",12,$L1266),MOD(10-$K1266,$N1266)=0),$J1266,0)))</f>
        <v>0</v>
      </c>
      <c r="Y1266" s="19" t="n">
        <f aca="false">IF(OR($M1266="",$M1266="ERR",$J1266="",$K1266="",$N1266=""),0,IF($N1266=0,IF(AND(OR(11=7,11=12),11&gt;=$K1266,11&lt;=IF($L1266="",12,$L1266)),$J1266,0),IF(AND(11&gt;=$K1266,11&lt;=IF($L1266="",12,$L1266),MOD(11-$K1266,$N1266)=0),$J1266,0)))</f>
        <v>0</v>
      </c>
      <c r="Z1266" s="19" t="n">
        <f aca="false">IF(OR($M1266="",$M1266="ERR",$J1266="",$K1266="",$N1266=""),0,IF($N1266=0,IF(AND(OR(12=7,12=12),12&gt;=$K1266,12&lt;=IF($L1266="",12,$L1266)),$J1266,0),IF(AND(12&gt;=$K1266,12&lt;=IF($L1266="",12,$L1266),MOD(12-$K1266,$N1266)=0),$J1266,0)))</f>
        <v>0</v>
      </c>
      <c r="AA1266" s="36" t="n">
        <f aca="false">SUM(O1266:Z1266)</f>
        <v>0</v>
      </c>
      <c r="AB1266" s="15" t="str">
        <f aca="false">IF(AND($B1266="",$D1266="",$J1266=""),"",IF($B1266="","Falta código",IF(ISNA(MATCH($B1266,LST_COD,0)),"Código no registrado en Trabajadores",IF($E1266="","Concepto no está en el catálogo",IF($M1266="ERR","Retención de otro empleador: Origen = Otro empleador",IF(OR($J1266="",$K1266=""),"Falta monto o mes",IF(OR($K1266&lt;1,$K1266&gt;12),"Mes inicio inválido",IF(AND($L1266&lt;&gt;"",OR($L1266&lt;$K1266,$L1266&gt;12)),"Mes fin inválido",IF($N1266="","Falta frecuencia",IF(AND($G1266&lt;&gt;"Otro empleador",SUMPRODUCT(($O1266:$Z1266&lt;&gt;0)*(((COLUMN($O1266:$Z1266)-14)&lt;INDEX(Trabajadores!$M$6:$M$105,MATCH($B1266,LST_COD,0)))+((COLUMN($O1266:$Z1266)-14)&gt;INDEX(Trabajadores!$N$6:$N$105,MATCH($B1266,LST_COD,0)))))&gt;0),"Aviso: hay meses fuera del periodo laboral","OK"))))))))))</f>
        <v/>
      </c>
    </row>
    <row r="1267" customFormat="false" ht="15" hidden="false" customHeight="false" outlineLevel="0" collapsed="false">
      <c r="A1267" s="23" t="n">
        <v>1262</v>
      </c>
      <c r="B1267" s="7"/>
      <c r="C1267" s="35" t="str">
        <f aca="false">IF($B1267="","",IFERROR(INDEX(Trabajadores!$D$6:$D$105,MATCH($B1267,LST_COD,0)),"¿Código?"))</f>
        <v/>
      </c>
      <c r="D1267" s="30"/>
      <c r="E1267" s="9" t="str">
        <f aca="false">IF($D1267="","",IFERROR(VLOOKUP($D1267,CONC_TABLA,2,FALSE()),""))</f>
        <v/>
      </c>
      <c r="F1267" s="9" t="str">
        <f aca="false">IF($D1267="","",IFERROR(VLOOKUP($D1267,CONC_TABLA,3,FALSE()),""))</f>
        <v/>
      </c>
      <c r="G1267" s="30"/>
      <c r="H1267" s="30"/>
      <c r="I1267" s="30"/>
      <c r="J1267" s="29"/>
      <c r="K1267" s="28"/>
      <c r="L1267" s="28"/>
      <c r="M1267" s="9" t="str">
        <f aca="false">IF(OR($B1267="",$E1267=""),"",IF($E1267="INA","INA",IF($G1267="Otro empleador",IF($E1267="RET","RETO",IF($E1267="ORD","OTO","OTX")),IF($E1267="RET","ERR",$E1267))))</f>
        <v/>
      </c>
      <c r="N1267" s="9" t="str">
        <f aca="false">IF($I1267="","",IFERROR(VLOOKUP($I1267,FREC_TABLA,2,FALSE()),""))</f>
        <v/>
      </c>
      <c r="O1267" s="19" t="n">
        <f aca="false">IF(OR($M1267="",$M1267="ERR",$J1267="",$K1267="",$N1267=""),0,IF($N1267=0,IF(AND(OR(1=7,1=12),1&gt;=$K1267,1&lt;=IF($L1267="",12,$L1267)),$J1267,0),IF(AND(1&gt;=$K1267,1&lt;=IF($L1267="",12,$L1267),MOD(1-$K1267,$N1267)=0),$J1267,0)))</f>
        <v>0</v>
      </c>
      <c r="P1267" s="19" t="n">
        <f aca="false">IF(OR($M1267="",$M1267="ERR",$J1267="",$K1267="",$N1267=""),0,IF($N1267=0,IF(AND(OR(2=7,2=12),2&gt;=$K1267,2&lt;=IF($L1267="",12,$L1267)),$J1267,0),IF(AND(2&gt;=$K1267,2&lt;=IF($L1267="",12,$L1267),MOD(2-$K1267,$N1267)=0),$J1267,0)))</f>
        <v>0</v>
      </c>
      <c r="Q1267" s="19" t="n">
        <f aca="false">IF(OR($M1267="",$M1267="ERR",$J1267="",$K1267="",$N1267=""),0,IF($N1267=0,IF(AND(OR(3=7,3=12),3&gt;=$K1267,3&lt;=IF($L1267="",12,$L1267)),$J1267,0),IF(AND(3&gt;=$K1267,3&lt;=IF($L1267="",12,$L1267),MOD(3-$K1267,$N1267)=0),$J1267,0)))</f>
        <v>0</v>
      </c>
      <c r="R1267" s="19" t="n">
        <f aca="false">IF(OR($M1267="",$M1267="ERR",$J1267="",$K1267="",$N1267=""),0,IF($N1267=0,IF(AND(OR(4=7,4=12),4&gt;=$K1267,4&lt;=IF($L1267="",12,$L1267)),$J1267,0),IF(AND(4&gt;=$K1267,4&lt;=IF($L1267="",12,$L1267),MOD(4-$K1267,$N1267)=0),$J1267,0)))</f>
        <v>0</v>
      </c>
      <c r="S1267" s="19" t="n">
        <f aca="false">IF(OR($M1267="",$M1267="ERR",$J1267="",$K1267="",$N1267=""),0,IF($N1267=0,IF(AND(OR(5=7,5=12),5&gt;=$K1267,5&lt;=IF($L1267="",12,$L1267)),$J1267,0),IF(AND(5&gt;=$K1267,5&lt;=IF($L1267="",12,$L1267),MOD(5-$K1267,$N1267)=0),$J1267,0)))</f>
        <v>0</v>
      </c>
      <c r="T1267" s="19" t="n">
        <f aca="false">IF(OR($M1267="",$M1267="ERR",$J1267="",$K1267="",$N1267=""),0,IF($N1267=0,IF(AND(OR(6=7,6=12),6&gt;=$K1267,6&lt;=IF($L1267="",12,$L1267)),$J1267,0),IF(AND(6&gt;=$K1267,6&lt;=IF($L1267="",12,$L1267),MOD(6-$K1267,$N1267)=0),$J1267,0)))</f>
        <v>0</v>
      </c>
      <c r="U1267" s="19" t="n">
        <f aca="false">IF(OR($M1267="",$M1267="ERR",$J1267="",$K1267="",$N1267=""),0,IF($N1267=0,IF(AND(OR(7=7,7=12),7&gt;=$K1267,7&lt;=IF($L1267="",12,$L1267)),$J1267,0),IF(AND(7&gt;=$K1267,7&lt;=IF($L1267="",12,$L1267),MOD(7-$K1267,$N1267)=0),$J1267,0)))</f>
        <v>0</v>
      </c>
      <c r="V1267" s="19" t="n">
        <f aca="false">IF(OR($M1267="",$M1267="ERR",$J1267="",$K1267="",$N1267=""),0,IF($N1267=0,IF(AND(OR(8=7,8=12),8&gt;=$K1267,8&lt;=IF($L1267="",12,$L1267)),$J1267,0),IF(AND(8&gt;=$K1267,8&lt;=IF($L1267="",12,$L1267),MOD(8-$K1267,$N1267)=0),$J1267,0)))</f>
        <v>0</v>
      </c>
      <c r="W1267" s="19" t="n">
        <f aca="false">IF(OR($M1267="",$M1267="ERR",$J1267="",$K1267="",$N1267=""),0,IF($N1267=0,IF(AND(OR(9=7,9=12),9&gt;=$K1267,9&lt;=IF($L1267="",12,$L1267)),$J1267,0),IF(AND(9&gt;=$K1267,9&lt;=IF($L1267="",12,$L1267),MOD(9-$K1267,$N1267)=0),$J1267,0)))</f>
        <v>0</v>
      </c>
      <c r="X1267" s="19" t="n">
        <f aca="false">IF(OR($M1267="",$M1267="ERR",$J1267="",$K1267="",$N1267=""),0,IF($N1267=0,IF(AND(OR(10=7,10=12),10&gt;=$K1267,10&lt;=IF($L1267="",12,$L1267)),$J1267,0),IF(AND(10&gt;=$K1267,10&lt;=IF($L1267="",12,$L1267),MOD(10-$K1267,$N1267)=0),$J1267,0)))</f>
        <v>0</v>
      </c>
      <c r="Y1267" s="19" t="n">
        <f aca="false">IF(OR($M1267="",$M1267="ERR",$J1267="",$K1267="",$N1267=""),0,IF($N1267=0,IF(AND(OR(11=7,11=12),11&gt;=$K1267,11&lt;=IF($L1267="",12,$L1267)),$J1267,0),IF(AND(11&gt;=$K1267,11&lt;=IF($L1267="",12,$L1267),MOD(11-$K1267,$N1267)=0),$J1267,0)))</f>
        <v>0</v>
      </c>
      <c r="Z1267" s="19" t="n">
        <f aca="false">IF(OR($M1267="",$M1267="ERR",$J1267="",$K1267="",$N1267=""),0,IF($N1267=0,IF(AND(OR(12=7,12=12),12&gt;=$K1267,12&lt;=IF($L1267="",12,$L1267)),$J1267,0),IF(AND(12&gt;=$K1267,12&lt;=IF($L1267="",12,$L1267),MOD(12-$K1267,$N1267)=0),$J1267,0)))</f>
        <v>0</v>
      </c>
      <c r="AA1267" s="36" t="n">
        <f aca="false">SUM(O1267:Z1267)</f>
        <v>0</v>
      </c>
      <c r="AB1267" s="15" t="str">
        <f aca="false">IF(AND($B1267="",$D1267="",$J1267=""),"",IF($B1267="","Falta código",IF(ISNA(MATCH($B1267,LST_COD,0)),"Código no registrado en Trabajadores",IF($E1267="","Concepto no está en el catálogo",IF($M1267="ERR","Retención de otro empleador: Origen = Otro empleador",IF(OR($J1267="",$K1267=""),"Falta monto o mes",IF(OR($K1267&lt;1,$K1267&gt;12),"Mes inicio inválido",IF(AND($L1267&lt;&gt;"",OR($L1267&lt;$K1267,$L1267&gt;12)),"Mes fin inválido",IF($N1267="","Falta frecuencia",IF(AND($G1267&lt;&gt;"Otro empleador",SUMPRODUCT(($O1267:$Z1267&lt;&gt;0)*(((COLUMN($O1267:$Z1267)-14)&lt;INDEX(Trabajadores!$M$6:$M$105,MATCH($B1267,LST_COD,0)))+((COLUMN($O1267:$Z1267)-14)&gt;INDEX(Trabajadores!$N$6:$N$105,MATCH($B1267,LST_COD,0)))))&gt;0),"Aviso: hay meses fuera del periodo laboral","OK"))))))))))</f>
        <v/>
      </c>
    </row>
    <row r="1268" customFormat="false" ht="15" hidden="false" customHeight="false" outlineLevel="0" collapsed="false">
      <c r="A1268" s="23" t="n">
        <v>1263</v>
      </c>
      <c r="B1268" s="7"/>
      <c r="C1268" s="35" t="str">
        <f aca="false">IF($B1268="","",IFERROR(INDEX(Trabajadores!$D$6:$D$105,MATCH($B1268,LST_COD,0)),"¿Código?"))</f>
        <v/>
      </c>
      <c r="D1268" s="30"/>
      <c r="E1268" s="9" t="str">
        <f aca="false">IF($D1268="","",IFERROR(VLOOKUP($D1268,CONC_TABLA,2,FALSE()),""))</f>
        <v/>
      </c>
      <c r="F1268" s="9" t="str">
        <f aca="false">IF($D1268="","",IFERROR(VLOOKUP($D1268,CONC_TABLA,3,FALSE()),""))</f>
        <v/>
      </c>
      <c r="G1268" s="30"/>
      <c r="H1268" s="30"/>
      <c r="I1268" s="30"/>
      <c r="J1268" s="29"/>
      <c r="K1268" s="28"/>
      <c r="L1268" s="28"/>
      <c r="M1268" s="9" t="str">
        <f aca="false">IF(OR($B1268="",$E1268=""),"",IF($E1268="INA","INA",IF($G1268="Otro empleador",IF($E1268="RET","RETO",IF($E1268="ORD","OTO","OTX")),IF($E1268="RET","ERR",$E1268))))</f>
        <v/>
      </c>
      <c r="N1268" s="9" t="str">
        <f aca="false">IF($I1268="","",IFERROR(VLOOKUP($I1268,FREC_TABLA,2,FALSE()),""))</f>
        <v/>
      </c>
      <c r="O1268" s="19" t="n">
        <f aca="false">IF(OR($M1268="",$M1268="ERR",$J1268="",$K1268="",$N1268=""),0,IF($N1268=0,IF(AND(OR(1=7,1=12),1&gt;=$K1268,1&lt;=IF($L1268="",12,$L1268)),$J1268,0),IF(AND(1&gt;=$K1268,1&lt;=IF($L1268="",12,$L1268),MOD(1-$K1268,$N1268)=0),$J1268,0)))</f>
        <v>0</v>
      </c>
      <c r="P1268" s="19" t="n">
        <f aca="false">IF(OR($M1268="",$M1268="ERR",$J1268="",$K1268="",$N1268=""),0,IF($N1268=0,IF(AND(OR(2=7,2=12),2&gt;=$K1268,2&lt;=IF($L1268="",12,$L1268)),$J1268,0),IF(AND(2&gt;=$K1268,2&lt;=IF($L1268="",12,$L1268),MOD(2-$K1268,$N1268)=0),$J1268,0)))</f>
        <v>0</v>
      </c>
      <c r="Q1268" s="19" t="n">
        <f aca="false">IF(OR($M1268="",$M1268="ERR",$J1268="",$K1268="",$N1268=""),0,IF($N1268=0,IF(AND(OR(3=7,3=12),3&gt;=$K1268,3&lt;=IF($L1268="",12,$L1268)),$J1268,0),IF(AND(3&gt;=$K1268,3&lt;=IF($L1268="",12,$L1268),MOD(3-$K1268,$N1268)=0),$J1268,0)))</f>
        <v>0</v>
      </c>
      <c r="R1268" s="19" t="n">
        <f aca="false">IF(OR($M1268="",$M1268="ERR",$J1268="",$K1268="",$N1268=""),0,IF($N1268=0,IF(AND(OR(4=7,4=12),4&gt;=$K1268,4&lt;=IF($L1268="",12,$L1268)),$J1268,0),IF(AND(4&gt;=$K1268,4&lt;=IF($L1268="",12,$L1268),MOD(4-$K1268,$N1268)=0),$J1268,0)))</f>
        <v>0</v>
      </c>
      <c r="S1268" s="19" t="n">
        <f aca="false">IF(OR($M1268="",$M1268="ERR",$J1268="",$K1268="",$N1268=""),0,IF($N1268=0,IF(AND(OR(5=7,5=12),5&gt;=$K1268,5&lt;=IF($L1268="",12,$L1268)),$J1268,0),IF(AND(5&gt;=$K1268,5&lt;=IF($L1268="",12,$L1268),MOD(5-$K1268,$N1268)=0),$J1268,0)))</f>
        <v>0</v>
      </c>
      <c r="T1268" s="19" t="n">
        <f aca="false">IF(OR($M1268="",$M1268="ERR",$J1268="",$K1268="",$N1268=""),0,IF($N1268=0,IF(AND(OR(6=7,6=12),6&gt;=$K1268,6&lt;=IF($L1268="",12,$L1268)),$J1268,0),IF(AND(6&gt;=$K1268,6&lt;=IF($L1268="",12,$L1268),MOD(6-$K1268,$N1268)=0),$J1268,0)))</f>
        <v>0</v>
      </c>
      <c r="U1268" s="19" t="n">
        <f aca="false">IF(OR($M1268="",$M1268="ERR",$J1268="",$K1268="",$N1268=""),0,IF($N1268=0,IF(AND(OR(7=7,7=12),7&gt;=$K1268,7&lt;=IF($L1268="",12,$L1268)),$J1268,0),IF(AND(7&gt;=$K1268,7&lt;=IF($L1268="",12,$L1268),MOD(7-$K1268,$N1268)=0),$J1268,0)))</f>
        <v>0</v>
      </c>
      <c r="V1268" s="19" t="n">
        <f aca="false">IF(OR($M1268="",$M1268="ERR",$J1268="",$K1268="",$N1268=""),0,IF($N1268=0,IF(AND(OR(8=7,8=12),8&gt;=$K1268,8&lt;=IF($L1268="",12,$L1268)),$J1268,0),IF(AND(8&gt;=$K1268,8&lt;=IF($L1268="",12,$L1268),MOD(8-$K1268,$N1268)=0),$J1268,0)))</f>
        <v>0</v>
      </c>
      <c r="W1268" s="19" t="n">
        <f aca="false">IF(OR($M1268="",$M1268="ERR",$J1268="",$K1268="",$N1268=""),0,IF($N1268=0,IF(AND(OR(9=7,9=12),9&gt;=$K1268,9&lt;=IF($L1268="",12,$L1268)),$J1268,0),IF(AND(9&gt;=$K1268,9&lt;=IF($L1268="",12,$L1268),MOD(9-$K1268,$N1268)=0),$J1268,0)))</f>
        <v>0</v>
      </c>
      <c r="X1268" s="19" t="n">
        <f aca="false">IF(OR($M1268="",$M1268="ERR",$J1268="",$K1268="",$N1268=""),0,IF($N1268=0,IF(AND(OR(10=7,10=12),10&gt;=$K1268,10&lt;=IF($L1268="",12,$L1268)),$J1268,0),IF(AND(10&gt;=$K1268,10&lt;=IF($L1268="",12,$L1268),MOD(10-$K1268,$N1268)=0),$J1268,0)))</f>
        <v>0</v>
      </c>
      <c r="Y1268" s="19" t="n">
        <f aca="false">IF(OR($M1268="",$M1268="ERR",$J1268="",$K1268="",$N1268=""),0,IF($N1268=0,IF(AND(OR(11=7,11=12),11&gt;=$K1268,11&lt;=IF($L1268="",12,$L1268)),$J1268,0),IF(AND(11&gt;=$K1268,11&lt;=IF($L1268="",12,$L1268),MOD(11-$K1268,$N1268)=0),$J1268,0)))</f>
        <v>0</v>
      </c>
      <c r="Z1268" s="19" t="n">
        <f aca="false">IF(OR($M1268="",$M1268="ERR",$J1268="",$K1268="",$N1268=""),0,IF($N1268=0,IF(AND(OR(12=7,12=12),12&gt;=$K1268,12&lt;=IF($L1268="",12,$L1268)),$J1268,0),IF(AND(12&gt;=$K1268,12&lt;=IF($L1268="",12,$L1268),MOD(12-$K1268,$N1268)=0),$J1268,0)))</f>
        <v>0</v>
      </c>
      <c r="AA1268" s="36" t="n">
        <f aca="false">SUM(O1268:Z1268)</f>
        <v>0</v>
      </c>
      <c r="AB1268" s="15" t="str">
        <f aca="false">IF(AND($B1268="",$D1268="",$J1268=""),"",IF($B1268="","Falta código",IF(ISNA(MATCH($B1268,LST_COD,0)),"Código no registrado en Trabajadores",IF($E1268="","Concepto no está en el catálogo",IF($M1268="ERR","Retención de otro empleador: Origen = Otro empleador",IF(OR($J1268="",$K1268=""),"Falta monto o mes",IF(OR($K1268&lt;1,$K1268&gt;12),"Mes inicio inválido",IF(AND($L1268&lt;&gt;"",OR($L1268&lt;$K1268,$L1268&gt;12)),"Mes fin inválido",IF($N1268="","Falta frecuencia",IF(AND($G1268&lt;&gt;"Otro empleador",SUMPRODUCT(($O1268:$Z1268&lt;&gt;0)*(((COLUMN($O1268:$Z1268)-14)&lt;INDEX(Trabajadores!$M$6:$M$105,MATCH($B1268,LST_COD,0)))+((COLUMN($O1268:$Z1268)-14)&gt;INDEX(Trabajadores!$N$6:$N$105,MATCH($B1268,LST_COD,0)))))&gt;0),"Aviso: hay meses fuera del periodo laboral","OK"))))))))))</f>
        <v/>
      </c>
    </row>
    <row r="1269" customFormat="false" ht="15" hidden="false" customHeight="false" outlineLevel="0" collapsed="false">
      <c r="A1269" s="23" t="n">
        <v>1264</v>
      </c>
      <c r="B1269" s="7"/>
      <c r="C1269" s="35" t="str">
        <f aca="false">IF($B1269="","",IFERROR(INDEX(Trabajadores!$D$6:$D$105,MATCH($B1269,LST_COD,0)),"¿Código?"))</f>
        <v/>
      </c>
      <c r="D1269" s="30"/>
      <c r="E1269" s="9" t="str">
        <f aca="false">IF($D1269="","",IFERROR(VLOOKUP($D1269,CONC_TABLA,2,FALSE()),""))</f>
        <v/>
      </c>
      <c r="F1269" s="9" t="str">
        <f aca="false">IF($D1269="","",IFERROR(VLOOKUP($D1269,CONC_TABLA,3,FALSE()),""))</f>
        <v/>
      </c>
      <c r="G1269" s="30"/>
      <c r="H1269" s="30"/>
      <c r="I1269" s="30"/>
      <c r="J1269" s="29"/>
      <c r="K1269" s="28"/>
      <c r="L1269" s="28"/>
      <c r="M1269" s="9" t="str">
        <f aca="false">IF(OR($B1269="",$E1269=""),"",IF($E1269="INA","INA",IF($G1269="Otro empleador",IF($E1269="RET","RETO",IF($E1269="ORD","OTO","OTX")),IF($E1269="RET","ERR",$E1269))))</f>
        <v/>
      </c>
      <c r="N1269" s="9" t="str">
        <f aca="false">IF($I1269="","",IFERROR(VLOOKUP($I1269,FREC_TABLA,2,FALSE()),""))</f>
        <v/>
      </c>
      <c r="O1269" s="19" t="n">
        <f aca="false">IF(OR($M1269="",$M1269="ERR",$J1269="",$K1269="",$N1269=""),0,IF($N1269=0,IF(AND(OR(1=7,1=12),1&gt;=$K1269,1&lt;=IF($L1269="",12,$L1269)),$J1269,0),IF(AND(1&gt;=$K1269,1&lt;=IF($L1269="",12,$L1269),MOD(1-$K1269,$N1269)=0),$J1269,0)))</f>
        <v>0</v>
      </c>
      <c r="P1269" s="19" t="n">
        <f aca="false">IF(OR($M1269="",$M1269="ERR",$J1269="",$K1269="",$N1269=""),0,IF($N1269=0,IF(AND(OR(2=7,2=12),2&gt;=$K1269,2&lt;=IF($L1269="",12,$L1269)),$J1269,0),IF(AND(2&gt;=$K1269,2&lt;=IF($L1269="",12,$L1269),MOD(2-$K1269,$N1269)=0),$J1269,0)))</f>
        <v>0</v>
      </c>
      <c r="Q1269" s="19" t="n">
        <f aca="false">IF(OR($M1269="",$M1269="ERR",$J1269="",$K1269="",$N1269=""),0,IF($N1269=0,IF(AND(OR(3=7,3=12),3&gt;=$K1269,3&lt;=IF($L1269="",12,$L1269)),$J1269,0),IF(AND(3&gt;=$K1269,3&lt;=IF($L1269="",12,$L1269),MOD(3-$K1269,$N1269)=0),$J1269,0)))</f>
        <v>0</v>
      </c>
      <c r="R1269" s="19" t="n">
        <f aca="false">IF(OR($M1269="",$M1269="ERR",$J1269="",$K1269="",$N1269=""),0,IF($N1269=0,IF(AND(OR(4=7,4=12),4&gt;=$K1269,4&lt;=IF($L1269="",12,$L1269)),$J1269,0),IF(AND(4&gt;=$K1269,4&lt;=IF($L1269="",12,$L1269),MOD(4-$K1269,$N1269)=0),$J1269,0)))</f>
        <v>0</v>
      </c>
      <c r="S1269" s="19" t="n">
        <f aca="false">IF(OR($M1269="",$M1269="ERR",$J1269="",$K1269="",$N1269=""),0,IF($N1269=0,IF(AND(OR(5=7,5=12),5&gt;=$K1269,5&lt;=IF($L1269="",12,$L1269)),$J1269,0),IF(AND(5&gt;=$K1269,5&lt;=IF($L1269="",12,$L1269),MOD(5-$K1269,$N1269)=0),$J1269,0)))</f>
        <v>0</v>
      </c>
      <c r="T1269" s="19" t="n">
        <f aca="false">IF(OR($M1269="",$M1269="ERR",$J1269="",$K1269="",$N1269=""),0,IF($N1269=0,IF(AND(OR(6=7,6=12),6&gt;=$K1269,6&lt;=IF($L1269="",12,$L1269)),$J1269,0),IF(AND(6&gt;=$K1269,6&lt;=IF($L1269="",12,$L1269),MOD(6-$K1269,$N1269)=0),$J1269,0)))</f>
        <v>0</v>
      </c>
      <c r="U1269" s="19" t="n">
        <f aca="false">IF(OR($M1269="",$M1269="ERR",$J1269="",$K1269="",$N1269=""),0,IF($N1269=0,IF(AND(OR(7=7,7=12),7&gt;=$K1269,7&lt;=IF($L1269="",12,$L1269)),$J1269,0),IF(AND(7&gt;=$K1269,7&lt;=IF($L1269="",12,$L1269),MOD(7-$K1269,$N1269)=0),$J1269,0)))</f>
        <v>0</v>
      </c>
      <c r="V1269" s="19" t="n">
        <f aca="false">IF(OR($M1269="",$M1269="ERR",$J1269="",$K1269="",$N1269=""),0,IF($N1269=0,IF(AND(OR(8=7,8=12),8&gt;=$K1269,8&lt;=IF($L1269="",12,$L1269)),$J1269,0),IF(AND(8&gt;=$K1269,8&lt;=IF($L1269="",12,$L1269),MOD(8-$K1269,$N1269)=0),$J1269,0)))</f>
        <v>0</v>
      </c>
      <c r="W1269" s="19" t="n">
        <f aca="false">IF(OR($M1269="",$M1269="ERR",$J1269="",$K1269="",$N1269=""),0,IF($N1269=0,IF(AND(OR(9=7,9=12),9&gt;=$K1269,9&lt;=IF($L1269="",12,$L1269)),$J1269,0),IF(AND(9&gt;=$K1269,9&lt;=IF($L1269="",12,$L1269),MOD(9-$K1269,$N1269)=0),$J1269,0)))</f>
        <v>0</v>
      </c>
      <c r="X1269" s="19" t="n">
        <f aca="false">IF(OR($M1269="",$M1269="ERR",$J1269="",$K1269="",$N1269=""),0,IF($N1269=0,IF(AND(OR(10=7,10=12),10&gt;=$K1269,10&lt;=IF($L1269="",12,$L1269)),$J1269,0),IF(AND(10&gt;=$K1269,10&lt;=IF($L1269="",12,$L1269),MOD(10-$K1269,$N1269)=0),$J1269,0)))</f>
        <v>0</v>
      </c>
      <c r="Y1269" s="19" t="n">
        <f aca="false">IF(OR($M1269="",$M1269="ERR",$J1269="",$K1269="",$N1269=""),0,IF($N1269=0,IF(AND(OR(11=7,11=12),11&gt;=$K1269,11&lt;=IF($L1269="",12,$L1269)),$J1269,0),IF(AND(11&gt;=$K1269,11&lt;=IF($L1269="",12,$L1269),MOD(11-$K1269,$N1269)=0),$J1269,0)))</f>
        <v>0</v>
      </c>
      <c r="Z1269" s="19" t="n">
        <f aca="false">IF(OR($M1269="",$M1269="ERR",$J1269="",$K1269="",$N1269=""),0,IF($N1269=0,IF(AND(OR(12=7,12=12),12&gt;=$K1269,12&lt;=IF($L1269="",12,$L1269)),$J1269,0),IF(AND(12&gt;=$K1269,12&lt;=IF($L1269="",12,$L1269),MOD(12-$K1269,$N1269)=0),$J1269,0)))</f>
        <v>0</v>
      </c>
      <c r="AA1269" s="36" t="n">
        <f aca="false">SUM(O1269:Z1269)</f>
        <v>0</v>
      </c>
      <c r="AB1269" s="15" t="str">
        <f aca="false">IF(AND($B1269="",$D1269="",$J1269=""),"",IF($B1269="","Falta código",IF(ISNA(MATCH($B1269,LST_COD,0)),"Código no registrado en Trabajadores",IF($E1269="","Concepto no está en el catálogo",IF($M1269="ERR","Retención de otro empleador: Origen = Otro empleador",IF(OR($J1269="",$K1269=""),"Falta monto o mes",IF(OR($K1269&lt;1,$K1269&gt;12),"Mes inicio inválido",IF(AND($L1269&lt;&gt;"",OR($L1269&lt;$K1269,$L1269&gt;12)),"Mes fin inválido",IF($N1269="","Falta frecuencia",IF(AND($G1269&lt;&gt;"Otro empleador",SUMPRODUCT(($O1269:$Z1269&lt;&gt;0)*(((COLUMN($O1269:$Z1269)-14)&lt;INDEX(Trabajadores!$M$6:$M$105,MATCH($B1269,LST_COD,0)))+((COLUMN($O1269:$Z1269)-14)&gt;INDEX(Trabajadores!$N$6:$N$105,MATCH($B1269,LST_COD,0)))))&gt;0),"Aviso: hay meses fuera del periodo laboral","OK"))))))))))</f>
        <v/>
      </c>
    </row>
    <row r="1270" customFormat="false" ht="15" hidden="false" customHeight="false" outlineLevel="0" collapsed="false">
      <c r="A1270" s="23" t="n">
        <v>1265</v>
      </c>
      <c r="B1270" s="7"/>
      <c r="C1270" s="35" t="str">
        <f aca="false">IF($B1270="","",IFERROR(INDEX(Trabajadores!$D$6:$D$105,MATCH($B1270,LST_COD,0)),"¿Código?"))</f>
        <v/>
      </c>
      <c r="D1270" s="30"/>
      <c r="E1270" s="9" t="str">
        <f aca="false">IF($D1270="","",IFERROR(VLOOKUP($D1270,CONC_TABLA,2,FALSE()),""))</f>
        <v/>
      </c>
      <c r="F1270" s="9" t="str">
        <f aca="false">IF($D1270="","",IFERROR(VLOOKUP($D1270,CONC_TABLA,3,FALSE()),""))</f>
        <v/>
      </c>
      <c r="G1270" s="30"/>
      <c r="H1270" s="30"/>
      <c r="I1270" s="30"/>
      <c r="J1270" s="29"/>
      <c r="K1270" s="28"/>
      <c r="L1270" s="28"/>
      <c r="M1270" s="9" t="str">
        <f aca="false">IF(OR($B1270="",$E1270=""),"",IF($E1270="INA","INA",IF($G1270="Otro empleador",IF($E1270="RET","RETO",IF($E1270="ORD","OTO","OTX")),IF($E1270="RET","ERR",$E1270))))</f>
        <v/>
      </c>
      <c r="N1270" s="9" t="str">
        <f aca="false">IF($I1270="","",IFERROR(VLOOKUP($I1270,FREC_TABLA,2,FALSE()),""))</f>
        <v/>
      </c>
      <c r="O1270" s="19" t="n">
        <f aca="false">IF(OR($M1270="",$M1270="ERR",$J1270="",$K1270="",$N1270=""),0,IF($N1270=0,IF(AND(OR(1=7,1=12),1&gt;=$K1270,1&lt;=IF($L1270="",12,$L1270)),$J1270,0),IF(AND(1&gt;=$K1270,1&lt;=IF($L1270="",12,$L1270),MOD(1-$K1270,$N1270)=0),$J1270,0)))</f>
        <v>0</v>
      </c>
      <c r="P1270" s="19" t="n">
        <f aca="false">IF(OR($M1270="",$M1270="ERR",$J1270="",$K1270="",$N1270=""),0,IF($N1270=0,IF(AND(OR(2=7,2=12),2&gt;=$K1270,2&lt;=IF($L1270="",12,$L1270)),$J1270,0),IF(AND(2&gt;=$K1270,2&lt;=IF($L1270="",12,$L1270),MOD(2-$K1270,$N1270)=0),$J1270,0)))</f>
        <v>0</v>
      </c>
      <c r="Q1270" s="19" t="n">
        <f aca="false">IF(OR($M1270="",$M1270="ERR",$J1270="",$K1270="",$N1270=""),0,IF($N1270=0,IF(AND(OR(3=7,3=12),3&gt;=$K1270,3&lt;=IF($L1270="",12,$L1270)),$J1270,0),IF(AND(3&gt;=$K1270,3&lt;=IF($L1270="",12,$L1270),MOD(3-$K1270,$N1270)=0),$J1270,0)))</f>
        <v>0</v>
      </c>
      <c r="R1270" s="19" t="n">
        <f aca="false">IF(OR($M1270="",$M1270="ERR",$J1270="",$K1270="",$N1270=""),0,IF($N1270=0,IF(AND(OR(4=7,4=12),4&gt;=$K1270,4&lt;=IF($L1270="",12,$L1270)),$J1270,0),IF(AND(4&gt;=$K1270,4&lt;=IF($L1270="",12,$L1270),MOD(4-$K1270,$N1270)=0),$J1270,0)))</f>
        <v>0</v>
      </c>
      <c r="S1270" s="19" t="n">
        <f aca="false">IF(OR($M1270="",$M1270="ERR",$J1270="",$K1270="",$N1270=""),0,IF($N1270=0,IF(AND(OR(5=7,5=12),5&gt;=$K1270,5&lt;=IF($L1270="",12,$L1270)),$J1270,0),IF(AND(5&gt;=$K1270,5&lt;=IF($L1270="",12,$L1270),MOD(5-$K1270,$N1270)=0),$J1270,0)))</f>
        <v>0</v>
      </c>
      <c r="T1270" s="19" t="n">
        <f aca="false">IF(OR($M1270="",$M1270="ERR",$J1270="",$K1270="",$N1270=""),0,IF($N1270=0,IF(AND(OR(6=7,6=12),6&gt;=$K1270,6&lt;=IF($L1270="",12,$L1270)),$J1270,0),IF(AND(6&gt;=$K1270,6&lt;=IF($L1270="",12,$L1270),MOD(6-$K1270,$N1270)=0),$J1270,0)))</f>
        <v>0</v>
      </c>
      <c r="U1270" s="19" t="n">
        <f aca="false">IF(OR($M1270="",$M1270="ERR",$J1270="",$K1270="",$N1270=""),0,IF($N1270=0,IF(AND(OR(7=7,7=12),7&gt;=$K1270,7&lt;=IF($L1270="",12,$L1270)),$J1270,0),IF(AND(7&gt;=$K1270,7&lt;=IF($L1270="",12,$L1270),MOD(7-$K1270,$N1270)=0),$J1270,0)))</f>
        <v>0</v>
      </c>
      <c r="V1270" s="19" t="n">
        <f aca="false">IF(OR($M1270="",$M1270="ERR",$J1270="",$K1270="",$N1270=""),0,IF($N1270=0,IF(AND(OR(8=7,8=12),8&gt;=$K1270,8&lt;=IF($L1270="",12,$L1270)),$J1270,0),IF(AND(8&gt;=$K1270,8&lt;=IF($L1270="",12,$L1270),MOD(8-$K1270,$N1270)=0),$J1270,0)))</f>
        <v>0</v>
      </c>
      <c r="W1270" s="19" t="n">
        <f aca="false">IF(OR($M1270="",$M1270="ERR",$J1270="",$K1270="",$N1270=""),0,IF($N1270=0,IF(AND(OR(9=7,9=12),9&gt;=$K1270,9&lt;=IF($L1270="",12,$L1270)),$J1270,0),IF(AND(9&gt;=$K1270,9&lt;=IF($L1270="",12,$L1270),MOD(9-$K1270,$N1270)=0),$J1270,0)))</f>
        <v>0</v>
      </c>
      <c r="X1270" s="19" t="n">
        <f aca="false">IF(OR($M1270="",$M1270="ERR",$J1270="",$K1270="",$N1270=""),0,IF($N1270=0,IF(AND(OR(10=7,10=12),10&gt;=$K1270,10&lt;=IF($L1270="",12,$L1270)),$J1270,0),IF(AND(10&gt;=$K1270,10&lt;=IF($L1270="",12,$L1270),MOD(10-$K1270,$N1270)=0),$J1270,0)))</f>
        <v>0</v>
      </c>
      <c r="Y1270" s="19" t="n">
        <f aca="false">IF(OR($M1270="",$M1270="ERR",$J1270="",$K1270="",$N1270=""),0,IF($N1270=0,IF(AND(OR(11=7,11=12),11&gt;=$K1270,11&lt;=IF($L1270="",12,$L1270)),$J1270,0),IF(AND(11&gt;=$K1270,11&lt;=IF($L1270="",12,$L1270),MOD(11-$K1270,$N1270)=0),$J1270,0)))</f>
        <v>0</v>
      </c>
      <c r="Z1270" s="19" t="n">
        <f aca="false">IF(OR($M1270="",$M1270="ERR",$J1270="",$K1270="",$N1270=""),0,IF($N1270=0,IF(AND(OR(12=7,12=12),12&gt;=$K1270,12&lt;=IF($L1270="",12,$L1270)),$J1270,0),IF(AND(12&gt;=$K1270,12&lt;=IF($L1270="",12,$L1270),MOD(12-$K1270,$N1270)=0),$J1270,0)))</f>
        <v>0</v>
      </c>
      <c r="AA1270" s="36" t="n">
        <f aca="false">SUM(O1270:Z1270)</f>
        <v>0</v>
      </c>
      <c r="AB1270" s="15" t="str">
        <f aca="false">IF(AND($B1270="",$D1270="",$J1270=""),"",IF($B1270="","Falta código",IF(ISNA(MATCH($B1270,LST_COD,0)),"Código no registrado en Trabajadores",IF($E1270="","Concepto no está en el catálogo",IF($M1270="ERR","Retención de otro empleador: Origen = Otro empleador",IF(OR($J1270="",$K1270=""),"Falta monto o mes",IF(OR($K1270&lt;1,$K1270&gt;12),"Mes inicio inválido",IF(AND($L1270&lt;&gt;"",OR($L1270&lt;$K1270,$L1270&gt;12)),"Mes fin inválido",IF($N1270="","Falta frecuencia",IF(AND($G1270&lt;&gt;"Otro empleador",SUMPRODUCT(($O1270:$Z1270&lt;&gt;0)*(((COLUMN($O1270:$Z1270)-14)&lt;INDEX(Trabajadores!$M$6:$M$105,MATCH($B1270,LST_COD,0)))+((COLUMN($O1270:$Z1270)-14)&gt;INDEX(Trabajadores!$N$6:$N$105,MATCH($B1270,LST_COD,0)))))&gt;0),"Aviso: hay meses fuera del periodo laboral","OK"))))))))))</f>
        <v/>
      </c>
    </row>
    <row r="1271" customFormat="false" ht="15" hidden="false" customHeight="false" outlineLevel="0" collapsed="false">
      <c r="A1271" s="23" t="n">
        <v>1266</v>
      </c>
      <c r="B1271" s="7"/>
      <c r="C1271" s="35" t="str">
        <f aca="false">IF($B1271="","",IFERROR(INDEX(Trabajadores!$D$6:$D$105,MATCH($B1271,LST_COD,0)),"¿Código?"))</f>
        <v/>
      </c>
      <c r="D1271" s="30"/>
      <c r="E1271" s="9" t="str">
        <f aca="false">IF($D1271="","",IFERROR(VLOOKUP($D1271,CONC_TABLA,2,FALSE()),""))</f>
        <v/>
      </c>
      <c r="F1271" s="9" t="str">
        <f aca="false">IF($D1271="","",IFERROR(VLOOKUP($D1271,CONC_TABLA,3,FALSE()),""))</f>
        <v/>
      </c>
      <c r="G1271" s="30"/>
      <c r="H1271" s="30"/>
      <c r="I1271" s="30"/>
      <c r="J1271" s="29"/>
      <c r="K1271" s="28"/>
      <c r="L1271" s="28"/>
      <c r="M1271" s="9" t="str">
        <f aca="false">IF(OR($B1271="",$E1271=""),"",IF($E1271="INA","INA",IF($G1271="Otro empleador",IF($E1271="RET","RETO",IF($E1271="ORD","OTO","OTX")),IF($E1271="RET","ERR",$E1271))))</f>
        <v/>
      </c>
      <c r="N1271" s="9" t="str">
        <f aca="false">IF($I1271="","",IFERROR(VLOOKUP($I1271,FREC_TABLA,2,FALSE()),""))</f>
        <v/>
      </c>
      <c r="O1271" s="19" t="n">
        <f aca="false">IF(OR($M1271="",$M1271="ERR",$J1271="",$K1271="",$N1271=""),0,IF($N1271=0,IF(AND(OR(1=7,1=12),1&gt;=$K1271,1&lt;=IF($L1271="",12,$L1271)),$J1271,0),IF(AND(1&gt;=$K1271,1&lt;=IF($L1271="",12,$L1271),MOD(1-$K1271,$N1271)=0),$J1271,0)))</f>
        <v>0</v>
      </c>
      <c r="P1271" s="19" t="n">
        <f aca="false">IF(OR($M1271="",$M1271="ERR",$J1271="",$K1271="",$N1271=""),0,IF($N1271=0,IF(AND(OR(2=7,2=12),2&gt;=$K1271,2&lt;=IF($L1271="",12,$L1271)),$J1271,0),IF(AND(2&gt;=$K1271,2&lt;=IF($L1271="",12,$L1271),MOD(2-$K1271,$N1271)=0),$J1271,0)))</f>
        <v>0</v>
      </c>
      <c r="Q1271" s="19" t="n">
        <f aca="false">IF(OR($M1271="",$M1271="ERR",$J1271="",$K1271="",$N1271=""),0,IF($N1271=0,IF(AND(OR(3=7,3=12),3&gt;=$K1271,3&lt;=IF($L1271="",12,$L1271)),$J1271,0),IF(AND(3&gt;=$K1271,3&lt;=IF($L1271="",12,$L1271),MOD(3-$K1271,$N1271)=0),$J1271,0)))</f>
        <v>0</v>
      </c>
      <c r="R1271" s="19" t="n">
        <f aca="false">IF(OR($M1271="",$M1271="ERR",$J1271="",$K1271="",$N1271=""),0,IF($N1271=0,IF(AND(OR(4=7,4=12),4&gt;=$K1271,4&lt;=IF($L1271="",12,$L1271)),$J1271,0),IF(AND(4&gt;=$K1271,4&lt;=IF($L1271="",12,$L1271),MOD(4-$K1271,$N1271)=0),$J1271,0)))</f>
        <v>0</v>
      </c>
      <c r="S1271" s="19" t="n">
        <f aca="false">IF(OR($M1271="",$M1271="ERR",$J1271="",$K1271="",$N1271=""),0,IF($N1271=0,IF(AND(OR(5=7,5=12),5&gt;=$K1271,5&lt;=IF($L1271="",12,$L1271)),$J1271,0),IF(AND(5&gt;=$K1271,5&lt;=IF($L1271="",12,$L1271),MOD(5-$K1271,$N1271)=0),$J1271,0)))</f>
        <v>0</v>
      </c>
      <c r="T1271" s="19" t="n">
        <f aca="false">IF(OR($M1271="",$M1271="ERR",$J1271="",$K1271="",$N1271=""),0,IF($N1271=0,IF(AND(OR(6=7,6=12),6&gt;=$K1271,6&lt;=IF($L1271="",12,$L1271)),$J1271,0),IF(AND(6&gt;=$K1271,6&lt;=IF($L1271="",12,$L1271),MOD(6-$K1271,$N1271)=0),$J1271,0)))</f>
        <v>0</v>
      </c>
      <c r="U1271" s="19" t="n">
        <f aca="false">IF(OR($M1271="",$M1271="ERR",$J1271="",$K1271="",$N1271=""),0,IF($N1271=0,IF(AND(OR(7=7,7=12),7&gt;=$K1271,7&lt;=IF($L1271="",12,$L1271)),$J1271,0),IF(AND(7&gt;=$K1271,7&lt;=IF($L1271="",12,$L1271),MOD(7-$K1271,$N1271)=0),$J1271,0)))</f>
        <v>0</v>
      </c>
      <c r="V1271" s="19" t="n">
        <f aca="false">IF(OR($M1271="",$M1271="ERR",$J1271="",$K1271="",$N1271=""),0,IF($N1271=0,IF(AND(OR(8=7,8=12),8&gt;=$K1271,8&lt;=IF($L1271="",12,$L1271)),$J1271,0),IF(AND(8&gt;=$K1271,8&lt;=IF($L1271="",12,$L1271),MOD(8-$K1271,$N1271)=0),$J1271,0)))</f>
        <v>0</v>
      </c>
      <c r="W1271" s="19" t="n">
        <f aca="false">IF(OR($M1271="",$M1271="ERR",$J1271="",$K1271="",$N1271=""),0,IF($N1271=0,IF(AND(OR(9=7,9=12),9&gt;=$K1271,9&lt;=IF($L1271="",12,$L1271)),$J1271,0),IF(AND(9&gt;=$K1271,9&lt;=IF($L1271="",12,$L1271),MOD(9-$K1271,$N1271)=0),$J1271,0)))</f>
        <v>0</v>
      </c>
      <c r="X1271" s="19" t="n">
        <f aca="false">IF(OR($M1271="",$M1271="ERR",$J1271="",$K1271="",$N1271=""),0,IF($N1271=0,IF(AND(OR(10=7,10=12),10&gt;=$K1271,10&lt;=IF($L1271="",12,$L1271)),$J1271,0),IF(AND(10&gt;=$K1271,10&lt;=IF($L1271="",12,$L1271),MOD(10-$K1271,$N1271)=0),$J1271,0)))</f>
        <v>0</v>
      </c>
      <c r="Y1271" s="19" t="n">
        <f aca="false">IF(OR($M1271="",$M1271="ERR",$J1271="",$K1271="",$N1271=""),0,IF($N1271=0,IF(AND(OR(11=7,11=12),11&gt;=$K1271,11&lt;=IF($L1271="",12,$L1271)),$J1271,0),IF(AND(11&gt;=$K1271,11&lt;=IF($L1271="",12,$L1271),MOD(11-$K1271,$N1271)=0),$J1271,0)))</f>
        <v>0</v>
      </c>
      <c r="Z1271" s="19" t="n">
        <f aca="false">IF(OR($M1271="",$M1271="ERR",$J1271="",$K1271="",$N1271=""),0,IF($N1271=0,IF(AND(OR(12=7,12=12),12&gt;=$K1271,12&lt;=IF($L1271="",12,$L1271)),$J1271,0),IF(AND(12&gt;=$K1271,12&lt;=IF($L1271="",12,$L1271),MOD(12-$K1271,$N1271)=0),$J1271,0)))</f>
        <v>0</v>
      </c>
      <c r="AA1271" s="36" t="n">
        <f aca="false">SUM(O1271:Z1271)</f>
        <v>0</v>
      </c>
      <c r="AB1271" s="15" t="str">
        <f aca="false">IF(AND($B1271="",$D1271="",$J1271=""),"",IF($B1271="","Falta código",IF(ISNA(MATCH($B1271,LST_COD,0)),"Código no registrado en Trabajadores",IF($E1271="","Concepto no está en el catálogo",IF($M1271="ERR","Retención de otro empleador: Origen = Otro empleador",IF(OR($J1271="",$K1271=""),"Falta monto o mes",IF(OR($K1271&lt;1,$K1271&gt;12),"Mes inicio inválido",IF(AND($L1271&lt;&gt;"",OR($L1271&lt;$K1271,$L1271&gt;12)),"Mes fin inválido",IF($N1271="","Falta frecuencia",IF(AND($G1271&lt;&gt;"Otro empleador",SUMPRODUCT(($O1271:$Z1271&lt;&gt;0)*(((COLUMN($O1271:$Z1271)-14)&lt;INDEX(Trabajadores!$M$6:$M$105,MATCH($B1271,LST_COD,0)))+((COLUMN($O1271:$Z1271)-14)&gt;INDEX(Trabajadores!$N$6:$N$105,MATCH($B1271,LST_COD,0)))))&gt;0),"Aviso: hay meses fuera del periodo laboral","OK"))))))))))</f>
        <v/>
      </c>
    </row>
    <row r="1272" customFormat="false" ht="15" hidden="false" customHeight="false" outlineLevel="0" collapsed="false">
      <c r="A1272" s="23" t="n">
        <v>1267</v>
      </c>
      <c r="B1272" s="7"/>
      <c r="C1272" s="35" t="str">
        <f aca="false">IF($B1272="","",IFERROR(INDEX(Trabajadores!$D$6:$D$105,MATCH($B1272,LST_COD,0)),"¿Código?"))</f>
        <v/>
      </c>
      <c r="D1272" s="30"/>
      <c r="E1272" s="9" t="str">
        <f aca="false">IF($D1272="","",IFERROR(VLOOKUP($D1272,CONC_TABLA,2,FALSE()),""))</f>
        <v/>
      </c>
      <c r="F1272" s="9" t="str">
        <f aca="false">IF($D1272="","",IFERROR(VLOOKUP($D1272,CONC_TABLA,3,FALSE()),""))</f>
        <v/>
      </c>
      <c r="G1272" s="30"/>
      <c r="H1272" s="30"/>
      <c r="I1272" s="30"/>
      <c r="J1272" s="29"/>
      <c r="K1272" s="28"/>
      <c r="L1272" s="28"/>
      <c r="M1272" s="9" t="str">
        <f aca="false">IF(OR($B1272="",$E1272=""),"",IF($E1272="INA","INA",IF($G1272="Otro empleador",IF($E1272="RET","RETO",IF($E1272="ORD","OTO","OTX")),IF($E1272="RET","ERR",$E1272))))</f>
        <v/>
      </c>
      <c r="N1272" s="9" t="str">
        <f aca="false">IF($I1272="","",IFERROR(VLOOKUP($I1272,FREC_TABLA,2,FALSE()),""))</f>
        <v/>
      </c>
      <c r="O1272" s="19" t="n">
        <f aca="false">IF(OR($M1272="",$M1272="ERR",$J1272="",$K1272="",$N1272=""),0,IF($N1272=0,IF(AND(OR(1=7,1=12),1&gt;=$K1272,1&lt;=IF($L1272="",12,$L1272)),$J1272,0),IF(AND(1&gt;=$K1272,1&lt;=IF($L1272="",12,$L1272),MOD(1-$K1272,$N1272)=0),$J1272,0)))</f>
        <v>0</v>
      </c>
      <c r="P1272" s="19" t="n">
        <f aca="false">IF(OR($M1272="",$M1272="ERR",$J1272="",$K1272="",$N1272=""),0,IF($N1272=0,IF(AND(OR(2=7,2=12),2&gt;=$K1272,2&lt;=IF($L1272="",12,$L1272)),$J1272,0),IF(AND(2&gt;=$K1272,2&lt;=IF($L1272="",12,$L1272),MOD(2-$K1272,$N1272)=0),$J1272,0)))</f>
        <v>0</v>
      </c>
      <c r="Q1272" s="19" t="n">
        <f aca="false">IF(OR($M1272="",$M1272="ERR",$J1272="",$K1272="",$N1272=""),0,IF($N1272=0,IF(AND(OR(3=7,3=12),3&gt;=$K1272,3&lt;=IF($L1272="",12,$L1272)),$J1272,0),IF(AND(3&gt;=$K1272,3&lt;=IF($L1272="",12,$L1272),MOD(3-$K1272,$N1272)=0),$J1272,0)))</f>
        <v>0</v>
      </c>
      <c r="R1272" s="19" t="n">
        <f aca="false">IF(OR($M1272="",$M1272="ERR",$J1272="",$K1272="",$N1272=""),0,IF($N1272=0,IF(AND(OR(4=7,4=12),4&gt;=$K1272,4&lt;=IF($L1272="",12,$L1272)),$J1272,0),IF(AND(4&gt;=$K1272,4&lt;=IF($L1272="",12,$L1272),MOD(4-$K1272,$N1272)=0),$J1272,0)))</f>
        <v>0</v>
      </c>
      <c r="S1272" s="19" t="n">
        <f aca="false">IF(OR($M1272="",$M1272="ERR",$J1272="",$K1272="",$N1272=""),0,IF($N1272=0,IF(AND(OR(5=7,5=12),5&gt;=$K1272,5&lt;=IF($L1272="",12,$L1272)),$J1272,0),IF(AND(5&gt;=$K1272,5&lt;=IF($L1272="",12,$L1272),MOD(5-$K1272,$N1272)=0),$J1272,0)))</f>
        <v>0</v>
      </c>
      <c r="T1272" s="19" t="n">
        <f aca="false">IF(OR($M1272="",$M1272="ERR",$J1272="",$K1272="",$N1272=""),0,IF($N1272=0,IF(AND(OR(6=7,6=12),6&gt;=$K1272,6&lt;=IF($L1272="",12,$L1272)),$J1272,0),IF(AND(6&gt;=$K1272,6&lt;=IF($L1272="",12,$L1272),MOD(6-$K1272,$N1272)=0),$J1272,0)))</f>
        <v>0</v>
      </c>
      <c r="U1272" s="19" t="n">
        <f aca="false">IF(OR($M1272="",$M1272="ERR",$J1272="",$K1272="",$N1272=""),0,IF($N1272=0,IF(AND(OR(7=7,7=12),7&gt;=$K1272,7&lt;=IF($L1272="",12,$L1272)),$J1272,0),IF(AND(7&gt;=$K1272,7&lt;=IF($L1272="",12,$L1272),MOD(7-$K1272,$N1272)=0),$J1272,0)))</f>
        <v>0</v>
      </c>
      <c r="V1272" s="19" t="n">
        <f aca="false">IF(OR($M1272="",$M1272="ERR",$J1272="",$K1272="",$N1272=""),0,IF($N1272=0,IF(AND(OR(8=7,8=12),8&gt;=$K1272,8&lt;=IF($L1272="",12,$L1272)),$J1272,0),IF(AND(8&gt;=$K1272,8&lt;=IF($L1272="",12,$L1272),MOD(8-$K1272,$N1272)=0),$J1272,0)))</f>
        <v>0</v>
      </c>
      <c r="W1272" s="19" t="n">
        <f aca="false">IF(OR($M1272="",$M1272="ERR",$J1272="",$K1272="",$N1272=""),0,IF($N1272=0,IF(AND(OR(9=7,9=12),9&gt;=$K1272,9&lt;=IF($L1272="",12,$L1272)),$J1272,0),IF(AND(9&gt;=$K1272,9&lt;=IF($L1272="",12,$L1272),MOD(9-$K1272,$N1272)=0),$J1272,0)))</f>
        <v>0</v>
      </c>
      <c r="X1272" s="19" t="n">
        <f aca="false">IF(OR($M1272="",$M1272="ERR",$J1272="",$K1272="",$N1272=""),0,IF($N1272=0,IF(AND(OR(10=7,10=12),10&gt;=$K1272,10&lt;=IF($L1272="",12,$L1272)),$J1272,0),IF(AND(10&gt;=$K1272,10&lt;=IF($L1272="",12,$L1272),MOD(10-$K1272,$N1272)=0),$J1272,0)))</f>
        <v>0</v>
      </c>
      <c r="Y1272" s="19" t="n">
        <f aca="false">IF(OR($M1272="",$M1272="ERR",$J1272="",$K1272="",$N1272=""),0,IF($N1272=0,IF(AND(OR(11=7,11=12),11&gt;=$K1272,11&lt;=IF($L1272="",12,$L1272)),$J1272,0),IF(AND(11&gt;=$K1272,11&lt;=IF($L1272="",12,$L1272),MOD(11-$K1272,$N1272)=0),$J1272,0)))</f>
        <v>0</v>
      </c>
      <c r="Z1272" s="19" t="n">
        <f aca="false">IF(OR($M1272="",$M1272="ERR",$J1272="",$K1272="",$N1272=""),0,IF($N1272=0,IF(AND(OR(12=7,12=12),12&gt;=$K1272,12&lt;=IF($L1272="",12,$L1272)),$J1272,0),IF(AND(12&gt;=$K1272,12&lt;=IF($L1272="",12,$L1272),MOD(12-$K1272,$N1272)=0),$J1272,0)))</f>
        <v>0</v>
      </c>
      <c r="AA1272" s="36" t="n">
        <f aca="false">SUM(O1272:Z1272)</f>
        <v>0</v>
      </c>
      <c r="AB1272" s="15" t="str">
        <f aca="false">IF(AND($B1272="",$D1272="",$J1272=""),"",IF($B1272="","Falta código",IF(ISNA(MATCH($B1272,LST_COD,0)),"Código no registrado en Trabajadores",IF($E1272="","Concepto no está en el catálogo",IF($M1272="ERR","Retención de otro empleador: Origen = Otro empleador",IF(OR($J1272="",$K1272=""),"Falta monto o mes",IF(OR($K1272&lt;1,$K1272&gt;12),"Mes inicio inválido",IF(AND($L1272&lt;&gt;"",OR($L1272&lt;$K1272,$L1272&gt;12)),"Mes fin inválido",IF($N1272="","Falta frecuencia",IF(AND($G1272&lt;&gt;"Otro empleador",SUMPRODUCT(($O1272:$Z1272&lt;&gt;0)*(((COLUMN($O1272:$Z1272)-14)&lt;INDEX(Trabajadores!$M$6:$M$105,MATCH($B1272,LST_COD,0)))+((COLUMN($O1272:$Z1272)-14)&gt;INDEX(Trabajadores!$N$6:$N$105,MATCH($B1272,LST_COD,0)))))&gt;0),"Aviso: hay meses fuera del periodo laboral","OK"))))))))))</f>
        <v/>
      </c>
    </row>
    <row r="1273" customFormat="false" ht="15" hidden="false" customHeight="false" outlineLevel="0" collapsed="false">
      <c r="A1273" s="23" t="n">
        <v>1268</v>
      </c>
      <c r="B1273" s="7"/>
      <c r="C1273" s="35" t="str">
        <f aca="false">IF($B1273="","",IFERROR(INDEX(Trabajadores!$D$6:$D$105,MATCH($B1273,LST_COD,0)),"¿Código?"))</f>
        <v/>
      </c>
      <c r="D1273" s="30"/>
      <c r="E1273" s="9" t="str">
        <f aca="false">IF($D1273="","",IFERROR(VLOOKUP($D1273,CONC_TABLA,2,FALSE()),""))</f>
        <v/>
      </c>
      <c r="F1273" s="9" t="str">
        <f aca="false">IF($D1273="","",IFERROR(VLOOKUP($D1273,CONC_TABLA,3,FALSE()),""))</f>
        <v/>
      </c>
      <c r="G1273" s="30"/>
      <c r="H1273" s="30"/>
      <c r="I1273" s="30"/>
      <c r="J1273" s="29"/>
      <c r="K1273" s="28"/>
      <c r="L1273" s="28"/>
      <c r="M1273" s="9" t="str">
        <f aca="false">IF(OR($B1273="",$E1273=""),"",IF($E1273="INA","INA",IF($G1273="Otro empleador",IF($E1273="RET","RETO",IF($E1273="ORD","OTO","OTX")),IF($E1273="RET","ERR",$E1273))))</f>
        <v/>
      </c>
      <c r="N1273" s="9" t="str">
        <f aca="false">IF($I1273="","",IFERROR(VLOOKUP($I1273,FREC_TABLA,2,FALSE()),""))</f>
        <v/>
      </c>
      <c r="O1273" s="19" t="n">
        <f aca="false">IF(OR($M1273="",$M1273="ERR",$J1273="",$K1273="",$N1273=""),0,IF($N1273=0,IF(AND(OR(1=7,1=12),1&gt;=$K1273,1&lt;=IF($L1273="",12,$L1273)),$J1273,0),IF(AND(1&gt;=$K1273,1&lt;=IF($L1273="",12,$L1273),MOD(1-$K1273,$N1273)=0),$J1273,0)))</f>
        <v>0</v>
      </c>
      <c r="P1273" s="19" t="n">
        <f aca="false">IF(OR($M1273="",$M1273="ERR",$J1273="",$K1273="",$N1273=""),0,IF($N1273=0,IF(AND(OR(2=7,2=12),2&gt;=$K1273,2&lt;=IF($L1273="",12,$L1273)),$J1273,0),IF(AND(2&gt;=$K1273,2&lt;=IF($L1273="",12,$L1273),MOD(2-$K1273,$N1273)=0),$J1273,0)))</f>
        <v>0</v>
      </c>
      <c r="Q1273" s="19" t="n">
        <f aca="false">IF(OR($M1273="",$M1273="ERR",$J1273="",$K1273="",$N1273=""),0,IF($N1273=0,IF(AND(OR(3=7,3=12),3&gt;=$K1273,3&lt;=IF($L1273="",12,$L1273)),$J1273,0),IF(AND(3&gt;=$K1273,3&lt;=IF($L1273="",12,$L1273),MOD(3-$K1273,$N1273)=0),$J1273,0)))</f>
        <v>0</v>
      </c>
      <c r="R1273" s="19" t="n">
        <f aca="false">IF(OR($M1273="",$M1273="ERR",$J1273="",$K1273="",$N1273=""),0,IF($N1273=0,IF(AND(OR(4=7,4=12),4&gt;=$K1273,4&lt;=IF($L1273="",12,$L1273)),$J1273,0),IF(AND(4&gt;=$K1273,4&lt;=IF($L1273="",12,$L1273),MOD(4-$K1273,$N1273)=0),$J1273,0)))</f>
        <v>0</v>
      </c>
      <c r="S1273" s="19" t="n">
        <f aca="false">IF(OR($M1273="",$M1273="ERR",$J1273="",$K1273="",$N1273=""),0,IF($N1273=0,IF(AND(OR(5=7,5=12),5&gt;=$K1273,5&lt;=IF($L1273="",12,$L1273)),$J1273,0),IF(AND(5&gt;=$K1273,5&lt;=IF($L1273="",12,$L1273),MOD(5-$K1273,$N1273)=0),$J1273,0)))</f>
        <v>0</v>
      </c>
      <c r="T1273" s="19" t="n">
        <f aca="false">IF(OR($M1273="",$M1273="ERR",$J1273="",$K1273="",$N1273=""),0,IF($N1273=0,IF(AND(OR(6=7,6=12),6&gt;=$K1273,6&lt;=IF($L1273="",12,$L1273)),$J1273,0),IF(AND(6&gt;=$K1273,6&lt;=IF($L1273="",12,$L1273),MOD(6-$K1273,$N1273)=0),$J1273,0)))</f>
        <v>0</v>
      </c>
      <c r="U1273" s="19" t="n">
        <f aca="false">IF(OR($M1273="",$M1273="ERR",$J1273="",$K1273="",$N1273=""),0,IF($N1273=0,IF(AND(OR(7=7,7=12),7&gt;=$K1273,7&lt;=IF($L1273="",12,$L1273)),$J1273,0),IF(AND(7&gt;=$K1273,7&lt;=IF($L1273="",12,$L1273),MOD(7-$K1273,$N1273)=0),$J1273,0)))</f>
        <v>0</v>
      </c>
      <c r="V1273" s="19" t="n">
        <f aca="false">IF(OR($M1273="",$M1273="ERR",$J1273="",$K1273="",$N1273=""),0,IF($N1273=0,IF(AND(OR(8=7,8=12),8&gt;=$K1273,8&lt;=IF($L1273="",12,$L1273)),$J1273,0),IF(AND(8&gt;=$K1273,8&lt;=IF($L1273="",12,$L1273),MOD(8-$K1273,$N1273)=0),$J1273,0)))</f>
        <v>0</v>
      </c>
      <c r="W1273" s="19" t="n">
        <f aca="false">IF(OR($M1273="",$M1273="ERR",$J1273="",$K1273="",$N1273=""),0,IF($N1273=0,IF(AND(OR(9=7,9=12),9&gt;=$K1273,9&lt;=IF($L1273="",12,$L1273)),$J1273,0),IF(AND(9&gt;=$K1273,9&lt;=IF($L1273="",12,$L1273),MOD(9-$K1273,$N1273)=0),$J1273,0)))</f>
        <v>0</v>
      </c>
      <c r="X1273" s="19" t="n">
        <f aca="false">IF(OR($M1273="",$M1273="ERR",$J1273="",$K1273="",$N1273=""),0,IF($N1273=0,IF(AND(OR(10=7,10=12),10&gt;=$K1273,10&lt;=IF($L1273="",12,$L1273)),$J1273,0),IF(AND(10&gt;=$K1273,10&lt;=IF($L1273="",12,$L1273),MOD(10-$K1273,$N1273)=0),$J1273,0)))</f>
        <v>0</v>
      </c>
      <c r="Y1273" s="19" t="n">
        <f aca="false">IF(OR($M1273="",$M1273="ERR",$J1273="",$K1273="",$N1273=""),0,IF($N1273=0,IF(AND(OR(11=7,11=12),11&gt;=$K1273,11&lt;=IF($L1273="",12,$L1273)),$J1273,0),IF(AND(11&gt;=$K1273,11&lt;=IF($L1273="",12,$L1273),MOD(11-$K1273,$N1273)=0),$J1273,0)))</f>
        <v>0</v>
      </c>
      <c r="Z1273" s="19" t="n">
        <f aca="false">IF(OR($M1273="",$M1273="ERR",$J1273="",$K1273="",$N1273=""),0,IF($N1273=0,IF(AND(OR(12=7,12=12),12&gt;=$K1273,12&lt;=IF($L1273="",12,$L1273)),$J1273,0),IF(AND(12&gt;=$K1273,12&lt;=IF($L1273="",12,$L1273),MOD(12-$K1273,$N1273)=0),$J1273,0)))</f>
        <v>0</v>
      </c>
      <c r="AA1273" s="36" t="n">
        <f aca="false">SUM(O1273:Z1273)</f>
        <v>0</v>
      </c>
      <c r="AB1273" s="15" t="str">
        <f aca="false">IF(AND($B1273="",$D1273="",$J1273=""),"",IF($B1273="","Falta código",IF(ISNA(MATCH($B1273,LST_COD,0)),"Código no registrado en Trabajadores",IF($E1273="","Concepto no está en el catálogo",IF($M1273="ERR","Retención de otro empleador: Origen = Otro empleador",IF(OR($J1273="",$K1273=""),"Falta monto o mes",IF(OR($K1273&lt;1,$K1273&gt;12),"Mes inicio inválido",IF(AND($L1273&lt;&gt;"",OR($L1273&lt;$K1273,$L1273&gt;12)),"Mes fin inválido",IF($N1273="","Falta frecuencia",IF(AND($G1273&lt;&gt;"Otro empleador",SUMPRODUCT(($O1273:$Z1273&lt;&gt;0)*(((COLUMN($O1273:$Z1273)-14)&lt;INDEX(Trabajadores!$M$6:$M$105,MATCH($B1273,LST_COD,0)))+((COLUMN($O1273:$Z1273)-14)&gt;INDEX(Trabajadores!$N$6:$N$105,MATCH($B1273,LST_COD,0)))))&gt;0),"Aviso: hay meses fuera del periodo laboral","OK"))))))))))</f>
        <v/>
      </c>
    </row>
    <row r="1274" customFormat="false" ht="15" hidden="false" customHeight="false" outlineLevel="0" collapsed="false">
      <c r="A1274" s="23" t="n">
        <v>1269</v>
      </c>
      <c r="B1274" s="7"/>
      <c r="C1274" s="35" t="str">
        <f aca="false">IF($B1274="","",IFERROR(INDEX(Trabajadores!$D$6:$D$105,MATCH($B1274,LST_COD,0)),"¿Código?"))</f>
        <v/>
      </c>
      <c r="D1274" s="30"/>
      <c r="E1274" s="9" t="str">
        <f aca="false">IF($D1274="","",IFERROR(VLOOKUP($D1274,CONC_TABLA,2,FALSE()),""))</f>
        <v/>
      </c>
      <c r="F1274" s="9" t="str">
        <f aca="false">IF($D1274="","",IFERROR(VLOOKUP($D1274,CONC_TABLA,3,FALSE()),""))</f>
        <v/>
      </c>
      <c r="G1274" s="30"/>
      <c r="H1274" s="30"/>
      <c r="I1274" s="30"/>
      <c r="J1274" s="29"/>
      <c r="K1274" s="28"/>
      <c r="L1274" s="28"/>
      <c r="M1274" s="9" t="str">
        <f aca="false">IF(OR($B1274="",$E1274=""),"",IF($E1274="INA","INA",IF($G1274="Otro empleador",IF($E1274="RET","RETO",IF($E1274="ORD","OTO","OTX")),IF($E1274="RET","ERR",$E1274))))</f>
        <v/>
      </c>
      <c r="N1274" s="9" t="str">
        <f aca="false">IF($I1274="","",IFERROR(VLOOKUP($I1274,FREC_TABLA,2,FALSE()),""))</f>
        <v/>
      </c>
      <c r="O1274" s="19" t="n">
        <f aca="false">IF(OR($M1274="",$M1274="ERR",$J1274="",$K1274="",$N1274=""),0,IF($N1274=0,IF(AND(OR(1=7,1=12),1&gt;=$K1274,1&lt;=IF($L1274="",12,$L1274)),$J1274,0),IF(AND(1&gt;=$K1274,1&lt;=IF($L1274="",12,$L1274),MOD(1-$K1274,$N1274)=0),$J1274,0)))</f>
        <v>0</v>
      </c>
      <c r="P1274" s="19" t="n">
        <f aca="false">IF(OR($M1274="",$M1274="ERR",$J1274="",$K1274="",$N1274=""),0,IF($N1274=0,IF(AND(OR(2=7,2=12),2&gt;=$K1274,2&lt;=IF($L1274="",12,$L1274)),$J1274,0),IF(AND(2&gt;=$K1274,2&lt;=IF($L1274="",12,$L1274),MOD(2-$K1274,$N1274)=0),$J1274,0)))</f>
        <v>0</v>
      </c>
      <c r="Q1274" s="19" t="n">
        <f aca="false">IF(OR($M1274="",$M1274="ERR",$J1274="",$K1274="",$N1274=""),0,IF($N1274=0,IF(AND(OR(3=7,3=12),3&gt;=$K1274,3&lt;=IF($L1274="",12,$L1274)),$J1274,0),IF(AND(3&gt;=$K1274,3&lt;=IF($L1274="",12,$L1274),MOD(3-$K1274,$N1274)=0),$J1274,0)))</f>
        <v>0</v>
      </c>
      <c r="R1274" s="19" t="n">
        <f aca="false">IF(OR($M1274="",$M1274="ERR",$J1274="",$K1274="",$N1274=""),0,IF($N1274=0,IF(AND(OR(4=7,4=12),4&gt;=$K1274,4&lt;=IF($L1274="",12,$L1274)),$J1274,0),IF(AND(4&gt;=$K1274,4&lt;=IF($L1274="",12,$L1274),MOD(4-$K1274,$N1274)=0),$J1274,0)))</f>
        <v>0</v>
      </c>
      <c r="S1274" s="19" t="n">
        <f aca="false">IF(OR($M1274="",$M1274="ERR",$J1274="",$K1274="",$N1274=""),0,IF($N1274=0,IF(AND(OR(5=7,5=12),5&gt;=$K1274,5&lt;=IF($L1274="",12,$L1274)),$J1274,0),IF(AND(5&gt;=$K1274,5&lt;=IF($L1274="",12,$L1274),MOD(5-$K1274,$N1274)=0),$J1274,0)))</f>
        <v>0</v>
      </c>
      <c r="T1274" s="19" t="n">
        <f aca="false">IF(OR($M1274="",$M1274="ERR",$J1274="",$K1274="",$N1274=""),0,IF($N1274=0,IF(AND(OR(6=7,6=12),6&gt;=$K1274,6&lt;=IF($L1274="",12,$L1274)),$J1274,0),IF(AND(6&gt;=$K1274,6&lt;=IF($L1274="",12,$L1274),MOD(6-$K1274,$N1274)=0),$J1274,0)))</f>
        <v>0</v>
      </c>
      <c r="U1274" s="19" t="n">
        <f aca="false">IF(OR($M1274="",$M1274="ERR",$J1274="",$K1274="",$N1274=""),0,IF($N1274=0,IF(AND(OR(7=7,7=12),7&gt;=$K1274,7&lt;=IF($L1274="",12,$L1274)),$J1274,0),IF(AND(7&gt;=$K1274,7&lt;=IF($L1274="",12,$L1274),MOD(7-$K1274,$N1274)=0),$J1274,0)))</f>
        <v>0</v>
      </c>
      <c r="V1274" s="19" t="n">
        <f aca="false">IF(OR($M1274="",$M1274="ERR",$J1274="",$K1274="",$N1274=""),0,IF($N1274=0,IF(AND(OR(8=7,8=12),8&gt;=$K1274,8&lt;=IF($L1274="",12,$L1274)),$J1274,0),IF(AND(8&gt;=$K1274,8&lt;=IF($L1274="",12,$L1274),MOD(8-$K1274,$N1274)=0),$J1274,0)))</f>
        <v>0</v>
      </c>
      <c r="W1274" s="19" t="n">
        <f aca="false">IF(OR($M1274="",$M1274="ERR",$J1274="",$K1274="",$N1274=""),0,IF($N1274=0,IF(AND(OR(9=7,9=12),9&gt;=$K1274,9&lt;=IF($L1274="",12,$L1274)),$J1274,0),IF(AND(9&gt;=$K1274,9&lt;=IF($L1274="",12,$L1274),MOD(9-$K1274,$N1274)=0),$J1274,0)))</f>
        <v>0</v>
      </c>
      <c r="X1274" s="19" t="n">
        <f aca="false">IF(OR($M1274="",$M1274="ERR",$J1274="",$K1274="",$N1274=""),0,IF($N1274=0,IF(AND(OR(10=7,10=12),10&gt;=$K1274,10&lt;=IF($L1274="",12,$L1274)),$J1274,0),IF(AND(10&gt;=$K1274,10&lt;=IF($L1274="",12,$L1274),MOD(10-$K1274,$N1274)=0),$J1274,0)))</f>
        <v>0</v>
      </c>
      <c r="Y1274" s="19" t="n">
        <f aca="false">IF(OR($M1274="",$M1274="ERR",$J1274="",$K1274="",$N1274=""),0,IF($N1274=0,IF(AND(OR(11=7,11=12),11&gt;=$K1274,11&lt;=IF($L1274="",12,$L1274)),$J1274,0),IF(AND(11&gt;=$K1274,11&lt;=IF($L1274="",12,$L1274),MOD(11-$K1274,$N1274)=0),$J1274,0)))</f>
        <v>0</v>
      </c>
      <c r="Z1274" s="19" t="n">
        <f aca="false">IF(OR($M1274="",$M1274="ERR",$J1274="",$K1274="",$N1274=""),0,IF($N1274=0,IF(AND(OR(12=7,12=12),12&gt;=$K1274,12&lt;=IF($L1274="",12,$L1274)),$J1274,0),IF(AND(12&gt;=$K1274,12&lt;=IF($L1274="",12,$L1274),MOD(12-$K1274,$N1274)=0),$J1274,0)))</f>
        <v>0</v>
      </c>
      <c r="AA1274" s="36" t="n">
        <f aca="false">SUM(O1274:Z1274)</f>
        <v>0</v>
      </c>
      <c r="AB1274" s="15" t="str">
        <f aca="false">IF(AND($B1274="",$D1274="",$J1274=""),"",IF($B1274="","Falta código",IF(ISNA(MATCH($B1274,LST_COD,0)),"Código no registrado en Trabajadores",IF($E1274="","Concepto no está en el catálogo",IF($M1274="ERR","Retención de otro empleador: Origen = Otro empleador",IF(OR($J1274="",$K1274=""),"Falta monto o mes",IF(OR($K1274&lt;1,$K1274&gt;12),"Mes inicio inválido",IF(AND($L1274&lt;&gt;"",OR($L1274&lt;$K1274,$L1274&gt;12)),"Mes fin inválido",IF($N1274="","Falta frecuencia",IF(AND($G1274&lt;&gt;"Otro empleador",SUMPRODUCT(($O1274:$Z1274&lt;&gt;0)*(((COLUMN($O1274:$Z1274)-14)&lt;INDEX(Trabajadores!$M$6:$M$105,MATCH($B1274,LST_COD,0)))+((COLUMN($O1274:$Z1274)-14)&gt;INDEX(Trabajadores!$N$6:$N$105,MATCH($B1274,LST_COD,0)))))&gt;0),"Aviso: hay meses fuera del periodo laboral","OK"))))))))))</f>
        <v/>
      </c>
    </row>
    <row r="1275" customFormat="false" ht="15" hidden="false" customHeight="false" outlineLevel="0" collapsed="false">
      <c r="A1275" s="23" t="n">
        <v>1270</v>
      </c>
      <c r="B1275" s="7"/>
      <c r="C1275" s="35" t="str">
        <f aca="false">IF($B1275="","",IFERROR(INDEX(Trabajadores!$D$6:$D$105,MATCH($B1275,LST_COD,0)),"¿Código?"))</f>
        <v/>
      </c>
      <c r="D1275" s="30"/>
      <c r="E1275" s="9" t="str">
        <f aca="false">IF($D1275="","",IFERROR(VLOOKUP($D1275,CONC_TABLA,2,FALSE()),""))</f>
        <v/>
      </c>
      <c r="F1275" s="9" t="str">
        <f aca="false">IF($D1275="","",IFERROR(VLOOKUP($D1275,CONC_TABLA,3,FALSE()),""))</f>
        <v/>
      </c>
      <c r="G1275" s="30"/>
      <c r="H1275" s="30"/>
      <c r="I1275" s="30"/>
      <c r="J1275" s="29"/>
      <c r="K1275" s="28"/>
      <c r="L1275" s="28"/>
      <c r="M1275" s="9" t="str">
        <f aca="false">IF(OR($B1275="",$E1275=""),"",IF($E1275="INA","INA",IF($G1275="Otro empleador",IF($E1275="RET","RETO",IF($E1275="ORD","OTO","OTX")),IF($E1275="RET","ERR",$E1275))))</f>
        <v/>
      </c>
      <c r="N1275" s="9" t="str">
        <f aca="false">IF($I1275="","",IFERROR(VLOOKUP($I1275,FREC_TABLA,2,FALSE()),""))</f>
        <v/>
      </c>
      <c r="O1275" s="19" t="n">
        <f aca="false">IF(OR($M1275="",$M1275="ERR",$J1275="",$K1275="",$N1275=""),0,IF($N1275=0,IF(AND(OR(1=7,1=12),1&gt;=$K1275,1&lt;=IF($L1275="",12,$L1275)),$J1275,0),IF(AND(1&gt;=$K1275,1&lt;=IF($L1275="",12,$L1275),MOD(1-$K1275,$N1275)=0),$J1275,0)))</f>
        <v>0</v>
      </c>
      <c r="P1275" s="19" t="n">
        <f aca="false">IF(OR($M1275="",$M1275="ERR",$J1275="",$K1275="",$N1275=""),0,IF($N1275=0,IF(AND(OR(2=7,2=12),2&gt;=$K1275,2&lt;=IF($L1275="",12,$L1275)),$J1275,0),IF(AND(2&gt;=$K1275,2&lt;=IF($L1275="",12,$L1275),MOD(2-$K1275,$N1275)=0),$J1275,0)))</f>
        <v>0</v>
      </c>
      <c r="Q1275" s="19" t="n">
        <f aca="false">IF(OR($M1275="",$M1275="ERR",$J1275="",$K1275="",$N1275=""),0,IF($N1275=0,IF(AND(OR(3=7,3=12),3&gt;=$K1275,3&lt;=IF($L1275="",12,$L1275)),$J1275,0),IF(AND(3&gt;=$K1275,3&lt;=IF($L1275="",12,$L1275),MOD(3-$K1275,$N1275)=0),$J1275,0)))</f>
        <v>0</v>
      </c>
      <c r="R1275" s="19" t="n">
        <f aca="false">IF(OR($M1275="",$M1275="ERR",$J1275="",$K1275="",$N1275=""),0,IF($N1275=0,IF(AND(OR(4=7,4=12),4&gt;=$K1275,4&lt;=IF($L1275="",12,$L1275)),$J1275,0),IF(AND(4&gt;=$K1275,4&lt;=IF($L1275="",12,$L1275),MOD(4-$K1275,$N1275)=0),$J1275,0)))</f>
        <v>0</v>
      </c>
      <c r="S1275" s="19" t="n">
        <f aca="false">IF(OR($M1275="",$M1275="ERR",$J1275="",$K1275="",$N1275=""),0,IF($N1275=0,IF(AND(OR(5=7,5=12),5&gt;=$K1275,5&lt;=IF($L1275="",12,$L1275)),$J1275,0),IF(AND(5&gt;=$K1275,5&lt;=IF($L1275="",12,$L1275),MOD(5-$K1275,$N1275)=0),$J1275,0)))</f>
        <v>0</v>
      </c>
      <c r="T1275" s="19" t="n">
        <f aca="false">IF(OR($M1275="",$M1275="ERR",$J1275="",$K1275="",$N1275=""),0,IF($N1275=0,IF(AND(OR(6=7,6=12),6&gt;=$K1275,6&lt;=IF($L1275="",12,$L1275)),$J1275,0),IF(AND(6&gt;=$K1275,6&lt;=IF($L1275="",12,$L1275),MOD(6-$K1275,$N1275)=0),$J1275,0)))</f>
        <v>0</v>
      </c>
      <c r="U1275" s="19" t="n">
        <f aca="false">IF(OR($M1275="",$M1275="ERR",$J1275="",$K1275="",$N1275=""),0,IF($N1275=0,IF(AND(OR(7=7,7=12),7&gt;=$K1275,7&lt;=IF($L1275="",12,$L1275)),$J1275,0),IF(AND(7&gt;=$K1275,7&lt;=IF($L1275="",12,$L1275),MOD(7-$K1275,$N1275)=0),$J1275,0)))</f>
        <v>0</v>
      </c>
      <c r="V1275" s="19" t="n">
        <f aca="false">IF(OR($M1275="",$M1275="ERR",$J1275="",$K1275="",$N1275=""),0,IF($N1275=0,IF(AND(OR(8=7,8=12),8&gt;=$K1275,8&lt;=IF($L1275="",12,$L1275)),$J1275,0),IF(AND(8&gt;=$K1275,8&lt;=IF($L1275="",12,$L1275),MOD(8-$K1275,$N1275)=0),$J1275,0)))</f>
        <v>0</v>
      </c>
      <c r="W1275" s="19" t="n">
        <f aca="false">IF(OR($M1275="",$M1275="ERR",$J1275="",$K1275="",$N1275=""),0,IF($N1275=0,IF(AND(OR(9=7,9=12),9&gt;=$K1275,9&lt;=IF($L1275="",12,$L1275)),$J1275,0),IF(AND(9&gt;=$K1275,9&lt;=IF($L1275="",12,$L1275),MOD(9-$K1275,$N1275)=0),$J1275,0)))</f>
        <v>0</v>
      </c>
      <c r="X1275" s="19" t="n">
        <f aca="false">IF(OR($M1275="",$M1275="ERR",$J1275="",$K1275="",$N1275=""),0,IF($N1275=0,IF(AND(OR(10=7,10=12),10&gt;=$K1275,10&lt;=IF($L1275="",12,$L1275)),$J1275,0),IF(AND(10&gt;=$K1275,10&lt;=IF($L1275="",12,$L1275),MOD(10-$K1275,$N1275)=0),$J1275,0)))</f>
        <v>0</v>
      </c>
      <c r="Y1275" s="19" t="n">
        <f aca="false">IF(OR($M1275="",$M1275="ERR",$J1275="",$K1275="",$N1275=""),0,IF($N1275=0,IF(AND(OR(11=7,11=12),11&gt;=$K1275,11&lt;=IF($L1275="",12,$L1275)),$J1275,0),IF(AND(11&gt;=$K1275,11&lt;=IF($L1275="",12,$L1275),MOD(11-$K1275,$N1275)=0),$J1275,0)))</f>
        <v>0</v>
      </c>
      <c r="Z1275" s="19" t="n">
        <f aca="false">IF(OR($M1275="",$M1275="ERR",$J1275="",$K1275="",$N1275=""),0,IF($N1275=0,IF(AND(OR(12=7,12=12),12&gt;=$K1275,12&lt;=IF($L1275="",12,$L1275)),$J1275,0),IF(AND(12&gt;=$K1275,12&lt;=IF($L1275="",12,$L1275),MOD(12-$K1275,$N1275)=0),$J1275,0)))</f>
        <v>0</v>
      </c>
      <c r="AA1275" s="36" t="n">
        <f aca="false">SUM(O1275:Z1275)</f>
        <v>0</v>
      </c>
      <c r="AB1275" s="15" t="str">
        <f aca="false">IF(AND($B1275="",$D1275="",$J1275=""),"",IF($B1275="","Falta código",IF(ISNA(MATCH($B1275,LST_COD,0)),"Código no registrado en Trabajadores",IF($E1275="","Concepto no está en el catálogo",IF($M1275="ERR","Retención de otro empleador: Origen = Otro empleador",IF(OR($J1275="",$K1275=""),"Falta monto o mes",IF(OR($K1275&lt;1,$K1275&gt;12),"Mes inicio inválido",IF(AND($L1275&lt;&gt;"",OR($L1275&lt;$K1275,$L1275&gt;12)),"Mes fin inválido",IF($N1275="","Falta frecuencia",IF(AND($G1275&lt;&gt;"Otro empleador",SUMPRODUCT(($O1275:$Z1275&lt;&gt;0)*(((COLUMN($O1275:$Z1275)-14)&lt;INDEX(Trabajadores!$M$6:$M$105,MATCH($B1275,LST_COD,0)))+((COLUMN($O1275:$Z1275)-14)&gt;INDEX(Trabajadores!$N$6:$N$105,MATCH($B1275,LST_COD,0)))))&gt;0),"Aviso: hay meses fuera del periodo laboral","OK"))))))))))</f>
        <v/>
      </c>
    </row>
    <row r="1276" customFormat="false" ht="15" hidden="false" customHeight="false" outlineLevel="0" collapsed="false">
      <c r="A1276" s="23" t="n">
        <v>1271</v>
      </c>
      <c r="B1276" s="7"/>
      <c r="C1276" s="35" t="str">
        <f aca="false">IF($B1276="","",IFERROR(INDEX(Trabajadores!$D$6:$D$105,MATCH($B1276,LST_COD,0)),"¿Código?"))</f>
        <v/>
      </c>
      <c r="D1276" s="30"/>
      <c r="E1276" s="9" t="str">
        <f aca="false">IF($D1276="","",IFERROR(VLOOKUP($D1276,CONC_TABLA,2,FALSE()),""))</f>
        <v/>
      </c>
      <c r="F1276" s="9" t="str">
        <f aca="false">IF($D1276="","",IFERROR(VLOOKUP($D1276,CONC_TABLA,3,FALSE()),""))</f>
        <v/>
      </c>
      <c r="G1276" s="30"/>
      <c r="H1276" s="30"/>
      <c r="I1276" s="30"/>
      <c r="J1276" s="29"/>
      <c r="K1276" s="28"/>
      <c r="L1276" s="28"/>
      <c r="M1276" s="9" t="str">
        <f aca="false">IF(OR($B1276="",$E1276=""),"",IF($E1276="INA","INA",IF($G1276="Otro empleador",IF($E1276="RET","RETO",IF($E1276="ORD","OTO","OTX")),IF($E1276="RET","ERR",$E1276))))</f>
        <v/>
      </c>
      <c r="N1276" s="9" t="str">
        <f aca="false">IF($I1276="","",IFERROR(VLOOKUP($I1276,FREC_TABLA,2,FALSE()),""))</f>
        <v/>
      </c>
      <c r="O1276" s="19" t="n">
        <f aca="false">IF(OR($M1276="",$M1276="ERR",$J1276="",$K1276="",$N1276=""),0,IF($N1276=0,IF(AND(OR(1=7,1=12),1&gt;=$K1276,1&lt;=IF($L1276="",12,$L1276)),$J1276,0),IF(AND(1&gt;=$K1276,1&lt;=IF($L1276="",12,$L1276),MOD(1-$K1276,$N1276)=0),$J1276,0)))</f>
        <v>0</v>
      </c>
      <c r="P1276" s="19" t="n">
        <f aca="false">IF(OR($M1276="",$M1276="ERR",$J1276="",$K1276="",$N1276=""),0,IF($N1276=0,IF(AND(OR(2=7,2=12),2&gt;=$K1276,2&lt;=IF($L1276="",12,$L1276)),$J1276,0),IF(AND(2&gt;=$K1276,2&lt;=IF($L1276="",12,$L1276),MOD(2-$K1276,$N1276)=0),$J1276,0)))</f>
        <v>0</v>
      </c>
      <c r="Q1276" s="19" t="n">
        <f aca="false">IF(OR($M1276="",$M1276="ERR",$J1276="",$K1276="",$N1276=""),0,IF($N1276=0,IF(AND(OR(3=7,3=12),3&gt;=$K1276,3&lt;=IF($L1276="",12,$L1276)),$J1276,0),IF(AND(3&gt;=$K1276,3&lt;=IF($L1276="",12,$L1276),MOD(3-$K1276,$N1276)=0),$J1276,0)))</f>
        <v>0</v>
      </c>
      <c r="R1276" s="19" t="n">
        <f aca="false">IF(OR($M1276="",$M1276="ERR",$J1276="",$K1276="",$N1276=""),0,IF($N1276=0,IF(AND(OR(4=7,4=12),4&gt;=$K1276,4&lt;=IF($L1276="",12,$L1276)),$J1276,0),IF(AND(4&gt;=$K1276,4&lt;=IF($L1276="",12,$L1276),MOD(4-$K1276,$N1276)=0),$J1276,0)))</f>
        <v>0</v>
      </c>
      <c r="S1276" s="19" t="n">
        <f aca="false">IF(OR($M1276="",$M1276="ERR",$J1276="",$K1276="",$N1276=""),0,IF($N1276=0,IF(AND(OR(5=7,5=12),5&gt;=$K1276,5&lt;=IF($L1276="",12,$L1276)),$J1276,0),IF(AND(5&gt;=$K1276,5&lt;=IF($L1276="",12,$L1276),MOD(5-$K1276,$N1276)=0),$J1276,0)))</f>
        <v>0</v>
      </c>
      <c r="T1276" s="19" t="n">
        <f aca="false">IF(OR($M1276="",$M1276="ERR",$J1276="",$K1276="",$N1276=""),0,IF($N1276=0,IF(AND(OR(6=7,6=12),6&gt;=$K1276,6&lt;=IF($L1276="",12,$L1276)),$J1276,0),IF(AND(6&gt;=$K1276,6&lt;=IF($L1276="",12,$L1276),MOD(6-$K1276,$N1276)=0),$J1276,0)))</f>
        <v>0</v>
      </c>
      <c r="U1276" s="19" t="n">
        <f aca="false">IF(OR($M1276="",$M1276="ERR",$J1276="",$K1276="",$N1276=""),0,IF($N1276=0,IF(AND(OR(7=7,7=12),7&gt;=$K1276,7&lt;=IF($L1276="",12,$L1276)),$J1276,0),IF(AND(7&gt;=$K1276,7&lt;=IF($L1276="",12,$L1276),MOD(7-$K1276,$N1276)=0),$J1276,0)))</f>
        <v>0</v>
      </c>
      <c r="V1276" s="19" t="n">
        <f aca="false">IF(OR($M1276="",$M1276="ERR",$J1276="",$K1276="",$N1276=""),0,IF($N1276=0,IF(AND(OR(8=7,8=12),8&gt;=$K1276,8&lt;=IF($L1276="",12,$L1276)),$J1276,0),IF(AND(8&gt;=$K1276,8&lt;=IF($L1276="",12,$L1276),MOD(8-$K1276,$N1276)=0),$J1276,0)))</f>
        <v>0</v>
      </c>
      <c r="W1276" s="19" t="n">
        <f aca="false">IF(OR($M1276="",$M1276="ERR",$J1276="",$K1276="",$N1276=""),0,IF($N1276=0,IF(AND(OR(9=7,9=12),9&gt;=$K1276,9&lt;=IF($L1276="",12,$L1276)),$J1276,0),IF(AND(9&gt;=$K1276,9&lt;=IF($L1276="",12,$L1276),MOD(9-$K1276,$N1276)=0),$J1276,0)))</f>
        <v>0</v>
      </c>
      <c r="X1276" s="19" t="n">
        <f aca="false">IF(OR($M1276="",$M1276="ERR",$J1276="",$K1276="",$N1276=""),0,IF($N1276=0,IF(AND(OR(10=7,10=12),10&gt;=$K1276,10&lt;=IF($L1276="",12,$L1276)),$J1276,0),IF(AND(10&gt;=$K1276,10&lt;=IF($L1276="",12,$L1276),MOD(10-$K1276,$N1276)=0),$J1276,0)))</f>
        <v>0</v>
      </c>
      <c r="Y1276" s="19" t="n">
        <f aca="false">IF(OR($M1276="",$M1276="ERR",$J1276="",$K1276="",$N1276=""),0,IF($N1276=0,IF(AND(OR(11=7,11=12),11&gt;=$K1276,11&lt;=IF($L1276="",12,$L1276)),$J1276,0),IF(AND(11&gt;=$K1276,11&lt;=IF($L1276="",12,$L1276),MOD(11-$K1276,$N1276)=0),$J1276,0)))</f>
        <v>0</v>
      </c>
      <c r="Z1276" s="19" t="n">
        <f aca="false">IF(OR($M1276="",$M1276="ERR",$J1276="",$K1276="",$N1276=""),0,IF($N1276=0,IF(AND(OR(12=7,12=12),12&gt;=$K1276,12&lt;=IF($L1276="",12,$L1276)),$J1276,0),IF(AND(12&gt;=$K1276,12&lt;=IF($L1276="",12,$L1276),MOD(12-$K1276,$N1276)=0),$J1276,0)))</f>
        <v>0</v>
      </c>
      <c r="AA1276" s="36" t="n">
        <f aca="false">SUM(O1276:Z1276)</f>
        <v>0</v>
      </c>
      <c r="AB1276" s="15" t="str">
        <f aca="false">IF(AND($B1276="",$D1276="",$J1276=""),"",IF($B1276="","Falta código",IF(ISNA(MATCH($B1276,LST_COD,0)),"Código no registrado en Trabajadores",IF($E1276="","Concepto no está en el catálogo",IF($M1276="ERR","Retención de otro empleador: Origen = Otro empleador",IF(OR($J1276="",$K1276=""),"Falta monto o mes",IF(OR($K1276&lt;1,$K1276&gt;12),"Mes inicio inválido",IF(AND($L1276&lt;&gt;"",OR($L1276&lt;$K1276,$L1276&gt;12)),"Mes fin inválido",IF($N1276="","Falta frecuencia",IF(AND($G1276&lt;&gt;"Otro empleador",SUMPRODUCT(($O1276:$Z1276&lt;&gt;0)*(((COLUMN($O1276:$Z1276)-14)&lt;INDEX(Trabajadores!$M$6:$M$105,MATCH($B1276,LST_COD,0)))+((COLUMN($O1276:$Z1276)-14)&gt;INDEX(Trabajadores!$N$6:$N$105,MATCH($B1276,LST_COD,0)))))&gt;0),"Aviso: hay meses fuera del periodo laboral","OK"))))))))))</f>
        <v/>
      </c>
    </row>
    <row r="1277" customFormat="false" ht="15" hidden="false" customHeight="false" outlineLevel="0" collapsed="false">
      <c r="A1277" s="23" t="n">
        <v>1272</v>
      </c>
      <c r="B1277" s="7"/>
      <c r="C1277" s="35" t="str">
        <f aca="false">IF($B1277="","",IFERROR(INDEX(Trabajadores!$D$6:$D$105,MATCH($B1277,LST_COD,0)),"¿Código?"))</f>
        <v/>
      </c>
      <c r="D1277" s="30"/>
      <c r="E1277" s="9" t="str">
        <f aca="false">IF($D1277="","",IFERROR(VLOOKUP($D1277,CONC_TABLA,2,FALSE()),""))</f>
        <v/>
      </c>
      <c r="F1277" s="9" t="str">
        <f aca="false">IF($D1277="","",IFERROR(VLOOKUP($D1277,CONC_TABLA,3,FALSE()),""))</f>
        <v/>
      </c>
      <c r="G1277" s="30"/>
      <c r="H1277" s="30"/>
      <c r="I1277" s="30"/>
      <c r="J1277" s="29"/>
      <c r="K1277" s="28"/>
      <c r="L1277" s="28"/>
      <c r="M1277" s="9" t="str">
        <f aca="false">IF(OR($B1277="",$E1277=""),"",IF($E1277="INA","INA",IF($G1277="Otro empleador",IF($E1277="RET","RETO",IF($E1277="ORD","OTO","OTX")),IF($E1277="RET","ERR",$E1277))))</f>
        <v/>
      </c>
      <c r="N1277" s="9" t="str">
        <f aca="false">IF($I1277="","",IFERROR(VLOOKUP($I1277,FREC_TABLA,2,FALSE()),""))</f>
        <v/>
      </c>
      <c r="O1277" s="19" t="n">
        <f aca="false">IF(OR($M1277="",$M1277="ERR",$J1277="",$K1277="",$N1277=""),0,IF($N1277=0,IF(AND(OR(1=7,1=12),1&gt;=$K1277,1&lt;=IF($L1277="",12,$L1277)),$J1277,0),IF(AND(1&gt;=$K1277,1&lt;=IF($L1277="",12,$L1277),MOD(1-$K1277,$N1277)=0),$J1277,0)))</f>
        <v>0</v>
      </c>
      <c r="P1277" s="19" t="n">
        <f aca="false">IF(OR($M1277="",$M1277="ERR",$J1277="",$K1277="",$N1277=""),0,IF($N1277=0,IF(AND(OR(2=7,2=12),2&gt;=$K1277,2&lt;=IF($L1277="",12,$L1277)),$J1277,0),IF(AND(2&gt;=$K1277,2&lt;=IF($L1277="",12,$L1277),MOD(2-$K1277,$N1277)=0),$J1277,0)))</f>
        <v>0</v>
      </c>
      <c r="Q1277" s="19" t="n">
        <f aca="false">IF(OR($M1277="",$M1277="ERR",$J1277="",$K1277="",$N1277=""),0,IF($N1277=0,IF(AND(OR(3=7,3=12),3&gt;=$K1277,3&lt;=IF($L1277="",12,$L1277)),$J1277,0),IF(AND(3&gt;=$K1277,3&lt;=IF($L1277="",12,$L1277),MOD(3-$K1277,$N1277)=0),$J1277,0)))</f>
        <v>0</v>
      </c>
      <c r="R1277" s="19" t="n">
        <f aca="false">IF(OR($M1277="",$M1277="ERR",$J1277="",$K1277="",$N1277=""),0,IF($N1277=0,IF(AND(OR(4=7,4=12),4&gt;=$K1277,4&lt;=IF($L1277="",12,$L1277)),$J1277,0),IF(AND(4&gt;=$K1277,4&lt;=IF($L1277="",12,$L1277),MOD(4-$K1277,$N1277)=0),$J1277,0)))</f>
        <v>0</v>
      </c>
      <c r="S1277" s="19" t="n">
        <f aca="false">IF(OR($M1277="",$M1277="ERR",$J1277="",$K1277="",$N1277=""),0,IF($N1277=0,IF(AND(OR(5=7,5=12),5&gt;=$K1277,5&lt;=IF($L1277="",12,$L1277)),$J1277,0),IF(AND(5&gt;=$K1277,5&lt;=IF($L1277="",12,$L1277),MOD(5-$K1277,$N1277)=0),$J1277,0)))</f>
        <v>0</v>
      </c>
      <c r="T1277" s="19" t="n">
        <f aca="false">IF(OR($M1277="",$M1277="ERR",$J1277="",$K1277="",$N1277=""),0,IF($N1277=0,IF(AND(OR(6=7,6=12),6&gt;=$K1277,6&lt;=IF($L1277="",12,$L1277)),$J1277,0),IF(AND(6&gt;=$K1277,6&lt;=IF($L1277="",12,$L1277),MOD(6-$K1277,$N1277)=0),$J1277,0)))</f>
        <v>0</v>
      </c>
      <c r="U1277" s="19" t="n">
        <f aca="false">IF(OR($M1277="",$M1277="ERR",$J1277="",$K1277="",$N1277=""),0,IF($N1277=0,IF(AND(OR(7=7,7=12),7&gt;=$K1277,7&lt;=IF($L1277="",12,$L1277)),$J1277,0),IF(AND(7&gt;=$K1277,7&lt;=IF($L1277="",12,$L1277),MOD(7-$K1277,$N1277)=0),$J1277,0)))</f>
        <v>0</v>
      </c>
      <c r="V1277" s="19" t="n">
        <f aca="false">IF(OR($M1277="",$M1277="ERR",$J1277="",$K1277="",$N1277=""),0,IF($N1277=0,IF(AND(OR(8=7,8=12),8&gt;=$K1277,8&lt;=IF($L1277="",12,$L1277)),$J1277,0),IF(AND(8&gt;=$K1277,8&lt;=IF($L1277="",12,$L1277),MOD(8-$K1277,$N1277)=0),$J1277,0)))</f>
        <v>0</v>
      </c>
      <c r="W1277" s="19" t="n">
        <f aca="false">IF(OR($M1277="",$M1277="ERR",$J1277="",$K1277="",$N1277=""),0,IF($N1277=0,IF(AND(OR(9=7,9=12),9&gt;=$K1277,9&lt;=IF($L1277="",12,$L1277)),$J1277,0),IF(AND(9&gt;=$K1277,9&lt;=IF($L1277="",12,$L1277),MOD(9-$K1277,$N1277)=0),$J1277,0)))</f>
        <v>0</v>
      </c>
      <c r="X1277" s="19" t="n">
        <f aca="false">IF(OR($M1277="",$M1277="ERR",$J1277="",$K1277="",$N1277=""),0,IF($N1277=0,IF(AND(OR(10=7,10=12),10&gt;=$K1277,10&lt;=IF($L1277="",12,$L1277)),$J1277,0),IF(AND(10&gt;=$K1277,10&lt;=IF($L1277="",12,$L1277),MOD(10-$K1277,$N1277)=0),$J1277,0)))</f>
        <v>0</v>
      </c>
      <c r="Y1277" s="19" t="n">
        <f aca="false">IF(OR($M1277="",$M1277="ERR",$J1277="",$K1277="",$N1277=""),0,IF($N1277=0,IF(AND(OR(11=7,11=12),11&gt;=$K1277,11&lt;=IF($L1277="",12,$L1277)),$J1277,0),IF(AND(11&gt;=$K1277,11&lt;=IF($L1277="",12,$L1277),MOD(11-$K1277,$N1277)=0),$J1277,0)))</f>
        <v>0</v>
      </c>
      <c r="Z1277" s="19" t="n">
        <f aca="false">IF(OR($M1277="",$M1277="ERR",$J1277="",$K1277="",$N1277=""),0,IF($N1277=0,IF(AND(OR(12=7,12=12),12&gt;=$K1277,12&lt;=IF($L1277="",12,$L1277)),$J1277,0),IF(AND(12&gt;=$K1277,12&lt;=IF($L1277="",12,$L1277),MOD(12-$K1277,$N1277)=0),$J1277,0)))</f>
        <v>0</v>
      </c>
      <c r="AA1277" s="36" t="n">
        <f aca="false">SUM(O1277:Z1277)</f>
        <v>0</v>
      </c>
      <c r="AB1277" s="15" t="str">
        <f aca="false">IF(AND($B1277="",$D1277="",$J1277=""),"",IF($B1277="","Falta código",IF(ISNA(MATCH($B1277,LST_COD,0)),"Código no registrado en Trabajadores",IF($E1277="","Concepto no está en el catálogo",IF($M1277="ERR","Retención de otro empleador: Origen = Otro empleador",IF(OR($J1277="",$K1277=""),"Falta monto o mes",IF(OR($K1277&lt;1,$K1277&gt;12),"Mes inicio inválido",IF(AND($L1277&lt;&gt;"",OR($L1277&lt;$K1277,$L1277&gt;12)),"Mes fin inválido",IF($N1277="","Falta frecuencia",IF(AND($G1277&lt;&gt;"Otro empleador",SUMPRODUCT(($O1277:$Z1277&lt;&gt;0)*(((COLUMN($O1277:$Z1277)-14)&lt;INDEX(Trabajadores!$M$6:$M$105,MATCH($B1277,LST_COD,0)))+((COLUMN($O1277:$Z1277)-14)&gt;INDEX(Trabajadores!$N$6:$N$105,MATCH($B1277,LST_COD,0)))))&gt;0),"Aviso: hay meses fuera del periodo laboral","OK"))))))))))</f>
        <v/>
      </c>
    </row>
    <row r="1278" customFormat="false" ht="15" hidden="false" customHeight="false" outlineLevel="0" collapsed="false">
      <c r="A1278" s="23" t="n">
        <v>1273</v>
      </c>
      <c r="B1278" s="7"/>
      <c r="C1278" s="35" t="str">
        <f aca="false">IF($B1278="","",IFERROR(INDEX(Trabajadores!$D$6:$D$105,MATCH($B1278,LST_COD,0)),"¿Código?"))</f>
        <v/>
      </c>
      <c r="D1278" s="30"/>
      <c r="E1278" s="9" t="str">
        <f aca="false">IF($D1278="","",IFERROR(VLOOKUP($D1278,CONC_TABLA,2,FALSE()),""))</f>
        <v/>
      </c>
      <c r="F1278" s="9" t="str">
        <f aca="false">IF($D1278="","",IFERROR(VLOOKUP($D1278,CONC_TABLA,3,FALSE()),""))</f>
        <v/>
      </c>
      <c r="G1278" s="30"/>
      <c r="H1278" s="30"/>
      <c r="I1278" s="30"/>
      <c r="J1278" s="29"/>
      <c r="K1278" s="28"/>
      <c r="L1278" s="28"/>
      <c r="M1278" s="9" t="str">
        <f aca="false">IF(OR($B1278="",$E1278=""),"",IF($E1278="INA","INA",IF($G1278="Otro empleador",IF($E1278="RET","RETO",IF($E1278="ORD","OTO","OTX")),IF($E1278="RET","ERR",$E1278))))</f>
        <v/>
      </c>
      <c r="N1278" s="9" t="str">
        <f aca="false">IF($I1278="","",IFERROR(VLOOKUP($I1278,FREC_TABLA,2,FALSE()),""))</f>
        <v/>
      </c>
      <c r="O1278" s="19" t="n">
        <f aca="false">IF(OR($M1278="",$M1278="ERR",$J1278="",$K1278="",$N1278=""),0,IF($N1278=0,IF(AND(OR(1=7,1=12),1&gt;=$K1278,1&lt;=IF($L1278="",12,$L1278)),$J1278,0),IF(AND(1&gt;=$K1278,1&lt;=IF($L1278="",12,$L1278),MOD(1-$K1278,$N1278)=0),$J1278,0)))</f>
        <v>0</v>
      </c>
      <c r="P1278" s="19" t="n">
        <f aca="false">IF(OR($M1278="",$M1278="ERR",$J1278="",$K1278="",$N1278=""),0,IF($N1278=0,IF(AND(OR(2=7,2=12),2&gt;=$K1278,2&lt;=IF($L1278="",12,$L1278)),$J1278,0),IF(AND(2&gt;=$K1278,2&lt;=IF($L1278="",12,$L1278),MOD(2-$K1278,$N1278)=0),$J1278,0)))</f>
        <v>0</v>
      </c>
      <c r="Q1278" s="19" t="n">
        <f aca="false">IF(OR($M1278="",$M1278="ERR",$J1278="",$K1278="",$N1278=""),0,IF($N1278=0,IF(AND(OR(3=7,3=12),3&gt;=$K1278,3&lt;=IF($L1278="",12,$L1278)),$J1278,0),IF(AND(3&gt;=$K1278,3&lt;=IF($L1278="",12,$L1278),MOD(3-$K1278,$N1278)=0),$J1278,0)))</f>
        <v>0</v>
      </c>
      <c r="R1278" s="19" t="n">
        <f aca="false">IF(OR($M1278="",$M1278="ERR",$J1278="",$K1278="",$N1278=""),0,IF($N1278=0,IF(AND(OR(4=7,4=12),4&gt;=$K1278,4&lt;=IF($L1278="",12,$L1278)),$J1278,0),IF(AND(4&gt;=$K1278,4&lt;=IF($L1278="",12,$L1278),MOD(4-$K1278,$N1278)=0),$J1278,0)))</f>
        <v>0</v>
      </c>
      <c r="S1278" s="19" t="n">
        <f aca="false">IF(OR($M1278="",$M1278="ERR",$J1278="",$K1278="",$N1278=""),0,IF($N1278=0,IF(AND(OR(5=7,5=12),5&gt;=$K1278,5&lt;=IF($L1278="",12,$L1278)),$J1278,0),IF(AND(5&gt;=$K1278,5&lt;=IF($L1278="",12,$L1278),MOD(5-$K1278,$N1278)=0),$J1278,0)))</f>
        <v>0</v>
      </c>
      <c r="T1278" s="19" t="n">
        <f aca="false">IF(OR($M1278="",$M1278="ERR",$J1278="",$K1278="",$N1278=""),0,IF($N1278=0,IF(AND(OR(6=7,6=12),6&gt;=$K1278,6&lt;=IF($L1278="",12,$L1278)),$J1278,0),IF(AND(6&gt;=$K1278,6&lt;=IF($L1278="",12,$L1278),MOD(6-$K1278,$N1278)=0),$J1278,0)))</f>
        <v>0</v>
      </c>
      <c r="U1278" s="19" t="n">
        <f aca="false">IF(OR($M1278="",$M1278="ERR",$J1278="",$K1278="",$N1278=""),0,IF($N1278=0,IF(AND(OR(7=7,7=12),7&gt;=$K1278,7&lt;=IF($L1278="",12,$L1278)),$J1278,0),IF(AND(7&gt;=$K1278,7&lt;=IF($L1278="",12,$L1278),MOD(7-$K1278,$N1278)=0),$J1278,0)))</f>
        <v>0</v>
      </c>
      <c r="V1278" s="19" t="n">
        <f aca="false">IF(OR($M1278="",$M1278="ERR",$J1278="",$K1278="",$N1278=""),0,IF($N1278=0,IF(AND(OR(8=7,8=12),8&gt;=$K1278,8&lt;=IF($L1278="",12,$L1278)),$J1278,0),IF(AND(8&gt;=$K1278,8&lt;=IF($L1278="",12,$L1278),MOD(8-$K1278,$N1278)=0),$J1278,0)))</f>
        <v>0</v>
      </c>
      <c r="W1278" s="19" t="n">
        <f aca="false">IF(OR($M1278="",$M1278="ERR",$J1278="",$K1278="",$N1278=""),0,IF($N1278=0,IF(AND(OR(9=7,9=12),9&gt;=$K1278,9&lt;=IF($L1278="",12,$L1278)),$J1278,0),IF(AND(9&gt;=$K1278,9&lt;=IF($L1278="",12,$L1278),MOD(9-$K1278,$N1278)=0),$J1278,0)))</f>
        <v>0</v>
      </c>
      <c r="X1278" s="19" t="n">
        <f aca="false">IF(OR($M1278="",$M1278="ERR",$J1278="",$K1278="",$N1278=""),0,IF($N1278=0,IF(AND(OR(10=7,10=12),10&gt;=$K1278,10&lt;=IF($L1278="",12,$L1278)),$J1278,0),IF(AND(10&gt;=$K1278,10&lt;=IF($L1278="",12,$L1278),MOD(10-$K1278,$N1278)=0),$J1278,0)))</f>
        <v>0</v>
      </c>
      <c r="Y1278" s="19" t="n">
        <f aca="false">IF(OR($M1278="",$M1278="ERR",$J1278="",$K1278="",$N1278=""),0,IF($N1278=0,IF(AND(OR(11=7,11=12),11&gt;=$K1278,11&lt;=IF($L1278="",12,$L1278)),$J1278,0),IF(AND(11&gt;=$K1278,11&lt;=IF($L1278="",12,$L1278),MOD(11-$K1278,$N1278)=0),$J1278,0)))</f>
        <v>0</v>
      </c>
      <c r="Z1278" s="19" t="n">
        <f aca="false">IF(OR($M1278="",$M1278="ERR",$J1278="",$K1278="",$N1278=""),0,IF($N1278=0,IF(AND(OR(12=7,12=12),12&gt;=$K1278,12&lt;=IF($L1278="",12,$L1278)),$J1278,0),IF(AND(12&gt;=$K1278,12&lt;=IF($L1278="",12,$L1278),MOD(12-$K1278,$N1278)=0),$J1278,0)))</f>
        <v>0</v>
      </c>
      <c r="AA1278" s="36" t="n">
        <f aca="false">SUM(O1278:Z1278)</f>
        <v>0</v>
      </c>
      <c r="AB1278" s="15" t="str">
        <f aca="false">IF(AND($B1278="",$D1278="",$J1278=""),"",IF($B1278="","Falta código",IF(ISNA(MATCH($B1278,LST_COD,0)),"Código no registrado en Trabajadores",IF($E1278="","Concepto no está en el catálogo",IF($M1278="ERR","Retención de otro empleador: Origen = Otro empleador",IF(OR($J1278="",$K1278=""),"Falta monto o mes",IF(OR($K1278&lt;1,$K1278&gt;12),"Mes inicio inválido",IF(AND($L1278&lt;&gt;"",OR($L1278&lt;$K1278,$L1278&gt;12)),"Mes fin inválido",IF($N1278="","Falta frecuencia",IF(AND($G1278&lt;&gt;"Otro empleador",SUMPRODUCT(($O1278:$Z1278&lt;&gt;0)*(((COLUMN($O1278:$Z1278)-14)&lt;INDEX(Trabajadores!$M$6:$M$105,MATCH($B1278,LST_COD,0)))+((COLUMN($O1278:$Z1278)-14)&gt;INDEX(Trabajadores!$N$6:$N$105,MATCH($B1278,LST_COD,0)))))&gt;0),"Aviso: hay meses fuera del periodo laboral","OK"))))))))))</f>
        <v/>
      </c>
    </row>
    <row r="1279" customFormat="false" ht="15" hidden="false" customHeight="false" outlineLevel="0" collapsed="false">
      <c r="A1279" s="23" t="n">
        <v>1274</v>
      </c>
      <c r="B1279" s="7"/>
      <c r="C1279" s="35" t="str">
        <f aca="false">IF($B1279="","",IFERROR(INDEX(Trabajadores!$D$6:$D$105,MATCH($B1279,LST_COD,0)),"¿Código?"))</f>
        <v/>
      </c>
      <c r="D1279" s="30"/>
      <c r="E1279" s="9" t="str">
        <f aca="false">IF($D1279="","",IFERROR(VLOOKUP($D1279,CONC_TABLA,2,FALSE()),""))</f>
        <v/>
      </c>
      <c r="F1279" s="9" t="str">
        <f aca="false">IF($D1279="","",IFERROR(VLOOKUP($D1279,CONC_TABLA,3,FALSE()),""))</f>
        <v/>
      </c>
      <c r="G1279" s="30"/>
      <c r="H1279" s="30"/>
      <c r="I1279" s="30"/>
      <c r="J1279" s="29"/>
      <c r="K1279" s="28"/>
      <c r="L1279" s="28"/>
      <c r="M1279" s="9" t="str">
        <f aca="false">IF(OR($B1279="",$E1279=""),"",IF($E1279="INA","INA",IF($G1279="Otro empleador",IF($E1279="RET","RETO",IF($E1279="ORD","OTO","OTX")),IF($E1279="RET","ERR",$E1279))))</f>
        <v/>
      </c>
      <c r="N1279" s="9" t="str">
        <f aca="false">IF($I1279="","",IFERROR(VLOOKUP($I1279,FREC_TABLA,2,FALSE()),""))</f>
        <v/>
      </c>
      <c r="O1279" s="19" t="n">
        <f aca="false">IF(OR($M1279="",$M1279="ERR",$J1279="",$K1279="",$N1279=""),0,IF($N1279=0,IF(AND(OR(1=7,1=12),1&gt;=$K1279,1&lt;=IF($L1279="",12,$L1279)),$J1279,0),IF(AND(1&gt;=$K1279,1&lt;=IF($L1279="",12,$L1279),MOD(1-$K1279,$N1279)=0),$J1279,0)))</f>
        <v>0</v>
      </c>
      <c r="P1279" s="19" t="n">
        <f aca="false">IF(OR($M1279="",$M1279="ERR",$J1279="",$K1279="",$N1279=""),0,IF($N1279=0,IF(AND(OR(2=7,2=12),2&gt;=$K1279,2&lt;=IF($L1279="",12,$L1279)),$J1279,0),IF(AND(2&gt;=$K1279,2&lt;=IF($L1279="",12,$L1279),MOD(2-$K1279,$N1279)=0),$J1279,0)))</f>
        <v>0</v>
      </c>
      <c r="Q1279" s="19" t="n">
        <f aca="false">IF(OR($M1279="",$M1279="ERR",$J1279="",$K1279="",$N1279=""),0,IF($N1279=0,IF(AND(OR(3=7,3=12),3&gt;=$K1279,3&lt;=IF($L1279="",12,$L1279)),$J1279,0),IF(AND(3&gt;=$K1279,3&lt;=IF($L1279="",12,$L1279),MOD(3-$K1279,$N1279)=0),$J1279,0)))</f>
        <v>0</v>
      </c>
      <c r="R1279" s="19" t="n">
        <f aca="false">IF(OR($M1279="",$M1279="ERR",$J1279="",$K1279="",$N1279=""),0,IF($N1279=0,IF(AND(OR(4=7,4=12),4&gt;=$K1279,4&lt;=IF($L1279="",12,$L1279)),$J1279,0),IF(AND(4&gt;=$K1279,4&lt;=IF($L1279="",12,$L1279),MOD(4-$K1279,$N1279)=0),$J1279,0)))</f>
        <v>0</v>
      </c>
      <c r="S1279" s="19" t="n">
        <f aca="false">IF(OR($M1279="",$M1279="ERR",$J1279="",$K1279="",$N1279=""),0,IF($N1279=0,IF(AND(OR(5=7,5=12),5&gt;=$K1279,5&lt;=IF($L1279="",12,$L1279)),$J1279,0),IF(AND(5&gt;=$K1279,5&lt;=IF($L1279="",12,$L1279),MOD(5-$K1279,$N1279)=0),$J1279,0)))</f>
        <v>0</v>
      </c>
      <c r="T1279" s="19" t="n">
        <f aca="false">IF(OR($M1279="",$M1279="ERR",$J1279="",$K1279="",$N1279=""),0,IF($N1279=0,IF(AND(OR(6=7,6=12),6&gt;=$K1279,6&lt;=IF($L1279="",12,$L1279)),$J1279,0),IF(AND(6&gt;=$K1279,6&lt;=IF($L1279="",12,$L1279),MOD(6-$K1279,$N1279)=0),$J1279,0)))</f>
        <v>0</v>
      </c>
      <c r="U1279" s="19" t="n">
        <f aca="false">IF(OR($M1279="",$M1279="ERR",$J1279="",$K1279="",$N1279=""),0,IF($N1279=0,IF(AND(OR(7=7,7=12),7&gt;=$K1279,7&lt;=IF($L1279="",12,$L1279)),$J1279,0),IF(AND(7&gt;=$K1279,7&lt;=IF($L1279="",12,$L1279),MOD(7-$K1279,$N1279)=0),$J1279,0)))</f>
        <v>0</v>
      </c>
      <c r="V1279" s="19" t="n">
        <f aca="false">IF(OR($M1279="",$M1279="ERR",$J1279="",$K1279="",$N1279=""),0,IF($N1279=0,IF(AND(OR(8=7,8=12),8&gt;=$K1279,8&lt;=IF($L1279="",12,$L1279)),$J1279,0),IF(AND(8&gt;=$K1279,8&lt;=IF($L1279="",12,$L1279),MOD(8-$K1279,$N1279)=0),$J1279,0)))</f>
        <v>0</v>
      </c>
      <c r="W1279" s="19" t="n">
        <f aca="false">IF(OR($M1279="",$M1279="ERR",$J1279="",$K1279="",$N1279=""),0,IF($N1279=0,IF(AND(OR(9=7,9=12),9&gt;=$K1279,9&lt;=IF($L1279="",12,$L1279)),$J1279,0),IF(AND(9&gt;=$K1279,9&lt;=IF($L1279="",12,$L1279),MOD(9-$K1279,$N1279)=0),$J1279,0)))</f>
        <v>0</v>
      </c>
      <c r="X1279" s="19" t="n">
        <f aca="false">IF(OR($M1279="",$M1279="ERR",$J1279="",$K1279="",$N1279=""),0,IF($N1279=0,IF(AND(OR(10=7,10=12),10&gt;=$K1279,10&lt;=IF($L1279="",12,$L1279)),$J1279,0),IF(AND(10&gt;=$K1279,10&lt;=IF($L1279="",12,$L1279),MOD(10-$K1279,$N1279)=0),$J1279,0)))</f>
        <v>0</v>
      </c>
      <c r="Y1279" s="19" t="n">
        <f aca="false">IF(OR($M1279="",$M1279="ERR",$J1279="",$K1279="",$N1279=""),0,IF($N1279=0,IF(AND(OR(11=7,11=12),11&gt;=$K1279,11&lt;=IF($L1279="",12,$L1279)),$J1279,0),IF(AND(11&gt;=$K1279,11&lt;=IF($L1279="",12,$L1279),MOD(11-$K1279,$N1279)=0),$J1279,0)))</f>
        <v>0</v>
      </c>
      <c r="Z1279" s="19" t="n">
        <f aca="false">IF(OR($M1279="",$M1279="ERR",$J1279="",$K1279="",$N1279=""),0,IF($N1279=0,IF(AND(OR(12=7,12=12),12&gt;=$K1279,12&lt;=IF($L1279="",12,$L1279)),$J1279,0),IF(AND(12&gt;=$K1279,12&lt;=IF($L1279="",12,$L1279),MOD(12-$K1279,$N1279)=0),$J1279,0)))</f>
        <v>0</v>
      </c>
      <c r="AA1279" s="36" t="n">
        <f aca="false">SUM(O1279:Z1279)</f>
        <v>0</v>
      </c>
      <c r="AB1279" s="15" t="str">
        <f aca="false">IF(AND($B1279="",$D1279="",$J1279=""),"",IF($B1279="","Falta código",IF(ISNA(MATCH($B1279,LST_COD,0)),"Código no registrado en Trabajadores",IF($E1279="","Concepto no está en el catálogo",IF($M1279="ERR","Retención de otro empleador: Origen = Otro empleador",IF(OR($J1279="",$K1279=""),"Falta monto o mes",IF(OR($K1279&lt;1,$K1279&gt;12),"Mes inicio inválido",IF(AND($L1279&lt;&gt;"",OR($L1279&lt;$K1279,$L1279&gt;12)),"Mes fin inválido",IF($N1279="","Falta frecuencia",IF(AND($G1279&lt;&gt;"Otro empleador",SUMPRODUCT(($O1279:$Z1279&lt;&gt;0)*(((COLUMN($O1279:$Z1279)-14)&lt;INDEX(Trabajadores!$M$6:$M$105,MATCH($B1279,LST_COD,0)))+((COLUMN($O1279:$Z1279)-14)&gt;INDEX(Trabajadores!$N$6:$N$105,MATCH($B1279,LST_COD,0)))))&gt;0),"Aviso: hay meses fuera del periodo laboral","OK"))))))))))</f>
        <v/>
      </c>
    </row>
    <row r="1280" customFormat="false" ht="15" hidden="false" customHeight="false" outlineLevel="0" collapsed="false">
      <c r="A1280" s="23" t="n">
        <v>1275</v>
      </c>
      <c r="B1280" s="7"/>
      <c r="C1280" s="35" t="str">
        <f aca="false">IF($B1280="","",IFERROR(INDEX(Trabajadores!$D$6:$D$105,MATCH($B1280,LST_COD,0)),"¿Código?"))</f>
        <v/>
      </c>
      <c r="D1280" s="30"/>
      <c r="E1280" s="9" t="str">
        <f aca="false">IF($D1280="","",IFERROR(VLOOKUP($D1280,CONC_TABLA,2,FALSE()),""))</f>
        <v/>
      </c>
      <c r="F1280" s="9" t="str">
        <f aca="false">IF($D1280="","",IFERROR(VLOOKUP($D1280,CONC_TABLA,3,FALSE()),""))</f>
        <v/>
      </c>
      <c r="G1280" s="30"/>
      <c r="H1280" s="30"/>
      <c r="I1280" s="30"/>
      <c r="J1280" s="29"/>
      <c r="K1280" s="28"/>
      <c r="L1280" s="28"/>
      <c r="M1280" s="9" t="str">
        <f aca="false">IF(OR($B1280="",$E1280=""),"",IF($E1280="INA","INA",IF($G1280="Otro empleador",IF($E1280="RET","RETO",IF($E1280="ORD","OTO","OTX")),IF($E1280="RET","ERR",$E1280))))</f>
        <v/>
      </c>
      <c r="N1280" s="9" t="str">
        <f aca="false">IF($I1280="","",IFERROR(VLOOKUP($I1280,FREC_TABLA,2,FALSE()),""))</f>
        <v/>
      </c>
      <c r="O1280" s="19" t="n">
        <f aca="false">IF(OR($M1280="",$M1280="ERR",$J1280="",$K1280="",$N1280=""),0,IF($N1280=0,IF(AND(OR(1=7,1=12),1&gt;=$K1280,1&lt;=IF($L1280="",12,$L1280)),$J1280,0),IF(AND(1&gt;=$K1280,1&lt;=IF($L1280="",12,$L1280),MOD(1-$K1280,$N1280)=0),$J1280,0)))</f>
        <v>0</v>
      </c>
      <c r="P1280" s="19" t="n">
        <f aca="false">IF(OR($M1280="",$M1280="ERR",$J1280="",$K1280="",$N1280=""),0,IF($N1280=0,IF(AND(OR(2=7,2=12),2&gt;=$K1280,2&lt;=IF($L1280="",12,$L1280)),$J1280,0),IF(AND(2&gt;=$K1280,2&lt;=IF($L1280="",12,$L1280),MOD(2-$K1280,$N1280)=0),$J1280,0)))</f>
        <v>0</v>
      </c>
      <c r="Q1280" s="19" t="n">
        <f aca="false">IF(OR($M1280="",$M1280="ERR",$J1280="",$K1280="",$N1280=""),0,IF($N1280=0,IF(AND(OR(3=7,3=12),3&gt;=$K1280,3&lt;=IF($L1280="",12,$L1280)),$J1280,0),IF(AND(3&gt;=$K1280,3&lt;=IF($L1280="",12,$L1280),MOD(3-$K1280,$N1280)=0),$J1280,0)))</f>
        <v>0</v>
      </c>
      <c r="R1280" s="19" t="n">
        <f aca="false">IF(OR($M1280="",$M1280="ERR",$J1280="",$K1280="",$N1280=""),0,IF($N1280=0,IF(AND(OR(4=7,4=12),4&gt;=$K1280,4&lt;=IF($L1280="",12,$L1280)),$J1280,0),IF(AND(4&gt;=$K1280,4&lt;=IF($L1280="",12,$L1280),MOD(4-$K1280,$N1280)=0),$J1280,0)))</f>
        <v>0</v>
      </c>
      <c r="S1280" s="19" t="n">
        <f aca="false">IF(OR($M1280="",$M1280="ERR",$J1280="",$K1280="",$N1280=""),0,IF($N1280=0,IF(AND(OR(5=7,5=12),5&gt;=$K1280,5&lt;=IF($L1280="",12,$L1280)),$J1280,0),IF(AND(5&gt;=$K1280,5&lt;=IF($L1280="",12,$L1280),MOD(5-$K1280,$N1280)=0),$J1280,0)))</f>
        <v>0</v>
      </c>
      <c r="T1280" s="19" t="n">
        <f aca="false">IF(OR($M1280="",$M1280="ERR",$J1280="",$K1280="",$N1280=""),0,IF($N1280=0,IF(AND(OR(6=7,6=12),6&gt;=$K1280,6&lt;=IF($L1280="",12,$L1280)),$J1280,0),IF(AND(6&gt;=$K1280,6&lt;=IF($L1280="",12,$L1280),MOD(6-$K1280,$N1280)=0),$J1280,0)))</f>
        <v>0</v>
      </c>
      <c r="U1280" s="19" t="n">
        <f aca="false">IF(OR($M1280="",$M1280="ERR",$J1280="",$K1280="",$N1280=""),0,IF($N1280=0,IF(AND(OR(7=7,7=12),7&gt;=$K1280,7&lt;=IF($L1280="",12,$L1280)),$J1280,0),IF(AND(7&gt;=$K1280,7&lt;=IF($L1280="",12,$L1280),MOD(7-$K1280,$N1280)=0),$J1280,0)))</f>
        <v>0</v>
      </c>
      <c r="V1280" s="19" t="n">
        <f aca="false">IF(OR($M1280="",$M1280="ERR",$J1280="",$K1280="",$N1280=""),0,IF($N1280=0,IF(AND(OR(8=7,8=12),8&gt;=$K1280,8&lt;=IF($L1280="",12,$L1280)),$J1280,0),IF(AND(8&gt;=$K1280,8&lt;=IF($L1280="",12,$L1280),MOD(8-$K1280,$N1280)=0),$J1280,0)))</f>
        <v>0</v>
      </c>
      <c r="W1280" s="19" t="n">
        <f aca="false">IF(OR($M1280="",$M1280="ERR",$J1280="",$K1280="",$N1280=""),0,IF($N1280=0,IF(AND(OR(9=7,9=12),9&gt;=$K1280,9&lt;=IF($L1280="",12,$L1280)),$J1280,0),IF(AND(9&gt;=$K1280,9&lt;=IF($L1280="",12,$L1280),MOD(9-$K1280,$N1280)=0),$J1280,0)))</f>
        <v>0</v>
      </c>
      <c r="X1280" s="19" t="n">
        <f aca="false">IF(OR($M1280="",$M1280="ERR",$J1280="",$K1280="",$N1280=""),0,IF($N1280=0,IF(AND(OR(10=7,10=12),10&gt;=$K1280,10&lt;=IF($L1280="",12,$L1280)),$J1280,0),IF(AND(10&gt;=$K1280,10&lt;=IF($L1280="",12,$L1280),MOD(10-$K1280,$N1280)=0),$J1280,0)))</f>
        <v>0</v>
      </c>
      <c r="Y1280" s="19" t="n">
        <f aca="false">IF(OR($M1280="",$M1280="ERR",$J1280="",$K1280="",$N1280=""),0,IF($N1280=0,IF(AND(OR(11=7,11=12),11&gt;=$K1280,11&lt;=IF($L1280="",12,$L1280)),$J1280,0),IF(AND(11&gt;=$K1280,11&lt;=IF($L1280="",12,$L1280),MOD(11-$K1280,$N1280)=0),$J1280,0)))</f>
        <v>0</v>
      </c>
      <c r="Z1280" s="19" t="n">
        <f aca="false">IF(OR($M1280="",$M1280="ERR",$J1280="",$K1280="",$N1280=""),0,IF($N1280=0,IF(AND(OR(12=7,12=12),12&gt;=$K1280,12&lt;=IF($L1280="",12,$L1280)),$J1280,0),IF(AND(12&gt;=$K1280,12&lt;=IF($L1280="",12,$L1280),MOD(12-$K1280,$N1280)=0),$J1280,0)))</f>
        <v>0</v>
      </c>
      <c r="AA1280" s="36" t="n">
        <f aca="false">SUM(O1280:Z1280)</f>
        <v>0</v>
      </c>
      <c r="AB1280" s="15" t="str">
        <f aca="false">IF(AND($B1280="",$D1280="",$J1280=""),"",IF($B1280="","Falta código",IF(ISNA(MATCH($B1280,LST_COD,0)),"Código no registrado en Trabajadores",IF($E1280="","Concepto no está en el catálogo",IF($M1280="ERR","Retención de otro empleador: Origen = Otro empleador",IF(OR($J1280="",$K1280=""),"Falta monto o mes",IF(OR($K1280&lt;1,$K1280&gt;12),"Mes inicio inválido",IF(AND($L1280&lt;&gt;"",OR($L1280&lt;$K1280,$L1280&gt;12)),"Mes fin inválido",IF($N1280="","Falta frecuencia",IF(AND($G1280&lt;&gt;"Otro empleador",SUMPRODUCT(($O1280:$Z1280&lt;&gt;0)*(((COLUMN($O1280:$Z1280)-14)&lt;INDEX(Trabajadores!$M$6:$M$105,MATCH($B1280,LST_COD,0)))+((COLUMN($O1280:$Z1280)-14)&gt;INDEX(Trabajadores!$N$6:$N$105,MATCH($B1280,LST_COD,0)))))&gt;0),"Aviso: hay meses fuera del periodo laboral","OK"))))))))))</f>
        <v/>
      </c>
    </row>
    <row r="1281" customFormat="false" ht="15" hidden="false" customHeight="false" outlineLevel="0" collapsed="false">
      <c r="A1281" s="23" t="n">
        <v>1276</v>
      </c>
      <c r="B1281" s="7"/>
      <c r="C1281" s="35" t="str">
        <f aca="false">IF($B1281="","",IFERROR(INDEX(Trabajadores!$D$6:$D$105,MATCH($B1281,LST_COD,0)),"¿Código?"))</f>
        <v/>
      </c>
      <c r="D1281" s="30"/>
      <c r="E1281" s="9" t="str">
        <f aca="false">IF($D1281="","",IFERROR(VLOOKUP($D1281,CONC_TABLA,2,FALSE()),""))</f>
        <v/>
      </c>
      <c r="F1281" s="9" t="str">
        <f aca="false">IF($D1281="","",IFERROR(VLOOKUP($D1281,CONC_TABLA,3,FALSE()),""))</f>
        <v/>
      </c>
      <c r="G1281" s="30"/>
      <c r="H1281" s="30"/>
      <c r="I1281" s="30"/>
      <c r="J1281" s="29"/>
      <c r="K1281" s="28"/>
      <c r="L1281" s="28"/>
      <c r="M1281" s="9" t="str">
        <f aca="false">IF(OR($B1281="",$E1281=""),"",IF($E1281="INA","INA",IF($G1281="Otro empleador",IF($E1281="RET","RETO",IF($E1281="ORD","OTO","OTX")),IF($E1281="RET","ERR",$E1281))))</f>
        <v/>
      </c>
      <c r="N1281" s="9" t="str">
        <f aca="false">IF($I1281="","",IFERROR(VLOOKUP($I1281,FREC_TABLA,2,FALSE()),""))</f>
        <v/>
      </c>
      <c r="O1281" s="19" t="n">
        <f aca="false">IF(OR($M1281="",$M1281="ERR",$J1281="",$K1281="",$N1281=""),0,IF($N1281=0,IF(AND(OR(1=7,1=12),1&gt;=$K1281,1&lt;=IF($L1281="",12,$L1281)),$J1281,0),IF(AND(1&gt;=$K1281,1&lt;=IF($L1281="",12,$L1281),MOD(1-$K1281,$N1281)=0),$J1281,0)))</f>
        <v>0</v>
      </c>
      <c r="P1281" s="19" t="n">
        <f aca="false">IF(OR($M1281="",$M1281="ERR",$J1281="",$K1281="",$N1281=""),0,IF($N1281=0,IF(AND(OR(2=7,2=12),2&gt;=$K1281,2&lt;=IF($L1281="",12,$L1281)),$J1281,0),IF(AND(2&gt;=$K1281,2&lt;=IF($L1281="",12,$L1281),MOD(2-$K1281,$N1281)=0),$J1281,0)))</f>
        <v>0</v>
      </c>
      <c r="Q1281" s="19" t="n">
        <f aca="false">IF(OR($M1281="",$M1281="ERR",$J1281="",$K1281="",$N1281=""),0,IF($N1281=0,IF(AND(OR(3=7,3=12),3&gt;=$K1281,3&lt;=IF($L1281="",12,$L1281)),$J1281,0),IF(AND(3&gt;=$K1281,3&lt;=IF($L1281="",12,$L1281),MOD(3-$K1281,$N1281)=0),$J1281,0)))</f>
        <v>0</v>
      </c>
      <c r="R1281" s="19" t="n">
        <f aca="false">IF(OR($M1281="",$M1281="ERR",$J1281="",$K1281="",$N1281=""),0,IF($N1281=0,IF(AND(OR(4=7,4=12),4&gt;=$K1281,4&lt;=IF($L1281="",12,$L1281)),$J1281,0),IF(AND(4&gt;=$K1281,4&lt;=IF($L1281="",12,$L1281),MOD(4-$K1281,$N1281)=0),$J1281,0)))</f>
        <v>0</v>
      </c>
      <c r="S1281" s="19" t="n">
        <f aca="false">IF(OR($M1281="",$M1281="ERR",$J1281="",$K1281="",$N1281=""),0,IF($N1281=0,IF(AND(OR(5=7,5=12),5&gt;=$K1281,5&lt;=IF($L1281="",12,$L1281)),$J1281,0),IF(AND(5&gt;=$K1281,5&lt;=IF($L1281="",12,$L1281),MOD(5-$K1281,$N1281)=0),$J1281,0)))</f>
        <v>0</v>
      </c>
      <c r="T1281" s="19" t="n">
        <f aca="false">IF(OR($M1281="",$M1281="ERR",$J1281="",$K1281="",$N1281=""),0,IF($N1281=0,IF(AND(OR(6=7,6=12),6&gt;=$K1281,6&lt;=IF($L1281="",12,$L1281)),$J1281,0),IF(AND(6&gt;=$K1281,6&lt;=IF($L1281="",12,$L1281),MOD(6-$K1281,$N1281)=0),$J1281,0)))</f>
        <v>0</v>
      </c>
      <c r="U1281" s="19" t="n">
        <f aca="false">IF(OR($M1281="",$M1281="ERR",$J1281="",$K1281="",$N1281=""),0,IF($N1281=0,IF(AND(OR(7=7,7=12),7&gt;=$K1281,7&lt;=IF($L1281="",12,$L1281)),$J1281,0),IF(AND(7&gt;=$K1281,7&lt;=IF($L1281="",12,$L1281),MOD(7-$K1281,$N1281)=0),$J1281,0)))</f>
        <v>0</v>
      </c>
      <c r="V1281" s="19" t="n">
        <f aca="false">IF(OR($M1281="",$M1281="ERR",$J1281="",$K1281="",$N1281=""),0,IF($N1281=0,IF(AND(OR(8=7,8=12),8&gt;=$K1281,8&lt;=IF($L1281="",12,$L1281)),$J1281,0),IF(AND(8&gt;=$K1281,8&lt;=IF($L1281="",12,$L1281),MOD(8-$K1281,$N1281)=0),$J1281,0)))</f>
        <v>0</v>
      </c>
      <c r="W1281" s="19" t="n">
        <f aca="false">IF(OR($M1281="",$M1281="ERR",$J1281="",$K1281="",$N1281=""),0,IF($N1281=0,IF(AND(OR(9=7,9=12),9&gt;=$K1281,9&lt;=IF($L1281="",12,$L1281)),$J1281,0),IF(AND(9&gt;=$K1281,9&lt;=IF($L1281="",12,$L1281),MOD(9-$K1281,$N1281)=0),$J1281,0)))</f>
        <v>0</v>
      </c>
      <c r="X1281" s="19" t="n">
        <f aca="false">IF(OR($M1281="",$M1281="ERR",$J1281="",$K1281="",$N1281=""),0,IF($N1281=0,IF(AND(OR(10=7,10=12),10&gt;=$K1281,10&lt;=IF($L1281="",12,$L1281)),$J1281,0),IF(AND(10&gt;=$K1281,10&lt;=IF($L1281="",12,$L1281),MOD(10-$K1281,$N1281)=0),$J1281,0)))</f>
        <v>0</v>
      </c>
      <c r="Y1281" s="19" t="n">
        <f aca="false">IF(OR($M1281="",$M1281="ERR",$J1281="",$K1281="",$N1281=""),0,IF($N1281=0,IF(AND(OR(11=7,11=12),11&gt;=$K1281,11&lt;=IF($L1281="",12,$L1281)),$J1281,0),IF(AND(11&gt;=$K1281,11&lt;=IF($L1281="",12,$L1281),MOD(11-$K1281,$N1281)=0),$J1281,0)))</f>
        <v>0</v>
      </c>
      <c r="Z1281" s="19" t="n">
        <f aca="false">IF(OR($M1281="",$M1281="ERR",$J1281="",$K1281="",$N1281=""),0,IF($N1281=0,IF(AND(OR(12=7,12=12),12&gt;=$K1281,12&lt;=IF($L1281="",12,$L1281)),$J1281,0),IF(AND(12&gt;=$K1281,12&lt;=IF($L1281="",12,$L1281),MOD(12-$K1281,$N1281)=0),$J1281,0)))</f>
        <v>0</v>
      </c>
      <c r="AA1281" s="36" t="n">
        <f aca="false">SUM(O1281:Z1281)</f>
        <v>0</v>
      </c>
      <c r="AB1281" s="15" t="str">
        <f aca="false">IF(AND($B1281="",$D1281="",$J1281=""),"",IF($B1281="","Falta código",IF(ISNA(MATCH($B1281,LST_COD,0)),"Código no registrado en Trabajadores",IF($E1281="","Concepto no está en el catálogo",IF($M1281="ERR","Retención de otro empleador: Origen = Otro empleador",IF(OR($J1281="",$K1281=""),"Falta monto o mes",IF(OR($K1281&lt;1,$K1281&gt;12),"Mes inicio inválido",IF(AND($L1281&lt;&gt;"",OR($L1281&lt;$K1281,$L1281&gt;12)),"Mes fin inválido",IF($N1281="","Falta frecuencia",IF(AND($G1281&lt;&gt;"Otro empleador",SUMPRODUCT(($O1281:$Z1281&lt;&gt;0)*(((COLUMN($O1281:$Z1281)-14)&lt;INDEX(Trabajadores!$M$6:$M$105,MATCH($B1281,LST_COD,0)))+((COLUMN($O1281:$Z1281)-14)&gt;INDEX(Trabajadores!$N$6:$N$105,MATCH($B1281,LST_COD,0)))))&gt;0),"Aviso: hay meses fuera del periodo laboral","OK"))))))))))</f>
        <v/>
      </c>
    </row>
    <row r="1282" customFormat="false" ht="15" hidden="false" customHeight="false" outlineLevel="0" collapsed="false">
      <c r="A1282" s="23" t="n">
        <v>1277</v>
      </c>
      <c r="B1282" s="7"/>
      <c r="C1282" s="35" t="str">
        <f aca="false">IF($B1282="","",IFERROR(INDEX(Trabajadores!$D$6:$D$105,MATCH($B1282,LST_COD,0)),"¿Código?"))</f>
        <v/>
      </c>
      <c r="D1282" s="30"/>
      <c r="E1282" s="9" t="str">
        <f aca="false">IF($D1282="","",IFERROR(VLOOKUP($D1282,CONC_TABLA,2,FALSE()),""))</f>
        <v/>
      </c>
      <c r="F1282" s="9" t="str">
        <f aca="false">IF($D1282="","",IFERROR(VLOOKUP($D1282,CONC_TABLA,3,FALSE()),""))</f>
        <v/>
      </c>
      <c r="G1282" s="30"/>
      <c r="H1282" s="30"/>
      <c r="I1282" s="30"/>
      <c r="J1282" s="29"/>
      <c r="K1282" s="28"/>
      <c r="L1282" s="28"/>
      <c r="M1282" s="9" t="str">
        <f aca="false">IF(OR($B1282="",$E1282=""),"",IF($E1282="INA","INA",IF($G1282="Otro empleador",IF($E1282="RET","RETO",IF($E1282="ORD","OTO","OTX")),IF($E1282="RET","ERR",$E1282))))</f>
        <v/>
      </c>
      <c r="N1282" s="9" t="str">
        <f aca="false">IF($I1282="","",IFERROR(VLOOKUP($I1282,FREC_TABLA,2,FALSE()),""))</f>
        <v/>
      </c>
      <c r="O1282" s="19" t="n">
        <f aca="false">IF(OR($M1282="",$M1282="ERR",$J1282="",$K1282="",$N1282=""),0,IF($N1282=0,IF(AND(OR(1=7,1=12),1&gt;=$K1282,1&lt;=IF($L1282="",12,$L1282)),$J1282,0),IF(AND(1&gt;=$K1282,1&lt;=IF($L1282="",12,$L1282),MOD(1-$K1282,$N1282)=0),$J1282,0)))</f>
        <v>0</v>
      </c>
      <c r="P1282" s="19" t="n">
        <f aca="false">IF(OR($M1282="",$M1282="ERR",$J1282="",$K1282="",$N1282=""),0,IF($N1282=0,IF(AND(OR(2=7,2=12),2&gt;=$K1282,2&lt;=IF($L1282="",12,$L1282)),$J1282,0),IF(AND(2&gt;=$K1282,2&lt;=IF($L1282="",12,$L1282),MOD(2-$K1282,$N1282)=0),$J1282,0)))</f>
        <v>0</v>
      </c>
      <c r="Q1282" s="19" t="n">
        <f aca="false">IF(OR($M1282="",$M1282="ERR",$J1282="",$K1282="",$N1282=""),0,IF($N1282=0,IF(AND(OR(3=7,3=12),3&gt;=$K1282,3&lt;=IF($L1282="",12,$L1282)),$J1282,0),IF(AND(3&gt;=$K1282,3&lt;=IF($L1282="",12,$L1282),MOD(3-$K1282,$N1282)=0),$J1282,0)))</f>
        <v>0</v>
      </c>
      <c r="R1282" s="19" t="n">
        <f aca="false">IF(OR($M1282="",$M1282="ERR",$J1282="",$K1282="",$N1282=""),0,IF($N1282=0,IF(AND(OR(4=7,4=12),4&gt;=$K1282,4&lt;=IF($L1282="",12,$L1282)),$J1282,0),IF(AND(4&gt;=$K1282,4&lt;=IF($L1282="",12,$L1282),MOD(4-$K1282,$N1282)=0),$J1282,0)))</f>
        <v>0</v>
      </c>
      <c r="S1282" s="19" t="n">
        <f aca="false">IF(OR($M1282="",$M1282="ERR",$J1282="",$K1282="",$N1282=""),0,IF($N1282=0,IF(AND(OR(5=7,5=12),5&gt;=$K1282,5&lt;=IF($L1282="",12,$L1282)),$J1282,0),IF(AND(5&gt;=$K1282,5&lt;=IF($L1282="",12,$L1282),MOD(5-$K1282,$N1282)=0),$J1282,0)))</f>
        <v>0</v>
      </c>
      <c r="T1282" s="19" t="n">
        <f aca="false">IF(OR($M1282="",$M1282="ERR",$J1282="",$K1282="",$N1282=""),0,IF($N1282=0,IF(AND(OR(6=7,6=12),6&gt;=$K1282,6&lt;=IF($L1282="",12,$L1282)),$J1282,0),IF(AND(6&gt;=$K1282,6&lt;=IF($L1282="",12,$L1282),MOD(6-$K1282,$N1282)=0),$J1282,0)))</f>
        <v>0</v>
      </c>
      <c r="U1282" s="19" t="n">
        <f aca="false">IF(OR($M1282="",$M1282="ERR",$J1282="",$K1282="",$N1282=""),0,IF($N1282=0,IF(AND(OR(7=7,7=12),7&gt;=$K1282,7&lt;=IF($L1282="",12,$L1282)),$J1282,0),IF(AND(7&gt;=$K1282,7&lt;=IF($L1282="",12,$L1282),MOD(7-$K1282,$N1282)=0),$J1282,0)))</f>
        <v>0</v>
      </c>
      <c r="V1282" s="19" t="n">
        <f aca="false">IF(OR($M1282="",$M1282="ERR",$J1282="",$K1282="",$N1282=""),0,IF($N1282=0,IF(AND(OR(8=7,8=12),8&gt;=$K1282,8&lt;=IF($L1282="",12,$L1282)),$J1282,0),IF(AND(8&gt;=$K1282,8&lt;=IF($L1282="",12,$L1282),MOD(8-$K1282,$N1282)=0),$J1282,0)))</f>
        <v>0</v>
      </c>
      <c r="W1282" s="19" t="n">
        <f aca="false">IF(OR($M1282="",$M1282="ERR",$J1282="",$K1282="",$N1282=""),0,IF($N1282=0,IF(AND(OR(9=7,9=12),9&gt;=$K1282,9&lt;=IF($L1282="",12,$L1282)),$J1282,0),IF(AND(9&gt;=$K1282,9&lt;=IF($L1282="",12,$L1282),MOD(9-$K1282,$N1282)=0),$J1282,0)))</f>
        <v>0</v>
      </c>
      <c r="X1282" s="19" t="n">
        <f aca="false">IF(OR($M1282="",$M1282="ERR",$J1282="",$K1282="",$N1282=""),0,IF($N1282=0,IF(AND(OR(10=7,10=12),10&gt;=$K1282,10&lt;=IF($L1282="",12,$L1282)),$J1282,0),IF(AND(10&gt;=$K1282,10&lt;=IF($L1282="",12,$L1282),MOD(10-$K1282,$N1282)=0),$J1282,0)))</f>
        <v>0</v>
      </c>
      <c r="Y1282" s="19" t="n">
        <f aca="false">IF(OR($M1282="",$M1282="ERR",$J1282="",$K1282="",$N1282=""),0,IF($N1282=0,IF(AND(OR(11=7,11=12),11&gt;=$K1282,11&lt;=IF($L1282="",12,$L1282)),$J1282,0),IF(AND(11&gt;=$K1282,11&lt;=IF($L1282="",12,$L1282),MOD(11-$K1282,$N1282)=0),$J1282,0)))</f>
        <v>0</v>
      </c>
      <c r="Z1282" s="19" t="n">
        <f aca="false">IF(OR($M1282="",$M1282="ERR",$J1282="",$K1282="",$N1282=""),0,IF($N1282=0,IF(AND(OR(12=7,12=12),12&gt;=$K1282,12&lt;=IF($L1282="",12,$L1282)),$J1282,0),IF(AND(12&gt;=$K1282,12&lt;=IF($L1282="",12,$L1282),MOD(12-$K1282,$N1282)=0),$J1282,0)))</f>
        <v>0</v>
      </c>
      <c r="AA1282" s="36" t="n">
        <f aca="false">SUM(O1282:Z1282)</f>
        <v>0</v>
      </c>
      <c r="AB1282" s="15" t="str">
        <f aca="false">IF(AND($B1282="",$D1282="",$J1282=""),"",IF($B1282="","Falta código",IF(ISNA(MATCH($B1282,LST_COD,0)),"Código no registrado en Trabajadores",IF($E1282="","Concepto no está en el catálogo",IF($M1282="ERR","Retención de otro empleador: Origen = Otro empleador",IF(OR($J1282="",$K1282=""),"Falta monto o mes",IF(OR($K1282&lt;1,$K1282&gt;12),"Mes inicio inválido",IF(AND($L1282&lt;&gt;"",OR($L1282&lt;$K1282,$L1282&gt;12)),"Mes fin inválido",IF($N1282="","Falta frecuencia",IF(AND($G1282&lt;&gt;"Otro empleador",SUMPRODUCT(($O1282:$Z1282&lt;&gt;0)*(((COLUMN($O1282:$Z1282)-14)&lt;INDEX(Trabajadores!$M$6:$M$105,MATCH($B1282,LST_COD,0)))+((COLUMN($O1282:$Z1282)-14)&gt;INDEX(Trabajadores!$N$6:$N$105,MATCH($B1282,LST_COD,0)))))&gt;0),"Aviso: hay meses fuera del periodo laboral","OK"))))))))))</f>
        <v/>
      </c>
    </row>
    <row r="1283" customFormat="false" ht="15" hidden="false" customHeight="false" outlineLevel="0" collapsed="false">
      <c r="A1283" s="23" t="n">
        <v>1278</v>
      </c>
      <c r="B1283" s="7"/>
      <c r="C1283" s="35" t="str">
        <f aca="false">IF($B1283="","",IFERROR(INDEX(Trabajadores!$D$6:$D$105,MATCH($B1283,LST_COD,0)),"¿Código?"))</f>
        <v/>
      </c>
      <c r="D1283" s="30"/>
      <c r="E1283" s="9" t="str">
        <f aca="false">IF($D1283="","",IFERROR(VLOOKUP($D1283,CONC_TABLA,2,FALSE()),""))</f>
        <v/>
      </c>
      <c r="F1283" s="9" t="str">
        <f aca="false">IF($D1283="","",IFERROR(VLOOKUP($D1283,CONC_TABLA,3,FALSE()),""))</f>
        <v/>
      </c>
      <c r="G1283" s="30"/>
      <c r="H1283" s="30"/>
      <c r="I1283" s="30"/>
      <c r="J1283" s="29"/>
      <c r="K1283" s="28"/>
      <c r="L1283" s="28"/>
      <c r="M1283" s="9" t="str">
        <f aca="false">IF(OR($B1283="",$E1283=""),"",IF($E1283="INA","INA",IF($G1283="Otro empleador",IF($E1283="RET","RETO",IF($E1283="ORD","OTO","OTX")),IF($E1283="RET","ERR",$E1283))))</f>
        <v/>
      </c>
      <c r="N1283" s="9" t="str">
        <f aca="false">IF($I1283="","",IFERROR(VLOOKUP($I1283,FREC_TABLA,2,FALSE()),""))</f>
        <v/>
      </c>
      <c r="O1283" s="19" t="n">
        <f aca="false">IF(OR($M1283="",$M1283="ERR",$J1283="",$K1283="",$N1283=""),0,IF($N1283=0,IF(AND(OR(1=7,1=12),1&gt;=$K1283,1&lt;=IF($L1283="",12,$L1283)),$J1283,0),IF(AND(1&gt;=$K1283,1&lt;=IF($L1283="",12,$L1283),MOD(1-$K1283,$N1283)=0),$J1283,0)))</f>
        <v>0</v>
      </c>
      <c r="P1283" s="19" t="n">
        <f aca="false">IF(OR($M1283="",$M1283="ERR",$J1283="",$K1283="",$N1283=""),0,IF($N1283=0,IF(AND(OR(2=7,2=12),2&gt;=$K1283,2&lt;=IF($L1283="",12,$L1283)),$J1283,0),IF(AND(2&gt;=$K1283,2&lt;=IF($L1283="",12,$L1283),MOD(2-$K1283,$N1283)=0),$J1283,0)))</f>
        <v>0</v>
      </c>
      <c r="Q1283" s="19" t="n">
        <f aca="false">IF(OR($M1283="",$M1283="ERR",$J1283="",$K1283="",$N1283=""),0,IF($N1283=0,IF(AND(OR(3=7,3=12),3&gt;=$K1283,3&lt;=IF($L1283="",12,$L1283)),$J1283,0),IF(AND(3&gt;=$K1283,3&lt;=IF($L1283="",12,$L1283),MOD(3-$K1283,$N1283)=0),$J1283,0)))</f>
        <v>0</v>
      </c>
      <c r="R1283" s="19" t="n">
        <f aca="false">IF(OR($M1283="",$M1283="ERR",$J1283="",$K1283="",$N1283=""),0,IF($N1283=0,IF(AND(OR(4=7,4=12),4&gt;=$K1283,4&lt;=IF($L1283="",12,$L1283)),$J1283,0),IF(AND(4&gt;=$K1283,4&lt;=IF($L1283="",12,$L1283),MOD(4-$K1283,$N1283)=0),$J1283,0)))</f>
        <v>0</v>
      </c>
      <c r="S1283" s="19" t="n">
        <f aca="false">IF(OR($M1283="",$M1283="ERR",$J1283="",$K1283="",$N1283=""),0,IF($N1283=0,IF(AND(OR(5=7,5=12),5&gt;=$K1283,5&lt;=IF($L1283="",12,$L1283)),$J1283,0),IF(AND(5&gt;=$K1283,5&lt;=IF($L1283="",12,$L1283),MOD(5-$K1283,$N1283)=0),$J1283,0)))</f>
        <v>0</v>
      </c>
      <c r="T1283" s="19" t="n">
        <f aca="false">IF(OR($M1283="",$M1283="ERR",$J1283="",$K1283="",$N1283=""),0,IF($N1283=0,IF(AND(OR(6=7,6=12),6&gt;=$K1283,6&lt;=IF($L1283="",12,$L1283)),$J1283,0),IF(AND(6&gt;=$K1283,6&lt;=IF($L1283="",12,$L1283),MOD(6-$K1283,$N1283)=0),$J1283,0)))</f>
        <v>0</v>
      </c>
      <c r="U1283" s="19" t="n">
        <f aca="false">IF(OR($M1283="",$M1283="ERR",$J1283="",$K1283="",$N1283=""),0,IF($N1283=0,IF(AND(OR(7=7,7=12),7&gt;=$K1283,7&lt;=IF($L1283="",12,$L1283)),$J1283,0),IF(AND(7&gt;=$K1283,7&lt;=IF($L1283="",12,$L1283),MOD(7-$K1283,$N1283)=0),$J1283,0)))</f>
        <v>0</v>
      </c>
      <c r="V1283" s="19" t="n">
        <f aca="false">IF(OR($M1283="",$M1283="ERR",$J1283="",$K1283="",$N1283=""),0,IF($N1283=0,IF(AND(OR(8=7,8=12),8&gt;=$K1283,8&lt;=IF($L1283="",12,$L1283)),$J1283,0),IF(AND(8&gt;=$K1283,8&lt;=IF($L1283="",12,$L1283),MOD(8-$K1283,$N1283)=0),$J1283,0)))</f>
        <v>0</v>
      </c>
      <c r="W1283" s="19" t="n">
        <f aca="false">IF(OR($M1283="",$M1283="ERR",$J1283="",$K1283="",$N1283=""),0,IF($N1283=0,IF(AND(OR(9=7,9=12),9&gt;=$K1283,9&lt;=IF($L1283="",12,$L1283)),$J1283,0),IF(AND(9&gt;=$K1283,9&lt;=IF($L1283="",12,$L1283),MOD(9-$K1283,$N1283)=0),$J1283,0)))</f>
        <v>0</v>
      </c>
      <c r="X1283" s="19" t="n">
        <f aca="false">IF(OR($M1283="",$M1283="ERR",$J1283="",$K1283="",$N1283=""),0,IF($N1283=0,IF(AND(OR(10=7,10=12),10&gt;=$K1283,10&lt;=IF($L1283="",12,$L1283)),$J1283,0),IF(AND(10&gt;=$K1283,10&lt;=IF($L1283="",12,$L1283),MOD(10-$K1283,$N1283)=0),$J1283,0)))</f>
        <v>0</v>
      </c>
      <c r="Y1283" s="19" t="n">
        <f aca="false">IF(OR($M1283="",$M1283="ERR",$J1283="",$K1283="",$N1283=""),0,IF($N1283=0,IF(AND(OR(11=7,11=12),11&gt;=$K1283,11&lt;=IF($L1283="",12,$L1283)),$J1283,0),IF(AND(11&gt;=$K1283,11&lt;=IF($L1283="",12,$L1283),MOD(11-$K1283,$N1283)=0),$J1283,0)))</f>
        <v>0</v>
      </c>
      <c r="Z1283" s="19" t="n">
        <f aca="false">IF(OR($M1283="",$M1283="ERR",$J1283="",$K1283="",$N1283=""),0,IF($N1283=0,IF(AND(OR(12=7,12=12),12&gt;=$K1283,12&lt;=IF($L1283="",12,$L1283)),$J1283,0),IF(AND(12&gt;=$K1283,12&lt;=IF($L1283="",12,$L1283),MOD(12-$K1283,$N1283)=0),$J1283,0)))</f>
        <v>0</v>
      </c>
      <c r="AA1283" s="36" t="n">
        <f aca="false">SUM(O1283:Z1283)</f>
        <v>0</v>
      </c>
      <c r="AB1283" s="15" t="str">
        <f aca="false">IF(AND($B1283="",$D1283="",$J1283=""),"",IF($B1283="","Falta código",IF(ISNA(MATCH($B1283,LST_COD,0)),"Código no registrado en Trabajadores",IF($E1283="","Concepto no está en el catálogo",IF($M1283="ERR","Retención de otro empleador: Origen = Otro empleador",IF(OR($J1283="",$K1283=""),"Falta monto o mes",IF(OR($K1283&lt;1,$K1283&gt;12),"Mes inicio inválido",IF(AND($L1283&lt;&gt;"",OR($L1283&lt;$K1283,$L1283&gt;12)),"Mes fin inválido",IF($N1283="","Falta frecuencia",IF(AND($G1283&lt;&gt;"Otro empleador",SUMPRODUCT(($O1283:$Z1283&lt;&gt;0)*(((COLUMN($O1283:$Z1283)-14)&lt;INDEX(Trabajadores!$M$6:$M$105,MATCH($B1283,LST_COD,0)))+((COLUMN($O1283:$Z1283)-14)&gt;INDEX(Trabajadores!$N$6:$N$105,MATCH($B1283,LST_COD,0)))))&gt;0),"Aviso: hay meses fuera del periodo laboral","OK"))))))))))</f>
        <v/>
      </c>
    </row>
    <row r="1284" customFormat="false" ht="15" hidden="false" customHeight="false" outlineLevel="0" collapsed="false">
      <c r="A1284" s="23" t="n">
        <v>1279</v>
      </c>
      <c r="B1284" s="7"/>
      <c r="C1284" s="35" t="str">
        <f aca="false">IF($B1284="","",IFERROR(INDEX(Trabajadores!$D$6:$D$105,MATCH($B1284,LST_COD,0)),"¿Código?"))</f>
        <v/>
      </c>
      <c r="D1284" s="30"/>
      <c r="E1284" s="9" t="str">
        <f aca="false">IF($D1284="","",IFERROR(VLOOKUP($D1284,CONC_TABLA,2,FALSE()),""))</f>
        <v/>
      </c>
      <c r="F1284" s="9" t="str">
        <f aca="false">IF($D1284="","",IFERROR(VLOOKUP($D1284,CONC_TABLA,3,FALSE()),""))</f>
        <v/>
      </c>
      <c r="G1284" s="30"/>
      <c r="H1284" s="30"/>
      <c r="I1284" s="30"/>
      <c r="J1284" s="29"/>
      <c r="K1284" s="28"/>
      <c r="L1284" s="28"/>
      <c r="M1284" s="9" t="str">
        <f aca="false">IF(OR($B1284="",$E1284=""),"",IF($E1284="INA","INA",IF($G1284="Otro empleador",IF($E1284="RET","RETO",IF($E1284="ORD","OTO","OTX")),IF($E1284="RET","ERR",$E1284))))</f>
        <v/>
      </c>
      <c r="N1284" s="9" t="str">
        <f aca="false">IF($I1284="","",IFERROR(VLOOKUP($I1284,FREC_TABLA,2,FALSE()),""))</f>
        <v/>
      </c>
      <c r="O1284" s="19" t="n">
        <f aca="false">IF(OR($M1284="",$M1284="ERR",$J1284="",$K1284="",$N1284=""),0,IF($N1284=0,IF(AND(OR(1=7,1=12),1&gt;=$K1284,1&lt;=IF($L1284="",12,$L1284)),$J1284,0),IF(AND(1&gt;=$K1284,1&lt;=IF($L1284="",12,$L1284),MOD(1-$K1284,$N1284)=0),$J1284,0)))</f>
        <v>0</v>
      </c>
      <c r="P1284" s="19" t="n">
        <f aca="false">IF(OR($M1284="",$M1284="ERR",$J1284="",$K1284="",$N1284=""),0,IF($N1284=0,IF(AND(OR(2=7,2=12),2&gt;=$K1284,2&lt;=IF($L1284="",12,$L1284)),$J1284,0),IF(AND(2&gt;=$K1284,2&lt;=IF($L1284="",12,$L1284),MOD(2-$K1284,$N1284)=0),$J1284,0)))</f>
        <v>0</v>
      </c>
      <c r="Q1284" s="19" t="n">
        <f aca="false">IF(OR($M1284="",$M1284="ERR",$J1284="",$K1284="",$N1284=""),0,IF($N1284=0,IF(AND(OR(3=7,3=12),3&gt;=$K1284,3&lt;=IF($L1284="",12,$L1284)),$J1284,0),IF(AND(3&gt;=$K1284,3&lt;=IF($L1284="",12,$L1284),MOD(3-$K1284,$N1284)=0),$J1284,0)))</f>
        <v>0</v>
      </c>
      <c r="R1284" s="19" t="n">
        <f aca="false">IF(OR($M1284="",$M1284="ERR",$J1284="",$K1284="",$N1284=""),0,IF($N1284=0,IF(AND(OR(4=7,4=12),4&gt;=$K1284,4&lt;=IF($L1284="",12,$L1284)),$J1284,0),IF(AND(4&gt;=$K1284,4&lt;=IF($L1284="",12,$L1284),MOD(4-$K1284,$N1284)=0),$J1284,0)))</f>
        <v>0</v>
      </c>
      <c r="S1284" s="19" t="n">
        <f aca="false">IF(OR($M1284="",$M1284="ERR",$J1284="",$K1284="",$N1284=""),0,IF($N1284=0,IF(AND(OR(5=7,5=12),5&gt;=$K1284,5&lt;=IF($L1284="",12,$L1284)),$J1284,0),IF(AND(5&gt;=$K1284,5&lt;=IF($L1284="",12,$L1284),MOD(5-$K1284,$N1284)=0),$J1284,0)))</f>
        <v>0</v>
      </c>
      <c r="T1284" s="19" t="n">
        <f aca="false">IF(OR($M1284="",$M1284="ERR",$J1284="",$K1284="",$N1284=""),0,IF($N1284=0,IF(AND(OR(6=7,6=12),6&gt;=$K1284,6&lt;=IF($L1284="",12,$L1284)),$J1284,0),IF(AND(6&gt;=$K1284,6&lt;=IF($L1284="",12,$L1284),MOD(6-$K1284,$N1284)=0),$J1284,0)))</f>
        <v>0</v>
      </c>
      <c r="U1284" s="19" t="n">
        <f aca="false">IF(OR($M1284="",$M1284="ERR",$J1284="",$K1284="",$N1284=""),0,IF($N1284=0,IF(AND(OR(7=7,7=12),7&gt;=$K1284,7&lt;=IF($L1284="",12,$L1284)),$J1284,0),IF(AND(7&gt;=$K1284,7&lt;=IF($L1284="",12,$L1284),MOD(7-$K1284,$N1284)=0),$J1284,0)))</f>
        <v>0</v>
      </c>
      <c r="V1284" s="19" t="n">
        <f aca="false">IF(OR($M1284="",$M1284="ERR",$J1284="",$K1284="",$N1284=""),0,IF($N1284=0,IF(AND(OR(8=7,8=12),8&gt;=$K1284,8&lt;=IF($L1284="",12,$L1284)),$J1284,0),IF(AND(8&gt;=$K1284,8&lt;=IF($L1284="",12,$L1284),MOD(8-$K1284,$N1284)=0),$J1284,0)))</f>
        <v>0</v>
      </c>
      <c r="W1284" s="19" t="n">
        <f aca="false">IF(OR($M1284="",$M1284="ERR",$J1284="",$K1284="",$N1284=""),0,IF($N1284=0,IF(AND(OR(9=7,9=12),9&gt;=$K1284,9&lt;=IF($L1284="",12,$L1284)),$J1284,0),IF(AND(9&gt;=$K1284,9&lt;=IF($L1284="",12,$L1284),MOD(9-$K1284,$N1284)=0),$J1284,0)))</f>
        <v>0</v>
      </c>
      <c r="X1284" s="19" t="n">
        <f aca="false">IF(OR($M1284="",$M1284="ERR",$J1284="",$K1284="",$N1284=""),0,IF($N1284=0,IF(AND(OR(10=7,10=12),10&gt;=$K1284,10&lt;=IF($L1284="",12,$L1284)),$J1284,0),IF(AND(10&gt;=$K1284,10&lt;=IF($L1284="",12,$L1284),MOD(10-$K1284,$N1284)=0),$J1284,0)))</f>
        <v>0</v>
      </c>
      <c r="Y1284" s="19" t="n">
        <f aca="false">IF(OR($M1284="",$M1284="ERR",$J1284="",$K1284="",$N1284=""),0,IF($N1284=0,IF(AND(OR(11=7,11=12),11&gt;=$K1284,11&lt;=IF($L1284="",12,$L1284)),$J1284,0),IF(AND(11&gt;=$K1284,11&lt;=IF($L1284="",12,$L1284),MOD(11-$K1284,$N1284)=0),$J1284,0)))</f>
        <v>0</v>
      </c>
      <c r="Z1284" s="19" t="n">
        <f aca="false">IF(OR($M1284="",$M1284="ERR",$J1284="",$K1284="",$N1284=""),0,IF($N1284=0,IF(AND(OR(12=7,12=12),12&gt;=$K1284,12&lt;=IF($L1284="",12,$L1284)),$J1284,0),IF(AND(12&gt;=$K1284,12&lt;=IF($L1284="",12,$L1284),MOD(12-$K1284,$N1284)=0),$J1284,0)))</f>
        <v>0</v>
      </c>
      <c r="AA1284" s="36" t="n">
        <f aca="false">SUM(O1284:Z1284)</f>
        <v>0</v>
      </c>
      <c r="AB1284" s="15" t="str">
        <f aca="false">IF(AND($B1284="",$D1284="",$J1284=""),"",IF($B1284="","Falta código",IF(ISNA(MATCH($B1284,LST_COD,0)),"Código no registrado en Trabajadores",IF($E1284="","Concepto no está en el catálogo",IF($M1284="ERR","Retención de otro empleador: Origen = Otro empleador",IF(OR($J1284="",$K1284=""),"Falta monto o mes",IF(OR($K1284&lt;1,$K1284&gt;12),"Mes inicio inválido",IF(AND($L1284&lt;&gt;"",OR($L1284&lt;$K1284,$L1284&gt;12)),"Mes fin inválido",IF($N1284="","Falta frecuencia",IF(AND($G1284&lt;&gt;"Otro empleador",SUMPRODUCT(($O1284:$Z1284&lt;&gt;0)*(((COLUMN($O1284:$Z1284)-14)&lt;INDEX(Trabajadores!$M$6:$M$105,MATCH($B1284,LST_COD,0)))+((COLUMN($O1284:$Z1284)-14)&gt;INDEX(Trabajadores!$N$6:$N$105,MATCH($B1284,LST_COD,0)))))&gt;0),"Aviso: hay meses fuera del periodo laboral","OK"))))))))))</f>
        <v/>
      </c>
    </row>
    <row r="1285" customFormat="false" ht="15" hidden="false" customHeight="false" outlineLevel="0" collapsed="false">
      <c r="A1285" s="23" t="n">
        <v>1280</v>
      </c>
      <c r="B1285" s="7"/>
      <c r="C1285" s="35" t="str">
        <f aca="false">IF($B1285="","",IFERROR(INDEX(Trabajadores!$D$6:$D$105,MATCH($B1285,LST_COD,0)),"¿Código?"))</f>
        <v/>
      </c>
      <c r="D1285" s="30"/>
      <c r="E1285" s="9" t="str">
        <f aca="false">IF($D1285="","",IFERROR(VLOOKUP($D1285,CONC_TABLA,2,FALSE()),""))</f>
        <v/>
      </c>
      <c r="F1285" s="9" t="str">
        <f aca="false">IF($D1285="","",IFERROR(VLOOKUP($D1285,CONC_TABLA,3,FALSE()),""))</f>
        <v/>
      </c>
      <c r="G1285" s="30"/>
      <c r="H1285" s="30"/>
      <c r="I1285" s="30"/>
      <c r="J1285" s="29"/>
      <c r="K1285" s="28"/>
      <c r="L1285" s="28"/>
      <c r="M1285" s="9" t="str">
        <f aca="false">IF(OR($B1285="",$E1285=""),"",IF($E1285="INA","INA",IF($G1285="Otro empleador",IF($E1285="RET","RETO",IF($E1285="ORD","OTO","OTX")),IF($E1285="RET","ERR",$E1285))))</f>
        <v/>
      </c>
      <c r="N1285" s="9" t="str">
        <f aca="false">IF($I1285="","",IFERROR(VLOOKUP($I1285,FREC_TABLA,2,FALSE()),""))</f>
        <v/>
      </c>
      <c r="O1285" s="19" t="n">
        <f aca="false">IF(OR($M1285="",$M1285="ERR",$J1285="",$K1285="",$N1285=""),0,IF($N1285=0,IF(AND(OR(1=7,1=12),1&gt;=$K1285,1&lt;=IF($L1285="",12,$L1285)),$J1285,0),IF(AND(1&gt;=$K1285,1&lt;=IF($L1285="",12,$L1285),MOD(1-$K1285,$N1285)=0),$J1285,0)))</f>
        <v>0</v>
      </c>
      <c r="P1285" s="19" t="n">
        <f aca="false">IF(OR($M1285="",$M1285="ERR",$J1285="",$K1285="",$N1285=""),0,IF($N1285=0,IF(AND(OR(2=7,2=12),2&gt;=$K1285,2&lt;=IF($L1285="",12,$L1285)),$J1285,0),IF(AND(2&gt;=$K1285,2&lt;=IF($L1285="",12,$L1285),MOD(2-$K1285,$N1285)=0),$J1285,0)))</f>
        <v>0</v>
      </c>
      <c r="Q1285" s="19" t="n">
        <f aca="false">IF(OR($M1285="",$M1285="ERR",$J1285="",$K1285="",$N1285=""),0,IF($N1285=0,IF(AND(OR(3=7,3=12),3&gt;=$K1285,3&lt;=IF($L1285="",12,$L1285)),$J1285,0),IF(AND(3&gt;=$K1285,3&lt;=IF($L1285="",12,$L1285),MOD(3-$K1285,$N1285)=0),$J1285,0)))</f>
        <v>0</v>
      </c>
      <c r="R1285" s="19" t="n">
        <f aca="false">IF(OR($M1285="",$M1285="ERR",$J1285="",$K1285="",$N1285=""),0,IF($N1285=0,IF(AND(OR(4=7,4=12),4&gt;=$K1285,4&lt;=IF($L1285="",12,$L1285)),$J1285,0),IF(AND(4&gt;=$K1285,4&lt;=IF($L1285="",12,$L1285),MOD(4-$K1285,$N1285)=0),$J1285,0)))</f>
        <v>0</v>
      </c>
      <c r="S1285" s="19" t="n">
        <f aca="false">IF(OR($M1285="",$M1285="ERR",$J1285="",$K1285="",$N1285=""),0,IF($N1285=0,IF(AND(OR(5=7,5=12),5&gt;=$K1285,5&lt;=IF($L1285="",12,$L1285)),$J1285,0),IF(AND(5&gt;=$K1285,5&lt;=IF($L1285="",12,$L1285),MOD(5-$K1285,$N1285)=0),$J1285,0)))</f>
        <v>0</v>
      </c>
      <c r="T1285" s="19" t="n">
        <f aca="false">IF(OR($M1285="",$M1285="ERR",$J1285="",$K1285="",$N1285=""),0,IF($N1285=0,IF(AND(OR(6=7,6=12),6&gt;=$K1285,6&lt;=IF($L1285="",12,$L1285)),$J1285,0),IF(AND(6&gt;=$K1285,6&lt;=IF($L1285="",12,$L1285),MOD(6-$K1285,$N1285)=0),$J1285,0)))</f>
        <v>0</v>
      </c>
      <c r="U1285" s="19" t="n">
        <f aca="false">IF(OR($M1285="",$M1285="ERR",$J1285="",$K1285="",$N1285=""),0,IF($N1285=0,IF(AND(OR(7=7,7=12),7&gt;=$K1285,7&lt;=IF($L1285="",12,$L1285)),$J1285,0),IF(AND(7&gt;=$K1285,7&lt;=IF($L1285="",12,$L1285),MOD(7-$K1285,$N1285)=0),$J1285,0)))</f>
        <v>0</v>
      </c>
      <c r="V1285" s="19" t="n">
        <f aca="false">IF(OR($M1285="",$M1285="ERR",$J1285="",$K1285="",$N1285=""),0,IF($N1285=0,IF(AND(OR(8=7,8=12),8&gt;=$K1285,8&lt;=IF($L1285="",12,$L1285)),$J1285,0),IF(AND(8&gt;=$K1285,8&lt;=IF($L1285="",12,$L1285),MOD(8-$K1285,$N1285)=0),$J1285,0)))</f>
        <v>0</v>
      </c>
      <c r="W1285" s="19" t="n">
        <f aca="false">IF(OR($M1285="",$M1285="ERR",$J1285="",$K1285="",$N1285=""),0,IF($N1285=0,IF(AND(OR(9=7,9=12),9&gt;=$K1285,9&lt;=IF($L1285="",12,$L1285)),$J1285,0),IF(AND(9&gt;=$K1285,9&lt;=IF($L1285="",12,$L1285),MOD(9-$K1285,$N1285)=0),$J1285,0)))</f>
        <v>0</v>
      </c>
      <c r="X1285" s="19" t="n">
        <f aca="false">IF(OR($M1285="",$M1285="ERR",$J1285="",$K1285="",$N1285=""),0,IF($N1285=0,IF(AND(OR(10=7,10=12),10&gt;=$K1285,10&lt;=IF($L1285="",12,$L1285)),$J1285,0),IF(AND(10&gt;=$K1285,10&lt;=IF($L1285="",12,$L1285),MOD(10-$K1285,$N1285)=0),$J1285,0)))</f>
        <v>0</v>
      </c>
      <c r="Y1285" s="19" t="n">
        <f aca="false">IF(OR($M1285="",$M1285="ERR",$J1285="",$K1285="",$N1285=""),0,IF($N1285=0,IF(AND(OR(11=7,11=12),11&gt;=$K1285,11&lt;=IF($L1285="",12,$L1285)),$J1285,0),IF(AND(11&gt;=$K1285,11&lt;=IF($L1285="",12,$L1285),MOD(11-$K1285,$N1285)=0),$J1285,0)))</f>
        <v>0</v>
      </c>
      <c r="Z1285" s="19" t="n">
        <f aca="false">IF(OR($M1285="",$M1285="ERR",$J1285="",$K1285="",$N1285=""),0,IF($N1285=0,IF(AND(OR(12=7,12=12),12&gt;=$K1285,12&lt;=IF($L1285="",12,$L1285)),$J1285,0),IF(AND(12&gt;=$K1285,12&lt;=IF($L1285="",12,$L1285),MOD(12-$K1285,$N1285)=0),$J1285,0)))</f>
        <v>0</v>
      </c>
      <c r="AA1285" s="36" t="n">
        <f aca="false">SUM(O1285:Z1285)</f>
        <v>0</v>
      </c>
      <c r="AB1285" s="15" t="str">
        <f aca="false">IF(AND($B1285="",$D1285="",$J1285=""),"",IF($B1285="","Falta código",IF(ISNA(MATCH($B1285,LST_COD,0)),"Código no registrado en Trabajadores",IF($E1285="","Concepto no está en el catálogo",IF($M1285="ERR","Retención de otro empleador: Origen = Otro empleador",IF(OR($J1285="",$K1285=""),"Falta monto o mes",IF(OR($K1285&lt;1,$K1285&gt;12),"Mes inicio inválido",IF(AND($L1285&lt;&gt;"",OR($L1285&lt;$K1285,$L1285&gt;12)),"Mes fin inválido",IF($N1285="","Falta frecuencia",IF(AND($G1285&lt;&gt;"Otro empleador",SUMPRODUCT(($O1285:$Z1285&lt;&gt;0)*(((COLUMN($O1285:$Z1285)-14)&lt;INDEX(Trabajadores!$M$6:$M$105,MATCH($B1285,LST_COD,0)))+((COLUMN($O1285:$Z1285)-14)&gt;INDEX(Trabajadores!$N$6:$N$105,MATCH($B1285,LST_COD,0)))))&gt;0),"Aviso: hay meses fuera del periodo laboral","OK"))))))))))</f>
        <v/>
      </c>
    </row>
    <row r="1286" customFormat="false" ht="15" hidden="false" customHeight="false" outlineLevel="0" collapsed="false">
      <c r="A1286" s="23" t="n">
        <v>1281</v>
      </c>
      <c r="B1286" s="7"/>
      <c r="C1286" s="35" t="str">
        <f aca="false">IF($B1286="","",IFERROR(INDEX(Trabajadores!$D$6:$D$105,MATCH($B1286,LST_COD,0)),"¿Código?"))</f>
        <v/>
      </c>
      <c r="D1286" s="30"/>
      <c r="E1286" s="9" t="str">
        <f aca="false">IF($D1286="","",IFERROR(VLOOKUP($D1286,CONC_TABLA,2,FALSE()),""))</f>
        <v/>
      </c>
      <c r="F1286" s="9" t="str">
        <f aca="false">IF($D1286="","",IFERROR(VLOOKUP($D1286,CONC_TABLA,3,FALSE()),""))</f>
        <v/>
      </c>
      <c r="G1286" s="30"/>
      <c r="H1286" s="30"/>
      <c r="I1286" s="30"/>
      <c r="J1286" s="29"/>
      <c r="K1286" s="28"/>
      <c r="L1286" s="28"/>
      <c r="M1286" s="9" t="str">
        <f aca="false">IF(OR($B1286="",$E1286=""),"",IF($E1286="INA","INA",IF($G1286="Otro empleador",IF($E1286="RET","RETO",IF($E1286="ORD","OTO","OTX")),IF($E1286="RET","ERR",$E1286))))</f>
        <v/>
      </c>
      <c r="N1286" s="9" t="str">
        <f aca="false">IF($I1286="","",IFERROR(VLOOKUP($I1286,FREC_TABLA,2,FALSE()),""))</f>
        <v/>
      </c>
      <c r="O1286" s="19" t="n">
        <f aca="false">IF(OR($M1286="",$M1286="ERR",$J1286="",$K1286="",$N1286=""),0,IF($N1286=0,IF(AND(OR(1=7,1=12),1&gt;=$K1286,1&lt;=IF($L1286="",12,$L1286)),$J1286,0),IF(AND(1&gt;=$K1286,1&lt;=IF($L1286="",12,$L1286),MOD(1-$K1286,$N1286)=0),$J1286,0)))</f>
        <v>0</v>
      </c>
      <c r="P1286" s="19" t="n">
        <f aca="false">IF(OR($M1286="",$M1286="ERR",$J1286="",$K1286="",$N1286=""),0,IF($N1286=0,IF(AND(OR(2=7,2=12),2&gt;=$K1286,2&lt;=IF($L1286="",12,$L1286)),$J1286,0),IF(AND(2&gt;=$K1286,2&lt;=IF($L1286="",12,$L1286),MOD(2-$K1286,$N1286)=0),$J1286,0)))</f>
        <v>0</v>
      </c>
      <c r="Q1286" s="19" t="n">
        <f aca="false">IF(OR($M1286="",$M1286="ERR",$J1286="",$K1286="",$N1286=""),0,IF($N1286=0,IF(AND(OR(3=7,3=12),3&gt;=$K1286,3&lt;=IF($L1286="",12,$L1286)),$J1286,0),IF(AND(3&gt;=$K1286,3&lt;=IF($L1286="",12,$L1286),MOD(3-$K1286,$N1286)=0),$J1286,0)))</f>
        <v>0</v>
      </c>
      <c r="R1286" s="19" t="n">
        <f aca="false">IF(OR($M1286="",$M1286="ERR",$J1286="",$K1286="",$N1286=""),0,IF($N1286=0,IF(AND(OR(4=7,4=12),4&gt;=$K1286,4&lt;=IF($L1286="",12,$L1286)),$J1286,0),IF(AND(4&gt;=$K1286,4&lt;=IF($L1286="",12,$L1286),MOD(4-$K1286,$N1286)=0),$J1286,0)))</f>
        <v>0</v>
      </c>
      <c r="S1286" s="19" t="n">
        <f aca="false">IF(OR($M1286="",$M1286="ERR",$J1286="",$K1286="",$N1286=""),0,IF($N1286=0,IF(AND(OR(5=7,5=12),5&gt;=$K1286,5&lt;=IF($L1286="",12,$L1286)),$J1286,0),IF(AND(5&gt;=$K1286,5&lt;=IF($L1286="",12,$L1286),MOD(5-$K1286,$N1286)=0),$J1286,0)))</f>
        <v>0</v>
      </c>
      <c r="T1286" s="19" t="n">
        <f aca="false">IF(OR($M1286="",$M1286="ERR",$J1286="",$K1286="",$N1286=""),0,IF($N1286=0,IF(AND(OR(6=7,6=12),6&gt;=$K1286,6&lt;=IF($L1286="",12,$L1286)),$J1286,0),IF(AND(6&gt;=$K1286,6&lt;=IF($L1286="",12,$L1286),MOD(6-$K1286,$N1286)=0),$J1286,0)))</f>
        <v>0</v>
      </c>
      <c r="U1286" s="19" t="n">
        <f aca="false">IF(OR($M1286="",$M1286="ERR",$J1286="",$K1286="",$N1286=""),0,IF($N1286=0,IF(AND(OR(7=7,7=12),7&gt;=$K1286,7&lt;=IF($L1286="",12,$L1286)),$J1286,0),IF(AND(7&gt;=$K1286,7&lt;=IF($L1286="",12,$L1286),MOD(7-$K1286,$N1286)=0),$J1286,0)))</f>
        <v>0</v>
      </c>
      <c r="V1286" s="19" t="n">
        <f aca="false">IF(OR($M1286="",$M1286="ERR",$J1286="",$K1286="",$N1286=""),0,IF($N1286=0,IF(AND(OR(8=7,8=12),8&gt;=$K1286,8&lt;=IF($L1286="",12,$L1286)),$J1286,0),IF(AND(8&gt;=$K1286,8&lt;=IF($L1286="",12,$L1286),MOD(8-$K1286,$N1286)=0),$J1286,0)))</f>
        <v>0</v>
      </c>
      <c r="W1286" s="19" t="n">
        <f aca="false">IF(OR($M1286="",$M1286="ERR",$J1286="",$K1286="",$N1286=""),0,IF($N1286=0,IF(AND(OR(9=7,9=12),9&gt;=$K1286,9&lt;=IF($L1286="",12,$L1286)),$J1286,0),IF(AND(9&gt;=$K1286,9&lt;=IF($L1286="",12,$L1286),MOD(9-$K1286,$N1286)=0),$J1286,0)))</f>
        <v>0</v>
      </c>
      <c r="X1286" s="19" t="n">
        <f aca="false">IF(OR($M1286="",$M1286="ERR",$J1286="",$K1286="",$N1286=""),0,IF($N1286=0,IF(AND(OR(10=7,10=12),10&gt;=$K1286,10&lt;=IF($L1286="",12,$L1286)),$J1286,0),IF(AND(10&gt;=$K1286,10&lt;=IF($L1286="",12,$L1286),MOD(10-$K1286,$N1286)=0),$J1286,0)))</f>
        <v>0</v>
      </c>
      <c r="Y1286" s="19" t="n">
        <f aca="false">IF(OR($M1286="",$M1286="ERR",$J1286="",$K1286="",$N1286=""),0,IF($N1286=0,IF(AND(OR(11=7,11=12),11&gt;=$K1286,11&lt;=IF($L1286="",12,$L1286)),$J1286,0),IF(AND(11&gt;=$K1286,11&lt;=IF($L1286="",12,$L1286),MOD(11-$K1286,$N1286)=0),$J1286,0)))</f>
        <v>0</v>
      </c>
      <c r="Z1286" s="19" t="n">
        <f aca="false">IF(OR($M1286="",$M1286="ERR",$J1286="",$K1286="",$N1286=""),0,IF($N1286=0,IF(AND(OR(12=7,12=12),12&gt;=$K1286,12&lt;=IF($L1286="",12,$L1286)),$J1286,0),IF(AND(12&gt;=$K1286,12&lt;=IF($L1286="",12,$L1286),MOD(12-$K1286,$N1286)=0),$J1286,0)))</f>
        <v>0</v>
      </c>
      <c r="AA1286" s="36" t="n">
        <f aca="false">SUM(O1286:Z1286)</f>
        <v>0</v>
      </c>
      <c r="AB1286" s="15" t="str">
        <f aca="false">IF(AND($B1286="",$D1286="",$J1286=""),"",IF($B1286="","Falta código",IF(ISNA(MATCH($B1286,LST_COD,0)),"Código no registrado en Trabajadores",IF($E1286="","Concepto no está en el catálogo",IF($M1286="ERR","Retención de otro empleador: Origen = Otro empleador",IF(OR($J1286="",$K1286=""),"Falta monto o mes",IF(OR($K1286&lt;1,$K1286&gt;12),"Mes inicio inválido",IF(AND($L1286&lt;&gt;"",OR($L1286&lt;$K1286,$L1286&gt;12)),"Mes fin inválido",IF($N1286="","Falta frecuencia",IF(AND($G1286&lt;&gt;"Otro empleador",SUMPRODUCT(($O1286:$Z1286&lt;&gt;0)*(((COLUMN($O1286:$Z1286)-14)&lt;INDEX(Trabajadores!$M$6:$M$105,MATCH($B1286,LST_COD,0)))+((COLUMN($O1286:$Z1286)-14)&gt;INDEX(Trabajadores!$N$6:$N$105,MATCH($B1286,LST_COD,0)))))&gt;0),"Aviso: hay meses fuera del periodo laboral","OK"))))))))))</f>
        <v/>
      </c>
    </row>
    <row r="1287" customFormat="false" ht="15" hidden="false" customHeight="false" outlineLevel="0" collapsed="false">
      <c r="A1287" s="23" t="n">
        <v>1282</v>
      </c>
      <c r="B1287" s="7"/>
      <c r="C1287" s="35" t="str">
        <f aca="false">IF($B1287="","",IFERROR(INDEX(Trabajadores!$D$6:$D$105,MATCH($B1287,LST_COD,0)),"¿Código?"))</f>
        <v/>
      </c>
      <c r="D1287" s="30"/>
      <c r="E1287" s="9" t="str">
        <f aca="false">IF($D1287="","",IFERROR(VLOOKUP($D1287,CONC_TABLA,2,FALSE()),""))</f>
        <v/>
      </c>
      <c r="F1287" s="9" t="str">
        <f aca="false">IF($D1287="","",IFERROR(VLOOKUP($D1287,CONC_TABLA,3,FALSE()),""))</f>
        <v/>
      </c>
      <c r="G1287" s="30"/>
      <c r="H1287" s="30"/>
      <c r="I1287" s="30"/>
      <c r="J1287" s="29"/>
      <c r="K1287" s="28"/>
      <c r="L1287" s="28"/>
      <c r="M1287" s="9" t="str">
        <f aca="false">IF(OR($B1287="",$E1287=""),"",IF($E1287="INA","INA",IF($G1287="Otro empleador",IF($E1287="RET","RETO",IF($E1287="ORD","OTO","OTX")),IF($E1287="RET","ERR",$E1287))))</f>
        <v/>
      </c>
      <c r="N1287" s="9" t="str">
        <f aca="false">IF($I1287="","",IFERROR(VLOOKUP($I1287,FREC_TABLA,2,FALSE()),""))</f>
        <v/>
      </c>
      <c r="O1287" s="19" t="n">
        <f aca="false">IF(OR($M1287="",$M1287="ERR",$J1287="",$K1287="",$N1287=""),0,IF($N1287=0,IF(AND(OR(1=7,1=12),1&gt;=$K1287,1&lt;=IF($L1287="",12,$L1287)),$J1287,0),IF(AND(1&gt;=$K1287,1&lt;=IF($L1287="",12,$L1287),MOD(1-$K1287,$N1287)=0),$J1287,0)))</f>
        <v>0</v>
      </c>
      <c r="P1287" s="19" t="n">
        <f aca="false">IF(OR($M1287="",$M1287="ERR",$J1287="",$K1287="",$N1287=""),0,IF($N1287=0,IF(AND(OR(2=7,2=12),2&gt;=$K1287,2&lt;=IF($L1287="",12,$L1287)),$J1287,0),IF(AND(2&gt;=$K1287,2&lt;=IF($L1287="",12,$L1287),MOD(2-$K1287,$N1287)=0),$J1287,0)))</f>
        <v>0</v>
      </c>
      <c r="Q1287" s="19" t="n">
        <f aca="false">IF(OR($M1287="",$M1287="ERR",$J1287="",$K1287="",$N1287=""),0,IF($N1287=0,IF(AND(OR(3=7,3=12),3&gt;=$K1287,3&lt;=IF($L1287="",12,$L1287)),$J1287,0),IF(AND(3&gt;=$K1287,3&lt;=IF($L1287="",12,$L1287),MOD(3-$K1287,$N1287)=0),$J1287,0)))</f>
        <v>0</v>
      </c>
      <c r="R1287" s="19" t="n">
        <f aca="false">IF(OR($M1287="",$M1287="ERR",$J1287="",$K1287="",$N1287=""),0,IF($N1287=0,IF(AND(OR(4=7,4=12),4&gt;=$K1287,4&lt;=IF($L1287="",12,$L1287)),$J1287,0),IF(AND(4&gt;=$K1287,4&lt;=IF($L1287="",12,$L1287),MOD(4-$K1287,$N1287)=0),$J1287,0)))</f>
        <v>0</v>
      </c>
      <c r="S1287" s="19" t="n">
        <f aca="false">IF(OR($M1287="",$M1287="ERR",$J1287="",$K1287="",$N1287=""),0,IF($N1287=0,IF(AND(OR(5=7,5=12),5&gt;=$K1287,5&lt;=IF($L1287="",12,$L1287)),$J1287,0),IF(AND(5&gt;=$K1287,5&lt;=IF($L1287="",12,$L1287),MOD(5-$K1287,$N1287)=0),$J1287,0)))</f>
        <v>0</v>
      </c>
      <c r="T1287" s="19" t="n">
        <f aca="false">IF(OR($M1287="",$M1287="ERR",$J1287="",$K1287="",$N1287=""),0,IF($N1287=0,IF(AND(OR(6=7,6=12),6&gt;=$K1287,6&lt;=IF($L1287="",12,$L1287)),$J1287,0),IF(AND(6&gt;=$K1287,6&lt;=IF($L1287="",12,$L1287),MOD(6-$K1287,$N1287)=0),$J1287,0)))</f>
        <v>0</v>
      </c>
      <c r="U1287" s="19" t="n">
        <f aca="false">IF(OR($M1287="",$M1287="ERR",$J1287="",$K1287="",$N1287=""),0,IF($N1287=0,IF(AND(OR(7=7,7=12),7&gt;=$K1287,7&lt;=IF($L1287="",12,$L1287)),$J1287,0),IF(AND(7&gt;=$K1287,7&lt;=IF($L1287="",12,$L1287),MOD(7-$K1287,$N1287)=0),$J1287,0)))</f>
        <v>0</v>
      </c>
      <c r="V1287" s="19" t="n">
        <f aca="false">IF(OR($M1287="",$M1287="ERR",$J1287="",$K1287="",$N1287=""),0,IF($N1287=0,IF(AND(OR(8=7,8=12),8&gt;=$K1287,8&lt;=IF($L1287="",12,$L1287)),$J1287,0),IF(AND(8&gt;=$K1287,8&lt;=IF($L1287="",12,$L1287),MOD(8-$K1287,$N1287)=0),$J1287,0)))</f>
        <v>0</v>
      </c>
      <c r="W1287" s="19" t="n">
        <f aca="false">IF(OR($M1287="",$M1287="ERR",$J1287="",$K1287="",$N1287=""),0,IF($N1287=0,IF(AND(OR(9=7,9=12),9&gt;=$K1287,9&lt;=IF($L1287="",12,$L1287)),$J1287,0),IF(AND(9&gt;=$K1287,9&lt;=IF($L1287="",12,$L1287),MOD(9-$K1287,$N1287)=0),$J1287,0)))</f>
        <v>0</v>
      </c>
      <c r="X1287" s="19" t="n">
        <f aca="false">IF(OR($M1287="",$M1287="ERR",$J1287="",$K1287="",$N1287=""),0,IF($N1287=0,IF(AND(OR(10=7,10=12),10&gt;=$K1287,10&lt;=IF($L1287="",12,$L1287)),$J1287,0),IF(AND(10&gt;=$K1287,10&lt;=IF($L1287="",12,$L1287),MOD(10-$K1287,$N1287)=0),$J1287,0)))</f>
        <v>0</v>
      </c>
      <c r="Y1287" s="19" t="n">
        <f aca="false">IF(OR($M1287="",$M1287="ERR",$J1287="",$K1287="",$N1287=""),0,IF($N1287=0,IF(AND(OR(11=7,11=12),11&gt;=$K1287,11&lt;=IF($L1287="",12,$L1287)),$J1287,0),IF(AND(11&gt;=$K1287,11&lt;=IF($L1287="",12,$L1287),MOD(11-$K1287,$N1287)=0),$J1287,0)))</f>
        <v>0</v>
      </c>
      <c r="Z1287" s="19" t="n">
        <f aca="false">IF(OR($M1287="",$M1287="ERR",$J1287="",$K1287="",$N1287=""),0,IF($N1287=0,IF(AND(OR(12=7,12=12),12&gt;=$K1287,12&lt;=IF($L1287="",12,$L1287)),$J1287,0),IF(AND(12&gt;=$K1287,12&lt;=IF($L1287="",12,$L1287),MOD(12-$K1287,$N1287)=0),$J1287,0)))</f>
        <v>0</v>
      </c>
      <c r="AA1287" s="36" t="n">
        <f aca="false">SUM(O1287:Z1287)</f>
        <v>0</v>
      </c>
      <c r="AB1287" s="15" t="str">
        <f aca="false">IF(AND($B1287="",$D1287="",$J1287=""),"",IF($B1287="","Falta código",IF(ISNA(MATCH($B1287,LST_COD,0)),"Código no registrado en Trabajadores",IF($E1287="","Concepto no está en el catálogo",IF($M1287="ERR","Retención de otro empleador: Origen = Otro empleador",IF(OR($J1287="",$K1287=""),"Falta monto o mes",IF(OR($K1287&lt;1,$K1287&gt;12),"Mes inicio inválido",IF(AND($L1287&lt;&gt;"",OR($L1287&lt;$K1287,$L1287&gt;12)),"Mes fin inválido",IF($N1287="","Falta frecuencia",IF(AND($G1287&lt;&gt;"Otro empleador",SUMPRODUCT(($O1287:$Z1287&lt;&gt;0)*(((COLUMN($O1287:$Z1287)-14)&lt;INDEX(Trabajadores!$M$6:$M$105,MATCH($B1287,LST_COD,0)))+((COLUMN($O1287:$Z1287)-14)&gt;INDEX(Trabajadores!$N$6:$N$105,MATCH($B1287,LST_COD,0)))))&gt;0),"Aviso: hay meses fuera del periodo laboral","OK"))))))))))</f>
        <v/>
      </c>
    </row>
    <row r="1288" customFormat="false" ht="15" hidden="false" customHeight="false" outlineLevel="0" collapsed="false">
      <c r="A1288" s="23" t="n">
        <v>1283</v>
      </c>
      <c r="B1288" s="7"/>
      <c r="C1288" s="35" t="str">
        <f aca="false">IF($B1288="","",IFERROR(INDEX(Trabajadores!$D$6:$D$105,MATCH($B1288,LST_COD,0)),"¿Código?"))</f>
        <v/>
      </c>
      <c r="D1288" s="30"/>
      <c r="E1288" s="9" t="str">
        <f aca="false">IF($D1288="","",IFERROR(VLOOKUP($D1288,CONC_TABLA,2,FALSE()),""))</f>
        <v/>
      </c>
      <c r="F1288" s="9" t="str">
        <f aca="false">IF($D1288="","",IFERROR(VLOOKUP($D1288,CONC_TABLA,3,FALSE()),""))</f>
        <v/>
      </c>
      <c r="G1288" s="30"/>
      <c r="H1288" s="30"/>
      <c r="I1288" s="30"/>
      <c r="J1288" s="29"/>
      <c r="K1288" s="28"/>
      <c r="L1288" s="28"/>
      <c r="M1288" s="9" t="str">
        <f aca="false">IF(OR($B1288="",$E1288=""),"",IF($E1288="INA","INA",IF($G1288="Otro empleador",IF($E1288="RET","RETO",IF($E1288="ORD","OTO","OTX")),IF($E1288="RET","ERR",$E1288))))</f>
        <v/>
      </c>
      <c r="N1288" s="9" t="str">
        <f aca="false">IF($I1288="","",IFERROR(VLOOKUP($I1288,FREC_TABLA,2,FALSE()),""))</f>
        <v/>
      </c>
      <c r="O1288" s="19" t="n">
        <f aca="false">IF(OR($M1288="",$M1288="ERR",$J1288="",$K1288="",$N1288=""),0,IF($N1288=0,IF(AND(OR(1=7,1=12),1&gt;=$K1288,1&lt;=IF($L1288="",12,$L1288)),$J1288,0),IF(AND(1&gt;=$K1288,1&lt;=IF($L1288="",12,$L1288),MOD(1-$K1288,$N1288)=0),$J1288,0)))</f>
        <v>0</v>
      </c>
      <c r="P1288" s="19" t="n">
        <f aca="false">IF(OR($M1288="",$M1288="ERR",$J1288="",$K1288="",$N1288=""),0,IF($N1288=0,IF(AND(OR(2=7,2=12),2&gt;=$K1288,2&lt;=IF($L1288="",12,$L1288)),$J1288,0),IF(AND(2&gt;=$K1288,2&lt;=IF($L1288="",12,$L1288),MOD(2-$K1288,$N1288)=0),$J1288,0)))</f>
        <v>0</v>
      </c>
      <c r="Q1288" s="19" t="n">
        <f aca="false">IF(OR($M1288="",$M1288="ERR",$J1288="",$K1288="",$N1288=""),0,IF($N1288=0,IF(AND(OR(3=7,3=12),3&gt;=$K1288,3&lt;=IF($L1288="",12,$L1288)),$J1288,0),IF(AND(3&gt;=$K1288,3&lt;=IF($L1288="",12,$L1288),MOD(3-$K1288,$N1288)=0),$J1288,0)))</f>
        <v>0</v>
      </c>
      <c r="R1288" s="19" t="n">
        <f aca="false">IF(OR($M1288="",$M1288="ERR",$J1288="",$K1288="",$N1288=""),0,IF($N1288=0,IF(AND(OR(4=7,4=12),4&gt;=$K1288,4&lt;=IF($L1288="",12,$L1288)),$J1288,0),IF(AND(4&gt;=$K1288,4&lt;=IF($L1288="",12,$L1288),MOD(4-$K1288,$N1288)=0),$J1288,0)))</f>
        <v>0</v>
      </c>
      <c r="S1288" s="19" t="n">
        <f aca="false">IF(OR($M1288="",$M1288="ERR",$J1288="",$K1288="",$N1288=""),0,IF($N1288=0,IF(AND(OR(5=7,5=12),5&gt;=$K1288,5&lt;=IF($L1288="",12,$L1288)),$J1288,0),IF(AND(5&gt;=$K1288,5&lt;=IF($L1288="",12,$L1288),MOD(5-$K1288,$N1288)=0),$J1288,0)))</f>
        <v>0</v>
      </c>
      <c r="T1288" s="19" t="n">
        <f aca="false">IF(OR($M1288="",$M1288="ERR",$J1288="",$K1288="",$N1288=""),0,IF($N1288=0,IF(AND(OR(6=7,6=12),6&gt;=$K1288,6&lt;=IF($L1288="",12,$L1288)),$J1288,0),IF(AND(6&gt;=$K1288,6&lt;=IF($L1288="",12,$L1288),MOD(6-$K1288,$N1288)=0),$J1288,0)))</f>
        <v>0</v>
      </c>
      <c r="U1288" s="19" t="n">
        <f aca="false">IF(OR($M1288="",$M1288="ERR",$J1288="",$K1288="",$N1288=""),0,IF($N1288=0,IF(AND(OR(7=7,7=12),7&gt;=$K1288,7&lt;=IF($L1288="",12,$L1288)),$J1288,0),IF(AND(7&gt;=$K1288,7&lt;=IF($L1288="",12,$L1288),MOD(7-$K1288,$N1288)=0),$J1288,0)))</f>
        <v>0</v>
      </c>
      <c r="V1288" s="19" t="n">
        <f aca="false">IF(OR($M1288="",$M1288="ERR",$J1288="",$K1288="",$N1288=""),0,IF($N1288=0,IF(AND(OR(8=7,8=12),8&gt;=$K1288,8&lt;=IF($L1288="",12,$L1288)),$J1288,0),IF(AND(8&gt;=$K1288,8&lt;=IF($L1288="",12,$L1288),MOD(8-$K1288,$N1288)=0),$J1288,0)))</f>
        <v>0</v>
      </c>
      <c r="W1288" s="19" t="n">
        <f aca="false">IF(OR($M1288="",$M1288="ERR",$J1288="",$K1288="",$N1288=""),0,IF($N1288=0,IF(AND(OR(9=7,9=12),9&gt;=$K1288,9&lt;=IF($L1288="",12,$L1288)),$J1288,0),IF(AND(9&gt;=$K1288,9&lt;=IF($L1288="",12,$L1288),MOD(9-$K1288,$N1288)=0),$J1288,0)))</f>
        <v>0</v>
      </c>
      <c r="X1288" s="19" t="n">
        <f aca="false">IF(OR($M1288="",$M1288="ERR",$J1288="",$K1288="",$N1288=""),0,IF($N1288=0,IF(AND(OR(10=7,10=12),10&gt;=$K1288,10&lt;=IF($L1288="",12,$L1288)),$J1288,0),IF(AND(10&gt;=$K1288,10&lt;=IF($L1288="",12,$L1288),MOD(10-$K1288,$N1288)=0),$J1288,0)))</f>
        <v>0</v>
      </c>
      <c r="Y1288" s="19" t="n">
        <f aca="false">IF(OR($M1288="",$M1288="ERR",$J1288="",$K1288="",$N1288=""),0,IF($N1288=0,IF(AND(OR(11=7,11=12),11&gt;=$K1288,11&lt;=IF($L1288="",12,$L1288)),$J1288,0),IF(AND(11&gt;=$K1288,11&lt;=IF($L1288="",12,$L1288),MOD(11-$K1288,$N1288)=0),$J1288,0)))</f>
        <v>0</v>
      </c>
      <c r="Z1288" s="19" t="n">
        <f aca="false">IF(OR($M1288="",$M1288="ERR",$J1288="",$K1288="",$N1288=""),0,IF($N1288=0,IF(AND(OR(12=7,12=12),12&gt;=$K1288,12&lt;=IF($L1288="",12,$L1288)),$J1288,0),IF(AND(12&gt;=$K1288,12&lt;=IF($L1288="",12,$L1288),MOD(12-$K1288,$N1288)=0),$J1288,0)))</f>
        <v>0</v>
      </c>
      <c r="AA1288" s="36" t="n">
        <f aca="false">SUM(O1288:Z1288)</f>
        <v>0</v>
      </c>
      <c r="AB1288" s="15" t="str">
        <f aca="false">IF(AND($B1288="",$D1288="",$J1288=""),"",IF($B1288="","Falta código",IF(ISNA(MATCH($B1288,LST_COD,0)),"Código no registrado en Trabajadores",IF($E1288="","Concepto no está en el catálogo",IF($M1288="ERR","Retención de otro empleador: Origen = Otro empleador",IF(OR($J1288="",$K1288=""),"Falta monto o mes",IF(OR($K1288&lt;1,$K1288&gt;12),"Mes inicio inválido",IF(AND($L1288&lt;&gt;"",OR($L1288&lt;$K1288,$L1288&gt;12)),"Mes fin inválido",IF($N1288="","Falta frecuencia",IF(AND($G1288&lt;&gt;"Otro empleador",SUMPRODUCT(($O1288:$Z1288&lt;&gt;0)*(((COLUMN($O1288:$Z1288)-14)&lt;INDEX(Trabajadores!$M$6:$M$105,MATCH($B1288,LST_COD,0)))+((COLUMN($O1288:$Z1288)-14)&gt;INDEX(Trabajadores!$N$6:$N$105,MATCH($B1288,LST_COD,0)))))&gt;0),"Aviso: hay meses fuera del periodo laboral","OK"))))))))))</f>
        <v/>
      </c>
    </row>
    <row r="1289" customFormat="false" ht="15" hidden="false" customHeight="false" outlineLevel="0" collapsed="false">
      <c r="A1289" s="23" t="n">
        <v>1284</v>
      </c>
      <c r="B1289" s="7"/>
      <c r="C1289" s="35" t="str">
        <f aca="false">IF($B1289="","",IFERROR(INDEX(Trabajadores!$D$6:$D$105,MATCH($B1289,LST_COD,0)),"¿Código?"))</f>
        <v/>
      </c>
      <c r="D1289" s="30"/>
      <c r="E1289" s="9" t="str">
        <f aca="false">IF($D1289="","",IFERROR(VLOOKUP($D1289,CONC_TABLA,2,FALSE()),""))</f>
        <v/>
      </c>
      <c r="F1289" s="9" t="str">
        <f aca="false">IF($D1289="","",IFERROR(VLOOKUP($D1289,CONC_TABLA,3,FALSE()),""))</f>
        <v/>
      </c>
      <c r="G1289" s="30"/>
      <c r="H1289" s="30"/>
      <c r="I1289" s="30"/>
      <c r="J1289" s="29"/>
      <c r="K1289" s="28"/>
      <c r="L1289" s="28"/>
      <c r="M1289" s="9" t="str">
        <f aca="false">IF(OR($B1289="",$E1289=""),"",IF($E1289="INA","INA",IF($G1289="Otro empleador",IF($E1289="RET","RETO",IF($E1289="ORD","OTO","OTX")),IF($E1289="RET","ERR",$E1289))))</f>
        <v/>
      </c>
      <c r="N1289" s="9" t="str">
        <f aca="false">IF($I1289="","",IFERROR(VLOOKUP($I1289,FREC_TABLA,2,FALSE()),""))</f>
        <v/>
      </c>
      <c r="O1289" s="19" t="n">
        <f aca="false">IF(OR($M1289="",$M1289="ERR",$J1289="",$K1289="",$N1289=""),0,IF($N1289=0,IF(AND(OR(1=7,1=12),1&gt;=$K1289,1&lt;=IF($L1289="",12,$L1289)),$J1289,0),IF(AND(1&gt;=$K1289,1&lt;=IF($L1289="",12,$L1289),MOD(1-$K1289,$N1289)=0),$J1289,0)))</f>
        <v>0</v>
      </c>
      <c r="P1289" s="19" t="n">
        <f aca="false">IF(OR($M1289="",$M1289="ERR",$J1289="",$K1289="",$N1289=""),0,IF($N1289=0,IF(AND(OR(2=7,2=12),2&gt;=$K1289,2&lt;=IF($L1289="",12,$L1289)),$J1289,0),IF(AND(2&gt;=$K1289,2&lt;=IF($L1289="",12,$L1289),MOD(2-$K1289,$N1289)=0),$J1289,0)))</f>
        <v>0</v>
      </c>
      <c r="Q1289" s="19" t="n">
        <f aca="false">IF(OR($M1289="",$M1289="ERR",$J1289="",$K1289="",$N1289=""),0,IF($N1289=0,IF(AND(OR(3=7,3=12),3&gt;=$K1289,3&lt;=IF($L1289="",12,$L1289)),$J1289,0),IF(AND(3&gt;=$K1289,3&lt;=IF($L1289="",12,$L1289),MOD(3-$K1289,$N1289)=0),$J1289,0)))</f>
        <v>0</v>
      </c>
      <c r="R1289" s="19" t="n">
        <f aca="false">IF(OR($M1289="",$M1289="ERR",$J1289="",$K1289="",$N1289=""),0,IF($N1289=0,IF(AND(OR(4=7,4=12),4&gt;=$K1289,4&lt;=IF($L1289="",12,$L1289)),$J1289,0),IF(AND(4&gt;=$K1289,4&lt;=IF($L1289="",12,$L1289),MOD(4-$K1289,$N1289)=0),$J1289,0)))</f>
        <v>0</v>
      </c>
      <c r="S1289" s="19" t="n">
        <f aca="false">IF(OR($M1289="",$M1289="ERR",$J1289="",$K1289="",$N1289=""),0,IF($N1289=0,IF(AND(OR(5=7,5=12),5&gt;=$K1289,5&lt;=IF($L1289="",12,$L1289)),$J1289,0),IF(AND(5&gt;=$K1289,5&lt;=IF($L1289="",12,$L1289),MOD(5-$K1289,$N1289)=0),$J1289,0)))</f>
        <v>0</v>
      </c>
      <c r="T1289" s="19" t="n">
        <f aca="false">IF(OR($M1289="",$M1289="ERR",$J1289="",$K1289="",$N1289=""),0,IF($N1289=0,IF(AND(OR(6=7,6=12),6&gt;=$K1289,6&lt;=IF($L1289="",12,$L1289)),$J1289,0),IF(AND(6&gt;=$K1289,6&lt;=IF($L1289="",12,$L1289),MOD(6-$K1289,$N1289)=0),$J1289,0)))</f>
        <v>0</v>
      </c>
      <c r="U1289" s="19" t="n">
        <f aca="false">IF(OR($M1289="",$M1289="ERR",$J1289="",$K1289="",$N1289=""),0,IF($N1289=0,IF(AND(OR(7=7,7=12),7&gt;=$K1289,7&lt;=IF($L1289="",12,$L1289)),$J1289,0),IF(AND(7&gt;=$K1289,7&lt;=IF($L1289="",12,$L1289),MOD(7-$K1289,$N1289)=0),$J1289,0)))</f>
        <v>0</v>
      </c>
      <c r="V1289" s="19" t="n">
        <f aca="false">IF(OR($M1289="",$M1289="ERR",$J1289="",$K1289="",$N1289=""),0,IF($N1289=0,IF(AND(OR(8=7,8=12),8&gt;=$K1289,8&lt;=IF($L1289="",12,$L1289)),$J1289,0),IF(AND(8&gt;=$K1289,8&lt;=IF($L1289="",12,$L1289),MOD(8-$K1289,$N1289)=0),$J1289,0)))</f>
        <v>0</v>
      </c>
      <c r="W1289" s="19" t="n">
        <f aca="false">IF(OR($M1289="",$M1289="ERR",$J1289="",$K1289="",$N1289=""),0,IF($N1289=0,IF(AND(OR(9=7,9=12),9&gt;=$K1289,9&lt;=IF($L1289="",12,$L1289)),$J1289,0),IF(AND(9&gt;=$K1289,9&lt;=IF($L1289="",12,$L1289),MOD(9-$K1289,$N1289)=0),$J1289,0)))</f>
        <v>0</v>
      </c>
      <c r="X1289" s="19" t="n">
        <f aca="false">IF(OR($M1289="",$M1289="ERR",$J1289="",$K1289="",$N1289=""),0,IF($N1289=0,IF(AND(OR(10=7,10=12),10&gt;=$K1289,10&lt;=IF($L1289="",12,$L1289)),$J1289,0),IF(AND(10&gt;=$K1289,10&lt;=IF($L1289="",12,$L1289),MOD(10-$K1289,$N1289)=0),$J1289,0)))</f>
        <v>0</v>
      </c>
      <c r="Y1289" s="19" t="n">
        <f aca="false">IF(OR($M1289="",$M1289="ERR",$J1289="",$K1289="",$N1289=""),0,IF($N1289=0,IF(AND(OR(11=7,11=12),11&gt;=$K1289,11&lt;=IF($L1289="",12,$L1289)),$J1289,0),IF(AND(11&gt;=$K1289,11&lt;=IF($L1289="",12,$L1289),MOD(11-$K1289,$N1289)=0),$J1289,0)))</f>
        <v>0</v>
      </c>
      <c r="Z1289" s="19" t="n">
        <f aca="false">IF(OR($M1289="",$M1289="ERR",$J1289="",$K1289="",$N1289=""),0,IF($N1289=0,IF(AND(OR(12=7,12=12),12&gt;=$K1289,12&lt;=IF($L1289="",12,$L1289)),$J1289,0),IF(AND(12&gt;=$K1289,12&lt;=IF($L1289="",12,$L1289),MOD(12-$K1289,$N1289)=0),$J1289,0)))</f>
        <v>0</v>
      </c>
      <c r="AA1289" s="36" t="n">
        <f aca="false">SUM(O1289:Z1289)</f>
        <v>0</v>
      </c>
      <c r="AB1289" s="15" t="str">
        <f aca="false">IF(AND($B1289="",$D1289="",$J1289=""),"",IF($B1289="","Falta código",IF(ISNA(MATCH($B1289,LST_COD,0)),"Código no registrado en Trabajadores",IF($E1289="","Concepto no está en el catálogo",IF($M1289="ERR","Retención de otro empleador: Origen = Otro empleador",IF(OR($J1289="",$K1289=""),"Falta monto o mes",IF(OR($K1289&lt;1,$K1289&gt;12),"Mes inicio inválido",IF(AND($L1289&lt;&gt;"",OR($L1289&lt;$K1289,$L1289&gt;12)),"Mes fin inválido",IF($N1289="","Falta frecuencia",IF(AND($G1289&lt;&gt;"Otro empleador",SUMPRODUCT(($O1289:$Z1289&lt;&gt;0)*(((COLUMN($O1289:$Z1289)-14)&lt;INDEX(Trabajadores!$M$6:$M$105,MATCH($B1289,LST_COD,0)))+((COLUMN($O1289:$Z1289)-14)&gt;INDEX(Trabajadores!$N$6:$N$105,MATCH($B1289,LST_COD,0)))))&gt;0),"Aviso: hay meses fuera del periodo laboral","OK"))))))))))</f>
        <v/>
      </c>
    </row>
    <row r="1290" customFormat="false" ht="15" hidden="false" customHeight="false" outlineLevel="0" collapsed="false">
      <c r="A1290" s="23" t="n">
        <v>1285</v>
      </c>
      <c r="B1290" s="7"/>
      <c r="C1290" s="35" t="str">
        <f aca="false">IF($B1290="","",IFERROR(INDEX(Trabajadores!$D$6:$D$105,MATCH($B1290,LST_COD,0)),"¿Código?"))</f>
        <v/>
      </c>
      <c r="D1290" s="30"/>
      <c r="E1290" s="9" t="str">
        <f aca="false">IF($D1290="","",IFERROR(VLOOKUP($D1290,CONC_TABLA,2,FALSE()),""))</f>
        <v/>
      </c>
      <c r="F1290" s="9" t="str">
        <f aca="false">IF($D1290="","",IFERROR(VLOOKUP($D1290,CONC_TABLA,3,FALSE()),""))</f>
        <v/>
      </c>
      <c r="G1290" s="30"/>
      <c r="H1290" s="30"/>
      <c r="I1290" s="30"/>
      <c r="J1290" s="29"/>
      <c r="K1290" s="28"/>
      <c r="L1290" s="28"/>
      <c r="M1290" s="9" t="str">
        <f aca="false">IF(OR($B1290="",$E1290=""),"",IF($E1290="INA","INA",IF($G1290="Otro empleador",IF($E1290="RET","RETO",IF($E1290="ORD","OTO","OTX")),IF($E1290="RET","ERR",$E1290))))</f>
        <v/>
      </c>
      <c r="N1290" s="9" t="str">
        <f aca="false">IF($I1290="","",IFERROR(VLOOKUP($I1290,FREC_TABLA,2,FALSE()),""))</f>
        <v/>
      </c>
      <c r="O1290" s="19" t="n">
        <f aca="false">IF(OR($M1290="",$M1290="ERR",$J1290="",$K1290="",$N1290=""),0,IF($N1290=0,IF(AND(OR(1=7,1=12),1&gt;=$K1290,1&lt;=IF($L1290="",12,$L1290)),$J1290,0),IF(AND(1&gt;=$K1290,1&lt;=IF($L1290="",12,$L1290),MOD(1-$K1290,$N1290)=0),$J1290,0)))</f>
        <v>0</v>
      </c>
      <c r="P1290" s="19" t="n">
        <f aca="false">IF(OR($M1290="",$M1290="ERR",$J1290="",$K1290="",$N1290=""),0,IF($N1290=0,IF(AND(OR(2=7,2=12),2&gt;=$K1290,2&lt;=IF($L1290="",12,$L1290)),$J1290,0),IF(AND(2&gt;=$K1290,2&lt;=IF($L1290="",12,$L1290),MOD(2-$K1290,$N1290)=0),$J1290,0)))</f>
        <v>0</v>
      </c>
      <c r="Q1290" s="19" t="n">
        <f aca="false">IF(OR($M1290="",$M1290="ERR",$J1290="",$K1290="",$N1290=""),0,IF($N1290=0,IF(AND(OR(3=7,3=12),3&gt;=$K1290,3&lt;=IF($L1290="",12,$L1290)),$J1290,0),IF(AND(3&gt;=$K1290,3&lt;=IF($L1290="",12,$L1290),MOD(3-$K1290,$N1290)=0),$J1290,0)))</f>
        <v>0</v>
      </c>
      <c r="R1290" s="19" t="n">
        <f aca="false">IF(OR($M1290="",$M1290="ERR",$J1290="",$K1290="",$N1290=""),0,IF($N1290=0,IF(AND(OR(4=7,4=12),4&gt;=$K1290,4&lt;=IF($L1290="",12,$L1290)),$J1290,0),IF(AND(4&gt;=$K1290,4&lt;=IF($L1290="",12,$L1290),MOD(4-$K1290,$N1290)=0),$J1290,0)))</f>
        <v>0</v>
      </c>
      <c r="S1290" s="19" t="n">
        <f aca="false">IF(OR($M1290="",$M1290="ERR",$J1290="",$K1290="",$N1290=""),0,IF($N1290=0,IF(AND(OR(5=7,5=12),5&gt;=$K1290,5&lt;=IF($L1290="",12,$L1290)),$J1290,0),IF(AND(5&gt;=$K1290,5&lt;=IF($L1290="",12,$L1290),MOD(5-$K1290,$N1290)=0),$J1290,0)))</f>
        <v>0</v>
      </c>
      <c r="T1290" s="19" t="n">
        <f aca="false">IF(OR($M1290="",$M1290="ERR",$J1290="",$K1290="",$N1290=""),0,IF($N1290=0,IF(AND(OR(6=7,6=12),6&gt;=$K1290,6&lt;=IF($L1290="",12,$L1290)),$J1290,0),IF(AND(6&gt;=$K1290,6&lt;=IF($L1290="",12,$L1290),MOD(6-$K1290,$N1290)=0),$J1290,0)))</f>
        <v>0</v>
      </c>
      <c r="U1290" s="19" t="n">
        <f aca="false">IF(OR($M1290="",$M1290="ERR",$J1290="",$K1290="",$N1290=""),0,IF($N1290=0,IF(AND(OR(7=7,7=12),7&gt;=$K1290,7&lt;=IF($L1290="",12,$L1290)),$J1290,0),IF(AND(7&gt;=$K1290,7&lt;=IF($L1290="",12,$L1290),MOD(7-$K1290,$N1290)=0),$J1290,0)))</f>
        <v>0</v>
      </c>
      <c r="V1290" s="19" t="n">
        <f aca="false">IF(OR($M1290="",$M1290="ERR",$J1290="",$K1290="",$N1290=""),0,IF($N1290=0,IF(AND(OR(8=7,8=12),8&gt;=$K1290,8&lt;=IF($L1290="",12,$L1290)),$J1290,0),IF(AND(8&gt;=$K1290,8&lt;=IF($L1290="",12,$L1290),MOD(8-$K1290,$N1290)=0),$J1290,0)))</f>
        <v>0</v>
      </c>
      <c r="W1290" s="19" t="n">
        <f aca="false">IF(OR($M1290="",$M1290="ERR",$J1290="",$K1290="",$N1290=""),0,IF($N1290=0,IF(AND(OR(9=7,9=12),9&gt;=$K1290,9&lt;=IF($L1290="",12,$L1290)),$J1290,0),IF(AND(9&gt;=$K1290,9&lt;=IF($L1290="",12,$L1290),MOD(9-$K1290,$N1290)=0),$J1290,0)))</f>
        <v>0</v>
      </c>
      <c r="X1290" s="19" t="n">
        <f aca="false">IF(OR($M1290="",$M1290="ERR",$J1290="",$K1290="",$N1290=""),0,IF($N1290=0,IF(AND(OR(10=7,10=12),10&gt;=$K1290,10&lt;=IF($L1290="",12,$L1290)),$J1290,0),IF(AND(10&gt;=$K1290,10&lt;=IF($L1290="",12,$L1290),MOD(10-$K1290,$N1290)=0),$J1290,0)))</f>
        <v>0</v>
      </c>
      <c r="Y1290" s="19" t="n">
        <f aca="false">IF(OR($M1290="",$M1290="ERR",$J1290="",$K1290="",$N1290=""),0,IF($N1290=0,IF(AND(OR(11=7,11=12),11&gt;=$K1290,11&lt;=IF($L1290="",12,$L1290)),$J1290,0),IF(AND(11&gt;=$K1290,11&lt;=IF($L1290="",12,$L1290),MOD(11-$K1290,$N1290)=0),$J1290,0)))</f>
        <v>0</v>
      </c>
      <c r="Z1290" s="19" t="n">
        <f aca="false">IF(OR($M1290="",$M1290="ERR",$J1290="",$K1290="",$N1290=""),0,IF($N1290=0,IF(AND(OR(12=7,12=12),12&gt;=$K1290,12&lt;=IF($L1290="",12,$L1290)),$J1290,0),IF(AND(12&gt;=$K1290,12&lt;=IF($L1290="",12,$L1290),MOD(12-$K1290,$N1290)=0),$J1290,0)))</f>
        <v>0</v>
      </c>
      <c r="AA1290" s="36" t="n">
        <f aca="false">SUM(O1290:Z1290)</f>
        <v>0</v>
      </c>
      <c r="AB1290" s="15" t="str">
        <f aca="false">IF(AND($B1290="",$D1290="",$J1290=""),"",IF($B1290="","Falta código",IF(ISNA(MATCH($B1290,LST_COD,0)),"Código no registrado en Trabajadores",IF($E1290="","Concepto no está en el catálogo",IF($M1290="ERR","Retención de otro empleador: Origen = Otro empleador",IF(OR($J1290="",$K1290=""),"Falta monto o mes",IF(OR($K1290&lt;1,$K1290&gt;12),"Mes inicio inválido",IF(AND($L1290&lt;&gt;"",OR($L1290&lt;$K1290,$L1290&gt;12)),"Mes fin inválido",IF($N1290="","Falta frecuencia",IF(AND($G1290&lt;&gt;"Otro empleador",SUMPRODUCT(($O1290:$Z1290&lt;&gt;0)*(((COLUMN($O1290:$Z1290)-14)&lt;INDEX(Trabajadores!$M$6:$M$105,MATCH($B1290,LST_COD,0)))+((COLUMN($O1290:$Z1290)-14)&gt;INDEX(Trabajadores!$N$6:$N$105,MATCH($B1290,LST_COD,0)))))&gt;0),"Aviso: hay meses fuera del periodo laboral","OK"))))))))))</f>
        <v/>
      </c>
    </row>
    <row r="1291" customFormat="false" ht="15" hidden="false" customHeight="false" outlineLevel="0" collapsed="false">
      <c r="A1291" s="23" t="n">
        <v>1286</v>
      </c>
      <c r="B1291" s="7"/>
      <c r="C1291" s="35" t="str">
        <f aca="false">IF($B1291="","",IFERROR(INDEX(Trabajadores!$D$6:$D$105,MATCH($B1291,LST_COD,0)),"¿Código?"))</f>
        <v/>
      </c>
      <c r="D1291" s="30"/>
      <c r="E1291" s="9" t="str">
        <f aca="false">IF($D1291="","",IFERROR(VLOOKUP($D1291,CONC_TABLA,2,FALSE()),""))</f>
        <v/>
      </c>
      <c r="F1291" s="9" t="str">
        <f aca="false">IF($D1291="","",IFERROR(VLOOKUP($D1291,CONC_TABLA,3,FALSE()),""))</f>
        <v/>
      </c>
      <c r="G1291" s="30"/>
      <c r="H1291" s="30"/>
      <c r="I1291" s="30"/>
      <c r="J1291" s="29"/>
      <c r="K1291" s="28"/>
      <c r="L1291" s="28"/>
      <c r="M1291" s="9" t="str">
        <f aca="false">IF(OR($B1291="",$E1291=""),"",IF($E1291="INA","INA",IF($G1291="Otro empleador",IF($E1291="RET","RETO",IF($E1291="ORD","OTO","OTX")),IF($E1291="RET","ERR",$E1291))))</f>
        <v/>
      </c>
      <c r="N1291" s="9" t="str">
        <f aca="false">IF($I1291="","",IFERROR(VLOOKUP($I1291,FREC_TABLA,2,FALSE()),""))</f>
        <v/>
      </c>
      <c r="O1291" s="19" t="n">
        <f aca="false">IF(OR($M1291="",$M1291="ERR",$J1291="",$K1291="",$N1291=""),0,IF($N1291=0,IF(AND(OR(1=7,1=12),1&gt;=$K1291,1&lt;=IF($L1291="",12,$L1291)),$J1291,0),IF(AND(1&gt;=$K1291,1&lt;=IF($L1291="",12,$L1291),MOD(1-$K1291,$N1291)=0),$J1291,0)))</f>
        <v>0</v>
      </c>
      <c r="P1291" s="19" t="n">
        <f aca="false">IF(OR($M1291="",$M1291="ERR",$J1291="",$K1291="",$N1291=""),0,IF($N1291=0,IF(AND(OR(2=7,2=12),2&gt;=$K1291,2&lt;=IF($L1291="",12,$L1291)),$J1291,0),IF(AND(2&gt;=$K1291,2&lt;=IF($L1291="",12,$L1291),MOD(2-$K1291,$N1291)=0),$J1291,0)))</f>
        <v>0</v>
      </c>
      <c r="Q1291" s="19" t="n">
        <f aca="false">IF(OR($M1291="",$M1291="ERR",$J1291="",$K1291="",$N1291=""),0,IF($N1291=0,IF(AND(OR(3=7,3=12),3&gt;=$K1291,3&lt;=IF($L1291="",12,$L1291)),$J1291,0),IF(AND(3&gt;=$K1291,3&lt;=IF($L1291="",12,$L1291),MOD(3-$K1291,$N1291)=0),$J1291,0)))</f>
        <v>0</v>
      </c>
      <c r="R1291" s="19" t="n">
        <f aca="false">IF(OR($M1291="",$M1291="ERR",$J1291="",$K1291="",$N1291=""),0,IF($N1291=0,IF(AND(OR(4=7,4=12),4&gt;=$K1291,4&lt;=IF($L1291="",12,$L1291)),$J1291,0),IF(AND(4&gt;=$K1291,4&lt;=IF($L1291="",12,$L1291),MOD(4-$K1291,$N1291)=0),$J1291,0)))</f>
        <v>0</v>
      </c>
      <c r="S1291" s="19" t="n">
        <f aca="false">IF(OR($M1291="",$M1291="ERR",$J1291="",$K1291="",$N1291=""),0,IF($N1291=0,IF(AND(OR(5=7,5=12),5&gt;=$K1291,5&lt;=IF($L1291="",12,$L1291)),$J1291,0),IF(AND(5&gt;=$K1291,5&lt;=IF($L1291="",12,$L1291),MOD(5-$K1291,$N1291)=0),$J1291,0)))</f>
        <v>0</v>
      </c>
      <c r="T1291" s="19" t="n">
        <f aca="false">IF(OR($M1291="",$M1291="ERR",$J1291="",$K1291="",$N1291=""),0,IF($N1291=0,IF(AND(OR(6=7,6=12),6&gt;=$K1291,6&lt;=IF($L1291="",12,$L1291)),$J1291,0),IF(AND(6&gt;=$K1291,6&lt;=IF($L1291="",12,$L1291),MOD(6-$K1291,$N1291)=0),$J1291,0)))</f>
        <v>0</v>
      </c>
      <c r="U1291" s="19" t="n">
        <f aca="false">IF(OR($M1291="",$M1291="ERR",$J1291="",$K1291="",$N1291=""),0,IF($N1291=0,IF(AND(OR(7=7,7=12),7&gt;=$K1291,7&lt;=IF($L1291="",12,$L1291)),$J1291,0),IF(AND(7&gt;=$K1291,7&lt;=IF($L1291="",12,$L1291),MOD(7-$K1291,$N1291)=0),$J1291,0)))</f>
        <v>0</v>
      </c>
      <c r="V1291" s="19" t="n">
        <f aca="false">IF(OR($M1291="",$M1291="ERR",$J1291="",$K1291="",$N1291=""),0,IF($N1291=0,IF(AND(OR(8=7,8=12),8&gt;=$K1291,8&lt;=IF($L1291="",12,$L1291)),$J1291,0),IF(AND(8&gt;=$K1291,8&lt;=IF($L1291="",12,$L1291),MOD(8-$K1291,$N1291)=0),$J1291,0)))</f>
        <v>0</v>
      </c>
      <c r="W1291" s="19" t="n">
        <f aca="false">IF(OR($M1291="",$M1291="ERR",$J1291="",$K1291="",$N1291=""),0,IF($N1291=0,IF(AND(OR(9=7,9=12),9&gt;=$K1291,9&lt;=IF($L1291="",12,$L1291)),$J1291,0),IF(AND(9&gt;=$K1291,9&lt;=IF($L1291="",12,$L1291),MOD(9-$K1291,$N1291)=0),$J1291,0)))</f>
        <v>0</v>
      </c>
      <c r="X1291" s="19" t="n">
        <f aca="false">IF(OR($M1291="",$M1291="ERR",$J1291="",$K1291="",$N1291=""),0,IF($N1291=0,IF(AND(OR(10=7,10=12),10&gt;=$K1291,10&lt;=IF($L1291="",12,$L1291)),$J1291,0),IF(AND(10&gt;=$K1291,10&lt;=IF($L1291="",12,$L1291),MOD(10-$K1291,$N1291)=0),$J1291,0)))</f>
        <v>0</v>
      </c>
      <c r="Y1291" s="19" t="n">
        <f aca="false">IF(OR($M1291="",$M1291="ERR",$J1291="",$K1291="",$N1291=""),0,IF($N1291=0,IF(AND(OR(11=7,11=12),11&gt;=$K1291,11&lt;=IF($L1291="",12,$L1291)),$J1291,0),IF(AND(11&gt;=$K1291,11&lt;=IF($L1291="",12,$L1291),MOD(11-$K1291,$N1291)=0),$J1291,0)))</f>
        <v>0</v>
      </c>
      <c r="Z1291" s="19" t="n">
        <f aca="false">IF(OR($M1291="",$M1291="ERR",$J1291="",$K1291="",$N1291=""),0,IF($N1291=0,IF(AND(OR(12=7,12=12),12&gt;=$K1291,12&lt;=IF($L1291="",12,$L1291)),$J1291,0),IF(AND(12&gt;=$K1291,12&lt;=IF($L1291="",12,$L1291),MOD(12-$K1291,$N1291)=0),$J1291,0)))</f>
        <v>0</v>
      </c>
      <c r="AA1291" s="36" t="n">
        <f aca="false">SUM(O1291:Z1291)</f>
        <v>0</v>
      </c>
      <c r="AB1291" s="15" t="str">
        <f aca="false">IF(AND($B1291="",$D1291="",$J1291=""),"",IF($B1291="","Falta código",IF(ISNA(MATCH($B1291,LST_COD,0)),"Código no registrado en Trabajadores",IF($E1291="","Concepto no está en el catálogo",IF($M1291="ERR","Retención de otro empleador: Origen = Otro empleador",IF(OR($J1291="",$K1291=""),"Falta monto o mes",IF(OR($K1291&lt;1,$K1291&gt;12),"Mes inicio inválido",IF(AND($L1291&lt;&gt;"",OR($L1291&lt;$K1291,$L1291&gt;12)),"Mes fin inválido",IF($N1291="","Falta frecuencia",IF(AND($G1291&lt;&gt;"Otro empleador",SUMPRODUCT(($O1291:$Z1291&lt;&gt;0)*(((COLUMN($O1291:$Z1291)-14)&lt;INDEX(Trabajadores!$M$6:$M$105,MATCH($B1291,LST_COD,0)))+((COLUMN($O1291:$Z1291)-14)&gt;INDEX(Trabajadores!$N$6:$N$105,MATCH($B1291,LST_COD,0)))))&gt;0),"Aviso: hay meses fuera del periodo laboral","OK"))))))))))</f>
        <v/>
      </c>
    </row>
    <row r="1292" customFormat="false" ht="15" hidden="false" customHeight="false" outlineLevel="0" collapsed="false">
      <c r="A1292" s="23" t="n">
        <v>1287</v>
      </c>
      <c r="B1292" s="7"/>
      <c r="C1292" s="35" t="str">
        <f aca="false">IF($B1292="","",IFERROR(INDEX(Trabajadores!$D$6:$D$105,MATCH($B1292,LST_COD,0)),"¿Código?"))</f>
        <v/>
      </c>
      <c r="D1292" s="30"/>
      <c r="E1292" s="9" t="str">
        <f aca="false">IF($D1292="","",IFERROR(VLOOKUP($D1292,CONC_TABLA,2,FALSE()),""))</f>
        <v/>
      </c>
      <c r="F1292" s="9" t="str">
        <f aca="false">IF($D1292="","",IFERROR(VLOOKUP($D1292,CONC_TABLA,3,FALSE()),""))</f>
        <v/>
      </c>
      <c r="G1292" s="30"/>
      <c r="H1292" s="30"/>
      <c r="I1292" s="30"/>
      <c r="J1292" s="29"/>
      <c r="K1292" s="28"/>
      <c r="L1292" s="28"/>
      <c r="M1292" s="9" t="str">
        <f aca="false">IF(OR($B1292="",$E1292=""),"",IF($E1292="INA","INA",IF($G1292="Otro empleador",IF($E1292="RET","RETO",IF($E1292="ORD","OTO","OTX")),IF($E1292="RET","ERR",$E1292))))</f>
        <v/>
      </c>
      <c r="N1292" s="9" t="str">
        <f aca="false">IF($I1292="","",IFERROR(VLOOKUP($I1292,FREC_TABLA,2,FALSE()),""))</f>
        <v/>
      </c>
      <c r="O1292" s="19" t="n">
        <f aca="false">IF(OR($M1292="",$M1292="ERR",$J1292="",$K1292="",$N1292=""),0,IF($N1292=0,IF(AND(OR(1=7,1=12),1&gt;=$K1292,1&lt;=IF($L1292="",12,$L1292)),$J1292,0),IF(AND(1&gt;=$K1292,1&lt;=IF($L1292="",12,$L1292),MOD(1-$K1292,$N1292)=0),$J1292,0)))</f>
        <v>0</v>
      </c>
      <c r="P1292" s="19" t="n">
        <f aca="false">IF(OR($M1292="",$M1292="ERR",$J1292="",$K1292="",$N1292=""),0,IF($N1292=0,IF(AND(OR(2=7,2=12),2&gt;=$K1292,2&lt;=IF($L1292="",12,$L1292)),$J1292,0),IF(AND(2&gt;=$K1292,2&lt;=IF($L1292="",12,$L1292),MOD(2-$K1292,$N1292)=0),$J1292,0)))</f>
        <v>0</v>
      </c>
      <c r="Q1292" s="19" t="n">
        <f aca="false">IF(OR($M1292="",$M1292="ERR",$J1292="",$K1292="",$N1292=""),0,IF($N1292=0,IF(AND(OR(3=7,3=12),3&gt;=$K1292,3&lt;=IF($L1292="",12,$L1292)),$J1292,0),IF(AND(3&gt;=$K1292,3&lt;=IF($L1292="",12,$L1292),MOD(3-$K1292,$N1292)=0),$J1292,0)))</f>
        <v>0</v>
      </c>
      <c r="R1292" s="19" t="n">
        <f aca="false">IF(OR($M1292="",$M1292="ERR",$J1292="",$K1292="",$N1292=""),0,IF($N1292=0,IF(AND(OR(4=7,4=12),4&gt;=$K1292,4&lt;=IF($L1292="",12,$L1292)),$J1292,0),IF(AND(4&gt;=$K1292,4&lt;=IF($L1292="",12,$L1292),MOD(4-$K1292,$N1292)=0),$J1292,0)))</f>
        <v>0</v>
      </c>
      <c r="S1292" s="19" t="n">
        <f aca="false">IF(OR($M1292="",$M1292="ERR",$J1292="",$K1292="",$N1292=""),0,IF($N1292=0,IF(AND(OR(5=7,5=12),5&gt;=$K1292,5&lt;=IF($L1292="",12,$L1292)),$J1292,0),IF(AND(5&gt;=$K1292,5&lt;=IF($L1292="",12,$L1292),MOD(5-$K1292,$N1292)=0),$J1292,0)))</f>
        <v>0</v>
      </c>
      <c r="T1292" s="19" t="n">
        <f aca="false">IF(OR($M1292="",$M1292="ERR",$J1292="",$K1292="",$N1292=""),0,IF($N1292=0,IF(AND(OR(6=7,6=12),6&gt;=$K1292,6&lt;=IF($L1292="",12,$L1292)),$J1292,0),IF(AND(6&gt;=$K1292,6&lt;=IF($L1292="",12,$L1292),MOD(6-$K1292,$N1292)=0),$J1292,0)))</f>
        <v>0</v>
      </c>
      <c r="U1292" s="19" t="n">
        <f aca="false">IF(OR($M1292="",$M1292="ERR",$J1292="",$K1292="",$N1292=""),0,IF($N1292=0,IF(AND(OR(7=7,7=12),7&gt;=$K1292,7&lt;=IF($L1292="",12,$L1292)),$J1292,0),IF(AND(7&gt;=$K1292,7&lt;=IF($L1292="",12,$L1292),MOD(7-$K1292,$N1292)=0),$J1292,0)))</f>
        <v>0</v>
      </c>
      <c r="V1292" s="19" t="n">
        <f aca="false">IF(OR($M1292="",$M1292="ERR",$J1292="",$K1292="",$N1292=""),0,IF($N1292=0,IF(AND(OR(8=7,8=12),8&gt;=$K1292,8&lt;=IF($L1292="",12,$L1292)),$J1292,0),IF(AND(8&gt;=$K1292,8&lt;=IF($L1292="",12,$L1292),MOD(8-$K1292,$N1292)=0),$J1292,0)))</f>
        <v>0</v>
      </c>
      <c r="W1292" s="19" t="n">
        <f aca="false">IF(OR($M1292="",$M1292="ERR",$J1292="",$K1292="",$N1292=""),0,IF($N1292=0,IF(AND(OR(9=7,9=12),9&gt;=$K1292,9&lt;=IF($L1292="",12,$L1292)),$J1292,0),IF(AND(9&gt;=$K1292,9&lt;=IF($L1292="",12,$L1292),MOD(9-$K1292,$N1292)=0),$J1292,0)))</f>
        <v>0</v>
      </c>
      <c r="X1292" s="19" t="n">
        <f aca="false">IF(OR($M1292="",$M1292="ERR",$J1292="",$K1292="",$N1292=""),0,IF($N1292=0,IF(AND(OR(10=7,10=12),10&gt;=$K1292,10&lt;=IF($L1292="",12,$L1292)),$J1292,0),IF(AND(10&gt;=$K1292,10&lt;=IF($L1292="",12,$L1292),MOD(10-$K1292,$N1292)=0),$J1292,0)))</f>
        <v>0</v>
      </c>
      <c r="Y1292" s="19" t="n">
        <f aca="false">IF(OR($M1292="",$M1292="ERR",$J1292="",$K1292="",$N1292=""),0,IF($N1292=0,IF(AND(OR(11=7,11=12),11&gt;=$K1292,11&lt;=IF($L1292="",12,$L1292)),$J1292,0),IF(AND(11&gt;=$K1292,11&lt;=IF($L1292="",12,$L1292),MOD(11-$K1292,$N1292)=0),$J1292,0)))</f>
        <v>0</v>
      </c>
      <c r="Z1292" s="19" t="n">
        <f aca="false">IF(OR($M1292="",$M1292="ERR",$J1292="",$K1292="",$N1292=""),0,IF($N1292=0,IF(AND(OR(12=7,12=12),12&gt;=$K1292,12&lt;=IF($L1292="",12,$L1292)),$J1292,0),IF(AND(12&gt;=$K1292,12&lt;=IF($L1292="",12,$L1292),MOD(12-$K1292,$N1292)=0),$J1292,0)))</f>
        <v>0</v>
      </c>
      <c r="AA1292" s="36" t="n">
        <f aca="false">SUM(O1292:Z1292)</f>
        <v>0</v>
      </c>
      <c r="AB1292" s="15" t="str">
        <f aca="false">IF(AND($B1292="",$D1292="",$J1292=""),"",IF($B1292="","Falta código",IF(ISNA(MATCH($B1292,LST_COD,0)),"Código no registrado en Trabajadores",IF($E1292="","Concepto no está en el catálogo",IF($M1292="ERR","Retención de otro empleador: Origen = Otro empleador",IF(OR($J1292="",$K1292=""),"Falta monto o mes",IF(OR($K1292&lt;1,$K1292&gt;12),"Mes inicio inválido",IF(AND($L1292&lt;&gt;"",OR($L1292&lt;$K1292,$L1292&gt;12)),"Mes fin inválido",IF($N1292="","Falta frecuencia",IF(AND($G1292&lt;&gt;"Otro empleador",SUMPRODUCT(($O1292:$Z1292&lt;&gt;0)*(((COLUMN($O1292:$Z1292)-14)&lt;INDEX(Trabajadores!$M$6:$M$105,MATCH($B1292,LST_COD,0)))+((COLUMN($O1292:$Z1292)-14)&gt;INDEX(Trabajadores!$N$6:$N$105,MATCH($B1292,LST_COD,0)))))&gt;0),"Aviso: hay meses fuera del periodo laboral","OK"))))))))))</f>
        <v/>
      </c>
    </row>
    <row r="1293" customFormat="false" ht="15" hidden="false" customHeight="false" outlineLevel="0" collapsed="false">
      <c r="A1293" s="23" t="n">
        <v>1288</v>
      </c>
      <c r="B1293" s="7"/>
      <c r="C1293" s="35" t="str">
        <f aca="false">IF($B1293="","",IFERROR(INDEX(Trabajadores!$D$6:$D$105,MATCH($B1293,LST_COD,0)),"¿Código?"))</f>
        <v/>
      </c>
      <c r="D1293" s="30"/>
      <c r="E1293" s="9" t="str">
        <f aca="false">IF($D1293="","",IFERROR(VLOOKUP($D1293,CONC_TABLA,2,FALSE()),""))</f>
        <v/>
      </c>
      <c r="F1293" s="9" t="str">
        <f aca="false">IF($D1293="","",IFERROR(VLOOKUP($D1293,CONC_TABLA,3,FALSE()),""))</f>
        <v/>
      </c>
      <c r="G1293" s="30"/>
      <c r="H1293" s="30"/>
      <c r="I1293" s="30"/>
      <c r="J1293" s="29"/>
      <c r="K1293" s="28"/>
      <c r="L1293" s="28"/>
      <c r="M1293" s="9" t="str">
        <f aca="false">IF(OR($B1293="",$E1293=""),"",IF($E1293="INA","INA",IF($G1293="Otro empleador",IF($E1293="RET","RETO",IF($E1293="ORD","OTO","OTX")),IF($E1293="RET","ERR",$E1293))))</f>
        <v/>
      </c>
      <c r="N1293" s="9" t="str">
        <f aca="false">IF($I1293="","",IFERROR(VLOOKUP($I1293,FREC_TABLA,2,FALSE()),""))</f>
        <v/>
      </c>
      <c r="O1293" s="19" t="n">
        <f aca="false">IF(OR($M1293="",$M1293="ERR",$J1293="",$K1293="",$N1293=""),0,IF($N1293=0,IF(AND(OR(1=7,1=12),1&gt;=$K1293,1&lt;=IF($L1293="",12,$L1293)),$J1293,0),IF(AND(1&gt;=$K1293,1&lt;=IF($L1293="",12,$L1293),MOD(1-$K1293,$N1293)=0),$J1293,0)))</f>
        <v>0</v>
      </c>
      <c r="P1293" s="19" t="n">
        <f aca="false">IF(OR($M1293="",$M1293="ERR",$J1293="",$K1293="",$N1293=""),0,IF($N1293=0,IF(AND(OR(2=7,2=12),2&gt;=$K1293,2&lt;=IF($L1293="",12,$L1293)),$J1293,0),IF(AND(2&gt;=$K1293,2&lt;=IF($L1293="",12,$L1293),MOD(2-$K1293,$N1293)=0),$J1293,0)))</f>
        <v>0</v>
      </c>
      <c r="Q1293" s="19" t="n">
        <f aca="false">IF(OR($M1293="",$M1293="ERR",$J1293="",$K1293="",$N1293=""),0,IF($N1293=0,IF(AND(OR(3=7,3=12),3&gt;=$K1293,3&lt;=IF($L1293="",12,$L1293)),$J1293,0),IF(AND(3&gt;=$K1293,3&lt;=IF($L1293="",12,$L1293),MOD(3-$K1293,$N1293)=0),$J1293,0)))</f>
        <v>0</v>
      </c>
      <c r="R1293" s="19" t="n">
        <f aca="false">IF(OR($M1293="",$M1293="ERR",$J1293="",$K1293="",$N1293=""),0,IF($N1293=0,IF(AND(OR(4=7,4=12),4&gt;=$K1293,4&lt;=IF($L1293="",12,$L1293)),$J1293,0),IF(AND(4&gt;=$K1293,4&lt;=IF($L1293="",12,$L1293),MOD(4-$K1293,$N1293)=0),$J1293,0)))</f>
        <v>0</v>
      </c>
      <c r="S1293" s="19" t="n">
        <f aca="false">IF(OR($M1293="",$M1293="ERR",$J1293="",$K1293="",$N1293=""),0,IF($N1293=0,IF(AND(OR(5=7,5=12),5&gt;=$K1293,5&lt;=IF($L1293="",12,$L1293)),$J1293,0),IF(AND(5&gt;=$K1293,5&lt;=IF($L1293="",12,$L1293),MOD(5-$K1293,$N1293)=0),$J1293,0)))</f>
        <v>0</v>
      </c>
      <c r="T1293" s="19" t="n">
        <f aca="false">IF(OR($M1293="",$M1293="ERR",$J1293="",$K1293="",$N1293=""),0,IF($N1293=0,IF(AND(OR(6=7,6=12),6&gt;=$K1293,6&lt;=IF($L1293="",12,$L1293)),$J1293,0),IF(AND(6&gt;=$K1293,6&lt;=IF($L1293="",12,$L1293),MOD(6-$K1293,$N1293)=0),$J1293,0)))</f>
        <v>0</v>
      </c>
      <c r="U1293" s="19" t="n">
        <f aca="false">IF(OR($M1293="",$M1293="ERR",$J1293="",$K1293="",$N1293=""),0,IF($N1293=0,IF(AND(OR(7=7,7=12),7&gt;=$K1293,7&lt;=IF($L1293="",12,$L1293)),$J1293,0),IF(AND(7&gt;=$K1293,7&lt;=IF($L1293="",12,$L1293),MOD(7-$K1293,$N1293)=0),$J1293,0)))</f>
        <v>0</v>
      </c>
      <c r="V1293" s="19" t="n">
        <f aca="false">IF(OR($M1293="",$M1293="ERR",$J1293="",$K1293="",$N1293=""),0,IF($N1293=0,IF(AND(OR(8=7,8=12),8&gt;=$K1293,8&lt;=IF($L1293="",12,$L1293)),$J1293,0),IF(AND(8&gt;=$K1293,8&lt;=IF($L1293="",12,$L1293),MOD(8-$K1293,$N1293)=0),$J1293,0)))</f>
        <v>0</v>
      </c>
      <c r="W1293" s="19" t="n">
        <f aca="false">IF(OR($M1293="",$M1293="ERR",$J1293="",$K1293="",$N1293=""),0,IF($N1293=0,IF(AND(OR(9=7,9=12),9&gt;=$K1293,9&lt;=IF($L1293="",12,$L1293)),$J1293,0),IF(AND(9&gt;=$K1293,9&lt;=IF($L1293="",12,$L1293),MOD(9-$K1293,$N1293)=0),$J1293,0)))</f>
        <v>0</v>
      </c>
      <c r="X1293" s="19" t="n">
        <f aca="false">IF(OR($M1293="",$M1293="ERR",$J1293="",$K1293="",$N1293=""),0,IF($N1293=0,IF(AND(OR(10=7,10=12),10&gt;=$K1293,10&lt;=IF($L1293="",12,$L1293)),$J1293,0),IF(AND(10&gt;=$K1293,10&lt;=IF($L1293="",12,$L1293),MOD(10-$K1293,$N1293)=0),$J1293,0)))</f>
        <v>0</v>
      </c>
      <c r="Y1293" s="19" t="n">
        <f aca="false">IF(OR($M1293="",$M1293="ERR",$J1293="",$K1293="",$N1293=""),0,IF($N1293=0,IF(AND(OR(11=7,11=12),11&gt;=$K1293,11&lt;=IF($L1293="",12,$L1293)),$J1293,0),IF(AND(11&gt;=$K1293,11&lt;=IF($L1293="",12,$L1293),MOD(11-$K1293,$N1293)=0),$J1293,0)))</f>
        <v>0</v>
      </c>
      <c r="Z1293" s="19" t="n">
        <f aca="false">IF(OR($M1293="",$M1293="ERR",$J1293="",$K1293="",$N1293=""),0,IF($N1293=0,IF(AND(OR(12=7,12=12),12&gt;=$K1293,12&lt;=IF($L1293="",12,$L1293)),$J1293,0),IF(AND(12&gt;=$K1293,12&lt;=IF($L1293="",12,$L1293),MOD(12-$K1293,$N1293)=0),$J1293,0)))</f>
        <v>0</v>
      </c>
      <c r="AA1293" s="36" t="n">
        <f aca="false">SUM(O1293:Z1293)</f>
        <v>0</v>
      </c>
      <c r="AB1293" s="15" t="str">
        <f aca="false">IF(AND($B1293="",$D1293="",$J1293=""),"",IF($B1293="","Falta código",IF(ISNA(MATCH($B1293,LST_COD,0)),"Código no registrado en Trabajadores",IF($E1293="","Concepto no está en el catálogo",IF($M1293="ERR","Retención de otro empleador: Origen = Otro empleador",IF(OR($J1293="",$K1293=""),"Falta monto o mes",IF(OR($K1293&lt;1,$K1293&gt;12),"Mes inicio inválido",IF(AND($L1293&lt;&gt;"",OR($L1293&lt;$K1293,$L1293&gt;12)),"Mes fin inválido",IF($N1293="","Falta frecuencia",IF(AND($G1293&lt;&gt;"Otro empleador",SUMPRODUCT(($O1293:$Z1293&lt;&gt;0)*(((COLUMN($O1293:$Z1293)-14)&lt;INDEX(Trabajadores!$M$6:$M$105,MATCH($B1293,LST_COD,0)))+((COLUMN($O1293:$Z1293)-14)&gt;INDEX(Trabajadores!$N$6:$N$105,MATCH($B1293,LST_COD,0)))))&gt;0),"Aviso: hay meses fuera del periodo laboral","OK"))))))))))</f>
        <v/>
      </c>
    </row>
    <row r="1294" customFormat="false" ht="15" hidden="false" customHeight="false" outlineLevel="0" collapsed="false">
      <c r="A1294" s="23" t="n">
        <v>1289</v>
      </c>
      <c r="B1294" s="7"/>
      <c r="C1294" s="35" t="str">
        <f aca="false">IF($B1294="","",IFERROR(INDEX(Trabajadores!$D$6:$D$105,MATCH($B1294,LST_COD,0)),"¿Código?"))</f>
        <v/>
      </c>
      <c r="D1294" s="30"/>
      <c r="E1294" s="9" t="str">
        <f aca="false">IF($D1294="","",IFERROR(VLOOKUP($D1294,CONC_TABLA,2,FALSE()),""))</f>
        <v/>
      </c>
      <c r="F1294" s="9" t="str">
        <f aca="false">IF($D1294="","",IFERROR(VLOOKUP($D1294,CONC_TABLA,3,FALSE()),""))</f>
        <v/>
      </c>
      <c r="G1294" s="30"/>
      <c r="H1294" s="30"/>
      <c r="I1294" s="30"/>
      <c r="J1294" s="29"/>
      <c r="K1294" s="28"/>
      <c r="L1294" s="28"/>
      <c r="M1294" s="9" t="str">
        <f aca="false">IF(OR($B1294="",$E1294=""),"",IF($E1294="INA","INA",IF($G1294="Otro empleador",IF($E1294="RET","RETO",IF($E1294="ORD","OTO","OTX")),IF($E1294="RET","ERR",$E1294))))</f>
        <v/>
      </c>
      <c r="N1294" s="9" t="str">
        <f aca="false">IF($I1294="","",IFERROR(VLOOKUP($I1294,FREC_TABLA,2,FALSE()),""))</f>
        <v/>
      </c>
      <c r="O1294" s="19" t="n">
        <f aca="false">IF(OR($M1294="",$M1294="ERR",$J1294="",$K1294="",$N1294=""),0,IF($N1294=0,IF(AND(OR(1=7,1=12),1&gt;=$K1294,1&lt;=IF($L1294="",12,$L1294)),$J1294,0),IF(AND(1&gt;=$K1294,1&lt;=IF($L1294="",12,$L1294),MOD(1-$K1294,$N1294)=0),$J1294,0)))</f>
        <v>0</v>
      </c>
      <c r="P1294" s="19" t="n">
        <f aca="false">IF(OR($M1294="",$M1294="ERR",$J1294="",$K1294="",$N1294=""),0,IF($N1294=0,IF(AND(OR(2=7,2=12),2&gt;=$K1294,2&lt;=IF($L1294="",12,$L1294)),$J1294,0),IF(AND(2&gt;=$K1294,2&lt;=IF($L1294="",12,$L1294),MOD(2-$K1294,$N1294)=0),$J1294,0)))</f>
        <v>0</v>
      </c>
      <c r="Q1294" s="19" t="n">
        <f aca="false">IF(OR($M1294="",$M1294="ERR",$J1294="",$K1294="",$N1294=""),0,IF($N1294=0,IF(AND(OR(3=7,3=12),3&gt;=$K1294,3&lt;=IF($L1294="",12,$L1294)),$J1294,0),IF(AND(3&gt;=$K1294,3&lt;=IF($L1294="",12,$L1294),MOD(3-$K1294,$N1294)=0),$J1294,0)))</f>
        <v>0</v>
      </c>
      <c r="R1294" s="19" t="n">
        <f aca="false">IF(OR($M1294="",$M1294="ERR",$J1294="",$K1294="",$N1294=""),0,IF($N1294=0,IF(AND(OR(4=7,4=12),4&gt;=$K1294,4&lt;=IF($L1294="",12,$L1294)),$J1294,0),IF(AND(4&gt;=$K1294,4&lt;=IF($L1294="",12,$L1294),MOD(4-$K1294,$N1294)=0),$J1294,0)))</f>
        <v>0</v>
      </c>
      <c r="S1294" s="19" t="n">
        <f aca="false">IF(OR($M1294="",$M1294="ERR",$J1294="",$K1294="",$N1294=""),0,IF($N1294=0,IF(AND(OR(5=7,5=12),5&gt;=$K1294,5&lt;=IF($L1294="",12,$L1294)),$J1294,0),IF(AND(5&gt;=$K1294,5&lt;=IF($L1294="",12,$L1294),MOD(5-$K1294,$N1294)=0),$J1294,0)))</f>
        <v>0</v>
      </c>
      <c r="T1294" s="19" t="n">
        <f aca="false">IF(OR($M1294="",$M1294="ERR",$J1294="",$K1294="",$N1294=""),0,IF($N1294=0,IF(AND(OR(6=7,6=12),6&gt;=$K1294,6&lt;=IF($L1294="",12,$L1294)),$J1294,0),IF(AND(6&gt;=$K1294,6&lt;=IF($L1294="",12,$L1294),MOD(6-$K1294,$N1294)=0),$J1294,0)))</f>
        <v>0</v>
      </c>
      <c r="U1294" s="19" t="n">
        <f aca="false">IF(OR($M1294="",$M1294="ERR",$J1294="",$K1294="",$N1294=""),0,IF($N1294=0,IF(AND(OR(7=7,7=12),7&gt;=$K1294,7&lt;=IF($L1294="",12,$L1294)),$J1294,0),IF(AND(7&gt;=$K1294,7&lt;=IF($L1294="",12,$L1294),MOD(7-$K1294,$N1294)=0),$J1294,0)))</f>
        <v>0</v>
      </c>
      <c r="V1294" s="19" t="n">
        <f aca="false">IF(OR($M1294="",$M1294="ERR",$J1294="",$K1294="",$N1294=""),0,IF($N1294=0,IF(AND(OR(8=7,8=12),8&gt;=$K1294,8&lt;=IF($L1294="",12,$L1294)),$J1294,0),IF(AND(8&gt;=$K1294,8&lt;=IF($L1294="",12,$L1294),MOD(8-$K1294,$N1294)=0),$J1294,0)))</f>
        <v>0</v>
      </c>
      <c r="W1294" s="19" t="n">
        <f aca="false">IF(OR($M1294="",$M1294="ERR",$J1294="",$K1294="",$N1294=""),0,IF($N1294=0,IF(AND(OR(9=7,9=12),9&gt;=$K1294,9&lt;=IF($L1294="",12,$L1294)),$J1294,0),IF(AND(9&gt;=$K1294,9&lt;=IF($L1294="",12,$L1294),MOD(9-$K1294,$N1294)=0),$J1294,0)))</f>
        <v>0</v>
      </c>
      <c r="X1294" s="19" t="n">
        <f aca="false">IF(OR($M1294="",$M1294="ERR",$J1294="",$K1294="",$N1294=""),0,IF($N1294=0,IF(AND(OR(10=7,10=12),10&gt;=$K1294,10&lt;=IF($L1294="",12,$L1294)),$J1294,0),IF(AND(10&gt;=$K1294,10&lt;=IF($L1294="",12,$L1294),MOD(10-$K1294,$N1294)=0),$J1294,0)))</f>
        <v>0</v>
      </c>
      <c r="Y1294" s="19" t="n">
        <f aca="false">IF(OR($M1294="",$M1294="ERR",$J1294="",$K1294="",$N1294=""),0,IF($N1294=0,IF(AND(OR(11=7,11=12),11&gt;=$K1294,11&lt;=IF($L1294="",12,$L1294)),$J1294,0),IF(AND(11&gt;=$K1294,11&lt;=IF($L1294="",12,$L1294),MOD(11-$K1294,$N1294)=0),$J1294,0)))</f>
        <v>0</v>
      </c>
      <c r="Z1294" s="19" t="n">
        <f aca="false">IF(OR($M1294="",$M1294="ERR",$J1294="",$K1294="",$N1294=""),0,IF($N1294=0,IF(AND(OR(12=7,12=12),12&gt;=$K1294,12&lt;=IF($L1294="",12,$L1294)),$J1294,0),IF(AND(12&gt;=$K1294,12&lt;=IF($L1294="",12,$L1294),MOD(12-$K1294,$N1294)=0),$J1294,0)))</f>
        <v>0</v>
      </c>
      <c r="AA1294" s="36" t="n">
        <f aca="false">SUM(O1294:Z1294)</f>
        <v>0</v>
      </c>
      <c r="AB1294" s="15" t="str">
        <f aca="false">IF(AND($B1294="",$D1294="",$J1294=""),"",IF($B1294="","Falta código",IF(ISNA(MATCH($B1294,LST_COD,0)),"Código no registrado en Trabajadores",IF($E1294="","Concepto no está en el catálogo",IF($M1294="ERR","Retención de otro empleador: Origen = Otro empleador",IF(OR($J1294="",$K1294=""),"Falta monto o mes",IF(OR($K1294&lt;1,$K1294&gt;12),"Mes inicio inválido",IF(AND($L1294&lt;&gt;"",OR($L1294&lt;$K1294,$L1294&gt;12)),"Mes fin inválido",IF($N1294="","Falta frecuencia",IF(AND($G1294&lt;&gt;"Otro empleador",SUMPRODUCT(($O1294:$Z1294&lt;&gt;0)*(((COLUMN($O1294:$Z1294)-14)&lt;INDEX(Trabajadores!$M$6:$M$105,MATCH($B1294,LST_COD,0)))+((COLUMN($O1294:$Z1294)-14)&gt;INDEX(Trabajadores!$N$6:$N$105,MATCH($B1294,LST_COD,0)))))&gt;0),"Aviso: hay meses fuera del periodo laboral","OK"))))))))))</f>
        <v/>
      </c>
    </row>
    <row r="1295" customFormat="false" ht="15" hidden="false" customHeight="false" outlineLevel="0" collapsed="false">
      <c r="A1295" s="23" t="n">
        <v>1290</v>
      </c>
      <c r="B1295" s="7"/>
      <c r="C1295" s="35" t="str">
        <f aca="false">IF($B1295="","",IFERROR(INDEX(Trabajadores!$D$6:$D$105,MATCH($B1295,LST_COD,0)),"¿Código?"))</f>
        <v/>
      </c>
      <c r="D1295" s="30"/>
      <c r="E1295" s="9" t="str">
        <f aca="false">IF($D1295="","",IFERROR(VLOOKUP($D1295,CONC_TABLA,2,FALSE()),""))</f>
        <v/>
      </c>
      <c r="F1295" s="9" t="str">
        <f aca="false">IF($D1295="","",IFERROR(VLOOKUP($D1295,CONC_TABLA,3,FALSE()),""))</f>
        <v/>
      </c>
      <c r="G1295" s="30"/>
      <c r="H1295" s="30"/>
      <c r="I1295" s="30"/>
      <c r="J1295" s="29"/>
      <c r="K1295" s="28"/>
      <c r="L1295" s="28"/>
      <c r="M1295" s="9" t="str">
        <f aca="false">IF(OR($B1295="",$E1295=""),"",IF($E1295="INA","INA",IF($G1295="Otro empleador",IF($E1295="RET","RETO",IF($E1295="ORD","OTO","OTX")),IF($E1295="RET","ERR",$E1295))))</f>
        <v/>
      </c>
      <c r="N1295" s="9" t="str">
        <f aca="false">IF($I1295="","",IFERROR(VLOOKUP($I1295,FREC_TABLA,2,FALSE()),""))</f>
        <v/>
      </c>
      <c r="O1295" s="19" t="n">
        <f aca="false">IF(OR($M1295="",$M1295="ERR",$J1295="",$K1295="",$N1295=""),0,IF($N1295=0,IF(AND(OR(1=7,1=12),1&gt;=$K1295,1&lt;=IF($L1295="",12,$L1295)),$J1295,0),IF(AND(1&gt;=$K1295,1&lt;=IF($L1295="",12,$L1295),MOD(1-$K1295,$N1295)=0),$J1295,0)))</f>
        <v>0</v>
      </c>
      <c r="P1295" s="19" t="n">
        <f aca="false">IF(OR($M1295="",$M1295="ERR",$J1295="",$K1295="",$N1295=""),0,IF($N1295=0,IF(AND(OR(2=7,2=12),2&gt;=$K1295,2&lt;=IF($L1295="",12,$L1295)),$J1295,0),IF(AND(2&gt;=$K1295,2&lt;=IF($L1295="",12,$L1295),MOD(2-$K1295,$N1295)=0),$J1295,0)))</f>
        <v>0</v>
      </c>
      <c r="Q1295" s="19" t="n">
        <f aca="false">IF(OR($M1295="",$M1295="ERR",$J1295="",$K1295="",$N1295=""),0,IF($N1295=0,IF(AND(OR(3=7,3=12),3&gt;=$K1295,3&lt;=IF($L1295="",12,$L1295)),$J1295,0),IF(AND(3&gt;=$K1295,3&lt;=IF($L1295="",12,$L1295),MOD(3-$K1295,$N1295)=0),$J1295,0)))</f>
        <v>0</v>
      </c>
      <c r="R1295" s="19" t="n">
        <f aca="false">IF(OR($M1295="",$M1295="ERR",$J1295="",$K1295="",$N1295=""),0,IF($N1295=0,IF(AND(OR(4=7,4=12),4&gt;=$K1295,4&lt;=IF($L1295="",12,$L1295)),$J1295,0),IF(AND(4&gt;=$K1295,4&lt;=IF($L1295="",12,$L1295),MOD(4-$K1295,$N1295)=0),$J1295,0)))</f>
        <v>0</v>
      </c>
      <c r="S1295" s="19" t="n">
        <f aca="false">IF(OR($M1295="",$M1295="ERR",$J1295="",$K1295="",$N1295=""),0,IF($N1295=0,IF(AND(OR(5=7,5=12),5&gt;=$K1295,5&lt;=IF($L1295="",12,$L1295)),$J1295,0),IF(AND(5&gt;=$K1295,5&lt;=IF($L1295="",12,$L1295),MOD(5-$K1295,$N1295)=0),$J1295,0)))</f>
        <v>0</v>
      </c>
      <c r="T1295" s="19" t="n">
        <f aca="false">IF(OR($M1295="",$M1295="ERR",$J1295="",$K1295="",$N1295=""),0,IF($N1295=0,IF(AND(OR(6=7,6=12),6&gt;=$K1295,6&lt;=IF($L1295="",12,$L1295)),$J1295,0),IF(AND(6&gt;=$K1295,6&lt;=IF($L1295="",12,$L1295),MOD(6-$K1295,$N1295)=0),$J1295,0)))</f>
        <v>0</v>
      </c>
      <c r="U1295" s="19" t="n">
        <f aca="false">IF(OR($M1295="",$M1295="ERR",$J1295="",$K1295="",$N1295=""),0,IF($N1295=0,IF(AND(OR(7=7,7=12),7&gt;=$K1295,7&lt;=IF($L1295="",12,$L1295)),$J1295,0),IF(AND(7&gt;=$K1295,7&lt;=IF($L1295="",12,$L1295),MOD(7-$K1295,$N1295)=0),$J1295,0)))</f>
        <v>0</v>
      </c>
      <c r="V1295" s="19" t="n">
        <f aca="false">IF(OR($M1295="",$M1295="ERR",$J1295="",$K1295="",$N1295=""),0,IF($N1295=0,IF(AND(OR(8=7,8=12),8&gt;=$K1295,8&lt;=IF($L1295="",12,$L1295)),$J1295,0),IF(AND(8&gt;=$K1295,8&lt;=IF($L1295="",12,$L1295),MOD(8-$K1295,$N1295)=0),$J1295,0)))</f>
        <v>0</v>
      </c>
      <c r="W1295" s="19" t="n">
        <f aca="false">IF(OR($M1295="",$M1295="ERR",$J1295="",$K1295="",$N1295=""),0,IF($N1295=0,IF(AND(OR(9=7,9=12),9&gt;=$K1295,9&lt;=IF($L1295="",12,$L1295)),$J1295,0),IF(AND(9&gt;=$K1295,9&lt;=IF($L1295="",12,$L1295),MOD(9-$K1295,$N1295)=0),$J1295,0)))</f>
        <v>0</v>
      </c>
      <c r="X1295" s="19" t="n">
        <f aca="false">IF(OR($M1295="",$M1295="ERR",$J1295="",$K1295="",$N1295=""),0,IF($N1295=0,IF(AND(OR(10=7,10=12),10&gt;=$K1295,10&lt;=IF($L1295="",12,$L1295)),$J1295,0),IF(AND(10&gt;=$K1295,10&lt;=IF($L1295="",12,$L1295),MOD(10-$K1295,$N1295)=0),$J1295,0)))</f>
        <v>0</v>
      </c>
      <c r="Y1295" s="19" t="n">
        <f aca="false">IF(OR($M1295="",$M1295="ERR",$J1295="",$K1295="",$N1295=""),0,IF($N1295=0,IF(AND(OR(11=7,11=12),11&gt;=$K1295,11&lt;=IF($L1295="",12,$L1295)),$J1295,0),IF(AND(11&gt;=$K1295,11&lt;=IF($L1295="",12,$L1295),MOD(11-$K1295,$N1295)=0),$J1295,0)))</f>
        <v>0</v>
      </c>
      <c r="Z1295" s="19" t="n">
        <f aca="false">IF(OR($M1295="",$M1295="ERR",$J1295="",$K1295="",$N1295=""),0,IF($N1295=0,IF(AND(OR(12=7,12=12),12&gt;=$K1295,12&lt;=IF($L1295="",12,$L1295)),$J1295,0),IF(AND(12&gt;=$K1295,12&lt;=IF($L1295="",12,$L1295),MOD(12-$K1295,$N1295)=0),$J1295,0)))</f>
        <v>0</v>
      </c>
      <c r="AA1295" s="36" t="n">
        <f aca="false">SUM(O1295:Z1295)</f>
        <v>0</v>
      </c>
      <c r="AB1295" s="15" t="str">
        <f aca="false">IF(AND($B1295="",$D1295="",$J1295=""),"",IF($B1295="","Falta código",IF(ISNA(MATCH($B1295,LST_COD,0)),"Código no registrado en Trabajadores",IF($E1295="","Concepto no está en el catálogo",IF($M1295="ERR","Retención de otro empleador: Origen = Otro empleador",IF(OR($J1295="",$K1295=""),"Falta monto o mes",IF(OR($K1295&lt;1,$K1295&gt;12),"Mes inicio inválido",IF(AND($L1295&lt;&gt;"",OR($L1295&lt;$K1295,$L1295&gt;12)),"Mes fin inválido",IF($N1295="","Falta frecuencia",IF(AND($G1295&lt;&gt;"Otro empleador",SUMPRODUCT(($O1295:$Z1295&lt;&gt;0)*(((COLUMN($O1295:$Z1295)-14)&lt;INDEX(Trabajadores!$M$6:$M$105,MATCH($B1295,LST_COD,0)))+((COLUMN($O1295:$Z1295)-14)&gt;INDEX(Trabajadores!$N$6:$N$105,MATCH($B1295,LST_COD,0)))))&gt;0),"Aviso: hay meses fuera del periodo laboral","OK"))))))))))</f>
        <v/>
      </c>
    </row>
    <row r="1296" customFormat="false" ht="15" hidden="false" customHeight="false" outlineLevel="0" collapsed="false">
      <c r="A1296" s="23" t="n">
        <v>1291</v>
      </c>
      <c r="B1296" s="7"/>
      <c r="C1296" s="35" t="str">
        <f aca="false">IF($B1296="","",IFERROR(INDEX(Trabajadores!$D$6:$D$105,MATCH($B1296,LST_COD,0)),"¿Código?"))</f>
        <v/>
      </c>
      <c r="D1296" s="30"/>
      <c r="E1296" s="9" t="str">
        <f aca="false">IF($D1296="","",IFERROR(VLOOKUP($D1296,CONC_TABLA,2,FALSE()),""))</f>
        <v/>
      </c>
      <c r="F1296" s="9" t="str">
        <f aca="false">IF($D1296="","",IFERROR(VLOOKUP($D1296,CONC_TABLA,3,FALSE()),""))</f>
        <v/>
      </c>
      <c r="G1296" s="30"/>
      <c r="H1296" s="30"/>
      <c r="I1296" s="30"/>
      <c r="J1296" s="29"/>
      <c r="K1296" s="28"/>
      <c r="L1296" s="28"/>
      <c r="M1296" s="9" t="str">
        <f aca="false">IF(OR($B1296="",$E1296=""),"",IF($E1296="INA","INA",IF($G1296="Otro empleador",IF($E1296="RET","RETO",IF($E1296="ORD","OTO","OTX")),IF($E1296="RET","ERR",$E1296))))</f>
        <v/>
      </c>
      <c r="N1296" s="9" t="str">
        <f aca="false">IF($I1296="","",IFERROR(VLOOKUP($I1296,FREC_TABLA,2,FALSE()),""))</f>
        <v/>
      </c>
      <c r="O1296" s="19" t="n">
        <f aca="false">IF(OR($M1296="",$M1296="ERR",$J1296="",$K1296="",$N1296=""),0,IF($N1296=0,IF(AND(OR(1=7,1=12),1&gt;=$K1296,1&lt;=IF($L1296="",12,$L1296)),$J1296,0),IF(AND(1&gt;=$K1296,1&lt;=IF($L1296="",12,$L1296),MOD(1-$K1296,$N1296)=0),$J1296,0)))</f>
        <v>0</v>
      </c>
      <c r="P1296" s="19" t="n">
        <f aca="false">IF(OR($M1296="",$M1296="ERR",$J1296="",$K1296="",$N1296=""),0,IF($N1296=0,IF(AND(OR(2=7,2=12),2&gt;=$K1296,2&lt;=IF($L1296="",12,$L1296)),$J1296,0),IF(AND(2&gt;=$K1296,2&lt;=IF($L1296="",12,$L1296),MOD(2-$K1296,$N1296)=0),$J1296,0)))</f>
        <v>0</v>
      </c>
      <c r="Q1296" s="19" t="n">
        <f aca="false">IF(OR($M1296="",$M1296="ERR",$J1296="",$K1296="",$N1296=""),0,IF($N1296=0,IF(AND(OR(3=7,3=12),3&gt;=$K1296,3&lt;=IF($L1296="",12,$L1296)),$J1296,0),IF(AND(3&gt;=$K1296,3&lt;=IF($L1296="",12,$L1296),MOD(3-$K1296,$N1296)=0),$J1296,0)))</f>
        <v>0</v>
      </c>
      <c r="R1296" s="19" t="n">
        <f aca="false">IF(OR($M1296="",$M1296="ERR",$J1296="",$K1296="",$N1296=""),0,IF($N1296=0,IF(AND(OR(4=7,4=12),4&gt;=$K1296,4&lt;=IF($L1296="",12,$L1296)),$J1296,0),IF(AND(4&gt;=$K1296,4&lt;=IF($L1296="",12,$L1296),MOD(4-$K1296,$N1296)=0),$J1296,0)))</f>
        <v>0</v>
      </c>
      <c r="S1296" s="19" t="n">
        <f aca="false">IF(OR($M1296="",$M1296="ERR",$J1296="",$K1296="",$N1296=""),0,IF($N1296=0,IF(AND(OR(5=7,5=12),5&gt;=$K1296,5&lt;=IF($L1296="",12,$L1296)),$J1296,0),IF(AND(5&gt;=$K1296,5&lt;=IF($L1296="",12,$L1296),MOD(5-$K1296,$N1296)=0),$J1296,0)))</f>
        <v>0</v>
      </c>
      <c r="T1296" s="19" t="n">
        <f aca="false">IF(OR($M1296="",$M1296="ERR",$J1296="",$K1296="",$N1296=""),0,IF($N1296=0,IF(AND(OR(6=7,6=12),6&gt;=$K1296,6&lt;=IF($L1296="",12,$L1296)),$J1296,0),IF(AND(6&gt;=$K1296,6&lt;=IF($L1296="",12,$L1296),MOD(6-$K1296,$N1296)=0),$J1296,0)))</f>
        <v>0</v>
      </c>
      <c r="U1296" s="19" t="n">
        <f aca="false">IF(OR($M1296="",$M1296="ERR",$J1296="",$K1296="",$N1296=""),0,IF($N1296=0,IF(AND(OR(7=7,7=12),7&gt;=$K1296,7&lt;=IF($L1296="",12,$L1296)),$J1296,0),IF(AND(7&gt;=$K1296,7&lt;=IF($L1296="",12,$L1296),MOD(7-$K1296,$N1296)=0),$J1296,0)))</f>
        <v>0</v>
      </c>
      <c r="V1296" s="19" t="n">
        <f aca="false">IF(OR($M1296="",$M1296="ERR",$J1296="",$K1296="",$N1296=""),0,IF($N1296=0,IF(AND(OR(8=7,8=12),8&gt;=$K1296,8&lt;=IF($L1296="",12,$L1296)),$J1296,0),IF(AND(8&gt;=$K1296,8&lt;=IF($L1296="",12,$L1296),MOD(8-$K1296,$N1296)=0),$J1296,0)))</f>
        <v>0</v>
      </c>
      <c r="W1296" s="19" t="n">
        <f aca="false">IF(OR($M1296="",$M1296="ERR",$J1296="",$K1296="",$N1296=""),0,IF($N1296=0,IF(AND(OR(9=7,9=12),9&gt;=$K1296,9&lt;=IF($L1296="",12,$L1296)),$J1296,0),IF(AND(9&gt;=$K1296,9&lt;=IF($L1296="",12,$L1296),MOD(9-$K1296,$N1296)=0),$J1296,0)))</f>
        <v>0</v>
      </c>
      <c r="X1296" s="19" t="n">
        <f aca="false">IF(OR($M1296="",$M1296="ERR",$J1296="",$K1296="",$N1296=""),0,IF($N1296=0,IF(AND(OR(10=7,10=12),10&gt;=$K1296,10&lt;=IF($L1296="",12,$L1296)),$J1296,0),IF(AND(10&gt;=$K1296,10&lt;=IF($L1296="",12,$L1296),MOD(10-$K1296,$N1296)=0),$J1296,0)))</f>
        <v>0</v>
      </c>
      <c r="Y1296" s="19" t="n">
        <f aca="false">IF(OR($M1296="",$M1296="ERR",$J1296="",$K1296="",$N1296=""),0,IF($N1296=0,IF(AND(OR(11=7,11=12),11&gt;=$K1296,11&lt;=IF($L1296="",12,$L1296)),$J1296,0),IF(AND(11&gt;=$K1296,11&lt;=IF($L1296="",12,$L1296),MOD(11-$K1296,$N1296)=0),$J1296,0)))</f>
        <v>0</v>
      </c>
      <c r="Z1296" s="19" t="n">
        <f aca="false">IF(OR($M1296="",$M1296="ERR",$J1296="",$K1296="",$N1296=""),0,IF($N1296=0,IF(AND(OR(12=7,12=12),12&gt;=$K1296,12&lt;=IF($L1296="",12,$L1296)),$J1296,0),IF(AND(12&gt;=$K1296,12&lt;=IF($L1296="",12,$L1296),MOD(12-$K1296,$N1296)=0),$J1296,0)))</f>
        <v>0</v>
      </c>
      <c r="AA1296" s="36" t="n">
        <f aca="false">SUM(O1296:Z1296)</f>
        <v>0</v>
      </c>
      <c r="AB1296" s="15" t="str">
        <f aca="false">IF(AND($B1296="",$D1296="",$J1296=""),"",IF($B1296="","Falta código",IF(ISNA(MATCH($B1296,LST_COD,0)),"Código no registrado en Trabajadores",IF($E1296="","Concepto no está en el catálogo",IF($M1296="ERR","Retención de otro empleador: Origen = Otro empleador",IF(OR($J1296="",$K1296=""),"Falta monto o mes",IF(OR($K1296&lt;1,$K1296&gt;12),"Mes inicio inválido",IF(AND($L1296&lt;&gt;"",OR($L1296&lt;$K1296,$L1296&gt;12)),"Mes fin inválido",IF($N1296="","Falta frecuencia",IF(AND($G1296&lt;&gt;"Otro empleador",SUMPRODUCT(($O1296:$Z1296&lt;&gt;0)*(((COLUMN($O1296:$Z1296)-14)&lt;INDEX(Trabajadores!$M$6:$M$105,MATCH($B1296,LST_COD,0)))+((COLUMN($O1296:$Z1296)-14)&gt;INDEX(Trabajadores!$N$6:$N$105,MATCH($B1296,LST_COD,0)))))&gt;0),"Aviso: hay meses fuera del periodo laboral","OK"))))))))))</f>
        <v/>
      </c>
    </row>
    <row r="1297" customFormat="false" ht="15" hidden="false" customHeight="false" outlineLevel="0" collapsed="false">
      <c r="A1297" s="23" t="n">
        <v>1292</v>
      </c>
      <c r="B1297" s="7"/>
      <c r="C1297" s="35" t="str">
        <f aca="false">IF($B1297="","",IFERROR(INDEX(Trabajadores!$D$6:$D$105,MATCH($B1297,LST_COD,0)),"¿Código?"))</f>
        <v/>
      </c>
      <c r="D1297" s="30"/>
      <c r="E1297" s="9" t="str">
        <f aca="false">IF($D1297="","",IFERROR(VLOOKUP($D1297,CONC_TABLA,2,FALSE()),""))</f>
        <v/>
      </c>
      <c r="F1297" s="9" t="str">
        <f aca="false">IF($D1297="","",IFERROR(VLOOKUP($D1297,CONC_TABLA,3,FALSE()),""))</f>
        <v/>
      </c>
      <c r="G1297" s="30"/>
      <c r="H1297" s="30"/>
      <c r="I1297" s="30"/>
      <c r="J1297" s="29"/>
      <c r="K1297" s="28"/>
      <c r="L1297" s="28"/>
      <c r="M1297" s="9" t="str">
        <f aca="false">IF(OR($B1297="",$E1297=""),"",IF($E1297="INA","INA",IF($G1297="Otro empleador",IF($E1297="RET","RETO",IF($E1297="ORD","OTO","OTX")),IF($E1297="RET","ERR",$E1297))))</f>
        <v/>
      </c>
      <c r="N1297" s="9" t="str">
        <f aca="false">IF($I1297="","",IFERROR(VLOOKUP($I1297,FREC_TABLA,2,FALSE()),""))</f>
        <v/>
      </c>
      <c r="O1297" s="19" t="n">
        <f aca="false">IF(OR($M1297="",$M1297="ERR",$J1297="",$K1297="",$N1297=""),0,IF($N1297=0,IF(AND(OR(1=7,1=12),1&gt;=$K1297,1&lt;=IF($L1297="",12,$L1297)),$J1297,0),IF(AND(1&gt;=$K1297,1&lt;=IF($L1297="",12,$L1297),MOD(1-$K1297,$N1297)=0),$J1297,0)))</f>
        <v>0</v>
      </c>
      <c r="P1297" s="19" t="n">
        <f aca="false">IF(OR($M1297="",$M1297="ERR",$J1297="",$K1297="",$N1297=""),0,IF($N1297=0,IF(AND(OR(2=7,2=12),2&gt;=$K1297,2&lt;=IF($L1297="",12,$L1297)),$J1297,0),IF(AND(2&gt;=$K1297,2&lt;=IF($L1297="",12,$L1297),MOD(2-$K1297,$N1297)=0),$J1297,0)))</f>
        <v>0</v>
      </c>
      <c r="Q1297" s="19" t="n">
        <f aca="false">IF(OR($M1297="",$M1297="ERR",$J1297="",$K1297="",$N1297=""),0,IF($N1297=0,IF(AND(OR(3=7,3=12),3&gt;=$K1297,3&lt;=IF($L1297="",12,$L1297)),$J1297,0),IF(AND(3&gt;=$K1297,3&lt;=IF($L1297="",12,$L1297),MOD(3-$K1297,$N1297)=0),$J1297,0)))</f>
        <v>0</v>
      </c>
      <c r="R1297" s="19" t="n">
        <f aca="false">IF(OR($M1297="",$M1297="ERR",$J1297="",$K1297="",$N1297=""),0,IF($N1297=0,IF(AND(OR(4=7,4=12),4&gt;=$K1297,4&lt;=IF($L1297="",12,$L1297)),$J1297,0),IF(AND(4&gt;=$K1297,4&lt;=IF($L1297="",12,$L1297),MOD(4-$K1297,$N1297)=0),$J1297,0)))</f>
        <v>0</v>
      </c>
      <c r="S1297" s="19" t="n">
        <f aca="false">IF(OR($M1297="",$M1297="ERR",$J1297="",$K1297="",$N1297=""),0,IF($N1297=0,IF(AND(OR(5=7,5=12),5&gt;=$K1297,5&lt;=IF($L1297="",12,$L1297)),$J1297,0),IF(AND(5&gt;=$K1297,5&lt;=IF($L1297="",12,$L1297),MOD(5-$K1297,$N1297)=0),$J1297,0)))</f>
        <v>0</v>
      </c>
      <c r="T1297" s="19" t="n">
        <f aca="false">IF(OR($M1297="",$M1297="ERR",$J1297="",$K1297="",$N1297=""),0,IF($N1297=0,IF(AND(OR(6=7,6=12),6&gt;=$K1297,6&lt;=IF($L1297="",12,$L1297)),$J1297,0),IF(AND(6&gt;=$K1297,6&lt;=IF($L1297="",12,$L1297),MOD(6-$K1297,$N1297)=0),$J1297,0)))</f>
        <v>0</v>
      </c>
      <c r="U1297" s="19" t="n">
        <f aca="false">IF(OR($M1297="",$M1297="ERR",$J1297="",$K1297="",$N1297=""),0,IF($N1297=0,IF(AND(OR(7=7,7=12),7&gt;=$K1297,7&lt;=IF($L1297="",12,$L1297)),$J1297,0),IF(AND(7&gt;=$K1297,7&lt;=IF($L1297="",12,$L1297),MOD(7-$K1297,$N1297)=0),$J1297,0)))</f>
        <v>0</v>
      </c>
      <c r="V1297" s="19" t="n">
        <f aca="false">IF(OR($M1297="",$M1297="ERR",$J1297="",$K1297="",$N1297=""),0,IF($N1297=0,IF(AND(OR(8=7,8=12),8&gt;=$K1297,8&lt;=IF($L1297="",12,$L1297)),$J1297,0),IF(AND(8&gt;=$K1297,8&lt;=IF($L1297="",12,$L1297),MOD(8-$K1297,$N1297)=0),$J1297,0)))</f>
        <v>0</v>
      </c>
      <c r="W1297" s="19" t="n">
        <f aca="false">IF(OR($M1297="",$M1297="ERR",$J1297="",$K1297="",$N1297=""),0,IF($N1297=0,IF(AND(OR(9=7,9=12),9&gt;=$K1297,9&lt;=IF($L1297="",12,$L1297)),$J1297,0),IF(AND(9&gt;=$K1297,9&lt;=IF($L1297="",12,$L1297),MOD(9-$K1297,$N1297)=0),$J1297,0)))</f>
        <v>0</v>
      </c>
      <c r="X1297" s="19" t="n">
        <f aca="false">IF(OR($M1297="",$M1297="ERR",$J1297="",$K1297="",$N1297=""),0,IF($N1297=0,IF(AND(OR(10=7,10=12),10&gt;=$K1297,10&lt;=IF($L1297="",12,$L1297)),$J1297,0),IF(AND(10&gt;=$K1297,10&lt;=IF($L1297="",12,$L1297),MOD(10-$K1297,$N1297)=0),$J1297,0)))</f>
        <v>0</v>
      </c>
      <c r="Y1297" s="19" t="n">
        <f aca="false">IF(OR($M1297="",$M1297="ERR",$J1297="",$K1297="",$N1297=""),0,IF($N1297=0,IF(AND(OR(11=7,11=12),11&gt;=$K1297,11&lt;=IF($L1297="",12,$L1297)),$J1297,0),IF(AND(11&gt;=$K1297,11&lt;=IF($L1297="",12,$L1297),MOD(11-$K1297,$N1297)=0),$J1297,0)))</f>
        <v>0</v>
      </c>
      <c r="Z1297" s="19" t="n">
        <f aca="false">IF(OR($M1297="",$M1297="ERR",$J1297="",$K1297="",$N1297=""),0,IF($N1297=0,IF(AND(OR(12=7,12=12),12&gt;=$K1297,12&lt;=IF($L1297="",12,$L1297)),$J1297,0),IF(AND(12&gt;=$K1297,12&lt;=IF($L1297="",12,$L1297),MOD(12-$K1297,$N1297)=0),$J1297,0)))</f>
        <v>0</v>
      </c>
      <c r="AA1297" s="36" t="n">
        <f aca="false">SUM(O1297:Z1297)</f>
        <v>0</v>
      </c>
      <c r="AB1297" s="15" t="str">
        <f aca="false">IF(AND($B1297="",$D1297="",$J1297=""),"",IF($B1297="","Falta código",IF(ISNA(MATCH($B1297,LST_COD,0)),"Código no registrado en Trabajadores",IF($E1297="","Concepto no está en el catálogo",IF($M1297="ERR","Retención de otro empleador: Origen = Otro empleador",IF(OR($J1297="",$K1297=""),"Falta monto o mes",IF(OR($K1297&lt;1,$K1297&gt;12),"Mes inicio inválido",IF(AND($L1297&lt;&gt;"",OR($L1297&lt;$K1297,$L1297&gt;12)),"Mes fin inválido",IF($N1297="","Falta frecuencia",IF(AND($G1297&lt;&gt;"Otro empleador",SUMPRODUCT(($O1297:$Z1297&lt;&gt;0)*(((COLUMN($O1297:$Z1297)-14)&lt;INDEX(Trabajadores!$M$6:$M$105,MATCH($B1297,LST_COD,0)))+((COLUMN($O1297:$Z1297)-14)&gt;INDEX(Trabajadores!$N$6:$N$105,MATCH($B1297,LST_COD,0)))))&gt;0),"Aviso: hay meses fuera del periodo laboral","OK"))))))))))</f>
        <v/>
      </c>
    </row>
    <row r="1298" customFormat="false" ht="15" hidden="false" customHeight="false" outlineLevel="0" collapsed="false">
      <c r="A1298" s="23" t="n">
        <v>1293</v>
      </c>
      <c r="B1298" s="7"/>
      <c r="C1298" s="35" t="str">
        <f aca="false">IF($B1298="","",IFERROR(INDEX(Trabajadores!$D$6:$D$105,MATCH($B1298,LST_COD,0)),"¿Código?"))</f>
        <v/>
      </c>
      <c r="D1298" s="30"/>
      <c r="E1298" s="9" t="str">
        <f aca="false">IF($D1298="","",IFERROR(VLOOKUP($D1298,CONC_TABLA,2,FALSE()),""))</f>
        <v/>
      </c>
      <c r="F1298" s="9" t="str">
        <f aca="false">IF($D1298="","",IFERROR(VLOOKUP($D1298,CONC_TABLA,3,FALSE()),""))</f>
        <v/>
      </c>
      <c r="G1298" s="30"/>
      <c r="H1298" s="30"/>
      <c r="I1298" s="30"/>
      <c r="J1298" s="29"/>
      <c r="K1298" s="28"/>
      <c r="L1298" s="28"/>
      <c r="M1298" s="9" t="str">
        <f aca="false">IF(OR($B1298="",$E1298=""),"",IF($E1298="INA","INA",IF($G1298="Otro empleador",IF($E1298="RET","RETO",IF($E1298="ORD","OTO","OTX")),IF($E1298="RET","ERR",$E1298))))</f>
        <v/>
      </c>
      <c r="N1298" s="9" t="str">
        <f aca="false">IF($I1298="","",IFERROR(VLOOKUP($I1298,FREC_TABLA,2,FALSE()),""))</f>
        <v/>
      </c>
      <c r="O1298" s="19" t="n">
        <f aca="false">IF(OR($M1298="",$M1298="ERR",$J1298="",$K1298="",$N1298=""),0,IF($N1298=0,IF(AND(OR(1=7,1=12),1&gt;=$K1298,1&lt;=IF($L1298="",12,$L1298)),$J1298,0),IF(AND(1&gt;=$K1298,1&lt;=IF($L1298="",12,$L1298),MOD(1-$K1298,$N1298)=0),$J1298,0)))</f>
        <v>0</v>
      </c>
      <c r="P1298" s="19" t="n">
        <f aca="false">IF(OR($M1298="",$M1298="ERR",$J1298="",$K1298="",$N1298=""),0,IF($N1298=0,IF(AND(OR(2=7,2=12),2&gt;=$K1298,2&lt;=IF($L1298="",12,$L1298)),$J1298,0),IF(AND(2&gt;=$K1298,2&lt;=IF($L1298="",12,$L1298),MOD(2-$K1298,$N1298)=0),$J1298,0)))</f>
        <v>0</v>
      </c>
      <c r="Q1298" s="19" t="n">
        <f aca="false">IF(OR($M1298="",$M1298="ERR",$J1298="",$K1298="",$N1298=""),0,IF($N1298=0,IF(AND(OR(3=7,3=12),3&gt;=$K1298,3&lt;=IF($L1298="",12,$L1298)),$J1298,0),IF(AND(3&gt;=$K1298,3&lt;=IF($L1298="",12,$L1298),MOD(3-$K1298,$N1298)=0),$J1298,0)))</f>
        <v>0</v>
      </c>
      <c r="R1298" s="19" t="n">
        <f aca="false">IF(OR($M1298="",$M1298="ERR",$J1298="",$K1298="",$N1298=""),0,IF($N1298=0,IF(AND(OR(4=7,4=12),4&gt;=$K1298,4&lt;=IF($L1298="",12,$L1298)),$J1298,0),IF(AND(4&gt;=$K1298,4&lt;=IF($L1298="",12,$L1298),MOD(4-$K1298,$N1298)=0),$J1298,0)))</f>
        <v>0</v>
      </c>
      <c r="S1298" s="19" t="n">
        <f aca="false">IF(OR($M1298="",$M1298="ERR",$J1298="",$K1298="",$N1298=""),0,IF($N1298=0,IF(AND(OR(5=7,5=12),5&gt;=$K1298,5&lt;=IF($L1298="",12,$L1298)),$J1298,0),IF(AND(5&gt;=$K1298,5&lt;=IF($L1298="",12,$L1298),MOD(5-$K1298,$N1298)=0),$J1298,0)))</f>
        <v>0</v>
      </c>
      <c r="T1298" s="19" t="n">
        <f aca="false">IF(OR($M1298="",$M1298="ERR",$J1298="",$K1298="",$N1298=""),0,IF($N1298=0,IF(AND(OR(6=7,6=12),6&gt;=$K1298,6&lt;=IF($L1298="",12,$L1298)),$J1298,0),IF(AND(6&gt;=$K1298,6&lt;=IF($L1298="",12,$L1298),MOD(6-$K1298,$N1298)=0),$J1298,0)))</f>
        <v>0</v>
      </c>
      <c r="U1298" s="19" t="n">
        <f aca="false">IF(OR($M1298="",$M1298="ERR",$J1298="",$K1298="",$N1298=""),0,IF($N1298=0,IF(AND(OR(7=7,7=12),7&gt;=$K1298,7&lt;=IF($L1298="",12,$L1298)),$J1298,0),IF(AND(7&gt;=$K1298,7&lt;=IF($L1298="",12,$L1298),MOD(7-$K1298,$N1298)=0),$J1298,0)))</f>
        <v>0</v>
      </c>
      <c r="V1298" s="19" t="n">
        <f aca="false">IF(OR($M1298="",$M1298="ERR",$J1298="",$K1298="",$N1298=""),0,IF($N1298=0,IF(AND(OR(8=7,8=12),8&gt;=$K1298,8&lt;=IF($L1298="",12,$L1298)),$J1298,0),IF(AND(8&gt;=$K1298,8&lt;=IF($L1298="",12,$L1298),MOD(8-$K1298,$N1298)=0),$J1298,0)))</f>
        <v>0</v>
      </c>
      <c r="W1298" s="19" t="n">
        <f aca="false">IF(OR($M1298="",$M1298="ERR",$J1298="",$K1298="",$N1298=""),0,IF($N1298=0,IF(AND(OR(9=7,9=12),9&gt;=$K1298,9&lt;=IF($L1298="",12,$L1298)),$J1298,0),IF(AND(9&gt;=$K1298,9&lt;=IF($L1298="",12,$L1298),MOD(9-$K1298,$N1298)=0),$J1298,0)))</f>
        <v>0</v>
      </c>
      <c r="X1298" s="19" t="n">
        <f aca="false">IF(OR($M1298="",$M1298="ERR",$J1298="",$K1298="",$N1298=""),0,IF($N1298=0,IF(AND(OR(10=7,10=12),10&gt;=$K1298,10&lt;=IF($L1298="",12,$L1298)),$J1298,0),IF(AND(10&gt;=$K1298,10&lt;=IF($L1298="",12,$L1298),MOD(10-$K1298,$N1298)=0),$J1298,0)))</f>
        <v>0</v>
      </c>
      <c r="Y1298" s="19" t="n">
        <f aca="false">IF(OR($M1298="",$M1298="ERR",$J1298="",$K1298="",$N1298=""),0,IF($N1298=0,IF(AND(OR(11=7,11=12),11&gt;=$K1298,11&lt;=IF($L1298="",12,$L1298)),$J1298,0),IF(AND(11&gt;=$K1298,11&lt;=IF($L1298="",12,$L1298),MOD(11-$K1298,$N1298)=0),$J1298,0)))</f>
        <v>0</v>
      </c>
      <c r="Z1298" s="19" t="n">
        <f aca="false">IF(OR($M1298="",$M1298="ERR",$J1298="",$K1298="",$N1298=""),0,IF($N1298=0,IF(AND(OR(12=7,12=12),12&gt;=$K1298,12&lt;=IF($L1298="",12,$L1298)),$J1298,0),IF(AND(12&gt;=$K1298,12&lt;=IF($L1298="",12,$L1298),MOD(12-$K1298,$N1298)=0),$J1298,0)))</f>
        <v>0</v>
      </c>
      <c r="AA1298" s="36" t="n">
        <f aca="false">SUM(O1298:Z1298)</f>
        <v>0</v>
      </c>
      <c r="AB1298" s="15" t="str">
        <f aca="false">IF(AND($B1298="",$D1298="",$J1298=""),"",IF($B1298="","Falta código",IF(ISNA(MATCH($B1298,LST_COD,0)),"Código no registrado en Trabajadores",IF($E1298="","Concepto no está en el catálogo",IF($M1298="ERR","Retención de otro empleador: Origen = Otro empleador",IF(OR($J1298="",$K1298=""),"Falta monto o mes",IF(OR($K1298&lt;1,$K1298&gt;12),"Mes inicio inválido",IF(AND($L1298&lt;&gt;"",OR($L1298&lt;$K1298,$L1298&gt;12)),"Mes fin inválido",IF($N1298="","Falta frecuencia",IF(AND($G1298&lt;&gt;"Otro empleador",SUMPRODUCT(($O1298:$Z1298&lt;&gt;0)*(((COLUMN($O1298:$Z1298)-14)&lt;INDEX(Trabajadores!$M$6:$M$105,MATCH($B1298,LST_COD,0)))+((COLUMN($O1298:$Z1298)-14)&gt;INDEX(Trabajadores!$N$6:$N$105,MATCH($B1298,LST_COD,0)))))&gt;0),"Aviso: hay meses fuera del periodo laboral","OK"))))))))))</f>
        <v/>
      </c>
    </row>
    <row r="1299" customFormat="false" ht="15" hidden="false" customHeight="false" outlineLevel="0" collapsed="false">
      <c r="A1299" s="23" t="n">
        <v>1294</v>
      </c>
      <c r="B1299" s="7"/>
      <c r="C1299" s="35" t="str">
        <f aca="false">IF($B1299="","",IFERROR(INDEX(Trabajadores!$D$6:$D$105,MATCH($B1299,LST_COD,0)),"¿Código?"))</f>
        <v/>
      </c>
      <c r="D1299" s="30"/>
      <c r="E1299" s="9" t="str">
        <f aca="false">IF($D1299="","",IFERROR(VLOOKUP($D1299,CONC_TABLA,2,FALSE()),""))</f>
        <v/>
      </c>
      <c r="F1299" s="9" t="str">
        <f aca="false">IF($D1299="","",IFERROR(VLOOKUP($D1299,CONC_TABLA,3,FALSE()),""))</f>
        <v/>
      </c>
      <c r="G1299" s="30"/>
      <c r="H1299" s="30"/>
      <c r="I1299" s="30"/>
      <c r="J1299" s="29"/>
      <c r="K1299" s="28"/>
      <c r="L1299" s="28"/>
      <c r="M1299" s="9" t="str">
        <f aca="false">IF(OR($B1299="",$E1299=""),"",IF($E1299="INA","INA",IF($G1299="Otro empleador",IF($E1299="RET","RETO",IF($E1299="ORD","OTO","OTX")),IF($E1299="RET","ERR",$E1299))))</f>
        <v/>
      </c>
      <c r="N1299" s="9" t="str">
        <f aca="false">IF($I1299="","",IFERROR(VLOOKUP($I1299,FREC_TABLA,2,FALSE()),""))</f>
        <v/>
      </c>
      <c r="O1299" s="19" t="n">
        <f aca="false">IF(OR($M1299="",$M1299="ERR",$J1299="",$K1299="",$N1299=""),0,IF($N1299=0,IF(AND(OR(1=7,1=12),1&gt;=$K1299,1&lt;=IF($L1299="",12,$L1299)),$J1299,0),IF(AND(1&gt;=$K1299,1&lt;=IF($L1299="",12,$L1299),MOD(1-$K1299,$N1299)=0),$J1299,0)))</f>
        <v>0</v>
      </c>
      <c r="P1299" s="19" t="n">
        <f aca="false">IF(OR($M1299="",$M1299="ERR",$J1299="",$K1299="",$N1299=""),0,IF($N1299=0,IF(AND(OR(2=7,2=12),2&gt;=$K1299,2&lt;=IF($L1299="",12,$L1299)),$J1299,0),IF(AND(2&gt;=$K1299,2&lt;=IF($L1299="",12,$L1299),MOD(2-$K1299,$N1299)=0),$J1299,0)))</f>
        <v>0</v>
      </c>
      <c r="Q1299" s="19" t="n">
        <f aca="false">IF(OR($M1299="",$M1299="ERR",$J1299="",$K1299="",$N1299=""),0,IF($N1299=0,IF(AND(OR(3=7,3=12),3&gt;=$K1299,3&lt;=IF($L1299="",12,$L1299)),$J1299,0),IF(AND(3&gt;=$K1299,3&lt;=IF($L1299="",12,$L1299),MOD(3-$K1299,$N1299)=0),$J1299,0)))</f>
        <v>0</v>
      </c>
      <c r="R1299" s="19" t="n">
        <f aca="false">IF(OR($M1299="",$M1299="ERR",$J1299="",$K1299="",$N1299=""),0,IF($N1299=0,IF(AND(OR(4=7,4=12),4&gt;=$K1299,4&lt;=IF($L1299="",12,$L1299)),$J1299,0),IF(AND(4&gt;=$K1299,4&lt;=IF($L1299="",12,$L1299),MOD(4-$K1299,$N1299)=0),$J1299,0)))</f>
        <v>0</v>
      </c>
      <c r="S1299" s="19" t="n">
        <f aca="false">IF(OR($M1299="",$M1299="ERR",$J1299="",$K1299="",$N1299=""),0,IF($N1299=0,IF(AND(OR(5=7,5=12),5&gt;=$K1299,5&lt;=IF($L1299="",12,$L1299)),$J1299,0),IF(AND(5&gt;=$K1299,5&lt;=IF($L1299="",12,$L1299),MOD(5-$K1299,$N1299)=0),$J1299,0)))</f>
        <v>0</v>
      </c>
      <c r="T1299" s="19" t="n">
        <f aca="false">IF(OR($M1299="",$M1299="ERR",$J1299="",$K1299="",$N1299=""),0,IF($N1299=0,IF(AND(OR(6=7,6=12),6&gt;=$K1299,6&lt;=IF($L1299="",12,$L1299)),$J1299,0),IF(AND(6&gt;=$K1299,6&lt;=IF($L1299="",12,$L1299),MOD(6-$K1299,$N1299)=0),$J1299,0)))</f>
        <v>0</v>
      </c>
      <c r="U1299" s="19" t="n">
        <f aca="false">IF(OR($M1299="",$M1299="ERR",$J1299="",$K1299="",$N1299=""),0,IF($N1299=0,IF(AND(OR(7=7,7=12),7&gt;=$K1299,7&lt;=IF($L1299="",12,$L1299)),$J1299,0),IF(AND(7&gt;=$K1299,7&lt;=IF($L1299="",12,$L1299),MOD(7-$K1299,$N1299)=0),$J1299,0)))</f>
        <v>0</v>
      </c>
      <c r="V1299" s="19" t="n">
        <f aca="false">IF(OR($M1299="",$M1299="ERR",$J1299="",$K1299="",$N1299=""),0,IF($N1299=0,IF(AND(OR(8=7,8=12),8&gt;=$K1299,8&lt;=IF($L1299="",12,$L1299)),$J1299,0),IF(AND(8&gt;=$K1299,8&lt;=IF($L1299="",12,$L1299),MOD(8-$K1299,$N1299)=0),$J1299,0)))</f>
        <v>0</v>
      </c>
      <c r="W1299" s="19" t="n">
        <f aca="false">IF(OR($M1299="",$M1299="ERR",$J1299="",$K1299="",$N1299=""),0,IF($N1299=0,IF(AND(OR(9=7,9=12),9&gt;=$K1299,9&lt;=IF($L1299="",12,$L1299)),$J1299,0),IF(AND(9&gt;=$K1299,9&lt;=IF($L1299="",12,$L1299),MOD(9-$K1299,$N1299)=0),$J1299,0)))</f>
        <v>0</v>
      </c>
      <c r="X1299" s="19" t="n">
        <f aca="false">IF(OR($M1299="",$M1299="ERR",$J1299="",$K1299="",$N1299=""),0,IF($N1299=0,IF(AND(OR(10=7,10=12),10&gt;=$K1299,10&lt;=IF($L1299="",12,$L1299)),$J1299,0),IF(AND(10&gt;=$K1299,10&lt;=IF($L1299="",12,$L1299),MOD(10-$K1299,$N1299)=0),$J1299,0)))</f>
        <v>0</v>
      </c>
      <c r="Y1299" s="19" t="n">
        <f aca="false">IF(OR($M1299="",$M1299="ERR",$J1299="",$K1299="",$N1299=""),0,IF($N1299=0,IF(AND(OR(11=7,11=12),11&gt;=$K1299,11&lt;=IF($L1299="",12,$L1299)),$J1299,0),IF(AND(11&gt;=$K1299,11&lt;=IF($L1299="",12,$L1299),MOD(11-$K1299,$N1299)=0),$J1299,0)))</f>
        <v>0</v>
      </c>
      <c r="Z1299" s="19" t="n">
        <f aca="false">IF(OR($M1299="",$M1299="ERR",$J1299="",$K1299="",$N1299=""),0,IF($N1299=0,IF(AND(OR(12=7,12=12),12&gt;=$K1299,12&lt;=IF($L1299="",12,$L1299)),$J1299,0),IF(AND(12&gt;=$K1299,12&lt;=IF($L1299="",12,$L1299),MOD(12-$K1299,$N1299)=0),$J1299,0)))</f>
        <v>0</v>
      </c>
      <c r="AA1299" s="36" t="n">
        <f aca="false">SUM(O1299:Z1299)</f>
        <v>0</v>
      </c>
      <c r="AB1299" s="15" t="str">
        <f aca="false">IF(AND($B1299="",$D1299="",$J1299=""),"",IF($B1299="","Falta código",IF(ISNA(MATCH($B1299,LST_COD,0)),"Código no registrado en Trabajadores",IF($E1299="","Concepto no está en el catálogo",IF($M1299="ERR","Retención de otro empleador: Origen = Otro empleador",IF(OR($J1299="",$K1299=""),"Falta monto o mes",IF(OR($K1299&lt;1,$K1299&gt;12),"Mes inicio inválido",IF(AND($L1299&lt;&gt;"",OR($L1299&lt;$K1299,$L1299&gt;12)),"Mes fin inválido",IF($N1299="","Falta frecuencia",IF(AND($G1299&lt;&gt;"Otro empleador",SUMPRODUCT(($O1299:$Z1299&lt;&gt;0)*(((COLUMN($O1299:$Z1299)-14)&lt;INDEX(Trabajadores!$M$6:$M$105,MATCH($B1299,LST_COD,0)))+((COLUMN($O1299:$Z1299)-14)&gt;INDEX(Trabajadores!$N$6:$N$105,MATCH($B1299,LST_COD,0)))))&gt;0),"Aviso: hay meses fuera del periodo laboral","OK"))))))))))</f>
        <v/>
      </c>
    </row>
    <row r="1300" customFormat="false" ht="15" hidden="false" customHeight="false" outlineLevel="0" collapsed="false">
      <c r="A1300" s="23" t="n">
        <v>1295</v>
      </c>
      <c r="B1300" s="7"/>
      <c r="C1300" s="35" t="str">
        <f aca="false">IF($B1300="","",IFERROR(INDEX(Trabajadores!$D$6:$D$105,MATCH($B1300,LST_COD,0)),"¿Código?"))</f>
        <v/>
      </c>
      <c r="D1300" s="30"/>
      <c r="E1300" s="9" t="str">
        <f aca="false">IF($D1300="","",IFERROR(VLOOKUP($D1300,CONC_TABLA,2,FALSE()),""))</f>
        <v/>
      </c>
      <c r="F1300" s="9" t="str">
        <f aca="false">IF($D1300="","",IFERROR(VLOOKUP($D1300,CONC_TABLA,3,FALSE()),""))</f>
        <v/>
      </c>
      <c r="G1300" s="30"/>
      <c r="H1300" s="30"/>
      <c r="I1300" s="30"/>
      <c r="J1300" s="29"/>
      <c r="K1300" s="28"/>
      <c r="L1300" s="28"/>
      <c r="M1300" s="9" t="str">
        <f aca="false">IF(OR($B1300="",$E1300=""),"",IF($E1300="INA","INA",IF($G1300="Otro empleador",IF($E1300="RET","RETO",IF($E1300="ORD","OTO","OTX")),IF($E1300="RET","ERR",$E1300))))</f>
        <v/>
      </c>
      <c r="N1300" s="9" t="str">
        <f aca="false">IF($I1300="","",IFERROR(VLOOKUP($I1300,FREC_TABLA,2,FALSE()),""))</f>
        <v/>
      </c>
      <c r="O1300" s="19" t="n">
        <f aca="false">IF(OR($M1300="",$M1300="ERR",$J1300="",$K1300="",$N1300=""),0,IF($N1300=0,IF(AND(OR(1=7,1=12),1&gt;=$K1300,1&lt;=IF($L1300="",12,$L1300)),$J1300,0),IF(AND(1&gt;=$K1300,1&lt;=IF($L1300="",12,$L1300),MOD(1-$K1300,$N1300)=0),$J1300,0)))</f>
        <v>0</v>
      </c>
      <c r="P1300" s="19" t="n">
        <f aca="false">IF(OR($M1300="",$M1300="ERR",$J1300="",$K1300="",$N1300=""),0,IF($N1300=0,IF(AND(OR(2=7,2=12),2&gt;=$K1300,2&lt;=IF($L1300="",12,$L1300)),$J1300,0),IF(AND(2&gt;=$K1300,2&lt;=IF($L1300="",12,$L1300),MOD(2-$K1300,$N1300)=0),$J1300,0)))</f>
        <v>0</v>
      </c>
      <c r="Q1300" s="19" t="n">
        <f aca="false">IF(OR($M1300="",$M1300="ERR",$J1300="",$K1300="",$N1300=""),0,IF($N1300=0,IF(AND(OR(3=7,3=12),3&gt;=$K1300,3&lt;=IF($L1300="",12,$L1300)),$J1300,0),IF(AND(3&gt;=$K1300,3&lt;=IF($L1300="",12,$L1300),MOD(3-$K1300,$N1300)=0),$J1300,0)))</f>
        <v>0</v>
      </c>
      <c r="R1300" s="19" t="n">
        <f aca="false">IF(OR($M1300="",$M1300="ERR",$J1300="",$K1300="",$N1300=""),0,IF($N1300=0,IF(AND(OR(4=7,4=12),4&gt;=$K1300,4&lt;=IF($L1300="",12,$L1300)),$J1300,0),IF(AND(4&gt;=$K1300,4&lt;=IF($L1300="",12,$L1300),MOD(4-$K1300,$N1300)=0),$J1300,0)))</f>
        <v>0</v>
      </c>
      <c r="S1300" s="19" t="n">
        <f aca="false">IF(OR($M1300="",$M1300="ERR",$J1300="",$K1300="",$N1300=""),0,IF($N1300=0,IF(AND(OR(5=7,5=12),5&gt;=$K1300,5&lt;=IF($L1300="",12,$L1300)),$J1300,0),IF(AND(5&gt;=$K1300,5&lt;=IF($L1300="",12,$L1300),MOD(5-$K1300,$N1300)=0),$J1300,0)))</f>
        <v>0</v>
      </c>
      <c r="T1300" s="19" t="n">
        <f aca="false">IF(OR($M1300="",$M1300="ERR",$J1300="",$K1300="",$N1300=""),0,IF($N1300=0,IF(AND(OR(6=7,6=12),6&gt;=$K1300,6&lt;=IF($L1300="",12,$L1300)),$J1300,0),IF(AND(6&gt;=$K1300,6&lt;=IF($L1300="",12,$L1300),MOD(6-$K1300,$N1300)=0),$J1300,0)))</f>
        <v>0</v>
      </c>
      <c r="U1300" s="19" t="n">
        <f aca="false">IF(OR($M1300="",$M1300="ERR",$J1300="",$K1300="",$N1300=""),0,IF($N1300=0,IF(AND(OR(7=7,7=12),7&gt;=$K1300,7&lt;=IF($L1300="",12,$L1300)),$J1300,0),IF(AND(7&gt;=$K1300,7&lt;=IF($L1300="",12,$L1300),MOD(7-$K1300,$N1300)=0),$J1300,0)))</f>
        <v>0</v>
      </c>
      <c r="V1300" s="19" t="n">
        <f aca="false">IF(OR($M1300="",$M1300="ERR",$J1300="",$K1300="",$N1300=""),0,IF($N1300=0,IF(AND(OR(8=7,8=12),8&gt;=$K1300,8&lt;=IF($L1300="",12,$L1300)),$J1300,0),IF(AND(8&gt;=$K1300,8&lt;=IF($L1300="",12,$L1300),MOD(8-$K1300,$N1300)=0),$J1300,0)))</f>
        <v>0</v>
      </c>
      <c r="W1300" s="19" t="n">
        <f aca="false">IF(OR($M1300="",$M1300="ERR",$J1300="",$K1300="",$N1300=""),0,IF($N1300=0,IF(AND(OR(9=7,9=12),9&gt;=$K1300,9&lt;=IF($L1300="",12,$L1300)),$J1300,0),IF(AND(9&gt;=$K1300,9&lt;=IF($L1300="",12,$L1300),MOD(9-$K1300,$N1300)=0),$J1300,0)))</f>
        <v>0</v>
      </c>
      <c r="X1300" s="19" t="n">
        <f aca="false">IF(OR($M1300="",$M1300="ERR",$J1300="",$K1300="",$N1300=""),0,IF($N1300=0,IF(AND(OR(10=7,10=12),10&gt;=$K1300,10&lt;=IF($L1300="",12,$L1300)),$J1300,0),IF(AND(10&gt;=$K1300,10&lt;=IF($L1300="",12,$L1300),MOD(10-$K1300,$N1300)=0),$J1300,0)))</f>
        <v>0</v>
      </c>
      <c r="Y1300" s="19" t="n">
        <f aca="false">IF(OR($M1300="",$M1300="ERR",$J1300="",$K1300="",$N1300=""),0,IF($N1300=0,IF(AND(OR(11=7,11=12),11&gt;=$K1300,11&lt;=IF($L1300="",12,$L1300)),$J1300,0),IF(AND(11&gt;=$K1300,11&lt;=IF($L1300="",12,$L1300),MOD(11-$K1300,$N1300)=0),$J1300,0)))</f>
        <v>0</v>
      </c>
      <c r="Z1300" s="19" t="n">
        <f aca="false">IF(OR($M1300="",$M1300="ERR",$J1300="",$K1300="",$N1300=""),0,IF($N1300=0,IF(AND(OR(12=7,12=12),12&gt;=$K1300,12&lt;=IF($L1300="",12,$L1300)),$J1300,0),IF(AND(12&gt;=$K1300,12&lt;=IF($L1300="",12,$L1300),MOD(12-$K1300,$N1300)=0),$J1300,0)))</f>
        <v>0</v>
      </c>
      <c r="AA1300" s="36" t="n">
        <f aca="false">SUM(O1300:Z1300)</f>
        <v>0</v>
      </c>
      <c r="AB1300" s="15" t="str">
        <f aca="false">IF(AND($B1300="",$D1300="",$J1300=""),"",IF($B1300="","Falta código",IF(ISNA(MATCH($B1300,LST_COD,0)),"Código no registrado en Trabajadores",IF($E1300="","Concepto no está en el catálogo",IF($M1300="ERR","Retención de otro empleador: Origen = Otro empleador",IF(OR($J1300="",$K1300=""),"Falta monto o mes",IF(OR($K1300&lt;1,$K1300&gt;12),"Mes inicio inválido",IF(AND($L1300&lt;&gt;"",OR($L1300&lt;$K1300,$L1300&gt;12)),"Mes fin inválido",IF($N1300="","Falta frecuencia",IF(AND($G1300&lt;&gt;"Otro empleador",SUMPRODUCT(($O1300:$Z1300&lt;&gt;0)*(((COLUMN($O1300:$Z1300)-14)&lt;INDEX(Trabajadores!$M$6:$M$105,MATCH($B1300,LST_COD,0)))+((COLUMN($O1300:$Z1300)-14)&gt;INDEX(Trabajadores!$N$6:$N$105,MATCH($B1300,LST_COD,0)))))&gt;0),"Aviso: hay meses fuera del periodo laboral","OK"))))))))))</f>
        <v/>
      </c>
    </row>
    <row r="1301" customFormat="false" ht="15" hidden="false" customHeight="false" outlineLevel="0" collapsed="false">
      <c r="A1301" s="23" t="n">
        <v>1296</v>
      </c>
      <c r="B1301" s="7"/>
      <c r="C1301" s="35" t="str">
        <f aca="false">IF($B1301="","",IFERROR(INDEX(Trabajadores!$D$6:$D$105,MATCH($B1301,LST_COD,0)),"¿Código?"))</f>
        <v/>
      </c>
      <c r="D1301" s="30"/>
      <c r="E1301" s="9" t="str">
        <f aca="false">IF($D1301="","",IFERROR(VLOOKUP($D1301,CONC_TABLA,2,FALSE()),""))</f>
        <v/>
      </c>
      <c r="F1301" s="9" t="str">
        <f aca="false">IF($D1301="","",IFERROR(VLOOKUP($D1301,CONC_TABLA,3,FALSE()),""))</f>
        <v/>
      </c>
      <c r="G1301" s="30"/>
      <c r="H1301" s="30"/>
      <c r="I1301" s="30"/>
      <c r="J1301" s="29"/>
      <c r="K1301" s="28"/>
      <c r="L1301" s="28"/>
      <c r="M1301" s="9" t="str">
        <f aca="false">IF(OR($B1301="",$E1301=""),"",IF($E1301="INA","INA",IF($G1301="Otro empleador",IF($E1301="RET","RETO",IF($E1301="ORD","OTO","OTX")),IF($E1301="RET","ERR",$E1301))))</f>
        <v/>
      </c>
      <c r="N1301" s="9" t="str">
        <f aca="false">IF($I1301="","",IFERROR(VLOOKUP($I1301,FREC_TABLA,2,FALSE()),""))</f>
        <v/>
      </c>
      <c r="O1301" s="19" t="n">
        <f aca="false">IF(OR($M1301="",$M1301="ERR",$J1301="",$K1301="",$N1301=""),0,IF($N1301=0,IF(AND(OR(1=7,1=12),1&gt;=$K1301,1&lt;=IF($L1301="",12,$L1301)),$J1301,0),IF(AND(1&gt;=$K1301,1&lt;=IF($L1301="",12,$L1301),MOD(1-$K1301,$N1301)=0),$J1301,0)))</f>
        <v>0</v>
      </c>
      <c r="P1301" s="19" t="n">
        <f aca="false">IF(OR($M1301="",$M1301="ERR",$J1301="",$K1301="",$N1301=""),0,IF($N1301=0,IF(AND(OR(2=7,2=12),2&gt;=$K1301,2&lt;=IF($L1301="",12,$L1301)),$J1301,0),IF(AND(2&gt;=$K1301,2&lt;=IF($L1301="",12,$L1301),MOD(2-$K1301,$N1301)=0),$J1301,0)))</f>
        <v>0</v>
      </c>
      <c r="Q1301" s="19" t="n">
        <f aca="false">IF(OR($M1301="",$M1301="ERR",$J1301="",$K1301="",$N1301=""),0,IF($N1301=0,IF(AND(OR(3=7,3=12),3&gt;=$K1301,3&lt;=IF($L1301="",12,$L1301)),$J1301,0),IF(AND(3&gt;=$K1301,3&lt;=IF($L1301="",12,$L1301),MOD(3-$K1301,$N1301)=0),$J1301,0)))</f>
        <v>0</v>
      </c>
      <c r="R1301" s="19" t="n">
        <f aca="false">IF(OR($M1301="",$M1301="ERR",$J1301="",$K1301="",$N1301=""),0,IF($N1301=0,IF(AND(OR(4=7,4=12),4&gt;=$K1301,4&lt;=IF($L1301="",12,$L1301)),$J1301,0),IF(AND(4&gt;=$K1301,4&lt;=IF($L1301="",12,$L1301),MOD(4-$K1301,$N1301)=0),$J1301,0)))</f>
        <v>0</v>
      </c>
      <c r="S1301" s="19" t="n">
        <f aca="false">IF(OR($M1301="",$M1301="ERR",$J1301="",$K1301="",$N1301=""),0,IF($N1301=0,IF(AND(OR(5=7,5=12),5&gt;=$K1301,5&lt;=IF($L1301="",12,$L1301)),$J1301,0),IF(AND(5&gt;=$K1301,5&lt;=IF($L1301="",12,$L1301),MOD(5-$K1301,$N1301)=0),$J1301,0)))</f>
        <v>0</v>
      </c>
      <c r="T1301" s="19" t="n">
        <f aca="false">IF(OR($M1301="",$M1301="ERR",$J1301="",$K1301="",$N1301=""),0,IF($N1301=0,IF(AND(OR(6=7,6=12),6&gt;=$K1301,6&lt;=IF($L1301="",12,$L1301)),$J1301,0),IF(AND(6&gt;=$K1301,6&lt;=IF($L1301="",12,$L1301),MOD(6-$K1301,$N1301)=0),$J1301,0)))</f>
        <v>0</v>
      </c>
      <c r="U1301" s="19" t="n">
        <f aca="false">IF(OR($M1301="",$M1301="ERR",$J1301="",$K1301="",$N1301=""),0,IF($N1301=0,IF(AND(OR(7=7,7=12),7&gt;=$K1301,7&lt;=IF($L1301="",12,$L1301)),$J1301,0),IF(AND(7&gt;=$K1301,7&lt;=IF($L1301="",12,$L1301),MOD(7-$K1301,$N1301)=0),$J1301,0)))</f>
        <v>0</v>
      </c>
      <c r="V1301" s="19" t="n">
        <f aca="false">IF(OR($M1301="",$M1301="ERR",$J1301="",$K1301="",$N1301=""),0,IF($N1301=0,IF(AND(OR(8=7,8=12),8&gt;=$K1301,8&lt;=IF($L1301="",12,$L1301)),$J1301,0),IF(AND(8&gt;=$K1301,8&lt;=IF($L1301="",12,$L1301),MOD(8-$K1301,$N1301)=0),$J1301,0)))</f>
        <v>0</v>
      </c>
      <c r="W1301" s="19" t="n">
        <f aca="false">IF(OR($M1301="",$M1301="ERR",$J1301="",$K1301="",$N1301=""),0,IF($N1301=0,IF(AND(OR(9=7,9=12),9&gt;=$K1301,9&lt;=IF($L1301="",12,$L1301)),$J1301,0),IF(AND(9&gt;=$K1301,9&lt;=IF($L1301="",12,$L1301),MOD(9-$K1301,$N1301)=0),$J1301,0)))</f>
        <v>0</v>
      </c>
      <c r="X1301" s="19" t="n">
        <f aca="false">IF(OR($M1301="",$M1301="ERR",$J1301="",$K1301="",$N1301=""),0,IF($N1301=0,IF(AND(OR(10=7,10=12),10&gt;=$K1301,10&lt;=IF($L1301="",12,$L1301)),$J1301,0),IF(AND(10&gt;=$K1301,10&lt;=IF($L1301="",12,$L1301),MOD(10-$K1301,$N1301)=0),$J1301,0)))</f>
        <v>0</v>
      </c>
      <c r="Y1301" s="19" t="n">
        <f aca="false">IF(OR($M1301="",$M1301="ERR",$J1301="",$K1301="",$N1301=""),0,IF($N1301=0,IF(AND(OR(11=7,11=12),11&gt;=$K1301,11&lt;=IF($L1301="",12,$L1301)),$J1301,0),IF(AND(11&gt;=$K1301,11&lt;=IF($L1301="",12,$L1301),MOD(11-$K1301,$N1301)=0),$J1301,0)))</f>
        <v>0</v>
      </c>
      <c r="Z1301" s="19" t="n">
        <f aca="false">IF(OR($M1301="",$M1301="ERR",$J1301="",$K1301="",$N1301=""),0,IF($N1301=0,IF(AND(OR(12=7,12=12),12&gt;=$K1301,12&lt;=IF($L1301="",12,$L1301)),$J1301,0),IF(AND(12&gt;=$K1301,12&lt;=IF($L1301="",12,$L1301),MOD(12-$K1301,$N1301)=0),$J1301,0)))</f>
        <v>0</v>
      </c>
      <c r="AA1301" s="36" t="n">
        <f aca="false">SUM(O1301:Z1301)</f>
        <v>0</v>
      </c>
      <c r="AB1301" s="15" t="str">
        <f aca="false">IF(AND($B1301="",$D1301="",$J1301=""),"",IF($B1301="","Falta código",IF(ISNA(MATCH($B1301,LST_COD,0)),"Código no registrado en Trabajadores",IF($E1301="","Concepto no está en el catálogo",IF($M1301="ERR","Retención de otro empleador: Origen = Otro empleador",IF(OR($J1301="",$K1301=""),"Falta monto o mes",IF(OR($K1301&lt;1,$K1301&gt;12),"Mes inicio inválido",IF(AND($L1301&lt;&gt;"",OR($L1301&lt;$K1301,$L1301&gt;12)),"Mes fin inválido",IF($N1301="","Falta frecuencia",IF(AND($G1301&lt;&gt;"Otro empleador",SUMPRODUCT(($O1301:$Z1301&lt;&gt;0)*(((COLUMN($O1301:$Z1301)-14)&lt;INDEX(Trabajadores!$M$6:$M$105,MATCH($B1301,LST_COD,0)))+((COLUMN($O1301:$Z1301)-14)&gt;INDEX(Trabajadores!$N$6:$N$105,MATCH($B1301,LST_COD,0)))))&gt;0),"Aviso: hay meses fuera del periodo laboral","OK"))))))))))</f>
        <v/>
      </c>
    </row>
    <row r="1302" customFormat="false" ht="15" hidden="false" customHeight="false" outlineLevel="0" collapsed="false">
      <c r="A1302" s="23" t="n">
        <v>1297</v>
      </c>
      <c r="B1302" s="7"/>
      <c r="C1302" s="35" t="str">
        <f aca="false">IF($B1302="","",IFERROR(INDEX(Trabajadores!$D$6:$D$105,MATCH($B1302,LST_COD,0)),"¿Código?"))</f>
        <v/>
      </c>
      <c r="D1302" s="30"/>
      <c r="E1302" s="9" t="str">
        <f aca="false">IF($D1302="","",IFERROR(VLOOKUP($D1302,CONC_TABLA,2,FALSE()),""))</f>
        <v/>
      </c>
      <c r="F1302" s="9" t="str">
        <f aca="false">IF($D1302="","",IFERROR(VLOOKUP($D1302,CONC_TABLA,3,FALSE()),""))</f>
        <v/>
      </c>
      <c r="G1302" s="30"/>
      <c r="H1302" s="30"/>
      <c r="I1302" s="30"/>
      <c r="J1302" s="29"/>
      <c r="K1302" s="28"/>
      <c r="L1302" s="28"/>
      <c r="M1302" s="9" t="str">
        <f aca="false">IF(OR($B1302="",$E1302=""),"",IF($E1302="INA","INA",IF($G1302="Otro empleador",IF($E1302="RET","RETO",IF($E1302="ORD","OTO","OTX")),IF($E1302="RET","ERR",$E1302))))</f>
        <v/>
      </c>
      <c r="N1302" s="9" t="str">
        <f aca="false">IF($I1302="","",IFERROR(VLOOKUP($I1302,FREC_TABLA,2,FALSE()),""))</f>
        <v/>
      </c>
      <c r="O1302" s="19" t="n">
        <f aca="false">IF(OR($M1302="",$M1302="ERR",$J1302="",$K1302="",$N1302=""),0,IF($N1302=0,IF(AND(OR(1=7,1=12),1&gt;=$K1302,1&lt;=IF($L1302="",12,$L1302)),$J1302,0),IF(AND(1&gt;=$K1302,1&lt;=IF($L1302="",12,$L1302),MOD(1-$K1302,$N1302)=0),$J1302,0)))</f>
        <v>0</v>
      </c>
      <c r="P1302" s="19" t="n">
        <f aca="false">IF(OR($M1302="",$M1302="ERR",$J1302="",$K1302="",$N1302=""),0,IF($N1302=0,IF(AND(OR(2=7,2=12),2&gt;=$K1302,2&lt;=IF($L1302="",12,$L1302)),$J1302,0),IF(AND(2&gt;=$K1302,2&lt;=IF($L1302="",12,$L1302),MOD(2-$K1302,$N1302)=0),$J1302,0)))</f>
        <v>0</v>
      </c>
      <c r="Q1302" s="19" t="n">
        <f aca="false">IF(OR($M1302="",$M1302="ERR",$J1302="",$K1302="",$N1302=""),0,IF($N1302=0,IF(AND(OR(3=7,3=12),3&gt;=$K1302,3&lt;=IF($L1302="",12,$L1302)),$J1302,0),IF(AND(3&gt;=$K1302,3&lt;=IF($L1302="",12,$L1302),MOD(3-$K1302,$N1302)=0),$J1302,0)))</f>
        <v>0</v>
      </c>
      <c r="R1302" s="19" t="n">
        <f aca="false">IF(OR($M1302="",$M1302="ERR",$J1302="",$K1302="",$N1302=""),0,IF($N1302=0,IF(AND(OR(4=7,4=12),4&gt;=$K1302,4&lt;=IF($L1302="",12,$L1302)),$J1302,0),IF(AND(4&gt;=$K1302,4&lt;=IF($L1302="",12,$L1302),MOD(4-$K1302,$N1302)=0),$J1302,0)))</f>
        <v>0</v>
      </c>
      <c r="S1302" s="19" t="n">
        <f aca="false">IF(OR($M1302="",$M1302="ERR",$J1302="",$K1302="",$N1302=""),0,IF($N1302=0,IF(AND(OR(5=7,5=12),5&gt;=$K1302,5&lt;=IF($L1302="",12,$L1302)),$J1302,0),IF(AND(5&gt;=$K1302,5&lt;=IF($L1302="",12,$L1302),MOD(5-$K1302,$N1302)=0),$J1302,0)))</f>
        <v>0</v>
      </c>
      <c r="T1302" s="19" t="n">
        <f aca="false">IF(OR($M1302="",$M1302="ERR",$J1302="",$K1302="",$N1302=""),0,IF($N1302=0,IF(AND(OR(6=7,6=12),6&gt;=$K1302,6&lt;=IF($L1302="",12,$L1302)),$J1302,0),IF(AND(6&gt;=$K1302,6&lt;=IF($L1302="",12,$L1302),MOD(6-$K1302,$N1302)=0),$J1302,0)))</f>
        <v>0</v>
      </c>
      <c r="U1302" s="19" t="n">
        <f aca="false">IF(OR($M1302="",$M1302="ERR",$J1302="",$K1302="",$N1302=""),0,IF($N1302=0,IF(AND(OR(7=7,7=12),7&gt;=$K1302,7&lt;=IF($L1302="",12,$L1302)),$J1302,0),IF(AND(7&gt;=$K1302,7&lt;=IF($L1302="",12,$L1302),MOD(7-$K1302,$N1302)=0),$J1302,0)))</f>
        <v>0</v>
      </c>
      <c r="V1302" s="19" t="n">
        <f aca="false">IF(OR($M1302="",$M1302="ERR",$J1302="",$K1302="",$N1302=""),0,IF($N1302=0,IF(AND(OR(8=7,8=12),8&gt;=$K1302,8&lt;=IF($L1302="",12,$L1302)),$J1302,0),IF(AND(8&gt;=$K1302,8&lt;=IF($L1302="",12,$L1302),MOD(8-$K1302,$N1302)=0),$J1302,0)))</f>
        <v>0</v>
      </c>
      <c r="W1302" s="19" t="n">
        <f aca="false">IF(OR($M1302="",$M1302="ERR",$J1302="",$K1302="",$N1302=""),0,IF($N1302=0,IF(AND(OR(9=7,9=12),9&gt;=$K1302,9&lt;=IF($L1302="",12,$L1302)),$J1302,0),IF(AND(9&gt;=$K1302,9&lt;=IF($L1302="",12,$L1302),MOD(9-$K1302,$N1302)=0),$J1302,0)))</f>
        <v>0</v>
      </c>
      <c r="X1302" s="19" t="n">
        <f aca="false">IF(OR($M1302="",$M1302="ERR",$J1302="",$K1302="",$N1302=""),0,IF($N1302=0,IF(AND(OR(10=7,10=12),10&gt;=$K1302,10&lt;=IF($L1302="",12,$L1302)),$J1302,0),IF(AND(10&gt;=$K1302,10&lt;=IF($L1302="",12,$L1302),MOD(10-$K1302,$N1302)=0),$J1302,0)))</f>
        <v>0</v>
      </c>
      <c r="Y1302" s="19" t="n">
        <f aca="false">IF(OR($M1302="",$M1302="ERR",$J1302="",$K1302="",$N1302=""),0,IF($N1302=0,IF(AND(OR(11=7,11=12),11&gt;=$K1302,11&lt;=IF($L1302="",12,$L1302)),$J1302,0),IF(AND(11&gt;=$K1302,11&lt;=IF($L1302="",12,$L1302),MOD(11-$K1302,$N1302)=0),$J1302,0)))</f>
        <v>0</v>
      </c>
      <c r="Z1302" s="19" t="n">
        <f aca="false">IF(OR($M1302="",$M1302="ERR",$J1302="",$K1302="",$N1302=""),0,IF($N1302=0,IF(AND(OR(12=7,12=12),12&gt;=$K1302,12&lt;=IF($L1302="",12,$L1302)),$J1302,0),IF(AND(12&gt;=$K1302,12&lt;=IF($L1302="",12,$L1302),MOD(12-$K1302,$N1302)=0),$J1302,0)))</f>
        <v>0</v>
      </c>
      <c r="AA1302" s="36" t="n">
        <f aca="false">SUM(O1302:Z1302)</f>
        <v>0</v>
      </c>
      <c r="AB1302" s="15" t="str">
        <f aca="false">IF(AND($B1302="",$D1302="",$J1302=""),"",IF($B1302="","Falta código",IF(ISNA(MATCH($B1302,LST_COD,0)),"Código no registrado en Trabajadores",IF($E1302="","Concepto no está en el catálogo",IF($M1302="ERR","Retención de otro empleador: Origen = Otro empleador",IF(OR($J1302="",$K1302=""),"Falta monto o mes",IF(OR($K1302&lt;1,$K1302&gt;12),"Mes inicio inválido",IF(AND($L1302&lt;&gt;"",OR($L1302&lt;$K1302,$L1302&gt;12)),"Mes fin inválido",IF($N1302="","Falta frecuencia",IF(AND($G1302&lt;&gt;"Otro empleador",SUMPRODUCT(($O1302:$Z1302&lt;&gt;0)*(((COLUMN($O1302:$Z1302)-14)&lt;INDEX(Trabajadores!$M$6:$M$105,MATCH($B1302,LST_COD,0)))+((COLUMN($O1302:$Z1302)-14)&gt;INDEX(Trabajadores!$N$6:$N$105,MATCH($B1302,LST_COD,0)))))&gt;0),"Aviso: hay meses fuera del periodo laboral","OK"))))))))))</f>
        <v/>
      </c>
    </row>
    <row r="1303" customFormat="false" ht="15" hidden="false" customHeight="false" outlineLevel="0" collapsed="false">
      <c r="A1303" s="23" t="n">
        <v>1298</v>
      </c>
      <c r="B1303" s="7"/>
      <c r="C1303" s="35" t="str">
        <f aca="false">IF($B1303="","",IFERROR(INDEX(Trabajadores!$D$6:$D$105,MATCH($B1303,LST_COD,0)),"¿Código?"))</f>
        <v/>
      </c>
      <c r="D1303" s="30"/>
      <c r="E1303" s="9" t="str">
        <f aca="false">IF($D1303="","",IFERROR(VLOOKUP($D1303,CONC_TABLA,2,FALSE()),""))</f>
        <v/>
      </c>
      <c r="F1303" s="9" t="str">
        <f aca="false">IF($D1303="","",IFERROR(VLOOKUP($D1303,CONC_TABLA,3,FALSE()),""))</f>
        <v/>
      </c>
      <c r="G1303" s="30"/>
      <c r="H1303" s="30"/>
      <c r="I1303" s="30"/>
      <c r="J1303" s="29"/>
      <c r="K1303" s="28"/>
      <c r="L1303" s="28"/>
      <c r="M1303" s="9" t="str">
        <f aca="false">IF(OR($B1303="",$E1303=""),"",IF($E1303="INA","INA",IF($G1303="Otro empleador",IF($E1303="RET","RETO",IF($E1303="ORD","OTO","OTX")),IF($E1303="RET","ERR",$E1303))))</f>
        <v/>
      </c>
      <c r="N1303" s="9" t="str">
        <f aca="false">IF($I1303="","",IFERROR(VLOOKUP($I1303,FREC_TABLA,2,FALSE()),""))</f>
        <v/>
      </c>
      <c r="O1303" s="19" t="n">
        <f aca="false">IF(OR($M1303="",$M1303="ERR",$J1303="",$K1303="",$N1303=""),0,IF($N1303=0,IF(AND(OR(1=7,1=12),1&gt;=$K1303,1&lt;=IF($L1303="",12,$L1303)),$J1303,0),IF(AND(1&gt;=$K1303,1&lt;=IF($L1303="",12,$L1303),MOD(1-$K1303,$N1303)=0),$J1303,0)))</f>
        <v>0</v>
      </c>
      <c r="P1303" s="19" t="n">
        <f aca="false">IF(OR($M1303="",$M1303="ERR",$J1303="",$K1303="",$N1303=""),0,IF($N1303=0,IF(AND(OR(2=7,2=12),2&gt;=$K1303,2&lt;=IF($L1303="",12,$L1303)),$J1303,0),IF(AND(2&gt;=$K1303,2&lt;=IF($L1303="",12,$L1303),MOD(2-$K1303,$N1303)=0),$J1303,0)))</f>
        <v>0</v>
      </c>
      <c r="Q1303" s="19" t="n">
        <f aca="false">IF(OR($M1303="",$M1303="ERR",$J1303="",$K1303="",$N1303=""),0,IF($N1303=0,IF(AND(OR(3=7,3=12),3&gt;=$K1303,3&lt;=IF($L1303="",12,$L1303)),$J1303,0),IF(AND(3&gt;=$K1303,3&lt;=IF($L1303="",12,$L1303),MOD(3-$K1303,$N1303)=0),$J1303,0)))</f>
        <v>0</v>
      </c>
      <c r="R1303" s="19" t="n">
        <f aca="false">IF(OR($M1303="",$M1303="ERR",$J1303="",$K1303="",$N1303=""),0,IF($N1303=0,IF(AND(OR(4=7,4=12),4&gt;=$K1303,4&lt;=IF($L1303="",12,$L1303)),$J1303,0),IF(AND(4&gt;=$K1303,4&lt;=IF($L1303="",12,$L1303),MOD(4-$K1303,$N1303)=0),$J1303,0)))</f>
        <v>0</v>
      </c>
      <c r="S1303" s="19" t="n">
        <f aca="false">IF(OR($M1303="",$M1303="ERR",$J1303="",$K1303="",$N1303=""),0,IF($N1303=0,IF(AND(OR(5=7,5=12),5&gt;=$K1303,5&lt;=IF($L1303="",12,$L1303)),$J1303,0),IF(AND(5&gt;=$K1303,5&lt;=IF($L1303="",12,$L1303),MOD(5-$K1303,$N1303)=0),$J1303,0)))</f>
        <v>0</v>
      </c>
      <c r="T1303" s="19" t="n">
        <f aca="false">IF(OR($M1303="",$M1303="ERR",$J1303="",$K1303="",$N1303=""),0,IF($N1303=0,IF(AND(OR(6=7,6=12),6&gt;=$K1303,6&lt;=IF($L1303="",12,$L1303)),$J1303,0),IF(AND(6&gt;=$K1303,6&lt;=IF($L1303="",12,$L1303),MOD(6-$K1303,$N1303)=0),$J1303,0)))</f>
        <v>0</v>
      </c>
      <c r="U1303" s="19" t="n">
        <f aca="false">IF(OR($M1303="",$M1303="ERR",$J1303="",$K1303="",$N1303=""),0,IF($N1303=0,IF(AND(OR(7=7,7=12),7&gt;=$K1303,7&lt;=IF($L1303="",12,$L1303)),$J1303,0),IF(AND(7&gt;=$K1303,7&lt;=IF($L1303="",12,$L1303),MOD(7-$K1303,$N1303)=0),$J1303,0)))</f>
        <v>0</v>
      </c>
      <c r="V1303" s="19" t="n">
        <f aca="false">IF(OR($M1303="",$M1303="ERR",$J1303="",$K1303="",$N1303=""),0,IF($N1303=0,IF(AND(OR(8=7,8=12),8&gt;=$K1303,8&lt;=IF($L1303="",12,$L1303)),$J1303,0),IF(AND(8&gt;=$K1303,8&lt;=IF($L1303="",12,$L1303),MOD(8-$K1303,$N1303)=0),$J1303,0)))</f>
        <v>0</v>
      </c>
      <c r="W1303" s="19" t="n">
        <f aca="false">IF(OR($M1303="",$M1303="ERR",$J1303="",$K1303="",$N1303=""),0,IF($N1303=0,IF(AND(OR(9=7,9=12),9&gt;=$K1303,9&lt;=IF($L1303="",12,$L1303)),$J1303,0),IF(AND(9&gt;=$K1303,9&lt;=IF($L1303="",12,$L1303),MOD(9-$K1303,$N1303)=0),$J1303,0)))</f>
        <v>0</v>
      </c>
      <c r="X1303" s="19" t="n">
        <f aca="false">IF(OR($M1303="",$M1303="ERR",$J1303="",$K1303="",$N1303=""),0,IF($N1303=0,IF(AND(OR(10=7,10=12),10&gt;=$K1303,10&lt;=IF($L1303="",12,$L1303)),$J1303,0),IF(AND(10&gt;=$K1303,10&lt;=IF($L1303="",12,$L1303),MOD(10-$K1303,$N1303)=0),$J1303,0)))</f>
        <v>0</v>
      </c>
      <c r="Y1303" s="19" t="n">
        <f aca="false">IF(OR($M1303="",$M1303="ERR",$J1303="",$K1303="",$N1303=""),0,IF($N1303=0,IF(AND(OR(11=7,11=12),11&gt;=$K1303,11&lt;=IF($L1303="",12,$L1303)),$J1303,0),IF(AND(11&gt;=$K1303,11&lt;=IF($L1303="",12,$L1303),MOD(11-$K1303,$N1303)=0),$J1303,0)))</f>
        <v>0</v>
      </c>
      <c r="Z1303" s="19" t="n">
        <f aca="false">IF(OR($M1303="",$M1303="ERR",$J1303="",$K1303="",$N1303=""),0,IF($N1303=0,IF(AND(OR(12=7,12=12),12&gt;=$K1303,12&lt;=IF($L1303="",12,$L1303)),$J1303,0),IF(AND(12&gt;=$K1303,12&lt;=IF($L1303="",12,$L1303),MOD(12-$K1303,$N1303)=0),$J1303,0)))</f>
        <v>0</v>
      </c>
      <c r="AA1303" s="36" t="n">
        <f aca="false">SUM(O1303:Z1303)</f>
        <v>0</v>
      </c>
      <c r="AB1303" s="15" t="str">
        <f aca="false">IF(AND($B1303="",$D1303="",$J1303=""),"",IF($B1303="","Falta código",IF(ISNA(MATCH($B1303,LST_COD,0)),"Código no registrado en Trabajadores",IF($E1303="","Concepto no está en el catálogo",IF($M1303="ERR","Retención de otro empleador: Origen = Otro empleador",IF(OR($J1303="",$K1303=""),"Falta monto o mes",IF(OR($K1303&lt;1,$K1303&gt;12),"Mes inicio inválido",IF(AND($L1303&lt;&gt;"",OR($L1303&lt;$K1303,$L1303&gt;12)),"Mes fin inválido",IF($N1303="","Falta frecuencia",IF(AND($G1303&lt;&gt;"Otro empleador",SUMPRODUCT(($O1303:$Z1303&lt;&gt;0)*(((COLUMN($O1303:$Z1303)-14)&lt;INDEX(Trabajadores!$M$6:$M$105,MATCH($B1303,LST_COD,0)))+((COLUMN($O1303:$Z1303)-14)&gt;INDEX(Trabajadores!$N$6:$N$105,MATCH($B1303,LST_COD,0)))))&gt;0),"Aviso: hay meses fuera del periodo laboral","OK"))))))))))</f>
        <v/>
      </c>
    </row>
    <row r="1304" customFormat="false" ht="15" hidden="false" customHeight="false" outlineLevel="0" collapsed="false">
      <c r="A1304" s="23" t="n">
        <v>1299</v>
      </c>
      <c r="B1304" s="7"/>
      <c r="C1304" s="35" t="str">
        <f aca="false">IF($B1304="","",IFERROR(INDEX(Trabajadores!$D$6:$D$105,MATCH($B1304,LST_COD,0)),"¿Código?"))</f>
        <v/>
      </c>
      <c r="D1304" s="30"/>
      <c r="E1304" s="9" t="str">
        <f aca="false">IF($D1304="","",IFERROR(VLOOKUP($D1304,CONC_TABLA,2,FALSE()),""))</f>
        <v/>
      </c>
      <c r="F1304" s="9" t="str">
        <f aca="false">IF($D1304="","",IFERROR(VLOOKUP($D1304,CONC_TABLA,3,FALSE()),""))</f>
        <v/>
      </c>
      <c r="G1304" s="30"/>
      <c r="H1304" s="30"/>
      <c r="I1304" s="30"/>
      <c r="J1304" s="29"/>
      <c r="K1304" s="28"/>
      <c r="L1304" s="28"/>
      <c r="M1304" s="9" t="str">
        <f aca="false">IF(OR($B1304="",$E1304=""),"",IF($E1304="INA","INA",IF($G1304="Otro empleador",IF($E1304="RET","RETO",IF($E1304="ORD","OTO","OTX")),IF($E1304="RET","ERR",$E1304))))</f>
        <v/>
      </c>
      <c r="N1304" s="9" t="str">
        <f aca="false">IF($I1304="","",IFERROR(VLOOKUP($I1304,FREC_TABLA,2,FALSE()),""))</f>
        <v/>
      </c>
      <c r="O1304" s="19" t="n">
        <f aca="false">IF(OR($M1304="",$M1304="ERR",$J1304="",$K1304="",$N1304=""),0,IF($N1304=0,IF(AND(OR(1=7,1=12),1&gt;=$K1304,1&lt;=IF($L1304="",12,$L1304)),$J1304,0),IF(AND(1&gt;=$K1304,1&lt;=IF($L1304="",12,$L1304),MOD(1-$K1304,$N1304)=0),$J1304,0)))</f>
        <v>0</v>
      </c>
      <c r="P1304" s="19" t="n">
        <f aca="false">IF(OR($M1304="",$M1304="ERR",$J1304="",$K1304="",$N1304=""),0,IF($N1304=0,IF(AND(OR(2=7,2=12),2&gt;=$K1304,2&lt;=IF($L1304="",12,$L1304)),$J1304,0),IF(AND(2&gt;=$K1304,2&lt;=IF($L1304="",12,$L1304),MOD(2-$K1304,$N1304)=0),$J1304,0)))</f>
        <v>0</v>
      </c>
      <c r="Q1304" s="19" t="n">
        <f aca="false">IF(OR($M1304="",$M1304="ERR",$J1304="",$K1304="",$N1304=""),0,IF($N1304=0,IF(AND(OR(3=7,3=12),3&gt;=$K1304,3&lt;=IF($L1304="",12,$L1304)),$J1304,0),IF(AND(3&gt;=$K1304,3&lt;=IF($L1304="",12,$L1304),MOD(3-$K1304,$N1304)=0),$J1304,0)))</f>
        <v>0</v>
      </c>
      <c r="R1304" s="19" t="n">
        <f aca="false">IF(OR($M1304="",$M1304="ERR",$J1304="",$K1304="",$N1304=""),0,IF($N1304=0,IF(AND(OR(4=7,4=12),4&gt;=$K1304,4&lt;=IF($L1304="",12,$L1304)),$J1304,0),IF(AND(4&gt;=$K1304,4&lt;=IF($L1304="",12,$L1304),MOD(4-$K1304,$N1304)=0),$J1304,0)))</f>
        <v>0</v>
      </c>
      <c r="S1304" s="19" t="n">
        <f aca="false">IF(OR($M1304="",$M1304="ERR",$J1304="",$K1304="",$N1304=""),0,IF($N1304=0,IF(AND(OR(5=7,5=12),5&gt;=$K1304,5&lt;=IF($L1304="",12,$L1304)),$J1304,0),IF(AND(5&gt;=$K1304,5&lt;=IF($L1304="",12,$L1304),MOD(5-$K1304,$N1304)=0),$J1304,0)))</f>
        <v>0</v>
      </c>
      <c r="T1304" s="19" t="n">
        <f aca="false">IF(OR($M1304="",$M1304="ERR",$J1304="",$K1304="",$N1304=""),0,IF($N1304=0,IF(AND(OR(6=7,6=12),6&gt;=$K1304,6&lt;=IF($L1304="",12,$L1304)),$J1304,0),IF(AND(6&gt;=$K1304,6&lt;=IF($L1304="",12,$L1304),MOD(6-$K1304,$N1304)=0),$J1304,0)))</f>
        <v>0</v>
      </c>
      <c r="U1304" s="19" t="n">
        <f aca="false">IF(OR($M1304="",$M1304="ERR",$J1304="",$K1304="",$N1304=""),0,IF($N1304=0,IF(AND(OR(7=7,7=12),7&gt;=$K1304,7&lt;=IF($L1304="",12,$L1304)),$J1304,0),IF(AND(7&gt;=$K1304,7&lt;=IF($L1304="",12,$L1304),MOD(7-$K1304,$N1304)=0),$J1304,0)))</f>
        <v>0</v>
      </c>
      <c r="V1304" s="19" t="n">
        <f aca="false">IF(OR($M1304="",$M1304="ERR",$J1304="",$K1304="",$N1304=""),0,IF($N1304=0,IF(AND(OR(8=7,8=12),8&gt;=$K1304,8&lt;=IF($L1304="",12,$L1304)),$J1304,0),IF(AND(8&gt;=$K1304,8&lt;=IF($L1304="",12,$L1304),MOD(8-$K1304,$N1304)=0),$J1304,0)))</f>
        <v>0</v>
      </c>
      <c r="W1304" s="19" t="n">
        <f aca="false">IF(OR($M1304="",$M1304="ERR",$J1304="",$K1304="",$N1304=""),0,IF($N1304=0,IF(AND(OR(9=7,9=12),9&gt;=$K1304,9&lt;=IF($L1304="",12,$L1304)),$J1304,0),IF(AND(9&gt;=$K1304,9&lt;=IF($L1304="",12,$L1304),MOD(9-$K1304,$N1304)=0),$J1304,0)))</f>
        <v>0</v>
      </c>
      <c r="X1304" s="19" t="n">
        <f aca="false">IF(OR($M1304="",$M1304="ERR",$J1304="",$K1304="",$N1304=""),0,IF($N1304=0,IF(AND(OR(10=7,10=12),10&gt;=$K1304,10&lt;=IF($L1304="",12,$L1304)),$J1304,0),IF(AND(10&gt;=$K1304,10&lt;=IF($L1304="",12,$L1304),MOD(10-$K1304,$N1304)=0),$J1304,0)))</f>
        <v>0</v>
      </c>
      <c r="Y1304" s="19" t="n">
        <f aca="false">IF(OR($M1304="",$M1304="ERR",$J1304="",$K1304="",$N1304=""),0,IF($N1304=0,IF(AND(OR(11=7,11=12),11&gt;=$K1304,11&lt;=IF($L1304="",12,$L1304)),$J1304,0),IF(AND(11&gt;=$K1304,11&lt;=IF($L1304="",12,$L1304),MOD(11-$K1304,$N1304)=0),$J1304,0)))</f>
        <v>0</v>
      </c>
      <c r="Z1304" s="19" t="n">
        <f aca="false">IF(OR($M1304="",$M1304="ERR",$J1304="",$K1304="",$N1304=""),0,IF($N1304=0,IF(AND(OR(12=7,12=12),12&gt;=$K1304,12&lt;=IF($L1304="",12,$L1304)),$J1304,0),IF(AND(12&gt;=$K1304,12&lt;=IF($L1304="",12,$L1304),MOD(12-$K1304,$N1304)=0),$J1304,0)))</f>
        <v>0</v>
      </c>
      <c r="AA1304" s="36" t="n">
        <f aca="false">SUM(O1304:Z1304)</f>
        <v>0</v>
      </c>
      <c r="AB1304" s="15" t="str">
        <f aca="false">IF(AND($B1304="",$D1304="",$J1304=""),"",IF($B1304="","Falta código",IF(ISNA(MATCH($B1304,LST_COD,0)),"Código no registrado en Trabajadores",IF($E1304="","Concepto no está en el catálogo",IF($M1304="ERR","Retención de otro empleador: Origen = Otro empleador",IF(OR($J1304="",$K1304=""),"Falta monto o mes",IF(OR($K1304&lt;1,$K1304&gt;12),"Mes inicio inválido",IF(AND($L1304&lt;&gt;"",OR($L1304&lt;$K1304,$L1304&gt;12)),"Mes fin inválido",IF($N1304="","Falta frecuencia",IF(AND($G1304&lt;&gt;"Otro empleador",SUMPRODUCT(($O1304:$Z1304&lt;&gt;0)*(((COLUMN($O1304:$Z1304)-14)&lt;INDEX(Trabajadores!$M$6:$M$105,MATCH($B1304,LST_COD,0)))+((COLUMN($O1304:$Z1304)-14)&gt;INDEX(Trabajadores!$N$6:$N$105,MATCH($B1304,LST_COD,0)))))&gt;0),"Aviso: hay meses fuera del periodo laboral","OK"))))))))))</f>
        <v/>
      </c>
    </row>
    <row r="1305" customFormat="false" ht="15" hidden="false" customHeight="false" outlineLevel="0" collapsed="false">
      <c r="A1305" s="23" t="n">
        <v>1300</v>
      </c>
      <c r="B1305" s="7"/>
      <c r="C1305" s="35" t="str">
        <f aca="false">IF($B1305="","",IFERROR(INDEX(Trabajadores!$D$6:$D$105,MATCH($B1305,LST_COD,0)),"¿Código?"))</f>
        <v/>
      </c>
      <c r="D1305" s="30"/>
      <c r="E1305" s="9" t="str">
        <f aca="false">IF($D1305="","",IFERROR(VLOOKUP($D1305,CONC_TABLA,2,FALSE()),""))</f>
        <v/>
      </c>
      <c r="F1305" s="9" t="str">
        <f aca="false">IF($D1305="","",IFERROR(VLOOKUP($D1305,CONC_TABLA,3,FALSE()),""))</f>
        <v/>
      </c>
      <c r="G1305" s="30"/>
      <c r="H1305" s="30"/>
      <c r="I1305" s="30"/>
      <c r="J1305" s="29"/>
      <c r="K1305" s="28"/>
      <c r="L1305" s="28"/>
      <c r="M1305" s="9" t="str">
        <f aca="false">IF(OR($B1305="",$E1305=""),"",IF($E1305="INA","INA",IF($G1305="Otro empleador",IF($E1305="RET","RETO",IF($E1305="ORD","OTO","OTX")),IF($E1305="RET","ERR",$E1305))))</f>
        <v/>
      </c>
      <c r="N1305" s="9" t="str">
        <f aca="false">IF($I1305="","",IFERROR(VLOOKUP($I1305,FREC_TABLA,2,FALSE()),""))</f>
        <v/>
      </c>
      <c r="O1305" s="19" t="n">
        <f aca="false">IF(OR($M1305="",$M1305="ERR",$J1305="",$K1305="",$N1305=""),0,IF($N1305=0,IF(AND(OR(1=7,1=12),1&gt;=$K1305,1&lt;=IF($L1305="",12,$L1305)),$J1305,0),IF(AND(1&gt;=$K1305,1&lt;=IF($L1305="",12,$L1305),MOD(1-$K1305,$N1305)=0),$J1305,0)))</f>
        <v>0</v>
      </c>
      <c r="P1305" s="19" t="n">
        <f aca="false">IF(OR($M1305="",$M1305="ERR",$J1305="",$K1305="",$N1305=""),0,IF($N1305=0,IF(AND(OR(2=7,2=12),2&gt;=$K1305,2&lt;=IF($L1305="",12,$L1305)),$J1305,0),IF(AND(2&gt;=$K1305,2&lt;=IF($L1305="",12,$L1305),MOD(2-$K1305,$N1305)=0),$J1305,0)))</f>
        <v>0</v>
      </c>
      <c r="Q1305" s="19" t="n">
        <f aca="false">IF(OR($M1305="",$M1305="ERR",$J1305="",$K1305="",$N1305=""),0,IF($N1305=0,IF(AND(OR(3=7,3=12),3&gt;=$K1305,3&lt;=IF($L1305="",12,$L1305)),$J1305,0),IF(AND(3&gt;=$K1305,3&lt;=IF($L1305="",12,$L1305),MOD(3-$K1305,$N1305)=0),$J1305,0)))</f>
        <v>0</v>
      </c>
      <c r="R1305" s="19" t="n">
        <f aca="false">IF(OR($M1305="",$M1305="ERR",$J1305="",$K1305="",$N1305=""),0,IF($N1305=0,IF(AND(OR(4=7,4=12),4&gt;=$K1305,4&lt;=IF($L1305="",12,$L1305)),$J1305,0),IF(AND(4&gt;=$K1305,4&lt;=IF($L1305="",12,$L1305),MOD(4-$K1305,$N1305)=0),$J1305,0)))</f>
        <v>0</v>
      </c>
      <c r="S1305" s="19" t="n">
        <f aca="false">IF(OR($M1305="",$M1305="ERR",$J1305="",$K1305="",$N1305=""),0,IF($N1305=0,IF(AND(OR(5=7,5=12),5&gt;=$K1305,5&lt;=IF($L1305="",12,$L1305)),$J1305,0),IF(AND(5&gt;=$K1305,5&lt;=IF($L1305="",12,$L1305),MOD(5-$K1305,$N1305)=0),$J1305,0)))</f>
        <v>0</v>
      </c>
      <c r="T1305" s="19" t="n">
        <f aca="false">IF(OR($M1305="",$M1305="ERR",$J1305="",$K1305="",$N1305=""),0,IF($N1305=0,IF(AND(OR(6=7,6=12),6&gt;=$K1305,6&lt;=IF($L1305="",12,$L1305)),$J1305,0),IF(AND(6&gt;=$K1305,6&lt;=IF($L1305="",12,$L1305),MOD(6-$K1305,$N1305)=0),$J1305,0)))</f>
        <v>0</v>
      </c>
      <c r="U1305" s="19" t="n">
        <f aca="false">IF(OR($M1305="",$M1305="ERR",$J1305="",$K1305="",$N1305=""),0,IF($N1305=0,IF(AND(OR(7=7,7=12),7&gt;=$K1305,7&lt;=IF($L1305="",12,$L1305)),$J1305,0),IF(AND(7&gt;=$K1305,7&lt;=IF($L1305="",12,$L1305),MOD(7-$K1305,$N1305)=0),$J1305,0)))</f>
        <v>0</v>
      </c>
      <c r="V1305" s="19" t="n">
        <f aca="false">IF(OR($M1305="",$M1305="ERR",$J1305="",$K1305="",$N1305=""),0,IF($N1305=0,IF(AND(OR(8=7,8=12),8&gt;=$K1305,8&lt;=IF($L1305="",12,$L1305)),$J1305,0),IF(AND(8&gt;=$K1305,8&lt;=IF($L1305="",12,$L1305),MOD(8-$K1305,$N1305)=0),$J1305,0)))</f>
        <v>0</v>
      </c>
      <c r="W1305" s="19" t="n">
        <f aca="false">IF(OR($M1305="",$M1305="ERR",$J1305="",$K1305="",$N1305=""),0,IF($N1305=0,IF(AND(OR(9=7,9=12),9&gt;=$K1305,9&lt;=IF($L1305="",12,$L1305)),$J1305,0),IF(AND(9&gt;=$K1305,9&lt;=IF($L1305="",12,$L1305),MOD(9-$K1305,$N1305)=0),$J1305,0)))</f>
        <v>0</v>
      </c>
      <c r="X1305" s="19" t="n">
        <f aca="false">IF(OR($M1305="",$M1305="ERR",$J1305="",$K1305="",$N1305=""),0,IF($N1305=0,IF(AND(OR(10=7,10=12),10&gt;=$K1305,10&lt;=IF($L1305="",12,$L1305)),$J1305,0),IF(AND(10&gt;=$K1305,10&lt;=IF($L1305="",12,$L1305),MOD(10-$K1305,$N1305)=0),$J1305,0)))</f>
        <v>0</v>
      </c>
      <c r="Y1305" s="19" t="n">
        <f aca="false">IF(OR($M1305="",$M1305="ERR",$J1305="",$K1305="",$N1305=""),0,IF($N1305=0,IF(AND(OR(11=7,11=12),11&gt;=$K1305,11&lt;=IF($L1305="",12,$L1305)),$J1305,0),IF(AND(11&gt;=$K1305,11&lt;=IF($L1305="",12,$L1305),MOD(11-$K1305,$N1305)=0),$J1305,0)))</f>
        <v>0</v>
      </c>
      <c r="Z1305" s="19" t="n">
        <f aca="false">IF(OR($M1305="",$M1305="ERR",$J1305="",$K1305="",$N1305=""),0,IF($N1305=0,IF(AND(OR(12=7,12=12),12&gt;=$K1305,12&lt;=IF($L1305="",12,$L1305)),$J1305,0),IF(AND(12&gt;=$K1305,12&lt;=IF($L1305="",12,$L1305),MOD(12-$K1305,$N1305)=0),$J1305,0)))</f>
        <v>0</v>
      </c>
      <c r="AA1305" s="36" t="n">
        <f aca="false">SUM(O1305:Z1305)</f>
        <v>0</v>
      </c>
      <c r="AB1305" s="15" t="str">
        <f aca="false">IF(AND($B1305="",$D1305="",$J1305=""),"",IF($B1305="","Falta código",IF(ISNA(MATCH($B1305,LST_COD,0)),"Código no registrado en Trabajadores",IF($E1305="","Concepto no está en el catálogo",IF($M1305="ERR","Retención de otro empleador: Origen = Otro empleador",IF(OR($J1305="",$K1305=""),"Falta monto o mes",IF(OR($K1305&lt;1,$K1305&gt;12),"Mes inicio inválido",IF(AND($L1305&lt;&gt;"",OR($L1305&lt;$K1305,$L1305&gt;12)),"Mes fin inválido",IF($N1305="","Falta frecuencia",IF(AND($G1305&lt;&gt;"Otro empleador",SUMPRODUCT(($O1305:$Z1305&lt;&gt;0)*(((COLUMN($O1305:$Z1305)-14)&lt;INDEX(Trabajadores!$M$6:$M$105,MATCH($B1305,LST_COD,0)))+((COLUMN($O1305:$Z1305)-14)&gt;INDEX(Trabajadores!$N$6:$N$105,MATCH($B1305,LST_COD,0)))))&gt;0),"Aviso: hay meses fuera del periodo laboral","OK"))))))))))</f>
        <v/>
      </c>
    </row>
    <row r="1306" customFormat="false" ht="15" hidden="false" customHeight="false" outlineLevel="0" collapsed="false">
      <c r="A1306" s="23" t="n">
        <v>1301</v>
      </c>
      <c r="B1306" s="7"/>
      <c r="C1306" s="35" t="str">
        <f aca="false">IF($B1306="","",IFERROR(INDEX(Trabajadores!$D$6:$D$105,MATCH($B1306,LST_COD,0)),"¿Código?"))</f>
        <v/>
      </c>
      <c r="D1306" s="30"/>
      <c r="E1306" s="9" t="str">
        <f aca="false">IF($D1306="","",IFERROR(VLOOKUP($D1306,CONC_TABLA,2,FALSE()),""))</f>
        <v/>
      </c>
      <c r="F1306" s="9" t="str">
        <f aca="false">IF($D1306="","",IFERROR(VLOOKUP($D1306,CONC_TABLA,3,FALSE()),""))</f>
        <v/>
      </c>
      <c r="G1306" s="30"/>
      <c r="H1306" s="30"/>
      <c r="I1306" s="30"/>
      <c r="J1306" s="29"/>
      <c r="K1306" s="28"/>
      <c r="L1306" s="28"/>
      <c r="M1306" s="9" t="str">
        <f aca="false">IF(OR($B1306="",$E1306=""),"",IF($E1306="INA","INA",IF($G1306="Otro empleador",IF($E1306="RET","RETO",IF($E1306="ORD","OTO","OTX")),IF($E1306="RET","ERR",$E1306))))</f>
        <v/>
      </c>
      <c r="N1306" s="9" t="str">
        <f aca="false">IF($I1306="","",IFERROR(VLOOKUP($I1306,FREC_TABLA,2,FALSE()),""))</f>
        <v/>
      </c>
      <c r="O1306" s="19" t="n">
        <f aca="false">IF(OR($M1306="",$M1306="ERR",$J1306="",$K1306="",$N1306=""),0,IF($N1306=0,IF(AND(OR(1=7,1=12),1&gt;=$K1306,1&lt;=IF($L1306="",12,$L1306)),$J1306,0),IF(AND(1&gt;=$K1306,1&lt;=IF($L1306="",12,$L1306),MOD(1-$K1306,$N1306)=0),$J1306,0)))</f>
        <v>0</v>
      </c>
      <c r="P1306" s="19" t="n">
        <f aca="false">IF(OR($M1306="",$M1306="ERR",$J1306="",$K1306="",$N1306=""),0,IF($N1306=0,IF(AND(OR(2=7,2=12),2&gt;=$K1306,2&lt;=IF($L1306="",12,$L1306)),$J1306,0),IF(AND(2&gt;=$K1306,2&lt;=IF($L1306="",12,$L1306),MOD(2-$K1306,$N1306)=0),$J1306,0)))</f>
        <v>0</v>
      </c>
      <c r="Q1306" s="19" t="n">
        <f aca="false">IF(OR($M1306="",$M1306="ERR",$J1306="",$K1306="",$N1306=""),0,IF($N1306=0,IF(AND(OR(3=7,3=12),3&gt;=$K1306,3&lt;=IF($L1306="",12,$L1306)),$J1306,0),IF(AND(3&gt;=$K1306,3&lt;=IF($L1306="",12,$L1306),MOD(3-$K1306,$N1306)=0),$J1306,0)))</f>
        <v>0</v>
      </c>
      <c r="R1306" s="19" t="n">
        <f aca="false">IF(OR($M1306="",$M1306="ERR",$J1306="",$K1306="",$N1306=""),0,IF($N1306=0,IF(AND(OR(4=7,4=12),4&gt;=$K1306,4&lt;=IF($L1306="",12,$L1306)),$J1306,0),IF(AND(4&gt;=$K1306,4&lt;=IF($L1306="",12,$L1306),MOD(4-$K1306,$N1306)=0),$J1306,0)))</f>
        <v>0</v>
      </c>
      <c r="S1306" s="19" t="n">
        <f aca="false">IF(OR($M1306="",$M1306="ERR",$J1306="",$K1306="",$N1306=""),0,IF($N1306=0,IF(AND(OR(5=7,5=12),5&gt;=$K1306,5&lt;=IF($L1306="",12,$L1306)),$J1306,0),IF(AND(5&gt;=$K1306,5&lt;=IF($L1306="",12,$L1306),MOD(5-$K1306,$N1306)=0),$J1306,0)))</f>
        <v>0</v>
      </c>
      <c r="T1306" s="19" t="n">
        <f aca="false">IF(OR($M1306="",$M1306="ERR",$J1306="",$K1306="",$N1306=""),0,IF($N1306=0,IF(AND(OR(6=7,6=12),6&gt;=$K1306,6&lt;=IF($L1306="",12,$L1306)),$J1306,0),IF(AND(6&gt;=$K1306,6&lt;=IF($L1306="",12,$L1306),MOD(6-$K1306,$N1306)=0),$J1306,0)))</f>
        <v>0</v>
      </c>
      <c r="U1306" s="19" t="n">
        <f aca="false">IF(OR($M1306="",$M1306="ERR",$J1306="",$K1306="",$N1306=""),0,IF($N1306=0,IF(AND(OR(7=7,7=12),7&gt;=$K1306,7&lt;=IF($L1306="",12,$L1306)),$J1306,0),IF(AND(7&gt;=$K1306,7&lt;=IF($L1306="",12,$L1306),MOD(7-$K1306,$N1306)=0),$J1306,0)))</f>
        <v>0</v>
      </c>
      <c r="V1306" s="19" t="n">
        <f aca="false">IF(OR($M1306="",$M1306="ERR",$J1306="",$K1306="",$N1306=""),0,IF($N1306=0,IF(AND(OR(8=7,8=12),8&gt;=$K1306,8&lt;=IF($L1306="",12,$L1306)),$J1306,0),IF(AND(8&gt;=$K1306,8&lt;=IF($L1306="",12,$L1306),MOD(8-$K1306,$N1306)=0),$J1306,0)))</f>
        <v>0</v>
      </c>
      <c r="W1306" s="19" t="n">
        <f aca="false">IF(OR($M1306="",$M1306="ERR",$J1306="",$K1306="",$N1306=""),0,IF($N1306=0,IF(AND(OR(9=7,9=12),9&gt;=$K1306,9&lt;=IF($L1306="",12,$L1306)),$J1306,0),IF(AND(9&gt;=$K1306,9&lt;=IF($L1306="",12,$L1306),MOD(9-$K1306,$N1306)=0),$J1306,0)))</f>
        <v>0</v>
      </c>
      <c r="X1306" s="19" t="n">
        <f aca="false">IF(OR($M1306="",$M1306="ERR",$J1306="",$K1306="",$N1306=""),0,IF($N1306=0,IF(AND(OR(10=7,10=12),10&gt;=$K1306,10&lt;=IF($L1306="",12,$L1306)),$J1306,0),IF(AND(10&gt;=$K1306,10&lt;=IF($L1306="",12,$L1306),MOD(10-$K1306,$N1306)=0),$J1306,0)))</f>
        <v>0</v>
      </c>
      <c r="Y1306" s="19" t="n">
        <f aca="false">IF(OR($M1306="",$M1306="ERR",$J1306="",$K1306="",$N1306=""),0,IF($N1306=0,IF(AND(OR(11=7,11=12),11&gt;=$K1306,11&lt;=IF($L1306="",12,$L1306)),$J1306,0),IF(AND(11&gt;=$K1306,11&lt;=IF($L1306="",12,$L1306),MOD(11-$K1306,$N1306)=0),$J1306,0)))</f>
        <v>0</v>
      </c>
      <c r="Z1306" s="19" t="n">
        <f aca="false">IF(OR($M1306="",$M1306="ERR",$J1306="",$K1306="",$N1306=""),0,IF($N1306=0,IF(AND(OR(12=7,12=12),12&gt;=$K1306,12&lt;=IF($L1306="",12,$L1306)),$J1306,0),IF(AND(12&gt;=$K1306,12&lt;=IF($L1306="",12,$L1306),MOD(12-$K1306,$N1306)=0),$J1306,0)))</f>
        <v>0</v>
      </c>
      <c r="AA1306" s="36" t="n">
        <f aca="false">SUM(O1306:Z1306)</f>
        <v>0</v>
      </c>
      <c r="AB1306" s="15" t="str">
        <f aca="false">IF(AND($B1306="",$D1306="",$J1306=""),"",IF($B1306="","Falta código",IF(ISNA(MATCH($B1306,LST_COD,0)),"Código no registrado en Trabajadores",IF($E1306="","Concepto no está en el catálogo",IF($M1306="ERR","Retención de otro empleador: Origen = Otro empleador",IF(OR($J1306="",$K1306=""),"Falta monto o mes",IF(OR($K1306&lt;1,$K1306&gt;12),"Mes inicio inválido",IF(AND($L1306&lt;&gt;"",OR($L1306&lt;$K1306,$L1306&gt;12)),"Mes fin inválido",IF($N1306="","Falta frecuencia",IF(AND($G1306&lt;&gt;"Otro empleador",SUMPRODUCT(($O1306:$Z1306&lt;&gt;0)*(((COLUMN($O1306:$Z1306)-14)&lt;INDEX(Trabajadores!$M$6:$M$105,MATCH($B1306,LST_COD,0)))+((COLUMN($O1306:$Z1306)-14)&gt;INDEX(Trabajadores!$N$6:$N$105,MATCH($B1306,LST_COD,0)))))&gt;0),"Aviso: hay meses fuera del periodo laboral","OK"))))))))))</f>
        <v/>
      </c>
    </row>
    <row r="1307" customFormat="false" ht="15" hidden="false" customHeight="false" outlineLevel="0" collapsed="false">
      <c r="A1307" s="23" t="n">
        <v>1302</v>
      </c>
      <c r="B1307" s="7"/>
      <c r="C1307" s="35" t="str">
        <f aca="false">IF($B1307="","",IFERROR(INDEX(Trabajadores!$D$6:$D$105,MATCH($B1307,LST_COD,0)),"¿Código?"))</f>
        <v/>
      </c>
      <c r="D1307" s="30"/>
      <c r="E1307" s="9" t="str">
        <f aca="false">IF($D1307="","",IFERROR(VLOOKUP($D1307,CONC_TABLA,2,FALSE()),""))</f>
        <v/>
      </c>
      <c r="F1307" s="9" t="str">
        <f aca="false">IF($D1307="","",IFERROR(VLOOKUP($D1307,CONC_TABLA,3,FALSE()),""))</f>
        <v/>
      </c>
      <c r="G1307" s="30"/>
      <c r="H1307" s="30"/>
      <c r="I1307" s="30"/>
      <c r="J1307" s="29"/>
      <c r="K1307" s="28"/>
      <c r="L1307" s="28"/>
      <c r="M1307" s="9" t="str">
        <f aca="false">IF(OR($B1307="",$E1307=""),"",IF($E1307="INA","INA",IF($G1307="Otro empleador",IF($E1307="RET","RETO",IF($E1307="ORD","OTO","OTX")),IF($E1307="RET","ERR",$E1307))))</f>
        <v/>
      </c>
      <c r="N1307" s="9" t="str">
        <f aca="false">IF($I1307="","",IFERROR(VLOOKUP($I1307,FREC_TABLA,2,FALSE()),""))</f>
        <v/>
      </c>
      <c r="O1307" s="19" t="n">
        <f aca="false">IF(OR($M1307="",$M1307="ERR",$J1307="",$K1307="",$N1307=""),0,IF($N1307=0,IF(AND(OR(1=7,1=12),1&gt;=$K1307,1&lt;=IF($L1307="",12,$L1307)),$J1307,0),IF(AND(1&gt;=$K1307,1&lt;=IF($L1307="",12,$L1307),MOD(1-$K1307,$N1307)=0),$J1307,0)))</f>
        <v>0</v>
      </c>
      <c r="P1307" s="19" t="n">
        <f aca="false">IF(OR($M1307="",$M1307="ERR",$J1307="",$K1307="",$N1307=""),0,IF($N1307=0,IF(AND(OR(2=7,2=12),2&gt;=$K1307,2&lt;=IF($L1307="",12,$L1307)),$J1307,0),IF(AND(2&gt;=$K1307,2&lt;=IF($L1307="",12,$L1307),MOD(2-$K1307,$N1307)=0),$J1307,0)))</f>
        <v>0</v>
      </c>
      <c r="Q1307" s="19" t="n">
        <f aca="false">IF(OR($M1307="",$M1307="ERR",$J1307="",$K1307="",$N1307=""),0,IF($N1307=0,IF(AND(OR(3=7,3=12),3&gt;=$K1307,3&lt;=IF($L1307="",12,$L1307)),$J1307,0),IF(AND(3&gt;=$K1307,3&lt;=IF($L1307="",12,$L1307),MOD(3-$K1307,$N1307)=0),$J1307,0)))</f>
        <v>0</v>
      </c>
      <c r="R1307" s="19" t="n">
        <f aca="false">IF(OR($M1307="",$M1307="ERR",$J1307="",$K1307="",$N1307=""),0,IF($N1307=0,IF(AND(OR(4=7,4=12),4&gt;=$K1307,4&lt;=IF($L1307="",12,$L1307)),$J1307,0),IF(AND(4&gt;=$K1307,4&lt;=IF($L1307="",12,$L1307),MOD(4-$K1307,$N1307)=0),$J1307,0)))</f>
        <v>0</v>
      </c>
      <c r="S1307" s="19" t="n">
        <f aca="false">IF(OR($M1307="",$M1307="ERR",$J1307="",$K1307="",$N1307=""),0,IF($N1307=0,IF(AND(OR(5=7,5=12),5&gt;=$K1307,5&lt;=IF($L1307="",12,$L1307)),$J1307,0),IF(AND(5&gt;=$K1307,5&lt;=IF($L1307="",12,$L1307),MOD(5-$K1307,$N1307)=0),$J1307,0)))</f>
        <v>0</v>
      </c>
      <c r="T1307" s="19" t="n">
        <f aca="false">IF(OR($M1307="",$M1307="ERR",$J1307="",$K1307="",$N1307=""),0,IF($N1307=0,IF(AND(OR(6=7,6=12),6&gt;=$K1307,6&lt;=IF($L1307="",12,$L1307)),$J1307,0),IF(AND(6&gt;=$K1307,6&lt;=IF($L1307="",12,$L1307),MOD(6-$K1307,$N1307)=0),$J1307,0)))</f>
        <v>0</v>
      </c>
      <c r="U1307" s="19" t="n">
        <f aca="false">IF(OR($M1307="",$M1307="ERR",$J1307="",$K1307="",$N1307=""),0,IF($N1307=0,IF(AND(OR(7=7,7=12),7&gt;=$K1307,7&lt;=IF($L1307="",12,$L1307)),$J1307,0),IF(AND(7&gt;=$K1307,7&lt;=IF($L1307="",12,$L1307),MOD(7-$K1307,$N1307)=0),$J1307,0)))</f>
        <v>0</v>
      </c>
      <c r="V1307" s="19" t="n">
        <f aca="false">IF(OR($M1307="",$M1307="ERR",$J1307="",$K1307="",$N1307=""),0,IF($N1307=0,IF(AND(OR(8=7,8=12),8&gt;=$K1307,8&lt;=IF($L1307="",12,$L1307)),$J1307,0),IF(AND(8&gt;=$K1307,8&lt;=IF($L1307="",12,$L1307),MOD(8-$K1307,$N1307)=0),$J1307,0)))</f>
        <v>0</v>
      </c>
      <c r="W1307" s="19" t="n">
        <f aca="false">IF(OR($M1307="",$M1307="ERR",$J1307="",$K1307="",$N1307=""),0,IF($N1307=0,IF(AND(OR(9=7,9=12),9&gt;=$K1307,9&lt;=IF($L1307="",12,$L1307)),$J1307,0),IF(AND(9&gt;=$K1307,9&lt;=IF($L1307="",12,$L1307),MOD(9-$K1307,$N1307)=0),$J1307,0)))</f>
        <v>0</v>
      </c>
      <c r="X1307" s="19" t="n">
        <f aca="false">IF(OR($M1307="",$M1307="ERR",$J1307="",$K1307="",$N1307=""),0,IF($N1307=0,IF(AND(OR(10=7,10=12),10&gt;=$K1307,10&lt;=IF($L1307="",12,$L1307)),$J1307,0),IF(AND(10&gt;=$K1307,10&lt;=IF($L1307="",12,$L1307),MOD(10-$K1307,$N1307)=0),$J1307,0)))</f>
        <v>0</v>
      </c>
      <c r="Y1307" s="19" t="n">
        <f aca="false">IF(OR($M1307="",$M1307="ERR",$J1307="",$K1307="",$N1307=""),0,IF($N1307=0,IF(AND(OR(11=7,11=12),11&gt;=$K1307,11&lt;=IF($L1307="",12,$L1307)),$J1307,0),IF(AND(11&gt;=$K1307,11&lt;=IF($L1307="",12,$L1307),MOD(11-$K1307,$N1307)=0),$J1307,0)))</f>
        <v>0</v>
      </c>
      <c r="Z1307" s="19" t="n">
        <f aca="false">IF(OR($M1307="",$M1307="ERR",$J1307="",$K1307="",$N1307=""),0,IF($N1307=0,IF(AND(OR(12=7,12=12),12&gt;=$K1307,12&lt;=IF($L1307="",12,$L1307)),$J1307,0),IF(AND(12&gt;=$K1307,12&lt;=IF($L1307="",12,$L1307),MOD(12-$K1307,$N1307)=0),$J1307,0)))</f>
        <v>0</v>
      </c>
      <c r="AA1307" s="36" t="n">
        <f aca="false">SUM(O1307:Z1307)</f>
        <v>0</v>
      </c>
      <c r="AB1307" s="15" t="str">
        <f aca="false">IF(AND($B1307="",$D1307="",$J1307=""),"",IF($B1307="","Falta código",IF(ISNA(MATCH($B1307,LST_COD,0)),"Código no registrado en Trabajadores",IF($E1307="","Concepto no está en el catálogo",IF($M1307="ERR","Retención de otro empleador: Origen = Otro empleador",IF(OR($J1307="",$K1307=""),"Falta monto o mes",IF(OR($K1307&lt;1,$K1307&gt;12),"Mes inicio inválido",IF(AND($L1307&lt;&gt;"",OR($L1307&lt;$K1307,$L1307&gt;12)),"Mes fin inválido",IF($N1307="","Falta frecuencia",IF(AND($G1307&lt;&gt;"Otro empleador",SUMPRODUCT(($O1307:$Z1307&lt;&gt;0)*(((COLUMN($O1307:$Z1307)-14)&lt;INDEX(Trabajadores!$M$6:$M$105,MATCH($B1307,LST_COD,0)))+((COLUMN($O1307:$Z1307)-14)&gt;INDEX(Trabajadores!$N$6:$N$105,MATCH($B1307,LST_COD,0)))))&gt;0),"Aviso: hay meses fuera del periodo laboral","OK"))))))))))</f>
        <v/>
      </c>
    </row>
    <row r="1308" customFormat="false" ht="15" hidden="false" customHeight="false" outlineLevel="0" collapsed="false">
      <c r="A1308" s="23" t="n">
        <v>1303</v>
      </c>
      <c r="B1308" s="7"/>
      <c r="C1308" s="35" t="str">
        <f aca="false">IF($B1308="","",IFERROR(INDEX(Trabajadores!$D$6:$D$105,MATCH($B1308,LST_COD,0)),"¿Código?"))</f>
        <v/>
      </c>
      <c r="D1308" s="30"/>
      <c r="E1308" s="9" t="str">
        <f aca="false">IF($D1308="","",IFERROR(VLOOKUP($D1308,CONC_TABLA,2,FALSE()),""))</f>
        <v/>
      </c>
      <c r="F1308" s="9" t="str">
        <f aca="false">IF($D1308="","",IFERROR(VLOOKUP($D1308,CONC_TABLA,3,FALSE()),""))</f>
        <v/>
      </c>
      <c r="G1308" s="30"/>
      <c r="H1308" s="30"/>
      <c r="I1308" s="30"/>
      <c r="J1308" s="29"/>
      <c r="K1308" s="28"/>
      <c r="L1308" s="28"/>
      <c r="M1308" s="9" t="str">
        <f aca="false">IF(OR($B1308="",$E1308=""),"",IF($E1308="INA","INA",IF($G1308="Otro empleador",IF($E1308="RET","RETO",IF($E1308="ORD","OTO","OTX")),IF($E1308="RET","ERR",$E1308))))</f>
        <v/>
      </c>
      <c r="N1308" s="9" t="str">
        <f aca="false">IF($I1308="","",IFERROR(VLOOKUP($I1308,FREC_TABLA,2,FALSE()),""))</f>
        <v/>
      </c>
      <c r="O1308" s="19" t="n">
        <f aca="false">IF(OR($M1308="",$M1308="ERR",$J1308="",$K1308="",$N1308=""),0,IF($N1308=0,IF(AND(OR(1=7,1=12),1&gt;=$K1308,1&lt;=IF($L1308="",12,$L1308)),$J1308,0),IF(AND(1&gt;=$K1308,1&lt;=IF($L1308="",12,$L1308),MOD(1-$K1308,$N1308)=0),$J1308,0)))</f>
        <v>0</v>
      </c>
      <c r="P1308" s="19" t="n">
        <f aca="false">IF(OR($M1308="",$M1308="ERR",$J1308="",$K1308="",$N1308=""),0,IF($N1308=0,IF(AND(OR(2=7,2=12),2&gt;=$K1308,2&lt;=IF($L1308="",12,$L1308)),$J1308,0),IF(AND(2&gt;=$K1308,2&lt;=IF($L1308="",12,$L1308),MOD(2-$K1308,$N1308)=0),$J1308,0)))</f>
        <v>0</v>
      </c>
      <c r="Q1308" s="19" t="n">
        <f aca="false">IF(OR($M1308="",$M1308="ERR",$J1308="",$K1308="",$N1308=""),0,IF($N1308=0,IF(AND(OR(3=7,3=12),3&gt;=$K1308,3&lt;=IF($L1308="",12,$L1308)),$J1308,0),IF(AND(3&gt;=$K1308,3&lt;=IF($L1308="",12,$L1308),MOD(3-$K1308,$N1308)=0),$J1308,0)))</f>
        <v>0</v>
      </c>
      <c r="R1308" s="19" t="n">
        <f aca="false">IF(OR($M1308="",$M1308="ERR",$J1308="",$K1308="",$N1308=""),0,IF($N1308=0,IF(AND(OR(4=7,4=12),4&gt;=$K1308,4&lt;=IF($L1308="",12,$L1308)),$J1308,0),IF(AND(4&gt;=$K1308,4&lt;=IF($L1308="",12,$L1308),MOD(4-$K1308,$N1308)=0),$J1308,0)))</f>
        <v>0</v>
      </c>
      <c r="S1308" s="19" t="n">
        <f aca="false">IF(OR($M1308="",$M1308="ERR",$J1308="",$K1308="",$N1308=""),0,IF($N1308=0,IF(AND(OR(5=7,5=12),5&gt;=$K1308,5&lt;=IF($L1308="",12,$L1308)),$J1308,0),IF(AND(5&gt;=$K1308,5&lt;=IF($L1308="",12,$L1308),MOD(5-$K1308,$N1308)=0),$J1308,0)))</f>
        <v>0</v>
      </c>
      <c r="T1308" s="19" t="n">
        <f aca="false">IF(OR($M1308="",$M1308="ERR",$J1308="",$K1308="",$N1308=""),0,IF($N1308=0,IF(AND(OR(6=7,6=12),6&gt;=$K1308,6&lt;=IF($L1308="",12,$L1308)),$J1308,0),IF(AND(6&gt;=$K1308,6&lt;=IF($L1308="",12,$L1308),MOD(6-$K1308,$N1308)=0),$J1308,0)))</f>
        <v>0</v>
      </c>
      <c r="U1308" s="19" t="n">
        <f aca="false">IF(OR($M1308="",$M1308="ERR",$J1308="",$K1308="",$N1308=""),0,IF($N1308=0,IF(AND(OR(7=7,7=12),7&gt;=$K1308,7&lt;=IF($L1308="",12,$L1308)),$J1308,0),IF(AND(7&gt;=$K1308,7&lt;=IF($L1308="",12,$L1308),MOD(7-$K1308,$N1308)=0),$J1308,0)))</f>
        <v>0</v>
      </c>
      <c r="V1308" s="19" t="n">
        <f aca="false">IF(OR($M1308="",$M1308="ERR",$J1308="",$K1308="",$N1308=""),0,IF($N1308=0,IF(AND(OR(8=7,8=12),8&gt;=$K1308,8&lt;=IF($L1308="",12,$L1308)),$J1308,0),IF(AND(8&gt;=$K1308,8&lt;=IF($L1308="",12,$L1308),MOD(8-$K1308,$N1308)=0),$J1308,0)))</f>
        <v>0</v>
      </c>
      <c r="W1308" s="19" t="n">
        <f aca="false">IF(OR($M1308="",$M1308="ERR",$J1308="",$K1308="",$N1308=""),0,IF($N1308=0,IF(AND(OR(9=7,9=12),9&gt;=$K1308,9&lt;=IF($L1308="",12,$L1308)),$J1308,0),IF(AND(9&gt;=$K1308,9&lt;=IF($L1308="",12,$L1308),MOD(9-$K1308,$N1308)=0),$J1308,0)))</f>
        <v>0</v>
      </c>
      <c r="X1308" s="19" t="n">
        <f aca="false">IF(OR($M1308="",$M1308="ERR",$J1308="",$K1308="",$N1308=""),0,IF($N1308=0,IF(AND(OR(10=7,10=12),10&gt;=$K1308,10&lt;=IF($L1308="",12,$L1308)),$J1308,0),IF(AND(10&gt;=$K1308,10&lt;=IF($L1308="",12,$L1308),MOD(10-$K1308,$N1308)=0),$J1308,0)))</f>
        <v>0</v>
      </c>
      <c r="Y1308" s="19" t="n">
        <f aca="false">IF(OR($M1308="",$M1308="ERR",$J1308="",$K1308="",$N1308=""),0,IF($N1308=0,IF(AND(OR(11=7,11=12),11&gt;=$K1308,11&lt;=IF($L1308="",12,$L1308)),$J1308,0),IF(AND(11&gt;=$K1308,11&lt;=IF($L1308="",12,$L1308),MOD(11-$K1308,$N1308)=0),$J1308,0)))</f>
        <v>0</v>
      </c>
      <c r="Z1308" s="19" t="n">
        <f aca="false">IF(OR($M1308="",$M1308="ERR",$J1308="",$K1308="",$N1308=""),0,IF($N1308=0,IF(AND(OR(12=7,12=12),12&gt;=$K1308,12&lt;=IF($L1308="",12,$L1308)),$J1308,0),IF(AND(12&gt;=$K1308,12&lt;=IF($L1308="",12,$L1308),MOD(12-$K1308,$N1308)=0),$J1308,0)))</f>
        <v>0</v>
      </c>
      <c r="AA1308" s="36" t="n">
        <f aca="false">SUM(O1308:Z1308)</f>
        <v>0</v>
      </c>
      <c r="AB1308" s="15" t="str">
        <f aca="false">IF(AND($B1308="",$D1308="",$J1308=""),"",IF($B1308="","Falta código",IF(ISNA(MATCH($B1308,LST_COD,0)),"Código no registrado en Trabajadores",IF($E1308="","Concepto no está en el catálogo",IF($M1308="ERR","Retención de otro empleador: Origen = Otro empleador",IF(OR($J1308="",$K1308=""),"Falta monto o mes",IF(OR($K1308&lt;1,$K1308&gt;12),"Mes inicio inválido",IF(AND($L1308&lt;&gt;"",OR($L1308&lt;$K1308,$L1308&gt;12)),"Mes fin inválido",IF($N1308="","Falta frecuencia",IF(AND($G1308&lt;&gt;"Otro empleador",SUMPRODUCT(($O1308:$Z1308&lt;&gt;0)*(((COLUMN($O1308:$Z1308)-14)&lt;INDEX(Trabajadores!$M$6:$M$105,MATCH($B1308,LST_COD,0)))+((COLUMN($O1308:$Z1308)-14)&gt;INDEX(Trabajadores!$N$6:$N$105,MATCH($B1308,LST_COD,0)))))&gt;0),"Aviso: hay meses fuera del periodo laboral","OK"))))))))))</f>
        <v/>
      </c>
    </row>
    <row r="1309" customFormat="false" ht="15" hidden="false" customHeight="false" outlineLevel="0" collapsed="false">
      <c r="A1309" s="23" t="n">
        <v>1304</v>
      </c>
      <c r="B1309" s="7"/>
      <c r="C1309" s="35" t="str">
        <f aca="false">IF($B1309="","",IFERROR(INDEX(Trabajadores!$D$6:$D$105,MATCH($B1309,LST_COD,0)),"¿Código?"))</f>
        <v/>
      </c>
      <c r="D1309" s="30"/>
      <c r="E1309" s="9" t="str">
        <f aca="false">IF($D1309="","",IFERROR(VLOOKUP($D1309,CONC_TABLA,2,FALSE()),""))</f>
        <v/>
      </c>
      <c r="F1309" s="9" t="str">
        <f aca="false">IF($D1309="","",IFERROR(VLOOKUP($D1309,CONC_TABLA,3,FALSE()),""))</f>
        <v/>
      </c>
      <c r="G1309" s="30"/>
      <c r="H1309" s="30"/>
      <c r="I1309" s="30"/>
      <c r="J1309" s="29"/>
      <c r="K1309" s="28"/>
      <c r="L1309" s="28"/>
      <c r="M1309" s="9" t="str">
        <f aca="false">IF(OR($B1309="",$E1309=""),"",IF($E1309="INA","INA",IF($G1309="Otro empleador",IF($E1309="RET","RETO",IF($E1309="ORD","OTO","OTX")),IF($E1309="RET","ERR",$E1309))))</f>
        <v/>
      </c>
      <c r="N1309" s="9" t="str">
        <f aca="false">IF($I1309="","",IFERROR(VLOOKUP($I1309,FREC_TABLA,2,FALSE()),""))</f>
        <v/>
      </c>
      <c r="O1309" s="19" t="n">
        <f aca="false">IF(OR($M1309="",$M1309="ERR",$J1309="",$K1309="",$N1309=""),0,IF($N1309=0,IF(AND(OR(1=7,1=12),1&gt;=$K1309,1&lt;=IF($L1309="",12,$L1309)),$J1309,0),IF(AND(1&gt;=$K1309,1&lt;=IF($L1309="",12,$L1309),MOD(1-$K1309,$N1309)=0),$J1309,0)))</f>
        <v>0</v>
      </c>
      <c r="P1309" s="19" t="n">
        <f aca="false">IF(OR($M1309="",$M1309="ERR",$J1309="",$K1309="",$N1309=""),0,IF($N1309=0,IF(AND(OR(2=7,2=12),2&gt;=$K1309,2&lt;=IF($L1309="",12,$L1309)),$J1309,0),IF(AND(2&gt;=$K1309,2&lt;=IF($L1309="",12,$L1309),MOD(2-$K1309,$N1309)=0),$J1309,0)))</f>
        <v>0</v>
      </c>
      <c r="Q1309" s="19" t="n">
        <f aca="false">IF(OR($M1309="",$M1309="ERR",$J1309="",$K1309="",$N1309=""),0,IF($N1309=0,IF(AND(OR(3=7,3=12),3&gt;=$K1309,3&lt;=IF($L1309="",12,$L1309)),$J1309,0),IF(AND(3&gt;=$K1309,3&lt;=IF($L1309="",12,$L1309),MOD(3-$K1309,$N1309)=0),$J1309,0)))</f>
        <v>0</v>
      </c>
      <c r="R1309" s="19" t="n">
        <f aca="false">IF(OR($M1309="",$M1309="ERR",$J1309="",$K1309="",$N1309=""),0,IF($N1309=0,IF(AND(OR(4=7,4=12),4&gt;=$K1309,4&lt;=IF($L1309="",12,$L1309)),$J1309,0),IF(AND(4&gt;=$K1309,4&lt;=IF($L1309="",12,$L1309),MOD(4-$K1309,$N1309)=0),$J1309,0)))</f>
        <v>0</v>
      </c>
      <c r="S1309" s="19" t="n">
        <f aca="false">IF(OR($M1309="",$M1309="ERR",$J1309="",$K1309="",$N1309=""),0,IF($N1309=0,IF(AND(OR(5=7,5=12),5&gt;=$K1309,5&lt;=IF($L1309="",12,$L1309)),$J1309,0),IF(AND(5&gt;=$K1309,5&lt;=IF($L1309="",12,$L1309),MOD(5-$K1309,$N1309)=0),$J1309,0)))</f>
        <v>0</v>
      </c>
      <c r="T1309" s="19" t="n">
        <f aca="false">IF(OR($M1309="",$M1309="ERR",$J1309="",$K1309="",$N1309=""),0,IF($N1309=0,IF(AND(OR(6=7,6=12),6&gt;=$K1309,6&lt;=IF($L1309="",12,$L1309)),$J1309,0),IF(AND(6&gt;=$K1309,6&lt;=IF($L1309="",12,$L1309),MOD(6-$K1309,$N1309)=0),$J1309,0)))</f>
        <v>0</v>
      </c>
      <c r="U1309" s="19" t="n">
        <f aca="false">IF(OR($M1309="",$M1309="ERR",$J1309="",$K1309="",$N1309=""),0,IF($N1309=0,IF(AND(OR(7=7,7=12),7&gt;=$K1309,7&lt;=IF($L1309="",12,$L1309)),$J1309,0),IF(AND(7&gt;=$K1309,7&lt;=IF($L1309="",12,$L1309),MOD(7-$K1309,$N1309)=0),$J1309,0)))</f>
        <v>0</v>
      </c>
      <c r="V1309" s="19" t="n">
        <f aca="false">IF(OR($M1309="",$M1309="ERR",$J1309="",$K1309="",$N1309=""),0,IF($N1309=0,IF(AND(OR(8=7,8=12),8&gt;=$K1309,8&lt;=IF($L1309="",12,$L1309)),$J1309,0),IF(AND(8&gt;=$K1309,8&lt;=IF($L1309="",12,$L1309),MOD(8-$K1309,$N1309)=0),$J1309,0)))</f>
        <v>0</v>
      </c>
      <c r="W1309" s="19" t="n">
        <f aca="false">IF(OR($M1309="",$M1309="ERR",$J1309="",$K1309="",$N1309=""),0,IF($N1309=0,IF(AND(OR(9=7,9=12),9&gt;=$K1309,9&lt;=IF($L1309="",12,$L1309)),$J1309,0),IF(AND(9&gt;=$K1309,9&lt;=IF($L1309="",12,$L1309),MOD(9-$K1309,$N1309)=0),$J1309,0)))</f>
        <v>0</v>
      </c>
      <c r="X1309" s="19" t="n">
        <f aca="false">IF(OR($M1309="",$M1309="ERR",$J1309="",$K1309="",$N1309=""),0,IF($N1309=0,IF(AND(OR(10=7,10=12),10&gt;=$K1309,10&lt;=IF($L1309="",12,$L1309)),$J1309,0),IF(AND(10&gt;=$K1309,10&lt;=IF($L1309="",12,$L1309),MOD(10-$K1309,$N1309)=0),$J1309,0)))</f>
        <v>0</v>
      </c>
      <c r="Y1309" s="19" t="n">
        <f aca="false">IF(OR($M1309="",$M1309="ERR",$J1309="",$K1309="",$N1309=""),0,IF($N1309=0,IF(AND(OR(11=7,11=12),11&gt;=$K1309,11&lt;=IF($L1309="",12,$L1309)),$J1309,0),IF(AND(11&gt;=$K1309,11&lt;=IF($L1309="",12,$L1309),MOD(11-$K1309,$N1309)=0),$J1309,0)))</f>
        <v>0</v>
      </c>
      <c r="Z1309" s="19" t="n">
        <f aca="false">IF(OR($M1309="",$M1309="ERR",$J1309="",$K1309="",$N1309=""),0,IF($N1309=0,IF(AND(OR(12=7,12=12),12&gt;=$K1309,12&lt;=IF($L1309="",12,$L1309)),$J1309,0),IF(AND(12&gt;=$K1309,12&lt;=IF($L1309="",12,$L1309),MOD(12-$K1309,$N1309)=0),$J1309,0)))</f>
        <v>0</v>
      </c>
      <c r="AA1309" s="36" t="n">
        <f aca="false">SUM(O1309:Z1309)</f>
        <v>0</v>
      </c>
      <c r="AB1309" s="15" t="str">
        <f aca="false">IF(AND($B1309="",$D1309="",$J1309=""),"",IF($B1309="","Falta código",IF(ISNA(MATCH($B1309,LST_COD,0)),"Código no registrado en Trabajadores",IF($E1309="","Concepto no está en el catálogo",IF($M1309="ERR","Retención de otro empleador: Origen = Otro empleador",IF(OR($J1309="",$K1309=""),"Falta monto o mes",IF(OR($K1309&lt;1,$K1309&gt;12),"Mes inicio inválido",IF(AND($L1309&lt;&gt;"",OR($L1309&lt;$K1309,$L1309&gt;12)),"Mes fin inválido",IF($N1309="","Falta frecuencia",IF(AND($G1309&lt;&gt;"Otro empleador",SUMPRODUCT(($O1309:$Z1309&lt;&gt;0)*(((COLUMN($O1309:$Z1309)-14)&lt;INDEX(Trabajadores!$M$6:$M$105,MATCH($B1309,LST_COD,0)))+((COLUMN($O1309:$Z1309)-14)&gt;INDEX(Trabajadores!$N$6:$N$105,MATCH($B1309,LST_COD,0)))))&gt;0),"Aviso: hay meses fuera del periodo laboral","OK"))))))))))</f>
        <v/>
      </c>
    </row>
    <row r="1310" customFormat="false" ht="15" hidden="false" customHeight="false" outlineLevel="0" collapsed="false">
      <c r="A1310" s="23" t="n">
        <v>1305</v>
      </c>
      <c r="B1310" s="7"/>
      <c r="C1310" s="35" t="str">
        <f aca="false">IF($B1310="","",IFERROR(INDEX(Trabajadores!$D$6:$D$105,MATCH($B1310,LST_COD,0)),"¿Código?"))</f>
        <v/>
      </c>
      <c r="D1310" s="30"/>
      <c r="E1310" s="9" t="str">
        <f aca="false">IF($D1310="","",IFERROR(VLOOKUP($D1310,CONC_TABLA,2,FALSE()),""))</f>
        <v/>
      </c>
      <c r="F1310" s="9" t="str">
        <f aca="false">IF($D1310="","",IFERROR(VLOOKUP($D1310,CONC_TABLA,3,FALSE()),""))</f>
        <v/>
      </c>
      <c r="G1310" s="30"/>
      <c r="H1310" s="30"/>
      <c r="I1310" s="30"/>
      <c r="J1310" s="29"/>
      <c r="K1310" s="28"/>
      <c r="L1310" s="28"/>
      <c r="M1310" s="9" t="str">
        <f aca="false">IF(OR($B1310="",$E1310=""),"",IF($E1310="INA","INA",IF($G1310="Otro empleador",IF($E1310="RET","RETO",IF($E1310="ORD","OTO","OTX")),IF($E1310="RET","ERR",$E1310))))</f>
        <v/>
      </c>
      <c r="N1310" s="9" t="str">
        <f aca="false">IF($I1310="","",IFERROR(VLOOKUP($I1310,FREC_TABLA,2,FALSE()),""))</f>
        <v/>
      </c>
      <c r="O1310" s="19" t="n">
        <f aca="false">IF(OR($M1310="",$M1310="ERR",$J1310="",$K1310="",$N1310=""),0,IF($N1310=0,IF(AND(OR(1=7,1=12),1&gt;=$K1310,1&lt;=IF($L1310="",12,$L1310)),$J1310,0),IF(AND(1&gt;=$K1310,1&lt;=IF($L1310="",12,$L1310),MOD(1-$K1310,$N1310)=0),$J1310,0)))</f>
        <v>0</v>
      </c>
      <c r="P1310" s="19" t="n">
        <f aca="false">IF(OR($M1310="",$M1310="ERR",$J1310="",$K1310="",$N1310=""),0,IF($N1310=0,IF(AND(OR(2=7,2=12),2&gt;=$K1310,2&lt;=IF($L1310="",12,$L1310)),$J1310,0),IF(AND(2&gt;=$K1310,2&lt;=IF($L1310="",12,$L1310),MOD(2-$K1310,$N1310)=0),$J1310,0)))</f>
        <v>0</v>
      </c>
      <c r="Q1310" s="19" t="n">
        <f aca="false">IF(OR($M1310="",$M1310="ERR",$J1310="",$K1310="",$N1310=""),0,IF($N1310=0,IF(AND(OR(3=7,3=12),3&gt;=$K1310,3&lt;=IF($L1310="",12,$L1310)),$J1310,0),IF(AND(3&gt;=$K1310,3&lt;=IF($L1310="",12,$L1310),MOD(3-$K1310,$N1310)=0),$J1310,0)))</f>
        <v>0</v>
      </c>
      <c r="R1310" s="19" t="n">
        <f aca="false">IF(OR($M1310="",$M1310="ERR",$J1310="",$K1310="",$N1310=""),0,IF($N1310=0,IF(AND(OR(4=7,4=12),4&gt;=$K1310,4&lt;=IF($L1310="",12,$L1310)),$J1310,0),IF(AND(4&gt;=$K1310,4&lt;=IF($L1310="",12,$L1310),MOD(4-$K1310,$N1310)=0),$J1310,0)))</f>
        <v>0</v>
      </c>
      <c r="S1310" s="19" t="n">
        <f aca="false">IF(OR($M1310="",$M1310="ERR",$J1310="",$K1310="",$N1310=""),0,IF($N1310=0,IF(AND(OR(5=7,5=12),5&gt;=$K1310,5&lt;=IF($L1310="",12,$L1310)),$J1310,0),IF(AND(5&gt;=$K1310,5&lt;=IF($L1310="",12,$L1310),MOD(5-$K1310,$N1310)=0),$J1310,0)))</f>
        <v>0</v>
      </c>
      <c r="T1310" s="19" t="n">
        <f aca="false">IF(OR($M1310="",$M1310="ERR",$J1310="",$K1310="",$N1310=""),0,IF($N1310=0,IF(AND(OR(6=7,6=12),6&gt;=$K1310,6&lt;=IF($L1310="",12,$L1310)),$J1310,0),IF(AND(6&gt;=$K1310,6&lt;=IF($L1310="",12,$L1310),MOD(6-$K1310,$N1310)=0),$J1310,0)))</f>
        <v>0</v>
      </c>
      <c r="U1310" s="19" t="n">
        <f aca="false">IF(OR($M1310="",$M1310="ERR",$J1310="",$K1310="",$N1310=""),0,IF($N1310=0,IF(AND(OR(7=7,7=12),7&gt;=$K1310,7&lt;=IF($L1310="",12,$L1310)),$J1310,0),IF(AND(7&gt;=$K1310,7&lt;=IF($L1310="",12,$L1310),MOD(7-$K1310,$N1310)=0),$J1310,0)))</f>
        <v>0</v>
      </c>
      <c r="V1310" s="19" t="n">
        <f aca="false">IF(OR($M1310="",$M1310="ERR",$J1310="",$K1310="",$N1310=""),0,IF($N1310=0,IF(AND(OR(8=7,8=12),8&gt;=$K1310,8&lt;=IF($L1310="",12,$L1310)),$J1310,0),IF(AND(8&gt;=$K1310,8&lt;=IF($L1310="",12,$L1310),MOD(8-$K1310,$N1310)=0),$J1310,0)))</f>
        <v>0</v>
      </c>
      <c r="W1310" s="19" t="n">
        <f aca="false">IF(OR($M1310="",$M1310="ERR",$J1310="",$K1310="",$N1310=""),0,IF($N1310=0,IF(AND(OR(9=7,9=12),9&gt;=$K1310,9&lt;=IF($L1310="",12,$L1310)),$J1310,0),IF(AND(9&gt;=$K1310,9&lt;=IF($L1310="",12,$L1310),MOD(9-$K1310,$N1310)=0),$J1310,0)))</f>
        <v>0</v>
      </c>
      <c r="X1310" s="19" t="n">
        <f aca="false">IF(OR($M1310="",$M1310="ERR",$J1310="",$K1310="",$N1310=""),0,IF($N1310=0,IF(AND(OR(10=7,10=12),10&gt;=$K1310,10&lt;=IF($L1310="",12,$L1310)),$J1310,0),IF(AND(10&gt;=$K1310,10&lt;=IF($L1310="",12,$L1310),MOD(10-$K1310,$N1310)=0),$J1310,0)))</f>
        <v>0</v>
      </c>
      <c r="Y1310" s="19" t="n">
        <f aca="false">IF(OR($M1310="",$M1310="ERR",$J1310="",$K1310="",$N1310=""),0,IF($N1310=0,IF(AND(OR(11=7,11=12),11&gt;=$K1310,11&lt;=IF($L1310="",12,$L1310)),$J1310,0),IF(AND(11&gt;=$K1310,11&lt;=IF($L1310="",12,$L1310),MOD(11-$K1310,$N1310)=0),$J1310,0)))</f>
        <v>0</v>
      </c>
      <c r="Z1310" s="19" t="n">
        <f aca="false">IF(OR($M1310="",$M1310="ERR",$J1310="",$K1310="",$N1310=""),0,IF($N1310=0,IF(AND(OR(12=7,12=12),12&gt;=$K1310,12&lt;=IF($L1310="",12,$L1310)),$J1310,0),IF(AND(12&gt;=$K1310,12&lt;=IF($L1310="",12,$L1310),MOD(12-$K1310,$N1310)=0),$J1310,0)))</f>
        <v>0</v>
      </c>
      <c r="AA1310" s="36" t="n">
        <f aca="false">SUM(O1310:Z1310)</f>
        <v>0</v>
      </c>
      <c r="AB1310" s="15" t="str">
        <f aca="false">IF(AND($B1310="",$D1310="",$J1310=""),"",IF($B1310="","Falta código",IF(ISNA(MATCH($B1310,LST_COD,0)),"Código no registrado en Trabajadores",IF($E1310="","Concepto no está en el catálogo",IF($M1310="ERR","Retención de otro empleador: Origen = Otro empleador",IF(OR($J1310="",$K1310=""),"Falta monto o mes",IF(OR($K1310&lt;1,$K1310&gt;12),"Mes inicio inválido",IF(AND($L1310&lt;&gt;"",OR($L1310&lt;$K1310,$L1310&gt;12)),"Mes fin inválido",IF($N1310="","Falta frecuencia",IF(AND($G1310&lt;&gt;"Otro empleador",SUMPRODUCT(($O1310:$Z1310&lt;&gt;0)*(((COLUMN($O1310:$Z1310)-14)&lt;INDEX(Trabajadores!$M$6:$M$105,MATCH($B1310,LST_COD,0)))+((COLUMN($O1310:$Z1310)-14)&gt;INDEX(Trabajadores!$N$6:$N$105,MATCH($B1310,LST_COD,0)))))&gt;0),"Aviso: hay meses fuera del periodo laboral","OK"))))))))))</f>
        <v/>
      </c>
    </row>
    <row r="1311" customFormat="false" ht="15" hidden="false" customHeight="false" outlineLevel="0" collapsed="false">
      <c r="A1311" s="23" t="n">
        <v>1306</v>
      </c>
      <c r="B1311" s="7"/>
      <c r="C1311" s="35" t="str">
        <f aca="false">IF($B1311="","",IFERROR(INDEX(Trabajadores!$D$6:$D$105,MATCH($B1311,LST_COD,0)),"¿Código?"))</f>
        <v/>
      </c>
      <c r="D1311" s="30"/>
      <c r="E1311" s="9" t="str">
        <f aca="false">IF($D1311="","",IFERROR(VLOOKUP($D1311,CONC_TABLA,2,FALSE()),""))</f>
        <v/>
      </c>
      <c r="F1311" s="9" t="str">
        <f aca="false">IF($D1311="","",IFERROR(VLOOKUP($D1311,CONC_TABLA,3,FALSE()),""))</f>
        <v/>
      </c>
      <c r="G1311" s="30"/>
      <c r="H1311" s="30"/>
      <c r="I1311" s="30"/>
      <c r="J1311" s="29"/>
      <c r="K1311" s="28"/>
      <c r="L1311" s="28"/>
      <c r="M1311" s="9" t="str">
        <f aca="false">IF(OR($B1311="",$E1311=""),"",IF($E1311="INA","INA",IF($G1311="Otro empleador",IF($E1311="RET","RETO",IF($E1311="ORD","OTO","OTX")),IF($E1311="RET","ERR",$E1311))))</f>
        <v/>
      </c>
      <c r="N1311" s="9" t="str">
        <f aca="false">IF($I1311="","",IFERROR(VLOOKUP($I1311,FREC_TABLA,2,FALSE()),""))</f>
        <v/>
      </c>
      <c r="O1311" s="19" t="n">
        <f aca="false">IF(OR($M1311="",$M1311="ERR",$J1311="",$K1311="",$N1311=""),0,IF($N1311=0,IF(AND(OR(1=7,1=12),1&gt;=$K1311,1&lt;=IF($L1311="",12,$L1311)),$J1311,0),IF(AND(1&gt;=$K1311,1&lt;=IF($L1311="",12,$L1311),MOD(1-$K1311,$N1311)=0),$J1311,0)))</f>
        <v>0</v>
      </c>
      <c r="P1311" s="19" t="n">
        <f aca="false">IF(OR($M1311="",$M1311="ERR",$J1311="",$K1311="",$N1311=""),0,IF($N1311=0,IF(AND(OR(2=7,2=12),2&gt;=$K1311,2&lt;=IF($L1311="",12,$L1311)),$J1311,0),IF(AND(2&gt;=$K1311,2&lt;=IF($L1311="",12,$L1311),MOD(2-$K1311,$N1311)=0),$J1311,0)))</f>
        <v>0</v>
      </c>
      <c r="Q1311" s="19" t="n">
        <f aca="false">IF(OR($M1311="",$M1311="ERR",$J1311="",$K1311="",$N1311=""),0,IF($N1311=0,IF(AND(OR(3=7,3=12),3&gt;=$K1311,3&lt;=IF($L1311="",12,$L1311)),$J1311,0),IF(AND(3&gt;=$K1311,3&lt;=IF($L1311="",12,$L1311),MOD(3-$K1311,$N1311)=0),$J1311,0)))</f>
        <v>0</v>
      </c>
      <c r="R1311" s="19" t="n">
        <f aca="false">IF(OR($M1311="",$M1311="ERR",$J1311="",$K1311="",$N1311=""),0,IF($N1311=0,IF(AND(OR(4=7,4=12),4&gt;=$K1311,4&lt;=IF($L1311="",12,$L1311)),$J1311,0),IF(AND(4&gt;=$K1311,4&lt;=IF($L1311="",12,$L1311),MOD(4-$K1311,$N1311)=0),$J1311,0)))</f>
        <v>0</v>
      </c>
      <c r="S1311" s="19" t="n">
        <f aca="false">IF(OR($M1311="",$M1311="ERR",$J1311="",$K1311="",$N1311=""),0,IF($N1311=0,IF(AND(OR(5=7,5=12),5&gt;=$K1311,5&lt;=IF($L1311="",12,$L1311)),$J1311,0),IF(AND(5&gt;=$K1311,5&lt;=IF($L1311="",12,$L1311),MOD(5-$K1311,$N1311)=0),$J1311,0)))</f>
        <v>0</v>
      </c>
      <c r="T1311" s="19" t="n">
        <f aca="false">IF(OR($M1311="",$M1311="ERR",$J1311="",$K1311="",$N1311=""),0,IF($N1311=0,IF(AND(OR(6=7,6=12),6&gt;=$K1311,6&lt;=IF($L1311="",12,$L1311)),$J1311,0),IF(AND(6&gt;=$K1311,6&lt;=IF($L1311="",12,$L1311),MOD(6-$K1311,$N1311)=0),$J1311,0)))</f>
        <v>0</v>
      </c>
      <c r="U1311" s="19" t="n">
        <f aca="false">IF(OR($M1311="",$M1311="ERR",$J1311="",$K1311="",$N1311=""),0,IF($N1311=0,IF(AND(OR(7=7,7=12),7&gt;=$K1311,7&lt;=IF($L1311="",12,$L1311)),$J1311,0),IF(AND(7&gt;=$K1311,7&lt;=IF($L1311="",12,$L1311),MOD(7-$K1311,$N1311)=0),$J1311,0)))</f>
        <v>0</v>
      </c>
      <c r="V1311" s="19" t="n">
        <f aca="false">IF(OR($M1311="",$M1311="ERR",$J1311="",$K1311="",$N1311=""),0,IF($N1311=0,IF(AND(OR(8=7,8=12),8&gt;=$K1311,8&lt;=IF($L1311="",12,$L1311)),$J1311,0),IF(AND(8&gt;=$K1311,8&lt;=IF($L1311="",12,$L1311),MOD(8-$K1311,$N1311)=0),$J1311,0)))</f>
        <v>0</v>
      </c>
      <c r="W1311" s="19" t="n">
        <f aca="false">IF(OR($M1311="",$M1311="ERR",$J1311="",$K1311="",$N1311=""),0,IF($N1311=0,IF(AND(OR(9=7,9=12),9&gt;=$K1311,9&lt;=IF($L1311="",12,$L1311)),$J1311,0),IF(AND(9&gt;=$K1311,9&lt;=IF($L1311="",12,$L1311),MOD(9-$K1311,$N1311)=0),$J1311,0)))</f>
        <v>0</v>
      </c>
      <c r="X1311" s="19" t="n">
        <f aca="false">IF(OR($M1311="",$M1311="ERR",$J1311="",$K1311="",$N1311=""),0,IF($N1311=0,IF(AND(OR(10=7,10=12),10&gt;=$K1311,10&lt;=IF($L1311="",12,$L1311)),$J1311,0),IF(AND(10&gt;=$K1311,10&lt;=IF($L1311="",12,$L1311),MOD(10-$K1311,$N1311)=0),$J1311,0)))</f>
        <v>0</v>
      </c>
      <c r="Y1311" s="19" t="n">
        <f aca="false">IF(OR($M1311="",$M1311="ERR",$J1311="",$K1311="",$N1311=""),0,IF($N1311=0,IF(AND(OR(11=7,11=12),11&gt;=$K1311,11&lt;=IF($L1311="",12,$L1311)),$J1311,0),IF(AND(11&gt;=$K1311,11&lt;=IF($L1311="",12,$L1311),MOD(11-$K1311,$N1311)=0),$J1311,0)))</f>
        <v>0</v>
      </c>
      <c r="Z1311" s="19" t="n">
        <f aca="false">IF(OR($M1311="",$M1311="ERR",$J1311="",$K1311="",$N1311=""),0,IF($N1311=0,IF(AND(OR(12=7,12=12),12&gt;=$K1311,12&lt;=IF($L1311="",12,$L1311)),$J1311,0),IF(AND(12&gt;=$K1311,12&lt;=IF($L1311="",12,$L1311),MOD(12-$K1311,$N1311)=0),$J1311,0)))</f>
        <v>0</v>
      </c>
      <c r="AA1311" s="36" t="n">
        <f aca="false">SUM(O1311:Z1311)</f>
        <v>0</v>
      </c>
      <c r="AB1311" s="15" t="str">
        <f aca="false">IF(AND($B1311="",$D1311="",$J1311=""),"",IF($B1311="","Falta código",IF(ISNA(MATCH($B1311,LST_COD,0)),"Código no registrado en Trabajadores",IF($E1311="","Concepto no está en el catálogo",IF($M1311="ERR","Retención de otro empleador: Origen = Otro empleador",IF(OR($J1311="",$K1311=""),"Falta monto o mes",IF(OR($K1311&lt;1,$K1311&gt;12),"Mes inicio inválido",IF(AND($L1311&lt;&gt;"",OR($L1311&lt;$K1311,$L1311&gt;12)),"Mes fin inválido",IF($N1311="","Falta frecuencia",IF(AND($G1311&lt;&gt;"Otro empleador",SUMPRODUCT(($O1311:$Z1311&lt;&gt;0)*(((COLUMN($O1311:$Z1311)-14)&lt;INDEX(Trabajadores!$M$6:$M$105,MATCH($B1311,LST_COD,0)))+((COLUMN($O1311:$Z1311)-14)&gt;INDEX(Trabajadores!$N$6:$N$105,MATCH($B1311,LST_COD,0)))))&gt;0),"Aviso: hay meses fuera del periodo laboral","OK"))))))))))</f>
        <v/>
      </c>
    </row>
    <row r="1312" customFormat="false" ht="15" hidden="false" customHeight="false" outlineLevel="0" collapsed="false">
      <c r="A1312" s="23" t="n">
        <v>1307</v>
      </c>
      <c r="B1312" s="7"/>
      <c r="C1312" s="35" t="str">
        <f aca="false">IF($B1312="","",IFERROR(INDEX(Trabajadores!$D$6:$D$105,MATCH($B1312,LST_COD,0)),"¿Código?"))</f>
        <v/>
      </c>
      <c r="D1312" s="30"/>
      <c r="E1312" s="9" t="str">
        <f aca="false">IF($D1312="","",IFERROR(VLOOKUP($D1312,CONC_TABLA,2,FALSE()),""))</f>
        <v/>
      </c>
      <c r="F1312" s="9" t="str">
        <f aca="false">IF($D1312="","",IFERROR(VLOOKUP($D1312,CONC_TABLA,3,FALSE()),""))</f>
        <v/>
      </c>
      <c r="G1312" s="30"/>
      <c r="H1312" s="30"/>
      <c r="I1312" s="30"/>
      <c r="J1312" s="29"/>
      <c r="K1312" s="28"/>
      <c r="L1312" s="28"/>
      <c r="M1312" s="9" t="str">
        <f aca="false">IF(OR($B1312="",$E1312=""),"",IF($E1312="INA","INA",IF($G1312="Otro empleador",IF($E1312="RET","RETO",IF($E1312="ORD","OTO","OTX")),IF($E1312="RET","ERR",$E1312))))</f>
        <v/>
      </c>
      <c r="N1312" s="9" t="str">
        <f aca="false">IF($I1312="","",IFERROR(VLOOKUP($I1312,FREC_TABLA,2,FALSE()),""))</f>
        <v/>
      </c>
      <c r="O1312" s="19" t="n">
        <f aca="false">IF(OR($M1312="",$M1312="ERR",$J1312="",$K1312="",$N1312=""),0,IF($N1312=0,IF(AND(OR(1=7,1=12),1&gt;=$K1312,1&lt;=IF($L1312="",12,$L1312)),$J1312,0),IF(AND(1&gt;=$K1312,1&lt;=IF($L1312="",12,$L1312),MOD(1-$K1312,$N1312)=0),$J1312,0)))</f>
        <v>0</v>
      </c>
      <c r="P1312" s="19" t="n">
        <f aca="false">IF(OR($M1312="",$M1312="ERR",$J1312="",$K1312="",$N1312=""),0,IF($N1312=0,IF(AND(OR(2=7,2=12),2&gt;=$K1312,2&lt;=IF($L1312="",12,$L1312)),$J1312,0),IF(AND(2&gt;=$K1312,2&lt;=IF($L1312="",12,$L1312),MOD(2-$K1312,$N1312)=0),$J1312,0)))</f>
        <v>0</v>
      </c>
      <c r="Q1312" s="19" t="n">
        <f aca="false">IF(OR($M1312="",$M1312="ERR",$J1312="",$K1312="",$N1312=""),0,IF($N1312=0,IF(AND(OR(3=7,3=12),3&gt;=$K1312,3&lt;=IF($L1312="",12,$L1312)),$J1312,0),IF(AND(3&gt;=$K1312,3&lt;=IF($L1312="",12,$L1312),MOD(3-$K1312,$N1312)=0),$J1312,0)))</f>
        <v>0</v>
      </c>
      <c r="R1312" s="19" t="n">
        <f aca="false">IF(OR($M1312="",$M1312="ERR",$J1312="",$K1312="",$N1312=""),0,IF($N1312=0,IF(AND(OR(4=7,4=12),4&gt;=$K1312,4&lt;=IF($L1312="",12,$L1312)),$J1312,0),IF(AND(4&gt;=$K1312,4&lt;=IF($L1312="",12,$L1312),MOD(4-$K1312,$N1312)=0),$J1312,0)))</f>
        <v>0</v>
      </c>
      <c r="S1312" s="19" t="n">
        <f aca="false">IF(OR($M1312="",$M1312="ERR",$J1312="",$K1312="",$N1312=""),0,IF($N1312=0,IF(AND(OR(5=7,5=12),5&gt;=$K1312,5&lt;=IF($L1312="",12,$L1312)),$J1312,0),IF(AND(5&gt;=$K1312,5&lt;=IF($L1312="",12,$L1312),MOD(5-$K1312,$N1312)=0),$J1312,0)))</f>
        <v>0</v>
      </c>
      <c r="T1312" s="19" t="n">
        <f aca="false">IF(OR($M1312="",$M1312="ERR",$J1312="",$K1312="",$N1312=""),0,IF($N1312=0,IF(AND(OR(6=7,6=12),6&gt;=$K1312,6&lt;=IF($L1312="",12,$L1312)),$J1312,0),IF(AND(6&gt;=$K1312,6&lt;=IF($L1312="",12,$L1312),MOD(6-$K1312,$N1312)=0),$J1312,0)))</f>
        <v>0</v>
      </c>
      <c r="U1312" s="19" t="n">
        <f aca="false">IF(OR($M1312="",$M1312="ERR",$J1312="",$K1312="",$N1312=""),0,IF($N1312=0,IF(AND(OR(7=7,7=12),7&gt;=$K1312,7&lt;=IF($L1312="",12,$L1312)),$J1312,0),IF(AND(7&gt;=$K1312,7&lt;=IF($L1312="",12,$L1312),MOD(7-$K1312,$N1312)=0),$J1312,0)))</f>
        <v>0</v>
      </c>
      <c r="V1312" s="19" t="n">
        <f aca="false">IF(OR($M1312="",$M1312="ERR",$J1312="",$K1312="",$N1312=""),0,IF($N1312=0,IF(AND(OR(8=7,8=12),8&gt;=$K1312,8&lt;=IF($L1312="",12,$L1312)),$J1312,0),IF(AND(8&gt;=$K1312,8&lt;=IF($L1312="",12,$L1312),MOD(8-$K1312,$N1312)=0),$J1312,0)))</f>
        <v>0</v>
      </c>
      <c r="W1312" s="19" t="n">
        <f aca="false">IF(OR($M1312="",$M1312="ERR",$J1312="",$K1312="",$N1312=""),0,IF($N1312=0,IF(AND(OR(9=7,9=12),9&gt;=$K1312,9&lt;=IF($L1312="",12,$L1312)),$J1312,0),IF(AND(9&gt;=$K1312,9&lt;=IF($L1312="",12,$L1312),MOD(9-$K1312,$N1312)=0),$J1312,0)))</f>
        <v>0</v>
      </c>
      <c r="X1312" s="19" t="n">
        <f aca="false">IF(OR($M1312="",$M1312="ERR",$J1312="",$K1312="",$N1312=""),0,IF($N1312=0,IF(AND(OR(10=7,10=12),10&gt;=$K1312,10&lt;=IF($L1312="",12,$L1312)),$J1312,0),IF(AND(10&gt;=$K1312,10&lt;=IF($L1312="",12,$L1312),MOD(10-$K1312,$N1312)=0),$J1312,0)))</f>
        <v>0</v>
      </c>
      <c r="Y1312" s="19" t="n">
        <f aca="false">IF(OR($M1312="",$M1312="ERR",$J1312="",$K1312="",$N1312=""),0,IF($N1312=0,IF(AND(OR(11=7,11=12),11&gt;=$K1312,11&lt;=IF($L1312="",12,$L1312)),$J1312,0),IF(AND(11&gt;=$K1312,11&lt;=IF($L1312="",12,$L1312),MOD(11-$K1312,$N1312)=0),$J1312,0)))</f>
        <v>0</v>
      </c>
      <c r="Z1312" s="19" t="n">
        <f aca="false">IF(OR($M1312="",$M1312="ERR",$J1312="",$K1312="",$N1312=""),0,IF($N1312=0,IF(AND(OR(12=7,12=12),12&gt;=$K1312,12&lt;=IF($L1312="",12,$L1312)),$J1312,0),IF(AND(12&gt;=$K1312,12&lt;=IF($L1312="",12,$L1312),MOD(12-$K1312,$N1312)=0),$J1312,0)))</f>
        <v>0</v>
      </c>
      <c r="AA1312" s="36" t="n">
        <f aca="false">SUM(O1312:Z1312)</f>
        <v>0</v>
      </c>
      <c r="AB1312" s="15" t="str">
        <f aca="false">IF(AND($B1312="",$D1312="",$J1312=""),"",IF($B1312="","Falta código",IF(ISNA(MATCH($B1312,LST_COD,0)),"Código no registrado en Trabajadores",IF($E1312="","Concepto no está en el catálogo",IF($M1312="ERR","Retención de otro empleador: Origen = Otro empleador",IF(OR($J1312="",$K1312=""),"Falta monto o mes",IF(OR($K1312&lt;1,$K1312&gt;12),"Mes inicio inválido",IF(AND($L1312&lt;&gt;"",OR($L1312&lt;$K1312,$L1312&gt;12)),"Mes fin inválido",IF($N1312="","Falta frecuencia",IF(AND($G1312&lt;&gt;"Otro empleador",SUMPRODUCT(($O1312:$Z1312&lt;&gt;0)*(((COLUMN($O1312:$Z1312)-14)&lt;INDEX(Trabajadores!$M$6:$M$105,MATCH($B1312,LST_COD,0)))+((COLUMN($O1312:$Z1312)-14)&gt;INDEX(Trabajadores!$N$6:$N$105,MATCH($B1312,LST_COD,0)))))&gt;0),"Aviso: hay meses fuera del periodo laboral","OK"))))))))))</f>
        <v/>
      </c>
    </row>
    <row r="1313" customFormat="false" ht="15" hidden="false" customHeight="false" outlineLevel="0" collapsed="false">
      <c r="A1313" s="23" t="n">
        <v>1308</v>
      </c>
      <c r="B1313" s="7"/>
      <c r="C1313" s="35" t="str">
        <f aca="false">IF($B1313="","",IFERROR(INDEX(Trabajadores!$D$6:$D$105,MATCH($B1313,LST_COD,0)),"¿Código?"))</f>
        <v/>
      </c>
      <c r="D1313" s="30"/>
      <c r="E1313" s="9" t="str">
        <f aca="false">IF($D1313="","",IFERROR(VLOOKUP($D1313,CONC_TABLA,2,FALSE()),""))</f>
        <v/>
      </c>
      <c r="F1313" s="9" t="str">
        <f aca="false">IF($D1313="","",IFERROR(VLOOKUP($D1313,CONC_TABLA,3,FALSE()),""))</f>
        <v/>
      </c>
      <c r="G1313" s="30"/>
      <c r="H1313" s="30"/>
      <c r="I1313" s="30"/>
      <c r="J1313" s="29"/>
      <c r="K1313" s="28"/>
      <c r="L1313" s="28"/>
      <c r="M1313" s="9" t="str">
        <f aca="false">IF(OR($B1313="",$E1313=""),"",IF($E1313="INA","INA",IF($G1313="Otro empleador",IF($E1313="RET","RETO",IF($E1313="ORD","OTO","OTX")),IF($E1313="RET","ERR",$E1313))))</f>
        <v/>
      </c>
      <c r="N1313" s="9" t="str">
        <f aca="false">IF($I1313="","",IFERROR(VLOOKUP($I1313,FREC_TABLA,2,FALSE()),""))</f>
        <v/>
      </c>
      <c r="O1313" s="19" t="n">
        <f aca="false">IF(OR($M1313="",$M1313="ERR",$J1313="",$K1313="",$N1313=""),0,IF($N1313=0,IF(AND(OR(1=7,1=12),1&gt;=$K1313,1&lt;=IF($L1313="",12,$L1313)),$J1313,0),IF(AND(1&gt;=$K1313,1&lt;=IF($L1313="",12,$L1313),MOD(1-$K1313,$N1313)=0),$J1313,0)))</f>
        <v>0</v>
      </c>
      <c r="P1313" s="19" t="n">
        <f aca="false">IF(OR($M1313="",$M1313="ERR",$J1313="",$K1313="",$N1313=""),0,IF($N1313=0,IF(AND(OR(2=7,2=12),2&gt;=$K1313,2&lt;=IF($L1313="",12,$L1313)),$J1313,0),IF(AND(2&gt;=$K1313,2&lt;=IF($L1313="",12,$L1313),MOD(2-$K1313,$N1313)=0),$J1313,0)))</f>
        <v>0</v>
      </c>
      <c r="Q1313" s="19" t="n">
        <f aca="false">IF(OR($M1313="",$M1313="ERR",$J1313="",$K1313="",$N1313=""),0,IF($N1313=0,IF(AND(OR(3=7,3=12),3&gt;=$K1313,3&lt;=IF($L1313="",12,$L1313)),$J1313,0),IF(AND(3&gt;=$K1313,3&lt;=IF($L1313="",12,$L1313),MOD(3-$K1313,$N1313)=0),$J1313,0)))</f>
        <v>0</v>
      </c>
      <c r="R1313" s="19" t="n">
        <f aca="false">IF(OR($M1313="",$M1313="ERR",$J1313="",$K1313="",$N1313=""),0,IF($N1313=0,IF(AND(OR(4=7,4=12),4&gt;=$K1313,4&lt;=IF($L1313="",12,$L1313)),$J1313,0),IF(AND(4&gt;=$K1313,4&lt;=IF($L1313="",12,$L1313),MOD(4-$K1313,$N1313)=0),$J1313,0)))</f>
        <v>0</v>
      </c>
      <c r="S1313" s="19" t="n">
        <f aca="false">IF(OR($M1313="",$M1313="ERR",$J1313="",$K1313="",$N1313=""),0,IF($N1313=0,IF(AND(OR(5=7,5=12),5&gt;=$K1313,5&lt;=IF($L1313="",12,$L1313)),$J1313,0),IF(AND(5&gt;=$K1313,5&lt;=IF($L1313="",12,$L1313),MOD(5-$K1313,$N1313)=0),$J1313,0)))</f>
        <v>0</v>
      </c>
      <c r="T1313" s="19" t="n">
        <f aca="false">IF(OR($M1313="",$M1313="ERR",$J1313="",$K1313="",$N1313=""),0,IF($N1313=0,IF(AND(OR(6=7,6=12),6&gt;=$K1313,6&lt;=IF($L1313="",12,$L1313)),$J1313,0),IF(AND(6&gt;=$K1313,6&lt;=IF($L1313="",12,$L1313),MOD(6-$K1313,$N1313)=0),$J1313,0)))</f>
        <v>0</v>
      </c>
      <c r="U1313" s="19" t="n">
        <f aca="false">IF(OR($M1313="",$M1313="ERR",$J1313="",$K1313="",$N1313=""),0,IF($N1313=0,IF(AND(OR(7=7,7=12),7&gt;=$K1313,7&lt;=IF($L1313="",12,$L1313)),$J1313,0),IF(AND(7&gt;=$K1313,7&lt;=IF($L1313="",12,$L1313),MOD(7-$K1313,$N1313)=0),$J1313,0)))</f>
        <v>0</v>
      </c>
      <c r="V1313" s="19" t="n">
        <f aca="false">IF(OR($M1313="",$M1313="ERR",$J1313="",$K1313="",$N1313=""),0,IF($N1313=0,IF(AND(OR(8=7,8=12),8&gt;=$K1313,8&lt;=IF($L1313="",12,$L1313)),$J1313,0),IF(AND(8&gt;=$K1313,8&lt;=IF($L1313="",12,$L1313),MOD(8-$K1313,$N1313)=0),$J1313,0)))</f>
        <v>0</v>
      </c>
      <c r="W1313" s="19" t="n">
        <f aca="false">IF(OR($M1313="",$M1313="ERR",$J1313="",$K1313="",$N1313=""),0,IF($N1313=0,IF(AND(OR(9=7,9=12),9&gt;=$K1313,9&lt;=IF($L1313="",12,$L1313)),$J1313,0),IF(AND(9&gt;=$K1313,9&lt;=IF($L1313="",12,$L1313),MOD(9-$K1313,$N1313)=0),$J1313,0)))</f>
        <v>0</v>
      </c>
      <c r="X1313" s="19" t="n">
        <f aca="false">IF(OR($M1313="",$M1313="ERR",$J1313="",$K1313="",$N1313=""),0,IF($N1313=0,IF(AND(OR(10=7,10=12),10&gt;=$K1313,10&lt;=IF($L1313="",12,$L1313)),$J1313,0),IF(AND(10&gt;=$K1313,10&lt;=IF($L1313="",12,$L1313),MOD(10-$K1313,$N1313)=0),$J1313,0)))</f>
        <v>0</v>
      </c>
      <c r="Y1313" s="19" t="n">
        <f aca="false">IF(OR($M1313="",$M1313="ERR",$J1313="",$K1313="",$N1313=""),0,IF($N1313=0,IF(AND(OR(11=7,11=12),11&gt;=$K1313,11&lt;=IF($L1313="",12,$L1313)),$J1313,0),IF(AND(11&gt;=$K1313,11&lt;=IF($L1313="",12,$L1313),MOD(11-$K1313,$N1313)=0),$J1313,0)))</f>
        <v>0</v>
      </c>
      <c r="Z1313" s="19" t="n">
        <f aca="false">IF(OR($M1313="",$M1313="ERR",$J1313="",$K1313="",$N1313=""),0,IF($N1313=0,IF(AND(OR(12=7,12=12),12&gt;=$K1313,12&lt;=IF($L1313="",12,$L1313)),$J1313,0),IF(AND(12&gt;=$K1313,12&lt;=IF($L1313="",12,$L1313),MOD(12-$K1313,$N1313)=0),$J1313,0)))</f>
        <v>0</v>
      </c>
      <c r="AA1313" s="36" t="n">
        <f aca="false">SUM(O1313:Z1313)</f>
        <v>0</v>
      </c>
      <c r="AB1313" s="15" t="str">
        <f aca="false">IF(AND($B1313="",$D1313="",$J1313=""),"",IF($B1313="","Falta código",IF(ISNA(MATCH($B1313,LST_COD,0)),"Código no registrado en Trabajadores",IF($E1313="","Concepto no está en el catálogo",IF($M1313="ERR","Retención de otro empleador: Origen = Otro empleador",IF(OR($J1313="",$K1313=""),"Falta monto o mes",IF(OR($K1313&lt;1,$K1313&gt;12),"Mes inicio inválido",IF(AND($L1313&lt;&gt;"",OR($L1313&lt;$K1313,$L1313&gt;12)),"Mes fin inválido",IF($N1313="","Falta frecuencia",IF(AND($G1313&lt;&gt;"Otro empleador",SUMPRODUCT(($O1313:$Z1313&lt;&gt;0)*(((COLUMN($O1313:$Z1313)-14)&lt;INDEX(Trabajadores!$M$6:$M$105,MATCH($B1313,LST_COD,0)))+((COLUMN($O1313:$Z1313)-14)&gt;INDEX(Trabajadores!$N$6:$N$105,MATCH($B1313,LST_COD,0)))))&gt;0),"Aviso: hay meses fuera del periodo laboral","OK"))))))))))</f>
        <v/>
      </c>
    </row>
    <row r="1314" customFormat="false" ht="15" hidden="false" customHeight="false" outlineLevel="0" collapsed="false">
      <c r="A1314" s="23" t="n">
        <v>1309</v>
      </c>
      <c r="B1314" s="7"/>
      <c r="C1314" s="35" t="str">
        <f aca="false">IF($B1314="","",IFERROR(INDEX(Trabajadores!$D$6:$D$105,MATCH($B1314,LST_COD,0)),"¿Código?"))</f>
        <v/>
      </c>
      <c r="D1314" s="30"/>
      <c r="E1314" s="9" t="str">
        <f aca="false">IF($D1314="","",IFERROR(VLOOKUP($D1314,CONC_TABLA,2,FALSE()),""))</f>
        <v/>
      </c>
      <c r="F1314" s="9" t="str">
        <f aca="false">IF($D1314="","",IFERROR(VLOOKUP($D1314,CONC_TABLA,3,FALSE()),""))</f>
        <v/>
      </c>
      <c r="G1314" s="30"/>
      <c r="H1314" s="30"/>
      <c r="I1314" s="30"/>
      <c r="J1314" s="29"/>
      <c r="K1314" s="28"/>
      <c r="L1314" s="28"/>
      <c r="M1314" s="9" t="str">
        <f aca="false">IF(OR($B1314="",$E1314=""),"",IF($E1314="INA","INA",IF($G1314="Otro empleador",IF($E1314="RET","RETO",IF($E1314="ORD","OTO","OTX")),IF($E1314="RET","ERR",$E1314))))</f>
        <v/>
      </c>
      <c r="N1314" s="9" t="str">
        <f aca="false">IF($I1314="","",IFERROR(VLOOKUP($I1314,FREC_TABLA,2,FALSE()),""))</f>
        <v/>
      </c>
      <c r="O1314" s="19" t="n">
        <f aca="false">IF(OR($M1314="",$M1314="ERR",$J1314="",$K1314="",$N1314=""),0,IF($N1314=0,IF(AND(OR(1=7,1=12),1&gt;=$K1314,1&lt;=IF($L1314="",12,$L1314)),$J1314,0),IF(AND(1&gt;=$K1314,1&lt;=IF($L1314="",12,$L1314),MOD(1-$K1314,$N1314)=0),$J1314,0)))</f>
        <v>0</v>
      </c>
      <c r="P1314" s="19" t="n">
        <f aca="false">IF(OR($M1314="",$M1314="ERR",$J1314="",$K1314="",$N1314=""),0,IF($N1314=0,IF(AND(OR(2=7,2=12),2&gt;=$K1314,2&lt;=IF($L1314="",12,$L1314)),$J1314,0),IF(AND(2&gt;=$K1314,2&lt;=IF($L1314="",12,$L1314),MOD(2-$K1314,$N1314)=0),$J1314,0)))</f>
        <v>0</v>
      </c>
      <c r="Q1314" s="19" t="n">
        <f aca="false">IF(OR($M1314="",$M1314="ERR",$J1314="",$K1314="",$N1314=""),0,IF($N1314=0,IF(AND(OR(3=7,3=12),3&gt;=$K1314,3&lt;=IF($L1314="",12,$L1314)),$J1314,0),IF(AND(3&gt;=$K1314,3&lt;=IF($L1314="",12,$L1314),MOD(3-$K1314,$N1314)=0),$J1314,0)))</f>
        <v>0</v>
      </c>
      <c r="R1314" s="19" t="n">
        <f aca="false">IF(OR($M1314="",$M1314="ERR",$J1314="",$K1314="",$N1314=""),0,IF($N1314=0,IF(AND(OR(4=7,4=12),4&gt;=$K1314,4&lt;=IF($L1314="",12,$L1314)),$J1314,0),IF(AND(4&gt;=$K1314,4&lt;=IF($L1314="",12,$L1314),MOD(4-$K1314,$N1314)=0),$J1314,0)))</f>
        <v>0</v>
      </c>
      <c r="S1314" s="19" t="n">
        <f aca="false">IF(OR($M1314="",$M1314="ERR",$J1314="",$K1314="",$N1314=""),0,IF($N1314=0,IF(AND(OR(5=7,5=12),5&gt;=$K1314,5&lt;=IF($L1314="",12,$L1314)),$J1314,0),IF(AND(5&gt;=$K1314,5&lt;=IF($L1314="",12,$L1314),MOD(5-$K1314,$N1314)=0),$J1314,0)))</f>
        <v>0</v>
      </c>
      <c r="T1314" s="19" t="n">
        <f aca="false">IF(OR($M1314="",$M1314="ERR",$J1314="",$K1314="",$N1314=""),0,IF($N1314=0,IF(AND(OR(6=7,6=12),6&gt;=$K1314,6&lt;=IF($L1314="",12,$L1314)),$J1314,0),IF(AND(6&gt;=$K1314,6&lt;=IF($L1314="",12,$L1314),MOD(6-$K1314,$N1314)=0),$J1314,0)))</f>
        <v>0</v>
      </c>
      <c r="U1314" s="19" t="n">
        <f aca="false">IF(OR($M1314="",$M1314="ERR",$J1314="",$K1314="",$N1314=""),0,IF($N1314=0,IF(AND(OR(7=7,7=12),7&gt;=$K1314,7&lt;=IF($L1314="",12,$L1314)),$J1314,0),IF(AND(7&gt;=$K1314,7&lt;=IF($L1314="",12,$L1314),MOD(7-$K1314,$N1314)=0),$J1314,0)))</f>
        <v>0</v>
      </c>
      <c r="V1314" s="19" t="n">
        <f aca="false">IF(OR($M1314="",$M1314="ERR",$J1314="",$K1314="",$N1314=""),0,IF($N1314=0,IF(AND(OR(8=7,8=12),8&gt;=$K1314,8&lt;=IF($L1314="",12,$L1314)),$J1314,0),IF(AND(8&gt;=$K1314,8&lt;=IF($L1314="",12,$L1314),MOD(8-$K1314,$N1314)=0),$J1314,0)))</f>
        <v>0</v>
      </c>
      <c r="W1314" s="19" t="n">
        <f aca="false">IF(OR($M1314="",$M1314="ERR",$J1314="",$K1314="",$N1314=""),0,IF($N1314=0,IF(AND(OR(9=7,9=12),9&gt;=$K1314,9&lt;=IF($L1314="",12,$L1314)),$J1314,0),IF(AND(9&gt;=$K1314,9&lt;=IF($L1314="",12,$L1314),MOD(9-$K1314,$N1314)=0),$J1314,0)))</f>
        <v>0</v>
      </c>
      <c r="X1314" s="19" t="n">
        <f aca="false">IF(OR($M1314="",$M1314="ERR",$J1314="",$K1314="",$N1314=""),0,IF($N1314=0,IF(AND(OR(10=7,10=12),10&gt;=$K1314,10&lt;=IF($L1314="",12,$L1314)),$J1314,0),IF(AND(10&gt;=$K1314,10&lt;=IF($L1314="",12,$L1314),MOD(10-$K1314,$N1314)=0),$J1314,0)))</f>
        <v>0</v>
      </c>
      <c r="Y1314" s="19" t="n">
        <f aca="false">IF(OR($M1314="",$M1314="ERR",$J1314="",$K1314="",$N1314=""),0,IF($N1314=0,IF(AND(OR(11=7,11=12),11&gt;=$K1314,11&lt;=IF($L1314="",12,$L1314)),$J1314,0),IF(AND(11&gt;=$K1314,11&lt;=IF($L1314="",12,$L1314),MOD(11-$K1314,$N1314)=0),$J1314,0)))</f>
        <v>0</v>
      </c>
      <c r="Z1314" s="19" t="n">
        <f aca="false">IF(OR($M1314="",$M1314="ERR",$J1314="",$K1314="",$N1314=""),0,IF($N1314=0,IF(AND(OR(12=7,12=12),12&gt;=$K1314,12&lt;=IF($L1314="",12,$L1314)),$J1314,0),IF(AND(12&gt;=$K1314,12&lt;=IF($L1314="",12,$L1314),MOD(12-$K1314,$N1314)=0),$J1314,0)))</f>
        <v>0</v>
      </c>
      <c r="AA1314" s="36" t="n">
        <f aca="false">SUM(O1314:Z1314)</f>
        <v>0</v>
      </c>
      <c r="AB1314" s="15" t="str">
        <f aca="false">IF(AND($B1314="",$D1314="",$J1314=""),"",IF($B1314="","Falta código",IF(ISNA(MATCH($B1314,LST_COD,0)),"Código no registrado en Trabajadores",IF($E1314="","Concepto no está en el catálogo",IF($M1314="ERR","Retención de otro empleador: Origen = Otro empleador",IF(OR($J1314="",$K1314=""),"Falta monto o mes",IF(OR($K1314&lt;1,$K1314&gt;12),"Mes inicio inválido",IF(AND($L1314&lt;&gt;"",OR($L1314&lt;$K1314,$L1314&gt;12)),"Mes fin inválido",IF($N1314="","Falta frecuencia",IF(AND($G1314&lt;&gt;"Otro empleador",SUMPRODUCT(($O1314:$Z1314&lt;&gt;0)*(((COLUMN($O1314:$Z1314)-14)&lt;INDEX(Trabajadores!$M$6:$M$105,MATCH($B1314,LST_COD,0)))+((COLUMN($O1314:$Z1314)-14)&gt;INDEX(Trabajadores!$N$6:$N$105,MATCH($B1314,LST_COD,0)))))&gt;0),"Aviso: hay meses fuera del periodo laboral","OK"))))))))))</f>
        <v/>
      </c>
    </row>
    <row r="1315" customFormat="false" ht="15" hidden="false" customHeight="false" outlineLevel="0" collapsed="false">
      <c r="A1315" s="23" t="n">
        <v>1310</v>
      </c>
      <c r="B1315" s="7"/>
      <c r="C1315" s="35" t="str">
        <f aca="false">IF($B1315="","",IFERROR(INDEX(Trabajadores!$D$6:$D$105,MATCH($B1315,LST_COD,0)),"¿Código?"))</f>
        <v/>
      </c>
      <c r="D1315" s="30"/>
      <c r="E1315" s="9" t="str">
        <f aca="false">IF($D1315="","",IFERROR(VLOOKUP($D1315,CONC_TABLA,2,FALSE()),""))</f>
        <v/>
      </c>
      <c r="F1315" s="9" t="str">
        <f aca="false">IF($D1315="","",IFERROR(VLOOKUP($D1315,CONC_TABLA,3,FALSE()),""))</f>
        <v/>
      </c>
      <c r="G1315" s="30"/>
      <c r="H1315" s="30"/>
      <c r="I1315" s="30"/>
      <c r="J1315" s="29"/>
      <c r="K1315" s="28"/>
      <c r="L1315" s="28"/>
      <c r="M1315" s="9" t="str">
        <f aca="false">IF(OR($B1315="",$E1315=""),"",IF($E1315="INA","INA",IF($G1315="Otro empleador",IF($E1315="RET","RETO",IF($E1315="ORD","OTO","OTX")),IF($E1315="RET","ERR",$E1315))))</f>
        <v/>
      </c>
      <c r="N1315" s="9" t="str">
        <f aca="false">IF($I1315="","",IFERROR(VLOOKUP($I1315,FREC_TABLA,2,FALSE()),""))</f>
        <v/>
      </c>
      <c r="O1315" s="19" t="n">
        <f aca="false">IF(OR($M1315="",$M1315="ERR",$J1315="",$K1315="",$N1315=""),0,IF($N1315=0,IF(AND(OR(1=7,1=12),1&gt;=$K1315,1&lt;=IF($L1315="",12,$L1315)),$J1315,0),IF(AND(1&gt;=$K1315,1&lt;=IF($L1315="",12,$L1315),MOD(1-$K1315,$N1315)=0),$J1315,0)))</f>
        <v>0</v>
      </c>
      <c r="P1315" s="19" t="n">
        <f aca="false">IF(OR($M1315="",$M1315="ERR",$J1315="",$K1315="",$N1315=""),0,IF($N1315=0,IF(AND(OR(2=7,2=12),2&gt;=$K1315,2&lt;=IF($L1315="",12,$L1315)),$J1315,0),IF(AND(2&gt;=$K1315,2&lt;=IF($L1315="",12,$L1315),MOD(2-$K1315,$N1315)=0),$J1315,0)))</f>
        <v>0</v>
      </c>
      <c r="Q1315" s="19" t="n">
        <f aca="false">IF(OR($M1315="",$M1315="ERR",$J1315="",$K1315="",$N1315=""),0,IF($N1315=0,IF(AND(OR(3=7,3=12),3&gt;=$K1315,3&lt;=IF($L1315="",12,$L1315)),$J1315,0),IF(AND(3&gt;=$K1315,3&lt;=IF($L1315="",12,$L1315),MOD(3-$K1315,$N1315)=0),$J1315,0)))</f>
        <v>0</v>
      </c>
      <c r="R1315" s="19" t="n">
        <f aca="false">IF(OR($M1315="",$M1315="ERR",$J1315="",$K1315="",$N1315=""),0,IF($N1315=0,IF(AND(OR(4=7,4=12),4&gt;=$K1315,4&lt;=IF($L1315="",12,$L1315)),$J1315,0),IF(AND(4&gt;=$K1315,4&lt;=IF($L1315="",12,$L1315),MOD(4-$K1315,$N1315)=0),$J1315,0)))</f>
        <v>0</v>
      </c>
      <c r="S1315" s="19" t="n">
        <f aca="false">IF(OR($M1315="",$M1315="ERR",$J1315="",$K1315="",$N1315=""),0,IF($N1315=0,IF(AND(OR(5=7,5=12),5&gt;=$K1315,5&lt;=IF($L1315="",12,$L1315)),$J1315,0),IF(AND(5&gt;=$K1315,5&lt;=IF($L1315="",12,$L1315),MOD(5-$K1315,$N1315)=0),$J1315,0)))</f>
        <v>0</v>
      </c>
      <c r="T1315" s="19" t="n">
        <f aca="false">IF(OR($M1315="",$M1315="ERR",$J1315="",$K1315="",$N1315=""),0,IF($N1315=0,IF(AND(OR(6=7,6=12),6&gt;=$K1315,6&lt;=IF($L1315="",12,$L1315)),$J1315,0),IF(AND(6&gt;=$K1315,6&lt;=IF($L1315="",12,$L1315),MOD(6-$K1315,$N1315)=0),$J1315,0)))</f>
        <v>0</v>
      </c>
      <c r="U1315" s="19" t="n">
        <f aca="false">IF(OR($M1315="",$M1315="ERR",$J1315="",$K1315="",$N1315=""),0,IF($N1315=0,IF(AND(OR(7=7,7=12),7&gt;=$K1315,7&lt;=IF($L1315="",12,$L1315)),$J1315,0),IF(AND(7&gt;=$K1315,7&lt;=IF($L1315="",12,$L1315),MOD(7-$K1315,$N1315)=0),$J1315,0)))</f>
        <v>0</v>
      </c>
      <c r="V1315" s="19" t="n">
        <f aca="false">IF(OR($M1315="",$M1315="ERR",$J1315="",$K1315="",$N1315=""),0,IF($N1315=0,IF(AND(OR(8=7,8=12),8&gt;=$K1315,8&lt;=IF($L1315="",12,$L1315)),$J1315,0),IF(AND(8&gt;=$K1315,8&lt;=IF($L1315="",12,$L1315),MOD(8-$K1315,$N1315)=0),$J1315,0)))</f>
        <v>0</v>
      </c>
      <c r="W1315" s="19" t="n">
        <f aca="false">IF(OR($M1315="",$M1315="ERR",$J1315="",$K1315="",$N1315=""),0,IF($N1315=0,IF(AND(OR(9=7,9=12),9&gt;=$K1315,9&lt;=IF($L1315="",12,$L1315)),$J1315,0),IF(AND(9&gt;=$K1315,9&lt;=IF($L1315="",12,$L1315),MOD(9-$K1315,$N1315)=0),$J1315,0)))</f>
        <v>0</v>
      </c>
      <c r="X1315" s="19" t="n">
        <f aca="false">IF(OR($M1315="",$M1315="ERR",$J1315="",$K1315="",$N1315=""),0,IF($N1315=0,IF(AND(OR(10=7,10=12),10&gt;=$K1315,10&lt;=IF($L1315="",12,$L1315)),$J1315,0),IF(AND(10&gt;=$K1315,10&lt;=IF($L1315="",12,$L1315),MOD(10-$K1315,$N1315)=0),$J1315,0)))</f>
        <v>0</v>
      </c>
      <c r="Y1315" s="19" t="n">
        <f aca="false">IF(OR($M1315="",$M1315="ERR",$J1315="",$K1315="",$N1315=""),0,IF($N1315=0,IF(AND(OR(11=7,11=12),11&gt;=$K1315,11&lt;=IF($L1315="",12,$L1315)),$J1315,0),IF(AND(11&gt;=$K1315,11&lt;=IF($L1315="",12,$L1315),MOD(11-$K1315,$N1315)=0),$J1315,0)))</f>
        <v>0</v>
      </c>
      <c r="Z1315" s="19" t="n">
        <f aca="false">IF(OR($M1315="",$M1315="ERR",$J1315="",$K1315="",$N1315=""),0,IF($N1315=0,IF(AND(OR(12=7,12=12),12&gt;=$K1315,12&lt;=IF($L1315="",12,$L1315)),$J1315,0),IF(AND(12&gt;=$K1315,12&lt;=IF($L1315="",12,$L1315),MOD(12-$K1315,$N1315)=0),$J1315,0)))</f>
        <v>0</v>
      </c>
      <c r="AA1315" s="36" t="n">
        <f aca="false">SUM(O1315:Z1315)</f>
        <v>0</v>
      </c>
      <c r="AB1315" s="15" t="str">
        <f aca="false">IF(AND($B1315="",$D1315="",$J1315=""),"",IF($B1315="","Falta código",IF(ISNA(MATCH($B1315,LST_COD,0)),"Código no registrado en Trabajadores",IF($E1315="","Concepto no está en el catálogo",IF($M1315="ERR","Retención de otro empleador: Origen = Otro empleador",IF(OR($J1315="",$K1315=""),"Falta monto o mes",IF(OR($K1315&lt;1,$K1315&gt;12),"Mes inicio inválido",IF(AND($L1315&lt;&gt;"",OR($L1315&lt;$K1315,$L1315&gt;12)),"Mes fin inválido",IF($N1315="","Falta frecuencia",IF(AND($G1315&lt;&gt;"Otro empleador",SUMPRODUCT(($O1315:$Z1315&lt;&gt;0)*(((COLUMN($O1315:$Z1315)-14)&lt;INDEX(Trabajadores!$M$6:$M$105,MATCH($B1315,LST_COD,0)))+((COLUMN($O1315:$Z1315)-14)&gt;INDEX(Trabajadores!$N$6:$N$105,MATCH($B1315,LST_COD,0)))))&gt;0),"Aviso: hay meses fuera del periodo laboral","OK"))))))))))</f>
        <v/>
      </c>
    </row>
    <row r="1316" customFormat="false" ht="15" hidden="false" customHeight="false" outlineLevel="0" collapsed="false">
      <c r="A1316" s="23" t="n">
        <v>1311</v>
      </c>
      <c r="B1316" s="7"/>
      <c r="C1316" s="35" t="str">
        <f aca="false">IF($B1316="","",IFERROR(INDEX(Trabajadores!$D$6:$D$105,MATCH($B1316,LST_COD,0)),"¿Código?"))</f>
        <v/>
      </c>
      <c r="D1316" s="30"/>
      <c r="E1316" s="9" t="str">
        <f aca="false">IF($D1316="","",IFERROR(VLOOKUP($D1316,CONC_TABLA,2,FALSE()),""))</f>
        <v/>
      </c>
      <c r="F1316" s="9" t="str">
        <f aca="false">IF($D1316="","",IFERROR(VLOOKUP($D1316,CONC_TABLA,3,FALSE()),""))</f>
        <v/>
      </c>
      <c r="G1316" s="30"/>
      <c r="H1316" s="30"/>
      <c r="I1316" s="30"/>
      <c r="J1316" s="29"/>
      <c r="K1316" s="28"/>
      <c r="L1316" s="28"/>
      <c r="M1316" s="9" t="str">
        <f aca="false">IF(OR($B1316="",$E1316=""),"",IF($E1316="INA","INA",IF($G1316="Otro empleador",IF($E1316="RET","RETO",IF($E1316="ORD","OTO","OTX")),IF($E1316="RET","ERR",$E1316))))</f>
        <v/>
      </c>
      <c r="N1316" s="9" t="str">
        <f aca="false">IF($I1316="","",IFERROR(VLOOKUP($I1316,FREC_TABLA,2,FALSE()),""))</f>
        <v/>
      </c>
      <c r="O1316" s="19" t="n">
        <f aca="false">IF(OR($M1316="",$M1316="ERR",$J1316="",$K1316="",$N1316=""),0,IF($N1316=0,IF(AND(OR(1=7,1=12),1&gt;=$K1316,1&lt;=IF($L1316="",12,$L1316)),$J1316,0),IF(AND(1&gt;=$K1316,1&lt;=IF($L1316="",12,$L1316),MOD(1-$K1316,$N1316)=0),$J1316,0)))</f>
        <v>0</v>
      </c>
      <c r="P1316" s="19" t="n">
        <f aca="false">IF(OR($M1316="",$M1316="ERR",$J1316="",$K1316="",$N1316=""),0,IF($N1316=0,IF(AND(OR(2=7,2=12),2&gt;=$K1316,2&lt;=IF($L1316="",12,$L1316)),$J1316,0),IF(AND(2&gt;=$K1316,2&lt;=IF($L1316="",12,$L1316),MOD(2-$K1316,$N1316)=0),$J1316,0)))</f>
        <v>0</v>
      </c>
      <c r="Q1316" s="19" t="n">
        <f aca="false">IF(OR($M1316="",$M1316="ERR",$J1316="",$K1316="",$N1316=""),0,IF($N1316=0,IF(AND(OR(3=7,3=12),3&gt;=$K1316,3&lt;=IF($L1316="",12,$L1316)),$J1316,0),IF(AND(3&gt;=$K1316,3&lt;=IF($L1316="",12,$L1316),MOD(3-$K1316,$N1316)=0),$J1316,0)))</f>
        <v>0</v>
      </c>
      <c r="R1316" s="19" t="n">
        <f aca="false">IF(OR($M1316="",$M1316="ERR",$J1316="",$K1316="",$N1316=""),0,IF($N1316=0,IF(AND(OR(4=7,4=12),4&gt;=$K1316,4&lt;=IF($L1316="",12,$L1316)),$J1316,0),IF(AND(4&gt;=$K1316,4&lt;=IF($L1316="",12,$L1316),MOD(4-$K1316,$N1316)=0),$J1316,0)))</f>
        <v>0</v>
      </c>
      <c r="S1316" s="19" t="n">
        <f aca="false">IF(OR($M1316="",$M1316="ERR",$J1316="",$K1316="",$N1316=""),0,IF($N1316=0,IF(AND(OR(5=7,5=12),5&gt;=$K1316,5&lt;=IF($L1316="",12,$L1316)),$J1316,0),IF(AND(5&gt;=$K1316,5&lt;=IF($L1316="",12,$L1316),MOD(5-$K1316,$N1316)=0),$J1316,0)))</f>
        <v>0</v>
      </c>
      <c r="T1316" s="19" t="n">
        <f aca="false">IF(OR($M1316="",$M1316="ERR",$J1316="",$K1316="",$N1316=""),0,IF($N1316=0,IF(AND(OR(6=7,6=12),6&gt;=$K1316,6&lt;=IF($L1316="",12,$L1316)),$J1316,0),IF(AND(6&gt;=$K1316,6&lt;=IF($L1316="",12,$L1316),MOD(6-$K1316,$N1316)=0),$J1316,0)))</f>
        <v>0</v>
      </c>
      <c r="U1316" s="19" t="n">
        <f aca="false">IF(OR($M1316="",$M1316="ERR",$J1316="",$K1316="",$N1316=""),0,IF($N1316=0,IF(AND(OR(7=7,7=12),7&gt;=$K1316,7&lt;=IF($L1316="",12,$L1316)),$J1316,0),IF(AND(7&gt;=$K1316,7&lt;=IF($L1316="",12,$L1316),MOD(7-$K1316,$N1316)=0),$J1316,0)))</f>
        <v>0</v>
      </c>
      <c r="V1316" s="19" t="n">
        <f aca="false">IF(OR($M1316="",$M1316="ERR",$J1316="",$K1316="",$N1316=""),0,IF($N1316=0,IF(AND(OR(8=7,8=12),8&gt;=$K1316,8&lt;=IF($L1316="",12,$L1316)),$J1316,0),IF(AND(8&gt;=$K1316,8&lt;=IF($L1316="",12,$L1316),MOD(8-$K1316,$N1316)=0),$J1316,0)))</f>
        <v>0</v>
      </c>
      <c r="W1316" s="19" t="n">
        <f aca="false">IF(OR($M1316="",$M1316="ERR",$J1316="",$K1316="",$N1316=""),0,IF($N1316=0,IF(AND(OR(9=7,9=12),9&gt;=$K1316,9&lt;=IF($L1316="",12,$L1316)),$J1316,0),IF(AND(9&gt;=$K1316,9&lt;=IF($L1316="",12,$L1316),MOD(9-$K1316,$N1316)=0),$J1316,0)))</f>
        <v>0</v>
      </c>
      <c r="X1316" s="19" t="n">
        <f aca="false">IF(OR($M1316="",$M1316="ERR",$J1316="",$K1316="",$N1316=""),0,IF($N1316=0,IF(AND(OR(10=7,10=12),10&gt;=$K1316,10&lt;=IF($L1316="",12,$L1316)),$J1316,0),IF(AND(10&gt;=$K1316,10&lt;=IF($L1316="",12,$L1316),MOD(10-$K1316,$N1316)=0),$J1316,0)))</f>
        <v>0</v>
      </c>
      <c r="Y1316" s="19" t="n">
        <f aca="false">IF(OR($M1316="",$M1316="ERR",$J1316="",$K1316="",$N1316=""),0,IF($N1316=0,IF(AND(OR(11=7,11=12),11&gt;=$K1316,11&lt;=IF($L1316="",12,$L1316)),$J1316,0),IF(AND(11&gt;=$K1316,11&lt;=IF($L1316="",12,$L1316),MOD(11-$K1316,$N1316)=0),$J1316,0)))</f>
        <v>0</v>
      </c>
      <c r="Z1316" s="19" t="n">
        <f aca="false">IF(OR($M1316="",$M1316="ERR",$J1316="",$K1316="",$N1316=""),0,IF($N1316=0,IF(AND(OR(12=7,12=12),12&gt;=$K1316,12&lt;=IF($L1316="",12,$L1316)),$J1316,0),IF(AND(12&gt;=$K1316,12&lt;=IF($L1316="",12,$L1316),MOD(12-$K1316,$N1316)=0),$J1316,0)))</f>
        <v>0</v>
      </c>
      <c r="AA1316" s="36" t="n">
        <f aca="false">SUM(O1316:Z1316)</f>
        <v>0</v>
      </c>
      <c r="AB1316" s="15" t="str">
        <f aca="false">IF(AND($B1316="",$D1316="",$J1316=""),"",IF($B1316="","Falta código",IF(ISNA(MATCH($B1316,LST_COD,0)),"Código no registrado en Trabajadores",IF($E1316="","Concepto no está en el catálogo",IF($M1316="ERR","Retención de otro empleador: Origen = Otro empleador",IF(OR($J1316="",$K1316=""),"Falta monto o mes",IF(OR($K1316&lt;1,$K1316&gt;12),"Mes inicio inválido",IF(AND($L1316&lt;&gt;"",OR($L1316&lt;$K1316,$L1316&gt;12)),"Mes fin inválido",IF($N1316="","Falta frecuencia",IF(AND($G1316&lt;&gt;"Otro empleador",SUMPRODUCT(($O1316:$Z1316&lt;&gt;0)*(((COLUMN($O1316:$Z1316)-14)&lt;INDEX(Trabajadores!$M$6:$M$105,MATCH($B1316,LST_COD,0)))+((COLUMN($O1316:$Z1316)-14)&gt;INDEX(Trabajadores!$N$6:$N$105,MATCH($B1316,LST_COD,0)))))&gt;0),"Aviso: hay meses fuera del periodo laboral","OK"))))))))))</f>
        <v/>
      </c>
    </row>
    <row r="1317" customFormat="false" ht="15" hidden="false" customHeight="false" outlineLevel="0" collapsed="false">
      <c r="A1317" s="23" t="n">
        <v>1312</v>
      </c>
      <c r="B1317" s="7"/>
      <c r="C1317" s="35" t="str">
        <f aca="false">IF($B1317="","",IFERROR(INDEX(Trabajadores!$D$6:$D$105,MATCH($B1317,LST_COD,0)),"¿Código?"))</f>
        <v/>
      </c>
      <c r="D1317" s="30"/>
      <c r="E1317" s="9" t="str">
        <f aca="false">IF($D1317="","",IFERROR(VLOOKUP($D1317,CONC_TABLA,2,FALSE()),""))</f>
        <v/>
      </c>
      <c r="F1317" s="9" t="str">
        <f aca="false">IF($D1317="","",IFERROR(VLOOKUP($D1317,CONC_TABLA,3,FALSE()),""))</f>
        <v/>
      </c>
      <c r="G1317" s="30"/>
      <c r="H1317" s="30"/>
      <c r="I1317" s="30"/>
      <c r="J1317" s="29"/>
      <c r="K1317" s="28"/>
      <c r="L1317" s="28"/>
      <c r="M1317" s="9" t="str">
        <f aca="false">IF(OR($B1317="",$E1317=""),"",IF($E1317="INA","INA",IF($G1317="Otro empleador",IF($E1317="RET","RETO",IF($E1317="ORD","OTO","OTX")),IF($E1317="RET","ERR",$E1317))))</f>
        <v/>
      </c>
      <c r="N1317" s="9" t="str">
        <f aca="false">IF($I1317="","",IFERROR(VLOOKUP($I1317,FREC_TABLA,2,FALSE()),""))</f>
        <v/>
      </c>
      <c r="O1317" s="19" t="n">
        <f aca="false">IF(OR($M1317="",$M1317="ERR",$J1317="",$K1317="",$N1317=""),0,IF($N1317=0,IF(AND(OR(1=7,1=12),1&gt;=$K1317,1&lt;=IF($L1317="",12,$L1317)),$J1317,0),IF(AND(1&gt;=$K1317,1&lt;=IF($L1317="",12,$L1317),MOD(1-$K1317,$N1317)=0),$J1317,0)))</f>
        <v>0</v>
      </c>
      <c r="P1317" s="19" t="n">
        <f aca="false">IF(OR($M1317="",$M1317="ERR",$J1317="",$K1317="",$N1317=""),0,IF($N1317=0,IF(AND(OR(2=7,2=12),2&gt;=$K1317,2&lt;=IF($L1317="",12,$L1317)),$J1317,0),IF(AND(2&gt;=$K1317,2&lt;=IF($L1317="",12,$L1317),MOD(2-$K1317,$N1317)=0),$J1317,0)))</f>
        <v>0</v>
      </c>
      <c r="Q1317" s="19" t="n">
        <f aca="false">IF(OR($M1317="",$M1317="ERR",$J1317="",$K1317="",$N1317=""),0,IF($N1317=0,IF(AND(OR(3=7,3=12),3&gt;=$K1317,3&lt;=IF($L1317="",12,$L1317)),$J1317,0),IF(AND(3&gt;=$K1317,3&lt;=IF($L1317="",12,$L1317),MOD(3-$K1317,$N1317)=0),$J1317,0)))</f>
        <v>0</v>
      </c>
      <c r="R1317" s="19" t="n">
        <f aca="false">IF(OR($M1317="",$M1317="ERR",$J1317="",$K1317="",$N1317=""),0,IF($N1317=0,IF(AND(OR(4=7,4=12),4&gt;=$K1317,4&lt;=IF($L1317="",12,$L1317)),$J1317,0),IF(AND(4&gt;=$K1317,4&lt;=IF($L1317="",12,$L1317),MOD(4-$K1317,$N1317)=0),$J1317,0)))</f>
        <v>0</v>
      </c>
      <c r="S1317" s="19" t="n">
        <f aca="false">IF(OR($M1317="",$M1317="ERR",$J1317="",$K1317="",$N1317=""),0,IF($N1317=0,IF(AND(OR(5=7,5=12),5&gt;=$K1317,5&lt;=IF($L1317="",12,$L1317)),$J1317,0),IF(AND(5&gt;=$K1317,5&lt;=IF($L1317="",12,$L1317),MOD(5-$K1317,$N1317)=0),$J1317,0)))</f>
        <v>0</v>
      </c>
      <c r="T1317" s="19" t="n">
        <f aca="false">IF(OR($M1317="",$M1317="ERR",$J1317="",$K1317="",$N1317=""),0,IF($N1317=0,IF(AND(OR(6=7,6=12),6&gt;=$K1317,6&lt;=IF($L1317="",12,$L1317)),$J1317,0),IF(AND(6&gt;=$K1317,6&lt;=IF($L1317="",12,$L1317),MOD(6-$K1317,$N1317)=0),$J1317,0)))</f>
        <v>0</v>
      </c>
      <c r="U1317" s="19" t="n">
        <f aca="false">IF(OR($M1317="",$M1317="ERR",$J1317="",$K1317="",$N1317=""),0,IF($N1317=0,IF(AND(OR(7=7,7=12),7&gt;=$K1317,7&lt;=IF($L1317="",12,$L1317)),$J1317,0),IF(AND(7&gt;=$K1317,7&lt;=IF($L1317="",12,$L1317),MOD(7-$K1317,$N1317)=0),$J1317,0)))</f>
        <v>0</v>
      </c>
      <c r="V1317" s="19" t="n">
        <f aca="false">IF(OR($M1317="",$M1317="ERR",$J1317="",$K1317="",$N1317=""),0,IF($N1317=0,IF(AND(OR(8=7,8=12),8&gt;=$K1317,8&lt;=IF($L1317="",12,$L1317)),$J1317,0),IF(AND(8&gt;=$K1317,8&lt;=IF($L1317="",12,$L1317),MOD(8-$K1317,$N1317)=0),$J1317,0)))</f>
        <v>0</v>
      </c>
      <c r="W1317" s="19" t="n">
        <f aca="false">IF(OR($M1317="",$M1317="ERR",$J1317="",$K1317="",$N1317=""),0,IF($N1317=0,IF(AND(OR(9=7,9=12),9&gt;=$K1317,9&lt;=IF($L1317="",12,$L1317)),$J1317,0),IF(AND(9&gt;=$K1317,9&lt;=IF($L1317="",12,$L1317),MOD(9-$K1317,$N1317)=0),$J1317,0)))</f>
        <v>0</v>
      </c>
      <c r="X1317" s="19" t="n">
        <f aca="false">IF(OR($M1317="",$M1317="ERR",$J1317="",$K1317="",$N1317=""),0,IF($N1317=0,IF(AND(OR(10=7,10=12),10&gt;=$K1317,10&lt;=IF($L1317="",12,$L1317)),$J1317,0),IF(AND(10&gt;=$K1317,10&lt;=IF($L1317="",12,$L1317),MOD(10-$K1317,$N1317)=0),$J1317,0)))</f>
        <v>0</v>
      </c>
      <c r="Y1317" s="19" t="n">
        <f aca="false">IF(OR($M1317="",$M1317="ERR",$J1317="",$K1317="",$N1317=""),0,IF($N1317=0,IF(AND(OR(11=7,11=12),11&gt;=$K1317,11&lt;=IF($L1317="",12,$L1317)),$J1317,0),IF(AND(11&gt;=$K1317,11&lt;=IF($L1317="",12,$L1317),MOD(11-$K1317,$N1317)=0),$J1317,0)))</f>
        <v>0</v>
      </c>
      <c r="Z1317" s="19" t="n">
        <f aca="false">IF(OR($M1317="",$M1317="ERR",$J1317="",$K1317="",$N1317=""),0,IF($N1317=0,IF(AND(OR(12=7,12=12),12&gt;=$K1317,12&lt;=IF($L1317="",12,$L1317)),$J1317,0),IF(AND(12&gt;=$K1317,12&lt;=IF($L1317="",12,$L1317),MOD(12-$K1317,$N1317)=0),$J1317,0)))</f>
        <v>0</v>
      </c>
      <c r="AA1317" s="36" t="n">
        <f aca="false">SUM(O1317:Z1317)</f>
        <v>0</v>
      </c>
      <c r="AB1317" s="15" t="str">
        <f aca="false">IF(AND($B1317="",$D1317="",$J1317=""),"",IF($B1317="","Falta código",IF(ISNA(MATCH($B1317,LST_COD,0)),"Código no registrado en Trabajadores",IF($E1317="","Concepto no está en el catálogo",IF($M1317="ERR","Retención de otro empleador: Origen = Otro empleador",IF(OR($J1317="",$K1317=""),"Falta monto o mes",IF(OR($K1317&lt;1,$K1317&gt;12),"Mes inicio inválido",IF(AND($L1317&lt;&gt;"",OR($L1317&lt;$K1317,$L1317&gt;12)),"Mes fin inválido",IF($N1317="","Falta frecuencia",IF(AND($G1317&lt;&gt;"Otro empleador",SUMPRODUCT(($O1317:$Z1317&lt;&gt;0)*(((COLUMN($O1317:$Z1317)-14)&lt;INDEX(Trabajadores!$M$6:$M$105,MATCH($B1317,LST_COD,0)))+((COLUMN($O1317:$Z1317)-14)&gt;INDEX(Trabajadores!$N$6:$N$105,MATCH($B1317,LST_COD,0)))))&gt;0),"Aviso: hay meses fuera del periodo laboral","OK"))))))))))</f>
        <v/>
      </c>
    </row>
    <row r="1318" customFormat="false" ht="15" hidden="false" customHeight="false" outlineLevel="0" collapsed="false">
      <c r="A1318" s="23" t="n">
        <v>1313</v>
      </c>
      <c r="B1318" s="7"/>
      <c r="C1318" s="35" t="str">
        <f aca="false">IF($B1318="","",IFERROR(INDEX(Trabajadores!$D$6:$D$105,MATCH($B1318,LST_COD,0)),"¿Código?"))</f>
        <v/>
      </c>
      <c r="D1318" s="30"/>
      <c r="E1318" s="9" t="str">
        <f aca="false">IF($D1318="","",IFERROR(VLOOKUP($D1318,CONC_TABLA,2,FALSE()),""))</f>
        <v/>
      </c>
      <c r="F1318" s="9" t="str">
        <f aca="false">IF($D1318="","",IFERROR(VLOOKUP($D1318,CONC_TABLA,3,FALSE()),""))</f>
        <v/>
      </c>
      <c r="G1318" s="30"/>
      <c r="H1318" s="30"/>
      <c r="I1318" s="30"/>
      <c r="J1318" s="29"/>
      <c r="K1318" s="28"/>
      <c r="L1318" s="28"/>
      <c r="M1318" s="9" t="str">
        <f aca="false">IF(OR($B1318="",$E1318=""),"",IF($E1318="INA","INA",IF($G1318="Otro empleador",IF($E1318="RET","RETO",IF($E1318="ORD","OTO","OTX")),IF($E1318="RET","ERR",$E1318))))</f>
        <v/>
      </c>
      <c r="N1318" s="9" t="str">
        <f aca="false">IF($I1318="","",IFERROR(VLOOKUP($I1318,FREC_TABLA,2,FALSE()),""))</f>
        <v/>
      </c>
      <c r="O1318" s="19" t="n">
        <f aca="false">IF(OR($M1318="",$M1318="ERR",$J1318="",$K1318="",$N1318=""),0,IF($N1318=0,IF(AND(OR(1=7,1=12),1&gt;=$K1318,1&lt;=IF($L1318="",12,$L1318)),$J1318,0),IF(AND(1&gt;=$K1318,1&lt;=IF($L1318="",12,$L1318),MOD(1-$K1318,$N1318)=0),$J1318,0)))</f>
        <v>0</v>
      </c>
      <c r="P1318" s="19" t="n">
        <f aca="false">IF(OR($M1318="",$M1318="ERR",$J1318="",$K1318="",$N1318=""),0,IF($N1318=0,IF(AND(OR(2=7,2=12),2&gt;=$K1318,2&lt;=IF($L1318="",12,$L1318)),$J1318,0),IF(AND(2&gt;=$K1318,2&lt;=IF($L1318="",12,$L1318),MOD(2-$K1318,$N1318)=0),$J1318,0)))</f>
        <v>0</v>
      </c>
      <c r="Q1318" s="19" t="n">
        <f aca="false">IF(OR($M1318="",$M1318="ERR",$J1318="",$K1318="",$N1318=""),0,IF($N1318=0,IF(AND(OR(3=7,3=12),3&gt;=$K1318,3&lt;=IF($L1318="",12,$L1318)),$J1318,0),IF(AND(3&gt;=$K1318,3&lt;=IF($L1318="",12,$L1318),MOD(3-$K1318,$N1318)=0),$J1318,0)))</f>
        <v>0</v>
      </c>
      <c r="R1318" s="19" t="n">
        <f aca="false">IF(OR($M1318="",$M1318="ERR",$J1318="",$K1318="",$N1318=""),0,IF($N1318=0,IF(AND(OR(4=7,4=12),4&gt;=$K1318,4&lt;=IF($L1318="",12,$L1318)),$J1318,0),IF(AND(4&gt;=$K1318,4&lt;=IF($L1318="",12,$L1318),MOD(4-$K1318,$N1318)=0),$J1318,0)))</f>
        <v>0</v>
      </c>
      <c r="S1318" s="19" t="n">
        <f aca="false">IF(OR($M1318="",$M1318="ERR",$J1318="",$K1318="",$N1318=""),0,IF($N1318=0,IF(AND(OR(5=7,5=12),5&gt;=$K1318,5&lt;=IF($L1318="",12,$L1318)),$J1318,0),IF(AND(5&gt;=$K1318,5&lt;=IF($L1318="",12,$L1318),MOD(5-$K1318,$N1318)=0),$J1318,0)))</f>
        <v>0</v>
      </c>
      <c r="T1318" s="19" t="n">
        <f aca="false">IF(OR($M1318="",$M1318="ERR",$J1318="",$K1318="",$N1318=""),0,IF($N1318=0,IF(AND(OR(6=7,6=12),6&gt;=$K1318,6&lt;=IF($L1318="",12,$L1318)),$J1318,0),IF(AND(6&gt;=$K1318,6&lt;=IF($L1318="",12,$L1318),MOD(6-$K1318,$N1318)=0),$J1318,0)))</f>
        <v>0</v>
      </c>
      <c r="U1318" s="19" t="n">
        <f aca="false">IF(OR($M1318="",$M1318="ERR",$J1318="",$K1318="",$N1318=""),0,IF($N1318=0,IF(AND(OR(7=7,7=12),7&gt;=$K1318,7&lt;=IF($L1318="",12,$L1318)),$J1318,0),IF(AND(7&gt;=$K1318,7&lt;=IF($L1318="",12,$L1318),MOD(7-$K1318,$N1318)=0),$J1318,0)))</f>
        <v>0</v>
      </c>
      <c r="V1318" s="19" t="n">
        <f aca="false">IF(OR($M1318="",$M1318="ERR",$J1318="",$K1318="",$N1318=""),0,IF($N1318=0,IF(AND(OR(8=7,8=12),8&gt;=$K1318,8&lt;=IF($L1318="",12,$L1318)),$J1318,0),IF(AND(8&gt;=$K1318,8&lt;=IF($L1318="",12,$L1318),MOD(8-$K1318,$N1318)=0),$J1318,0)))</f>
        <v>0</v>
      </c>
      <c r="W1318" s="19" t="n">
        <f aca="false">IF(OR($M1318="",$M1318="ERR",$J1318="",$K1318="",$N1318=""),0,IF($N1318=0,IF(AND(OR(9=7,9=12),9&gt;=$K1318,9&lt;=IF($L1318="",12,$L1318)),$J1318,0),IF(AND(9&gt;=$K1318,9&lt;=IF($L1318="",12,$L1318),MOD(9-$K1318,$N1318)=0),$J1318,0)))</f>
        <v>0</v>
      </c>
      <c r="X1318" s="19" t="n">
        <f aca="false">IF(OR($M1318="",$M1318="ERR",$J1318="",$K1318="",$N1318=""),0,IF($N1318=0,IF(AND(OR(10=7,10=12),10&gt;=$K1318,10&lt;=IF($L1318="",12,$L1318)),$J1318,0),IF(AND(10&gt;=$K1318,10&lt;=IF($L1318="",12,$L1318),MOD(10-$K1318,$N1318)=0),$J1318,0)))</f>
        <v>0</v>
      </c>
      <c r="Y1318" s="19" t="n">
        <f aca="false">IF(OR($M1318="",$M1318="ERR",$J1318="",$K1318="",$N1318=""),0,IF($N1318=0,IF(AND(OR(11=7,11=12),11&gt;=$K1318,11&lt;=IF($L1318="",12,$L1318)),$J1318,0),IF(AND(11&gt;=$K1318,11&lt;=IF($L1318="",12,$L1318),MOD(11-$K1318,$N1318)=0),$J1318,0)))</f>
        <v>0</v>
      </c>
      <c r="Z1318" s="19" t="n">
        <f aca="false">IF(OR($M1318="",$M1318="ERR",$J1318="",$K1318="",$N1318=""),0,IF($N1318=0,IF(AND(OR(12=7,12=12),12&gt;=$K1318,12&lt;=IF($L1318="",12,$L1318)),$J1318,0),IF(AND(12&gt;=$K1318,12&lt;=IF($L1318="",12,$L1318),MOD(12-$K1318,$N1318)=0),$J1318,0)))</f>
        <v>0</v>
      </c>
      <c r="AA1318" s="36" t="n">
        <f aca="false">SUM(O1318:Z1318)</f>
        <v>0</v>
      </c>
      <c r="AB1318" s="15" t="str">
        <f aca="false">IF(AND($B1318="",$D1318="",$J1318=""),"",IF($B1318="","Falta código",IF(ISNA(MATCH($B1318,LST_COD,0)),"Código no registrado en Trabajadores",IF($E1318="","Concepto no está en el catálogo",IF($M1318="ERR","Retención de otro empleador: Origen = Otro empleador",IF(OR($J1318="",$K1318=""),"Falta monto o mes",IF(OR($K1318&lt;1,$K1318&gt;12),"Mes inicio inválido",IF(AND($L1318&lt;&gt;"",OR($L1318&lt;$K1318,$L1318&gt;12)),"Mes fin inválido",IF($N1318="","Falta frecuencia",IF(AND($G1318&lt;&gt;"Otro empleador",SUMPRODUCT(($O1318:$Z1318&lt;&gt;0)*(((COLUMN($O1318:$Z1318)-14)&lt;INDEX(Trabajadores!$M$6:$M$105,MATCH($B1318,LST_COD,0)))+((COLUMN($O1318:$Z1318)-14)&gt;INDEX(Trabajadores!$N$6:$N$105,MATCH($B1318,LST_COD,0)))))&gt;0),"Aviso: hay meses fuera del periodo laboral","OK"))))))))))</f>
        <v/>
      </c>
    </row>
    <row r="1319" customFormat="false" ht="15" hidden="false" customHeight="false" outlineLevel="0" collapsed="false">
      <c r="A1319" s="23" t="n">
        <v>1314</v>
      </c>
      <c r="B1319" s="7"/>
      <c r="C1319" s="35" t="str">
        <f aca="false">IF($B1319="","",IFERROR(INDEX(Trabajadores!$D$6:$D$105,MATCH($B1319,LST_COD,0)),"¿Código?"))</f>
        <v/>
      </c>
      <c r="D1319" s="30"/>
      <c r="E1319" s="9" t="str">
        <f aca="false">IF($D1319="","",IFERROR(VLOOKUP($D1319,CONC_TABLA,2,FALSE()),""))</f>
        <v/>
      </c>
      <c r="F1319" s="9" t="str">
        <f aca="false">IF($D1319="","",IFERROR(VLOOKUP($D1319,CONC_TABLA,3,FALSE()),""))</f>
        <v/>
      </c>
      <c r="G1319" s="30"/>
      <c r="H1319" s="30"/>
      <c r="I1319" s="30"/>
      <c r="J1319" s="29"/>
      <c r="K1319" s="28"/>
      <c r="L1319" s="28"/>
      <c r="M1319" s="9" t="str">
        <f aca="false">IF(OR($B1319="",$E1319=""),"",IF($E1319="INA","INA",IF($G1319="Otro empleador",IF($E1319="RET","RETO",IF($E1319="ORD","OTO","OTX")),IF($E1319="RET","ERR",$E1319))))</f>
        <v/>
      </c>
      <c r="N1319" s="9" t="str">
        <f aca="false">IF($I1319="","",IFERROR(VLOOKUP($I1319,FREC_TABLA,2,FALSE()),""))</f>
        <v/>
      </c>
      <c r="O1319" s="19" t="n">
        <f aca="false">IF(OR($M1319="",$M1319="ERR",$J1319="",$K1319="",$N1319=""),0,IF($N1319=0,IF(AND(OR(1=7,1=12),1&gt;=$K1319,1&lt;=IF($L1319="",12,$L1319)),$J1319,0),IF(AND(1&gt;=$K1319,1&lt;=IF($L1319="",12,$L1319),MOD(1-$K1319,$N1319)=0),$J1319,0)))</f>
        <v>0</v>
      </c>
      <c r="P1319" s="19" t="n">
        <f aca="false">IF(OR($M1319="",$M1319="ERR",$J1319="",$K1319="",$N1319=""),0,IF($N1319=0,IF(AND(OR(2=7,2=12),2&gt;=$K1319,2&lt;=IF($L1319="",12,$L1319)),$J1319,0),IF(AND(2&gt;=$K1319,2&lt;=IF($L1319="",12,$L1319),MOD(2-$K1319,$N1319)=0),$J1319,0)))</f>
        <v>0</v>
      </c>
      <c r="Q1319" s="19" t="n">
        <f aca="false">IF(OR($M1319="",$M1319="ERR",$J1319="",$K1319="",$N1319=""),0,IF($N1319=0,IF(AND(OR(3=7,3=12),3&gt;=$K1319,3&lt;=IF($L1319="",12,$L1319)),$J1319,0),IF(AND(3&gt;=$K1319,3&lt;=IF($L1319="",12,$L1319),MOD(3-$K1319,$N1319)=0),$J1319,0)))</f>
        <v>0</v>
      </c>
      <c r="R1319" s="19" t="n">
        <f aca="false">IF(OR($M1319="",$M1319="ERR",$J1319="",$K1319="",$N1319=""),0,IF($N1319=0,IF(AND(OR(4=7,4=12),4&gt;=$K1319,4&lt;=IF($L1319="",12,$L1319)),$J1319,0),IF(AND(4&gt;=$K1319,4&lt;=IF($L1319="",12,$L1319),MOD(4-$K1319,$N1319)=0),$J1319,0)))</f>
        <v>0</v>
      </c>
      <c r="S1319" s="19" t="n">
        <f aca="false">IF(OR($M1319="",$M1319="ERR",$J1319="",$K1319="",$N1319=""),0,IF($N1319=0,IF(AND(OR(5=7,5=12),5&gt;=$K1319,5&lt;=IF($L1319="",12,$L1319)),$J1319,0),IF(AND(5&gt;=$K1319,5&lt;=IF($L1319="",12,$L1319),MOD(5-$K1319,$N1319)=0),$J1319,0)))</f>
        <v>0</v>
      </c>
      <c r="T1319" s="19" t="n">
        <f aca="false">IF(OR($M1319="",$M1319="ERR",$J1319="",$K1319="",$N1319=""),0,IF($N1319=0,IF(AND(OR(6=7,6=12),6&gt;=$K1319,6&lt;=IF($L1319="",12,$L1319)),$J1319,0),IF(AND(6&gt;=$K1319,6&lt;=IF($L1319="",12,$L1319),MOD(6-$K1319,$N1319)=0),$J1319,0)))</f>
        <v>0</v>
      </c>
      <c r="U1319" s="19" t="n">
        <f aca="false">IF(OR($M1319="",$M1319="ERR",$J1319="",$K1319="",$N1319=""),0,IF($N1319=0,IF(AND(OR(7=7,7=12),7&gt;=$K1319,7&lt;=IF($L1319="",12,$L1319)),$J1319,0),IF(AND(7&gt;=$K1319,7&lt;=IF($L1319="",12,$L1319),MOD(7-$K1319,$N1319)=0),$J1319,0)))</f>
        <v>0</v>
      </c>
      <c r="V1319" s="19" t="n">
        <f aca="false">IF(OR($M1319="",$M1319="ERR",$J1319="",$K1319="",$N1319=""),0,IF($N1319=0,IF(AND(OR(8=7,8=12),8&gt;=$K1319,8&lt;=IF($L1319="",12,$L1319)),$J1319,0),IF(AND(8&gt;=$K1319,8&lt;=IF($L1319="",12,$L1319),MOD(8-$K1319,$N1319)=0),$J1319,0)))</f>
        <v>0</v>
      </c>
      <c r="W1319" s="19" t="n">
        <f aca="false">IF(OR($M1319="",$M1319="ERR",$J1319="",$K1319="",$N1319=""),0,IF($N1319=0,IF(AND(OR(9=7,9=12),9&gt;=$K1319,9&lt;=IF($L1319="",12,$L1319)),$J1319,0),IF(AND(9&gt;=$K1319,9&lt;=IF($L1319="",12,$L1319),MOD(9-$K1319,$N1319)=0),$J1319,0)))</f>
        <v>0</v>
      </c>
      <c r="X1319" s="19" t="n">
        <f aca="false">IF(OR($M1319="",$M1319="ERR",$J1319="",$K1319="",$N1319=""),0,IF($N1319=0,IF(AND(OR(10=7,10=12),10&gt;=$K1319,10&lt;=IF($L1319="",12,$L1319)),$J1319,0),IF(AND(10&gt;=$K1319,10&lt;=IF($L1319="",12,$L1319),MOD(10-$K1319,$N1319)=0),$J1319,0)))</f>
        <v>0</v>
      </c>
      <c r="Y1319" s="19" t="n">
        <f aca="false">IF(OR($M1319="",$M1319="ERR",$J1319="",$K1319="",$N1319=""),0,IF($N1319=0,IF(AND(OR(11=7,11=12),11&gt;=$K1319,11&lt;=IF($L1319="",12,$L1319)),$J1319,0),IF(AND(11&gt;=$K1319,11&lt;=IF($L1319="",12,$L1319),MOD(11-$K1319,$N1319)=0),$J1319,0)))</f>
        <v>0</v>
      </c>
      <c r="Z1319" s="19" t="n">
        <f aca="false">IF(OR($M1319="",$M1319="ERR",$J1319="",$K1319="",$N1319=""),0,IF($N1319=0,IF(AND(OR(12=7,12=12),12&gt;=$K1319,12&lt;=IF($L1319="",12,$L1319)),$J1319,0),IF(AND(12&gt;=$K1319,12&lt;=IF($L1319="",12,$L1319),MOD(12-$K1319,$N1319)=0),$J1319,0)))</f>
        <v>0</v>
      </c>
      <c r="AA1319" s="36" t="n">
        <f aca="false">SUM(O1319:Z1319)</f>
        <v>0</v>
      </c>
      <c r="AB1319" s="15" t="str">
        <f aca="false">IF(AND($B1319="",$D1319="",$J1319=""),"",IF($B1319="","Falta código",IF(ISNA(MATCH($B1319,LST_COD,0)),"Código no registrado en Trabajadores",IF($E1319="","Concepto no está en el catálogo",IF($M1319="ERR","Retención de otro empleador: Origen = Otro empleador",IF(OR($J1319="",$K1319=""),"Falta monto o mes",IF(OR($K1319&lt;1,$K1319&gt;12),"Mes inicio inválido",IF(AND($L1319&lt;&gt;"",OR($L1319&lt;$K1319,$L1319&gt;12)),"Mes fin inválido",IF($N1319="","Falta frecuencia",IF(AND($G1319&lt;&gt;"Otro empleador",SUMPRODUCT(($O1319:$Z1319&lt;&gt;0)*(((COLUMN($O1319:$Z1319)-14)&lt;INDEX(Trabajadores!$M$6:$M$105,MATCH($B1319,LST_COD,0)))+((COLUMN($O1319:$Z1319)-14)&gt;INDEX(Trabajadores!$N$6:$N$105,MATCH($B1319,LST_COD,0)))))&gt;0),"Aviso: hay meses fuera del periodo laboral","OK"))))))))))</f>
        <v/>
      </c>
    </row>
    <row r="1320" customFormat="false" ht="15" hidden="false" customHeight="false" outlineLevel="0" collapsed="false">
      <c r="A1320" s="23" t="n">
        <v>1315</v>
      </c>
      <c r="B1320" s="7"/>
      <c r="C1320" s="35" t="str">
        <f aca="false">IF($B1320="","",IFERROR(INDEX(Trabajadores!$D$6:$D$105,MATCH($B1320,LST_COD,0)),"¿Código?"))</f>
        <v/>
      </c>
      <c r="D1320" s="30"/>
      <c r="E1320" s="9" t="str">
        <f aca="false">IF($D1320="","",IFERROR(VLOOKUP($D1320,CONC_TABLA,2,FALSE()),""))</f>
        <v/>
      </c>
      <c r="F1320" s="9" t="str">
        <f aca="false">IF($D1320="","",IFERROR(VLOOKUP($D1320,CONC_TABLA,3,FALSE()),""))</f>
        <v/>
      </c>
      <c r="G1320" s="30"/>
      <c r="H1320" s="30"/>
      <c r="I1320" s="30"/>
      <c r="J1320" s="29"/>
      <c r="K1320" s="28"/>
      <c r="L1320" s="28"/>
      <c r="M1320" s="9" t="str">
        <f aca="false">IF(OR($B1320="",$E1320=""),"",IF($E1320="INA","INA",IF($G1320="Otro empleador",IF($E1320="RET","RETO",IF($E1320="ORD","OTO","OTX")),IF($E1320="RET","ERR",$E1320))))</f>
        <v/>
      </c>
      <c r="N1320" s="9" t="str">
        <f aca="false">IF($I1320="","",IFERROR(VLOOKUP($I1320,FREC_TABLA,2,FALSE()),""))</f>
        <v/>
      </c>
      <c r="O1320" s="19" t="n">
        <f aca="false">IF(OR($M1320="",$M1320="ERR",$J1320="",$K1320="",$N1320=""),0,IF($N1320=0,IF(AND(OR(1=7,1=12),1&gt;=$K1320,1&lt;=IF($L1320="",12,$L1320)),$J1320,0),IF(AND(1&gt;=$K1320,1&lt;=IF($L1320="",12,$L1320),MOD(1-$K1320,$N1320)=0),$J1320,0)))</f>
        <v>0</v>
      </c>
      <c r="P1320" s="19" t="n">
        <f aca="false">IF(OR($M1320="",$M1320="ERR",$J1320="",$K1320="",$N1320=""),0,IF($N1320=0,IF(AND(OR(2=7,2=12),2&gt;=$K1320,2&lt;=IF($L1320="",12,$L1320)),$J1320,0),IF(AND(2&gt;=$K1320,2&lt;=IF($L1320="",12,$L1320),MOD(2-$K1320,$N1320)=0),$J1320,0)))</f>
        <v>0</v>
      </c>
      <c r="Q1320" s="19" t="n">
        <f aca="false">IF(OR($M1320="",$M1320="ERR",$J1320="",$K1320="",$N1320=""),0,IF($N1320=0,IF(AND(OR(3=7,3=12),3&gt;=$K1320,3&lt;=IF($L1320="",12,$L1320)),$J1320,0),IF(AND(3&gt;=$K1320,3&lt;=IF($L1320="",12,$L1320),MOD(3-$K1320,$N1320)=0),$J1320,0)))</f>
        <v>0</v>
      </c>
      <c r="R1320" s="19" t="n">
        <f aca="false">IF(OR($M1320="",$M1320="ERR",$J1320="",$K1320="",$N1320=""),0,IF($N1320=0,IF(AND(OR(4=7,4=12),4&gt;=$K1320,4&lt;=IF($L1320="",12,$L1320)),$J1320,0),IF(AND(4&gt;=$K1320,4&lt;=IF($L1320="",12,$L1320),MOD(4-$K1320,$N1320)=0),$J1320,0)))</f>
        <v>0</v>
      </c>
      <c r="S1320" s="19" t="n">
        <f aca="false">IF(OR($M1320="",$M1320="ERR",$J1320="",$K1320="",$N1320=""),0,IF($N1320=0,IF(AND(OR(5=7,5=12),5&gt;=$K1320,5&lt;=IF($L1320="",12,$L1320)),$J1320,0),IF(AND(5&gt;=$K1320,5&lt;=IF($L1320="",12,$L1320),MOD(5-$K1320,$N1320)=0),$J1320,0)))</f>
        <v>0</v>
      </c>
      <c r="T1320" s="19" t="n">
        <f aca="false">IF(OR($M1320="",$M1320="ERR",$J1320="",$K1320="",$N1320=""),0,IF($N1320=0,IF(AND(OR(6=7,6=12),6&gt;=$K1320,6&lt;=IF($L1320="",12,$L1320)),$J1320,0),IF(AND(6&gt;=$K1320,6&lt;=IF($L1320="",12,$L1320),MOD(6-$K1320,$N1320)=0),$J1320,0)))</f>
        <v>0</v>
      </c>
      <c r="U1320" s="19" t="n">
        <f aca="false">IF(OR($M1320="",$M1320="ERR",$J1320="",$K1320="",$N1320=""),0,IF($N1320=0,IF(AND(OR(7=7,7=12),7&gt;=$K1320,7&lt;=IF($L1320="",12,$L1320)),$J1320,0),IF(AND(7&gt;=$K1320,7&lt;=IF($L1320="",12,$L1320),MOD(7-$K1320,$N1320)=0),$J1320,0)))</f>
        <v>0</v>
      </c>
      <c r="V1320" s="19" t="n">
        <f aca="false">IF(OR($M1320="",$M1320="ERR",$J1320="",$K1320="",$N1320=""),0,IF($N1320=0,IF(AND(OR(8=7,8=12),8&gt;=$K1320,8&lt;=IF($L1320="",12,$L1320)),$J1320,0),IF(AND(8&gt;=$K1320,8&lt;=IF($L1320="",12,$L1320),MOD(8-$K1320,$N1320)=0),$J1320,0)))</f>
        <v>0</v>
      </c>
      <c r="W1320" s="19" t="n">
        <f aca="false">IF(OR($M1320="",$M1320="ERR",$J1320="",$K1320="",$N1320=""),0,IF($N1320=0,IF(AND(OR(9=7,9=12),9&gt;=$K1320,9&lt;=IF($L1320="",12,$L1320)),$J1320,0),IF(AND(9&gt;=$K1320,9&lt;=IF($L1320="",12,$L1320),MOD(9-$K1320,$N1320)=0),$J1320,0)))</f>
        <v>0</v>
      </c>
      <c r="X1320" s="19" t="n">
        <f aca="false">IF(OR($M1320="",$M1320="ERR",$J1320="",$K1320="",$N1320=""),0,IF($N1320=0,IF(AND(OR(10=7,10=12),10&gt;=$K1320,10&lt;=IF($L1320="",12,$L1320)),$J1320,0),IF(AND(10&gt;=$K1320,10&lt;=IF($L1320="",12,$L1320),MOD(10-$K1320,$N1320)=0),$J1320,0)))</f>
        <v>0</v>
      </c>
      <c r="Y1320" s="19" t="n">
        <f aca="false">IF(OR($M1320="",$M1320="ERR",$J1320="",$K1320="",$N1320=""),0,IF($N1320=0,IF(AND(OR(11=7,11=12),11&gt;=$K1320,11&lt;=IF($L1320="",12,$L1320)),$J1320,0),IF(AND(11&gt;=$K1320,11&lt;=IF($L1320="",12,$L1320),MOD(11-$K1320,$N1320)=0),$J1320,0)))</f>
        <v>0</v>
      </c>
      <c r="Z1320" s="19" t="n">
        <f aca="false">IF(OR($M1320="",$M1320="ERR",$J1320="",$K1320="",$N1320=""),0,IF($N1320=0,IF(AND(OR(12=7,12=12),12&gt;=$K1320,12&lt;=IF($L1320="",12,$L1320)),$J1320,0),IF(AND(12&gt;=$K1320,12&lt;=IF($L1320="",12,$L1320),MOD(12-$K1320,$N1320)=0),$J1320,0)))</f>
        <v>0</v>
      </c>
      <c r="AA1320" s="36" t="n">
        <f aca="false">SUM(O1320:Z1320)</f>
        <v>0</v>
      </c>
      <c r="AB1320" s="15" t="str">
        <f aca="false">IF(AND($B1320="",$D1320="",$J1320=""),"",IF($B1320="","Falta código",IF(ISNA(MATCH($B1320,LST_COD,0)),"Código no registrado en Trabajadores",IF($E1320="","Concepto no está en el catálogo",IF($M1320="ERR","Retención de otro empleador: Origen = Otro empleador",IF(OR($J1320="",$K1320=""),"Falta monto o mes",IF(OR($K1320&lt;1,$K1320&gt;12),"Mes inicio inválido",IF(AND($L1320&lt;&gt;"",OR($L1320&lt;$K1320,$L1320&gt;12)),"Mes fin inválido",IF($N1320="","Falta frecuencia",IF(AND($G1320&lt;&gt;"Otro empleador",SUMPRODUCT(($O1320:$Z1320&lt;&gt;0)*(((COLUMN($O1320:$Z1320)-14)&lt;INDEX(Trabajadores!$M$6:$M$105,MATCH($B1320,LST_COD,0)))+((COLUMN($O1320:$Z1320)-14)&gt;INDEX(Trabajadores!$N$6:$N$105,MATCH($B1320,LST_COD,0)))))&gt;0),"Aviso: hay meses fuera del periodo laboral","OK"))))))))))</f>
        <v/>
      </c>
    </row>
    <row r="1321" customFormat="false" ht="15" hidden="false" customHeight="false" outlineLevel="0" collapsed="false">
      <c r="A1321" s="23" t="n">
        <v>1316</v>
      </c>
      <c r="B1321" s="7"/>
      <c r="C1321" s="35" t="str">
        <f aca="false">IF($B1321="","",IFERROR(INDEX(Trabajadores!$D$6:$D$105,MATCH($B1321,LST_COD,0)),"¿Código?"))</f>
        <v/>
      </c>
      <c r="D1321" s="30"/>
      <c r="E1321" s="9" t="str">
        <f aca="false">IF($D1321="","",IFERROR(VLOOKUP($D1321,CONC_TABLA,2,FALSE()),""))</f>
        <v/>
      </c>
      <c r="F1321" s="9" t="str">
        <f aca="false">IF($D1321="","",IFERROR(VLOOKUP($D1321,CONC_TABLA,3,FALSE()),""))</f>
        <v/>
      </c>
      <c r="G1321" s="30"/>
      <c r="H1321" s="30"/>
      <c r="I1321" s="30"/>
      <c r="J1321" s="29"/>
      <c r="K1321" s="28"/>
      <c r="L1321" s="28"/>
      <c r="M1321" s="9" t="str">
        <f aca="false">IF(OR($B1321="",$E1321=""),"",IF($E1321="INA","INA",IF($G1321="Otro empleador",IF($E1321="RET","RETO",IF($E1321="ORD","OTO","OTX")),IF($E1321="RET","ERR",$E1321))))</f>
        <v/>
      </c>
      <c r="N1321" s="9" t="str">
        <f aca="false">IF($I1321="","",IFERROR(VLOOKUP($I1321,FREC_TABLA,2,FALSE()),""))</f>
        <v/>
      </c>
      <c r="O1321" s="19" t="n">
        <f aca="false">IF(OR($M1321="",$M1321="ERR",$J1321="",$K1321="",$N1321=""),0,IF($N1321=0,IF(AND(OR(1=7,1=12),1&gt;=$K1321,1&lt;=IF($L1321="",12,$L1321)),$J1321,0),IF(AND(1&gt;=$K1321,1&lt;=IF($L1321="",12,$L1321),MOD(1-$K1321,$N1321)=0),$J1321,0)))</f>
        <v>0</v>
      </c>
      <c r="P1321" s="19" t="n">
        <f aca="false">IF(OR($M1321="",$M1321="ERR",$J1321="",$K1321="",$N1321=""),0,IF($N1321=0,IF(AND(OR(2=7,2=12),2&gt;=$K1321,2&lt;=IF($L1321="",12,$L1321)),$J1321,0),IF(AND(2&gt;=$K1321,2&lt;=IF($L1321="",12,$L1321),MOD(2-$K1321,$N1321)=0),$J1321,0)))</f>
        <v>0</v>
      </c>
      <c r="Q1321" s="19" t="n">
        <f aca="false">IF(OR($M1321="",$M1321="ERR",$J1321="",$K1321="",$N1321=""),0,IF($N1321=0,IF(AND(OR(3=7,3=12),3&gt;=$K1321,3&lt;=IF($L1321="",12,$L1321)),$J1321,0),IF(AND(3&gt;=$K1321,3&lt;=IF($L1321="",12,$L1321),MOD(3-$K1321,$N1321)=0),$J1321,0)))</f>
        <v>0</v>
      </c>
      <c r="R1321" s="19" t="n">
        <f aca="false">IF(OR($M1321="",$M1321="ERR",$J1321="",$K1321="",$N1321=""),0,IF($N1321=0,IF(AND(OR(4=7,4=12),4&gt;=$K1321,4&lt;=IF($L1321="",12,$L1321)),$J1321,0),IF(AND(4&gt;=$K1321,4&lt;=IF($L1321="",12,$L1321),MOD(4-$K1321,$N1321)=0),$J1321,0)))</f>
        <v>0</v>
      </c>
      <c r="S1321" s="19" t="n">
        <f aca="false">IF(OR($M1321="",$M1321="ERR",$J1321="",$K1321="",$N1321=""),0,IF($N1321=0,IF(AND(OR(5=7,5=12),5&gt;=$K1321,5&lt;=IF($L1321="",12,$L1321)),$J1321,0),IF(AND(5&gt;=$K1321,5&lt;=IF($L1321="",12,$L1321),MOD(5-$K1321,$N1321)=0),$J1321,0)))</f>
        <v>0</v>
      </c>
      <c r="T1321" s="19" t="n">
        <f aca="false">IF(OR($M1321="",$M1321="ERR",$J1321="",$K1321="",$N1321=""),0,IF($N1321=0,IF(AND(OR(6=7,6=12),6&gt;=$K1321,6&lt;=IF($L1321="",12,$L1321)),$J1321,0),IF(AND(6&gt;=$K1321,6&lt;=IF($L1321="",12,$L1321),MOD(6-$K1321,$N1321)=0),$J1321,0)))</f>
        <v>0</v>
      </c>
      <c r="U1321" s="19" t="n">
        <f aca="false">IF(OR($M1321="",$M1321="ERR",$J1321="",$K1321="",$N1321=""),0,IF($N1321=0,IF(AND(OR(7=7,7=12),7&gt;=$K1321,7&lt;=IF($L1321="",12,$L1321)),$J1321,0),IF(AND(7&gt;=$K1321,7&lt;=IF($L1321="",12,$L1321),MOD(7-$K1321,$N1321)=0),$J1321,0)))</f>
        <v>0</v>
      </c>
      <c r="V1321" s="19" t="n">
        <f aca="false">IF(OR($M1321="",$M1321="ERR",$J1321="",$K1321="",$N1321=""),0,IF($N1321=0,IF(AND(OR(8=7,8=12),8&gt;=$K1321,8&lt;=IF($L1321="",12,$L1321)),$J1321,0),IF(AND(8&gt;=$K1321,8&lt;=IF($L1321="",12,$L1321),MOD(8-$K1321,$N1321)=0),$J1321,0)))</f>
        <v>0</v>
      </c>
      <c r="W1321" s="19" t="n">
        <f aca="false">IF(OR($M1321="",$M1321="ERR",$J1321="",$K1321="",$N1321=""),0,IF($N1321=0,IF(AND(OR(9=7,9=12),9&gt;=$K1321,9&lt;=IF($L1321="",12,$L1321)),$J1321,0),IF(AND(9&gt;=$K1321,9&lt;=IF($L1321="",12,$L1321),MOD(9-$K1321,$N1321)=0),$J1321,0)))</f>
        <v>0</v>
      </c>
      <c r="X1321" s="19" t="n">
        <f aca="false">IF(OR($M1321="",$M1321="ERR",$J1321="",$K1321="",$N1321=""),0,IF($N1321=0,IF(AND(OR(10=7,10=12),10&gt;=$K1321,10&lt;=IF($L1321="",12,$L1321)),$J1321,0),IF(AND(10&gt;=$K1321,10&lt;=IF($L1321="",12,$L1321),MOD(10-$K1321,$N1321)=0),$J1321,0)))</f>
        <v>0</v>
      </c>
      <c r="Y1321" s="19" t="n">
        <f aca="false">IF(OR($M1321="",$M1321="ERR",$J1321="",$K1321="",$N1321=""),0,IF($N1321=0,IF(AND(OR(11=7,11=12),11&gt;=$K1321,11&lt;=IF($L1321="",12,$L1321)),$J1321,0),IF(AND(11&gt;=$K1321,11&lt;=IF($L1321="",12,$L1321),MOD(11-$K1321,$N1321)=0),$J1321,0)))</f>
        <v>0</v>
      </c>
      <c r="Z1321" s="19" t="n">
        <f aca="false">IF(OR($M1321="",$M1321="ERR",$J1321="",$K1321="",$N1321=""),0,IF($N1321=0,IF(AND(OR(12=7,12=12),12&gt;=$K1321,12&lt;=IF($L1321="",12,$L1321)),$J1321,0),IF(AND(12&gt;=$K1321,12&lt;=IF($L1321="",12,$L1321),MOD(12-$K1321,$N1321)=0),$J1321,0)))</f>
        <v>0</v>
      </c>
      <c r="AA1321" s="36" t="n">
        <f aca="false">SUM(O1321:Z1321)</f>
        <v>0</v>
      </c>
      <c r="AB1321" s="15" t="str">
        <f aca="false">IF(AND($B1321="",$D1321="",$J1321=""),"",IF($B1321="","Falta código",IF(ISNA(MATCH($B1321,LST_COD,0)),"Código no registrado en Trabajadores",IF($E1321="","Concepto no está en el catálogo",IF($M1321="ERR","Retención de otro empleador: Origen = Otro empleador",IF(OR($J1321="",$K1321=""),"Falta monto o mes",IF(OR($K1321&lt;1,$K1321&gt;12),"Mes inicio inválido",IF(AND($L1321&lt;&gt;"",OR($L1321&lt;$K1321,$L1321&gt;12)),"Mes fin inválido",IF($N1321="","Falta frecuencia",IF(AND($G1321&lt;&gt;"Otro empleador",SUMPRODUCT(($O1321:$Z1321&lt;&gt;0)*(((COLUMN($O1321:$Z1321)-14)&lt;INDEX(Trabajadores!$M$6:$M$105,MATCH($B1321,LST_COD,0)))+((COLUMN($O1321:$Z1321)-14)&gt;INDEX(Trabajadores!$N$6:$N$105,MATCH($B1321,LST_COD,0)))))&gt;0),"Aviso: hay meses fuera del periodo laboral","OK"))))))))))</f>
        <v/>
      </c>
    </row>
    <row r="1322" customFormat="false" ht="15" hidden="false" customHeight="false" outlineLevel="0" collapsed="false">
      <c r="A1322" s="23" t="n">
        <v>1317</v>
      </c>
      <c r="B1322" s="7"/>
      <c r="C1322" s="35" t="str">
        <f aca="false">IF($B1322="","",IFERROR(INDEX(Trabajadores!$D$6:$D$105,MATCH($B1322,LST_COD,0)),"¿Código?"))</f>
        <v/>
      </c>
      <c r="D1322" s="30"/>
      <c r="E1322" s="9" t="str">
        <f aca="false">IF($D1322="","",IFERROR(VLOOKUP($D1322,CONC_TABLA,2,FALSE()),""))</f>
        <v/>
      </c>
      <c r="F1322" s="9" t="str">
        <f aca="false">IF($D1322="","",IFERROR(VLOOKUP($D1322,CONC_TABLA,3,FALSE()),""))</f>
        <v/>
      </c>
      <c r="G1322" s="30"/>
      <c r="H1322" s="30"/>
      <c r="I1322" s="30"/>
      <c r="J1322" s="29"/>
      <c r="K1322" s="28"/>
      <c r="L1322" s="28"/>
      <c r="M1322" s="9" t="str">
        <f aca="false">IF(OR($B1322="",$E1322=""),"",IF($E1322="INA","INA",IF($G1322="Otro empleador",IF($E1322="RET","RETO",IF($E1322="ORD","OTO","OTX")),IF($E1322="RET","ERR",$E1322))))</f>
        <v/>
      </c>
      <c r="N1322" s="9" t="str">
        <f aca="false">IF($I1322="","",IFERROR(VLOOKUP($I1322,FREC_TABLA,2,FALSE()),""))</f>
        <v/>
      </c>
      <c r="O1322" s="19" t="n">
        <f aca="false">IF(OR($M1322="",$M1322="ERR",$J1322="",$K1322="",$N1322=""),0,IF($N1322=0,IF(AND(OR(1=7,1=12),1&gt;=$K1322,1&lt;=IF($L1322="",12,$L1322)),$J1322,0),IF(AND(1&gt;=$K1322,1&lt;=IF($L1322="",12,$L1322),MOD(1-$K1322,$N1322)=0),$J1322,0)))</f>
        <v>0</v>
      </c>
      <c r="P1322" s="19" t="n">
        <f aca="false">IF(OR($M1322="",$M1322="ERR",$J1322="",$K1322="",$N1322=""),0,IF($N1322=0,IF(AND(OR(2=7,2=12),2&gt;=$K1322,2&lt;=IF($L1322="",12,$L1322)),$J1322,0),IF(AND(2&gt;=$K1322,2&lt;=IF($L1322="",12,$L1322),MOD(2-$K1322,$N1322)=0),$J1322,0)))</f>
        <v>0</v>
      </c>
      <c r="Q1322" s="19" t="n">
        <f aca="false">IF(OR($M1322="",$M1322="ERR",$J1322="",$K1322="",$N1322=""),0,IF($N1322=0,IF(AND(OR(3=7,3=12),3&gt;=$K1322,3&lt;=IF($L1322="",12,$L1322)),$J1322,0),IF(AND(3&gt;=$K1322,3&lt;=IF($L1322="",12,$L1322),MOD(3-$K1322,$N1322)=0),$J1322,0)))</f>
        <v>0</v>
      </c>
      <c r="R1322" s="19" t="n">
        <f aca="false">IF(OR($M1322="",$M1322="ERR",$J1322="",$K1322="",$N1322=""),0,IF($N1322=0,IF(AND(OR(4=7,4=12),4&gt;=$K1322,4&lt;=IF($L1322="",12,$L1322)),$J1322,0),IF(AND(4&gt;=$K1322,4&lt;=IF($L1322="",12,$L1322),MOD(4-$K1322,$N1322)=0),$J1322,0)))</f>
        <v>0</v>
      </c>
      <c r="S1322" s="19" t="n">
        <f aca="false">IF(OR($M1322="",$M1322="ERR",$J1322="",$K1322="",$N1322=""),0,IF($N1322=0,IF(AND(OR(5=7,5=12),5&gt;=$K1322,5&lt;=IF($L1322="",12,$L1322)),$J1322,0),IF(AND(5&gt;=$K1322,5&lt;=IF($L1322="",12,$L1322),MOD(5-$K1322,$N1322)=0),$J1322,0)))</f>
        <v>0</v>
      </c>
      <c r="T1322" s="19" t="n">
        <f aca="false">IF(OR($M1322="",$M1322="ERR",$J1322="",$K1322="",$N1322=""),0,IF($N1322=0,IF(AND(OR(6=7,6=12),6&gt;=$K1322,6&lt;=IF($L1322="",12,$L1322)),$J1322,0),IF(AND(6&gt;=$K1322,6&lt;=IF($L1322="",12,$L1322),MOD(6-$K1322,$N1322)=0),$J1322,0)))</f>
        <v>0</v>
      </c>
      <c r="U1322" s="19" t="n">
        <f aca="false">IF(OR($M1322="",$M1322="ERR",$J1322="",$K1322="",$N1322=""),0,IF($N1322=0,IF(AND(OR(7=7,7=12),7&gt;=$K1322,7&lt;=IF($L1322="",12,$L1322)),$J1322,0),IF(AND(7&gt;=$K1322,7&lt;=IF($L1322="",12,$L1322),MOD(7-$K1322,$N1322)=0),$J1322,0)))</f>
        <v>0</v>
      </c>
      <c r="V1322" s="19" t="n">
        <f aca="false">IF(OR($M1322="",$M1322="ERR",$J1322="",$K1322="",$N1322=""),0,IF($N1322=0,IF(AND(OR(8=7,8=12),8&gt;=$K1322,8&lt;=IF($L1322="",12,$L1322)),$J1322,0),IF(AND(8&gt;=$K1322,8&lt;=IF($L1322="",12,$L1322),MOD(8-$K1322,$N1322)=0),$J1322,0)))</f>
        <v>0</v>
      </c>
      <c r="W1322" s="19" t="n">
        <f aca="false">IF(OR($M1322="",$M1322="ERR",$J1322="",$K1322="",$N1322=""),0,IF($N1322=0,IF(AND(OR(9=7,9=12),9&gt;=$K1322,9&lt;=IF($L1322="",12,$L1322)),$J1322,0),IF(AND(9&gt;=$K1322,9&lt;=IF($L1322="",12,$L1322),MOD(9-$K1322,$N1322)=0),$J1322,0)))</f>
        <v>0</v>
      </c>
      <c r="X1322" s="19" t="n">
        <f aca="false">IF(OR($M1322="",$M1322="ERR",$J1322="",$K1322="",$N1322=""),0,IF($N1322=0,IF(AND(OR(10=7,10=12),10&gt;=$K1322,10&lt;=IF($L1322="",12,$L1322)),$J1322,0),IF(AND(10&gt;=$K1322,10&lt;=IF($L1322="",12,$L1322),MOD(10-$K1322,$N1322)=0),$J1322,0)))</f>
        <v>0</v>
      </c>
      <c r="Y1322" s="19" t="n">
        <f aca="false">IF(OR($M1322="",$M1322="ERR",$J1322="",$K1322="",$N1322=""),0,IF($N1322=0,IF(AND(OR(11=7,11=12),11&gt;=$K1322,11&lt;=IF($L1322="",12,$L1322)),$J1322,0),IF(AND(11&gt;=$K1322,11&lt;=IF($L1322="",12,$L1322),MOD(11-$K1322,$N1322)=0),$J1322,0)))</f>
        <v>0</v>
      </c>
      <c r="Z1322" s="19" t="n">
        <f aca="false">IF(OR($M1322="",$M1322="ERR",$J1322="",$K1322="",$N1322=""),0,IF($N1322=0,IF(AND(OR(12=7,12=12),12&gt;=$K1322,12&lt;=IF($L1322="",12,$L1322)),$J1322,0),IF(AND(12&gt;=$K1322,12&lt;=IF($L1322="",12,$L1322),MOD(12-$K1322,$N1322)=0),$J1322,0)))</f>
        <v>0</v>
      </c>
      <c r="AA1322" s="36" t="n">
        <f aca="false">SUM(O1322:Z1322)</f>
        <v>0</v>
      </c>
      <c r="AB1322" s="15" t="str">
        <f aca="false">IF(AND($B1322="",$D1322="",$J1322=""),"",IF($B1322="","Falta código",IF(ISNA(MATCH($B1322,LST_COD,0)),"Código no registrado en Trabajadores",IF($E1322="","Concepto no está en el catálogo",IF($M1322="ERR","Retención de otro empleador: Origen = Otro empleador",IF(OR($J1322="",$K1322=""),"Falta monto o mes",IF(OR($K1322&lt;1,$K1322&gt;12),"Mes inicio inválido",IF(AND($L1322&lt;&gt;"",OR($L1322&lt;$K1322,$L1322&gt;12)),"Mes fin inválido",IF($N1322="","Falta frecuencia",IF(AND($G1322&lt;&gt;"Otro empleador",SUMPRODUCT(($O1322:$Z1322&lt;&gt;0)*(((COLUMN($O1322:$Z1322)-14)&lt;INDEX(Trabajadores!$M$6:$M$105,MATCH($B1322,LST_COD,0)))+((COLUMN($O1322:$Z1322)-14)&gt;INDEX(Trabajadores!$N$6:$N$105,MATCH($B1322,LST_COD,0)))))&gt;0),"Aviso: hay meses fuera del periodo laboral","OK"))))))))))</f>
        <v/>
      </c>
    </row>
    <row r="1323" customFormat="false" ht="15" hidden="false" customHeight="false" outlineLevel="0" collapsed="false">
      <c r="A1323" s="23" t="n">
        <v>1318</v>
      </c>
      <c r="B1323" s="7"/>
      <c r="C1323" s="35" t="str">
        <f aca="false">IF($B1323="","",IFERROR(INDEX(Trabajadores!$D$6:$D$105,MATCH($B1323,LST_COD,0)),"¿Código?"))</f>
        <v/>
      </c>
      <c r="D1323" s="30"/>
      <c r="E1323" s="9" t="str">
        <f aca="false">IF($D1323="","",IFERROR(VLOOKUP($D1323,CONC_TABLA,2,FALSE()),""))</f>
        <v/>
      </c>
      <c r="F1323" s="9" t="str">
        <f aca="false">IF($D1323="","",IFERROR(VLOOKUP($D1323,CONC_TABLA,3,FALSE()),""))</f>
        <v/>
      </c>
      <c r="G1323" s="30"/>
      <c r="H1323" s="30"/>
      <c r="I1323" s="30"/>
      <c r="J1323" s="29"/>
      <c r="K1323" s="28"/>
      <c r="L1323" s="28"/>
      <c r="M1323" s="9" t="str">
        <f aca="false">IF(OR($B1323="",$E1323=""),"",IF($E1323="INA","INA",IF($G1323="Otro empleador",IF($E1323="RET","RETO",IF($E1323="ORD","OTO","OTX")),IF($E1323="RET","ERR",$E1323))))</f>
        <v/>
      </c>
      <c r="N1323" s="9" t="str">
        <f aca="false">IF($I1323="","",IFERROR(VLOOKUP($I1323,FREC_TABLA,2,FALSE()),""))</f>
        <v/>
      </c>
      <c r="O1323" s="19" t="n">
        <f aca="false">IF(OR($M1323="",$M1323="ERR",$J1323="",$K1323="",$N1323=""),0,IF($N1323=0,IF(AND(OR(1=7,1=12),1&gt;=$K1323,1&lt;=IF($L1323="",12,$L1323)),$J1323,0),IF(AND(1&gt;=$K1323,1&lt;=IF($L1323="",12,$L1323),MOD(1-$K1323,$N1323)=0),$J1323,0)))</f>
        <v>0</v>
      </c>
      <c r="P1323" s="19" t="n">
        <f aca="false">IF(OR($M1323="",$M1323="ERR",$J1323="",$K1323="",$N1323=""),0,IF($N1323=0,IF(AND(OR(2=7,2=12),2&gt;=$K1323,2&lt;=IF($L1323="",12,$L1323)),$J1323,0),IF(AND(2&gt;=$K1323,2&lt;=IF($L1323="",12,$L1323),MOD(2-$K1323,$N1323)=0),$J1323,0)))</f>
        <v>0</v>
      </c>
      <c r="Q1323" s="19" t="n">
        <f aca="false">IF(OR($M1323="",$M1323="ERR",$J1323="",$K1323="",$N1323=""),0,IF($N1323=0,IF(AND(OR(3=7,3=12),3&gt;=$K1323,3&lt;=IF($L1323="",12,$L1323)),$J1323,0),IF(AND(3&gt;=$K1323,3&lt;=IF($L1323="",12,$L1323),MOD(3-$K1323,$N1323)=0),$J1323,0)))</f>
        <v>0</v>
      </c>
      <c r="R1323" s="19" t="n">
        <f aca="false">IF(OR($M1323="",$M1323="ERR",$J1323="",$K1323="",$N1323=""),0,IF($N1323=0,IF(AND(OR(4=7,4=12),4&gt;=$K1323,4&lt;=IF($L1323="",12,$L1323)),$J1323,0),IF(AND(4&gt;=$K1323,4&lt;=IF($L1323="",12,$L1323),MOD(4-$K1323,$N1323)=0),$J1323,0)))</f>
        <v>0</v>
      </c>
      <c r="S1323" s="19" t="n">
        <f aca="false">IF(OR($M1323="",$M1323="ERR",$J1323="",$K1323="",$N1323=""),0,IF($N1323=0,IF(AND(OR(5=7,5=12),5&gt;=$K1323,5&lt;=IF($L1323="",12,$L1323)),$J1323,0),IF(AND(5&gt;=$K1323,5&lt;=IF($L1323="",12,$L1323),MOD(5-$K1323,$N1323)=0),$J1323,0)))</f>
        <v>0</v>
      </c>
      <c r="T1323" s="19" t="n">
        <f aca="false">IF(OR($M1323="",$M1323="ERR",$J1323="",$K1323="",$N1323=""),0,IF($N1323=0,IF(AND(OR(6=7,6=12),6&gt;=$K1323,6&lt;=IF($L1323="",12,$L1323)),$J1323,0),IF(AND(6&gt;=$K1323,6&lt;=IF($L1323="",12,$L1323),MOD(6-$K1323,$N1323)=0),$J1323,0)))</f>
        <v>0</v>
      </c>
      <c r="U1323" s="19" t="n">
        <f aca="false">IF(OR($M1323="",$M1323="ERR",$J1323="",$K1323="",$N1323=""),0,IF($N1323=0,IF(AND(OR(7=7,7=12),7&gt;=$K1323,7&lt;=IF($L1323="",12,$L1323)),$J1323,0),IF(AND(7&gt;=$K1323,7&lt;=IF($L1323="",12,$L1323),MOD(7-$K1323,$N1323)=0),$J1323,0)))</f>
        <v>0</v>
      </c>
      <c r="V1323" s="19" t="n">
        <f aca="false">IF(OR($M1323="",$M1323="ERR",$J1323="",$K1323="",$N1323=""),0,IF($N1323=0,IF(AND(OR(8=7,8=12),8&gt;=$K1323,8&lt;=IF($L1323="",12,$L1323)),$J1323,0),IF(AND(8&gt;=$K1323,8&lt;=IF($L1323="",12,$L1323),MOD(8-$K1323,$N1323)=0),$J1323,0)))</f>
        <v>0</v>
      </c>
      <c r="W1323" s="19" t="n">
        <f aca="false">IF(OR($M1323="",$M1323="ERR",$J1323="",$K1323="",$N1323=""),0,IF($N1323=0,IF(AND(OR(9=7,9=12),9&gt;=$K1323,9&lt;=IF($L1323="",12,$L1323)),$J1323,0),IF(AND(9&gt;=$K1323,9&lt;=IF($L1323="",12,$L1323),MOD(9-$K1323,$N1323)=0),$J1323,0)))</f>
        <v>0</v>
      </c>
      <c r="X1323" s="19" t="n">
        <f aca="false">IF(OR($M1323="",$M1323="ERR",$J1323="",$K1323="",$N1323=""),0,IF($N1323=0,IF(AND(OR(10=7,10=12),10&gt;=$K1323,10&lt;=IF($L1323="",12,$L1323)),$J1323,0),IF(AND(10&gt;=$K1323,10&lt;=IF($L1323="",12,$L1323),MOD(10-$K1323,$N1323)=0),$J1323,0)))</f>
        <v>0</v>
      </c>
      <c r="Y1323" s="19" t="n">
        <f aca="false">IF(OR($M1323="",$M1323="ERR",$J1323="",$K1323="",$N1323=""),0,IF($N1323=0,IF(AND(OR(11=7,11=12),11&gt;=$K1323,11&lt;=IF($L1323="",12,$L1323)),$J1323,0),IF(AND(11&gt;=$K1323,11&lt;=IF($L1323="",12,$L1323),MOD(11-$K1323,$N1323)=0),$J1323,0)))</f>
        <v>0</v>
      </c>
      <c r="Z1323" s="19" t="n">
        <f aca="false">IF(OR($M1323="",$M1323="ERR",$J1323="",$K1323="",$N1323=""),0,IF($N1323=0,IF(AND(OR(12=7,12=12),12&gt;=$K1323,12&lt;=IF($L1323="",12,$L1323)),$J1323,0),IF(AND(12&gt;=$K1323,12&lt;=IF($L1323="",12,$L1323),MOD(12-$K1323,$N1323)=0),$J1323,0)))</f>
        <v>0</v>
      </c>
      <c r="AA1323" s="36" t="n">
        <f aca="false">SUM(O1323:Z1323)</f>
        <v>0</v>
      </c>
      <c r="AB1323" s="15" t="str">
        <f aca="false">IF(AND($B1323="",$D1323="",$J1323=""),"",IF($B1323="","Falta código",IF(ISNA(MATCH($B1323,LST_COD,0)),"Código no registrado en Trabajadores",IF($E1323="","Concepto no está en el catálogo",IF($M1323="ERR","Retención de otro empleador: Origen = Otro empleador",IF(OR($J1323="",$K1323=""),"Falta monto o mes",IF(OR($K1323&lt;1,$K1323&gt;12),"Mes inicio inválido",IF(AND($L1323&lt;&gt;"",OR($L1323&lt;$K1323,$L1323&gt;12)),"Mes fin inválido",IF($N1323="","Falta frecuencia",IF(AND($G1323&lt;&gt;"Otro empleador",SUMPRODUCT(($O1323:$Z1323&lt;&gt;0)*(((COLUMN($O1323:$Z1323)-14)&lt;INDEX(Trabajadores!$M$6:$M$105,MATCH($B1323,LST_COD,0)))+((COLUMN($O1323:$Z1323)-14)&gt;INDEX(Trabajadores!$N$6:$N$105,MATCH($B1323,LST_COD,0)))))&gt;0),"Aviso: hay meses fuera del periodo laboral","OK"))))))))))</f>
        <v/>
      </c>
    </row>
    <row r="1324" customFormat="false" ht="15" hidden="false" customHeight="false" outlineLevel="0" collapsed="false">
      <c r="A1324" s="23" t="n">
        <v>1319</v>
      </c>
      <c r="B1324" s="7"/>
      <c r="C1324" s="35" t="str">
        <f aca="false">IF($B1324="","",IFERROR(INDEX(Trabajadores!$D$6:$D$105,MATCH($B1324,LST_COD,0)),"¿Código?"))</f>
        <v/>
      </c>
      <c r="D1324" s="30"/>
      <c r="E1324" s="9" t="str">
        <f aca="false">IF($D1324="","",IFERROR(VLOOKUP($D1324,CONC_TABLA,2,FALSE()),""))</f>
        <v/>
      </c>
      <c r="F1324" s="9" t="str">
        <f aca="false">IF($D1324="","",IFERROR(VLOOKUP($D1324,CONC_TABLA,3,FALSE()),""))</f>
        <v/>
      </c>
      <c r="G1324" s="30"/>
      <c r="H1324" s="30"/>
      <c r="I1324" s="30"/>
      <c r="J1324" s="29"/>
      <c r="K1324" s="28"/>
      <c r="L1324" s="28"/>
      <c r="M1324" s="9" t="str">
        <f aca="false">IF(OR($B1324="",$E1324=""),"",IF($E1324="INA","INA",IF($G1324="Otro empleador",IF($E1324="RET","RETO",IF($E1324="ORD","OTO","OTX")),IF($E1324="RET","ERR",$E1324))))</f>
        <v/>
      </c>
      <c r="N1324" s="9" t="str">
        <f aca="false">IF($I1324="","",IFERROR(VLOOKUP($I1324,FREC_TABLA,2,FALSE()),""))</f>
        <v/>
      </c>
      <c r="O1324" s="19" t="n">
        <f aca="false">IF(OR($M1324="",$M1324="ERR",$J1324="",$K1324="",$N1324=""),0,IF($N1324=0,IF(AND(OR(1=7,1=12),1&gt;=$K1324,1&lt;=IF($L1324="",12,$L1324)),$J1324,0),IF(AND(1&gt;=$K1324,1&lt;=IF($L1324="",12,$L1324),MOD(1-$K1324,$N1324)=0),$J1324,0)))</f>
        <v>0</v>
      </c>
      <c r="P1324" s="19" t="n">
        <f aca="false">IF(OR($M1324="",$M1324="ERR",$J1324="",$K1324="",$N1324=""),0,IF($N1324=0,IF(AND(OR(2=7,2=12),2&gt;=$K1324,2&lt;=IF($L1324="",12,$L1324)),$J1324,0),IF(AND(2&gt;=$K1324,2&lt;=IF($L1324="",12,$L1324),MOD(2-$K1324,$N1324)=0),$J1324,0)))</f>
        <v>0</v>
      </c>
      <c r="Q1324" s="19" t="n">
        <f aca="false">IF(OR($M1324="",$M1324="ERR",$J1324="",$K1324="",$N1324=""),0,IF($N1324=0,IF(AND(OR(3=7,3=12),3&gt;=$K1324,3&lt;=IF($L1324="",12,$L1324)),$J1324,0),IF(AND(3&gt;=$K1324,3&lt;=IF($L1324="",12,$L1324),MOD(3-$K1324,$N1324)=0),$J1324,0)))</f>
        <v>0</v>
      </c>
      <c r="R1324" s="19" t="n">
        <f aca="false">IF(OR($M1324="",$M1324="ERR",$J1324="",$K1324="",$N1324=""),0,IF($N1324=0,IF(AND(OR(4=7,4=12),4&gt;=$K1324,4&lt;=IF($L1324="",12,$L1324)),$J1324,0),IF(AND(4&gt;=$K1324,4&lt;=IF($L1324="",12,$L1324),MOD(4-$K1324,$N1324)=0),$J1324,0)))</f>
        <v>0</v>
      </c>
      <c r="S1324" s="19" t="n">
        <f aca="false">IF(OR($M1324="",$M1324="ERR",$J1324="",$K1324="",$N1324=""),0,IF($N1324=0,IF(AND(OR(5=7,5=12),5&gt;=$K1324,5&lt;=IF($L1324="",12,$L1324)),$J1324,0),IF(AND(5&gt;=$K1324,5&lt;=IF($L1324="",12,$L1324),MOD(5-$K1324,$N1324)=0),$J1324,0)))</f>
        <v>0</v>
      </c>
      <c r="T1324" s="19" t="n">
        <f aca="false">IF(OR($M1324="",$M1324="ERR",$J1324="",$K1324="",$N1324=""),0,IF($N1324=0,IF(AND(OR(6=7,6=12),6&gt;=$K1324,6&lt;=IF($L1324="",12,$L1324)),$J1324,0),IF(AND(6&gt;=$K1324,6&lt;=IF($L1324="",12,$L1324),MOD(6-$K1324,$N1324)=0),$J1324,0)))</f>
        <v>0</v>
      </c>
      <c r="U1324" s="19" t="n">
        <f aca="false">IF(OR($M1324="",$M1324="ERR",$J1324="",$K1324="",$N1324=""),0,IF($N1324=0,IF(AND(OR(7=7,7=12),7&gt;=$K1324,7&lt;=IF($L1324="",12,$L1324)),$J1324,0),IF(AND(7&gt;=$K1324,7&lt;=IF($L1324="",12,$L1324),MOD(7-$K1324,$N1324)=0),$J1324,0)))</f>
        <v>0</v>
      </c>
      <c r="V1324" s="19" t="n">
        <f aca="false">IF(OR($M1324="",$M1324="ERR",$J1324="",$K1324="",$N1324=""),0,IF($N1324=0,IF(AND(OR(8=7,8=12),8&gt;=$K1324,8&lt;=IF($L1324="",12,$L1324)),$J1324,0),IF(AND(8&gt;=$K1324,8&lt;=IF($L1324="",12,$L1324),MOD(8-$K1324,$N1324)=0),$J1324,0)))</f>
        <v>0</v>
      </c>
      <c r="W1324" s="19" t="n">
        <f aca="false">IF(OR($M1324="",$M1324="ERR",$J1324="",$K1324="",$N1324=""),0,IF($N1324=0,IF(AND(OR(9=7,9=12),9&gt;=$K1324,9&lt;=IF($L1324="",12,$L1324)),$J1324,0),IF(AND(9&gt;=$K1324,9&lt;=IF($L1324="",12,$L1324),MOD(9-$K1324,$N1324)=0),$J1324,0)))</f>
        <v>0</v>
      </c>
      <c r="X1324" s="19" t="n">
        <f aca="false">IF(OR($M1324="",$M1324="ERR",$J1324="",$K1324="",$N1324=""),0,IF($N1324=0,IF(AND(OR(10=7,10=12),10&gt;=$K1324,10&lt;=IF($L1324="",12,$L1324)),$J1324,0),IF(AND(10&gt;=$K1324,10&lt;=IF($L1324="",12,$L1324),MOD(10-$K1324,$N1324)=0),$J1324,0)))</f>
        <v>0</v>
      </c>
      <c r="Y1324" s="19" t="n">
        <f aca="false">IF(OR($M1324="",$M1324="ERR",$J1324="",$K1324="",$N1324=""),0,IF($N1324=0,IF(AND(OR(11=7,11=12),11&gt;=$K1324,11&lt;=IF($L1324="",12,$L1324)),$J1324,0),IF(AND(11&gt;=$K1324,11&lt;=IF($L1324="",12,$L1324),MOD(11-$K1324,$N1324)=0),$J1324,0)))</f>
        <v>0</v>
      </c>
      <c r="Z1324" s="19" t="n">
        <f aca="false">IF(OR($M1324="",$M1324="ERR",$J1324="",$K1324="",$N1324=""),0,IF($N1324=0,IF(AND(OR(12=7,12=12),12&gt;=$K1324,12&lt;=IF($L1324="",12,$L1324)),$J1324,0),IF(AND(12&gt;=$K1324,12&lt;=IF($L1324="",12,$L1324),MOD(12-$K1324,$N1324)=0),$J1324,0)))</f>
        <v>0</v>
      </c>
      <c r="AA1324" s="36" t="n">
        <f aca="false">SUM(O1324:Z1324)</f>
        <v>0</v>
      </c>
      <c r="AB1324" s="15" t="str">
        <f aca="false">IF(AND($B1324="",$D1324="",$J1324=""),"",IF($B1324="","Falta código",IF(ISNA(MATCH($B1324,LST_COD,0)),"Código no registrado en Trabajadores",IF($E1324="","Concepto no está en el catálogo",IF($M1324="ERR","Retención de otro empleador: Origen = Otro empleador",IF(OR($J1324="",$K1324=""),"Falta monto o mes",IF(OR($K1324&lt;1,$K1324&gt;12),"Mes inicio inválido",IF(AND($L1324&lt;&gt;"",OR($L1324&lt;$K1324,$L1324&gt;12)),"Mes fin inválido",IF($N1324="","Falta frecuencia",IF(AND($G1324&lt;&gt;"Otro empleador",SUMPRODUCT(($O1324:$Z1324&lt;&gt;0)*(((COLUMN($O1324:$Z1324)-14)&lt;INDEX(Trabajadores!$M$6:$M$105,MATCH($B1324,LST_COD,0)))+((COLUMN($O1324:$Z1324)-14)&gt;INDEX(Trabajadores!$N$6:$N$105,MATCH($B1324,LST_COD,0)))))&gt;0),"Aviso: hay meses fuera del periodo laboral","OK"))))))))))</f>
        <v/>
      </c>
    </row>
    <row r="1325" customFormat="false" ht="15" hidden="false" customHeight="false" outlineLevel="0" collapsed="false">
      <c r="A1325" s="23" t="n">
        <v>1320</v>
      </c>
      <c r="B1325" s="7"/>
      <c r="C1325" s="35" t="str">
        <f aca="false">IF($B1325="","",IFERROR(INDEX(Trabajadores!$D$6:$D$105,MATCH($B1325,LST_COD,0)),"¿Código?"))</f>
        <v/>
      </c>
      <c r="D1325" s="30"/>
      <c r="E1325" s="9" t="str">
        <f aca="false">IF($D1325="","",IFERROR(VLOOKUP($D1325,CONC_TABLA,2,FALSE()),""))</f>
        <v/>
      </c>
      <c r="F1325" s="9" t="str">
        <f aca="false">IF($D1325="","",IFERROR(VLOOKUP($D1325,CONC_TABLA,3,FALSE()),""))</f>
        <v/>
      </c>
      <c r="G1325" s="30"/>
      <c r="H1325" s="30"/>
      <c r="I1325" s="30"/>
      <c r="J1325" s="29"/>
      <c r="K1325" s="28"/>
      <c r="L1325" s="28"/>
      <c r="M1325" s="9" t="str">
        <f aca="false">IF(OR($B1325="",$E1325=""),"",IF($E1325="INA","INA",IF($G1325="Otro empleador",IF($E1325="RET","RETO",IF($E1325="ORD","OTO","OTX")),IF($E1325="RET","ERR",$E1325))))</f>
        <v/>
      </c>
      <c r="N1325" s="9" t="str">
        <f aca="false">IF($I1325="","",IFERROR(VLOOKUP($I1325,FREC_TABLA,2,FALSE()),""))</f>
        <v/>
      </c>
      <c r="O1325" s="19" t="n">
        <f aca="false">IF(OR($M1325="",$M1325="ERR",$J1325="",$K1325="",$N1325=""),0,IF($N1325=0,IF(AND(OR(1=7,1=12),1&gt;=$K1325,1&lt;=IF($L1325="",12,$L1325)),$J1325,0),IF(AND(1&gt;=$K1325,1&lt;=IF($L1325="",12,$L1325),MOD(1-$K1325,$N1325)=0),$J1325,0)))</f>
        <v>0</v>
      </c>
      <c r="P1325" s="19" t="n">
        <f aca="false">IF(OR($M1325="",$M1325="ERR",$J1325="",$K1325="",$N1325=""),0,IF($N1325=0,IF(AND(OR(2=7,2=12),2&gt;=$K1325,2&lt;=IF($L1325="",12,$L1325)),$J1325,0),IF(AND(2&gt;=$K1325,2&lt;=IF($L1325="",12,$L1325),MOD(2-$K1325,$N1325)=0),$J1325,0)))</f>
        <v>0</v>
      </c>
      <c r="Q1325" s="19" t="n">
        <f aca="false">IF(OR($M1325="",$M1325="ERR",$J1325="",$K1325="",$N1325=""),0,IF($N1325=0,IF(AND(OR(3=7,3=12),3&gt;=$K1325,3&lt;=IF($L1325="",12,$L1325)),$J1325,0),IF(AND(3&gt;=$K1325,3&lt;=IF($L1325="",12,$L1325),MOD(3-$K1325,$N1325)=0),$J1325,0)))</f>
        <v>0</v>
      </c>
      <c r="R1325" s="19" t="n">
        <f aca="false">IF(OR($M1325="",$M1325="ERR",$J1325="",$K1325="",$N1325=""),0,IF($N1325=0,IF(AND(OR(4=7,4=12),4&gt;=$K1325,4&lt;=IF($L1325="",12,$L1325)),$J1325,0),IF(AND(4&gt;=$K1325,4&lt;=IF($L1325="",12,$L1325),MOD(4-$K1325,$N1325)=0),$J1325,0)))</f>
        <v>0</v>
      </c>
      <c r="S1325" s="19" t="n">
        <f aca="false">IF(OR($M1325="",$M1325="ERR",$J1325="",$K1325="",$N1325=""),0,IF($N1325=0,IF(AND(OR(5=7,5=12),5&gt;=$K1325,5&lt;=IF($L1325="",12,$L1325)),$J1325,0),IF(AND(5&gt;=$K1325,5&lt;=IF($L1325="",12,$L1325),MOD(5-$K1325,$N1325)=0),$J1325,0)))</f>
        <v>0</v>
      </c>
      <c r="T1325" s="19" t="n">
        <f aca="false">IF(OR($M1325="",$M1325="ERR",$J1325="",$K1325="",$N1325=""),0,IF($N1325=0,IF(AND(OR(6=7,6=12),6&gt;=$K1325,6&lt;=IF($L1325="",12,$L1325)),$J1325,0),IF(AND(6&gt;=$K1325,6&lt;=IF($L1325="",12,$L1325),MOD(6-$K1325,$N1325)=0),$J1325,0)))</f>
        <v>0</v>
      </c>
      <c r="U1325" s="19" t="n">
        <f aca="false">IF(OR($M1325="",$M1325="ERR",$J1325="",$K1325="",$N1325=""),0,IF($N1325=0,IF(AND(OR(7=7,7=12),7&gt;=$K1325,7&lt;=IF($L1325="",12,$L1325)),$J1325,0),IF(AND(7&gt;=$K1325,7&lt;=IF($L1325="",12,$L1325),MOD(7-$K1325,$N1325)=0),$J1325,0)))</f>
        <v>0</v>
      </c>
      <c r="V1325" s="19" t="n">
        <f aca="false">IF(OR($M1325="",$M1325="ERR",$J1325="",$K1325="",$N1325=""),0,IF($N1325=0,IF(AND(OR(8=7,8=12),8&gt;=$K1325,8&lt;=IF($L1325="",12,$L1325)),$J1325,0),IF(AND(8&gt;=$K1325,8&lt;=IF($L1325="",12,$L1325),MOD(8-$K1325,$N1325)=0),$J1325,0)))</f>
        <v>0</v>
      </c>
      <c r="W1325" s="19" t="n">
        <f aca="false">IF(OR($M1325="",$M1325="ERR",$J1325="",$K1325="",$N1325=""),0,IF($N1325=0,IF(AND(OR(9=7,9=12),9&gt;=$K1325,9&lt;=IF($L1325="",12,$L1325)),$J1325,0),IF(AND(9&gt;=$K1325,9&lt;=IF($L1325="",12,$L1325),MOD(9-$K1325,$N1325)=0),$J1325,0)))</f>
        <v>0</v>
      </c>
      <c r="X1325" s="19" t="n">
        <f aca="false">IF(OR($M1325="",$M1325="ERR",$J1325="",$K1325="",$N1325=""),0,IF($N1325=0,IF(AND(OR(10=7,10=12),10&gt;=$K1325,10&lt;=IF($L1325="",12,$L1325)),$J1325,0),IF(AND(10&gt;=$K1325,10&lt;=IF($L1325="",12,$L1325),MOD(10-$K1325,$N1325)=0),$J1325,0)))</f>
        <v>0</v>
      </c>
      <c r="Y1325" s="19" t="n">
        <f aca="false">IF(OR($M1325="",$M1325="ERR",$J1325="",$K1325="",$N1325=""),0,IF($N1325=0,IF(AND(OR(11=7,11=12),11&gt;=$K1325,11&lt;=IF($L1325="",12,$L1325)),$J1325,0),IF(AND(11&gt;=$K1325,11&lt;=IF($L1325="",12,$L1325),MOD(11-$K1325,$N1325)=0),$J1325,0)))</f>
        <v>0</v>
      </c>
      <c r="Z1325" s="19" t="n">
        <f aca="false">IF(OR($M1325="",$M1325="ERR",$J1325="",$K1325="",$N1325=""),0,IF($N1325=0,IF(AND(OR(12=7,12=12),12&gt;=$K1325,12&lt;=IF($L1325="",12,$L1325)),$J1325,0),IF(AND(12&gt;=$K1325,12&lt;=IF($L1325="",12,$L1325),MOD(12-$K1325,$N1325)=0),$J1325,0)))</f>
        <v>0</v>
      </c>
      <c r="AA1325" s="36" t="n">
        <f aca="false">SUM(O1325:Z1325)</f>
        <v>0</v>
      </c>
      <c r="AB1325" s="15" t="str">
        <f aca="false">IF(AND($B1325="",$D1325="",$J1325=""),"",IF($B1325="","Falta código",IF(ISNA(MATCH($B1325,LST_COD,0)),"Código no registrado en Trabajadores",IF($E1325="","Concepto no está en el catálogo",IF($M1325="ERR","Retención de otro empleador: Origen = Otro empleador",IF(OR($J1325="",$K1325=""),"Falta monto o mes",IF(OR($K1325&lt;1,$K1325&gt;12),"Mes inicio inválido",IF(AND($L1325&lt;&gt;"",OR($L1325&lt;$K1325,$L1325&gt;12)),"Mes fin inválido",IF($N1325="","Falta frecuencia",IF(AND($G1325&lt;&gt;"Otro empleador",SUMPRODUCT(($O1325:$Z1325&lt;&gt;0)*(((COLUMN($O1325:$Z1325)-14)&lt;INDEX(Trabajadores!$M$6:$M$105,MATCH($B1325,LST_COD,0)))+((COLUMN($O1325:$Z1325)-14)&gt;INDEX(Trabajadores!$N$6:$N$105,MATCH($B1325,LST_COD,0)))))&gt;0),"Aviso: hay meses fuera del periodo laboral","OK"))))))))))</f>
        <v/>
      </c>
    </row>
    <row r="1326" customFormat="false" ht="15" hidden="false" customHeight="false" outlineLevel="0" collapsed="false">
      <c r="A1326" s="23" t="n">
        <v>1321</v>
      </c>
      <c r="B1326" s="7"/>
      <c r="C1326" s="35" t="str">
        <f aca="false">IF($B1326="","",IFERROR(INDEX(Trabajadores!$D$6:$D$105,MATCH($B1326,LST_COD,0)),"¿Código?"))</f>
        <v/>
      </c>
      <c r="D1326" s="30"/>
      <c r="E1326" s="9" t="str">
        <f aca="false">IF($D1326="","",IFERROR(VLOOKUP($D1326,CONC_TABLA,2,FALSE()),""))</f>
        <v/>
      </c>
      <c r="F1326" s="9" t="str">
        <f aca="false">IF($D1326="","",IFERROR(VLOOKUP($D1326,CONC_TABLA,3,FALSE()),""))</f>
        <v/>
      </c>
      <c r="G1326" s="30"/>
      <c r="H1326" s="30"/>
      <c r="I1326" s="30"/>
      <c r="J1326" s="29"/>
      <c r="K1326" s="28"/>
      <c r="L1326" s="28"/>
      <c r="M1326" s="9" t="str">
        <f aca="false">IF(OR($B1326="",$E1326=""),"",IF($E1326="INA","INA",IF($G1326="Otro empleador",IF($E1326="RET","RETO",IF($E1326="ORD","OTO","OTX")),IF($E1326="RET","ERR",$E1326))))</f>
        <v/>
      </c>
      <c r="N1326" s="9" t="str">
        <f aca="false">IF($I1326="","",IFERROR(VLOOKUP($I1326,FREC_TABLA,2,FALSE()),""))</f>
        <v/>
      </c>
      <c r="O1326" s="19" t="n">
        <f aca="false">IF(OR($M1326="",$M1326="ERR",$J1326="",$K1326="",$N1326=""),0,IF($N1326=0,IF(AND(OR(1=7,1=12),1&gt;=$K1326,1&lt;=IF($L1326="",12,$L1326)),$J1326,0),IF(AND(1&gt;=$K1326,1&lt;=IF($L1326="",12,$L1326),MOD(1-$K1326,$N1326)=0),$J1326,0)))</f>
        <v>0</v>
      </c>
      <c r="P1326" s="19" t="n">
        <f aca="false">IF(OR($M1326="",$M1326="ERR",$J1326="",$K1326="",$N1326=""),0,IF($N1326=0,IF(AND(OR(2=7,2=12),2&gt;=$K1326,2&lt;=IF($L1326="",12,$L1326)),$J1326,0),IF(AND(2&gt;=$K1326,2&lt;=IF($L1326="",12,$L1326),MOD(2-$K1326,$N1326)=0),$J1326,0)))</f>
        <v>0</v>
      </c>
      <c r="Q1326" s="19" t="n">
        <f aca="false">IF(OR($M1326="",$M1326="ERR",$J1326="",$K1326="",$N1326=""),0,IF($N1326=0,IF(AND(OR(3=7,3=12),3&gt;=$K1326,3&lt;=IF($L1326="",12,$L1326)),$J1326,0),IF(AND(3&gt;=$K1326,3&lt;=IF($L1326="",12,$L1326),MOD(3-$K1326,$N1326)=0),$J1326,0)))</f>
        <v>0</v>
      </c>
      <c r="R1326" s="19" t="n">
        <f aca="false">IF(OR($M1326="",$M1326="ERR",$J1326="",$K1326="",$N1326=""),0,IF($N1326=0,IF(AND(OR(4=7,4=12),4&gt;=$K1326,4&lt;=IF($L1326="",12,$L1326)),$J1326,0),IF(AND(4&gt;=$K1326,4&lt;=IF($L1326="",12,$L1326),MOD(4-$K1326,$N1326)=0),$J1326,0)))</f>
        <v>0</v>
      </c>
      <c r="S1326" s="19" t="n">
        <f aca="false">IF(OR($M1326="",$M1326="ERR",$J1326="",$K1326="",$N1326=""),0,IF($N1326=0,IF(AND(OR(5=7,5=12),5&gt;=$K1326,5&lt;=IF($L1326="",12,$L1326)),$J1326,0),IF(AND(5&gt;=$K1326,5&lt;=IF($L1326="",12,$L1326),MOD(5-$K1326,$N1326)=0),$J1326,0)))</f>
        <v>0</v>
      </c>
      <c r="T1326" s="19" t="n">
        <f aca="false">IF(OR($M1326="",$M1326="ERR",$J1326="",$K1326="",$N1326=""),0,IF($N1326=0,IF(AND(OR(6=7,6=12),6&gt;=$K1326,6&lt;=IF($L1326="",12,$L1326)),$J1326,0),IF(AND(6&gt;=$K1326,6&lt;=IF($L1326="",12,$L1326),MOD(6-$K1326,$N1326)=0),$J1326,0)))</f>
        <v>0</v>
      </c>
      <c r="U1326" s="19" t="n">
        <f aca="false">IF(OR($M1326="",$M1326="ERR",$J1326="",$K1326="",$N1326=""),0,IF($N1326=0,IF(AND(OR(7=7,7=12),7&gt;=$K1326,7&lt;=IF($L1326="",12,$L1326)),$J1326,0),IF(AND(7&gt;=$K1326,7&lt;=IF($L1326="",12,$L1326),MOD(7-$K1326,$N1326)=0),$J1326,0)))</f>
        <v>0</v>
      </c>
      <c r="V1326" s="19" t="n">
        <f aca="false">IF(OR($M1326="",$M1326="ERR",$J1326="",$K1326="",$N1326=""),0,IF($N1326=0,IF(AND(OR(8=7,8=12),8&gt;=$K1326,8&lt;=IF($L1326="",12,$L1326)),$J1326,0),IF(AND(8&gt;=$K1326,8&lt;=IF($L1326="",12,$L1326),MOD(8-$K1326,$N1326)=0),$J1326,0)))</f>
        <v>0</v>
      </c>
      <c r="W1326" s="19" t="n">
        <f aca="false">IF(OR($M1326="",$M1326="ERR",$J1326="",$K1326="",$N1326=""),0,IF($N1326=0,IF(AND(OR(9=7,9=12),9&gt;=$K1326,9&lt;=IF($L1326="",12,$L1326)),$J1326,0),IF(AND(9&gt;=$K1326,9&lt;=IF($L1326="",12,$L1326),MOD(9-$K1326,$N1326)=0),$J1326,0)))</f>
        <v>0</v>
      </c>
      <c r="X1326" s="19" t="n">
        <f aca="false">IF(OR($M1326="",$M1326="ERR",$J1326="",$K1326="",$N1326=""),0,IF($N1326=0,IF(AND(OR(10=7,10=12),10&gt;=$K1326,10&lt;=IF($L1326="",12,$L1326)),$J1326,0),IF(AND(10&gt;=$K1326,10&lt;=IF($L1326="",12,$L1326),MOD(10-$K1326,$N1326)=0),$J1326,0)))</f>
        <v>0</v>
      </c>
      <c r="Y1326" s="19" t="n">
        <f aca="false">IF(OR($M1326="",$M1326="ERR",$J1326="",$K1326="",$N1326=""),0,IF($N1326=0,IF(AND(OR(11=7,11=12),11&gt;=$K1326,11&lt;=IF($L1326="",12,$L1326)),$J1326,0),IF(AND(11&gt;=$K1326,11&lt;=IF($L1326="",12,$L1326),MOD(11-$K1326,$N1326)=0),$J1326,0)))</f>
        <v>0</v>
      </c>
      <c r="Z1326" s="19" t="n">
        <f aca="false">IF(OR($M1326="",$M1326="ERR",$J1326="",$K1326="",$N1326=""),0,IF($N1326=0,IF(AND(OR(12=7,12=12),12&gt;=$K1326,12&lt;=IF($L1326="",12,$L1326)),$J1326,0),IF(AND(12&gt;=$K1326,12&lt;=IF($L1326="",12,$L1326),MOD(12-$K1326,$N1326)=0),$J1326,0)))</f>
        <v>0</v>
      </c>
      <c r="AA1326" s="36" t="n">
        <f aca="false">SUM(O1326:Z1326)</f>
        <v>0</v>
      </c>
      <c r="AB1326" s="15" t="str">
        <f aca="false">IF(AND($B1326="",$D1326="",$J1326=""),"",IF($B1326="","Falta código",IF(ISNA(MATCH($B1326,LST_COD,0)),"Código no registrado en Trabajadores",IF($E1326="","Concepto no está en el catálogo",IF($M1326="ERR","Retención de otro empleador: Origen = Otro empleador",IF(OR($J1326="",$K1326=""),"Falta monto o mes",IF(OR($K1326&lt;1,$K1326&gt;12),"Mes inicio inválido",IF(AND($L1326&lt;&gt;"",OR($L1326&lt;$K1326,$L1326&gt;12)),"Mes fin inválido",IF($N1326="","Falta frecuencia",IF(AND($G1326&lt;&gt;"Otro empleador",SUMPRODUCT(($O1326:$Z1326&lt;&gt;0)*(((COLUMN($O1326:$Z1326)-14)&lt;INDEX(Trabajadores!$M$6:$M$105,MATCH($B1326,LST_COD,0)))+((COLUMN($O1326:$Z1326)-14)&gt;INDEX(Trabajadores!$N$6:$N$105,MATCH($B1326,LST_COD,0)))))&gt;0),"Aviso: hay meses fuera del periodo laboral","OK"))))))))))</f>
        <v/>
      </c>
    </row>
    <row r="1327" customFormat="false" ht="15" hidden="false" customHeight="false" outlineLevel="0" collapsed="false">
      <c r="A1327" s="23" t="n">
        <v>1322</v>
      </c>
      <c r="B1327" s="7"/>
      <c r="C1327" s="35" t="str">
        <f aca="false">IF($B1327="","",IFERROR(INDEX(Trabajadores!$D$6:$D$105,MATCH($B1327,LST_COD,0)),"¿Código?"))</f>
        <v/>
      </c>
      <c r="D1327" s="30"/>
      <c r="E1327" s="9" t="str">
        <f aca="false">IF($D1327="","",IFERROR(VLOOKUP($D1327,CONC_TABLA,2,FALSE()),""))</f>
        <v/>
      </c>
      <c r="F1327" s="9" t="str">
        <f aca="false">IF($D1327="","",IFERROR(VLOOKUP($D1327,CONC_TABLA,3,FALSE()),""))</f>
        <v/>
      </c>
      <c r="G1327" s="30"/>
      <c r="H1327" s="30"/>
      <c r="I1327" s="30"/>
      <c r="J1327" s="29"/>
      <c r="K1327" s="28"/>
      <c r="L1327" s="28"/>
      <c r="M1327" s="9" t="str">
        <f aca="false">IF(OR($B1327="",$E1327=""),"",IF($E1327="INA","INA",IF($G1327="Otro empleador",IF($E1327="RET","RETO",IF($E1327="ORD","OTO","OTX")),IF($E1327="RET","ERR",$E1327))))</f>
        <v/>
      </c>
      <c r="N1327" s="9" t="str">
        <f aca="false">IF($I1327="","",IFERROR(VLOOKUP($I1327,FREC_TABLA,2,FALSE()),""))</f>
        <v/>
      </c>
      <c r="O1327" s="19" t="n">
        <f aca="false">IF(OR($M1327="",$M1327="ERR",$J1327="",$K1327="",$N1327=""),0,IF($N1327=0,IF(AND(OR(1=7,1=12),1&gt;=$K1327,1&lt;=IF($L1327="",12,$L1327)),$J1327,0),IF(AND(1&gt;=$K1327,1&lt;=IF($L1327="",12,$L1327),MOD(1-$K1327,$N1327)=0),$J1327,0)))</f>
        <v>0</v>
      </c>
      <c r="P1327" s="19" t="n">
        <f aca="false">IF(OR($M1327="",$M1327="ERR",$J1327="",$K1327="",$N1327=""),0,IF($N1327=0,IF(AND(OR(2=7,2=12),2&gt;=$K1327,2&lt;=IF($L1327="",12,$L1327)),$J1327,0),IF(AND(2&gt;=$K1327,2&lt;=IF($L1327="",12,$L1327),MOD(2-$K1327,$N1327)=0),$J1327,0)))</f>
        <v>0</v>
      </c>
      <c r="Q1327" s="19" t="n">
        <f aca="false">IF(OR($M1327="",$M1327="ERR",$J1327="",$K1327="",$N1327=""),0,IF($N1327=0,IF(AND(OR(3=7,3=12),3&gt;=$K1327,3&lt;=IF($L1327="",12,$L1327)),$J1327,0),IF(AND(3&gt;=$K1327,3&lt;=IF($L1327="",12,$L1327),MOD(3-$K1327,$N1327)=0),$J1327,0)))</f>
        <v>0</v>
      </c>
      <c r="R1327" s="19" t="n">
        <f aca="false">IF(OR($M1327="",$M1327="ERR",$J1327="",$K1327="",$N1327=""),0,IF($N1327=0,IF(AND(OR(4=7,4=12),4&gt;=$K1327,4&lt;=IF($L1327="",12,$L1327)),$J1327,0),IF(AND(4&gt;=$K1327,4&lt;=IF($L1327="",12,$L1327),MOD(4-$K1327,$N1327)=0),$J1327,0)))</f>
        <v>0</v>
      </c>
      <c r="S1327" s="19" t="n">
        <f aca="false">IF(OR($M1327="",$M1327="ERR",$J1327="",$K1327="",$N1327=""),0,IF($N1327=0,IF(AND(OR(5=7,5=12),5&gt;=$K1327,5&lt;=IF($L1327="",12,$L1327)),$J1327,0),IF(AND(5&gt;=$K1327,5&lt;=IF($L1327="",12,$L1327),MOD(5-$K1327,$N1327)=0),$J1327,0)))</f>
        <v>0</v>
      </c>
      <c r="T1327" s="19" t="n">
        <f aca="false">IF(OR($M1327="",$M1327="ERR",$J1327="",$K1327="",$N1327=""),0,IF($N1327=0,IF(AND(OR(6=7,6=12),6&gt;=$K1327,6&lt;=IF($L1327="",12,$L1327)),$J1327,0),IF(AND(6&gt;=$K1327,6&lt;=IF($L1327="",12,$L1327),MOD(6-$K1327,$N1327)=0),$J1327,0)))</f>
        <v>0</v>
      </c>
      <c r="U1327" s="19" t="n">
        <f aca="false">IF(OR($M1327="",$M1327="ERR",$J1327="",$K1327="",$N1327=""),0,IF($N1327=0,IF(AND(OR(7=7,7=12),7&gt;=$K1327,7&lt;=IF($L1327="",12,$L1327)),$J1327,0),IF(AND(7&gt;=$K1327,7&lt;=IF($L1327="",12,$L1327),MOD(7-$K1327,$N1327)=0),$J1327,0)))</f>
        <v>0</v>
      </c>
      <c r="V1327" s="19" t="n">
        <f aca="false">IF(OR($M1327="",$M1327="ERR",$J1327="",$K1327="",$N1327=""),0,IF($N1327=0,IF(AND(OR(8=7,8=12),8&gt;=$K1327,8&lt;=IF($L1327="",12,$L1327)),$J1327,0),IF(AND(8&gt;=$K1327,8&lt;=IF($L1327="",12,$L1327),MOD(8-$K1327,$N1327)=0),$J1327,0)))</f>
        <v>0</v>
      </c>
      <c r="W1327" s="19" t="n">
        <f aca="false">IF(OR($M1327="",$M1327="ERR",$J1327="",$K1327="",$N1327=""),0,IF($N1327=0,IF(AND(OR(9=7,9=12),9&gt;=$K1327,9&lt;=IF($L1327="",12,$L1327)),$J1327,0),IF(AND(9&gt;=$K1327,9&lt;=IF($L1327="",12,$L1327),MOD(9-$K1327,$N1327)=0),$J1327,0)))</f>
        <v>0</v>
      </c>
      <c r="X1327" s="19" t="n">
        <f aca="false">IF(OR($M1327="",$M1327="ERR",$J1327="",$K1327="",$N1327=""),0,IF($N1327=0,IF(AND(OR(10=7,10=12),10&gt;=$K1327,10&lt;=IF($L1327="",12,$L1327)),$J1327,0),IF(AND(10&gt;=$K1327,10&lt;=IF($L1327="",12,$L1327),MOD(10-$K1327,$N1327)=0),$J1327,0)))</f>
        <v>0</v>
      </c>
      <c r="Y1327" s="19" t="n">
        <f aca="false">IF(OR($M1327="",$M1327="ERR",$J1327="",$K1327="",$N1327=""),0,IF($N1327=0,IF(AND(OR(11=7,11=12),11&gt;=$K1327,11&lt;=IF($L1327="",12,$L1327)),$J1327,0),IF(AND(11&gt;=$K1327,11&lt;=IF($L1327="",12,$L1327),MOD(11-$K1327,$N1327)=0),$J1327,0)))</f>
        <v>0</v>
      </c>
      <c r="Z1327" s="19" t="n">
        <f aca="false">IF(OR($M1327="",$M1327="ERR",$J1327="",$K1327="",$N1327=""),0,IF($N1327=0,IF(AND(OR(12=7,12=12),12&gt;=$K1327,12&lt;=IF($L1327="",12,$L1327)),$J1327,0),IF(AND(12&gt;=$K1327,12&lt;=IF($L1327="",12,$L1327),MOD(12-$K1327,$N1327)=0),$J1327,0)))</f>
        <v>0</v>
      </c>
      <c r="AA1327" s="36" t="n">
        <f aca="false">SUM(O1327:Z1327)</f>
        <v>0</v>
      </c>
      <c r="AB1327" s="15" t="str">
        <f aca="false">IF(AND($B1327="",$D1327="",$J1327=""),"",IF($B1327="","Falta código",IF(ISNA(MATCH($B1327,LST_COD,0)),"Código no registrado en Trabajadores",IF($E1327="","Concepto no está en el catálogo",IF($M1327="ERR","Retención de otro empleador: Origen = Otro empleador",IF(OR($J1327="",$K1327=""),"Falta monto o mes",IF(OR($K1327&lt;1,$K1327&gt;12),"Mes inicio inválido",IF(AND($L1327&lt;&gt;"",OR($L1327&lt;$K1327,$L1327&gt;12)),"Mes fin inválido",IF($N1327="","Falta frecuencia",IF(AND($G1327&lt;&gt;"Otro empleador",SUMPRODUCT(($O1327:$Z1327&lt;&gt;0)*(((COLUMN($O1327:$Z1327)-14)&lt;INDEX(Trabajadores!$M$6:$M$105,MATCH($B1327,LST_COD,0)))+((COLUMN($O1327:$Z1327)-14)&gt;INDEX(Trabajadores!$N$6:$N$105,MATCH($B1327,LST_COD,0)))))&gt;0),"Aviso: hay meses fuera del periodo laboral","OK"))))))))))</f>
        <v/>
      </c>
    </row>
    <row r="1328" customFormat="false" ht="15" hidden="false" customHeight="false" outlineLevel="0" collapsed="false">
      <c r="A1328" s="23" t="n">
        <v>1323</v>
      </c>
      <c r="B1328" s="7"/>
      <c r="C1328" s="35" t="str">
        <f aca="false">IF($B1328="","",IFERROR(INDEX(Trabajadores!$D$6:$D$105,MATCH($B1328,LST_COD,0)),"¿Código?"))</f>
        <v/>
      </c>
      <c r="D1328" s="30"/>
      <c r="E1328" s="9" t="str">
        <f aca="false">IF($D1328="","",IFERROR(VLOOKUP($D1328,CONC_TABLA,2,FALSE()),""))</f>
        <v/>
      </c>
      <c r="F1328" s="9" t="str">
        <f aca="false">IF($D1328="","",IFERROR(VLOOKUP($D1328,CONC_TABLA,3,FALSE()),""))</f>
        <v/>
      </c>
      <c r="G1328" s="30"/>
      <c r="H1328" s="30"/>
      <c r="I1328" s="30"/>
      <c r="J1328" s="29"/>
      <c r="K1328" s="28"/>
      <c r="L1328" s="28"/>
      <c r="M1328" s="9" t="str">
        <f aca="false">IF(OR($B1328="",$E1328=""),"",IF($E1328="INA","INA",IF($G1328="Otro empleador",IF($E1328="RET","RETO",IF($E1328="ORD","OTO","OTX")),IF($E1328="RET","ERR",$E1328))))</f>
        <v/>
      </c>
      <c r="N1328" s="9" t="str">
        <f aca="false">IF($I1328="","",IFERROR(VLOOKUP($I1328,FREC_TABLA,2,FALSE()),""))</f>
        <v/>
      </c>
      <c r="O1328" s="19" t="n">
        <f aca="false">IF(OR($M1328="",$M1328="ERR",$J1328="",$K1328="",$N1328=""),0,IF($N1328=0,IF(AND(OR(1=7,1=12),1&gt;=$K1328,1&lt;=IF($L1328="",12,$L1328)),$J1328,0),IF(AND(1&gt;=$K1328,1&lt;=IF($L1328="",12,$L1328),MOD(1-$K1328,$N1328)=0),$J1328,0)))</f>
        <v>0</v>
      </c>
      <c r="P1328" s="19" t="n">
        <f aca="false">IF(OR($M1328="",$M1328="ERR",$J1328="",$K1328="",$N1328=""),0,IF($N1328=0,IF(AND(OR(2=7,2=12),2&gt;=$K1328,2&lt;=IF($L1328="",12,$L1328)),$J1328,0),IF(AND(2&gt;=$K1328,2&lt;=IF($L1328="",12,$L1328),MOD(2-$K1328,$N1328)=0),$J1328,0)))</f>
        <v>0</v>
      </c>
      <c r="Q1328" s="19" t="n">
        <f aca="false">IF(OR($M1328="",$M1328="ERR",$J1328="",$K1328="",$N1328=""),0,IF($N1328=0,IF(AND(OR(3=7,3=12),3&gt;=$K1328,3&lt;=IF($L1328="",12,$L1328)),$J1328,0),IF(AND(3&gt;=$K1328,3&lt;=IF($L1328="",12,$L1328),MOD(3-$K1328,$N1328)=0),$J1328,0)))</f>
        <v>0</v>
      </c>
      <c r="R1328" s="19" t="n">
        <f aca="false">IF(OR($M1328="",$M1328="ERR",$J1328="",$K1328="",$N1328=""),0,IF($N1328=0,IF(AND(OR(4=7,4=12),4&gt;=$K1328,4&lt;=IF($L1328="",12,$L1328)),$J1328,0),IF(AND(4&gt;=$K1328,4&lt;=IF($L1328="",12,$L1328),MOD(4-$K1328,$N1328)=0),$J1328,0)))</f>
        <v>0</v>
      </c>
      <c r="S1328" s="19" t="n">
        <f aca="false">IF(OR($M1328="",$M1328="ERR",$J1328="",$K1328="",$N1328=""),0,IF($N1328=0,IF(AND(OR(5=7,5=12),5&gt;=$K1328,5&lt;=IF($L1328="",12,$L1328)),$J1328,0),IF(AND(5&gt;=$K1328,5&lt;=IF($L1328="",12,$L1328),MOD(5-$K1328,$N1328)=0),$J1328,0)))</f>
        <v>0</v>
      </c>
      <c r="T1328" s="19" t="n">
        <f aca="false">IF(OR($M1328="",$M1328="ERR",$J1328="",$K1328="",$N1328=""),0,IF($N1328=0,IF(AND(OR(6=7,6=12),6&gt;=$K1328,6&lt;=IF($L1328="",12,$L1328)),$J1328,0),IF(AND(6&gt;=$K1328,6&lt;=IF($L1328="",12,$L1328),MOD(6-$K1328,$N1328)=0),$J1328,0)))</f>
        <v>0</v>
      </c>
      <c r="U1328" s="19" t="n">
        <f aca="false">IF(OR($M1328="",$M1328="ERR",$J1328="",$K1328="",$N1328=""),0,IF($N1328=0,IF(AND(OR(7=7,7=12),7&gt;=$K1328,7&lt;=IF($L1328="",12,$L1328)),$J1328,0),IF(AND(7&gt;=$K1328,7&lt;=IF($L1328="",12,$L1328),MOD(7-$K1328,$N1328)=0),$J1328,0)))</f>
        <v>0</v>
      </c>
      <c r="V1328" s="19" t="n">
        <f aca="false">IF(OR($M1328="",$M1328="ERR",$J1328="",$K1328="",$N1328=""),0,IF($N1328=0,IF(AND(OR(8=7,8=12),8&gt;=$K1328,8&lt;=IF($L1328="",12,$L1328)),$J1328,0),IF(AND(8&gt;=$K1328,8&lt;=IF($L1328="",12,$L1328),MOD(8-$K1328,$N1328)=0),$J1328,0)))</f>
        <v>0</v>
      </c>
      <c r="W1328" s="19" t="n">
        <f aca="false">IF(OR($M1328="",$M1328="ERR",$J1328="",$K1328="",$N1328=""),0,IF($N1328=0,IF(AND(OR(9=7,9=12),9&gt;=$K1328,9&lt;=IF($L1328="",12,$L1328)),$J1328,0),IF(AND(9&gt;=$K1328,9&lt;=IF($L1328="",12,$L1328),MOD(9-$K1328,$N1328)=0),$J1328,0)))</f>
        <v>0</v>
      </c>
      <c r="X1328" s="19" t="n">
        <f aca="false">IF(OR($M1328="",$M1328="ERR",$J1328="",$K1328="",$N1328=""),0,IF($N1328=0,IF(AND(OR(10=7,10=12),10&gt;=$K1328,10&lt;=IF($L1328="",12,$L1328)),$J1328,0),IF(AND(10&gt;=$K1328,10&lt;=IF($L1328="",12,$L1328),MOD(10-$K1328,$N1328)=0),$J1328,0)))</f>
        <v>0</v>
      </c>
      <c r="Y1328" s="19" t="n">
        <f aca="false">IF(OR($M1328="",$M1328="ERR",$J1328="",$K1328="",$N1328=""),0,IF($N1328=0,IF(AND(OR(11=7,11=12),11&gt;=$K1328,11&lt;=IF($L1328="",12,$L1328)),$J1328,0),IF(AND(11&gt;=$K1328,11&lt;=IF($L1328="",12,$L1328),MOD(11-$K1328,$N1328)=0),$J1328,0)))</f>
        <v>0</v>
      </c>
      <c r="Z1328" s="19" t="n">
        <f aca="false">IF(OR($M1328="",$M1328="ERR",$J1328="",$K1328="",$N1328=""),0,IF($N1328=0,IF(AND(OR(12=7,12=12),12&gt;=$K1328,12&lt;=IF($L1328="",12,$L1328)),$J1328,0),IF(AND(12&gt;=$K1328,12&lt;=IF($L1328="",12,$L1328),MOD(12-$K1328,$N1328)=0),$J1328,0)))</f>
        <v>0</v>
      </c>
      <c r="AA1328" s="36" t="n">
        <f aca="false">SUM(O1328:Z1328)</f>
        <v>0</v>
      </c>
      <c r="AB1328" s="15" t="str">
        <f aca="false">IF(AND($B1328="",$D1328="",$J1328=""),"",IF($B1328="","Falta código",IF(ISNA(MATCH($B1328,LST_COD,0)),"Código no registrado en Trabajadores",IF($E1328="","Concepto no está en el catálogo",IF($M1328="ERR","Retención de otro empleador: Origen = Otro empleador",IF(OR($J1328="",$K1328=""),"Falta monto o mes",IF(OR($K1328&lt;1,$K1328&gt;12),"Mes inicio inválido",IF(AND($L1328&lt;&gt;"",OR($L1328&lt;$K1328,$L1328&gt;12)),"Mes fin inválido",IF($N1328="","Falta frecuencia",IF(AND($G1328&lt;&gt;"Otro empleador",SUMPRODUCT(($O1328:$Z1328&lt;&gt;0)*(((COLUMN($O1328:$Z1328)-14)&lt;INDEX(Trabajadores!$M$6:$M$105,MATCH($B1328,LST_COD,0)))+((COLUMN($O1328:$Z1328)-14)&gt;INDEX(Trabajadores!$N$6:$N$105,MATCH($B1328,LST_COD,0)))))&gt;0),"Aviso: hay meses fuera del periodo laboral","OK"))))))))))</f>
        <v/>
      </c>
    </row>
    <row r="1329" customFormat="false" ht="15" hidden="false" customHeight="false" outlineLevel="0" collapsed="false">
      <c r="A1329" s="23" t="n">
        <v>1324</v>
      </c>
      <c r="B1329" s="7"/>
      <c r="C1329" s="35" t="str">
        <f aca="false">IF($B1329="","",IFERROR(INDEX(Trabajadores!$D$6:$D$105,MATCH($B1329,LST_COD,0)),"¿Código?"))</f>
        <v/>
      </c>
      <c r="D1329" s="30"/>
      <c r="E1329" s="9" t="str">
        <f aca="false">IF($D1329="","",IFERROR(VLOOKUP($D1329,CONC_TABLA,2,FALSE()),""))</f>
        <v/>
      </c>
      <c r="F1329" s="9" t="str">
        <f aca="false">IF($D1329="","",IFERROR(VLOOKUP($D1329,CONC_TABLA,3,FALSE()),""))</f>
        <v/>
      </c>
      <c r="G1329" s="30"/>
      <c r="H1329" s="30"/>
      <c r="I1329" s="30"/>
      <c r="J1329" s="29"/>
      <c r="K1329" s="28"/>
      <c r="L1329" s="28"/>
      <c r="M1329" s="9" t="str">
        <f aca="false">IF(OR($B1329="",$E1329=""),"",IF($E1329="INA","INA",IF($G1329="Otro empleador",IF($E1329="RET","RETO",IF($E1329="ORD","OTO","OTX")),IF($E1329="RET","ERR",$E1329))))</f>
        <v/>
      </c>
      <c r="N1329" s="9" t="str">
        <f aca="false">IF($I1329="","",IFERROR(VLOOKUP($I1329,FREC_TABLA,2,FALSE()),""))</f>
        <v/>
      </c>
      <c r="O1329" s="19" t="n">
        <f aca="false">IF(OR($M1329="",$M1329="ERR",$J1329="",$K1329="",$N1329=""),0,IF($N1329=0,IF(AND(OR(1=7,1=12),1&gt;=$K1329,1&lt;=IF($L1329="",12,$L1329)),$J1329,0),IF(AND(1&gt;=$K1329,1&lt;=IF($L1329="",12,$L1329),MOD(1-$K1329,$N1329)=0),$J1329,0)))</f>
        <v>0</v>
      </c>
      <c r="P1329" s="19" t="n">
        <f aca="false">IF(OR($M1329="",$M1329="ERR",$J1329="",$K1329="",$N1329=""),0,IF($N1329=0,IF(AND(OR(2=7,2=12),2&gt;=$K1329,2&lt;=IF($L1329="",12,$L1329)),$J1329,0),IF(AND(2&gt;=$K1329,2&lt;=IF($L1329="",12,$L1329),MOD(2-$K1329,$N1329)=0),$J1329,0)))</f>
        <v>0</v>
      </c>
      <c r="Q1329" s="19" t="n">
        <f aca="false">IF(OR($M1329="",$M1329="ERR",$J1329="",$K1329="",$N1329=""),0,IF($N1329=0,IF(AND(OR(3=7,3=12),3&gt;=$K1329,3&lt;=IF($L1329="",12,$L1329)),$J1329,0),IF(AND(3&gt;=$K1329,3&lt;=IF($L1329="",12,$L1329),MOD(3-$K1329,$N1329)=0),$J1329,0)))</f>
        <v>0</v>
      </c>
      <c r="R1329" s="19" t="n">
        <f aca="false">IF(OR($M1329="",$M1329="ERR",$J1329="",$K1329="",$N1329=""),0,IF($N1329=0,IF(AND(OR(4=7,4=12),4&gt;=$K1329,4&lt;=IF($L1329="",12,$L1329)),$J1329,0),IF(AND(4&gt;=$K1329,4&lt;=IF($L1329="",12,$L1329),MOD(4-$K1329,$N1329)=0),$J1329,0)))</f>
        <v>0</v>
      </c>
      <c r="S1329" s="19" t="n">
        <f aca="false">IF(OR($M1329="",$M1329="ERR",$J1329="",$K1329="",$N1329=""),0,IF($N1329=0,IF(AND(OR(5=7,5=12),5&gt;=$K1329,5&lt;=IF($L1329="",12,$L1329)),$J1329,0),IF(AND(5&gt;=$K1329,5&lt;=IF($L1329="",12,$L1329),MOD(5-$K1329,$N1329)=0),$J1329,0)))</f>
        <v>0</v>
      </c>
      <c r="T1329" s="19" t="n">
        <f aca="false">IF(OR($M1329="",$M1329="ERR",$J1329="",$K1329="",$N1329=""),0,IF($N1329=0,IF(AND(OR(6=7,6=12),6&gt;=$K1329,6&lt;=IF($L1329="",12,$L1329)),$J1329,0),IF(AND(6&gt;=$K1329,6&lt;=IF($L1329="",12,$L1329),MOD(6-$K1329,$N1329)=0),$J1329,0)))</f>
        <v>0</v>
      </c>
      <c r="U1329" s="19" t="n">
        <f aca="false">IF(OR($M1329="",$M1329="ERR",$J1329="",$K1329="",$N1329=""),0,IF($N1329=0,IF(AND(OR(7=7,7=12),7&gt;=$K1329,7&lt;=IF($L1329="",12,$L1329)),$J1329,0),IF(AND(7&gt;=$K1329,7&lt;=IF($L1329="",12,$L1329),MOD(7-$K1329,$N1329)=0),$J1329,0)))</f>
        <v>0</v>
      </c>
      <c r="V1329" s="19" t="n">
        <f aca="false">IF(OR($M1329="",$M1329="ERR",$J1329="",$K1329="",$N1329=""),0,IF($N1329=0,IF(AND(OR(8=7,8=12),8&gt;=$K1329,8&lt;=IF($L1329="",12,$L1329)),$J1329,0),IF(AND(8&gt;=$K1329,8&lt;=IF($L1329="",12,$L1329),MOD(8-$K1329,$N1329)=0),$J1329,0)))</f>
        <v>0</v>
      </c>
      <c r="W1329" s="19" t="n">
        <f aca="false">IF(OR($M1329="",$M1329="ERR",$J1329="",$K1329="",$N1329=""),0,IF($N1329=0,IF(AND(OR(9=7,9=12),9&gt;=$K1329,9&lt;=IF($L1329="",12,$L1329)),$J1329,0),IF(AND(9&gt;=$K1329,9&lt;=IF($L1329="",12,$L1329),MOD(9-$K1329,$N1329)=0),$J1329,0)))</f>
        <v>0</v>
      </c>
      <c r="X1329" s="19" t="n">
        <f aca="false">IF(OR($M1329="",$M1329="ERR",$J1329="",$K1329="",$N1329=""),0,IF($N1329=0,IF(AND(OR(10=7,10=12),10&gt;=$K1329,10&lt;=IF($L1329="",12,$L1329)),$J1329,0),IF(AND(10&gt;=$K1329,10&lt;=IF($L1329="",12,$L1329),MOD(10-$K1329,$N1329)=0),$J1329,0)))</f>
        <v>0</v>
      </c>
      <c r="Y1329" s="19" t="n">
        <f aca="false">IF(OR($M1329="",$M1329="ERR",$J1329="",$K1329="",$N1329=""),0,IF($N1329=0,IF(AND(OR(11=7,11=12),11&gt;=$K1329,11&lt;=IF($L1329="",12,$L1329)),$J1329,0),IF(AND(11&gt;=$K1329,11&lt;=IF($L1329="",12,$L1329),MOD(11-$K1329,$N1329)=0),$J1329,0)))</f>
        <v>0</v>
      </c>
      <c r="Z1329" s="19" t="n">
        <f aca="false">IF(OR($M1329="",$M1329="ERR",$J1329="",$K1329="",$N1329=""),0,IF($N1329=0,IF(AND(OR(12=7,12=12),12&gt;=$K1329,12&lt;=IF($L1329="",12,$L1329)),$J1329,0),IF(AND(12&gt;=$K1329,12&lt;=IF($L1329="",12,$L1329),MOD(12-$K1329,$N1329)=0),$J1329,0)))</f>
        <v>0</v>
      </c>
      <c r="AA1329" s="36" t="n">
        <f aca="false">SUM(O1329:Z1329)</f>
        <v>0</v>
      </c>
      <c r="AB1329" s="15" t="str">
        <f aca="false">IF(AND($B1329="",$D1329="",$J1329=""),"",IF($B1329="","Falta código",IF(ISNA(MATCH($B1329,LST_COD,0)),"Código no registrado en Trabajadores",IF($E1329="","Concepto no está en el catálogo",IF($M1329="ERR","Retención de otro empleador: Origen = Otro empleador",IF(OR($J1329="",$K1329=""),"Falta monto o mes",IF(OR($K1329&lt;1,$K1329&gt;12),"Mes inicio inválido",IF(AND($L1329&lt;&gt;"",OR($L1329&lt;$K1329,$L1329&gt;12)),"Mes fin inválido",IF($N1329="","Falta frecuencia",IF(AND($G1329&lt;&gt;"Otro empleador",SUMPRODUCT(($O1329:$Z1329&lt;&gt;0)*(((COLUMN($O1329:$Z1329)-14)&lt;INDEX(Trabajadores!$M$6:$M$105,MATCH($B1329,LST_COD,0)))+((COLUMN($O1329:$Z1329)-14)&gt;INDEX(Trabajadores!$N$6:$N$105,MATCH($B1329,LST_COD,0)))))&gt;0),"Aviso: hay meses fuera del periodo laboral","OK"))))))))))</f>
        <v/>
      </c>
    </row>
    <row r="1330" customFormat="false" ht="15" hidden="false" customHeight="false" outlineLevel="0" collapsed="false">
      <c r="A1330" s="23" t="n">
        <v>1325</v>
      </c>
      <c r="B1330" s="7"/>
      <c r="C1330" s="35" t="str">
        <f aca="false">IF($B1330="","",IFERROR(INDEX(Trabajadores!$D$6:$D$105,MATCH($B1330,LST_COD,0)),"¿Código?"))</f>
        <v/>
      </c>
      <c r="D1330" s="30"/>
      <c r="E1330" s="9" t="str">
        <f aca="false">IF($D1330="","",IFERROR(VLOOKUP($D1330,CONC_TABLA,2,FALSE()),""))</f>
        <v/>
      </c>
      <c r="F1330" s="9" t="str">
        <f aca="false">IF($D1330="","",IFERROR(VLOOKUP($D1330,CONC_TABLA,3,FALSE()),""))</f>
        <v/>
      </c>
      <c r="G1330" s="30"/>
      <c r="H1330" s="30"/>
      <c r="I1330" s="30"/>
      <c r="J1330" s="29"/>
      <c r="K1330" s="28"/>
      <c r="L1330" s="28"/>
      <c r="M1330" s="9" t="str">
        <f aca="false">IF(OR($B1330="",$E1330=""),"",IF($E1330="INA","INA",IF($G1330="Otro empleador",IF($E1330="RET","RETO",IF($E1330="ORD","OTO","OTX")),IF($E1330="RET","ERR",$E1330))))</f>
        <v/>
      </c>
      <c r="N1330" s="9" t="str">
        <f aca="false">IF($I1330="","",IFERROR(VLOOKUP($I1330,FREC_TABLA,2,FALSE()),""))</f>
        <v/>
      </c>
      <c r="O1330" s="19" t="n">
        <f aca="false">IF(OR($M1330="",$M1330="ERR",$J1330="",$K1330="",$N1330=""),0,IF($N1330=0,IF(AND(OR(1=7,1=12),1&gt;=$K1330,1&lt;=IF($L1330="",12,$L1330)),$J1330,0),IF(AND(1&gt;=$K1330,1&lt;=IF($L1330="",12,$L1330),MOD(1-$K1330,$N1330)=0),$J1330,0)))</f>
        <v>0</v>
      </c>
      <c r="P1330" s="19" t="n">
        <f aca="false">IF(OR($M1330="",$M1330="ERR",$J1330="",$K1330="",$N1330=""),0,IF($N1330=0,IF(AND(OR(2=7,2=12),2&gt;=$K1330,2&lt;=IF($L1330="",12,$L1330)),$J1330,0),IF(AND(2&gt;=$K1330,2&lt;=IF($L1330="",12,$L1330),MOD(2-$K1330,$N1330)=0),$J1330,0)))</f>
        <v>0</v>
      </c>
      <c r="Q1330" s="19" t="n">
        <f aca="false">IF(OR($M1330="",$M1330="ERR",$J1330="",$K1330="",$N1330=""),0,IF($N1330=0,IF(AND(OR(3=7,3=12),3&gt;=$K1330,3&lt;=IF($L1330="",12,$L1330)),$J1330,0),IF(AND(3&gt;=$K1330,3&lt;=IF($L1330="",12,$L1330),MOD(3-$K1330,$N1330)=0),$J1330,0)))</f>
        <v>0</v>
      </c>
      <c r="R1330" s="19" t="n">
        <f aca="false">IF(OR($M1330="",$M1330="ERR",$J1330="",$K1330="",$N1330=""),0,IF($N1330=0,IF(AND(OR(4=7,4=12),4&gt;=$K1330,4&lt;=IF($L1330="",12,$L1330)),$J1330,0),IF(AND(4&gt;=$K1330,4&lt;=IF($L1330="",12,$L1330),MOD(4-$K1330,$N1330)=0),$J1330,0)))</f>
        <v>0</v>
      </c>
      <c r="S1330" s="19" t="n">
        <f aca="false">IF(OR($M1330="",$M1330="ERR",$J1330="",$K1330="",$N1330=""),0,IF($N1330=0,IF(AND(OR(5=7,5=12),5&gt;=$K1330,5&lt;=IF($L1330="",12,$L1330)),$J1330,0),IF(AND(5&gt;=$K1330,5&lt;=IF($L1330="",12,$L1330),MOD(5-$K1330,$N1330)=0),$J1330,0)))</f>
        <v>0</v>
      </c>
      <c r="T1330" s="19" t="n">
        <f aca="false">IF(OR($M1330="",$M1330="ERR",$J1330="",$K1330="",$N1330=""),0,IF($N1330=0,IF(AND(OR(6=7,6=12),6&gt;=$K1330,6&lt;=IF($L1330="",12,$L1330)),$J1330,0),IF(AND(6&gt;=$K1330,6&lt;=IF($L1330="",12,$L1330),MOD(6-$K1330,$N1330)=0),$J1330,0)))</f>
        <v>0</v>
      </c>
      <c r="U1330" s="19" t="n">
        <f aca="false">IF(OR($M1330="",$M1330="ERR",$J1330="",$K1330="",$N1330=""),0,IF($N1330=0,IF(AND(OR(7=7,7=12),7&gt;=$K1330,7&lt;=IF($L1330="",12,$L1330)),$J1330,0),IF(AND(7&gt;=$K1330,7&lt;=IF($L1330="",12,$L1330),MOD(7-$K1330,$N1330)=0),$J1330,0)))</f>
        <v>0</v>
      </c>
      <c r="V1330" s="19" t="n">
        <f aca="false">IF(OR($M1330="",$M1330="ERR",$J1330="",$K1330="",$N1330=""),0,IF($N1330=0,IF(AND(OR(8=7,8=12),8&gt;=$K1330,8&lt;=IF($L1330="",12,$L1330)),$J1330,0),IF(AND(8&gt;=$K1330,8&lt;=IF($L1330="",12,$L1330),MOD(8-$K1330,$N1330)=0),$J1330,0)))</f>
        <v>0</v>
      </c>
      <c r="W1330" s="19" t="n">
        <f aca="false">IF(OR($M1330="",$M1330="ERR",$J1330="",$K1330="",$N1330=""),0,IF($N1330=0,IF(AND(OR(9=7,9=12),9&gt;=$K1330,9&lt;=IF($L1330="",12,$L1330)),$J1330,0),IF(AND(9&gt;=$K1330,9&lt;=IF($L1330="",12,$L1330),MOD(9-$K1330,$N1330)=0),$J1330,0)))</f>
        <v>0</v>
      </c>
      <c r="X1330" s="19" t="n">
        <f aca="false">IF(OR($M1330="",$M1330="ERR",$J1330="",$K1330="",$N1330=""),0,IF($N1330=0,IF(AND(OR(10=7,10=12),10&gt;=$K1330,10&lt;=IF($L1330="",12,$L1330)),$J1330,0),IF(AND(10&gt;=$K1330,10&lt;=IF($L1330="",12,$L1330),MOD(10-$K1330,$N1330)=0),$J1330,0)))</f>
        <v>0</v>
      </c>
      <c r="Y1330" s="19" t="n">
        <f aca="false">IF(OR($M1330="",$M1330="ERR",$J1330="",$K1330="",$N1330=""),0,IF($N1330=0,IF(AND(OR(11=7,11=12),11&gt;=$K1330,11&lt;=IF($L1330="",12,$L1330)),$J1330,0),IF(AND(11&gt;=$K1330,11&lt;=IF($L1330="",12,$L1330),MOD(11-$K1330,$N1330)=0),$J1330,0)))</f>
        <v>0</v>
      </c>
      <c r="Z1330" s="19" t="n">
        <f aca="false">IF(OR($M1330="",$M1330="ERR",$J1330="",$K1330="",$N1330=""),0,IF($N1330=0,IF(AND(OR(12=7,12=12),12&gt;=$K1330,12&lt;=IF($L1330="",12,$L1330)),$J1330,0),IF(AND(12&gt;=$K1330,12&lt;=IF($L1330="",12,$L1330),MOD(12-$K1330,$N1330)=0),$J1330,0)))</f>
        <v>0</v>
      </c>
      <c r="AA1330" s="36" t="n">
        <f aca="false">SUM(O1330:Z1330)</f>
        <v>0</v>
      </c>
      <c r="AB1330" s="15" t="str">
        <f aca="false">IF(AND($B1330="",$D1330="",$J1330=""),"",IF($B1330="","Falta código",IF(ISNA(MATCH($B1330,LST_COD,0)),"Código no registrado en Trabajadores",IF($E1330="","Concepto no está en el catálogo",IF($M1330="ERR","Retención de otro empleador: Origen = Otro empleador",IF(OR($J1330="",$K1330=""),"Falta monto o mes",IF(OR($K1330&lt;1,$K1330&gt;12),"Mes inicio inválido",IF(AND($L1330&lt;&gt;"",OR($L1330&lt;$K1330,$L1330&gt;12)),"Mes fin inválido",IF($N1330="","Falta frecuencia",IF(AND($G1330&lt;&gt;"Otro empleador",SUMPRODUCT(($O1330:$Z1330&lt;&gt;0)*(((COLUMN($O1330:$Z1330)-14)&lt;INDEX(Trabajadores!$M$6:$M$105,MATCH($B1330,LST_COD,0)))+((COLUMN($O1330:$Z1330)-14)&gt;INDEX(Trabajadores!$N$6:$N$105,MATCH($B1330,LST_COD,0)))))&gt;0),"Aviso: hay meses fuera del periodo laboral","OK"))))))))))</f>
        <v/>
      </c>
    </row>
    <row r="1331" customFormat="false" ht="15" hidden="false" customHeight="false" outlineLevel="0" collapsed="false">
      <c r="A1331" s="23" t="n">
        <v>1326</v>
      </c>
      <c r="B1331" s="7"/>
      <c r="C1331" s="35" t="str">
        <f aca="false">IF($B1331="","",IFERROR(INDEX(Trabajadores!$D$6:$D$105,MATCH($B1331,LST_COD,0)),"¿Código?"))</f>
        <v/>
      </c>
      <c r="D1331" s="30"/>
      <c r="E1331" s="9" t="str">
        <f aca="false">IF($D1331="","",IFERROR(VLOOKUP($D1331,CONC_TABLA,2,FALSE()),""))</f>
        <v/>
      </c>
      <c r="F1331" s="9" t="str">
        <f aca="false">IF($D1331="","",IFERROR(VLOOKUP($D1331,CONC_TABLA,3,FALSE()),""))</f>
        <v/>
      </c>
      <c r="G1331" s="30"/>
      <c r="H1331" s="30"/>
      <c r="I1331" s="30"/>
      <c r="J1331" s="29"/>
      <c r="K1331" s="28"/>
      <c r="L1331" s="28"/>
      <c r="M1331" s="9" t="str">
        <f aca="false">IF(OR($B1331="",$E1331=""),"",IF($E1331="INA","INA",IF($G1331="Otro empleador",IF($E1331="RET","RETO",IF($E1331="ORD","OTO","OTX")),IF($E1331="RET","ERR",$E1331))))</f>
        <v/>
      </c>
      <c r="N1331" s="9" t="str">
        <f aca="false">IF($I1331="","",IFERROR(VLOOKUP($I1331,FREC_TABLA,2,FALSE()),""))</f>
        <v/>
      </c>
      <c r="O1331" s="19" t="n">
        <f aca="false">IF(OR($M1331="",$M1331="ERR",$J1331="",$K1331="",$N1331=""),0,IF($N1331=0,IF(AND(OR(1=7,1=12),1&gt;=$K1331,1&lt;=IF($L1331="",12,$L1331)),$J1331,0),IF(AND(1&gt;=$K1331,1&lt;=IF($L1331="",12,$L1331),MOD(1-$K1331,$N1331)=0),$J1331,0)))</f>
        <v>0</v>
      </c>
      <c r="P1331" s="19" t="n">
        <f aca="false">IF(OR($M1331="",$M1331="ERR",$J1331="",$K1331="",$N1331=""),0,IF($N1331=0,IF(AND(OR(2=7,2=12),2&gt;=$K1331,2&lt;=IF($L1331="",12,$L1331)),$J1331,0),IF(AND(2&gt;=$K1331,2&lt;=IF($L1331="",12,$L1331),MOD(2-$K1331,$N1331)=0),$J1331,0)))</f>
        <v>0</v>
      </c>
      <c r="Q1331" s="19" t="n">
        <f aca="false">IF(OR($M1331="",$M1331="ERR",$J1331="",$K1331="",$N1331=""),0,IF($N1331=0,IF(AND(OR(3=7,3=12),3&gt;=$K1331,3&lt;=IF($L1331="",12,$L1331)),$J1331,0),IF(AND(3&gt;=$K1331,3&lt;=IF($L1331="",12,$L1331),MOD(3-$K1331,$N1331)=0),$J1331,0)))</f>
        <v>0</v>
      </c>
      <c r="R1331" s="19" t="n">
        <f aca="false">IF(OR($M1331="",$M1331="ERR",$J1331="",$K1331="",$N1331=""),0,IF($N1331=0,IF(AND(OR(4=7,4=12),4&gt;=$K1331,4&lt;=IF($L1331="",12,$L1331)),$J1331,0),IF(AND(4&gt;=$K1331,4&lt;=IF($L1331="",12,$L1331),MOD(4-$K1331,$N1331)=0),$J1331,0)))</f>
        <v>0</v>
      </c>
      <c r="S1331" s="19" t="n">
        <f aca="false">IF(OR($M1331="",$M1331="ERR",$J1331="",$K1331="",$N1331=""),0,IF($N1331=0,IF(AND(OR(5=7,5=12),5&gt;=$K1331,5&lt;=IF($L1331="",12,$L1331)),$J1331,0),IF(AND(5&gt;=$K1331,5&lt;=IF($L1331="",12,$L1331),MOD(5-$K1331,$N1331)=0),$J1331,0)))</f>
        <v>0</v>
      </c>
      <c r="T1331" s="19" t="n">
        <f aca="false">IF(OR($M1331="",$M1331="ERR",$J1331="",$K1331="",$N1331=""),0,IF($N1331=0,IF(AND(OR(6=7,6=12),6&gt;=$K1331,6&lt;=IF($L1331="",12,$L1331)),$J1331,0),IF(AND(6&gt;=$K1331,6&lt;=IF($L1331="",12,$L1331),MOD(6-$K1331,$N1331)=0),$J1331,0)))</f>
        <v>0</v>
      </c>
      <c r="U1331" s="19" t="n">
        <f aca="false">IF(OR($M1331="",$M1331="ERR",$J1331="",$K1331="",$N1331=""),0,IF($N1331=0,IF(AND(OR(7=7,7=12),7&gt;=$K1331,7&lt;=IF($L1331="",12,$L1331)),$J1331,0),IF(AND(7&gt;=$K1331,7&lt;=IF($L1331="",12,$L1331),MOD(7-$K1331,$N1331)=0),$J1331,0)))</f>
        <v>0</v>
      </c>
      <c r="V1331" s="19" t="n">
        <f aca="false">IF(OR($M1331="",$M1331="ERR",$J1331="",$K1331="",$N1331=""),0,IF($N1331=0,IF(AND(OR(8=7,8=12),8&gt;=$K1331,8&lt;=IF($L1331="",12,$L1331)),$J1331,0),IF(AND(8&gt;=$K1331,8&lt;=IF($L1331="",12,$L1331),MOD(8-$K1331,$N1331)=0),$J1331,0)))</f>
        <v>0</v>
      </c>
      <c r="W1331" s="19" t="n">
        <f aca="false">IF(OR($M1331="",$M1331="ERR",$J1331="",$K1331="",$N1331=""),0,IF($N1331=0,IF(AND(OR(9=7,9=12),9&gt;=$K1331,9&lt;=IF($L1331="",12,$L1331)),$J1331,0),IF(AND(9&gt;=$K1331,9&lt;=IF($L1331="",12,$L1331),MOD(9-$K1331,$N1331)=0),$J1331,0)))</f>
        <v>0</v>
      </c>
      <c r="X1331" s="19" t="n">
        <f aca="false">IF(OR($M1331="",$M1331="ERR",$J1331="",$K1331="",$N1331=""),0,IF($N1331=0,IF(AND(OR(10=7,10=12),10&gt;=$K1331,10&lt;=IF($L1331="",12,$L1331)),$J1331,0),IF(AND(10&gt;=$K1331,10&lt;=IF($L1331="",12,$L1331),MOD(10-$K1331,$N1331)=0),$J1331,0)))</f>
        <v>0</v>
      </c>
      <c r="Y1331" s="19" t="n">
        <f aca="false">IF(OR($M1331="",$M1331="ERR",$J1331="",$K1331="",$N1331=""),0,IF($N1331=0,IF(AND(OR(11=7,11=12),11&gt;=$K1331,11&lt;=IF($L1331="",12,$L1331)),$J1331,0),IF(AND(11&gt;=$K1331,11&lt;=IF($L1331="",12,$L1331),MOD(11-$K1331,$N1331)=0),$J1331,0)))</f>
        <v>0</v>
      </c>
      <c r="Z1331" s="19" t="n">
        <f aca="false">IF(OR($M1331="",$M1331="ERR",$J1331="",$K1331="",$N1331=""),0,IF($N1331=0,IF(AND(OR(12=7,12=12),12&gt;=$K1331,12&lt;=IF($L1331="",12,$L1331)),$J1331,0),IF(AND(12&gt;=$K1331,12&lt;=IF($L1331="",12,$L1331),MOD(12-$K1331,$N1331)=0),$J1331,0)))</f>
        <v>0</v>
      </c>
      <c r="AA1331" s="36" t="n">
        <f aca="false">SUM(O1331:Z1331)</f>
        <v>0</v>
      </c>
      <c r="AB1331" s="15" t="str">
        <f aca="false">IF(AND($B1331="",$D1331="",$J1331=""),"",IF($B1331="","Falta código",IF(ISNA(MATCH($B1331,LST_COD,0)),"Código no registrado en Trabajadores",IF($E1331="","Concepto no está en el catálogo",IF($M1331="ERR","Retención de otro empleador: Origen = Otro empleador",IF(OR($J1331="",$K1331=""),"Falta monto o mes",IF(OR($K1331&lt;1,$K1331&gt;12),"Mes inicio inválido",IF(AND($L1331&lt;&gt;"",OR($L1331&lt;$K1331,$L1331&gt;12)),"Mes fin inválido",IF($N1331="","Falta frecuencia",IF(AND($G1331&lt;&gt;"Otro empleador",SUMPRODUCT(($O1331:$Z1331&lt;&gt;0)*(((COLUMN($O1331:$Z1331)-14)&lt;INDEX(Trabajadores!$M$6:$M$105,MATCH($B1331,LST_COD,0)))+((COLUMN($O1331:$Z1331)-14)&gt;INDEX(Trabajadores!$N$6:$N$105,MATCH($B1331,LST_COD,0)))))&gt;0),"Aviso: hay meses fuera del periodo laboral","OK"))))))))))</f>
        <v/>
      </c>
    </row>
    <row r="1332" customFormat="false" ht="15" hidden="false" customHeight="false" outlineLevel="0" collapsed="false">
      <c r="A1332" s="23" t="n">
        <v>1327</v>
      </c>
      <c r="B1332" s="7"/>
      <c r="C1332" s="35" t="str">
        <f aca="false">IF($B1332="","",IFERROR(INDEX(Trabajadores!$D$6:$D$105,MATCH($B1332,LST_COD,0)),"¿Código?"))</f>
        <v/>
      </c>
      <c r="D1332" s="30"/>
      <c r="E1332" s="9" t="str">
        <f aca="false">IF($D1332="","",IFERROR(VLOOKUP($D1332,CONC_TABLA,2,FALSE()),""))</f>
        <v/>
      </c>
      <c r="F1332" s="9" t="str">
        <f aca="false">IF($D1332="","",IFERROR(VLOOKUP($D1332,CONC_TABLA,3,FALSE()),""))</f>
        <v/>
      </c>
      <c r="G1332" s="30"/>
      <c r="H1332" s="30"/>
      <c r="I1332" s="30"/>
      <c r="J1332" s="29"/>
      <c r="K1332" s="28"/>
      <c r="L1332" s="28"/>
      <c r="M1332" s="9" t="str">
        <f aca="false">IF(OR($B1332="",$E1332=""),"",IF($E1332="INA","INA",IF($G1332="Otro empleador",IF($E1332="RET","RETO",IF($E1332="ORD","OTO","OTX")),IF($E1332="RET","ERR",$E1332))))</f>
        <v/>
      </c>
      <c r="N1332" s="9" t="str">
        <f aca="false">IF($I1332="","",IFERROR(VLOOKUP($I1332,FREC_TABLA,2,FALSE()),""))</f>
        <v/>
      </c>
      <c r="O1332" s="19" t="n">
        <f aca="false">IF(OR($M1332="",$M1332="ERR",$J1332="",$K1332="",$N1332=""),0,IF($N1332=0,IF(AND(OR(1=7,1=12),1&gt;=$K1332,1&lt;=IF($L1332="",12,$L1332)),$J1332,0),IF(AND(1&gt;=$K1332,1&lt;=IF($L1332="",12,$L1332),MOD(1-$K1332,$N1332)=0),$J1332,0)))</f>
        <v>0</v>
      </c>
      <c r="P1332" s="19" t="n">
        <f aca="false">IF(OR($M1332="",$M1332="ERR",$J1332="",$K1332="",$N1332=""),0,IF($N1332=0,IF(AND(OR(2=7,2=12),2&gt;=$K1332,2&lt;=IF($L1332="",12,$L1332)),$J1332,0),IF(AND(2&gt;=$K1332,2&lt;=IF($L1332="",12,$L1332),MOD(2-$K1332,$N1332)=0),$J1332,0)))</f>
        <v>0</v>
      </c>
      <c r="Q1332" s="19" t="n">
        <f aca="false">IF(OR($M1332="",$M1332="ERR",$J1332="",$K1332="",$N1332=""),0,IF($N1332=0,IF(AND(OR(3=7,3=12),3&gt;=$K1332,3&lt;=IF($L1332="",12,$L1332)),$J1332,0),IF(AND(3&gt;=$K1332,3&lt;=IF($L1332="",12,$L1332),MOD(3-$K1332,$N1332)=0),$J1332,0)))</f>
        <v>0</v>
      </c>
      <c r="R1332" s="19" t="n">
        <f aca="false">IF(OR($M1332="",$M1332="ERR",$J1332="",$K1332="",$N1332=""),0,IF($N1332=0,IF(AND(OR(4=7,4=12),4&gt;=$K1332,4&lt;=IF($L1332="",12,$L1332)),$J1332,0),IF(AND(4&gt;=$K1332,4&lt;=IF($L1332="",12,$L1332),MOD(4-$K1332,$N1332)=0),$J1332,0)))</f>
        <v>0</v>
      </c>
      <c r="S1332" s="19" t="n">
        <f aca="false">IF(OR($M1332="",$M1332="ERR",$J1332="",$K1332="",$N1332=""),0,IF($N1332=0,IF(AND(OR(5=7,5=12),5&gt;=$K1332,5&lt;=IF($L1332="",12,$L1332)),$J1332,0),IF(AND(5&gt;=$K1332,5&lt;=IF($L1332="",12,$L1332),MOD(5-$K1332,$N1332)=0),$J1332,0)))</f>
        <v>0</v>
      </c>
      <c r="T1332" s="19" t="n">
        <f aca="false">IF(OR($M1332="",$M1332="ERR",$J1332="",$K1332="",$N1332=""),0,IF($N1332=0,IF(AND(OR(6=7,6=12),6&gt;=$K1332,6&lt;=IF($L1332="",12,$L1332)),$J1332,0),IF(AND(6&gt;=$K1332,6&lt;=IF($L1332="",12,$L1332),MOD(6-$K1332,$N1332)=0),$J1332,0)))</f>
        <v>0</v>
      </c>
      <c r="U1332" s="19" t="n">
        <f aca="false">IF(OR($M1332="",$M1332="ERR",$J1332="",$K1332="",$N1332=""),0,IF($N1332=0,IF(AND(OR(7=7,7=12),7&gt;=$K1332,7&lt;=IF($L1332="",12,$L1332)),$J1332,0),IF(AND(7&gt;=$K1332,7&lt;=IF($L1332="",12,$L1332),MOD(7-$K1332,$N1332)=0),$J1332,0)))</f>
        <v>0</v>
      </c>
      <c r="V1332" s="19" t="n">
        <f aca="false">IF(OR($M1332="",$M1332="ERR",$J1332="",$K1332="",$N1332=""),0,IF($N1332=0,IF(AND(OR(8=7,8=12),8&gt;=$K1332,8&lt;=IF($L1332="",12,$L1332)),$J1332,0),IF(AND(8&gt;=$K1332,8&lt;=IF($L1332="",12,$L1332),MOD(8-$K1332,$N1332)=0),$J1332,0)))</f>
        <v>0</v>
      </c>
      <c r="W1332" s="19" t="n">
        <f aca="false">IF(OR($M1332="",$M1332="ERR",$J1332="",$K1332="",$N1332=""),0,IF($N1332=0,IF(AND(OR(9=7,9=12),9&gt;=$K1332,9&lt;=IF($L1332="",12,$L1332)),$J1332,0),IF(AND(9&gt;=$K1332,9&lt;=IF($L1332="",12,$L1332),MOD(9-$K1332,$N1332)=0),$J1332,0)))</f>
        <v>0</v>
      </c>
      <c r="X1332" s="19" t="n">
        <f aca="false">IF(OR($M1332="",$M1332="ERR",$J1332="",$K1332="",$N1332=""),0,IF($N1332=0,IF(AND(OR(10=7,10=12),10&gt;=$K1332,10&lt;=IF($L1332="",12,$L1332)),$J1332,0),IF(AND(10&gt;=$K1332,10&lt;=IF($L1332="",12,$L1332),MOD(10-$K1332,$N1332)=0),$J1332,0)))</f>
        <v>0</v>
      </c>
      <c r="Y1332" s="19" t="n">
        <f aca="false">IF(OR($M1332="",$M1332="ERR",$J1332="",$K1332="",$N1332=""),0,IF($N1332=0,IF(AND(OR(11=7,11=12),11&gt;=$K1332,11&lt;=IF($L1332="",12,$L1332)),$J1332,0),IF(AND(11&gt;=$K1332,11&lt;=IF($L1332="",12,$L1332),MOD(11-$K1332,$N1332)=0),$J1332,0)))</f>
        <v>0</v>
      </c>
      <c r="Z1332" s="19" t="n">
        <f aca="false">IF(OR($M1332="",$M1332="ERR",$J1332="",$K1332="",$N1332=""),0,IF($N1332=0,IF(AND(OR(12=7,12=12),12&gt;=$K1332,12&lt;=IF($L1332="",12,$L1332)),$J1332,0),IF(AND(12&gt;=$K1332,12&lt;=IF($L1332="",12,$L1332),MOD(12-$K1332,$N1332)=0),$J1332,0)))</f>
        <v>0</v>
      </c>
      <c r="AA1332" s="36" t="n">
        <f aca="false">SUM(O1332:Z1332)</f>
        <v>0</v>
      </c>
      <c r="AB1332" s="15" t="str">
        <f aca="false">IF(AND($B1332="",$D1332="",$J1332=""),"",IF($B1332="","Falta código",IF(ISNA(MATCH($B1332,LST_COD,0)),"Código no registrado en Trabajadores",IF($E1332="","Concepto no está en el catálogo",IF($M1332="ERR","Retención de otro empleador: Origen = Otro empleador",IF(OR($J1332="",$K1332=""),"Falta monto o mes",IF(OR($K1332&lt;1,$K1332&gt;12),"Mes inicio inválido",IF(AND($L1332&lt;&gt;"",OR($L1332&lt;$K1332,$L1332&gt;12)),"Mes fin inválido",IF($N1332="","Falta frecuencia",IF(AND($G1332&lt;&gt;"Otro empleador",SUMPRODUCT(($O1332:$Z1332&lt;&gt;0)*(((COLUMN($O1332:$Z1332)-14)&lt;INDEX(Trabajadores!$M$6:$M$105,MATCH($B1332,LST_COD,0)))+((COLUMN($O1332:$Z1332)-14)&gt;INDEX(Trabajadores!$N$6:$N$105,MATCH($B1332,LST_COD,0)))))&gt;0),"Aviso: hay meses fuera del periodo laboral","OK"))))))))))</f>
        <v/>
      </c>
    </row>
    <row r="1333" customFormat="false" ht="15" hidden="false" customHeight="false" outlineLevel="0" collapsed="false">
      <c r="A1333" s="23" t="n">
        <v>1328</v>
      </c>
      <c r="B1333" s="7"/>
      <c r="C1333" s="35" t="str">
        <f aca="false">IF($B1333="","",IFERROR(INDEX(Trabajadores!$D$6:$D$105,MATCH($B1333,LST_COD,0)),"¿Código?"))</f>
        <v/>
      </c>
      <c r="D1333" s="30"/>
      <c r="E1333" s="9" t="str">
        <f aca="false">IF($D1333="","",IFERROR(VLOOKUP($D1333,CONC_TABLA,2,FALSE()),""))</f>
        <v/>
      </c>
      <c r="F1333" s="9" t="str">
        <f aca="false">IF($D1333="","",IFERROR(VLOOKUP($D1333,CONC_TABLA,3,FALSE()),""))</f>
        <v/>
      </c>
      <c r="G1333" s="30"/>
      <c r="H1333" s="30"/>
      <c r="I1333" s="30"/>
      <c r="J1333" s="29"/>
      <c r="K1333" s="28"/>
      <c r="L1333" s="28"/>
      <c r="M1333" s="9" t="str">
        <f aca="false">IF(OR($B1333="",$E1333=""),"",IF($E1333="INA","INA",IF($G1333="Otro empleador",IF($E1333="RET","RETO",IF($E1333="ORD","OTO","OTX")),IF($E1333="RET","ERR",$E1333))))</f>
        <v/>
      </c>
      <c r="N1333" s="9" t="str">
        <f aca="false">IF($I1333="","",IFERROR(VLOOKUP($I1333,FREC_TABLA,2,FALSE()),""))</f>
        <v/>
      </c>
      <c r="O1333" s="19" t="n">
        <f aca="false">IF(OR($M1333="",$M1333="ERR",$J1333="",$K1333="",$N1333=""),0,IF($N1333=0,IF(AND(OR(1=7,1=12),1&gt;=$K1333,1&lt;=IF($L1333="",12,$L1333)),$J1333,0),IF(AND(1&gt;=$K1333,1&lt;=IF($L1333="",12,$L1333),MOD(1-$K1333,$N1333)=0),$J1333,0)))</f>
        <v>0</v>
      </c>
      <c r="P1333" s="19" t="n">
        <f aca="false">IF(OR($M1333="",$M1333="ERR",$J1333="",$K1333="",$N1333=""),0,IF($N1333=0,IF(AND(OR(2=7,2=12),2&gt;=$K1333,2&lt;=IF($L1333="",12,$L1333)),$J1333,0),IF(AND(2&gt;=$K1333,2&lt;=IF($L1333="",12,$L1333),MOD(2-$K1333,$N1333)=0),$J1333,0)))</f>
        <v>0</v>
      </c>
      <c r="Q1333" s="19" t="n">
        <f aca="false">IF(OR($M1333="",$M1333="ERR",$J1333="",$K1333="",$N1333=""),0,IF($N1333=0,IF(AND(OR(3=7,3=12),3&gt;=$K1333,3&lt;=IF($L1333="",12,$L1333)),$J1333,0),IF(AND(3&gt;=$K1333,3&lt;=IF($L1333="",12,$L1333),MOD(3-$K1333,$N1333)=0),$J1333,0)))</f>
        <v>0</v>
      </c>
      <c r="R1333" s="19" t="n">
        <f aca="false">IF(OR($M1333="",$M1333="ERR",$J1333="",$K1333="",$N1333=""),0,IF($N1333=0,IF(AND(OR(4=7,4=12),4&gt;=$K1333,4&lt;=IF($L1333="",12,$L1333)),$J1333,0),IF(AND(4&gt;=$K1333,4&lt;=IF($L1333="",12,$L1333),MOD(4-$K1333,$N1333)=0),$J1333,0)))</f>
        <v>0</v>
      </c>
      <c r="S1333" s="19" t="n">
        <f aca="false">IF(OR($M1333="",$M1333="ERR",$J1333="",$K1333="",$N1333=""),0,IF($N1333=0,IF(AND(OR(5=7,5=12),5&gt;=$K1333,5&lt;=IF($L1333="",12,$L1333)),$J1333,0),IF(AND(5&gt;=$K1333,5&lt;=IF($L1333="",12,$L1333),MOD(5-$K1333,$N1333)=0),$J1333,0)))</f>
        <v>0</v>
      </c>
      <c r="T1333" s="19" t="n">
        <f aca="false">IF(OR($M1333="",$M1333="ERR",$J1333="",$K1333="",$N1333=""),0,IF($N1333=0,IF(AND(OR(6=7,6=12),6&gt;=$K1333,6&lt;=IF($L1333="",12,$L1333)),$J1333,0),IF(AND(6&gt;=$K1333,6&lt;=IF($L1333="",12,$L1333),MOD(6-$K1333,$N1333)=0),$J1333,0)))</f>
        <v>0</v>
      </c>
      <c r="U1333" s="19" t="n">
        <f aca="false">IF(OR($M1333="",$M1333="ERR",$J1333="",$K1333="",$N1333=""),0,IF($N1333=0,IF(AND(OR(7=7,7=12),7&gt;=$K1333,7&lt;=IF($L1333="",12,$L1333)),$J1333,0),IF(AND(7&gt;=$K1333,7&lt;=IF($L1333="",12,$L1333),MOD(7-$K1333,$N1333)=0),$J1333,0)))</f>
        <v>0</v>
      </c>
      <c r="V1333" s="19" t="n">
        <f aca="false">IF(OR($M1333="",$M1333="ERR",$J1333="",$K1333="",$N1333=""),0,IF($N1333=0,IF(AND(OR(8=7,8=12),8&gt;=$K1333,8&lt;=IF($L1333="",12,$L1333)),$J1333,0),IF(AND(8&gt;=$K1333,8&lt;=IF($L1333="",12,$L1333),MOD(8-$K1333,$N1333)=0),$J1333,0)))</f>
        <v>0</v>
      </c>
      <c r="W1333" s="19" t="n">
        <f aca="false">IF(OR($M1333="",$M1333="ERR",$J1333="",$K1333="",$N1333=""),0,IF($N1333=0,IF(AND(OR(9=7,9=12),9&gt;=$K1333,9&lt;=IF($L1333="",12,$L1333)),$J1333,0),IF(AND(9&gt;=$K1333,9&lt;=IF($L1333="",12,$L1333),MOD(9-$K1333,$N1333)=0),$J1333,0)))</f>
        <v>0</v>
      </c>
      <c r="X1333" s="19" t="n">
        <f aca="false">IF(OR($M1333="",$M1333="ERR",$J1333="",$K1333="",$N1333=""),0,IF($N1333=0,IF(AND(OR(10=7,10=12),10&gt;=$K1333,10&lt;=IF($L1333="",12,$L1333)),$J1333,0),IF(AND(10&gt;=$K1333,10&lt;=IF($L1333="",12,$L1333),MOD(10-$K1333,$N1333)=0),$J1333,0)))</f>
        <v>0</v>
      </c>
      <c r="Y1333" s="19" t="n">
        <f aca="false">IF(OR($M1333="",$M1333="ERR",$J1333="",$K1333="",$N1333=""),0,IF($N1333=0,IF(AND(OR(11=7,11=12),11&gt;=$K1333,11&lt;=IF($L1333="",12,$L1333)),$J1333,0),IF(AND(11&gt;=$K1333,11&lt;=IF($L1333="",12,$L1333),MOD(11-$K1333,$N1333)=0),$J1333,0)))</f>
        <v>0</v>
      </c>
      <c r="Z1333" s="19" t="n">
        <f aca="false">IF(OR($M1333="",$M1333="ERR",$J1333="",$K1333="",$N1333=""),0,IF($N1333=0,IF(AND(OR(12=7,12=12),12&gt;=$K1333,12&lt;=IF($L1333="",12,$L1333)),$J1333,0),IF(AND(12&gt;=$K1333,12&lt;=IF($L1333="",12,$L1333),MOD(12-$K1333,$N1333)=0),$J1333,0)))</f>
        <v>0</v>
      </c>
      <c r="AA1333" s="36" t="n">
        <f aca="false">SUM(O1333:Z1333)</f>
        <v>0</v>
      </c>
      <c r="AB1333" s="15" t="str">
        <f aca="false">IF(AND($B1333="",$D1333="",$J1333=""),"",IF($B1333="","Falta código",IF(ISNA(MATCH($B1333,LST_COD,0)),"Código no registrado en Trabajadores",IF($E1333="","Concepto no está en el catálogo",IF($M1333="ERR","Retención de otro empleador: Origen = Otro empleador",IF(OR($J1333="",$K1333=""),"Falta monto o mes",IF(OR($K1333&lt;1,$K1333&gt;12),"Mes inicio inválido",IF(AND($L1333&lt;&gt;"",OR($L1333&lt;$K1333,$L1333&gt;12)),"Mes fin inválido",IF($N1333="","Falta frecuencia",IF(AND($G1333&lt;&gt;"Otro empleador",SUMPRODUCT(($O1333:$Z1333&lt;&gt;0)*(((COLUMN($O1333:$Z1333)-14)&lt;INDEX(Trabajadores!$M$6:$M$105,MATCH($B1333,LST_COD,0)))+((COLUMN($O1333:$Z1333)-14)&gt;INDEX(Trabajadores!$N$6:$N$105,MATCH($B1333,LST_COD,0)))))&gt;0),"Aviso: hay meses fuera del periodo laboral","OK"))))))))))</f>
        <v/>
      </c>
    </row>
    <row r="1334" customFormat="false" ht="15" hidden="false" customHeight="false" outlineLevel="0" collapsed="false">
      <c r="A1334" s="23" t="n">
        <v>1329</v>
      </c>
      <c r="B1334" s="7"/>
      <c r="C1334" s="35" t="str">
        <f aca="false">IF($B1334="","",IFERROR(INDEX(Trabajadores!$D$6:$D$105,MATCH($B1334,LST_COD,0)),"¿Código?"))</f>
        <v/>
      </c>
      <c r="D1334" s="30"/>
      <c r="E1334" s="9" t="str">
        <f aca="false">IF($D1334="","",IFERROR(VLOOKUP($D1334,CONC_TABLA,2,FALSE()),""))</f>
        <v/>
      </c>
      <c r="F1334" s="9" t="str">
        <f aca="false">IF($D1334="","",IFERROR(VLOOKUP($D1334,CONC_TABLA,3,FALSE()),""))</f>
        <v/>
      </c>
      <c r="G1334" s="30"/>
      <c r="H1334" s="30"/>
      <c r="I1334" s="30"/>
      <c r="J1334" s="29"/>
      <c r="K1334" s="28"/>
      <c r="L1334" s="28"/>
      <c r="M1334" s="9" t="str">
        <f aca="false">IF(OR($B1334="",$E1334=""),"",IF($E1334="INA","INA",IF($G1334="Otro empleador",IF($E1334="RET","RETO",IF($E1334="ORD","OTO","OTX")),IF($E1334="RET","ERR",$E1334))))</f>
        <v/>
      </c>
      <c r="N1334" s="9" t="str">
        <f aca="false">IF($I1334="","",IFERROR(VLOOKUP($I1334,FREC_TABLA,2,FALSE()),""))</f>
        <v/>
      </c>
      <c r="O1334" s="19" t="n">
        <f aca="false">IF(OR($M1334="",$M1334="ERR",$J1334="",$K1334="",$N1334=""),0,IF($N1334=0,IF(AND(OR(1=7,1=12),1&gt;=$K1334,1&lt;=IF($L1334="",12,$L1334)),$J1334,0),IF(AND(1&gt;=$K1334,1&lt;=IF($L1334="",12,$L1334),MOD(1-$K1334,$N1334)=0),$J1334,0)))</f>
        <v>0</v>
      </c>
      <c r="P1334" s="19" t="n">
        <f aca="false">IF(OR($M1334="",$M1334="ERR",$J1334="",$K1334="",$N1334=""),0,IF($N1334=0,IF(AND(OR(2=7,2=12),2&gt;=$K1334,2&lt;=IF($L1334="",12,$L1334)),$J1334,0),IF(AND(2&gt;=$K1334,2&lt;=IF($L1334="",12,$L1334),MOD(2-$K1334,$N1334)=0),$J1334,0)))</f>
        <v>0</v>
      </c>
      <c r="Q1334" s="19" t="n">
        <f aca="false">IF(OR($M1334="",$M1334="ERR",$J1334="",$K1334="",$N1334=""),0,IF($N1334=0,IF(AND(OR(3=7,3=12),3&gt;=$K1334,3&lt;=IF($L1334="",12,$L1334)),$J1334,0),IF(AND(3&gt;=$K1334,3&lt;=IF($L1334="",12,$L1334),MOD(3-$K1334,$N1334)=0),$J1334,0)))</f>
        <v>0</v>
      </c>
      <c r="R1334" s="19" t="n">
        <f aca="false">IF(OR($M1334="",$M1334="ERR",$J1334="",$K1334="",$N1334=""),0,IF($N1334=0,IF(AND(OR(4=7,4=12),4&gt;=$K1334,4&lt;=IF($L1334="",12,$L1334)),$J1334,0),IF(AND(4&gt;=$K1334,4&lt;=IF($L1334="",12,$L1334),MOD(4-$K1334,$N1334)=0),$J1334,0)))</f>
        <v>0</v>
      </c>
      <c r="S1334" s="19" t="n">
        <f aca="false">IF(OR($M1334="",$M1334="ERR",$J1334="",$K1334="",$N1334=""),0,IF($N1334=0,IF(AND(OR(5=7,5=12),5&gt;=$K1334,5&lt;=IF($L1334="",12,$L1334)),$J1334,0),IF(AND(5&gt;=$K1334,5&lt;=IF($L1334="",12,$L1334),MOD(5-$K1334,$N1334)=0),$J1334,0)))</f>
        <v>0</v>
      </c>
      <c r="T1334" s="19" t="n">
        <f aca="false">IF(OR($M1334="",$M1334="ERR",$J1334="",$K1334="",$N1334=""),0,IF($N1334=0,IF(AND(OR(6=7,6=12),6&gt;=$K1334,6&lt;=IF($L1334="",12,$L1334)),$J1334,0),IF(AND(6&gt;=$K1334,6&lt;=IF($L1334="",12,$L1334),MOD(6-$K1334,$N1334)=0),$J1334,0)))</f>
        <v>0</v>
      </c>
      <c r="U1334" s="19" t="n">
        <f aca="false">IF(OR($M1334="",$M1334="ERR",$J1334="",$K1334="",$N1334=""),0,IF($N1334=0,IF(AND(OR(7=7,7=12),7&gt;=$K1334,7&lt;=IF($L1334="",12,$L1334)),$J1334,0),IF(AND(7&gt;=$K1334,7&lt;=IF($L1334="",12,$L1334),MOD(7-$K1334,$N1334)=0),$J1334,0)))</f>
        <v>0</v>
      </c>
      <c r="V1334" s="19" t="n">
        <f aca="false">IF(OR($M1334="",$M1334="ERR",$J1334="",$K1334="",$N1334=""),0,IF($N1334=0,IF(AND(OR(8=7,8=12),8&gt;=$K1334,8&lt;=IF($L1334="",12,$L1334)),$J1334,0),IF(AND(8&gt;=$K1334,8&lt;=IF($L1334="",12,$L1334),MOD(8-$K1334,$N1334)=0),$J1334,0)))</f>
        <v>0</v>
      </c>
      <c r="W1334" s="19" t="n">
        <f aca="false">IF(OR($M1334="",$M1334="ERR",$J1334="",$K1334="",$N1334=""),0,IF($N1334=0,IF(AND(OR(9=7,9=12),9&gt;=$K1334,9&lt;=IF($L1334="",12,$L1334)),$J1334,0),IF(AND(9&gt;=$K1334,9&lt;=IF($L1334="",12,$L1334),MOD(9-$K1334,$N1334)=0),$J1334,0)))</f>
        <v>0</v>
      </c>
      <c r="X1334" s="19" t="n">
        <f aca="false">IF(OR($M1334="",$M1334="ERR",$J1334="",$K1334="",$N1334=""),0,IF($N1334=0,IF(AND(OR(10=7,10=12),10&gt;=$K1334,10&lt;=IF($L1334="",12,$L1334)),$J1334,0),IF(AND(10&gt;=$K1334,10&lt;=IF($L1334="",12,$L1334),MOD(10-$K1334,$N1334)=0),$J1334,0)))</f>
        <v>0</v>
      </c>
      <c r="Y1334" s="19" t="n">
        <f aca="false">IF(OR($M1334="",$M1334="ERR",$J1334="",$K1334="",$N1334=""),0,IF($N1334=0,IF(AND(OR(11=7,11=12),11&gt;=$K1334,11&lt;=IF($L1334="",12,$L1334)),$J1334,0),IF(AND(11&gt;=$K1334,11&lt;=IF($L1334="",12,$L1334),MOD(11-$K1334,$N1334)=0),$J1334,0)))</f>
        <v>0</v>
      </c>
      <c r="Z1334" s="19" t="n">
        <f aca="false">IF(OR($M1334="",$M1334="ERR",$J1334="",$K1334="",$N1334=""),0,IF($N1334=0,IF(AND(OR(12=7,12=12),12&gt;=$K1334,12&lt;=IF($L1334="",12,$L1334)),$J1334,0),IF(AND(12&gt;=$K1334,12&lt;=IF($L1334="",12,$L1334),MOD(12-$K1334,$N1334)=0),$J1334,0)))</f>
        <v>0</v>
      </c>
      <c r="AA1334" s="36" t="n">
        <f aca="false">SUM(O1334:Z1334)</f>
        <v>0</v>
      </c>
      <c r="AB1334" s="15" t="str">
        <f aca="false">IF(AND($B1334="",$D1334="",$J1334=""),"",IF($B1334="","Falta código",IF(ISNA(MATCH($B1334,LST_COD,0)),"Código no registrado en Trabajadores",IF($E1334="","Concepto no está en el catálogo",IF($M1334="ERR","Retención de otro empleador: Origen = Otro empleador",IF(OR($J1334="",$K1334=""),"Falta monto o mes",IF(OR($K1334&lt;1,$K1334&gt;12),"Mes inicio inválido",IF(AND($L1334&lt;&gt;"",OR($L1334&lt;$K1334,$L1334&gt;12)),"Mes fin inválido",IF($N1334="","Falta frecuencia",IF(AND($G1334&lt;&gt;"Otro empleador",SUMPRODUCT(($O1334:$Z1334&lt;&gt;0)*(((COLUMN($O1334:$Z1334)-14)&lt;INDEX(Trabajadores!$M$6:$M$105,MATCH($B1334,LST_COD,0)))+((COLUMN($O1334:$Z1334)-14)&gt;INDEX(Trabajadores!$N$6:$N$105,MATCH($B1334,LST_COD,0)))))&gt;0),"Aviso: hay meses fuera del periodo laboral","OK"))))))))))</f>
        <v/>
      </c>
    </row>
    <row r="1335" customFormat="false" ht="15" hidden="false" customHeight="false" outlineLevel="0" collapsed="false">
      <c r="A1335" s="23" t="n">
        <v>1330</v>
      </c>
      <c r="B1335" s="7"/>
      <c r="C1335" s="35" t="str">
        <f aca="false">IF($B1335="","",IFERROR(INDEX(Trabajadores!$D$6:$D$105,MATCH($B1335,LST_COD,0)),"¿Código?"))</f>
        <v/>
      </c>
      <c r="D1335" s="30"/>
      <c r="E1335" s="9" t="str">
        <f aca="false">IF($D1335="","",IFERROR(VLOOKUP($D1335,CONC_TABLA,2,FALSE()),""))</f>
        <v/>
      </c>
      <c r="F1335" s="9" t="str">
        <f aca="false">IF($D1335="","",IFERROR(VLOOKUP($D1335,CONC_TABLA,3,FALSE()),""))</f>
        <v/>
      </c>
      <c r="G1335" s="30"/>
      <c r="H1335" s="30"/>
      <c r="I1335" s="30"/>
      <c r="J1335" s="29"/>
      <c r="K1335" s="28"/>
      <c r="L1335" s="28"/>
      <c r="M1335" s="9" t="str">
        <f aca="false">IF(OR($B1335="",$E1335=""),"",IF($E1335="INA","INA",IF($G1335="Otro empleador",IF($E1335="RET","RETO",IF($E1335="ORD","OTO","OTX")),IF($E1335="RET","ERR",$E1335))))</f>
        <v/>
      </c>
      <c r="N1335" s="9" t="str">
        <f aca="false">IF($I1335="","",IFERROR(VLOOKUP($I1335,FREC_TABLA,2,FALSE()),""))</f>
        <v/>
      </c>
      <c r="O1335" s="19" t="n">
        <f aca="false">IF(OR($M1335="",$M1335="ERR",$J1335="",$K1335="",$N1335=""),0,IF($N1335=0,IF(AND(OR(1=7,1=12),1&gt;=$K1335,1&lt;=IF($L1335="",12,$L1335)),$J1335,0),IF(AND(1&gt;=$K1335,1&lt;=IF($L1335="",12,$L1335),MOD(1-$K1335,$N1335)=0),$J1335,0)))</f>
        <v>0</v>
      </c>
      <c r="P1335" s="19" t="n">
        <f aca="false">IF(OR($M1335="",$M1335="ERR",$J1335="",$K1335="",$N1335=""),0,IF($N1335=0,IF(AND(OR(2=7,2=12),2&gt;=$K1335,2&lt;=IF($L1335="",12,$L1335)),$J1335,0),IF(AND(2&gt;=$K1335,2&lt;=IF($L1335="",12,$L1335),MOD(2-$K1335,$N1335)=0),$J1335,0)))</f>
        <v>0</v>
      </c>
      <c r="Q1335" s="19" t="n">
        <f aca="false">IF(OR($M1335="",$M1335="ERR",$J1335="",$K1335="",$N1335=""),0,IF($N1335=0,IF(AND(OR(3=7,3=12),3&gt;=$K1335,3&lt;=IF($L1335="",12,$L1335)),$J1335,0),IF(AND(3&gt;=$K1335,3&lt;=IF($L1335="",12,$L1335),MOD(3-$K1335,$N1335)=0),$J1335,0)))</f>
        <v>0</v>
      </c>
      <c r="R1335" s="19" t="n">
        <f aca="false">IF(OR($M1335="",$M1335="ERR",$J1335="",$K1335="",$N1335=""),0,IF($N1335=0,IF(AND(OR(4=7,4=12),4&gt;=$K1335,4&lt;=IF($L1335="",12,$L1335)),$J1335,0),IF(AND(4&gt;=$K1335,4&lt;=IF($L1335="",12,$L1335),MOD(4-$K1335,$N1335)=0),$J1335,0)))</f>
        <v>0</v>
      </c>
      <c r="S1335" s="19" t="n">
        <f aca="false">IF(OR($M1335="",$M1335="ERR",$J1335="",$K1335="",$N1335=""),0,IF($N1335=0,IF(AND(OR(5=7,5=12),5&gt;=$K1335,5&lt;=IF($L1335="",12,$L1335)),$J1335,0),IF(AND(5&gt;=$K1335,5&lt;=IF($L1335="",12,$L1335),MOD(5-$K1335,$N1335)=0),$J1335,0)))</f>
        <v>0</v>
      </c>
      <c r="T1335" s="19" t="n">
        <f aca="false">IF(OR($M1335="",$M1335="ERR",$J1335="",$K1335="",$N1335=""),0,IF($N1335=0,IF(AND(OR(6=7,6=12),6&gt;=$K1335,6&lt;=IF($L1335="",12,$L1335)),$J1335,0),IF(AND(6&gt;=$K1335,6&lt;=IF($L1335="",12,$L1335),MOD(6-$K1335,$N1335)=0),$J1335,0)))</f>
        <v>0</v>
      </c>
      <c r="U1335" s="19" t="n">
        <f aca="false">IF(OR($M1335="",$M1335="ERR",$J1335="",$K1335="",$N1335=""),0,IF($N1335=0,IF(AND(OR(7=7,7=12),7&gt;=$K1335,7&lt;=IF($L1335="",12,$L1335)),$J1335,0),IF(AND(7&gt;=$K1335,7&lt;=IF($L1335="",12,$L1335),MOD(7-$K1335,$N1335)=0),$J1335,0)))</f>
        <v>0</v>
      </c>
      <c r="V1335" s="19" t="n">
        <f aca="false">IF(OR($M1335="",$M1335="ERR",$J1335="",$K1335="",$N1335=""),0,IF($N1335=0,IF(AND(OR(8=7,8=12),8&gt;=$K1335,8&lt;=IF($L1335="",12,$L1335)),$J1335,0),IF(AND(8&gt;=$K1335,8&lt;=IF($L1335="",12,$L1335),MOD(8-$K1335,$N1335)=0),$J1335,0)))</f>
        <v>0</v>
      </c>
      <c r="W1335" s="19" t="n">
        <f aca="false">IF(OR($M1335="",$M1335="ERR",$J1335="",$K1335="",$N1335=""),0,IF($N1335=0,IF(AND(OR(9=7,9=12),9&gt;=$K1335,9&lt;=IF($L1335="",12,$L1335)),$J1335,0),IF(AND(9&gt;=$K1335,9&lt;=IF($L1335="",12,$L1335),MOD(9-$K1335,$N1335)=0),$J1335,0)))</f>
        <v>0</v>
      </c>
      <c r="X1335" s="19" t="n">
        <f aca="false">IF(OR($M1335="",$M1335="ERR",$J1335="",$K1335="",$N1335=""),0,IF($N1335=0,IF(AND(OR(10=7,10=12),10&gt;=$K1335,10&lt;=IF($L1335="",12,$L1335)),$J1335,0),IF(AND(10&gt;=$K1335,10&lt;=IF($L1335="",12,$L1335),MOD(10-$K1335,$N1335)=0),$J1335,0)))</f>
        <v>0</v>
      </c>
      <c r="Y1335" s="19" t="n">
        <f aca="false">IF(OR($M1335="",$M1335="ERR",$J1335="",$K1335="",$N1335=""),0,IF($N1335=0,IF(AND(OR(11=7,11=12),11&gt;=$K1335,11&lt;=IF($L1335="",12,$L1335)),$J1335,0),IF(AND(11&gt;=$K1335,11&lt;=IF($L1335="",12,$L1335),MOD(11-$K1335,$N1335)=0),$J1335,0)))</f>
        <v>0</v>
      </c>
      <c r="Z1335" s="19" t="n">
        <f aca="false">IF(OR($M1335="",$M1335="ERR",$J1335="",$K1335="",$N1335=""),0,IF($N1335=0,IF(AND(OR(12=7,12=12),12&gt;=$K1335,12&lt;=IF($L1335="",12,$L1335)),$J1335,0),IF(AND(12&gt;=$K1335,12&lt;=IF($L1335="",12,$L1335),MOD(12-$K1335,$N1335)=0),$J1335,0)))</f>
        <v>0</v>
      </c>
      <c r="AA1335" s="36" t="n">
        <f aca="false">SUM(O1335:Z1335)</f>
        <v>0</v>
      </c>
      <c r="AB1335" s="15" t="str">
        <f aca="false">IF(AND($B1335="",$D1335="",$J1335=""),"",IF($B1335="","Falta código",IF(ISNA(MATCH($B1335,LST_COD,0)),"Código no registrado en Trabajadores",IF($E1335="","Concepto no está en el catálogo",IF($M1335="ERR","Retención de otro empleador: Origen = Otro empleador",IF(OR($J1335="",$K1335=""),"Falta monto o mes",IF(OR($K1335&lt;1,$K1335&gt;12),"Mes inicio inválido",IF(AND($L1335&lt;&gt;"",OR($L1335&lt;$K1335,$L1335&gt;12)),"Mes fin inválido",IF($N1335="","Falta frecuencia",IF(AND($G1335&lt;&gt;"Otro empleador",SUMPRODUCT(($O1335:$Z1335&lt;&gt;0)*(((COLUMN($O1335:$Z1335)-14)&lt;INDEX(Trabajadores!$M$6:$M$105,MATCH($B1335,LST_COD,0)))+((COLUMN($O1335:$Z1335)-14)&gt;INDEX(Trabajadores!$N$6:$N$105,MATCH($B1335,LST_COD,0)))))&gt;0),"Aviso: hay meses fuera del periodo laboral","OK"))))))))))</f>
        <v/>
      </c>
    </row>
    <row r="1336" customFormat="false" ht="15" hidden="false" customHeight="false" outlineLevel="0" collapsed="false">
      <c r="A1336" s="23" t="n">
        <v>1331</v>
      </c>
      <c r="B1336" s="7"/>
      <c r="C1336" s="35" t="str">
        <f aca="false">IF($B1336="","",IFERROR(INDEX(Trabajadores!$D$6:$D$105,MATCH($B1336,LST_COD,0)),"¿Código?"))</f>
        <v/>
      </c>
      <c r="D1336" s="30"/>
      <c r="E1336" s="9" t="str">
        <f aca="false">IF($D1336="","",IFERROR(VLOOKUP($D1336,CONC_TABLA,2,FALSE()),""))</f>
        <v/>
      </c>
      <c r="F1336" s="9" t="str">
        <f aca="false">IF($D1336="","",IFERROR(VLOOKUP($D1336,CONC_TABLA,3,FALSE()),""))</f>
        <v/>
      </c>
      <c r="G1336" s="30"/>
      <c r="H1336" s="30"/>
      <c r="I1336" s="30"/>
      <c r="J1336" s="29"/>
      <c r="K1336" s="28"/>
      <c r="L1336" s="28"/>
      <c r="M1336" s="9" t="str">
        <f aca="false">IF(OR($B1336="",$E1336=""),"",IF($E1336="INA","INA",IF($G1336="Otro empleador",IF($E1336="RET","RETO",IF($E1336="ORD","OTO","OTX")),IF($E1336="RET","ERR",$E1336))))</f>
        <v/>
      </c>
      <c r="N1336" s="9" t="str">
        <f aca="false">IF($I1336="","",IFERROR(VLOOKUP($I1336,FREC_TABLA,2,FALSE()),""))</f>
        <v/>
      </c>
      <c r="O1336" s="19" t="n">
        <f aca="false">IF(OR($M1336="",$M1336="ERR",$J1336="",$K1336="",$N1336=""),0,IF($N1336=0,IF(AND(OR(1=7,1=12),1&gt;=$K1336,1&lt;=IF($L1336="",12,$L1336)),$J1336,0),IF(AND(1&gt;=$K1336,1&lt;=IF($L1336="",12,$L1336),MOD(1-$K1336,$N1336)=0),$J1336,0)))</f>
        <v>0</v>
      </c>
      <c r="P1336" s="19" t="n">
        <f aca="false">IF(OR($M1336="",$M1336="ERR",$J1336="",$K1336="",$N1336=""),0,IF($N1336=0,IF(AND(OR(2=7,2=12),2&gt;=$K1336,2&lt;=IF($L1336="",12,$L1336)),$J1336,0),IF(AND(2&gt;=$K1336,2&lt;=IF($L1336="",12,$L1336),MOD(2-$K1336,$N1336)=0),$J1336,0)))</f>
        <v>0</v>
      </c>
      <c r="Q1336" s="19" t="n">
        <f aca="false">IF(OR($M1336="",$M1336="ERR",$J1336="",$K1336="",$N1336=""),0,IF($N1336=0,IF(AND(OR(3=7,3=12),3&gt;=$K1336,3&lt;=IF($L1336="",12,$L1336)),$J1336,0),IF(AND(3&gt;=$K1336,3&lt;=IF($L1336="",12,$L1336),MOD(3-$K1336,$N1336)=0),$J1336,0)))</f>
        <v>0</v>
      </c>
      <c r="R1336" s="19" t="n">
        <f aca="false">IF(OR($M1336="",$M1336="ERR",$J1336="",$K1336="",$N1336=""),0,IF($N1336=0,IF(AND(OR(4=7,4=12),4&gt;=$K1336,4&lt;=IF($L1336="",12,$L1336)),$J1336,0),IF(AND(4&gt;=$K1336,4&lt;=IF($L1336="",12,$L1336),MOD(4-$K1336,$N1336)=0),$J1336,0)))</f>
        <v>0</v>
      </c>
      <c r="S1336" s="19" t="n">
        <f aca="false">IF(OR($M1336="",$M1336="ERR",$J1336="",$K1336="",$N1336=""),0,IF($N1336=0,IF(AND(OR(5=7,5=12),5&gt;=$K1336,5&lt;=IF($L1336="",12,$L1336)),$J1336,0),IF(AND(5&gt;=$K1336,5&lt;=IF($L1336="",12,$L1336),MOD(5-$K1336,$N1336)=0),$J1336,0)))</f>
        <v>0</v>
      </c>
      <c r="T1336" s="19" t="n">
        <f aca="false">IF(OR($M1336="",$M1336="ERR",$J1336="",$K1336="",$N1336=""),0,IF($N1336=0,IF(AND(OR(6=7,6=12),6&gt;=$K1336,6&lt;=IF($L1336="",12,$L1336)),$J1336,0),IF(AND(6&gt;=$K1336,6&lt;=IF($L1336="",12,$L1336),MOD(6-$K1336,$N1336)=0),$J1336,0)))</f>
        <v>0</v>
      </c>
      <c r="U1336" s="19" t="n">
        <f aca="false">IF(OR($M1336="",$M1336="ERR",$J1336="",$K1336="",$N1336=""),0,IF($N1336=0,IF(AND(OR(7=7,7=12),7&gt;=$K1336,7&lt;=IF($L1336="",12,$L1336)),$J1336,0),IF(AND(7&gt;=$K1336,7&lt;=IF($L1336="",12,$L1336),MOD(7-$K1336,$N1336)=0),$J1336,0)))</f>
        <v>0</v>
      </c>
      <c r="V1336" s="19" t="n">
        <f aca="false">IF(OR($M1336="",$M1336="ERR",$J1336="",$K1336="",$N1336=""),0,IF($N1336=0,IF(AND(OR(8=7,8=12),8&gt;=$K1336,8&lt;=IF($L1336="",12,$L1336)),$J1336,0),IF(AND(8&gt;=$K1336,8&lt;=IF($L1336="",12,$L1336),MOD(8-$K1336,$N1336)=0),$J1336,0)))</f>
        <v>0</v>
      </c>
      <c r="W1336" s="19" t="n">
        <f aca="false">IF(OR($M1336="",$M1336="ERR",$J1336="",$K1336="",$N1336=""),0,IF($N1336=0,IF(AND(OR(9=7,9=12),9&gt;=$K1336,9&lt;=IF($L1336="",12,$L1336)),$J1336,0),IF(AND(9&gt;=$K1336,9&lt;=IF($L1336="",12,$L1336),MOD(9-$K1336,$N1336)=0),$J1336,0)))</f>
        <v>0</v>
      </c>
      <c r="X1336" s="19" t="n">
        <f aca="false">IF(OR($M1336="",$M1336="ERR",$J1336="",$K1336="",$N1336=""),0,IF($N1336=0,IF(AND(OR(10=7,10=12),10&gt;=$K1336,10&lt;=IF($L1336="",12,$L1336)),$J1336,0),IF(AND(10&gt;=$K1336,10&lt;=IF($L1336="",12,$L1336),MOD(10-$K1336,$N1336)=0),$J1336,0)))</f>
        <v>0</v>
      </c>
      <c r="Y1336" s="19" t="n">
        <f aca="false">IF(OR($M1336="",$M1336="ERR",$J1336="",$K1336="",$N1336=""),0,IF($N1336=0,IF(AND(OR(11=7,11=12),11&gt;=$K1336,11&lt;=IF($L1336="",12,$L1336)),$J1336,0),IF(AND(11&gt;=$K1336,11&lt;=IF($L1336="",12,$L1336),MOD(11-$K1336,$N1336)=0),$J1336,0)))</f>
        <v>0</v>
      </c>
      <c r="Z1336" s="19" t="n">
        <f aca="false">IF(OR($M1336="",$M1336="ERR",$J1336="",$K1336="",$N1336=""),0,IF($N1336=0,IF(AND(OR(12=7,12=12),12&gt;=$K1336,12&lt;=IF($L1336="",12,$L1336)),$J1336,0),IF(AND(12&gt;=$K1336,12&lt;=IF($L1336="",12,$L1336),MOD(12-$K1336,$N1336)=0),$J1336,0)))</f>
        <v>0</v>
      </c>
      <c r="AA1336" s="36" t="n">
        <f aca="false">SUM(O1336:Z1336)</f>
        <v>0</v>
      </c>
      <c r="AB1336" s="15" t="str">
        <f aca="false">IF(AND($B1336="",$D1336="",$J1336=""),"",IF($B1336="","Falta código",IF(ISNA(MATCH($B1336,LST_COD,0)),"Código no registrado en Trabajadores",IF($E1336="","Concepto no está en el catálogo",IF($M1336="ERR","Retención de otro empleador: Origen = Otro empleador",IF(OR($J1336="",$K1336=""),"Falta monto o mes",IF(OR($K1336&lt;1,$K1336&gt;12),"Mes inicio inválido",IF(AND($L1336&lt;&gt;"",OR($L1336&lt;$K1336,$L1336&gt;12)),"Mes fin inválido",IF($N1336="","Falta frecuencia",IF(AND($G1336&lt;&gt;"Otro empleador",SUMPRODUCT(($O1336:$Z1336&lt;&gt;0)*(((COLUMN($O1336:$Z1336)-14)&lt;INDEX(Trabajadores!$M$6:$M$105,MATCH($B1336,LST_COD,0)))+((COLUMN($O1336:$Z1336)-14)&gt;INDEX(Trabajadores!$N$6:$N$105,MATCH($B1336,LST_COD,0)))))&gt;0),"Aviso: hay meses fuera del periodo laboral","OK"))))))))))</f>
        <v/>
      </c>
    </row>
    <row r="1337" customFormat="false" ht="15" hidden="false" customHeight="false" outlineLevel="0" collapsed="false">
      <c r="A1337" s="23" t="n">
        <v>1332</v>
      </c>
      <c r="B1337" s="7"/>
      <c r="C1337" s="35" t="str">
        <f aca="false">IF($B1337="","",IFERROR(INDEX(Trabajadores!$D$6:$D$105,MATCH($B1337,LST_COD,0)),"¿Código?"))</f>
        <v/>
      </c>
      <c r="D1337" s="30"/>
      <c r="E1337" s="9" t="str">
        <f aca="false">IF($D1337="","",IFERROR(VLOOKUP($D1337,CONC_TABLA,2,FALSE()),""))</f>
        <v/>
      </c>
      <c r="F1337" s="9" t="str">
        <f aca="false">IF($D1337="","",IFERROR(VLOOKUP($D1337,CONC_TABLA,3,FALSE()),""))</f>
        <v/>
      </c>
      <c r="G1337" s="30"/>
      <c r="H1337" s="30"/>
      <c r="I1337" s="30"/>
      <c r="J1337" s="29"/>
      <c r="K1337" s="28"/>
      <c r="L1337" s="28"/>
      <c r="M1337" s="9" t="str">
        <f aca="false">IF(OR($B1337="",$E1337=""),"",IF($E1337="INA","INA",IF($G1337="Otro empleador",IF($E1337="RET","RETO",IF($E1337="ORD","OTO","OTX")),IF($E1337="RET","ERR",$E1337))))</f>
        <v/>
      </c>
      <c r="N1337" s="9" t="str">
        <f aca="false">IF($I1337="","",IFERROR(VLOOKUP($I1337,FREC_TABLA,2,FALSE()),""))</f>
        <v/>
      </c>
      <c r="O1337" s="19" t="n">
        <f aca="false">IF(OR($M1337="",$M1337="ERR",$J1337="",$K1337="",$N1337=""),0,IF($N1337=0,IF(AND(OR(1=7,1=12),1&gt;=$K1337,1&lt;=IF($L1337="",12,$L1337)),$J1337,0),IF(AND(1&gt;=$K1337,1&lt;=IF($L1337="",12,$L1337),MOD(1-$K1337,$N1337)=0),$J1337,0)))</f>
        <v>0</v>
      </c>
      <c r="P1337" s="19" t="n">
        <f aca="false">IF(OR($M1337="",$M1337="ERR",$J1337="",$K1337="",$N1337=""),0,IF($N1337=0,IF(AND(OR(2=7,2=12),2&gt;=$K1337,2&lt;=IF($L1337="",12,$L1337)),$J1337,0),IF(AND(2&gt;=$K1337,2&lt;=IF($L1337="",12,$L1337),MOD(2-$K1337,$N1337)=0),$J1337,0)))</f>
        <v>0</v>
      </c>
      <c r="Q1337" s="19" t="n">
        <f aca="false">IF(OR($M1337="",$M1337="ERR",$J1337="",$K1337="",$N1337=""),0,IF($N1337=0,IF(AND(OR(3=7,3=12),3&gt;=$K1337,3&lt;=IF($L1337="",12,$L1337)),$J1337,0),IF(AND(3&gt;=$K1337,3&lt;=IF($L1337="",12,$L1337),MOD(3-$K1337,$N1337)=0),$J1337,0)))</f>
        <v>0</v>
      </c>
      <c r="R1337" s="19" t="n">
        <f aca="false">IF(OR($M1337="",$M1337="ERR",$J1337="",$K1337="",$N1337=""),0,IF($N1337=0,IF(AND(OR(4=7,4=12),4&gt;=$K1337,4&lt;=IF($L1337="",12,$L1337)),$J1337,0),IF(AND(4&gt;=$K1337,4&lt;=IF($L1337="",12,$L1337),MOD(4-$K1337,$N1337)=0),$J1337,0)))</f>
        <v>0</v>
      </c>
      <c r="S1337" s="19" t="n">
        <f aca="false">IF(OR($M1337="",$M1337="ERR",$J1337="",$K1337="",$N1337=""),0,IF($N1337=0,IF(AND(OR(5=7,5=12),5&gt;=$K1337,5&lt;=IF($L1337="",12,$L1337)),$J1337,0),IF(AND(5&gt;=$K1337,5&lt;=IF($L1337="",12,$L1337),MOD(5-$K1337,$N1337)=0),$J1337,0)))</f>
        <v>0</v>
      </c>
      <c r="T1337" s="19" t="n">
        <f aca="false">IF(OR($M1337="",$M1337="ERR",$J1337="",$K1337="",$N1337=""),0,IF($N1337=0,IF(AND(OR(6=7,6=12),6&gt;=$K1337,6&lt;=IF($L1337="",12,$L1337)),$J1337,0),IF(AND(6&gt;=$K1337,6&lt;=IF($L1337="",12,$L1337),MOD(6-$K1337,$N1337)=0),$J1337,0)))</f>
        <v>0</v>
      </c>
      <c r="U1337" s="19" t="n">
        <f aca="false">IF(OR($M1337="",$M1337="ERR",$J1337="",$K1337="",$N1337=""),0,IF($N1337=0,IF(AND(OR(7=7,7=12),7&gt;=$K1337,7&lt;=IF($L1337="",12,$L1337)),$J1337,0),IF(AND(7&gt;=$K1337,7&lt;=IF($L1337="",12,$L1337),MOD(7-$K1337,$N1337)=0),$J1337,0)))</f>
        <v>0</v>
      </c>
      <c r="V1337" s="19" t="n">
        <f aca="false">IF(OR($M1337="",$M1337="ERR",$J1337="",$K1337="",$N1337=""),0,IF($N1337=0,IF(AND(OR(8=7,8=12),8&gt;=$K1337,8&lt;=IF($L1337="",12,$L1337)),$J1337,0),IF(AND(8&gt;=$K1337,8&lt;=IF($L1337="",12,$L1337),MOD(8-$K1337,$N1337)=0),$J1337,0)))</f>
        <v>0</v>
      </c>
      <c r="W1337" s="19" t="n">
        <f aca="false">IF(OR($M1337="",$M1337="ERR",$J1337="",$K1337="",$N1337=""),0,IF($N1337=0,IF(AND(OR(9=7,9=12),9&gt;=$K1337,9&lt;=IF($L1337="",12,$L1337)),$J1337,0),IF(AND(9&gt;=$K1337,9&lt;=IF($L1337="",12,$L1337),MOD(9-$K1337,$N1337)=0),$J1337,0)))</f>
        <v>0</v>
      </c>
      <c r="X1337" s="19" t="n">
        <f aca="false">IF(OR($M1337="",$M1337="ERR",$J1337="",$K1337="",$N1337=""),0,IF($N1337=0,IF(AND(OR(10=7,10=12),10&gt;=$K1337,10&lt;=IF($L1337="",12,$L1337)),$J1337,0),IF(AND(10&gt;=$K1337,10&lt;=IF($L1337="",12,$L1337),MOD(10-$K1337,$N1337)=0),$J1337,0)))</f>
        <v>0</v>
      </c>
      <c r="Y1337" s="19" t="n">
        <f aca="false">IF(OR($M1337="",$M1337="ERR",$J1337="",$K1337="",$N1337=""),0,IF($N1337=0,IF(AND(OR(11=7,11=12),11&gt;=$K1337,11&lt;=IF($L1337="",12,$L1337)),$J1337,0),IF(AND(11&gt;=$K1337,11&lt;=IF($L1337="",12,$L1337),MOD(11-$K1337,$N1337)=0),$J1337,0)))</f>
        <v>0</v>
      </c>
      <c r="Z1337" s="19" t="n">
        <f aca="false">IF(OR($M1337="",$M1337="ERR",$J1337="",$K1337="",$N1337=""),0,IF($N1337=0,IF(AND(OR(12=7,12=12),12&gt;=$K1337,12&lt;=IF($L1337="",12,$L1337)),$J1337,0),IF(AND(12&gt;=$K1337,12&lt;=IF($L1337="",12,$L1337),MOD(12-$K1337,$N1337)=0),$J1337,0)))</f>
        <v>0</v>
      </c>
      <c r="AA1337" s="36" t="n">
        <f aca="false">SUM(O1337:Z1337)</f>
        <v>0</v>
      </c>
      <c r="AB1337" s="15" t="str">
        <f aca="false">IF(AND($B1337="",$D1337="",$J1337=""),"",IF($B1337="","Falta código",IF(ISNA(MATCH($B1337,LST_COD,0)),"Código no registrado en Trabajadores",IF($E1337="","Concepto no está en el catálogo",IF($M1337="ERR","Retención de otro empleador: Origen = Otro empleador",IF(OR($J1337="",$K1337=""),"Falta monto o mes",IF(OR($K1337&lt;1,$K1337&gt;12),"Mes inicio inválido",IF(AND($L1337&lt;&gt;"",OR($L1337&lt;$K1337,$L1337&gt;12)),"Mes fin inválido",IF($N1337="","Falta frecuencia",IF(AND($G1337&lt;&gt;"Otro empleador",SUMPRODUCT(($O1337:$Z1337&lt;&gt;0)*(((COLUMN($O1337:$Z1337)-14)&lt;INDEX(Trabajadores!$M$6:$M$105,MATCH($B1337,LST_COD,0)))+((COLUMN($O1337:$Z1337)-14)&gt;INDEX(Trabajadores!$N$6:$N$105,MATCH($B1337,LST_COD,0)))))&gt;0),"Aviso: hay meses fuera del periodo laboral","OK"))))))))))</f>
        <v/>
      </c>
    </row>
    <row r="1338" customFormat="false" ht="15" hidden="false" customHeight="false" outlineLevel="0" collapsed="false">
      <c r="A1338" s="23" t="n">
        <v>1333</v>
      </c>
      <c r="B1338" s="7"/>
      <c r="C1338" s="35" t="str">
        <f aca="false">IF($B1338="","",IFERROR(INDEX(Trabajadores!$D$6:$D$105,MATCH($B1338,LST_COD,0)),"¿Código?"))</f>
        <v/>
      </c>
      <c r="D1338" s="30"/>
      <c r="E1338" s="9" t="str">
        <f aca="false">IF($D1338="","",IFERROR(VLOOKUP($D1338,CONC_TABLA,2,FALSE()),""))</f>
        <v/>
      </c>
      <c r="F1338" s="9" t="str">
        <f aca="false">IF($D1338="","",IFERROR(VLOOKUP($D1338,CONC_TABLA,3,FALSE()),""))</f>
        <v/>
      </c>
      <c r="G1338" s="30"/>
      <c r="H1338" s="30"/>
      <c r="I1338" s="30"/>
      <c r="J1338" s="29"/>
      <c r="K1338" s="28"/>
      <c r="L1338" s="28"/>
      <c r="M1338" s="9" t="str">
        <f aca="false">IF(OR($B1338="",$E1338=""),"",IF($E1338="INA","INA",IF($G1338="Otro empleador",IF($E1338="RET","RETO",IF($E1338="ORD","OTO","OTX")),IF($E1338="RET","ERR",$E1338))))</f>
        <v/>
      </c>
      <c r="N1338" s="9" t="str">
        <f aca="false">IF($I1338="","",IFERROR(VLOOKUP($I1338,FREC_TABLA,2,FALSE()),""))</f>
        <v/>
      </c>
      <c r="O1338" s="19" t="n">
        <f aca="false">IF(OR($M1338="",$M1338="ERR",$J1338="",$K1338="",$N1338=""),0,IF($N1338=0,IF(AND(OR(1=7,1=12),1&gt;=$K1338,1&lt;=IF($L1338="",12,$L1338)),$J1338,0),IF(AND(1&gt;=$K1338,1&lt;=IF($L1338="",12,$L1338),MOD(1-$K1338,$N1338)=0),$J1338,0)))</f>
        <v>0</v>
      </c>
      <c r="P1338" s="19" t="n">
        <f aca="false">IF(OR($M1338="",$M1338="ERR",$J1338="",$K1338="",$N1338=""),0,IF($N1338=0,IF(AND(OR(2=7,2=12),2&gt;=$K1338,2&lt;=IF($L1338="",12,$L1338)),$J1338,0),IF(AND(2&gt;=$K1338,2&lt;=IF($L1338="",12,$L1338),MOD(2-$K1338,$N1338)=0),$J1338,0)))</f>
        <v>0</v>
      </c>
      <c r="Q1338" s="19" t="n">
        <f aca="false">IF(OR($M1338="",$M1338="ERR",$J1338="",$K1338="",$N1338=""),0,IF($N1338=0,IF(AND(OR(3=7,3=12),3&gt;=$K1338,3&lt;=IF($L1338="",12,$L1338)),$J1338,0),IF(AND(3&gt;=$K1338,3&lt;=IF($L1338="",12,$L1338),MOD(3-$K1338,$N1338)=0),$J1338,0)))</f>
        <v>0</v>
      </c>
      <c r="R1338" s="19" t="n">
        <f aca="false">IF(OR($M1338="",$M1338="ERR",$J1338="",$K1338="",$N1338=""),0,IF($N1338=0,IF(AND(OR(4=7,4=12),4&gt;=$K1338,4&lt;=IF($L1338="",12,$L1338)),$J1338,0),IF(AND(4&gt;=$K1338,4&lt;=IF($L1338="",12,$L1338),MOD(4-$K1338,$N1338)=0),$J1338,0)))</f>
        <v>0</v>
      </c>
      <c r="S1338" s="19" t="n">
        <f aca="false">IF(OR($M1338="",$M1338="ERR",$J1338="",$K1338="",$N1338=""),0,IF($N1338=0,IF(AND(OR(5=7,5=12),5&gt;=$K1338,5&lt;=IF($L1338="",12,$L1338)),$J1338,0),IF(AND(5&gt;=$K1338,5&lt;=IF($L1338="",12,$L1338),MOD(5-$K1338,$N1338)=0),$J1338,0)))</f>
        <v>0</v>
      </c>
      <c r="T1338" s="19" t="n">
        <f aca="false">IF(OR($M1338="",$M1338="ERR",$J1338="",$K1338="",$N1338=""),0,IF($N1338=0,IF(AND(OR(6=7,6=12),6&gt;=$K1338,6&lt;=IF($L1338="",12,$L1338)),$J1338,0),IF(AND(6&gt;=$K1338,6&lt;=IF($L1338="",12,$L1338),MOD(6-$K1338,$N1338)=0),$J1338,0)))</f>
        <v>0</v>
      </c>
      <c r="U1338" s="19" t="n">
        <f aca="false">IF(OR($M1338="",$M1338="ERR",$J1338="",$K1338="",$N1338=""),0,IF($N1338=0,IF(AND(OR(7=7,7=12),7&gt;=$K1338,7&lt;=IF($L1338="",12,$L1338)),$J1338,0),IF(AND(7&gt;=$K1338,7&lt;=IF($L1338="",12,$L1338),MOD(7-$K1338,$N1338)=0),$J1338,0)))</f>
        <v>0</v>
      </c>
      <c r="V1338" s="19" t="n">
        <f aca="false">IF(OR($M1338="",$M1338="ERR",$J1338="",$K1338="",$N1338=""),0,IF($N1338=0,IF(AND(OR(8=7,8=12),8&gt;=$K1338,8&lt;=IF($L1338="",12,$L1338)),$J1338,0),IF(AND(8&gt;=$K1338,8&lt;=IF($L1338="",12,$L1338),MOD(8-$K1338,$N1338)=0),$J1338,0)))</f>
        <v>0</v>
      </c>
      <c r="W1338" s="19" t="n">
        <f aca="false">IF(OR($M1338="",$M1338="ERR",$J1338="",$K1338="",$N1338=""),0,IF($N1338=0,IF(AND(OR(9=7,9=12),9&gt;=$K1338,9&lt;=IF($L1338="",12,$L1338)),$J1338,0),IF(AND(9&gt;=$K1338,9&lt;=IF($L1338="",12,$L1338),MOD(9-$K1338,$N1338)=0),$J1338,0)))</f>
        <v>0</v>
      </c>
      <c r="X1338" s="19" t="n">
        <f aca="false">IF(OR($M1338="",$M1338="ERR",$J1338="",$K1338="",$N1338=""),0,IF($N1338=0,IF(AND(OR(10=7,10=12),10&gt;=$K1338,10&lt;=IF($L1338="",12,$L1338)),$J1338,0),IF(AND(10&gt;=$K1338,10&lt;=IF($L1338="",12,$L1338),MOD(10-$K1338,$N1338)=0),$J1338,0)))</f>
        <v>0</v>
      </c>
      <c r="Y1338" s="19" t="n">
        <f aca="false">IF(OR($M1338="",$M1338="ERR",$J1338="",$K1338="",$N1338=""),0,IF($N1338=0,IF(AND(OR(11=7,11=12),11&gt;=$K1338,11&lt;=IF($L1338="",12,$L1338)),$J1338,0),IF(AND(11&gt;=$K1338,11&lt;=IF($L1338="",12,$L1338),MOD(11-$K1338,$N1338)=0),$J1338,0)))</f>
        <v>0</v>
      </c>
      <c r="Z1338" s="19" t="n">
        <f aca="false">IF(OR($M1338="",$M1338="ERR",$J1338="",$K1338="",$N1338=""),0,IF($N1338=0,IF(AND(OR(12=7,12=12),12&gt;=$K1338,12&lt;=IF($L1338="",12,$L1338)),$J1338,0),IF(AND(12&gt;=$K1338,12&lt;=IF($L1338="",12,$L1338),MOD(12-$K1338,$N1338)=0),$J1338,0)))</f>
        <v>0</v>
      </c>
      <c r="AA1338" s="36" t="n">
        <f aca="false">SUM(O1338:Z1338)</f>
        <v>0</v>
      </c>
      <c r="AB1338" s="15" t="str">
        <f aca="false">IF(AND($B1338="",$D1338="",$J1338=""),"",IF($B1338="","Falta código",IF(ISNA(MATCH($B1338,LST_COD,0)),"Código no registrado en Trabajadores",IF($E1338="","Concepto no está en el catálogo",IF($M1338="ERR","Retención de otro empleador: Origen = Otro empleador",IF(OR($J1338="",$K1338=""),"Falta monto o mes",IF(OR($K1338&lt;1,$K1338&gt;12),"Mes inicio inválido",IF(AND($L1338&lt;&gt;"",OR($L1338&lt;$K1338,$L1338&gt;12)),"Mes fin inválido",IF($N1338="","Falta frecuencia",IF(AND($G1338&lt;&gt;"Otro empleador",SUMPRODUCT(($O1338:$Z1338&lt;&gt;0)*(((COLUMN($O1338:$Z1338)-14)&lt;INDEX(Trabajadores!$M$6:$M$105,MATCH($B1338,LST_COD,0)))+((COLUMN($O1338:$Z1338)-14)&gt;INDEX(Trabajadores!$N$6:$N$105,MATCH($B1338,LST_COD,0)))))&gt;0),"Aviso: hay meses fuera del periodo laboral","OK"))))))))))</f>
        <v/>
      </c>
    </row>
    <row r="1339" customFormat="false" ht="15" hidden="false" customHeight="false" outlineLevel="0" collapsed="false">
      <c r="A1339" s="23" t="n">
        <v>1334</v>
      </c>
      <c r="B1339" s="7"/>
      <c r="C1339" s="35" t="str">
        <f aca="false">IF($B1339="","",IFERROR(INDEX(Trabajadores!$D$6:$D$105,MATCH($B1339,LST_COD,0)),"¿Código?"))</f>
        <v/>
      </c>
      <c r="D1339" s="30"/>
      <c r="E1339" s="9" t="str">
        <f aca="false">IF($D1339="","",IFERROR(VLOOKUP($D1339,CONC_TABLA,2,FALSE()),""))</f>
        <v/>
      </c>
      <c r="F1339" s="9" t="str">
        <f aca="false">IF($D1339="","",IFERROR(VLOOKUP($D1339,CONC_TABLA,3,FALSE()),""))</f>
        <v/>
      </c>
      <c r="G1339" s="30"/>
      <c r="H1339" s="30"/>
      <c r="I1339" s="30"/>
      <c r="J1339" s="29"/>
      <c r="K1339" s="28"/>
      <c r="L1339" s="28"/>
      <c r="M1339" s="9" t="str">
        <f aca="false">IF(OR($B1339="",$E1339=""),"",IF($E1339="INA","INA",IF($G1339="Otro empleador",IF($E1339="RET","RETO",IF($E1339="ORD","OTO","OTX")),IF($E1339="RET","ERR",$E1339))))</f>
        <v/>
      </c>
      <c r="N1339" s="9" t="str">
        <f aca="false">IF($I1339="","",IFERROR(VLOOKUP($I1339,FREC_TABLA,2,FALSE()),""))</f>
        <v/>
      </c>
      <c r="O1339" s="19" t="n">
        <f aca="false">IF(OR($M1339="",$M1339="ERR",$J1339="",$K1339="",$N1339=""),0,IF($N1339=0,IF(AND(OR(1=7,1=12),1&gt;=$K1339,1&lt;=IF($L1339="",12,$L1339)),$J1339,0),IF(AND(1&gt;=$K1339,1&lt;=IF($L1339="",12,$L1339),MOD(1-$K1339,$N1339)=0),$J1339,0)))</f>
        <v>0</v>
      </c>
      <c r="P1339" s="19" t="n">
        <f aca="false">IF(OR($M1339="",$M1339="ERR",$J1339="",$K1339="",$N1339=""),0,IF($N1339=0,IF(AND(OR(2=7,2=12),2&gt;=$K1339,2&lt;=IF($L1339="",12,$L1339)),$J1339,0),IF(AND(2&gt;=$K1339,2&lt;=IF($L1339="",12,$L1339),MOD(2-$K1339,$N1339)=0),$J1339,0)))</f>
        <v>0</v>
      </c>
      <c r="Q1339" s="19" t="n">
        <f aca="false">IF(OR($M1339="",$M1339="ERR",$J1339="",$K1339="",$N1339=""),0,IF($N1339=0,IF(AND(OR(3=7,3=12),3&gt;=$K1339,3&lt;=IF($L1339="",12,$L1339)),$J1339,0),IF(AND(3&gt;=$K1339,3&lt;=IF($L1339="",12,$L1339),MOD(3-$K1339,$N1339)=0),$J1339,0)))</f>
        <v>0</v>
      </c>
      <c r="R1339" s="19" t="n">
        <f aca="false">IF(OR($M1339="",$M1339="ERR",$J1339="",$K1339="",$N1339=""),0,IF($N1339=0,IF(AND(OR(4=7,4=12),4&gt;=$K1339,4&lt;=IF($L1339="",12,$L1339)),$J1339,0),IF(AND(4&gt;=$K1339,4&lt;=IF($L1339="",12,$L1339),MOD(4-$K1339,$N1339)=0),$J1339,0)))</f>
        <v>0</v>
      </c>
      <c r="S1339" s="19" t="n">
        <f aca="false">IF(OR($M1339="",$M1339="ERR",$J1339="",$K1339="",$N1339=""),0,IF($N1339=0,IF(AND(OR(5=7,5=12),5&gt;=$K1339,5&lt;=IF($L1339="",12,$L1339)),$J1339,0),IF(AND(5&gt;=$K1339,5&lt;=IF($L1339="",12,$L1339),MOD(5-$K1339,$N1339)=0),$J1339,0)))</f>
        <v>0</v>
      </c>
      <c r="T1339" s="19" t="n">
        <f aca="false">IF(OR($M1339="",$M1339="ERR",$J1339="",$K1339="",$N1339=""),0,IF($N1339=0,IF(AND(OR(6=7,6=12),6&gt;=$K1339,6&lt;=IF($L1339="",12,$L1339)),$J1339,0),IF(AND(6&gt;=$K1339,6&lt;=IF($L1339="",12,$L1339),MOD(6-$K1339,$N1339)=0),$J1339,0)))</f>
        <v>0</v>
      </c>
      <c r="U1339" s="19" t="n">
        <f aca="false">IF(OR($M1339="",$M1339="ERR",$J1339="",$K1339="",$N1339=""),0,IF($N1339=0,IF(AND(OR(7=7,7=12),7&gt;=$K1339,7&lt;=IF($L1339="",12,$L1339)),$J1339,0),IF(AND(7&gt;=$K1339,7&lt;=IF($L1339="",12,$L1339),MOD(7-$K1339,$N1339)=0),$J1339,0)))</f>
        <v>0</v>
      </c>
      <c r="V1339" s="19" t="n">
        <f aca="false">IF(OR($M1339="",$M1339="ERR",$J1339="",$K1339="",$N1339=""),0,IF($N1339=0,IF(AND(OR(8=7,8=12),8&gt;=$K1339,8&lt;=IF($L1339="",12,$L1339)),$J1339,0),IF(AND(8&gt;=$K1339,8&lt;=IF($L1339="",12,$L1339),MOD(8-$K1339,$N1339)=0),$J1339,0)))</f>
        <v>0</v>
      </c>
      <c r="W1339" s="19" t="n">
        <f aca="false">IF(OR($M1339="",$M1339="ERR",$J1339="",$K1339="",$N1339=""),0,IF($N1339=0,IF(AND(OR(9=7,9=12),9&gt;=$K1339,9&lt;=IF($L1339="",12,$L1339)),$J1339,0),IF(AND(9&gt;=$K1339,9&lt;=IF($L1339="",12,$L1339),MOD(9-$K1339,$N1339)=0),$J1339,0)))</f>
        <v>0</v>
      </c>
      <c r="X1339" s="19" t="n">
        <f aca="false">IF(OR($M1339="",$M1339="ERR",$J1339="",$K1339="",$N1339=""),0,IF($N1339=0,IF(AND(OR(10=7,10=12),10&gt;=$K1339,10&lt;=IF($L1339="",12,$L1339)),$J1339,0),IF(AND(10&gt;=$K1339,10&lt;=IF($L1339="",12,$L1339),MOD(10-$K1339,$N1339)=0),$J1339,0)))</f>
        <v>0</v>
      </c>
      <c r="Y1339" s="19" t="n">
        <f aca="false">IF(OR($M1339="",$M1339="ERR",$J1339="",$K1339="",$N1339=""),0,IF($N1339=0,IF(AND(OR(11=7,11=12),11&gt;=$K1339,11&lt;=IF($L1339="",12,$L1339)),$J1339,0),IF(AND(11&gt;=$K1339,11&lt;=IF($L1339="",12,$L1339),MOD(11-$K1339,$N1339)=0),$J1339,0)))</f>
        <v>0</v>
      </c>
      <c r="Z1339" s="19" t="n">
        <f aca="false">IF(OR($M1339="",$M1339="ERR",$J1339="",$K1339="",$N1339=""),0,IF($N1339=0,IF(AND(OR(12=7,12=12),12&gt;=$K1339,12&lt;=IF($L1339="",12,$L1339)),$J1339,0),IF(AND(12&gt;=$K1339,12&lt;=IF($L1339="",12,$L1339),MOD(12-$K1339,$N1339)=0),$J1339,0)))</f>
        <v>0</v>
      </c>
      <c r="AA1339" s="36" t="n">
        <f aca="false">SUM(O1339:Z1339)</f>
        <v>0</v>
      </c>
      <c r="AB1339" s="15" t="str">
        <f aca="false">IF(AND($B1339="",$D1339="",$J1339=""),"",IF($B1339="","Falta código",IF(ISNA(MATCH($B1339,LST_COD,0)),"Código no registrado en Trabajadores",IF($E1339="","Concepto no está en el catálogo",IF($M1339="ERR","Retención de otro empleador: Origen = Otro empleador",IF(OR($J1339="",$K1339=""),"Falta monto o mes",IF(OR($K1339&lt;1,$K1339&gt;12),"Mes inicio inválido",IF(AND($L1339&lt;&gt;"",OR($L1339&lt;$K1339,$L1339&gt;12)),"Mes fin inválido",IF($N1339="","Falta frecuencia",IF(AND($G1339&lt;&gt;"Otro empleador",SUMPRODUCT(($O1339:$Z1339&lt;&gt;0)*(((COLUMN($O1339:$Z1339)-14)&lt;INDEX(Trabajadores!$M$6:$M$105,MATCH($B1339,LST_COD,0)))+((COLUMN($O1339:$Z1339)-14)&gt;INDEX(Trabajadores!$N$6:$N$105,MATCH($B1339,LST_COD,0)))))&gt;0),"Aviso: hay meses fuera del periodo laboral","OK"))))))))))</f>
        <v/>
      </c>
    </row>
    <row r="1340" customFormat="false" ht="15" hidden="false" customHeight="false" outlineLevel="0" collapsed="false">
      <c r="A1340" s="23" t="n">
        <v>1335</v>
      </c>
      <c r="B1340" s="7"/>
      <c r="C1340" s="35" t="str">
        <f aca="false">IF($B1340="","",IFERROR(INDEX(Trabajadores!$D$6:$D$105,MATCH($B1340,LST_COD,0)),"¿Código?"))</f>
        <v/>
      </c>
      <c r="D1340" s="30"/>
      <c r="E1340" s="9" t="str">
        <f aca="false">IF($D1340="","",IFERROR(VLOOKUP($D1340,CONC_TABLA,2,FALSE()),""))</f>
        <v/>
      </c>
      <c r="F1340" s="9" t="str">
        <f aca="false">IF($D1340="","",IFERROR(VLOOKUP($D1340,CONC_TABLA,3,FALSE()),""))</f>
        <v/>
      </c>
      <c r="G1340" s="30"/>
      <c r="H1340" s="30"/>
      <c r="I1340" s="30"/>
      <c r="J1340" s="29"/>
      <c r="K1340" s="28"/>
      <c r="L1340" s="28"/>
      <c r="M1340" s="9" t="str">
        <f aca="false">IF(OR($B1340="",$E1340=""),"",IF($E1340="INA","INA",IF($G1340="Otro empleador",IF($E1340="RET","RETO",IF($E1340="ORD","OTO","OTX")),IF($E1340="RET","ERR",$E1340))))</f>
        <v/>
      </c>
      <c r="N1340" s="9" t="str">
        <f aca="false">IF($I1340="","",IFERROR(VLOOKUP($I1340,FREC_TABLA,2,FALSE()),""))</f>
        <v/>
      </c>
      <c r="O1340" s="19" t="n">
        <f aca="false">IF(OR($M1340="",$M1340="ERR",$J1340="",$K1340="",$N1340=""),0,IF($N1340=0,IF(AND(OR(1=7,1=12),1&gt;=$K1340,1&lt;=IF($L1340="",12,$L1340)),$J1340,0),IF(AND(1&gt;=$K1340,1&lt;=IF($L1340="",12,$L1340),MOD(1-$K1340,$N1340)=0),$J1340,0)))</f>
        <v>0</v>
      </c>
      <c r="P1340" s="19" t="n">
        <f aca="false">IF(OR($M1340="",$M1340="ERR",$J1340="",$K1340="",$N1340=""),0,IF($N1340=0,IF(AND(OR(2=7,2=12),2&gt;=$K1340,2&lt;=IF($L1340="",12,$L1340)),$J1340,0),IF(AND(2&gt;=$K1340,2&lt;=IF($L1340="",12,$L1340),MOD(2-$K1340,$N1340)=0),$J1340,0)))</f>
        <v>0</v>
      </c>
      <c r="Q1340" s="19" t="n">
        <f aca="false">IF(OR($M1340="",$M1340="ERR",$J1340="",$K1340="",$N1340=""),0,IF($N1340=0,IF(AND(OR(3=7,3=12),3&gt;=$K1340,3&lt;=IF($L1340="",12,$L1340)),$J1340,0),IF(AND(3&gt;=$K1340,3&lt;=IF($L1340="",12,$L1340),MOD(3-$K1340,$N1340)=0),$J1340,0)))</f>
        <v>0</v>
      </c>
      <c r="R1340" s="19" t="n">
        <f aca="false">IF(OR($M1340="",$M1340="ERR",$J1340="",$K1340="",$N1340=""),0,IF($N1340=0,IF(AND(OR(4=7,4=12),4&gt;=$K1340,4&lt;=IF($L1340="",12,$L1340)),$J1340,0),IF(AND(4&gt;=$K1340,4&lt;=IF($L1340="",12,$L1340),MOD(4-$K1340,$N1340)=0),$J1340,0)))</f>
        <v>0</v>
      </c>
      <c r="S1340" s="19" t="n">
        <f aca="false">IF(OR($M1340="",$M1340="ERR",$J1340="",$K1340="",$N1340=""),0,IF($N1340=0,IF(AND(OR(5=7,5=12),5&gt;=$K1340,5&lt;=IF($L1340="",12,$L1340)),$J1340,0),IF(AND(5&gt;=$K1340,5&lt;=IF($L1340="",12,$L1340),MOD(5-$K1340,$N1340)=0),$J1340,0)))</f>
        <v>0</v>
      </c>
      <c r="T1340" s="19" t="n">
        <f aca="false">IF(OR($M1340="",$M1340="ERR",$J1340="",$K1340="",$N1340=""),0,IF($N1340=0,IF(AND(OR(6=7,6=12),6&gt;=$K1340,6&lt;=IF($L1340="",12,$L1340)),$J1340,0),IF(AND(6&gt;=$K1340,6&lt;=IF($L1340="",12,$L1340),MOD(6-$K1340,$N1340)=0),$J1340,0)))</f>
        <v>0</v>
      </c>
      <c r="U1340" s="19" t="n">
        <f aca="false">IF(OR($M1340="",$M1340="ERR",$J1340="",$K1340="",$N1340=""),0,IF($N1340=0,IF(AND(OR(7=7,7=12),7&gt;=$K1340,7&lt;=IF($L1340="",12,$L1340)),$J1340,0),IF(AND(7&gt;=$K1340,7&lt;=IF($L1340="",12,$L1340),MOD(7-$K1340,$N1340)=0),$J1340,0)))</f>
        <v>0</v>
      </c>
      <c r="V1340" s="19" t="n">
        <f aca="false">IF(OR($M1340="",$M1340="ERR",$J1340="",$K1340="",$N1340=""),0,IF($N1340=0,IF(AND(OR(8=7,8=12),8&gt;=$K1340,8&lt;=IF($L1340="",12,$L1340)),$J1340,0),IF(AND(8&gt;=$K1340,8&lt;=IF($L1340="",12,$L1340),MOD(8-$K1340,$N1340)=0),$J1340,0)))</f>
        <v>0</v>
      </c>
      <c r="W1340" s="19" t="n">
        <f aca="false">IF(OR($M1340="",$M1340="ERR",$J1340="",$K1340="",$N1340=""),0,IF($N1340=0,IF(AND(OR(9=7,9=12),9&gt;=$K1340,9&lt;=IF($L1340="",12,$L1340)),$J1340,0),IF(AND(9&gt;=$K1340,9&lt;=IF($L1340="",12,$L1340),MOD(9-$K1340,$N1340)=0),$J1340,0)))</f>
        <v>0</v>
      </c>
      <c r="X1340" s="19" t="n">
        <f aca="false">IF(OR($M1340="",$M1340="ERR",$J1340="",$K1340="",$N1340=""),0,IF($N1340=0,IF(AND(OR(10=7,10=12),10&gt;=$K1340,10&lt;=IF($L1340="",12,$L1340)),$J1340,0),IF(AND(10&gt;=$K1340,10&lt;=IF($L1340="",12,$L1340),MOD(10-$K1340,$N1340)=0),$J1340,0)))</f>
        <v>0</v>
      </c>
      <c r="Y1340" s="19" t="n">
        <f aca="false">IF(OR($M1340="",$M1340="ERR",$J1340="",$K1340="",$N1340=""),0,IF($N1340=0,IF(AND(OR(11=7,11=12),11&gt;=$K1340,11&lt;=IF($L1340="",12,$L1340)),$J1340,0),IF(AND(11&gt;=$K1340,11&lt;=IF($L1340="",12,$L1340),MOD(11-$K1340,$N1340)=0),$J1340,0)))</f>
        <v>0</v>
      </c>
      <c r="Z1340" s="19" t="n">
        <f aca="false">IF(OR($M1340="",$M1340="ERR",$J1340="",$K1340="",$N1340=""),0,IF($N1340=0,IF(AND(OR(12=7,12=12),12&gt;=$K1340,12&lt;=IF($L1340="",12,$L1340)),$J1340,0),IF(AND(12&gt;=$K1340,12&lt;=IF($L1340="",12,$L1340),MOD(12-$K1340,$N1340)=0),$J1340,0)))</f>
        <v>0</v>
      </c>
      <c r="AA1340" s="36" t="n">
        <f aca="false">SUM(O1340:Z1340)</f>
        <v>0</v>
      </c>
      <c r="AB1340" s="15" t="str">
        <f aca="false">IF(AND($B1340="",$D1340="",$J1340=""),"",IF($B1340="","Falta código",IF(ISNA(MATCH($B1340,LST_COD,0)),"Código no registrado en Trabajadores",IF($E1340="","Concepto no está en el catálogo",IF($M1340="ERR","Retención de otro empleador: Origen = Otro empleador",IF(OR($J1340="",$K1340=""),"Falta monto o mes",IF(OR($K1340&lt;1,$K1340&gt;12),"Mes inicio inválido",IF(AND($L1340&lt;&gt;"",OR($L1340&lt;$K1340,$L1340&gt;12)),"Mes fin inválido",IF($N1340="","Falta frecuencia",IF(AND($G1340&lt;&gt;"Otro empleador",SUMPRODUCT(($O1340:$Z1340&lt;&gt;0)*(((COLUMN($O1340:$Z1340)-14)&lt;INDEX(Trabajadores!$M$6:$M$105,MATCH($B1340,LST_COD,0)))+((COLUMN($O1340:$Z1340)-14)&gt;INDEX(Trabajadores!$N$6:$N$105,MATCH($B1340,LST_COD,0)))))&gt;0),"Aviso: hay meses fuera del periodo laboral","OK"))))))))))</f>
        <v/>
      </c>
    </row>
    <row r="1341" customFormat="false" ht="15" hidden="false" customHeight="false" outlineLevel="0" collapsed="false">
      <c r="A1341" s="23" t="n">
        <v>1336</v>
      </c>
      <c r="B1341" s="7"/>
      <c r="C1341" s="35" t="str">
        <f aca="false">IF($B1341="","",IFERROR(INDEX(Trabajadores!$D$6:$D$105,MATCH($B1341,LST_COD,0)),"¿Código?"))</f>
        <v/>
      </c>
      <c r="D1341" s="30"/>
      <c r="E1341" s="9" t="str">
        <f aca="false">IF($D1341="","",IFERROR(VLOOKUP($D1341,CONC_TABLA,2,FALSE()),""))</f>
        <v/>
      </c>
      <c r="F1341" s="9" t="str">
        <f aca="false">IF($D1341="","",IFERROR(VLOOKUP($D1341,CONC_TABLA,3,FALSE()),""))</f>
        <v/>
      </c>
      <c r="G1341" s="30"/>
      <c r="H1341" s="30"/>
      <c r="I1341" s="30"/>
      <c r="J1341" s="29"/>
      <c r="K1341" s="28"/>
      <c r="L1341" s="28"/>
      <c r="M1341" s="9" t="str">
        <f aca="false">IF(OR($B1341="",$E1341=""),"",IF($E1341="INA","INA",IF($G1341="Otro empleador",IF($E1341="RET","RETO",IF($E1341="ORD","OTO","OTX")),IF($E1341="RET","ERR",$E1341))))</f>
        <v/>
      </c>
      <c r="N1341" s="9" t="str">
        <f aca="false">IF($I1341="","",IFERROR(VLOOKUP($I1341,FREC_TABLA,2,FALSE()),""))</f>
        <v/>
      </c>
      <c r="O1341" s="19" t="n">
        <f aca="false">IF(OR($M1341="",$M1341="ERR",$J1341="",$K1341="",$N1341=""),0,IF($N1341=0,IF(AND(OR(1=7,1=12),1&gt;=$K1341,1&lt;=IF($L1341="",12,$L1341)),$J1341,0),IF(AND(1&gt;=$K1341,1&lt;=IF($L1341="",12,$L1341),MOD(1-$K1341,$N1341)=0),$J1341,0)))</f>
        <v>0</v>
      </c>
      <c r="P1341" s="19" t="n">
        <f aca="false">IF(OR($M1341="",$M1341="ERR",$J1341="",$K1341="",$N1341=""),0,IF($N1341=0,IF(AND(OR(2=7,2=12),2&gt;=$K1341,2&lt;=IF($L1341="",12,$L1341)),$J1341,0),IF(AND(2&gt;=$K1341,2&lt;=IF($L1341="",12,$L1341),MOD(2-$K1341,$N1341)=0),$J1341,0)))</f>
        <v>0</v>
      </c>
      <c r="Q1341" s="19" t="n">
        <f aca="false">IF(OR($M1341="",$M1341="ERR",$J1341="",$K1341="",$N1341=""),0,IF($N1341=0,IF(AND(OR(3=7,3=12),3&gt;=$K1341,3&lt;=IF($L1341="",12,$L1341)),$J1341,0),IF(AND(3&gt;=$K1341,3&lt;=IF($L1341="",12,$L1341),MOD(3-$K1341,$N1341)=0),$J1341,0)))</f>
        <v>0</v>
      </c>
      <c r="R1341" s="19" t="n">
        <f aca="false">IF(OR($M1341="",$M1341="ERR",$J1341="",$K1341="",$N1341=""),0,IF($N1341=0,IF(AND(OR(4=7,4=12),4&gt;=$K1341,4&lt;=IF($L1341="",12,$L1341)),$J1341,0),IF(AND(4&gt;=$K1341,4&lt;=IF($L1341="",12,$L1341),MOD(4-$K1341,$N1341)=0),$J1341,0)))</f>
        <v>0</v>
      </c>
      <c r="S1341" s="19" t="n">
        <f aca="false">IF(OR($M1341="",$M1341="ERR",$J1341="",$K1341="",$N1341=""),0,IF($N1341=0,IF(AND(OR(5=7,5=12),5&gt;=$K1341,5&lt;=IF($L1341="",12,$L1341)),$J1341,0),IF(AND(5&gt;=$K1341,5&lt;=IF($L1341="",12,$L1341),MOD(5-$K1341,$N1341)=0),$J1341,0)))</f>
        <v>0</v>
      </c>
      <c r="T1341" s="19" t="n">
        <f aca="false">IF(OR($M1341="",$M1341="ERR",$J1341="",$K1341="",$N1341=""),0,IF($N1341=0,IF(AND(OR(6=7,6=12),6&gt;=$K1341,6&lt;=IF($L1341="",12,$L1341)),$J1341,0),IF(AND(6&gt;=$K1341,6&lt;=IF($L1341="",12,$L1341),MOD(6-$K1341,$N1341)=0),$J1341,0)))</f>
        <v>0</v>
      </c>
      <c r="U1341" s="19" t="n">
        <f aca="false">IF(OR($M1341="",$M1341="ERR",$J1341="",$K1341="",$N1341=""),0,IF($N1341=0,IF(AND(OR(7=7,7=12),7&gt;=$K1341,7&lt;=IF($L1341="",12,$L1341)),$J1341,0),IF(AND(7&gt;=$K1341,7&lt;=IF($L1341="",12,$L1341),MOD(7-$K1341,$N1341)=0),$J1341,0)))</f>
        <v>0</v>
      </c>
      <c r="V1341" s="19" t="n">
        <f aca="false">IF(OR($M1341="",$M1341="ERR",$J1341="",$K1341="",$N1341=""),0,IF($N1341=0,IF(AND(OR(8=7,8=12),8&gt;=$K1341,8&lt;=IF($L1341="",12,$L1341)),$J1341,0),IF(AND(8&gt;=$K1341,8&lt;=IF($L1341="",12,$L1341),MOD(8-$K1341,$N1341)=0),$J1341,0)))</f>
        <v>0</v>
      </c>
      <c r="W1341" s="19" t="n">
        <f aca="false">IF(OR($M1341="",$M1341="ERR",$J1341="",$K1341="",$N1341=""),0,IF($N1341=0,IF(AND(OR(9=7,9=12),9&gt;=$K1341,9&lt;=IF($L1341="",12,$L1341)),$J1341,0),IF(AND(9&gt;=$K1341,9&lt;=IF($L1341="",12,$L1341),MOD(9-$K1341,$N1341)=0),$J1341,0)))</f>
        <v>0</v>
      </c>
      <c r="X1341" s="19" t="n">
        <f aca="false">IF(OR($M1341="",$M1341="ERR",$J1341="",$K1341="",$N1341=""),0,IF($N1341=0,IF(AND(OR(10=7,10=12),10&gt;=$K1341,10&lt;=IF($L1341="",12,$L1341)),$J1341,0),IF(AND(10&gt;=$K1341,10&lt;=IF($L1341="",12,$L1341),MOD(10-$K1341,$N1341)=0),$J1341,0)))</f>
        <v>0</v>
      </c>
      <c r="Y1341" s="19" t="n">
        <f aca="false">IF(OR($M1341="",$M1341="ERR",$J1341="",$K1341="",$N1341=""),0,IF($N1341=0,IF(AND(OR(11=7,11=12),11&gt;=$K1341,11&lt;=IF($L1341="",12,$L1341)),$J1341,0),IF(AND(11&gt;=$K1341,11&lt;=IF($L1341="",12,$L1341),MOD(11-$K1341,$N1341)=0),$J1341,0)))</f>
        <v>0</v>
      </c>
      <c r="Z1341" s="19" t="n">
        <f aca="false">IF(OR($M1341="",$M1341="ERR",$J1341="",$K1341="",$N1341=""),0,IF($N1341=0,IF(AND(OR(12=7,12=12),12&gt;=$K1341,12&lt;=IF($L1341="",12,$L1341)),$J1341,0),IF(AND(12&gt;=$K1341,12&lt;=IF($L1341="",12,$L1341),MOD(12-$K1341,$N1341)=0),$J1341,0)))</f>
        <v>0</v>
      </c>
      <c r="AA1341" s="36" t="n">
        <f aca="false">SUM(O1341:Z1341)</f>
        <v>0</v>
      </c>
      <c r="AB1341" s="15" t="str">
        <f aca="false">IF(AND($B1341="",$D1341="",$J1341=""),"",IF($B1341="","Falta código",IF(ISNA(MATCH($B1341,LST_COD,0)),"Código no registrado en Trabajadores",IF($E1341="","Concepto no está en el catálogo",IF($M1341="ERR","Retención de otro empleador: Origen = Otro empleador",IF(OR($J1341="",$K1341=""),"Falta monto o mes",IF(OR($K1341&lt;1,$K1341&gt;12),"Mes inicio inválido",IF(AND($L1341&lt;&gt;"",OR($L1341&lt;$K1341,$L1341&gt;12)),"Mes fin inválido",IF($N1341="","Falta frecuencia",IF(AND($G1341&lt;&gt;"Otro empleador",SUMPRODUCT(($O1341:$Z1341&lt;&gt;0)*(((COLUMN($O1341:$Z1341)-14)&lt;INDEX(Trabajadores!$M$6:$M$105,MATCH($B1341,LST_COD,0)))+((COLUMN($O1341:$Z1341)-14)&gt;INDEX(Trabajadores!$N$6:$N$105,MATCH($B1341,LST_COD,0)))))&gt;0),"Aviso: hay meses fuera del periodo laboral","OK"))))))))))</f>
        <v/>
      </c>
    </row>
    <row r="1342" customFormat="false" ht="15" hidden="false" customHeight="false" outlineLevel="0" collapsed="false">
      <c r="A1342" s="23" t="n">
        <v>1337</v>
      </c>
      <c r="B1342" s="7"/>
      <c r="C1342" s="35" t="str">
        <f aca="false">IF($B1342="","",IFERROR(INDEX(Trabajadores!$D$6:$D$105,MATCH($B1342,LST_COD,0)),"¿Código?"))</f>
        <v/>
      </c>
      <c r="D1342" s="30"/>
      <c r="E1342" s="9" t="str">
        <f aca="false">IF($D1342="","",IFERROR(VLOOKUP($D1342,CONC_TABLA,2,FALSE()),""))</f>
        <v/>
      </c>
      <c r="F1342" s="9" t="str">
        <f aca="false">IF($D1342="","",IFERROR(VLOOKUP($D1342,CONC_TABLA,3,FALSE()),""))</f>
        <v/>
      </c>
      <c r="G1342" s="30"/>
      <c r="H1342" s="30"/>
      <c r="I1342" s="30"/>
      <c r="J1342" s="29"/>
      <c r="K1342" s="28"/>
      <c r="L1342" s="28"/>
      <c r="M1342" s="9" t="str">
        <f aca="false">IF(OR($B1342="",$E1342=""),"",IF($E1342="INA","INA",IF($G1342="Otro empleador",IF($E1342="RET","RETO",IF($E1342="ORD","OTO","OTX")),IF($E1342="RET","ERR",$E1342))))</f>
        <v/>
      </c>
      <c r="N1342" s="9" t="str">
        <f aca="false">IF($I1342="","",IFERROR(VLOOKUP($I1342,FREC_TABLA,2,FALSE()),""))</f>
        <v/>
      </c>
      <c r="O1342" s="19" t="n">
        <f aca="false">IF(OR($M1342="",$M1342="ERR",$J1342="",$K1342="",$N1342=""),0,IF($N1342=0,IF(AND(OR(1=7,1=12),1&gt;=$K1342,1&lt;=IF($L1342="",12,$L1342)),$J1342,0),IF(AND(1&gt;=$K1342,1&lt;=IF($L1342="",12,$L1342),MOD(1-$K1342,$N1342)=0),$J1342,0)))</f>
        <v>0</v>
      </c>
      <c r="P1342" s="19" t="n">
        <f aca="false">IF(OR($M1342="",$M1342="ERR",$J1342="",$K1342="",$N1342=""),0,IF($N1342=0,IF(AND(OR(2=7,2=12),2&gt;=$K1342,2&lt;=IF($L1342="",12,$L1342)),$J1342,0),IF(AND(2&gt;=$K1342,2&lt;=IF($L1342="",12,$L1342),MOD(2-$K1342,$N1342)=0),$J1342,0)))</f>
        <v>0</v>
      </c>
      <c r="Q1342" s="19" t="n">
        <f aca="false">IF(OR($M1342="",$M1342="ERR",$J1342="",$K1342="",$N1342=""),0,IF($N1342=0,IF(AND(OR(3=7,3=12),3&gt;=$K1342,3&lt;=IF($L1342="",12,$L1342)),$J1342,0),IF(AND(3&gt;=$K1342,3&lt;=IF($L1342="",12,$L1342),MOD(3-$K1342,$N1342)=0),$J1342,0)))</f>
        <v>0</v>
      </c>
      <c r="R1342" s="19" t="n">
        <f aca="false">IF(OR($M1342="",$M1342="ERR",$J1342="",$K1342="",$N1342=""),0,IF($N1342=0,IF(AND(OR(4=7,4=12),4&gt;=$K1342,4&lt;=IF($L1342="",12,$L1342)),$J1342,0),IF(AND(4&gt;=$K1342,4&lt;=IF($L1342="",12,$L1342),MOD(4-$K1342,$N1342)=0),$J1342,0)))</f>
        <v>0</v>
      </c>
      <c r="S1342" s="19" t="n">
        <f aca="false">IF(OR($M1342="",$M1342="ERR",$J1342="",$K1342="",$N1342=""),0,IF($N1342=0,IF(AND(OR(5=7,5=12),5&gt;=$K1342,5&lt;=IF($L1342="",12,$L1342)),$J1342,0),IF(AND(5&gt;=$K1342,5&lt;=IF($L1342="",12,$L1342),MOD(5-$K1342,$N1342)=0),$J1342,0)))</f>
        <v>0</v>
      </c>
      <c r="T1342" s="19" t="n">
        <f aca="false">IF(OR($M1342="",$M1342="ERR",$J1342="",$K1342="",$N1342=""),0,IF($N1342=0,IF(AND(OR(6=7,6=12),6&gt;=$K1342,6&lt;=IF($L1342="",12,$L1342)),$J1342,0),IF(AND(6&gt;=$K1342,6&lt;=IF($L1342="",12,$L1342),MOD(6-$K1342,$N1342)=0),$J1342,0)))</f>
        <v>0</v>
      </c>
      <c r="U1342" s="19" t="n">
        <f aca="false">IF(OR($M1342="",$M1342="ERR",$J1342="",$K1342="",$N1342=""),0,IF($N1342=0,IF(AND(OR(7=7,7=12),7&gt;=$K1342,7&lt;=IF($L1342="",12,$L1342)),$J1342,0),IF(AND(7&gt;=$K1342,7&lt;=IF($L1342="",12,$L1342),MOD(7-$K1342,$N1342)=0),$J1342,0)))</f>
        <v>0</v>
      </c>
      <c r="V1342" s="19" t="n">
        <f aca="false">IF(OR($M1342="",$M1342="ERR",$J1342="",$K1342="",$N1342=""),0,IF($N1342=0,IF(AND(OR(8=7,8=12),8&gt;=$K1342,8&lt;=IF($L1342="",12,$L1342)),$J1342,0),IF(AND(8&gt;=$K1342,8&lt;=IF($L1342="",12,$L1342),MOD(8-$K1342,$N1342)=0),$J1342,0)))</f>
        <v>0</v>
      </c>
      <c r="W1342" s="19" t="n">
        <f aca="false">IF(OR($M1342="",$M1342="ERR",$J1342="",$K1342="",$N1342=""),0,IF($N1342=0,IF(AND(OR(9=7,9=12),9&gt;=$K1342,9&lt;=IF($L1342="",12,$L1342)),$J1342,0),IF(AND(9&gt;=$K1342,9&lt;=IF($L1342="",12,$L1342),MOD(9-$K1342,$N1342)=0),$J1342,0)))</f>
        <v>0</v>
      </c>
      <c r="X1342" s="19" t="n">
        <f aca="false">IF(OR($M1342="",$M1342="ERR",$J1342="",$K1342="",$N1342=""),0,IF($N1342=0,IF(AND(OR(10=7,10=12),10&gt;=$K1342,10&lt;=IF($L1342="",12,$L1342)),$J1342,0),IF(AND(10&gt;=$K1342,10&lt;=IF($L1342="",12,$L1342),MOD(10-$K1342,$N1342)=0),$J1342,0)))</f>
        <v>0</v>
      </c>
      <c r="Y1342" s="19" t="n">
        <f aca="false">IF(OR($M1342="",$M1342="ERR",$J1342="",$K1342="",$N1342=""),0,IF($N1342=0,IF(AND(OR(11=7,11=12),11&gt;=$K1342,11&lt;=IF($L1342="",12,$L1342)),$J1342,0),IF(AND(11&gt;=$K1342,11&lt;=IF($L1342="",12,$L1342),MOD(11-$K1342,$N1342)=0),$J1342,0)))</f>
        <v>0</v>
      </c>
      <c r="Z1342" s="19" t="n">
        <f aca="false">IF(OR($M1342="",$M1342="ERR",$J1342="",$K1342="",$N1342=""),0,IF($N1342=0,IF(AND(OR(12=7,12=12),12&gt;=$K1342,12&lt;=IF($L1342="",12,$L1342)),$J1342,0),IF(AND(12&gt;=$K1342,12&lt;=IF($L1342="",12,$L1342),MOD(12-$K1342,$N1342)=0),$J1342,0)))</f>
        <v>0</v>
      </c>
      <c r="AA1342" s="36" t="n">
        <f aca="false">SUM(O1342:Z1342)</f>
        <v>0</v>
      </c>
      <c r="AB1342" s="15" t="str">
        <f aca="false">IF(AND($B1342="",$D1342="",$J1342=""),"",IF($B1342="","Falta código",IF(ISNA(MATCH($B1342,LST_COD,0)),"Código no registrado en Trabajadores",IF($E1342="","Concepto no está en el catálogo",IF($M1342="ERR","Retención de otro empleador: Origen = Otro empleador",IF(OR($J1342="",$K1342=""),"Falta monto o mes",IF(OR($K1342&lt;1,$K1342&gt;12),"Mes inicio inválido",IF(AND($L1342&lt;&gt;"",OR($L1342&lt;$K1342,$L1342&gt;12)),"Mes fin inválido",IF($N1342="","Falta frecuencia",IF(AND($G1342&lt;&gt;"Otro empleador",SUMPRODUCT(($O1342:$Z1342&lt;&gt;0)*(((COLUMN($O1342:$Z1342)-14)&lt;INDEX(Trabajadores!$M$6:$M$105,MATCH($B1342,LST_COD,0)))+((COLUMN($O1342:$Z1342)-14)&gt;INDEX(Trabajadores!$N$6:$N$105,MATCH($B1342,LST_COD,0)))))&gt;0),"Aviso: hay meses fuera del periodo laboral","OK"))))))))))</f>
        <v/>
      </c>
    </row>
    <row r="1343" customFormat="false" ht="15" hidden="false" customHeight="false" outlineLevel="0" collapsed="false">
      <c r="A1343" s="23" t="n">
        <v>1338</v>
      </c>
      <c r="B1343" s="7"/>
      <c r="C1343" s="35" t="str">
        <f aca="false">IF($B1343="","",IFERROR(INDEX(Trabajadores!$D$6:$D$105,MATCH($B1343,LST_COD,0)),"¿Código?"))</f>
        <v/>
      </c>
      <c r="D1343" s="30"/>
      <c r="E1343" s="9" t="str">
        <f aca="false">IF($D1343="","",IFERROR(VLOOKUP($D1343,CONC_TABLA,2,FALSE()),""))</f>
        <v/>
      </c>
      <c r="F1343" s="9" t="str">
        <f aca="false">IF($D1343="","",IFERROR(VLOOKUP($D1343,CONC_TABLA,3,FALSE()),""))</f>
        <v/>
      </c>
      <c r="G1343" s="30"/>
      <c r="H1343" s="30"/>
      <c r="I1343" s="30"/>
      <c r="J1343" s="29"/>
      <c r="K1343" s="28"/>
      <c r="L1343" s="28"/>
      <c r="M1343" s="9" t="str">
        <f aca="false">IF(OR($B1343="",$E1343=""),"",IF($E1343="INA","INA",IF($G1343="Otro empleador",IF($E1343="RET","RETO",IF($E1343="ORD","OTO","OTX")),IF($E1343="RET","ERR",$E1343))))</f>
        <v/>
      </c>
      <c r="N1343" s="9" t="str">
        <f aca="false">IF($I1343="","",IFERROR(VLOOKUP($I1343,FREC_TABLA,2,FALSE()),""))</f>
        <v/>
      </c>
      <c r="O1343" s="19" t="n">
        <f aca="false">IF(OR($M1343="",$M1343="ERR",$J1343="",$K1343="",$N1343=""),0,IF($N1343=0,IF(AND(OR(1=7,1=12),1&gt;=$K1343,1&lt;=IF($L1343="",12,$L1343)),$J1343,0),IF(AND(1&gt;=$K1343,1&lt;=IF($L1343="",12,$L1343),MOD(1-$K1343,$N1343)=0),$J1343,0)))</f>
        <v>0</v>
      </c>
      <c r="P1343" s="19" t="n">
        <f aca="false">IF(OR($M1343="",$M1343="ERR",$J1343="",$K1343="",$N1343=""),0,IF($N1343=0,IF(AND(OR(2=7,2=12),2&gt;=$K1343,2&lt;=IF($L1343="",12,$L1343)),$J1343,0),IF(AND(2&gt;=$K1343,2&lt;=IF($L1343="",12,$L1343),MOD(2-$K1343,$N1343)=0),$J1343,0)))</f>
        <v>0</v>
      </c>
      <c r="Q1343" s="19" t="n">
        <f aca="false">IF(OR($M1343="",$M1343="ERR",$J1343="",$K1343="",$N1343=""),0,IF($N1343=0,IF(AND(OR(3=7,3=12),3&gt;=$K1343,3&lt;=IF($L1343="",12,$L1343)),$J1343,0),IF(AND(3&gt;=$K1343,3&lt;=IF($L1343="",12,$L1343),MOD(3-$K1343,$N1343)=0),$J1343,0)))</f>
        <v>0</v>
      </c>
      <c r="R1343" s="19" t="n">
        <f aca="false">IF(OR($M1343="",$M1343="ERR",$J1343="",$K1343="",$N1343=""),0,IF($N1343=0,IF(AND(OR(4=7,4=12),4&gt;=$K1343,4&lt;=IF($L1343="",12,$L1343)),$J1343,0),IF(AND(4&gt;=$K1343,4&lt;=IF($L1343="",12,$L1343),MOD(4-$K1343,$N1343)=0),$J1343,0)))</f>
        <v>0</v>
      </c>
      <c r="S1343" s="19" t="n">
        <f aca="false">IF(OR($M1343="",$M1343="ERR",$J1343="",$K1343="",$N1343=""),0,IF($N1343=0,IF(AND(OR(5=7,5=12),5&gt;=$K1343,5&lt;=IF($L1343="",12,$L1343)),$J1343,0),IF(AND(5&gt;=$K1343,5&lt;=IF($L1343="",12,$L1343),MOD(5-$K1343,$N1343)=0),$J1343,0)))</f>
        <v>0</v>
      </c>
      <c r="T1343" s="19" t="n">
        <f aca="false">IF(OR($M1343="",$M1343="ERR",$J1343="",$K1343="",$N1343=""),0,IF($N1343=0,IF(AND(OR(6=7,6=12),6&gt;=$K1343,6&lt;=IF($L1343="",12,$L1343)),$J1343,0),IF(AND(6&gt;=$K1343,6&lt;=IF($L1343="",12,$L1343),MOD(6-$K1343,$N1343)=0),$J1343,0)))</f>
        <v>0</v>
      </c>
      <c r="U1343" s="19" t="n">
        <f aca="false">IF(OR($M1343="",$M1343="ERR",$J1343="",$K1343="",$N1343=""),0,IF($N1343=0,IF(AND(OR(7=7,7=12),7&gt;=$K1343,7&lt;=IF($L1343="",12,$L1343)),$J1343,0),IF(AND(7&gt;=$K1343,7&lt;=IF($L1343="",12,$L1343),MOD(7-$K1343,$N1343)=0),$J1343,0)))</f>
        <v>0</v>
      </c>
      <c r="V1343" s="19" t="n">
        <f aca="false">IF(OR($M1343="",$M1343="ERR",$J1343="",$K1343="",$N1343=""),0,IF($N1343=0,IF(AND(OR(8=7,8=12),8&gt;=$K1343,8&lt;=IF($L1343="",12,$L1343)),$J1343,0),IF(AND(8&gt;=$K1343,8&lt;=IF($L1343="",12,$L1343),MOD(8-$K1343,$N1343)=0),$J1343,0)))</f>
        <v>0</v>
      </c>
      <c r="W1343" s="19" t="n">
        <f aca="false">IF(OR($M1343="",$M1343="ERR",$J1343="",$K1343="",$N1343=""),0,IF($N1343=0,IF(AND(OR(9=7,9=12),9&gt;=$K1343,9&lt;=IF($L1343="",12,$L1343)),$J1343,0),IF(AND(9&gt;=$K1343,9&lt;=IF($L1343="",12,$L1343),MOD(9-$K1343,$N1343)=0),$J1343,0)))</f>
        <v>0</v>
      </c>
      <c r="X1343" s="19" t="n">
        <f aca="false">IF(OR($M1343="",$M1343="ERR",$J1343="",$K1343="",$N1343=""),0,IF($N1343=0,IF(AND(OR(10=7,10=12),10&gt;=$K1343,10&lt;=IF($L1343="",12,$L1343)),$J1343,0),IF(AND(10&gt;=$K1343,10&lt;=IF($L1343="",12,$L1343),MOD(10-$K1343,$N1343)=0),$J1343,0)))</f>
        <v>0</v>
      </c>
      <c r="Y1343" s="19" t="n">
        <f aca="false">IF(OR($M1343="",$M1343="ERR",$J1343="",$K1343="",$N1343=""),0,IF($N1343=0,IF(AND(OR(11=7,11=12),11&gt;=$K1343,11&lt;=IF($L1343="",12,$L1343)),$J1343,0),IF(AND(11&gt;=$K1343,11&lt;=IF($L1343="",12,$L1343),MOD(11-$K1343,$N1343)=0),$J1343,0)))</f>
        <v>0</v>
      </c>
      <c r="Z1343" s="19" t="n">
        <f aca="false">IF(OR($M1343="",$M1343="ERR",$J1343="",$K1343="",$N1343=""),0,IF($N1343=0,IF(AND(OR(12=7,12=12),12&gt;=$K1343,12&lt;=IF($L1343="",12,$L1343)),$J1343,0),IF(AND(12&gt;=$K1343,12&lt;=IF($L1343="",12,$L1343),MOD(12-$K1343,$N1343)=0),$J1343,0)))</f>
        <v>0</v>
      </c>
      <c r="AA1343" s="36" t="n">
        <f aca="false">SUM(O1343:Z1343)</f>
        <v>0</v>
      </c>
      <c r="AB1343" s="15" t="str">
        <f aca="false">IF(AND($B1343="",$D1343="",$J1343=""),"",IF($B1343="","Falta código",IF(ISNA(MATCH($B1343,LST_COD,0)),"Código no registrado en Trabajadores",IF($E1343="","Concepto no está en el catálogo",IF($M1343="ERR","Retención de otro empleador: Origen = Otro empleador",IF(OR($J1343="",$K1343=""),"Falta monto o mes",IF(OR($K1343&lt;1,$K1343&gt;12),"Mes inicio inválido",IF(AND($L1343&lt;&gt;"",OR($L1343&lt;$K1343,$L1343&gt;12)),"Mes fin inválido",IF($N1343="","Falta frecuencia",IF(AND($G1343&lt;&gt;"Otro empleador",SUMPRODUCT(($O1343:$Z1343&lt;&gt;0)*(((COLUMN($O1343:$Z1343)-14)&lt;INDEX(Trabajadores!$M$6:$M$105,MATCH($B1343,LST_COD,0)))+((COLUMN($O1343:$Z1343)-14)&gt;INDEX(Trabajadores!$N$6:$N$105,MATCH($B1343,LST_COD,0)))))&gt;0),"Aviso: hay meses fuera del periodo laboral","OK"))))))))))</f>
        <v/>
      </c>
    </row>
    <row r="1344" customFormat="false" ht="15" hidden="false" customHeight="false" outlineLevel="0" collapsed="false">
      <c r="A1344" s="23" t="n">
        <v>1339</v>
      </c>
      <c r="B1344" s="7"/>
      <c r="C1344" s="35" t="str">
        <f aca="false">IF($B1344="","",IFERROR(INDEX(Trabajadores!$D$6:$D$105,MATCH($B1344,LST_COD,0)),"¿Código?"))</f>
        <v/>
      </c>
      <c r="D1344" s="30"/>
      <c r="E1344" s="9" t="str">
        <f aca="false">IF($D1344="","",IFERROR(VLOOKUP($D1344,CONC_TABLA,2,FALSE()),""))</f>
        <v/>
      </c>
      <c r="F1344" s="9" t="str">
        <f aca="false">IF($D1344="","",IFERROR(VLOOKUP($D1344,CONC_TABLA,3,FALSE()),""))</f>
        <v/>
      </c>
      <c r="G1344" s="30"/>
      <c r="H1344" s="30"/>
      <c r="I1344" s="30"/>
      <c r="J1344" s="29"/>
      <c r="K1344" s="28"/>
      <c r="L1344" s="28"/>
      <c r="M1344" s="9" t="str">
        <f aca="false">IF(OR($B1344="",$E1344=""),"",IF($E1344="INA","INA",IF($G1344="Otro empleador",IF($E1344="RET","RETO",IF($E1344="ORD","OTO","OTX")),IF($E1344="RET","ERR",$E1344))))</f>
        <v/>
      </c>
      <c r="N1344" s="9" t="str">
        <f aca="false">IF($I1344="","",IFERROR(VLOOKUP($I1344,FREC_TABLA,2,FALSE()),""))</f>
        <v/>
      </c>
      <c r="O1344" s="19" t="n">
        <f aca="false">IF(OR($M1344="",$M1344="ERR",$J1344="",$K1344="",$N1344=""),0,IF($N1344=0,IF(AND(OR(1=7,1=12),1&gt;=$K1344,1&lt;=IF($L1344="",12,$L1344)),$J1344,0),IF(AND(1&gt;=$K1344,1&lt;=IF($L1344="",12,$L1344),MOD(1-$K1344,$N1344)=0),$J1344,0)))</f>
        <v>0</v>
      </c>
      <c r="P1344" s="19" t="n">
        <f aca="false">IF(OR($M1344="",$M1344="ERR",$J1344="",$K1344="",$N1344=""),0,IF($N1344=0,IF(AND(OR(2=7,2=12),2&gt;=$K1344,2&lt;=IF($L1344="",12,$L1344)),$J1344,0),IF(AND(2&gt;=$K1344,2&lt;=IF($L1344="",12,$L1344),MOD(2-$K1344,$N1344)=0),$J1344,0)))</f>
        <v>0</v>
      </c>
      <c r="Q1344" s="19" t="n">
        <f aca="false">IF(OR($M1344="",$M1344="ERR",$J1344="",$K1344="",$N1344=""),0,IF($N1344=0,IF(AND(OR(3=7,3=12),3&gt;=$K1344,3&lt;=IF($L1344="",12,$L1344)),$J1344,0),IF(AND(3&gt;=$K1344,3&lt;=IF($L1344="",12,$L1344),MOD(3-$K1344,$N1344)=0),$J1344,0)))</f>
        <v>0</v>
      </c>
      <c r="R1344" s="19" t="n">
        <f aca="false">IF(OR($M1344="",$M1344="ERR",$J1344="",$K1344="",$N1344=""),0,IF($N1344=0,IF(AND(OR(4=7,4=12),4&gt;=$K1344,4&lt;=IF($L1344="",12,$L1344)),$J1344,0),IF(AND(4&gt;=$K1344,4&lt;=IF($L1344="",12,$L1344),MOD(4-$K1344,$N1344)=0),$J1344,0)))</f>
        <v>0</v>
      </c>
      <c r="S1344" s="19" t="n">
        <f aca="false">IF(OR($M1344="",$M1344="ERR",$J1344="",$K1344="",$N1344=""),0,IF($N1344=0,IF(AND(OR(5=7,5=12),5&gt;=$K1344,5&lt;=IF($L1344="",12,$L1344)),$J1344,0),IF(AND(5&gt;=$K1344,5&lt;=IF($L1344="",12,$L1344),MOD(5-$K1344,$N1344)=0),$J1344,0)))</f>
        <v>0</v>
      </c>
      <c r="T1344" s="19" t="n">
        <f aca="false">IF(OR($M1344="",$M1344="ERR",$J1344="",$K1344="",$N1344=""),0,IF($N1344=0,IF(AND(OR(6=7,6=12),6&gt;=$K1344,6&lt;=IF($L1344="",12,$L1344)),$J1344,0),IF(AND(6&gt;=$K1344,6&lt;=IF($L1344="",12,$L1344),MOD(6-$K1344,$N1344)=0),$J1344,0)))</f>
        <v>0</v>
      </c>
      <c r="U1344" s="19" t="n">
        <f aca="false">IF(OR($M1344="",$M1344="ERR",$J1344="",$K1344="",$N1344=""),0,IF($N1344=0,IF(AND(OR(7=7,7=12),7&gt;=$K1344,7&lt;=IF($L1344="",12,$L1344)),$J1344,0),IF(AND(7&gt;=$K1344,7&lt;=IF($L1344="",12,$L1344),MOD(7-$K1344,$N1344)=0),$J1344,0)))</f>
        <v>0</v>
      </c>
      <c r="V1344" s="19" t="n">
        <f aca="false">IF(OR($M1344="",$M1344="ERR",$J1344="",$K1344="",$N1344=""),0,IF($N1344=0,IF(AND(OR(8=7,8=12),8&gt;=$K1344,8&lt;=IF($L1344="",12,$L1344)),$J1344,0),IF(AND(8&gt;=$K1344,8&lt;=IF($L1344="",12,$L1344),MOD(8-$K1344,$N1344)=0),$J1344,0)))</f>
        <v>0</v>
      </c>
      <c r="W1344" s="19" t="n">
        <f aca="false">IF(OR($M1344="",$M1344="ERR",$J1344="",$K1344="",$N1344=""),0,IF($N1344=0,IF(AND(OR(9=7,9=12),9&gt;=$K1344,9&lt;=IF($L1344="",12,$L1344)),$J1344,0),IF(AND(9&gt;=$K1344,9&lt;=IF($L1344="",12,$L1344),MOD(9-$K1344,$N1344)=0),$J1344,0)))</f>
        <v>0</v>
      </c>
      <c r="X1344" s="19" t="n">
        <f aca="false">IF(OR($M1344="",$M1344="ERR",$J1344="",$K1344="",$N1344=""),0,IF($N1344=0,IF(AND(OR(10=7,10=12),10&gt;=$K1344,10&lt;=IF($L1344="",12,$L1344)),$J1344,0),IF(AND(10&gt;=$K1344,10&lt;=IF($L1344="",12,$L1344),MOD(10-$K1344,$N1344)=0),$J1344,0)))</f>
        <v>0</v>
      </c>
      <c r="Y1344" s="19" t="n">
        <f aca="false">IF(OR($M1344="",$M1344="ERR",$J1344="",$K1344="",$N1344=""),0,IF($N1344=0,IF(AND(OR(11=7,11=12),11&gt;=$K1344,11&lt;=IF($L1344="",12,$L1344)),$J1344,0),IF(AND(11&gt;=$K1344,11&lt;=IF($L1344="",12,$L1344),MOD(11-$K1344,$N1344)=0),$J1344,0)))</f>
        <v>0</v>
      </c>
      <c r="Z1344" s="19" t="n">
        <f aca="false">IF(OR($M1344="",$M1344="ERR",$J1344="",$K1344="",$N1344=""),0,IF($N1344=0,IF(AND(OR(12=7,12=12),12&gt;=$K1344,12&lt;=IF($L1344="",12,$L1344)),$J1344,0),IF(AND(12&gt;=$K1344,12&lt;=IF($L1344="",12,$L1344),MOD(12-$K1344,$N1344)=0),$J1344,0)))</f>
        <v>0</v>
      </c>
      <c r="AA1344" s="36" t="n">
        <f aca="false">SUM(O1344:Z1344)</f>
        <v>0</v>
      </c>
      <c r="AB1344" s="15" t="str">
        <f aca="false">IF(AND($B1344="",$D1344="",$J1344=""),"",IF($B1344="","Falta código",IF(ISNA(MATCH($B1344,LST_COD,0)),"Código no registrado en Trabajadores",IF($E1344="","Concepto no está en el catálogo",IF($M1344="ERR","Retención de otro empleador: Origen = Otro empleador",IF(OR($J1344="",$K1344=""),"Falta monto o mes",IF(OR($K1344&lt;1,$K1344&gt;12),"Mes inicio inválido",IF(AND($L1344&lt;&gt;"",OR($L1344&lt;$K1344,$L1344&gt;12)),"Mes fin inválido",IF($N1344="","Falta frecuencia",IF(AND($G1344&lt;&gt;"Otro empleador",SUMPRODUCT(($O1344:$Z1344&lt;&gt;0)*(((COLUMN($O1344:$Z1344)-14)&lt;INDEX(Trabajadores!$M$6:$M$105,MATCH($B1344,LST_COD,0)))+((COLUMN($O1344:$Z1344)-14)&gt;INDEX(Trabajadores!$N$6:$N$105,MATCH($B1344,LST_COD,0)))))&gt;0),"Aviso: hay meses fuera del periodo laboral","OK"))))))))))</f>
        <v/>
      </c>
    </row>
    <row r="1345" customFormat="false" ht="15" hidden="false" customHeight="false" outlineLevel="0" collapsed="false">
      <c r="A1345" s="23" t="n">
        <v>1340</v>
      </c>
      <c r="B1345" s="7"/>
      <c r="C1345" s="35" t="str">
        <f aca="false">IF($B1345="","",IFERROR(INDEX(Trabajadores!$D$6:$D$105,MATCH($B1345,LST_COD,0)),"¿Código?"))</f>
        <v/>
      </c>
      <c r="D1345" s="30"/>
      <c r="E1345" s="9" t="str">
        <f aca="false">IF($D1345="","",IFERROR(VLOOKUP($D1345,CONC_TABLA,2,FALSE()),""))</f>
        <v/>
      </c>
      <c r="F1345" s="9" t="str">
        <f aca="false">IF($D1345="","",IFERROR(VLOOKUP($D1345,CONC_TABLA,3,FALSE()),""))</f>
        <v/>
      </c>
      <c r="G1345" s="30"/>
      <c r="H1345" s="30"/>
      <c r="I1345" s="30"/>
      <c r="J1345" s="29"/>
      <c r="K1345" s="28"/>
      <c r="L1345" s="28"/>
      <c r="M1345" s="9" t="str">
        <f aca="false">IF(OR($B1345="",$E1345=""),"",IF($E1345="INA","INA",IF($G1345="Otro empleador",IF($E1345="RET","RETO",IF($E1345="ORD","OTO","OTX")),IF($E1345="RET","ERR",$E1345))))</f>
        <v/>
      </c>
      <c r="N1345" s="9" t="str">
        <f aca="false">IF($I1345="","",IFERROR(VLOOKUP($I1345,FREC_TABLA,2,FALSE()),""))</f>
        <v/>
      </c>
      <c r="O1345" s="19" t="n">
        <f aca="false">IF(OR($M1345="",$M1345="ERR",$J1345="",$K1345="",$N1345=""),0,IF($N1345=0,IF(AND(OR(1=7,1=12),1&gt;=$K1345,1&lt;=IF($L1345="",12,$L1345)),$J1345,0),IF(AND(1&gt;=$K1345,1&lt;=IF($L1345="",12,$L1345),MOD(1-$K1345,$N1345)=0),$J1345,0)))</f>
        <v>0</v>
      </c>
      <c r="P1345" s="19" t="n">
        <f aca="false">IF(OR($M1345="",$M1345="ERR",$J1345="",$K1345="",$N1345=""),0,IF($N1345=0,IF(AND(OR(2=7,2=12),2&gt;=$K1345,2&lt;=IF($L1345="",12,$L1345)),$J1345,0),IF(AND(2&gt;=$K1345,2&lt;=IF($L1345="",12,$L1345),MOD(2-$K1345,$N1345)=0),$J1345,0)))</f>
        <v>0</v>
      </c>
      <c r="Q1345" s="19" t="n">
        <f aca="false">IF(OR($M1345="",$M1345="ERR",$J1345="",$K1345="",$N1345=""),0,IF($N1345=0,IF(AND(OR(3=7,3=12),3&gt;=$K1345,3&lt;=IF($L1345="",12,$L1345)),$J1345,0),IF(AND(3&gt;=$K1345,3&lt;=IF($L1345="",12,$L1345),MOD(3-$K1345,$N1345)=0),$J1345,0)))</f>
        <v>0</v>
      </c>
      <c r="R1345" s="19" t="n">
        <f aca="false">IF(OR($M1345="",$M1345="ERR",$J1345="",$K1345="",$N1345=""),0,IF($N1345=0,IF(AND(OR(4=7,4=12),4&gt;=$K1345,4&lt;=IF($L1345="",12,$L1345)),$J1345,0),IF(AND(4&gt;=$K1345,4&lt;=IF($L1345="",12,$L1345),MOD(4-$K1345,$N1345)=0),$J1345,0)))</f>
        <v>0</v>
      </c>
      <c r="S1345" s="19" t="n">
        <f aca="false">IF(OR($M1345="",$M1345="ERR",$J1345="",$K1345="",$N1345=""),0,IF($N1345=0,IF(AND(OR(5=7,5=12),5&gt;=$K1345,5&lt;=IF($L1345="",12,$L1345)),$J1345,0),IF(AND(5&gt;=$K1345,5&lt;=IF($L1345="",12,$L1345),MOD(5-$K1345,$N1345)=0),$J1345,0)))</f>
        <v>0</v>
      </c>
      <c r="T1345" s="19" t="n">
        <f aca="false">IF(OR($M1345="",$M1345="ERR",$J1345="",$K1345="",$N1345=""),0,IF($N1345=0,IF(AND(OR(6=7,6=12),6&gt;=$K1345,6&lt;=IF($L1345="",12,$L1345)),$J1345,0),IF(AND(6&gt;=$K1345,6&lt;=IF($L1345="",12,$L1345),MOD(6-$K1345,$N1345)=0),$J1345,0)))</f>
        <v>0</v>
      </c>
      <c r="U1345" s="19" t="n">
        <f aca="false">IF(OR($M1345="",$M1345="ERR",$J1345="",$K1345="",$N1345=""),0,IF($N1345=0,IF(AND(OR(7=7,7=12),7&gt;=$K1345,7&lt;=IF($L1345="",12,$L1345)),$J1345,0),IF(AND(7&gt;=$K1345,7&lt;=IF($L1345="",12,$L1345),MOD(7-$K1345,$N1345)=0),$J1345,0)))</f>
        <v>0</v>
      </c>
      <c r="V1345" s="19" t="n">
        <f aca="false">IF(OR($M1345="",$M1345="ERR",$J1345="",$K1345="",$N1345=""),0,IF($N1345=0,IF(AND(OR(8=7,8=12),8&gt;=$K1345,8&lt;=IF($L1345="",12,$L1345)),$J1345,0),IF(AND(8&gt;=$K1345,8&lt;=IF($L1345="",12,$L1345),MOD(8-$K1345,$N1345)=0),$J1345,0)))</f>
        <v>0</v>
      </c>
      <c r="W1345" s="19" t="n">
        <f aca="false">IF(OR($M1345="",$M1345="ERR",$J1345="",$K1345="",$N1345=""),0,IF($N1345=0,IF(AND(OR(9=7,9=12),9&gt;=$K1345,9&lt;=IF($L1345="",12,$L1345)),$J1345,0),IF(AND(9&gt;=$K1345,9&lt;=IF($L1345="",12,$L1345),MOD(9-$K1345,$N1345)=0),$J1345,0)))</f>
        <v>0</v>
      </c>
      <c r="X1345" s="19" t="n">
        <f aca="false">IF(OR($M1345="",$M1345="ERR",$J1345="",$K1345="",$N1345=""),0,IF($N1345=0,IF(AND(OR(10=7,10=12),10&gt;=$K1345,10&lt;=IF($L1345="",12,$L1345)),$J1345,0),IF(AND(10&gt;=$K1345,10&lt;=IF($L1345="",12,$L1345),MOD(10-$K1345,$N1345)=0),$J1345,0)))</f>
        <v>0</v>
      </c>
      <c r="Y1345" s="19" t="n">
        <f aca="false">IF(OR($M1345="",$M1345="ERR",$J1345="",$K1345="",$N1345=""),0,IF($N1345=0,IF(AND(OR(11=7,11=12),11&gt;=$K1345,11&lt;=IF($L1345="",12,$L1345)),$J1345,0),IF(AND(11&gt;=$K1345,11&lt;=IF($L1345="",12,$L1345),MOD(11-$K1345,$N1345)=0),$J1345,0)))</f>
        <v>0</v>
      </c>
      <c r="Z1345" s="19" t="n">
        <f aca="false">IF(OR($M1345="",$M1345="ERR",$J1345="",$K1345="",$N1345=""),0,IF($N1345=0,IF(AND(OR(12=7,12=12),12&gt;=$K1345,12&lt;=IF($L1345="",12,$L1345)),$J1345,0),IF(AND(12&gt;=$K1345,12&lt;=IF($L1345="",12,$L1345),MOD(12-$K1345,$N1345)=0),$J1345,0)))</f>
        <v>0</v>
      </c>
      <c r="AA1345" s="36" t="n">
        <f aca="false">SUM(O1345:Z1345)</f>
        <v>0</v>
      </c>
      <c r="AB1345" s="15" t="str">
        <f aca="false">IF(AND($B1345="",$D1345="",$J1345=""),"",IF($B1345="","Falta código",IF(ISNA(MATCH($B1345,LST_COD,0)),"Código no registrado en Trabajadores",IF($E1345="","Concepto no está en el catálogo",IF($M1345="ERR","Retención de otro empleador: Origen = Otro empleador",IF(OR($J1345="",$K1345=""),"Falta monto o mes",IF(OR($K1345&lt;1,$K1345&gt;12),"Mes inicio inválido",IF(AND($L1345&lt;&gt;"",OR($L1345&lt;$K1345,$L1345&gt;12)),"Mes fin inválido",IF($N1345="","Falta frecuencia",IF(AND($G1345&lt;&gt;"Otro empleador",SUMPRODUCT(($O1345:$Z1345&lt;&gt;0)*(((COLUMN($O1345:$Z1345)-14)&lt;INDEX(Trabajadores!$M$6:$M$105,MATCH($B1345,LST_COD,0)))+((COLUMN($O1345:$Z1345)-14)&gt;INDEX(Trabajadores!$N$6:$N$105,MATCH($B1345,LST_COD,0)))))&gt;0),"Aviso: hay meses fuera del periodo laboral","OK"))))))))))</f>
        <v/>
      </c>
    </row>
    <row r="1346" customFormat="false" ht="15" hidden="false" customHeight="false" outlineLevel="0" collapsed="false">
      <c r="A1346" s="23" t="n">
        <v>1341</v>
      </c>
      <c r="B1346" s="7"/>
      <c r="C1346" s="35" t="str">
        <f aca="false">IF($B1346="","",IFERROR(INDEX(Trabajadores!$D$6:$D$105,MATCH($B1346,LST_COD,0)),"¿Código?"))</f>
        <v/>
      </c>
      <c r="D1346" s="30"/>
      <c r="E1346" s="9" t="str">
        <f aca="false">IF($D1346="","",IFERROR(VLOOKUP($D1346,CONC_TABLA,2,FALSE()),""))</f>
        <v/>
      </c>
      <c r="F1346" s="9" t="str">
        <f aca="false">IF($D1346="","",IFERROR(VLOOKUP($D1346,CONC_TABLA,3,FALSE()),""))</f>
        <v/>
      </c>
      <c r="G1346" s="30"/>
      <c r="H1346" s="30"/>
      <c r="I1346" s="30"/>
      <c r="J1346" s="29"/>
      <c r="K1346" s="28"/>
      <c r="L1346" s="28"/>
      <c r="M1346" s="9" t="str">
        <f aca="false">IF(OR($B1346="",$E1346=""),"",IF($E1346="INA","INA",IF($G1346="Otro empleador",IF($E1346="RET","RETO",IF($E1346="ORD","OTO","OTX")),IF($E1346="RET","ERR",$E1346))))</f>
        <v/>
      </c>
      <c r="N1346" s="9" t="str">
        <f aca="false">IF($I1346="","",IFERROR(VLOOKUP($I1346,FREC_TABLA,2,FALSE()),""))</f>
        <v/>
      </c>
      <c r="O1346" s="19" t="n">
        <f aca="false">IF(OR($M1346="",$M1346="ERR",$J1346="",$K1346="",$N1346=""),0,IF($N1346=0,IF(AND(OR(1=7,1=12),1&gt;=$K1346,1&lt;=IF($L1346="",12,$L1346)),$J1346,0),IF(AND(1&gt;=$K1346,1&lt;=IF($L1346="",12,$L1346),MOD(1-$K1346,$N1346)=0),$J1346,0)))</f>
        <v>0</v>
      </c>
      <c r="P1346" s="19" t="n">
        <f aca="false">IF(OR($M1346="",$M1346="ERR",$J1346="",$K1346="",$N1346=""),0,IF($N1346=0,IF(AND(OR(2=7,2=12),2&gt;=$K1346,2&lt;=IF($L1346="",12,$L1346)),$J1346,0),IF(AND(2&gt;=$K1346,2&lt;=IF($L1346="",12,$L1346),MOD(2-$K1346,$N1346)=0),$J1346,0)))</f>
        <v>0</v>
      </c>
      <c r="Q1346" s="19" t="n">
        <f aca="false">IF(OR($M1346="",$M1346="ERR",$J1346="",$K1346="",$N1346=""),0,IF($N1346=0,IF(AND(OR(3=7,3=12),3&gt;=$K1346,3&lt;=IF($L1346="",12,$L1346)),$J1346,0),IF(AND(3&gt;=$K1346,3&lt;=IF($L1346="",12,$L1346),MOD(3-$K1346,$N1346)=0),$J1346,0)))</f>
        <v>0</v>
      </c>
      <c r="R1346" s="19" t="n">
        <f aca="false">IF(OR($M1346="",$M1346="ERR",$J1346="",$K1346="",$N1346=""),0,IF($N1346=0,IF(AND(OR(4=7,4=12),4&gt;=$K1346,4&lt;=IF($L1346="",12,$L1346)),$J1346,0),IF(AND(4&gt;=$K1346,4&lt;=IF($L1346="",12,$L1346),MOD(4-$K1346,$N1346)=0),$J1346,0)))</f>
        <v>0</v>
      </c>
      <c r="S1346" s="19" t="n">
        <f aca="false">IF(OR($M1346="",$M1346="ERR",$J1346="",$K1346="",$N1346=""),0,IF($N1346=0,IF(AND(OR(5=7,5=12),5&gt;=$K1346,5&lt;=IF($L1346="",12,$L1346)),$J1346,0),IF(AND(5&gt;=$K1346,5&lt;=IF($L1346="",12,$L1346),MOD(5-$K1346,$N1346)=0),$J1346,0)))</f>
        <v>0</v>
      </c>
      <c r="T1346" s="19" t="n">
        <f aca="false">IF(OR($M1346="",$M1346="ERR",$J1346="",$K1346="",$N1346=""),0,IF($N1346=0,IF(AND(OR(6=7,6=12),6&gt;=$K1346,6&lt;=IF($L1346="",12,$L1346)),$J1346,0),IF(AND(6&gt;=$K1346,6&lt;=IF($L1346="",12,$L1346),MOD(6-$K1346,$N1346)=0),$J1346,0)))</f>
        <v>0</v>
      </c>
      <c r="U1346" s="19" t="n">
        <f aca="false">IF(OR($M1346="",$M1346="ERR",$J1346="",$K1346="",$N1346=""),0,IF($N1346=0,IF(AND(OR(7=7,7=12),7&gt;=$K1346,7&lt;=IF($L1346="",12,$L1346)),$J1346,0),IF(AND(7&gt;=$K1346,7&lt;=IF($L1346="",12,$L1346),MOD(7-$K1346,$N1346)=0),$J1346,0)))</f>
        <v>0</v>
      </c>
      <c r="V1346" s="19" t="n">
        <f aca="false">IF(OR($M1346="",$M1346="ERR",$J1346="",$K1346="",$N1346=""),0,IF($N1346=0,IF(AND(OR(8=7,8=12),8&gt;=$K1346,8&lt;=IF($L1346="",12,$L1346)),$J1346,0),IF(AND(8&gt;=$K1346,8&lt;=IF($L1346="",12,$L1346),MOD(8-$K1346,$N1346)=0),$J1346,0)))</f>
        <v>0</v>
      </c>
      <c r="W1346" s="19" t="n">
        <f aca="false">IF(OR($M1346="",$M1346="ERR",$J1346="",$K1346="",$N1346=""),0,IF($N1346=0,IF(AND(OR(9=7,9=12),9&gt;=$K1346,9&lt;=IF($L1346="",12,$L1346)),$J1346,0),IF(AND(9&gt;=$K1346,9&lt;=IF($L1346="",12,$L1346),MOD(9-$K1346,$N1346)=0),$J1346,0)))</f>
        <v>0</v>
      </c>
      <c r="X1346" s="19" t="n">
        <f aca="false">IF(OR($M1346="",$M1346="ERR",$J1346="",$K1346="",$N1346=""),0,IF($N1346=0,IF(AND(OR(10=7,10=12),10&gt;=$K1346,10&lt;=IF($L1346="",12,$L1346)),$J1346,0),IF(AND(10&gt;=$K1346,10&lt;=IF($L1346="",12,$L1346),MOD(10-$K1346,$N1346)=0),$J1346,0)))</f>
        <v>0</v>
      </c>
      <c r="Y1346" s="19" t="n">
        <f aca="false">IF(OR($M1346="",$M1346="ERR",$J1346="",$K1346="",$N1346=""),0,IF($N1346=0,IF(AND(OR(11=7,11=12),11&gt;=$K1346,11&lt;=IF($L1346="",12,$L1346)),$J1346,0),IF(AND(11&gt;=$K1346,11&lt;=IF($L1346="",12,$L1346),MOD(11-$K1346,$N1346)=0),$J1346,0)))</f>
        <v>0</v>
      </c>
      <c r="Z1346" s="19" t="n">
        <f aca="false">IF(OR($M1346="",$M1346="ERR",$J1346="",$K1346="",$N1346=""),0,IF($N1346=0,IF(AND(OR(12=7,12=12),12&gt;=$K1346,12&lt;=IF($L1346="",12,$L1346)),$J1346,0),IF(AND(12&gt;=$K1346,12&lt;=IF($L1346="",12,$L1346),MOD(12-$K1346,$N1346)=0),$J1346,0)))</f>
        <v>0</v>
      </c>
      <c r="AA1346" s="36" t="n">
        <f aca="false">SUM(O1346:Z1346)</f>
        <v>0</v>
      </c>
      <c r="AB1346" s="15" t="str">
        <f aca="false">IF(AND($B1346="",$D1346="",$J1346=""),"",IF($B1346="","Falta código",IF(ISNA(MATCH($B1346,LST_COD,0)),"Código no registrado en Trabajadores",IF($E1346="","Concepto no está en el catálogo",IF($M1346="ERR","Retención de otro empleador: Origen = Otro empleador",IF(OR($J1346="",$K1346=""),"Falta monto o mes",IF(OR($K1346&lt;1,$K1346&gt;12),"Mes inicio inválido",IF(AND($L1346&lt;&gt;"",OR($L1346&lt;$K1346,$L1346&gt;12)),"Mes fin inválido",IF($N1346="","Falta frecuencia",IF(AND($G1346&lt;&gt;"Otro empleador",SUMPRODUCT(($O1346:$Z1346&lt;&gt;0)*(((COLUMN($O1346:$Z1346)-14)&lt;INDEX(Trabajadores!$M$6:$M$105,MATCH($B1346,LST_COD,0)))+((COLUMN($O1346:$Z1346)-14)&gt;INDEX(Trabajadores!$N$6:$N$105,MATCH($B1346,LST_COD,0)))))&gt;0),"Aviso: hay meses fuera del periodo laboral","OK"))))))))))</f>
        <v/>
      </c>
    </row>
    <row r="1347" customFormat="false" ht="15" hidden="false" customHeight="false" outlineLevel="0" collapsed="false">
      <c r="A1347" s="23" t="n">
        <v>1342</v>
      </c>
      <c r="B1347" s="7"/>
      <c r="C1347" s="35" t="str">
        <f aca="false">IF($B1347="","",IFERROR(INDEX(Trabajadores!$D$6:$D$105,MATCH($B1347,LST_COD,0)),"¿Código?"))</f>
        <v/>
      </c>
      <c r="D1347" s="30"/>
      <c r="E1347" s="9" t="str">
        <f aca="false">IF($D1347="","",IFERROR(VLOOKUP($D1347,CONC_TABLA,2,FALSE()),""))</f>
        <v/>
      </c>
      <c r="F1347" s="9" t="str">
        <f aca="false">IF($D1347="","",IFERROR(VLOOKUP($D1347,CONC_TABLA,3,FALSE()),""))</f>
        <v/>
      </c>
      <c r="G1347" s="30"/>
      <c r="H1347" s="30"/>
      <c r="I1347" s="30"/>
      <c r="J1347" s="29"/>
      <c r="K1347" s="28"/>
      <c r="L1347" s="28"/>
      <c r="M1347" s="9" t="str">
        <f aca="false">IF(OR($B1347="",$E1347=""),"",IF($E1347="INA","INA",IF($G1347="Otro empleador",IF($E1347="RET","RETO",IF($E1347="ORD","OTO","OTX")),IF($E1347="RET","ERR",$E1347))))</f>
        <v/>
      </c>
      <c r="N1347" s="9" t="str">
        <f aca="false">IF($I1347="","",IFERROR(VLOOKUP($I1347,FREC_TABLA,2,FALSE()),""))</f>
        <v/>
      </c>
      <c r="O1347" s="19" t="n">
        <f aca="false">IF(OR($M1347="",$M1347="ERR",$J1347="",$K1347="",$N1347=""),0,IF($N1347=0,IF(AND(OR(1=7,1=12),1&gt;=$K1347,1&lt;=IF($L1347="",12,$L1347)),$J1347,0),IF(AND(1&gt;=$K1347,1&lt;=IF($L1347="",12,$L1347),MOD(1-$K1347,$N1347)=0),$J1347,0)))</f>
        <v>0</v>
      </c>
      <c r="P1347" s="19" t="n">
        <f aca="false">IF(OR($M1347="",$M1347="ERR",$J1347="",$K1347="",$N1347=""),0,IF($N1347=0,IF(AND(OR(2=7,2=12),2&gt;=$K1347,2&lt;=IF($L1347="",12,$L1347)),$J1347,0),IF(AND(2&gt;=$K1347,2&lt;=IF($L1347="",12,$L1347),MOD(2-$K1347,$N1347)=0),$J1347,0)))</f>
        <v>0</v>
      </c>
      <c r="Q1347" s="19" t="n">
        <f aca="false">IF(OR($M1347="",$M1347="ERR",$J1347="",$K1347="",$N1347=""),0,IF($N1347=0,IF(AND(OR(3=7,3=12),3&gt;=$K1347,3&lt;=IF($L1347="",12,$L1347)),$J1347,0),IF(AND(3&gt;=$K1347,3&lt;=IF($L1347="",12,$L1347),MOD(3-$K1347,$N1347)=0),$J1347,0)))</f>
        <v>0</v>
      </c>
      <c r="R1347" s="19" t="n">
        <f aca="false">IF(OR($M1347="",$M1347="ERR",$J1347="",$K1347="",$N1347=""),0,IF($N1347=0,IF(AND(OR(4=7,4=12),4&gt;=$K1347,4&lt;=IF($L1347="",12,$L1347)),$J1347,0),IF(AND(4&gt;=$K1347,4&lt;=IF($L1347="",12,$L1347),MOD(4-$K1347,$N1347)=0),$J1347,0)))</f>
        <v>0</v>
      </c>
      <c r="S1347" s="19" t="n">
        <f aca="false">IF(OR($M1347="",$M1347="ERR",$J1347="",$K1347="",$N1347=""),0,IF($N1347=0,IF(AND(OR(5=7,5=12),5&gt;=$K1347,5&lt;=IF($L1347="",12,$L1347)),$J1347,0),IF(AND(5&gt;=$K1347,5&lt;=IF($L1347="",12,$L1347),MOD(5-$K1347,$N1347)=0),$J1347,0)))</f>
        <v>0</v>
      </c>
      <c r="T1347" s="19" t="n">
        <f aca="false">IF(OR($M1347="",$M1347="ERR",$J1347="",$K1347="",$N1347=""),0,IF($N1347=0,IF(AND(OR(6=7,6=12),6&gt;=$K1347,6&lt;=IF($L1347="",12,$L1347)),$J1347,0),IF(AND(6&gt;=$K1347,6&lt;=IF($L1347="",12,$L1347),MOD(6-$K1347,$N1347)=0),$J1347,0)))</f>
        <v>0</v>
      </c>
      <c r="U1347" s="19" t="n">
        <f aca="false">IF(OR($M1347="",$M1347="ERR",$J1347="",$K1347="",$N1347=""),0,IF($N1347=0,IF(AND(OR(7=7,7=12),7&gt;=$K1347,7&lt;=IF($L1347="",12,$L1347)),$J1347,0),IF(AND(7&gt;=$K1347,7&lt;=IF($L1347="",12,$L1347),MOD(7-$K1347,$N1347)=0),$J1347,0)))</f>
        <v>0</v>
      </c>
      <c r="V1347" s="19" t="n">
        <f aca="false">IF(OR($M1347="",$M1347="ERR",$J1347="",$K1347="",$N1347=""),0,IF($N1347=0,IF(AND(OR(8=7,8=12),8&gt;=$K1347,8&lt;=IF($L1347="",12,$L1347)),$J1347,0),IF(AND(8&gt;=$K1347,8&lt;=IF($L1347="",12,$L1347),MOD(8-$K1347,$N1347)=0),$J1347,0)))</f>
        <v>0</v>
      </c>
      <c r="W1347" s="19" t="n">
        <f aca="false">IF(OR($M1347="",$M1347="ERR",$J1347="",$K1347="",$N1347=""),0,IF($N1347=0,IF(AND(OR(9=7,9=12),9&gt;=$K1347,9&lt;=IF($L1347="",12,$L1347)),$J1347,0),IF(AND(9&gt;=$K1347,9&lt;=IF($L1347="",12,$L1347),MOD(9-$K1347,$N1347)=0),$J1347,0)))</f>
        <v>0</v>
      </c>
      <c r="X1347" s="19" t="n">
        <f aca="false">IF(OR($M1347="",$M1347="ERR",$J1347="",$K1347="",$N1347=""),0,IF($N1347=0,IF(AND(OR(10=7,10=12),10&gt;=$K1347,10&lt;=IF($L1347="",12,$L1347)),$J1347,0),IF(AND(10&gt;=$K1347,10&lt;=IF($L1347="",12,$L1347),MOD(10-$K1347,$N1347)=0),$J1347,0)))</f>
        <v>0</v>
      </c>
      <c r="Y1347" s="19" t="n">
        <f aca="false">IF(OR($M1347="",$M1347="ERR",$J1347="",$K1347="",$N1347=""),0,IF($N1347=0,IF(AND(OR(11=7,11=12),11&gt;=$K1347,11&lt;=IF($L1347="",12,$L1347)),$J1347,0),IF(AND(11&gt;=$K1347,11&lt;=IF($L1347="",12,$L1347),MOD(11-$K1347,$N1347)=0),$J1347,0)))</f>
        <v>0</v>
      </c>
      <c r="Z1347" s="19" t="n">
        <f aca="false">IF(OR($M1347="",$M1347="ERR",$J1347="",$K1347="",$N1347=""),0,IF($N1347=0,IF(AND(OR(12=7,12=12),12&gt;=$K1347,12&lt;=IF($L1347="",12,$L1347)),$J1347,0),IF(AND(12&gt;=$K1347,12&lt;=IF($L1347="",12,$L1347),MOD(12-$K1347,$N1347)=0),$J1347,0)))</f>
        <v>0</v>
      </c>
      <c r="AA1347" s="36" t="n">
        <f aca="false">SUM(O1347:Z1347)</f>
        <v>0</v>
      </c>
      <c r="AB1347" s="15" t="str">
        <f aca="false">IF(AND($B1347="",$D1347="",$J1347=""),"",IF($B1347="","Falta código",IF(ISNA(MATCH($B1347,LST_COD,0)),"Código no registrado en Trabajadores",IF($E1347="","Concepto no está en el catálogo",IF($M1347="ERR","Retención de otro empleador: Origen = Otro empleador",IF(OR($J1347="",$K1347=""),"Falta monto o mes",IF(OR($K1347&lt;1,$K1347&gt;12),"Mes inicio inválido",IF(AND($L1347&lt;&gt;"",OR($L1347&lt;$K1347,$L1347&gt;12)),"Mes fin inválido",IF($N1347="","Falta frecuencia",IF(AND($G1347&lt;&gt;"Otro empleador",SUMPRODUCT(($O1347:$Z1347&lt;&gt;0)*(((COLUMN($O1347:$Z1347)-14)&lt;INDEX(Trabajadores!$M$6:$M$105,MATCH($B1347,LST_COD,0)))+((COLUMN($O1347:$Z1347)-14)&gt;INDEX(Trabajadores!$N$6:$N$105,MATCH($B1347,LST_COD,0)))))&gt;0),"Aviso: hay meses fuera del periodo laboral","OK"))))))))))</f>
        <v/>
      </c>
    </row>
    <row r="1348" customFormat="false" ht="15" hidden="false" customHeight="false" outlineLevel="0" collapsed="false">
      <c r="A1348" s="23" t="n">
        <v>1343</v>
      </c>
      <c r="B1348" s="7"/>
      <c r="C1348" s="35" t="str">
        <f aca="false">IF($B1348="","",IFERROR(INDEX(Trabajadores!$D$6:$D$105,MATCH($B1348,LST_COD,0)),"¿Código?"))</f>
        <v/>
      </c>
      <c r="D1348" s="30"/>
      <c r="E1348" s="9" t="str">
        <f aca="false">IF($D1348="","",IFERROR(VLOOKUP($D1348,CONC_TABLA,2,FALSE()),""))</f>
        <v/>
      </c>
      <c r="F1348" s="9" t="str">
        <f aca="false">IF($D1348="","",IFERROR(VLOOKUP($D1348,CONC_TABLA,3,FALSE()),""))</f>
        <v/>
      </c>
      <c r="G1348" s="30"/>
      <c r="H1348" s="30"/>
      <c r="I1348" s="30"/>
      <c r="J1348" s="29"/>
      <c r="K1348" s="28"/>
      <c r="L1348" s="28"/>
      <c r="M1348" s="9" t="str">
        <f aca="false">IF(OR($B1348="",$E1348=""),"",IF($E1348="INA","INA",IF($G1348="Otro empleador",IF($E1348="RET","RETO",IF($E1348="ORD","OTO","OTX")),IF($E1348="RET","ERR",$E1348))))</f>
        <v/>
      </c>
      <c r="N1348" s="9" t="str">
        <f aca="false">IF($I1348="","",IFERROR(VLOOKUP($I1348,FREC_TABLA,2,FALSE()),""))</f>
        <v/>
      </c>
      <c r="O1348" s="19" t="n">
        <f aca="false">IF(OR($M1348="",$M1348="ERR",$J1348="",$K1348="",$N1348=""),0,IF($N1348=0,IF(AND(OR(1=7,1=12),1&gt;=$K1348,1&lt;=IF($L1348="",12,$L1348)),$J1348,0),IF(AND(1&gt;=$K1348,1&lt;=IF($L1348="",12,$L1348),MOD(1-$K1348,$N1348)=0),$J1348,0)))</f>
        <v>0</v>
      </c>
      <c r="P1348" s="19" t="n">
        <f aca="false">IF(OR($M1348="",$M1348="ERR",$J1348="",$K1348="",$N1348=""),0,IF($N1348=0,IF(AND(OR(2=7,2=12),2&gt;=$K1348,2&lt;=IF($L1348="",12,$L1348)),$J1348,0),IF(AND(2&gt;=$K1348,2&lt;=IF($L1348="",12,$L1348),MOD(2-$K1348,$N1348)=0),$J1348,0)))</f>
        <v>0</v>
      </c>
      <c r="Q1348" s="19" t="n">
        <f aca="false">IF(OR($M1348="",$M1348="ERR",$J1348="",$K1348="",$N1348=""),0,IF($N1348=0,IF(AND(OR(3=7,3=12),3&gt;=$K1348,3&lt;=IF($L1348="",12,$L1348)),$J1348,0),IF(AND(3&gt;=$K1348,3&lt;=IF($L1348="",12,$L1348),MOD(3-$K1348,$N1348)=0),$J1348,0)))</f>
        <v>0</v>
      </c>
      <c r="R1348" s="19" t="n">
        <f aca="false">IF(OR($M1348="",$M1348="ERR",$J1348="",$K1348="",$N1348=""),0,IF($N1348=0,IF(AND(OR(4=7,4=12),4&gt;=$K1348,4&lt;=IF($L1348="",12,$L1348)),$J1348,0),IF(AND(4&gt;=$K1348,4&lt;=IF($L1348="",12,$L1348),MOD(4-$K1348,$N1348)=0),$J1348,0)))</f>
        <v>0</v>
      </c>
      <c r="S1348" s="19" t="n">
        <f aca="false">IF(OR($M1348="",$M1348="ERR",$J1348="",$K1348="",$N1348=""),0,IF($N1348=0,IF(AND(OR(5=7,5=12),5&gt;=$K1348,5&lt;=IF($L1348="",12,$L1348)),$J1348,0),IF(AND(5&gt;=$K1348,5&lt;=IF($L1348="",12,$L1348),MOD(5-$K1348,$N1348)=0),$J1348,0)))</f>
        <v>0</v>
      </c>
      <c r="T1348" s="19" t="n">
        <f aca="false">IF(OR($M1348="",$M1348="ERR",$J1348="",$K1348="",$N1348=""),0,IF($N1348=0,IF(AND(OR(6=7,6=12),6&gt;=$K1348,6&lt;=IF($L1348="",12,$L1348)),$J1348,0),IF(AND(6&gt;=$K1348,6&lt;=IF($L1348="",12,$L1348),MOD(6-$K1348,$N1348)=0),$J1348,0)))</f>
        <v>0</v>
      </c>
      <c r="U1348" s="19" t="n">
        <f aca="false">IF(OR($M1348="",$M1348="ERR",$J1348="",$K1348="",$N1348=""),0,IF($N1348=0,IF(AND(OR(7=7,7=12),7&gt;=$K1348,7&lt;=IF($L1348="",12,$L1348)),$J1348,0),IF(AND(7&gt;=$K1348,7&lt;=IF($L1348="",12,$L1348),MOD(7-$K1348,$N1348)=0),$J1348,0)))</f>
        <v>0</v>
      </c>
      <c r="V1348" s="19" t="n">
        <f aca="false">IF(OR($M1348="",$M1348="ERR",$J1348="",$K1348="",$N1348=""),0,IF($N1348=0,IF(AND(OR(8=7,8=12),8&gt;=$K1348,8&lt;=IF($L1348="",12,$L1348)),$J1348,0),IF(AND(8&gt;=$K1348,8&lt;=IF($L1348="",12,$L1348),MOD(8-$K1348,$N1348)=0),$J1348,0)))</f>
        <v>0</v>
      </c>
      <c r="W1348" s="19" t="n">
        <f aca="false">IF(OR($M1348="",$M1348="ERR",$J1348="",$K1348="",$N1348=""),0,IF($N1348=0,IF(AND(OR(9=7,9=12),9&gt;=$K1348,9&lt;=IF($L1348="",12,$L1348)),$J1348,0),IF(AND(9&gt;=$K1348,9&lt;=IF($L1348="",12,$L1348),MOD(9-$K1348,$N1348)=0),$J1348,0)))</f>
        <v>0</v>
      </c>
      <c r="X1348" s="19" t="n">
        <f aca="false">IF(OR($M1348="",$M1348="ERR",$J1348="",$K1348="",$N1348=""),0,IF($N1348=0,IF(AND(OR(10=7,10=12),10&gt;=$K1348,10&lt;=IF($L1348="",12,$L1348)),$J1348,0),IF(AND(10&gt;=$K1348,10&lt;=IF($L1348="",12,$L1348),MOD(10-$K1348,$N1348)=0),$J1348,0)))</f>
        <v>0</v>
      </c>
      <c r="Y1348" s="19" t="n">
        <f aca="false">IF(OR($M1348="",$M1348="ERR",$J1348="",$K1348="",$N1348=""),0,IF($N1348=0,IF(AND(OR(11=7,11=12),11&gt;=$K1348,11&lt;=IF($L1348="",12,$L1348)),$J1348,0),IF(AND(11&gt;=$K1348,11&lt;=IF($L1348="",12,$L1348),MOD(11-$K1348,$N1348)=0),$J1348,0)))</f>
        <v>0</v>
      </c>
      <c r="Z1348" s="19" t="n">
        <f aca="false">IF(OR($M1348="",$M1348="ERR",$J1348="",$K1348="",$N1348=""),0,IF($N1348=0,IF(AND(OR(12=7,12=12),12&gt;=$K1348,12&lt;=IF($L1348="",12,$L1348)),$J1348,0),IF(AND(12&gt;=$K1348,12&lt;=IF($L1348="",12,$L1348),MOD(12-$K1348,$N1348)=0),$J1348,0)))</f>
        <v>0</v>
      </c>
      <c r="AA1348" s="36" t="n">
        <f aca="false">SUM(O1348:Z1348)</f>
        <v>0</v>
      </c>
      <c r="AB1348" s="15" t="str">
        <f aca="false">IF(AND($B1348="",$D1348="",$J1348=""),"",IF($B1348="","Falta código",IF(ISNA(MATCH($B1348,LST_COD,0)),"Código no registrado en Trabajadores",IF($E1348="","Concepto no está en el catálogo",IF($M1348="ERR","Retención de otro empleador: Origen = Otro empleador",IF(OR($J1348="",$K1348=""),"Falta monto o mes",IF(OR($K1348&lt;1,$K1348&gt;12),"Mes inicio inválido",IF(AND($L1348&lt;&gt;"",OR($L1348&lt;$K1348,$L1348&gt;12)),"Mes fin inválido",IF($N1348="","Falta frecuencia",IF(AND($G1348&lt;&gt;"Otro empleador",SUMPRODUCT(($O1348:$Z1348&lt;&gt;0)*(((COLUMN($O1348:$Z1348)-14)&lt;INDEX(Trabajadores!$M$6:$M$105,MATCH($B1348,LST_COD,0)))+((COLUMN($O1348:$Z1348)-14)&gt;INDEX(Trabajadores!$N$6:$N$105,MATCH($B1348,LST_COD,0)))))&gt;0),"Aviso: hay meses fuera del periodo laboral","OK"))))))))))</f>
        <v/>
      </c>
    </row>
    <row r="1349" customFormat="false" ht="15" hidden="false" customHeight="false" outlineLevel="0" collapsed="false">
      <c r="A1349" s="23" t="n">
        <v>1344</v>
      </c>
      <c r="B1349" s="7"/>
      <c r="C1349" s="35" t="str">
        <f aca="false">IF($B1349="","",IFERROR(INDEX(Trabajadores!$D$6:$D$105,MATCH($B1349,LST_COD,0)),"¿Código?"))</f>
        <v/>
      </c>
      <c r="D1349" s="30"/>
      <c r="E1349" s="9" t="str">
        <f aca="false">IF($D1349="","",IFERROR(VLOOKUP($D1349,CONC_TABLA,2,FALSE()),""))</f>
        <v/>
      </c>
      <c r="F1349" s="9" t="str">
        <f aca="false">IF($D1349="","",IFERROR(VLOOKUP($D1349,CONC_TABLA,3,FALSE()),""))</f>
        <v/>
      </c>
      <c r="G1349" s="30"/>
      <c r="H1349" s="30"/>
      <c r="I1349" s="30"/>
      <c r="J1349" s="29"/>
      <c r="K1349" s="28"/>
      <c r="L1349" s="28"/>
      <c r="M1349" s="9" t="str">
        <f aca="false">IF(OR($B1349="",$E1349=""),"",IF($E1349="INA","INA",IF($G1349="Otro empleador",IF($E1349="RET","RETO",IF($E1349="ORD","OTO","OTX")),IF($E1349="RET","ERR",$E1349))))</f>
        <v/>
      </c>
      <c r="N1349" s="9" t="str">
        <f aca="false">IF($I1349="","",IFERROR(VLOOKUP($I1349,FREC_TABLA,2,FALSE()),""))</f>
        <v/>
      </c>
      <c r="O1349" s="19" t="n">
        <f aca="false">IF(OR($M1349="",$M1349="ERR",$J1349="",$K1349="",$N1349=""),0,IF($N1349=0,IF(AND(OR(1=7,1=12),1&gt;=$K1349,1&lt;=IF($L1349="",12,$L1349)),$J1349,0),IF(AND(1&gt;=$K1349,1&lt;=IF($L1349="",12,$L1349),MOD(1-$K1349,$N1349)=0),$J1349,0)))</f>
        <v>0</v>
      </c>
      <c r="P1349" s="19" t="n">
        <f aca="false">IF(OR($M1349="",$M1349="ERR",$J1349="",$K1349="",$N1349=""),0,IF($N1349=0,IF(AND(OR(2=7,2=12),2&gt;=$K1349,2&lt;=IF($L1349="",12,$L1349)),$J1349,0),IF(AND(2&gt;=$K1349,2&lt;=IF($L1349="",12,$L1349),MOD(2-$K1349,$N1349)=0),$J1349,0)))</f>
        <v>0</v>
      </c>
      <c r="Q1349" s="19" t="n">
        <f aca="false">IF(OR($M1349="",$M1349="ERR",$J1349="",$K1349="",$N1349=""),0,IF($N1349=0,IF(AND(OR(3=7,3=12),3&gt;=$K1349,3&lt;=IF($L1349="",12,$L1349)),$J1349,0),IF(AND(3&gt;=$K1349,3&lt;=IF($L1349="",12,$L1349),MOD(3-$K1349,$N1349)=0),$J1349,0)))</f>
        <v>0</v>
      </c>
      <c r="R1349" s="19" t="n">
        <f aca="false">IF(OR($M1349="",$M1349="ERR",$J1349="",$K1349="",$N1349=""),0,IF($N1349=0,IF(AND(OR(4=7,4=12),4&gt;=$K1349,4&lt;=IF($L1349="",12,$L1349)),$J1349,0),IF(AND(4&gt;=$K1349,4&lt;=IF($L1349="",12,$L1349),MOD(4-$K1349,$N1349)=0),$J1349,0)))</f>
        <v>0</v>
      </c>
      <c r="S1349" s="19" t="n">
        <f aca="false">IF(OR($M1349="",$M1349="ERR",$J1349="",$K1349="",$N1349=""),0,IF($N1349=0,IF(AND(OR(5=7,5=12),5&gt;=$K1349,5&lt;=IF($L1349="",12,$L1349)),$J1349,0),IF(AND(5&gt;=$K1349,5&lt;=IF($L1349="",12,$L1349),MOD(5-$K1349,$N1349)=0),$J1349,0)))</f>
        <v>0</v>
      </c>
      <c r="T1349" s="19" t="n">
        <f aca="false">IF(OR($M1349="",$M1349="ERR",$J1349="",$K1349="",$N1349=""),0,IF($N1349=0,IF(AND(OR(6=7,6=12),6&gt;=$K1349,6&lt;=IF($L1349="",12,$L1349)),$J1349,0),IF(AND(6&gt;=$K1349,6&lt;=IF($L1349="",12,$L1349),MOD(6-$K1349,$N1349)=0),$J1349,0)))</f>
        <v>0</v>
      </c>
      <c r="U1349" s="19" t="n">
        <f aca="false">IF(OR($M1349="",$M1349="ERR",$J1349="",$K1349="",$N1349=""),0,IF($N1349=0,IF(AND(OR(7=7,7=12),7&gt;=$K1349,7&lt;=IF($L1349="",12,$L1349)),$J1349,0),IF(AND(7&gt;=$K1349,7&lt;=IF($L1349="",12,$L1349),MOD(7-$K1349,$N1349)=0),$J1349,0)))</f>
        <v>0</v>
      </c>
      <c r="V1349" s="19" t="n">
        <f aca="false">IF(OR($M1349="",$M1349="ERR",$J1349="",$K1349="",$N1349=""),0,IF($N1349=0,IF(AND(OR(8=7,8=12),8&gt;=$K1349,8&lt;=IF($L1349="",12,$L1349)),$J1349,0),IF(AND(8&gt;=$K1349,8&lt;=IF($L1349="",12,$L1349),MOD(8-$K1349,$N1349)=0),$J1349,0)))</f>
        <v>0</v>
      </c>
      <c r="W1349" s="19" t="n">
        <f aca="false">IF(OR($M1349="",$M1349="ERR",$J1349="",$K1349="",$N1349=""),0,IF($N1349=0,IF(AND(OR(9=7,9=12),9&gt;=$K1349,9&lt;=IF($L1349="",12,$L1349)),$J1349,0),IF(AND(9&gt;=$K1349,9&lt;=IF($L1349="",12,$L1349),MOD(9-$K1349,$N1349)=0),$J1349,0)))</f>
        <v>0</v>
      </c>
      <c r="X1349" s="19" t="n">
        <f aca="false">IF(OR($M1349="",$M1349="ERR",$J1349="",$K1349="",$N1349=""),0,IF($N1349=0,IF(AND(OR(10=7,10=12),10&gt;=$K1349,10&lt;=IF($L1349="",12,$L1349)),$J1349,0),IF(AND(10&gt;=$K1349,10&lt;=IF($L1349="",12,$L1349),MOD(10-$K1349,$N1349)=0),$J1349,0)))</f>
        <v>0</v>
      </c>
      <c r="Y1349" s="19" t="n">
        <f aca="false">IF(OR($M1349="",$M1349="ERR",$J1349="",$K1349="",$N1349=""),0,IF($N1349=0,IF(AND(OR(11=7,11=12),11&gt;=$K1349,11&lt;=IF($L1349="",12,$L1349)),$J1349,0),IF(AND(11&gt;=$K1349,11&lt;=IF($L1349="",12,$L1349),MOD(11-$K1349,$N1349)=0),$J1349,0)))</f>
        <v>0</v>
      </c>
      <c r="Z1349" s="19" t="n">
        <f aca="false">IF(OR($M1349="",$M1349="ERR",$J1349="",$K1349="",$N1349=""),0,IF($N1349=0,IF(AND(OR(12=7,12=12),12&gt;=$K1349,12&lt;=IF($L1349="",12,$L1349)),$J1349,0),IF(AND(12&gt;=$K1349,12&lt;=IF($L1349="",12,$L1349),MOD(12-$K1349,$N1349)=0),$J1349,0)))</f>
        <v>0</v>
      </c>
      <c r="AA1349" s="36" t="n">
        <f aca="false">SUM(O1349:Z1349)</f>
        <v>0</v>
      </c>
      <c r="AB1349" s="15" t="str">
        <f aca="false">IF(AND($B1349="",$D1349="",$J1349=""),"",IF($B1349="","Falta código",IF(ISNA(MATCH($B1349,LST_COD,0)),"Código no registrado en Trabajadores",IF($E1349="","Concepto no está en el catálogo",IF($M1349="ERR","Retención de otro empleador: Origen = Otro empleador",IF(OR($J1349="",$K1349=""),"Falta monto o mes",IF(OR($K1349&lt;1,$K1349&gt;12),"Mes inicio inválido",IF(AND($L1349&lt;&gt;"",OR($L1349&lt;$K1349,$L1349&gt;12)),"Mes fin inválido",IF($N1349="","Falta frecuencia",IF(AND($G1349&lt;&gt;"Otro empleador",SUMPRODUCT(($O1349:$Z1349&lt;&gt;0)*(((COLUMN($O1349:$Z1349)-14)&lt;INDEX(Trabajadores!$M$6:$M$105,MATCH($B1349,LST_COD,0)))+((COLUMN($O1349:$Z1349)-14)&gt;INDEX(Trabajadores!$N$6:$N$105,MATCH($B1349,LST_COD,0)))))&gt;0),"Aviso: hay meses fuera del periodo laboral","OK"))))))))))</f>
        <v/>
      </c>
    </row>
    <row r="1350" customFormat="false" ht="15" hidden="false" customHeight="false" outlineLevel="0" collapsed="false">
      <c r="A1350" s="23" t="n">
        <v>1345</v>
      </c>
      <c r="B1350" s="7"/>
      <c r="C1350" s="35" t="str">
        <f aca="false">IF($B1350="","",IFERROR(INDEX(Trabajadores!$D$6:$D$105,MATCH($B1350,LST_COD,0)),"¿Código?"))</f>
        <v/>
      </c>
      <c r="D1350" s="30"/>
      <c r="E1350" s="9" t="str">
        <f aca="false">IF($D1350="","",IFERROR(VLOOKUP($D1350,CONC_TABLA,2,FALSE()),""))</f>
        <v/>
      </c>
      <c r="F1350" s="9" t="str">
        <f aca="false">IF($D1350="","",IFERROR(VLOOKUP($D1350,CONC_TABLA,3,FALSE()),""))</f>
        <v/>
      </c>
      <c r="G1350" s="30"/>
      <c r="H1350" s="30"/>
      <c r="I1350" s="30"/>
      <c r="J1350" s="29"/>
      <c r="K1350" s="28"/>
      <c r="L1350" s="28"/>
      <c r="M1350" s="9" t="str">
        <f aca="false">IF(OR($B1350="",$E1350=""),"",IF($E1350="INA","INA",IF($G1350="Otro empleador",IF($E1350="RET","RETO",IF($E1350="ORD","OTO","OTX")),IF($E1350="RET","ERR",$E1350))))</f>
        <v/>
      </c>
      <c r="N1350" s="9" t="str">
        <f aca="false">IF($I1350="","",IFERROR(VLOOKUP($I1350,FREC_TABLA,2,FALSE()),""))</f>
        <v/>
      </c>
      <c r="O1350" s="19" t="n">
        <f aca="false">IF(OR($M1350="",$M1350="ERR",$J1350="",$K1350="",$N1350=""),0,IF($N1350=0,IF(AND(OR(1=7,1=12),1&gt;=$K1350,1&lt;=IF($L1350="",12,$L1350)),$J1350,0),IF(AND(1&gt;=$K1350,1&lt;=IF($L1350="",12,$L1350),MOD(1-$K1350,$N1350)=0),$J1350,0)))</f>
        <v>0</v>
      </c>
      <c r="P1350" s="19" t="n">
        <f aca="false">IF(OR($M1350="",$M1350="ERR",$J1350="",$K1350="",$N1350=""),0,IF($N1350=0,IF(AND(OR(2=7,2=12),2&gt;=$K1350,2&lt;=IF($L1350="",12,$L1350)),$J1350,0),IF(AND(2&gt;=$K1350,2&lt;=IF($L1350="",12,$L1350),MOD(2-$K1350,$N1350)=0),$J1350,0)))</f>
        <v>0</v>
      </c>
      <c r="Q1350" s="19" t="n">
        <f aca="false">IF(OR($M1350="",$M1350="ERR",$J1350="",$K1350="",$N1350=""),0,IF($N1350=0,IF(AND(OR(3=7,3=12),3&gt;=$K1350,3&lt;=IF($L1350="",12,$L1350)),$J1350,0),IF(AND(3&gt;=$K1350,3&lt;=IF($L1350="",12,$L1350),MOD(3-$K1350,$N1350)=0),$J1350,0)))</f>
        <v>0</v>
      </c>
      <c r="R1350" s="19" t="n">
        <f aca="false">IF(OR($M1350="",$M1350="ERR",$J1350="",$K1350="",$N1350=""),0,IF($N1350=0,IF(AND(OR(4=7,4=12),4&gt;=$K1350,4&lt;=IF($L1350="",12,$L1350)),$J1350,0),IF(AND(4&gt;=$K1350,4&lt;=IF($L1350="",12,$L1350),MOD(4-$K1350,$N1350)=0),$J1350,0)))</f>
        <v>0</v>
      </c>
      <c r="S1350" s="19" t="n">
        <f aca="false">IF(OR($M1350="",$M1350="ERR",$J1350="",$K1350="",$N1350=""),0,IF($N1350=0,IF(AND(OR(5=7,5=12),5&gt;=$K1350,5&lt;=IF($L1350="",12,$L1350)),$J1350,0),IF(AND(5&gt;=$K1350,5&lt;=IF($L1350="",12,$L1350),MOD(5-$K1350,$N1350)=0),$J1350,0)))</f>
        <v>0</v>
      </c>
      <c r="T1350" s="19" t="n">
        <f aca="false">IF(OR($M1350="",$M1350="ERR",$J1350="",$K1350="",$N1350=""),0,IF($N1350=0,IF(AND(OR(6=7,6=12),6&gt;=$K1350,6&lt;=IF($L1350="",12,$L1350)),$J1350,0),IF(AND(6&gt;=$K1350,6&lt;=IF($L1350="",12,$L1350),MOD(6-$K1350,$N1350)=0),$J1350,0)))</f>
        <v>0</v>
      </c>
      <c r="U1350" s="19" t="n">
        <f aca="false">IF(OR($M1350="",$M1350="ERR",$J1350="",$K1350="",$N1350=""),0,IF($N1350=0,IF(AND(OR(7=7,7=12),7&gt;=$K1350,7&lt;=IF($L1350="",12,$L1350)),$J1350,0),IF(AND(7&gt;=$K1350,7&lt;=IF($L1350="",12,$L1350),MOD(7-$K1350,$N1350)=0),$J1350,0)))</f>
        <v>0</v>
      </c>
      <c r="V1350" s="19" t="n">
        <f aca="false">IF(OR($M1350="",$M1350="ERR",$J1350="",$K1350="",$N1350=""),0,IF($N1350=0,IF(AND(OR(8=7,8=12),8&gt;=$K1350,8&lt;=IF($L1350="",12,$L1350)),$J1350,0),IF(AND(8&gt;=$K1350,8&lt;=IF($L1350="",12,$L1350),MOD(8-$K1350,$N1350)=0),$J1350,0)))</f>
        <v>0</v>
      </c>
      <c r="W1350" s="19" t="n">
        <f aca="false">IF(OR($M1350="",$M1350="ERR",$J1350="",$K1350="",$N1350=""),0,IF($N1350=0,IF(AND(OR(9=7,9=12),9&gt;=$K1350,9&lt;=IF($L1350="",12,$L1350)),$J1350,0),IF(AND(9&gt;=$K1350,9&lt;=IF($L1350="",12,$L1350),MOD(9-$K1350,$N1350)=0),$J1350,0)))</f>
        <v>0</v>
      </c>
      <c r="X1350" s="19" t="n">
        <f aca="false">IF(OR($M1350="",$M1350="ERR",$J1350="",$K1350="",$N1350=""),0,IF($N1350=0,IF(AND(OR(10=7,10=12),10&gt;=$K1350,10&lt;=IF($L1350="",12,$L1350)),$J1350,0),IF(AND(10&gt;=$K1350,10&lt;=IF($L1350="",12,$L1350),MOD(10-$K1350,$N1350)=0),$J1350,0)))</f>
        <v>0</v>
      </c>
      <c r="Y1350" s="19" t="n">
        <f aca="false">IF(OR($M1350="",$M1350="ERR",$J1350="",$K1350="",$N1350=""),0,IF($N1350=0,IF(AND(OR(11=7,11=12),11&gt;=$K1350,11&lt;=IF($L1350="",12,$L1350)),$J1350,0),IF(AND(11&gt;=$K1350,11&lt;=IF($L1350="",12,$L1350),MOD(11-$K1350,$N1350)=0),$J1350,0)))</f>
        <v>0</v>
      </c>
      <c r="Z1350" s="19" t="n">
        <f aca="false">IF(OR($M1350="",$M1350="ERR",$J1350="",$K1350="",$N1350=""),0,IF($N1350=0,IF(AND(OR(12=7,12=12),12&gt;=$K1350,12&lt;=IF($L1350="",12,$L1350)),$J1350,0),IF(AND(12&gt;=$K1350,12&lt;=IF($L1350="",12,$L1350),MOD(12-$K1350,$N1350)=0),$J1350,0)))</f>
        <v>0</v>
      </c>
      <c r="AA1350" s="36" t="n">
        <f aca="false">SUM(O1350:Z1350)</f>
        <v>0</v>
      </c>
      <c r="AB1350" s="15" t="str">
        <f aca="false">IF(AND($B1350="",$D1350="",$J1350=""),"",IF($B1350="","Falta código",IF(ISNA(MATCH($B1350,LST_COD,0)),"Código no registrado en Trabajadores",IF($E1350="","Concepto no está en el catálogo",IF($M1350="ERR","Retención de otro empleador: Origen = Otro empleador",IF(OR($J1350="",$K1350=""),"Falta monto o mes",IF(OR($K1350&lt;1,$K1350&gt;12),"Mes inicio inválido",IF(AND($L1350&lt;&gt;"",OR($L1350&lt;$K1350,$L1350&gt;12)),"Mes fin inválido",IF($N1350="","Falta frecuencia",IF(AND($G1350&lt;&gt;"Otro empleador",SUMPRODUCT(($O1350:$Z1350&lt;&gt;0)*(((COLUMN($O1350:$Z1350)-14)&lt;INDEX(Trabajadores!$M$6:$M$105,MATCH($B1350,LST_COD,0)))+((COLUMN($O1350:$Z1350)-14)&gt;INDEX(Trabajadores!$N$6:$N$105,MATCH($B1350,LST_COD,0)))))&gt;0),"Aviso: hay meses fuera del periodo laboral","OK"))))))))))</f>
        <v/>
      </c>
    </row>
    <row r="1351" customFormat="false" ht="15" hidden="false" customHeight="false" outlineLevel="0" collapsed="false">
      <c r="A1351" s="23" t="n">
        <v>1346</v>
      </c>
      <c r="B1351" s="7"/>
      <c r="C1351" s="35" t="str">
        <f aca="false">IF($B1351="","",IFERROR(INDEX(Trabajadores!$D$6:$D$105,MATCH($B1351,LST_COD,0)),"¿Código?"))</f>
        <v/>
      </c>
      <c r="D1351" s="30"/>
      <c r="E1351" s="9" t="str">
        <f aca="false">IF($D1351="","",IFERROR(VLOOKUP($D1351,CONC_TABLA,2,FALSE()),""))</f>
        <v/>
      </c>
      <c r="F1351" s="9" t="str">
        <f aca="false">IF($D1351="","",IFERROR(VLOOKUP($D1351,CONC_TABLA,3,FALSE()),""))</f>
        <v/>
      </c>
      <c r="G1351" s="30"/>
      <c r="H1351" s="30"/>
      <c r="I1351" s="30"/>
      <c r="J1351" s="29"/>
      <c r="K1351" s="28"/>
      <c r="L1351" s="28"/>
      <c r="M1351" s="9" t="str">
        <f aca="false">IF(OR($B1351="",$E1351=""),"",IF($E1351="INA","INA",IF($G1351="Otro empleador",IF($E1351="RET","RETO",IF($E1351="ORD","OTO","OTX")),IF($E1351="RET","ERR",$E1351))))</f>
        <v/>
      </c>
      <c r="N1351" s="9" t="str">
        <f aca="false">IF($I1351="","",IFERROR(VLOOKUP($I1351,FREC_TABLA,2,FALSE()),""))</f>
        <v/>
      </c>
      <c r="O1351" s="19" t="n">
        <f aca="false">IF(OR($M1351="",$M1351="ERR",$J1351="",$K1351="",$N1351=""),0,IF($N1351=0,IF(AND(OR(1=7,1=12),1&gt;=$K1351,1&lt;=IF($L1351="",12,$L1351)),$J1351,0),IF(AND(1&gt;=$K1351,1&lt;=IF($L1351="",12,$L1351),MOD(1-$K1351,$N1351)=0),$J1351,0)))</f>
        <v>0</v>
      </c>
      <c r="P1351" s="19" t="n">
        <f aca="false">IF(OR($M1351="",$M1351="ERR",$J1351="",$K1351="",$N1351=""),0,IF($N1351=0,IF(AND(OR(2=7,2=12),2&gt;=$K1351,2&lt;=IF($L1351="",12,$L1351)),$J1351,0),IF(AND(2&gt;=$K1351,2&lt;=IF($L1351="",12,$L1351),MOD(2-$K1351,$N1351)=0),$J1351,0)))</f>
        <v>0</v>
      </c>
      <c r="Q1351" s="19" t="n">
        <f aca="false">IF(OR($M1351="",$M1351="ERR",$J1351="",$K1351="",$N1351=""),0,IF($N1351=0,IF(AND(OR(3=7,3=12),3&gt;=$K1351,3&lt;=IF($L1351="",12,$L1351)),$J1351,0),IF(AND(3&gt;=$K1351,3&lt;=IF($L1351="",12,$L1351),MOD(3-$K1351,$N1351)=0),$J1351,0)))</f>
        <v>0</v>
      </c>
      <c r="R1351" s="19" t="n">
        <f aca="false">IF(OR($M1351="",$M1351="ERR",$J1351="",$K1351="",$N1351=""),0,IF($N1351=0,IF(AND(OR(4=7,4=12),4&gt;=$K1351,4&lt;=IF($L1351="",12,$L1351)),$J1351,0),IF(AND(4&gt;=$K1351,4&lt;=IF($L1351="",12,$L1351),MOD(4-$K1351,$N1351)=0),$J1351,0)))</f>
        <v>0</v>
      </c>
      <c r="S1351" s="19" t="n">
        <f aca="false">IF(OR($M1351="",$M1351="ERR",$J1351="",$K1351="",$N1351=""),0,IF($N1351=0,IF(AND(OR(5=7,5=12),5&gt;=$K1351,5&lt;=IF($L1351="",12,$L1351)),$J1351,0),IF(AND(5&gt;=$K1351,5&lt;=IF($L1351="",12,$L1351),MOD(5-$K1351,$N1351)=0),$J1351,0)))</f>
        <v>0</v>
      </c>
      <c r="T1351" s="19" t="n">
        <f aca="false">IF(OR($M1351="",$M1351="ERR",$J1351="",$K1351="",$N1351=""),0,IF($N1351=0,IF(AND(OR(6=7,6=12),6&gt;=$K1351,6&lt;=IF($L1351="",12,$L1351)),$J1351,0),IF(AND(6&gt;=$K1351,6&lt;=IF($L1351="",12,$L1351),MOD(6-$K1351,$N1351)=0),$J1351,0)))</f>
        <v>0</v>
      </c>
      <c r="U1351" s="19" t="n">
        <f aca="false">IF(OR($M1351="",$M1351="ERR",$J1351="",$K1351="",$N1351=""),0,IF($N1351=0,IF(AND(OR(7=7,7=12),7&gt;=$K1351,7&lt;=IF($L1351="",12,$L1351)),$J1351,0),IF(AND(7&gt;=$K1351,7&lt;=IF($L1351="",12,$L1351),MOD(7-$K1351,$N1351)=0),$J1351,0)))</f>
        <v>0</v>
      </c>
      <c r="V1351" s="19" t="n">
        <f aca="false">IF(OR($M1351="",$M1351="ERR",$J1351="",$K1351="",$N1351=""),0,IF($N1351=0,IF(AND(OR(8=7,8=12),8&gt;=$K1351,8&lt;=IF($L1351="",12,$L1351)),$J1351,0),IF(AND(8&gt;=$K1351,8&lt;=IF($L1351="",12,$L1351),MOD(8-$K1351,$N1351)=0),$J1351,0)))</f>
        <v>0</v>
      </c>
      <c r="W1351" s="19" t="n">
        <f aca="false">IF(OR($M1351="",$M1351="ERR",$J1351="",$K1351="",$N1351=""),0,IF($N1351=0,IF(AND(OR(9=7,9=12),9&gt;=$K1351,9&lt;=IF($L1351="",12,$L1351)),$J1351,0),IF(AND(9&gt;=$K1351,9&lt;=IF($L1351="",12,$L1351),MOD(9-$K1351,$N1351)=0),$J1351,0)))</f>
        <v>0</v>
      </c>
      <c r="X1351" s="19" t="n">
        <f aca="false">IF(OR($M1351="",$M1351="ERR",$J1351="",$K1351="",$N1351=""),0,IF($N1351=0,IF(AND(OR(10=7,10=12),10&gt;=$K1351,10&lt;=IF($L1351="",12,$L1351)),$J1351,0),IF(AND(10&gt;=$K1351,10&lt;=IF($L1351="",12,$L1351),MOD(10-$K1351,$N1351)=0),$J1351,0)))</f>
        <v>0</v>
      </c>
      <c r="Y1351" s="19" t="n">
        <f aca="false">IF(OR($M1351="",$M1351="ERR",$J1351="",$K1351="",$N1351=""),0,IF($N1351=0,IF(AND(OR(11=7,11=12),11&gt;=$K1351,11&lt;=IF($L1351="",12,$L1351)),$J1351,0),IF(AND(11&gt;=$K1351,11&lt;=IF($L1351="",12,$L1351),MOD(11-$K1351,$N1351)=0),$J1351,0)))</f>
        <v>0</v>
      </c>
      <c r="Z1351" s="19" t="n">
        <f aca="false">IF(OR($M1351="",$M1351="ERR",$J1351="",$K1351="",$N1351=""),0,IF($N1351=0,IF(AND(OR(12=7,12=12),12&gt;=$K1351,12&lt;=IF($L1351="",12,$L1351)),$J1351,0),IF(AND(12&gt;=$K1351,12&lt;=IF($L1351="",12,$L1351),MOD(12-$K1351,$N1351)=0),$J1351,0)))</f>
        <v>0</v>
      </c>
      <c r="AA1351" s="36" t="n">
        <f aca="false">SUM(O1351:Z1351)</f>
        <v>0</v>
      </c>
      <c r="AB1351" s="15" t="str">
        <f aca="false">IF(AND($B1351="",$D1351="",$J1351=""),"",IF($B1351="","Falta código",IF(ISNA(MATCH($B1351,LST_COD,0)),"Código no registrado en Trabajadores",IF($E1351="","Concepto no está en el catálogo",IF($M1351="ERR","Retención de otro empleador: Origen = Otro empleador",IF(OR($J1351="",$K1351=""),"Falta monto o mes",IF(OR($K1351&lt;1,$K1351&gt;12),"Mes inicio inválido",IF(AND($L1351&lt;&gt;"",OR($L1351&lt;$K1351,$L1351&gt;12)),"Mes fin inválido",IF($N1351="","Falta frecuencia",IF(AND($G1351&lt;&gt;"Otro empleador",SUMPRODUCT(($O1351:$Z1351&lt;&gt;0)*(((COLUMN($O1351:$Z1351)-14)&lt;INDEX(Trabajadores!$M$6:$M$105,MATCH($B1351,LST_COD,0)))+((COLUMN($O1351:$Z1351)-14)&gt;INDEX(Trabajadores!$N$6:$N$105,MATCH($B1351,LST_COD,0)))))&gt;0),"Aviso: hay meses fuera del periodo laboral","OK"))))))))))</f>
        <v/>
      </c>
    </row>
    <row r="1352" customFormat="false" ht="15" hidden="false" customHeight="false" outlineLevel="0" collapsed="false">
      <c r="A1352" s="23" t="n">
        <v>1347</v>
      </c>
      <c r="B1352" s="7"/>
      <c r="C1352" s="35" t="str">
        <f aca="false">IF($B1352="","",IFERROR(INDEX(Trabajadores!$D$6:$D$105,MATCH($B1352,LST_COD,0)),"¿Código?"))</f>
        <v/>
      </c>
      <c r="D1352" s="30"/>
      <c r="E1352" s="9" t="str">
        <f aca="false">IF($D1352="","",IFERROR(VLOOKUP($D1352,CONC_TABLA,2,FALSE()),""))</f>
        <v/>
      </c>
      <c r="F1352" s="9" t="str">
        <f aca="false">IF($D1352="","",IFERROR(VLOOKUP($D1352,CONC_TABLA,3,FALSE()),""))</f>
        <v/>
      </c>
      <c r="G1352" s="30"/>
      <c r="H1352" s="30"/>
      <c r="I1352" s="30"/>
      <c r="J1352" s="29"/>
      <c r="K1352" s="28"/>
      <c r="L1352" s="28"/>
      <c r="M1352" s="9" t="str">
        <f aca="false">IF(OR($B1352="",$E1352=""),"",IF($E1352="INA","INA",IF($G1352="Otro empleador",IF($E1352="RET","RETO",IF($E1352="ORD","OTO","OTX")),IF($E1352="RET","ERR",$E1352))))</f>
        <v/>
      </c>
      <c r="N1352" s="9" t="str">
        <f aca="false">IF($I1352="","",IFERROR(VLOOKUP($I1352,FREC_TABLA,2,FALSE()),""))</f>
        <v/>
      </c>
      <c r="O1352" s="19" t="n">
        <f aca="false">IF(OR($M1352="",$M1352="ERR",$J1352="",$K1352="",$N1352=""),0,IF($N1352=0,IF(AND(OR(1=7,1=12),1&gt;=$K1352,1&lt;=IF($L1352="",12,$L1352)),$J1352,0),IF(AND(1&gt;=$K1352,1&lt;=IF($L1352="",12,$L1352),MOD(1-$K1352,$N1352)=0),$J1352,0)))</f>
        <v>0</v>
      </c>
      <c r="P1352" s="19" t="n">
        <f aca="false">IF(OR($M1352="",$M1352="ERR",$J1352="",$K1352="",$N1352=""),0,IF($N1352=0,IF(AND(OR(2=7,2=12),2&gt;=$K1352,2&lt;=IF($L1352="",12,$L1352)),$J1352,0),IF(AND(2&gt;=$K1352,2&lt;=IF($L1352="",12,$L1352),MOD(2-$K1352,$N1352)=0),$J1352,0)))</f>
        <v>0</v>
      </c>
      <c r="Q1352" s="19" t="n">
        <f aca="false">IF(OR($M1352="",$M1352="ERR",$J1352="",$K1352="",$N1352=""),0,IF($N1352=0,IF(AND(OR(3=7,3=12),3&gt;=$K1352,3&lt;=IF($L1352="",12,$L1352)),$J1352,0),IF(AND(3&gt;=$K1352,3&lt;=IF($L1352="",12,$L1352),MOD(3-$K1352,$N1352)=0),$J1352,0)))</f>
        <v>0</v>
      </c>
      <c r="R1352" s="19" t="n">
        <f aca="false">IF(OR($M1352="",$M1352="ERR",$J1352="",$K1352="",$N1352=""),0,IF($N1352=0,IF(AND(OR(4=7,4=12),4&gt;=$K1352,4&lt;=IF($L1352="",12,$L1352)),$J1352,0),IF(AND(4&gt;=$K1352,4&lt;=IF($L1352="",12,$L1352),MOD(4-$K1352,$N1352)=0),$J1352,0)))</f>
        <v>0</v>
      </c>
      <c r="S1352" s="19" t="n">
        <f aca="false">IF(OR($M1352="",$M1352="ERR",$J1352="",$K1352="",$N1352=""),0,IF($N1352=0,IF(AND(OR(5=7,5=12),5&gt;=$K1352,5&lt;=IF($L1352="",12,$L1352)),$J1352,0),IF(AND(5&gt;=$K1352,5&lt;=IF($L1352="",12,$L1352),MOD(5-$K1352,$N1352)=0),$J1352,0)))</f>
        <v>0</v>
      </c>
      <c r="T1352" s="19" t="n">
        <f aca="false">IF(OR($M1352="",$M1352="ERR",$J1352="",$K1352="",$N1352=""),0,IF($N1352=0,IF(AND(OR(6=7,6=12),6&gt;=$K1352,6&lt;=IF($L1352="",12,$L1352)),$J1352,0),IF(AND(6&gt;=$K1352,6&lt;=IF($L1352="",12,$L1352),MOD(6-$K1352,$N1352)=0),$J1352,0)))</f>
        <v>0</v>
      </c>
      <c r="U1352" s="19" t="n">
        <f aca="false">IF(OR($M1352="",$M1352="ERR",$J1352="",$K1352="",$N1352=""),0,IF($N1352=0,IF(AND(OR(7=7,7=12),7&gt;=$K1352,7&lt;=IF($L1352="",12,$L1352)),$J1352,0),IF(AND(7&gt;=$K1352,7&lt;=IF($L1352="",12,$L1352),MOD(7-$K1352,$N1352)=0),$J1352,0)))</f>
        <v>0</v>
      </c>
      <c r="V1352" s="19" t="n">
        <f aca="false">IF(OR($M1352="",$M1352="ERR",$J1352="",$K1352="",$N1352=""),0,IF($N1352=0,IF(AND(OR(8=7,8=12),8&gt;=$K1352,8&lt;=IF($L1352="",12,$L1352)),$J1352,0),IF(AND(8&gt;=$K1352,8&lt;=IF($L1352="",12,$L1352),MOD(8-$K1352,$N1352)=0),$J1352,0)))</f>
        <v>0</v>
      </c>
      <c r="W1352" s="19" t="n">
        <f aca="false">IF(OR($M1352="",$M1352="ERR",$J1352="",$K1352="",$N1352=""),0,IF($N1352=0,IF(AND(OR(9=7,9=12),9&gt;=$K1352,9&lt;=IF($L1352="",12,$L1352)),$J1352,0),IF(AND(9&gt;=$K1352,9&lt;=IF($L1352="",12,$L1352),MOD(9-$K1352,$N1352)=0),$J1352,0)))</f>
        <v>0</v>
      </c>
      <c r="X1352" s="19" t="n">
        <f aca="false">IF(OR($M1352="",$M1352="ERR",$J1352="",$K1352="",$N1352=""),0,IF($N1352=0,IF(AND(OR(10=7,10=12),10&gt;=$K1352,10&lt;=IF($L1352="",12,$L1352)),$J1352,0),IF(AND(10&gt;=$K1352,10&lt;=IF($L1352="",12,$L1352),MOD(10-$K1352,$N1352)=0),$J1352,0)))</f>
        <v>0</v>
      </c>
      <c r="Y1352" s="19" t="n">
        <f aca="false">IF(OR($M1352="",$M1352="ERR",$J1352="",$K1352="",$N1352=""),0,IF($N1352=0,IF(AND(OR(11=7,11=12),11&gt;=$K1352,11&lt;=IF($L1352="",12,$L1352)),$J1352,0),IF(AND(11&gt;=$K1352,11&lt;=IF($L1352="",12,$L1352),MOD(11-$K1352,$N1352)=0),$J1352,0)))</f>
        <v>0</v>
      </c>
      <c r="Z1352" s="19" t="n">
        <f aca="false">IF(OR($M1352="",$M1352="ERR",$J1352="",$K1352="",$N1352=""),0,IF($N1352=0,IF(AND(OR(12=7,12=12),12&gt;=$K1352,12&lt;=IF($L1352="",12,$L1352)),$J1352,0),IF(AND(12&gt;=$K1352,12&lt;=IF($L1352="",12,$L1352),MOD(12-$K1352,$N1352)=0),$J1352,0)))</f>
        <v>0</v>
      </c>
      <c r="AA1352" s="36" t="n">
        <f aca="false">SUM(O1352:Z1352)</f>
        <v>0</v>
      </c>
      <c r="AB1352" s="15" t="str">
        <f aca="false">IF(AND($B1352="",$D1352="",$J1352=""),"",IF($B1352="","Falta código",IF(ISNA(MATCH($B1352,LST_COD,0)),"Código no registrado en Trabajadores",IF($E1352="","Concepto no está en el catálogo",IF($M1352="ERR","Retención de otro empleador: Origen = Otro empleador",IF(OR($J1352="",$K1352=""),"Falta monto o mes",IF(OR($K1352&lt;1,$K1352&gt;12),"Mes inicio inválido",IF(AND($L1352&lt;&gt;"",OR($L1352&lt;$K1352,$L1352&gt;12)),"Mes fin inválido",IF($N1352="","Falta frecuencia",IF(AND($G1352&lt;&gt;"Otro empleador",SUMPRODUCT(($O1352:$Z1352&lt;&gt;0)*(((COLUMN($O1352:$Z1352)-14)&lt;INDEX(Trabajadores!$M$6:$M$105,MATCH($B1352,LST_COD,0)))+((COLUMN($O1352:$Z1352)-14)&gt;INDEX(Trabajadores!$N$6:$N$105,MATCH($B1352,LST_COD,0)))))&gt;0),"Aviso: hay meses fuera del periodo laboral","OK"))))))))))</f>
        <v/>
      </c>
    </row>
    <row r="1353" customFormat="false" ht="15" hidden="false" customHeight="false" outlineLevel="0" collapsed="false">
      <c r="A1353" s="23" t="n">
        <v>1348</v>
      </c>
      <c r="B1353" s="7"/>
      <c r="C1353" s="35" t="str">
        <f aca="false">IF($B1353="","",IFERROR(INDEX(Trabajadores!$D$6:$D$105,MATCH($B1353,LST_COD,0)),"¿Código?"))</f>
        <v/>
      </c>
      <c r="D1353" s="30"/>
      <c r="E1353" s="9" t="str">
        <f aca="false">IF($D1353="","",IFERROR(VLOOKUP($D1353,CONC_TABLA,2,FALSE()),""))</f>
        <v/>
      </c>
      <c r="F1353" s="9" t="str">
        <f aca="false">IF($D1353="","",IFERROR(VLOOKUP($D1353,CONC_TABLA,3,FALSE()),""))</f>
        <v/>
      </c>
      <c r="G1353" s="30"/>
      <c r="H1353" s="30"/>
      <c r="I1353" s="30"/>
      <c r="J1353" s="29"/>
      <c r="K1353" s="28"/>
      <c r="L1353" s="28"/>
      <c r="M1353" s="9" t="str">
        <f aca="false">IF(OR($B1353="",$E1353=""),"",IF($E1353="INA","INA",IF($G1353="Otro empleador",IF($E1353="RET","RETO",IF($E1353="ORD","OTO","OTX")),IF($E1353="RET","ERR",$E1353))))</f>
        <v/>
      </c>
      <c r="N1353" s="9" t="str">
        <f aca="false">IF($I1353="","",IFERROR(VLOOKUP($I1353,FREC_TABLA,2,FALSE()),""))</f>
        <v/>
      </c>
      <c r="O1353" s="19" t="n">
        <f aca="false">IF(OR($M1353="",$M1353="ERR",$J1353="",$K1353="",$N1353=""),0,IF($N1353=0,IF(AND(OR(1=7,1=12),1&gt;=$K1353,1&lt;=IF($L1353="",12,$L1353)),$J1353,0),IF(AND(1&gt;=$K1353,1&lt;=IF($L1353="",12,$L1353),MOD(1-$K1353,$N1353)=0),$J1353,0)))</f>
        <v>0</v>
      </c>
      <c r="P1353" s="19" t="n">
        <f aca="false">IF(OR($M1353="",$M1353="ERR",$J1353="",$K1353="",$N1353=""),0,IF($N1353=0,IF(AND(OR(2=7,2=12),2&gt;=$K1353,2&lt;=IF($L1353="",12,$L1353)),$J1353,0),IF(AND(2&gt;=$K1353,2&lt;=IF($L1353="",12,$L1353),MOD(2-$K1353,$N1353)=0),$J1353,0)))</f>
        <v>0</v>
      </c>
      <c r="Q1353" s="19" t="n">
        <f aca="false">IF(OR($M1353="",$M1353="ERR",$J1353="",$K1353="",$N1353=""),0,IF($N1353=0,IF(AND(OR(3=7,3=12),3&gt;=$K1353,3&lt;=IF($L1353="",12,$L1353)),$J1353,0),IF(AND(3&gt;=$K1353,3&lt;=IF($L1353="",12,$L1353),MOD(3-$K1353,$N1353)=0),$J1353,0)))</f>
        <v>0</v>
      </c>
      <c r="R1353" s="19" t="n">
        <f aca="false">IF(OR($M1353="",$M1353="ERR",$J1353="",$K1353="",$N1353=""),0,IF($N1353=0,IF(AND(OR(4=7,4=12),4&gt;=$K1353,4&lt;=IF($L1353="",12,$L1353)),$J1353,0),IF(AND(4&gt;=$K1353,4&lt;=IF($L1353="",12,$L1353),MOD(4-$K1353,$N1353)=0),$J1353,0)))</f>
        <v>0</v>
      </c>
      <c r="S1353" s="19" t="n">
        <f aca="false">IF(OR($M1353="",$M1353="ERR",$J1353="",$K1353="",$N1353=""),0,IF($N1353=0,IF(AND(OR(5=7,5=12),5&gt;=$K1353,5&lt;=IF($L1353="",12,$L1353)),$J1353,0),IF(AND(5&gt;=$K1353,5&lt;=IF($L1353="",12,$L1353),MOD(5-$K1353,$N1353)=0),$J1353,0)))</f>
        <v>0</v>
      </c>
      <c r="T1353" s="19" t="n">
        <f aca="false">IF(OR($M1353="",$M1353="ERR",$J1353="",$K1353="",$N1353=""),0,IF($N1353=0,IF(AND(OR(6=7,6=12),6&gt;=$K1353,6&lt;=IF($L1353="",12,$L1353)),$J1353,0),IF(AND(6&gt;=$K1353,6&lt;=IF($L1353="",12,$L1353),MOD(6-$K1353,$N1353)=0),$J1353,0)))</f>
        <v>0</v>
      </c>
      <c r="U1353" s="19" t="n">
        <f aca="false">IF(OR($M1353="",$M1353="ERR",$J1353="",$K1353="",$N1353=""),0,IF($N1353=0,IF(AND(OR(7=7,7=12),7&gt;=$K1353,7&lt;=IF($L1353="",12,$L1353)),$J1353,0),IF(AND(7&gt;=$K1353,7&lt;=IF($L1353="",12,$L1353),MOD(7-$K1353,$N1353)=0),$J1353,0)))</f>
        <v>0</v>
      </c>
      <c r="V1353" s="19" t="n">
        <f aca="false">IF(OR($M1353="",$M1353="ERR",$J1353="",$K1353="",$N1353=""),0,IF($N1353=0,IF(AND(OR(8=7,8=12),8&gt;=$K1353,8&lt;=IF($L1353="",12,$L1353)),$J1353,0),IF(AND(8&gt;=$K1353,8&lt;=IF($L1353="",12,$L1353),MOD(8-$K1353,$N1353)=0),$J1353,0)))</f>
        <v>0</v>
      </c>
      <c r="W1353" s="19" t="n">
        <f aca="false">IF(OR($M1353="",$M1353="ERR",$J1353="",$K1353="",$N1353=""),0,IF($N1353=0,IF(AND(OR(9=7,9=12),9&gt;=$K1353,9&lt;=IF($L1353="",12,$L1353)),$J1353,0),IF(AND(9&gt;=$K1353,9&lt;=IF($L1353="",12,$L1353),MOD(9-$K1353,$N1353)=0),$J1353,0)))</f>
        <v>0</v>
      </c>
      <c r="X1353" s="19" t="n">
        <f aca="false">IF(OR($M1353="",$M1353="ERR",$J1353="",$K1353="",$N1353=""),0,IF($N1353=0,IF(AND(OR(10=7,10=12),10&gt;=$K1353,10&lt;=IF($L1353="",12,$L1353)),$J1353,0),IF(AND(10&gt;=$K1353,10&lt;=IF($L1353="",12,$L1353),MOD(10-$K1353,$N1353)=0),$J1353,0)))</f>
        <v>0</v>
      </c>
      <c r="Y1353" s="19" t="n">
        <f aca="false">IF(OR($M1353="",$M1353="ERR",$J1353="",$K1353="",$N1353=""),0,IF($N1353=0,IF(AND(OR(11=7,11=12),11&gt;=$K1353,11&lt;=IF($L1353="",12,$L1353)),$J1353,0),IF(AND(11&gt;=$K1353,11&lt;=IF($L1353="",12,$L1353),MOD(11-$K1353,$N1353)=0),$J1353,0)))</f>
        <v>0</v>
      </c>
      <c r="Z1353" s="19" t="n">
        <f aca="false">IF(OR($M1353="",$M1353="ERR",$J1353="",$K1353="",$N1353=""),0,IF($N1353=0,IF(AND(OR(12=7,12=12),12&gt;=$K1353,12&lt;=IF($L1353="",12,$L1353)),$J1353,0),IF(AND(12&gt;=$K1353,12&lt;=IF($L1353="",12,$L1353),MOD(12-$K1353,$N1353)=0),$J1353,0)))</f>
        <v>0</v>
      </c>
      <c r="AA1353" s="36" t="n">
        <f aca="false">SUM(O1353:Z1353)</f>
        <v>0</v>
      </c>
      <c r="AB1353" s="15" t="str">
        <f aca="false">IF(AND($B1353="",$D1353="",$J1353=""),"",IF($B1353="","Falta código",IF(ISNA(MATCH($B1353,LST_COD,0)),"Código no registrado en Trabajadores",IF($E1353="","Concepto no está en el catálogo",IF($M1353="ERR","Retención de otro empleador: Origen = Otro empleador",IF(OR($J1353="",$K1353=""),"Falta monto o mes",IF(OR($K1353&lt;1,$K1353&gt;12),"Mes inicio inválido",IF(AND($L1353&lt;&gt;"",OR($L1353&lt;$K1353,$L1353&gt;12)),"Mes fin inválido",IF($N1353="","Falta frecuencia",IF(AND($G1353&lt;&gt;"Otro empleador",SUMPRODUCT(($O1353:$Z1353&lt;&gt;0)*(((COLUMN($O1353:$Z1353)-14)&lt;INDEX(Trabajadores!$M$6:$M$105,MATCH($B1353,LST_COD,0)))+((COLUMN($O1353:$Z1353)-14)&gt;INDEX(Trabajadores!$N$6:$N$105,MATCH($B1353,LST_COD,0)))))&gt;0),"Aviso: hay meses fuera del periodo laboral","OK"))))))))))</f>
        <v/>
      </c>
    </row>
    <row r="1354" customFormat="false" ht="15" hidden="false" customHeight="false" outlineLevel="0" collapsed="false">
      <c r="A1354" s="23" t="n">
        <v>1349</v>
      </c>
      <c r="B1354" s="7"/>
      <c r="C1354" s="35" t="str">
        <f aca="false">IF($B1354="","",IFERROR(INDEX(Trabajadores!$D$6:$D$105,MATCH($B1354,LST_COD,0)),"¿Código?"))</f>
        <v/>
      </c>
      <c r="D1354" s="30"/>
      <c r="E1354" s="9" t="str">
        <f aca="false">IF($D1354="","",IFERROR(VLOOKUP($D1354,CONC_TABLA,2,FALSE()),""))</f>
        <v/>
      </c>
      <c r="F1354" s="9" t="str">
        <f aca="false">IF($D1354="","",IFERROR(VLOOKUP($D1354,CONC_TABLA,3,FALSE()),""))</f>
        <v/>
      </c>
      <c r="G1354" s="30"/>
      <c r="H1354" s="30"/>
      <c r="I1354" s="30"/>
      <c r="J1354" s="29"/>
      <c r="K1354" s="28"/>
      <c r="L1354" s="28"/>
      <c r="M1354" s="9" t="str">
        <f aca="false">IF(OR($B1354="",$E1354=""),"",IF($E1354="INA","INA",IF($G1354="Otro empleador",IF($E1354="RET","RETO",IF($E1354="ORD","OTO","OTX")),IF($E1354="RET","ERR",$E1354))))</f>
        <v/>
      </c>
      <c r="N1354" s="9" t="str">
        <f aca="false">IF($I1354="","",IFERROR(VLOOKUP($I1354,FREC_TABLA,2,FALSE()),""))</f>
        <v/>
      </c>
      <c r="O1354" s="19" t="n">
        <f aca="false">IF(OR($M1354="",$M1354="ERR",$J1354="",$K1354="",$N1354=""),0,IF($N1354=0,IF(AND(OR(1=7,1=12),1&gt;=$K1354,1&lt;=IF($L1354="",12,$L1354)),$J1354,0),IF(AND(1&gt;=$K1354,1&lt;=IF($L1354="",12,$L1354),MOD(1-$K1354,$N1354)=0),$J1354,0)))</f>
        <v>0</v>
      </c>
      <c r="P1354" s="19" t="n">
        <f aca="false">IF(OR($M1354="",$M1354="ERR",$J1354="",$K1354="",$N1354=""),0,IF($N1354=0,IF(AND(OR(2=7,2=12),2&gt;=$K1354,2&lt;=IF($L1354="",12,$L1354)),$J1354,0),IF(AND(2&gt;=$K1354,2&lt;=IF($L1354="",12,$L1354),MOD(2-$K1354,$N1354)=0),$J1354,0)))</f>
        <v>0</v>
      </c>
      <c r="Q1354" s="19" t="n">
        <f aca="false">IF(OR($M1354="",$M1354="ERR",$J1354="",$K1354="",$N1354=""),0,IF($N1354=0,IF(AND(OR(3=7,3=12),3&gt;=$K1354,3&lt;=IF($L1354="",12,$L1354)),$J1354,0),IF(AND(3&gt;=$K1354,3&lt;=IF($L1354="",12,$L1354),MOD(3-$K1354,$N1354)=0),$J1354,0)))</f>
        <v>0</v>
      </c>
      <c r="R1354" s="19" t="n">
        <f aca="false">IF(OR($M1354="",$M1354="ERR",$J1354="",$K1354="",$N1354=""),0,IF($N1354=0,IF(AND(OR(4=7,4=12),4&gt;=$K1354,4&lt;=IF($L1354="",12,$L1354)),$J1354,0),IF(AND(4&gt;=$K1354,4&lt;=IF($L1354="",12,$L1354),MOD(4-$K1354,$N1354)=0),$J1354,0)))</f>
        <v>0</v>
      </c>
      <c r="S1354" s="19" t="n">
        <f aca="false">IF(OR($M1354="",$M1354="ERR",$J1354="",$K1354="",$N1354=""),0,IF($N1354=0,IF(AND(OR(5=7,5=12),5&gt;=$K1354,5&lt;=IF($L1354="",12,$L1354)),$J1354,0),IF(AND(5&gt;=$K1354,5&lt;=IF($L1354="",12,$L1354),MOD(5-$K1354,$N1354)=0),$J1354,0)))</f>
        <v>0</v>
      </c>
      <c r="T1354" s="19" t="n">
        <f aca="false">IF(OR($M1354="",$M1354="ERR",$J1354="",$K1354="",$N1354=""),0,IF($N1354=0,IF(AND(OR(6=7,6=12),6&gt;=$K1354,6&lt;=IF($L1354="",12,$L1354)),$J1354,0),IF(AND(6&gt;=$K1354,6&lt;=IF($L1354="",12,$L1354),MOD(6-$K1354,$N1354)=0),$J1354,0)))</f>
        <v>0</v>
      </c>
      <c r="U1354" s="19" t="n">
        <f aca="false">IF(OR($M1354="",$M1354="ERR",$J1354="",$K1354="",$N1354=""),0,IF($N1354=0,IF(AND(OR(7=7,7=12),7&gt;=$K1354,7&lt;=IF($L1354="",12,$L1354)),$J1354,0),IF(AND(7&gt;=$K1354,7&lt;=IF($L1354="",12,$L1354),MOD(7-$K1354,$N1354)=0),$J1354,0)))</f>
        <v>0</v>
      </c>
      <c r="V1354" s="19" t="n">
        <f aca="false">IF(OR($M1354="",$M1354="ERR",$J1354="",$K1354="",$N1354=""),0,IF($N1354=0,IF(AND(OR(8=7,8=12),8&gt;=$K1354,8&lt;=IF($L1354="",12,$L1354)),$J1354,0),IF(AND(8&gt;=$K1354,8&lt;=IF($L1354="",12,$L1354),MOD(8-$K1354,$N1354)=0),$J1354,0)))</f>
        <v>0</v>
      </c>
      <c r="W1354" s="19" t="n">
        <f aca="false">IF(OR($M1354="",$M1354="ERR",$J1354="",$K1354="",$N1354=""),0,IF($N1354=0,IF(AND(OR(9=7,9=12),9&gt;=$K1354,9&lt;=IF($L1354="",12,$L1354)),$J1354,0),IF(AND(9&gt;=$K1354,9&lt;=IF($L1354="",12,$L1354),MOD(9-$K1354,$N1354)=0),$J1354,0)))</f>
        <v>0</v>
      </c>
      <c r="X1354" s="19" t="n">
        <f aca="false">IF(OR($M1354="",$M1354="ERR",$J1354="",$K1354="",$N1354=""),0,IF($N1354=0,IF(AND(OR(10=7,10=12),10&gt;=$K1354,10&lt;=IF($L1354="",12,$L1354)),$J1354,0),IF(AND(10&gt;=$K1354,10&lt;=IF($L1354="",12,$L1354),MOD(10-$K1354,$N1354)=0),$J1354,0)))</f>
        <v>0</v>
      </c>
      <c r="Y1354" s="19" t="n">
        <f aca="false">IF(OR($M1354="",$M1354="ERR",$J1354="",$K1354="",$N1354=""),0,IF($N1354=0,IF(AND(OR(11=7,11=12),11&gt;=$K1354,11&lt;=IF($L1354="",12,$L1354)),$J1354,0),IF(AND(11&gt;=$K1354,11&lt;=IF($L1354="",12,$L1354),MOD(11-$K1354,$N1354)=0),$J1354,0)))</f>
        <v>0</v>
      </c>
      <c r="Z1354" s="19" t="n">
        <f aca="false">IF(OR($M1354="",$M1354="ERR",$J1354="",$K1354="",$N1354=""),0,IF($N1354=0,IF(AND(OR(12=7,12=12),12&gt;=$K1354,12&lt;=IF($L1354="",12,$L1354)),$J1354,0),IF(AND(12&gt;=$K1354,12&lt;=IF($L1354="",12,$L1354),MOD(12-$K1354,$N1354)=0),$J1354,0)))</f>
        <v>0</v>
      </c>
      <c r="AA1354" s="36" t="n">
        <f aca="false">SUM(O1354:Z1354)</f>
        <v>0</v>
      </c>
      <c r="AB1354" s="15" t="str">
        <f aca="false">IF(AND($B1354="",$D1354="",$J1354=""),"",IF($B1354="","Falta código",IF(ISNA(MATCH($B1354,LST_COD,0)),"Código no registrado en Trabajadores",IF($E1354="","Concepto no está en el catálogo",IF($M1354="ERR","Retención de otro empleador: Origen = Otro empleador",IF(OR($J1354="",$K1354=""),"Falta monto o mes",IF(OR($K1354&lt;1,$K1354&gt;12),"Mes inicio inválido",IF(AND($L1354&lt;&gt;"",OR($L1354&lt;$K1354,$L1354&gt;12)),"Mes fin inválido",IF($N1354="","Falta frecuencia",IF(AND($G1354&lt;&gt;"Otro empleador",SUMPRODUCT(($O1354:$Z1354&lt;&gt;0)*(((COLUMN($O1354:$Z1354)-14)&lt;INDEX(Trabajadores!$M$6:$M$105,MATCH($B1354,LST_COD,0)))+((COLUMN($O1354:$Z1354)-14)&gt;INDEX(Trabajadores!$N$6:$N$105,MATCH($B1354,LST_COD,0)))))&gt;0),"Aviso: hay meses fuera del periodo laboral","OK"))))))))))</f>
        <v/>
      </c>
    </row>
    <row r="1355" customFormat="false" ht="15" hidden="false" customHeight="false" outlineLevel="0" collapsed="false">
      <c r="A1355" s="23" t="n">
        <v>1350</v>
      </c>
      <c r="B1355" s="7"/>
      <c r="C1355" s="35" t="str">
        <f aca="false">IF($B1355="","",IFERROR(INDEX(Trabajadores!$D$6:$D$105,MATCH($B1355,LST_COD,0)),"¿Código?"))</f>
        <v/>
      </c>
      <c r="D1355" s="30"/>
      <c r="E1355" s="9" t="str">
        <f aca="false">IF($D1355="","",IFERROR(VLOOKUP($D1355,CONC_TABLA,2,FALSE()),""))</f>
        <v/>
      </c>
      <c r="F1355" s="9" t="str">
        <f aca="false">IF($D1355="","",IFERROR(VLOOKUP($D1355,CONC_TABLA,3,FALSE()),""))</f>
        <v/>
      </c>
      <c r="G1355" s="30"/>
      <c r="H1355" s="30"/>
      <c r="I1355" s="30"/>
      <c r="J1355" s="29"/>
      <c r="K1355" s="28"/>
      <c r="L1355" s="28"/>
      <c r="M1355" s="9" t="str">
        <f aca="false">IF(OR($B1355="",$E1355=""),"",IF($E1355="INA","INA",IF($G1355="Otro empleador",IF($E1355="RET","RETO",IF($E1355="ORD","OTO","OTX")),IF($E1355="RET","ERR",$E1355))))</f>
        <v/>
      </c>
      <c r="N1355" s="9" t="str">
        <f aca="false">IF($I1355="","",IFERROR(VLOOKUP($I1355,FREC_TABLA,2,FALSE()),""))</f>
        <v/>
      </c>
      <c r="O1355" s="19" t="n">
        <f aca="false">IF(OR($M1355="",$M1355="ERR",$J1355="",$K1355="",$N1355=""),0,IF($N1355=0,IF(AND(OR(1=7,1=12),1&gt;=$K1355,1&lt;=IF($L1355="",12,$L1355)),$J1355,0),IF(AND(1&gt;=$K1355,1&lt;=IF($L1355="",12,$L1355),MOD(1-$K1355,$N1355)=0),$J1355,0)))</f>
        <v>0</v>
      </c>
      <c r="P1355" s="19" t="n">
        <f aca="false">IF(OR($M1355="",$M1355="ERR",$J1355="",$K1355="",$N1355=""),0,IF($N1355=0,IF(AND(OR(2=7,2=12),2&gt;=$K1355,2&lt;=IF($L1355="",12,$L1355)),$J1355,0),IF(AND(2&gt;=$K1355,2&lt;=IF($L1355="",12,$L1355),MOD(2-$K1355,$N1355)=0),$J1355,0)))</f>
        <v>0</v>
      </c>
      <c r="Q1355" s="19" t="n">
        <f aca="false">IF(OR($M1355="",$M1355="ERR",$J1355="",$K1355="",$N1355=""),0,IF($N1355=0,IF(AND(OR(3=7,3=12),3&gt;=$K1355,3&lt;=IF($L1355="",12,$L1355)),$J1355,0),IF(AND(3&gt;=$K1355,3&lt;=IF($L1355="",12,$L1355),MOD(3-$K1355,$N1355)=0),$J1355,0)))</f>
        <v>0</v>
      </c>
      <c r="R1355" s="19" t="n">
        <f aca="false">IF(OR($M1355="",$M1355="ERR",$J1355="",$K1355="",$N1355=""),0,IF($N1355=0,IF(AND(OR(4=7,4=12),4&gt;=$K1355,4&lt;=IF($L1355="",12,$L1355)),$J1355,0),IF(AND(4&gt;=$K1355,4&lt;=IF($L1355="",12,$L1355),MOD(4-$K1355,$N1355)=0),$J1355,0)))</f>
        <v>0</v>
      </c>
      <c r="S1355" s="19" t="n">
        <f aca="false">IF(OR($M1355="",$M1355="ERR",$J1355="",$K1355="",$N1355=""),0,IF($N1355=0,IF(AND(OR(5=7,5=12),5&gt;=$K1355,5&lt;=IF($L1355="",12,$L1355)),$J1355,0),IF(AND(5&gt;=$K1355,5&lt;=IF($L1355="",12,$L1355),MOD(5-$K1355,$N1355)=0),$J1355,0)))</f>
        <v>0</v>
      </c>
      <c r="T1355" s="19" t="n">
        <f aca="false">IF(OR($M1355="",$M1355="ERR",$J1355="",$K1355="",$N1355=""),0,IF($N1355=0,IF(AND(OR(6=7,6=12),6&gt;=$K1355,6&lt;=IF($L1355="",12,$L1355)),$J1355,0),IF(AND(6&gt;=$K1355,6&lt;=IF($L1355="",12,$L1355),MOD(6-$K1355,$N1355)=0),$J1355,0)))</f>
        <v>0</v>
      </c>
      <c r="U1355" s="19" t="n">
        <f aca="false">IF(OR($M1355="",$M1355="ERR",$J1355="",$K1355="",$N1355=""),0,IF($N1355=0,IF(AND(OR(7=7,7=12),7&gt;=$K1355,7&lt;=IF($L1355="",12,$L1355)),$J1355,0),IF(AND(7&gt;=$K1355,7&lt;=IF($L1355="",12,$L1355),MOD(7-$K1355,$N1355)=0),$J1355,0)))</f>
        <v>0</v>
      </c>
      <c r="V1355" s="19" t="n">
        <f aca="false">IF(OR($M1355="",$M1355="ERR",$J1355="",$K1355="",$N1355=""),0,IF($N1355=0,IF(AND(OR(8=7,8=12),8&gt;=$K1355,8&lt;=IF($L1355="",12,$L1355)),$J1355,0),IF(AND(8&gt;=$K1355,8&lt;=IF($L1355="",12,$L1355),MOD(8-$K1355,$N1355)=0),$J1355,0)))</f>
        <v>0</v>
      </c>
      <c r="W1355" s="19" t="n">
        <f aca="false">IF(OR($M1355="",$M1355="ERR",$J1355="",$K1355="",$N1355=""),0,IF($N1355=0,IF(AND(OR(9=7,9=12),9&gt;=$K1355,9&lt;=IF($L1355="",12,$L1355)),$J1355,0),IF(AND(9&gt;=$K1355,9&lt;=IF($L1355="",12,$L1355),MOD(9-$K1355,$N1355)=0),$J1355,0)))</f>
        <v>0</v>
      </c>
      <c r="X1355" s="19" t="n">
        <f aca="false">IF(OR($M1355="",$M1355="ERR",$J1355="",$K1355="",$N1355=""),0,IF($N1355=0,IF(AND(OR(10=7,10=12),10&gt;=$K1355,10&lt;=IF($L1355="",12,$L1355)),$J1355,0),IF(AND(10&gt;=$K1355,10&lt;=IF($L1355="",12,$L1355),MOD(10-$K1355,$N1355)=0),$J1355,0)))</f>
        <v>0</v>
      </c>
      <c r="Y1355" s="19" t="n">
        <f aca="false">IF(OR($M1355="",$M1355="ERR",$J1355="",$K1355="",$N1355=""),0,IF($N1355=0,IF(AND(OR(11=7,11=12),11&gt;=$K1355,11&lt;=IF($L1355="",12,$L1355)),$J1355,0),IF(AND(11&gt;=$K1355,11&lt;=IF($L1355="",12,$L1355),MOD(11-$K1355,$N1355)=0),$J1355,0)))</f>
        <v>0</v>
      </c>
      <c r="Z1355" s="19" t="n">
        <f aca="false">IF(OR($M1355="",$M1355="ERR",$J1355="",$K1355="",$N1355=""),0,IF($N1355=0,IF(AND(OR(12=7,12=12),12&gt;=$K1355,12&lt;=IF($L1355="",12,$L1355)),$J1355,0),IF(AND(12&gt;=$K1355,12&lt;=IF($L1355="",12,$L1355),MOD(12-$K1355,$N1355)=0),$J1355,0)))</f>
        <v>0</v>
      </c>
      <c r="AA1355" s="36" t="n">
        <f aca="false">SUM(O1355:Z1355)</f>
        <v>0</v>
      </c>
      <c r="AB1355" s="15" t="str">
        <f aca="false">IF(AND($B1355="",$D1355="",$J1355=""),"",IF($B1355="","Falta código",IF(ISNA(MATCH($B1355,LST_COD,0)),"Código no registrado en Trabajadores",IF($E1355="","Concepto no está en el catálogo",IF($M1355="ERR","Retención de otro empleador: Origen = Otro empleador",IF(OR($J1355="",$K1355=""),"Falta monto o mes",IF(OR($K1355&lt;1,$K1355&gt;12),"Mes inicio inválido",IF(AND($L1355&lt;&gt;"",OR($L1355&lt;$K1355,$L1355&gt;12)),"Mes fin inválido",IF($N1355="","Falta frecuencia",IF(AND($G1355&lt;&gt;"Otro empleador",SUMPRODUCT(($O1355:$Z1355&lt;&gt;0)*(((COLUMN($O1355:$Z1355)-14)&lt;INDEX(Trabajadores!$M$6:$M$105,MATCH($B1355,LST_COD,0)))+((COLUMN($O1355:$Z1355)-14)&gt;INDEX(Trabajadores!$N$6:$N$105,MATCH($B1355,LST_COD,0)))))&gt;0),"Aviso: hay meses fuera del periodo laboral","OK"))))))))))</f>
        <v/>
      </c>
    </row>
    <row r="1356" customFormat="false" ht="15" hidden="false" customHeight="false" outlineLevel="0" collapsed="false">
      <c r="A1356" s="23" t="n">
        <v>1351</v>
      </c>
      <c r="B1356" s="7"/>
      <c r="C1356" s="35" t="str">
        <f aca="false">IF($B1356="","",IFERROR(INDEX(Trabajadores!$D$6:$D$105,MATCH($B1356,LST_COD,0)),"¿Código?"))</f>
        <v/>
      </c>
      <c r="D1356" s="30"/>
      <c r="E1356" s="9" t="str">
        <f aca="false">IF($D1356="","",IFERROR(VLOOKUP($D1356,CONC_TABLA,2,FALSE()),""))</f>
        <v/>
      </c>
      <c r="F1356" s="9" t="str">
        <f aca="false">IF($D1356="","",IFERROR(VLOOKUP($D1356,CONC_TABLA,3,FALSE()),""))</f>
        <v/>
      </c>
      <c r="G1356" s="30"/>
      <c r="H1356" s="30"/>
      <c r="I1356" s="30"/>
      <c r="J1356" s="29"/>
      <c r="K1356" s="28"/>
      <c r="L1356" s="28"/>
      <c r="M1356" s="9" t="str">
        <f aca="false">IF(OR($B1356="",$E1356=""),"",IF($E1356="INA","INA",IF($G1356="Otro empleador",IF($E1356="RET","RETO",IF($E1356="ORD","OTO","OTX")),IF($E1356="RET","ERR",$E1356))))</f>
        <v/>
      </c>
      <c r="N1356" s="9" t="str">
        <f aca="false">IF($I1356="","",IFERROR(VLOOKUP($I1356,FREC_TABLA,2,FALSE()),""))</f>
        <v/>
      </c>
      <c r="O1356" s="19" t="n">
        <f aca="false">IF(OR($M1356="",$M1356="ERR",$J1356="",$K1356="",$N1356=""),0,IF($N1356=0,IF(AND(OR(1=7,1=12),1&gt;=$K1356,1&lt;=IF($L1356="",12,$L1356)),$J1356,0),IF(AND(1&gt;=$K1356,1&lt;=IF($L1356="",12,$L1356),MOD(1-$K1356,$N1356)=0),$J1356,0)))</f>
        <v>0</v>
      </c>
      <c r="P1356" s="19" t="n">
        <f aca="false">IF(OR($M1356="",$M1356="ERR",$J1356="",$K1356="",$N1356=""),0,IF($N1356=0,IF(AND(OR(2=7,2=12),2&gt;=$K1356,2&lt;=IF($L1356="",12,$L1356)),$J1356,0),IF(AND(2&gt;=$K1356,2&lt;=IF($L1356="",12,$L1356),MOD(2-$K1356,$N1356)=0),$J1356,0)))</f>
        <v>0</v>
      </c>
      <c r="Q1356" s="19" t="n">
        <f aca="false">IF(OR($M1356="",$M1356="ERR",$J1356="",$K1356="",$N1356=""),0,IF($N1356=0,IF(AND(OR(3=7,3=12),3&gt;=$K1356,3&lt;=IF($L1356="",12,$L1356)),$J1356,0),IF(AND(3&gt;=$K1356,3&lt;=IF($L1356="",12,$L1356),MOD(3-$K1356,$N1356)=0),$J1356,0)))</f>
        <v>0</v>
      </c>
      <c r="R1356" s="19" t="n">
        <f aca="false">IF(OR($M1356="",$M1356="ERR",$J1356="",$K1356="",$N1356=""),0,IF($N1356=0,IF(AND(OR(4=7,4=12),4&gt;=$K1356,4&lt;=IF($L1356="",12,$L1356)),$J1356,0),IF(AND(4&gt;=$K1356,4&lt;=IF($L1356="",12,$L1356),MOD(4-$K1356,$N1356)=0),$J1356,0)))</f>
        <v>0</v>
      </c>
      <c r="S1356" s="19" t="n">
        <f aca="false">IF(OR($M1356="",$M1356="ERR",$J1356="",$K1356="",$N1356=""),0,IF($N1356=0,IF(AND(OR(5=7,5=12),5&gt;=$K1356,5&lt;=IF($L1356="",12,$L1356)),$J1356,0),IF(AND(5&gt;=$K1356,5&lt;=IF($L1356="",12,$L1356),MOD(5-$K1356,$N1356)=0),$J1356,0)))</f>
        <v>0</v>
      </c>
      <c r="T1356" s="19" t="n">
        <f aca="false">IF(OR($M1356="",$M1356="ERR",$J1356="",$K1356="",$N1356=""),0,IF($N1356=0,IF(AND(OR(6=7,6=12),6&gt;=$K1356,6&lt;=IF($L1356="",12,$L1356)),$J1356,0),IF(AND(6&gt;=$K1356,6&lt;=IF($L1356="",12,$L1356),MOD(6-$K1356,$N1356)=0),$J1356,0)))</f>
        <v>0</v>
      </c>
      <c r="U1356" s="19" t="n">
        <f aca="false">IF(OR($M1356="",$M1356="ERR",$J1356="",$K1356="",$N1356=""),0,IF($N1356=0,IF(AND(OR(7=7,7=12),7&gt;=$K1356,7&lt;=IF($L1356="",12,$L1356)),$J1356,0),IF(AND(7&gt;=$K1356,7&lt;=IF($L1356="",12,$L1356),MOD(7-$K1356,$N1356)=0),$J1356,0)))</f>
        <v>0</v>
      </c>
      <c r="V1356" s="19" t="n">
        <f aca="false">IF(OR($M1356="",$M1356="ERR",$J1356="",$K1356="",$N1356=""),0,IF($N1356=0,IF(AND(OR(8=7,8=12),8&gt;=$K1356,8&lt;=IF($L1356="",12,$L1356)),$J1356,0),IF(AND(8&gt;=$K1356,8&lt;=IF($L1356="",12,$L1356),MOD(8-$K1356,$N1356)=0),$J1356,0)))</f>
        <v>0</v>
      </c>
      <c r="W1356" s="19" t="n">
        <f aca="false">IF(OR($M1356="",$M1356="ERR",$J1356="",$K1356="",$N1356=""),0,IF($N1356=0,IF(AND(OR(9=7,9=12),9&gt;=$K1356,9&lt;=IF($L1356="",12,$L1356)),$J1356,0),IF(AND(9&gt;=$K1356,9&lt;=IF($L1356="",12,$L1356),MOD(9-$K1356,$N1356)=0),$J1356,0)))</f>
        <v>0</v>
      </c>
      <c r="X1356" s="19" t="n">
        <f aca="false">IF(OR($M1356="",$M1356="ERR",$J1356="",$K1356="",$N1356=""),0,IF($N1356=0,IF(AND(OR(10=7,10=12),10&gt;=$K1356,10&lt;=IF($L1356="",12,$L1356)),$J1356,0),IF(AND(10&gt;=$K1356,10&lt;=IF($L1356="",12,$L1356),MOD(10-$K1356,$N1356)=0),$J1356,0)))</f>
        <v>0</v>
      </c>
      <c r="Y1356" s="19" t="n">
        <f aca="false">IF(OR($M1356="",$M1356="ERR",$J1356="",$K1356="",$N1356=""),0,IF($N1356=0,IF(AND(OR(11=7,11=12),11&gt;=$K1356,11&lt;=IF($L1356="",12,$L1356)),$J1356,0),IF(AND(11&gt;=$K1356,11&lt;=IF($L1356="",12,$L1356),MOD(11-$K1356,$N1356)=0),$J1356,0)))</f>
        <v>0</v>
      </c>
      <c r="Z1356" s="19" t="n">
        <f aca="false">IF(OR($M1356="",$M1356="ERR",$J1356="",$K1356="",$N1356=""),0,IF($N1356=0,IF(AND(OR(12=7,12=12),12&gt;=$K1356,12&lt;=IF($L1356="",12,$L1356)),$J1356,0),IF(AND(12&gt;=$K1356,12&lt;=IF($L1356="",12,$L1356),MOD(12-$K1356,$N1356)=0),$J1356,0)))</f>
        <v>0</v>
      </c>
      <c r="AA1356" s="36" t="n">
        <f aca="false">SUM(O1356:Z1356)</f>
        <v>0</v>
      </c>
      <c r="AB1356" s="15" t="str">
        <f aca="false">IF(AND($B1356="",$D1356="",$J1356=""),"",IF($B1356="","Falta código",IF(ISNA(MATCH($B1356,LST_COD,0)),"Código no registrado en Trabajadores",IF($E1356="","Concepto no está en el catálogo",IF($M1356="ERR","Retención de otro empleador: Origen = Otro empleador",IF(OR($J1356="",$K1356=""),"Falta monto o mes",IF(OR($K1356&lt;1,$K1356&gt;12),"Mes inicio inválido",IF(AND($L1356&lt;&gt;"",OR($L1356&lt;$K1356,$L1356&gt;12)),"Mes fin inválido",IF($N1356="","Falta frecuencia",IF(AND($G1356&lt;&gt;"Otro empleador",SUMPRODUCT(($O1356:$Z1356&lt;&gt;0)*(((COLUMN($O1356:$Z1356)-14)&lt;INDEX(Trabajadores!$M$6:$M$105,MATCH($B1356,LST_COD,0)))+((COLUMN($O1356:$Z1356)-14)&gt;INDEX(Trabajadores!$N$6:$N$105,MATCH($B1356,LST_COD,0)))))&gt;0),"Aviso: hay meses fuera del periodo laboral","OK"))))))))))</f>
        <v/>
      </c>
    </row>
    <row r="1357" customFormat="false" ht="15" hidden="false" customHeight="false" outlineLevel="0" collapsed="false">
      <c r="A1357" s="23" t="n">
        <v>1352</v>
      </c>
      <c r="B1357" s="7"/>
      <c r="C1357" s="35" t="str">
        <f aca="false">IF($B1357="","",IFERROR(INDEX(Trabajadores!$D$6:$D$105,MATCH($B1357,LST_COD,0)),"¿Código?"))</f>
        <v/>
      </c>
      <c r="D1357" s="30"/>
      <c r="E1357" s="9" t="str">
        <f aca="false">IF($D1357="","",IFERROR(VLOOKUP($D1357,CONC_TABLA,2,FALSE()),""))</f>
        <v/>
      </c>
      <c r="F1357" s="9" t="str">
        <f aca="false">IF($D1357="","",IFERROR(VLOOKUP($D1357,CONC_TABLA,3,FALSE()),""))</f>
        <v/>
      </c>
      <c r="G1357" s="30"/>
      <c r="H1357" s="30"/>
      <c r="I1357" s="30"/>
      <c r="J1357" s="29"/>
      <c r="K1357" s="28"/>
      <c r="L1357" s="28"/>
      <c r="M1357" s="9" t="str">
        <f aca="false">IF(OR($B1357="",$E1357=""),"",IF($E1357="INA","INA",IF($G1357="Otro empleador",IF($E1357="RET","RETO",IF($E1357="ORD","OTO","OTX")),IF($E1357="RET","ERR",$E1357))))</f>
        <v/>
      </c>
      <c r="N1357" s="9" t="str">
        <f aca="false">IF($I1357="","",IFERROR(VLOOKUP($I1357,FREC_TABLA,2,FALSE()),""))</f>
        <v/>
      </c>
      <c r="O1357" s="19" t="n">
        <f aca="false">IF(OR($M1357="",$M1357="ERR",$J1357="",$K1357="",$N1357=""),0,IF($N1357=0,IF(AND(OR(1=7,1=12),1&gt;=$K1357,1&lt;=IF($L1357="",12,$L1357)),$J1357,0),IF(AND(1&gt;=$K1357,1&lt;=IF($L1357="",12,$L1357),MOD(1-$K1357,$N1357)=0),$J1357,0)))</f>
        <v>0</v>
      </c>
      <c r="P1357" s="19" t="n">
        <f aca="false">IF(OR($M1357="",$M1357="ERR",$J1357="",$K1357="",$N1357=""),0,IF($N1357=0,IF(AND(OR(2=7,2=12),2&gt;=$K1357,2&lt;=IF($L1357="",12,$L1357)),$J1357,0),IF(AND(2&gt;=$K1357,2&lt;=IF($L1357="",12,$L1357),MOD(2-$K1357,$N1357)=0),$J1357,0)))</f>
        <v>0</v>
      </c>
      <c r="Q1357" s="19" t="n">
        <f aca="false">IF(OR($M1357="",$M1357="ERR",$J1357="",$K1357="",$N1357=""),0,IF($N1357=0,IF(AND(OR(3=7,3=12),3&gt;=$K1357,3&lt;=IF($L1357="",12,$L1357)),$J1357,0),IF(AND(3&gt;=$K1357,3&lt;=IF($L1357="",12,$L1357),MOD(3-$K1357,$N1357)=0),$J1357,0)))</f>
        <v>0</v>
      </c>
      <c r="R1357" s="19" t="n">
        <f aca="false">IF(OR($M1357="",$M1357="ERR",$J1357="",$K1357="",$N1357=""),0,IF($N1357=0,IF(AND(OR(4=7,4=12),4&gt;=$K1357,4&lt;=IF($L1357="",12,$L1357)),$J1357,0),IF(AND(4&gt;=$K1357,4&lt;=IF($L1357="",12,$L1357),MOD(4-$K1357,$N1357)=0),$J1357,0)))</f>
        <v>0</v>
      </c>
      <c r="S1357" s="19" t="n">
        <f aca="false">IF(OR($M1357="",$M1357="ERR",$J1357="",$K1357="",$N1357=""),0,IF($N1357=0,IF(AND(OR(5=7,5=12),5&gt;=$K1357,5&lt;=IF($L1357="",12,$L1357)),$J1357,0),IF(AND(5&gt;=$K1357,5&lt;=IF($L1357="",12,$L1357),MOD(5-$K1357,$N1357)=0),$J1357,0)))</f>
        <v>0</v>
      </c>
      <c r="T1357" s="19" t="n">
        <f aca="false">IF(OR($M1357="",$M1357="ERR",$J1357="",$K1357="",$N1357=""),0,IF($N1357=0,IF(AND(OR(6=7,6=12),6&gt;=$K1357,6&lt;=IF($L1357="",12,$L1357)),$J1357,0),IF(AND(6&gt;=$K1357,6&lt;=IF($L1357="",12,$L1357),MOD(6-$K1357,$N1357)=0),$J1357,0)))</f>
        <v>0</v>
      </c>
      <c r="U1357" s="19" t="n">
        <f aca="false">IF(OR($M1357="",$M1357="ERR",$J1357="",$K1357="",$N1357=""),0,IF($N1357=0,IF(AND(OR(7=7,7=12),7&gt;=$K1357,7&lt;=IF($L1357="",12,$L1357)),$J1357,0),IF(AND(7&gt;=$K1357,7&lt;=IF($L1357="",12,$L1357),MOD(7-$K1357,$N1357)=0),$J1357,0)))</f>
        <v>0</v>
      </c>
      <c r="V1357" s="19" t="n">
        <f aca="false">IF(OR($M1357="",$M1357="ERR",$J1357="",$K1357="",$N1357=""),0,IF($N1357=0,IF(AND(OR(8=7,8=12),8&gt;=$K1357,8&lt;=IF($L1357="",12,$L1357)),$J1357,0),IF(AND(8&gt;=$K1357,8&lt;=IF($L1357="",12,$L1357),MOD(8-$K1357,$N1357)=0),$J1357,0)))</f>
        <v>0</v>
      </c>
      <c r="W1357" s="19" t="n">
        <f aca="false">IF(OR($M1357="",$M1357="ERR",$J1357="",$K1357="",$N1357=""),0,IF($N1357=0,IF(AND(OR(9=7,9=12),9&gt;=$K1357,9&lt;=IF($L1357="",12,$L1357)),$J1357,0),IF(AND(9&gt;=$K1357,9&lt;=IF($L1357="",12,$L1357),MOD(9-$K1357,$N1357)=0),$J1357,0)))</f>
        <v>0</v>
      </c>
      <c r="X1357" s="19" t="n">
        <f aca="false">IF(OR($M1357="",$M1357="ERR",$J1357="",$K1357="",$N1357=""),0,IF($N1357=0,IF(AND(OR(10=7,10=12),10&gt;=$K1357,10&lt;=IF($L1357="",12,$L1357)),$J1357,0),IF(AND(10&gt;=$K1357,10&lt;=IF($L1357="",12,$L1357),MOD(10-$K1357,$N1357)=0),$J1357,0)))</f>
        <v>0</v>
      </c>
      <c r="Y1357" s="19" t="n">
        <f aca="false">IF(OR($M1357="",$M1357="ERR",$J1357="",$K1357="",$N1357=""),0,IF($N1357=0,IF(AND(OR(11=7,11=12),11&gt;=$K1357,11&lt;=IF($L1357="",12,$L1357)),$J1357,0),IF(AND(11&gt;=$K1357,11&lt;=IF($L1357="",12,$L1357),MOD(11-$K1357,$N1357)=0),$J1357,0)))</f>
        <v>0</v>
      </c>
      <c r="Z1357" s="19" t="n">
        <f aca="false">IF(OR($M1357="",$M1357="ERR",$J1357="",$K1357="",$N1357=""),0,IF($N1357=0,IF(AND(OR(12=7,12=12),12&gt;=$K1357,12&lt;=IF($L1357="",12,$L1357)),$J1357,0),IF(AND(12&gt;=$K1357,12&lt;=IF($L1357="",12,$L1357),MOD(12-$K1357,$N1357)=0),$J1357,0)))</f>
        <v>0</v>
      </c>
      <c r="AA1357" s="36" t="n">
        <f aca="false">SUM(O1357:Z1357)</f>
        <v>0</v>
      </c>
      <c r="AB1357" s="15" t="str">
        <f aca="false">IF(AND($B1357="",$D1357="",$J1357=""),"",IF($B1357="","Falta código",IF(ISNA(MATCH($B1357,LST_COD,0)),"Código no registrado en Trabajadores",IF($E1357="","Concepto no está en el catálogo",IF($M1357="ERR","Retención de otro empleador: Origen = Otro empleador",IF(OR($J1357="",$K1357=""),"Falta monto o mes",IF(OR($K1357&lt;1,$K1357&gt;12),"Mes inicio inválido",IF(AND($L1357&lt;&gt;"",OR($L1357&lt;$K1357,$L1357&gt;12)),"Mes fin inválido",IF($N1357="","Falta frecuencia",IF(AND($G1357&lt;&gt;"Otro empleador",SUMPRODUCT(($O1357:$Z1357&lt;&gt;0)*(((COLUMN($O1357:$Z1357)-14)&lt;INDEX(Trabajadores!$M$6:$M$105,MATCH($B1357,LST_COD,0)))+((COLUMN($O1357:$Z1357)-14)&gt;INDEX(Trabajadores!$N$6:$N$105,MATCH($B1357,LST_COD,0)))))&gt;0),"Aviso: hay meses fuera del periodo laboral","OK"))))))))))</f>
        <v/>
      </c>
    </row>
    <row r="1358" customFormat="false" ht="15" hidden="false" customHeight="false" outlineLevel="0" collapsed="false">
      <c r="A1358" s="23" t="n">
        <v>1353</v>
      </c>
      <c r="B1358" s="7"/>
      <c r="C1358" s="35" t="str">
        <f aca="false">IF($B1358="","",IFERROR(INDEX(Trabajadores!$D$6:$D$105,MATCH($B1358,LST_COD,0)),"¿Código?"))</f>
        <v/>
      </c>
      <c r="D1358" s="30"/>
      <c r="E1358" s="9" t="str">
        <f aca="false">IF($D1358="","",IFERROR(VLOOKUP($D1358,CONC_TABLA,2,FALSE()),""))</f>
        <v/>
      </c>
      <c r="F1358" s="9" t="str">
        <f aca="false">IF($D1358="","",IFERROR(VLOOKUP($D1358,CONC_TABLA,3,FALSE()),""))</f>
        <v/>
      </c>
      <c r="G1358" s="30"/>
      <c r="H1358" s="30"/>
      <c r="I1358" s="30"/>
      <c r="J1358" s="29"/>
      <c r="K1358" s="28"/>
      <c r="L1358" s="28"/>
      <c r="M1358" s="9" t="str">
        <f aca="false">IF(OR($B1358="",$E1358=""),"",IF($E1358="INA","INA",IF($G1358="Otro empleador",IF($E1358="RET","RETO",IF($E1358="ORD","OTO","OTX")),IF($E1358="RET","ERR",$E1358))))</f>
        <v/>
      </c>
      <c r="N1358" s="9" t="str">
        <f aca="false">IF($I1358="","",IFERROR(VLOOKUP($I1358,FREC_TABLA,2,FALSE()),""))</f>
        <v/>
      </c>
      <c r="O1358" s="19" t="n">
        <f aca="false">IF(OR($M1358="",$M1358="ERR",$J1358="",$K1358="",$N1358=""),0,IF($N1358=0,IF(AND(OR(1=7,1=12),1&gt;=$K1358,1&lt;=IF($L1358="",12,$L1358)),$J1358,0),IF(AND(1&gt;=$K1358,1&lt;=IF($L1358="",12,$L1358),MOD(1-$K1358,$N1358)=0),$J1358,0)))</f>
        <v>0</v>
      </c>
      <c r="P1358" s="19" t="n">
        <f aca="false">IF(OR($M1358="",$M1358="ERR",$J1358="",$K1358="",$N1358=""),0,IF($N1358=0,IF(AND(OR(2=7,2=12),2&gt;=$K1358,2&lt;=IF($L1358="",12,$L1358)),$J1358,0),IF(AND(2&gt;=$K1358,2&lt;=IF($L1358="",12,$L1358),MOD(2-$K1358,$N1358)=0),$J1358,0)))</f>
        <v>0</v>
      </c>
      <c r="Q1358" s="19" t="n">
        <f aca="false">IF(OR($M1358="",$M1358="ERR",$J1358="",$K1358="",$N1358=""),0,IF($N1358=0,IF(AND(OR(3=7,3=12),3&gt;=$K1358,3&lt;=IF($L1358="",12,$L1358)),$J1358,0),IF(AND(3&gt;=$K1358,3&lt;=IF($L1358="",12,$L1358),MOD(3-$K1358,$N1358)=0),$J1358,0)))</f>
        <v>0</v>
      </c>
      <c r="R1358" s="19" t="n">
        <f aca="false">IF(OR($M1358="",$M1358="ERR",$J1358="",$K1358="",$N1358=""),0,IF($N1358=0,IF(AND(OR(4=7,4=12),4&gt;=$K1358,4&lt;=IF($L1358="",12,$L1358)),$J1358,0),IF(AND(4&gt;=$K1358,4&lt;=IF($L1358="",12,$L1358),MOD(4-$K1358,$N1358)=0),$J1358,0)))</f>
        <v>0</v>
      </c>
      <c r="S1358" s="19" t="n">
        <f aca="false">IF(OR($M1358="",$M1358="ERR",$J1358="",$K1358="",$N1358=""),0,IF($N1358=0,IF(AND(OR(5=7,5=12),5&gt;=$K1358,5&lt;=IF($L1358="",12,$L1358)),$J1358,0),IF(AND(5&gt;=$K1358,5&lt;=IF($L1358="",12,$L1358),MOD(5-$K1358,$N1358)=0),$J1358,0)))</f>
        <v>0</v>
      </c>
      <c r="T1358" s="19" t="n">
        <f aca="false">IF(OR($M1358="",$M1358="ERR",$J1358="",$K1358="",$N1358=""),0,IF($N1358=0,IF(AND(OR(6=7,6=12),6&gt;=$K1358,6&lt;=IF($L1358="",12,$L1358)),$J1358,0),IF(AND(6&gt;=$K1358,6&lt;=IF($L1358="",12,$L1358),MOD(6-$K1358,$N1358)=0),$J1358,0)))</f>
        <v>0</v>
      </c>
      <c r="U1358" s="19" t="n">
        <f aca="false">IF(OR($M1358="",$M1358="ERR",$J1358="",$K1358="",$N1358=""),0,IF($N1358=0,IF(AND(OR(7=7,7=12),7&gt;=$K1358,7&lt;=IF($L1358="",12,$L1358)),$J1358,0),IF(AND(7&gt;=$K1358,7&lt;=IF($L1358="",12,$L1358),MOD(7-$K1358,$N1358)=0),$J1358,0)))</f>
        <v>0</v>
      </c>
      <c r="V1358" s="19" t="n">
        <f aca="false">IF(OR($M1358="",$M1358="ERR",$J1358="",$K1358="",$N1358=""),0,IF($N1358=0,IF(AND(OR(8=7,8=12),8&gt;=$K1358,8&lt;=IF($L1358="",12,$L1358)),$J1358,0),IF(AND(8&gt;=$K1358,8&lt;=IF($L1358="",12,$L1358),MOD(8-$K1358,$N1358)=0),$J1358,0)))</f>
        <v>0</v>
      </c>
      <c r="W1358" s="19" t="n">
        <f aca="false">IF(OR($M1358="",$M1358="ERR",$J1358="",$K1358="",$N1358=""),0,IF($N1358=0,IF(AND(OR(9=7,9=12),9&gt;=$K1358,9&lt;=IF($L1358="",12,$L1358)),$J1358,0),IF(AND(9&gt;=$K1358,9&lt;=IF($L1358="",12,$L1358),MOD(9-$K1358,$N1358)=0),$J1358,0)))</f>
        <v>0</v>
      </c>
      <c r="X1358" s="19" t="n">
        <f aca="false">IF(OR($M1358="",$M1358="ERR",$J1358="",$K1358="",$N1358=""),0,IF($N1358=0,IF(AND(OR(10=7,10=12),10&gt;=$K1358,10&lt;=IF($L1358="",12,$L1358)),$J1358,0),IF(AND(10&gt;=$K1358,10&lt;=IF($L1358="",12,$L1358),MOD(10-$K1358,$N1358)=0),$J1358,0)))</f>
        <v>0</v>
      </c>
      <c r="Y1358" s="19" t="n">
        <f aca="false">IF(OR($M1358="",$M1358="ERR",$J1358="",$K1358="",$N1358=""),0,IF($N1358=0,IF(AND(OR(11=7,11=12),11&gt;=$K1358,11&lt;=IF($L1358="",12,$L1358)),$J1358,0),IF(AND(11&gt;=$K1358,11&lt;=IF($L1358="",12,$L1358),MOD(11-$K1358,$N1358)=0),$J1358,0)))</f>
        <v>0</v>
      </c>
      <c r="Z1358" s="19" t="n">
        <f aca="false">IF(OR($M1358="",$M1358="ERR",$J1358="",$K1358="",$N1358=""),0,IF($N1358=0,IF(AND(OR(12=7,12=12),12&gt;=$K1358,12&lt;=IF($L1358="",12,$L1358)),$J1358,0),IF(AND(12&gt;=$K1358,12&lt;=IF($L1358="",12,$L1358),MOD(12-$K1358,$N1358)=0),$J1358,0)))</f>
        <v>0</v>
      </c>
      <c r="AA1358" s="36" t="n">
        <f aca="false">SUM(O1358:Z1358)</f>
        <v>0</v>
      </c>
      <c r="AB1358" s="15" t="str">
        <f aca="false">IF(AND($B1358="",$D1358="",$J1358=""),"",IF($B1358="","Falta código",IF(ISNA(MATCH($B1358,LST_COD,0)),"Código no registrado en Trabajadores",IF($E1358="","Concepto no está en el catálogo",IF($M1358="ERR","Retención de otro empleador: Origen = Otro empleador",IF(OR($J1358="",$K1358=""),"Falta monto o mes",IF(OR($K1358&lt;1,$K1358&gt;12),"Mes inicio inválido",IF(AND($L1358&lt;&gt;"",OR($L1358&lt;$K1358,$L1358&gt;12)),"Mes fin inválido",IF($N1358="","Falta frecuencia",IF(AND($G1358&lt;&gt;"Otro empleador",SUMPRODUCT(($O1358:$Z1358&lt;&gt;0)*(((COLUMN($O1358:$Z1358)-14)&lt;INDEX(Trabajadores!$M$6:$M$105,MATCH($B1358,LST_COD,0)))+((COLUMN($O1358:$Z1358)-14)&gt;INDEX(Trabajadores!$N$6:$N$105,MATCH($B1358,LST_COD,0)))))&gt;0),"Aviso: hay meses fuera del periodo laboral","OK"))))))))))</f>
        <v/>
      </c>
    </row>
    <row r="1359" customFormat="false" ht="15" hidden="false" customHeight="false" outlineLevel="0" collapsed="false">
      <c r="A1359" s="23" t="n">
        <v>1354</v>
      </c>
      <c r="B1359" s="7"/>
      <c r="C1359" s="35" t="str">
        <f aca="false">IF($B1359="","",IFERROR(INDEX(Trabajadores!$D$6:$D$105,MATCH($B1359,LST_COD,0)),"¿Código?"))</f>
        <v/>
      </c>
      <c r="D1359" s="30"/>
      <c r="E1359" s="9" t="str">
        <f aca="false">IF($D1359="","",IFERROR(VLOOKUP($D1359,CONC_TABLA,2,FALSE()),""))</f>
        <v/>
      </c>
      <c r="F1359" s="9" t="str">
        <f aca="false">IF($D1359="","",IFERROR(VLOOKUP($D1359,CONC_TABLA,3,FALSE()),""))</f>
        <v/>
      </c>
      <c r="G1359" s="30"/>
      <c r="H1359" s="30"/>
      <c r="I1359" s="30"/>
      <c r="J1359" s="29"/>
      <c r="K1359" s="28"/>
      <c r="L1359" s="28"/>
      <c r="M1359" s="9" t="str">
        <f aca="false">IF(OR($B1359="",$E1359=""),"",IF($E1359="INA","INA",IF($G1359="Otro empleador",IF($E1359="RET","RETO",IF($E1359="ORD","OTO","OTX")),IF($E1359="RET","ERR",$E1359))))</f>
        <v/>
      </c>
      <c r="N1359" s="9" t="str">
        <f aca="false">IF($I1359="","",IFERROR(VLOOKUP($I1359,FREC_TABLA,2,FALSE()),""))</f>
        <v/>
      </c>
      <c r="O1359" s="19" t="n">
        <f aca="false">IF(OR($M1359="",$M1359="ERR",$J1359="",$K1359="",$N1359=""),0,IF($N1359=0,IF(AND(OR(1=7,1=12),1&gt;=$K1359,1&lt;=IF($L1359="",12,$L1359)),$J1359,0),IF(AND(1&gt;=$K1359,1&lt;=IF($L1359="",12,$L1359),MOD(1-$K1359,$N1359)=0),$J1359,0)))</f>
        <v>0</v>
      </c>
      <c r="P1359" s="19" t="n">
        <f aca="false">IF(OR($M1359="",$M1359="ERR",$J1359="",$K1359="",$N1359=""),0,IF($N1359=0,IF(AND(OR(2=7,2=12),2&gt;=$K1359,2&lt;=IF($L1359="",12,$L1359)),$J1359,0),IF(AND(2&gt;=$K1359,2&lt;=IF($L1359="",12,$L1359),MOD(2-$K1359,$N1359)=0),$J1359,0)))</f>
        <v>0</v>
      </c>
      <c r="Q1359" s="19" t="n">
        <f aca="false">IF(OR($M1359="",$M1359="ERR",$J1359="",$K1359="",$N1359=""),0,IF($N1359=0,IF(AND(OR(3=7,3=12),3&gt;=$K1359,3&lt;=IF($L1359="",12,$L1359)),$J1359,0),IF(AND(3&gt;=$K1359,3&lt;=IF($L1359="",12,$L1359),MOD(3-$K1359,$N1359)=0),$J1359,0)))</f>
        <v>0</v>
      </c>
      <c r="R1359" s="19" t="n">
        <f aca="false">IF(OR($M1359="",$M1359="ERR",$J1359="",$K1359="",$N1359=""),0,IF($N1359=0,IF(AND(OR(4=7,4=12),4&gt;=$K1359,4&lt;=IF($L1359="",12,$L1359)),$J1359,0),IF(AND(4&gt;=$K1359,4&lt;=IF($L1359="",12,$L1359),MOD(4-$K1359,$N1359)=0),$J1359,0)))</f>
        <v>0</v>
      </c>
      <c r="S1359" s="19" t="n">
        <f aca="false">IF(OR($M1359="",$M1359="ERR",$J1359="",$K1359="",$N1359=""),0,IF($N1359=0,IF(AND(OR(5=7,5=12),5&gt;=$K1359,5&lt;=IF($L1359="",12,$L1359)),$J1359,0),IF(AND(5&gt;=$K1359,5&lt;=IF($L1359="",12,$L1359),MOD(5-$K1359,$N1359)=0),$J1359,0)))</f>
        <v>0</v>
      </c>
      <c r="T1359" s="19" t="n">
        <f aca="false">IF(OR($M1359="",$M1359="ERR",$J1359="",$K1359="",$N1359=""),0,IF($N1359=0,IF(AND(OR(6=7,6=12),6&gt;=$K1359,6&lt;=IF($L1359="",12,$L1359)),$J1359,0),IF(AND(6&gt;=$K1359,6&lt;=IF($L1359="",12,$L1359),MOD(6-$K1359,$N1359)=0),$J1359,0)))</f>
        <v>0</v>
      </c>
      <c r="U1359" s="19" t="n">
        <f aca="false">IF(OR($M1359="",$M1359="ERR",$J1359="",$K1359="",$N1359=""),0,IF($N1359=0,IF(AND(OR(7=7,7=12),7&gt;=$K1359,7&lt;=IF($L1359="",12,$L1359)),$J1359,0),IF(AND(7&gt;=$K1359,7&lt;=IF($L1359="",12,$L1359),MOD(7-$K1359,$N1359)=0),$J1359,0)))</f>
        <v>0</v>
      </c>
      <c r="V1359" s="19" t="n">
        <f aca="false">IF(OR($M1359="",$M1359="ERR",$J1359="",$K1359="",$N1359=""),0,IF($N1359=0,IF(AND(OR(8=7,8=12),8&gt;=$K1359,8&lt;=IF($L1359="",12,$L1359)),$J1359,0),IF(AND(8&gt;=$K1359,8&lt;=IF($L1359="",12,$L1359),MOD(8-$K1359,$N1359)=0),$J1359,0)))</f>
        <v>0</v>
      </c>
      <c r="W1359" s="19" t="n">
        <f aca="false">IF(OR($M1359="",$M1359="ERR",$J1359="",$K1359="",$N1359=""),0,IF($N1359=0,IF(AND(OR(9=7,9=12),9&gt;=$K1359,9&lt;=IF($L1359="",12,$L1359)),$J1359,0),IF(AND(9&gt;=$K1359,9&lt;=IF($L1359="",12,$L1359),MOD(9-$K1359,$N1359)=0),$J1359,0)))</f>
        <v>0</v>
      </c>
      <c r="X1359" s="19" t="n">
        <f aca="false">IF(OR($M1359="",$M1359="ERR",$J1359="",$K1359="",$N1359=""),0,IF($N1359=0,IF(AND(OR(10=7,10=12),10&gt;=$K1359,10&lt;=IF($L1359="",12,$L1359)),$J1359,0),IF(AND(10&gt;=$K1359,10&lt;=IF($L1359="",12,$L1359),MOD(10-$K1359,$N1359)=0),$J1359,0)))</f>
        <v>0</v>
      </c>
      <c r="Y1359" s="19" t="n">
        <f aca="false">IF(OR($M1359="",$M1359="ERR",$J1359="",$K1359="",$N1359=""),0,IF($N1359=0,IF(AND(OR(11=7,11=12),11&gt;=$K1359,11&lt;=IF($L1359="",12,$L1359)),$J1359,0),IF(AND(11&gt;=$K1359,11&lt;=IF($L1359="",12,$L1359),MOD(11-$K1359,$N1359)=0),$J1359,0)))</f>
        <v>0</v>
      </c>
      <c r="Z1359" s="19" t="n">
        <f aca="false">IF(OR($M1359="",$M1359="ERR",$J1359="",$K1359="",$N1359=""),0,IF($N1359=0,IF(AND(OR(12=7,12=12),12&gt;=$K1359,12&lt;=IF($L1359="",12,$L1359)),$J1359,0),IF(AND(12&gt;=$K1359,12&lt;=IF($L1359="",12,$L1359),MOD(12-$K1359,$N1359)=0),$J1359,0)))</f>
        <v>0</v>
      </c>
      <c r="AA1359" s="36" t="n">
        <f aca="false">SUM(O1359:Z1359)</f>
        <v>0</v>
      </c>
      <c r="AB1359" s="15" t="str">
        <f aca="false">IF(AND($B1359="",$D1359="",$J1359=""),"",IF($B1359="","Falta código",IF(ISNA(MATCH($B1359,LST_COD,0)),"Código no registrado en Trabajadores",IF($E1359="","Concepto no está en el catálogo",IF($M1359="ERR","Retención de otro empleador: Origen = Otro empleador",IF(OR($J1359="",$K1359=""),"Falta monto o mes",IF(OR($K1359&lt;1,$K1359&gt;12),"Mes inicio inválido",IF(AND($L1359&lt;&gt;"",OR($L1359&lt;$K1359,$L1359&gt;12)),"Mes fin inválido",IF($N1359="","Falta frecuencia",IF(AND($G1359&lt;&gt;"Otro empleador",SUMPRODUCT(($O1359:$Z1359&lt;&gt;0)*(((COLUMN($O1359:$Z1359)-14)&lt;INDEX(Trabajadores!$M$6:$M$105,MATCH($B1359,LST_COD,0)))+((COLUMN($O1359:$Z1359)-14)&gt;INDEX(Trabajadores!$N$6:$N$105,MATCH($B1359,LST_COD,0)))))&gt;0),"Aviso: hay meses fuera del periodo laboral","OK"))))))))))</f>
        <v/>
      </c>
    </row>
    <row r="1360" customFormat="false" ht="15" hidden="false" customHeight="false" outlineLevel="0" collapsed="false">
      <c r="A1360" s="23" t="n">
        <v>1355</v>
      </c>
      <c r="B1360" s="7"/>
      <c r="C1360" s="35" t="str">
        <f aca="false">IF($B1360="","",IFERROR(INDEX(Trabajadores!$D$6:$D$105,MATCH($B1360,LST_COD,0)),"¿Código?"))</f>
        <v/>
      </c>
      <c r="D1360" s="30"/>
      <c r="E1360" s="9" t="str">
        <f aca="false">IF($D1360="","",IFERROR(VLOOKUP($D1360,CONC_TABLA,2,FALSE()),""))</f>
        <v/>
      </c>
      <c r="F1360" s="9" t="str">
        <f aca="false">IF($D1360="","",IFERROR(VLOOKUP($D1360,CONC_TABLA,3,FALSE()),""))</f>
        <v/>
      </c>
      <c r="G1360" s="30"/>
      <c r="H1360" s="30"/>
      <c r="I1360" s="30"/>
      <c r="J1360" s="29"/>
      <c r="K1360" s="28"/>
      <c r="L1360" s="28"/>
      <c r="M1360" s="9" t="str">
        <f aca="false">IF(OR($B1360="",$E1360=""),"",IF($E1360="INA","INA",IF($G1360="Otro empleador",IF($E1360="RET","RETO",IF($E1360="ORD","OTO","OTX")),IF($E1360="RET","ERR",$E1360))))</f>
        <v/>
      </c>
      <c r="N1360" s="9" t="str">
        <f aca="false">IF($I1360="","",IFERROR(VLOOKUP($I1360,FREC_TABLA,2,FALSE()),""))</f>
        <v/>
      </c>
      <c r="O1360" s="19" t="n">
        <f aca="false">IF(OR($M1360="",$M1360="ERR",$J1360="",$K1360="",$N1360=""),0,IF($N1360=0,IF(AND(OR(1=7,1=12),1&gt;=$K1360,1&lt;=IF($L1360="",12,$L1360)),$J1360,0),IF(AND(1&gt;=$K1360,1&lt;=IF($L1360="",12,$L1360),MOD(1-$K1360,$N1360)=0),$J1360,0)))</f>
        <v>0</v>
      </c>
      <c r="P1360" s="19" t="n">
        <f aca="false">IF(OR($M1360="",$M1360="ERR",$J1360="",$K1360="",$N1360=""),0,IF($N1360=0,IF(AND(OR(2=7,2=12),2&gt;=$K1360,2&lt;=IF($L1360="",12,$L1360)),$J1360,0),IF(AND(2&gt;=$K1360,2&lt;=IF($L1360="",12,$L1360),MOD(2-$K1360,$N1360)=0),$J1360,0)))</f>
        <v>0</v>
      </c>
      <c r="Q1360" s="19" t="n">
        <f aca="false">IF(OR($M1360="",$M1360="ERR",$J1360="",$K1360="",$N1360=""),0,IF($N1360=0,IF(AND(OR(3=7,3=12),3&gt;=$K1360,3&lt;=IF($L1360="",12,$L1360)),$J1360,0),IF(AND(3&gt;=$K1360,3&lt;=IF($L1360="",12,$L1360),MOD(3-$K1360,$N1360)=0),$J1360,0)))</f>
        <v>0</v>
      </c>
      <c r="R1360" s="19" t="n">
        <f aca="false">IF(OR($M1360="",$M1360="ERR",$J1360="",$K1360="",$N1360=""),0,IF($N1360=0,IF(AND(OR(4=7,4=12),4&gt;=$K1360,4&lt;=IF($L1360="",12,$L1360)),$J1360,0),IF(AND(4&gt;=$K1360,4&lt;=IF($L1360="",12,$L1360),MOD(4-$K1360,$N1360)=0),$J1360,0)))</f>
        <v>0</v>
      </c>
      <c r="S1360" s="19" t="n">
        <f aca="false">IF(OR($M1360="",$M1360="ERR",$J1360="",$K1360="",$N1360=""),0,IF($N1360=0,IF(AND(OR(5=7,5=12),5&gt;=$K1360,5&lt;=IF($L1360="",12,$L1360)),$J1360,0),IF(AND(5&gt;=$K1360,5&lt;=IF($L1360="",12,$L1360),MOD(5-$K1360,$N1360)=0),$J1360,0)))</f>
        <v>0</v>
      </c>
      <c r="T1360" s="19" t="n">
        <f aca="false">IF(OR($M1360="",$M1360="ERR",$J1360="",$K1360="",$N1360=""),0,IF($N1360=0,IF(AND(OR(6=7,6=12),6&gt;=$K1360,6&lt;=IF($L1360="",12,$L1360)),$J1360,0),IF(AND(6&gt;=$K1360,6&lt;=IF($L1360="",12,$L1360),MOD(6-$K1360,$N1360)=0),$J1360,0)))</f>
        <v>0</v>
      </c>
      <c r="U1360" s="19" t="n">
        <f aca="false">IF(OR($M1360="",$M1360="ERR",$J1360="",$K1360="",$N1360=""),0,IF($N1360=0,IF(AND(OR(7=7,7=12),7&gt;=$K1360,7&lt;=IF($L1360="",12,$L1360)),$J1360,0),IF(AND(7&gt;=$K1360,7&lt;=IF($L1360="",12,$L1360),MOD(7-$K1360,$N1360)=0),$J1360,0)))</f>
        <v>0</v>
      </c>
      <c r="V1360" s="19" t="n">
        <f aca="false">IF(OR($M1360="",$M1360="ERR",$J1360="",$K1360="",$N1360=""),0,IF($N1360=0,IF(AND(OR(8=7,8=12),8&gt;=$K1360,8&lt;=IF($L1360="",12,$L1360)),$J1360,0),IF(AND(8&gt;=$K1360,8&lt;=IF($L1360="",12,$L1360),MOD(8-$K1360,$N1360)=0),$J1360,0)))</f>
        <v>0</v>
      </c>
      <c r="W1360" s="19" t="n">
        <f aca="false">IF(OR($M1360="",$M1360="ERR",$J1360="",$K1360="",$N1360=""),0,IF($N1360=0,IF(AND(OR(9=7,9=12),9&gt;=$K1360,9&lt;=IF($L1360="",12,$L1360)),$J1360,0),IF(AND(9&gt;=$K1360,9&lt;=IF($L1360="",12,$L1360),MOD(9-$K1360,$N1360)=0),$J1360,0)))</f>
        <v>0</v>
      </c>
      <c r="X1360" s="19" t="n">
        <f aca="false">IF(OR($M1360="",$M1360="ERR",$J1360="",$K1360="",$N1360=""),0,IF($N1360=0,IF(AND(OR(10=7,10=12),10&gt;=$K1360,10&lt;=IF($L1360="",12,$L1360)),$J1360,0),IF(AND(10&gt;=$K1360,10&lt;=IF($L1360="",12,$L1360),MOD(10-$K1360,$N1360)=0),$J1360,0)))</f>
        <v>0</v>
      </c>
      <c r="Y1360" s="19" t="n">
        <f aca="false">IF(OR($M1360="",$M1360="ERR",$J1360="",$K1360="",$N1360=""),0,IF($N1360=0,IF(AND(OR(11=7,11=12),11&gt;=$K1360,11&lt;=IF($L1360="",12,$L1360)),$J1360,0),IF(AND(11&gt;=$K1360,11&lt;=IF($L1360="",12,$L1360),MOD(11-$K1360,$N1360)=0),$J1360,0)))</f>
        <v>0</v>
      </c>
      <c r="Z1360" s="19" t="n">
        <f aca="false">IF(OR($M1360="",$M1360="ERR",$J1360="",$K1360="",$N1360=""),0,IF($N1360=0,IF(AND(OR(12=7,12=12),12&gt;=$K1360,12&lt;=IF($L1360="",12,$L1360)),$J1360,0),IF(AND(12&gt;=$K1360,12&lt;=IF($L1360="",12,$L1360),MOD(12-$K1360,$N1360)=0),$J1360,0)))</f>
        <v>0</v>
      </c>
      <c r="AA1360" s="36" t="n">
        <f aca="false">SUM(O1360:Z1360)</f>
        <v>0</v>
      </c>
      <c r="AB1360" s="15" t="str">
        <f aca="false">IF(AND($B1360="",$D1360="",$J1360=""),"",IF($B1360="","Falta código",IF(ISNA(MATCH($B1360,LST_COD,0)),"Código no registrado en Trabajadores",IF($E1360="","Concepto no está en el catálogo",IF($M1360="ERR","Retención de otro empleador: Origen = Otro empleador",IF(OR($J1360="",$K1360=""),"Falta monto o mes",IF(OR($K1360&lt;1,$K1360&gt;12),"Mes inicio inválido",IF(AND($L1360&lt;&gt;"",OR($L1360&lt;$K1360,$L1360&gt;12)),"Mes fin inválido",IF($N1360="","Falta frecuencia",IF(AND($G1360&lt;&gt;"Otro empleador",SUMPRODUCT(($O1360:$Z1360&lt;&gt;0)*(((COLUMN($O1360:$Z1360)-14)&lt;INDEX(Trabajadores!$M$6:$M$105,MATCH($B1360,LST_COD,0)))+((COLUMN($O1360:$Z1360)-14)&gt;INDEX(Trabajadores!$N$6:$N$105,MATCH($B1360,LST_COD,0)))))&gt;0),"Aviso: hay meses fuera del periodo laboral","OK"))))))))))</f>
        <v/>
      </c>
    </row>
    <row r="1361" customFormat="false" ht="15" hidden="false" customHeight="false" outlineLevel="0" collapsed="false">
      <c r="A1361" s="23" t="n">
        <v>1356</v>
      </c>
      <c r="B1361" s="7"/>
      <c r="C1361" s="35" t="str">
        <f aca="false">IF($B1361="","",IFERROR(INDEX(Trabajadores!$D$6:$D$105,MATCH($B1361,LST_COD,0)),"¿Código?"))</f>
        <v/>
      </c>
      <c r="D1361" s="30"/>
      <c r="E1361" s="9" t="str">
        <f aca="false">IF($D1361="","",IFERROR(VLOOKUP($D1361,CONC_TABLA,2,FALSE()),""))</f>
        <v/>
      </c>
      <c r="F1361" s="9" t="str">
        <f aca="false">IF($D1361="","",IFERROR(VLOOKUP($D1361,CONC_TABLA,3,FALSE()),""))</f>
        <v/>
      </c>
      <c r="G1361" s="30"/>
      <c r="H1361" s="30"/>
      <c r="I1361" s="30"/>
      <c r="J1361" s="29"/>
      <c r="K1361" s="28"/>
      <c r="L1361" s="28"/>
      <c r="M1361" s="9" t="str">
        <f aca="false">IF(OR($B1361="",$E1361=""),"",IF($E1361="INA","INA",IF($G1361="Otro empleador",IF($E1361="RET","RETO",IF($E1361="ORD","OTO","OTX")),IF($E1361="RET","ERR",$E1361))))</f>
        <v/>
      </c>
      <c r="N1361" s="9" t="str">
        <f aca="false">IF($I1361="","",IFERROR(VLOOKUP($I1361,FREC_TABLA,2,FALSE()),""))</f>
        <v/>
      </c>
      <c r="O1361" s="19" t="n">
        <f aca="false">IF(OR($M1361="",$M1361="ERR",$J1361="",$K1361="",$N1361=""),0,IF($N1361=0,IF(AND(OR(1=7,1=12),1&gt;=$K1361,1&lt;=IF($L1361="",12,$L1361)),$J1361,0),IF(AND(1&gt;=$K1361,1&lt;=IF($L1361="",12,$L1361),MOD(1-$K1361,$N1361)=0),$J1361,0)))</f>
        <v>0</v>
      </c>
      <c r="P1361" s="19" t="n">
        <f aca="false">IF(OR($M1361="",$M1361="ERR",$J1361="",$K1361="",$N1361=""),0,IF($N1361=0,IF(AND(OR(2=7,2=12),2&gt;=$K1361,2&lt;=IF($L1361="",12,$L1361)),$J1361,0),IF(AND(2&gt;=$K1361,2&lt;=IF($L1361="",12,$L1361),MOD(2-$K1361,$N1361)=0),$J1361,0)))</f>
        <v>0</v>
      </c>
      <c r="Q1361" s="19" t="n">
        <f aca="false">IF(OR($M1361="",$M1361="ERR",$J1361="",$K1361="",$N1361=""),0,IF($N1361=0,IF(AND(OR(3=7,3=12),3&gt;=$K1361,3&lt;=IF($L1361="",12,$L1361)),$J1361,0),IF(AND(3&gt;=$K1361,3&lt;=IF($L1361="",12,$L1361),MOD(3-$K1361,$N1361)=0),$J1361,0)))</f>
        <v>0</v>
      </c>
      <c r="R1361" s="19" t="n">
        <f aca="false">IF(OR($M1361="",$M1361="ERR",$J1361="",$K1361="",$N1361=""),0,IF($N1361=0,IF(AND(OR(4=7,4=12),4&gt;=$K1361,4&lt;=IF($L1361="",12,$L1361)),$J1361,0),IF(AND(4&gt;=$K1361,4&lt;=IF($L1361="",12,$L1361),MOD(4-$K1361,$N1361)=0),$J1361,0)))</f>
        <v>0</v>
      </c>
      <c r="S1361" s="19" t="n">
        <f aca="false">IF(OR($M1361="",$M1361="ERR",$J1361="",$K1361="",$N1361=""),0,IF($N1361=0,IF(AND(OR(5=7,5=12),5&gt;=$K1361,5&lt;=IF($L1361="",12,$L1361)),$J1361,0),IF(AND(5&gt;=$K1361,5&lt;=IF($L1361="",12,$L1361),MOD(5-$K1361,$N1361)=0),$J1361,0)))</f>
        <v>0</v>
      </c>
      <c r="T1361" s="19" t="n">
        <f aca="false">IF(OR($M1361="",$M1361="ERR",$J1361="",$K1361="",$N1361=""),0,IF($N1361=0,IF(AND(OR(6=7,6=12),6&gt;=$K1361,6&lt;=IF($L1361="",12,$L1361)),$J1361,0),IF(AND(6&gt;=$K1361,6&lt;=IF($L1361="",12,$L1361),MOD(6-$K1361,$N1361)=0),$J1361,0)))</f>
        <v>0</v>
      </c>
      <c r="U1361" s="19" t="n">
        <f aca="false">IF(OR($M1361="",$M1361="ERR",$J1361="",$K1361="",$N1361=""),0,IF($N1361=0,IF(AND(OR(7=7,7=12),7&gt;=$K1361,7&lt;=IF($L1361="",12,$L1361)),$J1361,0),IF(AND(7&gt;=$K1361,7&lt;=IF($L1361="",12,$L1361),MOD(7-$K1361,$N1361)=0),$J1361,0)))</f>
        <v>0</v>
      </c>
      <c r="V1361" s="19" t="n">
        <f aca="false">IF(OR($M1361="",$M1361="ERR",$J1361="",$K1361="",$N1361=""),0,IF($N1361=0,IF(AND(OR(8=7,8=12),8&gt;=$K1361,8&lt;=IF($L1361="",12,$L1361)),$J1361,0),IF(AND(8&gt;=$K1361,8&lt;=IF($L1361="",12,$L1361),MOD(8-$K1361,$N1361)=0),$J1361,0)))</f>
        <v>0</v>
      </c>
      <c r="W1361" s="19" t="n">
        <f aca="false">IF(OR($M1361="",$M1361="ERR",$J1361="",$K1361="",$N1361=""),0,IF($N1361=0,IF(AND(OR(9=7,9=12),9&gt;=$K1361,9&lt;=IF($L1361="",12,$L1361)),$J1361,0),IF(AND(9&gt;=$K1361,9&lt;=IF($L1361="",12,$L1361),MOD(9-$K1361,$N1361)=0),$J1361,0)))</f>
        <v>0</v>
      </c>
      <c r="X1361" s="19" t="n">
        <f aca="false">IF(OR($M1361="",$M1361="ERR",$J1361="",$K1361="",$N1361=""),0,IF($N1361=0,IF(AND(OR(10=7,10=12),10&gt;=$K1361,10&lt;=IF($L1361="",12,$L1361)),$J1361,0),IF(AND(10&gt;=$K1361,10&lt;=IF($L1361="",12,$L1361),MOD(10-$K1361,$N1361)=0),$J1361,0)))</f>
        <v>0</v>
      </c>
      <c r="Y1361" s="19" t="n">
        <f aca="false">IF(OR($M1361="",$M1361="ERR",$J1361="",$K1361="",$N1361=""),0,IF($N1361=0,IF(AND(OR(11=7,11=12),11&gt;=$K1361,11&lt;=IF($L1361="",12,$L1361)),$J1361,0),IF(AND(11&gt;=$K1361,11&lt;=IF($L1361="",12,$L1361),MOD(11-$K1361,$N1361)=0),$J1361,0)))</f>
        <v>0</v>
      </c>
      <c r="Z1361" s="19" t="n">
        <f aca="false">IF(OR($M1361="",$M1361="ERR",$J1361="",$K1361="",$N1361=""),0,IF($N1361=0,IF(AND(OR(12=7,12=12),12&gt;=$K1361,12&lt;=IF($L1361="",12,$L1361)),$J1361,0),IF(AND(12&gt;=$K1361,12&lt;=IF($L1361="",12,$L1361),MOD(12-$K1361,$N1361)=0),$J1361,0)))</f>
        <v>0</v>
      </c>
      <c r="AA1361" s="36" t="n">
        <f aca="false">SUM(O1361:Z1361)</f>
        <v>0</v>
      </c>
      <c r="AB1361" s="15" t="str">
        <f aca="false">IF(AND($B1361="",$D1361="",$J1361=""),"",IF($B1361="","Falta código",IF(ISNA(MATCH($B1361,LST_COD,0)),"Código no registrado en Trabajadores",IF($E1361="","Concepto no está en el catálogo",IF($M1361="ERR","Retención de otro empleador: Origen = Otro empleador",IF(OR($J1361="",$K1361=""),"Falta monto o mes",IF(OR($K1361&lt;1,$K1361&gt;12),"Mes inicio inválido",IF(AND($L1361&lt;&gt;"",OR($L1361&lt;$K1361,$L1361&gt;12)),"Mes fin inválido",IF($N1361="","Falta frecuencia",IF(AND($G1361&lt;&gt;"Otro empleador",SUMPRODUCT(($O1361:$Z1361&lt;&gt;0)*(((COLUMN($O1361:$Z1361)-14)&lt;INDEX(Trabajadores!$M$6:$M$105,MATCH($B1361,LST_COD,0)))+((COLUMN($O1361:$Z1361)-14)&gt;INDEX(Trabajadores!$N$6:$N$105,MATCH($B1361,LST_COD,0)))))&gt;0),"Aviso: hay meses fuera del periodo laboral","OK"))))))))))</f>
        <v/>
      </c>
    </row>
    <row r="1362" customFormat="false" ht="15" hidden="false" customHeight="false" outlineLevel="0" collapsed="false">
      <c r="A1362" s="23" t="n">
        <v>1357</v>
      </c>
      <c r="B1362" s="7"/>
      <c r="C1362" s="35" t="str">
        <f aca="false">IF($B1362="","",IFERROR(INDEX(Trabajadores!$D$6:$D$105,MATCH($B1362,LST_COD,0)),"¿Código?"))</f>
        <v/>
      </c>
      <c r="D1362" s="30"/>
      <c r="E1362" s="9" t="str">
        <f aca="false">IF($D1362="","",IFERROR(VLOOKUP($D1362,CONC_TABLA,2,FALSE()),""))</f>
        <v/>
      </c>
      <c r="F1362" s="9" t="str">
        <f aca="false">IF($D1362="","",IFERROR(VLOOKUP($D1362,CONC_TABLA,3,FALSE()),""))</f>
        <v/>
      </c>
      <c r="G1362" s="30"/>
      <c r="H1362" s="30"/>
      <c r="I1362" s="30"/>
      <c r="J1362" s="29"/>
      <c r="K1362" s="28"/>
      <c r="L1362" s="28"/>
      <c r="M1362" s="9" t="str">
        <f aca="false">IF(OR($B1362="",$E1362=""),"",IF($E1362="INA","INA",IF($G1362="Otro empleador",IF($E1362="RET","RETO",IF($E1362="ORD","OTO","OTX")),IF($E1362="RET","ERR",$E1362))))</f>
        <v/>
      </c>
      <c r="N1362" s="9" t="str">
        <f aca="false">IF($I1362="","",IFERROR(VLOOKUP($I1362,FREC_TABLA,2,FALSE()),""))</f>
        <v/>
      </c>
      <c r="O1362" s="19" t="n">
        <f aca="false">IF(OR($M1362="",$M1362="ERR",$J1362="",$K1362="",$N1362=""),0,IF($N1362=0,IF(AND(OR(1=7,1=12),1&gt;=$K1362,1&lt;=IF($L1362="",12,$L1362)),$J1362,0),IF(AND(1&gt;=$K1362,1&lt;=IF($L1362="",12,$L1362),MOD(1-$K1362,$N1362)=0),$J1362,0)))</f>
        <v>0</v>
      </c>
      <c r="P1362" s="19" t="n">
        <f aca="false">IF(OR($M1362="",$M1362="ERR",$J1362="",$K1362="",$N1362=""),0,IF($N1362=0,IF(AND(OR(2=7,2=12),2&gt;=$K1362,2&lt;=IF($L1362="",12,$L1362)),$J1362,0),IF(AND(2&gt;=$K1362,2&lt;=IF($L1362="",12,$L1362),MOD(2-$K1362,$N1362)=0),$J1362,0)))</f>
        <v>0</v>
      </c>
      <c r="Q1362" s="19" t="n">
        <f aca="false">IF(OR($M1362="",$M1362="ERR",$J1362="",$K1362="",$N1362=""),0,IF($N1362=0,IF(AND(OR(3=7,3=12),3&gt;=$K1362,3&lt;=IF($L1362="",12,$L1362)),$J1362,0),IF(AND(3&gt;=$K1362,3&lt;=IF($L1362="",12,$L1362),MOD(3-$K1362,$N1362)=0),$J1362,0)))</f>
        <v>0</v>
      </c>
      <c r="R1362" s="19" t="n">
        <f aca="false">IF(OR($M1362="",$M1362="ERR",$J1362="",$K1362="",$N1362=""),0,IF($N1362=0,IF(AND(OR(4=7,4=12),4&gt;=$K1362,4&lt;=IF($L1362="",12,$L1362)),$J1362,0),IF(AND(4&gt;=$K1362,4&lt;=IF($L1362="",12,$L1362),MOD(4-$K1362,$N1362)=0),$J1362,0)))</f>
        <v>0</v>
      </c>
      <c r="S1362" s="19" t="n">
        <f aca="false">IF(OR($M1362="",$M1362="ERR",$J1362="",$K1362="",$N1362=""),0,IF($N1362=0,IF(AND(OR(5=7,5=12),5&gt;=$K1362,5&lt;=IF($L1362="",12,$L1362)),$J1362,0),IF(AND(5&gt;=$K1362,5&lt;=IF($L1362="",12,$L1362),MOD(5-$K1362,$N1362)=0),$J1362,0)))</f>
        <v>0</v>
      </c>
      <c r="T1362" s="19" t="n">
        <f aca="false">IF(OR($M1362="",$M1362="ERR",$J1362="",$K1362="",$N1362=""),0,IF($N1362=0,IF(AND(OR(6=7,6=12),6&gt;=$K1362,6&lt;=IF($L1362="",12,$L1362)),$J1362,0),IF(AND(6&gt;=$K1362,6&lt;=IF($L1362="",12,$L1362),MOD(6-$K1362,$N1362)=0),$J1362,0)))</f>
        <v>0</v>
      </c>
      <c r="U1362" s="19" t="n">
        <f aca="false">IF(OR($M1362="",$M1362="ERR",$J1362="",$K1362="",$N1362=""),0,IF($N1362=0,IF(AND(OR(7=7,7=12),7&gt;=$K1362,7&lt;=IF($L1362="",12,$L1362)),$J1362,0),IF(AND(7&gt;=$K1362,7&lt;=IF($L1362="",12,$L1362),MOD(7-$K1362,$N1362)=0),$J1362,0)))</f>
        <v>0</v>
      </c>
      <c r="V1362" s="19" t="n">
        <f aca="false">IF(OR($M1362="",$M1362="ERR",$J1362="",$K1362="",$N1362=""),0,IF($N1362=0,IF(AND(OR(8=7,8=12),8&gt;=$K1362,8&lt;=IF($L1362="",12,$L1362)),$J1362,0),IF(AND(8&gt;=$K1362,8&lt;=IF($L1362="",12,$L1362),MOD(8-$K1362,$N1362)=0),$J1362,0)))</f>
        <v>0</v>
      </c>
      <c r="W1362" s="19" t="n">
        <f aca="false">IF(OR($M1362="",$M1362="ERR",$J1362="",$K1362="",$N1362=""),0,IF($N1362=0,IF(AND(OR(9=7,9=12),9&gt;=$K1362,9&lt;=IF($L1362="",12,$L1362)),$J1362,0),IF(AND(9&gt;=$K1362,9&lt;=IF($L1362="",12,$L1362),MOD(9-$K1362,$N1362)=0),$J1362,0)))</f>
        <v>0</v>
      </c>
      <c r="X1362" s="19" t="n">
        <f aca="false">IF(OR($M1362="",$M1362="ERR",$J1362="",$K1362="",$N1362=""),0,IF($N1362=0,IF(AND(OR(10=7,10=12),10&gt;=$K1362,10&lt;=IF($L1362="",12,$L1362)),$J1362,0),IF(AND(10&gt;=$K1362,10&lt;=IF($L1362="",12,$L1362),MOD(10-$K1362,$N1362)=0),$J1362,0)))</f>
        <v>0</v>
      </c>
      <c r="Y1362" s="19" t="n">
        <f aca="false">IF(OR($M1362="",$M1362="ERR",$J1362="",$K1362="",$N1362=""),0,IF($N1362=0,IF(AND(OR(11=7,11=12),11&gt;=$K1362,11&lt;=IF($L1362="",12,$L1362)),$J1362,0),IF(AND(11&gt;=$K1362,11&lt;=IF($L1362="",12,$L1362),MOD(11-$K1362,$N1362)=0),$J1362,0)))</f>
        <v>0</v>
      </c>
      <c r="Z1362" s="19" t="n">
        <f aca="false">IF(OR($M1362="",$M1362="ERR",$J1362="",$K1362="",$N1362=""),0,IF($N1362=0,IF(AND(OR(12=7,12=12),12&gt;=$K1362,12&lt;=IF($L1362="",12,$L1362)),$J1362,0),IF(AND(12&gt;=$K1362,12&lt;=IF($L1362="",12,$L1362),MOD(12-$K1362,$N1362)=0),$J1362,0)))</f>
        <v>0</v>
      </c>
      <c r="AA1362" s="36" t="n">
        <f aca="false">SUM(O1362:Z1362)</f>
        <v>0</v>
      </c>
      <c r="AB1362" s="15" t="str">
        <f aca="false">IF(AND($B1362="",$D1362="",$J1362=""),"",IF($B1362="","Falta código",IF(ISNA(MATCH($B1362,LST_COD,0)),"Código no registrado en Trabajadores",IF($E1362="","Concepto no está en el catálogo",IF($M1362="ERR","Retención de otro empleador: Origen = Otro empleador",IF(OR($J1362="",$K1362=""),"Falta monto o mes",IF(OR($K1362&lt;1,$K1362&gt;12),"Mes inicio inválido",IF(AND($L1362&lt;&gt;"",OR($L1362&lt;$K1362,$L1362&gt;12)),"Mes fin inválido",IF($N1362="","Falta frecuencia",IF(AND($G1362&lt;&gt;"Otro empleador",SUMPRODUCT(($O1362:$Z1362&lt;&gt;0)*(((COLUMN($O1362:$Z1362)-14)&lt;INDEX(Trabajadores!$M$6:$M$105,MATCH($B1362,LST_COD,0)))+((COLUMN($O1362:$Z1362)-14)&gt;INDEX(Trabajadores!$N$6:$N$105,MATCH($B1362,LST_COD,0)))))&gt;0),"Aviso: hay meses fuera del periodo laboral","OK"))))))))))</f>
        <v/>
      </c>
    </row>
    <row r="1363" customFormat="false" ht="15" hidden="false" customHeight="false" outlineLevel="0" collapsed="false">
      <c r="A1363" s="23" t="n">
        <v>1358</v>
      </c>
      <c r="B1363" s="7"/>
      <c r="C1363" s="35" t="str">
        <f aca="false">IF($B1363="","",IFERROR(INDEX(Trabajadores!$D$6:$D$105,MATCH($B1363,LST_COD,0)),"¿Código?"))</f>
        <v/>
      </c>
      <c r="D1363" s="30"/>
      <c r="E1363" s="9" t="str">
        <f aca="false">IF($D1363="","",IFERROR(VLOOKUP($D1363,CONC_TABLA,2,FALSE()),""))</f>
        <v/>
      </c>
      <c r="F1363" s="9" t="str">
        <f aca="false">IF($D1363="","",IFERROR(VLOOKUP($D1363,CONC_TABLA,3,FALSE()),""))</f>
        <v/>
      </c>
      <c r="G1363" s="30"/>
      <c r="H1363" s="30"/>
      <c r="I1363" s="30"/>
      <c r="J1363" s="29"/>
      <c r="K1363" s="28"/>
      <c r="L1363" s="28"/>
      <c r="M1363" s="9" t="str">
        <f aca="false">IF(OR($B1363="",$E1363=""),"",IF($E1363="INA","INA",IF($G1363="Otro empleador",IF($E1363="RET","RETO",IF($E1363="ORD","OTO","OTX")),IF($E1363="RET","ERR",$E1363))))</f>
        <v/>
      </c>
      <c r="N1363" s="9" t="str">
        <f aca="false">IF($I1363="","",IFERROR(VLOOKUP($I1363,FREC_TABLA,2,FALSE()),""))</f>
        <v/>
      </c>
      <c r="O1363" s="19" t="n">
        <f aca="false">IF(OR($M1363="",$M1363="ERR",$J1363="",$K1363="",$N1363=""),0,IF($N1363=0,IF(AND(OR(1=7,1=12),1&gt;=$K1363,1&lt;=IF($L1363="",12,$L1363)),$J1363,0),IF(AND(1&gt;=$K1363,1&lt;=IF($L1363="",12,$L1363),MOD(1-$K1363,$N1363)=0),$J1363,0)))</f>
        <v>0</v>
      </c>
      <c r="P1363" s="19" t="n">
        <f aca="false">IF(OR($M1363="",$M1363="ERR",$J1363="",$K1363="",$N1363=""),0,IF($N1363=0,IF(AND(OR(2=7,2=12),2&gt;=$K1363,2&lt;=IF($L1363="",12,$L1363)),$J1363,0),IF(AND(2&gt;=$K1363,2&lt;=IF($L1363="",12,$L1363),MOD(2-$K1363,$N1363)=0),$J1363,0)))</f>
        <v>0</v>
      </c>
      <c r="Q1363" s="19" t="n">
        <f aca="false">IF(OR($M1363="",$M1363="ERR",$J1363="",$K1363="",$N1363=""),0,IF($N1363=0,IF(AND(OR(3=7,3=12),3&gt;=$K1363,3&lt;=IF($L1363="",12,$L1363)),$J1363,0),IF(AND(3&gt;=$K1363,3&lt;=IF($L1363="",12,$L1363),MOD(3-$K1363,$N1363)=0),$J1363,0)))</f>
        <v>0</v>
      </c>
      <c r="R1363" s="19" t="n">
        <f aca="false">IF(OR($M1363="",$M1363="ERR",$J1363="",$K1363="",$N1363=""),0,IF($N1363=0,IF(AND(OR(4=7,4=12),4&gt;=$K1363,4&lt;=IF($L1363="",12,$L1363)),$J1363,0),IF(AND(4&gt;=$K1363,4&lt;=IF($L1363="",12,$L1363),MOD(4-$K1363,$N1363)=0),$J1363,0)))</f>
        <v>0</v>
      </c>
      <c r="S1363" s="19" t="n">
        <f aca="false">IF(OR($M1363="",$M1363="ERR",$J1363="",$K1363="",$N1363=""),0,IF($N1363=0,IF(AND(OR(5=7,5=12),5&gt;=$K1363,5&lt;=IF($L1363="",12,$L1363)),$J1363,0),IF(AND(5&gt;=$K1363,5&lt;=IF($L1363="",12,$L1363),MOD(5-$K1363,$N1363)=0),$J1363,0)))</f>
        <v>0</v>
      </c>
      <c r="T1363" s="19" t="n">
        <f aca="false">IF(OR($M1363="",$M1363="ERR",$J1363="",$K1363="",$N1363=""),0,IF($N1363=0,IF(AND(OR(6=7,6=12),6&gt;=$K1363,6&lt;=IF($L1363="",12,$L1363)),$J1363,0),IF(AND(6&gt;=$K1363,6&lt;=IF($L1363="",12,$L1363),MOD(6-$K1363,$N1363)=0),$J1363,0)))</f>
        <v>0</v>
      </c>
      <c r="U1363" s="19" t="n">
        <f aca="false">IF(OR($M1363="",$M1363="ERR",$J1363="",$K1363="",$N1363=""),0,IF($N1363=0,IF(AND(OR(7=7,7=12),7&gt;=$K1363,7&lt;=IF($L1363="",12,$L1363)),$J1363,0),IF(AND(7&gt;=$K1363,7&lt;=IF($L1363="",12,$L1363),MOD(7-$K1363,$N1363)=0),$J1363,0)))</f>
        <v>0</v>
      </c>
      <c r="V1363" s="19" t="n">
        <f aca="false">IF(OR($M1363="",$M1363="ERR",$J1363="",$K1363="",$N1363=""),0,IF($N1363=0,IF(AND(OR(8=7,8=12),8&gt;=$K1363,8&lt;=IF($L1363="",12,$L1363)),$J1363,0),IF(AND(8&gt;=$K1363,8&lt;=IF($L1363="",12,$L1363),MOD(8-$K1363,$N1363)=0),$J1363,0)))</f>
        <v>0</v>
      </c>
      <c r="W1363" s="19" t="n">
        <f aca="false">IF(OR($M1363="",$M1363="ERR",$J1363="",$K1363="",$N1363=""),0,IF($N1363=0,IF(AND(OR(9=7,9=12),9&gt;=$K1363,9&lt;=IF($L1363="",12,$L1363)),$J1363,0),IF(AND(9&gt;=$K1363,9&lt;=IF($L1363="",12,$L1363),MOD(9-$K1363,$N1363)=0),$J1363,0)))</f>
        <v>0</v>
      </c>
      <c r="X1363" s="19" t="n">
        <f aca="false">IF(OR($M1363="",$M1363="ERR",$J1363="",$K1363="",$N1363=""),0,IF($N1363=0,IF(AND(OR(10=7,10=12),10&gt;=$K1363,10&lt;=IF($L1363="",12,$L1363)),$J1363,0),IF(AND(10&gt;=$K1363,10&lt;=IF($L1363="",12,$L1363),MOD(10-$K1363,$N1363)=0),$J1363,0)))</f>
        <v>0</v>
      </c>
      <c r="Y1363" s="19" t="n">
        <f aca="false">IF(OR($M1363="",$M1363="ERR",$J1363="",$K1363="",$N1363=""),0,IF($N1363=0,IF(AND(OR(11=7,11=12),11&gt;=$K1363,11&lt;=IF($L1363="",12,$L1363)),$J1363,0),IF(AND(11&gt;=$K1363,11&lt;=IF($L1363="",12,$L1363),MOD(11-$K1363,$N1363)=0),$J1363,0)))</f>
        <v>0</v>
      </c>
      <c r="Z1363" s="19" t="n">
        <f aca="false">IF(OR($M1363="",$M1363="ERR",$J1363="",$K1363="",$N1363=""),0,IF($N1363=0,IF(AND(OR(12=7,12=12),12&gt;=$K1363,12&lt;=IF($L1363="",12,$L1363)),$J1363,0),IF(AND(12&gt;=$K1363,12&lt;=IF($L1363="",12,$L1363),MOD(12-$K1363,$N1363)=0),$J1363,0)))</f>
        <v>0</v>
      </c>
      <c r="AA1363" s="36" t="n">
        <f aca="false">SUM(O1363:Z1363)</f>
        <v>0</v>
      </c>
      <c r="AB1363" s="15" t="str">
        <f aca="false">IF(AND($B1363="",$D1363="",$J1363=""),"",IF($B1363="","Falta código",IF(ISNA(MATCH($B1363,LST_COD,0)),"Código no registrado en Trabajadores",IF($E1363="","Concepto no está en el catálogo",IF($M1363="ERR","Retención de otro empleador: Origen = Otro empleador",IF(OR($J1363="",$K1363=""),"Falta monto o mes",IF(OR($K1363&lt;1,$K1363&gt;12),"Mes inicio inválido",IF(AND($L1363&lt;&gt;"",OR($L1363&lt;$K1363,$L1363&gt;12)),"Mes fin inválido",IF($N1363="","Falta frecuencia",IF(AND($G1363&lt;&gt;"Otro empleador",SUMPRODUCT(($O1363:$Z1363&lt;&gt;0)*(((COLUMN($O1363:$Z1363)-14)&lt;INDEX(Trabajadores!$M$6:$M$105,MATCH($B1363,LST_COD,0)))+((COLUMN($O1363:$Z1363)-14)&gt;INDEX(Trabajadores!$N$6:$N$105,MATCH($B1363,LST_COD,0)))))&gt;0),"Aviso: hay meses fuera del periodo laboral","OK"))))))))))</f>
        <v/>
      </c>
    </row>
    <row r="1364" customFormat="false" ht="15" hidden="false" customHeight="false" outlineLevel="0" collapsed="false">
      <c r="A1364" s="23" t="n">
        <v>1359</v>
      </c>
      <c r="B1364" s="7"/>
      <c r="C1364" s="35" t="str">
        <f aca="false">IF($B1364="","",IFERROR(INDEX(Trabajadores!$D$6:$D$105,MATCH($B1364,LST_COD,0)),"¿Código?"))</f>
        <v/>
      </c>
      <c r="D1364" s="30"/>
      <c r="E1364" s="9" t="str">
        <f aca="false">IF($D1364="","",IFERROR(VLOOKUP($D1364,CONC_TABLA,2,FALSE()),""))</f>
        <v/>
      </c>
      <c r="F1364" s="9" t="str">
        <f aca="false">IF($D1364="","",IFERROR(VLOOKUP($D1364,CONC_TABLA,3,FALSE()),""))</f>
        <v/>
      </c>
      <c r="G1364" s="30"/>
      <c r="H1364" s="30"/>
      <c r="I1364" s="30"/>
      <c r="J1364" s="29"/>
      <c r="K1364" s="28"/>
      <c r="L1364" s="28"/>
      <c r="M1364" s="9" t="str">
        <f aca="false">IF(OR($B1364="",$E1364=""),"",IF($E1364="INA","INA",IF($G1364="Otro empleador",IF($E1364="RET","RETO",IF($E1364="ORD","OTO","OTX")),IF($E1364="RET","ERR",$E1364))))</f>
        <v/>
      </c>
      <c r="N1364" s="9" t="str">
        <f aca="false">IF($I1364="","",IFERROR(VLOOKUP($I1364,FREC_TABLA,2,FALSE()),""))</f>
        <v/>
      </c>
      <c r="O1364" s="19" t="n">
        <f aca="false">IF(OR($M1364="",$M1364="ERR",$J1364="",$K1364="",$N1364=""),0,IF($N1364=0,IF(AND(OR(1=7,1=12),1&gt;=$K1364,1&lt;=IF($L1364="",12,$L1364)),$J1364,0),IF(AND(1&gt;=$K1364,1&lt;=IF($L1364="",12,$L1364),MOD(1-$K1364,$N1364)=0),$J1364,0)))</f>
        <v>0</v>
      </c>
      <c r="P1364" s="19" t="n">
        <f aca="false">IF(OR($M1364="",$M1364="ERR",$J1364="",$K1364="",$N1364=""),0,IF($N1364=0,IF(AND(OR(2=7,2=12),2&gt;=$K1364,2&lt;=IF($L1364="",12,$L1364)),$J1364,0),IF(AND(2&gt;=$K1364,2&lt;=IF($L1364="",12,$L1364),MOD(2-$K1364,$N1364)=0),$J1364,0)))</f>
        <v>0</v>
      </c>
      <c r="Q1364" s="19" t="n">
        <f aca="false">IF(OR($M1364="",$M1364="ERR",$J1364="",$K1364="",$N1364=""),0,IF($N1364=0,IF(AND(OR(3=7,3=12),3&gt;=$K1364,3&lt;=IF($L1364="",12,$L1364)),$J1364,0),IF(AND(3&gt;=$K1364,3&lt;=IF($L1364="",12,$L1364),MOD(3-$K1364,$N1364)=0),$J1364,0)))</f>
        <v>0</v>
      </c>
      <c r="R1364" s="19" t="n">
        <f aca="false">IF(OR($M1364="",$M1364="ERR",$J1364="",$K1364="",$N1364=""),0,IF($N1364=0,IF(AND(OR(4=7,4=12),4&gt;=$K1364,4&lt;=IF($L1364="",12,$L1364)),$J1364,0),IF(AND(4&gt;=$K1364,4&lt;=IF($L1364="",12,$L1364),MOD(4-$K1364,$N1364)=0),$J1364,0)))</f>
        <v>0</v>
      </c>
      <c r="S1364" s="19" t="n">
        <f aca="false">IF(OR($M1364="",$M1364="ERR",$J1364="",$K1364="",$N1364=""),0,IF($N1364=0,IF(AND(OR(5=7,5=12),5&gt;=$K1364,5&lt;=IF($L1364="",12,$L1364)),$J1364,0),IF(AND(5&gt;=$K1364,5&lt;=IF($L1364="",12,$L1364),MOD(5-$K1364,$N1364)=0),$J1364,0)))</f>
        <v>0</v>
      </c>
      <c r="T1364" s="19" t="n">
        <f aca="false">IF(OR($M1364="",$M1364="ERR",$J1364="",$K1364="",$N1364=""),0,IF($N1364=0,IF(AND(OR(6=7,6=12),6&gt;=$K1364,6&lt;=IF($L1364="",12,$L1364)),$J1364,0),IF(AND(6&gt;=$K1364,6&lt;=IF($L1364="",12,$L1364),MOD(6-$K1364,$N1364)=0),$J1364,0)))</f>
        <v>0</v>
      </c>
      <c r="U1364" s="19" t="n">
        <f aca="false">IF(OR($M1364="",$M1364="ERR",$J1364="",$K1364="",$N1364=""),0,IF($N1364=0,IF(AND(OR(7=7,7=12),7&gt;=$K1364,7&lt;=IF($L1364="",12,$L1364)),$J1364,0),IF(AND(7&gt;=$K1364,7&lt;=IF($L1364="",12,$L1364),MOD(7-$K1364,$N1364)=0),$J1364,0)))</f>
        <v>0</v>
      </c>
      <c r="V1364" s="19" t="n">
        <f aca="false">IF(OR($M1364="",$M1364="ERR",$J1364="",$K1364="",$N1364=""),0,IF($N1364=0,IF(AND(OR(8=7,8=12),8&gt;=$K1364,8&lt;=IF($L1364="",12,$L1364)),$J1364,0),IF(AND(8&gt;=$K1364,8&lt;=IF($L1364="",12,$L1364),MOD(8-$K1364,$N1364)=0),$J1364,0)))</f>
        <v>0</v>
      </c>
      <c r="W1364" s="19" t="n">
        <f aca="false">IF(OR($M1364="",$M1364="ERR",$J1364="",$K1364="",$N1364=""),0,IF($N1364=0,IF(AND(OR(9=7,9=12),9&gt;=$K1364,9&lt;=IF($L1364="",12,$L1364)),$J1364,0),IF(AND(9&gt;=$K1364,9&lt;=IF($L1364="",12,$L1364),MOD(9-$K1364,$N1364)=0),$J1364,0)))</f>
        <v>0</v>
      </c>
      <c r="X1364" s="19" t="n">
        <f aca="false">IF(OR($M1364="",$M1364="ERR",$J1364="",$K1364="",$N1364=""),0,IF($N1364=0,IF(AND(OR(10=7,10=12),10&gt;=$K1364,10&lt;=IF($L1364="",12,$L1364)),$J1364,0),IF(AND(10&gt;=$K1364,10&lt;=IF($L1364="",12,$L1364),MOD(10-$K1364,$N1364)=0),$J1364,0)))</f>
        <v>0</v>
      </c>
      <c r="Y1364" s="19" t="n">
        <f aca="false">IF(OR($M1364="",$M1364="ERR",$J1364="",$K1364="",$N1364=""),0,IF($N1364=0,IF(AND(OR(11=7,11=12),11&gt;=$K1364,11&lt;=IF($L1364="",12,$L1364)),$J1364,0),IF(AND(11&gt;=$K1364,11&lt;=IF($L1364="",12,$L1364),MOD(11-$K1364,$N1364)=0),$J1364,0)))</f>
        <v>0</v>
      </c>
      <c r="Z1364" s="19" t="n">
        <f aca="false">IF(OR($M1364="",$M1364="ERR",$J1364="",$K1364="",$N1364=""),0,IF($N1364=0,IF(AND(OR(12=7,12=12),12&gt;=$K1364,12&lt;=IF($L1364="",12,$L1364)),$J1364,0),IF(AND(12&gt;=$K1364,12&lt;=IF($L1364="",12,$L1364),MOD(12-$K1364,$N1364)=0),$J1364,0)))</f>
        <v>0</v>
      </c>
      <c r="AA1364" s="36" t="n">
        <f aca="false">SUM(O1364:Z1364)</f>
        <v>0</v>
      </c>
      <c r="AB1364" s="15" t="str">
        <f aca="false">IF(AND($B1364="",$D1364="",$J1364=""),"",IF($B1364="","Falta código",IF(ISNA(MATCH($B1364,LST_COD,0)),"Código no registrado en Trabajadores",IF($E1364="","Concepto no está en el catálogo",IF($M1364="ERR","Retención de otro empleador: Origen = Otro empleador",IF(OR($J1364="",$K1364=""),"Falta monto o mes",IF(OR($K1364&lt;1,$K1364&gt;12),"Mes inicio inválido",IF(AND($L1364&lt;&gt;"",OR($L1364&lt;$K1364,$L1364&gt;12)),"Mes fin inválido",IF($N1364="","Falta frecuencia",IF(AND($G1364&lt;&gt;"Otro empleador",SUMPRODUCT(($O1364:$Z1364&lt;&gt;0)*(((COLUMN($O1364:$Z1364)-14)&lt;INDEX(Trabajadores!$M$6:$M$105,MATCH($B1364,LST_COD,0)))+((COLUMN($O1364:$Z1364)-14)&gt;INDEX(Trabajadores!$N$6:$N$105,MATCH($B1364,LST_COD,0)))))&gt;0),"Aviso: hay meses fuera del periodo laboral","OK"))))))))))</f>
        <v/>
      </c>
    </row>
    <row r="1365" customFormat="false" ht="15" hidden="false" customHeight="false" outlineLevel="0" collapsed="false">
      <c r="A1365" s="23" t="n">
        <v>1360</v>
      </c>
      <c r="B1365" s="7"/>
      <c r="C1365" s="35" t="str">
        <f aca="false">IF($B1365="","",IFERROR(INDEX(Trabajadores!$D$6:$D$105,MATCH($B1365,LST_COD,0)),"¿Código?"))</f>
        <v/>
      </c>
      <c r="D1365" s="30"/>
      <c r="E1365" s="9" t="str">
        <f aca="false">IF($D1365="","",IFERROR(VLOOKUP($D1365,CONC_TABLA,2,FALSE()),""))</f>
        <v/>
      </c>
      <c r="F1365" s="9" t="str">
        <f aca="false">IF($D1365="","",IFERROR(VLOOKUP($D1365,CONC_TABLA,3,FALSE()),""))</f>
        <v/>
      </c>
      <c r="G1365" s="30"/>
      <c r="H1365" s="30"/>
      <c r="I1365" s="30"/>
      <c r="J1365" s="29"/>
      <c r="K1365" s="28"/>
      <c r="L1365" s="28"/>
      <c r="M1365" s="9" t="str">
        <f aca="false">IF(OR($B1365="",$E1365=""),"",IF($E1365="INA","INA",IF($G1365="Otro empleador",IF($E1365="RET","RETO",IF($E1365="ORD","OTO","OTX")),IF($E1365="RET","ERR",$E1365))))</f>
        <v/>
      </c>
      <c r="N1365" s="9" t="str">
        <f aca="false">IF($I1365="","",IFERROR(VLOOKUP($I1365,FREC_TABLA,2,FALSE()),""))</f>
        <v/>
      </c>
      <c r="O1365" s="19" t="n">
        <f aca="false">IF(OR($M1365="",$M1365="ERR",$J1365="",$K1365="",$N1365=""),0,IF($N1365=0,IF(AND(OR(1=7,1=12),1&gt;=$K1365,1&lt;=IF($L1365="",12,$L1365)),$J1365,0),IF(AND(1&gt;=$K1365,1&lt;=IF($L1365="",12,$L1365),MOD(1-$K1365,$N1365)=0),$J1365,0)))</f>
        <v>0</v>
      </c>
      <c r="P1365" s="19" t="n">
        <f aca="false">IF(OR($M1365="",$M1365="ERR",$J1365="",$K1365="",$N1365=""),0,IF($N1365=0,IF(AND(OR(2=7,2=12),2&gt;=$K1365,2&lt;=IF($L1365="",12,$L1365)),$J1365,0),IF(AND(2&gt;=$K1365,2&lt;=IF($L1365="",12,$L1365),MOD(2-$K1365,$N1365)=0),$J1365,0)))</f>
        <v>0</v>
      </c>
      <c r="Q1365" s="19" t="n">
        <f aca="false">IF(OR($M1365="",$M1365="ERR",$J1365="",$K1365="",$N1365=""),0,IF($N1365=0,IF(AND(OR(3=7,3=12),3&gt;=$K1365,3&lt;=IF($L1365="",12,$L1365)),$J1365,0),IF(AND(3&gt;=$K1365,3&lt;=IF($L1365="",12,$L1365),MOD(3-$K1365,$N1365)=0),$J1365,0)))</f>
        <v>0</v>
      </c>
      <c r="R1365" s="19" t="n">
        <f aca="false">IF(OR($M1365="",$M1365="ERR",$J1365="",$K1365="",$N1365=""),0,IF($N1365=0,IF(AND(OR(4=7,4=12),4&gt;=$K1365,4&lt;=IF($L1365="",12,$L1365)),$J1365,0),IF(AND(4&gt;=$K1365,4&lt;=IF($L1365="",12,$L1365),MOD(4-$K1365,$N1365)=0),$J1365,0)))</f>
        <v>0</v>
      </c>
      <c r="S1365" s="19" t="n">
        <f aca="false">IF(OR($M1365="",$M1365="ERR",$J1365="",$K1365="",$N1365=""),0,IF($N1365=0,IF(AND(OR(5=7,5=12),5&gt;=$K1365,5&lt;=IF($L1365="",12,$L1365)),$J1365,0),IF(AND(5&gt;=$K1365,5&lt;=IF($L1365="",12,$L1365),MOD(5-$K1365,$N1365)=0),$J1365,0)))</f>
        <v>0</v>
      </c>
      <c r="T1365" s="19" t="n">
        <f aca="false">IF(OR($M1365="",$M1365="ERR",$J1365="",$K1365="",$N1365=""),0,IF($N1365=0,IF(AND(OR(6=7,6=12),6&gt;=$K1365,6&lt;=IF($L1365="",12,$L1365)),$J1365,0),IF(AND(6&gt;=$K1365,6&lt;=IF($L1365="",12,$L1365),MOD(6-$K1365,$N1365)=0),$J1365,0)))</f>
        <v>0</v>
      </c>
      <c r="U1365" s="19" t="n">
        <f aca="false">IF(OR($M1365="",$M1365="ERR",$J1365="",$K1365="",$N1365=""),0,IF($N1365=0,IF(AND(OR(7=7,7=12),7&gt;=$K1365,7&lt;=IF($L1365="",12,$L1365)),$J1365,0),IF(AND(7&gt;=$K1365,7&lt;=IF($L1365="",12,$L1365),MOD(7-$K1365,$N1365)=0),$J1365,0)))</f>
        <v>0</v>
      </c>
      <c r="V1365" s="19" t="n">
        <f aca="false">IF(OR($M1365="",$M1365="ERR",$J1365="",$K1365="",$N1365=""),0,IF($N1365=0,IF(AND(OR(8=7,8=12),8&gt;=$K1365,8&lt;=IF($L1365="",12,$L1365)),$J1365,0),IF(AND(8&gt;=$K1365,8&lt;=IF($L1365="",12,$L1365),MOD(8-$K1365,$N1365)=0),$J1365,0)))</f>
        <v>0</v>
      </c>
      <c r="W1365" s="19" t="n">
        <f aca="false">IF(OR($M1365="",$M1365="ERR",$J1365="",$K1365="",$N1365=""),0,IF($N1365=0,IF(AND(OR(9=7,9=12),9&gt;=$K1365,9&lt;=IF($L1365="",12,$L1365)),$J1365,0),IF(AND(9&gt;=$K1365,9&lt;=IF($L1365="",12,$L1365),MOD(9-$K1365,$N1365)=0),$J1365,0)))</f>
        <v>0</v>
      </c>
      <c r="X1365" s="19" t="n">
        <f aca="false">IF(OR($M1365="",$M1365="ERR",$J1365="",$K1365="",$N1365=""),0,IF($N1365=0,IF(AND(OR(10=7,10=12),10&gt;=$K1365,10&lt;=IF($L1365="",12,$L1365)),$J1365,0),IF(AND(10&gt;=$K1365,10&lt;=IF($L1365="",12,$L1365),MOD(10-$K1365,$N1365)=0),$J1365,0)))</f>
        <v>0</v>
      </c>
      <c r="Y1365" s="19" t="n">
        <f aca="false">IF(OR($M1365="",$M1365="ERR",$J1365="",$K1365="",$N1365=""),0,IF($N1365=0,IF(AND(OR(11=7,11=12),11&gt;=$K1365,11&lt;=IF($L1365="",12,$L1365)),$J1365,0),IF(AND(11&gt;=$K1365,11&lt;=IF($L1365="",12,$L1365),MOD(11-$K1365,$N1365)=0),$J1365,0)))</f>
        <v>0</v>
      </c>
      <c r="Z1365" s="19" t="n">
        <f aca="false">IF(OR($M1365="",$M1365="ERR",$J1365="",$K1365="",$N1365=""),0,IF($N1365=0,IF(AND(OR(12=7,12=12),12&gt;=$K1365,12&lt;=IF($L1365="",12,$L1365)),$J1365,0),IF(AND(12&gt;=$K1365,12&lt;=IF($L1365="",12,$L1365),MOD(12-$K1365,$N1365)=0),$J1365,0)))</f>
        <v>0</v>
      </c>
      <c r="AA1365" s="36" t="n">
        <f aca="false">SUM(O1365:Z1365)</f>
        <v>0</v>
      </c>
      <c r="AB1365" s="15" t="str">
        <f aca="false">IF(AND($B1365="",$D1365="",$J1365=""),"",IF($B1365="","Falta código",IF(ISNA(MATCH($B1365,LST_COD,0)),"Código no registrado en Trabajadores",IF($E1365="","Concepto no está en el catálogo",IF($M1365="ERR","Retención de otro empleador: Origen = Otro empleador",IF(OR($J1365="",$K1365=""),"Falta monto o mes",IF(OR($K1365&lt;1,$K1365&gt;12),"Mes inicio inválido",IF(AND($L1365&lt;&gt;"",OR($L1365&lt;$K1365,$L1365&gt;12)),"Mes fin inválido",IF($N1365="","Falta frecuencia",IF(AND($G1365&lt;&gt;"Otro empleador",SUMPRODUCT(($O1365:$Z1365&lt;&gt;0)*(((COLUMN($O1365:$Z1365)-14)&lt;INDEX(Trabajadores!$M$6:$M$105,MATCH($B1365,LST_COD,0)))+((COLUMN($O1365:$Z1365)-14)&gt;INDEX(Trabajadores!$N$6:$N$105,MATCH($B1365,LST_COD,0)))))&gt;0),"Aviso: hay meses fuera del periodo laboral","OK"))))))))))</f>
        <v/>
      </c>
    </row>
    <row r="1366" customFormat="false" ht="15" hidden="false" customHeight="false" outlineLevel="0" collapsed="false">
      <c r="A1366" s="23" t="n">
        <v>1361</v>
      </c>
      <c r="B1366" s="7"/>
      <c r="C1366" s="35" t="str">
        <f aca="false">IF($B1366="","",IFERROR(INDEX(Trabajadores!$D$6:$D$105,MATCH($B1366,LST_COD,0)),"¿Código?"))</f>
        <v/>
      </c>
      <c r="D1366" s="30"/>
      <c r="E1366" s="9" t="str">
        <f aca="false">IF($D1366="","",IFERROR(VLOOKUP($D1366,CONC_TABLA,2,FALSE()),""))</f>
        <v/>
      </c>
      <c r="F1366" s="9" t="str">
        <f aca="false">IF($D1366="","",IFERROR(VLOOKUP($D1366,CONC_TABLA,3,FALSE()),""))</f>
        <v/>
      </c>
      <c r="G1366" s="30"/>
      <c r="H1366" s="30"/>
      <c r="I1366" s="30"/>
      <c r="J1366" s="29"/>
      <c r="K1366" s="28"/>
      <c r="L1366" s="28"/>
      <c r="M1366" s="9" t="str">
        <f aca="false">IF(OR($B1366="",$E1366=""),"",IF($E1366="INA","INA",IF($G1366="Otro empleador",IF($E1366="RET","RETO",IF($E1366="ORD","OTO","OTX")),IF($E1366="RET","ERR",$E1366))))</f>
        <v/>
      </c>
      <c r="N1366" s="9" t="str">
        <f aca="false">IF($I1366="","",IFERROR(VLOOKUP($I1366,FREC_TABLA,2,FALSE()),""))</f>
        <v/>
      </c>
      <c r="O1366" s="19" t="n">
        <f aca="false">IF(OR($M1366="",$M1366="ERR",$J1366="",$K1366="",$N1366=""),0,IF($N1366=0,IF(AND(OR(1=7,1=12),1&gt;=$K1366,1&lt;=IF($L1366="",12,$L1366)),$J1366,0),IF(AND(1&gt;=$K1366,1&lt;=IF($L1366="",12,$L1366),MOD(1-$K1366,$N1366)=0),$J1366,0)))</f>
        <v>0</v>
      </c>
      <c r="P1366" s="19" t="n">
        <f aca="false">IF(OR($M1366="",$M1366="ERR",$J1366="",$K1366="",$N1366=""),0,IF($N1366=0,IF(AND(OR(2=7,2=12),2&gt;=$K1366,2&lt;=IF($L1366="",12,$L1366)),$J1366,0),IF(AND(2&gt;=$K1366,2&lt;=IF($L1366="",12,$L1366),MOD(2-$K1366,$N1366)=0),$J1366,0)))</f>
        <v>0</v>
      </c>
      <c r="Q1366" s="19" t="n">
        <f aca="false">IF(OR($M1366="",$M1366="ERR",$J1366="",$K1366="",$N1366=""),0,IF($N1366=0,IF(AND(OR(3=7,3=12),3&gt;=$K1366,3&lt;=IF($L1366="",12,$L1366)),$J1366,0),IF(AND(3&gt;=$K1366,3&lt;=IF($L1366="",12,$L1366),MOD(3-$K1366,$N1366)=0),$J1366,0)))</f>
        <v>0</v>
      </c>
      <c r="R1366" s="19" t="n">
        <f aca="false">IF(OR($M1366="",$M1366="ERR",$J1366="",$K1366="",$N1366=""),0,IF($N1366=0,IF(AND(OR(4=7,4=12),4&gt;=$K1366,4&lt;=IF($L1366="",12,$L1366)),$J1366,0),IF(AND(4&gt;=$K1366,4&lt;=IF($L1366="",12,$L1366),MOD(4-$K1366,$N1366)=0),$J1366,0)))</f>
        <v>0</v>
      </c>
      <c r="S1366" s="19" t="n">
        <f aca="false">IF(OR($M1366="",$M1366="ERR",$J1366="",$K1366="",$N1366=""),0,IF($N1366=0,IF(AND(OR(5=7,5=12),5&gt;=$K1366,5&lt;=IF($L1366="",12,$L1366)),$J1366,0),IF(AND(5&gt;=$K1366,5&lt;=IF($L1366="",12,$L1366),MOD(5-$K1366,$N1366)=0),$J1366,0)))</f>
        <v>0</v>
      </c>
      <c r="T1366" s="19" t="n">
        <f aca="false">IF(OR($M1366="",$M1366="ERR",$J1366="",$K1366="",$N1366=""),0,IF($N1366=0,IF(AND(OR(6=7,6=12),6&gt;=$K1366,6&lt;=IF($L1366="",12,$L1366)),$J1366,0),IF(AND(6&gt;=$K1366,6&lt;=IF($L1366="",12,$L1366),MOD(6-$K1366,$N1366)=0),$J1366,0)))</f>
        <v>0</v>
      </c>
      <c r="U1366" s="19" t="n">
        <f aca="false">IF(OR($M1366="",$M1366="ERR",$J1366="",$K1366="",$N1366=""),0,IF($N1366=0,IF(AND(OR(7=7,7=12),7&gt;=$K1366,7&lt;=IF($L1366="",12,$L1366)),$J1366,0),IF(AND(7&gt;=$K1366,7&lt;=IF($L1366="",12,$L1366),MOD(7-$K1366,$N1366)=0),$J1366,0)))</f>
        <v>0</v>
      </c>
      <c r="V1366" s="19" t="n">
        <f aca="false">IF(OR($M1366="",$M1366="ERR",$J1366="",$K1366="",$N1366=""),0,IF($N1366=0,IF(AND(OR(8=7,8=12),8&gt;=$K1366,8&lt;=IF($L1366="",12,$L1366)),$J1366,0),IF(AND(8&gt;=$K1366,8&lt;=IF($L1366="",12,$L1366),MOD(8-$K1366,$N1366)=0),$J1366,0)))</f>
        <v>0</v>
      </c>
      <c r="W1366" s="19" t="n">
        <f aca="false">IF(OR($M1366="",$M1366="ERR",$J1366="",$K1366="",$N1366=""),0,IF($N1366=0,IF(AND(OR(9=7,9=12),9&gt;=$K1366,9&lt;=IF($L1366="",12,$L1366)),$J1366,0),IF(AND(9&gt;=$K1366,9&lt;=IF($L1366="",12,$L1366),MOD(9-$K1366,$N1366)=0),$J1366,0)))</f>
        <v>0</v>
      </c>
      <c r="X1366" s="19" t="n">
        <f aca="false">IF(OR($M1366="",$M1366="ERR",$J1366="",$K1366="",$N1366=""),0,IF($N1366=0,IF(AND(OR(10=7,10=12),10&gt;=$K1366,10&lt;=IF($L1366="",12,$L1366)),$J1366,0),IF(AND(10&gt;=$K1366,10&lt;=IF($L1366="",12,$L1366),MOD(10-$K1366,$N1366)=0),$J1366,0)))</f>
        <v>0</v>
      </c>
      <c r="Y1366" s="19" t="n">
        <f aca="false">IF(OR($M1366="",$M1366="ERR",$J1366="",$K1366="",$N1366=""),0,IF($N1366=0,IF(AND(OR(11=7,11=12),11&gt;=$K1366,11&lt;=IF($L1366="",12,$L1366)),$J1366,0),IF(AND(11&gt;=$K1366,11&lt;=IF($L1366="",12,$L1366),MOD(11-$K1366,$N1366)=0),$J1366,0)))</f>
        <v>0</v>
      </c>
      <c r="Z1366" s="19" t="n">
        <f aca="false">IF(OR($M1366="",$M1366="ERR",$J1366="",$K1366="",$N1366=""),0,IF($N1366=0,IF(AND(OR(12=7,12=12),12&gt;=$K1366,12&lt;=IF($L1366="",12,$L1366)),$J1366,0),IF(AND(12&gt;=$K1366,12&lt;=IF($L1366="",12,$L1366),MOD(12-$K1366,$N1366)=0),$J1366,0)))</f>
        <v>0</v>
      </c>
      <c r="AA1366" s="36" t="n">
        <f aca="false">SUM(O1366:Z1366)</f>
        <v>0</v>
      </c>
      <c r="AB1366" s="15" t="str">
        <f aca="false">IF(AND($B1366="",$D1366="",$J1366=""),"",IF($B1366="","Falta código",IF(ISNA(MATCH($B1366,LST_COD,0)),"Código no registrado en Trabajadores",IF($E1366="","Concepto no está en el catálogo",IF($M1366="ERR","Retención de otro empleador: Origen = Otro empleador",IF(OR($J1366="",$K1366=""),"Falta monto o mes",IF(OR($K1366&lt;1,$K1366&gt;12),"Mes inicio inválido",IF(AND($L1366&lt;&gt;"",OR($L1366&lt;$K1366,$L1366&gt;12)),"Mes fin inválido",IF($N1366="","Falta frecuencia",IF(AND($G1366&lt;&gt;"Otro empleador",SUMPRODUCT(($O1366:$Z1366&lt;&gt;0)*(((COLUMN($O1366:$Z1366)-14)&lt;INDEX(Trabajadores!$M$6:$M$105,MATCH($B1366,LST_COD,0)))+((COLUMN($O1366:$Z1366)-14)&gt;INDEX(Trabajadores!$N$6:$N$105,MATCH($B1366,LST_COD,0)))))&gt;0),"Aviso: hay meses fuera del periodo laboral","OK"))))))))))</f>
        <v/>
      </c>
    </row>
    <row r="1367" customFormat="false" ht="15" hidden="false" customHeight="false" outlineLevel="0" collapsed="false">
      <c r="A1367" s="23" t="n">
        <v>1362</v>
      </c>
      <c r="B1367" s="7"/>
      <c r="C1367" s="35" t="str">
        <f aca="false">IF($B1367="","",IFERROR(INDEX(Trabajadores!$D$6:$D$105,MATCH($B1367,LST_COD,0)),"¿Código?"))</f>
        <v/>
      </c>
      <c r="D1367" s="30"/>
      <c r="E1367" s="9" t="str">
        <f aca="false">IF($D1367="","",IFERROR(VLOOKUP($D1367,CONC_TABLA,2,FALSE()),""))</f>
        <v/>
      </c>
      <c r="F1367" s="9" t="str">
        <f aca="false">IF($D1367="","",IFERROR(VLOOKUP($D1367,CONC_TABLA,3,FALSE()),""))</f>
        <v/>
      </c>
      <c r="G1367" s="30"/>
      <c r="H1367" s="30"/>
      <c r="I1367" s="30"/>
      <c r="J1367" s="29"/>
      <c r="K1367" s="28"/>
      <c r="L1367" s="28"/>
      <c r="M1367" s="9" t="str">
        <f aca="false">IF(OR($B1367="",$E1367=""),"",IF($E1367="INA","INA",IF($G1367="Otro empleador",IF($E1367="RET","RETO",IF($E1367="ORD","OTO","OTX")),IF($E1367="RET","ERR",$E1367))))</f>
        <v/>
      </c>
      <c r="N1367" s="9" t="str">
        <f aca="false">IF($I1367="","",IFERROR(VLOOKUP($I1367,FREC_TABLA,2,FALSE()),""))</f>
        <v/>
      </c>
      <c r="O1367" s="19" t="n">
        <f aca="false">IF(OR($M1367="",$M1367="ERR",$J1367="",$K1367="",$N1367=""),0,IF($N1367=0,IF(AND(OR(1=7,1=12),1&gt;=$K1367,1&lt;=IF($L1367="",12,$L1367)),$J1367,0),IF(AND(1&gt;=$K1367,1&lt;=IF($L1367="",12,$L1367),MOD(1-$K1367,$N1367)=0),$J1367,0)))</f>
        <v>0</v>
      </c>
      <c r="P1367" s="19" t="n">
        <f aca="false">IF(OR($M1367="",$M1367="ERR",$J1367="",$K1367="",$N1367=""),0,IF($N1367=0,IF(AND(OR(2=7,2=12),2&gt;=$K1367,2&lt;=IF($L1367="",12,$L1367)),$J1367,0),IF(AND(2&gt;=$K1367,2&lt;=IF($L1367="",12,$L1367),MOD(2-$K1367,$N1367)=0),$J1367,0)))</f>
        <v>0</v>
      </c>
      <c r="Q1367" s="19" t="n">
        <f aca="false">IF(OR($M1367="",$M1367="ERR",$J1367="",$K1367="",$N1367=""),0,IF($N1367=0,IF(AND(OR(3=7,3=12),3&gt;=$K1367,3&lt;=IF($L1367="",12,$L1367)),$J1367,0),IF(AND(3&gt;=$K1367,3&lt;=IF($L1367="",12,$L1367),MOD(3-$K1367,$N1367)=0),$J1367,0)))</f>
        <v>0</v>
      </c>
      <c r="R1367" s="19" t="n">
        <f aca="false">IF(OR($M1367="",$M1367="ERR",$J1367="",$K1367="",$N1367=""),0,IF($N1367=0,IF(AND(OR(4=7,4=12),4&gt;=$K1367,4&lt;=IF($L1367="",12,$L1367)),$J1367,0),IF(AND(4&gt;=$K1367,4&lt;=IF($L1367="",12,$L1367),MOD(4-$K1367,$N1367)=0),$J1367,0)))</f>
        <v>0</v>
      </c>
      <c r="S1367" s="19" t="n">
        <f aca="false">IF(OR($M1367="",$M1367="ERR",$J1367="",$K1367="",$N1367=""),0,IF($N1367=0,IF(AND(OR(5=7,5=12),5&gt;=$K1367,5&lt;=IF($L1367="",12,$L1367)),$J1367,0),IF(AND(5&gt;=$K1367,5&lt;=IF($L1367="",12,$L1367),MOD(5-$K1367,$N1367)=0),$J1367,0)))</f>
        <v>0</v>
      </c>
      <c r="T1367" s="19" t="n">
        <f aca="false">IF(OR($M1367="",$M1367="ERR",$J1367="",$K1367="",$N1367=""),0,IF($N1367=0,IF(AND(OR(6=7,6=12),6&gt;=$K1367,6&lt;=IF($L1367="",12,$L1367)),$J1367,0),IF(AND(6&gt;=$K1367,6&lt;=IF($L1367="",12,$L1367),MOD(6-$K1367,$N1367)=0),$J1367,0)))</f>
        <v>0</v>
      </c>
      <c r="U1367" s="19" t="n">
        <f aca="false">IF(OR($M1367="",$M1367="ERR",$J1367="",$K1367="",$N1367=""),0,IF($N1367=0,IF(AND(OR(7=7,7=12),7&gt;=$K1367,7&lt;=IF($L1367="",12,$L1367)),$J1367,0),IF(AND(7&gt;=$K1367,7&lt;=IF($L1367="",12,$L1367),MOD(7-$K1367,$N1367)=0),$J1367,0)))</f>
        <v>0</v>
      </c>
      <c r="V1367" s="19" t="n">
        <f aca="false">IF(OR($M1367="",$M1367="ERR",$J1367="",$K1367="",$N1367=""),0,IF($N1367=0,IF(AND(OR(8=7,8=12),8&gt;=$K1367,8&lt;=IF($L1367="",12,$L1367)),$J1367,0),IF(AND(8&gt;=$K1367,8&lt;=IF($L1367="",12,$L1367),MOD(8-$K1367,$N1367)=0),$J1367,0)))</f>
        <v>0</v>
      </c>
      <c r="W1367" s="19" t="n">
        <f aca="false">IF(OR($M1367="",$M1367="ERR",$J1367="",$K1367="",$N1367=""),0,IF($N1367=0,IF(AND(OR(9=7,9=12),9&gt;=$K1367,9&lt;=IF($L1367="",12,$L1367)),$J1367,0),IF(AND(9&gt;=$K1367,9&lt;=IF($L1367="",12,$L1367),MOD(9-$K1367,$N1367)=0),$J1367,0)))</f>
        <v>0</v>
      </c>
      <c r="X1367" s="19" t="n">
        <f aca="false">IF(OR($M1367="",$M1367="ERR",$J1367="",$K1367="",$N1367=""),0,IF($N1367=0,IF(AND(OR(10=7,10=12),10&gt;=$K1367,10&lt;=IF($L1367="",12,$L1367)),$J1367,0),IF(AND(10&gt;=$K1367,10&lt;=IF($L1367="",12,$L1367),MOD(10-$K1367,$N1367)=0),$J1367,0)))</f>
        <v>0</v>
      </c>
      <c r="Y1367" s="19" t="n">
        <f aca="false">IF(OR($M1367="",$M1367="ERR",$J1367="",$K1367="",$N1367=""),0,IF($N1367=0,IF(AND(OR(11=7,11=12),11&gt;=$K1367,11&lt;=IF($L1367="",12,$L1367)),$J1367,0),IF(AND(11&gt;=$K1367,11&lt;=IF($L1367="",12,$L1367),MOD(11-$K1367,$N1367)=0),$J1367,0)))</f>
        <v>0</v>
      </c>
      <c r="Z1367" s="19" t="n">
        <f aca="false">IF(OR($M1367="",$M1367="ERR",$J1367="",$K1367="",$N1367=""),0,IF($N1367=0,IF(AND(OR(12=7,12=12),12&gt;=$K1367,12&lt;=IF($L1367="",12,$L1367)),$J1367,0),IF(AND(12&gt;=$K1367,12&lt;=IF($L1367="",12,$L1367),MOD(12-$K1367,$N1367)=0),$J1367,0)))</f>
        <v>0</v>
      </c>
      <c r="AA1367" s="36" t="n">
        <f aca="false">SUM(O1367:Z1367)</f>
        <v>0</v>
      </c>
      <c r="AB1367" s="15" t="str">
        <f aca="false">IF(AND($B1367="",$D1367="",$J1367=""),"",IF($B1367="","Falta código",IF(ISNA(MATCH($B1367,LST_COD,0)),"Código no registrado en Trabajadores",IF($E1367="","Concepto no está en el catálogo",IF($M1367="ERR","Retención de otro empleador: Origen = Otro empleador",IF(OR($J1367="",$K1367=""),"Falta monto o mes",IF(OR($K1367&lt;1,$K1367&gt;12),"Mes inicio inválido",IF(AND($L1367&lt;&gt;"",OR($L1367&lt;$K1367,$L1367&gt;12)),"Mes fin inválido",IF($N1367="","Falta frecuencia",IF(AND($G1367&lt;&gt;"Otro empleador",SUMPRODUCT(($O1367:$Z1367&lt;&gt;0)*(((COLUMN($O1367:$Z1367)-14)&lt;INDEX(Trabajadores!$M$6:$M$105,MATCH($B1367,LST_COD,0)))+((COLUMN($O1367:$Z1367)-14)&gt;INDEX(Trabajadores!$N$6:$N$105,MATCH($B1367,LST_COD,0)))))&gt;0),"Aviso: hay meses fuera del periodo laboral","OK"))))))))))</f>
        <v/>
      </c>
    </row>
    <row r="1368" customFormat="false" ht="15" hidden="false" customHeight="false" outlineLevel="0" collapsed="false">
      <c r="A1368" s="23" t="n">
        <v>1363</v>
      </c>
      <c r="B1368" s="7"/>
      <c r="C1368" s="35" t="str">
        <f aca="false">IF($B1368="","",IFERROR(INDEX(Trabajadores!$D$6:$D$105,MATCH($B1368,LST_COD,0)),"¿Código?"))</f>
        <v/>
      </c>
      <c r="D1368" s="30"/>
      <c r="E1368" s="9" t="str">
        <f aca="false">IF($D1368="","",IFERROR(VLOOKUP($D1368,CONC_TABLA,2,FALSE()),""))</f>
        <v/>
      </c>
      <c r="F1368" s="9" t="str">
        <f aca="false">IF($D1368="","",IFERROR(VLOOKUP($D1368,CONC_TABLA,3,FALSE()),""))</f>
        <v/>
      </c>
      <c r="G1368" s="30"/>
      <c r="H1368" s="30"/>
      <c r="I1368" s="30"/>
      <c r="J1368" s="29"/>
      <c r="K1368" s="28"/>
      <c r="L1368" s="28"/>
      <c r="M1368" s="9" t="str">
        <f aca="false">IF(OR($B1368="",$E1368=""),"",IF($E1368="INA","INA",IF($G1368="Otro empleador",IF($E1368="RET","RETO",IF($E1368="ORD","OTO","OTX")),IF($E1368="RET","ERR",$E1368))))</f>
        <v/>
      </c>
      <c r="N1368" s="9" t="str">
        <f aca="false">IF($I1368="","",IFERROR(VLOOKUP($I1368,FREC_TABLA,2,FALSE()),""))</f>
        <v/>
      </c>
      <c r="O1368" s="19" t="n">
        <f aca="false">IF(OR($M1368="",$M1368="ERR",$J1368="",$K1368="",$N1368=""),0,IF($N1368=0,IF(AND(OR(1=7,1=12),1&gt;=$K1368,1&lt;=IF($L1368="",12,$L1368)),$J1368,0),IF(AND(1&gt;=$K1368,1&lt;=IF($L1368="",12,$L1368),MOD(1-$K1368,$N1368)=0),$J1368,0)))</f>
        <v>0</v>
      </c>
      <c r="P1368" s="19" t="n">
        <f aca="false">IF(OR($M1368="",$M1368="ERR",$J1368="",$K1368="",$N1368=""),0,IF($N1368=0,IF(AND(OR(2=7,2=12),2&gt;=$K1368,2&lt;=IF($L1368="",12,$L1368)),$J1368,0),IF(AND(2&gt;=$K1368,2&lt;=IF($L1368="",12,$L1368),MOD(2-$K1368,$N1368)=0),$J1368,0)))</f>
        <v>0</v>
      </c>
      <c r="Q1368" s="19" t="n">
        <f aca="false">IF(OR($M1368="",$M1368="ERR",$J1368="",$K1368="",$N1368=""),0,IF($N1368=0,IF(AND(OR(3=7,3=12),3&gt;=$K1368,3&lt;=IF($L1368="",12,$L1368)),$J1368,0),IF(AND(3&gt;=$K1368,3&lt;=IF($L1368="",12,$L1368),MOD(3-$K1368,$N1368)=0),$J1368,0)))</f>
        <v>0</v>
      </c>
      <c r="R1368" s="19" t="n">
        <f aca="false">IF(OR($M1368="",$M1368="ERR",$J1368="",$K1368="",$N1368=""),0,IF($N1368=0,IF(AND(OR(4=7,4=12),4&gt;=$K1368,4&lt;=IF($L1368="",12,$L1368)),$J1368,0),IF(AND(4&gt;=$K1368,4&lt;=IF($L1368="",12,$L1368),MOD(4-$K1368,$N1368)=0),$J1368,0)))</f>
        <v>0</v>
      </c>
      <c r="S1368" s="19" t="n">
        <f aca="false">IF(OR($M1368="",$M1368="ERR",$J1368="",$K1368="",$N1368=""),0,IF($N1368=0,IF(AND(OR(5=7,5=12),5&gt;=$K1368,5&lt;=IF($L1368="",12,$L1368)),$J1368,0),IF(AND(5&gt;=$K1368,5&lt;=IF($L1368="",12,$L1368),MOD(5-$K1368,$N1368)=0),$J1368,0)))</f>
        <v>0</v>
      </c>
      <c r="T1368" s="19" t="n">
        <f aca="false">IF(OR($M1368="",$M1368="ERR",$J1368="",$K1368="",$N1368=""),0,IF($N1368=0,IF(AND(OR(6=7,6=12),6&gt;=$K1368,6&lt;=IF($L1368="",12,$L1368)),$J1368,0),IF(AND(6&gt;=$K1368,6&lt;=IF($L1368="",12,$L1368),MOD(6-$K1368,$N1368)=0),$J1368,0)))</f>
        <v>0</v>
      </c>
      <c r="U1368" s="19" t="n">
        <f aca="false">IF(OR($M1368="",$M1368="ERR",$J1368="",$K1368="",$N1368=""),0,IF($N1368=0,IF(AND(OR(7=7,7=12),7&gt;=$K1368,7&lt;=IF($L1368="",12,$L1368)),$J1368,0),IF(AND(7&gt;=$K1368,7&lt;=IF($L1368="",12,$L1368),MOD(7-$K1368,$N1368)=0),$J1368,0)))</f>
        <v>0</v>
      </c>
      <c r="V1368" s="19" t="n">
        <f aca="false">IF(OR($M1368="",$M1368="ERR",$J1368="",$K1368="",$N1368=""),0,IF($N1368=0,IF(AND(OR(8=7,8=12),8&gt;=$K1368,8&lt;=IF($L1368="",12,$L1368)),$J1368,0),IF(AND(8&gt;=$K1368,8&lt;=IF($L1368="",12,$L1368),MOD(8-$K1368,$N1368)=0),$J1368,0)))</f>
        <v>0</v>
      </c>
      <c r="W1368" s="19" t="n">
        <f aca="false">IF(OR($M1368="",$M1368="ERR",$J1368="",$K1368="",$N1368=""),0,IF($N1368=0,IF(AND(OR(9=7,9=12),9&gt;=$K1368,9&lt;=IF($L1368="",12,$L1368)),$J1368,0),IF(AND(9&gt;=$K1368,9&lt;=IF($L1368="",12,$L1368),MOD(9-$K1368,$N1368)=0),$J1368,0)))</f>
        <v>0</v>
      </c>
      <c r="X1368" s="19" t="n">
        <f aca="false">IF(OR($M1368="",$M1368="ERR",$J1368="",$K1368="",$N1368=""),0,IF($N1368=0,IF(AND(OR(10=7,10=12),10&gt;=$K1368,10&lt;=IF($L1368="",12,$L1368)),$J1368,0),IF(AND(10&gt;=$K1368,10&lt;=IF($L1368="",12,$L1368),MOD(10-$K1368,$N1368)=0),$J1368,0)))</f>
        <v>0</v>
      </c>
      <c r="Y1368" s="19" t="n">
        <f aca="false">IF(OR($M1368="",$M1368="ERR",$J1368="",$K1368="",$N1368=""),0,IF($N1368=0,IF(AND(OR(11=7,11=12),11&gt;=$K1368,11&lt;=IF($L1368="",12,$L1368)),$J1368,0),IF(AND(11&gt;=$K1368,11&lt;=IF($L1368="",12,$L1368),MOD(11-$K1368,$N1368)=0),$J1368,0)))</f>
        <v>0</v>
      </c>
      <c r="Z1368" s="19" t="n">
        <f aca="false">IF(OR($M1368="",$M1368="ERR",$J1368="",$K1368="",$N1368=""),0,IF($N1368=0,IF(AND(OR(12=7,12=12),12&gt;=$K1368,12&lt;=IF($L1368="",12,$L1368)),$J1368,0),IF(AND(12&gt;=$K1368,12&lt;=IF($L1368="",12,$L1368),MOD(12-$K1368,$N1368)=0),$J1368,0)))</f>
        <v>0</v>
      </c>
      <c r="AA1368" s="36" t="n">
        <f aca="false">SUM(O1368:Z1368)</f>
        <v>0</v>
      </c>
      <c r="AB1368" s="15" t="str">
        <f aca="false">IF(AND($B1368="",$D1368="",$J1368=""),"",IF($B1368="","Falta código",IF(ISNA(MATCH($B1368,LST_COD,0)),"Código no registrado en Trabajadores",IF($E1368="","Concepto no está en el catálogo",IF($M1368="ERR","Retención de otro empleador: Origen = Otro empleador",IF(OR($J1368="",$K1368=""),"Falta monto o mes",IF(OR($K1368&lt;1,$K1368&gt;12),"Mes inicio inválido",IF(AND($L1368&lt;&gt;"",OR($L1368&lt;$K1368,$L1368&gt;12)),"Mes fin inválido",IF($N1368="","Falta frecuencia",IF(AND($G1368&lt;&gt;"Otro empleador",SUMPRODUCT(($O1368:$Z1368&lt;&gt;0)*(((COLUMN($O1368:$Z1368)-14)&lt;INDEX(Trabajadores!$M$6:$M$105,MATCH($B1368,LST_COD,0)))+((COLUMN($O1368:$Z1368)-14)&gt;INDEX(Trabajadores!$N$6:$N$105,MATCH($B1368,LST_COD,0)))))&gt;0),"Aviso: hay meses fuera del periodo laboral","OK"))))))))))</f>
        <v/>
      </c>
    </row>
    <row r="1369" customFormat="false" ht="15" hidden="false" customHeight="false" outlineLevel="0" collapsed="false">
      <c r="A1369" s="23" t="n">
        <v>1364</v>
      </c>
      <c r="B1369" s="7"/>
      <c r="C1369" s="35" t="str">
        <f aca="false">IF($B1369="","",IFERROR(INDEX(Trabajadores!$D$6:$D$105,MATCH($B1369,LST_COD,0)),"¿Código?"))</f>
        <v/>
      </c>
      <c r="D1369" s="30"/>
      <c r="E1369" s="9" t="str">
        <f aca="false">IF($D1369="","",IFERROR(VLOOKUP($D1369,CONC_TABLA,2,FALSE()),""))</f>
        <v/>
      </c>
      <c r="F1369" s="9" t="str">
        <f aca="false">IF($D1369="","",IFERROR(VLOOKUP($D1369,CONC_TABLA,3,FALSE()),""))</f>
        <v/>
      </c>
      <c r="G1369" s="30"/>
      <c r="H1369" s="30"/>
      <c r="I1369" s="30"/>
      <c r="J1369" s="29"/>
      <c r="K1369" s="28"/>
      <c r="L1369" s="28"/>
      <c r="M1369" s="9" t="str">
        <f aca="false">IF(OR($B1369="",$E1369=""),"",IF($E1369="INA","INA",IF($G1369="Otro empleador",IF($E1369="RET","RETO",IF($E1369="ORD","OTO","OTX")),IF($E1369="RET","ERR",$E1369))))</f>
        <v/>
      </c>
      <c r="N1369" s="9" t="str">
        <f aca="false">IF($I1369="","",IFERROR(VLOOKUP($I1369,FREC_TABLA,2,FALSE()),""))</f>
        <v/>
      </c>
      <c r="O1369" s="19" t="n">
        <f aca="false">IF(OR($M1369="",$M1369="ERR",$J1369="",$K1369="",$N1369=""),0,IF($N1369=0,IF(AND(OR(1=7,1=12),1&gt;=$K1369,1&lt;=IF($L1369="",12,$L1369)),$J1369,0),IF(AND(1&gt;=$K1369,1&lt;=IF($L1369="",12,$L1369),MOD(1-$K1369,$N1369)=0),$J1369,0)))</f>
        <v>0</v>
      </c>
      <c r="P1369" s="19" t="n">
        <f aca="false">IF(OR($M1369="",$M1369="ERR",$J1369="",$K1369="",$N1369=""),0,IF($N1369=0,IF(AND(OR(2=7,2=12),2&gt;=$K1369,2&lt;=IF($L1369="",12,$L1369)),$J1369,0),IF(AND(2&gt;=$K1369,2&lt;=IF($L1369="",12,$L1369),MOD(2-$K1369,$N1369)=0),$J1369,0)))</f>
        <v>0</v>
      </c>
      <c r="Q1369" s="19" t="n">
        <f aca="false">IF(OR($M1369="",$M1369="ERR",$J1369="",$K1369="",$N1369=""),0,IF($N1369=0,IF(AND(OR(3=7,3=12),3&gt;=$K1369,3&lt;=IF($L1369="",12,$L1369)),$J1369,0),IF(AND(3&gt;=$K1369,3&lt;=IF($L1369="",12,$L1369),MOD(3-$K1369,$N1369)=0),$J1369,0)))</f>
        <v>0</v>
      </c>
      <c r="R1369" s="19" t="n">
        <f aca="false">IF(OR($M1369="",$M1369="ERR",$J1369="",$K1369="",$N1369=""),0,IF($N1369=0,IF(AND(OR(4=7,4=12),4&gt;=$K1369,4&lt;=IF($L1369="",12,$L1369)),$J1369,0),IF(AND(4&gt;=$K1369,4&lt;=IF($L1369="",12,$L1369),MOD(4-$K1369,$N1369)=0),$J1369,0)))</f>
        <v>0</v>
      </c>
      <c r="S1369" s="19" t="n">
        <f aca="false">IF(OR($M1369="",$M1369="ERR",$J1369="",$K1369="",$N1369=""),0,IF($N1369=0,IF(AND(OR(5=7,5=12),5&gt;=$K1369,5&lt;=IF($L1369="",12,$L1369)),$J1369,0),IF(AND(5&gt;=$K1369,5&lt;=IF($L1369="",12,$L1369),MOD(5-$K1369,$N1369)=0),$J1369,0)))</f>
        <v>0</v>
      </c>
      <c r="T1369" s="19" t="n">
        <f aca="false">IF(OR($M1369="",$M1369="ERR",$J1369="",$K1369="",$N1369=""),0,IF($N1369=0,IF(AND(OR(6=7,6=12),6&gt;=$K1369,6&lt;=IF($L1369="",12,$L1369)),$J1369,0),IF(AND(6&gt;=$K1369,6&lt;=IF($L1369="",12,$L1369),MOD(6-$K1369,$N1369)=0),$J1369,0)))</f>
        <v>0</v>
      </c>
      <c r="U1369" s="19" t="n">
        <f aca="false">IF(OR($M1369="",$M1369="ERR",$J1369="",$K1369="",$N1369=""),0,IF($N1369=0,IF(AND(OR(7=7,7=12),7&gt;=$K1369,7&lt;=IF($L1369="",12,$L1369)),$J1369,0),IF(AND(7&gt;=$K1369,7&lt;=IF($L1369="",12,$L1369),MOD(7-$K1369,$N1369)=0),$J1369,0)))</f>
        <v>0</v>
      </c>
      <c r="V1369" s="19" t="n">
        <f aca="false">IF(OR($M1369="",$M1369="ERR",$J1369="",$K1369="",$N1369=""),0,IF($N1369=0,IF(AND(OR(8=7,8=12),8&gt;=$K1369,8&lt;=IF($L1369="",12,$L1369)),$J1369,0),IF(AND(8&gt;=$K1369,8&lt;=IF($L1369="",12,$L1369),MOD(8-$K1369,$N1369)=0),$J1369,0)))</f>
        <v>0</v>
      </c>
      <c r="W1369" s="19" t="n">
        <f aca="false">IF(OR($M1369="",$M1369="ERR",$J1369="",$K1369="",$N1369=""),0,IF($N1369=0,IF(AND(OR(9=7,9=12),9&gt;=$K1369,9&lt;=IF($L1369="",12,$L1369)),$J1369,0),IF(AND(9&gt;=$K1369,9&lt;=IF($L1369="",12,$L1369),MOD(9-$K1369,$N1369)=0),$J1369,0)))</f>
        <v>0</v>
      </c>
      <c r="X1369" s="19" t="n">
        <f aca="false">IF(OR($M1369="",$M1369="ERR",$J1369="",$K1369="",$N1369=""),0,IF($N1369=0,IF(AND(OR(10=7,10=12),10&gt;=$K1369,10&lt;=IF($L1369="",12,$L1369)),$J1369,0),IF(AND(10&gt;=$K1369,10&lt;=IF($L1369="",12,$L1369),MOD(10-$K1369,$N1369)=0),$J1369,0)))</f>
        <v>0</v>
      </c>
      <c r="Y1369" s="19" t="n">
        <f aca="false">IF(OR($M1369="",$M1369="ERR",$J1369="",$K1369="",$N1369=""),0,IF($N1369=0,IF(AND(OR(11=7,11=12),11&gt;=$K1369,11&lt;=IF($L1369="",12,$L1369)),$J1369,0),IF(AND(11&gt;=$K1369,11&lt;=IF($L1369="",12,$L1369),MOD(11-$K1369,$N1369)=0),$J1369,0)))</f>
        <v>0</v>
      </c>
      <c r="Z1369" s="19" t="n">
        <f aca="false">IF(OR($M1369="",$M1369="ERR",$J1369="",$K1369="",$N1369=""),0,IF($N1369=0,IF(AND(OR(12=7,12=12),12&gt;=$K1369,12&lt;=IF($L1369="",12,$L1369)),$J1369,0),IF(AND(12&gt;=$K1369,12&lt;=IF($L1369="",12,$L1369),MOD(12-$K1369,$N1369)=0),$J1369,0)))</f>
        <v>0</v>
      </c>
      <c r="AA1369" s="36" t="n">
        <f aca="false">SUM(O1369:Z1369)</f>
        <v>0</v>
      </c>
      <c r="AB1369" s="15" t="str">
        <f aca="false">IF(AND($B1369="",$D1369="",$J1369=""),"",IF($B1369="","Falta código",IF(ISNA(MATCH($B1369,LST_COD,0)),"Código no registrado en Trabajadores",IF($E1369="","Concepto no está en el catálogo",IF($M1369="ERR","Retención de otro empleador: Origen = Otro empleador",IF(OR($J1369="",$K1369=""),"Falta monto o mes",IF(OR($K1369&lt;1,$K1369&gt;12),"Mes inicio inválido",IF(AND($L1369&lt;&gt;"",OR($L1369&lt;$K1369,$L1369&gt;12)),"Mes fin inválido",IF($N1369="","Falta frecuencia",IF(AND($G1369&lt;&gt;"Otro empleador",SUMPRODUCT(($O1369:$Z1369&lt;&gt;0)*(((COLUMN($O1369:$Z1369)-14)&lt;INDEX(Trabajadores!$M$6:$M$105,MATCH($B1369,LST_COD,0)))+((COLUMN($O1369:$Z1369)-14)&gt;INDEX(Trabajadores!$N$6:$N$105,MATCH($B1369,LST_COD,0)))))&gt;0),"Aviso: hay meses fuera del periodo laboral","OK"))))))))))</f>
        <v/>
      </c>
    </row>
    <row r="1370" customFormat="false" ht="15" hidden="false" customHeight="false" outlineLevel="0" collapsed="false">
      <c r="A1370" s="23" t="n">
        <v>1365</v>
      </c>
      <c r="B1370" s="7"/>
      <c r="C1370" s="35" t="str">
        <f aca="false">IF($B1370="","",IFERROR(INDEX(Trabajadores!$D$6:$D$105,MATCH($B1370,LST_COD,0)),"¿Código?"))</f>
        <v/>
      </c>
      <c r="D1370" s="30"/>
      <c r="E1370" s="9" t="str">
        <f aca="false">IF($D1370="","",IFERROR(VLOOKUP($D1370,CONC_TABLA,2,FALSE()),""))</f>
        <v/>
      </c>
      <c r="F1370" s="9" t="str">
        <f aca="false">IF($D1370="","",IFERROR(VLOOKUP($D1370,CONC_TABLA,3,FALSE()),""))</f>
        <v/>
      </c>
      <c r="G1370" s="30"/>
      <c r="H1370" s="30"/>
      <c r="I1370" s="30"/>
      <c r="J1370" s="29"/>
      <c r="K1370" s="28"/>
      <c r="L1370" s="28"/>
      <c r="M1370" s="9" t="str">
        <f aca="false">IF(OR($B1370="",$E1370=""),"",IF($E1370="INA","INA",IF($G1370="Otro empleador",IF($E1370="RET","RETO",IF($E1370="ORD","OTO","OTX")),IF($E1370="RET","ERR",$E1370))))</f>
        <v/>
      </c>
      <c r="N1370" s="9" t="str">
        <f aca="false">IF($I1370="","",IFERROR(VLOOKUP($I1370,FREC_TABLA,2,FALSE()),""))</f>
        <v/>
      </c>
      <c r="O1370" s="19" t="n">
        <f aca="false">IF(OR($M1370="",$M1370="ERR",$J1370="",$K1370="",$N1370=""),0,IF($N1370=0,IF(AND(OR(1=7,1=12),1&gt;=$K1370,1&lt;=IF($L1370="",12,$L1370)),$J1370,0),IF(AND(1&gt;=$K1370,1&lt;=IF($L1370="",12,$L1370),MOD(1-$K1370,$N1370)=0),$J1370,0)))</f>
        <v>0</v>
      </c>
      <c r="P1370" s="19" t="n">
        <f aca="false">IF(OR($M1370="",$M1370="ERR",$J1370="",$K1370="",$N1370=""),0,IF($N1370=0,IF(AND(OR(2=7,2=12),2&gt;=$K1370,2&lt;=IF($L1370="",12,$L1370)),$J1370,0),IF(AND(2&gt;=$K1370,2&lt;=IF($L1370="",12,$L1370),MOD(2-$K1370,$N1370)=0),$J1370,0)))</f>
        <v>0</v>
      </c>
      <c r="Q1370" s="19" t="n">
        <f aca="false">IF(OR($M1370="",$M1370="ERR",$J1370="",$K1370="",$N1370=""),0,IF($N1370=0,IF(AND(OR(3=7,3=12),3&gt;=$K1370,3&lt;=IF($L1370="",12,$L1370)),$J1370,0),IF(AND(3&gt;=$K1370,3&lt;=IF($L1370="",12,$L1370),MOD(3-$K1370,$N1370)=0),$J1370,0)))</f>
        <v>0</v>
      </c>
      <c r="R1370" s="19" t="n">
        <f aca="false">IF(OR($M1370="",$M1370="ERR",$J1370="",$K1370="",$N1370=""),0,IF($N1370=0,IF(AND(OR(4=7,4=12),4&gt;=$K1370,4&lt;=IF($L1370="",12,$L1370)),$J1370,0),IF(AND(4&gt;=$K1370,4&lt;=IF($L1370="",12,$L1370),MOD(4-$K1370,$N1370)=0),$J1370,0)))</f>
        <v>0</v>
      </c>
      <c r="S1370" s="19" t="n">
        <f aca="false">IF(OR($M1370="",$M1370="ERR",$J1370="",$K1370="",$N1370=""),0,IF($N1370=0,IF(AND(OR(5=7,5=12),5&gt;=$K1370,5&lt;=IF($L1370="",12,$L1370)),$J1370,0),IF(AND(5&gt;=$K1370,5&lt;=IF($L1370="",12,$L1370),MOD(5-$K1370,$N1370)=0),$J1370,0)))</f>
        <v>0</v>
      </c>
      <c r="T1370" s="19" t="n">
        <f aca="false">IF(OR($M1370="",$M1370="ERR",$J1370="",$K1370="",$N1370=""),0,IF($N1370=0,IF(AND(OR(6=7,6=12),6&gt;=$K1370,6&lt;=IF($L1370="",12,$L1370)),$J1370,0),IF(AND(6&gt;=$K1370,6&lt;=IF($L1370="",12,$L1370),MOD(6-$K1370,$N1370)=0),$J1370,0)))</f>
        <v>0</v>
      </c>
      <c r="U1370" s="19" t="n">
        <f aca="false">IF(OR($M1370="",$M1370="ERR",$J1370="",$K1370="",$N1370=""),0,IF($N1370=0,IF(AND(OR(7=7,7=12),7&gt;=$K1370,7&lt;=IF($L1370="",12,$L1370)),$J1370,0),IF(AND(7&gt;=$K1370,7&lt;=IF($L1370="",12,$L1370),MOD(7-$K1370,$N1370)=0),$J1370,0)))</f>
        <v>0</v>
      </c>
      <c r="V1370" s="19" t="n">
        <f aca="false">IF(OR($M1370="",$M1370="ERR",$J1370="",$K1370="",$N1370=""),0,IF($N1370=0,IF(AND(OR(8=7,8=12),8&gt;=$K1370,8&lt;=IF($L1370="",12,$L1370)),$J1370,0),IF(AND(8&gt;=$K1370,8&lt;=IF($L1370="",12,$L1370),MOD(8-$K1370,$N1370)=0),$J1370,0)))</f>
        <v>0</v>
      </c>
      <c r="W1370" s="19" t="n">
        <f aca="false">IF(OR($M1370="",$M1370="ERR",$J1370="",$K1370="",$N1370=""),0,IF($N1370=0,IF(AND(OR(9=7,9=12),9&gt;=$K1370,9&lt;=IF($L1370="",12,$L1370)),$J1370,0),IF(AND(9&gt;=$K1370,9&lt;=IF($L1370="",12,$L1370),MOD(9-$K1370,$N1370)=0),$J1370,0)))</f>
        <v>0</v>
      </c>
      <c r="X1370" s="19" t="n">
        <f aca="false">IF(OR($M1370="",$M1370="ERR",$J1370="",$K1370="",$N1370=""),0,IF($N1370=0,IF(AND(OR(10=7,10=12),10&gt;=$K1370,10&lt;=IF($L1370="",12,$L1370)),$J1370,0),IF(AND(10&gt;=$K1370,10&lt;=IF($L1370="",12,$L1370),MOD(10-$K1370,$N1370)=0),$J1370,0)))</f>
        <v>0</v>
      </c>
      <c r="Y1370" s="19" t="n">
        <f aca="false">IF(OR($M1370="",$M1370="ERR",$J1370="",$K1370="",$N1370=""),0,IF($N1370=0,IF(AND(OR(11=7,11=12),11&gt;=$K1370,11&lt;=IF($L1370="",12,$L1370)),$J1370,0),IF(AND(11&gt;=$K1370,11&lt;=IF($L1370="",12,$L1370),MOD(11-$K1370,$N1370)=0),$J1370,0)))</f>
        <v>0</v>
      </c>
      <c r="Z1370" s="19" t="n">
        <f aca="false">IF(OR($M1370="",$M1370="ERR",$J1370="",$K1370="",$N1370=""),0,IF($N1370=0,IF(AND(OR(12=7,12=12),12&gt;=$K1370,12&lt;=IF($L1370="",12,$L1370)),$J1370,0),IF(AND(12&gt;=$K1370,12&lt;=IF($L1370="",12,$L1370),MOD(12-$K1370,$N1370)=0),$J1370,0)))</f>
        <v>0</v>
      </c>
      <c r="AA1370" s="36" t="n">
        <f aca="false">SUM(O1370:Z1370)</f>
        <v>0</v>
      </c>
      <c r="AB1370" s="15" t="str">
        <f aca="false">IF(AND($B1370="",$D1370="",$J1370=""),"",IF($B1370="","Falta código",IF(ISNA(MATCH($B1370,LST_COD,0)),"Código no registrado en Trabajadores",IF($E1370="","Concepto no está en el catálogo",IF($M1370="ERR","Retención de otro empleador: Origen = Otro empleador",IF(OR($J1370="",$K1370=""),"Falta monto o mes",IF(OR($K1370&lt;1,$K1370&gt;12),"Mes inicio inválido",IF(AND($L1370&lt;&gt;"",OR($L1370&lt;$K1370,$L1370&gt;12)),"Mes fin inválido",IF($N1370="","Falta frecuencia",IF(AND($G1370&lt;&gt;"Otro empleador",SUMPRODUCT(($O1370:$Z1370&lt;&gt;0)*(((COLUMN($O1370:$Z1370)-14)&lt;INDEX(Trabajadores!$M$6:$M$105,MATCH($B1370,LST_COD,0)))+((COLUMN($O1370:$Z1370)-14)&gt;INDEX(Trabajadores!$N$6:$N$105,MATCH($B1370,LST_COD,0)))))&gt;0),"Aviso: hay meses fuera del periodo laboral","OK"))))))))))</f>
        <v/>
      </c>
    </row>
    <row r="1371" customFormat="false" ht="15" hidden="false" customHeight="false" outlineLevel="0" collapsed="false">
      <c r="A1371" s="23" t="n">
        <v>1366</v>
      </c>
      <c r="B1371" s="7"/>
      <c r="C1371" s="35" t="str">
        <f aca="false">IF($B1371="","",IFERROR(INDEX(Trabajadores!$D$6:$D$105,MATCH($B1371,LST_COD,0)),"¿Código?"))</f>
        <v/>
      </c>
      <c r="D1371" s="30"/>
      <c r="E1371" s="9" t="str">
        <f aca="false">IF($D1371="","",IFERROR(VLOOKUP($D1371,CONC_TABLA,2,FALSE()),""))</f>
        <v/>
      </c>
      <c r="F1371" s="9" t="str">
        <f aca="false">IF($D1371="","",IFERROR(VLOOKUP($D1371,CONC_TABLA,3,FALSE()),""))</f>
        <v/>
      </c>
      <c r="G1371" s="30"/>
      <c r="H1371" s="30"/>
      <c r="I1371" s="30"/>
      <c r="J1371" s="29"/>
      <c r="K1371" s="28"/>
      <c r="L1371" s="28"/>
      <c r="M1371" s="9" t="str">
        <f aca="false">IF(OR($B1371="",$E1371=""),"",IF($E1371="INA","INA",IF($G1371="Otro empleador",IF($E1371="RET","RETO",IF($E1371="ORD","OTO","OTX")),IF($E1371="RET","ERR",$E1371))))</f>
        <v/>
      </c>
      <c r="N1371" s="9" t="str">
        <f aca="false">IF($I1371="","",IFERROR(VLOOKUP($I1371,FREC_TABLA,2,FALSE()),""))</f>
        <v/>
      </c>
      <c r="O1371" s="19" t="n">
        <f aca="false">IF(OR($M1371="",$M1371="ERR",$J1371="",$K1371="",$N1371=""),0,IF($N1371=0,IF(AND(OR(1=7,1=12),1&gt;=$K1371,1&lt;=IF($L1371="",12,$L1371)),$J1371,0),IF(AND(1&gt;=$K1371,1&lt;=IF($L1371="",12,$L1371),MOD(1-$K1371,$N1371)=0),$J1371,0)))</f>
        <v>0</v>
      </c>
      <c r="P1371" s="19" t="n">
        <f aca="false">IF(OR($M1371="",$M1371="ERR",$J1371="",$K1371="",$N1371=""),0,IF($N1371=0,IF(AND(OR(2=7,2=12),2&gt;=$K1371,2&lt;=IF($L1371="",12,$L1371)),$J1371,0),IF(AND(2&gt;=$K1371,2&lt;=IF($L1371="",12,$L1371),MOD(2-$K1371,$N1371)=0),$J1371,0)))</f>
        <v>0</v>
      </c>
      <c r="Q1371" s="19" t="n">
        <f aca="false">IF(OR($M1371="",$M1371="ERR",$J1371="",$K1371="",$N1371=""),0,IF($N1371=0,IF(AND(OR(3=7,3=12),3&gt;=$K1371,3&lt;=IF($L1371="",12,$L1371)),$J1371,0),IF(AND(3&gt;=$K1371,3&lt;=IF($L1371="",12,$L1371),MOD(3-$K1371,$N1371)=0),$J1371,0)))</f>
        <v>0</v>
      </c>
      <c r="R1371" s="19" t="n">
        <f aca="false">IF(OR($M1371="",$M1371="ERR",$J1371="",$K1371="",$N1371=""),0,IF($N1371=0,IF(AND(OR(4=7,4=12),4&gt;=$K1371,4&lt;=IF($L1371="",12,$L1371)),$J1371,0),IF(AND(4&gt;=$K1371,4&lt;=IF($L1371="",12,$L1371),MOD(4-$K1371,$N1371)=0),$J1371,0)))</f>
        <v>0</v>
      </c>
      <c r="S1371" s="19" t="n">
        <f aca="false">IF(OR($M1371="",$M1371="ERR",$J1371="",$K1371="",$N1371=""),0,IF($N1371=0,IF(AND(OR(5=7,5=12),5&gt;=$K1371,5&lt;=IF($L1371="",12,$L1371)),$J1371,0),IF(AND(5&gt;=$K1371,5&lt;=IF($L1371="",12,$L1371),MOD(5-$K1371,$N1371)=0),$J1371,0)))</f>
        <v>0</v>
      </c>
      <c r="T1371" s="19" t="n">
        <f aca="false">IF(OR($M1371="",$M1371="ERR",$J1371="",$K1371="",$N1371=""),0,IF($N1371=0,IF(AND(OR(6=7,6=12),6&gt;=$K1371,6&lt;=IF($L1371="",12,$L1371)),$J1371,0),IF(AND(6&gt;=$K1371,6&lt;=IF($L1371="",12,$L1371),MOD(6-$K1371,$N1371)=0),$J1371,0)))</f>
        <v>0</v>
      </c>
      <c r="U1371" s="19" t="n">
        <f aca="false">IF(OR($M1371="",$M1371="ERR",$J1371="",$K1371="",$N1371=""),0,IF($N1371=0,IF(AND(OR(7=7,7=12),7&gt;=$K1371,7&lt;=IF($L1371="",12,$L1371)),$J1371,0),IF(AND(7&gt;=$K1371,7&lt;=IF($L1371="",12,$L1371),MOD(7-$K1371,$N1371)=0),$J1371,0)))</f>
        <v>0</v>
      </c>
      <c r="V1371" s="19" t="n">
        <f aca="false">IF(OR($M1371="",$M1371="ERR",$J1371="",$K1371="",$N1371=""),0,IF($N1371=0,IF(AND(OR(8=7,8=12),8&gt;=$K1371,8&lt;=IF($L1371="",12,$L1371)),$J1371,0),IF(AND(8&gt;=$K1371,8&lt;=IF($L1371="",12,$L1371),MOD(8-$K1371,$N1371)=0),$J1371,0)))</f>
        <v>0</v>
      </c>
      <c r="W1371" s="19" t="n">
        <f aca="false">IF(OR($M1371="",$M1371="ERR",$J1371="",$K1371="",$N1371=""),0,IF($N1371=0,IF(AND(OR(9=7,9=12),9&gt;=$K1371,9&lt;=IF($L1371="",12,$L1371)),$J1371,0),IF(AND(9&gt;=$K1371,9&lt;=IF($L1371="",12,$L1371),MOD(9-$K1371,$N1371)=0),$J1371,0)))</f>
        <v>0</v>
      </c>
      <c r="X1371" s="19" t="n">
        <f aca="false">IF(OR($M1371="",$M1371="ERR",$J1371="",$K1371="",$N1371=""),0,IF($N1371=0,IF(AND(OR(10=7,10=12),10&gt;=$K1371,10&lt;=IF($L1371="",12,$L1371)),$J1371,0),IF(AND(10&gt;=$K1371,10&lt;=IF($L1371="",12,$L1371),MOD(10-$K1371,$N1371)=0),$J1371,0)))</f>
        <v>0</v>
      </c>
      <c r="Y1371" s="19" t="n">
        <f aca="false">IF(OR($M1371="",$M1371="ERR",$J1371="",$K1371="",$N1371=""),0,IF($N1371=0,IF(AND(OR(11=7,11=12),11&gt;=$K1371,11&lt;=IF($L1371="",12,$L1371)),$J1371,0),IF(AND(11&gt;=$K1371,11&lt;=IF($L1371="",12,$L1371),MOD(11-$K1371,$N1371)=0),$J1371,0)))</f>
        <v>0</v>
      </c>
      <c r="Z1371" s="19" t="n">
        <f aca="false">IF(OR($M1371="",$M1371="ERR",$J1371="",$K1371="",$N1371=""),0,IF($N1371=0,IF(AND(OR(12=7,12=12),12&gt;=$K1371,12&lt;=IF($L1371="",12,$L1371)),$J1371,0),IF(AND(12&gt;=$K1371,12&lt;=IF($L1371="",12,$L1371),MOD(12-$K1371,$N1371)=0),$J1371,0)))</f>
        <v>0</v>
      </c>
      <c r="AA1371" s="36" t="n">
        <f aca="false">SUM(O1371:Z1371)</f>
        <v>0</v>
      </c>
      <c r="AB1371" s="15" t="str">
        <f aca="false">IF(AND($B1371="",$D1371="",$J1371=""),"",IF($B1371="","Falta código",IF(ISNA(MATCH($B1371,LST_COD,0)),"Código no registrado en Trabajadores",IF($E1371="","Concepto no está en el catálogo",IF($M1371="ERR","Retención de otro empleador: Origen = Otro empleador",IF(OR($J1371="",$K1371=""),"Falta monto o mes",IF(OR($K1371&lt;1,$K1371&gt;12),"Mes inicio inválido",IF(AND($L1371&lt;&gt;"",OR($L1371&lt;$K1371,$L1371&gt;12)),"Mes fin inválido",IF($N1371="","Falta frecuencia",IF(AND($G1371&lt;&gt;"Otro empleador",SUMPRODUCT(($O1371:$Z1371&lt;&gt;0)*(((COLUMN($O1371:$Z1371)-14)&lt;INDEX(Trabajadores!$M$6:$M$105,MATCH($B1371,LST_COD,0)))+((COLUMN($O1371:$Z1371)-14)&gt;INDEX(Trabajadores!$N$6:$N$105,MATCH($B1371,LST_COD,0)))))&gt;0),"Aviso: hay meses fuera del periodo laboral","OK"))))))))))</f>
        <v/>
      </c>
    </row>
    <row r="1372" customFormat="false" ht="15" hidden="false" customHeight="false" outlineLevel="0" collapsed="false">
      <c r="A1372" s="23" t="n">
        <v>1367</v>
      </c>
      <c r="B1372" s="7"/>
      <c r="C1372" s="35" t="str">
        <f aca="false">IF($B1372="","",IFERROR(INDEX(Trabajadores!$D$6:$D$105,MATCH($B1372,LST_COD,0)),"¿Código?"))</f>
        <v/>
      </c>
      <c r="D1372" s="30"/>
      <c r="E1372" s="9" t="str">
        <f aca="false">IF($D1372="","",IFERROR(VLOOKUP($D1372,CONC_TABLA,2,FALSE()),""))</f>
        <v/>
      </c>
      <c r="F1372" s="9" t="str">
        <f aca="false">IF($D1372="","",IFERROR(VLOOKUP($D1372,CONC_TABLA,3,FALSE()),""))</f>
        <v/>
      </c>
      <c r="G1372" s="30"/>
      <c r="H1372" s="30"/>
      <c r="I1372" s="30"/>
      <c r="J1372" s="29"/>
      <c r="K1372" s="28"/>
      <c r="L1372" s="28"/>
      <c r="M1372" s="9" t="str">
        <f aca="false">IF(OR($B1372="",$E1372=""),"",IF($E1372="INA","INA",IF($G1372="Otro empleador",IF($E1372="RET","RETO",IF($E1372="ORD","OTO","OTX")),IF($E1372="RET","ERR",$E1372))))</f>
        <v/>
      </c>
      <c r="N1372" s="9" t="str">
        <f aca="false">IF($I1372="","",IFERROR(VLOOKUP($I1372,FREC_TABLA,2,FALSE()),""))</f>
        <v/>
      </c>
      <c r="O1372" s="19" t="n">
        <f aca="false">IF(OR($M1372="",$M1372="ERR",$J1372="",$K1372="",$N1372=""),0,IF($N1372=0,IF(AND(OR(1=7,1=12),1&gt;=$K1372,1&lt;=IF($L1372="",12,$L1372)),$J1372,0),IF(AND(1&gt;=$K1372,1&lt;=IF($L1372="",12,$L1372),MOD(1-$K1372,$N1372)=0),$J1372,0)))</f>
        <v>0</v>
      </c>
      <c r="P1372" s="19" t="n">
        <f aca="false">IF(OR($M1372="",$M1372="ERR",$J1372="",$K1372="",$N1372=""),0,IF($N1372=0,IF(AND(OR(2=7,2=12),2&gt;=$K1372,2&lt;=IF($L1372="",12,$L1372)),$J1372,0),IF(AND(2&gt;=$K1372,2&lt;=IF($L1372="",12,$L1372),MOD(2-$K1372,$N1372)=0),$J1372,0)))</f>
        <v>0</v>
      </c>
      <c r="Q1372" s="19" t="n">
        <f aca="false">IF(OR($M1372="",$M1372="ERR",$J1372="",$K1372="",$N1372=""),0,IF($N1372=0,IF(AND(OR(3=7,3=12),3&gt;=$K1372,3&lt;=IF($L1372="",12,$L1372)),$J1372,0),IF(AND(3&gt;=$K1372,3&lt;=IF($L1372="",12,$L1372),MOD(3-$K1372,$N1372)=0),$J1372,0)))</f>
        <v>0</v>
      </c>
      <c r="R1372" s="19" t="n">
        <f aca="false">IF(OR($M1372="",$M1372="ERR",$J1372="",$K1372="",$N1372=""),0,IF($N1372=0,IF(AND(OR(4=7,4=12),4&gt;=$K1372,4&lt;=IF($L1372="",12,$L1372)),$J1372,0),IF(AND(4&gt;=$K1372,4&lt;=IF($L1372="",12,$L1372),MOD(4-$K1372,$N1372)=0),$J1372,0)))</f>
        <v>0</v>
      </c>
      <c r="S1372" s="19" t="n">
        <f aca="false">IF(OR($M1372="",$M1372="ERR",$J1372="",$K1372="",$N1372=""),0,IF($N1372=0,IF(AND(OR(5=7,5=12),5&gt;=$K1372,5&lt;=IF($L1372="",12,$L1372)),$J1372,0),IF(AND(5&gt;=$K1372,5&lt;=IF($L1372="",12,$L1372),MOD(5-$K1372,$N1372)=0),$J1372,0)))</f>
        <v>0</v>
      </c>
      <c r="T1372" s="19" t="n">
        <f aca="false">IF(OR($M1372="",$M1372="ERR",$J1372="",$K1372="",$N1372=""),0,IF($N1372=0,IF(AND(OR(6=7,6=12),6&gt;=$K1372,6&lt;=IF($L1372="",12,$L1372)),$J1372,0),IF(AND(6&gt;=$K1372,6&lt;=IF($L1372="",12,$L1372),MOD(6-$K1372,$N1372)=0),$J1372,0)))</f>
        <v>0</v>
      </c>
      <c r="U1372" s="19" t="n">
        <f aca="false">IF(OR($M1372="",$M1372="ERR",$J1372="",$K1372="",$N1372=""),0,IF($N1372=0,IF(AND(OR(7=7,7=12),7&gt;=$K1372,7&lt;=IF($L1372="",12,$L1372)),$J1372,0),IF(AND(7&gt;=$K1372,7&lt;=IF($L1372="",12,$L1372),MOD(7-$K1372,$N1372)=0),$J1372,0)))</f>
        <v>0</v>
      </c>
      <c r="V1372" s="19" t="n">
        <f aca="false">IF(OR($M1372="",$M1372="ERR",$J1372="",$K1372="",$N1372=""),0,IF($N1372=0,IF(AND(OR(8=7,8=12),8&gt;=$K1372,8&lt;=IF($L1372="",12,$L1372)),$J1372,0),IF(AND(8&gt;=$K1372,8&lt;=IF($L1372="",12,$L1372),MOD(8-$K1372,$N1372)=0),$J1372,0)))</f>
        <v>0</v>
      </c>
      <c r="W1372" s="19" t="n">
        <f aca="false">IF(OR($M1372="",$M1372="ERR",$J1372="",$K1372="",$N1372=""),0,IF($N1372=0,IF(AND(OR(9=7,9=12),9&gt;=$K1372,9&lt;=IF($L1372="",12,$L1372)),$J1372,0),IF(AND(9&gt;=$K1372,9&lt;=IF($L1372="",12,$L1372),MOD(9-$K1372,$N1372)=0),$J1372,0)))</f>
        <v>0</v>
      </c>
      <c r="X1372" s="19" t="n">
        <f aca="false">IF(OR($M1372="",$M1372="ERR",$J1372="",$K1372="",$N1372=""),0,IF($N1372=0,IF(AND(OR(10=7,10=12),10&gt;=$K1372,10&lt;=IF($L1372="",12,$L1372)),$J1372,0),IF(AND(10&gt;=$K1372,10&lt;=IF($L1372="",12,$L1372),MOD(10-$K1372,$N1372)=0),$J1372,0)))</f>
        <v>0</v>
      </c>
      <c r="Y1372" s="19" t="n">
        <f aca="false">IF(OR($M1372="",$M1372="ERR",$J1372="",$K1372="",$N1372=""),0,IF($N1372=0,IF(AND(OR(11=7,11=12),11&gt;=$K1372,11&lt;=IF($L1372="",12,$L1372)),$J1372,0),IF(AND(11&gt;=$K1372,11&lt;=IF($L1372="",12,$L1372),MOD(11-$K1372,$N1372)=0),$J1372,0)))</f>
        <v>0</v>
      </c>
      <c r="Z1372" s="19" t="n">
        <f aca="false">IF(OR($M1372="",$M1372="ERR",$J1372="",$K1372="",$N1372=""),0,IF($N1372=0,IF(AND(OR(12=7,12=12),12&gt;=$K1372,12&lt;=IF($L1372="",12,$L1372)),$J1372,0),IF(AND(12&gt;=$K1372,12&lt;=IF($L1372="",12,$L1372),MOD(12-$K1372,$N1372)=0),$J1372,0)))</f>
        <v>0</v>
      </c>
      <c r="AA1372" s="36" t="n">
        <f aca="false">SUM(O1372:Z1372)</f>
        <v>0</v>
      </c>
      <c r="AB1372" s="15" t="str">
        <f aca="false">IF(AND($B1372="",$D1372="",$J1372=""),"",IF($B1372="","Falta código",IF(ISNA(MATCH($B1372,LST_COD,0)),"Código no registrado en Trabajadores",IF($E1372="","Concepto no está en el catálogo",IF($M1372="ERR","Retención de otro empleador: Origen = Otro empleador",IF(OR($J1372="",$K1372=""),"Falta monto o mes",IF(OR($K1372&lt;1,$K1372&gt;12),"Mes inicio inválido",IF(AND($L1372&lt;&gt;"",OR($L1372&lt;$K1372,$L1372&gt;12)),"Mes fin inválido",IF($N1372="","Falta frecuencia",IF(AND($G1372&lt;&gt;"Otro empleador",SUMPRODUCT(($O1372:$Z1372&lt;&gt;0)*(((COLUMN($O1372:$Z1372)-14)&lt;INDEX(Trabajadores!$M$6:$M$105,MATCH($B1372,LST_COD,0)))+((COLUMN($O1372:$Z1372)-14)&gt;INDEX(Trabajadores!$N$6:$N$105,MATCH($B1372,LST_COD,0)))))&gt;0),"Aviso: hay meses fuera del periodo laboral","OK"))))))))))</f>
        <v/>
      </c>
    </row>
    <row r="1373" customFormat="false" ht="15" hidden="false" customHeight="false" outlineLevel="0" collapsed="false">
      <c r="A1373" s="23" t="n">
        <v>1368</v>
      </c>
      <c r="B1373" s="7"/>
      <c r="C1373" s="35" t="str">
        <f aca="false">IF($B1373="","",IFERROR(INDEX(Trabajadores!$D$6:$D$105,MATCH($B1373,LST_COD,0)),"¿Código?"))</f>
        <v/>
      </c>
      <c r="D1373" s="30"/>
      <c r="E1373" s="9" t="str">
        <f aca="false">IF($D1373="","",IFERROR(VLOOKUP($D1373,CONC_TABLA,2,FALSE()),""))</f>
        <v/>
      </c>
      <c r="F1373" s="9" t="str">
        <f aca="false">IF($D1373="","",IFERROR(VLOOKUP($D1373,CONC_TABLA,3,FALSE()),""))</f>
        <v/>
      </c>
      <c r="G1373" s="30"/>
      <c r="H1373" s="30"/>
      <c r="I1373" s="30"/>
      <c r="J1373" s="29"/>
      <c r="K1373" s="28"/>
      <c r="L1373" s="28"/>
      <c r="M1373" s="9" t="str">
        <f aca="false">IF(OR($B1373="",$E1373=""),"",IF($E1373="INA","INA",IF($G1373="Otro empleador",IF($E1373="RET","RETO",IF($E1373="ORD","OTO","OTX")),IF($E1373="RET","ERR",$E1373))))</f>
        <v/>
      </c>
      <c r="N1373" s="9" t="str">
        <f aca="false">IF($I1373="","",IFERROR(VLOOKUP($I1373,FREC_TABLA,2,FALSE()),""))</f>
        <v/>
      </c>
      <c r="O1373" s="19" t="n">
        <f aca="false">IF(OR($M1373="",$M1373="ERR",$J1373="",$K1373="",$N1373=""),0,IF($N1373=0,IF(AND(OR(1=7,1=12),1&gt;=$K1373,1&lt;=IF($L1373="",12,$L1373)),$J1373,0),IF(AND(1&gt;=$K1373,1&lt;=IF($L1373="",12,$L1373),MOD(1-$K1373,$N1373)=0),$J1373,0)))</f>
        <v>0</v>
      </c>
      <c r="P1373" s="19" t="n">
        <f aca="false">IF(OR($M1373="",$M1373="ERR",$J1373="",$K1373="",$N1373=""),0,IF($N1373=0,IF(AND(OR(2=7,2=12),2&gt;=$K1373,2&lt;=IF($L1373="",12,$L1373)),$J1373,0),IF(AND(2&gt;=$K1373,2&lt;=IF($L1373="",12,$L1373),MOD(2-$K1373,$N1373)=0),$J1373,0)))</f>
        <v>0</v>
      </c>
      <c r="Q1373" s="19" t="n">
        <f aca="false">IF(OR($M1373="",$M1373="ERR",$J1373="",$K1373="",$N1373=""),0,IF($N1373=0,IF(AND(OR(3=7,3=12),3&gt;=$K1373,3&lt;=IF($L1373="",12,$L1373)),$J1373,0),IF(AND(3&gt;=$K1373,3&lt;=IF($L1373="",12,$L1373),MOD(3-$K1373,$N1373)=0),$J1373,0)))</f>
        <v>0</v>
      </c>
      <c r="R1373" s="19" t="n">
        <f aca="false">IF(OR($M1373="",$M1373="ERR",$J1373="",$K1373="",$N1373=""),0,IF($N1373=0,IF(AND(OR(4=7,4=12),4&gt;=$K1373,4&lt;=IF($L1373="",12,$L1373)),$J1373,0),IF(AND(4&gt;=$K1373,4&lt;=IF($L1373="",12,$L1373),MOD(4-$K1373,$N1373)=0),$J1373,0)))</f>
        <v>0</v>
      </c>
      <c r="S1373" s="19" t="n">
        <f aca="false">IF(OR($M1373="",$M1373="ERR",$J1373="",$K1373="",$N1373=""),0,IF($N1373=0,IF(AND(OR(5=7,5=12),5&gt;=$K1373,5&lt;=IF($L1373="",12,$L1373)),$J1373,0),IF(AND(5&gt;=$K1373,5&lt;=IF($L1373="",12,$L1373),MOD(5-$K1373,$N1373)=0),$J1373,0)))</f>
        <v>0</v>
      </c>
      <c r="T1373" s="19" t="n">
        <f aca="false">IF(OR($M1373="",$M1373="ERR",$J1373="",$K1373="",$N1373=""),0,IF($N1373=0,IF(AND(OR(6=7,6=12),6&gt;=$K1373,6&lt;=IF($L1373="",12,$L1373)),$J1373,0),IF(AND(6&gt;=$K1373,6&lt;=IF($L1373="",12,$L1373),MOD(6-$K1373,$N1373)=0),$J1373,0)))</f>
        <v>0</v>
      </c>
      <c r="U1373" s="19" t="n">
        <f aca="false">IF(OR($M1373="",$M1373="ERR",$J1373="",$K1373="",$N1373=""),0,IF($N1373=0,IF(AND(OR(7=7,7=12),7&gt;=$K1373,7&lt;=IF($L1373="",12,$L1373)),$J1373,0),IF(AND(7&gt;=$K1373,7&lt;=IF($L1373="",12,$L1373),MOD(7-$K1373,$N1373)=0),$J1373,0)))</f>
        <v>0</v>
      </c>
      <c r="V1373" s="19" t="n">
        <f aca="false">IF(OR($M1373="",$M1373="ERR",$J1373="",$K1373="",$N1373=""),0,IF($N1373=0,IF(AND(OR(8=7,8=12),8&gt;=$K1373,8&lt;=IF($L1373="",12,$L1373)),$J1373,0),IF(AND(8&gt;=$K1373,8&lt;=IF($L1373="",12,$L1373),MOD(8-$K1373,$N1373)=0),$J1373,0)))</f>
        <v>0</v>
      </c>
      <c r="W1373" s="19" t="n">
        <f aca="false">IF(OR($M1373="",$M1373="ERR",$J1373="",$K1373="",$N1373=""),0,IF($N1373=0,IF(AND(OR(9=7,9=12),9&gt;=$K1373,9&lt;=IF($L1373="",12,$L1373)),$J1373,0),IF(AND(9&gt;=$K1373,9&lt;=IF($L1373="",12,$L1373),MOD(9-$K1373,$N1373)=0),$J1373,0)))</f>
        <v>0</v>
      </c>
      <c r="X1373" s="19" t="n">
        <f aca="false">IF(OR($M1373="",$M1373="ERR",$J1373="",$K1373="",$N1373=""),0,IF($N1373=0,IF(AND(OR(10=7,10=12),10&gt;=$K1373,10&lt;=IF($L1373="",12,$L1373)),$J1373,0),IF(AND(10&gt;=$K1373,10&lt;=IF($L1373="",12,$L1373),MOD(10-$K1373,$N1373)=0),$J1373,0)))</f>
        <v>0</v>
      </c>
      <c r="Y1373" s="19" t="n">
        <f aca="false">IF(OR($M1373="",$M1373="ERR",$J1373="",$K1373="",$N1373=""),0,IF($N1373=0,IF(AND(OR(11=7,11=12),11&gt;=$K1373,11&lt;=IF($L1373="",12,$L1373)),$J1373,0),IF(AND(11&gt;=$K1373,11&lt;=IF($L1373="",12,$L1373),MOD(11-$K1373,$N1373)=0),$J1373,0)))</f>
        <v>0</v>
      </c>
      <c r="Z1373" s="19" t="n">
        <f aca="false">IF(OR($M1373="",$M1373="ERR",$J1373="",$K1373="",$N1373=""),0,IF($N1373=0,IF(AND(OR(12=7,12=12),12&gt;=$K1373,12&lt;=IF($L1373="",12,$L1373)),$J1373,0),IF(AND(12&gt;=$K1373,12&lt;=IF($L1373="",12,$L1373),MOD(12-$K1373,$N1373)=0),$J1373,0)))</f>
        <v>0</v>
      </c>
      <c r="AA1373" s="36" t="n">
        <f aca="false">SUM(O1373:Z1373)</f>
        <v>0</v>
      </c>
      <c r="AB1373" s="15" t="str">
        <f aca="false">IF(AND($B1373="",$D1373="",$J1373=""),"",IF($B1373="","Falta código",IF(ISNA(MATCH($B1373,LST_COD,0)),"Código no registrado en Trabajadores",IF($E1373="","Concepto no está en el catálogo",IF($M1373="ERR","Retención de otro empleador: Origen = Otro empleador",IF(OR($J1373="",$K1373=""),"Falta monto o mes",IF(OR($K1373&lt;1,$K1373&gt;12),"Mes inicio inválido",IF(AND($L1373&lt;&gt;"",OR($L1373&lt;$K1373,$L1373&gt;12)),"Mes fin inválido",IF($N1373="","Falta frecuencia",IF(AND($G1373&lt;&gt;"Otro empleador",SUMPRODUCT(($O1373:$Z1373&lt;&gt;0)*(((COLUMN($O1373:$Z1373)-14)&lt;INDEX(Trabajadores!$M$6:$M$105,MATCH($B1373,LST_COD,0)))+((COLUMN($O1373:$Z1373)-14)&gt;INDEX(Trabajadores!$N$6:$N$105,MATCH($B1373,LST_COD,0)))))&gt;0),"Aviso: hay meses fuera del periodo laboral","OK"))))))))))</f>
        <v/>
      </c>
    </row>
    <row r="1374" customFormat="false" ht="15" hidden="false" customHeight="false" outlineLevel="0" collapsed="false">
      <c r="A1374" s="23" t="n">
        <v>1369</v>
      </c>
      <c r="B1374" s="7"/>
      <c r="C1374" s="35" t="str">
        <f aca="false">IF($B1374="","",IFERROR(INDEX(Trabajadores!$D$6:$D$105,MATCH($B1374,LST_COD,0)),"¿Código?"))</f>
        <v/>
      </c>
      <c r="D1374" s="30"/>
      <c r="E1374" s="9" t="str">
        <f aca="false">IF($D1374="","",IFERROR(VLOOKUP($D1374,CONC_TABLA,2,FALSE()),""))</f>
        <v/>
      </c>
      <c r="F1374" s="9" t="str">
        <f aca="false">IF($D1374="","",IFERROR(VLOOKUP($D1374,CONC_TABLA,3,FALSE()),""))</f>
        <v/>
      </c>
      <c r="G1374" s="30"/>
      <c r="H1374" s="30"/>
      <c r="I1374" s="30"/>
      <c r="J1374" s="29"/>
      <c r="K1374" s="28"/>
      <c r="L1374" s="28"/>
      <c r="M1374" s="9" t="str">
        <f aca="false">IF(OR($B1374="",$E1374=""),"",IF($E1374="INA","INA",IF($G1374="Otro empleador",IF($E1374="RET","RETO",IF($E1374="ORD","OTO","OTX")),IF($E1374="RET","ERR",$E1374))))</f>
        <v/>
      </c>
      <c r="N1374" s="9" t="str">
        <f aca="false">IF($I1374="","",IFERROR(VLOOKUP($I1374,FREC_TABLA,2,FALSE()),""))</f>
        <v/>
      </c>
      <c r="O1374" s="19" t="n">
        <f aca="false">IF(OR($M1374="",$M1374="ERR",$J1374="",$K1374="",$N1374=""),0,IF($N1374=0,IF(AND(OR(1=7,1=12),1&gt;=$K1374,1&lt;=IF($L1374="",12,$L1374)),$J1374,0),IF(AND(1&gt;=$K1374,1&lt;=IF($L1374="",12,$L1374),MOD(1-$K1374,$N1374)=0),$J1374,0)))</f>
        <v>0</v>
      </c>
      <c r="P1374" s="19" t="n">
        <f aca="false">IF(OR($M1374="",$M1374="ERR",$J1374="",$K1374="",$N1374=""),0,IF($N1374=0,IF(AND(OR(2=7,2=12),2&gt;=$K1374,2&lt;=IF($L1374="",12,$L1374)),$J1374,0),IF(AND(2&gt;=$K1374,2&lt;=IF($L1374="",12,$L1374),MOD(2-$K1374,$N1374)=0),$J1374,0)))</f>
        <v>0</v>
      </c>
      <c r="Q1374" s="19" t="n">
        <f aca="false">IF(OR($M1374="",$M1374="ERR",$J1374="",$K1374="",$N1374=""),0,IF($N1374=0,IF(AND(OR(3=7,3=12),3&gt;=$K1374,3&lt;=IF($L1374="",12,$L1374)),$J1374,0),IF(AND(3&gt;=$K1374,3&lt;=IF($L1374="",12,$L1374),MOD(3-$K1374,$N1374)=0),$J1374,0)))</f>
        <v>0</v>
      </c>
      <c r="R1374" s="19" t="n">
        <f aca="false">IF(OR($M1374="",$M1374="ERR",$J1374="",$K1374="",$N1374=""),0,IF($N1374=0,IF(AND(OR(4=7,4=12),4&gt;=$K1374,4&lt;=IF($L1374="",12,$L1374)),$J1374,0),IF(AND(4&gt;=$K1374,4&lt;=IF($L1374="",12,$L1374),MOD(4-$K1374,$N1374)=0),$J1374,0)))</f>
        <v>0</v>
      </c>
      <c r="S1374" s="19" t="n">
        <f aca="false">IF(OR($M1374="",$M1374="ERR",$J1374="",$K1374="",$N1374=""),0,IF($N1374=0,IF(AND(OR(5=7,5=12),5&gt;=$K1374,5&lt;=IF($L1374="",12,$L1374)),$J1374,0),IF(AND(5&gt;=$K1374,5&lt;=IF($L1374="",12,$L1374),MOD(5-$K1374,$N1374)=0),$J1374,0)))</f>
        <v>0</v>
      </c>
      <c r="T1374" s="19" t="n">
        <f aca="false">IF(OR($M1374="",$M1374="ERR",$J1374="",$K1374="",$N1374=""),0,IF($N1374=0,IF(AND(OR(6=7,6=12),6&gt;=$K1374,6&lt;=IF($L1374="",12,$L1374)),$J1374,0),IF(AND(6&gt;=$K1374,6&lt;=IF($L1374="",12,$L1374),MOD(6-$K1374,$N1374)=0),$J1374,0)))</f>
        <v>0</v>
      </c>
      <c r="U1374" s="19" t="n">
        <f aca="false">IF(OR($M1374="",$M1374="ERR",$J1374="",$K1374="",$N1374=""),0,IF($N1374=0,IF(AND(OR(7=7,7=12),7&gt;=$K1374,7&lt;=IF($L1374="",12,$L1374)),$J1374,0),IF(AND(7&gt;=$K1374,7&lt;=IF($L1374="",12,$L1374),MOD(7-$K1374,$N1374)=0),$J1374,0)))</f>
        <v>0</v>
      </c>
      <c r="V1374" s="19" t="n">
        <f aca="false">IF(OR($M1374="",$M1374="ERR",$J1374="",$K1374="",$N1374=""),0,IF($N1374=0,IF(AND(OR(8=7,8=12),8&gt;=$K1374,8&lt;=IF($L1374="",12,$L1374)),$J1374,0),IF(AND(8&gt;=$K1374,8&lt;=IF($L1374="",12,$L1374),MOD(8-$K1374,$N1374)=0),$J1374,0)))</f>
        <v>0</v>
      </c>
      <c r="W1374" s="19" t="n">
        <f aca="false">IF(OR($M1374="",$M1374="ERR",$J1374="",$K1374="",$N1374=""),0,IF($N1374=0,IF(AND(OR(9=7,9=12),9&gt;=$K1374,9&lt;=IF($L1374="",12,$L1374)),$J1374,0),IF(AND(9&gt;=$K1374,9&lt;=IF($L1374="",12,$L1374),MOD(9-$K1374,$N1374)=0),$J1374,0)))</f>
        <v>0</v>
      </c>
      <c r="X1374" s="19" t="n">
        <f aca="false">IF(OR($M1374="",$M1374="ERR",$J1374="",$K1374="",$N1374=""),0,IF($N1374=0,IF(AND(OR(10=7,10=12),10&gt;=$K1374,10&lt;=IF($L1374="",12,$L1374)),$J1374,0),IF(AND(10&gt;=$K1374,10&lt;=IF($L1374="",12,$L1374),MOD(10-$K1374,$N1374)=0),$J1374,0)))</f>
        <v>0</v>
      </c>
      <c r="Y1374" s="19" t="n">
        <f aca="false">IF(OR($M1374="",$M1374="ERR",$J1374="",$K1374="",$N1374=""),0,IF($N1374=0,IF(AND(OR(11=7,11=12),11&gt;=$K1374,11&lt;=IF($L1374="",12,$L1374)),$J1374,0),IF(AND(11&gt;=$K1374,11&lt;=IF($L1374="",12,$L1374),MOD(11-$K1374,$N1374)=0),$J1374,0)))</f>
        <v>0</v>
      </c>
      <c r="Z1374" s="19" t="n">
        <f aca="false">IF(OR($M1374="",$M1374="ERR",$J1374="",$K1374="",$N1374=""),0,IF($N1374=0,IF(AND(OR(12=7,12=12),12&gt;=$K1374,12&lt;=IF($L1374="",12,$L1374)),$J1374,0),IF(AND(12&gt;=$K1374,12&lt;=IF($L1374="",12,$L1374),MOD(12-$K1374,$N1374)=0),$J1374,0)))</f>
        <v>0</v>
      </c>
      <c r="AA1374" s="36" t="n">
        <f aca="false">SUM(O1374:Z1374)</f>
        <v>0</v>
      </c>
      <c r="AB1374" s="15" t="str">
        <f aca="false">IF(AND($B1374="",$D1374="",$J1374=""),"",IF($B1374="","Falta código",IF(ISNA(MATCH($B1374,LST_COD,0)),"Código no registrado en Trabajadores",IF($E1374="","Concepto no está en el catálogo",IF($M1374="ERR","Retención de otro empleador: Origen = Otro empleador",IF(OR($J1374="",$K1374=""),"Falta monto o mes",IF(OR($K1374&lt;1,$K1374&gt;12),"Mes inicio inválido",IF(AND($L1374&lt;&gt;"",OR($L1374&lt;$K1374,$L1374&gt;12)),"Mes fin inválido",IF($N1374="","Falta frecuencia",IF(AND($G1374&lt;&gt;"Otro empleador",SUMPRODUCT(($O1374:$Z1374&lt;&gt;0)*(((COLUMN($O1374:$Z1374)-14)&lt;INDEX(Trabajadores!$M$6:$M$105,MATCH($B1374,LST_COD,0)))+((COLUMN($O1374:$Z1374)-14)&gt;INDEX(Trabajadores!$N$6:$N$105,MATCH($B1374,LST_COD,0)))))&gt;0),"Aviso: hay meses fuera del periodo laboral","OK"))))))))))</f>
        <v/>
      </c>
    </row>
    <row r="1375" customFormat="false" ht="15" hidden="false" customHeight="false" outlineLevel="0" collapsed="false">
      <c r="A1375" s="23" t="n">
        <v>1370</v>
      </c>
      <c r="B1375" s="7"/>
      <c r="C1375" s="35" t="str">
        <f aca="false">IF($B1375="","",IFERROR(INDEX(Trabajadores!$D$6:$D$105,MATCH($B1375,LST_COD,0)),"¿Código?"))</f>
        <v/>
      </c>
      <c r="D1375" s="30"/>
      <c r="E1375" s="9" t="str">
        <f aca="false">IF($D1375="","",IFERROR(VLOOKUP($D1375,CONC_TABLA,2,FALSE()),""))</f>
        <v/>
      </c>
      <c r="F1375" s="9" t="str">
        <f aca="false">IF($D1375="","",IFERROR(VLOOKUP($D1375,CONC_TABLA,3,FALSE()),""))</f>
        <v/>
      </c>
      <c r="G1375" s="30"/>
      <c r="H1375" s="30"/>
      <c r="I1375" s="30"/>
      <c r="J1375" s="29"/>
      <c r="K1375" s="28"/>
      <c r="L1375" s="28"/>
      <c r="M1375" s="9" t="str">
        <f aca="false">IF(OR($B1375="",$E1375=""),"",IF($E1375="INA","INA",IF($G1375="Otro empleador",IF($E1375="RET","RETO",IF($E1375="ORD","OTO","OTX")),IF($E1375="RET","ERR",$E1375))))</f>
        <v/>
      </c>
      <c r="N1375" s="9" t="str">
        <f aca="false">IF($I1375="","",IFERROR(VLOOKUP($I1375,FREC_TABLA,2,FALSE()),""))</f>
        <v/>
      </c>
      <c r="O1375" s="19" t="n">
        <f aca="false">IF(OR($M1375="",$M1375="ERR",$J1375="",$K1375="",$N1375=""),0,IF($N1375=0,IF(AND(OR(1=7,1=12),1&gt;=$K1375,1&lt;=IF($L1375="",12,$L1375)),$J1375,0),IF(AND(1&gt;=$K1375,1&lt;=IF($L1375="",12,$L1375),MOD(1-$K1375,$N1375)=0),$J1375,0)))</f>
        <v>0</v>
      </c>
      <c r="P1375" s="19" t="n">
        <f aca="false">IF(OR($M1375="",$M1375="ERR",$J1375="",$K1375="",$N1375=""),0,IF($N1375=0,IF(AND(OR(2=7,2=12),2&gt;=$K1375,2&lt;=IF($L1375="",12,$L1375)),$J1375,0),IF(AND(2&gt;=$K1375,2&lt;=IF($L1375="",12,$L1375),MOD(2-$K1375,$N1375)=0),$J1375,0)))</f>
        <v>0</v>
      </c>
      <c r="Q1375" s="19" t="n">
        <f aca="false">IF(OR($M1375="",$M1375="ERR",$J1375="",$K1375="",$N1375=""),0,IF($N1375=0,IF(AND(OR(3=7,3=12),3&gt;=$K1375,3&lt;=IF($L1375="",12,$L1375)),$J1375,0),IF(AND(3&gt;=$K1375,3&lt;=IF($L1375="",12,$L1375),MOD(3-$K1375,$N1375)=0),$J1375,0)))</f>
        <v>0</v>
      </c>
      <c r="R1375" s="19" t="n">
        <f aca="false">IF(OR($M1375="",$M1375="ERR",$J1375="",$K1375="",$N1375=""),0,IF($N1375=0,IF(AND(OR(4=7,4=12),4&gt;=$K1375,4&lt;=IF($L1375="",12,$L1375)),$J1375,0),IF(AND(4&gt;=$K1375,4&lt;=IF($L1375="",12,$L1375),MOD(4-$K1375,$N1375)=0),$J1375,0)))</f>
        <v>0</v>
      </c>
      <c r="S1375" s="19" t="n">
        <f aca="false">IF(OR($M1375="",$M1375="ERR",$J1375="",$K1375="",$N1375=""),0,IF($N1375=0,IF(AND(OR(5=7,5=12),5&gt;=$K1375,5&lt;=IF($L1375="",12,$L1375)),$J1375,0),IF(AND(5&gt;=$K1375,5&lt;=IF($L1375="",12,$L1375),MOD(5-$K1375,$N1375)=0),$J1375,0)))</f>
        <v>0</v>
      </c>
      <c r="T1375" s="19" t="n">
        <f aca="false">IF(OR($M1375="",$M1375="ERR",$J1375="",$K1375="",$N1375=""),0,IF($N1375=0,IF(AND(OR(6=7,6=12),6&gt;=$K1375,6&lt;=IF($L1375="",12,$L1375)),$J1375,0),IF(AND(6&gt;=$K1375,6&lt;=IF($L1375="",12,$L1375),MOD(6-$K1375,$N1375)=0),$J1375,0)))</f>
        <v>0</v>
      </c>
      <c r="U1375" s="19" t="n">
        <f aca="false">IF(OR($M1375="",$M1375="ERR",$J1375="",$K1375="",$N1375=""),0,IF($N1375=0,IF(AND(OR(7=7,7=12),7&gt;=$K1375,7&lt;=IF($L1375="",12,$L1375)),$J1375,0),IF(AND(7&gt;=$K1375,7&lt;=IF($L1375="",12,$L1375),MOD(7-$K1375,$N1375)=0),$J1375,0)))</f>
        <v>0</v>
      </c>
      <c r="V1375" s="19" t="n">
        <f aca="false">IF(OR($M1375="",$M1375="ERR",$J1375="",$K1375="",$N1375=""),0,IF($N1375=0,IF(AND(OR(8=7,8=12),8&gt;=$K1375,8&lt;=IF($L1375="",12,$L1375)),$J1375,0),IF(AND(8&gt;=$K1375,8&lt;=IF($L1375="",12,$L1375),MOD(8-$K1375,$N1375)=0),$J1375,0)))</f>
        <v>0</v>
      </c>
      <c r="W1375" s="19" t="n">
        <f aca="false">IF(OR($M1375="",$M1375="ERR",$J1375="",$K1375="",$N1375=""),0,IF($N1375=0,IF(AND(OR(9=7,9=12),9&gt;=$K1375,9&lt;=IF($L1375="",12,$L1375)),$J1375,0),IF(AND(9&gt;=$K1375,9&lt;=IF($L1375="",12,$L1375),MOD(9-$K1375,$N1375)=0),$J1375,0)))</f>
        <v>0</v>
      </c>
      <c r="X1375" s="19" t="n">
        <f aca="false">IF(OR($M1375="",$M1375="ERR",$J1375="",$K1375="",$N1375=""),0,IF($N1375=0,IF(AND(OR(10=7,10=12),10&gt;=$K1375,10&lt;=IF($L1375="",12,$L1375)),$J1375,0),IF(AND(10&gt;=$K1375,10&lt;=IF($L1375="",12,$L1375),MOD(10-$K1375,$N1375)=0),$J1375,0)))</f>
        <v>0</v>
      </c>
      <c r="Y1375" s="19" t="n">
        <f aca="false">IF(OR($M1375="",$M1375="ERR",$J1375="",$K1375="",$N1375=""),0,IF($N1375=0,IF(AND(OR(11=7,11=12),11&gt;=$K1375,11&lt;=IF($L1375="",12,$L1375)),$J1375,0),IF(AND(11&gt;=$K1375,11&lt;=IF($L1375="",12,$L1375),MOD(11-$K1375,$N1375)=0),$J1375,0)))</f>
        <v>0</v>
      </c>
      <c r="Z1375" s="19" t="n">
        <f aca="false">IF(OR($M1375="",$M1375="ERR",$J1375="",$K1375="",$N1375=""),0,IF($N1375=0,IF(AND(OR(12=7,12=12),12&gt;=$K1375,12&lt;=IF($L1375="",12,$L1375)),$J1375,0),IF(AND(12&gt;=$K1375,12&lt;=IF($L1375="",12,$L1375),MOD(12-$K1375,$N1375)=0),$J1375,0)))</f>
        <v>0</v>
      </c>
      <c r="AA1375" s="36" t="n">
        <f aca="false">SUM(O1375:Z1375)</f>
        <v>0</v>
      </c>
      <c r="AB1375" s="15" t="str">
        <f aca="false">IF(AND($B1375="",$D1375="",$J1375=""),"",IF($B1375="","Falta código",IF(ISNA(MATCH($B1375,LST_COD,0)),"Código no registrado en Trabajadores",IF($E1375="","Concepto no está en el catálogo",IF($M1375="ERR","Retención de otro empleador: Origen = Otro empleador",IF(OR($J1375="",$K1375=""),"Falta monto o mes",IF(OR($K1375&lt;1,$K1375&gt;12),"Mes inicio inválido",IF(AND($L1375&lt;&gt;"",OR($L1375&lt;$K1375,$L1375&gt;12)),"Mes fin inválido",IF($N1375="","Falta frecuencia",IF(AND($G1375&lt;&gt;"Otro empleador",SUMPRODUCT(($O1375:$Z1375&lt;&gt;0)*(((COLUMN($O1375:$Z1375)-14)&lt;INDEX(Trabajadores!$M$6:$M$105,MATCH($B1375,LST_COD,0)))+((COLUMN($O1375:$Z1375)-14)&gt;INDEX(Trabajadores!$N$6:$N$105,MATCH($B1375,LST_COD,0)))))&gt;0),"Aviso: hay meses fuera del periodo laboral","OK"))))))))))</f>
        <v/>
      </c>
    </row>
    <row r="1376" customFormat="false" ht="15" hidden="false" customHeight="false" outlineLevel="0" collapsed="false">
      <c r="A1376" s="23" t="n">
        <v>1371</v>
      </c>
      <c r="B1376" s="7"/>
      <c r="C1376" s="35" t="str">
        <f aca="false">IF($B1376="","",IFERROR(INDEX(Trabajadores!$D$6:$D$105,MATCH($B1376,LST_COD,0)),"¿Código?"))</f>
        <v/>
      </c>
      <c r="D1376" s="30"/>
      <c r="E1376" s="9" t="str">
        <f aca="false">IF($D1376="","",IFERROR(VLOOKUP($D1376,CONC_TABLA,2,FALSE()),""))</f>
        <v/>
      </c>
      <c r="F1376" s="9" t="str">
        <f aca="false">IF($D1376="","",IFERROR(VLOOKUP($D1376,CONC_TABLA,3,FALSE()),""))</f>
        <v/>
      </c>
      <c r="G1376" s="30"/>
      <c r="H1376" s="30"/>
      <c r="I1376" s="30"/>
      <c r="J1376" s="29"/>
      <c r="K1376" s="28"/>
      <c r="L1376" s="28"/>
      <c r="M1376" s="9" t="str">
        <f aca="false">IF(OR($B1376="",$E1376=""),"",IF($E1376="INA","INA",IF($G1376="Otro empleador",IF($E1376="RET","RETO",IF($E1376="ORD","OTO","OTX")),IF($E1376="RET","ERR",$E1376))))</f>
        <v/>
      </c>
      <c r="N1376" s="9" t="str">
        <f aca="false">IF($I1376="","",IFERROR(VLOOKUP($I1376,FREC_TABLA,2,FALSE()),""))</f>
        <v/>
      </c>
      <c r="O1376" s="19" t="n">
        <f aca="false">IF(OR($M1376="",$M1376="ERR",$J1376="",$K1376="",$N1376=""),0,IF($N1376=0,IF(AND(OR(1=7,1=12),1&gt;=$K1376,1&lt;=IF($L1376="",12,$L1376)),$J1376,0),IF(AND(1&gt;=$K1376,1&lt;=IF($L1376="",12,$L1376),MOD(1-$K1376,$N1376)=0),$J1376,0)))</f>
        <v>0</v>
      </c>
      <c r="P1376" s="19" t="n">
        <f aca="false">IF(OR($M1376="",$M1376="ERR",$J1376="",$K1376="",$N1376=""),0,IF($N1376=0,IF(AND(OR(2=7,2=12),2&gt;=$K1376,2&lt;=IF($L1376="",12,$L1376)),$J1376,0),IF(AND(2&gt;=$K1376,2&lt;=IF($L1376="",12,$L1376),MOD(2-$K1376,$N1376)=0),$J1376,0)))</f>
        <v>0</v>
      </c>
      <c r="Q1376" s="19" t="n">
        <f aca="false">IF(OR($M1376="",$M1376="ERR",$J1376="",$K1376="",$N1376=""),0,IF($N1376=0,IF(AND(OR(3=7,3=12),3&gt;=$K1376,3&lt;=IF($L1376="",12,$L1376)),$J1376,0),IF(AND(3&gt;=$K1376,3&lt;=IF($L1376="",12,$L1376),MOD(3-$K1376,$N1376)=0),$J1376,0)))</f>
        <v>0</v>
      </c>
      <c r="R1376" s="19" t="n">
        <f aca="false">IF(OR($M1376="",$M1376="ERR",$J1376="",$K1376="",$N1376=""),0,IF($N1376=0,IF(AND(OR(4=7,4=12),4&gt;=$K1376,4&lt;=IF($L1376="",12,$L1376)),$J1376,0),IF(AND(4&gt;=$K1376,4&lt;=IF($L1376="",12,$L1376),MOD(4-$K1376,$N1376)=0),$J1376,0)))</f>
        <v>0</v>
      </c>
      <c r="S1376" s="19" t="n">
        <f aca="false">IF(OR($M1376="",$M1376="ERR",$J1376="",$K1376="",$N1376=""),0,IF($N1376=0,IF(AND(OR(5=7,5=12),5&gt;=$K1376,5&lt;=IF($L1376="",12,$L1376)),$J1376,0),IF(AND(5&gt;=$K1376,5&lt;=IF($L1376="",12,$L1376),MOD(5-$K1376,$N1376)=0),$J1376,0)))</f>
        <v>0</v>
      </c>
      <c r="T1376" s="19" t="n">
        <f aca="false">IF(OR($M1376="",$M1376="ERR",$J1376="",$K1376="",$N1376=""),0,IF($N1376=0,IF(AND(OR(6=7,6=12),6&gt;=$K1376,6&lt;=IF($L1376="",12,$L1376)),$J1376,0),IF(AND(6&gt;=$K1376,6&lt;=IF($L1376="",12,$L1376),MOD(6-$K1376,$N1376)=0),$J1376,0)))</f>
        <v>0</v>
      </c>
      <c r="U1376" s="19" t="n">
        <f aca="false">IF(OR($M1376="",$M1376="ERR",$J1376="",$K1376="",$N1376=""),0,IF($N1376=0,IF(AND(OR(7=7,7=12),7&gt;=$K1376,7&lt;=IF($L1376="",12,$L1376)),$J1376,0),IF(AND(7&gt;=$K1376,7&lt;=IF($L1376="",12,$L1376),MOD(7-$K1376,$N1376)=0),$J1376,0)))</f>
        <v>0</v>
      </c>
      <c r="V1376" s="19" t="n">
        <f aca="false">IF(OR($M1376="",$M1376="ERR",$J1376="",$K1376="",$N1376=""),0,IF($N1376=0,IF(AND(OR(8=7,8=12),8&gt;=$K1376,8&lt;=IF($L1376="",12,$L1376)),$J1376,0),IF(AND(8&gt;=$K1376,8&lt;=IF($L1376="",12,$L1376),MOD(8-$K1376,$N1376)=0),$J1376,0)))</f>
        <v>0</v>
      </c>
      <c r="W1376" s="19" t="n">
        <f aca="false">IF(OR($M1376="",$M1376="ERR",$J1376="",$K1376="",$N1376=""),0,IF($N1376=0,IF(AND(OR(9=7,9=12),9&gt;=$K1376,9&lt;=IF($L1376="",12,$L1376)),$J1376,0),IF(AND(9&gt;=$K1376,9&lt;=IF($L1376="",12,$L1376),MOD(9-$K1376,$N1376)=0),$J1376,0)))</f>
        <v>0</v>
      </c>
      <c r="X1376" s="19" t="n">
        <f aca="false">IF(OR($M1376="",$M1376="ERR",$J1376="",$K1376="",$N1376=""),0,IF($N1376=0,IF(AND(OR(10=7,10=12),10&gt;=$K1376,10&lt;=IF($L1376="",12,$L1376)),$J1376,0),IF(AND(10&gt;=$K1376,10&lt;=IF($L1376="",12,$L1376),MOD(10-$K1376,$N1376)=0),$J1376,0)))</f>
        <v>0</v>
      </c>
      <c r="Y1376" s="19" t="n">
        <f aca="false">IF(OR($M1376="",$M1376="ERR",$J1376="",$K1376="",$N1376=""),0,IF($N1376=0,IF(AND(OR(11=7,11=12),11&gt;=$K1376,11&lt;=IF($L1376="",12,$L1376)),$J1376,0),IF(AND(11&gt;=$K1376,11&lt;=IF($L1376="",12,$L1376),MOD(11-$K1376,$N1376)=0),$J1376,0)))</f>
        <v>0</v>
      </c>
      <c r="Z1376" s="19" t="n">
        <f aca="false">IF(OR($M1376="",$M1376="ERR",$J1376="",$K1376="",$N1376=""),0,IF($N1376=0,IF(AND(OR(12=7,12=12),12&gt;=$K1376,12&lt;=IF($L1376="",12,$L1376)),$J1376,0),IF(AND(12&gt;=$K1376,12&lt;=IF($L1376="",12,$L1376),MOD(12-$K1376,$N1376)=0),$J1376,0)))</f>
        <v>0</v>
      </c>
      <c r="AA1376" s="36" t="n">
        <f aca="false">SUM(O1376:Z1376)</f>
        <v>0</v>
      </c>
      <c r="AB1376" s="15" t="str">
        <f aca="false">IF(AND($B1376="",$D1376="",$J1376=""),"",IF($B1376="","Falta código",IF(ISNA(MATCH($B1376,LST_COD,0)),"Código no registrado en Trabajadores",IF($E1376="","Concepto no está en el catálogo",IF($M1376="ERR","Retención de otro empleador: Origen = Otro empleador",IF(OR($J1376="",$K1376=""),"Falta monto o mes",IF(OR($K1376&lt;1,$K1376&gt;12),"Mes inicio inválido",IF(AND($L1376&lt;&gt;"",OR($L1376&lt;$K1376,$L1376&gt;12)),"Mes fin inválido",IF($N1376="","Falta frecuencia",IF(AND($G1376&lt;&gt;"Otro empleador",SUMPRODUCT(($O1376:$Z1376&lt;&gt;0)*(((COLUMN($O1376:$Z1376)-14)&lt;INDEX(Trabajadores!$M$6:$M$105,MATCH($B1376,LST_COD,0)))+((COLUMN($O1376:$Z1376)-14)&gt;INDEX(Trabajadores!$N$6:$N$105,MATCH($B1376,LST_COD,0)))))&gt;0),"Aviso: hay meses fuera del periodo laboral","OK"))))))))))</f>
        <v/>
      </c>
    </row>
    <row r="1377" customFormat="false" ht="15" hidden="false" customHeight="false" outlineLevel="0" collapsed="false">
      <c r="A1377" s="23" t="n">
        <v>1372</v>
      </c>
      <c r="B1377" s="7"/>
      <c r="C1377" s="35" t="str">
        <f aca="false">IF($B1377="","",IFERROR(INDEX(Trabajadores!$D$6:$D$105,MATCH($B1377,LST_COD,0)),"¿Código?"))</f>
        <v/>
      </c>
      <c r="D1377" s="30"/>
      <c r="E1377" s="9" t="str">
        <f aca="false">IF($D1377="","",IFERROR(VLOOKUP($D1377,CONC_TABLA,2,FALSE()),""))</f>
        <v/>
      </c>
      <c r="F1377" s="9" t="str">
        <f aca="false">IF($D1377="","",IFERROR(VLOOKUP($D1377,CONC_TABLA,3,FALSE()),""))</f>
        <v/>
      </c>
      <c r="G1377" s="30"/>
      <c r="H1377" s="30"/>
      <c r="I1377" s="30"/>
      <c r="J1377" s="29"/>
      <c r="K1377" s="28"/>
      <c r="L1377" s="28"/>
      <c r="M1377" s="9" t="str">
        <f aca="false">IF(OR($B1377="",$E1377=""),"",IF($E1377="INA","INA",IF($G1377="Otro empleador",IF($E1377="RET","RETO",IF($E1377="ORD","OTO","OTX")),IF($E1377="RET","ERR",$E1377))))</f>
        <v/>
      </c>
      <c r="N1377" s="9" t="str">
        <f aca="false">IF($I1377="","",IFERROR(VLOOKUP($I1377,FREC_TABLA,2,FALSE()),""))</f>
        <v/>
      </c>
      <c r="O1377" s="19" t="n">
        <f aca="false">IF(OR($M1377="",$M1377="ERR",$J1377="",$K1377="",$N1377=""),0,IF($N1377=0,IF(AND(OR(1=7,1=12),1&gt;=$K1377,1&lt;=IF($L1377="",12,$L1377)),$J1377,0),IF(AND(1&gt;=$K1377,1&lt;=IF($L1377="",12,$L1377),MOD(1-$K1377,$N1377)=0),$J1377,0)))</f>
        <v>0</v>
      </c>
      <c r="P1377" s="19" t="n">
        <f aca="false">IF(OR($M1377="",$M1377="ERR",$J1377="",$K1377="",$N1377=""),0,IF($N1377=0,IF(AND(OR(2=7,2=12),2&gt;=$K1377,2&lt;=IF($L1377="",12,$L1377)),$J1377,0),IF(AND(2&gt;=$K1377,2&lt;=IF($L1377="",12,$L1377),MOD(2-$K1377,$N1377)=0),$J1377,0)))</f>
        <v>0</v>
      </c>
      <c r="Q1377" s="19" t="n">
        <f aca="false">IF(OR($M1377="",$M1377="ERR",$J1377="",$K1377="",$N1377=""),0,IF($N1377=0,IF(AND(OR(3=7,3=12),3&gt;=$K1377,3&lt;=IF($L1377="",12,$L1377)),$J1377,0),IF(AND(3&gt;=$K1377,3&lt;=IF($L1377="",12,$L1377),MOD(3-$K1377,$N1377)=0),$J1377,0)))</f>
        <v>0</v>
      </c>
      <c r="R1377" s="19" t="n">
        <f aca="false">IF(OR($M1377="",$M1377="ERR",$J1377="",$K1377="",$N1377=""),0,IF($N1377=0,IF(AND(OR(4=7,4=12),4&gt;=$K1377,4&lt;=IF($L1377="",12,$L1377)),$J1377,0),IF(AND(4&gt;=$K1377,4&lt;=IF($L1377="",12,$L1377),MOD(4-$K1377,$N1377)=0),$J1377,0)))</f>
        <v>0</v>
      </c>
      <c r="S1377" s="19" t="n">
        <f aca="false">IF(OR($M1377="",$M1377="ERR",$J1377="",$K1377="",$N1377=""),0,IF($N1377=0,IF(AND(OR(5=7,5=12),5&gt;=$K1377,5&lt;=IF($L1377="",12,$L1377)),$J1377,0),IF(AND(5&gt;=$K1377,5&lt;=IF($L1377="",12,$L1377),MOD(5-$K1377,$N1377)=0),$J1377,0)))</f>
        <v>0</v>
      </c>
      <c r="T1377" s="19" t="n">
        <f aca="false">IF(OR($M1377="",$M1377="ERR",$J1377="",$K1377="",$N1377=""),0,IF($N1377=0,IF(AND(OR(6=7,6=12),6&gt;=$K1377,6&lt;=IF($L1377="",12,$L1377)),$J1377,0),IF(AND(6&gt;=$K1377,6&lt;=IF($L1377="",12,$L1377),MOD(6-$K1377,$N1377)=0),$J1377,0)))</f>
        <v>0</v>
      </c>
      <c r="U1377" s="19" t="n">
        <f aca="false">IF(OR($M1377="",$M1377="ERR",$J1377="",$K1377="",$N1377=""),0,IF($N1377=0,IF(AND(OR(7=7,7=12),7&gt;=$K1377,7&lt;=IF($L1377="",12,$L1377)),$J1377,0),IF(AND(7&gt;=$K1377,7&lt;=IF($L1377="",12,$L1377),MOD(7-$K1377,$N1377)=0),$J1377,0)))</f>
        <v>0</v>
      </c>
      <c r="V1377" s="19" t="n">
        <f aca="false">IF(OR($M1377="",$M1377="ERR",$J1377="",$K1377="",$N1377=""),0,IF($N1377=0,IF(AND(OR(8=7,8=12),8&gt;=$K1377,8&lt;=IF($L1377="",12,$L1377)),$J1377,0),IF(AND(8&gt;=$K1377,8&lt;=IF($L1377="",12,$L1377),MOD(8-$K1377,$N1377)=0),$J1377,0)))</f>
        <v>0</v>
      </c>
      <c r="W1377" s="19" t="n">
        <f aca="false">IF(OR($M1377="",$M1377="ERR",$J1377="",$K1377="",$N1377=""),0,IF($N1377=0,IF(AND(OR(9=7,9=12),9&gt;=$K1377,9&lt;=IF($L1377="",12,$L1377)),$J1377,0),IF(AND(9&gt;=$K1377,9&lt;=IF($L1377="",12,$L1377),MOD(9-$K1377,$N1377)=0),$J1377,0)))</f>
        <v>0</v>
      </c>
      <c r="X1377" s="19" t="n">
        <f aca="false">IF(OR($M1377="",$M1377="ERR",$J1377="",$K1377="",$N1377=""),0,IF($N1377=0,IF(AND(OR(10=7,10=12),10&gt;=$K1377,10&lt;=IF($L1377="",12,$L1377)),$J1377,0),IF(AND(10&gt;=$K1377,10&lt;=IF($L1377="",12,$L1377),MOD(10-$K1377,$N1377)=0),$J1377,0)))</f>
        <v>0</v>
      </c>
      <c r="Y1377" s="19" t="n">
        <f aca="false">IF(OR($M1377="",$M1377="ERR",$J1377="",$K1377="",$N1377=""),0,IF($N1377=0,IF(AND(OR(11=7,11=12),11&gt;=$K1377,11&lt;=IF($L1377="",12,$L1377)),$J1377,0),IF(AND(11&gt;=$K1377,11&lt;=IF($L1377="",12,$L1377),MOD(11-$K1377,$N1377)=0),$J1377,0)))</f>
        <v>0</v>
      </c>
      <c r="Z1377" s="19" t="n">
        <f aca="false">IF(OR($M1377="",$M1377="ERR",$J1377="",$K1377="",$N1377=""),0,IF($N1377=0,IF(AND(OR(12=7,12=12),12&gt;=$K1377,12&lt;=IF($L1377="",12,$L1377)),$J1377,0),IF(AND(12&gt;=$K1377,12&lt;=IF($L1377="",12,$L1377),MOD(12-$K1377,$N1377)=0),$J1377,0)))</f>
        <v>0</v>
      </c>
      <c r="AA1377" s="36" t="n">
        <f aca="false">SUM(O1377:Z1377)</f>
        <v>0</v>
      </c>
      <c r="AB1377" s="15" t="str">
        <f aca="false">IF(AND($B1377="",$D1377="",$J1377=""),"",IF($B1377="","Falta código",IF(ISNA(MATCH($B1377,LST_COD,0)),"Código no registrado en Trabajadores",IF($E1377="","Concepto no está en el catálogo",IF($M1377="ERR","Retención de otro empleador: Origen = Otro empleador",IF(OR($J1377="",$K1377=""),"Falta monto o mes",IF(OR($K1377&lt;1,$K1377&gt;12),"Mes inicio inválido",IF(AND($L1377&lt;&gt;"",OR($L1377&lt;$K1377,$L1377&gt;12)),"Mes fin inválido",IF($N1377="","Falta frecuencia",IF(AND($G1377&lt;&gt;"Otro empleador",SUMPRODUCT(($O1377:$Z1377&lt;&gt;0)*(((COLUMN($O1377:$Z1377)-14)&lt;INDEX(Trabajadores!$M$6:$M$105,MATCH($B1377,LST_COD,0)))+((COLUMN($O1377:$Z1377)-14)&gt;INDEX(Trabajadores!$N$6:$N$105,MATCH($B1377,LST_COD,0)))))&gt;0),"Aviso: hay meses fuera del periodo laboral","OK"))))))))))</f>
        <v/>
      </c>
    </row>
    <row r="1378" customFormat="false" ht="15" hidden="false" customHeight="false" outlineLevel="0" collapsed="false">
      <c r="A1378" s="23" t="n">
        <v>1373</v>
      </c>
      <c r="B1378" s="7"/>
      <c r="C1378" s="35" t="str">
        <f aca="false">IF($B1378="","",IFERROR(INDEX(Trabajadores!$D$6:$D$105,MATCH($B1378,LST_COD,0)),"¿Código?"))</f>
        <v/>
      </c>
      <c r="D1378" s="30"/>
      <c r="E1378" s="9" t="str">
        <f aca="false">IF($D1378="","",IFERROR(VLOOKUP($D1378,CONC_TABLA,2,FALSE()),""))</f>
        <v/>
      </c>
      <c r="F1378" s="9" t="str">
        <f aca="false">IF($D1378="","",IFERROR(VLOOKUP($D1378,CONC_TABLA,3,FALSE()),""))</f>
        <v/>
      </c>
      <c r="G1378" s="30"/>
      <c r="H1378" s="30"/>
      <c r="I1378" s="30"/>
      <c r="J1378" s="29"/>
      <c r="K1378" s="28"/>
      <c r="L1378" s="28"/>
      <c r="M1378" s="9" t="str">
        <f aca="false">IF(OR($B1378="",$E1378=""),"",IF($E1378="INA","INA",IF($G1378="Otro empleador",IF($E1378="RET","RETO",IF($E1378="ORD","OTO","OTX")),IF($E1378="RET","ERR",$E1378))))</f>
        <v/>
      </c>
      <c r="N1378" s="9" t="str">
        <f aca="false">IF($I1378="","",IFERROR(VLOOKUP($I1378,FREC_TABLA,2,FALSE()),""))</f>
        <v/>
      </c>
      <c r="O1378" s="19" t="n">
        <f aca="false">IF(OR($M1378="",$M1378="ERR",$J1378="",$K1378="",$N1378=""),0,IF($N1378=0,IF(AND(OR(1=7,1=12),1&gt;=$K1378,1&lt;=IF($L1378="",12,$L1378)),$J1378,0),IF(AND(1&gt;=$K1378,1&lt;=IF($L1378="",12,$L1378),MOD(1-$K1378,$N1378)=0),$J1378,0)))</f>
        <v>0</v>
      </c>
      <c r="P1378" s="19" t="n">
        <f aca="false">IF(OR($M1378="",$M1378="ERR",$J1378="",$K1378="",$N1378=""),0,IF($N1378=0,IF(AND(OR(2=7,2=12),2&gt;=$K1378,2&lt;=IF($L1378="",12,$L1378)),$J1378,0),IF(AND(2&gt;=$K1378,2&lt;=IF($L1378="",12,$L1378),MOD(2-$K1378,$N1378)=0),$J1378,0)))</f>
        <v>0</v>
      </c>
      <c r="Q1378" s="19" t="n">
        <f aca="false">IF(OR($M1378="",$M1378="ERR",$J1378="",$K1378="",$N1378=""),0,IF($N1378=0,IF(AND(OR(3=7,3=12),3&gt;=$K1378,3&lt;=IF($L1378="",12,$L1378)),$J1378,0),IF(AND(3&gt;=$K1378,3&lt;=IF($L1378="",12,$L1378),MOD(3-$K1378,$N1378)=0),$J1378,0)))</f>
        <v>0</v>
      </c>
      <c r="R1378" s="19" t="n">
        <f aca="false">IF(OR($M1378="",$M1378="ERR",$J1378="",$K1378="",$N1378=""),0,IF($N1378=0,IF(AND(OR(4=7,4=12),4&gt;=$K1378,4&lt;=IF($L1378="",12,$L1378)),$J1378,0),IF(AND(4&gt;=$K1378,4&lt;=IF($L1378="",12,$L1378),MOD(4-$K1378,$N1378)=0),$J1378,0)))</f>
        <v>0</v>
      </c>
      <c r="S1378" s="19" t="n">
        <f aca="false">IF(OR($M1378="",$M1378="ERR",$J1378="",$K1378="",$N1378=""),0,IF($N1378=0,IF(AND(OR(5=7,5=12),5&gt;=$K1378,5&lt;=IF($L1378="",12,$L1378)),$J1378,0),IF(AND(5&gt;=$K1378,5&lt;=IF($L1378="",12,$L1378),MOD(5-$K1378,$N1378)=0),$J1378,0)))</f>
        <v>0</v>
      </c>
      <c r="T1378" s="19" t="n">
        <f aca="false">IF(OR($M1378="",$M1378="ERR",$J1378="",$K1378="",$N1378=""),0,IF($N1378=0,IF(AND(OR(6=7,6=12),6&gt;=$K1378,6&lt;=IF($L1378="",12,$L1378)),$J1378,0),IF(AND(6&gt;=$K1378,6&lt;=IF($L1378="",12,$L1378),MOD(6-$K1378,$N1378)=0),$J1378,0)))</f>
        <v>0</v>
      </c>
      <c r="U1378" s="19" t="n">
        <f aca="false">IF(OR($M1378="",$M1378="ERR",$J1378="",$K1378="",$N1378=""),0,IF($N1378=0,IF(AND(OR(7=7,7=12),7&gt;=$K1378,7&lt;=IF($L1378="",12,$L1378)),$J1378,0),IF(AND(7&gt;=$K1378,7&lt;=IF($L1378="",12,$L1378),MOD(7-$K1378,$N1378)=0),$J1378,0)))</f>
        <v>0</v>
      </c>
      <c r="V1378" s="19" t="n">
        <f aca="false">IF(OR($M1378="",$M1378="ERR",$J1378="",$K1378="",$N1378=""),0,IF($N1378=0,IF(AND(OR(8=7,8=12),8&gt;=$K1378,8&lt;=IF($L1378="",12,$L1378)),$J1378,0),IF(AND(8&gt;=$K1378,8&lt;=IF($L1378="",12,$L1378),MOD(8-$K1378,$N1378)=0),$J1378,0)))</f>
        <v>0</v>
      </c>
      <c r="W1378" s="19" t="n">
        <f aca="false">IF(OR($M1378="",$M1378="ERR",$J1378="",$K1378="",$N1378=""),0,IF($N1378=0,IF(AND(OR(9=7,9=12),9&gt;=$K1378,9&lt;=IF($L1378="",12,$L1378)),$J1378,0),IF(AND(9&gt;=$K1378,9&lt;=IF($L1378="",12,$L1378),MOD(9-$K1378,$N1378)=0),$J1378,0)))</f>
        <v>0</v>
      </c>
      <c r="X1378" s="19" t="n">
        <f aca="false">IF(OR($M1378="",$M1378="ERR",$J1378="",$K1378="",$N1378=""),0,IF($N1378=0,IF(AND(OR(10=7,10=12),10&gt;=$K1378,10&lt;=IF($L1378="",12,$L1378)),$J1378,0),IF(AND(10&gt;=$K1378,10&lt;=IF($L1378="",12,$L1378),MOD(10-$K1378,$N1378)=0),$J1378,0)))</f>
        <v>0</v>
      </c>
      <c r="Y1378" s="19" t="n">
        <f aca="false">IF(OR($M1378="",$M1378="ERR",$J1378="",$K1378="",$N1378=""),0,IF($N1378=0,IF(AND(OR(11=7,11=12),11&gt;=$K1378,11&lt;=IF($L1378="",12,$L1378)),$J1378,0),IF(AND(11&gt;=$K1378,11&lt;=IF($L1378="",12,$L1378),MOD(11-$K1378,$N1378)=0),$J1378,0)))</f>
        <v>0</v>
      </c>
      <c r="Z1378" s="19" t="n">
        <f aca="false">IF(OR($M1378="",$M1378="ERR",$J1378="",$K1378="",$N1378=""),0,IF($N1378=0,IF(AND(OR(12=7,12=12),12&gt;=$K1378,12&lt;=IF($L1378="",12,$L1378)),$J1378,0),IF(AND(12&gt;=$K1378,12&lt;=IF($L1378="",12,$L1378),MOD(12-$K1378,$N1378)=0),$J1378,0)))</f>
        <v>0</v>
      </c>
      <c r="AA1378" s="36" t="n">
        <f aca="false">SUM(O1378:Z1378)</f>
        <v>0</v>
      </c>
      <c r="AB1378" s="15" t="str">
        <f aca="false">IF(AND($B1378="",$D1378="",$J1378=""),"",IF($B1378="","Falta código",IF(ISNA(MATCH($B1378,LST_COD,0)),"Código no registrado en Trabajadores",IF($E1378="","Concepto no está en el catálogo",IF($M1378="ERR","Retención de otro empleador: Origen = Otro empleador",IF(OR($J1378="",$K1378=""),"Falta monto o mes",IF(OR($K1378&lt;1,$K1378&gt;12),"Mes inicio inválido",IF(AND($L1378&lt;&gt;"",OR($L1378&lt;$K1378,$L1378&gt;12)),"Mes fin inválido",IF($N1378="","Falta frecuencia",IF(AND($G1378&lt;&gt;"Otro empleador",SUMPRODUCT(($O1378:$Z1378&lt;&gt;0)*(((COLUMN($O1378:$Z1378)-14)&lt;INDEX(Trabajadores!$M$6:$M$105,MATCH($B1378,LST_COD,0)))+((COLUMN($O1378:$Z1378)-14)&gt;INDEX(Trabajadores!$N$6:$N$105,MATCH($B1378,LST_COD,0)))))&gt;0),"Aviso: hay meses fuera del periodo laboral","OK"))))))))))</f>
        <v/>
      </c>
    </row>
    <row r="1379" customFormat="false" ht="15" hidden="false" customHeight="false" outlineLevel="0" collapsed="false">
      <c r="A1379" s="23" t="n">
        <v>1374</v>
      </c>
      <c r="B1379" s="7"/>
      <c r="C1379" s="35" t="str">
        <f aca="false">IF($B1379="","",IFERROR(INDEX(Trabajadores!$D$6:$D$105,MATCH($B1379,LST_COD,0)),"¿Código?"))</f>
        <v/>
      </c>
      <c r="D1379" s="30"/>
      <c r="E1379" s="9" t="str">
        <f aca="false">IF($D1379="","",IFERROR(VLOOKUP($D1379,CONC_TABLA,2,FALSE()),""))</f>
        <v/>
      </c>
      <c r="F1379" s="9" t="str">
        <f aca="false">IF($D1379="","",IFERROR(VLOOKUP($D1379,CONC_TABLA,3,FALSE()),""))</f>
        <v/>
      </c>
      <c r="G1379" s="30"/>
      <c r="H1379" s="30"/>
      <c r="I1379" s="30"/>
      <c r="J1379" s="29"/>
      <c r="K1379" s="28"/>
      <c r="L1379" s="28"/>
      <c r="M1379" s="9" t="str">
        <f aca="false">IF(OR($B1379="",$E1379=""),"",IF($E1379="INA","INA",IF($G1379="Otro empleador",IF($E1379="RET","RETO",IF($E1379="ORD","OTO","OTX")),IF($E1379="RET","ERR",$E1379))))</f>
        <v/>
      </c>
      <c r="N1379" s="9" t="str">
        <f aca="false">IF($I1379="","",IFERROR(VLOOKUP($I1379,FREC_TABLA,2,FALSE()),""))</f>
        <v/>
      </c>
      <c r="O1379" s="19" t="n">
        <f aca="false">IF(OR($M1379="",$M1379="ERR",$J1379="",$K1379="",$N1379=""),0,IF($N1379=0,IF(AND(OR(1=7,1=12),1&gt;=$K1379,1&lt;=IF($L1379="",12,$L1379)),$J1379,0),IF(AND(1&gt;=$K1379,1&lt;=IF($L1379="",12,$L1379),MOD(1-$K1379,$N1379)=0),$J1379,0)))</f>
        <v>0</v>
      </c>
      <c r="P1379" s="19" t="n">
        <f aca="false">IF(OR($M1379="",$M1379="ERR",$J1379="",$K1379="",$N1379=""),0,IF($N1379=0,IF(AND(OR(2=7,2=12),2&gt;=$K1379,2&lt;=IF($L1379="",12,$L1379)),$J1379,0),IF(AND(2&gt;=$K1379,2&lt;=IF($L1379="",12,$L1379),MOD(2-$K1379,$N1379)=0),$J1379,0)))</f>
        <v>0</v>
      </c>
      <c r="Q1379" s="19" t="n">
        <f aca="false">IF(OR($M1379="",$M1379="ERR",$J1379="",$K1379="",$N1379=""),0,IF($N1379=0,IF(AND(OR(3=7,3=12),3&gt;=$K1379,3&lt;=IF($L1379="",12,$L1379)),$J1379,0),IF(AND(3&gt;=$K1379,3&lt;=IF($L1379="",12,$L1379),MOD(3-$K1379,$N1379)=0),$J1379,0)))</f>
        <v>0</v>
      </c>
      <c r="R1379" s="19" t="n">
        <f aca="false">IF(OR($M1379="",$M1379="ERR",$J1379="",$K1379="",$N1379=""),0,IF($N1379=0,IF(AND(OR(4=7,4=12),4&gt;=$K1379,4&lt;=IF($L1379="",12,$L1379)),$J1379,0),IF(AND(4&gt;=$K1379,4&lt;=IF($L1379="",12,$L1379),MOD(4-$K1379,$N1379)=0),$J1379,0)))</f>
        <v>0</v>
      </c>
      <c r="S1379" s="19" t="n">
        <f aca="false">IF(OR($M1379="",$M1379="ERR",$J1379="",$K1379="",$N1379=""),0,IF($N1379=0,IF(AND(OR(5=7,5=12),5&gt;=$K1379,5&lt;=IF($L1379="",12,$L1379)),$J1379,0),IF(AND(5&gt;=$K1379,5&lt;=IF($L1379="",12,$L1379),MOD(5-$K1379,$N1379)=0),$J1379,0)))</f>
        <v>0</v>
      </c>
      <c r="T1379" s="19" t="n">
        <f aca="false">IF(OR($M1379="",$M1379="ERR",$J1379="",$K1379="",$N1379=""),0,IF($N1379=0,IF(AND(OR(6=7,6=12),6&gt;=$K1379,6&lt;=IF($L1379="",12,$L1379)),$J1379,0),IF(AND(6&gt;=$K1379,6&lt;=IF($L1379="",12,$L1379),MOD(6-$K1379,$N1379)=0),$J1379,0)))</f>
        <v>0</v>
      </c>
      <c r="U1379" s="19" t="n">
        <f aca="false">IF(OR($M1379="",$M1379="ERR",$J1379="",$K1379="",$N1379=""),0,IF($N1379=0,IF(AND(OR(7=7,7=12),7&gt;=$K1379,7&lt;=IF($L1379="",12,$L1379)),$J1379,0),IF(AND(7&gt;=$K1379,7&lt;=IF($L1379="",12,$L1379),MOD(7-$K1379,$N1379)=0),$J1379,0)))</f>
        <v>0</v>
      </c>
      <c r="V1379" s="19" t="n">
        <f aca="false">IF(OR($M1379="",$M1379="ERR",$J1379="",$K1379="",$N1379=""),0,IF($N1379=0,IF(AND(OR(8=7,8=12),8&gt;=$K1379,8&lt;=IF($L1379="",12,$L1379)),$J1379,0),IF(AND(8&gt;=$K1379,8&lt;=IF($L1379="",12,$L1379),MOD(8-$K1379,$N1379)=0),$J1379,0)))</f>
        <v>0</v>
      </c>
      <c r="W1379" s="19" t="n">
        <f aca="false">IF(OR($M1379="",$M1379="ERR",$J1379="",$K1379="",$N1379=""),0,IF($N1379=0,IF(AND(OR(9=7,9=12),9&gt;=$K1379,9&lt;=IF($L1379="",12,$L1379)),$J1379,0),IF(AND(9&gt;=$K1379,9&lt;=IF($L1379="",12,$L1379),MOD(9-$K1379,$N1379)=0),$J1379,0)))</f>
        <v>0</v>
      </c>
      <c r="X1379" s="19" t="n">
        <f aca="false">IF(OR($M1379="",$M1379="ERR",$J1379="",$K1379="",$N1379=""),0,IF($N1379=0,IF(AND(OR(10=7,10=12),10&gt;=$K1379,10&lt;=IF($L1379="",12,$L1379)),$J1379,0),IF(AND(10&gt;=$K1379,10&lt;=IF($L1379="",12,$L1379),MOD(10-$K1379,$N1379)=0),$J1379,0)))</f>
        <v>0</v>
      </c>
      <c r="Y1379" s="19" t="n">
        <f aca="false">IF(OR($M1379="",$M1379="ERR",$J1379="",$K1379="",$N1379=""),0,IF($N1379=0,IF(AND(OR(11=7,11=12),11&gt;=$K1379,11&lt;=IF($L1379="",12,$L1379)),$J1379,0),IF(AND(11&gt;=$K1379,11&lt;=IF($L1379="",12,$L1379),MOD(11-$K1379,$N1379)=0),$J1379,0)))</f>
        <v>0</v>
      </c>
      <c r="Z1379" s="19" t="n">
        <f aca="false">IF(OR($M1379="",$M1379="ERR",$J1379="",$K1379="",$N1379=""),0,IF($N1379=0,IF(AND(OR(12=7,12=12),12&gt;=$K1379,12&lt;=IF($L1379="",12,$L1379)),$J1379,0),IF(AND(12&gt;=$K1379,12&lt;=IF($L1379="",12,$L1379),MOD(12-$K1379,$N1379)=0),$J1379,0)))</f>
        <v>0</v>
      </c>
      <c r="AA1379" s="36" t="n">
        <f aca="false">SUM(O1379:Z1379)</f>
        <v>0</v>
      </c>
      <c r="AB1379" s="15" t="str">
        <f aca="false">IF(AND($B1379="",$D1379="",$J1379=""),"",IF($B1379="","Falta código",IF(ISNA(MATCH($B1379,LST_COD,0)),"Código no registrado en Trabajadores",IF($E1379="","Concepto no está en el catálogo",IF($M1379="ERR","Retención de otro empleador: Origen = Otro empleador",IF(OR($J1379="",$K1379=""),"Falta monto o mes",IF(OR($K1379&lt;1,$K1379&gt;12),"Mes inicio inválido",IF(AND($L1379&lt;&gt;"",OR($L1379&lt;$K1379,$L1379&gt;12)),"Mes fin inválido",IF($N1379="","Falta frecuencia",IF(AND($G1379&lt;&gt;"Otro empleador",SUMPRODUCT(($O1379:$Z1379&lt;&gt;0)*(((COLUMN($O1379:$Z1379)-14)&lt;INDEX(Trabajadores!$M$6:$M$105,MATCH($B1379,LST_COD,0)))+((COLUMN($O1379:$Z1379)-14)&gt;INDEX(Trabajadores!$N$6:$N$105,MATCH($B1379,LST_COD,0)))))&gt;0),"Aviso: hay meses fuera del periodo laboral","OK"))))))))))</f>
        <v/>
      </c>
    </row>
    <row r="1380" customFormat="false" ht="15" hidden="false" customHeight="false" outlineLevel="0" collapsed="false">
      <c r="A1380" s="23" t="n">
        <v>1375</v>
      </c>
      <c r="B1380" s="7"/>
      <c r="C1380" s="35" t="str">
        <f aca="false">IF($B1380="","",IFERROR(INDEX(Trabajadores!$D$6:$D$105,MATCH($B1380,LST_COD,0)),"¿Código?"))</f>
        <v/>
      </c>
      <c r="D1380" s="30"/>
      <c r="E1380" s="9" t="str">
        <f aca="false">IF($D1380="","",IFERROR(VLOOKUP($D1380,CONC_TABLA,2,FALSE()),""))</f>
        <v/>
      </c>
      <c r="F1380" s="9" t="str">
        <f aca="false">IF($D1380="","",IFERROR(VLOOKUP($D1380,CONC_TABLA,3,FALSE()),""))</f>
        <v/>
      </c>
      <c r="G1380" s="30"/>
      <c r="H1380" s="30"/>
      <c r="I1380" s="30"/>
      <c r="J1380" s="29"/>
      <c r="K1380" s="28"/>
      <c r="L1380" s="28"/>
      <c r="M1380" s="9" t="str">
        <f aca="false">IF(OR($B1380="",$E1380=""),"",IF($E1380="INA","INA",IF($G1380="Otro empleador",IF($E1380="RET","RETO",IF($E1380="ORD","OTO","OTX")),IF($E1380="RET","ERR",$E1380))))</f>
        <v/>
      </c>
      <c r="N1380" s="9" t="str">
        <f aca="false">IF($I1380="","",IFERROR(VLOOKUP($I1380,FREC_TABLA,2,FALSE()),""))</f>
        <v/>
      </c>
      <c r="O1380" s="19" t="n">
        <f aca="false">IF(OR($M1380="",$M1380="ERR",$J1380="",$K1380="",$N1380=""),0,IF($N1380=0,IF(AND(OR(1=7,1=12),1&gt;=$K1380,1&lt;=IF($L1380="",12,$L1380)),$J1380,0),IF(AND(1&gt;=$K1380,1&lt;=IF($L1380="",12,$L1380),MOD(1-$K1380,$N1380)=0),$J1380,0)))</f>
        <v>0</v>
      </c>
      <c r="P1380" s="19" t="n">
        <f aca="false">IF(OR($M1380="",$M1380="ERR",$J1380="",$K1380="",$N1380=""),0,IF($N1380=0,IF(AND(OR(2=7,2=12),2&gt;=$K1380,2&lt;=IF($L1380="",12,$L1380)),$J1380,0),IF(AND(2&gt;=$K1380,2&lt;=IF($L1380="",12,$L1380),MOD(2-$K1380,$N1380)=0),$J1380,0)))</f>
        <v>0</v>
      </c>
      <c r="Q1380" s="19" t="n">
        <f aca="false">IF(OR($M1380="",$M1380="ERR",$J1380="",$K1380="",$N1380=""),0,IF($N1380=0,IF(AND(OR(3=7,3=12),3&gt;=$K1380,3&lt;=IF($L1380="",12,$L1380)),$J1380,0),IF(AND(3&gt;=$K1380,3&lt;=IF($L1380="",12,$L1380),MOD(3-$K1380,$N1380)=0),$J1380,0)))</f>
        <v>0</v>
      </c>
      <c r="R1380" s="19" t="n">
        <f aca="false">IF(OR($M1380="",$M1380="ERR",$J1380="",$K1380="",$N1380=""),0,IF($N1380=0,IF(AND(OR(4=7,4=12),4&gt;=$K1380,4&lt;=IF($L1380="",12,$L1380)),$J1380,0),IF(AND(4&gt;=$K1380,4&lt;=IF($L1380="",12,$L1380),MOD(4-$K1380,$N1380)=0),$J1380,0)))</f>
        <v>0</v>
      </c>
      <c r="S1380" s="19" t="n">
        <f aca="false">IF(OR($M1380="",$M1380="ERR",$J1380="",$K1380="",$N1380=""),0,IF($N1380=0,IF(AND(OR(5=7,5=12),5&gt;=$K1380,5&lt;=IF($L1380="",12,$L1380)),$J1380,0),IF(AND(5&gt;=$K1380,5&lt;=IF($L1380="",12,$L1380),MOD(5-$K1380,$N1380)=0),$J1380,0)))</f>
        <v>0</v>
      </c>
      <c r="T1380" s="19" t="n">
        <f aca="false">IF(OR($M1380="",$M1380="ERR",$J1380="",$K1380="",$N1380=""),0,IF($N1380=0,IF(AND(OR(6=7,6=12),6&gt;=$K1380,6&lt;=IF($L1380="",12,$L1380)),$J1380,0),IF(AND(6&gt;=$K1380,6&lt;=IF($L1380="",12,$L1380),MOD(6-$K1380,$N1380)=0),$J1380,0)))</f>
        <v>0</v>
      </c>
      <c r="U1380" s="19" t="n">
        <f aca="false">IF(OR($M1380="",$M1380="ERR",$J1380="",$K1380="",$N1380=""),0,IF($N1380=0,IF(AND(OR(7=7,7=12),7&gt;=$K1380,7&lt;=IF($L1380="",12,$L1380)),$J1380,0),IF(AND(7&gt;=$K1380,7&lt;=IF($L1380="",12,$L1380),MOD(7-$K1380,$N1380)=0),$J1380,0)))</f>
        <v>0</v>
      </c>
      <c r="V1380" s="19" t="n">
        <f aca="false">IF(OR($M1380="",$M1380="ERR",$J1380="",$K1380="",$N1380=""),0,IF($N1380=0,IF(AND(OR(8=7,8=12),8&gt;=$K1380,8&lt;=IF($L1380="",12,$L1380)),$J1380,0),IF(AND(8&gt;=$K1380,8&lt;=IF($L1380="",12,$L1380),MOD(8-$K1380,$N1380)=0),$J1380,0)))</f>
        <v>0</v>
      </c>
      <c r="W1380" s="19" t="n">
        <f aca="false">IF(OR($M1380="",$M1380="ERR",$J1380="",$K1380="",$N1380=""),0,IF($N1380=0,IF(AND(OR(9=7,9=12),9&gt;=$K1380,9&lt;=IF($L1380="",12,$L1380)),$J1380,0),IF(AND(9&gt;=$K1380,9&lt;=IF($L1380="",12,$L1380),MOD(9-$K1380,$N1380)=0),$J1380,0)))</f>
        <v>0</v>
      </c>
      <c r="X1380" s="19" t="n">
        <f aca="false">IF(OR($M1380="",$M1380="ERR",$J1380="",$K1380="",$N1380=""),0,IF($N1380=0,IF(AND(OR(10=7,10=12),10&gt;=$K1380,10&lt;=IF($L1380="",12,$L1380)),$J1380,0),IF(AND(10&gt;=$K1380,10&lt;=IF($L1380="",12,$L1380),MOD(10-$K1380,$N1380)=0),$J1380,0)))</f>
        <v>0</v>
      </c>
      <c r="Y1380" s="19" t="n">
        <f aca="false">IF(OR($M1380="",$M1380="ERR",$J1380="",$K1380="",$N1380=""),0,IF($N1380=0,IF(AND(OR(11=7,11=12),11&gt;=$K1380,11&lt;=IF($L1380="",12,$L1380)),$J1380,0),IF(AND(11&gt;=$K1380,11&lt;=IF($L1380="",12,$L1380),MOD(11-$K1380,$N1380)=0),$J1380,0)))</f>
        <v>0</v>
      </c>
      <c r="Z1380" s="19" t="n">
        <f aca="false">IF(OR($M1380="",$M1380="ERR",$J1380="",$K1380="",$N1380=""),0,IF($N1380=0,IF(AND(OR(12=7,12=12),12&gt;=$K1380,12&lt;=IF($L1380="",12,$L1380)),$J1380,0),IF(AND(12&gt;=$K1380,12&lt;=IF($L1380="",12,$L1380),MOD(12-$K1380,$N1380)=0),$J1380,0)))</f>
        <v>0</v>
      </c>
      <c r="AA1380" s="36" t="n">
        <f aca="false">SUM(O1380:Z1380)</f>
        <v>0</v>
      </c>
      <c r="AB1380" s="15" t="str">
        <f aca="false">IF(AND($B1380="",$D1380="",$J1380=""),"",IF($B1380="","Falta código",IF(ISNA(MATCH($B1380,LST_COD,0)),"Código no registrado en Trabajadores",IF($E1380="","Concepto no está en el catálogo",IF($M1380="ERR","Retención de otro empleador: Origen = Otro empleador",IF(OR($J1380="",$K1380=""),"Falta monto o mes",IF(OR($K1380&lt;1,$K1380&gt;12),"Mes inicio inválido",IF(AND($L1380&lt;&gt;"",OR($L1380&lt;$K1380,$L1380&gt;12)),"Mes fin inválido",IF($N1380="","Falta frecuencia",IF(AND($G1380&lt;&gt;"Otro empleador",SUMPRODUCT(($O1380:$Z1380&lt;&gt;0)*(((COLUMN($O1380:$Z1380)-14)&lt;INDEX(Trabajadores!$M$6:$M$105,MATCH($B1380,LST_COD,0)))+((COLUMN($O1380:$Z1380)-14)&gt;INDEX(Trabajadores!$N$6:$N$105,MATCH($B1380,LST_COD,0)))))&gt;0),"Aviso: hay meses fuera del periodo laboral","OK"))))))))))</f>
        <v/>
      </c>
    </row>
    <row r="1381" customFormat="false" ht="15" hidden="false" customHeight="false" outlineLevel="0" collapsed="false">
      <c r="A1381" s="23" t="n">
        <v>1376</v>
      </c>
      <c r="B1381" s="7"/>
      <c r="C1381" s="35" t="str">
        <f aca="false">IF($B1381="","",IFERROR(INDEX(Trabajadores!$D$6:$D$105,MATCH($B1381,LST_COD,0)),"¿Código?"))</f>
        <v/>
      </c>
      <c r="D1381" s="30"/>
      <c r="E1381" s="9" t="str">
        <f aca="false">IF($D1381="","",IFERROR(VLOOKUP($D1381,CONC_TABLA,2,FALSE()),""))</f>
        <v/>
      </c>
      <c r="F1381" s="9" t="str">
        <f aca="false">IF($D1381="","",IFERROR(VLOOKUP($D1381,CONC_TABLA,3,FALSE()),""))</f>
        <v/>
      </c>
      <c r="G1381" s="30"/>
      <c r="H1381" s="30"/>
      <c r="I1381" s="30"/>
      <c r="J1381" s="29"/>
      <c r="K1381" s="28"/>
      <c r="L1381" s="28"/>
      <c r="M1381" s="9" t="str">
        <f aca="false">IF(OR($B1381="",$E1381=""),"",IF($E1381="INA","INA",IF($G1381="Otro empleador",IF($E1381="RET","RETO",IF($E1381="ORD","OTO","OTX")),IF($E1381="RET","ERR",$E1381))))</f>
        <v/>
      </c>
      <c r="N1381" s="9" t="str">
        <f aca="false">IF($I1381="","",IFERROR(VLOOKUP($I1381,FREC_TABLA,2,FALSE()),""))</f>
        <v/>
      </c>
      <c r="O1381" s="19" t="n">
        <f aca="false">IF(OR($M1381="",$M1381="ERR",$J1381="",$K1381="",$N1381=""),0,IF($N1381=0,IF(AND(OR(1=7,1=12),1&gt;=$K1381,1&lt;=IF($L1381="",12,$L1381)),$J1381,0),IF(AND(1&gt;=$K1381,1&lt;=IF($L1381="",12,$L1381),MOD(1-$K1381,$N1381)=0),$J1381,0)))</f>
        <v>0</v>
      </c>
      <c r="P1381" s="19" t="n">
        <f aca="false">IF(OR($M1381="",$M1381="ERR",$J1381="",$K1381="",$N1381=""),0,IF($N1381=0,IF(AND(OR(2=7,2=12),2&gt;=$K1381,2&lt;=IF($L1381="",12,$L1381)),$J1381,0),IF(AND(2&gt;=$K1381,2&lt;=IF($L1381="",12,$L1381),MOD(2-$K1381,$N1381)=0),$J1381,0)))</f>
        <v>0</v>
      </c>
      <c r="Q1381" s="19" t="n">
        <f aca="false">IF(OR($M1381="",$M1381="ERR",$J1381="",$K1381="",$N1381=""),0,IF($N1381=0,IF(AND(OR(3=7,3=12),3&gt;=$K1381,3&lt;=IF($L1381="",12,$L1381)),$J1381,0),IF(AND(3&gt;=$K1381,3&lt;=IF($L1381="",12,$L1381),MOD(3-$K1381,$N1381)=0),$J1381,0)))</f>
        <v>0</v>
      </c>
      <c r="R1381" s="19" t="n">
        <f aca="false">IF(OR($M1381="",$M1381="ERR",$J1381="",$K1381="",$N1381=""),0,IF($N1381=0,IF(AND(OR(4=7,4=12),4&gt;=$K1381,4&lt;=IF($L1381="",12,$L1381)),$J1381,0),IF(AND(4&gt;=$K1381,4&lt;=IF($L1381="",12,$L1381),MOD(4-$K1381,$N1381)=0),$J1381,0)))</f>
        <v>0</v>
      </c>
      <c r="S1381" s="19" t="n">
        <f aca="false">IF(OR($M1381="",$M1381="ERR",$J1381="",$K1381="",$N1381=""),0,IF($N1381=0,IF(AND(OR(5=7,5=12),5&gt;=$K1381,5&lt;=IF($L1381="",12,$L1381)),$J1381,0),IF(AND(5&gt;=$K1381,5&lt;=IF($L1381="",12,$L1381),MOD(5-$K1381,$N1381)=0),$J1381,0)))</f>
        <v>0</v>
      </c>
      <c r="T1381" s="19" t="n">
        <f aca="false">IF(OR($M1381="",$M1381="ERR",$J1381="",$K1381="",$N1381=""),0,IF($N1381=0,IF(AND(OR(6=7,6=12),6&gt;=$K1381,6&lt;=IF($L1381="",12,$L1381)),$J1381,0),IF(AND(6&gt;=$K1381,6&lt;=IF($L1381="",12,$L1381),MOD(6-$K1381,$N1381)=0),$J1381,0)))</f>
        <v>0</v>
      </c>
      <c r="U1381" s="19" t="n">
        <f aca="false">IF(OR($M1381="",$M1381="ERR",$J1381="",$K1381="",$N1381=""),0,IF($N1381=0,IF(AND(OR(7=7,7=12),7&gt;=$K1381,7&lt;=IF($L1381="",12,$L1381)),$J1381,0),IF(AND(7&gt;=$K1381,7&lt;=IF($L1381="",12,$L1381),MOD(7-$K1381,$N1381)=0),$J1381,0)))</f>
        <v>0</v>
      </c>
      <c r="V1381" s="19" t="n">
        <f aca="false">IF(OR($M1381="",$M1381="ERR",$J1381="",$K1381="",$N1381=""),0,IF($N1381=0,IF(AND(OR(8=7,8=12),8&gt;=$K1381,8&lt;=IF($L1381="",12,$L1381)),$J1381,0),IF(AND(8&gt;=$K1381,8&lt;=IF($L1381="",12,$L1381),MOD(8-$K1381,$N1381)=0),$J1381,0)))</f>
        <v>0</v>
      </c>
      <c r="W1381" s="19" t="n">
        <f aca="false">IF(OR($M1381="",$M1381="ERR",$J1381="",$K1381="",$N1381=""),0,IF($N1381=0,IF(AND(OR(9=7,9=12),9&gt;=$K1381,9&lt;=IF($L1381="",12,$L1381)),$J1381,0),IF(AND(9&gt;=$K1381,9&lt;=IF($L1381="",12,$L1381),MOD(9-$K1381,$N1381)=0),$J1381,0)))</f>
        <v>0</v>
      </c>
      <c r="X1381" s="19" t="n">
        <f aca="false">IF(OR($M1381="",$M1381="ERR",$J1381="",$K1381="",$N1381=""),0,IF($N1381=0,IF(AND(OR(10=7,10=12),10&gt;=$K1381,10&lt;=IF($L1381="",12,$L1381)),$J1381,0),IF(AND(10&gt;=$K1381,10&lt;=IF($L1381="",12,$L1381),MOD(10-$K1381,$N1381)=0),$J1381,0)))</f>
        <v>0</v>
      </c>
      <c r="Y1381" s="19" t="n">
        <f aca="false">IF(OR($M1381="",$M1381="ERR",$J1381="",$K1381="",$N1381=""),0,IF($N1381=0,IF(AND(OR(11=7,11=12),11&gt;=$K1381,11&lt;=IF($L1381="",12,$L1381)),$J1381,0),IF(AND(11&gt;=$K1381,11&lt;=IF($L1381="",12,$L1381),MOD(11-$K1381,$N1381)=0),$J1381,0)))</f>
        <v>0</v>
      </c>
      <c r="Z1381" s="19" t="n">
        <f aca="false">IF(OR($M1381="",$M1381="ERR",$J1381="",$K1381="",$N1381=""),0,IF($N1381=0,IF(AND(OR(12=7,12=12),12&gt;=$K1381,12&lt;=IF($L1381="",12,$L1381)),$J1381,0),IF(AND(12&gt;=$K1381,12&lt;=IF($L1381="",12,$L1381),MOD(12-$K1381,$N1381)=0),$J1381,0)))</f>
        <v>0</v>
      </c>
      <c r="AA1381" s="36" t="n">
        <f aca="false">SUM(O1381:Z1381)</f>
        <v>0</v>
      </c>
      <c r="AB1381" s="15" t="str">
        <f aca="false">IF(AND($B1381="",$D1381="",$J1381=""),"",IF($B1381="","Falta código",IF(ISNA(MATCH($B1381,LST_COD,0)),"Código no registrado en Trabajadores",IF($E1381="","Concepto no está en el catálogo",IF($M1381="ERR","Retención de otro empleador: Origen = Otro empleador",IF(OR($J1381="",$K1381=""),"Falta monto o mes",IF(OR($K1381&lt;1,$K1381&gt;12),"Mes inicio inválido",IF(AND($L1381&lt;&gt;"",OR($L1381&lt;$K1381,$L1381&gt;12)),"Mes fin inválido",IF($N1381="","Falta frecuencia",IF(AND($G1381&lt;&gt;"Otro empleador",SUMPRODUCT(($O1381:$Z1381&lt;&gt;0)*(((COLUMN($O1381:$Z1381)-14)&lt;INDEX(Trabajadores!$M$6:$M$105,MATCH($B1381,LST_COD,0)))+((COLUMN($O1381:$Z1381)-14)&gt;INDEX(Trabajadores!$N$6:$N$105,MATCH($B1381,LST_COD,0)))))&gt;0),"Aviso: hay meses fuera del periodo laboral","OK"))))))))))</f>
        <v/>
      </c>
    </row>
    <row r="1382" customFormat="false" ht="15" hidden="false" customHeight="false" outlineLevel="0" collapsed="false">
      <c r="A1382" s="23" t="n">
        <v>1377</v>
      </c>
      <c r="B1382" s="7"/>
      <c r="C1382" s="35" t="str">
        <f aca="false">IF($B1382="","",IFERROR(INDEX(Trabajadores!$D$6:$D$105,MATCH($B1382,LST_COD,0)),"¿Código?"))</f>
        <v/>
      </c>
      <c r="D1382" s="30"/>
      <c r="E1382" s="9" t="str">
        <f aca="false">IF($D1382="","",IFERROR(VLOOKUP($D1382,CONC_TABLA,2,FALSE()),""))</f>
        <v/>
      </c>
      <c r="F1382" s="9" t="str">
        <f aca="false">IF($D1382="","",IFERROR(VLOOKUP($D1382,CONC_TABLA,3,FALSE()),""))</f>
        <v/>
      </c>
      <c r="G1382" s="30"/>
      <c r="H1382" s="30"/>
      <c r="I1382" s="30"/>
      <c r="J1382" s="29"/>
      <c r="K1382" s="28"/>
      <c r="L1382" s="28"/>
      <c r="M1382" s="9" t="str">
        <f aca="false">IF(OR($B1382="",$E1382=""),"",IF($E1382="INA","INA",IF($G1382="Otro empleador",IF($E1382="RET","RETO",IF($E1382="ORD","OTO","OTX")),IF($E1382="RET","ERR",$E1382))))</f>
        <v/>
      </c>
      <c r="N1382" s="9" t="str">
        <f aca="false">IF($I1382="","",IFERROR(VLOOKUP($I1382,FREC_TABLA,2,FALSE()),""))</f>
        <v/>
      </c>
      <c r="O1382" s="19" t="n">
        <f aca="false">IF(OR($M1382="",$M1382="ERR",$J1382="",$K1382="",$N1382=""),0,IF($N1382=0,IF(AND(OR(1=7,1=12),1&gt;=$K1382,1&lt;=IF($L1382="",12,$L1382)),$J1382,0),IF(AND(1&gt;=$K1382,1&lt;=IF($L1382="",12,$L1382),MOD(1-$K1382,$N1382)=0),$J1382,0)))</f>
        <v>0</v>
      </c>
      <c r="P1382" s="19" t="n">
        <f aca="false">IF(OR($M1382="",$M1382="ERR",$J1382="",$K1382="",$N1382=""),0,IF($N1382=0,IF(AND(OR(2=7,2=12),2&gt;=$K1382,2&lt;=IF($L1382="",12,$L1382)),$J1382,0),IF(AND(2&gt;=$K1382,2&lt;=IF($L1382="",12,$L1382),MOD(2-$K1382,$N1382)=0),$J1382,0)))</f>
        <v>0</v>
      </c>
      <c r="Q1382" s="19" t="n">
        <f aca="false">IF(OR($M1382="",$M1382="ERR",$J1382="",$K1382="",$N1382=""),0,IF($N1382=0,IF(AND(OR(3=7,3=12),3&gt;=$K1382,3&lt;=IF($L1382="",12,$L1382)),$J1382,0),IF(AND(3&gt;=$K1382,3&lt;=IF($L1382="",12,$L1382),MOD(3-$K1382,$N1382)=0),$J1382,0)))</f>
        <v>0</v>
      </c>
      <c r="R1382" s="19" t="n">
        <f aca="false">IF(OR($M1382="",$M1382="ERR",$J1382="",$K1382="",$N1382=""),0,IF($N1382=0,IF(AND(OR(4=7,4=12),4&gt;=$K1382,4&lt;=IF($L1382="",12,$L1382)),$J1382,0),IF(AND(4&gt;=$K1382,4&lt;=IF($L1382="",12,$L1382),MOD(4-$K1382,$N1382)=0),$J1382,0)))</f>
        <v>0</v>
      </c>
      <c r="S1382" s="19" t="n">
        <f aca="false">IF(OR($M1382="",$M1382="ERR",$J1382="",$K1382="",$N1382=""),0,IF($N1382=0,IF(AND(OR(5=7,5=12),5&gt;=$K1382,5&lt;=IF($L1382="",12,$L1382)),$J1382,0),IF(AND(5&gt;=$K1382,5&lt;=IF($L1382="",12,$L1382),MOD(5-$K1382,$N1382)=0),$J1382,0)))</f>
        <v>0</v>
      </c>
      <c r="T1382" s="19" t="n">
        <f aca="false">IF(OR($M1382="",$M1382="ERR",$J1382="",$K1382="",$N1382=""),0,IF($N1382=0,IF(AND(OR(6=7,6=12),6&gt;=$K1382,6&lt;=IF($L1382="",12,$L1382)),$J1382,0),IF(AND(6&gt;=$K1382,6&lt;=IF($L1382="",12,$L1382),MOD(6-$K1382,$N1382)=0),$J1382,0)))</f>
        <v>0</v>
      </c>
      <c r="U1382" s="19" t="n">
        <f aca="false">IF(OR($M1382="",$M1382="ERR",$J1382="",$K1382="",$N1382=""),0,IF($N1382=0,IF(AND(OR(7=7,7=12),7&gt;=$K1382,7&lt;=IF($L1382="",12,$L1382)),$J1382,0),IF(AND(7&gt;=$K1382,7&lt;=IF($L1382="",12,$L1382),MOD(7-$K1382,$N1382)=0),$J1382,0)))</f>
        <v>0</v>
      </c>
      <c r="V1382" s="19" t="n">
        <f aca="false">IF(OR($M1382="",$M1382="ERR",$J1382="",$K1382="",$N1382=""),0,IF($N1382=0,IF(AND(OR(8=7,8=12),8&gt;=$K1382,8&lt;=IF($L1382="",12,$L1382)),$J1382,0),IF(AND(8&gt;=$K1382,8&lt;=IF($L1382="",12,$L1382),MOD(8-$K1382,$N1382)=0),$J1382,0)))</f>
        <v>0</v>
      </c>
      <c r="W1382" s="19" t="n">
        <f aca="false">IF(OR($M1382="",$M1382="ERR",$J1382="",$K1382="",$N1382=""),0,IF($N1382=0,IF(AND(OR(9=7,9=12),9&gt;=$K1382,9&lt;=IF($L1382="",12,$L1382)),$J1382,0),IF(AND(9&gt;=$K1382,9&lt;=IF($L1382="",12,$L1382),MOD(9-$K1382,$N1382)=0),$J1382,0)))</f>
        <v>0</v>
      </c>
      <c r="X1382" s="19" t="n">
        <f aca="false">IF(OR($M1382="",$M1382="ERR",$J1382="",$K1382="",$N1382=""),0,IF($N1382=0,IF(AND(OR(10=7,10=12),10&gt;=$K1382,10&lt;=IF($L1382="",12,$L1382)),$J1382,0),IF(AND(10&gt;=$K1382,10&lt;=IF($L1382="",12,$L1382),MOD(10-$K1382,$N1382)=0),$J1382,0)))</f>
        <v>0</v>
      </c>
      <c r="Y1382" s="19" t="n">
        <f aca="false">IF(OR($M1382="",$M1382="ERR",$J1382="",$K1382="",$N1382=""),0,IF($N1382=0,IF(AND(OR(11=7,11=12),11&gt;=$K1382,11&lt;=IF($L1382="",12,$L1382)),$J1382,0),IF(AND(11&gt;=$K1382,11&lt;=IF($L1382="",12,$L1382),MOD(11-$K1382,$N1382)=0),$J1382,0)))</f>
        <v>0</v>
      </c>
      <c r="Z1382" s="19" t="n">
        <f aca="false">IF(OR($M1382="",$M1382="ERR",$J1382="",$K1382="",$N1382=""),0,IF($N1382=0,IF(AND(OR(12=7,12=12),12&gt;=$K1382,12&lt;=IF($L1382="",12,$L1382)),$J1382,0),IF(AND(12&gt;=$K1382,12&lt;=IF($L1382="",12,$L1382),MOD(12-$K1382,$N1382)=0),$J1382,0)))</f>
        <v>0</v>
      </c>
      <c r="AA1382" s="36" t="n">
        <f aca="false">SUM(O1382:Z1382)</f>
        <v>0</v>
      </c>
      <c r="AB1382" s="15" t="str">
        <f aca="false">IF(AND($B1382="",$D1382="",$J1382=""),"",IF($B1382="","Falta código",IF(ISNA(MATCH($B1382,LST_COD,0)),"Código no registrado en Trabajadores",IF($E1382="","Concepto no está en el catálogo",IF($M1382="ERR","Retención de otro empleador: Origen = Otro empleador",IF(OR($J1382="",$K1382=""),"Falta monto o mes",IF(OR($K1382&lt;1,$K1382&gt;12),"Mes inicio inválido",IF(AND($L1382&lt;&gt;"",OR($L1382&lt;$K1382,$L1382&gt;12)),"Mes fin inválido",IF($N1382="","Falta frecuencia",IF(AND($G1382&lt;&gt;"Otro empleador",SUMPRODUCT(($O1382:$Z1382&lt;&gt;0)*(((COLUMN($O1382:$Z1382)-14)&lt;INDEX(Trabajadores!$M$6:$M$105,MATCH($B1382,LST_COD,0)))+((COLUMN($O1382:$Z1382)-14)&gt;INDEX(Trabajadores!$N$6:$N$105,MATCH($B1382,LST_COD,0)))))&gt;0),"Aviso: hay meses fuera del periodo laboral","OK"))))))))))</f>
        <v/>
      </c>
    </row>
    <row r="1383" customFormat="false" ht="15" hidden="false" customHeight="false" outlineLevel="0" collapsed="false">
      <c r="A1383" s="23" t="n">
        <v>1378</v>
      </c>
      <c r="B1383" s="7"/>
      <c r="C1383" s="35" t="str">
        <f aca="false">IF($B1383="","",IFERROR(INDEX(Trabajadores!$D$6:$D$105,MATCH($B1383,LST_COD,0)),"¿Código?"))</f>
        <v/>
      </c>
      <c r="D1383" s="30"/>
      <c r="E1383" s="9" t="str">
        <f aca="false">IF($D1383="","",IFERROR(VLOOKUP($D1383,CONC_TABLA,2,FALSE()),""))</f>
        <v/>
      </c>
      <c r="F1383" s="9" t="str">
        <f aca="false">IF($D1383="","",IFERROR(VLOOKUP($D1383,CONC_TABLA,3,FALSE()),""))</f>
        <v/>
      </c>
      <c r="G1383" s="30"/>
      <c r="H1383" s="30"/>
      <c r="I1383" s="30"/>
      <c r="J1383" s="29"/>
      <c r="K1383" s="28"/>
      <c r="L1383" s="28"/>
      <c r="M1383" s="9" t="str">
        <f aca="false">IF(OR($B1383="",$E1383=""),"",IF($E1383="INA","INA",IF($G1383="Otro empleador",IF($E1383="RET","RETO",IF($E1383="ORD","OTO","OTX")),IF($E1383="RET","ERR",$E1383))))</f>
        <v/>
      </c>
      <c r="N1383" s="9" t="str">
        <f aca="false">IF($I1383="","",IFERROR(VLOOKUP($I1383,FREC_TABLA,2,FALSE()),""))</f>
        <v/>
      </c>
      <c r="O1383" s="19" t="n">
        <f aca="false">IF(OR($M1383="",$M1383="ERR",$J1383="",$K1383="",$N1383=""),0,IF($N1383=0,IF(AND(OR(1=7,1=12),1&gt;=$K1383,1&lt;=IF($L1383="",12,$L1383)),$J1383,0),IF(AND(1&gt;=$K1383,1&lt;=IF($L1383="",12,$L1383),MOD(1-$K1383,$N1383)=0),$J1383,0)))</f>
        <v>0</v>
      </c>
      <c r="P1383" s="19" t="n">
        <f aca="false">IF(OR($M1383="",$M1383="ERR",$J1383="",$K1383="",$N1383=""),0,IF($N1383=0,IF(AND(OR(2=7,2=12),2&gt;=$K1383,2&lt;=IF($L1383="",12,$L1383)),$J1383,0),IF(AND(2&gt;=$K1383,2&lt;=IF($L1383="",12,$L1383),MOD(2-$K1383,$N1383)=0),$J1383,0)))</f>
        <v>0</v>
      </c>
      <c r="Q1383" s="19" t="n">
        <f aca="false">IF(OR($M1383="",$M1383="ERR",$J1383="",$K1383="",$N1383=""),0,IF($N1383=0,IF(AND(OR(3=7,3=12),3&gt;=$K1383,3&lt;=IF($L1383="",12,$L1383)),$J1383,0),IF(AND(3&gt;=$K1383,3&lt;=IF($L1383="",12,$L1383),MOD(3-$K1383,$N1383)=0),$J1383,0)))</f>
        <v>0</v>
      </c>
      <c r="R1383" s="19" t="n">
        <f aca="false">IF(OR($M1383="",$M1383="ERR",$J1383="",$K1383="",$N1383=""),0,IF($N1383=0,IF(AND(OR(4=7,4=12),4&gt;=$K1383,4&lt;=IF($L1383="",12,$L1383)),$J1383,0),IF(AND(4&gt;=$K1383,4&lt;=IF($L1383="",12,$L1383),MOD(4-$K1383,$N1383)=0),$J1383,0)))</f>
        <v>0</v>
      </c>
      <c r="S1383" s="19" t="n">
        <f aca="false">IF(OR($M1383="",$M1383="ERR",$J1383="",$K1383="",$N1383=""),0,IF($N1383=0,IF(AND(OR(5=7,5=12),5&gt;=$K1383,5&lt;=IF($L1383="",12,$L1383)),$J1383,0),IF(AND(5&gt;=$K1383,5&lt;=IF($L1383="",12,$L1383),MOD(5-$K1383,$N1383)=0),$J1383,0)))</f>
        <v>0</v>
      </c>
      <c r="T1383" s="19" t="n">
        <f aca="false">IF(OR($M1383="",$M1383="ERR",$J1383="",$K1383="",$N1383=""),0,IF($N1383=0,IF(AND(OR(6=7,6=12),6&gt;=$K1383,6&lt;=IF($L1383="",12,$L1383)),$J1383,0),IF(AND(6&gt;=$K1383,6&lt;=IF($L1383="",12,$L1383),MOD(6-$K1383,$N1383)=0),$J1383,0)))</f>
        <v>0</v>
      </c>
      <c r="U1383" s="19" t="n">
        <f aca="false">IF(OR($M1383="",$M1383="ERR",$J1383="",$K1383="",$N1383=""),0,IF($N1383=0,IF(AND(OR(7=7,7=12),7&gt;=$K1383,7&lt;=IF($L1383="",12,$L1383)),$J1383,0),IF(AND(7&gt;=$K1383,7&lt;=IF($L1383="",12,$L1383),MOD(7-$K1383,$N1383)=0),$J1383,0)))</f>
        <v>0</v>
      </c>
      <c r="V1383" s="19" t="n">
        <f aca="false">IF(OR($M1383="",$M1383="ERR",$J1383="",$K1383="",$N1383=""),0,IF($N1383=0,IF(AND(OR(8=7,8=12),8&gt;=$K1383,8&lt;=IF($L1383="",12,$L1383)),$J1383,0),IF(AND(8&gt;=$K1383,8&lt;=IF($L1383="",12,$L1383),MOD(8-$K1383,$N1383)=0),$J1383,0)))</f>
        <v>0</v>
      </c>
      <c r="W1383" s="19" t="n">
        <f aca="false">IF(OR($M1383="",$M1383="ERR",$J1383="",$K1383="",$N1383=""),0,IF($N1383=0,IF(AND(OR(9=7,9=12),9&gt;=$K1383,9&lt;=IF($L1383="",12,$L1383)),$J1383,0),IF(AND(9&gt;=$K1383,9&lt;=IF($L1383="",12,$L1383),MOD(9-$K1383,$N1383)=0),$J1383,0)))</f>
        <v>0</v>
      </c>
      <c r="X1383" s="19" t="n">
        <f aca="false">IF(OR($M1383="",$M1383="ERR",$J1383="",$K1383="",$N1383=""),0,IF($N1383=0,IF(AND(OR(10=7,10=12),10&gt;=$K1383,10&lt;=IF($L1383="",12,$L1383)),$J1383,0),IF(AND(10&gt;=$K1383,10&lt;=IF($L1383="",12,$L1383),MOD(10-$K1383,$N1383)=0),$J1383,0)))</f>
        <v>0</v>
      </c>
      <c r="Y1383" s="19" t="n">
        <f aca="false">IF(OR($M1383="",$M1383="ERR",$J1383="",$K1383="",$N1383=""),0,IF($N1383=0,IF(AND(OR(11=7,11=12),11&gt;=$K1383,11&lt;=IF($L1383="",12,$L1383)),$J1383,0),IF(AND(11&gt;=$K1383,11&lt;=IF($L1383="",12,$L1383),MOD(11-$K1383,$N1383)=0),$J1383,0)))</f>
        <v>0</v>
      </c>
      <c r="Z1383" s="19" t="n">
        <f aca="false">IF(OR($M1383="",$M1383="ERR",$J1383="",$K1383="",$N1383=""),0,IF($N1383=0,IF(AND(OR(12=7,12=12),12&gt;=$K1383,12&lt;=IF($L1383="",12,$L1383)),$J1383,0),IF(AND(12&gt;=$K1383,12&lt;=IF($L1383="",12,$L1383),MOD(12-$K1383,$N1383)=0),$J1383,0)))</f>
        <v>0</v>
      </c>
      <c r="AA1383" s="36" t="n">
        <f aca="false">SUM(O1383:Z1383)</f>
        <v>0</v>
      </c>
      <c r="AB1383" s="15" t="str">
        <f aca="false">IF(AND($B1383="",$D1383="",$J1383=""),"",IF($B1383="","Falta código",IF(ISNA(MATCH($B1383,LST_COD,0)),"Código no registrado en Trabajadores",IF($E1383="","Concepto no está en el catálogo",IF($M1383="ERR","Retención de otro empleador: Origen = Otro empleador",IF(OR($J1383="",$K1383=""),"Falta monto o mes",IF(OR($K1383&lt;1,$K1383&gt;12),"Mes inicio inválido",IF(AND($L1383&lt;&gt;"",OR($L1383&lt;$K1383,$L1383&gt;12)),"Mes fin inválido",IF($N1383="","Falta frecuencia",IF(AND($G1383&lt;&gt;"Otro empleador",SUMPRODUCT(($O1383:$Z1383&lt;&gt;0)*(((COLUMN($O1383:$Z1383)-14)&lt;INDEX(Trabajadores!$M$6:$M$105,MATCH($B1383,LST_COD,0)))+((COLUMN($O1383:$Z1383)-14)&gt;INDEX(Trabajadores!$N$6:$N$105,MATCH($B1383,LST_COD,0)))))&gt;0),"Aviso: hay meses fuera del periodo laboral","OK"))))))))))</f>
        <v/>
      </c>
    </row>
    <row r="1384" customFormat="false" ht="15" hidden="false" customHeight="false" outlineLevel="0" collapsed="false">
      <c r="A1384" s="23" t="n">
        <v>1379</v>
      </c>
      <c r="B1384" s="7"/>
      <c r="C1384" s="35" t="str">
        <f aca="false">IF($B1384="","",IFERROR(INDEX(Trabajadores!$D$6:$D$105,MATCH($B1384,LST_COD,0)),"¿Código?"))</f>
        <v/>
      </c>
      <c r="D1384" s="30"/>
      <c r="E1384" s="9" t="str">
        <f aca="false">IF($D1384="","",IFERROR(VLOOKUP($D1384,CONC_TABLA,2,FALSE()),""))</f>
        <v/>
      </c>
      <c r="F1384" s="9" t="str">
        <f aca="false">IF($D1384="","",IFERROR(VLOOKUP($D1384,CONC_TABLA,3,FALSE()),""))</f>
        <v/>
      </c>
      <c r="G1384" s="30"/>
      <c r="H1384" s="30"/>
      <c r="I1384" s="30"/>
      <c r="J1384" s="29"/>
      <c r="K1384" s="28"/>
      <c r="L1384" s="28"/>
      <c r="M1384" s="9" t="str">
        <f aca="false">IF(OR($B1384="",$E1384=""),"",IF($E1384="INA","INA",IF($G1384="Otro empleador",IF($E1384="RET","RETO",IF($E1384="ORD","OTO","OTX")),IF($E1384="RET","ERR",$E1384))))</f>
        <v/>
      </c>
      <c r="N1384" s="9" t="str">
        <f aca="false">IF($I1384="","",IFERROR(VLOOKUP($I1384,FREC_TABLA,2,FALSE()),""))</f>
        <v/>
      </c>
      <c r="O1384" s="19" t="n">
        <f aca="false">IF(OR($M1384="",$M1384="ERR",$J1384="",$K1384="",$N1384=""),0,IF($N1384=0,IF(AND(OR(1=7,1=12),1&gt;=$K1384,1&lt;=IF($L1384="",12,$L1384)),$J1384,0),IF(AND(1&gt;=$K1384,1&lt;=IF($L1384="",12,$L1384),MOD(1-$K1384,$N1384)=0),$J1384,0)))</f>
        <v>0</v>
      </c>
      <c r="P1384" s="19" t="n">
        <f aca="false">IF(OR($M1384="",$M1384="ERR",$J1384="",$K1384="",$N1384=""),0,IF($N1384=0,IF(AND(OR(2=7,2=12),2&gt;=$K1384,2&lt;=IF($L1384="",12,$L1384)),$J1384,0),IF(AND(2&gt;=$K1384,2&lt;=IF($L1384="",12,$L1384),MOD(2-$K1384,$N1384)=0),$J1384,0)))</f>
        <v>0</v>
      </c>
      <c r="Q1384" s="19" t="n">
        <f aca="false">IF(OR($M1384="",$M1384="ERR",$J1384="",$K1384="",$N1384=""),0,IF($N1384=0,IF(AND(OR(3=7,3=12),3&gt;=$K1384,3&lt;=IF($L1384="",12,$L1384)),$J1384,0),IF(AND(3&gt;=$K1384,3&lt;=IF($L1384="",12,$L1384),MOD(3-$K1384,$N1384)=0),$J1384,0)))</f>
        <v>0</v>
      </c>
      <c r="R1384" s="19" t="n">
        <f aca="false">IF(OR($M1384="",$M1384="ERR",$J1384="",$K1384="",$N1384=""),0,IF($N1384=0,IF(AND(OR(4=7,4=12),4&gt;=$K1384,4&lt;=IF($L1384="",12,$L1384)),$J1384,0),IF(AND(4&gt;=$K1384,4&lt;=IF($L1384="",12,$L1384),MOD(4-$K1384,$N1384)=0),$J1384,0)))</f>
        <v>0</v>
      </c>
      <c r="S1384" s="19" t="n">
        <f aca="false">IF(OR($M1384="",$M1384="ERR",$J1384="",$K1384="",$N1384=""),0,IF($N1384=0,IF(AND(OR(5=7,5=12),5&gt;=$K1384,5&lt;=IF($L1384="",12,$L1384)),$J1384,0),IF(AND(5&gt;=$K1384,5&lt;=IF($L1384="",12,$L1384),MOD(5-$K1384,$N1384)=0),$J1384,0)))</f>
        <v>0</v>
      </c>
      <c r="T1384" s="19" t="n">
        <f aca="false">IF(OR($M1384="",$M1384="ERR",$J1384="",$K1384="",$N1384=""),0,IF($N1384=0,IF(AND(OR(6=7,6=12),6&gt;=$K1384,6&lt;=IF($L1384="",12,$L1384)),$J1384,0),IF(AND(6&gt;=$K1384,6&lt;=IF($L1384="",12,$L1384),MOD(6-$K1384,$N1384)=0),$J1384,0)))</f>
        <v>0</v>
      </c>
      <c r="U1384" s="19" t="n">
        <f aca="false">IF(OR($M1384="",$M1384="ERR",$J1384="",$K1384="",$N1384=""),0,IF($N1384=0,IF(AND(OR(7=7,7=12),7&gt;=$K1384,7&lt;=IF($L1384="",12,$L1384)),$J1384,0),IF(AND(7&gt;=$K1384,7&lt;=IF($L1384="",12,$L1384),MOD(7-$K1384,$N1384)=0),$J1384,0)))</f>
        <v>0</v>
      </c>
      <c r="V1384" s="19" t="n">
        <f aca="false">IF(OR($M1384="",$M1384="ERR",$J1384="",$K1384="",$N1384=""),0,IF($N1384=0,IF(AND(OR(8=7,8=12),8&gt;=$K1384,8&lt;=IF($L1384="",12,$L1384)),$J1384,0),IF(AND(8&gt;=$K1384,8&lt;=IF($L1384="",12,$L1384),MOD(8-$K1384,$N1384)=0),$J1384,0)))</f>
        <v>0</v>
      </c>
      <c r="W1384" s="19" t="n">
        <f aca="false">IF(OR($M1384="",$M1384="ERR",$J1384="",$K1384="",$N1384=""),0,IF($N1384=0,IF(AND(OR(9=7,9=12),9&gt;=$K1384,9&lt;=IF($L1384="",12,$L1384)),$J1384,0),IF(AND(9&gt;=$K1384,9&lt;=IF($L1384="",12,$L1384),MOD(9-$K1384,$N1384)=0),$J1384,0)))</f>
        <v>0</v>
      </c>
      <c r="X1384" s="19" t="n">
        <f aca="false">IF(OR($M1384="",$M1384="ERR",$J1384="",$K1384="",$N1384=""),0,IF($N1384=0,IF(AND(OR(10=7,10=12),10&gt;=$K1384,10&lt;=IF($L1384="",12,$L1384)),$J1384,0),IF(AND(10&gt;=$K1384,10&lt;=IF($L1384="",12,$L1384),MOD(10-$K1384,$N1384)=0),$J1384,0)))</f>
        <v>0</v>
      </c>
      <c r="Y1384" s="19" t="n">
        <f aca="false">IF(OR($M1384="",$M1384="ERR",$J1384="",$K1384="",$N1384=""),0,IF($N1384=0,IF(AND(OR(11=7,11=12),11&gt;=$K1384,11&lt;=IF($L1384="",12,$L1384)),$J1384,0),IF(AND(11&gt;=$K1384,11&lt;=IF($L1384="",12,$L1384),MOD(11-$K1384,$N1384)=0),$J1384,0)))</f>
        <v>0</v>
      </c>
      <c r="Z1384" s="19" t="n">
        <f aca="false">IF(OR($M1384="",$M1384="ERR",$J1384="",$K1384="",$N1384=""),0,IF($N1384=0,IF(AND(OR(12=7,12=12),12&gt;=$K1384,12&lt;=IF($L1384="",12,$L1384)),$J1384,0),IF(AND(12&gt;=$K1384,12&lt;=IF($L1384="",12,$L1384),MOD(12-$K1384,$N1384)=0),$J1384,0)))</f>
        <v>0</v>
      </c>
      <c r="AA1384" s="36" t="n">
        <f aca="false">SUM(O1384:Z1384)</f>
        <v>0</v>
      </c>
      <c r="AB1384" s="15" t="str">
        <f aca="false">IF(AND($B1384="",$D1384="",$J1384=""),"",IF($B1384="","Falta código",IF(ISNA(MATCH($B1384,LST_COD,0)),"Código no registrado en Trabajadores",IF($E1384="","Concepto no está en el catálogo",IF($M1384="ERR","Retención de otro empleador: Origen = Otro empleador",IF(OR($J1384="",$K1384=""),"Falta monto o mes",IF(OR($K1384&lt;1,$K1384&gt;12),"Mes inicio inválido",IF(AND($L1384&lt;&gt;"",OR($L1384&lt;$K1384,$L1384&gt;12)),"Mes fin inválido",IF($N1384="","Falta frecuencia",IF(AND($G1384&lt;&gt;"Otro empleador",SUMPRODUCT(($O1384:$Z1384&lt;&gt;0)*(((COLUMN($O1384:$Z1384)-14)&lt;INDEX(Trabajadores!$M$6:$M$105,MATCH($B1384,LST_COD,0)))+((COLUMN($O1384:$Z1384)-14)&gt;INDEX(Trabajadores!$N$6:$N$105,MATCH($B1384,LST_COD,0)))))&gt;0),"Aviso: hay meses fuera del periodo laboral","OK"))))))))))</f>
        <v/>
      </c>
    </row>
    <row r="1385" customFormat="false" ht="15" hidden="false" customHeight="false" outlineLevel="0" collapsed="false">
      <c r="A1385" s="23" t="n">
        <v>1380</v>
      </c>
      <c r="B1385" s="7"/>
      <c r="C1385" s="35" t="str">
        <f aca="false">IF($B1385="","",IFERROR(INDEX(Trabajadores!$D$6:$D$105,MATCH($B1385,LST_COD,0)),"¿Código?"))</f>
        <v/>
      </c>
      <c r="D1385" s="30"/>
      <c r="E1385" s="9" t="str">
        <f aca="false">IF($D1385="","",IFERROR(VLOOKUP($D1385,CONC_TABLA,2,FALSE()),""))</f>
        <v/>
      </c>
      <c r="F1385" s="9" t="str">
        <f aca="false">IF($D1385="","",IFERROR(VLOOKUP($D1385,CONC_TABLA,3,FALSE()),""))</f>
        <v/>
      </c>
      <c r="G1385" s="30"/>
      <c r="H1385" s="30"/>
      <c r="I1385" s="30"/>
      <c r="J1385" s="29"/>
      <c r="K1385" s="28"/>
      <c r="L1385" s="28"/>
      <c r="M1385" s="9" t="str">
        <f aca="false">IF(OR($B1385="",$E1385=""),"",IF($E1385="INA","INA",IF($G1385="Otro empleador",IF($E1385="RET","RETO",IF($E1385="ORD","OTO","OTX")),IF($E1385="RET","ERR",$E1385))))</f>
        <v/>
      </c>
      <c r="N1385" s="9" t="str">
        <f aca="false">IF($I1385="","",IFERROR(VLOOKUP($I1385,FREC_TABLA,2,FALSE()),""))</f>
        <v/>
      </c>
      <c r="O1385" s="19" t="n">
        <f aca="false">IF(OR($M1385="",$M1385="ERR",$J1385="",$K1385="",$N1385=""),0,IF($N1385=0,IF(AND(OR(1=7,1=12),1&gt;=$K1385,1&lt;=IF($L1385="",12,$L1385)),$J1385,0),IF(AND(1&gt;=$K1385,1&lt;=IF($L1385="",12,$L1385),MOD(1-$K1385,$N1385)=0),$J1385,0)))</f>
        <v>0</v>
      </c>
      <c r="P1385" s="19" t="n">
        <f aca="false">IF(OR($M1385="",$M1385="ERR",$J1385="",$K1385="",$N1385=""),0,IF($N1385=0,IF(AND(OR(2=7,2=12),2&gt;=$K1385,2&lt;=IF($L1385="",12,$L1385)),$J1385,0),IF(AND(2&gt;=$K1385,2&lt;=IF($L1385="",12,$L1385),MOD(2-$K1385,$N1385)=0),$J1385,0)))</f>
        <v>0</v>
      </c>
      <c r="Q1385" s="19" t="n">
        <f aca="false">IF(OR($M1385="",$M1385="ERR",$J1385="",$K1385="",$N1385=""),0,IF($N1385=0,IF(AND(OR(3=7,3=12),3&gt;=$K1385,3&lt;=IF($L1385="",12,$L1385)),$J1385,0),IF(AND(3&gt;=$K1385,3&lt;=IF($L1385="",12,$L1385),MOD(3-$K1385,$N1385)=0),$J1385,0)))</f>
        <v>0</v>
      </c>
      <c r="R1385" s="19" t="n">
        <f aca="false">IF(OR($M1385="",$M1385="ERR",$J1385="",$K1385="",$N1385=""),0,IF($N1385=0,IF(AND(OR(4=7,4=12),4&gt;=$K1385,4&lt;=IF($L1385="",12,$L1385)),$J1385,0),IF(AND(4&gt;=$K1385,4&lt;=IF($L1385="",12,$L1385),MOD(4-$K1385,$N1385)=0),$J1385,0)))</f>
        <v>0</v>
      </c>
      <c r="S1385" s="19" t="n">
        <f aca="false">IF(OR($M1385="",$M1385="ERR",$J1385="",$K1385="",$N1385=""),0,IF($N1385=0,IF(AND(OR(5=7,5=12),5&gt;=$K1385,5&lt;=IF($L1385="",12,$L1385)),$J1385,0),IF(AND(5&gt;=$K1385,5&lt;=IF($L1385="",12,$L1385),MOD(5-$K1385,$N1385)=0),$J1385,0)))</f>
        <v>0</v>
      </c>
      <c r="T1385" s="19" t="n">
        <f aca="false">IF(OR($M1385="",$M1385="ERR",$J1385="",$K1385="",$N1385=""),0,IF($N1385=0,IF(AND(OR(6=7,6=12),6&gt;=$K1385,6&lt;=IF($L1385="",12,$L1385)),$J1385,0),IF(AND(6&gt;=$K1385,6&lt;=IF($L1385="",12,$L1385),MOD(6-$K1385,$N1385)=0),$J1385,0)))</f>
        <v>0</v>
      </c>
      <c r="U1385" s="19" t="n">
        <f aca="false">IF(OR($M1385="",$M1385="ERR",$J1385="",$K1385="",$N1385=""),0,IF($N1385=0,IF(AND(OR(7=7,7=12),7&gt;=$K1385,7&lt;=IF($L1385="",12,$L1385)),$J1385,0),IF(AND(7&gt;=$K1385,7&lt;=IF($L1385="",12,$L1385),MOD(7-$K1385,$N1385)=0),$J1385,0)))</f>
        <v>0</v>
      </c>
      <c r="V1385" s="19" t="n">
        <f aca="false">IF(OR($M1385="",$M1385="ERR",$J1385="",$K1385="",$N1385=""),0,IF($N1385=0,IF(AND(OR(8=7,8=12),8&gt;=$K1385,8&lt;=IF($L1385="",12,$L1385)),$J1385,0),IF(AND(8&gt;=$K1385,8&lt;=IF($L1385="",12,$L1385),MOD(8-$K1385,$N1385)=0),$J1385,0)))</f>
        <v>0</v>
      </c>
      <c r="W1385" s="19" t="n">
        <f aca="false">IF(OR($M1385="",$M1385="ERR",$J1385="",$K1385="",$N1385=""),0,IF($N1385=0,IF(AND(OR(9=7,9=12),9&gt;=$K1385,9&lt;=IF($L1385="",12,$L1385)),$J1385,0),IF(AND(9&gt;=$K1385,9&lt;=IF($L1385="",12,$L1385),MOD(9-$K1385,$N1385)=0),$J1385,0)))</f>
        <v>0</v>
      </c>
      <c r="X1385" s="19" t="n">
        <f aca="false">IF(OR($M1385="",$M1385="ERR",$J1385="",$K1385="",$N1385=""),0,IF($N1385=0,IF(AND(OR(10=7,10=12),10&gt;=$K1385,10&lt;=IF($L1385="",12,$L1385)),$J1385,0),IF(AND(10&gt;=$K1385,10&lt;=IF($L1385="",12,$L1385),MOD(10-$K1385,$N1385)=0),$J1385,0)))</f>
        <v>0</v>
      </c>
      <c r="Y1385" s="19" t="n">
        <f aca="false">IF(OR($M1385="",$M1385="ERR",$J1385="",$K1385="",$N1385=""),0,IF($N1385=0,IF(AND(OR(11=7,11=12),11&gt;=$K1385,11&lt;=IF($L1385="",12,$L1385)),$J1385,0),IF(AND(11&gt;=$K1385,11&lt;=IF($L1385="",12,$L1385),MOD(11-$K1385,$N1385)=0),$J1385,0)))</f>
        <v>0</v>
      </c>
      <c r="Z1385" s="19" t="n">
        <f aca="false">IF(OR($M1385="",$M1385="ERR",$J1385="",$K1385="",$N1385=""),0,IF($N1385=0,IF(AND(OR(12=7,12=12),12&gt;=$K1385,12&lt;=IF($L1385="",12,$L1385)),$J1385,0),IF(AND(12&gt;=$K1385,12&lt;=IF($L1385="",12,$L1385),MOD(12-$K1385,$N1385)=0),$J1385,0)))</f>
        <v>0</v>
      </c>
      <c r="AA1385" s="36" t="n">
        <f aca="false">SUM(O1385:Z1385)</f>
        <v>0</v>
      </c>
      <c r="AB1385" s="15" t="str">
        <f aca="false">IF(AND($B1385="",$D1385="",$J1385=""),"",IF($B1385="","Falta código",IF(ISNA(MATCH($B1385,LST_COD,0)),"Código no registrado en Trabajadores",IF($E1385="","Concepto no está en el catálogo",IF($M1385="ERR","Retención de otro empleador: Origen = Otro empleador",IF(OR($J1385="",$K1385=""),"Falta monto o mes",IF(OR($K1385&lt;1,$K1385&gt;12),"Mes inicio inválido",IF(AND($L1385&lt;&gt;"",OR($L1385&lt;$K1385,$L1385&gt;12)),"Mes fin inválido",IF($N1385="","Falta frecuencia",IF(AND($G1385&lt;&gt;"Otro empleador",SUMPRODUCT(($O1385:$Z1385&lt;&gt;0)*(((COLUMN($O1385:$Z1385)-14)&lt;INDEX(Trabajadores!$M$6:$M$105,MATCH($B1385,LST_COD,0)))+((COLUMN($O1385:$Z1385)-14)&gt;INDEX(Trabajadores!$N$6:$N$105,MATCH($B1385,LST_COD,0)))))&gt;0),"Aviso: hay meses fuera del periodo laboral","OK"))))))))))</f>
        <v/>
      </c>
    </row>
    <row r="1386" customFormat="false" ht="15" hidden="false" customHeight="false" outlineLevel="0" collapsed="false">
      <c r="A1386" s="23" t="n">
        <v>1381</v>
      </c>
      <c r="B1386" s="7"/>
      <c r="C1386" s="35" t="str">
        <f aca="false">IF($B1386="","",IFERROR(INDEX(Trabajadores!$D$6:$D$105,MATCH($B1386,LST_COD,0)),"¿Código?"))</f>
        <v/>
      </c>
      <c r="D1386" s="30"/>
      <c r="E1386" s="9" t="str">
        <f aca="false">IF($D1386="","",IFERROR(VLOOKUP($D1386,CONC_TABLA,2,FALSE()),""))</f>
        <v/>
      </c>
      <c r="F1386" s="9" t="str">
        <f aca="false">IF($D1386="","",IFERROR(VLOOKUP($D1386,CONC_TABLA,3,FALSE()),""))</f>
        <v/>
      </c>
      <c r="G1386" s="30"/>
      <c r="H1386" s="30"/>
      <c r="I1386" s="30"/>
      <c r="J1386" s="29"/>
      <c r="K1386" s="28"/>
      <c r="L1386" s="28"/>
      <c r="M1386" s="9" t="str">
        <f aca="false">IF(OR($B1386="",$E1386=""),"",IF($E1386="INA","INA",IF($G1386="Otro empleador",IF($E1386="RET","RETO",IF($E1386="ORD","OTO","OTX")),IF($E1386="RET","ERR",$E1386))))</f>
        <v/>
      </c>
      <c r="N1386" s="9" t="str">
        <f aca="false">IF($I1386="","",IFERROR(VLOOKUP($I1386,FREC_TABLA,2,FALSE()),""))</f>
        <v/>
      </c>
      <c r="O1386" s="19" t="n">
        <f aca="false">IF(OR($M1386="",$M1386="ERR",$J1386="",$K1386="",$N1386=""),0,IF($N1386=0,IF(AND(OR(1=7,1=12),1&gt;=$K1386,1&lt;=IF($L1386="",12,$L1386)),$J1386,0),IF(AND(1&gt;=$K1386,1&lt;=IF($L1386="",12,$L1386),MOD(1-$K1386,$N1386)=0),$J1386,0)))</f>
        <v>0</v>
      </c>
      <c r="P1386" s="19" t="n">
        <f aca="false">IF(OR($M1386="",$M1386="ERR",$J1386="",$K1386="",$N1386=""),0,IF($N1386=0,IF(AND(OR(2=7,2=12),2&gt;=$K1386,2&lt;=IF($L1386="",12,$L1386)),$J1386,0),IF(AND(2&gt;=$K1386,2&lt;=IF($L1386="",12,$L1386),MOD(2-$K1386,$N1386)=0),$J1386,0)))</f>
        <v>0</v>
      </c>
      <c r="Q1386" s="19" t="n">
        <f aca="false">IF(OR($M1386="",$M1386="ERR",$J1386="",$K1386="",$N1386=""),0,IF($N1386=0,IF(AND(OR(3=7,3=12),3&gt;=$K1386,3&lt;=IF($L1386="",12,$L1386)),$J1386,0),IF(AND(3&gt;=$K1386,3&lt;=IF($L1386="",12,$L1386),MOD(3-$K1386,$N1386)=0),$J1386,0)))</f>
        <v>0</v>
      </c>
      <c r="R1386" s="19" t="n">
        <f aca="false">IF(OR($M1386="",$M1386="ERR",$J1386="",$K1386="",$N1386=""),0,IF($N1386=0,IF(AND(OR(4=7,4=12),4&gt;=$K1386,4&lt;=IF($L1386="",12,$L1386)),$J1386,0),IF(AND(4&gt;=$K1386,4&lt;=IF($L1386="",12,$L1386),MOD(4-$K1386,$N1386)=0),$J1386,0)))</f>
        <v>0</v>
      </c>
      <c r="S1386" s="19" t="n">
        <f aca="false">IF(OR($M1386="",$M1386="ERR",$J1386="",$K1386="",$N1386=""),0,IF($N1386=0,IF(AND(OR(5=7,5=12),5&gt;=$K1386,5&lt;=IF($L1386="",12,$L1386)),$J1386,0),IF(AND(5&gt;=$K1386,5&lt;=IF($L1386="",12,$L1386),MOD(5-$K1386,$N1386)=0),$J1386,0)))</f>
        <v>0</v>
      </c>
      <c r="T1386" s="19" t="n">
        <f aca="false">IF(OR($M1386="",$M1386="ERR",$J1386="",$K1386="",$N1386=""),0,IF($N1386=0,IF(AND(OR(6=7,6=12),6&gt;=$K1386,6&lt;=IF($L1386="",12,$L1386)),$J1386,0),IF(AND(6&gt;=$K1386,6&lt;=IF($L1386="",12,$L1386),MOD(6-$K1386,$N1386)=0),$J1386,0)))</f>
        <v>0</v>
      </c>
      <c r="U1386" s="19" t="n">
        <f aca="false">IF(OR($M1386="",$M1386="ERR",$J1386="",$K1386="",$N1386=""),0,IF($N1386=0,IF(AND(OR(7=7,7=12),7&gt;=$K1386,7&lt;=IF($L1386="",12,$L1386)),$J1386,0),IF(AND(7&gt;=$K1386,7&lt;=IF($L1386="",12,$L1386),MOD(7-$K1386,$N1386)=0),$J1386,0)))</f>
        <v>0</v>
      </c>
      <c r="V1386" s="19" t="n">
        <f aca="false">IF(OR($M1386="",$M1386="ERR",$J1386="",$K1386="",$N1386=""),0,IF($N1386=0,IF(AND(OR(8=7,8=12),8&gt;=$K1386,8&lt;=IF($L1386="",12,$L1386)),$J1386,0),IF(AND(8&gt;=$K1386,8&lt;=IF($L1386="",12,$L1386),MOD(8-$K1386,$N1386)=0),$J1386,0)))</f>
        <v>0</v>
      </c>
      <c r="W1386" s="19" t="n">
        <f aca="false">IF(OR($M1386="",$M1386="ERR",$J1386="",$K1386="",$N1386=""),0,IF($N1386=0,IF(AND(OR(9=7,9=12),9&gt;=$K1386,9&lt;=IF($L1386="",12,$L1386)),$J1386,0),IF(AND(9&gt;=$K1386,9&lt;=IF($L1386="",12,$L1386),MOD(9-$K1386,$N1386)=0),$J1386,0)))</f>
        <v>0</v>
      </c>
      <c r="X1386" s="19" t="n">
        <f aca="false">IF(OR($M1386="",$M1386="ERR",$J1386="",$K1386="",$N1386=""),0,IF($N1386=0,IF(AND(OR(10=7,10=12),10&gt;=$K1386,10&lt;=IF($L1386="",12,$L1386)),$J1386,0),IF(AND(10&gt;=$K1386,10&lt;=IF($L1386="",12,$L1386),MOD(10-$K1386,$N1386)=0),$J1386,0)))</f>
        <v>0</v>
      </c>
      <c r="Y1386" s="19" t="n">
        <f aca="false">IF(OR($M1386="",$M1386="ERR",$J1386="",$K1386="",$N1386=""),0,IF($N1386=0,IF(AND(OR(11=7,11=12),11&gt;=$K1386,11&lt;=IF($L1386="",12,$L1386)),$J1386,0),IF(AND(11&gt;=$K1386,11&lt;=IF($L1386="",12,$L1386),MOD(11-$K1386,$N1386)=0),$J1386,0)))</f>
        <v>0</v>
      </c>
      <c r="Z1386" s="19" t="n">
        <f aca="false">IF(OR($M1386="",$M1386="ERR",$J1386="",$K1386="",$N1386=""),0,IF($N1386=0,IF(AND(OR(12=7,12=12),12&gt;=$K1386,12&lt;=IF($L1386="",12,$L1386)),$J1386,0),IF(AND(12&gt;=$K1386,12&lt;=IF($L1386="",12,$L1386),MOD(12-$K1386,$N1386)=0),$J1386,0)))</f>
        <v>0</v>
      </c>
      <c r="AA1386" s="36" t="n">
        <f aca="false">SUM(O1386:Z1386)</f>
        <v>0</v>
      </c>
      <c r="AB1386" s="15" t="str">
        <f aca="false">IF(AND($B1386="",$D1386="",$J1386=""),"",IF($B1386="","Falta código",IF(ISNA(MATCH($B1386,LST_COD,0)),"Código no registrado en Trabajadores",IF($E1386="","Concepto no está en el catálogo",IF($M1386="ERR","Retención de otro empleador: Origen = Otro empleador",IF(OR($J1386="",$K1386=""),"Falta monto o mes",IF(OR($K1386&lt;1,$K1386&gt;12),"Mes inicio inválido",IF(AND($L1386&lt;&gt;"",OR($L1386&lt;$K1386,$L1386&gt;12)),"Mes fin inválido",IF($N1386="","Falta frecuencia",IF(AND($G1386&lt;&gt;"Otro empleador",SUMPRODUCT(($O1386:$Z1386&lt;&gt;0)*(((COLUMN($O1386:$Z1386)-14)&lt;INDEX(Trabajadores!$M$6:$M$105,MATCH($B1386,LST_COD,0)))+((COLUMN($O1386:$Z1386)-14)&gt;INDEX(Trabajadores!$N$6:$N$105,MATCH($B1386,LST_COD,0)))))&gt;0),"Aviso: hay meses fuera del periodo laboral","OK"))))))))))</f>
        <v/>
      </c>
    </row>
    <row r="1387" customFormat="false" ht="15" hidden="false" customHeight="false" outlineLevel="0" collapsed="false">
      <c r="A1387" s="23" t="n">
        <v>1382</v>
      </c>
      <c r="B1387" s="7"/>
      <c r="C1387" s="35" t="str">
        <f aca="false">IF($B1387="","",IFERROR(INDEX(Trabajadores!$D$6:$D$105,MATCH($B1387,LST_COD,0)),"¿Código?"))</f>
        <v/>
      </c>
      <c r="D1387" s="30"/>
      <c r="E1387" s="9" t="str">
        <f aca="false">IF($D1387="","",IFERROR(VLOOKUP($D1387,CONC_TABLA,2,FALSE()),""))</f>
        <v/>
      </c>
      <c r="F1387" s="9" t="str">
        <f aca="false">IF($D1387="","",IFERROR(VLOOKUP($D1387,CONC_TABLA,3,FALSE()),""))</f>
        <v/>
      </c>
      <c r="G1387" s="30"/>
      <c r="H1387" s="30"/>
      <c r="I1387" s="30"/>
      <c r="J1387" s="29"/>
      <c r="K1387" s="28"/>
      <c r="L1387" s="28"/>
      <c r="M1387" s="9" t="str">
        <f aca="false">IF(OR($B1387="",$E1387=""),"",IF($E1387="INA","INA",IF($G1387="Otro empleador",IF($E1387="RET","RETO",IF($E1387="ORD","OTO","OTX")),IF($E1387="RET","ERR",$E1387))))</f>
        <v/>
      </c>
      <c r="N1387" s="9" t="str">
        <f aca="false">IF($I1387="","",IFERROR(VLOOKUP($I1387,FREC_TABLA,2,FALSE()),""))</f>
        <v/>
      </c>
      <c r="O1387" s="19" t="n">
        <f aca="false">IF(OR($M1387="",$M1387="ERR",$J1387="",$K1387="",$N1387=""),0,IF($N1387=0,IF(AND(OR(1=7,1=12),1&gt;=$K1387,1&lt;=IF($L1387="",12,$L1387)),$J1387,0),IF(AND(1&gt;=$K1387,1&lt;=IF($L1387="",12,$L1387),MOD(1-$K1387,$N1387)=0),$J1387,0)))</f>
        <v>0</v>
      </c>
      <c r="P1387" s="19" t="n">
        <f aca="false">IF(OR($M1387="",$M1387="ERR",$J1387="",$K1387="",$N1387=""),0,IF($N1387=0,IF(AND(OR(2=7,2=12),2&gt;=$K1387,2&lt;=IF($L1387="",12,$L1387)),$J1387,0),IF(AND(2&gt;=$K1387,2&lt;=IF($L1387="",12,$L1387),MOD(2-$K1387,$N1387)=0),$J1387,0)))</f>
        <v>0</v>
      </c>
      <c r="Q1387" s="19" t="n">
        <f aca="false">IF(OR($M1387="",$M1387="ERR",$J1387="",$K1387="",$N1387=""),0,IF($N1387=0,IF(AND(OR(3=7,3=12),3&gt;=$K1387,3&lt;=IF($L1387="",12,$L1387)),$J1387,0),IF(AND(3&gt;=$K1387,3&lt;=IF($L1387="",12,$L1387),MOD(3-$K1387,$N1387)=0),$J1387,0)))</f>
        <v>0</v>
      </c>
      <c r="R1387" s="19" t="n">
        <f aca="false">IF(OR($M1387="",$M1387="ERR",$J1387="",$K1387="",$N1387=""),0,IF($N1387=0,IF(AND(OR(4=7,4=12),4&gt;=$K1387,4&lt;=IF($L1387="",12,$L1387)),$J1387,0),IF(AND(4&gt;=$K1387,4&lt;=IF($L1387="",12,$L1387),MOD(4-$K1387,$N1387)=0),$J1387,0)))</f>
        <v>0</v>
      </c>
      <c r="S1387" s="19" t="n">
        <f aca="false">IF(OR($M1387="",$M1387="ERR",$J1387="",$K1387="",$N1387=""),0,IF($N1387=0,IF(AND(OR(5=7,5=12),5&gt;=$K1387,5&lt;=IF($L1387="",12,$L1387)),$J1387,0),IF(AND(5&gt;=$K1387,5&lt;=IF($L1387="",12,$L1387),MOD(5-$K1387,$N1387)=0),$J1387,0)))</f>
        <v>0</v>
      </c>
      <c r="T1387" s="19" t="n">
        <f aca="false">IF(OR($M1387="",$M1387="ERR",$J1387="",$K1387="",$N1387=""),0,IF($N1387=0,IF(AND(OR(6=7,6=12),6&gt;=$K1387,6&lt;=IF($L1387="",12,$L1387)),$J1387,0),IF(AND(6&gt;=$K1387,6&lt;=IF($L1387="",12,$L1387),MOD(6-$K1387,$N1387)=0),$J1387,0)))</f>
        <v>0</v>
      </c>
      <c r="U1387" s="19" t="n">
        <f aca="false">IF(OR($M1387="",$M1387="ERR",$J1387="",$K1387="",$N1387=""),0,IF($N1387=0,IF(AND(OR(7=7,7=12),7&gt;=$K1387,7&lt;=IF($L1387="",12,$L1387)),$J1387,0),IF(AND(7&gt;=$K1387,7&lt;=IF($L1387="",12,$L1387),MOD(7-$K1387,$N1387)=0),$J1387,0)))</f>
        <v>0</v>
      </c>
      <c r="V1387" s="19" t="n">
        <f aca="false">IF(OR($M1387="",$M1387="ERR",$J1387="",$K1387="",$N1387=""),0,IF($N1387=0,IF(AND(OR(8=7,8=12),8&gt;=$K1387,8&lt;=IF($L1387="",12,$L1387)),$J1387,0),IF(AND(8&gt;=$K1387,8&lt;=IF($L1387="",12,$L1387),MOD(8-$K1387,$N1387)=0),$J1387,0)))</f>
        <v>0</v>
      </c>
      <c r="W1387" s="19" t="n">
        <f aca="false">IF(OR($M1387="",$M1387="ERR",$J1387="",$K1387="",$N1387=""),0,IF($N1387=0,IF(AND(OR(9=7,9=12),9&gt;=$K1387,9&lt;=IF($L1387="",12,$L1387)),$J1387,0),IF(AND(9&gt;=$K1387,9&lt;=IF($L1387="",12,$L1387),MOD(9-$K1387,$N1387)=0),$J1387,0)))</f>
        <v>0</v>
      </c>
      <c r="X1387" s="19" t="n">
        <f aca="false">IF(OR($M1387="",$M1387="ERR",$J1387="",$K1387="",$N1387=""),0,IF($N1387=0,IF(AND(OR(10=7,10=12),10&gt;=$K1387,10&lt;=IF($L1387="",12,$L1387)),$J1387,0),IF(AND(10&gt;=$K1387,10&lt;=IF($L1387="",12,$L1387),MOD(10-$K1387,$N1387)=0),$J1387,0)))</f>
        <v>0</v>
      </c>
      <c r="Y1387" s="19" t="n">
        <f aca="false">IF(OR($M1387="",$M1387="ERR",$J1387="",$K1387="",$N1387=""),0,IF($N1387=0,IF(AND(OR(11=7,11=12),11&gt;=$K1387,11&lt;=IF($L1387="",12,$L1387)),$J1387,0),IF(AND(11&gt;=$K1387,11&lt;=IF($L1387="",12,$L1387),MOD(11-$K1387,$N1387)=0),$J1387,0)))</f>
        <v>0</v>
      </c>
      <c r="Z1387" s="19" t="n">
        <f aca="false">IF(OR($M1387="",$M1387="ERR",$J1387="",$K1387="",$N1387=""),0,IF($N1387=0,IF(AND(OR(12=7,12=12),12&gt;=$K1387,12&lt;=IF($L1387="",12,$L1387)),$J1387,0),IF(AND(12&gt;=$K1387,12&lt;=IF($L1387="",12,$L1387),MOD(12-$K1387,$N1387)=0),$J1387,0)))</f>
        <v>0</v>
      </c>
      <c r="AA1387" s="36" t="n">
        <f aca="false">SUM(O1387:Z1387)</f>
        <v>0</v>
      </c>
      <c r="AB1387" s="15" t="str">
        <f aca="false">IF(AND($B1387="",$D1387="",$J1387=""),"",IF($B1387="","Falta código",IF(ISNA(MATCH($B1387,LST_COD,0)),"Código no registrado en Trabajadores",IF($E1387="","Concepto no está en el catálogo",IF($M1387="ERR","Retención de otro empleador: Origen = Otro empleador",IF(OR($J1387="",$K1387=""),"Falta monto o mes",IF(OR($K1387&lt;1,$K1387&gt;12),"Mes inicio inválido",IF(AND($L1387&lt;&gt;"",OR($L1387&lt;$K1387,$L1387&gt;12)),"Mes fin inválido",IF($N1387="","Falta frecuencia",IF(AND($G1387&lt;&gt;"Otro empleador",SUMPRODUCT(($O1387:$Z1387&lt;&gt;0)*(((COLUMN($O1387:$Z1387)-14)&lt;INDEX(Trabajadores!$M$6:$M$105,MATCH($B1387,LST_COD,0)))+((COLUMN($O1387:$Z1387)-14)&gt;INDEX(Trabajadores!$N$6:$N$105,MATCH($B1387,LST_COD,0)))))&gt;0),"Aviso: hay meses fuera del periodo laboral","OK"))))))))))</f>
        <v/>
      </c>
    </row>
    <row r="1388" customFormat="false" ht="15" hidden="false" customHeight="false" outlineLevel="0" collapsed="false">
      <c r="A1388" s="23" t="n">
        <v>1383</v>
      </c>
      <c r="B1388" s="7"/>
      <c r="C1388" s="35" t="str">
        <f aca="false">IF($B1388="","",IFERROR(INDEX(Trabajadores!$D$6:$D$105,MATCH($B1388,LST_COD,0)),"¿Código?"))</f>
        <v/>
      </c>
      <c r="D1388" s="30"/>
      <c r="E1388" s="9" t="str">
        <f aca="false">IF($D1388="","",IFERROR(VLOOKUP($D1388,CONC_TABLA,2,FALSE()),""))</f>
        <v/>
      </c>
      <c r="F1388" s="9" t="str">
        <f aca="false">IF($D1388="","",IFERROR(VLOOKUP($D1388,CONC_TABLA,3,FALSE()),""))</f>
        <v/>
      </c>
      <c r="G1388" s="30"/>
      <c r="H1388" s="30"/>
      <c r="I1388" s="30"/>
      <c r="J1388" s="29"/>
      <c r="K1388" s="28"/>
      <c r="L1388" s="28"/>
      <c r="M1388" s="9" t="str">
        <f aca="false">IF(OR($B1388="",$E1388=""),"",IF($E1388="INA","INA",IF($G1388="Otro empleador",IF($E1388="RET","RETO",IF($E1388="ORD","OTO","OTX")),IF($E1388="RET","ERR",$E1388))))</f>
        <v/>
      </c>
      <c r="N1388" s="9" t="str">
        <f aca="false">IF($I1388="","",IFERROR(VLOOKUP($I1388,FREC_TABLA,2,FALSE()),""))</f>
        <v/>
      </c>
      <c r="O1388" s="19" t="n">
        <f aca="false">IF(OR($M1388="",$M1388="ERR",$J1388="",$K1388="",$N1388=""),0,IF($N1388=0,IF(AND(OR(1=7,1=12),1&gt;=$K1388,1&lt;=IF($L1388="",12,$L1388)),$J1388,0),IF(AND(1&gt;=$K1388,1&lt;=IF($L1388="",12,$L1388),MOD(1-$K1388,$N1388)=0),$J1388,0)))</f>
        <v>0</v>
      </c>
      <c r="P1388" s="19" t="n">
        <f aca="false">IF(OR($M1388="",$M1388="ERR",$J1388="",$K1388="",$N1388=""),0,IF($N1388=0,IF(AND(OR(2=7,2=12),2&gt;=$K1388,2&lt;=IF($L1388="",12,$L1388)),$J1388,0),IF(AND(2&gt;=$K1388,2&lt;=IF($L1388="",12,$L1388),MOD(2-$K1388,$N1388)=0),$J1388,0)))</f>
        <v>0</v>
      </c>
      <c r="Q1388" s="19" t="n">
        <f aca="false">IF(OR($M1388="",$M1388="ERR",$J1388="",$K1388="",$N1388=""),0,IF($N1388=0,IF(AND(OR(3=7,3=12),3&gt;=$K1388,3&lt;=IF($L1388="",12,$L1388)),$J1388,0),IF(AND(3&gt;=$K1388,3&lt;=IF($L1388="",12,$L1388),MOD(3-$K1388,$N1388)=0),$J1388,0)))</f>
        <v>0</v>
      </c>
      <c r="R1388" s="19" t="n">
        <f aca="false">IF(OR($M1388="",$M1388="ERR",$J1388="",$K1388="",$N1388=""),0,IF($N1388=0,IF(AND(OR(4=7,4=12),4&gt;=$K1388,4&lt;=IF($L1388="",12,$L1388)),$J1388,0),IF(AND(4&gt;=$K1388,4&lt;=IF($L1388="",12,$L1388),MOD(4-$K1388,$N1388)=0),$J1388,0)))</f>
        <v>0</v>
      </c>
      <c r="S1388" s="19" t="n">
        <f aca="false">IF(OR($M1388="",$M1388="ERR",$J1388="",$K1388="",$N1388=""),0,IF($N1388=0,IF(AND(OR(5=7,5=12),5&gt;=$K1388,5&lt;=IF($L1388="",12,$L1388)),$J1388,0),IF(AND(5&gt;=$K1388,5&lt;=IF($L1388="",12,$L1388),MOD(5-$K1388,$N1388)=0),$J1388,0)))</f>
        <v>0</v>
      </c>
      <c r="T1388" s="19" t="n">
        <f aca="false">IF(OR($M1388="",$M1388="ERR",$J1388="",$K1388="",$N1388=""),0,IF($N1388=0,IF(AND(OR(6=7,6=12),6&gt;=$K1388,6&lt;=IF($L1388="",12,$L1388)),$J1388,0),IF(AND(6&gt;=$K1388,6&lt;=IF($L1388="",12,$L1388),MOD(6-$K1388,$N1388)=0),$J1388,0)))</f>
        <v>0</v>
      </c>
      <c r="U1388" s="19" t="n">
        <f aca="false">IF(OR($M1388="",$M1388="ERR",$J1388="",$K1388="",$N1388=""),0,IF($N1388=0,IF(AND(OR(7=7,7=12),7&gt;=$K1388,7&lt;=IF($L1388="",12,$L1388)),$J1388,0),IF(AND(7&gt;=$K1388,7&lt;=IF($L1388="",12,$L1388),MOD(7-$K1388,$N1388)=0),$J1388,0)))</f>
        <v>0</v>
      </c>
      <c r="V1388" s="19" t="n">
        <f aca="false">IF(OR($M1388="",$M1388="ERR",$J1388="",$K1388="",$N1388=""),0,IF($N1388=0,IF(AND(OR(8=7,8=12),8&gt;=$K1388,8&lt;=IF($L1388="",12,$L1388)),$J1388,0),IF(AND(8&gt;=$K1388,8&lt;=IF($L1388="",12,$L1388),MOD(8-$K1388,$N1388)=0),$J1388,0)))</f>
        <v>0</v>
      </c>
      <c r="W1388" s="19" t="n">
        <f aca="false">IF(OR($M1388="",$M1388="ERR",$J1388="",$K1388="",$N1388=""),0,IF($N1388=0,IF(AND(OR(9=7,9=12),9&gt;=$K1388,9&lt;=IF($L1388="",12,$L1388)),$J1388,0),IF(AND(9&gt;=$K1388,9&lt;=IF($L1388="",12,$L1388),MOD(9-$K1388,$N1388)=0),$J1388,0)))</f>
        <v>0</v>
      </c>
      <c r="X1388" s="19" t="n">
        <f aca="false">IF(OR($M1388="",$M1388="ERR",$J1388="",$K1388="",$N1388=""),0,IF($N1388=0,IF(AND(OR(10=7,10=12),10&gt;=$K1388,10&lt;=IF($L1388="",12,$L1388)),$J1388,0),IF(AND(10&gt;=$K1388,10&lt;=IF($L1388="",12,$L1388),MOD(10-$K1388,$N1388)=0),$J1388,0)))</f>
        <v>0</v>
      </c>
      <c r="Y1388" s="19" t="n">
        <f aca="false">IF(OR($M1388="",$M1388="ERR",$J1388="",$K1388="",$N1388=""),0,IF($N1388=0,IF(AND(OR(11=7,11=12),11&gt;=$K1388,11&lt;=IF($L1388="",12,$L1388)),$J1388,0),IF(AND(11&gt;=$K1388,11&lt;=IF($L1388="",12,$L1388),MOD(11-$K1388,$N1388)=0),$J1388,0)))</f>
        <v>0</v>
      </c>
      <c r="Z1388" s="19" t="n">
        <f aca="false">IF(OR($M1388="",$M1388="ERR",$J1388="",$K1388="",$N1388=""),0,IF($N1388=0,IF(AND(OR(12=7,12=12),12&gt;=$K1388,12&lt;=IF($L1388="",12,$L1388)),$J1388,0),IF(AND(12&gt;=$K1388,12&lt;=IF($L1388="",12,$L1388),MOD(12-$K1388,$N1388)=0),$J1388,0)))</f>
        <v>0</v>
      </c>
      <c r="AA1388" s="36" t="n">
        <f aca="false">SUM(O1388:Z1388)</f>
        <v>0</v>
      </c>
      <c r="AB1388" s="15" t="str">
        <f aca="false">IF(AND($B1388="",$D1388="",$J1388=""),"",IF($B1388="","Falta código",IF(ISNA(MATCH($B1388,LST_COD,0)),"Código no registrado en Trabajadores",IF($E1388="","Concepto no está en el catálogo",IF($M1388="ERR","Retención de otro empleador: Origen = Otro empleador",IF(OR($J1388="",$K1388=""),"Falta monto o mes",IF(OR($K1388&lt;1,$K1388&gt;12),"Mes inicio inválido",IF(AND($L1388&lt;&gt;"",OR($L1388&lt;$K1388,$L1388&gt;12)),"Mes fin inválido",IF($N1388="","Falta frecuencia",IF(AND($G1388&lt;&gt;"Otro empleador",SUMPRODUCT(($O1388:$Z1388&lt;&gt;0)*(((COLUMN($O1388:$Z1388)-14)&lt;INDEX(Trabajadores!$M$6:$M$105,MATCH($B1388,LST_COD,0)))+((COLUMN($O1388:$Z1388)-14)&gt;INDEX(Trabajadores!$N$6:$N$105,MATCH($B1388,LST_COD,0)))))&gt;0),"Aviso: hay meses fuera del periodo laboral","OK"))))))))))</f>
        <v/>
      </c>
    </row>
    <row r="1389" customFormat="false" ht="15" hidden="false" customHeight="false" outlineLevel="0" collapsed="false">
      <c r="A1389" s="23" t="n">
        <v>1384</v>
      </c>
      <c r="B1389" s="7"/>
      <c r="C1389" s="35" t="str">
        <f aca="false">IF($B1389="","",IFERROR(INDEX(Trabajadores!$D$6:$D$105,MATCH($B1389,LST_COD,0)),"¿Código?"))</f>
        <v/>
      </c>
      <c r="D1389" s="30"/>
      <c r="E1389" s="9" t="str">
        <f aca="false">IF($D1389="","",IFERROR(VLOOKUP($D1389,CONC_TABLA,2,FALSE()),""))</f>
        <v/>
      </c>
      <c r="F1389" s="9" t="str">
        <f aca="false">IF($D1389="","",IFERROR(VLOOKUP($D1389,CONC_TABLA,3,FALSE()),""))</f>
        <v/>
      </c>
      <c r="G1389" s="30"/>
      <c r="H1389" s="30"/>
      <c r="I1389" s="30"/>
      <c r="J1389" s="29"/>
      <c r="K1389" s="28"/>
      <c r="L1389" s="28"/>
      <c r="M1389" s="9" t="str">
        <f aca="false">IF(OR($B1389="",$E1389=""),"",IF($E1389="INA","INA",IF($G1389="Otro empleador",IF($E1389="RET","RETO",IF($E1389="ORD","OTO","OTX")),IF($E1389="RET","ERR",$E1389))))</f>
        <v/>
      </c>
      <c r="N1389" s="9" t="str">
        <f aca="false">IF($I1389="","",IFERROR(VLOOKUP($I1389,FREC_TABLA,2,FALSE()),""))</f>
        <v/>
      </c>
      <c r="O1389" s="19" t="n">
        <f aca="false">IF(OR($M1389="",$M1389="ERR",$J1389="",$K1389="",$N1389=""),0,IF($N1389=0,IF(AND(OR(1=7,1=12),1&gt;=$K1389,1&lt;=IF($L1389="",12,$L1389)),$J1389,0),IF(AND(1&gt;=$K1389,1&lt;=IF($L1389="",12,$L1389),MOD(1-$K1389,$N1389)=0),$J1389,0)))</f>
        <v>0</v>
      </c>
      <c r="P1389" s="19" t="n">
        <f aca="false">IF(OR($M1389="",$M1389="ERR",$J1389="",$K1389="",$N1389=""),0,IF($N1389=0,IF(AND(OR(2=7,2=12),2&gt;=$K1389,2&lt;=IF($L1389="",12,$L1389)),$J1389,0),IF(AND(2&gt;=$K1389,2&lt;=IF($L1389="",12,$L1389),MOD(2-$K1389,$N1389)=0),$J1389,0)))</f>
        <v>0</v>
      </c>
      <c r="Q1389" s="19" t="n">
        <f aca="false">IF(OR($M1389="",$M1389="ERR",$J1389="",$K1389="",$N1389=""),0,IF($N1389=0,IF(AND(OR(3=7,3=12),3&gt;=$K1389,3&lt;=IF($L1389="",12,$L1389)),$J1389,0),IF(AND(3&gt;=$K1389,3&lt;=IF($L1389="",12,$L1389),MOD(3-$K1389,$N1389)=0),$J1389,0)))</f>
        <v>0</v>
      </c>
      <c r="R1389" s="19" t="n">
        <f aca="false">IF(OR($M1389="",$M1389="ERR",$J1389="",$K1389="",$N1389=""),0,IF($N1389=0,IF(AND(OR(4=7,4=12),4&gt;=$K1389,4&lt;=IF($L1389="",12,$L1389)),$J1389,0),IF(AND(4&gt;=$K1389,4&lt;=IF($L1389="",12,$L1389),MOD(4-$K1389,$N1389)=0),$J1389,0)))</f>
        <v>0</v>
      </c>
      <c r="S1389" s="19" t="n">
        <f aca="false">IF(OR($M1389="",$M1389="ERR",$J1389="",$K1389="",$N1389=""),0,IF($N1389=0,IF(AND(OR(5=7,5=12),5&gt;=$K1389,5&lt;=IF($L1389="",12,$L1389)),$J1389,0),IF(AND(5&gt;=$K1389,5&lt;=IF($L1389="",12,$L1389),MOD(5-$K1389,$N1389)=0),$J1389,0)))</f>
        <v>0</v>
      </c>
      <c r="T1389" s="19" t="n">
        <f aca="false">IF(OR($M1389="",$M1389="ERR",$J1389="",$K1389="",$N1389=""),0,IF($N1389=0,IF(AND(OR(6=7,6=12),6&gt;=$K1389,6&lt;=IF($L1389="",12,$L1389)),$J1389,0),IF(AND(6&gt;=$K1389,6&lt;=IF($L1389="",12,$L1389),MOD(6-$K1389,$N1389)=0),$J1389,0)))</f>
        <v>0</v>
      </c>
      <c r="U1389" s="19" t="n">
        <f aca="false">IF(OR($M1389="",$M1389="ERR",$J1389="",$K1389="",$N1389=""),0,IF($N1389=0,IF(AND(OR(7=7,7=12),7&gt;=$K1389,7&lt;=IF($L1389="",12,$L1389)),$J1389,0),IF(AND(7&gt;=$K1389,7&lt;=IF($L1389="",12,$L1389),MOD(7-$K1389,$N1389)=0),$J1389,0)))</f>
        <v>0</v>
      </c>
      <c r="V1389" s="19" t="n">
        <f aca="false">IF(OR($M1389="",$M1389="ERR",$J1389="",$K1389="",$N1389=""),0,IF($N1389=0,IF(AND(OR(8=7,8=12),8&gt;=$K1389,8&lt;=IF($L1389="",12,$L1389)),$J1389,0),IF(AND(8&gt;=$K1389,8&lt;=IF($L1389="",12,$L1389),MOD(8-$K1389,$N1389)=0),$J1389,0)))</f>
        <v>0</v>
      </c>
      <c r="W1389" s="19" t="n">
        <f aca="false">IF(OR($M1389="",$M1389="ERR",$J1389="",$K1389="",$N1389=""),0,IF($N1389=0,IF(AND(OR(9=7,9=12),9&gt;=$K1389,9&lt;=IF($L1389="",12,$L1389)),$J1389,0),IF(AND(9&gt;=$K1389,9&lt;=IF($L1389="",12,$L1389),MOD(9-$K1389,$N1389)=0),$J1389,0)))</f>
        <v>0</v>
      </c>
      <c r="X1389" s="19" t="n">
        <f aca="false">IF(OR($M1389="",$M1389="ERR",$J1389="",$K1389="",$N1389=""),0,IF($N1389=0,IF(AND(OR(10=7,10=12),10&gt;=$K1389,10&lt;=IF($L1389="",12,$L1389)),$J1389,0),IF(AND(10&gt;=$K1389,10&lt;=IF($L1389="",12,$L1389),MOD(10-$K1389,$N1389)=0),$J1389,0)))</f>
        <v>0</v>
      </c>
      <c r="Y1389" s="19" t="n">
        <f aca="false">IF(OR($M1389="",$M1389="ERR",$J1389="",$K1389="",$N1389=""),0,IF($N1389=0,IF(AND(OR(11=7,11=12),11&gt;=$K1389,11&lt;=IF($L1389="",12,$L1389)),$J1389,0),IF(AND(11&gt;=$K1389,11&lt;=IF($L1389="",12,$L1389),MOD(11-$K1389,$N1389)=0),$J1389,0)))</f>
        <v>0</v>
      </c>
      <c r="Z1389" s="19" t="n">
        <f aca="false">IF(OR($M1389="",$M1389="ERR",$J1389="",$K1389="",$N1389=""),0,IF($N1389=0,IF(AND(OR(12=7,12=12),12&gt;=$K1389,12&lt;=IF($L1389="",12,$L1389)),$J1389,0),IF(AND(12&gt;=$K1389,12&lt;=IF($L1389="",12,$L1389),MOD(12-$K1389,$N1389)=0),$J1389,0)))</f>
        <v>0</v>
      </c>
      <c r="AA1389" s="36" t="n">
        <f aca="false">SUM(O1389:Z1389)</f>
        <v>0</v>
      </c>
      <c r="AB1389" s="15" t="str">
        <f aca="false">IF(AND($B1389="",$D1389="",$J1389=""),"",IF($B1389="","Falta código",IF(ISNA(MATCH($B1389,LST_COD,0)),"Código no registrado en Trabajadores",IF($E1389="","Concepto no está en el catálogo",IF($M1389="ERR","Retención de otro empleador: Origen = Otro empleador",IF(OR($J1389="",$K1389=""),"Falta monto o mes",IF(OR($K1389&lt;1,$K1389&gt;12),"Mes inicio inválido",IF(AND($L1389&lt;&gt;"",OR($L1389&lt;$K1389,$L1389&gt;12)),"Mes fin inválido",IF($N1389="","Falta frecuencia",IF(AND($G1389&lt;&gt;"Otro empleador",SUMPRODUCT(($O1389:$Z1389&lt;&gt;0)*(((COLUMN($O1389:$Z1389)-14)&lt;INDEX(Trabajadores!$M$6:$M$105,MATCH($B1389,LST_COD,0)))+((COLUMN($O1389:$Z1389)-14)&gt;INDEX(Trabajadores!$N$6:$N$105,MATCH($B1389,LST_COD,0)))))&gt;0),"Aviso: hay meses fuera del periodo laboral","OK"))))))))))</f>
        <v/>
      </c>
    </row>
    <row r="1390" customFormat="false" ht="15" hidden="false" customHeight="false" outlineLevel="0" collapsed="false">
      <c r="A1390" s="23" t="n">
        <v>1385</v>
      </c>
      <c r="B1390" s="7"/>
      <c r="C1390" s="35" t="str">
        <f aca="false">IF($B1390="","",IFERROR(INDEX(Trabajadores!$D$6:$D$105,MATCH($B1390,LST_COD,0)),"¿Código?"))</f>
        <v/>
      </c>
      <c r="D1390" s="30"/>
      <c r="E1390" s="9" t="str">
        <f aca="false">IF($D1390="","",IFERROR(VLOOKUP($D1390,CONC_TABLA,2,FALSE()),""))</f>
        <v/>
      </c>
      <c r="F1390" s="9" t="str">
        <f aca="false">IF($D1390="","",IFERROR(VLOOKUP($D1390,CONC_TABLA,3,FALSE()),""))</f>
        <v/>
      </c>
      <c r="G1390" s="30"/>
      <c r="H1390" s="30"/>
      <c r="I1390" s="30"/>
      <c r="J1390" s="29"/>
      <c r="K1390" s="28"/>
      <c r="L1390" s="28"/>
      <c r="M1390" s="9" t="str">
        <f aca="false">IF(OR($B1390="",$E1390=""),"",IF($E1390="INA","INA",IF($G1390="Otro empleador",IF($E1390="RET","RETO",IF($E1390="ORD","OTO","OTX")),IF($E1390="RET","ERR",$E1390))))</f>
        <v/>
      </c>
      <c r="N1390" s="9" t="str">
        <f aca="false">IF($I1390="","",IFERROR(VLOOKUP($I1390,FREC_TABLA,2,FALSE()),""))</f>
        <v/>
      </c>
      <c r="O1390" s="19" t="n">
        <f aca="false">IF(OR($M1390="",$M1390="ERR",$J1390="",$K1390="",$N1390=""),0,IF($N1390=0,IF(AND(OR(1=7,1=12),1&gt;=$K1390,1&lt;=IF($L1390="",12,$L1390)),$J1390,0),IF(AND(1&gt;=$K1390,1&lt;=IF($L1390="",12,$L1390),MOD(1-$K1390,$N1390)=0),$J1390,0)))</f>
        <v>0</v>
      </c>
      <c r="P1390" s="19" t="n">
        <f aca="false">IF(OR($M1390="",$M1390="ERR",$J1390="",$K1390="",$N1390=""),0,IF($N1390=0,IF(AND(OR(2=7,2=12),2&gt;=$K1390,2&lt;=IF($L1390="",12,$L1390)),$J1390,0),IF(AND(2&gt;=$K1390,2&lt;=IF($L1390="",12,$L1390),MOD(2-$K1390,$N1390)=0),$J1390,0)))</f>
        <v>0</v>
      </c>
      <c r="Q1390" s="19" t="n">
        <f aca="false">IF(OR($M1390="",$M1390="ERR",$J1390="",$K1390="",$N1390=""),0,IF($N1390=0,IF(AND(OR(3=7,3=12),3&gt;=$K1390,3&lt;=IF($L1390="",12,$L1390)),$J1390,0),IF(AND(3&gt;=$K1390,3&lt;=IF($L1390="",12,$L1390),MOD(3-$K1390,$N1390)=0),$J1390,0)))</f>
        <v>0</v>
      </c>
      <c r="R1390" s="19" t="n">
        <f aca="false">IF(OR($M1390="",$M1390="ERR",$J1390="",$K1390="",$N1390=""),0,IF($N1390=0,IF(AND(OR(4=7,4=12),4&gt;=$K1390,4&lt;=IF($L1390="",12,$L1390)),$J1390,0),IF(AND(4&gt;=$K1390,4&lt;=IF($L1390="",12,$L1390),MOD(4-$K1390,$N1390)=0),$J1390,0)))</f>
        <v>0</v>
      </c>
      <c r="S1390" s="19" t="n">
        <f aca="false">IF(OR($M1390="",$M1390="ERR",$J1390="",$K1390="",$N1390=""),0,IF($N1390=0,IF(AND(OR(5=7,5=12),5&gt;=$K1390,5&lt;=IF($L1390="",12,$L1390)),$J1390,0),IF(AND(5&gt;=$K1390,5&lt;=IF($L1390="",12,$L1390),MOD(5-$K1390,$N1390)=0),$J1390,0)))</f>
        <v>0</v>
      </c>
      <c r="T1390" s="19" t="n">
        <f aca="false">IF(OR($M1390="",$M1390="ERR",$J1390="",$K1390="",$N1390=""),0,IF($N1390=0,IF(AND(OR(6=7,6=12),6&gt;=$K1390,6&lt;=IF($L1390="",12,$L1390)),$J1390,0),IF(AND(6&gt;=$K1390,6&lt;=IF($L1390="",12,$L1390),MOD(6-$K1390,$N1390)=0),$J1390,0)))</f>
        <v>0</v>
      </c>
      <c r="U1390" s="19" t="n">
        <f aca="false">IF(OR($M1390="",$M1390="ERR",$J1390="",$K1390="",$N1390=""),0,IF($N1390=0,IF(AND(OR(7=7,7=12),7&gt;=$K1390,7&lt;=IF($L1390="",12,$L1390)),$J1390,0),IF(AND(7&gt;=$K1390,7&lt;=IF($L1390="",12,$L1390),MOD(7-$K1390,$N1390)=0),$J1390,0)))</f>
        <v>0</v>
      </c>
      <c r="V1390" s="19" t="n">
        <f aca="false">IF(OR($M1390="",$M1390="ERR",$J1390="",$K1390="",$N1390=""),0,IF($N1390=0,IF(AND(OR(8=7,8=12),8&gt;=$K1390,8&lt;=IF($L1390="",12,$L1390)),$J1390,0),IF(AND(8&gt;=$K1390,8&lt;=IF($L1390="",12,$L1390),MOD(8-$K1390,$N1390)=0),$J1390,0)))</f>
        <v>0</v>
      </c>
      <c r="W1390" s="19" t="n">
        <f aca="false">IF(OR($M1390="",$M1390="ERR",$J1390="",$K1390="",$N1390=""),0,IF($N1390=0,IF(AND(OR(9=7,9=12),9&gt;=$K1390,9&lt;=IF($L1390="",12,$L1390)),$J1390,0),IF(AND(9&gt;=$K1390,9&lt;=IF($L1390="",12,$L1390),MOD(9-$K1390,$N1390)=0),$J1390,0)))</f>
        <v>0</v>
      </c>
      <c r="X1390" s="19" t="n">
        <f aca="false">IF(OR($M1390="",$M1390="ERR",$J1390="",$K1390="",$N1390=""),0,IF($N1390=0,IF(AND(OR(10=7,10=12),10&gt;=$K1390,10&lt;=IF($L1390="",12,$L1390)),$J1390,0),IF(AND(10&gt;=$K1390,10&lt;=IF($L1390="",12,$L1390),MOD(10-$K1390,$N1390)=0),$J1390,0)))</f>
        <v>0</v>
      </c>
      <c r="Y1390" s="19" t="n">
        <f aca="false">IF(OR($M1390="",$M1390="ERR",$J1390="",$K1390="",$N1390=""),0,IF($N1390=0,IF(AND(OR(11=7,11=12),11&gt;=$K1390,11&lt;=IF($L1390="",12,$L1390)),$J1390,0),IF(AND(11&gt;=$K1390,11&lt;=IF($L1390="",12,$L1390),MOD(11-$K1390,$N1390)=0),$J1390,0)))</f>
        <v>0</v>
      </c>
      <c r="Z1390" s="19" t="n">
        <f aca="false">IF(OR($M1390="",$M1390="ERR",$J1390="",$K1390="",$N1390=""),0,IF($N1390=0,IF(AND(OR(12=7,12=12),12&gt;=$K1390,12&lt;=IF($L1390="",12,$L1390)),$J1390,0),IF(AND(12&gt;=$K1390,12&lt;=IF($L1390="",12,$L1390),MOD(12-$K1390,$N1390)=0),$J1390,0)))</f>
        <v>0</v>
      </c>
      <c r="AA1390" s="36" t="n">
        <f aca="false">SUM(O1390:Z1390)</f>
        <v>0</v>
      </c>
      <c r="AB1390" s="15" t="str">
        <f aca="false">IF(AND($B1390="",$D1390="",$J1390=""),"",IF($B1390="","Falta código",IF(ISNA(MATCH($B1390,LST_COD,0)),"Código no registrado en Trabajadores",IF($E1390="","Concepto no está en el catálogo",IF($M1390="ERR","Retención de otro empleador: Origen = Otro empleador",IF(OR($J1390="",$K1390=""),"Falta monto o mes",IF(OR($K1390&lt;1,$K1390&gt;12),"Mes inicio inválido",IF(AND($L1390&lt;&gt;"",OR($L1390&lt;$K1390,$L1390&gt;12)),"Mes fin inválido",IF($N1390="","Falta frecuencia",IF(AND($G1390&lt;&gt;"Otro empleador",SUMPRODUCT(($O1390:$Z1390&lt;&gt;0)*(((COLUMN($O1390:$Z1390)-14)&lt;INDEX(Trabajadores!$M$6:$M$105,MATCH($B1390,LST_COD,0)))+((COLUMN($O1390:$Z1390)-14)&gt;INDEX(Trabajadores!$N$6:$N$105,MATCH($B1390,LST_COD,0)))))&gt;0),"Aviso: hay meses fuera del periodo laboral","OK"))))))))))</f>
        <v/>
      </c>
    </row>
    <row r="1391" customFormat="false" ht="15" hidden="false" customHeight="false" outlineLevel="0" collapsed="false">
      <c r="A1391" s="23" t="n">
        <v>1386</v>
      </c>
      <c r="B1391" s="7"/>
      <c r="C1391" s="35" t="str">
        <f aca="false">IF($B1391="","",IFERROR(INDEX(Trabajadores!$D$6:$D$105,MATCH($B1391,LST_COD,0)),"¿Código?"))</f>
        <v/>
      </c>
      <c r="D1391" s="30"/>
      <c r="E1391" s="9" t="str">
        <f aca="false">IF($D1391="","",IFERROR(VLOOKUP($D1391,CONC_TABLA,2,FALSE()),""))</f>
        <v/>
      </c>
      <c r="F1391" s="9" t="str">
        <f aca="false">IF($D1391="","",IFERROR(VLOOKUP($D1391,CONC_TABLA,3,FALSE()),""))</f>
        <v/>
      </c>
      <c r="G1391" s="30"/>
      <c r="H1391" s="30"/>
      <c r="I1391" s="30"/>
      <c r="J1391" s="29"/>
      <c r="K1391" s="28"/>
      <c r="L1391" s="28"/>
      <c r="M1391" s="9" t="str">
        <f aca="false">IF(OR($B1391="",$E1391=""),"",IF($E1391="INA","INA",IF($G1391="Otro empleador",IF($E1391="RET","RETO",IF($E1391="ORD","OTO","OTX")),IF($E1391="RET","ERR",$E1391))))</f>
        <v/>
      </c>
      <c r="N1391" s="9" t="str">
        <f aca="false">IF($I1391="","",IFERROR(VLOOKUP($I1391,FREC_TABLA,2,FALSE()),""))</f>
        <v/>
      </c>
      <c r="O1391" s="19" t="n">
        <f aca="false">IF(OR($M1391="",$M1391="ERR",$J1391="",$K1391="",$N1391=""),0,IF($N1391=0,IF(AND(OR(1=7,1=12),1&gt;=$K1391,1&lt;=IF($L1391="",12,$L1391)),$J1391,0),IF(AND(1&gt;=$K1391,1&lt;=IF($L1391="",12,$L1391),MOD(1-$K1391,$N1391)=0),$J1391,0)))</f>
        <v>0</v>
      </c>
      <c r="P1391" s="19" t="n">
        <f aca="false">IF(OR($M1391="",$M1391="ERR",$J1391="",$K1391="",$N1391=""),0,IF($N1391=0,IF(AND(OR(2=7,2=12),2&gt;=$K1391,2&lt;=IF($L1391="",12,$L1391)),$J1391,0),IF(AND(2&gt;=$K1391,2&lt;=IF($L1391="",12,$L1391),MOD(2-$K1391,$N1391)=0),$J1391,0)))</f>
        <v>0</v>
      </c>
      <c r="Q1391" s="19" t="n">
        <f aca="false">IF(OR($M1391="",$M1391="ERR",$J1391="",$K1391="",$N1391=""),0,IF($N1391=0,IF(AND(OR(3=7,3=12),3&gt;=$K1391,3&lt;=IF($L1391="",12,$L1391)),$J1391,0),IF(AND(3&gt;=$K1391,3&lt;=IF($L1391="",12,$L1391),MOD(3-$K1391,$N1391)=0),$J1391,0)))</f>
        <v>0</v>
      </c>
      <c r="R1391" s="19" t="n">
        <f aca="false">IF(OR($M1391="",$M1391="ERR",$J1391="",$K1391="",$N1391=""),0,IF($N1391=0,IF(AND(OR(4=7,4=12),4&gt;=$K1391,4&lt;=IF($L1391="",12,$L1391)),$J1391,0),IF(AND(4&gt;=$K1391,4&lt;=IF($L1391="",12,$L1391),MOD(4-$K1391,$N1391)=0),$J1391,0)))</f>
        <v>0</v>
      </c>
      <c r="S1391" s="19" t="n">
        <f aca="false">IF(OR($M1391="",$M1391="ERR",$J1391="",$K1391="",$N1391=""),0,IF($N1391=0,IF(AND(OR(5=7,5=12),5&gt;=$K1391,5&lt;=IF($L1391="",12,$L1391)),$J1391,0),IF(AND(5&gt;=$K1391,5&lt;=IF($L1391="",12,$L1391),MOD(5-$K1391,$N1391)=0),$J1391,0)))</f>
        <v>0</v>
      </c>
      <c r="T1391" s="19" t="n">
        <f aca="false">IF(OR($M1391="",$M1391="ERR",$J1391="",$K1391="",$N1391=""),0,IF($N1391=0,IF(AND(OR(6=7,6=12),6&gt;=$K1391,6&lt;=IF($L1391="",12,$L1391)),$J1391,0),IF(AND(6&gt;=$K1391,6&lt;=IF($L1391="",12,$L1391),MOD(6-$K1391,$N1391)=0),$J1391,0)))</f>
        <v>0</v>
      </c>
      <c r="U1391" s="19" t="n">
        <f aca="false">IF(OR($M1391="",$M1391="ERR",$J1391="",$K1391="",$N1391=""),0,IF($N1391=0,IF(AND(OR(7=7,7=12),7&gt;=$K1391,7&lt;=IF($L1391="",12,$L1391)),$J1391,0),IF(AND(7&gt;=$K1391,7&lt;=IF($L1391="",12,$L1391),MOD(7-$K1391,$N1391)=0),$J1391,0)))</f>
        <v>0</v>
      </c>
      <c r="V1391" s="19" t="n">
        <f aca="false">IF(OR($M1391="",$M1391="ERR",$J1391="",$K1391="",$N1391=""),0,IF($N1391=0,IF(AND(OR(8=7,8=12),8&gt;=$K1391,8&lt;=IF($L1391="",12,$L1391)),$J1391,0),IF(AND(8&gt;=$K1391,8&lt;=IF($L1391="",12,$L1391),MOD(8-$K1391,$N1391)=0),$J1391,0)))</f>
        <v>0</v>
      </c>
      <c r="W1391" s="19" t="n">
        <f aca="false">IF(OR($M1391="",$M1391="ERR",$J1391="",$K1391="",$N1391=""),0,IF($N1391=0,IF(AND(OR(9=7,9=12),9&gt;=$K1391,9&lt;=IF($L1391="",12,$L1391)),$J1391,0),IF(AND(9&gt;=$K1391,9&lt;=IF($L1391="",12,$L1391),MOD(9-$K1391,$N1391)=0),$J1391,0)))</f>
        <v>0</v>
      </c>
      <c r="X1391" s="19" t="n">
        <f aca="false">IF(OR($M1391="",$M1391="ERR",$J1391="",$K1391="",$N1391=""),0,IF($N1391=0,IF(AND(OR(10=7,10=12),10&gt;=$K1391,10&lt;=IF($L1391="",12,$L1391)),$J1391,0),IF(AND(10&gt;=$K1391,10&lt;=IF($L1391="",12,$L1391),MOD(10-$K1391,$N1391)=0),$J1391,0)))</f>
        <v>0</v>
      </c>
      <c r="Y1391" s="19" t="n">
        <f aca="false">IF(OR($M1391="",$M1391="ERR",$J1391="",$K1391="",$N1391=""),0,IF($N1391=0,IF(AND(OR(11=7,11=12),11&gt;=$K1391,11&lt;=IF($L1391="",12,$L1391)),$J1391,0),IF(AND(11&gt;=$K1391,11&lt;=IF($L1391="",12,$L1391),MOD(11-$K1391,$N1391)=0),$J1391,0)))</f>
        <v>0</v>
      </c>
      <c r="Z1391" s="19" t="n">
        <f aca="false">IF(OR($M1391="",$M1391="ERR",$J1391="",$K1391="",$N1391=""),0,IF($N1391=0,IF(AND(OR(12=7,12=12),12&gt;=$K1391,12&lt;=IF($L1391="",12,$L1391)),$J1391,0),IF(AND(12&gt;=$K1391,12&lt;=IF($L1391="",12,$L1391),MOD(12-$K1391,$N1391)=0),$J1391,0)))</f>
        <v>0</v>
      </c>
      <c r="AA1391" s="36" t="n">
        <f aca="false">SUM(O1391:Z1391)</f>
        <v>0</v>
      </c>
      <c r="AB1391" s="15" t="str">
        <f aca="false">IF(AND($B1391="",$D1391="",$J1391=""),"",IF($B1391="","Falta código",IF(ISNA(MATCH($B1391,LST_COD,0)),"Código no registrado en Trabajadores",IF($E1391="","Concepto no está en el catálogo",IF($M1391="ERR","Retención de otro empleador: Origen = Otro empleador",IF(OR($J1391="",$K1391=""),"Falta monto o mes",IF(OR($K1391&lt;1,$K1391&gt;12),"Mes inicio inválido",IF(AND($L1391&lt;&gt;"",OR($L1391&lt;$K1391,$L1391&gt;12)),"Mes fin inválido",IF($N1391="","Falta frecuencia",IF(AND($G1391&lt;&gt;"Otro empleador",SUMPRODUCT(($O1391:$Z1391&lt;&gt;0)*(((COLUMN($O1391:$Z1391)-14)&lt;INDEX(Trabajadores!$M$6:$M$105,MATCH($B1391,LST_COD,0)))+((COLUMN($O1391:$Z1391)-14)&gt;INDEX(Trabajadores!$N$6:$N$105,MATCH($B1391,LST_COD,0)))))&gt;0),"Aviso: hay meses fuera del periodo laboral","OK"))))))))))</f>
        <v/>
      </c>
    </row>
    <row r="1392" customFormat="false" ht="15" hidden="false" customHeight="false" outlineLevel="0" collapsed="false">
      <c r="A1392" s="23" t="n">
        <v>1387</v>
      </c>
      <c r="B1392" s="7"/>
      <c r="C1392" s="35" t="str">
        <f aca="false">IF($B1392="","",IFERROR(INDEX(Trabajadores!$D$6:$D$105,MATCH($B1392,LST_COD,0)),"¿Código?"))</f>
        <v/>
      </c>
      <c r="D1392" s="30"/>
      <c r="E1392" s="9" t="str">
        <f aca="false">IF($D1392="","",IFERROR(VLOOKUP($D1392,CONC_TABLA,2,FALSE()),""))</f>
        <v/>
      </c>
      <c r="F1392" s="9" t="str">
        <f aca="false">IF($D1392="","",IFERROR(VLOOKUP($D1392,CONC_TABLA,3,FALSE()),""))</f>
        <v/>
      </c>
      <c r="G1392" s="30"/>
      <c r="H1392" s="30"/>
      <c r="I1392" s="30"/>
      <c r="J1392" s="29"/>
      <c r="K1392" s="28"/>
      <c r="L1392" s="28"/>
      <c r="M1392" s="9" t="str">
        <f aca="false">IF(OR($B1392="",$E1392=""),"",IF($E1392="INA","INA",IF($G1392="Otro empleador",IF($E1392="RET","RETO",IF($E1392="ORD","OTO","OTX")),IF($E1392="RET","ERR",$E1392))))</f>
        <v/>
      </c>
      <c r="N1392" s="9" t="str">
        <f aca="false">IF($I1392="","",IFERROR(VLOOKUP($I1392,FREC_TABLA,2,FALSE()),""))</f>
        <v/>
      </c>
      <c r="O1392" s="19" t="n">
        <f aca="false">IF(OR($M1392="",$M1392="ERR",$J1392="",$K1392="",$N1392=""),0,IF($N1392=0,IF(AND(OR(1=7,1=12),1&gt;=$K1392,1&lt;=IF($L1392="",12,$L1392)),$J1392,0),IF(AND(1&gt;=$K1392,1&lt;=IF($L1392="",12,$L1392),MOD(1-$K1392,$N1392)=0),$J1392,0)))</f>
        <v>0</v>
      </c>
      <c r="P1392" s="19" t="n">
        <f aca="false">IF(OR($M1392="",$M1392="ERR",$J1392="",$K1392="",$N1392=""),0,IF($N1392=0,IF(AND(OR(2=7,2=12),2&gt;=$K1392,2&lt;=IF($L1392="",12,$L1392)),$J1392,0),IF(AND(2&gt;=$K1392,2&lt;=IF($L1392="",12,$L1392),MOD(2-$K1392,$N1392)=0),$J1392,0)))</f>
        <v>0</v>
      </c>
      <c r="Q1392" s="19" t="n">
        <f aca="false">IF(OR($M1392="",$M1392="ERR",$J1392="",$K1392="",$N1392=""),0,IF($N1392=0,IF(AND(OR(3=7,3=12),3&gt;=$K1392,3&lt;=IF($L1392="",12,$L1392)),$J1392,0),IF(AND(3&gt;=$K1392,3&lt;=IF($L1392="",12,$L1392),MOD(3-$K1392,$N1392)=0),$J1392,0)))</f>
        <v>0</v>
      </c>
      <c r="R1392" s="19" t="n">
        <f aca="false">IF(OR($M1392="",$M1392="ERR",$J1392="",$K1392="",$N1392=""),0,IF($N1392=0,IF(AND(OR(4=7,4=12),4&gt;=$K1392,4&lt;=IF($L1392="",12,$L1392)),$J1392,0),IF(AND(4&gt;=$K1392,4&lt;=IF($L1392="",12,$L1392),MOD(4-$K1392,$N1392)=0),$J1392,0)))</f>
        <v>0</v>
      </c>
      <c r="S1392" s="19" t="n">
        <f aca="false">IF(OR($M1392="",$M1392="ERR",$J1392="",$K1392="",$N1392=""),0,IF($N1392=0,IF(AND(OR(5=7,5=12),5&gt;=$K1392,5&lt;=IF($L1392="",12,$L1392)),$J1392,0),IF(AND(5&gt;=$K1392,5&lt;=IF($L1392="",12,$L1392),MOD(5-$K1392,$N1392)=0),$J1392,0)))</f>
        <v>0</v>
      </c>
      <c r="T1392" s="19" t="n">
        <f aca="false">IF(OR($M1392="",$M1392="ERR",$J1392="",$K1392="",$N1392=""),0,IF($N1392=0,IF(AND(OR(6=7,6=12),6&gt;=$K1392,6&lt;=IF($L1392="",12,$L1392)),$J1392,0),IF(AND(6&gt;=$K1392,6&lt;=IF($L1392="",12,$L1392),MOD(6-$K1392,$N1392)=0),$J1392,0)))</f>
        <v>0</v>
      </c>
      <c r="U1392" s="19" t="n">
        <f aca="false">IF(OR($M1392="",$M1392="ERR",$J1392="",$K1392="",$N1392=""),0,IF($N1392=0,IF(AND(OR(7=7,7=12),7&gt;=$K1392,7&lt;=IF($L1392="",12,$L1392)),$J1392,0),IF(AND(7&gt;=$K1392,7&lt;=IF($L1392="",12,$L1392),MOD(7-$K1392,$N1392)=0),$J1392,0)))</f>
        <v>0</v>
      </c>
      <c r="V1392" s="19" t="n">
        <f aca="false">IF(OR($M1392="",$M1392="ERR",$J1392="",$K1392="",$N1392=""),0,IF($N1392=0,IF(AND(OR(8=7,8=12),8&gt;=$K1392,8&lt;=IF($L1392="",12,$L1392)),$J1392,0),IF(AND(8&gt;=$K1392,8&lt;=IF($L1392="",12,$L1392),MOD(8-$K1392,$N1392)=0),$J1392,0)))</f>
        <v>0</v>
      </c>
      <c r="W1392" s="19" t="n">
        <f aca="false">IF(OR($M1392="",$M1392="ERR",$J1392="",$K1392="",$N1392=""),0,IF($N1392=0,IF(AND(OR(9=7,9=12),9&gt;=$K1392,9&lt;=IF($L1392="",12,$L1392)),$J1392,0),IF(AND(9&gt;=$K1392,9&lt;=IF($L1392="",12,$L1392),MOD(9-$K1392,$N1392)=0),$J1392,0)))</f>
        <v>0</v>
      </c>
      <c r="X1392" s="19" t="n">
        <f aca="false">IF(OR($M1392="",$M1392="ERR",$J1392="",$K1392="",$N1392=""),0,IF($N1392=0,IF(AND(OR(10=7,10=12),10&gt;=$K1392,10&lt;=IF($L1392="",12,$L1392)),$J1392,0),IF(AND(10&gt;=$K1392,10&lt;=IF($L1392="",12,$L1392),MOD(10-$K1392,$N1392)=0),$J1392,0)))</f>
        <v>0</v>
      </c>
      <c r="Y1392" s="19" t="n">
        <f aca="false">IF(OR($M1392="",$M1392="ERR",$J1392="",$K1392="",$N1392=""),0,IF($N1392=0,IF(AND(OR(11=7,11=12),11&gt;=$K1392,11&lt;=IF($L1392="",12,$L1392)),$J1392,0),IF(AND(11&gt;=$K1392,11&lt;=IF($L1392="",12,$L1392),MOD(11-$K1392,$N1392)=0),$J1392,0)))</f>
        <v>0</v>
      </c>
      <c r="Z1392" s="19" t="n">
        <f aca="false">IF(OR($M1392="",$M1392="ERR",$J1392="",$K1392="",$N1392=""),0,IF($N1392=0,IF(AND(OR(12=7,12=12),12&gt;=$K1392,12&lt;=IF($L1392="",12,$L1392)),$J1392,0),IF(AND(12&gt;=$K1392,12&lt;=IF($L1392="",12,$L1392),MOD(12-$K1392,$N1392)=0),$J1392,0)))</f>
        <v>0</v>
      </c>
      <c r="AA1392" s="36" t="n">
        <f aca="false">SUM(O1392:Z1392)</f>
        <v>0</v>
      </c>
      <c r="AB1392" s="15" t="str">
        <f aca="false">IF(AND($B1392="",$D1392="",$J1392=""),"",IF($B1392="","Falta código",IF(ISNA(MATCH($B1392,LST_COD,0)),"Código no registrado en Trabajadores",IF($E1392="","Concepto no está en el catálogo",IF($M1392="ERR","Retención de otro empleador: Origen = Otro empleador",IF(OR($J1392="",$K1392=""),"Falta monto o mes",IF(OR($K1392&lt;1,$K1392&gt;12),"Mes inicio inválido",IF(AND($L1392&lt;&gt;"",OR($L1392&lt;$K1392,$L1392&gt;12)),"Mes fin inválido",IF($N1392="","Falta frecuencia",IF(AND($G1392&lt;&gt;"Otro empleador",SUMPRODUCT(($O1392:$Z1392&lt;&gt;0)*(((COLUMN($O1392:$Z1392)-14)&lt;INDEX(Trabajadores!$M$6:$M$105,MATCH($B1392,LST_COD,0)))+((COLUMN($O1392:$Z1392)-14)&gt;INDEX(Trabajadores!$N$6:$N$105,MATCH($B1392,LST_COD,0)))))&gt;0),"Aviso: hay meses fuera del periodo laboral","OK"))))))))))</f>
        <v/>
      </c>
    </row>
    <row r="1393" customFormat="false" ht="15" hidden="false" customHeight="false" outlineLevel="0" collapsed="false">
      <c r="A1393" s="23" t="n">
        <v>1388</v>
      </c>
      <c r="B1393" s="7"/>
      <c r="C1393" s="35" t="str">
        <f aca="false">IF($B1393="","",IFERROR(INDEX(Trabajadores!$D$6:$D$105,MATCH($B1393,LST_COD,0)),"¿Código?"))</f>
        <v/>
      </c>
      <c r="D1393" s="30"/>
      <c r="E1393" s="9" t="str">
        <f aca="false">IF($D1393="","",IFERROR(VLOOKUP($D1393,CONC_TABLA,2,FALSE()),""))</f>
        <v/>
      </c>
      <c r="F1393" s="9" t="str">
        <f aca="false">IF($D1393="","",IFERROR(VLOOKUP($D1393,CONC_TABLA,3,FALSE()),""))</f>
        <v/>
      </c>
      <c r="G1393" s="30"/>
      <c r="H1393" s="30"/>
      <c r="I1393" s="30"/>
      <c r="J1393" s="29"/>
      <c r="K1393" s="28"/>
      <c r="L1393" s="28"/>
      <c r="M1393" s="9" t="str">
        <f aca="false">IF(OR($B1393="",$E1393=""),"",IF($E1393="INA","INA",IF($G1393="Otro empleador",IF($E1393="RET","RETO",IF($E1393="ORD","OTO","OTX")),IF($E1393="RET","ERR",$E1393))))</f>
        <v/>
      </c>
      <c r="N1393" s="9" t="str">
        <f aca="false">IF($I1393="","",IFERROR(VLOOKUP($I1393,FREC_TABLA,2,FALSE()),""))</f>
        <v/>
      </c>
      <c r="O1393" s="19" t="n">
        <f aca="false">IF(OR($M1393="",$M1393="ERR",$J1393="",$K1393="",$N1393=""),0,IF($N1393=0,IF(AND(OR(1=7,1=12),1&gt;=$K1393,1&lt;=IF($L1393="",12,$L1393)),$J1393,0),IF(AND(1&gt;=$K1393,1&lt;=IF($L1393="",12,$L1393),MOD(1-$K1393,$N1393)=0),$J1393,0)))</f>
        <v>0</v>
      </c>
      <c r="P1393" s="19" t="n">
        <f aca="false">IF(OR($M1393="",$M1393="ERR",$J1393="",$K1393="",$N1393=""),0,IF($N1393=0,IF(AND(OR(2=7,2=12),2&gt;=$K1393,2&lt;=IF($L1393="",12,$L1393)),$J1393,0),IF(AND(2&gt;=$K1393,2&lt;=IF($L1393="",12,$L1393),MOD(2-$K1393,$N1393)=0),$J1393,0)))</f>
        <v>0</v>
      </c>
      <c r="Q1393" s="19" t="n">
        <f aca="false">IF(OR($M1393="",$M1393="ERR",$J1393="",$K1393="",$N1393=""),0,IF($N1393=0,IF(AND(OR(3=7,3=12),3&gt;=$K1393,3&lt;=IF($L1393="",12,$L1393)),$J1393,0),IF(AND(3&gt;=$K1393,3&lt;=IF($L1393="",12,$L1393),MOD(3-$K1393,$N1393)=0),$J1393,0)))</f>
        <v>0</v>
      </c>
      <c r="R1393" s="19" t="n">
        <f aca="false">IF(OR($M1393="",$M1393="ERR",$J1393="",$K1393="",$N1393=""),0,IF($N1393=0,IF(AND(OR(4=7,4=12),4&gt;=$K1393,4&lt;=IF($L1393="",12,$L1393)),$J1393,0),IF(AND(4&gt;=$K1393,4&lt;=IF($L1393="",12,$L1393),MOD(4-$K1393,$N1393)=0),$J1393,0)))</f>
        <v>0</v>
      </c>
      <c r="S1393" s="19" t="n">
        <f aca="false">IF(OR($M1393="",$M1393="ERR",$J1393="",$K1393="",$N1393=""),0,IF($N1393=0,IF(AND(OR(5=7,5=12),5&gt;=$K1393,5&lt;=IF($L1393="",12,$L1393)),$J1393,0),IF(AND(5&gt;=$K1393,5&lt;=IF($L1393="",12,$L1393),MOD(5-$K1393,$N1393)=0),$J1393,0)))</f>
        <v>0</v>
      </c>
      <c r="T1393" s="19" t="n">
        <f aca="false">IF(OR($M1393="",$M1393="ERR",$J1393="",$K1393="",$N1393=""),0,IF($N1393=0,IF(AND(OR(6=7,6=12),6&gt;=$K1393,6&lt;=IF($L1393="",12,$L1393)),$J1393,0),IF(AND(6&gt;=$K1393,6&lt;=IF($L1393="",12,$L1393),MOD(6-$K1393,$N1393)=0),$J1393,0)))</f>
        <v>0</v>
      </c>
      <c r="U1393" s="19" t="n">
        <f aca="false">IF(OR($M1393="",$M1393="ERR",$J1393="",$K1393="",$N1393=""),0,IF($N1393=0,IF(AND(OR(7=7,7=12),7&gt;=$K1393,7&lt;=IF($L1393="",12,$L1393)),$J1393,0),IF(AND(7&gt;=$K1393,7&lt;=IF($L1393="",12,$L1393),MOD(7-$K1393,$N1393)=0),$J1393,0)))</f>
        <v>0</v>
      </c>
      <c r="V1393" s="19" t="n">
        <f aca="false">IF(OR($M1393="",$M1393="ERR",$J1393="",$K1393="",$N1393=""),0,IF($N1393=0,IF(AND(OR(8=7,8=12),8&gt;=$K1393,8&lt;=IF($L1393="",12,$L1393)),$J1393,0),IF(AND(8&gt;=$K1393,8&lt;=IF($L1393="",12,$L1393),MOD(8-$K1393,$N1393)=0),$J1393,0)))</f>
        <v>0</v>
      </c>
      <c r="W1393" s="19" t="n">
        <f aca="false">IF(OR($M1393="",$M1393="ERR",$J1393="",$K1393="",$N1393=""),0,IF($N1393=0,IF(AND(OR(9=7,9=12),9&gt;=$K1393,9&lt;=IF($L1393="",12,$L1393)),$J1393,0),IF(AND(9&gt;=$K1393,9&lt;=IF($L1393="",12,$L1393),MOD(9-$K1393,$N1393)=0),$J1393,0)))</f>
        <v>0</v>
      </c>
      <c r="X1393" s="19" t="n">
        <f aca="false">IF(OR($M1393="",$M1393="ERR",$J1393="",$K1393="",$N1393=""),0,IF($N1393=0,IF(AND(OR(10=7,10=12),10&gt;=$K1393,10&lt;=IF($L1393="",12,$L1393)),$J1393,0),IF(AND(10&gt;=$K1393,10&lt;=IF($L1393="",12,$L1393),MOD(10-$K1393,$N1393)=0),$J1393,0)))</f>
        <v>0</v>
      </c>
      <c r="Y1393" s="19" t="n">
        <f aca="false">IF(OR($M1393="",$M1393="ERR",$J1393="",$K1393="",$N1393=""),0,IF($N1393=0,IF(AND(OR(11=7,11=12),11&gt;=$K1393,11&lt;=IF($L1393="",12,$L1393)),$J1393,0),IF(AND(11&gt;=$K1393,11&lt;=IF($L1393="",12,$L1393),MOD(11-$K1393,$N1393)=0),$J1393,0)))</f>
        <v>0</v>
      </c>
      <c r="Z1393" s="19" t="n">
        <f aca="false">IF(OR($M1393="",$M1393="ERR",$J1393="",$K1393="",$N1393=""),0,IF($N1393=0,IF(AND(OR(12=7,12=12),12&gt;=$K1393,12&lt;=IF($L1393="",12,$L1393)),$J1393,0),IF(AND(12&gt;=$K1393,12&lt;=IF($L1393="",12,$L1393),MOD(12-$K1393,$N1393)=0),$J1393,0)))</f>
        <v>0</v>
      </c>
      <c r="AA1393" s="36" t="n">
        <f aca="false">SUM(O1393:Z1393)</f>
        <v>0</v>
      </c>
      <c r="AB1393" s="15" t="str">
        <f aca="false">IF(AND($B1393="",$D1393="",$J1393=""),"",IF($B1393="","Falta código",IF(ISNA(MATCH($B1393,LST_COD,0)),"Código no registrado en Trabajadores",IF($E1393="","Concepto no está en el catálogo",IF($M1393="ERR","Retención de otro empleador: Origen = Otro empleador",IF(OR($J1393="",$K1393=""),"Falta monto o mes",IF(OR($K1393&lt;1,$K1393&gt;12),"Mes inicio inválido",IF(AND($L1393&lt;&gt;"",OR($L1393&lt;$K1393,$L1393&gt;12)),"Mes fin inválido",IF($N1393="","Falta frecuencia",IF(AND($G1393&lt;&gt;"Otro empleador",SUMPRODUCT(($O1393:$Z1393&lt;&gt;0)*(((COLUMN($O1393:$Z1393)-14)&lt;INDEX(Trabajadores!$M$6:$M$105,MATCH($B1393,LST_COD,0)))+((COLUMN($O1393:$Z1393)-14)&gt;INDEX(Trabajadores!$N$6:$N$105,MATCH($B1393,LST_COD,0)))))&gt;0),"Aviso: hay meses fuera del periodo laboral","OK"))))))))))</f>
        <v/>
      </c>
    </row>
    <row r="1394" customFormat="false" ht="15" hidden="false" customHeight="false" outlineLevel="0" collapsed="false">
      <c r="A1394" s="23" t="n">
        <v>1389</v>
      </c>
      <c r="B1394" s="7"/>
      <c r="C1394" s="35" t="str">
        <f aca="false">IF($B1394="","",IFERROR(INDEX(Trabajadores!$D$6:$D$105,MATCH($B1394,LST_COD,0)),"¿Código?"))</f>
        <v/>
      </c>
      <c r="D1394" s="30"/>
      <c r="E1394" s="9" t="str">
        <f aca="false">IF($D1394="","",IFERROR(VLOOKUP($D1394,CONC_TABLA,2,FALSE()),""))</f>
        <v/>
      </c>
      <c r="F1394" s="9" t="str">
        <f aca="false">IF($D1394="","",IFERROR(VLOOKUP($D1394,CONC_TABLA,3,FALSE()),""))</f>
        <v/>
      </c>
      <c r="G1394" s="30"/>
      <c r="H1394" s="30"/>
      <c r="I1394" s="30"/>
      <c r="J1394" s="29"/>
      <c r="K1394" s="28"/>
      <c r="L1394" s="28"/>
      <c r="M1394" s="9" t="str">
        <f aca="false">IF(OR($B1394="",$E1394=""),"",IF($E1394="INA","INA",IF($G1394="Otro empleador",IF($E1394="RET","RETO",IF($E1394="ORD","OTO","OTX")),IF($E1394="RET","ERR",$E1394))))</f>
        <v/>
      </c>
      <c r="N1394" s="9" t="str">
        <f aca="false">IF($I1394="","",IFERROR(VLOOKUP($I1394,FREC_TABLA,2,FALSE()),""))</f>
        <v/>
      </c>
      <c r="O1394" s="19" t="n">
        <f aca="false">IF(OR($M1394="",$M1394="ERR",$J1394="",$K1394="",$N1394=""),0,IF($N1394=0,IF(AND(OR(1=7,1=12),1&gt;=$K1394,1&lt;=IF($L1394="",12,$L1394)),$J1394,0),IF(AND(1&gt;=$K1394,1&lt;=IF($L1394="",12,$L1394),MOD(1-$K1394,$N1394)=0),$J1394,0)))</f>
        <v>0</v>
      </c>
      <c r="P1394" s="19" t="n">
        <f aca="false">IF(OR($M1394="",$M1394="ERR",$J1394="",$K1394="",$N1394=""),0,IF($N1394=0,IF(AND(OR(2=7,2=12),2&gt;=$K1394,2&lt;=IF($L1394="",12,$L1394)),$J1394,0),IF(AND(2&gt;=$K1394,2&lt;=IF($L1394="",12,$L1394),MOD(2-$K1394,$N1394)=0),$J1394,0)))</f>
        <v>0</v>
      </c>
      <c r="Q1394" s="19" t="n">
        <f aca="false">IF(OR($M1394="",$M1394="ERR",$J1394="",$K1394="",$N1394=""),0,IF($N1394=0,IF(AND(OR(3=7,3=12),3&gt;=$K1394,3&lt;=IF($L1394="",12,$L1394)),$J1394,0),IF(AND(3&gt;=$K1394,3&lt;=IF($L1394="",12,$L1394),MOD(3-$K1394,$N1394)=0),$J1394,0)))</f>
        <v>0</v>
      </c>
      <c r="R1394" s="19" t="n">
        <f aca="false">IF(OR($M1394="",$M1394="ERR",$J1394="",$K1394="",$N1394=""),0,IF($N1394=0,IF(AND(OR(4=7,4=12),4&gt;=$K1394,4&lt;=IF($L1394="",12,$L1394)),$J1394,0),IF(AND(4&gt;=$K1394,4&lt;=IF($L1394="",12,$L1394),MOD(4-$K1394,$N1394)=0),$J1394,0)))</f>
        <v>0</v>
      </c>
      <c r="S1394" s="19" t="n">
        <f aca="false">IF(OR($M1394="",$M1394="ERR",$J1394="",$K1394="",$N1394=""),0,IF($N1394=0,IF(AND(OR(5=7,5=12),5&gt;=$K1394,5&lt;=IF($L1394="",12,$L1394)),$J1394,0),IF(AND(5&gt;=$K1394,5&lt;=IF($L1394="",12,$L1394),MOD(5-$K1394,$N1394)=0),$J1394,0)))</f>
        <v>0</v>
      </c>
      <c r="T1394" s="19" t="n">
        <f aca="false">IF(OR($M1394="",$M1394="ERR",$J1394="",$K1394="",$N1394=""),0,IF($N1394=0,IF(AND(OR(6=7,6=12),6&gt;=$K1394,6&lt;=IF($L1394="",12,$L1394)),$J1394,0),IF(AND(6&gt;=$K1394,6&lt;=IF($L1394="",12,$L1394),MOD(6-$K1394,$N1394)=0),$J1394,0)))</f>
        <v>0</v>
      </c>
      <c r="U1394" s="19" t="n">
        <f aca="false">IF(OR($M1394="",$M1394="ERR",$J1394="",$K1394="",$N1394=""),0,IF($N1394=0,IF(AND(OR(7=7,7=12),7&gt;=$K1394,7&lt;=IF($L1394="",12,$L1394)),$J1394,0),IF(AND(7&gt;=$K1394,7&lt;=IF($L1394="",12,$L1394),MOD(7-$K1394,$N1394)=0),$J1394,0)))</f>
        <v>0</v>
      </c>
      <c r="V1394" s="19" t="n">
        <f aca="false">IF(OR($M1394="",$M1394="ERR",$J1394="",$K1394="",$N1394=""),0,IF($N1394=0,IF(AND(OR(8=7,8=12),8&gt;=$K1394,8&lt;=IF($L1394="",12,$L1394)),$J1394,0),IF(AND(8&gt;=$K1394,8&lt;=IF($L1394="",12,$L1394),MOD(8-$K1394,$N1394)=0),$J1394,0)))</f>
        <v>0</v>
      </c>
      <c r="W1394" s="19" t="n">
        <f aca="false">IF(OR($M1394="",$M1394="ERR",$J1394="",$K1394="",$N1394=""),0,IF($N1394=0,IF(AND(OR(9=7,9=12),9&gt;=$K1394,9&lt;=IF($L1394="",12,$L1394)),$J1394,0),IF(AND(9&gt;=$K1394,9&lt;=IF($L1394="",12,$L1394),MOD(9-$K1394,$N1394)=0),$J1394,0)))</f>
        <v>0</v>
      </c>
      <c r="X1394" s="19" t="n">
        <f aca="false">IF(OR($M1394="",$M1394="ERR",$J1394="",$K1394="",$N1394=""),0,IF($N1394=0,IF(AND(OR(10=7,10=12),10&gt;=$K1394,10&lt;=IF($L1394="",12,$L1394)),$J1394,0),IF(AND(10&gt;=$K1394,10&lt;=IF($L1394="",12,$L1394),MOD(10-$K1394,$N1394)=0),$J1394,0)))</f>
        <v>0</v>
      </c>
      <c r="Y1394" s="19" t="n">
        <f aca="false">IF(OR($M1394="",$M1394="ERR",$J1394="",$K1394="",$N1394=""),0,IF($N1394=0,IF(AND(OR(11=7,11=12),11&gt;=$K1394,11&lt;=IF($L1394="",12,$L1394)),$J1394,0),IF(AND(11&gt;=$K1394,11&lt;=IF($L1394="",12,$L1394),MOD(11-$K1394,$N1394)=0),$J1394,0)))</f>
        <v>0</v>
      </c>
      <c r="Z1394" s="19" t="n">
        <f aca="false">IF(OR($M1394="",$M1394="ERR",$J1394="",$K1394="",$N1394=""),0,IF($N1394=0,IF(AND(OR(12=7,12=12),12&gt;=$K1394,12&lt;=IF($L1394="",12,$L1394)),$J1394,0),IF(AND(12&gt;=$K1394,12&lt;=IF($L1394="",12,$L1394),MOD(12-$K1394,$N1394)=0),$J1394,0)))</f>
        <v>0</v>
      </c>
      <c r="AA1394" s="36" t="n">
        <f aca="false">SUM(O1394:Z1394)</f>
        <v>0</v>
      </c>
      <c r="AB1394" s="15" t="str">
        <f aca="false">IF(AND($B1394="",$D1394="",$J1394=""),"",IF($B1394="","Falta código",IF(ISNA(MATCH($B1394,LST_COD,0)),"Código no registrado en Trabajadores",IF($E1394="","Concepto no está en el catálogo",IF($M1394="ERR","Retención de otro empleador: Origen = Otro empleador",IF(OR($J1394="",$K1394=""),"Falta monto o mes",IF(OR($K1394&lt;1,$K1394&gt;12),"Mes inicio inválido",IF(AND($L1394&lt;&gt;"",OR($L1394&lt;$K1394,$L1394&gt;12)),"Mes fin inválido",IF($N1394="","Falta frecuencia",IF(AND($G1394&lt;&gt;"Otro empleador",SUMPRODUCT(($O1394:$Z1394&lt;&gt;0)*(((COLUMN($O1394:$Z1394)-14)&lt;INDEX(Trabajadores!$M$6:$M$105,MATCH($B1394,LST_COD,0)))+((COLUMN($O1394:$Z1394)-14)&gt;INDEX(Trabajadores!$N$6:$N$105,MATCH($B1394,LST_COD,0)))))&gt;0),"Aviso: hay meses fuera del periodo laboral","OK"))))))))))</f>
        <v/>
      </c>
    </row>
    <row r="1395" customFormat="false" ht="15" hidden="false" customHeight="false" outlineLevel="0" collapsed="false">
      <c r="A1395" s="23" t="n">
        <v>1390</v>
      </c>
      <c r="B1395" s="7"/>
      <c r="C1395" s="35" t="str">
        <f aca="false">IF($B1395="","",IFERROR(INDEX(Trabajadores!$D$6:$D$105,MATCH($B1395,LST_COD,0)),"¿Código?"))</f>
        <v/>
      </c>
      <c r="D1395" s="30"/>
      <c r="E1395" s="9" t="str">
        <f aca="false">IF($D1395="","",IFERROR(VLOOKUP($D1395,CONC_TABLA,2,FALSE()),""))</f>
        <v/>
      </c>
      <c r="F1395" s="9" t="str">
        <f aca="false">IF($D1395="","",IFERROR(VLOOKUP($D1395,CONC_TABLA,3,FALSE()),""))</f>
        <v/>
      </c>
      <c r="G1395" s="30"/>
      <c r="H1395" s="30"/>
      <c r="I1395" s="30"/>
      <c r="J1395" s="29"/>
      <c r="K1395" s="28"/>
      <c r="L1395" s="28"/>
      <c r="M1395" s="9" t="str">
        <f aca="false">IF(OR($B1395="",$E1395=""),"",IF($E1395="INA","INA",IF($G1395="Otro empleador",IF($E1395="RET","RETO",IF($E1395="ORD","OTO","OTX")),IF($E1395="RET","ERR",$E1395))))</f>
        <v/>
      </c>
      <c r="N1395" s="9" t="str">
        <f aca="false">IF($I1395="","",IFERROR(VLOOKUP($I1395,FREC_TABLA,2,FALSE()),""))</f>
        <v/>
      </c>
      <c r="O1395" s="19" t="n">
        <f aca="false">IF(OR($M1395="",$M1395="ERR",$J1395="",$K1395="",$N1395=""),0,IF($N1395=0,IF(AND(OR(1=7,1=12),1&gt;=$K1395,1&lt;=IF($L1395="",12,$L1395)),$J1395,0),IF(AND(1&gt;=$K1395,1&lt;=IF($L1395="",12,$L1395),MOD(1-$K1395,$N1395)=0),$J1395,0)))</f>
        <v>0</v>
      </c>
      <c r="P1395" s="19" t="n">
        <f aca="false">IF(OR($M1395="",$M1395="ERR",$J1395="",$K1395="",$N1395=""),0,IF($N1395=0,IF(AND(OR(2=7,2=12),2&gt;=$K1395,2&lt;=IF($L1395="",12,$L1395)),$J1395,0),IF(AND(2&gt;=$K1395,2&lt;=IF($L1395="",12,$L1395),MOD(2-$K1395,$N1395)=0),$J1395,0)))</f>
        <v>0</v>
      </c>
      <c r="Q1395" s="19" t="n">
        <f aca="false">IF(OR($M1395="",$M1395="ERR",$J1395="",$K1395="",$N1395=""),0,IF($N1395=0,IF(AND(OR(3=7,3=12),3&gt;=$K1395,3&lt;=IF($L1395="",12,$L1395)),$J1395,0),IF(AND(3&gt;=$K1395,3&lt;=IF($L1395="",12,$L1395),MOD(3-$K1395,$N1395)=0),$J1395,0)))</f>
        <v>0</v>
      </c>
      <c r="R1395" s="19" t="n">
        <f aca="false">IF(OR($M1395="",$M1395="ERR",$J1395="",$K1395="",$N1395=""),0,IF($N1395=0,IF(AND(OR(4=7,4=12),4&gt;=$K1395,4&lt;=IF($L1395="",12,$L1395)),$J1395,0),IF(AND(4&gt;=$K1395,4&lt;=IF($L1395="",12,$L1395),MOD(4-$K1395,$N1395)=0),$J1395,0)))</f>
        <v>0</v>
      </c>
      <c r="S1395" s="19" t="n">
        <f aca="false">IF(OR($M1395="",$M1395="ERR",$J1395="",$K1395="",$N1395=""),0,IF($N1395=0,IF(AND(OR(5=7,5=12),5&gt;=$K1395,5&lt;=IF($L1395="",12,$L1395)),$J1395,0),IF(AND(5&gt;=$K1395,5&lt;=IF($L1395="",12,$L1395),MOD(5-$K1395,$N1395)=0),$J1395,0)))</f>
        <v>0</v>
      </c>
      <c r="T1395" s="19" t="n">
        <f aca="false">IF(OR($M1395="",$M1395="ERR",$J1395="",$K1395="",$N1395=""),0,IF($N1395=0,IF(AND(OR(6=7,6=12),6&gt;=$K1395,6&lt;=IF($L1395="",12,$L1395)),$J1395,0),IF(AND(6&gt;=$K1395,6&lt;=IF($L1395="",12,$L1395),MOD(6-$K1395,$N1395)=0),$J1395,0)))</f>
        <v>0</v>
      </c>
      <c r="U1395" s="19" t="n">
        <f aca="false">IF(OR($M1395="",$M1395="ERR",$J1395="",$K1395="",$N1395=""),0,IF($N1395=0,IF(AND(OR(7=7,7=12),7&gt;=$K1395,7&lt;=IF($L1395="",12,$L1395)),$J1395,0),IF(AND(7&gt;=$K1395,7&lt;=IF($L1395="",12,$L1395),MOD(7-$K1395,$N1395)=0),$J1395,0)))</f>
        <v>0</v>
      </c>
      <c r="V1395" s="19" t="n">
        <f aca="false">IF(OR($M1395="",$M1395="ERR",$J1395="",$K1395="",$N1395=""),0,IF($N1395=0,IF(AND(OR(8=7,8=12),8&gt;=$K1395,8&lt;=IF($L1395="",12,$L1395)),$J1395,0),IF(AND(8&gt;=$K1395,8&lt;=IF($L1395="",12,$L1395),MOD(8-$K1395,$N1395)=0),$J1395,0)))</f>
        <v>0</v>
      </c>
      <c r="W1395" s="19" t="n">
        <f aca="false">IF(OR($M1395="",$M1395="ERR",$J1395="",$K1395="",$N1395=""),0,IF($N1395=0,IF(AND(OR(9=7,9=12),9&gt;=$K1395,9&lt;=IF($L1395="",12,$L1395)),$J1395,0),IF(AND(9&gt;=$K1395,9&lt;=IF($L1395="",12,$L1395),MOD(9-$K1395,$N1395)=0),$J1395,0)))</f>
        <v>0</v>
      </c>
      <c r="X1395" s="19" t="n">
        <f aca="false">IF(OR($M1395="",$M1395="ERR",$J1395="",$K1395="",$N1395=""),0,IF($N1395=0,IF(AND(OR(10=7,10=12),10&gt;=$K1395,10&lt;=IF($L1395="",12,$L1395)),$J1395,0),IF(AND(10&gt;=$K1395,10&lt;=IF($L1395="",12,$L1395),MOD(10-$K1395,$N1395)=0),$J1395,0)))</f>
        <v>0</v>
      </c>
      <c r="Y1395" s="19" t="n">
        <f aca="false">IF(OR($M1395="",$M1395="ERR",$J1395="",$K1395="",$N1395=""),0,IF($N1395=0,IF(AND(OR(11=7,11=12),11&gt;=$K1395,11&lt;=IF($L1395="",12,$L1395)),$J1395,0),IF(AND(11&gt;=$K1395,11&lt;=IF($L1395="",12,$L1395),MOD(11-$K1395,$N1395)=0),$J1395,0)))</f>
        <v>0</v>
      </c>
      <c r="Z1395" s="19" t="n">
        <f aca="false">IF(OR($M1395="",$M1395="ERR",$J1395="",$K1395="",$N1395=""),0,IF($N1395=0,IF(AND(OR(12=7,12=12),12&gt;=$K1395,12&lt;=IF($L1395="",12,$L1395)),$J1395,0),IF(AND(12&gt;=$K1395,12&lt;=IF($L1395="",12,$L1395),MOD(12-$K1395,$N1395)=0),$J1395,0)))</f>
        <v>0</v>
      </c>
      <c r="AA1395" s="36" t="n">
        <f aca="false">SUM(O1395:Z1395)</f>
        <v>0</v>
      </c>
      <c r="AB1395" s="15" t="str">
        <f aca="false">IF(AND($B1395="",$D1395="",$J1395=""),"",IF($B1395="","Falta código",IF(ISNA(MATCH($B1395,LST_COD,0)),"Código no registrado en Trabajadores",IF($E1395="","Concepto no está en el catálogo",IF($M1395="ERR","Retención de otro empleador: Origen = Otro empleador",IF(OR($J1395="",$K1395=""),"Falta monto o mes",IF(OR($K1395&lt;1,$K1395&gt;12),"Mes inicio inválido",IF(AND($L1395&lt;&gt;"",OR($L1395&lt;$K1395,$L1395&gt;12)),"Mes fin inválido",IF($N1395="","Falta frecuencia",IF(AND($G1395&lt;&gt;"Otro empleador",SUMPRODUCT(($O1395:$Z1395&lt;&gt;0)*(((COLUMN($O1395:$Z1395)-14)&lt;INDEX(Trabajadores!$M$6:$M$105,MATCH($B1395,LST_COD,0)))+((COLUMN($O1395:$Z1395)-14)&gt;INDEX(Trabajadores!$N$6:$N$105,MATCH($B1395,LST_COD,0)))))&gt;0),"Aviso: hay meses fuera del periodo laboral","OK"))))))))))</f>
        <v/>
      </c>
    </row>
    <row r="1396" customFormat="false" ht="15" hidden="false" customHeight="false" outlineLevel="0" collapsed="false">
      <c r="A1396" s="23" t="n">
        <v>1391</v>
      </c>
      <c r="B1396" s="7"/>
      <c r="C1396" s="35" t="str">
        <f aca="false">IF($B1396="","",IFERROR(INDEX(Trabajadores!$D$6:$D$105,MATCH($B1396,LST_COD,0)),"¿Código?"))</f>
        <v/>
      </c>
      <c r="D1396" s="30"/>
      <c r="E1396" s="9" t="str">
        <f aca="false">IF($D1396="","",IFERROR(VLOOKUP($D1396,CONC_TABLA,2,FALSE()),""))</f>
        <v/>
      </c>
      <c r="F1396" s="9" t="str">
        <f aca="false">IF($D1396="","",IFERROR(VLOOKUP($D1396,CONC_TABLA,3,FALSE()),""))</f>
        <v/>
      </c>
      <c r="G1396" s="30"/>
      <c r="H1396" s="30"/>
      <c r="I1396" s="30"/>
      <c r="J1396" s="29"/>
      <c r="K1396" s="28"/>
      <c r="L1396" s="28"/>
      <c r="M1396" s="9" t="str">
        <f aca="false">IF(OR($B1396="",$E1396=""),"",IF($E1396="INA","INA",IF($G1396="Otro empleador",IF($E1396="RET","RETO",IF($E1396="ORD","OTO","OTX")),IF($E1396="RET","ERR",$E1396))))</f>
        <v/>
      </c>
      <c r="N1396" s="9" t="str">
        <f aca="false">IF($I1396="","",IFERROR(VLOOKUP($I1396,FREC_TABLA,2,FALSE()),""))</f>
        <v/>
      </c>
      <c r="O1396" s="19" t="n">
        <f aca="false">IF(OR($M1396="",$M1396="ERR",$J1396="",$K1396="",$N1396=""),0,IF($N1396=0,IF(AND(OR(1=7,1=12),1&gt;=$K1396,1&lt;=IF($L1396="",12,$L1396)),$J1396,0),IF(AND(1&gt;=$K1396,1&lt;=IF($L1396="",12,$L1396),MOD(1-$K1396,$N1396)=0),$J1396,0)))</f>
        <v>0</v>
      </c>
      <c r="P1396" s="19" t="n">
        <f aca="false">IF(OR($M1396="",$M1396="ERR",$J1396="",$K1396="",$N1396=""),0,IF($N1396=0,IF(AND(OR(2=7,2=12),2&gt;=$K1396,2&lt;=IF($L1396="",12,$L1396)),$J1396,0),IF(AND(2&gt;=$K1396,2&lt;=IF($L1396="",12,$L1396),MOD(2-$K1396,$N1396)=0),$J1396,0)))</f>
        <v>0</v>
      </c>
      <c r="Q1396" s="19" t="n">
        <f aca="false">IF(OR($M1396="",$M1396="ERR",$J1396="",$K1396="",$N1396=""),0,IF($N1396=0,IF(AND(OR(3=7,3=12),3&gt;=$K1396,3&lt;=IF($L1396="",12,$L1396)),$J1396,0),IF(AND(3&gt;=$K1396,3&lt;=IF($L1396="",12,$L1396),MOD(3-$K1396,$N1396)=0),$J1396,0)))</f>
        <v>0</v>
      </c>
      <c r="R1396" s="19" t="n">
        <f aca="false">IF(OR($M1396="",$M1396="ERR",$J1396="",$K1396="",$N1396=""),0,IF($N1396=0,IF(AND(OR(4=7,4=12),4&gt;=$K1396,4&lt;=IF($L1396="",12,$L1396)),$J1396,0),IF(AND(4&gt;=$K1396,4&lt;=IF($L1396="",12,$L1396),MOD(4-$K1396,$N1396)=0),$J1396,0)))</f>
        <v>0</v>
      </c>
      <c r="S1396" s="19" t="n">
        <f aca="false">IF(OR($M1396="",$M1396="ERR",$J1396="",$K1396="",$N1396=""),0,IF($N1396=0,IF(AND(OR(5=7,5=12),5&gt;=$K1396,5&lt;=IF($L1396="",12,$L1396)),$J1396,0),IF(AND(5&gt;=$K1396,5&lt;=IF($L1396="",12,$L1396),MOD(5-$K1396,$N1396)=0),$J1396,0)))</f>
        <v>0</v>
      </c>
      <c r="T1396" s="19" t="n">
        <f aca="false">IF(OR($M1396="",$M1396="ERR",$J1396="",$K1396="",$N1396=""),0,IF($N1396=0,IF(AND(OR(6=7,6=12),6&gt;=$K1396,6&lt;=IF($L1396="",12,$L1396)),$J1396,0),IF(AND(6&gt;=$K1396,6&lt;=IF($L1396="",12,$L1396),MOD(6-$K1396,$N1396)=0),$J1396,0)))</f>
        <v>0</v>
      </c>
      <c r="U1396" s="19" t="n">
        <f aca="false">IF(OR($M1396="",$M1396="ERR",$J1396="",$K1396="",$N1396=""),0,IF($N1396=0,IF(AND(OR(7=7,7=12),7&gt;=$K1396,7&lt;=IF($L1396="",12,$L1396)),$J1396,0),IF(AND(7&gt;=$K1396,7&lt;=IF($L1396="",12,$L1396),MOD(7-$K1396,$N1396)=0),$J1396,0)))</f>
        <v>0</v>
      </c>
      <c r="V1396" s="19" t="n">
        <f aca="false">IF(OR($M1396="",$M1396="ERR",$J1396="",$K1396="",$N1396=""),0,IF($N1396=0,IF(AND(OR(8=7,8=12),8&gt;=$K1396,8&lt;=IF($L1396="",12,$L1396)),$J1396,0),IF(AND(8&gt;=$K1396,8&lt;=IF($L1396="",12,$L1396),MOD(8-$K1396,$N1396)=0),$J1396,0)))</f>
        <v>0</v>
      </c>
      <c r="W1396" s="19" t="n">
        <f aca="false">IF(OR($M1396="",$M1396="ERR",$J1396="",$K1396="",$N1396=""),0,IF($N1396=0,IF(AND(OR(9=7,9=12),9&gt;=$K1396,9&lt;=IF($L1396="",12,$L1396)),$J1396,0),IF(AND(9&gt;=$K1396,9&lt;=IF($L1396="",12,$L1396),MOD(9-$K1396,$N1396)=0),$J1396,0)))</f>
        <v>0</v>
      </c>
      <c r="X1396" s="19" t="n">
        <f aca="false">IF(OR($M1396="",$M1396="ERR",$J1396="",$K1396="",$N1396=""),0,IF($N1396=0,IF(AND(OR(10=7,10=12),10&gt;=$K1396,10&lt;=IF($L1396="",12,$L1396)),$J1396,0),IF(AND(10&gt;=$K1396,10&lt;=IF($L1396="",12,$L1396),MOD(10-$K1396,$N1396)=0),$J1396,0)))</f>
        <v>0</v>
      </c>
      <c r="Y1396" s="19" t="n">
        <f aca="false">IF(OR($M1396="",$M1396="ERR",$J1396="",$K1396="",$N1396=""),0,IF($N1396=0,IF(AND(OR(11=7,11=12),11&gt;=$K1396,11&lt;=IF($L1396="",12,$L1396)),$J1396,0),IF(AND(11&gt;=$K1396,11&lt;=IF($L1396="",12,$L1396),MOD(11-$K1396,$N1396)=0),$J1396,0)))</f>
        <v>0</v>
      </c>
      <c r="Z1396" s="19" t="n">
        <f aca="false">IF(OR($M1396="",$M1396="ERR",$J1396="",$K1396="",$N1396=""),0,IF($N1396=0,IF(AND(OR(12=7,12=12),12&gt;=$K1396,12&lt;=IF($L1396="",12,$L1396)),$J1396,0),IF(AND(12&gt;=$K1396,12&lt;=IF($L1396="",12,$L1396),MOD(12-$K1396,$N1396)=0),$J1396,0)))</f>
        <v>0</v>
      </c>
      <c r="AA1396" s="36" t="n">
        <f aca="false">SUM(O1396:Z1396)</f>
        <v>0</v>
      </c>
      <c r="AB1396" s="15" t="str">
        <f aca="false">IF(AND($B1396="",$D1396="",$J1396=""),"",IF($B1396="","Falta código",IF(ISNA(MATCH($B1396,LST_COD,0)),"Código no registrado en Trabajadores",IF($E1396="","Concepto no está en el catálogo",IF($M1396="ERR","Retención de otro empleador: Origen = Otro empleador",IF(OR($J1396="",$K1396=""),"Falta monto o mes",IF(OR($K1396&lt;1,$K1396&gt;12),"Mes inicio inválido",IF(AND($L1396&lt;&gt;"",OR($L1396&lt;$K1396,$L1396&gt;12)),"Mes fin inválido",IF($N1396="","Falta frecuencia",IF(AND($G1396&lt;&gt;"Otro empleador",SUMPRODUCT(($O1396:$Z1396&lt;&gt;0)*(((COLUMN($O1396:$Z1396)-14)&lt;INDEX(Trabajadores!$M$6:$M$105,MATCH($B1396,LST_COD,0)))+((COLUMN($O1396:$Z1396)-14)&gt;INDEX(Trabajadores!$N$6:$N$105,MATCH($B1396,LST_COD,0)))))&gt;0),"Aviso: hay meses fuera del periodo laboral","OK"))))))))))</f>
        <v/>
      </c>
    </row>
    <row r="1397" customFormat="false" ht="15" hidden="false" customHeight="false" outlineLevel="0" collapsed="false">
      <c r="A1397" s="23" t="n">
        <v>1392</v>
      </c>
      <c r="B1397" s="7"/>
      <c r="C1397" s="35" t="str">
        <f aca="false">IF($B1397="","",IFERROR(INDEX(Trabajadores!$D$6:$D$105,MATCH($B1397,LST_COD,0)),"¿Código?"))</f>
        <v/>
      </c>
      <c r="D1397" s="30"/>
      <c r="E1397" s="9" t="str">
        <f aca="false">IF($D1397="","",IFERROR(VLOOKUP($D1397,CONC_TABLA,2,FALSE()),""))</f>
        <v/>
      </c>
      <c r="F1397" s="9" t="str">
        <f aca="false">IF($D1397="","",IFERROR(VLOOKUP($D1397,CONC_TABLA,3,FALSE()),""))</f>
        <v/>
      </c>
      <c r="G1397" s="30"/>
      <c r="H1397" s="30"/>
      <c r="I1397" s="30"/>
      <c r="J1397" s="29"/>
      <c r="K1397" s="28"/>
      <c r="L1397" s="28"/>
      <c r="M1397" s="9" t="str">
        <f aca="false">IF(OR($B1397="",$E1397=""),"",IF($E1397="INA","INA",IF($G1397="Otro empleador",IF($E1397="RET","RETO",IF($E1397="ORD","OTO","OTX")),IF($E1397="RET","ERR",$E1397))))</f>
        <v/>
      </c>
      <c r="N1397" s="9" t="str">
        <f aca="false">IF($I1397="","",IFERROR(VLOOKUP($I1397,FREC_TABLA,2,FALSE()),""))</f>
        <v/>
      </c>
      <c r="O1397" s="19" t="n">
        <f aca="false">IF(OR($M1397="",$M1397="ERR",$J1397="",$K1397="",$N1397=""),0,IF($N1397=0,IF(AND(OR(1=7,1=12),1&gt;=$K1397,1&lt;=IF($L1397="",12,$L1397)),$J1397,0),IF(AND(1&gt;=$K1397,1&lt;=IF($L1397="",12,$L1397),MOD(1-$K1397,$N1397)=0),$J1397,0)))</f>
        <v>0</v>
      </c>
      <c r="P1397" s="19" t="n">
        <f aca="false">IF(OR($M1397="",$M1397="ERR",$J1397="",$K1397="",$N1397=""),0,IF($N1397=0,IF(AND(OR(2=7,2=12),2&gt;=$K1397,2&lt;=IF($L1397="",12,$L1397)),$J1397,0),IF(AND(2&gt;=$K1397,2&lt;=IF($L1397="",12,$L1397),MOD(2-$K1397,$N1397)=0),$J1397,0)))</f>
        <v>0</v>
      </c>
      <c r="Q1397" s="19" t="n">
        <f aca="false">IF(OR($M1397="",$M1397="ERR",$J1397="",$K1397="",$N1397=""),0,IF($N1397=0,IF(AND(OR(3=7,3=12),3&gt;=$K1397,3&lt;=IF($L1397="",12,$L1397)),$J1397,0),IF(AND(3&gt;=$K1397,3&lt;=IF($L1397="",12,$L1397),MOD(3-$K1397,$N1397)=0),$J1397,0)))</f>
        <v>0</v>
      </c>
      <c r="R1397" s="19" t="n">
        <f aca="false">IF(OR($M1397="",$M1397="ERR",$J1397="",$K1397="",$N1397=""),0,IF($N1397=0,IF(AND(OR(4=7,4=12),4&gt;=$K1397,4&lt;=IF($L1397="",12,$L1397)),$J1397,0),IF(AND(4&gt;=$K1397,4&lt;=IF($L1397="",12,$L1397),MOD(4-$K1397,$N1397)=0),$J1397,0)))</f>
        <v>0</v>
      </c>
      <c r="S1397" s="19" t="n">
        <f aca="false">IF(OR($M1397="",$M1397="ERR",$J1397="",$K1397="",$N1397=""),0,IF($N1397=0,IF(AND(OR(5=7,5=12),5&gt;=$K1397,5&lt;=IF($L1397="",12,$L1397)),$J1397,0),IF(AND(5&gt;=$K1397,5&lt;=IF($L1397="",12,$L1397),MOD(5-$K1397,$N1397)=0),$J1397,0)))</f>
        <v>0</v>
      </c>
      <c r="T1397" s="19" t="n">
        <f aca="false">IF(OR($M1397="",$M1397="ERR",$J1397="",$K1397="",$N1397=""),0,IF($N1397=0,IF(AND(OR(6=7,6=12),6&gt;=$K1397,6&lt;=IF($L1397="",12,$L1397)),$J1397,0),IF(AND(6&gt;=$K1397,6&lt;=IF($L1397="",12,$L1397),MOD(6-$K1397,$N1397)=0),$J1397,0)))</f>
        <v>0</v>
      </c>
      <c r="U1397" s="19" t="n">
        <f aca="false">IF(OR($M1397="",$M1397="ERR",$J1397="",$K1397="",$N1397=""),0,IF($N1397=0,IF(AND(OR(7=7,7=12),7&gt;=$K1397,7&lt;=IF($L1397="",12,$L1397)),$J1397,0),IF(AND(7&gt;=$K1397,7&lt;=IF($L1397="",12,$L1397),MOD(7-$K1397,$N1397)=0),$J1397,0)))</f>
        <v>0</v>
      </c>
      <c r="V1397" s="19" t="n">
        <f aca="false">IF(OR($M1397="",$M1397="ERR",$J1397="",$K1397="",$N1397=""),0,IF($N1397=0,IF(AND(OR(8=7,8=12),8&gt;=$K1397,8&lt;=IF($L1397="",12,$L1397)),$J1397,0),IF(AND(8&gt;=$K1397,8&lt;=IF($L1397="",12,$L1397),MOD(8-$K1397,$N1397)=0),$J1397,0)))</f>
        <v>0</v>
      </c>
      <c r="W1397" s="19" t="n">
        <f aca="false">IF(OR($M1397="",$M1397="ERR",$J1397="",$K1397="",$N1397=""),0,IF($N1397=0,IF(AND(OR(9=7,9=12),9&gt;=$K1397,9&lt;=IF($L1397="",12,$L1397)),$J1397,0),IF(AND(9&gt;=$K1397,9&lt;=IF($L1397="",12,$L1397),MOD(9-$K1397,$N1397)=0),$J1397,0)))</f>
        <v>0</v>
      </c>
      <c r="X1397" s="19" t="n">
        <f aca="false">IF(OR($M1397="",$M1397="ERR",$J1397="",$K1397="",$N1397=""),0,IF($N1397=0,IF(AND(OR(10=7,10=12),10&gt;=$K1397,10&lt;=IF($L1397="",12,$L1397)),$J1397,0),IF(AND(10&gt;=$K1397,10&lt;=IF($L1397="",12,$L1397),MOD(10-$K1397,$N1397)=0),$J1397,0)))</f>
        <v>0</v>
      </c>
      <c r="Y1397" s="19" t="n">
        <f aca="false">IF(OR($M1397="",$M1397="ERR",$J1397="",$K1397="",$N1397=""),0,IF($N1397=0,IF(AND(OR(11=7,11=12),11&gt;=$K1397,11&lt;=IF($L1397="",12,$L1397)),$J1397,0),IF(AND(11&gt;=$K1397,11&lt;=IF($L1397="",12,$L1397),MOD(11-$K1397,$N1397)=0),$J1397,0)))</f>
        <v>0</v>
      </c>
      <c r="Z1397" s="19" t="n">
        <f aca="false">IF(OR($M1397="",$M1397="ERR",$J1397="",$K1397="",$N1397=""),0,IF($N1397=0,IF(AND(OR(12=7,12=12),12&gt;=$K1397,12&lt;=IF($L1397="",12,$L1397)),$J1397,0),IF(AND(12&gt;=$K1397,12&lt;=IF($L1397="",12,$L1397),MOD(12-$K1397,$N1397)=0),$J1397,0)))</f>
        <v>0</v>
      </c>
      <c r="AA1397" s="36" t="n">
        <f aca="false">SUM(O1397:Z1397)</f>
        <v>0</v>
      </c>
      <c r="AB1397" s="15" t="str">
        <f aca="false">IF(AND($B1397="",$D1397="",$J1397=""),"",IF($B1397="","Falta código",IF(ISNA(MATCH($B1397,LST_COD,0)),"Código no registrado en Trabajadores",IF($E1397="","Concepto no está en el catálogo",IF($M1397="ERR","Retención de otro empleador: Origen = Otro empleador",IF(OR($J1397="",$K1397=""),"Falta monto o mes",IF(OR($K1397&lt;1,$K1397&gt;12),"Mes inicio inválido",IF(AND($L1397&lt;&gt;"",OR($L1397&lt;$K1397,$L1397&gt;12)),"Mes fin inválido",IF($N1397="","Falta frecuencia",IF(AND($G1397&lt;&gt;"Otro empleador",SUMPRODUCT(($O1397:$Z1397&lt;&gt;0)*(((COLUMN($O1397:$Z1397)-14)&lt;INDEX(Trabajadores!$M$6:$M$105,MATCH($B1397,LST_COD,0)))+((COLUMN($O1397:$Z1397)-14)&gt;INDEX(Trabajadores!$N$6:$N$105,MATCH($B1397,LST_COD,0)))))&gt;0),"Aviso: hay meses fuera del periodo laboral","OK"))))))))))</f>
        <v/>
      </c>
    </row>
    <row r="1398" customFormat="false" ht="15" hidden="false" customHeight="false" outlineLevel="0" collapsed="false">
      <c r="A1398" s="23" t="n">
        <v>1393</v>
      </c>
      <c r="B1398" s="7"/>
      <c r="C1398" s="35" t="str">
        <f aca="false">IF($B1398="","",IFERROR(INDEX(Trabajadores!$D$6:$D$105,MATCH($B1398,LST_COD,0)),"¿Código?"))</f>
        <v/>
      </c>
      <c r="D1398" s="30"/>
      <c r="E1398" s="9" t="str">
        <f aca="false">IF($D1398="","",IFERROR(VLOOKUP($D1398,CONC_TABLA,2,FALSE()),""))</f>
        <v/>
      </c>
      <c r="F1398" s="9" t="str">
        <f aca="false">IF($D1398="","",IFERROR(VLOOKUP($D1398,CONC_TABLA,3,FALSE()),""))</f>
        <v/>
      </c>
      <c r="G1398" s="30"/>
      <c r="H1398" s="30"/>
      <c r="I1398" s="30"/>
      <c r="J1398" s="29"/>
      <c r="K1398" s="28"/>
      <c r="L1398" s="28"/>
      <c r="M1398" s="9" t="str">
        <f aca="false">IF(OR($B1398="",$E1398=""),"",IF($E1398="INA","INA",IF($G1398="Otro empleador",IF($E1398="RET","RETO",IF($E1398="ORD","OTO","OTX")),IF($E1398="RET","ERR",$E1398))))</f>
        <v/>
      </c>
      <c r="N1398" s="9" t="str">
        <f aca="false">IF($I1398="","",IFERROR(VLOOKUP($I1398,FREC_TABLA,2,FALSE()),""))</f>
        <v/>
      </c>
      <c r="O1398" s="19" t="n">
        <f aca="false">IF(OR($M1398="",$M1398="ERR",$J1398="",$K1398="",$N1398=""),0,IF($N1398=0,IF(AND(OR(1=7,1=12),1&gt;=$K1398,1&lt;=IF($L1398="",12,$L1398)),$J1398,0),IF(AND(1&gt;=$K1398,1&lt;=IF($L1398="",12,$L1398),MOD(1-$K1398,$N1398)=0),$J1398,0)))</f>
        <v>0</v>
      </c>
      <c r="P1398" s="19" t="n">
        <f aca="false">IF(OR($M1398="",$M1398="ERR",$J1398="",$K1398="",$N1398=""),0,IF($N1398=0,IF(AND(OR(2=7,2=12),2&gt;=$K1398,2&lt;=IF($L1398="",12,$L1398)),$J1398,0),IF(AND(2&gt;=$K1398,2&lt;=IF($L1398="",12,$L1398),MOD(2-$K1398,$N1398)=0),$J1398,0)))</f>
        <v>0</v>
      </c>
      <c r="Q1398" s="19" t="n">
        <f aca="false">IF(OR($M1398="",$M1398="ERR",$J1398="",$K1398="",$N1398=""),0,IF($N1398=0,IF(AND(OR(3=7,3=12),3&gt;=$K1398,3&lt;=IF($L1398="",12,$L1398)),$J1398,0),IF(AND(3&gt;=$K1398,3&lt;=IF($L1398="",12,$L1398),MOD(3-$K1398,$N1398)=0),$J1398,0)))</f>
        <v>0</v>
      </c>
      <c r="R1398" s="19" t="n">
        <f aca="false">IF(OR($M1398="",$M1398="ERR",$J1398="",$K1398="",$N1398=""),0,IF($N1398=0,IF(AND(OR(4=7,4=12),4&gt;=$K1398,4&lt;=IF($L1398="",12,$L1398)),$J1398,0),IF(AND(4&gt;=$K1398,4&lt;=IF($L1398="",12,$L1398),MOD(4-$K1398,$N1398)=0),$J1398,0)))</f>
        <v>0</v>
      </c>
      <c r="S1398" s="19" t="n">
        <f aca="false">IF(OR($M1398="",$M1398="ERR",$J1398="",$K1398="",$N1398=""),0,IF($N1398=0,IF(AND(OR(5=7,5=12),5&gt;=$K1398,5&lt;=IF($L1398="",12,$L1398)),$J1398,0),IF(AND(5&gt;=$K1398,5&lt;=IF($L1398="",12,$L1398),MOD(5-$K1398,$N1398)=0),$J1398,0)))</f>
        <v>0</v>
      </c>
      <c r="T1398" s="19" t="n">
        <f aca="false">IF(OR($M1398="",$M1398="ERR",$J1398="",$K1398="",$N1398=""),0,IF($N1398=0,IF(AND(OR(6=7,6=12),6&gt;=$K1398,6&lt;=IF($L1398="",12,$L1398)),$J1398,0),IF(AND(6&gt;=$K1398,6&lt;=IF($L1398="",12,$L1398),MOD(6-$K1398,$N1398)=0),$J1398,0)))</f>
        <v>0</v>
      </c>
      <c r="U1398" s="19" t="n">
        <f aca="false">IF(OR($M1398="",$M1398="ERR",$J1398="",$K1398="",$N1398=""),0,IF($N1398=0,IF(AND(OR(7=7,7=12),7&gt;=$K1398,7&lt;=IF($L1398="",12,$L1398)),$J1398,0),IF(AND(7&gt;=$K1398,7&lt;=IF($L1398="",12,$L1398),MOD(7-$K1398,$N1398)=0),$J1398,0)))</f>
        <v>0</v>
      </c>
      <c r="V1398" s="19" t="n">
        <f aca="false">IF(OR($M1398="",$M1398="ERR",$J1398="",$K1398="",$N1398=""),0,IF($N1398=0,IF(AND(OR(8=7,8=12),8&gt;=$K1398,8&lt;=IF($L1398="",12,$L1398)),$J1398,0),IF(AND(8&gt;=$K1398,8&lt;=IF($L1398="",12,$L1398),MOD(8-$K1398,$N1398)=0),$J1398,0)))</f>
        <v>0</v>
      </c>
      <c r="W1398" s="19" t="n">
        <f aca="false">IF(OR($M1398="",$M1398="ERR",$J1398="",$K1398="",$N1398=""),0,IF($N1398=0,IF(AND(OR(9=7,9=12),9&gt;=$K1398,9&lt;=IF($L1398="",12,$L1398)),$J1398,0),IF(AND(9&gt;=$K1398,9&lt;=IF($L1398="",12,$L1398),MOD(9-$K1398,$N1398)=0),$J1398,0)))</f>
        <v>0</v>
      </c>
      <c r="X1398" s="19" t="n">
        <f aca="false">IF(OR($M1398="",$M1398="ERR",$J1398="",$K1398="",$N1398=""),0,IF($N1398=0,IF(AND(OR(10=7,10=12),10&gt;=$K1398,10&lt;=IF($L1398="",12,$L1398)),$J1398,0),IF(AND(10&gt;=$K1398,10&lt;=IF($L1398="",12,$L1398),MOD(10-$K1398,$N1398)=0),$J1398,0)))</f>
        <v>0</v>
      </c>
      <c r="Y1398" s="19" t="n">
        <f aca="false">IF(OR($M1398="",$M1398="ERR",$J1398="",$K1398="",$N1398=""),0,IF($N1398=0,IF(AND(OR(11=7,11=12),11&gt;=$K1398,11&lt;=IF($L1398="",12,$L1398)),$J1398,0),IF(AND(11&gt;=$K1398,11&lt;=IF($L1398="",12,$L1398),MOD(11-$K1398,$N1398)=0),$J1398,0)))</f>
        <v>0</v>
      </c>
      <c r="Z1398" s="19" t="n">
        <f aca="false">IF(OR($M1398="",$M1398="ERR",$J1398="",$K1398="",$N1398=""),0,IF($N1398=0,IF(AND(OR(12=7,12=12),12&gt;=$K1398,12&lt;=IF($L1398="",12,$L1398)),$J1398,0),IF(AND(12&gt;=$K1398,12&lt;=IF($L1398="",12,$L1398),MOD(12-$K1398,$N1398)=0),$J1398,0)))</f>
        <v>0</v>
      </c>
      <c r="AA1398" s="36" t="n">
        <f aca="false">SUM(O1398:Z1398)</f>
        <v>0</v>
      </c>
      <c r="AB1398" s="15" t="str">
        <f aca="false">IF(AND($B1398="",$D1398="",$J1398=""),"",IF($B1398="","Falta código",IF(ISNA(MATCH($B1398,LST_COD,0)),"Código no registrado en Trabajadores",IF($E1398="","Concepto no está en el catálogo",IF($M1398="ERR","Retención de otro empleador: Origen = Otro empleador",IF(OR($J1398="",$K1398=""),"Falta monto o mes",IF(OR($K1398&lt;1,$K1398&gt;12),"Mes inicio inválido",IF(AND($L1398&lt;&gt;"",OR($L1398&lt;$K1398,$L1398&gt;12)),"Mes fin inválido",IF($N1398="","Falta frecuencia",IF(AND($G1398&lt;&gt;"Otro empleador",SUMPRODUCT(($O1398:$Z1398&lt;&gt;0)*(((COLUMN($O1398:$Z1398)-14)&lt;INDEX(Trabajadores!$M$6:$M$105,MATCH($B1398,LST_COD,0)))+((COLUMN($O1398:$Z1398)-14)&gt;INDEX(Trabajadores!$N$6:$N$105,MATCH($B1398,LST_COD,0)))))&gt;0),"Aviso: hay meses fuera del periodo laboral","OK"))))))))))</f>
        <v/>
      </c>
    </row>
    <row r="1399" customFormat="false" ht="15" hidden="false" customHeight="false" outlineLevel="0" collapsed="false">
      <c r="A1399" s="23" t="n">
        <v>1394</v>
      </c>
      <c r="B1399" s="7"/>
      <c r="C1399" s="35" t="str">
        <f aca="false">IF($B1399="","",IFERROR(INDEX(Trabajadores!$D$6:$D$105,MATCH($B1399,LST_COD,0)),"¿Código?"))</f>
        <v/>
      </c>
      <c r="D1399" s="30"/>
      <c r="E1399" s="9" t="str">
        <f aca="false">IF($D1399="","",IFERROR(VLOOKUP($D1399,CONC_TABLA,2,FALSE()),""))</f>
        <v/>
      </c>
      <c r="F1399" s="9" t="str">
        <f aca="false">IF($D1399="","",IFERROR(VLOOKUP($D1399,CONC_TABLA,3,FALSE()),""))</f>
        <v/>
      </c>
      <c r="G1399" s="30"/>
      <c r="H1399" s="30"/>
      <c r="I1399" s="30"/>
      <c r="J1399" s="29"/>
      <c r="K1399" s="28"/>
      <c r="L1399" s="28"/>
      <c r="M1399" s="9" t="str">
        <f aca="false">IF(OR($B1399="",$E1399=""),"",IF($E1399="INA","INA",IF($G1399="Otro empleador",IF($E1399="RET","RETO",IF($E1399="ORD","OTO","OTX")),IF($E1399="RET","ERR",$E1399))))</f>
        <v/>
      </c>
      <c r="N1399" s="9" t="str">
        <f aca="false">IF($I1399="","",IFERROR(VLOOKUP($I1399,FREC_TABLA,2,FALSE()),""))</f>
        <v/>
      </c>
      <c r="O1399" s="19" t="n">
        <f aca="false">IF(OR($M1399="",$M1399="ERR",$J1399="",$K1399="",$N1399=""),0,IF($N1399=0,IF(AND(OR(1=7,1=12),1&gt;=$K1399,1&lt;=IF($L1399="",12,$L1399)),$J1399,0),IF(AND(1&gt;=$K1399,1&lt;=IF($L1399="",12,$L1399),MOD(1-$K1399,$N1399)=0),$J1399,0)))</f>
        <v>0</v>
      </c>
      <c r="P1399" s="19" t="n">
        <f aca="false">IF(OR($M1399="",$M1399="ERR",$J1399="",$K1399="",$N1399=""),0,IF($N1399=0,IF(AND(OR(2=7,2=12),2&gt;=$K1399,2&lt;=IF($L1399="",12,$L1399)),$J1399,0),IF(AND(2&gt;=$K1399,2&lt;=IF($L1399="",12,$L1399),MOD(2-$K1399,$N1399)=0),$J1399,0)))</f>
        <v>0</v>
      </c>
      <c r="Q1399" s="19" t="n">
        <f aca="false">IF(OR($M1399="",$M1399="ERR",$J1399="",$K1399="",$N1399=""),0,IF($N1399=0,IF(AND(OR(3=7,3=12),3&gt;=$K1399,3&lt;=IF($L1399="",12,$L1399)),$J1399,0),IF(AND(3&gt;=$K1399,3&lt;=IF($L1399="",12,$L1399),MOD(3-$K1399,$N1399)=0),$J1399,0)))</f>
        <v>0</v>
      </c>
      <c r="R1399" s="19" t="n">
        <f aca="false">IF(OR($M1399="",$M1399="ERR",$J1399="",$K1399="",$N1399=""),0,IF($N1399=0,IF(AND(OR(4=7,4=12),4&gt;=$K1399,4&lt;=IF($L1399="",12,$L1399)),$J1399,0),IF(AND(4&gt;=$K1399,4&lt;=IF($L1399="",12,$L1399),MOD(4-$K1399,$N1399)=0),$J1399,0)))</f>
        <v>0</v>
      </c>
      <c r="S1399" s="19" t="n">
        <f aca="false">IF(OR($M1399="",$M1399="ERR",$J1399="",$K1399="",$N1399=""),0,IF($N1399=0,IF(AND(OR(5=7,5=12),5&gt;=$K1399,5&lt;=IF($L1399="",12,$L1399)),$J1399,0),IF(AND(5&gt;=$K1399,5&lt;=IF($L1399="",12,$L1399),MOD(5-$K1399,$N1399)=0),$J1399,0)))</f>
        <v>0</v>
      </c>
      <c r="T1399" s="19" t="n">
        <f aca="false">IF(OR($M1399="",$M1399="ERR",$J1399="",$K1399="",$N1399=""),0,IF($N1399=0,IF(AND(OR(6=7,6=12),6&gt;=$K1399,6&lt;=IF($L1399="",12,$L1399)),$J1399,0),IF(AND(6&gt;=$K1399,6&lt;=IF($L1399="",12,$L1399),MOD(6-$K1399,$N1399)=0),$J1399,0)))</f>
        <v>0</v>
      </c>
      <c r="U1399" s="19" t="n">
        <f aca="false">IF(OR($M1399="",$M1399="ERR",$J1399="",$K1399="",$N1399=""),0,IF($N1399=0,IF(AND(OR(7=7,7=12),7&gt;=$K1399,7&lt;=IF($L1399="",12,$L1399)),$J1399,0),IF(AND(7&gt;=$K1399,7&lt;=IF($L1399="",12,$L1399),MOD(7-$K1399,$N1399)=0),$J1399,0)))</f>
        <v>0</v>
      </c>
      <c r="V1399" s="19" t="n">
        <f aca="false">IF(OR($M1399="",$M1399="ERR",$J1399="",$K1399="",$N1399=""),0,IF($N1399=0,IF(AND(OR(8=7,8=12),8&gt;=$K1399,8&lt;=IF($L1399="",12,$L1399)),$J1399,0),IF(AND(8&gt;=$K1399,8&lt;=IF($L1399="",12,$L1399),MOD(8-$K1399,$N1399)=0),$J1399,0)))</f>
        <v>0</v>
      </c>
      <c r="W1399" s="19" t="n">
        <f aca="false">IF(OR($M1399="",$M1399="ERR",$J1399="",$K1399="",$N1399=""),0,IF($N1399=0,IF(AND(OR(9=7,9=12),9&gt;=$K1399,9&lt;=IF($L1399="",12,$L1399)),$J1399,0),IF(AND(9&gt;=$K1399,9&lt;=IF($L1399="",12,$L1399),MOD(9-$K1399,$N1399)=0),$J1399,0)))</f>
        <v>0</v>
      </c>
      <c r="X1399" s="19" t="n">
        <f aca="false">IF(OR($M1399="",$M1399="ERR",$J1399="",$K1399="",$N1399=""),0,IF($N1399=0,IF(AND(OR(10=7,10=12),10&gt;=$K1399,10&lt;=IF($L1399="",12,$L1399)),$J1399,0),IF(AND(10&gt;=$K1399,10&lt;=IF($L1399="",12,$L1399),MOD(10-$K1399,$N1399)=0),$J1399,0)))</f>
        <v>0</v>
      </c>
      <c r="Y1399" s="19" t="n">
        <f aca="false">IF(OR($M1399="",$M1399="ERR",$J1399="",$K1399="",$N1399=""),0,IF($N1399=0,IF(AND(OR(11=7,11=12),11&gt;=$K1399,11&lt;=IF($L1399="",12,$L1399)),$J1399,0),IF(AND(11&gt;=$K1399,11&lt;=IF($L1399="",12,$L1399),MOD(11-$K1399,$N1399)=0),$J1399,0)))</f>
        <v>0</v>
      </c>
      <c r="Z1399" s="19" t="n">
        <f aca="false">IF(OR($M1399="",$M1399="ERR",$J1399="",$K1399="",$N1399=""),0,IF($N1399=0,IF(AND(OR(12=7,12=12),12&gt;=$K1399,12&lt;=IF($L1399="",12,$L1399)),$J1399,0),IF(AND(12&gt;=$K1399,12&lt;=IF($L1399="",12,$L1399),MOD(12-$K1399,$N1399)=0),$J1399,0)))</f>
        <v>0</v>
      </c>
      <c r="AA1399" s="36" t="n">
        <f aca="false">SUM(O1399:Z1399)</f>
        <v>0</v>
      </c>
      <c r="AB1399" s="15" t="str">
        <f aca="false">IF(AND($B1399="",$D1399="",$J1399=""),"",IF($B1399="","Falta código",IF(ISNA(MATCH($B1399,LST_COD,0)),"Código no registrado en Trabajadores",IF($E1399="","Concepto no está en el catálogo",IF($M1399="ERR","Retención de otro empleador: Origen = Otro empleador",IF(OR($J1399="",$K1399=""),"Falta monto o mes",IF(OR($K1399&lt;1,$K1399&gt;12),"Mes inicio inválido",IF(AND($L1399&lt;&gt;"",OR($L1399&lt;$K1399,$L1399&gt;12)),"Mes fin inválido",IF($N1399="","Falta frecuencia",IF(AND($G1399&lt;&gt;"Otro empleador",SUMPRODUCT(($O1399:$Z1399&lt;&gt;0)*(((COLUMN($O1399:$Z1399)-14)&lt;INDEX(Trabajadores!$M$6:$M$105,MATCH($B1399,LST_COD,0)))+((COLUMN($O1399:$Z1399)-14)&gt;INDEX(Trabajadores!$N$6:$N$105,MATCH($B1399,LST_COD,0)))))&gt;0),"Aviso: hay meses fuera del periodo laboral","OK"))))))))))</f>
        <v/>
      </c>
    </row>
    <row r="1400" customFormat="false" ht="15" hidden="false" customHeight="false" outlineLevel="0" collapsed="false">
      <c r="A1400" s="23" t="n">
        <v>1395</v>
      </c>
      <c r="B1400" s="7"/>
      <c r="C1400" s="35" t="str">
        <f aca="false">IF($B1400="","",IFERROR(INDEX(Trabajadores!$D$6:$D$105,MATCH($B1400,LST_COD,0)),"¿Código?"))</f>
        <v/>
      </c>
      <c r="D1400" s="30"/>
      <c r="E1400" s="9" t="str">
        <f aca="false">IF($D1400="","",IFERROR(VLOOKUP($D1400,CONC_TABLA,2,FALSE()),""))</f>
        <v/>
      </c>
      <c r="F1400" s="9" t="str">
        <f aca="false">IF($D1400="","",IFERROR(VLOOKUP($D1400,CONC_TABLA,3,FALSE()),""))</f>
        <v/>
      </c>
      <c r="G1400" s="30"/>
      <c r="H1400" s="30"/>
      <c r="I1400" s="30"/>
      <c r="J1400" s="29"/>
      <c r="K1400" s="28"/>
      <c r="L1400" s="28"/>
      <c r="M1400" s="9" t="str">
        <f aca="false">IF(OR($B1400="",$E1400=""),"",IF($E1400="INA","INA",IF($G1400="Otro empleador",IF($E1400="RET","RETO",IF($E1400="ORD","OTO","OTX")),IF($E1400="RET","ERR",$E1400))))</f>
        <v/>
      </c>
      <c r="N1400" s="9" t="str">
        <f aca="false">IF($I1400="","",IFERROR(VLOOKUP($I1400,FREC_TABLA,2,FALSE()),""))</f>
        <v/>
      </c>
      <c r="O1400" s="19" t="n">
        <f aca="false">IF(OR($M1400="",$M1400="ERR",$J1400="",$K1400="",$N1400=""),0,IF($N1400=0,IF(AND(OR(1=7,1=12),1&gt;=$K1400,1&lt;=IF($L1400="",12,$L1400)),$J1400,0),IF(AND(1&gt;=$K1400,1&lt;=IF($L1400="",12,$L1400),MOD(1-$K1400,$N1400)=0),$J1400,0)))</f>
        <v>0</v>
      </c>
      <c r="P1400" s="19" t="n">
        <f aca="false">IF(OR($M1400="",$M1400="ERR",$J1400="",$K1400="",$N1400=""),0,IF($N1400=0,IF(AND(OR(2=7,2=12),2&gt;=$K1400,2&lt;=IF($L1400="",12,$L1400)),$J1400,0),IF(AND(2&gt;=$K1400,2&lt;=IF($L1400="",12,$L1400),MOD(2-$K1400,$N1400)=0),$J1400,0)))</f>
        <v>0</v>
      </c>
      <c r="Q1400" s="19" t="n">
        <f aca="false">IF(OR($M1400="",$M1400="ERR",$J1400="",$K1400="",$N1400=""),0,IF($N1400=0,IF(AND(OR(3=7,3=12),3&gt;=$K1400,3&lt;=IF($L1400="",12,$L1400)),$J1400,0),IF(AND(3&gt;=$K1400,3&lt;=IF($L1400="",12,$L1400),MOD(3-$K1400,$N1400)=0),$J1400,0)))</f>
        <v>0</v>
      </c>
      <c r="R1400" s="19" t="n">
        <f aca="false">IF(OR($M1400="",$M1400="ERR",$J1400="",$K1400="",$N1400=""),0,IF($N1400=0,IF(AND(OR(4=7,4=12),4&gt;=$K1400,4&lt;=IF($L1400="",12,$L1400)),$J1400,0),IF(AND(4&gt;=$K1400,4&lt;=IF($L1400="",12,$L1400),MOD(4-$K1400,$N1400)=0),$J1400,0)))</f>
        <v>0</v>
      </c>
      <c r="S1400" s="19" t="n">
        <f aca="false">IF(OR($M1400="",$M1400="ERR",$J1400="",$K1400="",$N1400=""),0,IF($N1400=0,IF(AND(OR(5=7,5=12),5&gt;=$K1400,5&lt;=IF($L1400="",12,$L1400)),$J1400,0),IF(AND(5&gt;=$K1400,5&lt;=IF($L1400="",12,$L1400),MOD(5-$K1400,$N1400)=0),$J1400,0)))</f>
        <v>0</v>
      </c>
      <c r="T1400" s="19" t="n">
        <f aca="false">IF(OR($M1400="",$M1400="ERR",$J1400="",$K1400="",$N1400=""),0,IF($N1400=0,IF(AND(OR(6=7,6=12),6&gt;=$K1400,6&lt;=IF($L1400="",12,$L1400)),$J1400,0),IF(AND(6&gt;=$K1400,6&lt;=IF($L1400="",12,$L1400),MOD(6-$K1400,$N1400)=0),$J1400,0)))</f>
        <v>0</v>
      </c>
      <c r="U1400" s="19" t="n">
        <f aca="false">IF(OR($M1400="",$M1400="ERR",$J1400="",$K1400="",$N1400=""),0,IF($N1400=0,IF(AND(OR(7=7,7=12),7&gt;=$K1400,7&lt;=IF($L1400="",12,$L1400)),$J1400,0),IF(AND(7&gt;=$K1400,7&lt;=IF($L1400="",12,$L1400),MOD(7-$K1400,$N1400)=0),$J1400,0)))</f>
        <v>0</v>
      </c>
      <c r="V1400" s="19" t="n">
        <f aca="false">IF(OR($M1400="",$M1400="ERR",$J1400="",$K1400="",$N1400=""),0,IF($N1400=0,IF(AND(OR(8=7,8=12),8&gt;=$K1400,8&lt;=IF($L1400="",12,$L1400)),$J1400,0),IF(AND(8&gt;=$K1400,8&lt;=IF($L1400="",12,$L1400),MOD(8-$K1400,$N1400)=0),$J1400,0)))</f>
        <v>0</v>
      </c>
      <c r="W1400" s="19" t="n">
        <f aca="false">IF(OR($M1400="",$M1400="ERR",$J1400="",$K1400="",$N1400=""),0,IF($N1400=0,IF(AND(OR(9=7,9=12),9&gt;=$K1400,9&lt;=IF($L1400="",12,$L1400)),$J1400,0),IF(AND(9&gt;=$K1400,9&lt;=IF($L1400="",12,$L1400),MOD(9-$K1400,$N1400)=0),$J1400,0)))</f>
        <v>0</v>
      </c>
      <c r="X1400" s="19" t="n">
        <f aca="false">IF(OR($M1400="",$M1400="ERR",$J1400="",$K1400="",$N1400=""),0,IF($N1400=0,IF(AND(OR(10=7,10=12),10&gt;=$K1400,10&lt;=IF($L1400="",12,$L1400)),$J1400,0),IF(AND(10&gt;=$K1400,10&lt;=IF($L1400="",12,$L1400),MOD(10-$K1400,$N1400)=0),$J1400,0)))</f>
        <v>0</v>
      </c>
      <c r="Y1400" s="19" t="n">
        <f aca="false">IF(OR($M1400="",$M1400="ERR",$J1400="",$K1400="",$N1400=""),0,IF($N1400=0,IF(AND(OR(11=7,11=12),11&gt;=$K1400,11&lt;=IF($L1400="",12,$L1400)),$J1400,0),IF(AND(11&gt;=$K1400,11&lt;=IF($L1400="",12,$L1400),MOD(11-$K1400,$N1400)=0),$J1400,0)))</f>
        <v>0</v>
      </c>
      <c r="Z1400" s="19" t="n">
        <f aca="false">IF(OR($M1400="",$M1400="ERR",$J1400="",$K1400="",$N1400=""),0,IF($N1400=0,IF(AND(OR(12=7,12=12),12&gt;=$K1400,12&lt;=IF($L1400="",12,$L1400)),$J1400,0),IF(AND(12&gt;=$K1400,12&lt;=IF($L1400="",12,$L1400),MOD(12-$K1400,$N1400)=0),$J1400,0)))</f>
        <v>0</v>
      </c>
      <c r="AA1400" s="36" t="n">
        <f aca="false">SUM(O1400:Z1400)</f>
        <v>0</v>
      </c>
      <c r="AB1400" s="15" t="str">
        <f aca="false">IF(AND($B1400="",$D1400="",$J1400=""),"",IF($B1400="","Falta código",IF(ISNA(MATCH($B1400,LST_COD,0)),"Código no registrado en Trabajadores",IF($E1400="","Concepto no está en el catálogo",IF($M1400="ERR","Retención de otro empleador: Origen = Otro empleador",IF(OR($J1400="",$K1400=""),"Falta monto o mes",IF(OR($K1400&lt;1,$K1400&gt;12),"Mes inicio inválido",IF(AND($L1400&lt;&gt;"",OR($L1400&lt;$K1400,$L1400&gt;12)),"Mes fin inválido",IF($N1400="","Falta frecuencia",IF(AND($G1400&lt;&gt;"Otro empleador",SUMPRODUCT(($O1400:$Z1400&lt;&gt;0)*(((COLUMN($O1400:$Z1400)-14)&lt;INDEX(Trabajadores!$M$6:$M$105,MATCH($B1400,LST_COD,0)))+((COLUMN($O1400:$Z1400)-14)&gt;INDEX(Trabajadores!$N$6:$N$105,MATCH($B1400,LST_COD,0)))))&gt;0),"Aviso: hay meses fuera del periodo laboral","OK"))))))))))</f>
        <v/>
      </c>
    </row>
    <row r="1401" customFormat="false" ht="15" hidden="false" customHeight="false" outlineLevel="0" collapsed="false">
      <c r="A1401" s="23" t="n">
        <v>1396</v>
      </c>
      <c r="B1401" s="7"/>
      <c r="C1401" s="35" t="str">
        <f aca="false">IF($B1401="","",IFERROR(INDEX(Trabajadores!$D$6:$D$105,MATCH($B1401,LST_COD,0)),"¿Código?"))</f>
        <v/>
      </c>
      <c r="D1401" s="30"/>
      <c r="E1401" s="9" t="str">
        <f aca="false">IF($D1401="","",IFERROR(VLOOKUP($D1401,CONC_TABLA,2,FALSE()),""))</f>
        <v/>
      </c>
      <c r="F1401" s="9" t="str">
        <f aca="false">IF($D1401="","",IFERROR(VLOOKUP($D1401,CONC_TABLA,3,FALSE()),""))</f>
        <v/>
      </c>
      <c r="G1401" s="30"/>
      <c r="H1401" s="30"/>
      <c r="I1401" s="30"/>
      <c r="J1401" s="29"/>
      <c r="K1401" s="28"/>
      <c r="L1401" s="28"/>
      <c r="M1401" s="9" t="str">
        <f aca="false">IF(OR($B1401="",$E1401=""),"",IF($E1401="INA","INA",IF($G1401="Otro empleador",IF($E1401="RET","RETO",IF($E1401="ORD","OTO","OTX")),IF($E1401="RET","ERR",$E1401))))</f>
        <v/>
      </c>
      <c r="N1401" s="9" t="str">
        <f aca="false">IF($I1401="","",IFERROR(VLOOKUP($I1401,FREC_TABLA,2,FALSE()),""))</f>
        <v/>
      </c>
      <c r="O1401" s="19" t="n">
        <f aca="false">IF(OR($M1401="",$M1401="ERR",$J1401="",$K1401="",$N1401=""),0,IF($N1401=0,IF(AND(OR(1=7,1=12),1&gt;=$K1401,1&lt;=IF($L1401="",12,$L1401)),$J1401,0),IF(AND(1&gt;=$K1401,1&lt;=IF($L1401="",12,$L1401),MOD(1-$K1401,$N1401)=0),$J1401,0)))</f>
        <v>0</v>
      </c>
      <c r="P1401" s="19" t="n">
        <f aca="false">IF(OR($M1401="",$M1401="ERR",$J1401="",$K1401="",$N1401=""),0,IF($N1401=0,IF(AND(OR(2=7,2=12),2&gt;=$K1401,2&lt;=IF($L1401="",12,$L1401)),$J1401,0),IF(AND(2&gt;=$K1401,2&lt;=IF($L1401="",12,$L1401),MOD(2-$K1401,$N1401)=0),$J1401,0)))</f>
        <v>0</v>
      </c>
      <c r="Q1401" s="19" t="n">
        <f aca="false">IF(OR($M1401="",$M1401="ERR",$J1401="",$K1401="",$N1401=""),0,IF($N1401=0,IF(AND(OR(3=7,3=12),3&gt;=$K1401,3&lt;=IF($L1401="",12,$L1401)),$J1401,0),IF(AND(3&gt;=$K1401,3&lt;=IF($L1401="",12,$L1401),MOD(3-$K1401,$N1401)=0),$J1401,0)))</f>
        <v>0</v>
      </c>
      <c r="R1401" s="19" t="n">
        <f aca="false">IF(OR($M1401="",$M1401="ERR",$J1401="",$K1401="",$N1401=""),0,IF($N1401=0,IF(AND(OR(4=7,4=12),4&gt;=$K1401,4&lt;=IF($L1401="",12,$L1401)),$J1401,0),IF(AND(4&gt;=$K1401,4&lt;=IF($L1401="",12,$L1401),MOD(4-$K1401,$N1401)=0),$J1401,0)))</f>
        <v>0</v>
      </c>
      <c r="S1401" s="19" t="n">
        <f aca="false">IF(OR($M1401="",$M1401="ERR",$J1401="",$K1401="",$N1401=""),0,IF($N1401=0,IF(AND(OR(5=7,5=12),5&gt;=$K1401,5&lt;=IF($L1401="",12,$L1401)),$J1401,0),IF(AND(5&gt;=$K1401,5&lt;=IF($L1401="",12,$L1401),MOD(5-$K1401,$N1401)=0),$J1401,0)))</f>
        <v>0</v>
      </c>
      <c r="T1401" s="19" t="n">
        <f aca="false">IF(OR($M1401="",$M1401="ERR",$J1401="",$K1401="",$N1401=""),0,IF($N1401=0,IF(AND(OR(6=7,6=12),6&gt;=$K1401,6&lt;=IF($L1401="",12,$L1401)),$J1401,0),IF(AND(6&gt;=$K1401,6&lt;=IF($L1401="",12,$L1401),MOD(6-$K1401,$N1401)=0),$J1401,0)))</f>
        <v>0</v>
      </c>
      <c r="U1401" s="19" t="n">
        <f aca="false">IF(OR($M1401="",$M1401="ERR",$J1401="",$K1401="",$N1401=""),0,IF($N1401=0,IF(AND(OR(7=7,7=12),7&gt;=$K1401,7&lt;=IF($L1401="",12,$L1401)),$J1401,0),IF(AND(7&gt;=$K1401,7&lt;=IF($L1401="",12,$L1401),MOD(7-$K1401,$N1401)=0),$J1401,0)))</f>
        <v>0</v>
      </c>
      <c r="V1401" s="19" t="n">
        <f aca="false">IF(OR($M1401="",$M1401="ERR",$J1401="",$K1401="",$N1401=""),0,IF($N1401=0,IF(AND(OR(8=7,8=12),8&gt;=$K1401,8&lt;=IF($L1401="",12,$L1401)),$J1401,0),IF(AND(8&gt;=$K1401,8&lt;=IF($L1401="",12,$L1401),MOD(8-$K1401,$N1401)=0),$J1401,0)))</f>
        <v>0</v>
      </c>
      <c r="W1401" s="19" t="n">
        <f aca="false">IF(OR($M1401="",$M1401="ERR",$J1401="",$K1401="",$N1401=""),0,IF($N1401=0,IF(AND(OR(9=7,9=12),9&gt;=$K1401,9&lt;=IF($L1401="",12,$L1401)),$J1401,0),IF(AND(9&gt;=$K1401,9&lt;=IF($L1401="",12,$L1401),MOD(9-$K1401,$N1401)=0),$J1401,0)))</f>
        <v>0</v>
      </c>
      <c r="X1401" s="19" t="n">
        <f aca="false">IF(OR($M1401="",$M1401="ERR",$J1401="",$K1401="",$N1401=""),0,IF($N1401=0,IF(AND(OR(10=7,10=12),10&gt;=$K1401,10&lt;=IF($L1401="",12,$L1401)),$J1401,0),IF(AND(10&gt;=$K1401,10&lt;=IF($L1401="",12,$L1401),MOD(10-$K1401,$N1401)=0),$J1401,0)))</f>
        <v>0</v>
      </c>
      <c r="Y1401" s="19" t="n">
        <f aca="false">IF(OR($M1401="",$M1401="ERR",$J1401="",$K1401="",$N1401=""),0,IF($N1401=0,IF(AND(OR(11=7,11=12),11&gt;=$K1401,11&lt;=IF($L1401="",12,$L1401)),$J1401,0),IF(AND(11&gt;=$K1401,11&lt;=IF($L1401="",12,$L1401),MOD(11-$K1401,$N1401)=0),$J1401,0)))</f>
        <v>0</v>
      </c>
      <c r="Z1401" s="19" t="n">
        <f aca="false">IF(OR($M1401="",$M1401="ERR",$J1401="",$K1401="",$N1401=""),0,IF($N1401=0,IF(AND(OR(12=7,12=12),12&gt;=$K1401,12&lt;=IF($L1401="",12,$L1401)),$J1401,0),IF(AND(12&gt;=$K1401,12&lt;=IF($L1401="",12,$L1401),MOD(12-$K1401,$N1401)=0),$J1401,0)))</f>
        <v>0</v>
      </c>
      <c r="AA1401" s="36" t="n">
        <f aca="false">SUM(O1401:Z1401)</f>
        <v>0</v>
      </c>
      <c r="AB1401" s="15" t="str">
        <f aca="false">IF(AND($B1401="",$D1401="",$J1401=""),"",IF($B1401="","Falta código",IF(ISNA(MATCH($B1401,LST_COD,0)),"Código no registrado en Trabajadores",IF($E1401="","Concepto no está en el catálogo",IF($M1401="ERR","Retención de otro empleador: Origen = Otro empleador",IF(OR($J1401="",$K1401=""),"Falta monto o mes",IF(OR($K1401&lt;1,$K1401&gt;12),"Mes inicio inválido",IF(AND($L1401&lt;&gt;"",OR($L1401&lt;$K1401,$L1401&gt;12)),"Mes fin inválido",IF($N1401="","Falta frecuencia",IF(AND($G1401&lt;&gt;"Otro empleador",SUMPRODUCT(($O1401:$Z1401&lt;&gt;0)*(((COLUMN($O1401:$Z1401)-14)&lt;INDEX(Trabajadores!$M$6:$M$105,MATCH($B1401,LST_COD,0)))+((COLUMN($O1401:$Z1401)-14)&gt;INDEX(Trabajadores!$N$6:$N$105,MATCH($B1401,LST_COD,0)))))&gt;0),"Aviso: hay meses fuera del periodo laboral","OK"))))))))))</f>
        <v/>
      </c>
    </row>
    <row r="1402" customFormat="false" ht="15" hidden="false" customHeight="false" outlineLevel="0" collapsed="false">
      <c r="A1402" s="23" t="n">
        <v>1397</v>
      </c>
      <c r="B1402" s="7"/>
      <c r="C1402" s="35" t="str">
        <f aca="false">IF($B1402="","",IFERROR(INDEX(Trabajadores!$D$6:$D$105,MATCH($B1402,LST_COD,0)),"¿Código?"))</f>
        <v/>
      </c>
      <c r="D1402" s="30"/>
      <c r="E1402" s="9" t="str">
        <f aca="false">IF($D1402="","",IFERROR(VLOOKUP($D1402,CONC_TABLA,2,FALSE()),""))</f>
        <v/>
      </c>
      <c r="F1402" s="9" t="str">
        <f aca="false">IF($D1402="","",IFERROR(VLOOKUP($D1402,CONC_TABLA,3,FALSE()),""))</f>
        <v/>
      </c>
      <c r="G1402" s="30"/>
      <c r="H1402" s="30"/>
      <c r="I1402" s="30"/>
      <c r="J1402" s="29"/>
      <c r="K1402" s="28"/>
      <c r="L1402" s="28"/>
      <c r="M1402" s="9" t="str">
        <f aca="false">IF(OR($B1402="",$E1402=""),"",IF($E1402="INA","INA",IF($G1402="Otro empleador",IF($E1402="RET","RETO",IF($E1402="ORD","OTO","OTX")),IF($E1402="RET","ERR",$E1402))))</f>
        <v/>
      </c>
      <c r="N1402" s="9" t="str">
        <f aca="false">IF($I1402="","",IFERROR(VLOOKUP($I1402,FREC_TABLA,2,FALSE()),""))</f>
        <v/>
      </c>
      <c r="O1402" s="19" t="n">
        <f aca="false">IF(OR($M1402="",$M1402="ERR",$J1402="",$K1402="",$N1402=""),0,IF($N1402=0,IF(AND(OR(1=7,1=12),1&gt;=$K1402,1&lt;=IF($L1402="",12,$L1402)),$J1402,0),IF(AND(1&gt;=$K1402,1&lt;=IF($L1402="",12,$L1402),MOD(1-$K1402,$N1402)=0),$J1402,0)))</f>
        <v>0</v>
      </c>
      <c r="P1402" s="19" t="n">
        <f aca="false">IF(OR($M1402="",$M1402="ERR",$J1402="",$K1402="",$N1402=""),0,IF($N1402=0,IF(AND(OR(2=7,2=12),2&gt;=$K1402,2&lt;=IF($L1402="",12,$L1402)),$J1402,0),IF(AND(2&gt;=$K1402,2&lt;=IF($L1402="",12,$L1402),MOD(2-$K1402,$N1402)=0),$J1402,0)))</f>
        <v>0</v>
      </c>
      <c r="Q1402" s="19" t="n">
        <f aca="false">IF(OR($M1402="",$M1402="ERR",$J1402="",$K1402="",$N1402=""),0,IF($N1402=0,IF(AND(OR(3=7,3=12),3&gt;=$K1402,3&lt;=IF($L1402="",12,$L1402)),$J1402,0),IF(AND(3&gt;=$K1402,3&lt;=IF($L1402="",12,$L1402),MOD(3-$K1402,$N1402)=0),$J1402,0)))</f>
        <v>0</v>
      </c>
      <c r="R1402" s="19" t="n">
        <f aca="false">IF(OR($M1402="",$M1402="ERR",$J1402="",$K1402="",$N1402=""),0,IF($N1402=0,IF(AND(OR(4=7,4=12),4&gt;=$K1402,4&lt;=IF($L1402="",12,$L1402)),$J1402,0),IF(AND(4&gt;=$K1402,4&lt;=IF($L1402="",12,$L1402),MOD(4-$K1402,$N1402)=0),$J1402,0)))</f>
        <v>0</v>
      </c>
      <c r="S1402" s="19" t="n">
        <f aca="false">IF(OR($M1402="",$M1402="ERR",$J1402="",$K1402="",$N1402=""),0,IF($N1402=0,IF(AND(OR(5=7,5=12),5&gt;=$K1402,5&lt;=IF($L1402="",12,$L1402)),$J1402,0),IF(AND(5&gt;=$K1402,5&lt;=IF($L1402="",12,$L1402),MOD(5-$K1402,$N1402)=0),$J1402,0)))</f>
        <v>0</v>
      </c>
      <c r="T1402" s="19" t="n">
        <f aca="false">IF(OR($M1402="",$M1402="ERR",$J1402="",$K1402="",$N1402=""),0,IF($N1402=0,IF(AND(OR(6=7,6=12),6&gt;=$K1402,6&lt;=IF($L1402="",12,$L1402)),$J1402,0),IF(AND(6&gt;=$K1402,6&lt;=IF($L1402="",12,$L1402),MOD(6-$K1402,$N1402)=0),$J1402,0)))</f>
        <v>0</v>
      </c>
      <c r="U1402" s="19" t="n">
        <f aca="false">IF(OR($M1402="",$M1402="ERR",$J1402="",$K1402="",$N1402=""),0,IF($N1402=0,IF(AND(OR(7=7,7=12),7&gt;=$K1402,7&lt;=IF($L1402="",12,$L1402)),$J1402,0),IF(AND(7&gt;=$K1402,7&lt;=IF($L1402="",12,$L1402),MOD(7-$K1402,$N1402)=0),$J1402,0)))</f>
        <v>0</v>
      </c>
      <c r="V1402" s="19" t="n">
        <f aca="false">IF(OR($M1402="",$M1402="ERR",$J1402="",$K1402="",$N1402=""),0,IF($N1402=0,IF(AND(OR(8=7,8=12),8&gt;=$K1402,8&lt;=IF($L1402="",12,$L1402)),$J1402,0),IF(AND(8&gt;=$K1402,8&lt;=IF($L1402="",12,$L1402),MOD(8-$K1402,$N1402)=0),$J1402,0)))</f>
        <v>0</v>
      </c>
      <c r="W1402" s="19" t="n">
        <f aca="false">IF(OR($M1402="",$M1402="ERR",$J1402="",$K1402="",$N1402=""),0,IF($N1402=0,IF(AND(OR(9=7,9=12),9&gt;=$K1402,9&lt;=IF($L1402="",12,$L1402)),$J1402,0),IF(AND(9&gt;=$K1402,9&lt;=IF($L1402="",12,$L1402),MOD(9-$K1402,$N1402)=0),$J1402,0)))</f>
        <v>0</v>
      </c>
      <c r="X1402" s="19" t="n">
        <f aca="false">IF(OR($M1402="",$M1402="ERR",$J1402="",$K1402="",$N1402=""),0,IF($N1402=0,IF(AND(OR(10=7,10=12),10&gt;=$K1402,10&lt;=IF($L1402="",12,$L1402)),$J1402,0),IF(AND(10&gt;=$K1402,10&lt;=IF($L1402="",12,$L1402),MOD(10-$K1402,$N1402)=0),$J1402,0)))</f>
        <v>0</v>
      </c>
      <c r="Y1402" s="19" t="n">
        <f aca="false">IF(OR($M1402="",$M1402="ERR",$J1402="",$K1402="",$N1402=""),0,IF($N1402=0,IF(AND(OR(11=7,11=12),11&gt;=$K1402,11&lt;=IF($L1402="",12,$L1402)),$J1402,0),IF(AND(11&gt;=$K1402,11&lt;=IF($L1402="",12,$L1402),MOD(11-$K1402,$N1402)=0),$J1402,0)))</f>
        <v>0</v>
      </c>
      <c r="Z1402" s="19" t="n">
        <f aca="false">IF(OR($M1402="",$M1402="ERR",$J1402="",$K1402="",$N1402=""),0,IF($N1402=0,IF(AND(OR(12=7,12=12),12&gt;=$K1402,12&lt;=IF($L1402="",12,$L1402)),$J1402,0),IF(AND(12&gt;=$K1402,12&lt;=IF($L1402="",12,$L1402),MOD(12-$K1402,$N1402)=0),$J1402,0)))</f>
        <v>0</v>
      </c>
      <c r="AA1402" s="36" t="n">
        <f aca="false">SUM(O1402:Z1402)</f>
        <v>0</v>
      </c>
      <c r="AB1402" s="15" t="str">
        <f aca="false">IF(AND($B1402="",$D1402="",$J1402=""),"",IF($B1402="","Falta código",IF(ISNA(MATCH($B1402,LST_COD,0)),"Código no registrado en Trabajadores",IF($E1402="","Concepto no está en el catálogo",IF($M1402="ERR","Retención de otro empleador: Origen = Otro empleador",IF(OR($J1402="",$K1402=""),"Falta monto o mes",IF(OR($K1402&lt;1,$K1402&gt;12),"Mes inicio inválido",IF(AND($L1402&lt;&gt;"",OR($L1402&lt;$K1402,$L1402&gt;12)),"Mes fin inválido",IF($N1402="","Falta frecuencia",IF(AND($G1402&lt;&gt;"Otro empleador",SUMPRODUCT(($O1402:$Z1402&lt;&gt;0)*(((COLUMN($O1402:$Z1402)-14)&lt;INDEX(Trabajadores!$M$6:$M$105,MATCH($B1402,LST_COD,0)))+((COLUMN($O1402:$Z1402)-14)&gt;INDEX(Trabajadores!$N$6:$N$105,MATCH($B1402,LST_COD,0)))))&gt;0),"Aviso: hay meses fuera del periodo laboral","OK"))))))))))</f>
        <v/>
      </c>
    </row>
    <row r="1403" customFormat="false" ht="15" hidden="false" customHeight="false" outlineLevel="0" collapsed="false">
      <c r="A1403" s="23" t="n">
        <v>1398</v>
      </c>
      <c r="B1403" s="7"/>
      <c r="C1403" s="35" t="str">
        <f aca="false">IF($B1403="","",IFERROR(INDEX(Trabajadores!$D$6:$D$105,MATCH($B1403,LST_COD,0)),"¿Código?"))</f>
        <v/>
      </c>
      <c r="D1403" s="30"/>
      <c r="E1403" s="9" t="str">
        <f aca="false">IF($D1403="","",IFERROR(VLOOKUP($D1403,CONC_TABLA,2,FALSE()),""))</f>
        <v/>
      </c>
      <c r="F1403" s="9" t="str">
        <f aca="false">IF($D1403="","",IFERROR(VLOOKUP($D1403,CONC_TABLA,3,FALSE()),""))</f>
        <v/>
      </c>
      <c r="G1403" s="30"/>
      <c r="H1403" s="30"/>
      <c r="I1403" s="30"/>
      <c r="J1403" s="29"/>
      <c r="K1403" s="28"/>
      <c r="L1403" s="28"/>
      <c r="M1403" s="9" t="str">
        <f aca="false">IF(OR($B1403="",$E1403=""),"",IF($E1403="INA","INA",IF($G1403="Otro empleador",IF($E1403="RET","RETO",IF($E1403="ORD","OTO","OTX")),IF($E1403="RET","ERR",$E1403))))</f>
        <v/>
      </c>
      <c r="N1403" s="9" t="str">
        <f aca="false">IF($I1403="","",IFERROR(VLOOKUP($I1403,FREC_TABLA,2,FALSE()),""))</f>
        <v/>
      </c>
      <c r="O1403" s="19" t="n">
        <f aca="false">IF(OR($M1403="",$M1403="ERR",$J1403="",$K1403="",$N1403=""),0,IF($N1403=0,IF(AND(OR(1=7,1=12),1&gt;=$K1403,1&lt;=IF($L1403="",12,$L1403)),$J1403,0),IF(AND(1&gt;=$K1403,1&lt;=IF($L1403="",12,$L1403),MOD(1-$K1403,$N1403)=0),$J1403,0)))</f>
        <v>0</v>
      </c>
      <c r="P1403" s="19" t="n">
        <f aca="false">IF(OR($M1403="",$M1403="ERR",$J1403="",$K1403="",$N1403=""),0,IF($N1403=0,IF(AND(OR(2=7,2=12),2&gt;=$K1403,2&lt;=IF($L1403="",12,$L1403)),$J1403,0),IF(AND(2&gt;=$K1403,2&lt;=IF($L1403="",12,$L1403),MOD(2-$K1403,$N1403)=0),$J1403,0)))</f>
        <v>0</v>
      </c>
      <c r="Q1403" s="19" t="n">
        <f aca="false">IF(OR($M1403="",$M1403="ERR",$J1403="",$K1403="",$N1403=""),0,IF($N1403=0,IF(AND(OR(3=7,3=12),3&gt;=$K1403,3&lt;=IF($L1403="",12,$L1403)),$J1403,0),IF(AND(3&gt;=$K1403,3&lt;=IF($L1403="",12,$L1403),MOD(3-$K1403,$N1403)=0),$J1403,0)))</f>
        <v>0</v>
      </c>
      <c r="R1403" s="19" t="n">
        <f aca="false">IF(OR($M1403="",$M1403="ERR",$J1403="",$K1403="",$N1403=""),0,IF($N1403=0,IF(AND(OR(4=7,4=12),4&gt;=$K1403,4&lt;=IF($L1403="",12,$L1403)),$J1403,0),IF(AND(4&gt;=$K1403,4&lt;=IF($L1403="",12,$L1403),MOD(4-$K1403,$N1403)=0),$J1403,0)))</f>
        <v>0</v>
      </c>
      <c r="S1403" s="19" t="n">
        <f aca="false">IF(OR($M1403="",$M1403="ERR",$J1403="",$K1403="",$N1403=""),0,IF($N1403=0,IF(AND(OR(5=7,5=12),5&gt;=$K1403,5&lt;=IF($L1403="",12,$L1403)),$J1403,0),IF(AND(5&gt;=$K1403,5&lt;=IF($L1403="",12,$L1403),MOD(5-$K1403,$N1403)=0),$J1403,0)))</f>
        <v>0</v>
      </c>
      <c r="T1403" s="19" t="n">
        <f aca="false">IF(OR($M1403="",$M1403="ERR",$J1403="",$K1403="",$N1403=""),0,IF($N1403=0,IF(AND(OR(6=7,6=12),6&gt;=$K1403,6&lt;=IF($L1403="",12,$L1403)),$J1403,0),IF(AND(6&gt;=$K1403,6&lt;=IF($L1403="",12,$L1403),MOD(6-$K1403,$N1403)=0),$J1403,0)))</f>
        <v>0</v>
      </c>
      <c r="U1403" s="19" t="n">
        <f aca="false">IF(OR($M1403="",$M1403="ERR",$J1403="",$K1403="",$N1403=""),0,IF($N1403=0,IF(AND(OR(7=7,7=12),7&gt;=$K1403,7&lt;=IF($L1403="",12,$L1403)),$J1403,0),IF(AND(7&gt;=$K1403,7&lt;=IF($L1403="",12,$L1403),MOD(7-$K1403,$N1403)=0),$J1403,0)))</f>
        <v>0</v>
      </c>
      <c r="V1403" s="19" t="n">
        <f aca="false">IF(OR($M1403="",$M1403="ERR",$J1403="",$K1403="",$N1403=""),0,IF($N1403=0,IF(AND(OR(8=7,8=12),8&gt;=$K1403,8&lt;=IF($L1403="",12,$L1403)),$J1403,0),IF(AND(8&gt;=$K1403,8&lt;=IF($L1403="",12,$L1403),MOD(8-$K1403,$N1403)=0),$J1403,0)))</f>
        <v>0</v>
      </c>
      <c r="W1403" s="19" t="n">
        <f aca="false">IF(OR($M1403="",$M1403="ERR",$J1403="",$K1403="",$N1403=""),0,IF($N1403=0,IF(AND(OR(9=7,9=12),9&gt;=$K1403,9&lt;=IF($L1403="",12,$L1403)),$J1403,0),IF(AND(9&gt;=$K1403,9&lt;=IF($L1403="",12,$L1403),MOD(9-$K1403,$N1403)=0),$J1403,0)))</f>
        <v>0</v>
      </c>
      <c r="X1403" s="19" t="n">
        <f aca="false">IF(OR($M1403="",$M1403="ERR",$J1403="",$K1403="",$N1403=""),0,IF($N1403=0,IF(AND(OR(10=7,10=12),10&gt;=$K1403,10&lt;=IF($L1403="",12,$L1403)),$J1403,0),IF(AND(10&gt;=$K1403,10&lt;=IF($L1403="",12,$L1403),MOD(10-$K1403,$N1403)=0),$J1403,0)))</f>
        <v>0</v>
      </c>
      <c r="Y1403" s="19" t="n">
        <f aca="false">IF(OR($M1403="",$M1403="ERR",$J1403="",$K1403="",$N1403=""),0,IF($N1403=0,IF(AND(OR(11=7,11=12),11&gt;=$K1403,11&lt;=IF($L1403="",12,$L1403)),$J1403,0),IF(AND(11&gt;=$K1403,11&lt;=IF($L1403="",12,$L1403),MOD(11-$K1403,$N1403)=0),$J1403,0)))</f>
        <v>0</v>
      </c>
      <c r="Z1403" s="19" t="n">
        <f aca="false">IF(OR($M1403="",$M1403="ERR",$J1403="",$K1403="",$N1403=""),0,IF($N1403=0,IF(AND(OR(12=7,12=12),12&gt;=$K1403,12&lt;=IF($L1403="",12,$L1403)),$J1403,0),IF(AND(12&gt;=$K1403,12&lt;=IF($L1403="",12,$L1403),MOD(12-$K1403,$N1403)=0),$J1403,0)))</f>
        <v>0</v>
      </c>
      <c r="AA1403" s="36" t="n">
        <f aca="false">SUM(O1403:Z1403)</f>
        <v>0</v>
      </c>
      <c r="AB1403" s="15" t="str">
        <f aca="false">IF(AND($B1403="",$D1403="",$J1403=""),"",IF($B1403="","Falta código",IF(ISNA(MATCH($B1403,LST_COD,0)),"Código no registrado en Trabajadores",IF($E1403="","Concepto no está en el catálogo",IF($M1403="ERR","Retención de otro empleador: Origen = Otro empleador",IF(OR($J1403="",$K1403=""),"Falta monto o mes",IF(OR($K1403&lt;1,$K1403&gt;12),"Mes inicio inválido",IF(AND($L1403&lt;&gt;"",OR($L1403&lt;$K1403,$L1403&gt;12)),"Mes fin inválido",IF($N1403="","Falta frecuencia",IF(AND($G1403&lt;&gt;"Otro empleador",SUMPRODUCT(($O1403:$Z1403&lt;&gt;0)*(((COLUMN($O1403:$Z1403)-14)&lt;INDEX(Trabajadores!$M$6:$M$105,MATCH($B1403,LST_COD,0)))+((COLUMN($O1403:$Z1403)-14)&gt;INDEX(Trabajadores!$N$6:$N$105,MATCH($B1403,LST_COD,0)))))&gt;0),"Aviso: hay meses fuera del periodo laboral","OK"))))))))))</f>
        <v/>
      </c>
    </row>
    <row r="1404" customFormat="false" ht="15" hidden="false" customHeight="false" outlineLevel="0" collapsed="false">
      <c r="A1404" s="23" t="n">
        <v>1399</v>
      </c>
      <c r="B1404" s="7"/>
      <c r="C1404" s="35" t="str">
        <f aca="false">IF($B1404="","",IFERROR(INDEX(Trabajadores!$D$6:$D$105,MATCH($B1404,LST_COD,0)),"¿Código?"))</f>
        <v/>
      </c>
      <c r="D1404" s="30"/>
      <c r="E1404" s="9" t="str">
        <f aca="false">IF($D1404="","",IFERROR(VLOOKUP($D1404,CONC_TABLA,2,FALSE()),""))</f>
        <v/>
      </c>
      <c r="F1404" s="9" t="str">
        <f aca="false">IF($D1404="","",IFERROR(VLOOKUP($D1404,CONC_TABLA,3,FALSE()),""))</f>
        <v/>
      </c>
      <c r="G1404" s="30"/>
      <c r="H1404" s="30"/>
      <c r="I1404" s="30"/>
      <c r="J1404" s="29"/>
      <c r="K1404" s="28"/>
      <c r="L1404" s="28"/>
      <c r="M1404" s="9" t="str">
        <f aca="false">IF(OR($B1404="",$E1404=""),"",IF($E1404="INA","INA",IF($G1404="Otro empleador",IF($E1404="RET","RETO",IF($E1404="ORD","OTO","OTX")),IF($E1404="RET","ERR",$E1404))))</f>
        <v/>
      </c>
      <c r="N1404" s="9" t="str">
        <f aca="false">IF($I1404="","",IFERROR(VLOOKUP($I1404,FREC_TABLA,2,FALSE()),""))</f>
        <v/>
      </c>
      <c r="O1404" s="19" t="n">
        <f aca="false">IF(OR($M1404="",$M1404="ERR",$J1404="",$K1404="",$N1404=""),0,IF($N1404=0,IF(AND(OR(1=7,1=12),1&gt;=$K1404,1&lt;=IF($L1404="",12,$L1404)),$J1404,0),IF(AND(1&gt;=$K1404,1&lt;=IF($L1404="",12,$L1404),MOD(1-$K1404,$N1404)=0),$J1404,0)))</f>
        <v>0</v>
      </c>
      <c r="P1404" s="19" t="n">
        <f aca="false">IF(OR($M1404="",$M1404="ERR",$J1404="",$K1404="",$N1404=""),0,IF($N1404=0,IF(AND(OR(2=7,2=12),2&gt;=$K1404,2&lt;=IF($L1404="",12,$L1404)),$J1404,0),IF(AND(2&gt;=$K1404,2&lt;=IF($L1404="",12,$L1404),MOD(2-$K1404,$N1404)=0),$J1404,0)))</f>
        <v>0</v>
      </c>
      <c r="Q1404" s="19" t="n">
        <f aca="false">IF(OR($M1404="",$M1404="ERR",$J1404="",$K1404="",$N1404=""),0,IF($N1404=0,IF(AND(OR(3=7,3=12),3&gt;=$K1404,3&lt;=IF($L1404="",12,$L1404)),$J1404,0),IF(AND(3&gt;=$K1404,3&lt;=IF($L1404="",12,$L1404),MOD(3-$K1404,$N1404)=0),$J1404,0)))</f>
        <v>0</v>
      </c>
      <c r="R1404" s="19" t="n">
        <f aca="false">IF(OR($M1404="",$M1404="ERR",$J1404="",$K1404="",$N1404=""),0,IF($N1404=0,IF(AND(OR(4=7,4=12),4&gt;=$K1404,4&lt;=IF($L1404="",12,$L1404)),$J1404,0),IF(AND(4&gt;=$K1404,4&lt;=IF($L1404="",12,$L1404),MOD(4-$K1404,$N1404)=0),$J1404,0)))</f>
        <v>0</v>
      </c>
      <c r="S1404" s="19" t="n">
        <f aca="false">IF(OR($M1404="",$M1404="ERR",$J1404="",$K1404="",$N1404=""),0,IF($N1404=0,IF(AND(OR(5=7,5=12),5&gt;=$K1404,5&lt;=IF($L1404="",12,$L1404)),$J1404,0),IF(AND(5&gt;=$K1404,5&lt;=IF($L1404="",12,$L1404),MOD(5-$K1404,$N1404)=0),$J1404,0)))</f>
        <v>0</v>
      </c>
      <c r="T1404" s="19" t="n">
        <f aca="false">IF(OR($M1404="",$M1404="ERR",$J1404="",$K1404="",$N1404=""),0,IF($N1404=0,IF(AND(OR(6=7,6=12),6&gt;=$K1404,6&lt;=IF($L1404="",12,$L1404)),$J1404,0),IF(AND(6&gt;=$K1404,6&lt;=IF($L1404="",12,$L1404),MOD(6-$K1404,$N1404)=0),$J1404,0)))</f>
        <v>0</v>
      </c>
      <c r="U1404" s="19" t="n">
        <f aca="false">IF(OR($M1404="",$M1404="ERR",$J1404="",$K1404="",$N1404=""),0,IF($N1404=0,IF(AND(OR(7=7,7=12),7&gt;=$K1404,7&lt;=IF($L1404="",12,$L1404)),$J1404,0),IF(AND(7&gt;=$K1404,7&lt;=IF($L1404="",12,$L1404),MOD(7-$K1404,$N1404)=0),$J1404,0)))</f>
        <v>0</v>
      </c>
      <c r="V1404" s="19" t="n">
        <f aca="false">IF(OR($M1404="",$M1404="ERR",$J1404="",$K1404="",$N1404=""),0,IF($N1404=0,IF(AND(OR(8=7,8=12),8&gt;=$K1404,8&lt;=IF($L1404="",12,$L1404)),$J1404,0),IF(AND(8&gt;=$K1404,8&lt;=IF($L1404="",12,$L1404),MOD(8-$K1404,$N1404)=0),$J1404,0)))</f>
        <v>0</v>
      </c>
      <c r="W1404" s="19" t="n">
        <f aca="false">IF(OR($M1404="",$M1404="ERR",$J1404="",$K1404="",$N1404=""),0,IF($N1404=0,IF(AND(OR(9=7,9=12),9&gt;=$K1404,9&lt;=IF($L1404="",12,$L1404)),$J1404,0),IF(AND(9&gt;=$K1404,9&lt;=IF($L1404="",12,$L1404),MOD(9-$K1404,$N1404)=0),$J1404,0)))</f>
        <v>0</v>
      </c>
      <c r="X1404" s="19" t="n">
        <f aca="false">IF(OR($M1404="",$M1404="ERR",$J1404="",$K1404="",$N1404=""),0,IF($N1404=0,IF(AND(OR(10=7,10=12),10&gt;=$K1404,10&lt;=IF($L1404="",12,$L1404)),$J1404,0),IF(AND(10&gt;=$K1404,10&lt;=IF($L1404="",12,$L1404),MOD(10-$K1404,$N1404)=0),$J1404,0)))</f>
        <v>0</v>
      </c>
      <c r="Y1404" s="19" t="n">
        <f aca="false">IF(OR($M1404="",$M1404="ERR",$J1404="",$K1404="",$N1404=""),0,IF($N1404=0,IF(AND(OR(11=7,11=12),11&gt;=$K1404,11&lt;=IF($L1404="",12,$L1404)),$J1404,0),IF(AND(11&gt;=$K1404,11&lt;=IF($L1404="",12,$L1404),MOD(11-$K1404,$N1404)=0),$J1404,0)))</f>
        <v>0</v>
      </c>
      <c r="Z1404" s="19" t="n">
        <f aca="false">IF(OR($M1404="",$M1404="ERR",$J1404="",$K1404="",$N1404=""),0,IF($N1404=0,IF(AND(OR(12=7,12=12),12&gt;=$K1404,12&lt;=IF($L1404="",12,$L1404)),$J1404,0),IF(AND(12&gt;=$K1404,12&lt;=IF($L1404="",12,$L1404),MOD(12-$K1404,$N1404)=0),$J1404,0)))</f>
        <v>0</v>
      </c>
      <c r="AA1404" s="36" t="n">
        <f aca="false">SUM(O1404:Z1404)</f>
        <v>0</v>
      </c>
      <c r="AB1404" s="15" t="str">
        <f aca="false">IF(AND($B1404="",$D1404="",$J1404=""),"",IF($B1404="","Falta código",IF(ISNA(MATCH($B1404,LST_COD,0)),"Código no registrado en Trabajadores",IF($E1404="","Concepto no está en el catálogo",IF($M1404="ERR","Retención de otro empleador: Origen = Otro empleador",IF(OR($J1404="",$K1404=""),"Falta monto o mes",IF(OR($K1404&lt;1,$K1404&gt;12),"Mes inicio inválido",IF(AND($L1404&lt;&gt;"",OR($L1404&lt;$K1404,$L1404&gt;12)),"Mes fin inválido",IF($N1404="","Falta frecuencia",IF(AND($G1404&lt;&gt;"Otro empleador",SUMPRODUCT(($O1404:$Z1404&lt;&gt;0)*(((COLUMN($O1404:$Z1404)-14)&lt;INDEX(Trabajadores!$M$6:$M$105,MATCH($B1404,LST_COD,0)))+((COLUMN($O1404:$Z1404)-14)&gt;INDEX(Trabajadores!$N$6:$N$105,MATCH($B1404,LST_COD,0)))))&gt;0),"Aviso: hay meses fuera del periodo laboral","OK"))))))))))</f>
        <v/>
      </c>
    </row>
    <row r="1405" customFormat="false" ht="15" hidden="false" customHeight="false" outlineLevel="0" collapsed="false">
      <c r="A1405" s="23" t="n">
        <v>1400</v>
      </c>
      <c r="B1405" s="7"/>
      <c r="C1405" s="35" t="str">
        <f aca="false">IF($B1405="","",IFERROR(INDEX(Trabajadores!$D$6:$D$105,MATCH($B1405,LST_COD,0)),"¿Código?"))</f>
        <v/>
      </c>
      <c r="D1405" s="30"/>
      <c r="E1405" s="9" t="str">
        <f aca="false">IF($D1405="","",IFERROR(VLOOKUP($D1405,CONC_TABLA,2,FALSE()),""))</f>
        <v/>
      </c>
      <c r="F1405" s="9" t="str">
        <f aca="false">IF($D1405="","",IFERROR(VLOOKUP($D1405,CONC_TABLA,3,FALSE()),""))</f>
        <v/>
      </c>
      <c r="G1405" s="30"/>
      <c r="H1405" s="30"/>
      <c r="I1405" s="30"/>
      <c r="J1405" s="29"/>
      <c r="K1405" s="28"/>
      <c r="L1405" s="28"/>
      <c r="M1405" s="9" t="str">
        <f aca="false">IF(OR($B1405="",$E1405=""),"",IF($E1405="INA","INA",IF($G1405="Otro empleador",IF($E1405="RET","RETO",IF($E1405="ORD","OTO","OTX")),IF($E1405="RET","ERR",$E1405))))</f>
        <v/>
      </c>
      <c r="N1405" s="9" t="str">
        <f aca="false">IF($I1405="","",IFERROR(VLOOKUP($I1405,FREC_TABLA,2,FALSE()),""))</f>
        <v/>
      </c>
      <c r="O1405" s="19" t="n">
        <f aca="false">IF(OR($M1405="",$M1405="ERR",$J1405="",$K1405="",$N1405=""),0,IF($N1405=0,IF(AND(OR(1=7,1=12),1&gt;=$K1405,1&lt;=IF($L1405="",12,$L1405)),$J1405,0),IF(AND(1&gt;=$K1405,1&lt;=IF($L1405="",12,$L1405),MOD(1-$K1405,$N1405)=0),$J1405,0)))</f>
        <v>0</v>
      </c>
      <c r="P1405" s="19" t="n">
        <f aca="false">IF(OR($M1405="",$M1405="ERR",$J1405="",$K1405="",$N1405=""),0,IF($N1405=0,IF(AND(OR(2=7,2=12),2&gt;=$K1405,2&lt;=IF($L1405="",12,$L1405)),$J1405,0),IF(AND(2&gt;=$K1405,2&lt;=IF($L1405="",12,$L1405),MOD(2-$K1405,$N1405)=0),$J1405,0)))</f>
        <v>0</v>
      </c>
      <c r="Q1405" s="19" t="n">
        <f aca="false">IF(OR($M1405="",$M1405="ERR",$J1405="",$K1405="",$N1405=""),0,IF($N1405=0,IF(AND(OR(3=7,3=12),3&gt;=$K1405,3&lt;=IF($L1405="",12,$L1405)),$J1405,0),IF(AND(3&gt;=$K1405,3&lt;=IF($L1405="",12,$L1405),MOD(3-$K1405,$N1405)=0),$J1405,0)))</f>
        <v>0</v>
      </c>
      <c r="R1405" s="19" t="n">
        <f aca="false">IF(OR($M1405="",$M1405="ERR",$J1405="",$K1405="",$N1405=""),0,IF($N1405=0,IF(AND(OR(4=7,4=12),4&gt;=$K1405,4&lt;=IF($L1405="",12,$L1405)),$J1405,0),IF(AND(4&gt;=$K1405,4&lt;=IF($L1405="",12,$L1405),MOD(4-$K1405,$N1405)=0),$J1405,0)))</f>
        <v>0</v>
      </c>
      <c r="S1405" s="19" t="n">
        <f aca="false">IF(OR($M1405="",$M1405="ERR",$J1405="",$K1405="",$N1405=""),0,IF($N1405=0,IF(AND(OR(5=7,5=12),5&gt;=$K1405,5&lt;=IF($L1405="",12,$L1405)),$J1405,0),IF(AND(5&gt;=$K1405,5&lt;=IF($L1405="",12,$L1405),MOD(5-$K1405,$N1405)=0),$J1405,0)))</f>
        <v>0</v>
      </c>
      <c r="T1405" s="19" t="n">
        <f aca="false">IF(OR($M1405="",$M1405="ERR",$J1405="",$K1405="",$N1405=""),0,IF($N1405=0,IF(AND(OR(6=7,6=12),6&gt;=$K1405,6&lt;=IF($L1405="",12,$L1405)),$J1405,0),IF(AND(6&gt;=$K1405,6&lt;=IF($L1405="",12,$L1405),MOD(6-$K1405,$N1405)=0),$J1405,0)))</f>
        <v>0</v>
      </c>
      <c r="U1405" s="19" t="n">
        <f aca="false">IF(OR($M1405="",$M1405="ERR",$J1405="",$K1405="",$N1405=""),0,IF($N1405=0,IF(AND(OR(7=7,7=12),7&gt;=$K1405,7&lt;=IF($L1405="",12,$L1405)),$J1405,0),IF(AND(7&gt;=$K1405,7&lt;=IF($L1405="",12,$L1405),MOD(7-$K1405,$N1405)=0),$J1405,0)))</f>
        <v>0</v>
      </c>
      <c r="V1405" s="19" t="n">
        <f aca="false">IF(OR($M1405="",$M1405="ERR",$J1405="",$K1405="",$N1405=""),0,IF($N1405=0,IF(AND(OR(8=7,8=12),8&gt;=$K1405,8&lt;=IF($L1405="",12,$L1405)),$J1405,0),IF(AND(8&gt;=$K1405,8&lt;=IF($L1405="",12,$L1405),MOD(8-$K1405,$N1405)=0),$J1405,0)))</f>
        <v>0</v>
      </c>
      <c r="W1405" s="19" t="n">
        <f aca="false">IF(OR($M1405="",$M1405="ERR",$J1405="",$K1405="",$N1405=""),0,IF($N1405=0,IF(AND(OR(9=7,9=12),9&gt;=$K1405,9&lt;=IF($L1405="",12,$L1405)),$J1405,0),IF(AND(9&gt;=$K1405,9&lt;=IF($L1405="",12,$L1405),MOD(9-$K1405,$N1405)=0),$J1405,0)))</f>
        <v>0</v>
      </c>
      <c r="X1405" s="19" t="n">
        <f aca="false">IF(OR($M1405="",$M1405="ERR",$J1405="",$K1405="",$N1405=""),0,IF($N1405=0,IF(AND(OR(10=7,10=12),10&gt;=$K1405,10&lt;=IF($L1405="",12,$L1405)),$J1405,0),IF(AND(10&gt;=$K1405,10&lt;=IF($L1405="",12,$L1405),MOD(10-$K1405,$N1405)=0),$J1405,0)))</f>
        <v>0</v>
      </c>
      <c r="Y1405" s="19" t="n">
        <f aca="false">IF(OR($M1405="",$M1405="ERR",$J1405="",$K1405="",$N1405=""),0,IF($N1405=0,IF(AND(OR(11=7,11=12),11&gt;=$K1405,11&lt;=IF($L1405="",12,$L1405)),$J1405,0),IF(AND(11&gt;=$K1405,11&lt;=IF($L1405="",12,$L1405),MOD(11-$K1405,$N1405)=0),$J1405,0)))</f>
        <v>0</v>
      </c>
      <c r="Z1405" s="19" t="n">
        <f aca="false">IF(OR($M1405="",$M1405="ERR",$J1405="",$K1405="",$N1405=""),0,IF($N1405=0,IF(AND(OR(12=7,12=12),12&gt;=$K1405,12&lt;=IF($L1405="",12,$L1405)),$J1405,0),IF(AND(12&gt;=$K1405,12&lt;=IF($L1405="",12,$L1405),MOD(12-$K1405,$N1405)=0),$J1405,0)))</f>
        <v>0</v>
      </c>
      <c r="AA1405" s="36" t="n">
        <f aca="false">SUM(O1405:Z1405)</f>
        <v>0</v>
      </c>
      <c r="AB1405" s="15" t="str">
        <f aca="false">IF(AND($B1405="",$D1405="",$J1405=""),"",IF($B1405="","Falta código",IF(ISNA(MATCH($B1405,LST_COD,0)),"Código no registrado en Trabajadores",IF($E1405="","Concepto no está en el catálogo",IF($M1405="ERR","Retención de otro empleador: Origen = Otro empleador",IF(OR($J1405="",$K1405=""),"Falta monto o mes",IF(OR($K1405&lt;1,$K1405&gt;12),"Mes inicio inválido",IF(AND($L1405&lt;&gt;"",OR($L1405&lt;$K1405,$L1405&gt;12)),"Mes fin inválido",IF($N1405="","Falta frecuencia",IF(AND($G1405&lt;&gt;"Otro empleador",SUMPRODUCT(($O1405:$Z1405&lt;&gt;0)*(((COLUMN($O1405:$Z1405)-14)&lt;INDEX(Trabajadores!$M$6:$M$105,MATCH($B1405,LST_COD,0)))+((COLUMN($O1405:$Z1405)-14)&gt;INDEX(Trabajadores!$N$6:$N$105,MATCH($B1405,LST_COD,0)))))&gt;0),"Aviso: hay meses fuera del periodo laboral","OK"))))))))))</f>
        <v/>
      </c>
    </row>
    <row r="1406" customFormat="false" ht="15" hidden="false" customHeight="false" outlineLevel="0" collapsed="false">
      <c r="A1406" s="23" t="n">
        <v>1401</v>
      </c>
      <c r="B1406" s="7"/>
      <c r="C1406" s="35" t="str">
        <f aca="false">IF($B1406="","",IFERROR(INDEX(Trabajadores!$D$6:$D$105,MATCH($B1406,LST_COD,0)),"¿Código?"))</f>
        <v/>
      </c>
      <c r="D1406" s="30"/>
      <c r="E1406" s="9" t="str">
        <f aca="false">IF($D1406="","",IFERROR(VLOOKUP($D1406,CONC_TABLA,2,FALSE()),""))</f>
        <v/>
      </c>
      <c r="F1406" s="9" t="str">
        <f aca="false">IF($D1406="","",IFERROR(VLOOKUP($D1406,CONC_TABLA,3,FALSE()),""))</f>
        <v/>
      </c>
      <c r="G1406" s="30"/>
      <c r="H1406" s="30"/>
      <c r="I1406" s="30"/>
      <c r="J1406" s="29"/>
      <c r="K1406" s="28"/>
      <c r="L1406" s="28"/>
      <c r="M1406" s="9" t="str">
        <f aca="false">IF(OR($B1406="",$E1406=""),"",IF($E1406="INA","INA",IF($G1406="Otro empleador",IF($E1406="RET","RETO",IF($E1406="ORD","OTO","OTX")),IF($E1406="RET","ERR",$E1406))))</f>
        <v/>
      </c>
      <c r="N1406" s="9" t="str">
        <f aca="false">IF($I1406="","",IFERROR(VLOOKUP($I1406,FREC_TABLA,2,FALSE()),""))</f>
        <v/>
      </c>
      <c r="O1406" s="19" t="n">
        <f aca="false">IF(OR($M1406="",$M1406="ERR",$J1406="",$K1406="",$N1406=""),0,IF($N1406=0,IF(AND(OR(1=7,1=12),1&gt;=$K1406,1&lt;=IF($L1406="",12,$L1406)),$J1406,0),IF(AND(1&gt;=$K1406,1&lt;=IF($L1406="",12,$L1406),MOD(1-$K1406,$N1406)=0),$J1406,0)))</f>
        <v>0</v>
      </c>
      <c r="P1406" s="19" t="n">
        <f aca="false">IF(OR($M1406="",$M1406="ERR",$J1406="",$K1406="",$N1406=""),0,IF($N1406=0,IF(AND(OR(2=7,2=12),2&gt;=$K1406,2&lt;=IF($L1406="",12,$L1406)),$J1406,0),IF(AND(2&gt;=$K1406,2&lt;=IF($L1406="",12,$L1406),MOD(2-$K1406,$N1406)=0),$J1406,0)))</f>
        <v>0</v>
      </c>
      <c r="Q1406" s="19" t="n">
        <f aca="false">IF(OR($M1406="",$M1406="ERR",$J1406="",$K1406="",$N1406=""),0,IF($N1406=0,IF(AND(OR(3=7,3=12),3&gt;=$K1406,3&lt;=IF($L1406="",12,$L1406)),$J1406,0),IF(AND(3&gt;=$K1406,3&lt;=IF($L1406="",12,$L1406),MOD(3-$K1406,$N1406)=0),$J1406,0)))</f>
        <v>0</v>
      </c>
      <c r="R1406" s="19" t="n">
        <f aca="false">IF(OR($M1406="",$M1406="ERR",$J1406="",$K1406="",$N1406=""),0,IF($N1406=0,IF(AND(OR(4=7,4=12),4&gt;=$K1406,4&lt;=IF($L1406="",12,$L1406)),$J1406,0),IF(AND(4&gt;=$K1406,4&lt;=IF($L1406="",12,$L1406),MOD(4-$K1406,$N1406)=0),$J1406,0)))</f>
        <v>0</v>
      </c>
      <c r="S1406" s="19" t="n">
        <f aca="false">IF(OR($M1406="",$M1406="ERR",$J1406="",$K1406="",$N1406=""),0,IF($N1406=0,IF(AND(OR(5=7,5=12),5&gt;=$K1406,5&lt;=IF($L1406="",12,$L1406)),$J1406,0),IF(AND(5&gt;=$K1406,5&lt;=IF($L1406="",12,$L1406),MOD(5-$K1406,$N1406)=0),$J1406,0)))</f>
        <v>0</v>
      </c>
      <c r="T1406" s="19" t="n">
        <f aca="false">IF(OR($M1406="",$M1406="ERR",$J1406="",$K1406="",$N1406=""),0,IF($N1406=0,IF(AND(OR(6=7,6=12),6&gt;=$K1406,6&lt;=IF($L1406="",12,$L1406)),$J1406,0),IF(AND(6&gt;=$K1406,6&lt;=IF($L1406="",12,$L1406),MOD(6-$K1406,$N1406)=0),$J1406,0)))</f>
        <v>0</v>
      </c>
      <c r="U1406" s="19" t="n">
        <f aca="false">IF(OR($M1406="",$M1406="ERR",$J1406="",$K1406="",$N1406=""),0,IF($N1406=0,IF(AND(OR(7=7,7=12),7&gt;=$K1406,7&lt;=IF($L1406="",12,$L1406)),$J1406,0),IF(AND(7&gt;=$K1406,7&lt;=IF($L1406="",12,$L1406),MOD(7-$K1406,$N1406)=0),$J1406,0)))</f>
        <v>0</v>
      </c>
      <c r="V1406" s="19" t="n">
        <f aca="false">IF(OR($M1406="",$M1406="ERR",$J1406="",$K1406="",$N1406=""),0,IF($N1406=0,IF(AND(OR(8=7,8=12),8&gt;=$K1406,8&lt;=IF($L1406="",12,$L1406)),$J1406,0),IF(AND(8&gt;=$K1406,8&lt;=IF($L1406="",12,$L1406),MOD(8-$K1406,$N1406)=0),$J1406,0)))</f>
        <v>0</v>
      </c>
      <c r="W1406" s="19" t="n">
        <f aca="false">IF(OR($M1406="",$M1406="ERR",$J1406="",$K1406="",$N1406=""),0,IF($N1406=0,IF(AND(OR(9=7,9=12),9&gt;=$K1406,9&lt;=IF($L1406="",12,$L1406)),$J1406,0),IF(AND(9&gt;=$K1406,9&lt;=IF($L1406="",12,$L1406),MOD(9-$K1406,$N1406)=0),$J1406,0)))</f>
        <v>0</v>
      </c>
      <c r="X1406" s="19" t="n">
        <f aca="false">IF(OR($M1406="",$M1406="ERR",$J1406="",$K1406="",$N1406=""),0,IF($N1406=0,IF(AND(OR(10=7,10=12),10&gt;=$K1406,10&lt;=IF($L1406="",12,$L1406)),$J1406,0),IF(AND(10&gt;=$K1406,10&lt;=IF($L1406="",12,$L1406),MOD(10-$K1406,$N1406)=0),$J1406,0)))</f>
        <v>0</v>
      </c>
      <c r="Y1406" s="19" t="n">
        <f aca="false">IF(OR($M1406="",$M1406="ERR",$J1406="",$K1406="",$N1406=""),0,IF($N1406=0,IF(AND(OR(11=7,11=12),11&gt;=$K1406,11&lt;=IF($L1406="",12,$L1406)),$J1406,0),IF(AND(11&gt;=$K1406,11&lt;=IF($L1406="",12,$L1406),MOD(11-$K1406,$N1406)=0),$J1406,0)))</f>
        <v>0</v>
      </c>
      <c r="Z1406" s="19" t="n">
        <f aca="false">IF(OR($M1406="",$M1406="ERR",$J1406="",$K1406="",$N1406=""),0,IF($N1406=0,IF(AND(OR(12=7,12=12),12&gt;=$K1406,12&lt;=IF($L1406="",12,$L1406)),$J1406,0),IF(AND(12&gt;=$K1406,12&lt;=IF($L1406="",12,$L1406),MOD(12-$K1406,$N1406)=0),$J1406,0)))</f>
        <v>0</v>
      </c>
      <c r="AA1406" s="36" t="n">
        <f aca="false">SUM(O1406:Z1406)</f>
        <v>0</v>
      </c>
      <c r="AB1406" s="15" t="str">
        <f aca="false">IF(AND($B1406="",$D1406="",$J1406=""),"",IF($B1406="","Falta código",IF(ISNA(MATCH($B1406,LST_COD,0)),"Código no registrado en Trabajadores",IF($E1406="","Concepto no está en el catálogo",IF($M1406="ERR","Retención de otro empleador: Origen = Otro empleador",IF(OR($J1406="",$K1406=""),"Falta monto o mes",IF(OR($K1406&lt;1,$K1406&gt;12),"Mes inicio inválido",IF(AND($L1406&lt;&gt;"",OR($L1406&lt;$K1406,$L1406&gt;12)),"Mes fin inválido",IF($N1406="","Falta frecuencia",IF(AND($G1406&lt;&gt;"Otro empleador",SUMPRODUCT(($O1406:$Z1406&lt;&gt;0)*(((COLUMN($O1406:$Z1406)-14)&lt;INDEX(Trabajadores!$M$6:$M$105,MATCH($B1406,LST_COD,0)))+((COLUMN($O1406:$Z1406)-14)&gt;INDEX(Trabajadores!$N$6:$N$105,MATCH($B1406,LST_COD,0)))))&gt;0),"Aviso: hay meses fuera del periodo laboral","OK"))))))))))</f>
        <v/>
      </c>
    </row>
    <row r="1407" customFormat="false" ht="15" hidden="false" customHeight="false" outlineLevel="0" collapsed="false">
      <c r="A1407" s="23" t="n">
        <v>1402</v>
      </c>
      <c r="B1407" s="7"/>
      <c r="C1407" s="35" t="str">
        <f aca="false">IF($B1407="","",IFERROR(INDEX(Trabajadores!$D$6:$D$105,MATCH($B1407,LST_COD,0)),"¿Código?"))</f>
        <v/>
      </c>
      <c r="D1407" s="30"/>
      <c r="E1407" s="9" t="str">
        <f aca="false">IF($D1407="","",IFERROR(VLOOKUP($D1407,CONC_TABLA,2,FALSE()),""))</f>
        <v/>
      </c>
      <c r="F1407" s="9" t="str">
        <f aca="false">IF($D1407="","",IFERROR(VLOOKUP($D1407,CONC_TABLA,3,FALSE()),""))</f>
        <v/>
      </c>
      <c r="G1407" s="30"/>
      <c r="H1407" s="30"/>
      <c r="I1407" s="30"/>
      <c r="J1407" s="29"/>
      <c r="K1407" s="28"/>
      <c r="L1407" s="28"/>
      <c r="M1407" s="9" t="str">
        <f aca="false">IF(OR($B1407="",$E1407=""),"",IF($E1407="INA","INA",IF($G1407="Otro empleador",IF($E1407="RET","RETO",IF($E1407="ORD","OTO","OTX")),IF($E1407="RET","ERR",$E1407))))</f>
        <v/>
      </c>
      <c r="N1407" s="9" t="str">
        <f aca="false">IF($I1407="","",IFERROR(VLOOKUP($I1407,FREC_TABLA,2,FALSE()),""))</f>
        <v/>
      </c>
      <c r="O1407" s="19" t="n">
        <f aca="false">IF(OR($M1407="",$M1407="ERR",$J1407="",$K1407="",$N1407=""),0,IF($N1407=0,IF(AND(OR(1=7,1=12),1&gt;=$K1407,1&lt;=IF($L1407="",12,$L1407)),$J1407,0),IF(AND(1&gt;=$K1407,1&lt;=IF($L1407="",12,$L1407),MOD(1-$K1407,$N1407)=0),$J1407,0)))</f>
        <v>0</v>
      </c>
      <c r="P1407" s="19" t="n">
        <f aca="false">IF(OR($M1407="",$M1407="ERR",$J1407="",$K1407="",$N1407=""),0,IF($N1407=0,IF(AND(OR(2=7,2=12),2&gt;=$K1407,2&lt;=IF($L1407="",12,$L1407)),$J1407,0),IF(AND(2&gt;=$K1407,2&lt;=IF($L1407="",12,$L1407),MOD(2-$K1407,$N1407)=0),$J1407,0)))</f>
        <v>0</v>
      </c>
      <c r="Q1407" s="19" t="n">
        <f aca="false">IF(OR($M1407="",$M1407="ERR",$J1407="",$K1407="",$N1407=""),0,IF($N1407=0,IF(AND(OR(3=7,3=12),3&gt;=$K1407,3&lt;=IF($L1407="",12,$L1407)),$J1407,0),IF(AND(3&gt;=$K1407,3&lt;=IF($L1407="",12,$L1407),MOD(3-$K1407,$N1407)=0),$J1407,0)))</f>
        <v>0</v>
      </c>
      <c r="R1407" s="19" t="n">
        <f aca="false">IF(OR($M1407="",$M1407="ERR",$J1407="",$K1407="",$N1407=""),0,IF($N1407=0,IF(AND(OR(4=7,4=12),4&gt;=$K1407,4&lt;=IF($L1407="",12,$L1407)),$J1407,0),IF(AND(4&gt;=$K1407,4&lt;=IF($L1407="",12,$L1407),MOD(4-$K1407,$N1407)=0),$J1407,0)))</f>
        <v>0</v>
      </c>
      <c r="S1407" s="19" t="n">
        <f aca="false">IF(OR($M1407="",$M1407="ERR",$J1407="",$K1407="",$N1407=""),0,IF($N1407=0,IF(AND(OR(5=7,5=12),5&gt;=$K1407,5&lt;=IF($L1407="",12,$L1407)),$J1407,0),IF(AND(5&gt;=$K1407,5&lt;=IF($L1407="",12,$L1407),MOD(5-$K1407,$N1407)=0),$J1407,0)))</f>
        <v>0</v>
      </c>
      <c r="T1407" s="19" t="n">
        <f aca="false">IF(OR($M1407="",$M1407="ERR",$J1407="",$K1407="",$N1407=""),0,IF($N1407=0,IF(AND(OR(6=7,6=12),6&gt;=$K1407,6&lt;=IF($L1407="",12,$L1407)),$J1407,0),IF(AND(6&gt;=$K1407,6&lt;=IF($L1407="",12,$L1407),MOD(6-$K1407,$N1407)=0),$J1407,0)))</f>
        <v>0</v>
      </c>
      <c r="U1407" s="19" t="n">
        <f aca="false">IF(OR($M1407="",$M1407="ERR",$J1407="",$K1407="",$N1407=""),0,IF($N1407=0,IF(AND(OR(7=7,7=12),7&gt;=$K1407,7&lt;=IF($L1407="",12,$L1407)),$J1407,0),IF(AND(7&gt;=$K1407,7&lt;=IF($L1407="",12,$L1407),MOD(7-$K1407,$N1407)=0),$J1407,0)))</f>
        <v>0</v>
      </c>
      <c r="V1407" s="19" t="n">
        <f aca="false">IF(OR($M1407="",$M1407="ERR",$J1407="",$K1407="",$N1407=""),0,IF($N1407=0,IF(AND(OR(8=7,8=12),8&gt;=$K1407,8&lt;=IF($L1407="",12,$L1407)),$J1407,0),IF(AND(8&gt;=$K1407,8&lt;=IF($L1407="",12,$L1407),MOD(8-$K1407,$N1407)=0),$J1407,0)))</f>
        <v>0</v>
      </c>
      <c r="W1407" s="19" t="n">
        <f aca="false">IF(OR($M1407="",$M1407="ERR",$J1407="",$K1407="",$N1407=""),0,IF($N1407=0,IF(AND(OR(9=7,9=12),9&gt;=$K1407,9&lt;=IF($L1407="",12,$L1407)),$J1407,0),IF(AND(9&gt;=$K1407,9&lt;=IF($L1407="",12,$L1407),MOD(9-$K1407,$N1407)=0),$J1407,0)))</f>
        <v>0</v>
      </c>
      <c r="X1407" s="19" t="n">
        <f aca="false">IF(OR($M1407="",$M1407="ERR",$J1407="",$K1407="",$N1407=""),0,IF($N1407=0,IF(AND(OR(10=7,10=12),10&gt;=$K1407,10&lt;=IF($L1407="",12,$L1407)),$J1407,0),IF(AND(10&gt;=$K1407,10&lt;=IF($L1407="",12,$L1407),MOD(10-$K1407,$N1407)=0),$J1407,0)))</f>
        <v>0</v>
      </c>
      <c r="Y1407" s="19" t="n">
        <f aca="false">IF(OR($M1407="",$M1407="ERR",$J1407="",$K1407="",$N1407=""),0,IF($N1407=0,IF(AND(OR(11=7,11=12),11&gt;=$K1407,11&lt;=IF($L1407="",12,$L1407)),$J1407,0),IF(AND(11&gt;=$K1407,11&lt;=IF($L1407="",12,$L1407),MOD(11-$K1407,$N1407)=0),$J1407,0)))</f>
        <v>0</v>
      </c>
      <c r="Z1407" s="19" t="n">
        <f aca="false">IF(OR($M1407="",$M1407="ERR",$J1407="",$K1407="",$N1407=""),0,IF($N1407=0,IF(AND(OR(12=7,12=12),12&gt;=$K1407,12&lt;=IF($L1407="",12,$L1407)),$J1407,0),IF(AND(12&gt;=$K1407,12&lt;=IF($L1407="",12,$L1407),MOD(12-$K1407,$N1407)=0),$J1407,0)))</f>
        <v>0</v>
      </c>
      <c r="AA1407" s="36" t="n">
        <f aca="false">SUM(O1407:Z1407)</f>
        <v>0</v>
      </c>
      <c r="AB1407" s="15" t="str">
        <f aca="false">IF(AND($B1407="",$D1407="",$J1407=""),"",IF($B1407="","Falta código",IF(ISNA(MATCH($B1407,LST_COD,0)),"Código no registrado en Trabajadores",IF($E1407="","Concepto no está en el catálogo",IF($M1407="ERR","Retención de otro empleador: Origen = Otro empleador",IF(OR($J1407="",$K1407=""),"Falta monto o mes",IF(OR($K1407&lt;1,$K1407&gt;12),"Mes inicio inválido",IF(AND($L1407&lt;&gt;"",OR($L1407&lt;$K1407,$L1407&gt;12)),"Mes fin inválido",IF($N1407="","Falta frecuencia",IF(AND($G1407&lt;&gt;"Otro empleador",SUMPRODUCT(($O1407:$Z1407&lt;&gt;0)*(((COLUMN($O1407:$Z1407)-14)&lt;INDEX(Trabajadores!$M$6:$M$105,MATCH($B1407,LST_COD,0)))+((COLUMN($O1407:$Z1407)-14)&gt;INDEX(Trabajadores!$N$6:$N$105,MATCH($B1407,LST_COD,0)))))&gt;0),"Aviso: hay meses fuera del periodo laboral","OK"))))))))))</f>
        <v/>
      </c>
    </row>
    <row r="1408" customFormat="false" ht="15" hidden="false" customHeight="false" outlineLevel="0" collapsed="false">
      <c r="A1408" s="23" t="n">
        <v>1403</v>
      </c>
      <c r="B1408" s="7"/>
      <c r="C1408" s="35" t="str">
        <f aca="false">IF($B1408="","",IFERROR(INDEX(Trabajadores!$D$6:$D$105,MATCH($B1408,LST_COD,0)),"¿Código?"))</f>
        <v/>
      </c>
      <c r="D1408" s="30"/>
      <c r="E1408" s="9" t="str">
        <f aca="false">IF($D1408="","",IFERROR(VLOOKUP($D1408,CONC_TABLA,2,FALSE()),""))</f>
        <v/>
      </c>
      <c r="F1408" s="9" t="str">
        <f aca="false">IF($D1408="","",IFERROR(VLOOKUP($D1408,CONC_TABLA,3,FALSE()),""))</f>
        <v/>
      </c>
      <c r="G1408" s="30"/>
      <c r="H1408" s="30"/>
      <c r="I1408" s="30"/>
      <c r="J1408" s="29"/>
      <c r="K1408" s="28"/>
      <c r="L1408" s="28"/>
      <c r="M1408" s="9" t="str">
        <f aca="false">IF(OR($B1408="",$E1408=""),"",IF($E1408="INA","INA",IF($G1408="Otro empleador",IF($E1408="RET","RETO",IF($E1408="ORD","OTO","OTX")),IF($E1408="RET","ERR",$E1408))))</f>
        <v/>
      </c>
      <c r="N1408" s="9" t="str">
        <f aca="false">IF($I1408="","",IFERROR(VLOOKUP($I1408,FREC_TABLA,2,FALSE()),""))</f>
        <v/>
      </c>
      <c r="O1408" s="19" t="n">
        <f aca="false">IF(OR($M1408="",$M1408="ERR",$J1408="",$K1408="",$N1408=""),0,IF($N1408=0,IF(AND(OR(1=7,1=12),1&gt;=$K1408,1&lt;=IF($L1408="",12,$L1408)),$J1408,0),IF(AND(1&gt;=$K1408,1&lt;=IF($L1408="",12,$L1408),MOD(1-$K1408,$N1408)=0),$J1408,0)))</f>
        <v>0</v>
      </c>
      <c r="P1408" s="19" t="n">
        <f aca="false">IF(OR($M1408="",$M1408="ERR",$J1408="",$K1408="",$N1408=""),0,IF($N1408=0,IF(AND(OR(2=7,2=12),2&gt;=$K1408,2&lt;=IF($L1408="",12,$L1408)),$J1408,0),IF(AND(2&gt;=$K1408,2&lt;=IF($L1408="",12,$L1408),MOD(2-$K1408,$N1408)=0),$J1408,0)))</f>
        <v>0</v>
      </c>
      <c r="Q1408" s="19" t="n">
        <f aca="false">IF(OR($M1408="",$M1408="ERR",$J1408="",$K1408="",$N1408=""),0,IF($N1408=0,IF(AND(OR(3=7,3=12),3&gt;=$K1408,3&lt;=IF($L1408="",12,$L1408)),$J1408,0),IF(AND(3&gt;=$K1408,3&lt;=IF($L1408="",12,$L1408),MOD(3-$K1408,$N1408)=0),$J1408,0)))</f>
        <v>0</v>
      </c>
      <c r="R1408" s="19" t="n">
        <f aca="false">IF(OR($M1408="",$M1408="ERR",$J1408="",$K1408="",$N1408=""),0,IF($N1408=0,IF(AND(OR(4=7,4=12),4&gt;=$K1408,4&lt;=IF($L1408="",12,$L1408)),$J1408,0),IF(AND(4&gt;=$K1408,4&lt;=IF($L1408="",12,$L1408),MOD(4-$K1408,$N1408)=0),$J1408,0)))</f>
        <v>0</v>
      </c>
      <c r="S1408" s="19" t="n">
        <f aca="false">IF(OR($M1408="",$M1408="ERR",$J1408="",$K1408="",$N1408=""),0,IF($N1408=0,IF(AND(OR(5=7,5=12),5&gt;=$K1408,5&lt;=IF($L1408="",12,$L1408)),$J1408,0),IF(AND(5&gt;=$K1408,5&lt;=IF($L1408="",12,$L1408),MOD(5-$K1408,$N1408)=0),$J1408,0)))</f>
        <v>0</v>
      </c>
      <c r="T1408" s="19" t="n">
        <f aca="false">IF(OR($M1408="",$M1408="ERR",$J1408="",$K1408="",$N1408=""),0,IF($N1408=0,IF(AND(OR(6=7,6=12),6&gt;=$K1408,6&lt;=IF($L1408="",12,$L1408)),$J1408,0),IF(AND(6&gt;=$K1408,6&lt;=IF($L1408="",12,$L1408),MOD(6-$K1408,$N1408)=0),$J1408,0)))</f>
        <v>0</v>
      </c>
      <c r="U1408" s="19" t="n">
        <f aca="false">IF(OR($M1408="",$M1408="ERR",$J1408="",$K1408="",$N1408=""),0,IF($N1408=0,IF(AND(OR(7=7,7=12),7&gt;=$K1408,7&lt;=IF($L1408="",12,$L1408)),$J1408,0),IF(AND(7&gt;=$K1408,7&lt;=IF($L1408="",12,$L1408),MOD(7-$K1408,$N1408)=0),$J1408,0)))</f>
        <v>0</v>
      </c>
      <c r="V1408" s="19" t="n">
        <f aca="false">IF(OR($M1408="",$M1408="ERR",$J1408="",$K1408="",$N1408=""),0,IF($N1408=0,IF(AND(OR(8=7,8=12),8&gt;=$K1408,8&lt;=IF($L1408="",12,$L1408)),$J1408,0),IF(AND(8&gt;=$K1408,8&lt;=IF($L1408="",12,$L1408),MOD(8-$K1408,$N1408)=0),$J1408,0)))</f>
        <v>0</v>
      </c>
      <c r="W1408" s="19" t="n">
        <f aca="false">IF(OR($M1408="",$M1408="ERR",$J1408="",$K1408="",$N1408=""),0,IF($N1408=0,IF(AND(OR(9=7,9=12),9&gt;=$K1408,9&lt;=IF($L1408="",12,$L1408)),$J1408,0),IF(AND(9&gt;=$K1408,9&lt;=IF($L1408="",12,$L1408),MOD(9-$K1408,$N1408)=0),$J1408,0)))</f>
        <v>0</v>
      </c>
      <c r="X1408" s="19" t="n">
        <f aca="false">IF(OR($M1408="",$M1408="ERR",$J1408="",$K1408="",$N1408=""),0,IF($N1408=0,IF(AND(OR(10=7,10=12),10&gt;=$K1408,10&lt;=IF($L1408="",12,$L1408)),$J1408,0),IF(AND(10&gt;=$K1408,10&lt;=IF($L1408="",12,$L1408),MOD(10-$K1408,$N1408)=0),$J1408,0)))</f>
        <v>0</v>
      </c>
      <c r="Y1408" s="19" t="n">
        <f aca="false">IF(OR($M1408="",$M1408="ERR",$J1408="",$K1408="",$N1408=""),0,IF($N1408=0,IF(AND(OR(11=7,11=12),11&gt;=$K1408,11&lt;=IF($L1408="",12,$L1408)),$J1408,0),IF(AND(11&gt;=$K1408,11&lt;=IF($L1408="",12,$L1408),MOD(11-$K1408,$N1408)=0),$J1408,0)))</f>
        <v>0</v>
      </c>
      <c r="Z1408" s="19" t="n">
        <f aca="false">IF(OR($M1408="",$M1408="ERR",$J1408="",$K1408="",$N1408=""),0,IF($N1408=0,IF(AND(OR(12=7,12=12),12&gt;=$K1408,12&lt;=IF($L1408="",12,$L1408)),$J1408,0),IF(AND(12&gt;=$K1408,12&lt;=IF($L1408="",12,$L1408),MOD(12-$K1408,$N1408)=0),$J1408,0)))</f>
        <v>0</v>
      </c>
      <c r="AA1408" s="36" t="n">
        <f aca="false">SUM(O1408:Z1408)</f>
        <v>0</v>
      </c>
      <c r="AB1408" s="15" t="str">
        <f aca="false">IF(AND($B1408="",$D1408="",$J1408=""),"",IF($B1408="","Falta código",IF(ISNA(MATCH($B1408,LST_COD,0)),"Código no registrado en Trabajadores",IF($E1408="","Concepto no está en el catálogo",IF($M1408="ERR","Retención de otro empleador: Origen = Otro empleador",IF(OR($J1408="",$K1408=""),"Falta monto o mes",IF(OR($K1408&lt;1,$K1408&gt;12),"Mes inicio inválido",IF(AND($L1408&lt;&gt;"",OR($L1408&lt;$K1408,$L1408&gt;12)),"Mes fin inválido",IF($N1408="","Falta frecuencia",IF(AND($G1408&lt;&gt;"Otro empleador",SUMPRODUCT(($O1408:$Z1408&lt;&gt;0)*(((COLUMN($O1408:$Z1408)-14)&lt;INDEX(Trabajadores!$M$6:$M$105,MATCH($B1408,LST_COD,0)))+((COLUMN($O1408:$Z1408)-14)&gt;INDEX(Trabajadores!$N$6:$N$105,MATCH($B1408,LST_COD,0)))))&gt;0),"Aviso: hay meses fuera del periodo laboral","OK"))))))))))</f>
        <v/>
      </c>
    </row>
    <row r="1409" customFormat="false" ht="15" hidden="false" customHeight="false" outlineLevel="0" collapsed="false">
      <c r="A1409" s="23" t="n">
        <v>1404</v>
      </c>
      <c r="B1409" s="7"/>
      <c r="C1409" s="35" t="str">
        <f aca="false">IF($B1409="","",IFERROR(INDEX(Trabajadores!$D$6:$D$105,MATCH($B1409,LST_COD,0)),"¿Código?"))</f>
        <v/>
      </c>
      <c r="D1409" s="30"/>
      <c r="E1409" s="9" t="str">
        <f aca="false">IF($D1409="","",IFERROR(VLOOKUP($D1409,CONC_TABLA,2,FALSE()),""))</f>
        <v/>
      </c>
      <c r="F1409" s="9" t="str">
        <f aca="false">IF($D1409="","",IFERROR(VLOOKUP($D1409,CONC_TABLA,3,FALSE()),""))</f>
        <v/>
      </c>
      <c r="G1409" s="30"/>
      <c r="H1409" s="30"/>
      <c r="I1409" s="30"/>
      <c r="J1409" s="29"/>
      <c r="K1409" s="28"/>
      <c r="L1409" s="28"/>
      <c r="M1409" s="9" t="str">
        <f aca="false">IF(OR($B1409="",$E1409=""),"",IF($E1409="INA","INA",IF($G1409="Otro empleador",IF($E1409="RET","RETO",IF($E1409="ORD","OTO","OTX")),IF($E1409="RET","ERR",$E1409))))</f>
        <v/>
      </c>
      <c r="N1409" s="9" t="str">
        <f aca="false">IF($I1409="","",IFERROR(VLOOKUP($I1409,FREC_TABLA,2,FALSE()),""))</f>
        <v/>
      </c>
      <c r="O1409" s="19" t="n">
        <f aca="false">IF(OR($M1409="",$M1409="ERR",$J1409="",$K1409="",$N1409=""),0,IF($N1409=0,IF(AND(OR(1=7,1=12),1&gt;=$K1409,1&lt;=IF($L1409="",12,$L1409)),$J1409,0),IF(AND(1&gt;=$K1409,1&lt;=IF($L1409="",12,$L1409),MOD(1-$K1409,$N1409)=0),$J1409,0)))</f>
        <v>0</v>
      </c>
      <c r="P1409" s="19" t="n">
        <f aca="false">IF(OR($M1409="",$M1409="ERR",$J1409="",$K1409="",$N1409=""),0,IF($N1409=0,IF(AND(OR(2=7,2=12),2&gt;=$K1409,2&lt;=IF($L1409="",12,$L1409)),$J1409,0),IF(AND(2&gt;=$K1409,2&lt;=IF($L1409="",12,$L1409),MOD(2-$K1409,$N1409)=0),$J1409,0)))</f>
        <v>0</v>
      </c>
      <c r="Q1409" s="19" t="n">
        <f aca="false">IF(OR($M1409="",$M1409="ERR",$J1409="",$K1409="",$N1409=""),0,IF($N1409=0,IF(AND(OR(3=7,3=12),3&gt;=$K1409,3&lt;=IF($L1409="",12,$L1409)),$J1409,0),IF(AND(3&gt;=$K1409,3&lt;=IF($L1409="",12,$L1409),MOD(3-$K1409,$N1409)=0),$J1409,0)))</f>
        <v>0</v>
      </c>
      <c r="R1409" s="19" t="n">
        <f aca="false">IF(OR($M1409="",$M1409="ERR",$J1409="",$K1409="",$N1409=""),0,IF($N1409=0,IF(AND(OR(4=7,4=12),4&gt;=$K1409,4&lt;=IF($L1409="",12,$L1409)),$J1409,0),IF(AND(4&gt;=$K1409,4&lt;=IF($L1409="",12,$L1409),MOD(4-$K1409,$N1409)=0),$J1409,0)))</f>
        <v>0</v>
      </c>
      <c r="S1409" s="19" t="n">
        <f aca="false">IF(OR($M1409="",$M1409="ERR",$J1409="",$K1409="",$N1409=""),0,IF($N1409=0,IF(AND(OR(5=7,5=12),5&gt;=$K1409,5&lt;=IF($L1409="",12,$L1409)),$J1409,0),IF(AND(5&gt;=$K1409,5&lt;=IF($L1409="",12,$L1409),MOD(5-$K1409,$N1409)=0),$J1409,0)))</f>
        <v>0</v>
      </c>
      <c r="T1409" s="19" t="n">
        <f aca="false">IF(OR($M1409="",$M1409="ERR",$J1409="",$K1409="",$N1409=""),0,IF($N1409=0,IF(AND(OR(6=7,6=12),6&gt;=$K1409,6&lt;=IF($L1409="",12,$L1409)),$J1409,0),IF(AND(6&gt;=$K1409,6&lt;=IF($L1409="",12,$L1409),MOD(6-$K1409,$N1409)=0),$J1409,0)))</f>
        <v>0</v>
      </c>
      <c r="U1409" s="19" t="n">
        <f aca="false">IF(OR($M1409="",$M1409="ERR",$J1409="",$K1409="",$N1409=""),0,IF($N1409=0,IF(AND(OR(7=7,7=12),7&gt;=$K1409,7&lt;=IF($L1409="",12,$L1409)),$J1409,0),IF(AND(7&gt;=$K1409,7&lt;=IF($L1409="",12,$L1409),MOD(7-$K1409,$N1409)=0),$J1409,0)))</f>
        <v>0</v>
      </c>
      <c r="V1409" s="19" t="n">
        <f aca="false">IF(OR($M1409="",$M1409="ERR",$J1409="",$K1409="",$N1409=""),0,IF($N1409=0,IF(AND(OR(8=7,8=12),8&gt;=$K1409,8&lt;=IF($L1409="",12,$L1409)),$J1409,0),IF(AND(8&gt;=$K1409,8&lt;=IF($L1409="",12,$L1409),MOD(8-$K1409,$N1409)=0),$J1409,0)))</f>
        <v>0</v>
      </c>
      <c r="W1409" s="19" t="n">
        <f aca="false">IF(OR($M1409="",$M1409="ERR",$J1409="",$K1409="",$N1409=""),0,IF($N1409=0,IF(AND(OR(9=7,9=12),9&gt;=$K1409,9&lt;=IF($L1409="",12,$L1409)),$J1409,0),IF(AND(9&gt;=$K1409,9&lt;=IF($L1409="",12,$L1409),MOD(9-$K1409,$N1409)=0),$J1409,0)))</f>
        <v>0</v>
      </c>
      <c r="X1409" s="19" t="n">
        <f aca="false">IF(OR($M1409="",$M1409="ERR",$J1409="",$K1409="",$N1409=""),0,IF($N1409=0,IF(AND(OR(10=7,10=12),10&gt;=$K1409,10&lt;=IF($L1409="",12,$L1409)),$J1409,0),IF(AND(10&gt;=$K1409,10&lt;=IF($L1409="",12,$L1409),MOD(10-$K1409,$N1409)=0),$J1409,0)))</f>
        <v>0</v>
      </c>
      <c r="Y1409" s="19" t="n">
        <f aca="false">IF(OR($M1409="",$M1409="ERR",$J1409="",$K1409="",$N1409=""),0,IF($N1409=0,IF(AND(OR(11=7,11=12),11&gt;=$K1409,11&lt;=IF($L1409="",12,$L1409)),$J1409,0),IF(AND(11&gt;=$K1409,11&lt;=IF($L1409="",12,$L1409),MOD(11-$K1409,$N1409)=0),$J1409,0)))</f>
        <v>0</v>
      </c>
      <c r="Z1409" s="19" t="n">
        <f aca="false">IF(OR($M1409="",$M1409="ERR",$J1409="",$K1409="",$N1409=""),0,IF($N1409=0,IF(AND(OR(12=7,12=12),12&gt;=$K1409,12&lt;=IF($L1409="",12,$L1409)),$J1409,0),IF(AND(12&gt;=$K1409,12&lt;=IF($L1409="",12,$L1409),MOD(12-$K1409,$N1409)=0),$J1409,0)))</f>
        <v>0</v>
      </c>
      <c r="AA1409" s="36" t="n">
        <f aca="false">SUM(O1409:Z1409)</f>
        <v>0</v>
      </c>
      <c r="AB1409" s="15" t="str">
        <f aca="false">IF(AND($B1409="",$D1409="",$J1409=""),"",IF($B1409="","Falta código",IF(ISNA(MATCH($B1409,LST_COD,0)),"Código no registrado en Trabajadores",IF($E1409="","Concepto no está en el catálogo",IF($M1409="ERR","Retención de otro empleador: Origen = Otro empleador",IF(OR($J1409="",$K1409=""),"Falta monto o mes",IF(OR($K1409&lt;1,$K1409&gt;12),"Mes inicio inválido",IF(AND($L1409&lt;&gt;"",OR($L1409&lt;$K1409,$L1409&gt;12)),"Mes fin inválido",IF($N1409="","Falta frecuencia",IF(AND($G1409&lt;&gt;"Otro empleador",SUMPRODUCT(($O1409:$Z1409&lt;&gt;0)*(((COLUMN($O1409:$Z1409)-14)&lt;INDEX(Trabajadores!$M$6:$M$105,MATCH($B1409,LST_COD,0)))+((COLUMN($O1409:$Z1409)-14)&gt;INDEX(Trabajadores!$N$6:$N$105,MATCH($B1409,LST_COD,0)))))&gt;0),"Aviso: hay meses fuera del periodo laboral","OK"))))))))))</f>
        <v/>
      </c>
    </row>
    <row r="1410" customFormat="false" ht="15" hidden="false" customHeight="false" outlineLevel="0" collapsed="false">
      <c r="A1410" s="23" t="n">
        <v>1405</v>
      </c>
      <c r="B1410" s="7"/>
      <c r="C1410" s="35" t="str">
        <f aca="false">IF($B1410="","",IFERROR(INDEX(Trabajadores!$D$6:$D$105,MATCH($B1410,LST_COD,0)),"¿Código?"))</f>
        <v/>
      </c>
      <c r="D1410" s="30"/>
      <c r="E1410" s="9" t="str">
        <f aca="false">IF($D1410="","",IFERROR(VLOOKUP($D1410,CONC_TABLA,2,FALSE()),""))</f>
        <v/>
      </c>
      <c r="F1410" s="9" t="str">
        <f aca="false">IF($D1410="","",IFERROR(VLOOKUP($D1410,CONC_TABLA,3,FALSE()),""))</f>
        <v/>
      </c>
      <c r="G1410" s="30"/>
      <c r="H1410" s="30"/>
      <c r="I1410" s="30"/>
      <c r="J1410" s="29"/>
      <c r="K1410" s="28"/>
      <c r="L1410" s="28"/>
      <c r="M1410" s="9" t="str">
        <f aca="false">IF(OR($B1410="",$E1410=""),"",IF($E1410="INA","INA",IF($G1410="Otro empleador",IF($E1410="RET","RETO",IF($E1410="ORD","OTO","OTX")),IF($E1410="RET","ERR",$E1410))))</f>
        <v/>
      </c>
      <c r="N1410" s="9" t="str">
        <f aca="false">IF($I1410="","",IFERROR(VLOOKUP($I1410,FREC_TABLA,2,FALSE()),""))</f>
        <v/>
      </c>
      <c r="O1410" s="19" t="n">
        <f aca="false">IF(OR($M1410="",$M1410="ERR",$J1410="",$K1410="",$N1410=""),0,IF($N1410=0,IF(AND(OR(1=7,1=12),1&gt;=$K1410,1&lt;=IF($L1410="",12,$L1410)),$J1410,0),IF(AND(1&gt;=$K1410,1&lt;=IF($L1410="",12,$L1410),MOD(1-$K1410,$N1410)=0),$J1410,0)))</f>
        <v>0</v>
      </c>
      <c r="P1410" s="19" t="n">
        <f aca="false">IF(OR($M1410="",$M1410="ERR",$J1410="",$K1410="",$N1410=""),0,IF($N1410=0,IF(AND(OR(2=7,2=12),2&gt;=$K1410,2&lt;=IF($L1410="",12,$L1410)),$J1410,0),IF(AND(2&gt;=$K1410,2&lt;=IF($L1410="",12,$L1410),MOD(2-$K1410,$N1410)=0),$J1410,0)))</f>
        <v>0</v>
      </c>
      <c r="Q1410" s="19" t="n">
        <f aca="false">IF(OR($M1410="",$M1410="ERR",$J1410="",$K1410="",$N1410=""),0,IF($N1410=0,IF(AND(OR(3=7,3=12),3&gt;=$K1410,3&lt;=IF($L1410="",12,$L1410)),$J1410,0),IF(AND(3&gt;=$K1410,3&lt;=IF($L1410="",12,$L1410),MOD(3-$K1410,$N1410)=0),$J1410,0)))</f>
        <v>0</v>
      </c>
      <c r="R1410" s="19" t="n">
        <f aca="false">IF(OR($M1410="",$M1410="ERR",$J1410="",$K1410="",$N1410=""),0,IF($N1410=0,IF(AND(OR(4=7,4=12),4&gt;=$K1410,4&lt;=IF($L1410="",12,$L1410)),$J1410,0),IF(AND(4&gt;=$K1410,4&lt;=IF($L1410="",12,$L1410),MOD(4-$K1410,$N1410)=0),$J1410,0)))</f>
        <v>0</v>
      </c>
      <c r="S1410" s="19" t="n">
        <f aca="false">IF(OR($M1410="",$M1410="ERR",$J1410="",$K1410="",$N1410=""),0,IF($N1410=0,IF(AND(OR(5=7,5=12),5&gt;=$K1410,5&lt;=IF($L1410="",12,$L1410)),$J1410,0),IF(AND(5&gt;=$K1410,5&lt;=IF($L1410="",12,$L1410),MOD(5-$K1410,$N1410)=0),$J1410,0)))</f>
        <v>0</v>
      </c>
      <c r="T1410" s="19" t="n">
        <f aca="false">IF(OR($M1410="",$M1410="ERR",$J1410="",$K1410="",$N1410=""),0,IF($N1410=0,IF(AND(OR(6=7,6=12),6&gt;=$K1410,6&lt;=IF($L1410="",12,$L1410)),$J1410,0),IF(AND(6&gt;=$K1410,6&lt;=IF($L1410="",12,$L1410),MOD(6-$K1410,$N1410)=0),$J1410,0)))</f>
        <v>0</v>
      </c>
      <c r="U1410" s="19" t="n">
        <f aca="false">IF(OR($M1410="",$M1410="ERR",$J1410="",$K1410="",$N1410=""),0,IF($N1410=0,IF(AND(OR(7=7,7=12),7&gt;=$K1410,7&lt;=IF($L1410="",12,$L1410)),$J1410,0),IF(AND(7&gt;=$K1410,7&lt;=IF($L1410="",12,$L1410),MOD(7-$K1410,$N1410)=0),$J1410,0)))</f>
        <v>0</v>
      </c>
      <c r="V1410" s="19" t="n">
        <f aca="false">IF(OR($M1410="",$M1410="ERR",$J1410="",$K1410="",$N1410=""),0,IF($N1410=0,IF(AND(OR(8=7,8=12),8&gt;=$K1410,8&lt;=IF($L1410="",12,$L1410)),$J1410,0),IF(AND(8&gt;=$K1410,8&lt;=IF($L1410="",12,$L1410),MOD(8-$K1410,$N1410)=0),$J1410,0)))</f>
        <v>0</v>
      </c>
      <c r="W1410" s="19" t="n">
        <f aca="false">IF(OR($M1410="",$M1410="ERR",$J1410="",$K1410="",$N1410=""),0,IF($N1410=0,IF(AND(OR(9=7,9=12),9&gt;=$K1410,9&lt;=IF($L1410="",12,$L1410)),$J1410,0),IF(AND(9&gt;=$K1410,9&lt;=IF($L1410="",12,$L1410),MOD(9-$K1410,$N1410)=0),$J1410,0)))</f>
        <v>0</v>
      </c>
      <c r="X1410" s="19" t="n">
        <f aca="false">IF(OR($M1410="",$M1410="ERR",$J1410="",$K1410="",$N1410=""),0,IF($N1410=0,IF(AND(OR(10=7,10=12),10&gt;=$K1410,10&lt;=IF($L1410="",12,$L1410)),$J1410,0),IF(AND(10&gt;=$K1410,10&lt;=IF($L1410="",12,$L1410),MOD(10-$K1410,$N1410)=0),$J1410,0)))</f>
        <v>0</v>
      </c>
      <c r="Y1410" s="19" t="n">
        <f aca="false">IF(OR($M1410="",$M1410="ERR",$J1410="",$K1410="",$N1410=""),0,IF($N1410=0,IF(AND(OR(11=7,11=12),11&gt;=$K1410,11&lt;=IF($L1410="",12,$L1410)),$J1410,0),IF(AND(11&gt;=$K1410,11&lt;=IF($L1410="",12,$L1410),MOD(11-$K1410,$N1410)=0),$J1410,0)))</f>
        <v>0</v>
      </c>
      <c r="Z1410" s="19" t="n">
        <f aca="false">IF(OR($M1410="",$M1410="ERR",$J1410="",$K1410="",$N1410=""),0,IF($N1410=0,IF(AND(OR(12=7,12=12),12&gt;=$K1410,12&lt;=IF($L1410="",12,$L1410)),$J1410,0),IF(AND(12&gt;=$K1410,12&lt;=IF($L1410="",12,$L1410),MOD(12-$K1410,$N1410)=0),$J1410,0)))</f>
        <v>0</v>
      </c>
      <c r="AA1410" s="36" t="n">
        <f aca="false">SUM(O1410:Z1410)</f>
        <v>0</v>
      </c>
      <c r="AB1410" s="15" t="str">
        <f aca="false">IF(AND($B1410="",$D1410="",$J1410=""),"",IF($B1410="","Falta código",IF(ISNA(MATCH($B1410,LST_COD,0)),"Código no registrado en Trabajadores",IF($E1410="","Concepto no está en el catálogo",IF($M1410="ERR","Retención de otro empleador: Origen = Otro empleador",IF(OR($J1410="",$K1410=""),"Falta monto o mes",IF(OR($K1410&lt;1,$K1410&gt;12),"Mes inicio inválido",IF(AND($L1410&lt;&gt;"",OR($L1410&lt;$K1410,$L1410&gt;12)),"Mes fin inválido",IF($N1410="","Falta frecuencia",IF(AND($G1410&lt;&gt;"Otro empleador",SUMPRODUCT(($O1410:$Z1410&lt;&gt;0)*(((COLUMN($O1410:$Z1410)-14)&lt;INDEX(Trabajadores!$M$6:$M$105,MATCH($B1410,LST_COD,0)))+((COLUMN($O1410:$Z1410)-14)&gt;INDEX(Trabajadores!$N$6:$N$105,MATCH($B1410,LST_COD,0)))))&gt;0),"Aviso: hay meses fuera del periodo laboral","OK"))))))))))</f>
        <v/>
      </c>
    </row>
    <row r="1411" customFormat="false" ht="15" hidden="false" customHeight="false" outlineLevel="0" collapsed="false">
      <c r="A1411" s="23" t="n">
        <v>1406</v>
      </c>
      <c r="B1411" s="7"/>
      <c r="C1411" s="35" t="str">
        <f aca="false">IF($B1411="","",IFERROR(INDEX(Trabajadores!$D$6:$D$105,MATCH($B1411,LST_COD,0)),"¿Código?"))</f>
        <v/>
      </c>
      <c r="D1411" s="30"/>
      <c r="E1411" s="9" t="str">
        <f aca="false">IF($D1411="","",IFERROR(VLOOKUP($D1411,CONC_TABLA,2,FALSE()),""))</f>
        <v/>
      </c>
      <c r="F1411" s="9" t="str">
        <f aca="false">IF($D1411="","",IFERROR(VLOOKUP($D1411,CONC_TABLA,3,FALSE()),""))</f>
        <v/>
      </c>
      <c r="G1411" s="30"/>
      <c r="H1411" s="30"/>
      <c r="I1411" s="30"/>
      <c r="J1411" s="29"/>
      <c r="K1411" s="28"/>
      <c r="L1411" s="28"/>
      <c r="M1411" s="9" t="str">
        <f aca="false">IF(OR($B1411="",$E1411=""),"",IF($E1411="INA","INA",IF($G1411="Otro empleador",IF($E1411="RET","RETO",IF($E1411="ORD","OTO","OTX")),IF($E1411="RET","ERR",$E1411))))</f>
        <v/>
      </c>
      <c r="N1411" s="9" t="str">
        <f aca="false">IF($I1411="","",IFERROR(VLOOKUP($I1411,FREC_TABLA,2,FALSE()),""))</f>
        <v/>
      </c>
      <c r="O1411" s="19" t="n">
        <f aca="false">IF(OR($M1411="",$M1411="ERR",$J1411="",$K1411="",$N1411=""),0,IF($N1411=0,IF(AND(OR(1=7,1=12),1&gt;=$K1411,1&lt;=IF($L1411="",12,$L1411)),$J1411,0),IF(AND(1&gt;=$K1411,1&lt;=IF($L1411="",12,$L1411),MOD(1-$K1411,$N1411)=0),$J1411,0)))</f>
        <v>0</v>
      </c>
      <c r="P1411" s="19" t="n">
        <f aca="false">IF(OR($M1411="",$M1411="ERR",$J1411="",$K1411="",$N1411=""),0,IF($N1411=0,IF(AND(OR(2=7,2=12),2&gt;=$K1411,2&lt;=IF($L1411="",12,$L1411)),$J1411,0),IF(AND(2&gt;=$K1411,2&lt;=IF($L1411="",12,$L1411),MOD(2-$K1411,$N1411)=0),$J1411,0)))</f>
        <v>0</v>
      </c>
      <c r="Q1411" s="19" t="n">
        <f aca="false">IF(OR($M1411="",$M1411="ERR",$J1411="",$K1411="",$N1411=""),0,IF($N1411=0,IF(AND(OR(3=7,3=12),3&gt;=$K1411,3&lt;=IF($L1411="",12,$L1411)),$J1411,0),IF(AND(3&gt;=$K1411,3&lt;=IF($L1411="",12,$L1411),MOD(3-$K1411,$N1411)=0),$J1411,0)))</f>
        <v>0</v>
      </c>
      <c r="R1411" s="19" t="n">
        <f aca="false">IF(OR($M1411="",$M1411="ERR",$J1411="",$K1411="",$N1411=""),0,IF($N1411=0,IF(AND(OR(4=7,4=12),4&gt;=$K1411,4&lt;=IF($L1411="",12,$L1411)),$J1411,0),IF(AND(4&gt;=$K1411,4&lt;=IF($L1411="",12,$L1411),MOD(4-$K1411,$N1411)=0),$J1411,0)))</f>
        <v>0</v>
      </c>
      <c r="S1411" s="19" t="n">
        <f aca="false">IF(OR($M1411="",$M1411="ERR",$J1411="",$K1411="",$N1411=""),0,IF($N1411=0,IF(AND(OR(5=7,5=12),5&gt;=$K1411,5&lt;=IF($L1411="",12,$L1411)),$J1411,0),IF(AND(5&gt;=$K1411,5&lt;=IF($L1411="",12,$L1411),MOD(5-$K1411,$N1411)=0),$J1411,0)))</f>
        <v>0</v>
      </c>
      <c r="T1411" s="19" t="n">
        <f aca="false">IF(OR($M1411="",$M1411="ERR",$J1411="",$K1411="",$N1411=""),0,IF($N1411=0,IF(AND(OR(6=7,6=12),6&gt;=$K1411,6&lt;=IF($L1411="",12,$L1411)),$J1411,0),IF(AND(6&gt;=$K1411,6&lt;=IF($L1411="",12,$L1411),MOD(6-$K1411,$N1411)=0),$J1411,0)))</f>
        <v>0</v>
      </c>
      <c r="U1411" s="19" t="n">
        <f aca="false">IF(OR($M1411="",$M1411="ERR",$J1411="",$K1411="",$N1411=""),0,IF($N1411=0,IF(AND(OR(7=7,7=12),7&gt;=$K1411,7&lt;=IF($L1411="",12,$L1411)),$J1411,0),IF(AND(7&gt;=$K1411,7&lt;=IF($L1411="",12,$L1411),MOD(7-$K1411,$N1411)=0),$J1411,0)))</f>
        <v>0</v>
      </c>
      <c r="V1411" s="19" t="n">
        <f aca="false">IF(OR($M1411="",$M1411="ERR",$J1411="",$K1411="",$N1411=""),0,IF($N1411=0,IF(AND(OR(8=7,8=12),8&gt;=$K1411,8&lt;=IF($L1411="",12,$L1411)),$J1411,0),IF(AND(8&gt;=$K1411,8&lt;=IF($L1411="",12,$L1411),MOD(8-$K1411,$N1411)=0),$J1411,0)))</f>
        <v>0</v>
      </c>
      <c r="W1411" s="19" t="n">
        <f aca="false">IF(OR($M1411="",$M1411="ERR",$J1411="",$K1411="",$N1411=""),0,IF($N1411=0,IF(AND(OR(9=7,9=12),9&gt;=$K1411,9&lt;=IF($L1411="",12,$L1411)),$J1411,0),IF(AND(9&gt;=$K1411,9&lt;=IF($L1411="",12,$L1411),MOD(9-$K1411,$N1411)=0),$J1411,0)))</f>
        <v>0</v>
      </c>
      <c r="X1411" s="19" t="n">
        <f aca="false">IF(OR($M1411="",$M1411="ERR",$J1411="",$K1411="",$N1411=""),0,IF($N1411=0,IF(AND(OR(10=7,10=12),10&gt;=$K1411,10&lt;=IF($L1411="",12,$L1411)),$J1411,0),IF(AND(10&gt;=$K1411,10&lt;=IF($L1411="",12,$L1411),MOD(10-$K1411,$N1411)=0),$J1411,0)))</f>
        <v>0</v>
      </c>
      <c r="Y1411" s="19" t="n">
        <f aca="false">IF(OR($M1411="",$M1411="ERR",$J1411="",$K1411="",$N1411=""),0,IF($N1411=0,IF(AND(OR(11=7,11=12),11&gt;=$K1411,11&lt;=IF($L1411="",12,$L1411)),$J1411,0),IF(AND(11&gt;=$K1411,11&lt;=IF($L1411="",12,$L1411),MOD(11-$K1411,$N1411)=0),$J1411,0)))</f>
        <v>0</v>
      </c>
      <c r="Z1411" s="19" t="n">
        <f aca="false">IF(OR($M1411="",$M1411="ERR",$J1411="",$K1411="",$N1411=""),0,IF($N1411=0,IF(AND(OR(12=7,12=12),12&gt;=$K1411,12&lt;=IF($L1411="",12,$L1411)),$J1411,0),IF(AND(12&gt;=$K1411,12&lt;=IF($L1411="",12,$L1411),MOD(12-$K1411,$N1411)=0),$J1411,0)))</f>
        <v>0</v>
      </c>
      <c r="AA1411" s="36" t="n">
        <f aca="false">SUM(O1411:Z1411)</f>
        <v>0</v>
      </c>
      <c r="AB1411" s="15" t="str">
        <f aca="false">IF(AND($B1411="",$D1411="",$J1411=""),"",IF($B1411="","Falta código",IF(ISNA(MATCH($B1411,LST_COD,0)),"Código no registrado en Trabajadores",IF($E1411="","Concepto no está en el catálogo",IF($M1411="ERR","Retención de otro empleador: Origen = Otro empleador",IF(OR($J1411="",$K1411=""),"Falta monto o mes",IF(OR($K1411&lt;1,$K1411&gt;12),"Mes inicio inválido",IF(AND($L1411&lt;&gt;"",OR($L1411&lt;$K1411,$L1411&gt;12)),"Mes fin inválido",IF($N1411="","Falta frecuencia",IF(AND($G1411&lt;&gt;"Otro empleador",SUMPRODUCT(($O1411:$Z1411&lt;&gt;0)*(((COLUMN($O1411:$Z1411)-14)&lt;INDEX(Trabajadores!$M$6:$M$105,MATCH($B1411,LST_COD,0)))+((COLUMN($O1411:$Z1411)-14)&gt;INDEX(Trabajadores!$N$6:$N$105,MATCH($B1411,LST_COD,0)))))&gt;0),"Aviso: hay meses fuera del periodo laboral","OK"))))))))))</f>
        <v/>
      </c>
    </row>
    <row r="1412" customFormat="false" ht="15" hidden="false" customHeight="false" outlineLevel="0" collapsed="false">
      <c r="A1412" s="23" t="n">
        <v>1407</v>
      </c>
      <c r="B1412" s="7"/>
      <c r="C1412" s="35" t="str">
        <f aca="false">IF($B1412="","",IFERROR(INDEX(Trabajadores!$D$6:$D$105,MATCH($B1412,LST_COD,0)),"¿Código?"))</f>
        <v/>
      </c>
      <c r="D1412" s="30"/>
      <c r="E1412" s="9" t="str">
        <f aca="false">IF($D1412="","",IFERROR(VLOOKUP($D1412,CONC_TABLA,2,FALSE()),""))</f>
        <v/>
      </c>
      <c r="F1412" s="9" t="str">
        <f aca="false">IF($D1412="","",IFERROR(VLOOKUP($D1412,CONC_TABLA,3,FALSE()),""))</f>
        <v/>
      </c>
      <c r="G1412" s="30"/>
      <c r="H1412" s="30"/>
      <c r="I1412" s="30"/>
      <c r="J1412" s="29"/>
      <c r="K1412" s="28"/>
      <c r="L1412" s="28"/>
      <c r="M1412" s="9" t="str">
        <f aca="false">IF(OR($B1412="",$E1412=""),"",IF($E1412="INA","INA",IF($G1412="Otro empleador",IF($E1412="RET","RETO",IF($E1412="ORD","OTO","OTX")),IF($E1412="RET","ERR",$E1412))))</f>
        <v/>
      </c>
      <c r="N1412" s="9" t="str">
        <f aca="false">IF($I1412="","",IFERROR(VLOOKUP($I1412,FREC_TABLA,2,FALSE()),""))</f>
        <v/>
      </c>
      <c r="O1412" s="19" t="n">
        <f aca="false">IF(OR($M1412="",$M1412="ERR",$J1412="",$K1412="",$N1412=""),0,IF($N1412=0,IF(AND(OR(1=7,1=12),1&gt;=$K1412,1&lt;=IF($L1412="",12,$L1412)),$J1412,0),IF(AND(1&gt;=$K1412,1&lt;=IF($L1412="",12,$L1412),MOD(1-$K1412,$N1412)=0),$J1412,0)))</f>
        <v>0</v>
      </c>
      <c r="P1412" s="19" t="n">
        <f aca="false">IF(OR($M1412="",$M1412="ERR",$J1412="",$K1412="",$N1412=""),0,IF($N1412=0,IF(AND(OR(2=7,2=12),2&gt;=$K1412,2&lt;=IF($L1412="",12,$L1412)),$J1412,0),IF(AND(2&gt;=$K1412,2&lt;=IF($L1412="",12,$L1412),MOD(2-$K1412,$N1412)=0),$J1412,0)))</f>
        <v>0</v>
      </c>
      <c r="Q1412" s="19" t="n">
        <f aca="false">IF(OR($M1412="",$M1412="ERR",$J1412="",$K1412="",$N1412=""),0,IF($N1412=0,IF(AND(OR(3=7,3=12),3&gt;=$K1412,3&lt;=IF($L1412="",12,$L1412)),$J1412,0),IF(AND(3&gt;=$K1412,3&lt;=IF($L1412="",12,$L1412),MOD(3-$K1412,$N1412)=0),$J1412,0)))</f>
        <v>0</v>
      </c>
      <c r="R1412" s="19" t="n">
        <f aca="false">IF(OR($M1412="",$M1412="ERR",$J1412="",$K1412="",$N1412=""),0,IF($N1412=0,IF(AND(OR(4=7,4=12),4&gt;=$K1412,4&lt;=IF($L1412="",12,$L1412)),$J1412,0),IF(AND(4&gt;=$K1412,4&lt;=IF($L1412="",12,$L1412),MOD(4-$K1412,$N1412)=0),$J1412,0)))</f>
        <v>0</v>
      </c>
      <c r="S1412" s="19" t="n">
        <f aca="false">IF(OR($M1412="",$M1412="ERR",$J1412="",$K1412="",$N1412=""),0,IF($N1412=0,IF(AND(OR(5=7,5=12),5&gt;=$K1412,5&lt;=IF($L1412="",12,$L1412)),$J1412,0),IF(AND(5&gt;=$K1412,5&lt;=IF($L1412="",12,$L1412),MOD(5-$K1412,$N1412)=0),$J1412,0)))</f>
        <v>0</v>
      </c>
      <c r="T1412" s="19" t="n">
        <f aca="false">IF(OR($M1412="",$M1412="ERR",$J1412="",$K1412="",$N1412=""),0,IF($N1412=0,IF(AND(OR(6=7,6=12),6&gt;=$K1412,6&lt;=IF($L1412="",12,$L1412)),$J1412,0),IF(AND(6&gt;=$K1412,6&lt;=IF($L1412="",12,$L1412),MOD(6-$K1412,$N1412)=0),$J1412,0)))</f>
        <v>0</v>
      </c>
      <c r="U1412" s="19" t="n">
        <f aca="false">IF(OR($M1412="",$M1412="ERR",$J1412="",$K1412="",$N1412=""),0,IF($N1412=0,IF(AND(OR(7=7,7=12),7&gt;=$K1412,7&lt;=IF($L1412="",12,$L1412)),$J1412,0),IF(AND(7&gt;=$K1412,7&lt;=IF($L1412="",12,$L1412),MOD(7-$K1412,$N1412)=0),$J1412,0)))</f>
        <v>0</v>
      </c>
      <c r="V1412" s="19" t="n">
        <f aca="false">IF(OR($M1412="",$M1412="ERR",$J1412="",$K1412="",$N1412=""),0,IF($N1412=0,IF(AND(OR(8=7,8=12),8&gt;=$K1412,8&lt;=IF($L1412="",12,$L1412)),$J1412,0),IF(AND(8&gt;=$K1412,8&lt;=IF($L1412="",12,$L1412),MOD(8-$K1412,$N1412)=0),$J1412,0)))</f>
        <v>0</v>
      </c>
      <c r="W1412" s="19" t="n">
        <f aca="false">IF(OR($M1412="",$M1412="ERR",$J1412="",$K1412="",$N1412=""),0,IF($N1412=0,IF(AND(OR(9=7,9=12),9&gt;=$K1412,9&lt;=IF($L1412="",12,$L1412)),$J1412,0),IF(AND(9&gt;=$K1412,9&lt;=IF($L1412="",12,$L1412),MOD(9-$K1412,$N1412)=0),$J1412,0)))</f>
        <v>0</v>
      </c>
      <c r="X1412" s="19" t="n">
        <f aca="false">IF(OR($M1412="",$M1412="ERR",$J1412="",$K1412="",$N1412=""),0,IF($N1412=0,IF(AND(OR(10=7,10=12),10&gt;=$K1412,10&lt;=IF($L1412="",12,$L1412)),$J1412,0),IF(AND(10&gt;=$K1412,10&lt;=IF($L1412="",12,$L1412),MOD(10-$K1412,$N1412)=0),$J1412,0)))</f>
        <v>0</v>
      </c>
      <c r="Y1412" s="19" t="n">
        <f aca="false">IF(OR($M1412="",$M1412="ERR",$J1412="",$K1412="",$N1412=""),0,IF($N1412=0,IF(AND(OR(11=7,11=12),11&gt;=$K1412,11&lt;=IF($L1412="",12,$L1412)),$J1412,0),IF(AND(11&gt;=$K1412,11&lt;=IF($L1412="",12,$L1412),MOD(11-$K1412,$N1412)=0),$J1412,0)))</f>
        <v>0</v>
      </c>
      <c r="Z1412" s="19" t="n">
        <f aca="false">IF(OR($M1412="",$M1412="ERR",$J1412="",$K1412="",$N1412=""),0,IF($N1412=0,IF(AND(OR(12=7,12=12),12&gt;=$K1412,12&lt;=IF($L1412="",12,$L1412)),$J1412,0),IF(AND(12&gt;=$K1412,12&lt;=IF($L1412="",12,$L1412),MOD(12-$K1412,$N1412)=0),$J1412,0)))</f>
        <v>0</v>
      </c>
      <c r="AA1412" s="36" t="n">
        <f aca="false">SUM(O1412:Z1412)</f>
        <v>0</v>
      </c>
      <c r="AB1412" s="15" t="str">
        <f aca="false">IF(AND($B1412="",$D1412="",$J1412=""),"",IF($B1412="","Falta código",IF(ISNA(MATCH($B1412,LST_COD,0)),"Código no registrado en Trabajadores",IF($E1412="","Concepto no está en el catálogo",IF($M1412="ERR","Retención de otro empleador: Origen = Otro empleador",IF(OR($J1412="",$K1412=""),"Falta monto o mes",IF(OR($K1412&lt;1,$K1412&gt;12),"Mes inicio inválido",IF(AND($L1412&lt;&gt;"",OR($L1412&lt;$K1412,$L1412&gt;12)),"Mes fin inválido",IF($N1412="","Falta frecuencia",IF(AND($G1412&lt;&gt;"Otro empleador",SUMPRODUCT(($O1412:$Z1412&lt;&gt;0)*(((COLUMN($O1412:$Z1412)-14)&lt;INDEX(Trabajadores!$M$6:$M$105,MATCH($B1412,LST_COD,0)))+((COLUMN($O1412:$Z1412)-14)&gt;INDEX(Trabajadores!$N$6:$N$105,MATCH($B1412,LST_COD,0)))))&gt;0),"Aviso: hay meses fuera del periodo laboral","OK"))))))))))</f>
        <v/>
      </c>
    </row>
    <row r="1413" customFormat="false" ht="15" hidden="false" customHeight="false" outlineLevel="0" collapsed="false">
      <c r="A1413" s="23" t="n">
        <v>1408</v>
      </c>
      <c r="B1413" s="7"/>
      <c r="C1413" s="35" t="str">
        <f aca="false">IF($B1413="","",IFERROR(INDEX(Trabajadores!$D$6:$D$105,MATCH($B1413,LST_COD,0)),"¿Código?"))</f>
        <v/>
      </c>
      <c r="D1413" s="30"/>
      <c r="E1413" s="9" t="str">
        <f aca="false">IF($D1413="","",IFERROR(VLOOKUP($D1413,CONC_TABLA,2,FALSE()),""))</f>
        <v/>
      </c>
      <c r="F1413" s="9" t="str">
        <f aca="false">IF($D1413="","",IFERROR(VLOOKUP($D1413,CONC_TABLA,3,FALSE()),""))</f>
        <v/>
      </c>
      <c r="G1413" s="30"/>
      <c r="H1413" s="30"/>
      <c r="I1413" s="30"/>
      <c r="J1413" s="29"/>
      <c r="K1413" s="28"/>
      <c r="L1413" s="28"/>
      <c r="M1413" s="9" t="str">
        <f aca="false">IF(OR($B1413="",$E1413=""),"",IF($E1413="INA","INA",IF($G1413="Otro empleador",IF($E1413="RET","RETO",IF($E1413="ORD","OTO","OTX")),IF($E1413="RET","ERR",$E1413))))</f>
        <v/>
      </c>
      <c r="N1413" s="9" t="str">
        <f aca="false">IF($I1413="","",IFERROR(VLOOKUP($I1413,FREC_TABLA,2,FALSE()),""))</f>
        <v/>
      </c>
      <c r="O1413" s="19" t="n">
        <f aca="false">IF(OR($M1413="",$M1413="ERR",$J1413="",$K1413="",$N1413=""),0,IF($N1413=0,IF(AND(OR(1=7,1=12),1&gt;=$K1413,1&lt;=IF($L1413="",12,$L1413)),$J1413,0),IF(AND(1&gt;=$K1413,1&lt;=IF($L1413="",12,$L1413),MOD(1-$K1413,$N1413)=0),$J1413,0)))</f>
        <v>0</v>
      </c>
      <c r="P1413" s="19" t="n">
        <f aca="false">IF(OR($M1413="",$M1413="ERR",$J1413="",$K1413="",$N1413=""),0,IF($N1413=0,IF(AND(OR(2=7,2=12),2&gt;=$K1413,2&lt;=IF($L1413="",12,$L1413)),$J1413,0),IF(AND(2&gt;=$K1413,2&lt;=IF($L1413="",12,$L1413),MOD(2-$K1413,$N1413)=0),$J1413,0)))</f>
        <v>0</v>
      </c>
      <c r="Q1413" s="19" t="n">
        <f aca="false">IF(OR($M1413="",$M1413="ERR",$J1413="",$K1413="",$N1413=""),0,IF($N1413=0,IF(AND(OR(3=7,3=12),3&gt;=$K1413,3&lt;=IF($L1413="",12,$L1413)),$J1413,0),IF(AND(3&gt;=$K1413,3&lt;=IF($L1413="",12,$L1413),MOD(3-$K1413,$N1413)=0),$J1413,0)))</f>
        <v>0</v>
      </c>
      <c r="R1413" s="19" t="n">
        <f aca="false">IF(OR($M1413="",$M1413="ERR",$J1413="",$K1413="",$N1413=""),0,IF($N1413=0,IF(AND(OR(4=7,4=12),4&gt;=$K1413,4&lt;=IF($L1413="",12,$L1413)),$J1413,0),IF(AND(4&gt;=$K1413,4&lt;=IF($L1413="",12,$L1413),MOD(4-$K1413,$N1413)=0),$J1413,0)))</f>
        <v>0</v>
      </c>
      <c r="S1413" s="19" t="n">
        <f aca="false">IF(OR($M1413="",$M1413="ERR",$J1413="",$K1413="",$N1413=""),0,IF($N1413=0,IF(AND(OR(5=7,5=12),5&gt;=$K1413,5&lt;=IF($L1413="",12,$L1413)),$J1413,0),IF(AND(5&gt;=$K1413,5&lt;=IF($L1413="",12,$L1413),MOD(5-$K1413,$N1413)=0),$J1413,0)))</f>
        <v>0</v>
      </c>
      <c r="T1413" s="19" t="n">
        <f aca="false">IF(OR($M1413="",$M1413="ERR",$J1413="",$K1413="",$N1413=""),0,IF($N1413=0,IF(AND(OR(6=7,6=12),6&gt;=$K1413,6&lt;=IF($L1413="",12,$L1413)),$J1413,0),IF(AND(6&gt;=$K1413,6&lt;=IF($L1413="",12,$L1413),MOD(6-$K1413,$N1413)=0),$J1413,0)))</f>
        <v>0</v>
      </c>
      <c r="U1413" s="19" t="n">
        <f aca="false">IF(OR($M1413="",$M1413="ERR",$J1413="",$K1413="",$N1413=""),0,IF($N1413=0,IF(AND(OR(7=7,7=12),7&gt;=$K1413,7&lt;=IF($L1413="",12,$L1413)),$J1413,0),IF(AND(7&gt;=$K1413,7&lt;=IF($L1413="",12,$L1413),MOD(7-$K1413,$N1413)=0),$J1413,0)))</f>
        <v>0</v>
      </c>
      <c r="V1413" s="19" t="n">
        <f aca="false">IF(OR($M1413="",$M1413="ERR",$J1413="",$K1413="",$N1413=""),0,IF($N1413=0,IF(AND(OR(8=7,8=12),8&gt;=$K1413,8&lt;=IF($L1413="",12,$L1413)),$J1413,0),IF(AND(8&gt;=$K1413,8&lt;=IF($L1413="",12,$L1413),MOD(8-$K1413,$N1413)=0),$J1413,0)))</f>
        <v>0</v>
      </c>
      <c r="W1413" s="19" t="n">
        <f aca="false">IF(OR($M1413="",$M1413="ERR",$J1413="",$K1413="",$N1413=""),0,IF($N1413=0,IF(AND(OR(9=7,9=12),9&gt;=$K1413,9&lt;=IF($L1413="",12,$L1413)),$J1413,0),IF(AND(9&gt;=$K1413,9&lt;=IF($L1413="",12,$L1413),MOD(9-$K1413,$N1413)=0),$J1413,0)))</f>
        <v>0</v>
      </c>
      <c r="X1413" s="19" t="n">
        <f aca="false">IF(OR($M1413="",$M1413="ERR",$J1413="",$K1413="",$N1413=""),0,IF($N1413=0,IF(AND(OR(10=7,10=12),10&gt;=$K1413,10&lt;=IF($L1413="",12,$L1413)),$J1413,0),IF(AND(10&gt;=$K1413,10&lt;=IF($L1413="",12,$L1413),MOD(10-$K1413,$N1413)=0),$J1413,0)))</f>
        <v>0</v>
      </c>
      <c r="Y1413" s="19" t="n">
        <f aca="false">IF(OR($M1413="",$M1413="ERR",$J1413="",$K1413="",$N1413=""),0,IF($N1413=0,IF(AND(OR(11=7,11=12),11&gt;=$K1413,11&lt;=IF($L1413="",12,$L1413)),$J1413,0),IF(AND(11&gt;=$K1413,11&lt;=IF($L1413="",12,$L1413),MOD(11-$K1413,$N1413)=0),$J1413,0)))</f>
        <v>0</v>
      </c>
      <c r="Z1413" s="19" t="n">
        <f aca="false">IF(OR($M1413="",$M1413="ERR",$J1413="",$K1413="",$N1413=""),0,IF($N1413=0,IF(AND(OR(12=7,12=12),12&gt;=$K1413,12&lt;=IF($L1413="",12,$L1413)),$J1413,0),IF(AND(12&gt;=$K1413,12&lt;=IF($L1413="",12,$L1413),MOD(12-$K1413,$N1413)=0),$J1413,0)))</f>
        <v>0</v>
      </c>
      <c r="AA1413" s="36" t="n">
        <f aca="false">SUM(O1413:Z1413)</f>
        <v>0</v>
      </c>
      <c r="AB1413" s="15" t="str">
        <f aca="false">IF(AND($B1413="",$D1413="",$J1413=""),"",IF($B1413="","Falta código",IF(ISNA(MATCH($B1413,LST_COD,0)),"Código no registrado en Trabajadores",IF($E1413="","Concepto no está en el catálogo",IF($M1413="ERR","Retención de otro empleador: Origen = Otro empleador",IF(OR($J1413="",$K1413=""),"Falta monto o mes",IF(OR($K1413&lt;1,$K1413&gt;12),"Mes inicio inválido",IF(AND($L1413&lt;&gt;"",OR($L1413&lt;$K1413,$L1413&gt;12)),"Mes fin inválido",IF($N1413="","Falta frecuencia",IF(AND($G1413&lt;&gt;"Otro empleador",SUMPRODUCT(($O1413:$Z1413&lt;&gt;0)*(((COLUMN($O1413:$Z1413)-14)&lt;INDEX(Trabajadores!$M$6:$M$105,MATCH($B1413,LST_COD,0)))+((COLUMN($O1413:$Z1413)-14)&gt;INDEX(Trabajadores!$N$6:$N$105,MATCH($B1413,LST_COD,0)))))&gt;0),"Aviso: hay meses fuera del periodo laboral","OK"))))))))))</f>
        <v/>
      </c>
    </row>
    <row r="1414" customFormat="false" ht="15" hidden="false" customHeight="false" outlineLevel="0" collapsed="false">
      <c r="A1414" s="23" t="n">
        <v>1409</v>
      </c>
      <c r="B1414" s="7"/>
      <c r="C1414" s="35" t="str">
        <f aca="false">IF($B1414="","",IFERROR(INDEX(Trabajadores!$D$6:$D$105,MATCH($B1414,LST_COD,0)),"¿Código?"))</f>
        <v/>
      </c>
      <c r="D1414" s="30"/>
      <c r="E1414" s="9" t="str">
        <f aca="false">IF($D1414="","",IFERROR(VLOOKUP($D1414,CONC_TABLA,2,FALSE()),""))</f>
        <v/>
      </c>
      <c r="F1414" s="9" t="str">
        <f aca="false">IF($D1414="","",IFERROR(VLOOKUP($D1414,CONC_TABLA,3,FALSE()),""))</f>
        <v/>
      </c>
      <c r="G1414" s="30"/>
      <c r="H1414" s="30"/>
      <c r="I1414" s="30"/>
      <c r="J1414" s="29"/>
      <c r="K1414" s="28"/>
      <c r="L1414" s="28"/>
      <c r="M1414" s="9" t="str">
        <f aca="false">IF(OR($B1414="",$E1414=""),"",IF($E1414="INA","INA",IF($G1414="Otro empleador",IF($E1414="RET","RETO",IF($E1414="ORD","OTO","OTX")),IF($E1414="RET","ERR",$E1414))))</f>
        <v/>
      </c>
      <c r="N1414" s="9" t="str">
        <f aca="false">IF($I1414="","",IFERROR(VLOOKUP($I1414,FREC_TABLA,2,FALSE()),""))</f>
        <v/>
      </c>
      <c r="O1414" s="19" t="n">
        <f aca="false">IF(OR($M1414="",$M1414="ERR",$J1414="",$K1414="",$N1414=""),0,IF($N1414=0,IF(AND(OR(1=7,1=12),1&gt;=$K1414,1&lt;=IF($L1414="",12,$L1414)),$J1414,0),IF(AND(1&gt;=$K1414,1&lt;=IF($L1414="",12,$L1414),MOD(1-$K1414,$N1414)=0),$J1414,0)))</f>
        <v>0</v>
      </c>
      <c r="P1414" s="19" t="n">
        <f aca="false">IF(OR($M1414="",$M1414="ERR",$J1414="",$K1414="",$N1414=""),0,IF($N1414=0,IF(AND(OR(2=7,2=12),2&gt;=$K1414,2&lt;=IF($L1414="",12,$L1414)),$J1414,0),IF(AND(2&gt;=$K1414,2&lt;=IF($L1414="",12,$L1414),MOD(2-$K1414,$N1414)=0),$J1414,0)))</f>
        <v>0</v>
      </c>
      <c r="Q1414" s="19" t="n">
        <f aca="false">IF(OR($M1414="",$M1414="ERR",$J1414="",$K1414="",$N1414=""),0,IF($N1414=0,IF(AND(OR(3=7,3=12),3&gt;=$K1414,3&lt;=IF($L1414="",12,$L1414)),$J1414,0),IF(AND(3&gt;=$K1414,3&lt;=IF($L1414="",12,$L1414),MOD(3-$K1414,$N1414)=0),$J1414,0)))</f>
        <v>0</v>
      </c>
      <c r="R1414" s="19" t="n">
        <f aca="false">IF(OR($M1414="",$M1414="ERR",$J1414="",$K1414="",$N1414=""),0,IF($N1414=0,IF(AND(OR(4=7,4=12),4&gt;=$K1414,4&lt;=IF($L1414="",12,$L1414)),$J1414,0),IF(AND(4&gt;=$K1414,4&lt;=IF($L1414="",12,$L1414),MOD(4-$K1414,$N1414)=0),$J1414,0)))</f>
        <v>0</v>
      </c>
      <c r="S1414" s="19" t="n">
        <f aca="false">IF(OR($M1414="",$M1414="ERR",$J1414="",$K1414="",$N1414=""),0,IF($N1414=0,IF(AND(OR(5=7,5=12),5&gt;=$K1414,5&lt;=IF($L1414="",12,$L1414)),$J1414,0),IF(AND(5&gt;=$K1414,5&lt;=IF($L1414="",12,$L1414),MOD(5-$K1414,$N1414)=0),$J1414,0)))</f>
        <v>0</v>
      </c>
      <c r="T1414" s="19" t="n">
        <f aca="false">IF(OR($M1414="",$M1414="ERR",$J1414="",$K1414="",$N1414=""),0,IF($N1414=0,IF(AND(OR(6=7,6=12),6&gt;=$K1414,6&lt;=IF($L1414="",12,$L1414)),$J1414,0),IF(AND(6&gt;=$K1414,6&lt;=IF($L1414="",12,$L1414),MOD(6-$K1414,$N1414)=0),$J1414,0)))</f>
        <v>0</v>
      </c>
      <c r="U1414" s="19" t="n">
        <f aca="false">IF(OR($M1414="",$M1414="ERR",$J1414="",$K1414="",$N1414=""),0,IF($N1414=0,IF(AND(OR(7=7,7=12),7&gt;=$K1414,7&lt;=IF($L1414="",12,$L1414)),$J1414,0),IF(AND(7&gt;=$K1414,7&lt;=IF($L1414="",12,$L1414),MOD(7-$K1414,$N1414)=0),$J1414,0)))</f>
        <v>0</v>
      </c>
      <c r="V1414" s="19" t="n">
        <f aca="false">IF(OR($M1414="",$M1414="ERR",$J1414="",$K1414="",$N1414=""),0,IF($N1414=0,IF(AND(OR(8=7,8=12),8&gt;=$K1414,8&lt;=IF($L1414="",12,$L1414)),$J1414,0),IF(AND(8&gt;=$K1414,8&lt;=IF($L1414="",12,$L1414),MOD(8-$K1414,$N1414)=0),$J1414,0)))</f>
        <v>0</v>
      </c>
      <c r="W1414" s="19" t="n">
        <f aca="false">IF(OR($M1414="",$M1414="ERR",$J1414="",$K1414="",$N1414=""),0,IF($N1414=0,IF(AND(OR(9=7,9=12),9&gt;=$K1414,9&lt;=IF($L1414="",12,$L1414)),$J1414,0),IF(AND(9&gt;=$K1414,9&lt;=IF($L1414="",12,$L1414),MOD(9-$K1414,$N1414)=0),$J1414,0)))</f>
        <v>0</v>
      </c>
      <c r="X1414" s="19" t="n">
        <f aca="false">IF(OR($M1414="",$M1414="ERR",$J1414="",$K1414="",$N1414=""),0,IF($N1414=0,IF(AND(OR(10=7,10=12),10&gt;=$K1414,10&lt;=IF($L1414="",12,$L1414)),$J1414,0),IF(AND(10&gt;=$K1414,10&lt;=IF($L1414="",12,$L1414),MOD(10-$K1414,$N1414)=0),$J1414,0)))</f>
        <v>0</v>
      </c>
      <c r="Y1414" s="19" t="n">
        <f aca="false">IF(OR($M1414="",$M1414="ERR",$J1414="",$K1414="",$N1414=""),0,IF($N1414=0,IF(AND(OR(11=7,11=12),11&gt;=$K1414,11&lt;=IF($L1414="",12,$L1414)),$J1414,0),IF(AND(11&gt;=$K1414,11&lt;=IF($L1414="",12,$L1414),MOD(11-$K1414,$N1414)=0),$J1414,0)))</f>
        <v>0</v>
      </c>
      <c r="Z1414" s="19" t="n">
        <f aca="false">IF(OR($M1414="",$M1414="ERR",$J1414="",$K1414="",$N1414=""),0,IF($N1414=0,IF(AND(OR(12=7,12=12),12&gt;=$K1414,12&lt;=IF($L1414="",12,$L1414)),$J1414,0),IF(AND(12&gt;=$K1414,12&lt;=IF($L1414="",12,$L1414),MOD(12-$K1414,$N1414)=0),$J1414,0)))</f>
        <v>0</v>
      </c>
      <c r="AA1414" s="36" t="n">
        <f aca="false">SUM(O1414:Z1414)</f>
        <v>0</v>
      </c>
      <c r="AB1414" s="15" t="str">
        <f aca="false">IF(AND($B1414="",$D1414="",$J1414=""),"",IF($B1414="","Falta código",IF(ISNA(MATCH($B1414,LST_COD,0)),"Código no registrado en Trabajadores",IF($E1414="","Concepto no está en el catálogo",IF($M1414="ERR","Retención de otro empleador: Origen = Otro empleador",IF(OR($J1414="",$K1414=""),"Falta monto o mes",IF(OR($K1414&lt;1,$K1414&gt;12),"Mes inicio inválido",IF(AND($L1414&lt;&gt;"",OR($L1414&lt;$K1414,$L1414&gt;12)),"Mes fin inválido",IF($N1414="","Falta frecuencia",IF(AND($G1414&lt;&gt;"Otro empleador",SUMPRODUCT(($O1414:$Z1414&lt;&gt;0)*(((COLUMN($O1414:$Z1414)-14)&lt;INDEX(Trabajadores!$M$6:$M$105,MATCH($B1414,LST_COD,0)))+((COLUMN($O1414:$Z1414)-14)&gt;INDEX(Trabajadores!$N$6:$N$105,MATCH($B1414,LST_COD,0)))))&gt;0),"Aviso: hay meses fuera del periodo laboral","OK"))))))))))</f>
        <v/>
      </c>
    </row>
    <row r="1415" customFormat="false" ht="15" hidden="false" customHeight="false" outlineLevel="0" collapsed="false">
      <c r="A1415" s="23" t="n">
        <v>1410</v>
      </c>
      <c r="B1415" s="7"/>
      <c r="C1415" s="35" t="str">
        <f aca="false">IF($B1415="","",IFERROR(INDEX(Trabajadores!$D$6:$D$105,MATCH($B1415,LST_COD,0)),"¿Código?"))</f>
        <v/>
      </c>
      <c r="D1415" s="30"/>
      <c r="E1415" s="9" t="str">
        <f aca="false">IF($D1415="","",IFERROR(VLOOKUP($D1415,CONC_TABLA,2,FALSE()),""))</f>
        <v/>
      </c>
      <c r="F1415" s="9" t="str">
        <f aca="false">IF($D1415="","",IFERROR(VLOOKUP($D1415,CONC_TABLA,3,FALSE()),""))</f>
        <v/>
      </c>
      <c r="G1415" s="30"/>
      <c r="H1415" s="30"/>
      <c r="I1415" s="30"/>
      <c r="J1415" s="29"/>
      <c r="K1415" s="28"/>
      <c r="L1415" s="28"/>
      <c r="M1415" s="9" t="str">
        <f aca="false">IF(OR($B1415="",$E1415=""),"",IF($E1415="INA","INA",IF($G1415="Otro empleador",IF($E1415="RET","RETO",IF($E1415="ORD","OTO","OTX")),IF($E1415="RET","ERR",$E1415))))</f>
        <v/>
      </c>
      <c r="N1415" s="9" t="str">
        <f aca="false">IF($I1415="","",IFERROR(VLOOKUP($I1415,FREC_TABLA,2,FALSE()),""))</f>
        <v/>
      </c>
      <c r="O1415" s="19" t="n">
        <f aca="false">IF(OR($M1415="",$M1415="ERR",$J1415="",$K1415="",$N1415=""),0,IF($N1415=0,IF(AND(OR(1=7,1=12),1&gt;=$K1415,1&lt;=IF($L1415="",12,$L1415)),$J1415,0),IF(AND(1&gt;=$K1415,1&lt;=IF($L1415="",12,$L1415),MOD(1-$K1415,$N1415)=0),$J1415,0)))</f>
        <v>0</v>
      </c>
      <c r="P1415" s="19" t="n">
        <f aca="false">IF(OR($M1415="",$M1415="ERR",$J1415="",$K1415="",$N1415=""),0,IF($N1415=0,IF(AND(OR(2=7,2=12),2&gt;=$K1415,2&lt;=IF($L1415="",12,$L1415)),$J1415,0),IF(AND(2&gt;=$K1415,2&lt;=IF($L1415="",12,$L1415),MOD(2-$K1415,$N1415)=0),$J1415,0)))</f>
        <v>0</v>
      </c>
      <c r="Q1415" s="19" t="n">
        <f aca="false">IF(OR($M1415="",$M1415="ERR",$J1415="",$K1415="",$N1415=""),0,IF($N1415=0,IF(AND(OR(3=7,3=12),3&gt;=$K1415,3&lt;=IF($L1415="",12,$L1415)),$J1415,0),IF(AND(3&gt;=$K1415,3&lt;=IF($L1415="",12,$L1415),MOD(3-$K1415,$N1415)=0),$J1415,0)))</f>
        <v>0</v>
      </c>
      <c r="R1415" s="19" t="n">
        <f aca="false">IF(OR($M1415="",$M1415="ERR",$J1415="",$K1415="",$N1415=""),0,IF($N1415=0,IF(AND(OR(4=7,4=12),4&gt;=$K1415,4&lt;=IF($L1415="",12,$L1415)),$J1415,0),IF(AND(4&gt;=$K1415,4&lt;=IF($L1415="",12,$L1415),MOD(4-$K1415,$N1415)=0),$J1415,0)))</f>
        <v>0</v>
      </c>
      <c r="S1415" s="19" t="n">
        <f aca="false">IF(OR($M1415="",$M1415="ERR",$J1415="",$K1415="",$N1415=""),0,IF($N1415=0,IF(AND(OR(5=7,5=12),5&gt;=$K1415,5&lt;=IF($L1415="",12,$L1415)),$J1415,0),IF(AND(5&gt;=$K1415,5&lt;=IF($L1415="",12,$L1415),MOD(5-$K1415,$N1415)=0),$J1415,0)))</f>
        <v>0</v>
      </c>
      <c r="T1415" s="19" t="n">
        <f aca="false">IF(OR($M1415="",$M1415="ERR",$J1415="",$K1415="",$N1415=""),0,IF($N1415=0,IF(AND(OR(6=7,6=12),6&gt;=$K1415,6&lt;=IF($L1415="",12,$L1415)),$J1415,0),IF(AND(6&gt;=$K1415,6&lt;=IF($L1415="",12,$L1415),MOD(6-$K1415,$N1415)=0),$J1415,0)))</f>
        <v>0</v>
      </c>
      <c r="U1415" s="19" t="n">
        <f aca="false">IF(OR($M1415="",$M1415="ERR",$J1415="",$K1415="",$N1415=""),0,IF($N1415=0,IF(AND(OR(7=7,7=12),7&gt;=$K1415,7&lt;=IF($L1415="",12,$L1415)),$J1415,0),IF(AND(7&gt;=$K1415,7&lt;=IF($L1415="",12,$L1415),MOD(7-$K1415,$N1415)=0),$J1415,0)))</f>
        <v>0</v>
      </c>
      <c r="V1415" s="19" t="n">
        <f aca="false">IF(OR($M1415="",$M1415="ERR",$J1415="",$K1415="",$N1415=""),0,IF($N1415=0,IF(AND(OR(8=7,8=12),8&gt;=$K1415,8&lt;=IF($L1415="",12,$L1415)),$J1415,0),IF(AND(8&gt;=$K1415,8&lt;=IF($L1415="",12,$L1415),MOD(8-$K1415,$N1415)=0),$J1415,0)))</f>
        <v>0</v>
      </c>
      <c r="W1415" s="19" t="n">
        <f aca="false">IF(OR($M1415="",$M1415="ERR",$J1415="",$K1415="",$N1415=""),0,IF($N1415=0,IF(AND(OR(9=7,9=12),9&gt;=$K1415,9&lt;=IF($L1415="",12,$L1415)),$J1415,0),IF(AND(9&gt;=$K1415,9&lt;=IF($L1415="",12,$L1415),MOD(9-$K1415,$N1415)=0),$J1415,0)))</f>
        <v>0</v>
      </c>
      <c r="X1415" s="19" t="n">
        <f aca="false">IF(OR($M1415="",$M1415="ERR",$J1415="",$K1415="",$N1415=""),0,IF($N1415=0,IF(AND(OR(10=7,10=12),10&gt;=$K1415,10&lt;=IF($L1415="",12,$L1415)),$J1415,0),IF(AND(10&gt;=$K1415,10&lt;=IF($L1415="",12,$L1415),MOD(10-$K1415,$N1415)=0),$J1415,0)))</f>
        <v>0</v>
      </c>
      <c r="Y1415" s="19" t="n">
        <f aca="false">IF(OR($M1415="",$M1415="ERR",$J1415="",$K1415="",$N1415=""),0,IF($N1415=0,IF(AND(OR(11=7,11=12),11&gt;=$K1415,11&lt;=IF($L1415="",12,$L1415)),$J1415,0),IF(AND(11&gt;=$K1415,11&lt;=IF($L1415="",12,$L1415),MOD(11-$K1415,$N1415)=0),$J1415,0)))</f>
        <v>0</v>
      </c>
      <c r="Z1415" s="19" t="n">
        <f aca="false">IF(OR($M1415="",$M1415="ERR",$J1415="",$K1415="",$N1415=""),0,IF($N1415=0,IF(AND(OR(12=7,12=12),12&gt;=$K1415,12&lt;=IF($L1415="",12,$L1415)),$J1415,0),IF(AND(12&gt;=$K1415,12&lt;=IF($L1415="",12,$L1415),MOD(12-$K1415,$N1415)=0),$J1415,0)))</f>
        <v>0</v>
      </c>
      <c r="AA1415" s="36" t="n">
        <f aca="false">SUM(O1415:Z1415)</f>
        <v>0</v>
      </c>
      <c r="AB1415" s="15" t="str">
        <f aca="false">IF(AND($B1415="",$D1415="",$J1415=""),"",IF($B1415="","Falta código",IF(ISNA(MATCH($B1415,LST_COD,0)),"Código no registrado en Trabajadores",IF($E1415="","Concepto no está en el catálogo",IF($M1415="ERR","Retención de otro empleador: Origen = Otro empleador",IF(OR($J1415="",$K1415=""),"Falta monto o mes",IF(OR($K1415&lt;1,$K1415&gt;12),"Mes inicio inválido",IF(AND($L1415&lt;&gt;"",OR($L1415&lt;$K1415,$L1415&gt;12)),"Mes fin inválido",IF($N1415="","Falta frecuencia",IF(AND($G1415&lt;&gt;"Otro empleador",SUMPRODUCT(($O1415:$Z1415&lt;&gt;0)*(((COLUMN($O1415:$Z1415)-14)&lt;INDEX(Trabajadores!$M$6:$M$105,MATCH($B1415,LST_COD,0)))+((COLUMN($O1415:$Z1415)-14)&gt;INDEX(Trabajadores!$N$6:$N$105,MATCH($B1415,LST_COD,0)))))&gt;0),"Aviso: hay meses fuera del periodo laboral","OK"))))))))))</f>
        <v/>
      </c>
    </row>
    <row r="1416" customFormat="false" ht="15" hidden="false" customHeight="false" outlineLevel="0" collapsed="false">
      <c r="A1416" s="23" t="n">
        <v>1411</v>
      </c>
      <c r="B1416" s="7"/>
      <c r="C1416" s="35" t="str">
        <f aca="false">IF($B1416="","",IFERROR(INDEX(Trabajadores!$D$6:$D$105,MATCH($B1416,LST_COD,0)),"¿Código?"))</f>
        <v/>
      </c>
      <c r="D1416" s="30"/>
      <c r="E1416" s="9" t="str">
        <f aca="false">IF($D1416="","",IFERROR(VLOOKUP($D1416,CONC_TABLA,2,FALSE()),""))</f>
        <v/>
      </c>
      <c r="F1416" s="9" t="str">
        <f aca="false">IF($D1416="","",IFERROR(VLOOKUP($D1416,CONC_TABLA,3,FALSE()),""))</f>
        <v/>
      </c>
      <c r="G1416" s="30"/>
      <c r="H1416" s="30"/>
      <c r="I1416" s="30"/>
      <c r="J1416" s="29"/>
      <c r="K1416" s="28"/>
      <c r="L1416" s="28"/>
      <c r="M1416" s="9" t="str">
        <f aca="false">IF(OR($B1416="",$E1416=""),"",IF($E1416="INA","INA",IF($G1416="Otro empleador",IF($E1416="RET","RETO",IF($E1416="ORD","OTO","OTX")),IF($E1416="RET","ERR",$E1416))))</f>
        <v/>
      </c>
      <c r="N1416" s="9" t="str">
        <f aca="false">IF($I1416="","",IFERROR(VLOOKUP($I1416,FREC_TABLA,2,FALSE()),""))</f>
        <v/>
      </c>
      <c r="O1416" s="19" t="n">
        <f aca="false">IF(OR($M1416="",$M1416="ERR",$J1416="",$K1416="",$N1416=""),0,IF($N1416=0,IF(AND(OR(1=7,1=12),1&gt;=$K1416,1&lt;=IF($L1416="",12,$L1416)),$J1416,0),IF(AND(1&gt;=$K1416,1&lt;=IF($L1416="",12,$L1416),MOD(1-$K1416,$N1416)=0),$J1416,0)))</f>
        <v>0</v>
      </c>
      <c r="P1416" s="19" t="n">
        <f aca="false">IF(OR($M1416="",$M1416="ERR",$J1416="",$K1416="",$N1416=""),0,IF($N1416=0,IF(AND(OR(2=7,2=12),2&gt;=$K1416,2&lt;=IF($L1416="",12,$L1416)),$J1416,0),IF(AND(2&gt;=$K1416,2&lt;=IF($L1416="",12,$L1416),MOD(2-$K1416,$N1416)=0),$J1416,0)))</f>
        <v>0</v>
      </c>
      <c r="Q1416" s="19" t="n">
        <f aca="false">IF(OR($M1416="",$M1416="ERR",$J1416="",$K1416="",$N1416=""),0,IF($N1416=0,IF(AND(OR(3=7,3=12),3&gt;=$K1416,3&lt;=IF($L1416="",12,$L1416)),$J1416,0),IF(AND(3&gt;=$K1416,3&lt;=IF($L1416="",12,$L1416),MOD(3-$K1416,$N1416)=0),$J1416,0)))</f>
        <v>0</v>
      </c>
      <c r="R1416" s="19" t="n">
        <f aca="false">IF(OR($M1416="",$M1416="ERR",$J1416="",$K1416="",$N1416=""),0,IF($N1416=0,IF(AND(OR(4=7,4=12),4&gt;=$K1416,4&lt;=IF($L1416="",12,$L1416)),$J1416,0),IF(AND(4&gt;=$K1416,4&lt;=IF($L1416="",12,$L1416),MOD(4-$K1416,$N1416)=0),$J1416,0)))</f>
        <v>0</v>
      </c>
      <c r="S1416" s="19" t="n">
        <f aca="false">IF(OR($M1416="",$M1416="ERR",$J1416="",$K1416="",$N1416=""),0,IF($N1416=0,IF(AND(OR(5=7,5=12),5&gt;=$K1416,5&lt;=IF($L1416="",12,$L1416)),$J1416,0),IF(AND(5&gt;=$K1416,5&lt;=IF($L1416="",12,$L1416),MOD(5-$K1416,$N1416)=0),$J1416,0)))</f>
        <v>0</v>
      </c>
      <c r="T1416" s="19" t="n">
        <f aca="false">IF(OR($M1416="",$M1416="ERR",$J1416="",$K1416="",$N1416=""),0,IF($N1416=0,IF(AND(OR(6=7,6=12),6&gt;=$K1416,6&lt;=IF($L1416="",12,$L1416)),$J1416,0),IF(AND(6&gt;=$K1416,6&lt;=IF($L1416="",12,$L1416),MOD(6-$K1416,$N1416)=0),$J1416,0)))</f>
        <v>0</v>
      </c>
      <c r="U1416" s="19" t="n">
        <f aca="false">IF(OR($M1416="",$M1416="ERR",$J1416="",$K1416="",$N1416=""),0,IF($N1416=0,IF(AND(OR(7=7,7=12),7&gt;=$K1416,7&lt;=IF($L1416="",12,$L1416)),$J1416,0),IF(AND(7&gt;=$K1416,7&lt;=IF($L1416="",12,$L1416),MOD(7-$K1416,$N1416)=0),$J1416,0)))</f>
        <v>0</v>
      </c>
      <c r="V1416" s="19" t="n">
        <f aca="false">IF(OR($M1416="",$M1416="ERR",$J1416="",$K1416="",$N1416=""),0,IF($N1416=0,IF(AND(OR(8=7,8=12),8&gt;=$K1416,8&lt;=IF($L1416="",12,$L1416)),$J1416,0),IF(AND(8&gt;=$K1416,8&lt;=IF($L1416="",12,$L1416),MOD(8-$K1416,$N1416)=0),$J1416,0)))</f>
        <v>0</v>
      </c>
      <c r="W1416" s="19" t="n">
        <f aca="false">IF(OR($M1416="",$M1416="ERR",$J1416="",$K1416="",$N1416=""),0,IF($N1416=0,IF(AND(OR(9=7,9=12),9&gt;=$K1416,9&lt;=IF($L1416="",12,$L1416)),$J1416,0),IF(AND(9&gt;=$K1416,9&lt;=IF($L1416="",12,$L1416),MOD(9-$K1416,$N1416)=0),$J1416,0)))</f>
        <v>0</v>
      </c>
      <c r="X1416" s="19" t="n">
        <f aca="false">IF(OR($M1416="",$M1416="ERR",$J1416="",$K1416="",$N1416=""),0,IF($N1416=0,IF(AND(OR(10=7,10=12),10&gt;=$K1416,10&lt;=IF($L1416="",12,$L1416)),$J1416,0),IF(AND(10&gt;=$K1416,10&lt;=IF($L1416="",12,$L1416),MOD(10-$K1416,$N1416)=0),$J1416,0)))</f>
        <v>0</v>
      </c>
      <c r="Y1416" s="19" t="n">
        <f aca="false">IF(OR($M1416="",$M1416="ERR",$J1416="",$K1416="",$N1416=""),0,IF($N1416=0,IF(AND(OR(11=7,11=12),11&gt;=$K1416,11&lt;=IF($L1416="",12,$L1416)),$J1416,0),IF(AND(11&gt;=$K1416,11&lt;=IF($L1416="",12,$L1416),MOD(11-$K1416,$N1416)=0),$J1416,0)))</f>
        <v>0</v>
      </c>
      <c r="Z1416" s="19" t="n">
        <f aca="false">IF(OR($M1416="",$M1416="ERR",$J1416="",$K1416="",$N1416=""),0,IF($N1416=0,IF(AND(OR(12=7,12=12),12&gt;=$K1416,12&lt;=IF($L1416="",12,$L1416)),$J1416,0),IF(AND(12&gt;=$K1416,12&lt;=IF($L1416="",12,$L1416),MOD(12-$K1416,$N1416)=0),$J1416,0)))</f>
        <v>0</v>
      </c>
      <c r="AA1416" s="36" t="n">
        <f aca="false">SUM(O1416:Z1416)</f>
        <v>0</v>
      </c>
      <c r="AB1416" s="15" t="str">
        <f aca="false">IF(AND($B1416="",$D1416="",$J1416=""),"",IF($B1416="","Falta código",IF(ISNA(MATCH($B1416,LST_COD,0)),"Código no registrado en Trabajadores",IF($E1416="","Concepto no está en el catálogo",IF($M1416="ERR","Retención de otro empleador: Origen = Otro empleador",IF(OR($J1416="",$K1416=""),"Falta monto o mes",IF(OR($K1416&lt;1,$K1416&gt;12),"Mes inicio inválido",IF(AND($L1416&lt;&gt;"",OR($L1416&lt;$K1416,$L1416&gt;12)),"Mes fin inválido",IF($N1416="","Falta frecuencia",IF(AND($G1416&lt;&gt;"Otro empleador",SUMPRODUCT(($O1416:$Z1416&lt;&gt;0)*(((COLUMN($O1416:$Z1416)-14)&lt;INDEX(Trabajadores!$M$6:$M$105,MATCH($B1416,LST_COD,0)))+((COLUMN($O1416:$Z1416)-14)&gt;INDEX(Trabajadores!$N$6:$N$105,MATCH($B1416,LST_COD,0)))))&gt;0),"Aviso: hay meses fuera del periodo laboral","OK"))))))))))</f>
        <v/>
      </c>
    </row>
    <row r="1417" customFormat="false" ht="15" hidden="false" customHeight="false" outlineLevel="0" collapsed="false">
      <c r="A1417" s="23" t="n">
        <v>1412</v>
      </c>
      <c r="B1417" s="7"/>
      <c r="C1417" s="35" t="str">
        <f aca="false">IF($B1417="","",IFERROR(INDEX(Trabajadores!$D$6:$D$105,MATCH($B1417,LST_COD,0)),"¿Código?"))</f>
        <v/>
      </c>
      <c r="D1417" s="30"/>
      <c r="E1417" s="9" t="str">
        <f aca="false">IF($D1417="","",IFERROR(VLOOKUP($D1417,CONC_TABLA,2,FALSE()),""))</f>
        <v/>
      </c>
      <c r="F1417" s="9" t="str">
        <f aca="false">IF($D1417="","",IFERROR(VLOOKUP($D1417,CONC_TABLA,3,FALSE()),""))</f>
        <v/>
      </c>
      <c r="G1417" s="30"/>
      <c r="H1417" s="30"/>
      <c r="I1417" s="30"/>
      <c r="J1417" s="29"/>
      <c r="K1417" s="28"/>
      <c r="L1417" s="28"/>
      <c r="M1417" s="9" t="str">
        <f aca="false">IF(OR($B1417="",$E1417=""),"",IF($E1417="INA","INA",IF($G1417="Otro empleador",IF($E1417="RET","RETO",IF($E1417="ORD","OTO","OTX")),IF($E1417="RET","ERR",$E1417))))</f>
        <v/>
      </c>
      <c r="N1417" s="9" t="str">
        <f aca="false">IF($I1417="","",IFERROR(VLOOKUP($I1417,FREC_TABLA,2,FALSE()),""))</f>
        <v/>
      </c>
      <c r="O1417" s="19" t="n">
        <f aca="false">IF(OR($M1417="",$M1417="ERR",$J1417="",$K1417="",$N1417=""),0,IF($N1417=0,IF(AND(OR(1=7,1=12),1&gt;=$K1417,1&lt;=IF($L1417="",12,$L1417)),$J1417,0),IF(AND(1&gt;=$K1417,1&lt;=IF($L1417="",12,$L1417),MOD(1-$K1417,$N1417)=0),$J1417,0)))</f>
        <v>0</v>
      </c>
      <c r="P1417" s="19" t="n">
        <f aca="false">IF(OR($M1417="",$M1417="ERR",$J1417="",$K1417="",$N1417=""),0,IF($N1417=0,IF(AND(OR(2=7,2=12),2&gt;=$K1417,2&lt;=IF($L1417="",12,$L1417)),$J1417,0),IF(AND(2&gt;=$K1417,2&lt;=IF($L1417="",12,$L1417),MOD(2-$K1417,$N1417)=0),$J1417,0)))</f>
        <v>0</v>
      </c>
      <c r="Q1417" s="19" t="n">
        <f aca="false">IF(OR($M1417="",$M1417="ERR",$J1417="",$K1417="",$N1417=""),0,IF($N1417=0,IF(AND(OR(3=7,3=12),3&gt;=$K1417,3&lt;=IF($L1417="",12,$L1417)),$J1417,0),IF(AND(3&gt;=$K1417,3&lt;=IF($L1417="",12,$L1417),MOD(3-$K1417,$N1417)=0),$J1417,0)))</f>
        <v>0</v>
      </c>
      <c r="R1417" s="19" t="n">
        <f aca="false">IF(OR($M1417="",$M1417="ERR",$J1417="",$K1417="",$N1417=""),0,IF($N1417=0,IF(AND(OR(4=7,4=12),4&gt;=$K1417,4&lt;=IF($L1417="",12,$L1417)),$J1417,0),IF(AND(4&gt;=$K1417,4&lt;=IF($L1417="",12,$L1417),MOD(4-$K1417,$N1417)=0),$J1417,0)))</f>
        <v>0</v>
      </c>
      <c r="S1417" s="19" t="n">
        <f aca="false">IF(OR($M1417="",$M1417="ERR",$J1417="",$K1417="",$N1417=""),0,IF($N1417=0,IF(AND(OR(5=7,5=12),5&gt;=$K1417,5&lt;=IF($L1417="",12,$L1417)),$J1417,0),IF(AND(5&gt;=$K1417,5&lt;=IF($L1417="",12,$L1417),MOD(5-$K1417,$N1417)=0),$J1417,0)))</f>
        <v>0</v>
      </c>
      <c r="T1417" s="19" t="n">
        <f aca="false">IF(OR($M1417="",$M1417="ERR",$J1417="",$K1417="",$N1417=""),0,IF($N1417=0,IF(AND(OR(6=7,6=12),6&gt;=$K1417,6&lt;=IF($L1417="",12,$L1417)),$J1417,0),IF(AND(6&gt;=$K1417,6&lt;=IF($L1417="",12,$L1417),MOD(6-$K1417,$N1417)=0),$J1417,0)))</f>
        <v>0</v>
      </c>
      <c r="U1417" s="19" t="n">
        <f aca="false">IF(OR($M1417="",$M1417="ERR",$J1417="",$K1417="",$N1417=""),0,IF($N1417=0,IF(AND(OR(7=7,7=12),7&gt;=$K1417,7&lt;=IF($L1417="",12,$L1417)),$J1417,0),IF(AND(7&gt;=$K1417,7&lt;=IF($L1417="",12,$L1417),MOD(7-$K1417,$N1417)=0),$J1417,0)))</f>
        <v>0</v>
      </c>
      <c r="V1417" s="19" t="n">
        <f aca="false">IF(OR($M1417="",$M1417="ERR",$J1417="",$K1417="",$N1417=""),0,IF($N1417=0,IF(AND(OR(8=7,8=12),8&gt;=$K1417,8&lt;=IF($L1417="",12,$L1417)),$J1417,0),IF(AND(8&gt;=$K1417,8&lt;=IF($L1417="",12,$L1417),MOD(8-$K1417,$N1417)=0),$J1417,0)))</f>
        <v>0</v>
      </c>
      <c r="W1417" s="19" t="n">
        <f aca="false">IF(OR($M1417="",$M1417="ERR",$J1417="",$K1417="",$N1417=""),0,IF($N1417=0,IF(AND(OR(9=7,9=12),9&gt;=$K1417,9&lt;=IF($L1417="",12,$L1417)),$J1417,0),IF(AND(9&gt;=$K1417,9&lt;=IF($L1417="",12,$L1417),MOD(9-$K1417,$N1417)=0),$J1417,0)))</f>
        <v>0</v>
      </c>
      <c r="X1417" s="19" t="n">
        <f aca="false">IF(OR($M1417="",$M1417="ERR",$J1417="",$K1417="",$N1417=""),0,IF($N1417=0,IF(AND(OR(10=7,10=12),10&gt;=$K1417,10&lt;=IF($L1417="",12,$L1417)),$J1417,0),IF(AND(10&gt;=$K1417,10&lt;=IF($L1417="",12,$L1417),MOD(10-$K1417,$N1417)=0),$J1417,0)))</f>
        <v>0</v>
      </c>
      <c r="Y1417" s="19" t="n">
        <f aca="false">IF(OR($M1417="",$M1417="ERR",$J1417="",$K1417="",$N1417=""),0,IF($N1417=0,IF(AND(OR(11=7,11=12),11&gt;=$K1417,11&lt;=IF($L1417="",12,$L1417)),$J1417,0),IF(AND(11&gt;=$K1417,11&lt;=IF($L1417="",12,$L1417),MOD(11-$K1417,$N1417)=0),$J1417,0)))</f>
        <v>0</v>
      </c>
      <c r="Z1417" s="19" t="n">
        <f aca="false">IF(OR($M1417="",$M1417="ERR",$J1417="",$K1417="",$N1417=""),0,IF($N1417=0,IF(AND(OR(12=7,12=12),12&gt;=$K1417,12&lt;=IF($L1417="",12,$L1417)),$J1417,0),IF(AND(12&gt;=$K1417,12&lt;=IF($L1417="",12,$L1417),MOD(12-$K1417,$N1417)=0),$J1417,0)))</f>
        <v>0</v>
      </c>
      <c r="AA1417" s="36" t="n">
        <f aca="false">SUM(O1417:Z1417)</f>
        <v>0</v>
      </c>
      <c r="AB1417" s="15" t="str">
        <f aca="false">IF(AND($B1417="",$D1417="",$J1417=""),"",IF($B1417="","Falta código",IF(ISNA(MATCH($B1417,LST_COD,0)),"Código no registrado en Trabajadores",IF($E1417="","Concepto no está en el catálogo",IF($M1417="ERR","Retención de otro empleador: Origen = Otro empleador",IF(OR($J1417="",$K1417=""),"Falta monto o mes",IF(OR($K1417&lt;1,$K1417&gt;12),"Mes inicio inválido",IF(AND($L1417&lt;&gt;"",OR($L1417&lt;$K1417,$L1417&gt;12)),"Mes fin inválido",IF($N1417="","Falta frecuencia",IF(AND($G1417&lt;&gt;"Otro empleador",SUMPRODUCT(($O1417:$Z1417&lt;&gt;0)*(((COLUMN($O1417:$Z1417)-14)&lt;INDEX(Trabajadores!$M$6:$M$105,MATCH($B1417,LST_COD,0)))+((COLUMN($O1417:$Z1417)-14)&gt;INDEX(Trabajadores!$N$6:$N$105,MATCH($B1417,LST_COD,0)))))&gt;0),"Aviso: hay meses fuera del periodo laboral","OK"))))))))))</f>
        <v/>
      </c>
    </row>
    <row r="1418" customFormat="false" ht="15" hidden="false" customHeight="false" outlineLevel="0" collapsed="false">
      <c r="A1418" s="23" t="n">
        <v>1413</v>
      </c>
      <c r="B1418" s="7"/>
      <c r="C1418" s="35" t="str">
        <f aca="false">IF($B1418="","",IFERROR(INDEX(Trabajadores!$D$6:$D$105,MATCH($B1418,LST_COD,0)),"¿Código?"))</f>
        <v/>
      </c>
      <c r="D1418" s="30"/>
      <c r="E1418" s="9" t="str">
        <f aca="false">IF($D1418="","",IFERROR(VLOOKUP($D1418,CONC_TABLA,2,FALSE()),""))</f>
        <v/>
      </c>
      <c r="F1418" s="9" t="str">
        <f aca="false">IF($D1418="","",IFERROR(VLOOKUP($D1418,CONC_TABLA,3,FALSE()),""))</f>
        <v/>
      </c>
      <c r="G1418" s="30"/>
      <c r="H1418" s="30"/>
      <c r="I1418" s="30"/>
      <c r="J1418" s="29"/>
      <c r="K1418" s="28"/>
      <c r="L1418" s="28"/>
      <c r="M1418" s="9" t="str">
        <f aca="false">IF(OR($B1418="",$E1418=""),"",IF($E1418="INA","INA",IF($G1418="Otro empleador",IF($E1418="RET","RETO",IF($E1418="ORD","OTO","OTX")),IF($E1418="RET","ERR",$E1418))))</f>
        <v/>
      </c>
      <c r="N1418" s="9" t="str">
        <f aca="false">IF($I1418="","",IFERROR(VLOOKUP($I1418,FREC_TABLA,2,FALSE()),""))</f>
        <v/>
      </c>
      <c r="O1418" s="19" t="n">
        <f aca="false">IF(OR($M1418="",$M1418="ERR",$J1418="",$K1418="",$N1418=""),0,IF($N1418=0,IF(AND(OR(1=7,1=12),1&gt;=$K1418,1&lt;=IF($L1418="",12,$L1418)),$J1418,0),IF(AND(1&gt;=$K1418,1&lt;=IF($L1418="",12,$L1418),MOD(1-$K1418,$N1418)=0),$J1418,0)))</f>
        <v>0</v>
      </c>
      <c r="P1418" s="19" t="n">
        <f aca="false">IF(OR($M1418="",$M1418="ERR",$J1418="",$K1418="",$N1418=""),0,IF($N1418=0,IF(AND(OR(2=7,2=12),2&gt;=$K1418,2&lt;=IF($L1418="",12,$L1418)),$J1418,0),IF(AND(2&gt;=$K1418,2&lt;=IF($L1418="",12,$L1418),MOD(2-$K1418,$N1418)=0),$J1418,0)))</f>
        <v>0</v>
      </c>
      <c r="Q1418" s="19" t="n">
        <f aca="false">IF(OR($M1418="",$M1418="ERR",$J1418="",$K1418="",$N1418=""),0,IF($N1418=0,IF(AND(OR(3=7,3=12),3&gt;=$K1418,3&lt;=IF($L1418="",12,$L1418)),$J1418,0),IF(AND(3&gt;=$K1418,3&lt;=IF($L1418="",12,$L1418),MOD(3-$K1418,$N1418)=0),$J1418,0)))</f>
        <v>0</v>
      </c>
      <c r="R1418" s="19" t="n">
        <f aca="false">IF(OR($M1418="",$M1418="ERR",$J1418="",$K1418="",$N1418=""),0,IF($N1418=0,IF(AND(OR(4=7,4=12),4&gt;=$K1418,4&lt;=IF($L1418="",12,$L1418)),$J1418,0),IF(AND(4&gt;=$K1418,4&lt;=IF($L1418="",12,$L1418),MOD(4-$K1418,$N1418)=0),$J1418,0)))</f>
        <v>0</v>
      </c>
      <c r="S1418" s="19" t="n">
        <f aca="false">IF(OR($M1418="",$M1418="ERR",$J1418="",$K1418="",$N1418=""),0,IF($N1418=0,IF(AND(OR(5=7,5=12),5&gt;=$K1418,5&lt;=IF($L1418="",12,$L1418)),$J1418,0),IF(AND(5&gt;=$K1418,5&lt;=IF($L1418="",12,$L1418),MOD(5-$K1418,$N1418)=0),$J1418,0)))</f>
        <v>0</v>
      </c>
      <c r="T1418" s="19" t="n">
        <f aca="false">IF(OR($M1418="",$M1418="ERR",$J1418="",$K1418="",$N1418=""),0,IF($N1418=0,IF(AND(OR(6=7,6=12),6&gt;=$K1418,6&lt;=IF($L1418="",12,$L1418)),$J1418,0),IF(AND(6&gt;=$K1418,6&lt;=IF($L1418="",12,$L1418),MOD(6-$K1418,$N1418)=0),$J1418,0)))</f>
        <v>0</v>
      </c>
      <c r="U1418" s="19" t="n">
        <f aca="false">IF(OR($M1418="",$M1418="ERR",$J1418="",$K1418="",$N1418=""),0,IF($N1418=0,IF(AND(OR(7=7,7=12),7&gt;=$K1418,7&lt;=IF($L1418="",12,$L1418)),$J1418,0),IF(AND(7&gt;=$K1418,7&lt;=IF($L1418="",12,$L1418),MOD(7-$K1418,$N1418)=0),$J1418,0)))</f>
        <v>0</v>
      </c>
      <c r="V1418" s="19" t="n">
        <f aca="false">IF(OR($M1418="",$M1418="ERR",$J1418="",$K1418="",$N1418=""),0,IF($N1418=0,IF(AND(OR(8=7,8=12),8&gt;=$K1418,8&lt;=IF($L1418="",12,$L1418)),$J1418,0),IF(AND(8&gt;=$K1418,8&lt;=IF($L1418="",12,$L1418),MOD(8-$K1418,$N1418)=0),$J1418,0)))</f>
        <v>0</v>
      </c>
      <c r="W1418" s="19" t="n">
        <f aca="false">IF(OR($M1418="",$M1418="ERR",$J1418="",$K1418="",$N1418=""),0,IF($N1418=0,IF(AND(OR(9=7,9=12),9&gt;=$K1418,9&lt;=IF($L1418="",12,$L1418)),$J1418,0),IF(AND(9&gt;=$K1418,9&lt;=IF($L1418="",12,$L1418),MOD(9-$K1418,$N1418)=0),$J1418,0)))</f>
        <v>0</v>
      </c>
      <c r="X1418" s="19" t="n">
        <f aca="false">IF(OR($M1418="",$M1418="ERR",$J1418="",$K1418="",$N1418=""),0,IF($N1418=0,IF(AND(OR(10=7,10=12),10&gt;=$K1418,10&lt;=IF($L1418="",12,$L1418)),$J1418,0),IF(AND(10&gt;=$K1418,10&lt;=IF($L1418="",12,$L1418),MOD(10-$K1418,$N1418)=0),$J1418,0)))</f>
        <v>0</v>
      </c>
      <c r="Y1418" s="19" t="n">
        <f aca="false">IF(OR($M1418="",$M1418="ERR",$J1418="",$K1418="",$N1418=""),0,IF($N1418=0,IF(AND(OR(11=7,11=12),11&gt;=$K1418,11&lt;=IF($L1418="",12,$L1418)),$J1418,0),IF(AND(11&gt;=$K1418,11&lt;=IF($L1418="",12,$L1418),MOD(11-$K1418,$N1418)=0),$J1418,0)))</f>
        <v>0</v>
      </c>
      <c r="Z1418" s="19" t="n">
        <f aca="false">IF(OR($M1418="",$M1418="ERR",$J1418="",$K1418="",$N1418=""),0,IF($N1418=0,IF(AND(OR(12=7,12=12),12&gt;=$K1418,12&lt;=IF($L1418="",12,$L1418)),$J1418,0),IF(AND(12&gt;=$K1418,12&lt;=IF($L1418="",12,$L1418),MOD(12-$K1418,$N1418)=0),$J1418,0)))</f>
        <v>0</v>
      </c>
      <c r="AA1418" s="36" t="n">
        <f aca="false">SUM(O1418:Z1418)</f>
        <v>0</v>
      </c>
      <c r="AB1418" s="15" t="str">
        <f aca="false">IF(AND($B1418="",$D1418="",$J1418=""),"",IF($B1418="","Falta código",IF(ISNA(MATCH($B1418,LST_COD,0)),"Código no registrado en Trabajadores",IF($E1418="","Concepto no está en el catálogo",IF($M1418="ERR","Retención de otro empleador: Origen = Otro empleador",IF(OR($J1418="",$K1418=""),"Falta monto o mes",IF(OR($K1418&lt;1,$K1418&gt;12),"Mes inicio inválido",IF(AND($L1418&lt;&gt;"",OR($L1418&lt;$K1418,$L1418&gt;12)),"Mes fin inválido",IF($N1418="","Falta frecuencia",IF(AND($G1418&lt;&gt;"Otro empleador",SUMPRODUCT(($O1418:$Z1418&lt;&gt;0)*(((COLUMN($O1418:$Z1418)-14)&lt;INDEX(Trabajadores!$M$6:$M$105,MATCH($B1418,LST_COD,0)))+((COLUMN($O1418:$Z1418)-14)&gt;INDEX(Trabajadores!$N$6:$N$105,MATCH($B1418,LST_COD,0)))))&gt;0),"Aviso: hay meses fuera del periodo laboral","OK"))))))))))</f>
        <v/>
      </c>
    </row>
    <row r="1419" customFormat="false" ht="15" hidden="false" customHeight="false" outlineLevel="0" collapsed="false">
      <c r="A1419" s="23" t="n">
        <v>1414</v>
      </c>
      <c r="B1419" s="7"/>
      <c r="C1419" s="35" t="str">
        <f aca="false">IF($B1419="","",IFERROR(INDEX(Trabajadores!$D$6:$D$105,MATCH($B1419,LST_COD,0)),"¿Código?"))</f>
        <v/>
      </c>
      <c r="D1419" s="30"/>
      <c r="E1419" s="9" t="str">
        <f aca="false">IF($D1419="","",IFERROR(VLOOKUP($D1419,CONC_TABLA,2,FALSE()),""))</f>
        <v/>
      </c>
      <c r="F1419" s="9" t="str">
        <f aca="false">IF($D1419="","",IFERROR(VLOOKUP($D1419,CONC_TABLA,3,FALSE()),""))</f>
        <v/>
      </c>
      <c r="G1419" s="30"/>
      <c r="H1419" s="30"/>
      <c r="I1419" s="30"/>
      <c r="J1419" s="29"/>
      <c r="K1419" s="28"/>
      <c r="L1419" s="28"/>
      <c r="M1419" s="9" t="str">
        <f aca="false">IF(OR($B1419="",$E1419=""),"",IF($E1419="INA","INA",IF($G1419="Otro empleador",IF($E1419="RET","RETO",IF($E1419="ORD","OTO","OTX")),IF($E1419="RET","ERR",$E1419))))</f>
        <v/>
      </c>
      <c r="N1419" s="9" t="str">
        <f aca="false">IF($I1419="","",IFERROR(VLOOKUP($I1419,FREC_TABLA,2,FALSE()),""))</f>
        <v/>
      </c>
      <c r="O1419" s="19" t="n">
        <f aca="false">IF(OR($M1419="",$M1419="ERR",$J1419="",$K1419="",$N1419=""),0,IF($N1419=0,IF(AND(OR(1=7,1=12),1&gt;=$K1419,1&lt;=IF($L1419="",12,$L1419)),$J1419,0),IF(AND(1&gt;=$K1419,1&lt;=IF($L1419="",12,$L1419),MOD(1-$K1419,$N1419)=0),$J1419,0)))</f>
        <v>0</v>
      </c>
      <c r="P1419" s="19" t="n">
        <f aca="false">IF(OR($M1419="",$M1419="ERR",$J1419="",$K1419="",$N1419=""),0,IF($N1419=0,IF(AND(OR(2=7,2=12),2&gt;=$K1419,2&lt;=IF($L1419="",12,$L1419)),$J1419,0),IF(AND(2&gt;=$K1419,2&lt;=IF($L1419="",12,$L1419),MOD(2-$K1419,$N1419)=0),$J1419,0)))</f>
        <v>0</v>
      </c>
      <c r="Q1419" s="19" t="n">
        <f aca="false">IF(OR($M1419="",$M1419="ERR",$J1419="",$K1419="",$N1419=""),0,IF($N1419=0,IF(AND(OR(3=7,3=12),3&gt;=$K1419,3&lt;=IF($L1419="",12,$L1419)),$J1419,0),IF(AND(3&gt;=$K1419,3&lt;=IF($L1419="",12,$L1419),MOD(3-$K1419,$N1419)=0),$J1419,0)))</f>
        <v>0</v>
      </c>
      <c r="R1419" s="19" t="n">
        <f aca="false">IF(OR($M1419="",$M1419="ERR",$J1419="",$K1419="",$N1419=""),0,IF($N1419=0,IF(AND(OR(4=7,4=12),4&gt;=$K1419,4&lt;=IF($L1419="",12,$L1419)),$J1419,0),IF(AND(4&gt;=$K1419,4&lt;=IF($L1419="",12,$L1419),MOD(4-$K1419,$N1419)=0),$J1419,0)))</f>
        <v>0</v>
      </c>
      <c r="S1419" s="19" t="n">
        <f aca="false">IF(OR($M1419="",$M1419="ERR",$J1419="",$K1419="",$N1419=""),0,IF($N1419=0,IF(AND(OR(5=7,5=12),5&gt;=$K1419,5&lt;=IF($L1419="",12,$L1419)),$J1419,0),IF(AND(5&gt;=$K1419,5&lt;=IF($L1419="",12,$L1419),MOD(5-$K1419,$N1419)=0),$J1419,0)))</f>
        <v>0</v>
      </c>
      <c r="T1419" s="19" t="n">
        <f aca="false">IF(OR($M1419="",$M1419="ERR",$J1419="",$K1419="",$N1419=""),0,IF($N1419=0,IF(AND(OR(6=7,6=12),6&gt;=$K1419,6&lt;=IF($L1419="",12,$L1419)),$J1419,0),IF(AND(6&gt;=$K1419,6&lt;=IF($L1419="",12,$L1419),MOD(6-$K1419,$N1419)=0),$J1419,0)))</f>
        <v>0</v>
      </c>
      <c r="U1419" s="19" t="n">
        <f aca="false">IF(OR($M1419="",$M1419="ERR",$J1419="",$K1419="",$N1419=""),0,IF($N1419=0,IF(AND(OR(7=7,7=12),7&gt;=$K1419,7&lt;=IF($L1419="",12,$L1419)),$J1419,0),IF(AND(7&gt;=$K1419,7&lt;=IF($L1419="",12,$L1419),MOD(7-$K1419,$N1419)=0),$J1419,0)))</f>
        <v>0</v>
      </c>
      <c r="V1419" s="19" t="n">
        <f aca="false">IF(OR($M1419="",$M1419="ERR",$J1419="",$K1419="",$N1419=""),0,IF($N1419=0,IF(AND(OR(8=7,8=12),8&gt;=$K1419,8&lt;=IF($L1419="",12,$L1419)),$J1419,0),IF(AND(8&gt;=$K1419,8&lt;=IF($L1419="",12,$L1419),MOD(8-$K1419,$N1419)=0),$J1419,0)))</f>
        <v>0</v>
      </c>
      <c r="W1419" s="19" t="n">
        <f aca="false">IF(OR($M1419="",$M1419="ERR",$J1419="",$K1419="",$N1419=""),0,IF($N1419=0,IF(AND(OR(9=7,9=12),9&gt;=$K1419,9&lt;=IF($L1419="",12,$L1419)),$J1419,0),IF(AND(9&gt;=$K1419,9&lt;=IF($L1419="",12,$L1419),MOD(9-$K1419,$N1419)=0),$J1419,0)))</f>
        <v>0</v>
      </c>
      <c r="X1419" s="19" t="n">
        <f aca="false">IF(OR($M1419="",$M1419="ERR",$J1419="",$K1419="",$N1419=""),0,IF($N1419=0,IF(AND(OR(10=7,10=12),10&gt;=$K1419,10&lt;=IF($L1419="",12,$L1419)),$J1419,0),IF(AND(10&gt;=$K1419,10&lt;=IF($L1419="",12,$L1419),MOD(10-$K1419,$N1419)=0),$J1419,0)))</f>
        <v>0</v>
      </c>
      <c r="Y1419" s="19" t="n">
        <f aca="false">IF(OR($M1419="",$M1419="ERR",$J1419="",$K1419="",$N1419=""),0,IF($N1419=0,IF(AND(OR(11=7,11=12),11&gt;=$K1419,11&lt;=IF($L1419="",12,$L1419)),$J1419,0),IF(AND(11&gt;=$K1419,11&lt;=IF($L1419="",12,$L1419),MOD(11-$K1419,$N1419)=0),$J1419,0)))</f>
        <v>0</v>
      </c>
      <c r="Z1419" s="19" t="n">
        <f aca="false">IF(OR($M1419="",$M1419="ERR",$J1419="",$K1419="",$N1419=""),0,IF($N1419=0,IF(AND(OR(12=7,12=12),12&gt;=$K1419,12&lt;=IF($L1419="",12,$L1419)),$J1419,0),IF(AND(12&gt;=$K1419,12&lt;=IF($L1419="",12,$L1419),MOD(12-$K1419,$N1419)=0),$J1419,0)))</f>
        <v>0</v>
      </c>
      <c r="AA1419" s="36" t="n">
        <f aca="false">SUM(O1419:Z1419)</f>
        <v>0</v>
      </c>
      <c r="AB1419" s="15" t="str">
        <f aca="false">IF(AND($B1419="",$D1419="",$J1419=""),"",IF($B1419="","Falta código",IF(ISNA(MATCH($B1419,LST_COD,0)),"Código no registrado en Trabajadores",IF($E1419="","Concepto no está en el catálogo",IF($M1419="ERR","Retención de otro empleador: Origen = Otro empleador",IF(OR($J1419="",$K1419=""),"Falta monto o mes",IF(OR($K1419&lt;1,$K1419&gt;12),"Mes inicio inválido",IF(AND($L1419&lt;&gt;"",OR($L1419&lt;$K1419,$L1419&gt;12)),"Mes fin inválido",IF($N1419="","Falta frecuencia",IF(AND($G1419&lt;&gt;"Otro empleador",SUMPRODUCT(($O1419:$Z1419&lt;&gt;0)*(((COLUMN($O1419:$Z1419)-14)&lt;INDEX(Trabajadores!$M$6:$M$105,MATCH($B1419,LST_COD,0)))+((COLUMN($O1419:$Z1419)-14)&gt;INDEX(Trabajadores!$N$6:$N$105,MATCH($B1419,LST_COD,0)))))&gt;0),"Aviso: hay meses fuera del periodo laboral","OK"))))))))))</f>
        <v/>
      </c>
    </row>
    <row r="1420" customFormat="false" ht="15" hidden="false" customHeight="false" outlineLevel="0" collapsed="false">
      <c r="A1420" s="23" t="n">
        <v>1415</v>
      </c>
      <c r="B1420" s="7"/>
      <c r="C1420" s="35" t="str">
        <f aca="false">IF($B1420="","",IFERROR(INDEX(Trabajadores!$D$6:$D$105,MATCH($B1420,LST_COD,0)),"¿Código?"))</f>
        <v/>
      </c>
      <c r="D1420" s="30"/>
      <c r="E1420" s="9" t="str">
        <f aca="false">IF($D1420="","",IFERROR(VLOOKUP($D1420,CONC_TABLA,2,FALSE()),""))</f>
        <v/>
      </c>
      <c r="F1420" s="9" t="str">
        <f aca="false">IF($D1420="","",IFERROR(VLOOKUP($D1420,CONC_TABLA,3,FALSE()),""))</f>
        <v/>
      </c>
      <c r="G1420" s="30"/>
      <c r="H1420" s="30"/>
      <c r="I1420" s="30"/>
      <c r="J1420" s="29"/>
      <c r="K1420" s="28"/>
      <c r="L1420" s="28"/>
      <c r="M1420" s="9" t="str">
        <f aca="false">IF(OR($B1420="",$E1420=""),"",IF($E1420="INA","INA",IF($G1420="Otro empleador",IF($E1420="RET","RETO",IF($E1420="ORD","OTO","OTX")),IF($E1420="RET","ERR",$E1420))))</f>
        <v/>
      </c>
      <c r="N1420" s="9" t="str">
        <f aca="false">IF($I1420="","",IFERROR(VLOOKUP($I1420,FREC_TABLA,2,FALSE()),""))</f>
        <v/>
      </c>
      <c r="O1420" s="19" t="n">
        <f aca="false">IF(OR($M1420="",$M1420="ERR",$J1420="",$K1420="",$N1420=""),0,IF($N1420=0,IF(AND(OR(1=7,1=12),1&gt;=$K1420,1&lt;=IF($L1420="",12,$L1420)),$J1420,0),IF(AND(1&gt;=$K1420,1&lt;=IF($L1420="",12,$L1420),MOD(1-$K1420,$N1420)=0),$J1420,0)))</f>
        <v>0</v>
      </c>
      <c r="P1420" s="19" t="n">
        <f aca="false">IF(OR($M1420="",$M1420="ERR",$J1420="",$K1420="",$N1420=""),0,IF($N1420=0,IF(AND(OR(2=7,2=12),2&gt;=$K1420,2&lt;=IF($L1420="",12,$L1420)),$J1420,0),IF(AND(2&gt;=$K1420,2&lt;=IF($L1420="",12,$L1420),MOD(2-$K1420,$N1420)=0),$J1420,0)))</f>
        <v>0</v>
      </c>
      <c r="Q1420" s="19" t="n">
        <f aca="false">IF(OR($M1420="",$M1420="ERR",$J1420="",$K1420="",$N1420=""),0,IF($N1420=0,IF(AND(OR(3=7,3=12),3&gt;=$K1420,3&lt;=IF($L1420="",12,$L1420)),$J1420,0),IF(AND(3&gt;=$K1420,3&lt;=IF($L1420="",12,$L1420),MOD(3-$K1420,$N1420)=0),$J1420,0)))</f>
        <v>0</v>
      </c>
      <c r="R1420" s="19" t="n">
        <f aca="false">IF(OR($M1420="",$M1420="ERR",$J1420="",$K1420="",$N1420=""),0,IF($N1420=0,IF(AND(OR(4=7,4=12),4&gt;=$K1420,4&lt;=IF($L1420="",12,$L1420)),$J1420,0),IF(AND(4&gt;=$K1420,4&lt;=IF($L1420="",12,$L1420),MOD(4-$K1420,$N1420)=0),$J1420,0)))</f>
        <v>0</v>
      </c>
      <c r="S1420" s="19" t="n">
        <f aca="false">IF(OR($M1420="",$M1420="ERR",$J1420="",$K1420="",$N1420=""),0,IF($N1420=0,IF(AND(OR(5=7,5=12),5&gt;=$K1420,5&lt;=IF($L1420="",12,$L1420)),$J1420,0),IF(AND(5&gt;=$K1420,5&lt;=IF($L1420="",12,$L1420),MOD(5-$K1420,$N1420)=0),$J1420,0)))</f>
        <v>0</v>
      </c>
      <c r="T1420" s="19" t="n">
        <f aca="false">IF(OR($M1420="",$M1420="ERR",$J1420="",$K1420="",$N1420=""),0,IF($N1420=0,IF(AND(OR(6=7,6=12),6&gt;=$K1420,6&lt;=IF($L1420="",12,$L1420)),$J1420,0),IF(AND(6&gt;=$K1420,6&lt;=IF($L1420="",12,$L1420),MOD(6-$K1420,$N1420)=0),$J1420,0)))</f>
        <v>0</v>
      </c>
      <c r="U1420" s="19" t="n">
        <f aca="false">IF(OR($M1420="",$M1420="ERR",$J1420="",$K1420="",$N1420=""),0,IF($N1420=0,IF(AND(OR(7=7,7=12),7&gt;=$K1420,7&lt;=IF($L1420="",12,$L1420)),$J1420,0),IF(AND(7&gt;=$K1420,7&lt;=IF($L1420="",12,$L1420),MOD(7-$K1420,$N1420)=0),$J1420,0)))</f>
        <v>0</v>
      </c>
      <c r="V1420" s="19" t="n">
        <f aca="false">IF(OR($M1420="",$M1420="ERR",$J1420="",$K1420="",$N1420=""),0,IF($N1420=0,IF(AND(OR(8=7,8=12),8&gt;=$K1420,8&lt;=IF($L1420="",12,$L1420)),$J1420,0),IF(AND(8&gt;=$K1420,8&lt;=IF($L1420="",12,$L1420),MOD(8-$K1420,$N1420)=0),$J1420,0)))</f>
        <v>0</v>
      </c>
      <c r="W1420" s="19" t="n">
        <f aca="false">IF(OR($M1420="",$M1420="ERR",$J1420="",$K1420="",$N1420=""),0,IF($N1420=0,IF(AND(OR(9=7,9=12),9&gt;=$K1420,9&lt;=IF($L1420="",12,$L1420)),$J1420,0),IF(AND(9&gt;=$K1420,9&lt;=IF($L1420="",12,$L1420),MOD(9-$K1420,$N1420)=0),$J1420,0)))</f>
        <v>0</v>
      </c>
      <c r="X1420" s="19" t="n">
        <f aca="false">IF(OR($M1420="",$M1420="ERR",$J1420="",$K1420="",$N1420=""),0,IF($N1420=0,IF(AND(OR(10=7,10=12),10&gt;=$K1420,10&lt;=IF($L1420="",12,$L1420)),$J1420,0),IF(AND(10&gt;=$K1420,10&lt;=IF($L1420="",12,$L1420),MOD(10-$K1420,$N1420)=0),$J1420,0)))</f>
        <v>0</v>
      </c>
      <c r="Y1420" s="19" t="n">
        <f aca="false">IF(OR($M1420="",$M1420="ERR",$J1420="",$K1420="",$N1420=""),0,IF($N1420=0,IF(AND(OR(11=7,11=12),11&gt;=$K1420,11&lt;=IF($L1420="",12,$L1420)),$J1420,0),IF(AND(11&gt;=$K1420,11&lt;=IF($L1420="",12,$L1420),MOD(11-$K1420,$N1420)=0),$J1420,0)))</f>
        <v>0</v>
      </c>
      <c r="Z1420" s="19" t="n">
        <f aca="false">IF(OR($M1420="",$M1420="ERR",$J1420="",$K1420="",$N1420=""),0,IF($N1420=0,IF(AND(OR(12=7,12=12),12&gt;=$K1420,12&lt;=IF($L1420="",12,$L1420)),$J1420,0),IF(AND(12&gt;=$K1420,12&lt;=IF($L1420="",12,$L1420),MOD(12-$K1420,$N1420)=0),$J1420,0)))</f>
        <v>0</v>
      </c>
      <c r="AA1420" s="36" t="n">
        <f aca="false">SUM(O1420:Z1420)</f>
        <v>0</v>
      </c>
      <c r="AB1420" s="15" t="str">
        <f aca="false">IF(AND($B1420="",$D1420="",$J1420=""),"",IF($B1420="","Falta código",IF(ISNA(MATCH($B1420,LST_COD,0)),"Código no registrado en Trabajadores",IF($E1420="","Concepto no está en el catálogo",IF($M1420="ERR","Retención de otro empleador: Origen = Otro empleador",IF(OR($J1420="",$K1420=""),"Falta monto o mes",IF(OR($K1420&lt;1,$K1420&gt;12),"Mes inicio inválido",IF(AND($L1420&lt;&gt;"",OR($L1420&lt;$K1420,$L1420&gt;12)),"Mes fin inválido",IF($N1420="","Falta frecuencia",IF(AND($G1420&lt;&gt;"Otro empleador",SUMPRODUCT(($O1420:$Z1420&lt;&gt;0)*(((COLUMN($O1420:$Z1420)-14)&lt;INDEX(Trabajadores!$M$6:$M$105,MATCH($B1420,LST_COD,0)))+((COLUMN($O1420:$Z1420)-14)&gt;INDEX(Trabajadores!$N$6:$N$105,MATCH($B1420,LST_COD,0)))))&gt;0),"Aviso: hay meses fuera del periodo laboral","OK"))))))))))</f>
        <v/>
      </c>
    </row>
    <row r="1421" customFormat="false" ht="15" hidden="false" customHeight="false" outlineLevel="0" collapsed="false">
      <c r="A1421" s="23" t="n">
        <v>1416</v>
      </c>
      <c r="B1421" s="7"/>
      <c r="C1421" s="35" t="str">
        <f aca="false">IF($B1421="","",IFERROR(INDEX(Trabajadores!$D$6:$D$105,MATCH($B1421,LST_COD,0)),"¿Código?"))</f>
        <v/>
      </c>
      <c r="D1421" s="30"/>
      <c r="E1421" s="9" t="str">
        <f aca="false">IF($D1421="","",IFERROR(VLOOKUP($D1421,CONC_TABLA,2,FALSE()),""))</f>
        <v/>
      </c>
      <c r="F1421" s="9" t="str">
        <f aca="false">IF($D1421="","",IFERROR(VLOOKUP($D1421,CONC_TABLA,3,FALSE()),""))</f>
        <v/>
      </c>
      <c r="G1421" s="30"/>
      <c r="H1421" s="30"/>
      <c r="I1421" s="30"/>
      <c r="J1421" s="29"/>
      <c r="K1421" s="28"/>
      <c r="L1421" s="28"/>
      <c r="M1421" s="9" t="str">
        <f aca="false">IF(OR($B1421="",$E1421=""),"",IF($E1421="INA","INA",IF($G1421="Otro empleador",IF($E1421="RET","RETO",IF($E1421="ORD","OTO","OTX")),IF($E1421="RET","ERR",$E1421))))</f>
        <v/>
      </c>
      <c r="N1421" s="9" t="str">
        <f aca="false">IF($I1421="","",IFERROR(VLOOKUP($I1421,FREC_TABLA,2,FALSE()),""))</f>
        <v/>
      </c>
      <c r="O1421" s="19" t="n">
        <f aca="false">IF(OR($M1421="",$M1421="ERR",$J1421="",$K1421="",$N1421=""),0,IF($N1421=0,IF(AND(OR(1=7,1=12),1&gt;=$K1421,1&lt;=IF($L1421="",12,$L1421)),$J1421,0),IF(AND(1&gt;=$K1421,1&lt;=IF($L1421="",12,$L1421),MOD(1-$K1421,$N1421)=0),$J1421,0)))</f>
        <v>0</v>
      </c>
      <c r="P1421" s="19" t="n">
        <f aca="false">IF(OR($M1421="",$M1421="ERR",$J1421="",$K1421="",$N1421=""),0,IF($N1421=0,IF(AND(OR(2=7,2=12),2&gt;=$K1421,2&lt;=IF($L1421="",12,$L1421)),$J1421,0),IF(AND(2&gt;=$K1421,2&lt;=IF($L1421="",12,$L1421),MOD(2-$K1421,$N1421)=0),$J1421,0)))</f>
        <v>0</v>
      </c>
      <c r="Q1421" s="19" t="n">
        <f aca="false">IF(OR($M1421="",$M1421="ERR",$J1421="",$K1421="",$N1421=""),0,IF($N1421=0,IF(AND(OR(3=7,3=12),3&gt;=$K1421,3&lt;=IF($L1421="",12,$L1421)),$J1421,0),IF(AND(3&gt;=$K1421,3&lt;=IF($L1421="",12,$L1421),MOD(3-$K1421,$N1421)=0),$J1421,0)))</f>
        <v>0</v>
      </c>
      <c r="R1421" s="19" t="n">
        <f aca="false">IF(OR($M1421="",$M1421="ERR",$J1421="",$K1421="",$N1421=""),0,IF($N1421=0,IF(AND(OR(4=7,4=12),4&gt;=$K1421,4&lt;=IF($L1421="",12,$L1421)),$J1421,0),IF(AND(4&gt;=$K1421,4&lt;=IF($L1421="",12,$L1421),MOD(4-$K1421,$N1421)=0),$J1421,0)))</f>
        <v>0</v>
      </c>
      <c r="S1421" s="19" t="n">
        <f aca="false">IF(OR($M1421="",$M1421="ERR",$J1421="",$K1421="",$N1421=""),0,IF($N1421=0,IF(AND(OR(5=7,5=12),5&gt;=$K1421,5&lt;=IF($L1421="",12,$L1421)),$J1421,0),IF(AND(5&gt;=$K1421,5&lt;=IF($L1421="",12,$L1421),MOD(5-$K1421,$N1421)=0),$J1421,0)))</f>
        <v>0</v>
      </c>
      <c r="T1421" s="19" t="n">
        <f aca="false">IF(OR($M1421="",$M1421="ERR",$J1421="",$K1421="",$N1421=""),0,IF($N1421=0,IF(AND(OR(6=7,6=12),6&gt;=$K1421,6&lt;=IF($L1421="",12,$L1421)),$J1421,0),IF(AND(6&gt;=$K1421,6&lt;=IF($L1421="",12,$L1421),MOD(6-$K1421,$N1421)=0),$J1421,0)))</f>
        <v>0</v>
      </c>
      <c r="U1421" s="19" t="n">
        <f aca="false">IF(OR($M1421="",$M1421="ERR",$J1421="",$K1421="",$N1421=""),0,IF($N1421=0,IF(AND(OR(7=7,7=12),7&gt;=$K1421,7&lt;=IF($L1421="",12,$L1421)),$J1421,0),IF(AND(7&gt;=$K1421,7&lt;=IF($L1421="",12,$L1421),MOD(7-$K1421,$N1421)=0),$J1421,0)))</f>
        <v>0</v>
      </c>
      <c r="V1421" s="19" t="n">
        <f aca="false">IF(OR($M1421="",$M1421="ERR",$J1421="",$K1421="",$N1421=""),0,IF($N1421=0,IF(AND(OR(8=7,8=12),8&gt;=$K1421,8&lt;=IF($L1421="",12,$L1421)),$J1421,0),IF(AND(8&gt;=$K1421,8&lt;=IF($L1421="",12,$L1421),MOD(8-$K1421,$N1421)=0),$J1421,0)))</f>
        <v>0</v>
      </c>
      <c r="W1421" s="19" t="n">
        <f aca="false">IF(OR($M1421="",$M1421="ERR",$J1421="",$K1421="",$N1421=""),0,IF($N1421=0,IF(AND(OR(9=7,9=12),9&gt;=$K1421,9&lt;=IF($L1421="",12,$L1421)),$J1421,0),IF(AND(9&gt;=$K1421,9&lt;=IF($L1421="",12,$L1421),MOD(9-$K1421,$N1421)=0),$J1421,0)))</f>
        <v>0</v>
      </c>
      <c r="X1421" s="19" t="n">
        <f aca="false">IF(OR($M1421="",$M1421="ERR",$J1421="",$K1421="",$N1421=""),0,IF($N1421=0,IF(AND(OR(10=7,10=12),10&gt;=$K1421,10&lt;=IF($L1421="",12,$L1421)),$J1421,0),IF(AND(10&gt;=$K1421,10&lt;=IF($L1421="",12,$L1421),MOD(10-$K1421,$N1421)=0),$J1421,0)))</f>
        <v>0</v>
      </c>
      <c r="Y1421" s="19" t="n">
        <f aca="false">IF(OR($M1421="",$M1421="ERR",$J1421="",$K1421="",$N1421=""),0,IF($N1421=0,IF(AND(OR(11=7,11=12),11&gt;=$K1421,11&lt;=IF($L1421="",12,$L1421)),$J1421,0),IF(AND(11&gt;=$K1421,11&lt;=IF($L1421="",12,$L1421),MOD(11-$K1421,$N1421)=0),$J1421,0)))</f>
        <v>0</v>
      </c>
      <c r="Z1421" s="19" t="n">
        <f aca="false">IF(OR($M1421="",$M1421="ERR",$J1421="",$K1421="",$N1421=""),0,IF($N1421=0,IF(AND(OR(12=7,12=12),12&gt;=$K1421,12&lt;=IF($L1421="",12,$L1421)),$J1421,0),IF(AND(12&gt;=$K1421,12&lt;=IF($L1421="",12,$L1421),MOD(12-$K1421,$N1421)=0),$J1421,0)))</f>
        <v>0</v>
      </c>
      <c r="AA1421" s="36" t="n">
        <f aca="false">SUM(O1421:Z1421)</f>
        <v>0</v>
      </c>
      <c r="AB1421" s="15" t="str">
        <f aca="false">IF(AND($B1421="",$D1421="",$J1421=""),"",IF($B1421="","Falta código",IF(ISNA(MATCH($B1421,LST_COD,0)),"Código no registrado en Trabajadores",IF($E1421="","Concepto no está en el catálogo",IF($M1421="ERR","Retención de otro empleador: Origen = Otro empleador",IF(OR($J1421="",$K1421=""),"Falta monto o mes",IF(OR($K1421&lt;1,$K1421&gt;12),"Mes inicio inválido",IF(AND($L1421&lt;&gt;"",OR($L1421&lt;$K1421,$L1421&gt;12)),"Mes fin inválido",IF($N1421="","Falta frecuencia",IF(AND($G1421&lt;&gt;"Otro empleador",SUMPRODUCT(($O1421:$Z1421&lt;&gt;0)*(((COLUMN($O1421:$Z1421)-14)&lt;INDEX(Trabajadores!$M$6:$M$105,MATCH($B1421,LST_COD,0)))+((COLUMN($O1421:$Z1421)-14)&gt;INDEX(Trabajadores!$N$6:$N$105,MATCH($B1421,LST_COD,0)))))&gt;0),"Aviso: hay meses fuera del periodo laboral","OK"))))))))))</f>
        <v/>
      </c>
    </row>
    <row r="1422" customFormat="false" ht="15" hidden="false" customHeight="false" outlineLevel="0" collapsed="false">
      <c r="A1422" s="23" t="n">
        <v>1417</v>
      </c>
      <c r="B1422" s="7"/>
      <c r="C1422" s="35" t="str">
        <f aca="false">IF($B1422="","",IFERROR(INDEX(Trabajadores!$D$6:$D$105,MATCH($B1422,LST_COD,0)),"¿Código?"))</f>
        <v/>
      </c>
      <c r="D1422" s="30"/>
      <c r="E1422" s="9" t="str">
        <f aca="false">IF($D1422="","",IFERROR(VLOOKUP($D1422,CONC_TABLA,2,FALSE()),""))</f>
        <v/>
      </c>
      <c r="F1422" s="9" t="str">
        <f aca="false">IF($D1422="","",IFERROR(VLOOKUP($D1422,CONC_TABLA,3,FALSE()),""))</f>
        <v/>
      </c>
      <c r="G1422" s="30"/>
      <c r="H1422" s="30"/>
      <c r="I1422" s="30"/>
      <c r="J1422" s="29"/>
      <c r="K1422" s="28"/>
      <c r="L1422" s="28"/>
      <c r="M1422" s="9" t="str">
        <f aca="false">IF(OR($B1422="",$E1422=""),"",IF($E1422="INA","INA",IF($G1422="Otro empleador",IF($E1422="RET","RETO",IF($E1422="ORD","OTO","OTX")),IF($E1422="RET","ERR",$E1422))))</f>
        <v/>
      </c>
      <c r="N1422" s="9" t="str">
        <f aca="false">IF($I1422="","",IFERROR(VLOOKUP($I1422,FREC_TABLA,2,FALSE()),""))</f>
        <v/>
      </c>
      <c r="O1422" s="19" t="n">
        <f aca="false">IF(OR($M1422="",$M1422="ERR",$J1422="",$K1422="",$N1422=""),0,IF($N1422=0,IF(AND(OR(1=7,1=12),1&gt;=$K1422,1&lt;=IF($L1422="",12,$L1422)),$J1422,0),IF(AND(1&gt;=$K1422,1&lt;=IF($L1422="",12,$L1422),MOD(1-$K1422,$N1422)=0),$J1422,0)))</f>
        <v>0</v>
      </c>
      <c r="P1422" s="19" t="n">
        <f aca="false">IF(OR($M1422="",$M1422="ERR",$J1422="",$K1422="",$N1422=""),0,IF($N1422=0,IF(AND(OR(2=7,2=12),2&gt;=$K1422,2&lt;=IF($L1422="",12,$L1422)),$J1422,0),IF(AND(2&gt;=$K1422,2&lt;=IF($L1422="",12,$L1422),MOD(2-$K1422,$N1422)=0),$J1422,0)))</f>
        <v>0</v>
      </c>
      <c r="Q1422" s="19" t="n">
        <f aca="false">IF(OR($M1422="",$M1422="ERR",$J1422="",$K1422="",$N1422=""),0,IF($N1422=0,IF(AND(OR(3=7,3=12),3&gt;=$K1422,3&lt;=IF($L1422="",12,$L1422)),$J1422,0),IF(AND(3&gt;=$K1422,3&lt;=IF($L1422="",12,$L1422),MOD(3-$K1422,$N1422)=0),$J1422,0)))</f>
        <v>0</v>
      </c>
      <c r="R1422" s="19" t="n">
        <f aca="false">IF(OR($M1422="",$M1422="ERR",$J1422="",$K1422="",$N1422=""),0,IF($N1422=0,IF(AND(OR(4=7,4=12),4&gt;=$K1422,4&lt;=IF($L1422="",12,$L1422)),$J1422,0),IF(AND(4&gt;=$K1422,4&lt;=IF($L1422="",12,$L1422),MOD(4-$K1422,$N1422)=0),$J1422,0)))</f>
        <v>0</v>
      </c>
      <c r="S1422" s="19" t="n">
        <f aca="false">IF(OR($M1422="",$M1422="ERR",$J1422="",$K1422="",$N1422=""),0,IF($N1422=0,IF(AND(OR(5=7,5=12),5&gt;=$K1422,5&lt;=IF($L1422="",12,$L1422)),$J1422,0),IF(AND(5&gt;=$K1422,5&lt;=IF($L1422="",12,$L1422),MOD(5-$K1422,$N1422)=0),$J1422,0)))</f>
        <v>0</v>
      </c>
      <c r="T1422" s="19" t="n">
        <f aca="false">IF(OR($M1422="",$M1422="ERR",$J1422="",$K1422="",$N1422=""),0,IF($N1422=0,IF(AND(OR(6=7,6=12),6&gt;=$K1422,6&lt;=IF($L1422="",12,$L1422)),$J1422,0),IF(AND(6&gt;=$K1422,6&lt;=IF($L1422="",12,$L1422),MOD(6-$K1422,$N1422)=0),$J1422,0)))</f>
        <v>0</v>
      </c>
      <c r="U1422" s="19" t="n">
        <f aca="false">IF(OR($M1422="",$M1422="ERR",$J1422="",$K1422="",$N1422=""),0,IF($N1422=0,IF(AND(OR(7=7,7=12),7&gt;=$K1422,7&lt;=IF($L1422="",12,$L1422)),$J1422,0),IF(AND(7&gt;=$K1422,7&lt;=IF($L1422="",12,$L1422),MOD(7-$K1422,$N1422)=0),$J1422,0)))</f>
        <v>0</v>
      </c>
      <c r="V1422" s="19" t="n">
        <f aca="false">IF(OR($M1422="",$M1422="ERR",$J1422="",$K1422="",$N1422=""),0,IF($N1422=0,IF(AND(OR(8=7,8=12),8&gt;=$K1422,8&lt;=IF($L1422="",12,$L1422)),$J1422,0),IF(AND(8&gt;=$K1422,8&lt;=IF($L1422="",12,$L1422),MOD(8-$K1422,$N1422)=0),$J1422,0)))</f>
        <v>0</v>
      </c>
      <c r="W1422" s="19" t="n">
        <f aca="false">IF(OR($M1422="",$M1422="ERR",$J1422="",$K1422="",$N1422=""),0,IF($N1422=0,IF(AND(OR(9=7,9=12),9&gt;=$K1422,9&lt;=IF($L1422="",12,$L1422)),$J1422,0),IF(AND(9&gt;=$K1422,9&lt;=IF($L1422="",12,$L1422),MOD(9-$K1422,$N1422)=0),$J1422,0)))</f>
        <v>0</v>
      </c>
      <c r="X1422" s="19" t="n">
        <f aca="false">IF(OR($M1422="",$M1422="ERR",$J1422="",$K1422="",$N1422=""),0,IF($N1422=0,IF(AND(OR(10=7,10=12),10&gt;=$K1422,10&lt;=IF($L1422="",12,$L1422)),$J1422,0),IF(AND(10&gt;=$K1422,10&lt;=IF($L1422="",12,$L1422),MOD(10-$K1422,$N1422)=0),$J1422,0)))</f>
        <v>0</v>
      </c>
      <c r="Y1422" s="19" t="n">
        <f aca="false">IF(OR($M1422="",$M1422="ERR",$J1422="",$K1422="",$N1422=""),0,IF($N1422=0,IF(AND(OR(11=7,11=12),11&gt;=$K1422,11&lt;=IF($L1422="",12,$L1422)),$J1422,0),IF(AND(11&gt;=$K1422,11&lt;=IF($L1422="",12,$L1422),MOD(11-$K1422,$N1422)=0),$J1422,0)))</f>
        <v>0</v>
      </c>
      <c r="Z1422" s="19" t="n">
        <f aca="false">IF(OR($M1422="",$M1422="ERR",$J1422="",$K1422="",$N1422=""),0,IF($N1422=0,IF(AND(OR(12=7,12=12),12&gt;=$K1422,12&lt;=IF($L1422="",12,$L1422)),$J1422,0),IF(AND(12&gt;=$K1422,12&lt;=IF($L1422="",12,$L1422),MOD(12-$K1422,$N1422)=0),$J1422,0)))</f>
        <v>0</v>
      </c>
      <c r="AA1422" s="36" t="n">
        <f aca="false">SUM(O1422:Z1422)</f>
        <v>0</v>
      </c>
      <c r="AB1422" s="15" t="str">
        <f aca="false">IF(AND($B1422="",$D1422="",$J1422=""),"",IF($B1422="","Falta código",IF(ISNA(MATCH($B1422,LST_COD,0)),"Código no registrado en Trabajadores",IF($E1422="","Concepto no está en el catálogo",IF($M1422="ERR","Retención de otro empleador: Origen = Otro empleador",IF(OR($J1422="",$K1422=""),"Falta monto o mes",IF(OR($K1422&lt;1,$K1422&gt;12),"Mes inicio inválido",IF(AND($L1422&lt;&gt;"",OR($L1422&lt;$K1422,$L1422&gt;12)),"Mes fin inválido",IF($N1422="","Falta frecuencia",IF(AND($G1422&lt;&gt;"Otro empleador",SUMPRODUCT(($O1422:$Z1422&lt;&gt;0)*(((COLUMN($O1422:$Z1422)-14)&lt;INDEX(Trabajadores!$M$6:$M$105,MATCH($B1422,LST_COD,0)))+((COLUMN($O1422:$Z1422)-14)&gt;INDEX(Trabajadores!$N$6:$N$105,MATCH($B1422,LST_COD,0)))))&gt;0),"Aviso: hay meses fuera del periodo laboral","OK"))))))))))</f>
        <v/>
      </c>
    </row>
    <row r="1423" customFormat="false" ht="15" hidden="false" customHeight="false" outlineLevel="0" collapsed="false">
      <c r="A1423" s="23" t="n">
        <v>1418</v>
      </c>
      <c r="B1423" s="7"/>
      <c r="C1423" s="35" t="str">
        <f aca="false">IF($B1423="","",IFERROR(INDEX(Trabajadores!$D$6:$D$105,MATCH($B1423,LST_COD,0)),"¿Código?"))</f>
        <v/>
      </c>
      <c r="D1423" s="30"/>
      <c r="E1423" s="9" t="str">
        <f aca="false">IF($D1423="","",IFERROR(VLOOKUP($D1423,CONC_TABLA,2,FALSE()),""))</f>
        <v/>
      </c>
      <c r="F1423" s="9" t="str">
        <f aca="false">IF($D1423="","",IFERROR(VLOOKUP($D1423,CONC_TABLA,3,FALSE()),""))</f>
        <v/>
      </c>
      <c r="G1423" s="30"/>
      <c r="H1423" s="30"/>
      <c r="I1423" s="30"/>
      <c r="J1423" s="29"/>
      <c r="K1423" s="28"/>
      <c r="L1423" s="28"/>
      <c r="M1423" s="9" t="str">
        <f aca="false">IF(OR($B1423="",$E1423=""),"",IF($E1423="INA","INA",IF($G1423="Otro empleador",IF($E1423="RET","RETO",IF($E1423="ORD","OTO","OTX")),IF($E1423="RET","ERR",$E1423))))</f>
        <v/>
      </c>
      <c r="N1423" s="9" t="str">
        <f aca="false">IF($I1423="","",IFERROR(VLOOKUP($I1423,FREC_TABLA,2,FALSE()),""))</f>
        <v/>
      </c>
      <c r="O1423" s="19" t="n">
        <f aca="false">IF(OR($M1423="",$M1423="ERR",$J1423="",$K1423="",$N1423=""),0,IF($N1423=0,IF(AND(OR(1=7,1=12),1&gt;=$K1423,1&lt;=IF($L1423="",12,$L1423)),$J1423,0),IF(AND(1&gt;=$K1423,1&lt;=IF($L1423="",12,$L1423),MOD(1-$K1423,$N1423)=0),$J1423,0)))</f>
        <v>0</v>
      </c>
      <c r="P1423" s="19" t="n">
        <f aca="false">IF(OR($M1423="",$M1423="ERR",$J1423="",$K1423="",$N1423=""),0,IF($N1423=0,IF(AND(OR(2=7,2=12),2&gt;=$K1423,2&lt;=IF($L1423="",12,$L1423)),$J1423,0),IF(AND(2&gt;=$K1423,2&lt;=IF($L1423="",12,$L1423),MOD(2-$K1423,$N1423)=0),$J1423,0)))</f>
        <v>0</v>
      </c>
      <c r="Q1423" s="19" t="n">
        <f aca="false">IF(OR($M1423="",$M1423="ERR",$J1423="",$K1423="",$N1423=""),0,IF($N1423=0,IF(AND(OR(3=7,3=12),3&gt;=$K1423,3&lt;=IF($L1423="",12,$L1423)),$J1423,0),IF(AND(3&gt;=$K1423,3&lt;=IF($L1423="",12,$L1423),MOD(3-$K1423,$N1423)=0),$J1423,0)))</f>
        <v>0</v>
      </c>
      <c r="R1423" s="19" t="n">
        <f aca="false">IF(OR($M1423="",$M1423="ERR",$J1423="",$K1423="",$N1423=""),0,IF($N1423=0,IF(AND(OR(4=7,4=12),4&gt;=$K1423,4&lt;=IF($L1423="",12,$L1423)),$J1423,0),IF(AND(4&gt;=$K1423,4&lt;=IF($L1423="",12,$L1423),MOD(4-$K1423,$N1423)=0),$J1423,0)))</f>
        <v>0</v>
      </c>
      <c r="S1423" s="19" t="n">
        <f aca="false">IF(OR($M1423="",$M1423="ERR",$J1423="",$K1423="",$N1423=""),0,IF($N1423=0,IF(AND(OR(5=7,5=12),5&gt;=$K1423,5&lt;=IF($L1423="",12,$L1423)),$J1423,0),IF(AND(5&gt;=$K1423,5&lt;=IF($L1423="",12,$L1423),MOD(5-$K1423,$N1423)=0),$J1423,0)))</f>
        <v>0</v>
      </c>
      <c r="T1423" s="19" t="n">
        <f aca="false">IF(OR($M1423="",$M1423="ERR",$J1423="",$K1423="",$N1423=""),0,IF($N1423=0,IF(AND(OR(6=7,6=12),6&gt;=$K1423,6&lt;=IF($L1423="",12,$L1423)),$J1423,0),IF(AND(6&gt;=$K1423,6&lt;=IF($L1423="",12,$L1423),MOD(6-$K1423,$N1423)=0),$J1423,0)))</f>
        <v>0</v>
      </c>
      <c r="U1423" s="19" t="n">
        <f aca="false">IF(OR($M1423="",$M1423="ERR",$J1423="",$K1423="",$N1423=""),0,IF($N1423=0,IF(AND(OR(7=7,7=12),7&gt;=$K1423,7&lt;=IF($L1423="",12,$L1423)),$J1423,0),IF(AND(7&gt;=$K1423,7&lt;=IF($L1423="",12,$L1423),MOD(7-$K1423,$N1423)=0),$J1423,0)))</f>
        <v>0</v>
      </c>
      <c r="V1423" s="19" t="n">
        <f aca="false">IF(OR($M1423="",$M1423="ERR",$J1423="",$K1423="",$N1423=""),0,IF($N1423=0,IF(AND(OR(8=7,8=12),8&gt;=$K1423,8&lt;=IF($L1423="",12,$L1423)),$J1423,0),IF(AND(8&gt;=$K1423,8&lt;=IF($L1423="",12,$L1423),MOD(8-$K1423,$N1423)=0),$J1423,0)))</f>
        <v>0</v>
      </c>
      <c r="W1423" s="19" t="n">
        <f aca="false">IF(OR($M1423="",$M1423="ERR",$J1423="",$K1423="",$N1423=""),0,IF($N1423=0,IF(AND(OR(9=7,9=12),9&gt;=$K1423,9&lt;=IF($L1423="",12,$L1423)),$J1423,0),IF(AND(9&gt;=$K1423,9&lt;=IF($L1423="",12,$L1423),MOD(9-$K1423,$N1423)=0),$J1423,0)))</f>
        <v>0</v>
      </c>
      <c r="X1423" s="19" t="n">
        <f aca="false">IF(OR($M1423="",$M1423="ERR",$J1423="",$K1423="",$N1423=""),0,IF($N1423=0,IF(AND(OR(10=7,10=12),10&gt;=$K1423,10&lt;=IF($L1423="",12,$L1423)),$J1423,0),IF(AND(10&gt;=$K1423,10&lt;=IF($L1423="",12,$L1423),MOD(10-$K1423,$N1423)=0),$J1423,0)))</f>
        <v>0</v>
      </c>
      <c r="Y1423" s="19" t="n">
        <f aca="false">IF(OR($M1423="",$M1423="ERR",$J1423="",$K1423="",$N1423=""),0,IF($N1423=0,IF(AND(OR(11=7,11=12),11&gt;=$K1423,11&lt;=IF($L1423="",12,$L1423)),$J1423,0),IF(AND(11&gt;=$K1423,11&lt;=IF($L1423="",12,$L1423),MOD(11-$K1423,$N1423)=0),$J1423,0)))</f>
        <v>0</v>
      </c>
      <c r="Z1423" s="19" t="n">
        <f aca="false">IF(OR($M1423="",$M1423="ERR",$J1423="",$K1423="",$N1423=""),0,IF($N1423=0,IF(AND(OR(12=7,12=12),12&gt;=$K1423,12&lt;=IF($L1423="",12,$L1423)),$J1423,0),IF(AND(12&gt;=$K1423,12&lt;=IF($L1423="",12,$L1423),MOD(12-$K1423,$N1423)=0),$J1423,0)))</f>
        <v>0</v>
      </c>
      <c r="AA1423" s="36" t="n">
        <f aca="false">SUM(O1423:Z1423)</f>
        <v>0</v>
      </c>
      <c r="AB1423" s="15" t="str">
        <f aca="false">IF(AND($B1423="",$D1423="",$J1423=""),"",IF($B1423="","Falta código",IF(ISNA(MATCH($B1423,LST_COD,0)),"Código no registrado en Trabajadores",IF($E1423="","Concepto no está en el catálogo",IF($M1423="ERR","Retención de otro empleador: Origen = Otro empleador",IF(OR($J1423="",$K1423=""),"Falta monto o mes",IF(OR($K1423&lt;1,$K1423&gt;12),"Mes inicio inválido",IF(AND($L1423&lt;&gt;"",OR($L1423&lt;$K1423,$L1423&gt;12)),"Mes fin inválido",IF($N1423="","Falta frecuencia",IF(AND($G1423&lt;&gt;"Otro empleador",SUMPRODUCT(($O1423:$Z1423&lt;&gt;0)*(((COLUMN($O1423:$Z1423)-14)&lt;INDEX(Trabajadores!$M$6:$M$105,MATCH($B1423,LST_COD,0)))+((COLUMN($O1423:$Z1423)-14)&gt;INDEX(Trabajadores!$N$6:$N$105,MATCH($B1423,LST_COD,0)))))&gt;0),"Aviso: hay meses fuera del periodo laboral","OK"))))))))))</f>
        <v/>
      </c>
    </row>
    <row r="1424" customFormat="false" ht="15" hidden="false" customHeight="false" outlineLevel="0" collapsed="false">
      <c r="A1424" s="23" t="n">
        <v>1419</v>
      </c>
      <c r="B1424" s="7"/>
      <c r="C1424" s="35" t="str">
        <f aca="false">IF($B1424="","",IFERROR(INDEX(Trabajadores!$D$6:$D$105,MATCH($B1424,LST_COD,0)),"¿Código?"))</f>
        <v/>
      </c>
      <c r="D1424" s="30"/>
      <c r="E1424" s="9" t="str">
        <f aca="false">IF($D1424="","",IFERROR(VLOOKUP($D1424,CONC_TABLA,2,FALSE()),""))</f>
        <v/>
      </c>
      <c r="F1424" s="9" t="str">
        <f aca="false">IF($D1424="","",IFERROR(VLOOKUP($D1424,CONC_TABLA,3,FALSE()),""))</f>
        <v/>
      </c>
      <c r="G1424" s="30"/>
      <c r="H1424" s="30"/>
      <c r="I1424" s="30"/>
      <c r="J1424" s="29"/>
      <c r="K1424" s="28"/>
      <c r="L1424" s="28"/>
      <c r="M1424" s="9" t="str">
        <f aca="false">IF(OR($B1424="",$E1424=""),"",IF($E1424="INA","INA",IF($G1424="Otro empleador",IF($E1424="RET","RETO",IF($E1424="ORD","OTO","OTX")),IF($E1424="RET","ERR",$E1424))))</f>
        <v/>
      </c>
      <c r="N1424" s="9" t="str">
        <f aca="false">IF($I1424="","",IFERROR(VLOOKUP($I1424,FREC_TABLA,2,FALSE()),""))</f>
        <v/>
      </c>
      <c r="O1424" s="19" t="n">
        <f aca="false">IF(OR($M1424="",$M1424="ERR",$J1424="",$K1424="",$N1424=""),0,IF($N1424=0,IF(AND(OR(1=7,1=12),1&gt;=$K1424,1&lt;=IF($L1424="",12,$L1424)),$J1424,0),IF(AND(1&gt;=$K1424,1&lt;=IF($L1424="",12,$L1424),MOD(1-$K1424,$N1424)=0),$J1424,0)))</f>
        <v>0</v>
      </c>
      <c r="P1424" s="19" t="n">
        <f aca="false">IF(OR($M1424="",$M1424="ERR",$J1424="",$K1424="",$N1424=""),0,IF($N1424=0,IF(AND(OR(2=7,2=12),2&gt;=$K1424,2&lt;=IF($L1424="",12,$L1424)),$J1424,0),IF(AND(2&gt;=$K1424,2&lt;=IF($L1424="",12,$L1424),MOD(2-$K1424,$N1424)=0),$J1424,0)))</f>
        <v>0</v>
      </c>
      <c r="Q1424" s="19" t="n">
        <f aca="false">IF(OR($M1424="",$M1424="ERR",$J1424="",$K1424="",$N1424=""),0,IF($N1424=0,IF(AND(OR(3=7,3=12),3&gt;=$K1424,3&lt;=IF($L1424="",12,$L1424)),$J1424,0),IF(AND(3&gt;=$K1424,3&lt;=IF($L1424="",12,$L1424),MOD(3-$K1424,$N1424)=0),$J1424,0)))</f>
        <v>0</v>
      </c>
      <c r="R1424" s="19" t="n">
        <f aca="false">IF(OR($M1424="",$M1424="ERR",$J1424="",$K1424="",$N1424=""),0,IF($N1424=0,IF(AND(OR(4=7,4=12),4&gt;=$K1424,4&lt;=IF($L1424="",12,$L1424)),$J1424,0),IF(AND(4&gt;=$K1424,4&lt;=IF($L1424="",12,$L1424),MOD(4-$K1424,$N1424)=0),$J1424,0)))</f>
        <v>0</v>
      </c>
      <c r="S1424" s="19" t="n">
        <f aca="false">IF(OR($M1424="",$M1424="ERR",$J1424="",$K1424="",$N1424=""),0,IF($N1424=0,IF(AND(OR(5=7,5=12),5&gt;=$K1424,5&lt;=IF($L1424="",12,$L1424)),$J1424,0),IF(AND(5&gt;=$K1424,5&lt;=IF($L1424="",12,$L1424),MOD(5-$K1424,$N1424)=0),$J1424,0)))</f>
        <v>0</v>
      </c>
      <c r="T1424" s="19" t="n">
        <f aca="false">IF(OR($M1424="",$M1424="ERR",$J1424="",$K1424="",$N1424=""),0,IF($N1424=0,IF(AND(OR(6=7,6=12),6&gt;=$K1424,6&lt;=IF($L1424="",12,$L1424)),$J1424,0),IF(AND(6&gt;=$K1424,6&lt;=IF($L1424="",12,$L1424),MOD(6-$K1424,$N1424)=0),$J1424,0)))</f>
        <v>0</v>
      </c>
      <c r="U1424" s="19" t="n">
        <f aca="false">IF(OR($M1424="",$M1424="ERR",$J1424="",$K1424="",$N1424=""),0,IF($N1424=0,IF(AND(OR(7=7,7=12),7&gt;=$K1424,7&lt;=IF($L1424="",12,$L1424)),$J1424,0),IF(AND(7&gt;=$K1424,7&lt;=IF($L1424="",12,$L1424),MOD(7-$K1424,$N1424)=0),$J1424,0)))</f>
        <v>0</v>
      </c>
      <c r="V1424" s="19" t="n">
        <f aca="false">IF(OR($M1424="",$M1424="ERR",$J1424="",$K1424="",$N1424=""),0,IF($N1424=0,IF(AND(OR(8=7,8=12),8&gt;=$K1424,8&lt;=IF($L1424="",12,$L1424)),$J1424,0),IF(AND(8&gt;=$K1424,8&lt;=IF($L1424="",12,$L1424),MOD(8-$K1424,$N1424)=0),$J1424,0)))</f>
        <v>0</v>
      </c>
      <c r="W1424" s="19" t="n">
        <f aca="false">IF(OR($M1424="",$M1424="ERR",$J1424="",$K1424="",$N1424=""),0,IF($N1424=0,IF(AND(OR(9=7,9=12),9&gt;=$K1424,9&lt;=IF($L1424="",12,$L1424)),$J1424,0),IF(AND(9&gt;=$K1424,9&lt;=IF($L1424="",12,$L1424),MOD(9-$K1424,$N1424)=0),$J1424,0)))</f>
        <v>0</v>
      </c>
      <c r="X1424" s="19" t="n">
        <f aca="false">IF(OR($M1424="",$M1424="ERR",$J1424="",$K1424="",$N1424=""),0,IF($N1424=0,IF(AND(OR(10=7,10=12),10&gt;=$K1424,10&lt;=IF($L1424="",12,$L1424)),$J1424,0),IF(AND(10&gt;=$K1424,10&lt;=IF($L1424="",12,$L1424),MOD(10-$K1424,$N1424)=0),$J1424,0)))</f>
        <v>0</v>
      </c>
      <c r="Y1424" s="19" t="n">
        <f aca="false">IF(OR($M1424="",$M1424="ERR",$J1424="",$K1424="",$N1424=""),0,IF($N1424=0,IF(AND(OR(11=7,11=12),11&gt;=$K1424,11&lt;=IF($L1424="",12,$L1424)),$J1424,0),IF(AND(11&gt;=$K1424,11&lt;=IF($L1424="",12,$L1424),MOD(11-$K1424,$N1424)=0),$J1424,0)))</f>
        <v>0</v>
      </c>
      <c r="Z1424" s="19" t="n">
        <f aca="false">IF(OR($M1424="",$M1424="ERR",$J1424="",$K1424="",$N1424=""),0,IF($N1424=0,IF(AND(OR(12=7,12=12),12&gt;=$K1424,12&lt;=IF($L1424="",12,$L1424)),$J1424,0),IF(AND(12&gt;=$K1424,12&lt;=IF($L1424="",12,$L1424),MOD(12-$K1424,$N1424)=0),$J1424,0)))</f>
        <v>0</v>
      </c>
      <c r="AA1424" s="36" t="n">
        <f aca="false">SUM(O1424:Z1424)</f>
        <v>0</v>
      </c>
      <c r="AB1424" s="15" t="str">
        <f aca="false">IF(AND($B1424="",$D1424="",$J1424=""),"",IF($B1424="","Falta código",IF(ISNA(MATCH($B1424,LST_COD,0)),"Código no registrado en Trabajadores",IF($E1424="","Concepto no está en el catálogo",IF($M1424="ERR","Retención de otro empleador: Origen = Otro empleador",IF(OR($J1424="",$K1424=""),"Falta monto o mes",IF(OR($K1424&lt;1,$K1424&gt;12),"Mes inicio inválido",IF(AND($L1424&lt;&gt;"",OR($L1424&lt;$K1424,$L1424&gt;12)),"Mes fin inválido",IF($N1424="","Falta frecuencia",IF(AND($G1424&lt;&gt;"Otro empleador",SUMPRODUCT(($O1424:$Z1424&lt;&gt;0)*(((COLUMN($O1424:$Z1424)-14)&lt;INDEX(Trabajadores!$M$6:$M$105,MATCH($B1424,LST_COD,0)))+((COLUMN($O1424:$Z1424)-14)&gt;INDEX(Trabajadores!$N$6:$N$105,MATCH($B1424,LST_COD,0)))))&gt;0),"Aviso: hay meses fuera del periodo laboral","OK"))))))))))</f>
        <v/>
      </c>
    </row>
    <row r="1425" customFormat="false" ht="15" hidden="false" customHeight="false" outlineLevel="0" collapsed="false">
      <c r="A1425" s="23" t="n">
        <v>1420</v>
      </c>
      <c r="B1425" s="7"/>
      <c r="C1425" s="35" t="str">
        <f aca="false">IF($B1425="","",IFERROR(INDEX(Trabajadores!$D$6:$D$105,MATCH($B1425,LST_COD,0)),"¿Código?"))</f>
        <v/>
      </c>
      <c r="D1425" s="30"/>
      <c r="E1425" s="9" t="str">
        <f aca="false">IF($D1425="","",IFERROR(VLOOKUP($D1425,CONC_TABLA,2,FALSE()),""))</f>
        <v/>
      </c>
      <c r="F1425" s="9" t="str">
        <f aca="false">IF($D1425="","",IFERROR(VLOOKUP($D1425,CONC_TABLA,3,FALSE()),""))</f>
        <v/>
      </c>
      <c r="G1425" s="30"/>
      <c r="H1425" s="30"/>
      <c r="I1425" s="30"/>
      <c r="J1425" s="29"/>
      <c r="K1425" s="28"/>
      <c r="L1425" s="28"/>
      <c r="M1425" s="9" t="str">
        <f aca="false">IF(OR($B1425="",$E1425=""),"",IF($E1425="INA","INA",IF($G1425="Otro empleador",IF($E1425="RET","RETO",IF($E1425="ORD","OTO","OTX")),IF($E1425="RET","ERR",$E1425))))</f>
        <v/>
      </c>
      <c r="N1425" s="9" t="str">
        <f aca="false">IF($I1425="","",IFERROR(VLOOKUP($I1425,FREC_TABLA,2,FALSE()),""))</f>
        <v/>
      </c>
      <c r="O1425" s="19" t="n">
        <f aca="false">IF(OR($M1425="",$M1425="ERR",$J1425="",$K1425="",$N1425=""),0,IF($N1425=0,IF(AND(OR(1=7,1=12),1&gt;=$K1425,1&lt;=IF($L1425="",12,$L1425)),$J1425,0),IF(AND(1&gt;=$K1425,1&lt;=IF($L1425="",12,$L1425),MOD(1-$K1425,$N1425)=0),$J1425,0)))</f>
        <v>0</v>
      </c>
      <c r="P1425" s="19" t="n">
        <f aca="false">IF(OR($M1425="",$M1425="ERR",$J1425="",$K1425="",$N1425=""),0,IF($N1425=0,IF(AND(OR(2=7,2=12),2&gt;=$K1425,2&lt;=IF($L1425="",12,$L1425)),$J1425,0),IF(AND(2&gt;=$K1425,2&lt;=IF($L1425="",12,$L1425),MOD(2-$K1425,$N1425)=0),$J1425,0)))</f>
        <v>0</v>
      </c>
      <c r="Q1425" s="19" t="n">
        <f aca="false">IF(OR($M1425="",$M1425="ERR",$J1425="",$K1425="",$N1425=""),0,IF($N1425=0,IF(AND(OR(3=7,3=12),3&gt;=$K1425,3&lt;=IF($L1425="",12,$L1425)),$J1425,0),IF(AND(3&gt;=$K1425,3&lt;=IF($L1425="",12,$L1425),MOD(3-$K1425,$N1425)=0),$J1425,0)))</f>
        <v>0</v>
      </c>
      <c r="R1425" s="19" t="n">
        <f aca="false">IF(OR($M1425="",$M1425="ERR",$J1425="",$K1425="",$N1425=""),0,IF($N1425=0,IF(AND(OR(4=7,4=12),4&gt;=$K1425,4&lt;=IF($L1425="",12,$L1425)),$J1425,0),IF(AND(4&gt;=$K1425,4&lt;=IF($L1425="",12,$L1425),MOD(4-$K1425,$N1425)=0),$J1425,0)))</f>
        <v>0</v>
      </c>
      <c r="S1425" s="19" t="n">
        <f aca="false">IF(OR($M1425="",$M1425="ERR",$J1425="",$K1425="",$N1425=""),0,IF($N1425=0,IF(AND(OR(5=7,5=12),5&gt;=$K1425,5&lt;=IF($L1425="",12,$L1425)),$J1425,0),IF(AND(5&gt;=$K1425,5&lt;=IF($L1425="",12,$L1425),MOD(5-$K1425,$N1425)=0),$J1425,0)))</f>
        <v>0</v>
      </c>
      <c r="T1425" s="19" t="n">
        <f aca="false">IF(OR($M1425="",$M1425="ERR",$J1425="",$K1425="",$N1425=""),0,IF($N1425=0,IF(AND(OR(6=7,6=12),6&gt;=$K1425,6&lt;=IF($L1425="",12,$L1425)),$J1425,0),IF(AND(6&gt;=$K1425,6&lt;=IF($L1425="",12,$L1425),MOD(6-$K1425,$N1425)=0),$J1425,0)))</f>
        <v>0</v>
      </c>
      <c r="U1425" s="19" t="n">
        <f aca="false">IF(OR($M1425="",$M1425="ERR",$J1425="",$K1425="",$N1425=""),0,IF($N1425=0,IF(AND(OR(7=7,7=12),7&gt;=$K1425,7&lt;=IF($L1425="",12,$L1425)),$J1425,0),IF(AND(7&gt;=$K1425,7&lt;=IF($L1425="",12,$L1425),MOD(7-$K1425,$N1425)=0),$J1425,0)))</f>
        <v>0</v>
      </c>
      <c r="V1425" s="19" t="n">
        <f aca="false">IF(OR($M1425="",$M1425="ERR",$J1425="",$K1425="",$N1425=""),0,IF($N1425=0,IF(AND(OR(8=7,8=12),8&gt;=$K1425,8&lt;=IF($L1425="",12,$L1425)),$J1425,0),IF(AND(8&gt;=$K1425,8&lt;=IF($L1425="",12,$L1425),MOD(8-$K1425,$N1425)=0),$J1425,0)))</f>
        <v>0</v>
      </c>
      <c r="W1425" s="19" t="n">
        <f aca="false">IF(OR($M1425="",$M1425="ERR",$J1425="",$K1425="",$N1425=""),0,IF($N1425=0,IF(AND(OR(9=7,9=12),9&gt;=$K1425,9&lt;=IF($L1425="",12,$L1425)),$J1425,0),IF(AND(9&gt;=$K1425,9&lt;=IF($L1425="",12,$L1425),MOD(9-$K1425,$N1425)=0),$J1425,0)))</f>
        <v>0</v>
      </c>
      <c r="X1425" s="19" t="n">
        <f aca="false">IF(OR($M1425="",$M1425="ERR",$J1425="",$K1425="",$N1425=""),0,IF($N1425=0,IF(AND(OR(10=7,10=12),10&gt;=$K1425,10&lt;=IF($L1425="",12,$L1425)),$J1425,0),IF(AND(10&gt;=$K1425,10&lt;=IF($L1425="",12,$L1425),MOD(10-$K1425,$N1425)=0),$J1425,0)))</f>
        <v>0</v>
      </c>
      <c r="Y1425" s="19" t="n">
        <f aca="false">IF(OR($M1425="",$M1425="ERR",$J1425="",$K1425="",$N1425=""),0,IF($N1425=0,IF(AND(OR(11=7,11=12),11&gt;=$K1425,11&lt;=IF($L1425="",12,$L1425)),$J1425,0),IF(AND(11&gt;=$K1425,11&lt;=IF($L1425="",12,$L1425),MOD(11-$K1425,$N1425)=0),$J1425,0)))</f>
        <v>0</v>
      </c>
      <c r="Z1425" s="19" t="n">
        <f aca="false">IF(OR($M1425="",$M1425="ERR",$J1425="",$K1425="",$N1425=""),0,IF($N1425=0,IF(AND(OR(12=7,12=12),12&gt;=$K1425,12&lt;=IF($L1425="",12,$L1425)),$J1425,0),IF(AND(12&gt;=$K1425,12&lt;=IF($L1425="",12,$L1425),MOD(12-$K1425,$N1425)=0),$J1425,0)))</f>
        <v>0</v>
      </c>
      <c r="AA1425" s="36" t="n">
        <f aca="false">SUM(O1425:Z1425)</f>
        <v>0</v>
      </c>
      <c r="AB1425" s="15" t="str">
        <f aca="false">IF(AND($B1425="",$D1425="",$J1425=""),"",IF($B1425="","Falta código",IF(ISNA(MATCH($B1425,LST_COD,0)),"Código no registrado en Trabajadores",IF($E1425="","Concepto no está en el catálogo",IF($M1425="ERR","Retención de otro empleador: Origen = Otro empleador",IF(OR($J1425="",$K1425=""),"Falta monto o mes",IF(OR($K1425&lt;1,$K1425&gt;12),"Mes inicio inválido",IF(AND($L1425&lt;&gt;"",OR($L1425&lt;$K1425,$L1425&gt;12)),"Mes fin inválido",IF($N1425="","Falta frecuencia",IF(AND($G1425&lt;&gt;"Otro empleador",SUMPRODUCT(($O1425:$Z1425&lt;&gt;0)*(((COLUMN($O1425:$Z1425)-14)&lt;INDEX(Trabajadores!$M$6:$M$105,MATCH($B1425,LST_COD,0)))+((COLUMN($O1425:$Z1425)-14)&gt;INDEX(Trabajadores!$N$6:$N$105,MATCH($B1425,LST_COD,0)))))&gt;0),"Aviso: hay meses fuera del periodo laboral","OK"))))))))))</f>
        <v/>
      </c>
    </row>
    <row r="1426" customFormat="false" ht="15" hidden="false" customHeight="false" outlineLevel="0" collapsed="false">
      <c r="A1426" s="23" t="n">
        <v>1421</v>
      </c>
      <c r="B1426" s="7"/>
      <c r="C1426" s="35" t="str">
        <f aca="false">IF($B1426="","",IFERROR(INDEX(Trabajadores!$D$6:$D$105,MATCH($B1426,LST_COD,0)),"¿Código?"))</f>
        <v/>
      </c>
      <c r="D1426" s="30"/>
      <c r="E1426" s="9" t="str">
        <f aca="false">IF($D1426="","",IFERROR(VLOOKUP($D1426,CONC_TABLA,2,FALSE()),""))</f>
        <v/>
      </c>
      <c r="F1426" s="9" t="str">
        <f aca="false">IF($D1426="","",IFERROR(VLOOKUP($D1426,CONC_TABLA,3,FALSE()),""))</f>
        <v/>
      </c>
      <c r="G1426" s="30"/>
      <c r="H1426" s="30"/>
      <c r="I1426" s="30"/>
      <c r="J1426" s="29"/>
      <c r="K1426" s="28"/>
      <c r="L1426" s="28"/>
      <c r="M1426" s="9" t="str">
        <f aca="false">IF(OR($B1426="",$E1426=""),"",IF($E1426="INA","INA",IF($G1426="Otro empleador",IF($E1426="RET","RETO",IF($E1426="ORD","OTO","OTX")),IF($E1426="RET","ERR",$E1426))))</f>
        <v/>
      </c>
      <c r="N1426" s="9" t="str">
        <f aca="false">IF($I1426="","",IFERROR(VLOOKUP($I1426,FREC_TABLA,2,FALSE()),""))</f>
        <v/>
      </c>
      <c r="O1426" s="19" t="n">
        <f aca="false">IF(OR($M1426="",$M1426="ERR",$J1426="",$K1426="",$N1426=""),0,IF($N1426=0,IF(AND(OR(1=7,1=12),1&gt;=$K1426,1&lt;=IF($L1426="",12,$L1426)),$J1426,0),IF(AND(1&gt;=$K1426,1&lt;=IF($L1426="",12,$L1426),MOD(1-$K1426,$N1426)=0),$J1426,0)))</f>
        <v>0</v>
      </c>
      <c r="P1426" s="19" t="n">
        <f aca="false">IF(OR($M1426="",$M1426="ERR",$J1426="",$K1426="",$N1426=""),0,IF($N1426=0,IF(AND(OR(2=7,2=12),2&gt;=$K1426,2&lt;=IF($L1426="",12,$L1426)),$J1426,0),IF(AND(2&gt;=$K1426,2&lt;=IF($L1426="",12,$L1426),MOD(2-$K1426,$N1426)=0),$J1426,0)))</f>
        <v>0</v>
      </c>
      <c r="Q1426" s="19" t="n">
        <f aca="false">IF(OR($M1426="",$M1426="ERR",$J1426="",$K1426="",$N1426=""),0,IF($N1426=0,IF(AND(OR(3=7,3=12),3&gt;=$K1426,3&lt;=IF($L1426="",12,$L1426)),$J1426,0),IF(AND(3&gt;=$K1426,3&lt;=IF($L1426="",12,$L1426),MOD(3-$K1426,$N1426)=0),$J1426,0)))</f>
        <v>0</v>
      </c>
      <c r="R1426" s="19" t="n">
        <f aca="false">IF(OR($M1426="",$M1426="ERR",$J1426="",$K1426="",$N1426=""),0,IF($N1426=0,IF(AND(OR(4=7,4=12),4&gt;=$K1426,4&lt;=IF($L1426="",12,$L1426)),$J1426,0),IF(AND(4&gt;=$K1426,4&lt;=IF($L1426="",12,$L1426),MOD(4-$K1426,$N1426)=0),$J1426,0)))</f>
        <v>0</v>
      </c>
      <c r="S1426" s="19" t="n">
        <f aca="false">IF(OR($M1426="",$M1426="ERR",$J1426="",$K1426="",$N1426=""),0,IF($N1426=0,IF(AND(OR(5=7,5=12),5&gt;=$K1426,5&lt;=IF($L1426="",12,$L1426)),$J1426,0),IF(AND(5&gt;=$K1426,5&lt;=IF($L1426="",12,$L1426),MOD(5-$K1426,$N1426)=0),$J1426,0)))</f>
        <v>0</v>
      </c>
      <c r="T1426" s="19" t="n">
        <f aca="false">IF(OR($M1426="",$M1426="ERR",$J1426="",$K1426="",$N1426=""),0,IF($N1426=0,IF(AND(OR(6=7,6=12),6&gt;=$K1426,6&lt;=IF($L1426="",12,$L1426)),$J1426,0),IF(AND(6&gt;=$K1426,6&lt;=IF($L1426="",12,$L1426),MOD(6-$K1426,$N1426)=0),$J1426,0)))</f>
        <v>0</v>
      </c>
      <c r="U1426" s="19" t="n">
        <f aca="false">IF(OR($M1426="",$M1426="ERR",$J1426="",$K1426="",$N1426=""),0,IF($N1426=0,IF(AND(OR(7=7,7=12),7&gt;=$K1426,7&lt;=IF($L1426="",12,$L1426)),$J1426,0),IF(AND(7&gt;=$K1426,7&lt;=IF($L1426="",12,$L1426),MOD(7-$K1426,$N1426)=0),$J1426,0)))</f>
        <v>0</v>
      </c>
      <c r="V1426" s="19" t="n">
        <f aca="false">IF(OR($M1426="",$M1426="ERR",$J1426="",$K1426="",$N1426=""),0,IF($N1426=0,IF(AND(OR(8=7,8=12),8&gt;=$K1426,8&lt;=IF($L1426="",12,$L1426)),$J1426,0),IF(AND(8&gt;=$K1426,8&lt;=IF($L1426="",12,$L1426),MOD(8-$K1426,$N1426)=0),$J1426,0)))</f>
        <v>0</v>
      </c>
      <c r="W1426" s="19" t="n">
        <f aca="false">IF(OR($M1426="",$M1426="ERR",$J1426="",$K1426="",$N1426=""),0,IF($N1426=0,IF(AND(OR(9=7,9=12),9&gt;=$K1426,9&lt;=IF($L1426="",12,$L1426)),$J1426,0),IF(AND(9&gt;=$K1426,9&lt;=IF($L1426="",12,$L1426),MOD(9-$K1426,$N1426)=0),$J1426,0)))</f>
        <v>0</v>
      </c>
      <c r="X1426" s="19" t="n">
        <f aca="false">IF(OR($M1426="",$M1426="ERR",$J1426="",$K1426="",$N1426=""),0,IF($N1426=0,IF(AND(OR(10=7,10=12),10&gt;=$K1426,10&lt;=IF($L1426="",12,$L1426)),$J1426,0),IF(AND(10&gt;=$K1426,10&lt;=IF($L1426="",12,$L1426),MOD(10-$K1426,$N1426)=0),$J1426,0)))</f>
        <v>0</v>
      </c>
      <c r="Y1426" s="19" t="n">
        <f aca="false">IF(OR($M1426="",$M1426="ERR",$J1426="",$K1426="",$N1426=""),0,IF($N1426=0,IF(AND(OR(11=7,11=12),11&gt;=$K1426,11&lt;=IF($L1426="",12,$L1426)),$J1426,0),IF(AND(11&gt;=$K1426,11&lt;=IF($L1426="",12,$L1426),MOD(11-$K1426,$N1426)=0),$J1426,0)))</f>
        <v>0</v>
      </c>
      <c r="Z1426" s="19" t="n">
        <f aca="false">IF(OR($M1426="",$M1426="ERR",$J1426="",$K1426="",$N1426=""),0,IF($N1426=0,IF(AND(OR(12=7,12=12),12&gt;=$K1426,12&lt;=IF($L1426="",12,$L1426)),$J1426,0),IF(AND(12&gt;=$K1426,12&lt;=IF($L1426="",12,$L1426),MOD(12-$K1426,$N1426)=0),$J1426,0)))</f>
        <v>0</v>
      </c>
      <c r="AA1426" s="36" t="n">
        <f aca="false">SUM(O1426:Z1426)</f>
        <v>0</v>
      </c>
      <c r="AB1426" s="15" t="str">
        <f aca="false">IF(AND($B1426="",$D1426="",$J1426=""),"",IF($B1426="","Falta código",IF(ISNA(MATCH($B1426,LST_COD,0)),"Código no registrado en Trabajadores",IF($E1426="","Concepto no está en el catálogo",IF($M1426="ERR","Retención de otro empleador: Origen = Otro empleador",IF(OR($J1426="",$K1426=""),"Falta monto o mes",IF(OR($K1426&lt;1,$K1426&gt;12),"Mes inicio inválido",IF(AND($L1426&lt;&gt;"",OR($L1426&lt;$K1426,$L1426&gt;12)),"Mes fin inválido",IF($N1426="","Falta frecuencia",IF(AND($G1426&lt;&gt;"Otro empleador",SUMPRODUCT(($O1426:$Z1426&lt;&gt;0)*(((COLUMN($O1426:$Z1426)-14)&lt;INDEX(Trabajadores!$M$6:$M$105,MATCH($B1426,LST_COD,0)))+((COLUMN($O1426:$Z1426)-14)&gt;INDEX(Trabajadores!$N$6:$N$105,MATCH($B1426,LST_COD,0)))))&gt;0),"Aviso: hay meses fuera del periodo laboral","OK"))))))))))</f>
        <v/>
      </c>
    </row>
    <row r="1427" customFormat="false" ht="15" hidden="false" customHeight="false" outlineLevel="0" collapsed="false">
      <c r="A1427" s="23" t="n">
        <v>1422</v>
      </c>
      <c r="B1427" s="7"/>
      <c r="C1427" s="35" t="str">
        <f aca="false">IF($B1427="","",IFERROR(INDEX(Trabajadores!$D$6:$D$105,MATCH($B1427,LST_COD,0)),"¿Código?"))</f>
        <v/>
      </c>
      <c r="D1427" s="30"/>
      <c r="E1427" s="9" t="str">
        <f aca="false">IF($D1427="","",IFERROR(VLOOKUP($D1427,CONC_TABLA,2,FALSE()),""))</f>
        <v/>
      </c>
      <c r="F1427" s="9" t="str">
        <f aca="false">IF($D1427="","",IFERROR(VLOOKUP($D1427,CONC_TABLA,3,FALSE()),""))</f>
        <v/>
      </c>
      <c r="G1427" s="30"/>
      <c r="H1427" s="30"/>
      <c r="I1427" s="30"/>
      <c r="J1427" s="29"/>
      <c r="K1427" s="28"/>
      <c r="L1427" s="28"/>
      <c r="M1427" s="9" t="str">
        <f aca="false">IF(OR($B1427="",$E1427=""),"",IF($E1427="INA","INA",IF($G1427="Otro empleador",IF($E1427="RET","RETO",IF($E1427="ORD","OTO","OTX")),IF($E1427="RET","ERR",$E1427))))</f>
        <v/>
      </c>
      <c r="N1427" s="9" t="str">
        <f aca="false">IF($I1427="","",IFERROR(VLOOKUP($I1427,FREC_TABLA,2,FALSE()),""))</f>
        <v/>
      </c>
      <c r="O1427" s="19" t="n">
        <f aca="false">IF(OR($M1427="",$M1427="ERR",$J1427="",$K1427="",$N1427=""),0,IF($N1427=0,IF(AND(OR(1=7,1=12),1&gt;=$K1427,1&lt;=IF($L1427="",12,$L1427)),$J1427,0),IF(AND(1&gt;=$K1427,1&lt;=IF($L1427="",12,$L1427),MOD(1-$K1427,$N1427)=0),$J1427,0)))</f>
        <v>0</v>
      </c>
      <c r="P1427" s="19" t="n">
        <f aca="false">IF(OR($M1427="",$M1427="ERR",$J1427="",$K1427="",$N1427=""),0,IF($N1427=0,IF(AND(OR(2=7,2=12),2&gt;=$K1427,2&lt;=IF($L1427="",12,$L1427)),$J1427,0),IF(AND(2&gt;=$K1427,2&lt;=IF($L1427="",12,$L1427),MOD(2-$K1427,$N1427)=0),$J1427,0)))</f>
        <v>0</v>
      </c>
      <c r="Q1427" s="19" t="n">
        <f aca="false">IF(OR($M1427="",$M1427="ERR",$J1427="",$K1427="",$N1427=""),0,IF($N1427=0,IF(AND(OR(3=7,3=12),3&gt;=$K1427,3&lt;=IF($L1427="",12,$L1427)),$J1427,0),IF(AND(3&gt;=$K1427,3&lt;=IF($L1427="",12,$L1427),MOD(3-$K1427,$N1427)=0),$J1427,0)))</f>
        <v>0</v>
      </c>
      <c r="R1427" s="19" t="n">
        <f aca="false">IF(OR($M1427="",$M1427="ERR",$J1427="",$K1427="",$N1427=""),0,IF($N1427=0,IF(AND(OR(4=7,4=12),4&gt;=$K1427,4&lt;=IF($L1427="",12,$L1427)),$J1427,0),IF(AND(4&gt;=$K1427,4&lt;=IF($L1427="",12,$L1427),MOD(4-$K1427,$N1427)=0),$J1427,0)))</f>
        <v>0</v>
      </c>
      <c r="S1427" s="19" t="n">
        <f aca="false">IF(OR($M1427="",$M1427="ERR",$J1427="",$K1427="",$N1427=""),0,IF($N1427=0,IF(AND(OR(5=7,5=12),5&gt;=$K1427,5&lt;=IF($L1427="",12,$L1427)),$J1427,0),IF(AND(5&gt;=$K1427,5&lt;=IF($L1427="",12,$L1427),MOD(5-$K1427,$N1427)=0),$J1427,0)))</f>
        <v>0</v>
      </c>
      <c r="T1427" s="19" t="n">
        <f aca="false">IF(OR($M1427="",$M1427="ERR",$J1427="",$K1427="",$N1427=""),0,IF($N1427=0,IF(AND(OR(6=7,6=12),6&gt;=$K1427,6&lt;=IF($L1427="",12,$L1427)),$J1427,0),IF(AND(6&gt;=$K1427,6&lt;=IF($L1427="",12,$L1427),MOD(6-$K1427,$N1427)=0),$J1427,0)))</f>
        <v>0</v>
      </c>
      <c r="U1427" s="19" t="n">
        <f aca="false">IF(OR($M1427="",$M1427="ERR",$J1427="",$K1427="",$N1427=""),0,IF($N1427=0,IF(AND(OR(7=7,7=12),7&gt;=$K1427,7&lt;=IF($L1427="",12,$L1427)),$J1427,0),IF(AND(7&gt;=$K1427,7&lt;=IF($L1427="",12,$L1427),MOD(7-$K1427,$N1427)=0),$J1427,0)))</f>
        <v>0</v>
      </c>
      <c r="V1427" s="19" t="n">
        <f aca="false">IF(OR($M1427="",$M1427="ERR",$J1427="",$K1427="",$N1427=""),0,IF($N1427=0,IF(AND(OR(8=7,8=12),8&gt;=$K1427,8&lt;=IF($L1427="",12,$L1427)),$J1427,0),IF(AND(8&gt;=$K1427,8&lt;=IF($L1427="",12,$L1427),MOD(8-$K1427,$N1427)=0),$J1427,0)))</f>
        <v>0</v>
      </c>
      <c r="W1427" s="19" t="n">
        <f aca="false">IF(OR($M1427="",$M1427="ERR",$J1427="",$K1427="",$N1427=""),0,IF($N1427=0,IF(AND(OR(9=7,9=12),9&gt;=$K1427,9&lt;=IF($L1427="",12,$L1427)),$J1427,0),IF(AND(9&gt;=$K1427,9&lt;=IF($L1427="",12,$L1427),MOD(9-$K1427,$N1427)=0),$J1427,0)))</f>
        <v>0</v>
      </c>
      <c r="X1427" s="19" t="n">
        <f aca="false">IF(OR($M1427="",$M1427="ERR",$J1427="",$K1427="",$N1427=""),0,IF($N1427=0,IF(AND(OR(10=7,10=12),10&gt;=$K1427,10&lt;=IF($L1427="",12,$L1427)),$J1427,0),IF(AND(10&gt;=$K1427,10&lt;=IF($L1427="",12,$L1427),MOD(10-$K1427,$N1427)=0),$J1427,0)))</f>
        <v>0</v>
      </c>
      <c r="Y1427" s="19" t="n">
        <f aca="false">IF(OR($M1427="",$M1427="ERR",$J1427="",$K1427="",$N1427=""),0,IF($N1427=0,IF(AND(OR(11=7,11=12),11&gt;=$K1427,11&lt;=IF($L1427="",12,$L1427)),$J1427,0),IF(AND(11&gt;=$K1427,11&lt;=IF($L1427="",12,$L1427),MOD(11-$K1427,$N1427)=0),$J1427,0)))</f>
        <v>0</v>
      </c>
      <c r="Z1427" s="19" t="n">
        <f aca="false">IF(OR($M1427="",$M1427="ERR",$J1427="",$K1427="",$N1427=""),0,IF($N1427=0,IF(AND(OR(12=7,12=12),12&gt;=$K1427,12&lt;=IF($L1427="",12,$L1427)),$J1427,0),IF(AND(12&gt;=$K1427,12&lt;=IF($L1427="",12,$L1427),MOD(12-$K1427,$N1427)=0),$J1427,0)))</f>
        <v>0</v>
      </c>
      <c r="AA1427" s="36" t="n">
        <f aca="false">SUM(O1427:Z1427)</f>
        <v>0</v>
      </c>
      <c r="AB1427" s="15" t="str">
        <f aca="false">IF(AND($B1427="",$D1427="",$J1427=""),"",IF($B1427="","Falta código",IF(ISNA(MATCH($B1427,LST_COD,0)),"Código no registrado en Trabajadores",IF($E1427="","Concepto no está en el catálogo",IF($M1427="ERR","Retención de otro empleador: Origen = Otro empleador",IF(OR($J1427="",$K1427=""),"Falta monto o mes",IF(OR($K1427&lt;1,$K1427&gt;12),"Mes inicio inválido",IF(AND($L1427&lt;&gt;"",OR($L1427&lt;$K1427,$L1427&gt;12)),"Mes fin inválido",IF($N1427="","Falta frecuencia",IF(AND($G1427&lt;&gt;"Otro empleador",SUMPRODUCT(($O1427:$Z1427&lt;&gt;0)*(((COLUMN($O1427:$Z1427)-14)&lt;INDEX(Trabajadores!$M$6:$M$105,MATCH($B1427,LST_COD,0)))+((COLUMN($O1427:$Z1427)-14)&gt;INDEX(Trabajadores!$N$6:$N$105,MATCH($B1427,LST_COD,0)))))&gt;0),"Aviso: hay meses fuera del periodo laboral","OK"))))))))))</f>
        <v/>
      </c>
    </row>
    <row r="1428" customFormat="false" ht="15" hidden="false" customHeight="false" outlineLevel="0" collapsed="false">
      <c r="A1428" s="23" t="n">
        <v>1423</v>
      </c>
      <c r="B1428" s="7"/>
      <c r="C1428" s="35" t="str">
        <f aca="false">IF($B1428="","",IFERROR(INDEX(Trabajadores!$D$6:$D$105,MATCH($B1428,LST_COD,0)),"¿Código?"))</f>
        <v/>
      </c>
      <c r="D1428" s="30"/>
      <c r="E1428" s="9" t="str">
        <f aca="false">IF($D1428="","",IFERROR(VLOOKUP($D1428,CONC_TABLA,2,FALSE()),""))</f>
        <v/>
      </c>
      <c r="F1428" s="9" t="str">
        <f aca="false">IF($D1428="","",IFERROR(VLOOKUP($D1428,CONC_TABLA,3,FALSE()),""))</f>
        <v/>
      </c>
      <c r="G1428" s="30"/>
      <c r="H1428" s="30"/>
      <c r="I1428" s="30"/>
      <c r="J1428" s="29"/>
      <c r="K1428" s="28"/>
      <c r="L1428" s="28"/>
      <c r="M1428" s="9" t="str">
        <f aca="false">IF(OR($B1428="",$E1428=""),"",IF($E1428="INA","INA",IF($G1428="Otro empleador",IF($E1428="RET","RETO",IF($E1428="ORD","OTO","OTX")),IF($E1428="RET","ERR",$E1428))))</f>
        <v/>
      </c>
      <c r="N1428" s="9" t="str">
        <f aca="false">IF($I1428="","",IFERROR(VLOOKUP($I1428,FREC_TABLA,2,FALSE()),""))</f>
        <v/>
      </c>
      <c r="O1428" s="19" t="n">
        <f aca="false">IF(OR($M1428="",$M1428="ERR",$J1428="",$K1428="",$N1428=""),0,IF($N1428=0,IF(AND(OR(1=7,1=12),1&gt;=$K1428,1&lt;=IF($L1428="",12,$L1428)),$J1428,0),IF(AND(1&gt;=$K1428,1&lt;=IF($L1428="",12,$L1428),MOD(1-$K1428,$N1428)=0),$J1428,0)))</f>
        <v>0</v>
      </c>
      <c r="P1428" s="19" t="n">
        <f aca="false">IF(OR($M1428="",$M1428="ERR",$J1428="",$K1428="",$N1428=""),0,IF($N1428=0,IF(AND(OR(2=7,2=12),2&gt;=$K1428,2&lt;=IF($L1428="",12,$L1428)),$J1428,0),IF(AND(2&gt;=$K1428,2&lt;=IF($L1428="",12,$L1428),MOD(2-$K1428,$N1428)=0),$J1428,0)))</f>
        <v>0</v>
      </c>
      <c r="Q1428" s="19" t="n">
        <f aca="false">IF(OR($M1428="",$M1428="ERR",$J1428="",$K1428="",$N1428=""),0,IF($N1428=0,IF(AND(OR(3=7,3=12),3&gt;=$K1428,3&lt;=IF($L1428="",12,$L1428)),$J1428,0),IF(AND(3&gt;=$K1428,3&lt;=IF($L1428="",12,$L1428),MOD(3-$K1428,$N1428)=0),$J1428,0)))</f>
        <v>0</v>
      </c>
      <c r="R1428" s="19" t="n">
        <f aca="false">IF(OR($M1428="",$M1428="ERR",$J1428="",$K1428="",$N1428=""),0,IF($N1428=0,IF(AND(OR(4=7,4=12),4&gt;=$K1428,4&lt;=IF($L1428="",12,$L1428)),$J1428,0),IF(AND(4&gt;=$K1428,4&lt;=IF($L1428="",12,$L1428),MOD(4-$K1428,$N1428)=0),$J1428,0)))</f>
        <v>0</v>
      </c>
      <c r="S1428" s="19" t="n">
        <f aca="false">IF(OR($M1428="",$M1428="ERR",$J1428="",$K1428="",$N1428=""),0,IF($N1428=0,IF(AND(OR(5=7,5=12),5&gt;=$K1428,5&lt;=IF($L1428="",12,$L1428)),$J1428,0),IF(AND(5&gt;=$K1428,5&lt;=IF($L1428="",12,$L1428),MOD(5-$K1428,$N1428)=0),$J1428,0)))</f>
        <v>0</v>
      </c>
      <c r="T1428" s="19" t="n">
        <f aca="false">IF(OR($M1428="",$M1428="ERR",$J1428="",$K1428="",$N1428=""),0,IF($N1428=0,IF(AND(OR(6=7,6=12),6&gt;=$K1428,6&lt;=IF($L1428="",12,$L1428)),$J1428,0),IF(AND(6&gt;=$K1428,6&lt;=IF($L1428="",12,$L1428),MOD(6-$K1428,$N1428)=0),$J1428,0)))</f>
        <v>0</v>
      </c>
      <c r="U1428" s="19" t="n">
        <f aca="false">IF(OR($M1428="",$M1428="ERR",$J1428="",$K1428="",$N1428=""),0,IF($N1428=0,IF(AND(OR(7=7,7=12),7&gt;=$K1428,7&lt;=IF($L1428="",12,$L1428)),$J1428,0),IF(AND(7&gt;=$K1428,7&lt;=IF($L1428="",12,$L1428),MOD(7-$K1428,$N1428)=0),$J1428,0)))</f>
        <v>0</v>
      </c>
      <c r="V1428" s="19" t="n">
        <f aca="false">IF(OR($M1428="",$M1428="ERR",$J1428="",$K1428="",$N1428=""),0,IF($N1428=0,IF(AND(OR(8=7,8=12),8&gt;=$K1428,8&lt;=IF($L1428="",12,$L1428)),$J1428,0),IF(AND(8&gt;=$K1428,8&lt;=IF($L1428="",12,$L1428),MOD(8-$K1428,$N1428)=0),$J1428,0)))</f>
        <v>0</v>
      </c>
      <c r="W1428" s="19" t="n">
        <f aca="false">IF(OR($M1428="",$M1428="ERR",$J1428="",$K1428="",$N1428=""),0,IF($N1428=0,IF(AND(OR(9=7,9=12),9&gt;=$K1428,9&lt;=IF($L1428="",12,$L1428)),$J1428,0),IF(AND(9&gt;=$K1428,9&lt;=IF($L1428="",12,$L1428),MOD(9-$K1428,$N1428)=0),$J1428,0)))</f>
        <v>0</v>
      </c>
      <c r="X1428" s="19" t="n">
        <f aca="false">IF(OR($M1428="",$M1428="ERR",$J1428="",$K1428="",$N1428=""),0,IF($N1428=0,IF(AND(OR(10=7,10=12),10&gt;=$K1428,10&lt;=IF($L1428="",12,$L1428)),$J1428,0),IF(AND(10&gt;=$K1428,10&lt;=IF($L1428="",12,$L1428),MOD(10-$K1428,$N1428)=0),$J1428,0)))</f>
        <v>0</v>
      </c>
      <c r="Y1428" s="19" t="n">
        <f aca="false">IF(OR($M1428="",$M1428="ERR",$J1428="",$K1428="",$N1428=""),0,IF($N1428=0,IF(AND(OR(11=7,11=12),11&gt;=$K1428,11&lt;=IF($L1428="",12,$L1428)),$J1428,0),IF(AND(11&gt;=$K1428,11&lt;=IF($L1428="",12,$L1428),MOD(11-$K1428,$N1428)=0),$J1428,0)))</f>
        <v>0</v>
      </c>
      <c r="Z1428" s="19" t="n">
        <f aca="false">IF(OR($M1428="",$M1428="ERR",$J1428="",$K1428="",$N1428=""),0,IF($N1428=0,IF(AND(OR(12=7,12=12),12&gt;=$K1428,12&lt;=IF($L1428="",12,$L1428)),$J1428,0),IF(AND(12&gt;=$K1428,12&lt;=IF($L1428="",12,$L1428),MOD(12-$K1428,$N1428)=0),$J1428,0)))</f>
        <v>0</v>
      </c>
      <c r="AA1428" s="36" t="n">
        <f aca="false">SUM(O1428:Z1428)</f>
        <v>0</v>
      </c>
      <c r="AB1428" s="15" t="str">
        <f aca="false">IF(AND($B1428="",$D1428="",$J1428=""),"",IF($B1428="","Falta código",IF(ISNA(MATCH($B1428,LST_COD,0)),"Código no registrado en Trabajadores",IF($E1428="","Concepto no está en el catálogo",IF($M1428="ERR","Retención de otro empleador: Origen = Otro empleador",IF(OR($J1428="",$K1428=""),"Falta monto o mes",IF(OR($K1428&lt;1,$K1428&gt;12),"Mes inicio inválido",IF(AND($L1428&lt;&gt;"",OR($L1428&lt;$K1428,$L1428&gt;12)),"Mes fin inválido",IF($N1428="","Falta frecuencia",IF(AND($G1428&lt;&gt;"Otro empleador",SUMPRODUCT(($O1428:$Z1428&lt;&gt;0)*(((COLUMN($O1428:$Z1428)-14)&lt;INDEX(Trabajadores!$M$6:$M$105,MATCH($B1428,LST_COD,0)))+((COLUMN($O1428:$Z1428)-14)&gt;INDEX(Trabajadores!$N$6:$N$105,MATCH($B1428,LST_COD,0)))))&gt;0),"Aviso: hay meses fuera del periodo laboral","OK"))))))))))</f>
        <v/>
      </c>
    </row>
    <row r="1429" customFormat="false" ht="15" hidden="false" customHeight="false" outlineLevel="0" collapsed="false">
      <c r="A1429" s="23" t="n">
        <v>1424</v>
      </c>
      <c r="B1429" s="7"/>
      <c r="C1429" s="35" t="str">
        <f aca="false">IF($B1429="","",IFERROR(INDEX(Trabajadores!$D$6:$D$105,MATCH($B1429,LST_COD,0)),"¿Código?"))</f>
        <v/>
      </c>
      <c r="D1429" s="30"/>
      <c r="E1429" s="9" t="str">
        <f aca="false">IF($D1429="","",IFERROR(VLOOKUP($D1429,CONC_TABLA,2,FALSE()),""))</f>
        <v/>
      </c>
      <c r="F1429" s="9" t="str">
        <f aca="false">IF($D1429="","",IFERROR(VLOOKUP($D1429,CONC_TABLA,3,FALSE()),""))</f>
        <v/>
      </c>
      <c r="G1429" s="30"/>
      <c r="H1429" s="30"/>
      <c r="I1429" s="30"/>
      <c r="J1429" s="29"/>
      <c r="K1429" s="28"/>
      <c r="L1429" s="28"/>
      <c r="M1429" s="9" t="str">
        <f aca="false">IF(OR($B1429="",$E1429=""),"",IF($E1429="INA","INA",IF($G1429="Otro empleador",IF($E1429="RET","RETO",IF($E1429="ORD","OTO","OTX")),IF($E1429="RET","ERR",$E1429))))</f>
        <v/>
      </c>
      <c r="N1429" s="9" t="str">
        <f aca="false">IF($I1429="","",IFERROR(VLOOKUP($I1429,FREC_TABLA,2,FALSE()),""))</f>
        <v/>
      </c>
      <c r="O1429" s="19" t="n">
        <f aca="false">IF(OR($M1429="",$M1429="ERR",$J1429="",$K1429="",$N1429=""),0,IF($N1429=0,IF(AND(OR(1=7,1=12),1&gt;=$K1429,1&lt;=IF($L1429="",12,$L1429)),$J1429,0),IF(AND(1&gt;=$K1429,1&lt;=IF($L1429="",12,$L1429),MOD(1-$K1429,$N1429)=0),$J1429,0)))</f>
        <v>0</v>
      </c>
      <c r="P1429" s="19" t="n">
        <f aca="false">IF(OR($M1429="",$M1429="ERR",$J1429="",$K1429="",$N1429=""),0,IF($N1429=0,IF(AND(OR(2=7,2=12),2&gt;=$K1429,2&lt;=IF($L1429="",12,$L1429)),$J1429,0),IF(AND(2&gt;=$K1429,2&lt;=IF($L1429="",12,$L1429),MOD(2-$K1429,$N1429)=0),$J1429,0)))</f>
        <v>0</v>
      </c>
      <c r="Q1429" s="19" t="n">
        <f aca="false">IF(OR($M1429="",$M1429="ERR",$J1429="",$K1429="",$N1429=""),0,IF($N1429=0,IF(AND(OR(3=7,3=12),3&gt;=$K1429,3&lt;=IF($L1429="",12,$L1429)),$J1429,0),IF(AND(3&gt;=$K1429,3&lt;=IF($L1429="",12,$L1429),MOD(3-$K1429,$N1429)=0),$J1429,0)))</f>
        <v>0</v>
      </c>
      <c r="R1429" s="19" t="n">
        <f aca="false">IF(OR($M1429="",$M1429="ERR",$J1429="",$K1429="",$N1429=""),0,IF($N1429=0,IF(AND(OR(4=7,4=12),4&gt;=$K1429,4&lt;=IF($L1429="",12,$L1429)),$J1429,0),IF(AND(4&gt;=$K1429,4&lt;=IF($L1429="",12,$L1429),MOD(4-$K1429,$N1429)=0),$J1429,0)))</f>
        <v>0</v>
      </c>
      <c r="S1429" s="19" t="n">
        <f aca="false">IF(OR($M1429="",$M1429="ERR",$J1429="",$K1429="",$N1429=""),0,IF($N1429=0,IF(AND(OR(5=7,5=12),5&gt;=$K1429,5&lt;=IF($L1429="",12,$L1429)),$J1429,0),IF(AND(5&gt;=$K1429,5&lt;=IF($L1429="",12,$L1429),MOD(5-$K1429,$N1429)=0),$J1429,0)))</f>
        <v>0</v>
      </c>
      <c r="T1429" s="19" t="n">
        <f aca="false">IF(OR($M1429="",$M1429="ERR",$J1429="",$K1429="",$N1429=""),0,IF($N1429=0,IF(AND(OR(6=7,6=12),6&gt;=$K1429,6&lt;=IF($L1429="",12,$L1429)),$J1429,0),IF(AND(6&gt;=$K1429,6&lt;=IF($L1429="",12,$L1429),MOD(6-$K1429,$N1429)=0),$J1429,0)))</f>
        <v>0</v>
      </c>
      <c r="U1429" s="19" t="n">
        <f aca="false">IF(OR($M1429="",$M1429="ERR",$J1429="",$K1429="",$N1429=""),0,IF($N1429=0,IF(AND(OR(7=7,7=12),7&gt;=$K1429,7&lt;=IF($L1429="",12,$L1429)),$J1429,0),IF(AND(7&gt;=$K1429,7&lt;=IF($L1429="",12,$L1429),MOD(7-$K1429,$N1429)=0),$J1429,0)))</f>
        <v>0</v>
      </c>
      <c r="V1429" s="19" t="n">
        <f aca="false">IF(OR($M1429="",$M1429="ERR",$J1429="",$K1429="",$N1429=""),0,IF($N1429=0,IF(AND(OR(8=7,8=12),8&gt;=$K1429,8&lt;=IF($L1429="",12,$L1429)),$J1429,0),IF(AND(8&gt;=$K1429,8&lt;=IF($L1429="",12,$L1429),MOD(8-$K1429,$N1429)=0),$J1429,0)))</f>
        <v>0</v>
      </c>
      <c r="W1429" s="19" t="n">
        <f aca="false">IF(OR($M1429="",$M1429="ERR",$J1429="",$K1429="",$N1429=""),0,IF($N1429=0,IF(AND(OR(9=7,9=12),9&gt;=$K1429,9&lt;=IF($L1429="",12,$L1429)),$J1429,0),IF(AND(9&gt;=$K1429,9&lt;=IF($L1429="",12,$L1429),MOD(9-$K1429,$N1429)=0),$J1429,0)))</f>
        <v>0</v>
      </c>
      <c r="X1429" s="19" t="n">
        <f aca="false">IF(OR($M1429="",$M1429="ERR",$J1429="",$K1429="",$N1429=""),0,IF($N1429=0,IF(AND(OR(10=7,10=12),10&gt;=$K1429,10&lt;=IF($L1429="",12,$L1429)),$J1429,0),IF(AND(10&gt;=$K1429,10&lt;=IF($L1429="",12,$L1429),MOD(10-$K1429,$N1429)=0),$J1429,0)))</f>
        <v>0</v>
      </c>
      <c r="Y1429" s="19" t="n">
        <f aca="false">IF(OR($M1429="",$M1429="ERR",$J1429="",$K1429="",$N1429=""),0,IF($N1429=0,IF(AND(OR(11=7,11=12),11&gt;=$K1429,11&lt;=IF($L1429="",12,$L1429)),$J1429,0),IF(AND(11&gt;=$K1429,11&lt;=IF($L1429="",12,$L1429),MOD(11-$K1429,$N1429)=0),$J1429,0)))</f>
        <v>0</v>
      </c>
      <c r="Z1429" s="19" t="n">
        <f aca="false">IF(OR($M1429="",$M1429="ERR",$J1429="",$K1429="",$N1429=""),0,IF($N1429=0,IF(AND(OR(12=7,12=12),12&gt;=$K1429,12&lt;=IF($L1429="",12,$L1429)),$J1429,0),IF(AND(12&gt;=$K1429,12&lt;=IF($L1429="",12,$L1429),MOD(12-$K1429,$N1429)=0),$J1429,0)))</f>
        <v>0</v>
      </c>
      <c r="AA1429" s="36" t="n">
        <f aca="false">SUM(O1429:Z1429)</f>
        <v>0</v>
      </c>
      <c r="AB1429" s="15" t="str">
        <f aca="false">IF(AND($B1429="",$D1429="",$J1429=""),"",IF($B1429="","Falta código",IF(ISNA(MATCH($B1429,LST_COD,0)),"Código no registrado en Trabajadores",IF($E1429="","Concepto no está en el catálogo",IF($M1429="ERR","Retención de otro empleador: Origen = Otro empleador",IF(OR($J1429="",$K1429=""),"Falta monto o mes",IF(OR($K1429&lt;1,$K1429&gt;12),"Mes inicio inválido",IF(AND($L1429&lt;&gt;"",OR($L1429&lt;$K1429,$L1429&gt;12)),"Mes fin inválido",IF($N1429="","Falta frecuencia",IF(AND($G1429&lt;&gt;"Otro empleador",SUMPRODUCT(($O1429:$Z1429&lt;&gt;0)*(((COLUMN($O1429:$Z1429)-14)&lt;INDEX(Trabajadores!$M$6:$M$105,MATCH($B1429,LST_COD,0)))+((COLUMN($O1429:$Z1429)-14)&gt;INDEX(Trabajadores!$N$6:$N$105,MATCH($B1429,LST_COD,0)))))&gt;0),"Aviso: hay meses fuera del periodo laboral","OK"))))))))))</f>
        <v/>
      </c>
    </row>
    <row r="1430" customFormat="false" ht="15" hidden="false" customHeight="false" outlineLevel="0" collapsed="false">
      <c r="A1430" s="23" t="n">
        <v>1425</v>
      </c>
      <c r="B1430" s="7"/>
      <c r="C1430" s="35" t="str">
        <f aca="false">IF($B1430="","",IFERROR(INDEX(Trabajadores!$D$6:$D$105,MATCH($B1430,LST_COD,0)),"¿Código?"))</f>
        <v/>
      </c>
      <c r="D1430" s="30"/>
      <c r="E1430" s="9" t="str">
        <f aca="false">IF($D1430="","",IFERROR(VLOOKUP($D1430,CONC_TABLA,2,FALSE()),""))</f>
        <v/>
      </c>
      <c r="F1430" s="9" t="str">
        <f aca="false">IF($D1430="","",IFERROR(VLOOKUP($D1430,CONC_TABLA,3,FALSE()),""))</f>
        <v/>
      </c>
      <c r="G1430" s="30"/>
      <c r="H1430" s="30"/>
      <c r="I1430" s="30"/>
      <c r="J1430" s="29"/>
      <c r="K1430" s="28"/>
      <c r="L1430" s="28"/>
      <c r="M1430" s="9" t="str">
        <f aca="false">IF(OR($B1430="",$E1430=""),"",IF($E1430="INA","INA",IF($G1430="Otro empleador",IF($E1430="RET","RETO",IF($E1430="ORD","OTO","OTX")),IF($E1430="RET","ERR",$E1430))))</f>
        <v/>
      </c>
      <c r="N1430" s="9" t="str">
        <f aca="false">IF($I1430="","",IFERROR(VLOOKUP($I1430,FREC_TABLA,2,FALSE()),""))</f>
        <v/>
      </c>
      <c r="O1430" s="19" t="n">
        <f aca="false">IF(OR($M1430="",$M1430="ERR",$J1430="",$K1430="",$N1430=""),0,IF($N1430=0,IF(AND(OR(1=7,1=12),1&gt;=$K1430,1&lt;=IF($L1430="",12,$L1430)),$J1430,0),IF(AND(1&gt;=$K1430,1&lt;=IF($L1430="",12,$L1430),MOD(1-$K1430,$N1430)=0),$J1430,0)))</f>
        <v>0</v>
      </c>
      <c r="P1430" s="19" t="n">
        <f aca="false">IF(OR($M1430="",$M1430="ERR",$J1430="",$K1430="",$N1430=""),0,IF($N1430=0,IF(AND(OR(2=7,2=12),2&gt;=$K1430,2&lt;=IF($L1430="",12,$L1430)),$J1430,0),IF(AND(2&gt;=$K1430,2&lt;=IF($L1430="",12,$L1430),MOD(2-$K1430,$N1430)=0),$J1430,0)))</f>
        <v>0</v>
      </c>
      <c r="Q1430" s="19" t="n">
        <f aca="false">IF(OR($M1430="",$M1430="ERR",$J1430="",$K1430="",$N1430=""),0,IF($N1430=0,IF(AND(OR(3=7,3=12),3&gt;=$K1430,3&lt;=IF($L1430="",12,$L1430)),$J1430,0),IF(AND(3&gt;=$K1430,3&lt;=IF($L1430="",12,$L1430),MOD(3-$K1430,$N1430)=0),$J1430,0)))</f>
        <v>0</v>
      </c>
      <c r="R1430" s="19" t="n">
        <f aca="false">IF(OR($M1430="",$M1430="ERR",$J1430="",$K1430="",$N1430=""),0,IF($N1430=0,IF(AND(OR(4=7,4=12),4&gt;=$K1430,4&lt;=IF($L1430="",12,$L1430)),$J1430,0),IF(AND(4&gt;=$K1430,4&lt;=IF($L1430="",12,$L1430),MOD(4-$K1430,$N1430)=0),$J1430,0)))</f>
        <v>0</v>
      </c>
      <c r="S1430" s="19" t="n">
        <f aca="false">IF(OR($M1430="",$M1430="ERR",$J1430="",$K1430="",$N1430=""),0,IF($N1430=0,IF(AND(OR(5=7,5=12),5&gt;=$K1430,5&lt;=IF($L1430="",12,$L1430)),$J1430,0),IF(AND(5&gt;=$K1430,5&lt;=IF($L1430="",12,$L1430),MOD(5-$K1430,$N1430)=0),$J1430,0)))</f>
        <v>0</v>
      </c>
      <c r="T1430" s="19" t="n">
        <f aca="false">IF(OR($M1430="",$M1430="ERR",$J1430="",$K1430="",$N1430=""),0,IF($N1430=0,IF(AND(OR(6=7,6=12),6&gt;=$K1430,6&lt;=IF($L1430="",12,$L1430)),$J1430,0),IF(AND(6&gt;=$K1430,6&lt;=IF($L1430="",12,$L1430),MOD(6-$K1430,$N1430)=0),$J1430,0)))</f>
        <v>0</v>
      </c>
      <c r="U1430" s="19" t="n">
        <f aca="false">IF(OR($M1430="",$M1430="ERR",$J1430="",$K1430="",$N1430=""),0,IF($N1430=0,IF(AND(OR(7=7,7=12),7&gt;=$K1430,7&lt;=IF($L1430="",12,$L1430)),$J1430,0),IF(AND(7&gt;=$K1430,7&lt;=IF($L1430="",12,$L1430),MOD(7-$K1430,$N1430)=0),$J1430,0)))</f>
        <v>0</v>
      </c>
      <c r="V1430" s="19" t="n">
        <f aca="false">IF(OR($M1430="",$M1430="ERR",$J1430="",$K1430="",$N1430=""),0,IF($N1430=0,IF(AND(OR(8=7,8=12),8&gt;=$K1430,8&lt;=IF($L1430="",12,$L1430)),$J1430,0),IF(AND(8&gt;=$K1430,8&lt;=IF($L1430="",12,$L1430),MOD(8-$K1430,$N1430)=0),$J1430,0)))</f>
        <v>0</v>
      </c>
      <c r="W1430" s="19" t="n">
        <f aca="false">IF(OR($M1430="",$M1430="ERR",$J1430="",$K1430="",$N1430=""),0,IF($N1430=0,IF(AND(OR(9=7,9=12),9&gt;=$K1430,9&lt;=IF($L1430="",12,$L1430)),$J1430,0),IF(AND(9&gt;=$K1430,9&lt;=IF($L1430="",12,$L1430),MOD(9-$K1430,$N1430)=0),$J1430,0)))</f>
        <v>0</v>
      </c>
      <c r="X1430" s="19" t="n">
        <f aca="false">IF(OR($M1430="",$M1430="ERR",$J1430="",$K1430="",$N1430=""),0,IF($N1430=0,IF(AND(OR(10=7,10=12),10&gt;=$K1430,10&lt;=IF($L1430="",12,$L1430)),$J1430,0),IF(AND(10&gt;=$K1430,10&lt;=IF($L1430="",12,$L1430),MOD(10-$K1430,$N1430)=0),$J1430,0)))</f>
        <v>0</v>
      </c>
      <c r="Y1430" s="19" t="n">
        <f aca="false">IF(OR($M1430="",$M1430="ERR",$J1430="",$K1430="",$N1430=""),0,IF($N1430=0,IF(AND(OR(11=7,11=12),11&gt;=$K1430,11&lt;=IF($L1430="",12,$L1430)),$J1430,0),IF(AND(11&gt;=$K1430,11&lt;=IF($L1430="",12,$L1430),MOD(11-$K1430,$N1430)=0),$J1430,0)))</f>
        <v>0</v>
      </c>
      <c r="Z1430" s="19" t="n">
        <f aca="false">IF(OR($M1430="",$M1430="ERR",$J1430="",$K1430="",$N1430=""),0,IF($N1430=0,IF(AND(OR(12=7,12=12),12&gt;=$K1430,12&lt;=IF($L1430="",12,$L1430)),$J1430,0),IF(AND(12&gt;=$K1430,12&lt;=IF($L1430="",12,$L1430),MOD(12-$K1430,$N1430)=0),$J1430,0)))</f>
        <v>0</v>
      </c>
      <c r="AA1430" s="36" t="n">
        <f aca="false">SUM(O1430:Z1430)</f>
        <v>0</v>
      </c>
      <c r="AB1430" s="15" t="str">
        <f aca="false">IF(AND($B1430="",$D1430="",$J1430=""),"",IF($B1430="","Falta código",IF(ISNA(MATCH($B1430,LST_COD,0)),"Código no registrado en Trabajadores",IF($E1430="","Concepto no está en el catálogo",IF($M1430="ERR","Retención de otro empleador: Origen = Otro empleador",IF(OR($J1430="",$K1430=""),"Falta monto o mes",IF(OR($K1430&lt;1,$K1430&gt;12),"Mes inicio inválido",IF(AND($L1430&lt;&gt;"",OR($L1430&lt;$K1430,$L1430&gt;12)),"Mes fin inválido",IF($N1430="","Falta frecuencia",IF(AND($G1430&lt;&gt;"Otro empleador",SUMPRODUCT(($O1430:$Z1430&lt;&gt;0)*(((COLUMN($O1430:$Z1430)-14)&lt;INDEX(Trabajadores!$M$6:$M$105,MATCH($B1430,LST_COD,0)))+((COLUMN($O1430:$Z1430)-14)&gt;INDEX(Trabajadores!$N$6:$N$105,MATCH($B1430,LST_COD,0)))))&gt;0),"Aviso: hay meses fuera del periodo laboral","OK"))))))))))</f>
        <v/>
      </c>
    </row>
    <row r="1431" customFormat="false" ht="15" hidden="false" customHeight="false" outlineLevel="0" collapsed="false">
      <c r="A1431" s="23" t="n">
        <v>1426</v>
      </c>
      <c r="B1431" s="7"/>
      <c r="C1431" s="35" t="str">
        <f aca="false">IF($B1431="","",IFERROR(INDEX(Trabajadores!$D$6:$D$105,MATCH($B1431,LST_COD,0)),"¿Código?"))</f>
        <v/>
      </c>
      <c r="D1431" s="30"/>
      <c r="E1431" s="9" t="str">
        <f aca="false">IF($D1431="","",IFERROR(VLOOKUP($D1431,CONC_TABLA,2,FALSE()),""))</f>
        <v/>
      </c>
      <c r="F1431" s="9" t="str">
        <f aca="false">IF($D1431="","",IFERROR(VLOOKUP($D1431,CONC_TABLA,3,FALSE()),""))</f>
        <v/>
      </c>
      <c r="G1431" s="30"/>
      <c r="H1431" s="30"/>
      <c r="I1431" s="30"/>
      <c r="J1431" s="29"/>
      <c r="K1431" s="28"/>
      <c r="L1431" s="28"/>
      <c r="M1431" s="9" t="str">
        <f aca="false">IF(OR($B1431="",$E1431=""),"",IF($E1431="INA","INA",IF($G1431="Otro empleador",IF($E1431="RET","RETO",IF($E1431="ORD","OTO","OTX")),IF($E1431="RET","ERR",$E1431))))</f>
        <v/>
      </c>
      <c r="N1431" s="9" t="str">
        <f aca="false">IF($I1431="","",IFERROR(VLOOKUP($I1431,FREC_TABLA,2,FALSE()),""))</f>
        <v/>
      </c>
      <c r="O1431" s="19" t="n">
        <f aca="false">IF(OR($M1431="",$M1431="ERR",$J1431="",$K1431="",$N1431=""),0,IF($N1431=0,IF(AND(OR(1=7,1=12),1&gt;=$K1431,1&lt;=IF($L1431="",12,$L1431)),$J1431,0),IF(AND(1&gt;=$K1431,1&lt;=IF($L1431="",12,$L1431),MOD(1-$K1431,$N1431)=0),$J1431,0)))</f>
        <v>0</v>
      </c>
      <c r="P1431" s="19" t="n">
        <f aca="false">IF(OR($M1431="",$M1431="ERR",$J1431="",$K1431="",$N1431=""),0,IF($N1431=0,IF(AND(OR(2=7,2=12),2&gt;=$K1431,2&lt;=IF($L1431="",12,$L1431)),$J1431,0),IF(AND(2&gt;=$K1431,2&lt;=IF($L1431="",12,$L1431),MOD(2-$K1431,$N1431)=0),$J1431,0)))</f>
        <v>0</v>
      </c>
      <c r="Q1431" s="19" t="n">
        <f aca="false">IF(OR($M1431="",$M1431="ERR",$J1431="",$K1431="",$N1431=""),0,IF($N1431=0,IF(AND(OR(3=7,3=12),3&gt;=$K1431,3&lt;=IF($L1431="",12,$L1431)),$J1431,0),IF(AND(3&gt;=$K1431,3&lt;=IF($L1431="",12,$L1431),MOD(3-$K1431,$N1431)=0),$J1431,0)))</f>
        <v>0</v>
      </c>
      <c r="R1431" s="19" t="n">
        <f aca="false">IF(OR($M1431="",$M1431="ERR",$J1431="",$K1431="",$N1431=""),0,IF($N1431=0,IF(AND(OR(4=7,4=12),4&gt;=$K1431,4&lt;=IF($L1431="",12,$L1431)),$J1431,0),IF(AND(4&gt;=$K1431,4&lt;=IF($L1431="",12,$L1431),MOD(4-$K1431,$N1431)=0),$J1431,0)))</f>
        <v>0</v>
      </c>
      <c r="S1431" s="19" t="n">
        <f aca="false">IF(OR($M1431="",$M1431="ERR",$J1431="",$K1431="",$N1431=""),0,IF($N1431=0,IF(AND(OR(5=7,5=12),5&gt;=$K1431,5&lt;=IF($L1431="",12,$L1431)),$J1431,0),IF(AND(5&gt;=$K1431,5&lt;=IF($L1431="",12,$L1431),MOD(5-$K1431,$N1431)=0),$J1431,0)))</f>
        <v>0</v>
      </c>
      <c r="T1431" s="19" t="n">
        <f aca="false">IF(OR($M1431="",$M1431="ERR",$J1431="",$K1431="",$N1431=""),0,IF($N1431=0,IF(AND(OR(6=7,6=12),6&gt;=$K1431,6&lt;=IF($L1431="",12,$L1431)),$J1431,0),IF(AND(6&gt;=$K1431,6&lt;=IF($L1431="",12,$L1431),MOD(6-$K1431,$N1431)=0),$J1431,0)))</f>
        <v>0</v>
      </c>
      <c r="U1431" s="19" t="n">
        <f aca="false">IF(OR($M1431="",$M1431="ERR",$J1431="",$K1431="",$N1431=""),0,IF($N1431=0,IF(AND(OR(7=7,7=12),7&gt;=$K1431,7&lt;=IF($L1431="",12,$L1431)),$J1431,0),IF(AND(7&gt;=$K1431,7&lt;=IF($L1431="",12,$L1431),MOD(7-$K1431,$N1431)=0),$J1431,0)))</f>
        <v>0</v>
      </c>
      <c r="V1431" s="19" t="n">
        <f aca="false">IF(OR($M1431="",$M1431="ERR",$J1431="",$K1431="",$N1431=""),0,IF($N1431=0,IF(AND(OR(8=7,8=12),8&gt;=$K1431,8&lt;=IF($L1431="",12,$L1431)),$J1431,0),IF(AND(8&gt;=$K1431,8&lt;=IF($L1431="",12,$L1431),MOD(8-$K1431,$N1431)=0),$J1431,0)))</f>
        <v>0</v>
      </c>
      <c r="W1431" s="19" t="n">
        <f aca="false">IF(OR($M1431="",$M1431="ERR",$J1431="",$K1431="",$N1431=""),0,IF($N1431=0,IF(AND(OR(9=7,9=12),9&gt;=$K1431,9&lt;=IF($L1431="",12,$L1431)),$J1431,0),IF(AND(9&gt;=$K1431,9&lt;=IF($L1431="",12,$L1431),MOD(9-$K1431,$N1431)=0),$J1431,0)))</f>
        <v>0</v>
      </c>
      <c r="X1431" s="19" t="n">
        <f aca="false">IF(OR($M1431="",$M1431="ERR",$J1431="",$K1431="",$N1431=""),0,IF($N1431=0,IF(AND(OR(10=7,10=12),10&gt;=$K1431,10&lt;=IF($L1431="",12,$L1431)),$J1431,0),IF(AND(10&gt;=$K1431,10&lt;=IF($L1431="",12,$L1431),MOD(10-$K1431,$N1431)=0),$J1431,0)))</f>
        <v>0</v>
      </c>
      <c r="Y1431" s="19" t="n">
        <f aca="false">IF(OR($M1431="",$M1431="ERR",$J1431="",$K1431="",$N1431=""),0,IF($N1431=0,IF(AND(OR(11=7,11=12),11&gt;=$K1431,11&lt;=IF($L1431="",12,$L1431)),$J1431,0),IF(AND(11&gt;=$K1431,11&lt;=IF($L1431="",12,$L1431),MOD(11-$K1431,$N1431)=0),$J1431,0)))</f>
        <v>0</v>
      </c>
      <c r="Z1431" s="19" t="n">
        <f aca="false">IF(OR($M1431="",$M1431="ERR",$J1431="",$K1431="",$N1431=""),0,IF($N1431=0,IF(AND(OR(12=7,12=12),12&gt;=$K1431,12&lt;=IF($L1431="",12,$L1431)),$J1431,0),IF(AND(12&gt;=$K1431,12&lt;=IF($L1431="",12,$L1431),MOD(12-$K1431,$N1431)=0),$J1431,0)))</f>
        <v>0</v>
      </c>
      <c r="AA1431" s="36" t="n">
        <f aca="false">SUM(O1431:Z1431)</f>
        <v>0</v>
      </c>
      <c r="AB1431" s="15" t="str">
        <f aca="false">IF(AND($B1431="",$D1431="",$J1431=""),"",IF($B1431="","Falta código",IF(ISNA(MATCH($B1431,LST_COD,0)),"Código no registrado en Trabajadores",IF($E1431="","Concepto no está en el catálogo",IF($M1431="ERR","Retención de otro empleador: Origen = Otro empleador",IF(OR($J1431="",$K1431=""),"Falta monto o mes",IF(OR($K1431&lt;1,$K1431&gt;12),"Mes inicio inválido",IF(AND($L1431&lt;&gt;"",OR($L1431&lt;$K1431,$L1431&gt;12)),"Mes fin inválido",IF($N1431="","Falta frecuencia",IF(AND($G1431&lt;&gt;"Otro empleador",SUMPRODUCT(($O1431:$Z1431&lt;&gt;0)*(((COLUMN($O1431:$Z1431)-14)&lt;INDEX(Trabajadores!$M$6:$M$105,MATCH($B1431,LST_COD,0)))+((COLUMN($O1431:$Z1431)-14)&gt;INDEX(Trabajadores!$N$6:$N$105,MATCH($B1431,LST_COD,0)))))&gt;0),"Aviso: hay meses fuera del periodo laboral","OK"))))))))))</f>
        <v/>
      </c>
    </row>
    <row r="1432" customFormat="false" ht="15" hidden="false" customHeight="false" outlineLevel="0" collapsed="false">
      <c r="A1432" s="23" t="n">
        <v>1427</v>
      </c>
      <c r="B1432" s="7"/>
      <c r="C1432" s="35" t="str">
        <f aca="false">IF($B1432="","",IFERROR(INDEX(Trabajadores!$D$6:$D$105,MATCH($B1432,LST_COD,0)),"¿Código?"))</f>
        <v/>
      </c>
      <c r="D1432" s="30"/>
      <c r="E1432" s="9" t="str">
        <f aca="false">IF($D1432="","",IFERROR(VLOOKUP($D1432,CONC_TABLA,2,FALSE()),""))</f>
        <v/>
      </c>
      <c r="F1432" s="9" t="str">
        <f aca="false">IF($D1432="","",IFERROR(VLOOKUP($D1432,CONC_TABLA,3,FALSE()),""))</f>
        <v/>
      </c>
      <c r="G1432" s="30"/>
      <c r="H1432" s="30"/>
      <c r="I1432" s="30"/>
      <c r="J1432" s="29"/>
      <c r="K1432" s="28"/>
      <c r="L1432" s="28"/>
      <c r="M1432" s="9" t="str">
        <f aca="false">IF(OR($B1432="",$E1432=""),"",IF($E1432="INA","INA",IF($G1432="Otro empleador",IF($E1432="RET","RETO",IF($E1432="ORD","OTO","OTX")),IF($E1432="RET","ERR",$E1432))))</f>
        <v/>
      </c>
      <c r="N1432" s="9" t="str">
        <f aca="false">IF($I1432="","",IFERROR(VLOOKUP($I1432,FREC_TABLA,2,FALSE()),""))</f>
        <v/>
      </c>
      <c r="O1432" s="19" t="n">
        <f aca="false">IF(OR($M1432="",$M1432="ERR",$J1432="",$K1432="",$N1432=""),0,IF($N1432=0,IF(AND(OR(1=7,1=12),1&gt;=$K1432,1&lt;=IF($L1432="",12,$L1432)),$J1432,0),IF(AND(1&gt;=$K1432,1&lt;=IF($L1432="",12,$L1432),MOD(1-$K1432,$N1432)=0),$J1432,0)))</f>
        <v>0</v>
      </c>
      <c r="P1432" s="19" t="n">
        <f aca="false">IF(OR($M1432="",$M1432="ERR",$J1432="",$K1432="",$N1432=""),0,IF($N1432=0,IF(AND(OR(2=7,2=12),2&gt;=$K1432,2&lt;=IF($L1432="",12,$L1432)),$J1432,0),IF(AND(2&gt;=$K1432,2&lt;=IF($L1432="",12,$L1432),MOD(2-$K1432,$N1432)=0),$J1432,0)))</f>
        <v>0</v>
      </c>
      <c r="Q1432" s="19" t="n">
        <f aca="false">IF(OR($M1432="",$M1432="ERR",$J1432="",$K1432="",$N1432=""),0,IF($N1432=0,IF(AND(OR(3=7,3=12),3&gt;=$K1432,3&lt;=IF($L1432="",12,$L1432)),$J1432,0),IF(AND(3&gt;=$K1432,3&lt;=IF($L1432="",12,$L1432),MOD(3-$K1432,$N1432)=0),$J1432,0)))</f>
        <v>0</v>
      </c>
      <c r="R1432" s="19" t="n">
        <f aca="false">IF(OR($M1432="",$M1432="ERR",$J1432="",$K1432="",$N1432=""),0,IF($N1432=0,IF(AND(OR(4=7,4=12),4&gt;=$K1432,4&lt;=IF($L1432="",12,$L1432)),$J1432,0),IF(AND(4&gt;=$K1432,4&lt;=IF($L1432="",12,$L1432),MOD(4-$K1432,$N1432)=0),$J1432,0)))</f>
        <v>0</v>
      </c>
      <c r="S1432" s="19" t="n">
        <f aca="false">IF(OR($M1432="",$M1432="ERR",$J1432="",$K1432="",$N1432=""),0,IF($N1432=0,IF(AND(OR(5=7,5=12),5&gt;=$K1432,5&lt;=IF($L1432="",12,$L1432)),$J1432,0),IF(AND(5&gt;=$K1432,5&lt;=IF($L1432="",12,$L1432),MOD(5-$K1432,$N1432)=0),$J1432,0)))</f>
        <v>0</v>
      </c>
      <c r="T1432" s="19" t="n">
        <f aca="false">IF(OR($M1432="",$M1432="ERR",$J1432="",$K1432="",$N1432=""),0,IF($N1432=0,IF(AND(OR(6=7,6=12),6&gt;=$K1432,6&lt;=IF($L1432="",12,$L1432)),$J1432,0),IF(AND(6&gt;=$K1432,6&lt;=IF($L1432="",12,$L1432),MOD(6-$K1432,$N1432)=0),$J1432,0)))</f>
        <v>0</v>
      </c>
      <c r="U1432" s="19" t="n">
        <f aca="false">IF(OR($M1432="",$M1432="ERR",$J1432="",$K1432="",$N1432=""),0,IF($N1432=0,IF(AND(OR(7=7,7=12),7&gt;=$K1432,7&lt;=IF($L1432="",12,$L1432)),$J1432,0),IF(AND(7&gt;=$K1432,7&lt;=IF($L1432="",12,$L1432),MOD(7-$K1432,$N1432)=0),$J1432,0)))</f>
        <v>0</v>
      </c>
      <c r="V1432" s="19" t="n">
        <f aca="false">IF(OR($M1432="",$M1432="ERR",$J1432="",$K1432="",$N1432=""),0,IF($N1432=0,IF(AND(OR(8=7,8=12),8&gt;=$K1432,8&lt;=IF($L1432="",12,$L1432)),$J1432,0),IF(AND(8&gt;=$K1432,8&lt;=IF($L1432="",12,$L1432),MOD(8-$K1432,$N1432)=0),$J1432,0)))</f>
        <v>0</v>
      </c>
      <c r="W1432" s="19" t="n">
        <f aca="false">IF(OR($M1432="",$M1432="ERR",$J1432="",$K1432="",$N1432=""),0,IF($N1432=0,IF(AND(OR(9=7,9=12),9&gt;=$K1432,9&lt;=IF($L1432="",12,$L1432)),$J1432,0),IF(AND(9&gt;=$K1432,9&lt;=IF($L1432="",12,$L1432),MOD(9-$K1432,$N1432)=0),$J1432,0)))</f>
        <v>0</v>
      </c>
      <c r="X1432" s="19" t="n">
        <f aca="false">IF(OR($M1432="",$M1432="ERR",$J1432="",$K1432="",$N1432=""),0,IF($N1432=0,IF(AND(OR(10=7,10=12),10&gt;=$K1432,10&lt;=IF($L1432="",12,$L1432)),$J1432,0),IF(AND(10&gt;=$K1432,10&lt;=IF($L1432="",12,$L1432),MOD(10-$K1432,$N1432)=0),$J1432,0)))</f>
        <v>0</v>
      </c>
      <c r="Y1432" s="19" t="n">
        <f aca="false">IF(OR($M1432="",$M1432="ERR",$J1432="",$K1432="",$N1432=""),0,IF($N1432=0,IF(AND(OR(11=7,11=12),11&gt;=$K1432,11&lt;=IF($L1432="",12,$L1432)),$J1432,0),IF(AND(11&gt;=$K1432,11&lt;=IF($L1432="",12,$L1432),MOD(11-$K1432,$N1432)=0),$J1432,0)))</f>
        <v>0</v>
      </c>
      <c r="Z1432" s="19" t="n">
        <f aca="false">IF(OR($M1432="",$M1432="ERR",$J1432="",$K1432="",$N1432=""),0,IF($N1432=0,IF(AND(OR(12=7,12=12),12&gt;=$K1432,12&lt;=IF($L1432="",12,$L1432)),$J1432,0),IF(AND(12&gt;=$K1432,12&lt;=IF($L1432="",12,$L1432),MOD(12-$K1432,$N1432)=0),$J1432,0)))</f>
        <v>0</v>
      </c>
      <c r="AA1432" s="36" t="n">
        <f aca="false">SUM(O1432:Z1432)</f>
        <v>0</v>
      </c>
      <c r="AB1432" s="15" t="str">
        <f aca="false">IF(AND($B1432="",$D1432="",$J1432=""),"",IF($B1432="","Falta código",IF(ISNA(MATCH($B1432,LST_COD,0)),"Código no registrado en Trabajadores",IF($E1432="","Concepto no está en el catálogo",IF($M1432="ERR","Retención de otro empleador: Origen = Otro empleador",IF(OR($J1432="",$K1432=""),"Falta monto o mes",IF(OR($K1432&lt;1,$K1432&gt;12),"Mes inicio inválido",IF(AND($L1432&lt;&gt;"",OR($L1432&lt;$K1432,$L1432&gt;12)),"Mes fin inválido",IF($N1432="","Falta frecuencia",IF(AND($G1432&lt;&gt;"Otro empleador",SUMPRODUCT(($O1432:$Z1432&lt;&gt;0)*(((COLUMN($O1432:$Z1432)-14)&lt;INDEX(Trabajadores!$M$6:$M$105,MATCH($B1432,LST_COD,0)))+((COLUMN($O1432:$Z1432)-14)&gt;INDEX(Trabajadores!$N$6:$N$105,MATCH($B1432,LST_COD,0)))))&gt;0),"Aviso: hay meses fuera del periodo laboral","OK"))))))))))</f>
        <v/>
      </c>
    </row>
    <row r="1433" customFormat="false" ht="15" hidden="false" customHeight="false" outlineLevel="0" collapsed="false">
      <c r="A1433" s="23" t="n">
        <v>1428</v>
      </c>
      <c r="B1433" s="7"/>
      <c r="C1433" s="35" t="str">
        <f aca="false">IF($B1433="","",IFERROR(INDEX(Trabajadores!$D$6:$D$105,MATCH($B1433,LST_COD,0)),"¿Código?"))</f>
        <v/>
      </c>
      <c r="D1433" s="30"/>
      <c r="E1433" s="9" t="str">
        <f aca="false">IF($D1433="","",IFERROR(VLOOKUP($D1433,CONC_TABLA,2,FALSE()),""))</f>
        <v/>
      </c>
      <c r="F1433" s="9" t="str">
        <f aca="false">IF($D1433="","",IFERROR(VLOOKUP($D1433,CONC_TABLA,3,FALSE()),""))</f>
        <v/>
      </c>
      <c r="G1433" s="30"/>
      <c r="H1433" s="30"/>
      <c r="I1433" s="30"/>
      <c r="J1433" s="29"/>
      <c r="K1433" s="28"/>
      <c r="L1433" s="28"/>
      <c r="M1433" s="9" t="str">
        <f aca="false">IF(OR($B1433="",$E1433=""),"",IF($E1433="INA","INA",IF($G1433="Otro empleador",IF($E1433="RET","RETO",IF($E1433="ORD","OTO","OTX")),IF($E1433="RET","ERR",$E1433))))</f>
        <v/>
      </c>
      <c r="N1433" s="9" t="str">
        <f aca="false">IF($I1433="","",IFERROR(VLOOKUP($I1433,FREC_TABLA,2,FALSE()),""))</f>
        <v/>
      </c>
      <c r="O1433" s="19" t="n">
        <f aca="false">IF(OR($M1433="",$M1433="ERR",$J1433="",$K1433="",$N1433=""),0,IF($N1433=0,IF(AND(OR(1=7,1=12),1&gt;=$K1433,1&lt;=IF($L1433="",12,$L1433)),$J1433,0),IF(AND(1&gt;=$K1433,1&lt;=IF($L1433="",12,$L1433),MOD(1-$K1433,$N1433)=0),$J1433,0)))</f>
        <v>0</v>
      </c>
      <c r="P1433" s="19" t="n">
        <f aca="false">IF(OR($M1433="",$M1433="ERR",$J1433="",$K1433="",$N1433=""),0,IF($N1433=0,IF(AND(OR(2=7,2=12),2&gt;=$K1433,2&lt;=IF($L1433="",12,$L1433)),$J1433,0),IF(AND(2&gt;=$K1433,2&lt;=IF($L1433="",12,$L1433),MOD(2-$K1433,$N1433)=0),$J1433,0)))</f>
        <v>0</v>
      </c>
      <c r="Q1433" s="19" t="n">
        <f aca="false">IF(OR($M1433="",$M1433="ERR",$J1433="",$K1433="",$N1433=""),0,IF($N1433=0,IF(AND(OR(3=7,3=12),3&gt;=$K1433,3&lt;=IF($L1433="",12,$L1433)),$J1433,0),IF(AND(3&gt;=$K1433,3&lt;=IF($L1433="",12,$L1433),MOD(3-$K1433,$N1433)=0),$J1433,0)))</f>
        <v>0</v>
      </c>
      <c r="R1433" s="19" t="n">
        <f aca="false">IF(OR($M1433="",$M1433="ERR",$J1433="",$K1433="",$N1433=""),0,IF($N1433=0,IF(AND(OR(4=7,4=12),4&gt;=$K1433,4&lt;=IF($L1433="",12,$L1433)),$J1433,0),IF(AND(4&gt;=$K1433,4&lt;=IF($L1433="",12,$L1433),MOD(4-$K1433,$N1433)=0),$J1433,0)))</f>
        <v>0</v>
      </c>
      <c r="S1433" s="19" t="n">
        <f aca="false">IF(OR($M1433="",$M1433="ERR",$J1433="",$K1433="",$N1433=""),0,IF($N1433=0,IF(AND(OR(5=7,5=12),5&gt;=$K1433,5&lt;=IF($L1433="",12,$L1433)),$J1433,0),IF(AND(5&gt;=$K1433,5&lt;=IF($L1433="",12,$L1433),MOD(5-$K1433,$N1433)=0),$J1433,0)))</f>
        <v>0</v>
      </c>
      <c r="T1433" s="19" t="n">
        <f aca="false">IF(OR($M1433="",$M1433="ERR",$J1433="",$K1433="",$N1433=""),0,IF($N1433=0,IF(AND(OR(6=7,6=12),6&gt;=$K1433,6&lt;=IF($L1433="",12,$L1433)),$J1433,0),IF(AND(6&gt;=$K1433,6&lt;=IF($L1433="",12,$L1433),MOD(6-$K1433,$N1433)=0),$J1433,0)))</f>
        <v>0</v>
      </c>
      <c r="U1433" s="19" t="n">
        <f aca="false">IF(OR($M1433="",$M1433="ERR",$J1433="",$K1433="",$N1433=""),0,IF($N1433=0,IF(AND(OR(7=7,7=12),7&gt;=$K1433,7&lt;=IF($L1433="",12,$L1433)),$J1433,0),IF(AND(7&gt;=$K1433,7&lt;=IF($L1433="",12,$L1433),MOD(7-$K1433,$N1433)=0),$J1433,0)))</f>
        <v>0</v>
      </c>
      <c r="V1433" s="19" t="n">
        <f aca="false">IF(OR($M1433="",$M1433="ERR",$J1433="",$K1433="",$N1433=""),0,IF($N1433=0,IF(AND(OR(8=7,8=12),8&gt;=$K1433,8&lt;=IF($L1433="",12,$L1433)),$J1433,0),IF(AND(8&gt;=$K1433,8&lt;=IF($L1433="",12,$L1433),MOD(8-$K1433,$N1433)=0),$J1433,0)))</f>
        <v>0</v>
      </c>
      <c r="W1433" s="19" t="n">
        <f aca="false">IF(OR($M1433="",$M1433="ERR",$J1433="",$K1433="",$N1433=""),0,IF($N1433=0,IF(AND(OR(9=7,9=12),9&gt;=$K1433,9&lt;=IF($L1433="",12,$L1433)),$J1433,0),IF(AND(9&gt;=$K1433,9&lt;=IF($L1433="",12,$L1433),MOD(9-$K1433,$N1433)=0),$J1433,0)))</f>
        <v>0</v>
      </c>
      <c r="X1433" s="19" t="n">
        <f aca="false">IF(OR($M1433="",$M1433="ERR",$J1433="",$K1433="",$N1433=""),0,IF($N1433=0,IF(AND(OR(10=7,10=12),10&gt;=$K1433,10&lt;=IF($L1433="",12,$L1433)),$J1433,0),IF(AND(10&gt;=$K1433,10&lt;=IF($L1433="",12,$L1433),MOD(10-$K1433,$N1433)=0),$J1433,0)))</f>
        <v>0</v>
      </c>
      <c r="Y1433" s="19" t="n">
        <f aca="false">IF(OR($M1433="",$M1433="ERR",$J1433="",$K1433="",$N1433=""),0,IF($N1433=0,IF(AND(OR(11=7,11=12),11&gt;=$K1433,11&lt;=IF($L1433="",12,$L1433)),$J1433,0),IF(AND(11&gt;=$K1433,11&lt;=IF($L1433="",12,$L1433),MOD(11-$K1433,$N1433)=0),$J1433,0)))</f>
        <v>0</v>
      </c>
      <c r="Z1433" s="19" t="n">
        <f aca="false">IF(OR($M1433="",$M1433="ERR",$J1433="",$K1433="",$N1433=""),0,IF($N1433=0,IF(AND(OR(12=7,12=12),12&gt;=$K1433,12&lt;=IF($L1433="",12,$L1433)),$J1433,0),IF(AND(12&gt;=$K1433,12&lt;=IF($L1433="",12,$L1433),MOD(12-$K1433,$N1433)=0),$J1433,0)))</f>
        <v>0</v>
      </c>
      <c r="AA1433" s="36" t="n">
        <f aca="false">SUM(O1433:Z1433)</f>
        <v>0</v>
      </c>
      <c r="AB1433" s="15" t="str">
        <f aca="false">IF(AND($B1433="",$D1433="",$J1433=""),"",IF($B1433="","Falta código",IF(ISNA(MATCH($B1433,LST_COD,0)),"Código no registrado en Trabajadores",IF($E1433="","Concepto no está en el catálogo",IF($M1433="ERR","Retención de otro empleador: Origen = Otro empleador",IF(OR($J1433="",$K1433=""),"Falta monto o mes",IF(OR($K1433&lt;1,$K1433&gt;12),"Mes inicio inválido",IF(AND($L1433&lt;&gt;"",OR($L1433&lt;$K1433,$L1433&gt;12)),"Mes fin inválido",IF($N1433="","Falta frecuencia",IF(AND($G1433&lt;&gt;"Otro empleador",SUMPRODUCT(($O1433:$Z1433&lt;&gt;0)*(((COLUMN($O1433:$Z1433)-14)&lt;INDEX(Trabajadores!$M$6:$M$105,MATCH($B1433,LST_COD,0)))+((COLUMN($O1433:$Z1433)-14)&gt;INDEX(Trabajadores!$N$6:$N$105,MATCH($B1433,LST_COD,0)))))&gt;0),"Aviso: hay meses fuera del periodo laboral","OK"))))))))))</f>
        <v/>
      </c>
    </row>
    <row r="1434" customFormat="false" ht="15" hidden="false" customHeight="false" outlineLevel="0" collapsed="false">
      <c r="A1434" s="23" t="n">
        <v>1429</v>
      </c>
      <c r="B1434" s="7"/>
      <c r="C1434" s="35" t="str">
        <f aca="false">IF($B1434="","",IFERROR(INDEX(Trabajadores!$D$6:$D$105,MATCH($B1434,LST_COD,0)),"¿Código?"))</f>
        <v/>
      </c>
      <c r="D1434" s="30"/>
      <c r="E1434" s="9" t="str">
        <f aca="false">IF($D1434="","",IFERROR(VLOOKUP($D1434,CONC_TABLA,2,FALSE()),""))</f>
        <v/>
      </c>
      <c r="F1434" s="9" t="str">
        <f aca="false">IF($D1434="","",IFERROR(VLOOKUP($D1434,CONC_TABLA,3,FALSE()),""))</f>
        <v/>
      </c>
      <c r="G1434" s="30"/>
      <c r="H1434" s="30"/>
      <c r="I1434" s="30"/>
      <c r="J1434" s="29"/>
      <c r="K1434" s="28"/>
      <c r="L1434" s="28"/>
      <c r="M1434" s="9" t="str">
        <f aca="false">IF(OR($B1434="",$E1434=""),"",IF($E1434="INA","INA",IF($G1434="Otro empleador",IF($E1434="RET","RETO",IF($E1434="ORD","OTO","OTX")),IF($E1434="RET","ERR",$E1434))))</f>
        <v/>
      </c>
      <c r="N1434" s="9" t="str">
        <f aca="false">IF($I1434="","",IFERROR(VLOOKUP($I1434,FREC_TABLA,2,FALSE()),""))</f>
        <v/>
      </c>
      <c r="O1434" s="19" t="n">
        <f aca="false">IF(OR($M1434="",$M1434="ERR",$J1434="",$K1434="",$N1434=""),0,IF($N1434=0,IF(AND(OR(1=7,1=12),1&gt;=$K1434,1&lt;=IF($L1434="",12,$L1434)),$J1434,0),IF(AND(1&gt;=$K1434,1&lt;=IF($L1434="",12,$L1434),MOD(1-$K1434,$N1434)=0),$J1434,0)))</f>
        <v>0</v>
      </c>
      <c r="P1434" s="19" t="n">
        <f aca="false">IF(OR($M1434="",$M1434="ERR",$J1434="",$K1434="",$N1434=""),0,IF($N1434=0,IF(AND(OR(2=7,2=12),2&gt;=$K1434,2&lt;=IF($L1434="",12,$L1434)),$J1434,0),IF(AND(2&gt;=$K1434,2&lt;=IF($L1434="",12,$L1434),MOD(2-$K1434,$N1434)=0),$J1434,0)))</f>
        <v>0</v>
      </c>
      <c r="Q1434" s="19" t="n">
        <f aca="false">IF(OR($M1434="",$M1434="ERR",$J1434="",$K1434="",$N1434=""),0,IF($N1434=0,IF(AND(OR(3=7,3=12),3&gt;=$K1434,3&lt;=IF($L1434="",12,$L1434)),$J1434,0),IF(AND(3&gt;=$K1434,3&lt;=IF($L1434="",12,$L1434),MOD(3-$K1434,$N1434)=0),$J1434,0)))</f>
        <v>0</v>
      </c>
      <c r="R1434" s="19" t="n">
        <f aca="false">IF(OR($M1434="",$M1434="ERR",$J1434="",$K1434="",$N1434=""),0,IF($N1434=0,IF(AND(OR(4=7,4=12),4&gt;=$K1434,4&lt;=IF($L1434="",12,$L1434)),$J1434,0),IF(AND(4&gt;=$K1434,4&lt;=IF($L1434="",12,$L1434),MOD(4-$K1434,$N1434)=0),$J1434,0)))</f>
        <v>0</v>
      </c>
      <c r="S1434" s="19" t="n">
        <f aca="false">IF(OR($M1434="",$M1434="ERR",$J1434="",$K1434="",$N1434=""),0,IF($N1434=0,IF(AND(OR(5=7,5=12),5&gt;=$K1434,5&lt;=IF($L1434="",12,$L1434)),$J1434,0),IF(AND(5&gt;=$K1434,5&lt;=IF($L1434="",12,$L1434),MOD(5-$K1434,$N1434)=0),$J1434,0)))</f>
        <v>0</v>
      </c>
      <c r="T1434" s="19" t="n">
        <f aca="false">IF(OR($M1434="",$M1434="ERR",$J1434="",$K1434="",$N1434=""),0,IF($N1434=0,IF(AND(OR(6=7,6=12),6&gt;=$K1434,6&lt;=IF($L1434="",12,$L1434)),$J1434,0),IF(AND(6&gt;=$K1434,6&lt;=IF($L1434="",12,$L1434),MOD(6-$K1434,$N1434)=0),$J1434,0)))</f>
        <v>0</v>
      </c>
      <c r="U1434" s="19" t="n">
        <f aca="false">IF(OR($M1434="",$M1434="ERR",$J1434="",$K1434="",$N1434=""),0,IF($N1434=0,IF(AND(OR(7=7,7=12),7&gt;=$K1434,7&lt;=IF($L1434="",12,$L1434)),$J1434,0),IF(AND(7&gt;=$K1434,7&lt;=IF($L1434="",12,$L1434),MOD(7-$K1434,$N1434)=0),$J1434,0)))</f>
        <v>0</v>
      </c>
      <c r="V1434" s="19" t="n">
        <f aca="false">IF(OR($M1434="",$M1434="ERR",$J1434="",$K1434="",$N1434=""),0,IF($N1434=0,IF(AND(OR(8=7,8=12),8&gt;=$K1434,8&lt;=IF($L1434="",12,$L1434)),$J1434,0),IF(AND(8&gt;=$K1434,8&lt;=IF($L1434="",12,$L1434),MOD(8-$K1434,$N1434)=0),$J1434,0)))</f>
        <v>0</v>
      </c>
      <c r="W1434" s="19" t="n">
        <f aca="false">IF(OR($M1434="",$M1434="ERR",$J1434="",$K1434="",$N1434=""),0,IF($N1434=0,IF(AND(OR(9=7,9=12),9&gt;=$K1434,9&lt;=IF($L1434="",12,$L1434)),$J1434,0),IF(AND(9&gt;=$K1434,9&lt;=IF($L1434="",12,$L1434),MOD(9-$K1434,$N1434)=0),$J1434,0)))</f>
        <v>0</v>
      </c>
      <c r="X1434" s="19" t="n">
        <f aca="false">IF(OR($M1434="",$M1434="ERR",$J1434="",$K1434="",$N1434=""),0,IF($N1434=0,IF(AND(OR(10=7,10=12),10&gt;=$K1434,10&lt;=IF($L1434="",12,$L1434)),$J1434,0),IF(AND(10&gt;=$K1434,10&lt;=IF($L1434="",12,$L1434),MOD(10-$K1434,$N1434)=0),$J1434,0)))</f>
        <v>0</v>
      </c>
      <c r="Y1434" s="19" t="n">
        <f aca="false">IF(OR($M1434="",$M1434="ERR",$J1434="",$K1434="",$N1434=""),0,IF($N1434=0,IF(AND(OR(11=7,11=12),11&gt;=$K1434,11&lt;=IF($L1434="",12,$L1434)),$J1434,0),IF(AND(11&gt;=$K1434,11&lt;=IF($L1434="",12,$L1434),MOD(11-$K1434,$N1434)=0),$J1434,0)))</f>
        <v>0</v>
      </c>
      <c r="Z1434" s="19" t="n">
        <f aca="false">IF(OR($M1434="",$M1434="ERR",$J1434="",$K1434="",$N1434=""),0,IF($N1434=0,IF(AND(OR(12=7,12=12),12&gt;=$K1434,12&lt;=IF($L1434="",12,$L1434)),$J1434,0),IF(AND(12&gt;=$K1434,12&lt;=IF($L1434="",12,$L1434),MOD(12-$K1434,$N1434)=0),$J1434,0)))</f>
        <v>0</v>
      </c>
      <c r="AA1434" s="36" t="n">
        <f aca="false">SUM(O1434:Z1434)</f>
        <v>0</v>
      </c>
      <c r="AB1434" s="15" t="str">
        <f aca="false">IF(AND($B1434="",$D1434="",$J1434=""),"",IF($B1434="","Falta código",IF(ISNA(MATCH($B1434,LST_COD,0)),"Código no registrado en Trabajadores",IF($E1434="","Concepto no está en el catálogo",IF($M1434="ERR","Retención de otro empleador: Origen = Otro empleador",IF(OR($J1434="",$K1434=""),"Falta monto o mes",IF(OR($K1434&lt;1,$K1434&gt;12),"Mes inicio inválido",IF(AND($L1434&lt;&gt;"",OR($L1434&lt;$K1434,$L1434&gt;12)),"Mes fin inválido",IF($N1434="","Falta frecuencia",IF(AND($G1434&lt;&gt;"Otro empleador",SUMPRODUCT(($O1434:$Z1434&lt;&gt;0)*(((COLUMN($O1434:$Z1434)-14)&lt;INDEX(Trabajadores!$M$6:$M$105,MATCH($B1434,LST_COD,0)))+((COLUMN($O1434:$Z1434)-14)&gt;INDEX(Trabajadores!$N$6:$N$105,MATCH($B1434,LST_COD,0)))))&gt;0),"Aviso: hay meses fuera del periodo laboral","OK"))))))))))</f>
        <v/>
      </c>
    </row>
    <row r="1435" customFormat="false" ht="15" hidden="false" customHeight="false" outlineLevel="0" collapsed="false">
      <c r="A1435" s="23" t="n">
        <v>1430</v>
      </c>
      <c r="B1435" s="7"/>
      <c r="C1435" s="35" t="str">
        <f aca="false">IF($B1435="","",IFERROR(INDEX(Trabajadores!$D$6:$D$105,MATCH($B1435,LST_COD,0)),"¿Código?"))</f>
        <v/>
      </c>
      <c r="D1435" s="30"/>
      <c r="E1435" s="9" t="str">
        <f aca="false">IF($D1435="","",IFERROR(VLOOKUP($D1435,CONC_TABLA,2,FALSE()),""))</f>
        <v/>
      </c>
      <c r="F1435" s="9" t="str">
        <f aca="false">IF($D1435="","",IFERROR(VLOOKUP($D1435,CONC_TABLA,3,FALSE()),""))</f>
        <v/>
      </c>
      <c r="G1435" s="30"/>
      <c r="H1435" s="30"/>
      <c r="I1435" s="30"/>
      <c r="J1435" s="29"/>
      <c r="K1435" s="28"/>
      <c r="L1435" s="28"/>
      <c r="M1435" s="9" t="str">
        <f aca="false">IF(OR($B1435="",$E1435=""),"",IF($E1435="INA","INA",IF($G1435="Otro empleador",IF($E1435="RET","RETO",IF($E1435="ORD","OTO","OTX")),IF($E1435="RET","ERR",$E1435))))</f>
        <v/>
      </c>
      <c r="N1435" s="9" t="str">
        <f aca="false">IF($I1435="","",IFERROR(VLOOKUP($I1435,FREC_TABLA,2,FALSE()),""))</f>
        <v/>
      </c>
      <c r="O1435" s="19" t="n">
        <f aca="false">IF(OR($M1435="",$M1435="ERR",$J1435="",$K1435="",$N1435=""),0,IF($N1435=0,IF(AND(OR(1=7,1=12),1&gt;=$K1435,1&lt;=IF($L1435="",12,$L1435)),$J1435,0),IF(AND(1&gt;=$K1435,1&lt;=IF($L1435="",12,$L1435),MOD(1-$K1435,$N1435)=0),$J1435,0)))</f>
        <v>0</v>
      </c>
      <c r="P1435" s="19" t="n">
        <f aca="false">IF(OR($M1435="",$M1435="ERR",$J1435="",$K1435="",$N1435=""),0,IF($N1435=0,IF(AND(OR(2=7,2=12),2&gt;=$K1435,2&lt;=IF($L1435="",12,$L1435)),$J1435,0),IF(AND(2&gt;=$K1435,2&lt;=IF($L1435="",12,$L1435),MOD(2-$K1435,$N1435)=0),$J1435,0)))</f>
        <v>0</v>
      </c>
      <c r="Q1435" s="19" t="n">
        <f aca="false">IF(OR($M1435="",$M1435="ERR",$J1435="",$K1435="",$N1435=""),0,IF($N1435=0,IF(AND(OR(3=7,3=12),3&gt;=$K1435,3&lt;=IF($L1435="",12,$L1435)),$J1435,0),IF(AND(3&gt;=$K1435,3&lt;=IF($L1435="",12,$L1435),MOD(3-$K1435,$N1435)=0),$J1435,0)))</f>
        <v>0</v>
      </c>
      <c r="R1435" s="19" t="n">
        <f aca="false">IF(OR($M1435="",$M1435="ERR",$J1435="",$K1435="",$N1435=""),0,IF($N1435=0,IF(AND(OR(4=7,4=12),4&gt;=$K1435,4&lt;=IF($L1435="",12,$L1435)),$J1435,0),IF(AND(4&gt;=$K1435,4&lt;=IF($L1435="",12,$L1435),MOD(4-$K1435,$N1435)=0),$J1435,0)))</f>
        <v>0</v>
      </c>
      <c r="S1435" s="19" t="n">
        <f aca="false">IF(OR($M1435="",$M1435="ERR",$J1435="",$K1435="",$N1435=""),0,IF($N1435=0,IF(AND(OR(5=7,5=12),5&gt;=$K1435,5&lt;=IF($L1435="",12,$L1435)),$J1435,0),IF(AND(5&gt;=$K1435,5&lt;=IF($L1435="",12,$L1435),MOD(5-$K1435,$N1435)=0),$J1435,0)))</f>
        <v>0</v>
      </c>
      <c r="T1435" s="19" t="n">
        <f aca="false">IF(OR($M1435="",$M1435="ERR",$J1435="",$K1435="",$N1435=""),0,IF($N1435=0,IF(AND(OR(6=7,6=12),6&gt;=$K1435,6&lt;=IF($L1435="",12,$L1435)),$J1435,0),IF(AND(6&gt;=$K1435,6&lt;=IF($L1435="",12,$L1435),MOD(6-$K1435,$N1435)=0),$J1435,0)))</f>
        <v>0</v>
      </c>
      <c r="U1435" s="19" t="n">
        <f aca="false">IF(OR($M1435="",$M1435="ERR",$J1435="",$K1435="",$N1435=""),0,IF($N1435=0,IF(AND(OR(7=7,7=12),7&gt;=$K1435,7&lt;=IF($L1435="",12,$L1435)),$J1435,0),IF(AND(7&gt;=$K1435,7&lt;=IF($L1435="",12,$L1435),MOD(7-$K1435,$N1435)=0),$J1435,0)))</f>
        <v>0</v>
      </c>
      <c r="V1435" s="19" t="n">
        <f aca="false">IF(OR($M1435="",$M1435="ERR",$J1435="",$K1435="",$N1435=""),0,IF($N1435=0,IF(AND(OR(8=7,8=12),8&gt;=$K1435,8&lt;=IF($L1435="",12,$L1435)),$J1435,0),IF(AND(8&gt;=$K1435,8&lt;=IF($L1435="",12,$L1435),MOD(8-$K1435,$N1435)=0),$J1435,0)))</f>
        <v>0</v>
      </c>
      <c r="W1435" s="19" t="n">
        <f aca="false">IF(OR($M1435="",$M1435="ERR",$J1435="",$K1435="",$N1435=""),0,IF($N1435=0,IF(AND(OR(9=7,9=12),9&gt;=$K1435,9&lt;=IF($L1435="",12,$L1435)),$J1435,0),IF(AND(9&gt;=$K1435,9&lt;=IF($L1435="",12,$L1435),MOD(9-$K1435,$N1435)=0),$J1435,0)))</f>
        <v>0</v>
      </c>
      <c r="X1435" s="19" t="n">
        <f aca="false">IF(OR($M1435="",$M1435="ERR",$J1435="",$K1435="",$N1435=""),0,IF($N1435=0,IF(AND(OR(10=7,10=12),10&gt;=$K1435,10&lt;=IF($L1435="",12,$L1435)),$J1435,0),IF(AND(10&gt;=$K1435,10&lt;=IF($L1435="",12,$L1435),MOD(10-$K1435,$N1435)=0),$J1435,0)))</f>
        <v>0</v>
      </c>
      <c r="Y1435" s="19" t="n">
        <f aca="false">IF(OR($M1435="",$M1435="ERR",$J1435="",$K1435="",$N1435=""),0,IF($N1435=0,IF(AND(OR(11=7,11=12),11&gt;=$K1435,11&lt;=IF($L1435="",12,$L1435)),$J1435,0),IF(AND(11&gt;=$K1435,11&lt;=IF($L1435="",12,$L1435),MOD(11-$K1435,$N1435)=0),$J1435,0)))</f>
        <v>0</v>
      </c>
      <c r="Z1435" s="19" t="n">
        <f aca="false">IF(OR($M1435="",$M1435="ERR",$J1435="",$K1435="",$N1435=""),0,IF($N1435=0,IF(AND(OR(12=7,12=12),12&gt;=$K1435,12&lt;=IF($L1435="",12,$L1435)),$J1435,0),IF(AND(12&gt;=$K1435,12&lt;=IF($L1435="",12,$L1435),MOD(12-$K1435,$N1435)=0),$J1435,0)))</f>
        <v>0</v>
      </c>
      <c r="AA1435" s="36" t="n">
        <f aca="false">SUM(O1435:Z1435)</f>
        <v>0</v>
      </c>
      <c r="AB1435" s="15" t="str">
        <f aca="false">IF(AND($B1435="",$D1435="",$J1435=""),"",IF($B1435="","Falta código",IF(ISNA(MATCH($B1435,LST_COD,0)),"Código no registrado en Trabajadores",IF($E1435="","Concepto no está en el catálogo",IF($M1435="ERR","Retención de otro empleador: Origen = Otro empleador",IF(OR($J1435="",$K1435=""),"Falta monto o mes",IF(OR($K1435&lt;1,$K1435&gt;12),"Mes inicio inválido",IF(AND($L1435&lt;&gt;"",OR($L1435&lt;$K1435,$L1435&gt;12)),"Mes fin inválido",IF($N1435="","Falta frecuencia",IF(AND($G1435&lt;&gt;"Otro empleador",SUMPRODUCT(($O1435:$Z1435&lt;&gt;0)*(((COLUMN($O1435:$Z1435)-14)&lt;INDEX(Trabajadores!$M$6:$M$105,MATCH($B1435,LST_COD,0)))+((COLUMN($O1435:$Z1435)-14)&gt;INDEX(Trabajadores!$N$6:$N$105,MATCH($B1435,LST_COD,0)))))&gt;0),"Aviso: hay meses fuera del periodo laboral","OK"))))))))))</f>
        <v/>
      </c>
    </row>
    <row r="1436" customFormat="false" ht="15" hidden="false" customHeight="false" outlineLevel="0" collapsed="false">
      <c r="A1436" s="23" t="n">
        <v>1431</v>
      </c>
      <c r="B1436" s="7"/>
      <c r="C1436" s="35" t="str">
        <f aca="false">IF($B1436="","",IFERROR(INDEX(Trabajadores!$D$6:$D$105,MATCH($B1436,LST_COD,0)),"¿Código?"))</f>
        <v/>
      </c>
      <c r="D1436" s="30"/>
      <c r="E1436" s="9" t="str">
        <f aca="false">IF($D1436="","",IFERROR(VLOOKUP($D1436,CONC_TABLA,2,FALSE()),""))</f>
        <v/>
      </c>
      <c r="F1436" s="9" t="str">
        <f aca="false">IF($D1436="","",IFERROR(VLOOKUP($D1436,CONC_TABLA,3,FALSE()),""))</f>
        <v/>
      </c>
      <c r="G1436" s="30"/>
      <c r="H1436" s="30"/>
      <c r="I1436" s="30"/>
      <c r="J1436" s="29"/>
      <c r="K1436" s="28"/>
      <c r="L1436" s="28"/>
      <c r="M1436" s="9" t="str">
        <f aca="false">IF(OR($B1436="",$E1436=""),"",IF($E1436="INA","INA",IF($G1436="Otro empleador",IF($E1436="RET","RETO",IF($E1436="ORD","OTO","OTX")),IF($E1436="RET","ERR",$E1436))))</f>
        <v/>
      </c>
      <c r="N1436" s="9" t="str">
        <f aca="false">IF($I1436="","",IFERROR(VLOOKUP($I1436,FREC_TABLA,2,FALSE()),""))</f>
        <v/>
      </c>
      <c r="O1436" s="19" t="n">
        <f aca="false">IF(OR($M1436="",$M1436="ERR",$J1436="",$K1436="",$N1436=""),0,IF($N1436=0,IF(AND(OR(1=7,1=12),1&gt;=$K1436,1&lt;=IF($L1436="",12,$L1436)),$J1436,0),IF(AND(1&gt;=$K1436,1&lt;=IF($L1436="",12,$L1436),MOD(1-$K1436,$N1436)=0),$J1436,0)))</f>
        <v>0</v>
      </c>
      <c r="P1436" s="19" t="n">
        <f aca="false">IF(OR($M1436="",$M1436="ERR",$J1436="",$K1436="",$N1436=""),0,IF($N1436=0,IF(AND(OR(2=7,2=12),2&gt;=$K1436,2&lt;=IF($L1436="",12,$L1436)),$J1436,0),IF(AND(2&gt;=$K1436,2&lt;=IF($L1436="",12,$L1436),MOD(2-$K1436,$N1436)=0),$J1436,0)))</f>
        <v>0</v>
      </c>
      <c r="Q1436" s="19" t="n">
        <f aca="false">IF(OR($M1436="",$M1436="ERR",$J1436="",$K1436="",$N1436=""),0,IF($N1436=0,IF(AND(OR(3=7,3=12),3&gt;=$K1436,3&lt;=IF($L1436="",12,$L1436)),$J1436,0),IF(AND(3&gt;=$K1436,3&lt;=IF($L1436="",12,$L1436),MOD(3-$K1436,$N1436)=0),$J1436,0)))</f>
        <v>0</v>
      </c>
      <c r="R1436" s="19" t="n">
        <f aca="false">IF(OR($M1436="",$M1436="ERR",$J1436="",$K1436="",$N1436=""),0,IF($N1436=0,IF(AND(OR(4=7,4=12),4&gt;=$K1436,4&lt;=IF($L1436="",12,$L1436)),$J1436,0),IF(AND(4&gt;=$K1436,4&lt;=IF($L1436="",12,$L1436),MOD(4-$K1436,$N1436)=0),$J1436,0)))</f>
        <v>0</v>
      </c>
      <c r="S1436" s="19" t="n">
        <f aca="false">IF(OR($M1436="",$M1436="ERR",$J1436="",$K1436="",$N1436=""),0,IF($N1436=0,IF(AND(OR(5=7,5=12),5&gt;=$K1436,5&lt;=IF($L1436="",12,$L1436)),$J1436,0),IF(AND(5&gt;=$K1436,5&lt;=IF($L1436="",12,$L1436),MOD(5-$K1436,$N1436)=0),$J1436,0)))</f>
        <v>0</v>
      </c>
      <c r="T1436" s="19" t="n">
        <f aca="false">IF(OR($M1436="",$M1436="ERR",$J1436="",$K1436="",$N1436=""),0,IF($N1436=0,IF(AND(OR(6=7,6=12),6&gt;=$K1436,6&lt;=IF($L1436="",12,$L1436)),$J1436,0),IF(AND(6&gt;=$K1436,6&lt;=IF($L1436="",12,$L1436),MOD(6-$K1436,$N1436)=0),$J1436,0)))</f>
        <v>0</v>
      </c>
      <c r="U1436" s="19" t="n">
        <f aca="false">IF(OR($M1436="",$M1436="ERR",$J1436="",$K1436="",$N1436=""),0,IF($N1436=0,IF(AND(OR(7=7,7=12),7&gt;=$K1436,7&lt;=IF($L1436="",12,$L1436)),$J1436,0),IF(AND(7&gt;=$K1436,7&lt;=IF($L1436="",12,$L1436),MOD(7-$K1436,$N1436)=0),$J1436,0)))</f>
        <v>0</v>
      </c>
      <c r="V1436" s="19" t="n">
        <f aca="false">IF(OR($M1436="",$M1436="ERR",$J1436="",$K1436="",$N1436=""),0,IF($N1436=0,IF(AND(OR(8=7,8=12),8&gt;=$K1436,8&lt;=IF($L1436="",12,$L1436)),$J1436,0),IF(AND(8&gt;=$K1436,8&lt;=IF($L1436="",12,$L1436),MOD(8-$K1436,$N1436)=0),$J1436,0)))</f>
        <v>0</v>
      </c>
      <c r="W1436" s="19" t="n">
        <f aca="false">IF(OR($M1436="",$M1436="ERR",$J1436="",$K1436="",$N1436=""),0,IF($N1436=0,IF(AND(OR(9=7,9=12),9&gt;=$K1436,9&lt;=IF($L1436="",12,$L1436)),$J1436,0),IF(AND(9&gt;=$K1436,9&lt;=IF($L1436="",12,$L1436),MOD(9-$K1436,$N1436)=0),$J1436,0)))</f>
        <v>0</v>
      </c>
      <c r="X1436" s="19" t="n">
        <f aca="false">IF(OR($M1436="",$M1436="ERR",$J1436="",$K1436="",$N1436=""),0,IF($N1436=0,IF(AND(OR(10=7,10=12),10&gt;=$K1436,10&lt;=IF($L1436="",12,$L1436)),$J1436,0),IF(AND(10&gt;=$K1436,10&lt;=IF($L1436="",12,$L1436),MOD(10-$K1436,$N1436)=0),$J1436,0)))</f>
        <v>0</v>
      </c>
      <c r="Y1436" s="19" t="n">
        <f aca="false">IF(OR($M1436="",$M1436="ERR",$J1436="",$K1436="",$N1436=""),0,IF($N1436=0,IF(AND(OR(11=7,11=12),11&gt;=$K1436,11&lt;=IF($L1436="",12,$L1436)),$J1436,0),IF(AND(11&gt;=$K1436,11&lt;=IF($L1436="",12,$L1436),MOD(11-$K1436,$N1436)=0),$J1436,0)))</f>
        <v>0</v>
      </c>
      <c r="Z1436" s="19" t="n">
        <f aca="false">IF(OR($M1436="",$M1436="ERR",$J1436="",$K1436="",$N1436=""),0,IF($N1436=0,IF(AND(OR(12=7,12=12),12&gt;=$K1436,12&lt;=IF($L1436="",12,$L1436)),$J1436,0),IF(AND(12&gt;=$K1436,12&lt;=IF($L1436="",12,$L1436),MOD(12-$K1436,$N1436)=0),$J1436,0)))</f>
        <v>0</v>
      </c>
      <c r="AA1436" s="36" t="n">
        <f aca="false">SUM(O1436:Z1436)</f>
        <v>0</v>
      </c>
      <c r="AB1436" s="15" t="str">
        <f aca="false">IF(AND($B1436="",$D1436="",$J1436=""),"",IF($B1436="","Falta código",IF(ISNA(MATCH($B1436,LST_COD,0)),"Código no registrado en Trabajadores",IF($E1436="","Concepto no está en el catálogo",IF($M1436="ERR","Retención de otro empleador: Origen = Otro empleador",IF(OR($J1436="",$K1436=""),"Falta monto o mes",IF(OR($K1436&lt;1,$K1436&gt;12),"Mes inicio inválido",IF(AND($L1436&lt;&gt;"",OR($L1436&lt;$K1436,$L1436&gt;12)),"Mes fin inválido",IF($N1436="","Falta frecuencia",IF(AND($G1436&lt;&gt;"Otro empleador",SUMPRODUCT(($O1436:$Z1436&lt;&gt;0)*(((COLUMN($O1436:$Z1436)-14)&lt;INDEX(Trabajadores!$M$6:$M$105,MATCH($B1436,LST_COD,0)))+((COLUMN($O1436:$Z1436)-14)&gt;INDEX(Trabajadores!$N$6:$N$105,MATCH($B1436,LST_COD,0)))))&gt;0),"Aviso: hay meses fuera del periodo laboral","OK"))))))))))</f>
        <v/>
      </c>
    </row>
    <row r="1437" customFormat="false" ht="15" hidden="false" customHeight="false" outlineLevel="0" collapsed="false">
      <c r="A1437" s="23" t="n">
        <v>1432</v>
      </c>
      <c r="B1437" s="7"/>
      <c r="C1437" s="35" t="str">
        <f aca="false">IF($B1437="","",IFERROR(INDEX(Trabajadores!$D$6:$D$105,MATCH($B1437,LST_COD,0)),"¿Código?"))</f>
        <v/>
      </c>
      <c r="D1437" s="30"/>
      <c r="E1437" s="9" t="str">
        <f aca="false">IF($D1437="","",IFERROR(VLOOKUP($D1437,CONC_TABLA,2,FALSE()),""))</f>
        <v/>
      </c>
      <c r="F1437" s="9" t="str">
        <f aca="false">IF($D1437="","",IFERROR(VLOOKUP($D1437,CONC_TABLA,3,FALSE()),""))</f>
        <v/>
      </c>
      <c r="G1437" s="30"/>
      <c r="H1437" s="30"/>
      <c r="I1437" s="30"/>
      <c r="J1437" s="29"/>
      <c r="K1437" s="28"/>
      <c r="L1437" s="28"/>
      <c r="M1437" s="9" t="str">
        <f aca="false">IF(OR($B1437="",$E1437=""),"",IF($E1437="INA","INA",IF($G1437="Otro empleador",IF($E1437="RET","RETO",IF($E1437="ORD","OTO","OTX")),IF($E1437="RET","ERR",$E1437))))</f>
        <v/>
      </c>
      <c r="N1437" s="9" t="str">
        <f aca="false">IF($I1437="","",IFERROR(VLOOKUP($I1437,FREC_TABLA,2,FALSE()),""))</f>
        <v/>
      </c>
      <c r="O1437" s="19" t="n">
        <f aca="false">IF(OR($M1437="",$M1437="ERR",$J1437="",$K1437="",$N1437=""),0,IF($N1437=0,IF(AND(OR(1=7,1=12),1&gt;=$K1437,1&lt;=IF($L1437="",12,$L1437)),$J1437,0),IF(AND(1&gt;=$K1437,1&lt;=IF($L1437="",12,$L1437),MOD(1-$K1437,$N1437)=0),$J1437,0)))</f>
        <v>0</v>
      </c>
      <c r="P1437" s="19" t="n">
        <f aca="false">IF(OR($M1437="",$M1437="ERR",$J1437="",$K1437="",$N1437=""),0,IF($N1437=0,IF(AND(OR(2=7,2=12),2&gt;=$K1437,2&lt;=IF($L1437="",12,$L1437)),$J1437,0),IF(AND(2&gt;=$K1437,2&lt;=IF($L1437="",12,$L1437),MOD(2-$K1437,$N1437)=0),$J1437,0)))</f>
        <v>0</v>
      </c>
      <c r="Q1437" s="19" t="n">
        <f aca="false">IF(OR($M1437="",$M1437="ERR",$J1437="",$K1437="",$N1437=""),0,IF($N1437=0,IF(AND(OR(3=7,3=12),3&gt;=$K1437,3&lt;=IF($L1437="",12,$L1437)),$J1437,0),IF(AND(3&gt;=$K1437,3&lt;=IF($L1437="",12,$L1437),MOD(3-$K1437,$N1437)=0),$J1437,0)))</f>
        <v>0</v>
      </c>
      <c r="R1437" s="19" t="n">
        <f aca="false">IF(OR($M1437="",$M1437="ERR",$J1437="",$K1437="",$N1437=""),0,IF($N1437=0,IF(AND(OR(4=7,4=12),4&gt;=$K1437,4&lt;=IF($L1437="",12,$L1437)),$J1437,0),IF(AND(4&gt;=$K1437,4&lt;=IF($L1437="",12,$L1437),MOD(4-$K1437,$N1437)=0),$J1437,0)))</f>
        <v>0</v>
      </c>
      <c r="S1437" s="19" t="n">
        <f aca="false">IF(OR($M1437="",$M1437="ERR",$J1437="",$K1437="",$N1437=""),0,IF($N1437=0,IF(AND(OR(5=7,5=12),5&gt;=$K1437,5&lt;=IF($L1437="",12,$L1437)),$J1437,0),IF(AND(5&gt;=$K1437,5&lt;=IF($L1437="",12,$L1437),MOD(5-$K1437,$N1437)=0),$J1437,0)))</f>
        <v>0</v>
      </c>
      <c r="T1437" s="19" t="n">
        <f aca="false">IF(OR($M1437="",$M1437="ERR",$J1437="",$K1437="",$N1437=""),0,IF($N1437=0,IF(AND(OR(6=7,6=12),6&gt;=$K1437,6&lt;=IF($L1437="",12,$L1437)),$J1437,0),IF(AND(6&gt;=$K1437,6&lt;=IF($L1437="",12,$L1437),MOD(6-$K1437,$N1437)=0),$J1437,0)))</f>
        <v>0</v>
      </c>
      <c r="U1437" s="19" t="n">
        <f aca="false">IF(OR($M1437="",$M1437="ERR",$J1437="",$K1437="",$N1437=""),0,IF($N1437=0,IF(AND(OR(7=7,7=12),7&gt;=$K1437,7&lt;=IF($L1437="",12,$L1437)),$J1437,0),IF(AND(7&gt;=$K1437,7&lt;=IF($L1437="",12,$L1437),MOD(7-$K1437,$N1437)=0),$J1437,0)))</f>
        <v>0</v>
      </c>
      <c r="V1437" s="19" t="n">
        <f aca="false">IF(OR($M1437="",$M1437="ERR",$J1437="",$K1437="",$N1437=""),0,IF($N1437=0,IF(AND(OR(8=7,8=12),8&gt;=$K1437,8&lt;=IF($L1437="",12,$L1437)),$J1437,0),IF(AND(8&gt;=$K1437,8&lt;=IF($L1437="",12,$L1437),MOD(8-$K1437,$N1437)=0),$J1437,0)))</f>
        <v>0</v>
      </c>
      <c r="W1437" s="19" t="n">
        <f aca="false">IF(OR($M1437="",$M1437="ERR",$J1437="",$K1437="",$N1437=""),0,IF($N1437=0,IF(AND(OR(9=7,9=12),9&gt;=$K1437,9&lt;=IF($L1437="",12,$L1437)),$J1437,0),IF(AND(9&gt;=$K1437,9&lt;=IF($L1437="",12,$L1437),MOD(9-$K1437,$N1437)=0),$J1437,0)))</f>
        <v>0</v>
      </c>
      <c r="X1437" s="19" t="n">
        <f aca="false">IF(OR($M1437="",$M1437="ERR",$J1437="",$K1437="",$N1437=""),0,IF($N1437=0,IF(AND(OR(10=7,10=12),10&gt;=$K1437,10&lt;=IF($L1437="",12,$L1437)),$J1437,0),IF(AND(10&gt;=$K1437,10&lt;=IF($L1437="",12,$L1437),MOD(10-$K1437,$N1437)=0),$J1437,0)))</f>
        <v>0</v>
      </c>
      <c r="Y1437" s="19" t="n">
        <f aca="false">IF(OR($M1437="",$M1437="ERR",$J1437="",$K1437="",$N1437=""),0,IF($N1437=0,IF(AND(OR(11=7,11=12),11&gt;=$K1437,11&lt;=IF($L1437="",12,$L1437)),$J1437,0),IF(AND(11&gt;=$K1437,11&lt;=IF($L1437="",12,$L1437),MOD(11-$K1437,$N1437)=0),$J1437,0)))</f>
        <v>0</v>
      </c>
      <c r="Z1437" s="19" t="n">
        <f aca="false">IF(OR($M1437="",$M1437="ERR",$J1437="",$K1437="",$N1437=""),0,IF($N1437=0,IF(AND(OR(12=7,12=12),12&gt;=$K1437,12&lt;=IF($L1437="",12,$L1437)),$J1437,0),IF(AND(12&gt;=$K1437,12&lt;=IF($L1437="",12,$L1437),MOD(12-$K1437,$N1437)=0),$J1437,0)))</f>
        <v>0</v>
      </c>
      <c r="AA1437" s="36" t="n">
        <f aca="false">SUM(O1437:Z1437)</f>
        <v>0</v>
      </c>
      <c r="AB1437" s="15" t="str">
        <f aca="false">IF(AND($B1437="",$D1437="",$J1437=""),"",IF($B1437="","Falta código",IF(ISNA(MATCH($B1437,LST_COD,0)),"Código no registrado en Trabajadores",IF($E1437="","Concepto no está en el catálogo",IF($M1437="ERR","Retención de otro empleador: Origen = Otro empleador",IF(OR($J1437="",$K1437=""),"Falta monto o mes",IF(OR($K1437&lt;1,$K1437&gt;12),"Mes inicio inválido",IF(AND($L1437&lt;&gt;"",OR($L1437&lt;$K1437,$L1437&gt;12)),"Mes fin inválido",IF($N1437="","Falta frecuencia",IF(AND($G1437&lt;&gt;"Otro empleador",SUMPRODUCT(($O1437:$Z1437&lt;&gt;0)*(((COLUMN($O1437:$Z1437)-14)&lt;INDEX(Trabajadores!$M$6:$M$105,MATCH($B1437,LST_COD,0)))+((COLUMN($O1437:$Z1437)-14)&gt;INDEX(Trabajadores!$N$6:$N$105,MATCH($B1437,LST_COD,0)))))&gt;0),"Aviso: hay meses fuera del periodo laboral","OK"))))))))))</f>
        <v/>
      </c>
    </row>
    <row r="1438" customFormat="false" ht="15" hidden="false" customHeight="false" outlineLevel="0" collapsed="false">
      <c r="A1438" s="23" t="n">
        <v>1433</v>
      </c>
      <c r="B1438" s="7"/>
      <c r="C1438" s="35" t="str">
        <f aca="false">IF($B1438="","",IFERROR(INDEX(Trabajadores!$D$6:$D$105,MATCH($B1438,LST_COD,0)),"¿Código?"))</f>
        <v/>
      </c>
      <c r="D1438" s="30"/>
      <c r="E1438" s="9" t="str">
        <f aca="false">IF($D1438="","",IFERROR(VLOOKUP($D1438,CONC_TABLA,2,FALSE()),""))</f>
        <v/>
      </c>
      <c r="F1438" s="9" t="str">
        <f aca="false">IF($D1438="","",IFERROR(VLOOKUP($D1438,CONC_TABLA,3,FALSE()),""))</f>
        <v/>
      </c>
      <c r="G1438" s="30"/>
      <c r="H1438" s="30"/>
      <c r="I1438" s="30"/>
      <c r="J1438" s="29"/>
      <c r="K1438" s="28"/>
      <c r="L1438" s="28"/>
      <c r="M1438" s="9" t="str">
        <f aca="false">IF(OR($B1438="",$E1438=""),"",IF($E1438="INA","INA",IF($G1438="Otro empleador",IF($E1438="RET","RETO",IF($E1438="ORD","OTO","OTX")),IF($E1438="RET","ERR",$E1438))))</f>
        <v/>
      </c>
      <c r="N1438" s="9" t="str">
        <f aca="false">IF($I1438="","",IFERROR(VLOOKUP($I1438,FREC_TABLA,2,FALSE()),""))</f>
        <v/>
      </c>
      <c r="O1438" s="19" t="n">
        <f aca="false">IF(OR($M1438="",$M1438="ERR",$J1438="",$K1438="",$N1438=""),0,IF($N1438=0,IF(AND(OR(1=7,1=12),1&gt;=$K1438,1&lt;=IF($L1438="",12,$L1438)),$J1438,0),IF(AND(1&gt;=$K1438,1&lt;=IF($L1438="",12,$L1438),MOD(1-$K1438,$N1438)=0),$J1438,0)))</f>
        <v>0</v>
      </c>
      <c r="P1438" s="19" t="n">
        <f aca="false">IF(OR($M1438="",$M1438="ERR",$J1438="",$K1438="",$N1438=""),0,IF($N1438=0,IF(AND(OR(2=7,2=12),2&gt;=$K1438,2&lt;=IF($L1438="",12,$L1438)),$J1438,0),IF(AND(2&gt;=$K1438,2&lt;=IF($L1438="",12,$L1438),MOD(2-$K1438,$N1438)=0),$J1438,0)))</f>
        <v>0</v>
      </c>
      <c r="Q1438" s="19" t="n">
        <f aca="false">IF(OR($M1438="",$M1438="ERR",$J1438="",$K1438="",$N1438=""),0,IF($N1438=0,IF(AND(OR(3=7,3=12),3&gt;=$K1438,3&lt;=IF($L1438="",12,$L1438)),$J1438,0),IF(AND(3&gt;=$K1438,3&lt;=IF($L1438="",12,$L1438),MOD(3-$K1438,$N1438)=0),$J1438,0)))</f>
        <v>0</v>
      </c>
      <c r="R1438" s="19" t="n">
        <f aca="false">IF(OR($M1438="",$M1438="ERR",$J1438="",$K1438="",$N1438=""),0,IF($N1438=0,IF(AND(OR(4=7,4=12),4&gt;=$K1438,4&lt;=IF($L1438="",12,$L1438)),$J1438,0),IF(AND(4&gt;=$K1438,4&lt;=IF($L1438="",12,$L1438),MOD(4-$K1438,$N1438)=0),$J1438,0)))</f>
        <v>0</v>
      </c>
      <c r="S1438" s="19" t="n">
        <f aca="false">IF(OR($M1438="",$M1438="ERR",$J1438="",$K1438="",$N1438=""),0,IF($N1438=0,IF(AND(OR(5=7,5=12),5&gt;=$K1438,5&lt;=IF($L1438="",12,$L1438)),$J1438,0),IF(AND(5&gt;=$K1438,5&lt;=IF($L1438="",12,$L1438),MOD(5-$K1438,$N1438)=0),$J1438,0)))</f>
        <v>0</v>
      </c>
      <c r="T1438" s="19" t="n">
        <f aca="false">IF(OR($M1438="",$M1438="ERR",$J1438="",$K1438="",$N1438=""),0,IF($N1438=0,IF(AND(OR(6=7,6=12),6&gt;=$K1438,6&lt;=IF($L1438="",12,$L1438)),$J1438,0),IF(AND(6&gt;=$K1438,6&lt;=IF($L1438="",12,$L1438),MOD(6-$K1438,$N1438)=0),$J1438,0)))</f>
        <v>0</v>
      </c>
      <c r="U1438" s="19" t="n">
        <f aca="false">IF(OR($M1438="",$M1438="ERR",$J1438="",$K1438="",$N1438=""),0,IF($N1438=0,IF(AND(OR(7=7,7=12),7&gt;=$K1438,7&lt;=IF($L1438="",12,$L1438)),$J1438,0),IF(AND(7&gt;=$K1438,7&lt;=IF($L1438="",12,$L1438),MOD(7-$K1438,$N1438)=0),$J1438,0)))</f>
        <v>0</v>
      </c>
      <c r="V1438" s="19" t="n">
        <f aca="false">IF(OR($M1438="",$M1438="ERR",$J1438="",$K1438="",$N1438=""),0,IF($N1438=0,IF(AND(OR(8=7,8=12),8&gt;=$K1438,8&lt;=IF($L1438="",12,$L1438)),$J1438,0),IF(AND(8&gt;=$K1438,8&lt;=IF($L1438="",12,$L1438),MOD(8-$K1438,$N1438)=0),$J1438,0)))</f>
        <v>0</v>
      </c>
      <c r="W1438" s="19" t="n">
        <f aca="false">IF(OR($M1438="",$M1438="ERR",$J1438="",$K1438="",$N1438=""),0,IF($N1438=0,IF(AND(OR(9=7,9=12),9&gt;=$K1438,9&lt;=IF($L1438="",12,$L1438)),$J1438,0),IF(AND(9&gt;=$K1438,9&lt;=IF($L1438="",12,$L1438),MOD(9-$K1438,$N1438)=0),$J1438,0)))</f>
        <v>0</v>
      </c>
      <c r="X1438" s="19" t="n">
        <f aca="false">IF(OR($M1438="",$M1438="ERR",$J1438="",$K1438="",$N1438=""),0,IF($N1438=0,IF(AND(OR(10=7,10=12),10&gt;=$K1438,10&lt;=IF($L1438="",12,$L1438)),$J1438,0),IF(AND(10&gt;=$K1438,10&lt;=IF($L1438="",12,$L1438),MOD(10-$K1438,$N1438)=0),$J1438,0)))</f>
        <v>0</v>
      </c>
      <c r="Y1438" s="19" t="n">
        <f aca="false">IF(OR($M1438="",$M1438="ERR",$J1438="",$K1438="",$N1438=""),0,IF($N1438=0,IF(AND(OR(11=7,11=12),11&gt;=$K1438,11&lt;=IF($L1438="",12,$L1438)),$J1438,0),IF(AND(11&gt;=$K1438,11&lt;=IF($L1438="",12,$L1438),MOD(11-$K1438,$N1438)=0),$J1438,0)))</f>
        <v>0</v>
      </c>
      <c r="Z1438" s="19" t="n">
        <f aca="false">IF(OR($M1438="",$M1438="ERR",$J1438="",$K1438="",$N1438=""),0,IF($N1438=0,IF(AND(OR(12=7,12=12),12&gt;=$K1438,12&lt;=IF($L1438="",12,$L1438)),$J1438,0),IF(AND(12&gt;=$K1438,12&lt;=IF($L1438="",12,$L1438),MOD(12-$K1438,$N1438)=0),$J1438,0)))</f>
        <v>0</v>
      </c>
      <c r="AA1438" s="36" t="n">
        <f aca="false">SUM(O1438:Z1438)</f>
        <v>0</v>
      </c>
      <c r="AB1438" s="15" t="str">
        <f aca="false">IF(AND($B1438="",$D1438="",$J1438=""),"",IF($B1438="","Falta código",IF(ISNA(MATCH($B1438,LST_COD,0)),"Código no registrado en Trabajadores",IF($E1438="","Concepto no está en el catálogo",IF($M1438="ERR","Retención de otro empleador: Origen = Otro empleador",IF(OR($J1438="",$K1438=""),"Falta monto o mes",IF(OR($K1438&lt;1,$K1438&gt;12),"Mes inicio inválido",IF(AND($L1438&lt;&gt;"",OR($L1438&lt;$K1438,$L1438&gt;12)),"Mes fin inválido",IF($N1438="","Falta frecuencia",IF(AND($G1438&lt;&gt;"Otro empleador",SUMPRODUCT(($O1438:$Z1438&lt;&gt;0)*(((COLUMN($O1438:$Z1438)-14)&lt;INDEX(Trabajadores!$M$6:$M$105,MATCH($B1438,LST_COD,0)))+((COLUMN($O1438:$Z1438)-14)&gt;INDEX(Trabajadores!$N$6:$N$105,MATCH($B1438,LST_COD,0)))))&gt;0),"Aviso: hay meses fuera del periodo laboral","OK"))))))))))</f>
        <v/>
      </c>
    </row>
    <row r="1439" customFormat="false" ht="15" hidden="false" customHeight="false" outlineLevel="0" collapsed="false">
      <c r="A1439" s="23" t="n">
        <v>1434</v>
      </c>
      <c r="B1439" s="7"/>
      <c r="C1439" s="35" t="str">
        <f aca="false">IF($B1439="","",IFERROR(INDEX(Trabajadores!$D$6:$D$105,MATCH($B1439,LST_COD,0)),"¿Código?"))</f>
        <v/>
      </c>
      <c r="D1439" s="30"/>
      <c r="E1439" s="9" t="str">
        <f aca="false">IF($D1439="","",IFERROR(VLOOKUP($D1439,CONC_TABLA,2,FALSE()),""))</f>
        <v/>
      </c>
      <c r="F1439" s="9" t="str">
        <f aca="false">IF($D1439="","",IFERROR(VLOOKUP($D1439,CONC_TABLA,3,FALSE()),""))</f>
        <v/>
      </c>
      <c r="G1439" s="30"/>
      <c r="H1439" s="30"/>
      <c r="I1439" s="30"/>
      <c r="J1439" s="29"/>
      <c r="K1439" s="28"/>
      <c r="L1439" s="28"/>
      <c r="M1439" s="9" t="str">
        <f aca="false">IF(OR($B1439="",$E1439=""),"",IF($E1439="INA","INA",IF($G1439="Otro empleador",IF($E1439="RET","RETO",IF($E1439="ORD","OTO","OTX")),IF($E1439="RET","ERR",$E1439))))</f>
        <v/>
      </c>
      <c r="N1439" s="9" t="str">
        <f aca="false">IF($I1439="","",IFERROR(VLOOKUP($I1439,FREC_TABLA,2,FALSE()),""))</f>
        <v/>
      </c>
      <c r="O1439" s="19" t="n">
        <f aca="false">IF(OR($M1439="",$M1439="ERR",$J1439="",$K1439="",$N1439=""),0,IF($N1439=0,IF(AND(OR(1=7,1=12),1&gt;=$K1439,1&lt;=IF($L1439="",12,$L1439)),$J1439,0),IF(AND(1&gt;=$K1439,1&lt;=IF($L1439="",12,$L1439),MOD(1-$K1439,$N1439)=0),$J1439,0)))</f>
        <v>0</v>
      </c>
      <c r="P1439" s="19" t="n">
        <f aca="false">IF(OR($M1439="",$M1439="ERR",$J1439="",$K1439="",$N1439=""),0,IF($N1439=0,IF(AND(OR(2=7,2=12),2&gt;=$K1439,2&lt;=IF($L1439="",12,$L1439)),$J1439,0),IF(AND(2&gt;=$K1439,2&lt;=IF($L1439="",12,$L1439),MOD(2-$K1439,$N1439)=0),$J1439,0)))</f>
        <v>0</v>
      </c>
      <c r="Q1439" s="19" t="n">
        <f aca="false">IF(OR($M1439="",$M1439="ERR",$J1439="",$K1439="",$N1439=""),0,IF($N1439=0,IF(AND(OR(3=7,3=12),3&gt;=$K1439,3&lt;=IF($L1439="",12,$L1439)),$J1439,0),IF(AND(3&gt;=$K1439,3&lt;=IF($L1439="",12,$L1439),MOD(3-$K1439,$N1439)=0),$J1439,0)))</f>
        <v>0</v>
      </c>
      <c r="R1439" s="19" t="n">
        <f aca="false">IF(OR($M1439="",$M1439="ERR",$J1439="",$K1439="",$N1439=""),0,IF($N1439=0,IF(AND(OR(4=7,4=12),4&gt;=$K1439,4&lt;=IF($L1439="",12,$L1439)),$J1439,0),IF(AND(4&gt;=$K1439,4&lt;=IF($L1439="",12,$L1439),MOD(4-$K1439,$N1439)=0),$J1439,0)))</f>
        <v>0</v>
      </c>
      <c r="S1439" s="19" t="n">
        <f aca="false">IF(OR($M1439="",$M1439="ERR",$J1439="",$K1439="",$N1439=""),0,IF($N1439=0,IF(AND(OR(5=7,5=12),5&gt;=$K1439,5&lt;=IF($L1439="",12,$L1439)),$J1439,0),IF(AND(5&gt;=$K1439,5&lt;=IF($L1439="",12,$L1439),MOD(5-$K1439,$N1439)=0),$J1439,0)))</f>
        <v>0</v>
      </c>
      <c r="T1439" s="19" t="n">
        <f aca="false">IF(OR($M1439="",$M1439="ERR",$J1439="",$K1439="",$N1439=""),0,IF($N1439=0,IF(AND(OR(6=7,6=12),6&gt;=$K1439,6&lt;=IF($L1439="",12,$L1439)),$J1439,0),IF(AND(6&gt;=$K1439,6&lt;=IF($L1439="",12,$L1439),MOD(6-$K1439,$N1439)=0),$J1439,0)))</f>
        <v>0</v>
      </c>
      <c r="U1439" s="19" t="n">
        <f aca="false">IF(OR($M1439="",$M1439="ERR",$J1439="",$K1439="",$N1439=""),0,IF($N1439=0,IF(AND(OR(7=7,7=12),7&gt;=$K1439,7&lt;=IF($L1439="",12,$L1439)),$J1439,0),IF(AND(7&gt;=$K1439,7&lt;=IF($L1439="",12,$L1439),MOD(7-$K1439,$N1439)=0),$J1439,0)))</f>
        <v>0</v>
      </c>
      <c r="V1439" s="19" t="n">
        <f aca="false">IF(OR($M1439="",$M1439="ERR",$J1439="",$K1439="",$N1439=""),0,IF($N1439=0,IF(AND(OR(8=7,8=12),8&gt;=$K1439,8&lt;=IF($L1439="",12,$L1439)),$J1439,0),IF(AND(8&gt;=$K1439,8&lt;=IF($L1439="",12,$L1439),MOD(8-$K1439,$N1439)=0),$J1439,0)))</f>
        <v>0</v>
      </c>
      <c r="W1439" s="19" t="n">
        <f aca="false">IF(OR($M1439="",$M1439="ERR",$J1439="",$K1439="",$N1439=""),0,IF($N1439=0,IF(AND(OR(9=7,9=12),9&gt;=$K1439,9&lt;=IF($L1439="",12,$L1439)),$J1439,0),IF(AND(9&gt;=$K1439,9&lt;=IF($L1439="",12,$L1439),MOD(9-$K1439,$N1439)=0),$J1439,0)))</f>
        <v>0</v>
      </c>
      <c r="X1439" s="19" t="n">
        <f aca="false">IF(OR($M1439="",$M1439="ERR",$J1439="",$K1439="",$N1439=""),0,IF($N1439=0,IF(AND(OR(10=7,10=12),10&gt;=$K1439,10&lt;=IF($L1439="",12,$L1439)),$J1439,0),IF(AND(10&gt;=$K1439,10&lt;=IF($L1439="",12,$L1439),MOD(10-$K1439,$N1439)=0),$J1439,0)))</f>
        <v>0</v>
      </c>
      <c r="Y1439" s="19" t="n">
        <f aca="false">IF(OR($M1439="",$M1439="ERR",$J1439="",$K1439="",$N1439=""),0,IF($N1439=0,IF(AND(OR(11=7,11=12),11&gt;=$K1439,11&lt;=IF($L1439="",12,$L1439)),$J1439,0),IF(AND(11&gt;=$K1439,11&lt;=IF($L1439="",12,$L1439),MOD(11-$K1439,$N1439)=0),$J1439,0)))</f>
        <v>0</v>
      </c>
      <c r="Z1439" s="19" t="n">
        <f aca="false">IF(OR($M1439="",$M1439="ERR",$J1439="",$K1439="",$N1439=""),0,IF($N1439=0,IF(AND(OR(12=7,12=12),12&gt;=$K1439,12&lt;=IF($L1439="",12,$L1439)),$J1439,0),IF(AND(12&gt;=$K1439,12&lt;=IF($L1439="",12,$L1439),MOD(12-$K1439,$N1439)=0),$J1439,0)))</f>
        <v>0</v>
      </c>
      <c r="AA1439" s="36" t="n">
        <f aca="false">SUM(O1439:Z1439)</f>
        <v>0</v>
      </c>
      <c r="AB1439" s="15" t="str">
        <f aca="false">IF(AND($B1439="",$D1439="",$J1439=""),"",IF($B1439="","Falta código",IF(ISNA(MATCH($B1439,LST_COD,0)),"Código no registrado en Trabajadores",IF($E1439="","Concepto no está en el catálogo",IF($M1439="ERR","Retención de otro empleador: Origen = Otro empleador",IF(OR($J1439="",$K1439=""),"Falta monto o mes",IF(OR($K1439&lt;1,$K1439&gt;12),"Mes inicio inválido",IF(AND($L1439&lt;&gt;"",OR($L1439&lt;$K1439,$L1439&gt;12)),"Mes fin inválido",IF($N1439="","Falta frecuencia",IF(AND($G1439&lt;&gt;"Otro empleador",SUMPRODUCT(($O1439:$Z1439&lt;&gt;0)*(((COLUMN($O1439:$Z1439)-14)&lt;INDEX(Trabajadores!$M$6:$M$105,MATCH($B1439,LST_COD,0)))+((COLUMN($O1439:$Z1439)-14)&gt;INDEX(Trabajadores!$N$6:$N$105,MATCH($B1439,LST_COD,0)))))&gt;0),"Aviso: hay meses fuera del periodo laboral","OK"))))))))))</f>
        <v/>
      </c>
    </row>
    <row r="1440" customFormat="false" ht="15" hidden="false" customHeight="false" outlineLevel="0" collapsed="false">
      <c r="A1440" s="23" t="n">
        <v>1435</v>
      </c>
      <c r="B1440" s="7"/>
      <c r="C1440" s="35" t="str">
        <f aca="false">IF($B1440="","",IFERROR(INDEX(Trabajadores!$D$6:$D$105,MATCH($B1440,LST_COD,0)),"¿Código?"))</f>
        <v/>
      </c>
      <c r="D1440" s="30"/>
      <c r="E1440" s="9" t="str">
        <f aca="false">IF($D1440="","",IFERROR(VLOOKUP($D1440,CONC_TABLA,2,FALSE()),""))</f>
        <v/>
      </c>
      <c r="F1440" s="9" t="str">
        <f aca="false">IF($D1440="","",IFERROR(VLOOKUP($D1440,CONC_TABLA,3,FALSE()),""))</f>
        <v/>
      </c>
      <c r="G1440" s="30"/>
      <c r="H1440" s="30"/>
      <c r="I1440" s="30"/>
      <c r="J1440" s="29"/>
      <c r="K1440" s="28"/>
      <c r="L1440" s="28"/>
      <c r="M1440" s="9" t="str">
        <f aca="false">IF(OR($B1440="",$E1440=""),"",IF($E1440="INA","INA",IF($G1440="Otro empleador",IF($E1440="RET","RETO",IF($E1440="ORD","OTO","OTX")),IF($E1440="RET","ERR",$E1440))))</f>
        <v/>
      </c>
      <c r="N1440" s="9" t="str">
        <f aca="false">IF($I1440="","",IFERROR(VLOOKUP($I1440,FREC_TABLA,2,FALSE()),""))</f>
        <v/>
      </c>
      <c r="O1440" s="19" t="n">
        <f aca="false">IF(OR($M1440="",$M1440="ERR",$J1440="",$K1440="",$N1440=""),0,IF($N1440=0,IF(AND(OR(1=7,1=12),1&gt;=$K1440,1&lt;=IF($L1440="",12,$L1440)),$J1440,0),IF(AND(1&gt;=$K1440,1&lt;=IF($L1440="",12,$L1440),MOD(1-$K1440,$N1440)=0),$J1440,0)))</f>
        <v>0</v>
      </c>
      <c r="P1440" s="19" t="n">
        <f aca="false">IF(OR($M1440="",$M1440="ERR",$J1440="",$K1440="",$N1440=""),0,IF($N1440=0,IF(AND(OR(2=7,2=12),2&gt;=$K1440,2&lt;=IF($L1440="",12,$L1440)),$J1440,0),IF(AND(2&gt;=$K1440,2&lt;=IF($L1440="",12,$L1440),MOD(2-$K1440,$N1440)=0),$J1440,0)))</f>
        <v>0</v>
      </c>
      <c r="Q1440" s="19" t="n">
        <f aca="false">IF(OR($M1440="",$M1440="ERR",$J1440="",$K1440="",$N1440=""),0,IF($N1440=0,IF(AND(OR(3=7,3=12),3&gt;=$K1440,3&lt;=IF($L1440="",12,$L1440)),$J1440,0),IF(AND(3&gt;=$K1440,3&lt;=IF($L1440="",12,$L1440),MOD(3-$K1440,$N1440)=0),$J1440,0)))</f>
        <v>0</v>
      </c>
      <c r="R1440" s="19" t="n">
        <f aca="false">IF(OR($M1440="",$M1440="ERR",$J1440="",$K1440="",$N1440=""),0,IF($N1440=0,IF(AND(OR(4=7,4=12),4&gt;=$K1440,4&lt;=IF($L1440="",12,$L1440)),$J1440,0),IF(AND(4&gt;=$K1440,4&lt;=IF($L1440="",12,$L1440),MOD(4-$K1440,$N1440)=0),$J1440,0)))</f>
        <v>0</v>
      </c>
      <c r="S1440" s="19" t="n">
        <f aca="false">IF(OR($M1440="",$M1440="ERR",$J1440="",$K1440="",$N1440=""),0,IF($N1440=0,IF(AND(OR(5=7,5=12),5&gt;=$K1440,5&lt;=IF($L1440="",12,$L1440)),$J1440,0),IF(AND(5&gt;=$K1440,5&lt;=IF($L1440="",12,$L1440),MOD(5-$K1440,$N1440)=0),$J1440,0)))</f>
        <v>0</v>
      </c>
      <c r="T1440" s="19" t="n">
        <f aca="false">IF(OR($M1440="",$M1440="ERR",$J1440="",$K1440="",$N1440=""),0,IF($N1440=0,IF(AND(OR(6=7,6=12),6&gt;=$K1440,6&lt;=IF($L1440="",12,$L1440)),$J1440,0),IF(AND(6&gt;=$K1440,6&lt;=IF($L1440="",12,$L1440),MOD(6-$K1440,$N1440)=0),$J1440,0)))</f>
        <v>0</v>
      </c>
      <c r="U1440" s="19" t="n">
        <f aca="false">IF(OR($M1440="",$M1440="ERR",$J1440="",$K1440="",$N1440=""),0,IF($N1440=0,IF(AND(OR(7=7,7=12),7&gt;=$K1440,7&lt;=IF($L1440="",12,$L1440)),$J1440,0),IF(AND(7&gt;=$K1440,7&lt;=IF($L1440="",12,$L1440),MOD(7-$K1440,$N1440)=0),$J1440,0)))</f>
        <v>0</v>
      </c>
      <c r="V1440" s="19" t="n">
        <f aca="false">IF(OR($M1440="",$M1440="ERR",$J1440="",$K1440="",$N1440=""),0,IF($N1440=0,IF(AND(OR(8=7,8=12),8&gt;=$K1440,8&lt;=IF($L1440="",12,$L1440)),$J1440,0),IF(AND(8&gt;=$K1440,8&lt;=IF($L1440="",12,$L1440),MOD(8-$K1440,$N1440)=0),$J1440,0)))</f>
        <v>0</v>
      </c>
      <c r="W1440" s="19" t="n">
        <f aca="false">IF(OR($M1440="",$M1440="ERR",$J1440="",$K1440="",$N1440=""),0,IF($N1440=0,IF(AND(OR(9=7,9=12),9&gt;=$K1440,9&lt;=IF($L1440="",12,$L1440)),$J1440,0),IF(AND(9&gt;=$K1440,9&lt;=IF($L1440="",12,$L1440),MOD(9-$K1440,$N1440)=0),$J1440,0)))</f>
        <v>0</v>
      </c>
      <c r="X1440" s="19" t="n">
        <f aca="false">IF(OR($M1440="",$M1440="ERR",$J1440="",$K1440="",$N1440=""),0,IF($N1440=0,IF(AND(OR(10=7,10=12),10&gt;=$K1440,10&lt;=IF($L1440="",12,$L1440)),$J1440,0),IF(AND(10&gt;=$K1440,10&lt;=IF($L1440="",12,$L1440),MOD(10-$K1440,$N1440)=0),$J1440,0)))</f>
        <v>0</v>
      </c>
      <c r="Y1440" s="19" t="n">
        <f aca="false">IF(OR($M1440="",$M1440="ERR",$J1440="",$K1440="",$N1440=""),0,IF($N1440=0,IF(AND(OR(11=7,11=12),11&gt;=$K1440,11&lt;=IF($L1440="",12,$L1440)),$J1440,0),IF(AND(11&gt;=$K1440,11&lt;=IF($L1440="",12,$L1440),MOD(11-$K1440,$N1440)=0),$J1440,0)))</f>
        <v>0</v>
      </c>
      <c r="Z1440" s="19" t="n">
        <f aca="false">IF(OR($M1440="",$M1440="ERR",$J1440="",$K1440="",$N1440=""),0,IF($N1440=0,IF(AND(OR(12=7,12=12),12&gt;=$K1440,12&lt;=IF($L1440="",12,$L1440)),$J1440,0),IF(AND(12&gt;=$K1440,12&lt;=IF($L1440="",12,$L1440),MOD(12-$K1440,$N1440)=0),$J1440,0)))</f>
        <v>0</v>
      </c>
      <c r="AA1440" s="36" t="n">
        <f aca="false">SUM(O1440:Z1440)</f>
        <v>0</v>
      </c>
      <c r="AB1440" s="15" t="str">
        <f aca="false">IF(AND($B1440="",$D1440="",$J1440=""),"",IF($B1440="","Falta código",IF(ISNA(MATCH($B1440,LST_COD,0)),"Código no registrado en Trabajadores",IF($E1440="","Concepto no está en el catálogo",IF($M1440="ERR","Retención de otro empleador: Origen = Otro empleador",IF(OR($J1440="",$K1440=""),"Falta monto o mes",IF(OR($K1440&lt;1,$K1440&gt;12),"Mes inicio inválido",IF(AND($L1440&lt;&gt;"",OR($L1440&lt;$K1440,$L1440&gt;12)),"Mes fin inválido",IF($N1440="","Falta frecuencia",IF(AND($G1440&lt;&gt;"Otro empleador",SUMPRODUCT(($O1440:$Z1440&lt;&gt;0)*(((COLUMN($O1440:$Z1440)-14)&lt;INDEX(Trabajadores!$M$6:$M$105,MATCH($B1440,LST_COD,0)))+((COLUMN($O1440:$Z1440)-14)&gt;INDEX(Trabajadores!$N$6:$N$105,MATCH($B1440,LST_COD,0)))))&gt;0),"Aviso: hay meses fuera del periodo laboral","OK"))))))))))</f>
        <v/>
      </c>
    </row>
    <row r="1441" customFormat="false" ht="15" hidden="false" customHeight="false" outlineLevel="0" collapsed="false">
      <c r="A1441" s="23" t="n">
        <v>1436</v>
      </c>
      <c r="B1441" s="7"/>
      <c r="C1441" s="35" t="str">
        <f aca="false">IF($B1441="","",IFERROR(INDEX(Trabajadores!$D$6:$D$105,MATCH($B1441,LST_COD,0)),"¿Código?"))</f>
        <v/>
      </c>
      <c r="D1441" s="30"/>
      <c r="E1441" s="9" t="str">
        <f aca="false">IF($D1441="","",IFERROR(VLOOKUP($D1441,CONC_TABLA,2,FALSE()),""))</f>
        <v/>
      </c>
      <c r="F1441" s="9" t="str">
        <f aca="false">IF($D1441="","",IFERROR(VLOOKUP($D1441,CONC_TABLA,3,FALSE()),""))</f>
        <v/>
      </c>
      <c r="G1441" s="30"/>
      <c r="H1441" s="30"/>
      <c r="I1441" s="30"/>
      <c r="J1441" s="29"/>
      <c r="K1441" s="28"/>
      <c r="L1441" s="28"/>
      <c r="M1441" s="9" t="str">
        <f aca="false">IF(OR($B1441="",$E1441=""),"",IF($E1441="INA","INA",IF($G1441="Otro empleador",IF($E1441="RET","RETO",IF($E1441="ORD","OTO","OTX")),IF($E1441="RET","ERR",$E1441))))</f>
        <v/>
      </c>
      <c r="N1441" s="9" t="str">
        <f aca="false">IF($I1441="","",IFERROR(VLOOKUP($I1441,FREC_TABLA,2,FALSE()),""))</f>
        <v/>
      </c>
      <c r="O1441" s="19" t="n">
        <f aca="false">IF(OR($M1441="",$M1441="ERR",$J1441="",$K1441="",$N1441=""),0,IF($N1441=0,IF(AND(OR(1=7,1=12),1&gt;=$K1441,1&lt;=IF($L1441="",12,$L1441)),$J1441,0),IF(AND(1&gt;=$K1441,1&lt;=IF($L1441="",12,$L1441),MOD(1-$K1441,$N1441)=0),$J1441,0)))</f>
        <v>0</v>
      </c>
      <c r="P1441" s="19" t="n">
        <f aca="false">IF(OR($M1441="",$M1441="ERR",$J1441="",$K1441="",$N1441=""),0,IF($N1441=0,IF(AND(OR(2=7,2=12),2&gt;=$K1441,2&lt;=IF($L1441="",12,$L1441)),$J1441,0),IF(AND(2&gt;=$K1441,2&lt;=IF($L1441="",12,$L1441),MOD(2-$K1441,$N1441)=0),$J1441,0)))</f>
        <v>0</v>
      </c>
      <c r="Q1441" s="19" t="n">
        <f aca="false">IF(OR($M1441="",$M1441="ERR",$J1441="",$K1441="",$N1441=""),0,IF($N1441=0,IF(AND(OR(3=7,3=12),3&gt;=$K1441,3&lt;=IF($L1441="",12,$L1441)),$J1441,0),IF(AND(3&gt;=$K1441,3&lt;=IF($L1441="",12,$L1441),MOD(3-$K1441,$N1441)=0),$J1441,0)))</f>
        <v>0</v>
      </c>
      <c r="R1441" s="19" t="n">
        <f aca="false">IF(OR($M1441="",$M1441="ERR",$J1441="",$K1441="",$N1441=""),0,IF($N1441=0,IF(AND(OR(4=7,4=12),4&gt;=$K1441,4&lt;=IF($L1441="",12,$L1441)),$J1441,0),IF(AND(4&gt;=$K1441,4&lt;=IF($L1441="",12,$L1441),MOD(4-$K1441,$N1441)=0),$J1441,0)))</f>
        <v>0</v>
      </c>
      <c r="S1441" s="19" t="n">
        <f aca="false">IF(OR($M1441="",$M1441="ERR",$J1441="",$K1441="",$N1441=""),0,IF($N1441=0,IF(AND(OR(5=7,5=12),5&gt;=$K1441,5&lt;=IF($L1441="",12,$L1441)),$J1441,0),IF(AND(5&gt;=$K1441,5&lt;=IF($L1441="",12,$L1441),MOD(5-$K1441,$N1441)=0),$J1441,0)))</f>
        <v>0</v>
      </c>
      <c r="T1441" s="19" t="n">
        <f aca="false">IF(OR($M1441="",$M1441="ERR",$J1441="",$K1441="",$N1441=""),0,IF($N1441=0,IF(AND(OR(6=7,6=12),6&gt;=$K1441,6&lt;=IF($L1441="",12,$L1441)),$J1441,0),IF(AND(6&gt;=$K1441,6&lt;=IF($L1441="",12,$L1441),MOD(6-$K1441,$N1441)=0),$J1441,0)))</f>
        <v>0</v>
      </c>
      <c r="U1441" s="19" t="n">
        <f aca="false">IF(OR($M1441="",$M1441="ERR",$J1441="",$K1441="",$N1441=""),0,IF($N1441=0,IF(AND(OR(7=7,7=12),7&gt;=$K1441,7&lt;=IF($L1441="",12,$L1441)),$J1441,0),IF(AND(7&gt;=$K1441,7&lt;=IF($L1441="",12,$L1441),MOD(7-$K1441,$N1441)=0),$J1441,0)))</f>
        <v>0</v>
      </c>
      <c r="V1441" s="19" t="n">
        <f aca="false">IF(OR($M1441="",$M1441="ERR",$J1441="",$K1441="",$N1441=""),0,IF($N1441=0,IF(AND(OR(8=7,8=12),8&gt;=$K1441,8&lt;=IF($L1441="",12,$L1441)),$J1441,0),IF(AND(8&gt;=$K1441,8&lt;=IF($L1441="",12,$L1441),MOD(8-$K1441,$N1441)=0),$J1441,0)))</f>
        <v>0</v>
      </c>
      <c r="W1441" s="19" t="n">
        <f aca="false">IF(OR($M1441="",$M1441="ERR",$J1441="",$K1441="",$N1441=""),0,IF($N1441=0,IF(AND(OR(9=7,9=12),9&gt;=$K1441,9&lt;=IF($L1441="",12,$L1441)),$J1441,0),IF(AND(9&gt;=$K1441,9&lt;=IF($L1441="",12,$L1441),MOD(9-$K1441,$N1441)=0),$J1441,0)))</f>
        <v>0</v>
      </c>
      <c r="X1441" s="19" t="n">
        <f aca="false">IF(OR($M1441="",$M1441="ERR",$J1441="",$K1441="",$N1441=""),0,IF($N1441=0,IF(AND(OR(10=7,10=12),10&gt;=$K1441,10&lt;=IF($L1441="",12,$L1441)),$J1441,0),IF(AND(10&gt;=$K1441,10&lt;=IF($L1441="",12,$L1441),MOD(10-$K1441,$N1441)=0),$J1441,0)))</f>
        <v>0</v>
      </c>
      <c r="Y1441" s="19" t="n">
        <f aca="false">IF(OR($M1441="",$M1441="ERR",$J1441="",$K1441="",$N1441=""),0,IF($N1441=0,IF(AND(OR(11=7,11=12),11&gt;=$K1441,11&lt;=IF($L1441="",12,$L1441)),$J1441,0),IF(AND(11&gt;=$K1441,11&lt;=IF($L1441="",12,$L1441),MOD(11-$K1441,$N1441)=0),$J1441,0)))</f>
        <v>0</v>
      </c>
      <c r="Z1441" s="19" t="n">
        <f aca="false">IF(OR($M1441="",$M1441="ERR",$J1441="",$K1441="",$N1441=""),0,IF($N1441=0,IF(AND(OR(12=7,12=12),12&gt;=$K1441,12&lt;=IF($L1441="",12,$L1441)),$J1441,0),IF(AND(12&gt;=$K1441,12&lt;=IF($L1441="",12,$L1441),MOD(12-$K1441,$N1441)=0),$J1441,0)))</f>
        <v>0</v>
      </c>
      <c r="AA1441" s="36" t="n">
        <f aca="false">SUM(O1441:Z1441)</f>
        <v>0</v>
      </c>
      <c r="AB1441" s="15" t="str">
        <f aca="false">IF(AND($B1441="",$D1441="",$J1441=""),"",IF($B1441="","Falta código",IF(ISNA(MATCH($B1441,LST_COD,0)),"Código no registrado en Trabajadores",IF($E1441="","Concepto no está en el catálogo",IF($M1441="ERR","Retención de otro empleador: Origen = Otro empleador",IF(OR($J1441="",$K1441=""),"Falta monto o mes",IF(OR($K1441&lt;1,$K1441&gt;12),"Mes inicio inválido",IF(AND($L1441&lt;&gt;"",OR($L1441&lt;$K1441,$L1441&gt;12)),"Mes fin inválido",IF($N1441="","Falta frecuencia",IF(AND($G1441&lt;&gt;"Otro empleador",SUMPRODUCT(($O1441:$Z1441&lt;&gt;0)*(((COLUMN($O1441:$Z1441)-14)&lt;INDEX(Trabajadores!$M$6:$M$105,MATCH($B1441,LST_COD,0)))+((COLUMN($O1441:$Z1441)-14)&gt;INDEX(Trabajadores!$N$6:$N$105,MATCH($B1441,LST_COD,0)))))&gt;0),"Aviso: hay meses fuera del periodo laboral","OK"))))))))))</f>
        <v/>
      </c>
    </row>
    <row r="1442" customFormat="false" ht="15" hidden="false" customHeight="false" outlineLevel="0" collapsed="false">
      <c r="A1442" s="23" t="n">
        <v>1437</v>
      </c>
      <c r="B1442" s="7"/>
      <c r="C1442" s="35" t="str">
        <f aca="false">IF($B1442="","",IFERROR(INDEX(Trabajadores!$D$6:$D$105,MATCH($B1442,LST_COD,0)),"¿Código?"))</f>
        <v/>
      </c>
      <c r="D1442" s="30"/>
      <c r="E1442" s="9" t="str">
        <f aca="false">IF($D1442="","",IFERROR(VLOOKUP($D1442,CONC_TABLA,2,FALSE()),""))</f>
        <v/>
      </c>
      <c r="F1442" s="9" t="str">
        <f aca="false">IF($D1442="","",IFERROR(VLOOKUP($D1442,CONC_TABLA,3,FALSE()),""))</f>
        <v/>
      </c>
      <c r="G1442" s="30"/>
      <c r="H1442" s="30"/>
      <c r="I1442" s="30"/>
      <c r="J1442" s="29"/>
      <c r="K1442" s="28"/>
      <c r="L1442" s="28"/>
      <c r="M1442" s="9" t="str">
        <f aca="false">IF(OR($B1442="",$E1442=""),"",IF($E1442="INA","INA",IF($G1442="Otro empleador",IF($E1442="RET","RETO",IF($E1442="ORD","OTO","OTX")),IF($E1442="RET","ERR",$E1442))))</f>
        <v/>
      </c>
      <c r="N1442" s="9" t="str">
        <f aca="false">IF($I1442="","",IFERROR(VLOOKUP($I1442,FREC_TABLA,2,FALSE()),""))</f>
        <v/>
      </c>
      <c r="O1442" s="19" t="n">
        <f aca="false">IF(OR($M1442="",$M1442="ERR",$J1442="",$K1442="",$N1442=""),0,IF($N1442=0,IF(AND(OR(1=7,1=12),1&gt;=$K1442,1&lt;=IF($L1442="",12,$L1442)),$J1442,0),IF(AND(1&gt;=$K1442,1&lt;=IF($L1442="",12,$L1442),MOD(1-$K1442,$N1442)=0),$J1442,0)))</f>
        <v>0</v>
      </c>
      <c r="P1442" s="19" t="n">
        <f aca="false">IF(OR($M1442="",$M1442="ERR",$J1442="",$K1442="",$N1442=""),0,IF($N1442=0,IF(AND(OR(2=7,2=12),2&gt;=$K1442,2&lt;=IF($L1442="",12,$L1442)),$J1442,0),IF(AND(2&gt;=$K1442,2&lt;=IF($L1442="",12,$L1442),MOD(2-$K1442,$N1442)=0),$J1442,0)))</f>
        <v>0</v>
      </c>
      <c r="Q1442" s="19" t="n">
        <f aca="false">IF(OR($M1442="",$M1442="ERR",$J1442="",$K1442="",$N1442=""),0,IF($N1442=0,IF(AND(OR(3=7,3=12),3&gt;=$K1442,3&lt;=IF($L1442="",12,$L1442)),$J1442,0),IF(AND(3&gt;=$K1442,3&lt;=IF($L1442="",12,$L1442),MOD(3-$K1442,$N1442)=0),$J1442,0)))</f>
        <v>0</v>
      </c>
      <c r="R1442" s="19" t="n">
        <f aca="false">IF(OR($M1442="",$M1442="ERR",$J1442="",$K1442="",$N1442=""),0,IF($N1442=0,IF(AND(OR(4=7,4=12),4&gt;=$K1442,4&lt;=IF($L1442="",12,$L1442)),$J1442,0),IF(AND(4&gt;=$K1442,4&lt;=IF($L1442="",12,$L1442),MOD(4-$K1442,$N1442)=0),$J1442,0)))</f>
        <v>0</v>
      </c>
      <c r="S1442" s="19" t="n">
        <f aca="false">IF(OR($M1442="",$M1442="ERR",$J1442="",$K1442="",$N1442=""),0,IF($N1442=0,IF(AND(OR(5=7,5=12),5&gt;=$K1442,5&lt;=IF($L1442="",12,$L1442)),$J1442,0),IF(AND(5&gt;=$K1442,5&lt;=IF($L1442="",12,$L1442),MOD(5-$K1442,$N1442)=0),$J1442,0)))</f>
        <v>0</v>
      </c>
      <c r="T1442" s="19" t="n">
        <f aca="false">IF(OR($M1442="",$M1442="ERR",$J1442="",$K1442="",$N1442=""),0,IF($N1442=0,IF(AND(OR(6=7,6=12),6&gt;=$K1442,6&lt;=IF($L1442="",12,$L1442)),$J1442,0),IF(AND(6&gt;=$K1442,6&lt;=IF($L1442="",12,$L1442),MOD(6-$K1442,$N1442)=0),$J1442,0)))</f>
        <v>0</v>
      </c>
      <c r="U1442" s="19" t="n">
        <f aca="false">IF(OR($M1442="",$M1442="ERR",$J1442="",$K1442="",$N1442=""),0,IF($N1442=0,IF(AND(OR(7=7,7=12),7&gt;=$K1442,7&lt;=IF($L1442="",12,$L1442)),$J1442,0),IF(AND(7&gt;=$K1442,7&lt;=IF($L1442="",12,$L1442),MOD(7-$K1442,$N1442)=0),$J1442,0)))</f>
        <v>0</v>
      </c>
      <c r="V1442" s="19" t="n">
        <f aca="false">IF(OR($M1442="",$M1442="ERR",$J1442="",$K1442="",$N1442=""),0,IF($N1442=0,IF(AND(OR(8=7,8=12),8&gt;=$K1442,8&lt;=IF($L1442="",12,$L1442)),$J1442,0),IF(AND(8&gt;=$K1442,8&lt;=IF($L1442="",12,$L1442),MOD(8-$K1442,$N1442)=0),$J1442,0)))</f>
        <v>0</v>
      </c>
      <c r="W1442" s="19" t="n">
        <f aca="false">IF(OR($M1442="",$M1442="ERR",$J1442="",$K1442="",$N1442=""),0,IF($N1442=0,IF(AND(OR(9=7,9=12),9&gt;=$K1442,9&lt;=IF($L1442="",12,$L1442)),$J1442,0),IF(AND(9&gt;=$K1442,9&lt;=IF($L1442="",12,$L1442),MOD(9-$K1442,$N1442)=0),$J1442,0)))</f>
        <v>0</v>
      </c>
      <c r="X1442" s="19" t="n">
        <f aca="false">IF(OR($M1442="",$M1442="ERR",$J1442="",$K1442="",$N1442=""),0,IF($N1442=0,IF(AND(OR(10=7,10=12),10&gt;=$K1442,10&lt;=IF($L1442="",12,$L1442)),$J1442,0),IF(AND(10&gt;=$K1442,10&lt;=IF($L1442="",12,$L1442),MOD(10-$K1442,$N1442)=0),$J1442,0)))</f>
        <v>0</v>
      </c>
      <c r="Y1442" s="19" t="n">
        <f aca="false">IF(OR($M1442="",$M1442="ERR",$J1442="",$K1442="",$N1442=""),0,IF($N1442=0,IF(AND(OR(11=7,11=12),11&gt;=$K1442,11&lt;=IF($L1442="",12,$L1442)),$J1442,0),IF(AND(11&gt;=$K1442,11&lt;=IF($L1442="",12,$L1442),MOD(11-$K1442,$N1442)=0),$J1442,0)))</f>
        <v>0</v>
      </c>
      <c r="Z1442" s="19" t="n">
        <f aca="false">IF(OR($M1442="",$M1442="ERR",$J1442="",$K1442="",$N1442=""),0,IF($N1442=0,IF(AND(OR(12=7,12=12),12&gt;=$K1442,12&lt;=IF($L1442="",12,$L1442)),$J1442,0),IF(AND(12&gt;=$K1442,12&lt;=IF($L1442="",12,$L1442),MOD(12-$K1442,$N1442)=0),$J1442,0)))</f>
        <v>0</v>
      </c>
      <c r="AA1442" s="36" t="n">
        <f aca="false">SUM(O1442:Z1442)</f>
        <v>0</v>
      </c>
      <c r="AB1442" s="15" t="str">
        <f aca="false">IF(AND($B1442="",$D1442="",$J1442=""),"",IF($B1442="","Falta código",IF(ISNA(MATCH($B1442,LST_COD,0)),"Código no registrado en Trabajadores",IF($E1442="","Concepto no está en el catálogo",IF($M1442="ERR","Retención de otro empleador: Origen = Otro empleador",IF(OR($J1442="",$K1442=""),"Falta monto o mes",IF(OR($K1442&lt;1,$K1442&gt;12),"Mes inicio inválido",IF(AND($L1442&lt;&gt;"",OR($L1442&lt;$K1442,$L1442&gt;12)),"Mes fin inválido",IF($N1442="","Falta frecuencia",IF(AND($G1442&lt;&gt;"Otro empleador",SUMPRODUCT(($O1442:$Z1442&lt;&gt;0)*(((COLUMN($O1442:$Z1442)-14)&lt;INDEX(Trabajadores!$M$6:$M$105,MATCH($B1442,LST_COD,0)))+((COLUMN($O1442:$Z1442)-14)&gt;INDEX(Trabajadores!$N$6:$N$105,MATCH($B1442,LST_COD,0)))))&gt;0),"Aviso: hay meses fuera del periodo laboral","OK"))))))))))</f>
        <v/>
      </c>
    </row>
    <row r="1443" customFormat="false" ht="15" hidden="false" customHeight="false" outlineLevel="0" collapsed="false">
      <c r="A1443" s="23" t="n">
        <v>1438</v>
      </c>
      <c r="B1443" s="7"/>
      <c r="C1443" s="35" t="str">
        <f aca="false">IF($B1443="","",IFERROR(INDEX(Trabajadores!$D$6:$D$105,MATCH($B1443,LST_COD,0)),"¿Código?"))</f>
        <v/>
      </c>
      <c r="D1443" s="30"/>
      <c r="E1443" s="9" t="str">
        <f aca="false">IF($D1443="","",IFERROR(VLOOKUP($D1443,CONC_TABLA,2,FALSE()),""))</f>
        <v/>
      </c>
      <c r="F1443" s="9" t="str">
        <f aca="false">IF($D1443="","",IFERROR(VLOOKUP($D1443,CONC_TABLA,3,FALSE()),""))</f>
        <v/>
      </c>
      <c r="G1443" s="30"/>
      <c r="H1443" s="30"/>
      <c r="I1443" s="30"/>
      <c r="J1443" s="29"/>
      <c r="K1443" s="28"/>
      <c r="L1443" s="28"/>
      <c r="M1443" s="9" t="str">
        <f aca="false">IF(OR($B1443="",$E1443=""),"",IF($E1443="INA","INA",IF($G1443="Otro empleador",IF($E1443="RET","RETO",IF($E1443="ORD","OTO","OTX")),IF($E1443="RET","ERR",$E1443))))</f>
        <v/>
      </c>
      <c r="N1443" s="9" t="str">
        <f aca="false">IF($I1443="","",IFERROR(VLOOKUP($I1443,FREC_TABLA,2,FALSE()),""))</f>
        <v/>
      </c>
      <c r="O1443" s="19" t="n">
        <f aca="false">IF(OR($M1443="",$M1443="ERR",$J1443="",$K1443="",$N1443=""),0,IF($N1443=0,IF(AND(OR(1=7,1=12),1&gt;=$K1443,1&lt;=IF($L1443="",12,$L1443)),$J1443,0),IF(AND(1&gt;=$K1443,1&lt;=IF($L1443="",12,$L1443),MOD(1-$K1443,$N1443)=0),$J1443,0)))</f>
        <v>0</v>
      </c>
      <c r="P1443" s="19" t="n">
        <f aca="false">IF(OR($M1443="",$M1443="ERR",$J1443="",$K1443="",$N1443=""),0,IF($N1443=0,IF(AND(OR(2=7,2=12),2&gt;=$K1443,2&lt;=IF($L1443="",12,$L1443)),$J1443,0),IF(AND(2&gt;=$K1443,2&lt;=IF($L1443="",12,$L1443),MOD(2-$K1443,$N1443)=0),$J1443,0)))</f>
        <v>0</v>
      </c>
      <c r="Q1443" s="19" t="n">
        <f aca="false">IF(OR($M1443="",$M1443="ERR",$J1443="",$K1443="",$N1443=""),0,IF($N1443=0,IF(AND(OR(3=7,3=12),3&gt;=$K1443,3&lt;=IF($L1443="",12,$L1443)),$J1443,0),IF(AND(3&gt;=$K1443,3&lt;=IF($L1443="",12,$L1443),MOD(3-$K1443,$N1443)=0),$J1443,0)))</f>
        <v>0</v>
      </c>
      <c r="R1443" s="19" t="n">
        <f aca="false">IF(OR($M1443="",$M1443="ERR",$J1443="",$K1443="",$N1443=""),0,IF($N1443=0,IF(AND(OR(4=7,4=12),4&gt;=$K1443,4&lt;=IF($L1443="",12,$L1443)),$J1443,0),IF(AND(4&gt;=$K1443,4&lt;=IF($L1443="",12,$L1443),MOD(4-$K1443,$N1443)=0),$J1443,0)))</f>
        <v>0</v>
      </c>
      <c r="S1443" s="19" t="n">
        <f aca="false">IF(OR($M1443="",$M1443="ERR",$J1443="",$K1443="",$N1443=""),0,IF($N1443=0,IF(AND(OR(5=7,5=12),5&gt;=$K1443,5&lt;=IF($L1443="",12,$L1443)),$J1443,0),IF(AND(5&gt;=$K1443,5&lt;=IF($L1443="",12,$L1443),MOD(5-$K1443,$N1443)=0),$J1443,0)))</f>
        <v>0</v>
      </c>
      <c r="T1443" s="19" t="n">
        <f aca="false">IF(OR($M1443="",$M1443="ERR",$J1443="",$K1443="",$N1443=""),0,IF($N1443=0,IF(AND(OR(6=7,6=12),6&gt;=$K1443,6&lt;=IF($L1443="",12,$L1443)),$J1443,0),IF(AND(6&gt;=$K1443,6&lt;=IF($L1443="",12,$L1443),MOD(6-$K1443,$N1443)=0),$J1443,0)))</f>
        <v>0</v>
      </c>
      <c r="U1443" s="19" t="n">
        <f aca="false">IF(OR($M1443="",$M1443="ERR",$J1443="",$K1443="",$N1443=""),0,IF($N1443=0,IF(AND(OR(7=7,7=12),7&gt;=$K1443,7&lt;=IF($L1443="",12,$L1443)),$J1443,0),IF(AND(7&gt;=$K1443,7&lt;=IF($L1443="",12,$L1443),MOD(7-$K1443,$N1443)=0),$J1443,0)))</f>
        <v>0</v>
      </c>
      <c r="V1443" s="19" t="n">
        <f aca="false">IF(OR($M1443="",$M1443="ERR",$J1443="",$K1443="",$N1443=""),0,IF($N1443=0,IF(AND(OR(8=7,8=12),8&gt;=$K1443,8&lt;=IF($L1443="",12,$L1443)),$J1443,0),IF(AND(8&gt;=$K1443,8&lt;=IF($L1443="",12,$L1443),MOD(8-$K1443,$N1443)=0),$J1443,0)))</f>
        <v>0</v>
      </c>
      <c r="W1443" s="19" t="n">
        <f aca="false">IF(OR($M1443="",$M1443="ERR",$J1443="",$K1443="",$N1443=""),0,IF($N1443=0,IF(AND(OR(9=7,9=12),9&gt;=$K1443,9&lt;=IF($L1443="",12,$L1443)),$J1443,0),IF(AND(9&gt;=$K1443,9&lt;=IF($L1443="",12,$L1443),MOD(9-$K1443,$N1443)=0),$J1443,0)))</f>
        <v>0</v>
      </c>
      <c r="X1443" s="19" t="n">
        <f aca="false">IF(OR($M1443="",$M1443="ERR",$J1443="",$K1443="",$N1443=""),0,IF($N1443=0,IF(AND(OR(10=7,10=12),10&gt;=$K1443,10&lt;=IF($L1443="",12,$L1443)),$J1443,0),IF(AND(10&gt;=$K1443,10&lt;=IF($L1443="",12,$L1443),MOD(10-$K1443,$N1443)=0),$J1443,0)))</f>
        <v>0</v>
      </c>
      <c r="Y1443" s="19" t="n">
        <f aca="false">IF(OR($M1443="",$M1443="ERR",$J1443="",$K1443="",$N1443=""),0,IF($N1443=0,IF(AND(OR(11=7,11=12),11&gt;=$K1443,11&lt;=IF($L1443="",12,$L1443)),$J1443,0),IF(AND(11&gt;=$K1443,11&lt;=IF($L1443="",12,$L1443),MOD(11-$K1443,$N1443)=0),$J1443,0)))</f>
        <v>0</v>
      </c>
      <c r="Z1443" s="19" t="n">
        <f aca="false">IF(OR($M1443="",$M1443="ERR",$J1443="",$K1443="",$N1443=""),0,IF($N1443=0,IF(AND(OR(12=7,12=12),12&gt;=$K1443,12&lt;=IF($L1443="",12,$L1443)),$J1443,0),IF(AND(12&gt;=$K1443,12&lt;=IF($L1443="",12,$L1443),MOD(12-$K1443,$N1443)=0),$J1443,0)))</f>
        <v>0</v>
      </c>
      <c r="AA1443" s="36" t="n">
        <f aca="false">SUM(O1443:Z1443)</f>
        <v>0</v>
      </c>
      <c r="AB1443" s="15" t="str">
        <f aca="false">IF(AND($B1443="",$D1443="",$J1443=""),"",IF($B1443="","Falta código",IF(ISNA(MATCH($B1443,LST_COD,0)),"Código no registrado en Trabajadores",IF($E1443="","Concepto no está en el catálogo",IF($M1443="ERR","Retención de otro empleador: Origen = Otro empleador",IF(OR($J1443="",$K1443=""),"Falta monto o mes",IF(OR($K1443&lt;1,$K1443&gt;12),"Mes inicio inválido",IF(AND($L1443&lt;&gt;"",OR($L1443&lt;$K1443,$L1443&gt;12)),"Mes fin inválido",IF($N1443="","Falta frecuencia",IF(AND($G1443&lt;&gt;"Otro empleador",SUMPRODUCT(($O1443:$Z1443&lt;&gt;0)*(((COLUMN($O1443:$Z1443)-14)&lt;INDEX(Trabajadores!$M$6:$M$105,MATCH($B1443,LST_COD,0)))+((COLUMN($O1443:$Z1443)-14)&gt;INDEX(Trabajadores!$N$6:$N$105,MATCH($B1443,LST_COD,0)))))&gt;0),"Aviso: hay meses fuera del periodo laboral","OK"))))))))))</f>
        <v/>
      </c>
    </row>
    <row r="1444" customFormat="false" ht="15" hidden="false" customHeight="false" outlineLevel="0" collapsed="false">
      <c r="A1444" s="23" t="n">
        <v>1439</v>
      </c>
      <c r="B1444" s="7"/>
      <c r="C1444" s="35" t="str">
        <f aca="false">IF($B1444="","",IFERROR(INDEX(Trabajadores!$D$6:$D$105,MATCH($B1444,LST_COD,0)),"¿Código?"))</f>
        <v/>
      </c>
      <c r="D1444" s="30"/>
      <c r="E1444" s="9" t="str">
        <f aca="false">IF($D1444="","",IFERROR(VLOOKUP($D1444,CONC_TABLA,2,FALSE()),""))</f>
        <v/>
      </c>
      <c r="F1444" s="9" t="str">
        <f aca="false">IF($D1444="","",IFERROR(VLOOKUP($D1444,CONC_TABLA,3,FALSE()),""))</f>
        <v/>
      </c>
      <c r="G1444" s="30"/>
      <c r="H1444" s="30"/>
      <c r="I1444" s="30"/>
      <c r="J1444" s="29"/>
      <c r="K1444" s="28"/>
      <c r="L1444" s="28"/>
      <c r="M1444" s="9" t="str">
        <f aca="false">IF(OR($B1444="",$E1444=""),"",IF($E1444="INA","INA",IF($G1444="Otro empleador",IF($E1444="RET","RETO",IF($E1444="ORD","OTO","OTX")),IF($E1444="RET","ERR",$E1444))))</f>
        <v/>
      </c>
      <c r="N1444" s="9" t="str">
        <f aca="false">IF($I1444="","",IFERROR(VLOOKUP($I1444,FREC_TABLA,2,FALSE()),""))</f>
        <v/>
      </c>
      <c r="O1444" s="19" t="n">
        <f aca="false">IF(OR($M1444="",$M1444="ERR",$J1444="",$K1444="",$N1444=""),0,IF($N1444=0,IF(AND(OR(1=7,1=12),1&gt;=$K1444,1&lt;=IF($L1444="",12,$L1444)),$J1444,0),IF(AND(1&gt;=$K1444,1&lt;=IF($L1444="",12,$L1444),MOD(1-$K1444,$N1444)=0),$J1444,0)))</f>
        <v>0</v>
      </c>
      <c r="P1444" s="19" t="n">
        <f aca="false">IF(OR($M1444="",$M1444="ERR",$J1444="",$K1444="",$N1444=""),0,IF($N1444=0,IF(AND(OR(2=7,2=12),2&gt;=$K1444,2&lt;=IF($L1444="",12,$L1444)),$J1444,0),IF(AND(2&gt;=$K1444,2&lt;=IF($L1444="",12,$L1444),MOD(2-$K1444,$N1444)=0),$J1444,0)))</f>
        <v>0</v>
      </c>
      <c r="Q1444" s="19" t="n">
        <f aca="false">IF(OR($M1444="",$M1444="ERR",$J1444="",$K1444="",$N1444=""),0,IF($N1444=0,IF(AND(OR(3=7,3=12),3&gt;=$K1444,3&lt;=IF($L1444="",12,$L1444)),$J1444,0),IF(AND(3&gt;=$K1444,3&lt;=IF($L1444="",12,$L1444),MOD(3-$K1444,$N1444)=0),$J1444,0)))</f>
        <v>0</v>
      </c>
      <c r="R1444" s="19" t="n">
        <f aca="false">IF(OR($M1444="",$M1444="ERR",$J1444="",$K1444="",$N1444=""),0,IF($N1444=0,IF(AND(OR(4=7,4=12),4&gt;=$K1444,4&lt;=IF($L1444="",12,$L1444)),$J1444,0),IF(AND(4&gt;=$K1444,4&lt;=IF($L1444="",12,$L1444),MOD(4-$K1444,$N1444)=0),$J1444,0)))</f>
        <v>0</v>
      </c>
      <c r="S1444" s="19" t="n">
        <f aca="false">IF(OR($M1444="",$M1444="ERR",$J1444="",$K1444="",$N1444=""),0,IF($N1444=0,IF(AND(OR(5=7,5=12),5&gt;=$K1444,5&lt;=IF($L1444="",12,$L1444)),$J1444,0),IF(AND(5&gt;=$K1444,5&lt;=IF($L1444="",12,$L1444),MOD(5-$K1444,$N1444)=0),$J1444,0)))</f>
        <v>0</v>
      </c>
      <c r="T1444" s="19" t="n">
        <f aca="false">IF(OR($M1444="",$M1444="ERR",$J1444="",$K1444="",$N1444=""),0,IF($N1444=0,IF(AND(OR(6=7,6=12),6&gt;=$K1444,6&lt;=IF($L1444="",12,$L1444)),$J1444,0),IF(AND(6&gt;=$K1444,6&lt;=IF($L1444="",12,$L1444),MOD(6-$K1444,$N1444)=0),$J1444,0)))</f>
        <v>0</v>
      </c>
      <c r="U1444" s="19" t="n">
        <f aca="false">IF(OR($M1444="",$M1444="ERR",$J1444="",$K1444="",$N1444=""),0,IF($N1444=0,IF(AND(OR(7=7,7=12),7&gt;=$K1444,7&lt;=IF($L1444="",12,$L1444)),$J1444,0),IF(AND(7&gt;=$K1444,7&lt;=IF($L1444="",12,$L1444),MOD(7-$K1444,$N1444)=0),$J1444,0)))</f>
        <v>0</v>
      </c>
      <c r="V1444" s="19" t="n">
        <f aca="false">IF(OR($M1444="",$M1444="ERR",$J1444="",$K1444="",$N1444=""),0,IF($N1444=0,IF(AND(OR(8=7,8=12),8&gt;=$K1444,8&lt;=IF($L1444="",12,$L1444)),$J1444,0),IF(AND(8&gt;=$K1444,8&lt;=IF($L1444="",12,$L1444),MOD(8-$K1444,$N1444)=0),$J1444,0)))</f>
        <v>0</v>
      </c>
      <c r="W1444" s="19" t="n">
        <f aca="false">IF(OR($M1444="",$M1444="ERR",$J1444="",$K1444="",$N1444=""),0,IF($N1444=0,IF(AND(OR(9=7,9=12),9&gt;=$K1444,9&lt;=IF($L1444="",12,$L1444)),$J1444,0),IF(AND(9&gt;=$K1444,9&lt;=IF($L1444="",12,$L1444),MOD(9-$K1444,$N1444)=0),$J1444,0)))</f>
        <v>0</v>
      </c>
      <c r="X1444" s="19" t="n">
        <f aca="false">IF(OR($M1444="",$M1444="ERR",$J1444="",$K1444="",$N1444=""),0,IF($N1444=0,IF(AND(OR(10=7,10=12),10&gt;=$K1444,10&lt;=IF($L1444="",12,$L1444)),$J1444,0),IF(AND(10&gt;=$K1444,10&lt;=IF($L1444="",12,$L1444),MOD(10-$K1444,$N1444)=0),$J1444,0)))</f>
        <v>0</v>
      </c>
      <c r="Y1444" s="19" t="n">
        <f aca="false">IF(OR($M1444="",$M1444="ERR",$J1444="",$K1444="",$N1444=""),0,IF($N1444=0,IF(AND(OR(11=7,11=12),11&gt;=$K1444,11&lt;=IF($L1444="",12,$L1444)),$J1444,0),IF(AND(11&gt;=$K1444,11&lt;=IF($L1444="",12,$L1444),MOD(11-$K1444,$N1444)=0),$J1444,0)))</f>
        <v>0</v>
      </c>
      <c r="Z1444" s="19" t="n">
        <f aca="false">IF(OR($M1444="",$M1444="ERR",$J1444="",$K1444="",$N1444=""),0,IF($N1444=0,IF(AND(OR(12=7,12=12),12&gt;=$K1444,12&lt;=IF($L1444="",12,$L1444)),$J1444,0),IF(AND(12&gt;=$K1444,12&lt;=IF($L1444="",12,$L1444),MOD(12-$K1444,$N1444)=0),$J1444,0)))</f>
        <v>0</v>
      </c>
      <c r="AA1444" s="36" t="n">
        <f aca="false">SUM(O1444:Z1444)</f>
        <v>0</v>
      </c>
      <c r="AB1444" s="15" t="str">
        <f aca="false">IF(AND($B1444="",$D1444="",$J1444=""),"",IF($B1444="","Falta código",IF(ISNA(MATCH($B1444,LST_COD,0)),"Código no registrado en Trabajadores",IF($E1444="","Concepto no está en el catálogo",IF($M1444="ERR","Retención de otro empleador: Origen = Otro empleador",IF(OR($J1444="",$K1444=""),"Falta monto o mes",IF(OR($K1444&lt;1,$K1444&gt;12),"Mes inicio inválido",IF(AND($L1444&lt;&gt;"",OR($L1444&lt;$K1444,$L1444&gt;12)),"Mes fin inválido",IF($N1444="","Falta frecuencia",IF(AND($G1444&lt;&gt;"Otro empleador",SUMPRODUCT(($O1444:$Z1444&lt;&gt;0)*(((COLUMN($O1444:$Z1444)-14)&lt;INDEX(Trabajadores!$M$6:$M$105,MATCH($B1444,LST_COD,0)))+((COLUMN($O1444:$Z1444)-14)&gt;INDEX(Trabajadores!$N$6:$N$105,MATCH($B1444,LST_COD,0)))))&gt;0),"Aviso: hay meses fuera del periodo laboral","OK"))))))))))</f>
        <v/>
      </c>
    </row>
    <row r="1445" customFormat="false" ht="15" hidden="false" customHeight="false" outlineLevel="0" collapsed="false">
      <c r="A1445" s="23" t="n">
        <v>1440</v>
      </c>
      <c r="B1445" s="7"/>
      <c r="C1445" s="35" t="str">
        <f aca="false">IF($B1445="","",IFERROR(INDEX(Trabajadores!$D$6:$D$105,MATCH($B1445,LST_COD,0)),"¿Código?"))</f>
        <v/>
      </c>
      <c r="D1445" s="30"/>
      <c r="E1445" s="9" t="str">
        <f aca="false">IF($D1445="","",IFERROR(VLOOKUP($D1445,CONC_TABLA,2,FALSE()),""))</f>
        <v/>
      </c>
      <c r="F1445" s="9" t="str">
        <f aca="false">IF($D1445="","",IFERROR(VLOOKUP($D1445,CONC_TABLA,3,FALSE()),""))</f>
        <v/>
      </c>
      <c r="G1445" s="30"/>
      <c r="H1445" s="30"/>
      <c r="I1445" s="30"/>
      <c r="J1445" s="29"/>
      <c r="K1445" s="28"/>
      <c r="L1445" s="28"/>
      <c r="M1445" s="9" t="str">
        <f aca="false">IF(OR($B1445="",$E1445=""),"",IF($E1445="INA","INA",IF($G1445="Otro empleador",IF($E1445="RET","RETO",IF($E1445="ORD","OTO","OTX")),IF($E1445="RET","ERR",$E1445))))</f>
        <v/>
      </c>
      <c r="N1445" s="9" t="str">
        <f aca="false">IF($I1445="","",IFERROR(VLOOKUP($I1445,FREC_TABLA,2,FALSE()),""))</f>
        <v/>
      </c>
      <c r="O1445" s="19" t="n">
        <f aca="false">IF(OR($M1445="",$M1445="ERR",$J1445="",$K1445="",$N1445=""),0,IF($N1445=0,IF(AND(OR(1=7,1=12),1&gt;=$K1445,1&lt;=IF($L1445="",12,$L1445)),$J1445,0),IF(AND(1&gt;=$K1445,1&lt;=IF($L1445="",12,$L1445),MOD(1-$K1445,$N1445)=0),$J1445,0)))</f>
        <v>0</v>
      </c>
      <c r="P1445" s="19" t="n">
        <f aca="false">IF(OR($M1445="",$M1445="ERR",$J1445="",$K1445="",$N1445=""),0,IF($N1445=0,IF(AND(OR(2=7,2=12),2&gt;=$K1445,2&lt;=IF($L1445="",12,$L1445)),$J1445,0),IF(AND(2&gt;=$K1445,2&lt;=IF($L1445="",12,$L1445),MOD(2-$K1445,$N1445)=0),$J1445,0)))</f>
        <v>0</v>
      </c>
      <c r="Q1445" s="19" t="n">
        <f aca="false">IF(OR($M1445="",$M1445="ERR",$J1445="",$K1445="",$N1445=""),0,IF($N1445=0,IF(AND(OR(3=7,3=12),3&gt;=$K1445,3&lt;=IF($L1445="",12,$L1445)),$J1445,0),IF(AND(3&gt;=$K1445,3&lt;=IF($L1445="",12,$L1445),MOD(3-$K1445,$N1445)=0),$J1445,0)))</f>
        <v>0</v>
      </c>
      <c r="R1445" s="19" t="n">
        <f aca="false">IF(OR($M1445="",$M1445="ERR",$J1445="",$K1445="",$N1445=""),0,IF($N1445=0,IF(AND(OR(4=7,4=12),4&gt;=$K1445,4&lt;=IF($L1445="",12,$L1445)),$J1445,0),IF(AND(4&gt;=$K1445,4&lt;=IF($L1445="",12,$L1445),MOD(4-$K1445,$N1445)=0),$J1445,0)))</f>
        <v>0</v>
      </c>
      <c r="S1445" s="19" t="n">
        <f aca="false">IF(OR($M1445="",$M1445="ERR",$J1445="",$K1445="",$N1445=""),0,IF($N1445=0,IF(AND(OR(5=7,5=12),5&gt;=$K1445,5&lt;=IF($L1445="",12,$L1445)),$J1445,0),IF(AND(5&gt;=$K1445,5&lt;=IF($L1445="",12,$L1445),MOD(5-$K1445,$N1445)=0),$J1445,0)))</f>
        <v>0</v>
      </c>
      <c r="T1445" s="19" t="n">
        <f aca="false">IF(OR($M1445="",$M1445="ERR",$J1445="",$K1445="",$N1445=""),0,IF($N1445=0,IF(AND(OR(6=7,6=12),6&gt;=$K1445,6&lt;=IF($L1445="",12,$L1445)),$J1445,0),IF(AND(6&gt;=$K1445,6&lt;=IF($L1445="",12,$L1445),MOD(6-$K1445,$N1445)=0),$J1445,0)))</f>
        <v>0</v>
      </c>
      <c r="U1445" s="19" t="n">
        <f aca="false">IF(OR($M1445="",$M1445="ERR",$J1445="",$K1445="",$N1445=""),0,IF($N1445=0,IF(AND(OR(7=7,7=12),7&gt;=$K1445,7&lt;=IF($L1445="",12,$L1445)),$J1445,0),IF(AND(7&gt;=$K1445,7&lt;=IF($L1445="",12,$L1445),MOD(7-$K1445,$N1445)=0),$J1445,0)))</f>
        <v>0</v>
      </c>
      <c r="V1445" s="19" t="n">
        <f aca="false">IF(OR($M1445="",$M1445="ERR",$J1445="",$K1445="",$N1445=""),0,IF($N1445=0,IF(AND(OR(8=7,8=12),8&gt;=$K1445,8&lt;=IF($L1445="",12,$L1445)),$J1445,0),IF(AND(8&gt;=$K1445,8&lt;=IF($L1445="",12,$L1445),MOD(8-$K1445,$N1445)=0),$J1445,0)))</f>
        <v>0</v>
      </c>
      <c r="W1445" s="19" t="n">
        <f aca="false">IF(OR($M1445="",$M1445="ERR",$J1445="",$K1445="",$N1445=""),0,IF($N1445=0,IF(AND(OR(9=7,9=12),9&gt;=$K1445,9&lt;=IF($L1445="",12,$L1445)),$J1445,0),IF(AND(9&gt;=$K1445,9&lt;=IF($L1445="",12,$L1445),MOD(9-$K1445,$N1445)=0),$J1445,0)))</f>
        <v>0</v>
      </c>
      <c r="X1445" s="19" t="n">
        <f aca="false">IF(OR($M1445="",$M1445="ERR",$J1445="",$K1445="",$N1445=""),0,IF($N1445=0,IF(AND(OR(10=7,10=12),10&gt;=$K1445,10&lt;=IF($L1445="",12,$L1445)),$J1445,0),IF(AND(10&gt;=$K1445,10&lt;=IF($L1445="",12,$L1445),MOD(10-$K1445,$N1445)=0),$J1445,0)))</f>
        <v>0</v>
      </c>
      <c r="Y1445" s="19" t="n">
        <f aca="false">IF(OR($M1445="",$M1445="ERR",$J1445="",$K1445="",$N1445=""),0,IF($N1445=0,IF(AND(OR(11=7,11=12),11&gt;=$K1445,11&lt;=IF($L1445="",12,$L1445)),$J1445,0),IF(AND(11&gt;=$K1445,11&lt;=IF($L1445="",12,$L1445),MOD(11-$K1445,$N1445)=0),$J1445,0)))</f>
        <v>0</v>
      </c>
      <c r="Z1445" s="19" t="n">
        <f aca="false">IF(OR($M1445="",$M1445="ERR",$J1445="",$K1445="",$N1445=""),0,IF($N1445=0,IF(AND(OR(12=7,12=12),12&gt;=$K1445,12&lt;=IF($L1445="",12,$L1445)),$J1445,0),IF(AND(12&gt;=$K1445,12&lt;=IF($L1445="",12,$L1445),MOD(12-$K1445,$N1445)=0),$J1445,0)))</f>
        <v>0</v>
      </c>
      <c r="AA1445" s="36" t="n">
        <f aca="false">SUM(O1445:Z1445)</f>
        <v>0</v>
      </c>
      <c r="AB1445" s="15" t="str">
        <f aca="false">IF(AND($B1445="",$D1445="",$J1445=""),"",IF($B1445="","Falta código",IF(ISNA(MATCH($B1445,LST_COD,0)),"Código no registrado en Trabajadores",IF($E1445="","Concepto no está en el catálogo",IF($M1445="ERR","Retención de otro empleador: Origen = Otro empleador",IF(OR($J1445="",$K1445=""),"Falta monto o mes",IF(OR($K1445&lt;1,$K1445&gt;12),"Mes inicio inválido",IF(AND($L1445&lt;&gt;"",OR($L1445&lt;$K1445,$L1445&gt;12)),"Mes fin inválido",IF($N1445="","Falta frecuencia",IF(AND($G1445&lt;&gt;"Otro empleador",SUMPRODUCT(($O1445:$Z1445&lt;&gt;0)*(((COLUMN($O1445:$Z1445)-14)&lt;INDEX(Trabajadores!$M$6:$M$105,MATCH($B1445,LST_COD,0)))+((COLUMN($O1445:$Z1445)-14)&gt;INDEX(Trabajadores!$N$6:$N$105,MATCH($B1445,LST_COD,0)))))&gt;0),"Aviso: hay meses fuera del periodo laboral","OK"))))))))))</f>
        <v/>
      </c>
    </row>
    <row r="1446" customFormat="false" ht="15" hidden="false" customHeight="false" outlineLevel="0" collapsed="false">
      <c r="A1446" s="23" t="n">
        <v>1441</v>
      </c>
      <c r="B1446" s="7"/>
      <c r="C1446" s="35" t="str">
        <f aca="false">IF($B1446="","",IFERROR(INDEX(Trabajadores!$D$6:$D$105,MATCH($B1446,LST_COD,0)),"¿Código?"))</f>
        <v/>
      </c>
      <c r="D1446" s="30"/>
      <c r="E1446" s="9" t="str">
        <f aca="false">IF($D1446="","",IFERROR(VLOOKUP($D1446,CONC_TABLA,2,FALSE()),""))</f>
        <v/>
      </c>
      <c r="F1446" s="9" t="str">
        <f aca="false">IF($D1446="","",IFERROR(VLOOKUP($D1446,CONC_TABLA,3,FALSE()),""))</f>
        <v/>
      </c>
      <c r="G1446" s="30"/>
      <c r="H1446" s="30"/>
      <c r="I1446" s="30"/>
      <c r="J1446" s="29"/>
      <c r="K1446" s="28"/>
      <c r="L1446" s="28"/>
      <c r="M1446" s="9" t="str">
        <f aca="false">IF(OR($B1446="",$E1446=""),"",IF($E1446="INA","INA",IF($G1446="Otro empleador",IF($E1446="RET","RETO",IF($E1446="ORD","OTO","OTX")),IF($E1446="RET","ERR",$E1446))))</f>
        <v/>
      </c>
      <c r="N1446" s="9" t="str">
        <f aca="false">IF($I1446="","",IFERROR(VLOOKUP($I1446,FREC_TABLA,2,FALSE()),""))</f>
        <v/>
      </c>
      <c r="O1446" s="19" t="n">
        <f aca="false">IF(OR($M1446="",$M1446="ERR",$J1446="",$K1446="",$N1446=""),0,IF($N1446=0,IF(AND(OR(1=7,1=12),1&gt;=$K1446,1&lt;=IF($L1446="",12,$L1446)),$J1446,0),IF(AND(1&gt;=$K1446,1&lt;=IF($L1446="",12,$L1446),MOD(1-$K1446,$N1446)=0),$J1446,0)))</f>
        <v>0</v>
      </c>
      <c r="P1446" s="19" t="n">
        <f aca="false">IF(OR($M1446="",$M1446="ERR",$J1446="",$K1446="",$N1446=""),0,IF($N1446=0,IF(AND(OR(2=7,2=12),2&gt;=$K1446,2&lt;=IF($L1446="",12,$L1446)),$J1446,0),IF(AND(2&gt;=$K1446,2&lt;=IF($L1446="",12,$L1446),MOD(2-$K1446,$N1446)=0),$J1446,0)))</f>
        <v>0</v>
      </c>
      <c r="Q1446" s="19" t="n">
        <f aca="false">IF(OR($M1446="",$M1446="ERR",$J1446="",$K1446="",$N1446=""),0,IF($N1446=0,IF(AND(OR(3=7,3=12),3&gt;=$K1446,3&lt;=IF($L1446="",12,$L1446)),$J1446,0),IF(AND(3&gt;=$K1446,3&lt;=IF($L1446="",12,$L1446),MOD(3-$K1446,$N1446)=0),$J1446,0)))</f>
        <v>0</v>
      </c>
      <c r="R1446" s="19" t="n">
        <f aca="false">IF(OR($M1446="",$M1446="ERR",$J1446="",$K1446="",$N1446=""),0,IF($N1446=0,IF(AND(OR(4=7,4=12),4&gt;=$K1446,4&lt;=IF($L1446="",12,$L1446)),$J1446,0),IF(AND(4&gt;=$K1446,4&lt;=IF($L1446="",12,$L1446),MOD(4-$K1446,$N1446)=0),$J1446,0)))</f>
        <v>0</v>
      </c>
      <c r="S1446" s="19" t="n">
        <f aca="false">IF(OR($M1446="",$M1446="ERR",$J1446="",$K1446="",$N1446=""),0,IF($N1446=0,IF(AND(OR(5=7,5=12),5&gt;=$K1446,5&lt;=IF($L1446="",12,$L1446)),$J1446,0),IF(AND(5&gt;=$K1446,5&lt;=IF($L1446="",12,$L1446),MOD(5-$K1446,$N1446)=0),$J1446,0)))</f>
        <v>0</v>
      </c>
      <c r="T1446" s="19" t="n">
        <f aca="false">IF(OR($M1446="",$M1446="ERR",$J1446="",$K1446="",$N1446=""),0,IF($N1446=0,IF(AND(OR(6=7,6=12),6&gt;=$K1446,6&lt;=IF($L1446="",12,$L1446)),$J1446,0),IF(AND(6&gt;=$K1446,6&lt;=IF($L1446="",12,$L1446),MOD(6-$K1446,$N1446)=0),$J1446,0)))</f>
        <v>0</v>
      </c>
      <c r="U1446" s="19" t="n">
        <f aca="false">IF(OR($M1446="",$M1446="ERR",$J1446="",$K1446="",$N1446=""),0,IF($N1446=0,IF(AND(OR(7=7,7=12),7&gt;=$K1446,7&lt;=IF($L1446="",12,$L1446)),$J1446,0),IF(AND(7&gt;=$K1446,7&lt;=IF($L1446="",12,$L1446),MOD(7-$K1446,$N1446)=0),$J1446,0)))</f>
        <v>0</v>
      </c>
      <c r="V1446" s="19" t="n">
        <f aca="false">IF(OR($M1446="",$M1446="ERR",$J1446="",$K1446="",$N1446=""),0,IF($N1446=0,IF(AND(OR(8=7,8=12),8&gt;=$K1446,8&lt;=IF($L1446="",12,$L1446)),$J1446,0),IF(AND(8&gt;=$K1446,8&lt;=IF($L1446="",12,$L1446),MOD(8-$K1446,$N1446)=0),$J1446,0)))</f>
        <v>0</v>
      </c>
      <c r="W1446" s="19" t="n">
        <f aca="false">IF(OR($M1446="",$M1446="ERR",$J1446="",$K1446="",$N1446=""),0,IF($N1446=0,IF(AND(OR(9=7,9=12),9&gt;=$K1446,9&lt;=IF($L1446="",12,$L1446)),$J1446,0),IF(AND(9&gt;=$K1446,9&lt;=IF($L1446="",12,$L1446),MOD(9-$K1446,$N1446)=0),$J1446,0)))</f>
        <v>0</v>
      </c>
      <c r="X1446" s="19" t="n">
        <f aca="false">IF(OR($M1446="",$M1446="ERR",$J1446="",$K1446="",$N1446=""),0,IF($N1446=0,IF(AND(OR(10=7,10=12),10&gt;=$K1446,10&lt;=IF($L1446="",12,$L1446)),$J1446,0),IF(AND(10&gt;=$K1446,10&lt;=IF($L1446="",12,$L1446),MOD(10-$K1446,$N1446)=0),$J1446,0)))</f>
        <v>0</v>
      </c>
      <c r="Y1446" s="19" t="n">
        <f aca="false">IF(OR($M1446="",$M1446="ERR",$J1446="",$K1446="",$N1446=""),0,IF($N1446=0,IF(AND(OR(11=7,11=12),11&gt;=$K1446,11&lt;=IF($L1446="",12,$L1446)),$J1446,0),IF(AND(11&gt;=$K1446,11&lt;=IF($L1446="",12,$L1446),MOD(11-$K1446,$N1446)=0),$J1446,0)))</f>
        <v>0</v>
      </c>
      <c r="Z1446" s="19" t="n">
        <f aca="false">IF(OR($M1446="",$M1446="ERR",$J1446="",$K1446="",$N1446=""),0,IF($N1446=0,IF(AND(OR(12=7,12=12),12&gt;=$K1446,12&lt;=IF($L1446="",12,$L1446)),$J1446,0),IF(AND(12&gt;=$K1446,12&lt;=IF($L1446="",12,$L1446),MOD(12-$K1446,$N1446)=0),$J1446,0)))</f>
        <v>0</v>
      </c>
      <c r="AA1446" s="36" t="n">
        <f aca="false">SUM(O1446:Z1446)</f>
        <v>0</v>
      </c>
      <c r="AB1446" s="15" t="str">
        <f aca="false">IF(AND($B1446="",$D1446="",$J1446=""),"",IF($B1446="","Falta código",IF(ISNA(MATCH($B1446,LST_COD,0)),"Código no registrado en Trabajadores",IF($E1446="","Concepto no está en el catálogo",IF($M1446="ERR","Retención de otro empleador: Origen = Otro empleador",IF(OR($J1446="",$K1446=""),"Falta monto o mes",IF(OR($K1446&lt;1,$K1446&gt;12),"Mes inicio inválido",IF(AND($L1446&lt;&gt;"",OR($L1446&lt;$K1446,$L1446&gt;12)),"Mes fin inválido",IF($N1446="","Falta frecuencia",IF(AND($G1446&lt;&gt;"Otro empleador",SUMPRODUCT(($O1446:$Z1446&lt;&gt;0)*(((COLUMN($O1446:$Z1446)-14)&lt;INDEX(Trabajadores!$M$6:$M$105,MATCH($B1446,LST_COD,0)))+((COLUMN($O1446:$Z1446)-14)&gt;INDEX(Trabajadores!$N$6:$N$105,MATCH($B1446,LST_COD,0)))))&gt;0),"Aviso: hay meses fuera del periodo laboral","OK"))))))))))</f>
        <v/>
      </c>
    </row>
    <row r="1447" customFormat="false" ht="15" hidden="false" customHeight="false" outlineLevel="0" collapsed="false">
      <c r="A1447" s="23" t="n">
        <v>1442</v>
      </c>
      <c r="B1447" s="7"/>
      <c r="C1447" s="35" t="str">
        <f aca="false">IF($B1447="","",IFERROR(INDEX(Trabajadores!$D$6:$D$105,MATCH($B1447,LST_COD,0)),"¿Código?"))</f>
        <v/>
      </c>
      <c r="D1447" s="30"/>
      <c r="E1447" s="9" t="str">
        <f aca="false">IF($D1447="","",IFERROR(VLOOKUP($D1447,CONC_TABLA,2,FALSE()),""))</f>
        <v/>
      </c>
      <c r="F1447" s="9" t="str">
        <f aca="false">IF($D1447="","",IFERROR(VLOOKUP($D1447,CONC_TABLA,3,FALSE()),""))</f>
        <v/>
      </c>
      <c r="G1447" s="30"/>
      <c r="H1447" s="30"/>
      <c r="I1447" s="30"/>
      <c r="J1447" s="29"/>
      <c r="K1447" s="28"/>
      <c r="L1447" s="28"/>
      <c r="M1447" s="9" t="str">
        <f aca="false">IF(OR($B1447="",$E1447=""),"",IF($E1447="INA","INA",IF($G1447="Otro empleador",IF($E1447="RET","RETO",IF($E1447="ORD","OTO","OTX")),IF($E1447="RET","ERR",$E1447))))</f>
        <v/>
      </c>
      <c r="N1447" s="9" t="str">
        <f aca="false">IF($I1447="","",IFERROR(VLOOKUP($I1447,FREC_TABLA,2,FALSE()),""))</f>
        <v/>
      </c>
      <c r="O1447" s="19" t="n">
        <f aca="false">IF(OR($M1447="",$M1447="ERR",$J1447="",$K1447="",$N1447=""),0,IF($N1447=0,IF(AND(OR(1=7,1=12),1&gt;=$K1447,1&lt;=IF($L1447="",12,$L1447)),$J1447,0),IF(AND(1&gt;=$K1447,1&lt;=IF($L1447="",12,$L1447),MOD(1-$K1447,$N1447)=0),$J1447,0)))</f>
        <v>0</v>
      </c>
      <c r="P1447" s="19" t="n">
        <f aca="false">IF(OR($M1447="",$M1447="ERR",$J1447="",$K1447="",$N1447=""),0,IF($N1447=0,IF(AND(OR(2=7,2=12),2&gt;=$K1447,2&lt;=IF($L1447="",12,$L1447)),$J1447,0),IF(AND(2&gt;=$K1447,2&lt;=IF($L1447="",12,$L1447),MOD(2-$K1447,$N1447)=0),$J1447,0)))</f>
        <v>0</v>
      </c>
      <c r="Q1447" s="19" t="n">
        <f aca="false">IF(OR($M1447="",$M1447="ERR",$J1447="",$K1447="",$N1447=""),0,IF($N1447=0,IF(AND(OR(3=7,3=12),3&gt;=$K1447,3&lt;=IF($L1447="",12,$L1447)),$J1447,0),IF(AND(3&gt;=$K1447,3&lt;=IF($L1447="",12,$L1447),MOD(3-$K1447,$N1447)=0),$J1447,0)))</f>
        <v>0</v>
      </c>
      <c r="R1447" s="19" t="n">
        <f aca="false">IF(OR($M1447="",$M1447="ERR",$J1447="",$K1447="",$N1447=""),0,IF($N1447=0,IF(AND(OR(4=7,4=12),4&gt;=$K1447,4&lt;=IF($L1447="",12,$L1447)),$J1447,0),IF(AND(4&gt;=$K1447,4&lt;=IF($L1447="",12,$L1447),MOD(4-$K1447,$N1447)=0),$J1447,0)))</f>
        <v>0</v>
      </c>
      <c r="S1447" s="19" t="n">
        <f aca="false">IF(OR($M1447="",$M1447="ERR",$J1447="",$K1447="",$N1447=""),0,IF($N1447=0,IF(AND(OR(5=7,5=12),5&gt;=$K1447,5&lt;=IF($L1447="",12,$L1447)),$J1447,0),IF(AND(5&gt;=$K1447,5&lt;=IF($L1447="",12,$L1447),MOD(5-$K1447,$N1447)=0),$J1447,0)))</f>
        <v>0</v>
      </c>
      <c r="T1447" s="19" t="n">
        <f aca="false">IF(OR($M1447="",$M1447="ERR",$J1447="",$K1447="",$N1447=""),0,IF($N1447=0,IF(AND(OR(6=7,6=12),6&gt;=$K1447,6&lt;=IF($L1447="",12,$L1447)),$J1447,0),IF(AND(6&gt;=$K1447,6&lt;=IF($L1447="",12,$L1447),MOD(6-$K1447,$N1447)=0),$J1447,0)))</f>
        <v>0</v>
      </c>
      <c r="U1447" s="19" t="n">
        <f aca="false">IF(OR($M1447="",$M1447="ERR",$J1447="",$K1447="",$N1447=""),0,IF($N1447=0,IF(AND(OR(7=7,7=12),7&gt;=$K1447,7&lt;=IF($L1447="",12,$L1447)),$J1447,0),IF(AND(7&gt;=$K1447,7&lt;=IF($L1447="",12,$L1447),MOD(7-$K1447,$N1447)=0),$J1447,0)))</f>
        <v>0</v>
      </c>
      <c r="V1447" s="19" t="n">
        <f aca="false">IF(OR($M1447="",$M1447="ERR",$J1447="",$K1447="",$N1447=""),0,IF($N1447=0,IF(AND(OR(8=7,8=12),8&gt;=$K1447,8&lt;=IF($L1447="",12,$L1447)),$J1447,0),IF(AND(8&gt;=$K1447,8&lt;=IF($L1447="",12,$L1447),MOD(8-$K1447,$N1447)=0),$J1447,0)))</f>
        <v>0</v>
      </c>
      <c r="W1447" s="19" t="n">
        <f aca="false">IF(OR($M1447="",$M1447="ERR",$J1447="",$K1447="",$N1447=""),0,IF($N1447=0,IF(AND(OR(9=7,9=12),9&gt;=$K1447,9&lt;=IF($L1447="",12,$L1447)),$J1447,0),IF(AND(9&gt;=$K1447,9&lt;=IF($L1447="",12,$L1447),MOD(9-$K1447,$N1447)=0),$J1447,0)))</f>
        <v>0</v>
      </c>
      <c r="X1447" s="19" t="n">
        <f aca="false">IF(OR($M1447="",$M1447="ERR",$J1447="",$K1447="",$N1447=""),0,IF($N1447=0,IF(AND(OR(10=7,10=12),10&gt;=$K1447,10&lt;=IF($L1447="",12,$L1447)),$J1447,0),IF(AND(10&gt;=$K1447,10&lt;=IF($L1447="",12,$L1447),MOD(10-$K1447,$N1447)=0),$J1447,0)))</f>
        <v>0</v>
      </c>
      <c r="Y1447" s="19" t="n">
        <f aca="false">IF(OR($M1447="",$M1447="ERR",$J1447="",$K1447="",$N1447=""),0,IF($N1447=0,IF(AND(OR(11=7,11=12),11&gt;=$K1447,11&lt;=IF($L1447="",12,$L1447)),$J1447,0),IF(AND(11&gt;=$K1447,11&lt;=IF($L1447="",12,$L1447),MOD(11-$K1447,$N1447)=0),$J1447,0)))</f>
        <v>0</v>
      </c>
      <c r="Z1447" s="19" t="n">
        <f aca="false">IF(OR($M1447="",$M1447="ERR",$J1447="",$K1447="",$N1447=""),0,IF($N1447=0,IF(AND(OR(12=7,12=12),12&gt;=$K1447,12&lt;=IF($L1447="",12,$L1447)),$J1447,0),IF(AND(12&gt;=$K1447,12&lt;=IF($L1447="",12,$L1447),MOD(12-$K1447,$N1447)=0),$J1447,0)))</f>
        <v>0</v>
      </c>
      <c r="AA1447" s="36" t="n">
        <f aca="false">SUM(O1447:Z1447)</f>
        <v>0</v>
      </c>
      <c r="AB1447" s="15" t="str">
        <f aca="false">IF(AND($B1447="",$D1447="",$J1447=""),"",IF($B1447="","Falta código",IF(ISNA(MATCH($B1447,LST_COD,0)),"Código no registrado en Trabajadores",IF($E1447="","Concepto no está en el catálogo",IF($M1447="ERR","Retención de otro empleador: Origen = Otro empleador",IF(OR($J1447="",$K1447=""),"Falta monto o mes",IF(OR($K1447&lt;1,$K1447&gt;12),"Mes inicio inválido",IF(AND($L1447&lt;&gt;"",OR($L1447&lt;$K1447,$L1447&gt;12)),"Mes fin inválido",IF($N1447="","Falta frecuencia",IF(AND($G1447&lt;&gt;"Otro empleador",SUMPRODUCT(($O1447:$Z1447&lt;&gt;0)*(((COLUMN($O1447:$Z1447)-14)&lt;INDEX(Trabajadores!$M$6:$M$105,MATCH($B1447,LST_COD,0)))+((COLUMN($O1447:$Z1447)-14)&gt;INDEX(Trabajadores!$N$6:$N$105,MATCH($B1447,LST_COD,0)))))&gt;0),"Aviso: hay meses fuera del periodo laboral","OK"))))))))))</f>
        <v/>
      </c>
    </row>
    <row r="1448" customFormat="false" ht="15" hidden="false" customHeight="false" outlineLevel="0" collapsed="false">
      <c r="A1448" s="23" t="n">
        <v>1443</v>
      </c>
      <c r="B1448" s="7"/>
      <c r="C1448" s="35" t="str">
        <f aca="false">IF($B1448="","",IFERROR(INDEX(Trabajadores!$D$6:$D$105,MATCH($B1448,LST_COD,0)),"¿Código?"))</f>
        <v/>
      </c>
      <c r="D1448" s="30"/>
      <c r="E1448" s="9" t="str">
        <f aca="false">IF($D1448="","",IFERROR(VLOOKUP($D1448,CONC_TABLA,2,FALSE()),""))</f>
        <v/>
      </c>
      <c r="F1448" s="9" t="str">
        <f aca="false">IF($D1448="","",IFERROR(VLOOKUP($D1448,CONC_TABLA,3,FALSE()),""))</f>
        <v/>
      </c>
      <c r="G1448" s="30"/>
      <c r="H1448" s="30"/>
      <c r="I1448" s="30"/>
      <c r="J1448" s="29"/>
      <c r="K1448" s="28"/>
      <c r="L1448" s="28"/>
      <c r="M1448" s="9" t="str">
        <f aca="false">IF(OR($B1448="",$E1448=""),"",IF($E1448="INA","INA",IF($G1448="Otro empleador",IF($E1448="RET","RETO",IF($E1448="ORD","OTO","OTX")),IF($E1448="RET","ERR",$E1448))))</f>
        <v/>
      </c>
      <c r="N1448" s="9" t="str">
        <f aca="false">IF($I1448="","",IFERROR(VLOOKUP($I1448,FREC_TABLA,2,FALSE()),""))</f>
        <v/>
      </c>
      <c r="O1448" s="19" t="n">
        <f aca="false">IF(OR($M1448="",$M1448="ERR",$J1448="",$K1448="",$N1448=""),0,IF($N1448=0,IF(AND(OR(1=7,1=12),1&gt;=$K1448,1&lt;=IF($L1448="",12,$L1448)),$J1448,0),IF(AND(1&gt;=$K1448,1&lt;=IF($L1448="",12,$L1448),MOD(1-$K1448,$N1448)=0),$J1448,0)))</f>
        <v>0</v>
      </c>
      <c r="P1448" s="19" t="n">
        <f aca="false">IF(OR($M1448="",$M1448="ERR",$J1448="",$K1448="",$N1448=""),0,IF($N1448=0,IF(AND(OR(2=7,2=12),2&gt;=$K1448,2&lt;=IF($L1448="",12,$L1448)),$J1448,0),IF(AND(2&gt;=$K1448,2&lt;=IF($L1448="",12,$L1448),MOD(2-$K1448,$N1448)=0),$J1448,0)))</f>
        <v>0</v>
      </c>
      <c r="Q1448" s="19" t="n">
        <f aca="false">IF(OR($M1448="",$M1448="ERR",$J1448="",$K1448="",$N1448=""),0,IF($N1448=0,IF(AND(OR(3=7,3=12),3&gt;=$K1448,3&lt;=IF($L1448="",12,$L1448)),$J1448,0),IF(AND(3&gt;=$K1448,3&lt;=IF($L1448="",12,$L1448),MOD(3-$K1448,$N1448)=0),$J1448,0)))</f>
        <v>0</v>
      </c>
      <c r="R1448" s="19" t="n">
        <f aca="false">IF(OR($M1448="",$M1448="ERR",$J1448="",$K1448="",$N1448=""),0,IF($N1448=0,IF(AND(OR(4=7,4=12),4&gt;=$K1448,4&lt;=IF($L1448="",12,$L1448)),$J1448,0),IF(AND(4&gt;=$K1448,4&lt;=IF($L1448="",12,$L1448),MOD(4-$K1448,$N1448)=0),$J1448,0)))</f>
        <v>0</v>
      </c>
      <c r="S1448" s="19" t="n">
        <f aca="false">IF(OR($M1448="",$M1448="ERR",$J1448="",$K1448="",$N1448=""),0,IF($N1448=0,IF(AND(OR(5=7,5=12),5&gt;=$K1448,5&lt;=IF($L1448="",12,$L1448)),$J1448,0),IF(AND(5&gt;=$K1448,5&lt;=IF($L1448="",12,$L1448),MOD(5-$K1448,$N1448)=0),$J1448,0)))</f>
        <v>0</v>
      </c>
      <c r="T1448" s="19" t="n">
        <f aca="false">IF(OR($M1448="",$M1448="ERR",$J1448="",$K1448="",$N1448=""),0,IF($N1448=0,IF(AND(OR(6=7,6=12),6&gt;=$K1448,6&lt;=IF($L1448="",12,$L1448)),$J1448,0),IF(AND(6&gt;=$K1448,6&lt;=IF($L1448="",12,$L1448),MOD(6-$K1448,$N1448)=0),$J1448,0)))</f>
        <v>0</v>
      </c>
      <c r="U1448" s="19" t="n">
        <f aca="false">IF(OR($M1448="",$M1448="ERR",$J1448="",$K1448="",$N1448=""),0,IF($N1448=0,IF(AND(OR(7=7,7=12),7&gt;=$K1448,7&lt;=IF($L1448="",12,$L1448)),$J1448,0),IF(AND(7&gt;=$K1448,7&lt;=IF($L1448="",12,$L1448),MOD(7-$K1448,$N1448)=0),$J1448,0)))</f>
        <v>0</v>
      </c>
      <c r="V1448" s="19" t="n">
        <f aca="false">IF(OR($M1448="",$M1448="ERR",$J1448="",$K1448="",$N1448=""),0,IF($N1448=0,IF(AND(OR(8=7,8=12),8&gt;=$K1448,8&lt;=IF($L1448="",12,$L1448)),$J1448,0),IF(AND(8&gt;=$K1448,8&lt;=IF($L1448="",12,$L1448),MOD(8-$K1448,$N1448)=0),$J1448,0)))</f>
        <v>0</v>
      </c>
      <c r="W1448" s="19" t="n">
        <f aca="false">IF(OR($M1448="",$M1448="ERR",$J1448="",$K1448="",$N1448=""),0,IF($N1448=0,IF(AND(OR(9=7,9=12),9&gt;=$K1448,9&lt;=IF($L1448="",12,$L1448)),$J1448,0),IF(AND(9&gt;=$K1448,9&lt;=IF($L1448="",12,$L1448),MOD(9-$K1448,$N1448)=0),$J1448,0)))</f>
        <v>0</v>
      </c>
      <c r="X1448" s="19" t="n">
        <f aca="false">IF(OR($M1448="",$M1448="ERR",$J1448="",$K1448="",$N1448=""),0,IF($N1448=0,IF(AND(OR(10=7,10=12),10&gt;=$K1448,10&lt;=IF($L1448="",12,$L1448)),$J1448,0),IF(AND(10&gt;=$K1448,10&lt;=IF($L1448="",12,$L1448),MOD(10-$K1448,$N1448)=0),$J1448,0)))</f>
        <v>0</v>
      </c>
      <c r="Y1448" s="19" t="n">
        <f aca="false">IF(OR($M1448="",$M1448="ERR",$J1448="",$K1448="",$N1448=""),0,IF($N1448=0,IF(AND(OR(11=7,11=12),11&gt;=$K1448,11&lt;=IF($L1448="",12,$L1448)),$J1448,0),IF(AND(11&gt;=$K1448,11&lt;=IF($L1448="",12,$L1448),MOD(11-$K1448,$N1448)=0),$J1448,0)))</f>
        <v>0</v>
      </c>
      <c r="Z1448" s="19" t="n">
        <f aca="false">IF(OR($M1448="",$M1448="ERR",$J1448="",$K1448="",$N1448=""),0,IF($N1448=0,IF(AND(OR(12=7,12=12),12&gt;=$K1448,12&lt;=IF($L1448="",12,$L1448)),$J1448,0),IF(AND(12&gt;=$K1448,12&lt;=IF($L1448="",12,$L1448),MOD(12-$K1448,$N1448)=0),$J1448,0)))</f>
        <v>0</v>
      </c>
      <c r="AA1448" s="36" t="n">
        <f aca="false">SUM(O1448:Z1448)</f>
        <v>0</v>
      </c>
      <c r="AB1448" s="15" t="str">
        <f aca="false">IF(AND($B1448="",$D1448="",$J1448=""),"",IF($B1448="","Falta código",IF(ISNA(MATCH($B1448,LST_COD,0)),"Código no registrado en Trabajadores",IF($E1448="","Concepto no está en el catálogo",IF($M1448="ERR","Retención de otro empleador: Origen = Otro empleador",IF(OR($J1448="",$K1448=""),"Falta monto o mes",IF(OR($K1448&lt;1,$K1448&gt;12),"Mes inicio inválido",IF(AND($L1448&lt;&gt;"",OR($L1448&lt;$K1448,$L1448&gt;12)),"Mes fin inválido",IF($N1448="","Falta frecuencia",IF(AND($G1448&lt;&gt;"Otro empleador",SUMPRODUCT(($O1448:$Z1448&lt;&gt;0)*(((COLUMN($O1448:$Z1448)-14)&lt;INDEX(Trabajadores!$M$6:$M$105,MATCH($B1448,LST_COD,0)))+((COLUMN($O1448:$Z1448)-14)&gt;INDEX(Trabajadores!$N$6:$N$105,MATCH($B1448,LST_COD,0)))))&gt;0),"Aviso: hay meses fuera del periodo laboral","OK"))))))))))</f>
        <v/>
      </c>
    </row>
    <row r="1449" customFormat="false" ht="15" hidden="false" customHeight="false" outlineLevel="0" collapsed="false">
      <c r="A1449" s="23" t="n">
        <v>1444</v>
      </c>
      <c r="B1449" s="7"/>
      <c r="C1449" s="35" t="str">
        <f aca="false">IF($B1449="","",IFERROR(INDEX(Trabajadores!$D$6:$D$105,MATCH($B1449,LST_COD,0)),"¿Código?"))</f>
        <v/>
      </c>
      <c r="D1449" s="30"/>
      <c r="E1449" s="9" t="str">
        <f aca="false">IF($D1449="","",IFERROR(VLOOKUP($D1449,CONC_TABLA,2,FALSE()),""))</f>
        <v/>
      </c>
      <c r="F1449" s="9" t="str">
        <f aca="false">IF($D1449="","",IFERROR(VLOOKUP($D1449,CONC_TABLA,3,FALSE()),""))</f>
        <v/>
      </c>
      <c r="G1449" s="30"/>
      <c r="H1449" s="30"/>
      <c r="I1449" s="30"/>
      <c r="J1449" s="29"/>
      <c r="K1449" s="28"/>
      <c r="L1449" s="28"/>
      <c r="M1449" s="9" t="str">
        <f aca="false">IF(OR($B1449="",$E1449=""),"",IF($E1449="INA","INA",IF($G1449="Otro empleador",IF($E1449="RET","RETO",IF($E1449="ORD","OTO","OTX")),IF($E1449="RET","ERR",$E1449))))</f>
        <v/>
      </c>
      <c r="N1449" s="9" t="str">
        <f aca="false">IF($I1449="","",IFERROR(VLOOKUP($I1449,FREC_TABLA,2,FALSE()),""))</f>
        <v/>
      </c>
      <c r="O1449" s="19" t="n">
        <f aca="false">IF(OR($M1449="",$M1449="ERR",$J1449="",$K1449="",$N1449=""),0,IF($N1449=0,IF(AND(OR(1=7,1=12),1&gt;=$K1449,1&lt;=IF($L1449="",12,$L1449)),$J1449,0),IF(AND(1&gt;=$K1449,1&lt;=IF($L1449="",12,$L1449),MOD(1-$K1449,$N1449)=0),$J1449,0)))</f>
        <v>0</v>
      </c>
      <c r="P1449" s="19" t="n">
        <f aca="false">IF(OR($M1449="",$M1449="ERR",$J1449="",$K1449="",$N1449=""),0,IF($N1449=0,IF(AND(OR(2=7,2=12),2&gt;=$K1449,2&lt;=IF($L1449="",12,$L1449)),$J1449,0),IF(AND(2&gt;=$K1449,2&lt;=IF($L1449="",12,$L1449),MOD(2-$K1449,$N1449)=0),$J1449,0)))</f>
        <v>0</v>
      </c>
      <c r="Q1449" s="19" t="n">
        <f aca="false">IF(OR($M1449="",$M1449="ERR",$J1449="",$K1449="",$N1449=""),0,IF($N1449=0,IF(AND(OR(3=7,3=12),3&gt;=$K1449,3&lt;=IF($L1449="",12,$L1449)),$J1449,0),IF(AND(3&gt;=$K1449,3&lt;=IF($L1449="",12,$L1449),MOD(3-$K1449,$N1449)=0),$J1449,0)))</f>
        <v>0</v>
      </c>
      <c r="R1449" s="19" t="n">
        <f aca="false">IF(OR($M1449="",$M1449="ERR",$J1449="",$K1449="",$N1449=""),0,IF($N1449=0,IF(AND(OR(4=7,4=12),4&gt;=$K1449,4&lt;=IF($L1449="",12,$L1449)),$J1449,0),IF(AND(4&gt;=$K1449,4&lt;=IF($L1449="",12,$L1449),MOD(4-$K1449,$N1449)=0),$J1449,0)))</f>
        <v>0</v>
      </c>
      <c r="S1449" s="19" t="n">
        <f aca="false">IF(OR($M1449="",$M1449="ERR",$J1449="",$K1449="",$N1449=""),0,IF($N1449=0,IF(AND(OR(5=7,5=12),5&gt;=$K1449,5&lt;=IF($L1449="",12,$L1449)),$J1449,0),IF(AND(5&gt;=$K1449,5&lt;=IF($L1449="",12,$L1449),MOD(5-$K1449,$N1449)=0),$J1449,0)))</f>
        <v>0</v>
      </c>
      <c r="T1449" s="19" t="n">
        <f aca="false">IF(OR($M1449="",$M1449="ERR",$J1449="",$K1449="",$N1449=""),0,IF($N1449=0,IF(AND(OR(6=7,6=12),6&gt;=$K1449,6&lt;=IF($L1449="",12,$L1449)),$J1449,0),IF(AND(6&gt;=$K1449,6&lt;=IF($L1449="",12,$L1449),MOD(6-$K1449,$N1449)=0),$J1449,0)))</f>
        <v>0</v>
      </c>
      <c r="U1449" s="19" t="n">
        <f aca="false">IF(OR($M1449="",$M1449="ERR",$J1449="",$K1449="",$N1449=""),0,IF($N1449=0,IF(AND(OR(7=7,7=12),7&gt;=$K1449,7&lt;=IF($L1449="",12,$L1449)),$J1449,0),IF(AND(7&gt;=$K1449,7&lt;=IF($L1449="",12,$L1449),MOD(7-$K1449,$N1449)=0),$J1449,0)))</f>
        <v>0</v>
      </c>
      <c r="V1449" s="19" t="n">
        <f aca="false">IF(OR($M1449="",$M1449="ERR",$J1449="",$K1449="",$N1449=""),0,IF($N1449=0,IF(AND(OR(8=7,8=12),8&gt;=$K1449,8&lt;=IF($L1449="",12,$L1449)),$J1449,0),IF(AND(8&gt;=$K1449,8&lt;=IF($L1449="",12,$L1449),MOD(8-$K1449,$N1449)=0),$J1449,0)))</f>
        <v>0</v>
      </c>
      <c r="W1449" s="19" t="n">
        <f aca="false">IF(OR($M1449="",$M1449="ERR",$J1449="",$K1449="",$N1449=""),0,IF($N1449=0,IF(AND(OR(9=7,9=12),9&gt;=$K1449,9&lt;=IF($L1449="",12,$L1449)),$J1449,0),IF(AND(9&gt;=$K1449,9&lt;=IF($L1449="",12,$L1449),MOD(9-$K1449,$N1449)=0),$J1449,0)))</f>
        <v>0</v>
      </c>
      <c r="X1449" s="19" t="n">
        <f aca="false">IF(OR($M1449="",$M1449="ERR",$J1449="",$K1449="",$N1449=""),0,IF($N1449=0,IF(AND(OR(10=7,10=12),10&gt;=$K1449,10&lt;=IF($L1449="",12,$L1449)),$J1449,0),IF(AND(10&gt;=$K1449,10&lt;=IF($L1449="",12,$L1449),MOD(10-$K1449,$N1449)=0),$J1449,0)))</f>
        <v>0</v>
      </c>
      <c r="Y1449" s="19" t="n">
        <f aca="false">IF(OR($M1449="",$M1449="ERR",$J1449="",$K1449="",$N1449=""),0,IF($N1449=0,IF(AND(OR(11=7,11=12),11&gt;=$K1449,11&lt;=IF($L1449="",12,$L1449)),$J1449,0),IF(AND(11&gt;=$K1449,11&lt;=IF($L1449="",12,$L1449),MOD(11-$K1449,$N1449)=0),$J1449,0)))</f>
        <v>0</v>
      </c>
      <c r="Z1449" s="19" t="n">
        <f aca="false">IF(OR($M1449="",$M1449="ERR",$J1449="",$K1449="",$N1449=""),0,IF($N1449=0,IF(AND(OR(12=7,12=12),12&gt;=$K1449,12&lt;=IF($L1449="",12,$L1449)),$J1449,0),IF(AND(12&gt;=$K1449,12&lt;=IF($L1449="",12,$L1449),MOD(12-$K1449,$N1449)=0),$J1449,0)))</f>
        <v>0</v>
      </c>
      <c r="AA1449" s="36" t="n">
        <f aca="false">SUM(O1449:Z1449)</f>
        <v>0</v>
      </c>
      <c r="AB1449" s="15" t="str">
        <f aca="false">IF(AND($B1449="",$D1449="",$J1449=""),"",IF($B1449="","Falta código",IF(ISNA(MATCH($B1449,LST_COD,0)),"Código no registrado en Trabajadores",IF($E1449="","Concepto no está en el catálogo",IF($M1449="ERR","Retención de otro empleador: Origen = Otro empleador",IF(OR($J1449="",$K1449=""),"Falta monto o mes",IF(OR($K1449&lt;1,$K1449&gt;12),"Mes inicio inválido",IF(AND($L1449&lt;&gt;"",OR($L1449&lt;$K1449,$L1449&gt;12)),"Mes fin inválido",IF($N1449="","Falta frecuencia",IF(AND($G1449&lt;&gt;"Otro empleador",SUMPRODUCT(($O1449:$Z1449&lt;&gt;0)*(((COLUMN($O1449:$Z1449)-14)&lt;INDEX(Trabajadores!$M$6:$M$105,MATCH($B1449,LST_COD,0)))+((COLUMN($O1449:$Z1449)-14)&gt;INDEX(Trabajadores!$N$6:$N$105,MATCH($B1449,LST_COD,0)))))&gt;0),"Aviso: hay meses fuera del periodo laboral","OK"))))))))))</f>
        <v/>
      </c>
    </row>
    <row r="1450" customFormat="false" ht="15" hidden="false" customHeight="false" outlineLevel="0" collapsed="false">
      <c r="A1450" s="23" t="n">
        <v>1445</v>
      </c>
      <c r="B1450" s="7"/>
      <c r="C1450" s="35" t="str">
        <f aca="false">IF($B1450="","",IFERROR(INDEX(Trabajadores!$D$6:$D$105,MATCH($B1450,LST_COD,0)),"¿Código?"))</f>
        <v/>
      </c>
      <c r="D1450" s="30"/>
      <c r="E1450" s="9" t="str">
        <f aca="false">IF($D1450="","",IFERROR(VLOOKUP($D1450,CONC_TABLA,2,FALSE()),""))</f>
        <v/>
      </c>
      <c r="F1450" s="9" t="str">
        <f aca="false">IF($D1450="","",IFERROR(VLOOKUP($D1450,CONC_TABLA,3,FALSE()),""))</f>
        <v/>
      </c>
      <c r="G1450" s="30"/>
      <c r="H1450" s="30"/>
      <c r="I1450" s="30"/>
      <c r="J1450" s="29"/>
      <c r="K1450" s="28"/>
      <c r="L1450" s="28"/>
      <c r="M1450" s="9" t="str">
        <f aca="false">IF(OR($B1450="",$E1450=""),"",IF($E1450="INA","INA",IF($G1450="Otro empleador",IF($E1450="RET","RETO",IF($E1450="ORD","OTO","OTX")),IF($E1450="RET","ERR",$E1450))))</f>
        <v/>
      </c>
      <c r="N1450" s="9" t="str">
        <f aca="false">IF($I1450="","",IFERROR(VLOOKUP($I1450,FREC_TABLA,2,FALSE()),""))</f>
        <v/>
      </c>
      <c r="O1450" s="19" t="n">
        <f aca="false">IF(OR($M1450="",$M1450="ERR",$J1450="",$K1450="",$N1450=""),0,IF($N1450=0,IF(AND(OR(1=7,1=12),1&gt;=$K1450,1&lt;=IF($L1450="",12,$L1450)),$J1450,0),IF(AND(1&gt;=$K1450,1&lt;=IF($L1450="",12,$L1450),MOD(1-$K1450,$N1450)=0),$J1450,0)))</f>
        <v>0</v>
      </c>
      <c r="P1450" s="19" t="n">
        <f aca="false">IF(OR($M1450="",$M1450="ERR",$J1450="",$K1450="",$N1450=""),0,IF($N1450=0,IF(AND(OR(2=7,2=12),2&gt;=$K1450,2&lt;=IF($L1450="",12,$L1450)),$J1450,0),IF(AND(2&gt;=$K1450,2&lt;=IF($L1450="",12,$L1450),MOD(2-$K1450,$N1450)=0),$J1450,0)))</f>
        <v>0</v>
      </c>
      <c r="Q1450" s="19" t="n">
        <f aca="false">IF(OR($M1450="",$M1450="ERR",$J1450="",$K1450="",$N1450=""),0,IF($N1450=0,IF(AND(OR(3=7,3=12),3&gt;=$K1450,3&lt;=IF($L1450="",12,$L1450)),$J1450,0),IF(AND(3&gt;=$K1450,3&lt;=IF($L1450="",12,$L1450),MOD(3-$K1450,$N1450)=0),$J1450,0)))</f>
        <v>0</v>
      </c>
      <c r="R1450" s="19" t="n">
        <f aca="false">IF(OR($M1450="",$M1450="ERR",$J1450="",$K1450="",$N1450=""),0,IF($N1450=0,IF(AND(OR(4=7,4=12),4&gt;=$K1450,4&lt;=IF($L1450="",12,$L1450)),$J1450,0),IF(AND(4&gt;=$K1450,4&lt;=IF($L1450="",12,$L1450),MOD(4-$K1450,$N1450)=0),$J1450,0)))</f>
        <v>0</v>
      </c>
      <c r="S1450" s="19" t="n">
        <f aca="false">IF(OR($M1450="",$M1450="ERR",$J1450="",$K1450="",$N1450=""),0,IF($N1450=0,IF(AND(OR(5=7,5=12),5&gt;=$K1450,5&lt;=IF($L1450="",12,$L1450)),$J1450,0),IF(AND(5&gt;=$K1450,5&lt;=IF($L1450="",12,$L1450),MOD(5-$K1450,$N1450)=0),$J1450,0)))</f>
        <v>0</v>
      </c>
      <c r="T1450" s="19" t="n">
        <f aca="false">IF(OR($M1450="",$M1450="ERR",$J1450="",$K1450="",$N1450=""),0,IF($N1450=0,IF(AND(OR(6=7,6=12),6&gt;=$K1450,6&lt;=IF($L1450="",12,$L1450)),$J1450,0),IF(AND(6&gt;=$K1450,6&lt;=IF($L1450="",12,$L1450),MOD(6-$K1450,$N1450)=0),$J1450,0)))</f>
        <v>0</v>
      </c>
      <c r="U1450" s="19" t="n">
        <f aca="false">IF(OR($M1450="",$M1450="ERR",$J1450="",$K1450="",$N1450=""),0,IF($N1450=0,IF(AND(OR(7=7,7=12),7&gt;=$K1450,7&lt;=IF($L1450="",12,$L1450)),$J1450,0),IF(AND(7&gt;=$K1450,7&lt;=IF($L1450="",12,$L1450),MOD(7-$K1450,$N1450)=0),$J1450,0)))</f>
        <v>0</v>
      </c>
      <c r="V1450" s="19" t="n">
        <f aca="false">IF(OR($M1450="",$M1450="ERR",$J1450="",$K1450="",$N1450=""),0,IF($N1450=0,IF(AND(OR(8=7,8=12),8&gt;=$K1450,8&lt;=IF($L1450="",12,$L1450)),$J1450,0),IF(AND(8&gt;=$K1450,8&lt;=IF($L1450="",12,$L1450),MOD(8-$K1450,$N1450)=0),$J1450,0)))</f>
        <v>0</v>
      </c>
      <c r="W1450" s="19" t="n">
        <f aca="false">IF(OR($M1450="",$M1450="ERR",$J1450="",$K1450="",$N1450=""),0,IF($N1450=0,IF(AND(OR(9=7,9=12),9&gt;=$K1450,9&lt;=IF($L1450="",12,$L1450)),$J1450,0),IF(AND(9&gt;=$K1450,9&lt;=IF($L1450="",12,$L1450),MOD(9-$K1450,$N1450)=0),$J1450,0)))</f>
        <v>0</v>
      </c>
      <c r="X1450" s="19" t="n">
        <f aca="false">IF(OR($M1450="",$M1450="ERR",$J1450="",$K1450="",$N1450=""),0,IF($N1450=0,IF(AND(OR(10=7,10=12),10&gt;=$K1450,10&lt;=IF($L1450="",12,$L1450)),$J1450,0),IF(AND(10&gt;=$K1450,10&lt;=IF($L1450="",12,$L1450),MOD(10-$K1450,$N1450)=0),$J1450,0)))</f>
        <v>0</v>
      </c>
      <c r="Y1450" s="19" t="n">
        <f aca="false">IF(OR($M1450="",$M1450="ERR",$J1450="",$K1450="",$N1450=""),0,IF($N1450=0,IF(AND(OR(11=7,11=12),11&gt;=$K1450,11&lt;=IF($L1450="",12,$L1450)),$J1450,0),IF(AND(11&gt;=$K1450,11&lt;=IF($L1450="",12,$L1450),MOD(11-$K1450,$N1450)=0),$J1450,0)))</f>
        <v>0</v>
      </c>
      <c r="Z1450" s="19" t="n">
        <f aca="false">IF(OR($M1450="",$M1450="ERR",$J1450="",$K1450="",$N1450=""),0,IF($N1450=0,IF(AND(OR(12=7,12=12),12&gt;=$K1450,12&lt;=IF($L1450="",12,$L1450)),$J1450,0),IF(AND(12&gt;=$K1450,12&lt;=IF($L1450="",12,$L1450),MOD(12-$K1450,$N1450)=0),$J1450,0)))</f>
        <v>0</v>
      </c>
      <c r="AA1450" s="36" t="n">
        <f aca="false">SUM(O1450:Z1450)</f>
        <v>0</v>
      </c>
      <c r="AB1450" s="15" t="str">
        <f aca="false">IF(AND($B1450="",$D1450="",$J1450=""),"",IF($B1450="","Falta código",IF(ISNA(MATCH($B1450,LST_COD,0)),"Código no registrado en Trabajadores",IF($E1450="","Concepto no está en el catálogo",IF($M1450="ERR","Retención de otro empleador: Origen = Otro empleador",IF(OR($J1450="",$K1450=""),"Falta monto o mes",IF(OR($K1450&lt;1,$K1450&gt;12),"Mes inicio inválido",IF(AND($L1450&lt;&gt;"",OR($L1450&lt;$K1450,$L1450&gt;12)),"Mes fin inválido",IF($N1450="","Falta frecuencia",IF(AND($G1450&lt;&gt;"Otro empleador",SUMPRODUCT(($O1450:$Z1450&lt;&gt;0)*(((COLUMN($O1450:$Z1450)-14)&lt;INDEX(Trabajadores!$M$6:$M$105,MATCH($B1450,LST_COD,0)))+((COLUMN($O1450:$Z1450)-14)&gt;INDEX(Trabajadores!$N$6:$N$105,MATCH($B1450,LST_COD,0)))))&gt;0),"Aviso: hay meses fuera del periodo laboral","OK"))))))))))</f>
        <v/>
      </c>
    </row>
    <row r="1451" customFormat="false" ht="15" hidden="false" customHeight="false" outlineLevel="0" collapsed="false">
      <c r="A1451" s="23" t="n">
        <v>1446</v>
      </c>
      <c r="B1451" s="7"/>
      <c r="C1451" s="35" t="str">
        <f aca="false">IF($B1451="","",IFERROR(INDEX(Trabajadores!$D$6:$D$105,MATCH($B1451,LST_COD,0)),"¿Código?"))</f>
        <v/>
      </c>
      <c r="D1451" s="30"/>
      <c r="E1451" s="9" t="str">
        <f aca="false">IF($D1451="","",IFERROR(VLOOKUP($D1451,CONC_TABLA,2,FALSE()),""))</f>
        <v/>
      </c>
      <c r="F1451" s="9" t="str">
        <f aca="false">IF($D1451="","",IFERROR(VLOOKUP($D1451,CONC_TABLA,3,FALSE()),""))</f>
        <v/>
      </c>
      <c r="G1451" s="30"/>
      <c r="H1451" s="30"/>
      <c r="I1451" s="30"/>
      <c r="J1451" s="29"/>
      <c r="K1451" s="28"/>
      <c r="L1451" s="28"/>
      <c r="M1451" s="9" t="str">
        <f aca="false">IF(OR($B1451="",$E1451=""),"",IF($E1451="INA","INA",IF($G1451="Otro empleador",IF($E1451="RET","RETO",IF($E1451="ORD","OTO","OTX")),IF($E1451="RET","ERR",$E1451))))</f>
        <v/>
      </c>
      <c r="N1451" s="9" t="str">
        <f aca="false">IF($I1451="","",IFERROR(VLOOKUP($I1451,FREC_TABLA,2,FALSE()),""))</f>
        <v/>
      </c>
      <c r="O1451" s="19" t="n">
        <f aca="false">IF(OR($M1451="",$M1451="ERR",$J1451="",$K1451="",$N1451=""),0,IF($N1451=0,IF(AND(OR(1=7,1=12),1&gt;=$K1451,1&lt;=IF($L1451="",12,$L1451)),$J1451,0),IF(AND(1&gt;=$K1451,1&lt;=IF($L1451="",12,$L1451),MOD(1-$K1451,$N1451)=0),$J1451,0)))</f>
        <v>0</v>
      </c>
      <c r="P1451" s="19" t="n">
        <f aca="false">IF(OR($M1451="",$M1451="ERR",$J1451="",$K1451="",$N1451=""),0,IF($N1451=0,IF(AND(OR(2=7,2=12),2&gt;=$K1451,2&lt;=IF($L1451="",12,$L1451)),$J1451,0),IF(AND(2&gt;=$K1451,2&lt;=IF($L1451="",12,$L1451),MOD(2-$K1451,$N1451)=0),$J1451,0)))</f>
        <v>0</v>
      </c>
      <c r="Q1451" s="19" t="n">
        <f aca="false">IF(OR($M1451="",$M1451="ERR",$J1451="",$K1451="",$N1451=""),0,IF($N1451=0,IF(AND(OR(3=7,3=12),3&gt;=$K1451,3&lt;=IF($L1451="",12,$L1451)),$J1451,0),IF(AND(3&gt;=$K1451,3&lt;=IF($L1451="",12,$L1451),MOD(3-$K1451,$N1451)=0),$J1451,0)))</f>
        <v>0</v>
      </c>
      <c r="R1451" s="19" t="n">
        <f aca="false">IF(OR($M1451="",$M1451="ERR",$J1451="",$K1451="",$N1451=""),0,IF($N1451=0,IF(AND(OR(4=7,4=12),4&gt;=$K1451,4&lt;=IF($L1451="",12,$L1451)),$J1451,0),IF(AND(4&gt;=$K1451,4&lt;=IF($L1451="",12,$L1451),MOD(4-$K1451,$N1451)=0),$J1451,0)))</f>
        <v>0</v>
      </c>
      <c r="S1451" s="19" t="n">
        <f aca="false">IF(OR($M1451="",$M1451="ERR",$J1451="",$K1451="",$N1451=""),0,IF($N1451=0,IF(AND(OR(5=7,5=12),5&gt;=$K1451,5&lt;=IF($L1451="",12,$L1451)),$J1451,0),IF(AND(5&gt;=$K1451,5&lt;=IF($L1451="",12,$L1451),MOD(5-$K1451,$N1451)=0),$J1451,0)))</f>
        <v>0</v>
      </c>
      <c r="T1451" s="19" t="n">
        <f aca="false">IF(OR($M1451="",$M1451="ERR",$J1451="",$K1451="",$N1451=""),0,IF($N1451=0,IF(AND(OR(6=7,6=12),6&gt;=$K1451,6&lt;=IF($L1451="",12,$L1451)),$J1451,0),IF(AND(6&gt;=$K1451,6&lt;=IF($L1451="",12,$L1451),MOD(6-$K1451,$N1451)=0),$J1451,0)))</f>
        <v>0</v>
      </c>
      <c r="U1451" s="19" t="n">
        <f aca="false">IF(OR($M1451="",$M1451="ERR",$J1451="",$K1451="",$N1451=""),0,IF($N1451=0,IF(AND(OR(7=7,7=12),7&gt;=$K1451,7&lt;=IF($L1451="",12,$L1451)),$J1451,0),IF(AND(7&gt;=$K1451,7&lt;=IF($L1451="",12,$L1451),MOD(7-$K1451,$N1451)=0),$J1451,0)))</f>
        <v>0</v>
      </c>
      <c r="V1451" s="19" t="n">
        <f aca="false">IF(OR($M1451="",$M1451="ERR",$J1451="",$K1451="",$N1451=""),0,IF($N1451=0,IF(AND(OR(8=7,8=12),8&gt;=$K1451,8&lt;=IF($L1451="",12,$L1451)),$J1451,0),IF(AND(8&gt;=$K1451,8&lt;=IF($L1451="",12,$L1451),MOD(8-$K1451,$N1451)=0),$J1451,0)))</f>
        <v>0</v>
      </c>
      <c r="W1451" s="19" t="n">
        <f aca="false">IF(OR($M1451="",$M1451="ERR",$J1451="",$K1451="",$N1451=""),0,IF($N1451=0,IF(AND(OR(9=7,9=12),9&gt;=$K1451,9&lt;=IF($L1451="",12,$L1451)),$J1451,0),IF(AND(9&gt;=$K1451,9&lt;=IF($L1451="",12,$L1451),MOD(9-$K1451,$N1451)=0),$J1451,0)))</f>
        <v>0</v>
      </c>
      <c r="X1451" s="19" t="n">
        <f aca="false">IF(OR($M1451="",$M1451="ERR",$J1451="",$K1451="",$N1451=""),0,IF($N1451=0,IF(AND(OR(10=7,10=12),10&gt;=$K1451,10&lt;=IF($L1451="",12,$L1451)),$J1451,0),IF(AND(10&gt;=$K1451,10&lt;=IF($L1451="",12,$L1451),MOD(10-$K1451,$N1451)=0),$J1451,0)))</f>
        <v>0</v>
      </c>
      <c r="Y1451" s="19" t="n">
        <f aca="false">IF(OR($M1451="",$M1451="ERR",$J1451="",$K1451="",$N1451=""),0,IF($N1451=0,IF(AND(OR(11=7,11=12),11&gt;=$K1451,11&lt;=IF($L1451="",12,$L1451)),$J1451,0),IF(AND(11&gt;=$K1451,11&lt;=IF($L1451="",12,$L1451),MOD(11-$K1451,$N1451)=0),$J1451,0)))</f>
        <v>0</v>
      </c>
      <c r="Z1451" s="19" t="n">
        <f aca="false">IF(OR($M1451="",$M1451="ERR",$J1451="",$K1451="",$N1451=""),0,IF($N1451=0,IF(AND(OR(12=7,12=12),12&gt;=$K1451,12&lt;=IF($L1451="",12,$L1451)),$J1451,0),IF(AND(12&gt;=$K1451,12&lt;=IF($L1451="",12,$L1451),MOD(12-$K1451,$N1451)=0),$J1451,0)))</f>
        <v>0</v>
      </c>
      <c r="AA1451" s="36" t="n">
        <f aca="false">SUM(O1451:Z1451)</f>
        <v>0</v>
      </c>
      <c r="AB1451" s="15" t="str">
        <f aca="false">IF(AND($B1451="",$D1451="",$J1451=""),"",IF($B1451="","Falta código",IF(ISNA(MATCH($B1451,LST_COD,0)),"Código no registrado en Trabajadores",IF($E1451="","Concepto no está en el catálogo",IF($M1451="ERR","Retención de otro empleador: Origen = Otro empleador",IF(OR($J1451="",$K1451=""),"Falta monto o mes",IF(OR($K1451&lt;1,$K1451&gt;12),"Mes inicio inválido",IF(AND($L1451&lt;&gt;"",OR($L1451&lt;$K1451,$L1451&gt;12)),"Mes fin inválido",IF($N1451="","Falta frecuencia",IF(AND($G1451&lt;&gt;"Otro empleador",SUMPRODUCT(($O1451:$Z1451&lt;&gt;0)*(((COLUMN($O1451:$Z1451)-14)&lt;INDEX(Trabajadores!$M$6:$M$105,MATCH($B1451,LST_COD,0)))+((COLUMN($O1451:$Z1451)-14)&gt;INDEX(Trabajadores!$N$6:$N$105,MATCH($B1451,LST_COD,0)))))&gt;0),"Aviso: hay meses fuera del periodo laboral","OK"))))))))))</f>
        <v/>
      </c>
    </row>
    <row r="1452" customFormat="false" ht="15" hidden="false" customHeight="false" outlineLevel="0" collapsed="false">
      <c r="A1452" s="23" t="n">
        <v>1447</v>
      </c>
      <c r="B1452" s="7"/>
      <c r="C1452" s="35" t="str">
        <f aca="false">IF($B1452="","",IFERROR(INDEX(Trabajadores!$D$6:$D$105,MATCH($B1452,LST_COD,0)),"¿Código?"))</f>
        <v/>
      </c>
      <c r="D1452" s="30"/>
      <c r="E1452" s="9" t="str">
        <f aca="false">IF($D1452="","",IFERROR(VLOOKUP($D1452,CONC_TABLA,2,FALSE()),""))</f>
        <v/>
      </c>
      <c r="F1452" s="9" t="str">
        <f aca="false">IF($D1452="","",IFERROR(VLOOKUP($D1452,CONC_TABLA,3,FALSE()),""))</f>
        <v/>
      </c>
      <c r="G1452" s="30"/>
      <c r="H1452" s="30"/>
      <c r="I1452" s="30"/>
      <c r="J1452" s="29"/>
      <c r="K1452" s="28"/>
      <c r="L1452" s="28"/>
      <c r="M1452" s="9" t="str">
        <f aca="false">IF(OR($B1452="",$E1452=""),"",IF($E1452="INA","INA",IF($G1452="Otro empleador",IF($E1452="RET","RETO",IF($E1452="ORD","OTO","OTX")),IF($E1452="RET","ERR",$E1452))))</f>
        <v/>
      </c>
      <c r="N1452" s="9" t="str">
        <f aca="false">IF($I1452="","",IFERROR(VLOOKUP($I1452,FREC_TABLA,2,FALSE()),""))</f>
        <v/>
      </c>
      <c r="O1452" s="19" t="n">
        <f aca="false">IF(OR($M1452="",$M1452="ERR",$J1452="",$K1452="",$N1452=""),0,IF($N1452=0,IF(AND(OR(1=7,1=12),1&gt;=$K1452,1&lt;=IF($L1452="",12,$L1452)),$J1452,0),IF(AND(1&gt;=$K1452,1&lt;=IF($L1452="",12,$L1452),MOD(1-$K1452,$N1452)=0),$J1452,0)))</f>
        <v>0</v>
      </c>
      <c r="P1452" s="19" t="n">
        <f aca="false">IF(OR($M1452="",$M1452="ERR",$J1452="",$K1452="",$N1452=""),0,IF($N1452=0,IF(AND(OR(2=7,2=12),2&gt;=$K1452,2&lt;=IF($L1452="",12,$L1452)),$J1452,0),IF(AND(2&gt;=$K1452,2&lt;=IF($L1452="",12,$L1452),MOD(2-$K1452,$N1452)=0),$J1452,0)))</f>
        <v>0</v>
      </c>
      <c r="Q1452" s="19" t="n">
        <f aca="false">IF(OR($M1452="",$M1452="ERR",$J1452="",$K1452="",$N1452=""),0,IF($N1452=0,IF(AND(OR(3=7,3=12),3&gt;=$K1452,3&lt;=IF($L1452="",12,$L1452)),$J1452,0),IF(AND(3&gt;=$K1452,3&lt;=IF($L1452="",12,$L1452),MOD(3-$K1452,$N1452)=0),$J1452,0)))</f>
        <v>0</v>
      </c>
      <c r="R1452" s="19" t="n">
        <f aca="false">IF(OR($M1452="",$M1452="ERR",$J1452="",$K1452="",$N1452=""),0,IF($N1452=0,IF(AND(OR(4=7,4=12),4&gt;=$K1452,4&lt;=IF($L1452="",12,$L1452)),$J1452,0),IF(AND(4&gt;=$K1452,4&lt;=IF($L1452="",12,$L1452),MOD(4-$K1452,$N1452)=0),$J1452,0)))</f>
        <v>0</v>
      </c>
      <c r="S1452" s="19" t="n">
        <f aca="false">IF(OR($M1452="",$M1452="ERR",$J1452="",$K1452="",$N1452=""),0,IF($N1452=0,IF(AND(OR(5=7,5=12),5&gt;=$K1452,5&lt;=IF($L1452="",12,$L1452)),$J1452,0),IF(AND(5&gt;=$K1452,5&lt;=IF($L1452="",12,$L1452),MOD(5-$K1452,$N1452)=0),$J1452,0)))</f>
        <v>0</v>
      </c>
      <c r="T1452" s="19" t="n">
        <f aca="false">IF(OR($M1452="",$M1452="ERR",$J1452="",$K1452="",$N1452=""),0,IF($N1452=0,IF(AND(OR(6=7,6=12),6&gt;=$K1452,6&lt;=IF($L1452="",12,$L1452)),$J1452,0),IF(AND(6&gt;=$K1452,6&lt;=IF($L1452="",12,$L1452),MOD(6-$K1452,$N1452)=0),$J1452,0)))</f>
        <v>0</v>
      </c>
      <c r="U1452" s="19" t="n">
        <f aca="false">IF(OR($M1452="",$M1452="ERR",$J1452="",$K1452="",$N1452=""),0,IF($N1452=0,IF(AND(OR(7=7,7=12),7&gt;=$K1452,7&lt;=IF($L1452="",12,$L1452)),$J1452,0),IF(AND(7&gt;=$K1452,7&lt;=IF($L1452="",12,$L1452),MOD(7-$K1452,$N1452)=0),$J1452,0)))</f>
        <v>0</v>
      </c>
      <c r="V1452" s="19" t="n">
        <f aca="false">IF(OR($M1452="",$M1452="ERR",$J1452="",$K1452="",$N1452=""),0,IF($N1452=0,IF(AND(OR(8=7,8=12),8&gt;=$K1452,8&lt;=IF($L1452="",12,$L1452)),$J1452,0),IF(AND(8&gt;=$K1452,8&lt;=IF($L1452="",12,$L1452),MOD(8-$K1452,$N1452)=0),$J1452,0)))</f>
        <v>0</v>
      </c>
      <c r="W1452" s="19" t="n">
        <f aca="false">IF(OR($M1452="",$M1452="ERR",$J1452="",$K1452="",$N1452=""),0,IF($N1452=0,IF(AND(OR(9=7,9=12),9&gt;=$K1452,9&lt;=IF($L1452="",12,$L1452)),$J1452,0),IF(AND(9&gt;=$K1452,9&lt;=IF($L1452="",12,$L1452),MOD(9-$K1452,$N1452)=0),$J1452,0)))</f>
        <v>0</v>
      </c>
      <c r="X1452" s="19" t="n">
        <f aca="false">IF(OR($M1452="",$M1452="ERR",$J1452="",$K1452="",$N1452=""),0,IF($N1452=0,IF(AND(OR(10=7,10=12),10&gt;=$K1452,10&lt;=IF($L1452="",12,$L1452)),$J1452,0),IF(AND(10&gt;=$K1452,10&lt;=IF($L1452="",12,$L1452),MOD(10-$K1452,$N1452)=0),$J1452,0)))</f>
        <v>0</v>
      </c>
      <c r="Y1452" s="19" t="n">
        <f aca="false">IF(OR($M1452="",$M1452="ERR",$J1452="",$K1452="",$N1452=""),0,IF($N1452=0,IF(AND(OR(11=7,11=12),11&gt;=$K1452,11&lt;=IF($L1452="",12,$L1452)),$J1452,0),IF(AND(11&gt;=$K1452,11&lt;=IF($L1452="",12,$L1452),MOD(11-$K1452,$N1452)=0),$J1452,0)))</f>
        <v>0</v>
      </c>
      <c r="Z1452" s="19" t="n">
        <f aca="false">IF(OR($M1452="",$M1452="ERR",$J1452="",$K1452="",$N1452=""),0,IF($N1452=0,IF(AND(OR(12=7,12=12),12&gt;=$K1452,12&lt;=IF($L1452="",12,$L1452)),$J1452,0),IF(AND(12&gt;=$K1452,12&lt;=IF($L1452="",12,$L1452),MOD(12-$K1452,$N1452)=0),$J1452,0)))</f>
        <v>0</v>
      </c>
      <c r="AA1452" s="36" t="n">
        <f aca="false">SUM(O1452:Z1452)</f>
        <v>0</v>
      </c>
      <c r="AB1452" s="15" t="str">
        <f aca="false">IF(AND($B1452="",$D1452="",$J1452=""),"",IF($B1452="","Falta código",IF(ISNA(MATCH($B1452,LST_COD,0)),"Código no registrado en Trabajadores",IF($E1452="","Concepto no está en el catálogo",IF($M1452="ERR","Retención de otro empleador: Origen = Otro empleador",IF(OR($J1452="",$K1452=""),"Falta monto o mes",IF(OR($K1452&lt;1,$K1452&gt;12),"Mes inicio inválido",IF(AND($L1452&lt;&gt;"",OR($L1452&lt;$K1452,$L1452&gt;12)),"Mes fin inválido",IF($N1452="","Falta frecuencia",IF(AND($G1452&lt;&gt;"Otro empleador",SUMPRODUCT(($O1452:$Z1452&lt;&gt;0)*(((COLUMN($O1452:$Z1452)-14)&lt;INDEX(Trabajadores!$M$6:$M$105,MATCH($B1452,LST_COD,0)))+((COLUMN($O1452:$Z1452)-14)&gt;INDEX(Trabajadores!$N$6:$N$105,MATCH($B1452,LST_COD,0)))))&gt;0),"Aviso: hay meses fuera del periodo laboral","OK"))))))))))</f>
        <v/>
      </c>
    </row>
    <row r="1453" customFormat="false" ht="15" hidden="false" customHeight="false" outlineLevel="0" collapsed="false">
      <c r="A1453" s="23" t="n">
        <v>1448</v>
      </c>
      <c r="B1453" s="7"/>
      <c r="C1453" s="35" t="str">
        <f aca="false">IF($B1453="","",IFERROR(INDEX(Trabajadores!$D$6:$D$105,MATCH($B1453,LST_COD,0)),"¿Código?"))</f>
        <v/>
      </c>
      <c r="D1453" s="30"/>
      <c r="E1453" s="9" t="str">
        <f aca="false">IF($D1453="","",IFERROR(VLOOKUP($D1453,CONC_TABLA,2,FALSE()),""))</f>
        <v/>
      </c>
      <c r="F1453" s="9" t="str">
        <f aca="false">IF($D1453="","",IFERROR(VLOOKUP($D1453,CONC_TABLA,3,FALSE()),""))</f>
        <v/>
      </c>
      <c r="G1453" s="30"/>
      <c r="H1453" s="30"/>
      <c r="I1453" s="30"/>
      <c r="J1453" s="29"/>
      <c r="K1453" s="28"/>
      <c r="L1453" s="28"/>
      <c r="M1453" s="9" t="str">
        <f aca="false">IF(OR($B1453="",$E1453=""),"",IF($E1453="INA","INA",IF($G1453="Otro empleador",IF($E1453="RET","RETO",IF($E1453="ORD","OTO","OTX")),IF($E1453="RET","ERR",$E1453))))</f>
        <v/>
      </c>
      <c r="N1453" s="9" t="str">
        <f aca="false">IF($I1453="","",IFERROR(VLOOKUP($I1453,FREC_TABLA,2,FALSE()),""))</f>
        <v/>
      </c>
      <c r="O1453" s="19" t="n">
        <f aca="false">IF(OR($M1453="",$M1453="ERR",$J1453="",$K1453="",$N1453=""),0,IF($N1453=0,IF(AND(OR(1=7,1=12),1&gt;=$K1453,1&lt;=IF($L1453="",12,$L1453)),$J1453,0),IF(AND(1&gt;=$K1453,1&lt;=IF($L1453="",12,$L1453),MOD(1-$K1453,$N1453)=0),$J1453,0)))</f>
        <v>0</v>
      </c>
      <c r="P1453" s="19" t="n">
        <f aca="false">IF(OR($M1453="",$M1453="ERR",$J1453="",$K1453="",$N1453=""),0,IF($N1453=0,IF(AND(OR(2=7,2=12),2&gt;=$K1453,2&lt;=IF($L1453="",12,$L1453)),$J1453,0),IF(AND(2&gt;=$K1453,2&lt;=IF($L1453="",12,$L1453),MOD(2-$K1453,$N1453)=0),$J1453,0)))</f>
        <v>0</v>
      </c>
      <c r="Q1453" s="19" t="n">
        <f aca="false">IF(OR($M1453="",$M1453="ERR",$J1453="",$K1453="",$N1453=""),0,IF($N1453=0,IF(AND(OR(3=7,3=12),3&gt;=$K1453,3&lt;=IF($L1453="",12,$L1453)),$J1453,0),IF(AND(3&gt;=$K1453,3&lt;=IF($L1453="",12,$L1453),MOD(3-$K1453,$N1453)=0),$J1453,0)))</f>
        <v>0</v>
      </c>
      <c r="R1453" s="19" t="n">
        <f aca="false">IF(OR($M1453="",$M1453="ERR",$J1453="",$K1453="",$N1453=""),0,IF($N1453=0,IF(AND(OR(4=7,4=12),4&gt;=$K1453,4&lt;=IF($L1453="",12,$L1453)),$J1453,0),IF(AND(4&gt;=$K1453,4&lt;=IF($L1453="",12,$L1453),MOD(4-$K1453,$N1453)=0),$J1453,0)))</f>
        <v>0</v>
      </c>
      <c r="S1453" s="19" t="n">
        <f aca="false">IF(OR($M1453="",$M1453="ERR",$J1453="",$K1453="",$N1453=""),0,IF($N1453=0,IF(AND(OR(5=7,5=12),5&gt;=$K1453,5&lt;=IF($L1453="",12,$L1453)),$J1453,0),IF(AND(5&gt;=$K1453,5&lt;=IF($L1453="",12,$L1453),MOD(5-$K1453,$N1453)=0),$J1453,0)))</f>
        <v>0</v>
      </c>
      <c r="T1453" s="19" t="n">
        <f aca="false">IF(OR($M1453="",$M1453="ERR",$J1453="",$K1453="",$N1453=""),0,IF($N1453=0,IF(AND(OR(6=7,6=12),6&gt;=$K1453,6&lt;=IF($L1453="",12,$L1453)),$J1453,0),IF(AND(6&gt;=$K1453,6&lt;=IF($L1453="",12,$L1453),MOD(6-$K1453,$N1453)=0),$J1453,0)))</f>
        <v>0</v>
      </c>
      <c r="U1453" s="19" t="n">
        <f aca="false">IF(OR($M1453="",$M1453="ERR",$J1453="",$K1453="",$N1453=""),0,IF($N1453=0,IF(AND(OR(7=7,7=12),7&gt;=$K1453,7&lt;=IF($L1453="",12,$L1453)),$J1453,0),IF(AND(7&gt;=$K1453,7&lt;=IF($L1453="",12,$L1453),MOD(7-$K1453,$N1453)=0),$J1453,0)))</f>
        <v>0</v>
      </c>
      <c r="V1453" s="19" t="n">
        <f aca="false">IF(OR($M1453="",$M1453="ERR",$J1453="",$K1453="",$N1453=""),0,IF($N1453=0,IF(AND(OR(8=7,8=12),8&gt;=$K1453,8&lt;=IF($L1453="",12,$L1453)),$J1453,0),IF(AND(8&gt;=$K1453,8&lt;=IF($L1453="",12,$L1453),MOD(8-$K1453,$N1453)=0),$J1453,0)))</f>
        <v>0</v>
      </c>
      <c r="W1453" s="19" t="n">
        <f aca="false">IF(OR($M1453="",$M1453="ERR",$J1453="",$K1453="",$N1453=""),0,IF($N1453=0,IF(AND(OR(9=7,9=12),9&gt;=$K1453,9&lt;=IF($L1453="",12,$L1453)),$J1453,0),IF(AND(9&gt;=$K1453,9&lt;=IF($L1453="",12,$L1453),MOD(9-$K1453,$N1453)=0),$J1453,0)))</f>
        <v>0</v>
      </c>
      <c r="X1453" s="19" t="n">
        <f aca="false">IF(OR($M1453="",$M1453="ERR",$J1453="",$K1453="",$N1453=""),0,IF($N1453=0,IF(AND(OR(10=7,10=12),10&gt;=$K1453,10&lt;=IF($L1453="",12,$L1453)),$J1453,0),IF(AND(10&gt;=$K1453,10&lt;=IF($L1453="",12,$L1453),MOD(10-$K1453,$N1453)=0),$J1453,0)))</f>
        <v>0</v>
      </c>
      <c r="Y1453" s="19" t="n">
        <f aca="false">IF(OR($M1453="",$M1453="ERR",$J1453="",$K1453="",$N1453=""),0,IF($N1453=0,IF(AND(OR(11=7,11=12),11&gt;=$K1453,11&lt;=IF($L1453="",12,$L1453)),$J1453,0),IF(AND(11&gt;=$K1453,11&lt;=IF($L1453="",12,$L1453),MOD(11-$K1453,$N1453)=0),$J1453,0)))</f>
        <v>0</v>
      </c>
      <c r="Z1453" s="19" t="n">
        <f aca="false">IF(OR($M1453="",$M1453="ERR",$J1453="",$K1453="",$N1453=""),0,IF($N1453=0,IF(AND(OR(12=7,12=12),12&gt;=$K1453,12&lt;=IF($L1453="",12,$L1453)),$J1453,0),IF(AND(12&gt;=$K1453,12&lt;=IF($L1453="",12,$L1453),MOD(12-$K1453,$N1453)=0),$J1453,0)))</f>
        <v>0</v>
      </c>
      <c r="AA1453" s="36" t="n">
        <f aca="false">SUM(O1453:Z1453)</f>
        <v>0</v>
      </c>
      <c r="AB1453" s="15" t="str">
        <f aca="false">IF(AND($B1453="",$D1453="",$J1453=""),"",IF($B1453="","Falta código",IF(ISNA(MATCH($B1453,LST_COD,0)),"Código no registrado en Trabajadores",IF($E1453="","Concepto no está en el catálogo",IF($M1453="ERR","Retención de otro empleador: Origen = Otro empleador",IF(OR($J1453="",$K1453=""),"Falta monto o mes",IF(OR($K1453&lt;1,$K1453&gt;12),"Mes inicio inválido",IF(AND($L1453&lt;&gt;"",OR($L1453&lt;$K1453,$L1453&gt;12)),"Mes fin inválido",IF($N1453="","Falta frecuencia",IF(AND($G1453&lt;&gt;"Otro empleador",SUMPRODUCT(($O1453:$Z1453&lt;&gt;0)*(((COLUMN($O1453:$Z1453)-14)&lt;INDEX(Trabajadores!$M$6:$M$105,MATCH($B1453,LST_COD,0)))+((COLUMN($O1453:$Z1453)-14)&gt;INDEX(Trabajadores!$N$6:$N$105,MATCH($B1453,LST_COD,0)))))&gt;0),"Aviso: hay meses fuera del periodo laboral","OK"))))))))))</f>
        <v/>
      </c>
    </row>
    <row r="1454" customFormat="false" ht="15" hidden="false" customHeight="false" outlineLevel="0" collapsed="false">
      <c r="A1454" s="23" t="n">
        <v>1449</v>
      </c>
      <c r="B1454" s="7"/>
      <c r="C1454" s="35" t="str">
        <f aca="false">IF($B1454="","",IFERROR(INDEX(Trabajadores!$D$6:$D$105,MATCH($B1454,LST_COD,0)),"¿Código?"))</f>
        <v/>
      </c>
      <c r="D1454" s="30"/>
      <c r="E1454" s="9" t="str">
        <f aca="false">IF($D1454="","",IFERROR(VLOOKUP($D1454,CONC_TABLA,2,FALSE()),""))</f>
        <v/>
      </c>
      <c r="F1454" s="9" t="str">
        <f aca="false">IF($D1454="","",IFERROR(VLOOKUP($D1454,CONC_TABLA,3,FALSE()),""))</f>
        <v/>
      </c>
      <c r="G1454" s="30"/>
      <c r="H1454" s="30"/>
      <c r="I1454" s="30"/>
      <c r="J1454" s="29"/>
      <c r="K1454" s="28"/>
      <c r="L1454" s="28"/>
      <c r="M1454" s="9" t="str">
        <f aca="false">IF(OR($B1454="",$E1454=""),"",IF($E1454="INA","INA",IF($G1454="Otro empleador",IF($E1454="RET","RETO",IF($E1454="ORD","OTO","OTX")),IF($E1454="RET","ERR",$E1454))))</f>
        <v/>
      </c>
      <c r="N1454" s="9" t="str">
        <f aca="false">IF($I1454="","",IFERROR(VLOOKUP($I1454,FREC_TABLA,2,FALSE()),""))</f>
        <v/>
      </c>
      <c r="O1454" s="19" t="n">
        <f aca="false">IF(OR($M1454="",$M1454="ERR",$J1454="",$K1454="",$N1454=""),0,IF($N1454=0,IF(AND(OR(1=7,1=12),1&gt;=$K1454,1&lt;=IF($L1454="",12,$L1454)),$J1454,0),IF(AND(1&gt;=$K1454,1&lt;=IF($L1454="",12,$L1454),MOD(1-$K1454,$N1454)=0),$J1454,0)))</f>
        <v>0</v>
      </c>
      <c r="P1454" s="19" t="n">
        <f aca="false">IF(OR($M1454="",$M1454="ERR",$J1454="",$K1454="",$N1454=""),0,IF($N1454=0,IF(AND(OR(2=7,2=12),2&gt;=$K1454,2&lt;=IF($L1454="",12,$L1454)),$J1454,0),IF(AND(2&gt;=$K1454,2&lt;=IF($L1454="",12,$L1454),MOD(2-$K1454,$N1454)=0),$J1454,0)))</f>
        <v>0</v>
      </c>
      <c r="Q1454" s="19" t="n">
        <f aca="false">IF(OR($M1454="",$M1454="ERR",$J1454="",$K1454="",$N1454=""),0,IF($N1454=0,IF(AND(OR(3=7,3=12),3&gt;=$K1454,3&lt;=IF($L1454="",12,$L1454)),$J1454,0),IF(AND(3&gt;=$K1454,3&lt;=IF($L1454="",12,$L1454),MOD(3-$K1454,$N1454)=0),$J1454,0)))</f>
        <v>0</v>
      </c>
      <c r="R1454" s="19" t="n">
        <f aca="false">IF(OR($M1454="",$M1454="ERR",$J1454="",$K1454="",$N1454=""),0,IF($N1454=0,IF(AND(OR(4=7,4=12),4&gt;=$K1454,4&lt;=IF($L1454="",12,$L1454)),$J1454,0),IF(AND(4&gt;=$K1454,4&lt;=IF($L1454="",12,$L1454),MOD(4-$K1454,$N1454)=0),$J1454,0)))</f>
        <v>0</v>
      </c>
      <c r="S1454" s="19" t="n">
        <f aca="false">IF(OR($M1454="",$M1454="ERR",$J1454="",$K1454="",$N1454=""),0,IF($N1454=0,IF(AND(OR(5=7,5=12),5&gt;=$K1454,5&lt;=IF($L1454="",12,$L1454)),$J1454,0),IF(AND(5&gt;=$K1454,5&lt;=IF($L1454="",12,$L1454),MOD(5-$K1454,$N1454)=0),$J1454,0)))</f>
        <v>0</v>
      </c>
      <c r="T1454" s="19" t="n">
        <f aca="false">IF(OR($M1454="",$M1454="ERR",$J1454="",$K1454="",$N1454=""),0,IF($N1454=0,IF(AND(OR(6=7,6=12),6&gt;=$K1454,6&lt;=IF($L1454="",12,$L1454)),$J1454,0),IF(AND(6&gt;=$K1454,6&lt;=IF($L1454="",12,$L1454),MOD(6-$K1454,$N1454)=0),$J1454,0)))</f>
        <v>0</v>
      </c>
      <c r="U1454" s="19" t="n">
        <f aca="false">IF(OR($M1454="",$M1454="ERR",$J1454="",$K1454="",$N1454=""),0,IF($N1454=0,IF(AND(OR(7=7,7=12),7&gt;=$K1454,7&lt;=IF($L1454="",12,$L1454)),$J1454,0),IF(AND(7&gt;=$K1454,7&lt;=IF($L1454="",12,$L1454),MOD(7-$K1454,$N1454)=0),$J1454,0)))</f>
        <v>0</v>
      </c>
      <c r="V1454" s="19" t="n">
        <f aca="false">IF(OR($M1454="",$M1454="ERR",$J1454="",$K1454="",$N1454=""),0,IF($N1454=0,IF(AND(OR(8=7,8=12),8&gt;=$K1454,8&lt;=IF($L1454="",12,$L1454)),$J1454,0),IF(AND(8&gt;=$K1454,8&lt;=IF($L1454="",12,$L1454),MOD(8-$K1454,$N1454)=0),$J1454,0)))</f>
        <v>0</v>
      </c>
      <c r="W1454" s="19" t="n">
        <f aca="false">IF(OR($M1454="",$M1454="ERR",$J1454="",$K1454="",$N1454=""),0,IF($N1454=0,IF(AND(OR(9=7,9=12),9&gt;=$K1454,9&lt;=IF($L1454="",12,$L1454)),$J1454,0),IF(AND(9&gt;=$K1454,9&lt;=IF($L1454="",12,$L1454),MOD(9-$K1454,$N1454)=0),$J1454,0)))</f>
        <v>0</v>
      </c>
      <c r="X1454" s="19" t="n">
        <f aca="false">IF(OR($M1454="",$M1454="ERR",$J1454="",$K1454="",$N1454=""),0,IF($N1454=0,IF(AND(OR(10=7,10=12),10&gt;=$K1454,10&lt;=IF($L1454="",12,$L1454)),$J1454,0),IF(AND(10&gt;=$K1454,10&lt;=IF($L1454="",12,$L1454),MOD(10-$K1454,$N1454)=0),$J1454,0)))</f>
        <v>0</v>
      </c>
      <c r="Y1454" s="19" t="n">
        <f aca="false">IF(OR($M1454="",$M1454="ERR",$J1454="",$K1454="",$N1454=""),0,IF($N1454=0,IF(AND(OR(11=7,11=12),11&gt;=$K1454,11&lt;=IF($L1454="",12,$L1454)),$J1454,0),IF(AND(11&gt;=$K1454,11&lt;=IF($L1454="",12,$L1454),MOD(11-$K1454,$N1454)=0),$J1454,0)))</f>
        <v>0</v>
      </c>
      <c r="Z1454" s="19" t="n">
        <f aca="false">IF(OR($M1454="",$M1454="ERR",$J1454="",$K1454="",$N1454=""),0,IF($N1454=0,IF(AND(OR(12=7,12=12),12&gt;=$K1454,12&lt;=IF($L1454="",12,$L1454)),$J1454,0),IF(AND(12&gt;=$K1454,12&lt;=IF($L1454="",12,$L1454),MOD(12-$K1454,$N1454)=0),$J1454,0)))</f>
        <v>0</v>
      </c>
      <c r="AA1454" s="36" t="n">
        <f aca="false">SUM(O1454:Z1454)</f>
        <v>0</v>
      </c>
      <c r="AB1454" s="15" t="str">
        <f aca="false">IF(AND($B1454="",$D1454="",$J1454=""),"",IF($B1454="","Falta código",IF(ISNA(MATCH($B1454,LST_COD,0)),"Código no registrado en Trabajadores",IF($E1454="","Concepto no está en el catálogo",IF($M1454="ERR","Retención de otro empleador: Origen = Otro empleador",IF(OR($J1454="",$K1454=""),"Falta monto o mes",IF(OR($K1454&lt;1,$K1454&gt;12),"Mes inicio inválido",IF(AND($L1454&lt;&gt;"",OR($L1454&lt;$K1454,$L1454&gt;12)),"Mes fin inválido",IF($N1454="","Falta frecuencia",IF(AND($G1454&lt;&gt;"Otro empleador",SUMPRODUCT(($O1454:$Z1454&lt;&gt;0)*(((COLUMN($O1454:$Z1454)-14)&lt;INDEX(Trabajadores!$M$6:$M$105,MATCH($B1454,LST_COD,0)))+((COLUMN($O1454:$Z1454)-14)&gt;INDEX(Trabajadores!$N$6:$N$105,MATCH($B1454,LST_COD,0)))))&gt;0),"Aviso: hay meses fuera del periodo laboral","OK"))))))))))</f>
        <v/>
      </c>
    </row>
    <row r="1455" customFormat="false" ht="15" hidden="false" customHeight="false" outlineLevel="0" collapsed="false">
      <c r="A1455" s="23" t="n">
        <v>1450</v>
      </c>
      <c r="B1455" s="7"/>
      <c r="C1455" s="35" t="str">
        <f aca="false">IF($B1455="","",IFERROR(INDEX(Trabajadores!$D$6:$D$105,MATCH($B1455,LST_COD,0)),"¿Código?"))</f>
        <v/>
      </c>
      <c r="D1455" s="30"/>
      <c r="E1455" s="9" t="str">
        <f aca="false">IF($D1455="","",IFERROR(VLOOKUP($D1455,CONC_TABLA,2,FALSE()),""))</f>
        <v/>
      </c>
      <c r="F1455" s="9" t="str">
        <f aca="false">IF($D1455="","",IFERROR(VLOOKUP($D1455,CONC_TABLA,3,FALSE()),""))</f>
        <v/>
      </c>
      <c r="G1455" s="30"/>
      <c r="H1455" s="30"/>
      <c r="I1455" s="30"/>
      <c r="J1455" s="29"/>
      <c r="K1455" s="28"/>
      <c r="L1455" s="28"/>
      <c r="M1455" s="9" t="str">
        <f aca="false">IF(OR($B1455="",$E1455=""),"",IF($E1455="INA","INA",IF($G1455="Otro empleador",IF($E1455="RET","RETO",IF($E1455="ORD","OTO","OTX")),IF($E1455="RET","ERR",$E1455))))</f>
        <v/>
      </c>
      <c r="N1455" s="9" t="str">
        <f aca="false">IF($I1455="","",IFERROR(VLOOKUP($I1455,FREC_TABLA,2,FALSE()),""))</f>
        <v/>
      </c>
      <c r="O1455" s="19" t="n">
        <f aca="false">IF(OR($M1455="",$M1455="ERR",$J1455="",$K1455="",$N1455=""),0,IF($N1455=0,IF(AND(OR(1=7,1=12),1&gt;=$K1455,1&lt;=IF($L1455="",12,$L1455)),$J1455,0),IF(AND(1&gt;=$K1455,1&lt;=IF($L1455="",12,$L1455),MOD(1-$K1455,$N1455)=0),$J1455,0)))</f>
        <v>0</v>
      </c>
      <c r="P1455" s="19" t="n">
        <f aca="false">IF(OR($M1455="",$M1455="ERR",$J1455="",$K1455="",$N1455=""),0,IF($N1455=0,IF(AND(OR(2=7,2=12),2&gt;=$K1455,2&lt;=IF($L1455="",12,$L1455)),$J1455,0),IF(AND(2&gt;=$K1455,2&lt;=IF($L1455="",12,$L1455),MOD(2-$K1455,$N1455)=0),$J1455,0)))</f>
        <v>0</v>
      </c>
      <c r="Q1455" s="19" t="n">
        <f aca="false">IF(OR($M1455="",$M1455="ERR",$J1455="",$K1455="",$N1455=""),0,IF($N1455=0,IF(AND(OR(3=7,3=12),3&gt;=$K1455,3&lt;=IF($L1455="",12,$L1455)),$J1455,0),IF(AND(3&gt;=$K1455,3&lt;=IF($L1455="",12,$L1455),MOD(3-$K1455,$N1455)=0),$J1455,0)))</f>
        <v>0</v>
      </c>
      <c r="R1455" s="19" t="n">
        <f aca="false">IF(OR($M1455="",$M1455="ERR",$J1455="",$K1455="",$N1455=""),0,IF($N1455=0,IF(AND(OR(4=7,4=12),4&gt;=$K1455,4&lt;=IF($L1455="",12,$L1455)),$J1455,0),IF(AND(4&gt;=$K1455,4&lt;=IF($L1455="",12,$L1455),MOD(4-$K1455,$N1455)=0),$J1455,0)))</f>
        <v>0</v>
      </c>
      <c r="S1455" s="19" t="n">
        <f aca="false">IF(OR($M1455="",$M1455="ERR",$J1455="",$K1455="",$N1455=""),0,IF($N1455=0,IF(AND(OR(5=7,5=12),5&gt;=$K1455,5&lt;=IF($L1455="",12,$L1455)),$J1455,0),IF(AND(5&gt;=$K1455,5&lt;=IF($L1455="",12,$L1455),MOD(5-$K1455,$N1455)=0),$J1455,0)))</f>
        <v>0</v>
      </c>
      <c r="T1455" s="19" t="n">
        <f aca="false">IF(OR($M1455="",$M1455="ERR",$J1455="",$K1455="",$N1455=""),0,IF($N1455=0,IF(AND(OR(6=7,6=12),6&gt;=$K1455,6&lt;=IF($L1455="",12,$L1455)),$J1455,0),IF(AND(6&gt;=$K1455,6&lt;=IF($L1455="",12,$L1455),MOD(6-$K1455,$N1455)=0),$J1455,0)))</f>
        <v>0</v>
      </c>
      <c r="U1455" s="19" t="n">
        <f aca="false">IF(OR($M1455="",$M1455="ERR",$J1455="",$K1455="",$N1455=""),0,IF($N1455=0,IF(AND(OR(7=7,7=12),7&gt;=$K1455,7&lt;=IF($L1455="",12,$L1455)),$J1455,0),IF(AND(7&gt;=$K1455,7&lt;=IF($L1455="",12,$L1455),MOD(7-$K1455,$N1455)=0),$J1455,0)))</f>
        <v>0</v>
      </c>
      <c r="V1455" s="19" t="n">
        <f aca="false">IF(OR($M1455="",$M1455="ERR",$J1455="",$K1455="",$N1455=""),0,IF($N1455=0,IF(AND(OR(8=7,8=12),8&gt;=$K1455,8&lt;=IF($L1455="",12,$L1455)),$J1455,0),IF(AND(8&gt;=$K1455,8&lt;=IF($L1455="",12,$L1455),MOD(8-$K1455,$N1455)=0),$J1455,0)))</f>
        <v>0</v>
      </c>
      <c r="W1455" s="19" t="n">
        <f aca="false">IF(OR($M1455="",$M1455="ERR",$J1455="",$K1455="",$N1455=""),0,IF($N1455=0,IF(AND(OR(9=7,9=12),9&gt;=$K1455,9&lt;=IF($L1455="",12,$L1455)),$J1455,0),IF(AND(9&gt;=$K1455,9&lt;=IF($L1455="",12,$L1455),MOD(9-$K1455,$N1455)=0),$J1455,0)))</f>
        <v>0</v>
      </c>
      <c r="X1455" s="19" t="n">
        <f aca="false">IF(OR($M1455="",$M1455="ERR",$J1455="",$K1455="",$N1455=""),0,IF($N1455=0,IF(AND(OR(10=7,10=12),10&gt;=$K1455,10&lt;=IF($L1455="",12,$L1455)),$J1455,0),IF(AND(10&gt;=$K1455,10&lt;=IF($L1455="",12,$L1455),MOD(10-$K1455,$N1455)=0),$J1455,0)))</f>
        <v>0</v>
      </c>
      <c r="Y1455" s="19" t="n">
        <f aca="false">IF(OR($M1455="",$M1455="ERR",$J1455="",$K1455="",$N1455=""),0,IF($N1455=0,IF(AND(OR(11=7,11=12),11&gt;=$K1455,11&lt;=IF($L1455="",12,$L1455)),$J1455,0),IF(AND(11&gt;=$K1455,11&lt;=IF($L1455="",12,$L1455),MOD(11-$K1455,$N1455)=0),$J1455,0)))</f>
        <v>0</v>
      </c>
      <c r="Z1455" s="19" t="n">
        <f aca="false">IF(OR($M1455="",$M1455="ERR",$J1455="",$K1455="",$N1455=""),0,IF($N1455=0,IF(AND(OR(12=7,12=12),12&gt;=$K1455,12&lt;=IF($L1455="",12,$L1455)),$J1455,0),IF(AND(12&gt;=$K1455,12&lt;=IF($L1455="",12,$L1455),MOD(12-$K1455,$N1455)=0),$J1455,0)))</f>
        <v>0</v>
      </c>
      <c r="AA1455" s="36" t="n">
        <f aca="false">SUM(O1455:Z1455)</f>
        <v>0</v>
      </c>
      <c r="AB1455" s="15" t="str">
        <f aca="false">IF(AND($B1455="",$D1455="",$J1455=""),"",IF($B1455="","Falta código",IF(ISNA(MATCH($B1455,LST_COD,0)),"Código no registrado en Trabajadores",IF($E1455="","Concepto no está en el catálogo",IF($M1455="ERR","Retención de otro empleador: Origen = Otro empleador",IF(OR($J1455="",$K1455=""),"Falta monto o mes",IF(OR($K1455&lt;1,$K1455&gt;12),"Mes inicio inválido",IF(AND($L1455&lt;&gt;"",OR($L1455&lt;$K1455,$L1455&gt;12)),"Mes fin inválido",IF($N1455="","Falta frecuencia",IF(AND($G1455&lt;&gt;"Otro empleador",SUMPRODUCT(($O1455:$Z1455&lt;&gt;0)*(((COLUMN($O1455:$Z1455)-14)&lt;INDEX(Trabajadores!$M$6:$M$105,MATCH($B1455,LST_COD,0)))+((COLUMN($O1455:$Z1455)-14)&gt;INDEX(Trabajadores!$N$6:$N$105,MATCH($B1455,LST_COD,0)))))&gt;0),"Aviso: hay meses fuera del periodo laboral","OK"))))))))))</f>
        <v/>
      </c>
    </row>
    <row r="1456" customFormat="false" ht="15" hidden="false" customHeight="false" outlineLevel="0" collapsed="false">
      <c r="A1456" s="23" t="n">
        <v>1451</v>
      </c>
      <c r="B1456" s="7"/>
      <c r="C1456" s="35" t="str">
        <f aca="false">IF($B1456="","",IFERROR(INDEX(Trabajadores!$D$6:$D$105,MATCH($B1456,LST_COD,0)),"¿Código?"))</f>
        <v/>
      </c>
      <c r="D1456" s="30"/>
      <c r="E1456" s="9" t="str">
        <f aca="false">IF($D1456="","",IFERROR(VLOOKUP($D1456,CONC_TABLA,2,FALSE()),""))</f>
        <v/>
      </c>
      <c r="F1456" s="9" t="str">
        <f aca="false">IF($D1456="","",IFERROR(VLOOKUP($D1456,CONC_TABLA,3,FALSE()),""))</f>
        <v/>
      </c>
      <c r="G1456" s="30"/>
      <c r="H1456" s="30"/>
      <c r="I1456" s="30"/>
      <c r="J1456" s="29"/>
      <c r="K1456" s="28"/>
      <c r="L1456" s="28"/>
      <c r="M1456" s="9" t="str">
        <f aca="false">IF(OR($B1456="",$E1456=""),"",IF($E1456="INA","INA",IF($G1456="Otro empleador",IF($E1456="RET","RETO",IF($E1456="ORD","OTO","OTX")),IF($E1456="RET","ERR",$E1456))))</f>
        <v/>
      </c>
      <c r="N1456" s="9" t="str">
        <f aca="false">IF($I1456="","",IFERROR(VLOOKUP($I1456,FREC_TABLA,2,FALSE()),""))</f>
        <v/>
      </c>
      <c r="O1456" s="19" t="n">
        <f aca="false">IF(OR($M1456="",$M1456="ERR",$J1456="",$K1456="",$N1456=""),0,IF($N1456=0,IF(AND(OR(1=7,1=12),1&gt;=$K1456,1&lt;=IF($L1456="",12,$L1456)),$J1456,0),IF(AND(1&gt;=$K1456,1&lt;=IF($L1456="",12,$L1456),MOD(1-$K1456,$N1456)=0),$J1456,0)))</f>
        <v>0</v>
      </c>
      <c r="P1456" s="19" t="n">
        <f aca="false">IF(OR($M1456="",$M1456="ERR",$J1456="",$K1456="",$N1456=""),0,IF($N1456=0,IF(AND(OR(2=7,2=12),2&gt;=$K1456,2&lt;=IF($L1456="",12,$L1456)),$J1456,0),IF(AND(2&gt;=$K1456,2&lt;=IF($L1456="",12,$L1456),MOD(2-$K1456,$N1456)=0),$J1456,0)))</f>
        <v>0</v>
      </c>
      <c r="Q1456" s="19" t="n">
        <f aca="false">IF(OR($M1456="",$M1456="ERR",$J1456="",$K1456="",$N1456=""),0,IF($N1456=0,IF(AND(OR(3=7,3=12),3&gt;=$K1456,3&lt;=IF($L1456="",12,$L1456)),$J1456,0),IF(AND(3&gt;=$K1456,3&lt;=IF($L1456="",12,$L1456),MOD(3-$K1456,$N1456)=0),$J1456,0)))</f>
        <v>0</v>
      </c>
      <c r="R1456" s="19" t="n">
        <f aca="false">IF(OR($M1456="",$M1456="ERR",$J1456="",$K1456="",$N1456=""),0,IF($N1456=0,IF(AND(OR(4=7,4=12),4&gt;=$K1456,4&lt;=IF($L1456="",12,$L1456)),$J1456,0),IF(AND(4&gt;=$K1456,4&lt;=IF($L1456="",12,$L1456),MOD(4-$K1456,$N1456)=0),$J1456,0)))</f>
        <v>0</v>
      </c>
      <c r="S1456" s="19" t="n">
        <f aca="false">IF(OR($M1456="",$M1456="ERR",$J1456="",$K1456="",$N1456=""),0,IF($N1456=0,IF(AND(OR(5=7,5=12),5&gt;=$K1456,5&lt;=IF($L1456="",12,$L1456)),$J1456,0),IF(AND(5&gt;=$K1456,5&lt;=IF($L1456="",12,$L1456),MOD(5-$K1456,$N1456)=0),$J1456,0)))</f>
        <v>0</v>
      </c>
      <c r="T1456" s="19" t="n">
        <f aca="false">IF(OR($M1456="",$M1456="ERR",$J1456="",$K1456="",$N1456=""),0,IF($N1456=0,IF(AND(OR(6=7,6=12),6&gt;=$K1456,6&lt;=IF($L1456="",12,$L1456)),$J1456,0),IF(AND(6&gt;=$K1456,6&lt;=IF($L1456="",12,$L1456),MOD(6-$K1456,$N1456)=0),$J1456,0)))</f>
        <v>0</v>
      </c>
      <c r="U1456" s="19" t="n">
        <f aca="false">IF(OR($M1456="",$M1456="ERR",$J1456="",$K1456="",$N1456=""),0,IF($N1456=0,IF(AND(OR(7=7,7=12),7&gt;=$K1456,7&lt;=IF($L1456="",12,$L1456)),$J1456,0),IF(AND(7&gt;=$K1456,7&lt;=IF($L1456="",12,$L1456),MOD(7-$K1456,$N1456)=0),$J1456,0)))</f>
        <v>0</v>
      </c>
      <c r="V1456" s="19" t="n">
        <f aca="false">IF(OR($M1456="",$M1456="ERR",$J1456="",$K1456="",$N1456=""),0,IF($N1456=0,IF(AND(OR(8=7,8=12),8&gt;=$K1456,8&lt;=IF($L1456="",12,$L1456)),$J1456,0),IF(AND(8&gt;=$K1456,8&lt;=IF($L1456="",12,$L1456),MOD(8-$K1456,$N1456)=0),$J1456,0)))</f>
        <v>0</v>
      </c>
      <c r="W1456" s="19" t="n">
        <f aca="false">IF(OR($M1456="",$M1456="ERR",$J1456="",$K1456="",$N1456=""),0,IF($N1456=0,IF(AND(OR(9=7,9=12),9&gt;=$K1456,9&lt;=IF($L1456="",12,$L1456)),$J1456,0),IF(AND(9&gt;=$K1456,9&lt;=IF($L1456="",12,$L1456),MOD(9-$K1456,$N1456)=0),$J1456,0)))</f>
        <v>0</v>
      </c>
      <c r="X1456" s="19" t="n">
        <f aca="false">IF(OR($M1456="",$M1456="ERR",$J1456="",$K1456="",$N1456=""),0,IF($N1456=0,IF(AND(OR(10=7,10=12),10&gt;=$K1456,10&lt;=IF($L1456="",12,$L1456)),$J1456,0),IF(AND(10&gt;=$K1456,10&lt;=IF($L1456="",12,$L1456),MOD(10-$K1456,$N1456)=0),$J1456,0)))</f>
        <v>0</v>
      </c>
      <c r="Y1456" s="19" t="n">
        <f aca="false">IF(OR($M1456="",$M1456="ERR",$J1456="",$K1456="",$N1456=""),0,IF($N1456=0,IF(AND(OR(11=7,11=12),11&gt;=$K1456,11&lt;=IF($L1456="",12,$L1456)),$J1456,0),IF(AND(11&gt;=$K1456,11&lt;=IF($L1456="",12,$L1456),MOD(11-$K1456,$N1456)=0),$J1456,0)))</f>
        <v>0</v>
      </c>
      <c r="Z1456" s="19" t="n">
        <f aca="false">IF(OR($M1456="",$M1456="ERR",$J1456="",$K1456="",$N1456=""),0,IF($N1456=0,IF(AND(OR(12=7,12=12),12&gt;=$K1456,12&lt;=IF($L1456="",12,$L1456)),$J1456,0),IF(AND(12&gt;=$K1456,12&lt;=IF($L1456="",12,$L1456),MOD(12-$K1456,$N1456)=0),$J1456,0)))</f>
        <v>0</v>
      </c>
      <c r="AA1456" s="36" t="n">
        <f aca="false">SUM(O1456:Z1456)</f>
        <v>0</v>
      </c>
      <c r="AB1456" s="15" t="str">
        <f aca="false">IF(AND($B1456="",$D1456="",$J1456=""),"",IF($B1456="","Falta código",IF(ISNA(MATCH($B1456,LST_COD,0)),"Código no registrado en Trabajadores",IF($E1456="","Concepto no está en el catálogo",IF($M1456="ERR","Retención de otro empleador: Origen = Otro empleador",IF(OR($J1456="",$K1456=""),"Falta monto o mes",IF(OR($K1456&lt;1,$K1456&gt;12),"Mes inicio inválido",IF(AND($L1456&lt;&gt;"",OR($L1456&lt;$K1456,$L1456&gt;12)),"Mes fin inválido",IF($N1456="","Falta frecuencia",IF(AND($G1456&lt;&gt;"Otro empleador",SUMPRODUCT(($O1456:$Z1456&lt;&gt;0)*(((COLUMN($O1456:$Z1456)-14)&lt;INDEX(Trabajadores!$M$6:$M$105,MATCH($B1456,LST_COD,0)))+((COLUMN($O1456:$Z1456)-14)&gt;INDEX(Trabajadores!$N$6:$N$105,MATCH($B1456,LST_COD,0)))))&gt;0),"Aviso: hay meses fuera del periodo laboral","OK"))))))))))</f>
        <v/>
      </c>
    </row>
    <row r="1457" customFormat="false" ht="15" hidden="false" customHeight="false" outlineLevel="0" collapsed="false">
      <c r="A1457" s="23" t="n">
        <v>1452</v>
      </c>
      <c r="B1457" s="7"/>
      <c r="C1457" s="35" t="str">
        <f aca="false">IF($B1457="","",IFERROR(INDEX(Trabajadores!$D$6:$D$105,MATCH($B1457,LST_COD,0)),"¿Código?"))</f>
        <v/>
      </c>
      <c r="D1457" s="30"/>
      <c r="E1457" s="9" t="str">
        <f aca="false">IF($D1457="","",IFERROR(VLOOKUP($D1457,CONC_TABLA,2,FALSE()),""))</f>
        <v/>
      </c>
      <c r="F1457" s="9" t="str">
        <f aca="false">IF($D1457="","",IFERROR(VLOOKUP($D1457,CONC_TABLA,3,FALSE()),""))</f>
        <v/>
      </c>
      <c r="G1457" s="30"/>
      <c r="H1457" s="30"/>
      <c r="I1457" s="30"/>
      <c r="J1457" s="29"/>
      <c r="K1457" s="28"/>
      <c r="L1457" s="28"/>
      <c r="M1457" s="9" t="str">
        <f aca="false">IF(OR($B1457="",$E1457=""),"",IF($E1457="INA","INA",IF($G1457="Otro empleador",IF($E1457="RET","RETO",IF($E1457="ORD","OTO","OTX")),IF($E1457="RET","ERR",$E1457))))</f>
        <v/>
      </c>
      <c r="N1457" s="9" t="str">
        <f aca="false">IF($I1457="","",IFERROR(VLOOKUP($I1457,FREC_TABLA,2,FALSE()),""))</f>
        <v/>
      </c>
      <c r="O1457" s="19" t="n">
        <f aca="false">IF(OR($M1457="",$M1457="ERR",$J1457="",$K1457="",$N1457=""),0,IF($N1457=0,IF(AND(OR(1=7,1=12),1&gt;=$K1457,1&lt;=IF($L1457="",12,$L1457)),$J1457,0),IF(AND(1&gt;=$K1457,1&lt;=IF($L1457="",12,$L1457),MOD(1-$K1457,$N1457)=0),$J1457,0)))</f>
        <v>0</v>
      </c>
      <c r="P1457" s="19" t="n">
        <f aca="false">IF(OR($M1457="",$M1457="ERR",$J1457="",$K1457="",$N1457=""),0,IF($N1457=0,IF(AND(OR(2=7,2=12),2&gt;=$K1457,2&lt;=IF($L1457="",12,$L1457)),$J1457,0),IF(AND(2&gt;=$K1457,2&lt;=IF($L1457="",12,$L1457),MOD(2-$K1457,$N1457)=0),$J1457,0)))</f>
        <v>0</v>
      </c>
      <c r="Q1457" s="19" t="n">
        <f aca="false">IF(OR($M1457="",$M1457="ERR",$J1457="",$K1457="",$N1457=""),0,IF($N1457=0,IF(AND(OR(3=7,3=12),3&gt;=$K1457,3&lt;=IF($L1457="",12,$L1457)),$J1457,0),IF(AND(3&gt;=$K1457,3&lt;=IF($L1457="",12,$L1457),MOD(3-$K1457,$N1457)=0),$J1457,0)))</f>
        <v>0</v>
      </c>
      <c r="R1457" s="19" t="n">
        <f aca="false">IF(OR($M1457="",$M1457="ERR",$J1457="",$K1457="",$N1457=""),0,IF($N1457=0,IF(AND(OR(4=7,4=12),4&gt;=$K1457,4&lt;=IF($L1457="",12,$L1457)),$J1457,0),IF(AND(4&gt;=$K1457,4&lt;=IF($L1457="",12,$L1457),MOD(4-$K1457,$N1457)=0),$J1457,0)))</f>
        <v>0</v>
      </c>
      <c r="S1457" s="19" t="n">
        <f aca="false">IF(OR($M1457="",$M1457="ERR",$J1457="",$K1457="",$N1457=""),0,IF($N1457=0,IF(AND(OR(5=7,5=12),5&gt;=$K1457,5&lt;=IF($L1457="",12,$L1457)),$J1457,0),IF(AND(5&gt;=$K1457,5&lt;=IF($L1457="",12,$L1457),MOD(5-$K1457,$N1457)=0),$J1457,0)))</f>
        <v>0</v>
      </c>
      <c r="T1457" s="19" t="n">
        <f aca="false">IF(OR($M1457="",$M1457="ERR",$J1457="",$K1457="",$N1457=""),0,IF($N1457=0,IF(AND(OR(6=7,6=12),6&gt;=$K1457,6&lt;=IF($L1457="",12,$L1457)),$J1457,0),IF(AND(6&gt;=$K1457,6&lt;=IF($L1457="",12,$L1457),MOD(6-$K1457,$N1457)=0),$J1457,0)))</f>
        <v>0</v>
      </c>
      <c r="U1457" s="19" t="n">
        <f aca="false">IF(OR($M1457="",$M1457="ERR",$J1457="",$K1457="",$N1457=""),0,IF($N1457=0,IF(AND(OR(7=7,7=12),7&gt;=$K1457,7&lt;=IF($L1457="",12,$L1457)),$J1457,0),IF(AND(7&gt;=$K1457,7&lt;=IF($L1457="",12,$L1457),MOD(7-$K1457,$N1457)=0),$J1457,0)))</f>
        <v>0</v>
      </c>
      <c r="V1457" s="19" t="n">
        <f aca="false">IF(OR($M1457="",$M1457="ERR",$J1457="",$K1457="",$N1457=""),0,IF($N1457=0,IF(AND(OR(8=7,8=12),8&gt;=$K1457,8&lt;=IF($L1457="",12,$L1457)),$J1457,0),IF(AND(8&gt;=$K1457,8&lt;=IF($L1457="",12,$L1457),MOD(8-$K1457,$N1457)=0),$J1457,0)))</f>
        <v>0</v>
      </c>
      <c r="W1457" s="19" t="n">
        <f aca="false">IF(OR($M1457="",$M1457="ERR",$J1457="",$K1457="",$N1457=""),0,IF($N1457=0,IF(AND(OR(9=7,9=12),9&gt;=$K1457,9&lt;=IF($L1457="",12,$L1457)),$J1457,0),IF(AND(9&gt;=$K1457,9&lt;=IF($L1457="",12,$L1457),MOD(9-$K1457,$N1457)=0),$J1457,0)))</f>
        <v>0</v>
      </c>
      <c r="X1457" s="19" t="n">
        <f aca="false">IF(OR($M1457="",$M1457="ERR",$J1457="",$K1457="",$N1457=""),0,IF($N1457=0,IF(AND(OR(10=7,10=12),10&gt;=$K1457,10&lt;=IF($L1457="",12,$L1457)),$J1457,0),IF(AND(10&gt;=$K1457,10&lt;=IF($L1457="",12,$L1457),MOD(10-$K1457,$N1457)=0),$J1457,0)))</f>
        <v>0</v>
      </c>
      <c r="Y1457" s="19" t="n">
        <f aca="false">IF(OR($M1457="",$M1457="ERR",$J1457="",$K1457="",$N1457=""),0,IF($N1457=0,IF(AND(OR(11=7,11=12),11&gt;=$K1457,11&lt;=IF($L1457="",12,$L1457)),$J1457,0),IF(AND(11&gt;=$K1457,11&lt;=IF($L1457="",12,$L1457),MOD(11-$K1457,$N1457)=0),$J1457,0)))</f>
        <v>0</v>
      </c>
      <c r="Z1457" s="19" t="n">
        <f aca="false">IF(OR($M1457="",$M1457="ERR",$J1457="",$K1457="",$N1457=""),0,IF($N1457=0,IF(AND(OR(12=7,12=12),12&gt;=$K1457,12&lt;=IF($L1457="",12,$L1457)),$J1457,0),IF(AND(12&gt;=$K1457,12&lt;=IF($L1457="",12,$L1457),MOD(12-$K1457,$N1457)=0),$J1457,0)))</f>
        <v>0</v>
      </c>
      <c r="AA1457" s="36" t="n">
        <f aca="false">SUM(O1457:Z1457)</f>
        <v>0</v>
      </c>
      <c r="AB1457" s="15" t="str">
        <f aca="false">IF(AND($B1457="",$D1457="",$J1457=""),"",IF($B1457="","Falta código",IF(ISNA(MATCH($B1457,LST_COD,0)),"Código no registrado en Trabajadores",IF($E1457="","Concepto no está en el catálogo",IF($M1457="ERR","Retención de otro empleador: Origen = Otro empleador",IF(OR($J1457="",$K1457=""),"Falta monto o mes",IF(OR($K1457&lt;1,$K1457&gt;12),"Mes inicio inválido",IF(AND($L1457&lt;&gt;"",OR($L1457&lt;$K1457,$L1457&gt;12)),"Mes fin inválido",IF($N1457="","Falta frecuencia",IF(AND($G1457&lt;&gt;"Otro empleador",SUMPRODUCT(($O1457:$Z1457&lt;&gt;0)*(((COLUMN($O1457:$Z1457)-14)&lt;INDEX(Trabajadores!$M$6:$M$105,MATCH($B1457,LST_COD,0)))+((COLUMN($O1457:$Z1457)-14)&gt;INDEX(Trabajadores!$N$6:$N$105,MATCH($B1457,LST_COD,0)))))&gt;0),"Aviso: hay meses fuera del periodo laboral","OK"))))))))))</f>
        <v/>
      </c>
    </row>
    <row r="1458" customFormat="false" ht="15" hidden="false" customHeight="false" outlineLevel="0" collapsed="false">
      <c r="A1458" s="23" t="n">
        <v>1453</v>
      </c>
      <c r="B1458" s="7"/>
      <c r="C1458" s="35" t="str">
        <f aca="false">IF($B1458="","",IFERROR(INDEX(Trabajadores!$D$6:$D$105,MATCH($B1458,LST_COD,0)),"¿Código?"))</f>
        <v/>
      </c>
      <c r="D1458" s="30"/>
      <c r="E1458" s="9" t="str">
        <f aca="false">IF($D1458="","",IFERROR(VLOOKUP($D1458,CONC_TABLA,2,FALSE()),""))</f>
        <v/>
      </c>
      <c r="F1458" s="9" t="str">
        <f aca="false">IF($D1458="","",IFERROR(VLOOKUP($D1458,CONC_TABLA,3,FALSE()),""))</f>
        <v/>
      </c>
      <c r="G1458" s="30"/>
      <c r="H1458" s="30"/>
      <c r="I1458" s="30"/>
      <c r="J1458" s="29"/>
      <c r="K1458" s="28"/>
      <c r="L1458" s="28"/>
      <c r="M1458" s="9" t="str">
        <f aca="false">IF(OR($B1458="",$E1458=""),"",IF($E1458="INA","INA",IF($G1458="Otro empleador",IF($E1458="RET","RETO",IF($E1458="ORD","OTO","OTX")),IF($E1458="RET","ERR",$E1458))))</f>
        <v/>
      </c>
      <c r="N1458" s="9" t="str">
        <f aca="false">IF($I1458="","",IFERROR(VLOOKUP($I1458,FREC_TABLA,2,FALSE()),""))</f>
        <v/>
      </c>
      <c r="O1458" s="19" t="n">
        <f aca="false">IF(OR($M1458="",$M1458="ERR",$J1458="",$K1458="",$N1458=""),0,IF($N1458=0,IF(AND(OR(1=7,1=12),1&gt;=$K1458,1&lt;=IF($L1458="",12,$L1458)),$J1458,0),IF(AND(1&gt;=$K1458,1&lt;=IF($L1458="",12,$L1458),MOD(1-$K1458,$N1458)=0),$J1458,0)))</f>
        <v>0</v>
      </c>
      <c r="P1458" s="19" t="n">
        <f aca="false">IF(OR($M1458="",$M1458="ERR",$J1458="",$K1458="",$N1458=""),0,IF($N1458=0,IF(AND(OR(2=7,2=12),2&gt;=$K1458,2&lt;=IF($L1458="",12,$L1458)),$J1458,0),IF(AND(2&gt;=$K1458,2&lt;=IF($L1458="",12,$L1458),MOD(2-$K1458,$N1458)=0),$J1458,0)))</f>
        <v>0</v>
      </c>
      <c r="Q1458" s="19" t="n">
        <f aca="false">IF(OR($M1458="",$M1458="ERR",$J1458="",$K1458="",$N1458=""),0,IF($N1458=0,IF(AND(OR(3=7,3=12),3&gt;=$K1458,3&lt;=IF($L1458="",12,$L1458)),$J1458,0),IF(AND(3&gt;=$K1458,3&lt;=IF($L1458="",12,$L1458),MOD(3-$K1458,$N1458)=0),$J1458,0)))</f>
        <v>0</v>
      </c>
      <c r="R1458" s="19" t="n">
        <f aca="false">IF(OR($M1458="",$M1458="ERR",$J1458="",$K1458="",$N1458=""),0,IF($N1458=0,IF(AND(OR(4=7,4=12),4&gt;=$K1458,4&lt;=IF($L1458="",12,$L1458)),$J1458,0),IF(AND(4&gt;=$K1458,4&lt;=IF($L1458="",12,$L1458),MOD(4-$K1458,$N1458)=0),$J1458,0)))</f>
        <v>0</v>
      </c>
      <c r="S1458" s="19" t="n">
        <f aca="false">IF(OR($M1458="",$M1458="ERR",$J1458="",$K1458="",$N1458=""),0,IF($N1458=0,IF(AND(OR(5=7,5=12),5&gt;=$K1458,5&lt;=IF($L1458="",12,$L1458)),$J1458,0),IF(AND(5&gt;=$K1458,5&lt;=IF($L1458="",12,$L1458),MOD(5-$K1458,$N1458)=0),$J1458,0)))</f>
        <v>0</v>
      </c>
      <c r="T1458" s="19" t="n">
        <f aca="false">IF(OR($M1458="",$M1458="ERR",$J1458="",$K1458="",$N1458=""),0,IF($N1458=0,IF(AND(OR(6=7,6=12),6&gt;=$K1458,6&lt;=IF($L1458="",12,$L1458)),$J1458,0),IF(AND(6&gt;=$K1458,6&lt;=IF($L1458="",12,$L1458),MOD(6-$K1458,$N1458)=0),$J1458,0)))</f>
        <v>0</v>
      </c>
      <c r="U1458" s="19" t="n">
        <f aca="false">IF(OR($M1458="",$M1458="ERR",$J1458="",$K1458="",$N1458=""),0,IF($N1458=0,IF(AND(OR(7=7,7=12),7&gt;=$K1458,7&lt;=IF($L1458="",12,$L1458)),$J1458,0),IF(AND(7&gt;=$K1458,7&lt;=IF($L1458="",12,$L1458),MOD(7-$K1458,$N1458)=0),$J1458,0)))</f>
        <v>0</v>
      </c>
      <c r="V1458" s="19" t="n">
        <f aca="false">IF(OR($M1458="",$M1458="ERR",$J1458="",$K1458="",$N1458=""),0,IF($N1458=0,IF(AND(OR(8=7,8=12),8&gt;=$K1458,8&lt;=IF($L1458="",12,$L1458)),$J1458,0),IF(AND(8&gt;=$K1458,8&lt;=IF($L1458="",12,$L1458),MOD(8-$K1458,$N1458)=0),$J1458,0)))</f>
        <v>0</v>
      </c>
      <c r="W1458" s="19" t="n">
        <f aca="false">IF(OR($M1458="",$M1458="ERR",$J1458="",$K1458="",$N1458=""),0,IF($N1458=0,IF(AND(OR(9=7,9=12),9&gt;=$K1458,9&lt;=IF($L1458="",12,$L1458)),$J1458,0),IF(AND(9&gt;=$K1458,9&lt;=IF($L1458="",12,$L1458),MOD(9-$K1458,$N1458)=0),$J1458,0)))</f>
        <v>0</v>
      </c>
      <c r="X1458" s="19" t="n">
        <f aca="false">IF(OR($M1458="",$M1458="ERR",$J1458="",$K1458="",$N1458=""),0,IF($N1458=0,IF(AND(OR(10=7,10=12),10&gt;=$K1458,10&lt;=IF($L1458="",12,$L1458)),$J1458,0),IF(AND(10&gt;=$K1458,10&lt;=IF($L1458="",12,$L1458),MOD(10-$K1458,$N1458)=0),$J1458,0)))</f>
        <v>0</v>
      </c>
      <c r="Y1458" s="19" t="n">
        <f aca="false">IF(OR($M1458="",$M1458="ERR",$J1458="",$K1458="",$N1458=""),0,IF($N1458=0,IF(AND(OR(11=7,11=12),11&gt;=$K1458,11&lt;=IF($L1458="",12,$L1458)),$J1458,0),IF(AND(11&gt;=$K1458,11&lt;=IF($L1458="",12,$L1458),MOD(11-$K1458,$N1458)=0),$J1458,0)))</f>
        <v>0</v>
      </c>
      <c r="Z1458" s="19" t="n">
        <f aca="false">IF(OR($M1458="",$M1458="ERR",$J1458="",$K1458="",$N1458=""),0,IF($N1458=0,IF(AND(OR(12=7,12=12),12&gt;=$K1458,12&lt;=IF($L1458="",12,$L1458)),$J1458,0),IF(AND(12&gt;=$K1458,12&lt;=IF($L1458="",12,$L1458),MOD(12-$K1458,$N1458)=0),$J1458,0)))</f>
        <v>0</v>
      </c>
      <c r="AA1458" s="36" t="n">
        <f aca="false">SUM(O1458:Z1458)</f>
        <v>0</v>
      </c>
      <c r="AB1458" s="15" t="str">
        <f aca="false">IF(AND($B1458="",$D1458="",$J1458=""),"",IF($B1458="","Falta código",IF(ISNA(MATCH($B1458,LST_COD,0)),"Código no registrado en Trabajadores",IF($E1458="","Concepto no está en el catálogo",IF($M1458="ERR","Retención de otro empleador: Origen = Otro empleador",IF(OR($J1458="",$K1458=""),"Falta monto o mes",IF(OR($K1458&lt;1,$K1458&gt;12),"Mes inicio inválido",IF(AND($L1458&lt;&gt;"",OR($L1458&lt;$K1458,$L1458&gt;12)),"Mes fin inválido",IF($N1458="","Falta frecuencia",IF(AND($G1458&lt;&gt;"Otro empleador",SUMPRODUCT(($O1458:$Z1458&lt;&gt;0)*(((COLUMN($O1458:$Z1458)-14)&lt;INDEX(Trabajadores!$M$6:$M$105,MATCH($B1458,LST_COD,0)))+((COLUMN($O1458:$Z1458)-14)&gt;INDEX(Trabajadores!$N$6:$N$105,MATCH($B1458,LST_COD,0)))))&gt;0),"Aviso: hay meses fuera del periodo laboral","OK"))))))))))</f>
        <v/>
      </c>
    </row>
    <row r="1459" customFormat="false" ht="15" hidden="false" customHeight="false" outlineLevel="0" collapsed="false">
      <c r="A1459" s="23" t="n">
        <v>1454</v>
      </c>
      <c r="B1459" s="7"/>
      <c r="C1459" s="35" t="str">
        <f aca="false">IF($B1459="","",IFERROR(INDEX(Trabajadores!$D$6:$D$105,MATCH($B1459,LST_COD,0)),"¿Código?"))</f>
        <v/>
      </c>
      <c r="D1459" s="30"/>
      <c r="E1459" s="9" t="str">
        <f aca="false">IF($D1459="","",IFERROR(VLOOKUP($D1459,CONC_TABLA,2,FALSE()),""))</f>
        <v/>
      </c>
      <c r="F1459" s="9" t="str">
        <f aca="false">IF($D1459="","",IFERROR(VLOOKUP($D1459,CONC_TABLA,3,FALSE()),""))</f>
        <v/>
      </c>
      <c r="G1459" s="30"/>
      <c r="H1459" s="30"/>
      <c r="I1459" s="30"/>
      <c r="J1459" s="29"/>
      <c r="K1459" s="28"/>
      <c r="L1459" s="28"/>
      <c r="M1459" s="9" t="str">
        <f aca="false">IF(OR($B1459="",$E1459=""),"",IF($E1459="INA","INA",IF($G1459="Otro empleador",IF($E1459="RET","RETO",IF($E1459="ORD","OTO","OTX")),IF($E1459="RET","ERR",$E1459))))</f>
        <v/>
      </c>
      <c r="N1459" s="9" t="str">
        <f aca="false">IF($I1459="","",IFERROR(VLOOKUP($I1459,FREC_TABLA,2,FALSE()),""))</f>
        <v/>
      </c>
      <c r="O1459" s="19" t="n">
        <f aca="false">IF(OR($M1459="",$M1459="ERR",$J1459="",$K1459="",$N1459=""),0,IF($N1459=0,IF(AND(OR(1=7,1=12),1&gt;=$K1459,1&lt;=IF($L1459="",12,$L1459)),$J1459,0),IF(AND(1&gt;=$K1459,1&lt;=IF($L1459="",12,$L1459),MOD(1-$K1459,$N1459)=0),$J1459,0)))</f>
        <v>0</v>
      </c>
      <c r="P1459" s="19" t="n">
        <f aca="false">IF(OR($M1459="",$M1459="ERR",$J1459="",$K1459="",$N1459=""),0,IF($N1459=0,IF(AND(OR(2=7,2=12),2&gt;=$K1459,2&lt;=IF($L1459="",12,$L1459)),$J1459,0),IF(AND(2&gt;=$K1459,2&lt;=IF($L1459="",12,$L1459),MOD(2-$K1459,$N1459)=0),$J1459,0)))</f>
        <v>0</v>
      </c>
      <c r="Q1459" s="19" t="n">
        <f aca="false">IF(OR($M1459="",$M1459="ERR",$J1459="",$K1459="",$N1459=""),0,IF($N1459=0,IF(AND(OR(3=7,3=12),3&gt;=$K1459,3&lt;=IF($L1459="",12,$L1459)),$J1459,0),IF(AND(3&gt;=$K1459,3&lt;=IF($L1459="",12,$L1459),MOD(3-$K1459,$N1459)=0),$J1459,0)))</f>
        <v>0</v>
      </c>
      <c r="R1459" s="19" t="n">
        <f aca="false">IF(OR($M1459="",$M1459="ERR",$J1459="",$K1459="",$N1459=""),0,IF($N1459=0,IF(AND(OR(4=7,4=12),4&gt;=$K1459,4&lt;=IF($L1459="",12,$L1459)),$J1459,0),IF(AND(4&gt;=$K1459,4&lt;=IF($L1459="",12,$L1459),MOD(4-$K1459,$N1459)=0),$J1459,0)))</f>
        <v>0</v>
      </c>
      <c r="S1459" s="19" t="n">
        <f aca="false">IF(OR($M1459="",$M1459="ERR",$J1459="",$K1459="",$N1459=""),0,IF($N1459=0,IF(AND(OR(5=7,5=12),5&gt;=$K1459,5&lt;=IF($L1459="",12,$L1459)),$J1459,0),IF(AND(5&gt;=$K1459,5&lt;=IF($L1459="",12,$L1459),MOD(5-$K1459,$N1459)=0),$J1459,0)))</f>
        <v>0</v>
      </c>
      <c r="T1459" s="19" t="n">
        <f aca="false">IF(OR($M1459="",$M1459="ERR",$J1459="",$K1459="",$N1459=""),0,IF($N1459=0,IF(AND(OR(6=7,6=12),6&gt;=$K1459,6&lt;=IF($L1459="",12,$L1459)),$J1459,0),IF(AND(6&gt;=$K1459,6&lt;=IF($L1459="",12,$L1459),MOD(6-$K1459,$N1459)=0),$J1459,0)))</f>
        <v>0</v>
      </c>
      <c r="U1459" s="19" t="n">
        <f aca="false">IF(OR($M1459="",$M1459="ERR",$J1459="",$K1459="",$N1459=""),0,IF($N1459=0,IF(AND(OR(7=7,7=12),7&gt;=$K1459,7&lt;=IF($L1459="",12,$L1459)),$J1459,0),IF(AND(7&gt;=$K1459,7&lt;=IF($L1459="",12,$L1459),MOD(7-$K1459,$N1459)=0),$J1459,0)))</f>
        <v>0</v>
      </c>
      <c r="V1459" s="19" t="n">
        <f aca="false">IF(OR($M1459="",$M1459="ERR",$J1459="",$K1459="",$N1459=""),0,IF($N1459=0,IF(AND(OR(8=7,8=12),8&gt;=$K1459,8&lt;=IF($L1459="",12,$L1459)),$J1459,0),IF(AND(8&gt;=$K1459,8&lt;=IF($L1459="",12,$L1459),MOD(8-$K1459,$N1459)=0),$J1459,0)))</f>
        <v>0</v>
      </c>
      <c r="W1459" s="19" t="n">
        <f aca="false">IF(OR($M1459="",$M1459="ERR",$J1459="",$K1459="",$N1459=""),0,IF($N1459=0,IF(AND(OR(9=7,9=12),9&gt;=$K1459,9&lt;=IF($L1459="",12,$L1459)),$J1459,0),IF(AND(9&gt;=$K1459,9&lt;=IF($L1459="",12,$L1459),MOD(9-$K1459,$N1459)=0),$J1459,0)))</f>
        <v>0</v>
      </c>
      <c r="X1459" s="19" t="n">
        <f aca="false">IF(OR($M1459="",$M1459="ERR",$J1459="",$K1459="",$N1459=""),0,IF($N1459=0,IF(AND(OR(10=7,10=12),10&gt;=$K1459,10&lt;=IF($L1459="",12,$L1459)),$J1459,0),IF(AND(10&gt;=$K1459,10&lt;=IF($L1459="",12,$L1459),MOD(10-$K1459,$N1459)=0),$J1459,0)))</f>
        <v>0</v>
      </c>
      <c r="Y1459" s="19" t="n">
        <f aca="false">IF(OR($M1459="",$M1459="ERR",$J1459="",$K1459="",$N1459=""),0,IF($N1459=0,IF(AND(OR(11=7,11=12),11&gt;=$K1459,11&lt;=IF($L1459="",12,$L1459)),$J1459,0),IF(AND(11&gt;=$K1459,11&lt;=IF($L1459="",12,$L1459),MOD(11-$K1459,$N1459)=0),$J1459,0)))</f>
        <v>0</v>
      </c>
      <c r="Z1459" s="19" t="n">
        <f aca="false">IF(OR($M1459="",$M1459="ERR",$J1459="",$K1459="",$N1459=""),0,IF($N1459=0,IF(AND(OR(12=7,12=12),12&gt;=$K1459,12&lt;=IF($L1459="",12,$L1459)),$J1459,0),IF(AND(12&gt;=$K1459,12&lt;=IF($L1459="",12,$L1459),MOD(12-$K1459,$N1459)=0),$J1459,0)))</f>
        <v>0</v>
      </c>
      <c r="AA1459" s="36" t="n">
        <f aca="false">SUM(O1459:Z1459)</f>
        <v>0</v>
      </c>
      <c r="AB1459" s="15" t="str">
        <f aca="false">IF(AND($B1459="",$D1459="",$J1459=""),"",IF($B1459="","Falta código",IF(ISNA(MATCH($B1459,LST_COD,0)),"Código no registrado en Trabajadores",IF($E1459="","Concepto no está en el catálogo",IF($M1459="ERR","Retención de otro empleador: Origen = Otro empleador",IF(OR($J1459="",$K1459=""),"Falta monto o mes",IF(OR($K1459&lt;1,$K1459&gt;12),"Mes inicio inválido",IF(AND($L1459&lt;&gt;"",OR($L1459&lt;$K1459,$L1459&gt;12)),"Mes fin inválido",IF($N1459="","Falta frecuencia",IF(AND($G1459&lt;&gt;"Otro empleador",SUMPRODUCT(($O1459:$Z1459&lt;&gt;0)*(((COLUMN($O1459:$Z1459)-14)&lt;INDEX(Trabajadores!$M$6:$M$105,MATCH($B1459,LST_COD,0)))+((COLUMN($O1459:$Z1459)-14)&gt;INDEX(Trabajadores!$N$6:$N$105,MATCH($B1459,LST_COD,0)))))&gt;0),"Aviso: hay meses fuera del periodo laboral","OK"))))))))))</f>
        <v/>
      </c>
    </row>
    <row r="1460" customFormat="false" ht="15" hidden="false" customHeight="false" outlineLevel="0" collapsed="false">
      <c r="A1460" s="23" t="n">
        <v>1455</v>
      </c>
      <c r="B1460" s="7"/>
      <c r="C1460" s="35" t="str">
        <f aca="false">IF($B1460="","",IFERROR(INDEX(Trabajadores!$D$6:$D$105,MATCH($B1460,LST_COD,0)),"¿Código?"))</f>
        <v/>
      </c>
      <c r="D1460" s="30"/>
      <c r="E1460" s="9" t="str">
        <f aca="false">IF($D1460="","",IFERROR(VLOOKUP($D1460,CONC_TABLA,2,FALSE()),""))</f>
        <v/>
      </c>
      <c r="F1460" s="9" t="str">
        <f aca="false">IF($D1460="","",IFERROR(VLOOKUP($D1460,CONC_TABLA,3,FALSE()),""))</f>
        <v/>
      </c>
      <c r="G1460" s="30"/>
      <c r="H1460" s="30"/>
      <c r="I1460" s="30"/>
      <c r="J1460" s="29"/>
      <c r="K1460" s="28"/>
      <c r="L1460" s="28"/>
      <c r="M1460" s="9" t="str">
        <f aca="false">IF(OR($B1460="",$E1460=""),"",IF($E1460="INA","INA",IF($G1460="Otro empleador",IF($E1460="RET","RETO",IF($E1460="ORD","OTO","OTX")),IF($E1460="RET","ERR",$E1460))))</f>
        <v/>
      </c>
      <c r="N1460" s="9" t="str">
        <f aca="false">IF($I1460="","",IFERROR(VLOOKUP($I1460,FREC_TABLA,2,FALSE()),""))</f>
        <v/>
      </c>
      <c r="O1460" s="19" t="n">
        <f aca="false">IF(OR($M1460="",$M1460="ERR",$J1460="",$K1460="",$N1460=""),0,IF($N1460=0,IF(AND(OR(1=7,1=12),1&gt;=$K1460,1&lt;=IF($L1460="",12,$L1460)),$J1460,0),IF(AND(1&gt;=$K1460,1&lt;=IF($L1460="",12,$L1460),MOD(1-$K1460,$N1460)=0),$J1460,0)))</f>
        <v>0</v>
      </c>
      <c r="P1460" s="19" t="n">
        <f aca="false">IF(OR($M1460="",$M1460="ERR",$J1460="",$K1460="",$N1460=""),0,IF($N1460=0,IF(AND(OR(2=7,2=12),2&gt;=$K1460,2&lt;=IF($L1460="",12,$L1460)),$J1460,0),IF(AND(2&gt;=$K1460,2&lt;=IF($L1460="",12,$L1460),MOD(2-$K1460,$N1460)=0),$J1460,0)))</f>
        <v>0</v>
      </c>
      <c r="Q1460" s="19" t="n">
        <f aca="false">IF(OR($M1460="",$M1460="ERR",$J1460="",$K1460="",$N1460=""),0,IF($N1460=0,IF(AND(OR(3=7,3=12),3&gt;=$K1460,3&lt;=IF($L1460="",12,$L1460)),$J1460,0),IF(AND(3&gt;=$K1460,3&lt;=IF($L1460="",12,$L1460),MOD(3-$K1460,$N1460)=0),$J1460,0)))</f>
        <v>0</v>
      </c>
      <c r="R1460" s="19" t="n">
        <f aca="false">IF(OR($M1460="",$M1460="ERR",$J1460="",$K1460="",$N1460=""),0,IF($N1460=0,IF(AND(OR(4=7,4=12),4&gt;=$K1460,4&lt;=IF($L1460="",12,$L1460)),$J1460,0),IF(AND(4&gt;=$K1460,4&lt;=IF($L1460="",12,$L1460),MOD(4-$K1460,$N1460)=0),$J1460,0)))</f>
        <v>0</v>
      </c>
      <c r="S1460" s="19" t="n">
        <f aca="false">IF(OR($M1460="",$M1460="ERR",$J1460="",$K1460="",$N1460=""),0,IF($N1460=0,IF(AND(OR(5=7,5=12),5&gt;=$K1460,5&lt;=IF($L1460="",12,$L1460)),$J1460,0),IF(AND(5&gt;=$K1460,5&lt;=IF($L1460="",12,$L1460),MOD(5-$K1460,$N1460)=0),$J1460,0)))</f>
        <v>0</v>
      </c>
      <c r="T1460" s="19" t="n">
        <f aca="false">IF(OR($M1460="",$M1460="ERR",$J1460="",$K1460="",$N1460=""),0,IF($N1460=0,IF(AND(OR(6=7,6=12),6&gt;=$K1460,6&lt;=IF($L1460="",12,$L1460)),$J1460,0),IF(AND(6&gt;=$K1460,6&lt;=IF($L1460="",12,$L1460),MOD(6-$K1460,$N1460)=0),$J1460,0)))</f>
        <v>0</v>
      </c>
      <c r="U1460" s="19" t="n">
        <f aca="false">IF(OR($M1460="",$M1460="ERR",$J1460="",$K1460="",$N1460=""),0,IF($N1460=0,IF(AND(OR(7=7,7=12),7&gt;=$K1460,7&lt;=IF($L1460="",12,$L1460)),$J1460,0),IF(AND(7&gt;=$K1460,7&lt;=IF($L1460="",12,$L1460),MOD(7-$K1460,$N1460)=0),$J1460,0)))</f>
        <v>0</v>
      </c>
      <c r="V1460" s="19" t="n">
        <f aca="false">IF(OR($M1460="",$M1460="ERR",$J1460="",$K1460="",$N1460=""),0,IF($N1460=0,IF(AND(OR(8=7,8=12),8&gt;=$K1460,8&lt;=IF($L1460="",12,$L1460)),$J1460,0),IF(AND(8&gt;=$K1460,8&lt;=IF($L1460="",12,$L1460),MOD(8-$K1460,$N1460)=0),$J1460,0)))</f>
        <v>0</v>
      </c>
      <c r="W1460" s="19" t="n">
        <f aca="false">IF(OR($M1460="",$M1460="ERR",$J1460="",$K1460="",$N1460=""),0,IF($N1460=0,IF(AND(OR(9=7,9=12),9&gt;=$K1460,9&lt;=IF($L1460="",12,$L1460)),$J1460,0),IF(AND(9&gt;=$K1460,9&lt;=IF($L1460="",12,$L1460),MOD(9-$K1460,$N1460)=0),$J1460,0)))</f>
        <v>0</v>
      </c>
      <c r="X1460" s="19" t="n">
        <f aca="false">IF(OR($M1460="",$M1460="ERR",$J1460="",$K1460="",$N1460=""),0,IF($N1460=0,IF(AND(OR(10=7,10=12),10&gt;=$K1460,10&lt;=IF($L1460="",12,$L1460)),$J1460,0),IF(AND(10&gt;=$K1460,10&lt;=IF($L1460="",12,$L1460),MOD(10-$K1460,$N1460)=0),$J1460,0)))</f>
        <v>0</v>
      </c>
      <c r="Y1460" s="19" t="n">
        <f aca="false">IF(OR($M1460="",$M1460="ERR",$J1460="",$K1460="",$N1460=""),0,IF($N1460=0,IF(AND(OR(11=7,11=12),11&gt;=$K1460,11&lt;=IF($L1460="",12,$L1460)),$J1460,0),IF(AND(11&gt;=$K1460,11&lt;=IF($L1460="",12,$L1460),MOD(11-$K1460,$N1460)=0),$J1460,0)))</f>
        <v>0</v>
      </c>
      <c r="Z1460" s="19" t="n">
        <f aca="false">IF(OR($M1460="",$M1460="ERR",$J1460="",$K1460="",$N1460=""),0,IF($N1460=0,IF(AND(OR(12=7,12=12),12&gt;=$K1460,12&lt;=IF($L1460="",12,$L1460)),$J1460,0),IF(AND(12&gt;=$K1460,12&lt;=IF($L1460="",12,$L1460),MOD(12-$K1460,$N1460)=0),$J1460,0)))</f>
        <v>0</v>
      </c>
      <c r="AA1460" s="36" t="n">
        <f aca="false">SUM(O1460:Z1460)</f>
        <v>0</v>
      </c>
      <c r="AB1460" s="15" t="str">
        <f aca="false">IF(AND($B1460="",$D1460="",$J1460=""),"",IF($B1460="","Falta código",IF(ISNA(MATCH($B1460,LST_COD,0)),"Código no registrado en Trabajadores",IF($E1460="","Concepto no está en el catálogo",IF($M1460="ERR","Retención de otro empleador: Origen = Otro empleador",IF(OR($J1460="",$K1460=""),"Falta monto o mes",IF(OR($K1460&lt;1,$K1460&gt;12),"Mes inicio inválido",IF(AND($L1460&lt;&gt;"",OR($L1460&lt;$K1460,$L1460&gt;12)),"Mes fin inválido",IF($N1460="","Falta frecuencia",IF(AND($G1460&lt;&gt;"Otro empleador",SUMPRODUCT(($O1460:$Z1460&lt;&gt;0)*(((COLUMN($O1460:$Z1460)-14)&lt;INDEX(Trabajadores!$M$6:$M$105,MATCH($B1460,LST_COD,0)))+((COLUMN($O1460:$Z1460)-14)&gt;INDEX(Trabajadores!$N$6:$N$105,MATCH($B1460,LST_COD,0)))))&gt;0),"Aviso: hay meses fuera del periodo laboral","OK"))))))))))</f>
        <v/>
      </c>
    </row>
    <row r="1461" customFormat="false" ht="15" hidden="false" customHeight="false" outlineLevel="0" collapsed="false">
      <c r="A1461" s="23" t="n">
        <v>1456</v>
      </c>
      <c r="B1461" s="7"/>
      <c r="C1461" s="35" t="str">
        <f aca="false">IF($B1461="","",IFERROR(INDEX(Trabajadores!$D$6:$D$105,MATCH($B1461,LST_COD,0)),"¿Código?"))</f>
        <v/>
      </c>
      <c r="D1461" s="30"/>
      <c r="E1461" s="9" t="str">
        <f aca="false">IF($D1461="","",IFERROR(VLOOKUP($D1461,CONC_TABLA,2,FALSE()),""))</f>
        <v/>
      </c>
      <c r="F1461" s="9" t="str">
        <f aca="false">IF($D1461="","",IFERROR(VLOOKUP($D1461,CONC_TABLA,3,FALSE()),""))</f>
        <v/>
      </c>
      <c r="G1461" s="30"/>
      <c r="H1461" s="30"/>
      <c r="I1461" s="30"/>
      <c r="J1461" s="29"/>
      <c r="K1461" s="28"/>
      <c r="L1461" s="28"/>
      <c r="M1461" s="9" t="str">
        <f aca="false">IF(OR($B1461="",$E1461=""),"",IF($E1461="INA","INA",IF($G1461="Otro empleador",IF($E1461="RET","RETO",IF($E1461="ORD","OTO","OTX")),IF($E1461="RET","ERR",$E1461))))</f>
        <v/>
      </c>
      <c r="N1461" s="9" t="str">
        <f aca="false">IF($I1461="","",IFERROR(VLOOKUP($I1461,FREC_TABLA,2,FALSE()),""))</f>
        <v/>
      </c>
      <c r="O1461" s="19" t="n">
        <f aca="false">IF(OR($M1461="",$M1461="ERR",$J1461="",$K1461="",$N1461=""),0,IF($N1461=0,IF(AND(OR(1=7,1=12),1&gt;=$K1461,1&lt;=IF($L1461="",12,$L1461)),$J1461,0),IF(AND(1&gt;=$K1461,1&lt;=IF($L1461="",12,$L1461),MOD(1-$K1461,$N1461)=0),$J1461,0)))</f>
        <v>0</v>
      </c>
      <c r="P1461" s="19" t="n">
        <f aca="false">IF(OR($M1461="",$M1461="ERR",$J1461="",$K1461="",$N1461=""),0,IF($N1461=0,IF(AND(OR(2=7,2=12),2&gt;=$K1461,2&lt;=IF($L1461="",12,$L1461)),$J1461,0),IF(AND(2&gt;=$K1461,2&lt;=IF($L1461="",12,$L1461),MOD(2-$K1461,$N1461)=0),$J1461,0)))</f>
        <v>0</v>
      </c>
      <c r="Q1461" s="19" t="n">
        <f aca="false">IF(OR($M1461="",$M1461="ERR",$J1461="",$K1461="",$N1461=""),0,IF($N1461=0,IF(AND(OR(3=7,3=12),3&gt;=$K1461,3&lt;=IF($L1461="",12,$L1461)),$J1461,0),IF(AND(3&gt;=$K1461,3&lt;=IF($L1461="",12,$L1461),MOD(3-$K1461,$N1461)=0),$J1461,0)))</f>
        <v>0</v>
      </c>
      <c r="R1461" s="19" t="n">
        <f aca="false">IF(OR($M1461="",$M1461="ERR",$J1461="",$K1461="",$N1461=""),0,IF($N1461=0,IF(AND(OR(4=7,4=12),4&gt;=$K1461,4&lt;=IF($L1461="",12,$L1461)),$J1461,0),IF(AND(4&gt;=$K1461,4&lt;=IF($L1461="",12,$L1461),MOD(4-$K1461,$N1461)=0),$J1461,0)))</f>
        <v>0</v>
      </c>
      <c r="S1461" s="19" t="n">
        <f aca="false">IF(OR($M1461="",$M1461="ERR",$J1461="",$K1461="",$N1461=""),0,IF($N1461=0,IF(AND(OR(5=7,5=12),5&gt;=$K1461,5&lt;=IF($L1461="",12,$L1461)),$J1461,0),IF(AND(5&gt;=$K1461,5&lt;=IF($L1461="",12,$L1461),MOD(5-$K1461,$N1461)=0),$J1461,0)))</f>
        <v>0</v>
      </c>
      <c r="T1461" s="19" t="n">
        <f aca="false">IF(OR($M1461="",$M1461="ERR",$J1461="",$K1461="",$N1461=""),0,IF($N1461=0,IF(AND(OR(6=7,6=12),6&gt;=$K1461,6&lt;=IF($L1461="",12,$L1461)),$J1461,0),IF(AND(6&gt;=$K1461,6&lt;=IF($L1461="",12,$L1461),MOD(6-$K1461,$N1461)=0),$J1461,0)))</f>
        <v>0</v>
      </c>
      <c r="U1461" s="19" t="n">
        <f aca="false">IF(OR($M1461="",$M1461="ERR",$J1461="",$K1461="",$N1461=""),0,IF($N1461=0,IF(AND(OR(7=7,7=12),7&gt;=$K1461,7&lt;=IF($L1461="",12,$L1461)),$J1461,0),IF(AND(7&gt;=$K1461,7&lt;=IF($L1461="",12,$L1461),MOD(7-$K1461,$N1461)=0),$J1461,0)))</f>
        <v>0</v>
      </c>
      <c r="V1461" s="19" t="n">
        <f aca="false">IF(OR($M1461="",$M1461="ERR",$J1461="",$K1461="",$N1461=""),0,IF($N1461=0,IF(AND(OR(8=7,8=12),8&gt;=$K1461,8&lt;=IF($L1461="",12,$L1461)),$J1461,0),IF(AND(8&gt;=$K1461,8&lt;=IF($L1461="",12,$L1461),MOD(8-$K1461,$N1461)=0),$J1461,0)))</f>
        <v>0</v>
      </c>
      <c r="W1461" s="19" t="n">
        <f aca="false">IF(OR($M1461="",$M1461="ERR",$J1461="",$K1461="",$N1461=""),0,IF($N1461=0,IF(AND(OR(9=7,9=12),9&gt;=$K1461,9&lt;=IF($L1461="",12,$L1461)),$J1461,0),IF(AND(9&gt;=$K1461,9&lt;=IF($L1461="",12,$L1461),MOD(9-$K1461,$N1461)=0),$J1461,0)))</f>
        <v>0</v>
      </c>
      <c r="X1461" s="19" t="n">
        <f aca="false">IF(OR($M1461="",$M1461="ERR",$J1461="",$K1461="",$N1461=""),0,IF($N1461=0,IF(AND(OR(10=7,10=12),10&gt;=$K1461,10&lt;=IF($L1461="",12,$L1461)),$J1461,0),IF(AND(10&gt;=$K1461,10&lt;=IF($L1461="",12,$L1461),MOD(10-$K1461,$N1461)=0),$J1461,0)))</f>
        <v>0</v>
      </c>
      <c r="Y1461" s="19" t="n">
        <f aca="false">IF(OR($M1461="",$M1461="ERR",$J1461="",$K1461="",$N1461=""),0,IF($N1461=0,IF(AND(OR(11=7,11=12),11&gt;=$K1461,11&lt;=IF($L1461="",12,$L1461)),$J1461,0),IF(AND(11&gt;=$K1461,11&lt;=IF($L1461="",12,$L1461),MOD(11-$K1461,$N1461)=0),$J1461,0)))</f>
        <v>0</v>
      </c>
      <c r="Z1461" s="19" t="n">
        <f aca="false">IF(OR($M1461="",$M1461="ERR",$J1461="",$K1461="",$N1461=""),0,IF($N1461=0,IF(AND(OR(12=7,12=12),12&gt;=$K1461,12&lt;=IF($L1461="",12,$L1461)),$J1461,0),IF(AND(12&gt;=$K1461,12&lt;=IF($L1461="",12,$L1461),MOD(12-$K1461,$N1461)=0),$J1461,0)))</f>
        <v>0</v>
      </c>
      <c r="AA1461" s="36" t="n">
        <f aca="false">SUM(O1461:Z1461)</f>
        <v>0</v>
      </c>
      <c r="AB1461" s="15" t="str">
        <f aca="false">IF(AND($B1461="",$D1461="",$J1461=""),"",IF($B1461="","Falta código",IF(ISNA(MATCH($B1461,LST_COD,0)),"Código no registrado en Trabajadores",IF($E1461="","Concepto no está en el catálogo",IF($M1461="ERR","Retención de otro empleador: Origen = Otro empleador",IF(OR($J1461="",$K1461=""),"Falta monto o mes",IF(OR($K1461&lt;1,$K1461&gt;12),"Mes inicio inválido",IF(AND($L1461&lt;&gt;"",OR($L1461&lt;$K1461,$L1461&gt;12)),"Mes fin inválido",IF($N1461="","Falta frecuencia",IF(AND($G1461&lt;&gt;"Otro empleador",SUMPRODUCT(($O1461:$Z1461&lt;&gt;0)*(((COLUMN($O1461:$Z1461)-14)&lt;INDEX(Trabajadores!$M$6:$M$105,MATCH($B1461,LST_COD,0)))+((COLUMN($O1461:$Z1461)-14)&gt;INDEX(Trabajadores!$N$6:$N$105,MATCH($B1461,LST_COD,0)))))&gt;0),"Aviso: hay meses fuera del periodo laboral","OK"))))))))))</f>
        <v/>
      </c>
    </row>
    <row r="1462" customFormat="false" ht="15" hidden="false" customHeight="false" outlineLevel="0" collapsed="false">
      <c r="A1462" s="23" t="n">
        <v>1457</v>
      </c>
      <c r="B1462" s="7"/>
      <c r="C1462" s="35" t="str">
        <f aca="false">IF($B1462="","",IFERROR(INDEX(Trabajadores!$D$6:$D$105,MATCH($B1462,LST_COD,0)),"¿Código?"))</f>
        <v/>
      </c>
      <c r="D1462" s="30"/>
      <c r="E1462" s="9" t="str">
        <f aca="false">IF($D1462="","",IFERROR(VLOOKUP($D1462,CONC_TABLA,2,FALSE()),""))</f>
        <v/>
      </c>
      <c r="F1462" s="9" t="str">
        <f aca="false">IF($D1462="","",IFERROR(VLOOKUP($D1462,CONC_TABLA,3,FALSE()),""))</f>
        <v/>
      </c>
      <c r="G1462" s="30"/>
      <c r="H1462" s="30"/>
      <c r="I1462" s="30"/>
      <c r="J1462" s="29"/>
      <c r="K1462" s="28"/>
      <c r="L1462" s="28"/>
      <c r="M1462" s="9" t="str">
        <f aca="false">IF(OR($B1462="",$E1462=""),"",IF($E1462="INA","INA",IF($G1462="Otro empleador",IF($E1462="RET","RETO",IF($E1462="ORD","OTO","OTX")),IF($E1462="RET","ERR",$E1462))))</f>
        <v/>
      </c>
      <c r="N1462" s="9" t="str">
        <f aca="false">IF($I1462="","",IFERROR(VLOOKUP($I1462,FREC_TABLA,2,FALSE()),""))</f>
        <v/>
      </c>
      <c r="O1462" s="19" t="n">
        <f aca="false">IF(OR($M1462="",$M1462="ERR",$J1462="",$K1462="",$N1462=""),0,IF($N1462=0,IF(AND(OR(1=7,1=12),1&gt;=$K1462,1&lt;=IF($L1462="",12,$L1462)),$J1462,0),IF(AND(1&gt;=$K1462,1&lt;=IF($L1462="",12,$L1462),MOD(1-$K1462,$N1462)=0),$J1462,0)))</f>
        <v>0</v>
      </c>
      <c r="P1462" s="19" t="n">
        <f aca="false">IF(OR($M1462="",$M1462="ERR",$J1462="",$K1462="",$N1462=""),0,IF($N1462=0,IF(AND(OR(2=7,2=12),2&gt;=$K1462,2&lt;=IF($L1462="",12,$L1462)),$J1462,0),IF(AND(2&gt;=$K1462,2&lt;=IF($L1462="",12,$L1462),MOD(2-$K1462,$N1462)=0),$J1462,0)))</f>
        <v>0</v>
      </c>
      <c r="Q1462" s="19" t="n">
        <f aca="false">IF(OR($M1462="",$M1462="ERR",$J1462="",$K1462="",$N1462=""),0,IF($N1462=0,IF(AND(OR(3=7,3=12),3&gt;=$K1462,3&lt;=IF($L1462="",12,$L1462)),$J1462,0),IF(AND(3&gt;=$K1462,3&lt;=IF($L1462="",12,$L1462),MOD(3-$K1462,$N1462)=0),$J1462,0)))</f>
        <v>0</v>
      </c>
      <c r="R1462" s="19" t="n">
        <f aca="false">IF(OR($M1462="",$M1462="ERR",$J1462="",$K1462="",$N1462=""),0,IF($N1462=0,IF(AND(OR(4=7,4=12),4&gt;=$K1462,4&lt;=IF($L1462="",12,$L1462)),$J1462,0),IF(AND(4&gt;=$K1462,4&lt;=IF($L1462="",12,$L1462),MOD(4-$K1462,$N1462)=0),$J1462,0)))</f>
        <v>0</v>
      </c>
      <c r="S1462" s="19" t="n">
        <f aca="false">IF(OR($M1462="",$M1462="ERR",$J1462="",$K1462="",$N1462=""),0,IF($N1462=0,IF(AND(OR(5=7,5=12),5&gt;=$K1462,5&lt;=IF($L1462="",12,$L1462)),$J1462,0),IF(AND(5&gt;=$K1462,5&lt;=IF($L1462="",12,$L1462),MOD(5-$K1462,$N1462)=0),$J1462,0)))</f>
        <v>0</v>
      </c>
      <c r="T1462" s="19" t="n">
        <f aca="false">IF(OR($M1462="",$M1462="ERR",$J1462="",$K1462="",$N1462=""),0,IF($N1462=0,IF(AND(OR(6=7,6=12),6&gt;=$K1462,6&lt;=IF($L1462="",12,$L1462)),$J1462,0),IF(AND(6&gt;=$K1462,6&lt;=IF($L1462="",12,$L1462),MOD(6-$K1462,$N1462)=0),$J1462,0)))</f>
        <v>0</v>
      </c>
      <c r="U1462" s="19" t="n">
        <f aca="false">IF(OR($M1462="",$M1462="ERR",$J1462="",$K1462="",$N1462=""),0,IF($N1462=0,IF(AND(OR(7=7,7=12),7&gt;=$K1462,7&lt;=IF($L1462="",12,$L1462)),$J1462,0),IF(AND(7&gt;=$K1462,7&lt;=IF($L1462="",12,$L1462),MOD(7-$K1462,$N1462)=0),$J1462,0)))</f>
        <v>0</v>
      </c>
      <c r="V1462" s="19" t="n">
        <f aca="false">IF(OR($M1462="",$M1462="ERR",$J1462="",$K1462="",$N1462=""),0,IF($N1462=0,IF(AND(OR(8=7,8=12),8&gt;=$K1462,8&lt;=IF($L1462="",12,$L1462)),$J1462,0),IF(AND(8&gt;=$K1462,8&lt;=IF($L1462="",12,$L1462),MOD(8-$K1462,$N1462)=0),$J1462,0)))</f>
        <v>0</v>
      </c>
      <c r="W1462" s="19" t="n">
        <f aca="false">IF(OR($M1462="",$M1462="ERR",$J1462="",$K1462="",$N1462=""),0,IF($N1462=0,IF(AND(OR(9=7,9=12),9&gt;=$K1462,9&lt;=IF($L1462="",12,$L1462)),$J1462,0),IF(AND(9&gt;=$K1462,9&lt;=IF($L1462="",12,$L1462),MOD(9-$K1462,$N1462)=0),$J1462,0)))</f>
        <v>0</v>
      </c>
      <c r="X1462" s="19" t="n">
        <f aca="false">IF(OR($M1462="",$M1462="ERR",$J1462="",$K1462="",$N1462=""),0,IF($N1462=0,IF(AND(OR(10=7,10=12),10&gt;=$K1462,10&lt;=IF($L1462="",12,$L1462)),$J1462,0),IF(AND(10&gt;=$K1462,10&lt;=IF($L1462="",12,$L1462),MOD(10-$K1462,$N1462)=0),$J1462,0)))</f>
        <v>0</v>
      </c>
      <c r="Y1462" s="19" t="n">
        <f aca="false">IF(OR($M1462="",$M1462="ERR",$J1462="",$K1462="",$N1462=""),0,IF($N1462=0,IF(AND(OR(11=7,11=12),11&gt;=$K1462,11&lt;=IF($L1462="",12,$L1462)),$J1462,0),IF(AND(11&gt;=$K1462,11&lt;=IF($L1462="",12,$L1462),MOD(11-$K1462,$N1462)=0),$J1462,0)))</f>
        <v>0</v>
      </c>
      <c r="Z1462" s="19" t="n">
        <f aca="false">IF(OR($M1462="",$M1462="ERR",$J1462="",$K1462="",$N1462=""),0,IF($N1462=0,IF(AND(OR(12=7,12=12),12&gt;=$K1462,12&lt;=IF($L1462="",12,$L1462)),$J1462,0),IF(AND(12&gt;=$K1462,12&lt;=IF($L1462="",12,$L1462),MOD(12-$K1462,$N1462)=0),$J1462,0)))</f>
        <v>0</v>
      </c>
      <c r="AA1462" s="36" t="n">
        <f aca="false">SUM(O1462:Z1462)</f>
        <v>0</v>
      </c>
      <c r="AB1462" s="15" t="str">
        <f aca="false">IF(AND($B1462="",$D1462="",$J1462=""),"",IF($B1462="","Falta código",IF(ISNA(MATCH($B1462,LST_COD,0)),"Código no registrado en Trabajadores",IF($E1462="","Concepto no está en el catálogo",IF($M1462="ERR","Retención de otro empleador: Origen = Otro empleador",IF(OR($J1462="",$K1462=""),"Falta monto o mes",IF(OR($K1462&lt;1,$K1462&gt;12),"Mes inicio inválido",IF(AND($L1462&lt;&gt;"",OR($L1462&lt;$K1462,$L1462&gt;12)),"Mes fin inválido",IF($N1462="","Falta frecuencia",IF(AND($G1462&lt;&gt;"Otro empleador",SUMPRODUCT(($O1462:$Z1462&lt;&gt;0)*(((COLUMN($O1462:$Z1462)-14)&lt;INDEX(Trabajadores!$M$6:$M$105,MATCH($B1462,LST_COD,0)))+((COLUMN($O1462:$Z1462)-14)&gt;INDEX(Trabajadores!$N$6:$N$105,MATCH($B1462,LST_COD,0)))))&gt;0),"Aviso: hay meses fuera del periodo laboral","OK"))))))))))</f>
        <v/>
      </c>
    </row>
    <row r="1463" customFormat="false" ht="15" hidden="false" customHeight="false" outlineLevel="0" collapsed="false">
      <c r="A1463" s="23" t="n">
        <v>1458</v>
      </c>
      <c r="B1463" s="7"/>
      <c r="C1463" s="35" t="str">
        <f aca="false">IF($B1463="","",IFERROR(INDEX(Trabajadores!$D$6:$D$105,MATCH($B1463,LST_COD,0)),"¿Código?"))</f>
        <v/>
      </c>
      <c r="D1463" s="30"/>
      <c r="E1463" s="9" t="str">
        <f aca="false">IF($D1463="","",IFERROR(VLOOKUP($D1463,CONC_TABLA,2,FALSE()),""))</f>
        <v/>
      </c>
      <c r="F1463" s="9" t="str">
        <f aca="false">IF($D1463="","",IFERROR(VLOOKUP($D1463,CONC_TABLA,3,FALSE()),""))</f>
        <v/>
      </c>
      <c r="G1463" s="30"/>
      <c r="H1463" s="30"/>
      <c r="I1463" s="30"/>
      <c r="J1463" s="29"/>
      <c r="K1463" s="28"/>
      <c r="L1463" s="28"/>
      <c r="M1463" s="9" t="str">
        <f aca="false">IF(OR($B1463="",$E1463=""),"",IF($E1463="INA","INA",IF($G1463="Otro empleador",IF($E1463="RET","RETO",IF($E1463="ORD","OTO","OTX")),IF($E1463="RET","ERR",$E1463))))</f>
        <v/>
      </c>
      <c r="N1463" s="9" t="str">
        <f aca="false">IF($I1463="","",IFERROR(VLOOKUP($I1463,FREC_TABLA,2,FALSE()),""))</f>
        <v/>
      </c>
      <c r="O1463" s="19" t="n">
        <f aca="false">IF(OR($M1463="",$M1463="ERR",$J1463="",$K1463="",$N1463=""),0,IF($N1463=0,IF(AND(OR(1=7,1=12),1&gt;=$K1463,1&lt;=IF($L1463="",12,$L1463)),$J1463,0),IF(AND(1&gt;=$K1463,1&lt;=IF($L1463="",12,$L1463),MOD(1-$K1463,$N1463)=0),$J1463,0)))</f>
        <v>0</v>
      </c>
      <c r="P1463" s="19" t="n">
        <f aca="false">IF(OR($M1463="",$M1463="ERR",$J1463="",$K1463="",$N1463=""),0,IF($N1463=0,IF(AND(OR(2=7,2=12),2&gt;=$K1463,2&lt;=IF($L1463="",12,$L1463)),$J1463,0),IF(AND(2&gt;=$K1463,2&lt;=IF($L1463="",12,$L1463),MOD(2-$K1463,$N1463)=0),$J1463,0)))</f>
        <v>0</v>
      </c>
      <c r="Q1463" s="19" t="n">
        <f aca="false">IF(OR($M1463="",$M1463="ERR",$J1463="",$K1463="",$N1463=""),0,IF($N1463=0,IF(AND(OR(3=7,3=12),3&gt;=$K1463,3&lt;=IF($L1463="",12,$L1463)),$J1463,0),IF(AND(3&gt;=$K1463,3&lt;=IF($L1463="",12,$L1463),MOD(3-$K1463,$N1463)=0),$J1463,0)))</f>
        <v>0</v>
      </c>
      <c r="R1463" s="19" t="n">
        <f aca="false">IF(OR($M1463="",$M1463="ERR",$J1463="",$K1463="",$N1463=""),0,IF($N1463=0,IF(AND(OR(4=7,4=12),4&gt;=$K1463,4&lt;=IF($L1463="",12,$L1463)),$J1463,0),IF(AND(4&gt;=$K1463,4&lt;=IF($L1463="",12,$L1463),MOD(4-$K1463,$N1463)=0),$J1463,0)))</f>
        <v>0</v>
      </c>
      <c r="S1463" s="19" t="n">
        <f aca="false">IF(OR($M1463="",$M1463="ERR",$J1463="",$K1463="",$N1463=""),0,IF($N1463=0,IF(AND(OR(5=7,5=12),5&gt;=$K1463,5&lt;=IF($L1463="",12,$L1463)),$J1463,0),IF(AND(5&gt;=$K1463,5&lt;=IF($L1463="",12,$L1463),MOD(5-$K1463,$N1463)=0),$J1463,0)))</f>
        <v>0</v>
      </c>
      <c r="T1463" s="19" t="n">
        <f aca="false">IF(OR($M1463="",$M1463="ERR",$J1463="",$K1463="",$N1463=""),0,IF($N1463=0,IF(AND(OR(6=7,6=12),6&gt;=$K1463,6&lt;=IF($L1463="",12,$L1463)),$J1463,0),IF(AND(6&gt;=$K1463,6&lt;=IF($L1463="",12,$L1463),MOD(6-$K1463,$N1463)=0),$J1463,0)))</f>
        <v>0</v>
      </c>
      <c r="U1463" s="19" t="n">
        <f aca="false">IF(OR($M1463="",$M1463="ERR",$J1463="",$K1463="",$N1463=""),0,IF($N1463=0,IF(AND(OR(7=7,7=12),7&gt;=$K1463,7&lt;=IF($L1463="",12,$L1463)),$J1463,0),IF(AND(7&gt;=$K1463,7&lt;=IF($L1463="",12,$L1463),MOD(7-$K1463,$N1463)=0),$J1463,0)))</f>
        <v>0</v>
      </c>
      <c r="V1463" s="19" t="n">
        <f aca="false">IF(OR($M1463="",$M1463="ERR",$J1463="",$K1463="",$N1463=""),0,IF($N1463=0,IF(AND(OR(8=7,8=12),8&gt;=$K1463,8&lt;=IF($L1463="",12,$L1463)),$J1463,0),IF(AND(8&gt;=$K1463,8&lt;=IF($L1463="",12,$L1463),MOD(8-$K1463,$N1463)=0),$J1463,0)))</f>
        <v>0</v>
      </c>
      <c r="W1463" s="19" t="n">
        <f aca="false">IF(OR($M1463="",$M1463="ERR",$J1463="",$K1463="",$N1463=""),0,IF($N1463=0,IF(AND(OR(9=7,9=12),9&gt;=$K1463,9&lt;=IF($L1463="",12,$L1463)),$J1463,0),IF(AND(9&gt;=$K1463,9&lt;=IF($L1463="",12,$L1463),MOD(9-$K1463,$N1463)=0),$J1463,0)))</f>
        <v>0</v>
      </c>
      <c r="X1463" s="19" t="n">
        <f aca="false">IF(OR($M1463="",$M1463="ERR",$J1463="",$K1463="",$N1463=""),0,IF($N1463=0,IF(AND(OR(10=7,10=12),10&gt;=$K1463,10&lt;=IF($L1463="",12,$L1463)),$J1463,0),IF(AND(10&gt;=$K1463,10&lt;=IF($L1463="",12,$L1463),MOD(10-$K1463,$N1463)=0),$J1463,0)))</f>
        <v>0</v>
      </c>
      <c r="Y1463" s="19" t="n">
        <f aca="false">IF(OR($M1463="",$M1463="ERR",$J1463="",$K1463="",$N1463=""),0,IF($N1463=0,IF(AND(OR(11=7,11=12),11&gt;=$K1463,11&lt;=IF($L1463="",12,$L1463)),$J1463,0),IF(AND(11&gt;=$K1463,11&lt;=IF($L1463="",12,$L1463),MOD(11-$K1463,$N1463)=0),$J1463,0)))</f>
        <v>0</v>
      </c>
      <c r="Z1463" s="19" t="n">
        <f aca="false">IF(OR($M1463="",$M1463="ERR",$J1463="",$K1463="",$N1463=""),0,IF($N1463=0,IF(AND(OR(12=7,12=12),12&gt;=$K1463,12&lt;=IF($L1463="",12,$L1463)),$J1463,0),IF(AND(12&gt;=$K1463,12&lt;=IF($L1463="",12,$L1463),MOD(12-$K1463,$N1463)=0),$J1463,0)))</f>
        <v>0</v>
      </c>
      <c r="AA1463" s="36" t="n">
        <f aca="false">SUM(O1463:Z1463)</f>
        <v>0</v>
      </c>
      <c r="AB1463" s="15" t="str">
        <f aca="false">IF(AND($B1463="",$D1463="",$J1463=""),"",IF($B1463="","Falta código",IF(ISNA(MATCH($B1463,LST_COD,0)),"Código no registrado en Trabajadores",IF($E1463="","Concepto no está en el catálogo",IF($M1463="ERR","Retención de otro empleador: Origen = Otro empleador",IF(OR($J1463="",$K1463=""),"Falta monto o mes",IF(OR($K1463&lt;1,$K1463&gt;12),"Mes inicio inválido",IF(AND($L1463&lt;&gt;"",OR($L1463&lt;$K1463,$L1463&gt;12)),"Mes fin inválido",IF($N1463="","Falta frecuencia",IF(AND($G1463&lt;&gt;"Otro empleador",SUMPRODUCT(($O1463:$Z1463&lt;&gt;0)*(((COLUMN($O1463:$Z1463)-14)&lt;INDEX(Trabajadores!$M$6:$M$105,MATCH($B1463,LST_COD,0)))+((COLUMN($O1463:$Z1463)-14)&gt;INDEX(Trabajadores!$N$6:$N$105,MATCH($B1463,LST_COD,0)))))&gt;0),"Aviso: hay meses fuera del periodo laboral","OK"))))))))))</f>
        <v/>
      </c>
    </row>
    <row r="1464" customFormat="false" ht="15" hidden="false" customHeight="false" outlineLevel="0" collapsed="false">
      <c r="A1464" s="23" t="n">
        <v>1459</v>
      </c>
      <c r="B1464" s="7"/>
      <c r="C1464" s="35" t="str">
        <f aca="false">IF($B1464="","",IFERROR(INDEX(Trabajadores!$D$6:$D$105,MATCH($B1464,LST_COD,0)),"¿Código?"))</f>
        <v/>
      </c>
      <c r="D1464" s="30"/>
      <c r="E1464" s="9" t="str">
        <f aca="false">IF($D1464="","",IFERROR(VLOOKUP($D1464,CONC_TABLA,2,FALSE()),""))</f>
        <v/>
      </c>
      <c r="F1464" s="9" t="str">
        <f aca="false">IF($D1464="","",IFERROR(VLOOKUP($D1464,CONC_TABLA,3,FALSE()),""))</f>
        <v/>
      </c>
      <c r="G1464" s="30"/>
      <c r="H1464" s="30"/>
      <c r="I1464" s="30"/>
      <c r="J1464" s="29"/>
      <c r="K1464" s="28"/>
      <c r="L1464" s="28"/>
      <c r="M1464" s="9" t="str">
        <f aca="false">IF(OR($B1464="",$E1464=""),"",IF($E1464="INA","INA",IF($G1464="Otro empleador",IF($E1464="RET","RETO",IF($E1464="ORD","OTO","OTX")),IF($E1464="RET","ERR",$E1464))))</f>
        <v/>
      </c>
      <c r="N1464" s="9" t="str">
        <f aca="false">IF($I1464="","",IFERROR(VLOOKUP($I1464,FREC_TABLA,2,FALSE()),""))</f>
        <v/>
      </c>
      <c r="O1464" s="19" t="n">
        <f aca="false">IF(OR($M1464="",$M1464="ERR",$J1464="",$K1464="",$N1464=""),0,IF($N1464=0,IF(AND(OR(1=7,1=12),1&gt;=$K1464,1&lt;=IF($L1464="",12,$L1464)),$J1464,0),IF(AND(1&gt;=$K1464,1&lt;=IF($L1464="",12,$L1464),MOD(1-$K1464,$N1464)=0),$J1464,0)))</f>
        <v>0</v>
      </c>
      <c r="P1464" s="19" t="n">
        <f aca="false">IF(OR($M1464="",$M1464="ERR",$J1464="",$K1464="",$N1464=""),0,IF($N1464=0,IF(AND(OR(2=7,2=12),2&gt;=$K1464,2&lt;=IF($L1464="",12,$L1464)),$J1464,0),IF(AND(2&gt;=$K1464,2&lt;=IF($L1464="",12,$L1464),MOD(2-$K1464,$N1464)=0),$J1464,0)))</f>
        <v>0</v>
      </c>
      <c r="Q1464" s="19" t="n">
        <f aca="false">IF(OR($M1464="",$M1464="ERR",$J1464="",$K1464="",$N1464=""),0,IF($N1464=0,IF(AND(OR(3=7,3=12),3&gt;=$K1464,3&lt;=IF($L1464="",12,$L1464)),$J1464,0),IF(AND(3&gt;=$K1464,3&lt;=IF($L1464="",12,$L1464),MOD(3-$K1464,$N1464)=0),$J1464,0)))</f>
        <v>0</v>
      </c>
      <c r="R1464" s="19" t="n">
        <f aca="false">IF(OR($M1464="",$M1464="ERR",$J1464="",$K1464="",$N1464=""),0,IF($N1464=0,IF(AND(OR(4=7,4=12),4&gt;=$K1464,4&lt;=IF($L1464="",12,$L1464)),$J1464,0),IF(AND(4&gt;=$K1464,4&lt;=IF($L1464="",12,$L1464),MOD(4-$K1464,$N1464)=0),$J1464,0)))</f>
        <v>0</v>
      </c>
      <c r="S1464" s="19" t="n">
        <f aca="false">IF(OR($M1464="",$M1464="ERR",$J1464="",$K1464="",$N1464=""),0,IF($N1464=0,IF(AND(OR(5=7,5=12),5&gt;=$K1464,5&lt;=IF($L1464="",12,$L1464)),$J1464,0),IF(AND(5&gt;=$K1464,5&lt;=IF($L1464="",12,$L1464),MOD(5-$K1464,$N1464)=0),$J1464,0)))</f>
        <v>0</v>
      </c>
      <c r="T1464" s="19" t="n">
        <f aca="false">IF(OR($M1464="",$M1464="ERR",$J1464="",$K1464="",$N1464=""),0,IF($N1464=0,IF(AND(OR(6=7,6=12),6&gt;=$K1464,6&lt;=IF($L1464="",12,$L1464)),$J1464,0),IF(AND(6&gt;=$K1464,6&lt;=IF($L1464="",12,$L1464),MOD(6-$K1464,$N1464)=0),$J1464,0)))</f>
        <v>0</v>
      </c>
      <c r="U1464" s="19" t="n">
        <f aca="false">IF(OR($M1464="",$M1464="ERR",$J1464="",$K1464="",$N1464=""),0,IF($N1464=0,IF(AND(OR(7=7,7=12),7&gt;=$K1464,7&lt;=IF($L1464="",12,$L1464)),$J1464,0),IF(AND(7&gt;=$K1464,7&lt;=IF($L1464="",12,$L1464),MOD(7-$K1464,$N1464)=0),$J1464,0)))</f>
        <v>0</v>
      </c>
      <c r="V1464" s="19" t="n">
        <f aca="false">IF(OR($M1464="",$M1464="ERR",$J1464="",$K1464="",$N1464=""),0,IF($N1464=0,IF(AND(OR(8=7,8=12),8&gt;=$K1464,8&lt;=IF($L1464="",12,$L1464)),$J1464,0),IF(AND(8&gt;=$K1464,8&lt;=IF($L1464="",12,$L1464),MOD(8-$K1464,$N1464)=0),$J1464,0)))</f>
        <v>0</v>
      </c>
      <c r="W1464" s="19" t="n">
        <f aca="false">IF(OR($M1464="",$M1464="ERR",$J1464="",$K1464="",$N1464=""),0,IF($N1464=0,IF(AND(OR(9=7,9=12),9&gt;=$K1464,9&lt;=IF($L1464="",12,$L1464)),$J1464,0),IF(AND(9&gt;=$K1464,9&lt;=IF($L1464="",12,$L1464),MOD(9-$K1464,$N1464)=0),$J1464,0)))</f>
        <v>0</v>
      </c>
      <c r="X1464" s="19" t="n">
        <f aca="false">IF(OR($M1464="",$M1464="ERR",$J1464="",$K1464="",$N1464=""),0,IF($N1464=0,IF(AND(OR(10=7,10=12),10&gt;=$K1464,10&lt;=IF($L1464="",12,$L1464)),$J1464,0),IF(AND(10&gt;=$K1464,10&lt;=IF($L1464="",12,$L1464),MOD(10-$K1464,$N1464)=0),$J1464,0)))</f>
        <v>0</v>
      </c>
      <c r="Y1464" s="19" t="n">
        <f aca="false">IF(OR($M1464="",$M1464="ERR",$J1464="",$K1464="",$N1464=""),0,IF($N1464=0,IF(AND(OR(11=7,11=12),11&gt;=$K1464,11&lt;=IF($L1464="",12,$L1464)),$J1464,0),IF(AND(11&gt;=$K1464,11&lt;=IF($L1464="",12,$L1464),MOD(11-$K1464,$N1464)=0),$J1464,0)))</f>
        <v>0</v>
      </c>
      <c r="Z1464" s="19" t="n">
        <f aca="false">IF(OR($M1464="",$M1464="ERR",$J1464="",$K1464="",$N1464=""),0,IF($N1464=0,IF(AND(OR(12=7,12=12),12&gt;=$K1464,12&lt;=IF($L1464="",12,$L1464)),$J1464,0),IF(AND(12&gt;=$K1464,12&lt;=IF($L1464="",12,$L1464),MOD(12-$K1464,$N1464)=0),$J1464,0)))</f>
        <v>0</v>
      </c>
      <c r="AA1464" s="36" t="n">
        <f aca="false">SUM(O1464:Z1464)</f>
        <v>0</v>
      </c>
      <c r="AB1464" s="15" t="str">
        <f aca="false">IF(AND($B1464="",$D1464="",$J1464=""),"",IF($B1464="","Falta código",IF(ISNA(MATCH($B1464,LST_COD,0)),"Código no registrado en Trabajadores",IF($E1464="","Concepto no está en el catálogo",IF($M1464="ERR","Retención de otro empleador: Origen = Otro empleador",IF(OR($J1464="",$K1464=""),"Falta monto o mes",IF(OR($K1464&lt;1,$K1464&gt;12),"Mes inicio inválido",IF(AND($L1464&lt;&gt;"",OR($L1464&lt;$K1464,$L1464&gt;12)),"Mes fin inválido",IF($N1464="","Falta frecuencia",IF(AND($G1464&lt;&gt;"Otro empleador",SUMPRODUCT(($O1464:$Z1464&lt;&gt;0)*(((COLUMN($O1464:$Z1464)-14)&lt;INDEX(Trabajadores!$M$6:$M$105,MATCH($B1464,LST_COD,0)))+((COLUMN($O1464:$Z1464)-14)&gt;INDEX(Trabajadores!$N$6:$N$105,MATCH($B1464,LST_COD,0)))))&gt;0),"Aviso: hay meses fuera del periodo laboral","OK"))))))))))</f>
        <v/>
      </c>
    </row>
    <row r="1465" customFormat="false" ht="15" hidden="false" customHeight="false" outlineLevel="0" collapsed="false">
      <c r="A1465" s="23" t="n">
        <v>1460</v>
      </c>
      <c r="B1465" s="7"/>
      <c r="C1465" s="35" t="str">
        <f aca="false">IF($B1465="","",IFERROR(INDEX(Trabajadores!$D$6:$D$105,MATCH($B1465,LST_COD,0)),"¿Código?"))</f>
        <v/>
      </c>
      <c r="D1465" s="30"/>
      <c r="E1465" s="9" t="str">
        <f aca="false">IF($D1465="","",IFERROR(VLOOKUP($D1465,CONC_TABLA,2,FALSE()),""))</f>
        <v/>
      </c>
      <c r="F1465" s="9" t="str">
        <f aca="false">IF($D1465="","",IFERROR(VLOOKUP($D1465,CONC_TABLA,3,FALSE()),""))</f>
        <v/>
      </c>
      <c r="G1465" s="30"/>
      <c r="H1465" s="30"/>
      <c r="I1465" s="30"/>
      <c r="J1465" s="29"/>
      <c r="K1465" s="28"/>
      <c r="L1465" s="28"/>
      <c r="M1465" s="9" t="str">
        <f aca="false">IF(OR($B1465="",$E1465=""),"",IF($E1465="INA","INA",IF($G1465="Otro empleador",IF($E1465="RET","RETO",IF($E1465="ORD","OTO","OTX")),IF($E1465="RET","ERR",$E1465))))</f>
        <v/>
      </c>
      <c r="N1465" s="9" t="str">
        <f aca="false">IF($I1465="","",IFERROR(VLOOKUP($I1465,FREC_TABLA,2,FALSE()),""))</f>
        <v/>
      </c>
      <c r="O1465" s="19" t="n">
        <f aca="false">IF(OR($M1465="",$M1465="ERR",$J1465="",$K1465="",$N1465=""),0,IF($N1465=0,IF(AND(OR(1=7,1=12),1&gt;=$K1465,1&lt;=IF($L1465="",12,$L1465)),$J1465,0),IF(AND(1&gt;=$K1465,1&lt;=IF($L1465="",12,$L1465),MOD(1-$K1465,$N1465)=0),$J1465,0)))</f>
        <v>0</v>
      </c>
      <c r="P1465" s="19" t="n">
        <f aca="false">IF(OR($M1465="",$M1465="ERR",$J1465="",$K1465="",$N1465=""),0,IF($N1465=0,IF(AND(OR(2=7,2=12),2&gt;=$K1465,2&lt;=IF($L1465="",12,$L1465)),$J1465,0),IF(AND(2&gt;=$K1465,2&lt;=IF($L1465="",12,$L1465),MOD(2-$K1465,$N1465)=0),$J1465,0)))</f>
        <v>0</v>
      </c>
      <c r="Q1465" s="19" t="n">
        <f aca="false">IF(OR($M1465="",$M1465="ERR",$J1465="",$K1465="",$N1465=""),0,IF($N1465=0,IF(AND(OR(3=7,3=12),3&gt;=$K1465,3&lt;=IF($L1465="",12,$L1465)),$J1465,0),IF(AND(3&gt;=$K1465,3&lt;=IF($L1465="",12,$L1465),MOD(3-$K1465,$N1465)=0),$J1465,0)))</f>
        <v>0</v>
      </c>
      <c r="R1465" s="19" t="n">
        <f aca="false">IF(OR($M1465="",$M1465="ERR",$J1465="",$K1465="",$N1465=""),0,IF($N1465=0,IF(AND(OR(4=7,4=12),4&gt;=$K1465,4&lt;=IF($L1465="",12,$L1465)),$J1465,0),IF(AND(4&gt;=$K1465,4&lt;=IF($L1465="",12,$L1465),MOD(4-$K1465,$N1465)=0),$J1465,0)))</f>
        <v>0</v>
      </c>
      <c r="S1465" s="19" t="n">
        <f aca="false">IF(OR($M1465="",$M1465="ERR",$J1465="",$K1465="",$N1465=""),0,IF($N1465=0,IF(AND(OR(5=7,5=12),5&gt;=$K1465,5&lt;=IF($L1465="",12,$L1465)),$J1465,0),IF(AND(5&gt;=$K1465,5&lt;=IF($L1465="",12,$L1465),MOD(5-$K1465,$N1465)=0),$J1465,0)))</f>
        <v>0</v>
      </c>
      <c r="T1465" s="19" t="n">
        <f aca="false">IF(OR($M1465="",$M1465="ERR",$J1465="",$K1465="",$N1465=""),0,IF($N1465=0,IF(AND(OR(6=7,6=12),6&gt;=$K1465,6&lt;=IF($L1465="",12,$L1465)),$J1465,0),IF(AND(6&gt;=$K1465,6&lt;=IF($L1465="",12,$L1465),MOD(6-$K1465,$N1465)=0),$J1465,0)))</f>
        <v>0</v>
      </c>
      <c r="U1465" s="19" t="n">
        <f aca="false">IF(OR($M1465="",$M1465="ERR",$J1465="",$K1465="",$N1465=""),0,IF($N1465=0,IF(AND(OR(7=7,7=12),7&gt;=$K1465,7&lt;=IF($L1465="",12,$L1465)),$J1465,0),IF(AND(7&gt;=$K1465,7&lt;=IF($L1465="",12,$L1465),MOD(7-$K1465,$N1465)=0),$J1465,0)))</f>
        <v>0</v>
      </c>
      <c r="V1465" s="19" t="n">
        <f aca="false">IF(OR($M1465="",$M1465="ERR",$J1465="",$K1465="",$N1465=""),0,IF($N1465=0,IF(AND(OR(8=7,8=12),8&gt;=$K1465,8&lt;=IF($L1465="",12,$L1465)),$J1465,0),IF(AND(8&gt;=$K1465,8&lt;=IF($L1465="",12,$L1465),MOD(8-$K1465,$N1465)=0),$J1465,0)))</f>
        <v>0</v>
      </c>
      <c r="W1465" s="19" t="n">
        <f aca="false">IF(OR($M1465="",$M1465="ERR",$J1465="",$K1465="",$N1465=""),0,IF($N1465=0,IF(AND(OR(9=7,9=12),9&gt;=$K1465,9&lt;=IF($L1465="",12,$L1465)),$J1465,0),IF(AND(9&gt;=$K1465,9&lt;=IF($L1465="",12,$L1465),MOD(9-$K1465,$N1465)=0),$J1465,0)))</f>
        <v>0</v>
      </c>
      <c r="X1465" s="19" t="n">
        <f aca="false">IF(OR($M1465="",$M1465="ERR",$J1465="",$K1465="",$N1465=""),0,IF($N1465=0,IF(AND(OR(10=7,10=12),10&gt;=$K1465,10&lt;=IF($L1465="",12,$L1465)),$J1465,0),IF(AND(10&gt;=$K1465,10&lt;=IF($L1465="",12,$L1465),MOD(10-$K1465,$N1465)=0),$J1465,0)))</f>
        <v>0</v>
      </c>
      <c r="Y1465" s="19" t="n">
        <f aca="false">IF(OR($M1465="",$M1465="ERR",$J1465="",$K1465="",$N1465=""),0,IF($N1465=0,IF(AND(OR(11=7,11=12),11&gt;=$K1465,11&lt;=IF($L1465="",12,$L1465)),$J1465,0),IF(AND(11&gt;=$K1465,11&lt;=IF($L1465="",12,$L1465),MOD(11-$K1465,$N1465)=0),$J1465,0)))</f>
        <v>0</v>
      </c>
      <c r="Z1465" s="19" t="n">
        <f aca="false">IF(OR($M1465="",$M1465="ERR",$J1465="",$K1465="",$N1465=""),0,IF($N1465=0,IF(AND(OR(12=7,12=12),12&gt;=$K1465,12&lt;=IF($L1465="",12,$L1465)),$J1465,0),IF(AND(12&gt;=$K1465,12&lt;=IF($L1465="",12,$L1465),MOD(12-$K1465,$N1465)=0),$J1465,0)))</f>
        <v>0</v>
      </c>
      <c r="AA1465" s="36" t="n">
        <f aca="false">SUM(O1465:Z1465)</f>
        <v>0</v>
      </c>
      <c r="AB1465" s="15" t="str">
        <f aca="false">IF(AND($B1465="",$D1465="",$J1465=""),"",IF($B1465="","Falta código",IF(ISNA(MATCH($B1465,LST_COD,0)),"Código no registrado en Trabajadores",IF($E1465="","Concepto no está en el catálogo",IF($M1465="ERR","Retención de otro empleador: Origen = Otro empleador",IF(OR($J1465="",$K1465=""),"Falta monto o mes",IF(OR($K1465&lt;1,$K1465&gt;12),"Mes inicio inválido",IF(AND($L1465&lt;&gt;"",OR($L1465&lt;$K1465,$L1465&gt;12)),"Mes fin inválido",IF($N1465="","Falta frecuencia",IF(AND($G1465&lt;&gt;"Otro empleador",SUMPRODUCT(($O1465:$Z1465&lt;&gt;0)*(((COLUMN($O1465:$Z1465)-14)&lt;INDEX(Trabajadores!$M$6:$M$105,MATCH($B1465,LST_COD,0)))+((COLUMN($O1465:$Z1465)-14)&gt;INDEX(Trabajadores!$N$6:$N$105,MATCH($B1465,LST_COD,0)))))&gt;0),"Aviso: hay meses fuera del periodo laboral","OK"))))))))))</f>
        <v/>
      </c>
    </row>
    <row r="1466" customFormat="false" ht="15" hidden="false" customHeight="false" outlineLevel="0" collapsed="false">
      <c r="A1466" s="23" t="n">
        <v>1461</v>
      </c>
      <c r="B1466" s="7"/>
      <c r="C1466" s="35" t="str">
        <f aca="false">IF($B1466="","",IFERROR(INDEX(Trabajadores!$D$6:$D$105,MATCH($B1466,LST_COD,0)),"¿Código?"))</f>
        <v/>
      </c>
      <c r="D1466" s="30"/>
      <c r="E1466" s="9" t="str">
        <f aca="false">IF($D1466="","",IFERROR(VLOOKUP($D1466,CONC_TABLA,2,FALSE()),""))</f>
        <v/>
      </c>
      <c r="F1466" s="9" t="str">
        <f aca="false">IF($D1466="","",IFERROR(VLOOKUP($D1466,CONC_TABLA,3,FALSE()),""))</f>
        <v/>
      </c>
      <c r="G1466" s="30"/>
      <c r="H1466" s="30"/>
      <c r="I1466" s="30"/>
      <c r="J1466" s="29"/>
      <c r="K1466" s="28"/>
      <c r="L1466" s="28"/>
      <c r="M1466" s="9" t="str">
        <f aca="false">IF(OR($B1466="",$E1466=""),"",IF($E1466="INA","INA",IF($G1466="Otro empleador",IF($E1466="RET","RETO",IF($E1466="ORD","OTO","OTX")),IF($E1466="RET","ERR",$E1466))))</f>
        <v/>
      </c>
      <c r="N1466" s="9" t="str">
        <f aca="false">IF($I1466="","",IFERROR(VLOOKUP($I1466,FREC_TABLA,2,FALSE()),""))</f>
        <v/>
      </c>
      <c r="O1466" s="19" t="n">
        <f aca="false">IF(OR($M1466="",$M1466="ERR",$J1466="",$K1466="",$N1466=""),0,IF($N1466=0,IF(AND(OR(1=7,1=12),1&gt;=$K1466,1&lt;=IF($L1466="",12,$L1466)),$J1466,0),IF(AND(1&gt;=$K1466,1&lt;=IF($L1466="",12,$L1466),MOD(1-$K1466,$N1466)=0),$J1466,0)))</f>
        <v>0</v>
      </c>
      <c r="P1466" s="19" t="n">
        <f aca="false">IF(OR($M1466="",$M1466="ERR",$J1466="",$K1466="",$N1466=""),0,IF($N1466=0,IF(AND(OR(2=7,2=12),2&gt;=$K1466,2&lt;=IF($L1466="",12,$L1466)),$J1466,0),IF(AND(2&gt;=$K1466,2&lt;=IF($L1466="",12,$L1466),MOD(2-$K1466,$N1466)=0),$J1466,0)))</f>
        <v>0</v>
      </c>
      <c r="Q1466" s="19" t="n">
        <f aca="false">IF(OR($M1466="",$M1466="ERR",$J1466="",$K1466="",$N1466=""),0,IF($N1466=0,IF(AND(OR(3=7,3=12),3&gt;=$K1466,3&lt;=IF($L1466="",12,$L1466)),$J1466,0),IF(AND(3&gt;=$K1466,3&lt;=IF($L1466="",12,$L1466),MOD(3-$K1466,$N1466)=0),$J1466,0)))</f>
        <v>0</v>
      </c>
      <c r="R1466" s="19" t="n">
        <f aca="false">IF(OR($M1466="",$M1466="ERR",$J1466="",$K1466="",$N1466=""),0,IF($N1466=0,IF(AND(OR(4=7,4=12),4&gt;=$K1466,4&lt;=IF($L1466="",12,$L1466)),$J1466,0),IF(AND(4&gt;=$K1466,4&lt;=IF($L1466="",12,$L1466),MOD(4-$K1466,$N1466)=0),$J1466,0)))</f>
        <v>0</v>
      </c>
      <c r="S1466" s="19" t="n">
        <f aca="false">IF(OR($M1466="",$M1466="ERR",$J1466="",$K1466="",$N1466=""),0,IF($N1466=0,IF(AND(OR(5=7,5=12),5&gt;=$K1466,5&lt;=IF($L1466="",12,$L1466)),$J1466,0),IF(AND(5&gt;=$K1466,5&lt;=IF($L1466="",12,$L1466),MOD(5-$K1466,$N1466)=0),$J1466,0)))</f>
        <v>0</v>
      </c>
      <c r="T1466" s="19" t="n">
        <f aca="false">IF(OR($M1466="",$M1466="ERR",$J1466="",$K1466="",$N1466=""),0,IF($N1466=0,IF(AND(OR(6=7,6=12),6&gt;=$K1466,6&lt;=IF($L1466="",12,$L1466)),$J1466,0),IF(AND(6&gt;=$K1466,6&lt;=IF($L1466="",12,$L1466),MOD(6-$K1466,$N1466)=0),$J1466,0)))</f>
        <v>0</v>
      </c>
      <c r="U1466" s="19" t="n">
        <f aca="false">IF(OR($M1466="",$M1466="ERR",$J1466="",$K1466="",$N1466=""),0,IF($N1466=0,IF(AND(OR(7=7,7=12),7&gt;=$K1466,7&lt;=IF($L1466="",12,$L1466)),$J1466,0),IF(AND(7&gt;=$K1466,7&lt;=IF($L1466="",12,$L1466),MOD(7-$K1466,$N1466)=0),$J1466,0)))</f>
        <v>0</v>
      </c>
      <c r="V1466" s="19" t="n">
        <f aca="false">IF(OR($M1466="",$M1466="ERR",$J1466="",$K1466="",$N1466=""),0,IF($N1466=0,IF(AND(OR(8=7,8=12),8&gt;=$K1466,8&lt;=IF($L1466="",12,$L1466)),$J1466,0),IF(AND(8&gt;=$K1466,8&lt;=IF($L1466="",12,$L1466),MOD(8-$K1466,$N1466)=0),$J1466,0)))</f>
        <v>0</v>
      </c>
      <c r="W1466" s="19" t="n">
        <f aca="false">IF(OR($M1466="",$M1466="ERR",$J1466="",$K1466="",$N1466=""),0,IF($N1466=0,IF(AND(OR(9=7,9=12),9&gt;=$K1466,9&lt;=IF($L1466="",12,$L1466)),$J1466,0),IF(AND(9&gt;=$K1466,9&lt;=IF($L1466="",12,$L1466),MOD(9-$K1466,$N1466)=0),$J1466,0)))</f>
        <v>0</v>
      </c>
      <c r="X1466" s="19" t="n">
        <f aca="false">IF(OR($M1466="",$M1466="ERR",$J1466="",$K1466="",$N1466=""),0,IF($N1466=0,IF(AND(OR(10=7,10=12),10&gt;=$K1466,10&lt;=IF($L1466="",12,$L1466)),$J1466,0),IF(AND(10&gt;=$K1466,10&lt;=IF($L1466="",12,$L1466),MOD(10-$K1466,$N1466)=0),$J1466,0)))</f>
        <v>0</v>
      </c>
      <c r="Y1466" s="19" t="n">
        <f aca="false">IF(OR($M1466="",$M1466="ERR",$J1466="",$K1466="",$N1466=""),0,IF($N1466=0,IF(AND(OR(11=7,11=12),11&gt;=$K1466,11&lt;=IF($L1466="",12,$L1466)),$J1466,0),IF(AND(11&gt;=$K1466,11&lt;=IF($L1466="",12,$L1466),MOD(11-$K1466,$N1466)=0),$J1466,0)))</f>
        <v>0</v>
      </c>
      <c r="Z1466" s="19" t="n">
        <f aca="false">IF(OR($M1466="",$M1466="ERR",$J1466="",$K1466="",$N1466=""),0,IF($N1466=0,IF(AND(OR(12=7,12=12),12&gt;=$K1466,12&lt;=IF($L1466="",12,$L1466)),$J1466,0),IF(AND(12&gt;=$K1466,12&lt;=IF($L1466="",12,$L1466),MOD(12-$K1466,$N1466)=0),$J1466,0)))</f>
        <v>0</v>
      </c>
      <c r="AA1466" s="36" t="n">
        <f aca="false">SUM(O1466:Z1466)</f>
        <v>0</v>
      </c>
      <c r="AB1466" s="15" t="str">
        <f aca="false">IF(AND($B1466="",$D1466="",$J1466=""),"",IF($B1466="","Falta código",IF(ISNA(MATCH($B1466,LST_COD,0)),"Código no registrado en Trabajadores",IF($E1466="","Concepto no está en el catálogo",IF($M1466="ERR","Retención de otro empleador: Origen = Otro empleador",IF(OR($J1466="",$K1466=""),"Falta monto o mes",IF(OR($K1466&lt;1,$K1466&gt;12),"Mes inicio inválido",IF(AND($L1466&lt;&gt;"",OR($L1466&lt;$K1466,$L1466&gt;12)),"Mes fin inválido",IF($N1466="","Falta frecuencia",IF(AND($G1466&lt;&gt;"Otro empleador",SUMPRODUCT(($O1466:$Z1466&lt;&gt;0)*(((COLUMN($O1466:$Z1466)-14)&lt;INDEX(Trabajadores!$M$6:$M$105,MATCH($B1466,LST_COD,0)))+((COLUMN($O1466:$Z1466)-14)&gt;INDEX(Trabajadores!$N$6:$N$105,MATCH($B1466,LST_COD,0)))))&gt;0),"Aviso: hay meses fuera del periodo laboral","OK"))))))))))</f>
        <v/>
      </c>
    </row>
    <row r="1467" customFormat="false" ht="15" hidden="false" customHeight="false" outlineLevel="0" collapsed="false">
      <c r="A1467" s="23" t="n">
        <v>1462</v>
      </c>
      <c r="B1467" s="7"/>
      <c r="C1467" s="35" t="str">
        <f aca="false">IF($B1467="","",IFERROR(INDEX(Trabajadores!$D$6:$D$105,MATCH($B1467,LST_COD,0)),"¿Código?"))</f>
        <v/>
      </c>
      <c r="D1467" s="30"/>
      <c r="E1467" s="9" t="str">
        <f aca="false">IF($D1467="","",IFERROR(VLOOKUP($D1467,CONC_TABLA,2,FALSE()),""))</f>
        <v/>
      </c>
      <c r="F1467" s="9" t="str">
        <f aca="false">IF($D1467="","",IFERROR(VLOOKUP($D1467,CONC_TABLA,3,FALSE()),""))</f>
        <v/>
      </c>
      <c r="G1467" s="30"/>
      <c r="H1467" s="30"/>
      <c r="I1467" s="30"/>
      <c r="J1467" s="29"/>
      <c r="K1467" s="28"/>
      <c r="L1467" s="28"/>
      <c r="M1467" s="9" t="str">
        <f aca="false">IF(OR($B1467="",$E1467=""),"",IF($E1467="INA","INA",IF($G1467="Otro empleador",IF($E1467="RET","RETO",IF($E1467="ORD","OTO","OTX")),IF($E1467="RET","ERR",$E1467))))</f>
        <v/>
      </c>
      <c r="N1467" s="9" t="str">
        <f aca="false">IF($I1467="","",IFERROR(VLOOKUP($I1467,FREC_TABLA,2,FALSE()),""))</f>
        <v/>
      </c>
      <c r="O1467" s="19" t="n">
        <f aca="false">IF(OR($M1467="",$M1467="ERR",$J1467="",$K1467="",$N1467=""),0,IF($N1467=0,IF(AND(OR(1=7,1=12),1&gt;=$K1467,1&lt;=IF($L1467="",12,$L1467)),$J1467,0),IF(AND(1&gt;=$K1467,1&lt;=IF($L1467="",12,$L1467),MOD(1-$K1467,$N1467)=0),$J1467,0)))</f>
        <v>0</v>
      </c>
      <c r="P1467" s="19" t="n">
        <f aca="false">IF(OR($M1467="",$M1467="ERR",$J1467="",$K1467="",$N1467=""),0,IF($N1467=0,IF(AND(OR(2=7,2=12),2&gt;=$K1467,2&lt;=IF($L1467="",12,$L1467)),$J1467,0),IF(AND(2&gt;=$K1467,2&lt;=IF($L1467="",12,$L1467),MOD(2-$K1467,$N1467)=0),$J1467,0)))</f>
        <v>0</v>
      </c>
      <c r="Q1467" s="19" t="n">
        <f aca="false">IF(OR($M1467="",$M1467="ERR",$J1467="",$K1467="",$N1467=""),0,IF($N1467=0,IF(AND(OR(3=7,3=12),3&gt;=$K1467,3&lt;=IF($L1467="",12,$L1467)),$J1467,0),IF(AND(3&gt;=$K1467,3&lt;=IF($L1467="",12,$L1467),MOD(3-$K1467,$N1467)=0),$J1467,0)))</f>
        <v>0</v>
      </c>
      <c r="R1467" s="19" t="n">
        <f aca="false">IF(OR($M1467="",$M1467="ERR",$J1467="",$K1467="",$N1467=""),0,IF($N1467=0,IF(AND(OR(4=7,4=12),4&gt;=$K1467,4&lt;=IF($L1467="",12,$L1467)),$J1467,0),IF(AND(4&gt;=$K1467,4&lt;=IF($L1467="",12,$L1467),MOD(4-$K1467,$N1467)=0),$J1467,0)))</f>
        <v>0</v>
      </c>
      <c r="S1467" s="19" t="n">
        <f aca="false">IF(OR($M1467="",$M1467="ERR",$J1467="",$K1467="",$N1467=""),0,IF($N1467=0,IF(AND(OR(5=7,5=12),5&gt;=$K1467,5&lt;=IF($L1467="",12,$L1467)),$J1467,0),IF(AND(5&gt;=$K1467,5&lt;=IF($L1467="",12,$L1467),MOD(5-$K1467,$N1467)=0),$J1467,0)))</f>
        <v>0</v>
      </c>
      <c r="T1467" s="19" t="n">
        <f aca="false">IF(OR($M1467="",$M1467="ERR",$J1467="",$K1467="",$N1467=""),0,IF($N1467=0,IF(AND(OR(6=7,6=12),6&gt;=$K1467,6&lt;=IF($L1467="",12,$L1467)),$J1467,0),IF(AND(6&gt;=$K1467,6&lt;=IF($L1467="",12,$L1467),MOD(6-$K1467,$N1467)=0),$J1467,0)))</f>
        <v>0</v>
      </c>
      <c r="U1467" s="19" t="n">
        <f aca="false">IF(OR($M1467="",$M1467="ERR",$J1467="",$K1467="",$N1467=""),0,IF($N1467=0,IF(AND(OR(7=7,7=12),7&gt;=$K1467,7&lt;=IF($L1467="",12,$L1467)),$J1467,0),IF(AND(7&gt;=$K1467,7&lt;=IF($L1467="",12,$L1467),MOD(7-$K1467,$N1467)=0),$J1467,0)))</f>
        <v>0</v>
      </c>
      <c r="V1467" s="19" t="n">
        <f aca="false">IF(OR($M1467="",$M1467="ERR",$J1467="",$K1467="",$N1467=""),0,IF($N1467=0,IF(AND(OR(8=7,8=12),8&gt;=$K1467,8&lt;=IF($L1467="",12,$L1467)),$J1467,0),IF(AND(8&gt;=$K1467,8&lt;=IF($L1467="",12,$L1467),MOD(8-$K1467,$N1467)=0),$J1467,0)))</f>
        <v>0</v>
      </c>
      <c r="W1467" s="19" t="n">
        <f aca="false">IF(OR($M1467="",$M1467="ERR",$J1467="",$K1467="",$N1467=""),0,IF($N1467=0,IF(AND(OR(9=7,9=12),9&gt;=$K1467,9&lt;=IF($L1467="",12,$L1467)),$J1467,0),IF(AND(9&gt;=$K1467,9&lt;=IF($L1467="",12,$L1467),MOD(9-$K1467,$N1467)=0),$J1467,0)))</f>
        <v>0</v>
      </c>
      <c r="X1467" s="19" t="n">
        <f aca="false">IF(OR($M1467="",$M1467="ERR",$J1467="",$K1467="",$N1467=""),0,IF($N1467=0,IF(AND(OR(10=7,10=12),10&gt;=$K1467,10&lt;=IF($L1467="",12,$L1467)),$J1467,0),IF(AND(10&gt;=$K1467,10&lt;=IF($L1467="",12,$L1467),MOD(10-$K1467,$N1467)=0),$J1467,0)))</f>
        <v>0</v>
      </c>
      <c r="Y1467" s="19" t="n">
        <f aca="false">IF(OR($M1467="",$M1467="ERR",$J1467="",$K1467="",$N1467=""),0,IF($N1467=0,IF(AND(OR(11=7,11=12),11&gt;=$K1467,11&lt;=IF($L1467="",12,$L1467)),$J1467,0),IF(AND(11&gt;=$K1467,11&lt;=IF($L1467="",12,$L1467),MOD(11-$K1467,$N1467)=0),$J1467,0)))</f>
        <v>0</v>
      </c>
      <c r="Z1467" s="19" t="n">
        <f aca="false">IF(OR($M1467="",$M1467="ERR",$J1467="",$K1467="",$N1467=""),0,IF($N1467=0,IF(AND(OR(12=7,12=12),12&gt;=$K1467,12&lt;=IF($L1467="",12,$L1467)),$J1467,0),IF(AND(12&gt;=$K1467,12&lt;=IF($L1467="",12,$L1467),MOD(12-$K1467,$N1467)=0),$J1467,0)))</f>
        <v>0</v>
      </c>
      <c r="AA1467" s="36" t="n">
        <f aca="false">SUM(O1467:Z1467)</f>
        <v>0</v>
      </c>
      <c r="AB1467" s="15" t="str">
        <f aca="false">IF(AND($B1467="",$D1467="",$J1467=""),"",IF($B1467="","Falta código",IF(ISNA(MATCH($B1467,LST_COD,0)),"Código no registrado en Trabajadores",IF($E1467="","Concepto no está en el catálogo",IF($M1467="ERR","Retención de otro empleador: Origen = Otro empleador",IF(OR($J1467="",$K1467=""),"Falta monto o mes",IF(OR($K1467&lt;1,$K1467&gt;12),"Mes inicio inválido",IF(AND($L1467&lt;&gt;"",OR($L1467&lt;$K1467,$L1467&gt;12)),"Mes fin inválido",IF($N1467="","Falta frecuencia",IF(AND($G1467&lt;&gt;"Otro empleador",SUMPRODUCT(($O1467:$Z1467&lt;&gt;0)*(((COLUMN($O1467:$Z1467)-14)&lt;INDEX(Trabajadores!$M$6:$M$105,MATCH($B1467,LST_COD,0)))+((COLUMN($O1467:$Z1467)-14)&gt;INDEX(Trabajadores!$N$6:$N$105,MATCH($B1467,LST_COD,0)))))&gt;0),"Aviso: hay meses fuera del periodo laboral","OK"))))))))))</f>
        <v/>
      </c>
    </row>
    <row r="1468" customFormat="false" ht="15" hidden="false" customHeight="false" outlineLevel="0" collapsed="false">
      <c r="A1468" s="23" t="n">
        <v>1463</v>
      </c>
      <c r="B1468" s="7"/>
      <c r="C1468" s="35" t="str">
        <f aca="false">IF($B1468="","",IFERROR(INDEX(Trabajadores!$D$6:$D$105,MATCH($B1468,LST_COD,0)),"¿Código?"))</f>
        <v/>
      </c>
      <c r="D1468" s="30"/>
      <c r="E1468" s="9" t="str">
        <f aca="false">IF($D1468="","",IFERROR(VLOOKUP($D1468,CONC_TABLA,2,FALSE()),""))</f>
        <v/>
      </c>
      <c r="F1468" s="9" t="str">
        <f aca="false">IF($D1468="","",IFERROR(VLOOKUP($D1468,CONC_TABLA,3,FALSE()),""))</f>
        <v/>
      </c>
      <c r="G1468" s="30"/>
      <c r="H1468" s="30"/>
      <c r="I1468" s="30"/>
      <c r="J1468" s="29"/>
      <c r="K1468" s="28"/>
      <c r="L1468" s="28"/>
      <c r="M1468" s="9" t="str">
        <f aca="false">IF(OR($B1468="",$E1468=""),"",IF($E1468="INA","INA",IF($G1468="Otro empleador",IF($E1468="RET","RETO",IF($E1468="ORD","OTO","OTX")),IF($E1468="RET","ERR",$E1468))))</f>
        <v/>
      </c>
      <c r="N1468" s="9" t="str">
        <f aca="false">IF($I1468="","",IFERROR(VLOOKUP($I1468,FREC_TABLA,2,FALSE()),""))</f>
        <v/>
      </c>
      <c r="O1468" s="19" t="n">
        <f aca="false">IF(OR($M1468="",$M1468="ERR",$J1468="",$K1468="",$N1468=""),0,IF($N1468=0,IF(AND(OR(1=7,1=12),1&gt;=$K1468,1&lt;=IF($L1468="",12,$L1468)),$J1468,0),IF(AND(1&gt;=$K1468,1&lt;=IF($L1468="",12,$L1468),MOD(1-$K1468,$N1468)=0),$J1468,0)))</f>
        <v>0</v>
      </c>
      <c r="P1468" s="19" t="n">
        <f aca="false">IF(OR($M1468="",$M1468="ERR",$J1468="",$K1468="",$N1468=""),0,IF($N1468=0,IF(AND(OR(2=7,2=12),2&gt;=$K1468,2&lt;=IF($L1468="",12,$L1468)),$J1468,0),IF(AND(2&gt;=$K1468,2&lt;=IF($L1468="",12,$L1468),MOD(2-$K1468,$N1468)=0),$J1468,0)))</f>
        <v>0</v>
      </c>
      <c r="Q1468" s="19" t="n">
        <f aca="false">IF(OR($M1468="",$M1468="ERR",$J1468="",$K1468="",$N1468=""),0,IF($N1468=0,IF(AND(OR(3=7,3=12),3&gt;=$K1468,3&lt;=IF($L1468="",12,$L1468)),$J1468,0),IF(AND(3&gt;=$K1468,3&lt;=IF($L1468="",12,$L1468),MOD(3-$K1468,$N1468)=0),$J1468,0)))</f>
        <v>0</v>
      </c>
      <c r="R1468" s="19" t="n">
        <f aca="false">IF(OR($M1468="",$M1468="ERR",$J1468="",$K1468="",$N1468=""),0,IF($N1468=0,IF(AND(OR(4=7,4=12),4&gt;=$K1468,4&lt;=IF($L1468="",12,$L1468)),$J1468,0),IF(AND(4&gt;=$K1468,4&lt;=IF($L1468="",12,$L1468),MOD(4-$K1468,$N1468)=0),$J1468,0)))</f>
        <v>0</v>
      </c>
      <c r="S1468" s="19" t="n">
        <f aca="false">IF(OR($M1468="",$M1468="ERR",$J1468="",$K1468="",$N1468=""),0,IF($N1468=0,IF(AND(OR(5=7,5=12),5&gt;=$K1468,5&lt;=IF($L1468="",12,$L1468)),$J1468,0),IF(AND(5&gt;=$K1468,5&lt;=IF($L1468="",12,$L1468),MOD(5-$K1468,$N1468)=0),$J1468,0)))</f>
        <v>0</v>
      </c>
      <c r="T1468" s="19" t="n">
        <f aca="false">IF(OR($M1468="",$M1468="ERR",$J1468="",$K1468="",$N1468=""),0,IF($N1468=0,IF(AND(OR(6=7,6=12),6&gt;=$K1468,6&lt;=IF($L1468="",12,$L1468)),$J1468,0),IF(AND(6&gt;=$K1468,6&lt;=IF($L1468="",12,$L1468),MOD(6-$K1468,$N1468)=0),$J1468,0)))</f>
        <v>0</v>
      </c>
      <c r="U1468" s="19" t="n">
        <f aca="false">IF(OR($M1468="",$M1468="ERR",$J1468="",$K1468="",$N1468=""),0,IF($N1468=0,IF(AND(OR(7=7,7=12),7&gt;=$K1468,7&lt;=IF($L1468="",12,$L1468)),$J1468,0),IF(AND(7&gt;=$K1468,7&lt;=IF($L1468="",12,$L1468),MOD(7-$K1468,$N1468)=0),$J1468,0)))</f>
        <v>0</v>
      </c>
      <c r="V1468" s="19" t="n">
        <f aca="false">IF(OR($M1468="",$M1468="ERR",$J1468="",$K1468="",$N1468=""),0,IF($N1468=0,IF(AND(OR(8=7,8=12),8&gt;=$K1468,8&lt;=IF($L1468="",12,$L1468)),$J1468,0),IF(AND(8&gt;=$K1468,8&lt;=IF($L1468="",12,$L1468),MOD(8-$K1468,$N1468)=0),$J1468,0)))</f>
        <v>0</v>
      </c>
      <c r="W1468" s="19" t="n">
        <f aca="false">IF(OR($M1468="",$M1468="ERR",$J1468="",$K1468="",$N1468=""),0,IF($N1468=0,IF(AND(OR(9=7,9=12),9&gt;=$K1468,9&lt;=IF($L1468="",12,$L1468)),$J1468,0),IF(AND(9&gt;=$K1468,9&lt;=IF($L1468="",12,$L1468),MOD(9-$K1468,$N1468)=0),$J1468,0)))</f>
        <v>0</v>
      </c>
      <c r="X1468" s="19" t="n">
        <f aca="false">IF(OR($M1468="",$M1468="ERR",$J1468="",$K1468="",$N1468=""),0,IF($N1468=0,IF(AND(OR(10=7,10=12),10&gt;=$K1468,10&lt;=IF($L1468="",12,$L1468)),$J1468,0),IF(AND(10&gt;=$K1468,10&lt;=IF($L1468="",12,$L1468),MOD(10-$K1468,$N1468)=0),$J1468,0)))</f>
        <v>0</v>
      </c>
      <c r="Y1468" s="19" t="n">
        <f aca="false">IF(OR($M1468="",$M1468="ERR",$J1468="",$K1468="",$N1468=""),0,IF($N1468=0,IF(AND(OR(11=7,11=12),11&gt;=$K1468,11&lt;=IF($L1468="",12,$L1468)),$J1468,0),IF(AND(11&gt;=$K1468,11&lt;=IF($L1468="",12,$L1468),MOD(11-$K1468,$N1468)=0),$J1468,0)))</f>
        <v>0</v>
      </c>
      <c r="Z1468" s="19" t="n">
        <f aca="false">IF(OR($M1468="",$M1468="ERR",$J1468="",$K1468="",$N1468=""),0,IF($N1468=0,IF(AND(OR(12=7,12=12),12&gt;=$K1468,12&lt;=IF($L1468="",12,$L1468)),$J1468,0),IF(AND(12&gt;=$K1468,12&lt;=IF($L1468="",12,$L1468),MOD(12-$K1468,$N1468)=0),$J1468,0)))</f>
        <v>0</v>
      </c>
      <c r="AA1468" s="36" t="n">
        <f aca="false">SUM(O1468:Z1468)</f>
        <v>0</v>
      </c>
      <c r="AB1468" s="15" t="str">
        <f aca="false">IF(AND($B1468="",$D1468="",$J1468=""),"",IF($B1468="","Falta código",IF(ISNA(MATCH($B1468,LST_COD,0)),"Código no registrado en Trabajadores",IF($E1468="","Concepto no está en el catálogo",IF($M1468="ERR","Retención de otro empleador: Origen = Otro empleador",IF(OR($J1468="",$K1468=""),"Falta monto o mes",IF(OR($K1468&lt;1,$K1468&gt;12),"Mes inicio inválido",IF(AND($L1468&lt;&gt;"",OR($L1468&lt;$K1468,$L1468&gt;12)),"Mes fin inválido",IF($N1468="","Falta frecuencia",IF(AND($G1468&lt;&gt;"Otro empleador",SUMPRODUCT(($O1468:$Z1468&lt;&gt;0)*(((COLUMN($O1468:$Z1468)-14)&lt;INDEX(Trabajadores!$M$6:$M$105,MATCH($B1468,LST_COD,0)))+((COLUMN($O1468:$Z1468)-14)&gt;INDEX(Trabajadores!$N$6:$N$105,MATCH($B1468,LST_COD,0)))))&gt;0),"Aviso: hay meses fuera del periodo laboral","OK"))))))))))</f>
        <v/>
      </c>
    </row>
    <row r="1469" customFormat="false" ht="15" hidden="false" customHeight="false" outlineLevel="0" collapsed="false">
      <c r="A1469" s="23" t="n">
        <v>1464</v>
      </c>
      <c r="B1469" s="7"/>
      <c r="C1469" s="35" t="str">
        <f aca="false">IF($B1469="","",IFERROR(INDEX(Trabajadores!$D$6:$D$105,MATCH($B1469,LST_COD,0)),"¿Código?"))</f>
        <v/>
      </c>
      <c r="D1469" s="30"/>
      <c r="E1469" s="9" t="str">
        <f aca="false">IF($D1469="","",IFERROR(VLOOKUP($D1469,CONC_TABLA,2,FALSE()),""))</f>
        <v/>
      </c>
      <c r="F1469" s="9" t="str">
        <f aca="false">IF($D1469="","",IFERROR(VLOOKUP($D1469,CONC_TABLA,3,FALSE()),""))</f>
        <v/>
      </c>
      <c r="G1469" s="30"/>
      <c r="H1469" s="30"/>
      <c r="I1469" s="30"/>
      <c r="J1469" s="29"/>
      <c r="K1469" s="28"/>
      <c r="L1469" s="28"/>
      <c r="M1469" s="9" t="str">
        <f aca="false">IF(OR($B1469="",$E1469=""),"",IF($E1469="INA","INA",IF($G1469="Otro empleador",IF($E1469="RET","RETO",IF($E1469="ORD","OTO","OTX")),IF($E1469="RET","ERR",$E1469))))</f>
        <v/>
      </c>
      <c r="N1469" s="9" t="str">
        <f aca="false">IF($I1469="","",IFERROR(VLOOKUP($I1469,FREC_TABLA,2,FALSE()),""))</f>
        <v/>
      </c>
      <c r="O1469" s="19" t="n">
        <f aca="false">IF(OR($M1469="",$M1469="ERR",$J1469="",$K1469="",$N1469=""),0,IF($N1469=0,IF(AND(OR(1=7,1=12),1&gt;=$K1469,1&lt;=IF($L1469="",12,$L1469)),$J1469,0),IF(AND(1&gt;=$K1469,1&lt;=IF($L1469="",12,$L1469),MOD(1-$K1469,$N1469)=0),$J1469,0)))</f>
        <v>0</v>
      </c>
      <c r="P1469" s="19" t="n">
        <f aca="false">IF(OR($M1469="",$M1469="ERR",$J1469="",$K1469="",$N1469=""),0,IF($N1469=0,IF(AND(OR(2=7,2=12),2&gt;=$K1469,2&lt;=IF($L1469="",12,$L1469)),$J1469,0),IF(AND(2&gt;=$K1469,2&lt;=IF($L1469="",12,$L1469),MOD(2-$K1469,$N1469)=0),$J1469,0)))</f>
        <v>0</v>
      </c>
      <c r="Q1469" s="19" t="n">
        <f aca="false">IF(OR($M1469="",$M1469="ERR",$J1469="",$K1469="",$N1469=""),0,IF($N1469=0,IF(AND(OR(3=7,3=12),3&gt;=$K1469,3&lt;=IF($L1469="",12,$L1469)),$J1469,0),IF(AND(3&gt;=$K1469,3&lt;=IF($L1469="",12,$L1469),MOD(3-$K1469,$N1469)=0),$J1469,0)))</f>
        <v>0</v>
      </c>
      <c r="R1469" s="19" t="n">
        <f aca="false">IF(OR($M1469="",$M1469="ERR",$J1469="",$K1469="",$N1469=""),0,IF($N1469=0,IF(AND(OR(4=7,4=12),4&gt;=$K1469,4&lt;=IF($L1469="",12,$L1469)),$J1469,0),IF(AND(4&gt;=$K1469,4&lt;=IF($L1469="",12,$L1469),MOD(4-$K1469,$N1469)=0),$J1469,0)))</f>
        <v>0</v>
      </c>
      <c r="S1469" s="19" t="n">
        <f aca="false">IF(OR($M1469="",$M1469="ERR",$J1469="",$K1469="",$N1469=""),0,IF($N1469=0,IF(AND(OR(5=7,5=12),5&gt;=$K1469,5&lt;=IF($L1469="",12,$L1469)),$J1469,0),IF(AND(5&gt;=$K1469,5&lt;=IF($L1469="",12,$L1469),MOD(5-$K1469,$N1469)=0),$J1469,0)))</f>
        <v>0</v>
      </c>
      <c r="T1469" s="19" t="n">
        <f aca="false">IF(OR($M1469="",$M1469="ERR",$J1469="",$K1469="",$N1469=""),0,IF($N1469=0,IF(AND(OR(6=7,6=12),6&gt;=$K1469,6&lt;=IF($L1469="",12,$L1469)),$J1469,0),IF(AND(6&gt;=$K1469,6&lt;=IF($L1469="",12,$L1469),MOD(6-$K1469,$N1469)=0),$J1469,0)))</f>
        <v>0</v>
      </c>
      <c r="U1469" s="19" t="n">
        <f aca="false">IF(OR($M1469="",$M1469="ERR",$J1469="",$K1469="",$N1469=""),0,IF($N1469=0,IF(AND(OR(7=7,7=12),7&gt;=$K1469,7&lt;=IF($L1469="",12,$L1469)),$J1469,0),IF(AND(7&gt;=$K1469,7&lt;=IF($L1469="",12,$L1469),MOD(7-$K1469,$N1469)=0),$J1469,0)))</f>
        <v>0</v>
      </c>
      <c r="V1469" s="19" t="n">
        <f aca="false">IF(OR($M1469="",$M1469="ERR",$J1469="",$K1469="",$N1469=""),0,IF($N1469=0,IF(AND(OR(8=7,8=12),8&gt;=$K1469,8&lt;=IF($L1469="",12,$L1469)),$J1469,0),IF(AND(8&gt;=$K1469,8&lt;=IF($L1469="",12,$L1469),MOD(8-$K1469,$N1469)=0),$J1469,0)))</f>
        <v>0</v>
      </c>
      <c r="W1469" s="19" t="n">
        <f aca="false">IF(OR($M1469="",$M1469="ERR",$J1469="",$K1469="",$N1469=""),0,IF($N1469=0,IF(AND(OR(9=7,9=12),9&gt;=$K1469,9&lt;=IF($L1469="",12,$L1469)),$J1469,0),IF(AND(9&gt;=$K1469,9&lt;=IF($L1469="",12,$L1469),MOD(9-$K1469,$N1469)=0),$J1469,0)))</f>
        <v>0</v>
      </c>
      <c r="X1469" s="19" t="n">
        <f aca="false">IF(OR($M1469="",$M1469="ERR",$J1469="",$K1469="",$N1469=""),0,IF($N1469=0,IF(AND(OR(10=7,10=12),10&gt;=$K1469,10&lt;=IF($L1469="",12,$L1469)),$J1469,0),IF(AND(10&gt;=$K1469,10&lt;=IF($L1469="",12,$L1469),MOD(10-$K1469,$N1469)=0),$J1469,0)))</f>
        <v>0</v>
      </c>
      <c r="Y1469" s="19" t="n">
        <f aca="false">IF(OR($M1469="",$M1469="ERR",$J1469="",$K1469="",$N1469=""),0,IF($N1469=0,IF(AND(OR(11=7,11=12),11&gt;=$K1469,11&lt;=IF($L1469="",12,$L1469)),$J1469,0),IF(AND(11&gt;=$K1469,11&lt;=IF($L1469="",12,$L1469),MOD(11-$K1469,$N1469)=0),$J1469,0)))</f>
        <v>0</v>
      </c>
      <c r="Z1469" s="19" t="n">
        <f aca="false">IF(OR($M1469="",$M1469="ERR",$J1469="",$K1469="",$N1469=""),0,IF($N1469=0,IF(AND(OR(12=7,12=12),12&gt;=$K1469,12&lt;=IF($L1469="",12,$L1469)),$J1469,0),IF(AND(12&gt;=$K1469,12&lt;=IF($L1469="",12,$L1469),MOD(12-$K1469,$N1469)=0),$J1469,0)))</f>
        <v>0</v>
      </c>
      <c r="AA1469" s="36" t="n">
        <f aca="false">SUM(O1469:Z1469)</f>
        <v>0</v>
      </c>
      <c r="AB1469" s="15" t="str">
        <f aca="false">IF(AND($B1469="",$D1469="",$J1469=""),"",IF($B1469="","Falta código",IF(ISNA(MATCH($B1469,LST_COD,0)),"Código no registrado en Trabajadores",IF($E1469="","Concepto no está en el catálogo",IF($M1469="ERR","Retención de otro empleador: Origen = Otro empleador",IF(OR($J1469="",$K1469=""),"Falta monto o mes",IF(OR($K1469&lt;1,$K1469&gt;12),"Mes inicio inválido",IF(AND($L1469&lt;&gt;"",OR($L1469&lt;$K1469,$L1469&gt;12)),"Mes fin inválido",IF($N1469="","Falta frecuencia",IF(AND($G1469&lt;&gt;"Otro empleador",SUMPRODUCT(($O1469:$Z1469&lt;&gt;0)*(((COLUMN($O1469:$Z1469)-14)&lt;INDEX(Trabajadores!$M$6:$M$105,MATCH($B1469,LST_COD,0)))+((COLUMN($O1469:$Z1469)-14)&gt;INDEX(Trabajadores!$N$6:$N$105,MATCH($B1469,LST_COD,0)))))&gt;0),"Aviso: hay meses fuera del periodo laboral","OK"))))))))))</f>
        <v/>
      </c>
    </row>
    <row r="1470" customFormat="false" ht="15" hidden="false" customHeight="false" outlineLevel="0" collapsed="false">
      <c r="A1470" s="23" t="n">
        <v>1465</v>
      </c>
      <c r="B1470" s="7"/>
      <c r="C1470" s="35" t="str">
        <f aca="false">IF($B1470="","",IFERROR(INDEX(Trabajadores!$D$6:$D$105,MATCH($B1470,LST_COD,0)),"¿Código?"))</f>
        <v/>
      </c>
      <c r="D1470" s="30"/>
      <c r="E1470" s="9" t="str">
        <f aca="false">IF($D1470="","",IFERROR(VLOOKUP($D1470,CONC_TABLA,2,FALSE()),""))</f>
        <v/>
      </c>
      <c r="F1470" s="9" t="str">
        <f aca="false">IF($D1470="","",IFERROR(VLOOKUP($D1470,CONC_TABLA,3,FALSE()),""))</f>
        <v/>
      </c>
      <c r="G1470" s="30"/>
      <c r="H1470" s="30"/>
      <c r="I1470" s="30"/>
      <c r="J1470" s="29"/>
      <c r="K1470" s="28"/>
      <c r="L1470" s="28"/>
      <c r="M1470" s="9" t="str">
        <f aca="false">IF(OR($B1470="",$E1470=""),"",IF($E1470="INA","INA",IF($G1470="Otro empleador",IF($E1470="RET","RETO",IF($E1470="ORD","OTO","OTX")),IF($E1470="RET","ERR",$E1470))))</f>
        <v/>
      </c>
      <c r="N1470" s="9" t="str">
        <f aca="false">IF($I1470="","",IFERROR(VLOOKUP($I1470,FREC_TABLA,2,FALSE()),""))</f>
        <v/>
      </c>
      <c r="O1470" s="19" t="n">
        <f aca="false">IF(OR($M1470="",$M1470="ERR",$J1470="",$K1470="",$N1470=""),0,IF($N1470=0,IF(AND(OR(1=7,1=12),1&gt;=$K1470,1&lt;=IF($L1470="",12,$L1470)),$J1470,0),IF(AND(1&gt;=$K1470,1&lt;=IF($L1470="",12,$L1470),MOD(1-$K1470,$N1470)=0),$J1470,0)))</f>
        <v>0</v>
      </c>
      <c r="P1470" s="19" t="n">
        <f aca="false">IF(OR($M1470="",$M1470="ERR",$J1470="",$K1470="",$N1470=""),0,IF($N1470=0,IF(AND(OR(2=7,2=12),2&gt;=$K1470,2&lt;=IF($L1470="",12,$L1470)),$J1470,0),IF(AND(2&gt;=$K1470,2&lt;=IF($L1470="",12,$L1470),MOD(2-$K1470,$N1470)=0),$J1470,0)))</f>
        <v>0</v>
      </c>
      <c r="Q1470" s="19" t="n">
        <f aca="false">IF(OR($M1470="",$M1470="ERR",$J1470="",$K1470="",$N1470=""),0,IF($N1470=0,IF(AND(OR(3=7,3=12),3&gt;=$K1470,3&lt;=IF($L1470="",12,$L1470)),$J1470,0),IF(AND(3&gt;=$K1470,3&lt;=IF($L1470="",12,$L1470),MOD(3-$K1470,$N1470)=0),$J1470,0)))</f>
        <v>0</v>
      </c>
      <c r="R1470" s="19" t="n">
        <f aca="false">IF(OR($M1470="",$M1470="ERR",$J1470="",$K1470="",$N1470=""),0,IF($N1470=0,IF(AND(OR(4=7,4=12),4&gt;=$K1470,4&lt;=IF($L1470="",12,$L1470)),$J1470,0),IF(AND(4&gt;=$K1470,4&lt;=IF($L1470="",12,$L1470),MOD(4-$K1470,$N1470)=0),$J1470,0)))</f>
        <v>0</v>
      </c>
      <c r="S1470" s="19" t="n">
        <f aca="false">IF(OR($M1470="",$M1470="ERR",$J1470="",$K1470="",$N1470=""),0,IF($N1470=0,IF(AND(OR(5=7,5=12),5&gt;=$K1470,5&lt;=IF($L1470="",12,$L1470)),$J1470,0),IF(AND(5&gt;=$K1470,5&lt;=IF($L1470="",12,$L1470),MOD(5-$K1470,$N1470)=0),$J1470,0)))</f>
        <v>0</v>
      </c>
      <c r="T1470" s="19" t="n">
        <f aca="false">IF(OR($M1470="",$M1470="ERR",$J1470="",$K1470="",$N1470=""),0,IF($N1470=0,IF(AND(OR(6=7,6=12),6&gt;=$K1470,6&lt;=IF($L1470="",12,$L1470)),$J1470,0),IF(AND(6&gt;=$K1470,6&lt;=IF($L1470="",12,$L1470),MOD(6-$K1470,$N1470)=0),$J1470,0)))</f>
        <v>0</v>
      </c>
      <c r="U1470" s="19" t="n">
        <f aca="false">IF(OR($M1470="",$M1470="ERR",$J1470="",$K1470="",$N1470=""),0,IF($N1470=0,IF(AND(OR(7=7,7=12),7&gt;=$K1470,7&lt;=IF($L1470="",12,$L1470)),$J1470,0),IF(AND(7&gt;=$K1470,7&lt;=IF($L1470="",12,$L1470),MOD(7-$K1470,$N1470)=0),$J1470,0)))</f>
        <v>0</v>
      </c>
      <c r="V1470" s="19" t="n">
        <f aca="false">IF(OR($M1470="",$M1470="ERR",$J1470="",$K1470="",$N1470=""),0,IF($N1470=0,IF(AND(OR(8=7,8=12),8&gt;=$K1470,8&lt;=IF($L1470="",12,$L1470)),$J1470,0),IF(AND(8&gt;=$K1470,8&lt;=IF($L1470="",12,$L1470),MOD(8-$K1470,$N1470)=0),$J1470,0)))</f>
        <v>0</v>
      </c>
      <c r="W1470" s="19" t="n">
        <f aca="false">IF(OR($M1470="",$M1470="ERR",$J1470="",$K1470="",$N1470=""),0,IF($N1470=0,IF(AND(OR(9=7,9=12),9&gt;=$K1470,9&lt;=IF($L1470="",12,$L1470)),$J1470,0),IF(AND(9&gt;=$K1470,9&lt;=IF($L1470="",12,$L1470),MOD(9-$K1470,$N1470)=0),$J1470,0)))</f>
        <v>0</v>
      </c>
      <c r="X1470" s="19" t="n">
        <f aca="false">IF(OR($M1470="",$M1470="ERR",$J1470="",$K1470="",$N1470=""),0,IF($N1470=0,IF(AND(OR(10=7,10=12),10&gt;=$K1470,10&lt;=IF($L1470="",12,$L1470)),$J1470,0),IF(AND(10&gt;=$K1470,10&lt;=IF($L1470="",12,$L1470),MOD(10-$K1470,$N1470)=0),$J1470,0)))</f>
        <v>0</v>
      </c>
      <c r="Y1470" s="19" t="n">
        <f aca="false">IF(OR($M1470="",$M1470="ERR",$J1470="",$K1470="",$N1470=""),0,IF($N1470=0,IF(AND(OR(11=7,11=12),11&gt;=$K1470,11&lt;=IF($L1470="",12,$L1470)),$J1470,0),IF(AND(11&gt;=$K1470,11&lt;=IF($L1470="",12,$L1470),MOD(11-$K1470,$N1470)=0),$J1470,0)))</f>
        <v>0</v>
      </c>
      <c r="Z1470" s="19" t="n">
        <f aca="false">IF(OR($M1470="",$M1470="ERR",$J1470="",$K1470="",$N1470=""),0,IF($N1470=0,IF(AND(OR(12=7,12=12),12&gt;=$K1470,12&lt;=IF($L1470="",12,$L1470)),$J1470,0),IF(AND(12&gt;=$K1470,12&lt;=IF($L1470="",12,$L1470),MOD(12-$K1470,$N1470)=0),$J1470,0)))</f>
        <v>0</v>
      </c>
      <c r="AA1470" s="36" t="n">
        <f aca="false">SUM(O1470:Z1470)</f>
        <v>0</v>
      </c>
      <c r="AB1470" s="15" t="str">
        <f aca="false">IF(AND($B1470="",$D1470="",$J1470=""),"",IF($B1470="","Falta código",IF(ISNA(MATCH($B1470,LST_COD,0)),"Código no registrado en Trabajadores",IF($E1470="","Concepto no está en el catálogo",IF($M1470="ERR","Retención de otro empleador: Origen = Otro empleador",IF(OR($J1470="",$K1470=""),"Falta monto o mes",IF(OR($K1470&lt;1,$K1470&gt;12),"Mes inicio inválido",IF(AND($L1470&lt;&gt;"",OR($L1470&lt;$K1470,$L1470&gt;12)),"Mes fin inválido",IF($N1470="","Falta frecuencia",IF(AND($G1470&lt;&gt;"Otro empleador",SUMPRODUCT(($O1470:$Z1470&lt;&gt;0)*(((COLUMN($O1470:$Z1470)-14)&lt;INDEX(Trabajadores!$M$6:$M$105,MATCH($B1470,LST_COD,0)))+((COLUMN($O1470:$Z1470)-14)&gt;INDEX(Trabajadores!$N$6:$N$105,MATCH($B1470,LST_COD,0)))))&gt;0),"Aviso: hay meses fuera del periodo laboral","OK"))))))))))</f>
        <v/>
      </c>
    </row>
    <row r="1471" customFormat="false" ht="15" hidden="false" customHeight="false" outlineLevel="0" collapsed="false">
      <c r="A1471" s="23" t="n">
        <v>1466</v>
      </c>
      <c r="B1471" s="7"/>
      <c r="C1471" s="35" t="str">
        <f aca="false">IF($B1471="","",IFERROR(INDEX(Trabajadores!$D$6:$D$105,MATCH($B1471,LST_COD,0)),"¿Código?"))</f>
        <v/>
      </c>
      <c r="D1471" s="30"/>
      <c r="E1471" s="9" t="str">
        <f aca="false">IF($D1471="","",IFERROR(VLOOKUP($D1471,CONC_TABLA,2,FALSE()),""))</f>
        <v/>
      </c>
      <c r="F1471" s="9" t="str">
        <f aca="false">IF($D1471="","",IFERROR(VLOOKUP($D1471,CONC_TABLA,3,FALSE()),""))</f>
        <v/>
      </c>
      <c r="G1471" s="30"/>
      <c r="H1471" s="30"/>
      <c r="I1471" s="30"/>
      <c r="J1471" s="29"/>
      <c r="K1471" s="28"/>
      <c r="L1471" s="28"/>
      <c r="M1471" s="9" t="str">
        <f aca="false">IF(OR($B1471="",$E1471=""),"",IF($E1471="INA","INA",IF($G1471="Otro empleador",IF($E1471="RET","RETO",IF($E1471="ORD","OTO","OTX")),IF($E1471="RET","ERR",$E1471))))</f>
        <v/>
      </c>
      <c r="N1471" s="9" t="str">
        <f aca="false">IF($I1471="","",IFERROR(VLOOKUP($I1471,FREC_TABLA,2,FALSE()),""))</f>
        <v/>
      </c>
      <c r="O1471" s="19" t="n">
        <f aca="false">IF(OR($M1471="",$M1471="ERR",$J1471="",$K1471="",$N1471=""),0,IF($N1471=0,IF(AND(OR(1=7,1=12),1&gt;=$K1471,1&lt;=IF($L1471="",12,$L1471)),$J1471,0),IF(AND(1&gt;=$K1471,1&lt;=IF($L1471="",12,$L1471),MOD(1-$K1471,$N1471)=0),$J1471,0)))</f>
        <v>0</v>
      </c>
      <c r="P1471" s="19" t="n">
        <f aca="false">IF(OR($M1471="",$M1471="ERR",$J1471="",$K1471="",$N1471=""),0,IF($N1471=0,IF(AND(OR(2=7,2=12),2&gt;=$K1471,2&lt;=IF($L1471="",12,$L1471)),$J1471,0),IF(AND(2&gt;=$K1471,2&lt;=IF($L1471="",12,$L1471),MOD(2-$K1471,$N1471)=0),$J1471,0)))</f>
        <v>0</v>
      </c>
      <c r="Q1471" s="19" t="n">
        <f aca="false">IF(OR($M1471="",$M1471="ERR",$J1471="",$K1471="",$N1471=""),0,IF($N1471=0,IF(AND(OR(3=7,3=12),3&gt;=$K1471,3&lt;=IF($L1471="",12,$L1471)),$J1471,0),IF(AND(3&gt;=$K1471,3&lt;=IF($L1471="",12,$L1471),MOD(3-$K1471,$N1471)=0),$J1471,0)))</f>
        <v>0</v>
      </c>
      <c r="R1471" s="19" t="n">
        <f aca="false">IF(OR($M1471="",$M1471="ERR",$J1471="",$K1471="",$N1471=""),0,IF($N1471=0,IF(AND(OR(4=7,4=12),4&gt;=$K1471,4&lt;=IF($L1471="",12,$L1471)),$J1471,0),IF(AND(4&gt;=$K1471,4&lt;=IF($L1471="",12,$L1471),MOD(4-$K1471,$N1471)=0),$J1471,0)))</f>
        <v>0</v>
      </c>
      <c r="S1471" s="19" t="n">
        <f aca="false">IF(OR($M1471="",$M1471="ERR",$J1471="",$K1471="",$N1471=""),0,IF($N1471=0,IF(AND(OR(5=7,5=12),5&gt;=$K1471,5&lt;=IF($L1471="",12,$L1471)),$J1471,0),IF(AND(5&gt;=$K1471,5&lt;=IF($L1471="",12,$L1471),MOD(5-$K1471,$N1471)=0),$J1471,0)))</f>
        <v>0</v>
      </c>
      <c r="T1471" s="19" t="n">
        <f aca="false">IF(OR($M1471="",$M1471="ERR",$J1471="",$K1471="",$N1471=""),0,IF($N1471=0,IF(AND(OR(6=7,6=12),6&gt;=$K1471,6&lt;=IF($L1471="",12,$L1471)),$J1471,0),IF(AND(6&gt;=$K1471,6&lt;=IF($L1471="",12,$L1471),MOD(6-$K1471,$N1471)=0),$J1471,0)))</f>
        <v>0</v>
      </c>
      <c r="U1471" s="19" t="n">
        <f aca="false">IF(OR($M1471="",$M1471="ERR",$J1471="",$K1471="",$N1471=""),0,IF($N1471=0,IF(AND(OR(7=7,7=12),7&gt;=$K1471,7&lt;=IF($L1471="",12,$L1471)),$J1471,0),IF(AND(7&gt;=$K1471,7&lt;=IF($L1471="",12,$L1471),MOD(7-$K1471,$N1471)=0),$J1471,0)))</f>
        <v>0</v>
      </c>
      <c r="V1471" s="19" t="n">
        <f aca="false">IF(OR($M1471="",$M1471="ERR",$J1471="",$K1471="",$N1471=""),0,IF($N1471=0,IF(AND(OR(8=7,8=12),8&gt;=$K1471,8&lt;=IF($L1471="",12,$L1471)),$J1471,0),IF(AND(8&gt;=$K1471,8&lt;=IF($L1471="",12,$L1471),MOD(8-$K1471,$N1471)=0),$J1471,0)))</f>
        <v>0</v>
      </c>
      <c r="W1471" s="19" t="n">
        <f aca="false">IF(OR($M1471="",$M1471="ERR",$J1471="",$K1471="",$N1471=""),0,IF($N1471=0,IF(AND(OR(9=7,9=12),9&gt;=$K1471,9&lt;=IF($L1471="",12,$L1471)),$J1471,0),IF(AND(9&gt;=$K1471,9&lt;=IF($L1471="",12,$L1471),MOD(9-$K1471,$N1471)=0),$J1471,0)))</f>
        <v>0</v>
      </c>
      <c r="X1471" s="19" t="n">
        <f aca="false">IF(OR($M1471="",$M1471="ERR",$J1471="",$K1471="",$N1471=""),0,IF($N1471=0,IF(AND(OR(10=7,10=12),10&gt;=$K1471,10&lt;=IF($L1471="",12,$L1471)),$J1471,0),IF(AND(10&gt;=$K1471,10&lt;=IF($L1471="",12,$L1471),MOD(10-$K1471,$N1471)=0),$J1471,0)))</f>
        <v>0</v>
      </c>
      <c r="Y1471" s="19" t="n">
        <f aca="false">IF(OR($M1471="",$M1471="ERR",$J1471="",$K1471="",$N1471=""),0,IF($N1471=0,IF(AND(OR(11=7,11=12),11&gt;=$K1471,11&lt;=IF($L1471="",12,$L1471)),$J1471,0),IF(AND(11&gt;=$K1471,11&lt;=IF($L1471="",12,$L1471),MOD(11-$K1471,$N1471)=0),$J1471,0)))</f>
        <v>0</v>
      </c>
      <c r="Z1471" s="19" t="n">
        <f aca="false">IF(OR($M1471="",$M1471="ERR",$J1471="",$K1471="",$N1471=""),0,IF($N1471=0,IF(AND(OR(12=7,12=12),12&gt;=$K1471,12&lt;=IF($L1471="",12,$L1471)),$J1471,0),IF(AND(12&gt;=$K1471,12&lt;=IF($L1471="",12,$L1471),MOD(12-$K1471,$N1471)=0),$J1471,0)))</f>
        <v>0</v>
      </c>
      <c r="AA1471" s="36" t="n">
        <f aca="false">SUM(O1471:Z1471)</f>
        <v>0</v>
      </c>
      <c r="AB1471" s="15" t="str">
        <f aca="false">IF(AND($B1471="",$D1471="",$J1471=""),"",IF($B1471="","Falta código",IF(ISNA(MATCH($B1471,LST_COD,0)),"Código no registrado en Trabajadores",IF($E1471="","Concepto no está en el catálogo",IF($M1471="ERR","Retención de otro empleador: Origen = Otro empleador",IF(OR($J1471="",$K1471=""),"Falta monto o mes",IF(OR($K1471&lt;1,$K1471&gt;12),"Mes inicio inválido",IF(AND($L1471&lt;&gt;"",OR($L1471&lt;$K1471,$L1471&gt;12)),"Mes fin inválido",IF($N1471="","Falta frecuencia",IF(AND($G1471&lt;&gt;"Otro empleador",SUMPRODUCT(($O1471:$Z1471&lt;&gt;0)*(((COLUMN($O1471:$Z1471)-14)&lt;INDEX(Trabajadores!$M$6:$M$105,MATCH($B1471,LST_COD,0)))+((COLUMN($O1471:$Z1471)-14)&gt;INDEX(Trabajadores!$N$6:$N$105,MATCH($B1471,LST_COD,0)))))&gt;0),"Aviso: hay meses fuera del periodo laboral","OK"))))))))))</f>
        <v/>
      </c>
    </row>
    <row r="1472" customFormat="false" ht="15" hidden="false" customHeight="false" outlineLevel="0" collapsed="false">
      <c r="A1472" s="23" t="n">
        <v>1467</v>
      </c>
      <c r="B1472" s="7"/>
      <c r="C1472" s="35" t="str">
        <f aca="false">IF($B1472="","",IFERROR(INDEX(Trabajadores!$D$6:$D$105,MATCH($B1472,LST_COD,0)),"¿Código?"))</f>
        <v/>
      </c>
      <c r="D1472" s="30"/>
      <c r="E1472" s="9" t="str">
        <f aca="false">IF($D1472="","",IFERROR(VLOOKUP($D1472,CONC_TABLA,2,FALSE()),""))</f>
        <v/>
      </c>
      <c r="F1472" s="9" t="str">
        <f aca="false">IF($D1472="","",IFERROR(VLOOKUP($D1472,CONC_TABLA,3,FALSE()),""))</f>
        <v/>
      </c>
      <c r="G1472" s="30"/>
      <c r="H1472" s="30"/>
      <c r="I1472" s="30"/>
      <c r="J1472" s="29"/>
      <c r="K1472" s="28"/>
      <c r="L1472" s="28"/>
      <c r="M1472" s="9" t="str">
        <f aca="false">IF(OR($B1472="",$E1472=""),"",IF($E1472="INA","INA",IF($G1472="Otro empleador",IF($E1472="RET","RETO",IF($E1472="ORD","OTO","OTX")),IF($E1472="RET","ERR",$E1472))))</f>
        <v/>
      </c>
      <c r="N1472" s="9" t="str">
        <f aca="false">IF($I1472="","",IFERROR(VLOOKUP($I1472,FREC_TABLA,2,FALSE()),""))</f>
        <v/>
      </c>
      <c r="O1472" s="19" t="n">
        <f aca="false">IF(OR($M1472="",$M1472="ERR",$J1472="",$K1472="",$N1472=""),0,IF($N1472=0,IF(AND(OR(1=7,1=12),1&gt;=$K1472,1&lt;=IF($L1472="",12,$L1472)),$J1472,0),IF(AND(1&gt;=$K1472,1&lt;=IF($L1472="",12,$L1472),MOD(1-$K1472,$N1472)=0),$J1472,0)))</f>
        <v>0</v>
      </c>
      <c r="P1472" s="19" t="n">
        <f aca="false">IF(OR($M1472="",$M1472="ERR",$J1472="",$K1472="",$N1472=""),0,IF($N1472=0,IF(AND(OR(2=7,2=12),2&gt;=$K1472,2&lt;=IF($L1472="",12,$L1472)),$J1472,0),IF(AND(2&gt;=$K1472,2&lt;=IF($L1472="",12,$L1472),MOD(2-$K1472,$N1472)=0),$J1472,0)))</f>
        <v>0</v>
      </c>
      <c r="Q1472" s="19" t="n">
        <f aca="false">IF(OR($M1472="",$M1472="ERR",$J1472="",$K1472="",$N1472=""),0,IF($N1472=0,IF(AND(OR(3=7,3=12),3&gt;=$K1472,3&lt;=IF($L1472="",12,$L1472)),$J1472,0),IF(AND(3&gt;=$K1472,3&lt;=IF($L1472="",12,$L1472),MOD(3-$K1472,$N1472)=0),$J1472,0)))</f>
        <v>0</v>
      </c>
      <c r="R1472" s="19" t="n">
        <f aca="false">IF(OR($M1472="",$M1472="ERR",$J1472="",$K1472="",$N1472=""),0,IF($N1472=0,IF(AND(OR(4=7,4=12),4&gt;=$K1472,4&lt;=IF($L1472="",12,$L1472)),$J1472,0),IF(AND(4&gt;=$K1472,4&lt;=IF($L1472="",12,$L1472),MOD(4-$K1472,$N1472)=0),$J1472,0)))</f>
        <v>0</v>
      </c>
      <c r="S1472" s="19" t="n">
        <f aca="false">IF(OR($M1472="",$M1472="ERR",$J1472="",$K1472="",$N1472=""),0,IF($N1472=0,IF(AND(OR(5=7,5=12),5&gt;=$K1472,5&lt;=IF($L1472="",12,$L1472)),$J1472,0),IF(AND(5&gt;=$K1472,5&lt;=IF($L1472="",12,$L1472),MOD(5-$K1472,$N1472)=0),$J1472,0)))</f>
        <v>0</v>
      </c>
      <c r="T1472" s="19" t="n">
        <f aca="false">IF(OR($M1472="",$M1472="ERR",$J1472="",$K1472="",$N1472=""),0,IF($N1472=0,IF(AND(OR(6=7,6=12),6&gt;=$K1472,6&lt;=IF($L1472="",12,$L1472)),$J1472,0),IF(AND(6&gt;=$K1472,6&lt;=IF($L1472="",12,$L1472),MOD(6-$K1472,$N1472)=0),$J1472,0)))</f>
        <v>0</v>
      </c>
      <c r="U1472" s="19" t="n">
        <f aca="false">IF(OR($M1472="",$M1472="ERR",$J1472="",$K1472="",$N1472=""),0,IF($N1472=0,IF(AND(OR(7=7,7=12),7&gt;=$K1472,7&lt;=IF($L1472="",12,$L1472)),$J1472,0),IF(AND(7&gt;=$K1472,7&lt;=IF($L1472="",12,$L1472),MOD(7-$K1472,$N1472)=0),$J1472,0)))</f>
        <v>0</v>
      </c>
      <c r="V1472" s="19" t="n">
        <f aca="false">IF(OR($M1472="",$M1472="ERR",$J1472="",$K1472="",$N1472=""),0,IF($N1472=0,IF(AND(OR(8=7,8=12),8&gt;=$K1472,8&lt;=IF($L1472="",12,$L1472)),$J1472,0),IF(AND(8&gt;=$K1472,8&lt;=IF($L1472="",12,$L1472),MOD(8-$K1472,$N1472)=0),$J1472,0)))</f>
        <v>0</v>
      </c>
      <c r="W1472" s="19" t="n">
        <f aca="false">IF(OR($M1472="",$M1472="ERR",$J1472="",$K1472="",$N1472=""),0,IF($N1472=0,IF(AND(OR(9=7,9=12),9&gt;=$K1472,9&lt;=IF($L1472="",12,$L1472)),$J1472,0),IF(AND(9&gt;=$K1472,9&lt;=IF($L1472="",12,$L1472),MOD(9-$K1472,$N1472)=0),$J1472,0)))</f>
        <v>0</v>
      </c>
      <c r="X1472" s="19" t="n">
        <f aca="false">IF(OR($M1472="",$M1472="ERR",$J1472="",$K1472="",$N1472=""),0,IF($N1472=0,IF(AND(OR(10=7,10=12),10&gt;=$K1472,10&lt;=IF($L1472="",12,$L1472)),$J1472,0),IF(AND(10&gt;=$K1472,10&lt;=IF($L1472="",12,$L1472),MOD(10-$K1472,$N1472)=0),$J1472,0)))</f>
        <v>0</v>
      </c>
      <c r="Y1472" s="19" t="n">
        <f aca="false">IF(OR($M1472="",$M1472="ERR",$J1472="",$K1472="",$N1472=""),0,IF($N1472=0,IF(AND(OR(11=7,11=12),11&gt;=$K1472,11&lt;=IF($L1472="",12,$L1472)),$J1472,0),IF(AND(11&gt;=$K1472,11&lt;=IF($L1472="",12,$L1472),MOD(11-$K1472,$N1472)=0),$J1472,0)))</f>
        <v>0</v>
      </c>
      <c r="Z1472" s="19" t="n">
        <f aca="false">IF(OR($M1472="",$M1472="ERR",$J1472="",$K1472="",$N1472=""),0,IF($N1472=0,IF(AND(OR(12=7,12=12),12&gt;=$K1472,12&lt;=IF($L1472="",12,$L1472)),$J1472,0),IF(AND(12&gt;=$K1472,12&lt;=IF($L1472="",12,$L1472),MOD(12-$K1472,$N1472)=0),$J1472,0)))</f>
        <v>0</v>
      </c>
      <c r="AA1472" s="36" t="n">
        <f aca="false">SUM(O1472:Z1472)</f>
        <v>0</v>
      </c>
      <c r="AB1472" s="15" t="str">
        <f aca="false">IF(AND($B1472="",$D1472="",$J1472=""),"",IF($B1472="","Falta código",IF(ISNA(MATCH($B1472,LST_COD,0)),"Código no registrado en Trabajadores",IF($E1472="","Concepto no está en el catálogo",IF($M1472="ERR","Retención de otro empleador: Origen = Otro empleador",IF(OR($J1472="",$K1472=""),"Falta monto o mes",IF(OR($K1472&lt;1,$K1472&gt;12),"Mes inicio inválido",IF(AND($L1472&lt;&gt;"",OR($L1472&lt;$K1472,$L1472&gt;12)),"Mes fin inválido",IF($N1472="","Falta frecuencia",IF(AND($G1472&lt;&gt;"Otro empleador",SUMPRODUCT(($O1472:$Z1472&lt;&gt;0)*(((COLUMN($O1472:$Z1472)-14)&lt;INDEX(Trabajadores!$M$6:$M$105,MATCH($B1472,LST_COD,0)))+((COLUMN($O1472:$Z1472)-14)&gt;INDEX(Trabajadores!$N$6:$N$105,MATCH($B1472,LST_COD,0)))))&gt;0),"Aviso: hay meses fuera del periodo laboral","OK"))))))))))</f>
        <v/>
      </c>
    </row>
    <row r="1473" customFormat="false" ht="15" hidden="false" customHeight="false" outlineLevel="0" collapsed="false">
      <c r="A1473" s="23" t="n">
        <v>1468</v>
      </c>
      <c r="B1473" s="7"/>
      <c r="C1473" s="35" t="str">
        <f aca="false">IF($B1473="","",IFERROR(INDEX(Trabajadores!$D$6:$D$105,MATCH($B1473,LST_COD,0)),"¿Código?"))</f>
        <v/>
      </c>
      <c r="D1473" s="30"/>
      <c r="E1473" s="9" t="str">
        <f aca="false">IF($D1473="","",IFERROR(VLOOKUP($D1473,CONC_TABLA,2,FALSE()),""))</f>
        <v/>
      </c>
      <c r="F1473" s="9" t="str">
        <f aca="false">IF($D1473="","",IFERROR(VLOOKUP($D1473,CONC_TABLA,3,FALSE()),""))</f>
        <v/>
      </c>
      <c r="G1473" s="30"/>
      <c r="H1473" s="30"/>
      <c r="I1473" s="30"/>
      <c r="J1473" s="29"/>
      <c r="K1473" s="28"/>
      <c r="L1473" s="28"/>
      <c r="M1473" s="9" t="str">
        <f aca="false">IF(OR($B1473="",$E1473=""),"",IF($E1473="INA","INA",IF($G1473="Otro empleador",IF($E1473="RET","RETO",IF($E1473="ORD","OTO","OTX")),IF($E1473="RET","ERR",$E1473))))</f>
        <v/>
      </c>
      <c r="N1473" s="9" t="str">
        <f aca="false">IF($I1473="","",IFERROR(VLOOKUP($I1473,FREC_TABLA,2,FALSE()),""))</f>
        <v/>
      </c>
      <c r="O1473" s="19" t="n">
        <f aca="false">IF(OR($M1473="",$M1473="ERR",$J1473="",$K1473="",$N1473=""),0,IF($N1473=0,IF(AND(OR(1=7,1=12),1&gt;=$K1473,1&lt;=IF($L1473="",12,$L1473)),$J1473,0),IF(AND(1&gt;=$K1473,1&lt;=IF($L1473="",12,$L1473),MOD(1-$K1473,$N1473)=0),$J1473,0)))</f>
        <v>0</v>
      </c>
      <c r="P1473" s="19" t="n">
        <f aca="false">IF(OR($M1473="",$M1473="ERR",$J1473="",$K1473="",$N1473=""),0,IF($N1473=0,IF(AND(OR(2=7,2=12),2&gt;=$K1473,2&lt;=IF($L1473="",12,$L1473)),$J1473,0),IF(AND(2&gt;=$K1473,2&lt;=IF($L1473="",12,$L1473),MOD(2-$K1473,$N1473)=0),$J1473,0)))</f>
        <v>0</v>
      </c>
      <c r="Q1473" s="19" t="n">
        <f aca="false">IF(OR($M1473="",$M1473="ERR",$J1473="",$K1473="",$N1473=""),0,IF($N1473=0,IF(AND(OR(3=7,3=12),3&gt;=$K1473,3&lt;=IF($L1473="",12,$L1473)),$J1473,0),IF(AND(3&gt;=$K1473,3&lt;=IF($L1473="",12,$L1473),MOD(3-$K1473,$N1473)=0),$J1473,0)))</f>
        <v>0</v>
      </c>
      <c r="R1473" s="19" t="n">
        <f aca="false">IF(OR($M1473="",$M1473="ERR",$J1473="",$K1473="",$N1473=""),0,IF($N1473=0,IF(AND(OR(4=7,4=12),4&gt;=$K1473,4&lt;=IF($L1473="",12,$L1473)),$J1473,0),IF(AND(4&gt;=$K1473,4&lt;=IF($L1473="",12,$L1473),MOD(4-$K1473,$N1473)=0),$J1473,0)))</f>
        <v>0</v>
      </c>
      <c r="S1473" s="19" t="n">
        <f aca="false">IF(OR($M1473="",$M1473="ERR",$J1473="",$K1473="",$N1473=""),0,IF($N1473=0,IF(AND(OR(5=7,5=12),5&gt;=$K1473,5&lt;=IF($L1473="",12,$L1473)),$J1473,0),IF(AND(5&gt;=$K1473,5&lt;=IF($L1473="",12,$L1473),MOD(5-$K1473,$N1473)=0),$J1473,0)))</f>
        <v>0</v>
      </c>
      <c r="T1473" s="19" t="n">
        <f aca="false">IF(OR($M1473="",$M1473="ERR",$J1473="",$K1473="",$N1473=""),0,IF($N1473=0,IF(AND(OR(6=7,6=12),6&gt;=$K1473,6&lt;=IF($L1473="",12,$L1473)),$J1473,0),IF(AND(6&gt;=$K1473,6&lt;=IF($L1473="",12,$L1473),MOD(6-$K1473,$N1473)=0),$J1473,0)))</f>
        <v>0</v>
      </c>
      <c r="U1473" s="19" t="n">
        <f aca="false">IF(OR($M1473="",$M1473="ERR",$J1473="",$K1473="",$N1473=""),0,IF($N1473=0,IF(AND(OR(7=7,7=12),7&gt;=$K1473,7&lt;=IF($L1473="",12,$L1473)),$J1473,0),IF(AND(7&gt;=$K1473,7&lt;=IF($L1473="",12,$L1473),MOD(7-$K1473,$N1473)=0),$J1473,0)))</f>
        <v>0</v>
      </c>
      <c r="V1473" s="19" t="n">
        <f aca="false">IF(OR($M1473="",$M1473="ERR",$J1473="",$K1473="",$N1473=""),0,IF($N1473=0,IF(AND(OR(8=7,8=12),8&gt;=$K1473,8&lt;=IF($L1473="",12,$L1473)),$J1473,0),IF(AND(8&gt;=$K1473,8&lt;=IF($L1473="",12,$L1473),MOD(8-$K1473,$N1473)=0),$J1473,0)))</f>
        <v>0</v>
      </c>
      <c r="W1473" s="19" t="n">
        <f aca="false">IF(OR($M1473="",$M1473="ERR",$J1473="",$K1473="",$N1473=""),0,IF($N1473=0,IF(AND(OR(9=7,9=12),9&gt;=$K1473,9&lt;=IF($L1473="",12,$L1473)),$J1473,0),IF(AND(9&gt;=$K1473,9&lt;=IF($L1473="",12,$L1473),MOD(9-$K1473,$N1473)=0),$J1473,0)))</f>
        <v>0</v>
      </c>
      <c r="X1473" s="19" t="n">
        <f aca="false">IF(OR($M1473="",$M1473="ERR",$J1473="",$K1473="",$N1473=""),0,IF($N1473=0,IF(AND(OR(10=7,10=12),10&gt;=$K1473,10&lt;=IF($L1473="",12,$L1473)),$J1473,0),IF(AND(10&gt;=$K1473,10&lt;=IF($L1473="",12,$L1473),MOD(10-$K1473,$N1473)=0),$J1473,0)))</f>
        <v>0</v>
      </c>
      <c r="Y1473" s="19" t="n">
        <f aca="false">IF(OR($M1473="",$M1473="ERR",$J1473="",$K1473="",$N1473=""),0,IF($N1473=0,IF(AND(OR(11=7,11=12),11&gt;=$K1473,11&lt;=IF($L1473="",12,$L1473)),$J1473,0),IF(AND(11&gt;=$K1473,11&lt;=IF($L1473="",12,$L1473),MOD(11-$K1473,$N1473)=0),$J1473,0)))</f>
        <v>0</v>
      </c>
      <c r="Z1473" s="19" t="n">
        <f aca="false">IF(OR($M1473="",$M1473="ERR",$J1473="",$K1473="",$N1473=""),0,IF($N1473=0,IF(AND(OR(12=7,12=12),12&gt;=$K1473,12&lt;=IF($L1473="",12,$L1473)),$J1473,0),IF(AND(12&gt;=$K1473,12&lt;=IF($L1473="",12,$L1473),MOD(12-$K1473,$N1473)=0),$J1473,0)))</f>
        <v>0</v>
      </c>
      <c r="AA1473" s="36" t="n">
        <f aca="false">SUM(O1473:Z1473)</f>
        <v>0</v>
      </c>
      <c r="AB1473" s="15" t="str">
        <f aca="false">IF(AND($B1473="",$D1473="",$J1473=""),"",IF($B1473="","Falta código",IF(ISNA(MATCH($B1473,LST_COD,0)),"Código no registrado en Trabajadores",IF($E1473="","Concepto no está en el catálogo",IF($M1473="ERR","Retención de otro empleador: Origen = Otro empleador",IF(OR($J1473="",$K1473=""),"Falta monto o mes",IF(OR($K1473&lt;1,$K1473&gt;12),"Mes inicio inválido",IF(AND($L1473&lt;&gt;"",OR($L1473&lt;$K1473,$L1473&gt;12)),"Mes fin inválido",IF($N1473="","Falta frecuencia",IF(AND($G1473&lt;&gt;"Otro empleador",SUMPRODUCT(($O1473:$Z1473&lt;&gt;0)*(((COLUMN($O1473:$Z1473)-14)&lt;INDEX(Trabajadores!$M$6:$M$105,MATCH($B1473,LST_COD,0)))+((COLUMN($O1473:$Z1473)-14)&gt;INDEX(Trabajadores!$N$6:$N$105,MATCH($B1473,LST_COD,0)))))&gt;0),"Aviso: hay meses fuera del periodo laboral","OK"))))))))))</f>
        <v/>
      </c>
    </row>
    <row r="1474" customFormat="false" ht="15" hidden="false" customHeight="false" outlineLevel="0" collapsed="false">
      <c r="A1474" s="23" t="n">
        <v>1469</v>
      </c>
      <c r="B1474" s="7"/>
      <c r="C1474" s="35" t="str">
        <f aca="false">IF($B1474="","",IFERROR(INDEX(Trabajadores!$D$6:$D$105,MATCH($B1474,LST_COD,0)),"¿Código?"))</f>
        <v/>
      </c>
      <c r="D1474" s="30"/>
      <c r="E1474" s="9" t="str">
        <f aca="false">IF($D1474="","",IFERROR(VLOOKUP($D1474,CONC_TABLA,2,FALSE()),""))</f>
        <v/>
      </c>
      <c r="F1474" s="9" t="str">
        <f aca="false">IF($D1474="","",IFERROR(VLOOKUP($D1474,CONC_TABLA,3,FALSE()),""))</f>
        <v/>
      </c>
      <c r="G1474" s="30"/>
      <c r="H1474" s="30"/>
      <c r="I1474" s="30"/>
      <c r="J1474" s="29"/>
      <c r="K1474" s="28"/>
      <c r="L1474" s="28"/>
      <c r="M1474" s="9" t="str">
        <f aca="false">IF(OR($B1474="",$E1474=""),"",IF($E1474="INA","INA",IF($G1474="Otro empleador",IF($E1474="RET","RETO",IF($E1474="ORD","OTO","OTX")),IF($E1474="RET","ERR",$E1474))))</f>
        <v/>
      </c>
      <c r="N1474" s="9" t="str">
        <f aca="false">IF($I1474="","",IFERROR(VLOOKUP($I1474,FREC_TABLA,2,FALSE()),""))</f>
        <v/>
      </c>
      <c r="O1474" s="19" t="n">
        <f aca="false">IF(OR($M1474="",$M1474="ERR",$J1474="",$K1474="",$N1474=""),0,IF($N1474=0,IF(AND(OR(1=7,1=12),1&gt;=$K1474,1&lt;=IF($L1474="",12,$L1474)),$J1474,0),IF(AND(1&gt;=$K1474,1&lt;=IF($L1474="",12,$L1474),MOD(1-$K1474,$N1474)=0),$J1474,0)))</f>
        <v>0</v>
      </c>
      <c r="P1474" s="19" t="n">
        <f aca="false">IF(OR($M1474="",$M1474="ERR",$J1474="",$K1474="",$N1474=""),0,IF($N1474=0,IF(AND(OR(2=7,2=12),2&gt;=$K1474,2&lt;=IF($L1474="",12,$L1474)),$J1474,0),IF(AND(2&gt;=$K1474,2&lt;=IF($L1474="",12,$L1474),MOD(2-$K1474,$N1474)=0),$J1474,0)))</f>
        <v>0</v>
      </c>
      <c r="Q1474" s="19" t="n">
        <f aca="false">IF(OR($M1474="",$M1474="ERR",$J1474="",$K1474="",$N1474=""),0,IF($N1474=0,IF(AND(OR(3=7,3=12),3&gt;=$K1474,3&lt;=IF($L1474="",12,$L1474)),$J1474,0),IF(AND(3&gt;=$K1474,3&lt;=IF($L1474="",12,$L1474),MOD(3-$K1474,$N1474)=0),$J1474,0)))</f>
        <v>0</v>
      </c>
      <c r="R1474" s="19" t="n">
        <f aca="false">IF(OR($M1474="",$M1474="ERR",$J1474="",$K1474="",$N1474=""),0,IF($N1474=0,IF(AND(OR(4=7,4=12),4&gt;=$K1474,4&lt;=IF($L1474="",12,$L1474)),$J1474,0),IF(AND(4&gt;=$K1474,4&lt;=IF($L1474="",12,$L1474),MOD(4-$K1474,$N1474)=0),$J1474,0)))</f>
        <v>0</v>
      </c>
      <c r="S1474" s="19" t="n">
        <f aca="false">IF(OR($M1474="",$M1474="ERR",$J1474="",$K1474="",$N1474=""),0,IF($N1474=0,IF(AND(OR(5=7,5=12),5&gt;=$K1474,5&lt;=IF($L1474="",12,$L1474)),$J1474,0),IF(AND(5&gt;=$K1474,5&lt;=IF($L1474="",12,$L1474),MOD(5-$K1474,$N1474)=0),$J1474,0)))</f>
        <v>0</v>
      </c>
      <c r="T1474" s="19" t="n">
        <f aca="false">IF(OR($M1474="",$M1474="ERR",$J1474="",$K1474="",$N1474=""),0,IF($N1474=0,IF(AND(OR(6=7,6=12),6&gt;=$K1474,6&lt;=IF($L1474="",12,$L1474)),$J1474,0),IF(AND(6&gt;=$K1474,6&lt;=IF($L1474="",12,$L1474),MOD(6-$K1474,$N1474)=0),$J1474,0)))</f>
        <v>0</v>
      </c>
      <c r="U1474" s="19" t="n">
        <f aca="false">IF(OR($M1474="",$M1474="ERR",$J1474="",$K1474="",$N1474=""),0,IF($N1474=0,IF(AND(OR(7=7,7=12),7&gt;=$K1474,7&lt;=IF($L1474="",12,$L1474)),$J1474,0),IF(AND(7&gt;=$K1474,7&lt;=IF($L1474="",12,$L1474),MOD(7-$K1474,$N1474)=0),$J1474,0)))</f>
        <v>0</v>
      </c>
      <c r="V1474" s="19" t="n">
        <f aca="false">IF(OR($M1474="",$M1474="ERR",$J1474="",$K1474="",$N1474=""),0,IF($N1474=0,IF(AND(OR(8=7,8=12),8&gt;=$K1474,8&lt;=IF($L1474="",12,$L1474)),$J1474,0),IF(AND(8&gt;=$K1474,8&lt;=IF($L1474="",12,$L1474),MOD(8-$K1474,$N1474)=0),$J1474,0)))</f>
        <v>0</v>
      </c>
      <c r="W1474" s="19" t="n">
        <f aca="false">IF(OR($M1474="",$M1474="ERR",$J1474="",$K1474="",$N1474=""),0,IF($N1474=0,IF(AND(OR(9=7,9=12),9&gt;=$K1474,9&lt;=IF($L1474="",12,$L1474)),$J1474,0),IF(AND(9&gt;=$K1474,9&lt;=IF($L1474="",12,$L1474),MOD(9-$K1474,$N1474)=0),$J1474,0)))</f>
        <v>0</v>
      </c>
      <c r="X1474" s="19" t="n">
        <f aca="false">IF(OR($M1474="",$M1474="ERR",$J1474="",$K1474="",$N1474=""),0,IF($N1474=0,IF(AND(OR(10=7,10=12),10&gt;=$K1474,10&lt;=IF($L1474="",12,$L1474)),$J1474,0),IF(AND(10&gt;=$K1474,10&lt;=IF($L1474="",12,$L1474),MOD(10-$K1474,$N1474)=0),$J1474,0)))</f>
        <v>0</v>
      </c>
      <c r="Y1474" s="19" t="n">
        <f aca="false">IF(OR($M1474="",$M1474="ERR",$J1474="",$K1474="",$N1474=""),0,IF($N1474=0,IF(AND(OR(11=7,11=12),11&gt;=$K1474,11&lt;=IF($L1474="",12,$L1474)),$J1474,0),IF(AND(11&gt;=$K1474,11&lt;=IF($L1474="",12,$L1474),MOD(11-$K1474,$N1474)=0),$J1474,0)))</f>
        <v>0</v>
      </c>
      <c r="Z1474" s="19" t="n">
        <f aca="false">IF(OR($M1474="",$M1474="ERR",$J1474="",$K1474="",$N1474=""),0,IF($N1474=0,IF(AND(OR(12=7,12=12),12&gt;=$K1474,12&lt;=IF($L1474="",12,$L1474)),$J1474,0),IF(AND(12&gt;=$K1474,12&lt;=IF($L1474="",12,$L1474),MOD(12-$K1474,$N1474)=0),$J1474,0)))</f>
        <v>0</v>
      </c>
      <c r="AA1474" s="36" t="n">
        <f aca="false">SUM(O1474:Z1474)</f>
        <v>0</v>
      </c>
      <c r="AB1474" s="15" t="str">
        <f aca="false">IF(AND($B1474="",$D1474="",$J1474=""),"",IF($B1474="","Falta código",IF(ISNA(MATCH($B1474,LST_COD,0)),"Código no registrado en Trabajadores",IF($E1474="","Concepto no está en el catálogo",IF($M1474="ERR","Retención de otro empleador: Origen = Otro empleador",IF(OR($J1474="",$K1474=""),"Falta monto o mes",IF(OR($K1474&lt;1,$K1474&gt;12),"Mes inicio inválido",IF(AND($L1474&lt;&gt;"",OR($L1474&lt;$K1474,$L1474&gt;12)),"Mes fin inválido",IF($N1474="","Falta frecuencia",IF(AND($G1474&lt;&gt;"Otro empleador",SUMPRODUCT(($O1474:$Z1474&lt;&gt;0)*(((COLUMN($O1474:$Z1474)-14)&lt;INDEX(Trabajadores!$M$6:$M$105,MATCH($B1474,LST_COD,0)))+((COLUMN($O1474:$Z1474)-14)&gt;INDEX(Trabajadores!$N$6:$N$105,MATCH($B1474,LST_COD,0)))))&gt;0),"Aviso: hay meses fuera del periodo laboral","OK"))))))))))</f>
        <v/>
      </c>
    </row>
    <row r="1475" customFormat="false" ht="15" hidden="false" customHeight="false" outlineLevel="0" collapsed="false">
      <c r="A1475" s="23" t="n">
        <v>1470</v>
      </c>
      <c r="B1475" s="7"/>
      <c r="C1475" s="35" t="str">
        <f aca="false">IF($B1475="","",IFERROR(INDEX(Trabajadores!$D$6:$D$105,MATCH($B1475,LST_COD,0)),"¿Código?"))</f>
        <v/>
      </c>
      <c r="D1475" s="30"/>
      <c r="E1475" s="9" t="str">
        <f aca="false">IF($D1475="","",IFERROR(VLOOKUP($D1475,CONC_TABLA,2,FALSE()),""))</f>
        <v/>
      </c>
      <c r="F1475" s="9" t="str">
        <f aca="false">IF($D1475="","",IFERROR(VLOOKUP($D1475,CONC_TABLA,3,FALSE()),""))</f>
        <v/>
      </c>
      <c r="G1475" s="30"/>
      <c r="H1475" s="30"/>
      <c r="I1475" s="30"/>
      <c r="J1475" s="29"/>
      <c r="K1475" s="28"/>
      <c r="L1475" s="28"/>
      <c r="M1475" s="9" t="str">
        <f aca="false">IF(OR($B1475="",$E1475=""),"",IF($E1475="INA","INA",IF($G1475="Otro empleador",IF($E1475="RET","RETO",IF($E1475="ORD","OTO","OTX")),IF($E1475="RET","ERR",$E1475))))</f>
        <v/>
      </c>
      <c r="N1475" s="9" t="str">
        <f aca="false">IF($I1475="","",IFERROR(VLOOKUP($I1475,FREC_TABLA,2,FALSE()),""))</f>
        <v/>
      </c>
      <c r="O1475" s="19" t="n">
        <f aca="false">IF(OR($M1475="",$M1475="ERR",$J1475="",$K1475="",$N1475=""),0,IF($N1475=0,IF(AND(OR(1=7,1=12),1&gt;=$K1475,1&lt;=IF($L1475="",12,$L1475)),$J1475,0),IF(AND(1&gt;=$K1475,1&lt;=IF($L1475="",12,$L1475),MOD(1-$K1475,$N1475)=0),$J1475,0)))</f>
        <v>0</v>
      </c>
      <c r="P1475" s="19" t="n">
        <f aca="false">IF(OR($M1475="",$M1475="ERR",$J1475="",$K1475="",$N1475=""),0,IF($N1475=0,IF(AND(OR(2=7,2=12),2&gt;=$K1475,2&lt;=IF($L1475="",12,$L1475)),$J1475,0),IF(AND(2&gt;=$K1475,2&lt;=IF($L1475="",12,$L1475),MOD(2-$K1475,$N1475)=0),$J1475,0)))</f>
        <v>0</v>
      </c>
      <c r="Q1475" s="19" t="n">
        <f aca="false">IF(OR($M1475="",$M1475="ERR",$J1475="",$K1475="",$N1475=""),0,IF($N1475=0,IF(AND(OR(3=7,3=12),3&gt;=$K1475,3&lt;=IF($L1475="",12,$L1475)),$J1475,0),IF(AND(3&gt;=$K1475,3&lt;=IF($L1475="",12,$L1475),MOD(3-$K1475,$N1475)=0),$J1475,0)))</f>
        <v>0</v>
      </c>
      <c r="R1475" s="19" t="n">
        <f aca="false">IF(OR($M1475="",$M1475="ERR",$J1475="",$K1475="",$N1475=""),0,IF($N1475=0,IF(AND(OR(4=7,4=12),4&gt;=$K1475,4&lt;=IF($L1475="",12,$L1475)),$J1475,0),IF(AND(4&gt;=$K1475,4&lt;=IF($L1475="",12,$L1475),MOD(4-$K1475,$N1475)=0),$J1475,0)))</f>
        <v>0</v>
      </c>
      <c r="S1475" s="19" t="n">
        <f aca="false">IF(OR($M1475="",$M1475="ERR",$J1475="",$K1475="",$N1475=""),0,IF($N1475=0,IF(AND(OR(5=7,5=12),5&gt;=$K1475,5&lt;=IF($L1475="",12,$L1475)),$J1475,0),IF(AND(5&gt;=$K1475,5&lt;=IF($L1475="",12,$L1475),MOD(5-$K1475,$N1475)=0),$J1475,0)))</f>
        <v>0</v>
      </c>
      <c r="T1475" s="19" t="n">
        <f aca="false">IF(OR($M1475="",$M1475="ERR",$J1475="",$K1475="",$N1475=""),0,IF($N1475=0,IF(AND(OR(6=7,6=12),6&gt;=$K1475,6&lt;=IF($L1475="",12,$L1475)),$J1475,0),IF(AND(6&gt;=$K1475,6&lt;=IF($L1475="",12,$L1475),MOD(6-$K1475,$N1475)=0),$J1475,0)))</f>
        <v>0</v>
      </c>
      <c r="U1475" s="19" t="n">
        <f aca="false">IF(OR($M1475="",$M1475="ERR",$J1475="",$K1475="",$N1475=""),0,IF($N1475=0,IF(AND(OR(7=7,7=12),7&gt;=$K1475,7&lt;=IF($L1475="",12,$L1475)),$J1475,0),IF(AND(7&gt;=$K1475,7&lt;=IF($L1475="",12,$L1475),MOD(7-$K1475,$N1475)=0),$J1475,0)))</f>
        <v>0</v>
      </c>
      <c r="V1475" s="19" t="n">
        <f aca="false">IF(OR($M1475="",$M1475="ERR",$J1475="",$K1475="",$N1475=""),0,IF($N1475=0,IF(AND(OR(8=7,8=12),8&gt;=$K1475,8&lt;=IF($L1475="",12,$L1475)),$J1475,0),IF(AND(8&gt;=$K1475,8&lt;=IF($L1475="",12,$L1475),MOD(8-$K1475,$N1475)=0),$J1475,0)))</f>
        <v>0</v>
      </c>
      <c r="W1475" s="19" t="n">
        <f aca="false">IF(OR($M1475="",$M1475="ERR",$J1475="",$K1475="",$N1475=""),0,IF($N1475=0,IF(AND(OR(9=7,9=12),9&gt;=$K1475,9&lt;=IF($L1475="",12,$L1475)),$J1475,0),IF(AND(9&gt;=$K1475,9&lt;=IF($L1475="",12,$L1475),MOD(9-$K1475,$N1475)=0),$J1475,0)))</f>
        <v>0</v>
      </c>
      <c r="X1475" s="19" t="n">
        <f aca="false">IF(OR($M1475="",$M1475="ERR",$J1475="",$K1475="",$N1475=""),0,IF($N1475=0,IF(AND(OR(10=7,10=12),10&gt;=$K1475,10&lt;=IF($L1475="",12,$L1475)),$J1475,0),IF(AND(10&gt;=$K1475,10&lt;=IF($L1475="",12,$L1475),MOD(10-$K1475,$N1475)=0),$J1475,0)))</f>
        <v>0</v>
      </c>
      <c r="Y1475" s="19" t="n">
        <f aca="false">IF(OR($M1475="",$M1475="ERR",$J1475="",$K1475="",$N1475=""),0,IF($N1475=0,IF(AND(OR(11=7,11=12),11&gt;=$K1475,11&lt;=IF($L1475="",12,$L1475)),$J1475,0),IF(AND(11&gt;=$K1475,11&lt;=IF($L1475="",12,$L1475),MOD(11-$K1475,$N1475)=0),$J1475,0)))</f>
        <v>0</v>
      </c>
      <c r="Z1475" s="19" t="n">
        <f aca="false">IF(OR($M1475="",$M1475="ERR",$J1475="",$K1475="",$N1475=""),0,IF($N1475=0,IF(AND(OR(12=7,12=12),12&gt;=$K1475,12&lt;=IF($L1475="",12,$L1475)),$J1475,0),IF(AND(12&gt;=$K1475,12&lt;=IF($L1475="",12,$L1475),MOD(12-$K1475,$N1475)=0),$J1475,0)))</f>
        <v>0</v>
      </c>
      <c r="AA1475" s="36" t="n">
        <f aca="false">SUM(O1475:Z1475)</f>
        <v>0</v>
      </c>
      <c r="AB1475" s="15" t="str">
        <f aca="false">IF(AND($B1475="",$D1475="",$J1475=""),"",IF($B1475="","Falta código",IF(ISNA(MATCH($B1475,LST_COD,0)),"Código no registrado en Trabajadores",IF($E1475="","Concepto no está en el catálogo",IF($M1475="ERR","Retención de otro empleador: Origen = Otro empleador",IF(OR($J1475="",$K1475=""),"Falta monto o mes",IF(OR($K1475&lt;1,$K1475&gt;12),"Mes inicio inválido",IF(AND($L1475&lt;&gt;"",OR($L1475&lt;$K1475,$L1475&gt;12)),"Mes fin inválido",IF($N1475="","Falta frecuencia",IF(AND($G1475&lt;&gt;"Otro empleador",SUMPRODUCT(($O1475:$Z1475&lt;&gt;0)*(((COLUMN($O1475:$Z1475)-14)&lt;INDEX(Trabajadores!$M$6:$M$105,MATCH($B1475,LST_COD,0)))+((COLUMN($O1475:$Z1475)-14)&gt;INDEX(Trabajadores!$N$6:$N$105,MATCH($B1475,LST_COD,0)))))&gt;0),"Aviso: hay meses fuera del periodo laboral","OK"))))))))))</f>
        <v/>
      </c>
    </row>
    <row r="1476" customFormat="false" ht="15" hidden="false" customHeight="false" outlineLevel="0" collapsed="false">
      <c r="A1476" s="23" t="n">
        <v>1471</v>
      </c>
      <c r="B1476" s="7"/>
      <c r="C1476" s="35" t="str">
        <f aca="false">IF($B1476="","",IFERROR(INDEX(Trabajadores!$D$6:$D$105,MATCH($B1476,LST_COD,0)),"¿Código?"))</f>
        <v/>
      </c>
      <c r="D1476" s="30"/>
      <c r="E1476" s="9" t="str">
        <f aca="false">IF($D1476="","",IFERROR(VLOOKUP($D1476,CONC_TABLA,2,FALSE()),""))</f>
        <v/>
      </c>
      <c r="F1476" s="9" t="str">
        <f aca="false">IF($D1476="","",IFERROR(VLOOKUP($D1476,CONC_TABLA,3,FALSE()),""))</f>
        <v/>
      </c>
      <c r="G1476" s="30"/>
      <c r="H1476" s="30"/>
      <c r="I1476" s="30"/>
      <c r="J1476" s="29"/>
      <c r="K1476" s="28"/>
      <c r="L1476" s="28"/>
      <c r="M1476" s="9" t="str">
        <f aca="false">IF(OR($B1476="",$E1476=""),"",IF($E1476="INA","INA",IF($G1476="Otro empleador",IF($E1476="RET","RETO",IF($E1476="ORD","OTO","OTX")),IF($E1476="RET","ERR",$E1476))))</f>
        <v/>
      </c>
      <c r="N1476" s="9" t="str">
        <f aca="false">IF($I1476="","",IFERROR(VLOOKUP($I1476,FREC_TABLA,2,FALSE()),""))</f>
        <v/>
      </c>
      <c r="O1476" s="19" t="n">
        <f aca="false">IF(OR($M1476="",$M1476="ERR",$J1476="",$K1476="",$N1476=""),0,IF($N1476=0,IF(AND(OR(1=7,1=12),1&gt;=$K1476,1&lt;=IF($L1476="",12,$L1476)),$J1476,0),IF(AND(1&gt;=$K1476,1&lt;=IF($L1476="",12,$L1476),MOD(1-$K1476,$N1476)=0),$J1476,0)))</f>
        <v>0</v>
      </c>
      <c r="P1476" s="19" t="n">
        <f aca="false">IF(OR($M1476="",$M1476="ERR",$J1476="",$K1476="",$N1476=""),0,IF($N1476=0,IF(AND(OR(2=7,2=12),2&gt;=$K1476,2&lt;=IF($L1476="",12,$L1476)),$J1476,0),IF(AND(2&gt;=$K1476,2&lt;=IF($L1476="",12,$L1476),MOD(2-$K1476,$N1476)=0),$J1476,0)))</f>
        <v>0</v>
      </c>
      <c r="Q1476" s="19" t="n">
        <f aca="false">IF(OR($M1476="",$M1476="ERR",$J1476="",$K1476="",$N1476=""),0,IF($N1476=0,IF(AND(OR(3=7,3=12),3&gt;=$K1476,3&lt;=IF($L1476="",12,$L1476)),$J1476,0),IF(AND(3&gt;=$K1476,3&lt;=IF($L1476="",12,$L1476),MOD(3-$K1476,$N1476)=0),$J1476,0)))</f>
        <v>0</v>
      </c>
      <c r="R1476" s="19" t="n">
        <f aca="false">IF(OR($M1476="",$M1476="ERR",$J1476="",$K1476="",$N1476=""),0,IF($N1476=0,IF(AND(OR(4=7,4=12),4&gt;=$K1476,4&lt;=IF($L1476="",12,$L1476)),$J1476,0),IF(AND(4&gt;=$K1476,4&lt;=IF($L1476="",12,$L1476),MOD(4-$K1476,$N1476)=0),$J1476,0)))</f>
        <v>0</v>
      </c>
      <c r="S1476" s="19" t="n">
        <f aca="false">IF(OR($M1476="",$M1476="ERR",$J1476="",$K1476="",$N1476=""),0,IF($N1476=0,IF(AND(OR(5=7,5=12),5&gt;=$K1476,5&lt;=IF($L1476="",12,$L1476)),$J1476,0),IF(AND(5&gt;=$K1476,5&lt;=IF($L1476="",12,$L1476),MOD(5-$K1476,$N1476)=0),$J1476,0)))</f>
        <v>0</v>
      </c>
      <c r="T1476" s="19" t="n">
        <f aca="false">IF(OR($M1476="",$M1476="ERR",$J1476="",$K1476="",$N1476=""),0,IF($N1476=0,IF(AND(OR(6=7,6=12),6&gt;=$K1476,6&lt;=IF($L1476="",12,$L1476)),$J1476,0),IF(AND(6&gt;=$K1476,6&lt;=IF($L1476="",12,$L1476),MOD(6-$K1476,$N1476)=0),$J1476,0)))</f>
        <v>0</v>
      </c>
      <c r="U1476" s="19" t="n">
        <f aca="false">IF(OR($M1476="",$M1476="ERR",$J1476="",$K1476="",$N1476=""),0,IF($N1476=0,IF(AND(OR(7=7,7=12),7&gt;=$K1476,7&lt;=IF($L1476="",12,$L1476)),$J1476,0),IF(AND(7&gt;=$K1476,7&lt;=IF($L1476="",12,$L1476),MOD(7-$K1476,$N1476)=0),$J1476,0)))</f>
        <v>0</v>
      </c>
      <c r="V1476" s="19" t="n">
        <f aca="false">IF(OR($M1476="",$M1476="ERR",$J1476="",$K1476="",$N1476=""),0,IF($N1476=0,IF(AND(OR(8=7,8=12),8&gt;=$K1476,8&lt;=IF($L1476="",12,$L1476)),$J1476,0),IF(AND(8&gt;=$K1476,8&lt;=IF($L1476="",12,$L1476),MOD(8-$K1476,$N1476)=0),$J1476,0)))</f>
        <v>0</v>
      </c>
      <c r="W1476" s="19" t="n">
        <f aca="false">IF(OR($M1476="",$M1476="ERR",$J1476="",$K1476="",$N1476=""),0,IF($N1476=0,IF(AND(OR(9=7,9=12),9&gt;=$K1476,9&lt;=IF($L1476="",12,$L1476)),$J1476,0),IF(AND(9&gt;=$K1476,9&lt;=IF($L1476="",12,$L1476),MOD(9-$K1476,$N1476)=0),$J1476,0)))</f>
        <v>0</v>
      </c>
      <c r="X1476" s="19" t="n">
        <f aca="false">IF(OR($M1476="",$M1476="ERR",$J1476="",$K1476="",$N1476=""),0,IF($N1476=0,IF(AND(OR(10=7,10=12),10&gt;=$K1476,10&lt;=IF($L1476="",12,$L1476)),$J1476,0),IF(AND(10&gt;=$K1476,10&lt;=IF($L1476="",12,$L1476),MOD(10-$K1476,$N1476)=0),$J1476,0)))</f>
        <v>0</v>
      </c>
      <c r="Y1476" s="19" t="n">
        <f aca="false">IF(OR($M1476="",$M1476="ERR",$J1476="",$K1476="",$N1476=""),0,IF($N1476=0,IF(AND(OR(11=7,11=12),11&gt;=$K1476,11&lt;=IF($L1476="",12,$L1476)),$J1476,0),IF(AND(11&gt;=$K1476,11&lt;=IF($L1476="",12,$L1476),MOD(11-$K1476,$N1476)=0),$J1476,0)))</f>
        <v>0</v>
      </c>
      <c r="Z1476" s="19" t="n">
        <f aca="false">IF(OR($M1476="",$M1476="ERR",$J1476="",$K1476="",$N1476=""),0,IF($N1476=0,IF(AND(OR(12=7,12=12),12&gt;=$K1476,12&lt;=IF($L1476="",12,$L1476)),$J1476,0),IF(AND(12&gt;=$K1476,12&lt;=IF($L1476="",12,$L1476),MOD(12-$K1476,$N1476)=0),$J1476,0)))</f>
        <v>0</v>
      </c>
      <c r="AA1476" s="36" t="n">
        <f aca="false">SUM(O1476:Z1476)</f>
        <v>0</v>
      </c>
      <c r="AB1476" s="15" t="str">
        <f aca="false">IF(AND($B1476="",$D1476="",$J1476=""),"",IF($B1476="","Falta código",IF(ISNA(MATCH($B1476,LST_COD,0)),"Código no registrado en Trabajadores",IF($E1476="","Concepto no está en el catálogo",IF($M1476="ERR","Retención de otro empleador: Origen = Otro empleador",IF(OR($J1476="",$K1476=""),"Falta monto o mes",IF(OR($K1476&lt;1,$K1476&gt;12),"Mes inicio inválido",IF(AND($L1476&lt;&gt;"",OR($L1476&lt;$K1476,$L1476&gt;12)),"Mes fin inválido",IF($N1476="","Falta frecuencia",IF(AND($G1476&lt;&gt;"Otro empleador",SUMPRODUCT(($O1476:$Z1476&lt;&gt;0)*(((COLUMN($O1476:$Z1476)-14)&lt;INDEX(Trabajadores!$M$6:$M$105,MATCH($B1476,LST_COD,0)))+((COLUMN($O1476:$Z1476)-14)&gt;INDEX(Trabajadores!$N$6:$N$105,MATCH($B1476,LST_COD,0)))))&gt;0),"Aviso: hay meses fuera del periodo laboral","OK"))))))))))</f>
        <v/>
      </c>
    </row>
    <row r="1477" customFormat="false" ht="15" hidden="false" customHeight="false" outlineLevel="0" collapsed="false">
      <c r="A1477" s="23" t="n">
        <v>1472</v>
      </c>
      <c r="B1477" s="7"/>
      <c r="C1477" s="35" t="str">
        <f aca="false">IF($B1477="","",IFERROR(INDEX(Trabajadores!$D$6:$D$105,MATCH($B1477,LST_COD,0)),"¿Código?"))</f>
        <v/>
      </c>
      <c r="D1477" s="30"/>
      <c r="E1477" s="9" t="str">
        <f aca="false">IF($D1477="","",IFERROR(VLOOKUP($D1477,CONC_TABLA,2,FALSE()),""))</f>
        <v/>
      </c>
      <c r="F1477" s="9" t="str">
        <f aca="false">IF($D1477="","",IFERROR(VLOOKUP($D1477,CONC_TABLA,3,FALSE()),""))</f>
        <v/>
      </c>
      <c r="G1477" s="30"/>
      <c r="H1477" s="30"/>
      <c r="I1477" s="30"/>
      <c r="J1477" s="29"/>
      <c r="K1477" s="28"/>
      <c r="L1477" s="28"/>
      <c r="M1477" s="9" t="str">
        <f aca="false">IF(OR($B1477="",$E1477=""),"",IF($E1477="INA","INA",IF($G1477="Otro empleador",IF($E1477="RET","RETO",IF($E1477="ORD","OTO","OTX")),IF($E1477="RET","ERR",$E1477))))</f>
        <v/>
      </c>
      <c r="N1477" s="9" t="str">
        <f aca="false">IF($I1477="","",IFERROR(VLOOKUP($I1477,FREC_TABLA,2,FALSE()),""))</f>
        <v/>
      </c>
      <c r="O1477" s="19" t="n">
        <f aca="false">IF(OR($M1477="",$M1477="ERR",$J1477="",$K1477="",$N1477=""),0,IF($N1477=0,IF(AND(OR(1=7,1=12),1&gt;=$K1477,1&lt;=IF($L1477="",12,$L1477)),$J1477,0),IF(AND(1&gt;=$K1477,1&lt;=IF($L1477="",12,$L1477),MOD(1-$K1477,$N1477)=0),$J1477,0)))</f>
        <v>0</v>
      </c>
      <c r="P1477" s="19" t="n">
        <f aca="false">IF(OR($M1477="",$M1477="ERR",$J1477="",$K1477="",$N1477=""),0,IF($N1477=0,IF(AND(OR(2=7,2=12),2&gt;=$K1477,2&lt;=IF($L1477="",12,$L1477)),$J1477,0),IF(AND(2&gt;=$K1477,2&lt;=IF($L1477="",12,$L1477),MOD(2-$K1477,$N1477)=0),$J1477,0)))</f>
        <v>0</v>
      </c>
      <c r="Q1477" s="19" t="n">
        <f aca="false">IF(OR($M1477="",$M1477="ERR",$J1477="",$K1477="",$N1477=""),0,IF($N1477=0,IF(AND(OR(3=7,3=12),3&gt;=$K1477,3&lt;=IF($L1477="",12,$L1477)),$J1477,0),IF(AND(3&gt;=$K1477,3&lt;=IF($L1477="",12,$L1477),MOD(3-$K1477,$N1477)=0),$J1477,0)))</f>
        <v>0</v>
      </c>
      <c r="R1477" s="19" t="n">
        <f aca="false">IF(OR($M1477="",$M1477="ERR",$J1477="",$K1477="",$N1477=""),0,IF($N1477=0,IF(AND(OR(4=7,4=12),4&gt;=$K1477,4&lt;=IF($L1477="",12,$L1477)),$J1477,0),IF(AND(4&gt;=$K1477,4&lt;=IF($L1477="",12,$L1477),MOD(4-$K1477,$N1477)=0),$J1477,0)))</f>
        <v>0</v>
      </c>
      <c r="S1477" s="19" t="n">
        <f aca="false">IF(OR($M1477="",$M1477="ERR",$J1477="",$K1477="",$N1477=""),0,IF($N1477=0,IF(AND(OR(5=7,5=12),5&gt;=$K1477,5&lt;=IF($L1477="",12,$L1477)),$J1477,0),IF(AND(5&gt;=$K1477,5&lt;=IF($L1477="",12,$L1477),MOD(5-$K1477,$N1477)=0),$J1477,0)))</f>
        <v>0</v>
      </c>
      <c r="T1477" s="19" t="n">
        <f aca="false">IF(OR($M1477="",$M1477="ERR",$J1477="",$K1477="",$N1477=""),0,IF($N1477=0,IF(AND(OR(6=7,6=12),6&gt;=$K1477,6&lt;=IF($L1477="",12,$L1477)),$J1477,0),IF(AND(6&gt;=$K1477,6&lt;=IF($L1477="",12,$L1477),MOD(6-$K1477,$N1477)=0),$J1477,0)))</f>
        <v>0</v>
      </c>
      <c r="U1477" s="19" t="n">
        <f aca="false">IF(OR($M1477="",$M1477="ERR",$J1477="",$K1477="",$N1477=""),0,IF($N1477=0,IF(AND(OR(7=7,7=12),7&gt;=$K1477,7&lt;=IF($L1477="",12,$L1477)),$J1477,0),IF(AND(7&gt;=$K1477,7&lt;=IF($L1477="",12,$L1477),MOD(7-$K1477,$N1477)=0),$J1477,0)))</f>
        <v>0</v>
      </c>
      <c r="V1477" s="19" t="n">
        <f aca="false">IF(OR($M1477="",$M1477="ERR",$J1477="",$K1477="",$N1477=""),0,IF($N1477=0,IF(AND(OR(8=7,8=12),8&gt;=$K1477,8&lt;=IF($L1477="",12,$L1477)),$J1477,0),IF(AND(8&gt;=$K1477,8&lt;=IF($L1477="",12,$L1477),MOD(8-$K1477,$N1477)=0),$J1477,0)))</f>
        <v>0</v>
      </c>
      <c r="W1477" s="19" t="n">
        <f aca="false">IF(OR($M1477="",$M1477="ERR",$J1477="",$K1477="",$N1477=""),0,IF($N1477=0,IF(AND(OR(9=7,9=12),9&gt;=$K1477,9&lt;=IF($L1477="",12,$L1477)),$J1477,0),IF(AND(9&gt;=$K1477,9&lt;=IF($L1477="",12,$L1477),MOD(9-$K1477,$N1477)=0),$J1477,0)))</f>
        <v>0</v>
      </c>
      <c r="X1477" s="19" t="n">
        <f aca="false">IF(OR($M1477="",$M1477="ERR",$J1477="",$K1477="",$N1477=""),0,IF($N1477=0,IF(AND(OR(10=7,10=12),10&gt;=$K1477,10&lt;=IF($L1477="",12,$L1477)),$J1477,0),IF(AND(10&gt;=$K1477,10&lt;=IF($L1477="",12,$L1477),MOD(10-$K1477,$N1477)=0),$J1477,0)))</f>
        <v>0</v>
      </c>
      <c r="Y1477" s="19" t="n">
        <f aca="false">IF(OR($M1477="",$M1477="ERR",$J1477="",$K1477="",$N1477=""),0,IF($N1477=0,IF(AND(OR(11=7,11=12),11&gt;=$K1477,11&lt;=IF($L1477="",12,$L1477)),$J1477,0),IF(AND(11&gt;=$K1477,11&lt;=IF($L1477="",12,$L1477),MOD(11-$K1477,$N1477)=0),$J1477,0)))</f>
        <v>0</v>
      </c>
      <c r="Z1477" s="19" t="n">
        <f aca="false">IF(OR($M1477="",$M1477="ERR",$J1477="",$K1477="",$N1477=""),0,IF($N1477=0,IF(AND(OR(12=7,12=12),12&gt;=$K1477,12&lt;=IF($L1477="",12,$L1477)),$J1477,0),IF(AND(12&gt;=$K1477,12&lt;=IF($L1477="",12,$L1477),MOD(12-$K1477,$N1477)=0),$J1477,0)))</f>
        <v>0</v>
      </c>
      <c r="AA1477" s="36" t="n">
        <f aca="false">SUM(O1477:Z1477)</f>
        <v>0</v>
      </c>
      <c r="AB1477" s="15" t="str">
        <f aca="false">IF(AND($B1477="",$D1477="",$J1477=""),"",IF($B1477="","Falta código",IF(ISNA(MATCH($B1477,LST_COD,0)),"Código no registrado en Trabajadores",IF($E1477="","Concepto no está en el catálogo",IF($M1477="ERR","Retención de otro empleador: Origen = Otro empleador",IF(OR($J1477="",$K1477=""),"Falta monto o mes",IF(OR($K1477&lt;1,$K1477&gt;12),"Mes inicio inválido",IF(AND($L1477&lt;&gt;"",OR($L1477&lt;$K1477,$L1477&gt;12)),"Mes fin inválido",IF($N1477="","Falta frecuencia",IF(AND($G1477&lt;&gt;"Otro empleador",SUMPRODUCT(($O1477:$Z1477&lt;&gt;0)*(((COLUMN($O1477:$Z1477)-14)&lt;INDEX(Trabajadores!$M$6:$M$105,MATCH($B1477,LST_COD,0)))+((COLUMN($O1477:$Z1477)-14)&gt;INDEX(Trabajadores!$N$6:$N$105,MATCH($B1477,LST_COD,0)))))&gt;0),"Aviso: hay meses fuera del periodo laboral","OK"))))))))))</f>
        <v/>
      </c>
    </row>
    <row r="1478" customFormat="false" ht="15" hidden="false" customHeight="false" outlineLevel="0" collapsed="false">
      <c r="A1478" s="23" t="n">
        <v>1473</v>
      </c>
      <c r="B1478" s="7"/>
      <c r="C1478" s="35" t="str">
        <f aca="false">IF($B1478="","",IFERROR(INDEX(Trabajadores!$D$6:$D$105,MATCH($B1478,LST_COD,0)),"¿Código?"))</f>
        <v/>
      </c>
      <c r="D1478" s="30"/>
      <c r="E1478" s="9" t="str">
        <f aca="false">IF($D1478="","",IFERROR(VLOOKUP($D1478,CONC_TABLA,2,FALSE()),""))</f>
        <v/>
      </c>
      <c r="F1478" s="9" t="str">
        <f aca="false">IF($D1478="","",IFERROR(VLOOKUP($D1478,CONC_TABLA,3,FALSE()),""))</f>
        <v/>
      </c>
      <c r="G1478" s="30"/>
      <c r="H1478" s="30"/>
      <c r="I1478" s="30"/>
      <c r="J1478" s="29"/>
      <c r="K1478" s="28"/>
      <c r="L1478" s="28"/>
      <c r="M1478" s="9" t="str">
        <f aca="false">IF(OR($B1478="",$E1478=""),"",IF($E1478="INA","INA",IF($G1478="Otro empleador",IF($E1478="RET","RETO",IF($E1478="ORD","OTO","OTX")),IF($E1478="RET","ERR",$E1478))))</f>
        <v/>
      </c>
      <c r="N1478" s="9" t="str">
        <f aca="false">IF($I1478="","",IFERROR(VLOOKUP($I1478,FREC_TABLA,2,FALSE()),""))</f>
        <v/>
      </c>
      <c r="O1478" s="19" t="n">
        <f aca="false">IF(OR($M1478="",$M1478="ERR",$J1478="",$K1478="",$N1478=""),0,IF($N1478=0,IF(AND(OR(1=7,1=12),1&gt;=$K1478,1&lt;=IF($L1478="",12,$L1478)),$J1478,0),IF(AND(1&gt;=$K1478,1&lt;=IF($L1478="",12,$L1478),MOD(1-$K1478,$N1478)=0),$J1478,0)))</f>
        <v>0</v>
      </c>
      <c r="P1478" s="19" t="n">
        <f aca="false">IF(OR($M1478="",$M1478="ERR",$J1478="",$K1478="",$N1478=""),0,IF($N1478=0,IF(AND(OR(2=7,2=12),2&gt;=$K1478,2&lt;=IF($L1478="",12,$L1478)),$J1478,0),IF(AND(2&gt;=$K1478,2&lt;=IF($L1478="",12,$L1478),MOD(2-$K1478,$N1478)=0),$J1478,0)))</f>
        <v>0</v>
      </c>
      <c r="Q1478" s="19" t="n">
        <f aca="false">IF(OR($M1478="",$M1478="ERR",$J1478="",$K1478="",$N1478=""),0,IF($N1478=0,IF(AND(OR(3=7,3=12),3&gt;=$K1478,3&lt;=IF($L1478="",12,$L1478)),$J1478,0),IF(AND(3&gt;=$K1478,3&lt;=IF($L1478="",12,$L1478),MOD(3-$K1478,$N1478)=0),$J1478,0)))</f>
        <v>0</v>
      </c>
      <c r="R1478" s="19" t="n">
        <f aca="false">IF(OR($M1478="",$M1478="ERR",$J1478="",$K1478="",$N1478=""),0,IF($N1478=0,IF(AND(OR(4=7,4=12),4&gt;=$K1478,4&lt;=IF($L1478="",12,$L1478)),$J1478,0),IF(AND(4&gt;=$K1478,4&lt;=IF($L1478="",12,$L1478),MOD(4-$K1478,$N1478)=0),$J1478,0)))</f>
        <v>0</v>
      </c>
      <c r="S1478" s="19" t="n">
        <f aca="false">IF(OR($M1478="",$M1478="ERR",$J1478="",$K1478="",$N1478=""),0,IF($N1478=0,IF(AND(OR(5=7,5=12),5&gt;=$K1478,5&lt;=IF($L1478="",12,$L1478)),$J1478,0),IF(AND(5&gt;=$K1478,5&lt;=IF($L1478="",12,$L1478),MOD(5-$K1478,$N1478)=0),$J1478,0)))</f>
        <v>0</v>
      </c>
      <c r="T1478" s="19" t="n">
        <f aca="false">IF(OR($M1478="",$M1478="ERR",$J1478="",$K1478="",$N1478=""),0,IF($N1478=0,IF(AND(OR(6=7,6=12),6&gt;=$K1478,6&lt;=IF($L1478="",12,$L1478)),$J1478,0),IF(AND(6&gt;=$K1478,6&lt;=IF($L1478="",12,$L1478),MOD(6-$K1478,$N1478)=0),$J1478,0)))</f>
        <v>0</v>
      </c>
      <c r="U1478" s="19" t="n">
        <f aca="false">IF(OR($M1478="",$M1478="ERR",$J1478="",$K1478="",$N1478=""),0,IF($N1478=0,IF(AND(OR(7=7,7=12),7&gt;=$K1478,7&lt;=IF($L1478="",12,$L1478)),$J1478,0),IF(AND(7&gt;=$K1478,7&lt;=IF($L1478="",12,$L1478),MOD(7-$K1478,$N1478)=0),$J1478,0)))</f>
        <v>0</v>
      </c>
      <c r="V1478" s="19" t="n">
        <f aca="false">IF(OR($M1478="",$M1478="ERR",$J1478="",$K1478="",$N1478=""),0,IF($N1478=0,IF(AND(OR(8=7,8=12),8&gt;=$K1478,8&lt;=IF($L1478="",12,$L1478)),$J1478,0),IF(AND(8&gt;=$K1478,8&lt;=IF($L1478="",12,$L1478),MOD(8-$K1478,$N1478)=0),$J1478,0)))</f>
        <v>0</v>
      </c>
      <c r="W1478" s="19" t="n">
        <f aca="false">IF(OR($M1478="",$M1478="ERR",$J1478="",$K1478="",$N1478=""),0,IF($N1478=0,IF(AND(OR(9=7,9=12),9&gt;=$K1478,9&lt;=IF($L1478="",12,$L1478)),$J1478,0),IF(AND(9&gt;=$K1478,9&lt;=IF($L1478="",12,$L1478),MOD(9-$K1478,$N1478)=0),$J1478,0)))</f>
        <v>0</v>
      </c>
      <c r="X1478" s="19" t="n">
        <f aca="false">IF(OR($M1478="",$M1478="ERR",$J1478="",$K1478="",$N1478=""),0,IF($N1478=0,IF(AND(OR(10=7,10=12),10&gt;=$K1478,10&lt;=IF($L1478="",12,$L1478)),$J1478,0),IF(AND(10&gt;=$K1478,10&lt;=IF($L1478="",12,$L1478),MOD(10-$K1478,$N1478)=0),$J1478,0)))</f>
        <v>0</v>
      </c>
      <c r="Y1478" s="19" t="n">
        <f aca="false">IF(OR($M1478="",$M1478="ERR",$J1478="",$K1478="",$N1478=""),0,IF($N1478=0,IF(AND(OR(11=7,11=12),11&gt;=$K1478,11&lt;=IF($L1478="",12,$L1478)),$J1478,0),IF(AND(11&gt;=$K1478,11&lt;=IF($L1478="",12,$L1478),MOD(11-$K1478,$N1478)=0),$J1478,0)))</f>
        <v>0</v>
      </c>
      <c r="Z1478" s="19" t="n">
        <f aca="false">IF(OR($M1478="",$M1478="ERR",$J1478="",$K1478="",$N1478=""),0,IF($N1478=0,IF(AND(OR(12=7,12=12),12&gt;=$K1478,12&lt;=IF($L1478="",12,$L1478)),$J1478,0),IF(AND(12&gt;=$K1478,12&lt;=IF($L1478="",12,$L1478),MOD(12-$K1478,$N1478)=0),$J1478,0)))</f>
        <v>0</v>
      </c>
      <c r="AA1478" s="36" t="n">
        <f aca="false">SUM(O1478:Z1478)</f>
        <v>0</v>
      </c>
      <c r="AB1478" s="15" t="str">
        <f aca="false">IF(AND($B1478="",$D1478="",$J1478=""),"",IF($B1478="","Falta código",IF(ISNA(MATCH($B1478,LST_COD,0)),"Código no registrado en Trabajadores",IF($E1478="","Concepto no está en el catálogo",IF($M1478="ERR","Retención de otro empleador: Origen = Otro empleador",IF(OR($J1478="",$K1478=""),"Falta monto o mes",IF(OR($K1478&lt;1,$K1478&gt;12),"Mes inicio inválido",IF(AND($L1478&lt;&gt;"",OR($L1478&lt;$K1478,$L1478&gt;12)),"Mes fin inválido",IF($N1478="","Falta frecuencia",IF(AND($G1478&lt;&gt;"Otro empleador",SUMPRODUCT(($O1478:$Z1478&lt;&gt;0)*(((COLUMN($O1478:$Z1478)-14)&lt;INDEX(Trabajadores!$M$6:$M$105,MATCH($B1478,LST_COD,0)))+((COLUMN($O1478:$Z1478)-14)&gt;INDEX(Trabajadores!$N$6:$N$105,MATCH($B1478,LST_COD,0)))))&gt;0),"Aviso: hay meses fuera del periodo laboral","OK"))))))))))</f>
        <v/>
      </c>
    </row>
    <row r="1479" customFormat="false" ht="15" hidden="false" customHeight="false" outlineLevel="0" collapsed="false">
      <c r="A1479" s="23" t="n">
        <v>1474</v>
      </c>
      <c r="B1479" s="7"/>
      <c r="C1479" s="35" t="str">
        <f aca="false">IF($B1479="","",IFERROR(INDEX(Trabajadores!$D$6:$D$105,MATCH($B1479,LST_COD,0)),"¿Código?"))</f>
        <v/>
      </c>
      <c r="D1479" s="30"/>
      <c r="E1479" s="9" t="str">
        <f aca="false">IF($D1479="","",IFERROR(VLOOKUP($D1479,CONC_TABLA,2,FALSE()),""))</f>
        <v/>
      </c>
      <c r="F1479" s="9" t="str">
        <f aca="false">IF($D1479="","",IFERROR(VLOOKUP($D1479,CONC_TABLA,3,FALSE()),""))</f>
        <v/>
      </c>
      <c r="G1479" s="30"/>
      <c r="H1479" s="30"/>
      <c r="I1479" s="30"/>
      <c r="J1479" s="29"/>
      <c r="K1479" s="28"/>
      <c r="L1479" s="28"/>
      <c r="M1479" s="9" t="str">
        <f aca="false">IF(OR($B1479="",$E1479=""),"",IF($E1479="INA","INA",IF($G1479="Otro empleador",IF($E1479="RET","RETO",IF($E1479="ORD","OTO","OTX")),IF($E1479="RET","ERR",$E1479))))</f>
        <v/>
      </c>
      <c r="N1479" s="9" t="str">
        <f aca="false">IF($I1479="","",IFERROR(VLOOKUP($I1479,FREC_TABLA,2,FALSE()),""))</f>
        <v/>
      </c>
      <c r="O1479" s="19" t="n">
        <f aca="false">IF(OR($M1479="",$M1479="ERR",$J1479="",$K1479="",$N1479=""),0,IF($N1479=0,IF(AND(OR(1=7,1=12),1&gt;=$K1479,1&lt;=IF($L1479="",12,$L1479)),$J1479,0),IF(AND(1&gt;=$K1479,1&lt;=IF($L1479="",12,$L1479),MOD(1-$K1479,$N1479)=0),$J1479,0)))</f>
        <v>0</v>
      </c>
      <c r="P1479" s="19" t="n">
        <f aca="false">IF(OR($M1479="",$M1479="ERR",$J1479="",$K1479="",$N1479=""),0,IF($N1479=0,IF(AND(OR(2=7,2=12),2&gt;=$K1479,2&lt;=IF($L1479="",12,$L1479)),$J1479,0),IF(AND(2&gt;=$K1479,2&lt;=IF($L1479="",12,$L1479),MOD(2-$K1479,$N1479)=0),$J1479,0)))</f>
        <v>0</v>
      </c>
      <c r="Q1479" s="19" t="n">
        <f aca="false">IF(OR($M1479="",$M1479="ERR",$J1479="",$K1479="",$N1479=""),0,IF($N1479=0,IF(AND(OR(3=7,3=12),3&gt;=$K1479,3&lt;=IF($L1479="",12,$L1479)),$J1479,0),IF(AND(3&gt;=$K1479,3&lt;=IF($L1479="",12,$L1479),MOD(3-$K1479,$N1479)=0),$J1479,0)))</f>
        <v>0</v>
      </c>
      <c r="R1479" s="19" t="n">
        <f aca="false">IF(OR($M1479="",$M1479="ERR",$J1479="",$K1479="",$N1479=""),0,IF($N1479=0,IF(AND(OR(4=7,4=12),4&gt;=$K1479,4&lt;=IF($L1479="",12,$L1479)),$J1479,0),IF(AND(4&gt;=$K1479,4&lt;=IF($L1479="",12,$L1479),MOD(4-$K1479,$N1479)=0),$J1479,0)))</f>
        <v>0</v>
      </c>
      <c r="S1479" s="19" t="n">
        <f aca="false">IF(OR($M1479="",$M1479="ERR",$J1479="",$K1479="",$N1479=""),0,IF($N1479=0,IF(AND(OR(5=7,5=12),5&gt;=$K1479,5&lt;=IF($L1479="",12,$L1479)),$J1479,0),IF(AND(5&gt;=$K1479,5&lt;=IF($L1479="",12,$L1479),MOD(5-$K1479,$N1479)=0),$J1479,0)))</f>
        <v>0</v>
      </c>
      <c r="T1479" s="19" t="n">
        <f aca="false">IF(OR($M1479="",$M1479="ERR",$J1479="",$K1479="",$N1479=""),0,IF($N1479=0,IF(AND(OR(6=7,6=12),6&gt;=$K1479,6&lt;=IF($L1479="",12,$L1479)),$J1479,0),IF(AND(6&gt;=$K1479,6&lt;=IF($L1479="",12,$L1479),MOD(6-$K1479,$N1479)=0),$J1479,0)))</f>
        <v>0</v>
      </c>
      <c r="U1479" s="19" t="n">
        <f aca="false">IF(OR($M1479="",$M1479="ERR",$J1479="",$K1479="",$N1479=""),0,IF($N1479=0,IF(AND(OR(7=7,7=12),7&gt;=$K1479,7&lt;=IF($L1479="",12,$L1479)),$J1479,0),IF(AND(7&gt;=$K1479,7&lt;=IF($L1479="",12,$L1479),MOD(7-$K1479,$N1479)=0),$J1479,0)))</f>
        <v>0</v>
      </c>
      <c r="V1479" s="19" t="n">
        <f aca="false">IF(OR($M1479="",$M1479="ERR",$J1479="",$K1479="",$N1479=""),0,IF($N1479=0,IF(AND(OR(8=7,8=12),8&gt;=$K1479,8&lt;=IF($L1479="",12,$L1479)),$J1479,0),IF(AND(8&gt;=$K1479,8&lt;=IF($L1479="",12,$L1479),MOD(8-$K1479,$N1479)=0),$J1479,0)))</f>
        <v>0</v>
      </c>
      <c r="W1479" s="19" t="n">
        <f aca="false">IF(OR($M1479="",$M1479="ERR",$J1479="",$K1479="",$N1479=""),0,IF($N1479=0,IF(AND(OR(9=7,9=12),9&gt;=$K1479,9&lt;=IF($L1479="",12,$L1479)),$J1479,0),IF(AND(9&gt;=$K1479,9&lt;=IF($L1479="",12,$L1479),MOD(9-$K1479,$N1479)=0),$J1479,0)))</f>
        <v>0</v>
      </c>
      <c r="X1479" s="19" t="n">
        <f aca="false">IF(OR($M1479="",$M1479="ERR",$J1479="",$K1479="",$N1479=""),0,IF($N1479=0,IF(AND(OR(10=7,10=12),10&gt;=$K1479,10&lt;=IF($L1479="",12,$L1479)),$J1479,0),IF(AND(10&gt;=$K1479,10&lt;=IF($L1479="",12,$L1479),MOD(10-$K1479,$N1479)=0),$J1479,0)))</f>
        <v>0</v>
      </c>
      <c r="Y1479" s="19" t="n">
        <f aca="false">IF(OR($M1479="",$M1479="ERR",$J1479="",$K1479="",$N1479=""),0,IF($N1479=0,IF(AND(OR(11=7,11=12),11&gt;=$K1479,11&lt;=IF($L1479="",12,$L1479)),$J1479,0),IF(AND(11&gt;=$K1479,11&lt;=IF($L1479="",12,$L1479),MOD(11-$K1479,$N1479)=0),$J1479,0)))</f>
        <v>0</v>
      </c>
      <c r="Z1479" s="19" t="n">
        <f aca="false">IF(OR($M1479="",$M1479="ERR",$J1479="",$K1479="",$N1479=""),0,IF($N1479=0,IF(AND(OR(12=7,12=12),12&gt;=$K1479,12&lt;=IF($L1479="",12,$L1479)),$J1479,0),IF(AND(12&gt;=$K1479,12&lt;=IF($L1479="",12,$L1479),MOD(12-$K1479,$N1479)=0),$J1479,0)))</f>
        <v>0</v>
      </c>
      <c r="AA1479" s="36" t="n">
        <f aca="false">SUM(O1479:Z1479)</f>
        <v>0</v>
      </c>
      <c r="AB1479" s="15" t="str">
        <f aca="false">IF(AND($B1479="",$D1479="",$J1479=""),"",IF($B1479="","Falta código",IF(ISNA(MATCH($B1479,LST_COD,0)),"Código no registrado en Trabajadores",IF($E1479="","Concepto no está en el catálogo",IF($M1479="ERR","Retención de otro empleador: Origen = Otro empleador",IF(OR($J1479="",$K1479=""),"Falta monto o mes",IF(OR($K1479&lt;1,$K1479&gt;12),"Mes inicio inválido",IF(AND($L1479&lt;&gt;"",OR($L1479&lt;$K1479,$L1479&gt;12)),"Mes fin inválido",IF($N1479="","Falta frecuencia",IF(AND($G1479&lt;&gt;"Otro empleador",SUMPRODUCT(($O1479:$Z1479&lt;&gt;0)*(((COLUMN($O1479:$Z1479)-14)&lt;INDEX(Trabajadores!$M$6:$M$105,MATCH($B1479,LST_COD,0)))+((COLUMN($O1479:$Z1479)-14)&gt;INDEX(Trabajadores!$N$6:$N$105,MATCH($B1479,LST_COD,0)))))&gt;0),"Aviso: hay meses fuera del periodo laboral","OK"))))))))))</f>
        <v/>
      </c>
    </row>
    <row r="1480" customFormat="false" ht="15" hidden="false" customHeight="false" outlineLevel="0" collapsed="false">
      <c r="A1480" s="23" t="n">
        <v>1475</v>
      </c>
      <c r="B1480" s="7"/>
      <c r="C1480" s="35" t="str">
        <f aca="false">IF($B1480="","",IFERROR(INDEX(Trabajadores!$D$6:$D$105,MATCH($B1480,LST_COD,0)),"¿Código?"))</f>
        <v/>
      </c>
      <c r="D1480" s="30"/>
      <c r="E1480" s="9" t="str">
        <f aca="false">IF($D1480="","",IFERROR(VLOOKUP($D1480,CONC_TABLA,2,FALSE()),""))</f>
        <v/>
      </c>
      <c r="F1480" s="9" t="str">
        <f aca="false">IF($D1480="","",IFERROR(VLOOKUP($D1480,CONC_TABLA,3,FALSE()),""))</f>
        <v/>
      </c>
      <c r="G1480" s="30"/>
      <c r="H1480" s="30"/>
      <c r="I1480" s="30"/>
      <c r="J1480" s="29"/>
      <c r="K1480" s="28"/>
      <c r="L1480" s="28"/>
      <c r="M1480" s="9" t="str">
        <f aca="false">IF(OR($B1480="",$E1480=""),"",IF($E1480="INA","INA",IF($G1480="Otro empleador",IF($E1480="RET","RETO",IF($E1480="ORD","OTO","OTX")),IF($E1480="RET","ERR",$E1480))))</f>
        <v/>
      </c>
      <c r="N1480" s="9" t="str">
        <f aca="false">IF($I1480="","",IFERROR(VLOOKUP($I1480,FREC_TABLA,2,FALSE()),""))</f>
        <v/>
      </c>
      <c r="O1480" s="19" t="n">
        <f aca="false">IF(OR($M1480="",$M1480="ERR",$J1480="",$K1480="",$N1480=""),0,IF($N1480=0,IF(AND(OR(1=7,1=12),1&gt;=$K1480,1&lt;=IF($L1480="",12,$L1480)),$J1480,0),IF(AND(1&gt;=$K1480,1&lt;=IF($L1480="",12,$L1480),MOD(1-$K1480,$N1480)=0),$J1480,0)))</f>
        <v>0</v>
      </c>
      <c r="P1480" s="19" t="n">
        <f aca="false">IF(OR($M1480="",$M1480="ERR",$J1480="",$K1480="",$N1480=""),0,IF($N1480=0,IF(AND(OR(2=7,2=12),2&gt;=$K1480,2&lt;=IF($L1480="",12,$L1480)),$J1480,0),IF(AND(2&gt;=$K1480,2&lt;=IF($L1480="",12,$L1480),MOD(2-$K1480,$N1480)=0),$J1480,0)))</f>
        <v>0</v>
      </c>
      <c r="Q1480" s="19" t="n">
        <f aca="false">IF(OR($M1480="",$M1480="ERR",$J1480="",$K1480="",$N1480=""),0,IF($N1480=0,IF(AND(OR(3=7,3=12),3&gt;=$K1480,3&lt;=IF($L1480="",12,$L1480)),$J1480,0),IF(AND(3&gt;=$K1480,3&lt;=IF($L1480="",12,$L1480),MOD(3-$K1480,$N1480)=0),$J1480,0)))</f>
        <v>0</v>
      </c>
      <c r="R1480" s="19" t="n">
        <f aca="false">IF(OR($M1480="",$M1480="ERR",$J1480="",$K1480="",$N1480=""),0,IF($N1480=0,IF(AND(OR(4=7,4=12),4&gt;=$K1480,4&lt;=IF($L1480="",12,$L1480)),$J1480,0),IF(AND(4&gt;=$K1480,4&lt;=IF($L1480="",12,$L1480),MOD(4-$K1480,$N1480)=0),$J1480,0)))</f>
        <v>0</v>
      </c>
      <c r="S1480" s="19" t="n">
        <f aca="false">IF(OR($M1480="",$M1480="ERR",$J1480="",$K1480="",$N1480=""),0,IF($N1480=0,IF(AND(OR(5=7,5=12),5&gt;=$K1480,5&lt;=IF($L1480="",12,$L1480)),$J1480,0),IF(AND(5&gt;=$K1480,5&lt;=IF($L1480="",12,$L1480),MOD(5-$K1480,$N1480)=0),$J1480,0)))</f>
        <v>0</v>
      </c>
      <c r="T1480" s="19" t="n">
        <f aca="false">IF(OR($M1480="",$M1480="ERR",$J1480="",$K1480="",$N1480=""),0,IF($N1480=0,IF(AND(OR(6=7,6=12),6&gt;=$K1480,6&lt;=IF($L1480="",12,$L1480)),$J1480,0),IF(AND(6&gt;=$K1480,6&lt;=IF($L1480="",12,$L1480),MOD(6-$K1480,$N1480)=0),$J1480,0)))</f>
        <v>0</v>
      </c>
      <c r="U1480" s="19" t="n">
        <f aca="false">IF(OR($M1480="",$M1480="ERR",$J1480="",$K1480="",$N1480=""),0,IF($N1480=0,IF(AND(OR(7=7,7=12),7&gt;=$K1480,7&lt;=IF($L1480="",12,$L1480)),$J1480,0),IF(AND(7&gt;=$K1480,7&lt;=IF($L1480="",12,$L1480),MOD(7-$K1480,$N1480)=0),$J1480,0)))</f>
        <v>0</v>
      </c>
      <c r="V1480" s="19" t="n">
        <f aca="false">IF(OR($M1480="",$M1480="ERR",$J1480="",$K1480="",$N1480=""),0,IF($N1480=0,IF(AND(OR(8=7,8=12),8&gt;=$K1480,8&lt;=IF($L1480="",12,$L1480)),$J1480,0),IF(AND(8&gt;=$K1480,8&lt;=IF($L1480="",12,$L1480),MOD(8-$K1480,$N1480)=0),$J1480,0)))</f>
        <v>0</v>
      </c>
      <c r="W1480" s="19" t="n">
        <f aca="false">IF(OR($M1480="",$M1480="ERR",$J1480="",$K1480="",$N1480=""),0,IF($N1480=0,IF(AND(OR(9=7,9=12),9&gt;=$K1480,9&lt;=IF($L1480="",12,$L1480)),$J1480,0),IF(AND(9&gt;=$K1480,9&lt;=IF($L1480="",12,$L1480),MOD(9-$K1480,$N1480)=0),$J1480,0)))</f>
        <v>0</v>
      </c>
      <c r="X1480" s="19" t="n">
        <f aca="false">IF(OR($M1480="",$M1480="ERR",$J1480="",$K1480="",$N1480=""),0,IF($N1480=0,IF(AND(OR(10=7,10=12),10&gt;=$K1480,10&lt;=IF($L1480="",12,$L1480)),$J1480,0),IF(AND(10&gt;=$K1480,10&lt;=IF($L1480="",12,$L1480),MOD(10-$K1480,$N1480)=0),$J1480,0)))</f>
        <v>0</v>
      </c>
      <c r="Y1480" s="19" t="n">
        <f aca="false">IF(OR($M1480="",$M1480="ERR",$J1480="",$K1480="",$N1480=""),0,IF($N1480=0,IF(AND(OR(11=7,11=12),11&gt;=$K1480,11&lt;=IF($L1480="",12,$L1480)),$J1480,0),IF(AND(11&gt;=$K1480,11&lt;=IF($L1480="",12,$L1480),MOD(11-$K1480,$N1480)=0),$J1480,0)))</f>
        <v>0</v>
      </c>
      <c r="Z1480" s="19" t="n">
        <f aca="false">IF(OR($M1480="",$M1480="ERR",$J1480="",$K1480="",$N1480=""),0,IF($N1480=0,IF(AND(OR(12=7,12=12),12&gt;=$K1480,12&lt;=IF($L1480="",12,$L1480)),$J1480,0),IF(AND(12&gt;=$K1480,12&lt;=IF($L1480="",12,$L1480),MOD(12-$K1480,$N1480)=0),$J1480,0)))</f>
        <v>0</v>
      </c>
      <c r="AA1480" s="36" t="n">
        <f aca="false">SUM(O1480:Z1480)</f>
        <v>0</v>
      </c>
      <c r="AB1480" s="15" t="str">
        <f aca="false">IF(AND($B1480="",$D1480="",$J1480=""),"",IF($B1480="","Falta código",IF(ISNA(MATCH($B1480,LST_COD,0)),"Código no registrado en Trabajadores",IF($E1480="","Concepto no está en el catálogo",IF($M1480="ERR","Retención de otro empleador: Origen = Otro empleador",IF(OR($J1480="",$K1480=""),"Falta monto o mes",IF(OR($K1480&lt;1,$K1480&gt;12),"Mes inicio inválido",IF(AND($L1480&lt;&gt;"",OR($L1480&lt;$K1480,$L1480&gt;12)),"Mes fin inválido",IF($N1480="","Falta frecuencia",IF(AND($G1480&lt;&gt;"Otro empleador",SUMPRODUCT(($O1480:$Z1480&lt;&gt;0)*(((COLUMN($O1480:$Z1480)-14)&lt;INDEX(Trabajadores!$M$6:$M$105,MATCH($B1480,LST_COD,0)))+((COLUMN($O1480:$Z1480)-14)&gt;INDEX(Trabajadores!$N$6:$N$105,MATCH($B1480,LST_COD,0)))))&gt;0),"Aviso: hay meses fuera del periodo laboral","OK"))))))))))</f>
        <v/>
      </c>
    </row>
    <row r="1481" customFormat="false" ht="15" hidden="false" customHeight="false" outlineLevel="0" collapsed="false">
      <c r="A1481" s="23" t="n">
        <v>1476</v>
      </c>
      <c r="B1481" s="7"/>
      <c r="C1481" s="35" t="str">
        <f aca="false">IF($B1481="","",IFERROR(INDEX(Trabajadores!$D$6:$D$105,MATCH($B1481,LST_COD,0)),"¿Código?"))</f>
        <v/>
      </c>
      <c r="D1481" s="30"/>
      <c r="E1481" s="9" t="str">
        <f aca="false">IF($D1481="","",IFERROR(VLOOKUP($D1481,CONC_TABLA,2,FALSE()),""))</f>
        <v/>
      </c>
      <c r="F1481" s="9" t="str">
        <f aca="false">IF($D1481="","",IFERROR(VLOOKUP($D1481,CONC_TABLA,3,FALSE()),""))</f>
        <v/>
      </c>
      <c r="G1481" s="30"/>
      <c r="H1481" s="30"/>
      <c r="I1481" s="30"/>
      <c r="J1481" s="29"/>
      <c r="K1481" s="28"/>
      <c r="L1481" s="28"/>
      <c r="M1481" s="9" t="str">
        <f aca="false">IF(OR($B1481="",$E1481=""),"",IF($E1481="INA","INA",IF($G1481="Otro empleador",IF($E1481="RET","RETO",IF($E1481="ORD","OTO","OTX")),IF($E1481="RET","ERR",$E1481))))</f>
        <v/>
      </c>
      <c r="N1481" s="9" t="str">
        <f aca="false">IF($I1481="","",IFERROR(VLOOKUP($I1481,FREC_TABLA,2,FALSE()),""))</f>
        <v/>
      </c>
      <c r="O1481" s="19" t="n">
        <f aca="false">IF(OR($M1481="",$M1481="ERR",$J1481="",$K1481="",$N1481=""),0,IF($N1481=0,IF(AND(OR(1=7,1=12),1&gt;=$K1481,1&lt;=IF($L1481="",12,$L1481)),$J1481,0),IF(AND(1&gt;=$K1481,1&lt;=IF($L1481="",12,$L1481),MOD(1-$K1481,$N1481)=0),$J1481,0)))</f>
        <v>0</v>
      </c>
      <c r="P1481" s="19" t="n">
        <f aca="false">IF(OR($M1481="",$M1481="ERR",$J1481="",$K1481="",$N1481=""),0,IF($N1481=0,IF(AND(OR(2=7,2=12),2&gt;=$K1481,2&lt;=IF($L1481="",12,$L1481)),$J1481,0),IF(AND(2&gt;=$K1481,2&lt;=IF($L1481="",12,$L1481),MOD(2-$K1481,$N1481)=0),$J1481,0)))</f>
        <v>0</v>
      </c>
      <c r="Q1481" s="19" t="n">
        <f aca="false">IF(OR($M1481="",$M1481="ERR",$J1481="",$K1481="",$N1481=""),0,IF($N1481=0,IF(AND(OR(3=7,3=12),3&gt;=$K1481,3&lt;=IF($L1481="",12,$L1481)),$J1481,0),IF(AND(3&gt;=$K1481,3&lt;=IF($L1481="",12,$L1481),MOD(3-$K1481,$N1481)=0),$J1481,0)))</f>
        <v>0</v>
      </c>
      <c r="R1481" s="19" t="n">
        <f aca="false">IF(OR($M1481="",$M1481="ERR",$J1481="",$K1481="",$N1481=""),0,IF($N1481=0,IF(AND(OR(4=7,4=12),4&gt;=$K1481,4&lt;=IF($L1481="",12,$L1481)),$J1481,0),IF(AND(4&gt;=$K1481,4&lt;=IF($L1481="",12,$L1481),MOD(4-$K1481,$N1481)=0),$J1481,0)))</f>
        <v>0</v>
      </c>
      <c r="S1481" s="19" t="n">
        <f aca="false">IF(OR($M1481="",$M1481="ERR",$J1481="",$K1481="",$N1481=""),0,IF($N1481=0,IF(AND(OR(5=7,5=12),5&gt;=$K1481,5&lt;=IF($L1481="",12,$L1481)),$J1481,0),IF(AND(5&gt;=$K1481,5&lt;=IF($L1481="",12,$L1481),MOD(5-$K1481,$N1481)=0),$J1481,0)))</f>
        <v>0</v>
      </c>
      <c r="T1481" s="19" t="n">
        <f aca="false">IF(OR($M1481="",$M1481="ERR",$J1481="",$K1481="",$N1481=""),0,IF($N1481=0,IF(AND(OR(6=7,6=12),6&gt;=$K1481,6&lt;=IF($L1481="",12,$L1481)),$J1481,0),IF(AND(6&gt;=$K1481,6&lt;=IF($L1481="",12,$L1481),MOD(6-$K1481,$N1481)=0),$J1481,0)))</f>
        <v>0</v>
      </c>
      <c r="U1481" s="19" t="n">
        <f aca="false">IF(OR($M1481="",$M1481="ERR",$J1481="",$K1481="",$N1481=""),0,IF($N1481=0,IF(AND(OR(7=7,7=12),7&gt;=$K1481,7&lt;=IF($L1481="",12,$L1481)),$J1481,0),IF(AND(7&gt;=$K1481,7&lt;=IF($L1481="",12,$L1481),MOD(7-$K1481,$N1481)=0),$J1481,0)))</f>
        <v>0</v>
      </c>
      <c r="V1481" s="19" t="n">
        <f aca="false">IF(OR($M1481="",$M1481="ERR",$J1481="",$K1481="",$N1481=""),0,IF($N1481=0,IF(AND(OR(8=7,8=12),8&gt;=$K1481,8&lt;=IF($L1481="",12,$L1481)),$J1481,0),IF(AND(8&gt;=$K1481,8&lt;=IF($L1481="",12,$L1481),MOD(8-$K1481,$N1481)=0),$J1481,0)))</f>
        <v>0</v>
      </c>
      <c r="W1481" s="19" t="n">
        <f aca="false">IF(OR($M1481="",$M1481="ERR",$J1481="",$K1481="",$N1481=""),0,IF($N1481=0,IF(AND(OR(9=7,9=12),9&gt;=$K1481,9&lt;=IF($L1481="",12,$L1481)),$J1481,0),IF(AND(9&gt;=$K1481,9&lt;=IF($L1481="",12,$L1481),MOD(9-$K1481,$N1481)=0),$J1481,0)))</f>
        <v>0</v>
      </c>
      <c r="X1481" s="19" t="n">
        <f aca="false">IF(OR($M1481="",$M1481="ERR",$J1481="",$K1481="",$N1481=""),0,IF($N1481=0,IF(AND(OR(10=7,10=12),10&gt;=$K1481,10&lt;=IF($L1481="",12,$L1481)),$J1481,0),IF(AND(10&gt;=$K1481,10&lt;=IF($L1481="",12,$L1481),MOD(10-$K1481,$N1481)=0),$J1481,0)))</f>
        <v>0</v>
      </c>
      <c r="Y1481" s="19" t="n">
        <f aca="false">IF(OR($M1481="",$M1481="ERR",$J1481="",$K1481="",$N1481=""),0,IF($N1481=0,IF(AND(OR(11=7,11=12),11&gt;=$K1481,11&lt;=IF($L1481="",12,$L1481)),$J1481,0),IF(AND(11&gt;=$K1481,11&lt;=IF($L1481="",12,$L1481),MOD(11-$K1481,$N1481)=0),$J1481,0)))</f>
        <v>0</v>
      </c>
      <c r="Z1481" s="19" t="n">
        <f aca="false">IF(OR($M1481="",$M1481="ERR",$J1481="",$K1481="",$N1481=""),0,IF($N1481=0,IF(AND(OR(12=7,12=12),12&gt;=$K1481,12&lt;=IF($L1481="",12,$L1481)),$J1481,0),IF(AND(12&gt;=$K1481,12&lt;=IF($L1481="",12,$L1481),MOD(12-$K1481,$N1481)=0),$J1481,0)))</f>
        <v>0</v>
      </c>
      <c r="AA1481" s="36" t="n">
        <f aca="false">SUM(O1481:Z1481)</f>
        <v>0</v>
      </c>
      <c r="AB1481" s="15" t="str">
        <f aca="false">IF(AND($B1481="",$D1481="",$J1481=""),"",IF($B1481="","Falta código",IF(ISNA(MATCH($B1481,LST_COD,0)),"Código no registrado en Trabajadores",IF($E1481="","Concepto no está en el catálogo",IF($M1481="ERR","Retención de otro empleador: Origen = Otro empleador",IF(OR($J1481="",$K1481=""),"Falta monto o mes",IF(OR($K1481&lt;1,$K1481&gt;12),"Mes inicio inválido",IF(AND($L1481&lt;&gt;"",OR($L1481&lt;$K1481,$L1481&gt;12)),"Mes fin inválido",IF($N1481="","Falta frecuencia",IF(AND($G1481&lt;&gt;"Otro empleador",SUMPRODUCT(($O1481:$Z1481&lt;&gt;0)*(((COLUMN($O1481:$Z1481)-14)&lt;INDEX(Trabajadores!$M$6:$M$105,MATCH($B1481,LST_COD,0)))+((COLUMN($O1481:$Z1481)-14)&gt;INDEX(Trabajadores!$N$6:$N$105,MATCH($B1481,LST_COD,0)))))&gt;0),"Aviso: hay meses fuera del periodo laboral","OK"))))))))))</f>
        <v/>
      </c>
    </row>
    <row r="1482" customFormat="false" ht="15" hidden="false" customHeight="false" outlineLevel="0" collapsed="false">
      <c r="A1482" s="23" t="n">
        <v>1477</v>
      </c>
      <c r="B1482" s="7"/>
      <c r="C1482" s="35" t="str">
        <f aca="false">IF($B1482="","",IFERROR(INDEX(Trabajadores!$D$6:$D$105,MATCH($B1482,LST_COD,0)),"¿Código?"))</f>
        <v/>
      </c>
      <c r="D1482" s="30"/>
      <c r="E1482" s="9" t="str">
        <f aca="false">IF($D1482="","",IFERROR(VLOOKUP($D1482,CONC_TABLA,2,FALSE()),""))</f>
        <v/>
      </c>
      <c r="F1482" s="9" t="str">
        <f aca="false">IF($D1482="","",IFERROR(VLOOKUP($D1482,CONC_TABLA,3,FALSE()),""))</f>
        <v/>
      </c>
      <c r="G1482" s="30"/>
      <c r="H1482" s="30"/>
      <c r="I1482" s="30"/>
      <c r="J1482" s="29"/>
      <c r="K1482" s="28"/>
      <c r="L1482" s="28"/>
      <c r="M1482" s="9" t="str">
        <f aca="false">IF(OR($B1482="",$E1482=""),"",IF($E1482="INA","INA",IF($G1482="Otro empleador",IF($E1482="RET","RETO",IF($E1482="ORD","OTO","OTX")),IF($E1482="RET","ERR",$E1482))))</f>
        <v/>
      </c>
      <c r="N1482" s="9" t="str">
        <f aca="false">IF($I1482="","",IFERROR(VLOOKUP($I1482,FREC_TABLA,2,FALSE()),""))</f>
        <v/>
      </c>
      <c r="O1482" s="19" t="n">
        <f aca="false">IF(OR($M1482="",$M1482="ERR",$J1482="",$K1482="",$N1482=""),0,IF($N1482=0,IF(AND(OR(1=7,1=12),1&gt;=$K1482,1&lt;=IF($L1482="",12,$L1482)),$J1482,0),IF(AND(1&gt;=$K1482,1&lt;=IF($L1482="",12,$L1482),MOD(1-$K1482,$N1482)=0),$J1482,0)))</f>
        <v>0</v>
      </c>
      <c r="P1482" s="19" t="n">
        <f aca="false">IF(OR($M1482="",$M1482="ERR",$J1482="",$K1482="",$N1482=""),0,IF($N1482=0,IF(AND(OR(2=7,2=12),2&gt;=$K1482,2&lt;=IF($L1482="",12,$L1482)),$J1482,0),IF(AND(2&gt;=$K1482,2&lt;=IF($L1482="",12,$L1482),MOD(2-$K1482,$N1482)=0),$J1482,0)))</f>
        <v>0</v>
      </c>
      <c r="Q1482" s="19" t="n">
        <f aca="false">IF(OR($M1482="",$M1482="ERR",$J1482="",$K1482="",$N1482=""),0,IF($N1482=0,IF(AND(OR(3=7,3=12),3&gt;=$K1482,3&lt;=IF($L1482="",12,$L1482)),$J1482,0),IF(AND(3&gt;=$K1482,3&lt;=IF($L1482="",12,$L1482),MOD(3-$K1482,$N1482)=0),$J1482,0)))</f>
        <v>0</v>
      </c>
      <c r="R1482" s="19" t="n">
        <f aca="false">IF(OR($M1482="",$M1482="ERR",$J1482="",$K1482="",$N1482=""),0,IF($N1482=0,IF(AND(OR(4=7,4=12),4&gt;=$K1482,4&lt;=IF($L1482="",12,$L1482)),$J1482,0),IF(AND(4&gt;=$K1482,4&lt;=IF($L1482="",12,$L1482),MOD(4-$K1482,$N1482)=0),$J1482,0)))</f>
        <v>0</v>
      </c>
      <c r="S1482" s="19" t="n">
        <f aca="false">IF(OR($M1482="",$M1482="ERR",$J1482="",$K1482="",$N1482=""),0,IF($N1482=0,IF(AND(OR(5=7,5=12),5&gt;=$K1482,5&lt;=IF($L1482="",12,$L1482)),$J1482,0),IF(AND(5&gt;=$K1482,5&lt;=IF($L1482="",12,$L1482),MOD(5-$K1482,$N1482)=0),$J1482,0)))</f>
        <v>0</v>
      </c>
      <c r="T1482" s="19" t="n">
        <f aca="false">IF(OR($M1482="",$M1482="ERR",$J1482="",$K1482="",$N1482=""),0,IF($N1482=0,IF(AND(OR(6=7,6=12),6&gt;=$K1482,6&lt;=IF($L1482="",12,$L1482)),$J1482,0),IF(AND(6&gt;=$K1482,6&lt;=IF($L1482="",12,$L1482),MOD(6-$K1482,$N1482)=0),$J1482,0)))</f>
        <v>0</v>
      </c>
      <c r="U1482" s="19" t="n">
        <f aca="false">IF(OR($M1482="",$M1482="ERR",$J1482="",$K1482="",$N1482=""),0,IF($N1482=0,IF(AND(OR(7=7,7=12),7&gt;=$K1482,7&lt;=IF($L1482="",12,$L1482)),$J1482,0),IF(AND(7&gt;=$K1482,7&lt;=IF($L1482="",12,$L1482),MOD(7-$K1482,$N1482)=0),$J1482,0)))</f>
        <v>0</v>
      </c>
      <c r="V1482" s="19" t="n">
        <f aca="false">IF(OR($M1482="",$M1482="ERR",$J1482="",$K1482="",$N1482=""),0,IF($N1482=0,IF(AND(OR(8=7,8=12),8&gt;=$K1482,8&lt;=IF($L1482="",12,$L1482)),$J1482,0),IF(AND(8&gt;=$K1482,8&lt;=IF($L1482="",12,$L1482),MOD(8-$K1482,$N1482)=0),$J1482,0)))</f>
        <v>0</v>
      </c>
      <c r="W1482" s="19" t="n">
        <f aca="false">IF(OR($M1482="",$M1482="ERR",$J1482="",$K1482="",$N1482=""),0,IF($N1482=0,IF(AND(OR(9=7,9=12),9&gt;=$K1482,9&lt;=IF($L1482="",12,$L1482)),$J1482,0),IF(AND(9&gt;=$K1482,9&lt;=IF($L1482="",12,$L1482),MOD(9-$K1482,$N1482)=0),$J1482,0)))</f>
        <v>0</v>
      </c>
      <c r="X1482" s="19" t="n">
        <f aca="false">IF(OR($M1482="",$M1482="ERR",$J1482="",$K1482="",$N1482=""),0,IF($N1482=0,IF(AND(OR(10=7,10=12),10&gt;=$K1482,10&lt;=IF($L1482="",12,$L1482)),$J1482,0),IF(AND(10&gt;=$K1482,10&lt;=IF($L1482="",12,$L1482),MOD(10-$K1482,$N1482)=0),$J1482,0)))</f>
        <v>0</v>
      </c>
      <c r="Y1482" s="19" t="n">
        <f aca="false">IF(OR($M1482="",$M1482="ERR",$J1482="",$K1482="",$N1482=""),0,IF($N1482=0,IF(AND(OR(11=7,11=12),11&gt;=$K1482,11&lt;=IF($L1482="",12,$L1482)),$J1482,0),IF(AND(11&gt;=$K1482,11&lt;=IF($L1482="",12,$L1482),MOD(11-$K1482,$N1482)=0),$J1482,0)))</f>
        <v>0</v>
      </c>
      <c r="Z1482" s="19" t="n">
        <f aca="false">IF(OR($M1482="",$M1482="ERR",$J1482="",$K1482="",$N1482=""),0,IF($N1482=0,IF(AND(OR(12=7,12=12),12&gt;=$K1482,12&lt;=IF($L1482="",12,$L1482)),$J1482,0),IF(AND(12&gt;=$K1482,12&lt;=IF($L1482="",12,$L1482),MOD(12-$K1482,$N1482)=0),$J1482,0)))</f>
        <v>0</v>
      </c>
      <c r="AA1482" s="36" t="n">
        <f aca="false">SUM(O1482:Z1482)</f>
        <v>0</v>
      </c>
      <c r="AB1482" s="15" t="str">
        <f aca="false">IF(AND($B1482="",$D1482="",$J1482=""),"",IF($B1482="","Falta código",IF(ISNA(MATCH($B1482,LST_COD,0)),"Código no registrado en Trabajadores",IF($E1482="","Concepto no está en el catálogo",IF($M1482="ERR","Retención de otro empleador: Origen = Otro empleador",IF(OR($J1482="",$K1482=""),"Falta monto o mes",IF(OR($K1482&lt;1,$K1482&gt;12),"Mes inicio inválido",IF(AND($L1482&lt;&gt;"",OR($L1482&lt;$K1482,$L1482&gt;12)),"Mes fin inválido",IF($N1482="","Falta frecuencia",IF(AND($G1482&lt;&gt;"Otro empleador",SUMPRODUCT(($O1482:$Z1482&lt;&gt;0)*(((COLUMN($O1482:$Z1482)-14)&lt;INDEX(Trabajadores!$M$6:$M$105,MATCH($B1482,LST_COD,0)))+((COLUMN($O1482:$Z1482)-14)&gt;INDEX(Trabajadores!$N$6:$N$105,MATCH($B1482,LST_COD,0)))))&gt;0),"Aviso: hay meses fuera del periodo laboral","OK"))))))))))</f>
        <v/>
      </c>
    </row>
    <row r="1483" customFormat="false" ht="15" hidden="false" customHeight="false" outlineLevel="0" collapsed="false">
      <c r="A1483" s="23" t="n">
        <v>1478</v>
      </c>
      <c r="B1483" s="7"/>
      <c r="C1483" s="35" t="str">
        <f aca="false">IF($B1483="","",IFERROR(INDEX(Trabajadores!$D$6:$D$105,MATCH($B1483,LST_COD,0)),"¿Código?"))</f>
        <v/>
      </c>
      <c r="D1483" s="30"/>
      <c r="E1483" s="9" t="str">
        <f aca="false">IF($D1483="","",IFERROR(VLOOKUP($D1483,CONC_TABLA,2,FALSE()),""))</f>
        <v/>
      </c>
      <c r="F1483" s="9" t="str">
        <f aca="false">IF($D1483="","",IFERROR(VLOOKUP($D1483,CONC_TABLA,3,FALSE()),""))</f>
        <v/>
      </c>
      <c r="G1483" s="30"/>
      <c r="H1483" s="30"/>
      <c r="I1483" s="30"/>
      <c r="J1483" s="29"/>
      <c r="K1483" s="28"/>
      <c r="L1483" s="28"/>
      <c r="M1483" s="9" t="str">
        <f aca="false">IF(OR($B1483="",$E1483=""),"",IF($E1483="INA","INA",IF($G1483="Otro empleador",IF($E1483="RET","RETO",IF($E1483="ORD","OTO","OTX")),IF($E1483="RET","ERR",$E1483))))</f>
        <v/>
      </c>
      <c r="N1483" s="9" t="str">
        <f aca="false">IF($I1483="","",IFERROR(VLOOKUP($I1483,FREC_TABLA,2,FALSE()),""))</f>
        <v/>
      </c>
      <c r="O1483" s="19" t="n">
        <f aca="false">IF(OR($M1483="",$M1483="ERR",$J1483="",$K1483="",$N1483=""),0,IF($N1483=0,IF(AND(OR(1=7,1=12),1&gt;=$K1483,1&lt;=IF($L1483="",12,$L1483)),$J1483,0),IF(AND(1&gt;=$K1483,1&lt;=IF($L1483="",12,$L1483),MOD(1-$K1483,$N1483)=0),$J1483,0)))</f>
        <v>0</v>
      </c>
      <c r="P1483" s="19" t="n">
        <f aca="false">IF(OR($M1483="",$M1483="ERR",$J1483="",$K1483="",$N1483=""),0,IF($N1483=0,IF(AND(OR(2=7,2=12),2&gt;=$K1483,2&lt;=IF($L1483="",12,$L1483)),$J1483,0),IF(AND(2&gt;=$K1483,2&lt;=IF($L1483="",12,$L1483),MOD(2-$K1483,$N1483)=0),$J1483,0)))</f>
        <v>0</v>
      </c>
      <c r="Q1483" s="19" t="n">
        <f aca="false">IF(OR($M1483="",$M1483="ERR",$J1483="",$K1483="",$N1483=""),0,IF($N1483=0,IF(AND(OR(3=7,3=12),3&gt;=$K1483,3&lt;=IF($L1483="",12,$L1483)),$J1483,0),IF(AND(3&gt;=$K1483,3&lt;=IF($L1483="",12,$L1483),MOD(3-$K1483,$N1483)=0),$J1483,0)))</f>
        <v>0</v>
      </c>
      <c r="R1483" s="19" t="n">
        <f aca="false">IF(OR($M1483="",$M1483="ERR",$J1483="",$K1483="",$N1483=""),0,IF($N1483=0,IF(AND(OR(4=7,4=12),4&gt;=$K1483,4&lt;=IF($L1483="",12,$L1483)),$J1483,0),IF(AND(4&gt;=$K1483,4&lt;=IF($L1483="",12,$L1483),MOD(4-$K1483,$N1483)=0),$J1483,0)))</f>
        <v>0</v>
      </c>
      <c r="S1483" s="19" t="n">
        <f aca="false">IF(OR($M1483="",$M1483="ERR",$J1483="",$K1483="",$N1483=""),0,IF($N1483=0,IF(AND(OR(5=7,5=12),5&gt;=$K1483,5&lt;=IF($L1483="",12,$L1483)),$J1483,0),IF(AND(5&gt;=$K1483,5&lt;=IF($L1483="",12,$L1483),MOD(5-$K1483,$N1483)=0),$J1483,0)))</f>
        <v>0</v>
      </c>
      <c r="T1483" s="19" t="n">
        <f aca="false">IF(OR($M1483="",$M1483="ERR",$J1483="",$K1483="",$N1483=""),0,IF($N1483=0,IF(AND(OR(6=7,6=12),6&gt;=$K1483,6&lt;=IF($L1483="",12,$L1483)),$J1483,0),IF(AND(6&gt;=$K1483,6&lt;=IF($L1483="",12,$L1483),MOD(6-$K1483,$N1483)=0),$J1483,0)))</f>
        <v>0</v>
      </c>
      <c r="U1483" s="19" t="n">
        <f aca="false">IF(OR($M1483="",$M1483="ERR",$J1483="",$K1483="",$N1483=""),0,IF($N1483=0,IF(AND(OR(7=7,7=12),7&gt;=$K1483,7&lt;=IF($L1483="",12,$L1483)),$J1483,0),IF(AND(7&gt;=$K1483,7&lt;=IF($L1483="",12,$L1483),MOD(7-$K1483,$N1483)=0),$J1483,0)))</f>
        <v>0</v>
      </c>
      <c r="V1483" s="19" t="n">
        <f aca="false">IF(OR($M1483="",$M1483="ERR",$J1483="",$K1483="",$N1483=""),0,IF($N1483=0,IF(AND(OR(8=7,8=12),8&gt;=$K1483,8&lt;=IF($L1483="",12,$L1483)),$J1483,0),IF(AND(8&gt;=$K1483,8&lt;=IF($L1483="",12,$L1483),MOD(8-$K1483,$N1483)=0),$J1483,0)))</f>
        <v>0</v>
      </c>
      <c r="W1483" s="19" t="n">
        <f aca="false">IF(OR($M1483="",$M1483="ERR",$J1483="",$K1483="",$N1483=""),0,IF($N1483=0,IF(AND(OR(9=7,9=12),9&gt;=$K1483,9&lt;=IF($L1483="",12,$L1483)),$J1483,0),IF(AND(9&gt;=$K1483,9&lt;=IF($L1483="",12,$L1483),MOD(9-$K1483,$N1483)=0),$J1483,0)))</f>
        <v>0</v>
      </c>
      <c r="X1483" s="19" t="n">
        <f aca="false">IF(OR($M1483="",$M1483="ERR",$J1483="",$K1483="",$N1483=""),0,IF($N1483=0,IF(AND(OR(10=7,10=12),10&gt;=$K1483,10&lt;=IF($L1483="",12,$L1483)),$J1483,0),IF(AND(10&gt;=$K1483,10&lt;=IF($L1483="",12,$L1483),MOD(10-$K1483,$N1483)=0),$J1483,0)))</f>
        <v>0</v>
      </c>
      <c r="Y1483" s="19" t="n">
        <f aca="false">IF(OR($M1483="",$M1483="ERR",$J1483="",$K1483="",$N1483=""),0,IF($N1483=0,IF(AND(OR(11=7,11=12),11&gt;=$K1483,11&lt;=IF($L1483="",12,$L1483)),$J1483,0),IF(AND(11&gt;=$K1483,11&lt;=IF($L1483="",12,$L1483),MOD(11-$K1483,$N1483)=0),$J1483,0)))</f>
        <v>0</v>
      </c>
      <c r="Z1483" s="19" t="n">
        <f aca="false">IF(OR($M1483="",$M1483="ERR",$J1483="",$K1483="",$N1483=""),0,IF($N1483=0,IF(AND(OR(12=7,12=12),12&gt;=$K1483,12&lt;=IF($L1483="",12,$L1483)),$J1483,0),IF(AND(12&gt;=$K1483,12&lt;=IF($L1483="",12,$L1483),MOD(12-$K1483,$N1483)=0),$J1483,0)))</f>
        <v>0</v>
      </c>
      <c r="AA1483" s="36" t="n">
        <f aca="false">SUM(O1483:Z1483)</f>
        <v>0</v>
      </c>
      <c r="AB1483" s="15" t="str">
        <f aca="false">IF(AND($B1483="",$D1483="",$J1483=""),"",IF($B1483="","Falta código",IF(ISNA(MATCH($B1483,LST_COD,0)),"Código no registrado en Trabajadores",IF($E1483="","Concepto no está en el catálogo",IF($M1483="ERR","Retención de otro empleador: Origen = Otro empleador",IF(OR($J1483="",$K1483=""),"Falta monto o mes",IF(OR($K1483&lt;1,$K1483&gt;12),"Mes inicio inválido",IF(AND($L1483&lt;&gt;"",OR($L1483&lt;$K1483,$L1483&gt;12)),"Mes fin inválido",IF($N1483="","Falta frecuencia",IF(AND($G1483&lt;&gt;"Otro empleador",SUMPRODUCT(($O1483:$Z1483&lt;&gt;0)*(((COLUMN($O1483:$Z1483)-14)&lt;INDEX(Trabajadores!$M$6:$M$105,MATCH($B1483,LST_COD,0)))+((COLUMN($O1483:$Z1483)-14)&gt;INDEX(Trabajadores!$N$6:$N$105,MATCH($B1483,LST_COD,0)))))&gt;0),"Aviso: hay meses fuera del periodo laboral","OK"))))))))))</f>
        <v/>
      </c>
    </row>
    <row r="1484" customFormat="false" ht="15" hidden="false" customHeight="false" outlineLevel="0" collapsed="false">
      <c r="A1484" s="23" t="n">
        <v>1479</v>
      </c>
      <c r="B1484" s="7"/>
      <c r="C1484" s="35" t="str">
        <f aca="false">IF($B1484="","",IFERROR(INDEX(Trabajadores!$D$6:$D$105,MATCH($B1484,LST_COD,0)),"¿Código?"))</f>
        <v/>
      </c>
      <c r="D1484" s="30"/>
      <c r="E1484" s="9" t="str">
        <f aca="false">IF($D1484="","",IFERROR(VLOOKUP($D1484,CONC_TABLA,2,FALSE()),""))</f>
        <v/>
      </c>
      <c r="F1484" s="9" t="str">
        <f aca="false">IF($D1484="","",IFERROR(VLOOKUP($D1484,CONC_TABLA,3,FALSE()),""))</f>
        <v/>
      </c>
      <c r="G1484" s="30"/>
      <c r="H1484" s="30"/>
      <c r="I1484" s="30"/>
      <c r="J1484" s="29"/>
      <c r="K1484" s="28"/>
      <c r="L1484" s="28"/>
      <c r="M1484" s="9" t="str">
        <f aca="false">IF(OR($B1484="",$E1484=""),"",IF($E1484="INA","INA",IF($G1484="Otro empleador",IF($E1484="RET","RETO",IF($E1484="ORD","OTO","OTX")),IF($E1484="RET","ERR",$E1484))))</f>
        <v/>
      </c>
      <c r="N1484" s="9" t="str">
        <f aca="false">IF($I1484="","",IFERROR(VLOOKUP($I1484,FREC_TABLA,2,FALSE()),""))</f>
        <v/>
      </c>
      <c r="O1484" s="19" t="n">
        <f aca="false">IF(OR($M1484="",$M1484="ERR",$J1484="",$K1484="",$N1484=""),0,IF($N1484=0,IF(AND(OR(1=7,1=12),1&gt;=$K1484,1&lt;=IF($L1484="",12,$L1484)),$J1484,0),IF(AND(1&gt;=$K1484,1&lt;=IF($L1484="",12,$L1484),MOD(1-$K1484,$N1484)=0),$J1484,0)))</f>
        <v>0</v>
      </c>
      <c r="P1484" s="19" t="n">
        <f aca="false">IF(OR($M1484="",$M1484="ERR",$J1484="",$K1484="",$N1484=""),0,IF($N1484=0,IF(AND(OR(2=7,2=12),2&gt;=$K1484,2&lt;=IF($L1484="",12,$L1484)),$J1484,0),IF(AND(2&gt;=$K1484,2&lt;=IF($L1484="",12,$L1484),MOD(2-$K1484,$N1484)=0),$J1484,0)))</f>
        <v>0</v>
      </c>
      <c r="Q1484" s="19" t="n">
        <f aca="false">IF(OR($M1484="",$M1484="ERR",$J1484="",$K1484="",$N1484=""),0,IF($N1484=0,IF(AND(OR(3=7,3=12),3&gt;=$K1484,3&lt;=IF($L1484="",12,$L1484)),$J1484,0),IF(AND(3&gt;=$K1484,3&lt;=IF($L1484="",12,$L1484),MOD(3-$K1484,$N1484)=0),$J1484,0)))</f>
        <v>0</v>
      </c>
      <c r="R1484" s="19" t="n">
        <f aca="false">IF(OR($M1484="",$M1484="ERR",$J1484="",$K1484="",$N1484=""),0,IF($N1484=0,IF(AND(OR(4=7,4=12),4&gt;=$K1484,4&lt;=IF($L1484="",12,$L1484)),$J1484,0),IF(AND(4&gt;=$K1484,4&lt;=IF($L1484="",12,$L1484),MOD(4-$K1484,$N1484)=0),$J1484,0)))</f>
        <v>0</v>
      </c>
      <c r="S1484" s="19" t="n">
        <f aca="false">IF(OR($M1484="",$M1484="ERR",$J1484="",$K1484="",$N1484=""),0,IF($N1484=0,IF(AND(OR(5=7,5=12),5&gt;=$K1484,5&lt;=IF($L1484="",12,$L1484)),$J1484,0),IF(AND(5&gt;=$K1484,5&lt;=IF($L1484="",12,$L1484),MOD(5-$K1484,$N1484)=0),$J1484,0)))</f>
        <v>0</v>
      </c>
      <c r="T1484" s="19" t="n">
        <f aca="false">IF(OR($M1484="",$M1484="ERR",$J1484="",$K1484="",$N1484=""),0,IF($N1484=0,IF(AND(OR(6=7,6=12),6&gt;=$K1484,6&lt;=IF($L1484="",12,$L1484)),$J1484,0),IF(AND(6&gt;=$K1484,6&lt;=IF($L1484="",12,$L1484),MOD(6-$K1484,$N1484)=0),$J1484,0)))</f>
        <v>0</v>
      </c>
      <c r="U1484" s="19" t="n">
        <f aca="false">IF(OR($M1484="",$M1484="ERR",$J1484="",$K1484="",$N1484=""),0,IF($N1484=0,IF(AND(OR(7=7,7=12),7&gt;=$K1484,7&lt;=IF($L1484="",12,$L1484)),$J1484,0),IF(AND(7&gt;=$K1484,7&lt;=IF($L1484="",12,$L1484),MOD(7-$K1484,$N1484)=0),$J1484,0)))</f>
        <v>0</v>
      </c>
      <c r="V1484" s="19" t="n">
        <f aca="false">IF(OR($M1484="",$M1484="ERR",$J1484="",$K1484="",$N1484=""),0,IF($N1484=0,IF(AND(OR(8=7,8=12),8&gt;=$K1484,8&lt;=IF($L1484="",12,$L1484)),$J1484,0),IF(AND(8&gt;=$K1484,8&lt;=IF($L1484="",12,$L1484),MOD(8-$K1484,$N1484)=0),$J1484,0)))</f>
        <v>0</v>
      </c>
      <c r="W1484" s="19" t="n">
        <f aca="false">IF(OR($M1484="",$M1484="ERR",$J1484="",$K1484="",$N1484=""),0,IF($N1484=0,IF(AND(OR(9=7,9=12),9&gt;=$K1484,9&lt;=IF($L1484="",12,$L1484)),$J1484,0),IF(AND(9&gt;=$K1484,9&lt;=IF($L1484="",12,$L1484),MOD(9-$K1484,$N1484)=0),$J1484,0)))</f>
        <v>0</v>
      </c>
      <c r="X1484" s="19" t="n">
        <f aca="false">IF(OR($M1484="",$M1484="ERR",$J1484="",$K1484="",$N1484=""),0,IF($N1484=0,IF(AND(OR(10=7,10=12),10&gt;=$K1484,10&lt;=IF($L1484="",12,$L1484)),$J1484,0),IF(AND(10&gt;=$K1484,10&lt;=IF($L1484="",12,$L1484),MOD(10-$K1484,$N1484)=0),$J1484,0)))</f>
        <v>0</v>
      </c>
      <c r="Y1484" s="19" t="n">
        <f aca="false">IF(OR($M1484="",$M1484="ERR",$J1484="",$K1484="",$N1484=""),0,IF($N1484=0,IF(AND(OR(11=7,11=12),11&gt;=$K1484,11&lt;=IF($L1484="",12,$L1484)),$J1484,0),IF(AND(11&gt;=$K1484,11&lt;=IF($L1484="",12,$L1484),MOD(11-$K1484,$N1484)=0),$J1484,0)))</f>
        <v>0</v>
      </c>
      <c r="Z1484" s="19" t="n">
        <f aca="false">IF(OR($M1484="",$M1484="ERR",$J1484="",$K1484="",$N1484=""),0,IF($N1484=0,IF(AND(OR(12=7,12=12),12&gt;=$K1484,12&lt;=IF($L1484="",12,$L1484)),$J1484,0),IF(AND(12&gt;=$K1484,12&lt;=IF($L1484="",12,$L1484),MOD(12-$K1484,$N1484)=0),$J1484,0)))</f>
        <v>0</v>
      </c>
      <c r="AA1484" s="36" t="n">
        <f aca="false">SUM(O1484:Z1484)</f>
        <v>0</v>
      </c>
      <c r="AB1484" s="15" t="str">
        <f aca="false">IF(AND($B1484="",$D1484="",$J1484=""),"",IF($B1484="","Falta código",IF(ISNA(MATCH($B1484,LST_COD,0)),"Código no registrado en Trabajadores",IF($E1484="","Concepto no está en el catálogo",IF($M1484="ERR","Retención de otro empleador: Origen = Otro empleador",IF(OR($J1484="",$K1484=""),"Falta monto o mes",IF(OR($K1484&lt;1,$K1484&gt;12),"Mes inicio inválido",IF(AND($L1484&lt;&gt;"",OR($L1484&lt;$K1484,$L1484&gt;12)),"Mes fin inválido",IF($N1484="","Falta frecuencia",IF(AND($G1484&lt;&gt;"Otro empleador",SUMPRODUCT(($O1484:$Z1484&lt;&gt;0)*(((COLUMN($O1484:$Z1484)-14)&lt;INDEX(Trabajadores!$M$6:$M$105,MATCH($B1484,LST_COD,0)))+((COLUMN($O1484:$Z1484)-14)&gt;INDEX(Trabajadores!$N$6:$N$105,MATCH($B1484,LST_COD,0)))))&gt;0),"Aviso: hay meses fuera del periodo laboral","OK"))))))))))</f>
        <v/>
      </c>
    </row>
    <row r="1485" customFormat="false" ht="15" hidden="false" customHeight="false" outlineLevel="0" collapsed="false">
      <c r="A1485" s="23" t="n">
        <v>1480</v>
      </c>
      <c r="B1485" s="7"/>
      <c r="C1485" s="35" t="str">
        <f aca="false">IF($B1485="","",IFERROR(INDEX(Trabajadores!$D$6:$D$105,MATCH($B1485,LST_COD,0)),"¿Código?"))</f>
        <v/>
      </c>
      <c r="D1485" s="30"/>
      <c r="E1485" s="9" t="str">
        <f aca="false">IF($D1485="","",IFERROR(VLOOKUP($D1485,CONC_TABLA,2,FALSE()),""))</f>
        <v/>
      </c>
      <c r="F1485" s="9" t="str">
        <f aca="false">IF($D1485="","",IFERROR(VLOOKUP($D1485,CONC_TABLA,3,FALSE()),""))</f>
        <v/>
      </c>
      <c r="G1485" s="30"/>
      <c r="H1485" s="30"/>
      <c r="I1485" s="30"/>
      <c r="J1485" s="29"/>
      <c r="K1485" s="28"/>
      <c r="L1485" s="28"/>
      <c r="M1485" s="9" t="str">
        <f aca="false">IF(OR($B1485="",$E1485=""),"",IF($E1485="INA","INA",IF($G1485="Otro empleador",IF($E1485="RET","RETO",IF($E1485="ORD","OTO","OTX")),IF($E1485="RET","ERR",$E1485))))</f>
        <v/>
      </c>
      <c r="N1485" s="9" t="str">
        <f aca="false">IF($I1485="","",IFERROR(VLOOKUP($I1485,FREC_TABLA,2,FALSE()),""))</f>
        <v/>
      </c>
      <c r="O1485" s="19" t="n">
        <f aca="false">IF(OR($M1485="",$M1485="ERR",$J1485="",$K1485="",$N1485=""),0,IF($N1485=0,IF(AND(OR(1=7,1=12),1&gt;=$K1485,1&lt;=IF($L1485="",12,$L1485)),$J1485,0),IF(AND(1&gt;=$K1485,1&lt;=IF($L1485="",12,$L1485),MOD(1-$K1485,$N1485)=0),$J1485,0)))</f>
        <v>0</v>
      </c>
      <c r="P1485" s="19" t="n">
        <f aca="false">IF(OR($M1485="",$M1485="ERR",$J1485="",$K1485="",$N1485=""),0,IF($N1485=0,IF(AND(OR(2=7,2=12),2&gt;=$K1485,2&lt;=IF($L1485="",12,$L1485)),$J1485,0),IF(AND(2&gt;=$K1485,2&lt;=IF($L1485="",12,$L1485),MOD(2-$K1485,$N1485)=0),$J1485,0)))</f>
        <v>0</v>
      </c>
      <c r="Q1485" s="19" t="n">
        <f aca="false">IF(OR($M1485="",$M1485="ERR",$J1485="",$K1485="",$N1485=""),0,IF($N1485=0,IF(AND(OR(3=7,3=12),3&gt;=$K1485,3&lt;=IF($L1485="",12,$L1485)),$J1485,0),IF(AND(3&gt;=$K1485,3&lt;=IF($L1485="",12,$L1485),MOD(3-$K1485,$N1485)=0),$J1485,0)))</f>
        <v>0</v>
      </c>
      <c r="R1485" s="19" t="n">
        <f aca="false">IF(OR($M1485="",$M1485="ERR",$J1485="",$K1485="",$N1485=""),0,IF($N1485=0,IF(AND(OR(4=7,4=12),4&gt;=$K1485,4&lt;=IF($L1485="",12,$L1485)),$J1485,0),IF(AND(4&gt;=$K1485,4&lt;=IF($L1485="",12,$L1485),MOD(4-$K1485,$N1485)=0),$J1485,0)))</f>
        <v>0</v>
      </c>
      <c r="S1485" s="19" t="n">
        <f aca="false">IF(OR($M1485="",$M1485="ERR",$J1485="",$K1485="",$N1485=""),0,IF($N1485=0,IF(AND(OR(5=7,5=12),5&gt;=$K1485,5&lt;=IF($L1485="",12,$L1485)),$J1485,0),IF(AND(5&gt;=$K1485,5&lt;=IF($L1485="",12,$L1485),MOD(5-$K1485,$N1485)=0),$J1485,0)))</f>
        <v>0</v>
      </c>
      <c r="T1485" s="19" t="n">
        <f aca="false">IF(OR($M1485="",$M1485="ERR",$J1485="",$K1485="",$N1485=""),0,IF($N1485=0,IF(AND(OR(6=7,6=12),6&gt;=$K1485,6&lt;=IF($L1485="",12,$L1485)),$J1485,0),IF(AND(6&gt;=$K1485,6&lt;=IF($L1485="",12,$L1485),MOD(6-$K1485,$N1485)=0),$J1485,0)))</f>
        <v>0</v>
      </c>
      <c r="U1485" s="19" t="n">
        <f aca="false">IF(OR($M1485="",$M1485="ERR",$J1485="",$K1485="",$N1485=""),0,IF($N1485=0,IF(AND(OR(7=7,7=12),7&gt;=$K1485,7&lt;=IF($L1485="",12,$L1485)),$J1485,0),IF(AND(7&gt;=$K1485,7&lt;=IF($L1485="",12,$L1485),MOD(7-$K1485,$N1485)=0),$J1485,0)))</f>
        <v>0</v>
      </c>
      <c r="V1485" s="19" t="n">
        <f aca="false">IF(OR($M1485="",$M1485="ERR",$J1485="",$K1485="",$N1485=""),0,IF($N1485=0,IF(AND(OR(8=7,8=12),8&gt;=$K1485,8&lt;=IF($L1485="",12,$L1485)),$J1485,0),IF(AND(8&gt;=$K1485,8&lt;=IF($L1485="",12,$L1485),MOD(8-$K1485,$N1485)=0),$J1485,0)))</f>
        <v>0</v>
      </c>
      <c r="W1485" s="19" t="n">
        <f aca="false">IF(OR($M1485="",$M1485="ERR",$J1485="",$K1485="",$N1485=""),0,IF($N1485=0,IF(AND(OR(9=7,9=12),9&gt;=$K1485,9&lt;=IF($L1485="",12,$L1485)),$J1485,0),IF(AND(9&gt;=$K1485,9&lt;=IF($L1485="",12,$L1485),MOD(9-$K1485,$N1485)=0),$J1485,0)))</f>
        <v>0</v>
      </c>
      <c r="X1485" s="19" t="n">
        <f aca="false">IF(OR($M1485="",$M1485="ERR",$J1485="",$K1485="",$N1485=""),0,IF($N1485=0,IF(AND(OR(10=7,10=12),10&gt;=$K1485,10&lt;=IF($L1485="",12,$L1485)),$J1485,0),IF(AND(10&gt;=$K1485,10&lt;=IF($L1485="",12,$L1485),MOD(10-$K1485,$N1485)=0),$J1485,0)))</f>
        <v>0</v>
      </c>
      <c r="Y1485" s="19" t="n">
        <f aca="false">IF(OR($M1485="",$M1485="ERR",$J1485="",$K1485="",$N1485=""),0,IF($N1485=0,IF(AND(OR(11=7,11=12),11&gt;=$K1485,11&lt;=IF($L1485="",12,$L1485)),$J1485,0),IF(AND(11&gt;=$K1485,11&lt;=IF($L1485="",12,$L1485),MOD(11-$K1485,$N1485)=0),$J1485,0)))</f>
        <v>0</v>
      </c>
      <c r="Z1485" s="19" t="n">
        <f aca="false">IF(OR($M1485="",$M1485="ERR",$J1485="",$K1485="",$N1485=""),0,IF($N1485=0,IF(AND(OR(12=7,12=12),12&gt;=$K1485,12&lt;=IF($L1485="",12,$L1485)),$J1485,0),IF(AND(12&gt;=$K1485,12&lt;=IF($L1485="",12,$L1485),MOD(12-$K1485,$N1485)=0),$J1485,0)))</f>
        <v>0</v>
      </c>
      <c r="AA1485" s="36" t="n">
        <f aca="false">SUM(O1485:Z1485)</f>
        <v>0</v>
      </c>
      <c r="AB1485" s="15" t="str">
        <f aca="false">IF(AND($B1485="",$D1485="",$J1485=""),"",IF($B1485="","Falta código",IF(ISNA(MATCH($B1485,LST_COD,0)),"Código no registrado en Trabajadores",IF($E1485="","Concepto no está en el catálogo",IF($M1485="ERR","Retención de otro empleador: Origen = Otro empleador",IF(OR($J1485="",$K1485=""),"Falta monto o mes",IF(OR($K1485&lt;1,$K1485&gt;12),"Mes inicio inválido",IF(AND($L1485&lt;&gt;"",OR($L1485&lt;$K1485,$L1485&gt;12)),"Mes fin inválido",IF($N1485="","Falta frecuencia",IF(AND($G1485&lt;&gt;"Otro empleador",SUMPRODUCT(($O1485:$Z1485&lt;&gt;0)*(((COLUMN($O1485:$Z1485)-14)&lt;INDEX(Trabajadores!$M$6:$M$105,MATCH($B1485,LST_COD,0)))+((COLUMN($O1485:$Z1485)-14)&gt;INDEX(Trabajadores!$N$6:$N$105,MATCH($B1485,LST_COD,0)))))&gt;0),"Aviso: hay meses fuera del periodo laboral","OK"))))))))))</f>
        <v/>
      </c>
    </row>
    <row r="1486" customFormat="false" ht="15" hidden="false" customHeight="false" outlineLevel="0" collapsed="false">
      <c r="A1486" s="23" t="n">
        <v>1481</v>
      </c>
      <c r="B1486" s="7"/>
      <c r="C1486" s="35" t="str">
        <f aca="false">IF($B1486="","",IFERROR(INDEX(Trabajadores!$D$6:$D$105,MATCH($B1486,LST_COD,0)),"¿Código?"))</f>
        <v/>
      </c>
      <c r="D1486" s="30"/>
      <c r="E1486" s="9" t="str">
        <f aca="false">IF($D1486="","",IFERROR(VLOOKUP($D1486,CONC_TABLA,2,FALSE()),""))</f>
        <v/>
      </c>
      <c r="F1486" s="9" t="str">
        <f aca="false">IF($D1486="","",IFERROR(VLOOKUP($D1486,CONC_TABLA,3,FALSE()),""))</f>
        <v/>
      </c>
      <c r="G1486" s="30"/>
      <c r="H1486" s="30"/>
      <c r="I1486" s="30"/>
      <c r="J1486" s="29"/>
      <c r="K1486" s="28"/>
      <c r="L1486" s="28"/>
      <c r="M1486" s="9" t="str">
        <f aca="false">IF(OR($B1486="",$E1486=""),"",IF($E1486="INA","INA",IF($G1486="Otro empleador",IF($E1486="RET","RETO",IF($E1486="ORD","OTO","OTX")),IF($E1486="RET","ERR",$E1486))))</f>
        <v/>
      </c>
      <c r="N1486" s="9" t="str">
        <f aca="false">IF($I1486="","",IFERROR(VLOOKUP($I1486,FREC_TABLA,2,FALSE()),""))</f>
        <v/>
      </c>
      <c r="O1486" s="19" t="n">
        <f aca="false">IF(OR($M1486="",$M1486="ERR",$J1486="",$K1486="",$N1486=""),0,IF($N1486=0,IF(AND(OR(1=7,1=12),1&gt;=$K1486,1&lt;=IF($L1486="",12,$L1486)),$J1486,0),IF(AND(1&gt;=$K1486,1&lt;=IF($L1486="",12,$L1486),MOD(1-$K1486,$N1486)=0),$J1486,0)))</f>
        <v>0</v>
      </c>
      <c r="P1486" s="19" t="n">
        <f aca="false">IF(OR($M1486="",$M1486="ERR",$J1486="",$K1486="",$N1486=""),0,IF($N1486=0,IF(AND(OR(2=7,2=12),2&gt;=$K1486,2&lt;=IF($L1486="",12,$L1486)),$J1486,0),IF(AND(2&gt;=$K1486,2&lt;=IF($L1486="",12,$L1486),MOD(2-$K1486,$N1486)=0),$J1486,0)))</f>
        <v>0</v>
      </c>
      <c r="Q1486" s="19" t="n">
        <f aca="false">IF(OR($M1486="",$M1486="ERR",$J1486="",$K1486="",$N1486=""),0,IF($N1486=0,IF(AND(OR(3=7,3=12),3&gt;=$K1486,3&lt;=IF($L1486="",12,$L1486)),$J1486,0),IF(AND(3&gt;=$K1486,3&lt;=IF($L1486="",12,$L1486),MOD(3-$K1486,$N1486)=0),$J1486,0)))</f>
        <v>0</v>
      </c>
      <c r="R1486" s="19" t="n">
        <f aca="false">IF(OR($M1486="",$M1486="ERR",$J1486="",$K1486="",$N1486=""),0,IF($N1486=0,IF(AND(OR(4=7,4=12),4&gt;=$K1486,4&lt;=IF($L1486="",12,$L1486)),$J1486,0),IF(AND(4&gt;=$K1486,4&lt;=IF($L1486="",12,$L1486),MOD(4-$K1486,$N1486)=0),$J1486,0)))</f>
        <v>0</v>
      </c>
      <c r="S1486" s="19" t="n">
        <f aca="false">IF(OR($M1486="",$M1486="ERR",$J1486="",$K1486="",$N1486=""),0,IF($N1486=0,IF(AND(OR(5=7,5=12),5&gt;=$K1486,5&lt;=IF($L1486="",12,$L1486)),$J1486,0),IF(AND(5&gt;=$K1486,5&lt;=IF($L1486="",12,$L1486),MOD(5-$K1486,$N1486)=0),$J1486,0)))</f>
        <v>0</v>
      </c>
      <c r="T1486" s="19" t="n">
        <f aca="false">IF(OR($M1486="",$M1486="ERR",$J1486="",$K1486="",$N1486=""),0,IF($N1486=0,IF(AND(OR(6=7,6=12),6&gt;=$K1486,6&lt;=IF($L1486="",12,$L1486)),$J1486,0),IF(AND(6&gt;=$K1486,6&lt;=IF($L1486="",12,$L1486),MOD(6-$K1486,$N1486)=0),$J1486,0)))</f>
        <v>0</v>
      </c>
      <c r="U1486" s="19" t="n">
        <f aca="false">IF(OR($M1486="",$M1486="ERR",$J1486="",$K1486="",$N1486=""),0,IF($N1486=0,IF(AND(OR(7=7,7=12),7&gt;=$K1486,7&lt;=IF($L1486="",12,$L1486)),$J1486,0),IF(AND(7&gt;=$K1486,7&lt;=IF($L1486="",12,$L1486),MOD(7-$K1486,$N1486)=0),$J1486,0)))</f>
        <v>0</v>
      </c>
      <c r="V1486" s="19" t="n">
        <f aca="false">IF(OR($M1486="",$M1486="ERR",$J1486="",$K1486="",$N1486=""),0,IF($N1486=0,IF(AND(OR(8=7,8=12),8&gt;=$K1486,8&lt;=IF($L1486="",12,$L1486)),$J1486,0),IF(AND(8&gt;=$K1486,8&lt;=IF($L1486="",12,$L1486),MOD(8-$K1486,$N1486)=0),$J1486,0)))</f>
        <v>0</v>
      </c>
      <c r="W1486" s="19" t="n">
        <f aca="false">IF(OR($M1486="",$M1486="ERR",$J1486="",$K1486="",$N1486=""),0,IF($N1486=0,IF(AND(OR(9=7,9=12),9&gt;=$K1486,9&lt;=IF($L1486="",12,$L1486)),$J1486,0),IF(AND(9&gt;=$K1486,9&lt;=IF($L1486="",12,$L1486),MOD(9-$K1486,$N1486)=0),$J1486,0)))</f>
        <v>0</v>
      </c>
      <c r="X1486" s="19" t="n">
        <f aca="false">IF(OR($M1486="",$M1486="ERR",$J1486="",$K1486="",$N1486=""),0,IF($N1486=0,IF(AND(OR(10=7,10=12),10&gt;=$K1486,10&lt;=IF($L1486="",12,$L1486)),$J1486,0),IF(AND(10&gt;=$K1486,10&lt;=IF($L1486="",12,$L1486),MOD(10-$K1486,$N1486)=0),$J1486,0)))</f>
        <v>0</v>
      </c>
      <c r="Y1486" s="19" t="n">
        <f aca="false">IF(OR($M1486="",$M1486="ERR",$J1486="",$K1486="",$N1486=""),0,IF($N1486=0,IF(AND(OR(11=7,11=12),11&gt;=$K1486,11&lt;=IF($L1486="",12,$L1486)),$J1486,0),IF(AND(11&gt;=$K1486,11&lt;=IF($L1486="",12,$L1486),MOD(11-$K1486,$N1486)=0),$J1486,0)))</f>
        <v>0</v>
      </c>
      <c r="Z1486" s="19" t="n">
        <f aca="false">IF(OR($M1486="",$M1486="ERR",$J1486="",$K1486="",$N1486=""),0,IF($N1486=0,IF(AND(OR(12=7,12=12),12&gt;=$K1486,12&lt;=IF($L1486="",12,$L1486)),$J1486,0),IF(AND(12&gt;=$K1486,12&lt;=IF($L1486="",12,$L1486),MOD(12-$K1486,$N1486)=0),$J1486,0)))</f>
        <v>0</v>
      </c>
      <c r="AA1486" s="36" t="n">
        <f aca="false">SUM(O1486:Z1486)</f>
        <v>0</v>
      </c>
      <c r="AB1486" s="15" t="str">
        <f aca="false">IF(AND($B1486="",$D1486="",$J1486=""),"",IF($B1486="","Falta código",IF(ISNA(MATCH($B1486,LST_COD,0)),"Código no registrado en Trabajadores",IF($E1486="","Concepto no está en el catálogo",IF($M1486="ERR","Retención de otro empleador: Origen = Otro empleador",IF(OR($J1486="",$K1486=""),"Falta monto o mes",IF(OR($K1486&lt;1,$K1486&gt;12),"Mes inicio inválido",IF(AND($L1486&lt;&gt;"",OR($L1486&lt;$K1486,$L1486&gt;12)),"Mes fin inválido",IF($N1486="","Falta frecuencia",IF(AND($G1486&lt;&gt;"Otro empleador",SUMPRODUCT(($O1486:$Z1486&lt;&gt;0)*(((COLUMN($O1486:$Z1486)-14)&lt;INDEX(Trabajadores!$M$6:$M$105,MATCH($B1486,LST_COD,0)))+((COLUMN($O1486:$Z1486)-14)&gt;INDEX(Trabajadores!$N$6:$N$105,MATCH($B1486,LST_COD,0)))))&gt;0),"Aviso: hay meses fuera del periodo laboral","OK"))))))))))</f>
        <v/>
      </c>
    </row>
    <row r="1487" customFormat="false" ht="15" hidden="false" customHeight="false" outlineLevel="0" collapsed="false">
      <c r="A1487" s="23" t="n">
        <v>1482</v>
      </c>
      <c r="B1487" s="7"/>
      <c r="C1487" s="35" t="str">
        <f aca="false">IF($B1487="","",IFERROR(INDEX(Trabajadores!$D$6:$D$105,MATCH($B1487,LST_COD,0)),"¿Código?"))</f>
        <v/>
      </c>
      <c r="D1487" s="30"/>
      <c r="E1487" s="9" t="str">
        <f aca="false">IF($D1487="","",IFERROR(VLOOKUP($D1487,CONC_TABLA,2,FALSE()),""))</f>
        <v/>
      </c>
      <c r="F1487" s="9" t="str">
        <f aca="false">IF($D1487="","",IFERROR(VLOOKUP($D1487,CONC_TABLA,3,FALSE()),""))</f>
        <v/>
      </c>
      <c r="G1487" s="30"/>
      <c r="H1487" s="30"/>
      <c r="I1487" s="30"/>
      <c r="J1487" s="29"/>
      <c r="K1487" s="28"/>
      <c r="L1487" s="28"/>
      <c r="M1487" s="9" t="str">
        <f aca="false">IF(OR($B1487="",$E1487=""),"",IF($E1487="INA","INA",IF($G1487="Otro empleador",IF($E1487="RET","RETO",IF($E1487="ORD","OTO","OTX")),IF($E1487="RET","ERR",$E1487))))</f>
        <v/>
      </c>
      <c r="N1487" s="9" t="str">
        <f aca="false">IF($I1487="","",IFERROR(VLOOKUP($I1487,FREC_TABLA,2,FALSE()),""))</f>
        <v/>
      </c>
      <c r="O1487" s="19" t="n">
        <f aca="false">IF(OR($M1487="",$M1487="ERR",$J1487="",$K1487="",$N1487=""),0,IF($N1487=0,IF(AND(OR(1=7,1=12),1&gt;=$K1487,1&lt;=IF($L1487="",12,$L1487)),$J1487,0),IF(AND(1&gt;=$K1487,1&lt;=IF($L1487="",12,$L1487),MOD(1-$K1487,$N1487)=0),$J1487,0)))</f>
        <v>0</v>
      </c>
      <c r="P1487" s="19" t="n">
        <f aca="false">IF(OR($M1487="",$M1487="ERR",$J1487="",$K1487="",$N1487=""),0,IF($N1487=0,IF(AND(OR(2=7,2=12),2&gt;=$K1487,2&lt;=IF($L1487="",12,$L1487)),$J1487,0),IF(AND(2&gt;=$K1487,2&lt;=IF($L1487="",12,$L1487),MOD(2-$K1487,$N1487)=0),$J1487,0)))</f>
        <v>0</v>
      </c>
      <c r="Q1487" s="19" t="n">
        <f aca="false">IF(OR($M1487="",$M1487="ERR",$J1487="",$K1487="",$N1487=""),0,IF($N1487=0,IF(AND(OR(3=7,3=12),3&gt;=$K1487,3&lt;=IF($L1487="",12,$L1487)),$J1487,0),IF(AND(3&gt;=$K1487,3&lt;=IF($L1487="",12,$L1487),MOD(3-$K1487,$N1487)=0),$J1487,0)))</f>
        <v>0</v>
      </c>
      <c r="R1487" s="19" t="n">
        <f aca="false">IF(OR($M1487="",$M1487="ERR",$J1487="",$K1487="",$N1487=""),0,IF($N1487=0,IF(AND(OR(4=7,4=12),4&gt;=$K1487,4&lt;=IF($L1487="",12,$L1487)),$J1487,0),IF(AND(4&gt;=$K1487,4&lt;=IF($L1487="",12,$L1487),MOD(4-$K1487,$N1487)=0),$J1487,0)))</f>
        <v>0</v>
      </c>
      <c r="S1487" s="19" t="n">
        <f aca="false">IF(OR($M1487="",$M1487="ERR",$J1487="",$K1487="",$N1487=""),0,IF($N1487=0,IF(AND(OR(5=7,5=12),5&gt;=$K1487,5&lt;=IF($L1487="",12,$L1487)),$J1487,0),IF(AND(5&gt;=$K1487,5&lt;=IF($L1487="",12,$L1487),MOD(5-$K1487,$N1487)=0),$J1487,0)))</f>
        <v>0</v>
      </c>
      <c r="T1487" s="19" t="n">
        <f aca="false">IF(OR($M1487="",$M1487="ERR",$J1487="",$K1487="",$N1487=""),0,IF($N1487=0,IF(AND(OR(6=7,6=12),6&gt;=$K1487,6&lt;=IF($L1487="",12,$L1487)),$J1487,0),IF(AND(6&gt;=$K1487,6&lt;=IF($L1487="",12,$L1487),MOD(6-$K1487,$N1487)=0),$J1487,0)))</f>
        <v>0</v>
      </c>
      <c r="U1487" s="19" t="n">
        <f aca="false">IF(OR($M1487="",$M1487="ERR",$J1487="",$K1487="",$N1487=""),0,IF($N1487=0,IF(AND(OR(7=7,7=12),7&gt;=$K1487,7&lt;=IF($L1487="",12,$L1487)),$J1487,0),IF(AND(7&gt;=$K1487,7&lt;=IF($L1487="",12,$L1487),MOD(7-$K1487,$N1487)=0),$J1487,0)))</f>
        <v>0</v>
      </c>
      <c r="V1487" s="19" t="n">
        <f aca="false">IF(OR($M1487="",$M1487="ERR",$J1487="",$K1487="",$N1487=""),0,IF($N1487=0,IF(AND(OR(8=7,8=12),8&gt;=$K1487,8&lt;=IF($L1487="",12,$L1487)),$J1487,0),IF(AND(8&gt;=$K1487,8&lt;=IF($L1487="",12,$L1487),MOD(8-$K1487,$N1487)=0),$J1487,0)))</f>
        <v>0</v>
      </c>
      <c r="W1487" s="19" t="n">
        <f aca="false">IF(OR($M1487="",$M1487="ERR",$J1487="",$K1487="",$N1487=""),0,IF($N1487=0,IF(AND(OR(9=7,9=12),9&gt;=$K1487,9&lt;=IF($L1487="",12,$L1487)),$J1487,0),IF(AND(9&gt;=$K1487,9&lt;=IF($L1487="",12,$L1487),MOD(9-$K1487,$N1487)=0),$J1487,0)))</f>
        <v>0</v>
      </c>
      <c r="X1487" s="19" t="n">
        <f aca="false">IF(OR($M1487="",$M1487="ERR",$J1487="",$K1487="",$N1487=""),0,IF($N1487=0,IF(AND(OR(10=7,10=12),10&gt;=$K1487,10&lt;=IF($L1487="",12,$L1487)),$J1487,0),IF(AND(10&gt;=$K1487,10&lt;=IF($L1487="",12,$L1487),MOD(10-$K1487,$N1487)=0),$J1487,0)))</f>
        <v>0</v>
      </c>
      <c r="Y1487" s="19" t="n">
        <f aca="false">IF(OR($M1487="",$M1487="ERR",$J1487="",$K1487="",$N1487=""),0,IF($N1487=0,IF(AND(OR(11=7,11=12),11&gt;=$K1487,11&lt;=IF($L1487="",12,$L1487)),$J1487,0),IF(AND(11&gt;=$K1487,11&lt;=IF($L1487="",12,$L1487),MOD(11-$K1487,$N1487)=0),$J1487,0)))</f>
        <v>0</v>
      </c>
      <c r="Z1487" s="19" t="n">
        <f aca="false">IF(OR($M1487="",$M1487="ERR",$J1487="",$K1487="",$N1487=""),0,IF($N1487=0,IF(AND(OR(12=7,12=12),12&gt;=$K1487,12&lt;=IF($L1487="",12,$L1487)),$J1487,0),IF(AND(12&gt;=$K1487,12&lt;=IF($L1487="",12,$L1487),MOD(12-$K1487,$N1487)=0),$J1487,0)))</f>
        <v>0</v>
      </c>
      <c r="AA1487" s="36" t="n">
        <f aca="false">SUM(O1487:Z1487)</f>
        <v>0</v>
      </c>
      <c r="AB1487" s="15" t="str">
        <f aca="false">IF(AND($B1487="",$D1487="",$J1487=""),"",IF($B1487="","Falta código",IF(ISNA(MATCH($B1487,LST_COD,0)),"Código no registrado en Trabajadores",IF($E1487="","Concepto no está en el catálogo",IF($M1487="ERR","Retención de otro empleador: Origen = Otro empleador",IF(OR($J1487="",$K1487=""),"Falta monto o mes",IF(OR($K1487&lt;1,$K1487&gt;12),"Mes inicio inválido",IF(AND($L1487&lt;&gt;"",OR($L1487&lt;$K1487,$L1487&gt;12)),"Mes fin inválido",IF($N1487="","Falta frecuencia",IF(AND($G1487&lt;&gt;"Otro empleador",SUMPRODUCT(($O1487:$Z1487&lt;&gt;0)*(((COLUMN($O1487:$Z1487)-14)&lt;INDEX(Trabajadores!$M$6:$M$105,MATCH($B1487,LST_COD,0)))+((COLUMN($O1487:$Z1487)-14)&gt;INDEX(Trabajadores!$N$6:$N$105,MATCH($B1487,LST_COD,0)))))&gt;0),"Aviso: hay meses fuera del periodo laboral","OK"))))))))))</f>
        <v/>
      </c>
    </row>
    <row r="1488" customFormat="false" ht="15" hidden="false" customHeight="false" outlineLevel="0" collapsed="false">
      <c r="A1488" s="23" t="n">
        <v>1483</v>
      </c>
      <c r="B1488" s="7"/>
      <c r="C1488" s="35" t="str">
        <f aca="false">IF($B1488="","",IFERROR(INDEX(Trabajadores!$D$6:$D$105,MATCH($B1488,LST_COD,0)),"¿Código?"))</f>
        <v/>
      </c>
      <c r="D1488" s="30"/>
      <c r="E1488" s="9" t="str">
        <f aca="false">IF($D1488="","",IFERROR(VLOOKUP($D1488,CONC_TABLA,2,FALSE()),""))</f>
        <v/>
      </c>
      <c r="F1488" s="9" t="str">
        <f aca="false">IF($D1488="","",IFERROR(VLOOKUP($D1488,CONC_TABLA,3,FALSE()),""))</f>
        <v/>
      </c>
      <c r="G1488" s="30"/>
      <c r="H1488" s="30"/>
      <c r="I1488" s="30"/>
      <c r="J1488" s="29"/>
      <c r="K1488" s="28"/>
      <c r="L1488" s="28"/>
      <c r="M1488" s="9" t="str">
        <f aca="false">IF(OR($B1488="",$E1488=""),"",IF($E1488="INA","INA",IF($G1488="Otro empleador",IF($E1488="RET","RETO",IF($E1488="ORD","OTO","OTX")),IF($E1488="RET","ERR",$E1488))))</f>
        <v/>
      </c>
      <c r="N1488" s="9" t="str">
        <f aca="false">IF($I1488="","",IFERROR(VLOOKUP($I1488,FREC_TABLA,2,FALSE()),""))</f>
        <v/>
      </c>
      <c r="O1488" s="19" t="n">
        <f aca="false">IF(OR($M1488="",$M1488="ERR",$J1488="",$K1488="",$N1488=""),0,IF($N1488=0,IF(AND(OR(1=7,1=12),1&gt;=$K1488,1&lt;=IF($L1488="",12,$L1488)),$J1488,0),IF(AND(1&gt;=$K1488,1&lt;=IF($L1488="",12,$L1488),MOD(1-$K1488,$N1488)=0),$J1488,0)))</f>
        <v>0</v>
      </c>
      <c r="P1488" s="19" t="n">
        <f aca="false">IF(OR($M1488="",$M1488="ERR",$J1488="",$K1488="",$N1488=""),0,IF($N1488=0,IF(AND(OR(2=7,2=12),2&gt;=$K1488,2&lt;=IF($L1488="",12,$L1488)),$J1488,0),IF(AND(2&gt;=$K1488,2&lt;=IF($L1488="",12,$L1488),MOD(2-$K1488,$N1488)=0),$J1488,0)))</f>
        <v>0</v>
      </c>
      <c r="Q1488" s="19" t="n">
        <f aca="false">IF(OR($M1488="",$M1488="ERR",$J1488="",$K1488="",$N1488=""),0,IF($N1488=0,IF(AND(OR(3=7,3=12),3&gt;=$K1488,3&lt;=IF($L1488="",12,$L1488)),$J1488,0),IF(AND(3&gt;=$K1488,3&lt;=IF($L1488="",12,$L1488),MOD(3-$K1488,$N1488)=0),$J1488,0)))</f>
        <v>0</v>
      </c>
      <c r="R1488" s="19" t="n">
        <f aca="false">IF(OR($M1488="",$M1488="ERR",$J1488="",$K1488="",$N1488=""),0,IF($N1488=0,IF(AND(OR(4=7,4=12),4&gt;=$K1488,4&lt;=IF($L1488="",12,$L1488)),$J1488,0),IF(AND(4&gt;=$K1488,4&lt;=IF($L1488="",12,$L1488),MOD(4-$K1488,$N1488)=0),$J1488,0)))</f>
        <v>0</v>
      </c>
      <c r="S1488" s="19" t="n">
        <f aca="false">IF(OR($M1488="",$M1488="ERR",$J1488="",$K1488="",$N1488=""),0,IF($N1488=0,IF(AND(OR(5=7,5=12),5&gt;=$K1488,5&lt;=IF($L1488="",12,$L1488)),$J1488,0),IF(AND(5&gt;=$K1488,5&lt;=IF($L1488="",12,$L1488),MOD(5-$K1488,$N1488)=0),$J1488,0)))</f>
        <v>0</v>
      </c>
      <c r="T1488" s="19" t="n">
        <f aca="false">IF(OR($M1488="",$M1488="ERR",$J1488="",$K1488="",$N1488=""),0,IF($N1488=0,IF(AND(OR(6=7,6=12),6&gt;=$K1488,6&lt;=IF($L1488="",12,$L1488)),$J1488,0),IF(AND(6&gt;=$K1488,6&lt;=IF($L1488="",12,$L1488),MOD(6-$K1488,$N1488)=0),$J1488,0)))</f>
        <v>0</v>
      </c>
      <c r="U1488" s="19" t="n">
        <f aca="false">IF(OR($M1488="",$M1488="ERR",$J1488="",$K1488="",$N1488=""),0,IF($N1488=0,IF(AND(OR(7=7,7=12),7&gt;=$K1488,7&lt;=IF($L1488="",12,$L1488)),$J1488,0),IF(AND(7&gt;=$K1488,7&lt;=IF($L1488="",12,$L1488),MOD(7-$K1488,$N1488)=0),$J1488,0)))</f>
        <v>0</v>
      </c>
      <c r="V1488" s="19" t="n">
        <f aca="false">IF(OR($M1488="",$M1488="ERR",$J1488="",$K1488="",$N1488=""),0,IF($N1488=0,IF(AND(OR(8=7,8=12),8&gt;=$K1488,8&lt;=IF($L1488="",12,$L1488)),$J1488,0),IF(AND(8&gt;=$K1488,8&lt;=IF($L1488="",12,$L1488),MOD(8-$K1488,$N1488)=0),$J1488,0)))</f>
        <v>0</v>
      </c>
      <c r="W1488" s="19" t="n">
        <f aca="false">IF(OR($M1488="",$M1488="ERR",$J1488="",$K1488="",$N1488=""),0,IF($N1488=0,IF(AND(OR(9=7,9=12),9&gt;=$K1488,9&lt;=IF($L1488="",12,$L1488)),$J1488,0),IF(AND(9&gt;=$K1488,9&lt;=IF($L1488="",12,$L1488),MOD(9-$K1488,$N1488)=0),$J1488,0)))</f>
        <v>0</v>
      </c>
      <c r="X1488" s="19" t="n">
        <f aca="false">IF(OR($M1488="",$M1488="ERR",$J1488="",$K1488="",$N1488=""),0,IF($N1488=0,IF(AND(OR(10=7,10=12),10&gt;=$K1488,10&lt;=IF($L1488="",12,$L1488)),$J1488,0),IF(AND(10&gt;=$K1488,10&lt;=IF($L1488="",12,$L1488),MOD(10-$K1488,$N1488)=0),$J1488,0)))</f>
        <v>0</v>
      </c>
      <c r="Y1488" s="19" t="n">
        <f aca="false">IF(OR($M1488="",$M1488="ERR",$J1488="",$K1488="",$N1488=""),0,IF($N1488=0,IF(AND(OR(11=7,11=12),11&gt;=$K1488,11&lt;=IF($L1488="",12,$L1488)),$J1488,0),IF(AND(11&gt;=$K1488,11&lt;=IF($L1488="",12,$L1488),MOD(11-$K1488,$N1488)=0),$J1488,0)))</f>
        <v>0</v>
      </c>
      <c r="Z1488" s="19" t="n">
        <f aca="false">IF(OR($M1488="",$M1488="ERR",$J1488="",$K1488="",$N1488=""),0,IF($N1488=0,IF(AND(OR(12=7,12=12),12&gt;=$K1488,12&lt;=IF($L1488="",12,$L1488)),$J1488,0),IF(AND(12&gt;=$K1488,12&lt;=IF($L1488="",12,$L1488),MOD(12-$K1488,$N1488)=0),$J1488,0)))</f>
        <v>0</v>
      </c>
      <c r="AA1488" s="36" t="n">
        <f aca="false">SUM(O1488:Z1488)</f>
        <v>0</v>
      </c>
      <c r="AB1488" s="15" t="str">
        <f aca="false">IF(AND($B1488="",$D1488="",$J1488=""),"",IF($B1488="","Falta código",IF(ISNA(MATCH($B1488,LST_COD,0)),"Código no registrado en Trabajadores",IF($E1488="","Concepto no está en el catálogo",IF($M1488="ERR","Retención de otro empleador: Origen = Otro empleador",IF(OR($J1488="",$K1488=""),"Falta monto o mes",IF(OR($K1488&lt;1,$K1488&gt;12),"Mes inicio inválido",IF(AND($L1488&lt;&gt;"",OR($L1488&lt;$K1488,$L1488&gt;12)),"Mes fin inválido",IF($N1488="","Falta frecuencia",IF(AND($G1488&lt;&gt;"Otro empleador",SUMPRODUCT(($O1488:$Z1488&lt;&gt;0)*(((COLUMN($O1488:$Z1488)-14)&lt;INDEX(Trabajadores!$M$6:$M$105,MATCH($B1488,LST_COD,0)))+((COLUMN($O1488:$Z1488)-14)&gt;INDEX(Trabajadores!$N$6:$N$105,MATCH($B1488,LST_COD,0)))))&gt;0),"Aviso: hay meses fuera del periodo laboral","OK"))))))))))</f>
        <v/>
      </c>
    </row>
    <row r="1489" customFormat="false" ht="15" hidden="false" customHeight="false" outlineLevel="0" collapsed="false">
      <c r="A1489" s="23" t="n">
        <v>1484</v>
      </c>
      <c r="B1489" s="7"/>
      <c r="C1489" s="35" t="str">
        <f aca="false">IF($B1489="","",IFERROR(INDEX(Trabajadores!$D$6:$D$105,MATCH($B1489,LST_COD,0)),"¿Código?"))</f>
        <v/>
      </c>
      <c r="D1489" s="30"/>
      <c r="E1489" s="9" t="str">
        <f aca="false">IF($D1489="","",IFERROR(VLOOKUP($D1489,CONC_TABLA,2,FALSE()),""))</f>
        <v/>
      </c>
      <c r="F1489" s="9" t="str">
        <f aca="false">IF($D1489="","",IFERROR(VLOOKUP($D1489,CONC_TABLA,3,FALSE()),""))</f>
        <v/>
      </c>
      <c r="G1489" s="30"/>
      <c r="H1489" s="30"/>
      <c r="I1489" s="30"/>
      <c r="J1489" s="29"/>
      <c r="K1489" s="28"/>
      <c r="L1489" s="28"/>
      <c r="M1489" s="9" t="str">
        <f aca="false">IF(OR($B1489="",$E1489=""),"",IF($E1489="INA","INA",IF($G1489="Otro empleador",IF($E1489="RET","RETO",IF($E1489="ORD","OTO","OTX")),IF($E1489="RET","ERR",$E1489))))</f>
        <v/>
      </c>
      <c r="N1489" s="9" t="str">
        <f aca="false">IF($I1489="","",IFERROR(VLOOKUP($I1489,FREC_TABLA,2,FALSE()),""))</f>
        <v/>
      </c>
      <c r="O1489" s="19" t="n">
        <f aca="false">IF(OR($M1489="",$M1489="ERR",$J1489="",$K1489="",$N1489=""),0,IF($N1489=0,IF(AND(OR(1=7,1=12),1&gt;=$K1489,1&lt;=IF($L1489="",12,$L1489)),$J1489,0),IF(AND(1&gt;=$K1489,1&lt;=IF($L1489="",12,$L1489),MOD(1-$K1489,$N1489)=0),$J1489,0)))</f>
        <v>0</v>
      </c>
      <c r="P1489" s="19" t="n">
        <f aca="false">IF(OR($M1489="",$M1489="ERR",$J1489="",$K1489="",$N1489=""),0,IF($N1489=0,IF(AND(OR(2=7,2=12),2&gt;=$K1489,2&lt;=IF($L1489="",12,$L1489)),$J1489,0),IF(AND(2&gt;=$K1489,2&lt;=IF($L1489="",12,$L1489),MOD(2-$K1489,$N1489)=0),$J1489,0)))</f>
        <v>0</v>
      </c>
      <c r="Q1489" s="19" t="n">
        <f aca="false">IF(OR($M1489="",$M1489="ERR",$J1489="",$K1489="",$N1489=""),0,IF($N1489=0,IF(AND(OR(3=7,3=12),3&gt;=$K1489,3&lt;=IF($L1489="",12,$L1489)),$J1489,0),IF(AND(3&gt;=$K1489,3&lt;=IF($L1489="",12,$L1489),MOD(3-$K1489,$N1489)=0),$J1489,0)))</f>
        <v>0</v>
      </c>
      <c r="R1489" s="19" t="n">
        <f aca="false">IF(OR($M1489="",$M1489="ERR",$J1489="",$K1489="",$N1489=""),0,IF($N1489=0,IF(AND(OR(4=7,4=12),4&gt;=$K1489,4&lt;=IF($L1489="",12,$L1489)),$J1489,0),IF(AND(4&gt;=$K1489,4&lt;=IF($L1489="",12,$L1489),MOD(4-$K1489,$N1489)=0),$J1489,0)))</f>
        <v>0</v>
      </c>
      <c r="S1489" s="19" t="n">
        <f aca="false">IF(OR($M1489="",$M1489="ERR",$J1489="",$K1489="",$N1489=""),0,IF($N1489=0,IF(AND(OR(5=7,5=12),5&gt;=$K1489,5&lt;=IF($L1489="",12,$L1489)),$J1489,0),IF(AND(5&gt;=$K1489,5&lt;=IF($L1489="",12,$L1489),MOD(5-$K1489,$N1489)=0),$J1489,0)))</f>
        <v>0</v>
      </c>
      <c r="T1489" s="19" t="n">
        <f aca="false">IF(OR($M1489="",$M1489="ERR",$J1489="",$K1489="",$N1489=""),0,IF($N1489=0,IF(AND(OR(6=7,6=12),6&gt;=$K1489,6&lt;=IF($L1489="",12,$L1489)),$J1489,0),IF(AND(6&gt;=$K1489,6&lt;=IF($L1489="",12,$L1489),MOD(6-$K1489,$N1489)=0),$J1489,0)))</f>
        <v>0</v>
      </c>
      <c r="U1489" s="19" t="n">
        <f aca="false">IF(OR($M1489="",$M1489="ERR",$J1489="",$K1489="",$N1489=""),0,IF($N1489=0,IF(AND(OR(7=7,7=12),7&gt;=$K1489,7&lt;=IF($L1489="",12,$L1489)),$J1489,0),IF(AND(7&gt;=$K1489,7&lt;=IF($L1489="",12,$L1489),MOD(7-$K1489,$N1489)=0),$J1489,0)))</f>
        <v>0</v>
      </c>
      <c r="V1489" s="19" t="n">
        <f aca="false">IF(OR($M1489="",$M1489="ERR",$J1489="",$K1489="",$N1489=""),0,IF($N1489=0,IF(AND(OR(8=7,8=12),8&gt;=$K1489,8&lt;=IF($L1489="",12,$L1489)),$J1489,0),IF(AND(8&gt;=$K1489,8&lt;=IF($L1489="",12,$L1489),MOD(8-$K1489,$N1489)=0),$J1489,0)))</f>
        <v>0</v>
      </c>
      <c r="W1489" s="19" t="n">
        <f aca="false">IF(OR($M1489="",$M1489="ERR",$J1489="",$K1489="",$N1489=""),0,IF($N1489=0,IF(AND(OR(9=7,9=12),9&gt;=$K1489,9&lt;=IF($L1489="",12,$L1489)),$J1489,0),IF(AND(9&gt;=$K1489,9&lt;=IF($L1489="",12,$L1489),MOD(9-$K1489,$N1489)=0),$J1489,0)))</f>
        <v>0</v>
      </c>
      <c r="X1489" s="19" t="n">
        <f aca="false">IF(OR($M1489="",$M1489="ERR",$J1489="",$K1489="",$N1489=""),0,IF($N1489=0,IF(AND(OR(10=7,10=12),10&gt;=$K1489,10&lt;=IF($L1489="",12,$L1489)),$J1489,0),IF(AND(10&gt;=$K1489,10&lt;=IF($L1489="",12,$L1489),MOD(10-$K1489,$N1489)=0),$J1489,0)))</f>
        <v>0</v>
      </c>
      <c r="Y1489" s="19" t="n">
        <f aca="false">IF(OR($M1489="",$M1489="ERR",$J1489="",$K1489="",$N1489=""),0,IF($N1489=0,IF(AND(OR(11=7,11=12),11&gt;=$K1489,11&lt;=IF($L1489="",12,$L1489)),$J1489,0),IF(AND(11&gt;=$K1489,11&lt;=IF($L1489="",12,$L1489),MOD(11-$K1489,$N1489)=0),$J1489,0)))</f>
        <v>0</v>
      </c>
      <c r="Z1489" s="19" t="n">
        <f aca="false">IF(OR($M1489="",$M1489="ERR",$J1489="",$K1489="",$N1489=""),0,IF($N1489=0,IF(AND(OR(12=7,12=12),12&gt;=$K1489,12&lt;=IF($L1489="",12,$L1489)),$J1489,0),IF(AND(12&gt;=$K1489,12&lt;=IF($L1489="",12,$L1489),MOD(12-$K1489,$N1489)=0),$J1489,0)))</f>
        <v>0</v>
      </c>
      <c r="AA1489" s="36" t="n">
        <f aca="false">SUM(O1489:Z1489)</f>
        <v>0</v>
      </c>
      <c r="AB1489" s="15" t="str">
        <f aca="false">IF(AND($B1489="",$D1489="",$J1489=""),"",IF($B1489="","Falta código",IF(ISNA(MATCH($B1489,LST_COD,0)),"Código no registrado en Trabajadores",IF($E1489="","Concepto no está en el catálogo",IF($M1489="ERR","Retención de otro empleador: Origen = Otro empleador",IF(OR($J1489="",$K1489=""),"Falta monto o mes",IF(OR($K1489&lt;1,$K1489&gt;12),"Mes inicio inválido",IF(AND($L1489&lt;&gt;"",OR($L1489&lt;$K1489,$L1489&gt;12)),"Mes fin inválido",IF($N1489="","Falta frecuencia",IF(AND($G1489&lt;&gt;"Otro empleador",SUMPRODUCT(($O1489:$Z1489&lt;&gt;0)*(((COLUMN($O1489:$Z1489)-14)&lt;INDEX(Trabajadores!$M$6:$M$105,MATCH($B1489,LST_COD,0)))+((COLUMN($O1489:$Z1489)-14)&gt;INDEX(Trabajadores!$N$6:$N$105,MATCH($B1489,LST_COD,0)))))&gt;0),"Aviso: hay meses fuera del periodo laboral","OK"))))))))))</f>
        <v/>
      </c>
    </row>
    <row r="1490" customFormat="false" ht="15" hidden="false" customHeight="false" outlineLevel="0" collapsed="false">
      <c r="A1490" s="23" t="n">
        <v>1485</v>
      </c>
      <c r="B1490" s="7"/>
      <c r="C1490" s="35" t="str">
        <f aca="false">IF($B1490="","",IFERROR(INDEX(Trabajadores!$D$6:$D$105,MATCH($B1490,LST_COD,0)),"¿Código?"))</f>
        <v/>
      </c>
      <c r="D1490" s="30"/>
      <c r="E1490" s="9" t="str">
        <f aca="false">IF($D1490="","",IFERROR(VLOOKUP($D1490,CONC_TABLA,2,FALSE()),""))</f>
        <v/>
      </c>
      <c r="F1490" s="9" t="str">
        <f aca="false">IF($D1490="","",IFERROR(VLOOKUP($D1490,CONC_TABLA,3,FALSE()),""))</f>
        <v/>
      </c>
      <c r="G1490" s="30"/>
      <c r="H1490" s="30"/>
      <c r="I1490" s="30"/>
      <c r="J1490" s="29"/>
      <c r="K1490" s="28"/>
      <c r="L1490" s="28"/>
      <c r="M1490" s="9" t="str">
        <f aca="false">IF(OR($B1490="",$E1490=""),"",IF($E1490="INA","INA",IF($G1490="Otro empleador",IF($E1490="RET","RETO",IF($E1490="ORD","OTO","OTX")),IF($E1490="RET","ERR",$E1490))))</f>
        <v/>
      </c>
      <c r="N1490" s="9" t="str">
        <f aca="false">IF($I1490="","",IFERROR(VLOOKUP($I1490,FREC_TABLA,2,FALSE()),""))</f>
        <v/>
      </c>
      <c r="O1490" s="19" t="n">
        <f aca="false">IF(OR($M1490="",$M1490="ERR",$J1490="",$K1490="",$N1490=""),0,IF($N1490=0,IF(AND(OR(1=7,1=12),1&gt;=$K1490,1&lt;=IF($L1490="",12,$L1490)),$J1490,0),IF(AND(1&gt;=$K1490,1&lt;=IF($L1490="",12,$L1490),MOD(1-$K1490,$N1490)=0),$J1490,0)))</f>
        <v>0</v>
      </c>
      <c r="P1490" s="19" t="n">
        <f aca="false">IF(OR($M1490="",$M1490="ERR",$J1490="",$K1490="",$N1490=""),0,IF($N1490=0,IF(AND(OR(2=7,2=12),2&gt;=$K1490,2&lt;=IF($L1490="",12,$L1490)),$J1490,0),IF(AND(2&gt;=$K1490,2&lt;=IF($L1490="",12,$L1490),MOD(2-$K1490,$N1490)=0),$J1490,0)))</f>
        <v>0</v>
      </c>
      <c r="Q1490" s="19" t="n">
        <f aca="false">IF(OR($M1490="",$M1490="ERR",$J1490="",$K1490="",$N1490=""),0,IF($N1490=0,IF(AND(OR(3=7,3=12),3&gt;=$K1490,3&lt;=IF($L1490="",12,$L1490)),$J1490,0),IF(AND(3&gt;=$K1490,3&lt;=IF($L1490="",12,$L1490),MOD(3-$K1490,$N1490)=0),$J1490,0)))</f>
        <v>0</v>
      </c>
      <c r="R1490" s="19" t="n">
        <f aca="false">IF(OR($M1490="",$M1490="ERR",$J1490="",$K1490="",$N1490=""),0,IF($N1490=0,IF(AND(OR(4=7,4=12),4&gt;=$K1490,4&lt;=IF($L1490="",12,$L1490)),$J1490,0),IF(AND(4&gt;=$K1490,4&lt;=IF($L1490="",12,$L1490),MOD(4-$K1490,$N1490)=0),$J1490,0)))</f>
        <v>0</v>
      </c>
      <c r="S1490" s="19" t="n">
        <f aca="false">IF(OR($M1490="",$M1490="ERR",$J1490="",$K1490="",$N1490=""),0,IF($N1490=0,IF(AND(OR(5=7,5=12),5&gt;=$K1490,5&lt;=IF($L1490="",12,$L1490)),$J1490,0),IF(AND(5&gt;=$K1490,5&lt;=IF($L1490="",12,$L1490),MOD(5-$K1490,$N1490)=0),$J1490,0)))</f>
        <v>0</v>
      </c>
      <c r="T1490" s="19" t="n">
        <f aca="false">IF(OR($M1490="",$M1490="ERR",$J1490="",$K1490="",$N1490=""),0,IF($N1490=0,IF(AND(OR(6=7,6=12),6&gt;=$K1490,6&lt;=IF($L1490="",12,$L1490)),$J1490,0),IF(AND(6&gt;=$K1490,6&lt;=IF($L1490="",12,$L1490),MOD(6-$K1490,$N1490)=0),$J1490,0)))</f>
        <v>0</v>
      </c>
      <c r="U1490" s="19" t="n">
        <f aca="false">IF(OR($M1490="",$M1490="ERR",$J1490="",$K1490="",$N1490=""),0,IF($N1490=0,IF(AND(OR(7=7,7=12),7&gt;=$K1490,7&lt;=IF($L1490="",12,$L1490)),$J1490,0),IF(AND(7&gt;=$K1490,7&lt;=IF($L1490="",12,$L1490),MOD(7-$K1490,$N1490)=0),$J1490,0)))</f>
        <v>0</v>
      </c>
      <c r="V1490" s="19" t="n">
        <f aca="false">IF(OR($M1490="",$M1490="ERR",$J1490="",$K1490="",$N1490=""),0,IF($N1490=0,IF(AND(OR(8=7,8=12),8&gt;=$K1490,8&lt;=IF($L1490="",12,$L1490)),$J1490,0),IF(AND(8&gt;=$K1490,8&lt;=IF($L1490="",12,$L1490),MOD(8-$K1490,$N1490)=0),$J1490,0)))</f>
        <v>0</v>
      </c>
      <c r="W1490" s="19" t="n">
        <f aca="false">IF(OR($M1490="",$M1490="ERR",$J1490="",$K1490="",$N1490=""),0,IF($N1490=0,IF(AND(OR(9=7,9=12),9&gt;=$K1490,9&lt;=IF($L1490="",12,$L1490)),$J1490,0),IF(AND(9&gt;=$K1490,9&lt;=IF($L1490="",12,$L1490),MOD(9-$K1490,$N1490)=0),$J1490,0)))</f>
        <v>0</v>
      </c>
      <c r="X1490" s="19" t="n">
        <f aca="false">IF(OR($M1490="",$M1490="ERR",$J1490="",$K1490="",$N1490=""),0,IF($N1490=0,IF(AND(OR(10=7,10=12),10&gt;=$K1490,10&lt;=IF($L1490="",12,$L1490)),$J1490,0),IF(AND(10&gt;=$K1490,10&lt;=IF($L1490="",12,$L1490),MOD(10-$K1490,$N1490)=0),$J1490,0)))</f>
        <v>0</v>
      </c>
      <c r="Y1490" s="19" t="n">
        <f aca="false">IF(OR($M1490="",$M1490="ERR",$J1490="",$K1490="",$N1490=""),0,IF($N1490=0,IF(AND(OR(11=7,11=12),11&gt;=$K1490,11&lt;=IF($L1490="",12,$L1490)),$J1490,0),IF(AND(11&gt;=$K1490,11&lt;=IF($L1490="",12,$L1490),MOD(11-$K1490,$N1490)=0),$J1490,0)))</f>
        <v>0</v>
      </c>
      <c r="Z1490" s="19" t="n">
        <f aca="false">IF(OR($M1490="",$M1490="ERR",$J1490="",$K1490="",$N1490=""),0,IF($N1490=0,IF(AND(OR(12=7,12=12),12&gt;=$K1490,12&lt;=IF($L1490="",12,$L1490)),$J1490,0),IF(AND(12&gt;=$K1490,12&lt;=IF($L1490="",12,$L1490),MOD(12-$K1490,$N1490)=0),$J1490,0)))</f>
        <v>0</v>
      </c>
      <c r="AA1490" s="36" t="n">
        <f aca="false">SUM(O1490:Z1490)</f>
        <v>0</v>
      </c>
      <c r="AB1490" s="15" t="str">
        <f aca="false">IF(AND($B1490="",$D1490="",$J1490=""),"",IF($B1490="","Falta código",IF(ISNA(MATCH($B1490,LST_COD,0)),"Código no registrado en Trabajadores",IF($E1490="","Concepto no está en el catálogo",IF($M1490="ERR","Retención de otro empleador: Origen = Otro empleador",IF(OR($J1490="",$K1490=""),"Falta monto o mes",IF(OR($K1490&lt;1,$K1490&gt;12),"Mes inicio inválido",IF(AND($L1490&lt;&gt;"",OR($L1490&lt;$K1490,$L1490&gt;12)),"Mes fin inválido",IF($N1490="","Falta frecuencia",IF(AND($G1490&lt;&gt;"Otro empleador",SUMPRODUCT(($O1490:$Z1490&lt;&gt;0)*(((COLUMN($O1490:$Z1490)-14)&lt;INDEX(Trabajadores!$M$6:$M$105,MATCH($B1490,LST_COD,0)))+((COLUMN($O1490:$Z1490)-14)&gt;INDEX(Trabajadores!$N$6:$N$105,MATCH($B1490,LST_COD,0)))))&gt;0),"Aviso: hay meses fuera del periodo laboral","OK"))))))))))</f>
        <v/>
      </c>
    </row>
    <row r="1491" customFormat="false" ht="15" hidden="false" customHeight="false" outlineLevel="0" collapsed="false">
      <c r="A1491" s="23" t="n">
        <v>1486</v>
      </c>
      <c r="B1491" s="7"/>
      <c r="C1491" s="35" t="str">
        <f aca="false">IF($B1491="","",IFERROR(INDEX(Trabajadores!$D$6:$D$105,MATCH($B1491,LST_COD,0)),"¿Código?"))</f>
        <v/>
      </c>
      <c r="D1491" s="30"/>
      <c r="E1491" s="9" t="str">
        <f aca="false">IF($D1491="","",IFERROR(VLOOKUP($D1491,CONC_TABLA,2,FALSE()),""))</f>
        <v/>
      </c>
      <c r="F1491" s="9" t="str">
        <f aca="false">IF($D1491="","",IFERROR(VLOOKUP($D1491,CONC_TABLA,3,FALSE()),""))</f>
        <v/>
      </c>
      <c r="G1491" s="30"/>
      <c r="H1491" s="30"/>
      <c r="I1491" s="30"/>
      <c r="J1491" s="29"/>
      <c r="K1491" s="28"/>
      <c r="L1491" s="28"/>
      <c r="M1491" s="9" t="str">
        <f aca="false">IF(OR($B1491="",$E1491=""),"",IF($E1491="INA","INA",IF($G1491="Otro empleador",IF($E1491="RET","RETO",IF($E1491="ORD","OTO","OTX")),IF($E1491="RET","ERR",$E1491))))</f>
        <v/>
      </c>
      <c r="N1491" s="9" t="str">
        <f aca="false">IF($I1491="","",IFERROR(VLOOKUP($I1491,FREC_TABLA,2,FALSE()),""))</f>
        <v/>
      </c>
      <c r="O1491" s="19" t="n">
        <f aca="false">IF(OR($M1491="",$M1491="ERR",$J1491="",$K1491="",$N1491=""),0,IF($N1491=0,IF(AND(OR(1=7,1=12),1&gt;=$K1491,1&lt;=IF($L1491="",12,$L1491)),$J1491,0),IF(AND(1&gt;=$K1491,1&lt;=IF($L1491="",12,$L1491),MOD(1-$K1491,$N1491)=0),$J1491,0)))</f>
        <v>0</v>
      </c>
      <c r="P1491" s="19" t="n">
        <f aca="false">IF(OR($M1491="",$M1491="ERR",$J1491="",$K1491="",$N1491=""),0,IF($N1491=0,IF(AND(OR(2=7,2=12),2&gt;=$K1491,2&lt;=IF($L1491="",12,$L1491)),$J1491,0),IF(AND(2&gt;=$K1491,2&lt;=IF($L1491="",12,$L1491),MOD(2-$K1491,$N1491)=0),$J1491,0)))</f>
        <v>0</v>
      </c>
      <c r="Q1491" s="19" t="n">
        <f aca="false">IF(OR($M1491="",$M1491="ERR",$J1491="",$K1491="",$N1491=""),0,IF($N1491=0,IF(AND(OR(3=7,3=12),3&gt;=$K1491,3&lt;=IF($L1491="",12,$L1491)),$J1491,0),IF(AND(3&gt;=$K1491,3&lt;=IF($L1491="",12,$L1491),MOD(3-$K1491,$N1491)=0),$J1491,0)))</f>
        <v>0</v>
      </c>
      <c r="R1491" s="19" t="n">
        <f aca="false">IF(OR($M1491="",$M1491="ERR",$J1491="",$K1491="",$N1491=""),0,IF($N1491=0,IF(AND(OR(4=7,4=12),4&gt;=$K1491,4&lt;=IF($L1491="",12,$L1491)),$J1491,0),IF(AND(4&gt;=$K1491,4&lt;=IF($L1491="",12,$L1491),MOD(4-$K1491,$N1491)=0),$J1491,0)))</f>
        <v>0</v>
      </c>
      <c r="S1491" s="19" t="n">
        <f aca="false">IF(OR($M1491="",$M1491="ERR",$J1491="",$K1491="",$N1491=""),0,IF($N1491=0,IF(AND(OR(5=7,5=12),5&gt;=$K1491,5&lt;=IF($L1491="",12,$L1491)),$J1491,0),IF(AND(5&gt;=$K1491,5&lt;=IF($L1491="",12,$L1491),MOD(5-$K1491,$N1491)=0),$J1491,0)))</f>
        <v>0</v>
      </c>
      <c r="T1491" s="19" t="n">
        <f aca="false">IF(OR($M1491="",$M1491="ERR",$J1491="",$K1491="",$N1491=""),0,IF($N1491=0,IF(AND(OR(6=7,6=12),6&gt;=$K1491,6&lt;=IF($L1491="",12,$L1491)),$J1491,0),IF(AND(6&gt;=$K1491,6&lt;=IF($L1491="",12,$L1491),MOD(6-$K1491,$N1491)=0),$J1491,0)))</f>
        <v>0</v>
      </c>
      <c r="U1491" s="19" t="n">
        <f aca="false">IF(OR($M1491="",$M1491="ERR",$J1491="",$K1491="",$N1491=""),0,IF($N1491=0,IF(AND(OR(7=7,7=12),7&gt;=$K1491,7&lt;=IF($L1491="",12,$L1491)),$J1491,0),IF(AND(7&gt;=$K1491,7&lt;=IF($L1491="",12,$L1491),MOD(7-$K1491,$N1491)=0),$J1491,0)))</f>
        <v>0</v>
      </c>
      <c r="V1491" s="19" t="n">
        <f aca="false">IF(OR($M1491="",$M1491="ERR",$J1491="",$K1491="",$N1491=""),0,IF($N1491=0,IF(AND(OR(8=7,8=12),8&gt;=$K1491,8&lt;=IF($L1491="",12,$L1491)),$J1491,0),IF(AND(8&gt;=$K1491,8&lt;=IF($L1491="",12,$L1491),MOD(8-$K1491,$N1491)=0),$J1491,0)))</f>
        <v>0</v>
      </c>
      <c r="W1491" s="19" t="n">
        <f aca="false">IF(OR($M1491="",$M1491="ERR",$J1491="",$K1491="",$N1491=""),0,IF($N1491=0,IF(AND(OR(9=7,9=12),9&gt;=$K1491,9&lt;=IF($L1491="",12,$L1491)),$J1491,0),IF(AND(9&gt;=$K1491,9&lt;=IF($L1491="",12,$L1491),MOD(9-$K1491,$N1491)=0),$J1491,0)))</f>
        <v>0</v>
      </c>
      <c r="X1491" s="19" t="n">
        <f aca="false">IF(OR($M1491="",$M1491="ERR",$J1491="",$K1491="",$N1491=""),0,IF($N1491=0,IF(AND(OR(10=7,10=12),10&gt;=$K1491,10&lt;=IF($L1491="",12,$L1491)),$J1491,0),IF(AND(10&gt;=$K1491,10&lt;=IF($L1491="",12,$L1491),MOD(10-$K1491,$N1491)=0),$J1491,0)))</f>
        <v>0</v>
      </c>
      <c r="Y1491" s="19" t="n">
        <f aca="false">IF(OR($M1491="",$M1491="ERR",$J1491="",$K1491="",$N1491=""),0,IF($N1491=0,IF(AND(OR(11=7,11=12),11&gt;=$K1491,11&lt;=IF($L1491="",12,$L1491)),$J1491,0),IF(AND(11&gt;=$K1491,11&lt;=IF($L1491="",12,$L1491),MOD(11-$K1491,$N1491)=0),$J1491,0)))</f>
        <v>0</v>
      </c>
      <c r="Z1491" s="19" t="n">
        <f aca="false">IF(OR($M1491="",$M1491="ERR",$J1491="",$K1491="",$N1491=""),0,IF($N1491=0,IF(AND(OR(12=7,12=12),12&gt;=$K1491,12&lt;=IF($L1491="",12,$L1491)),$J1491,0),IF(AND(12&gt;=$K1491,12&lt;=IF($L1491="",12,$L1491),MOD(12-$K1491,$N1491)=0),$J1491,0)))</f>
        <v>0</v>
      </c>
      <c r="AA1491" s="36" t="n">
        <f aca="false">SUM(O1491:Z1491)</f>
        <v>0</v>
      </c>
      <c r="AB1491" s="15" t="str">
        <f aca="false">IF(AND($B1491="",$D1491="",$J1491=""),"",IF($B1491="","Falta código",IF(ISNA(MATCH($B1491,LST_COD,0)),"Código no registrado en Trabajadores",IF($E1491="","Concepto no está en el catálogo",IF($M1491="ERR","Retención de otro empleador: Origen = Otro empleador",IF(OR($J1491="",$K1491=""),"Falta monto o mes",IF(OR($K1491&lt;1,$K1491&gt;12),"Mes inicio inválido",IF(AND($L1491&lt;&gt;"",OR($L1491&lt;$K1491,$L1491&gt;12)),"Mes fin inválido",IF($N1491="","Falta frecuencia",IF(AND($G1491&lt;&gt;"Otro empleador",SUMPRODUCT(($O1491:$Z1491&lt;&gt;0)*(((COLUMN($O1491:$Z1491)-14)&lt;INDEX(Trabajadores!$M$6:$M$105,MATCH($B1491,LST_COD,0)))+((COLUMN($O1491:$Z1491)-14)&gt;INDEX(Trabajadores!$N$6:$N$105,MATCH($B1491,LST_COD,0)))))&gt;0),"Aviso: hay meses fuera del periodo laboral","OK"))))))))))</f>
        <v/>
      </c>
    </row>
    <row r="1492" customFormat="false" ht="15" hidden="false" customHeight="false" outlineLevel="0" collapsed="false">
      <c r="A1492" s="23" t="n">
        <v>1487</v>
      </c>
      <c r="B1492" s="7"/>
      <c r="C1492" s="35" t="str">
        <f aca="false">IF($B1492="","",IFERROR(INDEX(Trabajadores!$D$6:$D$105,MATCH($B1492,LST_COD,0)),"¿Código?"))</f>
        <v/>
      </c>
      <c r="D1492" s="30"/>
      <c r="E1492" s="9" t="str">
        <f aca="false">IF($D1492="","",IFERROR(VLOOKUP($D1492,CONC_TABLA,2,FALSE()),""))</f>
        <v/>
      </c>
      <c r="F1492" s="9" t="str">
        <f aca="false">IF($D1492="","",IFERROR(VLOOKUP($D1492,CONC_TABLA,3,FALSE()),""))</f>
        <v/>
      </c>
      <c r="G1492" s="30"/>
      <c r="H1492" s="30"/>
      <c r="I1492" s="30"/>
      <c r="J1492" s="29"/>
      <c r="K1492" s="28"/>
      <c r="L1492" s="28"/>
      <c r="M1492" s="9" t="str">
        <f aca="false">IF(OR($B1492="",$E1492=""),"",IF($E1492="INA","INA",IF($G1492="Otro empleador",IF($E1492="RET","RETO",IF($E1492="ORD","OTO","OTX")),IF($E1492="RET","ERR",$E1492))))</f>
        <v/>
      </c>
      <c r="N1492" s="9" t="str">
        <f aca="false">IF($I1492="","",IFERROR(VLOOKUP($I1492,FREC_TABLA,2,FALSE()),""))</f>
        <v/>
      </c>
      <c r="O1492" s="19" t="n">
        <f aca="false">IF(OR($M1492="",$M1492="ERR",$J1492="",$K1492="",$N1492=""),0,IF($N1492=0,IF(AND(OR(1=7,1=12),1&gt;=$K1492,1&lt;=IF($L1492="",12,$L1492)),$J1492,0),IF(AND(1&gt;=$K1492,1&lt;=IF($L1492="",12,$L1492),MOD(1-$K1492,$N1492)=0),$J1492,0)))</f>
        <v>0</v>
      </c>
      <c r="P1492" s="19" t="n">
        <f aca="false">IF(OR($M1492="",$M1492="ERR",$J1492="",$K1492="",$N1492=""),0,IF($N1492=0,IF(AND(OR(2=7,2=12),2&gt;=$K1492,2&lt;=IF($L1492="",12,$L1492)),$J1492,0),IF(AND(2&gt;=$K1492,2&lt;=IF($L1492="",12,$L1492),MOD(2-$K1492,$N1492)=0),$J1492,0)))</f>
        <v>0</v>
      </c>
      <c r="Q1492" s="19" t="n">
        <f aca="false">IF(OR($M1492="",$M1492="ERR",$J1492="",$K1492="",$N1492=""),0,IF($N1492=0,IF(AND(OR(3=7,3=12),3&gt;=$K1492,3&lt;=IF($L1492="",12,$L1492)),$J1492,0),IF(AND(3&gt;=$K1492,3&lt;=IF($L1492="",12,$L1492),MOD(3-$K1492,$N1492)=0),$J1492,0)))</f>
        <v>0</v>
      </c>
      <c r="R1492" s="19" t="n">
        <f aca="false">IF(OR($M1492="",$M1492="ERR",$J1492="",$K1492="",$N1492=""),0,IF($N1492=0,IF(AND(OR(4=7,4=12),4&gt;=$K1492,4&lt;=IF($L1492="",12,$L1492)),$J1492,0),IF(AND(4&gt;=$K1492,4&lt;=IF($L1492="",12,$L1492),MOD(4-$K1492,$N1492)=0),$J1492,0)))</f>
        <v>0</v>
      </c>
      <c r="S1492" s="19" t="n">
        <f aca="false">IF(OR($M1492="",$M1492="ERR",$J1492="",$K1492="",$N1492=""),0,IF($N1492=0,IF(AND(OR(5=7,5=12),5&gt;=$K1492,5&lt;=IF($L1492="",12,$L1492)),$J1492,0),IF(AND(5&gt;=$K1492,5&lt;=IF($L1492="",12,$L1492),MOD(5-$K1492,$N1492)=0),$J1492,0)))</f>
        <v>0</v>
      </c>
      <c r="T1492" s="19" t="n">
        <f aca="false">IF(OR($M1492="",$M1492="ERR",$J1492="",$K1492="",$N1492=""),0,IF($N1492=0,IF(AND(OR(6=7,6=12),6&gt;=$K1492,6&lt;=IF($L1492="",12,$L1492)),$J1492,0),IF(AND(6&gt;=$K1492,6&lt;=IF($L1492="",12,$L1492),MOD(6-$K1492,$N1492)=0),$J1492,0)))</f>
        <v>0</v>
      </c>
      <c r="U1492" s="19" t="n">
        <f aca="false">IF(OR($M1492="",$M1492="ERR",$J1492="",$K1492="",$N1492=""),0,IF($N1492=0,IF(AND(OR(7=7,7=12),7&gt;=$K1492,7&lt;=IF($L1492="",12,$L1492)),$J1492,0),IF(AND(7&gt;=$K1492,7&lt;=IF($L1492="",12,$L1492),MOD(7-$K1492,$N1492)=0),$J1492,0)))</f>
        <v>0</v>
      </c>
      <c r="V1492" s="19" t="n">
        <f aca="false">IF(OR($M1492="",$M1492="ERR",$J1492="",$K1492="",$N1492=""),0,IF($N1492=0,IF(AND(OR(8=7,8=12),8&gt;=$K1492,8&lt;=IF($L1492="",12,$L1492)),$J1492,0),IF(AND(8&gt;=$K1492,8&lt;=IF($L1492="",12,$L1492),MOD(8-$K1492,$N1492)=0),$J1492,0)))</f>
        <v>0</v>
      </c>
      <c r="W1492" s="19" t="n">
        <f aca="false">IF(OR($M1492="",$M1492="ERR",$J1492="",$K1492="",$N1492=""),0,IF($N1492=0,IF(AND(OR(9=7,9=12),9&gt;=$K1492,9&lt;=IF($L1492="",12,$L1492)),$J1492,0),IF(AND(9&gt;=$K1492,9&lt;=IF($L1492="",12,$L1492),MOD(9-$K1492,$N1492)=0),$J1492,0)))</f>
        <v>0</v>
      </c>
      <c r="X1492" s="19" t="n">
        <f aca="false">IF(OR($M1492="",$M1492="ERR",$J1492="",$K1492="",$N1492=""),0,IF($N1492=0,IF(AND(OR(10=7,10=12),10&gt;=$K1492,10&lt;=IF($L1492="",12,$L1492)),$J1492,0),IF(AND(10&gt;=$K1492,10&lt;=IF($L1492="",12,$L1492),MOD(10-$K1492,$N1492)=0),$J1492,0)))</f>
        <v>0</v>
      </c>
      <c r="Y1492" s="19" t="n">
        <f aca="false">IF(OR($M1492="",$M1492="ERR",$J1492="",$K1492="",$N1492=""),0,IF($N1492=0,IF(AND(OR(11=7,11=12),11&gt;=$K1492,11&lt;=IF($L1492="",12,$L1492)),$J1492,0),IF(AND(11&gt;=$K1492,11&lt;=IF($L1492="",12,$L1492),MOD(11-$K1492,$N1492)=0),$J1492,0)))</f>
        <v>0</v>
      </c>
      <c r="Z1492" s="19" t="n">
        <f aca="false">IF(OR($M1492="",$M1492="ERR",$J1492="",$K1492="",$N1492=""),0,IF($N1492=0,IF(AND(OR(12=7,12=12),12&gt;=$K1492,12&lt;=IF($L1492="",12,$L1492)),$J1492,0),IF(AND(12&gt;=$K1492,12&lt;=IF($L1492="",12,$L1492),MOD(12-$K1492,$N1492)=0),$J1492,0)))</f>
        <v>0</v>
      </c>
      <c r="AA1492" s="36" t="n">
        <f aca="false">SUM(O1492:Z1492)</f>
        <v>0</v>
      </c>
      <c r="AB1492" s="15" t="str">
        <f aca="false">IF(AND($B1492="",$D1492="",$J1492=""),"",IF($B1492="","Falta código",IF(ISNA(MATCH($B1492,LST_COD,0)),"Código no registrado en Trabajadores",IF($E1492="","Concepto no está en el catálogo",IF($M1492="ERR","Retención de otro empleador: Origen = Otro empleador",IF(OR($J1492="",$K1492=""),"Falta monto o mes",IF(OR($K1492&lt;1,$K1492&gt;12),"Mes inicio inválido",IF(AND($L1492&lt;&gt;"",OR($L1492&lt;$K1492,$L1492&gt;12)),"Mes fin inválido",IF($N1492="","Falta frecuencia",IF(AND($G1492&lt;&gt;"Otro empleador",SUMPRODUCT(($O1492:$Z1492&lt;&gt;0)*(((COLUMN($O1492:$Z1492)-14)&lt;INDEX(Trabajadores!$M$6:$M$105,MATCH($B1492,LST_COD,0)))+((COLUMN($O1492:$Z1492)-14)&gt;INDEX(Trabajadores!$N$6:$N$105,MATCH($B1492,LST_COD,0)))))&gt;0),"Aviso: hay meses fuera del periodo laboral","OK"))))))))))</f>
        <v/>
      </c>
    </row>
    <row r="1493" customFormat="false" ht="15" hidden="false" customHeight="false" outlineLevel="0" collapsed="false">
      <c r="A1493" s="23" t="n">
        <v>1488</v>
      </c>
      <c r="B1493" s="7"/>
      <c r="C1493" s="35" t="str">
        <f aca="false">IF($B1493="","",IFERROR(INDEX(Trabajadores!$D$6:$D$105,MATCH($B1493,LST_COD,0)),"¿Código?"))</f>
        <v/>
      </c>
      <c r="D1493" s="30"/>
      <c r="E1493" s="9" t="str">
        <f aca="false">IF($D1493="","",IFERROR(VLOOKUP($D1493,CONC_TABLA,2,FALSE()),""))</f>
        <v/>
      </c>
      <c r="F1493" s="9" t="str">
        <f aca="false">IF($D1493="","",IFERROR(VLOOKUP($D1493,CONC_TABLA,3,FALSE()),""))</f>
        <v/>
      </c>
      <c r="G1493" s="30"/>
      <c r="H1493" s="30"/>
      <c r="I1493" s="30"/>
      <c r="J1493" s="29"/>
      <c r="K1493" s="28"/>
      <c r="L1493" s="28"/>
      <c r="M1493" s="9" t="str">
        <f aca="false">IF(OR($B1493="",$E1493=""),"",IF($E1493="INA","INA",IF($G1493="Otro empleador",IF($E1493="RET","RETO",IF($E1493="ORD","OTO","OTX")),IF($E1493="RET","ERR",$E1493))))</f>
        <v/>
      </c>
      <c r="N1493" s="9" t="str">
        <f aca="false">IF($I1493="","",IFERROR(VLOOKUP($I1493,FREC_TABLA,2,FALSE()),""))</f>
        <v/>
      </c>
      <c r="O1493" s="19" t="n">
        <f aca="false">IF(OR($M1493="",$M1493="ERR",$J1493="",$K1493="",$N1493=""),0,IF($N1493=0,IF(AND(OR(1=7,1=12),1&gt;=$K1493,1&lt;=IF($L1493="",12,$L1493)),$J1493,0),IF(AND(1&gt;=$K1493,1&lt;=IF($L1493="",12,$L1493),MOD(1-$K1493,$N1493)=0),$J1493,0)))</f>
        <v>0</v>
      </c>
      <c r="P1493" s="19" t="n">
        <f aca="false">IF(OR($M1493="",$M1493="ERR",$J1493="",$K1493="",$N1493=""),0,IF($N1493=0,IF(AND(OR(2=7,2=12),2&gt;=$K1493,2&lt;=IF($L1493="",12,$L1493)),$J1493,0),IF(AND(2&gt;=$K1493,2&lt;=IF($L1493="",12,$L1493),MOD(2-$K1493,$N1493)=0),$J1493,0)))</f>
        <v>0</v>
      </c>
      <c r="Q1493" s="19" t="n">
        <f aca="false">IF(OR($M1493="",$M1493="ERR",$J1493="",$K1493="",$N1493=""),0,IF($N1493=0,IF(AND(OR(3=7,3=12),3&gt;=$K1493,3&lt;=IF($L1493="",12,$L1493)),$J1493,0),IF(AND(3&gt;=$K1493,3&lt;=IF($L1493="",12,$L1493),MOD(3-$K1493,$N1493)=0),$J1493,0)))</f>
        <v>0</v>
      </c>
      <c r="R1493" s="19" t="n">
        <f aca="false">IF(OR($M1493="",$M1493="ERR",$J1493="",$K1493="",$N1493=""),0,IF($N1493=0,IF(AND(OR(4=7,4=12),4&gt;=$K1493,4&lt;=IF($L1493="",12,$L1493)),$J1493,0),IF(AND(4&gt;=$K1493,4&lt;=IF($L1493="",12,$L1493),MOD(4-$K1493,$N1493)=0),$J1493,0)))</f>
        <v>0</v>
      </c>
      <c r="S1493" s="19" t="n">
        <f aca="false">IF(OR($M1493="",$M1493="ERR",$J1493="",$K1493="",$N1493=""),0,IF($N1493=0,IF(AND(OR(5=7,5=12),5&gt;=$K1493,5&lt;=IF($L1493="",12,$L1493)),$J1493,0),IF(AND(5&gt;=$K1493,5&lt;=IF($L1493="",12,$L1493),MOD(5-$K1493,$N1493)=0),$J1493,0)))</f>
        <v>0</v>
      </c>
      <c r="T1493" s="19" t="n">
        <f aca="false">IF(OR($M1493="",$M1493="ERR",$J1493="",$K1493="",$N1493=""),0,IF($N1493=0,IF(AND(OR(6=7,6=12),6&gt;=$K1493,6&lt;=IF($L1493="",12,$L1493)),$J1493,0),IF(AND(6&gt;=$K1493,6&lt;=IF($L1493="",12,$L1493),MOD(6-$K1493,$N1493)=0),$J1493,0)))</f>
        <v>0</v>
      </c>
      <c r="U1493" s="19" t="n">
        <f aca="false">IF(OR($M1493="",$M1493="ERR",$J1493="",$K1493="",$N1493=""),0,IF($N1493=0,IF(AND(OR(7=7,7=12),7&gt;=$K1493,7&lt;=IF($L1493="",12,$L1493)),$J1493,0),IF(AND(7&gt;=$K1493,7&lt;=IF($L1493="",12,$L1493),MOD(7-$K1493,$N1493)=0),$J1493,0)))</f>
        <v>0</v>
      </c>
      <c r="V1493" s="19" t="n">
        <f aca="false">IF(OR($M1493="",$M1493="ERR",$J1493="",$K1493="",$N1493=""),0,IF($N1493=0,IF(AND(OR(8=7,8=12),8&gt;=$K1493,8&lt;=IF($L1493="",12,$L1493)),$J1493,0),IF(AND(8&gt;=$K1493,8&lt;=IF($L1493="",12,$L1493),MOD(8-$K1493,$N1493)=0),$J1493,0)))</f>
        <v>0</v>
      </c>
      <c r="W1493" s="19" t="n">
        <f aca="false">IF(OR($M1493="",$M1493="ERR",$J1493="",$K1493="",$N1493=""),0,IF($N1493=0,IF(AND(OR(9=7,9=12),9&gt;=$K1493,9&lt;=IF($L1493="",12,$L1493)),$J1493,0),IF(AND(9&gt;=$K1493,9&lt;=IF($L1493="",12,$L1493),MOD(9-$K1493,$N1493)=0),$J1493,0)))</f>
        <v>0</v>
      </c>
      <c r="X1493" s="19" t="n">
        <f aca="false">IF(OR($M1493="",$M1493="ERR",$J1493="",$K1493="",$N1493=""),0,IF($N1493=0,IF(AND(OR(10=7,10=12),10&gt;=$K1493,10&lt;=IF($L1493="",12,$L1493)),$J1493,0),IF(AND(10&gt;=$K1493,10&lt;=IF($L1493="",12,$L1493),MOD(10-$K1493,$N1493)=0),$J1493,0)))</f>
        <v>0</v>
      </c>
      <c r="Y1493" s="19" t="n">
        <f aca="false">IF(OR($M1493="",$M1493="ERR",$J1493="",$K1493="",$N1493=""),0,IF($N1493=0,IF(AND(OR(11=7,11=12),11&gt;=$K1493,11&lt;=IF($L1493="",12,$L1493)),$J1493,0),IF(AND(11&gt;=$K1493,11&lt;=IF($L1493="",12,$L1493),MOD(11-$K1493,$N1493)=0),$J1493,0)))</f>
        <v>0</v>
      </c>
      <c r="Z1493" s="19" t="n">
        <f aca="false">IF(OR($M1493="",$M1493="ERR",$J1493="",$K1493="",$N1493=""),0,IF($N1493=0,IF(AND(OR(12=7,12=12),12&gt;=$K1493,12&lt;=IF($L1493="",12,$L1493)),$J1493,0),IF(AND(12&gt;=$K1493,12&lt;=IF($L1493="",12,$L1493),MOD(12-$K1493,$N1493)=0),$J1493,0)))</f>
        <v>0</v>
      </c>
      <c r="AA1493" s="36" t="n">
        <f aca="false">SUM(O1493:Z1493)</f>
        <v>0</v>
      </c>
      <c r="AB1493" s="15" t="str">
        <f aca="false">IF(AND($B1493="",$D1493="",$J1493=""),"",IF($B1493="","Falta código",IF(ISNA(MATCH($B1493,LST_COD,0)),"Código no registrado en Trabajadores",IF($E1493="","Concepto no está en el catálogo",IF($M1493="ERR","Retención de otro empleador: Origen = Otro empleador",IF(OR($J1493="",$K1493=""),"Falta monto o mes",IF(OR($K1493&lt;1,$K1493&gt;12),"Mes inicio inválido",IF(AND($L1493&lt;&gt;"",OR($L1493&lt;$K1493,$L1493&gt;12)),"Mes fin inválido",IF($N1493="","Falta frecuencia",IF(AND($G1493&lt;&gt;"Otro empleador",SUMPRODUCT(($O1493:$Z1493&lt;&gt;0)*(((COLUMN($O1493:$Z1493)-14)&lt;INDEX(Trabajadores!$M$6:$M$105,MATCH($B1493,LST_COD,0)))+((COLUMN($O1493:$Z1493)-14)&gt;INDEX(Trabajadores!$N$6:$N$105,MATCH($B1493,LST_COD,0)))))&gt;0),"Aviso: hay meses fuera del periodo laboral","OK"))))))))))</f>
        <v/>
      </c>
    </row>
    <row r="1494" customFormat="false" ht="15" hidden="false" customHeight="false" outlineLevel="0" collapsed="false">
      <c r="A1494" s="23" t="n">
        <v>1489</v>
      </c>
      <c r="B1494" s="7"/>
      <c r="C1494" s="35" t="str">
        <f aca="false">IF($B1494="","",IFERROR(INDEX(Trabajadores!$D$6:$D$105,MATCH($B1494,LST_COD,0)),"¿Código?"))</f>
        <v/>
      </c>
      <c r="D1494" s="30"/>
      <c r="E1494" s="9" t="str">
        <f aca="false">IF($D1494="","",IFERROR(VLOOKUP($D1494,CONC_TABLA,2,FALSE()),""))</f>
        <v/>
      </c>
      <c r="F1494" s="9" t="str">
        <f aca="false">IF($D1494="","",IFERROR(VLOOKUP($D1494,CONC_TABLA,3,FALSE()),""))</f>
        <v/>
      </c>
      <c r="G1494" s="30"/>
      <c r="H1494" s="30"/>
      <c r="I1494" s="30"/>
      <c r="J1494" s="29"/>
      <c r="K1494" s="28"/>
      <c r="L1494" s="28"/>
      <c r="M1494" s="9" t="str">
        <f aca="false">IF(OR($B1494="",$E1494=""),"",IF($E1494="INA","INA",IF($G1494="Otro empleador",IF($E1494="RET","RETO",IF($E1494="ORD","OTO","OTX")),IF($E1494="RET","ERR",$E1494))))</f>
        <v/>
      </c>
      <c r="N1494" s="9" t="str">
        <f aca="false">IF($I1494="","",IFERROR(VLOOKUP($I1494,FREC_TABLA,2,FALSE()),""))</f>
        <v/>
      </c>
      <c r="O1494" s="19" t="n">
        <f aca="false">IF(OR($M1494="",$M1494="ERR",$J1494="",$K1494="",$N1494=""),0,IF($N1494=0,IF(AND(OR(1=7,1=12),1&gt;=$K1494,1&lt;=IF($L1494="",12,$L1494)),$J1494,0),IF(AND(1&gt;=$K1494,1&lt;=IF($L1494="",12,$L1494),MOD(1-$K1494,$N1494)=0),$J1494,0)))</f>
        <v>0</v>
      </c>
      <c r="P1494" s="19" t="n">
        <f aca="false">IF(OR($M1494="",$M1494="ERR",$J1494="",$K1494="",$N1494=""),0,IF($N1494=0,IF(AND(OR(2=7,2=12),2&gt;=$K1494,2&lt;=IF($L1494="",12,$L1494)),$J1494,0),IF(AND(2&gt;=$K1494,2&lt;=IF($L1494="",12,$L1494),MOD(2-$K1494,$N1494)=0),$J1494,0)))</f>
        <v>0</v>
      </c>
      <c r="Q1494" s="19" t="n">
        <f aca="false">IF(OR($M1494="",$M1494="ERR",$J1494="",$K1494="",$N1494=""),0,IF($N1494=0,IF(AND(OR(3=7,3=12),3&gt;=$K1494,3&lt;=IF($L1494="",12,$L1494)),$J1494,0),IF(AND(3&gt;=$K1494,3&lt;=IF($L1494="",12,$L1494),MOD(3-$K1494,$N1494)=0),$J1494,0)))</f>
        <v>0</v>
      </c>
      <c r="R1494" s="19" t="n">
        <f aca="false">IF(OR($M1494="",$M1494="ERR",$J1494="",$K1494="",$N1494=""),0,IF($N1494=0,IF(AND(OR(4=7,4=12),4&gt;=$K1494,4&lt;=IF($L1494="",12,$L1494)),$J1494,0),IF(AND(4&gt;=$K1494,4&lt;=IF($L1494="",12,$L1494),MOD(4-$K1494,$N1494)=0),$J1494,0)))</f>
        <v>0</v>
      </c>
      <c r="S1494" s="19" t="n">
        <f aca="false">IF(OR($M1494="",$M1494="ERR",$J1494="",$K1494="",$N1494=""),0,IF($N1494=0,IF(AND(OR(5=7,5=12),5&gt;=$K1494,5&lt;=IF($L1494="",12,$L1494)),$J1494,0),IF(AND(5&gt;=$K1494,5&lt;=IF($L1494="",12,$L1494),MOD(5-$K1494,$N1494)=0),$J1494,0)))</f>
        <v>0</v>
      </c>
      <c r="T1494" s="19" t="n">
        <f aca="false">IF(OR($M1494="",$M1494="ERR",$J1494="",$K1494="",$N1494=""),0,IF($N1494=0,IF(AND(OR(6=7,6=12),6&gt;=$K1494,6&lt;=IF($L1494="",12,$L1494)),$J1494,0),IF(AND(6&gt;=$K1494,6&lt;=IF($L1494="",12,$L1494),MOD(6-$K1494,$N1494)=0),$J1494,0)))</f>
        <v>0</v>
      </c>
      <c r="U1494" s="19" t="n">
        <f aca="false">IF(OR($M1494="",$M1494="ERR",$J1494="",$K1494="",$N1494=""),0,IF($N1494=0,IF(AND(OR(7=7,7=12),7&gt;=$K1494,7&lt;=IF($L1494="",12,$L1494)),$J1494,0),IF(AND(7&gt;=$K1494,7&lt;=IF($L1494="",12,$L1494),MOD(7-$K1494,$N1494)=0),$J1494,0)))</f>
        <v>0</v>
      </c>
      <c r="V1494" s="19" t="n">
        <f aca="false">IF(OR($M1494="",$M1494="ERR",$J1494="",$K1494="",$N1494=""),0,IF($N1494=0,IF(AND(OR(8=7,8=12),8&gt;=$K1494,8&lt;=IF($L1494="",12,$L1494)),$J1494,0),IF(AND(8&gt;=$K1494,8&lt;=IF($L1494="",12,$L1494),MOD(8-$K1494,$N1494)=0),$J1494,0)))</f>
        <v>0</v>
      </c>
      <c r="W1494" s="19" t="n">
        <f aca="false">IF(OR($M1494="",$M1494="ERR",$J1494="",$K1494="",$N1494=""),0,IF($N1494=0,IF(AND(OR(9=7,9=12),9&gt;=$K1494,9&lt;=IF($L1494="",12,$L1494)),$J1494,0),IF(AND(9&gt;=$K1494,9&lt;=IF($L1494="",12,$L1494),MOD(9-$K1494,$N1494)=0),$J1494,0)))</f>
        <v>0</v>
      </c>
      <c r="X1494" s="19" t="n">
        <f aca="false">IF(OR($M1494="",$M1494="ERR",$J1494="",$K1494="",$N1494=""),0,IF($N1494=0,IF(AND(OR(10=7,10=12),10&gt;=$K1494,10&lt;=IF($L1494="",12,$L1494)),$J1494,0),IF(AND(10&gt;=$K1494,10&lt;=IF($L1494="",12,$L1494),MOD(10-$K1494,$N1494)=0),$J1494,0)))</f>
        <v>0</v>
      </c>
      <c r="Y1494" s="19" t="n">
        <f aca="false">IF(OR($M1494="",$M1494="ERR",$J1494="",$K1494="",$N1494=""),0,IF($N1494=0,IF(AND(OR(11=7,11=12),11&gt;=$K1494,11&lt;=IF($L1494="",12,$L1494)),$J1494,0),IF(AND(11&gt;=$K1494,11&lt;=IF($L1494="",12,$L1494),MOD(11-$K1494,$N1494)=0),$J1494,0)))</f>
        <v>0</v>
      </c>
      <c r="Z1494" s="19" t="n">
        <f aca="false">IF(OR($M1494="",$M1494="ERR",$J1494="",$K1494="",$N1494=""),0,IF($N1494=0,IF(AND(OR(12=7,12=12),12&gt;=$K1494,12&lt;=IF($L1494="",12,$L1494)),$J1494,0),IF(AND(12&gt;=$K1494,12&lt;=IF($L1494="",12,$L1494),MOD(12-$K1494,$N1494)=0),$J1494,0)))</f>
        <v>0</v>
      </c>
      <c r="AA1494" s="36" t="n">
        <f aca="false">SUM(O1494:Z1494)</f>
        <v>0</v>
      </c>
      <c r="AB1494" s="15" t="str">
        <f aca="false">IF(AND($B1494="",$D1494="",$J1494=""),"",IF($B1494="","Falta código",IF(ISNA(MATCH($B1494,LST_COD,0)),"Código no registrado en Trabajadores",IF($E1494="","Concepto no está en el catálogo",IF($M1494="ERR","Retención de otro empleador: Origen = Otro empleador",IF(OR($J1494="",$K1494=""),"Falta monto o mes",IF(OR($K1494&lt;1,$K1494&gt;12),"Mes inicio inválido",IF(AND($L1494&lt;&gt;"",OR($L1494&lt;$K1494,$L1494&gt;12)),"Mes fin inválido",IF($N1494="","Falta frecuencia",IF(AND($G1494&lt;&gt;"Otro empleador",SUMPRODUCT(($O1494:$Z1494&lt;&gt;0)*(((COLUMN($O1494:$Z1494)-14)&lt;INDEX(Trabajadores!$M$6:$M$105,MATCH($B1494,LST_COD,0)))+((COLUMN($O1494:$Z1494)-14)&gt;INDEX(Trabajadores!$N$6:$N$105,MATCH($B1494,LST_COD,0)))))&gt;0),"Aviso: hay meses fuera del periodo laboral","OK"))))))))))</f>
        <v/>
      </c>
    </row>
    <row r="1495" customFormat="false" ht="15" hidden="false" customHeight="false" outlineLevel="0" collapsed="false">
      <c r="A1495" s="23" t="n">
        <v>1490</v>
      </c>
      <c r="B1495" s="7"/>
      <c r="C1495" s="35" t="str">
        <f aca="false">IF($B1495="","",IFERROR(INDEX(Trabajadores!$D$6:$D$105,MATCH($B1495,LST_COD,0)),"¿Código?"))</f>
        <v/>
      </c>
      <c r="D1495" s="30"/>
      <c r="E1495" s="9" t="str">
        <f aca="false">IF($D1495="","",IFERROR(VLOOKUP($D1495,CONC_TABLA,2,FALSE()),""))</f>
        <v/>
      </c>
      <c r="F1495" s="9" t="str">
        <f aca="false">IF($D1495="","",IFERROR(VLOOKUP($D1495,CONC_TABLA,3,FALSE()),""))</f>
        <v/>
      </c>
      <c r="G1495" s="30"/>
      <c r="H1495" s="30"/>
      <c r="I1495" s="30"/>
      <c r="J1495" s="29"/>
      <c r="K1495" s="28"/>
      <c r="L1495" s="28"/>
      <c r="M1495" s="9" t="str">
        <f aca="false">IF(OR($B1495="",$E1495=""),"",IF($E1495="INA","INA",IF($G1495="Otro empleador",IF($E1495="RET","RETO",IF($E1495="ORD","OTO","OTX")),IF($E1495="RET","ERR",$E1495))))</f>
        <v/>
      </c>
      <c r="N1495" s="9" t="str">
        <f aca="false">IF($I1495="","",IFERROR(VLOOKUP($I1495,FREC_TABLA,2,FALSE()),""))</f>
        <v/>
      </c>
      <c r="O1495" s="19" t="n">
        <f aca="false">IF(OR($M1495="",$M1495="ERR",$J1495="",$K1495="",$N1495=""),0,IF($N1495=0,IF(AND(OR(1=7,1=12),1&gt;=$K1495,1&lt;=IF($L1495="",12,$L1495)),$J1495,0),IF(AND(1&gt;=$K1495,1&lt;=IF($L1495="",12,$L1495),MOD(1-$K1495,$N1495)=0),$J1495,0)))</f>
        <v>0</v>
      </c>
      <c r="P1495" s="19" t="n">
        <f aca="false">IF(OR($M1495="",$M1495="ERR",$J1495="",$K1495="",$N1495=""),0,IF($N1495=0,IF(AND(OR(2=7,2=12),2&gt;=$K1495,2&lt;=IF($L1495="",12,$L1495)),$J1495,0),IF(AND(2&gt;=$K1495,2&lt;=IF($L1495="",12,$L1495),MOD(2-$K1495,$N1495)=0),$J1495,0)))</f>
        <v>0</v>
      </c>
      <c r="Q1495" s="19" t="n">
        <f aca="false">IF(OR($M1495="",$M1495="ERR",$J1495="",$K1495="",$N1495=""),0,IF($N1495=0,IF(AND(OR(3=7,3=12),3&gt;=$K1495,3&lt;=IF($L1495="",12,$L1495)),$J1495,0),IF(AND(3&gt;=$K1495,3&lt;=IF($L1495="",12,$L1495),MOD(3-$K1495,$N1495)=0),$J1495,0)))</f>
        <v>0</v>
      </c>
      <c r="R1495" s="19" t="n">
        <f aca="false">IF(OR($M1495="",$M1495="ERR",$J1495="",$K1495="",$N1495=""),0,IF($N1495=0,IF(AND(OR(4=7,4=12),4&gt;=$K1495,4&lt;=IF($L1495="",12,$L1495)),$J1495,0),IF(AND(4&gt;=$K1495,4&lt;=IF($L1495="",12,$L1495),MOD(4-$K1495,$N1495)=0),$J1495,0)))</f>
        <v>0</v>
      </c>
      <c r="S1495" s="19" t="n">
        <f aca="false">IF(OR($M1495="",$M1495="ERR",$J1495="",$K1495="",$N1495=""),0,IF($N1495=0,IF(AND(OR(5=7,5=12),5&gt;=$K1495,5&lt;=IF($L1495="",12,$L1495)),$J1495,0),IF(AND(5&gt;=$K1495,5&lt;=IF($L1495="",12,$L1495),MOD(5-$K1495,$N1495)=0),$J1495,0)))</f>
        <v>0</v>
      </c>
      <c r="T1495" s="19" t="n">
        <f aca="false">IF(OR($M1495="",$M1495="ERR",$J1495="",$K1495="",$N1495=""),0,IF($N1495=0,IF(AND(OR(6=7,6=12),6&gt;=$K1495,6&lt;=IF($L1495="",12,$L1495)),$J1495,0),IF(AND(6&gt;=$K1495,6&lt;=IF($L1495="",12,$L1495),MOD(6-$K1495,$N1495)=0),$J1495,0)))</f>
        <v>0</v>
      </c>
      <c r="U1495" s="19" t="n">
        <f aca="false">IF(OR($M1495="",$M1495="ERR",$J1495="",$K1495="",$N1495=""),0,IF($N1495=0,IF(AND(OR(7=7,7=12),7&gt;=$K1495,7&lt;=IF($L1495="",12,$L1495)),$J1495,0),IF(AND(7&gt;=$K1495,7&lt;=IF($L1495="",12,$L1495),MOD(7-$K1495,$N1495)=0),$J1495,0)))</f>
        <v>0</v>
      </c>
      <c r="V1495" s="19" t="n">
        <f aca="false">IF(OR($M1495="",$M1495="ERR",$J1495="",$K1495="",$N1495=""),0,IF($N1495=0,IF(AND(OR(8=7,8=12),8&gt;=$K1495,8&lt;=IF($L1495="",12,$L1495)),$J1495,0),IF(AND(8&gt;=$K1495,8&lt;=IF($L1495="",12,$L1495),MOD(8-$K1495,$N1495)=0),$J1495,0)))</f>
        <v>0</v>
      </c>
      <c r="W1495" s="19" t="n">
        <f aca="false">IF(OR($M1495="",$M1495="ERR",$J1495="",$K1495="",$N1495=""),0,IF($N1495=0,IF(AND(OR(9=7,9=12),9&gt;=$K1495,9&lt;=IF($L1495="",12,$L1495)),$J1495,0),IF(AND(9&gt;=$K1495,9&lt;=IF($L1495="",12,$L1495),MOD(9-$K1495,$N1495)=0),$J1495,0)))</f>
        <v>0</v>
      </c>
      <c r="X1495" s="19" t="n">
        <f aca="false">IF(OR($M1495="",$M1495="ERR",$J1495="",$K1495="",$N1495=""),0,IF($N1495=0,IF(AND(OR(10=7,10=12),10&gt;=$K1495,10&lt;=IF($L1495="",12,$L1495)),$J1495,0),IF(AND(10&gt;=$K1495,10&lt;=IF($L1495="",12,$L1495),MOD(10-$K1495,$N1495)=0),$J1495,0)))</f>
        <v>0</v>
      </c>
      <c r="Y1495" s="19" t="n">
        <f aca="false">IF(OR($M1495="",$M1495="ERR",$J1495="",$K1495="",$N1495=""),0,IF($N1495=0,IF(AND(OR(11=7,11=12),11&gt;=$K1495,11&lt;=IF($L1495="",12,$L1495)),$J1495,0),IF(AND(11&gt;=$K1495,11&lt;=IF($L1495="",12,$L1495),MOD(11-$K1495,$N1495)=0),$J1495,0)))</f>
        <v>0</v>
      </c>
      <c r="Z1495" s="19" t="n">
        <f aca="false">IF(OR($M1495="",$M1495="ERR",$J1495="",$K1495="",$N1495=""),0,IF($N1495=0,IF(AND(OR(12=7,12=12),12&gt;=$K1495,12&lt;=IF($L1495="",12,$L1495)),$J1495,0),IF(AND(12&gt;=$K1495,12&lt;=IF($L1495="",12,$L1495),MOD(12-$K1495,$N1495)=0),$J1495,0)))</f>
        <v>0</v>
      </c>
      <c r="AA1495" s="36" t="n">
        <f aca="false">SUM(O1495:Z1495)</f>
        <v>0</v>
      </c>
      <c r="AB1495" s="15" t="str">
        <f aca="false">IF(AND($B1495="",$D1495="",$J1495=""),"",IF($B1495="","Falta código",IF(ISNA(MATCH($B1495,LST_COD,0)),"Código no registrado en Trabajadores",IF($E1495="","Concepto no está en el catálogo",IF($M1495="ERR","Retención de otro empleador: Origen = Otro empleador",IF(OR($J1495="",$K1495=""),"Falta monto o mes",IF(OR($K1495&lt;1,$K1495&gt;12),"Mes inicio inválido",IF(AND($L1495&lt;&gt;"",OR($L1495&lt;$K1495,$L1495&gt;12)),"Mes fin inválido",IF($N1495="","Falta frecuencia",IF(AND($G1495&lt;&gt;"Otro empleador",SUMPRODUCT(($O1495:$Z1495&lt;&gt;0)*(((COLUMN($O1495:$Z1495)-14)&lt;INDEX(Trabajadores!$M$6:$M$105,MATCH($B1495,LST_COD,0)))+((COLUMN($O1495:$Z1495)-14)&gt;INDEX(Trabajadores!$N$6:$N$105,MATCH($B1495,LST_COD,0)))))&gt;0),"Aviso: hay meses fuera del periodo laboral","OK"))))))))))</f>
        <v/>
      </c>
    </row>
    <row r="1496" customFormat="false" ht="15" hidden="false" customHeight="false" outlineLevel="0" collapsed="false">
      <c r="A1496" s="23" t="n">
        <v>1491</v>
      </c>
      <c r="B1496" s="7"/>
      <c r="C1496" s="35" t="str">
        <f aca="false">IF($B1496="","",IFERROR(INDEX(Trabajadores!$D$6:$D$105,MATCH($B1496,LST_COD,0)),"¿Código?"))</f>
        <v/>
      </c>
      <c r="D1496" s="30"/>
      <c r="E1496" s="9" t="str">
        <f aca="false">IF($D1496="","",IFERROR(VLOOKUP($D1496,CONC_TABLA,2,FALSE()),""))</f>
        <v/>
      </c>
      <c r="F1496" s="9" t="str">
        <f aca="false">IF($D1496="","",IFERROR(VLOOKUP($D1496,CONC_TABLA,3,FALSE()),""))</f>
        <v/>
      </c>
      <c r="G1496" s="30"/>
      <c r="H1496" s="30"/>
      <c r="I1496" s="30"/>
      <c r="J1496" s="29"/>
      <c r="K1496" s="28"/>
      <c r="L1496" s="28"/>
      <c r="M1496" s="9" t="str">
        <f aca="false">IF(OR($B1496="",$E1496=""),"",IF($E1496="INA","INA",IF($G1496="Otro empleador",IF($E1496="RET","RETO",IF($E1496="ORD","OTO","OTX")),IF($E1496="RET","ERR",$E1496))))</f>
        <v/>
      </c>
      <c r="N1496" s="9" t="str">
        <f aca="false">IF($I1496="","",IFERROR(VLOOKUP($I1496,FREC_TABLA,2,FALSE()),""))</f>
        <v/>
      </c>
      <c r="O1496" s="19" t="n">
        <f aca="false">IF(OR($M1496="",$M1496="ERR",$J1496="",$K1496="",$N1496=""),0,IF($N1496=0,IF(AND(OR(1=7,1=12),1&gt;=$K1496,1&lt;=IF($L1496="",12,$L1496)),$J1496,0),IF(AND(1&gt;=$K1496,1&lt;=IF($L1496="",12,$L1496),MOD(1-$K1496,$N1496)=0),$J1496,0)))</f>
        <v>0</v>
      </c>
      <c r="P1496" s="19" t="n">
        <f aca="false">IF(OR($M1496="",$M1496="ERR",$J1496="",$K1496="",$N1496=""),0,IF($N1496=0,IF(AND(OR(2=7,2=12),2&gt;=$K1496,2&lt;=IF($L1496="",12,$L1496)),$J1496,0),IF(AND(2&gt;=$K1496,2&lt;=IF($L1496="",12,$L1496),MOD(2-$K1496,$N1496)=0),$J1496,0)))</f>
        <v>0</v>
      </c>
      <c r="Q1496" s="19" t="n">
        <f aca="false">IF(OR($M1496="",$M1496="ERR",$J1496="",$K1496="",$N1496=""),0,IF($N1496=0,IF(AND(OR(3=7,3=12),3&gt;=$K1496,3&lt;=IF($L1496="",12,$L1496)),$J1496,0),IF(AND(3&gt;=$K1496,3&lt;=IF($L1496="",12,$L1496),MOD(3-$K1496,$N1496)=0),$J1496,0)))</f>
        <v>0</v>
      </c>
      <c r="R1496" s="19" t="n">
        <f aca="false">IF(OR($M1496="",$M1496="ERR",$J1496="",$K1496="",$N1496=""),0,IF($N1496=0,IF(AND(OR(4=7,4=12),4&gt;=$K1496,4&lt;=IF($L1496="",12,$L1496)),$J1496,0),IF(AND(4&gt;=$K1496,4&lt;=IF($L1496="",12,$L1496),MOD(4-$K1496,$N1496)=0),$J1496,0)))</f>
        <v>0</v>
      </c>
      <c r="S1496" s="19" t="n">
        <f aca="false">IF(OR($M1496="",$M1496="ERR",$J1496="",$K1496="",$N1496=""),0,IF($N1496=0,IF(AND(OR(5=7,5=12),5&gt;=$K1496,5&lt;=IF($L1496="",12,$L1496)),$J1496,0),IF(AND(5&gt;=$K1496,5&lt;=IF($L1496="",12,$L1496),MOD(5-$K1496,$N1496)=0),$J1496,0)))</f>
        <v>0</v>
      </c>
      <c r="T1496" s="19" t="n">
        <f aca="false">IF(OR($M1496="",$M1496="ERR",$J1496="",$K1496="",$N1496=""),0,IF($N1496=0,IF(AND(OR(6=7,6=12),6&gt;=$K1496,6&lt;=IF($L1496="",12,$L1496)),$J1496,0),IF(AND(6&gt;=$K1496,6&lt;=IF($L1496="",12,$L1496),MOD(6-$K1496,$N1496)=0),$J1496,0)))</f>
        <v>0</v>
      </c>
      <c r="U1496" s="19" t="n">
        <f aca="false">IF(OR($M1496="",$M1496="ERR",$J1496="",$K1496="",$N1496=""),0,IF($N1496=0,IF(AND(OR(7=7,7=12),7&gt;=$K1496,7&lt;=IF($L1496="",12,$L1496)),$J1496,0),IF(AND(7&gt;=$K1496,7&lt;=IF($L1496="",12,$L1496),MOD(7-$K1496,$N1496)=0),$J1496,0)))</f>
        <v>0</v>
      </c>
      <c r="V1496" s="19" t="n">
        <f aca="false">IF(OR($M1496="",$M1496="ERR",$J1496="",$K1496="",$N1496=""),0,IF($N1496=0,IF(AND(OR(8=7,8=12),8&gt;=$K1496,8&lt;=IF($L1496="",12,$L1496)),$J1496,0),IF(AND(8&gt;=$K1496,8&lt;=IF($L1496="",12,$L1496),MOD(8-$K1496,$N1496)=0),$J1496,0)))</f>
        <v>0</v>
      </c>
      <c r="W1496" s="19" t="n">
        <f aca="false">IF(OR($M1496="",$M1496="ERR",$J1496="",$K1496="",$N1496=""),0,IF($N1496=0,IF(AND(OR(9=7,9=12),9&gt;=$K1496,9&lt;=IF($L1496="",12,$L1496)),$J1496,0),IF(AND(9&gt;=$K1496,9&lt;=IF($L1496="",12,$L1496),MOD(9-$K1496,$N1496)=0),$J1496,0)))</f>
        <v>0</v>
      </c>
      <c r="X1496" s="19" t="n">
        <f aca="false">IF(OR($M1496="",$M1496="ERR",$J1496="",$K1496="",$N1496=""),0,IF($N1496=0,IF(AND(OR(10=7,10=12),10&gt;=$K1496,10&lt;=IF($L1496="",12,$L1496)),$J1496,0),IF(AND(10&gt;=$K1496,10&lt;=IF($L1496="",12,$L1496),MOD(10-$K1496,$N1496)=0),$J1496,0)))</f>
        <v>0</v>
      </c>
      <c r="Y1496" s="19" t="n">
        <f aca="false">IF(OR($M1496="",$M1496="ERR",$J1496="",$K1496="",$N1496=""),0,IF($N1496=0,IF(AND(OR(11=7,11=12),11&gt;=$K1496,11&lt;=IF($L1496="",12,$L1496)),$J1496,0),IF(AND(11&gt;=$K1496,11&lt;=IF($L1496="",12,$L1496),MOD(11-$K1496,$N1496)=0),$J1496,0)))</f>
        <v>0</v>
      </c>
      <c r="Z1496" s="19" t="n">
        <f aca="false">IF(OR($M1496="",$M1496="ERR",$J1496="",$K1496="",$N1496=""),0,IF($N1496=0,IF(AND(OR(12=7,12=12),12&gt;=$K1496,12&lt;=IF($L1496="",12,$L1496)),$J1496,0),IF(AND(12&gt;=$K1496,12&lt;=IF($L1496="",12,$L1496),MOD(12-$K1496,$N1496)=0),$J1496,0)))</f>
        <v>0</v>
      </c>
      <c r="AA1496" s="36" t="n">
        <f aca="false">SUM(O1496:Z1496)</f>
        <v>0</v>
      </c>
      <c r="AB1496" s="15" t="str">
        <f aca="false">IF(AND($B1496="",$D1496="",$J1496=""),"",IF($B1496="","Falta código",IF(ISNA(MATCH($B1496,LST_COD,0)),"Código no registrado en Trabajadores",IF($E1496="","Concepto no está en el catálogo",IF($M1496="ERR","Retención de otro empleador: Origen = Otro empleador",IF(OR($J1496="",$K1496=""),"Falta monto o mes",IF(OR($K1496&lt;1,$K1496&gt;12),"Mes inicio inválido",IF(AND($L1496&lt;&gt;"",OR($L1496&lt;$K1496,$L1496&gt;12)),"Mes fin inválido",IF($N1496="","Falta frecuencia",IF(AND($G1496&lt;&gt;"Otro empleador",SUMPRODUCT(($O1496:$Z1496&lt;&gt;0)*(((COLUMN($O1496:$Z1496)-14)&lt;INDEX(Trabajadores!$M$6:$M$105,MATCH($B1496,LST_COD,0)))+((COLUMN($O1496:$Z1496)-14)&gt;INDEX(Trabajadores!$N$6:$N$105,MATCH($B1496,LST_COD,0)))))&gt;0),"Aviso: hay meses fuera del periodo laboral","OK"))))))))))</f>
        <v/>
      </c>
    </row>
    <row r="1497" customFormat="false" ht="15" hidden="false" customHeight="false" outlineLevel="0" collapsed="false">
      <c r="A1497" s="23" t="n">
        <v>1492</v>
      </c>
      <c r="B1497" s="7"/>
      <c r="C1497" s="35" t="str">
        <f aca="false">IF($B1497="","",IFERROR(INDEX(Trabajadores!$D$6:$D$105,MATCH($B1497,LST_COD,0)),"¿Código?"))</f>
        <v/>
      </c>
      <c r="D1497" s="30"/>
      <c r="E1497" s="9" t="str">
        <f aca="false">IF($D1497="","",IFERROR(VLOOKUP($D1497,CONC_TABLA,2,FALSE()),""))</f>
        <v/>
      </c>
      <c r="F1497" s="9" t="str">
        <f aca="false">IF($D1497="","",IFERROR(VLOOKUP($D1497,CONC_TABLA,3,FALSE()),""))</f>
        <v/>
      </c>
      <c r="G1497" s="30"/>
      <c r="H1497" s="30"/>
      <c r="I1497" s="30"/>
      <c r="J1497" s="29"/>
      <c r="K1497" s="28"/>
      <c r="L1497" s="28"/>
      <c r="M1497" s="9" t="str">
        <f aca="false">IF(OR($B1497="",$E1497=""),"",IF($E1497="INA","INA",IF($G1497="Otro empleador",IF($E1497="RET","RETO",IF($E1497="ORD","OTO","OTX")),IF($E1497="RET","ERR",$E1497))))</f>
        <v/>
      </c>
      <c r="N1497" s="9" t="str">
        <f aca="false">IF($I1497="","",IFERROR(VLOOKUP($I1497,FREC_TABLA,2,FALSE()),""))</f>
        <v/>
      </c>
      <c r="O1497" s="19" t="n">
        <f aca="false">IF(OR($M1497="",$M1497="ERR",$J1497="",$K1497="",$N1497=""),0,IF($N1497=0,IF(AND(OR(1=7,1=12),1&gt;=$K1497,1&lt;=IF($L1497="",12,$L1497)),$J1497,0),IF(AND(1&gt;=$K1497,1&lt;=IF($L1497="",12,$L1497),MOD(1-$K1497,$N1497)=0),$J1497,0)))</f>
        <v>0</v>
      </c>
      <c r="P1497" s="19" t="n">
        <f aca="false">IF(OR($M1497="",$M1497="ERR",$J1497="",$K1497="",$N1497=""),0,IF($N1497=0,IF(AND(OR(2=7,2=12),2&gt;=$K1497,2&lt;=IF($L1497="",12,$L1497)),$J1497,0),IF(AND(2&gt;=$K1497,2&lt;=IF($L1497="",12,$L1497),MOD(2-$K1497,$N1497)=0),$J1497,0)))</f>
        <v>0</v>
      </c>
      <c r="Q1497" s="19" t="n">
        <f aca="false">IF(OR($M1497="",$M1497="ERR",$J1497="",$K1497="",$N1497=""),0,IF($N1497=0,IF(AND(OR(3=7,3=12),3&gt;=$K1497,3&lt;=IF($L1497="",12,$L1497)),$J1497,0),IF(AND(3&gt;=$K1497,3&lt;=IF($L1497="",12,$L1497),MOD(3-$K1497,$N1497)=0),$J1497,0)))</f>
        <v>0</v>
      </c>
      <c r="R1497" s="19" t="n">
        <f aca="false">IF(OR($M1497="",$M1497="ERR",$J1497="",$K1497="",$N1497=""),0,IF($N1497=0,IF(AND(OR(4=7,4=12),4&gt;=$K1497,4&lt;=IF($L1497="",12,$L1497)),$J1497,0),IF(AND(4&gt;=$K1497,4&lt;=IF($L1497="",12,$L1497),MOD(4-$K1497,$N1497)=0),$J1497,0)))</f>
        <v>0</v>
      </c>
      <c r="S1497" s="19" t="n">
        <f aca="false">IF(OR($M1497="",$M1497="ERR",$J1497="",$K1497="",$N1497=""),0,IF($N1497=0,IF(AND(OR(5=7,5=12),5&gt;=$K1497,5&lt;=IF($L1497="",12,$L1497)),$J1497,0),IF(AND(5&gt;=$K1497,5&lt;=IF($L1497="",12,$L1497),MOD(5-$K1497,$N1497)=0),$J1497,0)))</f>
        <v>0</v>
      </c>
      <c r="T1497" s="19" t="n">
        <f aca="false">IF(OR($M1497="",$M1497="ERR",$J1497="",$K1497="",$N1497=""),0,IF($N1497=0,IF(AND(OR(6=7,6=12),6&gt;=$K1497,6&lt;=IF($L1497="",12,$L1497)),$J1497,0),IF(AND(6&gt;=$K1497,6&lt;=IF($L1497="",12,$L1497),MOD(6-$K1497,$N1497)=0),$J1497,0)))</f>
        <v>0</v>
      </c>
      <c r="U1497" s="19" t="n">
        <f aca="false">IF(OR($M1497="",$M1497="ERR",$J1497="",$K1497="",$N1497=""),0,IF($N1497=0,IF(AND(OR(7=7,7=12),7&gt;=$K1497,7&lt;=IF($L1497="",12,$L1497)),$J1497,0),IF(AND(7&gt;=$K1497,7&lt;=IF($L1497="",12,$L1497),MOD(7-$K1497,$N1497)=0),$J1497,0)))</f>
        <v>0</v>
      </c>
      <c r="V1497" s="19" t="n">
        <f aca="false">IF(OR($M1497="",$M1497="ERR",$J1497="",$K1497="",$N1497=""),0,IF($N1497=0,IF(AND(OR(8=7,8=12),8&gt;=$K1497,8&lt;=IF($L1497="",12,$L1497)),$J1497,0),IF(AND(8&gt;=$K1497,8&lt;=IF($L1497="",12,$L1497),MOD(8-$K1497,$N1497)=0),$J1497,0)))</f>
        <v>0</v>
      </c>
      <c r="W1497" s="19" t="n">
        <f aca="false">IF(OR($M1497="",$M1497="ERR",$J1497="",$K1497="",$N1497=""),0,IF($N1497=0,IF(AND(OR(9=7,9=12),9&gt;=$K1497,9&lt;=IF($L1497="",12,$L1497)),$J1497,0),IF(AND(9&gt;=$K1497,9&lt;=IF($L1497="",12,$L1497),MOD(9-$K1497,$N1497)=0),$J1497,0)))</f>
        <v>0</v>
      </c>
      <c r="X1497" s="19" t="n">
        <f aca="false">IF(OR($M1497="",$M1497="ERR",$J1497="",$K1497="",$N1497=""),0,IF($N1497=0,IF(AND(OR(10=7,10=12),10&gt;=$K1497,10&lt;=IF($L1497="",12,$L1497)),$J1497,0),IF(AND(10&gt;=$K1497,10&lt;=IF($L1497="",12,$L1497),MOD(10-$K1497,$N1497)=0),$J1497,0)))</f>
        <v>0</v>
      </c>
      <c r="Y1497" s="19" t="n">
        <f aca="false">IF(OR($M1497="",$M1497="ERR",$J1497="",$K1497="",$N1497=""),0,IF($N1497=0,IF(AND(OR(11=7,11=12),11&gt;=$K1497,11&lt;=IF($L1497="",12,$L1497)),$J1497,0),IF(AND(11&gt;=$K1497,11&lt;=IF($L1497="",12,$L1497),MOD(11-$K1497,$N1497)=0),$J1497,0)))</f>
        <v>0</v>
      </c>
      <c r="Z1497" s="19" t="n">
        <f aca="false">IF(OR($M1497="",$M1497="ERR",$J1497="",$K1497="",$N1497=""),0,IF($N1497=0,IF(AND(OR(12=7,12=12),12&gt;=$K1497,12&lt;=IF($L1497="",12,$L1497)),$J1497,0),IF(AND(12&gt;=$K1497,12&lt;=IF($L1497="",12,$L1497),MOD(12-$K1497,$N1497)=0),$J1497,0)))</f>
        <v>0</v>
      </c>
      <c r="AA1497" s="36" t="n">
        <f aca="false">SUM(O1497:Z1497)</f>
        <v>0</v>
      </c>
      <c r="AB1497" s="15" t="str">
        <f aca="false">IF(AND($B1497="",$D1497="",$J1497=""),"",IF($B1497="","Falta código",IF(ISNA(MATCH($B1497,LST_COD,0)),"Código no registrado en Trabajadores",IF($E1497="","Concepto no está en el catálogo",IF($M1497="ERR","Retención de otro empleador: Origen = Otro empleador",IF(OR($J1497="",$K1497=""),"Falta monto o mes",IF(OR($K1497&lt;1,$K1497&gt;12),"Mes inicio inválido",IF(AND($L1497&lt;&gt;"",OR($L1497&lt;$K1497,$L1497&gt;12)),"Mes fin inválido",IF($N1497="","Falta frecuencia",IF(AND($G1497&lt;&gt;"Otro empleador",SUMPRODUCT(($O1497:$Z1497&lt;&gt;0)*(((COLUMN($O1497:$Z1497)-14)&lt;INDEX(Trabajadores!$M$6:$M$105,MATCH($B1497,LST_COD,0)))+((COLUMN($O1497:$Z1497)-14)&gt;INDEX(Trabajadores!$N$6:$N$105,MATCH($B1497,LST_COD,0)))))&gt;0),"Aviso: hay meses fuera del periodo laboral","OK"))))))))))</f>
        <v/>
      </c>
    </row>
    <row r="1498" customFormat="false" ht="15" hidden="false" customHeight="false" outlineLevel="0" collapsed="false">
      <c r="A1498" s="23" t="n">
        <v>1493</v>
      </c>
      <c r="B1498" s="7"/>
      <c r="C1498" s="35" t="str">
        <f aca="false">IF($B1498="","",IFERROR(INDEX(Trabajadores!$D$6:$D$105,MATCH($B1498,LST_COD,0)),"¿Código?"))</f>
        <v/>
      </c>
      <c r="D1498" s="30"/>
      <c r="E1498" s="9" t="str">
        <f aca="false">IF($D1498="","",IFERROR(VLOOKUP($D1498,CONC_TABLA,2,FALSE()),""))</f>
        <v/>
      </c>
      <c r="F1498" s="9" t="str">
        <f aca="false">IF($D1498="","",IFERROR(VLOOKUP($D1498,CONC_TABLA,3,FALSE()),""))</f>
        <v/>
      </c>
      <c r="G1498" s="30"/>
      <c r="H1498" s="30"/>
      <c r="I1498" s="30"/>
      <c r="J1498" s="29"/>
      <c r="K1498" s="28"/>
      <c r="L1498" s="28"/>
      <c r="M1498" s="9" t="str">
        <f aca="false">IF(OR($B1498="",$E1498=""),"",IF($E1498="INA","INA",IF($G1498="Otro empleador",IF($E1498="RET","RETO",IF($E1498="ORD","OTO","OTX")),IF($E1498="RET","ERR",$E1498))))</f>
        <v/>
      </c>
      <c r="N1498" s="9" t="str">
        <f aca="false">IF($I1498="","",IFERROR(VLOOKUP($I1498,FREC_TABLA,2,FALSE()),""))</f>
        <v/>
      </c>
      <c r="O1498" s="19" t="n">
        <f aca="false">IF(OR($M1498="",$M1498="ERR",$J1498="",$K1498="",$N1498=""),0,IF($N1498=0,IF(AND(OR(1=7,1=12),1&gt;=$K1498,1&lt;=IF($L1498="",12,$L1498)),$J1498,0),IF(AND(1&gt;=$K1498,1&lt;=IF($L1498="",12,$L1498),MOD(1-$K1498,$N1498)=0),$J1498,0)))</f>
        <v>0</v>
      </c>
      <c r="P1498" s="19" t="n">
        <f aca="false">IF(OR($M1498="",$M1498="ERR",$J1498="",$K1498="",$N1498=""),0,IF($N1498=0,IF(AND(OR(2=7,2=12),2&gt;=$K1498,2&lt;=IF($L1498="",12,$L1498)),$J1498,0),IF(AND(2&gt;=$K1498,2&lt;=IF($L1498="",12,$L1498),MOD(2-$K1498,$N1498)=0),$J1498,0)))</f>
        <v>0</v>
      </c>
      <c r="Q1498" s="19" t="n">
        <f aca="false">IF(OR($M1498="",$M1498="ERR",$J1498="",$K1498="",$N1498=""),0,IF($N1498=0,IF(AND(OR(3=7,3=12),3&gt;=$K1498,3&lt;=IF($L1498="",12,$L1498)),$J1498,0),IF(AND(3&gt;=$K1498,3&lt;=IF($L1498="",12,$L1498),MOD(3-$K1498,$N1498)=0),$J1498,0)))</f>
        <v>0</v>
      </c>
      <c r="R1498" s="19" t="n">
        <f aca="false">IF(OR($M1498="",$M1498="ERR",$J1498="",$K1498="",$N1498=""),0,IF($N1498=0,IF(AND(OR(4=7,4=12),4&gt;=$K1498,4&lt;=IF($L1498="",12,$L1498)),$J1498,0),IF(AND(4&gt;=$K1498,4&lt;=IF($L1498="",12,$L1498),MOD(4-$K1498,$N1498)=0),$J1498,0)))</f>
        <v>0</v>
      </c>
      <c r="S1498" s="19" t="n">
        <f aca="false">IF(OR($M1498="",$M1498="ERR",$J1498="",$K1498="",$N1498=""),0,IF($N1498=0,IF(AND(OR(5=7,5=12),5&gt;=$K1498,5&lt;=IF($L1498="",12,$L1498)),$J1498,0),IF(AND(5&gt;=$K1498,5&lt;=IF($L1498="",12,$L1498),MOD(5-$K1498,$N1498)=0),$J1498,0)))</f>
        <v>0</v>
      </c>
      <c r="T1498" s="19" t="n">
        <f aca="false">IF(OR($M1498="",$M1498="ERR",$J1498="",$K1498="",$N1498=""),0,IF($N1498=0,IF(AND(OR(6=7,6=12),6&gt;=$K1498,6&lt;=IF($L1498="",12,$L1498)),$J1498,0),IF(AND(6&gt;=$K1498,6&lt;=IF($L1498="",12,$L1498),MOD(6-$K1498,$N1498)=0),$J1498,0)))</f>
        <v>0</v>
      </c>
      <c r="U1498" s="19" t="n">
        <f aca="false">IF(OR($M1498="",$M1498="ERR",$J1498="",$K1498="",$N1498=""),0,IF($N1498=0,IF(AND(OR(7=7,7=12),7&gt;=$K1498,7&lt;=IF($L1498="",12,$L1498)),$J1498,0),IF(AND(7&gt;=$K1498,7&lt;=IF($L1498="",12,$L1498),MOD(7-$K1498,$N1498)=0),$J1498,0)))</f>
        <v>0</v>
      </c>
      <c r="V1498" s="19" t="n">
        <f aca="false">IF(OR($M1498="",$M1498="ERR",$J1498="",$K1498="",$N1498=""),0,IF($N1498=0,IF(AND(OR(8=7,8=12),8&gt;=$K1498,8&lt;=IF($L1498="",12,$L1498)),$J1498,0),IF(AND(8&gt;=$K1498,8&lt;=IF($L1498="",12,$L1498),MOD(8-$K1498,$N1498)=0),$J1498,0)))</f>
        <v>0</v>
      </c>
      <c r="W1498" s="19" t="n">
        <f aca="false">IF(OR($M1498="",$M1498="ERR",$J1498="",$K1498="",$N1498=""),0,IF($N1498=0,IF(AND(OR(9=7,9=12),9&gt;=$K1498,9&lt;=IF($L1498="",12,$L1498)),$J1498,0),IF(AND(9&gt;=$K1498,9&lt;=IF($L1498="",12,$L1498),MOD(9-$K1498,$N1498)=0),$J1498,0)))</f>
        <v>0</v>
      </c>
      <c r="X1498" s="19" t="n">
        <f aca="false">IF(OR($M1498="",$M1498="ERR",$J1498="",$K1498="",$N1498=""),0,IF($N1498=0,IF(AND(OR(10=7,10=12),10&gt;=$K1498,10&lt;=IF($L1498="",12,$L1498)),$J1498,0),IF(AND(10&gt;=$K1498,10&lt;=IF($L1498="",12,$L1498),MOD(10-$K1498,$N1498)=0),$J1498,0)))</f>
        <v>0</v>
      </c>
      <c r="Y1498" s="19" t="n">
        <f aca="false">IF(OR($M1498="",$M1498="ERR",$J1498="",$K1498="",$N1498=""),0,IF($N1498=0,IF(AND(OR(11=7,11=12),11&gt;=$K1498,11&lt;=IF($L1498="",12,$L1498)),$J1498,0),IF(AND(11&gt;=$K1498,11&lt;=IF($L1498="",12,$L1498),MOD(11-$K1498,$N1498)=0),$J1498,0)))</f>
        <v>0</v>
      </c>
      <c r="Z1498" s="19" t="n">
        <f aca="false">IF(OR($M1498="",$M1498="ERR",$J1498="",$K1498="",$N1498=""),0,IF($N1498=0,IF(AND(OR(12=7,12=12),12&gt;=$K1498,12&lt;=IF($L1498="",12,$L1498)),$J1498,0),IF(AND(12&gt;=$K1498,12&lt;=IF($L1498="",12,$L1498),MOD(12-$K1498,$N1498)=0),$J1498,0)))</f>
        <v>0</v>
      </c>
      <c r="AA1498" s="36" t="n">
        <f aca="false">SUM(O1498:Z1498)</f>
        <v>0</v>
      </c>
      <c r="AB1498" s="15" t="str">
        <f aca="false">IF(AND($B1498="",$D1498="",$J1498=""),"",IF($B1498="","Falta código",IF(ISNA(MATCH($B1498,LST_COD,0)),"Código no registrado en Trabajadores",IF($E1498="","Concepto no está en el catálogo",IF($M1498="ERR","Retención de otro empleador: Origen = Otro empleador",IF(OR($J1498="",$K1498=""),"Falta monto o mes",IF(OR($K1498&lt;1,$K1498&gt;12),"Mes inicio inválido",IF(AND($L1498&lt;&gt;"",OR($L1498&lt;$K1498,$L1498&gt;12)),"Mes fin inválido",IF($N1498="","Falta frecuencia",IF(AND($G1498&lt;&gt;"Otro empleador",SUMPRODUCT(($O1498:$Z1498&lt;&gt;0)*(((COLUMN($O1498:$Z1498)-14)&lt;INDEX(Trabajadores!$M$6:$M$105,MATCH($B1498,LST_COD,0)))+((COLUMN($O1498:$Z1498)-14)&gt;INDEX(Trabajadores!$N$6:$N$105,MATCH($B1498,LST_COD,0)))))&gt;0),"Aviso: hay meses fuera del periodo laboral","OK"))))))))))</f>
        <v/>
      </c>
    </row>
    <row r="1499" customFormat="false" ht="15" hidden="false" customHeight="false" outlineLevel="0" collapsed="false">
      <c r="A1499" s="23" t="n">
        <v>1494</v>
      </c>
      <c r="B1499" s="7"/>
      <c r="C1499" s="35" t="str">
        <f aca="false">IF($B1499="","",IFERROR(INDEX(Trabajadores!$D$6:$D$105,MATCH($B1499,LST_COD,0)),"¿Código?"))</f>
        <v/>
      </c>
      <c r="D1499" s="30"/>
      <c r="E1499" s="9" t="str">
        <f aca="false">IF($D1499="","",IFERROR(VLOOKUP($D1499,CONC_TABLA,2,FALSE()),""))</f>
        <v/>
      </c>
      <c r="F1499" s="9" t="str">
        <f aca="false">IF($D1499="","",IFERROR(VLOOKUP($D1499,CONC_TABLA,3,FALSE()),""))</f>
        <v/>
      </c>
      <c r="G1499" s="30"/>
      <c r="H1499" s="30"/>
      <c r="I1499" s="30"/>
      <c r="J1499" s="29"/>
      <c r="K1499" s="28"/>
      <c r="L1499" s="28"/>
      <c r="M1499" s="9" t="str">
        <f aca="false">IF(OR($B1499="",$E1499=""),"",IF($E1499="INA","INA",IF($G1499="Otro empleador",IF($E1499="RET","RETO",IF($E1499="ORD","OTO","OTX")),IF($E1499="RET","ERR",$E1499))))</f>
        <v/>
      </c>
      <c r="N1499" s="9" t="str">
        <f aca="false">IF($I1499="","",IFERROR(VLOOKUP($I1499,FREC_TABLA,2,FALSE()),""))</f>
        <v/>
      </c>
      <c r="O1499" s="19" t="n">
        <f aca="false">IF(OR($M1499="",$M1499="ERR",$J1499="",$K1499="",$N1499=""),0,IF($N1499=0,IF(AND(OR(1=7,1=12),1&gt;=$K1499,1&lt;=IF($L1499="",12,$L1499)),$J1499,0),IF(AND(1&gt;=$K1499,1&lt;=IF($L1499="",12,$L1499),MOD(1-$K1499,$N1499)=0),$J1499,0)))</f>
        <v>0</v>
      </c>
      <c r="P1499" s="19" t="n">
        <f aca="false">IF(OR($M1499="",$M1499="ERR",$J1499="",$K1499="",$N1499=""),0,IF($N1499=0,IF(AND(OR(2=7,2=12),2&gt;=$K1499,2&lt;=IF($L1499="",12,$L1499)),$J1499,0),IF(AND(2&gt;=$K1499,2&lt;=IF($L1499="",12,$L1499),MOD(2-$K1499,$N1499)=0),$J1499,0)))</f>
        <v>0</v>
      </c>
      <c r="Q1499" s="19" t="n">
        <f aca="false">IF(OR($M1499="",$M1499="ERR",$J1499="",$K1499="",$N1499=""),0,IF($N1499=0,IF(AND(OR(3=7,3=12),3&gt;=$K1499,3&lt;=IF($L1499="",12,$L1499)),$J1499,0),IF(AND(3&gt;=$K1499,3&lt;=IF($L1499="",12,$L1499),MOD(3-$K1499,$N1499)=0),$J1499,0)))</f>
        <v>0</v>
      </c>
      <c r="R1499" s="19" t="n">
        <f aca="false">IF(OR($M1499="",$M1499="ERR",$J1499="",$K1499="",$N1499=""),0,IF($N1499=0,IF(AND(OR(4=7,4=12),4&gt;=$K1499,4&lt;=IF($L1499="",12,$L1499)),$J1499,0),IF(AND(4&gt;=$K1499,4&lt;=IF($L1499="",12,$L1499),MOD(4-$K1499,$N1499)=0),$J1499,0)))</f>
        <v>0</v>
      </c>
      <c r="S1499" s="19" t="n">
        <f aca="false">IF(OR($M1499="",$M1499="ERR",$J1499="",$K1499="",$N1499=""),0,IF($N1499=0,IF(AND(OR(5=7,5=12),5&gt;=$K1499,5&lt;=IF($L1499="",12,$L1499)),$J1499,0),IF(AND(5&gt;=$K1499,5&lt;=IF($L1499="",12,$L1499),MOD(5-$K1499,$N1499)=0),$J1499,0)))</f>
        <v>0</v>
      </c>
      <c r="T1499" s="19" t="n">
        <f aca="false">IF(OR($M1499="",$M1499="ERR",$J1499="",$K1499="",$N1499=""),0,IF($N1499=0,IF(AND(OR(6=7,6=12),6&gt;=$K1499,6&lt;=IF($L1499="",12,$L1499)),$J1499,0),IF(AND(6&gt;=$K1499,6&lt;=IF($L1499="",12,$L1499),MOD(6-$K1499,$N1499)=0),$J1499,0)))</f>
        <v>0</v>
      </c>
      <c r="U1499" s="19" t="n">
        <f aca="false">IF(OR($M1499="",$M1499="ERR",$J1499="",$K1499="",$N1499=""),0,IF($N1499=0,IF(AND(OR(7=7,7=12),7&gt;=$K1499,7&lt;=IF($L1499="",12,$L1499)),$J1499,0),IF(AND(7&gt;=$K1499,7&lt;=IF($L1499="",12,$L1499),MOD(7-$K1499,$N1499)=0),$J1499,0)))</f>
        <v>0</v>
      </c>
      <c r="V1499" s="19" t="n">
        <f aca="false">IF(OR($M1499="",$M1499="ERR",$J1499="",$K1499="",$N1499=""),0,IF($N1499=0,IF(AND(OR(8=7,8=12),8&gt;=$K1499,8&lt;=IF($L1499="",12,$L1499)),$J1499,0),IF(AND(8&gt;=$K1499,8&lt;=IF($L1499="",12,$L1499),MOD(8-$K1499,$N1499)=0),$J1499,0)))</f>
        <v>0</v>
      </c>
      <c r="W1499" s="19" t="n">
        <f aca="false">IF(OR($M1499="",$M1499="ERR",$J1499="",$K1499="",$N1499=""),0,IF($N1499=0,IF(AND(OR(9=7,9=12),9&gt;=$K1499,9&lt;=IF($L1499="",12,$L1499)),$J1499,0),IF(AND(9&gt;=$K1499,9&lt;=IF($L1499="",12,$L1499),MOD(9-$K1499,$N1499)=0),$J1499,0)))</f>
        <v>0</v>
      </c>
      <c r="X1499" s="19" t="n">
        <f aca="false">IF(OR($M1499="",$M1499="ERR",$J1499="",$K1499="",$N1499=""),0,IF($N1499=0,IF(AND(OR(10=7,10=12),10&gt;=$K1499,10&lt;=IF($L1499="",12,$L1499)),$J1499,0),IF(AND(10&gt;=$K1499,10&lt;=IF($L1499="",12,$L1499),MOD(10-$K1499,$N1499)=0),$J1499,0)))</f>
        <v>0</v>
      </c>
      <c r="Y1499" s="19" t="n">
        <f aca="false">IF(OR($M1499="",$M1499="ERR",$J1499="",$K1499="",$N1499=""),0,IF($N1499=0,IF(AND(OR(11=7,11=12),11&gt;=$K1499,11&lt;=IF($L1499="",12,$L1499)),$J1499,0),IF(AND(11&gt;=$K1499,11&lt;=IF($L1499="",12,$L1499),MOD(11-$K1499,$N1499)=0),$J1499,0)))</f>
        <v>0</v>
      </c>
      <c r="Z1499" s="19" t="n">
        <f aca="false">IF(OR($M1499="",$M1499="ERR",$J1499="",$K1499="",$N1499=""),0,IF($N1499=0,IF(AND(OR(12=7,12=12),12&gt;=$K1499,12&lt;=IF($L1499="",12,$L1499)),$J1499,0),IF(AND(12&gt;=$K1499,12&lt;=IF($L1499="",12,$L1499),MOD(12-$K1499,$N1499)=0),$J1499,0)))</f>
        <v>0</v>
      </c>
      <c r="AA1499" s="36" t="n">
        <f aca="false">SUM(O1499:Z1499)</f>
        <v>0</v>
      </c>
      <c r="AB1499" s="15" t="str">
        <f aca="false">IF(AND($B1499="",$D1499="",$J1499=""),"",IF($B1499="","Falta código",IF(ISNA(MATCH($B1499,LST_COD,0)),"Código no registrado en Trabajadores",IF($E1499="","Concepto no está en el catálogo",IF($M1499="ERR","Retención de otro empleador: Origen = Otro empleador",IF(OR($J1499="",$K1499=""),"Falta monto o mes",IF(OR($K1499&lt;1,$K1499&gt;12),"Mes inicio inválido",IF(AND($L1499&lt;&gt;"",OR($L1499&lt;$K1499,$L1499&gt;12)),"Mes fin inválido",IF($N1499="","Falta frecuencia",IF(AND($G1499&lt;&gt;"Otro empleador",SUMPRODUCT(($O1499:$Z1499&lt;&gt;0)*(((COLUMN($O1499:$Z1499)-14)&lt;INDEX(Trabajadores!$M$6:$M$105,MATCH($B1499,LST_COD,0)))+((COLUMN($O1499:$Z1499)-14)&gt;INDEX(Trabajadores!$N$6:$N$105,MATCH($B1499,LST_COD,0)))))&gt;0),"Aviso: hay meses fuera del periodo laboral","OK"))))))))))</f>
        <v/>
      </c>
    </row>
    <row r="1500" customFormat="false" ht="15" hidden="false" customHeight="false" outlineLevel="0" collapsed="false">
      <c r="A1500" s="23" t="n">
        <v>1495</v>
      </c>
      <c r="B1500" s="7"/>
      <c r="C1500" s="35" t="str">
        <f aca="false">IF($B1500="","",IFERROR(INDEX(Trabajadores!$D$6:$D$105,MATCH($B1500,LST_COD,0)),"¿Código?"))</f>
        <v/>
      </c>
      <c r="D1500" s="30"/>
      <c r="E1500" s="9" t="str">
        <f aca="false">IF($D1500="","",IFERROR(VLOOKUP($D1500,CONC_TABLA,2,FALSE()),""))</f>
        <v/>
      </c>
      <c r="F1500" s="9" t="str">
        <f aca="false">IF($D1500="","",IFERROR(VLOOKUP($D1500,CONC_TABLA,3,FALSE()),""))</f>
        <v/>
      </c>
      <c r="G1500" s="30"/>
      <c r="H1500" s="30"/>
      <c r="I1500" s="30"/>
      <c r="J1500" s="29"/>
      <c r="K1500" s="28"/>
      <c r="L1500" s="28"/>
      <c r="M1500" s="9" t="str">
        <f aca="false">IF(OR($B1500="",$E1500=""),"",IF($E1500="INA","INA",IF($G1500="Otro empleador",IF($E1500="RET","RETO",IF($E1500="ORD","OTO","OTX")),IF($E1500="RET","ERR",$E1500))))</f>
        <v/>
      </c>
      <c r="N1500" s="9" t="str">
        <f aca="false">IF($I1500="","",IFERROR(VLOOKUP($I1500,FREC_TABLA,2,FALSE()),""))</f>
        <v/>
      </c>
      <c r="O1500" s="19" t="n">
        <f aca="false">IF(OR($M1500="",$M1500="ERR",$J1500="",$K1500="",$N1500=""),0,IF($N1500=0,IF(AND(OR(1=7,1=12),1&gt;=$K1500,1&lt;=IF($L1500="",12,$L1500)),$J1500,0),IF(AND(1&gt;=$K1500,1&lt;=IF($L1500="",12,$L1500),MOD(1-$K1500,$N1500)=0),$J1500,0)))</f>
        <v>0</v>
      </c>
      <c r="P1500" s="19" t="n">
        <f aca="false">IF(OR($M1500="",$M1500="ERR",$J1500="",$K1500="",$N1500=""),0,IF($N1500=0,IF(AND(OR(2=7,2=12),2&gt;=$K1500,2&lt;=IF($L1500="",12,$L1500)),$J1500,0),IF(AND(2&gt;=$K1500,2&lt;=IF($L1500="",12,$L1500),MOD(2-$K1500,$N1500)=0),$J1500,0)))</f>
        <v>0</v>
      </c>
      <c r="Q1500" s="19" t="n">
        <f aca="false">IF(OR($M1500="",$M1500="ERR",$J1500="",$K1500="",$N1500=""),0,IF($N1500=0,IF(AND(OR(3=7,3=12),3&gt;=$K1500,3&lt;=IF($L1500="",12,$L1500)),$J1500,0),IF(AND(3&gt;=$K1500,3&lt;=IF($L1500="",12,$L1500),MOD(3-$K1500,$N1500)=0),$J1500,0)))</f>
        <v>0</v>
      </c>
      <c r="R1500" s="19" t="n">
        <f aca="false">IF(OR($M1500="",$M1500="ERR",$J1500="",$K1500="",$N1500=""),0,IF($N1500=0,IF(AND(OR(4=7,4=12),4&gt;=$K1500,4&lt;=IF($L1500="",12,$L1500)),$J1500,0),IF(AND(4&gt;=$K1500,4&lt;=IF($L1500="",12,$L1500),MOD(4-$K1500,$N1500)=0),$J1500,0)))</f>
        <v>0</v>
      </c>
      <c r="S1500" s="19" t="n">
        <f aca="false">IF(OR($M1500="",$M1500="ERR",$J1500="",$K1500="",$N1500=""),0,IF($N1500=0,IF(AND(OR(5=7,5=12),5&gt;=$K1500,5&lt;=IF($L1500="",12,$L1500)),$J1500,0),IF(AND(5&gt;=$K1500,5&lt;=IF($L1500="",12,$L1500),MOD(5-$K1500,$N1500)=0),$J1500,0)))</f>
        <v>0</v>
      </c>
      <c r="T1500" s="19" t="n">
        <f aca="false">IF(OR($M1500="",$M1500="ERR",$J1500="",$K1500="",$N1500=""),0,IF($N1500=0,IF(AND(OR(6=7,6=12),6&gt;=$K1500,6&lt;=IF($L1500="",12,$L1500)),$J1500,0),IF(AND(6&gt;=$K1500,6&lt;=IF($L1500="",12,$L1500),MOD(6-$K1500,$N1500)=0),$J1500,0)))</f>
        <v>0</v>
      </c>
      <c r="U1500" s="19" t="n">
        <f aca="false">IF(OR($M1500="",$M1500="ERR",$J1500="",$K1500="",$N1500=""),0,IF($N1500=0,IF(AND(OR(7=7,7=12),7&gt;=$K1500,7&lt;=IF($L1500="",12,$L1500)),$J1500,0),IF(AND(7&gt;=$K1500,7&lt;=IF($L1500="",12,$L1500),MOD(7-$K1500,$N1500)=0),$J1500,0)))</f>
        <v>0</v>
      </c>
      <c r="V1500" s="19" t="n">
        <f aca="false">IF(OR($M1500="",$M1500="ERR",$J1500="",$K1500="",$N1500=""),0,IF($N1500=0,IF(AND(OR(8=7,8=12),8&gt;=$K1500,8&lt;=IF($L1500="",12,$L1500)),$J1500,0),IF(AND(8&gt;=$K1500,8&lt;=IF($L1500="",12,$L1500),MOD(8-$K1500,$N1500)=0),$J1500,0)))</f>
        <v>0</v>
      </c>
      <c r="W1500" s="19" t="n">
        <f aca="false">IF(OR($M1500="",$M1500="ERR",$J1500="",$K1500="",$N1500=""),0,IF($N1500=0,IF(AND(OR(9=7,9=12),9&gt;=$K1500,9&lt;=IF($L1500="",12,$L1500)),$J1500,0),IF(AND(9&gt;=$K1500,9&lt;=IF($L1500="",12,$L1500),MOD(9-$K1500,$N1500)=0),$J1500,0)))</f>
        <v>0</v>
      </c>
      <c r="X1500" s="19" t="n">
        <f aca="false">IF(OR($M1500="",$M1500="ERR",$J1500="",$K1500="",$N1500=""),0,IF($N1500=0,IF(AND(OR(10=7,10=12),10&gt;=$K1500,10&lt;=IF($L1500="",12,$L1500)),$J1500,0),IF(AND(10&gt;=$K1500,10&lt;=IF($L1500="",12,$L1500),MOD(10-$K1500,$N1500)=0),$J1500,0)))</f>
        <v>0</v>
      </c>
      <c r="Y1500" s="19" t="n">
        <f aca="false">IF(OR($M1500="",$M1500="ERR",$J1500="",$K1500="",$N1500=""),0,IF($N1500=0,IF(AND(OR(11=7,11=12),11&gt;=$K1500,11&lt;=IF($L1500="",12,$L1500)),$J1500,0),IF(AND(11&gt;=$K1500,11&lt;=IF($L1500="",12,$L1500),MOD(11-$K1500,$N1500)=0),$J1500,0)))</f>
        <v>0</v>
      </c>
      <c r="Z1500" s="19" t="n">
        <f aca="false">IF(OR($M1500="",$M1500="ERR",$J1500="",$K1500="",$N1500=""),0,IF($N1500=0,IF(AND(OR(12=7,12=12),12&gt;=$K1500,12&lt;=IF($L1500="",12,$L1500)),$J1500,0),IF(AND(12&gt;=$K1500,12&lt;=IF($L1500="",12,$L1500),MOD(12-$K1500,$N1500)=0),$J1500,0)))</f>
        <v>0</v>
      </c>
      <c r="AA1500" s="36" t="n">
        <f aca="false">SUM(O1500:Z1500)</f>
        <v>0</v>
      </c>
      <c r="AB1500" s="15" t="str">
        <f aca="false">IF(AND($B1500="",$D1500="",$J1500=""),"",IF($B1500="","Falta código",IF(ISNA(MATCH($B1500,LST_COD,0)),"Código no registrado en Trabajadores",IF($E1500="","Concepto no está en el catálogo",IF($M1500="ERR","Retención de otro empleador: Origen = Otro empleador",IF(OR($J1500="",$K1500=""),"Falta monto o mes",IF(OR($K1500&lt;1,$K1500&gt;12),"Mes inicio inválido",IF(AND($L1500&lt;&gt;"",OR($L1500&lt;$K1500,$L1500&gt;12)),"Mes fin inválido",IF($N1500="","Falta frecuencia",IF(AND($G1500&lt;&gt;"Otro empleador",SUMPRODUCT(($O1500:$Z1500&lt;&gt;0)*(((COLUMN($O1500:$Z1500)-14)&lt;INDEX(Trabajadores!$M$6:$M$105,MATCH($B1500,LST_COD,0)))+((COLUMN($O1500:$Z1500)-14)&gt;INDEX(Trabajadores!$N$6:$N$105,MATCH($B1500,LST_COD,0)))))&gt;0),"Aviso: hay meses fuera del periodo laboral","OK"))))))))))</f>
        <v/>
      </c>
    </row>
    <row r="1501" customFormat="false" ht="15" hidden="false" customHeight="false" outlineLevel="0" collapsed="false">
      <c r="A1501" s="23" t="n">
        <v>1496</v>
      </c>
      <c r="B1501" s="7"/>
      <c r="C1501" s="35" t="str">
        <f aca="false">IF($B1501="","",IFERROR(INDEX(Trabajadores!$D$6:$D$105,MATCH($B1501,LST_COD,0)),"¿Código?"))</f>
        <v/>
      </c>
      <c r="D1501" s="30"/>
      <c r="E1501" s="9" t="str">
        <f aca="false">IF($D1501="","",IFERROR(VLOOKUP($D1501,CONC_TABLA,2,FALSE()),""))</f>
        <v/>
      </c>
      <c r="F1501" s="9" t="str">
        <f aca="false">IF($D1501="","",IFERROR(VLOOKUP($D1501,CONC_TABLA,3,FALSE()),""))</f>
        <v/>
      </c>
      <c r="G1501" s="30"/>
      <c r="H1501" s="30"/>
      <c r="I1501" s="30"/>
      <c r="J1501" s="29"/>
      <c r="K1501" s="28"/>
      <c r="L1501" s="28"/>
      <c r="M1501" s="9" t="str">
        <f aca="false">IF(OR($B1501="",$E1501=""),"",IF($E1501="INA","INA",IF($G1501="Otro empleador",IF($E1501="RET","RETO",IF($E1501="ORD","OTO","OTX")),IF($E1501="RET","ERR",$E1501))))</f>
        <v/>
      </c>
      <c r="N1501" s="9" t="str">
        <f aca="false">IF($I1501="","",IFERROR(VLOOKUP($I1501,FREC_TABLA,2,FALSE()),""))</f>
        <v/>
      </c>
      <c r="O1501" s="19" t="n">
        <f aca="false">IF(OR($M1501="",$M1501="ERR",$J1501="",$K1501="",$N1501=""),0,IF($N1501=0,IF(AND(OR(1=7,1=12),1&gt;=$K1501,1&lt;=IF($L1501="",12,$L1501)),$J1501,0),IF(AND(1&gt;=$K1501,1&lt;=IF($L1501="",12,$L1501),MOD(1-$K1501,$N1501)=0),$J1501,0)))</f>
        <v>0</v>
      </c>
      <c r="P1501" s="19" t="n">
        <f aca="false">IF(OR($M1501="",$M1501="ERR",$J1501="",$K1501="",$N1501=""),0,IF($N1501=0,IF(AND(OR(2=7,2=12),2&gt;=$K1501,2&lt;=IF($L1501="",12,$L1501)),$J1501,0),IF(AND(2&gt;=$K1501,2&lt;=IF($L1501="",12,$L1501),MOD(2-$K1501,$N1501)=0),$J1501,0)))</f>
        <v>0</v>
      </c>
      <c r="Q1501" s="19" t="n">
        <f aca="false">IF(OR($M1501="",$M1501="ERR",$J1501="",$K1501="",$N1501=""),0,IF($N1501=0,IF(AND(OR(3=7,3=12),3&gt;=$K1501,3&lt;=IF($L1501="",12,$L1501)),$J1501,0),IF(AND(3&gt;=$K1501,3&lt;=IF($L1501="",12,$L1501),MOD(3-$K1501,$N1501)=0),$J1501,0)))</f>
        <v>0</v>
      </c>
      <c r="R1501" s="19" t="n">
        <f aca="false">IF(OR($M1501="",$M1501="ERR",$J1501="",$K1501="",$N1501=""),0,IF($N1501=0,IF(AND(OR(4=7,4=12),4&gt;=$K1501,4&lt;=IF($L1501="",12,$L1501)),$J1501,0),IF(AND(4&gt;=$K1501,4&lt;=IF($L1501="",12,$L1501),MOD(4-$K1501,$N1501)=0),$J1501,0)))</f>
        <v>0</v>
      </c>
      <c r="S1501" s="19" t="n">
        <f aca="false">IF(OR($M1501="",$M1501="ERR",$J1501="",$K1501="",$N1501=""),0,IF($N1501=0,IF(AND(OR(5=7,5=12),5&gt;=$K1501,5&lt;=IF($L1501="",12,$L1501)),$J1501,0),IF(AND(5&gt;=$K1501,5&lt;=IF($L1501="",12,$L1501),MOD(5-$K1501,$N1501)=0),$J1501,0)))</f>
        <v>0</v>
      </c>
      <c r="T1501" s="19" t="n">
        <f aca="false">IF(OR($M1501="",$M1501="ERR",$J1501="",$K1501="",$N1501=""),0,IF($N1501=0,IF(AND(OR(6=7,6=12),6&gt;=$K1501,6&lt;=IF($L1501="",12,$L1501)),$J1501,0),IF(AND(6&gt;=$K1501,6&lt;=IF($L1501="",12,$L1501),MOD(6-$K1501,$N1501)=0),$J1501,0)))</f>
        <v>0</v>
      </c>
      <c r="U1501" s="19" t="n">
        <f aca="false">IF(OR($M1501="",$M1501="ERR",$J1501="",$K1501="",$N1501=""),0,IF($N1501=0,IF(AND(OR(7=7,7=12),7&gt;=$K1501,7&lt;=IF($L1501="",12,$L1501)),$J1501,0),IF(AND(7&gt;=$K1501,7&lt;=IF($L1501="",12,$L1501),MOD(7-$K1501,$N1501)=0),$J1501,0)))</f>
        <v>0</v>
      </c>
      <c r="V1501" s="19" t="n">
        <f aca="false">IF(OR($M1501="",$M1501="ERR",$J1501="",$K1501="",$N1501=""),0,IF($N1501=0,IF(AND(OR(8=7,8=12),8&gt;=$K1501,8&lt;=IF($L1501="",12,$L1501)),$J1501,0),IF(AND(8&gt;=$K1501,8&lt;=IF($L1501="",12,$L1501),MOD(8-$K1501,$N1501)=0),$J1501,0)))</f>
        <v>0</v>
      </c>
      <c r="W1501" s="19" t="n">
        <f aca="false">IF(OR($M1501="",$M1501="ERR",$J1501="",$K1501="",$N1501=""),0,IF($N1501=0,IF(AND(OR(9=7,9=12),9&gt;=$K1501,9&lt;=IF($L1501="",12,$L1501)),$J1501,0),IF(AND(9&gt;=$K1501,9&lt;=IF($L1501="",12,$L1501),MOD(9-$K1501,$N1501)=0),$J1501,0)))</f>
        <v>0</v>
      </c>
      <c r="X1501" s="19" t="n">
        <f aca="false">IF(OR($M1501="",$M1501="ERR",$J1501="",$K1501="",$N1501=""),0,IF($N1501=0,IF(AND(OR(10=7,10=12),10&gt;=$K1501,10&lt;=IF($L1501="",12,$L1501)),$J1501,0),IF(AND(10&gt;=$K1501,10&lt;=IF($L1501="",12,$L1501),MOD(10-$K1501,$N1501)=0),$J1501,0)))</f>
        <v>0</v>
      </c>
      <c r="Y1501" s="19" t="n">
        <f aca="false">IF(OR($M1501="",$M1501="ERR",$J1501="",$K1501="",$N1501=""),0,IF($N1501=0,IF(AND(OR(11=7,11=12),11&gt;=$K1501,11&lt;=IF($L1501="",12,$L1501)),$J1501,0),IF(AND(11&gt;=$K1501,11&lt;=IF($L1501="",12,$L1501),MOD(11-$K1501,$N1501)=0),$J1501,0)))</f>
        <v>0</v>
      </c>
      <c r="Z1501" s="19" t="n">
        <f aca="false">IF(OR($M1501="",$M1501="ERR",$J1501="",$K1501="",$N1501=""),0,IF($N1501=0,IF(AND(OR(12=7,12=12),12&gt;=$K1501,12&lt;=IF($L1501="",12,$L1501)),$J1501,0),IF(AND(12&gt;=$K1501,12&lt;=IF($L1501="",12,$L1501),MOD(12-$K1501,$N1501)=0),$J1501,0)))</f>
        <v>0</v>
      </c>
      <c r="AA1501" s="36" t="n">
        <f aca="false">SUM(O1501:Z1501)</f>
        <v>0</v>
      </c>
      <c r="AB1501" s="15" t="str">
        <f aca="false">IF(AND($B1501="",$D1501="",$J1501=""),"",IF($B1501="","Falta código",IF(ISNA(MATCH($B1501,LST_COD,0)),"Código no registrado en Trabajadores",IF($E1501="","Concepto no está en el catálogo",IF($M1501="ERR","Retención de otro empleador: Origen = Otro empleador",IF(OR($J1501="",$K1501=""),"Falta monto o mes",IF(OR($K1501&lt;1,$K1501&gt;12),"Mes inicio inválido",IF(AND($L1501&lt;&gt;"",OR($L1501&lt;$K1501,$L1501&gt;12)),"Mes fin inválido",IF($N1501="","Falta frecuencia",IF(AND($G1501&lt;&gt;"Otro empleador",SUMPRODUCT(($O1501:$Z1501&lt;&gt;0)*(((COLUMN($O1501:$Z1501)-14)&lt;INDEX(Trabajadores!$M$6:$M$105,MATCH($B1501,LST_COD,0)))+((COLUMN($O1501:$Z1501)-14)&gt;INDEX(Trabajadores!$N$6:$N$105,MATCH($B1501,LST_COD,0)))))&gt;0),"Aviso: hay meses fuera del periodo laboral","OK"))))))))))</f>
        <v/>
      </c>
    </row>
    <row r="1502" customFormat="false" ht="15" hidden="false" customHeight="false" outlineLevel="0" collapsed="false">
      <c r="A1502" s="23" t="n">
        <v>1497</v>
      </c>
      <c r="B1502" s="7"/>
      <c r="C1502" s="35" t="str">
        <f aca="false">IF($B1502="","",IFERROR(INDEX(Trabajadores!$D$6:$D$105,MATCH($B1502,LST_COD,0)),"¿Código?"))</f>
        <v/>
      </c>
      <c r="D1502" s="30"/>
      <c r="E1502" s="9" t="str">
        <f aca="false">IF($D1502="","",IFERROR(VLOOKUP($D1502,CONC_TABLA,2,FALSE()),""))</f>
        <v/>
      </c>
      <c r="F1502" s="9" t="str">
        <f aca="false">IF($D1502="","",IFERROR(VLOOKUP($D1502,CONC_TABLA,3,FALSE()),""))</f>
        <v/>
      </c>
      <c r="G1502" s="30"/>
      <c r="H1502" s="30"/>
      <c r="I1502" s="30"/>
      <c r="J1502" s="29"/>
      <c r="K1502" s="28"/>
      <c r="L1502" s="28"/>
      <c r="M1502" s="9" t="str">
        <f aca="false">IF(OR($B1502="",$E1502=""),"",IF($E1502="INA","INA",IF($G1502="Otro empleador",IF($E1502="RET","RETO",IF($E1502="ORD","OTO","OTX")),IF($E1502="RET","ERR",$E1502))))</f>
        <v/>
      </c>
      <c r="N1502" s="9" t="str">
        <f aca="false">IF($I1502="","",IFERROR(VLOOKUP($I1502,FREC_TABLA,2,FALSE()),""))</f>
        <v/>
      </c>
      <c r="O1502" s="19" t="n">
        <f aca="false">IF(OR($M1502="",$M1502="ERR",$J1502="",$K1502="",$N1502=""),0,IF($N1502=0,IF(AND(OR(1=7,1=12),1&gt;=$K1502,1&lt;=IF($L1502="",12,$L1502)),$J1502,0),IF(AND(1&gt;=$K1502,1&lt;=IF($L1502="",12,$L1502),MOD(1-$K1502,$N1502)=0),$J1502,0)))</f>
        <v>0</v>
      </c>
      <c r="P1502" s="19" t="n">
        <f aca="false">IF(OR($M1502="",$M1502="ERR",$J1502="",$K1502="",$N1502=""),0,IF($N1502=0,IF(AND(OR(2=7,2=12),2&gt;=$K1502,2&lt;=IF($L1502="",12,$L1502)),$J1502,0),IF(AND(2&gt;=$K1502,2&lt;=IF($L1502="",12,$L1502),MOD(2-$K1502,$N1502)=0),$J1502,0)))</f>
        <v>0</v>
      </c>
      <c r="Q1502" s="19" t="n">
        <f aca="false">IF(OR($M1502="",$M1502="ERR",$J1502="",$K1502="",$N1502=""),0,IF($N1502=0,IF(AND(OR(3=7,3=12),3&gt;=$K1502,3&lt;=IF($L1502="",12,$L1502)),$J1502,0),IF(AND(3&gt;=$K1502,3&lt;=IF($L1502="",12,$L1502),MOD(3-$K1502,$N1502)=0),$J1502,0)))</f>
        <v>0</v>
      </c>
      <c r="R1502" s="19" t="n">
        <f aca="false">IF(OR($M1502="",$M1502="ERR",$J1502="",$K1502="",$N1502=""),0,IF($N1502=0,IF(AND(OR(4=7,4=12),4&gt;=$K1502,4&lt;=IF($L1502="",12,$L1502)),$J1502,0),IF(AND(4&gt;=$K1502,4&lt;=IF($L1502="",12,$L1502),MOD(4-$K1502,$N1502)=0),$J1502,0)))</f>
        <v>0</v>
      </c>
      <c r="S1502" s="19" t="n">
        <f aca="false">IF(OR($M1502="",$M1502="ERR",$J1502="",$K1502="",$N1502=""),0,IF($N1502=0,IF(AND(OR(5=7,5=12),5&gt;=$K1502,5&lt;=IF($L1502="",12,$L1502)),$J1502,0),IF(AND(5&gt;=$K1502,5&lt;=IF($L1502="",12,$L1502),MOD(5-$K1502,$N1502)=0),$J1502,0)))</f>
        <v>0</v>
      </c>
      <c r="T1502" s="19" t="n">
        <f aca="false">IF(OR($M1502="",$M1502="ERR",$J1502="",$K1502="",$N1502=""),0,IF($N1502=0,IF(AND(OR(6=7,6=12),6&gt;=$K1502,6&lt;=IF($L1502="",12,$L1502)),$J1502,0),IF(AND(6&gt;=$K1502,6&lt;=IF($L1502="",12,$L1502),MOD(6-$K1502,$N1502)=0),$J1502,0)))</f>
        <v>0</v>
      </c>
      <c r="U1502" s="19" t="n">
        <f aca="false">IF(OR($M1502="",$M1502="ERR",$J1502="",$K1502="",$N1502=""),0,IF($N1502=0,IF(AND(OR(7=7,7=12),7&gt;=$K1502,7&lt;=IF($L1502="",12,$L1502)),$J1502,0),IF(AND(7&gt;=$K1502,7&lt;=IF($L1502="",12,$L1502),MOD(7-$K1502,$N1502)=0),$J1502,0)))</f>
        <v>0</v>
      </c>
      <c r="V1502" s="19" t="n">
        <f aca="false">IF(OR($M1502="",$M1502="ERR",$J1502="",$K1502="",$N1502=""),0,IF($N1502=0,IF(AND(OR(8=7,8=12),8&gt;=$K1502,8&lt;=IF($L1502="",12,$L1502)),$J1502,0),IF(AND(8&gt;=$K1502,8&lt;=IF($L1502="",12,$L1502),MOD(8-$K1502,$N1502)=0),$J1502,0)))</f>
        <v>0</v>
      </c>
      <c r="W1502" s="19" t="n">
        <f aca="false">IF(OR($M1502="",$M1502="ERR",$J1502="",$K1502="",$N1502=""),0,IF($N1502=0,IF(AND(OR(9=7,9=12),9&gt;=$K1502,9&lt;=IF($L1502="",12,$L1502)),$J1502,0),IF(AND(9&gt;=$K1502,9&lt;=IF($L1502="",12,$L1502),MOD(9-$K1502,$N1502)=0),$J1502,0)))</f>
        <v>0</v>
      </c>
      <c r="X1502" s="19" t="n">
        <f aca="false">IF(OR($M1502="",$M1502="ERR",$J1502="",$K1502="",$N1502=""),0,IF($N1502=0,IF(AND(OR(10=7,10=12),10&gt;=$K1502,10&lt;=IF($L1502="",12,$L1502)),$J1502,0),IF(AND(10&gt;=$K1502,10&lt;=IF($L1502="",12,$L1502),MOD(10-$K1502,$N1502)=0),$J1502,0)))</f>
        <v>0</v>
      </c>
      <c r="Y1502" s="19" t="n">
        <f aca="false">IF(OR($M1502="",$M1502="ERR",$J1502="",$K1502="",$N1502=""),0,IF($N1502=0,IF(AND(OR(11=7,11=12),11&gt;=$K1502,11&lt;=IF($L1502="",12,$L1502)),$J1502,0),IF(AND(11&gt;=$K1502,11&lt;=IF($L1502="",12,$L1502),MOD(11-$K1502,$N1502)=0),$J1502,0)))</f>
        <v>0</v>
      </c>
      <c r="Z1502" s="19" t="n">
        <f aca="false">IF(OR($M1502="",$M1502="ERR",$J1502="",$K1502="",$N1502=""),0,IF($N1502=0,IF(AND(OR(12=7,12=12),12&gt;=$K1502,12&lt;=IF($L1502="",12,$L1502)),$J1502,0),IF(AND(12&gt;=$K1502,12&lt;=IF($L1502="",12,$L1502),MOD(12-$K1502,$N1502)=0),$J1502,0)))</f>
        <v>0</v>
      </c>
      <c r="AA1502" s="36" t="n">
        <f aca="false">SUM(O1502:Z1502)</f>
        <v>0</v>
      </c>
      <c r="AB1502" s="15" t="str">
        <f aca="false">IF(AND($B1502="",$D1502="",$J1502=""),"",IF($B1502="","Falta código",IF(ISNA(MATCH($B1502,LST_COD,0)),"Código no registrado en Trabajadores",IF($E1502="","Concepto no está en el catálogo",IF($M1502="ERR","Retención de otro empleador: Origen = Otro empleador",IF(OR($J1502="",$K1502=""),"Falta monto o mes",IF(OR($K1502&lt;1,$K1502&gt;12),"Mes inicio inválido",IF(AND($L1502&lt;&gt;"",OR($L1502&lt;$K1502,$L1502&gt;12)),"Mes fin inválido",IF($N1502="","Falta frecuencia",IF(AND($G1502&lt;&gt;"Otro empleador",SUMPRODUCT(($O1502:$Z1502&lt;&gt;0)*(((COLUMN($O1502:$Z1502)-14)&lt;INDEX(Trabajadores!$M$6:$M$105,MATCH($B1502,LST_COD,0)))+((COLUMN($O1502:$Z1502)-14)&gt;INDEX(Trabajadores!$N$6:$N$105,MATCH($B1502,LST_COD,0)))))&gt;0),"Aviso: hay meses fuera del periodo laboral","OK"))))))))))</f>
        <v/>
      </c>
    </row>
    <row r="1503" customFormat="false" ht="15" hidden="false" customHeight="false" outlineLevel="0" collapsed="false">
      <c r="A1503" s="23" t="n">
        <v>1498</v>
      </c>
      <c r="B1503" s="7"/>
      <c r="C1503" s="35" t="str">
        <f aca="false">IF($B1503="","",IFERROR(INDEX(Trabajadores!$D$6:$D$105,MATCH($B1503,LST_COD,0)),"¿Código?"))</f>
        <v/>
      </c>
      <c r="D1503" s="30"/>
      <c r="E1503" s="9" t="str">
        <f aca="false">IF($D1503="","",IFERROR(VLOOKUP($D1503,CONC_TABLA,2,FALSE()),""))</f>
        <v/>
      </c>
      <c r="F1503" s="9" t="str">
        <f aca="false">IF($D1503="","",IFERROR(VLOOKUP($D1503,CONC_TABLA,3,FALSE()),""))</f>
        <v/>
      </c>
      <c r="G1503" s="30"/>
      <c r="H1503" s="30"/>
      <c r="I1503" s="30"/>
      <c r="J1503" s="29"/>
      <c r="K1503" s="28"/>
      <c r="L1503" s="28"/>
      <c r="M1503" s="9" t="str">
        <f aca="false">IF(OR($B1503="",$E1503=""),"",IF($E1503="INA","INA",IF($G1503="Otro empleador",IF($E1503="RET","RETO",IF($E1503="ORD","OTO","OTX")),IF($E1503="RET","ERR",$E1503))))</f>
        <v/>
      </c>
      <c r="N1503" s="9" t="str">
        <f aca="false">IF($I1503="","",IFERROR(VLOOKUP($I1503,FREC_TABLA,2,FALSE()),""))</f>
        <v/>
      </c>
      <c r="O1503" s="19" t="n">
        <f aca="false">IF(OR($M1503="",$M1503="ERR",$J1503="",$K1503="",$N1503=""),0,IF($N1503=0,IF(AND(OR(1=7,1=12),1&gt;=$K1503,1&lt;=IF($L1503="",12,$L1503)),$J1503,0),IF(AND(1&gt;=$K1503,1&lt;=IF($L1503="",12,$L1503),MOD(1-$K1503,$N1503)=0),$J1503,0)))</f>
        <v>0</v>
      </c>
      <c r="P1503" s="19" t="n">
        <f aca="false">IF(OR($M1503="",$M1503="ERR",$J1503="",$K1503="",$N1503=""),0,IF($N1503=0,IF(AND(OR(2=7,2=12),2&gt;=$K1503,2&lt;=IF($L1503="",12,$L1503)),$J1503,0),IF(AND(2&gt;=$K1503,2&lt;=IF($L1503="",12,$L1503),MOD(2-$K1503,$N1503)=0),$J1503,0)))</f>
        <v>0</v>
      </c>
      <c r="Q1503" s="19" t="n">
        <f aca="false">IF(OR($M1503="",$M1503="ERR",$J1503="",$K1503="",$N1503=""),0,IF($N1503=0,IF(AND(OR(3=7,3=12),3&gt;=$K1503,3&lt;=IF($L1503="",12,$L1503)),$J1503,0),IF(AND(3&gt;=$K1503,3&lt;=IF($L1503="",12,$L1503),MOD(3-$K1503,$N1503)=0),$J1503,0)))</f>
        <v>0</v>
      </c>
      <c r="R1503" s="19" t="n">
        <f aca="false">IF(OR($M1503="",$M1503="ERR",$J1503="",$K1503="",$N1503=""),0,IF($N1503=0,IF(AND(OR(4=7,4=12),4&gt;=$K1503,4&lt;=IF($L1503="",12,$L1503)),$J1503,0),IF(AND(4&gt;=$K1503,4&lt;=IF($L1503="",12,$L1503),MOD(4-$K1503,$N1503)=0),$J1503,0)))</f>
        <v>0</v>
      </c>
      <c r="S1503" s="19" t="n">
        <f aca="false">IF(OR($M1503="",$M1503="ERR",$J1503="",$K1503="",$N1503=""),0,IF($N1503=0,IF(AND(OR(5=7,5=12),5&gt;=$K1503,5&lt;=IF($L1503="",12,$L1503)),$J1503,0),IF(AND(5&gt;=$K1503,5&lt;=IF($L1503="",12,$L1503),MOD(5-$K1503,$N1503)=0),$J1503,0)))</f>
        <v>0</v>
      </c>
      <c r="T1503" s="19" t="n">
        <f aca="false">IF(OR($M1503="",$M1503="ERR",$J1503="",$K1503="",$N1503=""),0,IF($N1503=0,IF(AND(OR(6=7,6=12),6&gt;=$K1503,6&lt;=IF($L1503="",12,$L1503)),$J1503,0),IF(AND(6&gt;=$K1503,6&lt;=IF($L1503="",12,$L1503),MOD(6-$K1503,$N1503)=0),$J1503,0)))</f>
        <v>0</v>
      </c>
      <c r="U1503" s="19" t="n">
        <f aca="false">IF(OR($M1503="",$M1503="ERR",$J1503="",$K1503="",$N1503=""),0,IF($N1503=0,IF(AND(OR(7=7,7=12),7&gt;=$K1503,7&lt;=IF($L1503="",12,$L1503)),$J1503,0),IF(AND(7&gt;=$K1503,7&lt;=IF($L1503="",12,$L1503),MOD(7-$K1503,$N1503)=0),$J1503,0)))</f>
        <v>0</v>
      </c>
      <c r="V1503" s="19" t="n">
        <f aca="false">IF(OR($M1503="",$M1503="ERR",$J1503="",$K1503="",$N1503=""),0,IF($N1503=0,IF(AND(OR(8=7,8=12),8&gt;=$K1503,8&lt;=IF($L1503="",12,$L1503)),$J1503,0),IF(AND(8&gt;=$K1503,8&lt;=IF($L1503="",12,$L1503),MOD(8-$K1503,$N1503)=0),$J1503,0)))</f>
        <v>0</v>
      </c>
      <c r="W1503" s="19" t="n">
        <f aca="false">IF(OR($M1503="",$M1503="ERR",$J1503="",$K1503="",$N1503=""),0,IF($N1503=0,IF(AND(OR(9=7,9=12),9&gt;=$K1503,9&lt;=IF($L1503="",12,$L1503)),$J1503,0),IF(AND(9&gt;=$K1503,9&lt;=IF($L1503="",12,$L1503),MOD(9-$K1503,$N1503)=0),$J1503,0)))</f>
        <v>0</v>
      </c>
      <c r="X1503" s="19" t="n">
        <f aca="false">IF(OR($M1503="",$M1503="ERR",$J1503="",$K1503="",$N1503=""),0,IF($N1503=0,IF(AND(OR(10=7,10=12),10&gt;=$K1503,10&lt;=IF($L1503="",12,$L1503)),$J1503,0),IF(AND(10&gt;=$K1503,10&lt;=IF($L1503="",12,$L1503),MOD(10-$K1503,$N1503)=0),$J1503,0)))</f>
        <v>0</v>
      </c>
      <c r="Y1503" s="19" t="n">
        <f aca="false">IF(OR($M1503="",$M1503="ERR",$J1503="",$K1503="",$N1503=""),0,IF($N1503=0,IF(AND(OR(11=7,11=12),11&gt;=$K1503,11&lt;=IF($L1503="",12,$L1503)),$J1503,0),IF(AND(11&gt;=$K1503,11&lt;=IF($L1503="",12,$L1503),MOD(11-$K1503,$N1503)=0),$J1503,0)))</f>
        <v>0</v>
      </c>
      <c r="Z1503" s="19" t="n">
        <f aca="false">IF(OR($M1503="",$M1503="ERR",$J1503="",$K1503="",$N1503=""),0,IF($N1503=0,IF(AND(OR(12=7,12=12),12&gt;=$K1503,12&lt;=IF($L1503="",12,$L1503)),$J1503,0),IF(AND(12&gt;=$K1503,12&lt;=IF($L1503="",12,$L1503),MOD(12-$K1503,$N1503)=0),$J1503,0)))</f>
        <v>0</v>
      </c>
      <c r="AA1503" s="36" t="n">
        <f aca="false">SUM(O1503:Z1503)</f>
        <v>0</v>
      </c>
      <c r="AB1503" s="15" t="str">
        <f aca="false">IF(AND($B1503="",$D1503="",$J1503=""),"",IF($B1503="","Falta código",IF(ISNA(MATCH($B1503,LST_COD,0)),"Código no registrado en Trabajadores",IF($E1503="","Concepto no está en el catálogo",IF($M1503="ERR","Retención de otro empleador: Origen = Otro empleador",IF(OR($J1503="",$K1503=""),"Falta monto o mes",IF(OR($K1503&lt;1,$K1503&gt;12),"Mes inicio inválido",IF(AND($L1503&lt;&gt;"",OR($L1503&lt;$K1503,$L1503&gt;12)),"Mes fin inválido",IF($N1503="","Falta frecuencia",IF(AND($G1503&lt;&gt;"Otro empleador",SUMPRODUCT(($O1503:$Z1503&lt;&gt;0)*(((COLUMN($O1503:$Z1503)-14)&lt;INDEX(Trabajadores!$M$6:$M$105,MATCH($B1503,LST_COD,0)))+((COLUMN($O1503:$Z1503)-14)&gt;INDEX(Trabajadores!$N$6:$N$105,MATCH($B1503,LST_COD,0)))))&gt;0),"Aviso: hay meses fuera del periodo laboral","OK"))))))))))</f>
        <v/>
      </c>
    </row>
    <row r="1504" customFormat="false" ht="15" hidden="false" customHeight="false" outlineLevel="0" collapsed="false">
      <c r="A1504" s="23" t="n">
        <v>1499</v>
      </c>
      <c r="B1504" s="7"/>
      <c r="C1504" s="35" t="str">
        <f aca="false">IF($B1504="","",IFERROR(INDEX(Trabajadores!$D$6:$D$105,MATCH($B1504,LST_COD,0)),"¿Código?"))</f>
        <v/>
      </c>
      <c r="D1504" s="30"/>
      <c r="E1504" s="9" t="str">
        <f aca="false">IF($D1504="","",IFERROR(VLOOKUP($D1504,CONC_TABLA,2,FALSE()),""))</f>
        <v/>
      </c>
      <c r="F1504" s="9" t="str">
        <f aca="false">IF($D1504="","",IFERROR(VLOOKUP($D1504,CONC_TABLA,3,FALSE()),""))</f>
        <v/>
      </c>
      <c r="G1504" s="30"/>
      <c r="H1504" s="30"/>
      <c r="I1504" s="30"/>
      <c r="J1504" s="29"/>
      <c r="K1504" s="28"/>
      <c r="L1504" s="28"/>
      <c r="M1504" s="9" t="str">
        <f aca="false">IF(OR($B1504="",$E1504=""),"",IF($E1504="INA","INA",IF($G1504="Otro empleador",IF($E1504="RET","RETO",IF($E1504="ORD","OTO","OTX")),IF($E1504="RET","ERR",$E1504))))</f>
        <v/>
      </c>
      <c r="N1504" s="9" t="str">
        <f aca="false">IF($I1504="","",IFERROR(VLOOKUP($I1504,FREC_TABLA,2,FALSE()),""))</f>
        <v/>
      </c>
      <c r="O1504" s="19" t="n">
        <f aca="false">IF(OR($M1504="",$M1504="ERR",$J1504="",$K1504="",$N1504=""),0,IF($N1504=0,IF(AND(OR(1=7,1=12),1&gt;=$K1504,1&lt;=IF($L1504="",12,$L1504)),$J1504,0),IF(AND(1&gt;=$K1504,1&lt;=IF($L1504="",12,$L1504),MOD(1-$K1504,$N1504)=0),$J1504,0)))</f>
        <v>0</v>
      </c>
      <c r="P1504" s="19" t="n">
        <f aca="false">IF(OR($M1504="",$M1504="ERR",$J1504="",$K1504="",$N1504=""),0,IF($N1504=0,IF(AND(OR(2=7,2=12),2&gt;=$K1504,2&lt;=IF($L1504="",12,$L1504)),$J1504,0),IF(AND(2&gt;=$K1504,2&lt;=IF($L1504="",12,$L1504),MOD(2-$K1504,$N1504)=0),$J1504,0)))</f>
        <v>0</v>
      </c>
      <c r="Q1504" s="19" t="n">
        <f aca="false">IF(OR($M1504="",$M1504="ERR",$J1504="",$K1504="",$N1504=""),0,IF($N1504=0,IF(AND(OR(3=7,3=12),3&gt;=$K1504,3&lt;=IF($L1504="",12,$L1504)),$J1504,0),IF(AND(3&gt;=$K1504,3&lt;=IF($L1504="",12,$L1504),MOD(3-$K1504,$N1504)=0),$J1504,0)))</f>
        <v>0</v>
      </c>
      <c r="R1504" s="19" t="n">
        <f aca="false">IF(OR($M1504="",$M1504="ERR",$J1504="",$K1504="",$N1504=""),0,IF($N1504=0,IF(AND(OR(4=7,4=12),4&gt;=$K1504,4&lt;=IF($L1504="",12,$L1504)),$J1504,0),IF(AND(4&gt;=$K1504,4&lt;=IF($L1504="",12,$L1504),MOD(4-$K1504,$N1504)=0),$J1504,0)))</f>
        <v>0</v>
      </c>
      <c r="S1504" s="19" t="n">
        <f aca="false">IF(OR($M1504="",$M1504="ERR",$J1504="",$K1504="",$N1504=""),0,IF($N1504=0,IF(AND(OR(5=7,5=12),5&gt;=$K1504,5&lt;=IF($L1504="",12,$L1504)),$J1504,0),IF(AND(5&gt;=$K1504,5&lt;=IF($L1504="",12,$L1504),MOD(5-$K1504,$N1504)=0),$J1504,0)))</f>
        <v>0</v>
      </c>
      <c r="T1504" s="19" t="n">
        <f aca="false">IF(OR($M1504="",$M1504="ERR",$J1504="",$K1504="",$N1504=""),0,IF($N1504=0,IF(AND(OR(6=7,6=12),6&gt;=$K1504,6&lt;=IF($L1504="",12,$L1504)),$J1504,0),IF(AND(6&gt;=$K1504,6&lt;=IF($L1504="",12,$L1504),MOD(6-$K1504,$N1504)=0),$J1504,0)))</f>
        <v>0</v>
      </c>
      <c r="U1504" s="19" t="n">
        <f aca="false">IF(OR($M1504="",$M1504="ERR",$J1504="",$K1504="",$N1504=""),0,IF($N1504=0,IF(AND(OR(7=7,7=12),7&gt;=$K1504,7&lt;=IF($L1504="",12,$L1504)),$J1504,0),IF(AND(7&gt;=$K1504,7&lt;=IF($L1504="",12,$L1504),MOD(7-$K1504,$N1504)=0),$J1504,0)))</f>
        <v>0</v>
      </c>
      <c r="V1504" s="19" t="n">
        <f aca="false">IF(OR($M1504="",$M1504="ERR",$J1504="",$K1504="",$N1504=""),0,IF($N1504=0,IF(AND(OR(8=7,8=12),8&gt;=$K1504,8&lt;=IF($L1504="",12,$L1504)),$J1504,0),IF(AND(8&gt;=$K1504,8&lt;=IF($L1504="",12,$L1504),MOD(8-$K1504,$N1504)=0),$J1504,0)))</f>
        <v>0</v>
      </c>
      <c r="W1504" s="19" t="n">
        <f aca="false">IF(OR($M1504="",$M1504="ERR",$J1504="",$K1504="",$N1504=""),0,IF($N1504=0,IF(AND(OR(9=7,9=12),9&gt;=$K1504,9&lt;=IF($L1504="",12,$L1504)),$J1504,0),IF(AND(9&gt;=$K1504,9&lt;=IF($L1504="",12,$L1504),MOD(9-$K1504,$N1504)=0),$J1504,0)))</f>
        <v>0</v>
      </c>
      <c r="X1504" s="19" t="n">
        <f aca="false">IF(OR($M1504="",$M1504="ERR",$J1504="",$K1504="",$N1504=""),0,IF($N1504=0,IF(AND(OR(10=7,10=12),10&gt;=$K1504,10&lt;=IF($L1504="",12,$L1504)),$J1504,0),IF(AND(10&gt;=$K1504,10&lt;=IF($L1504="",12,$L1504),MOD(10-$K1504,$N1504)=0),$J1504,0)))</f>
        <v>0</v>
      </c>
      <c r="Y1504" s="19" t="n">
        <f aca="false">IF(OR($M1504="",$M1504="ERR",$J1504="",$K1504="",$N1504=""),0,IF($N1504=0,IF(AND(OR(11=7,11=12),11&gt;=$K1504,11&lt;=IF($L1504="",12,$L1504)),$J1504,0),IF(AND(11&gt;=$K1504,11&lt;=IF($L1504="",12,$L1504),MOD(11-$K1504,$N1504)=0),$J1504,0)))</f>
        <v>0</v>
      </c>
      <c r="Z1504" s="19" t="n">
        <f aca="false">IF(OR($M1504="",$M1504="ERR",$J1504="",$K1504="",$N1504=""),0,IF($N1504=0,IF(AND(OR(12=7,12=12),12&gt;=$K1504,12&lt;=IF($L1504="",12,$L1504)),$J1504,0),IF(AND(12&gt;=$K1504,12&lt;=IF($L1504="",12,$L1504),MOD(12-$K1504,$N1504)=0),$J1504,0)))</f>
        <v>0</v>
      </c>
      <c r="AA1504" s="36" t="n">
        <f aca="false">SUM(O1504:Z1504)</f>
        <v>0</v>
      </c>
      <c r="AB1504" s="15" t="str">
        <f aca="false">IF(AND($B1504="",$D1504="",$J1504=""),"",IF($B1504="","Falta código",IF(ISNA(MATCH($B1504,LST_COD,0)),"Código no registrado en Trabajadores",IF($E1504="","Concepto no está en el catálogo",IF($M1504="ERR","Retención de otro empleador: Origen = Otro empleador",IF(OR($J1504="",$K1504=""),"Falta monto o mes",IF(OR($K1504&lt;1,$K1504&gt;12),"Mes inicio inválido",IF(AND($L1504&lt;&gt;"",OR($L1504&lt;$K1504,$L1504&gt;12)),"Mes fin inválido",IF($N1504="","Falta frecuencia",IF(AND($G1504&lt;&gt;"Otro empleador",SUMPRODUCT(($O1504:$Z1504&lt;&gt;0)*(((COLUMN($O1504:$Z1504)-14)&lt;INDEX(Trabajadores!$M$6:$M$105,MATCH($B1504,LST_COD,0)))+((COLUMN($O1504:$Z1504)-14)&gt;INDEX(Trabajadores!$N$6:$N$105,MATCH($B1504,LST_COD,0)))))&gt;0),"Aviso: hay meses fuera del periodo laboral","OK"))))))))))</f>
        <v/>
      </c>
    </row>
    <row r="1505" customFormat="false" ht="15" hidden="false" customHeight="false" outlineLevel="0" collapsed="false">
      <c r="A1505" s="23" t="n">
        <v>1500</v>
      </c>
      <c r="B1505" s="7"/>
      <c r="C1505" s="35" t="str">
        <f aca="false">IF($B1505="","",IFERROR(INDEX(Trabajadores!$D$6:$D$105,MATCH($B1505,LST_COD,0)),"¿Código?"))</f>
        <v/>
      </c>
      <c r="D1505" s="30"/>
      <c r="E1505" s="9" t="str">
        <f aca="false">IF($D1505="","",IFERROR(VLOOKUP($D1505,CONC_TABLA,2,FALSE()),""))</f>
        <v/>
      </c>
      <c r="F1505" s="9" t="str">
        <f aca="false">IF($D1505="","",IFERROR(VLOOKUP($D1505,CONC_TABLA,3,FALSE()),""))</f>
        <v/>
      </c>
      <c r="G1505" s="30"/>
      <c r="H1505" s="30"/>
      <c r="I1505" s="30"/>
      <c r="J1505" s="29"/>
      <c r="K1505" s="28"/>
      <c r="L1505" s="28"/>
      <c r="M1505" s="9" t="str">
        <f aca="false">IF(OR($B1505="",$E1505=""),"",IF($E1505="INA","INA",IF($G1505="Otro empleador",IF($E1505="RET","RETO",IF($E1505="ORD","OTO","OTX")),IF($E1505="RET","ERR",$E1505))))</f>
        <v/>
      </c>
      <c r="N1505" s="9" t="str">
        <f aca="false">IF($I1505="","",IFERROR(VLOOKUP($I1505,FREC_TABLA,2,FALSE()),""))</f>
        <v/>
      </c>
      <c r="O1505" s="19" t="n">
        <f aca="false">IF(OR($M1505="",$M1505="ERR",$J1505="",$K1505="",$N1505=""),0,IF($N1505=0,IF(AND(OR(1=7,1=12),1&gt;=$K1505,1&lt;=IF($L1505="",12,$L1505)),$J1505,0),IF(AND(1&gt;=$K1505,1&lt;=IF($L1505="",12,$L1505),MOD(1-$K1505,$N1505)=0),$J1505,0)))</f>
        <v>0</v>
      </c>
      <c r="P1505" s="19" t="n">
        <f aca="false">IF(OR($M1505="",$M1505="ERR",$J1505="",$K1505="",$N1505=""),0,IF($N1505=0,IF(AND(OR(2=7,2=12),2&gt;=$K1505,2&lt;=IF($L1505="",12,$L1505)),$J1505,0),IF(AND(2&gt;=$K1505,2&lt;=IF($L1505="",12,$L1505),MOD(2-$K1505,$N1505)=0),$J1505,0)))</f>
        <v>0</v>
      </c>
      <c r="Q1505" s="19" t="n">
        <f aca="false">IF(OR($M1505="",$M1505="ERR",$J1505="",$K1505="",$N1505=""),0,IF($N1505=0,IF(AND(OR(3=7,3=12),3&gt;=$K1505,3&lt;=IF($L1505="",12,$L1505)),$J1505,0),IF(AND(3&gt;=$K1505,3&lt;=IF($L1505="",12,$L1505),MOD(3-$K1505,$N1505)=0),$J1505,0)))</f>
        <v>0</v>
      </c>
      <c r="R1505" s="19" t="n">
        <f aca="false">IF(OR($M1505="",$M1505="ERR",$J1505="",$K1505="",$N1505=""),0,IF($N1505=0,IF(AND(OR(4=7,4=12),4&gt;=$K1505,4&lt;=IF($L1505="",12,$L1505)),$J1505,0),IF(AND(4&gt;=$K1505,4&lt;=IF($L1505="",12,$L1505),MOD(4-$K1505,$N1505)=0),$J1505,0)))</f>
        <v>0</v>
      </c>
      <c r="S1505" s="19" t="n">
        <f aca="false">IF(OR($M1505="",$M1505="ERR",$J1505="",$K1505="",$N1505=""),0,IF($N1505=0,IF(AND(OR(5=7,5=12),5&gt;=$K1505,5&lt;=IF($L1505="",12,$L1505)),$J1505,0),IF(AND(5&gt;=$K1505,5&lt;=IF($L1505="",12,$L1505),MOD(5-$K1505,$N1505)=0),$J1505,0)))</f>
        <v>0</v>
      </c>
      <c r="T1505" s="19" t="n">
        <f aca="false">IF(OR($M1505="",$M1505="ERR",$J1505="",$K1505="",$N1505=""),0,IF($N1505=0,IF(AND(OR(6=7,6=12),6&gt;=$K1505,6&lt;=IF($L1505="",12,$L1505)),$J1505,0),IF(AND(6&gt;=$K1505,6&lt;=IF($L1505="",12,$L1505),MOD(6-$K1505,$N1505)=0),$J1505,0)))</f>
        <v>0</v>
      </c>
      <c r="U1505" s="19" t="n">
        <f aca="false">IF(OR($M1505="",$M1505="ERR",$J1505="",$K1505="",$N1505=""),0,IF($N1505=0,IF(AND(OR(7=7,7=12),7&gt;=$K1505,7&lt;=IF($L1505="",12,$L1505)),$J1505,0),IF(AND(7&gt;=$K1505,7&lt;=IF($L1505="",12,$L1505),MOD(7-$K1505,$N1505)=0),$J1505,0)))</f>
        <v>0</v>
      </c>
      <c r="V1505" s="19" t="n">
        <f aca="false">IF(OR($M1505="",$M1505="ERR",$J1505="",$K1505="",$N1505=""),0,IF($N1505=0,IF(AND(OR(8=7,8=12),8&gt;=$K1505,8&lt;=IF($L1505="",12,$L1505)),$J1505,0),IF(AND(8&gt;=$K1505,8&lt;=IF($L1505="",12,$L1505),MOD(8-$K1505,$N1505)=0),$J1505,0)))</f>
        <v>0</v>
      </c>
      <c r="W1505" s="19" t="n">
        <f aca="false">IF(OR($M1505="",$M1505="ERR",$J1505="",$K1505="",$N1505=""),0,IF($N1505=0,IF(AND(OR(9=7,9=12),9&gt;=$K1505,9&lt;=IF($L1505="",12,$L1505)),$J1505,0),IF(AND(9&gt;=$K1505,9&lt;=IF($L1505="",12,$L1505),MOD(9-$K1505,$N1505)=0),$J1505,0)))</f>
        <v>0</v>
      </c>
      <c r="X1505" s="19" t="n">
        <f aca="false">IF(OR($M1505="",$M1505="ERR",$J1505="",$K1505="",$N1505=""),0,IF($N1505=0,IF(AND(OR(10=7,10=12),10&gt;=$K1505,10&lt;=IF($L1505="",12,$L1505)),$J1505,0),IF(AND(10&gt;=$K1505,10&lt;=IF($L1505="",12,$L1505),MOD(10-$K1505,$N1505)=0),$J1505,0)))</f>
        <v>0</v>
      </c>
      <c r="Y1505" s="19" t="n">
        <f aca="false">IF(OR($M1505="",$M1505="ERR",$J1505="",$K1505="",$N1505=""),0,IF($N1505=0,IF(AND(OR(11=7,11=12),11&gt;=$K1505,11&lt;=IF($L1505="",12,$L1505)),$J1505,0),IF(AND(11&gt;=$K1505,11&lt;=IF($L1505="",12,$L1505),MOD(11-$K1505,$N1505)=0),$J1505,0)))</f>
        <v>0</v>
      </c>
      <c r="Z1505" s="19" t="n">
        <f aca="false">IF(OR($M1505="",$M1505="ERR",$J1505="",$K1505="",$N1505=""),0,IF($N1505=0,IF(AND(OR(12=7,12=12),12&gt;=$K1505,12&lt;=IF($L1505="",12,$L1505)),$J1505,0),IF(AND(12&gt;=$K1505,12&lt;=IF($L1505="",12,$L1505),MOD(12-$K1505,$N1505)=0),$J1505,0)))</f>
        <v>0</v>
      </c>
      <c r="AA1505" s="36" t="n">
        <f aca="false">SUM(O1505:Z1505)</f>
        <v>0</v>
      </c>
      <c r="AB1505" s="15" t="str">
        <f aca="false">IF(AND($B1505="",$D1505="",$J1505=""),"",IF($B1505="","Falta código",IF(ISNA(MATCH($B1505,LST_COD,0)),"Código no registrado en Trabajadores",IF($E1505="","Concepto no está en el catálogo",IF($M1505="ERR","Retención de otro empleador: Origen = Otro empleador",IF(OR($J1505="",$K1505=""),"Falta monto o mes",IF(OR($K1505&lt;1,$K1505&gt;12),"Mes inicio inválido",IF(AND($L1505&lt;&gt;"",OR($L1505&lt;$K1505,$L1505&gt;12)),"Mes fin inválido",IF($N1505="","Falta frecuencia",IF(AND($G1505&lt;&gt;"Otro empleador",SUMPRODUCT(($O1505:$Z1505&lt;&gt;0)*(((COLUMN($O1505:$Z1505)-14)&lt;INDEX(Trabajadores!$M$6:$M$105,MATCH($B1505,LST_COD,0)))+((COLUMN($O1505:$Z1505)-14)&gt;INDEX(Trabajadores!$N$6:$N$105,MATCH($B1505,LST_COD,0)))))&gt;0),"Aviso: hay meses fuera del periodo laboral","OK"))))))))))</f>
        <v/>
      </c>
    </row>
  </sheetData>
  <autoFilter ref="A5:AB1505"/>
  <conditionalFormatting sqref="AB6:AB1505">
    <cfRule type="expression" priority="2" aboveAverage="0" equalAverage="0" bottom="0" percent="0" rank="0" text="" dxfId="9">
      <formula>LEFT($AB6,5)="Aviso"</formula>
    </cfRule>
    <cfRule type="expression" priority="3" aboveAverage="0" equalAverage="0" bottom="0" percent="0" rank="0" text="" dxfId="6">
      <formula>AND($AB6&lt;&gt;"",$AB6&lt;&gt;"OK")</formula>
    </cfRule>
  </conditionalFormatting>
  <conditionalFormatting sqref="O6:Z1505">
    <cfRule type="expression" priority="4" aboveAverage="0" equalAverage="0" bottom="0" percent="0" rank="0" text="" dxfId="10">
      <formula>O6&lt;&gt;0</formula>
    </cfRule>
  </conditionalFormatting>
  <dataValidations count="5">
    <dataValidation allowBlank="true" error="Elija un código registrado en Trabajadores." errorStyle="stop" errorTitle="Valor no válido" operator="between" showDropDown="false" showErrorMessage="false" showInputMessage="false" sqref="B6:B1505" type="list">
      <formula1>LST_COD</formula1>
      <formula2>0</formula2>
    </dataValidation>
    <dataValidation allowBlank="true" error="Elija un concepto del catálogo (hoja Conceptos)." errorStyle="stop" errorTitle="Valor no válido" operator="between" showDropDown="false" showErrorMessage="false" showInputMessage="false" sqref="D6:D1505" type="list">
      <formula1>LST_CONC</formula1>
      <formula2>0</formula2>
    </dataValidation>
    <dataValidation allowBlank="true" errorStyle="stop" operator="between" showDropDown="false" showErrorMessage="false" showInputMessage="false" sqref="G6:G1505" type="list">
      <formula1>LST_ORIGEN</formula1>
      <formula2>0</formula2>
    </dataValidation>
    <dataValidation allowBlank="true" errorStyle="stop" operator="between" showDropDown="false" showErrorMessage="false" showInputMessage="false" sqref="I6:I1505" type="list">
      <formula1>LST_FREC</formula1>
      <formula2>0</formula2>
    </dataValidation>
    <dataValidation allowBlank="true" error="Ingrese un mes entre 1 y 12." errorStyle="stop" operator="between" showDropDown="false" showErrorMessage="false" showInputMessage="false" sqref="K6:L150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12" t="s">
        <v>313</v>
      </c>
    </row>
    <row r="2" customFormat="false" ht="15" hidden="false" customHeight="false" outlineLevel="0" collapsed="false">
      <c r="A2" s="2" t="s">
        <v>314</v>
      </c>
    </row>
    <row r="5" customFormat="false" ht="15" hidden="false" customHeight="false" outlineLevel="0" collapsed="false">
      <c r="A5" s="22" t="s">
        <v>248</v>
      </c>
      <c r="B5" s="22" t="s">
        <v>290</v>
      </c>
      <c r="C5" s="22" t="s">
        <v>298</v>
      </c>
      <c r="D5" s="22" t="s">
        <v>299</v>
      </c>
      <c r="E5" s="22" t="s">
        <v>300</v>
      </c>
      <c r="F5" s="22" t="s">
        <v>301</v>
      </c>
      <c r="G5" s="22" t="s">
        <v>302</v>
      </c>
      <c r="H5" s="22" t="s">
        <v>303</v>
      </c>
      <c r="I5" s="22" t="s">
        <v>304</v>
      </c>
      <c r="J5" s="22" t="s">
        <v>305</v>
      </c>
      <c r="K5" s="22" t="s">
        <v>306</v>
      </c>
      <c r="L5" s="22" t="s">
        <v>307</v>
      </c>
      <c r="M5" s="22" t="s">
        <v>308</v>
      </c>
      <c r="N5" s="22" t="s">
        <v>309</v>
      </c>
      <c r="O5" s="22" t="s">
        <v>315</v>
      </c>
      <c r="P5" s="22" t="s">
        <v>265</v>
      </c>
    </row>
    <row r="6" customFormat="false" ht="15" hidden="false" customHeight="false" outlineLevel="0" collapsed="false">
      <c r="A6" s="7" t="s">
        <v>266</v>
      </c>
      <c r="B6" s="35" t="str">
        <f aca="false">IF($A6="","",IFERROR(INDEX(Trabajadores!$D$6:$D$105,MATCH($A6,LST_COD,0)),"¿Código?"))</f>
        <v>PÉREZ GARCÍA, ANA (EJEMPLO)</v>
      </c>
      <c r="C6" s="29" t="n">
        <v>850.93</v>
      </c>
      <c r="D6" s="29" t="n">
        <v>933.06</v>
      </c>
      <c r="E6" s="29" t="n">
        <v>1026.39</v>
      </c>
      <c r="F6" s="29" t="n">
        <v>850.93</v>
      </c>
      <c r="G6" s="29" t="n">
        <v>1060.93</v>
      </c>
      <c r="H6" s="29" t="n">
        <v>1578.93</v>
      </c>
      <c r="I6" s="29" t="n">
        <v>1178.18</v>
      </c>
      <c r="J6" s="29" t="n">
        <v>1179.65</v>
      </c>
      <c r="K6" s="29" t="n">
        <v>1289.47</v>
      </c>
      <c r="L6" s="29"/>
      <c r="M6" s="29"/>
      <c r="N6" s="29"/>
      <c r="O6" s="36" t="n">
        <f aca="false">SUM(C6:N6)</f>
        <v>9948.47</v>
      </c>
      <c r="P6" s="15" t="str">
        <f aca="false">IF($A6="","",IF(ISNA(MATCH($A6,LST_COD,0)),"Código no registrado",IF(COUNTIF($A$6:$A$105,$A6)&gt;1,"Código duplicado","OK")))</f>
        <v>OK</v>
      </c>
    </row>
    <row r="7" customFormat="false" ht="15" hidden="false" customHeight="false" outlineLevel="0" collapsed="false">
      <c r="A7" s="7" t="s">
        <v>271</v>
      </c>
      <c r="B7" s="35" t="str">
        <f aca="false">IF($A7="","",IFERROR(INDEX(Trabajadores!$D$6:$D$105,MATCH($A7,LST_COD,0)),"¿Código?"))</f>
        <v>QUISPE MAMANI, LUIS (EJEMPLO)</v>
      </c>
      <c r="C7" s="29"/>
      <c r="D7" s="29"/>
      <c r="E7" s="29"/>
      <c r="F7" s="29"/>
      <c r="G7" s="29" t="n">
        <v>420.1</v>
      </c>
      <c r="H7" s="29" t="n">
        <v>524.23</v>
      </c>
      <c r="I7" s="29" t="n">
        <v>434.98</v>
      </c>
      <c r="J7" s="29" t="n">
        <v>604.9</v>
      </c>
      <c r="K7" s="29" t="n">
        <v>420.1</v>
      </c>
      <c r="L7" s="29"/>
      <c r="M7" s="29"/>
      <c r="N7" s="29"/>
      <c r="O7" s="36" t="n">
        <f aca="false">SUM(C7:N7)</f>
        <v>2404.31</v>
      </c>
      <c r="P7" s="15" t="str">
        <f aca="false">IF($A7="","",IF(ISNA(MATCH($A7,LST_COD,0)),"Código no registrado",IF(COUNTIF($A$6:$A$105,$A7)&gt;1,"Código duplicado","OK")))</f>
        <v>OK</v>
      </c>
    </row>
    <row r="8" customFormat="false" ht="15" hidden="false" customHeight="false" outlineLevel="0" collapsed="false">
      <c r="A8" s="7" t="s">
        <v>276</v>
      </c>
      <c r="B8" s="35" t="str">
        <f aca="false">IF($A8="","",IFERROR(INDEX(Trabajadores!$D$6:$D$105,MATCH($A8,LST_COD,0)),"¿Código?"))</f>
        <v>TORRES ROJAS, MARÍA (EJEMPLO)</v>
      </c>
      <c r="C8" s="29" t="n">
        <v>2531</v>
      </c>
      <c r="D8" s="29" t="n">
        <v>2531</v>
      </c>
      <c r="E8" s="29" t="n">
        <v>2531</v>
      </c>
      <c r="F8" s="29" t="n">
        <v>2532</v>
      </c>
      <c r="G8" s="29" t="n">
        <v>2532</v>
      </c>
      <c r="H8" s="29" t="n">
        <v>2532</v>
      </c>
      <c r="I8" s="29" t="n">
        <v>2641</v>
      </c>
      <c r="J8" s="29" t="n">
        <v>2684</v>
      </c>
      <c r="K8" s="29" t="n">
        <v>2735</v>
      </c>
      <c r="L8" s="29"/>
      <c r="M8" s="29"/>
      <c r="N8" s="29"/>
      <c r="O8" s="36" t="n">
        <f aca="false">SUM(C8:N8)</f>
        <v>23249</v>
      </c>
      <c r="P8" s="15" t="str">
        <f aca="false">IF($A8="","",IF(ISNA(MATCH($A8,LST_COD,0)),"Código no registrado",IF(COUNTIF($A$6:$A$105,$A8)&gt;1,"Código duplicado","OK")))</f>
        <v>OK</v>
      </c>
    </row>
    <row r="9" customFormat="false" ht="15" hidden="false" customHeight="false" outlineLevel="0" collapsed="false">
      <c r="A9" s="7" t="s">
        <v>281</v>
      </c>
      <c r="B9" s="35" t="str">
        <f aca="false">IF($A9="","",IFERROR(INDEX(Trabajadores!$D$6:$D$105,MATCH($A9,LST_COD,0)),"¿Código?"))</f>
        <v>SALAZAR VEGA, CARLOS (EJEMPLO)</v>
      </c>
      <c r="C9" s="29" t="n">
        <v>8488.75</v>
      </c>
      <c r="D9" s="29" t="n">
        <v>8488.75</v>
      </c>
      <c r="E9" s="29" t="n">
        <v>25000</v>
      </c>
      <c r="F9" s="29" t="n">
        <v>8320.83</v>
      </c>
      <c r="G9" s="29" t="n">
        <v>8320.83</v>
      </c>
      <c r="H9" s="29" t="n">
        <v>8320.83</v>
      </c>
      <c r="I9" s="29" t="n">
        <v>8320.83</v>
      </c>
      <c r="J9" s="29" t="n">
        <v>8320.84</v>
      </c>
      <c r="K9" s="29" t="n">
        <v>8320.84</v>
      </c>
      <c r="L9" s="29"/>
      <c r="M9" s="29"/>
      <c r="N9" s="29"/>
      <c r="O9" s="36" t="n">
        <f aca="false">SUM(C9:N9)</f>
        <v>91902.5</v>
      </c>
      <c r="P9" s="15" t="str">
        <f aca="false">IF($A9="","",IF(ISNA(MATCH($A9,LST_COD,0)),"Código no registrado",IF(COUNTIF($A$6:$A$105,$A9)&gt;1,"Código duplicado","OK")))</f>
        <v>OK</v>
      </c>
    </row>
    <row r="10" customFormat="false" ht="15" hidden="false" customHeight="false" outlineLevel="0" collapsed="false">
      <c r="A10" s="7"/>
      <c r="B10" s="35" t="str">
        <f aca="false">IF($A10="","",IFERROR(INDEX(Trabajadores!$D$6:$D$105,MATCH($A10,LST_COD,0)),"¿Código?"))</f>
        <v/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6" t="n">
        <f aca="false">SUM(C10:N10)</f>
        <v>0</v>
      </c>
      <c r="P10" s="15" t="str">
        <f aca="false">IF($A10="","",IF(ISNA(MATCH($A10,LST_COD,0)),"Código no registrado",IF(COUNTIF($A$6:$A$105,$A10)&gt;1,"Código duplicado","OK")))</f>
        <v/>
      </c>
    </row>
    <row r="11" customFormat="false" ht="15" hidden="false" customHeight="false" outlineLevel="0" collapsed="false">
      <c r="A11" s="7"/>
      <c r="B11" s="35" t="str">
        <f aca="false">IF($A11="","",IFERROR(INDEX(Trabajadores!$D$6:$D$105,MATCH($A11,LST_COD,0)),"¿Código?"))</f>
        <v/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6" t="n">
        <f aca="false">SUM(C11:N11)</f>
        <v>0</v>
      </c>
      <c r="P11" s="15" t="str">
        <f aca="false">IF($A11="","",IF(ISNA(MATCH($A11,LST_COD,0)),"Código no registrado",IF(COUNTIF($A$6:$A$105,$A11)&gt;1,"Código duplicado","OK")))</f>
        <v/>
      </c>
    </row>
    <row r="12" customFormat="false" ht="15" hidden="false" customHeight="false" outlineLevel="0" collapsed="false">
      <c r="A12" s="7"/>
      <c r="B12" s="35" t="str">
        <f aca="false">IF($A12="","",IFERROR(INDEX(Trabajadores!$D$6:$D$105,MATCH($A12,LST_COD,0)),"¿Código?"))</f>
        <v/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6" t="n">
        <f aca="false">SUM(C12:N12)</f>
        <v>0</v>
      </c>
      <c r="P12" s="15" t="str">
        <f aca="false">IF($A12="","",IF(ISNA(MATCH($A12,LST_COD,0)),"Código no registrado",IF(COUNTIF($A$6:$A$105,$A12)&gt;1,"Código duplicado","OK")))</f>
        <v/>
      </c>
    </row>
    <row r="13" customFormat="false" ht="15" hidden="false" customHeight="false" outlineLevel="0" collapsed="false">
      <c r="A13" s="7"/>
      <c r="B13" s="35" t="str">
        <f aca="false">IF($A13="","",IFERROR(INDEX(Trabajadores!$D$6:$D$105,MATCH($A13,LST_COD,0)),"¿Código?"))</f>
        <v/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6" t="n">
        <f aca="false">SUM(C13:N13)</f>
        <v>0</v>
      </c>
      <c r="P13" s="15" t="str">
        <f aca="false">IF($A13="","",IF(ISNA(MATCH($A13,LST_COD,0)),"Código no registrado",IF(COUNTIF($A$6:$A$105,$A13)&gt;1,"Código duplicado","OK")))</f>
        <v/>
      </c>
    </row>
    <row r="14" customFormat="false" ht="15" hidden="false" customHeight="false" outlineLevel="0" collapsed="false">
      <c r="A14" s="7"/>
      <c r="B14" s="35" t="str">
        <f aca="false">IF($A14="","",IFERROR(INDEX(Trabajadores!$D$6:$D$105,MATCH($A14,LST_COD,0)),"¿Código?"))</f>
        <v/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6" t="n">
        <f aca="false">SUM(C14:N14)</f>
        <v>0</v>
      </c>
      <c r="P14" s="15" t="str">
        <f aca="false">IF($A14="","",IF(ISNA(MATCH($A14,LST_COD,0)),"Código no registrado",IF(COUNTIF($A$6:$A$105,$A14)&gt;1,"Código duplicado","OK")))</f>
        <v/>
      </c>
    </row>
    <row r="15" customFormat="false" ht="15" hidden="false" customHeight="false" outlineLevel="0" collapsed="false">
      <c r="A15" s="7"/>
      <c r="B15" s="35" t="str">
        <f aca="false">IF($A15="","",IFERROR(INDEX(Trabajadores!$D$6:$D$105,MATCH($A15,LST_COD,0)),"¿Código?"))</f>
        <v/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6" t="n">
        <f aca="false">SUM(C15:N15)</f>
        <v>0</v>
      </c>
      <c r="P15" s="15" t="str">
        <f aca="false">IF($A15="","",IF(ISNA(MATCH($A15,LST_COD,0)),"Código no registrado",IF(COUNTIF($A$6:$A$105,$A15)&gt;1,"Código duplicado","OK")))</f>
        <v/>
      </c>
    </row>
    <row r="16" customFormat="false" ht="15" hidden="false" customHeight="false" outlineLevel="0" collapsed="false">
      <c r="A16" s="7"/>
      <c r="B16" s="35" t="str">
        <f aca="false">IF($A16="","",IFERROR(INDEX(Trabajadores!$D$6:$D$105,MATCH($A16,LST_COD,0)),"¿Código?"))</f>
        <v/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6" t="n">
        <f aca="false">SUM(C16:N16)</f>
        <v>0</v>
      </c>
      <c r="P16" s="15" t="str">
        <f aca="false">IF($A16="","",IF(ISNA(MATCH($A16,LST_COD,0)),"Código no registrado",IF(COUNTIF($A$6:$A$105,$A16)&gt;1,"Código duplicado","OK")))</f>
        <v/>
      </c>
    </row>
    <row r="17" customFormat="false" ht="15" hidden="false" customHeight="false" outlineLevel="0" collapsed="false">
      <c r="A17" s="7"/>
      <c r="B17" s="35" t="str">
        <f aca="false">IF($A17="","",IFERROR(INDEX(Trabajadores!$D$6:$D$105,MATCH($A17,LST_COD,0)),"¿Código?"))</f>
        <v/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6" t="n">
        <f aca="false">SUM(C17:N17)</f>
        <v>0</v>
      </c>
      <c r="P17" s="15" t="str">
        <f aca="false">IF($A17="","",IF(ISNA(MATCH($A17,LST_COD,0)),"Código no registrado",IF(COUNTIF($A$6:$A$105,$A17)&gt;1,"Código duplicado","OK")))</f>
        <v/>
      </c>
    </row>
    <row r="18" customFormat="false" ht="15" hidden="false" customHeight="false" outlineLevel="0" collapsed="false">
      <c r="A18" s="7"/>
      <c r="B18" s="35" t="str">
        <f aca="false">IF($A18="","",IFERROR(INDEX(Trabajadores!$D$6:$D$105,MATCH($A18,LST_COD,0)),"¿Código?"))</f>
        <v/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6" t="n">
        <f aca="false">SUM(C18:N18)</f>
        <v>0</v>
      </c>
      <c r="P18" s="15" t="str">
        <f aca="false">IF($A18="","",IF(ISNA(MATCH($A18,LST_COD,0)),"Código no registrado",IF(COUNTIF($A$6:$A$105,$A18)&gt;1,"Código duplicado","OK")))</f>
        <v/>
      </c>
    </row>
    <row r="19" customFormat="false" ht="15" hidden="false" customHeight="false" outlineLevel="0" collapsed="false">
      <c r="A19" s="7"/>
      <c r="B19" s="35" t="str">
        <f aca="false">IF($A19="","",IFERROR(INDEX(Trabajadores!$D$6:$D$105,MATCH($A19,LST_COD,0)),"¿Código?"))</f>
        <v/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6" t="n">
        <f aca="false">SUM(C19:N19)</f>
        <v>0</v>
      </c>
      <c r="P19" s="15" t="str">
        <f aca="false">IF($A19="","",IF(ISNA(MATCH($A19,LST_COD,0)),"Código no registrado",IF(COUNTIF($A$6:$A$105,$A19)&gt;1,"Código duplicado","OK")))</f>
        <v/>
      </c>
    </row>
    <row r="20" customFormat="false" ht="15" hidden="false" customHeight="false" outlineLevel="0" collapsed="false">
      <c r="A20" s="7"/>
      <c r="B20" s="35" t="str">
        <f aca="false">IF($A20="","",IFERROR(INDEX(Trabajadores!$D$6:$D$105,MATCH($A20,LST_COD,0)),"¿Código?"))</f>
        <v/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6" t="n">
        <f aca="false">SUM(C20:N20)</f>
        <v>0</v>
      </c>
      <c r="P20" s="15" t="str">
        <f aca="false">IF($A20="","",IF(ISNA(MATCH($A20,LST_COD,0)),"Código no registrado",IF(COUNTIF($A$6:$A$105,$A20)&gt;1,"Código duplicado","OK")))</f>
        <v/>
      </c>
    </row>
    <row r="21" customFormat="false" ht="15" hidden="false" customHeight="false" outlineLevel="0" collapsed="false">
      <c r="A21" s="7"/>
      <c r="B21" s="35" t="str">
        <f aca="false">IF($A21="","",IFERROR(INDEX(Trabajadores!$D$6:$D$105,MATCH($A21,LST_COD,0)),"¿Código?"))</f>
        <v/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6" t="n">
        <f aca="false">SUM(C21:N21)</f>
        <v>0</v>
      </c>
      <c r="P21" s="15" t="str">
        <f aca="false">IF($A21="","",IF(ISNA(MATCH($A21,LST_COD,0)),"Código no registrado",IF(COUNTIF($A$6:$A$105,$A21)&gt;1,"Código duplicado","OK")))</f>
        <v/>
      </c>
    </row>
    <row r="22" customFormat="false" ht="15" hidden="false" customHeight="false" outlineLevel="0" collapsed="false">
      <c r="A22" s="7"/>
      <c r="B22" s="35" t="str">
        <f aca="false">IF($A22="","",IFERROR(INDEX(Trabajadores!$D$6:$D$105,MATCH($A22,LST_COD,0)),"¿Código?"))</f>
        <v/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6" t="n">
        <f aca="false">SUM(C22:N22)</f>
        <v>0</v>
      </c>
      <c r="P22" s="15" t="str">
        <f aca="false">IF($A22="","",IF(ISNA(MATCH($A22,LST_COD,0)),"Código no registrado",IF(COUNTIF($A$6:$A$105,$A22)&gt;1,"Código duplicado","OK")))</f>
        <v/>
      </c>
    </row>
    <row r="23" customFormat="false" ht="15" hidden="false" customHeight="false" outlineLevel="0" collapsed="false">
      <c r="A23" s="7"/>
      <c r="B23" s="35" t="str">
        <f aca="false">IF($A23="","",IFERROR(INDEX(Trabajadores!$D$6:$D$105,MATCH($A23,LST_COD,0)),"¿Código?"))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6" t="n">
        <f aca="false">SUM(C23:N23)</f>
        <v>0</v>
      </c>
      <c r="P23" s="15" t="str">
        <f aca="false">IF($A23="","",IF(ISNA(MATCH($A23,LST_COD,0)),"Código no registrado",IF(COUNTIF($A$6:$A$105,$A23)&gt;1,"Código duplicado","OK")))</f>
        <v/>
      </c>
    </row>
    <row r="24" customFormat="false" ht="15" hidden="false" customHeight="false" outlineLevel="0" collapsed="false">
      <c r="A24" s="7"/>
      <c r="B24" s="35" t="str">
        <f aca="false">IF($A24="","",IFERROR(INDEX(Trabajadores!$D$6:$D$105,MATCH($A24,LST_COD,0)),"¿Código?"))</f>
        <v/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6" t="n">
        <f aca="false">SUM(C24:N24)</f>
        <v>0</v>
      </c>
      <c r="P24" s="15" t="str">
        <f aca="false">IF($A24="","",IF(ISNA(MATCH($A24,LST_COD,0)),"Código no registrado",IF(COUNTIF($A$6:$A$105,$A24)&gt;1,"Código duplicado","OK")))</f>
        <v/>
      </c>
    </row>
    <row r="25" customFormat="false" ht="15" hidden="false" customHeight="false" outlineLevel="0" collapsed="false">
      <c r="A25" s="7"/>
      <c r="B25" s="35" t="str">
        <f aca="false">IF($A25="","",IFERROR(INDEX(Trabajadores!$D$6:$D$105,MATCH($A25,LST_COD,0)),"¿Código?"))</f>
        <v/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6" t="n">
        <f aca="false">SUM(C25:N25)</f>
        <v>0</v>
      </c>
      <c r="P25" s="15" t="str">
        <f aca="false">IF($A25="","",IF(ISNA(MATCH($A25,LST_COD,0)),"Código no registrado",IF(COUNTIF($A$6:$A$105,$A25)&gt;1,"Código duplicado","OK")))</f>
        <v/>
      </c>
    </row>
    <row r="26" customFormat="false" ht="15" hidden="false" customHeight="false" outlineLevel="0" collapsed="false">
      <c r="A26" s="7"/>
      <c r="B26" s="35" t="str">
        <f aca="false">IF($A26="","",IFERROR(INDEX(Trabajadores!$D$6:$D$105,MATCH($A26,LST_COD,0)),"¿Código?"))</f>
        <v/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6" t="n">
        <f aca="false">SUM(C26:N26)</f>
        <v>0</v>
      </c>
      <c r="P26" s="15" t="str">
        <f aca="false">IF($A26="","",IF(ISNA(MATCH($A26,LST_COD,0)),"Código no registrado",IF(COUNTIF($A$6:$A$105,$A26)&gt;1,"Código duplicado","OK")))</f>
        <v/>
      </c>
    </row>
    <row r="27" customFormat="false" ht="15" hidden="false" customHeight="false" outlineLevel="0" collapsed="false">
      <c r="A27" s="7"/>
      <c r="B27" s="35" t="str">
        <f aca="false">IF($A27="","",IFERROR(INDEX(Trabajadores!$D$6:$D$105,MATCH($A27,LST_COD,0)),"¿Código?"))</f>
        <v/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6" t="n">
        <f aca="false">SUM(C27:N27)</f>
        <v>0</v>
      </c>
      <c r="P27" s="15" t="str">
        <f aca="false">IF($A27="","",IF(ISNA(MATCH($A27,LST_COD,0)),"Código no registrado",IF(COUNTIF($A$6:$A$105,$A27)&gt;1,"Código duplicado","OK")))</f>
        <v/>
      </c>
    </row>
    <row r="28" customFormat="false" ht="15" hidden="false" customHeight="false" outlineLevel="0" collapsed="false">
      <c r="A28" s="7"/>
      <c r="B28" s="35" t="str">
        <f aca="false">IF($A28="","",IFERROR(INDEX(Trabajadores!$D$6:$D$105,MATCH($A28,LST_COD,0)),"¿Código?"))</f>
        <v/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6" t="n">
        <f aca="false">SUM(C28:N28)</f>
        <v>0</v>
      </c>
      <c r="P28" s="15" t="str">
        <f aca="false">IF($A28="","",IF(ISNA(MATCH($A28,LST_COD,0)),"Código no registrado",IF(COUNTIF($A$6:$A$105,$A28)&gt;1,"Código duplicado","OK")))</f>
        <v/>
      </c>
    </row>
    <row r="29" customFormat="false" ht="15" hidden="false" customHeight="false" outlineLevel="0" collapsed="false">
      <c r="A29" s="7"/>
      <c r="B29" s="35" t="str">
        <f aca="false">IF($A29="","",IFERROR(INDEX(Trabajadores!$D$6:$D$105,MATCH($A29,LST_COD,0)),"¿Código?"))</f>
        <v/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6" t="n">
        <f aca="false">SUM(C29:N29)</f>
        <v>0</v>
      </c>
      <c r="P29" s="15" t="str">
        <f aca="false">IF($A29="","",IF(ISNA(MATCH($A29,LST_COD,0)),"Código no registrado",IF(COUNTIF($A$6:$A$105,$A29)&gt;1,"Código duplicado","OK")))</f>
        <v/>
      </c>
    </row>
    <row r="30" customFormat="false" ht="15" hidden="false" customHeight="false" outlineLevel="0" collapsed="false">
      <c r="A30" s="7"/>
      <c r="B30" s="35" t="str">
        <f aca="false">IF($A30="","",IFERROR(INDEX(Trabajadores!$D$6:$D$105,MATCH($A30,LST_COD,0)),"¿Código?"))</f>
        <v/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6" t="n">
        <f aca="false">SUM(C30:N30)</f>
        <v>0</v>
      </c>
      <c r="P30" s="15" t="str">
        <f aca="false">IF($A30="","",IF(ISNA(MATCH($A30,LST_COD,0)),"Código no registrado",IF(COUNTIF($A$6:$A$105,$A30)&gt;1,"Código duplicado","OK")))</f>
        <v/>
      </c>
    </row>
    <row r="31" customFormat="false" ht="15" hidden="false" customHeight="false" outlineLevel="0" collapsed="false">
      <c r="A31" s="7"/>
      <c r="B31" s="35" t="str">
        <f aca="false">IF($A31="","",IFERROR(INDEX(Trabajadores!$D$6:$D$105,MATCH($A31,LST_COD,0)),"¿Código?"))</f>
        <v/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6" t="n">
        <f aca="false">SUM(C31:N31)</f>
        <v>0</v>
      </c>
      <c r="P31" s="15" t="str">
        <f aca="false">IF($A31="","",IF(ISNA(MATCH($A31,LST_COD,0)),"Código no registrado",IF(COUNTIF($A$6:$A$105,$A31)&gt;1,"Código duplicado","OK")))</f>
        <v/>
      </c>
    </row>
    <row r="32" customFormat="false" ht="15" hidden="false" customHeight="false" outlineLevel="0" collapsed="false">
      <c r="A32" s="7"/>
      <c r="B32" s="35" t="str">
        <f aca="false">IF($A32="","",IFERROR(INDEX(Trabajadores!$D$6:$D$105,MATCH($A32,LST_COD,0)),"¿Código?"))</f>
        <v/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6" t="n">
        <f aca="false">SUM(C32:N32)</f>
        <v>0</v>
      </c>
      <c r="P32" s="15" t="str">
        <f aca="false">IF($A32="","",IF(ISNA(MATCH($A32,LST_COD,0)),"Código no registrado",IF(COUNTIF($A$6:$A$105,$A32)&gt;1,"Código duplicado","OK")))</f>
        <v/>
      </c>
    </row>
    <row r="33" customFormat="false" ht="15" hidden="false" customHeight="false" outlineLevel="0" collapsed="false">
      <c r="A33" s="7"/>
      <c r="B33" s="35" t="str">
        <f aca="false">IF($A33="","",IFERROR(INDEX(Trabajadores!$D$6:$D$105,MATCH($A33,LST_COD,0)),"¿Código?"))</f>
        <v/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6" t="n">
        <f aca="false">SUM(C33:N33)</f>
        <v>0</v>
      </c>
      <c r="P33" s="15" t="str">
        <f aca="false">IF($A33="","",IF(ISNA(MATCH($A33,LST_COD,0)),"Código no registrado",IF(COUNTIF($A$6:$A$105,$A33)&gt;1,"Código duplicado","OK")))</f>
        <v/>
      </c>
    </row>
    <row r="34" customFormat="false" ht="15" hidden="false" customHeight="false" outlineLevel="0" collapsed="false">
      <c r="A34" s="7"/>
      <c r="B34" s="35" t="str">
        <f aca="false">IF($A34="","",IFERROR(INDEX(Trabajadores!$D$6:$D$105,MATCH($A34,LST_COD,0)),"¿Código?"))</f>
        <v/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36" t="n">
        <f aca="false">SUM(C34:N34)</f>
        <v>0</v>
      </c>
      <c r="P34" s="15" t="str">
        <f aca="false">IF($A34="","",IF(ISNA(MATCH($A34,LST_COD,0)),"Código no registrado",IF(COUNTIF($A$6:$A$105,$A34)&gt;1,"Código duplicado","OK")))</f>
        <v/>
      </c>
    </row>
    <row r="35" customFormat="false" ht="15" hidden="false" customHeight="false" outlineLevel="0" collapsed="false">
      <c r="A35" s="7"/>
      <c r="B35" s="35" t="str">
        <f aca="false">IF($A35="","",IFERROR(INDEX(Trabajadores!$D$6:$D$105,MATCH($A35,LST_COD,0)),"¿Código?"))</f>
        <v/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6" t="n">
        <f aca="false">SUM(C35:N35)</f>
        <v>0</v>
      </c>
      <c r="P35" s="15" t="str">
        <f aca="false">IF($A35="","",IF(ISNA(MATCH($A35,LST_COD,0)),"Código no registrado",IF(COUNTIF($A$6:$A$105,$A35)&gt;1,"Código duplicado","OK")))</f>
        <v/>
      </c>
    </row>
    <row r="36" customFormat="false" ht="15" hidden="false" customHeight="false" outlineLevel="0" collapsed="false">
      <c r="A36" s="7"/>
      <c r="B36" s="35" t="str">
        <f aca="false">IF($A36="","",IFERROR(INDEX(Trabajadores!$D$6:$D$105,MATCH($A36,LST_COD,0)),"¿Código?"))</f>
        <v/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36" t="n">
        <f aca="false">SUM(C36:N36)</f>
        <v>0</v>
      </c>
      <c r="P36" s="15" t="str">
        <f aca="false">IF($A36="","",IF(ISNA(MATCH($A36,LST_COD,0)),"Código no registrado",IF(COUNTIF($A$6:$A$105,$A36)&gt;1,"Código duplicado","OK")))</f>
        <v/>
      </c>
    </row>
    <row r="37" customFormat="false" ht="15" hidden="false" customHeight="false" outlineLevel="0" collapsed="false">
      <c r="A37" s="7"/>
      <c r="B37" s="35" t="str">
        <f aca="false">IF($A37="","",IFERROR(INDEX(Trabajadores!$D$6:$D$105,MATCH($A37,LST_COD,0)),"¿Código?"))</f>
        <v/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6" t="n">
        <f aca="false">SUM(C37:N37)</f>
        <v>0</v>
      </c>
      <c r="P37" s="15" t="str">
        <f aca="false">IF($A37="","",IF(ISNA(MATCH($A37,LST_COD,0)),"Código no registrado",IF(COUNTIF($A$6:$A$105,$A37)&gt;1,"Código duplicado","OK")))</f>
        <v/>
      </c>
    </row>
    <row r="38" customFormat="false" ht="15" hidden="false" customHeight="false" outlineLevel="0" collapsed="false">
      <c r="A38" s="7"/>
      <c r="B38" s="35" t="str">
        <f aca="false">IF($A38="","",IFERROR(INDEX(Trabajadores!$D$6:$D$105,MATCH($A38,LST_COD,0)),"¿Código?"))</f>
        <v/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36" t="n">
        <f aca="false">SUM(C38:N38)</f>
        <v>0</v>
      </c>
      <c r="P38" s="15" t="str">
        <f aca="false">IF($A38="","",IF(ISNA(MATCH($A38,LST_COD,0)),"Código no registrado",IF(COUNTIF($A$6:$A$105,$A38)&gt;1,"Código duplicado","OK")))</f>
        <v/>
      </c>
    </row>
    <row r="39" customFormat="false" ht="15" hidden="false" customHeight="false" outlineLevel="0" collapsed="false">
      <c r="A39" s="7"/>
      <c r="B39" s="35" t="str">
        <f aca="false">IF($A39="","",IFERROR(INDEX(Trabajadores!$D$6:$D$105,MATCH($A39,LST_COD,0)),"¿Código?"))</f>
        <v/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36" t="n">
        <f aca="false">SUM(C39:N39)</f>
        <v>0</v>
      </c>
      <c r="P39" s="15" t="str">
        <f aca="false">IF($A39="","",IF(ISNA(MATCH($A39,LST_COD,0)),"Código no registrado",IF(COUNTIF($A$6:$A$105,$A39)&gt;1,"Código duplicado","OK")))</f>
        <v/>
      </c>
    </row>
    <row r="40" customFormat="false" ht="15" hidden="false" customHeight="false" outlineLevel="0" collapsed="false">
      <c r="A40" s="7"/>
      <c r="B40" s="35" t="str">
        <f aca="false">IF($A40="","",IFERROR(INDEX(Trabajadores!$D$6:$D$105,MATCH($A40,LST_COD,0)),"¿Código?"))</f>
        <v/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36" t="n">
        <f aca="false">SUM(C40:N40)</f>
        <v>0</v>
      </c>
      <c r="P40" s="15" t="str">
        <f aca="false">IF($A40="","",IF(ISNA(MATCH($A40,LST_COD,0)),"Código no registrado",IF(COUNTIF($A$6:$A$105,$A40)&gt;1,"Código duplicado","OK")))</f>
        <v/>
      </c>
    </row>
    <row r="41" customFormat="false" ht="15" hidden="false" customHeight="false" outlineLevel="0" collapsed="false">
      <c r="A41" s="7"/>
      <c r="B41" s="35" t="str">
        <f aca="false">IF($A41="","",IFERROR(INDEX(Trabajadores!$D$6:$D$105,MATCH($A41,LST_COD,0)),"¿Código?"))</f>
        <v/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6" t="n">
        <f aca="false">SUM(C41:N41)</f>
        <v>0</v>
      </c>
      <c r="P41" s="15" t="str">
        <f aca="false">IF($A41="","",IF(ISNA(MATCH($A41,LST_COD,0)),"Código no registrado",IF(COUNTIF($A$6:$A$105,$A41)&gt;1,"Código duplicado","OK")))</f>
        <v/>
      </c>
    </row>
    <row r="42" customFormat="false" ht="15" hidden="false" customHeight="false" outlineLevel="0" collapsed="false">
      <c r="A42" s="7"/>
      <c r="B42" s="35" t="str">
        <f aca="false">IF($A42="","",IFERROR(INDEX(Trabajadores!$D$6:$D$105,MATCH($A42,LST_COD,0)),"¿Código?"))</f>
        <v/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6" t="n">
        <f aca="false">SUM(C42:N42)</f>
        <v>0</v>
      </c>
      <c r="P42" s="15" t="str">
        <f aca="false">IF($A42="","",IF(ISNA(MATCH($A42,LST_COD,0)),"Código no registrado",IF(COUNTIF($A$6:$A$105,$A42)&gt;1,"Código duplicado","OK")))</f>
        <v/>
      </c>
    </row>
    <row r="43" customFormat="false" ht="15" hidden="false" customHeight="false" outlineLevel="0" collapsed="false">
      <c r="A43" s="7"/>
      <c r="B43" s="35" t="str">
        <f aca="false">IF($A43="","",IFERROR(INDEX(Trabajadores!$D$6:$D$105,MATCH($A43,LST_COD,0)),"¿Código?"))</f>
        <v/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36" t="n">
        <f aca="false">SUM(C43:N43)</f>
        <v>0</v>
      </c>
      <c r="P43" s="15" t="str">
        <f aca="false">IF($A43="","",IF(ISNA(MATCH($A43,LST_COD,0)),"Código no registrado",IF(COUNTIF($A$6:$A$105,$A43)&gt;1,"Código duplicado","OK")))</f>
        <v/>
      </c>
    </row>
    <row r="44" customFormat="false" ht="15" hidden="false" customHeight="false" outlineLevel="0" collapsed="false">
      <c r="A44" s="7"/>
      <c r="B44" s="35" t="str">
        <f aca="false">IF($A44="","",IFERROR(INDEX(Trabajadores!$D$6:$D$105,MATCH($A44,LST_COD,0)),"¿Código?"))</f>
        <v/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36" t="n">
        <f aca="false">SUM(C44:N44)</f>
        <v>0</v>
      </c>
      <c r="P44" s="15" t="str">
        <f aca="false">IF($A44="","",IF(ISNA(MATCH($A44,LST_COD,0)),"Código no registrado",IF(COUNTIF($A$6:$A$105,$A44)&gt;1,"Código duplicado","OK")))</f>
        <v/>
      </c>
    </row>
    <row r="45" customFormat="false" ht="15" hidden="false" customHeight="false" outlineLevel="0" collapsed="false">
      <c r="A45" s="7"/>
      <c r="B45" s="35" t="str">
        <f aca="false">IF($A45="","",IFERROR(INDEX(Trabajadores!$D$6:$D$105,MATCH($A45,LST_COD,0)),"¿Código?"))</f>
        <v/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36" t="n">
        <f aca="false">SUM(C45:N45)</f>
        <v>0</v>
      </c>
      <c r="P45" s="15" t="str">
        <f aca="false">IF($A45="","",IF(ISNA(MATCH($A45,LST_COD,0)),"Código no registrado",IF(COUNTIF($A$6:$A$105,$A45)&gt;1,"Código duplicado","OK")))</f>
        <v/>
      </c>
    </row>
    <row r="46" customFormat="false" ht="15" hidden="false" customHeight="false" outlineLevel="0" collapsed="false">
      <c r="A46" s="7"/>
      <c r="B46" s="35" t="str">
        <f aca="false">IF($A46="","",IFERROR(INDEX(Trabajadores!$D$6:$D$105,MATCH($A46,LST_COD,0)),"¿Código?"))</f>
        <v/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36" t="n">
        <f aca="false">SUM(C46:N46)</f>
        <v>0</v>
      </c>
      <c r="P46" s="15" t="str">
        <f aca="false">IF($A46="","",IF(ISNA(MATCH($A46,LST_COD,0)),"Código no registrado",IF(COUNTIF($A$6:$A$105,$A46)&gt;1,"Código duplicado","OK")))</f>
        <v/>
      </c>
    </row>
    <row r="47" customFormat="false" ht="15" hidden="false" customHeight="false" outlineLevel="0" collapsed="false">
      <c r="A47" s="7"/>
      <c r="B47" s="35" t="str">
        <f aca="false">IF($A47="","",IFERROR(INDEX(Trabajadores!$D$6:$D$105,MATCH($A47,LST_COD,0)),"¿Código?"))</f>
        <v/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6" t="n">
        <f aca="false">SUM(C47:N47)</f>
        <v>0</v>
      </c>
      <c r="P47" s="15" t="str">
        <f aca="false">IF($A47="","",IF(ISNA(MATCH($A47,LST_COD,0)),"Código no registrado",IF(COUNTIF($A$6:$A$105,$A47)&gt;1,"Código duplicado","OK")))</f>
        <v/>
      </c>
    </row>
    <row r="48" customFormat="false" ht="15" hidden="false" customHeight="false" outlineLevel="0" collapsed="false">
      <c r="A48" s="7"/>
      <c r="B48" s="35" t="str">
        <f aca="false">IF($A48="","",IFERROR(INDEX(Trabajadores!$D$6:$D$105,MATCH($A48,LST_COD,0)),"¿Código?"))</f>
        <v/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36" t="n">
        <f aca="false">SUM(C48:N48)</f>
        <v>0</v>
      </c>
      <c r="P48" s="15" t="str">
        <f aca="false">IF($A48="","",IF(ISNA(MATCH($A48,LST_COD,0)),"Código no registrado",IF(COUNTIF($A$6:$A$105,$A48)&gt;1,"Código duplicado","OK")))</f>
        <v/>
      </c>
    </row>
    <row r="49" customFormat="false" ht="15" hidden="false" customHeight="false" outlineLevel="0" collapsed="false">
      <c r="A49" s="7"/>
      <c r="B49" s="35" t="str">
        <f aca="false">IF($A49="","",IFERROR(INDEX(Trabajadores!$D$6:$D$105,MATCH($A49,LST_COD,0)),"¿Código?"))</f>
        <v/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6" t="n">
        <f aca="false">SUM(C49:N49)</f>
        <v>0</v>
      </c>
      <c r="P49" s="15" t="str">
        <f aca="false">IF($A49="","",IF(ISNA(MATCH($A49,LST_COD,0)),"Código no registrado",IF(COUNTIF($A$6:$A$105,$A49)&gt;1,"Código duplicado","OK")))</f>
        <v/>
      </c>
    </row>
    <row r="50" customFormat="false" ht="15" hidden="false" customHeight="false" outlineLevel="0" collapsed="false">
      <c r="A50" s="7"/>
      <c r="B50" s="35" t="str">
        <f aca="false">IF($A50="","",IFERROR(INDEX(Trabajadores!$D$6:$D$105,MATCH($A50,LST_COD,0)),"¿Código?"))</f>
        <v/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6" t="n">
        <f aca="false">SUM(C50:N50)</f>
        <v>0</v>
      </c>
      <c r="P50" s="15" t="str">
        <f aca="false">IF($A50="","",IF(ISNA(MATCH($A50,LST_COD,0)),"Código no registrado",IF(COUNTIF($A$6:$A$105,$A50)&gt;1,"Código duplicado","OK")))</f>
        <v/>
      </c>
    </row>
    <row r="51" customFormat="false" ht="15" hidden="false" customHeight="false" outlineLevel="0" collapsed="false">
      <c r="A51" s="7"/>
      <c r="B51" s="35" t="str">
        <f aca="false">IF($A51="","",IFERROR(INDEX(Trabajadores!$D$6:$D$105,MATCH($A51,LST_COD,0)),"¿Código?"))</f>
        <v/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6" t="n">
        <f aca="false">SUM(C51:N51)</f>
        <v>0</v>
      </c>
      <c r="P51" s="15" t="str">
        <f aca="false">IF($A51="","",IF(ISNA(MATCH($A51,LST_COD,0)),"Código no registrado",IF(COUNTIF($A$6:$A$105,$A51)&gt;1,"Código duplicado","OK")))</f>
        <v/>
      </c>
    </row>
    <row r="52" customFormat="false" ht="15" hidden="false" customHeight="false" outlineLevel="0" collapsed="false">
      <c r="A52" s="7"/>
      <c r="B52" s="35" t="str">
        <f aca="false">IF($A52="","",IFERROR(INDEX(Trabajadores!$D$6:$D$105,MATCH($A52,LST_COD,0)),"¿Código?"))</f>
        <v/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36" t="n">
        <f aca="false">SUM(C52:N52)</f>
        <v>0</v>
      </c>
      <c r="P52" s="15" t="str">
        <f aca="false">IF($A52="","",IF(ISNA(MATCH($A52,LST_COD,0)),"Código no registrado",IF(COUNTIF($A$6:$A$105,$A52)&gt;1,"Código duplicado","OK")))</f>
        <v/>
      </c>
    </row>
    <row r="53" customFormat="false" ht="15" hidden="false" customHeight="false" outlineLevel="0" collapsed="false">
      <c r="A53" s="7"/>
      <c r="B53" s="35" t="str">
        <f aca="false">IF($A53="","",IFERROR(INDEX(Trabajadores!$D$6:$D$105,MATCH($A53,LST_COD,0)),"¿Código?"))</f>
        <v/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36" t="n">
        <f aca="false">SUM(C53:N53)</f>
        <v>0</v>
      </c>
      <c r="P53" s="15" t="str">
        <f aca="false">IF($A53="","",IF(ISNA(MATCH($A53,LST_COD,0)),"Código no registrado",IF(COUNTIF($A$6:$A$105,$A53)&gt;1,"Código duplicado","OK")))</f>
        <v/>
      </c>
    </row>
    <row r="54" customFormat="false" ht="15" hidden="false" customHeight="false" outlineLevel="0" collapsed="false">
      <c r="A54" s="7"/>
      <c r="B54" s="35" t="str">
        <f aca="false">IF($A54="","",IFERROR(INDEX(Trabajadores!$D$6:$D$105,MATCH($A54,LST_COD,0)),"¿Código?"))</f>
        <v/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6" t="n">
        <f aca="false">SUM(C54:N54)</f>
        <v>0</v>
      </c>
      <c r="P54" s="15" t="str">
        <f aca="false">IF($A54="","",IF(ISNA(MATCH($A54,LST_COD,0)),"Código no registrado",IF(COUNTIF($A$6:$A$105,$A54)&gt;1,"Código duplicado","OK")))</f>
        <v/>
      </c>
    </row>
    <row r="55" customFormat="false" ht="15" hidden="false" customHeight="false" outlineLevel="0" collapsed="false">
      <c r="A55" s="7"/>
      <c r="B55" s="35" t="str">
        <f aca="false">IF($A55="","",IFERROR(INDEX(Trabajadores!$D$6:$D$105,MATCH($A55,LST_COD,0)),"¿Código?"))</f>
        <v/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6" t="n">
        <f aca="false">SUM(C55:N55)</f>
        <v>0</v>
      </c>
      <c r="P55" s="15" t="str">
        <f aca="false">IF($A55="","",IF(ISNA(MATCH($A55,LST_COD,0)),"Código no registrado",IF(COUNTIF($A$6:$A$105,$A55)&gt;1,"Código duplicado","OK")))</f>
        <v/>
      </c>
    </row>
    <row r="56" customFormat="false" ht="15" hidden="false" customHeight="false" outlineLevel="0" collapsed="false">
      <c r="A56" s="7"/>
      <c r="B56" s="35" t="str">
        <f aca="false">IF($A56="","",IFERROR(INDEX(Trabajadores!$D$6:$D$105,MATCH($A56,LST_COD,0)),"¿Código?"))</f>
        <v/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36" t="n">
        <f aca="false">SUM(C56:N56)</f>
        <v>0</v>
      </c>
      <c r="P56" s="15" t="str">
        <f aca="false">IF($A56="","",IF(ISNA(MATCH($A56,LST_COD,0)),"Código no registrado",IF(COUNTIF($A$6:$A$105,$A56)&gt;1,"Código duplicado","OK")))</f>
        <v/>
      </c>
    </row>
    <row r="57" customFormat="false" ht="15" hidden="false" customHeight="false" outlineLevel="0" collapsed="false">
      <c r="A57" s="7"/>
      <c r="B57" s="35" t="str">
        <f aca="false">IF($A57="","",IFERROR(INDEX(Trabajadores!$D$6:$D$105,MATCH($A57,LST_COD,0)),"¿Código?"))</f>
        <v/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36" t="n">
        <f aca="false">SUM(C57:N57)</f>
        <v>0</v>
      </c>
      <c r="P57" s="15" t="str">
        <f aca="false">IF($A57="","",IF(ISNA(MATCH($A57,LST_COD,0)),"Código no registrado",IF(COUNTIF($A$6:$A$105,$A57)&gt;1,"Código duplicado","OK")))</f>
        <v/>
      </c>
    </row>
    <row r="58" customFormat="false" ht="15" hidden="false" customHeight="false" outlineLevel="0" collapsed="false">
      <c r="A58" s="7"/>
      <c r="B58" s="35" t="str">
        <f aca="false">IF($A58="","",IFERROR(INDEX(Trabajadores!$D$6:$D$105,MATCH($A58,LST_COD,0)),"¿Código?"))</f>
        <v/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36" t="n">
        <f aca="false">SUM(C58:N58)</f>
        <v>0</v>
      </c>
      <c r="P58" s="15" t="str">
        <f aca="false">IF($A58="","",IF(ISNA(MATCH($A58,LST_COD,0)),"Código no registrado",IF(COUNTIF($A$6:$A$105,$A58)&gt;1,"Código duplicado","OK")))</f>
        <v/>
      </c>
    </row>
    <row r="59" customFormat="false" ht="15" hidden="false" customHeight="false" outlineLevel="0" collapsed="false">
      <c r="A59" s="7"/>
      <c r="B59" s="35" t="str">
        <f aca="false">IF($A59="","",IFERROR(INDEX(Trabajadores!$D$6:$D$105,MATCH($A59,LST_COD,0)),"¿Código?"))</f>
        <v/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36" t="n">
        <f aca="false">SUM(C59:N59)</f>
        <v>0</v>
      </c>
      <c r="P59" s="15" t="str">
        <f aca="false">IF($A59="","",IF(ISNA(MATCH($A59,LST_COD,0)),"Código no registrado",IF(COUNTIF($A$6:$A$105,$A59)&gt;1,"Código duplicado","OK")))</f>
        <v/>
      </c>
    </row>
    <row r="60" customFormat="false" ht="15" hidden="false" customHeight="false" outlineLevel="0" collapsed="false">
      <c r="A60" s="7"/>
      <c r="B60" s="35" t="str">
        <f aca="false">IF($A60="","",IFERROR(INDEX(Trabajadores!$D$6:$D$105,MATCH($A60,LST_COD,0)),"¿Código?"))</f>
        <v/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36" t="n">
        <f aca="false">SUM(C60:N60)</f>
        <v>0</v>
      </c>
      <c r="P60" s="15" t="str">
        <f aca="false">IF($A60="","",IF(ISNA(MATCH($A60,LST_COD,0)),"Código no registrado",IF(COUNTIF($A$6:$A$105,$A60)&gt;1,"Código duplicado","OK")))</f>
        <v/>
      </c>
    </row>
    <row r="61" customFormat="false" ht="15" hidden="false" customHeight="false" outlineLevel="0" collapsed="false">
      <c r="A61" s="7"/>
      <c r="B61" s="35" t="str">
        <f aca="false">IF($A61="","",IFERROR(INDEX(Trabajadores!$D$6:$D$105,MATCH($A61,LST_COD,0)),"¿Código?"))</f>
        <v/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36" t="n">
        <f aca="false">SUM(C61:N61)</f>
        <v>0</v>
      </c>
      <c r="P61" s="15" t="str">
        <f aca="false">IF($A61="","",IF(ISNA(MATCH($A61,LST_COD,0)),"Código no registrado",IF(COUNTIF($A$6:$A$105,$A61)&gt;1,"Código duplicado","OK")))</f>
        <v/>
      </c>
    </row>
    <row r="62" customFormat="false" ht="15" hidden="false" customHeight="false" outlineLevel="0" collapsed="false">
      <c r="A62" s="7"/>
      <c r="B62" s="35" t="str">
        <f aca="false">IF($A62="","",IFERROR(INDEX(Trabajadores!$D$6:$D$105,MATCH($A62,LST_COD,0)),"¿Código?"))</f>
        <v/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36" t="n">
        <f aca="false">SUM(C62:N62)</f>
        <v>0</v>
      </c>
      <c r="P62" s="15" t="str">
        <f aca="false">IF($A62="","",IF(ISNA(MATCH($A62,LST_COD,0)),"Código no registrado",IF(COUNTIF($A$6:$A$105,$A62)&gt;1,"Código duplicado","OK")))</f>
        <v/>
      </c>
    </row>
    <row r="63" customFormat="false" ht="15" hidden="false" customHeight="false" outlineLevel="0" collapsed="false">
      <c r="A63" s="7"/>
      <c r="B63" s="35" t="str">
        <f aca="false">IF($A63="","",IFERROR(INDEX(Trabajadores!$D$6:$D$105,MATCH($A63,LST_COD,0)),"¿Código?"))</f>
        <v/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6" t="n">
        <f aca="false">SUM(C63:N63)</f>
        <v>0</v>
      </c>
      <c r="P63" s="15" t="str">
        <f aca="false">IF($A63="","",IF(ISNA(MATCH($A63,LST_COD,0)),"Código no registrado",IF(COUNTIF($A$6:$A$105,$A63)&gt;1,"Código duplicado","OK")))</f>
        <v/>
      </c>
    </row>
    <row r="64" customFormat="false" ht="15" hidden="false" customHeight="false" outlineLevel="0" collapsed="false">
      <c r="A64" s="7"/>
      <c r="B64" s="35" t="str">
        <f aca="false">IF($A64="","",IFERROR(INDEX(Trabajadores!$D$6:$D$105,MATCH($A64,LST_COD,0)),"¿Código?"))</f>
        <v/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6" t="n">
        <f aca="false">SUM(C64:N64)</f>
        <v>0</v>
      </c>
      <c r="P64" s="15" t="str">
        <f aca="false">IF($A64="","",IF(ISNA(MATCH($A64,LST_COD,0)),"Código no registrado",IF(COUNTIF($A$6:$A$105,$A64)&gt;1,"Código duplicado","OK")))</f>
        <v/>
      </c>
    </row>
    <row r="65" customFormat="false" ht="15" hidden="false" customHeight="false" outlineLevel="0" collapsed="false">
      <c r="A65" s="7"/>
      <c r="B65" s="35" t="str">
        <f aca="false">IF($A65="","",IFERROR(INDEX(Trabajadores!$D$6:$D$105,MATCH($A65,LST_COD,0)),"¿Código?"))</f>
        <v/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6" t="n">
        <f aca="false">SUM(C65:N65)</f>
        <v>0</v>
      </c>
      <c r="P65" s="15" t="str">
        <f aca="false">IF($A65="","",IF(ISNA(MATCH($A65,LST_COD,0)),"Código no registrado",IF(COUNTIF($A$6:$A$105,$A65)&gt;1,"Código duplicado","OK")))</f>
        <v/>
      </c>
    </row>
    <row r="66" customFormat="false" ht="15" hidden="false" customHeight="false" outlineLevel="0" collapsed="false">
      <c r="A66" s="7"/>
      <c r="B66" s="35" t="str">
        <f aca="false">IF($A66="","",IFERROR(INDEX(Trabajadores!$D$6:$D$105,MATCH($A66,LST_COD,0)),"¿Código?"))</f>
        <v/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36" t="n">
        <f aca="false">SUM(C66:N66)</f>
        <v>0</v>
      </c>
      <c r="P66" s="15" t="str">
        <f aca="false">IF($A66="","",IF(ISNA(MATCH($A66,LST_COD,0)),"Código no registrado",IF(COUNTIF($A$6:$A$105,$A66)&gt;1,"Código duplicado","OK")))</f>
        <v/>
      </c>
    </row>
    <row r="67" customFormat="false" ht="15" hidden="false" customHeight="false" outlineLevel="0" collapsed="false">
      <c r="A67" s="7"/>
      <c r="B67" s="35" t="str">
        <f aca="false">IF($A67="","",IFERROR(INDEX(Trabajadores!$D$6:$D$105,MATCH($A67,LST_COD,0)),"¿Código?"))</f>
        <v/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6" t="n">
        <f aca="false">SUM(C67:N67)</f>
        <v>0</v>
      </c>
      <c r="P67" s="15" t="str">
        <f aca="false">IF($A67="","",IF(ISNA(MATCH($A67,LST_COD,0)),"Código no registrado",IF(COUNTIF($A$6:$A$105,$A67)&gt;1,"Código duplicado","OK")))</f>
        <v/>
      </c>
    </row>
    <row r="68" customFormat="false" ht="15" hidden="false" customHeight="false" outlineLevel="0" collapsed="false">
      <c r="A68" s="7"/>
      <c r="B68" s="35" t="str">
        <f aca="false">IF($A68="","",IFERROR(INDEX(Trabajadores!$D$6:$D$105,MATCH($A68,LST_COD,0)),"¿Código?"))</f>
        <v/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6" t="n">
        <f aca="false">SUM(C68:N68)</f>
        <v>0</v>
      </c>
      <c r="P68" s="15" t="str">
        <f aca="false">IF($A68="","",IF(ISNA(MATCH($A68,LST_COD,0)),"Código no registrado",IF(COUNTIF($A$6:$A$105,$A68)&gt;1,"Código duplicado","OK")))</f>
        <v/>
      </c>
    </row>
    <row r="69" customFormat="false" ht="15" hidden="false" customHeight="false" outlineLevel="0" collapsed="false">
      <c r="A69" s="7"/>
      <c r="B69" s="35" t="str">
        <f aca="false">IF($A69="","",IFERROR(INDEX(Trabajadores!$D$6:$D$105,MATCH($A69,LST_COD,0)),"¿Código?"))</f>
        <v/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36" t="n">
        <f aca="false">SUM(C69:N69)</f>
        <v>0</v>
      </c>
      <c r="P69" s="15" t="str">
        <f aca="false">IF($A69="","",IF(ISNA(MATCH($A69,LST_COD,0)),"Código no registrado",IF(COUNTIF($A$6:$A$105,$A69)&gt;1,"Código duplicado","OK")))</f>
        <v/>
      </c>
    </row>
    <row r="70" customFormat="false" ht="15" hidden="false" customHeight="false" outlineLevel="0" collapsed="false">
      <c r="A70" s="7"/>
      <c r="B70" s="35" t="str">
        <f aca="false">IF($A70="","",IFERROR(INDEX(Trabajadores!$D$6:$D$105,MATCH($A70,LST_COD,0)),"¿Código?"))</f>
        <v/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36" t="n">
        <f aca="false">SUM(C70:N70)</f>
        <v>0</v>
      </c>
      <c r="P70" s="15" t="str">
        <f aca="false">IF($A70="","",IF(ISNA(MATCH($A70,LST_COD,0)),"Código no registrado",IF(COUNTIF($A$6:$A$105,$A70)&gt;1,"Código duplicado","OK")))</f>
        <v/>
      </c>
    </row>
    <row r="71" customFormat="false" ht="15" hidden="false" customHeight="false" outlineLevel="0" collapsed="false">
      <c r="A71" s="7"/>
      <c r="B71" s="35" t="str">
        <f aca="false">IF($A71="","",IFERROR(INDEX(Trabajadores!$D$6:$D$105,MATCH($A71,LST_COD,0)),"¿Código?"))</f>
        <v/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6" t="n">
        <f aca="false">SUM(C71:N71)</f>
        <v>0</v>
      </c>
      <c r="P71" s="15" t="str">
        <f aca="false">IF($A71="","",IF(ISNA(MATCH($A71,LST_COD,0)),"Código no registrado",IF(COUNTIF($A$6:$A$105,$A71)&gt;1,"Código duplicado","OK")))</f>
        <v/>
      </c>
    </row>
    <row r="72" customFormat="false" ht="15" hidden="false" customHeight="false" outlineLevel="0" collapsed="false">
      <c r="A72" s="7"/>
      <c r="B72" s="35" t="str">
        <f aca="false">IF($A72="","",IFERROR(INDEX(Trabajadores!$D$6:$D$105,MATCH($A72,LST_COD,0)),"¿Código?"))</f>
        <v/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6" t="n">
        <f aca="false">SUM(C72:N72)</f>
        <v>0</v>
      </c>
      <c r="P72" s="15" t="str">
        <f aca="false">IF($A72="","",IF(ISNA(MATCH($A72,LST_COD,0)),"Código no registrado",IF(COUNTIF($A$6:$A$105,$A72)&gt;1,"Código duplicado","OK")))</f>
        <v/>
      </c>
    </row>
    <row r="73" customFormat="false" ht="15" hidden="false" customHeight="false" outlineLevel="0" collapsed="false">
      <c r="A73" s="7"/>
      <c r="B73" s="35" t="str">
        <f aca="false">IF($A73="","",IFERROR(INDEX(Trabajadores!$D$6:$D$105,MATCH($A73,LST_COD,0)),"¿Código?"))</f>
        <v/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6" t="n">
        <f aca="false">SUM(C73:N73)</f>
        <v>0</v>
      </c>
      <c r="P73" s="15" t="str">
        <f aca="false">IF($A73="","",IF(ISNA(MATCH($A73,LST_COD,0)),"Código no registrado",IF(COUNTIF($A$6:$A$105,$A73)&gt;1,"Código duplicado","OK")))</f>
        <v/>
      </c>
    </row>
    <row r="74" customFormat="false" ht="15" hidden="false" customHeight="false" outlineLevel="0" collapsed="false">
      <c r="A74" s="7"/>
      <c r="B74" s="35" t="str">
        <f aca="false">IF($A74="","",IFERROR(INDEX(Trabajadores!$D$6:$D$105,MATCH($A74,LST_COD,0)),"¿Código?"))</f>
        <v/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36" t="n">
        <f aca="false">SUM(C74:N74)</f>
        <v>0</v>
      </c>
      <c r="P74" s="15" t="str">
        <f aca="false">IF($A74="","",IF(ISNA(MATCH($A74,LST_COD,0)),"Código no registrado",IF(COUNTIF($A$6:$A$105,$A74)&gt;1,"Código duplicado","OK")))</f>
        <v/>
      </c>
    </row>
    <row r="75" customFormat="false" ht="15" hidden="false" customHeight="false" outlineLevel="0" collapsed="false">
      <c r="A75" s="7"/>
      <c r="B75" s="35" t="str">
        <f aca="false">IF($A75="","",IFERROR(INDEX(Trabajadores!$D$6:$D$105,MATCH($A75,LST_COD,0)),"¿Código?"))</f>
        <v/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36" t="n">
        <f aca="false">SUM(C75:N75)</f>
        <v>0</v>
      </c>
      <c r="P75" s="15" t="str">
        <f aca="false">IF($A75="","",IF(ISNA(MATCH($A75,LST_COD,0)),"Código no registrado",IF(COUNTIF($A$6:$A$105,$A75)&gt;1,"Código duplicado","OK")))</f>
        <v/>
      </c>
    </row>
    <row r="76" customFormat="false" ht="15" hidden="false" customHeight="false" outlineLevel="0" collapsed="false">
      <c r="A76" s="7"/>
      <c r="B76" s="35" t="str">
        <f aca="false">IF($A76="","",IFERROR(INDEX(Trabajadores!$D$6:$D$105,MATCH($A76,LST_COD,0)),"¿Código?"))</f>
        <v/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36" t="n">
        <f aca="false">SUM(C76:N76)</f>
        <v>0</v>
      </c>
      <c r="P76" s="15" t="str">
        <f aca="false">IF($A76="","",IF(ISNA(MATCH($A76,LST_COD,0)),"Código no registrado",IF(COUNTIF($A$6:$A$105,$A76)&gt;1,"Código duplicado","OK")))</f>
        <v/>
      </c>
    </row>
    <row r="77" customFormat="false" ht="15" hidden="false" customHeight="false" outlineLevel="0" collapsed="false">
      <c r="A77" s="7"/>
      <c r="B77" s="35" t="str">
        <f aca="false">IF($A77="","",IFERROR(INDEX(Trabajadores!$D$6:$D$105,MATCH($A77,LST_COD,0)),"¿Código?"))</f>
        <v/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36" t="n">
        <f aca="false">SUM(C77:N77)</f>
        <v>0</v>
      </c>
      <c r="P77" s="15" t="str">
        <f aca="false">IF($A77="","",IF(ISNA(MATCH($A77,LST_COD,0)),"Código no registrado",IF(COUNTIF($A$6:$A$105,$A77)&gt;1,"Código duplicado","OK")))</f>
        <v/>
      </c>
    </row>
    <row r="78" customFormat="false" ht="15" hidden="false" customHeight="false" outlineLevel="0" collapsed="false">
      <c r="A78" s="7"/>
      <c r="B78" s="35" t="str">
        <f aca="false">IF($A78="","",IFERROR(INDEX(Trabajadores!$D$6:$D$105,MATCH($A78,LST_COD,0)),"¿Código?"))</f>
        <v/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6" t="n">
        <f aca="false">SUM(C78:N78)</f>
        <v>0</v>
      </c>
      <c r="P78" s="15" t="str">
        <f aca="false">IF($A78="","",IF(ISNA(MATCH($A78,LST_COD,0)),"Código no registrado",IF(COUNTIF($A$6:$A$105,$A78)&gt;1,"Código duplicado","OK")))</f>
        <v/>
      </c>
    </row>
    <row r="79" customFormat="false" ht="15" hidden="false" customHeight="false" outlineLevel="0" collapsed="false">
      <c r="A79" s="7"/>
      <c r="B79" s="35" t="str">
        <f aca="false">IF($A79="","",IFERROR(INDEX(Trabajadores!$D$6:$D$105,MATCH($A79,LST_COD,0)),"¿Código?"))</f>
        <v/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6" t="n">
        <f aca="false">SUM(C79:N79)</f>
        <v>0</v>
      </c>
      <c r="P79" s="15" t="str">
        <f aca="false">IF($A79="","",IF(ISNA(MATCH($A79,LST_COD,0)),"Código no registrado",IF(COUNTIF($A$6:$A$105,$A79)&gt;1,"Código duplicado","OK")))</f>
        <v/>
      </c>
    </row>
    <row r="80" customFormat="false" ht="15" hidden="false" customHeight="false" outlineLevel="0" collapsed="false">
      <c r="A80" s="7"/>
      <c r="B80" s="35" t="str">
        <f aca="false">IF($A80="","",IFERROR(INDEX(Trabajadores!$D$6:$D$105,MATCH($A80,LST_COD,0)),"¿Código?"))</f>
        <v/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6" t="n">
        <f aca="false">SUM(C80:N80)</f>
        <v>0</v>
      </c>
      <c r="P80" s="15" t="str">
        <f aca="false">IF($A80="","",IF(ISNA(MATCH($A80,LST_COD,0)),"Código no registrado",IF(COUNTIF($A$6:$A$105,$A80)&gt;1,"Código duplicado","OK")))</f>
        <v/>
      </c>
    </row>
    <row r="81" customFormat="false" ht="15" hidden="false" customHeight="false" outlineLevel="0" collapsed="false">
      <c r="A81" s="7"/>
      <c r="B81" s="35" t="str">
        <f aca="false">IF($A81="","",IFERROR(INDEX(Trabajadores!$D$6:$D$105,MATCH($A81,LST_COD,0)),"¿Código?"))</f>
        <v/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6" t="n">
        <f aca="false">SUM(C81:N81)</f>
        <v>0</v>
      </c>
      <c r="P81" s="15" t="str">
        <f aca="false">IF($A81="","",IF(ISNA(MATCH($A81,LST_COD,0)),"Código no registrado",IF(COUNTIF($A$6:$A$105,$A81)&gt;1,"Código duplicado","OK")))</f>
        <v/>
      </c>
    </row>
    <row r="82" customFormat="false" ht="15" hidden="false" customHeight="false" outlineLevel="0" collapsed="false">
      <c r="A82" s="7"/>
      <c r="B82" s="35" t="str">
        <f aca="false">IF($A82="","",IFERROR(INDEX(Trabajadores!$D$6:$D$105,MATCH($A82,LST_COD,0)),"¿Código?"))</f>
        <v/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36" t="n">
        <f aca="false">SUM(C82:N82)</f>
        <v>0</v>
      </c>
      <c r="P82" s="15" t="str">
        <f aca="false">IF($A82="","",IF(ISNA(MATCH($A82,LST_COD,0)),"Código no registrado",IF(COUNTIF($A$6:$A$105,$A82)&gt;1,"Código duplicado","OK")))</f>
        <v/>
      </c>
    </row>
    <row r="83" customFormat="false" ht="15" hidden="false" customHeight="false" outlineLevel="0" collapsed="false">
      <c r="A83" s="7"/>
      <c r="B83" s="35" t="str">
        <f aca="false">IF($A83="","",IFERROR(INDEX(Trabajadores!$D$6:$D$105,MATCH($A83,LST_COD,0)),"¿Código?"))</f>
        <v/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36" t="n">
        <f aca="false">SUM(C83:N83)</f>
        <v>0</v>
      </c>
      <c r="P83" s="15" t="str">
        <f aca="false">IF($A83="","",IF(ISNA(MATCH($A83,LST_COD,0)),"Código no registrado",IF(COUNTIF($A$6:$A$105,$A83)&gt;1,"Código duplicado","OK")))</f>
        <v/>
      </c>
    </row>
    <row r="84" customFormat="false" ht="15" hidden="false" customHeight="false" outlineLevel="0" collapsed="false">
      <c r="A84" s="7"/>
      <c r="B84" s="35" t="str">
        <f aca="false">IF($A84="","",IFERROR(INDEX(Trabajadores!$D$6:$D$105,MATCH($A84,LST_COD,0)),"¿Código?"))</f>
        <v/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6" t="n">
        <f aca="false">SUM(C84:N84)</f>
        <v>0</v>
      </c>
      <c r="P84" s="15" t="str">
        <f aca="false">IF($A84="","",IF(ISNA(MATCH($A84,LST_COD,0)),"Código no registrado",IF(COUNTIF($A$6:$A$105,$A84)&gt;1,"Código duplicado","OK")))</f>
        <v/>
      </c>
    </row>
    <row r="85" customFormat="false" ht="15" hidden="false" customHeight="false" outlineLevel="0" collapsed="false">
      <c r="A85" s="7"/>
      <c r="B85" s="35" t="str">
        <f aca="false">IF($A85="","",IFERROR(INDEX(Trabajadores!$D$6:$D$105,MATCH($A85,LST_COD,0)),"¿Código?"))</f>
        <v/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36" t="n">
        <f aca="false">SUM(C85:N85)</f>
        <v>0</v>
      </c>
      <c r="P85" s="15" t="str">
        <f aca="false">IF($A85="","",IF(ISNA(MATCH($A85,LST_COD,0)),"Código no registrado",IF(COUNTIF($A$6:$A$105,$A85)&gt;1,"Código duplicado","OK")))</f>
        <v/>
      </c>
    </row>
    <row r="86" customFormat="false" ht="15" hidden="false" customHeight="false" outlineLevel="0" collapsed="false">
      <c r="A86" s="7"/>
      <c r="B86" s="35" t="str">
        <f aca="false">IF($A86="","",IFERROR(INDEX(Trabajadores!$D$6:$D$105,MATCH($A86,LST_COD,0)),"¿Código?"))</f>
        <v/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36" t="n">
        <f aca="false">SUM(C86:N86)</f>
        <v>0</v>
      </c>
      <c r="P86" s="15" t="str">
        <f aca="false">IF($A86="","",IF(ISNA(MATCH($A86,LST_COD,0)),"Código no registrado",IF(COUNTIF($A$6:$A$105,$A86)&gt;1,"Código duplicado","OK")))</f>
        <v/>
      </c>
    </row>
    <row r="87" customFormat="false" ht="15" hidden="false" customHeight="false" outlineLevel="0" collapsed="false">
      <c r="A87" s="7"/>
      <c r="B87" s="35" t="str">
        <f aca="false">IF($A87="","",IFERROR(INDEX(Trabajadores!$D$6:$D$105,MATCH($A87,LST_COD,0)),"¿Código?"))</f>
        <v/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36" t="n">
        <f aca="false">SUM(C87:N87)</f>
        <v>0</v>
      </c>
      <c r="P87" s="15" t="str">
        <f aca="false">IF($A87="","",IF(ISNA(MATCH($A87,LST_COD,0)),"Código no registrado",IF(COUNTIF($A$6:$A$105,$A87)&gt;1,"Código duplicado","OK")))</f>
        <v/>
      </c>
    </row>
    <row r="88" customFormat="false" ht="15" hidden="false" customHeight="false" outlineLevel="0" collapsed="false">
      <c r="A88" s="7"/>
      <c r="B88" s="35" t="str">
        <f aca="false">IF($A88="","",IFERROR(INDEX(Trabajadores!$D$6:$D$105,MATCH($A88,LST_COD,0)),"¿Código?"))</f>
        <v/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36" t="n">
        <f aca="false">SUM(C88:N88)</f>
        <v>0</v>
      </c>
      <c r="P88" s="15" t="str">
        <f aca="false">IF($A88="","",IF(ISNA(MATCH($A88,LST_COD,0)),"Código no registrado",IF(COUNTIF($A$6:$A$105,$A88)&gt;1,"Código duplicado","OK")))</f>
        <v/>
      </c>
    </row>
    <row r="89" customFormat="false" ht="15" hidden="false" customHeight="false" outlineLevel="0" collapsed="false">
      <c r="A89" s="7"/>
      <c r="B89" s="35" t="str">
        <f aca="false">IF($A89="","",IFERROR(INDEX(Trabajadores!$D$6:$D$105,MATCH($A89,LST_COD,0)),"¿Código?"))</f>
        <v/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36" t="n">
        <f aca="false">SUM(C89:N89)</f>
        <v>0</v>
      </c>
      <c r="P89" s="15" t="str">
        <f aca="false">IF($A89="","",IF(ISNA(MATCH($A89,LST_COD,0)),"Código no registrado",IF(COUNTIF($A$6:$A$105,$A89)&gt;1,"Código duplicado","OK")))</f>
        <v/>
      </c>
    </row>
    <row r="90" customFormat="false" ht="15" hidden="false" customHeight="false" outlineLevel="0" collapsed="false">
      <c r="A90" s="7"/>
      <c r="B90" s="35" t="str">
        <f aca="false">IF($A90="","",IFERROR(INDEX(Trabajadores!$D$6:$D$105,MATCH($A90,LST_COD,0)),"¿Código?"))</f>
        <v/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36" t="n">
        <f aca="false">SUM(C90:N90)</f>
        <v>0</v>
      </c>
      <c r="P90" s="15" t="str">
        <f aca="false">IF($A90="","",IF(ISNA(MATCH($A90,LST_COD,0)),"Código no registrado",IF(COUNTIF($A$6:$A$105,$A90)&gt;1,"Código duplicado","OK")))</f>
        <v/>
      </c>
    </row>
    <row r="91" customFormat="false" ht="15" hidden="false" customHeight="false" outlineLevel="0" collapsed="false">
      <c r="A91" s="7"/>
      <c r="B91" s="35" t="str">
        <f aca="false">IF($A91="","",IFERROR(INDEX(Trabajadores!$D$6:$D$105,MATCH($A91,LST_COD,0)),"¿Código?"))</f>
        <v/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36" t="n">
        <f aca="false">SUM(C91:N91)</f>
        <v>0</v>
      </c>
      <c r="P91" s="15" t="str">
        <f aca="false">IF($A91="","",IF(ISNA(MATCH($A91,LST_COD,0)),"Código no registrado",IF(COUNTIF($A$6:$A$105,$A91)&gt;1,"Código duplicado","OK")))</f>
        <v/>
      </c>
    </row>
    <row r="92" customFormat="false" ht="15" hidden="false" customHeight="false" outlineLevel="0" collapsed="false">
      <c r="A92" s="7"/>
      <c r="B92" s="35" t="str">
        <f aca="false">IF($A92="","",IFERROR(INDEX(Trabajadores!$D$6:$D$105,MATCH($A92,LST_COD,0)),"¿Código?"))</f>
        <v/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36" t="n">
        <f aca="false">SUM(C92:N92)</f>
        <v>0</v>
      </c>
      <c r="P92" s="15" t="str">
        <f aca="false">IF($A92="","",IF(ISNA(MATCH($A92,LST_COD,0)),"Código no registrado",IF(COUNTIF($A$6:$A$105,$A92)&gt;1,"Código duplicado","OK")))</f>
        <v/>
      </c>
    </row>
    <row r="93" customFormat="false" ht="15" hidden="false" customHeight="false" outlineLevel="0" collapsed="false">
      <c r="A93" s="7"/>
      <c r="B93" s="35" t="str">
        <f aca="false">IF($A93="","",IFERROR(INDEX(Trabajadores!$D$6:$D$105,MATCH($A93,LST_COD,0)),"¿Código?"))</f>
        <v/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36" t="n">
        <f aca="false">SUM(C93:N93)</f>
        <v>0</v>
      </c>
      <c r="P93" s="15" t="str">
        <f aca="false">IF($A93="","",IF(ISNA(MATCH($A93,LST_COD,0)),"Código no registrado",IF(COUNTIF($A$6:$A$105,$A93)&gt;1,"Código duplicado","OK")))</f>
        <v/>
      </c>
    </row>
    <row r="94" customFormat="false" ht="15" hidden="false" customHeight="false" outlineLevel="0" collapsed="false">
      <c r="A94" s="7"/>
      <c r="B94" s="35" t="str">
        <f aca="false">IF($A94="","",IFERROR(INDEX(Trabajadores!$D$6:$D$105,MATCH($A94,LST_COD,0)),"¿Código?"))</f>
        <v/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36" t="n">
        <f aca="false">SUM(C94:N94)</f>
        <v>0</v>
      </c>
      <c r="P94" s="15" t="str">
        <f aca="false">IF($A94="","",IF(ISNA(MATCH($A94,LST_COD,0)),"Código no registrado",IF(COUNTIF($A$6:$A$105,$A94)&gt;1,"Código duplicado","OK")))</f>
        <v/>
      </c>
    </row>
    <row r="95" customFormat="false" ht="15" hidden="false" customHeight="false" outlineLevel="0" collapsed="false">
      <c r="A95" s="7"/>
      <c r="B95" s="35" t="str">
        <f aca="false">IF($A95="","",IFERROR(INDEX(Trabajadores!$D$6:$D$105,MATCH($A95,LST_COD,0)),"¿Código?"))</f>
        <v/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36" t="n">
        <f aca="false">SUM(C95:N95)</f>
        <v>0</v>
      </c>
      <c r="P95" s="15" t="str">
        <f aca="false">IF($A95="","",IF(ISNA(MATCH($A95,LST_COD,0)),"Código no registrado",IF(COUNTIF($A$6:$A$105,$A95)&gt;1,"Código duplicado","OK")))</f>
        <v/>
      </c>
    </row>
    <row r="96" customFormat="false" ht="15" hidden="false" customHeight="false" outlineLevel="0" collapsed="false">
      <c r="A96" s="7"/>
      <c r="B96" s="35" t="str">
        <f aca="false">IF($A96="","",IFERROR(INDEX(Trabajadores!$D$6:$D$105,MATCH($A96,LST_COD,0)),"¿Código?"))</f>
        <v/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36" t="n">
        <f aca="false">SUM(C96:N96)</f>
        <v>0</v>
      </c>
      <c r="P96" s="15" t="str">
        <f aca="false">IF($A96="","",IF(ISNA(MATCH($A96,LST_COD,0)),"Código no registrado",IF(COUNTIF($A$6:$A$105,$A96)&gt;1,"Código duplicado","OK")))</f>
        <v/>
      </c>
    </row>
    <row r="97" customFormat="false" ht="15" hidden="false" customHeight="false" outlineLevel="0" collapsed="false">
      <c r="A97" s="7"/>
      <c r="B97" s="35" t="str">
        <f aca="false">IF($A97="","",IFERROR(INDEX(Trabajadores!$D$6:$D$105,MATCH($A97,LST_COD,0)),"¿Código?"))</f>
        <v/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36" t="n">
        <f aca="false">SUM(C97:N97)</f>
        <v>0</v>
      </c>
      <c r="P97" s="15" t="str">
        <f aca="false">IF($A97="","",IF(ISNA(MATCH($A97,LST_COD,0)),"Código no registrado",IF(COUNTIF($A$6:$A$105,$A97)&gt;1,"Código duplicado","OK")))</f>
        <v/>
      </c>
    </row>
    <row r="98" customFormat="false" ht="15" hidden="false" customHeight="false" outlineLevel="0" collapsed="false">
      <c r="A98" s="7"/>
      <c r="B98" s="35" t="str">
        <f aca="false">IF($A98="","",IFERROR(INDEX(Trabajadores!$D$6:$D$105,MATCH($A98,LST_COD,0)),"¿Código?"))</f>
        <v/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36" t="n">
        <f aca="false">SUM(C98:N98)</f>
        <v>0</v>
      </c>
      <c r="P98" s="15" t="str">
        <f aca="false">IF($A98="","",IF(ISNA(MATCH($A98,LST_COD,0)),"Código no registrado",IF(COUNTIF($A$6:$A$105,$A98)&gt;1,"Código duplicado","OK")))</f>
        <v/>
      </c>
    </row>
    <row r="99" customFormat="false" ht="15" hidden="false" customHeight="false" outlineLevel="0" collapsed="false">
      <c r="A99" s="7"/>
      <c r="B99" s="35" t="str">
        <f aca="false">IF($A99="","",IFERROR(INDEX(Trabajadores!$D$6:$D$105,MATCH($A99,LST_COD,0)),"¿Código?"))</f>
        <v/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36" t="n">
        <f aca="false">SUM(C99:N99)</f>
        <v>0</v>
      </c>
      <c r="P99" s="15" t="str">
        <f aca="false">IF($A99="","",IF(ISNA(MATCH($A99,LST_COD,0)),"Código no registrado",IF(COUNTIF($A$6:$A$105,$A99)&gt;1,"Código duplicado","OK")))</f>
        <v/>
      </c>
    </row>
    <row r="100" customFormat="false" ht="15" hidden="false" customHeight="false" outlineLevel="0" collapsed="false">
      <c r="A100" s="7"/>
      <c r="B100" s="35" t="str">
        <f aca="false">IF($A100="","",IFERROR(INDEX(Trabajadores!$D$6:$D$105,MATCH($A100,LST_COD,0)),"¿Código?"))</f>
        <v/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36" t="n">
        <f aca="false">SUM(C100:N100)</f>
        <v>0</v>
      </c>
      <c r="P100" s="15" t="str">
        <f aca="false">IF($A100="","",IF(ISNA(MATCH($A100,LST_COD,0)),"Código no registrado",IF(COUNTIF($A$6:$A$105,$A100)&gt;1,"Código duplicado","OK")))</f>
        <v/>
      </c>
    </row>
    <row r="101" customFormat="false" ht="15" hidden="false" customHeight="false" outlineLevel="0" collapsed="false">
      <c r="A101" s="7"/>
      <c r="B101" s="35" t="str">
        <f aca="false">IF($A101="","",IFERROR(INDEX(Trabajadores!$D$6:$D$105,MATCH($A101,LST_COD,0)),"¿Código?"))</f>
        <v/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6" t="n">
        <f aca="false">SUM(C101:N101)</f>
        <v>0</v>
      </c>
      <c r="P101" s="15" t="str">
        <f aca="false">IF($A101="","",IF(ISNA(MATCH($A101,LST_COD,0)),"Código no registrado",IF(COUNTIF($A$6:$A$105,$A101)&gt;1,"Código duplicado","OK")))</f>
        <v/>
      </c>
    </row>
    <row r="102" customFormat="false" ht="15" hidden="false" customHeight="false" outlineLevel="0" collapsed="false">
      <c r="A102" s="7"/>
      <c r="B102" s="35" t="str">
        <f aca="false">IF($A102="","",IFERROR(INDEX(Trabajadores!$D$6:$D$105,MATCH($A102,LST_COD,0)),"¿Código?"))</f>
        <v/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36" t="n">
        <f aca="false">SUM(C102:N102)</f>
        <v>0</v>
      </c>
      <c r="P102" s="15" t="str">
        <f aca="false">IF($A102="","",IF(ISNA(MATCH($A102,LST_COD,0)),"Código no registrado",IF(COUNTIF($A$6:$A$105,$A102)&gt;1,"Código duplicado","OK")))</f>
        <v/>
      </c>
    </row>
    <row r="103" customFormat="false" ht="15" hidden="false" customHeight="false" outlineLevel="0" collapsed="false">
      <c r="A103" s="7"/>
      <c r="B103" s="35" t="str">
        <f aca="false">IF($A103="","",IFERROR(INDEX(Trabajadores!$D$6:$D$105,MATCH($A103,LST_COD,0)),"¿Código?"))</f>
        <v/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36" t="n">
        <f aca="false">SUM(C103:N103)</f>
        <v>0</v>
      </c>
      <c r="P103" s="15" t="str">
        <f aca="false">IF($A103="","",IF(ISNA(MATCH($A103,LST_COD,0)),"Código no registrado",IF(COUNTIF($A$6:$A$105,$A103)&gt;1,"Código duplicado","OK")))</f>
        <v/>
      </c>
    </row>
    <row r="104" customFormat="false" ht="15" hidden="false" customHeight="false" outlineLevel="0" collapsed="false">
      <c r="A104" s="7"/>
      <c r="B104" s="35" t="str">
        <f aca="false">IF($A104="","",IFERROR(INDEX(Trabajadores!$D$6:$D$105,MATCH($A104,LST_COD,0)),"¿Código?"))</f>
        <v/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36" t="n">
        <f aca="false">SUM(C104:N104)</f>
        <v>0</v>
      </c>
      <c r="P104" s="15" t="str">
        <f aca="false">IF($A104="","",IF(ISNA(MATCH($A104,LST_COD,0)),"Código no registrado",IF(COUNTIF($A$6:$A$105,$A104)&gt;1,"Código duplicado","OK")))</f>
        <v/>
      </c>
    </row>
    <row r="105" customFormat="false" ht="15" hidden="false" customHeight="false" outlineLevel="0" collapsed="false">
      <c r="A105" s="7"/>
      <c r="B105" s="35" t="str">
        <f aca="false">IF($A105="","",IFERROR(INDEX(Trabajadores!$D$6:$D$105,MATCH($A105,LST_COD,0)),"¿Código?"))</f>
        <v/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6" t="n">
        <f aca="false">SUM(C105:N105)</f>
        <v>0</v>
      </c>
      <c r="P105" s="15" t="str">
        <f aca="false">IF($A105="","",IF(ISNA(MATCH($A105,LST_COD,0)),"Código no registrado",IF(COUNTIF($A$6:$A$105,$A105)&gt;1,"Código duplicado","OK")))</f>
        <v/>
      </c>
    </row>
  </sheetData>
  <conditionalFormatting sqref="P6:P105">
    <cfRule type="expression" priority="2" aboveAverage="0" equalAverage="0" bottom="0" percent="0" rank="0" text="" dxfId="6">
      <formula>AND($P6&lt;&gt;"",$P6&lt;&gt;"OK")</formula>
    </cfRule>
  </conditionalFormatting>
  <dataValidations count="2">
    <dataValidation allowBlank="true" error="Elija un código registrado en Trabajadores." errorStyle="stop" errorTitle="Valor no válido" operator="between" showDropDown="false" showErrorMessage="false" showInputMessage="false" sqref="A6:A105" type="list">
      <formula1>LST_COD</formula1>
      <formula2>0</formula2>
    </dataValidation>
    <dataValidation allowBlank="true" errorStyle="stop" operator="greaterThanOrEqual" showDropDown="false" showErrorMessage="false" showInputMessage="false" sqref="C6:N1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V1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5" min="4" style="0" width="5"/>
    <col collapsed="false" customWidth="true" hidden="false" outlineLevel="0" max="6" min="6" style="0" width="11"/>
    <col collapsed="false" customWidth="true" hidden="false" outlineLevel="1" max="16" min="7" style="0" width="12"/>
    <col collapsed="false" customWidth="true" hidden="false" outlineLevel="0" max="17" min="17" style="0" width="9"/>
    <col collapsed="false" customWidth="true" hidden="false" outlineLevel="0" max="21" min="18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5" min="25" style="0" width="12"/>
    <col collapsed="false" customWidth="true" hidden="false" outlineLevel="0" max="26" min="26" style="0" width="14"/>
    <col collapsed="false" customWidth="true" hidden="false" outlineLevel="1" max="31" min="27" style="0" width="11"/>
    <col collapsed="false" customWidth="true" hidden="false" outlineLevel="0" max="32" min="32" style="0" width="13"/>
    <col collapsed="false" customWidth="true" hidden="false" outlineLevel="0" max="33" min="33" style="0" width="8"/>
    <col collapsed="false" customWidth="true" hidden="false" outlineLevel="0" max="34" min="34" style="0" width="7"/>
    <col collapsed="false" customWidth="true" hidden="false" outlineLevel="0" max="35" min="35" style="0" width="8"/>
    <col collapsed="false" customWidth="true" hidden="false" outlineLevel="0" max="36" min="36" style="0" width="13"/>
    <col collapsed="false" customWidth="true" hidden="false" outlineLevel="0" max="38" min="37" style="0" width="12"/>
    <col collapsed="false" customWidth="true" hidden="false" outlineLevel="0" max="39" min="39" style="0" width="14"/>
    <col collapsed="false" customWidth="true" hidden="false" outlineLevel="0" max="40" min="40" style="0" width="13"/>
    <col collapsed="false" customWidth="true" hidden="false" outlineLevel="0" max="41" min="41" style="0" width="12"/>
    <col collapsed="false" customWidth="true" hidden="false" outlineLevel="0" max="42" min="42" style="0" width="13"/>
    <col collapsed="false" customWidth="true" hidden="false" outlineLevel="0" max="45" min="43" style="0" width="12"/>
    <col collapsed="false" customWidth="true" hidden="false" outlineLevel="0" max="46" min="46" style="0" width="17"/>
    <col collapsed="false" customWidth="true" hidden="false" outlineLevel="0" max="47" min="47" style="0" width="12"/>
    <col collapsed="false" customWidth="true" hidden="false" outlineLevel="0" max="48" min="48" style="0" width="13"/>
  </cols>
  <sheetData>
    <row r="1" customFormat="false" ht="17.35" hidden="false" customHeight="false" outlineLevel="0" collapsed="false">
      <c r="A1" s="12" t="s">
        <v>316</v>
      </c>
    </row>
    <row r="2" customFormat="false" ht="15" hidden="false" customHeight="false" outlineLevel="0" collapsed="false">
      <c r="A2" s="2" t="s">
        <v>317</v>
      </c>
    </row>
    <row r="4" customFormat="false" ht="18" hidden="false" customHeight="true" outlineLevel="0" collapsed="false">
      <c r="A4" s="37" t="s">
        <v>318</v>
      </c>
      <c r="B4" s="37"/>
      <c r="C4" s="37"/>
      <c r="D4" s="37"/>
      <c r="E4" s="37"/>
      <c r="F4" s="37"/>
      <c r="G4" s="38" t="s">
        <v>319</v>
      </c>
      <c r="H4" s="38"/>
      <c r="I4" s="38"/>
      <c r="J4" s="38"/>
      <c r="K4" s="38"/>
      <c r="L4" s="38"/>
      <c r="M4" s="38"/>
      <c r="N4" s="38"/>
      <c r="O4" s="38"/>
      <c r="P4" s="38"/>
      <c r="Q4" s="39" t="s">
        <v>320</v>
      </c>
      <c r="R4" s="39"/>
      <c r="S4" s="39"/>
      <c r="T4" s="39"/>
      <c r="U4" s="39"/>
      <c r="V4" s="39"/>
      <c r="W4" s="39"/>
      <c r="X4" s="39"/>
      <c r="Y4" s="39"/>
      <c r="Z4" s="39"/>
      <c r="AA4" s="40" t="s">
        <v>321</v>
      </c>
      <c r="AB4" s="40"/>
      <c r="AC4" s="40"/>
      <c r="AD4" s="40"/>
      <c r="AE4" s="40"/>
      <c r="AF4" s="40"/>
      <c r="AG4" s="40"/>
      <c r="AH4" s="41" t="s">
        <v>322</v>
      </c>
      <c r="AI4" s="41"/>
      <c r="AJ4" s="41"/>
      <c r="AK4" s="41"/>
      <c r="AL4" s="41"/>
      <c r="AM4" s="41"/>
      <c r="AN4" s="41"/>
      <c r="AO4" s="41"/>
      <c r="AP4" s="41"/>
      <c r="AQ4" s="41"/>
      <c r="AR4" s="42" t="s">
        <v>323</v>
      </c>
      <c r="AS4" s="42"/>
      <c r="AT4" s="42"/>
      <c r="AU4" s="42"/>
      <c r="AV4" s="42"/>
    </row>
    <row r="5" customFormat="false" ht="66" hidden="false" customHeight="true" outlineLevel="0" collapsed="false">
      <c r="A5" s="37" t="s">
        <v>198</v>
      </c>
      <c r="B5" s="37" t="s">
        <v>248</v>
      </c>
      <c r="C5" s="37" t="s">
        <v>250</v>
      </c>
      <c r="D5" s="37" t="s">
        <v>110</v>
      </c>
      <c r="E5" s="37" t="s">
        <v>111</v>
      </c>
      <c r="F5" s="37" t="s">
        <v>324</v>
      </c>
      <c r="G5" s="38" t="s">
        <v>325</v>
      </c>
      <c r="H5" s="38" t="s">
        <v>326</v>
      </c>
      <c r="I5" s="38" t="s">
        <v>327</v>
      </c>
      <c r="J5" s="38" t="s">
        <v>328</v>
      </c>
      <c r="K5" s="38" t="s">
        <v>329</v>
      </c>
      <c r="L5" s="38" t="s">
        <v>330</v>
      </c>
      <c r="M5" s="38" t="s">
        <v>331</v>
      </c>
      <c r="N5" s="38" t="s">
        <v>332</v>
      </c>
      <c r="O5" s="38" t="s">
        <v>333</v>
      </c>
      <c r="P5" s="38" t="s">
        <v>334</v>
      </c>
      <c r="Q5" s="39" t="s">
        <v>335</v>
      </c>
      <c r="R5" s="39" t="s">
        <v>336</v>
      </c>
      <c r="S5" s="39" t="s">
        <v>337</v>
      </c>
      <c r="T5" s="39" t="s">
        <v>338</v>
      </c>
      <c r="U5" s="39" t="s">
        <v>339</v>
      </c>
      <c r="V5" s="39" t="s">
        <v>340</v>
      </c>
      <c r="W5" s="39" t="s">
        <v>341</v>
      </c>
      <c r="X5" s="39" t="s">
        <v>342</v>
      </c>
      <c r="Y5" s="39" t="s">
        <v>343</v>
      </c>
      <c r="Z5" s="39" t="s">
        <v>344</v>
      </c>
      <c r="AA5" s="40" t="str">
        <f aca="false">"Tramo 1: "&amp;TEXT(Parámetros!$E$19,"0%")</f>
        <v>Tramo 1: 8%</v>
      </c>
      <c r="AB5" s="40" t="str">
        <f aca="false">"Tramo 2: "&amp;TEXT(Parámetros!$E$20,"0%")</f>
        <v>Tramo 2: 14%</v>
      </c>
      <c r="AC5" s="40" t="str">
        <f aca="false">"Tramo 3: "&amp;TEXT(Parámetros!$E$21,"0%")</f>
        <v>Tramo 3: 17%</v>
      </c>
      <c r="AD5" s="40" t="str">
        <f aca="false">"Tramo 4: "&amp;TEXT(Parámetros!$E$22,"0%")</f>
        <v>Tramo 4: 20%</v>
      </c>
      <c r="AE5" s="40" t="str">
        <f aca="false">"Tramo 5: "&amp;TEXT(Parámetros!$E$23,"0%")</f>
        <v>Tramo 5: 30%</v>
      </c>
      <c r="AF5" s="40" t="s">
        <v>345</v>
      </c>
      <c r="AG5" s="40" t="s">
        <v>346</v>
      </c>
      <c r="AH5" s="41" t="s">
        <v>112</v>
      </c>
      <c r="AI5" s="41" t="s">
        <v>347</v>
      </c>
      <c r="AJ5" s="41" t="s">
        <v>348</v>
      </c>
      <c r="AK5" s="41" t="s">
        <v>349</v>
      </c>
      <c r="AL5" s="41" t="s">
        <v>350</v>
      </c>
      <c r="AM5" s="41" t="s">
        <v>351</v>
      </c>
      <c r="AN5" s="41" t="s">
        <v>352</v>
      </c>
      <c r="AO5" s="41" t="s">
        <v>353</v>
      </c>
      <c r="AP5" s="41" t="s">
        <v>354</v>
      </c>
      <c r="AQ5" s="41" t="s">
        <v>355</v>
      </c>
      <c r="AR5" s="42" t="s">
        <v>356</v>
      </c>
      <c r="AS5" s="42" t="s">
        <v>357</v>
      </c>
      <c r="AT5" s="42" t="s">
        <v>358</v>
      </c>
      <c r="AU5" s="42" t="s">
        <v>359</v>
      </c>
      <c r="AV5" s="42" t="s">
        <v>360</v>
      </c>
    </row>
    <row r="6" customFormat="false" ht="15" hidden="false" customHeight="false" outlineLevel="0" collapsed="false">
      <c r="A6" s="43" t="n">
        <v>1</v>
      </c>
      <c r="B6" s="35" t="str">
        <f aca="false">IF(Trabajadores!$B$6="","",Trabajadores!$B$6)</f>
        <v>EJ-001</v>
      </c>
      <c r="C6" s="35" t="str">
        <f aca="false">IF($B6="","",Trabajadores!$D$6)</f>
        <v>PÉREZ GARCÍA, ANA (EJEMPLO)</v>
      </c>
      <c r="D6" s="43" t="n">
        <v>1</v>
      </c>
      <c r="E6" s="23" t="s">
        <v>298</v>
      </c>
      <c r="F6" s="23" t="str">
        <f aca="false">IF($B6="","",IF(OR(1&lt;Trabajadores!$M$6,1&gt;Trabajadores!$N$6),"No vinculado",IF(AND(1=Trabajadores!$N$6,Trabajadores!$O$6="Sí"),"Cese","Activo")))</f>
        <v>Activo</v>
      </c>
      <c r="G6" s="19" t="n">
        <f aca="false">IF($B6="",0,SUMIFS(Ingresos!$O$6:$O$1505,ING_COD,$B6,ING_CLASE,"ORD"))</f>
        <v>8613</v>
      </c>
      <c r="H6" s="19" t="n">
        <f aca="false">IF($B6="",0,SUMIFS(Ingresos!$O$6:$O$1505,ING_COD,$B6,ING_CLASE,"ORD",ING_COMP,"Sí"))</f>
        <v>8613</v>
      </c>
      <c r="I6" s="19" t="n">
        <f aca="false">IF($B6="",0,SUMIFS(Ingresos!$O$6:$O$1505,ING_COD,$B6,ING_CLASE,"GRA"))</f>
        <v>0</v>
      </c>
      <c r="J6" s="19" t="n">
        <f aca="false">IF($B6="",0,SUMIFS(Ingresos!$O$6:$O$1505,ING_COD,$B6,ING_CLASE,"BON"))</f>
        <v>0</v>
      </c>
      <c r="K6" s="19" t="n">
        <f aca="false">IF($B6="",0,SUMIFS(Ingresos!$O$6:$O$1505,ING_COD,$B6,ING_CLASE,"EXT"))</f>
        <v>0</v>
      </c>
      <c r="L6" s="19" t="n">
        <f aca="false">IF($B6="",0,SUMIFS(Ingresos!$O$6:$O$1505,ING_COD,$B6,ING_CLASE,"OTO"))</f>
        <v>0</v>
      </c>
      <c r="M6" s="19" t="n">
        <f aca="false">IF($B6="",0,SUMIFS(Ingresos!$O$6:$O$1505,ING_COD,$B6,ING_CLASE,"OTX"))</f>
        <v>0</v>
      </c>
      <c r="N6" s="19" t="n">
        <f aca="false">IF($B6="",0,SUMIFS(Ingresos!$O$6:$O$1505,ING_COD,$B6,ING_CLASE,"RETO"))</f>
        <v>0</v>
      </c>
      <c r="O6" s="19" t="n">
        <f aca="false">IF($B6="",0,SUMIFS(Ingresos!$O$6:$O$1505,ING_COD,$B6,ING_CLASE,"INA"))</f>
        <v>300</v>
      </c>
      <c r="P6" s="19" t="n">
        <f aca="false">G6+I6+J6+K6+L6+M6</f>
        <v>8613</v>
      </c>
      <c r="Q6" s="44" t="n">
        <f aca="false">IF($F6="Activo",12,IF($F6="Cese",1,0))</f>
        <v>12</v>
      </c>
      <c r="R6" s="19" t="n">
        <f aca="false">G6*Q6</f>
        <v>103356</v>
      </c>
      <c r="S6" s="19" t="n">
        <f aca="false">IF($F6="Activo",SUMIFS(I6:I17,$D6:$D17,"&lt;="&amp;Trabajadores!$N$6)+IF(PROY_BON="Sí",SUMIFS(J6:J17,$D6:$D17,"&lt;="&amp;Trabajadores!$N$6),0),IF($F6="Cese",I6+IF(PROY_BON="Sí",J6,0),0))</f>
        <v>19866.34</v>
      </c>
      <c r="T6" s="19" t="n">
        <f aca="false">IF(OR($F6&lt;&gt;"Activo",Trabajadores!$I$6="No"),0,IF(I12=0,H6*(1+IF(PROY_BON="Sí",Trabajadores!$P$6,0))*Trabajadores!$R$6/6*(Trabajadores!$N$6&gt;=7),0)+IF(I17=0,H6*(1+IF(PROY_BON="Sí",Trabajadores!$P$6,0))*Trabajadores!$S$6/6*(Trabajadores!$N$6&gt;=12),0))</f>
        <v>0</v>
      </c>
      <c r="U6" s="19" t="n">
        <f aca="false">IF($F6="Activo",IF(Trabajadores!$J$6="Sí",L6*12,L6),IF($F6="Cese",L6,0))</f>
        <v>0</v>
      </c>
      <c r="V6" s="19" t="n">
        <f aca="false">IF(OR($F6="Activo",$F6="Cese"),M6,0)</f>
        <v>0</v>
      </c>
      <c r="W6" s="19" t="n">
        <f aca="false">0</f>
        <v>0</v>
      </c>
      <c r="X6" s="36" t="n">
        <f aca="false">IF(OR($F6="Activo",$F6="Cese"),R6+S6+T6+U6+V6+W6,0)</f>
        <v>123222.34</v>
      </c>
      <c r="Y6" s="19" t="n">
        <f aca="false">IF(OR($F6="Activo",$F6="Cese"),DED_FIJA,0)</f>
        <v>38500</v>
      </c>
      <c r="Z6" s="36" t="n">
        <f aca="false">MAX(0,X6-Y6)</f>
        <v>84722.34</v>
      </c>
      <c r="AA6" s="19" t="n">
        <f aca="false">IF(Z6=0,0,MAX(0,MIN(Z6,Parámetros!$G$19)-Parámetros!$F$19)*Parámetros!$E$19)</f>
        <v>2200</v>
      </c>
      <c r="AB6" s="19" t="n">
        <f aca="false">IF(Z6=0,0,MAX(0,MIN(Z6,Parámetros!$G$20)-Parámetros!$F$20)*Parámetros!$E$20)</f>
        <v>8011.1276</v>
      </c>
      <c r="AC6" s="19" t="n">
        <f aca="false">IF(Z6=0,0,MAX(0,MIN(Z6,Parámetros!$G$21)-Parámetros!$F$21)*Parámetros!$E$21)</f>
        <v>0</v>
      </c>
      <c r="AD6" s="19" t="n">
        <f aca="false">IF(Z6=0,0,MAX(0,MIN(Z6,Parámetros!$G$22)-Parámetros!$F$22)*Parámetros!$E$22)</f>
        <v>0</v>
      </c>
      <c r="AE6" s="19" t="n">
        <f aca="false">IF(Z6=0,0,MAX(0,MIN(Z6,Parámetros!$G$23)-Parámetros!$F$23)*Parámetros!$E$23)</f>
        <v>0</v>
      </c>
      <c r="AF6" s="36" t="n">
        <f aca="false">SUM(AA6:AE6)</f>
        <v>10211.1276</v>
      </c>
      <c r="AG6" s="45" t="n">
        <f aca="false">IF(AM6&lt;=0,"-",INDEX(TR_TASA,MATCH(AM6,TR_DESDE,1)))</f>
        <v>0.14</v>
      </c>
      <c r="AH6" s="44" t="n">
        <f aca="false">IF($F6="Cese",1,IF($F6="Activo",INDEX(DIV_N,1),0))</f>
        <v>12</v>
      </c>
      <c r="AI6" s="44" t="n">
        <f aca="false">IF($F6="Cese",0,IF($F6="Activo",INDEX(DIV_HASTA,1),0))</f>
        <v>0</v>
      </c>
      <c r="AJ6" s="19" t="n">
        <f aca="false">0</f>
        <v>0</v>
      </c>
      <c r="AK6" s="19" t="n">
        <f aca="false">IF(OR($F6="Activo",$F6="Cese"),MAX(0,(AF6-AJ6)/AH6),0)</f>
        <v>850.9273</v>
      </c>
      <c r="AL6" s="19" t="n">
        <f aca="false">IF(OR($F6="Activo",$F6="Cese"),K6+IF(PROY_BON="Sí",0,J6),0)</f>
        <v>0</v>
      </c>
      <c r="AM6" s="19" t="n">
        <f aca="false">IF(AL6&gt;0,MAX(0,X6+AL6-Y6),Z6)</f>
        <v>84722.34</v>
      </c>
      <c r="AN6" s="19" t="n">
        <f aca="false">SUMPRODUCT((AM6&gt;TR_DESDE)*(AM6-TR_DESDE)*TR_INC)</f>
        <v>10211.1276</v>
      </c>
      <c r="AO6" s="19" t="n">
        <f aca="false">IF(AL6&gt;0,MAX(0,AN6-IF($F6="Cese",MAX(AF6,AJ6),AF6)),0)</f>
        <v>0</v>
      </c>
      <c r="AP6" s="46" t="n">
        <f aca="false">IF(OR($F6="Activo",$F6="Cese"),ROUND(AK6+AO6,2),0)</f>
        <v>850.93</v>
      </c>
      <c r="AQ6" s="19" t="n">
        <f aca="false">IF($F6="Cese",MAX(0,AJ6-AN6),0)</f>
        <v>0</v>
      </c>
      <c r="AR6" s="19" t="n">
        <f aca="false">IF($B6="","",IF(COUNTIFS(RP_COD,$B6,'Retenciones Planilla'!$C$6:$C$105,"&lt;&gt;")=0,"",SUMIFS('Retenciones Planilla'!$C$6:$C$105,RP_COD,$B6)))</f>
        <v>850.93</v>
      </c>
      <c r="AS6" s="19" t="n">
        <f aca="false">IF(AR6="","",AR6-AP6)</f>
        <v>0</v>
      </c>
      <c r="AT6" s="23" t="str">
        <f aca="false">IF($B6="","",IF(NOT(OR($F6="Activo",$F6="Cese")),IF(N(AR6)=0,"—","Revisar: sin vínculo"),IF(AR6="",IF(AP6=0,"No corresponde","Sin dato planilla"),IF(ABS(AS6)&lt;=TOL,"OK",IF(AS6&gt;0,"Retuvo de más","Retuvo de menos")))))</f>
        <v>OK</v>
      </c>
      <c r="AU6" s="19" t="n">
        <f aca="false">IF(AND(BASE_RET="Planilla (si existe)",AR6&lt;&gt;""),AR6,AP6)</f>
        <v>850.93</v>
      </c>
      <c r="AV6" s="19" t="n">
        <f aca="false">AU6+N6</f>
        <v>850.93</v>
      </c>
    </row>
    <row r="7" customFormat="false" ht="15" hidden="false" customHeight="false" outlineLevel="0" collapsed="false">
      <c r="A7" s="43" t="n">
        <v>1</v>
      </c>
      <c r="B7" s="35" t="str">
        <f aca="false">IF(Trabajadores!$B$6="","",Trabajadores!$B$6)</f>
        <v>EJ-001</v>
      </c>
      <c r="C7" s="35" t="str">
        <f aca="false">IF($B7="","",Trabajadores!$D$6)</f>
        <v>PÉREZ GARCÍA, ANA (EJEMPLO)</v>
      </c>
      <c r="D7" s="43" t="n">
        <v>2</v>
      </c>
      <c r="E7" s="23" t="s">
        <v>299</v>
      </c>
      <c r="F7" s="23" t="str">
        <f aca="false">IF($B7="","",IF(OR(2&lt;Trabajadores!$M$6,2&gt;Trabajadores!$N$6),"No vinculado",IF(AND(2=Trabajadores!$N$6,Trabajadores!$O$6="Sí"),"Cese","Activo")))</f>
        <v>Activo</v>
      </c>
      <c r="G7" s="19" t="n">
        <f aca="false">IF($B7="",0,SUMIFS(Ingresos!$P$6:$P$1505,ING_COD,$B7,ING_CLASE,"ORD"))</f>
        <v>9253</v>
      </c>
      <c r="H7" s="19" t="n">
        <f aca="false">IF($B7="",0,SUMIFS(Ingresos!$P$6:$P$1505,ING_COD,$B7,ING_CLASE,"ORD",ING_COMP,"Sí"))</f>
        <v>8613</v>
      </c>
      <c r="I7" s="19" t="n">
        <f aca="false">IF($B7="",0,SUMIFS(Ingresos!$P$6:$P$1505,ING_COD,$B7,ING_CLASE,"GRA"))</f>
        <v>0</v>
      </c>
      <c r="J7" s="19" t="n">
        <f aca="false">IF($B7="",0,SUMIFS(Ingresos!$P$6:$P$1505,ING_COD,$B7,ING_CLASE,"BON"))</f>
        <v>0</v>
      </c>
      <c r="K7" s="19" t="n">
        <f aca="false">IF($B7="",0,SUMIFS(Ingresos!$P$6:$P$1505,ING_COD,$B7,ING_CLASE,"EXT"))</f>
        <v>0</v>
      </c>
      <c r="L7" s="19" t="n">
        <f aca="false">IF($B7="",0,SUMIFS(Ingresos!$P$6:$P$1505,ING_COD,$B7,ING_CLASE,"OTO"))</f>
        <v>0</v>
      </c>
      <c r="M7" s="19" t="n">
        <f aca="false">IF($B7="",0,SUMIFS(Ingresos!$P$6:$P$1505,ING_COD,$B7,ING_CLASE,"OTX"))</f>
        <v>0</v>
      </c>
      <c r="N7" s="19" t="n">
        <f aca="false">IF($B7="",0,SUMIFS(Ingresos!$P$6:$P$1505,ING_COD,$B7,ING_CLASE,"RETO"))</f>
        <v>0</v>
      </c>
      <c r="O7" s="19" t="n">
        <f aca="false">IF($B7="",0,SUMIFS(Ingresos!$P$6:$P$1505,ING_COD,$B7,ING_CLASE,"INA"))</f>
        <v>300</v>
      </c>
      <c r="P7" s="19" t="n">
        <f aca="false">G7+I7+J7+K7+L7+M7</f>
        <v>9253</v>
      </c>
      <c r="Q7" s="44" t="n">
        <f aca="false">IF($F7="Activo",11,IF($F7="Cese",1,0))</f>
        <v>11</v>
      </c>
      <c r="R7" s="19" t="n">
        <f aca="false">G7*Q7</f>
        <v>101783</v>
      </c>
      <c r="S7" s="19" t="n">
        <f aca="false">IF($F7="Activo",SUMIFS(I7:I17,$D7:$D17,"&lt;="&amp;Trabajadores!$N$6)+IF(PROY_BON="Sí",SUMIFS(J7:J17,$D7:$D17,"&lt;="&amp;Trabajadores!$N$6),0),IF($F7="Cese",I7+IF(PROY_BON="Sí",J7,0),0))</f>
        <v>19866.34</v>
      </c>
      <c r="T7" s="19" t="n">
        <f aca="false">IF(OR($F7&lt;&gt;"Activo",Trabajadores!$I$6="No"),0,IF(I12=0,H7*(1+IF(PROY_BON="Sí",Trabajadores!$P$6,0))*Trabajadores!$R$6/6*(Trabajadores!$N$6&gt;=7),0)+IF(I17=0,H7*(1+IF(PROY_BON="Sí",Trabajadores!$P$6,0))*Trabajadores!$S$6/6*(Trabajadores!$N$6&gt;=12),0))</f>
        <v>0</v>
      </c>
      <c r="U7" s="19" t="n">
        <f aca="false">IF($F7="Activo",IF(Trabajadores!$J$6="Sí",L7*11,L7),IF($F7="Cese",L7,0))</f>
        <v>0</v>
      </c>
      <c r="V7" s="19" t="n">
        <f aca="false">IF(OR($F7="Activo",$F7="Cese"),M7,0)</f>
        <v>0</v>
      </c>
      <c r="W7" s="19" t="n">
        <f aca="false">IF(OR($F7="Activo",$F7="Cese"),SUM(P6:P6),0)</f>
        <v>8613</v>
      </c>
      <c r="X7" s="36" t="n">
        <f aca="false">IF(OR($F7="Activo",$F7="Cese"),R7+S7+T7+U7+V7+W7,0)</f>
        <v>130262.34</v>
      </c>
      <c r="Y7" s="19" t="n">
        <f aca="false">IF(OR($F7="Activo",$F7="Cese"),DED_FIJA,0)</f>
        <v>38500</v>
      </c>
      <c r="Z7" s="36" t="n">
        <f aca="false">MAX(0,X7-Y7)</f>
        <v>91762.34</v>
      </c>
      <c r="AA7" s="19" t="n">
        <f aca="false">IF(Z7=0,0,MAX(0,MIN(Z7,Parámetros!$G$19)-Parámetros!$F$19)*Parámetros!$E$19)</f>
        <v>2200</v>
      </c>
      <c r="AB7" s="19" t="n">
        <f aca="false">IF(Z7=0,0,MAX(0,MIN(Z7,Parámetros!$G$20)-Parámetros!$F$20)*Parámetros!$E$20)</f>
        <v>8996.7276</v>
      </c>
      <c r="AC7" s="19" t="n">
        <f aca="false">IF(Z7=0,0,MAX(0,MIN(Z7,Parámetros!$G$21)-Parámetros!$F$21)*Parámetros!$E$21)</f>
        <v>0</v>
      </c>
      <c r="AD7" s="19" t="n">
        <f aca="false">IF(Z7=0,0,MAX(0,MIN(Z7,Parámetros!$G$22)-Parámetros!$F$22)*Parámetros!$E$22)</f>
        <v>0</v>
      </c>
      <c r="AE7" s="19" t="n">
        <f aca="false">IF(Z7=0,0,MAX(0,MIN(Z7,Parámetros!$G$23)-Parámetros!$F$23)*Parámetros!$E$23)</f>
        <v>0</v>
      </c>
      <c r="AF7" s="36" t="n">
        <f aca="false">SUM(AA7:AE7)</f>
        <v>11196.7276</v>
      </c>
      <c r="AG7" s="45" t="n">
        <f aca="false">IF(AM7&lt;=0,"-",INDEX(TR_TASA,MATCH(AM7,TR_DESDE,1)))</f>
        <v>0.14</v>
      </c>
      <c r="AH7" s="44" t="n">
        <f aca="false">IF($F7="Cese",1,IF($F7="Activo",INDEX(DIV_N,2),0))</f>
        <v>12</v>
      </c>
      <c r="AI7" s="44" t="n">
        <f aca="false">IF($F7="Cese",1,IF($F7="Activo",INDEX(DIV_HASTA,2),0))</f>
        <v>0</v>
      </c>
      <c r="AJ7" s="19" t="n">
        <f aca="false">IF(OR($F7="Activo",$F7="Cese"),SUMIFS(AV6:AV6,D6:D6,"&lt;="&amp;AI7),0)</f>
        <v>0</v>
      </c>
      <c r="AK7" s="19" t="n">
        <f aca="false">IF(OR($F7="Activo",$F7="Cese"),MAX(0,(AF7-AJ7)/AH7),0)</f>
        <v>933.060633333333</v>
      </c>
      <c r="AL7" s="19" t="n">
        <f aca="false">IF(OR($F7="Activo",$F7="Cese"),K7+IF(PROY_BON="Sí",0,J7),0)</f>
        <v>0</v>
      </c>
      <c r="AM7" s="19" t="n">
        <f aca="false">IF(AL7&gt;0,MAX(0,X7+AL7-Y7),Z7)</f>
        <v>91762.34</v>
      </c>
      <c r="AN7" s="19" t="n">
        <f aca="false">SUMPRODUCT((AM7&gt;TR_DESDE)*(AM7-TR_DESDE)*TR_INC)</f>
        <v>11196.7276</v>
      </c>
      <c r="AO7" s="19" t="n">
        <f aca="false">IF(AL7&gt;0,MAX(0,AN7-IF($F7="Cese",MAX(AF7,AJ7),AF7)),0)</f>
        <v>0</v>
      </c>
      <c r="AP7" s="46" t="n">
        <f aca="false">IF(OR($F7="Activo",$F7="Cese"),ROUND(AK7+AO7,2),0)</f>
        <v>933.06</v>
      </c>
      <c r="AQ7" s="19" t="n">
        <f aca="false">IF($F7="Cese",MAX(0,AJ7-AN7),0)</f>
        <v>0</v>
      </c>
      <c r="AR7" s="19" t="n">
        <f aca="false">IF($B7="","",IF(COUNTIFS(RP_COD,$B7,'Retenciones Planilla'!$D$6:$D$105,"&lt;&gt;")=0,"",SUMIFS('Retenciones Planilla'!$D$6:$D$105,RP_COD,$B7)))</f>
        <v>933.06</v>
      </c>
      <c r="AS7" s="19" t="n">
        <f aca="false">IF(AR7="","",AR7-AP7)</f>
        <v>0</v>
      </c>
      <c r="AT7" s="23" t="str">
        <f aca="false">IF($B7="","",IF(NOT(OR($F7="Activo",$F7="Cese")),IF(N(AR7)=0,"—","Revisar: sin vínculo"),IF(AR7="",IF(AP7=0,"No corresponde","Sin dato planilla"),IF(ABS(AS7)&lt;=TOL,"OK",IF(AS7&gt;0,"Retuvo de más","Retuvo de menos")))))</f>
        <v>OK</v>
      </c>
      <c r="AU7" s="19" t="n">
        <f aca="false">IF(AND(BASE_RET="Planilla (si existe)",AR7&lt;&gt;""),AR7,AP7)</f>
        <v>933.06</v>
      </c>
      <c r="AV7" s="19" t="n">
        <f aca="false">AU7+N7</f>
        <v>933.06</v>
      </c>
    </row>
    <row r="8" customFormat="false" ht="15" hidden="false" customHeight="false" outlineLevel="0" collapsed="false">
      <c r="A8" s="43" t="n">
        <v>1</v>
      </c>
      <c r="B8" s="35" t="str">
        <f aca="false">IF(Trabajadores!$B$6="","",Trabajadores!$B$6)</f>
        <v>EJ-001</v>
      </c>
      <c r="C8" s="35" t="str">
        <f aca="false">IF($B8="","",Trabajadores!$D$6)</f>
        <v>PÉREZ GARCÍA, ANA (EJEMPLO)</v>
      </c>
      <c r="D8" s="43" t="n">
        <v>3</v>
      </c>
      <c r="E8" s="23" t="s">
        <v>300</v>
      </c>
      <c r="F8" s="23" t="str">
        <f aca="false">IF($B8="","",IF(OR(3&lt;Trabajadores!$M$6,3&gt;Trabajadores!$N$6),"No vinculado",IF(AND(3=Trabajadores!$N$6,Trabajadores!$O$6="Sí"),"Cese","Activo")))</f>
        <v>Activo</v>
      </c>
      <c r="G8" s="19" t="n">
        <f aca="false">IF($B8="",0,SUMIFS(Ingresos!$Q$6:$Q$1505,ING_COD,$B8,ING_CLASE,"ORD"))</f>
        <v>8613</v>
      </c>
      <c r="H8" s="19" t="n">
        <f aca="false">IF($B8="",0,SUMIFS(Ingresos!$Q$6:$Q$1505,ING_COD,$B8,ING_CLASE,"ORD",ING_COMP,"Sí"))</f>
        <v>8613</v>
      </c>
      <c r="I8" s="19" t="n">
        <f aca="false">IF($B8="",0,SUMIFS(Ingresos!$Q$6:$Q$1505,ING_COD,$B8,ING_CLASE,"GRA"))</f>
        <v>0</v>
      </c>
      <c r="J8" s="19" t="n">
        <f aca="false">IF($B8="",0,SUMIFS(Ingresos!$Q$6:$Q$1505,ING_COD,$B8,ING_CLASE,"BON"))</f>
        <v>0</v>
      </c>
      <c r="K8" s="19" t="n">
        <f aca="false">IF($B8="",0,SUMIFS(Ingresos!$Q$6:$Q$1505,ING_COD,$B8,ING_CLASE,"EXT"))</f>
        <v>1200</v>
      </c>
      <c r="L8" s="19" t="n">
        <f aca="false">IF($B8="",0,SUMIFS(Ingresos!$Q$6:$Q$1505,ING_COD,$B8,ING_CLASE,"OTO"))</f>
        <v>0</v>
      </c>
      <c r="M8" s="19" t="n">
        <f aca="false">IF($B8="",0,SUMIFS(Ingresos!$Q$6:$Q$1505,ING_COD,$B8,ING_CLASE,"OTX"))</f>
        <v>0</v>
      </c>
      <c r="N8" s="19" t="n">
        <f aca="false">IF($B8="",0,SUMIFS(Ingresos!$Q$6:$Q$1505,ING_COD,$B8,ING_CLASE,"RETO"))</f>
        <v>0</v>
      </c>
      <c r="O8" s="19" t="n">
        <f aca="false">IF($B8="",0,SUMIFS(Ingresos!$Q$6:$Q$1505,ING_COD,$B8,ING_CLASE,"INA"))</f>
        <v>300</v>
      </c>
      <c r="P8" s="19" t="n">
        <f aca="false">G8+I8+J8+K8+L8+M8</f>
        <v>9813</v>
      </c>
      <c r="Q8" s="44" t="n">
        <f aca="false">IF($F8="Activo",10,IF($F8="Cese",1,0))</f>
        <v>10</v>
      </c>
      <c r="R8" s="19" t="n">
        <f aca="false">G8*Q8</f>
        <v>86130</v>
      </c>
      <c r="S8" s="19" t="n">
        <f aca="false">IF($F8="Activo",SUMIFS(I8:I17,$D8:$D17,"&lt;="&amp;Trabajadores!$N$6)+IF(PROY_BON="Sí",SUMIFS(J8:J17,$D8:$D17,"&lt;="&amp;Trabajadores!$N$6),0),IF($F8="Cese",I8+IF(PROY_BON="Sí",J8,0),0))</f>
        <v>19866.34</v>
      </c>
      <c r="T8" s="19" t="n">
        <f aca="false">IF(OR($F8&lt;&gt;"Activo",Trabajadores!$I$6="No"),0,IF(I12=0,H8*(1+IF(PROY_BON="Sí",Trabajadores!$P$6,0))*Trabajadores!$R$6/6*(Trabajadores!$N$6&gt;=7),0)+IF(I17=0,H8*(1+IF(PROY_BON="Sí",Trabajadores!$P$6,0))*Trabajadores!$S$6/6*(Trabajadores!$N$6&gt;=12),0))</f>
        <v>0</v>
      </c>
      <c r="U8" s="19" t="n">
        <f aca="false">IF($F8="Activo",IF(Trabajadores!$J$6="Sí",L8*10,L8),IF($F8="Cese",L8,0))</f>
        <v>0</v>
      </c>
      <c r="V8" s="19" t="n">
        <f aca="false">IF(OR($F8="Activo",$F8="Cese"),M8,0)</f>
        <v>0</v>
      </c>
      <c r="W8" s="19" t="n">
        <f aca="false">IF(OR($F8="Activo",$F8="Cese"),SUM(P6:P7),0)</f>
        <v>17866</v>
      </c>
      <c r="X8" s="36" t="n">
        <f aca="false">IF(OR($F8="Activo",$F8="Cese"),R8+S8+T8+U8+V8+W8,0)</f>
        <v>123862.34</v>
      </c>
      <c r="Y8" s="19" t="n">
        <f aca="false">IF(OR($F8="Activo",$F8="Cese"),DED_FIJA,0)</f>
        <v>38500</v>
      </c>
      <c r="Z8" s="36" t="n">
        <f aca="false">MAX(0,X8-Y8)</f>
        <v>85362.34</v>
      </c>
      <c r="AA8" s="19" t="n">
        <f aca="false">IF(Z8=0,0,MAX(0,MIN(Z8,Parámetros!$G$19)-Parámetros!$F$19)*Parámetros!$E$19)</f>
        <v>2200</v>
      </c>
      <c r="AB8" s="19" t="n">
        <f aca="false">IF(Z8=0,0,MAX(0,MIN(Z8,Parámetros!$G$20)-Parámetros!$F$20)*Parámetros!$E$20)</f>
        <v>8100.7276</v>
      </c>
      <c r="AC8" s="19" t="n">
        <f aca="false">IF(Z8=0,0,MAX(0,MIN(Z8,Parámetros!$G$21)-Parámetros!$F$21)*Parámetros!$E$21)</f>
        <v>0</v>
      </c>
      <c r="AD8" s="19" t="n">
        <f aca="false">IF(Z8=0,0,MAX(0,MIN(Z8,Parámetros!$G$22)-Parámetros!$F$22)*Parámetros!$E$22)</f>
        <v>0</v>
      </c>
      <c r="AE8" s="19" t="n">
        <f aca="false">IF(Z8=0,0,MAX(0,MIN(Z8,Parámetros!$G$23)-Parámetros!$F$23)*Parámetros!$E$23)</f>
        <v>0</v>
      </c>
      <c r="AF8" s="36" t="n">
        <f aca="false">SUM(AA8:AE8)</f>
        <v>10300.7276</v>
      </c>
      <c r="AG8" s="45" t="n">
        <f aca="false">IF(AM8&lt;=0,"-",INDEX(TR_TASA,MATCH(AM8,TR_DESDE,1)))</f>
        <v>0.14</v>
      </c>
      <c r="AH8" s="44" t="n">
        <f aca="false">IF($F8="Cese",1,IF($F8="Activo",INDEX(DIV_N,3),0))</f>
        <v>12</v>
      </c>
      <c r="AI8" s="44" t="n">
        <f aca="false">IF($F8="Cese",2,IF($F8="Activo",INDEX(DIV_HASTA,3),0))</f>
        <v>0</v>
      </c>
      <c r="AJ8" s="19" t="n">
        <f aca="false">IF(OR($F8="Activo",$F8="Cese"),SUMIFS(AV6:AV7,D6:D7,"&lt;="&amp;AI8),0)</f>
        <v>0</v>
      </c>
      <c r="AK8" s="19" t="n">
        <f aca="false">IF(OR($F8="Activo",$F8="Cese"),MAX(0,(AF8-AJ8)/AH8),0)</f>
        <v>858.393966666667</v>
      </c>
      <c r="AL8" s="19" t="n">
        <f aca="false">IF(OR($F8="Activo",$F8="Cese"),K8+IF(PROY_BON="Sí",0,J8),0)</f>
        <v>1200</v>
      </c>
      <c r="AM8" s="19" t="n">
        <f aca="false">IF(AL8&gt;0,MAX(0,X8+AL8-Y8),Z8)</f>
        <v>86562.34</v>
      </c>
      <c r="AN8" s="19" t="n">
        <f aca="false">SUMPRODUCT((AM8&gt;TR_DESDE)*(AM8-TR_DESDE)*TR_INC)</f>
        <v>10468.7276</v>
      </c>
      <c r="AO8" s="19" t="n">
        <f aca="false">IF(AL8&gt;0,MAX(0,AN8-IF($F8="Cese",MAX(AF8,AJ8),AF8)),0)</f>
        <v>168</v>
      </c>
      <c r="AP8" s="46" t="n">
        <f aca="false">IF(OR($F8="Activo",$F8="Cese"),ROUND(AK8+AO8,2),0)</f>
        <v>1026.39</v>
      </c>
      <c r="AQ8" s="19" t="n">
        <f aca="false">IF($F8="Cese",MAX(0,AJ8-AN8),0)</f>
        <v>0</v>
      </c>
      <c r="AR8" s="19" t="n">
        <f aca="false">IF($B8="","",IF(COUNTIFS(RP_COD,$B8,'Retenciones Planilla'!$E$6:$E$105,"&lt;&gt;")=0,"",SUMIFS('Retenciones Planilla'!$E$6:$E$105,RP_COD,$B8)))</f>
        <v>1026.39</v>
      </c>
      <c r="AS8" s="19" t="n">
        <f aca="false">IF(AR8="","",AR8-AP8)</f>
        <v>0</v>
      </c>
      <c r="AT8" s="23" t="str">
        <f aca="false">IF($B8="","",IF(NOT(OR($F8="Activo",$F8="Cese")),IF(N(AR8)=0,"—","Revisar: sin vínculo"),IF(AR8="",IF(AP8=0,"No corresponde","Sin dato planilla"),IF(ABS(AS8)&lt;=TOL,"OK",IF(AS8&gt;0,"Retuvo de más","Retuvo de menos")))))</f>
        <v>OK</v>
      </c>
      <c r="AU8" s="19" t="n">
        <f aca="false">IF(AND(BASE_RET="Planilla (si existe)",AR8&lt;&gt;""),AR8,AP8)</f>
        <v>1026.39</v>
      </c>
      <c r="AV8" s="19" t="n">
        <f aca="false">AU8+N8</f>
        <v>1026.39</v>
      </c>
    </row>
    <row r="9" customFormat="false" ht="15" hidden="false" customHeight="false" outlineLevel="0" collapsed="false">
      <c r="A9" s="43" t="n">
        <v>1</v>
      </c>
      <c r="B9" s="35" t="str">
        <f aca="false">IF(Trabajadores!$B$6="","",Trabajadores!$B$6)</f>
        <v>EJ-001</v>
      </c>
      <c r="C9" s="35" t="str">
        <f aca="false">IF($B9="","",Trabajadores!$D$6)</f>
        <v>PÉREZ GARCÍA, ANA (EJEMPLO)</v>
      </c>
      <c r="D9" s="43" t="n">
        <v>4</v>
      </c>
      <c r="E9" s="23" t="s">
        <v>301</v>
      </c>
      <c r="F9" s="23" t="str">
        <f aca="false">IF($B9="","",IF(OR(4&lt;Trabajadores!$M$6,4&gt;Trabajadores!$N$6),"No vinculado",IF(AND(4=Trabajadores!$N$6,Trabajadores!$O$6="Sí"),"Cese","Activo")))</f>
        <v>Activo</v>
      </c>
      <c r="G9" s="19" t="n">
        <f aca="false">IF($B9="",0,SUMIFS(Ingresos!$R$6:$R$1505,ING_COD,$B9,ING_CLASE,"ORD"))</f>
        <v>8613</v>
      </c>
      <c r="H9" s="19" t="n">
        <f aca="false">IF($B9="",0,SUMIFS(Ingresos!$R$6:$R$1505,ING_COD,$B9,ING_CLASE,"ORD",ING_COMP,"Sí"))</f>
        <v>8613</v>
      </c>
      <c r="I9" s="19" t="n">
        <f aca="false">IF($B9="",0,SUMIFS(Ingresos!$R$6:$R$1505,ING_COD,$B9,ING_CLASE,"GRA"))</f>
        <v>0</v>
      </c>
      <c r="J9" s="19" t="n">
        <f aca="false">IF($B9="",0,SUMIFS(Ingresos!$R$6:$R$1505,ING_COD,$B9,ING_CLASE,"BON"))</f>
        <v>0</v>
      </c>
      <c r="K9" s="19" t="n">
        <f aca="false">IF($B9="",0,SUMIFS(Ingresos!$R$6:$R$1505,ING_COD,$B9,ING_CLASE,"EXT"))</f>
        <v>12000</v>
      </c>
      <c r="L9" s="19" t="n">
        <f aca="false">IF($B9="",0,SUMIFS(Ingresos!$R$6:$R$1505,ING_COD,$B9,ING_CLASE,"OTO"))</f>
        <v>0</v>
      </c>
      <c r="M9" s="19" t="n">
        <f aca="false">IF($B9="",0,SUMIFS(Ingresos!$R$6:$R$1505,ING_COD,$B9,ING_CLASE,"OTX"))</f>
        <v>0</v>
      </c>
      <c r="N9" s="19" t="n">
        <f aca="false">IF($B9="",0,SUMIFS(Ingresos!$R$6:$R$1505,ING_COD,$B9,ING_CLASE,"RETO"))</f>
        <v>0</v>
      </c>
      <c r="O9" s="19" t="n">
        <f aca="false">IF($B9="",0,SUMIFS(Ingresos!$R$6:$R$1505,ING_COD,$B9,ING_CLASE,"INA"))</f>
        <v>300</v>
      </c>
      <c r="P9" s="19" t="n">
        <f aca="false">G9+I9+J9+K9+L9+M9</f>
        <v>20613</v>
      </c>
      <c r="Q9" s="44" t="n">
        <f aca="false">IF($F9="Activo",9,IF($F9="Cese",1,0))</f>
        <v>9</v>
      </c>
      <c r="R9" s="19" t="n">
        <f aca="false">G9*Q9</f>
        <v>77517</v>
      </c>
      <c r="S9" s="19" t="n">
        <f aca="false">IF($F9="Activo",SUMIFS(I9:I17,$D9:$D17,"&lt;="&amp;Trabajadores!$N$6)+IF(PROY_BON="Sí",SUMIFS(J9:J17,$D9:$D17,"&lt;="&amp;Trabajadores!$N$6),0),IF($F9="Cese",I9+IF(PROY_BON="Sí",J9,0),0))</f>
        <v>19866.34</v>
      </c>
      <c r="T9" s="19" t="n">
        <f aca="false">IF(OR($F9&lt;&gt;"Activo",Trabajadores!$I$6="No"),0,IF(I12=0,H9*(1+IF(PROY_BON="Sí",Trabajadores!$P$6,0))*Trabajadores!$R$6/6*(Trabajadores!$N$6&gt;=7),0)+IF(I17=0,H9*(1+IF(PROY_BON="Sí",Trabajadores!$P$6,0))*Trabajadores!$S$6/6*(Trabajadores!$N$6&gt;=12),0))</f>
        <v>0</v>
      </c>
      <c r="U9" s="19" t="n">
        <f aca="false">IF($F9="Activo",IF(Trabajadores!$J$6="Sí",L9*9,L9),IF($F9="Cese",L9,0))</f>
        <v>0</v>
      </c>
      <c r="V9" s="19" t="n">
        <f aca="false">IF(OR($F9="Activo",$F9="Cese"),M9,0)</f>
        <v>0</v>
      </c>
      <c r="W9" s="19" t="n">
        <f aca="false">IF(OR($F9="Activo",$F9="Cese"),SUM(P6:P8),0)</f>
        <v>27679</v>
      </c>
      <c r="X9" s="36" t="n">
        <f aca="false">IF(OR($F9="Activo",$F9="Cese"),R9+S9+T9+U9+V9+W9,0)</f>
        <v>125062.34</v>
      </c>
      <c r="Y9" s="19" t="n">
        <f aca="false">IF(OR($F9="Activo",$F9="Cese"),DED_FIJA,0)</f>
        <v>38500</v>
      </c>
      <c r="Z9" s="36" t="n">
        <f aca="false">MAX(0,X9-Y9)</f>
        <v>86562.34</v>
      </c>
      <c r="AA9" s="19" t="n">
        <f aca="false">IF(Z9=0,0,MAX(0,MIN(Z9,Parámetros!$G$19)-Parámetros!$F$19)*Parámetros!$E$19)</f>
        <v>2200</v>
      </c>
      <c r="AB9" s="19" t="n">
        <f aca="false">IF(Z9=0,0,MAX(0,MIN(Z9,Parámetros!$G$20)-Parámetros!$F$20)*Parámetros!$E$20)</f>
        <v>8268.7276</v>
      </c>
      <c r="AC9" s="19" t="n">
        <f aca="false">IF(Z9=0,0,MAX(0,MIN(Z9,Parámetros!$G$21)-Parámetros!$F$21)*Parámetros!$E$21)</f>
        <v>0</v>
      </c>
      <c r="AD9" s="19" t="n">
        <f aca="false">IF(Z9=0,0,MAX(0,MIN(Z9,Parámetros!$G$22)-Parámetros!$F$22)*Parámetros!$E$22)</f>
        <v>0</v>
      </c>
      <c r="AE9" s="19" t="n">
        <f aca="false">IF(Z9=0,0,MAX(0,MIN(Z9,Parámetros!$G$23)-Parámetros!$F$23)*Parámetros!$E$23)</f>
        <v>0</v>
      </c>
      <c r="AF9" s="36" t="n">
        <f aca="false">SUM(AA9:AE9)</f>
        <v>10468.7276</v>
      </c>
      <c r="AG9" s="45" t="n">
        <f aca="false">IF(AM9&lt;=0,"-",INDEX(TR_TASA,MATCH(AM9,TR_DESDE,1)))</f>
        <v>0.14</v>
      </c>
      <c r="AH9" s="44" t="n">
        <f aca="false">IF($F9="Cese",1,IF($F9="Activo",INDEX(DIV_N,4),0))</f>
        <v>9</v>
      </c>
      <c r="AI9" s="44" t="n">
        <f aca="false">IF($F9="Cese",3,IF($F9="Activo",INDEX(DIV_HASTA,4),0))</f>
        <v>3</v>
      </c>
      <c r="AJ9" s="19" t="n">
        <f aca="false">IF(OR($F9="Activo",$F9="Cese"),SUMIFS(AV6:AV8,D6:D8,"&lt;="&amp;AI9),0)</f>
        <v>2810.38</v>
      </c>
      <c r="AK9" s="19" t="n">
        <f aca="false">IF(OR($F9="Activo",$F9="Cese"),MAX(0,(AF9-AJ9)/AH9),0)</f>
        <v>850.927511111111</v>
      </c>
      <c r="AL9" s="19" t="n">
        <f aca="false">IF(OR($F9="Activo",$F9="Cese"),K9+IF(PROY_BON="Sí",0,J9),0)</f>
        <v>12000</v>
      </c>
      <c r="AM9" s="19" t="n">
        <f aca="false">IF(AL9&gt;0,MAX(0,X9+AL9-Y9),Z9)</f>
        <v>98562.34</v>
      </c>
      <c r="AN9" s="19" t="n">
        <f aca="false">SUMPRODUCT((AM9&gt;TR_DESDE)*(AM9-TR_DESDE)*TR_INC)</f>
        <v>12148.7276</v>
      </c>
      <c r="AO9" s="19" t="n">
        <f aca="false">IF(AL9&gt;0,MAX(0,AN9-IF($F9="Cese",MAX(AF9,AJ9),AF9)),0)</f>
        <v>1680</v>
      </c>
      <c r="AP9" s="46" t="n">
        <f aca="false">IF(OR($F9="Activo",$F9="Cese"),ROUND(AK9+AO9,2),0)</f>
        <v>2530.93</v>
      </c>
      <c r="AQ9" s="19" t="n">
        <f aca="false">IF($F9="Cese",MAX(0,AJ9-AN9),0)</f>
        <v>0</v>
      </c>
      <c r="AR9" s="19" t="n">
        <f aca="false">IF($B9="","",IF(COUNTIFS(RP_COD,$B9,'Retenciones Planilla'!$F$6:$F$105,"&lt;&gt;")=0,"",SUMIFS('Retenciones Planilla'!$F$6:$F$105,RP_COD,$B9)))</f>
        <v>850.93</v>
      </c>
      <c r="AS9" s="19" t="n">
        <f aca="false">IF(AR9="","",AR9-AP9)</f>
        <v>-1680</v>
      </c>
      <c r="AT9" s="23" t="str">
        <f aca="false">IF($B9="","",IF(NOT(OR($F9="Activo",$F9="Cese")),IF(N(AR9)=0,"—","Revisar: sin vínculo"),IF(AR9="",IF(AP9=0,"No corresponde","Sin dato planilla"),IF(ABS(AS9)&lt;=TOL,"OK",IF(AS9&gt;0,"Retuvo de más","Retuvo de menos")))))</f>
        <v>Retuvo de menos</v>
      </c>
      <c r="AU9" s="19" t="n">
        <f aca="false">IF(AND(BASE_RET="Planilla (si existe)",AR9&lt;&gt;""),AR9,AP9)</f>
        <v>850.93</v>
      </c>
      <c r="AV9" s="19" t="n">
        <f aca="false">AU9+N9</f>
        <v>850.93</v>
      </c>
    </row>
    <row r="10" customFormat="false" ht="15" hidden="false" customHeight="false" outlineLevel="0" collapsed="false">
      <c r="A10" s="43" t="n">
        <v>1</v>
      </c>
      <c r="B10" s="35" t="str">
        <f aca="false">IF(Trabajadores!$B$6="","",Trabajadores!$B$6)</f>
        <v>EJ-001</v>
      </c>
      <c r="C10" s="35" t="str">
        <f aca="false">IF($B10="","",Trabajadores!$D$6)</f>
        <v>PÉREZ GARCÍA, ANA (EJEMPLO)</v>
      </c>
      <c r="D10" s="43" t="n">
        <v>5</v>
      </c>
      <c r="E10" s="23" t="s">
        <v>302</v>
      </c>
      <c r="F10" s="23" t="str">
        <f aca="false">IF($B10="","",IF(OR(5&lt;Trabajadores!$M$6,5&gt;Trabajadores!$N$6),"No vinculado",IF(AND(5=Trabajadores!$N$6,Trabajadores!$O$6="Sí"),"Cese","Activo")))</f>
        <v>Activo</v>
      </c>
      <c r="G10" s="19" t="n">
        <f aca="false">IF($B10="",0,SUMIFS(Ingresos!$S$6:$S$1505,ING_COD,$B10,ING_CLASE,"ORD"))</f>
        <v>8613</v>
      </c>
      <c r="H10" s="19" t="n">
        <f aca="false">IF($B10="",0,SUMIFS(Ingresos!$S$6:$S$1505,ING_COD,$B10,ING_CLASE,"ORD",ING_COMP,"Sí"))</f>
        <v>8613</v>
      </c>
      <c r="I10" s="19" t="n">
        <f aca="false">IF($B10="",0,SUMIFS(Ingresos!$S$6:$S$1505,ING_COD,$B10,ING_CLASE,"GRA"))</f>
        <v>0</v>
      </c>
      <c r="J10" s="19" t="n">
        <f aca="false">IF($B10="",0,SUMIFS(Ingresos!$S$6:$S$1505,ING_COD,$B10,ING_CLASE,"BON"))</f>
        <v>0</v>
      </c>
      <c r="K10" s="19" t="n">
        <f aca="false">IF($B10="",0,SUMIFS(Ingresos!$S$6:$S$1505,ING_COD,$B10,ING_CLASE,"EXT"))</f>
        <v>0</v>
      </c>
      <c r="L10" s="19" t="n">
        <f aca="false">IF($B10="",0,SUMIFS(Ingresos!$S$6:$S$1505,ING_COD,$B10,ING_CLASE,"OTO"))</f>
        <v>0</v>
      </c>
      <c r="M10" s="19" t="n">
        <f aca="false">IF($B10="",0,SUMIFS(Ingresos!$S$6:$S$1505,ING_COD,$B10,ING_CLASE,"OTX"))</f>
        <v>0</v>
      </c>
      <c r="N10" s="19" t="n">
        <f aca="false">IF($B10="",0,SUMIFS(Ingresos!$S$6:$S$1505,ING_COD,$B10,ING_CLASE,"RETO"))</f>
        <v>0</v>
      </c>
      <c r="O10" s="19" t="n">
        <f aca="false">IF($B10="",0,SUMIFS(Ingresos!$S$6:$S$1505,ING_COD,$B10,ING_CLASE,"INA"))</f>
        <v>5450</v>
      </c>
      <c r="P10" s="19" t="n">
        <f aca="false">G10+I10+J10+K10+L10+M10</f>
        <v>8613</v>
      </c>
      <c r="Q10" s="44" t="n">
        <f aca="false">IF($F10="Activo",8,IF($F10="Cese",1,0))</f>
        <v>8</v>
      </c>
      <c r="R10" s="19" t="n">
        <f aca="false">G10*Q10</f>
        <v>68904</v>
      </c>
      <c r="S10" s="19" t="n">
        <f aca="false">IF($F10="Activo",SUMIFS(I10:I17,$D10:$D17,"&lt;="&amp;Trabajadores!$N$6)+IF(PROY_BON="Sí",SUMIFS(J10:J17,$D10:$D17,"&lt;="&amp;Trabajadores!$N$6),0),IF($F10="Cese",I10+IF(PROY_BON="Sí",J10,0),0))</f>
        <v>19866.34</v>
      </c>
      <c r="T10" s="19" t="n">
        <f aca="false">IF(OR($F10&lt;&gt;"Activo",Trabajadores!$I$6="No"),0,IF(I12=0,H10*(1+IF(PROY_BON="Sí",Trabajadores!$P$6,0))*Trabajadores!$R$6/6*(Trabajadores!$N$6&gt;=7),0)+IF(I17=0,H10*(1+IF(PROY_BON="Sí",Trabajadores!$P$6,0))*Trabajadores!$S$6/6*(Trabajadores!$N$6&gt;=12),0))</f>
        <v>0</v>
      </c>
      <c r="U10" s="19" t="n">
        <f aca="false">IF($F10="Activo",IF(Trabajadores!$J$6="Sí",L10*8,L10),IF($F10="Cese",L10,0))</f>
        <v>0</v>
      </c>
      <c r="V10" s="19" t="n">
        <f aca="false">IF(OR($F10="Activo",$F10="Cese"),M10,0)</f>
        <v>0</v>
      </c>
      <c r="W10" s="19" t="n">
        <f aca="false">IF(OR($F10="Activo",$F10="Cese"),SUM(P6:P9),0)</f>
        <v>48292</v>
      </c>
      <c r="X10" s="36" t="n">
        <f aca="false">IF(OR($F10="Activo",$F10="Cese"),R10+S10+T10+U10+V10+W10,0)</f>
        <v>137062.34</v>
      </c>
      <c r="Y10" s="19" t="n">
        <f aca="false">IF(OR($F10="Activo",$F10="Cese"),DED_FIJA,0)</f>
        <v>38500</v>
      </c>
      <c r="Z10" s="36" t="n">
        <f aca="false">MAX(0,X10-Y10)</f>
        <v>98562.34</v>
      </c>
      <c r="AA10" s="19" t="n">
        <f aca="false">IF(Z10=0,0,MAX(0,MIN(Z10,Parámetros!$G$19)-Parámetros!$F$19)*Parámetros!$E$19)</f>
        <v>2200</v>
      </c>
      <c r="AB10" s="19" t="n">
        <f aca="false">IF(Z10=0,0,MAX(0,MIN(Z10,Parámetros!$G$20)-Parámetros!$F$20)*Parámetros!$E$20)</f>
        <v>9948.7276</v>
      </c>
      <c r="AC10" s="19" t="n">
        <f aca="false">IF(Z10=0,0,MAX(0,MIN(Z10,Parámetros!$G$21)-Parámetros!$F$21)*Parámetros!$E$21)</f>
        <v>0</v>
      </c>
      <c r="AD10" s="19" t="n">
        <f aca="false">IF(Z10=0,0,MAX(0,MIN(Z10,Parámetros!$G$22)-Parámetros!$F$22)*Parámetros!$E$22)</f>
        <v>0</v>
      </c>
      <c r="AE10" s="19" t="n">
        <f aca="false">IF(Z10=0,0,MAX(0,MIN(Z10,Parámetros!$G$23)-Parámetros!$F$23)*Parámetros!$E$23)</f>
        <v>0</v>
      </c>
      <c r="AF10" s="36" t="n">
        <f aca="false">SUM(AA10:AE10)</f>
        <v>12148.7276</v>
      </c>
      <c r="AG10" s="45" t="n">
        <f aca="false">IF(AM10&lt;=0,"-",INDEX(TR_TASA,MATCH(AM10,TR_DESDE,1)))</f>
        <v>0.14</v>
      </c>
      <c r="AH10" s="44" t="n">
        <f aca="false">IF($F10="Cese",1,IF($F10="Activo",INDEX(DIV_N,5),0))</f>
        <v>8</v>
      </c>
      <c r="AI10" s="44" t="n">
        <f aca="false">IF($F10="Cese",4,IF($F10="Activo",INDEX(DIV_HASTA,5),0))</f>
        <v>4</v>
      </c>
      <c r="AJ10" s="19" t="n">
        <f aca="false">IF(OR($F10="Activo",$F10="Cese"),SUMIFS(AV6:AV9,D6:D9,"&lt;="&amp;AI10),0)</f>
        <v>3661.31</v>
      </c>
      <c r="AK10" s="19" t="n">
        <f aca="false">IF(OR($F10="Activo",$F10="Cese"),MAX(0,(AF10-AJ10)/AH10),0)</f>
        <v>1060.9272</v>
      </c>
      <c r="AL10" s="19" t="n">
        <f aca="false">IF(OR($F10="Activo",$F10="Cese"),K10+IF(PROY_BON="Sí",0,J10),0)</f>
        <v>0</v>
      </c>
      <c r="AM10" s="19" t="n">
        <f aca="false">IF(AL10&gt;0,MAX(0,X10+AL10-Y10),Z10)</f>
        <v>98562.34</v>
      </c>
      <c r="AN10" s="19" t="n">
        <f aca="false">SUMPRODUCT((AM10&gt;TR_DESDE)*(AM10-TR_DESDE)*TR_INC)</f>
        <v>12148.7276</v>
      </c>
      <c r="AO10" s="19" t="n">
        <f aca="false">IF(AL10&gt;0,MAX(0,AN10-IF($F10="Cese",MAX(AF10,AJ10),AF10)),0)</f>
        <v>0</v>
      </c>
      <c r="AP10" s="46" t="n">
        <f aca="false">IF(OR($F10="Activo",$F10="Cese"),ROUND(AK10+AO10,2),0)</f>
        <v>1060.93</v>
      </c>
      <c r="AQ10" s="19" t="n">
        <f aca="false">IF($F10="Cese",MAX(0,AJ10-AN10),0)</f>
        <v>0</v>
      </c>
      <c r="AR10" s="19" t="n">
        <f aca="false">IF($B10="","",IF(COUNTIFS(RP_COD,$B10,'Retenciones Planilla'!$G$6:$G$105,"&lt;&gt;")=0,"",SUMIFS('Retenciones Planilla'!$G$6:$G$105,RP_COD,$B10)))</f>
        <v>1060.93</v>
      </c>
      <c r="AS10" s="19" t="n">
        <f aca="false">IF(AR10="","",AR10-AP10)</f>
        <v>0</v>
      </c>
      <c r="AT10" s="23" t="str">
        <f aca="false">IF($B10="","",IF(NOT(OR($F10="Activo",$F10="Cese")),IF(N(AR10)=0,"—","Revisar: sin vínculo"),IF(AR10="",IF(AP10=0,"No corresponde","Sin dato planilla"),IF(ABS(AS10)&lt;=TOL,"OK",IF(AS10&gt;0,"Retuvo de más","Retuvo de menos")))))</f>
        <v>OK</v>
      </c>
      <c r="AU10" s="19" t="n">
        <f aca="false">IF(AND(BASE_RET="Planilla (si existe)",AR10&lt;&gt;""),AR10,AP10)</f>
        <v>1060.93</v>
      </c>
      <c r="AV10" s="19" t="n">
        <f aca="false">AU10+N10</f>
        <v>1060.93</v>
      </c>
    </row>
    <row r="11" customFormat="false" ht="15" hidden="false" customHeight="false" outlineLevel="0" collapsed="false">
      <c r="A11" s="43" t="n">
        <v>1</v>
      </c>
      <c r="B11" s="35" t="str">
        <f aca="false">IF(Trabajadores!$B$6="","",Trabajadores!$B$6)</f>
        <v>EJ-001</v>
      </c>
      <c r="C11" s="35" t="str">
        <f aca="false">IF($B11="","",Trabajadores!$D$6)</f>
        <v>PÉREZ GARCÍA, ANA (EJEMPLO)</v>
      </c>
      <c r="D11" s="43" t="n">
        <v>6</v>
      </c>
      <c r="E11" s="23" t="s">
        <v>303</v>
      </c>
      <c r="F11" s="23" t="str">
        <f aca="false">IF($B11="","",IF(OR(6&lt;Trabajadores!$M$6,6&gt;Trabajadores!$N$6),"No vinculado",IF(AND(6=Trabajadores!$N$6,Trabajadores!$O$6="Sí"),"Cese","Activo")))</f>
        <v>Activo</v>
      </c>
      <c r="G11" s="19" t="n">
        <f aca="false">IF($B11="",0,SUMIFS(Ingresos!$T$6:$T$1505,ING_COD,$B11,ING_CLASE,"ORD"))</f>
        <v>8613</v>
      </c>
      <c r="H11" s="19" t="n">
        <f aca="false">IF($B11="",0,SUMIFS(Ingresos!$T$6:$T$1505,ING_COD,$B11,ING_CLASE,"ORD",ING_COMP,"Sí"))</f>
        <v>8613</v>
      </c>
      <c r="I11" s="19" t="n">
        <f aca="false">IF($B11="",0,SUMIFS(Ingresos!$T$6:$T$1505,ING_COD,$B11,ING_CLASE,"GRA"))</f>
        <v>0</v>
      </c>
      <c r="J11" s="19" t="n">
        <f aca="false">IF($B11="",0,SUMIFS(Ingresos!$T$6:$T$1505,ING_COD,$B11,ING_CLASE,"BON"))</f>
        <v>0</v>
      </c>
      <c r="K11" s="19" t="n">
        <f aca="false">IF($B11="",0,SUMIFS(Ingresos!$T$6:$T$1505,ING_COD,$B11,ING_CLASE,"EXT"))</f>
        <v>3700</v>
      </c>
      <c r="L11" s="19" t="n">
        <f aca="false">IF($B11="",0,SUMIFS(Ingresos!$T$6:$T$1505,ING_COD,$B11,ING_CLASE,"OTO"))</f>
        <v>0</v>
      </c>
      <c r="M11" s="19" t="n">
        <f aca="false">IF($B11="",0,SUMIFS(Ingresos!$T$6:$T$1505,ING_COD,$B11,ING_CLASE,"OTX"))</f>
        <v>0</v>
      </c>
      <c r="N11" s="19" t="n">
        <f aca="false">IF($B11="",0,SUMIFS(Ingresos!$T$6:$T$1505,ING_COD,$B11,ING_CLASE,"RETO"))</f>
        <v>0</v>
      </c>
      <c r="O11" s="19" t="n">
        <f aca="false">IF($B11="",0,SUMIFS(Ingresos!$T$6:$T$1505,ING_COD,$B11,ING_CLASE,"INA"))</f>
        <v>300</v>
      </c>
      <c r="P11" s="19" t="n">
        <f aca="false">G11+I11+J11+K11+L11+M11</f>
        <v>12313</v>
      </c>
      <c r="Q11" s="44" t="n">
        <f aca="false">IF($F11="Activo",7,IF($F11="Cese",1,0))</f>
        <v>7</v>
      </c>
      <c r="R11" s="19" t="n">
        <f aca="false">G11*Q11</f>
        <v>60291</v>
      </c>
      <c r="S11" s="19" t="n">
        <f aca="false">IF($F11="Activo",SUMIFS(I11:I17,$D11:$D17,"&lt;="&amp;Trabajadores!$N$6)+IF(PROY_BON="Sí",SUMIFS(J11:J17,$D11:$D17,"&lt;="&amp;Trabajadores!$N$6),0),IF($F11="Cese",I11+IF(PROY_BON="Sí",J11,0),0))</f>
        <v>19866.34</v>
      </c>
      <c r="T11" s="19" t="n">
        <f aca="false">IF(OR($F11&lt;&gt;"Activo",Trabajadores!$I$6="No"),0,IF(I12=0,H11*(1+IF(PROY_BON="Sí",Trabajadores!$P$6,0))*Trabajadores!$R$6/6*(Trabajadores!$N$6&gt;=7),0)+IF(I17=0,H11*(1+IF(PROY_BON="Sí",Trabajadores!$P$6,0))*Trabajadores!$S$6/6*(Trabajadores!$N$6&gt;=12),0))</f>
        <v>0</v>
      </c>
      <c r="U11" s="19" t="n">
        <f aca="false">IF($F11="Activo",IF(Trabajadores!$J$6="Sí",L11*7,L11),IF($F11="Cese",L11,0))</f>
        <v>0</v>
      </c>
      <c r="V11" s="19" t="n">
        <f aca="false">IF(OR($F11="Activo",$F11="Cese"),M11,0)</f>
        <v>0</v>
      </c>
      <c r="W11" s="19" t="n">
        <f aca="false">IF(OR($F11="Activo",$F11="Cese"),SUM(P6:P10),0)</f>
        <v>56905</v>
      </c>
      <c r="X11" s="36" t="n">
        <f aca="false">IF(OR($F11="Activo",$F11="Cese"),R11+S11+T11+U11+V11+W11,0)</f>
        <v>137062.34</v>
      </c>
      <c r="Y11" s="19" t="n">
        <f aca="false">IF(OR($F11="Activo",$F11="Cese"),DED_FIJA,0)</f>
        <v>38500</v>
      </c>
      <c r="Z11" s="36" t="n">
        <f aca="false">MAX(0,X11-Y11)</f>
        <v>98562.34</v>
      </c>
      <c r="AA11" s="19" t="n">
        <f aca="false">IF(Z11=0,0,MAX(0,MIN(Z11,Parámetros!$G$19)-Parámetros!$F$19)*Parámetros!$E$19)</f>
        <v>2200</v>
      </c>
      <c r="AB11" s="19" t="n">
        <f aca="false">IF(Z11=0,0,MAX(0,MIN(Z11,Parámetros!$G$20)-Parámetros!$F$20)*Parámetros!$E$20)</f>
        <v>9948.7276</v>
      </c>
      <c r="AC11" s="19" t="n">
        <f aca="false">IF(Z11=0,0,MAX(0,MIN(Z11,Parámetros!$G$21)-Parámetros!$F$21)*Parámetros!$E$21)</f>
        <v>0</v>
      </c>
      <c r="AD11" s="19" t="n">
        <f aca="false">IF(Z11=0,0,MAX(0,MIN(Z11,Parámetros!$G$22)-Parámetros!$F$22)*Parámetros!$E$22)</f>
        <v>0</v>
      </c>
      <c r="AE11" s="19" t="n">
        <f aca="false">IF(Z11=0,0,MAX(0,MIN(Z11,Parámetros!$G$23)-Parámetros!$F$23)*Parámetros!$E$23)</f>
        <v>0</v>
      </c>
      <c r="AF11" s="36" t="n">
        <f aca="false">SUM(AA11:AE11)</f>
        <v>12148.7276</v>
      </c>
      <c r="AG11" s="45" t="n">
        <f aca="false">IF(AM11&lt;=0,"-",INDEX(TR_TASA,MATCH(AM11,TR_DESDE,1)))</f>
        <v>0.14</v>
      </c>
      <c r="AH11" s="44" t="n">
        <f aca="false">IF($F11="Cese",1,IF($F11="Activo",INDEX(DIV_N,6),0))</f>
        <v>8</v>
      </c>
      <c r="AI11" s="44" t="n">
        <f aca="false">IF($F11="Cese",5,IF($F11="Activo",INDEX(DIV_HASTA,6),0))</f>
        <v>4</v>
      </c>
      <c r="AJ11" s="19" t="n">
        <f aca="false">IF(OR($F11="Activo",$F11="Cese"),SUMIFS(AV6:AV10,D6:D10,"&lt;="&amp;AI11),0)</f>
        <v>3661.31</v>
      </c>
      <c r="AK11" s="19" t="n">
        <f aca="false">IF(OR($F11="Activo",$F11="Cese"),MAX(0,(AF11-AJ11)/AH11),0)</f>
        <v>1060.9272</v>
      </c>
      <c r="AL11" s="19" t="n">
        <f aca="false">IF(OR($F11="Activo",$F11="Cese"),K11+IF(PROY_BON="Sí",0,J11),0)</f>
        <v>3700</v>
      </c>
      <c r="AM11" s="19" t="n">
        <f aca="false">IF(AL11&gt;0,MAX(0,X11+AL11-Y11),Z11)</f>
        <v>102262.34</v>
      </c>
      <c r="AN11" s="19" t="n">
        <f aca="false">SUMPRODUCT((AM11&gt;TR_DESDE)*(AM11-TR_DESDE)*TR_INC)</f>
        <v>12666.7276</v>
      </c>
      <c r="AO11" s="19" t="n">
        <f aca="false">IF(AL11&gt;0,MAX(0,AN11-IF($F11="Cese",MAX(AF11,AJ11),AF11)),0)</f>
        <v>518</v>
      </c>
      <c r="AP11" s="46" t="n">
        <f aca="false">IF(OR($F11="Activo",$F11="Cese"),ROUND(AK11+AO11,2),0)</f>
        <v>1578.93</v>
      </c>
      <c r="AQ11" s="19" t="n">
        <f aca="false">IF($F11="Cese",MAX(0,AJ11-AN11),0)</f>
        <v>0</v>
      </c>
      <c r="AR11" s="19" t="n">
        <f aca="false">IF($B11="","",IF(COUNTIFS(RP_COD,$B11,'Retenciones Planilla'!$H$6:$H$105,"&lt;&gt;")=0,"",SUMIFS('Retenciones Planilla'!$H$6:$H$105,RP_COD,$B11)))</f>
        <v>1578.93</v>
      </c>
      <c r="AS11" s="19" t="n">
        <f aca="false">IF(AR11="","",AR11-AP11)</f>
        <v>0</v>
      </c>
      <c r="AT11" s="23" t="str">
        <f aca="false">IF($B11="","",IF(NOT(OR($F11="Activo",$F11="Cese")),IF(N(AR11)=0,"—","Revisar: sin vínculo"),IF(AR11="",IF(AP11=0,"No corresponde","Sin dato planilla"),IF(ABS(AS11)&lt;=TOL,"OK",IF(AS11&gt;0,"Retuvo de más","Retuvo de menos")))))</f>
        <v>OK</v>
      </c>
      <c r="AU11" s="19" t="n">
        <f aca="false">IF(AND(BASE_RET="Planilla (si existe)",AR11&lt;&gt;""),AR11,AP11)</f>
        <v>1578.93</v>
      </c>
      <c r="AV11" s="19" t="n">
        <f aca="false">AU11+N11</f>
        <v>1578.93</v>
      </c>
    </row>
    <row r="12" customFormat="false" ht="15" hidden="false" customHeight="false" outlineLevel="0" collapsed="false">
      <c r="A12" s="43" t="n">
        <v>1</v>
      </c>
      <c r="B12" s="35" t="str">
        <f aca="false">IF(Trabajadores!$B$6="","",Trabajadores!$B$6)</f>
        <v>EJ-001</v>
      </c>
      <c r="C12" s="35" t="str">
        <f aca="false">IF($B12="","",Trabajadores!$D$6)</f>
        <v>PÉREZ GARCÍA, ANA (EJEMPLO)</v>
      </c>
      <c r="D12" s="43" t="n">
        <v>7</v>
      </c>
      <c r="E12" s="23" t="s">
        <v>304</v>
      </c>
      <c r="F12" s="23" t="str">
        <f aca="false">IF($B12="","",IF(OR(7&lt;Trabajadores!$M$6,7&gt;Trabajadores!$N$6),"No vinculado",IF(AND(7=Trabajadores!$N$6,Trabajadores!$O$6="Sí"),"Cese","Activo")))</f>
        <v>Activo</v>
      </c>
      <c r="G12" s="19" t="n">
        <f aca="false">IF($B12="",0,SUMIFS(Ingresos!$U$6:$U$1505,ING_COD,$B12,ING_CLASE,"ORD"))</f>
        <v>9113</v>
      </c>
      <c r="H12" s="19" t="n">
        <f aca="false">IF($B12="",0,SUMIFS(Ingresos!$U$6:$U$1505,ING_COD,$B12,ING_CLASE,"ORD",ING_COMP,"Sí"))</f>
        <v>9113</v>
      </c>
      <c r="I12" s="19" t="n">
        <f aca="false">IF($B12="",0,SUMIFS(Ingresos!$U$6:$U$1505,ING_COD,$B12,ING_CLASE,"GRA"))</f>
        <v>9113</v>
      </c>
      <c r="J12" s="19" t="n">
        <f aca="false">IF($B12="",0,SUMIFS(Ingresos!$U$6:$U$1505,ING_COD,$B12,ING_CLASE,"BON"))</f>
        <v>820.17</v>
      </c>
      <c r="K12" s="19" t="n">
        <f aca="false">IF($B12="",0,SUMIFS(Ingresos!$U$6:$U$1505,ING_COD,$B12,ING_CLASE,"EXT"))</f>
        <v>0</v>
      </c>
      <c r="L12" s="19" t="n">
        <f aca="false">IF($B12="",0,SUMIFS(Ingresos!$U$6:$U$1505,ING_COD,$B12,ING_CLASE,"OTO"))</f>
        <v>0</v>
      </c>
      <c r="M12" s="19" t="n">
        <f aca="false">IF($B12="",0,SUMIFS(Ingresos!$U$6:$U$1505,ING_COD,$B12,ING_CLASE,"OTX"))</f>
        <v>0</v>
      </c>
      <c r="N12" s="19" t="n">
        <f aca="false">IF($B12="",0,SUMIFS(Ingresos!$U$6:$U$1505,ING_COD,$B12,ING_CLASE,"RETO"))</f>
        <v>0</v>
      </c>
      <c r="O12" s="19" t="n">
        <f aca="false">IF($B12="",0,SUMIFS(Ingresos!$U$6:$U$1505,ING_COD,$B12,ING_CLASE,"INA"))</f>
        <v>300</v>
      </c>
      <c r="P12" s="19" t="n">
        <f aca="false">G12+I12+J12+K12+L12+M12</f>
        <v>19046.17</v>
      </c>
      <c r="Q12" s="44" t="n">
        <f aca="false">IF($F12="Activo",6,IF($F12="Cese",1,0))</f>
        <v>6</v>
      </c>
      <c r="R12" s="19" t="n">
        <f aca="false">G12*Q12</f>
        <v>54678</v>
      </c>
      <c r="S12" s="19" t="n">
        <f aca="false">IF($F12="Activo",SUMIFS(I12:I17,$D12:$D17,"&lt;="&amp;Trabajadores!$N$6)+IF(PROY_BON="Sí",SUMIFS(J12:J17,$D12:$D17,"&lt;="&amp;Trabajadores!$N$6),0),IF($F12="Cese",I12+IF(PROY_BON="Sí",J12,0),0))</f>
        <v>19866.34</v>
      </c>
      <c r="T12" s="19" t="n">
        <f aca="false">IF(OR($F12&lt;&gt;"Activo",Trabajadores!$I$6="No"),0,IF(I17=0,H12*(1+IF(PROY_BON="Sí",Trabajadores!$P$6,0))*Trabajadores!$S$6/6*(Trabajadores!$N$6&gt;=12),0))</f>
        <v>0</v>
      </c>
      <c r="U12" s="19" t="n">
        <f aca="false">IF($F12="Activo",IF(Trabajadores!$J$6="Sí",L12*6,L12),IF($F12="Cese",L12,0))</f>
        <v>0</v>
      </c>
      <c r="V12" s="19" t="n">
        <f aca="false">IF(OR($F12="Activo",$F12="Cese"),M12,0)</f>
        <v>0</v>
      </c>
      <c r="W12" s="19" t="n">
        <f aca="false">IF(OR($F12="Activo",$F12="Cese"),SUM(P6:P11),0)</f>
        <v>69218</v>
      </c>
      <c r="X12" s="36" t="n">
        <f aca="false">IF(OR($F12="Activo",$F12="Cese"),R12+S12+T12+U12+V12+W12,0)</f>
        <v>143762.34</v>
      </c>
      <c r="Y12" s="19" t="n">
        <f aca="false">IF(OR($F12="Activo",$F12="Cese"),DED_FIJA,0)</f>
        <v>38500</v>
      </c>
      <c r="Z12" s="36" t="n">
        <f aca="false">MAX(0,X12-Y12)</f>
        <v>105262.34</v>
      </c>
      <c r="AA12" s="19" t="n">
        <f aca="false">IF(Z12=0,0,MAX(0,MIN(Z12,Parámetros!$G$19)-Parámetros!$F$19)*Parámetros!$E$19)</f>
        <v>2200</v>
      </c>
      <c r="AB12" s="19" t="n">
        <f aca="false">IF(Z12=0,0,MAX(0,MIN(Z12,Parámetros!$G$20)-Parámetros!$F$20)*Parámetros!$E$20)</f>
        <v>10886.7276</v>
      </c>
      <c r="AC12" s="19" t="n">
        <f aca="false">IF(Z12=0,0,MAX(0,MIN(Z12,Parámetros!$G$21)-Parámetros!$F$21)*Parámetros!$E$21)</f>
        <v>0</v>
      </c>
      <c r="AD12" s="19" t="n">
        <f aca="false">IF(Z12=0,0,MAX(0,MIN(Z12,Parámetros!$G$22)-Parámetros!$F$22)*Parámetros!$E$22)</f>
        <v>0</v>
      </c>
      <c r="AE12" s="19" t="n">
        <f aca="false">IF(Z12=0,0,MAX(0,MIN(Z12,Parámetros!$G$23)-Parámetros!$F$23)*Parámetros!$E$23)</f>
        <v>0</v>
      </c>
      <c r="AF12" s="36" t="n">
        <f aca="false">SUM(AA12:AE12)</f>
        <v>13086.7276</v>
      </c>
      <c r="AG12" s="45" t="n">
        <f aca="false">IF(AM12&lt;=0,"-",INDEX(TR_TASA,MATCH(AM12,TR_DESDE,1)))</f>
        <v>0.14</v>
      </c>
      <c r="AH12" s="44" t="n">
        <f aca="false">IF($F12="Cese",1,IF($F12="Activo",INDEX(DIV_N,7),0))</f>
        <v>8</v>
      </c>
      <c r="AI12" s="44" t="n">
        <f aca="false">IF($F12="Cese",6,IF($F12="Activo",INDEX(DIV_HASTA,7),0))</f>
        <v>4</v>
      </c>
      <c r="AJ12" s="19" t="n">
        <f aca="false">IF(OR($F12="Activo",$F12="Cese"),SUMIFS(AV6:AV11,D6:D11,"&lt;="&amp;AI12),0)</f>
        <v>3661.31</v>
      </c>
      <c r="AK12" s="19" t="n">
        <f aca="false">IF(OR($F12="Activo",$F12="Cese"),MAX(0,(AF12-AJ12)/AH12),0)</f>
        <v>1178.1772</v>
      </c>
      <c r="AL12" s="19" t="n">
        <f aca="false">IF(OR($F12="Activo",$F12="Cese"),K12+IF(PROY_BON="Sí",0,J12),0)</f>
        <v>0</v>
      </c>
      <c r="AM12" s="19" t="n">
        <f aca="false">IF(AL12&gt;0,MAX(0,X12+AL12-Y12),Z12)</f>
        <v>105262.34</v>
      </c>
      <c r="AN12" s="19" t="n">
        <f aca="false">SUMPRODUCT((AM12&gt;TR_DESDE)*(AM12-TR_DESDE)*TR_INC)</f>
        <v>13086.7276</v>
      </c>
      <c r="AO12" s="19" t="n">
        <f aca="false">IF(AL12&gt;0,MAX(0,AN12-IF($F12="Cese",MAX(AF12,AJ12),AF12)),0)</f>
        <v>0</v>
      </c>
      <c r="AP12" s="46" t="n">
        <f aca="false">IF(OR($F12="Activo",$F12="Cese"),ROUND(AK12+AO12,2),0)</f>
        <v>1178.18</v>
      </c>
      <c r="AQ12" s="19" t="n">
        <f aca="false">IF($F12="Cese",MAX(0,AJ12-AN12),0)</f>
        <v>0</v>
      </c>
      <c r="AR12" s="19" t="n">
        <f aca="false">IF($B12="","",IF(COUNTIFS(RP_COD,$B12,'Retenciones Planilla'!$I$6:$I$105,"&lt;&gt;")=0,"",SUMIFS('Retenciones Planilla'!$I$6:$I$105,RP_COD,$B12)))</f>
        <v>1178.18</v>
      </c>
      <c r="AS12" s="19" t="n">
        <f aca="false">IF(AR12="","",AR12-AP12)</f>
        <v>0</v>
      </c>
      <c r="AT12" s="23" t="str">
        <f aca="false">IF($B12="","",IF(NOT(OR($F12="Activo",$F12="Cese")),IF(N(AR12)=0,"—","Revisar: sin vínculo"),IF(AR12="",IF(AP12=0,"No corresponde","Sin dato planilla"),IF(ABS(AS12)&lt;=TOL,"OK",IF(AS12&gt;0,"Retuvo de más","Retuvo de menos")))))</f>
        <v>OK</v>
      </c>
      <c r="AU12" s="19" t="n">
        <f aca="false">IF(AND(BASE_RET="Planilla (si existe)",AR12&lt;&gt;""),AR12,AP12)</f>
        <v>1178.18</v>
      </c>
      <c r="AV12" s="19" t="n">
        <f aca="false">AU12+N12</f>
        <v>1178.18</v>
      </c>
    </row>
    <row r="13" customFormat="false" ht="15" hidden="false" customHeight="false" outlineLevel="0" collapsed="false">
      <c r="A13" s="43" t="n">
        <v>1</v>
      </c>
      <c r="B13" s="35" t="str">
        <f aca="false">IF(Trabajadores!$B$6="","",Trabajadores!$B$6)</f>
        <v>EJ-001</v>
      </c>
      <c r="C13" s="35" t="str">
        <f aca="false">IF($B13="","",Trabajadores!$D$6)</f>
        <v>PÉREZ GARCÍA, ANA (EJEMPLO)</v>
      </c>
      <c r="D13" s="43" t="n">
        <v>8</v>
      </c>
      <c r="E13" s="23" t="s">
        <v>305</v>
      </c>
      <c r="F13" s="23" t="str">
        <f aca="false">IF($B13="","",IF(OR(8&lt;Trabajadores!$M$6,8&gt;Trabajadores!$N$6),"No vinculado",IF(AND(8=Trabajadores!$N$6,Trabajadores!$O$6="Sí"),"Cese","Activo")))</f>
        <v>Activo</v>
      </c>
      <c r="G13" s="19" t="n">
        <f aca="false">IF($B13="",0,SUMIFS(Ingresos!$V$6:$V$1505,ING_COD,$B13,ING_CLASE,"ORD"))</f>
        <v>9528.5</v>
      </c>
      <c r="H13" s="19" t="n">
        <f aca="false">IF($B13="",0,SUMIFS(Ingresos!$V$6:$V$1505,ING_COD,$B13,ING_CLASE,"ORD",ING_COMP,"Sí"))</f>
        <v>9113</v>
      </c>
      <c r="I13" s="19" t="n">
        <f aca="false">IF($B13="",0,SUMIFS(Ingresos!$V$6:$V$1505,ING_COD,$B13,ING_CLASE,"GRA"))</f>
        <v>0</v>
      </c>
      <c r="J13" s="19" t="n">
        <f aca="false">IF($B13="",0,SUMIFS(Ingresos!$V$6:$V$1505,ING_COD,$B13,ING_CLASE,"BON"))</f>
        <v>0</v>
      </c>
      <c r="K13" s="19" t="n">
        <f aca="false">IF($B13="",0,SUMIFS(Ingresos!$V$6:$V$1505,ING_COD,$B13,ING_CLASE,"EXT"))</f>
        <v>0</v>
      </c>
      <c r="L13" s="19" t="n">
        <f aca="false">IF($B13="",0,SUMIFS(Ingresos!$V$6:$V$1505,ING_COD,$B13,ING_CLASE,"OTO"))</f>
        <v>0</v>
      </c>
      <c r="M13" s="19" t="n">
        <f aca="false">IF($B13="",0,SUMIFS(Ingresos!$V$6:$V$1505,ING_COD,$B13,ING_CLASE,"OTX"))</f>
        <v>0</v>
      </c>
      <c r="N13" s="19" t="n">
        <f aca="false">IF($B13="",0,SUMIFS(Ingresos!$V$6:$V$1505,ING_COD,$B13,ING_CLASE,"RETO"))</f>
        <v>0</v>
      </c>
      <c r="O13" s="19" t="n">
        <f aca="false">IF($B13="",0,SUMIFS(Ingresos!$V$6:$V$1505,ING_COD,$B13,ING_CLASE,"INA"))</f>
        <v>300</v>
      </c>
      <c r="P13" s="19" t="n">
        <f aca="false">G13+I13+J13+K13+L13+M13</f>
        <v>9528.5</v>
      </c>
      <c r="Q13" s="44" t="n">
        <f aca="false">IF($F13="Activo",5,IF($F13="Cese",1,0))</f>
        <v>5</v>
      </c>
      <c r="R13" s="19" t="n">
        <f aca="false">G13*Q13</f>
        <v>47642.5</v>
      </c>
      <c r="S13" s="19" t="n">
        <f aca="false">IF($F13="Activo",SUMIFS(I13:I17,$D13:$D17,"&lt;="&amp;Trabajadores!$N$6)+IF(PROY_BON="Sí",SUMIFS(J13:J17,$D13:$D17,"&lt;="&amp;Trabajadores!$N$6),0),IF($F13="Cese",I13+IF(PROY_BON="Sí",J13,0),0))</f>
        <v>9933.17</v>
      </c>
      <c r="T13" s="19" t="n">
        <f aca="false">IF(OR($F13&lt;&gt;"Activo",Trabajadores!$I$6="No"),0,IF(I17=0,H13*(1+IF(PROY_BON="Sí",Trabajadores!$P$6,0))*Trabajadores!$S$6/6*(Trabajadores!$N$6&gt;=12),0))</f>
        <v>0</v>
      </c>
      <c r="U13" s="19" t="n">
        <f aca="false">IF($F13="Activo",IF(Trabajadores!$J$6="Sí",L13*5,L13),IF($F13="Cese",L13,0))</f>
        <v>0</v>
      </c>
      <c r="V13" s="19" t="n">
        <f aca="false">IF(OR($F13="Activo",$F13="Cese"),M13,0)</f>
        <v>0</v>
      </c>
      <c r="W13" s="19" t="n">
        <f aca="false">IF(OR($F13="Activo",$F13="Cese"),SUM(P6:P12),0)</f>
        <v>88264.17</v>
      </c>
      <c r="X13" s="36" t="n">
        <f aca="false">IF(OR($F13="Activo",$F13="Cese"),R13+S13+T13+U13+V13+W13,0)</f>
        <v>145839.84</v>
      </c>
      <c r="Y13" s="19" t="n">
        <f aca="false">IF(OR($F13="Activo",$F13="Cese"),DED_FIJA,0)</f>
        <v>38500</v>
      </c>
      <c r="Z13" s="36" t="n">
        <f aca="false">MAX(0,X13-Y13)</f>
        <v>107339.84</v>
      </c>
      <c r="AA13" s="19" t="n">
        <f aca="false">IF(Z13=0,0,MAX(0,MIN(Z13,Parámetros!$G$19)-Parámetros!$F$19)*Parámetros!$E$19)</f>
        <v>2200</v>
      </c>
      <c r="AB13" s="19" t="n">
        <f aca="false">IF(Z13=0,0,MAX(0,MIN(Z13,Parámetros!$G$20)-Parámetros!$F$20)*Parámetros!$E$20)</f>
        <v>11177.5776</v>
      </c>
      <c r="AC13" s="19" t="n">
        <f aca="false">IF(Z13=0,0,MAX(0,MIN(Z13,Parámetros!$G$21)-Parámetros!$F$21)*Parámetros!$E$21)</f>
        <v>0</v>
      </c>
      <c r="AD13" s="19" t="n">
        <f aca="false">IF(Z13=0,0,MAX(0,MIN(Z13,Parámetros!$G$22)-Parámetros!$F$22)*Parámetros!$E$22)</f>
        <v>0</v>
      </c>
      <c r="AE13" s="19" t="n">
        <f aca="false">IF(Z13=0,0,MAX(0,MIN(Z13,Parámetros!$G$23)-Parámetros!$F$23)*Parámetros!$E$23)</f>
        <v>0</v>
      </c>
      <c r="AF13" s="36" t="n">
        <f aca="false">SUM(AA13:AE13)</f>
        <v>13377.5776</v>
      </c>
      <c r="AG13" s="45" t="n">
        <f aca="false">IF(AM13&lt;=0,"-",INDEX(TR_TASA,MATCH(AM13,TR_DESDE,1)))</f>
        <v>0.14</v>
      </c>
      <c r="AH13" s="44" t="n">
        <f aca="false">IF($F13="Cese",1,IF($F13="Activo",INDEX(DIV_N,8),0))</f>
        <v>5</v>
      </c>
      <c r="AI13" s="44" t="n">
        <f aca="false">IF($F13="Cese",7,IF($F13="Activo",INDEX(DIV_HASTA,8),0))</f>
        <v>7</v>
      </c>
      <c r="AJ13" s="19" t="n">
        <f aca="false">IF(OR($F13="Activo",$F13="Cese"),SUMIFS(AV6:AV12,D6:D12,"&lt;="&amp;AI13),0)</f>
        <v>7479.35</v>
      </c>
      <c r="AK13" s="19" t="n">
        <f aca="false">IF(OR($F13="Activo",$F13="Cese"),MAX(0,(AF13-AJ13)/AH13),0)</f>
        <v>1179.64552</v>
      </c>
      <c r="AL13" s="19" t="n">
        <f aca="false">IF(OR($F13="Activo",$F13="Cese"),K13+IF(PROY_BON="Sí",0,J13),0)</f>
        <v>0</v>
      </c>
      <c r="AM13" s="19" t="n">
        <f aca="false">IF(AL13&gt;0,MAX(0,X13+AL13-Y13),Z13)</f>
        <v>107339.84</v>
      </c>
      <c r="AN13" s="19" t="n">
        <f aca="false">SUMPRODUCT((AM13&gt;TR_DESDE)*(AM13-TR_DESDE)*TR_INC)</f>
        <v>13377.5776</v>
      </c>
      <c r="AO13" s="19" t="n">
        <f aca="false">IF(AL13&gt;0,MAX(0,AN13-IF($F13="Cese",MAX(AF13,AJ13),AF13)),0)</f>
        <v>0</v>
      </c>
      <c r="AP13" s="46" t="n">
        <f aca="false">IF(OR($F13="Activo",$F13="Cese"),ROUND(AK13+AO13,2),0)</f>
        <v>1179.65</v>
      </c>
      <c r="AQ13" s="19" t="n">
        <f aca="false">IF($F13="Cese",MAX(0,AJ13-AN13),0)</f>
        <v>0</v>
      </c>
      <c r="AR13" s="19" t="n">
        <f aca="false">IF($B13="","",IF(COUNTIFS(RP_COD,$B13,'Retenciones Planilla'!$J$6:$J$105,"&lt;&gt;")=0,"",SUMIFS('Retenciones Planilla'!$J$6:$J$105,RP_COD,$B13)))</f>
        <v>1179.65</v>
      </c>
      <c r="AS13" s="19" t="n">
        <f aca="false">IF(AR13="","",AR13-AP13)</f>
        <v>0</v>
      </c>
      <c r="AT13" s="23" t="str">
        <f aca="false">IF($B13="","",IF(NOT(OR($F13="Activo",$F13="Cese")),IF(N(AR13)=0,"—","Revisar: sin vínculo"),IF(AR13="",IF(AP13=0,"No corresponde","Sin dato planilla"),IF(ABS(AS13)&lt;=TOL,"OK",IF(AS13&gt;0,"Retuvo de más","Retuvo de menos")))))</f>
        <v>OK</v>
      </c>
      <c r="AU13" s="19" t="n">
        <f aca="false">IF(AND(BASE_RET="Planilla (si existe)",AR13&lt;&gt;""),AR13,AP13)</f>
        <v>1179.65</v>
      </c>
      <c r="AV13" s="19" t="n">
        <f aca="false">AU13+N13</f>
        <v>1179.65</v>
      </c>
    </row>
    <row r="14" customFormat="false" ht="15" hidden="false" customHeight="false" outlineLevel="0" collapsed="false">
      <c r="A14" s="43" t="n">
        <v>1</v>
      </c>
      <c r="B14" s="35" t="str">
        <f aca="false">IF(Trabajadores!$B$6="","",Trabajadores!$B$6)</f>
        <v>EJ-001</v>
      </c>
      <c r="C14" s="35" t="str">
        <f aca="false">IF($B14="","",Trabajadores!$D$6)</f>
        <v>PÉREZ GARCÍA, ANA (EJEMPLO)</v>
      </c>
      <c r="D14" s="43" t="n">
        <v>9</v>
      </c>
      <c r="E14" s="23" t="s">
        <v>306</v>
      </c>
      <c r="F14" s="23" t="str">
        <f aca="false">IF($B14="","",IF(OR(9&lt;Trabajadores!$M$6,9&gt;Trabajadores!$N$6),"No vinculado",IF(AND(9=Trabajadores!$N$6,Trabajadores!$O$6="Sí"),"Cese","Activo")))</f>
        <v>Activo</v>
      </c>
      <c r="G14" s="19" t="n">
        <f aca="false">IF($B14="",0,SUMIFS(Ingresos!$W$6:$W$1505,ING_COD,$B14,ING_CLASE,"ORD"))</f>
        <v>9113</v>
      </c>
      <c r="H14" s="19" t="n">
        <f aca="false">IF($B14="",0,SUMIFS(Ingresos!$W$6:$W$1505,ING_COD,$B14,ING_CLASE,"ORD",ING_COMP,"Sí"))</f>
        <v>9113</v>
      </c>
      <c r="I14" s="19" t="n">
        <f aca="false">IF($B14="",0,SUMIFS(Ingresos!$W$6:$W$1505,ING_COD,$B14,ING_CLASE,"GRA"))</f>
        <v>0</v>
      </c>
      <c r="J14" s="19" t="n">
        <f aca="false">IF($B14="",0,SUMIFS(Ingresos!$W$6:$W$1505,ING_COD,$B14,ING_CLASE,"BON"))</f>
        <v>0</v>
      </c>
      <c r="K14" s="19" t="n">
        <f aca="false">IF($B14="",0,SUMIFS(Ingresos!$W$6:$W$1505,ING_COD,$B14,ING_CLASE,"EXT"))</f>
        <v>1200</v>
      </c>
      <c r="L14" s="19" t="n">
        <f aca="false">IF($B14="",0,SUMIFS(Ingresos!$W$6:$W$1505,ING_COD,$B14,ING_CLASE,"OTO"))</f>
        <v>0</v>
      </c>
      <c r="M14" s="19" t="n">
        <f aca="false">IF($B14="",0,SUMIFS(Ingresos!$W$6:$W$1505,ING_COD,$B14,ING_CLASE,"OTX"))</f>
        <v>0</v>
      </c>
      <c r="N14" s="19" t="n">
        <f aca="false">IF($B14="",0,SUMIFS(Ingresos!$W$6:$W$1505,ING_COD,$B14,ING_CLASE,"RETO"))</f>
        <v>0</v>
      </c>
      <c r="O14" s="19" t="n">
        <f aca="false">IF($B14="",0,SUMIFS(Ingresos!$W$6:$W$1505,ING_COD,$B14,ING_CLASE,"INA"))</f>
        <v>300</v>
      </c>
      <c r="P14" s="19" t="n">
        <f aca="false">G14+I14+J14+K14+L14+M14</f>
        <v>10313</v>
      </c>
      <c r="Q14" s="44" t="n">
        <f aca="false">IF($F14="Activo",4,IF($F14="Cese",1,0))</f>
        <v>4</v>
      </c>
      <c r="R14" s="19" t="n">
        <f aca="false">G14*Q14</f>
        <v>36452</v>
      </c>
      <c r="S14" s="19" t="n">
        <f aca="false">IF($F14="Activo",SUMIFS(I14:I17,$D14:$D17,"&lt;="&amp;Trabajadores!$N$6)+IF(PROY_BON="Sí",SUMIFS(J14:J17,$D14:$D17,"&lt;="&amp;Trabajadores!$N$6),0),IF($F14="Cese",I14+IF(PROY_BON="Sí",J14,0),0))</f>
        <v>9933.17</v>
      </c>
      <c r="T14" s="19" t="n">
        <f aca="false">IF(OR($F14&lt;&gt;"Activo",Trabajadores!$I$6="No"),0,IF(I17=0,H14*(1+IF(PROY_BON="Sí",Trabajadores!$P$6,0))*Trabajadores!$S$6/6*(Trabajadores!$N$6&gt;=12),0))</f>
        <v>0</v>
      </c>
      <c r="U14" s="19" t="n">
        <f aca="false">IF($F14="Activo",IF(Trabajadores!$J$6="Sí",L14*4,L14),IF($F14="Cese",L14,0))</f>
        <v>0</v>
      </c>
      <c r="V14" s="19" t="n">
        <f aca="false">IF(OR($F14="Activo",$F14="Cese"),M14,0)</f>
        <v>0</v>
      </c>
      <c r="W14" s="19" t="n">
        <f aca="false">IF(OR($F14="Activo",$F14="Cese"),SUM(P6:P13),0)</f>
        <v>97792.67</v>
      </c>
      <c r="X14" s="36" t="n">
        <f aca="false">IF(OR($F14="Activo",$F14="Cese"),R14+S14+T14+U14+V14+W14,0)</f>
        <v>144177.84</v>
      </c>
      <c r="Y14" s="19" t="n">
        <f aca="false">IF(OR($F14="Activo",$F14="Cese"),DED_FIJA,0)</f>
        <v>38500</v>
      </c>
      <c r="Z14" s="36" t="n">
        <f aca="false">MAX(0,X14-Y14)</f>
        <v>105677.84</v>
      </c>
      <c r="AA14" s="19" t="n">
        <f aca="false">IF(Z14=0,0,MAX(0,MIN(Z14,Parámetros!$G$19)-Parámetros!$F$19)*Parámetros!$E$19)</f>
        <v>2200</v>
      </c>
      <c r="AB14" s="19" t="n">
        <f aca="false">IF(Z14=0,0,MAX(0,MIN(Z14,Parámetros!$G$20)-Parámetros!$F$20)*Parámetros!$E$20)</f>
        <v>10944.8976</v>
      </c>
      <c r="AC14" s="19" t="n">
        <f aca="false">IF(Z14=0,0,MAX(0,MIN(Z14,Parámetros!$G$21)-Parámetros!$F$21)*Parámetros!$E$21)</f>
        <v>0</v>
      </c>
      <c r="AD14" s="19" t="n">
        <f aca="false">IF(Z14=0,0,MAX(0,MIN(Z14,Parámetros!$G$22)-Parámetros!$F$22)*Parámetros!$E$22)</f>
        <v>0</v>
      </c>
      <c r="AE14" s="19" t="n">
        <f aca="false">IF(Z14=0,0,MAX(0,MIN(Z14,Parámetros!$G$23)-Parámetros!$F$23)*Parámetros!$E$23)</f>
        <v>0</v>
      </c>
      <c r="AF14" s="36" t="n">
        <f aca="false">SUM(AA14:AE14)</f>
        <v>13144.8976</v>
      </c>
      <c r="AG14" s="45" t="n">
        <f aca="false">IF(AM14&lt;=0,"-",INDEX(TR_TASA,MATCH(AM14,TR_DESDE,1)))</f>
        <v>0.14</v>
      </c>
      <c r="AH14" s="44" t="n">
        <f aca="false">IF($F14="Cese",1,IF($F14="Activo",INDEX(DIV_N,9),0))</f>
        <v>4</v>
      </c>
      <c r="AI14" s="44" t="n">
        <f aca="false">IF($F14="Cese",8,IF($F14="Activo",INDEX(DIV_HASTA,9),0))</f>
        <v>8</v>
      </c>
      <c r="AJ14" s="19" t="n">
        <f aca="false">IF(OR($F14="Activo",$F14="Cese"),SUMIFS(AV6:AV13,D6:D13,"&lt;="&amp;AI14),0)</f>
        <v>8659</v>
      </c>
      <c r="AK14" s="19" t="n">
        <f aca="false">IF(OR($F14="Activo",$F14="Cese"),MAX(0,(AF14-AJ14)/AH14),0)</f>
        <v>1121.4744</v>
      </c>
      <c r="AL14" s="19" t="n">
        <f aca="false">IF(OR($F14="Activo",$F14="Cese"),K14+IF(PROY_BON="Sí",0,J14),0)</f>
        <v>1200</v>
      </c>
      <c r="AM14" s="19" t="n">
        <f aca="false">IF(AL14&gt;0,MAX(0,X14+AL14-Y14),Z14)</f>
        <v>106877.84</v>
      </c>
      <c r="AN14" s="19" t="n">
        <f aca="false">SUMPRODUCT((AM14&gt;TR_DESDE)*(AM14-TR_DESDE)*TR_INC)</f>
        <v>13312.8976</v>
      </c>
      <c r="AO14" s="19" t="n">
        <f aca="false">IF(AL14&gt;0,MAX(0,AN14-IF($F14="Cese",MAX(AF14,AJ14),AF14)),0)</f>
        <v>168</v>
      </c>
      <c r="AP14" s="46" t="n">
        <f aca="false">IF(OR($F14="Activo",$F14="Cese"),ROUND(AK14+AO14,2),0)</f>
        <v>1289.47</v>
      </c>
      <c r="AQ14" s="19" t="n">
        <f aca="false">IF($F14="Cese",MAX(0,AJ14-AN14),0)</f>
        <v>0</v>
      </c>
      <c r="AR14" s="19" t="n">
        <f aca="false">IF($B14="","",IF(COUNTIFS(RP_COD,$B14,'Retenciones Planilla'!$K$6:$K$105,"&lt;&gt;")=0,"",SUMIFS('Retenciones Planilla'!$K$6:$K$105,RP_COD,$B14)))</f>
        <v>1289.47</v>
      </c>
      <c r="AS14" s="19" t="n">
        <f aca="false">IF(AR14="","",AR14-AP14)</f>
        <v>0</v>
      </c>
      <c r="AT14" s="23" t="str">
        <f aca="false">IF($B14="","",IF(NOT(OR($F14="Activo",$F14="Cese")),IF(N(AR14)=0,"—","Revisar: sin vínculo"),IF(AR14="",IF(AP14=0,"No corresponde","Sin dato planilla"),IF(ABS(AS14)&lt;=TOL,"OK",IF(AS14&gt;0,"Retuvo de más","Retuvo de menos")))))</f>
        <v>OK</v>
      </c>
      <c r="AU14" s="19" t="n">
        <f aca="false">IF(AND(BASE_RET="Planilla (si existe)",AR14&lt;&gt;""),AR14,AP14)</f>
        <v>1289.47</v>
      </c>
      <c r="AV14" s="19" t="n">
        <f aca="false">AU14+N14</f>
        <v>1289.47</v>
      </c>
    </row>
    <row r="15" customFormat="false" ht="15" hidden="false" customHeight="false" outlineLevel="0" collapsed="false">
      <c r="A15" s="43" t="n">
        <v>1</v>
      </c>
      <c r="B15" s="35" t="str">
        <f aca="false">IF(Trabajadores!$B$6="","",Trabajadores!$B$6)</f>
        <v>EJ-001</v>
      </c>
      <c r="C15" s="35" t="str">
        <f aca="false">IF($B15="","",Trabajadores!$D$6)</f>
        <v>PÉREZ GARCÍA, ANA (EJEMPLO)</v>
      </c>
      <c r="D15" s="43" t="n">
        <v>10</v>
      </c>
      <c r="E15" s="23" t="s">
        <v>307</v>
      </c>
      <c r="F15" s="23" t="str">
        <f aca="false">IF($B15="","",IF(OR(10&lt;Trabajadores!$M$6,10&gt;Trabajadores!$N$6),"No vinculado",IF(AND(10=Trabajadores!$N$6,Trabajadores!$O$6="Sí"),"Cese","Activo")))</f>
        <v>Activo</v>
      </c>
      <c r="G15" s="19" t="n">
        <f aca="false">IF($B15="",0,SUMIFS(Ingresos!$X$6:$X$1505,ING_COD,$B15,ING_CLASE,"ORD"))</f>
        <v>9113</v>
      </c>
      <c r="H15" s="19" t="n">
        <f aca="false">IF($B15="",0,SUMIFS(Ingresos!$X$6:$X$1505,ING_COD,$B15,ING_CLASE,"ORD",ING_COMP,"Sí"))</f>
        <v>9113</v>
      </c>
      <c r="I15" s="19" t="n">
        <f aca="false">IF($B15="",0,SUMIFS(Ingresos!$X$6:$X$1505,ING_COD,$B15,ING_CLASE,"GRA"))</f>
        <v>0</v>
      </c>
      <c r="J15" s="19" t="n">
        <f aca="false">IF($B15="",0,SUMIFS(Ingresos!$X$6:$X$1505,ING_COD,$B15,ING_CLASE,"BON"))</f>
        <v>0</v>
      </c>
      <c r="K15" s="19" t="n">
        <f aca="false">IF($B15="",0,SUMIFS(Ingresos!$X$6:$X$1505,ING_COD,$B15,ING_CLASE,"EXT"))</f>
        <v>0</v>
      </c>
      <c r="L15" s="19" t="n">
        <f aca="false">IF($B15="",0,SUMIFS(Ingresos!$X$6:$X$1505,ING_COD,$B15,ING_CLASE,"OTO"))</f>
        <v>0</v>
      </c>
      <c r="M15" s="19" t="n">
        <f aca="false">IF($B15="",0,SUMIFS(Ingresos!$X$6:$X$1505,ING_COD,$B15,ING_CLASE,"OTX"))</f>
        <v>0</v>
      </c>
      <c r="N15" s="19" t="n">
        <f aca="false">IF($B15="",0,SUMIFS(Ingresos!$X$6:$X$1505,ING_COD,$B15,ING_CLASE,"RETO"))</f>
        <v>0</v>
      </c>
      <c r="O15" s="19" t="n">
        <f aca="false">IF($B15="",0,SUMIFS(Ingresos!$X$6:$X$1505,ING_COD,$B15,ING_CLASE,"INA"))</f>
        <v>300</v>
      </c>
      <c r="P15" s="19" t="n">
        <f aca="false">G15+I15+J15+K15+L15+M15</f>
        <v>9113</v>
      </c>
      <c r="Q15" s="44" t="n">
        <f aca="false">IF($F15="Activo",3,IF($F15="Cese",1,0))</f>
        <v>3</v>
      </c>
      <c r="R15" s="19" t="n">
        <f aca="false">G15*Q15</f>
        <v>27339</v>
      </c>
      <c r="S15" s="19" t="n">
        <f aca="false">IF($F15="Activo",SUMIFS(I15:I17,$D15:$D17,"&lt;="&amp;Trabajadores!$N$6)+IF(PROY_BON="Sí",SUMIFS(J15:J17,$D15:$D17,"&lt;="&amp;Trabajadores!$N$6),0),IF($F15="Cese",I15+IF(PROY_BON="Sí",J15,0),0))</f>
        <v>9933.17</v>
      </c>
      <c r="T15" s="19" t="n">
        <f aca="false">IF(OR($F15&lt;&gt;"Activo",Trabajadores!$I$6="No"),0,IF(I17=0,H15*(1+IF(PROY_BON="Sí",Trabajadores!$P$6,0))*Trabajadores!$S$6/6*(Trabajadores!$N$6&gt;=12),0))</f>
        <v>0</v>
      </c>
      <c r="U15" s="19" t="n">
        <f aca="false">IF($F15="Activo",IF(Trabajadores!$J$6="Sí",L15*3,L15),IF($F15="Cese",L15,0))</f>
        <v>0</v>
      </c>
      <c r="V15" s="19" t="n">
        <f aca="false">IF(OR($F15="Activo",$F15="Cese"),M15,0)</f>
        <v>0</v>
      </c>
      <c r="W15" s="19" t="n">
        <f aca="false">IF(OR($F15="Activo",$F15="Cese"),SUM(P6:P14),0)</f>
        <v>108105.67</v>
      </c>
      <c r="X15" s="36" t="n">
        <f aca="false">IF(OR($F15="Activo",$F15="Cese"),R15+S15+T15+U15+V15+W15,0)</f>
        <v>145377.84</v>
      </c>
      <c r="Y15" s="19" t="n">
        <f aca="false">IF(OR($F15="Activo",$F15="Cese"),DED_FIJA,0)</f>
        <v>38500</v>
      </c>
      <c r="Z15" s="36" t="n">
        <f aca="false">MAX(0,X15-Y15)</f>
        <v>106877.84</v>
      </c>
      <c r="AA15" s="19" t="n">
        <f aca="false">IF(Z15=0,0,MAX(0,MIN(Z15,Parámetros!$G$19)-Parámetros!$F$19)*Parámetros!$E$19)</f>
        <v>2200</v>
      </c>
      <c r="AB15" s="19" t="n">
        <f aca="false">IF(Z15=0,0,MAX(0,MIN(Z15,Parámetros!$G$20)-Parámetros!$F$20)*Parámetros!$E$20)</f>
        <v>11112.8976</v>
      </c>
      <c r="AC15" s="19" t="n">
        <f aca="false">IF(Z15=0,0,MAX(0,MIN(Z15,Parámetros!$G$21)-Parámetros!$F$21)*Parámetros!$E$21)</f>
        <v>0</v>
      </c>
      <c r="AD15" s="19" t="n">
        <f aca="false">IF(Z15=0,0,MAX(0,MIN(Z15,Parámetros!$G$22)-Parámetros!$F$22)*Parámetros!$E$22)</f>
        <v>0</v>
      </c>
      <c r="AE15" s="19" t="n">
        <f aca="false">IF(Z15=0,0,MAX(0,MIN(Z15,Parámetros!$G$23)-Parámetros!$F$23)*Parámetros!$E$23)</f>
        <v>0</v>
      </c>
      <c r="AF15" s="36" t="n">
        <f aca="false">SUM(AA15:AE15)</f>
        <v>13312.8976</v>
      </c>
      <c r="AG15" s="45" t="n">
        <f aca="false">IF(AM15&lt;=0,"-",INDEX(TR_TASA,MATCH(AM15,TR_DESDE,1)))</f>
        <v>0.14</v>
      </c>
      <c r="AH15" s="44" t="n">
        <f aca="false">IF($F15="Cese",1,IF($F15="Activo",INDEX(DIV_N,10),0))</f>
        <v>4</v>
      </c>
      <c r="AI15" s="44" t="n">
        <f aca="false">IF($F15="Cese",9,IF($F15="Activo",INDEX(DIV_HASTA,10),0))</f>
        <v>8</v>
      </c>
      <c r="AJ15" s="19" t="n">
        <f aca="false">IF(OR($F15="Activo",$F15="Cese"),SUMIFS(AV6:AV14,D6:D14,"&lt;="&amp;AI15),0)</f>
        <v>8659</v>
      </c>
      <c r="AK15" s="19" t="n">
        <f aca="false">IF(OR($F15="Activo",$F15="Cese"),MAX(0,(AF15-AJ15)/AH15),0)</f>
        <v>1163.4744</v>
      </c>
      <c r="AL15" s="19" t="n">
        <f aca="false">IF(OR($F15="Activo",$F15="Cese"),K15+IF(PROY_BON="Sí",0,J15),0)</f>
        <v>0</v>
      </c>
      <c r="AM15" s="19" t="n">
        <f aca="false">IF(AL15&gt;0,MAX(0,X15+AL15-Y15),Z15)</f>
        <v>106877.84</v>
      </c>
      <c r="AN15" s="19" t="n">
        <f aca="false">SUMPRODUCT((AM15&gt;TR_DESDE)*(AM15-TR_DESDE)*TR_INC)</f>
        <v>13312.8976</v>
      </c>
      <c r="AO15" s="19" t="n">
        <f aca="false">IF(AL15&gt;0,MAX(0,AN15-IF($F15="Cese",MAX(AF15,AJ15),AF15)),0)</f>
        <v>0</v>
      </c>
      <c r="AP15" s="46" t="n">
        <f aca="false">IF(OR($F15="Activo",$F15="Cese"),ROUND(AK15+AO15,2),0)</f>
        <v>1163.47</v>
      </c>
      <c r="AQ15" s="19" t="n">
        <f aca="false">IF($F15="Cese",MAX(0,AJ15-AN15),0)</f>
        <v>0</v>
      </c>
      <c r="AR15" s="19" t="str">
        <f aca="false">IF($B15="","",IF(COUNTIFS(RP_COD,$B15,'Retenciones Planilla'!$L$6:$L$105,"&lt;&gt;")=0,"",SUMIFS('Retenciones Planilla'!$L$6:$L$105,RP_COD,$B15)))</f>
        <v/>
      </c>
      <c r="AS15" s="19" t="str">
        <f aca="false">IF(AR15="","",AR15-AP15)</f>
        <v/>
      </c>
      <c r="AT15" s="23" t="str">
        <f aca="false">IF($B15="","",IF(NOT(OR($F15="Activo",$F15="Cese")),IF(N(AR15)=0,"—","Revisar: sin vínculo"),IF(AR15="",IF(AP15=0,"No corresponde","Sin dato planilla"),IF(ABS(AS15)&lt;=TOL,"OK",IF(AS15&gt;0,"Retuvo de más","Retuvo de menos")))))</f>
        <v>Sin dato planilla</v>
      </c>
      <c r="AU15" s="19" t="n">
        <f aca="false">IF(AND(BASE_RET="Planilla (si existe)",AR15&lt;&gt;""),AR15,AP15)</f>
        <v>1163.47</v>
      </c>
      <c r="AV15" s="19" t="n">
        <f aca="false">AU15+N15</f>
        <v>1163.47</v>
      </c>
    </row>
    <row r="16" customFormat="false" ht="15" hidden="false" customHeight="false" outlineLevel="0" collapsed="false">
      <c r="A16" s="43" t="n">
        <v>1</v>
      </c>
      <c r="B16" s="35" t="str">
        <f aca="false">IF(Trabajadores!$B$6="","",Trabajadores!$B$6)</f>
        <v>EJ-001</v>
      </c>
      <c r="C16" s="35" t="str">
        <f aca="false">IF($B16="","",Trabajadores!$D$6)</f>
        <v>PÉREZ GARCÍA, ANA (EJEMPLO)</v>
      </c>
      <c r="D16" s="43" t="n">
        <v>11</v>
      </c>
      <c r="E16" s="23" t="s">
        <v>308</v>
      </c>
      <c r="F16" s="23" t="str">
        <f aca="false">IF($B16="","",IF(OR(11&lt;Trabajadores!$M$6,11&gt;Trabajadores!$N$6),"No vinculado",IF(AND(11=Trabajadores!$N$6,Trabajadores!$O$6="Sí"),"Cese","Activo")))</f>
        <v>Activo</v>
      </c>
      <c r="G16" s="19" t="n">
        <f aca="false">IF($B16="",0,SUMIFS(Ingresos!$Y$6:$Y$1505,ING_COD,$B16,ING_CLASE,"ORD"))</f>
        <v>9113</v>
      </c>
      <c r="H16" s="19" t="n">
        <f aca="false">IF($B16="",0,SUMIFS(Ingresos!$Y$6:$Y$1505,ING_COD,$B16,ING_CLASE,"ORD",ING_COMP,"Sí"))</f>
        <v>9113</v>
      </c>
      <c r="I16" s="19" t="n">
        <f aca="false">IF($B16="",0,SUMIFS(Ingresos!$Y$6:$Y$1505,ING_COD,$B16,ING_CLASE,"GRA"))</f>
        <v>0</v>
      </c>
      <c r="J16" s="19" t="n">
        <f aca="false">IF($B16="",0,SUMIFS(Ingresos!$Y$6:$Y$1505,ING_COD,$B16,ING_CLASE,"BON"))</f>
        <v>0</v>
      </c>
      <c r="K16" s="19" t="n">
        <f aca="false">IF($B16="",0,SUMIFS(Ingresos!$Y$6:$Y$1505,ING_COD,$B16,ING_CLASE,"EXT"))</f>
        <v>0</v>
      </c>
      <c r="L16" s="19" t="n">
        <f aca="false">IF($B16="",0,SUMIFS(Ingresos!$Y$6:$Y$1505,ING_COD,$B16,ING_CLASE,"OTO"))</f>
        <v>0</v>
      </c>
      <c r="M16" s="19" t="n">
        <f aca="false">IF($B16="",0,SUMIFS(Ingresos!$Y$6:$Y$1505,ING_COD,$B16,ING_CLASE,"OTX"))</f>
        <v>0</v>
      </c>
      <c r="N16" s="19" t="n">
        <f aca="false">IF($B16="",0,SUMIFS(Ingresos!$Y$6:$Y$1505,ING_COD,$B16,ING_CLASE,"RETO"))</f>
        <v>0</v>
      </c>
      <c r="O16" s="19" t="n">
        <f aca="false">IF($B16="",0,SUMIFS(Ingresos!$Y$6:$Y$1505,ING_COD,$B16,ING_CLASE,"INA"))</f>
        <v>5450</v>
      </c>
      <c r="P16" s="19" t="n">
        <f aca="false">G16+I16+J16+K16+L16+M16</f>
        <v>9113</v>
      </c>
      <c r="Q16" s="44" t="n">
        <f aca="false">IF($F16="Activo",2,IF($F16="Cese",1,0))</f>
        <v>2</v>
      </c>
      <c r="R16" s="19" t="n">
        <f aca="false">G16*Q16</f>
        <v>18226</v>
      </c>
      <c r="S16" s="19" t="n">
        <f aca="false">IF($F16="Activo",SUMIFS(I16:I17,$D16:$D17,"&lt;="&amp;Trabajadores!$N$6)+IF(PROY_BON="Sí",SUMIFS(J16:J17,$D16:$D17,"&lt;="&amp;Trabajadores!$N$6),0),IF($F16="Cese",I16+IF(PROY_BON="Sí",J16,0),0))</f>
        <v>9933.17</v>
      </c>
      <c r="T16" s="19" t="n">
        <f aca="false">IF(OR($F16&lt;&gt;"Activo",Trabajadores!$I$6="No"),0,IF(I17=0,H16*(1+IF(PROY_BON="Sí",Trabajadores!$P$6,0))*Trabajadores!$S$6/6*(Trabajadores!$N$6&gt;=12),0))</f>
        <v>0</v>
      </c>
      <c r="U16" s="19" t="n">
        <f aca="false">IF($F16="Activo",IF(Trabajadores!$J$6="Sí",L16*2,L16),IF($F16="Cese",L16,0))</f>
        <v>0</v>
      </c>
      <c r="V16" s="19" t="n">
        <f aca="false">IF(OR($F16="Activo",$F16="Cese"),M16,0)</f>
        <v>0</v>
      </c>
      <c r="W16" s="19" t="n">
        <f aca="false">IF(OR($F16="Activo",$F16="Cese"),SUM(P6:P15),0)</f>
        <v>117218.67</v>
      </c>
      <c r="X16" s="36" t="n">
        <f aca="false">IF(OR($F16="Activo",$F16="Cese"),R16+S16+T16+U16+V16+W16,0)</f>
        <v>145377.84</v>
      </c>
      <c r="Y16" s="19" t="n">
        <f aca="false">IF(OR($F16="Activo",$F16="Cese"),DED_FIJA,0)</f>
        <v>38500</v>
      </c>
      <c r="Z16" s="36" t="n">
        <f aca="false">MAX(0,X16-Y16)</f>
        <v>106877.84</v>
      </c>
      <c r="AA16" s="19" t="n">
        <f aca="false">IF(Z16=0,0,MAX(0,MIN(Z16,Parámetros!$G$19)-Parámetros!$F$19)*Parámetros!$E$19)</f>
        <v>2200</v>
      </c>
      <c r="AB16" s="19" t="n">
        <f aca="false">IF(Z16=0,0,MAX(0,MIN(Z16,Parámetros!$G$20)-Parámetros!$F$20)*Parámetros!$E$20)</f>
        <v>11112.8976</v>
      </c>
      <c r="AC16" s="19" t="n">
        <f aca="false">IF(Z16=0,0,MAX(0,MIN(Z16,Parámetros!$G$21)-Parámetros!$F$21)*Parámetros!$E$21)</f>
        <v>0</v>
      </c>
      <c r="AD16" s="19" t="n">
        <f aca="false">IF(Z16=0,0,MAX(0,MIN(Z16,Parámetros!$G$22)-Parámetros!$F$22)*Parámetros!$E$22)</f>
        <v>0</v>
      </c>
      <c r="AE16" s="19" t="n">
        <f aca="false">IF(Z16=0,0,MAX(0,MIN(Z16,Parámetros!$G$23)-Parámetros!$F$23)*Parámetros!$E$23)</f>
        <v>0</v>
      </c>
      <c r="AF16" s="36" t="n">
        <f aca="false">SUM(AA16:AE16)</f>
        <v>13312.8976</v>
      </c>
      <c r="AG16" s="45" t="n">
        <f aca="false">IF(AM16&lt;=0,"-",INDEX(TR_TASA,MATCH(AM16,TR_DESDE,1)))</f>
        <v>0.14</v>
      </c>
      <c r="AH16" s="44" t="n">
        <f aca="false">IF($F16="Cese",1,IF($F16="Activo",INDEX(DIV_N,11),0))</f>
        <v>4</v>
      </c>
      <c r="AI16" s="44" t="n">
        <f aca="false">IF($F16="Cese",10,IF($F16="Activo",INDEX(DIV_HASTA,11),0))</f>
        <v>8</v>
      </c>
      <c r="AJ16" s="19" t="n">
        <f aca="false">IF(OR($F16="Activo",$F16="Cese"),SUMIFS(AV6:AV15,D6:D15,"&lt;="&amp;AI16),0)</f>
        <v>8659</v>
      </c>
      <c r="AK16" s="19" t="n">
        <f aca="false">IF(OR($F16="Activo",$F16="Cese"),MAX(0,(AF16-AJ16)/AH16),0)</f>
        <v>1163.4744</v>
      </c>
      <c r="AL16" s="19" t="n">
        <f aca="false">IF(OR($F16="Activo",$F16="Cese"),K16+IF(PROY_BON="Sí",0,J16),0)</f>
        <v>0</v>
      </c>
      <c r="AM16" s="19" t="n">
        <f aca="false">IF(AL16&gt;0,MAX(0,X16+AL16-Y16),Z16)</f>
        <v>106877.84</v>
      </c>
      <c r="AN16" s="19" t="n">
        <f aca="false">SUMPRODUCT((AM16&gt;TR_DESDE)*(AM16-TR_DESDE)*TR_INC)</f>
        <v>13312.8976</v>
      </c>
      <c r="AO16" s="19" t="n">
        <f aca="false">IF(AL16&gt;0,MAX(0,AN16-IF($F16="Cese",MAX(AF16,AJ16),AF16)),0)</f>
        <v>0</v>
      </c>
      <c r="AP16" s="46" t="n">
        <f aca="false">IF(OR($F16="Activo",$F16="Cese"),ROUND(AK16+AO16,2),0)</f>
        <v>1163.47</v>
      </c>
      <c r="AQ16" s="19" t="n">
        <f aca="false">IF($F16="Cese",MAX(0,AJ16-AN16),0)</f>
        <v>0</v>
      </c>
      <c r="AR16" s="19" t="str">
        <f aca="false">IF($B16="","",IF(COUNTIFS(RP_COD,$B16,'Retenciones Planilla'!$M$6:$M$105,"&lt;&gt;")=0,"",SUMIFS('Retenciones Planilla'!$M$6:$M$105,RP_COD,$B16)))</f>
        <v/>
      </c>
      <c r="AS16" s="19" t="str">
        <f aca="false">IF(AR16="","",AR16-AP16)</f>
        <v/>
      </c>
      <c r="AT16" s="23" t="str">
        <f aca="false">IF($B16="","",IF(NOT(OR($F16="Activo",$F16="Cese")),IF(N(AR16)=0,"—","Revisar: sin vínculo"),IF(AR16="",IF(AP16=0,"No corresponde","Sin dato planilla"),IF(ABS(AS16)&lt;=TOL,"OK",IF(AS16&gt;0,"Retuvo de más","Retuvo de menos")))))</f>
        <v>Sin dato planilla</v>
      </c>
      <c r="AU16" s="19" t="n">
        <f aca="false">IF(AND(BASE_RET="Planilla (si existe)",AR16&lt;&gt;""),AR16,AP16)</f>
        <v>1163.47</v>
      </c>
      <c r="AV16" s="19" t="n">
        <f aca="false">AU16+N16</f>
        <v>1163.47</v>
      </c>
    </row>
    <row r="17" customFormat="false" ht="15" hidden="false" customHeight="false" outlineLevel="0" collapsed="false">
      <c r="A17" s="43" t="n">
        <v>1</v>
      </c>
      <c r="B17" s="35" t="str">
        <f aca="false">IF(Trabajadores!$B$6="","",Trabajadores!$B$6)</f>
        <v>EJ-001</v>
      </c>
      <c r="C17" s="35" t="str">
        <f aca="false">IF($B17="","",Trabajadores!$D$6)</f>
        <v>PÉREZ GARCÍA, ANA (EJEMPLO)</v>
      </c>
      <c r="D17" s="43" t="n">
        <v>12</v>
      </c>
      <c r="E17" s="23" t="s">
        <v>309</v>
      </c>
      <c r="F17" s="23" t="str">
        <f aca="false">IF($B17="","",IF(OR(12&lt;Trabajadores!$M$6,12&gt;Trabajadores!$N$6),"No vinculado",IF(AND(12=Trabajadores!$N$6,Trabajadores!$O$6="Sí"),"Cese","Activo")))</f>
        <v>Activo</v>
      </c>
      <c r="G17" s="19" t="n">
        <f aca="false">IF($B17="",0,SUMIFS(Ingresos!$Z$6:$Z$1505,ING_COD,$B17,ING_CLASE,"ORD"))</f>
        <v>9113</v>
      </c>
      <c r="H17" s="19" t="n">
        <f aca="false">IF($B17="",0,SUMIFS(Ingresos!$Z$6:$Z$1505,ING_COD,$B17,ING_CLASE,"ORD",ING_COMP,"Sí"))</f>
        <v>9113</v>
      </c>
      <c r="I17" s="19" t="n">
        <f aca="false">IF($B17="",0,SUMIFS(Ingresos!$Z$6:$Z$1505,ING_COD,$B17,ING_CLASE,"GRA"))</f>
        <v>9113</v>
      </c>
      <c r="J17" s="19" t="n">
        <f aca="false">IF($B17="",0,SUMIFS(Ingresos!$Z$6:$Z$1505,ING_COD,$B17,ING_CLASE,"BON"))</f>
        <v>820.17</v>
      </c>
      <c r="K17" s="19" t="n">
        <f aca="false">IF($B17="",0,SUMIFS(Ingresos!$Z$6:$Z$1505,ING_COD,$B17,ING_CLASE,"EXT"))</f>
        <v>3700</v>
      </c>
      <c r="L17" s="19" t="n">
        <f aca="false">IF($B17="",0,SUMIFS(Ingresos!$Z$6:$Z$1505,ING_COD,$B17,ING_CLASE,"OTO"))</f>
        <v>0</v>
      </c>
      <c r="M17" s="19" t="n">
        <f aca="false">IF($B17="",0,SUMIFS(Ingresos!$Z$6:$Z$1505,ING_COD,$B17,ING_CLASE,"OTX"))</f>
        <v>0</v>
      </c>
      <c r="N17" s="19" t="n">
        <f aca="false">IF($B17="",0,SUMIFS(Ingresos!$Z$6:$Z$1505,ING_COD,$B17,ING_CLASE,"RETO"))</f>
        <v>0</v>
      </c>
      <c r="O17" s="19" t="n">
        <f aca="false">IF($B17="",0,SUMIFS(Ingresos!$Z$6:$Z$1505,ING_COD,$B17,ING_CLASE,"INA"))</f>
        <v>300</v>
      </c>
      <c r="P17" s="19" t="n">
        <f aca="false">G17+I17+J17+K17+L17+M17</f>
        <v>22746.17</v>
      </c>
      <c r="Q17" s="44" t="n">
        <f aca="false">IF($F17="Activo",1,IF($F17="Cese",1,0))</f>
        <v>1</v>
      </c>
      <c r="R17" s="19" t="n">
        <f aca="false">G17*Q17</f>
        <v>9113</v>
      </c>
      <c r="S17" s="19" t="n">
        <f aca="false">IF($F17="Activo",SUMIFS(I17:I17,$D17:$D17,"&lt;="&amp;Trabajadores!$N$6)+IF(PROY_BON="Sí",SUMIFS(J17:J17,$D17:$D17,"&lt;="&amp;Trabajadores!$N$6),0),IF($F17="Cese",I17+IF(PROY_BON="Sí",J17,0),0))</f>
        <v>9933.17</v>
      </c>
      <c r="T17" s="19" t="n">
        <f aca="false">0</f>
        <v>0</v>
      </c>
      <c r="U17" s="19" t="n">
        <f aca="false">IF($F17="Activo",IF(Trabajadores!$J$6="Sí",L17*1,L17),IF($F17="Cese",L17,0))</f>
        <v>0</v>
      </c>
      <c r="V17" s="19" t="n">
        <f aca="false">IF(OR($F17="Activo",$F17="Cese"),M17,0)</f>
        <v>0</v>
      </c>
      <c r="W17" s="19" t="n">
        <f aca="false">IF(OR($F17="Activo",$F17="Cese"),SUM(P6:P16),0)</f>
        <v>126331.67</v>
      </c>
      <c r="X17" s="36" t="n">
        <f aca="false">IF(OR($F17="Activo",$F17="Cese"),R17+S17+T17+U17+V17+W17,0)</f>
        <v>145377.84</v>
      </c>
      <c r="Y17" s="19" t="n">
        <f aca="false">IF(OR($F17="Activo",$F17="Cese"),DED_FIJA,0)</f>
        <v>38500</v>
      </c>
      <c r="Z17" s="36" t="n">
        <f aca="false">MAX(0,X17-Y17)</f>
        <v>106877.84</v>
      </c>
      <c r="AA17" s="19" t="n">
        <f aca="false">IF(Z17=0,0,MAX(0,MIN(Z17,Parámetros!$G$19)-Parámetros!$F$19)*Parámetros!$E$19)</f>
        <v>2200</v>
      </c>
      <c r="AB17" s="19" t="n">
        <f aca="false">IF(Z17=0,0,MAX(0,MIN(Z17,Parámetros!$G$20)-Parámetros!$F$20)*Parámetros!$E$20)</f>
        <v>11112.8976</v>
      </c>
      <c r="AC17" s="19" t="n">
        <f aca="false">IF(Z17=0,0,MAX(0,MIN(Z17,Parámetros!$G$21)-Parámetros!$F$21)*Parámetros!$E$21)</f>
        <v>0</v>
      </c>
      <c r="AD17" s="19" t="n">
        <f aca="false">IF(Z17=0,0,MAX(0,MIN(Z17,Parámetros!$G$22)-Parámetros!$F$22)*Parámetros!$E$22)</f>
        <v>0</v>
      </c>
      <c r="AE17" s="19" t="n">
        <f aca="false">IF(Z17=0,0,MAX(0,MIN(Z17,Parámetros!$G$23)-Parámetros!$F$23)*Parámetros!$E$23)</f>
        <v>0</v>
      </c>
      <c r="AF17" s="36" t="n">
        <f aca="false">SUM(AA17:AE17)</f>
        <v>13312.8976</v>
      </c>
      <c r="AG17" s="45" t="n">
        <f aca="false">IF(AM17&lt;=0,"-",INDEX(TR_TASA,MATCH(AM17,TR_DESDE,1)))</f>
        <v>0.17</v>
      </c>
      <c r="AH17" s="44" t="n">
        <f aca="false">IF($F17="Cese",1,IF($F17="Activo",INDEX(DIV_N,12),0))</f>
        <v>1</v>
      </c>
      <c r="AI17" s="44" t="n">
        <f aca="false">IF($F17="Cese",11,IF($F17="Activo",INDEX(DIV_HASTA,12),0))</f>
        <v>11</v>
      </c>
      <c r="AJ17" s="19" t="n">
        <f aca="false">IF(OR($F17="Activo",$F17="Cese"),SUMIFS(AV6:AV16,D6:D16,"&lt;="&amp;AI17),0)</f>
        <v>12275.41</v>
      </c>
      <c r="AK17" s="19" t="n">
        <f aca="false">IF(OR($F17="Activo",$F17="Cese"),MAX(0,(AF17-AJ17)/AH17),0)</f>
        <v>1037.4876</v>
      </c>
      <c r="AL17" s="19" t="n">
        <f aca="false">IF(OR($F17="Activo",$F17="Cese"),K17+IF(PROY_BON="Sí",0,J17),0)</f>
        <v>3700</v>
      </c>
      <c r="AM17" s="19" t="n">
        <f aca="false">IF(AL17&gt;0,MAX(0,X17+AL17-Y17),Z17)</f>
        <v>110577.84</v>
      </c>
      <c r="AN17" s="19" t="n">
        <f aca="false">SUMPRODUCT((AM17&gt;TR_DESDE)*(AM17-TR_DESDE)*TR_INC)</f>
        <v>13848.2328</v>
      </c>
      <c r="AO17" s="19" t="n">
        <f aca="false">IF(AL17&gt;0,MAX(0,AN17-IF(TRUE(),MAX(AF17,AJ17),AF17)),0)</f>
        <v>535.3352</v>
      </c>
      <c r="AP17" s="46" t="n">
        <f aca="false">IF(OR($F17="Activo",$F17="Cese"),ROUND(AK17+AO17,2),0)</f>
        <v>1572.82</v>
      </c>
      <c r="AQ17" s="19" t="n">
        <f aca="false">IF(OR($F17="Activo",$F17="Cese"),MAX(0,AJ17-AN17),0)</f>
        <v>0</v>
      </c>
      <c r="AR17" s="19" t="str">
        <f aca="false">IF($B17="","",IF(COUNTIFS(RP_COD,$B17,'Retenciones Planilla'!$N$6:$N$105,"&lt;&gt;")=0,"",SUMIFS('Retenciones Planilla'!$N$6:$N$105,RP_COD,$B17)))</f>
        <v/>
      </c>
      <c r="AS17" s="19" t="str">
        <f aca="false">IF(AR17="","",AR17-AP17)</f>
        <v/>
      </c>
      <c r="AT17" s="23" t="str">
        <f aca="false">IF($B17="","",IF(NOT(OR($F17="Activo",$F17="Cese")),IF(N(AR17)=0,"—","Revisar: sin vínculo"),IF(AR17="",IF(AP17=0,"No corresponde","Sin dato planilla"),IF(ABS(AS17)&lt;=TOL,"OK",IF(AS17&gt;0,"Retuvo de más","Retuvo de menos")))))</f>
        <v>Sin dato planilla</v>
      </c>
      <c r="AU17" s="19" t="n">
        <f aca="false">IF(AND(BASE_RET="Planilla (si existe)",AR17&lt;&gt;""),AR17,AP17)</f>
        <v>1572.82</v>
      </c>
      <c r="AV17" s="19" t="n">
        <f aca="false">AU17+N17</f>
        <v>1572.82</v>
      </c>
    </row>
    <row r="18" customFormat="false" ht="15" hidden="false" customHeight="false" outlineLevel="0" collapsed="false">
      <c r="A18" s="43" t="n">
        <v>2</v>
      </c>
      <c r="B18" s="35" t="str">
        <f aca="false">IF(Trabajadores!$B$7="","",Trabajadores!$B$7)</f>
        <v>EJ-002</v>
      </c>
      <c r="C18" s="35" t="str">
        <f aca="false">IF($B18="","",Trabajadores!$D$7)</f>
        <v>QUISPE MAMANI, LUIS (EJEMPLO)</v>
      </c>
      <c r="D18" s="43" t="n">
        <v>1</v>
      </c>
      <c r="E18" s="23" t="s">
        <v>298</v>
      </c>
      <c r="F18" s="23" t="str">
        <f aca="false">IF($B18="","",IF(OR(1&lt;Trabajadores!$M$7,1&gt;Trabajadores!$N$7),"No vinculado",IF(AND(1=Trabajadores!$N$7,Trabajadores!$O$7="Sí"),"Cese","Activo")))</f>
        <v>No vinculado</v>
      </c>
      <c r="G18" s="19" t="n">
        <f aca="false">IF($B18="",0,SUMIFS(Ingresos!$O$6:$O$1505,ING_COD,$B18,ING_CLASE,"ORD"))</f>
        <v>0</v>
      </c>
      <c r="H18" s="19" t="n">
        <f aca="false">IF($B18="",0,SUMIFS(Ingresos!$O$6:$O$1505,ING_COD,$B18,ING_CLASE,"ORD",ING_COMP,"Sí"))</f>
        <v>0</v>
      </c>
      <c r="I18" s="19" t="n">
        <f aca="false">IF($B18="",0,SUMIFS(Ingresos!$O$6:$O$1505,ING_COD,$B18,ING_CLASE,"GRA"))</f>
        <v>0</v>
      </c>
      <c r="J18" s="19" t="n">
        <f aca="false">IF($B18="",0,SUMIFS(Ingresos!$O$6:$O$1505,ING_COD,$B18,ING_CLASE,"BON"))</f>
        <v>0</v>
      </c>
      <c r="K18" s="19" t="n">
        <f aca="false">IF($B18="",0,SUMIFS(Ingresos!$O$6:$O$1505,ING_COD,$B18,ING_CLASE,"EXT"))</f>
        <v>0</v>
      </c>
      <c r="L18" s="19" t="n">
        <f aca="false">IF($B18="",0,SUMIFS(Ingresos!$O$6:$O$1505,ING_COD,$B18,ING_CLASE,"OTO"))</f>
        <v>5000</v>
      </c>
      <c r="M18" s="19" t="n">
        <f aca="false">IF($B18="",0,SUMIFS(Ingresos!$O$6:$O$1505,ING_COD,$B18,ING_CLASE,"OTX"))</f>
        <v>0</v>
      </c>
      <c r="N18" s="19" t="n">
        <f aca="false">IF($B18="",0,SUMIFS(Ingresos!$O$6:$O$1505,ING_COD,$B18,ING_CLASE,"RETO"))</f>
        <v>0</v>
      </c>
      <c r="O18" s="19" t="n">
        <f aca="false">IF($B18="",0,SUMIFS(Ingresos!$O$6:$O$1505,ING_COD,$B18,ING_CLASE,"INA"))</f>
        <v>0</v>
      </c>
      <c r="P18" s="19" t="n">
        <f aca="false">G18+I18+J18+K18+L18+M18</f>
        <v>5000</v>
      </c>
      <c r="Q18" s="44" t="n">
        <f aca="false">IF($F18="Activo",12,IF($F18="Cese",1,0))</f>
        <v>0</v>
      </c>
      <c r="R18" s="19" t="n">
        <f aca="false">G18*Q18</f>
        <v>0</v>
      </c>
      <c r="S18" s="19" t="n">
        <f aca="false">IF($F18="Activo",SUMIFS(I18:I29,$D18:$D29,"&lt;="&amp;Trabajadores!$N$7)+IF(PROY_BON="Sí",SUMIFS(J18:J29,$D18:$D29,"&lt;="&amp;Trabajadores!$N$7),0),IF($F18="Cese",I18+IF(PROY_BON="Sí",J18,0),0))</f>
        <v>0</v>
      </c>
      <c r="T18" s="19" t="n">
        <f aca="false">IF(OR($F18&lt;&gt;"Activo",Trabajadores!$I$7="No"),0,IF(I24=0,H18*(1+IF(PROY_BON="Sí",Trabajadores!$P$7,0))*Trabajadores!$R$7/6*(Trabajadores!$N$7&gt;=7),0)+IF(I29=0,H18*(1+IF(PROY_BON="Sí",Trabajadores!$P$7,0))*Trabajadores!$S$7/6*(Trabajadores!$N$7&gt;=12),0))</f>
        <v>0</v>
      </c>
      <c r="U18" s="19" t="n">
        <f aca="false">IF($F18="Activo",IF(Trabajadores!$J$7="Sí",L18*12,L18),IF($F18="Cese",L18,0))</f>
        <v>0</v>
      </c>
      <c r="V18" s="19" t="n">
        <f aca="false">IF(OR($F18="Activo",$F18="Cese"),M18,0)</f>
        <v>0</v>
      </c>
      <c r="W18" s="19" t="n">
        <f aca="false">0</f>
        <v>0</v>
      </c>
      <c r="X18" s="36" t="n">
        <f aca="false">IF(OR($F18="Activo",$F18="Cese"),R18+S18+T18+U18+V18+W18,0)</f>
        <v>0</v>
      </c>
      <c r="Y18" s="19" t="n">
        <f aca="false">IF(OR($F18="Activo",$F18="Cese"),DED_FIJA,0)</f>
        <v>0</v>
      </c>
      <c r="Z18" s="36" t="n">
        <f aca="false">MAX(0,X18-Y18)</f>
        <v>0</v>
      </c>
      <c r="AA18" s="19" t="n">
        <f aca="false">IF(Z18=0,0,MAX(0,MIN(Z18,Parámetros!$G$19)-Parámetros!$F$19)*Parámetros!$E$19)</f>
        <v>0</v>
      </c>
      <c r="AB18" s="19" t="n">
        <f aca="false">IF(Z18=0,0,MAX(0,MIN(Z18,Parámetros!$G$20)-Parámetros!$F$20)*Parámetros!$E$20)</f>
        <v>0</v>
      </c>
      <c r="AC18" s="19" t="n">
        <f aca="false">IF(Z18=0,0,MAX(0,MIN(Z18,Parámetros!$G$21)-Parámetros!$F$21)*Parámetros!$E$21)</f>
        <v>0</v>
      </c>
      <c r="AD18" s="19" t="n">
        <f aca="false">IF(Z18=0,0,MAX(0,MIN(Z18,Parámetros!$G$22)-Parámetros!$F$22)*Parámetros!$E$22)</f>
        <v>0</v>
      </c>
      <c r="AE18" s="19" t="n">
        <f aca="false">IF(Z18=0,0,MAX(0,MIN(Z18,Parámetros!$G$23)-Parámetros!$F$23)*Parámetros!$E$23)</f>
        <v>0</v>
      </c>
      <c r="AF18" s="36" t="n">
        <f aca="false">SUM(AA18:AE18)</f>
        <v>0</v>
      </c>
      <c r="AG18" s="45" t="str">
        <f aca="false">IF(AM18&lt;=0,"-",INDEX(TR_TASA,MATCH(AM18,TR_DESDE,1)))</f>
        <v>-</v>
      </c>
      <c r="AH18" s="44" t="n">
        <f aca="false">IF($F18="Cese",1,IF($F18="Activo",INDEX(DIV_N,1),0))</f>
        <v>0</v>
      </c>
      <c r="AI18" s="44" t="n">
        <f aca="false">IF($F18="Cese",0,IF($F18="Activo",INDEX(DIV_HASTA,1),0))</f>
        <v>0</v>
      </c>
      <c r="AJ18" s="19" t="n">
        <f aca="false">0</f>
        <v>0</v>
      </c>
      <c r="AK18" s="19" t="n">
        <f aca="false">IF(OR($F18="Activo",$F18="Cese"),MAX(0,(AF18-AJ18)/AH18),0)</f>
        <v>0</v>
      </c>
      <c r="AL18" s="19" t="n">
        <f aca="false">IF(OR($F18="Activo",$F18="Cese"),K18+IF(PROY_BON="Sí",0,J18),0)</f>
        <v>0</v>
      </c>
      <c r="AM18" s="19" t="n">
        <f aca="false">IF(AL18&gt;0,MAX(0,X18+AL18-Y18),Z18)</f>
        <v>0</v>
      </c>
      <c r="AN18" s="19" t="n">
        <f aca="false">SUMPRODUCT((AM18&gt;TR_DESDE)*(AM18-TR_DESDE)*TR_INC)</f>
        <v>0</v>
      </c>
      <c r="AO18" s="19" t="n">
        <f aca="false">IF(AL18&gt;0,MAX(0,AN18-IF($F18="Cese",MAX(AF18,AJ18),AF18)),0)</f>
        <v>0</v>
      </c>
      <c r="AP18" s="46" t="n">
        <f aca="false">IF(OR($F18="Activo",$F18="Cese"),ROUND(AK18+AO18,2),0)</f>
        <v>0</v>
      </c>
      <c r="AQ18" s="19" t="n">
        <f aca="false">IF($F18="Cese",MAX(0,AJ18-AN18),0)</f>
        <v>0</v>
      </c>
      <c r="AR18" s="19" t="str">
        <f aca="false">IF($B18="","",IF(COUNTIFS(RP_COD,$B18,'Retenciones Planilla'!$C$6:$C$105,"&lt;&gt;")=0,"",SUMIFS('Retenciones Planilla'!$C$6:$C$105,RP_COD,$B18)))</f>
        <v/>
      </c>
      <c r="AS18" s="19" t="str">
        <f aca="false">IF(AR18="","",AR18-AP18)</f>
        <v/>
      </c>
      <c r="AT18" s="23" t="str">
        <f aca="false">IF($B18="","",IF(NOT(OR($F18="Activo",$F18="Cese")),IF(N(AR18)=0,"—","Revisar: sin vínculo"),IF(AR18="",IF(AP18=0,"No corresponde","Sin dato planilla"),IF(ABS(AS18)&lt;=TOL,"OK",IF(AS18&gt;0,"Retuvo de más","Retuvo de menos")))))</f>
        <v>—</v>
      </c>
      <c r="AU18" s="19" t="n">
        <f aca="false">IF(AND(BASE_RET="Planilla (si existe)",AR18&lt;&gt;""),AR18,AP18)</f>
        <v>0</v>
      </c>
      <c r="AV18" s="19" t="n">
        <f aca="false">AU18+N18</f>
        <v>0</v>
      </c>
    </row>
    <row r="19" customFormat="false" ht="15" hidden="false" customHeight="false" outlineLevel="0" collapsed="false">
      <c r="A19" s="43" t="n">
        <v>2</v>
      </c>
      <c r="B19" s="35" t="str">
        <f aca="false">IF(Trabajadores!$B$7="","",Trabajadores!$B$7)</f>
        <v>EJ-002</v>
      </c>
      <c r="C19" s="35" t="str">
        <f aca="false">IF($B19="","",Trabajadores!$D$7)</f>
        <v>QUISPE MAMANI, LUIS (EJEMPLO)</v>
      </c>
      <c r="D19" s="43" t="n">
        <v>2</v>
      </c>
      <c r="E19" s="23" t="s">
        <v>299</v>
      </c>
      <c r="F19" s="23" t="str">
        <f aca="false">IF($B19="","",IF(OR(2&lt;Trabajadores!$M$7,2&gt;Trabajadores!$N$7),"No vinculado",IF(AND(2=Trabajadores!$N$7,Trabajadores!$O$7="Sí"),"Cese","Activo")))</f>
        <v>No vinculado</v>
      </c>
      <c r="G19" s="19" t="n">
        <f aca="false">IF($B19="",0,SUMIFS(Ingresos!$P$6:$P$1505,ING_COD,$B19,ING_CLASE,"ORD"))</f>
        <v>0</v>
      </c>
      <c r="H19" s="19" t="n">
        <f aca="false">IF($B19="",0,SUMIFS(Ingresos!$P$6:$P$1505,ING_COD,$B19,ING_CLASE,"ORD",ING_COMP,"Sí"))</f>
        <v>0</v>
      </c>
      <c r="I19" s="19" t="n">
        <f aca="false">IF($B19="",0,SUMIFS(Ingresos!$P$6:$P$1505,ING_COD,$B19,ING_CLASE,"GRA"))</f>
        <v>0</v>
      </c>
      <c r="J19" s="19" t="n">
        <f aca="false">IF($B19="",0,SUMIFS(Ingresos!$P$6:$P$1505,ING_COD,$B19,ING_CLASE,"BON"))</f>
        <v>0</v>
      </c>
      <c r="K19" s="19" t="n">
        <f aca="false">IF($B19="",0,SUMIFS(Ingresos!$P$6:$P$1505,ING_COD,$B19,ING_CLASE,"EXT"))</f>
        <v>0</v>
      </c>
      <c r="L19" s="19" t="n">
        <f aca="false">IF($B19="",0,SUMIFS(Ingresos!$P$6:$P$1505,ING_COD,$B19,ING_CLASE,"OTO"))</f>
        <v>5000</v>
      </c>
      <c r="M19" s="19" t="n">
        <f aca="false">IF($B19="",0,SUMIFS(Ingresos!$P$6:$P$1505,ING_COD,$B19,ING_CLASE,"OTX"))</f>
        <v>0</v>
      </c>
      <c r="N19" s="19" t="n">
        <f aca="false">IF($B19="",0,SUMIFS(Ingresos!$P$6:$P$1505,ING_COD,$B19,ING_CLASE,"RETO"))</f>
        <v>0</v>
      </c>
      <c r="O19" s="19" t="n">
        <f aca="false">IF($B19="",0,SUMIFS(Ingresos!$P$6:$P$1505,ING_COD,$B19,ING_CLASE,"INA"))</f>
        <v>0</v>
      </c>
      <c r="P19" s="19" t="n">
        <f aca="false">G19+I19+J19+K19+L19+M19</f>
        <v>5000</v>
      </c>
      <c r="Q19" s="44" t="n">
        <f aca="false">IF($F19="Activo",11,IF($F19="Cese",1,0))</f>
        <v>0</v>
      </c>
      <c r="R19" s="19" t="n">
        <f aca="false">G19*Q19</f>
        <v>0</v>
      </c>
      <c r="S19" s="19" t="n">
        <f aca="false">IF($F19="Activo",SUMIFS(I19:I29,$D19:$D29,"&lt;="&amp;Trabajadores!$N$7)+IF(PROY_BON="Sí",SUMIFS(J19:J29,$D19:$D29,"&lt;="&amp;Trabajadores!$N$7),0),IF($F19="Cese",I19+IF(PROY_BON="Sí",J19,0),0))</f>
        <v>0</v>
      </c>
      <c r="T19" s="19" t="n">
        <f aca="false">IF(OR($F19&lt;&gt;"Activo",Trabajadores!$I$7="No"),0,IF(I24=0,H19*(1+IF(PROY_BON="Sí",Trabajadores!$P$7,0))*Trabajadores!$R$7/6*(Trabajadores!$N$7&gt;=7),0)+IF(I29=0,H19*(1+IF(PROY_BON="Sí",Trabajadores!$P$7,0))*Trabajadores!$S$7/6*(Trabajadores!$N$7&gt;=12),0))</f>
        <v>0</v>
      </c>
      <c r="U19" s="19" t="n">
        <f aca="false">IF($F19="Activo",IF(Trabajadores!$J$7="Sí",L19*11,L19),IF($F19="Cese",L19,0))</f>
        <v>0</v>
      </c>
      <c r="V19" s="19" t="n">
        <f aca="false">IF(OR($F19="Activo",$F19="Cese"),M19,0)</f>
        <v>0</v>
      </c>
      <c r="W19" s="19" t="n">
        <f aca="false">IF(OR($F19="Activo",$F19="Cese"),SUM(P18:P18),0)</f>
        <v>0</v>
      </c>
      <c r="X19" s="36" t="n">
        <f aca="false">IF(OR($F19="Activo",$F19="Cese"),R19+S19+T19+U19+V19+W19,0)</f>
        <v>0</v>
      </c>
      <c r="Y19" s="19" t="n">
        <f aca="false">IF(OR($F19="Activo",$F19="Cese"),DED_FIJA,0)</f>
        <v>0</v>
      </c>
      <c r="Z19" s="36" t="n">
        <f aca="false">MAX(0,X19-Y19)</f>
        <v>0</v>
      </c>
      <c r="AA19" s="19" t="n">
        <f aca="false">IF(Z19=0,0,MAX(0,MIN(Z19,Parámetros!$G$19)-Parámetros!$F$19)*Parámetros!$E$19)</f>
        <v>0</v>
      </c>
      <c r="AB19" s="19" t="n">
        <f aca="false">IF(Z19=0,0,MAX(0,MIN(Z19,Parámetros!$G$20)-Parámetros!$F$20)*Parámetros!$E$20)</f>
        <v>0</v>
      </c>
      <c r="AC19" s="19" t="n">
        <f aca="false">IF(Z19=0,0,MAX(0,MIN(Z19,Parámetros!$G$21)-Parámetros!$F$21)*Parámetros!$E$21)</f>
        <v>0</v>
      </c>
      <c r="AD19" s="19" t="n">
        <f aca="false">IF(Z19=0,0,MAX(0,MIN(Z19,Parámetros!$G$22)-Parámetros!$F$22)*Parámetros!$E$22)</f>
        <v>0</v>
      </c>
      <c r="AE19" s="19" t="n">
        <f aca="false">IF(Z19=0,0,MAX(0,MIN(Z19,Parámetros!$G$23)-Parámetros!$F$23)*Parámetros!$E$23)</f>
        <v>0</v>
      </c>
      <c r="AF19" s="36" t="n">
        <f aca="false">SUM(AA19:AE19)</f>
        <v>0</v>
      </c>
      <c r="AG19" s="45" t="str">
        <f aca="false">IF(AM19&lt;=0,"-",INDEX(TR_TASA,MATCH(AM19,TR_DESDE,1)))</f>
        <v>-</v>
      </c>
      <c r="AH19" s="44" t="n">
        <f aca="false">IF($F19="Cese",1,IF($F19="Activo",INDEX(DIV_N,2),0))</f>
        <v>0</v>
      </c>
      <c r="AI19" s="44" t="n">
        <f aca="false">IF($F19="Cese",1,IF($F19="Activo",INDEX(DIV_HASTA,2),0))</f>
        <v>0</v>
      </c>
      <c r="AJ19" s="19" t="n">
        <f aca="false">IF(OR($F19="Activo",$F19="Cese"),SUMIFS(AV18:AV18,D18:D18,"&lt;="&amp;AI19),0)</f>
        <v>0</v>
      </c>
      <c r="AK19" s="19" t="n">
        <f aca="false">IF(OR($F19="Activo",$F19="Cese"),MAX(0,(AF19-AJ19)/AH19),0)</f>
        <v>0</v>
      </c>
      <c r="AL19" s="19" t="n">
        <f aca="false">IF(OR($F19="Activo",$F19="Cese"),K19+IF(PROY_BON="Sí",0,J19),0)</f>
        <v>0</v>
      </c>
      <c r="AM19" s="19" t="n">
        <f aca="false">IF(AL19&gt;0,MAX(0,X19+AL19-Y19),Z19)</f>
        <v>0</v>
      </c>
      <c r="AN19" s="19" t="n">
        <f aca="false">SUMPRODUCT((AM19&gt;TR_DESDE)*(AM19-TR_DESDE)*TR_INC)</f>
        <v>0</v>
      </c>
      <c r="AO19" s="19" t="n">
        <f aca="false">IF(AL19&gt;0,MAX(0,AN19-IF($F19="Cese",MAX(AF19,AJ19),AF19)),0)</f>
        <v>0</v>
      </c>
      <c r="AP19" s="46" t="n">
        <f aca="false">IF(OR($F19="Activo",$F19="Cese"),ROUND(AK19+AO19,2),0)</f>
        <v>0</v>
      </c>
      <c r="AQ19" s="19" t="n">
        <f aca="false">IF($F19="Cese",MAX(0,AJ19-AN19),0)</f>
        <v>0</v>
      </c>
      <c r="AR19" s="19" t="str">
        <f aca="false">IF($B19="","",IF(COUNTIFS(RP_COD,$B19,'Retenciones Planilla'!$D$6:$D$105,"&lt;&gt;")=0,"",SUMIFS('Retenciones Planilla'!$D$6:$D$105,RP_COD,$B19)))</f>
        <v/>
      </c>
      <c r="AS19" s="19" t="str">
        <f aca="false">IF(AR19="","",AR19-AP19)</f>
        <v/>
      </c>
      <c r="AT19" s="23" t="str">
        <f aca="false">IF($B19="","",IF(NOT(OR($F19="Activo",$F19="Cese")),IF(N(AR19)=0,"—","Revisar: sin vínculo"),IF(AR19="",IF(AP19=0,"No corresponde","Sin dato planilla"),IF(ABS(AS19)&lt;=TOL,"OK",IF(AS19&gt;0,"Retuvo de más","Retuvo de menos")))))</f>
        <v>—</v>
      </c>
      <c r="AU19" s="19" t="n">
        <f aca="false">IF(AND(BASE_RET="Planilla (si existe)",AR19&lt;&gt;""),AR19,AP19)</f>
        <v>0</v>
      </c>
      <c r="AV19" s="19" t="n">
        <f aca="false">AU19+N19</f>
        <v>0</v>
      </c>
    </row>
    <row r="20" customFormat="false" ht="15" hidden="false" customHeight="false" outlineLevel="0" collapsed="false">
      <c r="A20" s="43" t="n">
        <v>2</v>
      </c>
      <c r="B20" s="35" t="str">
        <f aca="false">IF(Trabajadores!$B$7="","",Trabajadores!$B$7)</f>
        <v>EJ-002</v>
      </c>
      <c r="C20" s="35" t="str">
        <f aca="false">IF($B20="","",Trabajadores!$D$7)</f>
        <v>QUISPE MAMANI, LUIS (EJEMPLO)</v>
      </c>
      <c r="D20" s="43" t="n">
        <v>3</v>
      </c>
      <c r="E20" s="23" t="s">
        <v>300</v>
      </c>
      <c r="F20" s="23" t="str">
        <f aca="false">IF($B20="","",IF(OR(3&lt;Trabajadores!$M$7,3&gt;Trabajadores!$N$7),"No vinculado",IF(AND(3=Trabajadores!$N$7,Trabajadores!$O$7="Sí"),"Cese","Activo")))</f>
        <v>No vinculado</v>
      </c>
      <c r="G20" s="19" t="n">
        <f aca="false">IF($B20="",0,SUMIFS(Ingresos!$Q$6:$Q$1505,ING_COD,$B20,ING_CLASE,"ORD"))</f>
        <v>0</v>
      </c>
      <c r="H20" s="19" t="n">
        <f aca="false">IF($B20="",0,SUMIFS(Ingresos!$Q$6:$Q$1505,ING_COD,$B20,ING_CLASE,"ORD",ING_COMP,"Sí"))</f>
        <v>0</v>
      </c>
      <c r="I20" s="19" t="n">
        <f aca="false">IF($B20="",0,SUMIFS(Ingresos!$Q$6:$Q$1505,ING_COD,$B20,ING_CLASE,"GRA"))</f>
        <v>0</v>
      </c>
      <c r="J20" s="19" t="n">
        <f aca="false">IF($B20="",0,SUMIFS(Ingresos!$Q$6:$Q$1505,ING_COD,$B20,ING_CLASE,"BON"))</f>
        <v>0</v>
      </c>
      <c r="K20" s="19" t="n">
        <f aca="false">IF($B20="",0,SUMIFS(Ingresos!$Q$6:$Q$1505,ING_COD,$B20,ING_CLASE,"EXT"))</f>
        <v>0</v>
      </c>
      <c r="L20" s="19" t="n">
        <f aca="false">IF($B20="",0,SUMIFS(Ingresos!$Q$6:$Q$1505,ING_COD,$B20,ING_CLASE,"OTO"))</f>
        <v>5000</v>
      </c>
      <c r="M20" s="19" t="n">
        <f aca="false">IF($B20="",0,SUMIFS(Ingresos!$Q$6:$Q$1505,ING_COD,$B20,ING_CLASE,"OTX"))</f>
        <v>0</v>
      </c>
      <c r="N20" s="19" t="n">
        <f aca="false">IF($B20="",0,SUMIFS(Ingresos!$Q$6:$Q$1505,ING_COD,$B20,ING_CLASE,"RETO"))</f>
        <v>721.5</v>
      </c>
      <c r="O20" s="19" t="n">
        <f aca="false">IF($B20="",0,SUMIFS(Ingresos!$Q$6:$Q$1505,ING_COD,$B20,ING_CLASE,"INA"))</f>
        <v>0</v>
      </c>
      <c r="P20" s="19" t="n">
        <f aca="false">G20+I20+J20+K20+L20+M20</f>
        <v>5000</v>
      </c>
      <c r="Q20" s="44" t="n">
        <f aca="false">IF($F20="Activo",10,IF($F20="Cese",1,0))</f>
        <v>0</v>
      </c>
      <c r="R20" s="19" t="n">
        <f aca="false">G20*Q20</f>
        <v>0</v>
      </c>
      <c r="S20" s="19" t="n">
        <f aca="false">IF($F20="Activo",SUMIFS(I20:I29,$D20:$D29,"&lt;="&amp;Trabajadores!$N$7)+IF(PROY_BON="Sí",SUMIFS(J20:J29,$D20:$D29,"&lt;="&amp;Trabajadores!$N$7),0),IF($F20="Cese",I20+IF(PROY_BON="Sí",J20,0),0))</f>
        <v>0</v>
      </c>
      <c r="T20" s="19" t="n">
        <f aca="false">IF(OR($F20&lt;&gt;"Activo",Trabajadores!$I$7="No"),0,IF(I24=0,H20*(1+IF(PROY_BON="Sí",Trabajadores!$P$7,0))*Trabajadores!$R$7/6*(Trabajadores!$N$7&gt;=7),0)+IF(I29=0,H20*(1+IF(PROY_BON="Sí",Trabajadores!$P$7,0))*Trabajadores!$S$7/6*(Trabajadores!$N$7&gt;=12),0))</f>
        <v>0</v>
      </c>
      <c r="U20" s="19" t="n">
        <f aca="false">IF($F20="Activo",IF(Trabajadores!$J$7="Sí",L20*10,L20),IF($F20="Cese",L20,0))</f>
        <v>0</v>
      </c>
      <c r="V20" s="19" t="n">
        <f aca="false">IF(OR($F20="Activo",$F20="Cese"),M20,0)</f>
        <v>0</v>
      </c>
      <c r="W20" s="19" t="n">
        <f aca="false">IF(OR($F20="Activo",$F20="Cese"),SUM(P18:P19),0)</f>
        <v>0</v>
      </c>
      <c r="X20" s="36" t="n">
        <f aca="false">IF(OR($F20="Activo",$F20="Cese"),R20+S20+T20+U20+V20+W20,0)</f>
        <v>0</v>
      </c>
      <c r="Y20" s="19" t="n">
        <f aca="false">IF(OR($F20="Activo",$F20="Cese"),DED_FIJA,0)</f>
        <v>0</v>
      </c>
      <c r="Z20" s="36" t="n">
        <f aca="false">MAX(0,X20-Y20)</f>
        <v>0</v>
      </c>
      <c r="AA20" s="19" t="n">
        <f aca="false">IF(Z20=0,0,MAX(0,MIN(Z20,Parámetros!$G$19)-Parámetros!$F$19)*Parámetros!$E$19)</f>
        <v>0</v>
      </c>
      <c r="AB20" s="19" t="n">
        <f aca="false">IF(Z20=0,0,MAX(0,MIN(Z20,Parámetros!$G$20)-Parámetros!$F$20)*Parámetros!$E$20)</f>
        <v>0</v>
      </c>
      <c r="AC20" s="19" t="n">
        <f aca="false">IF(Z20=0,0,MAX(0,MIN(Z20,Parámetros!$G$21)-Parámetros!$F$21)*Parámetros!$E$21)</f>
        <v>0</v>
      </c>
      <c r="AD20" s="19" t="n">
        <f aca="false">IF(Z20=0,0,MAX(0,MIN(Z20,Parámetros!$G$22)-Parámetros!$F$22)*Parámetros!$E$22)</f>
        <v>0</v>
      </c>
      <c r="AE20" s="19" t="n">
        <f aca="false">IF(Z20=0,0,MAX(0,MIN(Z20,Parámetros!$G$23)-Parámetros!$F$23)*Parámetros!$E$23)</f>
        <v>0</v>
      </c>
      <c r="AF20" s="36" t="n">
        <f aca="false">SUM(AA20:AE20)</f>
        <v>0</v>
      </c>
      <c r="AG20" s="45" t="str">
        <f aca="false">IF(AM20&lt;=0,"-",INDEX(TR_TASA,MATCH(AM20,TR_DESDE,1)))</f>
        <v>-</v>
      </c>
      <c r="AH20" s="44" t="n">
        <f aca="false">IF($F20="Cese",1,IF($F20="Activo",INDEX(DIV_N,3),0))</f>
        <v>0</v>
      </c>
      <c r="AI20" s="44" t="n">
        <f aca="false">IF($F20="Cese",2,IF($F20="Activo",INDEX(DIV_HASTA,3),0))</f>
        <v>0</v>
      </c>
      <c r="AJ20" s="19" t="n">
        <f aca="false">IF(OR($F20="Activo",$F20="Cese"),SUMIFS(AV18:AV19,D18:D19,"&lt;="&amp;AI20),0)</f>
        <v>0</v>
      </c>
      <c r="AK20" s="19" t="n">
        <f aca="false">IF(OR($F20="Activo",$F20="Cese"),MAX(0,(AF20-AJ20)/AH20),0)</f>
        <v>0</v>
      </c>
      <c r="AL20" s="19" t="n">
        <f aca="false">IF(OR($F20="Activo",$F20="Cese"),K20+IF(PROY_BON="Sí",0,J20),0)</f>
        <v>0</v>
      </c>
      <c r="AM20" s="19" t="n">
        <f aca="false">IF(AL20&gt;0,MAX(0,X20+AL20-Y20),Z20)</f>
        <v>0</v>
      </c>
      <c r="AN20" s="19" t="n">
        <f aca="false">SUMPRODUCT((AM20&gt;TR_DESDE)*(AM20-TR_DESDE)*TR_INC)</f>
        <v>0</v>
      </c>
      <c r="AO20" s="19" t="n">
        <f aca="false">IF(AL20&gt;0,MAX(0,AN20-IF($F20="Cese",MAX(AF20,AJ20),AF20)),0)</f>
        <v>0</v>
      </c>
      <c r="AP20" s="46" t="n">
        <f aca="false">IF(OR($F20="Activo",$F20="Cese"),ROUND(AK20+AO20,2),0)</f>
        <v>0</v>
      </c>
      <c r="AQ20" s="19" t="n">
        <f aca="false">IF($F20="Cese",MAX(0,AJ20-AN20),0)</f>
        <v>0</v>
      </c>
      <c r="AR20" s="19" t="str">
        <f aca="false">IF($B20="","",IF(COUNTIFS(RP_COD,$B20,'Retenciones Planilla'!$E$6:$E$105,"&lt;&gt;")=0,"",SUMIFS('Retenciones Planilla'!$E$6:$E$105,RP_COD,$B20)))</f>
        <v/>
      </c>
      <c r="AS20" s="19" t="str">
        <f aca="false">IF(AR20="","",AR20-AP20)</f>
        <v/>
      </c>
      <c r="AT20" s="23" t="str">
        <f aca="false">IF($B20="","",IF(NOT(OR($F20="Activo",$F20="Cese")),IF(N(AR20)=0,"—","Revisar: sin vínculo"),IF(AR20="",IF(AP20=0,"No corresponde","Sin dato planilla"),IF(ABS(AS20)&lt;=TOL,"OK",IF(AS20&gt;0,"Retuvo de más","Retuvo de menos")))))</f>
        <v>—</v>
      </c>
      <c r="AU20" s="19" t="n">
        <f aca="false">IF(AND(BASE_RET="Planilla (si existe)",AR20&lt;&gt;""),AR20,AP20)</f>
        <v>0</v>
      </c>
      <c r="AV20" s="19" t="n">
        <f aca="false">AU20+N20</f>
        <v>721.5</v>
      </c>
    </row>
    <row r="21" customFormat="false" ht="15" hidden="false" customHeight="false" outlineLevel="0" collapsed="false">
      <c r="A21" s="43" t="n">
        <v>2</v>
      </c>
      <c r="B21" s="35" t="str">
        <f aca="false">IF(Trabajadores!$B$7="","",Trabajadores!$B$7)</f>
        <v>EJ-002</v>
      </c>
      <c r="C21" s="35" t="str">
        <f aca="false">IF($B21="","",Trabajadores!$D$7)</f>
        <v>QUISPE MAMANI, LUIS (EJEMPLO)</v>
      </c>
      <c r="D21" s="43" t="n">
        <v>4</v>
      </c>
      <c r="E21" s="23" t="s">
        <v>301</v>
      </c>
      <c r="F21" s="23" t="str">
        <f aca="false">IF($B21="","",IF(OR(4&lt;Trabajadores!$M$7,4&gt;Trabajadores!$N$7),"No vinculado",IF(AND(4=Trabajadores!$N$7,Trabajadores!$O$7="Sí"),"Cese","Activo")))</f>
        <v>No vinculado</v>
      </c>
      <c r="G21" s="19" t="n">
        <f aca="false">IF($B21="",0,SUMIFS(Ingresos!$R$6:$R$1505,ING_COD,$B21,ING_CLASE,"ORD"))</f>
        <v>0</v>
      </c>
      <c r="H21" s="19" t="n">
        <f aca="false">IF($B21="",0,SUMIFS(Ingresos!$R$6:$R$1505,ING_COD,$B21,ING_CLASE,"ORD",ING_COMP,"Sí"))</f>
        <v>0</v>
      </c>
      <c r="I21" s="19" t="n">
        <f aca="false">IF($B21="",0,SUMIFS(Ingresos!$R$6:$R$1505,ING_COD,$B21,ING_CLASE,"GRA"))</f>
        <v>0</v>
      </c>
      <c r="J21" s="19" t="n">
        <f aca="false">IF($B21="",0,SUMIFS(Ingresos!$R$6:$R$1505,ING_COD,$B21,ING_CLASE,"BON"))</f>
        <v>0</v>
      </c>
      <c r="K21" s="19" t="n">
        <f aca="false">IF($B21="",0,SUMIFS(Ingresos!$R$6:$R$1505,ING_COD,$B21,ING_CLASE,"EXT"))</f>
        <v>0</v>
      </c>
      <c r="L21" s="19" t="n">
        <f aca="false">IF($B21="",0,SUMIFS(Ingresos!$R$6:$R$1505,ING_COD,$B21,ING_CLASE,"OTO"))</f>
        <v>5000</v>
      </c>
      <c r="M21" s="19" t="n">
        <f aca="false">IF($B21="",0,SUMIFS(Ingresos!$R$6:$R$1505,ING_COD,$B21,ING_CLASE,"OTX"))</f>
        <v>2725</v>
      </c>
      <c r="N21" s="19" t="n">
        <f aca="false">IF($B21="",0,SUMIFS(Ingresos!$R$6:$R$1505,ING_COD,$B21,ING_CLASE,"RETO"))</f>
        <v>0</v>
      </c>
      <c r="O21" s="19" t="n">
        <f aca="false">IF($B21="",0,SUMIFS(Ingresos!$R$6:$R$1505,ING_COD,$B21,ING_CLASE,"INA"))</f>
        <v>0</v>
      </c>
      <c r="P21" s="19" t="n">
        <f aca="false">G21+I21+J21+K21+L21+M21</f>
        <v>7725</v>
      </c>
      <c r="Q21" s="44" t="n">
        <f aca="false">IF($F21="Activo",9,IF($F21="Cese",1,0))</f>
        <v>0</v>
      </c>
      <c r="R21" s="19" t="n">
        <f aca="false">G21*Q21</f>
        <v>0</v>
      </c>
      <c r="S21" s="19" t="n">
        <f aca="false">IF($F21="Activo",SUMIFS(I21:I29,$D21:$D29,"&lt;="&amp;Trabajadores!$N$7)+IF(PROY_BON="Sí",SUMIFS(J21:J29,$D21:$D29,"&lt;="&amp;Trabajadores!$N$7),0),IF($F21="Cese",I21+IF(PROY_BON="Sí",J21,0),0))</f>
        <v>0</v>
      </c>
      <c r="T21" s="19" t="n">
        <f aca="false">IF(OR($F21&lt;&gt;"Activo",Trabajadores!$I$7="No"),0,IF(I24=0,H21*(1+IF(PROY_BON="Sí",Trabajadores!$P$7,0))*Trabajadores!$R$7/6*(Trabajadores!$N$7&gt;=7),0)+IF(I29=0,H21*(1+IF(PROY_BON="Sí",Trabajadores!$P$7,0))*Trabajadores!$S$7/6*(Trabajadores!$N$7&gt;=12),0))</f>
        <v>0</v>
      </c>
      <c r="U21" s="19" t="n">
        <f aca="false">IF($F21="Activo",IF(Trabajadores!$J$7="Sí",L21*9,L21),IF($F21="Cese",L21,0))</f>
        <v>0</v>
      </c>
      <c r="V21" s="19" t="n">
        <f aca="false">IF(OR($F21="Activo",$F21="Cese"),M21,0)</f>
        <v>0</v>
      </c>
      <c r="W21" s="19" t="n">
        <f aca="false">IF(OR($F21="Activo",$F21="Cese"),SUM(P18:P20),0)</f>
        <v>0</v>
      </c>
      <c r="X21" s="36" t="n">
        <f aca="false">IF(OR($F21="Activo",$F21="Cese"),R21+S21+T21+U21+V21+W21,0)</f>
        <v>0</v>
      </c>
      <c r="Y21" s="19" t="n">
        <f aca="false">IF(OR($F21="Activo",$F21="Cese"),DED_FIJA,0)</f>
        <v>0</v>
      </c>
      <c r="Z21" s="36" t="n">
        <f aca="false">MAX(0,X21-Y21)</f>
        <v>0</v>
      </c>
      <c r="AA21" s="19" t="n">
        <f aca="false">IF(Z21=0,0,MAX(0,MIN(Z21,Parámetros!$G$19)-Parámetros!$F$19)*Parámetros!$E$19)</f>
        <v>0</v>
      </c>
      <c r="AB21" s="19" t="n">
        <f aca="false">IF(Z21=0,0,MAX(0,MIN(Z21,Parámetros!$G$20)-Parámetros!$F$20)*Parámetros!$E$20)</f>
        <v>0</v>
      </c>
      <c r="AC21" s="19" t="n">
        <f aca="false">IF(Z21=0,0,MAX(0,MIN(Z21,Parámetros!$G$21)-Parámetros!$F$21)*Parámetros!$E$21)</f>
        <v>0</v>
      </c>
      <c r="AD21" s="19" t="n">
        <f aca="false">IF(Z21=0,0,MAX(0,MIN(Z21,Parámetros!$G$22)-Parámetros!$F$22)*Parámetros!$E$22)</f>
        <v>0</v>
      </c>
      <c r="AE21" s="19" t="n">
        <f aca="false">IF(Z21=0,0,MAX(0,MIN(Z21,Parámetros!$G$23)-Parámetros!$F$23)*Parámetros!$E$23)</f>
        <v>0</v>
      </c>
      <c r="AF21" s="36" t="n">
        <f aca="false">SUM(AA21:AE21)</f>
        <v>0</v>
      </c>
      <c r="AG21" s="45" t="str">
        <f aca="false">IF(AM21&lt;=0,"-",INDEX(TR_TASA,MATCH(AM21,TR_DESDE,1)))</f>
        <v>-</v>
      </c>
      <c r="AH21" s="44" t="n">
        <f aca="false">IF($F21="Cese",1,IF($F21="Activo",INDEX(DIV_N,4),0))</f>
        <v>0</v>
      </c>
      <c r="AI21" s="44" t="n">
        <f aca="false">IF($F21="Cese",3,IF($F21="Activo",INDEX(DIV_HASTA,4),0))</f>
        <v>0</v>
      </c>
      <c r="AJ21" s="19" t="n">
        <f aca="false">IF(OR($F21="Activo",$F21="Cese"),SUMIFS(AV18:AV20,D18:D20,"&lt;="&amp;AI21),0)</f>
        <v>0</v>
      </c>
      <c r="AK21" s="19" t="n">
        <f aca="false">IF(OR($F21="Activo",$F21="Cese"),MAX(0,(AF21-AJ21)/AH21),0)</f>
        <v>0</v>
      </c>
      <c r="AL21" s="19" t="n">
        <f aca="false">IF(OR($F21="Activo",$F21="Cese"),K21+IF(PROY_BON="Sí",0,J21),0)</f>
        <v>0</v>
      </c>
      <c r="AM21" s="19" t="n">
        <f aca="false">IF(AL21&gt;0,MAX(0,X21+AL21-Y21),Z21)</f>
        <v>0</v>
      </c>
      <c r="AN21" s="19" t="n">
        <f aca="false">SUMPRODUCT((AM21&gt;TR_DESDE)*(AM21-TR_DESDE)*TR_INC)</f>
        <v>0</v>
      </c>
      <c r="AO21" s="19" t="n">
        <f aca="false">IF(AL21&gt;0,MAX(0,AN21-IF($F21="Cese",MAX(AF21,AJ21),AF21)),0)</f>
        <v>0</v>
      </c>
      <c r="AP21" s="46" t="n">
        <f aca="false">IF(OR($F21="Activo",$F21="Cese"),ROUND(AK21+AO21,2),0)</f>
        <v>0</v>
      </c>
      <c r="AQ21" s="19" t="n">
        <f aca="false">IF($F21="Cese",MAX(0,AJ21-AN21),0)</f>
        <v>0</v>
      </c>
      <c r="AR21" s="19" t="str">
        <f aca="false">IF($B21="","",IF(COUNTIFS(RP_COD,$B21,'Retenciones Planilla'!$F$6:$F$105,"&lt;&gt;")=0,"",SUMIFS('Retenciones Planilla'!$F$6:$F$105,RP_COD,$B21)))</f>
        <v/>
      </c>
      <c r="AS21" s="19" t="str">
        <f aca="false">IF(AR21="","",AR21-AP21)</f>
        <v/>
      </c>
      <c r="AT21" s="23" t="str">
        <f aca="false">IF($B21="","",IF(NOT(OR($F21="Activo",$F21="Cese")),IF(N(AR21)=0,"—","Revisar: sin vínculo"),IF(AR21="",IF(AP21=0,"No corresponde","Sin dato planilla"),IF(ABS(AS21)&lt;=TOL,"OK",IF(AS21&gt;0,"Retuvo de más","Retuvo de menos")))))</f>
        <v>—</v>
      </c>
      <c r="AU21" s="19" t="n">
        <f aca="false">IF(AND(BASE_RET="Planilla (si existe)",AR21&lt;&gt;""),AR21,AP21)</f>
        <v>0</v>
      </c>
      <c r="AV21" s="19" t="n">
        <f aca="false">AU21+N21</f>
        <v>0</v>
      </c>
    </row>
    <row r="22" customFormat="false" ht="15" hidden="false" customHeight="false" outlineLevel="0" collapsed="false">
      <c r="A22" s="43" t="n">
        <v>2</v>
      </c>
      <c r="B22" s="35" t="str">
        <f aca="false">IF(Trabajadores!$B$7="","",Trabajadores!$B$7)</f>
        <v>EJ-002</v>
      </c>
      <c r="C22" s="35" t="str">
        <f aca="false">IF($B22="","",Trabajadores!$D$7)</f>
        <v>QUISPE MAMANI, LUIS (EJEMPLO)</v>
      </c>
      <c r="D22" s="43" t="n">
        <v>5</v>
      </c>
      <c r="E22" s="23" t="s">
        <v>302</v>
      </c>
      <c r="F22" s="23" t="str">
        <f aca="false">IF($B22="","",IF(OR(5&lt;Trabajadores!$M$7,5&gt;Trabajadores!$N$7),"No vinculado",IF(AND(5=Trabajadores!$N$7,Trabajadores!$O$7="Sí"),"Cese","Activo")))</f>
        <v>Activo</v>
      </c>
      <c r="G22" s="19" t="n">
        <f aca="false">IF($B22="",0,SUMIFS(Ingresos!$S$6:$S$1505,ING_COD,$B22,ING_CLASE,"ORD"))</f>
        <v>6000</v>
      </c>
      <c r="H22" s="19" t="n">
        <f aca="false">IF($B22="",0,SUMIFS(Ingresos!$S$6:$S$1505,ING_COD,$B22,ING_CLASE,"ORD",ING_COMP,"Sí"))</f>
        <v>6000</v>
      </c>
      <c r="I22" s="19" t="n">
        <f aca="false">IF($B22="",0,SUMIFS(Ingresos!$S$6:$S$1505,ING_COD,$B22,ING_CLASE,"GRA"))</f>
        <v>0</v>
      </c>
      <c r="J22" s="19" t="n">
        <f aca="false">IF($B22="",0,SUMIFS(Ingresos!$S$6:$S$1505,ING_COD,$B22,ING_CLASE,"BON"))</f>
        <v>0</v>
      </c>
      <c r="K22" s="19" t="n">
        <f aca="false">IF($B22="",0,SUMIFS(Ingresos!$S$6:$S$1505,ING_COD,$B22,ING_CLASE,"EXT"))</f>
        <v>0</v>
      </c>
      <c r="L22" s="19" t="n">
        <f aca="false">IF($B22="",0,SUMIFS(Ingresos!$S$6:$S$1505,ING_COD,$B22,ING_CLASE,"OTO"))</f>
        <v>0</v>
      </c>
      <c r="M22" s="19" t="n">
        <f aca="false">IF($B22="",0,SUMIFS(Ingresos!$S$6:$S$1505,ING_COD,$B22,ING_CLASE,"OTX"))</f>
        <v>0</v>
      </c>
      <c r="N22" s="19" t="n">
        <f aca="false">IF($B22="",0,SUMIFS(Ingresos!$S$6:$S$1505,ING_COD,$B22,ING_CLASE,"RETO"))</f>
        <v>0</v>
      </c>
      <c r="O22" s="19" t="n">
        <f aca="false">IF($B22="",0,SUMIFS(Ingresos!$S$6:$S$1505,ING_COD,$B22,ING_CLASE,"INA"))</f>
        <v>0</v>
      </c>
      <c r="P22" s="19" t="n">
        <f aca="false">G22+I22+J22+K22+L22+M22</f>
        <v>6000</v>
      </c>
      <c r="Q22" s="44" t="n">
        <f aca="false">IF($F22="Activo",8,IF($F22="Cese",1,0))</f>
        <v>8</v>
      </c>
      <c r="R22" s="19" t="n">
        <f aca="false">G22*Q22</f>
        <v>48000</v>
      </c>
      <c r="S22" s="19" t="n">
        <f aca="false">IF($F22="Activo",SUMIFS(I22:I29,$D22:$D29,"&lt;="&amp;Trabajadores!$N$7)+IF(PROY_BON="Sí",SUMIFS(J22:J29,$D22:$D29,"&lt;="&amp;Trabajadores!$N$7),0),IF($F22="Cese",I22+IF(PROY_BON="Sí",J22,0),0))</f>
        <v>8720</v>
      </c>
      <c r="T22" s="19" t="n">
        <f aca="false">IF(OR($F22&lt;&gt;"Activo",Trabajadores!$I$7="No"),0,IF(I24=0,H22*(1+IF(PROY_BON="Sí",Trabajadores!$P$7,0))*Trabajadores!$R$7/6*(Trabajadores!$N$7&gt;=7),0)+IF(I29=0,H22*(1+IF(PROY_BON="Sí",Trabajadores!$P$7,0))*Trabajadores!$S$7/6*(Trabajadores!$N$7&gt;=12),0))</f>
        <v>0</v>
      </c>
      <c r="U22" s="19" t="n">
        <f aca="false">IF($F22="Activo",IF(Trabajadores!$J$7="Sí",L22*8,L22),IF($F22="Cese",L22,0))</f>
        <v>0</v>
      </c>
      <c r="V22" s="19" t="n">
        <f aca="false">IF(OR($F22="Activo",$F22="Cese"),M22,0)</f>
        <v>0</v>
      </c>
      <c r="W22" s="19" t="n">
        <f aca="false">IF(OR($F22="Activo",$F22="Cese"),SUM(P18:P21),0)</f>
        <v>22725</v>
      </c>
      <c r="X22" s="36" t="n">
        <f aca="false">IF(OR($F22="Activo",$F22="Cese"),R22+S22+T22+U22+V22+W22,0)</f>
        <v>79445</v>
      </c>
      <c r="Y22" s="19" t="n">
        <f aca="false">IF(OR($F22="Activo",$F22="Cese"),DED_FIJA,0)</f>
        <v>38500</v>
      </c>
      <c r="Z22" s="36" t="n">
        <f aca="false">MAX(0,X22-Y22)</f>
        <v>40945</v>
      </c>
      <c r="AA22" s="19" t="n">
        <f aca="false">IF(Z22=0,0,MAX(0,MIN(Z22,Parámetros!$G$19)-Parámetros!$F$19)*Parámetros!$E$19)</f>
        <v>2200</v>
      </c>
      <c r="AB22" s="19" t="n">
        <f aca="false">IF(Z22=0,0,MAX(0,MIN(Z22,Parámetros!$G$20)-Parámetros!$F$20)*Parámetros!$E$20)</f>
        <v>1882.3</v>
      </c>
      <c r="AC22" s="19" t="n">
        <f aca="false">IF(Z22=0,0,MAX(0,MIN(Z22,Parámetros!$G$21)-Parámetros!$F$21)*Parámetros!$E$21)</f>
        <v>0</v>
      </c>
      <c r="AD22" s="19" t="n">
        <f aca="false">IF(Z22=0,0,MAX(0,MIN(Z22,Parámetros!$G$22)-Parámetros!$F$22)*Parámetros!$E$22)</f>
        <v>0</v>
      </c>
      <c r="AE22" s="19" t="n">
        <f aca="false">IF(Z22=0,0,MAX(0,MIN(Z22,Parámetros!$G$23)-Parámetros!$F$23)*Parámetros!$E$23)</f>
        <v>0</v>
      </c>
      <c r="AF22" s="36" t="n">
        <f aca="false">SUM(AA22:AE22)</f>
        <v>4082.3</v>
      </c>
      <c r="AG22" s="45" t="n">
        <f aca="false">IF(AM22&lt;=0,"-",INDEX(TR_TASA,MATCH(AM22,TR_DESDE,1)))</f>
        <v>0.14</v>
      </c>
      <c r="AH22" s="44" t="n">
        <f aca="false">IF($F22="Cese",1,IF($F22="Activo",INDEX(DIV_N,5),0))</f>
        <v>8</v>
      </c>
      <c r="AI22" s="44" t="n">
        <f aca="false">IF($F22="Cese",4,IF($F22="Activo",INDEX(DIV_HASTA,5),0))</f>
        <v>4</v>
      </c>
      <c r="AJ22" s="19" t="n">
        <f aca="false">IF(OR($F22="Activo",$F22="Cese"),SUMIFS(AV18:AV21,D18:D21,"&lt;="&amp;AI22),0)</f>
        <v>721.5</v>
      </c>
      <c r="AK22" s="19" t="n">
        <f aca="false">IF(OR($F22="Activo",$F22="Cese"),MAX(0,(AF22-AJ22)/AH22),0)</f>
        <v>420.1</v>
      </c>
      <c r="AL22" s="19" t="n">
        <f aca="false">IF(OR($F22="Activo",$F22="Cese"),K22+IF(PROY_BON="Sí",0,J22),0)</f>
        <v>0</v>
      </c>
      <c r="AM22" s="19" t="n">
        <f aca="false">IF(AL22&gt;0,MAX(0,X22+AL22-Y22),Z22)</f>
        <v>40945</v>
      </c>
      <c r="AN22" s="19" t="n">
        <f aca="false">SUMPRODUCT((AM22&gt;TR_DESDE)*(AM22-TR_DESDE)*TR_INC)</f>
        <v>4082.3</v>
      </c>
      <c r="AO22" s="19" t="n">
        <f aca="false">IF(AL22&gt;0,MAX(0,AN22-IF($F22="Cese",MAX(AF22,AJ22),AF22)),0)</f>
        <v>0</v>
      </c>
      <c r="AP22" s="46" t="n">
        <f aca="false">IF(OR($F22="Activo",$F22="Cese"),ROUND(AK22+AO22,2),0)</f>
        <v>420.1</v>
      </c>
      <c r="AQ22" s="19" t="n">
        <f aca="false">IF($F22="Cese",MAX(0,AJ22-AN22),0)</f>
        <v>0</v>
      </c>
      <c r="AR22" s="19" t="n">
        <f aca="false">IF($B22="","",IF(COUNTIFS(RP_COD,$B22,'Retenciones Planilla'!$G$6:$G$105,"&lt;&gt;")=0,"",SUMIFS('Retenciones Planilla'!$G$6:$G$105,RP_COD,$B22)))</f>
        <v>420.1</v>
      </c>
      <c r="AS22" s="19" t="n">
        <f aca="false">IF(AR22="","",AR22-AP22)</f>
        <v>0</v>
      </c>
      <c r="AT22" s="23" t="str">
        <f aca="false">IF($B22="","",IF(NOT(OR($F22="Activo",$F22="Cese")),IF(N(AR22)=0,"—","Revisar: sin vínculo"),IF(AR22="",IF(AP22=0,"No corresponde","Sin dato planilla"),IF(ABS(AS22)&lt;=TOL,"OK",IF(AS22&gt;0,"Retuvo de más","Retuvo de menos")))))</f>
        <v>OK</v>
      </c>
      <c r="AU22" s="19" t="n">
        <f aca="false">IF(AND(BASE_RET="Planilla (si existe)",AR22&lt;&gt;""),AR22,AP22)</f>
        <v>420.1</v>
      </c>
      <c r="AV22" s="19" t="n">
        <f aca="false">AU22+N22</f>
        <v>420.1</v>
      </c>
    </row>
    <row r="23" customFormat="false" ht="15" hidden="false" customHeight="false" outlineLevel="0" collapsed="false">
      <c r="A23" s="43" t="n">
        <v>2</v>
      </c>
      <c r="B23" s="35" t="str">
        <f aca="false">IF(Trabajadores!$B$7="","",Trabajadores!$B$7)</f>
        <v>EJ-002</v>
      </c>
      <c r="C23" s="35" t="str">
        <f aca="false">IF($B23="","",Trabajadores!$D$7)</f>
        <v>QUISPE MAMANI, LUIS (EJEMPLO)</v>
      </c>
      <c r="D23" s="43" t="n">
        <v>6</v>
      </c>
      <c r="E23" s="23" t="s">
        <v>303</v>
      </c>
      <c r="F23" s="23" t="str">
        <f aca="false">IF($B23="","",IF(OR(6&lt;Trabajadores!$M$7,6&gt;Trabajadores!$N$7),"No vinculado",IF(AND(6=Trabajadores!$N$7,Trabajadores!$O$7="Sí"),"Cese","Activo")))</f>
        <v>Activo</v>
      </c>
      <c r="G23" s="19" t="n">
        <f aca="false">IF($B23="",0,SUMIFS(Ingresos!$T$6:$T$1505,ING_COD,$B23,ING_CLASE,"ORD"))</f>
        <v>6850</v>
      </c>
      <c r="H23" s="19" t="n">
        <f aca="false">IF($B23="",0,SUMIFS(Ingresos!$T$6:$T$1505,ING_COD,$B23,ING_CLASE,"ORD",ING_COMP,"Sí"))</f>
        <v>6000</v>
      </c>
      <c r="I23" s="19" t="n">
        <f aca="false">IF($B23="",0,SUMIFS(Ingresos!$T$6:$T$1505,ING_COD,$B23,ING_CLASE,"GRA"))</f>
        <v>0</v>
      </c>
      <c r="J23" s="19" t="n">
        <f aca="false">IF($B23="",0,SUMIFS(Ingresos!$T$6:$T$1505,ING_COD,$B23,ING_CLASE,"BON"))</f>
        <v>0</v>
      </c>
      <c r="K23" s="19" t="n">
        <f aca="false">IF($B23="",0,SUMIFS(Ingresos!$T$6:$T$1505,ING_COD,$B23,ING_CLASE,"EXT"))</f>
        <v>0</v>
      </c>
      <c r="L23" s="19" t="n">
        <f aca="false">IF($B23="",0,SUMIFS(Ingresos!$T$6:$T$1505,ING_COD,$B23,ING_CLASE,"OTO"))</f>
        <v>0</v>
      </c>
      <c r="M23" s="19" t="n">
        <f aca="false">IF($B23="",0,SUMIFS(Ingresos!$T$6:$T$1505,ING_COD,$B23,ING_CLASE,"OTX"))</f>
        <v>0</v>
      </c>
      <c r="N23" s="19" t="n">
        <f aca="false">IF($B23="",0,SUMIFS(Ingresos!$T$6:$T$1505,ING_COD,$B23,ING_CLASE,"RETO"))</f>
        <v>0</v>
      </c>
      <c r="O23" s="19" t="n">
        <f aca="false">IF($B23="",0,SUMIFS(Ingresos!$T$6:$T$1505,ING_COD,$B23,ING_CLASE,"INA"))</f>
        <v>0</v>
      </c>
      <c r="P23" s="19" t="n">
        <f aca="false">G23+I23+J23+K23+L23+M23</f>
        <v>6850</v>
      </c>
      <c r="Q23" s="44" t="n">
        <f aca="false">IF($F23="Activo",7,IF($F23="Cese",1,0))</f>
        <v>7</v>
      </c>
      <c r="R23" s="19" t="n">
        <f aca="false">G23*Q23</f>
        <v>47950</v>
      </c>
      <c r="S23" s="19" t="n">
        <f aca="false">IF($F23="Activo",SUMIFS(I23:I29,$D23:$D29,"&lt;="&amp;Trabajadores!$N$7)+IF(PROY_BON="Sí",SUMIFS(J23:J29,$D23:$D29,"&lt;="&amp;Trabajadores!$N$7),0),IF($F23="Cese",I23+IF(PROY_BON="Sí",J23,0),0))</f>
        <v>8720</v>
      </c>
      <c r="T23" s="19" t="n">
        <f aca="false">IF(OR($F23&lt;&gt;"Activo",Trabajadores!$I$7="No"),0,IF(I24=0,H23*(1+IF(PROY_BON="Sí",Trabajadores!$P$7,0))*Trabajadores!$R$7/6*(Trabajadores!$N$7&gt;=7),0)+IF(I29=0,H23*(1+IF(PROY_BON="Sí",Trabajadores!$P$7,0))*Trabajadores!$S$7/6*(Trabajadores!$N$7&gt;=12),0))</f>
        <v>0</v>
      </c>
      <c r="U23" s="19" t="n">
        <f aca="false">IF($F23="Activo",IF(Trabajadores!$J$7="Sí",L23*7,L23),IF($F23="Cese",L23,0))</f>
        <v>0</v>
      </c>
      <c r="V23" s="19" t="n">
        <f aca="false">IF(OR($F23="Activo",$F23="Cese"),M23,0)</f>
        <v>0</v>
      </c>
      <c r="W23" s="19" t="n">
        <f aca="false">IF(OR($F23="Activo",$F23="Cese"),SUM(P18:P22),0)</f>
        <v>28725</v>
      </c>
      <c r="X23" s="36" t="n">
        <f aca="false">IF(OR($F23="Activo",$F23="Cese"),R23+S23+T23+U23+V23+W23,0)</f>
        <v>85395</v>
      </c>
      <c r="Y23" s="19" t="n">
        <f aca="false">IF(OR($F23="Activo",$F23="Cese"),DED_FIJA,0)</f>
        <v>38500</v>
      </c>
      <c r="Z23" s="36" t="n">
        <f aca="false">MAX(0,X23-Y23)</f>
        <v>46895</v>
      </c>
      <c r="AA23" s="19" t="n">
        <f aca="false">IF(Z23=0,0,MAX(0,MIN(Z23,Parámetros!$G$19)-Parámetros!$F$19)*Parámetros!$E$19)</f>
        <v>2200</v>
      </c>
      <c r="AB23" s="19" t="n">
        <f aca="false">IF(Z23=0,0,MAX(0,MIN(Z23,Parámetros!$G$20)-Parámetros!$F$20)*Parámetros!$E$20)</f>
        <v>2715.3</v>
      </c>
      <c r="AC23" s="19" t="n">
        <f aca="false">IF(Z23=0,0,MAX(0,MIN(Z23,Parámetros!$G$21)-Parámetros!$F$21)*Parámetros!$E$21)</f>
        <v>0</v>
      </c>
      <c r="AD23" s="19" t="n">
        <f aca="false">IF(Z23=0,0,MAX(0,MIN(Z23,Parámetros!$G$22)-Parámetros!$F$22)*Parámetros!$E$22)</f>
        <v>0</v>
      </c>
      <c r="AE23" s="19" t="n">
        <f aca="false">IF(Z23=0,0,MAX(0,MIN(Z23,Parámetros!$G$23)-Parámetros!$F$23)*Parámetros!$E$23)</f>
        <v>0</v>
      </c>
      <c r="AF23" s="36" t="n">
        <f aca="false">SUM(AA23:AE23)</f>
        <v>4915.3</v>
      </c>
      <c r="AG23" s="45" t="n">
        <f aca="false">IF(AM23&lt;=0,"-",INDEX(TR_TASA,MATCH(AM23,TR_DESDE,1)))</f>
        <v>0.14</v>
      </c>
      <c r="AH23" s="44" t="n">
        <f aca="false">IF($F23="Cese",1,IF($F23="Activo",INDEX(DIV_N,6),0))</f>
        <v>8</v>
      </c>
      <c r="AI23" s="44" t="n">
        <f aca="false">IF($F23="Cese",5,IF($F23="Activo",INDEX(DIV_HASTA,6),0))</f>
        <v>4</v>
      </c>
      <c r="AJ23" s="19" t="n">
        <f aca="false">IF(OR($F23="Activo",$F23="Cese"),SUMIFS(AV18:AV22,D18:D22,"&lt;="&amp;AI23),0)</f>
        <v>721.5</v>
      </c>
      <c r="AK23" s="19" t="n">
        <f aca="false">IF(OR($F23="Activo",$F23="Cese"),MAX(0,(AF23-AJ23)/AH23),0)</f>
        <v>524.225</v>
      </c>
      <c r="AL23" s="19" t="n">
        <f aca="false">IF(OR($F23="Activo",$F23="Cese"),K23+IF(PROY_BON="Sí",0,J23),0)</f>
        <v>0</v>
      </c>
      <c r="AM23" s="19" t="n">
        <f aca="false">IF(AL23&gt;0,MAX(0,X23+AL23-Y23),Z23)</f>
        <v>46895</v>
      </c>
      <c r="AN23" s="19" t="n">
        <f aca="false">SUMPRODUCT((AM23&gt;TR_DESDE)*(AM23-TR_DESDE)*TR_INC)</f>
        <v>4915.3</v>
      </c>
      <c r="AO23" s="19" t="n">
        <f aca="false">IF(AL23&gt;0,MAX(0,AN23-IF($F23="Cese",MAX(AF23,AJ23),AF23)),0)</f>
        <v>0</v>
      </c>
      <c r="AP23" s="46" t="n">
        <f aca="false">IF(OR($F23="Activo",$F23="Cese"),ROUND(AK23+AO23,2),0)</f>
        <v>524.23</v>
      </c>
      <c r="AQ23" s="19" t="n">
        <f aca="false">IF($F23="Cese",MAX(0,AJ23-AN23),0)</f>
        <v>0</v>
      </c>
      <c r="AR23" s="19" t="n">
        <f aca="false">IF($B23="","",IF(COUNTIFS(RP_COD,$B23,'Retenciones Planilla'!$H$6:$H$105,"&lt;&gt;")=0,"",SUMIFS('Retenciones Planilla'!$H$6:$H$105,RP_COD,$B23)))</f>
        <v>524.23</v>
      </c>
      <c r="AS23" s="19" t="n">
        <f aca="false">IF(AR23="","",AR23-AP23)</f>
        <v>0</v>
      </c>
      <c r="AT23" s="23" t="str">
        <f aca="false">IF($B23="","",IF(NOT(OR($F23="Activo",$F23="Cese")),IF(N(AR23)=0,"—","Revisar: sin vínculo"),IF(AR23="",IF(AP23=0,"No corresponde","Sin dato planilla"),IF(ABS(AS23)&lt;=TOL,"OK",IF(AS23&gt;0,"Retuvo de más","Retuvo de menos")))))</f>
        <v>OK</v>
      </c>
      <c r="AU23" s="19" t="n">
        <f aca="false">IF(AND(BASE_RET="Planilla (si existe)",AR23&lt;&gt;""),AR23,AP23)</f>
        <v>524.23</v>
      </c>
      <c r="AV23" s="19" t="n">
        <f aca="false">AU23+N23</f>
        <v>524.23</v>
      </c>
    </row>
    <row r="24" customFormat="false" ht="15" hidden="false" customHeight="false" outlineLevel="0" collapsed="false">
      <c r="A24" s="43" t="n">
        <v>2</v>
      </c>
      <c r="B24" s="35" t="str">
        <f aca="false">IF(Trabajadores!$B$7="","",Trabajadores!$B$7)</f>
        <v>EJ-002</v>
      </c>
      <c r="C24" s="35" t="str">
        <f aca="false">IF($B24="","",Trabajadores!$D$7)</f>
        <v>QUISPE MAMANI, LUIS (EJEMPLO)</v>
      </c>
      <c r="D24" s="43" t="n">
        <v>7</v>
      </c>
      <c r="E24" s="23" t="s">
        <v>304</v>
      </c>
      <c r="F24" s="23" t="str">
        <f aca="false">IF($B24="","",IF(OR(7&lt;Trabajadores!$M$7,7&gt;Trabajadores!$N$7),"No vinculado",IF(AND(7=Trabajadores!$N$7,Trabajadores!$O$7="Sí"),"Cese","Activo")))</f>
        <v>Activo</v>
      </c>
      <c r="G24" s="19" t="n">
        <f aca="false">IF($B24="",0,SUMIFS(Ingresos!$U$6:$U$1505,ING_COD,$B24,ING_CLASE,"ORD"))</f>
        <v>6000</v>
      </c>
      <c r="H24" s="19" t="n">
        <f aca="false">IF($B24="",0,SUMIFS(Ingresos!$U$6:$U$1505,ING_COD,$B24,ING_CLASE,"ORD",ING_COMP,"Sí"))</f>
        <v>6000</v>
      </c>
      <c r="I24" s="19" t="n">
        <f aca="false">IF($B24="",0,SUMIFS(Ingresos!$U$6:$U$1505,ING_COD,$B24,ING_CLASE,"GRA"))</f>
        <v>2000</v>
      </c>
      <c r="J24" s="19" t="n">
        <f aca="false">IF($B24="",0,SUMIFS(Ingresos!$U$6:$U$1505,ING_COD,$B24,ING_CLASE,"BON"))</f>
        <v>180</v>
      </c>
      <c r="K24" s="19" t="n">
        <f aca="false">IF($B24="",0,SUMIFS(Ingresos!$U$6:$U$1505,ING_COD,$B24,ING_CLASE,"EXT"))</f>
        <v>0</v>
      </c>
      <c r="L24" s="19" t="n">
        <f aca="false">IF($B24="",0,SUMIFS(Ingresos!$U$6:$U$1505,ING_COD,$B24,ING_CLASE,"OTO"))</f>
        <v>0</v>
      </c>
      <c r="M24" s="19" t="n">
        <f aca="false">IF($B24="",0,SUMIFS(Ingresos!$U$6:$U$1505,ING_COD,$B24,ING_CLASE,"OTX"))</f>
        <v>0</v>
      </c>
      <c r="N24" s="19" t="n">
        <f aca="false">IF($B24="",0,SUMIFS(Ingresos!$U$6:$U$1505,ING_COD,$B24,ING_CLASE,"RETO"))</f>
        <v>0</v>
      </c>
      <c r="O24" s="19" t="n">
        <f aca="false">IF($B24="",0,SUMIFS(Ingresos!$U$6:$U$1505,ING_COD,$B24,ING_CLASE,"INA"))</f>
        <v>0</v>
      </c>
      <c r="P24" s="19" t="n">
        <f aca="false">G24+I24+J24+K24+L24+M24</f>
        <v>8180</v>
      </c>
      <c r="Q24" s="44" t="n">
        <f aca="false">IF($F24="Activo",6,IF($F24="Cese",1,0))</f>
        <v>6</v>
      </c>
      <c r="R24" s="19" t="n">
        <f aca="false">G24*Q24</f>
        <v>36000</v>
      </c>
      <c r="S24" s="19" t="n">
        <f aca="false">IF($F24="Activo",SUMIFS(I24:I29,$D24:$D29,"&lt;="&amp;Trabajadores!$N$7)+IF(PROY_BON="Sí",SUMIFS(J24:J29,$D24:$D29,"&lt;="&amp;Trabajadores!$N$7),0),IF($F24="Cese",I24+IF(PROY_BON="Sí",J24,0),0))</f>
        <v>8720</v>
      </c>
      <c r="T24" s="19" t="n">
        <f aca="false">IF(OR($F24&lt;&gt;"Activo",Trabajadores!$I$7="No"),0,IF(I29=0,H24*(1+IF(PROY_BON="Sí",Trabajadores!$P$7,0))*Trabajadores!$S$7/6*(Trabajadores!$N$7&gt;=12),0))</f>
        <v>0</v>
      </c>
      <c r="U24" s="19" t="n">
        <f aca="false">IF($F24="Activo",IF(Trabajadores!$J$7="Sí",L24*6,L24),IF($F24="Cese",L24,0))</f>
        <v>0</v>
      </c>
      <c r="V24" s="19" t="n">
        <f aca="false">IF(OR($F24="Activo",$F24="Cese"),M24,0)</f>
        <v>0</v>
      </c>
      <c r="W24" s="19" t="n">
        <f aca="false">IF(OR($F24="Activo",$F24="Cese"),SUM(P18:P23),0)</f>
        <v>35575</v>
      </c>
      <c r="X24" s="36" t="n">
        <f aca="false">IF(OR($F24="Activo",$F24="Cese"),R24+S24+T24+U24+V24+W24,0)</f>
        <v>80295</v>
      </c>
      <c r="Y24" s="19" t="n">
        <f aca="false">IF(OR($F24="Activo",$F24="Cese"),DED_FIJA,0)</f>
        <v>38500</v>
      </c>
      <c r="Z24" s="36" t="n">
        <f aca="false">MAX(0,X24-Y24)</f>
        <v>41795</v>
      </c>
      <c r="AA24" s="19" t="n">
        <f aca="false">IF(Z24=0,0,MAX(0,MIN(Z24,Parámetros!$G$19)-Parámetros!$F$19)*Parámetros!$E$19)</f>
        <v>2200</v>
      </c>
      <c r="AB24" s="19" t="n">
        <f aca="false">IF(Z24=0,0,MAX(0,MIN(Z24,Parámetros!$G$20)-Parámetros!$F$20)*Parámetros!$E$20)</f>
        <v>2001.3</v>
      </c>
      <c r="AC24" s="19" t="n">
        <f aca="false">IF(Z24=0,0,MAX(0,MIN(Z24,Parámetros!$G$21)-Parámetros!$F$21)*Parámetros!$E$21)</f>
        <v>0</v>
      </c>
      <c r="AD24" s="19" t="n">
        <f aca="false">IF(Z24=0,0,MAX(0,MIN(Z24,Parámetros!$G$22)-Parámetros!$F$22)*Parámetros!$E$22)</f>
        <v>0</v>
      </c>
      <c r="AE24" s="19" t="n">
        <f aca="false">IF(Z24=0,0,MAX(0,MIN(Z24,Parámetros!$G$23)-Parámetros!$F$23)*Parámetros!$E$23)</f>
        <v>0</v>
      </c>
      <c r="AF24" s="36" t="n">
        <f aca="false">SUM(AA24:AE24)</f>
        <v>4201.3</v>
      </c>
      <c r="AG24" s="45" t="n">
        <f aca="false">IF(AM24&lt;=0,"-",INDEX(TR_TASA,MATCH(AM24,TR_DESDE,1)))</f>
        <v>0.14</v>
      </c>
      <c r="AH24" s="44" t="n">
        <f aca="false">IF($F24="Cese",1,IF($F24="Activo",INDEX(DIV_N,7),0))</f>
        <v>8</v>
      </c>
      <c r="AI24" s="44" t="n">
        <f aca="false">IF($F24="Cese",6,IF($F24="Activo",INDEX(DIV_HASTA,7),0))</f>
        <v>4</v>
      </c>
      <c r="AJ24" s="19" t="n">
        <f aca="false">IF(OR($F24="Activo",$F24="Cese"),SUMIFS(AV18:AV23,D18:D23,"&lt;="&amp;AI24),0)</f>
        <v>721.5</v>
      </c>
      <c r="AK24" s="19" t="n">
        <f aca="false">IF(OR($F24="Activo",$F24="Cese"),MAX(0,(AF24-AJ24)/AH24),0)</f>
        <v>434.975</v>
      </c>
      <c r="AL24" s="19" t="n">
        <f aca="false">IF(OR($F24="Activo",$F24="Cese"),K24+IF(PROY_BON="Sí",0,J24),0)</f>
        <v>0</v>
      </c>
      <c r="AM24" s="19" t="n">
        <f aca="false">IF(AL24&gt;0,MAX(0,X24+AL24-Y24),Z24)</f>
        <v>41795</v>
      </c>
      <c r="AN24" s="19" t="n">
        <f aca="false">SUMPRODUCT((AM24&gt;TR_DESDE)*(AM24-TR_DESDE)*TR_INC)</f>
        <v>4201.3</v>
      </c>
      <c r="AO24" s="19" t="n">
        <f aca="false">IF(AL24&gt;0,MAX(0,AN24-IF($F24="Cese",MAX(AF24,AJ24),AF24)),0)</f>
        <v>0</v>
      </c>
      <c r="AP24" s="46" t="n">
        <f aca="false">IF(OR($F24="Activo",$F24="Cese"),ROUND(AK24+AO24,2),0)</f>
        <v>434.98</v>
      </c>
      <c r="AQ24" s="19" t="n">
        <f aca="false">IF($F24="Cese",MAX(0,AJ24-AN24),0)</f>
        <v>0</v>
      </c>
      <c r="AR24" s="19" t="n">
        <f aca="false">IF($B24="","",IF(COUNTIFS(RP_COD,$B24,'Retenciones Planilla'!$I$6:$I$105,"&lt;&gt;")=0,"",SUMIFS('Retenciones Planilla'!$I$6:$I$105,RP_COD,$B24)))</f>
        <v>434.98</v>
      </c>
      <c r="AS24" s="19" t="n">
        <f aca="false">IF(AR24="","",AR24-AP24)</f>
        <v>0</v>
      </c>
      <c r="AT24" s="23" t="str">
        <f aca="false">IF($B24="","",IF(NOT(OR($F24="Activo",$F24="Cese")),IF(N(AR24)=0,"—","Revisar: sin vínculo"),IF(AR24="",IF(AP24=0,"No corresponde","Sin dato planilla"),IF(ABS(AS24)&lt;=TOL,"OK",IF(AS24&gt;0,"Retuvo de más","Retuvo de menos")))))</f>
        <v>OK</v>
      </c>
      <c r="AU24" s="19" t="n">
        <f aca="false">IF(AND(BASE_RET="Planilla (si existe)",AR24&lt;&gt;""),AR24,AP24)</f>
        <v>434.98</v>
      </c>
      <c r="AV24" s="19" t="n">
        <f aca="false">AU24+N24</f>
        <v>434.98</v>
      </c>
    </row>
    <row r="25" customFormat="false" ht="15" hidden="false" customHeight="false" outlineLevel="0" collapsed="false">
      <c r="A25" s="43" t="n">
        <v>2</v>
      </c>
      <c r="B25" s="35" t="str">
        <f aca="false">IF(Trabajadores!$B$7="","",Trabajadores!$B$7)</f>
        <v>EJ-002</v>
      </c>
      <c r="C25" s="35" t="str">
        <f aca="false">IF($B25="","",Trabajadores!$D$7)</f>
        <v>QUISPE MAMANI, LUIS (EJEMPLO)</v>
      </c>
      <c r="D25" s="43" t="n">
        <v>8</v>
      </c>
      <c r="E25" s="23" t="s">
        <v>305</v>
      </c>
      <c r="F25" s="23" t="str">
        <f aca="false">IF($B25="","",IF(OR(8&lt;Trabajadores!$M$7,8&gt;Trabajadores!$N$7),"No vinculado",IF(AND(8=Trabajadores!$N$7,Trabajadores!$O$7="Sí"),"Cese","Activo")))</f>
        <v>Activo</v>
      </c>
      <c r="G25" s="19" t="n">
        <f aca="false">IF($B25="",0,SUMIFS(Ingresos!$V$6:$V$1505,ING_COD,$B25,ING_CLASE,"ORD"))</f>
        <v>7320</v>
      </c>
      <c r="H25" s="19" t="n">
        <f aca="false">IF($B25="",0,SUMIFS(Ingresos!$V$6:$V$1505,ING_COD,$B25,ING_CLASE,"ORD",ING_COMP,"Sí"))</f>
        <v>6000</v>
      </c>
      <c r="I25" s="19" t="n">
        <f aca="false">IF($B25="",0,SUMIFS(Ingresos!$V$6:$V$1505,ING_COD,$B25,ING_CLASE,"GRA"))</f>
        <v>0</v>
      </c>
      <c r="J25" s="19" t="n">
        <f aca="false">IF($B25="",0,SUMIFS(Ingresos!$V$6:$V$1505,ING_COD,$B25,ING_CLASE,"BON"))</f>
        <v>0</v>
      </c>
      <c r="K25" s="19" t="n">
        <f aca="false">IF($B25="",0,SUMIFS(Ingresos!$V$6:$V$1505,ING_COD,$B25,ING_CLASE,"EXT"))</f>
        <v>0</v>
      </c>
      <c r="L25" s="19" t="n">
        <f aca="false">IF($B25="",0,SUMIFS(Ingresos!$V$6:$V$1505,ING_COD,$B25,ING_CLASE,"OTO"))</f>
        <v>0</v>
      </c>
      <c r="M25" s="19" t="n">
        <f aca="false">IF($B25="",0,SUMIFS(Ingresos!$V$6:$V$1505,ING_COD,$B25,ING_CLASE,"OTX"))</f>
        <v>0</v>
      </c>
      <c r="N25" s="19" t="n">
        <f aca="false">IF($B25="",0,SUMIFS(Ingresos!$V$6:$V$1505,ING_COD,$B25,ING_CLASE,"RETO"))</f>
        <v>0</v>
      </c>
      <c r="O25" s="19" t="n">
        <f aca="false">IF($B25="",0,SUMIFS(Ingresos!$V$6:$V$1505,ING_COD,$B25,ING_CLASE,"INA"))</f>
        <v>0</v>
      </c>
      <c r="P25" s="19" t="n">
        <f aca="false">G25+I25+J25+K25+L25+M25</f>
        <v>7320</v>
      </c>
      <c r="Q25" s="44" t="n">
        <f aca="false">IF($F25="Activo",5,IF($F25="Cese",1,0))</f>
        <v>5</v>
      </c>
      <c r="R25" s="19" t="n">
        <f aca="false">G25*Q25</f>
        <v>36600</v>
      </c>
      <c r="S25" s="19" t="n">
        <f aca="false">IF($F25="Activo",SUMIFS(I25:I29,$D25:$D29,"&lt;="&amp;Trabajadores!$N$7)+IF(PROY_BON="Sí",SUMIFS(J25:J29,$D25:$D29,"&lt;="&amp;Trabajadores!$N$7),0),IF($F25="Cese",I25+IF(PROY_BON="Sí",J25,0),0))</f>
        <v>6540</v>
      </c>
      <c r="T25" s="19" t="n">
        <f aca="false">IF(OR($F25&lt;&gt;"Activo",Trabajadores!$I$7="No"),0,IF(I29=0,H25*(1+IF(PROY_BON="Sí",Trabajadores!$P$7,0))*Trabajadores!$S$7/6*(Trabajadores!$N$7&gt;=12),0))</f>
        <v>0</v>
      </c>
      <c r="U25" s="19" t="n">
        <f aca="false">IF($F25="Activo",IF(Trabajadores!$J$7="Sí",L25*5,L25),IF($F25="Cese",L25,0))</f>
        <v>0</v>
      </c>
      <c r="V25" s="19" t="n">
        <f aca="false">IF(OR($F25="Activo",$F25="Cese"),M25,0)</f>
        <v>0</v>
      </c>
      <c r="W25" s="19" t="n">
        <f aca="false">IF(OR($F25="Activo",$F25="Cese"),SUM(P18:P24),0)</f>
        <v>43755</v>
      </c>
      <c r="X25" s="36" t="n">
        <f aca="false">IF(OR($F25="Activo",$F25="Cese"),R25+S25+T25+U25+V25+W25,0)</f>
        <v>86895</v>
      </c>
      <c r="Y25" s="19" t="n">
        <f aca="false">IF(OR($F25="Activo",$F25="Cese"),DED_FIJA,0)</f>
        <v>38500</v>
      </c>
      <c r="Z25" s="36" t="n">
        <f aca="false">MAX(0,X25-Y25)</f>
        <v>48395</v>
      </c>
      <c r="AA25" s="19" t="n">
        <f aca="false">IF(Z25=0,0,MAX(0,MIN(Z25,Parámetros!$G$19)-Parámetros!$F$19)*Parámetros!$E$19)</f>
        <v>2200</v>
      </c>
      <c r="AB25" s="19" t="n">
        <f aca="false">IF(Z25=0,0,MAX(0,MIN(Z25,Parámetros!$G$20)-Parámetros!$F$20)*Parámetros!$E$20)</f>
        <v>2925.3</v>
      </c>
      <c r="AC25" s="19" t="n">
        <f aca="false">IF(Z25=0,0,MAX(0,MIN(Z25,Parámetros!$G$21)-Parámetros!$F$21)*Parámetros!$E$21)</f>
        <v>0</v>
      </c>
      <c r="AD25" s="19" t="n">
        <f aca="false">IF(Z25=0,0,MAX(0,MIN(Z25,Parámetros!$G$22)-Parámetros!$F$22)*Parámetros!$E$22)</f>
        <v>0</v>
      </c>
      <c r="AE25" s="19" t="n">
        <f aca="false">IF(Z25=0,0,MAX(0,MIN(Z25,Parámetros!$G$23)-Parámetros!$F$23)*Parámetros!$E$23)</f>
        <v>0</v>
      </c>
      <c r="AF25" s="36" t="n">
        <f aca="false">SUM(AA25:AE25)</f>
        <v>5125.3</v>
      </c>
      <c r="AG25" s="45" t="n">
        <f aca="false">IF(AM25&lt;=0,"-",INDEX(TR_TASA,MATCH(AM25,TR_DESDE,1)))</f>
        <v>0.14</v>
      </c>
      <c r="AH25" s="44" t="n">
        <f aca="false">IF($F25="Cese",1,IF($F25="Activo",INDEX(DIV_N,8),0))</f>
        <v>5</v>
      </c>
      <c r="AI25" s="44" t="n">
        <f aca="false">IF($F25="Cese",7,IF($F25="Activo",INDEX(DIV_HASTA,8),0))</f>
        <v>7</v>
      </c>
      <c r="AJ25" s="19" t="n">
        <f aca="false">IF(OR($F25="Activo",$F25="Cese"),SUMIFS(AV18:AV24,D18:D24,"&lt;="&amp;AI25),0)</f>
        <v>2100.81</v>
      </c>
      <c r="AK25" s="19" t="n">
        <f aca="false">IF(OR($F25="Activo",$F25="Cese"),MAX(0,(AF25-AJ25)/AH25),0)</f>
        <v>604.898</v>
      </c>
      <c r="AL25" s="19" t="n">
        <f aca="false">IF(OR($F25="Activo",$F25="Cese"),K25+IF(PROY_BON="Sí",0,J25),0)</f>
        <v>0</v>
      </c>
      <c r="AM25" s="19" t="n">
        <f aca="false">IF(AL25&gt;0,MAX(0,X25+AL25-Y25),Z25)</f>
        <v>48395</v>
      </c>
      <c r="AN25" s="19" t="n">
        <f aca="false">SUMPRODUCT((AM25&gt;TR_DESDE)*(AM25-TR_DESDE)*TR_INC)</f>
        <v>5125.3</v>
      </c>
      <c r="AO25" s="19" t="n">
        <f aca="false">IF(AL25&gt;0,MAX(0,AN25-IF($F25="Cese",MAX(AF25,AJ25),AF25)),0)</f>
        <v>0</v>
      </c>
      <c r="AP25" s="46" t="n">
        <f aca="false">IF(OR($F25="Activo",$F25="Cese"),ROUND(AK25+AO25,2),0)</f>
        <v>604.9</v>
      </c>
      <c r="AQ25" s="19" t="n">
        <f aca="false">IF($F25="Cese",MAX(0,AJ25-AN25),0)</f>
        <v>0</v>
      </c>
      <c r="AR25" s="19" t="n">
        <f aca="false">IF($B25="","",IF(COUNTIFS(RP_COD,$B25,'Retenciones Planilla'!$J$6:$J$105,"&lt;&gt;")=0,"",SUMIFS('Retenciones Planilla'!$J$6:$J$105,RP_COD,$B25)))</f>
        <v>604.9</v>
      </c>
      <c r="AS25" s="19" t="n">
        <f aca="false">IF(AR25="","",AR25-AP25)</f>
        <v>0</v>
      </c>
      <c r="AT25" s="23" t="str">
        <f aca="false">IF($B25="","",IF(NOT(OR($F25="Activo",$F25="Cese")),IF(N(AR25)=0,"—","Revisar: sin vínculo"),IF(AR25="",IF(AP25=0,"No corresponde","Sin dato planilla"),IF(ABS(AS25)&lt;=TOL,"OK",IF(AS25&gt;0,"Retuvo de más","Retuvo de menos")))))</f>
        <v>OK</v>
      </c>
      <c r="AU25" s="19" t="n">
        <f aca="false">IF(AND(BASE_RET="Planilla (si existe)",AR25&lt;&gt;""),AR25,AP25)</f>
        <v>604.9</v>
      </c>
      <c r="AV25" s="19" t="n">
        <f aca="false">AU25+N25</f>
        <v>604.9</v>
      </c>
    </row>
    <row r="26" customFormat="false" ht="15" hidden="false" customHeight="false" outlineLevel="0" collapsed="false">
      <c r="A26" s="43" t="n">
        <v>2</v>
      </c>
      <c r="B26" s="35" t="str">
        <f aca="false">IF(Trabajadores!$B$7="","",Trabajadores!$B$7)</f>
        <v>EJ-002</v>
      </c>
      <c r="C26" s="35" t="str">
        <f aca="false">IF($B26="","",Trabajadores!$D$7)</f>
        <v>QUISPE MAMANI, LUIS (EJEMPLO)</v>
      </c>
      <c r="D26" s="43" t="n">
        <v>9</v>
      </c>
      <c r="E26" s="23" t="s">
        <v>306</v>
      </c>
      <c r="F26" s="23" t="str">
        <f aca="false">IF($B26="","",IF(OR(9&lt;Trabajadores!$M$7,9&gt;Trabajadores!$N$7),"No vinculado",IF(AND(9=Trabajadores!$N$7,Trabajadores!$O$7="Sí"),"Cese","Activo")))</f>
        <v>Activo</v>
      </c>
      <c r="G26" s="19" t="n">
        <f aca="false">IF($B26="",0,SUMIFS(Ingresos!$W$6:$W$1505,ING_COD,$B26,ING_CLASE,"ORD"))</f>
        <v>6000</v>
      </c>
      <c r="H26" s="19" t="n">
        <f aca="false">IF($B26="",0,SUMIFS(Ingresos!$W$6:$W$1505,ING_COD,$B26,ING_CLASE,"ORD",ING_COMP,"Sí"))</f>
        <v>6000</v>
      </c>
      <c r="I26" s="19" t="n">
        <f aca="false">IF($B26="",0,SUMIFS(Ingresos!$W$6:$W$1505,ING_COD,$B26,ING_CLASE,"GRA"))</f>
        <v>0</v>
      </c>
      <c r="J26" s="19" t="n">
        <f aca="false">IF($B26="",0,SUMIFS(Ingresos!$W$6:$W$1505,ING_COD,$B26,ING_CLASE,"BON"))</f>
        <v>0</v>
      </c>
      <c r="K26" s="19" t="n">
        <f aca="false">IF($B26="",0,SUMIFS(Ingresos!$W$6:$W$1505,ING_COD,$B26,ING_CLASE,"EXT"))</f>
        <v>0</v>
      </c>
      <c r="L26" s="19" t="n">
        <f aca="false">IF($B26="",0,SUMIFS(Ingresos!$W$6:$W$1505,ING_COD,$B26,ING_CLASE,"OTO"))</f>
        <v>0</v>
      </c>
      <c r="M26" s="19" t="n">
        <f aca="false">IF($B26="",0,SUMIFS(Ingresos!$W$6:$W$1505,ING_COD,$B26,ING_CLASE,"OTX"))</f>
        <v>0</v>
      </c>
      <c r="N26" s="19" t="n">
        <f aca="false">IF($B26="",0,SUMIFS(Ingresos!$W$6:$W$1505,ING_COD,$B26,ING_CLASE,"RETO"))</f>
        <v>0</v>
      </c>
      <c r="O26" s="19" t="n">
        <f aca="false">IF($B26="",0,SUMIFS(Ingresos!$W$6:$W$1505,ING_COD,$B26,ING_CLASE,"INA"))</f>
        <v>0</v>
      </c>
      <c r="P26" s="19" t="n">
        <f aca="false">G26+I26+J26+K26+L26+M26</f>
        <v>6000</v>
      </c>
      <c r="Q26" s="44" t="n">
        <f aca="false">IF($F26="Activo",4,IF($F26="Cese",1,0))</f>
        <v>4</v>
      </c>
      <c r="R26" s="19" t="n">
        <f aca="false">G26*Q26</f>
        <v>24000</v>
      </c>
      <c r="S26" s="19" t="n">
        <f aca="false">IF($F26="Activo",SUMIFS(I26:I29,$D26:$D29,"&lt;="&amp;Trabajadores!$N$7)+IF(PROY_BON="Sí",SUMIFS(J26:J29,$D26:$D29,"&lt;="&amp;Trabajadores!$N$7),0),IF($F26="Cese",I26+IF(PROY_BON="Sí",J26,0),0))</f>
        <v>6540</v>
      </c>
      <c r="T26" s="19" t="n">
        <f aca="false">IF(OR($F26&lt;&gt;"Activo",Trabajadores!$I$7="No"),0,IF(I29=0,H26*(1+IF(PROY_BON="Sí",Trabajadores!$P$7,0))*Trabajadores!$S$7/6*(Trabajadores!$N$7&gt;=12),0))</f>
        <v>0</v>
      </c>
      <c r="U26" s="19" t="n">
        <f aca="false">IF($F26="Activo",IF(Trabajadores!$J$7="Sí",L26*4,L26),IF($F26="Cese",L26,0))</f>
        <v>0</v>
      </c>
      <c r="V26" s="19" t="n">
        <f aca="false">IF(OR($F26="Activo",$F26="Cese"),M26,0)</f>
        <v>0</v>
      </c>
      <c r="W26" s="19" t="n">
        <f aca="false">IF(OR($F26="Activo",$F26="Cese"),SUM(P18:P25),0)</f>
        <v>51075</v>
      </c>
      <c r="X26" s="36" t="n">
        <f aca="false">IF(OR($F26="Activo",$F26="Cese"),R26+S26+T26+U26+V26+W26,0)</f>
        <v>81615</v>
      </c>
      <c r="Y26" s="19" t="n">
        <f aca="false">IF(OR($F26="Activo",$F26="Cese"),DED_FIJA,0)</f>
        <v>38500</v>
      </c>
      <c r="Z26" s="36" t="n">
        <f aca="false">MAX(0,X26-Y26)</f>
        <v>43115</v>
      </c>
      <c r="AA26" s="19" t="n">
        <f aca="false">IF(Z26=0,0,MAX(0,MIN(Z26,Parámetros!$G$19)-Parámetros!$F$19)*Parámetros!$E$19)</f>
        <v>2200</v>
      </c>
      <c r="AB26" s="19" t="n">
        <f aca="false">IF(Z26=0,0,MAX(0,MIN(Z26,Parámetros!$G$20)-Parámetros!$F$20)*Parámetros!$E$20)</f>
        <v>2186.1</v>
      </c>
      <c r="AC26" s="19" t="n">
        <f aca="false">IF(Z26=0,0,MAX(0,MIN(Z26,Parámetros!$G$21)-Parámetros!$F$21)*Parámetros!$E$21)</f>
        <v>0</v>
      </c>
      <c r="AD26" s="19" t="n">
        <f aca="false">IF(Z26=0,0,MAX(0,MIN(Z26,Parámetros!$G$22)-Parámetros!$F$22)*Parámetros!$E$22)</f>
        <v>0</v>
      </c>
      <c r="AE26" s="19" t="n">
        <f aca="false">IF(Z26=0,0,MAX(0,MIN(Z26,Parámetros!$G$23)-Parámetros!$F$23)*Parámetros!$E$23)</f>
        <v>0</v>
      </c>
      <c r="AF26" s="36" t="n">
        <f aca="false">SUM(AA26:AE26)</f>
        <v>4386.1</v>
      </c>
      <c r="AG26" s="45" t="n">
        <f aca="false">IF(AM26&lt;=0,"-",INDEX(TR_TASA,MATCH(AM26,TR_DESDE,1)))</f>
        <v>0.14</v>
      </c>
      <c r="AH26" s="44" t="n">
        <f aca="false">IF($F26="Cese",1,IF($F26="Activo",INDEX(DIV_N,9),0))</f>
        <v>4</v>
      </c>
      <c r="AI26" s="44" t="n">
        <f aca="false">IF($F26="Cese",8,IF($F26="Activo",INDEX(DIV_HASTA,9),0))</f>
        <v>8</v>
      </c>
      <c r="AJ26" s="19" t="n">
        <f aca="false">IF(OR($F26="Activo",$F26="Cese"),SUMIFS(AV18:AV25,D18:D25,"&lt;="&amp;AI26),0)</f>
        <v>2705.71</v>
      </c>
      <c r="AK26" s="19" t="n">
        <f aca="false">IF(OR($F26="Activo",$F26="Cese"),MAX(0,(AF26-AJ26)/AH26),0)</f>
        <v>420.0975</v>
      </c>
      <c r="AL26" s="19" t="n">
        <f aca="false">IF(OR($F26="Activo",$F26="Cese"),K26+IF(PROY_BON="Sí",0,J26),0)</f>
        <v>0</v>
      </c>
      <c r="AM26" s="19" t="n">
        <f aca="false">IF(AL26&gt;0,MAX(0,X26+AL26-Y26),Z26)</f>
        <v>43115</v>
      </c>
      <c r="AN26" s="19" t="n">
        <f aca="false">SUMPRODUCT((AM26&gt;TR_DESDE)*(AM26-TR_DESDE)*TR_INC)</f>
        <v>4386.1</v>
      </c>
      <c r="AO26" s="19" t="n">
        <f aca="false">IF(AL26&gt;0,MAX(0,AN26-IF($F26="Cese",MAX(AF26,AJ26),AF26)),0)</f>
        <v>0</v>
      </c>
      <c r="AP26" s="46" t="n">
        <f aca="false">IF(OR($F26="Activo",$F26="Cese"),ROUND(AK26+AO26,2),0)</f>
        <v>420.1</v>
      </c>
      <c r="AQ26" s="19" t="n">
        <f aca="false">IF($F26="Cese",MAX(0,AJ26-AN26),0)</f>
        <v>0</v>
      </c>
      <c r="AR26" s="19" t="n">
        <f aca="false">IF($B26="","",IF(COUNTIFS(RP_COD,$B26,'Retenciones Planilla'!$K$6:$K$105,"&lt;&gt;")=0,"",SUMIFS('Retenciones Planilla'!$K$6:$K$105,RP_COD,$B26)))</f>
        <v>420.1</v>
      </c>
      <c r="AS26" s="19" t="n">
        <f aca="false">IF(AR26="","",AR26-AP26)</f>
        <v>0</v>
      </c>
      <c r="AT26" s="23" t="str">
        <f aca="false">IF($B26="","",IF(NOT(OR($F26="Activo",$F26="Cese")),IF(N(AR26)=0,"—","Revisar: sin vínculo"),IF(AR26="",IF(AP26=0,"No corresponde","Sin dato planilla"),IF(ABS(AS26)&lt;=TOL,"OK",IF(AS26&gt;0,"Retuvo de más","Retuvo de menos")))))</f>
        <v>OK</v>
      </c>
      <c r="AU26" s="19" t="n">
        <f aca="false">IF(AND(BASE_RET="Planilla (si existe)",AR26&lt;&gt;""),AR26,AP26)</f>
        <v>420.1</v>
      </c>
      <c r="AV26" s="19" t="n">
        <f aca="false">AU26+N26</f>
        <v>420.1</v>
      </c>
    </row>
    <row r="27" customFormat="false" ht="15" hidden="false" customHeight="false" outlineLevel="0" collapsed="false">
      <c r="A27" s="43" t="n">
        <v>2</v>
      </c>
      <c r="B27" s="35" t="str">
        <f aca="false">IF(Trabajadores!$B$7="","",Trabajadores!$B$7)</f>
        <v>EJ-002</v>
      </c>
      <c r="C27" s="35" t="str">
        <f aca="false">IF($B27="","",Trabajadores!$D$7)</f>
        <v>QUISPE MAMANI, LUIS (EJEMPLO)</v>
      </c>
      <c r="D27" s="43" t="n">
        <v>10</v>
      </c>
      <c r="E27" s="23" t="s">
        <v>307</v>
      </c>
      <c r="F27" s="23" t="str">
        <f aca="false">IF($B27="","",IF(OR(10&lt;Trabajadores!$M$7,10&gt;Trabajadores!$N$7),"No vinculado",IF(AND(10=Trabajadores!$N$7,Trabajadores!$O$7="Sí"),"Cese","Activo")))</f>
        <v>Activo</v>
      </c>
      <c r="G27" s="19" t="n">
        <f aca="false">IF($B27="",0,SUMIFS(Ingresos!$X$6:$X$1505,ING_COD,$B27,ING_CLASE,"ORD"))</f>
        <v>6000</v>
      </c>
      <c r="H27" s="19" t="n">
        <f aca="false">IF($B27="",0,SUMIFS(Ingresos!$X$6:$X$1505,ING_COD,$B27,ING_CLASE,"ORD",ING_COMP,"Sí"))</f>
        <v>6000</v>
      </c>
      <c r="I27" s="19" t="n">
        <f aca="false">IF($B27="",0,SUMIFS(Ingresos!$X$6:$X$1505,ING_COD,$B27,ING_CLASE,"GRA"))</f>
        <v>0</v>
      </c>
      <c r="J27" s="19" t="n">
        <f aca="false">IF($B27="",0,SUMIFS(Ingresos!$X$6:$X$1505,ING_COD,$B27,ING_CLASE,"BON"))</f>
        <v>0</v>
      </c>
      <c r="K27" s="19" t="n">
        <f aca="false">IF($B27="",0,SUMIFS(Ingresos!$X$6:$X$1505,ING_COD,$B27,ING_CLASE,"EXT"))</f>
        <v>0</v>
      </c>
      <c r="L27" s="19" t="n">
        <f aca="false">IF($B27="",0,SUMIFS(Ingresos!$X$6:$X$1505,ING_COD,$B27,ING_CLASE,"OTO"))</f>
        <v>0</v>
      </c>
      <c r="M27" s="19" t="n">
        <f aca="false">IF($B27="",0,SUMIFS(Ingresos!$X$6:$X$1505,ING_COD,$B27,ING_CLASE,"OTX"))</f>
        <v>0</v>
      </c>
      <c r="N27" s="19" t="n">
        <f aca="false">IF($B27="",0,SUMIFS(Ingresos!$X$6:$X$1505,ING_COD,$B27,ING_CLASE,"RETO"))</f>
        <v>0</v>
      </c>
      <c r="O27" s="19" t="n">
        <f aca="false">IF($B27="",0,SUMIFS(Ingresos!$X$6:$X$1505,ING_COD,$B27,ING_CLASE,"INA"))</f>
        <v>0</v>
      </c>
      <c r="P27" s="19" t="n">
        <f aca="false">G27+I27+J27+K27+L27+M27</f>
        <v>6000</v>
      </c>
      <c r="Q27" s="44" t="n">
        <f aca="false">IF($F27="Activo",3,IF($F27="Cese",1,0))</f>
        <v>3</v>
      </c>
      <c r="R27" s="19" t="n">
        <f aca="false">G27*Q27</f>
        <v>18000</v>
      </c>
      <c r="S27" s="19" t="n">
        <f aca="false">IF($F27="Activo",SUMIFS(I27:I29,$D27:$D29,"&lt;="&amp;Trabajadores!$N$7)+IF(PROY_BON="Sí",SUMIFS(J27:J29,$D27:$D29,"&lt;="&amp;Trabajadores!$N$7),0),IF($F27="Cese",I27+IF(PROY_BON="Sí",J27,0),0))</f>
        <v>6540</v>
      </c>
      <c r="T27" s="19" t="n">
        <f aca="false">IF(OR($F27&lt;&gt;"Activo",Trabajadores!$I$7="No"),0,IF(I29=0,H27*(1+IF(PROY_BON="Sí",Trabajadores!$P$7,0))*Trabajadores!$S$7/6*(Trabajadores!$N$7&gt;=12),0))</f>
        <v>0</v>
      </c>
      <c r="U27" s="19" t="n">
        <f aca="false">IF($F27="Activo",IF(Trabajadores!$J$7="Sí",L27*3,L27),IF($F27="Cese",L27,0))</f>
        <v>0</v>
      </c>
      <c r="V27" s="19" t="n">
        <f aca="false">IF(OR($F27="Activo",$F27="Cese"),M27,0)</f>
        <v>0</v>
      </c>
      <c r="W27" s="19" t="n">
        <f aca="false">IF(OR($F27="Activo",$F27="Cese"),SUM(P18:P26),0)</f>
        <v>57075</v>
      </c>
      <c r="X27" s="36" t="n">
        <f aca="false">IF(OR($F27="Activo",$F27="Cese"),R27+S27+T27+U27+V27+W27,0)</f>
        <v>81615</v>
      </c>
      <c r="Y27" s="19" t="n">
        <f aca="false">IF(OR($F27="Activo",$F27="Cese"),DED_FIJA,0)</f>
        <v>38500</v>
      </c>
      <c r="Z27" s="36" t="n">
        <f aca="false">MAX(0,X27-Y27)</f>
        <v>43115</v>
      </c>
      <c r="AA27" s="19" t="n">
        <f aca="false">IF(Z27=0,0,MAX(0,MIN(Z27,Parámetros!$G$19)-Parámetros!$F$19)*Parámetros!$E$19)</f>
        <v>2200</v>
      </c>
      <c r="AB27" s="19" t="n">
        <f aca="false">IF(Z27=0,0,MAX(0,MIN(Z27,Parámetros!$G$20)-Parámetros!$F$20)*Parámetros!$E$20)</f>
        <v>2186.1</v>
      </c>
      <c r="AC27" s="19" t="n">
        <f aca="false">IF(Z27=0,0,MAX(0,MIN(Z27,Parámetros!$G$21)-Parámetros!$F$21)*Parámetros!$E$21)</f>
        <v>0</v>
      </c>
      <c r="AD27" s="19" t="n">
        <f aca="false">IF(Z27=0,0,MAX(0,MIN(Z27,Parámetros!$G$22)-Parámetros!$F$22)*Parámetros!$E$22)</f>
        <v>0</v>
      </c>
      <c r="AE27" s="19" t="n">
        <f aca="false">IF(Z27=0,0,MAX(0,MIN(Z27,Parámetros!$G$23)-Parámetros!$F$23)*Parámetros!$E$23)</f>
        <v>0</v>
      </c>
      <c r="AF27" s="36" t="n">
        <f aca="false">SUM(AA27:AE27)</f>
        <v>4386.1</v>
      </c>
      <c r="AG27" s="45" t="n">
        <f aca="false">IF(AM27&lt;=0,"-",INDEX(TR_TASA,MATCH(AM27,TR_DESDE,1)))</f>
        <v>0.14</v>
      </c>
      <c r="AH27" s="44" t="n">
        <f aca="false">IF($F27="Cese",1,IF($F27="Activo",INDEX(DIV_N,10),0))</f>
        <v>4</v>
      </c>
      <c r="AI27" s="44" t="n">
        <f aca="false">IF($F27="Cese",9,IF($F27="Activo",INDEX(DIV_HASTA,10),0))</f>
        <v>8</v>
      </c>
      <c r="AJ27" s="19" t="n">
        <f aca="false">IF(OR($F27="Activo",$F27="Cese"),SUMIFS(AV18:AV26,D18:D26,"&lt;="&amp;AI27),0)</f>
        <v>2705.71</v>
      </c>
      <c r="AK27" s="19" t="n">
        <f aca="false">IF(OR($F27="Activo",$F27="Cese"),MAX(0,(AF27-AJ27)/AH27),0)</f>
        <v>420.0975</v>
      </c>
      <c r="AL27" s="19" t="n">
        <f aca="false">IF(OR($F27="Activo",$F27="Cese"),K27+IF(PROY_BON="Sí",0,J27),0)</f>
        <v>0</v>
      </c>
      <c r="AM27" s="19" t="n">
        <f aca="false">IF(AL27&gt;0,MAX(0,X27+AL27-Y27),Z27)</f>
        <v>43115</v>
      </c>
      <c r="AN27" s="19" t="n">
        <f aca="false">SUMPRODUCT((AM27&gt;TR_DESDE)*(AM27-TR_DESDE)*TR_INC)</f>
        <v>4386.1</v>
      </c>
      <c r="AO27" s="19" t="n">
        <f aca="false">IF(AL27&gt;0,MAX(0,AN27-IF($F27="Cese",MAX(AF27,AJ27),AF27)),0)</f>
        <v>0</v>
      </c>
      <c r="AP27" s="46" t="n">
        <f aca="false">IF(OR($F27="Activo",$F27="Cese"),ROUND(AK27+AO27,2),0)</f>
        <v>420.1</v>
      </c>
      <c r="AQ27" s="19" t="n">
        <f aca="false">IF($F27="Cese",MAX(0,AJ27-AN27),0)</f>
        <v>0</v>
      </c>
      <c r="AR27" s="19" t="str">
        <f aca="false">IF($B27="","",IF(COUNTIFS(RP_COD,$B27,'Retenciones Planilla'!$L$6:$L$105,"&lt;&gt;")=0,"",SUMIFS('Retenciones Planilla'!$L$6:$L$105,RP_COD,$B27)))</f>
        <v/>
      </c>
      <c r="AS27" s="19" t="str">
        <f aca="false">IF(AR27="","",AR27-AP27)</f>
        <v/>
      </c>
      <c r="AT27" s="23" t="str">
        <f aca="false">IF($B27="","",IF(NOT(OR($F27="Activo",$F27="Cese")),IF(N(AR27)=0,"—","Revisar: sin vínculo"),IF(AR27="",IF(AP27=0,"No corresponde","Sin dato planilla"),IF(ABS(AS27)&lt;=TOL,"OK",IF(AS27&gt;0,"Retuvo de más","Retuvo de menos")))))</f>
        <v>Sin dato planilla</v>
      </c>
      <c r="AU27" s="19" t="n">
        <f aca="false">IF(AND(BASE_RET="Planilla (si existe)",AR27&lt;&gt;""),AR27,AP27)</f>
        <v>420.1</v>
      </c>
      <c r="AV27" s="19" t="n">
        <f aca="false">AU27+N27</f>
        <v>420.1</v>
      </c>
    </row>
    <row r="28" customFormat="false" ht="15" hidden="false" customHeight="false" outlineLevel="0" collapsed="false">
      <c r="A28" s="43" t="n">
        <v>2</v>
      </c>
      <c r="B28" s="35" t="str">
        <f aca="false">IF(Trabajadores!$B$7="","",Trabajadores!$B$7)</f>
        <v>EJ-002</v>
      </c>
      <c r="C28" s="35" t="str">
        <f aca="false">IF($B28="","",Trabajadores!$D$7)</f>
        <v>QUISPE MAMANI, LUIS (EJEMPLO)</v>
      </c>
      <c r="D28" s="43" t="n">
        <v>11</v>
      </c>
      <c r="E28" s="23" t="s">
        <v>308</v>
      </c>
      <c r="F28" s="23" t="str">
        <f aca="false">IF($B28="","",IF(OR(11&lt;Trabajadores!$M$7,11&gt;Trabajadores!$N$7),"No vinculado",IF(AND(11=Trabajadores!$N$7,Trabajadores!$O$7="Sí"),"Cese","Activo")))</f>
        <v>Activo</v>
      </c>
      <c r="G28" s="19" t="n">
        <f aca="false">IF($B28="",0,SUMIFS(Ingresos!$Y$6:$Y$1505,ING_COD,$B28,ING_CLASE,"ORD"))</f>
        <v>6000</v>
      </c>
      <c r="H28" s="19" t="n">
        <f aca="false">IF($B28="",0,SUMIFS(Ingresos!$Y$6:$Y$1505,ING_COD,$B28,ING_CLASE,"ORD",ING_COMP,"Sí"))</f>
        <v>6000</v>
      </c>
      <c r="I28" s="19" t="n">
        <f aca="false">IF($B28="",0,SUMIFS(Ingresos!$Y$6:$Y$1505,ING_COD,$B28,ING_CLASE,"GRA"))</f>
        <v>0</v>
      </c>
      <c r="J28" s="19" t="n">
        <f aca="false">IF($B28="",0,SUMIFS(Ingresos!$Y$6:$Y$1505,ING_COD,$B28,ING_CLASE,"BON"))</f>
        <v>0</v>
      </c>
      <c r="K28" s="19" t="n">
        <f aca="false">IF($B28="",0,SUMIFS(Ingresos!$Y$6:$Y$1505,ING_COD,$B28,ING_CLASE,"EXT"))</f>
        <v>0</v>
      </c>
      <c r="L28" s="19" t="n">
        <f aca="false">IF($B28="",0,SUMIFS(Ingresos!$Y$6:$Y$1505,ING_COD,$B28,ING_CLASE,"OTO"))</f>
        <v>0</v>
      </c>
      <c r="M28" s="19" t="n">
        <f aca="false">IF($B28="",0,SUMIFS(Ingresos!$Y$6:$Y$1505,ING_COD,$B28,ING_CLASE,"OTX"))</f>
        <v>0</v>
      </c>
      <c r="N28" s="19" t="n">
        <f aca="false">IF($B28="",0,SUMIFS(Ingresos!$Y$6:$Y$1505,ING_COD,$B28,ING_CLASE,"RETO"))</f>
        <v>0</v>
      </c>
      <c r="O28" s="19" t="n">
        <f aca="false">IF($B28="",0,SUMIFS(Ingresos!$Y$6:$Y$1505,ING_COD,$B28,ING_CLASE,"INA"))</f>
        <v>0</v>
      </c>
      <c r="P28" s="19" t="n">
        <f aca="false">G28+I28+J28+K28+L28+M28</f>
        <v>6000</v>
      </c>
      <c r="Q28" s="44" t="n">
        <f aca="false">IF($F28="Activo",2,IF($F28="Cese",1,0))</f>
        <v>2</v>
      </c>
      <c r="R28" s="19" t="n">
        <f aca="false">G28*Q28</f>
        <v>12000</v>
      </c>
      <c r="S28" s="19" t="n">
        <f aca="false">IF($F28="Activo",SUMIFS(I28:I29,$D28:$D29,"&lt;="&amp;Trabajadores!$N$7)+IF(PROY_BON="Sí",SUMIFS(J28:J29,$D28:$D29,"&lt;="&amp;Trabajadores!$N$7),0),IF($F28="Cese",I28+IF(PROY_BON="Sí",J28,0),0))</f>
        <v>6540</v>
      </c>
      <c r="T28" s="19" t="n">
        <f aca="false">IF(OR($F28&lt;&gt;"Activo",Trabajadores!$I$7="No"),0,IF(I29=0,H28*(1+IF(PROY_BON="Sí",Trabajadores!$P$7,0))*Trabajadores!$S$7/6*(Trabajadores!$N$7&gt;=12),0))</f>
        <v>0</v>
      </c>
      <c r="U28" s="19" t="n">
        <f aca="false">IF($F28="Activo",IF(Trabajadores!$J$7="Sí",L28*2,L28),IF($F28="Cese",L28,0))</f>
        <v>0</v>
      </c>
      <c r="V28" s="19" t="n">
        <f aca="false">IF(OR($F28="Activo",$F28="Cese"),M28,0)</f>
        <v>0</v>
      </c>
      <c r="W28" s="19" t="n">
        <f aca="false">IF(OR($F28="Activo",$F28="Cese"),SUM(P18:P27),0)</f>
        <v>63075</v>
      </c>
      <c r="X28" s="36" t="n">
        <f aca="false">IF(OR($F28="Activo",$F28="Cese"),R28+S28+T28+U28+V28+W28,0)</f>
        <v>81615</v>
      </c>
      <c r="Y28" s="19" t="n">
        <f aca="false">IF(OR($F28="Activo",$F28="Cese"),DED_FIJA,0)</f>
        <v>38500</v>
      </c>
      <c r="Z28" s="36" t="n">
        <f aca="false">MAX(0,X28-Y28)</f>
        <v>43115</v>
      </c>
      <c r="AA28" s="19" t="n">
        <f aca="false">IF(Z28=0,0,MAX(0,MIN(Z28,Parámetros!$G$19)-Parámetros!$F$19)*Parámetros!$E$19)</f>
        <v>2200</v>
      </c>
      <c r="AB28" s="19" t="n">
        <f aca="false">IF(Z28=0,0,MAX(0,MIN(Z28,Parámetros!$G$20)-Parámetros!$F$20)*Parámetros!$E$20)</f>
        <v>2186.1</v>
      </c>
      <c r="AC28" s="19" t="n">
        <f aca="false">IF(Z28=0,0,MAX(0,MIN(Z28,Parámetros!$G$21)-Parámetros!$F$21)*Parámetros!$E$21)</f>
        <v>0</v>
      </c>
      <c r="AD28" s="19" t="n">
        <f aca="false">IF(Z28=0,0,MAX(0,MIN(Z28,Parámetros!$G$22)-Parámetros!$F$22)*Parámetros!$E$22)</f>
        <v>0</v>
      </c>
      <c r="AE28" s="19" t="n">
        <f aca="false">IF(Z28=0,0,MAX(0,MIN(Z28,Parámetros!$G$23)-Parámetros!$F$23)*Parámetros!$E$23)</f>
        <v>0</v>
      </c>
      <c r="AF28" s="36" t="n">
        <f aca="false">SUM(AA28:AE28)</f>
        <v>4386.1</v>
      </c>
      <c r="AG28" s="45" t="n">
        <f aca="false">IF(AM28&lt;=0,"-",INDEX(TR_TASA,MATCH(AM28,TR_DESDE,1)))</f>
        <v>0.14</v>
      </c>
      <c r="AH28" s="44" t="n">
        <f aca="false">IF($F28="Cese",1,IF($F28="Activo",INDEX(DIV_N,11),0))</f>
        <v>4</v>
      </c>
      <c r="AI28" s="44" t="n">
        <f aca="false">IF($F28="Cese",10,IF($F28="Activo",INDEX(DIV_HASTA,11),0))</f>
        <v>8</v>
      </c>
      <c r="AJ28" s="19" t="n">
        <f aca="false">IF(OR($F28="Activo",$F28="Cese"),SUMIFS(AV18:AV27,D18:D27,"&lt;="&amp;AI28),0)</f>
        <v>2705.71</v>
      </c>
      <c r="AK28" s="19" t="n">
        <f aca="false">IF(OR($F28="Activo",$F28="Cese"),MAX(0,(AF28-AJ28)/AH28),0)</f>
        <v>420.0975</v>
      </c>
      <c r="AL28" s="19" t="n">
        <f aca="false">IF(OR($F28="Activo",$F28="Cese"),K28+IF(PROY_BON="Sí",0,J28),0)</f>
        <v>0</v>
      </c>
      <c r="AM28" s="19" t="n">
        <f aca="false">IF(AL28&gt;0,MAX(0,X28+AL28-Y28),Z28)</f>
        <v>43115</v>
      </c>
      <c r="AN28" s="19" t="n">
        <f aca="false">SUMPRODUCT((AM28&gt;TR_DESDE)*(AM28-TR_DESDE)*TR_INC)</f>
        <v>4386.1</v>
      </c>
      <c r="AO28" s="19" t="n">
        <f aca="false">IF(AL28&gt;0,MAX(0,AN28-IF($F28="Cese",MAX(AF28,AJ28),AF28)),0)</f>
        <v>0</v>
      </c>
      <c r="AP28" s="46" t="n">
        <f aca="false">IF(OR($F28="Activo",$F28="Cese"),ROUND(AK28+AO28,2),0)</f>
        <v>420.1</v>
      </c>
      <c r="AQ28" s="19" t="n">
        <f aca="false">IF($F28="Cese",MAX(0,AJ28-AN28),0)</f>
        <v>0</v>
      </c>
      <c r="AR28" s="19" t="str">
        <f aca="false">IF($B28="","",IF(COUNTIFS(RP_COD,$B28,'Retenciones Planilla'!$M$6:$M$105,"&lt;&gt;")=0,"",SUMIFS('Retenciones Planilla'!$M$6:$M$105,RP_COD,$B28)))</f>
        <v/>
      </c>
      <c r="AS28" s="19" t="str">
        <f aca="false">IF(AR28="","",AR28-AP28)</f>
        <v/>
      </c>
      <c r="AT28" s="23" t="str">
        <f aca="false">IF($B28="","",IF(NOT(OR($F28="Activo",$F28="Cese")),IF(N(AR28)=0,"—","Revisar: sin vínculo"),IF(AR28="",IF(AP28=0,"No corresponde","Sin dato planilla"),IF(ABS(AS28)&lt;=TOL,"OK",IF(AS28&gt;0,"Retuvo de más","Retuvo de menos")))))</f>
        <v>Sin dato planilla</v>
      </c>
      <c r="AU28" s="19" t="n">
        <f aca="false">IF(AND(BASE_RET="Planilla (si existe)",AR28&lt;&gt;""),AR28,AP28)</f>
        <v>420.1</v>
      </c>
      <c r="AV28" s="19" t="n">
        <f aca="false">AU28+N28</f>
        <v>420.1</v>
      </c>
    </row>
    <row r="29" customFormat="false" ht="15" hidden="false" customHeight="false" outlineLevel="0" collapsed="false">
      <c r="A29" s="43" t="n">
        <v>2</v>
      </c>
      <c r="B29" s="35" t="str">
        <f aca="false">IF(Trabajadores!$B$7="","",Trabajadores!$B$7)</f>
        <v>EJ-002</v>
      </c>
      <c r="C29" s="35" t="str">
        <f aca="false">IF($B29="","",Trabajadores!$D$7)</f>
        <v>QUISPE MAMANI, LUIS (EJEMPLO)</v>
      </c>
      <c r="D29" s="43" t="n">
        <v>12</v>
      </c>
      <c r="E29" s="23" t="s">
        <v>309</v>
      </c>
      <c r="F29" s="23" t="str">
        <f aca="false">IF($B29="","",IF(OR(12&lt;Trabajadores!$M$7,12&gt;Trabajadores!$N$7),"No vinculado",IF(AND(12=Trabajadores!$N$7,Trabajadores!$O$7="Sí"),"Cese","Activo")))</f>
        <v>Activo</v>
      </c>
      <c r="G29" s="19" t="n">
        <f aca="false">IF($B29="",0,SUMIFS(Ingresos!$Z$6:$Z$1505,ING_COD,$B29,ING_CLASE,"ORD"))</f>
        <v>6000</v>
      </c>
      <c r="H29" s="19" t="n">
        <f aca="false">IF($B29="",0,SUMIFS(Ingresos!$Z$6:$Z$1505,ING_COD,$B29,ING_CLASE,"ORD",ING_COMP,"Sí"))</f>
        <v>6000</v>
      </c>
      <c r="I29" s="19" t="n">
        <f aca="false">IF($B29="",0,SUMIFS(Ingresos!$Z$6:$Z$1505,ING_COD,$B29,ING_CLASE,"GRA"))</f>
        <v>6000</v>
      </c>
      <c r="J29" s="19" t="n">
        <f aca="false">IF($B29="",0,SUMIFS(Ingresos!$Z$6:$Z$1505,ING_COD,$B29,ING_CLASE,"BON"))</f>
        <v>540</v>
      </c>
      <c r="K29" s="19" t="n">
        <f aca="false">IF($B29="",0,SUMIFS(Ingresos!$Z$6:$Z$1505,ING_COD,$B29,ING_CLASE,"EXT"))</f>
        <v>0</v>
      </c>
      <c r="L29" s="19" t="n">
        <f aca="false">IF($B29="",0,SUMIFS(Ingresos!$Z$6:$Z$1505,ING_COD,$B29,ING_CLASE,"OTO"))</f>
        <v>0</v>
      </c>
      <c r="M29" s="19" t="n">
        <f aca="false">IF($B29="",0,SUMIFS(Ingresos!$Z$6:$Z$1505,ING_COD,$B29,ING_CLASE,"OTX"))</f>
        <v>0</v>
      </c>
      <c r="N29" s="19" t="n">
        <f aca="false">IF($B29="",0,SUMIFS(Ingresos!$Z$6:$Z$1505,ING_COD,$B29,ING_CLASE,"RETO"))</f>
        <v>0</v>
      </c>
      <c r="O29" s="19" t="n">
        <f aca="false">IF($B29="",0,SUMIFS(Ingresos!$Z$6:$Z$1505,ING_COD,$B29,ING_CLASE,"INA"))</f>
        <v>0</v>
      </c>
      <c r="P29" s="19" t="n">
        <f aca="false">G29+I29+J29+K29+L29+M29</f>
        <v>12540</v>
      </c>
      <c r="Q29" s="44" t="n">
        <f aca="false">IF($F29="Activo",1,IF($F29="Cese",1,0))</f>
        <v>1</v>
      </c>
      <c r="R29" s="19" t="n">
        <f aca="false">G29*Q29</f>
        <v>6000</v>
      </c>
      <c r="S29" s="19" t="n">
        <f aca="false">IF($F29="Activo",SUMIFS(I29:I29,$D29:$D29,"&lt;="&amp;Trabajadores!$N$7)+IF(PROY_BON="Sí",SUMIFS(J29:J29,$D29:$D29,"&lt;="&amp;Trabajadores!$N$7),0),IF($F29="Cese",I29+IF(PROY_BON="Sí",J29,0),0))</f>
        <v>6540</v>
      </c>
      <c r="T29" s="19" t="n">
        <f aca="false">0</f>
        <v>0</v>
      </c>
      <c r="U29" s="19" t="n">
        <f aca="false">IF($F29="Activo",IF(Trabajadores!$J$7="Sí",L29*1,L29),IF($F29="Cese",L29,0))</f>
        <v>0</v>
      </c>
      <c r="V29" s="19" t="n">
        <f aca="false">IF(OR($F29="Activo",$F29="Cese"),M29,0)</f>
        <v>0</v>
      </c>
      <c r="W29" s="19" t="n">
        <f aca="false">IF(OR($F29="Activo",$F29="Cese"),SUM(P18:P28),0)</f>
        <v>69075</v>
      </c>
      <c r="X29" s="36" t="n">
        <f aca="false">IF(OR($F29="Activo",$F29="Cese"),R29+S29+T29+U29+V29+W29,0)</f>
        <v>81615</v>
      </c>
      <c r="Y29" s="19" t="n">
        <f aca="false">IF(OR($F29="Activo",$F29="Cese"),DED_FIJA,0)</f>
        <v>38500</v>
      </c>
      <c r="Z29" s="36" t="n">
        <f aca="false">MAX(0,X29-Y29)</f>
        <v>43115</v>
      </c>
      <c r="AA29" s="19" t="n">
        <f aca="false">IF(Z29=0,0,MAX(0,MIN(Z29,Parámetros!$G$19)-Parámetros!$F$19)*Parámetros!$E$19)</f>
        <v>2200</v>
      </c>
      <c r="AB29" s="19" t="n">
        <f aca="false">IF(Z29=0,0,MAX(0,MIN(Z29,Parámetros!$G$20)-Parámetros!$F$20)*Parámetros!$E$20)</f>
        <v>2186.1</v>
      </c>
      <c r="AC29" s="19" t="n">
        <f aca="false">IF(Z29=0,0,MAX(0,MIN(Z29,Parámetros!$G$21)-Parámetros!$F$21)*Parámetros!$E$21)</f>
        <v>0</v>
      </c>
      <c r="AD29" s="19" t="n">
        <f aca="false">IF(Z29=0,0,MAX(0,MIN(Z29,Parámetros!$G$22)-Parámetros!$F$22)*Parámetros!$E$22)</f>
        <v>0</v>
      </c>
      <c r="AE29" s="19" t="n">
        <f aca="false">IF(Z29=0,0,MAX(0,MIN(Z29,Parámetros!$G$23)-Parámetros!$F$23)*Parámetros!$E$23)</f>
        <v>0</v>
      </c>
      <c r="AF29" s="36" t="n">
        <f aca="false">SUM(AA29:AE29)</f>
        <v>4386.1</v>
      </c>
      <c r="AG29" s="45" t="n">
        <f aca="false">IF(AM29&lt;=0,"-",INDEX(TR_TASA,MATCH(AM29,TR_DESDE,1)))</f>
        <v>0.14</v>
      </c>
      <c r="AH29" s="44" t="n">
        <f aca="false">IF($F29="Cese",1,IF($F29="Activo",INDEX(DIV_N,12),0))</f>
        <v>1</v>
      </c>
      <c r="AI29" s="44" t="n">
        <f aca="false">IF($F29="Cese",11,IF($F29="Activo",INDEX(DIV_HASTA,12),0))</f>
        <v>11</v>
      </c>
      <c r="AJ29" s="19" t="n">
        <f aca="false">IF(OR($F29="Activo",$F29="Cese"),SUMIFS(AV18:AV28,D18:D28,"&lt;="&amp;AI29),0)</f>
        <v>3966.01</v>
      </c>
      <c r="AK29" s="19" t="n">
        <f aca="false">IF(OR($F29="Activo",$F29="Cese"),MAX(0,(AF29-AJ29)/AH29),0)</f>
        <v>420.09</v>
      </c>
      <c r="AL29" s="19" t="n">
        <f aca="false">IF(OR($F29="Activo",$F29="Cese"),K29+IF(PROY_BON="Sí",0,J29),0)</f>
        <v>0</v>
      </c>
      <c r="AM29" s="19" t="n">
        <f aca="false">IF(AL29&gt;0,MAX(0,X29+AL29-Y29),Z29)</f>
        <v>43115</v>
      </c>
      <c r="AN29" s="19" t="n">
        <f aca="false">SUMPRODUCT((AM29&gt;TR_DESDE)*(AM29-TR_DESDE)*TR_INC)</f>
        <v>4386.1</v>
      </c>
      <c r="AO29" s="19" t="n">
        <f aca="false">IF(AL29&gt;0,MAX(0,AN29-IF(TRUE(),MAX(AF29,AJ29),AF29)),0)</f>
        <v>0</v>
      </c>
      <c r="AP29" s="46" t="n">
        <f aca="false">IF(OR($F29="Activo",$F29="Cese"),ROUND(AK29+AO29,2),0)</f>
        <v>420.09</v>
      </c>
      <c r="AQ29" s="19" t="n">
        <f aca="false">IF(OR($F29="Activo",$F29="Cese"),MAX(0,AJ29-AN29),0)</f>
        <v>0</v>
      </c>
      <c r="AR29" s="19" t="str">
        <f aca="false">IF($B29="","",IF(COUNTIFS(RP_COD,$B29,'Retenciones Planilla'!$N$6:$N$105,"&lt;&gt;")=0,"",SUMIFS('Retenciones Planilla'!$N$6:$N$105,RP_COD,$B29)))</f>
        <v/>
      </c>
      <c r="AS29" s="19" t="str">
        <f aca="false">IF(AR29="","",AR29-AP29)</f>
        <v/>
      </c>
      <c r="AT29" s="23" t="str">
        <f aca="false">IF($B29="","",IF(NOT(OR($F29="Activo",$F29="Cese")),IF(N(AR29)=0,"—","Revisar: sin vínculo"),IF(AR29="",IF(AP29=0,"No corresponde","Sin dato planilla"),IF(ABS(AS29)&lt;=TOL,"OK",IF(AS29&gt;0,"Retuvo de más","Retuvo de menos")))))</f>
        <v>Sin dato planilla</v>
      </c>
      <c r="AU29" s="19" t="n">
        <f aca="false">IF(AND(BASE_RET="Planilla (si existe)",AR29&lt;&gt;""),AR29,AP29)</f>
        <v>420.09</v>
      </c>
      <c r="AV29" s="19" t="n">
        <f aca="false">AU29+N29</f>
        <v>420.09</v>
      </c>
    </row>
    <row r="30" customFormat="false" ht="15" hidden="false" customHeight="false" outlineLevel="0" collapsed="false">
      <c r="A30" s="43" t="n">
        <v>3</v>
      </c>
      <c r="B30" s="35" t="str">
        <f aca="false">IF(Trabajadores!$B$8="","",Trabajadores!$B$8)</f>
        <v>EJ-003</v>
      </c>
      <c r="C30" s="35" t="str">
        <f aca="false">IF($B30="","",Trabajadores!$D$8)</f>
        <v>TORRES ROJAS, MARÍA (EJEMPLO)</v>
      </c>
      <c r="D30" s="43" t="n">
        <v>1</v>
      </c>
      <c r="E30" s="23" t="s">
        <v>298</v>
      </c>
      <c r="F30" s="23" t="str">
        <f aca="false">IF($B30="","",IF(OR(1&lt;Trabajadores!$M$8,1&gt;Trabajadores!$N$8),"No vinculado",IF(AND(1=Trabajadores!$N$8,Trabajadores!$O$8="Sí"),"Cese","Activo")))</f>
        <v>Activo</v>
      </c>
      <c r="G30" s="19" t="n">
        <f aca="false">IF($B30="",0,SUMIFS(Ingresos!$O$6:$O$1505,ING_COD,$B30,ING_CLASE,"ORD"))</f>
        <v>15000</v>
      </c>
      <c r="H30" s="19" t="n">
        <f aca="false">IF($B30="",0,SUMIFS(Ingresos!$O$6:$O$1505,ING_COD,$B30,ING_CLASE,"ORD",ING_COMP,"Sí"))</f>
        <v>15000</v>
      </c>
      <c r="I30" s="19" t="n">
        <f aca="false">IF($B30="",0,SUMIFS(Ingresos!$O$6:$O$1505,ING_COD,$B30,ING_CLASE,"GRA"))</f>
        <v>0</v>
      </c>
      <c r="J30" s="19" t="n">
        <f aca="false">IF($B30="",0,SUMIFS(Ingresos!$O$6:$O$1505,ING_COD,$B30,ING_CLASE,"BON"))</f>
        <v>0</v>
      </c>
      <c r="K30" s="19" t="n">
        <f aca="false">IF($B30="",0,SUMIFS(Ingresos!$O$6:$O$1505,ING_COD,$B30,ING_CLASE,"EXT"))</f>
        <v>0</v>
      </c>
      <c r="L30" s="19" t="n">
        <f aca="false">IF($B30="",0,SUMIFS(Ingresos!$O$6:$O$1505,ING_COD,$B30,ING_CLASE,"OTO"))</f>
        <v>4000</v>
      </c>
      <c r="M30" s="19" t="n">
        <f aca="false">IF($B30="",0,SUMIFS(Ingresos!$O$6:$O$1505,ING_COD,$B30,ING_CLASE,"OTX"))</f>
        <v>0</v>
      </c>
      <c r="N30" s="19" t="n">
        <f aca="false">IF($B30="",0,SUMIFS(Ingresos!$O$6:$O$1505,ING_COD,$B30,ING_CLASE,"RETO"))</f>
        <v>0</v>
      </c>
      <c r="O30" s="19" t="n">
        <f aca="false">IF($B30="",0,SUMIFS(Ingresos!$O$6:$O$1505,ING_COD,$B30,ING_CLASE,"INA"))</f>
        <v>0</v>
      </c>
      <c r="P30" s="19" t="n">
        <f aca="false">G30+I30+J30+K30+L30+M30</f>
        <v>19000</v>
      </c>
      <c r="Q30" s="44" t="n">
        <f aca="false">IF($F30="Activo",12,IF($F30="Cese",1,0))</f>
        <v>12</v>
      </c>
      <c r="R30" s="19" t="n">
        <f aca="false">G30*Q30</f>
        <v>180000</v>
      </c>
      <c r="S30" s="19" t="n">
        <f aca="false">IF($F30="Activo",SUMIFS(I30:I41,$D30:$D41,"&lt;="&amp;Trabajadores!$N$8)+IF(PROY_BON="Sí",SUMIFS(J30:J41,$D30:$D41,"&lt;="&amp;Trabajadores!$N$8),0),IF($F30="Cese",I30+IF(PROY_BON="Sí",J30,0),0))</f>
        <v>16012.5</v>
      </c>
      <c r="T30" s="19" t="n">
        <f aca="false">IF(OR($F30&lt;&gt;"Activo",Trabajadores!$I$8="No"),0,IF(I36=0,H30*(1+IF(PROY_BON="Sí",Trabajadores!$P$8,0))*Trabajadores!$R$8/6*(Trabajadores!$N$8&gt;=7),0)+IF(I41=0,H30*(1+IF(PROY_BON="Sí",Trabajadores!$P$8,0))*Trabajadores!$S$8/6*(Trabajadores!$N$8&gt;=12),0))</f>
        <v>0</v>
      </c>
      <c r="U30" s="19" t="n">
        <f aca="false">IF($F30="Activo",IF(Trabajadores!$J$8="Sí",L30*12,L30),IF($F30="Cese",L30,0))</f>
        <v>48000</v>
      </c>
      <c r="V30" s="19" t="n">
        <f aca="false">IF(OR($F30="Activo",$F30="Cese"),M30,0)</f>
        <v>0</v>
      </c>
      <c r="W30" s="19" t="n">
        <f aca="false">0</f>
        <v>0</v>
      </c>
      <c r="X30" s="36" t="n">
        <f aca="false">IF(OR($F30="Activo",$F30="Cese"),R30+S30+T30+U30+V30+W30,0)</f>
        <v>244012.5</v>
      </c>
      <c r="Y30" s="19" t="n">
        <f aca="false">IF(OR($F30="Activo",$F30="Cese"),DED_FIJA,0)</f>
        <v>38500</v>
      </c>
      <c r="Z30" s="36" t="n">
        <f aca="false">MAX(0,X30-Y30)</f>
        <v>205512.5</v>
      </c>
      <c r="AA30" s="19" t="n">
        <f aca="false">IF(Z30=0,0,MAX(0,MIN(Z30,Parámetros!$G$19)-Parámetros!$F$19)*Parámetros!$E$19)</f>
        <v>2200</v>
      </c>
      <c r="AB30" s="19" t="n">
        <f aca="false">IF(Z30=0,0,MAX(0,MIN(Z30,Parámetros!$G$20)-Parámetros!$F$20)*Parámetros!$E$20)</f>
        <v>11550</v>
      </c>
      <c r="AC30" s="19" t="n">
        <f aca="false">IF(Z30=0,0,MAX(0,MIN(Z30,Parámetros!$G$21)-Parámetros!$F$21)*Parámetros!$E$21)</f>
        <v>14025</v>
      </c>
      <c r="AD30" s="19" t="n">
        <f aca="false">IF(Z30=0,0,MAX(0,MIN(Z30,Parámetros!$G$22)-Parámetros!$F$22)*Parámetros!$E$22)</f>
        <v>2602.5</v>
      </c>
      <c r="AE30" s="19" t="n">
        <f aca="false">IF(Z30=0,0,MAX(0,MIN(Z30,Parámetros!$G$23)-Parámetros!$F$23)*Parámetros!$E$23)</f>
        <v>0</v>
      </c>
      <c r="AF30" s="36" t="n">
        <f aca="false">SUM(AA30:AE30)</f>
        <v>30377.5</v>
      </c>
      <c r="AG30" s="45" t="n">
        <f aca="false">IF(AM30&lt;=0,"-",INDEX(TR_TASA,MATCH(AM30,TR_DESDE,1)))</f>
        <v>0.2</v>
      </c>
      <c r="AH30" s="44" t="n">
        <f aca="false">IF($F30="Cese",1,IF($F30="Activo",INDEX(DIV_N,1),0))</f>
        <v>12</v>
      </c>
      <c r="AI30" s="44" t="n">
        <f aca="false">IF($F30="Cese",0,IF($F30="Activo",INDEX(DIV_HASTA,1),0))</f>
        <v>0</v>
      </c>
      <c r="AJ30" s="19" t="n">
        <f aca="false">0</f>
        <v>0</v>
      </c>
      <c r="AK30" s="19" t="n">
        <f aca="false">IF(OR($F30="Activo",$F30="Cese"),MAX(0,(AF30-AJ30)/AH30),0)</f>
        <v>2531.45833333333</v>
      </c>
      <c r="AL30" s="19" t="n">
        <f aca="false">IF(OR($F30="Activo",$F30="Cese"),K30+IF(PROY_BON="Sí",0,J30),0)</f>
        <v>0</v>
      </c>
      <c r="AM30" s="19" t="n">
        <f aca="false">IF(AL30&gt;0,MAX(0,X30+AL30-Y30),Z30)</f>
        <v>205512.5</v>
      </c>
      <c r="AN30" s="19" t="n">
        <f aca="false">SUMPRODUCT((AM30&gt;TR_DESDE)*(AM30-TR_DESDE)*TR_INC)</f>
        <v>30377.5</v>
      </c>
      <c r="AO30" s="19" t="n">
        <f aca="false">IF(AL30&gt;0,MAX(0,AN30-IF($F30="Cese",MAX(AF30,AJ30),AF30)),0)</f>
        <v>0</v>
      </c>
      <c r="AP30" s="46" t="n">
        <f aca="false">IF(OR($F30="Activo",$F30="Cese"),ROUND(AK30+AO30,2),0)</f>
        <v>2531.46</v>
      </c>
      <c r="AQ30" s="19" t="n">
        <f aca="false">IF($F30="Cese",MAX(0,AJ30-AN30),0)</f>
        <v>0</v>
      </c>
      <c r="AR30" s="19" t="n">
        <f aca="false">IF($B30="","",IF(COUNTIFS(RP_COD,$B30,'Retenciones Planilla'!$C$6:$C$105,"&lt;&gt;")=0,"",SUMIFS('Retenciones Planilla'!$C$6:$C$105,RP_COD,$B30)))</f>
        <v>2531</v>
      </c>
      <c r="AS30" s="19" t="n">
        <f aca="false">IF(AR30="","",AR30-AP30)</f>
        <v>-0.460000000000036</v>
      </c>
      <c r="AT30" s="23" t="str">
        <f aca="false">IF($B30="","",IF(NOT(OR($F30="Activo",$F30="Cese")),IF(N(AR30)=0,"—","Revisar: sin vínculo"),IF(AR30="",IF(AP30=0,"No corresponde","Sin dato planilla"),IF(ABS(AS30)&lt;=TOL,"OK",IF(AS30&gt;0,"Retuvo de más","Retuvo de menos")))))</f>
        <v>OK</v>
      </c>
      <c r="AU30" s="19" t="n">
        <f aca="false">IF(AND(BASE_RET="Planilla (si existe)",AR30&lt;&gt;""),AR30,AP30)</f>
        <v>2531</v>
      </c>
      <c r="AV30" s="19" t="n">
        <f aca="false">AU30+N30</f>
        <v>2531</v>
      </c>
    </row>
    <row r="31" customFormat="false" ht="15" hidden="false" customHeight="false" outlineLevel="0" collapsed="false">
      <c r="A31" s="43" t="n">
        <v>3</v>
      </c>
      <c r="B31" s="35" t="str">
        <f aca="false">IF(Trabajadores!$B$8="","",Trabajadores!$B$8)</f>
        <v>EJ-003</v>
      </c>
      <c r="C31" s="35" t="str">
        <f aca="false">IF($B31="","",Trabajadores!$D$8)</f>
        <v>TORRES ROJAS, MARÍA (EJEMPLO)</v>
      </c>
      <c r="D31" s="43" t="n">
        <v>2</v>
      </c>
      <c r="E31" s="23" t="s">
        <v>299</v>
      </c>
      <c r="F31" s="23" t="str">
        <f aca="false">IF($B31="","",IF(OR(2&lt;Trabajadores!$M$8,2&gt;Trabajadores!$N$8),"No vinculado",IF(AND(2=Trabajadores!$N$8,Trabajadores!$O$8="Sí"),"Cese","Activo")))</f>
        <v>Activo</v>
      </c>
      <c r="G31" s="19" t="n">
        <f aca="false">IF($B31="",0,SUMIFS(Ingresos!$P$6:$P$1505,ING_COD,$B31,ING_CLASE,"ORD"))</f>
        <v>15000</v>
      </c>
      <c r="H31" s="19" t="n">
        <f aca="false">IF($B31="",0,SUMIFS(Ingresos!$P$6:$P$1505,ING_COD,$B31,ING_CLASE,"ORD",ING_COMP,"Sí"))</f>
        <v>15000</v>
      </c>
      <c r="I31" s="19" t="n">
        <f aca="false">IF($B31="",0,SUMIFS(Ingresos!$P$6:$P$1505,ING_COD,$B31,ING_CLASE,"GRA"))</f>
        <v>0</v>
      </c>
      <c r="J31" s="19" t="n">
        <f aca="false">IF($B31="",0,SUMIFS(Ingresos!$P$6:$P$1505,ING_COD,$B31,ING_CLASE,"BON"))</f>
        <v>0</v>
      </c>
      <c r="K31" s="19" t="n">
        <f aca="false">IF($B31="",0,SUMIFS(Ingresos!$P$6:$P$1505,ING_COD,$B31,ING_CLASE,"EXT"))</f>
        <v>0</v>
      </c>
      <c r="L31" s="19" t="n">
        <f aca="false">IF($B31="",0,SUMIFS(Ingresos!$P$6:$P$1505,ING_COD,$B31,ING_CLASE,"OTO"))</f>
        <v>4000</v>
      </c>
      <c r="M31" s="19" t="n">
        <f aca="false">IF($B31="",0,SUMIFS(Ingresos!$P$6:$P$1505,ING_COD,$B31,ING_CLASE,"OTX"))</f>
        <v>0</v>
      </c>
      <c r="N31" s="19" t="n">
        <f aca="false">IF($B31="",0,SUMIFS(Ingresos!$P$6:$P$1505,ING_COD,$B31,ING_CLASE,"RETO"))</f>
        <v>0</v>
      </c>
      <c r="O31" s="19" t="n">
        <f aca="false">IF($B31="",0,SUMIFS(Ingresos!$P$6:$P$1505,ING_COD,$B31,ING_CLASE,"INA"))</f>
        <v>0</v>
      </c>
      <c r="P31" s="19" t="n">
        <f aca="false">G31+I31+J31+K31+L31+M31</f>
        <v>19000</v>
      </c>
      <c r="Q31" s="44" t="n">
        <f aca="false">IF($F31="Activo",11,IF($F31="Cese",1,0))</f>
        <v>11</v>
      </c>
      <c r="R31" s="19" t="n">
        <f aca="false">G31*Q31</f>
        <v>165000</v>
      </c>
      <c r="S31" s="19" t="n">
        <f aca="false">IF($F31="Activo",SUMIFS(I31:I41,$D31:$D41,"&lt;="&amp;Trabajadores!$N$8)+IF(PROY_BON="Sí",SUMIFS(J31:J41,$D31:$D41,"&lt;="&amp;Trabajadores!$N$8),0),IF($F31="Cese",I31+IF(PROY_BON="Sí",J31,0),0))</f>
        <v>16012.5</v>
      </c>
      <c r="T31" s="19" t="n">
        <f aca="false">IF(OR($F31&lt;&gt;"Activo",Trabajadores!$I$8="No"),0,IF(I36=0,H31*(1+IF(PROY_BON="Sí",Trabajadores!$P$8,0))*Trabajadores!$R$8/6*(Trabajadores!$N$8&gt;=7),0)+IF(I41=0,H31*(1+IF(PROY_BON="Sí",Trabajadores!$P$8,0))*Trabajadores!$S$8/6*(Trabajadores!$N$8&gt;=12),0))</f>
        <v>0</v>
      </c>
      <c r="U31" s="19" t="n">
        <f aca="false">IF($F31="Activo",IF(Trabajadores!$J$8="Sí",L31*11,L31),IF($F31="Cese",L31,0))</f>
        <v>44000</v>
      </c>
      <c r="V31" s="19" t="n">
        <f aca="false">IF(OR($F31="Activo",$F31="Cese"),M31,0)</f>
        <v>0</v>
      </c>
      <c r="W31" s="19" t="n">
        <f aca="false">IF(OR($F31="Activo",$F31="Cese"),SUM(P30:P30),0)</f>
        <v>19000</v>
      </c>
      <c r="X31" s="36" t="n">
        <f aca="false">IF(OR($F31="Activo",$F31="Cese"),R31+S31+T31+U31+V31+W31,0)</f>
        <v>244012.5</v>
      </c>
      <c r="Y31" s="19" t="n">
        <f aca="false">IF(OR($F31="Activo",$F31="Cese"),DED_FIJA,0)</f>
        <v>38500</v>
      </c>
      <c r="Z31" s="36" t="n">
        <f aca="false">MAX(0,X31-Y31)</f>
        <v>205512.5</v>
      </c>
      <c r="AA31" s="19" t="n">
        <f aca="false">IF(Z31=0,0,MAX(0,MIN(Z31,Parámetros!$G$19)-Parámetros!$F$19)*Parámetros!$E$19)</f>
        <v>2200</v>
      </c>
      <c r="AB31" s="19" t="n">
        <f aca="false">IF(Z31=0,0,MAX(0,MIN(Z31,Parámetros!$G$20)-Parámetros!$F$20)*Parámetros!$E$20)</f>
        <v>11550</v>
      </c>
      <c r="AC31" s="19" t="n">
        <f aca="false">IF(Z31=0,0,MAX(0,MIN(Z31,Parámetros!$G$21)-Parámetros!$F$21)*Parámetros!$E$21)</f>
        <v>14025</v>
      </c>
      <c r="AD31" s="19" t="n">
        <f aca="false">IF(Z31=0,0,MAX(0,MIN(Z31,Parámetros!$G$22)-Parámetros!$F$22)*Parámetros!$E$22)</f>
        <v>2602.5</v>
      </c>
      <c r="AE31" s="19" t="n">
        <f aca="false">IF(Z31=0,0,MAX(0,MIN(Z31,Parámetros!$G$23)-Parámetros!$F$23)*Parámetros!$E$23)</f>
        <v>0</v>
      </c>
      <c r="AF31" s="36" t="n">
        <f aca="false">SUM(AA31:AE31)</f>
        <v>30377.5</v>
      </c>
      <c r="AG31" s="45" t="n">
        <f aca="false">IF(AM31&lt;=0,"-",INDEX(TR_TASA,MATCH(AM31,TR_DESDE,1)))</f>
        <v>0.2</v>
      </c>
      <c r="AH31" s="44" t="n">
        <f aca="false">IF($F31="Cese",1,IF($F31="Activo",INDEX(DIV_N,2),0))</f>
        <v>12</v>
      </c>
      <c r="AI31" s="44" t="n">
        <f aca="false">IF($F31="Cese",1,IF($F31="Activo",INDEX(DIV_HASTA,2),0))</f>
        <v>0</v>
      </c>
      <c r="AJ31" s="19" t="n">
        <f aca="false">IF(OR($F31="Activo",$F31="Cese"),SUMIFS(AV30:AV30,D30:D30,"&lt;="&amp;AI31),0)</f>
        <v>0</v>
      </c>
      <c r="AK31" s="19" t="n">
        <f aca="false">IF(OR($F31="Activo",$F31="Cese"),MAX(0,(AF31-AJ31)/AH31),0)</f>
        <v>2531.45833333333</v>
      </c>
      <c r="AL31" s="19" t="n">
        <f aca="false">IF(OR($F31="Activo",$F31="Cese"),K31+IF(PROY_BON="Sí",0,J31),0)</f>
        <v>0</v>
      </c>
      <c r="AM31" s="19" t="n">
        <f aca="false">IF(AL31&gt;0,MAX(0,X31+AL31-Y31),Z31)</f>
        <v>205512.5</v>
      </c>
      <c r="AN31" s="19" t="n">
        <f aca="false">SUMPRODUCT((AM31&gt;TR_DESDE)*(AM31-TR_DESDE)*TR_INC)</f>
        <v>30377.5</v>
      </c>
      <c r="AO31" s="19" t="n">
        <f aca="false">IF(AL31&gt;0,MAX(0,AN31-IF($F31="Cese",MAX(AF31,AJ31),AF31)),0)</f>
        <v>0</v>
      </c>
      <c r="AP31" s="46" t="n">
        <f aca="false">IF(OR($F31="Activo",$F31="Cese"),ROUND(AK31+AO31,2),0)</f>
        <v>2531.46</v>
      </c>
      <c r="AQ31" s="19" t="n">
        <f aca="false">IF($F31="Cese",MAX(0,AJ31-AN31),0)</f>
        <v>0</v>
      </c>
      <c r="AR31" s="19" t="n">
        <f aca="false">IF($B31="","",IF(COUNTIFS(RP_COD,$B31,'Retenciones Planilla'!$D$6:$D$105,"&lt;&gt;")=0,"",SUMIFS('Retenciones Planilla'!$D$6:$D$105,RP_COD,$B31)))</f>
        <v>2531</v>
      </c>
      <c r="AS31" s="19" t="n">
        <f aca="false">IF(AR31="","",AR31-AP31)</f>
        <v>-0.460000000000036</v>
      </c>
      <c r="AT31" s="23" t="str">
        <f aca="false">IF($B31="","",IF(NOT(OR($F31="Activo",$F31="Cese")),IF(N(AR31)=0,"—","Revisar: sin vínculo"),IF(AR31="",IF(AP31=0,"No corresponde","Sin dato planilla"),IF(ABS(AS31)&lt;=TOL,"OK",IF(AS31&gt;0,"Retuvo de más","Retuvo de menos")))))</f>
        <v>OK</v>
      </c>
      <c r="AU31" s="19" t="n">
        <f aca="false">IF(AND(BASE_RET="Planilla (si existe)",AR31&lt;&gt;""),AR31,AP31)</f>
        <v>2531</v>
      </c>
      <c r="AV31" s="19" t="n">
        <f aca="false">AU31+N31</f>
        <v>2531</v>
      </c>
    </row>
    <row r="32" customFormat="false" ht="15" hidden="false" customHeight="false" outlineLevel="0" collapsed="false">
      <c r="A32" s="43" t="n">
        <v>3</v>
      </c>
      <c r="B32" s="35" t="str">
        <f aca="false">IF(Trabajadores!$B$8="","",Trabajadores!$B$8)</f>
        <v>EJ-003</v>
      </c>
      <c r="C32" s="35" t="str">
        <f aca="false">IF($B32="","",Trabajadores!$D$8)</f>
        <v>TORRES ROJAS, MARÍA (EJEMPLO)</v>
      </c>
      <c r="D32" s="43" t="n">
        <v>3</v>
      </c>
      <c r="E32" s="23" t="s">
        <v>300</v>
      </c>
      <c r="F32" s="23" t="str">
        <f aca="false">IF($B32="","",IF(OR(3&lt;Trabajadores!$M$8,3&gt;Trabajadores!$N$8),"No vinculado",IF(AND(3=Trabajadores!$N$8,Trabajadores!$O$8="Sí"),"Cese","Activo")))</f>
        <v>Activo</v>
      </c>
      <c r="G32" s="19" t="n">
        <f aca="false">IF($B32="",0,SUMIFS(Ingresos!$Q$6:$Q$1505,ING_COD,$B32,ING_CLASE,"ORD"))</f>
        <v>15000</v>
      </c>
      <c r="H32" s="19" t="n">
        <f aca="false">IF($B32="",0,SUMIFS(Ingresos!$Q$6:$Q$1505,ING_COD,$B32,ING_CLASE,"ORD",ING_COMP,"Sí"))</f>
        <v>15000</v>
      </c>
      <c r="I32" s="19" t="n">
        <f aca="false">IF($B32="",0,SUMIFS(Ingresos!$Q$6:$Q$1505,ING_COD,$B32,ING_CLASE,"GRA"))</f>
        <v>0</v>
      </c>
      <c r="J32" s="19" t="n">
        <f aca="false">IF($B32="",0,SUMIFS(Ingresos!$Q$6:$Q$1505,ING_COD,$B32,ING_CLASE,"BON"))</f>
        <v>0</v>
      </c>
      <c r="K32" s="19" t="n">
        <f aca="false">IF($B32="",0,SUMIFS(Ingresos!$Q$6:$Q$1505,ING_COD,$B32,ING_CLASE,"EXT"))</f>
        <v>0</v>
      </c>
      <c r="L32" s="19" t="n">
        <f aca="false">IF($B32="",0,SUMIFS(Ingresos!$Q$6:$Q$1505,ING_COD,$B32,ING_CLASE,"OTO"))</f>
        <v>4000</v>
      </c>
      <c r="M32" s="19" t="n">
        <f aca="false">IF($B32="",0,SUMIFS(Ingresos!$Q$6:$Q$1505,ING_COD,$B32,ING_CLASE,"OTX"))</f>
        <v>0</v>
      </c>
      <c r="N32" s="19" t="n">
        <f aca="false">IF($B32="",0,SUMIFS(Ingresos!$Q$6:$Q$1505,ING_COD,$B32,ING_CLASE,"RETO"))</f>
        <v>0</v>
      </c>
      <c r="O32" s="19" t="n">
        <f aca="false">IF($B32="",0,SUMIFS(Ingresos!$Q$6:$Q$1505,ING_COD,$B32,ING_CLASE,"INA"))</f>
        <v>0</v>
      </c>
      <c r="P32" s="19" t="n">
        <f aca="false">G32+I32+J32+K32+L32+M32</f>
        <v>19000</v>
      </c>
      <c r="Q32" s="44" t="n">
        <f aca="false">IF($F32="Activo",10,IF($F32="Cese",1,0))</f>
        <v>10</v>
      </c>
      <c r="R32" s="19" t="n">
        <f aca="false">G32*Q32</f>
        <v>150000</v>
      </c>
      <c r="S32" s="19" t="n">
        <f aca="false">IF($F32="Activo",SUMIFS(I32:I41,$D32:$D41,"&lt;="&amp;Trabajadores!$N$8)+IF(PROY_BON="Sí",SUMIFS(J32:J41,$D32:$D41,"&lt;="&amp;Trabajadores!$N$8),0),IF($F32="Cese",I32+IF(PROY_BON="Sí",J32,0),0))</f>
        <v>16012.5</v>
      </c>
      <c r="T32" s="19" t="n">
        <f aca="false">IF(OR($F32&lt;&gt;"Activo",Trabajadores!$I$8="No"),0,IF(I36=0,H32*(1+IF(PROY_BON="Sí",Trabajadores!$P$8,0))*Trabajadores!$R$8/6*(Trabajadores!$N$8&gt;=7),0)+IF(I41=0,H32*(1+IF(PROY_BON="Sí",Trabajadores!$P$8,0))*Trabajadores!$S$8/6*(Trabajadores!$N$8&gt;=12),0))</f>
        <v>0</v>
      </c>
      <c r="U32" s="19" t="n">
        <f aca="false">IF($F32="Activo",IF(Trabajadores!$J$8="Sí",L32*10,L32),IF($F32="Cese",L32,0))</f>
        <v>40000</v>
      </c>
      <c r="V32" s="19" t="n">
        <f aca="false">IF(OR($F32="Activo",$F32="Cese"),M32,0)</f>
        <v>0</v>
      </c>
      <c r="W32" s="19" t="n">
        <f aca="false">IF(OR($F32="Activo",$F32="Cese"),SUM(P30:P31),0)</f>
        <v>38000</v>
      </c>
      <c r="X32" s="36" t="n">
        <f aca="false">IF(OR($F32="Activo",$F32="Cese"),R32+S32+T32+U32+V32+W32,0)</f>
        <v>244012.5</v>
      </c>
      <c r="Y32" s="19" t="n">
        <f aca="false">IF(OR($F32="Activo",$F32="Cese"),DED_FIJA,0)</f>
        <v>38500</v>
      </c>
      <c r="Z32" s="36" t="n">
        <f aca="false">MAX(0,X32-Y32)</f>
        <v>205512.5</v>
      </c>
      <c r="AA32" s="19" t="n">
        <f aca="false">IF(Z32=0,0,MAX(0,MIN(Z32,Parámetros!$G$19)-Parámetros!$F$19)*Parámetros!$E$19)</f>
        <v>2200</v>
      </c>
      <c r="AB32" s="19" t="n">
        <f aca="false">IF(Z32=0,0,MAX(0,MIN(Z32,Parámetros!$G$20)-Parámetros!$F$20)*Parámetros!$E$20)</f>
        <v>11550</v>
      </c>
      <c r="AC32" s="19" t="n">
        <f aca="false">IF(Z32=0,0,MAX(0,MIN(Z32,Parámetros!$G$21)-Parámetros!$F$21)*Parámetros!$E$21)</f>
        <v>14025</v>
      </c>
      <c r="AD32" s="19" t="n">
        <f aca="false">IF(Z32=0,0,MAX(0,MIN(Z32,Parámetros!$G$22)-Parámetros!$F$22)*Parámetros!$E$22)</f>
        <v>2602.5</v>
      </c>
      <c r="AE32" s="19" t="n">
        <f aca="false">IF(Z32=0,0,MAX(0,MIN(Z32,Parámetros!$G$23)-Parámetros!$F$23)*Parámetros!$E$23)</f>
        <v>0</v>
      </c>
      <c r="AF32" s="36" t="n">
        <f aca="false">SUM(AA32:AE32)</f>
        <v>30377.5</v>
      </c>
      <c r="AG32" s="45" t="n">
        <f aca="false">IF(AM32&lt;=0,"-",INDEX(TR_TASA,MATCH(AM32,TR_DESDE,1)))</f>
        <v>0.2</v>
      </c>
      <c r="AH32" s="44" t="n">
        <f aca="false">IF($F32="Cese",1,IF($F32="Activo",INDEX(DIV_N,3),0))</f>
        <v>12</v>
      </c>
      <c r="AI32" s="44" t="n">
        <f aca="false">IF($F32="Cese",2,IF($F32="Activo",INDEX(DIV_HASTA,3),0))</f>
        <v>0</v>
      </c>
      <c r="AJ32" s="19" t="n">
        <f aca="false">IF(OR($F32="Activo",$F32="Cese"),SUMIFS(AV30:AV31,D30:D31,"&lt;="&amp;AI32),0)</f>
        <v>0</v>
      </c>
      <c r="AK32" s="19" t="n">
        <f aca="false">IF(OR($F32="Activo",$F32="Cese"),MAX(0,(AF32-AJ32)/AH32),0)</f>
        <v>2531.45833333333</v>
      </c>
      <c r="AL32" s="19" t="n">
        <f aca="false">IF(OR($F32="Activo",$F32="Cese"),K32+IF(PROY_BON="Sí",0,J32),0)</f>
        <v>0</v>
      </c>
      <c r="AM32" s="19" t="n">
        <f aca="false">IF(AL32&gt;0,MAX(0,X32+AL32-Y32),Z32)</f>
        <v>205512.5</v>
      </c>
      <c r="AN32" s="19" t="n">
        <f aca="false">SUMPRODUCT((AM32&gt;TR_DESDE)*(AM32-TR_DESDE)*TR_INC)</f>
        <v>30377.5</v>
      </c>
      <c r="AO32" s="19" t="n">
        <f aca="false">IF(AL32&gt;0,MAX(0,AN32-IF($F32="Cese",MAX(AF32,AJ32),AF32)),0)</f>
        <v>0</v>
      </c>
      <c r="AP32" s="46" t="n">
        <f aca="false">IF(OR($F32="Activo",$F32="Cese"),ROUND(AK32+AO32,2),0)</f>
        <v>2531.46</v>
      </c>
      <c r="AQ32" s="19" t="n">
        <f aca="false">IF($F32="Cese",MAX(0,AJ32-AN32),0)</f>
        <v>0</v>
      </c>
      <c r="AR32" s="19" t="n">
        <f aca="false">IF($B32="","",IF(COUNTIFS(RP_COD,$B32,'Retenciones Planilla'!$E$6:$E$105,"&lt;&gt;")=0,"",SUMIFS('Retenciones Planilla'!$E$6:$E$105,RP_COD,$B32)))</f>
        <v>2531</v>
      </c>
      <c r="AS32" s="19" t="n">
        <f aca="false">IF(AR32="","",AR32-AP32)</f>
        <v>-0.460000000000036</v>
      </c>
      <c r="AT32" s="23" t="str">
        <f aca="false">IF($B32="","",IF(NOT(OR($F32="Activo",$F32="Cese")),IF(N(AR32)=0,"—","Revisar: sin vínculo"),IF(AR32="",IF(AP32=0,"No corresponde","Sin dato planilla"),IF(ABS(AS32)&lt;=TOL,"OK",IF(AS32&gt;0,"Retuvo de más","Retuvo de menos")))))</f>
        <v>OK</v>
      </c>
      <c r="AU32" s="19" t="n">
        <f aca="false">IF(AND(BASE_RET="Planilla (si existe)",AR32&lt;&gt;""),AR32,AP32)</f>
        <v>2531</v>
      </c>
      <c r="AV32" s="19" t="n">
        <f aca="false">AU32+N32</f>
        <v>2531</v>
      </c>
    </row>
    <row r="33" customFormat="false" ht="15" hidden="false" customHeight="false" outlineLevel="0" collapsed="false">
      <c r="A33" s="43" t="n">
        <v>3</v>
      </c>
      <c r="B33" s="35" t="str">
        <f aca="false">IF(Trabajadores!$B$8="","",Trabajadores!$B$8)</f>
        <v>EJ-003</v>
      </c>
      <c r="C33" s="35" t="str">
        <f aca="false">IF($B33="","",Trabajadores!$D$8)</f>
        <v>TORRES ROJAS, MARÍA (EJEMPLO)</v>
      </c>
      <c r="D33" s="43" t="n">
        <v>4</v>
      </c>
      <c r="E33" s="23" t="s">
        <v>301</v>
      </c>
      <c r="F33" s="23" t="str">
        <f aca="false">IF($B33="","",IF(OR(4&lt;Trabajadores!$M$8,4&gt;Trabajadores!$N$8),"No vinculado",IF(AND(4=Trabajadores!$N$8,Trabajadores!$O$8="Sí"),"Cese","Activo")))</f>
        <v>Activo</v>
      </c>
      <c r="G33" s="19" t="n">
        <f aca="false">IF($B33="",0,SUMIFS(Ingresos!$R$6:$R$1505,ING_COD,$B33,ING_CLASE,"ORD"))</f>
        <v>15000</v>
      </c>
      <c r="H33" s="19" t="n">
        <f aca="false">IF($B33="",0,SUMIFS(Ingresos!$R$6:$R$1505,ING_COD,$B33,ING_CLASE,"ORD",ING_COMP,"Sí"))</f>
        <v>15000</v>
      </c>
      <c r="I33" s="19" t="n">
        <f aca="false">IF($B33="",0,SUMIFS(Ingresos!$R$6:$R$1505,ING_COD,$B33,ING_CLASE,"GRA"))</f>
        <v>0</v>
      </c>
      <c r="J33" s="19" t="n">
        <f aca="false">IF($B33="",0,SUMIFS(Ingresos!$R$6:$R$1505,ING_COD,$B33,ING_CLASE,"BON"))</f>
        <v>0</v>
      </c>
      <c r="K33" s="19" t="n">
        <f aca="false">IF($B33="",0,SUMIFS(Ingresos!$R$6:$R$1505,ING_COD,$B33,ING_CLASE,"EXT"))</f>
        <v>0</v>
      </c>
      <c r="L33" s="19" t="n">
        <f aca="false">IF($B33="",0,SUMIFS(Ingresos!$R$6:$R$1505,ING_COD,$B33,ING_CLASE,"OTO"))</f>
        <v>4000</v>
      </c>
      <c r="M33" s="19" t="n">
        <f aca="false">IF($B33="",0,SUMIFS(Ingresos!$R$6:$R$1505,ING_COD,$B33,ING_CLASE,"OTX"))</f>
        <v>0</v>
      </c>
      <c r="N33" s="19" t="n">
        <f aca="false">IF($B33="",0,SUMIFS(Ingresos!$R$6:$R$1505,ING_COD,$B33,ING_CLASE,"RETO"))</f>
        <v>0</v>
      </c>
      <c r="O33" s="19" t="n">
        <f aca="false">IF($B33="",0,SUMIFS(Ingresos!$R$6:$R$1505,ING_COD,$B33,ING_CLASE,"INA"))</f>
        <v>0</v>
      </c>
      <c r="P33" s="19" t="n">
        <f aca="false">G33+I33+J33+K33+L33+M33</f>
        <v>19000</v>
      </c>
      <c r="Q33" s="44" t="n">
        <f aca="false">IF($F33="Activo",9,IF($F33="Cese",1,0))</f>
        <v>9</v>
      </c>
      <c r="R33" s="19" t="n">
        <f aca="false">G33*Q33</f>
        <v>135000</v>
      </c>
      <c r="S33" s="19" t="n">
        <f aca="false">IF($F33="Activo",SUMIFS(I33:I41,$D33:$D41,"&lt;="&amp;Trabajadores!$N$8)+IF(PROY_BON="Sí",SUMIFS(J33:J41,$D33:$D41,"&lt;="&amp;Trabajadores!$N$8),0),IF($F33="Cese",I33+IF(PROY_BON="Sí",J33,0),0))</f>
        <v>16012.5</v>
      </c>
      <c r="T33" s="19" t="n">
        <f aca="false">IF(OR($F33&lt;&gt;"Activo",Trabajadores!$I$8="No"),0,IF(I36=0,H33*(1+IF(PROY_BON="Sí",Trabajadores!$P$8,0))*Trabajadores!$R$8/6*(Trabajadores!$N$8&gt;=7),0)+IF(I41=0,H33*(1+IF(PROY_BON="Sí",Trabajadores!$P$8,0))*Trabajadores!$S$8/6*(Trabajadores!$N$8&gt;=12),0))</f>
        <v>0</v>
      </c>
      <c r="U33" s="19" t="n">
        <f aca="false">IF($F33="Activo",IF(Trabajadores!$J$8="Sí",L33*9,L33),IF($F33="Cese",L33,0))</f>
        <v>36000</v>
      </c>
      <c r="V33" s="19" t="n">
        <f aca="false">IF(OR($F33="Activo",$F33="Cese"),M33,0)</f>
        <v>0</v>
      </c>
      <c r="W33" s="19" t="n">
        <f aca="false">IF(OR($F33="Activo",$F33="Cese"),SUM(P30:P32),0)</f>
        <v>57000</v>
      </c>
      <c r="X33" s="36" t="n">
        <f aca="false">IF(OR($F33="Activo",$F33="Cese"),R33+S33+T33+U33+V33+W33,0)</f>
        <v>244012.5</v>
      </c>
      <c r="Y33" s="19" t="n">
        <f aca="false">IF(OR($F33="Activo",$F33="Cese"),DED_FIJA,0)</f>
        <v>38500</v>
      </c>
      <c r="Z33" s="36" t="n">
        <f aca="false">MAX(0,X33-Y33)</f>
        <v>205512.5</v>
      </c>
      <c r="AA33" s="19" t="n">
        <f aca="false">IF(Z33=0,0,MAX(0,MIN(Z33,Parámetros!$G$19)-Parámetros!$F$19)*Parámetros!$E$19)</f>
        <v>2200</v>
      </c>
      <c r="AB33" s="19" t="n">
        <f aca="false">IF(Z33=0,0,MAX(0,MIN(Z33,Parámetros!$G$20)-Parámetros!$F$20)*Parámetros!$E$20)</f>
        <v>11550</v>
      </c>
      <c r="AC33" s="19" t="n">
        <f aca="false">IF(Z33=0,0,MAX(0,MIN(Z33,Parámetros!$G$21)-Parámetros!$F$21)*Parámetros!$E$21)</f>
        <v>14025</v>
      </c>
      <c r="AD33" s="19" t="n">
        <f aca="false">IF(Z33=0,0,MAX(0,MIN(Z33,Parámetros!$G$22)-Parámetros!$F$22)*Parámetros!$E$22)</f>
        <v>2602.5</v>
      </c>
      <c r="AE33" s="19" t="n">
        <f aca="false">IF(Z33=0,0,MAX(0,MIN(Z33,Parámetros!$G$23)-Parámetros!$F$23)*Parámetros!$E$23)</f>
        <v>0</v>
      </c>
      <c r="AF33" s="36" t="n">
        <f aca="false">SUM(AA33:AE33)</f>
        <v>30377.5</v>
      </c>
      <c r="AG33" s="45" t="n">
        <f aca="false">IF(AM33&lt;=0,"-",INDEX(TR_TASA,MATCH(AM33,TR_DESDE,1)))</f>
        <v>0.2</v>
      </c>
      <c r="AH33" s="44" t="n">
        <f aca="false">IF($F33="Cese",1,IF($F33="Activo",INDEX(DIV_N,4),0))</f>
        <v>9</v>
      </c>
      <c r="AI33" s="44" t="n">
        <f aca="false">IF($F33="Cese",3,IF($F33="Activo",INDEX(DIV_HASTA,4),0))</f>
        <v>3</v>
      </c>
      <c r="AJ33" s="19" t="n">
        <f aca="false">IF(OR($F33="Activo",$F33="Cese"),SUMIFS(AV30:AV32,D30:D32,"&lt;="&amp;AI33),0)</f>
        <v>7593</v>
      </c>
      <c r="AK33" s="19" t="n">
        <f aca="false">IF(OR($F33="Activo",$F33="Cese"),MAX(0,(AF33-AJ33)/AH33),0)</f>
        <v>2531.61111111111</v>
      </c>
      <c r="AL33" s="19" t="n">
        <f aca="false">IF(OR($F33="Activo",$F33="Cese"),K33+IF(PROY_BON="Sí",0,J33),0)</f>
        <v>0</v>
      </c>
      <c r="AM33" s="19" t="n">
        <f aca="false">IF(AL33&gt;0,MAX(0,X33+AL33-Y33),Z33)</f>
        <v>205512.5</v>
      </c>
      <c r="AN33" s="19" t="n">
        <f aca="false">SUMPRODUCT((AM33&gt;TR_DESDE)*(AM33-TR_DESDE)*TR_INC)</f>
        <v>30377.5</v>
      </c>
      <c r="AO33" s="19" t="n">
        <f aca="false">IF(AL33&gt;0,MAX(0,AN33-IF($F33="Cese",MAX(AF33,AJ33),AF33)),0)</f>
        <v>0</v>
      </c>
      <c r="AP33" s="46" t="n">
        <f aca="false">IF(OR($F33="Activo",$F33="Cese"),ROUND(AK33+AO33,2),0)</f>
        <v>2531.61</v>
      </c>
      <c r="AQ33" s="19" t="n">
        <f aca="false">IF($F33="Cese",MAX(0,AJ33-AN33),0)</f>
        <v>0</v>
      </c>
      <c r="AR33" s="19" t="n">
        <f aca="false">IF($B33="","",IF(COUNTIFS(RP_COD,$B33,'Retenciones Planilla'!$F$6:$F$105,"&lt;&gt;")=0,"",SUMIFS('Retenciones Planilla'!$F$6:$F$105,RP_COD,$B33)))</f>
        <v>2532</v>
      </c>
      <c r="AS33" s="19" t="n">
        <f aca="false">IF(AR33="","",AR33-AP33)</f>
        <v>0.389999999999873</v>
      </c>
      <c r="AT33" s="23" t="str">
        <f aca="false">IF($B33="","",IF(NOT(OR($F33="Activo",$F33="Cese")),IF(N(AR33)=0,"—","Revisar: sin vínculo"),IF(AR33="",IF(AP33=0,"No corresponde","Sin dato planilla"),IF(ABS(AS33)&lt;=TOL,"OK",IF(AS33&gt;0,"Retuvo de más","Retuvo de menos")))))</f>
        <v>OK</v>
      </c>
      <c r="AU33" s="19" t="n">
        <f aca="false">IF(AND(BASE_RET="Planilla (si existe)",AR33&lt;&gt;""),AR33,AP33)</f>
        <v>2532</v>
      </c>
      <c r="AV33" s="19" t="n">
        <f aca="false">AU33+N33</f>
        <v>2532</v>
      </c>
    </row>
    <row r="34" customFormat="false" ht="15" hidden="false" customHeight="false" outlineLevel="0" collapsed="false">
      <c r="A34" s="43" t="n">
        <v>3</v>
      </c>
      <c r="B34" s="35" t="str">
        <f aca="false">IF(Trabajadores!$B$8="","",Trabajadores!$B$8)</f>
        <v>EJ-003</v>
      </c>
      <c r="C34" s="35" t="str">
        <f aca="false">IF($B34="","",Trabajadores!$D$8)</f>
        <v>TORRES ROJAS, MARÍA (EJEMPLO)</v>
      </c>
      <c r="D34" s="43" t="n">
        <v>5</v>
      </c>
      <c r="E34" s="23" t="s">
        <v>302</v>
      </c>
      <c r="F34" s="23" t="str">
        <f aca="false">IF($B34="","",IF(OR(5&lt;Trabajadores!$M$8,5&gt;Trabajadores!$N$8),"No vinculado",IF(AND(5=Trabajadores!$N$8,Trabajadores!$O$8="Sí"),"Cese","Activo")))</f>
        <v>Activo</v>
      </c>
      <c r="G34" s="19" t="n">
        <f aca="false">IF($B34="",0,SUMIFS(Ingresos!$S$6:$S$1505,ING_COD,$B34,ING_CLASE,"ORD"))</f>
        <v>15000</v>
      </c>
      <c r="H34" s="19" t="n">
        <f aca="false">IF($B34="",0,SUMIFS(Ingresos!$S$6:$S$1505,ING_COD,$B34,ING_CLASE,"ORD",ING_COMP,"Sí"))</f>
        <v>15000</v>
      </c>
      <c r="I34" s="19" t="n">
        <f aca="false">IF($B34="",0,SUMIFS(Ingresos!$S$6:$S$1505,ING_COD,$B34,ING_CLASE,"GRA"))</f>
        <v>0</v>
      </c>
      <c r="J34" s="19" t="n">
        <f aca="false">IF($B34="",0,SUMIFS(Ingresos!$S$6:$S$1505,ING_COD,$B34,ING_CLASE,"BON"))</f>
        <v>0</v>
      </c>
      <c r="K34" s="19" t="n">
        <f aca="false">IF($B34="",0,SUMIFS(Ingresos!$S$6:$S$1505,ING_COD,$B34,ING_CLASE,"EXT"))</f>
        <v>0</v>
      </c>
      <c r="L34" s="19" t="n">
        <f aca="false">IF($B34="",0,SUMIFS(Ingresos!$S$6:$S$1505,ING_COD,$B34,ING_CLASE,"OTO"))</f>
        <v>4000</v>
      </c>
      <c r="M34" s="19" t="n">
        <f aca="false">IF($B34="",0,SUMIFS(Ingresos!$S$6:$S$1505,ING_COD,$B34,ING_CLASE,"OTX"))</f>
        <v>0</v>
      </c>
      <c r="N34" s="19" t="n">
        <f aca="false">IF($B34="",0,SUMIFS(Ingresos!$S$6:$S$1505,ING_COD,$B34,ING_CLASE,"RETO"))</f>
        <v>0</v>
      </c>
      <c r="O34" s="19" t="n">
        <f aca="false">IF($B34="",0,SUMIFS(Ingresos!$S$6:$S$1505,ING_COD,$B34,ING_CLASE,"INA"))</f>
        <v>8750</v>
      </c>
      <c r="P34" s="19" t="n">
        <f aca="false">G34+I34+J34+K34+L34+M34</f>
        <v>19000</v>
      </c>
      <c r="Q34" s="44" t="n">
        <f aca="false">IF($F34="Activo",8,IF($F34="Cese",1,0))</f>
        <v>8</v>
      </c>
      <c r="R34" s="19" t="n">
        <f aca="false">G34*Q34</f>
        <v>120000</v>
      </c>
      <c r="S34" s="19" t="n">
        <f aca="false">IF($F34="Activo",SUMIFS(I34:I41,$D34:$D41,"&lt;="&amp;Trabajadores!$N$8)+IF(PROY_BON="Sí",SUMIFS(J34:J41,$D34:$D41,"&lt;="&amp;Trabajadores!$N$8),0),IF($F34="Cese",I34+IF(PROY_BON="Sí",J34,0),0))</f>
        <v>16012.5</v>
      </c>
      <c r="T34" s="19" t="n">
        <f aca="false">IF(OR($F34&lt;&gt;"Activo",Trabajadores!$I$8="No"),0,IF(I36=0,H34*(1+IF(PROY_BON="Sí",Trabajadores!$P$8,0))*Trabajadores!$R$8/6*(Trabajadores!$N$8&gt;=7),0)+IF(I41=0,H34*(1+IF(PROY_BON="Sí",Trabajadores!$P$8,0))*Trabajadores!$S$8/6*(Trabajadores!$N$8&gt;=12),0))</f>
        <v>0</v>
      </c>
      <c r="U34" s="19" t="n">
        <f aca="false">IF($F34="Activo",IF(Trabajadores!$J$8="Sí",L34*8,L34),IF($F34="Cese",L34,0))</f>
        <v>32000</v>
      </c>
      <c r="V34" s="19" t="n">
        <f aca="false">IF(OR($F34="Activo",$F34="Cese"),M34,0)</f>
        <v>0</v>
      </c>
      <c r="W34" s="19" t="n">
        <f aca="false">IF(OR($F34="Activo",$F34="Cese"),SUM(P30:P33),0)</f>
        <v>76000</v>
      </c>
      <c r="X34" s="36" t="n">
        <f aca="false">IF(OR($F34="Activo",$F34="Cese"),R34+S34+T34+U34+V34+W34,0)</f>
        <v>244012.5</v>
      </c>
      <c r="Y34" s="19" t="n">
        <f aca="false">IF(OR($F34="Activo",$F34="Cese"),DED_FIJA,0)</f>
        <v>38500</v>
      </c>
      <c r="Z34" s="36" t="n">
        <f aca="false">MAX(0,X34-Y34)</f>
        <v>205512.5</v>
      </c>
      <c r="AA34" s="19" t="n">
        <f aca="false">IF(Z34=0,0,MAX(0,MIN(Z34,Parámetros!$G$19)-Parámetros!$F$19)*Parámetros!$E$19)</f>
        <v>2200</v>
      </c>
      <c r="AB34" s="19" t="n">
        <f aca="false">IF(Z34=0,0,MAX(0,MIN(Z34,Parámetros!$G$20)-Parámetros!$F$20)*Parámetros!$E$20)</f>
        <v>11550</v>
      </c>
      <c r="AC34" s="19" t="n">
        <f aca="false">IF(Z34=0,0,MAX(0,MIN(Z34,Parámetros!$G$21)-Parámetros!$F$21)*Parámetros!$E$21)</f>
        <v>14025</v>
      </c>
      <c r="AD34" s="19" t="n">
        <f aca="false">IF(Z34=0,0,MAX(0,MIN(Z34,Parámetros!$G$22)-Parámetros!$F$22)*Parámetros!$E$22)</f>
        <v>2602.5</v>
      </c>
      <c r="AE34" s="19" t="n">
        <f aca="false">IF(Z34=0,0,MAX(0,MIN(Z34,Parámetros!$G$23)-Parámetros!$F$23)*Parámetros!$E$23)</f>
        <v>0</v>
      </c>
      <c r="AF34" s="36" t="n">
        <f aca="false">SUM(AA34:AE34)</f>
        <v>30377.5</v>
      </c>
      <c r="AG34" s="45" t="n">
        <f aca="false">IF(AM34&lt;=0,"-",INDEX(TR_TASA,MATCH(AM34,TR_DESDE,1)))</f>
        <v>0.2</v>
      </c>
      <c r="AH34" s="44" t="n">
        <f aca="false">IF($F34="Cese",1,IF($F34="Activo",INDEX(DIV_N,5),0))</f>
        <v>8</v>
      </c>
      <c r="AI34" s="44" t="n">
        <f aca="false">IF($F34="Cese",4,IF($F34="Activo",INDEX(DIV_HASTA,5),0))</f>
        <v>4</v>
      </c>
      <c r="AJ34" s="19" t="n">
        <f aca="false">IF(OR($F34="Activo",$F34="Cese"),SUMIFS(AV30:AV33,D30:D33,"&lt;="&amp;AI34),0)</f>
        <v>10125</v>
      </c>
      <c r="AK34" s="19" t="n">
        <f aca="false">IF(OR($F34="Activo",$F34="Cese"),MAX(0,(AF34-AJ34)/AH34),0)</f>
        <v>2531.5625</v>
      </c>
      <c r="AL34" s="19" t="n">
        <f aca="false">IF(OR($F34="Activo",$F34="Cese"),K34+IF(PROY_BON="Sí",0,J34),0)</f>
        <v>0</v>
      </c>
      <c r="AM34" s="19" t="n">
        <f aca="false">IF(AL34&gt;0,MAX(0,X34+AL34-Y34),Z34)</f>
        <v>205512.5</v>
      </c>
      <c r="AN34" s="19" t="n">
        <f aca="false">SUMPRODUCT((AM34&gt;TR_DESDE)*(AM34-TR_DESDE)*TR_INC)</f>
        <v>30377.5</v>
      </c>
      <c r="AO34" s="19" t="n">
        <f aca="false">IF(AL34&gt;0,MAX(0,AN34-IF($F34="Cese",MAX(AF34,AJ34),AF34)),0)</f>
        <v>0</v>
      </c>
      <c r="AP34" s="46" t="n">
        <f aca="false">IF(OR($F34="Activo",$F34="Cese"),ROUND(AK34+AO34,2),0)</f>
        <v>2531.56</v>
      </c>
      <c r="AQ34" s="19" t="n">
        <f aca="false">IF($F34="Cese",MAX(0,AJ34-AN34),0)</f>
        <v>0</v>
      </c>
      <c r="AR34" s="19" t="n">
        <f aca="false">IF($B34="","",IF(COUNTIFS(RP_COD,$B34,'Retenciones Planilla'!$G$6:$G$105,"&lt;&gt;")=0,"",SUMIFS('Retenciones Planilla'!$G$6:$G$105,RP_COD,$B34)))</f>
        <v>2532</v>
      </c>
      <c r="AS34" s="19" t="n">
        <f aca="false">IF(AR34="","",AR34-AP34)</f>
        <v>0.440000000000055</v>
      </c>
      <c r="AT34" s="23" t="str">
        <f aca="false">IF($B34="","",IF(NOT(OR($F34="Activo",$F34="Cese")),IF(N(AR34)=0,"—","Revisar: sin vínculo"),IF(AR34="",IF(AP34=0,"No corresponde","Sin dato planilla"),IF(ABS(AS34)&lt;=TOL,"OK",IF(AS34&gt;0,"Retuvo de más","Retuvo de menos")))))</f>
        <v>OK</v>
      </c>
      <c r="AU34" s="19" t="n">
        <f aca="false">IF(AND(BASE_RET="Planilla (si existe)",AR34&lt;&gt;""),AR34,AP34)</f>
        <v>2532</v>
      </c>
      <c r="AV34" s="19" t="n">
        <f aca="false">AU34+N34</f>
        <v>2532</v>
      </c>
    </row>
    <row r="35" customFormat="false" ht="15" hidden="false" customHeight="false" outlineLevel="0" collapsed="false">
      <c r="A35" s="43" t="n">
        <v>3</v>
      </c>
      <c r="B35" s="35" t="str">
        <f aca="false">IF(Trabajadores!$B$8="","",Trabajadores!$B$8)</f>
        <v>EJ-003</v>
      </c>
      <c r="C35" s="35" t="str">
        <f aca="false">IF($B35="","",Trabajadores!$D$8)</f>
        <v>TORRES ROJAS, MARÍA (EJEMPLO)</v>
      </c>
      <c r="D35" s="43" t="n">
        <v>6</v>
      </c>
      <c r="E35" s="23" t="s">
        <v>303</v>
      </c>
      <c r="F35" s="23" t="str">
        <f aca="false">IF($B35="","",IF(OR(6&lt;Trabajadores!$M$8,6&gt;Trabajadores!$N$8),"No vinculado",IF(AND(6=Trabajadores!$N$8,Trabajadores!$O$8="Sí"),"Cese","Activo")))</f>
        <v>Activo</v>
      </c>
      <c r="G35" s="19" t="n">
        <f aca="false">IF($B35="",0,SUMIFS(Ingresos!$T$6:$T$1505,ING_COD,$B35,ING_CLASE,"ORD"))</f>
        <v>15000</v>
      </c>
      <c r="H35" s="19" t="n">
        <f aca="false">IF($B35="",0,SUMIFS(Ingresos!$T$6:$T$1505,ING_COD,$B35,ING_CLASE,"ORD",ING_COMP,"Sí"))</f>
        <v>15000</v>
      </c>
      <c r="I35" s="19" t="n">
        <f aca="false">IF($B35="",0,SUMIFS(Ingresos!$T$6:$T$1505,ING_COD,$B35,ING_CLASE,"GRA"))</f>
        <v>0</v>
      </c>
      <c r="J35" s="19" t="n">
        <f aca="false">IF($B35="",0,SUMIFS(Ingresos!$T$6:$T$1505,ING_COD,$B35,ING_CLASE,"BON"))</f>
        <v>0</v>
      </c>
      <c r="K35" s="19" t="n">
        <f aca="false">IF($B35="",0,SUMIFS(Ingresos!$T$6:$T$1505,ING_COD,$B35,ING_CLASE,"EXT"))</f>
        <v>0</v>
      </c>
      <c r="L35" s="19" t="n">
        <f aca="false">IF($B35="",0,SUMIFS(Ingresos!$T$6:$T$1505,ING_COD,$B35,ING_CLASE,"OTO"))</f>
        <v>4000</v>
      </c>
      <c r="M35" s="19" t="n">
        <f aca="false">IF($B35="",0,SUMIFS(Ingresos!$T$6:$T$1505,ING_COD,$B35,ING_CLASE,"OTX"))</f>
        <v>0</v>
      </c>
      <c r="N35" s="19" t="n">
        <f aca="false">IF($B35="",0,SUMIFS(Ingresos!$T$6:$T$1505,ING_COD,$B35,ING_CLASE,"RETO"))</f>
        <v>0</v>
      </c>
      <c r="O35" s="19" t="n">
        <f aca="false">IF($B35="",0,SUMIFS(Ingresos!$T$6:$T$1505,ING_COD,$B35,ING_CLASE,"INA"))</f>
        <v>0</v>
      </c>
      <c r="P35" s="19" t="n">
        <f aca="false">G35+I35+J35+K35+L35+M35</f>
        <v>19000</v>
      </c>
      <c r="Q35" s="44" t="n">
        <f aca="false">IF($F35="Activo",7,IF($F35="Cese",1,0))</f>
        <v>7</v>
      </c>
      <c r="R35" s="19" t="n">
        <f aca="false">G35*Q35</f>
        <v>105000</v>
      </c>
      <c r="S35" s="19" t="n">
        <f aca="false">IF($F35="Activo",SUMIFS(I35:I41,$D35:$D41,"&lt;="&amp;Trabajadores!$N$8)+IF(PROY_BON="Sí",SUMIFS(J35:J41,$D35:$D41,"&lt;="&amp;Trabajadores!$N$8),0),IF($F35="Cese",I35+IF(PROY_BON="Sí",J35,0),0))</f>
        <v>16012.5</v>
      </c>
      <c r="T35" s="19" t="n">
        <f aca="false">IF(OR($F35&lt;&gt;"Activo",Trabajadores!$I$8="No"),0,IF(I36=0,H35*(1+IF(PROY_BON="Sí",Trabajadores!$P$8,0))*Trabajadores!$R$8/6*(Trabajadores!$N$8&gt;=7),0)+IF(I41=0,H35*(1+IF(PROY_BON="Sí",Trabajadores!$P$8,0))*Trabajadores!$S$8/6*(Trabajadores!$N$8&gt;=12),0))</f>
        <v>0</v>
      </c>
      <c r="U35" s="19" t="n">
        <f aca="false">IF($F35="Activo",IF(Trabajadores!$J$8="Sí",L35*7,L35),IF($F35="Cese",L35,0))</f>
        <v>28000</v>
      </c>
      <c r="V35" s="19" t="n">
        <f aca="false">IF(OR($F35="Activo",$F35="Cese"),M35,0)</f>
        <v>0</v>
      </c>
      <c r="W35" s="19" t="n">
        <f aca="false">IF(OR($F35="Activo",$F35="Cese"),SUM(P30:P34),0)</f>
        <v>95000</v>
      </c>
      <c r="X35" s="36" t="n">
        <f aca="false">IF(OR($F35="Activo",$F35="Cese"),R35+S35+T35+U35+V35+W35,0)</f>
        <v>244012.5</v>
      </c>
      <c r="Y35" s="19" t="n">
        <f aca="false">IF(OR($F35="Activo",$F35="Cese"),DED_FIJA,0)</f>
        <v>38500</v>
      </c>
      <c r="Z35" s="36" t="n">
        <f aca="false">MAX(0,X35-Y35)</f>
        <v>205512.5</v>
      </c>
      <c r="AA35" s="19" t="n">
        <f aca="false">IF(Z35=0,0,MAX(0,MIN(Z35,Parámetros!$G$19)-Parámetros!$F$19)*Parámetros!$E$19)</f>
        <v>2200</v>
      </c>
      <c r="AB35" s="19" t="n">
        <f aca="false">IF(Z35=0,0,MAX(0,MIN(Z35,Parámetros!$G$20)-Parámetros!$F$20)*Parámetros!$E$20)</f>
        <v>11550</v>
      </c>
      <c r="AC35" s="19" t="n">
        <f aca="false">IF(Z35=0,0,MAX(0,MIN(Z35,Parámetros!$G$21)-Parámetros!$F$21)*Parámetros!$E$21)</f>
        <v>14025</v>
      </c>
      <c r="AD35" s="19" t="n">
        <f aca="false">IF(Z35=0,0,MAX(0,MIN(Z35,Parámetros!$G$22)-Parámetros!$F$22)*Parámetros!$E$22)</f>
        <v>2602.5</v>
      </c>
      <c r="AE35" s="19" t="n">
        <f aca="false">IF(Z35=0,0,MAX(0,MIN(Z35,Parámetros!$G$23)-Parámetros!$F$23)*Parámetros!$E$23)</f>
        <v>0</v>
      </c>
      <c r="AF35" s="36" t="n">
        <f aca="false">SUM(AA35:AE35)</f>
        <v>30377.5</v>
      </c>
      <c r="AG35" s="45" t="n">
        <f aca="false">IF(AM35&lt;=0,"-",INDEX(TR_TASA,MATCH(AM35,TR_DESDE,1)))</f>
        <v>0.2</v>
      </c>
      <c r="AH35" s="44" t="n">
        <f aca="false">IF($F35="Cese",1,IF($F35="Activo",INDEX(DIV_N,6),0))</f>
        <v>8</v>
      </c>
      <c r="AI35" s="44" t="n">
        <f aca="false">IF($F35="Cese",5,IF($F35="Activo",INDEX(DIV_HASTA,6),0))</f>
        <v>4</v>
      </c>
      <c r="AJ35" s="19" t="n">
        <f aca="false">IF(OR($F35="Activo",$F35="Cese"),SUMIFS(AV30:AV34,D30:D34,"&lt;="&amp;AI35),0)</f>
        <v>10125</v>
      </c>
      <c r="AK35" s="19" t="n">
        <f aca="false">IF(OR($F35="Activo",$F35="Cese"),MAX(0,(AF35-AJ35)/AH35),0)</f>
        <v>2531.5625</v>
      </c>
      <c r="AL35" s="19" t="n">
        <f aca="false">IF(OR($F35="Activo",$F35="Cese"),K35+IF(PROY_BON="Sí",0,J35),0)</f>
        <v>0</v>
      </c>
      <c r="AM35" s="19" t="n">
        <f aca="false">IF(AL35&gt;0,MAX(0,X35+AL35-Y35),Z35)</f>
        <v>205512.5</v>
      </c>
      <c r="AN35" s="19" t="n">
        <f aca="false">SUMPRODUCT((AM35&gt;TR_DESDE)*(AM35-TR_DESDE)*TR_INC)</f>
        <v>30377.5</v>
      </c>
      <c r="AO35" s="19" t="n">
        <f aca="false">IF(AL35&gt;0,MAX(0,AN35-IF($F35="Cese",MAX(AF35,AJ35),AF35)),0)</f>
        <v>0</v>
      </c>
      <c r="AP35" s="46" t="n">
        <f aca="false">IF(OR($F35="Activo",$F35="Cese"),ROUND(AK35+AO35,2),0)</f>
        <v>2531.56</v>
      </c>
      <c r="AQ35" s="19" t="n">
        <f aca="false">IF($F35="Cese",MAX(0,AJ35-AN35),0)</f>
        <v>0</v>
      </c>
      <c r="AR35" s="19" t="n">
        <f aca="false">IF($B35="","",IF(COUNTIFS(RP_COD,$B35,'Retenciones Planilla'!$H$6:$H$105,"&lt;&gt;")=0,"",SUMIFS('Retenciones Planilla'!$H$6:$H$105,RP_COD,$B35)))</f>
        <v>2532</v>
      </c>
      <c r="AS35" s="19" t="n">
        <f aca="false">IF(AR35="","",AR35-AP35)</f>
        <v>0.440000000000055</v>
      </c>
      <c r="AT35" s="23" t="str">
        <f aca="false">IF($B35="","",IF(NOT(OR($F35="Activo",$F35="Cese")),IF(N(AR35)=0,"—","Revisar: sin vínculo"),IF(AR35="",IF(AP35=0,"No corresponde","Sin dato planilla"),IF(ABS(AS35)&lt;=TOL,"OK",IF(AS35&gt;0,"Retuvo de más","Retuvo de menos")))))</f>
        <v>OK</v>
      </c>
      <c r="AU35" s="19" t="n">
        <f aca="false">IF(AND(BASE_RET="Planilla (si existe)",AR35&lt;&gt;""),AR35,AP35)</f>
        <v>2532</v>
      </c>
      <c r="AV35" s="19" t="n">
        <f aca="false">AU35+N35</f>
        <v>2532</v>
      </c>
    </row>
    <row r="36" customFormat="false" ht="15" hidden="false" customHeight="false" outlineLevel="0" collapsed="false">
      <c r="A36" s="43" t="n">
        <v>3</v>
      </c>
      <c r="B36" s="35" t="str">
        <f aca="false">IF(Trabajadores!$B$8="","",Trabajadores!$B$8)</f>
        <v>EJ-003</v>
      </c>
      <c r="C36" s="35" t="str">
        <f aca="false">IF($B36="","",Trabajadores!$D$8)</f>
        <v>TORRES ROJAS, MARÍA (EJEMPLO)</v>
      </c>
      <c r="D36" s="43" t="n">
        <v>7</v>
      </c>
      <c r="E36" s="23" t="s">
        <v>304</v>
      </c>
      <c r="F36" s="23" t="str">
        <f aca="false">IF($B36="","",IF(OR(7&lt;Trabajadores!$M$8,7&gt;Trabajadores!$N$8),"No vinculado",IF(AND(7=Trabajadores!$N$8,Trabajadores!$O$8="Sí"),"Cese","Activo")))</f>
        <v>Activo</v>
      </c>
      <c r="G36" s="19" t="n">
        <f aca="false">IF($B36="",0,SUMIFS(Ingresos!$U$6:$U$1505,ING_COD,$B36,ING_CLASE,"ORD"))</f>
        <v>15000</v>
      </c>
      <c r="H36" s="19" t="n">
        <f aca="false">IF($B36="",0,SUMIFS(Ingresos!$U$6:$U$1505,ING_COD,$B36,ING_CLASE,"ORD",ING_COMP,"Sí"))</f>
        <v>15000</v>
      </c>
      <c r="I36" s="19" t="n">
        <f aca="false">IF($B36="",0,SUMIFS(Ingresos!$U$6:$U$1505,ING_COD,$B36,ING_CLASE,"GRA"))</f>
        <v>15000</v>
      </c>
      <c r="J36" s="19" t="n">
        <f aca="false">IF($B36="",0,SUMIFS(Ingresos!$U$6:$U$1505,ING_COD,$B36,ING_CLASE,"BON"))</f>
        <v>1012.5</v>
      </c>
      <c r="K36" s="19" t="n">
        <f aca="false">IF($B36="",0,SUMIFS(Ingresos!$U$6:$U$1505,ING_COD,$B36,ING_CLASE,"EXT"))</f>
        <v>0</v>
      </c>
      <c r="L36" s="19" t="n">
        <f aca="false">IF($B36="",0,SUMIFS(Ingresos!$U$6:$U$1505,ING_COD,$B36,ING_CLASE,"OTO"))</f>
        <v>4000</v>
      </c>
      <c r="M36" s="19" t="n">
        <f aca="false">IF($B36="",0,SUMIFS(Ingresos!$U$6:$U$1505,ING_COD,$B36,ING_CLASE,"OTX"))</f>
        <v>4360</v>
      </c>
      <c r="N36" s="19" t="n">
        <f aca="false">IF($B36="",0,SUMIFS(Ingresos!$U$6:$U$1505,ING_COD,$B36,ING_CLASE,"RETO"))</f>
        <v>0</v>
      </c>
      <c r="O36" s="19" t="n">
        <f aca="false">IF($B36="",0,SUMIFS(Ingresos!$U$6:$U$1505,ING_COD,$B36,ING_CLASE,"INA"))</f>
        <v>0</v>
      </c>
      <c r="P36" s="19" t="n">
        <f aca="false">G36+I36+J36+K36+L36+M36</f>
        <v>39372.5</v>
      </c>
      <c r="Q36" s="44" t="n">
        <f aca="false">IF($F36="Activo",6,IF($F36="Cese",1,0))</f>
        <v>6</v>
      </c>
      <c r="R36" s="19" t="n">
        <f aca="false">G36*Q36</f>
        <v>90000</v>
      </c>
      <c r="S36" s="19" t="n">
        <f aca="false">IF($F36="Activo",SUMIFS(I36:I41,$D36:$D41,"&lt;="&amp;Trabajadores!$N$8)+IF(PROY_BON="Sí",SUMIFS(J36:J41,$D36:$D41,"&lt;="&amp;Trabajadores!$N$8),0),IF($F36="Cese",I36+IF(PROY_BON="Sí",J36,0),0))</f>
        <v>16012.5</v>
      </c>
      <c r="T36" s="19" t="n">
        <f aca="false">IF(OR($F36&lt;&gt;"Activo",Trabajadores!$I$8="No"),0,IF(I41=0,H36*(1+IF(PROY_BON="Sí",Trabajadores!$P$8,0))*Trabajadores!$S$8/6*(Trabajadores!$N$8&gt;=12),0))</f>
        <v>0</v>
      </c>
      <c r="U36" s="19" t="n">
        <f aca="false">IF($F36="Activo",IF(Trabajadores!$J$8="Sí",L36*6,L36),IF($F36="Cese",L36,0))</f>
        <v>24000</v>
      </c>
      <c r="V36" s="19" t="n">
        <f aca="false">IF(OR($F36="Activo",$F36="Cese"),M36,0)</f>
        <v>4360</v>
      </c>
      <c r="W36" s="19" t="n">
        <f aca="false">IF(OR($F36="Activo",$F36="Cese"),SUM(P30:P35),0)</f>
        <v>114000</v>
      </c>
      <c r="X36" s="36" t="n">
        <f aca="false">IF(OR($F36="Activo",$F36="Cese"),R36+S36+T36+U36+V36+W36,0)</f>
        <v>248372.5</v>
      </c>
      <c r="Y36" s="19" t="n">
        <f aca="false">IF(OR($F36="Activo",$F36="Cese"),DED_FIJA,0)</f>
        <v>38500</v>
      </c>
      <c r="Z36" s="36" t="n">
        <f aca="false">MAX(0,X36-Y36)</f>
        <v>209872.5</v>
      </c>
      <c r="AA36" s="19" t="n">
        <f aca="false">IF(Z36=0,0,MAX(0,MIN(Z36,Parámetros!$G$19)-Parámetros!$F$19)*Parámetros!$E$19)</f>
        <v>2200</v>
      </c>
      <c r="AB36" s="19" t="n">
        <f aca="false">IF(Z36=0,0,MAX(0,MIN(Z36,Parámetros!$G$20)-Parámetros!$F$20)*Parámetros!$E$20)</f>
        <v>11550</v>
      </c>
      <c r="AC36" s="19" t="n">
        <f aca="false">IF(Z36=0,0,MAX(0,MIN(Z36,Parámetros!$G$21)-Parámetros!$F$21)*Parámetros!$E$21)</f>
        <v>14025</v>
      </c>
      <c r="AD36" s="19" t="n">
        <f aca="false">IF(Z36=0,0,MAX(0,MIN(Z36,Parámetros!$G$22)-Parámetros!$F$22)*Parámetros!$E$22)</f>
        <v>3474.5</v>
      </c>
      <c r="AE36" s="19" t="n">
        <f aca="false">IF(Z36=0,0,MAX(0,MIN(Z36,Parámetros!$G$23)-Parámetros!$F$23)*Parámetros!$E$23)</f>
        <v>0</v>
      </c>
      <c r="AF36" s="36" t="n">
        <f aca="false">SUM(AA36:AE36)</f>
        <v>31249.5</v>
      </c>
      <c r="AG36" s="45" t="n">
        <f aca="false">IF(AM36&lt;=0,"-",INDEX(TR_TASA,MATCH(AM36,TR_DESDE,1)))</f>
        <v>0.2</v>
      </c>
      <c r="AH36" s="44" t="n">
        <f aca="false">IF($F36="Cese",1,IF($F36="Activo",INDEX(DIV_N,7),0))</f>
        <v>8</v>
      </c>
      <c r="AI36" s="44" t="n">
        <f aca="false">IF($F36="Cese",6,IF($F36="Activo",INDEX(DIV_HASTA,7),0))</f>
        <v>4</v>
      </c>
      <c r="AJ36" s="19" t="n">
        <f aca="false">IF(OR($F36="Activo",$F36="Cese"),SUMIFS(AV30:AV35,D30:D35,"&lt;="&amp;AI36),0)</f>
        <v>10125</v>
      </c>
      <c r="AK36" s="19" t="n">
        <f aca="false">IF(OR($F36="Activo",$F36="Cese"),MAX(0,(AF36-AJ36)/AH36),0)</f>
        <v>2640.5625</v>
      </c>
      <c r="AL36" s="19" t="n">
        <f aca="false">IF(OR($F36="Activo",$F36="Cese"),K36+IF(PROY_BON="Sí",0,J36),0)</f>
        <v>0</v>
      </c>
      <c r="AM36" s="19" t="n">
        <f aca="false">IF(AL36&gt;0,MAX(0,X36+AL36-Y36),Z36)</f>
        <v>209872.5</v>
      </c>
      <c r="AN36" s="19" t="n">
        <f aca="false">SUMPRODUCT((AM36&gt;TR_DESDE)*(AM36-TR_DESDE)*TR_INC)</f>
        <v>31249.5</v>
      </c>
      <c r="AO36" s="19" t="n">
        <f aca="false">IF(AL36&gt;0,MAX(0,AN36-IF($F36="Cese",MAX(AF36,AJ36),AF36)),0)</f>
        <v>0</v>
      </c>
      <c r="AP36" s="46" t="n">
        <f aca="false">IF(OR($F36="Activo",$F36="Cese"),ROUND(AK36+AO36,2),0)</f>
        <v>2640.56</v>
      </c>
      <c r="AQ36" s="19" t="n">
        <f aca="false">IF($F36="Cese",MAX(0,AJ36-AN36),0)</f>
        <v>0</v>
      </c>
      <c r="AR36" s="19" t="n">
        <f aca="false">IF($B36="","",IF(COUNTIFS(RP_COD,$B36,'Retenciones Planilla'!$I$6:$I$105,"&lt;&gt;")=0,"",SUMIFS('Retenciones Planilla'!$I$6:$I$105,RP_COD,$B36)))</f>
        <v>2641</v>
      </c>
      <c r="AS36" s="19" t="n">
        <f aca="false">IF(AR36="","",AR36-AP36)</f>
        <v>0.440000000000055</v>
      </c>
      <c r="AT36" s="23" t="str">
        <f aca="false">IF($B36="","",IF(NOT(OR($F36="Activo",$F36="Cese")),IF(N(AR36)=0,"—","Revisar: sin vínculo"),IF(AR36="",IF(AP36=0,"No corresponde","Sin dato planilla"),IF(ABS(AS36)&lt;=TOL,"OK",IF(AS36&gt;0,"Retuvo de más","Retuvo de menos")))))</f>
        <v>OK</v>
      </c>
      <c r="AU36" s="19" t="n">
        <f aca="false">IF(AND(BASE_RET="Planilla (si existe)",AR36&lt;&gt;""),AR36,AP36)</f>
        <v>2641</v>
      </c>
      <c r="AV36" s="19" t="n">
        <f aca="false">AU36+N36</f>
        <v>2641</v>
      </c>
    </row>
    <row r="37" customFormat="false" ht="15" hidden="false" customHeight="false" outlineLevel="0" collapsed="false">
      <c r="A37" s="43" t="n">
        <v>3</v>
      </c>
      <c r="B37" s="35" t="str">
        <f aca="false">IF(Trabajadores!$B$8="","",Trabajadores!$B$8)</f>
        <v>EJ-003</v>
      </c>
      <c r="C37" s="35" t="str">
        <f aca="false">IF($B37="","",Trabajadores!$D$8)</f>
        <v>TORRES ROJAS, MARÍA (EJEMPLO)</v>
      </c>
      <c r="D37" s="43" t="n">
        <v>8</v>
      </c>
      <c r="E37" s="23" t="s">
        <v>305</v>
      </c>
      <c r="F37" s="23" t="str">
        <f aca="false">IF($B37="","",IF(OR(8&lt;Trabajadores!$M$8,8&gt;Trabajadores!$N$8),"No vinculado",IF(AND(8=Trabajadores!$N$8,Trabajadores!$O$8="Sí"),"Cese","Activo")))</f>
        <v>Activo</v>
      </c>
      <c r="G37" s="19" t="n">
        <f aca="false">IF($B37="",0,SUMIFS(Ingresos!$V$6:$V$1505,ING_COD,$B37,ING_CLASE,"ORD"))</f>
        <v>15000</v>
      </c>
      <c r="H37" s="19" t="n">
        <f aca="false">IF($B37="",0,SUMIFS(Ingresos!$V$6:$V$1505,ING_COD,$B37,ING_CLASE,"ORD",ING_COMP,"Sí"))</f>
        <v>15000</v>
      </c>
      <c r="I37" s="19" t="n">
        <f aca="false">IF($B37="",0,SUMIFS(Ingresos!$V$6:$V$1505,ING_COD,$B37,ING_CLASE,"GRA"))</f>
        <v>0</v>
      </c>
      <c r="J37" s="19" t="n">
        <f aca="false">IF($B37="",0,SUMIFS(Ingresos!$V$6:$V$1505,ING_COD,$B37,ING_CLASE,"BON"))</f>
        <v>0</v>
      </c>
      <c r="K37" s="19" t="n">
        <f aca="false">IF($B37="",0,SUMIFS(Ingresos!$V$6:$V$1505,ING_COD,$B37,ING_CLASE,"EXT"))</f>
        <v>0</v>
      </c>
      <c r="L37" s="19" t="n">
        <f aca="false">IF($B37="",0,SUMIFS(Ingresos!$V$6:$V$1505,ING_COD,$B37,ING_CLASE,"OTO"))</f>
        <v>4000</v>
      </c>
      <c r="M37" s="19" t="n">
        <f aca="false">IF($B37="",0,SUMIFS(Ingresos!$V$6:$V$1505,ING_COD,$B37,ING_CLASE,"OTX"))</f>
        <v>0</v>
      </c>
      <c r="N37" s="19" t="n">
        <f aca="false">IF($B37="",0,SUMIFS(Ingresos!$V$6:$V$1505,ING_COD,$B37,ING_CLASE,"RETO"))</f>
        <v>0</v>
      </c>
      <c r="O37" s="19" t="n">
        <f aca="false">IF($B37="",0,SUMIFS(Ingresos!$V$6:$V$1505,ING_COD,$B37,ING_CLASE,"INA"))</f>
        <v>0</v>
      </c>
      <c r="P37" s="19" t="n">
        <f aca="false">G37+I37+J37+K37+L37+M37</f>
        <v>19000</v>
      </c>
      <c r="Q37" s="44" t="n">
        <f aca="false">IF($F37="Activo",5,IF($F37="Cese",1,0))</f>
        <v>5</v>
      </c>
      <c r="R37" s="19" t="n">
        <f aca="false">G37*Q37</f>
        <v>75000</v>
      </c>
      <c r="S37" s="19" t="n">
        <f aca="false">IF($F37="Activo",SUMIFS(I37:I41,$D37:$D41,"&lt;="&amp;Trabajadores!$N$8)+IF(PROY_BON="Sí",SUMIFS(J37:J41,$D37:$D41,"&lt;="&amp;Trabajadores!$N$8),0),IF($F37="Cese",I37+IF(PROY_BON="Sí",J37,0),0))</f>
        <v>0</v>
      </c>
      <c r="T37" s="19" t="n">
        <f aca="false">IF(OR($F37&lt;&gt;"Activo",Trabajadores!$I$8="No"),0,IF(I41=0,H37*(1+IF(PROY_BON="Sí",Trabajadores!$P$8,0))*Trabajadores!$S$8/6*(Trabajadores!$N$8&gt;=12),0))</f>
        <v>0</v>
      </c>
      <c r="U37" s="19" t="n">
        <f aca="false">IF($F37="Activo",IF(Trabajadores!$J$8="Sí",L37*5,L37),IF($F37="Cese",L37,0))</f>
        <v>20000</v>
      </c>
      <c r="V37" s="19" t="n">
        <f aca="false">IF(OR($F37="Activo",$F37="Cese"),M37,0)</f>
        <v>0</v>
      </c>
      <c r="W37" s="19" t="n">
        <f aca="false">IF(OR($F37="Activo",$F37="Cese"),SUM(P30:P36),0)</f>
        <v>153372.5</v>
      </c>
      <c r="X37" s="36" t="n">
        <f aca="false">IF(OR($F37="Activo",$F37="Cese"),R37+S37+T37+U37+V37+W37,0)</f>
        <v>248372.5</v>
      </c>
      <c r="Y37" s="19" t="n">
        <f aca="false">IF(OR($F37="Activo",$F37="Cese"),DED_FIJA,0)</f>
        <v>38500</v>
      </c>
      <c r="Z37" s="36" t="n">
        <f aca="false">MAX(0,X37-Y37)</f>
        <v>209872.5</v>
      </c>
      <c r="AA37" s="19" t="n">
        <f aca="false">IF(Z37=0,0,MAX(0,MIN(Z37,Parámetros!$G$19)-Parámetros!$F$19)*Parámetros!$E$19)</f>
        <v>2200</v>
      </c>
      <c r="AB37" s="19" t="n">
        <f aca="false">IF(Z37=0,0,MAX(0,MIN(Z37,Parámetros!$G$20)-Parámetros!$F$20)*Parámetros!$E$20)</f>
        <v>11550</v>
      </c>
      <c r="AC37" s="19" t="n">
        <f aca="false">IF(Z37=0,0,MAX(0,MIN(Z37,Parámetros!$G$21)-Parámetros!$F$21)*Parámetros!$E$21)</f>
        <v>14025</v>
      </c>
      <c r="AD37" s="19" t="n">
        <f aca="false">IF(Z37=0,0,MAX(0,MIN(Z37,Parámetros!$G$22)-Parámetros!$F$22)*Parámetros!$E$22)</f>
        <v>3474.5</v>
      </c>
      <c r="AE37" s="19" t="n">
        <f aca="false">IF(Z37=0,0,MAX(0,MIN(Z37,Parámetros!$G$23)-Parámetros!$F$23)*Parámetros!$E$23)</f>
        <v>0</v>
      </c>
      <c r="AF37" s="36" t="n">
        <f aca="false">SUM(AA37:AE37)</f>
        <v>31249.5</v>
      </c>
      <c r="AG37" s="45" t="n">
        <f aca="false">IF(AM37&lt;=0,"-",INDEX(TR_TASA,MATCH(AM37,TR_DESDE,1)))</f>
        <v>0.2</v>
      </c>
      <c r="AH37" s="44" t="n">
        <f aca="false">IF($F37="Cese",1,IF($F37="Activo",INDEX(DIV_N,8),0))</f>
        <v>5</v>
      </c>
      <c r="AI37" s="44" t="n">
        <f aca="false">IF($F37="Cese",7,IF($F37="Activo",INDEX(DIV_HASTA,8),0))</f>
        <v>7</v>
      </c>
      <c r="AJ37" s="19" t="n">
        <f aca="false">IF(OR($F37="Activo",$F37="Cese"),SUMIFS(AV30:AV36,D30:D36,"&lt;="&amp;AI37),0)</f>
        <v>17830</v>
      </c>
      <c r="AK37" s="19" t="n">
        <f aca="false">IF(OR($F37="Activo",$F37="Cese"),MAX(0,(AF37-AJ37)/AH37),0)</f>
        <v>2683.9</v>
      </c>
      <c r="AL37" s="19" t="n">
        <f aca="false">IF(OR($F37="Activo",$F37="Cese"),K37+IF(PROY_BON="Sí",0,J37),0)</f>
        <v>0</v>
      </c>
      <c r="AM37" s="19" t="n">
        <f aca="false">IF(AL37&gt;0,MAX(0,X37+AL37-Y37),Z37)</f>
        <v>209872.5</v>
      </c>
      <c r="AN37" s="19" t="n">
        <f aca="false">SUMPRODUCT((AM37&gt;TR_DESDE)*(AM37-TR_DESDE)*TR_INC)</f>
        <v>31249.5</v>
      </c>
      <c r="AO37" s="19" t="n">
        <f aca="false">IF(AL37&gt;0,MAX(0,AN37-IF($F37="Cese",MAX(AF37,AJ37),AF37)),0)</f>
        <v>0</v>
      </c>
      <c r="AP37" s="46" t="n">
        <f aca="false">IF(OR($F37="Activo",$F37="Cese"),ROUND(AK37+AO37,2),0)</f>
        <v>2683.9</v>
      </c>
      <c r="AQ37" s="19" t="n">
        <f aca="false">IF($F37="Cese",MAX(0,AJ37-AN37),0)</f>
        <v>0</v>
      </c>
      <c r="AR37" s="19" t="n">
        <f aca="false">IF($B37="","",IF(COUNTIFS(RP_COD,$B37,'Retenciones Planilla'!$J$6:$J$105,"&lt;&gt;")=0,"",SUMIFS('Retenciones Planilla'!$J$6:$J$105,RP_COD,$B37)))</f>
        <v>2684</v>
      </c>
      <c r="AS37" s="19" t="n">
        <f aca="false">IF(AR37="","",AR37-AP37)</f>
        <v>0.0999999999999091</v>
      </c>
      <c r="AT37" s="23" t="str">
        <f aca="false">IF($B37="","",IF(NOT(OR($F37="Activo",$F37="Cese")),IF(N(AR37)=0,"—","Revisar: sin vínculo"),IF(AR37="",IF(AP37=0,"No corresponde","Sin dato planilla"),IF(ABS(AS37)&lt;=TOL,"OK",IF(AS37&gt;0,"Retuvo de más","Retuvo de menos")))))</f>
        <v>OK</v>
      </c>
      <c r="AU37" s="19" t="n">
        <f aca="false">IF(AND(BASE_RET="Planilla (si existe)",AR37&lt;&gt;""),AR37,AP37)</f>
        <v>2684</v>
      </c>
      <c r="AV37" s="19" t="n">
        <f aca="false">AU37+N37</f>
        <v>2684</v>
      </c>
    </row>
    <row r="38" customFormat="false" ht="15" hidden="false" customHeight="false" outlineLevel="0" collapsed="false">
      <c r="A38" s="43" t="n">
        <v>3</v>
      </c>
      <c r="B38" s="35" t="str">
        <f aca="false">IF(Trabajadores!$B$8="","",Trabajadores!$B$8)</f>
        <v>EJ-003</v>
      </c>
      <c r="C38" s="35" t="str">
        <f aca="false">IF($B38="","",Trabajadores!$D$8)</f>
        <v>TORRES ROJAS, MARÍA (EJEMPLO)</v>
      </c>
      <c r="D38" s="43" t="n">
        <v>9</v>
      </c>
      <c r="E38" s="23" t="s">
        <v>306</v>
      </c>
      <c r="F38" s="23" t="str">
        <f aca="false">IF($B38="","",IF(OR(9&lt;Trabajadores!$M$8,9&gt;Trabajadores!$N$8),"No vinculado",IF(AND(9=Trabajadores!$N$8,Trabajadores!$O$8="Sí"),"Cese","Activo")))</f>
        <v>Cese</v>
      </c>
      <c r="G38" s="19" t="n">
        <f aca="false">IF($B38="",0,SUMIFS(Ingresos!$W$6:$W$1505,ING_COD,$B38,ING_CLASE,"ORD"))</f>
        <v>15000</v>
      </c>
      <c r="H38" s="19" t="n">
        <f aca="false">IF($B38="",0,SUMIFS(Ingresos!$W$6:$W$1505,ING_COD,$B38,ING_CLASE,"ORD",ING_COMP,"Sí"))</f>
        <v>15000</v>
      </c>
      <c r="I38" s="19" t="n">
        <f aca="false">IF($B38="",0,SUMIFS(Ingresos!$W$6:$W$1505,ING_COD,$B38,ING_CLASE,"GRA"))</f>
        <v>0</v>
      </c>
      <c r="J38" s="19" t="n">
        <f aca="false">IF($B38="",0,SUMIFS(Ingresos!$W$6:$W$1505,ING_COD,$B38,ING_CLASE,"BON"))</f>
        <v>0</v>
      </c>
      <c r="K38" s="19" t="n">
        <f aca="false">IF($B38="",0,SUMIFS(Ingresos!$W$6:$W$1505,ING_COD,$B38,ING_CLASE,"EXT"))</f>
        <v>13006.25</v>
      </c>
      <c r="L38" s="19" t="n">
        <f aca="false">IF($B38="",0,SUMIFS(Ingresos!$W$6:$W$1505,ING_COD,$B38,ING_CLASE,"OTO"))</f>
        <v>4000</v>
      </c>
      <c r="M38" s="19" t="n">
        <f aca="false">IF($B38="",0,SUMIFS(Ingresos!$W$6:$W$1505,ING_COD,$B38,ING_CLASE,"OTX"))</f>
        <v>0</v>
      </c>
      <c r="N38" s="19" t="n">
        <f aca="false">IF($B38="",0,SUMIFS(Ingresos!$W$6:$W$1505,ING_COD,$B38,ING_CLASE,"RETO"))</f>
        <v>0</v>
      </c>
      <c r="O38" s="19" t="n">
        <f aca="false">IF($B38="",0,SUMIFS(Ingresos!$W$6:$W$1505,ING_COD,$B38,ING_CLASE,"INA"))</f>
        <v>6250</v>
      </c>
      <c r="P38" s="19" t="n">
        <f aca="false">G38+I38+J38+K38+L38+M38</f>
        <v>32006.25</v>
      </c>
      <c r="Q38" s="44" t="n">
        <f aca="false">IF($F38="Activo",4,IF($F38="Cese",1,0))</f>
        <v>1</v>
      </c>
      <c r="R38" s="19" t="n">
        <f aca="false">G38*Q38</f>
        <v>15000</v>
      </c>
      <c r="S38" s="19" t="n">
        <f aca="false">IF($F38="Activo",SUMIFS(I38:I41,$D38:$D41,"&lt;="&amp;Trabajadores!$N$8)+IF(PROY_BON="Sí",SUMIFS(J38:J41,$D38:$D41,"&lt;="&amp;Trabajadores!$N$8),0),IF($F38="Cese",I38+IF(PROY_BON="Sí",J38,0),0))</f>
        <v>0</v>
      </c>
      <c r="T38" s="19" t="n">
        <f aca="false">IF(OR($F38&lt;&gt;"Activo",Trabajadores!$I$8="No"),0,IF(I41=0,H38*(1+IF(PROY_BON="Sí",Trabajadores!$P$8,0))*Trabajadores!$S$8/6*(Trabajadores!$N$8&gt;=12),0))</f>
        <v>0</v>
      </c>
      <c r="U38" s="19" t="n">
        <f aca="false">IF($F38="Activo",IF(Trabajadores!$J$8="Sí",L38*4,L38),IF($F38="Cese",L38,0))</f>
        <v>4000</v>
      </c>
      <c r="V38" s="19" t="n">
        <f aca="false">IF(OR($F38="Activo",$F38="Cese"),M38,0)</f>
        <v>0</v>
      </c>
      <c r="W38" s="19" t="n">
        <f aca="false">IF(OR($F38="Activo",$F38="Cese"),SUM(P30:P37),0)</f>
        <v>172372.5</v>
      </c>
      <c r="X38" s="36" t="n">
        <f aca="false">IF(OR($F38="Activo",$F38="Cese"),R38+S38+T38+U38+V38+W38,0)</f>
        <v>191372.5</v>
      </c>
      <c r="Y38" s="19" t="n">
        <f aca="false">IF(OR($F38="Activo",$F38="Cese"),DED_FIJA,0)</f>
        <v>38500</v>
      </c>
      <c r="Z38" s="36" t="n">
        <f aca="false">MAX(0,X38-Y38)</f>
        <v>152872.5</v>
      </c>
      <c r="AA38" s="19" t="n">
        <f aca="false">IF(Z38=0,0,MAX(0,MIN(Z38,Parámetros!$G$19)-Parámetros!$F$19)*Parámetros!$E$19)</f>
        <v>2200</v>
      </c>
      <c r="AB38" s="19" t="n">
        <f aca="false">IF(Z38=0,0,MAX(0,MIN(Z38,Parámetros!$G$20)-Parámetros!$F$20)*Parámetros!$E$20)</f>
        <v>11550</v>
      </c>
      <c r="AC38" s="19" t="n">
        <f aca="false">IF(Z38=0,0,MAX(0,MIN(Z38,Parámetros!$G$21)-Parámetros!$F$21)*Parámetros!$E$21)</f>
        <v>7288.325</v>
      </c>
      <c r="AD38" s="19" t="n">
        <f aca="false">IF(Z38=0,0,MAX(0,MIN(Z38,Parámetros!$G$22)-Parámetros!$F$22)*Parámetros!$E$22)</f>
        <v>0</v>
      </c>
      <c r="AE38" s="19" t="n">
        <f aca="false">IF(Z38=0,0,MAX(0,MIN(Z38,Parámetros!$G$23)-Parámetros!$F$23)*Parámetros!$E$23)</f>
        <v>0</v>
      </c>
      <c r="AF38" s="36" t="n">
        <f aca="false">SUM(AA38:AE38)</f>
        <v>21038.325</v>
      </c>
      <c r="AG38" s="45" t="n">
        <f aca="false">IF(AM38&lt;=0,"-",INDEX(TR_TASA,MATCH(AM38,TR_DESDE,1)))</f>
        <v>0.17</v>
      </c>
      <c r="AH38" s="44" t="n">
        <f aca="false">IF($F38="Cese",1,IF($F38="Activo",INDEX(DIV_N,9),0))</f>
        <v>1</v>
      </c>
      <c r="AI38" s="44" t="n">
        <f aca="false">IF($F38="Cese",8,IF($F38="Activo",INDEX(DIV_HASTA,9),0))</f>
        <v>8</v>
      </c>
      <c r="AJ38" s="19" t="n">
        <f aca="false">IF(OR($F38="Activo",$F38="Cese"),SUMIFS(AV30:AV37,D30:D37,"&lt;="&amp;AI38),0)</f>
        <v>20514</v>
      </c>
      <c r="AK38" s="19" t="n">
        <f aca="false">IF(OR($F38="Activo",$F38="Cese"),MAX(0,(AF38-AJ38)/AH38),0)</f>
        <v>524.325000000004</v>
      </c>
      <c r="AL38" s="19" t="n">
        <f aca="false">IF(OR($F38="Activo",$F38="Cese"),K38+IF(PROY_BON="Sí",0,J38),0)</f>
        <v>13006.25</v>
      </c>
      <c r="AM38" s="19" t="n">
        <f aca="false">IF(AL38&gt;0,MAX(0,X38+AL38-Y38),Z38)</f>
        <v>165878.75</v>
      </c>
      <c r="AN38" s="19" t="n">
        <f aca="false">SUMPRODUCT((AM38&gt;TR_DESDE)*(AM38-TR_DESDE)*TR_INC)</f>
        <v>23249.3875</v>
      </c>
      <c r="AO38" s="19" t="n">
        <f aca="false">IF(AL38&gt;0,MAX(0,AN38-IF($F38="Cese",MAX(AF38,AJ38),AF38)),0)</f>
        <v>2211.0625</v>
      </c>
      <c r="AP38" s="46" t="n">
        <f aca="false">IF(OR($F38="Activo",$F38="Cese"),ROUND(AK38+AO38,2),0)</f>
        <v>2735.39</v>
      </c>
      <c r="AQ38" s="19" t="n">
        <f aca="false">IF($F38="Cese",MAX(0,AJ38-AN38),0)</f>
        <v>0</v>
      </c>
      <c r="AR38" s="19" t="n">
        <f aca="false">IF($B38="","",IF(COUNTIFS(RP_COD,$B38,'Retenciones Planilla'!$K$6:$K$105,"&lt;&gt;")=0,"",SUMIFS('Retenciones Planilla'!$K$6:$K$105,RP_COD,$B38)))</f>
        <v>2735</v>
      </c>
      <c r="AS38" s="19" t="n">
        <f aca="false">IF(AR38="","",AR38-AP38)</f>
        <v>-0.389999999999873</v>
      </c>
      <c r="AT38" s="23" t="str">
        <f aca="false">IF($B38="","",IF(NOT(OR($F38="Activo",$F38="Cese")),IF(N(AR38)=0,"—","Revisar: sin vínculo"),IF(AR38="",IF(AP38=0,"No corresponde","Sin dato planilla"),IF(ABS(AS38)&lt;=TOL,"OK",IF(AS38&gt;0,"Retuvo de más","Retuvo de menos")))))</f>
        <v>OK</v>
      </c>
      <c r="AU38" s="19" t="n">
        <f aca="false">IF(AND(BASE_RET="Planilla (si existe)",AR38&lt;&gt;""),AR38,AP38)</f>
        <v>2735</v>
      </c>
      <c r="AV38" s="19" t="n">
        <f aca="false">AU38+N38</f>
        <v>2735</v>
      </c>
    </row>
    <row r="39" customFormat="false" ht="15" hidden="false" customHeight="false" outlineLevel="0" collapsed="false">
      <c r="A39" s="43" t="n">
        <v>3</v>
      </c>
      <c r="B39" s="35" t="str">
        <f aca="false">IF(Trabajadores!$B$8="","",Trabajadores!$B$8)</f>
        <v>EJ-003</v>
      </c>
      <c r="C39" s="35" t="str">
        <f aca="false">IF($B39="","",Trabajadores!$D$8)</f>
        <v>TORRES ROJAS, MARÍA (EJEMPLO)</v>
      </c>
      <c r="D39" s="43" t="n">
        <v>10</v>
      </c>
      <c r="E39" s="23" t="s">
        <v>307</v>
      </c>
      <c r="F39" s="23" t="str">
        <f aca="false">IF($B39="","",IF(OR(10&lt;Trabajadores!$M$8,10&gt;Trabajadores!$N$8),"No vinculado",IF(AND(10=Trabajadores!$N$8,Trabajadores!$O$8="Sí"),"Cese","Activo")))</f>
        <v>No vinculado</v>
      </c>
      <c r="G39" s="19" t="n">
        <f aca="false">IF($B39="",0,SUMIFS(Ingresos!$X$6:$X$1505,ING_COD,$B39,ING_CLASE,"ORD"))</f>
        <v>0</v>
      </c>
      <c r="H39" s="19" t="n">
        <f aca="false">IF($B39="",0,SUMIFS(Ingresos!$X$6:$X$1505,ING_COD,$B39,ING_CLASE,"ORD",ING_COMP,"Sí"))</f>
        <v>0</v>
      </c>
      <c r="I39" s="19" t="n">
        <f aca="false">IF($B39="",0,SUMIFS(Ingresos!$X$6:$X$1505,ING_COD,$B39,ING_CLASE,"GRA"))</f>
        <v>0</v>
      </c>
      <c r="J39" s="19" t="n">
        <f aca="false">IF($B39="",0,SUMIFS(Ingresos!$X$6:$X$1505,ING_COD,$B39,ING_CLASE,"BON"))</f>
        <v>0</v>
      </c>
      <c r="K39" s="19" t="n">
        <f aca="false">IF($B39="",0,SUMIFS(Ingresos!$X$6:$X$1505,ING_COD,$B39,ING_CLASE,"EXT"))</f>
        <v>0</v>
      </c>
      <c r="L39" s="19" t="n">
        <f aca="false">IF($B39="",0,SUMIFS(Ingresos!$X$6:$X$1505,ING_COD,$B39,ING_CLASE,"OTO"))</f>
        <v>4000</v>
      </c>
      <c r="M39" s="19" t="n">
        <f aca="false">IF($B39="",0,SUMIFS(Ingresos!$X$6:$X$1505,ING_COD,$B39,ING_CLASE,"OTX"))</f>
        <v>0</v>
      </c>
      <c r="N39" s="19" t="n">
        <f aca="false">IF($B39="",0,SUMIFS(Ingresos!$X$6:$X$1505,ING_COD,$B39,ING_CLASE,"RETO"))</f>
        <v>0</v>
      </c>
      <c r="O39" s="19" t="n">
        <f aca="false">IF($B39="",0,SUMIFS(Ingresos!$X$6:$X$1505,ING_COD,$B39,ING_CLASE,"INA"))</f>
        <v>0</v>
      </c>
      <c r="P39" s="19" t="n">
        <f aca="false">G39+I39+J39+K39+L39+M39</f>
        <v>4000</v>
      </c>
      <c r="Q39" s="44" t="n">
        <f aca="false">IF($F39="Activo",3,IF($F39="Cese",1,0))</f>
        <v>0</v>
      </c>
      <c r="R39" s="19" t="n">
        <f aca="false">G39*Q39</f>
        <v>0</v>
      </c>
      <c r="S39" s="19" t="n">
        <f aca="false">IF($F39="Activo",SUMIFS(I39:I41,$D39:$D41,"&lt;="&amp;Trabajadores!$N$8)+IF(PROY_BON="Sí",SUMIFS(J39:J41,$D39:$D41,"&lt;="&amp;Trabajadores!$N$8),0),IF($F39="Cese",I39+IF(PROY_BON="Sí",J39,0),0))</f>
        <v>0</v>
      </c>
      <c r="T39" s="19" t="n">
        <f aca="false">IF(OR($F39&lt;&gt;"Activo",Trabajadores!$I$8="No"),0,IF(I41=0,H39*(1+IF(PROY_BON="Sí",Trabajadores!$P$8,0))*Trabajadores!$S$8/6*(Trabajadores!$N$8&gt;=12),0))</f>
        <v>0</v>
      </c>
      <c r="U39" s="19" t="n">
        <f aca="false">IF($F39="Activo",IF(Trabajadores!$J$8="Sí",L39*3,L39),IF($F39="Cese",L39,0))</f>
        <v>0</v>
      </c>
      <c r="V39" s="19" t="n">
        <f aca="false">IF(OR($F39="Activo",$F39="Cese"),M39,0)</f>
        <v>0</v>
      </c>
      <c r="W39" s="19" t="n">
        <f aca="false">IF(OR($F39="Activo",$F39="Cese"),SUM(P30:P38),0)</f>
        <v>0</v>
      </c>
      <c r="X39" s="36" t="n">
        <f aca="false">IF(OR($F39="Activo",$F39="Cese"),R39+S39+T39+U39+V39+W39,0)</f>
        <v>0</v>
      </c>
      <c r="Y39" s="19" t="n">
        <f aca="false">IF(OR($F39="Activo",$F39="Cese"),DED_FIJA,0)</f>
        <v>0</v>
      </c>
      <c r="Z39" s="36" t="n">
        <f aca="false">MAX(0,X39-Y39)</f>
        <v>0</v>
      </c>
      <c r="AA39" s="19" t="n">
        <f aca="false">IF(Z39=0,0,MAX(0,MIN(Z39,Parámetros!$G$19)-Parámetros!$F$19)*Parámetros!$E$19)</f>
        <v>0</v>
      </c>
      <c r="AB39" s="19" t="n">
        <f aca="false">IF(Z39=0,0,MAX(0,MIN(Z39,Parámetros!$G$20)-Parámetros!$F$20)*Parámetros!$E$20)</f>
        <v>0</v>
      </c>
      <c r="AC39" s="19" t="n">
        <f aca="false">IF(Z39=0,0,MAX(0,MIN(Z39,Parámetros!$G$21)-Parámetros!$F$21)*Parámetros!$E$21)</f>
        <v>0</v>
      </c>
      <c r="AD39" s="19" t="n">
        <f aca="false">IF(Z39=0,0,MAX(0,MIN(Z39,Parámetros!$G$22)-Parámetros!$F$22)*Parámetros!$E$22)</f>
        <v>0</v>
      </c>
      <c r="AE39" s="19" t="n">
        <f aca="false">IF(Z39=0,0,MAX(0,MIN(Z39,Parámetros!$G$23)-Parámetros!$F$23)*Parámetros!$E$23)</f>
        <v>0</v>
      </c>
      <c r="AF39" s="36" t="n">
        <f aca="false">SUM(AA39:AE39)</f>
        <v>0</v>
      </c>
      <c r="AG39" s="45" t="str">
        <f aca="false">IF(AM39&lt;=0,"-",INDEX(TR_TASA,MATCH(AM39,TR_DESDE,1)))</f>
        <v>-</v>
      </c>
      <c r="AH39" s="44" t="n">
        <f aca="false">IF($F39="Cese",1,IF($F39="Activo",INDEX(DIV_N,10),0))</f>
        <v>0</v>
      </c>
      <c r="AI39" s="44" t="n">
        <f aca="false">IF($F39="Cese",9,IF($F39="Activo",INDEX(DIV_HASTA,10),0))</f>
        <v>0</v>
      </c>
      <c r="AJ39" s="19" t="n">
        <f aca="false">IF(OR($F39="Activo",$F39="Cese"),SUMIFS(AV30:AV38,D30:D38,"&lt;="&amp;AI39),0)</f>
        <v>0</v>
      </c>
      <c r="AK39" s="19" t="n">
        <f aca="false">IF(OR($F39="Activo",$F39="Cese"),MAX(0,(AF39-AJ39)/AH39),0)</f>
        <v>0</v>
      </c>
      <c r="AL39" s="19" t="n">
        <f aca="false">IF(OR($F39="Activo",$F39="Cese"),K39+IF(PROY_BON="Sí",0,J39),0)</f>
        <v>0</v>
      </c>
      <c r="AM39" s="19" t="n">
        <f aca="false">IF(AL39&gt;0,MAX(0,X39+AL39-Y39),Z39)</f>
        <v>0</v>
      </c>
      <c r="AN39" s="19" t="n">
        <f aca="false">SUMPRODUCT((AM39&gt;TR_DESDE)*(AM39-TR_DESDE)*TR_INC)</f>
        <v>0</v>
      </c>
      <c r="AO39" s="19" t="n">
        <f aca="false">IF(AL39&gt;0,MAX(0,AN39-IF($F39="Cese",MAX(AF39,AJ39),AF39)),0)</f>
        <v>0</v>
      </c>
      <c r="AP39" s="46" t="n">
        <f aca="false">IF(OR($F39="Activo",$F39="Cese"),ROUND(AK39+AO39,2),0)</f>
        <v>0</v>
      </c>
      <c r="AQ39" s="19" t="n">
        <f aca="false">IF($F39="Cese",MAX(0,AJ39-AN39),0)</f>
        <v>0</v>
      </c>
      <c r="AR39" s="19" t="str">
        <f aca="false">IF($B39="","",IF(COUNTIFS(RP_COD,$B39,'Retenciones Planilla'!$L$6:$L$105,"&lt;&gt;")=0,"",SUMIFS('Retenciones Planilla'!$L$6:$L$105,RP_COD,$B39)))</f>
        <v/>
      </c>
      <c r="AS39" s="19" t="str">
        <f aca="false">IF(AR39="","",AR39-AP39)</f>
        <v/>
      </c>
      <c r="AT39" s="23" t="str">
        <f aca="false">IF($B39="","",IF(NOT(OR($F39="Activo",$F39="Cese")),IF(N(AR39)=0,"—","Revisar: sin vínculo"),IF(AR39="",IF(AP39=0,"No corresponde","Sin dato planilla"),IF(ABS(AS39)&lt;=TOL,"OK",IF(AS39&gt;0,"Retuvo de más","Retuvo de menos")))))</f>
        <v>—</v>
      </c>
      <c r="AU39" s="19" t="n">
        <f aca="false">IF(AND(BASE_RET="Planilla (si existe)",AR39&lt;&gt;""),AR39,AP39)</f>
        <v>0</v>
      </c>
      <c r="AV39" s="19" t="n">
        <f aca="false">AU39+N39</f>
        <v>0</v>
      </c>
    </row>
    <row r="40" customFormat="false" ht="15" hidden="false" customHeight="false" outlineLevel="0" collapsed="false">
      <c r="A40" s="43" t="n">
        <v>3</v>
      </c>
      <c r="B40" s="35" t="str">
        <f aca="false">IF(Trabajadores!$B$8="","",Trabajadores!$B$8)</f>
        <v>EJ-003</v>
      </c>
      <c r="C40" s="35" t="str">
        <f aca="false">IF($B40="","",Trabajadores!$D$8)</f>
        <v>TORRES ROJAS, MARÍA (EJEMPLO)</v>
      </c>
      <c r="D40" s="43" t="n">
        <v>11</v>
      </c>
      <c r="E40" s="23" t="s">
        <v>308</v>
      </c>
      <c r="F40" s="23" t="str">
        <f aca="false">IF($B40="","",IF(OR(11&lt;Trabajadores!$M$8,11&gt;Trabajadores!$N$8),"No vinculado",IF(AND(11=Trabajadores!$N$8,Trabajadores!$O$8="Sí"),"Cese","Activo")))</f>
        <v>No vinculado</v>
      </c>
      <c r="G40" s="19" t="n">
        <f aca="false">IF($B40="",0,SUMIFS(Ingresos!$Y$6:$Y$1505,ING_COD,$B40,ING_CLASE,"ORD"))</f>
        <v>0</v>
      </c>
      <c r="H40" s="19" t="n">
        <f aca="false">IF($B40="",0,SUMIFS(Ingresos!$Y$6:$Y$1505,ING_COD,$B40,ING_CLASE,"ORD",ING_COMP,"Sí"))</f>
        <v>0</v>
      </c>
      <c r="I40" s="19" t="n">
        <f aca="false">IF($B40="",0,SUMIFS(Ingresos!$Y$6:$Y$1505,ING_COD,$B40,ING_CLASE,"GRA"))</f>
        <v>0</v>
      </c>
      <c r="J40" s="19" t="n">
        <f aca="false">IF($B40="",0,SUMIFS(Ingresos!$Y$6:$Y$1505,ING_COD,$B40,ING_CLASE,"BON"))</f>
        <v>0</v>
      </c>
      <c r="K40" s="19" t="n">
        <f aca="false">IF($B40="",0,SUMIFS(Ingresos!$Y$6:$Y$1505,ING_COD,$B40,ING_CLASE,"EXT"))</f>
        <v>0</v>
      </c>
      <c r="L40" s="19" t="n">
        <f aca="false">IF($B40="",0,SUMIFS(Ingresos!$Y$6:$Y$1505,ING_COD,$B40,ING_CLASE,"OTO"))</f>
        <v>4000</v>
      </c>
      <c r="M40" s="19" t="n">
        <f aca="false">IF($B40="",0,SUMIFS(Ingresos!$Y$6:$Y$1505,ING_COD,$B40,ING_CLASE,"OTX"))</f>
        <v>0</v>
      </c>
      <c r="N40" s="19" t="n">
        <f aca="false">IF($B40="",0,SUMIFS(Ingresos!$Y$6:$Y$1505,ING_COD,$B40,ING_CLASE,"RETO"))</f>
        <v>0</v>
      </c>
      <c r="O40" s="19" t="n">
        <f aca="false">IF($B40="",0,SUMIFS(Ingresos!$Y$6:$Y$1505,ING_COD,$B40,ING_CLASE,"INA"))</f>
        <v>0</v>
      </c>
      <c r="P40" s="19" t="n">
        <f aca="false">G40+I40+J40+K40+L40+M40</f>
        <v>4000</v>
      </c>
      <c r="Q40" s="44" t="n">
        <f aca="false">IF($F40="Activo",2,IF($F40="Cese",1,0))</f>
        <v>0</v>
      </c>
      <c r="R40" s="19" t="n">
        <f aca="false">G40*Q40</f>
        <v>0</v>
      </c>
      <c r="S40" s="19" t="n">
        <f aca="false">IF($F40="Activo",SUMIFS(I40:I41,$D40:$D41,"&lt;="&amp;Trabajadores!$N$8)+IF(PROY_BON="Sí",SUMIFS(J40:J41,$D40:$D41,"&lt;="&amp;Trabajadores!$N$8),0),IF($F40="Cese",I40+IF(PROY_BON="Sí",J40,0),0))</f>
        <v>0</v>
      </c>
      <c r="T40" s="19" t="n">
        <f aca="false">IF(OR($F40&lt;&gt;"Activo",Trabajadores!$I$8="No"),0,IF(I41=0,H40*(1+IF(PROY_BON="Sí",Trabajadores!$P$8,0))*Trabajadores!$S$8/6*(Trabajadores!$N$8&gt;=12),0))</f>
        <v>0</v>
      </c>
      <c r="U40" s="19" t="n">
        <f aca="false">IF($F40="Activo",IF(Trabajadores!$J$8="Sí",L40*2,L40),IF($F40="Cese",L40,0))</f>
        <v>0</v>
      </c>
      <c r="V40" s="19" t="n">
        <f aca="false">IF(OR($F40="Activo",$F40="Cese"),M40,0)</f>
        <v>0</v>
      </c>
      <c r="W40" s="19" t="n">
        <f aca="false">IF(OR($F40="Activo",$F40="Cese"),SUM(P30:P39),0)</f>
        <v>0</v>
      </c>
      <c r="X40" s="36" t="n">
        <f aca="false">IF(OR($F40="Activo",$F40="Cese"),R40+S40+T40+U40+V40+W40,0)</f>
        <v>0</v>
      </c>
      <c r="Y40" s="19" t="n">
        <f aca="false">IF(OR($F40="Activo",$F40="Cese"),DED_FIJA,0)</f>
        <v>0</v>
      </c>
      <c r="Z40" s="36" t="n">
        <f aca="false">MAX(0,X40-Y40)</f>
        <v>0</v>
      </c>
      <c r="AA40" s="19" t="n">
        <f aca="false">IF(Z40=0,0,MAX(0,MIN(Z40,Parámetros!$G$19)-Parámetros!$F$19)*Parámetros!$E$19)</f>
        <v>0</v>
      </c>
      <c r="AB40" s="19" t="n">
        <f aca="false">IF(Z40=0,0,MAX(0,MIN(Z40,Parámetros!$G$20)-Parámetros!$F$20)*Parámetros!$E$20)</f>
        <v>0</v>
      </c>
      <c r="AC40" s="19" t="n">
        <f aca="false">IF(Z40=0,0,MAX(0,MIN(Z40,Parámetros!$G$21)-Parámetros!$F$21)*Parámetros!$E$21)</f>
        <v>0</v>
      </c>
      <c r="AD40" s="19" t="n">
        <f aca="false">IF(Z40=0,0,MAX(0,MIN(Z40,Parámetros!$G$22)-Parámetros!$F$22)*Parámetros!$E$22)</f>
        <v>0</v>
      </c>
      <c r="AE40" s="19" t="n">
        <f aca="false">IF(Z40=0,0,MAX(0,MIN(Z40,Parámetros!$G$23)-Parámetros!$F$23)*Parámetros!$E$23)</f>
        <v>0</v>
      </c>
      <c r="AF40" s="36" t="n">
        <f aca="false">SUM(AA40:AE40)</f>
        <v>0</v>
      </c>
      <c r="AG40" s="45" t="str">
        <f aca="false">IF(AM40&lt;=0,"-",INDEX(TR_TASA,MATCH(AM40,TR_DESDE,1)))</f>
        <v>-</v>
      </c>
      <c r="AH40" s="44" t="n">
        <f aca="false">IF($F40="Cese",1,IF($F40="Activo",INDEX(DIV_N,11),0))</f>
        <v>0</v>
      </c>
      <c r="AI40" s="44" t="n">
        <f aca="false">IF($F40="Cese",10,IF($F40="Activo",INDEX(DIV_HASTA,11),0))</f>
        <v>0</v>
      </c>
      <c r="AJ40" s="19" t="n">
        <f aca="false">IF(OR($F40="Activo",$F40="Cese"),SUMIFS(AV30:AV39,D30:D39,"&lt;="&amp;AI40),0)</f>
        <v>0</v>
      </c>
      <c r="AK40" s="19" t="n">
        <f aca="false">IF(OR($F40="Activo",$F40="Cese"),MAX(0,(AF40-AJ40)/AH40),0)</f>
        <v>0</v>
      </c>
      <c r="AL40" s="19" t="n">
        <f aca="false">IF(OR($F40="Activo",$F40="Cese"),K40+IF(PROY_BON="Sí",0,J40),0)</f>
        <v>0</v>
      </c>
      <c r="AM40" s="19" t="n">
        <f aca="false">IF(AL40&gt;0,MAX(0,X40+AL40-Y40),Z40)</f>
        <v>0</v>
      </c>
      <c r="AN40" s="19" t="n">
        <f aca="false">SUMPRODUCT((AM40&gt;TR_DESDE)*(AM40-TR_DESDE)*TR_INC)</f>
        <v>0</v>
      </c>
      <c r="AO40" s="19" t="n">
        <f aca="false">IF(AL40&gt;0,MAX(0,AN40-IF($F40="Cese",MAX(AF40,AJ40),AF40)),0)</f>
        <v>0</v>
      </c>
      <c r="AP40" s="46" t="n">
        <f aca="false">IF(OR($F40="Activo",$F40="Cese"),ROUND(AK40+AO40,2),0)</f>
        <v>0</v>
      </c>
      <c r="AQ40" s="19" t="n">
        <f aca="false">IF($F40="Cese",MAX(0,AJ40-AN40),0)</f>
        <v>0</v>
      </c>
      <c r="AR40" s="19" t="str">
        <f aca="false">IF($B40="","",IF(COUNTIFS(RP_COD,$B40,'Retenciones Planilla'!$M$6:$M$105,"&lt;&gt;")=0,"",SUMIFS('Retenciones Planilla'!$M$6:$M$105,RP_COD,$B40)))</f>
        <v/>
      </c>
      <c r="AS40" s="19" t="str">
        <f aca="false">IF(AR40="","",AR40-AP40)</f>
        <v/>
      </c>
      <c r="AT40" s="23" t="str">
        <f aca="false">IF($B40="","",IF(NOT(OR($F40="Activo",$F40="Cese")),IF(N(AR40)=0,"—","Revisar: sin vínculo"),IF(AR40="",IF(AP40=0,"No corresponde","Sin dato planilla"),IF(ABS(AS40)&lt;=TOL,"OK",IF(AS40&gt;0,"Retuvo de más","Retuvo de menos")))))</f>
        <v>—</v>
      </c>
      <c r="AU40" s="19" t="n">
        <f aca="false">IF(AND(BASE_RET="Planilla (si existe)",AR40&lt;&gt;""),AR40,AP40)</f>
        <v>0</v>
      </c>
      <c r="AV40" s="19" t="n">
        <f aca="false">AU40+N40</f>
        <v>0</v>
      </c>
    </row>
    <row r="41" customFormat="false" ht="15" hidden="false" customHeight="false" outlineLevel="0" collapsed="false">
      <c r="A41" s="43" t="n">
        <v>3</v>
      </c>
      <c r="B41" s="35" t="str">
        <f aca="false">IF(Trabajadores!$B$8="","",Trabajadores!$B$8)</f>
        <v>EJ-003</v>
      </c>
      <c r="C41" s="35" t="str">
        <f aca="false">IF($B41="","",Trabajadores!$D$8)</f>
        <v>TORRES ROJAS, MARÍA (EJEMPLO)</v>
      </c>
      <c r="D41" s="43" t="n">
        <v>12</v>
      </c>
      <c r="E41" s="23" t="s">
        <v>309</v>
      </c>
      <c r="F41" s="23" t="str">
        <f aca="false">IF($B41="","",IF(OR(12&lt;Trabajadores!$M$8,12&gt;Trabajadores!$N$8),"No vinculado",IF(AND(12=Trabajadores!$N$8,Trabajadores!$O$8="Sí"),"Cese","Activo")))</f>
        <v>No vinculado</v>
      </c>
      <c r="G41" s="19" t="n">
        <f aca="false">IF($B41="",0,SUMIFS(Ingresos!$Z$6:$Z$1505,ING_COD,$B41,ING_CLASE,"ORD"))</f>
        <v>0</v>
      </c>
      <c r="H41" s="19" t="n">
        <f aca="false">IF($B41="",0,SUMIFS(Ingresos!$Z$6:$Z$1505,ING_COD,$B41,ING_CLASE,"ORD",ING_COMP,"Sí"))</f>
        <v>0</v>
      </c>
      <c r="I41" s="19" t="n">
        <f aca="false">IF($B41="",0,SUMIFS(Ingresos!$Z$6:$Z$1505,ING_COD,$B41,ING_CLASE,"GRA"))</f>
        <v>0</v>
      </c>
      <c r="J41" s="19" t="n">
        <f aca="false">IF($B41="",0,SUMIFS(Ingresos!$Z$6:$Z$1505,ING_COD,$B41,ING_CLASE,"BON"))</f>
        <v>0</v>
      </c>
      <c r="K41" s="19" t="n">
        <f aca="false">IF($B41="",0,SUMIFS(Ingresos!$Z$6:$Z$1505,ING_COD,$B41,ING_CLASE,"EXT"))</f>
        <v>0</v>
      </c>
      <c r="L41" s="19" t="n">
        <f aca="false">IF($B41="",0,SUMIFS(Ingresos!$Z$6:$Z$1505,ING_COD,$B41,ING_CLASE,"OTO"))</f>
        <v>4000</v>
      </c>
      <c r="M41" s="19" t="n">
        <f aca="false">IF($B41="",0,SUMIFS(Ingresos!$Z$6:$Z$1505,ING_COD,$B41,ING_CLASE,"OTX"))</f>
        <v>4360</v>
      </c>
      <c r="N41" s="19" t="n">
        <f aca="false">IF($B41="",0,SUMIFS(Ingresos!$Z$6:$Z$1505,ING_COD,$B41,ING_CLASE,"RETO"))</f>
        <v>0</v>
      </c>
      <c r="O41" s="19" t="n">
        <f aca="false">IF($B41="",0,SUMIFS(Ingresos!$Z$6:$Z$1505,ING_COD,$B41,ING_CLASE,"INA"))</f>
        <v>0</v>
      </c>
      <c r="P41" s="19" t="n">
        <f aca="false">G41+I41+J41+K41+L41+M41</f>
        <v>8360</v>
      </c>
      <c r="Q41" s="44" t="n">
        <f aca="false">IF($F41="Activo",1,IF($F41="Cese",1,0))</f>
        <v>0</v>
      </c>
      <c r="R41" s="19" t="n">
        <f aca="false">G41*Q41</f>
        <v>0</v>
      </c>
      <c r="S41" s="19" t="n">
        <f aca="false">IF($F41="Activo",SUMIFS(I41:I41,$D41:$D41,"&lt;="&amp;Trabajadores!$N$8)+IF(PROY_BON="Sí",SUMIFS(J41:J41,$D41:$D41,"&lt;="&amp;Trabajadores!$N$8),0),IF($F41="Cese",I41+IF(PROY_BON="Sí",J41,0),0))</f>
        <v>0</v>
      </c>
      <c r="T41" s="19" t="n">
        <f aca="false">0</f>
        <v>0</v>
      </c>
      <c r="U41" s="19" t="n">
        <f aca="false">IF($F41="Activo",IF(Trabajadores!$J$8="Sí",L41*1,L41),IF($F41="Cese",L41,0))</f>
        <v>0</v>
      </c>
      <c r="V41" s="19" t="n">
        <f aca="false">IF(OR($F41="Activo",$F41="Cese"),M41,0)</f>
        <v>0</v>
      </c>
      <c r="W41" s="19" t="n">
        <f aca="false">IF(OR($F41="Activo",$F41="Cese"),SUM(P30:P40),0)</f>
        <v>0</v>
      </c>
      <c r="X41" s="36" t="n">
        <f aca="false">IF(OR($F41="Activo",$F41="Cese"),R41+S41+T41+U41+V41+W41,0)</f>
        <v>0</v>
      </c>
      <c r="Y41" s="19" t="n">
        <f aca="false">IF(OR($F41="Activo",$F41="Cese"),DED_FIJA,0)</f>
        <v>0</v>
      </c>
      <c r="Z41" s="36" t="n">
        <f aca="false">MAX(0,X41-Y41)</f>
        <v>0</v>
      </c>
      <c r="AA41" s="19" t="n">
        <f aca="false">IF(Z41=0,0,MAX(0,MIN(Z41,Parámetros!$G$19)-Parámetros!$F$19)*Parámetros!$E$19)</f>
        <v>0</v>
      </c>
      <c r="AB41" s="19" t="n">
        <f aca="false">IF(Z41=0,0,MAX(0,MIN(Z41,Parámetros!$G$20)-Parámetros!$F$20)*Parámetros!$E$20)</f>
        <v>0</v>
      </c>
      <c r="AC41" s="19" t="n">
        <f aca="false">IF(Z41=0,0,MAX(0,MIN(Z41,Parámetros!$G$21)-Parámetros!$F$21)*Parámetros!$E$21)</f>
        <v>0</v>
      </c>
      <c r="AD41" s="19" t="n">
        <f aca="false">IF(Z41=0,0,MAX(0,MIN(Z41,Parámetros!$G$22)-Parámetros!$F$22)*Parámetros!$E$22)</f>
        <v>0</v>
      </c>
      <c r="AE41" s="19" t="n">
        <f aca="false">IF(Z41=0,0,MAX(0,MIN(Z41,Parámetros!$G$23)-Parámetros!$F$23)*Parámetros!$E$23)</f>
        <v>0</v>
      </c>
      <c r="AF41" s="36" t="n">
        <f aca="false">SUM(AA41:AE41)</f>
        <v>0</v>
      </c>
      <c r="AG41" s="45" t="str">
        <f aca="false">IF(AM41&lt;=0,"-",INDEX(TR_TASA,MATCH(AM41,TR_DESDE,1)))</f>
        <v>-</v>
      </c>
      <c r="AH41" s="44" t="n">
        <f aca="false">IF($F41="Cese",1,IF($F41="Activo",INDEX(DIV_N,12),0))</f>
        <v>0</v>
      </c>
      <c r="AI41" s="44" t="n">
        <f aca="false">IF($F41="Cese",11,IF($F41="Activo",INDEX(DIV_HASTA,12),0))</f>
        <v>0</v>
      </c>
      <c r="AJ41" s="19" t="n">
        <f aca="false">IF(OR($F41="Activo",$F41="Cese"),SUMIFS(AV30:AV40,D30:D40,"&lt;="&amp;AI41),0)</f>
        <v>0</v>
      </c>
      <c r="AK41" s="19" t="n">
        <f aca="false">IF(OR($F41="Activo",$F41="Cese"),MAX(0,(AF41-AJ41)/AH41),0)</f>
        <v>0</v>
      </c>
      <c r="AL41" s="19" t="n">
        <f aca="false">IF(OR($F41="Activo",$F41="Cese"),K41+IF(PROY_BON="Sí",0,J41),0)</f>
        <v>0</v>
      </c>
      <c r="AM41" s="19" t="n">
        <f aca="false">IF(AL41&gt;0,MAX(0,X41+AL41-Y41),Z41)</f>
        <v>0</v>
      </c>
      <c r="AN41" s="19" t="n">
        <f aca="false">SUMPRODUCT((AM41&gt;TR_DESDE)*(AM41-TR_DESDE)*TR_INC)</f>
        <v>0</v>
      </c>
      <c r="AO41" s="19" t="n">
        <f aca="false">IF(AL41&gt;0,MAX(0,AN41-IF(TRUE(),MAX(AF41,AJ41),AF41)),0)</f>
        <v>0</v>
      </c>
      <c r="AP41" s="46" t="n">
        <f aca="false">IF(OR($F41="Activo",$F41="Cese"),ROUND(AK41+AO41,2),0)</f>
        <v>0</v>
      </c>
      <c r="AQ41" s="19" t="n">
        <f aca="false">IF(OR($F41="Activo",$F41="Cese"),MAX(0,AJ41-AN41),0)</f>
        <v>0</v>
      </c>
      <c r="AR41" s="19" t="str">
        <f aca="false">IF($B41="","",IF(COUNTIFS(RP_COD,$B41,'Retenciones Planilla'!$N$6:$N$105,"&lt;&gt;")=0,"",SUMIFS('Retenciones Planilla'!$N$6:$N$105,RP_COD,$B41)))</f>
        <v/>
      </c>
      <c r="AS41" s="19" t="str">
        <f aca="false">IF(AR41="","",AR41-AP41)</f>
        <v/>
      </c>
      <c r="AT41" s="23" t="str">
        <f aca="false">IF($B41="","",IF(NOT(OR($F41="Activo",$F41="Cese")),IF(N(AR41)=0,"—","Revisar: sin vínculo"),IF(AR41="",IF(AP41=0,"No corresponde","Sin dato planilla"),IF(ABS(AS41)&lt;=TOL,"OK",IF(AS41&gt;0,"Retuvo de más","Retuvo de menos")))))</f>
        <v>—</v>
      </c>
      <c r="AU41" s="19" t="n">
        <f aca="false">IF(AND(BASE_RET="Planilla (si existe)",AR41&lt;&gt;""),AR41,AP41)</f>
        <v>0</v>
      </c>
      <c r="AV41" s="19" t="n">
        <f aca="false">AU41+N41</f>
        <v>0</v>
      </c>
    </row>
    <row r="42" customFormat="false" ht="15" hidden="false" customHeight="false" outlineLevel="0" collapsed="false">
      <c r="A42" s="43" t="n">
        <v>4</v>
      </c>
      <c r="B42" s="35" t="str">
        <f aca="false">IF(Trabajadores!$B$9="","",Trabajadores!$B$9)</f>
        <v>EJ-004</v>
      </c>
      <c r="C42" s="35" t="str">
        <f aca="false">IF($B42="","",Trabajadores!$D$9)</f>
        <v>SALAZAR VEGA, CARLOS (EJEMPLO)</v>
      </c>
      <c r="D42" s="43" t="n">
        <v>1</v>
      </c>
      <c r="E42" s="23" t="s">
        <v>298</v>
      </c>
      <c r="F42" s="23" t="str">
        <f aca="false">IF($B42="","",IF(OR(1&lt;Trabajadores!$M$9,1&gt;Trabajadores!$N$9),"No vinculado",IF(AND(1=Trabajadores!$N$9,Trabajadores!$O$9="Sí"),"Cese","Activo")))</f>
        <v>Activo</v>
      </c>
      <c r="G42" s="19" t="n">
        <f aca="false">IF($B42="",0,SUMIFS(Ingresos!$O$6:$O$1505,ING_COD,$B42,ING_CLASE,"ORD"))</f>
        <v>35000</v>
      </c>
      <c r="H42" s="19" t="n">
        <f aca="false">IF($B42="",0,SUMIFS(Ingresos!$O$6:$O$1505,ING_COD,$B42,ING_CLASE,"ORD",ING_COMP,"Sí"))</f>
        <v>35000</v>
      </c>
      <c r="I42" s="19" t="n">
        <f aca="false">IF($B42="",0,SUMIFS(Ingresos!$O$6:$O$1505,ING_COD,$B42,ING_CLASE,"GRA"))</f>
        <v>0</v>
      </c>
      <c r="J42" s="19" t="n">
        <f aca="false">IF($B42="",0,SUMIFS(Ingresos!$O$6:$O$1505,ING_COD,$B42,ING_CLASE,"BON"))</f>
        <v>0</v>
      </c>
      <c r="K42" s="19" t="n">
        <f aca="false">IF($B42="",0,SUMIFS(Ingresos!$O$6:$O$1505,ING_COD,$B42,ING_CLASE,"EXT"))</f>
        <v>0</v>
      </c>
      <c r="L42" s="19" t="n">
        <f aca="false">IF($B42="",0,SUMIFS(Ingresos!$O$6:$O$1505,ING_COD,$B42,ING_CLASE,"OTO"))</f>
        <v>0</v>
      </c>
      <c r="M42" s="19" t="n">
        <f aca="false">IF($B42="",0,SUMIFS(Ingresos!$O$6:$O$1505,ING_COD,$B42,ING_CLASE,"OTX"))</f>
        <v>0</v>
      </c>
      <c r="N42" s="19" t="n">
        <f aca="false">IF($B42="",0,SUMIFS(Ingresos!$O$6:$O$1505,ING_COD,$B42,ING_CLASE,"RETO"))</f>
        <v>0</v>
      </c>
      <c r="O42" s="19" t="n">
        <f aca="false">IF($B42="",0,SUMIFS(Ingresos!$O$6:$O$1505,ING_COD,$B42,ING_CLASE,"INA"))</f>
        <v>0</v>
      </c>
      <c r="P42" s="19" t="n">
        <f aca="false">G42+I42+J42+K42+L42+M42</f>
        <v>35000</v>
      </c>
      <c r="Q42" s="44" t="n">
        <f aca="false">IF($F42="Activo",12,IF($F42="Cese",1,0))</f>
        <v>12</v>
      </c>
      <c r="R42" s="19" t="n">
        <f aca="false">G42*Q42</f>
        <v>420000</v>
      </c>
      <c r="S42" s="19" t="n">
        <f aca="false">IF($F42="Activo",SUMIFS(I42:I53,$D42:$D53,"&lt;="&amp;Trabajadores!$N$9)+IF(PROY_BON="Sí",SUMIFS(J42:J53,$D42:$D53,"&lt;="&amp;Trabajadores!$N$9),0),IF($F42="Cese",I42+IF(PROY_BON="Sí",J42,0),0))</f>
        <v>76300</v>
      </c>
      <c r="T42" s="19" t="n">
        <f aca="false">IF(OR($F42&lt;&gt;"Activo",Trabajadores!$I$9="No"),0,IF(I48=0,H42*(1+IF(PROY_BON="Sí",Trabajadores!$P$9,0))*Trabajadores!$R$9/6*(Trabajadores!$N$9&gt;=7),0)+IF(I53=0,H42*(1+IF(PROY_BON="Sí",Trabajadores!$P$9,0))*Trabajadores!$S$9/6*(Trabajadores!$N$9&gt;=12),0))</f>
        <v>0</v>
      </c>
      <c r="U42" s="19" t="n">
        <f aca="false">IF($F42="Activo",IF(Trabajadores!$J$9="Sí",L42*12,L42),IF($F42="Cese",L42,0))</f>
        <v>0</v>
      </c>
      <c r="V42" s="19" t="n">
        <f aca="false">IF(OR($F42="Activo",$F42="Cese"),M42,0)</f>
        <v>0</v>
      </c>
      <c r="W42" s="19" t="n">
        <f aca="false">0</f>
        <v>0</v>
      </c>
      <c r="X42" s="36" t="n">
        <f aca="false">IF(OR($F42="Activo",$F42="Cese"),R42+S42+T42+U42+V42+W42,0)</f>
        <v>496300</v>
      </c>
      <c r="Y42" s="19" t="n">
        <f aca="false">IF(OR($F42="Activo",$F42="Cese"),DED_FIJA,0)</f>
        <v>38500</v>
      </c>
      <c r="Z42" s="36" t="n">
        <f aca="false">MAX(0,X42-Y42)</f>
        <v>457800</v>
      </c>
      <c r="AA42" s="19" t="n">
        <f aca="false">IF(Z42=0,0,MAX(0,MIN(Z42,Parámetros!$G$19)-Parámetros!$F$19)*Parámetros!$E$19)</f>
        <v>2200</v>
      </c>
      <c r="AB42" s="19" t="n">
        <f aca="false">IF(Z42=0,0,MAX(0,MIN(Z42,Parámetros!$G$20)-Parámetros!$F$20)*Parámetros!$E$20)</f>
        <v>11550</v>
      </c>
      <c r="AC42" s="19" t="n">
        <f aca="false">IF(Z42=0,0,MAX(0,MIN(Z42,Parámetros!$G$21)-Parámetros!$F$21)*Parámetros!$E$21)</f>
        <v>14025</v>
      </c>
      <c r="AD42" s="19" t="n">
        <f aca="false">IF(Z42=0,0,MAX(0,MIN(Z42,Parámetros!$G$22)-Parámetros!$F$22)*Parámetros!$E$22)</f>
        <v>11000</v>
      </c>
      <c r="AE42" s="19" t="n">
        <f aca="false">IF(Z42=0,0,MAX(0,MIN(Z42,Parámetros!$G$23)-Parámetros!$F$23)*Parámetros!$E$23)</f>
        <v>63090</v>
      </c>
      <c r="AF42" s="36" t="n">
        <f aca="false">SUM(AA42:AE42)</f>
        <v>101865</v>
      </c>
      <c r="AG42" s="45" t="n">
        <f aca="false">IF(AM42&lt;=0,"-",INDEX(TR_TASA,MATCH(AM42,TR_DESDE,1)))</f>
        <v>0.3</v>
      </c>
      <c r="AH42" s="44" t="n">
        <f aca="false">IF($F42="Cese",1,IF($F42="Activo",INDEX(DIV_N,1),0))</f>
        <v>12</v>
      </c>
      <c r="AI42" s="44" t="n">
        <f aca="false">IF($F42="Cese",0,IF($F42="Activo",INDEX(DIV_HASTA,1),0))</f>
        <v>0</v>
      </c>
      <c r="AJ42" s="19" t="n">
        <f aca="false">0</f>
        <v>0</v>
      </c>
      <c r="AK42" s="19" t="n">
        <f aca="false">IF(OR($F42="Activo",$F42="Cese"),MAX(0,(AF42-AJ42)/AH42),0)</f>
        <v>8488.75</v>
      </c>
      <c r="AL42" s="19" t="n">
        <f aca="false">IF(OR($F42="Activo",$F42="Cese"),K42+IF(PROY_BON="Sí",0,J42),0)</f>
        <v>0</v>
      </c>
      <c r="AM42" s="19" t="n">
        <f aca="false">IF(AL42&gt;0,MAX(0,X42+AL42-Y42),Z42)</f>
        <v>457800</v>
      </c>
      <c r="AN42" s="19" t="n">
        <f aca="false">SUMPRODUCT((AM42&gt;TR_DESDE)*(AM42-TR_DESDE)*TR_INC)</f>
        <v>101865</v>
      </c>
      <c r="AO42" s="19" t="n">
        <f aca="false">IF(AL42&gt;0,MAX(0,AN42-IF($F42="Cese",MAX(AF42,AJ42),AF42)),0)</f>
        <v>0</v>
      </c>
      <c r="AP42" s="46" t="n">
        <f aca="false">IF(OR($F42="Activo",$F42="Cese"),ROUND(AK42+AO42,2),0)</f>
        <v>8488.75</v>
      </c>
      <c r="AQ42" s="19" t="n">
        <f aca="false">IF($F42="Cese",MAX(0,AJ42-AN42),0)</f>
        <v>0</v>
      </c>
      <c r="AR42" s="19" t="n">
        <f aca="false">IF($B42="","",IF(COUNTIFS(RP_COD,$B42,'Retenciones Planilla'!$C$6:$C$105,"&lt;&gt;")=0,"",SUMIFS('Retenciones Planilla'!$C$6:$C$105,RP_COD,$B42)))</f>
        <v>8488.75</v>
      </c>
      <c r="AS42" s="19" t="n">
        <f aca="false">IF(AR42="","",AR42-AP42)</f>
        <v>0</v>
      </c>
      <c r="AT42" s="23" t="str">
        <f aca="false">IF($B42="","",IF(NOT(OR($F42="Activo",$F42="Cese")),IF(N(AR42)=0,"—","Revisar: sin vínculo"),IF(AR42="",IF(AP42=0,"No corresponde","Sin dato planilla"),IF(ABS(AS42)&lt;=TOL,"OK",IF(AS42&gt;0,"Retuvo de más","Retuvo de menos")))))</f>
        <v>OK</v>
      </c>
      <c r="AU42" s="19" t="n">
        <f aca="false">IF(AND(BASE_RET="Planilla (si existe)",AR42&lt;&gt;""),AR42,AP42)</f>
        <v>8488.75</v>
      </c>
      <c r="AV42" s="19" t="n">
        <f aca="false">AU42+N42</f>
        <v>8488.75</v>
      </c>
    </row>
    <row r="43" customFormat="false" ht="15" hidden="false" customHeight="false" outlineLevel="0" collapsed="false">
      <c r="A43" s="43" t="n">
        <v>4</v>
      </c>
      <c r="B43" s="35" t="str">
        <f aca="false">IF(Trabajadores!$B$9="","",Trabajadores!$B$9)</f>
        <v>EJ-004</v>
      </c>
      <c r="C43" s="35" t="str">
        <f aca="false">IF($B43="","",Trabajadores!$D$9)</f>
        <v>SALAZAR VEGA, CARLOS (EJEMPLO)</v>
      </c>
      <c r="D43" s="43" t="n">
        <v>2</v>
      </c>
      <c r="E43" s="23" t="s">
        <v>299</v>
      </c>
      <c r="F43" s="23" t="str">
        <f aca="false">IF($B43="","",IF(OR(2&lt;Trabajadores!$M$9,2&gt;Trabajadores!$N$9),"No vinculado",IF(AND(2=Trabajadores!$N$9,Trabajadores!$O$9="Sí"),"Cese","Activo")))</f>
        <v>Activo</v>
      </c>
      <c r="G43" s="19" t="n">
        <f aca="false">IF($B43="",0,SUMIFS(Ingresos!$P$6:$P$1505,ING_COD,$B43,ING_CLASE,"ORD"))</f>
        <v>35000</v>
      </c>
      <c r="H43" s="19" t="n">
        <f aca="false">IF($B43="",0,SUMIFS(Ingresos!$P$6:$P$1505,ING_COD,$B43,ING_CLASE,"ORD",ING_COMP,"Sí"))</f>
        <v>35000</v>
      </c>
      <c r="I43" s="19" t="n">
        <f aca="false">IF($B43="",0,SUMIFS(Ingresos!$P$6:$P$1505,ING_COD,$B43,ING_CLASE,"GRA"))</f>
        <v>0</v>
      </c>
      <c r="J43" s="19" t="n">
        <f aca="false">IF($B43="",0,SUMIFS(Ingresos!$P$6:$P$1505,ING_COD,$B43,ING_CLASE,"BON"))</f>
        <v>0</v>
      </c>
      <c r="K43" s="19" t="n">
        <f aca="false">IF($B43="",0,SUMIFS(Ingresos!$P$6:$P$1505,ING_COD,$B43,ING_CLASE,"EXT"))</f>
        <v>0</v>
      </c>
      <c r="L43" s="19" t="n">
        <f aca="false">IF($B43="",0,SUMIFS(Ingresos!$P$6:$P$1505,ING_COD,$B43,ING_CLASE,"OTO"))</f>
        <v>0</v>
      </c>
      <c r="M43" s="19" t="n">
        <f aca="false">IF($B43="",0,SUMIFS(Ingresos!$P$6:$P$1505,ING_COD,$B43,ING_CLASE,"OTX"))</f>
        <v>0</v>
      </c>
      <c r="N43" s="19" t="n">
        <f aca="false">IF($B43="",0,SUMIFS(Ingresos!$P$6:$P$1505,ING_COD,$B43,ING_CLASE,"RETO"))</f>
        <v>0</v>
      </c>
      <c r="O43" s="19" t="n">
        <f aca="false">IF($B43="",0,SUMIFS(Ingresos!$P$6:$P$1505,ING_COD,$B43,ING_CLASE,"INA"))</f>
        <v>0</v>
      </c>
      <c r="P43" s="19" t="n">
        <f aca="false">G43+I43+J43+K43+L43+M43</f>
        <v>35000</v>
      </c>
      <c r="Q43" s="44" t="n">
        <f aca="false">IF($F43="Activo",11,IF($F43="Cese",1,0))</f>
        <v>11</v>
      </c>
      <c r="R43" s="19" t="n">
        <f aca="false">G43*Q43</f>
        <v>385000</v>
      </c>
      <c r="S43" s="19" t="n">
        <f aca="false">IF($F43="Activo",SUMIFS(I43:I53,$D43:$D53,"&lt;="&amp;Trabajadores!$N$9)+IF(PROY_BON="Sí",SUMIFS(J43:J53,$D43:$D53,"&lt;="&amp;Trabajadores!$N$9),0),IF($F43="Cese",I43+IF(PROY_BON="Sí",J43,0),0))</f>
        <v>76300</v>
      </c>
      <c r="T43" s="19" t="n">
        <f aca="false">IF(OR($F43&lt;&gt;"Activo",Trabajadores!$I$9="No"),0,IF(I48=0,H43*(1+IF(PROY_BON="Sí",Trabajadores!$P$9,0))*Trabajadores!$R$9/6*(Trabajadores!$N$9&gt;=7),0)+IF(I53=0,H43*(1+IF(PROY_BON="Sí",Trabajadores!$P$9,0))*Trabajadores!$S$9/6*(Trabajadores!$N$9&gt;=12),0))</f>
        <v>0</v>
      </c>
      <c r="U43" s="19" t="n">
        <f aca="false">IF($F43="Activo",IF(Trabajadores!$J$9="Sí",L43*11,L43),IF($F43="Cese",L43,0))</f>
        <v>0</v>
      </c>
      <c r="V43" s="19" t="n">
        <f aca="false">IF(OR($F43="Activo",$F43="Cese"),M43,0)</f>
        <v>0</v>
      </c>
      <c r="W43" s="19" t="n">
        <f aca="false">IF(OR($F43="Activo",$F43="Cese"),SUM(P42:P42),0)</f>
        <v>35000</v>
      </c>
      <c r="X43" s="36" t="n">
        <f aca="false">IF(OR($F43="Activo",$F43="Cese"),R43+S43+T43+U43+V43+W43,0)</f>
        <v>496300</v>
      </c>
      <c r="Y43" s="19" t="n">
        <f aca="false">IF(OR($F43="Activo",$F43="Cese"),DED_FIJA,0)</f>
        <v>38500</v>
      </c>
      <c r="Z43" s="36" t="n">
        <f aca="false">MAX(0,X43-Y43)</f>
        <v>457800</v>
      </c>
      <c r="AA43" s="19" t="n">
        <f aca="false">IF(Z43=0,0,MAX(0,MIN(Z43,Parámetros!$G$19)-Parámetros!$F$19)*Parámetros!$E$19)</f>
        <v>2200</v>
      </c>
      <c r="AB43" s="19" t="n">
        <f aca="false">IF(Z43=0,0,MAX(0,MIN(Z43,Parámetros!$G$20)-Parámetros!$F$20)*Parámetros!$E$20)</f>
        <v>11550</v>
      </c>
      <c r="AC43" s="19" t="n">
        <f aca="false">IF(Z43=0,0,MAX(0,MIN(Z43,Parámetros!$G$21)-Parámetros!$F$21)*Parámetros!$E$21)</f>
        <v>14025</v>
      </c>
      <c r="AD43" s="19" t="n">
        <f aca="false">IF(Z43=0,0,MAX(0,MIN(Z43,Parámetros!$G$22)-Parámetros!$F$22)*Parámetros!$E$22)</f>
        <v>11000</v>
      </c>
      <c r="AE43" s="19" t="n">
        <f aca="false">IF(Z43=0,0,MAX(0,MIN(Z43,Parámetros!$G$23)-Parámetros!$F$23)*Parámetros!$E$23)</f>
        <v>63090</v>
      </c>
      <c r="AF43" s="36" t="n">
        <f aca="false">SUM(AA43:AE43)</f>
        <v>101865</v>
      </c>
      <c r="AG43" s="45" t="n">
        <f aca="false">IF(AM43&lt;=0,"-",INDEX(TR_TASA,MATCH(AM43,TR_DESDE,1)))</f>
        <v>0.3</v>
      </c>
      <c r="AH43" s="44" t="n">
        <f aca="false">IF($F43="Cese",1,IF($F43="Activo",INDEX(DIV_N,2),0))</f>
        <v>12</v>
      </c>
      <c r="AI43" s="44" t="n">
        <f aca="false">IF($F43="Cese",1,IF($F43="Activo",INDEX(DIV_HASTA,2),0))</f>
        <v>0</v>
      </c>
      <c r="AJ43" s="19" t="n">
        <f aca="false">IF(OR($F43="Activo",$F43="Cese"),SUMIFS(AV42:AV42,D42:D42,"&lt;="&amp;AI43),0)</f>
        <v>0</v>
      </c>
      <c r="AK43" s="19" t="n">
        <f aca="false">IF(OR($F43="Activo",$F43="Cese"),MAX(0,(AF43-AJ43)/AH43),0)</f>
        <v>8488.75</v>
      </c>
      <c r="AL43" s="19" t="n">
        <f aca="false">IF(OR($F43="Activo",$F43="Cese"),K43+IF(PROY_BON="Sí",0,J43),0)</f>
        <v>0</v>
      </c>
      <c r="AM43" s="19" t="n">
        <f aca="false">IF(AL43&gt;0,MAX(0,X43+AL43-Y43),Z43)</f>
        <v>457800</v>
      </c>
      <c r="AN43" s="19" t="n">
        <f aca="false">SUMPRODUCT((AM43&gt;TR_DESDE)*(AM43-TR_DESDE)*TR_INC)</f>
        <v>101865</v>
      </c>
      <c r="AO43" s="19" t="n">
        <f aca="false">IF(AL43&gt;0,MAX(0,AN43-IF($F43="Cese",MAX(AF43,AJ43),AF43)),0)</f>
        <v>0</v>
      </c>
      <c r="AP43" s="46" t="n">
        <f aca="false">IF(OR($F43="Activo",$F43="Cese"),ROUND(AK43+AO43,2),0)</f>
        <v>8488.75</v>
      </c>
      <c r="AQ43" s="19" t="n">
        <f aca="false">IF($F43="Cese",MAX(0,AJ43-AN43),0)</f>
        <v>0</v>
      </c>
      <c r="AR43" s="19" t="n">
        <f aca="false">IF($B43="","",IF(COUNTIFS(RP_COD,$B43,'Retenciones Planilla'!$D$6:$D$105,"&lt;&gt;")=0,"",SUMIFS('Retenciones Planilla'!$D$6:$D$105,RP_COD,$B43)))</f>
        <v>8488.75</v>
      </c>
      <c r="AS43" s="19" t="n">
        <f aca="false">IF(AR43="","",AR43-AP43)</f>
        <v>0</v>
      </c>
      <c r="AT43" s="23" t="str">
        <f aca="false">IF($B43="","",IF(NOT(OR($F43="Activo",$F43="Cese")),IF(N(AR43)=0,"—","Revisar: sin vínculo"),IF(AR43="",IF(AP43=0,"No corresponde","Sin dato planilla"),IF(ABS(AS43)&lt;=TOL,"OK",IF(AS43&gt;0,"Retuvo de más","Retuvo de menos")))))</f>
        <v>OK</v>
      </c>
      <c r="AU43" s="19" t="n">
        <f aca="false">IF(AND(BASE_RET="Planilla (si existe)",AR43&lt;&gt;""),AR43,AP43)</f>
        <v>8488.75</v>
      </c>
      <c r="AV43" s="19" t="n">
        <f aca="false">AU43+N43</f>
        <v>8488.75</v>
      </c>
    </row>
    <row r="44" customFormat="false" ht="15" hidden="false" customHeight="false" outlineLevel="0" collapsed="false">
      <c r="A44" s="43" t="n">
        <v>4</v>
      </c>
      <c r="B44" s="35" t="str">
        <f aca="false">IF(Trabajadores!$B$9="","",Trabajadores!$B$9)</f>
        <v>EJ-004</v>
      </c>
      <c r="C44" s="35" t="str">
        <f aca="false">IF($B44="","",Trabajadores!$D$9)</f>
        <v>SALAZAR VEGA, CARLOS (EJEMPLO)</v>
      </c>
      <c r="D44" s="43" t="n">
        <v>3</v>
      </c>
      <c r="E44" s="23" t="s">
        <v>300</v>
      </c>
      <c r="F44" s="23" t="str">
        <f aca="false">IF($B44="","",IF(OR(3&lt;Trabajadores!$M$9,3&gt;Trabajadores!$N$9),"No vinculado",IF(AND(3=Trabajadores!$N$9,Trabajadores!$O$9="Sí"),"Cese","Activo")))</f>
        <v>Activo</v>
      </c>
      <c r="G44" s="19" t="n">
        <f aca="false">IF($B44="",0,SUMIFS(Ingresos!$Q$6:$Q$1505,ING_COD,$B44,ING_CLASE,"ORD"))</f>
        <v>35000</v>
      </c>
      <c r="H44" s="19" t="n">
        <f aca="false">IF($B44="",0,SUMIFS(Ingresos!$Q$6:$Q$1505,ING_COD,$B44,ING_CLASE,"ORD",ING_COMP,"Sí"))</f>
        <v>35000</v>
      </c>
      <c r="I44" s="19" t="n">
        <f aca="false">IF($B44="",0,SUMIFS(Ingresos!$Q$6:$Q$1505,ING_COD,$B44,ING_CLASE,"GRA"))</f>
        <v>0</v>
      </c>
      <c r="J44" s="19" t="n">
        <f aca="false">IF($B44="",0,SUMIFS(Ingresos!$Q$6:$Q$1505,ING_COD,$B44,ING_CLASE,"BON"))</f>
        <v>0</v>
      </c>
      <c r="K44" s="19" t="n">
        <f aca="false">IF($B44="",0,SUMIFS(Ingresos!$Q$6:$Q$1505,ING_COD,$B44,ING_CLASE,"EXT"))</f>
        <v>50000</v>
      </c>
      <c r="L44" s="19" t="n">
        <f aca="false">IF($B44="",0,SUMIFS(Ingresos!$Q$6:$Q$1505,ING_COD,$B44,ING_CLASE,"OTO"))</f>
        <v>0</v>
      </c>
      <c r="M44" s="19" t="n">
        <f aca="false">IF($B44="",0,SUMIFS(Ingresos!$Q$6:$Q$1505,ING_COD,$B44,ING_CLASE,"OTX"))</f>
        <v>0</v>
      </c>
      <c r="N44" s="19" t="n">
        <f aca="false">IF($B44="",0,SUMIFS(Ingresos!$Q$6:$Q$1505,ING_COD,$B44,ING_CLASE,"RETO"))</f>
        <v>0</v>
      </c>
      <c r="O44" s="19" t="n">
        <f aca="false">IF($B44="",0,SUMIFS(Ingresos!$Q$6:$Q$1505,ING_COD,$B44,ING_CLASE,"INA"))</f>
        <v>0</v>
      </c>
      <c r="P44" s="19" t="n">
        <f aca="false">G44+I44+J44+K44+L44+M44</f>
        <v>85000</v>
      </c>
      <c r="Q44" s="44" t="n">
        <f aca="false">IF($F44="Activo",10,IF($F44="Cese",1,0))</f>
        <v>10</v>
      </c>
      <c r="R44" s="19" t="n">
        <f aca="false">G44*Q44</f>
        <v>350000</v>
      </c>
      <c r="S44" s="19" t="n">
        <f aca="false">IF($F44="Activo",SUMIFS(I44:I53,$D44:$D53,"&lt;="&amp;Trabajadores!$N$9)+IF(PROY_BON="Sí",SUMIFS(J44:J53,$D44:$D53,"&lt;="&amp;Trabajadores!$N$9),0),IF($F44="Cese",I44+IF(PROY_BON="Sí",J44,0),0))</f>
        <v>76300</v>
      </c>
      <c r="T44" s="19" t="n">
        <f aca="false">IF(OR($F44&lt;&gt;"Activo",Trabajadores!$I$9="No"),0,IF(I48=0,H44*(1+IF(PROY_BON="Sí",Trabajadores!$P$9,0))*Trabajadores!$R$9/6*(Trabajadores!$N$9&gt;=7),0)+IF(I53=0,H44*(1+IF(PROY_BON="Sí",Trabajadores!$P$9,0))*Trabajadores!$S$9/6*(Trabajadores!$N$9&gt;=12),0))</f>
        <v>0</v>
      </c>
      <c r="U44" s="19" t="n">
        <f aca="false">IF($F44="Activo",IF(Trabajadores!$J$9="Sí",L44*10,L44),IF($F44="Cese",L44,0))</f>
        <v>0</v>
      </c>
      <c r="V44" s="19" t="n">
        <f aca="false">IF(OR($F44="Activo",$F44="Cese"),M44,0)</f>
        <v>0</v>
      </c>
      <c r="W44" s="19" t="n">
        <f aca="false">IF(OR($F44="Activo",$F44="Cese"),SUM(P42:P43),0)</f>
        <v>70000</v>
      </c>
      <c r="X44" s="36" t="n">
        <f aca="false">IF(OR($F44="Activo",$F44="Cese"),R44+S44+T44+U44+V44+W44,0)</f>
        <v>496300</v>
      </c>
      <c r="Y44" s="19" t="n">
        <f aca="false">IF(OR($F44="Activo",$F44="Cese"),DED_FIJA,0)</f>
        <v>38500</v>
      </c>
      <c r="Z44" s="36" t="n">
        <f aca="false">MAX(0,X44-Y44)</f>
        <v>457800</v>
      </c>
      <c r="AA44" s="19" t="n">
        <f aca="false">IF(Z44=0,0,MAX(0,MIN(Z44,Parámetros!$G$19)-Parámetros!$F$19)*Parámetros!$E$19)</f>
        <v>2200</v>
      </c>
      <c r="AB44" s="19" t="n">
        <f aca="false">IF(Z44=0,0,MAX(0,MIN(Z44,Parámetros!$G$20)-Parámetros!$F$20)*Parámetros!$E$20)</f>
        <v>11550</v>
      </c>
      <c r="AC44" s="19" t="n">
        <f aca="false">IF(Z44=0,0,MAX(0,MIN(Z44,Parámetros!$G$21)-Parámetros!$F$21)*Parámetros!$E$21)</f>
        <v>14025</v>
      </c>
      <c r="AD44" s="19" t="n">
        <f aca="false">IF(Z44=0,0,MAX(0,MIN(Z44,Parámetros!$G$22)-Parámetros!$F$22)*Parámetros!$E$22)</f>
        <v>11000</v>
      </c>
      <c r="AE44" s="19" t="n">
        <f aca="false">IF(Z44=0,0,MAX(0,MIN(Z44,Parámetros!$G$23)-Parámetros!$F$23)*Parámetros!$E$23)</f>
        <v>63090</v>
      </c>
      <c r="AF44" s="36" t="n">
        <f aca="false">SUM(AA44:AE44)</f>
        <v>101865</v>
      </c>
      <c r="AG44" s="45" t="n">
        <f aca="false">IF(AM44&lt;=0,"-",INDEX(TR_TASA,MATCH(AM44,TR_DESDE,1)))</f>
        <v>0.3</v>
      </c>
      <c r="AH44" s="44" t="n">
        <f aca="false">IF($F44="Cese",1,IF($F44="Activo",INDEX(DIV_N,3),0))</f>
        <v>12</v>
      </c>
      <c r="AI44" s="44" t="n">
        <f aca="false">IF($F44="Cese",2,IF($F44="Activo",INDEX(DIV_HASTA,3),0))</f>
        <v>0</v>
      </c>
      <c r="AJ44" s="19" t="n">
        <f aca="false">IF(OR($F44="Activo",$F44="Cese"),SUMIFS(AV42:AV43,D42:D43,"&lt;="&amp;AI44),0)</f>
        <v>0</v>
      </c>
      <c r="AK44" s="19" t="n">
        <f aca="false">IF(OR($F44="Activo",$F44="Cese"),MAX(0,(AF44-AJ44)/AH44),0)</f>
        <v>8488.75</v>
      </c>
      <c r="AL44" s="19" t="n">
        <f aca="false">IF(OR($F44="Activo",$F44="Cese"),K44+IF(PROY_BON="Sí",0,J44),0)</f>
        <v>50000</v>
      </c>
      <c r="AM44" s="19" t="n">
        <f aca="false">IF(AL44&gt;0,MAX(0,X44+AL44-Y44),Z44)</f>
        <v>507800</v>
      </c>
      <c r="AN44" s="19" t="n">
        <f aca="false">SUMPRODUCT((AM44&gt;TR_DESDE)*(AM44-TR_DESDE)*TR_INC)</f>
        <v>116865</v>
      </c>
      <c r="AO44" s="19" t="n">
        <f aca="false">IF(AL44&gt;0,MAX(0,AN44-IF($F44="Cese",MAX(AF44,AJ44),AF44)),0)</f>
        <v>15000</v>
      </c>
      <c r="AP44" s="46" t="n">
        <f aca="false">IF(OR($F44="Activo",$F44="Cese"),ROUND(AK44+AO44,2),0)</f>
        <v>23488.75</v>
      </c>
      <c r="AQ44" s="19" t="n">
        <f aca="false">IF($F44="Cese",MAX(0,AJ44-AN44),0)</f>
        <v>0</v>
      </c>
      <c r="AR44" s="19" t="n">
        <f aca="false">IF($B44="","",IF(COUNTIFS(RP_COD,$B44,'Retenciones Planilla'!$E$6:$E$105,"&lt;&gt;")=0,"",SUMIFS('Retenciones Planilla'!$E$6:$E$105,RP_COD,$B44)))</f>
        <v>25000</v>
      </c>
      <c r="AS44" s="19" t="n">
        <f aca="false">IF(AR44="","",AR44-AP44)</f>
        <v>1511.25</v>
      </c>
      <c r="AT44" s="23" t="str">
        <f aca="false">IF($B44="","",IF(NOT(OR($F44="Activo",$F44="Cese")),IF(N(AR44)=0,"—","Revisar: sin vínculo"),IF(AR44="",IF(AP44=0,"No corresponde","Sin dato planilla"),IF(ABS(AS44)&lt;=TOL,"OK",IF(AS44&gt;0,"Retuvo de más","Retuvo de menos")))))</f>
        <v>Retuvo de más</v>
      </c>
      <c r="AU44" s="19" t="n">
        <f aca="false">IF(AND(BASE_RET="Planilla (si existe)",AR44&lt;&gt;""),AR44,AP44)</f>
        <v>25000</v>
      </c>
      <c r="AV44" s="19" t="n">
        <f aca="false">AU44+N44</f>
        <v>25000</v>
      </c>
    </row>
    <row r="45" customFormat="false" ht="15" hidden="false" customHeight="false" outlineLevel="0" collapsed="false">
      <c r="A45" s="43" t="n">
        <v>4</v>
      </c>
      <c r="B45" s="35" t="str">
        <f aca="false">IF(Trabajadores!$B$9="","",Trabajadores!$B$9)</f>
        <v>EJ-004</v>
      </c>
      <c r="C45" s="35" t="str">
        <f aca="false">IF($B45="","",Trabajadores!$D$9)</f>
        <v>SALAZAR VEGA, CARLOS (EJEMPLO)</v>
      </c>
      <c r="D45" s="43" t="n">
        <v>4</v>
      </c>
      <c r="E45" s="23" t="s">
        <v>301</v>
      </c>
      <c r="F45" s="23" t="str">
        <f aca="false">IF($B45="","",IF(OR(4&lt;Trabajadores!$M$9,4&gt;Trabajadores!$N$9),"No vinculado",IF(AND(4=Trabajadores!$N$9,Trabajadores!$O$9="Sí"),"Cese","Activo")))</f>
        <v>Activo</v>
      </c>
      <c r="G45" s="19" t="n">
        <f aca="false">IF($B45="",0,SUMIFS(Ingresos!$R$6:$R$1505,ING_COD,$B45,ING_CLASE,"ORD"))</f>
        <v>35000</v>
      </c>
      <c r="H45" s="19" t="n">
        <f aca="false">IF($B45="",0,SUMIFS(Ingresos!$R$6:$R$1505,ING_COD,$B45,ING_CLASE,"ORD",ING_COMP,"Sí"))</f>
        <v>35000</v>
      </c>
      <c r="I45" s="19" t="n">
        <f aca="false">IF($B45="",0,SUMIFS(Ingresos!$R$6:$R$1505,ING_COD,$B45,ING_CLASE,"GRA"))</f>
        <v>0</v>
      </c>
      <c r="J45" s="19" t="n">
        <f aca="false">IF($B45="",0,SUMIFS(Ingresos!$R$6:$R$1505,ING_COD,$B45,ING_CLASE,"BON"))</f>
        <v>0</v>
      </c>
      <c r="K45" s="19" t="n">
        <f aca="false">IF($B45="",0,SUMIFS(Ingresos!$R$6:$R$1505,ING_COD,$B45,ING_CLASE,"EXT"))</f>
        <v>0</v>
      </c>
      <c r="L45" s="19" t="n">
        <f aca="false">IF($B45="",0,SUMIFS(Ingresos!$R$6:$R$1505,ING_COD,$B45,ING_CLASE,"OTO"))</f>
        <v>0</v>
      </c>
      <c r="M45" s="19" t="n">
        <f aca="false">IF($B45="",0,SUMIFS(Ingresos!$R$6:$R$1505,ING_COD,$B45,ING_CLASE,"OTX"))</f>
        <v>0</v>
      </c>
      <c r="N45" s="19" t="n">
        <f aca="false">IF($B45="",0,SUMIFS(Ingresos!$R$6:$R$1505,ING_COD,$B45,ING_CLASE,"RETO"))</f>
        <v>0</v>
      </c>
      <c r="O45" s="19" t="n">
        <f aca="false">IF($B45="",0,SUMIFS(Ingresos!$R$6:$R$1505,ING_COD,$B45,ING_CLASE,"INA"))</f>
        <v>0</v>
      </c>
      <c r="P45" s="19" t="n">
        <f aca="false">G45+I45+J45+K45+L45+M45</f>
        <v>35000</v>
      </c>
      <c r="Q45" s="44" t="n">
        <f aca="false">IF($F45="Activo",9,IF($F45="Cese",1,0))</f>
        <v>9</v>
      </c>
      <c r="R45" s="19" t="n">
        <f aca="false">G45*Q45</f>
        <v>315000</v>
      </c>
      <c r="S45" s="19" t="n">
        <f aca="false">IF($F45="Activo",SUMIFS(I45:I53,$D45:$D53,"&lt;="&amp;Trabajadores!$N$9)+IF(PROY_BON="Sí",SUMIFS(J45:J53,$D45:$D53,"&lt;="&amp;Trabajadores!$N$9),0),IF($F45="Cese",I45+IF(PROY_BON="Sí",J45,0),0))</f>
        <v>76300</v>
      </c>
      <c r="T45" s="19" t="n">
        <f aca="false">IF(OR($F45&lt;&gt;"Activo",Trabajadores!$I$9="No"),0,IF(I48=0,H45*(1+IF(PROY_BON="Sí",Trabajadores!$P$9,0))*Trabajadores!$R$9/6*(Trabajadores!$N$9&gt;=7),0)+IF(I53=0,H45*(1+IF(PROY_BON="Sí",Trabajadores!$P$9,0))*Trabajadores!$S$9/6*(Trabajadores!$N$9&gt;=12),0))</f>
        <v>0</v>
      </c>
      <c r="U45" s="19" t="n">
        <f aca="false">IF($F45="Activo",IF(Trabajadores!$J$9="Sí",L45*9,L45),IF($F45="Cese",L45,0))</f>
        <v>0</v>
      </c>
      <c r="V45" s="19" t="n">
        <f aca="false">IF(OR($F45="Activo",$F45="Cese"),M45,0)</f>
        <v>0</v>
      </c>
      <c r="W45" s="19" t="n">
        <f aca="false">IF(OR($F45="Activo",$F45="Cese"),SUM(P42:P44),0)</f>
        <v>155000</v>
      </c>
      <c r="X45" s="36" t="n">
        <f aca="false">IF(OR($F45="Activo",$F45="Cese"),R45+S45+T45+U45+V45+W45,0)</f>
        <v>546300</v>
      </c>
      <c r="Y45" s="19" t="n">
        <f aca="false">IF(OR($F45="Activo",$F45="Cese"),DED_FIJA,0)</f>
        <v>38500</v>
      </c>
      <c r="Z45" s="36" t="n">
        <f aca="false">MAX(0,X45-Y45)</f>
        <v>507800</v>
      </c>
      <c r="AA45" s="19" t="n">
        <f aca="false">IF(Z45=0,0,MAX(0,MIN(Z45,Parámetros!$G$19)-Parámetros!$F$19)*Parámetros!$E$19)</f>
        <v>2200</v>
      </c>
      <c r="AB45" s="19" t="n">
        <f aca="false">IF(Z45=0,0,MAX(0,MIN(Z45,Parámetros!$G$20)-Parámetros!$F$20)*Parámetros!$E$20)</f>
        <v>11550</v>
      </c>
      <c r="AC45" s="19" t="n">
        <f aca="false">IF(Z45=0,0,MAX(0,MIN(Z45,Parámetros!$G$21)-Parámetros!$F$21)*Parámetros!$E$21)</f>
        <v>14025</v>
      </c>
      <c r="AD45" s="19" t="n">
        <f aca="false">IF(Z45=0,0,MAX(0,MIN(Z45,Parámetros!$G$22)-Parámetros!$F$22)*Parámetros!$E$22)</f>
        <v>11000</v>
      </c>
      <c r="AE45" s="19" t="n">
        <f aca="false">IF(Z45=0,0,MAX(0,MIN(Z45,Parámetros!$G$23)-Parámetros!$F$23)*Parámetros!$E$23)</f>
        <v>78090</v>
      </c>
      <c r="AF45" s="36" t="n">
        <f aca="false">SUM(AA45:AE45)</f>
        <v>116865</v>
      </c>
      <c r="AG45" s="45" t="n">
        <f aca="false">IF(AM45&lt;=0,"-",INDEX(TR_TASA,MATCH(AM45,TR_DESDE,1)))</f>
        <v>0.3</v>
      </c>
      <c r="AH45" s="44" t="n">
        <f aca="false">IF($F45="Cese",1,IF($F45="Activo",INDEX(DIV_N,4),0))</f>
        <v>9</v>
      </c>
      <c r="AI45" s="44" t="n">
        <f aca="false">IF($F45="Cese",3,IF($F45="Activo",INDEX(DIV_HASTA,4),0))</f>
        <v>3</v>
      </c>
      <c r="AJ45" s="19" t="n">
        <f aca="false">IF(OR($F45="Activo",$F45="Cese"),SUMIFS(AV42:AV44,D42:D44,"&lt;="&amp;AI45),0)</f>
        <v>41977.5</v>
      </c>
      <c r="AK45" s="19" t="n">
        <f aca="false">IF(OR($F45="Activo",$F45="Cese"),MAX(0,(AF45-AJ45)/AH45),0)</f>
        <v>8320.83333333333</v>
      </c>
      <c r="AL45" s="19" t="n">
        <f aca="false">IF(OR($F45="Activo",$F45="Cese"),K45+IF(PROY_BON="Sí",0,J45),0)</f>
        <v>0</v>
      </c>
      <c r="AM45" s="19" t="n">
        <f aca="false">IF(AL45&gt;0,MAX(0,X45+AL45-Y45),Z45)</f>
        <v>507800</v>
      </c>
      <c r="AN45" s="19" t="n">
        <f aca="false">SUMPRODUCT((AM45&gt;TR_DESDE)*(AM45-TR_DESDE)*TR_INC)</f>
        <v>116865</v>
      </c>
      <c r="AO45" s="19" t="n">
        <f aca="false">IF(AL45&gt;0,MAX(0,AN45-IF($F45="Cese",MAX(AF45,AJ45),AF45)),0)</f>
        <v>0</v>
      </c>
      <c r="AP45" s="46" t="n">
        <f aca="false">IF(OR($F45="Activo",$F45="Cese"),ROUND(AK45+AO45,2),0)</f>
        <v>8320.83</v>
      </c>
      <c r="AQ45" s="19" t="n">
        <f aca="false">IF($F45="Cese",MAX(0,AJ45-AN45),0)</f>
        <v>0</v>
      </c>
      <c r="AR45" s="19" t="n">
        <f aca="false">IF($B45="","",IF(COUNTIFS(RP_COD,$B45,'Retenciones Planilla'!$F$6:$F$105,"&lt;&gt;")=0,"",SUMIFS('Retenciones Planilla'!$F$6:$F$105,RP_COD,$B45)))</f>
        <v>8320.83</v>
      </c>
      <c r="AS45" s="19" t="n">
        <f aca="false">IF(AR45="","",AR45-AP45)</f>
        <v>0</v>
      </c>
      <c r="AT45" s="23" t="str">
        <f aca="false">IF($B45="","",IF(NOT(OR($F45="Activo",$F45="Cese")),IF(N(AR45)=0,"—","Revisar: sin vínculo"),IF(AR45="",IF(AP45=0,"No corresponde","Sin dato planilla"),IF(ABS(AS45)&lt;=TOL,"OK",IF(AS45&gt;0,"Retuvo de más","Retuvo de menos")))))</f>
        <v>OK</v>
      </c>
      <c r="AU45" s="19" t="n">
        <f aca="false">IF(AND(BASE_RET="Planilla (si existe)",AR45&lt;&gt;""),AR45,AP45)</f>
        <v>8320.83</v>
      </c>
      <c r="AV45" s="19" t="n">
        <f aca="false">AU45+N45</f>
        <v>8320.83</v>
      </c>
    </row>
    <row r="46" customFormat="false" ht="15" hidden="false" customHeight="false" outlineLevel="0" collapsed="false">
      <c r="A46" s="43" t="n">
        <v>4</v>
      </c>
      <c r="B46" s="35" t="str">
        <f aca="false">IF(Trabajadores!$B$9="","",Trabajadores!$B$9)</f>
        <v>EJ-004</v>
      </c>
      <c r="C46" s="35" t="str">
        <f aca="false">IF($B46="","",Trabajadores!$D$9)</f>
        <v>SALAZAR VEGA, CARLOS (EJEMPLO)</v>
      </c>
      <c r="D46" s="43" t="n">
        <v>5</v>
      </c>
      <c r="E46" s="23" t="s">
        <v>302</v>
      </c>
      <c r="F46" s="23" t="str">
        <f aca="false">IF($B46="","",IF(OR(5&lt;Trabajadores!$M$9,5&gt;Trabajadores!$N$9),"No vinculado",IF(AND(5=Trabajadores!$N$9,Trabajadores!$O$9="Sí"),"Cese","Activo")))</f>
        <v>Activo</v>
      </c>
      <c r="G46" s="19" t="n">
        <f aca="false">IF($B46="",0,SUMIFS(Ingresos!$S$6:$S$1505,ING_COD,$B46,ING_CLASE,"ORD"))</f>
        <v>35000</v>
      </c>
      <c r="H46" s="19" t="n">
        <f aca="false">IF($B46="",0,SUMIFS(Ingresos!$S$6:$S$1505,ING_COD,$B46,ING_CLASE,"ORD",ING_COMP,"Sí"))</f>
        <v>35000</v>
      </c>
      <c r="I46" s="19" t="n">
        <f aca="false">IF($B46="",0,SUMIFS(Ingresos!$S$6:$S$1505,ING_COD,$B46,ING_CLASE,"GRA"))</f>
        <v>0</v>
      </c>
      <c r="J46" s="19" t="n">
        <f aca="false">IF($B46="",0,SUMIFS(Ingresos!$S$6:$S$1505,ING_COD,$B46,ING_CLASE,"BON"))</f>
        <v>0</v>
      </c>
      <c r="K46" s="19" t="n">
        <f aca="false">IF($B46="",0,SUMIFS(Ingresos!$S$6:$S$1505,ING_COD,$B46,ING_CLASE,"EXT"))</f>
        <v>0</v>
      </c>
      <c r="L46" s="19" t="n">
        <f aca="false">IF($B46="",0,SUMIFS(Ingresos!$S$6:$S$1505,ING_COD,$B46,ING_CLASE,"OTO"))</f>
        <v>0</v>
      </c>
      <c r="M46" s="19" t="n">
        <f aca="false">IF($B46="",0,SUMIFS(Ingresos!$S$6:$S$1505,ING_COD,$B46,ING_CLASE,"OTX"))</f>
        <v>0</v>
      </c>
      <c r="N46" s="19" t="n">
        <f aca="false">IF($B46="",0,SUMIFS(Ingresos!$S$6:$S$1505,ING_COD,$B46,ING_CLASE,"RETO"))</f>
        <v>0</v>
      </c>
      <c r="O46" s="19" t="n">
        <f aca="false">IF($B46="",0,SUMIFS(Ingresos!$S$6:$S$1505,ING_COD,$B46,ING_CLASE,"INA"))</f>
        <v>0</v>
      </c>
      <c r="P46" s="19" t="n">
        <f aca="false">G46+I46+J46+K46+L46+M46</f>
        <v>35000</v>
      </c>
      <c r="Q46" s="44" t="n">
        <f aca="false">IF($F46="Activo",8,IF($F46="Cese",1,0))</f>
        <v>8</v>
      </c>
      <c r="R46" s="19" t="n">
        <f aca="false">G46*Q46</f>
        <v>280000</v>
      </c>
      <c r="S46" s="19" t="n">
        <f aca="false">IF($F46="Activo",SUMIFS(I46:I53,$D46:$D53,"&lt;="&amp;Trabajadores!$N$9)+IF(PROY_BON="Sí",SUMIFS(J46:J53,$D46:$D53,"&lt;="&amp;Trabajadores!$N$9),0),IF($F46="Cese",I46+IF(PROY_BON="Sí",J46,0),0))</f>
        <v>76300</v>
      </c>
      <c r="T46" s="19" t="n">
        <f aca="false">IF(OR($F46&lt;&gt;"Activo",Trabajadores!$I$9="No"),0,IF(I48=0,H46*(1+IF(PROY_BON="Sí",Trabajadores!$P$9,0))*Trabajadores!$R$9/6*(Trabajadores!$N$9&gt;=7),0)+IF(I53=0,H46*(1+IF(PROY_BON="Sí",Trabajadores!$P$9,0))*Trabajadores!$S$9/6*(Trabajadores!$N$9&gt;=12),0))</f>
        <v>0</v>
      </c>
      <c r="U46" s="19" t="n">
        <f aca="false">IF($F46="Activo",IF(Trabajadores!$J$9="Sí",L46*8,L46),IF($F46="Cese",L46,0))</f>
        <v>0</v>
      </c>
      <c r="V46" s="19" t="n">
        <f aca="false">IF(OR($F46="Activo",$F46="Cese"),M46,0)</f>
        <v>0</v>
      </c>
      <c r="W46" s="19" t="n">
        <f aca="false">IF(OR($F46="Activo",$F46="Cese"),SUM(P42:P45),0)</f>
        <v>190000</v>
      </c>
      <c r="X46" s="36" t="n">
        <f aca="false">IF(OR($F46="Activo",$F46="Cese"),R46+S46+T46+U46+V46+W46,0)</f>
        <v>546300</v>
      </c>
      <c r="Y46" s="19" t="n">
        <f aca="false">IF(OR($F46="Activo",$F46="Cese"),DED_FIJA,0)</f>
        <v>38500</v>
      </c>
      <c r="Z46" s="36" t="n">
        <f aca="false">MAX(0,X46-Y46)</f>
        <v>507800</v>
      </c>
      <c r="AA46" s="19" t="n">
        <f aca="false">IF(Z46=0,0,MAX(0,MIN(Z46,Parámetros!$G$19)-Parámetros!$F$19)*Parámetros!$E$19)</f>
        <v>2200</v>
      </c>
      <c r="AB46" s="19" t="n">
        <f aca="false">IF(Z46=0,0,MAX(0,MIN(Z46,Parámetros!$G$20)-Parámetros!$F$20)*Parámetros!$E$20)</f>
        <v>11550</v>
      </c>
      <c r="AC46" s="19" t="n">
        <f aca="false">IF(Z46=0,0,MAX(0,MIN(Z46,Parámetros!$G$21)-Parámetros!$F$21)*Parámetros!$E$21)</f>
        <v>14025</v>
      </c>
      <c r="AD46" s="19" t="n">
        <f aca="false">IF(Z46=0,0,MAX(0,MIN(Z46,Parámetros!$G$22)-Parámetros!$F$22)*Parámetros!$E$22)</f>
        <v>11000</v>
      </c>
      <c r="AE46" s="19" t="n">
        <f aca="false">IF(Z46=0,0,MAX(0,MIN(Z46,Parámetros!$G$23)-Parámetros!$F$23)*Parámetros!$E$23)</f>
        <v>78090</v>
      </c>
      <c r="AF46" s="36" t="n">
        <f aca="false">SUM(AA46:AE46)</f>
        <v>116865</v>
      </c>
      <c r="AG46" s="45" t="n">
        <f aca="false">IF(AM46&lt;=0,"-",INDEX(TR_TASA,MATCH(AM46,TR_DESDE,1)))</f>
        <v>0.3</v>
      </c>
      <c r="AH46" s="44" t="n">
        <f aca="false">IF($F46="Cese",1,IF($F46="Activo",INDEX(DIV_N,5),0))</f>
        <v>8</v>
      </c>
      <c r="AI46" s="44" t="n">
        <f aca="false">IF($F46="Cese",4,IF($F46="Activo",INDEX(DIV_HASTA,5),0))</f>
        <v>4</v>
      </c>
      <c r="AJ46" s="19" t="n">
        <f aca="false">IF(OR($F46="Activo",$F46="Cese"),SUMIFS(AV42:AV45,D42:D45,"&lt;="&amp;AI46),0)</f>
        <v>50298.33</v>
      </c>
      <c r="AK46" s="19" t="n">
        <f aca="false">IF(OR($F46="Activo",$F46="Cese"),MAX(0,(AF46-AJ46)/AH46),0)</f>
        <v>8320.83375</v>
      </c>
      <c r="AL46" s="19" t="n">
        <f aca="false">IF(OR($F46="Activo",$F46="Cese"),K46+IF(PROY_BON="Sí",0,J46),0)</f>
        <v>0</v>
      </c>
      <c r="AM46" s="19" t="n">
        <f aca="false">IF(AL46&gt;0,MAX(0,X46+AL46-Y46),Z46)</f>
        <v>507800</v>
      </c>
      <c r="AN46" s="19" t="n">
        <f aca="false">SUMPRODUCT((AM46&gt;TR_DESDE)*(AM46-TR_DESDE)*TR_INC)</f>
        <v>116865</v>
      </c>
      <c r="AO46" s="19" t="n">
        <f aca="false">IF(AL46&gt;0,MAX(0,AN46-IF($F46="Cese",MAX(AF46,AJ46),AF46)),0)</f>
        <v>0</v>
      </c>
      <c r="AP46" s="46" t="n">
        <f aca="false">IF(OR($F46="Activo",$F46="Cese"),ROUND(AK46+AO46,2),0)</f>
        <v>8320.83</v>
      </c>
      <c r="AQ46" s="19" t="n">
        <f aca="false">IF($F46="Cese",MAX(0,AJ46-AN46),0)</f>
        <v>0</v>
      </c>
      <c r="AR46" s="19" t="n">
        <f aca="false">IF($B46="","",IF(COUNTIFS(RP_COD,$B46,'Retenciones Planilla'!$G$6:$G$105,"&lt;&gt;")=0,"",SUMIFS('Retenciones Planilla'!$G$6:$G$105,RP_COD,$B46)))</f>
        <v>8320.83</v>
      </c>
      <c r="AS46" s="19" t="n">
        <f aca="false">IF(AR46="","",AR46-AP46)</f>
        <v>0</v>
      </c>
      <c r="AT46" s="23" t="str">
        <f aca="false">IF($B46="","",IF(NOT(OR($F46="Activo",$F46="Cese")),IF(N(AR46)=0,"—","Revisar: sin vínculo"),IF(AR46="",IF(AP46=0,"No corresponde","Sin dato planilla"),IF(ABS(AS46)&lt;=TOL,"OK",IF(AS46&gt;0,"Retuvo de más","Retuvo de menos")))))</f>
        <v>OK</v>
      </c>
      <c r="AU46" s="19" t="n">
        <f aca="false">IF(AND(BASE_RET="Planilla (si existe)",AR46&lt;&gt;""),AR46,AP46)</f>
        <v>8320.83</v>
      </c>
      <c r="AV46" s="19" t="n">
        <f aca="false">AU46+N46</f>
        <v>8320.83</v>
      </c>
    </row>
    <row r="47" customFormat="false" ht="15" hidden="false" customHeight="false" outlineLevel="0" collapsed="false">
      <c r="A47" s="43" t="n">
        <v>4</v>
      </c>
      <c r="B47" s="35" t="str">
        <f aca="false">IF(Trabajadores!$B$9="","",Trabajadores!$B$9)</f>
        <v>EJ-004</v>
      </c>
      <c r="C47" s="35" t="str">
        <f aca="false">IF($B47="","",Trabajadores!$D$9)</f>
        <v>SALAZAR VEGA, CARLOS (EJEMPLO)</v>
      </c>
      <c r="D47" s="43" t="n">
        <v>6</v>
      </c>
      <c r="E47" s="23" t="s">
        <v>303</v>
      </c>
      <c r="F47" s="23" t="str">
        <f aca="false">IF($B47="","",IF(OR(6&lt;Trabajadores!$M$9,6&gt;Trabajadores!$N$9),"No vinculado",IF(AND(6=Trabajadores!$N$9,Trabajadores!$O$9="Sí"),"Cese","Activo")))</f>
        <v>Activo</v>
      </c>
      <c r="G47" s="19" t="n">
        <f aca="false">IF($B47="",0,SUMIFS(Ingresos!$T$6:$T$1505,ING_COD,$B47,ING_CLASE,"ORD"))</f>
        <v>35000</v>
      </c>
      <c r="H47" s="19" t="n">
        <f aca="false">IF($B47="",0,SUMIFS(Ingresos!$T$6:$T$1505,ING_COD,$B47,ING_CLASE,"ORD",ING_COMP,"Sí"))</f>
        <v>35000</v>
      </c>
      <c r="I47" s="19" t="n">
        <f aca="false">IF($B47="",0,SUMIFS(Ingresos!$T$6:$T$1505,ING_COD,$B47,ING_CLASE,"GRA"))</f>
        <v>0</v>
      </c>
      <c r="J47" s="19" t="n">
        <f aca="false">IF($B47="",0,SUMIFS(Ingresos!$T$6:$T$1505,ING_COD,$B47,ING_CLASE,"BON"))</f>
        <v>0</v>
      </c>
      <c r="K47" s="19" t="n">
        <f aca="false">IF($B47="",0,SUMIFS(Ingresos!$T$6:$T$1505,ING_COD,$B47,ING_CLASE,"EXT"))</f>
        <v>0</v>
      </c>
      <c r="L47" s="19" t="n">
        <f aca="false">IF($B47="",0,SUMIFS(Ingresos!$T$6:$T$1505,ING_COD,$B47,ING_CLASE,"OTO"))</f>
        <v>0</v>
      </c>
      <c r="M47" s="19" t="n">
        <f aca="false">IF($B47="",0,SUMIFS(Ingresos!$T$6:$T$1505,ING_COD,$B47,ING_CLASE,"OTX"))</f>
        <v>0</v>
      </c>
      <c r="N47" s="19" t="n">
        <f aca="false">IF($B47="",0,SUMIFS(Ingresos!$T$6:$T$1505,ING_COD,$B47,ING_CLASE,"RETO"))</f>
        <v>0</v>
      </c>
      <c r="O47" s="19" t="n">
        <f aca="false">IF($B47="",0,SUMIFS(Ingresos!$T$6:$T$1505,ING_COD,$B47,ING_CLASE,"INA"))</f>
        <v>0</v>
      </c>
      <c r="P47" s="19" t="n">
        <f aca="false">G47+I47+J47+K47+L47+M47</f>
        <v>35000</v>
      </c>
      <c r="Q47" s="44" t="n">
        <f aca="false">IF($F47="Activo",7,IF($F47="Cese",1,0))</f>
        <v>7</v>
      </c>
      <c r="R47" s="19" t="n">
        <f aca="false">G47*Q47</f>
        <v>245000</v>
      </c>
      <c r="S47" s="19" t="n">
        <f aca="false">IF($F47="Activo",SUMIFS(I47:I53,$D47:$D53,"&lt;="&amp;Trabajadores!$N$9)+IF(PROY_BON="Sí",SUMIFS(J47:J53,$D47:$D53,"&lt;="&amp;Trabajadores!$N$9),0),IF($F47="Cese",I47+IF(PROY_BON="Sí",J47,0),0))</f>
        <v>76300</v>
      </c>
      <c r="T47" s="19" t="n">
        <f aca="false">IF(OR($F47&lt;&gt;"Activo",Trabajadores!$I$9="No"),0,IF(I48=0,H47*(1+IF(PROY_BON="Sí",Trabajadores!$P$9,0))*Trabajadores!$R$9/6*(Trabajadores!$N$9&gt;=7),0)+IF(I53=0,H47*(1+IF(PROY_BON="Sí",Trabajadores!$P$9,0))*Trabajadores!$S$9/6*(Trabajadores!$N$9&gt;=12),0))</f>
        <v>0</v>
      </c>
      <c r="U47" s="19" t="n">
        <f aca="false">IF($F47="Activo",IF(Trabajadores!$J$9="Sí",L47*7,L47),IF($F47="Cese",L47,0))</f>
        <v>0</v>
      </c>
      <c r="V47" s="19" t="n">
        <f aca="false">IF(OR($F47="Activo",$F47="Cese"),M47,0)</f>
        <v>0</v>
      </c>
      <c r="W47" s="19" t="n">
        <f aca="false">IF(OR($F47="Activo",$F47="Cese"),SUM(P42:P46),0)</f>
        <v>225000</v>
      </c>
      <c r="X47" s="36" t="n">
        <f aca="false">IF(OR($F47="Activo",$F47="Cese"),R47+S47+T47+U47+V47+W47,0)</f>
        <v>546300</v>
      </c>
      <c r="Y47" s="19" t="n">
        <f aca="false">IF(OR($F47="Activo",$F47="Cese"),DED_FIJA,0)</f>
        <v>38500</v>
      </c>
      <c r="Z47" s="36" t="n">
        <f aca="false">MAX(0,X47-Y47)</f>
        <v>507800</v>
      </c>
      <c r="AA47" s="19" t="n">
        <f aca="false">IF(Z47=0,0,MAX(0,MIN(Z47,Parámetros!$G$19)-Parámetros!$F$19)*Parámetros!$E$19)</f>
        <v>2200</v>
      </c>
      <c r="AB47" s="19" t="n">
        <f aca="false">IF(Z47=0,0,MAX(0,MIN(Z47,Parámetros!$G$20)-Parámetros!$F$20)*Parámetros!$E$20)</f>
        <v>11550</v>
      </c>
      <c r="AC47" s="19" t="n">
        <f aca="false">IF(Z47=0,0,MAX(0,MIN(Z47,Parámetros!$G$21)-Parámetros!$F$21)*Parámetros!$E$21)</f>
        <v>14025</v>
      </c>
      <c r="AD47" s="19" t="n">
        <f aca="false">IF(Z47=0,0,MAX(0,MIN(Z47,Parámetros!$G$22)-Parámetros!$F$22)*Parámetros!$E$22)</f>
        <v>11000</v>
      </c>
      <c r="AE47" s="19" t="n">
        <f aca="false">IF(Z47=0,0,MAX(0,MIN(Z47,Parámetros!$G$23)-Parámetros!$F$23)*Parámetros!$E$23)</f>
        <v>78090</v>
      </c>
      <c r="AF47" s="36" t="n">
        <f aca="false">SUM(AA47:AE47)</f>
        <v>116865</v>
      </c>
      <c r="AG47" s="45" t="n">
        <f aca="false">IF(AM47&lt;=0,"-",INDEX(TR_TASA,MATCH(AM47,TR_DESDE,1)))</f>
        <v>0.3</v>
      </c>
      <c r="AH47" s="44" t="n">
        <f aca="false">IF($F47="Cese",1,IF($F47="Activo",INDEX(DIV_N,6),0))</f>
        <v>8</v>
      </c>
      <c r="AI47" s="44" t="n">
        <f aca="false">IF($F47="Cese",5,IF($F47="Activo",INDEX(DIV_HASTA,6),0))</f>
        <v>4</v>
      </c>
      <c r="AJ47" s="19" t="n">
        <f aca="false">IF(OR($F47="Activo",$F47="Cese"),SUMIFS(AV42:AV46,D42:D46,"&lt;="&amp;AI47),0)</f>
        <v>50298.33</v>
      </c>
      <c r="AK47" s="19" t="n">
        <f aca="false">IF(OR($F47="Activo",$F47="Cese"),MAX(0,(AF47-AJ47)/AH47),0)</f>
        <v>8320.83375</v>
      </c>
      <c r="AL47" s="19" t="n">
        <f aca="false">IF(OR($F47="Activo",$F47="Cese"),K47+IF(PROY_BON="Sí",0,J47),0)</f>
        <v>0</v>
      </c>
      <c r="AM47" s="19" t="n">
        <f aca="false">IF(AL47&gt;0,MAX(0,X47+AL47-Y47),Z47)</f>
        <v>507800</v>
      </c>
      <c r="AN47" s="19" t="n">
        <f aca="false">SUMPRODUCT((AM47&gt;TR_DESDE)*(AM47-TR_DESDE)*TR_INC)</f>
        <v>116865</v>
      </c>
      <c r="AO47" s="19" t="n">
        <f aca="false">IF(AL47&gt;0,MAX(0,AN47-IF($F47="Cese",MAX(AF47,AJ47),AF47)),0)</f>
        <v>0</v>
      </c>
      <c r="AP47" s="46" t="n">
        <f aca="false">IF(OR($F47="Activo",$F47="Cese"),ROUND(AK47+AO47,2),0)</f>
        <v>8320.83</v>
      </c>
      <c r="AQ47" s="19" t="n">
        <f aca="false">IF($F47="Cese",MAX(0,AJ47-AN47),0)</f>
        <v>0</v>
      </c>
      <c r="AR47" s="19" t="n">
        <f aca="false">IF($B47="","",IF(COUNTIFS(RP_COD,$B47,'Retenciones Planilla'!$H$6:$H$105,"&lt;&gt;")=0,"",SUMIFS('Retenciones Planilla'!$H$6:$H$105,RP_COD,$B47)))</f>
        <v>8320.83</v>
      </c>
      <c r="AS47" s="19" t="n">
        <f aca="false">IF(AR47="","",AR47-AP47)</f>
        <v>0</v>
      </c>
      <c r="AT47" s="23" t="str">
        <f aca="false">IF($B47="","",IF(NOT(OR($F47="Activo",$F47="Cese")),IF(N(AR47)=0,"—","Revisar: sin vínculo"),IF(AR47="",IF(AP47=0,"No corresponde","Sin dato planilla"),IF(ABS(AS47)&lt;=TOL,"OK",IF(AS47&gt;0,"Retuvo de más","Retuvo de menos")))))</f>
        <v>OK</v>
      </c>
      <c r="AU47" s="19" t="n">
        <f aca="false">IF(AND(BASE_RET="Planilla (si existe)",AR47&lt;&gt;""),AR47,AP47)</f>
        <v>8320.83</v>
      </c>
      <c r="AV47" s="19" t="n">
        <f aca="false">AU47+N47</f>
        <v>8320.83</v>
      </c>
    </row>
    <row r="48" customFormat="false" ht="15" hidden="false" customHeight="false" outlineLevel="0" collapsed="false">
      <c r="A48" s="43" t="n">
        <v>4</v>
      </c>
      <c r="B48" s="35" t="str">
        <f aca="false">IF(Trabajadores!$B$9="","",Trabajadores!$B$9)</f>
        <v>EJ-004</v>
      </c>
      <c r="C48" s="35" t="str">
        <f aca="false">IF($B48="","",Trabajadores!$D$9)</f>
        <v>SALAZAR VEGA, CARLOS (EJEMPLO)</v>
      </c>
      <c r="D48" s="43" t="n">
        <v>7</v>
      </c>
      <c r="E48" s="23" t="s">
        <v>304</v>
      </c>
      <c r="F48" s="23" t="str">
        <f aca="false">IF($B48="","",IF(OR(7&lt;Trabajadores!$M$9,7&gt;Trabajadores!$N$9),"No vinculado",IF(AND(7=Trabajadores!$N$9,Trabajadores!$O$9="Sí"),"Cese","Activo")))</f>
        <v>Activo</v>
      </c>
      <c r="G48" s="19" t="n">
        <f aca="false">IF($B48="",0,SUMIFS(Ingresos!$U$6:$U$1505,ING_COD,$B48,ING_CLASE,"ORD"))</f>
        <v>35000</v>
      </c>
      <c r="H48" s="19" t="n">
        <f aca="false">IF($B48="",0,SUMIFS(Ingresos!$U$6:$U$1505,ING_COD,$B48,ING_CLASE,"ORD",ING_COMP,"Sí"))</f>
        <v>35000</v>
      </c>
      <c r="I48" s="19" t="n">
        <f aca="false">IF($B48="",0,SUMIFS(Ingresos!$U$6:$U$1505,ING_COD,$B48,ING_CLASE,"GRA"))</f>
        <v>35000</v>
      </c>
      <c r="J48" s="19" t="n">
        <f aca="false">IF($B48="",0,SUMIFS(Ingresos!$U$6:$U$1505,ING_COD,$B48,ING_CLASE,"BON"))</f>
        <v>3150</v>
      </c>
      <c r="K48" s="19" t="n">
        <f aca="false">IF($B48="",0,SUMIFS(Ingresos!$U$6:$U$1505,ING_COD,$B48,ING_CLASE,"EXT"))</f>
        <v>0</v>
      </c>
      <c r="L48" s="19" t="n">
        <f aca="false">IF($B48="",0,SUMIFS(Ingresos!$U$6:$U$1505,ING_COD,$B48,ING_CLASE,"OTO"))</f>
        <v>0</v>
      </c>
      <c r="M48" s="19" t="n">
        <f aca="false">IF($B48="",0,SUMIFS(Ingresos!$U$6:$U$1505,ING_COD,$B48,ING_CLASE,"OTX"))</f>
        <v>0</v>
      </c>
      <c r="N48" s="19" t="n">
        <f aca="false">IF($B48="",0,SUMIFS(Ingresos!$U$6:$U$1505,ING_COD,$B48,ING_CLASE,"RETO"))</f>
        <v>0</v>
      </c>
      <c r="O48" s="19" t="n">
        <f aca="false">IF($B48="",0,SUMIFS(Ingresos!$U$6:$U$1505,ING_COD,$B48,ING_CLASE,"INA"))</f>
        <v>0</v>
      </c>
      <c r="P48" s="19" t="n">
        <f aca="false">G48+I48+J48+K48+L48+M48</f>
        <v>73150</v>
      </c>
      <c r="Q48" s="44" t="n">
        <f aca="false">IF($F48="Activo",6,IF($F48="Cese",1,0))</f>
        <v>6</v>
      </c>
      <c r="R48" s="19" t="n">
        <f aca="false">G48*Q48</f>
        <v>210000</v>
      </c>
      <c r="S48" s="19" t="n">
        <f aca="false">IF($F48="Activo",SUMIFS(I48:I53,$D48:$D53,"&lt;="&amp;Trabajadores!$N$9)+IF(PROY_BON="Sí",SUMIFS(J48:J53,$D48:$D53,"&lt;="&amp;Trabajadores!$N$9),0),IF($F48="Cese",I48+IF(PROY_BON="Sí",J48,0),0))</f>
        <v>76300</v>
      </c>
      <c r="T48" s="19" t="n">
        <f aca="false">IF(OR($F48&lt;&gt;"Activo",Trabajadores!$I$9="No"),0,IF(I53=0,H48*(1+IF(PROY_BON="Sí",Trabajadores!$P$9,0))*Trabajadores!$S$9/6*(Trabajadores!$N$9&gt;=12),0))</f>
        <v>0</v>
      </c>
      <c r="U48" s="19" t="n">
        <f aca="false">IF($F48="Activo",IF(Trabajadores!$J$9="Sí",L48*6,L48),IF($F48="Cese",L48,0))</f>
        <v>0</v>
      </c>
      <c r="V48" s="19" t="n">
        <f aca="false">IF(OR($F48="Activo",$F48="Cese"),M48,0)</f>
        <v>0</v>
      </c>
      <c r="W48" s="19" t="n">
        <f aca="false">IF(OR($F48="Activo",$F48="Cese"),SUM(P42:P47),0)</f>
        <v>260000</v>
      </c>
      <c r="X48" s="36" t="n">
        <f aca="false">IF(OR($F48="Activo",$F48="Cese"),R48+S48+T48+U48+V48+W48,0)</f>
        <v>546300</v>
      </c>
      <c r="Y48" s="19" t="n">
        <f aca="false">IF(OR($F48="Activo",$F48="Cese"),DED_FIJA,0)</f>
        <v>38500</v>
      </c>
      <c r="Z48" s="36" t="n">
        <f aca="false">MAX(0,X48-Y48)</f>
        <v>507800</v>
      </c>
      <c r="AA48" s="19" t="n">
        <f aca="false">IF(Z48=0,0,MAX(0,MIN(Z48,Parámetros!$G$19)-Parámetros!$F$19)*Parámetros!$E$19)</f>
        <v>2200</v>
      </c>
      <c r="AB48" s="19" t="n">
        <f aca="false">IF(Z48=0,0,MAX(0,MIN(Z48,Parámetros!$G$20)-Parámetros!$F$20)*Parámetros!$E$20)</f>
        <v>11550</v>
      </c>
      <c r="AC48" s="19" t="n">
        <f aca="false">IF(Z48=0,0,MAX(0,MIN(Z48,Parámetros!$G$21)-Parámetros!$F$21)*Parámetros!$E$21)</f>
        <v>14025</v>
      </c>
      <c r="AD48" s="19" t="n">
        <f aca="false">IF(Z48=0,0,MAX(0,MIN(Z48,Parámetros!$G$22)-Parámetros!$F$22)*Parámetros!$E$22)</f>
        <v>11000</v>
      </c>
      <c r="AE48" s="19" t="n">
        <f aca="false">IF(Z48=0,0,MAX(0,MIN(Z48,Parámetros!$G$23)-Parámetros!$F$23)*Parámetros!$E$23)</f>
        <v>78090</v>
      </c>
      <c r="AF48" s="36" t="n">
        <f aca="false">SUM(AA48:AE48)</f>
        <v>116865</v>
      </c>
      <c r="AG48" s="45" t="n">
        <f aca="false">IF(AM48&lt;=0,"-",INDEX(TR_TASA,MATCH(AM48,TR_DESDE,1)))</f>
        <v>0.3</v>
      </c>
      <c r="AH48" s="44" t="n">
        <f aca="false">IF($F48="Cese",1,IF($F48="Activo",INDEX(DIV_N,7),0))</f>
        <v>8</v>
      </c>
      <c r="AI48" s="44" t="n">
        <f aca="false">IF($F48="Cese",6,IF($F48="Activo",INDEX(DIV_HASTA,7),0))</f>
        <v>4</v>
      </c>
      <c r="AJ48" s="19" t="n">
        <f aca="false">IF(OR($F48="Activo",$F48="Cese"),SUMIFS(AV42:AV47,D42:D47,"&lt;="&amp;AI48),0)</f>
        <v>50298.33</v>
      </c>
      <c r="AK48" s="19" t="n">
        <f aca="false">IF(OR($F48="Activo",$F48="Cese"),MAX(0,(AF48-AJ48)/AH48),0)</f>
        <v>8320.83375</v>
      </c>
      <c r="AL48" s="19" t="n">
        <f aca="false">IF(OR($F48="Activo",$F48="Cese"),K48+IF(PROY_BON="Sí",0,J48),0)</f>
        <v>0</v>
      </c>
      <c r="AM48" s="19" t="n">
        <f aca="false">IF(AL48&gt;0,MAX(0,X48+AL48-Y48),Z48)</f>
        <v>507800</v>
      </c>
      <c r="AN48" s="19" t="n">
        <f aca="false">SUMPRODUCT((AM48&gt;TR_DESDE)*(AM48-TR_DESDE)*TR_INC)</f>
        <v>116865</v>
      </c>
      <c r="AO48" s="19" t="n">
        <f aca="false">IF(AL48&gt;0,MAX(0,AN48-IF($F48="Cese",MAX(AF48,AJ48),AF48)),0)</f>
        <v>0</v>
      </c>
      <c r="AP48" s="46" t="n">
        <f aca="false">IF(OR($F48="Activo",$F48="Cese"),ROUND(AK48+AO48,2),0)</f>
        <v>8320.83</v>
      </c>
      <c r="AQ48" s="19" t="n">
        <f aca="false">IF($F48="Cese",MAX(0,AJ48-AN48),0)</f>
        <v>0</v>
      </c>
      <c r="AR48" s="19" t="n">
        <f aca="false">IF($B48="","",IF(COUNTIFS(RP_COD,$B48,'Retenciones Planilla'!$I$6:$I$105,"&lt;&gt;")=0,"",SUMIFS('Retenciones Planilla'!$I$6:$I$105,RP_COD,$B48)))</f>
        <v>8320.83</v>
      </c>
      <c r="AS48" s="19" t="n">
        <f aca="false">IF(AR48="","",AR48-AP48)</f>
        <v>0</v>
      </c>
      <c r="AT48" s="23" t="str">
        <f aca="false">IF($B48="","",IF(NOT(OR($F48="Activo",$F48="Cese")),IF(N(AR48)=0,"—","Revisar: sin vínculo"),IF(AR48="",IF(AP48=0,"No corresponde","Sin dato planilla"),IF(ABS(AS48)&lt;=TOL,"OK",IF(AS48&gt;0,"Retuvo de más","Retuvo de menos")))))</f>
        <v>OK</v>
      </c>
      <c r="AU48" s="19" t="n">
        <f aca="false">IF(AND(BASE_RET="Planilla (si existe)",AR48&lt;&gt;""),AR48,AP48)</f>
        <v>8320.83</v>
      </c>
      <c r="AV48" s="19" t="n">
        <f aca="false">AU48+N48</f>
        <v>8320.83</v>
      </c>
    </row>
    <row r="49" customFormat="false" ht="15" hidden="false" customHeight="false" outlineLevel="0" collapsed="false">
      <c r="A49" s="43" t="n">
        <v>4</v>
      </c>
      <c r="B49" s="35" t="str">
        <f aca="false">IF(Trabajadores!$B$9="","",Trabajadores!$B$9)</f>
        <v>EJ-004</v>
      </c>
      <c r="C49" s="35" t="str">
        <f aca="false">IF($B49="","",Trabajadores!$D$9)</f>
        <v>SALAZAR VEGA, CARLOS (EJEMPLO)</v>
      </c>
      <c r="D49" s="43" t="n">
        <v>8</v>
      </c>
      <c r="E49" s="23" t="s">
        <v>305</v>
      </c>
      <c r="F49" s="23" t="str">
        <f aca="false">IF($B49="","",IF(OR(8&lt;Trabajadores!$M$9,8&gt;Trabajadores!$N$9),"No vinculado",IF(AND(8=Trabajadores!$N$9,Trabajadores!$O$9="Sí"),"Cese","Activo")))</f>
        <v>Activo</v>
      </c>
      <c r="G49" s="19" t="n">
        <f aca="false">IF($B49="",0,SUMIFS(Ingresos!$V$6:$V$1505,ING_COD,$B49,ING_CLASE,"ORD"))</f>
        <v>35000</v>
      </c>
      <c r="H49" s="19" t="n">
        <f aca="false">IF($B49="",0,SUMIFS(Ingresos!$V$6:$V$1505,ING_COD,$B49,ING_CLASE,"ORD",ING_COMP,"Sí"))</f>
        <v>35000</v>
      </c>
      <c r="I49" s="19" t="n">
        <f aca="false">IF($B49="",0,SUMIFS(Ingresos!$V$6:$V$1505,ING_COD,$B49,ING_CLASE,"GRA"))</f>
        <v>0</v>
      </c>
      <c r="J49" s="19" t="n">
        <f aca="false">IF($B49="",0,SUMIFS(Ingresos!$V$6:$V$1505,ING_COD,$B49,ING_CLASE,"BON"))</f>
        <v>0</v>
      </c>
      <c r="K49" s="19" t="n">
        <f aca="false">IF($B49="",0,SUMIFS(Ingresos!$V$6:$V$1505,ING_COD,$B49,ING_CLASE,"EXT"))</f>
        <v>0</v>
      </c>
      <c r="L49" s="19" t="n">
        <f aca="false">IF($B49="",0,SUMIFS(Ingresos!$V$6:$V$1505,ING_COD,$B49,ING_CLASE,"OTO"))</f>
        <v>0</v>
      </c>
      <c r="M49" s="19" t="n">
        <f aca="false">IF($B49="",0,SUMIFS(Ingresos!$V$6:$V$1505,ING_COD,$B49,ING_CLASE,"OTX"))</f>
        <v>0</v>
      </c>
      <c r="N49" s="19" t="n">
        <f aca="false">IF($B49="",0,SUMIFS(Ingresos!$V$6:$V$1505,ING_COD,$B49,ING_CLASE,"RETO"))</f>
        <v>0</v>
      </c>
      <c r="O49" s="19" t="n">
        <f aca="false">IF($B49="",0,SUMIFS(Ingresos!$V$6:$V$1505,ING_COD,$B49,ING_CLASE,"INA"))</f>
        <v>0</v>
      </c>
      <c r="P49" s="19" t="n">
        <f aca="false">G49+I49+J49+K49+L49+M49</f>
        <v>35000</v>
      </c>
      <c r="Q49" s="44" t="n">
        <f aca="false">IF($F49="Activo",5,IF($F49="Cese",1,0))</f>
        <v>5</v>
      </c>
      <c r="R49" s="19" t="n">
        <f aca="false">G49*Q49</f>
        <v>175000</v>
      </c>
      <c r="S49" s="19" t="n">
        <f aca="false">IF($F49="Activo",SUMIFS(I49:I53,$D49:$D53,"&lt;="&amp;Trabajadores!$N$9)+IF(PROY_BON="Sí",SUMIFS(J49:J53,$D49:$D53,"&lt;="&amp;Trabajadores!$N$9),0),IF($F49="Cese",I49+IF(PROY_BON="Sí",J49,0),0))</f>
        <v>38150</v>
      </c>
      <c r="T49" s="19" t="n">
        <f aca="false">IF(OR($F49&lt;&gt;"Activo",Trabajadores!$I$9="No"),0,IF(I53=0,H49*(1+IF(PROY_BON="Sí",Trabajadores!$P$9,0))*Trabajadores!$S$9/6*(Trabajadores!$N$9&gt;=12),0))</f>
        <v>0</v>
      </c>
      <c r="U49" s="19" t="n">
        <f aca="false">IF($F49="Activo",IF(Trabajadores!$J$9="Sí",L49*5,L49),IF($F49="Cese",L49,0))</f>
        <v>0</v>
      </c>
      <c r="V49" s="19" t="n">
        <f aca="false">IF(OR($F49="Activo",$F49="Cese"),M49,0)</f>
        <v>0</v>
      </c>
      <c r="W49" s="19" t="n">
        <f aca="false">IF(OR($F49="Activo",$F49="Cese"),SUM(P42:P48),0)</f>
        <v>333150</v>
      </c>
      <c r="X49" s="36" t="n">
        <f aca="false">IF(OR($F49="Activo",$F49="Cese"),R49+S49+T49+U49+V49+W49,0)</f>
        <v>546300</v>
      </c>
      <c r="Y49" s="19" t="n">
        <f aca="false">IF(OR($F49="Activo",$F49="Cese"),DED_FIJA,0)</f>
        <v>38500</v>
      </c>
      <c r="Z49" s="36" t="n">
        <f aca="false">MAX(0,X49-Y49)</f>
        <v>507800</v>
      </c>
      <c r="AA49" s="19" t="n">
        <f aca="false">IF(Z49=0,0,MAX(0,MIN(Z49,Parámetros!$G$19)-Parámetros!$F$19)*Parámetros!$E$19)</f>
        <v>2200</v>
      </c>
      <c r="AB49" s="19" t="n">
        <f aca="false">IF(Z49=0,0,MAX(0,MIN(Z49,Parámetros!$G$20)-Parámetros!$F$20)*Parámetros!$E$20)</f>
        <v>11550</v>
      </c>
      <c r="AC49" s="19" t="n">
        <f aca="false">IF(Z49=0,0,MAX(0,MIN(Z49,Parámetros!$G$21)-Parámetros!$F$21)*Parámetros!$E$21)</f>
        <v>14025</v>
      </c>
      <c r="AD49" s="19" t="n">
        <f aca="false">IF(Z49=0,0,MAX(0,MIN(Z49,Parámetros!$G$22)-Parámetros!$F$22)*Parámetros!$E$22)</f>
        <v>11000</v>
      </c>
      <c r="AE49" s="19" t="n">
        <f aca="false">IF(Z49=0,0,MAX(0,MIN(Z49,Parámetros!$G$23)-Parámetros!$F$23)*Parámetros!$E$23)</f>
        <v>78090</v>
      </c>
      <c r="AF49" s="36" t="n">
        <f aca="false">SUM(AA49:AE49)</f>
        <v>116865</v>
      </c>
      <c r="AG49" s="45" t="n">
        <f aca="false">IF(AM49&lt;=0,"-",INDEX(TR_TASA,MATCH(AM49,TR_DESDE,1)))</f>
        <v>0.3</v>
      </c>
      <c r="AH49" s="44" t="n">
        <f aca="false">IF($F49="Cese",1,IF($F49="Activo",INDEX(DIV_N,8),0))</f>
        <v>5</v>
      </c>
      <c r="AI49" s="44" t="n">
        <f aca="false">IF($F49="Cese",7,IF($F49="Activo",INDEX(DIV_HASTA,8),0))</f>
        <v>7</v>
      </c>
      <c r="AJ49" s="19" t="n">
        <f aca="false">IF(OR($F49="Activo",$F49="Cese"),SUMIFS(AV42:AV48,D42:D48,"&lt;="&amp;AI49),0)</f>
        <v>75260.82</v>
      </c>
      <c r="AK49" s="19" t="n">
        <f aca="false">IF(OR($F49="Activo",$F49="Cese"),MAX(0,(AF49-AJ49)/AH49),0)</f>
        <v>8320.836</v>
      </c>
      <c r="AL49" s="19" t="n">
        <f aca="false">IF(OR($F49="Activo",$F49="Cese"),K49+IF(PROY_BON="Sí",0,J49),0)</f>
        <v>0</v>
      </c>
      <c r="AM49" s="19" t="n">
        <f aca="false">IF(AL49&gt;0,MAX(0,X49+AL49-Y49),Z49)</f>
        <v>507800</v>
      </c>
      <c r="AN49" s="19" t="n">
        <f aca="false">SUMPRODUCT((AM49&gt;TR_DESDE)*(AM49-TR_DESDE)*TR_INC)</f>
        <v>116865</v>
      </c>
      <c r="AO49" s="19" t="n">
        <f aca="false">IF(AL49&gt;0,MAX(0,AN49-IF($F49="Cese",MAX(AF49,AJ49),AF49)),0)</f>
        <v>0</v>
      </c>
      <c r="AP49" s="46" t="n">
        <f aca="false">IF(OR($F49="Activo",$F49="Cese"),ROUND(AK49+AO49,2),0)</f>
        <v>8320.84</v>
      </c>
      <c r="AQ49" s="19" t="n">
        <f aca="false">IF($F49="Cese",MAX(0,AJ49-AN49),0)</f>
        <v>0</v>
      </c>
      <c r="AR49" s="19" t="n">
        <f aca="false">IF($B49="","",IF(COUNTIFS(RP_COD,$B49,'Retenciones Planilla'!$J$6:$J$105,"&lt;&gt;")=0,"",SUMIFS('Retenciones Planilla'!$J$6:$J$105,RP_COD,$B49)))</f>
        <v>8320.84</v>
      </c>
      <c r="AS49" s="19" t="n">
        <f aca="false">IF(AR49="","",AR49-AP49)</f>
        <v>0</v>
      </c>
      <c r="AT49" s="23" t="str">
        <f aca="false">IF($B49="","",IF(NOT(OR($F49="Activo",$F49="Cese")),IF(N(AR49)=0,"—","Revisar: sin vínculo"),IF(AR49="",IF(AP49=0,"No corresponde","Sin dato planilla"),IF(ABS(AS49)&lt;=TOL,"OK",IF(AS49&gt;0,"Retuvo de más","Retuvo de menos")))))</f>
        <v>OK</v>
      </c>
      <c r="AU49" s="19" t="n">
        <f aca="false">IF(AND(BASE_RET="Planilla (si existe)",AR49&lt;&gt;""),AR49,AP49)</f>
        <v>8320.84</v>
      </c>
      <c r="AV49" s="19" t="n">
        <f aca="false">AU49+N49</f>
        <v>8320.84</v>
      </c>
    </row>
    <row r="50" customFormat="false" ht="15" hidden="false" customHeight="false" outlineLevel="0" collapsed="false">
      <c r="A50" s="43" t="n">
        <v>4</v>
      </c>
      <c r="B50" s="35" t="str">
        <f aca="false">IF(Trabajadores!$B$9="","",Trabajadores!$B$9)</f>
        <v>EJ-004</v>
      </c>
      <c r="C50" s="35" t="str">
        <f aca="false">IF($B50="","",Trabajadores!$D$9)</f>
        <v>SALAZAR VEGA, CARLOS (EJEMPLO)</v>
      </c>
      <c r="D50" s="43" t="n">
        <v>9</v>
      </c>
      <c r="E50" s="23" t="s">
        <v>306</v>
      </c>
      <c r="F50" s="23" t="str">
        <f aca="false">IF($B50="","",IF(OR(9&lt;Trabajadores!$M$9,9&gt;Trabajadores!$N$9),"No vinculado",IF(AND(9=Trabajadores!$N$9,Trabajadores!$O$9="Sí"),"Cese","Activo")))</f>
        <v>Activo</v>
      </c>
      <c r="G50" s="19" t="n">
        <f aca="false">IF($B50="",0,SUMIFS(Ingresos!$W$6:$W$1505,ING_COD,$B50,ING_CLASE,"ORD"))</f>
        <v>35000</v>
      </c>
      <c r="H50" s="19" t="n">
        <f aca="false">IF($B50="",0,SUMIFS(Ingresos!$W$6:$W$1505,ING_COD,$B50,ING_CLASE,"ORD",ING_COMP,"Sí"))</f>
        <v>35000</v>
      </c>
      <c r="I50" s="19" t="n">
        <f aca="false">IF($B50="",0,SUMIFS(Ingresos!$W$6:$W$1505,ING_COD,$B50,ING_CLASE,"GRA"))</f>
        <v>0</v>
      </c>
      <c r="J50" s="19" t="n">
        <f aca="false">IF($B50="",0,SUMIFS(Ingresos!$W$6:$W$1505,ING_COD,$B50,ING_CLASE,"BON"))</f>
        <v>0</v>
      </c>
      <c r="K50" s="19" t="n">
        <f aca="false">IF($B50="",0,SUMIFS(Ingresos!$W$6:$W$1505,ING_COD,$B50,ING_CLASE,"EXT"))</f>
        <v>0</v>
      </c>
      <c r="L50" s="19" t="n">
        <f aca="false">IF($B50="",0,SUMIFS(Ingresos!$W$6:$W$1505,ING_COD,$B50,ING_CLASE,"OTO"))</f>
        <v>0</v>
      </c>
      <c r="M50" s="19" t="n">
        <f aca="false">IF($B50="",0,SUMIFS(Ingresos!$W$6:$W$1505,ING_COD,$B50,ING_CLASE,"OTX"))</f>
        <v>0</v>
      </c>
      <c r="N50" s="19" t="n">
        <f aca="false">IF($B50="",0,SUMIFS(Ingresos!$W$6:$W$1505,ING_COD,$B50,ING_CLASE,"RETO"))</f>
        <v>0</v>
      </c>
      <c r="O50" s="19" t="n">
        <f aca="false">IF($B50="",0,SUMIFS(Ingresos!$W$6:$W$1505,ING_COD,$B50,ING_CLASE,"INA"))</f>
        <v>0</v>
      </c>
      <c r="P50" s="19" t="n">
        <f aca="false">G50+I50+J50+K50+L50+M50</f>
        <v>35000</v>
      </c>
      <c r="Q50" s="44" t="n">
        <f aca="false">IF($F50="Activo",4,IF($F50="Cese",1,0))</f>
        <v>4</v>
      </c>
      <c r="R50" s="19" t="n">
        <f aca="false">G50*Q50</f>
        <v>140000</v>
      </c>
      <c r="S50" s="19" t="n">
        <f aca="false">IF($F50="Activo",SUMIFS(I50:I53,$D50:$D53,"&lt;="&amp;Trabajadores!$N$9)+IF(PROY_BON="Sí",SUMIFS(J50:J53,$D50:$D53,"&lt;="&amp;Trabajadores!$N$9),0),IF($F50="Cese",I50+IF(PROY_BON="Sí",J50,0),0))</f>
        <v>38150</v>
      </c>
      <c r="T50" s="19" t="n">
        <f aca="false">IF(OR($F50&lt;&gt;"Activo",Trabajadores!$I$9="No"),0,IF(I53=0,H50*(1+IF(PROY_BON="Sí",Trabajadores!$P$9,0))*Trabajadores!$S$9/6*(Trabajadores!$N$9&gt;=12),0))</f>
        <v>0</v>
      </c>
      <c r="U50" s="19" t="n">
        <f aca="false">IF($F50="Activo",IF(Trabajadores!$J$9="Sí",L50*4,L50),IF($F50="Cese",L50,0))</f>
        <v>0</v>
      </c>
      <c r="V50" s="19" t="n">
        <f aca="false">IF(OR($F50="Activo",$F50="Cese"),M50,0)</f>
        <v>0</v>
      </c>
      <c r="W50" s="19" t="n">
        <f aca="false">IF(OR($F50="Activo",$F50="Cese"),SUM(P42:P49),0)</f>
        <v>368150</v>
      </c>
      <c r="X50" s="36" t="n">
        <f aca="false">IF(OR($F50="Activo",$F50="Cese"),R50+S50+T50+U50+V50+W50,0)</f>
        <v>546300</v>
      </c>
      <c r="Y50" s="19" t="n">
        <f aca="false">IF(OR($F50="Activo",$F50="Cese"),DED_FIJA,0)</f>
        <v>38500</v>
      </c>
      <c r="Z50" s="36" t="n">
        <f aca="false">MAX(0,X50-Y50)</f>
        <v>507800</v>
      </c>
      <c r="AA50" s="19" t="n">
        <f aca="false">IF(Z50=0,0,MAX(0,MIN(Z50,Parámetros!$G$19)-Parámetros!$F$19)*Parámetros!$E$19)</f>
        <v>2200</v>
      </c>
      <c r="AB50" s="19" t="n">
        <f aca="false">IF(Z50=0,0,MAX(0,MIN(Z50,Parámetros!$G$20)-Parámetros!$F$20)*Parámetros!$E$20)</f>
        <v>11550</v>
      </c>
      <c r="AC50" s="19" t="n">
        <f aca="false">IF(Z50=0,0,MAX(0,MIN(Z50,Parámetros!$G$21)-Parámetros!$F$21)*Parámetros!$E$21)</f>
        <v>14025</v>
      </c>
      <c r="AD50" s="19" t="n">
        <f aca="false">IF(Z50=0,0,MAX(0,MIN(Z50,Parámetros!$G$22)-Parámetros!$F$22)*Parámetros!$E$22)</f>
        <v>11000</v>
      </c>
      <c r="AE50" s="19" t="n">
        <f aca="false">IF(Z50=0,0,MAX(0,MIN(Z50,Parámetros!$G$23)-Parámetros!$F$23)*Parámetros!$E$23)</f>
        <v>78090</v>
      </c>
      <c r="AF50" s="36" t="n">
        <f aca="false">SUM(AA50:AE50)</f>
        <v>116865</v>
      </c>
      <c r="AG50" s="45" t="n">
        <f aca="false">IF(AM50&lt;=0,"-",INDEX(TR_TASA,MATCH(AM50,TR_DESDE,1)))</f>
        <v>0.3</v>
      </c>
      <c r="AH50" s="44" t="n">
        <f aca="false">IF($F50="Cese",1,IF($F50="Activo",INDEX(DIV_N,9),0))</f>
        <v>4</v>
      </c>
      <c r="AI50" s="44" t="n">
        <f aca="false">IF($F50="Cese",8,IF($F50="Activo",INDEX(DIV_HASTA,9),0))</f>
        <v>8</v>
      </c>
      <c r="AJ50" s="19" t="n">
        <f aca="false">IF(OR($F50="Activo",$F50="Cese"),SUMIFS(AV42:AV49,D42:D49,"&lt;="&amp;AI50),0)</f>
        <v>83581.66</v>
      </c>
      <c r="AK50" s="19" t="n">
        <f aca="false">IF(OR($F50="Activo",$F50="Cese"),MAX(0,(AF50-AJ50)/AH50),0)</f>
        <v>8320.835</v>
      </c>
      <c r="AL50" s="19" t="n">
        <f aca="false">IF(OR($F50="Activo",$F50="Cese"),K50+IF(PROY_BON="Sí",0,J50),0)</f>
        <v>0</v>
      </c>
      <c r="AM50" s="19" t="n">
        <f aca="false">IF(AL50&gt;0,MAX(0,X50+AL50-Y50),Z50)</f>
        <v>507800</v>
      </c>
      <c r="AN50" s="19" t="n">
        <f aca="false">SUMPRODUCT((AM50&gt;TR_DESDE)*(AM50-TR_DESDE)*TR_INC)</f>
        <v>116865</v>
      </c>
      <c r="AO50" s="19" t="n">
        <f aca="false">IF(AL50&gt;0,MAX(0,AN50-IF($F50="Cese",MAX(AF50,AJ50),AF50)),0)</f>
        <v>0</v>
      </c>
      <c r="AP50" s="46" t="n">
        <f aca="false">IF(OR($F50="Activo",$F50="Cese"),ROUND(AK50+AO50,2),0)</f>
        <v>8320.84</v>
      </c>
      <c r="AQ50" s="19" t="n">
        <f aca="false">IF($F50="Cese",MAX(0,AJ50-AN50),0)</f>
        <v>0</v>
      </c>
      <c r="AR50" s="19" t="n">
        <f aca="false">IF($B50="","",IF(COUNTIFS(RP_COD,$B50,'Retenciones Planilla'!$K$6:$K$105,"&lt;&gt;")=0,"",SUMIFS('Retenciones Planilla'!$K$6:$K$105,RP_COD,$B50)))</f>
        <v>8320.84</v>
      </c>
      <c r="AS50" s="19" t="n">
        <f aca="false">IF(AR50="","",AR50-AP50)</f>
        <v>0</v>
      </c>
      <c r="AT50" s="23" t="str">
        <f aca="false">IF($B50="","",IF(NOT(OR($F50="Activo",$F50="Cese")),IF(N(AR50)=0,"—","Revisar: sin vínculo"),IF(AR50="",IF(AP50=0,"No corresponde","Sin dato planilla"),IF(ABS(AS50)&lt;=TOL,"OK",IF(AS50&gt;0,"Retuvo de más","Retuvo de menos")))))</f>
        <v>OK</v>
      </c>
      <c r="AU50" s="19" t="n">
        <f aca="false">IF(AND(BASE_RET="Planilla (si existe)",AR50&lt;&gt;""),AR50,AP50)</f>
        <v>8320.84</v>
      </c>
      <c r="AV50" s="19" t="n">
        <f aca="false">AU50+N50</f>
        <v>8320.84</v>
      </c>
    </row>
    <row r="51" customFormat="false" ht="15" hidden="false" customHeight="false" outlineLevel="0" collapsed="false">
      <c r="A51" s="43" t="n">
        <v>4</v>
      </c>
      <c r="B51" s="35" t="str">
        <f aca="false">IF(Trabajadores!$B$9="","",Trabajadores!$B$9)</f>
        <v>EJ-004</v>
      </c>
      <c r="C51" s="35" t="str">
        <f aca="false">IF($B51="","",Trabajadores!$D$9)</f>
        <v>SALAZAR VEGA, CARLOS (EJEMPLO)</v>
      </c>
      <c r="D51" s="43" t="n">
        <v>10</v>
      </c>
      <c r="E51" s="23" t="s">
        <v>307</v>
      </c>
      <c r="F51" s="23" t="str">
        <f aca="false">IF($B51="","",IF(OR(10&lt;Trabajadores!$M$9,10&gt;Trabajadores!$N$9),"No vinculado",IF(AND(10=Trabajadores!$N$9,Trabajadores!$O$9="Sí"),"Cese","Activo")))</f>
        <v>Activo</v>
      </c>
      <c r="G51" s="19" t="n">
        <f aca="false">IF($B51="",0,SUMIFS(Ingresos!$X$6:$X$1505,ING_COD,$B51,ING_CLASE,"ORD"))</f>
        <v>35000</v>
      </c>
      <c r="H51" s="19" t="n">
        <f aca="false">IF($B51="",0,SUMIFS(Ingresos!$X$6:$X$1505,ING_COD,$B51,ING_CLASE,"ORD",ING_COMP,"Sí"))</f>
        <v>35000</v>
      </c>
      <c r="I51" s="19" t="n">
        <f aca="false">IF($B51="",0,SUMIFS(Ingresos!$X$6:$X$1505,ING_COD,$B51,ING_CLASE,"GRA"))</f>
        <v>0</v>
      </c>
      <c r="J51" s="19" t="n">
        <f aca="false">IF($B51="",0,SUMIFS(Ingresos!$X$6:$X$1505,ING_COD,$B51,ING_CLASE,"BON"))</f>
        <v>0</v>
      </c>
      <c r="K51" s="19" t="n">
        <f aca="false">IF($B51="",0,SUMIFS(Ingresos!$X$6:$X$1505,ING_COD,$B51,ING_CLASE,"EXT"))</f>
        <v>4000</v>
      </c>
      <c r="L51" s="19" t="n">
        <f aca="false">IF($B51="",0,SUMIFS(Ingresos!$X$6:$X$1505,ING_COD,$B51,ING_CLASE,"OTO"))</f>
        <v>0</v>
      </c>
      <c r="M51" s="19" t="n">
        <f aca="false">IF($B51="",0,SUMIFS(Ingresos!$X$6:$X$1505,ING_COD,$B51,ING_CLASE,"OTX"))</f>
        <v>0</v>
      </c>
      <c r="N51" s="19" t="n">
        <f aca="false">IF($B51="",0,SUMIFS(Ingresos!$X$6:$X$1505,ING_COD,$B51,ING_CLASE,"RETO"))</f>
        <v>0</v>
      </c>
      <c r="O51" s="19" t="n">
        <f aca="false">IF($B51="",0,SUMIFS(Ingresos!$X$6:$X$1505,ING_COD,$B51,ING_CLASE,"INA"))</f>
        <v>0</v>
      </c>
      <c r="P51" s="19" t="n">
        <f aca="false">G51+I51+J51+K51+L51+M51</f>
        <v>39000</v>
      </c>
      <c r="Q51" s="44" t="n">
        <f aca="false">IF($F51="Activo",3,IF($F51="Cese",1,0))</f>
        <v>3</v>
      </c>
      <c r="R51" s="19" t="n">
        <f aca="false">G51*Q51</f>
        <v>105000</v>
      </c>
      <c r="S51" s="19" t="n">
        <f aca="false">IF($F51="Activo",SUMIFS(I51:I53,$D51:$D53,"&lt;="&amp;Trabajadores!$N$9)+IF(PROY_BON="Sí",SUMIFS(J51:J53,$D51:$D53,"&lt;="&amp;Trabajadores!$N$9),0),IF($F51="Cese",I51+IF(PROY_BON="Sí",J51,0),0))</f>
        <v>38150</v>
      </c>
      <c r="T51" s="19" t="n">
        <f aca="false">IF(OR($F51&lt;&gt;"Activo",Trabajadores!$I$9="No"),0,IF(I53=0,H51*(1+IF(PROY_BON="Sí",Trabajadores!$P$9,0))*Trabajadores!$S$9/6*(Trabajadores!$N$9&gt;=12),0))</f>
        <v>0</v>
      </c>
      <c r="U51" s="19" t="n">
        <f aca="false">IF($F51="Activo",IF(Trabajadores!$J$9="Sí",L51*3,L51),IF($F51="Cese",L51,0))</f>
        <v>0</v>
      </c>
      <c r="V51" s="19" t="n">
        <f aca="false">IF(OR($F51="Activo",$F51="Cese"),M51,0)</f>
        <v>0</v>
      </c>
      <c r="W51" s="19" t="n">
        <f aca="false">IF(OR($F51="Activo",$F51="Cese"),SUM(P42:P50),0)</f>
        <v>403150</v>
      </c>
      <c r="X51" s="36" t="n">
        <f aca="false">IF(OR($F51="Activo",$F51="Cese"),R51+S51+T51+U51+V51+W51,0)</f>
        <v>546300</v>
      </c>
      <c r="Y51" s="19" t="n">
        <f aca="false">IF(OR($F51="Activo",$F51="Cese"),DED_FIJA,0)</f>
        <v>38500</v>
      </c>
      <c r="Z51" s="36" t="n">
        <f aca="false">MAX(0,X51-Y51)</f>
        <v>507800</v>
      </c>
      <c r="AA51" s="19" t="n">
        <f aca="false">IF(Z51=0,0,MAX(0,MIN(Z51,Parámetros!$G$19)-Parámetros!$F$19)*Parámetros!$E$19)</f>
        <v>2200</v>
      </c>
      <c r="AB51" s="19" t="n">
        <f aca="false">IF(Z51=0,0,MAX(0,MIN(Z51,Parámetros!$G$20)-Parámetros!$F$20)*Parámetros!$E$20)</f>
        <v>11550</v>
      </c>
      <c r="AC51" s="19" t="n">
        <f aca="false">IF(Z51=0,0,MAX(0,MIN(Z51,Parámetros!$G$21)-Parámetros!$F$21)*Parámetros!$E$21)</f>
        <v>14025</v>
      </c>
      <c r="AD51" s="19" t="n">
        <f aca="false">IF(Z51=0,0,MAX(0,MIN(Z51,Parámetros!$G$22)-Parámetros!$F$22)*Parámetros!$E$22)</f>
        <v>11000</v>
      </c>
      <c r="AE51" s="19" t="n">
        <f aca="false">IF(Z51=0,0,MAX(0,MIN(Z51,Parámetros!$G$23)-Parámetros!$F$23)*Parámetros!$E$23)</f>
        <v>78090</v>
      </c>
      <c r="AF51" s="36" t="n">
        <f aca="false">SUM(AA51:AE51)</f>
        <v>116865</v>
      </c>
      <c r="AG51" s="45" t="n">
        <f aca="false">IF(AM51&lt;=0,"-",INDEX(TR_TASA,MATCH(AM51,TR_DESDE,1)))</f>
        <v>0.3</v>
      </c>
      <c r="AH51" s="44" t="n">
        <f aca="false">IF($F51="Cese",1,IF($F51="Activo",INDEX(DIV_N,10),0))</f>
        <v>4</v>
      </c>
      <c r="AI51" s="44" t="n">
        <f aca="false">IF($F51="Cese",9,IF($F51="Activo",INDEX(DIV_HASTA,10),0))</f>
        <v>8</v>
      </c>
      <c r="AJ51" s="19" t="n">
        <f aca="false">IF(OR($F51="Activo",$F51="Cese"),SUMIFS(AV42:AV50,D42:D50,"&lt;="&amp;AI51),0)</f>
        <v>83581.66</v>
      </c>
      <c r="AK51" s="19" t="n">
        <f aca="false">IF(OR($F51="Activo",$F51="Cese"),MAX(0,(AF51-AJ51)/AH51),0)</f>
        <v>8320.835</v>
      </c>
      <c r="AL51" s="19" t="n">
        <f aca="false">IF(OR($F51="Activo",$F51="Cese"),K51+IF(PROY_BON="Sí",0,J51),0)</f>
        <v>4000</v>
      </c>
      <c r="AM51" s="19" t="n">
        <f aca="false">IF(AL51&gt;0,MAX(0,X51+AL51-Y51),Z51)</f>
        <v>511800</v>
      </c>
      <c r="AN51" s="19" t="n">
        <f aca="false">SUMPRODUCT((AM51&gt;TR_DESDE)*(AM51-TR_DESDE)*TR_INC)</f>
        <v>118065</v>
      </c>
      <c r="AO51" s="19" t="n">
        <f aca="false">IF(AL51&gt;0,MAX(0,AN51-IF($F51="Cese",MAX(AF51,AJ51),AF51)),0)</f>
        <v>1200</v>
      </c>
      <c r="AP51" s="46" t="n">
        <f aca="false">IF(OR($F51="Activo",$F51="Cese"),ROUND(AK51+AO51,2),0)</f>
        <v>9520.84</v>
      </c>
      <c r="AQ51" s="19" t="n">
        <f aca="false">IF($F51="Cese",MAX(0,AJ51-AN51),0)</f>
        <v>0</v>
      </c>
      <c r="AR51" s="19" t="str">
        <f aca="false">IF($B51="","",IF(COUNTIFS(RP_COD,$B51,'Retenciones Planilla'!$L$6:$L$105,"&lt;&gt;")=0,"",SUMIFS('Retenciones Planilla'!$L$6:$L$105,RP_COD,$B51)))</f>
        <v/>
      </c>
      <c r="AS51" s="19" t="str">
        <f aca="false">IF(AR51="","",AR51-AP51)</f>
        <v/>
      </c>
      <c r="AT51" s="23" t="str">
        <f aca="false">IF($B51="","",IF(NOT(OR($F51="Activo",$F51="Cese")),IF(N(AR51)=0,"—","Revisar: sin vínculo"),IF(AR51="",IF(AP51=0,"No corresponde","Sin dato planilla"),IF(ABS(AS51)&lt;=TOL,"OK",IF(AS51&gt;0,"Retuvo de más","Retuvo de menos")))))</f>
        <v>Sin dato planilla</v>
      </c>
      <c r="AU51" s="19" t="n">
        <f aca="false">IF(AND(BASE_RET="Planilla (si existe)",AR51&lt;&gt;""),AR51,AP51)</f>
        <v>9520.84</v>
      </c>
      <c r="AV51" s="19" t="n">
        <f aca="false">AU51+N51</f>
        <v>9520.84</v>
      </c>
    </row>
    <row r="52" customFormat="false" ht="15" hidden="false" customHeight="false" outlineLevel="0" collapsed="false">
      <c r="A52" s="43" t="n">
        <v>4</v>
      </c>
      <c r="B52" s="35" t="str">
        <f aca="false">IF(Trabajadores!$B$9="","",Trabajadores!$B$9)</f>
        <v>EJ-004</v>
      </c>
      <c r="C52" s="35" t="str">
        <f aca="false">IF($B52="","",Trabajadores!$D$9)</f>
        <v>SALAZAR VEGA, CARLOS (EJEMPLO)</v>
      </c>
      <c r="D52" s="43" t="n">
        <v>11</v>
      </c>
      <c r="E52" s="23" t="s">
        <v>308</v>
      </c>
      <c r="F52" s="23" t="str">
        <f aca="false">IF($B52="","",IF(OR(11&lt;Trabajadores!$M$9,11&gt;Trabajadores!$N$9),"No vinculado",IF(AND(11=Trabajadores!$N$9,Trabajadores!$O$9="Sí"),"Cese","Activo")))</f>
        <v>Activo</v>
      </c>
      <c r="G52" s="19" t="n">
        <f aca="false">IF($B52="",0,SUMIFS(Ingresos!$Y$6:$Y$1505,ING_COD,$B52,ING_CLASE,"ORD"))</f>
        <v>35000</v>
      </c>
      <c r="H52" s="19" t="n">
        <f aca="false">IF($B52="",0,SUMIFS(Ingresos!$Y$6:$Y$1505,ING_COD,$B52,ING_CLASE,"ORD",ING_COMP,"Sí"))</f>
        <v>35000</v>
      </c>
      <c r="I52" s="19" t="n">
        <f aca="false">IF($B52="",0,SUMIFS(Ingresos!$Y$6:$Y$1505,ING_COD,$B52,ING_CLASE,"GRA"))</f>
        <v>0</v>
      </c>
      <c r="J52" s="19" t="n">
        <f aca="false">IF($B52="",0,SUMIFS(Ingresos!$Y$6:$Y$1505,ING_COD,$B52,ING_CLASE,"BON"))</f>
        <v>0</v>
      </c>
      <c r="K52" s="19" t="n">
        <f aca="false">IF($B52="",0,SUMIFS(Ingresos!$Y$6:$Y$1505,ING_COD,$B52,ING_CLASE,"EXT"))</f>
        <v>0</v>
      </c>
      <c r="L52" s="19" t="n">
        <f aca="false">IF($B52="",0,SUMIFS(Ingresos!$Y$6:$Y$1505,ING_COD,$B52,ING_CLASE,"OTO"))</f>
        <v>0</v>
      </c>
      <c r="M52" s="19" t="n">
        <f aca="false">IF($B52="",0,SUMIFS(Ingresos!$Y$6:$Y$1505,ING_COD,$B52,ING_CLASE,"OTX"))</f>
        <v>0</v>
      </c>
      <c r="N52" s="19" t="n">
        <f aca="false">IF($B52="",0,SUMIFS(Ingresos!$Y$6:$Y$1505,ING_COD,$B52,ING_CLASE,"RETO"))</f>
        <v>0</v>
      </c>
      <c r="O52" s="19" t="n">
        <f aca="false">IF($B52="",0,SUMIFS(Ingresos!$Y$6:$Y$1505,ING_COD,$B52,ING_CLASE,"INA"))</f>
        <v>0</v>
      </c>
      <c r="P52" s="19" t="n">
        <f aca="false">G52+I52+J52+K52+L52+M52</f>
        <v>35000</v>
      </c>
      <c r="Q52" s="44" t="n">
        <f aca="false">IF($F52="Activo",2,IF($F52="Cese",1,0))</f>
        <v>2</v>
      </c>
      <c r="R52" s="19" t="n">
        <f aca="false">G52*Q52</f>
        <v>70000</v>
      </c>
      <c r="S52" s="19" t="n">
        <f aca="false">IF($F52="Activo",SUMIFS(I52:I53,$D52:$D53,"&lt;="&amp;Trabajadores!$N$9)+IF(PROY_BON="Sí",SUMIFS(J52:J53,$D52:$D53,"&lt;="&amp;Trabajadores!$N$9),0),IF($F52="Cese",I52+IF(PROY_BON="Sí",J52,0),0))</f>
        <v>38150</v>
      </c>
      <c r="T52" s="19" t="n">
        <f aca="false">IF(OR($F52&lt;&gt;"Activo",Trabajadores!$I$9="No"),0,IF(I53=0,H52*(1+IF(PROY_BON="Sí",Trabajadores!$P$9,0))*Trabajadores!$S$9/6*(Trabajadores!$N$9&gt;=12),0))</f>
        <v>0</v>
      </c>
      <c r="U52" s="19" t="n">
        <f aca="false">IF($F52="Activo",IF(Trabajadores!$J$9="Sí",L52*2,L52),IF($F52="Cese",L52,0))</f>
        <v>0</v>
      </c>
      <c r="V52" s="19" t="n">
        <f aca="false">IF(OR($F52="Activo",$F52="Cese"),M52,0)</f>
        <v>0</v>
      </c>
      <c r="W52" s="19" t="n">
        <f aca="false">IF(OR($F52="Activo",$F52="Cese"),SUM(P42:P51),0)</f>
        <v>442150</v>
      </c>
      <c r="X52" s="36" t="n">
        <f aca="false">IF(OR($F52="Activo",$F52="Cese"),R52+S52+T52+U52+V52+W52,0)</f>
        <v>550300</v>
      </c>
      <c r="Y52" s="19" t="n">
        <f aca="false">IF(OR($F52="Activo",$F52="Cese"),DED_FIJA,0)</f>
        <v>38500</v>
      </c>
      <c r="Z52" s="36" t="n">
        <f aca="false">MAX(0,X52-Y52)</f>
        <v>511800</v>
      </c>
      <c r="AA52" s="19" t="n">
        <f aca="false">IF(Z52=0,0,MAX(0,MIN(Z52,Parámetros!$G$19)-Parámetros!$F$19)*Parámetros!$E$19)</f>
        <v>2200</v>
      </c>
      <c r="AB52" s="19" t="n">
        <f aca="false">IF(Z52=0,0,MAX(0,MIN(Z52,Parámetros!$G$20)-Parámetros!$F$20)*Parámetros!$E$20)</f>
        <v>11550</v>
      </c>
      <c r="AC52" s="19" t="n">
        <f aca="false">IF(Z52=0,0,MAX(0,MIN(Z52,Parámetros!$G$21)-Parámetros!$F$21)*Parámetros!$E$21)</f>
        <v>14025</v>
      </c>
      <c r="AD52" s="19" t="n">
        <f aca="false">IF(Z52=0,0,MAX(0,MIN(Z52,Parámetros!$G$22)-Parámetros!$F$22)*Parámetros!$E$22)</f>
        <v>11000</v>
      </c>
      <c r="AE52" s="19" t="n">
        <f aca="false">IF(Z52=0,0,MAX(0,MIN(Z52,Parámetros!$G$23)-Parámetros!$F$23)*Parámetros!$E$23)</f>
        <v>79290</v>
      </c>
      <c r="AF52" s="36" t="n">
        <f aca="false">SUM(AA52:AE52)</f>
        <v>118065</v>
      </c>
      <c r="AG52" s="45" t="n">
        <f aca="false">IF(AM52&lt;=0,"-",INDEX(TR_TASA,MATCH(AM52,TR_DESDE,1)))</f>
        <v>0.3</v>
      </c>
      <c r="AH52" s="44" t="n">
        <f aca="false">IF($F52="Cese",1,IF($F52="Activo",INDEX(DIV_N,11),0))</f>
        <v>4</v>
      </c>
      <c r="AI52" s="44" t="n">
        <f aca="false">IF($F52="Cese",10,IF($F52="Activo",INDEX(DIV_HASTA,11),0))</f>
        <v>8</v>
      </c>
      <c r="AJ52" s="19" t="n">
        <f aca="false">IF(OR($F52="Activo",$F52="Cese"),SUMIFS(AV42:AV51,D42:D51,"&lt;="&amp;AI52),0)</f>
        <v>83581.66</v>
      </c>
      <c r="AK52" s="19" t="n">
        <f aca="false">IF(OR($F52="Activo",$F52="Cese"),MAX(0,(AF52-AJ52)/AH52),0)</f>
        <v>8620.835</v>
      </c>
      <c r="AL52" s="19" t="n">
        <f aca="false">IF(OR($F52="Activo",$F52="Cese"),K52+IF(PROY_BON="Sí",0,J52),0)</f>
        <v>0</v>
      </c>
      <c r="AM52" s="19" t="n">
        <f aca="false">IF(AL52&gt;0,MAX(0,X52+AL52-Y52),Z52)</f>
        <v>511800</v>
      </c>
      <c r="AN52" s="19" t="n">
        <f aca="false">SUMPRODUCT((AM52&gt;TR_DESDE)*(AM52-TR_DESDE)*TR_INC)</f>
        <v>118065</v>
      </c>
      <c r="AO52" s="19" t="n">
        <f aca="false">IF(AL52&gt;0,MAX(0,AN52-IF($F52="Cese",MAX(AF52,AJ52),AF52)),0)</f>
        <v>0</v>
      </c>
      <c r="AP52" s="46" t="n">
        <f aca="false">IF(OR($F52="Activo",$F52="Cese"),ROUND(AK52+AO52,2),0)</f>
        <v>8620.84</v>
      </c>
      <c r="AQ52" s="19" t="n">
        <f aca="false">IF($F52="Cese",MAX(0,AJ52-AN52),0)</f>
        <v>0</v>
      </c>
      <c r="AR52" s="19" t="str">
        <f aca="false">IF($B52="","",IF(COUNTIFS(RP_COD,$B52,'Retenciones Planilla'!$M$6:$M$105,"&lt;&gt;")=0,"",SUMIFS('Retenciones Planilla'!$M$6:$M$105,RP_COD,$B52)))</f>
        <v/>
      </c>
      <c r="AS52" s="19" t="str">
        <f aca="false">IF(AR52="","",AR52-AP52)</f>
        <v/>
      </c>
      <c r="AT52" s="23" t="str">
        <f aca="false">IF($B52="","",IF(NOT(OR($F52="Activo",$F52="Cese")),IF(N(AR52)=0,"—","Revisar: sin vínculo"),IF(AR52="",IF(AP52=0,"No corresponde","Sin dato planilla"),IF(ABS(AS52)&lt;=TOL,"OK",IF(AS52&gt;0,"Retuvo de más","Retuvo de menos")))))</f>
        <v>Sin dato planilla</v>
      </c>
      <c r="AU52" s="19" t="n">
        <f aca="false">IF(AND(BASE_RET="Planilla (si existe)",AR52&lt;&gt;""),AR52,AP52)</f>
        <v>8620.84</v>
      </c>
      <c r="AV52" s="19" t="n">
        <f aca="false">AU52+N52</f>
        <v>8620.84</v>
      </c>
    </row>
    <row r="53" customFormat="false" ht="15" hidden="false" customHeight="false" outlineLevel="0" collapsed="false">
      <c r="A53" s="43" t="n">
        <v>4</v>
      </c>
      <c r="B53" s="35" t="str">
        <f aca="false">IF(Trabajadores!$B$9="","",Trabajadores!$B$9)</f>
        <v>EJ-004</v>
      </c>
      <c r="C53" s="35" t="str">
        <f aca="false">IF($B53="","",Trabajadores!$D$9)</f>
        <v>SALAZAR VEGA, CARLOS (EJEMPLO)</v>
      </c>
      <c r="D53" s="43" t="n">
        <v>12</v>
      </c>
      <c r="E53" s="23" t="s">
        <v>309</v>
      </c>
      <c r="F53" s="23" t="str">
        <f aca="false">IF($B53="","",IF(OR(12&lt;Trabajadores!$M$9,12&gt;Trabajadores!$N$9),"No vinculado",IF(AND(12=Trabajadores!$N$9,Trabajadores!$O$9="Sí"),"Cese","Activo")))</f>
        <v>Activo</v>
      </c>
      <c r="G53" s="19" t="n">
        <f aca="false">IF($B53="",0,SUMIFS(Ingresos!$Z$6:$Z$1505,ING_COD,$B53,ING_CLASE,"ORD"))</f>
        <v>35000</v>
      </c>
      <c r="H53" s="19" t="n">
        <f aca="false">IF($B53="",0,SUMIFS(Ingresos!$Z$6:$Z$1505,ING_COD,$B53,ING_CLASE,"ORD",ING_COMP,"Sí"))</f>
        <v>35000</v>
      </c>
      <c r="I53" s="19" t="n">
        <f aca="false">IF($B53="",0,SUMIFS(Ingresos!$Z$6:$Z$1505,ING_COD,$B53,ING_CLASE,"GRA"))</f>
        <v>35000</v>
      </c>
      <c r="J53" s="19" t="n">
        <f aca="false">IF($B53="",0,SUMIFS(Ingresos!$Z$6:$Z$1505,ING_COD,$B53,ING_CLASE,"BON"))</f>
        <v>3150</v>
      </c>
      <c r="K53" s="19" t="n">
        <f aca="false">IF($B53="",0,SUMIFS(Ingresos!$Z$6:$Z$1505,ING_COD,$B53,ING_CLASE,"EXT"))</f>
        <v>0</v>
      </c>
      <c r="L53" s="19" t="n">
        <f aca="false">IF($B53="",0,SUMIFS(Ingresos!$Z$6:$Z$1505,ING_COD,$B53,ING_CLASE,"OTO"))</f>
        <v>0</v>
      </c>
      <c r="M53" s="19" t="n">
        <f aca="false">IF($B53="",0,SUMIFS(Ingresos!$Z$6:$Z$1505,ING_COD,$B53,ING_CLASE,"OTX"))</f>
        <v>0</v>
      </c>
      <c r="N53" s="19" t="n">
        <f aca="false">IF($B53="",0,SUMIFS(Ingresos!$Z$6:$Z$1505,ING_COD,$B53,ING_CLASE,"RETO"))</f>
        <v>0</v>
      </c>
      <c r="O53" s="19" t="n">
        <f aca="false">IF($B53="",0,SUMIFS(Ingresos!$Z$6:$Z$1505,ING_COD,$B53,ING_CLASE,"INA"))</f>
        <v>0</v>
      </c>
      <c r="P53" s="19" t="n">
        <f aca="false">G53+I53+J53+K53+L53+M53</f>
        <v>73150</v>
      </c>
      <c r="Q53" s="44" t="n">
        <f aca="false">IF($F53="Activo",1,IF($F53="Cese",1,0))</f>
        <v>1</v>
      </c>
      <c r="R53" s="19" t="n">
        <f aca="false">G53*Q53</f>
        <v>35000</v>
      </c>
      <c r="S53" s="19" t="n">
        <f aca="false">IF($F53="Activo",SUMIFS(I53:I53,$D53:$D53,"&lt;="&amp;Trabajadores!$N$9)+IF(PROY_BON="Sí",SUMIFS(J53:J53,$D53:$D53,"&lt;="&amp;Trabajadores!$N$9),0),IF($F53="Cese",I53+IF(PROY_BON="Sí",J53,0),0))</f>
        <v>38150</v>
      </c>
      <c r="T53" s="19" t="n">
        <f aca="false">0</f>
        <v>0</v>
      </c>
      <c r="U53" s="19" t="n">
        <f aca="false">IF($F53="Activo",IF(Trabajadores!$J$9="Sí",L53*1,L53),IF($F53="Cese",L53,0))</f>
        <v>0</v>
      </c>
      <c r="V53" s="19" t="n">
        <f aca="false">IF(OR($F53="Activo",$F53="Cese"),M53,0)</f>
        <v>0</v>
      </c>
      <c r="W53" s="19" t="n">
        <f aca="false">IF(OR($F53="Activo",$F53="Cese"),SUM(P42:P52),0)</f>
        <v>477150</v>
      </c>
      <c r="X53" s="36" t="n">
        <f aca="false">IF(OR($F53="Activo",$F53="Cese"),R53+S53+T53+U53+V53+W53,0)</f>
        <v>550300</v>
      </c>
      <c r="Y53" s="19" t="n">
        <f aca="false">IF(OR($F53="Activo",$F53="Cese"),DED_FIJA,0)</f>
        <v>38500</v>
      </c>
      <c r="Z53" s="36" t="n">
        <f aca="false">MAX(0,X53-Y53)</f>
        <v>511800</v>
      </c>
      <c r="AA53" s="19" t="n">
        <f aca="false">IF(Z53=0,0,MAX(0,MIN(Z53,Parámetros!$G$19)-Parámetros!$F$19)*Parámetros!$E$19)</f>
        <v>2200</v>
      </c>
      <c r="AB53" s="19" t="n">
        <f aca="false">IF(Z53=0,0,MAX(0,MIN(Z53,Parámetros!$G$20)-Parámetros!$F$20)*Parámetros!$E$20)</f>
        <v>11550</v>
      </c>
      <c r="AC53" s="19" t="n">
        <f aca="false">IF(Z53=0,0,MAX(0,MIN(Z53,Parámetros!$G$21)-Parámetros!$F$21)*Parámetros!$E$21)</f>
        <v>14025</v>
      </c>
      <c r="AD53" s="19" t="n">
        <f aca="false">IF(Z53=0,0,MAX(0,MIN(Z53,Parámetros!$G$22)-Parámetros!$F$22)*Parámetros!$E$22)</f>
        <v>11000</v>
      </c>
      <c r="AE53" s="19" t="n">
        <f aca="false">IF(Z53=0,0,MAX(0,MIN(Z53,Parámetros!$G$23)-Parámetros!$F$23)*Parámetros!$E$23)</f>
        <v>79290</v>
      </c>
      <c r="AF53" s="36" t="n">
        <f aca="false">SUM(AA53:AE53)</f>
        <v>118065</v>
      </c>
      <c r="AG53" s="45" t="n">
        <f aca="false">IF(AM53&lt;=0,"-",INDEX(TR_TASA,MATCH(AM53,TR_DESDE,1)))</f>
        <v>0.3</v>
      </c>
      <c r="AH53" s="44" t="n">
        <f aca="false">IF($F53="Cese",1,IF($F53="Activo",INDEX(DIV_N,12),0))</f>
        <v>1</v>
      </c>
      <c r="AI53" s="44" t="n">
        <f aca="false">IF($F53="Cese",11,IF($F53="Activo",INDEX(DIV_HASTA,12),0))</f>
        <v>11</v>
      </c>
      <c r="AJ53" s="19" t="n">
        <f aca="false">IF(OR($F53="Activo",$F53="Cese"),SUMIFS(AV42:AV52,D42:D52,"&lt;="&amp;AI53),0)</f>
        <v>110044.18</v>
      </c>
      <c r="AK53" s="19" t="n">
        <f aca="false">IF(OR($F53="Activo",$F53="Cese"),MAX(0,(AF53-AJ53)/AH53),0)</f>
        <v>8020.82000000001</v>
      </c>
      <c r="AL53" s="19" t="n">
        <f aca="false">IF(OR($F53="Activo",$F53="Cese"),K53+IF(PROY_BON="Sí",0,J53),0)</f>
        <v>0</v>
      </c>
      <c r="AM53" s="19" t="n">
        <f aca="false">IF(AL53&gt;0,MAX(0,X53+AL53-Y53),Z53)</f>
        <v>511800</v>
      </c>
      <c r="AN53" s="19" t="n">
        <f aca="false">SUMPRODUCT((AM53&gt;TR_DESDE)*(AM53-TR_DESDE)*TR_INC)</f>
        <v>118065</v>
      </c>
      <c r="AO53" s="19" t="n">
        <f aca="false">IF(AL53&gt;0,MAX(0,AN53-IF(TRUE(),MAX(AF53,AJ53),AF53)),0)</f>
        <v>0</v>
      </c>
      <c r="AP53" s="46" t="n">
        <f aca="false">IF(OR($F53="Activo",$F53="Cese"),ROUND(AK53+AO53,2),0)</f>
        <v>8020.82</v>
      </c>
      <c r="AQ53" s="19" t="n">
        <f aca="false">IF(OR($F53="Activo",$F53="Cese"),MAX(0,AJ53-AN53),0)</f>
        <v>0</v>
      </c>
      <c r="AR53" s="19" t="str">
        <f aca="false">IF($B53="","",IF(COUNTIFS(RP_COD,$B53,'Retenciones Planilla'!$N$6:$N$105,"&lt;&gt;")=0,"",SUMIFS('Retenciones Planilla'!$N$6:$N$105,RP_COD,$B53)))</f>
        <v/>
      </c>
      <c r="AS53" s="19" t="str">
        <f aca="false">IF(AR53="","",AR53-AP53)</f>
        <v/>
      </c>
      <c r="AT53" s="23" t="str">
        <f aca="false">IF($B53="","",IF(NOT(OR($F53="Activo",$F53="Cese")),IF(N(AR53)=0,"—","Revisar: sin vínculo"),IF(AR53="",IF(AP53=0,"No corresponde","Sin dato planilla"),IF(ABS(AS53)&lt;=TOL,"OK",IF(AS53&gt;0,"Retuvo de más","Retuvo de menos")))))</f>
        <v>Sin dato planilla</v>
      </c>
      <c r="AU53" s="19" t="n">
        <f aca="false">IF(AND(BASE_RET="Planilla (si existe)",AR53&lt;&gt;""),AR53,AP53)</f>
        <v>8020.82</v>
      </c>
      <c r="AV53" s="19" t="n">
        <f aca="false">AU53+N53</f>
        <v>8020.82</v>
      </c>
    </row>
    <row r="54" customFormat="false" ht="15" hidden="false" customHeight="false" outlineLevel="0" collapsed="false">
      <c r="A54" s="43" t="n">
        <v>5</v>
      </c>
      <c r="B54" s="35" t="str">
        <f aca="false">IF(Trabajadores!$B$10="","",Trabajadores!$B$10)</f>
        <v/>
      </c>
      <c r="C54" s="35" t="str">
        <f aca="false">IF($B54="","",Trabajadores!$D$10)</f>
        <v/>
      </c>
      <c r="D54" s="43" t="n">
        <v>1</v>
      </c>
      <c r="E54" s="23" t="s">
        <v>298</v>
      </c>
      <c r="F54" s="23" t="str">
        <f aca="false">IF($B54="","",IF(OR(1&lt;Trabajadores!$M$10,1&gt;Trabajadores!$N$10),"No vinculado",IF(AND(1=Trabajadores!$N$10,Trabajadores!$O$10="Sí"),"Cese","Activo")))</f>
        <v/>
      </c>
      <c r="G54" s="19" t="n">
        <f aca="false">IF($B54="",0,SUMIFS(Ingresos!$O$6:$O$1505,ING_COD,$B54,ING_CLASE,"ORD"))</f>
        <v>0</v>
      </c>
      <c r="H54" s="19" t="n">
        <f aca="false">IF($B54="",0,SUMIFS(Ingresos!$O$6:$O$1505,ING_COD,$B54,ING_CLASE,"ORD",ING_COMP,"Sí"))</f>
        <v>0</v>
      </c>
      <c r="I54" s="19" t="n">
        <f aca="false">IF($B54="",0,SUMIFS(Ingresos!$O$6:$O$1505,ING_COD,$B54,ING_CLASE,"GRA"))</f>
        <v>0</v>
      </c>
      <c r="J54" s="19" t="n">
        <f aca="false">IF($B54="",0,SUMIFS(Ingresos!$O$6:$O$1505,ING_COD,$B54,ING_CLASE,"BON"))</f>
        <v>0</v>
      </c>
      <c r="K54" s="19" t="n">
        <f aca="false">IF($B54="",0,SUMIFS(Ingresos!$O$6:$O$1505,ING_COD,$B54,ING_CLASE,"EXT"))</f>
        <v>0</v>
      </c>
      <c r="L54" s="19" t="n">
        <f aca="false">IF($B54="",0,SUMIFS(Ingresos!$O$6:$O$1505,ING_COD,$B54,ING_CLASE,"OTO"))</f>
        <v>0</v>
      </c>
      <c r="M54" s="19" t="n">
        <f aca="false">IF($B54="",0,SUMIFS(Ingresos!$O$6:$O$1505,ING_COD,$B54,ING_CLASE,"OTX"))</f>
        <v>0</v>
      </c>
      <c r="N54" s="19" t="n">
        <f aca="false">IF($B54="",0,SUMIFS(Ingresos!$O$6:$O$1505,ING_COD,$B54,ING_CLASE,"RETO"))</f>
        <v>0</v>
      </c>
      <c r="O54" s="19" t="n">
        <f aca="false">IF($B54="",0,SUMIFS(Ingresos!$O$6:$O$1505,ING_COD,$B54,ING_CLASE,"INA"))</f>
        <v>0</v>
      </c>
      <c r="P54" s="19" t="n">
        <f aca="false">G54+I54+J54+K54+L54+M54</f>
        <v>0</v>
      </c>
      <c r="Q54" s="44" t="n">
        <f aca="false">IF($F54="Activo",12,IF($F54="Cese",1,0))</f>
        <v>0</v>
      </c>
      <c r="R54" s="19" t="n">
        <f aca="false">G54*Q54</f>
        <v>0</v>
      </c>
      <c r="S54" s="19" t="n">
        <f aca="false">IF($F54="Activo",SUMIFS(I54:I65,$D54:$D65,"&lt;="&amp;Trabajadores!$N$10)+IF(PROY_BON="Sí",SUMIFS(J54:J65,$D54:$D65,"&lt;="&amp;Trabajadores!$N$10),0),IF($F54="Cese",I54+IF(PROY_BON="Sí",J54,0),0))</f>
        <v>0</v>
      </c>
      <c r="T54" s="19" t="n">
        <f aca="false">IF(OR($F54&lt;&gt;"Activo",Trabajadores!$I$10="No"),0,IF(I60=0,H54*(1+IF(PROY_BON="Sí",Trabajadores!$P$10,0))*Trabajadores!$R$10/6*(Trabajadores!$N$10&gt;=7),0)+IF(I65=0,H54*(1+IF(PROY_BON="Sí",Trabajadores!$P$10,0))*Trabajadores!$S$10/6*(Trabajadores!$N$10&gt;=12),0))</f>
        <v>0</v>
      </c>
      <c r="U54" s="19" t="n">
        <f aca="false">IF($F54="Activo",IF(Trabajadores!$J$10="Sí",L54*12,L54),IF($F54="Cese",L54,0))</f>
        <v>0</v>
      </c>
      <c r="V54" s="19" t="n">
        <f aca="false">IF(OR($F54="Activo",$F54="Cese"),M54,0)</f>
        <v>0</v>
      </c>
      <c r="W54" s="19" t="n">
        <f aca="false">0</f>
        <v>0</v>
      </c>
      <c r="X54" s="36" t="n">
        <f aca="false">IF(OR($F54="Activo",$F54="Cese"),R54+S54+T54+U54+V54+W54,0)</f>
        <v>0</v>
      </c>
      <c r="Y54" s="19" t="n">
        <f aca="false">IF(OR($F54="Activo",$F54="Cese"),DED_FIJA,0)</f>
        <v>0</v>
      </c>
      <c r="Z54" s="36" t="n">
        <f aca="false">MAX(0,X54-Y54)</f>
        <v>0</v>
      </c>
      <c r="AA54" s="19" t="n">
        <f aca="false">IF(Z54=0,0,MAX(0,MIN(Z54,Parámetros!$G$19)-Parámetros!$F$19)*Parámetros!$E$19)</f>
        <v>0</v>
      </c>
      <c r="AB54" s="19" t="n">
        <f aca="false">IF(Z54=0,0,MAX(0,MIN(Z54,Parámetros!$G$20)-Parámetros!$F$20)*Parámetros!$E$20)</f>
        <v>0</v>
      </c>
      <c r="AC54" s="19" t="n">
        <f aca="false">IF(Z54=0,0,MAX(0,MIN(Z54,Parámetros!$G$21)-Parámetros!$F$21)*Parámetros!$E$21)</f>
        <v>0</v>
      </c>
      <c r="AD54" s="19" t="n">
        <f aca="false">IF(Z54=0,0,MAX(0,MIN(Z54,Parámetros!$G$22)-Parámetros!$F$22)*Parámetros!$E$22)</f>
        <v>0</v>
      </c>
      <c r="AE54" s="19" t="n">
        <f aca="false">IF(Z54=0,0,MAX(0,MIN(Z54,Parámetros!$G$23)-Parámetros!$F$23)*Parámetros!$E$23)</f>
        <v>0</v>
      </c>
      <c r="AF54" s="36" t="n">
        <f aca="false">SUM(AA54:AE54)</f>
        <v>0</v>
      </c>
      <c r="AG54" s="45" t="str">
        <f aca="false">IF(AM54&lt;=0,"-",INDEX(TR_TASA,MATCH(AM54,TR_DESDE,1)))</f>
        <v>-</v>
      </c>
      <c r="AH54" s="44" t="n">
        <f aca="false">IF($F54="Cese",1,IF($F54="Activo",INDEX(DIV_N,1),0))</f>
        <v>0</v>
      </c>
      <c r="AI54" s="44" t="n">
        <f aca="false">IF($F54="Cese",0,IF($F54="Activo",INDEX(DIV_HASTA,1),0))</f>
        <v>0</v>
      </c>
      <c r="AJ54" s="19" t="n">
        <f aca="false">0</f>
        <v>0</v>
      </c>
      <c r="AK54" s="19" t="n">
        <f aca="false">IF(OR($F54="Activo",$F54="Cese"),MAX(0,(AF54-AJ54)/AH54),0)</f>
        <v>0</v>
      </c>
      <c r="AL54" s="19" t="n">
        <f aca="false">IF(OR($F54="Activo",$F54="Cese"),K54+IF(PROY_BON="Sí",0,J54),0)</f>
        <v>0</v>
      </c>
      <c r="AM54" s="19" t="n">
        <f aca="false">IF(AL54&gt;0,MAX(0,X54+AL54-Y54),Z54)</f>
        <v>0</v>
      </c>
      <c r="AN54" s="19" t="n">
        <f aca="false">SUMPRODUCT((AM54&gt;TR_DESDE)*(AM54-TR_DESDE)*TR_INC)</f>
        <v>0</v>
      </c>
      <c r="AO54" s="19" t="n">
        <f aca="false">IF(AL54&gt;0,MAX(0,AN54-IF($F54="Cese",MAX(AF54,AJ54),AF54)),0)</f>
        <v>0</v>
      </c>
      <c r="AP54" s="46" t="n">
        <f aca="false">IF(OR($F54="Activo",$F54="Cese"),ROUND(AK54+AO54,2),0)</f>
        <v>0</v>
      </c>
      <c r="AQ54" s="19" t="n">
        <f aca="false">IF($F54="Cese",MAX(0,AJ54-AN54),0)</f>
        <v>0</v>
      </c>
      <c r="AR54" s="19" t="str">
        <f aca="false">IF($B54="","",IF(COUNTIFS(RP_COD,$B54,'Retenciones Planilla'!$C$6:$C$105,"&lt;&gt;")=0,"",SUMIFS('Retenciones Planilla'!$C$6:$C$105,RP_COD,$B54)))</f>
        <v/>
      </c>
      <c r="AS54" s="19" t="str">
        <f aca="false">IF(AR54="","",AR54-AP54)</f>
        <v/>
      </c>
      <c r="AT54" s="23" t="str">
        <f aca="false">IF($B54="","",IF(NOT(OR($F54="Activo",$F54="Cese")),IF(N(AR54)=0,"—","Revisar: sin vínculo"),IF(AR54="",IF(AP54=0,"No corresponde","Sin dato planilla"),IF(ABS(AS54)&lt;=TOL,"OK",IF(AS54&gt;0,"Retuvo de más","Retuvo de menos")))))</f>
        <v/>
      </c>
      <c r="AU54" s="19" t="n">
        <f aca="false">IF(AND(BASE_RET="Planilla (si existe)",AR54&lt;&gt;""),AR54,AP54)</f>
        <v>0</v>
      </c>
      <c r="AV54" s="19" t="n">
        <f aca="false">AU54+N54</f>
        <v>0</v>
      </c>
    </row>
    <row r="55" customFormat="false" ht="15" hidden="false" customHeight="false" outlineLevel="0" collapsed="false">
      <c r="A55" s="43" t="n">
        <v>5</v>
      </c>
      <c r="B55" s="35" t="str">
        <f aca="false">IF(Trabajadores!$B$10="","",Trabajadores!$B$10)</f>
        <v/>
      </c>
      <c r="C55" s="35" t="str">
        <f aca="false">IF($B55="","",Trabajadores!$D$10)</f>
        <v/>
      </c>
      <c r="D55" s="43" t="n">
        <v>2</v>
      </c>
      <c r="E55" s="23" t="s">
        <v>299</v>
      </c>
      <c r="F55" s="23" t="str">
        <f aca="false">IF($B55="","",IF(OR(2&lt;Trabajadores!$M$10,2&gt;Trabajadores!$N$10),"No vinculado",IF(AND(2=Trabajadores!$N$10,Trabajadores!$O$10="Sí"),"Cese","Activo")))</f>
        <v/>
      </c>
      <c r="G55" s="19" t="n">
        <f aca="false">IF($B55="",0,SUMIFS(Ingresos!$P$6:$P$1505,ING_COD,$B55,ING_CLASE,"ORD"))</f>
        <v>0</v>
      </c>
      <c r="H55" s="19" t="n">
        <f aca="false">IF($B55="",0,SUMIFS(Ingresos!$P$6:$P$1505,ING_COD,$B55,ING_CLASE,"ORD",ING_COMP,"Sí"))</f>
        <v>0</v>
      </c>
      <c r="I55" s="19" t="n">
        <f aca="false">IF($B55="",0,SUMIFS(Ingresos!$P$6:$P$1505,ING_COD,$B55,ING_CLASE,"GRA"))</f>
        <v>0</v>
      </c>
      <c r="J55" s="19" t="n">
        <f aca="false">IF($B55="",0,SUMIFS(Ingresos!$P$6:$P$1505,ING_COD,$B55,ING_CLASE,"BON"))</f>
        <v>0</v>
      </c>
      <c r="K55" s="19" t="n">
        <f aca="false">IF($B55="",0,SUMIFS(Ingresos!$P$6:$P$1505,ING_COD,$B55,ING_CLASE,"EXT"))</f>
        <v>0</v>
      </c>
      <c r="L55" s="19" t="n">
        <f aca="false">IF($B55="",0,SUMIFS(Ingresos!$P$6:$P$1505,ING_COD,$B55,ING_CLASE,"OTO"))</f>
        <v>0</v>
      </c>
      <c r="M55" s="19" t="n">
        <f aca="false">IF($B55="",0,SUMIFS(Ingresos!$P$6:$P$1505,ING_COD,$B55,ING_CLASE,"OTX"))</f>
        <v>0</v>
      </c>
      <c r="N55" s="19" t="n">
        <f aca="false">IF($B55="",0,SUMIFS(Ingresos!$P$6:$P$1505,ING_COD,$B55,ING_CLASE,"RETO"))</f>
        <v>0</v>
      </c>
      <c r="O55" s="19" t="n">
        <f aca="false">IF($B55="",0,SUMIFS(Ingresos!$P$6:$P$1505,ING_COD,$B55,ING_CLASE,"INA"))</f>
        <v>0</v>
      </c>
      <c r="P55" s="19" t="n">
        <f aca="false">G55+I55+J55+K55+L55+M55</f>
        <v>0</v>
      </c>
      <c r="Q55" s="44" t="n">
        <f aca="false">IF($F55="Activo",11,IF($F55="Cese",1,0))</f>
        <v>0</v>
      </c>
      <c r="R55" s="19" t="n">
        <f aca="false">G55*Q55</f>
        <v>0</v>
      </c>
      <c r="S55" s="19" t="n">
        <f aca="false">IF($F55="Activo",SUMIFS(I55:I65,$D55:$D65,"&lt;="&amp;Trabajadores!$N$10)+IF(PROY_BON="Sí",SUMIFS(J55:J65,$D55:$D65,"&lt;="&amp;Trabajadores!$N$10),0),IF($F55="Cese",I55+IF(PROY_BON="Sí",J55,0),0))</f>
        <v>0</v>
      </c>
      <c r="T55" s="19" t="n">
        <f aca="false">IF(OR($F55&lt;&gt;"Activo",Trabajadores!$I$10="No"),0,IF(I60=0,H55*(1+IF(PROY_BON="Sí",Trabajadores!$P$10,0))*Trabajadores!$R$10/6*(Trabajadores!$N$10&gt;=7),0)+IF(I65=0,H55*(1+IF(PROY_BON="Sí",Trabajadores!$P$10,0))*Trabajadores!$S$10/6*(Trabajadores!$N$10&gt;=12),0))</f>
        <v>0</v>
      </c>
      <c r="U55" s="19" t="n">
        <f aca="false">IF($F55="Activo",IF(Trabajadores!$J$10="Sí",L55*11,L55),IF($F55="Cese",L55,0))</f>
        <v>0</v>
      </c>
      <c r="V55" s="19" t="n">
        <f aca="false">IF(OR($F55="Activo",$F55="Cese"),M55,0)</f>
        <v>0</v>
      </c>
      <c r="W55" s="19" t="n">
        <f aca="false">IF(OR($F55="Activo",$F55="Cese"),SUM(P54:P54),0)</f>
        <v>0</v>
      </c>
      <c r="X55" s="36" t="n">
        <f aca="false">IF(OR($F55="Activo",$F55="Cese"),R55+S55+T55+U55+V55+W55,0)</f>
        <v>0</v>
      </c>
      <c r="Y55" s="19" t="n">
        <f aca="false">IF(OR($F55="Activo",$F55="Cese"),DED_FIJA,0)</f>
        <v>0</v>
      </c>
      <c r="Z55" s="36" t="n">
        <f aca="false">MAX(0,X55-Y55)</f>
        <v>0</v>
      </c>
      <c r="AA55" s="19" t="n">
        <f aca="false">IF(Z55=0,0,MAX(0,MIN(Z55,Parámetros!$G$19)-Parámetros!$F$19)*Parámetros!$E$19)</f>
        <v>0</v>
      </c>
      <c r="AB55" s="19" t="n">
        <f aca="false">IF(Z55=0,0,MAX(0,MIN(Z55,Parámetros!$G$20)-Parámetros!$F$20)*Parámetros!$E$20)</f>
        <v>0</v>
      </c>
      <c r="AC55" s="19" t="n">
        <f aca="false">IF(Z55=0,0,MAX(0,MIN(Z55,Parámetros!$G$21)-Parámetros!$F$21)*Parámetros!$E$21)</f>
        <v>0</v>
      </c>
      <c r="AD55" s="19" t="n">
        <f aca="false">IF(Z55=0,0,MAX(0,MIN(Z55,Parámetros!$G$22)-Parámetros!$F$22)*Parámetros!$E$22)</f>
        <v>0</v>
      </c>
      <c r="AE55" s="19" t="n">
        <f aca="false">IF(Z55=0,0,MAX(0,MIN(Z55,Parámetros!$G$23)-Parámetros!$F$23)*Parámetros!$E$23)</f>
        <v>0</v>
      </c>
      <c r="AF55" s="36" t="n">
        <f aca="false">SUM(AA55:AE55)</f>
        <v>0</v>
      </c>
      <c r="AG55" s="45" t="str">
        <f aca="false">IF(AM55&lt;=0,"-",INDEX(TR_TASA,MATCH(AM55,TR_DESDE,1)))</f>
        <v>-</v>
      </c>
      <c r="AH55" s="44" t="n">
        <f aca="false">IF($F55="Cese",1,IF($F55="Activo",INDEX(DIV_N,2),0))</f>
        <v>0</v>
      </c>
      <c r="AI55" s="44" t="n">
        <f aca="false">IF($F55="Cese",1,IF($F55="Activo",INDEX(DIV_HASTA,2),0))</f>
        <v>0</v>
      </c>
      <c r="AJ55" s="19" t="n">
        <f aca="false">IF(OR($F55="Activo",$F55="Cese"),SUMIFS(AV54:AV54,D54:D54,"&lt;="&amp;AI55),0)</f>
        <v>0</v>
      </c>
      <c r="AK55" s="19" t="n">
        <f aca="false">IF(OR($F55="Activo",$F55="Cese"),MAX(0,(AF55-AJ55)/AH55),0)</f>
        <v>0</v>
      </c>
      <c r="AL55" s="19" t="n">
        <f aca="false">IF(OR($F55="Activo",$F55="Cese"),K55+IF(PROY_BON="Sí",0,J55),0)</f>
        <v>0</v>
      </c>
      <c r="AM55" s="19" t="n">
        <f aca="false">IF(AL55&gt;0,MAX(0,X55+AL55-Y55),Z55)</f>
        <v>0</v>
      </c>
      <c r="AN55" s="19" t="n">
        <f aca="false">SUMPRODUCT((AM55&gt;TR_DESDE)*(AM55-TR_DESDE)*TR_INC)</f>
        <v>0</v>
      </c>
      <c r="AO55" s="19" t="n">
        <f aca="false">IF(AL55&gt;0,MAX(0,AN55-IF($F55="Cese",MAX(AF55,AJ55),AF55)),0)</f>
        <v>0</v>
      </c>
      <c r="AP55" s="46" t="n">
        <f aca="false">IF(OR($F55="Activo",$F55="Cese"),ROUND(AK55+AO55,2),0)</f>
        <v>0</v>
      </c>
      <c r="AQ55" s="19" t="n">
        <f aca="false">IF($F55="Cese",MAX(0,AJ55-AN55),0)</f>
        <v>0</v>
      </c>
      <c r="AR55" s="19" t="str">
        <f aca="false">IF($B55="","",IF(COUNTIFS(RP_COD,$B55,'Retenciones Planilla'!$D$6:$D$105,"&lt;&gt;")=0,"",SUMIFS('Retenciones Planilla'!$D$6:$D$105,RP_COD,$B55)))</f>
        <v/>
      </c>
      <c r="AS55" s="19" t="str">
        <f aca="false">IF(AR55="","",AR55-AP55)</f>
        <v/>
      </c>
      <c r="AT55" s="23" t="str">
        <f aca="false">IF($B55="","",IF(NOT(OR($F55="Activo",$F55="Cese")),IF(N(AR55)=0,"—","Revisar: sin vínculo"),IF(AR55="",IF(AP55=0,"No corresponde","Sin dato planilla"),IF(ABS(AS55)&lt;=TOL,"OK",IF(AS55&gt;0,"Retuvo de más","Retuvo de menos")))))</f>
        <v/>
      </c>
      <c r="AU55" s="19" t="n">
        <f aca="false">IF(AND(BASE_RET="Planilla (si existe)",AR55&lt;&gt;""),AR55,AP55)</f>
        <v>0</v>
      </c>
      <c r="AV55" s="19" t="n">
        <f aca="false">AU55+N55</f>
        <v>0</v>
      </c>
    </row>
    <row r="56" customFormat="false" ht="15" hidden="false" customHeight="false" outlineLevel="0" collapsed="false">
      <c r="A56" s="43" t="n">
        <v>5</v>
      </c>
      <c r="B56" s="35" t="str">
        <f aca="false">IF(Trabajadores!$B$10="","",Trabajadores!$B$10)</f>
        <v/>
      </c>
      <c r="C56" s="35" t="str">
        <f aca="false">IF($B56="","",Trabajadores!$D$10)</f>
        <v/>
      </c>
      <c r="D56" s="43" t="n">
        <v>3</v>
      </c>
      <c r="E56" s="23" t="s">
        <v>300</v>
      </c>
      <c r="F56" s="23" t="str">
        <f aca="false">IF($B56="","",IF(OR(3&lt;Trabajadores!$M$10,3&gt;Trabajadores!$N$10),"No vinculado",IF(AND(3=Trabajadores!$N$10,Trabajadores!$O$10="Sí"),"Cese","Activo")))</f>
        <v/>
      </c>
      <c r="G56" s="19" t="n">
        <f aca="false">IF($B56="",0,SUMIFS(Ingresos!$Q$6:$Q$1505,ING_COD,$B56,ING_CLASE,"ORD"))</f>
        <v>0</v>
      </c>
      <c r="H56" s="19" t="n">
        <f aca="false">IF($B56="",0,SUMIFS(Ingresos!$Q$6:$Q$1505,ING_COD,$B56,ING_CLASE,"ORD",ING_COMP,"Sí"))</f>
        <v>0</v>
      </c>
      <c r="I56" s="19" t="n">
        <f aca="false">IF($B56="",0,SUMIFS(Ingresos!$Q$6:$Q$1505,ING_COD,$B56,ING_CLASE,"GRA"))</f>
        <v>0</v>
      </c>
      <c r="J56" s="19" t="n">
        <f aca="false">IF($B56="",0,SUMIFS(Ingresos!$Q$6:$Q$1505,ING_COD,$B56,ING_CLASE,"BON"))</f>
        <v>0</v>
      </c>
      <c r="K56" s="19" t="n">
        <f aca="false">IF($B56="",0,SUMIFS(Ingresos!$Q$6:$Q$1505,ING_COD,$B56,ING_CLASE,"EXT"))</f>
        <v>0</v>
      </c>
      <c r="L56" s="19" t="n">
        <f aca="false">IF($B56="",0,SUMIFS(Ingresos!$Q$6:$Q$1505,ING_COD,$B56,ING_CLASE,"OTO"))</f>
        <v>0</v>
      </c>
      <c r="M56" s="19" t="n">
        <f aca="false">IF($B56="",0,SUMIFS(Ingresos!$Q$6:$Q$1505,ING_COD,$B56,ING_CLASE,"OTX"))</f>
        <v>0</v>
      </c>
      <c r="N56" s="19" t="n">
        <f aca="false">IF($B56="",0,SUMIFS(Ingresos!$Q$6:$Q$1505,ING_COD,$B56,ING_CLASE,"RETO"))</f>
        <v>0</v>
      </c>
      <c r="O56" s="19" t="n">
        <f aca="false">IF($B56="",0,SUMIFS(Ingresos!$Q$6:$Q$1505,ING_COD,$B56,ING_CLASE,"INA"))</f>
        <v>0</v>
      </c>
      <c r="P56" s="19" t="n">
        <f aca="false">G56+I56+J56+K56+L56+M56</f>
        <v>0</v>
      </c>
      <c r="Q56" s="44" t="n">
        <f aca="false">IF($F56="Activo",10,IF($F56="Cese",1,0))</f>
        <v>0</v>
      </c>
      <c r="R56" s="19" t="n">
        <f aca="false">G56*Q56</f>
        <v>0</v>
      </c>
      <c r="S56" s="19" t="n">
        <f aca="false">IF($F56="Activo",SUMIFS(I56:I65,$D56:$D65,"&lt;="&amp;Trabajadores!$N$10)+IF(PROY_BON="Sí",SUMIFS(J56:J65,$D56:$D65,"&lt;="&amp;Trabajadores!$N$10),0),IF($F56="Cese",I56+IF(PROY_BON="Sí",J56,0),0))</f>
        <v>0</v>
      </c>
      <c r="T56" s="19" t="n">
        <f aca="false">IF(OR($F56&lt;&gt;"Activo",Trabajadores!$I$10="No"),0,IF(I60=0,H56*(1+IF(PROY_BON="Sí",Trabajadores!$P$10,0))*Trabajadores!$R$10/6*(Trabajadores!$N$10&gt;=7),0)+IF(I65=0,H56*(1+IF(PROY_BON="Sí",Trabajadores!$P$10,0))*Trabajadores!$S$10/6*(Trabajadores!$N$10&gt;=12),0))</f>
        <v>0</v>
      </c>
      <c r="U56" s="19" t="n">
        <f aca="false">IF($F56="Activo",IF(Trabajadores!$J$10="Sí",L56*10,L56),IF($F56="Cese",L56,0))</f>
        <v>0</v>
      </c>
      <c r="V56" s="19" t="n">
        <f aca="false">IF(OR($F56="Activo",$F56="Cese"),M56,0)</f>
        <v>0</v>
      </c>
      <c r="W56" s="19" t="n">
        <f aca="false">IF(OR($F56="Activo",$F56="Cese"),SUM(P54:P55),0)</f>
        <v>0</v>
      </c>
      <c r="X56" s="36" t="n">
        <f aca="false">IF(OR($F56="Activo",$F56="Cese"),R56+S56+T56+U56+V56+W56,0)</f>
        <v>0</v>
      </c>
      <c r="Y56" s="19" t="n">
        <f aca="false">IF(OR($F56="Activo",$F56="Cese"),DED_FIJA,0)</f>
        <v>0</v>
      </c>
      <c r="Z56" s="36" t="n">
        <f aca="false">MAX(0,X56-Y56)</f>
        <v>0</v>
      </c>
      <c r="AA56" s="19" t="n">
        <f aca="false">IF(Z56=0,0,MAX(0,MIN(Z56,Parámetros!$G$19)-Parámetros!$F$19)*Parámetros!$E$19)</f>
        <v>0</v>
      </c>
      <c r="AB56" s="19" t="n">
        <f aca="false">IF(Z56=0,0,MAX(0,MIN(Z56,Parámetros!$G$20)-Parámetros!$F$20)*Parámetros!$E$20)</f>
        <v>0</v>
      </c>
      <c r="AC56" s="19" t="n">
        <f aca="false">IF(Z56=0,0,MAX(0,MIN(Z56,Parámetros!$G$21)-Parámetros!$F$21)*Parámetros!$E$21)</f>
        <v>0</v>
      </c>
      <c r="AD56" s="19" t="n">
        <f aca="false">IF(Z56=0,0,MAX(0,MIN(Z56,Parámetros!$G$22)-Parámetros!$F$22)*Parámetros!$E$22)</f>
        <v>0</v>
      </c>
      <c r="AE56" s="19" t="n">
        <f aca="false">IF(Z56=0,0,MAX(0,MIN(Z56,Parámetros!$G$23)-Parámetros!$F$23)*Parámetros!$E$23)</f>
        <v>0</v>
      </c>
      <c r="AF56" s="36" t="n">
        <f aca="false">SUM(AA56:AE56)</f>
        <v>0</v>
      </c>
      <c r="AG56" s="45" t="str">
        <f aca="false">IF(AM56&lt;=0,"-",INDEX(TR_TASA,MATCH(AM56,TR_DESDE,1)))</f>
        <v>-</v>
      </c>
      <c r="AH56" s="44" t="n">
        <f aca="false">IF($F56="Cese",1,IF($F56="Activo",INDEX(DIV_N,3),0))</f>
        <v>0</v>
      </c>
      <c r="AI56" s="44" t="n">
        <f aca="false">IF($F56="Cese",2,IF($F56="Activo",INDEX(DIV_HASTA,3),0))</f>
        <v>0</v>
      </c>
      <c r="AJ56" s="19" t="n">
        <f aca="false">IF(OR($F56="Activo",$F56="Cese"),SUMIFS(AV54:AV55,D54:D55,"&lt;="&amp;AI56),0)</f>
        <v>0</v>
      </c>
      <c r="AK56" s="19" t="n">
        <f aca="false">IF(OR($F56="Activo",$F56="Cese"),MAX(0,(AF56-AJ56)/AH56),0)</f>
        <v>0</v>
      </c>
      <c r="AL56" s="19" t="n">
        <f aca="false">IF(OR($F56="Activo",$F56="Cese"),K56+IF(PROY_BON="Sí",0,J56),0)</f>
        <v>0</v>
      </c>
      <c r="AM56" s="19" t="n">
        <f aca="false">IF(AL56&gt;0,MAX(0,X56+AL56-Y56),Z56)</f>
        <v>0</v>
      </c>
      <c r="AN56" s="19" t="n">
        <f aca="false">SUMPRODUCT((AM56&gt;TR_DESDE)*(AM56-TR_DESDE)*TR_INC)</f>
        <v>0</v>
      </c>
      <c r="AO56" s="19" t="n">
        <f aca="false">IF(AL56&gt;0,MAX(0,AN56-IF($F56="Cese",MAX(AF56,AJ56),AF56)),0)</f>
        <v>0</v>
      </c>
      <c r="AP56" s="46" t="n">
        <f aca="false">IF(OR($F56="Activo",$F56="Cese"),ROUND(AK56+AO56,2),0)</f>
        <v>0</v>
      </c>
      <c r="AQ56" s="19" t="n">
        <f aca="false">IF($F56="Cese",MAX(0,AJ56-AN56),0)</f>
        <v>0</v>
      </c>
      <c r="AR56" s="19" t="str">
        <f aca="false">IF($B56="","",IF(COUNTIFS(RP_COD,$B56,'Retenciones Planilla'!$E$6:$E$105,"&lt;&gt;")=0,"",SUMIFS('Retenciones Planilla'!$E$6:$E$105,RP_COD,$B56)))</f>
        <v/>
      </c>
      <c r="AS56" s="19" t="str">
        <f aca="false">IF(AR56="","",AR56-AP56)</f>
        <v/>
      </c>
      <c r="AT56" s="23" t="str">
        <f aca="false">IF($B56="","",IF(NOT(OR($F56="Activo",$F56="Cese")),IF(N(AR56)=0,"—","Revisar: sin vínculo"),IF(AR56="",IF(AP56=0,"No corresponde","Sin dato planilla"),IF(ABS(AS56)&lt;=TOL,"OK",IF(AS56&gt;0,"Retuvo de más","Retuvo de menos")))))</f>
        <v/>
      </c>
      <c r="AU56" s="19" t="n">
        <f aca="false">IF(AND(BASE_RET="Planilla (si existe)",AR56&lt;&gt;""),AR56,AP56)</f>
        <v>0</v>
      </c>
      <c r="AV56" s="19" t="n">
        <f aca="false">AU56+N56</f>
        <v>0</v>
      </c>
    </row>
    <row r="57" customFormat="false" ht="15" hidden="false" customHeight="false" outlineLevel="0" collapsed="false">
      <c r="A57" s="43" t="n">
        <v>5</v>
      </c>
      <c r="B57" s="35" t="str">
        <f aca="false">IF(Trabajadores!$B$10="","",Trabajadores!$B$10)</f>
        <v/>
      </c>
      <c r="C57" s="35" t="str">
        <f aca="false">IF($B57="","",Trabajadores!$D$10)</f>
        <v/>
      </c>
      <c r="D57" s="43" t="n">
        <v>4</v>
      </c>
      <c r="E57" s="23" t="s">
        <v>301</v>
      </c>
      <c r="F57" s="23" t="str">
        <f aca="false">IF($B57="","",IF(OR(4&lt;Trabajadores!$M$10,4&gt;Trabajadores!$N$10),"No vinculado",IF(AND(4=Trabajadores!$N$10,Trabajadores!$O$10="Sí"),"Cese","Activo")))</f>
        <v/>
      </c>
      <c r="G57" s="19" t="n">
        <f aca="false">IF($B57="",0,SUMIFS(Ingresos!$R$6:$R$1505,ING_COD,$B57,ING_CLASE,"ORD"))</f>
        <v>0</v>
      </c>
      <c r="H57" s="19" t="n">
        <f aca="false">IF($B57="",0,SUMIFS(Ingresos!$R$6:$R$1505,ING_COD,$B57,ING_CLASE,"ORD",ING_COMP,"Sí"))</f>
        <v>0</v>
      </c>
      <c r="I57" s="19" t="n">
        <f aca="false">IF($B57="",0,SUMIFS(Ingresos!$R$6:$R$1505,ING_COD,$B57,ING_CLASE,"GRA"))</f>
        <v>0</v>
      </c>
      <c r="J57" s="19" t="n">
        <f aca="false">IF($B57="",0,SUMIFS(Ingresos!$R$6:$R$1505,ING_COD,$B57,ING_CLASE,"BON"))</f>
        <v>0</v>
      </c>
      <c r="K57" s="19" t="n">
        <f aca="false">IF($B57="",0,SUMIFS(Ingresos!$R$6:$R$1505,ING_COD,$B57,ING_CLASE,"EXT"))</f>
        <v>0</v>
      </c>
      <c r="L57" s="19" t="n">
        <f aca="false">IF($B57="",0,SUMIFS(Ingresos!$R$6:$R$1505,ING_COD,$B57,ING_CLASE,"OTO"))</f>
        <v>0</v>
      </c>
      <c r="M57" s="19" t="n">
        <f aca="false">IF($B57="",0,SUMIFS(Ingresos!$R$6:$R$1505,ING_COD,$B57,ING_CLASE,"OTX"))</f>
        <v>0</v>
      </c>
      <c r="N57" s="19" t="n">
        <f aca="false">IF($B57="",0,SUMIFS(Ingresos!$R$6:$R$1505,ING_COD,$B57,ING_CLASE,"RETO"))</f>
        <v>0</v>
      </c>
      <c r="O57" s="19" t="n">
        <f aca="false">IF($B57="",0,SUMIFS(Ingresos!$R$6:$R$1505,ING_COD,$B57,ING_CLASE,"INA"))</f>
        <v>0</v>
      </c>
      <c r="P57" s="19" t="n">
        <f aca="false">G57+I57+J57+K57+L57+M57</f>
        <v>0</v>
      </c>
      <c r="Q57" s="44" t="n">
        <f aca="false">IF($F57="Activo",9,IF($F57="Cese",1,0))</f>
        <v>0</v>
      </c>
      <c r="R57" s="19" t="n">
        <f aca="false">G57*Q57</f>
        <v>0</v>
      </c>
      <c r="S57" s="19" t="n">
        <f aca="false">IF($F57="Activo",SUMIFS(I57:I65,$D57:$D65,"&lt;="&amp;Trabajadores!$N$10)+IF(PROY_BON="Sí",SUMIFS(J57:J65,$D57:$D65,"&lt;="&amp;Trabajadores!$N$10),0),IF($F57="Cese",I57+IF(PROY_BON="Sí",J57,0),0))</f>
        <v>0</v>
      </c>
      <c r="T57" s="19" t="n">
        <f aca="false">IF(OR($F57&lt;&gt;"Activo",Trabajadores!$I$10="No"),0,IF(I60=0,H57*(1+IF(PROY_BON="Sí",Trabajadores!$P$10,0))*Trabajadores!$R$10/6*(Trabajadores!$N$10&gt;=7),0)+IF(I65=0,H57*(1+IF(PROY_BON="Sí",Trabajadores!$P$10,0))*Trabajadores!$S$10/6*(Trabajadores!$N$10&gt;=12),0))</f>
        <v>0</v>
      </c>
      <c r="U57" s="19" t="n">
        <f aca="false">IF($F57="Activo",IF(Trabajadores!$J$10="Sí",L57*9,L57),IF($F57="Cese",L57,0))</f>
        <v>0</v>
      </c>
      <c r="V57" s="19" t="n">
        <f aca="false">IF(OR($F57="Activo",$F57="Cese"),M57,0)</f>
        <v>0</v>
      </c>
      <c r="W57" s="19" t="n">
        <f aca="false">IF(OR($F57="Activo",$F57="Cese"),SUM(P54:P56),0)</f>
        <v>0</v>
      </c>
      <c r="X57" s="36" t="n">
        <f aca="false">IF(OR($F57="Activo",$F57="Cese"),R57+S57+T57+U57+V57+W57,0)</f>
        <v>0</v>
      </c>
      <c r="Y57" s="19" t="n">
        <f aca="false">IF(OR($F57="Activo",$F57="Cese"),DED_FIJA,0)</f>
        <v>0</v>
      </c>
      <c r="Z57" s="36" t="n">
        <f aca="false">MAX(0,X57-Y57)</f>
        <v>0</v>
      </c>
      <c r="AA57" s="19" t="n">
        <f aca="false">IF(Z57=0,0,MAX(0,MIN(Z57,Parámetros!$G$19)-Parámetros!$F$19)*Parámetros!$E$19)</f>
        <v>0</v>
      </c>
      <c r="AB57" s="19" t="n">
        <f aca="false">IF(Z57=0,0,MAX(0,MIN(Z57,Parámetros!$G$20)-Parámetros!$F$20)*Parámetros!$E$20)</f>
        <v>0</v>
      </c>
      <c r="AC57" s="19" t="n">
        <f aca="false">IF(Z57=0,0,MAX(0,MIN(Z57,Parámetros!$G$21)-Parámetros!$F$21)*Parámetros!$E$21)</f>
        <v>0</v>
      </c>
      <c r="AD57" s="19" t="n">
        <f aca="false">IF(Z57=0,0,MAX(0,MIN(Z57,Parámetros!$G$22)-Parámetros!$F$22)*Parámetros!$E$22)</f>
        <v>0</v>
      </c>
      <c r="AE57" s="19" t="n">
        <f aca="false">IF(Z57=0,0,MAX(0,MIN(Z57,Parámetros!$G$23)-Parámetros!$F$23)*Parámetros!$E$23)</f>
        <v>0</v>
      </c>
      <c r="AF57" s="36" t="n">
        <f aca="false">SUM(AA57:AE57)</f>
        <v>0</v>
      </c>
      <c r="AG57" s="45" t="str">
        <f aca="false">IF(AM57&lt;=0,"-",INDEX(TR_TASA,MATCH(AM57,TR_DESDE,1)))</f>
        <v>-</v>
      </c>
      <c r="AH57" s="44" t="n">
        <f aca="false">IF($F57="Cese",1,IF($F57="Activo",INDEX(DIV_N,4),0))</f>
        <v>0</v>
      </c>
      <c r="AI57" s="44" t="n">
        <f aca="false">IF($F57="Cese",3,IF($F57="Activo",INDEX(DIV_HASTA,4),0))</f>
        <v>0</v>
      </c>
      <c r="AJ57" s="19" t="n">
        <f aca="false">IF(OR($F57="Activo",$F57="Cese"),SUMIFS(AV54:AV56,D54:D56,"&lt;="&amp;AI57),0)</f>
        <v>0</v>
      </c>
      <c r="AK57" s="19" t="n">
        <f aca="false">IF(OR($F57="Activo",$F57="Cese"),MAX(0,(AF57-AJ57)/AH57),0)</f>
        <v>0</v>
      </c>
      <c r="AL57" s="19" t="n">
        <f aca="false">IF(OR($F57="Activo",$F57="Cese"),K57+IF(PROY_BON="Sí",0,J57),0)</f>
        <v>0</v>
      </c>
      <c r="AM57" s="19" t="n">
        <f aca="false">IF(AL57&gt;0,MAX(0,X57+AL57-Y57),Z57)</f>
        <v>0</v>
      </c>
      <c r="AN57" s="19" t="n">
        <f aca="false">SUMPRODUCT((AM57&gt;TR_DESDE)*(AM57-TR_DESDE)*TR_INC)</f>
        <v>0</v>
      </c>
      <c r="AO57" s="19" t="n">
        <f aca="false">IF(AL57&gt;0,MAX(0,AN57-IF($F57="Cese",MAX(AF57,AJ57),AF57)),0)</f>
        <v>0</v>
      </c>
      <c r="AP57" s="46" t="n">
        <f aca="false">IF(OR($F57="Activo",$F57="Cese"),ROUND(AK57+AO57,2),0)</f>
        <v>0</v>
      </c>
      <c r="AQ57" s="19" t="n">
        <f aca="false">IF($F57="Cese",MAX(0,AJ57-AN57),0)</f>
        <v>0</v>
      </c>
      <c r="AR57" s="19" t="str">
        <f aca="false">IF($B57="","",IF(COUNTIFS(RP_COD,$B57,'Retenciones Planilla'!$F$6:$F$105,"&lt;&gt;")=0,"",SUMIFS('Retenciones Planilla'!$F$6:$F$105,RP_COD,$B57)))</f>
        <v/>
      </c>
      <c r="AS57" s="19" t="str">
        <f aca="false">IF(AR57="","",AR57-AP57)</f>
        <v/>
      </c>
      <c r="AT57" s="23" t="str">
        <f aca="false">IF($B57="","",IF(NOT(OR($F57="Activo",$F57="Cese")),IF(N(AR57)=0,"—","Revisar: sin vínculo"),IF(AR57="",IF(AP57=0,"No corresponde","Sin dato planilla"),IF(ABS(AS57)&lt;=TOL,"OK",IF(AS57&gt;0,"Retuvo de más","Retuvo de menos")))))</f>
        <v/>
      </c>
      <c r="AU57" s="19" t="n">
        <f aca="false">IF(AND(BASE_RET="Planilla (si existe)",AR57&lt;&gt;""),AR57,AP57)</f>
        <v>0</v>
      </c>
      <c r="AV57" s="19" t="n">
        <f aca="false">AU57+N57</f>
        <v>0</v>
      </c>
    </row>
    <row r="58" customFormat="false" ht="15" hidden="false" customHeight="false" outlineLevel="0" collapsed="false">
      <c r="A58" s="43" t="n">
        <v>5</v>
      </c>
      <c r="B58" s="35" t="str">
        <f aca="false">IF(Trabajadores!$B$10="","",Trabajadores!$B$10)</f>
        <v/>
      </c>
      <c r="C58" s="35" t="str">
        <f aca="false">IF($B58="","",Trabajadores!$D$10)</f>
        <v/>
      </c>
      <c r="D58" s="43" t="n">
        <v>5</v>
      </c>
      <c r="E58" s="23" t="s">
        <v>302</v>
      </c>
      <c r="F58" s="23" t="str">
        <f aca="false">IF($B58="","",IF(OR(5&lt;Trabajadores!$M$10,5&gt;Trabajadores!$N$10),"No vinculado",IF(AND(5=Trabajadores!$N$10,Trabajadores!$O$10="Sí"),"Cese","Activo")))</f>
        <v/>
      </c>
      <c r="G58" s="19" t="n">
        <f aca="false">IF($B58="",0,SUMIFS(Ingresos!$S$6:$S$1505,ING_COD,$B58,ING_CLASE,"ORD"))</f>
        <v>0</v>
      </c>
      <c r="H58" s="19" t="n">
        <f aca="false">IF($B58="",0,SUMIFS(Ingresos!$S$6:$S$1505,ING_COD,$B58,ING_CLASE,"ORD",ING_COMP,"Sí"))</f>
        <v>0</v>
      </c>
      <c r="I58" s="19" t="n">
        <f aca="false">IF($B58="",0,SUMIFS(Ingresos!$S$6:$S$1505,ING_COD,$B58,ING_CLASE,"GRA"))</f>
        <v>0</v>
      </c>
      <c r="J58" s="19" t="n">
        <f aca="false">IF($B58="",0,SUMIFS(Ingresos!$S$6:$S$1505,ING_COD,$B58,ING_CLASE,"BON"))</f>
        <v>0</v>
      </c>
      <c r="K58" s="19" t="n">
        <f aca="false">IF($B58="",0,SUMIFS(Ingresos!$S$6:$S$1505,ING_COD,$B58,ING_CLASE,"EXT"))</f>
        <v>0</v>
      </c>
      <c r="L58" s="19" t="n">
        <f aca="false">IF($B58="",0,SUMIFS(Ingresos!$S$6:$S$1505,ING_COD,$B58,ING_CLASE,"OTO"))</f>
        <v>0</v>
      </c>
      <c r="M58" s="19" t="n">
        <f aca="false">IF($B58="",0,SUMIFS(Ingresos!$S$6:$S$1505,ING_COD,$B58,ING_CLASE,"OTX"))</f>
        <v>0</v>
      </c>
      <c r="N58" s="19" t="n">
        <f aca="false">IF($B58="",0,SUMIFS(Ingresos!$S$6:$S$1505,ING_COD,$B58,ING_CLASE,"RETO"))</f>
        <v>0</v>
      </c>
      <c r="O58" s="19" t="n">
        <f aca="false">IF($B58="",0,SUMIFS(Ingresos!$S$6:$S$1505,ING_COD,$B58,ING_CLASE,"INA"))</f>
        <v>0</v>
      </c>
      <c r="P58" s="19" t="n">
        <f aca="false">G58+I58+J58+K58+L58+M58</f>
        <v>0</v>
      </c>
      <c r="Q58" s="44" t="n">
        <f aca="false">IF($F58="Activo",8,IF($F58="Cese",1,0))</f>
        <v>0</v>
      </c>
      <c r="R58" s="19" t="n">
        <f aca="false">G58*Q58</f>
        <v>0</v>
      </c>
      <c r="S58" s="19" t="n">
        <f aca="false">IF($F58="Activo",SUMIFS(I58:I65,$D58:$D65,"&lt;="&amp;Trabajadores!$N$10)+IF(PROY_BON="Sí",SUMIFS(J58:J65,$D58:$D65,"&lt;="&amp;Trabajadores!$N$10),0),IF($F58="Cese",I58+IF(PROY_BON="Sí",J58,0),0))</f>
        <v>0</v>
      </c>
      <c r="T58" s="19" t="n">
        <f aca="false">IF(OR($F58&lt;&gt;"Activo",Trabajadores!$I$10="No"),0,IF(I60=0,H58*(1+IF(PROY_BON="Sí",Trabajadores!$P$10,0))*Trabajadores!$R$10/6*(Trabajadores!$N$10&gt;=7),0)+IF(I65=0,H58*(1+IF(PROY_BON="Sí",Trabajadores!$P$10,0))*Trabajadores!$S$10/6*(Trabajadores!$N$10&gt;=12),0))</f>
        <v>0</v>
      </c>
      <c r="U58" s="19" t="n">
        <f aca="false">IF($F58="Activo",IF(Trabajadores!$J$10="Sí",L58*8,L58),IF($F58="Cese",L58,0))</f>
        <v>0</v>
      </c>
      <c r="V58" s="19" t="n">
        <f aca="false">IF(OR($F58="Activo",$F58="Cese"),M58,0)</f>
        <v>0</v>
      </c>
      <c r="W58" s="19" t="n">
        <f aca="false">IF(OR($F58="Activo",$F58="Cese"),SUM(P54:P57),0)</f>
        <v>0</v>
      </c>
      <c r="X58" s="36" t="n">
        <f aca="false">IF(OR($F58="Activo",$F58="Cese"),R58+S58+T58+U58+V58+W58,0)</f>
        <v>0</v>
      </c>
      <c r="Y58" s="19" t="n">
        <f aca="false">IF(OR($F58="Activo",$F58="Cese"),DED_FIJA,0)</f>
        <v>0</v>
      </c>
      <c r="Z58" s="36" t="n">
        <f aca="false">MAX(0,X58-Y58)</f>
        <v>0</v>
      </c>
      <c r="AA58" s="19" t="n">
        <f aca="false">IF(Z58=0,0,MAX(0,MIN(Z58,Parámetros!$G$19)-Parámetros!$F$19)*Parámetros!$E$19)</f>
        <v>0</v>
      </c>
      <c r="AB58" s="19" t="n">
        <f aca="false">IF(Z58=0,0,MAX(0,MIN(Z58,Parámetros!$G$20)-Parámetros!$F$20)*Parámetros!$E$20)</f>
        <v>0</v>
      </c>
      <c r="AC58" s="19" t="n">
        <f aca="false">IF(Z58=0,0,MAX(0,MIN(Z58,Parámetros!$G$21)-Parámetros!$F$21)*Parámetros!$E$21)</f>
        <v>0</v>
      </c>
      <c r="AD58" s="19" t="n">
        <f aca="false">IF(Z58=0,0,MAX(0,MIN(Z58,Parámetros!$G$22)-Parámetros!$F$22)*Parámetros!$E$22)</f>
        <v>0</v>
      </c>
      <c r="AE58" s="19" t="n">
        <f aca="false">IF(Z58=0,0,MAX(0,MIN(Z58,Parámetros!$G$23)-Parámetros!$F$23)*Parámetros!$E$23)</f>
        <v>0</v>
      </c>
      <c r="AF58" s="36" t="n">
        <f aca="false">SUM(AA58:AE58)</f>
        <v>0</v>
      </c>
      <c r="AG58" s="45" t="str">
        <f aca="false">IF(AM58&lt;=0,"-",INDEX(TR_TASA,MATCH(AM58,TR_DESDE,1)))</f>
        <v>-</v>
      </c>
      <c r="AH58" s="44" t="n">
        <f aca="false">IF($F58="Cese",1,IF($F58="Activo",INDEX(DIV_N,5),0))</f>
        <v>0</v>
      </c>
      <c r="AI58" s="44" t="n">
        <f aca="false">IF($F58="Cese",4,IF($F58="Activo",INDEX(DIV_HASTA,5),0))</f>
        <v>0</v>
      </c>
      <c r="AJ58" s="19" t="n">
        <f aca="false">IF(OR($F58="Activo",$F58="Cese"),SUMIFS(AV54:AV57,D54:D57,"&lt;="&amp;AI58),0)</f>
        <v>0</v>
      </c>
      <c r="AK58" s="19" t="n">
        <f aca="false">IF(OR($F58="Activo",$F58="Cese"),MAX(0,(AF58-AJ58)/AH58),0)</f>
        <v>0</v>
      </c>
      <c r="AL58" s="19" t="n">
        <f aca="false">IF(OR($F58="Activo",$F58="Cese"),K58+IF(PROY_BON="Sí",0,J58),0)</f>
        <v>0</v>
      </c>
      <c r="AM58" s="19" t="n">
        <f aca="false">IF(AL58&gt;0,MAX(0,X58+AL58-Y58),Z58)</f>
        <v>0</v>
      </c>
      <c r="AN58" s="19" t="n">
        <f aca="false">SUMPRODUCT((AM58&gt;TR_DESDE)*(AM58-TR_DESDE)*TR_INC)</f>
        <v>0</v>
      </c>
      <c r="AO58" s="19" t="n">
        <f aca="false">IF(AL58&gt;0,MAX(0,AN58-IF($F58="Cese",MAX(AF58,AJ58),AF58)),0)</f>
        <v>0</v>
      </c>
      <c r="AP58" s="46" t="n">
        <f aca="false">IF(OR($F58="Activo",$F58="Cese"),ROUND(AK58+AO58,2),0)</f>
        <v>0</v>
      </c>
      <c r="AQ58" s="19" t="n">
        <f aca="false">IF($F58="Cese",MAX(0,AJ58-AN58),0)</f>
        <v>0</v>
      </c>
      <c r="AR58" s="19" t="str">
        <f aca="false">IF($B58="","",IF(COUNTIFS(RP_COD,$B58,'Retenciones Planilla'!$G$6:$G$105,"&lt;&gt;")=0,"",SUMIFS('Retenciones Planilla'!$G$6:$G$105,RP_COD,$B58)))</f>
        <v/>
      </c>
      <c r="AS58" s="19" t="str">
        <f aca="false">IF(AR58="","",AR58-AP58)</f>
        <v/>
      </c>
      <c r="AT58" s="23" t="str">
        <f aca="false">IF($B58="","",IF(NOT(OR($F58="Activo",$F58="Cese")),IF(N(AR58)=0,"—","Revisar: sin vínculo"),IF(AR58="",IF(AP58=0,"No corresponde","Sin dato planilla"),IF(ABS(AS58)&lt;=TOL,"OK",IF(AS58&gt;0,"Retuvo de más","Retuvo de menos")))))</f>
        <v/>
      </c>
      <c r="AU58" s="19" t="n">
        <f aca="false">IF(AND(BASE_RET="Planilla (si existe)",AR58&lt;&gt;""),AR58,AP58)</f>
        <v>0</v>
      </c>
      <c r="AV58" s="19" t="n">
        <f aca="false">AU58+N58</f>
        <v>0</v>
      </c>
    </row>
    <row r="59" customFormat="false" ht="15" hidden="false" customHeight="false" outlineLevel="0" collapsed="false">
      <c r="A59" s="43" t="n">
        <v>5</v>
      </c>
      <c r="B59" s="35" t="str">
        <f aca="false">IF(Trabajadores!$B$10="","",Trabajadores!$B$10)</f>
        <v/>
      </c>
      <c r="C59" s="35" t="str">
        <f aca="false">IF($B59="","",Trabajadores!$D$10)</f>
        <v/>
      </c>
      <c r="D59" s="43" t="n">
        <v>6</v>
      </c>
      <c r="E59" s="23" t="s">
        <v>303</v>
      </c>
      <c r="F59" s="23" t="str">
        <f aca="false">IF($B59="","",IF(OR(6&lt;Trabajadores!$M$10,6&gt;Trabajadores!$N$10),"No vinculado",IF(AND(6=Trabajadores!$N$10,Trabajadores!$O$10="Sí"),"Cese","Activo")))</f>
        <v/>
      </c>
      <c r="G59" s="19" t="n">
        <f aca="false">IF($B59="",0,SUMIFS(Ingresos!$T$6:$T$1505,ING_COD,$B59,ING_CLASE,"ORD"))</f>
        <v>0</v>
      </c>
      <c r="H59" s="19" t="n">
        <f aca="false">IF($B59="",0,SUMIFS(Ingresos!$T$6:$T$1505,ING_COD,$B59,ING_CLASE,"ORD",ING_COMP,"Sí"))</f>
        <v>0</v>
      </c>
      <c r="I59" s="19" t="n">
        <f aca="false">IF($B59="",0,SUMIFS(Ingresos!$T$6:$T$1505,ING_COD,$B59,ING_CLASE,"GRA"))</f>
        <v>0</v>
      </c>
      <c r="J59" s="19" t="n">
        <f aca="false">IF($B59="",0,SUMIFS(Ingresos!$T$6:$T$1505,ING_COD,$B59,ING_CLASE,"BON"))</f>
        <v>0</v>
      </c>
      <c r="K59" s="19" t="n">
        <f aca="false">IF($B59="",0,SUMIFS(Ingresos!$T$6:$T$1505,ING_COD,$B59,ING_CLASE,"EXT"))</f>
        <v>0</v>
      </c>
      <c r="L59" s="19" t="n">
        <f aca="false">IF($B59="",0,SUMIFS(Ingresos!$T$6:$T$1505,ING_COD,$B59,ING_CLASE,"OTO"))</f>
        <v>0</v>
      </c>
      <c r="M59" s="19" t="n">
        <f aca="false">IF($B59="",0,SUMIFS(Ingresos!$T$6:$T$1505,ING_COD,$B59,ING_CLASE,"OTX"))</f>
        <v>0</v>
      </c>
      <c r="N59" s="19" t="n">
        <f aca="false">IF($B59="",0,SUMIFS(Ingresos!$T$6:$T$1505,ING_COD,$B59,ING_CLASE,"RETO"))</f>
        <v>0</v>
      </c>
      <c r="O59" s="19" t="n">
        <f aca="false">IF($B59="",0,SUMIFS(Ingresos!$T$6:$T$1505,ING_COD,$B59,ING_CLASE,"INA"))</f>
        <v>0</v>
      </c>
      <c r="P59" s="19" t="n">
        <f aca="false">G59+I59+J59+K59+L59+M59</f>
        <v>0</v>
      </c>
      <c r="Q59" s="44" t="n">
        <f aca="false">IF($F59="Activo",7,IF($F59="Cese",1,0))</f>
        <v>0</v>
      </c>
      <c r="R59" s="19" t="n">
        <f aca="false">G59*Q59</f>
        <v>0</v>
      </c>
      <c r="S59" s="19" t="n">
        <f aca="false">IF($F59="Activo",SUMIFS(I59:I65,$D59:$D65,"&lt;="&amp;Trabajadores!$N$10)+IF(PROY_BON="Sí",SUMIFS(J59:J65,$D59:$D65,"&lt;="&amp;Trabajadores!$N$10),0),IF($F59="Cese",I59+IF(PROY_BON="Sí",J59,0),0))</f>
        <v>0</v>
      </c>
      <c r="T59" s="19" t="n">
        <f aca="false">IF(OR($F59&lt;&gt;"Activo",Trabajadores!$I$10="No"),0,IF(I60=0,H59*(1+IF(PROY_BON="Sí",Trabajadores!$P$10,0))*Trabajadores!$R$10/6*(Trabajadores!$N$10&gt;=7),0)+IF(I65=0,H59*(1+IF(PROY_BON="Sí",Trabajadores!$P$10,0))*Trabajadores!$S$10/6*(Trabajadores!$N$10&gt;=12),0))</f>
        <v>0</v>
      </c>
      <c r="U59" s="19" t="n">
        <f aca="false">IF($F59="Activo",IF(Trabajadores!$J$10="Sí",L59*7,L59),IF($F59="Cese",L59,0))</f>
        <v>0</v>
      </c>
      <c r="V59" s="19" t="n">
        <f aca="false">IF(OR($F59="Activo",$F59="Cese"),M59,0)</f>
        <v>0</v>
      </c>
      <c r="W59" s="19" t="n">
        <f aca="false">IF(OR($F59="Activo",$F59="Cese"),SUM(P54:P58),0)</f>
        <v>0</v>
      </c>
      <c r="X59" s="36" t="n">
        <f aca="false">IF(OR($F59="Activo",$F59="Cese"),R59+S59+T59+U59+V59+W59,0)</f>
        <v>0</v>
      </c>
      <c r="Y59" s="19" t="n">
        <f aca="false">IF(OR($F59="Activo",$F59="Cese"),DED_FIJA,0)</f>
        <v>0</v>
      </c>
      <c r="Z59" s="36" t="n">
        <f aca="false">MAX(0,X59-Y59)</f>
        <v>0</v>
      </c>
      <c r="AA59" s="19" t="n">
        <f aca="false">IF(Z59=0,0,MAX(0,MIN(Z59,Parámetros!$G$19)-Parámetros!$F$19)*Parámetros!$E$19)</f>
        <v>0</v>
      </c>
      <c r="AB59" s="19" t="n">
        <f aca="false">IF(Z59=0,0,MAX(0,MIN(Z59,Parámetros!$G$20)-Parámetros!$F$20)*Parámetros!$E$20)</f>
        <v>0</v>
      </c>
      <c r="AC59" s="19" t="n">
        <f aca="false">IF(Z59=0,0,MAX(0,MIN(Z59,Parámetros!$G$21)-Parámetros!$F$21)*Parámetros!$E$21)</f>
        <v>0</v>
      </c>
      <c r="AD59" s="19" t="n">
        <f aca="false">IF(Z59=0,0,MAX(0,MIN(Z59,Parámetros!$G$22)-Parámetros!$F$22)*Parámetros!$E$22)</f>
        <v>0</v>
      </c>
      <c r="AE59" s="19" t="n">
        <f aca="false">IF(Z59=0,0,MAX(0,MIN(Z59,Parámetros!$G$23)-Parámetros!$F$23)*Parámetros!$E$23)</f>
        <v>0</v>
      </c>
      <c r="AF59" s="36" t="n">
        <f aca="false">SUM(AA59:AE59)</f>
        <v>0</v>
      </c>
      <c r="AG59" s="45" t="str">
        <f aca="false">IF(AM59&lt;=0,"-",INDEX(TR_TASA,MATCH(AM59,TR_DESDE,1)))</f>
        <v>-</v>
      </c>
      <c r="AH59" s="44" t="n">
        <f aca="false">IF($F59="Cese",1,IF($F59="Activo",INDEX(DIV_N,6),0))</f>
        <v>0</v>
      </c>
      <c r="AI59" s="44" t="n">
        <f aca="false">IF($F59="Cese",5,IF($F59="Activo",INDEX(DIV_HASTA,6),0))</f>
        <v>0</v>
      </c>
      <c r="AJ59" s="19" t="n">
        <f aca="false">IF(OR($F59="Activo",$F59="Cese"),SUMIFS(AV54:AV58,D54:D58,"&lt;="&amp;AI59),0)</f>
        <v>0</v>
      </c>
      <c r="AK59" s="19" t="n">
        <f aca="false">IF(OR($F59="Activo",$F59="Cese"),MAX(0,(AF59-AJ59)/AH59),0)</f>
        <v>0</v>
      </c>
      <c r="AL59" s="19" t="n">
        <f aca="false">IF(OR($F59="Activo",$F59="Cese"),K59+IF(PROY_BON="Sí",0,J59),0)</f>
        <v>0</v>
      </c>
      <c r="AM59" s="19" t="n">
        <f aca="false">IF(AL59&gt;0,MAX(0,X59+AL59-Y59),Z59)</f>
        <v>0</v>
      </c>
      <c r="AN59" s="19" t="n">
        <f aca="false">SUMPRODUCT((AM59&gt;TR_DESDE)*(AM59-TR_DESDE)*TR_INC)</f>
        <v>0</v>
      </c>
      <c r="AO59" s="19" t="n">
        <f aca="false">IF(AL59&gt;0,MAX(0,AN59-IF($F59="Cese",MAX(AF59,AJ59),AF59)),0)</f>
        <v>0</v>
      </c>
      <c r="AP59" s="46" t="n">
        <f aca="false">IF(OR($F59="Activo",$F59="Cese"),ROUND(AK59+AO59,2),0)</f>
        <v>0</v>
      </c>
      <c r="AQ59" s="19" t="n">
        <f aca="false">IF($F59="Cese",MAX(0,AJ59-AN59),0)</f>
        <v>0</v>
      </c>
      <c r="AR59" s="19" t="str">
        <f aca="false">IF($B59="","",IF(COUNTIFS(RP_COD,$B59,'Retenciones Planilla'!$H$6:$H$105,"&lt;&gt;")=0,"",SUMIFS('Retenciones Planilla'!$H$6:$H$105,RP_COD,$B59)))</f>
        <v/>
      </c>
      <c r="AS59" s="19" t="str">
        <f aca="false">IF(AR59="","",AR59-AP59)</f>
        <v/>
      </c>
      <c r="AT59" s="23" t="str">
        <f aca="false">IF($B59="","",IF(NOT(OR($F59="Activo",$F59="Cese")),IF(N(AR59)=0,"—","Revisar: sin vínculo"),IF(AR59="",IF(AP59=0,"No corresponde","Sin dato planilla"),IF(ABS(AS59)&lt;=TOL,"OK",IF(AS59&gt;0,"Retuvo de más","Retuvo de menos")))))</f>
        <v/>
      </c>
      <c r="AU59" s="19" t="n">
        <f aca="false">IF(AND(BASE_RET="Planilla (si existe)",AR59&lt;&gt;""),AR59,AP59)</f>
        <v>0</v>
      </c>
      <c r="AV59" s="19" t="n">
        <f aca="false">AU59+N59</f>
        <v>0</v>
      </c>
    </row>
    <row r="60" customFormat="false" ht="15" hidden="false" customHeight="false" outlineLevel="0" collapsed="false">
      <c r="A60" s="43" t="n">
        <v>5</v>
      </c>
      <c r="B60" s="35" t="str">
        <f aca="false">IF(Trabajadores!$B$10="","",Trabajadores!$B$10)</f>
        <v/>
      </c>
      <c r="C60" s="35" t="str">
        <f aca="false">IF($B60="","",Trabajadores!$D$10)</f>
        <v/>
      </c>
      <c r="D60" s="43" t="n">
        <v>7</v>
      </c>
      <c r="E60" s="23" t="s">
        <v>304</v>
      </c>
      <c r="F60" s="23" t="str">
        <f aca="false">IF($B60="","",IF(OR(7&lt;Trabajadores!$M$10,7&gt;Trabajadores!$N$10),"No vinculado",IF(AND(7=Trabajadores!$N$10,Trabajadores!$O$10="Sí"),"Cese","Activo")))</f>
        <v/>
      </c>
      <c r="G60" s="19" t="n">
        <f aca="false">IF($B60="",0,SUMIFS(Ingresos!$U$6:$U$1505,ING_COD,$B60,ING_CLASE,"ORD"))</f>
        <v>0</v>
      </c>
      <c r="H60" s="19" t="n">
        <f aca="false">IF($B60="",0,SUMIFS(Ingresos!$U$6:$U$1505,ING_COD,$B60,ING_CLASE,"ORD",ING_COMP,"Sí"))</f>
        <v>0</v>
      </c>
      <c r="I60" s="19" t="n">
        <f aca="false">IF($B60="",0,SUMIFS(Ingresos!$U$6:$U$1505,ING_COD,$B60,ING_CLASE,"GRA"))</f>
        <v>0</v>
      </c>
      <c r="J60" s="19" t="n">
        <f aca="false">IF($B60="",0,SUMIFS(Ingresos!$U$6:$U$1505,ING_COD,$B60,ING_CLASE,"BON"))</f>
        <v>0</v>
      </c>
      <c r="K60" s="19" t="n">
        <f aca="false">IF($B60="",0,SUMIFS(Ingresos!$U$6:$U$1505,ING_COD,$B60,ING_CLASE,"EXT"))</f>
        <v>0</v>
      </c>
      <c r="L60" s="19" t="n">
        <f aca="false">IF($B60="",0,SUMIFS(Ingresos!$U$6:$U$1505,ING_COD,$B60,ING_CLASE,"OTO"))</f>
        <v>0</v>
      </c>
      <c r="M60" s="19" t="n">
        <f aca="false">IF($B60="",0,SUMIFS(Ingresos!$U$6:$U$1505,ING_COD,$B60,ING_CLASE,"OTX"))</f>
        <v>0</v>
      </c>
      <c r="N60" s="19" t="n">
        <f aca="false">IF($B60="",0,SUMIFS(Ingresos!$U$6:$U$1505,ING_COD,$B60,ING_CLASE,"RETO"))</f>
        <v>0</v>
      </c>
      <c r="O60" s="19" t="n">
        <f aca="false">IF($B60="",0,SUMIFS(Ingresos!$U$6:$U$1505,ING_COD,$B60,ING_CLASE,"INA"))</f>
        <v>0</v>
      </c>
      <c r="P60" s="19" t="n">
        <f aca="false">G60+I60+J60+K60+L60+M60</f>
        <v>0</v>
      </c>
      <c r="Q60" s="44" t="n">
        <f aca="false">IF($F60="Activo",6,IF($F60="Cese",1,0))</f>
        <v>0</v>
      </c>
      <c r="R60" s="19" t="n">
        <f aca="false">G60*Q60</f>
        <v>0</v>
      </c>
      <c r="S60" s="19" t="n">
        <f aca="false">IF($F60="Activo",SUMIFS(I60:I65,$D60:$D65,"&lt;="&amp;Trabajadores!$N$10)+IF(PROY_BON="Sí",SUMIFS(J60:J65,$D60:$D65,"&lt;="&amp;Trabajadores!$N$10),0),IF($F60="Cese",I60+IF(PROY_BON="Sí",J60,0),0))</f>
        <v>0</v>
      </c>
      <c r="T60" s="19" t="n">
        <f aca="false">IF(OR($F60&lt;&gt;"Activo",Trabajadores!$I$10="No"),0,IF(I65=0,H60*(1+IF(PROY_BON="Sí",Trabajadores!$P$10,0))*Trabajadores!$S$10/6*(Trabajadores!$N$10&gt;=12),0))</f>
        <v>0</v>
      </c>
      <c r="U60" s="19" t="n">
        <f aca="false">IF($F60="Activo",IF(Trabajadores!$J$10="Sí",L60*6,L60),IF($F60="Cese",L60,0))</f>
        <v>0</v>
      </c>
      <c r="V60" s="19" t="n">
        <f aca="false">IF(OR($F60="Activo",$F60="Cese"),M60,0)</f>
        <v>0</v>
      </c>
      <c r="W60" s="19" t="n">
        <f aca="false">IF(OR($F60="Activo",$F60="Cese"),SUM(P54:P59),0)</f>
        <v>0</v>
      </c>
      <c r="X60" s="36" t="n">
        <f aca="false">IF(OR($F60="Activo",$F60="Cese"),R60+S60+T60+U60+V60+W60,0)</f>
        <v>0</v>
      </c>
      <c r="Y60" s="19" t="n">
        <f aca="false">IF(OR($F60="Activo",$F60="Cese"),DED_FIJA,0)</f>
        <v>0</v>
      </c>
      <c r="Z60" s="36" t="n">
        <f aca="false">MAX(0,X60-Y60)</f>
        <v>0</v>
      </c>
      <c r="AA60" s="19" t="n">
        <f aca="false">IF(Z60=0,0,MAX(0,MIN(Z60,Parámetros!$G$19)-Parámetros!$F$19)*Parámetros!$E$19)</f>
        <v>0</v>
      </c>
      <c r="AB60" s="19" t="n">
        <f aca="false">IF(Z60=0,0,MAX(0,MIN(Z60,Parámetros!$G$20)-Parámetros!$F$20)*Parámetros!$E$20)</f>
        <v>0</v>
      </c>
      <c r="AC60" s="19" t="n">
        <f aca="false">IF(Z60=0,0,MAX(0,MIN(Z60,Parámetros!$G$21)-Parámetros!$F$21)*Parámetros!$E$21)</f>
        <v>0</v>
      </c>
      <c r="AD60" s="19" t="n">
        <f aca="false">IF(Z60=0,0,MAX(0,MIN(Z60,Parámetros!$G$22)-Parámetros!$F$22)*Parámetros!$E$22)</f>
        <v>0</v>
      </c>
      <c r="AE60" s="19" t="n">
        <f aca="false">IF(Z60=0,0,MAX(0,MIN(Z60,Parámetros!$G$23)-Parámetros!$F$23)*Parámetros!$E$23)</f>
        <v>0</v>
      </c>
      <c r="AF60" s="36" t="n">
        <f aca="false">SUM(AA60:AE60)</f>
        <v>0</v>
      </c>
      <c r="AG60" s="45" t="str">
        <f aca="false">IF(AM60&lt;=0,"-",INDEX(TR_TASA,MATCH(AM60,TR_DESDE,1)))</f>
        <v>-</v>
      </c>
      <c r="AH60" s="44" t="n">
        <f aca="false">IF($F60="Cese",1,IF($F60="Activo",INDEX(DIV_N,7),0))</f>
        <v>0</v>
      </c>
      <c r="AI60" s="44" t="n">
        <f aca="false">IF($F60="Cese",6,IF($F60="Activo",INDEX(DIV_HASTA,7),0))</f>
        <v>0</v>
      </c>
      <c r="AJ60" s="19" t="n">
        <f aca="false">IF(OR($F60="Activo",$F60="Cese"),SUMIFS(AV54:AV59,D54:D59,"&lt;="&amp;AI60),0)</f>
        <v>0</v>
      </c>
      <c r="AK60" s="19" t="n">
        <f aca="false">IF(OR($F60="Activo",$F60="Cese"),MAX(0,(AF60-AJ60)/AH60),0)</f>
        <v>0</v>
      </c>
      <c r="AL60" s="19" t="n">
        <f aca="false">IF(OR($F60="Activo",$F60="Cese"),K60+IF(PROY_BON="Sí",0,J60),0)</f>
        <v>0</v>
      </c>
      <c r="AM60" s="19" t="n">
        <f aca="false">IF(AL60&gt;0,MAX(0,X60+AL60-Y60),Z60)</f>
        <v>0</v>
      </c>
      <c r="AN60" s="19" t="n">
        <f aca="false">SUMPRODUCT((AM60&gt;TR_DESDE)*(AM60-TR_DESDE)*TR_INC)</f>
        <v>0</v>
      </c>
      <c r="AO60" s="19" t="n">
        <f aca="false">IF(AL60&gt;0,MAX(0,AN60-IF($F60="Cese",MAX(AF60,AJ60),AF60)),0)</f>
        <v>0</v>
      </c>
      <c r="AP60" s="46" t="n">
        <f aca="false">IF(OR($F60="Activo",$F60="Cese"),ROUND(AK60+AO60,2),0)</f>
        <v>0</v>
      </c>
      <c r="AQ60" s="19" t="n">
        <f aca="false">IF($F60="Cese",MAX(0,AJ60-AN60),0)</f>
        <v>0</v>
      </c>
      <c r="AR60" s="19" t="str">
        <f aca="false">IF($B60="","",IF(COUNTIFS(RP_COD,$B60,'Retenciones Planilla'!$I$6:$I$105,"&lt;&gt;")=0,"",SUMIFS('Retenciones Planilla'!$I$6:$I$105,RP_COD,$B60)))</f>
        <v/>
      </c>
      <c r="AS60" s="19" t="str">
        <f aca="false">IF(AR60="","",AR60-AP60)</f>
        <v/>
      </c>
      <c r="AT60" s="23" t="str">
        <f aca="false">IF($B60="","",IF(NOT(OR($F60="Activo",$F60="Cese")),IF(N(AR60)=0,"—","Revisar: sin vínculo"),IF(AR60="",IF(AP60=0,"No corresponde","Sin dato planilla"),IF(ABS(AS60)&lt;=TOL,"OK",IF(AS60&gt;0,"Retuvo de más","Retuvo de menos")))))</f>
        <v/>
      </c>
      <c r="AU60" s="19" t="n">
        <f aca="false">IF(AND(BASE_RET="Planilla (si existe)",AR60&lt;&gt;""),AR60,AP60)</f>
        <v>0</v>
      </c>
      <c r="AV60" s="19" t="n">
        <f aca="false">AU60+N60</f>
        <v>0</v>
      </c>
    </row>
    <row r="61" customFormat="false" ht="15" hidden="false" customHeight="false" outlineLevel="0" collapsed="false">
      <c r="A61" s="43" t="n">
        <v>5</v>
      </c>
      <c r="B61" s="35" t="str">
        <f aca="false">IF(Trabajadores!$B$10="","",Trabajadores!$B$10)</f>
        <v/>
      </c>
      <c r="C61" s="35" t="str">
        <f aca="false">IF($B61="","",Trabajadores!$D$10)</f>
        <v/>
      </c>
      <c r="D61" s="43" t="n">
        <v>8</v>
      </c>
      <c r="E61" s="23" t="s">
        <v>305</v>
      </c>
      <c r="F61" s="23" t="str">
        <f aca="false">IF($B61="","",IF(OR(8&lt;Trabajadores!$M$10,8&gt;Trabajadores!$N$10),"No vinculado",IF(AND(8=Trabajadores!$N$10,Trabajadores!$O$10="Sí"),"Cese","Activo")))</f>
        <v/>
      </c>
      <c r="G61" s="19" t="n">
        <f aca="false">IF($B61="",0,SUMIFS(Ingresos!$V$6:$V$1505,ING_COD,$B61,ING_CLASE,"ORD"))</f>
        <v>0</v>
      </c>
      <c r="H61" s="19" t="n">
        <f aca="false">IF($B61="",0,SUMIFS(Ingresos!$V$6:$V$1505,ING_COD,$B61,ING_CLASE,"ORD",ING_COMP,"Sí"))</f>
        <v>0</v>
      </c>
      <c r="I61" s="19" t="n">
        <f aca="false">IF($B61="",0,SUMIFS(Ingresos!$V$6:$V$1505,ING_COD,$B61,ING_CLASE,"GRA"))</f>
        <v>0</v>
      </c>
      <c r="J61" s="19" t="n">
        <f aca="false">IF($B61="",0,SUMIFS(Ingresos!$V$6:$V$1505,ING_COD,$B61,ING_CLASE,"BON"))</f>
        <v>0</v>
      </c>
      <c r="K61" s="19" t="n">
        <f aca="false">IF($B61="",0,SUMIFS(Ingresos!$V$6:$V$1505,ING_COD,$B61,ING_CLASE,"EXT"))</f>
        <v>0</v>
      </c>
      <c r="L61" s="19" t="n">
        <f aca="false">IF($B61="",0,SUMIFS(Ingresos!$V$6:$V$1505,ING_COD,$B61,ING_CLASE,"OTO"))</f>
        <v>0</v>
      </c>
      <c r="M61" s="19" t="n">
        <f aca="false">IF($B61="",0,SUMIFS(Ingresos!$V$6:$V$1505,ING_COD,$B61,ING_CLASE,"OTX"))</f>
        <v>0</v>
      </c>
      <c r="N61" s="19" t="n">
        <f aca="false">IF($B61="",0,SUMIFS(Ingresos!$V$6:$V$1505,ING_COD,$B61,ING_CLASE,"RETO"))</f>
        <v>0</v>
      </c>
      <c r="O61" s="19" t="n">
        <f aca="false">IF($B61="",0,SUMIFS(Ingresos!$V$6:$V$1505,ING_COD,$B61,ING_CLASE,"INA"))</f>
        <v>0</v>
      </c>
      <c r="P61" s="19" t="n">
        <f aca="false">G61+I61+J61+K61+L61+M61</f>
        <v>0</v>
      </c>
      <c r="Q61" s="44" t="n">
        <f aca="false">IF($F61="Activo",5,IF($F61="Cese",1,0))</f>
        <v>0</v>
      </c>
      <c r="R61" s="19" t="n">
        <f aca="false">G61*Q61</f>
        <v>0</v>
      </c>
      <c r="S61" s="19" t="n">
        <f aca="false">IF($F61="Activo",SUMIFS(I61:I65,$D61:$D65,"&lt;="&amp;Trabajadores!$N$10)+IF(PROY_BON="Sí",SUMIFS(J61:J65,$D61:$D65,"&lt;="&amp;Trabajadores!$N$10),0),IF($F61="Cese",I61+IF(PROY_BON="Sí",J61,0),0))</f>
        <v>0</v>
      </c>
      <c r="T61" s="19" t="n">
        <f aca="false">IF(OR($F61&lt;&gt;"Activo",Trabajadores!$I$10="No"),0,IF(I65=0,H61*(1+IF(PROY_BON="Sí",Trabajadores!$P$10,0))*Trabajadores!$S$10/6*(Trabajadores!$N$10&gt;=12),0))</f>
        <v>0</v>
      </c>
      <c r="U61" s="19" t="n">
        <f aca="false">IF($F61="Activo",IF(Trabajadores!$J$10="Sí",L61*5,L61),IF($F61="Cese",L61,0))</f>
        <v>0</v>
      </c>
      <c r="V61" s="19" t="n">
        <f aca="false">IF(OR($F61="Activo",$F61="Cese"),M61,0)</f>
        <v>0</v>
      </c>
      <c r="W61" s="19" t="n">
        <f aca="false">IF(OR($F61="Activo",$F61="Cese"),SUM(P54:P60),0)</f>
        <v>0</v>
      </c>
      <c r="X61" s="36" t="n">
        <f aca="false">IF(OR($F61="Activo",$F61="Cese"),R61+S61+T61+U61+V61+W61,0)</f>
        <v>0</v>
      </c>
      <c r="Y61" s="19" t="n">
        <f aca="false">IF(OR($F61="Activo",$F61="Cese"),DED_FIJA,0)</f>
        <v>0</v>
      </c>
      <c r="Z61" s="36" t="n">
        <f aca="false">MAX(0,X61-Y61)</f>
        <v>0</v>
      </c>
      <c r="AA61" s="19" t="n">
        <f aca="false">IF(Z61=0,0,MAX(0,MIN(Z61,Parámetros!$G$19)-Parámetros!$F$19)*Parámetros!$E$19)</f>
        <v>0</v>
      </c>
      <c r="AB61" s="19" t="n">
        <f aca="false">IF(Z61=0,0,MAX(0,MIN(Z61,Parámetros!$G$20)-Parámetros!$F$20)*Parámetros!$E$20)</f>
        <v>0</v>
      </c>
      <c r="AC61" s="19" t="n">
        <f aca="false">IF(Z61=0,0,MAX(0,MIN(Z61,Parámetros!$G$21)-Parámetros!$F$21)*Parámetros!$E$21)</f>
        <v>0</v>
      </c>
      <c r="AD61" s="19" t="n">
        <f aca="false">IF(Z61=0,0,MAX(0,MIN(Z61,Parámetros!$G$22)-Parámetros!$F$22)*Parámetros!$E$22)</f>
        <v>0</v>
      </c>
      <c r="AE61" s="19" t="n">
        <f aca="false">IF(Z61=0,0,MAX(0,MIN(Z61,Parámetros!$G$23)-Parámetros!$F$23)*Parámetros!$E$23)</f>
        <v>0</v>
      </c>
      <c r="AF61" s="36" t="n">
        <f aca="false">SUM(AA61:AE61)</f>
        <v>0</v>
      </c>
      <c r="AG61" s="45" t="str">
        <f aca="false">IF(AM61&lt;=0,"-",INDEX(TR_TASA,MATCH(AM61,TR_DESDE,1)))</f>
        <v>-</v>
      </c>
      <c r="AH61" s="44" t="n">
        <f aca="false">IF($F61="Cese",1,IF($F61="Activo",INDEX(DIV_N,8),0))</f>
        <v>0</v>
      </c>
      <c r="AI61" s="44" t="n">
        <f aca="false">IF($F61="Cese",7,IF($F61="Activo",INDEX(DIV_HASTA,8),0))</f>
        <v>0</v>
      </c>
      <c r="AJ61" s="19" t="n">
        <f aca="false">IF(OR($F61="Activo",$F61="Cese"),SUMIFS(AV54:AV60,D54:D60,"&lt;="&amp;AI61),0)</f>
        <v>0</v>
      </c>
      <c r="AK61" s="19" t="n">
        <f aca="false">IF(OR($F61="Activo",$F61="Cese"),MAX(0,(AF61-AJ61)/AH61),0)</f>
        <v>0</v>
      </c>
      <c r="AL61" s="19" t="n">
        <f aca="false">IF(OR($F61="Activo",$F61="Cese"),K61+IF(PROY_BON="Sí",0,J61),0)</f>
        <v>0</v>
      </c>
      <c r="AM61" s="19" t="n">
        <f aca="false">IF(AL61&gt;0,MAX(0,X61+AL61-Y61),Z61)</f>
        <v>0</v>
      </c>
      <c r="AN61" s="19" t="n">
        <f aca="false">SUMPRODUCT((AM61&gt;TR_DESDE)*(AM61-TR_DESDE)*TR_INC)</f>
        <v>0</v>
      </c>
      <c r="AO61" s="19" t="n">
        <f aca="false">IF(AL61&gt;0,MAX(0,AN61-IF($F61="Cese",MAX(AF61,AJ61),AF61)),0)</f>
        <v>0</v>
      </c>
      <c r="AP61" s="46" t="n">
        <f aca="false">IF(OR($F61="Activo",$F61="Cese"),ROUND(AK61+AO61,2),0)</f>
        <v>0</v>
      </c>
      <c r="AQ61" s="19" t="n">
        <f aca="false">IF($F61="Cese",MAX(0,AJ61-AN61),0)</f>
        <v>0</v>
      </c>
      <c r="AR61" s="19" t="str">
        <f aca="false">IF($B61="","",IF(COUNTIFS(RP_COD,$B61,'Retenciones Planilla'!$J$6:$J$105,"&lt;&gt;")=0,"",SUMIFS('Retenciones Planilla'!$J$6:$J$105,RP_COD,$B61)))</f>
        <v/>
      </c>
      <c r="AS61" s="19" t="str">
        <f aca="false">IF(AR61="","",AR61-AP61)</f>
        <v/>
      </c>
      <c r="AT61" s="23" t="str">
        <f aca="false">IF($B61="","",IF(NOT(OR($F61="Activo",$F61="Cese")),IF(N(AR61)=0,"—","Revisar: sin vínculo"),IF(AR61="",IF(AP61=0,"No corresponde","Sin dato planilla"),IF(ABS(AS61)&lt;=TOL,"OK",IF(AS61&gt;0,"Retuvo de más","Retuvo de menos")))))</f>
        <v/>
      </c>
      <c r="AU61" s="19" t="n">
        <f aca="false">IF(AND(BASE_RET="Planilla (si existe)",AR61&lt;&gt;""),AR61,AP61)</f>
        <v>0</v>
      </c>
      <c r="AV61" s="19" t="n">
        <f aca="false">AU61+N61</f>
        <v>0</v>
      </c>
    </row>
    <row r="62" customFormat="false" ht="15" hidden="false" customHeight="false" outlineLevel="0" collapsed="false">
      <c r="A62" s="43" t="n">
        <v>5</v>
      </c>
      <c r="B62" s="35" t="str">
        <f aca="false">IF(Trabajadores!$B$10="","",Trabajadores!$B$10)</f>
        <v/>
      </c>
      <c r="C62" s="35" t="str">
        <f aca="false">IF($B62="","",Trabajadores!$D$10)</f>
        <v/>
      </c>
      <c r="D62" s="43" t="n">
        <v>9</v>
      </c>
      <c r="E62" s="23" t="s">
        <v>306</v>
      </c>
      <c r="F62" s="23" t="str">
        <f aca="false">IF($B62="","",IF(OR(9&lt;Trabajadores!$M$10,9&gt;Trabajadores!$N$10),"No vinculado",IF(AND(9=Trabajadores!$N$10,Trabajadores!$O$10="Sí"),"Cese","Activo")))</f>
        <v/>
      </c>
      <c r="G62" s="19" t="n">
        <f aca="false">IF($B62="",0,SUMIFS(Ingresos!$W$6:$W$1505,ING_COD,$B62,ING_CLASE,"ORD"))</f>
        <v>0</v>
      </c>
      <c r="H62" s="19" t="n">
        <f aca="false">IF($B62="",0,SUMIFS(Ingresos!$W$6:$W$1505,ING_COD,$B62,ING_CLASE,"ORD",ING_COMP,"Sí"))</f>
        <v>0</v>
      </c>
      <c r="I62" s="19" t="n">
        <f aca="false">IF($B62="",0,SUMIFS(Ingresos!$W$6:$W$1505,ING_COD,$B62,ING_CLASE,"GRA"))</f>
        <v>0</v>
      </c>
      <c r="J62" s="19" t="n">
        <f aca="false">IF($B62="",0,SUMIFS(Ingresos!$W$6:$W$1505,ING_COD,$B62,ING_CLASE,"BON"))</f>
        <v>0</v>
      </c>
      <c r="K62" s="19" t="n">
        <f aca="false">IF($B62="",0,SUMIFS(Ingresos!$W$6:$W$1505,ING_COD,$B62,ING_CLASE,"EXT"))</f>
        <v>0</v>
      </c>
      <c r="L62" s="19" t="n">
        <f aca="false">IF($B62="",0,SUMIFS(Ingresos!$W$6:$W$1505,ING_COD,$B62,ING_CLASE,"OTO"))</f>
        <v>0</v>
      </c>
      <c r="M62" s="19" t="n">
        <f aca="false">IF($B62="",0,SUMIFS(Ingresos!$W$6:$W$1505,ING_COD,$B62,ING_CLASE,"OTX"))</f>
        <v>0</v>
      </c>
      <c r="N62" s="19" t="n">
        <f aca="false">IF($B62="",0,SUMIFS(Ingresos!$W$6:$W$1505,ING_COD,$B62,ING_CLASE,"RETO"))</f>
        <v>0</v>
      </c>
      <c r="O62" s="19" t="n">
        <f aca="false">IF($B62="",0,SUMIFS(Ingresos!$W$6:$W$1505,ING_COD,$B62,ING_CLASE,"INA"))</f>
        <v>0</v>
      </c>
      <c r="P62" s="19" t="n">
        <f aca="false">G62+I62+J62+K62+L62+M62</f>
        <v>0</v>
      </c>
      <c r="Q62" s="44" t="n">
        <f aca="false">IF($F62="Activo",4,IF($F62="Cese",1,0))</f>
        <v>0</v>
      </c>
      <c r="R62" s="19" t="n">
        <f aca="false">G62*Q62</f>
        <v>0</v>
      </c>
      <c r="S62" s="19" t="n">
        <f aca="false">IF($F62="Activo",SUMIFS(I62:I65,$D62:$D65,"&lt;="&amp;Trabajadores!$N$10)+IF(PROY_BON="Sí",SUMIFS(J62:J65,$D62:$D65,"&lt;="&amp;Trabajadores!$N$10),0),IF($F62="Cese",I62+IF(PROY_BON="Sí",J62,0),0))</f>
        <v>0</v>
      </c>
      <c r="T62" s="19" t="n">
        <f aca="false">IF(OR($F62&lt;&gt;"Activo",Trabajadores!$I$10="No"),0,IF(I65=0,H62*(1+IF(PROY_BON="Sí",Trabajadores!$P$10,0))*Trabajadores!$S$10/6*(Trabajadores!$N$10&gt;=12),0))</f>
        <v>0</v>
      </c>
      <c r="U62" s="19" t="n">
        <f aca="false">IF($F62="Activo",IF(Trabajadores!$J$10="Sí",L62*4,L62),IF($F62="Cese",L62,0))</f>
        <v>0</v>
      </c>
      <c r="V62" s="19" t="n">
        <f aca="false">IF(OR($F62="Activo",$F62="Cese"),M62,0)</f>
        <v>0</v>
      </c>
      <c r="W62" s="19" t="n">
        <f aca="false">IF(OR($F62="Activo",$F62="Cese"),SUM(P54:P61),0)</f>
        <v>0</v>
      </c>
      <c r="X62" s="36" t="n">
        <f aca="false">IF(OR($F62="Activo",$F62="Cese"),R62+S62+T62+U62+V62+W62,0)</f>
        <v>0</v>
      </c>
      <c r="Y62" s="19" t="n">
        <f aca="false">IF(OR($F62="Activo",$F62="Cese"),DED_FIJA,0)</f>
        <v>0</v>
      </c>
      <c r="Z62" s="36" t="n">
        <f aca="false">MAX(0,X62-Y62)</f>
        <v>0</v>
      </c>
      <c r="AA62" s="19" t="n">
        <f aca="false">IF(Z62=0,0,MAX(0,MIN(Z62,Parámetros!$G$19)-Parámetros!$F$19)*Parámetros!$E$19)</f>
        <v>0</v>
      </c>
      <c r="AB62" s="19" t="n">
        <f aca="false">IF(Z62=0,0,MAX(0,MIN(Z62,Parámetros!$G$20)-Parámetros!$F$20)*Parámetros!$E$20)</f>
        <v>0</v>
      </c>
      <c r="AC62" s="19" t="n">
        <f aca="false">IF(Z62=0,0,MAX(0,MIN(Z62,Parámetros!$G$21)-Parámetros!$F$21)*Parámetros!$E$21)</f>
        <v>0</v>
      </c>
      <c r="AD62" s="19" t="n">
        <f aca="false">IF(Z62=0,0,MAX(0,MIN(Z62,Parámetros!$G$22)-Parámetros!$F$22)*Parámetros!$E$22)</f>
        <v>0</v>
      </c>
      <c r="AE62" s="19" t="n">
        <f aca="false">IF(Z62=0,0,MAX(0,MIN(Z62,Parámetros!$G$23)-Parámetros!$F$23)*Parámetros!$E$23)</f>
        <v>0</v>
      </c>
      <c r="AF62" s="36" t="n">
        <f aca="false">SUM(AA62:AE62)</f>
        <v>0</v>
      </c>
      <c r="AG62" s="45" t="str">
        <f aca="false">IF(AM62&lt;=0,"-",INDEX(TR_TASA,MATCH(AM62,TR_DESDE,1)))</f>
        <v>-</v>
      </c>
      <c r="AH62" s="44" t="n">
        <f aca="false">IF($F62="Cese",1,IF($F62="Activo",INDEX(DIV_N,9),0))</f>
        <v>0</v>
      </c>
      <c r="AI62" s="44" t="n">
        <f aca="false">IF($F62="Cese",8,IF($F62="Activo",INDEX(DIV_HASTA,9),0))</f>
        <v>0</v>
      </c>
      <c r="AJ62" s="19" t="n">
        <f aca="false">IF(OR($F62="Activo",$F62="Cese"),SUMIFS(AV54:AV61,D54:D61,"&lt;="&amp;AI62),0)</f>
        <v>0</v>
      </c>
      <c r="AK62" s="19" t="n">
        <f aca="false">IF(OR($F62="Activo",$F62="Cese"),MAX(0,(AF62-AJ62)/AH62),0)</f>
        <v>0</v>
      </c>
      <c r="AL62" s="19" t="n">
        <f aca="false">IF(OR($F62="Activo",$F62="Cese"),K62+IF(PROY_BON="Sí",0,J62),0)</f>
        <v>0</v>
      </c>
      <c r="AM62" s="19" t="n">
        <f aca="false">IF(AL62&gt;0,MAX(0,X62+AL62-Y62),Z62)</f>
        <v>0</v>
      </c>
      <c r="AN62" s="19" t="n">
        <f aca="false">SUMPRODUCT((AM62&gt;TR_DESDE)*(AM62-TR_DESDE)*TR_INC)</f>
        <v>0</v>
      </c>
      <c r="AO62" s="19" t="n">
        <f aca="false">IF(AL62&gt;0,MAX(0,AN62-IF($F62="Cese",MAX(AF62,AJ62),AF62)),0)</f>
        <v>0</v>
      </c>
      <c r="AP62" s="46" t="n">
        <f aca="false">IF(OR($F62="Activo",$F62="Cese"),ROUND(AK62+AO62,2),0)</f>
        <v>0</v>
      </c>
      <c r="AQ62" s="19" t="n">
        <f aca="false">IF($F62="Cese",MAX(0,AJ62-AN62),0)</f>
        <v>0</v>
      </c>
      <c r="AR62" s="19" t="str">
        <f aca="false">IF($B62="","",IF(COUNTIFS(RP_COD,$B62,'Retenciones Planilla'!$K$6:$K$105,"&lt;&gt;")=0,"",SUMIFS('Retenciones Planilla'!$K$6:$K$105,RP_COD,$B62)))</f>
        <v/>
      </c>
      <c r="AS62" s="19" t="str">
        <f aca="false">IF(AR62="","",AR62-AP62)</f>
        <v/>
      </c>
      <c r="AT62" s="23" t="str">
        <f aca="false">IF($B62="","",IF(NOT(OR($F62="Activo",$F62="Cese")),IF(N(AR62)=0,"—","Revisar: sin vínculo"),IF(AR62="",IF(AP62=0,"No corresponde","Sin dato planilla"),IF(ABS(AS62)&lt;=TOL,"OK",IF(AS62&gt;0,"Retuvo de más","Retuvo de menos")))))</f>
        <v/>
      </c>
      <c r="AU62" s="19" t="n">
        <f aca="false">IF(AND(BASE_RET="Planilla (si existe)",AR62&lt;&gt;""),AR62,AP62)</f>
        <v>0</v>
      </c>
      <c r="AV62" s="19" t="n">
        <f aca="false">AU62+N62</f>
        <v>0</v>
      </c>
    </row>
    <row r="63" customFormat="false" ht="15" hidden="false" customHeight="false" outlineLevel="0" collapsed="false">
      <c r="A63" s="43" t="n">
        <v>5</v>
      </c>
      <c r="B63" s="35" t="str">
        <f aca="false">IF(Trabajadores!$B$10="","",Trabajadores!$B$10)</f>
        <v/>
      </c>
      <c r="C63" s="35" t="str">
        <f aca="false">IF($B63="","",Trabajadores!$D$10)</f>
        <v/>
      </c>
      <c r="D63" s="43" t="n">
        <v>10</v>
      </c>
      <c r="E63" s="23" t="s">
        <v>307</v>
      </c>
      <c r="F63" s="23" t="str">
        <f aca="false">IF($B63="","",IF(OR(10&lt;Trabajadores!$M$10,10&gt;Trabajadores!$N$10),"No vinculado",IF(AND(10=Trabajadores!$N$10,Trabajadores!$O$10="Sí"),"Cese","Activo")))</f>
        <v/>
      </c>
      <c r="G63" s="19" t="n">
        <f aca="false">IF($B63="",0,SUMIFS(Ingresos!$X$6:$X$1505,ING_COD,$B63,ING_CLASE,"ORD"))</f>
        <v>0</v>
      </c>
      <c r="H63" s="19" t="n">
        <f aca="false">IF($B63="",0,SUMIFS(Ingresos!$X$6:$X$1505,ING_COD,$B63,ING_CLASE,"ORD",ING_COMP,"Sí"))</f>
        <v>0</v>
      </c>
      <c r="I63" s="19" t="n">
        <f aca="false">IF($B63="",0,SUMIFS(Ingresos!$X$6:$X$1505,ING_COD,$B63,ING_CLASE,"GRA"))</f>
        <v>0</v>
      </c>
      <c r="J63" s="19" t="n">
        <f aca="false">IF($B63="",0,SUMIFS(Ingresos!$X$6:$X$1505,ING_COD,$B63,ING_CLASE,"BON"))</f>
        <v>0</v>
      </c>
      <c r="K63" s="19" t="n">
        <f aca="false">IF($B63="",0,SUMIFS(Ingresos!$X$6:$X$1505,ING_COD,$B63,ING_CLASE,"EXT"))</f>
        <v>0</v>
      </c>
      <c r="L63" s="19" t="n">
        <f aca="false">IF($B63="",0,SUMIFS(Ingresos!$X$6:$X$1505,ING_COD,$B63,ING_CLASE,"OTO"))</f>
        <v>0</v>
      </c>
      <c r="M63" s="19" t="n">
        <f aca="false">IF($B63="",0,SUMIFS(Ingresos!$X$6:$X$1505,ING_COD,$B63,ING_CLASE,"OTX"))</f>
        <v>0</v>
      </c>
      <c r="N63" s="19" t="n">
        <f aca="false">IF($B63="",0,SUMIFS(Ingresos!$X$6:$X$1505,ING_COD,$B63,ING_CLASE,"RETO"))</f>
        <v>0</v>
      </c>
      <c r="O63" s="19" t="n">
        <f aca="false">IF($B63="",0,SUMIFS(Ingresos!$X$6:$X$1505,ING_COD,$B63,ING_CLASE,"INA"))</f>
        <v>0</v>
      </c>
      <c r="P63" s="19" t="n">
        <f aca="false">G63+I63+J63+K63+L63+M63</f>
        <v>0</v>
      </c>
      <c r="Q63" s="44" t="n">
        <f aca="false">IF($F63="Activo",3,IF($F63="Cese",1,0))</f>
        <v>0</v>
      </c>
      <c r="R63" s="19" t="n">
        <f aca="false">G63*Q63</f>
        <v>0</v>
      </c>
      <c r="S63" s="19" t="n">
        <f aca="false">IF($F63="Activo",SUMIFS(I63:I65,$D63:$D65,"&lt;="&amp;Trabajadores!$N$10)+IF(PROY_BON="Sí",SUMIFS(J63:J65,$D63:$D65,"&lt;="&amp;Trabajadores!$N$10),0),IF($F63="Cese",I63+IF(PROY_BON="Sí",J63,0),0))</f>
        <v>0</v>
      </c>
      <c r="T63" s="19" t="n">
        <f aca="false">IF(OR($F63&lt;&gt;"Activo",Trabajadores!$I$10="No"),0,IF(I65=0,H63*(1+IF(PROY_BON="Sí",Trabajadores!$P$10,0))*Trabajadores!$S$10/6*(Trabajadores!$N$10&gt;=12),0))</f>
        <v>0</v>
      </c>
      <c r="U63" s="19" t="n">
        <f aca="false">IF($F63="Activo",IF(Trabajadores!$J$10="Sí",L63*3,L63),IF($F63="Cese",L63,0))</f>
        <v>0</v>
      </c>
      <c r="V63" s="19" t="n">
        <f aca="false">IF(OR($F63="Activo",$F63="Cese"),M63,0)</f>
        <v>0</v>
      </c>
      <c r="W63" s="19" t="n">
        <f aca="false">IF(OR($F63="Activo",$F63="Cese"),SUM(P54:P62),0)</f>
        <v>0</v>
      </c>
      <c r="X63" s="36" t="n">
        <f aca="false">IF(OR($F63="Activo",$F63="Cese"),R63+S63+T63+U63+V63+W63,0)</f>
        <v>0</v>
      </c>
      <c r="Y63" s="19" t="n">
        <f aca="false">IF(OR($F63="Activo",$F63="Cese"),DED_FIJA,0)</f>
        <v>0</v>
      </c>
      <c r="Z63" s="36" t="n">
        <f aca="false">MAX(0,X63-Y63)</f>
        <v>0</v>
      </c>
      <c r="AA63" s="19" t="n">
        <f aca="false">IF(Z63=0,0,MAX(0,MIN(Z63,Parámetros!$G$19)-Parámetros!$F$19)*Parámetros!$E$19)</f>
        <v>0</v>
      </c>
      <c r="AB63" s="19" t="n">
        <f aca="false">IF(Z63=0,0,MAX(0,MIN(Z63,Parámetros!$G$20)-Parámetros!$F$20)*Parámetros!$E$20)</f>
        <v>0</v>
      </c>
      <c r="AC63" s="19" t="n">
        <f aca="false">IF(Z63=0,0,MAX(0,MIN(Z63,Parámetros!$G$21)-Parámetros!$F$21)*Parámetros!$E$21)</f>
        <v>0</v>
      </c>
      <c r="AD63" s="19" t="n">
        <f aca="false">IF(Z63=0,0,MAX(0,MIN(Z63,Parámetros!$G$22)-Parámetros!$F$22)*Parámetros!$E$22)</f>
        <v>0</v>
      </c>
      <c r="AE63" s="19" t="n">
        <f aca="false">IF(Z63=0,0,MAX(0,MIN(Z63,Parámetros!$G$23)-Parámetros!$F$23)*Parámetros!$E$23)</f>
        <v>0</v>
      </c>
      <c r="AF63" s="36" t="n">
        <f aca="false">SUM(AA63:AE63)</f>
        <v>0</v>
      </c>
      <c r="AG63" s="45" t="str">
        <f aca="false">IF(AM63&lt;=0,"-",INDEX(TR_TASA,MATCH(AM63,TR_DESDE,1)))</f>
        <v>-</v>
      </c>
      <c r="AH63" s="44" t="n">
        <f aca="false">IF($F63="Cese",1,IF($F63="Activo",INDEX(DIV_N,10),0))</f>
        <v>0</v>
      </c>
      <c r="AI63" s="44" t="n">
        <f aca="false">IF($F63="Cese",9,IF($F63="Activo",INDEX(DIV_HASTA,10),0))</f>
        <v>0</v>
      </c>
      <c r="AJ63" s="19" t="n">
        <f aca="false">IF(OR($F63="Activo",$F63="Cese"),SUMIFS(AV54:AV62,D54:D62,"&lt;="&amp;AI63),0)</f>
        <v>0</v>
      </c>
      <c r="AK63" s="19" t="n">
        <f aca="false">IF(OR($F63="Activo",$F63="Cese"),MAX(0,(AF63-AJ63)/AH63),0)</f>
        <v>0</v>
      </c>
      <c r="AL63" s="19" t="n">
        <f aca="false">IF(OR($F63="Activo",$F63="Cese"),K63+IF(PROY_BON="Sí",0,J63),0)</f>
        <v>0</v>
      </c>
      <c r="AM63" s="19" t="n">
        <f aca="false">IF(AL63&gt;0,MAX(0,X63+AL63-Y63),Z63)</f>
        <v>0</v>
      </c>
      <c r="AN63" s="19" t="n">
        <f aca="false">SUMPRODUCT((AM63&gt;TR_DESDE)*(AM63-TR_DESDE)*TR_INC)</f>
        <v>0</v>
      </c>
      <c r="AO63" s="19" t="n">
        <f aca="false">IF(AL63&gt;0,MAX(0,AN63-IF($F63="Cese",MAX(AF63,AJ63),AF63)),0)</f>
        <v>0</v>
      </c>
      <c r="AP63" s="46" t="n">
        <f aca="false">IF(OR($F63="Activo",$F63="Cese"),ROUND(AK63+AO63,2),0)</f>
        <v>0</v>
      </c>
      <c r="AQ63" s="19" t="n">
        <f aca="false">IF($F63="Cese",MAX(0,AJ63-AN63),0)</f>
        <v>0</v>
      </c>
      <c r="AR63" s="19" t="str">
        <f aca="false">IF($B63="","",IF(COUNTIFS(RP_COD,$B63,'Retenciones Planilla'!$L$6:$L$105,"&lt;&gt;")=0,"",SUMIFS('Retenciones Planilla'!$L$6:$L$105,RP_COD,$B63)))</f>
        <v/>
      </c>
      <c r="AS63" s="19" t="str">
        <f aca="false">IF(AR63="","",AR63-AP63)</f>
        <v/>
      </c>
      <c r="AT63" s="23" t="str">
        <f aca="false">IF($B63="","",IF(NOT(OR($F63="Activo",$F63="Cese")),IF(N(AR63)=0,"—","Revisar: sin vínculo"),IF(AR63="",IF(AP63=0,"No corresponde","Sin dato planilla"),IF(ABS(AS63)&lt;=TOL,"OK",IF(AS63&gt;0,"Retuvo de más","Retuvo de menos")))))</f>
        <v/>
      </c>
      <c r="AU63" s="19" t="n">
        <f aca="false">IF(AND(BASE_RET="Planilla (si existe)",AR63&lt;&gt;""),AR63,AP63)</f>
        <v>0</v>
      </c>
      <c r="AV63" s="19" t="n">
        <f aca="false">AU63+N63</f>
        <v>0</v>
      </c>
    </row>
    <row r="64" customFormat="false" ht="15" hidden="false" customHeight="false" outlineLevel="0" collapsed="false">
      <c r="A64" s="43" t="n">
        <v>5</v>
      </c>
      <c r="B64" s="35" t="str">
        <f aca="false">IF(Trabajadores!$B$10="","",Trabajadores!$B$10)</f>
        <v/>
      </c>
      <c r="C64" s="35" t="str">
        <f aca="false">IF($B64="","",Trabajadores!$D$10)</f>
        <v/>
      </c>
      <c r="D64" s="43" t="n">
        <v>11</v>
      </c>
      <c r="E64" s="23" t="s">
        <v>308</v>
      </c>
      <c r="F64" s="23" t="str">
        <f aca="false">IF($B64="","",IF(OR(11&lt;Trabajadores!$M$10,11&gt;Trabajadores!$N$10),"No vinculado",IF(AND(11=Trabajadores!$N$10,Trabajadores!$O$10="Sí"),"Cese","Activo")))</f>
        <v/>
      </c>
      <c r="G64" s="19" t="n">
        <f aca="false">IF($B64="",0,SUMIFS(Ingresos!$Y$6:$Y$1505,ING_COD,$B64,ING_CLASE,"ORD"))</f>
        <v>0</v>
      </c>
      <c r="H64" s="19" t="n">
        <f aca="false">IF($B64="",0,SUMIFS(Ingresos!$Y$6:$Y$1505,ING_COD,$B64,ING_CLASE,"ORD",ING_COMP,"Sí"))</f>
        <v>0</v>
      </c>
      <c r="I64" s="19" t="n">
        <f aca="false">IF($B64="",0,SUMIFS(Ingresos!$Y$6:$Y$1505,ING_COD,$B64,ING_CLASE,"GRA"))</f>
        <v>0</v>
      </c>
      <c r="J64" s="19" t="n">
        <f aca="false">IF($B64="",0,SUMIFS(Ingresos!$Y$6:$Y$1505,ING_COD,$B64,ING_CLASE,"BON"))</f>
        <v>0</v>
      </c>
      <c r="K64" s="19" t="n">
        <f aca="false">IF($B64="",0,SUMIFS(Ingresos!$Y$6:$Y$1505,ING_COD,$B64,ING_CLASE,"EXT"))</f>
        <v>0</v>
      </c>
      <c r="L64" s="19" t="n">
        <f aca="false">IF($B64="",0,SUMIFS(Ingresos!$Y$6:$Y$1505,ING_COD,$B64,ING_CLASE,"OTO"))</f>
        <v>0</v>
      </c>
      <c r="M64" s="19" t="n">
        <f aca="false">IF($B64="",0,SUMIFS(Ingresos!$Y$6:$Y$1505,ING_COD,$B64,ING_CLASE,"OTX"))</f>
        <v>0</v>
      </c>
      <c r="N64" s="19" t="n">
        <f aca="false">IF($B64="",0,SUMIFS(Ingresos!$Y$6:$Y$1505,ING_COD,$B64,ING_CLASE,"RETO"))</f>
        <v>0</v>
      </c>
      <c r="O64" s="19" t="n">
        <f aca="false">IF($B64="",0,SUMIFS(Ingresos!$Y$6:$Y$1505,ING_COD,$B64,ING_CLASE,"INA"))</f>
        <v>0</v>
      </c>
      <c r="P64" s="19" t="n">
        <f aca="false">G64+I64+J64+K64+L64+M64</f>
        <v>0</v>
      </c>
      <c r="Q64" s="44" t="n">
        <f aca="false">IF($F64="Activo",2,IF($F64="Cese",1,0))</f>
        <v>0</v>
      </c>
      <c r="R64" s="19" t="n">
        <f aca="false">G64*Q64</f>
        <v>0</v>
      </c>
      <c r="S64" s="19" t="n">
        <f aca="false">IF($F64="Activo",SUMIFS(I64:I65,$D64:$D65,"&lt;="&amp;Trabajadores!$N$10)+IF(PROY_BON="Sí",SUMIFS(J64:J65,$D64:$D65,"&lt;="&amp;Trabajadores!$N$10),0),IF($F64="Cese",I64+IF(PROY_BON="Sí",J64,0),0))</f>
        <v>0</v>
      </c>
      <c r="T64" s="19" t="n">
        <f aca="false">IF(OR($F64&lt;&gt;"Activo",Trabajadores!$I$10="No"),0,IF(I65=0,H64*(1+IF(PROY_BON="Sí",Trabajadores!$P$10,0))*Trabajadores!$S$10/6*(Trabajadores!$N$10&gt;=12),0))</f>
        <v>0</v>
      </c>
      <c r="U64" s="19" t="n">
        <f aca="false">IF($F64="Activo",IF(Trabajadores!$J$10="Sí",L64*2,L64),IF($F64="Cese",L64,0))</f>
        <v>0</v>
      </c>
      <c r="V64" s="19" t="n">
        <f aca="false">IF(OR($F64="Activo",$F64="Cese"),M64,0)</f>
        <v>0</v>
      </c>
      <c r="W64" s="19" t="n">
        <f aca="false">IF(OR($F64="Activo",$F64="Cese"),SUM(P54:P63),0)</f>
        <v>0</v>
      </c>
      <c r="X64" s="36" t="n">
        <f aca="false">IF(OR($F64="Activo",$F64="Cese"),R64+S64+T64+U64+V64+W64,0)</f>
        <v>0</v>
      </c>
      <c r="Y64" s="19" t="n">
        <f aca="false">IF(OR($F64="Activo",$F64="Cese"),DED_FIJA,0)</f>
        <v>0</v>
      </c>
      <c r="Z64" s="36" t="n">
        <f aca="false">MAX(0,X64-Y64)</f>
        <v>0</v>
      </c>
      <c r="AA64" s="19" t="n">
        <f aca="false">IF(Z64=0,0,MAX(0,MIN(Z64,Parámetros!$G$19)-Parámetros!$F$19)*Parámetros!$E$19)</f>
        <v>0</v>
      </c>
      <c r="AB64" s="19" t="n">
        <f aca="false">IF(Z64=0,0,MAX(0,MIN(Z64,Parámetros!$G$20)-Parámetros!$F$20)*Parámetros!$E$20)</f>
        <v>0</v>
      </c>
      <c r="AC64" s="19" t="n">
        <f aca="false">IF(Z64=0,0,MAX(0,MIN(Z64,Parámetros!$G$21)-Parámetros!$F$21)*Parámetros!$E$21)</f>
        <v>0</v>
      </c>
      <c r="AD64" s="19" t="n">
        <f aca="false">IF(Z64=0,0,MAX(0,MIN(Z64,Parámetros!$G$22)-Parámetros!$F$22)*Parámetros!$E$22)</f>
        <v>0</v>
      </c>
      <c r="AE64" s="19" t="n">
        <f aca="false">IF(Z64=0,0,MAX(0,MIN(Z64,Parámetros!$G$23)-Parámetros!$F$23)*Parámetros!$E$23)</f>
        <v>0</v>
      </c>
      <c r="AF64" s="36" t="n">
        <f aca="false">SUM(AA64:AE64)</f>
        <v>0</v>
      </c>
      <c r="AG64" s="45" t="str">
        <f aca="false">IF(AM64&lt;=0,"-",INDEX(TR_TASA,MATCH(AM64,TR_DESDE,1)))</f>
        <v>-</v>
      </c>
      <c r="AH64" s="44" t="n">
        <f aca="false">IF($F64="Cese",1,IF($F64="Activo",INDEX(DIV_N,11),0))</f>
        <v>0</v>
      </c>
      <c r="AI64" s="44" t="n">
        <f aca="false">IF($F64="Cese",10,IF($F64="Activo",INDEX(DIV_HASTA,11),0))</f>
        <v>0</v>
      </c>
      <c r="AJ64" s="19" t="n">
        <f aca="false">IF(OR($F64="Activo",$F64="Cese"),SUMIFS(AV54:AV63,D54:D63,"&lt;="&amp;AI64),0)</f>
        <v>0</v>
      </c>
      <c r="AK64" s="19" t="n">
        <f aca="false">IF(OR($F64="Activo",$F64="Cese"),MAX(0,(AF64-AJ64)/AH64),0)</f>
        <v>0</v>
      </c>
      <c r="AL64" s="19" t="n">
        <f aca="false">IF(OR($F64="Activo",$F64="Cese"),K64+IF(PROY_BON="Sí",0,J64),0)</f>
        <v>0</v>
      </c>
      <c r="AM64" s="19" t="n">
        <f aca="false">IF(AL64&gt;0,MAX(0,X64+AL64-Y64),Z64)</f>
        <v>0</v>
      </c>
      <c r="AN64" s="19" t="n">
        <f aca="false">SUMPRODUCT((AM64&gt;TR_DESDE)*(AM64-TR_DESDE)*TR_INC)</f>
        <v>0</v>
      </c>
      <c r="AO64" s="19" t="n">
        <f aca="false">IF(AL64&gt;0,MAX(0,AN64-IF($F64="Cese",MAX(AF64,AJ64),AF64)),0)</f>
        <v>0</v>
      </c>
      <c r="AP64" s="46" t="n">
        <f aca="false">IF(OR($F64="Activo",$F64="Cese"),ROUND(AK64+AO64,2),0)</f>
        <v>0</v>
      </c>
      <c r="AQ64" s="19" t="n">
        <f aca="false">IF($F64="Cese",MAX(0,AJ64-AN64),0)</f>
        <v>0</v>
      </c>
      <c r="AR64" s="19" t="str">
        <f aca="false">IF($B64="","",IF(COUNTIFS(RP_COD,$B64,'Retenciones Planilla'!$M$6:$M$105,"&lt;&gt;")=0,"",SUMIFS('Retenciones Planilla'!$M$6:$M$105,RP_COD,$B64)))</f>
        <v/>
      </c>
      <c r="AS64" s="19" t="str">
        <f aca="false">IF(AR64="","",AR64-AP64)</f>
        <v/>
      </c>
      <c r="AT64" s="23" t="str">
        <f aca="false">IF($B64="","",IF(NOT(OR($F64="Activo",$F64="Cese")),IF(N(AR64)=0,"—","Revisar: sin vínculo"),IF(AR64="",IF(AP64=0,"No corresponde","Sin dato planilla"),IF(ABS(AS64)&lt;=TOL,"OK",IF(AS64&gt;0,"Retuvo de más","Retuvo de menos")))))</f>
        <v/>
      </c>
      <c r="AU64" s="19" t="n">
        <f aca="false">IF(AND(BASE_RET="Planilla (si existe)",AR64&lt;&gt;""),AR64,AP64)</f>
        <v>0</v>
      </c>
      <c r="AV64" s="19" t="n">
        <f aca="false">AU64+N64</f>
        <v>0</v>
      </c>
    </row>
    <row r="65" customFormat="false" ht="15" hidden="false" customHeight="false" outlineLevel="0" collapsed="false">
      <c r="A65" s="43" t="n">
        <v>5</v>
      </c>
      <c r="B65" s="35" t="str">
        <f aca="false">IF(Trabajadores!$B$10="","",Trabajadores!$B$10)</f>
        <v/>
      </c>
      <c r="C65" s="35" t="str">
        <f aca="false">IF($B65="","",Trabajadores!$D$10)</f>
        <v/>
      </c>
      <c r="D65" s="43" t="n">
        <v>12</v>
      </c>
      <c r="E65" s="23" t="s">
        <v>309</v>
      </c>
      <c r="F65" s="23" t="str">
        <f aca="false">IF($B65="","",IF(OR(12&lt;Trabajadores!$M$10,12&gt;Trabajadores!$N$10),"No vinculado",IF(AND(12=Trabajadores!$N$10,Trabajadores!$O$10="Sí"),"Cese","Activo")))</f>
        <v/>
      </c>
      <c r="G65" s="19" t="n">
        <f aca="false">IF($B65="",0,SUMIFS(Ingresos!$Z$6:$Z$1505,ING_COD,$B65,ING_CLASE,"ORD"))</f>
        <v>0</v>
      </c>
      <c r="H65" s="19" t="n">
        <f aca="false">IF($B65="",0,SUMIFS(Ingresos!$Z$6:$Z$1505,ING_COD,$B65,ING_CLASE,"ORD",ING_COMP,"Sí"))</f>
        <v>0</v>
      </c>
      <c r="I65" s="19" t="n">
        <f aca="false">IF($B65="",0,SUMIFS(Ingresos!$Z$6:$Z$1505,ING_COD,$B65,ING_CLASE,"GRA"))</f>
        <v>0</v>
      </c>
      <c r="J65" s="19" t="n">
        <f aca="false">IF($B65="",0,SUMIFS(Ingresos!$Z$6:$Z$1505,ING_COD,$B65,ING_CLASE,"BON"))</f>
        <v>0</v>
      </c>
      <c r="K65" s="19" t="n">
        <f aca="false">IF($B65="",0,SUMIFS(Ingresos!$Z$6:$Z$1505,ING_COD,$B65,ING_CLASE,"EXT"))</f>
        <v>0</v>
      </c>
      <c r="L65" s="19" t="n">
        <f aca="false">IF($B65="",0,SUMIFS(Ingresos!$Z$6:$Z$1505,ING_COD,$B65,ING_CLASE,"OTO"))</f>
        <v>0</v>
      </c>
      <c r="M65" s="19" t="n">
        <f aca="false">IF($B65="",0,SUMIFS(Ingresos!$Z$6:$Z$1505,ING_COD,$B65,ING_CLASE,"OTX"))</f>
        <v>0</v>
      </c>
      <c r="N65" s="19" t="n">
        <f aca="false">IF($B65="",0,SUMIFS(Ingresos!$Z$6:$Z$1505,ING_COD,$B65,ING_CLASE,"RETO"))</f>
        <v>0</v>
      </c>
      <c r="O65" s="19" t="n">
        <f aca="false">IF($B65="",0,SUMIFS(Ingresos!$Z$6:$Z$1505,ING_COD,$B65,ING_CLASE,"INA"))</f>
        <v>0</v>
      </c>
      <c r="P65" s="19" t="n">
        <f aca="false">G65+I65+J65+K65+L65+M65</f>
        <v>0</v>
      </c>
      <c r="Q65" s="44" t="n">
        <f aca="false">IF($F65="Activo",1,IF($F65="Cese",1,0))</f>
        <v>0</v>
      </c>
      <c r="R65" s="19" t="n">
        <f aca="false">G65*Q65</f>
        <v>0</v>
      </c>
      <c r="S65" s="19" t="n">
        <f aca="false">IF($F65="Activo",SUMIFS(I65:I65,$D65:$D65,"&lt;="&amp;Trabajadores!$N$10)+IF(PROY_BON="Sí",SUMIFS(J65:J65,$D65:$D65,"&lt;="&amp;Trabajadores!$N$10),0),IF($F65="Cese",I65+IF(PROY_BON="Sí",J65,0),0))</f>
        <v>0</v>
      </c>
      <c r="T65" s="19" t="n">
        <f aca="false">0</f>
        <v>0</v>
      </c>
      <c r="U65" s="19" t="n">
        <f aca="false">IF($F65="Activo",IF(Trabajadores!$J$10="Sí",L65*1,L65),IF($F65="Cese",L65,0))</f>
        <v>0</v>
      </c>
      <c r="V65" s="19" t="n">
        <f aca="false">IF(OR($F65="Activo",$F65="Cese"),M65,0)</f>
        <v>0</v>
      </c>
      <c r="W65" s="19" t="n">
        <f aca="false">IF(OR($F65="Activo",$F65="Cese"),SUM(P54:P64),0)</f>
        <v>0</v>
      </c>
      <c r="X65" s="36" t="n">
        <f aca="false">IF(OR($F65="Activo",$F65="Cese"),R65+S65+T65+U65+V65+W65,0)</f>
        <v>0</v>
      </c>
      <c r="Y65" s="19" t="n">
        <f aca="false">IF(OR($F65="Activo",$F65="Cese"),DED_FIJA,0)</f>
        <v>0</v>
      </c>
      <c r="Z65" s="36" t="n">
        <f aca="false">MAX(0,X65-Y65)</f>
        <v>0</v>
      </c>
      <c r="AA65" s="19" t="n">
        <f aca="false">IF(Z65=0,0,MAX(0,MIN(Z65,Parámetros!$G$19)-Parámetros!$F$19)*Parámetros!$E$19)</f>
        <v>0</v>
      </c>
      <c r="AB65" s="19" t="n">
        <f aca="false">IF(Z65=0,0,MAX(0,MIN(Z65,Parámetros!$G$20)-Parámetros!$F$20)*Parámetros!$E$20)</f>
        <v>0</v>
      </c>
      <c r="AC65" s="19" t="n">
        <f aca="false">IF(Z65=0,0,MAX(0,MIN(Z65,Parámetros!$G$21)-Parámetros!$F$21)*Parámetros!$E$21)</f>
        <v>0</v>
      </c>
      <c r="AD65" s="19" t="n">
        <f aca="false">IF(Z65=0,0,MAX(0,MIN(Z65,Parámetros!$G$22)-Parámetros!$F$22)*Parámetros!$E$22)</f>
        <v>0</v>
      </c>
      <c r="AE65" s="19" t="n">
        <f aca="false">IF(Z65=0,0,MAX(0,MIN(Z65,Parámetros!$G$23)-Parámetros!$F$23)*Parámetros!$E$23)</f>
        <v>0</v>
      </c>
      <c r="AF65" s="36" t="n">
        <f aca="false">SUM(AA65:AE65)</f>
        <v>0</v>
      </c>
      <c r="AG65" s="45" t="str">
        <f aca="false">IF(AM65&lt;=0,"-",INDEX(TR_TASA,MATCH(AM65,TR_DESDE,1)))</f>
        <v>-</v>
      </c>
      <c r="AH65" s="44" t="n">
        <f aca="false">IF($F65="Cese",1,IF($F65="Activo",INDEX(DIV_N,12),0))</f>
        <v>0</v>
      </c>
      <c r="AI65" s="44" t="n">
        <f aca="false">IF($F65="Cese",11,IF($F65="Activo",INDEX(DIV_HASTA,12),0))</f>
        <v>0</v>
      </c>
      <c r="AJ65" s="19" t="n">
        <f aca="false">IF(OR($F65="Activo",$F65="Cese"),SUMIFS(AV54:AV64,D54:D64,"&lt;="&amp;AI65),0)</f>
        <v>0</v>
      </c>
      <c r="AK65" s="19" t="n">
        <f aca="false">IF(OR($F65="Activo",$F65="Cese"),MAX(0,(AF65-AJ65)/AH65),0)</f>
        <v>0</v>
      </c>
      <c r="AL65" s="19" t="n">
        <f aca="false">IF(OR($F65="Activo",$F65="Cese"),K65+IF(PROY_BON="Sí",0,J65),0)</f>
        <v>0</v>
      </c>
      <c r="AM65" s="19" t="n">
        <f aca="false">IF(AL65&gt;0,MAX(0,X65+AL65-Y65),Z65)</f>
        <v>0</v>
      </c>
      <c r="AN65" s="19" t="n">
        <f aca="false">SUMPRODUCT((AM65&gt;TR_DESDE)*(AM65-TR_DESDE)*TR_INC)</f>
        <v>0</v>
      </c>
      <c r="AO65" s="19" t="n">
        <f aca="false">IF(AL65&gt;0,MAX(0,AN65-IF(TRUE(),MAX(AF65,AJ65),AF65)),0)</f>
        <v>0</v>
      </c>
      <c r="AP65" s="46" t="n">
        <f aca="false">IF(OR($F65="Activo",$F65="Cese"),ROUND(AK65+AO65,2),0)</f>
        <v>0</v>
      </c>
      <c r="AQ65" s="19" t="n">
        <f aca="false">IF(OR($F65="Activo",$F65="Cese"),MAX(0,AJ65-AN65),0)</f>
        <v>0</v>
      </c>
      <c r="AR65" s="19" t="str">
        <f aca="false">IF($B65="","",IF(COUNTIFS(RP_COD,$B65,'Retenciones Planilla'!$N$6:$N$105,"&lt;&gt;")=0,"",SUMIFS('Retenciones Planilla'!$N$6:$N$105,RP_COD,$B65)))</f>
        <v/>
      </c>
      <c r="AS65" s="19" t="str">
        <f aca="false">IF(AR65="","",AR65-AP65)</f>
        <v/>
      </c>
      <c r="AT65" s="23" t="str">
        <f aca="false">IF($B65="","",IF(NOT(OR($F65="Activo",$F65="Cese")),IF(N(AR65)=0,"—","Revisar: sin vínculo"),IF(AR65="",IF(AP65=0,"No corresponde","Sin dato planilla"),IF(ABS(AS65)&lt;=TOL,"OK",IF(AS65&gt;0,"Retuvo de más","Retuvo de menos")))))</f>
        <v/>
      </c>
      <c r="AU65" s="19" t="n">
        <f aca="false">IF(AND(BASE_RET="Planilla (si existe)",AR65&lt;&gt;""),AR65,AP65)</f>
        <v>0</v>
      </c>
      <c r="AV65" s="19" t="n">
        <f aca="false">AU65+N65</f>
        <v>0</v>
      </c>
    </row>
    <row r="66" customFormat="false" ht="15" hidden="false" customHeight="false" outlineLevel="0" collapsed="false">
      <c r="A66" s="43" t="n">
        <v>6</v>
      </c>
      <c r="B66" s="35" t="str">
        <f aca="false">IF(Trabajadores!$B$11="","",Trabajadores!$B$11)</f>
        <v/>
      </c>
      <c r="C66" s="35" t="str">
        <f aca="false">IF($B66="","",Trabajadores!$D$11)</f>
        <v/>
      </c>
      <c r="D66" s="43" t="n">
        <v>1</v>
      </c>
      <c r="E66" s="23" t="s">
        <v>298</v>
      </c>
      <c r="F66" s="23" t="str">
        <f aca="false">IF($B66="","",IF(OR(1&lt;Trabajadores!$M$11,1&gt;Trabajadores!$N$11),"No vinculado",IF(AND(1=Trabajadores!$N$11,Trabajadores!$O$11="Sí"),"Cese","Activo")))</f>
        <v/>
      </c>
      <c r="G66" s="19" t="n">
        <f aca="false">IF($B66="",0,SUMIFS(Ingresos!$O$6:$O$1505,ING_COD,$B66,ING_CLASE,"ORD"))</f>
        <v>0</v>
      </c>
      <c r="H66" s="19" t="n">
        <f aca="false">IF($B66="",0,SUMIFS(Ingresos!$O$6:$O$1505,ING_COD,$B66,ING_CLASE,"ORD",ING_COMP,"Sí"))</f>
        <v>0</v>
      </c>
      <c r="I66" s="19" t="n">
        <f aca="false">IF($B66="",0,SUMIFS(Ingresos!$O$6:$O$1505,ING_COD,$B66,ING_CLASE,"GRA"))</f>
        <v>0</v>
      </c>
      <c r="J66" s="19" t="n">
        <f aca="false">IF($B66="",0,SUMIFS(Ingresos!$O$6:$O$1505,ING_COD,$B66,ING_CLASE,"BON"))</f>
        <v>0</v>
      </c>
      <c r="K66" s="19" t="n">
        <f aca="false">IF($B66="",0,SUMIFS(Ingresos!$O$6:$O$1505,ING_COD,$B66,ING_CLASE,"EXT"))</f>
        <v>0</v>
      </c>
      <c r="L66" s="19" t="n">
        <f aca="false">IF($B66="",0,SUMIFS(Ingresos!$O$6:$O$1505,ING_COD,$B66,ING_CLASE,"OTO"))</f>
        <v>0</v>
      </c>
      <c r="M66" s="19" t="n">
        <f aca="false">IF($B66="",0,SUMIFS(Ingresos!$O$6:$O$1505,ING_COD,$B66,ING_CLASE,"OTX"))</f>
        <v>0</v>
      </c>
      <c r="N66" s="19" t="n">
        <f aca="false">IF($B66="",0,SUMIFS(Ingresos!$O$6:$O$1505,ING_COD,$B66,ING_CLASE,"RETO"))</f>
        <v>0</v>
      </c>
      <c r="O66" s="19" t="n">
        <f aca="false">IF($B66="",0,SUMIFS(Ingresos!$O$6:$O$1505,ING_COD,$B66,ING_CLASE,"INA"))</f>
        <v>0</v>
      </c>
      <c r="P66" s="19" t="n">
        <f aca="false">G66+I66+J66+K66+L66+M66</f>
        <v>0</v>
      </c>
      <c r="Q66" s="44" t="n">
        <f aca="false">IF($F66="Activo",12,IF($F66="Cese",1,0))</f>
        <v>0</v>
      </c>
      <c r="R66" s="19" t="n">
        <f aca="false">G66*Q66</f>
        <v>0</v>
      </c>
      <c r="S66" s="19" t="n">
        <f aca="false">IF($F66="Activo",SUMIFS(I66:I77,$D66:$D77,"&lt;="&amp;Trabajadores!$N$11)+IF(PROY_BON="Sí",SUMIFS(J66:J77,$D66:$D77,"&lt;="&amp;Trabajadores!$N$11),0),IF($F66="Cese",I66+IF(PROY_BON="Sí",J66,0),0))</f>
        <v>0</v>
      </c>
      <c r="T66" s="19" t="n">
        <f aca="false">IF(OR($F66&lt;&gt;"Activo",Trabajadores!$I$11="No"),0,IF(I72=0,H66*(1+IF(PROY_BON="Sí",Trabajadores!$P$11,0))*Trabajadores!$R$11/6*(Trabajadores!$N$11&gt;=7),0)+IF(I77=0,H66*(1+IF(PROY_BON="Sí",Trabajadores!$P$11,0))*Trabajadores!$S$11/6*(Trabajadores!$N$11&gt;=12),0))</f>
        <v>0</v>
      </c>
      <c r="U66" s="19" t="n">
        <f aca="false">IF($F66="Activo",IF(Trabajadores!$J$11="Sí",L66*12,L66),IF($F66="Cese",L66,0))</f>
        <v>0</v>
      </c>
      <c r="V66" s="19" t="n">
        <f aca="false">IF(OR($F66="Activo",$F66="Cese"),M66,0)</f>
        <v>0</v>
      </c>
      <c r="W66" s="19" t="n">
        <f aca="false">0</f>
        <v>0</v>
      </c>
      <c r="X66" s="36" t="n">
        <f aca="false">IF(OR($F66="Activo",$F66="Cese"),R66+S66+T66+U66+V66+W66,0)</f>
        <v>0</v>
      </c>
      <c r="Y66" s="19" t="n">
        <f aca="false">IF(OR($F66="Activo",$F66="Cese"),DED_FIJA,0)</f>
        <v>0</v>
      </c>
      <c r="Z66" s="36" t="n">
        <f aca="false">MAX(0,X66-Y66)</f>
        <v>0</v>
      </c>
      <c r="AA66" s="19" t="n">
        <f aca="false">IF(Z66=0,0,MAX(0,MIN(Z66,Parámetros!$G$19)-Parámetros!$F$19)*Parámetros!$E$19)</f>
        <v>0</v>
      </c>
      <c r="AB66" s="19" t="n">
        <f aca="false">IF(Z66=0,0,MAX(0,MIN(Z66,Parámetros!$G$20)-Parámetros!$F$20)*Parámetros!$E$20)</f>
        <v>0</v>
      </c>
      <c r="AC66" s="19" t="n">
        <f aca="false">IF(Z66=0,0,MAX(0,MIN(Z66,Parámetros!$G$21)-Parámetros!$F$21)*Parámetros!$E$21)</f>
        <v>0</v>
      </c>
      <c r="AD66" s="19" t="n">
        <f aca="false">IF(Z66=0,0,MAX(0,MIN(Z66,Parámetros!$G$22)-Parámetros!$F$22)*Parámetros!$E$22)</f>
        <v>0</v>
      </c>
      <c r="AE66" s="19" t="n">
        <f aca="false">IF(Z66=0,0,MAX(0,MIN(Z66,Parámetros!$G$23)-Parámetros!$F$23)*Parámetros!$E$23)</f>
        <v>0</v>
      </c>
      <c r="AF66" s="36" t="n">
        <f aca="false">SUM(AA66:AE66)</f>
        <v>0</v>
      </c>
      <c r="AG66" s="45" t="str">
        <f aca="false">IF(AM66&lt;=0,"-",INDEX(TR_TASA,MATCH(AM66,TR_DESDE,1)))</f>
        <v>-</v>
      </c>
      <c r="AH66" s="44" t="n">
        <f aca="false">IF($F66="Cese",1,IF($F66="Activo",INDEX(DIV_N,1),0))</f>
        <v>0</v>
      </c>
      <c r="AI66" s="44" t="n">
        <f aca="false">IF($F66="Cese",0,IF($F66="Activo",INDEX(DIV_HASTA,1),0))</f>
        <v>0</v>
      </c>
      <c r="AJ66" s="19" t="n">
        <f aca="false">0</f>
        <v>0</v>
      </c>
      <c r="AK66" s="19" t="n">
        <f aca="false">IF(OR($F66="Activo",$F66="Cese"),MAX(0,(AF66-AJ66)/AH66),0)</f>
        <v>0</v>
      </c>
      <c r="AL66" s="19" t="n">
        <f aca="false">IF(OR($F66="Activo",$F66="Cese"),K66+IF(PROY_BON="Sí",0,J66),0)</f>
        <v>0</v>
      </c>
      <c r="AM66" s="19" t="n">
        <f aca="false">IF(AL66&gt;0,MAX(0,X66+AL66-Y66),Z66)</f>
        <v>0</v>
      </c>
      <c r="AN66" s="19" t="n">
        <f aca="false">SUMPRODUCT((AM66&gt;TR_DESDE)*(AM66-TR_DESDE)*TR_INC)</f>
        <v>0</v>
      </c>
      <c r="AO66" s="19" t="n">
        <f aca="false">IF(AL66&gt;0,MAX(0,AN66-IF($F66="Cese",MAX(AF66,AJ66),AF66)),0)</f>
        <v>0</v>
      </c>
      <c r="AP66" s="46" t="n">
        <f aca="false">IF(OR($F66="Activo",$F66="Cese"),ROUND(AK66+AO66,2),0)</f>
        <v>0</v>
      </c>
      <c r="AQ66" s="19" t="n">
        <f aca="false">IF($F66="Cese",MAX(0,AJ66-AN66),0)</f>
        <v>0</v>
      </c>
      <c r="AR66" s="19" t="str">
        <f aca="false">IF($B66="","",IF(COUNTIFS(RP_COD,$B66,'Retenciones Planilla'!$C$6:$C$105,"&lt;&gt;")=0,"",SUMIFS('Retenciones Planilla'!$C$6:$C$105,RP_COD,$B66)))</f>
        <v/>
      </c>
      <c r="AS66" s="19" t="str">
        <f aca="false">IF(AR66="","",AR66-AP66)</f>
        <v/>
      </c>
      <c r="AT66" s="23" t="str">
        <f aca="false">IF($B66="","",IF(NOT(OR($F66="Activo",$F66="Cese")),IF(N(AR66)=0,"—","Revisar: sin vínculo"),IF(AR66="",IF(AP66=0,"No corresponde","Sin dato planilla"),IF(ABS(AS66)&lt;=TOL,"OK",IF(AS66&gt;0,"Retuvo de más","Retuvo de menos")))))</f>
        <v/>
      </c>
      <c r="AU66" s="19" t="n">
        <f aca="false">IF(AND(BASE_RET="Planilla (si existe)",AR66&lt;&gt;""),AR66,AP66)</f>
        <v>0</v>
      </c>
      <c r="AV66" s="19" t="n">
        <f aca="false">AU66+N66</f>
        <v>0</v>
      </c>
    </row>
    <row r="67" customFormat="false" ht="15" hidden="false" customHeight="false" outlineLevel="0" collapsed="false">
      <c r="A67" s="43" t="n">
        <v>6</v>
      </c>
      <c r="B67" s="35" t="str">
        <f aca="false">IF(Trabajadores!$B$11="","",Trabajadores!$B$11)</f>
        <v/>
      </c>
      <c r="C67" s="35" t="str">
        <f aca="false">IF($B67="","",Trabajadores!$D$11)</f>
        <v/>
      </c>
      <c r="D67" s="43" t="n">
        <v>2</v>
      </c>
      <c r="E67" s="23" t="s">
        <v>299</v>
      </c>
      <c r="F67" s="23" t="str">
        <f aca="false">IF($B67="","",IF(OR(2&lt;Trabajadores!$M$11,2&gt;Trabajadores!$N$11),"No vinculado",IF(AND(2=Trabajadores!$N$11,Trabajadores!$O$11="Sí"),"Cese","Activo")))</f>
        <v/>
      </c>
      <c r="G67" s="19" t="n">
        <f aca="false">IF($B67="",0,SUMIFS(Ingresos!$P$6:$P$1505,ING_COD,$B67,ING_CLASE,"ORD"))</f>
        <v>0</v>
      </c>
      <c r="H67" s="19" t="n">
        <f aca="false">IF($B67="",0,SUMIFS(Ingresos!$P$6:$P$1505,ING_COD,$B67,ING_CLASE,"ORD",ING_COMP,"Sí"))</f>
        <v>0</v>
      </c>
      <c r="I67" s="19" t="n">
        <f aca="false">IF($B67="",0,SUMIFS(Ingresos!$P$6:$P$1505,ING_COD,$B67,ING_CLASE,"GRA"))</f>
        <v>0</v>
      </c>
      <c r="J67" s="19" t="n">
        <f aca="false">IF($B67="",0,SUMIFS(Ingresos!$P$6:$P$1505,ING_COD,$B67,ING_CLASE,"BON"))</f>
        <v>0</v>
      </c>
      <c r="K67" s="19" t="n">
        <f aca="false">IF($B67="",0,SUMIFS(Ingresos!$P$6:$P$1505,ING_COD,$B67,ING_CLASE,"EXT"))</f>
        <v>0</v>
      </c>
      <c r="L67" s="19" t="n">
        <f aca="false">IF($B67="",0,SUMIFS(Ingresos!$P$6:$P$1505,ING_COD,$B67,ING_CLASE,"OTO"))</f>
        <v>0</v>
      </c>
      <c r="M67" s="19" t="n">
        <f aca="false">IF($B67="",0,SUMIFS(Ingresos!$P$6:$P$1505,ING_COD,$B67,ING_CLASE,"OTX"))</f>
        <v>0</v>
      </c>
      <c r="N67" s="19" t="n">
        <f aca="false">IF($B67="",0,SUMIFS(Ingresos!$P$6:$P$1505,ING_COD,$B67,ING_CLASE,"RETO"))</f>
        <v>0</v>
      </c>
      <c r="O67" s="19" t="n">
        <f aca="false">IF($B67="",0,SUMIFS(Ingresos!$P$6:$P$1505,ING_COD,$B67,ING_CLASE,"INA"))</f>
        <v>0</v>
      </c>
      <c r="P67" s="19" t="n">
        <f aca="false">G67+I67+J67+K67+L67+M67</f>
        <v>0</v>
      </c>
      <c r="Q67" s="44" t="n">
        <f aca="false">IF($F67="Activo",11,IF($F67="Cese",1,0))</f>
        <v>0</v>
      </c>
      <c r="R67" s="19" t="n">
        <f aca="false">G67*Q67</f>
        <v>0</v>
      </c>
      <c r="S67" s="19" t="n">
        <f aca="false">IF($F67="Activo",SUMIFS(I67:I77,$D67:$D77,"&lt;="&amp;Trabajadores!$N$11)+IF(PROY_BON="Sí",SUMIFS(J67:J77,$D67:$D77,"&lt;="&amp;Trabajadores!$N$11),0),IF($F67="Cese",I67+IF(PROY_BON="Sí",J67,0),0))</f>
        <v>0</v>
      </c>
      <c r="T67" s="19" t="n">
        <f aca="false">IF(OR($F67&lt;&gt;"Activo",Trabajadores!$I$11="No"),0,IF(I72=0,H67*(1+IF(PROY_BON="Sí",Trabajadores!$P$11,0))*Trabajadores!$R$11/6*(Trabajadores!$N$11&gt;=7),0)+IF(I77=0,H67*(1+IF(PROY_BON="Sí",Trabajadores!$P$11,0))*Trabajadores!$S$11/6*(Trabajadores!$N$11&gt;=12),0))</f>
        <v>0</v>
      </c>
      <c r="U67" s="19" t="n">
        <f aca="false">IF($F67="Activo",IF(Trabajadores!$J$11="Sí",L67*11,L67),IF($F67="Cese",L67,0))</f>
        <v>0</v>
      </c>
      <c r="V67" s="19" t="n">
        <f aca="false">IF(OR($F67="Activo",$F67="Cese"),M67,0)</f>
        <v>0</v>
      </c>
      <c r="W67" s="19" t="n">
        <f aca="false">IF(OR($F67="Activo",$F67="Cese"),SUM(P66:P66),0)</f>
        <v>0</v>
      </c>
      <c r="X67" s="36" t="n">
        <f aca="false">IF(OR($F67="Activo",$F67="Cese"),R67+S67+T67+U67+V67+W67,0)</f>
        <v>0</v>
      </c>
      <c r="Y67" s="19" t="n">
        <f aca="false">IF(OR($F67="Activo",$F67="Cese"),DED_FIJA,0)</f>
        <v>0</v>
      </c>
      <c r="Z67" s="36" t="n">
        <f aca="false">MAX(0,X67-Y67)</f>
        <v>0</v>
      </c>
      <c r="AA67" s="19" t="n">
        <f aca="false">IF(Z67=0,0,MAX(0,MIN(Z67,Parámetros!$G$19)-Parámetros!$F$19)*Parámetros!$E$19)</f>
        <v>0</v>
      </c>
      <c r="AB67" s="19" t="n">
        <f aca="false">IF(Z67=0,0,MAX(0,MIN(Z67,Parámetros!$G$20)-Parámetros!$F$20)*Parámetros!$E$20)</f>
        <v>0</v>
      </c>
      <c r="AC67" s="19" t="n">
        <f aca="false">IF(Z67=0,0,MAX(0,MIN(Z67,Parámetros!$G$21)-Parámetros!$F$21)*Parámetros!$E$21)</f>
        <v>0</v>
      </c>
      <c r="AD67" s="19" t="n">
        <f aca="false">IF(Z67=0,0,MAX(0,MIN(Z67,Parámetros!$G$22)-Parámetros!$F$22)*Parámetros!$E$22)</f>
        <v>0</v>
      </c>
      <c r="AE67" s="19" t="n">
        <f aca="false">IF(Z67=0,0,MAX(0,MIN(Z67,Parámetros!$G$23)-Parámetros!$F$23)*Parámetros!$E$23)</f>
        <v>0</v>
      </c>
      <c r="AF67" s="36" t="n">
        <f aca="false">SUM(AA67:AE67)</f>
        <v>0</v>
      </c>
      <c r="AG67" s="45" t="str">
        <f aca="false">IF(AM67&lt;=0,"-",INDEX(TR_TASA,MATCH(AM67,TR_DESDE,1)))</f>
        <v>-</v>
      </c>
      <c r="AH67" s="44" t="n">
        <f aca="false">IF($F67="Cese",1,IF($F67="Activo",INDEX(DIV_N,2),0))</f>
        <v>0</v>
      </c>
      <c r="AI67" s="44" t="n">
        <f aca="false">IF($F67="Cese",1,IF($F67="Activo",INDEX(DIV_HASTA,2),0))</f>
        <v>0</v>
      </c>
      <c r="AJ67" s="19" t="n">
        <f aca="false">IF(OR($F67="Activo",$F67="Cese"),SUMIFS(AV66:AV66,D66:D66,"&lt;="&amp;AI67),0)</f>
        <v>0</v>
      </c>
      <c r="AK67" s="19" t="n">
        <f aca="false">IF(OR($F67="Activo",$F67="Cese"),MAX(0,(AF67-AJ67)/AH67),0)</f>
        <v>0</v>
      </c>
      <c r="AL67" s="19" t="n">
        <f aca="false">IF(OR($F67="Activo",$F67="Cese"),K67+IF(PROY_BON="Sí",0,J67),0)</f>
        <v>0</v>
      </c>
      <c r="AM67" s="19" t="n">
        <f aca="false">IF(AL67&gt;0,MAX(0,X67+AL67-Y67),Z67)</f>
        <v>0</v>
      </c>
      <c r="AN67" s="19" t="n">
        <f aca="false">SUMPRODUCT((AM67&gt;TR_DESDE)*(AM67-TR_DESDE)*TR_INC)</f>
        <v>0</v>
      </c>
      <c r="AO67" s="19" t="n">
        <f aca="false">IF(AL67&gt;0,MAX(0,AN67-IF($F67="Cese",MAX(AF67,AJ67),AF67)),0)</f>
        <v>0</v>
      </c>
      <c r="AP67" s="46" t="n">
        <f aca="false">IF(OR($F67="Activo",$F67="Cese"),ROUND(AK67+AO67,2),0)</f>
        <v>0</v>
      </c>
      <c r="AQ67" s="19" t="n">
        <f aca="false">IF($F67="Cese",MAX(0,AJ67-AN67),0)</f>
        <v>0</v>
      </c>
      <c r="AR67" s="19" t="str">
        <f aca="false">IF($B67="","",IF(COUNTIFS(RP_COD,$B67,'Retenciones Planilla'!$D$6:$D$105,"&lt;&gt;")=0,"",SUMIFS('Retenciones Planilla'!$D$6:$D$105,RP_COD,$B67)))</f>
        <v/>
      </c>
      <c r="AS67" s="19" t="str">
        <f aca="false">IF(AR67="","",AR67-AP67)</f>
        <v/>
      </c>
      <c r="AT67" s="23" t="str">
        <f aca="false">IF($B67="","",IF(NOT(OR($F67="Activo",$F67="Cese")),IF(N(AR67)=0,"—","Revisar: sin vínculo"),IF(AR67="",IF(AP67=0,"No corresponde","Sin dato planilla"),IF(ABS(AS67)&lt;=TOL,"OK",IF(AS67&gt;0,"Retuvo de más","Retuvo de menos")))))</f>
        <v/>
      </c>
      <c r="AU67" s="19" t="n">
        <f aca="false">IF(AND(BASE_RET="Planilla (si existe)",AR67&lt;&gt;""),AR67,AP67)</f>
        <v>0</v>
      </c>
      <c r="AV67" s="19" t="n">
        <f aca="false">AU67+N67</f>
        <v>0</v>
      </c>
    </row>
    <row r="68" customFormat="false" ht="15" hidden="false" customHeight="false" outlineLevel="0" collapsed="false">
      <c r="A68" s="43" t="n">
        <v>6</v>
      </c>
      <c r="B68" s="35" t="str">
        <f aca="false">IF(Trabajadores!$B$11="","",Trabajadores!$B$11)</f>
        <v/>
      </c>
      <c r="C68" s="35" t="str">
        <f aca="false">IF($B68="","",Trabajadores!$D$11)</f>
        <v/>
      </c>
      <c r="D68" s="43" t="n">
        <v>3</v>
      </c>
      <c r="E68" s="23" t="s">
        <v>300</v>
      </c>
      <c r="F68" s="23" t="str">
        <f aca="false">IF($B68="","",IF(OR(3&lt;Trabajadores!$M$11,3&gt;Trabajadores!$N$11),"No vinculado",IF(AND(3=Trabajadores!$N$11,Trabajadores!$O$11="Sí"),"Cese","Activo")))</f>
        <v/>
      </c>
      <c r="G68" s="19" t="n">
        <f aca="false">IF($B68="",0,SUMIFS(Ingresos!$Q$6:$Q$1505,ING_COD,$B68,ING_CLASE,"ORD"))</f>
        <v>0</v>
      </c>
      <c r="H68" s="19" t="n">
        <f aca="false">IF($B68="",0,SUMIFS(Ingresos!$Q$6:$Q$1505,ING_COD,$B68,ING_CLASE,"ORD",ING_COMP,"Sí"))</f>
        <v>0</v>
      </c>
      <c r="I68" s="19" t="n">
        <f aca="false">IF($B68="",0,SUMIFS(Ingresos!$Q$6:$Q$1505,ING_COD,$B68,ING_CLASE,"GRA"))</f>
        <v>0</v>
      </c>
      <c r="J68" s="19" t="n">
        <f aca="false">IF($B68="",0,SUMIFS(Ingresos!$Q$6:$Q$1505,ING_COD,$B68,ING_CLASE,"BON"))</f>
        <v>0</v>
      </c>
      <c r="K68" s="19" t="n">
        <f aca="false">IF($B68="",0,SUMIFS(Ingresos!$Q$6:$Q$1505,ING_COD,$B68,ING_CLASE,"EXT"))</f>
        <v>0</v>
      </c>
      <c r="L68" s="19" t="n">
        <f aca="false">IF($B68="",0,SUMIFS(Ingresos!$Q$6:$Q$1505,ING_COD,$B68,ING_CLASE,"OTO"))</f>
        <v>0</v>
      </c>
      <c r="M68" s="19" t="n">
        <f aca="false">IF($B68="",0,SUMIFS(Ingresos!$Q$6:$Q$1505,ING_COD,$B68,ING_CLASE,"OTX"))</f>
        <v>0</v>
      </c>
      <c r="N68" s="19" t="n">
        <f aca="false">IF($B68="",0,SUMIFS(Ingresos!$Q$6:$Q$1505,ING_COD,$B68,ING_CLASE,"RETO"))</f>
        <v>0</v>
      </c>
      <c r="O68" s="19" t="n">
        <f aca="false">IF($B68="",0,SUMIFS(Ingresos!$Q$6:$Q$1505,ING_COD,$B68,ING_CLASE,"INA"))</f>
        <v>0</v>
      </c>
      <c r="P68" s="19" t="n">
        <f aca="false">G68+I68+J68+K68+L68+M68</f>
        <v>0</v>
      </c>
      <c r="Q68" s="44" t="n">
        <f aca="false">IF($F68="Activo",10,IF($F68="Cese",1,0))</f>
        <v>0</v>
      </c>
      <c r="R68" s="19" t="n">
        <f aca="false">G68*Q68</f>
        <v>0</v>
      </c>
      <c r="S68" s="19" t="n">
        <f aca="false">IF($F68="Activo",SUMIFS(I68:I77,$D68:$D77,"&lt;="&amp;Trabajadores!$N$11)+IF(PROY_BON="Sí",SUMIFS(J68:J77,$D68:$D77,"&lt;="&amp;Trabajadores!$N$11),0),IF($F68="Cese",I68+IF(PROY_BON="Sí",J68,0),0))</f>
        <v>0</v>
      </c>
      <c r="T68" s="19" t="n">
        <f aca="false">IF(OR($F68&lt;&gt;"Activo",Trabajadores!$I$11="No"),0,IF(I72=0,H68*(1+IF(PROY_BON="Sí",Trabajadores!$P$11,0))*Trabajadores!$R$11/6*(Trabajadores!$N$11&gt;=7),0)+IF(I77=0,H68*(1+IF(PROY_BON="Sí",Trabajadores!$P$11,0))*Trabajadores!$S$11/6*(Trabajadores!$N$11&gt;=12),0))</f>
        <v>0</v>
      </c>
      <c r="U68" s="19" t="n">
        <f aca="false">IF($F68="Activo",IF(Trabajadores!$J$11="Sí",L68*10,L68),IF($F68="Cese",L68,0))</f>
        <v>0</v>
      </c>
      <c r="V68" s="19" t="n">
        <f aca="false">IF(OR($F68="Activo",$F68="Cese"),M68,0)</f>
        <v>0</v>
      </c>
      <c r="W68" s="19" t="n">
        <f aca="false">IF(OR($F68="Activo",$F68="Cese"),SUM(P66:P67),0)</f>
        <v>0</v>
      </c>
      <c r="X68" s="36" t="n">
        <f aca="false">IF(OR($F68="Activo",$F68="Cese"),R68+S68+T68+U68+V68+W68,0)</f>
        <v>0</v>
      </c>
      <c r="Y68" s="19" t="n">
        <f aca="false">IF(OR($F68="Activo",$F68="Cese"),DED_FIJA,0)</f>
        <v>0</v>
      </c>
      <c r="Z68" s="36" t="n">
        <f aca="false">MAX(0,X68-Y68)</f>
        <v>0</v>
      </c>
      <c r="AA68" s="19" t="n">
        <f aca="false">IF(Z68=0,0,MAX(0,MIN(Z68,Parámetros!$G$19)-Parámetros!$F$19)*Parámetros!$E$19)</f>
        <v>0</v>
      </c>
      <c r="AB68" s="19" t="n">
        <f aca="false">IF(Z68=0,0,MAX(0,MIN(Z68,Parámetros!$G$20)-Parámetros!$F$20)*Parámetros!$E$20)</f>
        <v>0</v>
      </c>
      <c r="AC68" s="19" t="n">
        <f aca="false">IF(Z68=0,0,MAX(0,MIN(Z68,Parámetros!$G$21)-Parámetros!$F$21)*Parámetros!$E$21)</f>
        <v>0</v>
      </c>
      <c r="AD68" s="19" t="n">
        <f aca="false">IF(Z68=0,0,MAX(0,MIN(Z68,Parámetros!$G$22)-Parámetros!$F$22)*Parámetros!$E$22)</f>
        <v>0</v>
      </c>
      <c r="AE68" s="19" t="n">
        <f aca="false">IF(Z68=0,0,MAX(0,MIN(Z68,Parámetros!$G$23)-Parámetros!$F$23)*Parámetros!$E$23)</f>
        <v>0</v>
      </c>
      <c r="AF68" s="36" t="n">
        <f aca="false">SUM(AA68:AE68)</f>
        <v>0</v>
      </c>
      <c r="AG68" s="45" t="str">
        <f aca="false">IF(AM68&lt;=0,"-",INDEX(TR_TASA,MATCH(AM68,TR_DESDE,1)))</f>
        <v>-</v>
      </c>
      <c r="AH68" s="44" t="n">
        <f aca="false">IF($F68="Cese",1,IF($F68="Activo",INDEX(DIV_N,3),0))</f>
        <v>0</v>
      </c>
      <c r="AI68" s="44" t="n">
        <f aca="false">IF($F68="Cese",2,IF($F68="Activo",INDEX(DIV_HASTA,3),0))</f>
        <v>0</v>
      </c>
      <c r="AJ68" s="19" t="n">
        <f aca="false">IF(OR($F68="Activo",$F68="Cese"),SUMIFS(AV66:AV67,D66:D67,"&lt;="&amp;AI68),0)</f>
        <v>0</v>
      </c>
      <c r="AK68" s="19" t="n">
        <f aca="false">IF(OR($F68="Activo",$F68="Cese"),MAX(0,(AF68-AJ68)/AH68),0)</f>
        <v>0</v>
      </c>
      <c r="AL68" s="19" t="n">
        <f aca="false">IF(OR($F68="Activo",$F68="Cese"),K68+IF(PROY_BON="Sí",0,J68),0)</f>
        <v>0</v>
      </c>
      <c r="AM68" s="19" t="n">
        <f aca="false">IF(AL68&gt;0,MAX(0,X68+AL68-Y68),Z68)</f>
        <v>0</v>
      </c>
      <c r="AN68" s="19" t="n">
        <f aca="false">SUMPRODUCT((AM68&gt;TR_DESDE)*(AM68-TR_DESDE)*TR_INC)</f>
        <v>0</v>
      </c>
      <c r="AO68" s="19" t="n">
        <f aca="false">IF(AL68&gt;0,MAX(0,AN68-IF($F68="Cese",MAX(AF68,AJ68),AF68)),0)</f>
        <v>0</v>
      </c>
      <c r="AP68" s="46" t="n">
        <f aca="false">IF(OR($F68="Activo",$F68="Cese"),ROUND(AK68+AO68,2),0)</f>
        <v>0</v>
      </c>
      <c r="AQ68" s="19" t="n">
        <f aca="false">IF($F68="Cese",MAX(0,AJ68-AN68),0)</f>
        <v>0</v>
      </c>
      <c r="AR68" s="19" t="str">
        <f aca="false">IF($B68="","",IF(COUNTIFS(RP_COD,$B68,'Retenciones Planilla'!$E$6:$E$105,"&lt;&gt;")=0,"",SUMIFS('Retenciones Planilla'!$E$6:$E$105,RP_COD,$B68)))</f>
        <v/>
      </c>
      <c r="AS68" s="19" t="str">
        <f aca="false">IF(AR68="","",AR68-AP68)</f>
        <v/>
      </c>
      <c r="AT68" s="23" t="str">
        <f aca="false">IF($B68="","",IF(NOT(OR($F68="Activo",$F68="Cese")),IF(N(AR68)=0,"—","Revisar: sin vínculo"),IF(AR68="",IF(AP68=0,"No corresponde","Sin dato planilla"),IF(ABS(AS68)&lt;=TOL,"OK",IF(AS68&gt;0,"Retuvo de más","Retuvo de menos")))))</f>
        <v/>
      </c>
      <c r="AU68" s="19" t="n">
        <f aca="false">IF(AND(BASE_RET="Planilla (si existe)",AR68&lt;&gt;""),AR68,AP68)</f>
        <v>0</v>
      </c>
      <c r="AV68" s="19" t="n">
        <f aca="false">AU68+N68</f>
        <v>0</v>
      </c>
    </row>
    <row r="69" customFormat="false" ht="15" hidden="false" customHeight="false" outlineLevel="0" collapsed="false">
      <c r="A69" s="43" t="n">
        <v>6</v>
      </c>
      <c r="B69" s="35" t="str">
        <f aca="false">IF(Trabajadores!$B$11="","",Trabajadores!$B$11)</f>
        <v/>
      </c>
      <c r="C69" s="35" t="str">
        <f aca="false">IF($B69="","",Trabajadores!$D$11)</f>
        <v/>
      </c>
      <c r="D69" s="43" t="n">
        <v>4</v>
      </c>
      <c r="E69" s="23" t="s">
        <v>301</v>
      </c>
      <c r="F69" s="23" t="str">
        <f aca="false">IF($B69="","",IF(OR(4&lt;Trabajadores!$M$11,4&gt;Trabajadores!$N$11),"No vinculado",IF(AND(4=Trabajadores!$N$11,Trabajadores!$O$11="Sí"),"Cese","Activo")))</f>
        <v/>
      </c>
      <c r="G69" s="19" t="n">
        <f aca="false">IF($B69="",0,SUMIFS(Ingresos!$R$6:$R$1505,ING_COD,$B69,ING_CLASE,"ORD"))</f>
        <v>0</v>
      </c>
      <c r="H69" s="19" t="n">
        <f aca="false">IF($B69="",0,SUMIFS(Ingresos!$R$6:$R$1505,ING_COD,$B69,ING_CLASE,"ORD",ING_COMP,"Sí"))</f>
        <v>0</v>
      </c>
      <c r="I69" s="19" t="n">
        <f aca="false">IF($B69="",0,SUMIFS(Ingresos!$R$6:$R$1505,ING_COD,$B69,ING_CLASE,"GRA"))</f>
        <v>0</v>
      </c>
      <c r="J69" s="19" t="n">
        <f aca="false">IF($B69="",0,SUMIFS(Ingresos!$R$6:$R$1505,ING_COD,$B69,ING_CLASE,"BON"))</f>
        <v>0</v>
      </c>
      <c r="K69" s="19" t="n">
        <f aca="false">IF($B69="",0,SUMIFS(Ingresos!$R$6:$R$1505,ING_COD,$B69,ING_CLASE,"EXT"))</f>
        <v>0</v>
      </c>
      <c r="L69" s="19" t="n">
        <f aca="false">IF($B69="",0,SUMIFS(Ingresos!$R$6:$R$1505,ING_COD,$B69,ING_CLASE,"OTO"))</f>
        <v>0</v>
      </c>
      <c r="M69" s="19" t="n">
        <f aca="false">IF($B69="",0,SUMIFS(Ingresos!$R$6:$R$1505,ING_COD,$B69,ING_CLASE,"OTX"))</f>
        <v>0</v>
      </c>
      <c r="N69" s="19" t="n">
        <f aca="false">IF($B69="",0,SUMIFS(Ingresos!$R$6:$R$1505,ING_COD,$B69,ING_CLASE,"RETO"))</f>
        <v>0</v>
      </c>
      <c r="O69" s="19" t="n">
        <f aca="false">IF($B69="",0,SUMIFS(Ingresos!$R$6:$R$1505,ING_COD,$B69,ING_CLASE,"INA"))</f>
        <v>0</v>
      </c>
      <c r="P69" s="19" t="n">
        <f aca="false">G69+I69+J69+K69+L69+M69</f>
        <v>0</v>
      </c>
      <c r="Q69" s="44" t="n">
        <f aca="false">IF($F69="Activo",9,IF($F69="Cese",1,0))</f>
        <v>0</v>
      </c>
      <c r="R69" s="19" t="n">
        <f aca="false">G69*Q69</f>
        <v>0</v>
      </c>
      <c r="S69" s="19" t="n">
        <f aca="false">IF($F69="Activo",SUMIFS(I69:I77,$D69:$D77,"&lt;="&amp;Trabajadores!$N$11)+IF(PROY_BON="Sí",SUMIFS(J69:J77,$D69:$D77,"&lt;="&amp;Trabajadores!$N$11),0),IF($F69="Cese",I69+IF(PROY_BON="Sí",J69,0),0))</f>
        <v>0</v>
      </c>
      <c r="T69" s="19" t="n">
        <f aca="false">IF(OR($F69&lt;&gt;"Activo",Trabajadores!$I$11="No"),0,IF(I72=0,H69*(1+IF(PROY_BON="Sí",Trabajadores!$P$11,0))*Trabajadores!$R$11/6*(Trabajadores!$N$11&gt;=7),0)+IF(I77=0,H69*(1+IF(PROY_BON="Sí",Trabajadores!$P$11,0))*Trabajadores!$S$11/6*(Trabajadores!$N$11&gt;=12),0))</f>
        <v>0</v>
      </c>
      <c r="U69" s="19" t="n">
        <f aca="false">IF($F69="Activo",IF(Trabajadores!$J$11="Sí",L69*9,L69),IF($F69="Cese",L69,0))</f>
        <v>0</v>
      </c>
      <c r="V69" s="19" t="n">
        <f aca="false">IF(OR($F69="Activo",$F69="Cese"),M69,0)</f>
        <v>0</v>
      </c>
      <c r="W69" s="19" t="n">
        <f aca="false">IF(OR($F69="Activo",$F69="Cese"),SUM(P66:P68),0)</f>
        <v>0</v>
      </c>
      <c r="X69" s="36" t="n">
        <f aca="false">IF(OR($F69="Activo",$F69="Cese"),R69+S69+T69+U69+V69+W69,0)</f>
        <v>0</v>
      </c>
      <c r="Y69" s="19" t="n">
        <f aca="false">IF(OR($F69="Activo",$F69="Cese"),DED_FIJA,0)</f>
        <v>0</v>
      </c>
      <c r="Z69" s="36" t="n">
        <f aca="false">MAX(0,X69-Y69)</f>
        <v>0</v>
      </c>
      <c r="AA69" s="19" t="n">
        <f aca="false">IF(Z69=0,0,MAX(0,MIN(Z69,Parámetros!$G$19)-Parámetros!$F$19)*Parámetros!$E$19)</f>
        <v>0</v>
      </c>
      <c r="AB69" s="19" t="n">
        <f aca="false">IF(Z69=0,0,MAX(0,MIN(Z69,Parámetros!$G$20)-Parámetros!$F$20)*Parámetros!$E$20)</f>
        <v>0</v>
      </c>
      <c r="AC69" s="19" t="n">
        <f aca="false">IF(Z69=0,0,MAX(0,MIN(Z69,Parámetros!$G$21)-Parámetros!$F$21)*Parámetros!$E$21)</f>
        <v>0</v>
      </c>
      <c r="AD69" s="19" t="n">
        <f aca="false">IF(Z69=0,0,MAX(0,MIN(Z69,Parámetros!$G$22)-Parámetros!$F$22)*Parámetros!$E$22)</f>
        <v>0</v>
      </c>
      <c r="AE69" s="19" t="n">
        <f aca="false">IF(Z69=0,0,MAX(0,MIN(Z69,Parámetros!$G$23)-Parámetros!$F$23)*Parámetros!$E$23)</f>
        <v>0</v>
      </c>
      <c r="AF69" s="36" t="n">
        <f aca="false">SUM(AA69:AE69)</f>
        <v>0</v>
      </c>
      <c r="AG69" s="45" t="str">
        <f aca="false">IF(AM69&lt;=0,"-",INDEX(TR_TASA,MATCH(AM69,TR_DESDE,1)))</f>
        <v>-</v>
      </c>
      <c r="AH69" s="44" t="n">
        <f aca="false">IF($F69="Cese",1,IF($F69="Activo",INDEX(DIV_N,4),0))</f>
        <v>0</v>
      </c>
      <c r="AI69" s="44" t="n">
        <f aca="false">IF($F69="Cese",3,IF($F69="Activo",INDEX(DIV_HASTA,4),0))</f>
        <v>0</v>
      </c>
      <c r="AJ69" s="19" t="n">
        <f aca="false">IF(OR($F69="Activo",$F69="Cese"),SUMIFS(AV66:AV68,D66:D68,"&lt;="&amp;AI69),0)</f>
        <v>0</v>
      </c>
      <c r="AK69" s="19" t="n">
        <f aca="false">IF(OR($F69="Activo",$F69="Cese"),MAX(0,(AF69-AJ69)/AH69),0)</f>
        <v>0</v>
      </c>
      <c r="AL69" s="19" t="n">
        <f aca="false">IF(OR($F69="Activo",$F69="Cese"),K69+IF(PROY_BON="Sí",0,J69),0)</f>
        <v>0</v>
      </c>
      <c r="AM69" s="19" t="n">
        <f aca="false">IF(AL69&gt;0,MAX(0,X69+AL69-Y69),Z69)</f>
        <v>0</v>
      </c>
      <c r="AN69" s="19" t="n">
        <f aca="false">SUMPRODUCT((AM69&gt;TR_DESDE)*(AM69-TR_DESDE)*TR_INC)</f>
        <v>0</v>
      </c>
      <c r="AO69" s="19" t="n">
        <f aca="false">IF(AL69&gt;0,MAX(0,AN69-IF($F69="Cese",MAX(AF69,AJ69),AF69)),0)</f>
        <v>0</v>
      </c>
      <c r="AP69" s="46" t="n">
        <f aca="false">IF(OR($F69="Activo",$F69="Cese"),ROUND(AK69+AO69,2),0)</f>
        <v>0</v>
      </c>
      <c r="AQ69" s="19" t="n">
        <f aca="false">IF($F69="Cese",MAX(0,AJ69-AN69),0)</f>
        <v>0</v>
      </c>
      <c r="AR69" s="19" t="str">
        <f aca="false">IF($B69="","",IF(COUNTIFS(RP_COD,$B69,'Retenciones Planilla'!$F$6:$F$105,"&lt;&gt;")=0,"",SUMIFS('Retenciones Planilla'!$F$6:$F$105,RP_COD,$B69)))</f>
        <v/>
      </c>
      <c r="AS69" s="19" t="str">
        <f aca="false">IF(AR69="","",AR69-AP69)</f>
        <v/>
      </c>
      <c r="AT69" s="23" t="str">
        <f aca="false">IF($B69="","",IF(NOT(OR($F69="Activo",$F69="Cese")),IF(N(AR69)=0,"—","Revisar: sin vínculo"),IF(AR69="",IF(AP69=0,"No corresponde","Sin dato planilla"),IF(ABS(AS69)&lt;=TOL,"OK",IF(AS69&gt;0,"Retuvo de más","Retuvo de menos")))))</f>
        <v/>
      </c>
      <c r="AU69" s="19" t="n">
        <f aca="false">IF(AND(BASE_RET="Planilla (si existe)",AR69&lt;&gt;""),AR69,AP69)</f>
        <v>0</v>
      </c>
      <c r="AV69" s="19" t="n">
        <f aca="false">AU69+N69</f>
        <v>0</v>
      </c>
    </row>
    <row r="70" customFormat="false" ht="15" hidden="false" customHeight="false" outlineLevel="0" collapsed="false">
      <c r="A70" s="43" t="n">
        <v>6</v>
      </c>
      <c r="B70" s="35" t="str">
        <f aca="false">IF(Trabajadores!$B$11="","",Trabajadores!$B$11)</f>
        <v/>
      </c>
      <c r="C70" s="35" t="str">
        <f aca="false">IF($B70="","",Trabajadores!$D$11)</f>
        <v/>
      </c>
      <c r="D70" s="43" t="n">
        <v>5</v>
      </c>
      <c r="E70" s="23" t="s">
        <v>302</v>
      </c>
      <c r="F70" s="23" t="str">
        <f aca="false">IF($B70="","",IF(OR(5&lt;Trabajadores!$M$11,5&gt;Trabajadores!$N$11),"No vinculado",IF(AND(5=Trabajadores!$N$11,Trabajadores!$O$11="Sí"),"Cese","Activo")))</f>
        <v/>
      </c>
      <c r="G70" s="19" t="n">
        <f aca="false">IF($B70="",0,SUMIFS(Ingresos!$S$6:$S$1505,ING_COD,$B70,ING_CLASE,"ORD"))</f>
        <v>0</v>
      </c>
      <c r="H70" s="19" t="n">
        <f aca="false">IF($B70="",0,SUMIFS(Ingresos!$S$6:$S$1505,ING_COD,$B70,ING_CLASE,"ORD",ING_COMP,"Sí"))</f>
        <v>0</v>
      </c>
      <c r="I70" s="19" t="n">
        <f aca="false">IF($B70="",0,SUMIFS(Ingresos!$S$6:$S$1505,ING_COD,$B70,ING_CLASE,"GRA"))</f>
        <v>0</v>
      </c>
      <c r="J70" s="19" t="n">
        <f aca="false">IF($B70="",0,SUMIFS(Ingresos!$S$6:$S$1505,ING_COD,$B70,ING_CLASE,"BON"))</f>
        <v>0</v>
      </c>
      <c r="K70" s="19" t="n">
        <f aca="false">IF($B70="",0,SUMIFS(Ingresos!$S$6:$S$1505,ING_COD,$B70,ING_CLASE,"EXT"))</f>
        <v>0</v>
      </c>
      <c r="L70" s="19" t="n">
        <f aca="false">IF($B70="",0,SUMIFS(Ingresos!$S$6:$S$1505,ING_COD,$B70,ING_CLASE,"OTO"))</f>
        <v>0</v>
      </c>
      <c r="M70" s="19" t="n">
        <f aca="false">IF($B70="",0,SUMIFS(Ingresos!$S$6:$S$1505,ING_COD,$B70,ING_CLASE,"OTX"))</f>
        <v>0</v>
      </c>
      <c r="N70" s="19" t="n">
        <f aca="false">IF($B70="",0,SUMIFS(Ingresos!$S$6:$S$1505,ING_COD,$B70,ING_CLASE,"RETO"))</f>
        <v>0</v>
      </c>
      <c r="O70" s="19" t="n">
        <f aca="false">IF($B70="",0,SUMIFS(Ingresos!$S$6:$S$1505,ING_COD,$B70,ING_CLASE,"INA"))</f>
        <v>0</v>
      </c>
      <c r="P70" s="19" t="n">
        <f aca="false">G70+I70+J70+K70+L70+M70</f>
        <v>0</v>
      </c>
      <c r="Q70" s="44" t="n">
        <f aca="false">IF($F70="Activo",8,IF($F70="Cese",1,0))</f>
        <v>0</v>
      </c>
      <c r="R70" s="19" t="n">
        <f aca="false">G70*Q70</f>
        <v>0</v>
      </c>
      <c r="S70" s="19" t="n">
        <f aca="false">IF($F70="Activo",SUMIFS(I70:I77,$D70:$D77,"&lt;="&amp;Trabajadores!$N$11)+IF(PROY_BON="Sí",SUMIFS(J70:J77,$D70:$D77,"&lt;="&amp;Trabajadores!$N$11),0),IF($F70="Cese",I70+IF(PROY_BON="Sí",J70,0),0))</f>
        <v>0</v>
      </c>
      <c r="T70" s="19" t="n">
        <f aca="false">IF(OR($F70&lt;&gt;"Activo",Trabajadores!$I$11="No"),0,IF(I72=0,H70*(1+IF(PROY_BON="Sí",Trabajadores!$P$11,0))*Trabajadores!$R$11/6*(Trabajadores!$N$11&gt;=7),0)+IF(I77=0,H70*(1+IF(PROY_BON="Sí",Trabajadores!$P$11,0))*Trabajadores!$S$11/6*(Trabajadores!$N$11&gt;=12),0))</f>
        <v>0</v>
      </c>
      <c r="U70" s="19" t="n">
        <f aca="false">IF($F70="Activo",IF(Trabajadores!$J$11="Sí",L70*8,L70),IF($F70="Cese",L70,0))</f>
        <v>0</v>
      </c>
      <c r="V70" s="19" t="n">
        <f aca="false">IF(OR($F70="Activo",$F70="Cese"),M70,0)</f>
        <v>0</v>
      </c>
      <c r="W70" s="19" t="n">
        <f aca="false">IF(OR($F70="Activo",$F70="Cese"),SUM(P66:P69),0)</f>
        <v>0</v>
      </c>
      <c r="X70" s="36" t="n">
        <f aca="false">IF(OR($F70="Activo",$F70="Cese"),R70+S70+T70+U70+V70+W70,0)</f>
        <v>0</v>
      </c>
      <c r="Y70" s="19" t="n">
        <f aca="false">IF(OR($F70="Activo",$F70="Cese"),DED_FIJA,0)</f>
        <v>0</v>
      </c>
      <c r="Z70" s="36" t="n">
        <f aca="false">MAX(0,X70-Y70)</f>
        <v>0</v>
      </c>
      <c r="AA70" s="19" t="n">
        <f aca="false">IF(Z70=0,0,MAX(0,MIN(Z70,Parámetros!$G$19)-Parámetros!$F$19)*Parámetros!$E$19)</f>
        <v>0</v>
      </c>
      <c r="AB70" s="19" t="n">
        <f aca="false">IF(Z70=0,0,MAX(0,MIN(Z70,Parámetros!$G$20)-Parámetros!$F$20)*Parámetros!$E$20)</f>
        <v>0</v>
      </c>
      <c r="AC70" s="19" t="n">
        <f aca="false">IF(Z70=0,0,MAX(0,MIN(Z70,Parámetros!$G$21)-Parámetros!$F$21)*Parámetros!$E$21)</f>
        <v>0</v>
      </c>
      <c r="AD70" s="19" t="n">
        <f aca="false">IF(Z70=0,0,MAX(0,MIN(Z70,Parámetros!$G$22)-Parámetros!$F$22)*Parámetros!$E$22)</f>
        <v>0</v>
      </c>
      <c r="AE70" s="19" t="n">
        <f aca="false">IF(Z70=0,0,MAX(0,MIN(Z70,Parámetros!$G$23)-Parámetros!$F$23)*Parámetros!$E$23)</f>
        <v>0</v>
      </c>
      <c r="AF70" s="36" t="n">
        <f aca="false">SUM(AA70:AE70)</f>
        <v>0</v>
      </c>
      <c r="AG70" s="45" t="str">
        <f aca="false">IF(AM70&lt;=0,"-",INDEX(TR_TASA,MATCH(AM70,TR_DESDE,1)))</f>
        <v>-</v>
      </c>
      <c r="AH70" s="44" t="n">
        <f aca="false">IF($F70="Cese",1,IF($F70="Activo",INDEX(DIV_N,5),0))</f>
        <v>0</v>
      </c>
      <c r="AI70" s="44" t="n">
        <f aca="false">IF($F70="Cese",4,IF($F70="Activo",INDEX(DIV_HASTA,5),0))</f>
        <v>0</v>
      </c>
      <c r="AJ70" s="19" t="n">
        <f aca="false">IF(OR($F70="Activo",$F70="Cese"),SUMIFS(AV66:AV69,D66:D69,"&lt;="&amp;AI70),0)</f>
        <v>0</v>
      </c>
      <c r="AK70" s="19" t="n">
        <f aca="false">IF(OR($F70="Activo",$F70="Cese"),MAX(0,(AF70-AJ70)/AH70),0)</f>
        <v>0</v>
      </c>
      <c r="AL70" s="19" t="n">
        <f aca="false">IF(OR($F70="Activo",$F70="Cese"),K70+IF(PROY_BON="Sí",0,J70),0)</f>
        <v>0</v>
      </c>
      <c r="AM70" s="19" t="n">
        <f aca="false">IF(AL70&gt;0,MAX(0,X70+AL70-Y70),Z70)</f>
        <v>0</v>
      </c>
      <c r="AN70" s="19" t="n">
        <f aca="false">SUMPRODUCT((AM70&gt;TR_DESDE)*(AM70-TR_DESDE)*TR_INC)</f>
        <v>0</v>
      </c>
      <c r="AO70" s="19" t="n">
        <f aca="false">IF(AL70&gt;0,MAX(0,AN70-IF($F70="Cese",MAX(AF70,AJ70),AF70)),0)</f>
        <v>0</v>
      </c>
      <c r="AP70" s="46" t="n">
        <f aca="false">IF(OR($F70="Activo",$F70="Cese"),ROUND(AK70+AO70,2),0)</f>
        <v>0</v>
      </c>
      <c r="AQ70" s="19" t="n">
        <f aca="false">IF($F70="Cese",MAX(0,AJ70-AN70),0)</f>
        <v>0</v>
      </c>
      <c r="AR70" s="19" t="str">
        <f aca="false">IF($B70="","",IF(COUNTIFS(RP_COD,$B70,'Retenciones Planilla'!$G$6:$G$105,"&lt;&gt;")=0,"",SUMIFS('Retenciones Planilla'!$G$6:$G$105,RP_COD,$B70)))</f>
        <v/>
      </c>
      <c r="AS70" s="19" t="str">
        <f aca="false">IF(AR70="","",AR70-AP70)</f>
        <v/>
      </c>
      <c r="AT70" s="23" t="str">
        <f aca="false">IF($B70="","",IF(NOT(OR($F70="Activo",$F70="Cese")),IF(N(AR70)=0,"—","Revisar: sin vínculo"),IF(AR70="",IF(AP70=0,"No corresponde","Sin dato planilla"),IF(ABS(AS70)&lt;=TOL,"OK",IF(AS70&gt;0,"Retuvo de más","Retuvo de menos")))))</f>
        <v/>
      </c>
      <c r="AU70" s="19" t="n">
        <f aca="false">IF(AND(BASE_RET="Planilla (si existe)",AR70&lt;&gt;""),AR70,AP70)</f>
        <v>0</v>
      </c>
      <c r="AV70" s="19" t="n">
        <f aca="false">AU70+N70</f>
        <v>0</v>
      </c>
    </row>
    <row r="71" customFormat="false" ht="15" hidden="false" customHeight="false" outlineLevel="0" collapsed="false">
      <c r="A71" s="43" t="n">
        <v>6</v>
      </c>
      <c r="B71" s="35" t="str">
        <f aca="false">IF(Trabajadores!$B$11="","",Trabajadores!$B$11)</f>
        <v/>
      </c>
      <c r="C71" s="35" t="str">
        <f aca="false">IF($B71="","",Trabajadores!$D$11)</f>
        <v/>
      </c>
      <c r="D71" s="43" t="n">
        <v>6</v>
      </c>
      <c r="E71" s="23" t="s">
        <v>303</v>
      </c>
      <c r="F71" s="23" t="str">
        <f aca="false">IF($B71="","",IF(OR(6&lt;Trabajadores!$M$11,6&gt;Trabajadores!$N$11),"No vinculado",IF(AND(6=Trabajadores!$N$11,Trabajadores!$O$11="Sí"),"Cese","Activo")))</f>
        <v/>
      </c>
      <c r="G71" s="19" t="n">
        <f aca="false">IF($B71="",0,SUMIFS(Ingresos!$T$6:$T$1505,ING_COD,$B71,ING_CLASE,"ORD"))</f>
        <v>0</v>
      </c>
      <c r="H71" s="19" t="n">
        <f aca="false">IF($B71="",0,SUMIFS(Ingresos!$T$6:$T$1505,ING_COD,$B71,ING_CLASE,"ORD",ING_COMP,"Sí"))</f>
        <v>0</v>
      </c>
      <c r="I71" s="19" t="n">
        <f aca="false">IF($B71="",0,SUMIFS(Ingresos!$T$6:$T$1505,ING_COD,$B71,ING_CLASE,"GRA"))</f>
        <v>0</v>
      </c>
      <c r="J71" s="19" t="n">
        <f aca="false">IF($B71="",0,SUMIFS(Ingresos!$T$6:$T$1505,ING_COD,$B71,ING_CLASE,"BON"))</f>
        <v>0</v>
      </c>
      <c r="K71" s="19" t="n">
        <f aca="false">IF($B71="",0,SUMIFS(Ingresos!$T$6:$T$1505,ING_COD,$B71,ING_CLASE,"EXT"))</f>
        <v>0</v>
      </c>
      <c r="L71" s="19" t="n">
        <f aca="false">IF($B71="",0,SUMIFS(Ingresos!$T$6:$T$1505,ING_COD,$B71,ING_CLASE,"OTO"))</f>
        <v>0</v>
      </c>
      <c r="M71" s="19" t="n">
        <f aca="false">IF($B71="",0,SUMIFS(Ingresos!$T$6:$T$1505,ING_COD,$B71,ING_CLASE,"OTX"))</f>
        <v>0</v>
      </c>
      <c r="N71" s="19" t="n">
        <f aca="false">IF($B71="",0,SUMIFS(Ingresos!$T$6:$T$1505,ING_COD,$B71,ING_CLASE,"RETO"))</f>
        <v>0</v>
      </c>
      <c r="O71" s="19" t="n">
        <f aca="false">IF($B71="",0,SUMIFS(Ingresos!$T$6:$T$1505,ING_COD,$B71,ING_CLASE,"INA"))</f>
        <v>0</v>
      </c>
      <c r="P71" s="19" t="n">
        <f aca="false">G71+I71+J71+K71+L71+M71</f>
        <v>0</v>
      </c>
      <c r="Q71" s="44" t="n">
        <f aca="false">IF($F71="Activo",7,IF($F71="Cese",1,0))</f>
        <v>0</v>
      </c>
      <c r="R71" s="19" t="n">
        <f aca="false">G71*Q71</f>
        <v>0</v>
      </c>
      <c r="S71" s="19" t="n">
        <f aca="false">IF($F71="Activo",SUMIFS(I71:I77,$D71:$D77,"&lt;="&amp;Trabajadores!$N$11)+IF(PROY_BON="Sí",SUMIFS(J71:J77,$D71:$D77,"&lt;="&amp;Trabajadores!$N$11),0),IF($F71="Cese",I71+IF(PROY_BON="Sí",J71,0),0))</f>
        <v>0</v>
      </c>
      <c r="T71" s="19" t="n">
        <f aca="false">IF(OR($F71&lt;&gt;"Activo",Trabajadores!$I$11="No"),0,IF(I72=0,H71*(1+IF(PROY_BON="Sí",Trabajadores!$P$11,0))*Trabajadores!$R$11/6*(Trabajadores!$N$11&gt;=7),0)+IF(I77=0,H71*(1+IF(PROY_BON="Sí",Trabajadores!$P$11,0))*Trabajadores!$S$11/6*(Trabajadores!$N$11&gt;=12),0))</f>
        <v>0</v>
      </c>
      <c r="U71" s="19" t="n">
        <f aca="false">IF($F71="Activo",IF(Trabajadores!$J$11="Sí",L71*7,L71),IF($F71="Cese",L71,0))</f>
        <v>0</v>
      </c>
      <c r="V71" s="19" t="n">
        <f aca="false">IF(OR($F71="Activo",$F71="Cese"),M71,0)</f>
        <v>0</v>
      </c>
      <c r="W71" s="19" t="n">
        <f aca="false">IF(OR($F71="Activo",$F71="Cese"),SUM(P66:P70),0)</f>
        <v>0</v>
      </c>
      <c r="X71" s="36" t="n">
        <f aca="false">IF(OR($F71="Activo",$F71="Cese"),R71+S71+T71+U71+V71+W71,0)</f>
        <v>0</v>
      </c>
      <c r="Y71" s="19" t="n">
        <f aca="false">IF(OR($F71="Activo",$F71="Cese"),DED_FIJA,0)</f>
        <v>0</v>
      </c>
      <c r="Z71" s="36" t="n">
        <f aca="false">MAX(0,X71-Y71)</f>
        <v>0</v>
      </c>
      <c r="AA71" s="19" t="n">
        <f aca="false">IF(Z71=0,0,MAX(0,MIN(Z71,Parámetros!$G$19)-Parámetros!$F$19)*Parámetros!$E$19)</f>
        <v>0</v>
      </c>
      <c r="AB71" s="19" t="n">
        <f aca="false">IF(Z71=0,0,MAX(0,MIN(Z71,Parámetros!$G$20)-Parámetros!$F$20)*Parámetros!$E$20)</f>
        <v>0</v>
      </c>
      <c r="AC71" s="19" t="n">
        <f aca="false">IF(Z71=0,0,MAX(0,MIN(Z71,Parámetros!$G$21)-Parámetros!$F$21)*Parámetros!$E$21)</f>
        <v>0</v>
      </c>
      <c r="AD71" s="19" t="n">
        <f aca="false">IF(Z71=0,0,MAX(0,MIN(Z71,Parámetros!$G$22)-Parámetros!$F$22)*Parámetros!$E$22)</f>
        <v>0</v>
      </c>
      <c r="AE71" s="19" t="n">
        <f aca="false">IF(Z71=0,0,MAX(0,MIN(Z71,Parámetros!$G$23)-Parámetros!$F$23)*Parámetros!$E$23)</f>
        <v>0</v>
      </c>
      <c r="AF71" s="36" t="n">
        <f aca="false">SUM(AA71:AE71)</f>
        <v>0</v>
      </c>
      <c r="AG71" s="45" t="str">
        <f aca="false">IF(AM71&lt;=0,"-",INDEX(TR_TASA,MATCH(AM71,TR_DESDE,1)))</f>
        <v>-</v>
      </c>
      <c r="AH71" s="44" t="n">
        <f aca="false">IF($F71="Cese",1,IF($F71="Activo",INDEX(DIV_N,6),0))</f>
        <v>0</v>
      </c>
      <c r="AI71" s="44" t="n">
        <f aca="false">IF($F71="Cese",5,IF($F71="Activo",INDEX(DIV_HASTA,6),0))</f>
        <v>0</v>
      </c>
      <c r="AJ71" s="19" t="n">
        <f aca="false">IF(OR($F71="Activo",$F71="Cese"),SUMIFS(AV66:AV70,D66:D70,"&lt;="&amp;AI71),0)</f>
        <v>0</v>
      </c>
      <c r="AK71" s="19" t="n">
        <f aca="false">IF(OR($F71="Activo",$F71="Cese"),MAX(0,(AF71-AJ71)/AH71),0)</f>
        <v>0</v>
      </c>
      <c r="AL71" s="19" t="n">
        <f aca="false">IF(OR($F71="Activo",$F71="Cese"),K71+IF(PROY_BON="Sí",0,J71),0)</f>
        <v>0</v>
      </c>
      <c r="AM71" s="19" t="n">
        <f aca="false">IF(AL71&gt;0,MAX(0,X71+AL71-Y71),Z71)</f>
        <v>0</v>
      </c>
      <c r="AN71" s="19" t="n">
        <f aca="false">SUMPRODUCT((AM71&gt;TR_DESDE)*(AM71-TR_DESDE)*TR_INC)</f>
        <v>0</v>
      </c>
      <c r="AO71" s="19" t="n">
        <f aca="false">IF(AL71&gt;0,MAX(0,AN71-IF($F71="Cese",MAX(AF71,AJ71),AF71)),0)</f>
        <v>0</v>
      </c>
      <c r="AP71" s="46" t="n">
        <f aca="false">IF(OR($F71="Activo",$F71="Cese"),ROUND(AK71+AO71,2),0)</f>
        <v>0</v>
      </c>
      <c r="AQ71" s="19" t="n">
        <f aca="false">IF($F71="Cese",MAX(0,AJ71-AN71),0)</f>
        <v>0</v>
      </c>
      <c r="AR71" s="19" t="str">
        <f aca="false">IF($B71="","",IF(COUNTIFS(RP_COD,$B71,'Retenciones Planilla'!$H$6:$H$105,"&lt;&gt;")=0,"",SUMIFS('Retenciones Planilla'!$H$6:$H$105,RP_COD,$B71)))</f>
        <v/>
      </c>
      <c r="AS71" s="19" t="str">
        <f aca="false">IF(AR71="","",AR71-AP71)</f>
        <v/>
      </c>
      <c r="AT71" s="23" t="str">
        <f aca="false">IF($B71="","",IF(NOT(OR($F71="Activo",$F71="Cese")),IF(N(AR71)=0,"—","Revisar: sin vínculo"),IF(AR71="",IF(AP71=0,"No corresponde","Sin dato planilla"),IF(ABS(AS71)&lt;=TOL,"OK",IF(AS71&gt;0,"Retuvo de más","Retuvo de menos")))))</f>
        <v/>
      </c>
      <c r="AU71" s="19" t="n">
        <f aca="false">IF(AND(BASE_RET="Planilla (si existe)",AR71&lt;&gt;""),AR71,AP71)</f>
        <v>0</v>
      </c>
      <c r="AV71" s="19" t="n">
        <f aca="false">AU71+N71</f>
        <v>0</v>
      </c>
    </row>
    <row r="72" customFormat="false" ht="15" hidden="false" customHeight="false" outlineLevel="0" collapsed="false">
      <c r="A72" s="43" t="n">
        <v>6</v>
      </c>
      <c r="B72" s="35" t="str">
        <f aca="false">IF(Trabajadores!$B$11="","",Trabajadores!$B$11)</f>
        <v/>
      </c>
      <c r="C72" s="35" t="str">
        <f aca="false">IF($B72="","",Trabajadores!$D$11)</f>
        <v/>
      </c>
      <c r="D72" s="43" t="n">
        <v>7</v>
      </c>
      <c r="E72" s="23" t="s">
        <v>304</v>
      </c>
      <c r="F72" s="23" t="str">
        <f aca="false">IF($B72="","",IF(OR(7&lt;Trabajadores!$M$11,7&gt;Trabajadores!$N$11),"No vinculado",IF(AND(7=Trabajadores!$N$11,Trabajadores!$O$11="Sí"),"Cese","Activo")))</f>
        <v/>
      </c>
      <c r="G72" s="19" t="n">
        <f aca="false">IF($B72="",0,SUMIFS(Ingresos!$U$6:$U$1505,ING_COD,$B72,ING_CLASE,"ORD"))</f>
        <v>0</v>
      </c>
      <c r="H72" s="19" t="n">
        <f aca="false">IF($B72="",0,SUMIFS(Ingresos!$U$6:$U$1505,ING_COD,$B72,ING_CLASE,"ORD",ING_COMP,"Sí"))</f>
        <v>0</v>
      </c>
      <c r="I72" s="19" t="n">
        <f aca="false">IF($B72="",0,SUMIFS(Ingresos!$U$6:$U$1505,ING_COD,$B72,ING_CLASE,"GRA"))</f>
        <v>0</v>
      </c>
      <c r="J72" s="19" t="n">
        <f aca="false">IF($B72="",0,SUMIFS(Ingresos!$U$6:$U$1505,ING_COD,$B72,ING_CLASE,"BON"))</f>
        <v>0</v>
      </c>
      <c r="K72" s="19" t="n">
        <f aca="false">IF($B72="",0,SUMIFS(Ingresos!$U$6:$U$1505,ING_COD,$B72,ING_CLASE,"EXT"))</f>
        <v>0</v>
      </c>
      <c r="L72" s="19" t="n">
        <f aca="false">IF($B72="",0,SUMIFS(Ingresos!$U$6:$U$1505,ING_COD,$B72,ING_CLASE,"OTO"))</f>
        <v>0</v>
      </c>
      <c r="M72" s="19" t="n">
        <f aca="false">IF($B72="",0,SUMIFS(Ingresos!$U$6:$U$1505,ING_COD,$B72,ING_CLASE,"OTX"))</f>
        <v>0</v>
      </c>
      <c r="N72" s="19" t="n">
        <f aca="false">IF($B72="",0,SUMIFS(Ingresos!$U$6:$U$1505,ING_COD,$B72,ING_CLASE,"RETO"))</f>
        <v>0</v>
      </c>
      <c r="O72" s="19" t="n">
        <f aca="false">IF($B72="",0,SUMIFS(Ingresos!$U$6:$U$1505,ING_COD,$B72,ING_CLASE,"INA"))</f>
        <v>0</v>
      </c>
      <c r="P72" s="19" t="n">
        <f aca="false">G72+I72+J72+K72+L72+M72</f>
        <v>0</v>
      </c>
      <c r="Q72" s="44" t="n">
        <f aca="false">IF($F72="Activo",6,IF($F72="Cese",1,0))</f>
        <v>0</v>
      </c>
      <c r="R72" s="19" t="n">
        <f aca="false">G72*Q72</f>
        <v>0</v>
      </c>
      <c r="S72" s="19" t="n">
        <f aca="false">IF($F72="Activo",SUMIFS(I72:I77,$D72:$D77,"&lt;="&amp;Trabajadores!$N$11)+IF(PROY_BON="Sí",SUMIFS(J72:J77,$D72:$D77,"&lt;="&amp;Trabajadores!$N$11),0),IF($F72="Cese",I72+IF(PROY_BON="Sí",J72,0),0))</f>
        <v>0</v>
      </c>
      <c r="T72" s="19" t="n">
        <f aca="false">IF(OR($F72&lt;&gt;"Activo",Trabajadores!$I$11="No"),0,IF(I77=0,H72*(1+IF(PROY_BON="Sí",Trabajadores!$P$11,0))*Trabajadores!$S$11/6*(Trabajadores!$N$11&gt;=12),0))</f>
        <v>0</v>
      </c>
      <c r="U72" s="19" t="n">
        <f aca="false">IF($F72="Activo",IF(Trabajadores!$J$11="Sí",L72*6,L72),IF($F72="Cese",L72,0))</f>
        <v>0</v>
      </c>
      <c r="V72" s="19" t="n">
        <f aca="false">IF(OR($F72="Activo",$F72="Cese"),M72,0)</f>
        <v>0</v>
      </c>
      <c r="W72" s="19" t="n">
        <f aca="false">IF(OR($F72="Activo",$F72="Cese"),SUM(P66:P71),0)</f>
        <v>0</v>
      </c>
      <c r="X72" s="36" t="n">
        <f aca="false">IF(OR($F72="Activo",$F72="Cese"),R72+S72+T72+U72+V72+W72,0)</f>
        <v>0</v>
      </c>
      <c r="Y72" s="19" t="n">
        <f aca="false">IF(OR($F72="Activo",$F72="Cese"),DED_FIJA,0)</f>
        <v>0</v>
      </c>
      <c r="Z72" s="36" t="n">
        <f aca="false">MAX(0,X72-Y72)</f>
        <v>0</v>
      </c>
      <c r="AA72" s="19" t="n">
        <f aca="false">IF(Z72=0,0,MAX(0,MIN(Z72,Parámetros!$G$19)-Parámetros!$F$19)*Parámetros!$E$19)</f>
        <v>0</v>
      </c>
      <c r="AB72" s="19" t="n">
        <f aca="false">IF(Z72=0,0,MAX(0,MIN(Z72,Parámetros!$G$20)-Parámetros!$F$20)*Parámetros!$E$20)</f>
        <v>0</v>
      </c>
      <c r="AC72" s="19" t="n">
        <f aca="false">IF(Z72=0,0,MAX(0,MIN(Z72,Parámetros!$G$21)-Parámetros!$F$21)*Parámetros!$E$21)</f>
        <v>0</v>
      </c>
      <c r="AD72" s="19" t="n">
        <f aca="false">IF(Z72=0,0,MAX(0,MIN(Z72,Parámetros!$G$22)-Parámetros!$F$22)*Parámetros!$E$22)</f>
        <v>0</v>
      </c>
      <c r="AE72" s="19" t="n">
        <f aca="false">IF(Z72=0,0,MAX(0,MIN(Z72,Parámetros!$G$23)-Parámetros!$F$23)*Parámetros!$E$23)</f>
        <v>0</v>
      </c>
      <c r="AF72" s="36" t="n">
        <f aca="false">SUM(AA72:AE72)</f>
        <v>0</v>
      </c>
      <c r="AG72" s="45" t="str">
        <f aca="false">IF(AM72&lt;=0,"-",INDEX(TR_TASA,MATCH(AM72,TR_DESDE,1)))</f>
        <v>-</v>
      </c>
      <c r="AH72" s="44" t="n">
        <f aca="false">IF($F72="Cese",1,IF($F72="Activo",INDEX(DIV_N,7),0))</f>
        <v>0</v>
      </c>
      <c r="AI72" s="44" t="n">
        <f aca="false">IF($F72="Cese",6,IF($F72="Activo",INDEX(DIV_HASTA,7),0))</f>
        <v>0</v>
      </c>
      <c r="AJ72" s="19" t="n">
        <f aca="false">IF(OR($F72="Activo",$F72="Cese"),SUMIFS(AV66:AV71,D66:D71,"&lt;="&amp;AI72),0)</f>
        <v>0</v>
      </c>
      <c r="AK72" s="19" t="n">
        <f aca="false">IF(OR($F72="Activo",$F72="Cese"),MAX(0,(AF72-AJ72)/AH72),0)</f>
        <v>0</v>
      </c>
      <c r="AL72" s="19" t="n">
        <f aca="false">IF(OR($F72="Activo",$F72="Cese"),K72+IF(PROY_BON="Sí",0,J72),0)</f>
        <v>0</v>
      </c>
      <c r="AM72" s="19" t="n">
        <f aca="false">IF(AL72&gt;0,MAX(0,X72+AL72-Y72),Z72)</f>
        <v>0</v>
      </c>
      <c r="AN72" s="19" t="n">
        <f aca="false">SUMPRODUCT((AM72&gt;TR_DESDE)*(AM72-TR_DESDE)*TR_INC)</f>
        <v>0</v>
      </c>
      <c r="AO72" s="19" t="n">
        <f aca="false">IF(AL72&gt;0,MAX(0,AN72-IF($F72="Cese",MAX(AF72,AJ72),AF72)),0)</f>
        <v>0</v>
      </c>
      <c r="AP72" s="46" t="n">
        <f aca="false">IF(OR($F72="Activo",$F72="Cese"),ROUND(AK72+AO72,2),0)</f>
        <v>0</v>
      </c>
      <c r="AQ72" s="19" t="n">
        <f aca="false">IF($F72="Cese",MAX(0,AJ72-AN72),0)</f>
        <v>0</v>
      </c>
      <c r="AR72" s="19" t="str">
        <f aca="false">IF($B72="","",IF(COUNTIFS(RP_COD,$B72,'Retenciones Planilla'!$I$6:$I$105,"&lt;&gt;")=0,"",SUMIFS('Retenciones Planilla'!$I$6:$I$105,RP_COD,$B72)))</f>
        <v/>
      </c>
      <c r="AS72" s="19" t="str">
        <f aca="false">IF(AR72="","",AR72-AP72)</f>
        <v/>
      </c>
      <c r="AT72" s="23" t="str">
        <f aca="false">IF($B72="","",IF(NOT(OR($F72="Activo",$F72="Cese")),IF(N(AR72)=0,"—","Revisar: sin vínculo"),IF(AR72="",IF(AP72=0,"No corresponde","Sin dato planilla"),IF(ABS(AS72)&lt;=TOL,"OK",IF(AS72&gt;0,"Retuvo de más","Retuvo de menos")))))</f>
        <v/>
      </c>
      <c r="AU72" s="19" t="n">
        <f aca="false">IF(AND(BASE_RET="Planilla (si existe)",AR72&lt;&gt;""),AR72,AP72)</f>
        <v>0</v>
      </c>
      <c r="AV72" s="19" t="n">
        <f aca="false">AU72+N72</f>
        <v>0</v>
      </c>
    </row>
    <row r="73" customFormat="false" ht="15" hidden="false" customHeight="false" outlineLevel="0" collapsed="false">
      <c r="A73" s="43" t="n">
        <v>6</v>
      </c>
      <c r="B73" s="35" t="str">
        <f aca="false">IF(Trabajadores!$B$11="","",Trabajadores!$B$11)</f>
        <v/>
      </c>
      <c r="C73" s="35" t="str">
        <f aca="false">IF($B73="","",Trabajadores!$D$11)</f>
        <v/>
      </c>
      <c r="D73" s="43" t="n">
        <v>8</v>
      </c>
      <c r="E73" s="23" t="s">
        <v>305</v>
      </c>
      <c r="F73" s="23" t="str">
        <f aca="false">IF($B73="","",IF(OR(8&lt;Trabajadores!$M$11,8&gt;Trabajadores!$N$11),"No vinculado",IF(AND(8=Trabajadores!$N$11,Trabajadores!$O$11="Sí"),"Cese","Activo")))</f>
        <v/>
      </c>
      <c r="G73" s="19" t="n">
        <f aca="false">IF($B73="",0,SUMIFS(Ingresos!$V$6:$V$1505,ING_COD,$B73,ING_CLASE,"ORD"))</f>
        <v>0</v>
      </c>
      <c r="H73" s="19" t="n">
        <f aca="false">IF($B73="",0,SUMIFS(Ingresos!$V$6:$V$1505,ING_COD,$B73,ING_CLASE,"ORD",ING_COMP,"Sí"))</f>
        <v>0</v>
      </c>
      <c r="I73" s="19" t="n">
        <f aca="false">IF($B73="",0,SUMIFS(Ingresos!$V$6:$V$1505,ING_COD,$B73,ING_CLASE,"GRA"))</f>
        <v>0</v>
      </c>
      <c r="J73" s="19" t="n">
        <f aca="false">IF($B73="",0,SUMIFS(Ingresos!$V$6:$V$1505,ING_COD,$B73,ING_CLASE,"BON"))</f>
        <v>0</v>
      </c>
      <c r="K73" s="19" t="n">
        <f aca="false">IF($B73="",0,SUMIFS(Ingresos!$V$6:$V$1505,ING_COD,$B73,ING_CLASE,"EXT"))</f>
        <v>0</v>
      </c>
      <c r="L73" s="19" t="n">
        <f aca="false">IF($B73="",0,SUMIFS(Ingresos!$V$6:$V$1505,ING_COD,$B73,ING_CLASE,"OTO"))</f>
        <v>0</v>
      </c>
      <c r="M73" s="19" t="n">
        <f aca="false">IF($B73="",0,SUMIFS(Ingresos!$V$6:$V$1505,ING_COD,$B73,ING_CLASE,"OTX"))</f>
        <v>0</v>
      </c>
      <c r="N73" s="19" t="n">
        <f aca="false">IF($B73="",0,SUMIFS(Ingresos!$V$6:$V$1505,ING_COD,$B73,ING_CLASE,"RETO"))</f>
        <v>0</v>
      </c>
      <c r="O73" s="19" t="n">
        <f aca="false">IF($B73="",0,SUMIFS(Ingresos!$V$6:$V$1505,ING_COD,$B73,ING_CLASE,"INA"))</f>
        <v>0</v>
      </c>
      <c r="P73" s="19" t="n">
        <f aca="false">G73+I73+J73+K73+L73+M73</f>
        <v>0</v>
      </c>
      <c r="Q73" s="44" t="n">
        <f aca="false">IF($F73="Activo",5,IF($F73="Cese",1,0))</f>
        <v>0</v>
      </c>
      <c r="R73" s="19" t="n">
        <f aca="false">G73*Q73</f>
        <v>0</v>
      </c>
      <c r="S73" s="19" t="n">
        <f aca="false">IF($F73="Activo",SUMIFS(I73:I77,$D73:$D77,"&lt;="&amp;Trabajadores!$N$11)+IF(PROY_BON="Sí",SUMIFS(J73:J77,$D73:$D77,"&lt;="&amp;Trabajadores!$N$11),0),IF($F73="Cese",I73+IF(PROY_BON="Sí",J73,0),0))</f>
        <v>0</v>
      </c>
      <c r="T73" s="19" t="n">
        <f aca="false">IF(OR($F73&lt;&gt;"Activo",Trabajadores!$I$11="No"),0,IF(I77=0,H73*(1+IF(PROY_BON="Sí",Trabajadores!$P$11,0))*Trabajadores!$S$11/6*(Trabajadores!$N$11&gt;=12),0))</f>
        <v>0</v>
      </c>
      <c r="U73" s="19" t="n">
        <f aca="false">IF($F73="Activo",IF(Trabajadores!$J$11="Sí",L73*5,L73),IF($F73="Cese",L73,0))</f>
        <v>0</v>
      </c>
      <c r="V73" s="19" t="n">
        <f aca="false">IF(OR($F73="Activo",$F73="Cese"),M73,0)</f>
        <v>0</v>
      </c>
      <c r="W73" s="19" t="n">
        <f aca="false">IF(OR($F73="Activo",$F73="Cese"),SUM(P66:P72),0)</f>
        <v>0</v>
      </c>
      <c r="X73" s="36" t="n">
        <f aca="false">IF(OR($F73="Activo",$F73="Cese"),R73+S73+T73+U73+V73+W73,0)</f>
        <v>0</v>
      </c>
      <c r="Y73" s="19" t="n">
        <f aca="false">IF(OR($F73="Activo",$F73="Cese"),DED_FIJA,0)</f>
        <v>0</v>
      </c>
      <c r="Z73" s="36" t="n">
        <f aca="false">MAX(0,X73-Y73)</f>
        <v>0</v>
      </c>
      <c r="AA73" s="19" t="n">
        <f aca="false">IF(Z73=0,0,MAX(0,MIN(Z73,Parámetros!$G$19)-Parámetros!$F$19)*Parámetros!$E$19)</f>
        <v>0</v>
      </c>
      <c r="AB73" s="19" t="n">
        <f aca="false">IF(Z73=0,0,MAX(0,MIN(Z73,Parámetros!$G$20)-Parámetros!$F$20)*Parámetros!$E$20)</f>
        <v>0</v>
      </c>
      <c r="AC73" s="19" t="n">
        <f aca="false">IF(Z73=0,0,MAX(0,MIN(Z73,Parámetros!$G$21)-Parámetros!$F$21)*Parámetros!$E$21)</f>
        <v>0</v>
      </c>
      <c r="AD73" s="19" t="n">
        <f aca="false">IF(Z73=0,0,MAX(0,MIN(Z73,Parámetros!$G$22)-Parámetros!$F$22)*Parámetros!$E$22)</f>
        <v>0</v>
      </c>
      <c r="AE73" s="19" t="n">
        <f aca="false">IF(Z73=0,0,MAX(0,MIN(Z73,Parámetros!$G$23)-Parámetros!$F$23)*Parámetros!$E$23)</f>
        <v>0</v>
      </c>
      <c r="AF73" s="36" t="n">
        <f aca="false">SUM(AA73:AE73)</f>
        <v>0</v>
      </c>
      <c r="AG73" s="45" t="str">
        <f aca="false">IF(AM73&lt;=0,"-",INDEX(TR_TASA,MATCH(AM73,TR_DESDE,1)))</f>
        <v>-</v>
      </c>
      <c r="AH73" s="44" t="n">
        <f aca="false">IF($F73="Cese",1,IF($F73="Activo",INDEX(DIV_N,8),0))</f>
        <v>0</v>
      </c>
      <c r="AI73" s="44" t="n">
        <f aca="false">IF($F73="Cese",7,IF($F73="Activo",INDEX(DIV_HASTA,8),0))</f>
        <v>0</v>
      </c>
      <c r="AJ73" s="19" t="n">
        <f aca="false">IF(OR($F73="Activo",$F73="Cese"),SUMIFS(AV66:AV72,D66:D72,"&lt;="&amp;AI73),0)</f>
        <v>0</v>
      </c>
      <c r="AK73" s="19" t="n">
        <f aca="false">IF(OR($F73="Activo",$F73="Cese"),MAX(0,(AF73-AJ73)/AH73),0)</f>
        <v>0</v>
      </c>
      <c r="AL73" s="19" t="n">
        <f aca="false">IF(OR($F73="Activo",$F73="Cese"),K73+IF(PROY_BON="Sí",0,J73),0)</f>
        <v>0</v>
      </c>
      <c r="AM73" s="19" t="n">
        <f aca="false">IF(AL73&gt;0,MAX(0,X73+AL73-Y73),Z73)</f>
        <v>0</v>
      </c>
      <c r="AN73" s="19" t="n">
        <f aca="false">SUMPRODUCT((AM73&gt;TR_DESDE)*(AM73-TR_DESDE)*TR_INC)</f>
        <v>0</v>
      </c>
      <c r="AO73" s="19" t="n">
        <f aca="false">IF(AL73&gt;0,MAX(0,AN73-IF($F73="Cese",MAX(AF73,AJ73),AF73)),0)</f>
        <v>0</v>
      </c>
      <c r="AP73" s="46" t="n">
        <f aca="false">IF(OR($F73="Activo",$F73="Cese"),ROUND(AK73+AO73,2),0)</f>
        <v>0</v>
      </c>
      <c r="AQ73" s="19" t="n">
        <f aca="false">IF($F73="Cese",MAX(0,AJ73-AN73),0)</f>
        <v>0</v>
      </c>
      <c r="AR73" s="19" t="str">
        <f aca="false">IF($B73="","",IF(COUNTIFS(RP_COD,$B73,'Retenciones Planilla'!$J$6:$J$105,"&lt;&gt;")=0,"",SUMIFS('Retenciones Planilla'!$J$6:$J$105,RP_COD,$B73)))</f>
        <v/>
      </c>
      <c r="AS73" s="19" t="str">
        <f aca="false">IF(AR73="","",AR73-AP73)</f>
        <v/>
      </c>
      <c r="AT73" s="23" t="str">
        <f aca="false">IF($B73="","",IF(NOT(OR($F73="Activo",$F73="Cese")),IF(N(AR73)=0,"—","Revisar: sin vínculo"),IF(AR73="",IF(AP73=0,"No corresponde","Sin dato planilla"),IF(ABS(AS73)&lt;=TOL,"OK",IF(AS73&gt;0,"Retuvo de más","Retuvo de menos")))))</f>
        <v/>
      </c>
      <c r="AU73" s="19" t="n">
        <f aca="false">IF(AND(BASE_RET="Planilla (si existe)",AR73&lt;&gt;""),AR73,AP73)</f>
        <v>0</v>
      </c>
      <c r="AV73" s="19" t="n">
        <f aca="false">AU73+N73</f>
        <v>0</v>
      </c>
    </row>
    <row r="74" customFormat="false" ht="15" hidden="false" customHeight="false" outlineLevel="0" collapsed="false">
      <c r="A74" s="43" t="n">
        <v>6</v>
      </c>
      <c r="B74" s="35" t="str">
        <f aca="false">IF(Trabajadores!$B$11="","",Trabajadores!$B$11)</f>
        <v/>
      </c>
      <c r="C74" s="35" t="str">
        <f aca="false">IF($B74="","",Trabajadores!$D$11)</f>
        <v/>
      </c>
      <c r="D74" s="43" t="n">
        <v>9</v>
      </c>
      <c r="E74" s="23" t="s">
        <v>306</v>
      </c>
      <c r="F74" s="23" t="str">
        <f aca="false">IF($B74="","",IF(OR(9&lt;Trabajadores!$M$11,9&gt;Trabajadores!$N$11),"No vinculado",IF(AND(9=Trabajadores!$N$11,Trabajadores!$O$11="Sí"),"Cese","Activo")))</f>
        <v/>
      </c>
      <c r="G74" s="19" t="n">
        <f aca="false">IF($B74="",0,SUMIFS(Ingresos!$W$6:$W$1505,ING_COD,$B74,ING_CLASE,"ORD"))</f>
        <v>0</v>
      </c>
      <c r="H74" s="19" t="n">
        <f aca="false">IF($B74="",0,SUMIFS(Ingresos!$W$6:$W$1505,ING_COD,$B74,ING_CLASE,"ORD",ING_COMP,"Sí"))</f>
        <v>0</v>
      </c>
      <c r="I74" s="19" t="n">
        <f aca="false">IF($B74="",0,SUMIFS(Ingresos!$W$6:$W$1505,ING_COD,$B74,ING_CLASE,"GRA"))</f>
        <v>0</v>
      </c>
      <c r="J74" s="19" t="n">
        <f aca="false">IF($B74="",0,SUMIFS(Ingresos!$W$6:$W$1505,ING_COD,$B74,ING_CLASE,"BON"))</f>
        <v>0</v>
      </c>
      <c r="K74" s="19" t="n">
        <f aca="false">IF($B74="",0,SUMIFS(Ingresos!$W$6:$W$1505,ING_COD,$B74,ING_CLASE,"EXT"))</f>
        <v>0</v>
      </c>
      <c r="L74" s="19" t="n">
        <f aca="false">IF($B74="",0,SUMIFS(Ingresos!$W$6:$W$1505,ING_COD,$B74,ING_CLASE,"OTO"))</f>
        <v>0</v>
      </c>
      <c r="M74" s="19" t="n">
        <f aca="false">IF($B74="",0,SUMIFS(Ingresos!$W$6:$W$1505,ING_COD,$B74,ING_CLASE,"OTX"))</f>
        <v>0</v>
      </c>
      <c r="N74" s="19" t="n">
        <f aca="false">IF($B74="",0,SUMIFS(Ingresos!$W$6:$W$1505,ING_COD,$B74,ING_CLASE,"RETO"))</f>
        <v>0</v>
      </c>
      <c r="O74" s="19" t="n">
        <f aca="false">IF($B74="",0,SUMIFS(Ingresos!$W$6:$W$1505,ING_COD,$B74,ING_CLASE,"INA"))</f>
        <v>0</v>
      </c>
      <c r="P74" s="19" t="n">
        <f aca="false">G74+I74+J74+K74+L74+M74</f>
        <v>0</v>
      </c>
      <c r="Q74" s="44" t="n">
        <f aca="false">IF($F74="Activo",4,IF($F74="Cese",1,0))</f>
        <v>0</v>
      </c>
      <c r="R74" s="19" t="n">
        <f aca="false">G74*Q74</f>
        <v>0</v>
      </c>
      <c r="S74" s="19" t="n">
        <f aca="false">IF($F74="Activo",SUMIFS(I74:I77,$D74:$D77,"&lt;="&amp;Trabajadores!$N$11)+IF(PROY_BON="Sí",SUMIFS(J74:J77,$D74:$D77,"&lt;="&amp;Trabajadores!$N$11),0),IF($F74="Cese",I74+IF(PROY_BON="Sí",J74,0),0))</f>
        <v>0</v>
      </c>
      <c r="T74" s="19" t="n">
        <f aca="false">IF(OR($F74&lt;&gt;"Activo",Trabajadores!$I$11="No"),0,IF(I77=0,H74*(1+IF(PROY_BON="Sí",Trabajadores!$P$11,0))*Trabajadores!$S$11/6*(Trabajadores!$N$11&gt;=12),0))</f>
        <v>0</v>
      </c>
      <c r="U74" s="19" t="n">
        <f aca="false">IF($F74="Activo",IF(Trabajadores!$J$11="Sí",L74*4,L74),IF($F74="Cese",L74,0))</f>
        <v>0</v>
      </c>
      <c r="V74" s="19" t="n">
        <f aca="false">IF(OR($F74="Activo",$F74="Cese"),M74,0)</f>
        <v>0</v>
      </c>
      <c r="W74" s="19" t="n">
        <f aca="false">IF(OR($F74="Activo",$F74="Cese"),SUM(P66:P73),0)</f>
        <v>0</v>
      </c>
      <c r="X74" s="36" t="n">
        <f aca="false">IF(OR($F74="Activo",$F74="Cese"),R74+S74+T74+U74+V74+W74,0)</f>
        <v>0</v>
      </c>
      <c r="Y74" s="19" t="n">
        <f aca="false">IF(OR($F74="Activo",$F74="Cese"),DED_FIJA,0)</f>
        <v>0</v>
      </c>
      <c r="Z74" s="36" t="n">
        <f aca="false">MAX(0,X74-Y74)</f>
        <v>0</v>
      </c>
      <c r="AA74" s="19" t="n">
        <f aca="false">IF(Z74=0,0,MAX(0,MIN(Z74,Parámetros!$G$19)-Parámetros!$F$19)*Parámetros!$E$19)</f>
        <v>0</v>
      </c>
      <c r="AB74" s="19" t="n">
        <f aca="false">IF(Z74=0,0,MAX(0,MIN(Z74,Parámetros!$G$20)-Parámetros!$F$20)*Parámetros!$E$20)</f>
        <v>0</v>
      </c>
      <c r="AC74" s="19" t="n">
        <f aca="false">IF(Z74=0,0,MAX(0,MIN(Z74,Parámetros!$G$21)-Parámetros!$F$21)*Parámetros!$E$21)</f>
        <v>0</v>
      </c>
      <c r="AD74" s="19" t="n">
        <f aca="false">IF(Z74=0,0,MAX(0,MIN(Z74,Parámetros!$G$22)-Parámetros!$F$22)*Parámetros!$E$22)</f>
        <v>0</v>
      </c>
      <c r="AE74" s="19" t="n">
        <f aca="false">IF(Z74=0,0,MAX(0,MIN(Z74,Parámetros!$G$23)-Parámetros!$F$23)*Parámetros!$E$23)</f>
        <v>0</v>
      </c>
      <c r="AF74" s="36" t="n">
        <f aca="false">SUM(AA74:AE74)</f>
        <v>0</v>
      </c>
      <c r="AG74" s="45" t="str">
        <f aca="false">IF(AM74&lt;=0,"-",INDEX(TR_TASA,MATCH(AM74,TR_DESDE,1)))</f>
        <v>-</v>
      </c>
      <c r="AH74" s="44" t="n">
        <f aca="false">IF($F74="Cese",1,IF($F74="Activo",INDEX(DIV_N,9),0))</f>
        <v>0</v>
      </c>
      <c r="AI74" s="44" t="n">
        <f aca="false">IF($F74="Cese",8,IF($F74="Activo",INDEX(DIV_HASTA,9),0))</f>
        <v>0</v>
      </c>
      <c r="AJ74" s="19" t="n">
        <f aca="false">IF(OR($F74="Activo",$F74="Cese"),SUMIFS(AV66:AV73,D66:D73,"&lt;="&amp;AI74),0)</f>
        <v>0</v>
      </c>
      <c r="AK74" s="19" t="n">
        <f aca="false">IF(OR($F74="Activo",$F74="Cese"),MAX(0,(AF74-AJ74)/AH74),0)</f>
        <v>0</v>
      </c>
      <c r="AL74" s="19" t="n">
        <f aca="false">IF(OR($F74="Activo",$F74="Cese"),K74+IF(PROY_BON="Sí",0,J74),0)</f>
        <v>0</v>
      </c>
      <c r="AM74" s="19" t="n">
        <f aca="false">IF(AL74&gt;0,MAX(0,X74+AL74-Y74),Z74)</f>
        <v>0</v>
      </c>
      <c r="AN74" s="19" t="n">
        <f aca="false">SUMPRODUCT((AM74&gt;TR_DESDE)*(AM74-TR_DESDE)*TR_INC)</f>
        <v>0</v>
      </c>
      <c r="AO74" s="19" t="n">
        <f aca="false">IF(AL74&gt;0,MAX(0,AN74-IF($F74="Cese",MAX(AF74,AJ74),AF74)),0)</f>
        <v>0</v>
      </c>
      <c r="AP74" s="46" t="n">
        <f aca="false">IF(OR($F74="Activo",$F74="Cese"),ROUND(AK74+AO74,2),0)</f>
        <v>0</v>
      </c>
      <c r="AQ74" s="19" t="n">
        <f aca="false">IF($F74="Cese",MAX(0,AJ74-AN74),0)</f>
        <v>0</v>
      </c>
      <c r="AR74" s="19" t="str">
        <f aca="false">IF($B74="","",IF(COUNTIFS(RP_COD,$B74,'Retenciones Planilla'!$K$6:$K$105,"&lt;&gt;")=0,"",SUMIFS('Retenciones Planilla'!$K$6:$K$105,RP_COD,$B74)))</f>
        <v/>
      </c>
      <c r="AS74" s="19" t="str">
        <f aca="false">IF(AR74="","",AR74-AP74)</f>
        <v/>
      </c>
      <c r="AT74" s="23" t="str">
        <f aca="false">IF($B74="","",IF(NOT(OR($F74="Activo",$F74="Cese")),IF(N(AR74)=0,"—","Revisar: sin vínculo"),IF(AR74="",IF(AP74=0,"No corresponde","Sin dato planilla"),IF(ABS(AS74)&lt;=TOL,"OK",IF(AS74&gt;0,"Retuvo de más","Retuvo de menos")))))</f>
        <v/>
      </c>
      <c r="AU74" s="19" t="n">
        <f aca="false">IF(AND(BASE_RET="Planilla (si existe)",AR74&lt;&gt;""),AR74,AP74)</f>
        <v>0</v>
      </c>
      <c r="AV74" s="19" t="n">
        <f aca="false">AU74+N74</f>
        <v>0</v>
      </c>
    </row>
    <row r="75" customFormat="false" ht="15" hidden="false" customHeight="false" outlineLevel="0" collapsed="false">
      <c r="A75" s="43" t="n">
        <v>6</v>
      </c>
      <c r="B75" s="35" t="str">
        <f aca="false">IF(Trabajadores!$B$11="","",Trabajadores!$B$11)</f>
        <v/>
      </c>
      <c r="C75" s="35" t="str">
        <f aca="false">IF($B75="","",Trabajadores!$D$11)</f>
        <v/>
      </c>
      <c r="D75" s="43" t="n">
        <v>10</v>
      </c>
      <c r="E75" s="23" t="s">
        <v>307</v>
      </c>
      <c r="F75" s="23" t="str">
        <f aca="false">IF($B75="","",IF(OR(10&lt;Trabajadores!$M$11,10&gt;Trabajadores!$N$11),"No vinculado",IF(AND(10=Trabajadores!$N$11,Trabajadores!$O$11="Sí"),"Cese","Activo")))</f>
        <v/>
      </c>
      <c r="G75" s="19" t="n">
        <f aca="false">IF($B75="",0,SUMIFS(Ingresos!$X$6:$X$1505,ING_COD,$B75,ING_CLASE,"ORD"))</f>
        <v>0</v>
      </c>
      <c r="H75" s="19" t="n">
        <f aca="false">IF($B75="",0,SUMIFS(Ingresos!$X$6:$X$1505,ING_COD,$B75,ING_CLASE,"ORD",ING_COMP,"Sí"))</f>
        <v>0</v>
      </c>
      <c r="I75" s="19" t="n">
        <f aca="false">IF($B75="",0,SUMIFS(Ingresos!$X$6:$X$1505,ING_COD,$B75,ING_CLASE,"GRA"))</f>
        <v>0</v>
      </c>
      <c r="J75" s="19" t="n">
        <f aca="false">IF($B75="",0,SUMIFS(Ingresos!$X$6:$X$1505,ING_COD,$B75,ING_CLASE,"BON"))</f>
        <v>0</v>
      </c>
      <c r="K75" s="19" t="n">
        <f aca="false">IF($B75="",0,SUMIFS(Ingresos!$X$6:$X$1505,ING_COD,$B75,ING_CLASE,"EXT"))</f>
        <v>0</v>
      </c>
      <c r="L75" s="19" t="n">
        <f aca="false">IF($B75="",0,SUMIFS(Ingresos!$X$6:$X$1505,ING_COD,$B75,ING_CLASE,"OTO"))</f>
        <v>0</v>
      </c>
      <c r="M75" s="19" t="n">
        <f aca="false">IF($B75="",0,SUMIFS(Ingresos!$X$6:$X$1505,ING_COD,$B75,ING_CLASE,"OTX"))</f>
        <v>0</v>
      </c>
      <c r="N75" s="19" t="n">
        <f aca="false">IF($B75="",0,SUMIFS(Ingresos!$X$6:$X$1505,ING_COD,$B75,ING_CLASE,"RETO"))</f>
        <v>0</v>
      </c>
      <c r="O75" s="19" t="n">
        <f aca="false">IF($B75="",0,SUMIFS(Ingresos!$X$6:$X$1505,ING_COD,$B75,ING_CLASE,"INA"))</f>
        <v>0</v>
      </c>
      <c r="P75" s="19" t="n">
        <f aca="false">G75+I75+J75+K75+L75+M75</f>
        <v>0</v>
      </c>
      <c r="Q75" s="44" t="n">
        <f aca="false">IF($F75="Activo",3,IF($F75="Cese",1,0))</f>
        <v>0</v>
      </c>
      <c r="R75" s="19" t="n">
        <f aca="false">G75*Q75</f>
        <v>0</v>
      </c>
      <c r="S75" s="19" t="n">
        <f aca="false">IF($F75="Activo",SUMIFS(I75:I77,$D75:$D77,"&lt;="&amp;Trabajadores!$N$11)+IF(PROY_BON="Sí",SUMIFS(J75:J77,$D75:$D77,"&lt;="&amp;Trabajadores!$N$11),0),IF($F75="Cese",I75+IF(PROY_BON="Sí",J75,0),0))</f>
        <v>0</v>
      </c>
      <c r="T75" s="19" t="n">
        <f aca="false">IF(OR($F75&lt;&gt;"Activo",Trabajadores!$I$11="No"),0,IF(I77=0,H75*(1+IF(PROY_BON="Sí",Trabajadores!$P$11,0))*Trabajadores!$S$11/6*(Trabajadores!$N$11&gt;=12),0))</f>
        <v>0</v>
      </c>
      <c r="U75" s="19" t="n">
        <f aca="false">IF($F75="Activo",IF(Trabajadores!$J$11="Sí",L75*3,L75),IF($F75="Cese",L75,0))</f>
        <v>0</v>
      </c>
      <c r="V75" s="19" t="n">
        <f aca="false">IF(OR($F75="Activo",$F75="Cese"),M75,0)</f>
        <v>0</v>
      </c>
      <c r="W75" s="19" t="n">
        <f aca="false">IF(OR($F75="Activo",$F75="Cese"),SUM(P66:P74),0)</f>
        <v>0</v>
      </c>
      <c r="X75" s="36" t="n">
        <f aca="false">IF(OR($F75="Activo",$F75="Cese"),R75+S75+T75+U75+V75+W75,0)</f>
        <v>0</v>
      </c>
      <c r="Y75" s="19" t="n">
        <f aca="false">IF(OR($F75="Activo",$F75="Cese"),DED_FIJA,0)</f>
        <v>0</v>
      </c>
      <c r="Z75" s="36" t="n">
        <f aca="false">MAX(0,X75-Y75)</f>
        <v>0</v>
      </c>
      <c r="AA75" s="19" t="n">
        <f aca="false">IF(Z75=0,0,MAX(0,MIN(Z75,Parámetros!$G$19)-Parámetros!$F$19)*Parámetros!$E$19)</f>
        <v>0</v>
      </c>
      <c r="AB75" s="19" t="n">
        <f aca="false">IF(Z75=0,0,MAX(0,MIN(Z75,Parámetros!$G$20)-Parámetros!$F$20)*Parámetros!$E$20)</f>
        <v>0</v>
      </c>
      <c r="AC75" s="19" t="n">
        <f aca="false">IF(Z75=0,0,MAX(0,MIN(Z75,Parámetros!$G$21)-Parámetros!$F$21)*Parámetros!$E$21)</f>
        <v>0</v>
      </c>
      <c r="AD75" s="19" t="n">
        <f aca="false">IF(Z75=0,0,MAX(0,MIN(Z75,Parámetros!$G$22)-Parámetros!$F$22)*Parámetros!$E$22)</f>
        <v>0</v>
      </c>
      <c r="AE75" s="19" t="n">
        <f aca="false">IF(Z75=0,0,MAX(0,MIN(Z75,Parámetros!$G$23)-Parámetros!$F$23)*Parámetros!$E$23)</f>
        <v>0</v>
      </c>
      <c r="AF75" s="36" t="n">
        <f aca="false">SUM(AA75:AE75)</f>
        <v>0</v>
      </c>
      <c r="AG75" s="45" t="str">
        <f aca="false">IF(AM75&lt;=0,"-",INDEX(TR_TASA,MATCH(AM75,TR_DESDE,1)))</f>
        <v>-</v>
      </c>
      <c r="AH75" s="44" t="n">
        <f aca="false">IF($F75="Cese",1,IF($F75="Activo",INDEX(DIV_N,10),0))</f>
        <v>0</v>
      </c>
      <c r="AI75" s="44" t="n">
        <f aca="false">IF($F75="Cese",9,IF($F75="Activo",INDEX(DIV_HASTA,10),0))</f>
        <v>0</v>
      </c>
      <c r="AJ75" s="19" t="n">
        <f aca="false">IF(OR($F75="Activo",$F75="Cese"),SUMIFS(AV66:AV74,D66:D74,"&lt;="&amp;AI75),0)</f>
        <v>0</v>
      </c>
      <c r="AK75" s="19" t="n">
        <f aca="false">IF(OR($F75="Activo",$F75="Cese"),MAX(0,(AF75-AJ75)/AH75),0)</f>
        <v>0</v>
      </c>
      <c r="AL75" s="19" t="n">
        <f aca="false">IF(OR($F75="Activo",$F75="Cese"),K75+IF(PROY_BON="Sí",0,J75),0)</f>
        <v>0</v>
      </c>
      <c r="AM75" s="19" t="n">
        <f aca="false">IF(AL75&gt;0,MAX(0,X75+AL75-Y75),Z75)</f>
        <v>0</v>
      </c>
      <c r="AN75" s="19" t="n">
        <f aca="false">SUMPRODUCT((AM75&gt;TR_DESDE)*(AM75-TR_DESDE)*TR_INC)</f>
        <v>0</v>
      </c>
      <c r="AO75" s="19" t="n">
        <f aca="false">IF(AL75&gt;0,MAX(0,AN75-IF($F75="Cese",MAX(AF75,AJ75),AF75)),0)</f>
        <v>0</v>
      </c>
      <c r="AP75" s="46" t="n">
        <f aca="false">IF(OR($F75="Activo",$F75="Cese"),ROUND(AK75+AO75,2),0)</f>
        <v>0</v>
      </c>
      <c r="AQ75" s="19" t="n">
        <f aca="false">IF($F75="Cese",MAX(0,AJ75-AN75),0)</f>
        <v>0</v>
      </c>
      <c r="AR75" s="19" t="str">
        <f aca="false">IF($B75="","",IF(COUNTIFS(RP_COD,$B75,'Retenciones Planilla'!$L$6:$L$105,"&lt;&gt;")=0,"",SUMIFS('Retenciones Planilla'!$L$6:$L$105,RP_COD,$B75)))</f>
        <v/>
      </c>
      <c r="AS75" s="19" t="str">
        <f aca="false">IF(AR75="","",AR75-AP75)</f>
        <v/>
      </c>
      <c r="AT75" s="23" t="str">
        <f aca="false">IF($B75="","",IF(NOT(OR($F75="Activo",$F75="Cese")),IF(N(AR75)=0,"—","Revisar: sin vínculo"),IF(AR75="",IF(AP75=0,"No corresponde","Sin dato planilla"),IF(ABS(AS75)&lt;=TOL,"OK",IF(AS75&gt;0,"Retuvo de más","Retuvo de menos")))))</f>
        <v/>
      </c>
      <c r="AU75" s="19" t="n">
        <f aca="false">IF(AND(BASE_RET="Planilla (si existe)",AR75&lt;&gt;""),AR75,AP75)</f>
        <v>0</v>
      </c>
      <c r="AV75" s="19" t="n">
        <f aca="false">AU75+N75</f>
        <v>0</v>
      </c>
    </row>
    <row r="76" customFormat="false" ht="15" hidden="false" customHeight="false" outlineLevel="0" collapsed="false">
      <c r="A76" s="43" t="n">
        <v>6</v>
      </c>
      <c r="B76" s="35" t="str">
        <f aca="false">IF(Trabajadores!$B$11="","",Trabajadores!$B$11)</f>
        <v/>
      </c>
      <c r="C76" s="35" t="str">
        <f aca="false">IF($B76="","",Trabajadores!$D$11)</f>
        <v/>
      </c>
      <c r="D76" s="43" t="n">
        <v>11</v>
      </c>
      <c r="E76" s="23" t="s">
        <v>308</v>
      </c>
      <c r="F76" s="23" t="str">
        <f aca="false">IF($B76="","",IF(OR(11&lt;Trabajadores!$M$11,11&gt;Trabajadores!$N$11),"No vinculado",IF(AND(11=Trabajadores!$N$11,Trabajadores!$O$11="Sí"),"Cese","Activo")))</f>
        <v/>
      </c>
      <c r="G76" s="19" t="n">
        <f aca="false">IF($B76="",0,SUMIFS(Ingresos!$Y$6:$Y$1505,ING_COD,$B76,ING_CLASE,"ORD"))</f>
        <v>0</v>
      </c>
      <c r="H76" s="19" t="n">
        <f aca="false">IF($B76="",0,SUMIFS(Ingresos!$Y$6:$Y$1505,ING_COD,$B76,ING_CLASE,"ORD",ING_COMP,"Sí"))</f>
        <v>0</v>
      </c>
      <c r="I76" s="19" t="n">
        <f aca="false">IF($B76="",0,SUMIFS(Ingresos!$Y$6:$Y$1505,ING_COD,$B76,ING_CLASE,"GRA"))</f>
        <v>0</v>
      </c>
      <c r="J76" s="19" t="n">
        <f aca="false">IF($B76="",0,SUMIFS(Ingresos!$Y$6:$Y$1505,ING_COD,$B76,ING_CLASE,"BON"))</f>
        <v>0</v>
      </c>
      <c r="K76" s="19" t="n">
        <f aca="false">IF($B76="",0,SUMIFS(Ingresos!$Y$6:$Y$1505,ING_COD,$B76,ING_CLASE,"EXT"))</f>
        <v>0</v>
      </c>
      <c r="L76" s="19" t="n">
        <f aca="false">IF($B76="",0,SUMIFS(Ingresos!$Y$6:$Y$1505,ING_COD,$B76,ING_CLASE,"OTO"))</f>
        <v>0</v>
      </c>
      <c r="M76" s="19" t="n">
        <f aca="false">IF($B76="",0,SUMIFS(Ingresos!$Y$6:$Y$1505,ING_COD,$B76,ING_CLASE,"OTX"))</f>
        <v>0</v>
      </c>
      <c r="N76" s="19" t="n">
        <f aca="false">IF($B76="",0,SUMIFS(Ingresos!$Y$6:$Y$1505,ING_COD,$B76,ING_CLASE,"RETO"))</f>
        <v>0</v>
      </c>
      <c r="O76" s="19" t="n">
        <f aca="false">IF($B76="",0,SUMIFS(Ingresos!$Y$6:$Y$1505,ING_COD,$B76,ING_CLASE,"INA"))</f>
        <v>0</v>
      </c>
      <c r="P76" s="19" t="n">
        <f aca="false">G76+I76+J76+K76+L76+M76</f>
        <v>0</v>
      </c>
      <c r="Q76" s="44" t="n">
        <f aca="false">IF($F76="Activo",2,IF($F76="Cese",1,0))</f>
        <v>0</v>
      </c>
      <c r="R76" s="19" t="n">
        <f aca="false">G76*Q76</f>
        <v>0</v>
      </c>
      <c r="S76" s="19" t="n">
        <f aca="false">IF($F76="Activo",SUMIFS(I76:I77,$D76:$D77,"&lt;="&amp;Trabajadores!$N$11)+IF(PROY_BON="Sí",SUMIFS(J76:J77,$D76:$D77,"&lt;="&amp;Trabajadores!$N$11),0),IF($F76="Cese",I76+IF(PROY_BON="Sí",J76,0),0))</f>
        <v>0</v>
      </c>
      <c r="T76" s="19" t="n">
        <f aca="false">IF(OR($F76&lt;&gt;"Activo",Trabajadores!$I$11="No"),0,IF(I77=0,H76*(1+IF(PROY_BON="Sí",Trabajadores!$P$11,0))*Trabajadores!$S$11/6*(Trabajadores!$N$11&gt;=12),0))</f>
        <v>0</v>
      </c>
      <c r="U76" s="19" t="n">
        <f aca="false">IF($F76="Activo",IF(Trabajadores!$J$11="Sí",L76*2,L76),IF($F76="Cese",L76,0))</f>
        <v>0</v>
      </c>
      <c r="V76" s="19" t="n">
        <f aca="false">IF(OR($F76="Activo",$F76="Cese"),M76,0)</f>
        <v>0</v>
      </c>
      <c r="W76" s="19" t="n">
        <f aca="false">IF(OR($F76="Activo",$F76="Cese"),SUM(P66:P75),0)</f>
        <v>0</v>
      </c>
      <c r="X76" s="36" t="n">
        <f aca="false">IF(OR($F76="Activo",$F76="Cese"),R76+S76+T76+U76+V76+W76,0)</f>
        <v>0</v>
      </c>
      <c r="Y76" s="19" t="n">
        <f aca="false">IF(OR($F76="Activo",$F76="Cese"),DED_FIJA,0)</f>
        <v>0</v>
      </c>
      <c r="Z76" s="36" t="n">
        <f aca="false">MAX(0,X76-Y76)</f>
        <v>0</v>
      </c>
      <c r="AA76" s="19" t="n">
        <f aca="false">IF(Z76=0,0,MAX(0,MIN(Z76,Parámetros!$G$19)-Parámetros!$F$19)*Parámetros!$E$19)</f>
        <v>0</v>
      </c>
      <c r="AB76" s="19" t="n">
        <f aca="false">IF(Z76=0,0,MAX(0,MIN(Z76,Parámetros!$G$20)-Parámetros!$F$20)*Parámetros!$E$20)</f>
        <v>0</v>
      </c>
      <c r="AC76" s="19" t="n">
        <f aca="false">IF(Z76=0,0,MAX(0,MIN(Z76,Parámetros!$G$21)-Parámetros!$F$21)*Parámetros!$E$21)</f>
        <v>0</v>
      </c>
      <c r="AD76" s="19" t="n">
        <f aca="false">IF(Z76=0,0,MAX(0,MIN(Z76,Parámetros!$G$22)-Parámetros!$F$22)*Parámetros!$E$22)</f>
        <v>0</v>
      </c>
      <c r="AE76" s="19" t="n">
        <f aca="false">IF(Z76=0,0,MAX(0,MIN(Z76,Parámetros!$G$23)-Parámetros!$F$23)*Parámetros!$E$23)</f>
        <v>0</v>
      </c>
      <c r="AF76" s="36" t="n">
        <f aca="false">SUM(AA76:AE76)</f>
        <v>0</v>
      </c>
      <c r="AG76" s="45" t="str">
        <f aca="false">IF(AM76&lt;=0,"-",INDEX(TR_TASA,MATCH(AM76,TR_DESDE,1)))</f>
        <v>-</v>
      </c>
      <c r="AH76" s="44" t="n">
        <f aca="false">IF($F76="Cese",1,IF($F76="Activo",INDEX(DIV_N,11),0))</f>
        <v>0</v>
      </c>
      <c r="AI76" s="44" t="n">
        <f aca="false">IF($F76="Cese",10,IF($F76="Activo",INDEX(DIV_HASTA,11),0))</f>
        <v>0</v>
      </c>
      <c r="AJ76" s="19" t="n">
        <f aca="false">IF(OR($F76="Activo",$F76="Cese"),SUMIFS(AV66:AV75,D66:D75,"&lt;="&amp;AI76),0)</f>
        <v>0</v>
      </c>
      <c r="AK76" s="19" t="n">
        <f aca="false">IF(OR($F76="Activo",$F76="Cese"),MAX(0,(AF76-AJ76)/AH76),0)</f>
        <v>0</v>
      </c>
      <c r="AL76" s="19" t="n">
        <f aca="false">IF(OR($F76="Activo",$F76="Cese"),K76+IF(PROY_BON="Sí",0,J76),0)</f>
        <v>0</v>
      </c>
      <c r="AM76" s="19" t="n">
        <f aca="false">IF(AL76&gt;0,MAX(0,X76+AL76-Y76),Z76)</f>
        <v>0</v>
      </c>
      <c r="AN76" s="19" t="n">
        <f aca="false">SUMPRODUCT((AM76&gt;TR_DESDE)*(AM76-TR_DESDE)*TR_INC)</f>
        <v>0</v>
      </c>
      <c r="AO76" s="19" t="n">
        <f aca="false">IF(AL76&gt;0,MAX(0,AN76-IF($F76="Cese",MAX(AF76,AJ76),AF76)),0)</f>
        <v>0</v>
      </c>
      <c r="AP76" s="46" t="n">
        <f aca="false">IF(OR($F76="Activo",$F76="Cese"),ROUND(AK76+AO76,2),0)</f>
        <v>0</v>
      </c>
      <c r="AQ76" s="19" t="n">
        <f aca="false">IF($F76="Cese",MAX(0,AJ76-AN76),0)</f>
        <v>0</v>
      </c>
      <c r="AR76" s="19" t="str">
        <f aca="false">IF($B76="","",IF(COUNTIFS(RP_COD,$B76,'Retenciones Planilla'!$M$6:$M$105,"&lt;&gt;")=0,"",SUMIFS('Retenciones Planilla'!$M$6:$M$105,RP_COD,$B76)))</f>
        <v/>
      </c>
      <c r="AS76" s="19" t="str">
        <f aca="false">IF(AR76="","",AR76-AP76)</f>
        <v/>
      </c>
      <c r="AT76" s="23" t="str">
        <f aca="false">IF($B76="","",IF(NOT(OR($F76="Activo",$F76="Cese")),IF(N(AR76)=0,"—","Revisar: sin vínculo"),IF(AR76="",IF(AP76=0,"No corresponde","Sin dato planilla"),IF(ABS(AS76)&lt;=TOL,"OK",IF(AS76&gt;0,"Retuvo de más","Retuvo de menos")))))</f>
        <v/>
      </c>
      <c r="AU76" s="19" t="n">
        <f aca="false">IF(AND(BASE_RET="Planilla (si existe)",AR76&lt;&gt;""),AR76,AP76)</f>
        <v>0</v>
      </c>
      <c r="AV76" s="19" t="n">
        <f aca="false">AU76+N76</f>
        <v>0</v>
      </c>
    </row>
    <row r="77" customFormat="false" ht="15" hidden="false" customHeight="false" outlineLevel="0" collapsed="false">
      <c r="A77" s="43" t="n">
        <v>6</v>
      </c>
      <c r="B77" s="35" t="str">
        <f aca="false">IF(Trabajadores!$B$11="","",Trabajadores!$B$11)</f>
        <v/>
      </c>
      <c r="C77" s="35" t="str">
        <f aca="false">IF($B77="","",Trabajadores!$D$11)</f>
        <v/>
      </c>
      <c r="D77" s="43" t="n">
        <v>12</v>
      </c>
      <c r="E77" s="23" t="s">
        <v>309</v>
      </c>
      <c r="F77" s="23" t="str">
        <f aca="false">IF($B77="","",IF(OR(12&lt;Trabajadores!$M$11,12&gt;Trabajadores!$N$11),"No vinculado",IF(AND(12=Trabajadores!$N$11,Trabajadores!$O$11="Sí"),"Cese","Activo")))</f>
        <v/>
      </c>
      <c r="G77" s="19" t="n">
        <f aca="false">IF($B77="",0,SUMIFS(Ingresos!$Z$6:$Z$1505,ING_COD,$B77,ING_CLASE,"ORD"))</f>
        <v>0</v>
      </c>
      <c r="H77" s="19" t="n">
        <f aca="false">IF($B77="",0,SUMIFS(Ingresos!$Z$6:$Z$1505,ING_COD,$B77,ING_CLASE,"ORD",ING_COMP,"Sí"))</f>
        <v>0</v>
      </c>
      <c r="I77" s="19" t="n">
        <f aca="false">IF($B77="",0,SUMIFS(Ingresos!$Z$6:$Z$1505,ING_COD,$B77,ING_CLASE,"GRA"))</f>
        <v>0</v>
      </c>
      <c r="J77" s="19" t="n">
        <f aca="false">IF($B77="",0,SUMIFS(Ingresos!$Z$6:$Z$1505,ING_COD,$B77,ING_CLASE,"BON"))</f>
        <v>0</v>
      </c>
      <c r="K77" s="19" t="n">
        <f aca="false">IF($B77="",0,SUMIFS(Ingresos!$Z$6:$Z$1505,ING_COD,$B77,ING_CLASE,"EXT"))</f>
        <v>0</v>
      </c>
      <c r="L77" s="19" t="n">
        <f aca="false">IF($B77="",0,SUMIFS(Ingresos!$Z$6:$Z$1505,ING_COD,$B77,ING_CLASE,"OTO"))</f>
        <v>0</v>
      </c>
      <c r="M77" s="19" t="n">
        <f aca="false">IF($B77="",0,SUMIFS(Ingresos!$Z$6:$Z$1505,ING_COD,$B77,ING_CLASE,"OTX"))</f>
        <v>0</v>
      </c>
      <c r="N77" s="19" t="n">
        <f aca="false">IF($B77="",0,SUMIFS(Ingresos!$Z$6:$Z$1505,ING_COD,$B77,ING_CLASE,"RETO"))</f>
        <v>0</v>
      </c>
      <c r="O77" s="19" t="n">
        <f aca="false">IF($B77="",0,SUMIFS(Ingresos!$Z$6:$Z$1505,ING_COD,$B77,ING_CLASE,"INA"))</f>
        <v>0</v>
      </c>
      <c r="P77" s="19" t="n">
        <f aca="false">G77+I77+J77+K77+L77+M77</f>
        <v>0</v>
      </c>
      <c r="Q77" s="44" t="n">
        <f aca="false">IF($F77="Activo",1,IF($F77="Cese",1,0))</f>
        <v>0</v>
      </c>
      <c r="R77" s="19" t="n">
        <f aca="false">G77*Q77</f>
        <v>0</v>
      </c>
      <c r="S77" s="19" t="n">
        <f aca="false">IF($F77="Activo",SUMIFS(I77:I77,$D77:$D77,"&lt;="&amp;Trabajadores!$N$11)+IF(PROY_BON="Sí",SUMIFS(J77:J77,$D77:$D77,"&lt;="&amp;Trabajadores!$N$11),0),IF($F77="Cese",I77+IF(PROY_BON="Sí",J77,0),0))</f>
        <v>0</v>
      </c>
      <c r="T77" s="19" t="n">
        <f aca="false">0</f>
        <v>0</v>
      </c>
      <c r="U77" s="19" t="n">
        <f aca="false">IF($F77="Activo",IF(Trabajadores!$J$11="Sí",L77*1,L77),IF($F77="Cese",L77,0))</f>
        <v>0</v>
      </c>
      <c r="V77" s="19" t="n">
        <f aca="false">IF(OR($F77="Activo",$F77="Cese"),M77,0)</f>
        <v>0</v>
      </c>
      <c r="W77" s="19" t="n">
        <f aca="false">IF(OR($F77="Activo",$F77="Cese"),SUM(P66:P76),0)</f>
        <v>0</v>
      </c>
      <c r="X77" s="36" t="n">
        <f aca="false">IF(OR($F77="Activo",$F77="Cese"),R77+S77+T77+U77+V77+W77,0)</f>
        <v>0</v>
      </c>
      <c r="Y77" s="19" t="n">
        <f aca="false">IF(OR($F77="Activo",$F77="Cese"),DED_FIJA,0)</f>
        <v>0</v>
      </c>
      <c r="Z77" s="36" t="n">
        <f aca="false">MAX(0,X77-Y77)</f>
        <v>0</v>
      </c>
      <c r="AA77" s="19" t="n">
        <f aca="false">IF(Z77=0,0,MAX(0,MIN(Z77,Parámetros!$G$19)-Parámetros!$F$19)*Parámetros!$E$19)</f>
        <v>0</v>
      </c>
      <c r="AB77" s="19" t="n">
        <f aca="false">IF(Z77=0,0,MAX(0,MIN(Z77,Parámetros!$G$20)-Parámetros!$F$20)*Parámetros!$E$20)</f>
        <v>0</v>
      </c>
      <c r="AC77" s="19" t="n">
        <f aca="false">IF(Z77=0,0,MAX(0,MIN(Z77,Parámetros!$G$21)-Parámetros!$F$21)*Parámetros!$E$21)</f>
        <v>0</v>
      </c>
      <c r="AD77" s="19" t="n">
        <f aca="false">IF(Z77=0,0,MAX(0,MIN(Z77,Parámetros!$G$22)-Parámetros!$F$22)*Parámetros!$E$22)</f>
        <v>0</v>
      </c>
      <c r="AE77" s="19" t="n">
        <f aca="false">IF(Z77=0,0,MAX(0,MIN(Z77,Parámetros!$G$23)-Parámetros!$F$23)*Parámetros!$E$23)</f>
        <v>0</v>
      </c>
      <c r="AF77" s="36" t="n">
        <f aca="false">SUM(AA77:AE77)</f>
        <v>0</v>
      </c>
      <c r="AG77" s="45" t="str">
        <f aca="false">IF(AM77&lt;=0,"-",INDEX(TR_TASA,MATCH(AM77,TR_DESDE,1)))</f>
        <v>-</v>
      </c>
      <c r="AH77" s="44" t="n">
        <f aca="false">IF($F77="Cese",1,IF($F77="Activo",INDEX(DIV_N,12),0))</f>
        <v>0</v>
      </c>
      <c r="AI77" s="44" t="n">
        <f aca="false">IF($F77="Cese",11,IF($F77="Activo",INDEX(DIV_HASTA,12),0))</f>
        <v>0</v>
      </c>
      <c r="AJ77" s="19" t="n">
        <f aca="false">IF(OR($F77="Activo",$F77="Cese"),SUMIFS(AV66:AV76,D66:D76,"&lt;="&amp;AI77),0)</f>
        <v>0</v>
      </c>
      <c r="AK77" s="19" t="n">
        <f aca="false">IF(OR($F77="Activo",$F77="Cese"),MAX(0,(AF77-AJ77)/AH77),0)</f>
        <v>0</v>
      </c>
      <c r="AL77" s="19" t="n">
        <f aca="false">IF(OR($F77="Activo",$F77="Cese"),K77+IF(PROY_BON="Sí",0,J77),0)</f>
        <v>0</v>
      </c>
      <c r="AM77" s="19" t="n">
        <f aca="false">IF(AL77&gt;0,MAX(0,X77+AL77-Y77),Z77)</f>
        <v>0</v>
      </c>
      <c r="AN77" s="19" t="n">
        <f aca="false">SUMPRODUCT((AM77&gt;TR_DESDE)*(AM77-TR_DESDE)*TR_INC)</f>
        <v>0</v>
      </c>
      <c r="AO77" s="19" t="n">
        <f aca="false">IF(AL77&gt;0,MAX(0,AN77-IF(TRUE(),MAX(AF77,AJ77),AF77)),0)</f>
        <v>0</v>
      </c>
      <c r="AP77" s="46" t="n">
        <f aca="false">IF(OR($F77="Activo",$F77="Cese"),ROUND(AK77+AO77,2),0)</f>
        <v>0</v>
      </c>
      <c r="AQ77" s="19" t="n">
        <f aca="false">IF(OR($F77="Activo",$F77="Cese"),MAX(0,AJ77-AN77),0)</f>
        <v>0</v>
      </c>
      <c r="AR77" s="19" t="str">
        <f aca="false">IF($B77="","",IF(COUNTIFS(RP_COD,$B77,'Retenciones Planilla'!$N$6:$N$105,"&lt;&gt;")=0,"",SUMIFS('Retenciones Planilla'!$N$6:$N$105,RP_COD,$B77)))</f>
        <v/>
      </c>
      <c r="AS77" s="19" t="str">
        <f aca="false">IF(AR77="","",AR77-AP77)</f>
        <v/>
      </c>
      <c r="AT77" s="23" t="str">
        <f aca="false">IF($B77="","",IF(NOT(OR($F77="Activo",$F77="Cese")),IF(N(AR77)=0,"—","Revisar: sin vínculo"),IF(AR77="",IF(AP77=0,"No corresponde","Sin dato planilla"),IF(ABS(AS77)&lt;=TOL,"OK",IF(AS77&gt;0,"Retuvo de más","Retuvo de menos")))))</f>
        <v/>
      </c>
      <c r="AU77" s="19" t="n">
        <f aca="false">IF(AND(BASE_RET="Planilla (si existe)",AR77&lt;&gt;""),AR77,AP77)</f>
        <v>0</v>
      </c>
      <c r="AV77" s="19" t="n">
        <f aca="false">AU77+N77</f>
        <v>0</v>
      </c>
    </row>
    <row r="78" customFormat="false" ht="15" hidden="false" customHeight="false" outlineLevel="0" collapsed="false">
      <c r="A78" s="43" t="n">
        <v>7</v>
      </c>
      <c r="B78" s="35" t="str">
        <f aca="false">IF(Trabajadores!$B$12="","",Trabajadores!$B$12)</f>
        <v/>
      </c>
      <c r="C78" s="35" t="str">
        <f aca="false">IF($B78="","",Trabajadores!$D$12)</f>
        <v/>
      </c>
      <c r="D78" s="43" t="n">
        <v>1</v>
      </c>
      <c r="E78" s="23" t="s">
        <v>298</v>
      </c>
      <c r="F78" s="23" t="str">
        <f aca="false">IF($B78="","",IF(OR(1&lt;Trabajadores!$M$12,1&gt;Trabajadores!$N$12),"No vinculado",IF(AND(1=Trabajadores!$N$12,Trabajadores!$O$12="Sí"),"Cese","Activo")))</f>
        <v/>
      </c>
      <c r="G78" s="19" t="n">
        <f aca="false">IF($B78="",0,SUMIFS(Ingresos!$O$6:$O$1505,ING_COD,$B78,ING_CLASE,"ORD"))</f>
        <v>0</v>
      </c>
      <c r="H78" s="19" t="n">
        <f aca="false">IF($B78="",0,SUMIFS(Ingresos!$O$6:$O$1505,ING_COD,$B78,ING_CLASE,"ORD",ING_COMP,"Sí"))</f>
        <v>0</v>
      </c>
      <c r="I78" s="19" t="n">
        <f aca="false">IF($B78="",0,SUMIFS(Ingresos!$O$6:$O$1505,ING_COD,$B78,ING_CLASE,"GRA"))</f>
        <v>0</v>
      </c>
      <c r="J78" s="19" t="n">
        <f aca="false">IF($B78="",0,SUMIFS(Ingresos!$O$6:$O$1505,ING_COD,$B78,ING_CLASE,"BON"))</f>
        <v>0</v>
      </c>
      <c r="K78" s="19" t="n">
        <f aca="false">IF($B78="",0,SUMIFS(Ingresos!$O$6:$O$1505,ING_COD,$B78,ING_CLASE,"EXT"))</f>
        <v>0</v>
      </c>
      <c r="L78" s="19" t="n">
        <f aca="false">IF($B78="",0,SUMIFS(Ingresos!$O$6:$O$1505,ING_COD,$B78,ING_CLASE,"OTO"))</f>
        <v>0</v>
      </c>
      <c r="M78" s="19" t="n">
        <f aca="false">IF($B78="",0,SUMIFS(Ingresos!$O$6:$O$1505,ING_COD,$B78,ING_CLASE,"OTX"))</f>
        <v>0</v>
      </c>
      <c r="N78" s="19" t="n">
        <f aca="false">IF($B78="",0,SUMIFS(Ingresos!$O$6:$O$1505,ING_COD,$B78,ING_CLASE,"RETO"))</f>
        <v>0</v>
      </c>
      <c r="O78" s="19" t="n">
        <f aca="false">IF($B78="",0,SUMIFS(Ingresos!$O$6:$O$1505,ING_COD,$B78,ING_CLASE,"INA"))</f>
        <v>0</v>
      </c>
      <c r="P78" s="19" t="n">
        <f aca="false">G78+I78+J78+K78+L78+M78</f>
        <v>0</v>
      </c>
      <c r="Q78" s="44" t="n">
        <f aca="false">IF($F78="Activo",12,IF($F78="Cese",1,0))</f>
        <v>0</v>
      </c>
      <c r="R78" s="19" t="n">
        <f aca="false">G78*Q78</f>
        <v>0</v>
      </c>
      <c r="S78" s="19" t="n">
        <f aca="false">IF($F78="Activo",SUMIFS(I78:I89,$D78:$D89,"&lt;="&amp;Trabajadores!$N$12)+IF(PROY_BON="Sí",SUMIFS(J78:J89,$D78:$D89,"&lt;="&amp;Trabajadores!$N$12),0),IF($F78="Cese",I78+IF(PROY_BON="Sí",J78,0),0))</f>
        <v>0</v>
      </c>
      <c r="T78" s="19" t="n">
        <f aca="false">IF(OR($F78&lt;&gt;"Activo",Trabajadores!$I$12="No"),0,IF(I84=0,H78*(1+IF(PROY_BON="Sí",Trabajadores!$P$12,0))*Trabajadores!$R$12/6*(Trabajadores!$N$12&gt;=7),0)+IF(I89=0,H78*(1+IF(PROY_BON="Sí",Trabajadores!$P$12,0))*Trabajadores!$S$12/6*(Trabajadores!$N$12&gt;=12),0))</f>
        <v>0</v>
      </c>
      <c r="U78" s="19" t="n">
        <f aca="false">IF($F78="Activo",IF(Trabajadores!$J$12="Sí",L78*12,L78),IF($F78="Cese",L78,0))</f>
        <v>0</v>
      </c>
      <c r="V78" s="19" t="n">
        <f aca="false">IF(OR($F78="Activo",$F78="Cese"),M78,0)</f>
        <v>0</v>
      </c>
      <c r="W78" s="19" t="n">
        <f aca="false">0</f>
        <v>0</v>
      </c>
      <c r="X78" s="36" t="n">
        <f aca="false">IF(OR($F78="Activo",$F78="Cese"),R78+S78+T78+U78+V78+W78,0)</f>
        <v>0</v>
      </c>
      <c r="Y78" s="19" t="n">
        <f aca="false">IF(OR($F78="Activo",$F78="Cese"),DED_FIJA,0)</f>
        <v>0</v>
      </c>
      <c r="Z78" s="36" t="n">
        <f aca="false">MAX(0,X78-Y78)</f>
        <v>0</v>
      </c>
      <c r="AA78" s="19" t="n">
        <f aca="false">IF(Z78=0,0,MAX(0,MIN(Z78,Parámetros!$G$19)-Parámetros!$F$19)*Parámetros!$E$19)</f>
        <v>0</v>
      </c>
      <c r="AB78" s="19" t="n">
        <f aca="false">IF(Z78=0,0,MAX(0,MIN(Z78,Parámetros!$G$20)-Parámetros!$F$20)*Parámetros!$E$20)</f>
        <v>0</v>
      </c>
      <c r="AC78" s="19" t="n">
        <f aca="false">IF(Z78=0,0,MAX(0,MIN(Z78,Parámetros!$G$21)-Parámetros!$F$21)*Parámetros!$E$21)</f>
        <v>0</v>
      </c>
      <c r="AD78" s="19" t="n">
        <f aca="false">IF(Z78=0,0,MAX(0,MIN(Z78,Parámetros!$G$22)-Parámetros!$F$22)*Parámetros!$E$22)</f>
        <v>0</v>
      </c>
      <c r="AE78" s="19" t="n">
        <f aca="false">IF(Z78=0,0,MAX(0,MIN(Z78,Parámetros!$G$23)-Parámetros!$F$23)*Parámetros!$E$23)</f>
        <v>0</v>
      </c>
      <c r="AF78" s="36" t="n">
        <f aca="false">SUM(AA78:AE78)</f>
        <v>0</v>
      </c>
      <c r="AG78" s="45" t="str">
        <f aca="false">IF(AM78&lt;=0,"-",INDEX(TR_TASA,MATCH(AM78,TR_DESDE,1)))</f>
        <v>-</v>
      </c>
      <c r="AH78" s="44" t="n">
        <f aca="false">IF($F78="Cese",1,IF($F78="Activo",INDEX(DIV_N,1),0))</f>
        <v>0</v>
      </c>
      <c r="AI78" s="44" t="n">
        <f aca="false">IF($F78="Cese",0,IF($F78="Activo",INDEX(DIV_HASTA,1),0))</f>
        <v>0</v>
      </c>
      <c r="AJ78" s="19" t="n">
        <f aca="false">0</f>
        <v>0</v>
      </c>
      <c r="AK78" s="19" t="n">
        <f aca="false">IF(OR($F78="Activo",$F78="Cese"),MAX(0,(AF78-AJ78)/AH78),0)</f>
        <v>0</v>
      </c>
      <c r="AL78" s="19" t="n">
        <f aca="false">IF(OR($F78="Activo",$F78="Cese"),K78+IF(PROY_BON="Sí",0,J78),0)</f>
        <v>0</v>
      </c>
      <c r="AM78" s="19" t="n">
        <f aca="false">IF(AL78&gt;0,MAX(0,X78+AL78-Y78),Z78)</f>
        <v>0</v>
      </c>
      <c r="AN78" s="19" t="n">
        <f aca="false">SUMPRODUCT((AM78&gt;TR_DESDE)*(AM78-TR_DESDE)*TR_INC)</f>
        <v>0</v>
      </c>
      <c r="AO78" s="19" t="n">
        <f aca="false">IF(AL78&gt;0,MAX(0,AN78-IF($F78="Cese",MAX(AF78,AJ78),AF78)),0)</f>
        <v>0</v>
      </c>
      <c r="AP78" s="46" t="n">
        <f aca="false">IF(OR($F78="Activo",$F78="Cese"),ROUND(AK78+AO78,2),0)</f>
        <v>0</v>
      </c>
      <c r="AQ78" s="19" t="n">
        <f aca="false">IF($F78="Cese",MAX(0,AJ78-AN78),0)</f>
        <v>0</v>
      </c>
      <c r="AR78" s="19" t="str">
        <f aca="false">IF($B78="","",IF(COUNTIFS(RP_COD,$B78,'Retenciones Planilla'!$C$6:$C$105,"&lt;&gt;")=0,"",SUMIFS('Retenciones Planilla'!$C$6:$C$105,RP_COD,$B78)))</f>
        <v/>
      </c>
      <c r="AS78" s="19" t="str">
        <f aca="false">IF(AR78="","",AR78-AP78)</f>
        <v/>
      </c>
      <c r="AT78" s="23" t="str">
        <f aca="false">IF($B78="","",IF(NOT(OR($F78="Activo",$F78="Cese")),IF(N(AR78)=0,"—","Revisar: sin vínculo"),IF(AR78="",IF(AP78=0,"No corresponde","Sin dato planilla"),IF(ABS(AS78)&lt;=TOL,"OK",IF(AS78&gt;0,"Retuvo de más","Retuvo de menos")))))</f>
        <v/>
      </c>
      <c r="AU78" s="19" t="n">
        <f aca="false">IF(AND(BASE_RET="Planilla (si existe)",AR78&lt;&gt;""),AR78,AP78)</f>
        <v>0</v>
      </c>
      <c r="AV78" s="19" t="n">
        <f aca="false">AU78+N78</f>
        <v>0</v>
      </c>
    </row>
    <row r="79" customFormat="false" ht="15" hidden="false" customHeight="false" outlineLevel="0" collapsed="false">
      <c r="A79" s="43" t="n">
        <v>7</v>
      </c>
      <c r="B79" s="35" t="str">
        <f aca="false">IF(Trabajadores!$B$12="","",Trabajadores!$B$12)</f>
        <v/>
      </c>
      <c r="C79" s="35" t="str">
        <f aca="false">IF($B79="","",Trabajadores!$D$12)</f>
        <v/>
      </c>
      <c r="D79" s="43" t="n">
        <v>2</v>
      </c>
      <c r="E79" s="23" t="s">
        <v>299</v>
      </c>
      <c r="F79" s="23" t="str">
        <f aca="false">IF($B79="","",IF(OR(2&lt;Trabajadores!$M$12,2&gt;Trabajadores!$N$12),"No vinculado",IF(AND(2=Trabajadores!$N$12,Trabajadores!$O$12="Sí"),"Cese","Activo")))</f>
        <v/>
      </c>
      <c r="G79" s="19" t="n">
        <f aca="false">IF($B79="",0,SUMIFS(Ingresos!$P$6:$P$1505,ING_COD,$B79,ING_CLASE,"ORD"))</f>
        <v>0</v>
      </c>
      <c r="H79" s="19" t="n">
        <f aca="false">IF($B79="",0,SUMIFS(Ingresos!$P$6:$P$1505,ING_COD,$B79,ING_CLASE,"ORD",ING_COMP,"Sí"))</f>
        <v>0</v>
      </c>
      <c r="I79" s="19" t="n">
        <f aca="false">IF($B79="",0,SUMIFS(Ingresos!$P$6:$P$1505,ING_COD,$B79,ING_CLASE,"GRA"))</f>
        <v>0</v>
      </c>
      <c r="J79" s="19" t="n">
        <f aca="false">IF($B79="",0,SUMIFS(Ingresos!$P$6:$P$1505,ING_COD,$B79,ING_CLASE,"BON"))</f>
        <v>0</v>
      </c>
      <c r="K79" s="19" t="n">
        <f aca="false">IF($B79="",0,SUMIFS(Ingresos!$P$6:$P$1505,ING_COD,$B79,ING_CLASE,"EXT"))</f>
        <v>0</v>
      </c>
      <c r="L79" s="19" t="n">
        <f aca="false">IF($B79="",0,SUMIFS(Ingresos!$P$6:$P$1505,ING_COD,$B79,ING_CLASE,"OTO"))</f>
        <v>0</v>
      </c>
      <c r="M79" s="19" t="n">
        <f aca="false">IF($B79="",0,SUMIFS(Ingresos!$P$6:$P$1505,ING_COD,$B79,ING_CLASE,"OTX"))</f>
        <v>0</v>
      </c>
      <c r="N79" s="19" t="n">
        <f aca="false">IF($B79="",0,SUMIFS(Ingresos!$P$6:$P$1505,ING_COD,$B79,ING_CLASE,"RETO"))</f>
        <v>0</v>
      </c>
      <c r="O79" s="19" t="n">
        <f aca="false">IF($B79="",0,SUMIFS(Ingresos!$P$6:$P$1505,ING_COD,$B79,ING_CLASE,"INA"))</f>
        <v>0</v>
      </c>
      <c r="P79" s="19" t="n">
        <f aca="false">G79+I79+J79+K79+L79+M79</f>
        <v>0</v>
      </c>
      <c r="Q79" s="44" t="n">
        <f aca="false">IF($F79="Activo",11,IF($F79="Cese",1,0))</f>
        <v>0</v>
      </c>
      <c r="R79" s="19" t="n">
        <f aca="false">G79*Q79</f>
        <v>0</v>
      </c>
      <c r="S79" s="19" t="n">
        <f aca="false">IF($F79="Activo",SUMIFS(I79:I89,$D79:$D89,"&lt;="&amp;Trabajadores!$N$12)+IF(PROY_BON="Sí",SUMIFS(J79:J89,$D79:$D89,"&lt;="&amp;Trabajadores!$N$12),0),IF($F79="Cese",I79+IF(PROY_BON="Sí",J79,0),0))</f>
        <v>0</v>
      </c>
      <c r="T79" s="19" t="n">
        <f aca="false">IF(OR($F79&lt;&gt;"Activo",Trabajadores!$I$12="No"),0,IF(I84=0,H79*(1+IF(PROY_BON="Sí",Trabajadores!$P$12,0))*Trabajadores!$R$12/6*(Trabajadores!$N$12&gt;=7),0)+IF(I89=0,H79*(1+IF(PROY_BON="Sí",Trabajadores!$P$12,0))*Trabajadores!$S$12/6*(Trabajadores!$N$12&gt;=12),0))</f>
        <v>0</v>
      </c>
      <c r="U79" s="19" t="n">
        <f aca="false">IF($F79="Activo",IF(Trabajadores!$J$12="Sí",L79*11,L79),IF($F79="Cese",L79,0))</f>
        <v>0</v>
      </c>
      <c r="V79" s="19" t="n">
        <f aca="false">IF(OR($F79="Activo",$F79="Cese"),M79,0)</f>
        <v>0</v>
      </c>
      <c r="W79" s="19" t="n">
        <f aca="false">IF(OR($F79="Activo",$F79="Cese"),SUM(P78:P78),0)</f>
        <v>0</v>
      </c>
      <c r="X79" s="36" t="n">
        <f aca="false">IF(OR($F79="Activo",$F79="Cese"),R79+S79+T79+U79+V79+W79,0)</f>
        <v>0</v>
      </c>
      <c r="Y79" s="19" t="n">
        <f aca="false">IF(OR($F79="Activo",$F79="Cese"),DED_FIJA,0)</f>
        <v>0</v>
      </c>
      <c r="Z79" s="36" t="n">
        <f aca="false">MAX(0,X79-Y79)</f>
        <v>0</v>
      </c>
      <c r="AA79" s="19" t="n">
        <f aca="false">IF(Z79=0,0,MAX(0,MIN(Z79,Parámetros!$G$19)-Parámetros!$F$19)*Parámetros!$E$19)</f>
        <v>0</v>
      </c>
      <c r="AB79" s="19" t="n">
        <f aca="false">IF(Z79=0,0,MAX(0,MIN(Z79,Parámetros!$G$20)-Parámetros!$F$20)*Parámetros!$E$20)</f>
        <v>0</v>
      </c>
      <c r="AC79" s="19" t="n">
        <f aca="false">IF(Z79=0,0,MAX(0,MIN(Z79,Parámetros!$G$21)-Parámetros!$F$21)*Parámetros!$E$21)</f>
        <v>0</v>
      </c>
      <c r="AD79" s="19" t="n">
        <f aca="false">IF(Z79=0,0,MAX(0,MIN(Z79,Parámetros!$G$22)-Parámetros!$F$22)*Parámetros!$E$22)</f>
        <v>0</v>
      </c>
      <c r="AE79" s="19" t="n">
        <f aca="false">IF(Z79=0,0,MAX(0,MIN(Z79,Parámetros!$G$23)-Parámetros!$F$23)*Parámetros!$E$23)</f>
        <v>0</v>
      </c>
      <c r="AF79" s="36" t="n">
        <f aca="false">SUM(AA79:AE79)</f>
        <v>0</v>
      </c>
      <c r="AG79" s="45" t="str">
        <f aca="false">IF(AM79&lt;=0,"-",INDEX(TR_TASA,MATCH(AM79,TR_DESDE,1)))</f>
        <v>-</v>
      </c>
      <c r="AH79" s="44" t="n">
        <f aca="false">IF($F79="Cese",1,IF($F79="Activo",INDEX(DIV_N,2),0))</f>
        <v>0</v>
      </c>
      <c r="AI79" s="44" t="n">
        <f aca="false">IF($F79="Cese",1,IF($F79="Activo",INDEX(DIV_HASTA,2),0))</f>
        <v>0</v>
      </c>
      <c r="AJ79" s="19" t="n">
        <f aca="false">IF(OR($F79="Activo",$F79="Cese"),SUMIFS(AV78:AV78,D78:D78,"&lt;="&amp;AI79),0)</f>
        <v>0</v>
      </c>
      <c r="AK79" s="19" t="n">
        <f aca="false">IF(OR($F79="Activo",$F79="Cese"),MAX(0,(AF79-AJ79)/AH79),0)</f>
        <v>0</v>
      </c>
      <c r="AL79" s="19" t="n">
        <f aca="false">IF(OR($F79="Activo",$F79="Cese"),K79+IF(PROY_BON="Sí",0,J79),0)</f>
        <v>0</v>
      </c>
      <c r="AM79" s="19" t="n">
        <f aca="false">IF(AL79&gt;0,MAX(0,X79+AL79-Y79),Z79)</f>
        <v>0</v>
      </c>
      <c r="AN79" s="19" t="n">
        <f aca="false">SUMPRODUCT((AM79&gt;TR_DESDE)*(AM79-TR_DESDE)*TR_INC)</f>
        <v>0</v>
      </c>
      <c r="AO79" s="19" t="n">
        <f aca="false">IF(AL79&gt;0,MAX(0,AN79-IF($F79="Cese",MAX(AF79,AJ79),AF79)),0)</f>
        <v>0</v>
      </c>
      <c r="AP79" s="46" t="n">
        <f aca="false">IF(OR($F79="Activo",$F79="Cese"),ROUND(AK79+AO79,2),0)</f>
        <v>0</v>
      </c>
      <c r="AQ79" s="19" t="n">
        <f aca="false">IF($F79="Cese",MAX(0,AJ79-AN79),0)</f>
        <v>0</v>
      </c>
      <c r="AR79" s="19" t="str">
        <f aca="false">IF($B79="","",IF(COUNTIFS(RP_COD,$B79,'Retenciones Planilla'!$D$6:$D$105,"&lt;&gt;")=0,"",SUMIFS('Retenciones Planilla'!$D$6:$D$105,RP_COD,$B79)))</f>
        <v/>
      </c>
      <c r="AS79" s="19" t="str">
        <f aca="false">IF(AR79="","",AR79-AP79)</f>
        <v/>
      </c>
      <c r="AT79" s="23" t="str">
        <f aca="false">IF($B79="","",IF(NOT(OR($F79="Activo",$F79="Cese")),IF(N(AR79)=0,"—","Revisar: sin vínculo"),IF(AR79="",IF(AP79=0,"No corresponde","Sin dato planilla"),IF(ABS(AS79)&lt;=TOL,"OK",IF(AS79&gt;0,"Retuvo de más","Retuvo de menos")))))</f>
        <v/>
      </c>
      <c r="AU79" s="19" t="n">
        <f aca="false">IF(AND(BASE_RET="Planilla (si existe)",AR79&lt;&gt;""),AR79,AP79)</f>
        <v>0</v>
      </c>
      <c r="AV79" s="19" t="n">
        <f aca="false">AU79+N79</f>
        <v>0</v>
      </c>
    </row>
    <row r="80" customFormat="false" ht="15" hidden="false" customHeight="false" outlineLevel="0" collapsed="false">
      <c r="A80" s="43" t="n">
        <v>7</v>
      </c>
      <c r="B80" s="35" t="str">
        <f aca="false">IF(Trabajadores!$B$12="","",Trabajadores!$B$12)</f>
        <v/>
      </c>
      <c r="C80" s="35" t="str">
        <f aca="false">IF($B80="","",Trabajadores!$D$12)</f>
        <v/>
      </c>
      <c r="D80" s="43" t="n">
        <v>3</v>
      </c>
      <c r="E80" s="23" t="s">
        <v>300</v>
      </c>
      <c r="F80" s="23" t="str">
        <f aca="false">IF($B80="","",IF(OR(3&lt;Trabajadores!$M$12,3&gt;Trabajadores!$N$12),"No vinculado",IF(AND(3=Trabajadores!$N$12,Trabajadores!$O$12="Sí"),"Cese","Activo")))</f>
        <v/>
      </c>
      <c r="G80" s="19" t="n">
        <f aca="false">IF($B80="",0,SUMIFS(Ingresos!$Q$6:$Q$1505,ING_COD,$B80,ING_CLASE,"ORD"))</f>
        <v>0</v>
      </c>
      <c r="H80" s="19" t="n">
        <f aca="false">IF($B80="",0,SUMIFS(Ingresos!$Q$6:$Q$1505,ING_COD,$B80,ING_CLASE,"ORD",ING_COMP,"Sí"))</f>
        <v>0</v>
      </c>
      <c r="I80" s="19" t="n">
        <f aca="false">IF($B80="",0,SUMIFS(Ingresos!$Q$6:$Q$1505,ING_COD,$B80,ING_CLASE,"GRA"))</f>
        <v>0</v>
      </c>
      <c r="J80" s="19" t="n">
        <f aca="false">IF($B80="",0,SUMIFS(Ingresos!$Q$6:$Q$1505,ING_COD,$B80,ING_CLASE,"BON"))</f>
        <v>0</v>
      </c>
      <c r="K80" s="19" t="n">
        <f aca="false">IF($B80="",0,SUMIFS(Ingresos!$Q$6:$Q$1505,ING_COD,$B80,ING_CLASE,"EXT"))</f>
        <v>0</v>
      </c>
      <c r="L80" s="19" t="n">
        <f aca="false">IF($B80="",0,SUMIFS(Ingresos!$Q$6:$Q$1505,ING_COD,$B80,ING_CLASE,"OTO"))</f>
        <v>0</v>
      </c>
      <c r="M80" s="19" t="n">
        <f aca="false">IF($B80="",0,SUMIFS(Ingresos!$Q$6:$Q$1505,ING_COD,$B80,ING_CLASE,"OTX"))</f>
        <v>0</v>
      </c>
      <c r="N80" s="19" t="n">
        <f aca="false">IF($B80="",0,SUMIFS(Ingresos!$Q$6:$Q$1505,ING_COD,$B80,ING_CLASE,"RETO"))</f>
        <v>0</v>
      </c>
      <c r="O80" s="19" t="n">
        <f aca="false">IF($B80="",0,SUMIFS(Ingresos!$Q$6:$Q$1505,ING_COD,$B80,ING_CLASE,"INA"))</f>
        <v>0</v>
      </c>
      <c r="P80" s="19" t="n">
        <f aca="false">G80+I80+J80+K80+L80+M80</f>
        <v>0</v>
      </c>
      <c r="Q80" s="44" t="n">
        <f aca="false">IF($F80="Activo",10,IF($F80="Cese",1,0))</f>
        <v>0</v>
      </c>
      <c r="R80" s="19" t="n">
        <f aca="false">G80*Q80</f>
        <v>0</v>
      </c>
      <c r="S80" s="19" t="n">
        <f aca="false">IF($F80="Activo",SUMIFS(I80:I89,$D80:$D89,"&lt;="&amp;Trabajadores!$N$12)+IF(PROY_BON="Sí",SUMIFS(J80:J89,$D80:$D89,"&lt;="&amp;Trabajadores!$N$12),0),IF($F80="Cese",I80+IF(PROY_BON="Sí",J80,0),0))</f>
        <v>0</v>
      </c>
      <c r="T80" s="19" t="n">
        <f aca="false">IF(OR($F80&lt;&gt;"Activo",Trabajadores!$I$12="No"),0,IF(I84=0,H80*(1+IF(PROY_BON="Sí",Trabajadores!$P$12,0))*Trabajadores!$R$12/6*(Trabajadores!$N$12&gt;=7),0)+IF(I89=0,H80*(1+IF(PROY_BON="Sí",Trabajadores!$P$12,0))*Trabajadores!$S$12/6*(Trabajadores!$N$12&gt;=12),0))</f>
        <v>0</v>
      </c>
      <c r="U80" s="19" t="n">
        <f aca="false">IF($F80="Activo",IF(Trabajadores!$J$12="Sí",L80*10,L80),IF($F80="Cese",L80,0))</f>
        <v>0</v>
      </c>
      <c r="V80" s="19" t="n">
        <f aca="false">IF(OR($F80="Activo",$F80="Cese"),M80,0)</f>
        <v>0</v>
      </c>
      <c r="W80" s="19" t="n">
        <f aca="false">IF(OR($F80="Activo",$F80="Cese"),SUM(P78:P79),0)</f>
        <v>0</v>
      </c>
      <c r="X80" s="36" t="n">
        <f aca="false">IF(OR($F80="Activo",$F80="Cese"),R80+S80+T80+U80+V80+W80,0)</f>
        <v>0</v>
      </c>
      <c r="Y80" s="19" t="n">
        <f aca="false">IF(OR($F80="Activo",$F80="Cese"),DED_FIJA,0)</f>
        <v>0</v>
      </c>
      <c r="Z80" s="36" t="n">
        <f aca="false">MAX(0,X80-Y80)</f>
        <v>0</v>
      </c>
      <c r="AA80" s="19" t="n">
        <f aca="false">IF(Z80=0,0,MAX(0,MIN(Z80,Parámetros!$G$19)-Parámetros!$F$19)*Parámetros!$E$19)</f>
        <v>0</v>
      </c>
      <c r="AB80" s="19" t="n">
        <f aca="false">IF(Z80=0,0,MAX(0,MIN(Z80,Parámetros!$G$20)-Parámetros!$F$20)*Parámetros!$E$20)</f>
        <v>0</v>
      </c>
      <c r="AC80" s="19" t="n">
        <f aca="false">IF(Z80=0,0,MAX(0,MIN(Z80,Parámetros!$G$21)-Parámetros!$F$21)*Parámetros!$E$21)</f>
        <v>0</v>
      </c>
      <c r="AD80" s="19" t="n">
        <f aca="false">IF(Z80=0,0,MAX(0,MIN(Z80,Parámetros!$G$22)-Parámetros!$F$22)*Parámetros!$E$22)</f>
        <v>0</v>
      </c>
      <c r="AE80" s="19" t="n">
        <f aca="false">IF(Z80=0,0,MAX(0,MIN(Z80,Parámetros!$G$23)-Parámetros!$F$23)*Parámetros!$E$23)</f>
        <v>0</v>
      </c>
      <c r="AF80" s="36" t="n">
        <f aca="false">SUM(AA80:AE80)</f>
        <v>0</v>
      </c>
      <c r="AG80" s="45" t="str">
        <f aca="false">IF(AM80&lt;=0,"-",INDEX(TR_TASA,MATCH(AM80,TR_DESDE,1)))</f>
        <v>-</v>
      </c>
      <c r="AH80" s="44" t="n">
        <f aca="false">IF($F80="Cese",1,IF($F80="Activo",INDEX(DIV_N,3),0))</f>
        <v>0</v>
      </c>
      <c r="AI80" s="44" t="n">
        <f aca="false">IF($F80="Cese",2,IF($F80="Activo",INDEX(DIV_HASTA,3),0))</f>
        <v>0</v>
      </c>
      <c r="AJ80" s="19" t="n">
        <f aca="false">IF(OR($F80="Activo",$F80="Cese"),SUMIFS(AV78:AV79,D78:D79,"&lt;="&amp;AI80),0)</f>
        <v>0</v>
      </c>
      <c r="AK80" s="19" t="n">
        <f aca="false">IF(OR($F80="Activo",$F80="Cese"),MAX(0,(AF80-AJ80)/AH80),0)</f>
        <v>0</v>
      </c>
      <c r="AL80" s="19" t="n">
        <f aca="false">IF(OR($F80="Activo",$F80="Cese"),K80+IF(PROY_BON="Sí",0,J80),0)</f>
        <v>0</v>
      </c>
      <c r="AM80" s="19" t="n">
        <f aca="false">IF(AL80&gt;0,MAX(0,X80+AL80-Y80),Z80)</f>
        <v>0</v>
      </c>
      <c r="AN80" s="19" t="n">
        <f aca="false">SUMPRODUCT((AM80&gt;TR_DESDE)*(AM80-TR_DESDE)*TR_INC)</f>
        <v>0</v>
      </c>
      <c r="AO80" s="19" t="n">
        <f aca="false">IF(AL80&gt;0,MAX(0,AN80-IF($F80="Cese",MAX(AF80,AJ80),AF80)),0)</f>
        <v>0</v>
      </c>
      <c r="AP80" s="46" t="n">
        <f aca="false">IF(OR($F80="Activo",$F80="Cese"),ROUND(AK80+AO80,2),0)</f>
        <v>0</v>
      </c>
      <c r="AQ80" s="19" t="n">
        <f aca="false">IF($F80="Cese",MAX(0,AJ80-AN80),0)</f>
        <v>0</v>
      </c>
      <c r="AR80" s="19" t="str">
        <f aca="false">IF($B80="","",IF(COUNTIFS(RP_COD,$B80,'Retenciones Planilla'!$E$6:$E$105,"&lt;&gt;")=0,"",SUMIFS('Retenciones Planilla'!$E$6:$E$105,RP_COD,$B80)))</f>
        <v/>
      </c>
      <c r="AS80" s="19" t="str">
        <f aca="false">IF(AR80="","",AR80-AP80)</f>
        <v/>
      </c>
      <c r="AT80" s="23" t="str">
        <f aca="false">IF($B80="","",IF(NOT(OR($F80="Activo",$F80="Cese")),IF(N(AR80)=0,"—","Revisar: sin vínculo"),IF(AR80="",IF(AP80=0,"No corresponde","Sin dato planilla"),IF(ABS(AS80)&lt;=TOL,"OK",IF(AS80&gt;0,"Retuvo de más","Retuvo de menos")))))</f>
        <v/>
      </c>
      <c r="AU80" s="19" t="n">
        <f aca="false">IF(AND(BASE_RET="Planilla (si existe)",AR80&lt;&gt;""),AR80,AP80)</f>
        <v>0</v>
      </c>
      <c r="AV80" s="19" t="n">
        <f aca="false">AU80+N80</f>
        <v>0</v>
      </c>
    </row>
    <row r="81" customFormat="false" ht="15" hidden="false" customHeight="false" outlineLevel="0" collapsed="false">
      <c r="A81" s="43" t="n">
        <v>7</v>
      </c>
      <c r="B81" s="35" t="str">
        <f aca="false">IF(Trabajadores!$B$12="","",Trabajadores!$B$12)</f>
        <v/>
      </c>
      <c r="C81" s="35" t="str">
        <f aca="false">IF($B81="","",Trabajadores!$D$12)</f>
        <v/>
      </c>
      <c r="D81" s="43" t="n">
        <v>4</v>
      </c>
      <c r="E81" s="23" t="s">
        <v>301</v>
      </c>
      <c r="F81" s="23" t="str">
        <f aca="false">IF($B81="","",IF(OR(4&lt;Trabajadores!$M$12,4&gt;Trabajadores!$N$12),"No vinculado",IF(AND(4=Trabajadores!$N$12,Trabajadores!$O$12="Sí"),"Cese","Activo")))</f>
        <v/>
      </c>
      <c r="G81" s="19" t="n">
        <f aca="false">IF($B81="",0,SUMIFS(Ingresos!$R$6:$R$1505,ING_COD,$B81,ING_CLASE,"ORD"))</f>
        <v>0</v>
      </c>
      <c r="H81" s="19" t="n">
        <f aca="false">IF($B81="",0,SUMIFS(Ingresos!$R$6:$R$1505,ING_COD,$B81,ING_CLASE,"ORD",ING_COMP,"Sí"))</f>
        <v>0</v>
      </c>
      <c r="I81" s="19" t="n">
        <f aca="false">IF($B81="",0,SUMIFS(Ingresos!$R$6:$R$1505,ING_COD,$B81,ING_CLASE,"GRA"))</f>
        <v>0</v>
      </c>
      <c r="J81" s="19" t="n">
        <f aca="false">IF($B81="",0,SUMIFS(Ingresos!$R$6:$R$1505,ING_COD,$B81,ING_CLASE,"BON"))</f>
        <v>0</v>
      </c>
      <c r="K81" s="19" t="n">
        <f aca="false">IF($B81="",0,SUMIFS(Ingresos!$R$6:$R$1505,ING_COD,$B81,ING_CLASE,"EXT"))</f>
        <v>0</v>
      </c>
      <c r="L81" s="19" t="n">
        <f aca="false">IF($B81="",0,SUMIFS(Ingresos!$R$6:$R$1505,ING_COD,$B81,ING_CLASE,"OTO"))</f>
        <v>0</v>
      </c>
      <c r="M81" s="19" t="n">
        <f aca="false">IF($B81="",0,SUMIFS(Ingresos!$R$6:$R$1505,ING_COD,$B81,ING_CLASE,"OTX"))</f>
        <v>0</v>
      </c>
      <c r="N81" s="19" t="n">
        <f aca="false">IF($B81="",0,SUMIFS(Ingresos!$R$6:$R$1505,ING_COD,$B81,ING_CLASE,"RETO"))</f>
        <v>0</v>
      </c>
      <c r="O81" s="19" t="n">
        <f aca="false">IF($B81="",0,SUMIFS(Ingresos!$R$6:$R$1505,ING_COD,$B81,ING_CLASE,"INA"))</f>
        <v>0</v>
      </c>
      <c r="P81" s="19" t="n">
        <f aca="false">G81+I81+J81+K81+L81+M81</f>
        <v>0</v>
      </c>
      <c r="Q81" s="44" t="n">
        <f aca="false">IF($F81="Activo",9,IF($F81="Cese",1,0))</f>
        <v>0</v>
      </c>
      <c r="R81" s="19" t="n">
        <f aca="false">G81*Q81</f>
        <v>0</v>
      </c>
      <c r="S81" s="19" t="n">
        <f aca="false">IF($F81="Activo",SUMIFS(I81:I89,$D81:$D89,"&lt;="&amp;Trabajadores!$N$12)+IF(PROY_BON="Sí",SUMIFS(J81:J89,$D81:$D89,"&lt;="&amp;Trabajadores!$N$12),0),IF($F81="Cese",I81+IF(PROY_BON="Sí",J81,0),0))</f>
        <v>0</v>
      </c>
      <c r="T81" s="19" t="n">
        <f aca="false">IF(OR($F81&lt;&gt;"Activo",Trabajadores!$I$12="No"),0,IF(I84=0,H81*(1+IF(PROY_BON="Sí",Trabajadores!$P$12,0))*Trabajadores!$R$12/6*(Trabajadores!$N$12&gt;=7),0)+IF(I89=0,H81*(1+IF(PROY_BON="Sí",Trabajadores!$P$12,0))*Trabajadores!$S$12/6*(Trabajadores!$N$12&gt;=12),0))</f>
        <v>0</v>
      </c>
      <c r="U81" s="19" t="n">
        <f aca="false">IF($F81="Activo",IF(Trabajadores!$J$12="Sí",L81*9,L81),IF($F81="Cese",L81,0))</f>
        <v>0</v>
      </c>
      <c r="V81" s="19" t="n">
        <f aca="false">IF(OR($F81="Activo",$F81="Cese"),M81,0)</f>
        <v>0</v>
      </c>
      <c r="W81" s="19" t="n">
        <f aca="false">IF(OR($F81="Activo",$F81="Cese"),SUM(P78:P80),0)</f>
        <v>0</v>
      </c>
      <c r="X81" s="36" t="n">
        <f aca="false">IF(OR($F81="Activo",$F81="Cese"),R81+S81+T81+U81+V81+W81,0)</f>
        <v>0</v>
      </c>
      <c r="Y81" s="19" t="n">
        <f aca="false">IF(OR($F81="Activo",$F81="Cese"),DED_FIJA,0)</f>
        <v>0</v>
      </c>
      <c r="Z81" s="36" t="n">
        <f aca="false">MAX(0,X81-Y81)</f>
        <v>0</v>
      </c>
      <c r="AA81" s="19" t="n">
        <f aca="false">IF(Z81=0,0,MAX(0,MIN(Z81,Parámetros!$G$19)-Parámetros!$F$19)*Parámetros!$E$19)</f>
        <v>0</v>
      </c>
      <c r="AB81" s="19" t="n">
        <f aca="false">IF(Z81=0,0,MAX(0,MIN(Z81,Parámetros!$G$20)-Parámetros!$F$20)*Parámetros!$E$20)</f>
        <v>0</v>
      </c>
      <c r="AC81" s="19" t="n">
        <f aca="false">IF(Z81=0,0,MAX(0,MIN(Z81,Parámetros!$G$21)-Parámetros!$F$21)*Parámetros!$E$21)</f>
        <v>0</v>
      </c>
      <c r="AD81" s="19" t="n">
        <f aca="false">IF(Z81=0,0,MAX(0,MIN(Z81,Parámetros!$G$22)-Parámetros!$F$22)*Parámetros!$E$22)</f>
        <v>0</v>
      </c>
      <c r="AE81" s="19" t="n">
        <f aca="false">IF(Z81=0,0,MAX(0,MIN(Z81,Parámetros!$G$23)-Parámetros!$F$23)*Parámetros!$E$23)</f>
        <v>0</v>
      </c>
      <c r="AF81" s="36" t="n">
        <f aca="false">SUM(AA81:AE81)</f>
        <v>0</v>
      </c>
      <c r="AG81" s="45" t="str">
        <f aca="false">IF(AM81&lt;=0,"-",INDEX(TR_TASA,MATCH(AM81,TR_DESDE,1)))</f>
        <v>-</v>
      </c>
      <c r="AH81" s="44" t="n">
        <f aca="false">IF($F81="Cese",1,IF($F81="Activo",INDEX(DIV_N,4),0))</f>
        <v>0</v>
      </c>
      <c r="AI81" s="44" t="n">
        <f aca="false">IF($F81="Cese",3,IF($F81="Activo",INDEX(DIV_HASTA,4),0))</f>
        <v>0</v>
      </c>
      <c r="AJ81" s="19" t="n">
        <f aca="false">IF(OR($F81="Activo",$F81="Cese"),SUMIFS(AV78:AV80,D78:D80,"&lt;="&amp;AI81),0)</f>
        <v>0</v>
      </c>
      <c r="AK81" s="19" t="n">
        <f aca="false">IF(OR($F81="Activo",$F81="Cese"),MAX(0,(AF81-AJ81)/AH81),0)</f>
        <v>0</v>
      </c>
      <c r="AL81" s="19" t="n">
        <f aca="false">IF(OR($F81="Activo",$F81="Cese"),K81+IF(PROY_BON="Sí",0,J81),0)</f>
        <v>0</v>
      </c>
      <c r="AM81" s="19" t="n">
        <f aca="false">IF(AL81&gt;0,MAX(0,X81+AL81-Y81),Z81)</f>
        <v>0</v>
      </c>
      <c r="AN81" s="19" t="n">
        <f aca="false">SUMPRODUCT((AM81&gt;TR_DESDE)*(AM81-TR_DESDE)*TR_INC)</f>
        <v>0</v>
      </c>
      <c r="AO81" s="19" t="n">
        <f aca="false">IF(AL81&gt;0,MAX(0,AN81-IF($F81="Cese",MAX(AF81,AJ81),AF81)),0)</f>
        <v>0</v>
      </c>
      <c r="AP81" s="46" t="n">
        <f aca="false">IF(OR($F81="Activo",$F81="Cese"),ROUND(AK81+AO81,2),0)</f>
        <v>0</v>
      </c>
      <c r="AQ81" s="19" t="n">
        <f aca="false">IF($F81="Cese",MAX(0,AJ81-AN81),0)</f>
        <v>0</v>
      </c>
      <c r="AR81" s="19" t="str">
        <f aca="false">IF($B81="","",IF(COUNTIFS(RP_COD,$B81,'Retenciones Planilla'!$F$6:$F$105,"&lt;&gt;")=0,"",SUMIFS('Retenciones Planilla'!$F$6:$F$105,RP_COD,$B81)))</f>
        <v/>
      </c>
      <c r="AS81" s="19" t="str">
        <f aca="false">IF(AR81="","",AR81-AP81)</f>
        <v/>
      </c>
      <c r="AT81" s="23" t="str">
        <f aca="false">IF($B81="","",IF(NOT(OR($F81="Activo",$F81="Cese")),IF(N(AR81)=0,"—","Revisar: sin vínculo"),IF(AR81="",IF(AP81=0,"No corresponde","Sin dato planilla"),IF(ABS(AS81)&lt;=TOL,"OK",IF(AS81&gt;0,"Retuvo de más","Retuvo de menos")))))</f>
        <v/>
      </c>
      <c r="AU81" s="19" t="n">
        <f aca="false">IF(AND(BASE_RET="Planilla (si existe)",AR81&lt;&gt;""),AR81,AP81)</f>
        <v>0</v>
      </c>
      <c r="AV81" s="19" t="n">
        <f aca="false">AU81+N81</f>
        <v>0</v>
      </c>
    </row>
    <row r="82" customFormat="false" ht="15" hidden="false" customHeight="false" outlineLevel="0" collapsed="false">
      <c r="A82" s="43" t="n">
        <v>7</v>
      </c>
      <c r="B82" s="35" t="str">
        <f aca="false">IF(Trabajadores!$B$12="","",Trabajadores!$B$12)</f>
        <v/>
      </c>
      <c r="C82" s="35" t="str">
        <f aca="false">IF($B82="","",Trabajadores!$D$12)</f>
        <v/>
      </c>
      <c r="D82" s="43" t="n">
        <v>5</v>
      </c>
      <c r="E82" s="23" t="s">
        <v>302</v>
      </c>
      <c r="F82" s="23" t="str">
        <f aca="false">IF($B82="","",IF(OR(5&lt;Trabajadores!$M$12,5&gt;Trabajadores!$N$12),"No vinculado",IF(AND(5=Trabajadores!$N$12,Trabajadores!$O$12="Sí"),"Cese","Activo")))</f>
        <v/>
      </c>
      <c r="G82" s="19" t="n">
        <f aca="false">IF($B82="",0,SUMIFS(Ingresos!$S$6:$S$1505,ING_COD,$B82,ING_CLASE,"ORD"))</f>
        <v>0</v>
      </c>
      <c r="H82" s="19" t="n">
        <f aca="false">IF($B82="",0,SUMIFS(Ingresos!$S$6:$S$1505,ING_COD,$B82,ING_CLASE,"ORD",ING_COMP,"Sí"))</f>
        <v>0</v>
      </c>
      <c r="I82" s="19" t="n">
        <f aca="false">IF($B82="",0,SUMIFS(Ingresos!$S$6:$S$1505,ING_COD,$B82,ING_CLASE,"GRA"))</f>
        <v>0</v>
      </c>
      <c r="J82" s="19" t="n">
        <f aca="false">IF($B82="",0,SUMIFS(Ingresos!$S$6:$S$1505,ING_COD,$B82,ING_CLASE,"BON"))</f>
        <v>0</v>
      </c>
      <c r="K82" s="19" t="n">
        <f aca="false">IF($B82="",0,SUMIFS(Ingresos!$S$6:$S$1505,ING_COD,$B82,ING_CLASE,"EXT"))</f>
        <v>0</v>
      </c>
      <c r="L82" s="19" t="n">
        <f aca="false">IF($B82="",0,SUMIFS(Ingresos!$S$6:$S$1505,ING_COD,$B82,ING_CLASE,"OTO"))</f>
        <v>0</v>
      </c>
      <c r="M82" s="19" t="n">
        <f aca="false">IF($B82="",0,SUMIFS(Ingresos!$S$6:$S$1505,ING_COD,$B82,ING_CLASE,"OTX"))</f>
        <v>0</v>
      </c>
      <c r="N82" s="19" t="n">
        <f aca="false">IF($B82="",0,SUMIFS(Ingresos!$S$6:$S$1505,ING_COD,$B82,ING_CLASE,"RETO"))</f>
        <v>0</v>
      </c>
      <c r="O82" s="19" t="n">
        <f aca="false">IF($B82="",0,SUMIFS(Ingresos!$S$6:$S$1505,ING_COD,$B82,ING_CLASE,"INA"))</f>
        <v>0</v>
      </c>
      <c r="P82" s="19" t="n">
        <f aca="false">G82+I82+J82+K82+L82+M82</f>
        <v>0</v>
      </c>
      <c r="Q82" s="44" t="n">
        <f aca="false">IF($F82="Activo",8,IF($F82="Cese",1,0))</f>
        <v>0</v>
      </c>
      <c r="R82" s="19" t="n">
        <f aca="false">G82*Q82</f>
        <v>0</v>
      </c>
      <c r="S82" s="19" t="n">
        <f aca="false">IF($F82="Activo",SUMIFS(I82:I89,$D82:$D89,"&lt;="&amp;Trabajadores!$N$12)+IF(PROY_BON="Sí",SUMIFS(J82:J89,$D82:$D89,"&lt;="&amp;Trabajadores!$N$12),0),IF($F82="Cese",I82+IF(PROY_BON="Sí",J82,0),0))</f>
        <v>0</v>
      </c>
      <c r="T82" s="19" t="n">
        <f aca="false">IF(OR($F82&lt;&gt;"Activo",Trabajadores!$I$12="No"),0,IF(I84=0,H82*(1+IF(PROY_BON="Sí",Trabajadores!$P$12,0))*Trabajadores!$R$12/6*(Trabajadores!$N$12&gt;=7),0)+IF(I89=0,H82*(1+IF(PROY_BON="Sí",Trabajadores!$P$12,0))*Trabajadores!$S$12/6*(Trabajadores!$N$12&gt;=12),0))</f>
        <v>0</v>
      </c>
      <c r="U82" s="19" t="n">
        <f aca="false">IF($F82="Activo",IF(Trabajadores!$J$12="Sí",L82*8,L82),IF($F82="Cese",L82,0))</f>
        <v>0</v>
      </c>
      <c r="V82" s="19" t="n">
        <f aca="false">IF(OR($F82="Activo",$F82="Cese"),M82,0)</f>
        <v>0</v>
      </c>
      <c r="W82" s="19" t="n">
        <f aca="false">IF(OR($F82="Activo",$F82="Cese"),SUM(P78:P81),0)</f>
        <v>0</v>
      </c>
      <c r="X82" s="36" t="n">
        <f aca="false">IF(OR($F82="Activo",$F82="Cese"),R82+S82+T82+U82+V82+W82,0)</f>
        <v>0</v>
      </c>
      <c r="Y82" s="19" t="n">
        <f aca="false">IF(OR($F82="Activo",$F82="Cese"),DED_FIJA,0)</f>
        <v>0</v>
      </c>
      <c r="Z82" s="36" t="n">
        <f aca="false">MAX(0,X82-Y82)</f>
        <v>0</v>
      </c>
      <c r="AA82" s="19" t="n">
        <f aca="false">IF(Z82=0,0,MAX(0,MIN(Z82,Parámetros!$G$19)-Parámetros!$F$19)*Parámetros!$E$19)</f>
        <v>0</v>
      </c>
      <c r="AB82" s="19" t="n">
        <f aca="false">IF(Z82=0,0,MAX(0,MIN(Z82,Parámetros!$G$20)-Parámetros!$F$20)*Parámetros!$E$20)</f>
        <v>0</v>
      </c>
      <c r="AC82" s="19" t="n">
        <f aca="false">IF(Z82=0,0,MAX(0,MIN(Z82,Parámetros!$G$21)-Parámetros!$F$21)*Parámetros!$E$21)</f>
        <v>0</v>
      </c>
      <c r="AD82" s="19" t="n">
        <f aca="false">IF(Z82=0,0,MAX(0,MIN(Z82,Parámetros!$G$22)-Parámetros!$F$22)*Parámetros!$E$22)</f>
        <v>0</v>
      </c>
      <c r="AE82" s="19" t="n">
        <f aca="false">IF(Z82=0,0,MAX(0,MIN(Z82,Parámetros!$G$23)-Parámetros!$F$23)*Parámetros!$E$23)</f>
        <v>0</v>
      </c>
      <c r="AF82" s="36" t="n">
        <f aca="false">SUM(AA82:AE82)</f>
        <v>0</v>
      </c>
      <c r="AG82" s="45" t="str">
        <f aca="false">IF(AM82&lt;=0,"-",INDEX(TR_TASA,MATCH(AM82,TR_DESDE,1)))</f>
        <v>-</v>
      </c>
      <c r="AH82" s="44" t="n">
        <f aca="false">IF($F82="Cese",1,IF($F82="Activo",INDEX(DIV_N,5),0))</f>
        <v>0</v>
      </c>
      <c r="AI82" s="44" t="n">
        <f aca="false">IF($F82="Cese",4,IF($F82="Activo",INDEX(DIV_HASTA,5),0))</f>
        <v>0</v>
      </c>
      <c r="AJ82" s="19" t="n">
        <f aca="false">IF(OR($F82="Activo",$F82="Cese"),SUMIFS(AV78:AV81,D78:D81,"&lt;="&amp;AI82),0)</f>
        <v>0</v>
      </c>
      <c r="AK82" s="19" t="n">
        <f aca="false">IF(OR($F82="Activo",$F82="Cese"),MAX(0,(AF82-AJ82)/AH82),0)</f>
        <v>0</v>
      </c>
      <c r="AL82" s="19" t="n">
        <f aca="false">IF(OR($F82="Activo",$F82="Cese"),K82+IF(PROY_BON="Sí",0,J82),0)</f>
        <v>0</v>
      </c>
      <c r="AM82" s="19" t="n">
        <f aca="false">IF(AL82&gt;0,MAX(0,X82+AL82-Y82),Z82)</f>
        <v>0</v>
      </c>
      <c r="AN82" s="19" t="n">
        <f aca="false">SUMPRODUCT((AM82&gt;TR_DESDE)*(AM82-TR_DESDE)*TR_INC)</f>
        <v>0</v>
      </c>
      <c r="AO82" s="19" t="n">
        <f aca="false">IF(AL82&gt;0,MAX(0,AN82-IF($F82="Cese",MAX(AF82,AJ82),AF82)),0)</f>
        <v>0</v>
      </c>
      <c r="AP82" s="46" t="n">
        <f aca="false">IF(OR($F82="Activo",$F82="Cese"),ROUND(AK82+AO82,2),0)</f>
        <v>0</v>
      </c>
      <c r="AQ82" s="19" t="n">
        <f aca="false">IF($F82="Cese",MAX(0,AJ82-AN82),0)</f>
        <v>0</v>
      </c>
      <c r="AR82" s="19" t="str">
        <f aca="false">IF($B82="","",IF(COUNTIFS(RP_COD,$B82,'Retenciones Planilla'!$G$6:$G$105,"&lt;&gt;")=0,"",SUMIFS('Retenciones Planilla'!$G$6:$G$105,RP_COD,$B82)))</f>
        <v/>
      </c>
      <c r="AS82" s="19" t="str">
        <f aca="false">IF(AR82="","",AR82-AP82)</f>
        <v/>
      </c>
      <c r="AT82" s="23" t="str">
        <f aca="false">IF($B82="","",IF(NOT(OR($F82="Activo",$F82="Cese")),IF(N(AR82)=0,"—","Revisar: sin vínculo"),IF(AR82="",IF(AP82=0,"No corresponde","Sin dato planilla"),IF(ABS(AS82)&lt;=TOL,"OK",IF(AS82&gt;0,"Retuvo de más","Retuvo de menos")))))</f>
        <v/>
      </c>
      <c r="AU82" s="19" t="n">
        <f aca="false">IF(AND(BASE_RET="Planilla (si existe)",AR82&lt;&gt;""),AR82,AP82)</f>
        <v>0</v>
      </c>
      <c r="AV82" s="19" t="n">
        <f aca="false">AU82+N82</f>
        <v>0</v>
      </c>
    </row>
    <row r="83" customFormat="false" ht="15" hidden="false" customHeight="false" outlineLevel="0" collapsed="false">
      <c r="A83" s="43" t="n">
        <v>7</v>
      </c>
      <c r="B83" s="35" t="str">
        <f aca="false">IF(Trabajadores!$B$12="","",Trabajadores!$B$12)</f>
        <v/>
      </c>
      <c r="C83" s="35" t="str">
        <f aca="false">IF($B83="","",Trabajadores!$D$12)</f>
        <v/>
      </c>
      <c r="D83" s="43" t="n">
        <v>6</v>
      </c>
      <c r="E83" s="23" t="s">
        <v>303</v>
      </c>
      <c r="F83" s="23" t="str">
        <f aca="false">IF($B83="","",IF(OR(6&lt;Trabajadores!$M$12,6&gt;Trabajadores!$N$12),"No vinculado",IF(AND(6=Trabajadores!$N$12,Trabajadores!$O$12="Sí"),"Cese","Activo")))</f>
        <v/>
      </c>
      <c r="G83" s="19" t="n">
        <f aca="false">IF($B83="",0,SUMIFS(Ingresos!$T$6:$T$1505,ING_COD,$B83,ING_CLASE,"ORD"))</f>
        <v>0</v>
      </c>
      <c r="H83" s="19" t="n">
        <f aca="false">IF($B83="",0,SUMIFS(Ingresos!$T$6:$T$1505,ING_COD,$B83,ING_CLASE,"ORD",ING_COMP,"Sí"))</f>
        <v>0</v>
      </c>
      <c r="I83" s="19" t="n">
        <f aca="false">IF($B83="",0,SUMIFS(Ingresos!$T$6:$T$1505,ING_COD,$B83,ING_CLASE,"GRA"))</f>
        <v>0</v>
      </c>
      <c r="J83" s="19" t="n">
        <f aca="false">IF($B83="",0,SUMIFS(Ingresos!$T$6:$T$1505,ING_COD,$B83,ING_CLASE,"BON"))</f>
        <v>0</v>
      </c>
      <c r="K83" s="19" t="n">
        <f aca="false">IF($B83="",0,SUMIFS(Ingresos!$T$6:$T$1505,ING_COD,$B83,ING_CLASE,"EXT"))</f>
        <v>0</v>
      </c>
      <c r="L83" s="19" t="n">
        <f aca="false">IF($B83="",0,SUMIFS(Ingresos!$T$6:$T$1505,ING_COD,$B83,ING_CLASE,"OTO"))</f>
        <v>0</v>
      </c>
      <c r="M83" s="19" t="n">
        <f aca="false">IF($B83="",0,SUMIFS(Ingresos!$T$6:$T$1505,ING_COD,$B83,ING_CLASE,"OTX"))</f>
        <v>0</v>
      </c>
      <c r="N83" s="19" t="n">
        <f aca="false">IF($B83="",0,SUMIFS(Ingresos!$T$6:$T$1505,ING_COD,$B83,ING_CLASE,"RETO"))</f>
        <v>0</v>
      </c>
      <c r="O83" s="19" t="n">
        <f aca="false">IF($B83="",0,SUMIFS(Ingresos!$T$6:$T$1505,ING_COD,$B83,ING_CLASE,"INA"))</f>
        <v>0</v>
      </c>
      <c r="P83" s="19" t="n">
        <f aca="false">G83+I83+J83+K83+L83+M83</f>
        <v>0</v>
      </c>
      <c r="Q83" s="44" t="n">
        <f aca="false">IF($F83="Activo",7,IF($F83="Cese",1,0))</f>
        <v>0</v>
      </c>
      <c r="R83" s="19" t="n">
        <f aca="false">G83*Q83</f>
        <v>0</v>
      </c>
      <c r="S83" s="19" t="n">
        <f aca="false">IF($F83="Activo",SUMIFS(I83:I89,$D83:$D89,"&lt;="&amp;Trabajadores!$N$12)+IF(PROY_BON="Sí",SUMIFS(J83:J89,$D83:$D89,"&lt;="&amp;Trabajadores!$N$12),0),IF($F83="Cese",I83+IF(PROY_BON="Sí",J83,0),0))</f>
        <v>0</v>
      </c>
      <c r="T83" s="19" t="n">
        <f aca="false">IF(OR($F83&lt;&gt;"Activo",Trabajadores!$I$12="No"),0,IF(I84=0,H83*(1+IF(PROY_BON="Sí",Trabajadores!$P$12,0))*Trabajadores!$R$12/6*(Trabajadores!$N$12&gt;=7),0)+IF(I89=0,H83*(1+IF(PROY_BON="Sí",Trabajadores!$P$12,0))*Trabajadores!$S$12/6*(Trabajadores!$N$12&gt;=12),0))</f>
        <v>0</v>
      </c>
      <c r="U83" s="19" t="n">
        <f aca="false">IF($F83="Activo",IF(Trabajadores!$J$12="Sí",L83*7,L83),IF($F83="Cese",L83,0))</f>
        <v>0</v>
      </c>
      <c r="V83" s="19" t="n">
        <f aca="false">IF(OR($F83="Activo",$F83="Cese"),M83,0)</f>
        <v>0</v>
      </c>
      <c r="W83" s="19" t="n">
        <f aca="false">IF(OR($F83="Activo",$F83="Cese"),SUM(P78:P82),0)</f>
        <v>0</v>
      </c>
      <c r="X83" s="36" t="n">
        <f aca="false">IF(OR($F83="Activo",$F83="Cese"),R83+S83+T83+U83+V83+W83,0)</f>
        <v>0</v>
      </c>
      <c r="Y83" s="19" t="n">
        <f aca="false">IF(OR($F83="Activo",$F83="Cese"),DED_FIJA,0)</f>
        <v>0</v>
      </c>
      <c r="Z83" s="36" t="n">
        <f aca="false">MAX(0,X83-Y83)</f>
        <v>0</v>
      </c>
      <c r="AA83" s="19" t="n">
        <f aca="false">IF(Z83=0,0,MAX(0,MIN(Z83,Parámetros!$G$19)-Parámetros!$F$19)*Parámetros!$E$19)</f>
        <v>0</v>
      </c>
      <c r="AB83" s="19" t="n">
        <f aca="false">IF(Z83=0,0,MAX(0,MIN(Z83,Parámetros!$G$20)-Parámetros!$F$20)*Parámetros!$E$20)</f>
        <v>0</v>
      </c>
      <c r="AC83" s="19" t="n">
        <f aca="false">IF(Z83=0,0,MAX(0,MIN(Z83,Parámetros!$G$21)-Parámetros!$F$21)*Parámetros!$E$21)</f>
        <v>0</v>
      </c>
      <c r="AD83" s="19" t="n">
        <f aca="false">IF(Z83=0,0,MAX(0,MIN(Z83,Parámetros!$G$22)-Parámetros!$F$22)*Parámetros!$E$22)</f>
        <v>0</v>
      </c>
      <c r="AE83" s="19" t="n">
        <f aca="false">IF(Z83=0,0,MAX(0,MIN(Z83,Parámetros!$G$23)-Parámetros!$F$23)*Parámetros!$E$23)</f>
        <v>0</v>
      </c>
      <c r="AF83" s="36" t="n">
        <f aca="false">SUM(AA83:AE83)</f>
        <v>0</v>
      </c>
      <c r="AG83" s="45" t="str">
        <f aca="false">IF(AM83&lt;=0,"-",INDEX(TR_TASA,MATCH(AM83,TR_DESDE,1)))</f>
        <v>-</v>
      </c>
      <c r="AH83" s="44" t="n">
        <f aca="false">IF($F83="Cese",1,IF($F83="Activo",INDEX(DIV_N,6),0))</f>
        <v>0</v>
      </c>
      <c r="AI83" s="44" t="n">
        <f aca="false">IF($F83="Cese",5,IF($F83="Activo",INDEX(DIV_HASTA,6),0))</f>
        <v>0</v>
      </c>
      <c r="AJ83" s="19" t="n">
        <f aca="false">IF(OR($F83="Activo",$F83="Cese"),SUMIFS(AV78:AV82,D78:D82,"&lt;="&amp;AI83),0)</f>
        <v>0</v>
      </c>
      <c r="AK83" s="19" t="n">
        <f aca="false">IF(OR($F83="Activo",$F83="Cese"),MAX(0,(AF83-AJ83)/AH83),0)</f>
        <v>0</v>
      </c>
      <c r="AL83" s="19" t="n">
        <f aca="false">IF(OR($F83="Activo",$F83="Cese"),K83+IF(PROY_BON="Sí",0,J83),0)</f>
        <v>0</v>
      </c>
      <c r="AM83" s="19" t="n">
        <f aca="false">IF(AL83&gt;0,MAX(0,X83+AL83-Y83),Z83)</f>
        <v>0</v>
      </c>
      <c r="AN83" s="19" t="n">
        <f aca="false">SUMPRODUCT((AM83&gt;TR_DESDE)*(AM83-TR_DESDE)*TR_INC)</f>
        <v>0</v>
      </c>
      <c r="AO83" s="19" t="n">
        <f aca="false">IF(AL83&gt;0,MAX(0,AN83-IF($F83="Cese",MAX(AF83,AJ83),AF83)),0)</f>
        <v>0</v>
      </c>
      <c r="AP83" s="46" t="n">
        <f aca="false">IF(OR($F83="Activo",$F83="Cese"),ROUND(AK83+AO83,2),0)</f>
        <v>0</v>
      </c>
      <c r="AQ83" s="19" t="n">
        <f aca="false">IF($F83="Cese",MAX(0,AJ83-AN83),0)</f>
        <v>0</v>
      </c>
      <c r="AR83" s="19" t="str">
        <f aca="false">IF($B83="","",IF(COUNTIFS(RP_COD,$B83,'Retenciones Planilla'!$H$6:$H$105,"&lt;&gt;")=0,"",SUMIFS('Retenciones Planilla'!$H$6:$H$105,RP_COD,$B83)))</f>
        <v/>
      </c>
      <c r="AS83" s="19" t="str">
        <f aca="false">IF(AR83="","",AR83-AP83)</f>
        <v/>
      </c>
      <c r="AT83" s="23" t="str">
        <f aca="false">IF($B83="","",IF(NOT(OR($F83="Activo",$F83="Cese")),IF(N(AR83)=0,"—","Revisar: sin vínculo"),IF(AR83="",IF(AP83=0,"No corresponde","Sin dato planilla"),IF(ABS(AS83)&lt;=TOL,"OK",IF(AS83&gt;0,"Retuvo de más","Retuvo de menos")))))</f>
        <v/>
      </c>
      <c r="AU83" s="19" t="n">
        <f aca="false">IF(AND(BASE_RET="Planilla (si existe)",AR83&lt;&gt;""),AR83,AP83)</f>
        <v>0</v>
      </c>
      <c r="AV83" s="19" t="n">
        <f aca="false">AU83+N83</f>
        <v>0</v>
      </c>
    </row>
    <row r="84" customFormat="false" ht="15" hidden="false" customHeight="false" outlineLevel="0" collapsed="false">
      <c r="A84" s="43" t="n">
        <v>7</v>
      </c>
      <c r="B84" s="35" t="str">
        <f aca="false">IF(Trabajadores!$B$12="","",Trabajadores!$B$12)</f>
        <v/>
      </c>
      <c r="C84" s="35" t="str">
        <f aca="false">IF($B84="","",Trabajadores!$D$12)</f>
        <v/>
      </c>
      <c r="D84" s="43" t="n">
        <v>7</v>
      </c>
      <c r="E84" s="23" t="s">
        <v>304</v>
      </c>
      <c r="F84" s="23" t="str">
        <f aca="false">IF($B84="","",IF(OR(7&lt;Trabajadores!$M$12,7&gt;Trabajadores!$N$12),"No vinculado",IF(AND(7=Trabajadores!$N$12,Trabajadores!$O$12="Sí"),"Cese","Activo")))</f>
        <v/>
      </c>
      <c r="G84" s="19" t="n">
        <f aca="false">IF($B84="",0,SUMIFS(Ingresos!$U$6:$U$1505,ING_COD,$B84,ING_CLASE,"ORD"))</f>
        <v>0</v>
      </c>
      <c r="H84" s="19" t="n">
        <f aca="false">IF($B84="",0,SUMIFS(Ingresos!$U$6:$U$1505,ING_COD,$B84,ING_CLASE,"ORD",ING_COMP,"Sí"))</f>
        <v>0</v>
      </c>
      <c r="I84" s="19" t="n">
        <f aca="false">IF($B84="",0,SUMIFS(Ingresos!$U$6:$U$1505,ING_COD,$B84,ING_CLASE,"GRA"))</f>
        <v>0</v>
      </c>
      <c r="J84" s="19" t="n">
        <f aca="false">IF($B84="",0,SUMIFS(Ingresos!$U$6:$U$1505,ING_COD,$B84,ING_CLASE,"BON"))</f>
        <v>0</v>
      </c>
      <c r="K84" s="19" t="n">
        <f aca="false">IF($B84="",0,SUMIFS(Ingresos!$U$6:$U$1505,ING_COD,$B84,ING_CLASE,"EXT"))</f>
        <v>0</v>
      </c>
      <c r="L84" s="19" t="n">
        <f aca="false">IF($B84="",0,SUMIFS(Ingresos!$U$6:$U$1505,ING_COD,$B84,ING_CLASE,"OTO"))</f>
        <v>0</v>
      </c>
      <c r="M84" s="19" t="n">
        <f aca="false">IF($B84="",0,SUMIFS(Ingresos!$U$6:$U$1505,ING_COD,$B84,ING_CLASE,"OTX"))</f>
        <v>0</v>
      </c>
      <c r="N84" s="19" t="n">
        <f aca="false">IF($B84="",0,SUMIFS(Ingresos!$U$6:$U$1505,ING_COD,$B84,ING_CLASE,"RETO"))</f>
        <v>0</v>
      </c>
      <c r="O84" s="19" t="n">
        <f aca="false">IF($B84="",0,SUMIFS(Ingresos!$U$6:$U$1505,ING_COD,$B84,ING_CLASE,"INA"))</f>
        <v>0</v>
      </c>
      <c r="P84" s="19" t="n">
        <f aca="false">G84+I84+J84+K84+L84+M84</f>
        <v>0</v>
      </c>
      <c r="Q84" s="44" t="n">
        <f aca="false">IF($F84="Activo",6,IF($F84="Cese",1,0))</f>
        <v>0</v>
      </c>
      <c r="R84" s="19" t="n">
        <f aca="false">G84*Q84</f>
        <v>0</v>
      </c>
      <c r="S84" s="19" t="n">
        <f aca="false">IF($F84="Activo",SUMIFS(I84:I89,$D84:$D89,"&lt;="&amp;Trabajadores!$N$12)+IF(PROY_BON="Sí",SUMIFS(J84:J89,$D84:$D89,"&lt;="&amp;Trabajadores!$N$12),0),IF($F84="Cese",I84+IF(PROY_BON="Sí",J84,0),0))</f>
        <v>0</v>
      </c>
      <c r="T84" s="19" t="n">
        <f aca="false">IF(OR($F84&lt;&gt;"Activo",Trabajadores!$I$12="No"),0,IF(I89=0,H84*(1+IF(PROY_BON="Sí",Trabajadores!$P$12,0))*Trabajadores!$S$12/6*(Trabajadores!$N$12&gt;=12),0))</f>
        <v>0</v>
      </c>
      <c r="U84" s="19" t="n">
        <f aca="false">IF($F84="Activo",IF(Trabajadores!$J$12="Sí",L84*6,L84),IF($F84="Cese",L84,0))</f>
        <v>0</v>
      </c>
      <c r="V84" s="19" t="n">
        <f aca="false">IF(OR($F84="Activo",$F84="Cese"),M84,0)</f>
        <v>0</v>
      </c>
      <c r="W84" s="19" t="n">
        <f aca="false">IF(OR($F84="Activo",$F84="Cese"),SUM(P78:P83),0)</f>
        <v>0</v>
      </c>
      <c r="X84" s="36" t="n">
        <f aca="false">IF(OR($F84="Activo",$F84="Cese"),R84+S84+T84+U84+V84+W84,0)</f>
        <v>0</v>
      </c>
      <c r="Y84" s="19" t="n">
        <f aca="false">IF(OR($F84="Activo",$F84="Cese"),DED_FIJA,0)</f>
        <v>0</v>
      </c>
      <c r="Z84" s="36" t="n">
        <f aca="false">MAX(0,X84-Y84)</f>
        <v>0</v>
      </c>
      <c r="AA84" s="19" t="n">
        <f aca="false">IF(Z84=0,0,MAX(0,MIN(Z84,Parámetros!$G$19)-Parámetros!$F$19)*Parámetros!$E$19)</f>
        <v>0</v>
      </c>
      <c r="AB84" s="19" t="n">
        <f aca="false">IF(Z84=0,0,MAX(0,MIN(Z84,Parámetros!$G$20)-Parámetros!$F$20)*Parámetros!$E$20)</f>
        <v>0</v>
      </c>
      <c r="AC84" s="19" t="n">
        <f aca="false">IF(Z84=0,0,MAX(0,MIN(Z84,Parámetros!$G$21)-Parámetros!$F$21)*Parámetros!$E$21)</f>
        <v>0</v>
      </c>
      <c r="AD84" s="19" t="n">
        <f aca="false">IF(Z84=0,0,MAX(0,MIN(Z84,Parámetros!$G$22)-Parámetros!$F$22)*Parámetros!$E$22)</f>
        <v>0</v>
      </c>
      <c r="AE84" s="19" t="n">
        <f aca="false">IF(Z84=0,0,MAX(0,MIN(Z84,Parámetros!$G$23)-Parámetros!$F$23)*Parámetros!$E$23)</f>
        <v>0</v>
      </c>
      <c r="AF84" s="36" t="n">
        <f aca="false">SUM(AA84:AE84)</f>
        <v>0</v>
      </c>
      <c r="AG84" s="45" t="str">
        <f aca="false">IF(AM84&lt;=0,"-",INDEX(TR_TASA,MATCH(AM84,TR_DESDE,1)))</f>
        <v>-</v>
      </c>
      <c r="AH84" s="44" t="n">
        <f aca="false">IF($F84="Cese",1,IF($F84="Activo",INDEX(DIV_N,7),0))</f>
        <v>0</v>
      </c>
      <c r="AI84" s="44" t="n">
        <f aca="false">IF($F84="Cese",6,IF($F84="Activo",INDEX(DIV_HASTA,7),0))</f>
        <v>0</v>
      </c>
      <c r="AJ84" s="19" t="n">
        <f aca="false">IF(OR($F84="Activo",$F84="Cese"),SUMIFS(AV78:AV83,D78:D83,"&lt;="&amp;AI84),0)</f>
        <v>0</v>
      </c>
      <c r="AK84" s="19" t="n">
        <f aca="false">IF(OR($F84="Activo",$F84="Cese"),MAX(0,(AF84-AJ84)/AH84),0)</f>
        <v>0</v>
      </c>
      <c r="AL84" s="19" t="n">
        <f aca="false">IF(OR($F84="Activo",$F84="Cese"),K84+IF(PROY_BON="Sí",0,J84),0)</f>
        <v>0</v>
      </c>
      <c r="AM84" s="19" t="n">
        <f aca="false">IF(AL84&gt;0,MAX(0,X84+AL84-Y84),Z84)</f>
        <v>0</v>
      </c>
      <c r="AN84" s="19" t="n">
        <f aca="false">SUMPRODUCT((AM84&gt;TR_DESDE)*(AM84-TR_DESDE)*TR_INC)</f>
        <v>0</v>
      </c>
      <c r="AO84" s="19" t="n">
        <f aca="false">IF(AL84&gt;0,MAX(0,AN84-IF($F84="Cese",MAX(AF84,AJ84),AF84)),0)</f>
        <v>0</v>
      </c>
      <c r="AP84" s="46" t="n">
        <f aca="false">IF(OR($F84="Activo",$F84="Cese"),ROUND(AK84+AO84,2),0)</f>
        <v>0</v>
      </c>
      <c r="AQ84" s="19" t="n">
        <f aca="false">IF($F84="Cese",MAX(0,AJ84-AN84),0)</f>
        <v>0</v>
      </c>
      <c r="AR84" s="19" t="str">
        <f aca="false">IF($B84="","",IF(COUNTIFS(RP_COD,$B84,'Retenciones Planilla'!$I$6:$I$105,"&lt;&gt;")=0,"",SUMIFS('Retenciones Planilla'!$I$6:$I$105,RP_COD,$B84)))</f>
        <v/>
      </c>
      <c r="AS84" s="19" t="str">
        <f aca="false">IF(AR84="","",AR84-AP84)</f>
        <v/>
      </c>
      <c r="AT84" s="23" t="str">
        <f aca="false">IF($B84="","",IF(NOT(OR($F84="Activo",$F84="Cese")),IF(N(AR84)=0,"—","Revisar: sin vínculo"),IF(AR84="",IF(AP84=0,"No corresponde","Sin dato planilla"),IF(ABS(AS84)&lt;=TOL,"OK",IF(AS84&gt;0,"Retuvo de más","Retuvo de menos")))))</f>
        <v/>
      </c>
      <c r="AU84" s="19" t="n">
        <f aca="false">IF(AND(BASE_RET="Planilla (si existe)",AR84&lt;&gt;""),AR84,AP84)</f>
        <v>0</v>
      </c>
      <c r="AV84" s="19" t="n">
        <f aca="false">AU84+N84</f>
        <v>0</v>
      </c>
    </row>
    <row r="85" customFormat="false" ht="15" hidden="false" customHeight="false" outlineLevel="0" collapsed="false">
      <c r="A85" s="43" t="n">
        <v>7</v>
      </c>
      <c r="B85" s="35" t="str">
        <f aca="false">IF(Trabajadores!$B$12="","",Trabajadores!$B$12)</f>
        <v/>
      </c>
      <c r="C85" s="35" t="str">
        <f aca="false">IF($B85="","",Trabajadores!$D$12)</f>
        <v/>
      </c>
      <c r="D85" s="43" t="n">
        <v>8</v>
      </c>
      <c r="E85" s="23" t="s">
        <v>305</v>
      </c>
      <c r="F85" s="23" t="str">
        <f aca="false">IF($B85="","",IF(OR(8&lt;Trabajadores!$M$12,8&gt;Trabajadores!$N$12),"No vinculado",IF(AND(8=Trabajadores!$N$12,Trabajadores!$O$12="Sí"),"Cese","Activo")))</f>
        <v/>
      </c>
      <c r="G85" s="19" t="n">
        <f aca="false">IF($B85="",0,SUMIFS(Ingresos!$V$6:$V$1505,ING_COD,$B85,ING_CLASE,"ORD"))</f>
        <v>0</v>
      </c>
      <c r="H85" s="19" t="n">
        <f aca="false">IF($B85="",0,SUMIFS(Ingresos!$V$6:$V$1505,ING_COD,$B85,ING_CLASE,"ORD",ING_COMP,"Sí"))</f>
        <v>0</v>
      </c>
      <c r="I85" s="19" t="n">
        <f aca="false">IF($B85="",0,SUMIFS(Ingresos!$V$6:$V$1505,ING_COD,$B85,ING_CLASE,"GRA"))</f>
        <v>0</v>
      </c>
      <c r="J85" s="19" t="n">
        <f aca="false">IF($B85="",0,SUMIFS(Ingresos!$V$6:$V$1505,ING_COD,$B85,ING_CLASE,"BON"))</f>
        <v>0</v>
      </c>
      <c r="K85" s="19" t="n">
        <f aca="false">IF($B85="",0,SUMIFS(Ingresos!$V$6:$V$1505,ING_COD,$B85,ING_CLASE,"EXT"))</f>
        <v>0</v>
      </c>
      <c r="L85" s="19" t="n">
        <f aca="false">IF($B85="",0,SUMIFS(Ingresos!$V$6:$V$1505,ING_COD,$B85,ING_CLASE,"OTO"))</f>
        <v>0</v>
      </c>
      <c r="M85" s="19" t="n">
        <f aca="false">IF($B85="",0,SUMIFS(Ingresos!$V$6:$V$1505,ING_COD,$B85,ING_CLASE,"OTX"))</f>
        <v>0</v>
      </c>
      <c r="N85" s="19" t="n">
        <f aca="false">IF($B85="",0,SUMIFS(Ingresos!$V$6:$V$1505,ING_COD,$B85,ING_CLASE,"RETO"))</f>
        <v>0</v>
      </c>
      <c r="O85" s="19" t="n">
        <f aca="false">IF($B85="",0,SUMIFS(Ingresos!$V$6:$V$1505,ING_COD,$B85,ING_CLASE,"INA"))</f>
        <v>0</v>
      </c>
      <c r="P85" s="19" t="n">
        <f aca="false">G85+I85+J85+K85+L85+M85</f>
        <v>0</v>
      </c>
      <c r="Q85" s="44" t="n">
        <f aca="false">IF($F85="Activo",5,IF($F85="Cese",1,0))</f>
        <v>0</v>
      </c>
      <c r="R85" s="19" t="n">
        <f aca="false">G85*Q85</f>
        <v>0</v>
      </c>
      <c r="S85" s="19" t="n">
        <f aca="false">IF($F85="Activo",SUMIFS(I85:I89,$D85:$D89,"&lt;="&amp;Trabajadores!$N$12)+IF(PROY_BON="Sí",SUMIFS(J85:J89,$D85:$D89,"&lt;="&amp;Trabajadores!$N$12),0),IF($F85="Cese",I85+IF(PROY_BON="Sí",J85,0),0))</f>
        <v>0</v>
      </c>
      <c r="T85" s="19" t="n">
        <f aca="false">IF(OR($F85&lt;&gt;"Activo",Trabajadores!$I$12="No"),0,IF(I89=0,H85*(1+IF(PROY_BON="Sí",Trabajadores!$P$12,0))*Trabajadores!$S$12/6*(Trabajadores!$N$12&gt;=12),0))</f>
        <v>0</v>
      </c>
      <c r="U85" s="19" t="n">
        <f aca="false">IF($F85="Activo",IF(Trabajadores!$J$12="Sí",L85*5,L85),IF($F85="Cese",L85,0))</f>
        <v>0</v>
      </c>
      <c r="V85" s="19" t="n">
        <f aca="false">IF(OR($F85="Activo",$F85="Cese"),M85,0)</f>
        <v>0</v>
      </c>
      <c r="W85" s="19" t="n">
        <f aca="false">IF(OR($F85="Activo",$F85="Cese"),SUM(P78:P84),0)</f>
        <v>0</v>
      </c>
      <c r="X85" s="36" t="n">
        <f aca="false">IF(OR($F85="Activo",$F85="Cese"),R85+S85+T85+U85+V85+W85,0)</f>
        <v>0</v>
      </c>
      <c r="Y85" s="19" t="n">
        <f aca="false">IF(OR($F85="Activo",$F85="Cese"),DED_FIJA,0)</f>
        <v>0</v>
      </c>
      <c r="Z85" s="36" t="n">
        <f aca="false">MAX(0,X85-Y85)</f>
        <v>0</v>
      </c>
      <c r="AA85" s="19" t="n">
        <f aca="false">IF(Z85=0,0,MAX(0,MIN(Z85,Parámetros!$G$19)-Parámetros!$F$19)*Parámetros!$E$19)</f>
        <v>0</v>
      </c>
      <c r="AB85" s="19" t="n">
        <f aca="false">IF(Z85=0,0,MAX(0,MIN(Z85,Parámetros!$G$20)-Parámetros!$F$20)*Parámetros!$E$20)</f>
        <v>0</v>
      </c>
      <c r="AC85" s="19" t="n">
        <f aca="false">IF(Z85=0,0,MAX(0,MIN(Z85,Parámetros!$G$21)-Parámetros!$F$21)*Parámetros!$E$21)</f>
        <v>0</v>
      </c>
      <c r="AD85" s="19" t="n">
        <f aca="false">IF(Z85=0,0,MAX(0,MIN(Z85,Parámetros!$G$22)-Parámetros!$F$22)*Parámetros!$E$22)</f>
        <v>0</v>
      </c>
      <c r="AE85" s="19" t="n">
        <f aca="false">IF(Z85=0,0,MAX(0,MIN(Z85,Parámetros!$G$23)-Parámetros!$F$23)*Parámetros!$E$23)</f>
        <v>0</v>
      </c>
      <c r="AF85" s="36" t="n">
        <f aca="false">SUM(AA85:AE85)</f>
        <v>0</v>
      </c>
      <c r="AG85" s="45" t="str">
        <f aca="false">IF(AM85&lt;=0,"-",INDEX(TR_TASA,MATCH(AM85,TR_DESDE,1)))</f>
        <v>-</v>
      </c>
      <c r="AH85" s="44" t="n">
        <f aca="false">IF($F85="Cese",1,IF($F85="Activo",INDEX(DIV_N,8),0))</f>
        <v>0</v>
      </c>
      <c r="AI85" s="44" t="n">
        <f aca="false">IF($F85="Cese",7,IF($F85="Activo",INDEX(DIV_HASTA,8),0))</f>
        <v>0</v>
      </c>
      <c r="AJ85" s="19" t="n">
        <f aca="false">IF(OR($F85="Activo",$F85="Cese"),SUMIFS(AV78:AV84,D78:D84,"&lt;="&amp;AI85),0)</f>
        <v>0</v>
      </c>
      <c r="AK85" s="19" t="n">
        <f aca="false">IF(OR($F85="Activo",$F85="Cese"),MAX(0,(AF85-AJ85)/AH85),0)</f>
        <v>0</v>
      </c>
      <c r="AL85" s="19" t="n">
        <f aca="false">IF(OR($F85="Activo",$F85="Cese"),K85+IF(PROY_BON="Sí",0,J85),0)</f>
        <v>0</v>
      </c>
      <c r="AM85" s="19" t="n">
        <f aca="false">IF(AL85&gt;0,MAX(0,X85+AL85-Y85),Z85)</f>
        <v>0</v>
      </c>
      <c r="AN85" s="19" t="n">
        <f aca="false">SUMPRODUCT((AM85&gt;TR_DESDE)*(AM85-TR_DESDE)*TR_INC)</f>
        <v>0</v>
      </c>
      <c r="AO85" s="19" t="n">
        <f aca="false">IF(AL85&gt;0,MAX(0,AN85-IF($F85="Cese",MAX(AF85,AJ85),AF85)),0)</f>
        <v>0</v>
      </c>
      <c r="AP85" s="46" t="n">
        <f aca="false">IF(OR($F85="Activo",$F85="Cese"),ROUND(AK85+AO85,2),0)</f>
        <v>0</v>
      </c>
      <c r="AQ85" s="19" t="n">
        <f aca="false">IF($F85="Cese",MAX(0,AJ85-AN85),0)</f>
        <v>0</v>
      </c>
      <c r="AR85" s="19" t="str">
        <f aca="false">IF($B85="","",IF(COUNTIFS(RP_COD,$B85,'Retenciones Planilla'!$J$6:$J$105,"&lt;&gt;")=0,"",SUMIFS('Retenciones Planilla'!$J$6:$J$105,RP_COD,$B85)))</f>
        <v/>
      </c>
      <c r="AS85" s="19" t="str">
        <f aca="false">IF(AR85="","",AR85-AP85)</f>
        <v/>
      </c>
      <c r="AT85" s="23" t="str">
        <f aca="false">IF($B85="","",IF(NOT(OR($F85="Activo",$F85="Cese")),IF(N(AR85)=0,"—","Revisar: sin vínculo"),IF(AR85="",IF(AP85=0,"No corresponde","Sin dato planilla"),IF(ABS(AS85)&lt;=TOL,"OK",IF(AS85&gt;0,"Retuvo de más","Retuvo de menos")))))</f>
        <v/>
      </c>
      <c r="AU85" s="19" t="n">
        <f aca="false">IF(AND(BASE_RET="Planilla (si existe)",AR85&lt;&gt;""),AR85,AP85)</f>
        <v>0</v>
      </c>
      <c r="AV85" s="19" t="n">
        <f aca="false">AU85+N85</f>
        <v>0</v>
      </c>
    </row>
    <row r="86" customFormat="false" ht="15" hidden="false" customHeight="false" outlineLevel="0" collapsed="false">
      <c r="A86" s="43" t="n">
        <v>7</v>
      </c>
      <c r="B86" s="35" t="str">
        <f aca="false">IF(Trabajadores!$B$12="","",Trabajadores!$B$12)</f>
        <v/>
      </c>
      <c r="C86" s="35" t="str">
        <f aca="false">IF($B86="","",Trabajadores!$D$12)</f>
        <v/>
      </c>
      <c r="D86" s="43" t="n">
        <v>9</v>
      </c>
      <c r="E86" s="23" t="s">
        <v>306</v>
      </c>
      <c r="F86" s="23" t="str">
        <f aca="false">IF($B86="","",IF(OR(9&lt;Trabajadores!$M$12,9&gt;Trabajadores!$N$12),"No vinculado",IF(AND(9=Trabajadores!$N$12,Trabajadores!$O$12="Sí"),"Cese","Activo")))</f>
        <v/>
      </c>
      <c r="G86" s="19" t="n">
        <f aca="false">IF($B86="",0,SUMIFS(Ingresos!$W$6:$W$1505,ING_COD,$B86,ING_CLASE,"ORD"))</f>
        <v>0</v>
      </c>
      <c r="H86" s="19" t="n">
        <f aca="false">IF($B86="",0,SUMIFS(Ingresos!$W$6:$W$1505,ING_COD,$B86,ING_CLASE,"ORD",ING_COMP,"Sí"))</f>
        <v>0</v>
      </c>
      <c r="I86" s="19" t="n">
        <f aca="false">IF($B86="",0,SUMIFS(Ingresos!$W$6:$W$1505,ING_COD,$B86,ING_CLASE,"GRA"))</f>
        <v>0</v>
      </c>
      <c r="J86" s="19" t="n">
        <f aca="false">IF($B86="",0,SUMIFS(Ingresos!$W$6:$W$1505,ING_COD,$B86,ING_CLASE,"BON"))</f>
        <v>0</v>
      </c>
      <c r="K86" s="19" t="n">
        <f aca="false">IF($B86="",0,SUMIFS(Ingresos!$W$6:$W$1505,ING_COD,$B86,ING_CLASE,"EXT"))</f>
        <v>0</v>
      </c>
      <c r="L86" s="19" t="n">
        <f aca="false">IF($B86="",0,SUMIFS(Ingresos!$W$6:$W$1505,ING_COD,$B86,ING_CLASE,"OTO"))</f>
        <v>0</v>
      </c>
      <c r="M86" s="19" t="n">
        <f aca="false">IF($B86="",0,SUMIFS(Ingresos!$W$6:$W$1505,ING_COD,$B86,ING_CLASE,"OTX"))</f>
        <v>0</v>
      </c>
      <c r="N86" s="19" t="n">
        <f aca="false">IF($B86="",0,SUMIFS(Ingresos!$W$6:$W$1505,ING_COD,$B86,ING_CLASE,"RETO"))</f>
        <v>0</v>
      </c>
      <c r="O86" s="19" t="n">
        <f aca="false">IF($B86="",0,SUMIFS(Ingresos!$W$6:$W$1505,ING_COD,$B86,ING_CLASE,"INA"))</f>
        <v>0</v>
      </c>
      <c r="P86" s="19" t="n">
        <f aca="false">G86+I86+J86+K86+L86+M86</f>
        <v>0</v>
      </c>
      <c r="Q86" s="44" t="n">
        <f aca="false">IF($F86="Activo",4,IF($F86="Cese",1,0))</f>
        <v>0</v>
      </c>
      <c r="R86" s="19" t="n">
        <f aca="false">G86*Q86</f>
        <v>0</v>
      </c>
      <c r="S86" s="19" t="n">
        <f aca="false">IF($F86="Activo",SUMIFS(I86:I89,$D86:$D89,"&lt;="&amp;Trabajadores!$N$12)+IF(PROY_BON="Sí",SUMIFS(J86:J89,$D86:$D89,"&lt;="&amp;Trabajadores!$N$12),0),IF($F86="Cese",I86+IF(PROY_BON="Sí",J86,0),0))</f>
        <v>0</v>
      </c>
      <c r="T86" s="19" t="n">
        <f aca="false">IF(OR($F86&lt;&gt;"Activo",Trabajadores!$I$12="No"),0,IF(I89=0,H86*(1+IF(PROY_BON="Sí",Trabajadores!$P$12,0))*Trabajadores!$S$12/6*(Trabajadores!$N$12&gt;=12),0))</f>
        <v>0</v>
      </c>
      <c r="U86" s="19" t="n">
        <f aca="false">IF($F86="Activo",IF(Trabajadores!$J$12="Sí",L86*4,L86),IF($F86="Cese",L86,0))</f>
        <v>0</v>
      </c>
      <c r="V86" s="19" t="n">
        <f aca="false">IF(OR($F86="Activo",$F86="Cese"),M86,0)</f>
        <v>0</v>
      </c>
      <c r="W86" s="19" t="n">
        <f aca="false">IF(OR($F86="Activo",$F86="Cese"),SUM(P78:P85),0)</f>
        <v>0</v>
      </c>
      <c r="X86" s="36" t="n">
        <f aca="false">IF(OR($F86="Activo",$F86="Cese"),R86+S86+T86+U86+V86+W86,0)</f>
        <v>0</v>
      </c>
      <c r="Y86" s="19" t="n">
        <f aca="false">IF(OR($F86="Activo",$F86="Cese"),DED_FIJA,0)</f>
        <v>0</v>
      </c>
      <c r="Z86" s="36" t="n">
        <f aca="false">MAX(0,X86-Y86)</f>
        <v>0</v>
      </c>
      <c r="AA86" s="19" t="n">
        <f aca="false">IF(Z86=0,0,MAX(0,MIN(Z86,Parámetros!$G$19)-Parámetros!$F$19)*Parámetros!$E$19)</f>
        <v>0</v>
      </c>
      <c r="AB86" s="19" t="n">
        <f aca="false">IF(Z86=0,0,MAX(0,MIN(Z86,Parámetros!$G$20)-Parámetros!$F$20)*Parámetros!$E$20)</f>
        <v>0</v>
      </c>
      <c r="AC86" s="19" t="n">
        <f aca="false">IF(Z86=0,0,MAX(0,MIN(Z86,Parámetros!$G$21)-Parámetros!$F$21)*Parámetros!$E$21)</f>
        <v>0</v>
      </c>
      <c r="AD86" s="19" t="n">
        <f aca="false">IF(Z86=0,0,MAX(0,MIN(Z86,Parámetros!$G$22)-Parámetros!$F$22)*Parámetros!$E$22)</f>
        <v>0</v>
      </c>
      <c r="AE86" s="19" t="n">
        <f aca="false">IF(Z86=0,0,MAX(0,MIN(Z86,Parámetros!$G$23)-Parámetros!$F$23)*Parámetros!$E$23)</f>
        <v>0</v>
      </c>
      <c r="AF86" s="36" t="n">
        <f aca="false">SUM(AA86:AE86)</f>
        <v>0</v>
      </c>
      <c r="AG86" s="45" t="str">
        <f aca="false">IF(AM86&lt;=0,"-",INDEX(TR_TASA,MATCH(AM86,TR_DESDE,1)))</f>
        <v>-</v>
      </c>
      <c r="AH86" s="44" t="n">
        <f aca="false">IF($F86="Cese",1,IF($F86="Activo",INDEX(DIV_N,9),0))</f>
        <v>0</v>
      </c>
      <c r="AI86" s="44" t="n">
        <f aca="false">IF($F86="Cese",8,IF($F86="Activo",INDEX(DIV_HASTA,9),0))</f>
        <v>0</v>
      </c>
      <c r="AJ86" s="19" t="n">
        <f aca="false">IF(OR($F86="Activo",$F86="Cese"),SUMIFS(AV78:AV85,D78:D85,"&lt;="&amp;AI86),0)</f>
        <v>0</v>
      </c>
      <c r="AK86" s="19" t="n">
        <f aca="false">IF(OR($F86="Activo",$F86="Cese"),MAX(0,(AF86-AJ86)/AH86),0)</f>
        <v>0</v>
      </c>
      <c r="AL86" s="19" t="n">
        <f aca="false">IF(OR($F86="Activo",$F86="Cese"),K86+IF(PROY_BON="Sí",0,J86),0)</f>
        <v>0</v>
      </c>
      <c r="AM86" s="19" t="n">
        <f aca="false">IF(AL86&gt;0,MAX(0,X86+AL86-Y86),Z86)</f>
        <v>0</v>
      </c>
      <c r="AN86" s="19" t="n">
        <f aca="false">SUMPRODUCT((AM86&gt;TR_DESDE)*(AM86-TR_DESDE)*TR_INC)</f>
        <v>0</v>
      </c>
      <c r="AO86" s="19" t="n">
        <f aca="false">IF(AL86&gt;0,MAX(0,AN86-IF($F86="Cese",MAX(AF86,AJ86),AF86)),0)</f>
        <v>0</v>
      </c>
      <c r="AP86" s="46" t="n">
        <f aca="false">IF(OR($F86="Activo",$F86="Cese"),ROUND(AK86+AO86,2),0)</f>
        <v>0</v>
      </c>
      <c r="AQ86" s="19" t="n">
        <f aca="false">IF($F86="Cese",MAX(0,AJ86-AN86),0)</f>
        <v>0</v>
      </c>
      <c r="AR86" s="19" t="str">
        <f aca="false">IF($B86="","",IF(COUNTIFS(RP_COD,$B86,'Retenciones Planilla'!$K$6:$K$105,"&lt;&gt;")=0,"",SUMIFS('Retenciones Planilla'!$K$6:$K$105,RP_COD,$B86)))</f>
        <v/>
      </c>
      <c r="AS86" s="19" t="str">
        <f aca="false">IF(AR86="","",AR86-AP86)</f>
        <v/>
      </c>
      <c r="AT86" s="23" t="str">
        <f aca="false">IF($B86="","",IF(NOT(OR($F86="Activo",$F86="Cese")),IF(N(AR86)=0,"—","Revisar: sin vínculo"),IF(AR86="",IF(AP86=0,"No corresponde","Sin dato planilla"),IF(ABS(AS86)&lt;=TOL,"OK",IF(AS86&gt;0,"Retuvo de más","Retuvo de menos")))))</f>
        <v/>
      </c>
      <c r="AU86" s="19" t="n">
        <f aca="false">IF(AND(BASE_RET="Planilla (si existe)",AR86&lt;&gt;""),AR86,AP86)</f>
        <v>0</v>
      </c>
      <c r="AV86" s="19" t="n">
        <f aca="false">AU86+N86</f>
        <v>0</v>
      </c>
    </row>
    <row r="87" customFormat="false" ht="15" hidden="false" customHeight="false" outlineLevel="0" collapsed="false">
      <c r="A87" s="43" t="n">
        <v>7</v>
      </c>
      <c r="B87" s="35" t="str">
        <f aca="false">IF(Trabajadores!$B$12="","",Trabajadores!$B$12)</f>
        <v/>
      </c>
      <c r="C87" s="35" t="str">
        <f aca="false">IF($B87="","",Trabajadores!$D$12)</f>
        <v/>
      </c>
      <c r="D87" s="43" t="n">
        <v>10</v>
      </c>
      <c r="E87" s="23" t="s">
        <v>307</v>
      </c>
      <c r="F87" s="23" t="str">
        <f aca="false">IF($B87="","",IF(OR(10&lt;Trabajadores!$M$12,10&gt;Trabajadores!$N$12),"No vinculado",IF(AND(10=Trabajadores!$N$12,Trabajadores!$O$12="Sí"),"Cese","Activo")))</f>
        <v/>
      </c>
      <c r="G87" s="19" t="n">
        <f aca="false">IF($B87="",0,SUMIFS(Ingresos!$X$6:$X$1505,ING_COD,$B87,ING_CLASE,"ORD"))</f>
        <v>0</v>
      </c>
      <c r="H87" s="19" t="n">
        <f aca="false">IF($B87="",0,SUMIFS(Ingresos!$X$6:$X$1505,ING_COD,$B87,ING_CLASE,"ORD",ING_COMP,"Sí"))</f>
        <v>0</v>
      </c>
      <c r="I87" s="19" t="n">
        <f aca="false">IF($B87="",0,SUMIFS(Ingresos!$X$6:$X$1505,ING_COD,$B87,ING_CLASE,"GRA"))</f>
        <v>0</v>
      </c>
      <c r="J87" s="19" t="n">
        <f aca="false">IF($B87="",0,SUMIFS(Ingresos!$X$6:$X$1505,ING_COD,$B87,ING_CLASE,"BON"))</f>
        <v>0</v>
      </c>
      <c r="K87" s="19" t="n">
        <f aca="false">IF($B87="",0,SUMIFS(Ingresos!$X$6:$X$1505,ING_COD,$B87,ING_CLASE,"EXT"))</f>
        <v>0</v>
      </c>
      <c r="L87" s="19" t="n">
        <f aca="false">IF($B87="",0,SUMIFS(Ingresos!$X$6:$X$1505,ING_COD,$B87,ING_CLASE,"OTO"))</f>
        <v>0</v>
      </c>
      <c r="M87" s="19" t="n">
        <f aca="false">IF($B87="",0,SUMIFS(Ingresos!$X$6:$X$1505,ING_COD,$B87,ING_CLASE,"OTX"))</f>
        <v>0</v>
      </c>
      <c r="N87" s="19" t="n">
        <f aca="false">IF($B87="",0,SUMIFS(Ingresos!$X$6:$X$1505,ING_COD,$B87,ING_CLASE,"RETO"))</f>
        <v>0</v>
      </c>
      <c r="O87" s="19" t="n">
        <f aca="false">IF($B87="",0,SUMIFS(Ingresos!$X$6:$X$1505,ING_COD,$B87,ING_CLASE,"INA"))</f>
        <v>0</v>
      </c>
      <c r="P87" s="19" t="n">
        <f aca="false">G87+I87+J87+K87+L87+M87</f>
        <v>0</v>
      </c>
      <c r="Q87" s="44" t="n">
        <f aca="false">IF($F87="Activo",3,IF($F87="Cese",1,0))</f>
        <v>0</v>
      </c>
      <c r="R87" s="19" t="n">
        <f aca="false">G87*Q87</f>
        <v>0</v>
      </c>
      <c r="S87" s="19" t="n">
        <f aca="false">IF($F87="Activo",SUMIFS(I87:I89,$D87:$D89,"&lt;="&amp;Trabajadores!$N$12)+IF(PROY_BON="Sí",SUMIFS(J87:J89,$D87:$D89,"&lt;="&amp;Trabajadores!$N$12),0),IF($F87="Cese",I87+IF(PROY_BON="Sí",J87,0),0))</f>
        <v>0</v>
      </c>
      <c r="T87" s="19" t="n">
        <f aca="false">IF(OR($F87&lt;&gt;"Activo",Trabajadores!$I$12="No"),0,IF(I89=0,H87*(1+IF(PROY_BON="Sí",Trabajadores!$P$12,0))*Trabajadores!$S$12/6*(Trabajadores!$N$12&gt;=12),0))</f>
        <v>0</v>
      </c>
      <c r="U87" s="19" t="n">
        <f aca="false">IF($F87="Activo",IF(Trabajadores!$J$12="Sí",L87*3,L87),IF($F87="Cese",L87,0))</f>
        <v>0</v>
      </c>
      <c r="V87" s="19" t="n">
        <f aca="false">IF(OR($F87="Activo",$F87="Cese"),M87,0)</f>
        <v>0</v>
      </c>
      <c r="W87" s="19" t="n">
        <f aca="false">IF(OR($F87="Activo",$F87="Cese"),SUM(P78:P86),0)</f>
        <v>0</v>
      </c>
      <c r="X87" s="36" t="n">
        <f aca="false">IF(OR($F87="Activo",$F87="Cese"),R87+S87+T87+U87+V87+W87,0)</f>
        <v>0</v>
      </c>
      <c r="Y87" s="19" t="n">
        <f aca="false">IF(OR($F87="Activo",$F87="Cese"),DED_FIJA,0)</f>
        <v>0</v>
      </c>
      <c r="Z87" s="36" t="n">
        <f aca="false">MAX(0,X87-Y87)</f>
        <v>0</v>
      </c>
      <c r="AA87" s="19" t="n">
        <f aca="false">IF(Z87=0,0,MAX(0,MIN(Z87,Parámetros!$G$19)-Parámetros!$F$19)*Parámetros!$E$19)</f>
        <v>0</v>
      </c>
      <c r="AB87" s="19" t="n">
        <f aca="false">IF(Z87=0,0,MAX(0,MIN(Z87,Parámetros!$G$20)-Parámetros!$F$20)*Parámetros!$E$20)</f>
        <v>0</v>
      </c>
      <c r="AC87" s="19" t="n">
        <f aca="false">IF(Z87=0,0,MAX(0,MIN(Z87,Parámetros!$G$21)-Parámetros!$F$21)*Parámetros!$E$21)</f>
        <v>0</v>
      </c>
      <c r="AD87" s="19" t="n">
        <f aca="false">IF(Z87=0,0,MAX(0,MIN(Z87,Parámetros!$G$22)-Parámetros!$F$22)*Parámetros!$E$22)</f>
        <v>0</v>
      </c>
      <c r="AE87" s="19" t="n">
        <f aca="false">IF(Z87=0,0,MAX(0,MIN(Z87,Parámetros!$G$23)-Parámetros!$F$23)*Parámetros!$E$23)</f>
        <v>0</v>
      </c>
      <c r="AF87" s="36" t="n">
        <f aca="false">SUM(AA87:AE87)</f>
        <v>0</v>
      </c>
      <c r="AG87" s="45" t="str">
        <f aca="false">IF(AM87&lt;=0,"-",INDEX(TR_TASA,MATCH(AM87,TR_DESDE,1)))</f>
        <v>-</v>
      </c>
      <c r="AH87" s="44" t="n">
        <f aca="false">IF($F87="Cese",1,IF($F87="Activo",INDEX(DIV_N,10),0))</f>
        <v>0</v>
      </c>
      <c r="AI87" s="44" t="n">
        <f aca="false">IF($F87="Cese",9,IF($F87="Activo",INDEX(DIV_HASTA,10),0))</f>
        <v>0</v>
      </c>
      <c r="AJ87" s="19" t="n">
        <f aca="false">IF(OR($F87="Activo",$F87="Cese"),SUMIFS(AV78:AV86,D78:D86,"&lt;="&amp;AI87),0)</f>
        <v>0</v>
      </c>
      <c r="AK87" s="19" t="n">
        <f aca="false">IF(OR($F87="Activo",$F87="Cese"),MAX(0,(AF87-AJ87)/AH87),0)</f>
        <v>0</v>
      </c>
      <c r="AL87" s="19" t="n">
        <f aca="false">IF(OR($F87="Activo",$F87="Cese"),K87+IF(PROY_BON="Sí",0,J87),0)</f>
        <v>0</v>
      </c>
      <c r="AM87" s="19" t="n">
        <f aca="false">IF(AL87&gt;0,MAX(0,X87+AL87-Y87),Z87)</f>
        <v>0</v>
      </c>
      <c r="AN87" s="19" t="n">
        <f aca="false">SUMPRODUCT((AM87&gt;TR_DESDE)*(AM87-TR_DESDE)*TR_INC)</f>
        <v>0</v>
      </c>
      <c r="AO87" s="19" t="n">
        <f aca="false">IF(AL87&gt;0,MAX(0,AN87-IF($F87="Cese",MAX(AF87,AJ87),AF87)),0)</f>
        <v>0</v>
      </c>
      <c r="AP87" s="46" t="n">
        <f aca="false">IF(OR($F87="Activo",$F87="Cese"),ROUND(AK87+AO87,2),0)</f>
        <v>0</v>
      </c>
      <c r="AQ87" s="19" t="n">
        <f aca="false">IF($F87="Cese",MAX(0,AJ87-AN87),0)</f>
        <v>0</v>
      </c>
      <c r="AR87" s="19" t="str">
        <f aca="false">IF($B87="","",IF(COUNTIFS(RP_COD,$B87,'Retenciones Planilla'!$L$6:$L$105,"&lt;&gt;")=0,"",SUMIFS('Retenciones Planilla'!$L$6:$L$105,RP_COD,$B87)))</f>
        <v/>
      </c>
      <c r="AS87" s="19" t="str">
        <f aca="false">IF(AR87="","",AR87-AP87)</f>
        <v/>
      </c>
      <c r="AT87" s="23" t="str">
        <f aca="false">IF($B87="","",IF(NOT(OR($F87="Activo",$F87="Cese")),IF(N(AR87)=0,"—","Revisar: sin vínculo"),IF(AR87="",IF(AP87=0,"No corresponde","Sin dato planilla"),IF(ABS(AS87)&lt;=TOL,"OK",IF(AS87&gt;0,"Retuvo de más","Retuvo de menos")))))</f>
        <v/>
      </c>
      <c r="AU87" s="19" t="n">
        <f aca="false">IF(AND(BASE_RET="Planilla (si existe)",AR87&lt;&gt;""),AR87,AP87)</f>
        <v>0</v>
      </c>
      <c r="AV87" s="19" t="n">
        <f aca="false">AU87+N87</f>
        <v>0</v>
      </c>
    </row>
    <row r="88" customFormat="false" ht="15" hidden="false" customHeight="false" outlineLevel="0" collapsed="false">
      <c r="A88" s="43" t="n">
        <v>7</v>
      </c>
      <c r="B88" s="35" t="str">
        <f aca="false">IF(Trabajadores!$B$12="","",Trabajadores!$B$12)</f>
        <v/>
      </c>
      <c r="C88" s="35" t="str">
        <f aca="false">IF($B88="","",Trabajadores!$D$12)</f>
        <v/>
      </c>
      <c r="D88" s="43" t="n">
        <v>11</v>
      </c>
      <c r="E88" s="23" t="s">
        <v>308</v>
      </c>
      <c r="F88" s="23" t="str">
        <f aca="false">IF($B88="","",IF(OR(11&lt;Trabajadores!$M$12,11&gt;Trabajadores!$N$12),"No vinculado",IF(AND(11=Trabajadores!$N$12,Trabajadores!$O$12="Sí"),"Cese","Activo")))</f>
        <v/>
      </c>
      <c r="G88" s="19" t="n">
        <f aca="false">IF($B88="",0,SUMIFS(Ingresos!$Y$6:$Y$1505,ING_COD,$B88,ING_CLASE,"ORD"))</f>
        <v>0</v>
      </c>
      <c r="H88" s="19" t="n">
        <f aca="false">IF($B88="",0,SUMIFS(Ingresos!$Y$6:$Y$1505,ING_COD,$B88,ING_CLASE,"ORD",ING_COMP,"Sí"))</f>
        <v>0</v>
      </c>
      <c r="I88" s="19" t="n">
        <f aca="false">IF($B88="",0,SUMIFS(Ingresos!$Y$6:$Y$1505,ING_COD,$B88,ING_CLASE,"GRA"))</f>
        <v>0</v>
      </c>
      <c r="J88" s="19" t="n">
        <f aca="false">IF($B88="",0,SUMIFS(Ingresos!$Y$6:$Y$1505,ING_COD,$B88,ING_CLASE,"BON"))</f>
        <v>0</v>
      </c>
      <c r="K88" s="19" t="n">
        <f aca="false">IF($B88="",0,SUMIFS(Ingresos!$Y$6:$Y$1505,ING_COD,$B88,ING_CLASE,"EXT"))</f>
        <v>0</v>
      </c>
      <c r="L88" s="19" t="n">
        <f aca="false">IF($B88="",0,SUMIFS(Ingresos!$Y$6:$Y$1505,ING_COD,$B88,ING_CLASE,"OTO"))</f>
        <v>0</v>
      </c>
      <c r="M88" s="19" t="n">
        <f aca="false">IF($B88="",0,SUMIFS(Ingresos!$Y$6:$Y$1505,ING_COD,$B88,ING_CLASE,"OTX"))</f>
        <v>0</v>
      </c>
      <c r="N88" s="19" t="n">
        <f aca="false">IF($B88="",0,SUMIFS(Ingresos!$Y$6:$Y$1505,ING_COD,$B88,ING_CLASE,"RETO"))</f>
        <v>0</v>
      </c>
      <c r="O88" s="19" t="n">
        <f aca="false">IF($B88="",0,SUMIFS(Ingresos!$Y$6:$Y$1505,ING_COD,$B88,ING_CLASE,"INA"))</f>
        <v>0</v>
      </c>
      <c r="P88" s="19" t="n">
        <f aca="false">G88+I88+J88+K88+L88+M88</f>
        <v>0</v>
      </c>
      <c r="Q88" s="44" t="n">
        <f aca="false">IF($F88="Activo",2,IF($F88="Cese",1,0))</f>
        <v>0</v>
      </c>
      <c r="R88" s="19" t="n">
        <f aca="false">G88*Q88</f>
        <v>0</v>
      </c>
      <c r="S88" s="19" t="n">
        <f aca="false">IF($F88="Activo",SUMIFS(I88:I89,$D88:$D89,"&lt;="&amp;Trabajadores!$N$12)+IF(PROY_BON="Sí",SUMIFS(J88:J89,$D88:$D89,"&lt;="&amp;Trabajadores!$N$12),0),IF($F88="Cese",I88+IF(PROY_BON="Sí",J88,0),0))</f>
        <v>0</v>
      </c>
      <c r="T88" s="19" t="n">
        <f aca="false">IF(OR($F88&lt;&gt;"Activo",Trabajadores!$I$12="No"),0,IF(I89=0,H88*(1+IF(PROY_BON="Sí",Trabajadores!$P$12,0))*Trabajadores!$S$12/6*(Trabajadores!$N$12&gt;=12),0))</f>
        <v>0</v>
      </c>
      <c r="U88" s="19" t="n">
        <f aca="false">IF($F88="Activo",IF(Trabajadores!$J$12="Sí",L88*2,L88),IF($F88="Cese",L88,0))</f>
        <v>0</v>
      </c>
      <c r="V88" s="19" t="n">
        <f aca="false">IF(OR($F88="Activo",$F88="Cese"),M88,0)</f>
        <v>0</v>
      </c>
      <c r="W88" s="19" t="n">
        <f aca="false">IF(OR($F88="Activo",$F88="Cese"),SUM(P78:P87),0)</f>
        <v>0</v>
      </c>
      <c r="X88" s="36" t="n">
        <f aca="false">IF(OR($F88="Activo",$F88="Cese"),R88+S88+T88+U88+V88+W88,0)</f>
        <v>0</v>
      </c>
      <c r="Y88" s="19" t="n">
        <f aca="false">IF(OR($F88="Activo",$F88="Cese"),DED_FIJA,0)</f>
        <v>0</v>
      </c>
      <c r="Z88" s="36" t="n">
        <f aca="false">MAX(0,X88-Y88)</f>
        <v>0</v>
      </c>
      <c r="AA88" s="19" t="n">
        <f aca="false">IF(Z88=0,0,MAX(0,MIN(Z88,Parámetros!$G$19)-Parámetros!$F$19)*Parámetros!$E$19)</f>
        <v>0</v>
      </c>
      <c r="AB88" s="19" t="n">
        <f aca="false">IF(Z88=0,0,MAX(0,MIN(Z88,Parámetros!$G$20)-Parámetros!$F$20)*Parámetros!$E$20)</f>
        <v>0</v>
      </c>
      <c r="AC88" s="19" t="n">
        <f aca="false">IF(Z88=0,0,MAX(0,MIN(Z88,Parámetros!$G$21)-Parámetros!$F$21)*Parámetros!$E$21)</f>
        <v>0</v>
      </c>
      <c r="AD88" s="19" t="n">
        <f aca="false">IF(Z88=0,0,MAX(0,MIN(Z88,Parámetros!$G$22)-Parámetros!$F$22)*Parámetros!$E$22)</f>
        <v>0</v>
      </c>
      <c r="AE88" s="19" t="n">
        <f aca="false">IF(Z88=0,0,MAX(0,MIN(Z88,Parámetros!$G$23)-Parámetros!$F$23)*Parámetros!$E$23)</f>
        <v>0</v>
      </c>
      <c r="AF88" s="36" t="n">
        <f aca="false">SUM(AA88:AE88)</f>
        <v>0</v>
      </c>
      <c r="AG88" s="45" t="str">
        <f aca="false">IF(AM88&lt;=0,"-",INDEX(TR_TASA,MATCH(AM88,TR_DESDE,1)))</f>
        <v>-</v>
      </c>
      <c r="AH88" s="44" t="n">
        <f aca="false">IF($F88="Cese",1,IF($F88="Activo",INDEX(DIV_N,11),0))</f>
        <v>0</v>
      </c>
      <c r="AI88" s="44" t="n">
        <f aca="false">IF($F88="Cese",10,IF($F88="Activo",INDEX(DIV_HASTA,11),0))</f>
        <v>0</v>
      </c>
      <c r="AJ88" s="19" t="n">
        <f aca="false">IF(OR($F88="Activo",$F88="Cese"),SUMIFS(AV78:AV87,D78:D87,"&lt;="&amp;AI88),0)</f>
        <v>0</v>
      </c>
      <c r="AK88" s="19" t="n">
        <f aca="false">IF(OR($F88="Activo",$F88="Cese"),MAX(0,(AF88-AJ88)/AH88),0)</f>
        <v>0</v>
      </c>
      <c r="AL88" s="19" t="n">
        <f aca="false">IF(OR($F88="Activo",$F88="Cese"),K88+IF(PROY_BON="Sí",0,J88),0)</f>
        <v>0</v>
      </c>
      <c r="AM88" s="19" t="n">
        <f aca="false">IF(AL88&gt;0,MAX(0,X88+AL88-Y88),Z88)</f>
        <v>0</v>
      </c>
      <c r="AN88" s="19" t="n">
        <f aca="false">SUMPRODUCT((AM88&gt;TR_DESDE)*(AM88-TR_DESDE)*TR_INC)</f>
        <v>0</v>
      </c>
      <c r="AO88" s="19" t="n">
        <f aca="false">IF(AL88&gt;0,MAX(0,AN88-IF($F88="Cese",MAX(AF88,AJ88),AF88)),0)</f>
        <v>0</v>
      </c>
      <c r="AP88" s="46" t="n">
        <f aca="false">IF(OR($F88="Activo",$F88="Cese"),ROUND(AK88+AO88,2),0)</f>
        <v>0</v>
      </c>
      <c r="AQ88" s="19" t="n">
        <f aca="false">IF($F88="Cese",MAX(0,AJ88-AN88),0)</f>
        <v>0</v>
      </c>
      <c r="AR88" s="19" t="str">
        <f aca="false">IF($B88="","",IF(COUNTIFS(RP_COD,$B88,'Retenciones Planilla'!$M$6:$M$105,"&lt;&gt;")=0,"",SUMIFS('Retenciones Planilla'!$M$6:$M$105,RP_COD,$B88)))</f>
        <v/>
      </c>
      <c r="AS88" s="19" t="str">
        <f aca="false">IF(AR88="","",AR88-AP88)</f>
        <v/>
      </c>
      <c r="AT88" s="23" t="str">
        <f aca="false">IF($B88="","",IF(NOT(OR($F88="Activo",$F88="Cese")),IF(N(AR88)=0,"—","Revisar: sin vínculo"),IF(AR88="",IF(AP88=0,"No corresponde","Sin dato planilla"),IF(ABS(AS88)&lt;=TOL,"OK",IF(AS88&gt;0,"Retuvo de más","Retuvo de menos")))))</f>
        <v/>
      </c>
      <c r="AU88" s="19" t="n">
        <f aca="false">IF(AND(BASE_RET="Planilla (si existe)",AR88&lt;&gt;""),AR88,AP88)</f>
        <v>0</v>
      </c>
      <c r="AV88" s="19" t="n">
        <f aca="false">AU88+N88</f>
        <v>0</v>
      </c>
    </row>
    <row r="89" customFormat="false" ht="15" hidden="false" customHeight="false" outlineLevel="0" collapsed="false">
      <c r="A89" s="43" t="n">
        <v>7</v>
      </c>
      <c r="B89" s="35" t="str">
        <f aca="false">IF(Trabajadores!$B$12="","",Trabajadores!$B$12)</f>
        <v/>
      </c>
      <c r="C89" s="35" t="str">
        <f aca="false">IF($B89="","",Trabajadores!$D$12)</f>
        <v/>
      </c>
      <c r="D89" s="43" t="n">
        <v>12</v>
      </c>
      <c r="E89" s="23" t="s">
        <v>309</v>
      </c>
      <c r="F89" s="23" t="str">
        <f aca="false">IF($B89="","",IF(OR(12&lt;Trabajadores!$M$12,12&gt;Trabajadores!$N$12),"No vinculado",IF(AND(12=Trabajadores!$N$12,Trabajadores!$O$12="Sí"),"Cese","Activo")))</f>
        <v/>
      </c>
      <c r="G89" s="19" t="n">
        <f aca="false">IF($B89="",0,SUMIFS(Ingresos!$Z$6:$Z$1505,ING_COD,$B89,ING_CLASE,"ORD"))</f>
        <v>0</v>
      </c>
      <c r="H89" s="19" t="n">
        <f aca="false">IF($B89="",0,SUMIFS(Ingresos!$Z$6:$Z$1505,ING_COD,$B89,ING_CLASE,"ORD",ING_COMP,"Sí"))</f>
        <v>0</v>
      </c>
      <c r="I89" s="19" t="n">
        <f aca="false">IF($B89="",0,SUMIFS(Ingresos!$Z$6:$Z$1505,ING_COD,$B89,ING_CLASE,"GRA"))</f>
        <v>0</v>
      </c>
      <c r="J89" s="19" t="n">
        <f aca="false">IF($B89="",0,SUMIFS(Ingresos!$Z$6:$Z$1505,ING_COD,$B89,ING_CLASE,"BON"))</f>
        <v>0</v>
      </c>
      <c r="K89" s="19" t="n">
        <f aca="false">IF($B89="",0,SUMIFS(Ingresos!$Z$6:$Z$1505,ING_COD,$B89,ING_CLASE,"EXT"))</f>
        <v>0</v>
      </c>
      <c r="L89" s="19" t="n">
        <f aca="false">IF($B89="",0,SUMIFS(Ingresos!$Z$6:$Z$1505,ING_COD,$B89,ING_CLASE,"OTO"))</f>
        <v>0</v>
      </c>
      <c r="M89" s="19" t="n">
        <f aca="false">IF($B89="",0,SUMIFS(Ingresos!$Z$6:$Z$1505,ING_COD,$B89,ING_CLASE,"OTX"))</f>
        <v>0</v>
      </c>
      <c r="N89" s="19" t="n">
        <f aca="false">IF($B89="",0,SUMIFS(Ingresos!$Z$6:$Z$1505,ING_COD,$B89,ING_CLASE,"RETO"))</f>
        <v>0</v>
      </c>
      <c r="O89" s="19" t="n">
        <f aca="false">IF($B89="",0,SUMIFS(Ingresos!$Z$6:$Z$1505,ING_COD,$B89,ING_CLASE,"INA"))</f>
        <v>0</v>
      </c>
      <c r="P89" s="19" t="n">
        <f aca="false">G89+I89+J89+K89+L89+M89</f>
        <v>0</v>
      </c>
      <c r="Q89" s="44" t="n">
        <f aca="false">IF($F89="Activo",1,IF($F89="Cese",1,0))</f>
        <v>0</v>
      </c>
      <c r="R89" s="19" t="n">
        <f aca="false">G89*Q89</f>
        <v>0</v>
      </c>
      <c r="S89" s="19" t="n">
        <f aca="false">IF($F89="Activo",SUMIFS(I89:I89,$D89:$D89,"&lt;="&amp;Trabajadores!$N$12)+IF(PROY_BON="Sí",SUMIFS(J89:J89,$D89:$D89,"&lt;="&amp;Trabajadores!$N$12),0),IF($F89="Cese",I89+IF(PROY_BON="Sí",J89,0),0))</f>
        <v>0</v>
      </c>
      <c r="T89" s="19" t="n">
        <f aca="false">0</f>
        <v>0</v>
      </c>
      <c r="U89" s="19" t="n">
        <f aca="false">IF($F89="Activo",IF(Trabajadores!$J$12="Sí",L89*1,L89),IF($F89="Cese",L89,0))</f>
        <v>0</v>
      </c>
      <c r="V89" s="19" t="n">
        <f aca="false">IF(OR($F89="Activo",$F89="Cese"),M89,0)</f>
        <v>0</v>
      </c>
      <c r="W89" s="19" t="n">
        <f aca="false">IF(OR($F89="Activo",$F89="Cese"),SUM(P78:P88),0)</f>
        <v>0</v>
      </c>
      <c r="X89" s="36" t="n">
        <f aca="false">IF(OR($F89="Activo",$F89="Cese"),R89+S89+T89+U89+V89+W89,0)</f>
        <v>0</v>
      </c>
      <c r="Y89" s="19" t="n">
        <f aca="false">IF(OR($F89="Activo",$F89="Cese"),DED_FIJA,0)</f>
        <v>0</v>
      </c>
      <c r="Z89" s="36" t="n">
        <f aca="false">MAX(0,X89-Y89)</f>
        <v>0</v>
      </c>
      <c r="AA89" s="19" t="n">
        <f aca="false">IF(Z89=0,0,MAX(0,MIN(Z89,Parámetros!$G$19)-Parámetros!$F$19)*Parámetros!$E$19)</f>
        <v>0</v>
      </c>
      <c r="AB89" s="19" t="n">
        <f aca="false">IF(Z89=0,0,MAX(0,MIN(Z89,Parámetros!$G$20)-Parámetros!$F$20)*Parámetros!$E$20)</f>
        <v>0</v>
      </c>
      <c r="AC89" s="19" t="n">
        <f aca="false">IF(Z89=0,0,MAX(0,MIN(Z89,Parámetros!$G$21)-Parámetros!$F$21)*Parámetros!$E$21)</f>
        <v>0</v>
      </c>
      <c r="AD89" s="19" t="n">
        <f aca="false">IF(Z89=0,0,MAX(0,MIN(Z89,Parámetros!$G$22)-Parámetros!$F$22)*Parámetros!$E$22)</f>
        <v>0</v>
      </c>
      <c r="AE89" s="19" t="n">
        <f aca="false">IF(Z89=0,0,MAX(0,MIN(Z89,Parámetros!$G$23)-Parámetros!$F$23)*Parámetros!$E$23)</f>
        <v>0</v>
      </c>
      <c r="AF89" s="36" t="n">
        <f aca="false">SUM(AA89:AE89)</f>
        <v>0</v>
      </c>
      <c r="AG89" s="45" t="str">
        <f aca="false">IF(AM89&lt;=0,"-",INDEX(TR_TASA,MATCH(AM89,TR_DESDE,1)))</f>
        <v>-</v>
      </c>
      <c r="AH89" s="44" t="n">
        <f aca="false">IF($F89="Cese",1,IF($F89="Activo",INDEX(DIV_N,12),0))</f>
        <v>0</v>
      </c>
      <c r="AI89" s="44" t="n">
        <f aca="false">IF($F89="Cese",11,IF($F89="Activo",INDEX(DIV_HASTA,12),0))</f>
        <v>0</v>
      </c>
      <c r="AJ89" s="19" t="n">
        <f aca="false">IF(OR($F89="Activo",$F89="Cese"),SUMIFS(AV78:AV88,D78:D88,"&lt;="&amp;AI89),0)</f>
        <v>0</v>
      </c>
      <c r="AK89" s="19" t="n">
        <f aca="false">IF(OR($F89="Activo",$F89="Cese"),MAX(0,(AF89-AJ89)/AH89),0)</f>
        <v>0</v>
      </c>
      <c r="AL89" s="19" t="n">
        <f aca="false">IF(OR($F89="Activo",$F89="Cese"),K89+IF(PROY_BON="Sí",0,J89),0)</f>
        <v>0</v>
      </c>
      <c r="AM89" s="19" t="n">
        <f aca="false">IF(AL89&gt;0,MAX(0,X89+AL89-Y89),Z89)</f>
        <v>0</v>
      </c>
      <c r="AN89" s="19" t="n">
        <f aca="false">SUMPRODUCT((AM89&gt;TR_DESDE)*(AM89-TR_DESDE)*TR_INC)</f>
        <v>0</v>
      </c>
      <c r="AO89" s="19" t="n">
        <f aca="false">IF(AL89&gt;0,MAX(0,AN89-IF(TRUE(),MAX(AF89,AJ89),AF89)),0)</f>
        <v>0</v>
      </c>
      <c r="AP89" s="46" t="n">
        <f aca="false">IF(OR($F89="Activo",$F89="Cese"),ROUND(AK89+AO89,2),0)</f>
        <v>0</v>
      </c>
      <c r="AQ89" s="19" t="n">
        <f aca="false">IF(OR($F89="Activo",$F89="Cese"),MAX(0,AJ89-AN89),0)</f>
        <v>0</v>
      </c>
      <c r="AR89" s="19" t="str">
        <f aca="false">IF($B89="","",IF(COUNTIFS(RP_COD,$B89,'Retenciones Planilla'!$N$6:$N$105,"&lt;&gt;")=0,"",SUMIFS('Retenciones Planilla'!$N$6:$N$105,RP_COD,$B89)))</f>
        <v/>
      </c>
      <c r="AS89" s="19" t="str">
        <f aca="false">IF(AR89="","",AR89-AP89)</f>
        <v/>
      </c>
      <c r="AT89" s="23" t="str">
        <f aca="false">IF($B89="","",IF(NOT(OR($F89="Activo",$F89="Cese")),IF(N(AR89)=0,"—","Revisar: sin vínculo"),IF(AR89="",IF(AP89=0,"No corresponde","Sin dato planilla"),IF(ABS(AS89)&lt;=TOL,"OK",IF(AS89&gt;0,"Retuvo de más","Retuvo de menos")))))</f>
        <v/>
      </c>
      <c r="AU89" s="19" t="n">
        <f aca="false">IF(AND(BASE_RET="Planilla (si existe)",AR89&lt;&gt;""),AR89,AP89)</f>
        <v>0</v>
      </c>
      <c r="AV89" s="19" t="n">
        <f aca="false">AU89+N89</f>
        <v>0</v>
      </c>
    </row>
    <row r="90" customFormat="false" ht="15" hidden="false" customHeight="false" outlineLevel="0" collapsed="false">
      <c r="A90" s="43" t="n">
        <v>8</v>
      </c>
      <c r="B90" s="35" t="str">
        <f aca="false">IF(Trabajadores!$B$13="","",Trabajadores!$B$13)</f>
        <v/>
      </c>
      <c r="C90" s="35" t="str">
        <f aca="false">IF($B90="","",Trabajadores!$D$13)</f>
        <v/>
      </c>
      <c r="D90" s="43" t="n">
        <v>1</v>
      </c>
      <c r="E90" s="23" t="s">
        <v>298</v>
      </c>
      <c r="F90" s="23" t="str">
        <f aca="false">IF($B90="","",IF(OR(1&lt;Trabajadores!$M$13,1&gt;Trabajadores!$N$13),"No vinculado",IF(AND(1=Trabajadores!$N$13,Trabajadores!$O$13="Sí"),"Cese","Activo")))</f>
        <v/>
      </c>
      <c r="G90" s="19" t="n">
        <f aca="false">IF($B90="",0,SUMIFS(Ingresos!$O$6:$O$1505,ING_COD,$B90,ING_CLASE,"ORD"))</f>
        <v>0</v>
      </c>
      <c r="H90" s="19" t="n">
        <f aca="false">IF($B90="",0,SUMIFS(Ingresos!$O$6:$O$1505,ING_COD,$B90,ING_CLASE,"ORD",ING_COMP,"Sí"))</f>
        <v>0</v>
      </c>
      <c r="I90" s="19" t="n">
        <f aca="false">IF($B90="",0,SUMIFS(Ingresos!$O$6:$O$1505,ING_COD,$B90,ING_CLASE,"GRA"))</f>
        <v>0</v>
      </c>
      <c r="J90" s="19" t="n">
        <f aca="false">IF($B90="",0,SUMIFS(Ingresos!$O$6:$O$1505,ING_COD,$B90,ING_CLASE,"BON"))</f>
        <v>0</v>
      </c>
      <c r="K90" s="19" t="n">
        <f aca="false">IF($B90="",0,SUMIFS(Ingresos!$O$6:$O$1505,ING_COD,$B90,ING_CLASE,"EXT"))</f>
        <v>0</v>
      </c>
      <c r="L90" s="19" t="n">
        <f aca="false">IF($B90="",0,SUMIFS(Ingresos!$O$6:$O$1505,ING_COD,$B90,ING_CLASE,"OTO"))</f>
        <v>0</v>
      </c>
      <c r="M90" s="19" t="n">
        <f aca="false">IF($B90="",0,SUMIFS(Ingresos!$O$6:$O$1505,ING_COD,$B90,ING_CLASE,"OTX"))</f>
        <v>0</v>
      </c>
      <c r="N90" s="19" t="n">
        <f aca="false">IF($B90="",0,SUMIFS(Ingresos!$O$6:$O$1505,ING_COD,$B90,ING_CLASE,"RETO"))</f>
        <v>0</v>
      </c>
      <c r="O90" s="19" t="n">
        <f aca="false">IF($B90="",0,SUMIFS(Ingresos!$O$6:$O$1505,ING_COD,$B90,ING_CLASE,"INA"))</f>
        <v>0</v>
      </c>
      <c r="P90" s="19" t="n">
        <f aca="false">G90+I90+J90+K90+L90+M90</f>
        <v>0</v>
      </c>
      <c r="Q90" s="44" t="n">
        <f aca="false">IF($F90="Activo",12,IF($F90="Cese",1,0))</f>
        <v>0</v>
      </c>
      <c r="R90" s="19" t="n">
        <f aca="false">G90*Q90</f>
        <v>0</v>
      </c>
      <c r="S90" s="19" t="n">
        <f aca="false">IF($F90="Activo",SUMIFS(I90:I101,$D90:$D101,"&lt;="&amp;Trabajadores!$N$13)+IF(PROY_BON="Sí",SUMIFS(J90:J101,$D90:$D101,"&lt;="&amp;Trabajadores!$N$13),0),IF($F90="Cese",I90+IF(PROY_BON="Sí",J90,0),0))</f>
        <v>0</v>
      </c>
      <c r="T90" s="19" t="n">
        <f aca="false">IF(OR($F90&lt;&gt;"Activo",Trabajadores!$I$13="No"),0,IF(I96=0,H90*(1+IF(PROY_BON="Sí",Trabajadores!$P$13,0))*Trabajadores!$R$13/6*(Trabajadores!$N$13&gt;=7),0)+IF(I101=0,H90*(1+IF(PROY_BON="Sí",Trabajadores!$P$13,0))*Trabajadores!$S$13/6*(Trabajadores!$N$13&gt;=12),0))</f>
        <v>0</v>
      </c>
      <c r="U90" s="19" t="n">
        <f aca="false">IF($F90="Activo",IF(Trabajadores!$J$13="Sí",L90*12,L90),IF($F90="Cese",L90,0))</f>
        <v>0</v>
      </c>
      <c r="V90" s="19" t="n">
        <f aca="false">IF(OR($F90="Activo",$F90="Cese"),M90,0)</f>
        <v>0</v>
      </c>
      <c r="W90" s="19" t="n">
        <f aca="false">0</f>
        <v>0</v>
      </c>
      <c r="X90" s="36" t="n">
        <f aca="false">IF(OR($F90="Activo",$F90="Cese"),R90+S90+T90+U90+V90+W90,0)</f>
        <v>0</v>
      </c>
      <c r="Y90" s="19" t="n">
        <f aca="false">IF(OR($F90="Activo",$F90="Cese"),DED_FIJA,0)</f>
        <v>0</v>
      </c>
      <c r="Z90" s="36" t="n">
        <f aca="false">MAX(0,X90-Y90)</f>
        <v>0</v>
      </c>
      <c r="AA90" s="19" t="n">
        <f aca="false">IF(Z90=0,0,MAX(0,MIN(Z90,Parámetros!$G$19)-Parámetros!$F$19)*Parámetros!$E$19)</f>
        <v>0</v>
      </c>
      <c r="AB90" s="19" t="n">
        <f aca="false">IF(Z90=0,0,MAX(0,MIN(Z90,Parámetros!$G$20)-Parámetros!$F$20)*Parámetros!$E$20)</f>
        <v>0</v>
      </c>
      <c r="AC90" s="19" t="n">
        <f aca="false">IF(Z90=0,0,MAX(0,MIN(Z90,Parámetros!$G$21)-Parámetros!$F$21)*Parámetros!$E$21)</f>
        <v>0</v>
      </c>
      <c r="AD90" s="19" t="n">
        <f aca="false">IF(Z90=0,0,MAX(0,MIN(Z90,Parámetros!$G$22)-Parámetros!$F$22)*Parámetros!$E$22)</f>
        <v>0</v>
      </c>
      <c r="AE90" s="19" t="n">
        <f aca="false">IF(Z90=0,0,MAX(0,MIN(Z90,Parámetros!$G$23)-Parámetros!$F$23)*Parámetros!$E$23)</f>
        <v>0</v>
      </c>
      <c r="AF90" s="36" t="n">
        <f aca="false">SUM(AA90:AE90)</f>
        <v>0</v>
      </c>
      <c r="AG90" s="45" t="str">
        <f aca="false">IF(AM90&lt;=0,"-",INDEX(TR_TASA,MATCH(AM90,TR_DESDE,1)))</f>
        <v>-</v>
      </c>
      <c r="AH90" s="44" t="n">
        <f aca="false">IF($F90="Cese",1,IF($F90="Activo",INDEX(DIV_N,1),0))</f>
        <v>0</v>
      </c>
      <c r="AI90" s="44" t="n">
        <f aca="false">IF($F90="Cese",0,IF($F90="Activo",INDEX(DIV_HASTA,1),0))</f>
        <v>0</v>
      </c>
      <c r="AJ90" s="19" t="n">
        <f aca="false">0</f>
        <v>0</v>
      </c>
      <c r="AK90" s="19" t="n">
        <f aca="false">IF(OR($F90="Activo",$F90="Cese"),MAX(0,(AF90-AJ90)/AH90),0)</f>
        <v>0</v>
      </c>
      <c r="AL90" s="19" t="n">
        <f aca="false">IF(OR($F90="Activo",$F90="Cese"),K90+IF(PROY_BON="Sí",0,J90),0)</f>
        <v>0</v>
      </c>
      <c r="AM90" s="19" t="n">
        <f aca="false">IF(AL90&gt;0,MAX(0,X90+AL90-Y90),Z90)</f>
        <v>0</v>
      </c>
      <c r="AN90" s="19" t="n">
        <f aca="false">SUMPRODUCT((AM90&gt;TR_DESDE)*(AM90-TR_DESDE)*TR_INC)</f>
        <v>0</v>
      </c>
      <c r="AO90" s="19" t="n">
        <f aca="false">IF(AL90&gt;0,MAX(0,AN90-IF($F90="Cese",MAX(AF90,AJ90),AF90)),0)</f>
        <v>0</v>
      </c>
      <c r="AP90" s="46" t="n">
        <f aca="false">IF(OR($F90="Activo",$F90="Cese"),ROUND(AK90+AO90,2),0)</f>
        <v>0</v>
      </c>
      <c r="AQ90" s="19" t="n">
        <f aca="false">IF($F90="Cese",MAX(0,AJ90-AN90),0)</f>
        <v>0</v>
      </c>
      <c r="AR90" s="19" t="str">
        <f aca="false">IF($B90="","",IF(COUNTIFS(RP_COD,$B90,'Retenciones Planilla'!$C$6:$C$105,"&lt;&gt;")=0,"",SUMIFS('Retenciones Planilla'!$C$6:$C$105,RP_COD,$B90)))</f>
        <v/>
      </c>
      <c r="AS90" s="19" t="str">
        <f aca="false">IF(AR90="","",AR90-AP90)</f>
        <v/>
      </c>
      <c r="AT90" s="23" t="str">
        <f aca="false">IF($B90="","",IF(NOT(OR($F90="Activo",$F90="Cese")),IF(N(AR90)=0,"—","Revisar: sin vínculo"),IF(AR90="",IF(AP90=0,"No corresponde","Sin dato planilla"),IF(ABS(AS90)&lt;=TOL,"OK",IF(AS90&gt;0,"Retuvo de más","Retuvo de menos")))))</f>
        <v/>
      </c>
      <c r="AU90" s="19" t="n">
        <f aca="false">IF(AND(BASE_RET="Planilla (si existe)",AR90&lt;&gt;""),AR90,AP90)</f>
        <v>0</v>
      </c>
      <c r="AV90" s="19" t="n">
        <f aca="false">AU90+N90</f>
        <v>0</v>
      </c>
    </row>
    <row r="91" customFormat="false" ht="15" hidden="false" customHeight="false" outlineLevel="0" collapsed="false">
      <c r="A91" s="43" t="n">
        <v>8</v>
      </c>
      <c r="B91" s="35" t="str">
        <f aca="false">IF(Trabajadores!$B$13="","",Trabajadores!$B$13)</f>
        <v/>
      </c>
      <c r="C91" s="35" t="str">
        <f aca="false">IF($B91="","",Trabajadores!$D$13)</f>
        <v/>
      </c>
      <c r="D91" s="43" t="n">
        <v>2</v>
      </c>
      <c r="E91" s="23" t="s">
        <v>299</v>
      </c>
      <c r="F91" s="23" t="str">
        <f aca="false">IF($B91="","",IF(OR(2&lt;Trabajadores!$M$13,2&gt;Trabajadores!$N$13),"No vinculado",IF(AND(2=Trabajadores!$N$13,Trabajadores!$O$13="Sí"),"Cese","Activo")))</f>
        <v/>
      </c>
      <c r="G91" s="19" t="n">
        <f aca="false">IF($B91="",0,SUMIFS(Ingresos!$P$6:$P$1505,ING_COD,$B91,ING_CLASE,"ORD"))</f>
        <v>0</v>
      </c>
      <c r="H91" s="19" t="n">
        <f aca="false">IF($B91="",0,SUMIFS(Ingresos!$P$6:$P$1505,ING_COD,$B91,ING_CLASE,"ORD",ING_COMP,"Sí"))</f>
        <v>0</v>
      </c>
      <c r="I91" s="19" t="n">
        <f aca="false">IF($B91="",0,SUMIFS(Ingresos!$P$6:$P$1505,ING_COD,$B91,ING_CLASE,"GRA"))</f>
        <v>0</v>
      </c>
      <c r="J91" s="19" t="n">
        <f aca="false">IF($B91="",0,SUMIFS(Ingresos!$P$6:$P$1505,ING_COD,$B91,ING_CLASE,"BON"))</f>
        <v>0</v>
      </c>
      <c r="K91" s="19" t="n">
        <f aca="false">IF($B91="",0,SUMIFS(Ingresos!$P$6:$P$1505,ING_COD,$B91,ING_CLASE,"EXT"))</f>
        <v>0</v>
      </c>
      <c r="L91" s="19" t="n">
        <f aca="false">IF($B91="",0,SUMIFS(Ingresos!$P$6:$P$1505,ING_COD,$B91,ING_CLASE,"OTO"))</f>
        <v>0</v>
      </c>
      <c r="M91" s="19" t="n">
        <f aca="false">IF($B91="",0,SUMIFS(Ingresos!$P$6:$P$1505,ING_COD,$B91,ING_CLASE,"OTX"))</f>
        <v>0</v>
      </c>
      <c r="N91" s="19" t="n">
        <f aca="false">IF($B91="",0,SUMIFS(Ingresos!$P$6:$P$1505,ING_COD,$B91,ING_CLASE,"RETO"))</f>
        <v>0</v>
      </c>
      <c r="O91" s="19" t="n">
        <f aca="false">IF($B91="",0,SUMIFS(Ingresos!$P$6:$P$1505,ING_COD,$B91,ING_CLASE,"INA"))</f>
        <v>0</v>
      </c>
      <c r="P91" s="19" t="n">
        <f aca="false">G91+I91+J91+K91+L91+M91</f>
        <v>0</v>
      </c>
      <c r="Q91" s="44" t="n">
        <f aca="false">IF($F91="Activo",11,IF($F91="Cese",1,0))</f>
        <v>0</v>
      </c>
      <c r="R91" s="19" t="n">
        <f aca="false">G91*Q91</f>
        <v>0</v>
      </c>
      <c r="S91" s="19" t="n">
        <f aca="false">IF($F91="Activo",SUMIFS(I91:I101,$D91:$D101,"&lt;="&amp;Trabajadores!$N$13)+IF(PROY_BON="Sí",SUMIFS(J91:J101,$D91:$D101,"&lt;="&amp;Trabajadores!$N$13),0),IF($F91="Cese",I91+IF(PROY_BON="Sí",J91,0),0))</f>
        <v>0</v>
      </c>
      <c r="T91" s="19" t="n">
        <f aca="false">IF(OR($F91&lt;&gt;"Activo",Trabajadores!$I$13="No"),0,IF(I96=0,H91*(1+IF(PROY_BON="Sí",Trabajadores!$P$13,0))*Trabajadores!$R$13/6*(Trabajadores!$N$13&gt;=7),0)+IF(I101=0,H91*(1+IF(PROY_BON="Sí",Trabajadores!$P$13,0))*Trabajadores!$S$13/6*(Trabajadores!$N$13&gt;=12),0))</f>
        <v>0</v>
      </c>
      <c r="U91" s="19" t="n">
        <f aca="false">IF($F91="Activo",IF(Trabajadores!$J$13="Sí",L91*11,L91),IF($F91="Cese",L91,0))</f>
        <v>0</v>
      </c>
      <c r="V91" s="19" t="n">
        <f aca="false">IF(OR($F91="Activo",$F91="Cese"),M91,0)</f>
        <v>0</v>
      </c>
      <c r="W91" s="19" t="n">
        <f aca="false">IF(OR($F91="Activo",$F91="Cese"),SUM(P90:P90),0)</f>
        <v>0</v>
      </c>
      <c r="X91" s="36" t="n">
        <f aca="false">IF(OR($F91="Activo",$F91="Cese"),R91+S91+T91+U91+V91+W91,0)</f>
        <v>0</v>
      </c>
      <c r="Y91" s="19" t="n">
        <f aca="false">IF(OR($F91="Activo",$F91="Cese"),DED_FIJA,0)</f>
        <v>0</v>
      </c>
      <c r="Z91" s="36" t="n">
        <f aca="false">MAX(0,X91-Y91)</f>
        <v>0</v>
      </c>
      <c r="AA91" s="19" t="n">
        <f aca="false">IF(Z91=0,0,MAX(0,MIN(Z91,Parámetros!$G$19)-Parámetros!$F$19)*Parámetros!$E$19)</f>
        <v>0</v>
      </c>
      <c r="AB91" s="19" t="n">
        <f aca="false">IF(Z91=0,0,MAX(0,MIN(Z91,Parámetros!$G$20)-Parámetros!$F$20)*Parámetros!$E$20)</f>
        <v>0</v>
      </c>
      <c r="AC91" s="19" t="n">
        <f aca="false">IF(Z91=0,0,MAX(0,MIN(Z91,Parámetros!$G$21)-Parámetros!$F$21)*Parámetros!$E$21)</f>
        <v>0</v>
      </c>
      <c r="AD91" s="19" t="n">
        <f aca="false">IF(Z91=0,0,MAX(0,MIN(Z91,Parámetros!$G$22)-Parámetros!$F$22)*Parámetros!$E$22)</f>
        <v>0</v>
      </c>
      <c r="AE91" s="19" t="n">
        <f aca="false">IF(Z91=0,0,MAX(0,MIN(Z91,Parámetros!$G$23)-Parámetros!$F$23)*Parámetros!$E$23)</f>
        <v>0</v>
      </c>
      <c r="AF91" s="36" t="n">
        <f aca="false">SUM(AA91:AE91)</f>
        <v>0</v>
      </c>
      <c r="AG91" s="45" t="str">
        <f aca="false">IF(AM91&lt;=0,"-",INDEX(TR_TASA,MATCH(AM91,TR_DESDE,1)))</f>
        <v>-</v>
      </c>
      <c r="AH91" s="44" t="n">
        <f aca="false">IF($F91="Cese",1,IF($F91="Activo",INDEX(DIV_N,2),0))</f>
        <v>0</v>
      </c>
      <c r="AI91" s="44" t="n">
        <f aca="false">IF($F91="Cese",1,IF($F91="Activo",INDEX(DIV_HASTA,2),0))</f>
        <v>0</v>
      </c>
      <c r="AJ91" s="19" t="n">
        <f aca="false">IF(OR($F91="Activo",$F91="Cese"),SUMIFS(AV90:AV90,D90:D90,"&lt;="&amp;AI91),0)</f>
        <v>0</v>
      </c>
      <c r="AK91" s="19" t="n">
        <f aca="false">IF(OR($F91="Activo",$F91="Cese"),MAX(0,(AF91-AJ91)/AH91),0)</f>
        <v>0</v>
      </c>
      <c r="AL91" s="19" t="n">
        <f aca="false">IF(OR($F91="Activo",$F91="Cese"),K91+IF(PROY_BON="Sí",0,J91),0)</f>
        <v>0</v>
      </c>
      <c r="AM91" s="19" t="n">
        <f aca="false">IF(AL91&gt;0,MAX(0,X91+AL91-Y91),Z91)</f>
        <v>0</v>
      </c>
      <c r="AN91" s="19" t="n">
        <f aca="false">SUMPRODUCT((AM91&gt;TR_DESDE)*(AM91-TR_DESDE)*TR_INC)</f>
        <v>0</v>
      </c>
      <c r="AO91" s="19" t="n">
        <f aca="false">IF(AL91&gt;0,MAX(0,AN91-IF($F91="Cese",MAX(AF91,AJ91),AF91)),0)</f>
        <v>0</v>
      </c>
      <c r="AP91" s="46" t="n">
        <f aca="false">IF(OR($F91="Activo",$F91="Cese"),ROUND(AK91+AO91,2),0)</f>
        <v>0</v>
      </c>
      <c r="AQ91" s="19" t="n">
        <f aca="false">IF($F91="Cese",MAX(0,AJ91-AN91),0)</f>
        <v>0</v>
      </c>
      <c r="AR91" s="19" t="str">
        <f aca="false">IF($B91="","",IF(COUNTIFS(RP_COD,$B91,'Retenciones Planilla'!$D$6:$D$105,"&lt;&gt;")=0,"",SUMIFS('Retenciones Planilla'!$D$6:$D$105,RP_COD,$B91)))</f>
        <v/>
      </c>
      <c r="AS91" s="19" t="str">
        <f aca="false">IF(AR91="","",AR91-AP91)</f>
        <v/>
      </c>
      <c r="AT91" s="23" t="str">
        <f aca="false">IF($B91="","",IF(NOT(OR($F91="Activo",$F91="Cese")),IF(N(AR91)=0,"—","Revisar: sin vínculo"),IF(AR91="",IF(AP91=0,"No corresponde","Sin dato planilla"),IF(ABS(AS91)&lt;=TOL,"OK",IF(AS91&gt;0,"Retuvo de más","Retuvo de menos")))))</f>
        <v/>
      </c>
      <c r="AU91" s="19" t="n">
        <f aca="false">IF(AND(BASE_RET="Planilla (si existe)",AR91&lt;&gt;""),AR91,AP91)</f>
        <v>0</v>
      </c>
      <c r="AV91" s="19" t="n">
        <f aca="false">AU91+N91</f>
        <v>0</v>
      </c>
    </row>
    <row r="92" customFormat="false" ht="15" hidden="false" customHeight="false" outlineLevel="0" collapsed="false">
      <c r="A92" s="43" t="n">
        <v>8</v>
      </c>
      <c r="B92" s="35" t="str">
        <f aca="false">IF(Trabajadores!$B$13="","",Trabajadores!$B$13)</f>
        <v/>
      </c>
      <c r="C92" s="35" t="str">
        <f aca="false">IF($B92="","",Trabajadores!$D$13)</f>
        <v/>
      </c>
      <c r="D92" s="43" t="n">
        <v>3</v>
      </c>
      <c r="E92" s="23" t="s">
        <v>300</v>
      </c>
      <c r="F92" s="23" t="str">
        <f aca="false">IF($B92="","",IF(OR(3&lt;Trabajadores!$M$13,3&gt;Trabajadores!$N$13),"No vinculado",IF(AND(3=Trabajadores!$N$13,Trabajadores!$O$13="Sí"),"Cese","Activo")))</f>
        <v/>
      </c>
      <c r="G92" s="19" t="n">
        <f aca="false">IF($B92="",0,SUMIFS(Ingresos!$Q$6:$Q$1505,ING_COD,$B92,ING_CLASE,"ORD"))</f>
        <v>0</v>
      </c>
      <c r="H92" s="19" t="n">
        <f aca="false">IF($B92="",0,SUMIFS(Ingresos!$Q$6:$Q$1505,ING_COD,$B92,ING_CLASE,"ORD",ING_COMP,"Sí"))</f>
        <v>0</v>
      </c>
      <c r="I92" s="19" t="n">
        <f aca="false">IF($B92="",0,SUMIFS(Ingresos!$Q$6:$Q$1505,ING_COD,$B92,ING_CLASE,"GRA"))</f>
        <v>0</v>
      </c>
      <c r="J92" s="19" t="n">
        <f aca="false">IF($B92="",0,SUMIFS(Ingresos!$Q$6:$Q$1505,ING_COD,$B92,ING_CLASE,"BON"))</f>
        <v>0</v>
      </c>
      <c r="K92" s="19" t="n">
        <f aca="false">IF($B92="",0,SUMIFS(Ingresos!$Q$6:$Q$1505,ING_COD,$B92,ING_CLASE,"EXT"))</f>
        <v>0</v>
      </c>
      <c r="L92" s="19" t="n">
        <f aca="false">IF($B92="",0,SUMIFS(Ingresos!$Q$6:$Q$1505,ING_COD,$B92,ING_CLASE,"OTO"))</f>
        <v>0</v>
      </c>
      <c r="M92" s="19" t="n">
        <f aca="false">IF($B92="",0,SUMIFS(Ingresos!$Q$6:$Q$1505,ING_COD,$B92,ING_CLASE,"OTX"))</f>
        <v>0</v>
      </c>
      <c r="N92" s="19" t="n">
        <f aca="false">IF($B92="",0,SUMIFS(Ingresos!$Q$6:$Q$1505,ING_COD,$B92,ING_CLASE,"RETO"))</f>
        <v>0</v>
      </c>
      <c r="O92" s="19" t="n">
        <f aca="false">IF($B92="",0,SUMIFS(Ingresos!$Q$6:$Q$1505,ING_COD,$B92,ING_CLASE,"INA"))</f>
        <v>0</v>
      </c>
      <c r="P92" s="19" t="n">
        <f aca="false">G92+I92+J92+K92+L92+M92</f>
        <v>0</v>
      </c>
      <c r="Q92" s="44" t="n">
        <f aca="false">IF($F92="Activo",10,IF($F92="Cese",1,0))</f>
        <v>0</v>
      </c>
      <c r="R92" s="19" t="n">
        <f aca="false">G92*Q92</f>
        <v>0</v>
      </c>
      <c r="S92" s="19" t="n">
        <f aca="false">IF($F92="Activo",SUMIFS(I92:I101,$D92:$D101,"&lt;="&amp;Trabajadores!$N$13)+IF(PROY_BON="Sí",SUMIFS(J92:J101,$D92:$D101,"&lt;="&amp;Trabajadores!$N$13),0),IF($F92="Cese",I92+IF(PROY_BON="Sí",J92,0),0))</f>
        <v>0</v>
      </c>
      <c r="T92" s="19" t="n">
        <f aca="false">IF(OR($F92&lt;&gt;"Activo",Trabajadores!$I$13="No"),0,IF(I96=0,H92*(1+IF(PROY_BON="Sí",Trabajadores!$P$13,0))*Trabajadores!$R$13/6*(Trabajadores!$N$13&gt;=7),0)+IF(I101=0,H92*(1+IF(PROY_BON="Sí",Trabajadores!$P$13,0))*Trabajadores!$S$13/6*(Trabajadores!$N$13&gt;=12),0))</f>
        <v>0</v>
      </c>
      <c r="U92" s="19" t="n">
        <f aca="false">IF($F92="Activo",IF(Trabajadores!$J$13="Sí",L92*10,L92),IF($F92="Cese",L92,0))</f>
        <v>0</v>
      </c>
      <c r="V92" s="19" t="n">
        <f aca="false">IF(OR($F92="Activo",$F92="Cese"),M92,0)</f>
        <v>0</v>
      </c>
      <c r="W92" s="19" t="n">
        <f aca="false">IF(OR($F92="Activo",$F92="Cese"),SUM(P90:P91),0)</f>
        <v>0</v>
      </c>
      <c r="X92" s="36" t="n">
        <f aca="false">IF(OR($F92="Activo",$F92="Cese"),R92+S92+T92+U92+V92+W92,0)</f>
        <v>0</v>
      </c>
      <c r="Y92" s="19" t="n">
        <f aca="false">IF(OR($F92="Activo",$F92="Cese"),DED_FIJA,0)</f>
        <v>0</v>
      </c>
      <c r="Z92" s="36" t="n">
        <f aca="false">MAX(0,X92-Y92)</f>
        <v>0</v>
      </c>
      <c r="AA92" s="19" t="n">
        <f aca="false">IF(Z92=0,0,MAX(0,MIN(Z92,Parámetros!$G$19)-Parámetros!$F$19)*Parámetros!$E$19)</f>
        <v>0</v>
      </c>
      <c r="AB92" s="19" t="n">
        <f aca="false">IF(Z92=0,0,MAX(0,MIN(Z92,Parámetros!$G$20)-Parámetros!$F$20)*Parámetros!$E$20)</f>
        <v>0</v>
      </c>
      <c r="AC92" s="19" t="n">
        <f aca="false">IF(Z92=0,0,MAX(0,MIN(Z92,Parámetros!$G$21)-Parámetros!$F$21)*Parámetros!$E$21)</f>
        <v>0</v>
      </c>
      <c r="AD92" s="19" t="n">
        <f aca="false">IF(Z92=0,0,MAX(0,MIN(Z92,Parámetros!$G$22)-Parámetros!$F$22)*Parámetros!$E$22)</f>
        <v>0</v>
      </c>
      <c r="AE92" s="19" t="n">
        <f aca="false">IF(Z92=0,0,MAX(0,MIN(Z92,Parámetros!$G$23)-Parámetros!$F$23)*Parámetros!$E$23)</f>
        <v>0</v>
      </c>
      <c r="AF92" s="36" t="n">
        <f aca="false">SUM(AA92:AE92)</f>
        <v>0</v>
      </c>
      <c r="AG92" s="45" t="str">
        <f aca="false">IF(AM92&lt;=0,"-",INDEX(TR_TASA,MATCH(AM92,TR_DESDE,1)))</f>
        <v>-</v>
      </c>
      <c r="AH92" s="44" t="n">
        <f aca="false">IF($F92="Cese",1,IF($F92="Activo",INDEX(DIV_N,3),0))</f>
        <v>0</v>
      </c>
      <c r="AI92" s="44" t="n">
        <f aca="false">IF($F92="Cese",2,IF($F92="Activo",INDEX(DIV_HASTA,3),0))</f>
        <v>0</v>
      </c>
      <c r="AJ92" s="19" t="n">
        <f aca="false">IF(OR($F92="Activo",$F92="Cese"),SUMIFS(AV90:AV91,D90:D91,"&lt;="&amp;AI92),0)</f>
        <v>0</v>
      </c>
      <c r="AK92" s="19" t="n">
        <f aca="false">IF(OR($F92="Activo",$F92="Cese"),MAX(0,(AF92-AJ92)/AH92),0)</f>
        <v>0</v>
      </c>
      <c r="AL92" s="19" t="n">
        <f aca="false">IF(OR($F92="Activo",$F92="Cese"),K92+IF(PROY_BON="Sí",0,J92),0)</f>
        <v>0</v>
      </c>
      <c r="AM92" s="19" t="n">
        <f aca="false">IF(AL92&gt;0,MAX(0,X92+AL92-Y92),Z92)</f>
        <v>0</v>
      </c>
      <c r="AN92" s="19" t="n">
        <f aca="false">SUMPRODUCT((AM92&gt;TR_DESDE)*(AM92-TR_DESDE)*TR_INC)</f>
        <v>0</v>
      </c>
      <c r="AO92" s="19" t="n">
        <f aca="false">IF(AL92&gt;0,MAX(0,AN92-IF($F92="Cese",MAX(AF92,AJ92),AF92)),0)</f>
        <v>0</v>
      </c>
      <c r="AP92" s="46" t="n">
        <f aca="false">IF(OR($F92="Activo",$F92="Cese"),ROUND(AK92+AO92,2),0)</f>
        <v>0</v>
      </c>
      <c r="AQ92" s="19" t="n">
        <f aca="false">IF($F92="Cese",MAX(0,AJ92-AN92),0)</f>
        <v>0</v>
      </c>
      <c r="AR92" s="19" t="str">
        <f aca="false">IF($B92="","",IF(COUNTIFS(RP_COD,$B92,'Retenciones Planilla'!$E$6:$E$105,"&lt;&gt;")=0,"",SUMIFS('Retenciones Planilla'!$E$6:$E$105,RP_COD,$B92)))</f>
        <v/>
      </c>
      <c r="AS92" s="19" t="str">
        <f aca="false">IF(AR92="","",AR92-AP92)</f>
        <v/>
      </c>
      <c r="AT92" s="23" t="str">
        <f aca="false">IF($B92="","",IF(NOT(OR($F92="Activo",$F92="Cese")),IF(N(AR92)=0,"—","Revisar: sin vínculo"),IF(AR92="",IF(AP92=0,"No corresponde","Sin dato planilla"),IF(ABS(AS92)&lt;=TOL,"OK",IF(AS92&gt;0,"Retuvo de más","Retuvo de menos")))))</f>
        <v/>
      </c>
      <c r="AU92" s="19" t="n">
        <f aca="false">IF(AND(BASE_RET="Planilla (si existe)",AR92&lt;&gt;""),AR92,AP92)</f>
        <v>0</v>
      </c>
      <c r="AV92" s="19" t="n">
        <f aca="false">AU92+N92</f>
        <v>0</v>
      </c>
    </row>
    <row r="93" customFormat="false" ht="15" hidden="false" customHeight="false" outlineLevel="0" collapsed="false">
      <c r="A93" s="43" t="n">
        <v>8</v>
      </c>
      <c r="B93" s="35" t="str">
        <f aca="false">IF(Trabajadores!$B$13="","",Trabajadores!$B$13)</f>
        <v/>
      </c>
      <c r="C93" s="35" t="str">
        <f aca="false">IF($B93="","",Trabajadores!$D$13)</f>
        <v/>
      </c>
      <c r="D93" s="43" t="n">
        <v>4</v>
      </c>
      <c r="E93" s="23" t="s">
        <v>301</v>
      </c>
      <c r="F93" s="23" t="str">
        <f aca="false">IF($B93="","",IF(OR(4&lt;Trabajadores!$M$13,4&gt;Trabajadores!$N$13),"No vinculado",IF(AND(4=Trabajadores!$N$13,Trabajadores!$O$13="Sí"),"Cese","Activo")))</f>
        <v/>
      </c>
      <c r="G93" s="19" t="n">
        <f aca="false">IF($B93="",0,SUMIFS(Ingresos!$R$6:$R$1505,ING_COD,$B93,ING_CLASE,"ORD"))</f>
        <v>0</v>
      </c>
      <c r="H93" s="19" t="n">
        <f aca="false">IF($B93="",0,SUMIFS(Ingresos!$R$6:$R$1505,ING_COD,$B93,ING_CLASE,"ORD",ING_COMP,"Sí"))</f>
        <v>0</v>
      </c>
      <c r="I93" s="19" t="n">
        <f aca="false">IF($B93="",0,SUMIFS(Ingresos!$R$6:$R$1505,ING_COD,$B93,ING_CLASE,"GRA"))</f>
        <v>0</v>
      </c>
      <c r="J93" s="19" t="n">
        <f aca="false">IF($B93="",0,SUMIFS(Ingresos!$R$6:$R$1505,ING_COD,$B93,ING_CLASE,"BON"))</f>
        <v>0</v>
      </c>
      <c r="K93" s="19" t="n">
        <f aca="false">IF($B93="",0,SUMIFS(Ingresos!$R$6:$R$1505,ING_COD,$B93,ING_CLASE,"EXT"))</f>
        <v>0</v>
      </c>
      <c r="L93" s="19" t="n">
        <f aca="false">IF($B93="",0,SUMIFS(Ingresos!$R$6:$R$1505,ING_COD,$B93,ING_CLASE,"OTO"))</f>
        <v>0</v>
      </c>
      <c r="M93" s="19" t="n">
        <f aca="false">IF($B93="",0,SUMIFS(Ingresos!$R$6:$R$1505,ING_COD,$B93,ING_CLASE,"OTX"))</f>
        <v>0</v>
      </c>
      <c r="N93" s="19" t="n">
        <f aca="false">IF($B93="",0,SUMIFS(Ingresos!$R$6:$R$1505,ING_COD,$B93,ING_CLASE,"RETO"))</f>
        <v>0</v>
      </c>
      <c r="O93" s="19" t="n">
        <f aca="false">IF($B93="",0,SUMIFS(Ingresos!$R$6:$R$1505,ING_COD,$B93,ING_CLASE,"INA"))</f>
        <v>0</v>
      </c>
      <c r="P93" s="19" t="n">
        <f aca="false">G93+I93+J93+K93+L93+M93</f>
        <v>0</v>
      </c>
      <c r="Q93" s="44" t="n">
        <f aca="false">IF($F93="Activo",9,IF($F93="Cese",1,0))</f>
        <v>0</v>
      </c>
      <c r="R93" s="19" t="n">
        <f aca="false">G93*Q93</f>
        <v>0</v>
      </c>
      <c r="S93" s="19" t="n">
        <f aca="false">IF($F93="Activo",SUMIFS(I93:I101,$D93:$D101,"&lt;="&amp;Trabajadores!$N$13)+IF(PROY_BON="Sí",SUMIFS(J93:J101,$D93:$D101,"&lt;="&amp;Trabajadores!$N$13),0),IF($F93="Cese",I93+IF(PROY_BON="Sí",J93,0),0))</f>
        <v>0</v>
      </c>
      <c r="T93" s="19" t="n">
        <f aca="false">IF(OR($F93&lt;&gt;"Activo",Trabajadores!$I$13="No"),0,IF(I96=0,H93*(1+IF(PROY_BON="Sí",Trabajadores!$P$13,0))*Trabajadores!$R$13/6*(Trabajadores!$N$13&gt;=7),0)+IF(I101=0,H93*(1+IF(PROY_BON="Sí",Trabajadores!$P$13,0))*Trabajadores!$S$13/6*(Trabajadores!$N$13&gt;=12),0))</f>
        <v>0</v>
      </c>
      <c r="U93" s="19" t="n">
        <f aca="false">IF($F93="Activo",IF(Trabajadores!$J$13="Sí",L93*9,L93),IF($F93="Cese",L93,0))</f>
        <v>0</v>
      </c>
      <c r="V93" s="19" t="n">
        <f aca="false">IF(OR($F93="Activo",$F93="Cese"),M93,0)</f>
        <v>0</v>
      </c>
      <c r="W93" s="19" t="n">
        <f aca="false">IF(OR($F93="Activo",$F93="Cese"),SUM(P90:P92),0)</f>
        <v>0</v>
      </c>
      <c r="X93" s="36" t="n">
        <f aca="false">IF(OR($F93="Activo",$F93="Cese"),R93+S93+T93+U93+V93+W93,0)</f>
        <v>0</v>
      </c>
      <c r="Y93" s="19" t="n">
        <f aca="false">IF(OR($F93="Activo",$F93="Cese"),DED_FIJA,0)</f>
        <v>0</v>
      </c>
      <c r="Z93" s="36" t="n">
        <f aca="false">MAX(0,X93-Y93)</f>
        <v>0</v>
      </c>
      <c r="AA93" s="19" t="n">
        <f aca="false">IF(Z93=0,0,MAX(0,MIN(Z93,Parámetros!$G$19)-Parámetros!$F$19)*Parámetros!$E$19)</f>
        <v>0</v>
      </c>
      <c r="AB93" s="19" t="n">
        <f aca="false">IF(Z93=0,0,MAX(0,MIN(Z93,Parámetros!$G$20)-Parámetros!$F$20)*Parámetros!$E$20)</f>
        <v>0</v>
      </c>
      <c r="AC93" s="19" t="n">
        <f aca="false">IF(Z93=0,0,MAX(0,MIN(Z93,Parámetros!$G$21)-Parámetros!$F$21)*Parámetros!$E$21)</f>
        <v>0</v>
      </c>
      <c r="AD93" s="19" t="n">
        <f aca="false">IF(Z93=0,0,MAX(0,MIN(Z93,Parámetros!$G$22)-Parámetros!$F$22)*Parámetros!$E$22)</f>
        <v>0</v>
      </c>
      <c r="AE93" s="19" t="n">
        <f aca="false">IF(Z93=0,0,MAX(0,MIN(Z93,Parámetros!$G$23)-Parámetros!$F$23)*Parámetros!$E$23)</f>
        <v>0</v>
      </c>
      <c r="AF93" s="36" t="n">
        <f aca="false">SUM(AA93:AE93)</f>
        <v>0</v>
      </c>
      <c r="AG93" s="45" t="str">
        <f aca="false">IF(AM93&lt;=0,"-",INDEX(TR_TASA,MATCH(AM93,TR_DESDE,1)))</f>
        <v>-</v>
      </c>
      <c r="AH93" s="44" t="n">
        <f aca="false">IF($F93="Cese",1,IF($F93="Activo",INDEX(DIV_N,4),0))</f>
        <v>0</v>
      </c>
      <c r="AI93" s="44" t="n">
        <f aca="false">IF($F93="Cese",3,IF($F93="Activo",INDEX(DIV_HASTA,4),0))</f>
        <v>0</v>
      </c>
      <c r="AJ93" s="19" t="n">
        <f aca="false">IF(OR($F93="Activo",$F93="Cese"),SUMIFS(AV90:AV92,D90:D92,"&lt;="&amp;AI93),0)</f>
        <v>0</v>
      </c>
      <c r="AK93" s="19" t="n">
        <f aca="false">IF(OR($F93="Activo",$F93="Cese"),MAX(0,(AF93-AJ93)/AH93),0)</f>
        <v>0</v>
      </c>
      <c r="AL93" s="19" t="n">
        <f aca="false">IF(OR($F93="Activo",$F93="Cese"),K93+IF(PROY_BON="Sí",0,J93),0)</f>
        <v>0</v>
      </c>
      <c r="AM93" s="19" t="n">
        <f aca="false">IF(AL93&gt;0,MAX(0,X93+AL93-Y93),Z93)</f>
        <v>0</v>
      </c>
      <c r="AN93" s="19" t="n">
        <f aca="false">SUMPRODUCT((AM93&gt;TR_DESDE)*(AM93-TR_DESDE)*TR_INC)</f>
        <v>0</v>
      </c>
      <c r="AO93" s="19" t="n">
        <f aca="false">IF(AL93&gt;0,MAX(0,AN93-IF($F93="Cese",MAX(AF93,AJ93),AF93)),0)</f>
        <v>0</v>
      </c>
      <c r="AP93" s="46" t="n">
        <f aca="false">IF(OR($F93="Activo",$F93="Cese"),ROUND(AK93+AO93,2),0)</f>
        <v>0</v>
      </c>
      <c r="AQ93" s="19" t="n">
        <f aca="false">IF($F93="Cese",MAX(0,AJ93-AN93),0)</f>
        <v>0</v>
      </c>
      <c r="AR93" s="19" t="str">
        <f aca="false">IF($B93="","",IF(COUNTIFS(RP_COD,$B93,'Retenciones Planilla'!$F$6:$F$105,"&lt;&gt;")=0,"",SUMIFS('Retenciones Planilla'!$F$6:$F$105,RP_COD,$B93)))</f>
        <v/>
      </c>
      <c r="AS93" s="19" t="str">
        <f aca="false">IF(AR93="","",AR93-AP93)</f>
        <v/>
      </c>
      <c r="AT93" s="23" t="str">
        <f aca="false">IF($B93="","",IF(NOT(OR($F93="Activo",$F93="Cese")),IF(N(AR93)=0,"—","Revisar: sin vínculo"),IF(AR93="",IF(AP93=0,"No corresponde","Sin dato planilla"),IF(ABS(AS93)&lt;=TOL,"OK",IF(AS93&gt;0,"Retuvo de más","Retuvo de menos")))))</f>
        <v/>
      </c>
      <c r="AU93" s="19" t="n">
        <f aca="false">IF(AND(BASE_RET="Planilla (si existe)",AR93&lt;&gt;""),AR93,AP93)</f>
        <v>0</v>
      </c>
      <c r="AV93" s="19" t="n">
        <f aca="false">AU93+N93</f>
        <v>0</v>
      </c>
    </row>
    <row r="94" customFormat="false" ht="15" hidden="false" customHeight="false" outlineLevel="0" collapsed="false">
      <c r="A94" s="43" t="n">
        <v>8</v>
      </c>
      <c r="B94" s="35" t="str">
        <f aca="false">IF(Trabajadores!$B$13="","",Trabajadores!$B$13)</f>
        <v/>
      </c>
      <c r="C94" s="35" t="str">
        <f aca="false">IF($B94="","",Trabajadores!$D$13)</f>
        <v/>
      </c>
      <c r="D94" s="43" t="n">
        <v>5</v>
      </c>
      <c r="E94" s="23" t="s">
        <v>302</v>
      </c>
      <c r="F94" s="23" t="str">
        <f aca="false">IF($B94="","",IF(OR(5&lt;Trabajadores!$M$13,5&gt;Trabajadores!$N$13),"No vinculado",IF(AND(5=Trabajadores!$N$13,Trabajadores!$O$13="Sí"),"Cese","Activo")))</f>
        <v/>
      </c>
      <c r="G94" s="19" t="n">
        <f aca="false">IF($B94="",0,SUMIFS(Ingresos!$S$6:$S$1505,ING_COD,$B94,ING_CLASE,"ORD"))</f>
        <v>0</v>
      </c>
      <c r="H94" s="19" t="n">
        <f aca="false">IF($B94="",0,SUMIFS(Ingresos!$S$6:$S$1505,ING_COD,$B94,ING_CLASE,"ORD",ING_COMP,"Sí"))</f>
        <v>0</v>
      </c>
      <c r="I94" s="19" t="n">
        <f aca="false">IF($B94="",0,SUMIFS(Ingresos!$S$6:$S$1505,ING_COD,$B94,ING_CLASE,"GRA"))</f>
        <v>0</v>
      </c>
      <c r="J94" s="19" t="n">
        <f aca="false">IF($B94="",0,SUMIFS(Ingresos!$S$6:$S$1505,ING_COD,$B94,ING_CLASE,"BON"))</f>
        <v>0</v>
      </c>
      <c r="K94" s="19" t="n">
        <f aca="false">IF($B94="",0,SUMIFS(Ingresos!$S$6:$S$1505,ING_COD,$B94,ING_CLASE,"EXT"))</f>
        <v>0</v>
      </c>
      <c r="L94" s="19" t="n">
        <f aca="false">IF($B94="",0,SUMIFS(Ingresos!$S$6:$S$1505,ING_COD,$B94,ING_CLASE,"OTO"))</f>
        <v>0</v>
      </c>
      <c r="M94" s="19" t="n">
        <f aca="false">IF($B94="",0,SUMIFS(Ingresos!$S$6:$S$1505,ING_COD,$B94,ING_CLASE,"OTX"))</f>
        <v>0</v>
      </c>
      <c r="N94" s="19" t="n">
        <f aca="false">IF($B94="",0,SUMIFS(Ingresos!$S$6:$S$1505,ING_COD,$B94,ING_CLASE,"RETO"))</f>
        <v>0</v>
      </c>
      <c r="O94" s="19" t="n">
        <f aca="false">IF($B94="",0,SUMIFS(Ingresos!$S$6:$S$1505,ING_COD,$B94,ING_CLASE,"INA"))</f>
        <v>0</v>
      </c>
      <c r="P94" s="19" t="n">
        <f aca="false">G94+I94+J94+K94+L94+M94</f>
        <v>0</v>
      </c>
      <c r="Q94" s="44" t="n">
        <f aca="false">IF($F94="Activo",8,IF($F94="Cese",1,0))</f>
        <v>0</v>
      </c>
      <c r="R94" s="19" t="n">
        <f aca="false">G94*Q94</f>
        <v>0</v>
      </c>
      <c r="S94" s="19" t="n">
        <f aca="false">IF($F94="Activo",SUMIFS(I94:I101,$D94:$D101,"&lt;="&amp;Trabajadores!$N$13)+IF(PROY_BON="Sí",SUMIFS(J94:J101,$D94:$D101,"&lt;="&amp;Trabajadores!$N$13),0),IF($F94="Cese",I94+IF(PROY_BON="Sí",J94,0),0))</f>
        <v>0</v>
      </c>
      <c r="T94" s="19" t="n">
        <f aca="false">IF(OR($F94&lt;&gt;"Activo",Trabajadores!$I$13="No"),0,IF(I96=0,H94*(1+IF(PROY_BON="Sí",Trabajadores!$P$13,0))*Trabajadores!$R$13/6*(Trabajadores!$N$13&gt;=7),0)+IF(I101=0,H94*(1+IF(PROY_BON="Sí",Trabajadores!$P$13,0))*Trabajadores!$S$13/6*(Trabajadores!$N$13&gt;=12),0))</f>
        <v>0</v>
      </c>
      <c r="U94" s="19" t="n">
        <f aca="false">IF($F94="Activo",IF(Trabajadores!$J$13="Sí",L94*8,L94),IF($F94="Cese",L94,0))</f>
        <v>0</v>
      </c>
      <c r="V94" s="19" t="n">
        <f aca="false">IF(OR($F94="Activo",$F94="Cese"),M94,0)</f>
        <v>0</v>
      </c>
      <c r="W94" s="19" t="n">
        <f aca="false">IF(OR($F94="Activo",$F94="Cese"),SUM(P90:P93),0)</f>
        <v>0</v>
      </c>
      <c r="X94" s="36" t="n">
        <f aca="false">IF(OR($F94="Activo",$F94="Cese"),R94+S94+T94+U94+V94+W94,0)</f>
        <v>0</v>
      </c>
      <c r="Y94" s="19" t="n">
        <f aca="false">IF(OR($F94="Activo",$F94="Cese"),DED_FIJA,0)</f>
        <v>0</v>
      </c>
      <c r="Z94" s="36" t="n">
        <f aca="false">MAX(0,X94-Y94)</f>
        <v>0</v>
      </c>
      <c r="AA94" s="19" t="n">
        <f aca="false">IF(Z94=0,0,MAX(0,MIN(Z94,Parámetros!$G$19)-Parámetros!$F$19)*Parámetros!$E$19)</f>
        <v>0</v>
      </c>
      <c r="AB94" s="19" t="n">
        <f aca="false">IF(Z94=0,0,MAX(0,MIN(Z94,Parámetros!$G$20)-Parámetros!$F$20)*Parámetros!$E$20)</f>
        <v>0</v>
      </c>
      <c r="AC94" s="19" t="n">
        <f aca="false">IF(Z94=0,0,MAX(0,MIN(Z94,Parámetros!$G$21)-Parámetros!$F$21)*Parámetros!$E$21)</f>
        <v>0</v>
      </c>
      <c r="AD94" s="19" t="n">
        <f aca="false">IF(Z94=0,0,MAX(0,MIN(Z94,Parámetros!$G$22)-Parámetros!$F$22)*Parámetros!$E$22)</f>
        <v>0</v>
      </c>
      <c r="AE94" s="19" t="n">
        <f aca="false">IF(Z94=0,0,MAX(0,MIN(Z94,Parámetros!$G$23)-Parámetros!$F$23)*Parámetros!$E$23)</f>
        <v>0</v>
      </c>
      <c r="AF94" s="36" t="n">
        <f aca="false">SUM(AA94:AE94)</f>
        <v>0</v>
      </c>
      <c r="AG94" s="45" t="str">
        <f aca="false">IF(AM94&lt;=0,"-",INDEX(TR_TASA,MATCH(AM94,TR_DESDE,1)))</f>
        <v>-</v>
      </c>
      <c r="AH94" s="44" t="n">
        <f aca="false">IF($F94="Cese",1,IF($F94="Activo",INDEX(DIV_N,5),0))</f>
        <v>0</v>
      </c>
      <c r="AI94" s="44" t="n">
        <f aca="false">IF($F94="Cese",4,IF($F94="Activo",INDEX(DIV_HASTA,5),0))</f>
        <v>0</v>
      </c>
      <c r="AJ94" s="19" t="n">
        <f aca="false">IF(OR($F94="Activo",$F94="Cese"),SUMIFS(AV90:AV93,D90:D93,"&lt;="&amp;AI94),0)</f>
        <v>0</v>
      </c>
      <c r="AK94" s="19" t="n">
        <f aca="false">IF(OR($F94="Activo",$F94="Cese"),MAX(0,(AF94-AJ94)/AH94),0)</f>
        <v>0</v>
      </c>
      <c r="AL94" s="19" t="n">
        <f aca="false">IF(OR($F94="Activo",$F94="Cese"),K94+IF(PROY_BON="Sí",0,J94),0)</f>
        <v>0</v>
      </c>
      <c r="AM94" s="19" t="n">
        <f aca="false">IF(AL94&gt;0,MAX(0,X94+AL94-Y94),Z94)</f>
        <v>0</v>
      </c>
      <c r="AN94" s="19" t="n">
        <f aca="false">SUMPRODUCT((AM94&gt;TR_DESDE)*(AM94-TR_DESDE)*TR_INC)</f>
        <v>0</v>
      </c>
      <c r="AO94" s="19" t="n">
        <f aca="false">IF(AL94&gt;0,MAX(0,AN94-IF($F94="Cese",MAX(AF94,AJ94),AF94)),0)</f>
        <v>0</v>
      </c>
      <c r="AP94" s="46" t="n">
        <f aca="false">IF(OR($F94="Activo",$F94="Cese"),ROUND(AK94+AO94,2),0)</f>
        <v>0</v>
      </c>
      <c r="AQ94" s="19" t="n">
        <f aca="false">IF($F94="Cese",MAX(0,AJ94-AN94),0)</f>
        <v>0</v>
      </c>
      <c r="AR94" s="19" t="str">
        <f aca="false">IF($B94="","",IF(COUNTIFS(RP_COD,$B94,'Retenciones Planilla'!$G$6:$G$105,"&lt;&gt;")=0,"",SUMIFS('Retenciones Planilla'!$G$6:$G$105,RP_COD,$B94)))</f>
        <v/>
      </c>
      <c r="AS94" s="19" t="str">
        <f aca="false">IF(AR94="","",AR94-AP94)</f>
        <v/>
      </c>
      <c r="AT94" s="23" t="str">
        <f aca="false">IF($B94="","",IF(NOT(OR($F94="Activo",$F94="Cese")),IF(N(AR94)=0,"—","Revisar: sin vínculo"),IF(AR94="",IF(AP94=0,"No corresponde","Sin dato planilla"),IF(ABS(AS94)&lt;=TOL,"OK",IF(AS94&gt;0,"Retuvo de más","Retuvo de menos")))))</f>
        <v/>
      </c>
      <c r="AU94" s="19" t="n">
        <f aca="false">IF(AND(BASE_RET="Planilla (si existe)",AR94&lt;&gt;""),AR94,AP94)</f>
        <v>0</v>
      </c>
      <c r="AV94" s="19" t="n">
        <f aca="false">AU94+N94</f>
        <v>0</v>
      </c>
    </row>
    <row r="95" customFormat="false" ht="15" hidden="false" customHeight="false" outlineLevel="0" collapsed="false">
      <c r="A95" s="43" t="n">
        <v>8</v>
      </c>
      <c r="B95" s="35" t="str">
        <f aca="false">IF(Trabajadores!$B$13="","",Trabajadores!$B$13)</f>
        <v/>
      </c>
      <c r="C95" s="35" t="str">
        <f aca="false">IF($B95="","",Trabajadores!$D$13)</f>
        <v/>
      </c>
      <c r="D95" s="43" t="n">
        <v>6</v>
      </c>
      <c r="E95" s="23" t="s">
        <v>303</v>
      </c>
      <c r="F95" s="23" t="str">
        <f aca="false">IF($B95="","",IF(OR(6&lt;Trabajadores!$M$13,6&gt;Trabajadores!$N$13),"No vinculado",IF(AND(6=Trabajadores!$N$13,Trabajadores!$O$13="Sí"),"Cese","Activo")))</f>
        <v/>
      </c>
      <c r="G95" s="19" t="n">
        <f aca="false">IF($B95="",0,SUMIFS(Ingresos!$T$6:$T$1505,ING_COD,$B95,ING_CLASE,"ORD"))</f>
        <v>0</v>
      </c>
      <c r="H95" s="19" t="n">
        <f aca="false">IF($B95="",0,SUMIFS(Ingresos!$T$6:$T$1505,ING_COD,$B95,ING_CLASE,"ORD",ING_COMP,"Sí"))</f>
        <v>0</v>
      </c>
      <c r="I95" s="19" t="n">
        <f aca="false">IF($B95="",0,SUMIFS(Ingresos!$T$6:$T$1505,ING_COD,$B95,ING_CLASE,"GRA"))</f>
        <v>0</v>
      </c>
      <c r="J95" s="19" t="n">
        <f aca="false">IF($B95="",0,SUMIFS(Ingresos!$T$6:$T$1505,ING_COD,$B95,ING_CLASE,"BON"))</f>
        <v>0</v>
      </c>
      <c r="K95" s="19" t="n">
        <f aca="false">IF($B95="",0,SUMIFS(Ingresos!$T$6:$T$1505,ING_COD,$B95,ING_CLASE,"EXT"))</f>
        <v>0</v>
      </c>
      <c r="L95" s="19" t="n">
        <f aca="false">IF($B95="",0,SUMIFS(Ingresos!$T$6:$T$1505,ING_COD,$B95,ING_CLASE,"OTO"))</f>
        <v>0</v>
      </c>
      <c r="M95" s="19" t="n">
        <f aca="false">IF($B95="",0,SUMIFS(Ingresos!$T$6:$T$1505,ING_COD,$B95,ING_CLASE,"OTX"))</f>
        <v>0</v>
      </c>
      <c r="N95" s="19" t="n">
        <f aca="false">IF($B95="",0,SUMIFS(Ingresos!$T$6:$T$1505,ING_COD,$B95,ING_CLASE,"RETO"))</f>
        <v>0</v>
      </c>
      <c r="O95" s="19" t="n">
        <f aca="false">IF($B95="",0,SUMIFS(Ingresos!$T$6:$T$1505,ING_COD,$B95,ING_CLASE,"INA"))</f>
        <v>0</v>
      </c>
      <c r="P95" s="19" t="n">
        <f aca="false">G95+I95+J95+K95+L95+M95</f>
        <v>0</v>
      </c>
      <c r="Q95" s="44" t="n">
        <f aca="false">IF($F95="Activo",7,IF($F95="Cese",1,0))</f>
        <v>0</v>
      </c>
      <c r="R95" s="19" t="n">
        <f aca="false">G95*Q95</f>
        <v>0</v>
      </c>
      <c r="S95" s="19" t="n">
        <f aca="false">IF($F95="Activo",SUMIFS(I95:I101,$D95:$D101,"&lt;="&amp;Trabajadores!$N$13)+IF(PROY_BON="Sí",SUMIFS(J95:J101,$D95:$D101,"&lt;="&amp;Trabajadores!$N$13),0),IF($F95="Cese",I95+IF(PROY_BON="Sí",J95,0),0))</f>
        <v>0</v>
      </c>
      <c r="T95" s="19" t="n">
        <f aca="false">IF(OR($F95&lt;&gt;"Activo",Trabajadores!$I$13="No"),0,IF(I96=0,H95*(1+IF(PROY_BON="Sí",Trabajadores!$P$13,0))*Trabajadores!$R$13/6*(Trabajadores!$N$13&gt;=7),0)+IF(I101=0,H95*(1+IF(PROY_BON="Sí",Trabajadores!$P$13,0))*Trabajadores!$S$13/6*(Trabajadores!$N$13&gt;=12),0))</f>
        <v>0</v>
      </c>
      <c r="U95" s="19" t="n">
        <f aca="false">IF($F95="Activo",IF(Trabajadores!$J$13="Sí",L95*7,L95),IF($F95="Cese",L95,0))</f>
        <v>0</v>
      </c>
      <c r="V95" s="19" t="n">
        <f aca="false">IF(OR($F95="Activo",$F95="Cese"),M95,0)</f>
        <v>0</v>
      </c>
      <c r="W95" s="19" t="n">
        <f aca="false">IF(OR($F95="Activo",$F95="Cese"),SUM(P90:P94),0)</f>
        <v>0</v>
      </c>
      <c r="X95" s="36" t="n">
        <f aca="false">IF(OR($F95="Activo",$F95="Cese"),R95+S95+T95+U95+V95+W95,0)</f>
        <v>0</v>
      </c>
      <c r="Y95" s="19" t="n">
        <f aca="false">IF(OR($F95="Activo",$F95="Cese"),DED_FIJA,0)</f>
        <v>0</v>
      </c>
      <c r="Z95" s="36" t="n">
        <f aca="false">MAX(0,X95-Y95)</f>
        <v>0</v>
      </c>
      <c r="AA95" s="19" t="n">
        <f aca="false">IF(Z95=0,0,MAX(0,MIN(Z95,Parámetros!$G$19)-Parámetros!$F$19)*Parámetros!$E$19)</f>
        <v>0</v>
      </c>
      <c r="AB95" s="19" t="n">
        <f aca="false">IF(Z95=0,0,MAX(0,MIN(Z95,Parámetros!$G$20)-Parámetros!$F$20)*Parámetros!$E$20)</f>
        <v>0</v>
      </c>
      <c r="AC95" s="19" t="n">
        <f aca="false">IF(Z95=0,0,MAX(0,MIN(Z95,Parámetros!$G$21)-Parámetros!$F$21)*Parámetros!$E$21)</f>
        <v>0</v>
      </c>
      <c r="AD95" s="19" t="n">
        <f aca="false">IF(Z95=0,0,MAX(0,MIN(Z95,Parámetros!$G$22)-Parámetros!$F$22)*Parámetros!$E$22)</f>
        <v>0</v>
      </c>
      <c r="AE95" s="19" t="n">
        <f aca="false">IF(Z95=0,0,MAX(0,MIN(Z95,Parámetros!$G$23)-Parámetros!$F$23)*Parámetros!$E$23)</f>
        <v>0</v>
      </c>
      <c r="AF95" s="36" t="n">
        <f aca="false">SUM(AA95:AE95)</f>
        <v>0</v>
      </c>
      <c r="AG95" s="45" t="str">
        <f aca="false">IF(AM95&lt;=0,"-",INDEX(TR_TASA,MATCH(AM95,TR_DESDE,1)))</f>
        <v>-</v>
      </c>
      <c r="AH95" s="44" t="n">
        <f aca="false">IF($F95="Cese",1,IF($F95="Activo",INDEX(DIV_N,6),0))</f>
        <v>0</v>
      </c>
      <c r="AI95" s="44" t="n">
        <f aca="false">IF($F95="Cese",5,IF($F95="Activo",INDEX(DIV_HASTA,6),0))</f>
        <v>0</v>
      </c>
      <c r="AJ95" s="19" t="n">
        <f aca="false">IF(OR($F95="Activo",$F95="Cese"),SUMIFS(AV90:AV94,D90:D94,"&lt;="&amp;AI95),0)</f>
        <v>0</v>
      </c>
      <c r="AK95" s="19" t="n">
        <f aca="false">IF(OR($F95="Activo",$F95="Cese"),MAX(0,(AF95-AJ95)/AH95),0)</f>
        <v>0</v>
      </c>
      <c r="AL95" s="19" t="n">
        <f aca="false">IF(OR($F95="Activo",$F95="Cese"),K95+IF(PROY_BON="Sí",0,J95),0)</f>
        <v>0</v>
      </c>
      <c r="AM95" s="19" t="n">
        <f aca="false">IF(AL95&gt;0,MAX(0,X95+AL95-Y95),Z95)</f>
        <v>0</v>
      </c>
      <c r="AN95" s="19" t="n">
        <f aca="false">SUMPRODUCT((AM95&gt;TR_DESDE)*(AM95-TR_DESDE)*TR_INC)</f>
        <v>0</v>
      </c>
      <c r="AO95" s="19" t="n">
        <f aca="false">IF(AL95&gt;0,MAX(0,AN95-IF($F95="Cese",MAX(AF95,AJ95),AF95)),0)</f>
        <v>0</v>
      </c>
      <c r="AP95" s="46" t="n">
        <f aca="false">IF(OR($F95="Activo",$F95="Cese"),ROUND(AK95+AO95,2),0)</f>
        <v>0</v>
      </c>
      <c r="AQ95" s="19" t="n">
        <f aca="false">IF($F95="Cese",MAX(0,AJ95-AN95),0)</f>
        <v>0</v>
      </c>
      <c r="AR95" s="19" t="str">
        <f aca="false">IF($B95="","",IF(COUNTIFS(RP_COD,$B95,'Retenciones Planilla'!$H$6:$H$105,"&lt;&gt;")=0,"",SUMIFS('Retenciones Planilla'!$H$6:$H$105,RP_COD,$B95)))</f>
        <v/>
      </c>
      <c r="AS95" s="19" t="str">
        <f aca="false">IF(AR95="","",AR95-AP95)</f>
        <v/>
      </c>
      <c r="AT95" s="23" t="str">
        <f aca="false">IF($B95="","",IF(NOT(OR($F95="Activo",$F95="Cese")),IF(N(AR95)=0,"—","Revisar: sin vínculo"),IF(AR95="",IF(AP95=0,"No corresponde","Sin dato planilla"),IF(ABS(AS95)&lt;=TOL,"OK",IF(AS95&gt;0,"Retuvo de más","Retuvo de menos")))))</f>
        <v/>
      </c>
      <c r="AU95" s="19" t="n">
        <f aca="false">IF(AND(BASE_RET="Planilla (si existe)",AR95&lt;&gt;""),AR95,AP95)</f>
        <v>0</v>
      </c>
      <c r="AV95" s="19" t="n">
        <f aca="false">AU95+N95</f>
        <v>0</v>
      </c>
    </row>
    <row r="96" customFormat="false" ht="15" hidden="false" customHeight="false" outlineLevel="0" collapsed="false">
      <c r="A96" s="43" t="n">
        <v>8</v>
      </c>
      <c r="B96" s="35" t="str">
        <f aca="false">IF(Trabajadores!$B$13="","",Trabajadores!$B$13)</f>
        <v/>
      </c>
      <c r="C96" s="35" t="str">
        <f aca="false">IF($B96="","",Trabajadores!$D$13)</f>
        <v/>
      </c>
      <c r="D96" s="43" t="n">
        <v>7</v>
      </c>
      <c r="E96" s="23" t="s">
        <v>304</v>
      </c>
      <c r="F96" s="23" t="str">
        <f aca="false">IF($B96="","",IF(OR(7&lt;Trabajadores!$M$13,7&gt;Trabajadores!$N$13),"No vinculado",IF(AND(7=Trabajadores!$N$13,Trabajadores!$O$13="Sí"),"Cese","Activo")))</f>
        <v/>
      </c>
      <c r="G96" s="19" t="n">
        <f aca="false">IF($B96="",0,SUMIFS(Ingresos!$U$6:$U$1505,ING_COD,$B96,ING_CLASE,"ORD"))</f>
        <v>0</v>
      </c>
      <c r="H96" s="19" t="n">
        <f aca="false">IF($B96="",0,SUMIFS(Ingresos!$U$6:$U$1505,ING_COD,$B96,ING_CLASE,"ORD",ING_COMP,"Sí"))</f>
        <v>0</v>
      </c>
      <c r="I96" s="19" t="n">
        <f aca="false">IF($B96="",0,SUMIFS(Ingresos!$U$6:$U$1505,ING_COD,$B96,ING_CLASE,"GRA"))</f>
        <v>0</v>
      </c>
      <c r="J96" s="19" t="n">
        <f aca="false">IF($B96="",0,SUMIFS(Ingresos!$U$6:$U$1505,ING_COD,$B96,ING_CLASE,"BON"))</f>
        <v>0</v>
      </c>
      <c r="K96" s="19" t="n">
        <f aca="false">IF($B96="",0,SUMIFS(Ingresos!$U$6:$U$1505,ING_COD,$B96,ING_CLASE,"EXT"))</f>
        <v>0</v>
      </c>
      <c r="L96" s="19" t="n">
        <f aca="false">IF($B96="",0,SUMIFS(Ingresos!$U$6:$U$1505,ING_COD,$B96,ING_CLASE,"OTO"))</f>
        <v>0</v>
      </c>
      <c r="M96" s="19" t="n">
        <f aca="false">IF($B96="",0,SUMIFS(Ingresos!$U$6:$U$1505,ING_COD,$B96,ING_CLASE,"OTX"))</f>
        <v>0</v>
      </c>
      <c r="N96" s="19" t="n">
        <f aca="false">IF($B96="",0,SUMIFS(Ingresos!$U$6:$U$1505,ING_COD,$B96,ING_CLASE,"RETO"))</f>
        <v>0</v>
      </c>
      <c r="O96" s="19" t="n">
        <f aca="false">IF($B96="",0,SUMIFS(Ingresos!$U$6:$U$1505,ING_COD,$B96,ING_CLASE,"INA"))</f>
        <v>0</v>
      </c>
      <c r="P96" s="19" t="n">
        <f aca="false">G96+I96+J96+K96+L96+M96</f>
        <v>0</v>
      </c>
      <c r="Q96" s="44" t="n">
        <f aca="false">IF($F96="Activo",6,IF($F96="Cese",1,0))</f>
        <v>0</v>
      </c>
      <c r="R96" s="19" t="n">
        <f aca="false">G96*Q96</f>
        <v>0</v>
      </c>
      <c r="S96" s="19" t="n">
        <f aca="false">IF($F96="Activo",SUMIFS(I96:I101,$D96:$D101,"&lt;="&amp;Trabajadores!$N$13)+IF(PROY_BON="Sí",SUMIFS(J96:J101,$D96:$D101,"&lt;="&amp;Trabajadores!$N$13),0),IF($F96="Cese",I96+IF(PROY_BON="Sí",J96,0),0))</f>
        <v>0</v>
      </c>
      <c r="T96" s="19" t="n">
        <f aca="false">IF(OR($F96&lt;&gt;"Activo",Trabajadores!$I$13="No"),0,IF(I101=0,H96*(1+IF(PROY_BON="Sí",Trabajadores!$P$13,0))*Trabajadores!$S$13/6*(Trabajadores!$N$13&gt;=12),0))</f>
        <v>0</v>
      </c>
      <c r="U96" s="19" t="n">
        <f aca="false">IF($F96="Activo",IF(Trabajadores!$J$13="Sí",L96*6,L96),IF($F96="Cese",L96,0))</f>
        <v>0</v>
      </c>
      <c r="V96" s="19" t="n">
        <f aca="false">IF(OR($F96="Activo",$F96="Cese"),M96,0)</f>
        <v>0</v>
      </c>
      <c r="W96" s="19" t="n">
        <f aca="false">IF(OR($F96="Activo",$F96="Cese"),SUM(P90:P95),0)</f>
        <v>0</v>
      </c>
      <c r="X96" s="36" t="n">
        <f aca="false">IF(OR($F96="Activo",$F96="Cese"),R96+S96+T96+U96+V96+W96,0)</f>
        <v>0</v>
      </c>
      <c r="Y96" s="19" t="n">
        <f aca="false">IF(OR($F96="Activo",$F96="Cese"),DED_FIJA,0)</f>
        <v>0</v>
      </c>
      <c r="Z96" s="36" t="n">
        <f aca="false">MAX(0,X96-Y96)</f>
        <v>0</v>
      </c>
      <c r="AA96" s="19" t="n">
        <f aca="false">IF(Z96=0,0,MAX(0,MIN(Z96,Parámetros!$G$19)-Parámetros!$F$19)*Parámetros!$E$19)</f>
        <v>0</v>
      </c>
      <c r="AB96" s="19" t="n">
        <f aca="false">IF(Z96=0,0,MAX(0,MIN(Z96,Parámetros!$G$20)-Parámetros!$F$20)*Parámetros!$E$20)</f>
        <v>0</v>
      </c>
      <c r="AC96" s="19" t="n">
        <f aca="false">IF(Z96=0,0,MAX(0,MIN(Z96,Parámetros!$G$21)-Parámetros!$F$21)*Parámetros!$E$21)</f>
        <v>0</v>
      </c>
      <c r="AD96" s="19" t="n">
        <f aca="false">IF(Z96=0,0,MAX(0,MIN(Z96,Parámetros!$G$22)-Parámetros!$F$22)*Parámetros!$E$22)</f>
        <v>0</v>
      </c>
      <c r="AE96" s="19" t="n">
        <f aca="false">IF(Z96=0,0,MAX(0,MIN(Z96,Parámetros!$G$23)-Parámetros!$F$23)*Parámetros!$E$23)</f>
        <v>0</v>
      </c>
      <c r="AF96" s="36" t="n">
        <f aca="false">SUM(AA96:AE96)</f>
        <v>0</v>
      </c>
      <c r="AG96" s="45" t="str">
        <f aca="false">IF(AM96&lt;=0,"-",INDEX(TR_TASA,MATCH(AM96,TR_DESDE,1)))</f>
        <v>-</v>
      </c>
      <c r="AH96" s="44" t="n">
        <f aca="false">IF($F96="Cese",1,IF($F96="Activo",INDEX(DIV_N,7),0))</f>
        <v>0</v>
      </c>
      <c r="AI96" s="44" t="n">
        <f aca="false">IF($F96="Cese",6,IF($F96="Activo",INDEX(DIV_HASTA,7),0))</f>
        <v>0</v>
      </c>
      <c r="AJ96" s="19" t="n">
        <f aca="false">IF(OR($F96="Activo",$F96="Cese"),SUMIFS(AV90:AV95,D90:D95,"&lt;="&amp;AI96),0)</f>
        <v>0</v>
      </c>
      <c r="AK96" s="19" t="n">
        <f aca="false">IF(OR($F96="Activo",$F96="Cese"),MAX(0,(AF96-AJ96)/AH96),0)</f>
        <v>0</v>
      </c>
      <c r="AL96" s="19" t="n">
        <f aca="false">IF(OR($F96="Activo",$F96="Cese"),K96+IF(PROY_BON="Sí",0,J96),0)</f>
        <v>0</v>
      </c>
      <c r="AM96" s="19" t="n">
        <f aca="false">IF(AL96&gt;0,MAX(0,X96+AL96-Y96),Z96)</f>
        <v>0</v>
      </c>
      <c r="AN96" s="19" t="n">
        <f aca="false">SUMPRODUCT((AM96&gt;TR_DESDE)*(AM96-TR_DESDE)*TR_INC)</f>
        <v>0</v>
      </c>
      <c r="AO96" s="19" t="n">
        <f aca="false">IF(AL96&gt;0,MAX(0,AN96-IF($F96="Cese",MAX(AF96,AJ96),AF96)),0)</f>
        <v>0</v>
      </c>
      <c r="AP96" s="46" t="n">
        <f aca="false">IF(OR($F96="Activo",$F96="Cese"),ROUND(AK96+AO96,2),0)</f>
        <v>0</v>
      </c>
      <c r="AQ96" s="19" t="n">
        <f aca="false">IF($F96="Cese",MAX(0,AJ96-AN96),0)</f>
        <v>0</v>
      </c>
      <c r="AR96" s="19" t="str">
        <f aca="false">IF($B96="","",IF(COUNTIFS(RP_COD,$B96,'Retenciones Planilla'!$I$6:$I$105,"&lt;&gt;")=0,"",SUMIFS('Retenciones Planilla'!$I$6:$I$105,RP_COD,$B96)))</f>
        <v/>
      </c>
      <c r="AS96" s="19" t="str">
        <f aca="false">IF(AR96="","",AR96-AP96)</f>
        <v/>
      </c>
      <c r="AT96" s="23" t="str">
        <f aca="false">IF($B96="","",IF(NOT(OR($F96="Activo",$F96="Cese")),IF(N(AR96)=0,"—","Revisar: sin vínculo"),IF(AR96="",IF(AP96=0,"No corresponde","Sin dato planilla"),IF(ABS(AS96)&lt;=TOL,"OK",IF(AS96&gt;0,"Retuvo de más","Retuvo de menos")))))</f>
        <v/>
      </c>
      <c r="AU96" s="19" t="n">
        <f aca="false">IF(AND(BASE_RET="Planilla (si existe)",AR96&lt;&gt;""),AR96,AP96)</f>
        <v>0</v>
      </c>
      <c r="AV96" s="19" t="n">
        <f aca="false">AU96+N96</f>
        <v>0</v>
      </c>
    </row>
    <row r="97" customFormat="false" ht="15" hidden="false" customHeight="false" outlineLevel="0" collapsed="false">
      <c r="A97" s="43" t="n">
        <v>8</v>
      </c>
      <c r="B97" s="35" t="str">
        <f aca="false">IF(Trabajadores!$B$13="","",Trabajadores!$B$13)</f>
        <v/>
      </c>
      <c r="C97" s="35" t="str">
        <f aca="false">IF($B97="","",Trabajadores!$D$13)</f>
        <v/>
      </c>
      <c r="D97" s="43" t="n">
        <v>8</v>
      </c>
      <c r="E97" s="23" t="s">
        <v>305</v>
      </c>
      <c r="F97" s="23" t="str">
        <f aca="false">IF($B97="","",IF(OR(8&lt;Trabajadores!$M$13,8&gt;Trabajadores!$N$13),"No vinculado",IF(AND(8=Trabajadores!$N$13,Trabajadores!$O$13="Sí"),"Cese","Activo")))</f>
        <v/>
      </c>
      <c r="G97" s="19" t="n">
        <f aca="false">IF($B97="",0,SUMIFS(Ingresos!$V$6:$V$1505,ING_COD,$B97,ING_CLASE,"ORD"))</f>
        <v>0</v>
      </c>
      <c r="H97" s="19" t="n">
        <f aca="false">IF($B97="",0,SUMIFS(Ingresos!$V$6:$V$1505,ING_COD,$B97,ING_CLASE,"ORD",ING_COMP,"Sí"))</f>
        <v>0</v>
      </c>
      <c r="I97" s="19" t="n">
        <f aca="false">IF($B97="",0,SUMIFS(Ingresos!$V$6:$V$1505,ING_COD,$B97,ING_CLASE,"GRA"))</f>
        <v>0</v>
      </c>
      <c r="J97" s="19" t="n">
        <f aca="false">IF($B97="",0,SUMIFS(Ingresos!$V$6:$V$1505,ING_COD,$B97,ING_CLASE,"BON"))</f>
        <v>0</v>
      </c>
      <c r="K97" s="19" t="n">
        <f aca="false">IF($B97="",0,SUMIFS(Ingresos!$V$6:$V$1505,ING_COD,$B97,ING_CLASE,"EXT"))</f>
        <v>0</v>
      </c>
      <c r="L97" s="19" t="n">
        <f aca="false">IF($B97="",0,SUMIFS(Ingresos!$V$6:$V$1505,ING_COD,$B97,ING_CLASE,"OTO"))</f>
        <v>0</v>
      </c>
      <c r="M97" s="19" t="n">
        <f aca="false">IF($B97="",0,SUMIFS(Ingresos!$V$6:$V$1505,ING_COD,$B97,ING_CLASE,"OTX"))</f>
        <v>0</v>
      </c>
      <c r="N97" s="19" t="n">
        <f aca="false">IF($B97="",0,SUMIFS(Ingresos!$V$6:$V$1505,ING_COD,$B97,ING_CLASE,"RETO"))</f>
        <v>0</v>
      </c>
      <c r="O97" s="19" t="n">
        <f aca="false">IF($B97="",0,SUMIFS(Ingresos!$V$6:$V$1505,ING_COD,$B97,ING_CLASE,"INA"))</f>
        <v>0</v>
      </c>
      <c r="P97" s="19" t="n">
        <f aca="false">G97+I97+J97+K97+L97+M97</f>
        <v>0</v>
      </c>
      <c r="Q97" s="44" t="n">
        <f aca="false">IF($F97="Activo",5,IF($F97="Cese",1,0))</f>
        <v>0</v>
      </c>
      <c r="R97" s="19" t="n">
        <f aca="false">G97*Q97</f>
        <v>0</v>
      </c>
      <c r="S97" s="19" t="n">
        <f aca="false">IF($F97="Activo",SUMIFS(I97:I101,$D97:$D101,"&lt;="&amp;Trabajadores!$N$13)+IF(PROY_BON="Sí",SUMIFS(J97:J101,$D97:$D101,"&lt;="&amp;Trabajadores!$N$13),0),IF($F97="Cese",I97+IF(PROY_BON="Sí",J97,0),0))</f>
        <v>0</v>
      </c>
      <c r="T97" s="19" t="n">
        <f aca="false">IF(OR($F97&lt;&gt;"Activo",Trabajadores!$I$13="No"),0,IF(I101=0,H97*(1+IF(PROY_BON="Sí",Trabajadores!$P$13,0))*Trabajadores!$S$13/6*(Trabajadores!$N$13&gt;=12),0))</f>
        <v>0</v>
      </c>
      <c r="U97" s="19" t="n">
        <f aca="false">IF($F97="Activo",IF(Trabajadores!$J$13="Sí",L97*5,L97),IF($F97="Cese",L97,0))</f>
        <v>0</v>
      </c>
      <c r="V97" s="19" t="n">
        <f aca="false">IF(OR($F97="Activo",$F97="Cese"),M97,0)</f>
        <v>0</v>
      </c>
      <c r="W97" s="19" t="n">
        <f aca="false">IF(OR($F97="Activo",$F97="Cese"),SUM(P90:P96),0)</f>
        <v>0</v>
      </c>
      <c r="X97" s="36" t="n">
        <f aca="false">IF(OR($F97="Activo",$F97="Cese"),R97+S97+T97+U97+V97+W97,0)</f>
        <v>0</v>
      </c>
      <c r="Y97" s="19" t="n">
        <f aca="false">IF(OR($F97="Activo",$F97="Cese"),DED_FIJA,0)</f>
        <v>0</v>
      </c>
      <c r="Z97" s="36" t="n">
        <f aca="false">MAX(0,X97-Y97)</f>
        <v>0</v>
      </c>
      <c r="AA97" s="19" t="n">
        <f aca="false">IF(Z97=0,0,MAX(0,MIN(Z97,Parámetros!$G$19)-Parámetros!$F$19)*Parámetros!$E$19)</f>
        <v>0</v>
      </c>
      <c r="AB97" s="19" t="n">
        <f aca="false">IF(Z97=0,0,MAX(0,MIN(Z97,Parámetros!$G$20)-Parámetros!$F$20)*Parámetros!$E$20)</f>
        <v>0</v>
      </c>
      <c r="AC97" s="19" t="n">
        <f aca="false">IF(Z97=0,0,MAX(0,MIN(Z97,Parámetros!$G$21)-Parámetros!$F$21)*Parámetros!$E$21)</f>
        <v>0</v>
      </c>
      <c r="AD97" s="19" t="n">
        <f aca="false">IF(Z97=0,0,MAX(0,MIN(Z97,Parámetros!$G$22)-Parámetros!$F$22)*Parámetros!$E$22)</f>
        <v>0</v>
      </c>
      <c r="AE97" s="19" t="n">
        <f aca="false">IF(Z97=0,0,MAX(0,MIN(Z97,Parámetros!$G$23)-Parámetros!$F$23)*Parámetros!$E$23)</f>
        <v>0</v>
      </c>
      <c r="AF97" s="36" t="n">
        <f aca="false">SUM(AA97:AE97)</f>
        <v>0</v>
      </c>
      <c r="AG97" s="45" t="str">
        <f aca="false">IF(AM97&lt;=0,"-",INDEX(TR_TASA,MATCH(AM97,TR_DESDE,1)))</f>
        <v>-</v>
      </c>
      <c r="AH97" s="44" t="n">
        <f aca="false">IF($F97="Cese",1,IF($F97="Activo",INDEX(DIV_N,8),0))</f>
        <v>0</v>
      </c>
      <c r="AI97" s="44" t="n">
        <f aca="false">IF($F97="Cese",7,IF($F97="Activo",INDEX(DIV_HASTA,8),0))</f>
        <v>0</v>
      </c>
      <c r="AJ97" s="19" t="n">
        <f aca="false">IF(OR($F97="Activo",$F97="Cese"),SUMIFS(AV90:AV96,D90:D96,"&lt;="&amp;AI97),0)</f>
        <v>0</v>
      </c>
      <c r="AK97" s="19" t="n">
        <f aca="false">IF(OR($F97="Activo",$F97="Cese"),MAX(0,(AF97-AJ97)/AH97),0)</f>
        <v>0</v>
      </c>
      <c r="AL97" s="19" t="n">
        <f aca="false">IF(OR($F97="Activo",$F97="Cese"),K97+IF(PROY_BON="Sí",0,J97),0)</f>
        <v>0</v>
      </c>
      <c r="AM97" s="19" t="n">
        <f aca="false">IF(AL97&gt;0,MAX(0,X97+AL97-Y97),Z97)</f>
        <v>0</v>
      </c>
      <c r="AN97" s="19" t="n">
        <f aca="false">SUMPRODUCT((AM97&gt;TR_DESDE)*(AM97-TR_DESDE)*TR_INC)</f>
        <v>0</v>
      </c>
      <c r="AO97" s="19" t="n">
        <f aca="false">IF(AL97&gt;0,MAX(0,AN97-IF($F97="Cese",MAX(AF97,AJ97),AF97)),0)</f>
        <v>0</v>
      </c>
      <c r="AP97" s="46" t="n">
        <f aca="false">IF(OR($F97="Activo",$F97="Cese"),ROUND(AK97+AO97,2),0)</f>
        <v>0</v>
      </c>
      <c r="AQ97" s="19" t="n">
        <f aca="false">IF($F97="Cese",MAX(0,AJ97-AN97),0)</f>
        <v>0</v>
      </c>
      <c r="AR97" s="19" t="str">
        <f aca="false">IF($B97="","",IF(COUNTIFS(RP_COD,$B97,'Retenciones Planilla'!$J$6:$J$105,"&lt;&gt;")=0,"",SUMIFS('Retenciones Planilla'!$J$6:$J$105,RP_COD,$B97)))</f>
        <v/>
      </c>
      <c r="AS97" s="19" t="str">
        <f aca="false">IF(AR97="","",AR97-AP97)</f>
        <v/>
      </c>
      <c r="AT97" s="23" t="str">
        <f aca="false">IF($B97="","",IF(NOT(OR($F97="Activo",$F97="Cese")),IF(N(AR97)=0,"—","Revisar: sin vínculo"),IF(AR97="",IF(AP97=0,"No corresponde","Sin dato planilla"),IF(ABS(AS97)&lt;=TOL,"OK",IF(AS97&gt;0,"Retuvo de más","Retuvo de menos")))))</f>
        <v/>
      </c>
      <c r="AU97" s="19" t="n">
        <f aca="false">IF(AND(BASE_RET="Planilla (si existe)",AR97&lt;&gt;""),AR97,AP97)</f>
        <v>0</v>
      </c>
      <c r="AV97" s="19" t="n">
        <f aca="false">AU97+N97</f>
        <v>0</v>
      </c>
    </row>
    <row r="98" customFormat="false" ht="15" hidden="false" customHeight="false" outlineLevel="0" collapsed="false">
      <c r="A98" s="43" t="n">
        <v>8</v>
      </c>
      <c r="B98" s="35" t="str">
        <f aca="false">IF(Trabajadores!$B$13="","",Trabajadores!$B$13)</f>
        <v/>
      </c>
      <c r="C98" s="35" t="str">
        <f aca="false">IF($B98="","",Trabajadores!$D$13)</f>
        <v/>
      </c>
      <c r="D98" s="43" t="n">
        <v>9</v>
      </c>
      <c r="E98" s="23" t="s">
        <v>306</v>
      </c>
      <c r="F98" s="23" t="str">
        <f aca="false">IF($B98="","",IF(OR(9&lt;Trabajadores!$M$13,9&gt;Trabajadores!$N$13),"No vinculado",IF(AND(9=Trabajadores!$N$13,Trabajadores!$O$13="Sí"),"Cese","Activo")))</f>
        <v/>
      </c>
      <c r="G98" s="19" t="n">
        <f aca="false">IF($B98="",0,SUMIFS(Ingresos!$W$6:$W$1505,ING_COD,$B98,ING_CLASE,"ORD"))</f>
        <v>0</v>
      </c>
      <c r="H98" s="19" t="n">
        <f aca="false">IF($B98="",0,SUMIFS(Ingresos!$W$6:$W$1505,ING_COD,$B98,ING_CLASE,"ORD",ING_COMP,"Sí"))</f>
        <v>0</v>
      </c>
      <c r="I98" s="19" t="n">
        <f aca="false">IF($B98="",0,SUMIFS(Ingresos!$W$6:$W$1505,ING_COD,$B98,ING_CLASE,"GRA"))</f>
        <v>0</v>
      </c>
      <c r="J98" s="19" t="n">
        <f aca="false">IF($B98="",0,SUMIFS(Ingresos!$W$6:$W$1505,ING_COD,$B98,ING_CLASE,"BON"))</f>
        <v>0</v>
      </c>
      <c r="K98" s="19" t="n">
        <f aca="false">IF($B98="",0,SUMIFS(Ingresos!$W$6:$W$1505,ING_COD,$B98,ING_CLASE,"EXT"))</f>
        <v>0</v>
      </c>
      <c r="L98" s="19" t="n">
        <f aca="false">IF($B98="",0,SUMIFS(Ingresos!$W$6:$W$1505,ING_COD,$B98,ING_CLASE,"OTO"))</f>
        <v>0</v>
      </c>
      <c r="M98" s="19" t="n">
        <f aca="false">IF($B98="",0,SUMIFS(Ingresos!$W$6:$W$1505,ING_COD,$B98,ING_CLASE,"OTX"))</f>
        <v>0</v>
      </c>
      <c r="N98" s="19" t="n">
        <f aca="false">IF($B98="",0,SUMIFS(Ingresos!$W$6:$W$1505,ING_COD,$B98,ING_CLASE,"RETO"))</f>
        <v>0</v>
      </c>
      <c r="O98" s="19" t="n">
        <f aca="false">IF($B98="",0,SUMIFS(Ingresos!$W$6:$W$1505,ING_COD,$B98,ING_CLASE,"INA"))</f>
        <v>0</v>
      </c>
      <c r="P98" s="19" t="n">
        <f aca="false">G98+I98+J98+K98+L98+M98</f>
        <v>0</v>
      </c>
      <c r="Q98" s="44" t="n">
        <f aca="false">IF($F98="Activo",4,IF($F98="Cese",1,0))</f>
        <v>0</v>
      </c>
      <c r="R98" s="19" t="n">
        <f aca="false">G98*Q98</f>
        <v>0</v>
      </c>
      <c r="S98" s="19" t="n">
        <f aca="false">IF($F98="Activo",SUMIFS(I98:I101,$D98:$D101,"&lt;="&amp;Trabajadores!$N$13)+IF(PROY_BON="Sí",SUMIFS(J98:J101,$D98:$D101,"&lt;="&amp;Trabajadores!$N$13),0),IF($F98="Cese",I98+IF(PROY_BON="Sí",J98,0),0))</f>
        <v>0</v>
      </c>
      <c r="T98" s="19" t="n">
        <f aca="false">IF(OR($F98&lt;&gt;"Activo",Trabajadores!$I$13="No"),0,IF(I101=0,H98*(1+IF(PROY_BON="Sí",Trabajadores!$P$13,0))*Trabajadores!$S$13/6*(Trabajadores!$N$13&gt;=12),0))</f>
        <v>0</v>
      </c>
      <c r="U98" s="19" t="n">
        <f aca="false">IF($F98="Activo",IF(Trabajadores!$J$13="Sí",L98*4,L98),IF($F98="Cese",L98,0))</f>
        <v>0</v>
      </c>
      <c r="V98" s="19" t="n">
        <f aca="false">IF(OR($F98="Activo",$F98="Cese"),M98,0)</f>
        <v>0</v>
      </c>
      <c r="W98" s="19" t="n">
        <f aca="false">IF(OR($F98="Activo",$F98="Cese"),SUM(P90:P97),0)</f>
        <v>0</v>
      </c>
      <c r="X98" s="36" t="n">
        <f aca="false">IF(OR($F98="Activo",$F98="Cese"),R98+S98+T98+U98+V98+W98,0)</f>
        <v>0</v>
      </c>
      <c r="Y98" s="19" t="n">
        <f aca="false">IF(OR($F98="Activo",$F98="Cese"),DED_FIJA,0)</f>
        <v>0</v>
      </c>
      <c r="Z98" s="36" t="n">
        <f aca="false">MAX(0,X98-Y98)</f>
        <v>0</v>
      </c>
      <c r="AA98" s="19" t="n">
        <f aca="false">IF(Z98=0,0,MAX(0,MIN(Z98,Parámetros!$G$19)-Parámetros!$F$19)*Parámetros!$E$19)</f>
        <v>0</v>
      </c>
      <c r="AB98" s="19" t="n">
        <f aca="false">IF(Z98=0,0,MAX(0,MIN(Z98,Parámetros!$G$20)-Parámetros!$F$20)*Parámetros!$E$20)</f>
        <v>0</v>
      </c>
      <c r="AC98" s="19" t="n">
        <f aca="false">IF(Z98=0,0,MAX(0,MIN(Z98,Parámetros!$G$21)-Parámetros!$F$21)*Parámetros!$E$21)</f>
        <v>0</v>
      </c>
      <c r="AD98" s="19" t="n">
        <f aca="false">IF(Z98=0,0,MAX(0,MIN(Z98,Parámetros!$G$22)-Parámetros!$F$22)*Parámetros!$E$22)</f>
        <v>0</v>
      </c>
      <c r="AE98" s="19" t="n">
        <f aca="false">IF(Z98=0,0,MAX(0,MIN(Z98,Parámetros!$G$23)-Parámetros!$F$23)*Parámetros!$E$23)</f>
        <v>0</v>
      </c>
      <c r="AF98" s="36" t="n">
        <f aca="false">SUM(AA98:AE98)</f>
        <v>0</v>
      </c>
      <c r="AG98" s="45" t="str">
        <f aca="false">IF(AM98&lt;=0,"-",INDEX(TR_TASA,MATCH(AM98,TR_DESDE,1)))</f>
        <v>-</v>
      </c>
      <c r="AH98" s="44" t="n">
        <f aca="false">IF($F98="Cese",1,IF($F98="Activo",INDEX(DIV_N,9),0))</f>
        <v>0</v>
      </c>
      <c r="AI98" s="44" t="n">
        <f aca="false">IF($F98="Cese",8,IF($F98="Activo",INDEX(DIV_HASTA,9),0))</f>
        <v>0</v>
      </c>
      <c r="AJ98" s="19" t="n">
        <f aca="false">IF(OR($F98="Activo",$F98="Cese"),SUMIFS(AV90:AV97,D90:D97,"&lt;="&amp;AI98),0)</f>
        <v>0</v>
      </c>
      <c r="AK98" s="19" t="n">
        <f aca="false">IF(OR($F98="Activo",$F98="Cese"),MAX(0,(AF98-AJ98)/AH98),0)</f>
        <v>0</v>
      </c>
      <c r="AL98" s="19" t="n">
        <f aca="false">IF(OR($F98="Activo",$F98="Cese"),K98+IF(PROY_BON="Sí",0,J98),0)</f>
        <v>0</v>
      </c>
      <c r="AM98" s="19" t="n">
        <f aca="false">IF(AL98&gt;0,MAX(0,X98+AL98-Y98),Z98)</f>
        <v>0</v>
      </c>
      <c r="AN98" s="19" t="n">
        <f aca="false">SUMPRODUCT((AM98&gt;TR_DESDE)*(AM98-TR_DESDE)*TR_INC)</f>
        <v>0</v>
      </c>
      <c r="AO98" s="19" t="n">
        <f aca="false">IF(AL98&gt;0,MAX(0,AN98-IF($F98="Cese",MAX(AF98,AJ98),AF98)),0)</f>
        <v>0</v>
      </c>
      <c r="AP98" s="46" t="n">
        <f aca="false">IF(OR($F98="Activo",$F98="Cese"),ROUND(AK98+AO98,2),0)</f>
        <v>0</v>
      </c>
      <c r="AQ98" s="19" t="n">
        <f aca="false">IF($F98="Cese",MAX(0,AJ98-AN98),0)</f>
        <v>0</v>
      </c>
      <c r="AR98" s="19" t="str">
        <f aca="false">IF($B98="","",IF(COUNTIFS(RP_COD,$B98,'Retenciones Planilla'!$K$6:$K$105,"&lt;&gt;")=0,"",SUMIFS('Retenciones Planilla'!$K$6:$K$105,RP_COD,$B98)))</f>
        <v/>
      </c>
      <c r="AS98" s="19" t="str">
        <f aca="false">IF(AR98="","",AR98-AP98)</f>
        <v/>
      </c>
      <c r="AT98" s="23" t="str">
        <f aca="false">IF($B98="","",IF(NOT(OR($F98="Activo",$F98="Cese")),IF(N(AR98)=0,"—","Revisar: sin vínculo"),IF(AR98="",IF(AP98=0,"No corresponde","Sin dato planilla"),IF(ABS(AS98)&lt;=TOL,"OK",IF(AS98&gt;0,"Retuvo de más","Retuvo de menos")))))</f>
        <v/>
      </c>
      <c r="AU98" s="19" t="n">
        <f aca="false">IF(AND(BASE_RET="Planilla (si existe)",AR98&lt;&gt;""),AR98,AP98)</f>
        <v>0</v>
      </c>
      <c r="AV98" s="19" t="n">
        <f aca="false">AU98+N98</f>
        <v>0</v>
      </c>
    </row>
    <row r="99" customFormat="false" ht="15" hidden="false" customHeight="false" outlineLevel="0" collapsed="false">
      <c r="A99" s="43" t="n">
        <v>8</v>
      </c>
      <c r="B99" s="35" t="str">
        <f aca="false">IF(Trabajadores!$B$13="","",Trabajadores!$B$13)</f>
        <v/>
      </c>
      <c r="C99" s="35" t="str">
        <f aca="false">IF($B99="","",Trabajadores!$D$13)</f>
        <v/>
      </c>
      <c r="D99" s="43" t="n">
        <v>10</v>
      </c>
      <c r="E99" s="23" t="s">
        <v>307</v>
      </c>
      <c r="F99" s="23" t="str">
        <f aca="false">IF($B99="","",IF(OR(10&lt;Trabajadores!$M$13,10&gt;Trabajadores!$N$13),"No vinculado",IF(AND(10=Trabajadores!$N$13,Trabajadores!$O$13="Sí"),"Cese","Activo")))</f>
        <v/>
      </c>
      <c r="G99" s="19" t="n">
        <f aca="false">IF($B99="",0,SUMIFS(Ingresos!$X$6:$X$1505,ING_COD,$B99,ING_CLASE,"ORD"))</f>
        <v>0</v>
      </c>
      <c r="H99" s="19" t="n">
        <f aca="false">IF($B99="",0,SUMIFS(Ingresos!$X$6:$X$1505,ING_COD,$B99,ING_CLASE,"ORD",ING_COMP,"Sí"))</f>
        <v>0</v>
      </c>
      <c r="I99" s="19" t="n">
        <f aca="false">IF($B99="",0,SUMIFS(Ingresos!$X$6:$X$1505,ING_COD,$B99,ING_CLASE,"GRA"))</f>
        <v>0</v>
      </c>
      <c r="J99" s="19" t="n">
        <f aca="false">IF($B99="",0,SUMIFS(Ingresos!$X$6:$X$1505,ING_COD,$B99,ING_CLASE,"BON"))</f>
        <v>0</v>
      </c>
      <c r="K99" s="19" t="n">
        <f aca="false">IF($B99="",0,SUMIFS(Ingresos!$X$6:$X$1505,ING_COD,$B99,ING_CLASE,"EXT"))</f>
        <v>0</v>
      </c>
      <c r="L99" s="19" t="n">
        <f aca="false">IF($B99="",0,SUMIFS(Ingresos!$X$6:$X$1505,ING_COD,$B99,ING_CLASE,"OTO"))</f>
        <v>0</v>
      </c>
      <c r="M99" s="19" t="n">
        <f aca="false">IF($B99="",0,SUMIFS(Ingresos!$X$6:$X$1505,ING_COD,$B99,ING_CLASE,"OTX"))</f>
        <v>0</v>
      </c>
      <c r="N99" s="19" t="n">
        <f aca="false">IF($B99="",0,SUMIFS(Ingresos!$X$6:$X$1505,ING_COD,$B99,ING_CLASE,"RETO"))</f>
        <v>0</v>
      </c>
      <c r="O99" s="19" t="n">
        <f aca="false">IF($B99="",0,SUMIFS(Ingresos!$X$6:$X$1505,ING_COD,$B99,ING_CLASE,"INA"))</f>
        <v>0</v>
      </c>
      <c r="P99" s="19" t="n">
        <f aca="false">G99+I99+J99+K99+L99+M99</f>
        <v>0</v>
      </c>
      <c r="Q99" s="44" t="n">
        <f aca="false">IF($F99="Activo",3,IF($F99="Cese",1,0))</f>
        <v>0</v>
      </c>
      <c r="R99" s="19" t="n">
        <f aca="false">G99*Q99</f>
        <v>0</v>
      </c>
      <c r="S99" s="19" t="n">
        <f aca="false">IF($F99="Activo",SUMIFS(I99:I101,$D99:$D101,"&lt;="&amp;Trabajadores!$N$13)+IF(PROY_BON="Sí",SUMIFS(J99:J101,$D99:$D101,"&lt;="&amp;Trabajadores!$N$13),0),IF($F99="Cese",I99+IF(PROY_BON="Sí",J99,0),0))</f>
        <v>0</v>
      </c>
      <c r="T99" s="19" t="n">
        <f aca="false">IF(OR($F99&lt;&gt;"Activo",Trabajadores!$I$13="No"),0,IF(I101=0,H99*(1+IF(PROY_BON="Sí",Trabajadores!$P$13,0))*Trabajadores!$S$13/6*(Trabajadores!$N$13&gt;=12),0))</f>
        <v>0</v>
      </c>
      <c r="U99" s="19" t="n">
        <f aca="false">IF($F99="Activo",IF(Trabajadores!$J$13="Sí",L99*3,L99),IF($F99="Cese",L99,0))</f>
        <v>0</v>
      </c>
      <c r="V99" s="19" t="n">
        <f aca="false">IF(OR($F99="Activo",$F99="Cese"),M99,0)</f>
        <v>0</v>
      </c>
      <c r="W99" s="19" t="n">
        <f aca="false">IF(OR($F99="Activo",$F99="Cese"),SUM(P90:P98),0)</f>
        <v>0</v>
      </c>
      <c r="X99" s="36" t="n">
        <f aca="false">IF(OR($F99="Activo",$F99="Cese"),R99+S99+T99+U99+V99+W99,0)</f>
        <v>0</v>
      </c>
      <c r="Y99" s="19" t="n">
        <f aca="false">IF(OR($F99="Activo",$F99="Cese"),DED_FIJA,0)</f>
        <v>0</v>
      </c>
      <c r="Z99" s="36" t="n">
        <f aca="false">MAX(0,X99-Y99)</f>
        <v>0</v>
      </c>
      <c r="AA99" s="19" t="n">
        <f aca="false">IF(Z99=0,0,MAX(0,MIN(Z99,Parámetros!$G$19)-Parámetros!$F$19)*Parámetros!$E$19)</f>
        <v>0</v>
      </c>
      <c r="AB99" s="19" t="n">
        <f aca="false">IF(Z99=0,0,MAX(0,MIN(Z99,Parámetros!$G$20)-Parámetros!$F$20)*Parámetros!$E$20)</f>
        <v>0</v>
      </c>
      <c r="AC99" s="19" t="n">
        <f aca="false">IF(Z99=0,0,MAX(0,MIN(Z99,Parámetros!$G$21)-Parámetros!$F$21)*Parámetros!$E$21)</f>
        <v>0</v>
      </c>
      <c r="AD99" s="19" t="n">
        <f aca="false">IF(Z99=0,0,MAX(0,MIN(Z99,Parámetros!$G$22)-Parámetros!$F$22)*Parámetros!$E$22)</f>
        <v>0</v>
      </c>
      <c r="AE99" s="19" t="n">
        <f aca="false">IF(Z99=0,0,MAX(0,MIN(Z99,Parámetros!$G$23)-Parámetros!$F$23)*Parámetros!$E$23)</f>
        <v>0</v>
      </c>
      <c r="AF99" s="36" t="n">
        <f aca="false">SUM(AA99:AE99)</f>
        <v>0</v>
      </c>
      <c r="AG99" s="45" t="str">
        <f aca="false">IF(AM99&lt;=0,"-",INDEX(TR_TASA,MATCH(AM99,TR_DESDE,1)))</f>
        <v>-</v>
      </c>
      <c r="AH99" s="44" t="n">
        <f aca="false">IF($F99="Cese",1,IF($F99="Activo",INDEX(DIV_N,10),0))</f>
        <v>0</v>
      </c>
      <c r="AI99" s="44" t="n">
        <f aca="false">IF($F99="Cese",9,IF($F99="Activo",INDEX(DIV_HASTA,10),0))</f>
        <v>0</v>
      </c>
      <c r="AJ99" s="19" t="n">
        <f aca="false">IF(OR($F99="Activo",$F99="Cese"),SUMIFS(AV90:AV98,D90:D98,"&lt;="&amp;AI99),0)</f>
        <v>0</v>
      </c>
      <c r="AK99" s="19" t="n">
        <f aca="false">IF(OR($F99="Activo",$F99="Cese"),MAX(0,(AF99-AJ99)/AH99),0)</f>
        <v>0</v>
      </c>
      <c r="AL99" s="19" t="n">
        <f aca="false">IF(OR($F99="Activo",$F99="Cese"),K99+IF(PROY_BON="Sí",0,J99),0)</f>
        <v>0</v>
      </c>
      <c r="AM99" s="19" t="n">
        <f aca="false">IF(AL99&gt;0,MAX(0,X99+AL99-Y99),Z99)</f>
        <v>0</v>
      </c>
      <c r="AN99" s="19" t="n">
        <f aca="false">SUMPRODUCT((AM99&gt;TR_DESDE)*(AM99-TR_DESDE)*TR_INC)</f>
        <v>0</v>
      </c>
      <c r="AO99" s="19" t="n">
        <f aca="false">IF(AL99&gt;0,MAX(0,AN99-IF($F99="Cese",MAX(AF99,AJ99),AF99)),0)</f>
        <v>0</v>
      </c>
      <c r="AP99" s="46" t="n">
        <f aca="false">IF(OR($F99="Activo",$F99="Cese"),ROUND(AK99+AO99,2),0)</f>
        <v>0</v>
      </c>
      <c r="AQ99" s="19" t="n">
        <f aca="false">IF($F99="Cese",MAX(0,AJ99-AN99),0)</f>
        <v>0</v>
      </c>
      <c r="AR99" s="19" t="str">
        <f aca="false">IF($B99="","",IF(COUNTIFS(RP_COD,$B99,'Retenciones Planilla'!$L$6:$L$105,"&lt;&gt;")=0,"",SUMIFS('Retenciones Planilla'!$L$6:$L$105,RP_COD,$B99)))</f>
        <v/>
      </c>
      <c r="AS99" s="19" t="str">
        <f aca="false">IF(AR99="","",AR99-AP99)</f>
        <v/>
      </c>
      <c r="AT99" s="23" t="str">
        <f aca="false">IF($B99="","",IF(NOT(OR($F99="Activo",$F99="Cese")),IF(N(AR99)=0,"—","Revisar: sin vínculo"),IF(AR99="",IF(AP99=0,"No corresponde","Sin dato planilla"),IF(ABS(AS99)&lt;=TOL,"OK",IF(AS99&gt;0,"Retuvo de más","Retuvo de menos")))))</f>
        <v/>
      </c>
      <c r="AU99" s="19" t="n">
        <f aca="false">IF(AND(BASE_RET="Planilla (si existe)",AR99&lt;&gt;""),AR99,AP99)</f>
        <v>0</v>
      </c>
      <c r="AV99" s="19" t="n">
        <f aca="false">AU99+N99</f>
        <v>0</v>
      </c>
    </row>
    <row r="100" customFormat="false" ht="15" hidden="false" customHeight="false" outlineLevel="0" collapsed="false">
      <c r="A100" s="43" t="n">
        <v>8</v>
      </c>
      <c r="B100" s="35" t="str">
        <f aca="false">IF(Trabajadores!$B$13="","",Trabajadores!$B$13)</f>
        <v/>
      </c>
      <c r="C100" s="35" t="str">
        <f aca="false">IF($B100="","",Trabajadores!$D$13)</f>
        <v/>
      </c>
      <c r="D100" s="43" t="n">
        <v>11</v>
      </c>
      <c r="E100" s="23" t="s">
        <v>308</v>
      </c>
      <c r="F100" s="23" t="str">
        <f aca="false">IF($B100="","",IF(OR(11&lt;Trabajadores!$M$13,11&gt;Trabajadores!$N$13),"No vinculado",IF(AND(11=Trabajadores!$N$13,Trabajadores!$O$13="Sí"),"Cese","Activo")))</f>
        <v/>
      </c>
      <c r="G100" s="19" t="n">
        <f aca="false">IF($B100="",0,SUMIFS(Ingresos!$Y$6:$Y$1505,ING_COD,$B100,ING_CLASE,"ORD"))</f>
        <v>0</v>
      </c>
      <c r="H100" s="19" t="n">
        <f aca="false">IF($B100="",0,SUMIFS(Ingresos!$Y$6:$Y$1505,ING_COD,$B100,ING_CLASE,"ORD",ING_COMP,"Sí"))</f>
        <v>0</v>
      </c>
      <c r="I100" s="19" t="n">
        <f aca="false">IF($B100="",0,SUMIFS(Ingresos!$Y$6:$Y$1505,ING_COD,$B100,ING_CLASE,"GRA"))</f>
        <v>0</v>
      </c>
      <c r="J100" s="19" t="n">
        <f aca="false">IF($B100="",0,SUMIFS(Ingresos!$Y$6:$Y$1505,ING_COD,$B100,ING_CLASE,"BON"))</f>
        <v>0</v>
      </c>
      <c r="K100" s="19" t="n">
        <f aca="false">IF($B100="",0,SUMIFS(Ingresos!$Y$6:$Y$1505,ING_COD,$B100,ING_CLASE,"EXT"))</f>
        <v>0</v>
      </c>
      <c r="L100" s="19" t="n">
        <f aca="false">IF($B100="",0,SUMIFS(Ingresos!$Y$6:$Y$1505,ING_COD,$B100,ING_CLASE,"OTO"))</f>
        <v>0</v>
      </c>
      <c r="M100" s="19" t="n">
        <f aca="false">IF($B100="",0,SUMIFS(Ingresos!$Y$6:$Y$1505,ING_COD,$B100,ING_CLASE,"OTX"))</f>
        <v>0</v>
      </c>
      <c r="N100" s="19" t="n">
        <f aca="false">IF($B100="",0,SUMIFS(Ingresos!$Y$6:$Y$1505,ING_COD,$B100,ING_CLASE,"RETO"))</f>
        <v>0</v>
      </c>
      <c r="O100" s="19" t="n">
        <f aca="false">IF($B100="",0,SUMIFS(Ingresos!$Y$6:$Y$1505,ING_COD,$B100,ING_CLASE,"INA"))</f>
        <v>0</v>
      </c>
      <c r="P100" s="19" t="n">
        <f aca="false">G100+I100+J100+K100+L100+M100</f>
        <v>0</v>
      </c>
      <c r="Q100" s="44" t="n">
        <f aca="false">IF($F100="Activo",2,IF($F100="Cese",1,0))</f>
        <v>0</v>
      </c>
      <c r="R100" s="19" t="n">
        <f aca="false">G100*Q100</f>
        <v>0</v>
      </c>
      <c r="S100" s="19" t="n">
        <f aca="false">IF($F100="Activo",SUMIFS(I100:I101,$D100:$D101,"&lt;="&amp;Trabajadores!$N$13)+IF(PROY_BON="Sí",SUMIFS(J100:J101,$D100:$D101,"&lt;="&amp;Trabajadores!$N$13),0),IF($F100="Cese",I100+IF(PROY_BON="Sí",J100,0),0))</f>
        <v>0</v>
      </c>
      <c r="T100" s="19" t="n">
        <f aca="false">IF(OR($F100&lt;&gt;"Activo",Trabajadores!$I$13="No"),0,IF(I101=0,H100*(1+IF(PROY_BON="Sí",Trabajadores!$P$13,0))*Trabajadores!$S$13/6*(Trabajadores!$N$13&gt;=12),0))</f>
        <v>0</v>
      </c>
      <c r="U100" s="19" t="n">
        <f aca="false">IF($F100="Activo",IF(Trabajadores!$J$13="Sí",L100*2,L100),IF($F100="Cese",L100,0))</f>
        <v>0</v>
      </c>
      <c r="V100" s="19" t="n">
        <f aca="false">IF(OR($F100="Activo",$F100="Cese"),M100,0)</f>
        <v>0</v>
      </c>
      <c r="W100" s="19" t="n">
        <f aca="false">IF(OR($F100="Activo",$F100="Cese"),SUM(P90:P99),0)</f>
        <v>0</v>
      </c>
      <c r="X100" s="36" t="n">
        <f aca="false">IF(OR($F100="Activo",$F100="Cese"),R100+S100+T100+U100+V100+W100,0)</f>
        <v>0</v>
      </c>
      <c r="Y100" s="19" t="n">
        <f aca="false">IF(OR($F100="Activo",$F100="Cese"),DED_FIJA,0)</f>
        <v>0</v>
      </c>
      <c r="Z100" s="36" t="n">
        <f aca="false">MAX(0,X100-Y100)</f>
        <v>0</v>
      </c>
      <c r="AA100" s="19" t="n">
        <f aca="false">IF(Z100=0,0,MAX(0,MIN(Z100,Parámetros!$G$19)-Parámetros!$F$19)*Parámetros!$E$19)</f>
        <v>0</v>
      </c>
      <c r="AB100" s="19" t="n">
        <f aca="false">IF(Z100=0,0,MAX(0,MIN(Z100,Parámetros!$G$20)-Parámetros!$F$20)*Parámetros!$E$20)</f>
        <v>0</v>
      </c>
      <c r="AC100" s="19" t="n">
        <f aca="false">IF(Z100=0,0,MAX(0,MIN(Z100,Parámetros!$G$21)-Parámetros!$F$21)*Parámetros!$E$21)</f>
        <v>0</v>
      </c>
      <c r="AD100" s="19" t="n">
        <f aca="false">IF(Z100=0,0,MAX(0,MIN(Z100,Parámetros!$G$22)-Parámetros!$F$22)*Parámetros!$E$22)</f>
        <v>0</v>
      </c>
      <c r="AE100" s="19" t="n">
        <f aca="false">IF(Z100=0,0,MAX(0,MIN(Z100,Parámetros!$G$23)-Parámetros!$F$23)*Parámetros!$E$23)</f>
        <v>0</v>
      </c>
      <c r="AF100" s="36" t="n">
        <f aca="false">SUM(AA100:AE100)</f>
        <v>0</v>
      </c>
      <c r="AG100" s="45" t="str">
        <f aca="false">IF(AM100&lt;=0,"-",INDEX(TR_TASA,MATCH(AM100,TR_DESDE,1)))</f>
        <v>-</v>
      </c>
      <c r="AH100" s="44" t="n">
        <f aca="false">IF($F100="Cese",1,IF($F100="Activo",INDEX(DIV_N,11),0))</f>
        <v>0</v>
      </c>
      <c r="AI100" s="44" t="n">
        <f aca="false">IF($F100="Cese",10,IF($F100="Activo",INDEX(DIV_HASTA,11),0))</f>
        <v>0</v>
      </c>
      <c r="AJ100" s="19" t="n">
        <f aca="false">IF(OR($F100="Activo",$F100="Cese"),SUMIFS(AV90:AV99,D90:D99,"&lt;="&amp;AI100),0)</f>
        <v>0</v>
      </c>
      <c r="AK100" s="19" t="n">
        <f aca="false">IF(OR($F100="Activo",$F100="Cese"),MAX(0,(AF100-AJ100)/AH100),0)</f>
        <v>0</v>
      </c>
      <c r="AL100" s="19" t="n">
        <f aca="false">IF(OR($F100="Activo",$F100="Cese"),K100+IF(PROY_BON="Sí",0,J100),0)</f>
        <v>0</v>
      </c>
      <c r="AM100" s="19" t="n">
        <f aca="false">IF(AL100&gt;0,MAX(0,X100+AL100-Y100),Z100)</f>
        <v>0</v>
      </c>
      <c r="AN100" s="19" t="n">
        <f aca="false">SUMPRODUCT((AM100&gt;TR_DESDE)*(AM100-TR_DESDE)*TR_INC)</f>
        <v>0</v>
      </c>
      <c r="AO100" s="19" t="n">
        <f aca="false">IF(AL100&gt;0,MAX(0,AN100-IF($F100="Cese",MAX(AF100,AJ100),AF100)),0)</f>
        <v>0</v>
      </c>
      <c r="AP100" s="46" t="n">
        <f aca="false">IF(OR($F100="Activo",$F100="Cese"),ROUND(AK100+AO100,2),0)</f>
        <v>0</v>
      </c>
      <c r="AQ100" s="19" t="n">
        <f aca="false">IF($F100="Cese",MAX(0,AJ100-AN100),0)</f>
        <v>0</v>
      </c>
      <c r="AR100" s="19" t="str">
        <f aca="false">IF($B100="","",IF(COUNTIFS(RP_COD,$B100,'Retenciones Planilla'!$M$6:$M$105,"&lt;&gt;")=0,"",SUMIFS('Retenciones Planilla'!$M$6:$M$105,RP_COD,$B100)))</f>
        <v/>
      </c>
      <c r="AS100" s="19" t="str">
        <f aca="false">IF(AR100="","",AR100-AP100)</f>
        <v/>
      </c>
      <c r="AT100" s="23" t="str">
        <f aca="false">IF($B100="","",IF(NOT(OR($F100="Activo",$F100="Cese")),IF(N(AR100)=0,"—","Revisar: sin vínculo"),IF(AR100="",IF(AP100=0,"No corresponde","Sin dato planilla"),IF(ABS(AS100)&lt;=TOL,"OK",IF(AS100&gt;0,"Retuvo de más","Retuvo de menos")))))</f>
        <v/>
      </c>
      <c r="AU100" s="19" t="n">
        <f aca="false">IF(AND(BASE_RET="Planilla (si existe)",AR100&lt;&gt;""),AR100,AP100)</f>
        <v>0</v>
      </c>
      <c r="AV100" s="19" t="n">
        <f aca="false">AU100+N100</f>
        <v>0</v>
      </c>
    </row>
    <row r="101" customFormat="false" ht="15" hidden="false" customHeight="false" outlineLevel="0" collapsed="false">
      <c r="A101" s="43" t="n">
        <v>8</v>
      </c>
      <c r="B101" s="35" t="str">
        <f aca="false">IF(Trabajadores!$B$13="","",Trabajadores!$B$13)</f>
        <v/>
      </c>
      <c r="C101" s="35" t="str">
        <f aca="false">IF($B101="","",Trabajadores!$D$13)</f>
        <v/>
      </c>
      <c r="D101" s="43" t="n">
        <v>12</v>
      </c>
      <c r="E101" s="23" t="s">
        <v>309</v>
      </c>
      <c r="F101" s="23" t="str">
        <f aca="false">IF($B101="","",IF(OR(12&lt;Trabajadores!$M$13,12&gt;Trabajadores!$N$13),"No vinculado",IF(AND(12=Trabajadores!$N$13,Trabajadores!$O$13="Sí"),"Cese","Activo")))</f>
        <v/>
      </c>
      <c r="G101" s="19" t="n">
        <f aca="false">IF($B101="",0,SUMIFS(Ingresos!$Z$6:$Z$1505,ING_COD,$B101,ING_CLASE,"ORD"))</f>
        <v>0</v>
      </c>
      <c r="H101" s="19" t="n">
        <f aca="false">IF($B101="",0,SUMIFS(Ingresos!$Z$6:$Z$1505,ING_COD,$B101,ING_CLASE,"ORD",ING_COMP,"Sí"))</f>
        <v>0</v>
      </c>
      <c r="I101" s="19" t="n">
        <f aca="false">IF($B101="",0,SUMIFS(Ingresos!$Z$6:$Z$1505,ING_COD,$B101,ING_CLASE,"GRA"))</f>
        <v>0</v>
      </c>
      <c r="J101" s="19" t="n">
        <f aca="false">IF($B101="",0,SUMIFS(Ingresos!$Z$6:$Z$1505,ING_COD,$B101,ING_CLASE,"BON"))</f>
        <v>0</v>
      </c>
      <c r="K101" s="19" t="n">
        <f aca="false">IF($B101="",0,SUMIFS(Ingresos!$Z$6:$Z$1505,ING_COD,$B101,ING_CLASE,"EXT"))</f>
        <v>0</v>
      </c>
      <c r="L101" s="19" t="n">
        <f aca="false">IF($B101="",0,SUMIFS(Ingresos!$Z$6:$Z$1505,ING_COD,$B101,ING_CLASE,"OTO"))</f>
        <v>0</v>
      </c>
      <c r="M101" s="19" t="n">
        <f aca="false">IF($B101="",0,SUMIFS(Ingresos!$Z$6:$Z$1505,ING_COD,$B101,ING_CLASE,"OTX"))</f>
        <v>0</v>
      </c>
      <c r="N101" s="19" t="n">
        <f aca="false">IF($B101="",0,SUMIFS(Ingresos!$Z$6:$Z$1505,ING_COD,$B101,ING_CLASE,"RETO"))</f>
        <v>0</v>
      </c>
      <c r="O101" s="19" t="n">
        <f aca="false">IF($B101="",0,SUMIFS(Ingresos!$Z$6:$Z$1505,ING_COD,$B101,ING_CLASE,"INA"))</f>
        <v>0</v>
      </c>
      <c r="P101" s="19" t="n">
        <f aca="false">G101+I101+J101+K101+L101+M101</f>
        <v>0</v>
      </c>
      <c r="Q101" s="44" t="n">
        <f aca="false">IF($F101="Activo",1,IF($F101="Cese",1,0))</f>
        <v>0</v>
      </c>
      <c r="R101" s="19" t="n">
        <f aca="false">G101*Q101</f>
        <v>0</v>
      </c>
      <c r="S101" s="19" t="n">
        <f aca="false">IF($F101="Activo",SUMIFS(I101:I101,$D101:$D101,"&lt;="&amp;Trabajadores!$N$13)+IF(PROY_BON="Sí",SUMIFS(J101:J101,$D101:$D101,"&lt;="&amp;Trabajadores!$N$13),0),IF($F101="Cese",I101+IF(PROY_BON="Sí",J101,0),0))</f>
        <v>0</v>
      </c>
      <c r="T101" s="19" t="n">
        <f aca="false">0</f>
        <v>0</v>
      </c>
      <c r="U101" s="19" t="n">
        <f aca="false">IF($F101="Activo",IF(Trabajadores!$J$13="Sí",L101*1,L101),IF($F101="Cese",L101,0))</f>
        <v>0</v>
      </c>
      <c r="V101" s="19" t="n">
        <f aca="false">IF(OR($F101="Activo",$F101="Cese"),M101,0)</f>
        <v>0</v>
      </c>
      <c r="W101" s="19" t="n">
        <f aca="false">IF(OR($F101="Activo",$F101="Cese"),SUM(P90:P100),0)</f>
        <v>0</v>
      </c>
      <c r="X101" s="36" t="n">
        <f aca="false">IF(OR($F101="Activo",$F101="Cese"),R101+S101+T101+U101+V101+W101,0)</f>
        <v>0</v>
      </c>
      <c r="Y101" s="19" t="n">
        <f aca="false">IF(OR($F101="Activo",$F101="Cese"),DED_FIJA,0)</f>
        <v>0</v>
      </c>
      <c r="Z101" s="36" t="n">
        <f aca="false">MAX(0,X101-Y101)</f>
        <v>0</v>
      </c>
      <c r="AA101" s="19" t="n">
        <f aca="false">IF(Z101=0,0,MAX(0,MIN(Z101,Parámetros!$G$19)-Parámetros!$F$19)*Parámetros!$E$19)</f>
        <v>0</v>
      </c>
      <c r="AB101" s="19" t="n">
        <f aca="false">IF(Z101=0,0,MAX(0,MIN(Z101,Parámetros!$G$20)-Parámetros!$F$20)*Parámetros!$E$20)</f>
        <v>0</v>
      </c>
      <c r="AC101" s="19" t="n">
        <f aca="false">IF(Z101=0,0,MAX(0,MIN(Z101,Parámetros!$G$21)-Parámetros!$F$21)*Parámetros!$E$21)</f>
        <v>0</v>
      </c>
      <c r="AD101" s="19" t="n">
        <f aca="false">IF(Z101=0,0,MAX(0,MIN(Z101,Parámetros!$G$22)-Parámetros!$F$22)*Parámetros!$E$22)</f>
        <v>0</v>
      </c>
      <c r="AE101" s="19" t="n">
        <f aca="false">IF(Z101=0,0,MAX(0,MIN(Z101,Parámetros!$G$23)-Parámetros!$F$23)*Parámetros!$E$23)</f>
        <v>0</v>
      </c>
      <c r="AF101" s="36" t="n">
        <f aca="false">SUM(AA101:AE101)</f>
        <v>0</v>
      </c>
      <c r="AG101" s="45" t="str">
        <f aca="false">IF(AM101&lt;=0,"-",INDEX(TR_TASA,MATCH(AM101,TR_DESDE,1)))</f>
        <v>-</v>
      </c>
      <c r="AH101" s="44" t="n">
        <f aca="false">IF($F101="Cese",1,IF($F101="Activo",INDEX(DIV_N,12),0))</f>
        <v>0</v>
      </c>
      <c r="AI101" s="44" t="n">
        <f aca="false">IF($F101="Cese",11,IF($F101="Activo",INDEX(DIV_HASTA,12),0))</f>
        <v>0</v>
      </c>
      <c r="AJ101" s="19" t="n">
        <f aca="false">IF(OR($F101="Activo",$F101="Cese"),SUMIFS(AV90:AV100,D90:D100,"&lt;="&amp;AI101),0)</f>
        <v>0</v>
      </c>
      <c r="AK101" s="19" t="n">
        <f aca="false">IF(OR($F101="Activo",$F101="Cese"),MAX(0,(AF101-AJ101)/AH101),0)</f>
        <v>0</v>
      </c>
      <c r="AL101" s="19" t="n">
        <f aca="false">IF(OR($F101="Activo",$F101="Cese"),K101+IF(PROY_BON="Sí",0,J101),0)</f>
        <v>0</v>
      </c>
      <c r="AM101" s="19" t="n">
        <f aca="false">IF(AL101&gt;0,MAX(0,X101+AL101-Y101),Z101)</f>
        <v>0</v>
      </c>
      <c r="AN101" s="19" t="n">
        <f aca="false">SUMPRODUCT((AM101&gt;TR_DESDE)*(AM101-TR_DESDE)*TR_INC)</f>
        <v>0</v>
      </c>
      <c r="AO101" s="19" t="n">
        <f aca="false">IF(AL101&gt;0,MAX(0,AN101-IF(TRUE(),MAX(AF101,AJ101),AF101)),0)</f>
        <v>0</v>
      </c>
      <c r="AP101" s="46" t="n">
        <f aca="false">IF(OR($F101="Activo",$F101="Cese"),ROUND(AK101+AO101,2),0)</f>
        <v>0</v>
      </c>
      <c r="AQ101" s="19" t="n">
        <f aca="false">IF(OR($F101="Activo",$F101="Cese"),MAX(0,AJ101-AN101),0)</f>
        <v>0</v>
      </c>
      <c r="AR101" s="19" t="str">
        <f aca="false">IF($B101="","",IF(COUNTIFS(RP_COD,$B101,'Retenciones Planilla'!$N$6:$N$105,"&lt;&gt;")=0,"",SUMIFS('Retenciones Planilla'!$N$6:$N$105,RP_COD,$B101)))</f>
        <v/>
      </c>
      <c r="AS101" s="19" t="str">
        <f aca="false">IF(AR101="","",AR101-AP101)</f>
        <v/>
      </c>
      <c r="AT101" s="23" t="str">
        <f aca="false">IF($B101="","",IF(NOT(OR($F101="Activo",$F101="Cese")),IF(N(AR101)=0,"—","Revisar: sin vínculo"),IF(AR101="",IF(AP101=0,"No corresponde","Sin dato planilla"),IF(ABS(AS101)&lt;=TOL,"OK",IF(AS101&gt;0,"Retuvo de más","Retuvo de menos")))))</f>
        <v/>
      </c>
      <c r="AU101" s="19" t="n">
        <f aca="false">IF(AND(BASE_RET="Planilla (si existe)",AR101&lt;&gt;""),AR101,AP101)</f>
        <v>0</v>
      </c>
      <c r="AV101" s="19" t="n">
        <f aca="false">AU101+N101</f>
        <v>0</v>
      </c>
    </row>
    <row r="102" customFormat="false" ht="15" hidden="false" customHeight="false" outlineLevel="0" collapsed="false">
      <c r="A102" s="43" t="n">
        <v>9</v>
      </c>
      <c r="B102" s="35" t="str">
        <f aca="false">IF(Trabajadores!$B$14="","",Trabajadores!$B$14)</f>
        <v/>
      </c>
      <c r="C102" s="35" t="str">
        <f aca="false">IF($B102="","",Trabajadores!$D$14)</f>
        <v/>
      </c>
      <c r="D102" s="43" t="n">
        <v>1</v>
      </c>
      <c r="E102" s="23" t="s">
        <v>298</v>
      </c>
      <c r="F102" s="23" t="str">
        <f aca="false">IF($B102="","",IF(OR(1&lt;Trabajadores!$M$14,1&gt;Trabajadores!$N$14),"No vinculado",IF(AND(1=Trabajadores!$N$14,Trabajadores!$O$14="Sí"),"Cese","Activo")))</f>
        <v/>
      </c>
      <c r="G102" s="19" t="n">
        <f aca="false">IF($B102="",0,SUMIFS(Ingresos!$O$6:$O$1505,ING_COD,$B102,ING_CLASE,"ORD"))</f>
        <v>0</v>
      </c>
      <c r="H102" s="19" t="n">
        <f aca="false">IF($B102="",0,SUMIFS(Ingresos!$O$6:$O$1505,ING_COD,$B102,ING_CLASE,"ORD",ING_COMP,"Sí"))</f>
        <v>0</v>
      </c>
      <c r="I102" s="19" t="n">
        <f aca="false">IF($B102="",0,SUMIFS(Ingresos!$O$6:$O$1505,ING_COD,$B102,ING_CLASE,"GRA"))</f>
        <v>0</v>
      </c>
      <c r="J102" s="19" t="n">
        <f aca="false">IF($B102="",0,SUMIFS(Ingresos!$O$6:$O$1505,ING_COD,$B102,ING_CLASE,"BON"))</f>
        <v>0</v>
      </c>
      <c r="K102" s="19" t="n">
        <f aca="false">IF($B102="",0,SUMIFS(Ingresos!$O$6:$O$1505,ING_COD,$B102,ING_CLASE,"EXT"))</f>
        <v>0</v>
      </c>
      <c r="L102" s="19" t="n">
        <f aca="false">IF($B102="",0,SUMIFS(Ingresos!$O$6:$O$1505,ING_COD,$B102,ING_CLASE,"OTO"))</f>
        <v>0</v>
      </c>
      <c r="M102" s="19" t="n">
        <f aca="false">IF($B102="",0,SUMIFS(Ingresos!$O$6:$O$1505,ING_COD,$B102,ING_CLASE,"OTX"))</f>
        <v>0</v>
      </c>
      <c r="N102" s="19" t="n">
        <f aca="false">IF($B102="",0,SUMIFS(Ingresos!$O$6:$O$1505,ING_COD,$B102,ING_CLASE,"RETO"))</f>
        <v>0</v>
      </c>
      <c r="O102" s="19" t="n">
        <f aca="false">IF($B102="",0,SUMIFS(Ingresos!$O$6:$O$1505,ING_COD,$B102,ING_CLASE,"INA"))</f>
        <v>0</v>
      </c>
      <c r="P102" s="19" t="n">
        <f aca="false">G102+I102+J102+K102+L102+M102</f>
        <v>0</v>
      </c>
      <c r="Q102" s="44" t="n">
        <f aca="false">IF($F102="Activo",12,IF($F102="Cese",1,0))</f>
        <v>0</v>
      </c>
      <c r="R102" s="19" t="n">
        <f aca="false">G102*Q102</f>
        <v>0</v>
      </c>
      <c r="S102" s="19" t="n">
        <f aca="false">IF($F102="Activo",SUMIFS(I102:I113,$D102:$D113,"&lt;="&amp;Trabajadores!$N$14)+IF(PROY_BON="Sí",SUMIFS(J102:J113,$D102:$D113,"&lt;="&amp;Trabajadores!$N$14),0),IF($F102="Cese",I102+IF(PROY_BON="Sí",J102,0),0))</f>
        <v>0</v>
      </c>
      <c r="T102" s="19" t="n">
        <f aca="false">IF(OR($F102&lt;&gt;"Activo",Trabajadores!$I$14="No"),0,IF(I108=0,H102*(1+IF(PROY_BON="Sí",Trabajadores!$P$14,0))*Trabajadores!$R$14/6*(Trabajadores!$N$14&gt;=7),0)+IF(I113=0,H102*(1+IF(PROY_BON="Sí",Trabajadores!$P$14,0))*Trabajadores!$S$14/6*(Trabajadores!$N$14&gt;=12),0))</f>
        <v>0</v>
      </c>
      <c r="U102" s="19" t="n">
        <f aca="false">IF($F102="Activo",IF(Trabajadores!$J$14="Sí",L102*12,L102),IF($F102="Cese",L102,0))</f>
        <v>0</v>
      </c>
      <c r="V102" s="19" t="n">
        <f aca="false">IF(OR($F102="Activo",$F102="Cese"),M102,0)</f>
        <v>0</v>
      </c>
      <c r="W102" s="19" t="n">
        <f aca="false">0</f>
        <v>0</v>
      </c>
      <c r="X102" s="36" t="n">
        <f aca="false">IF(OR($F102="Activo",$F102="Cese"),R102+S102+T102+U102+V102+W102,0)</f>
        <v>0</v>
      </c>
      <c r="Y102" s="19" t="n">
        <f aca="false">IF(OR($F102="Activo",$F102="Cese"),DED_FIJA,0)</f>
        <v>0</v>
      </c>
      <c r="Z102" s="36" t="n">
        <f aca="false">MAX(0,X102-Y102)</f>
        <v>0</v>
      </c>
      <c r="AA102" s="19" t="n">
        <f aca="false">IF(Z102=0,0,MAX(0,MIN(Z102,Parámetros!$G$19)-Parámetros!$F$19)*Parámetros!$E$19)</f>
        <v>0</v>
      </c>
      <c r="AB102" s="19" t="n">
        <f aca="false">IF(Z102=0,0,MAX(0,MIN(Z102,Parámetros!$G$20)-Parámetros!$F$20)*Parámetros!$E$20)</f>
        <v>0</v>
      </c>
      <c r="AC102" s="19" t="n">
        <f aca="false">IF(Z102=0,0,MAX(0,MIN(Z102,Parámetros!$G$21)-Parámetros!$F$21)*Parámetros!$E$21)</f>
        <v>0</v>
      </c>
      <c r="AD102" s="19" t="n">
        <f aca="false">IF(Z102=0,0,MAX(0,MIN(Z102,Parámetros!$G$22)-Parámetros!$F$22)*Parámetros!$E$22)</f>
        <v>0</v>
      </c>
      <c r="AE102" s="19" t="n">
        <f aca="false">IF(Z102=0,0,MAX(0,MIN(Z102,Parámetros!$G$23)-Parámetros!$F$23)*Parámetros!$E$23)</f>
        <v>0</v>
      </c>
      <c r="AF102" s="36" t="n">
        <f aca="false">SUM(AA102:AE102)</f>
        <v>0</v>
      </c>
      <c r="AG102" s="45" t="str">
        <f aca="false">IF(AM102&lt;=0,"-",INDEX(TR_TASA,MATCH(AM102,TR_DESDE,1)))</f>
        <v>-</v>
      </c>
      <c r="AH102" s="44" t="n">
        <f aca="false">IF($F102="Cese",1,IF($F102="Activo",INDEX(DIV_N,1),0))</f>
        <v>0</v>
      </c>
      <c r="AI102" s="44" t="n">
        <f aca="false">IF($F102="Cese",0,IF($F102="Activo",INDEX(DIV_HASTA,1),0))</f>
        <v>0</v>
      </c>
      <c r="AJ102" s="19" t="n">
        <f aca="false">0</f>
        <v>0</v>
      </c>
      <c r="AK102" s="19" t="n">
        <f aca="false">IF(OR($F102="Activo",$F102="Cese"),MAX(0,(AF102-AJ102)/AH102),0)</f>
        <v>0</v>
      </c>
      <c r="AL102" s="19" t="n">
        <f aca="false">IF(OR($F102="Activo",$F102="Cese"),K102+IF(PROY_BON="Sí",0,J102),0)</f>
        <v>0</v>
      </c>
      <c r="AM102" s="19" t="n">
        <f aca="false">IF(AL102&gt;0,MAX(0,X102+AL102-Y102),Z102)</f>
        <v>0</v>
      </c>
      <c r="AN102" s="19" t="n">
        <f aca="false">SUMPRODUCT((AM102&gt;TR_DESDE)*(AM102-TR_DESDE)*TR_INC)</f>
        <v>0</v>
      </c>
      <c r="AO102" s="19" t="n">
        <f aca="false">IF(AL102&gt;0,MAX(0,AN102-IF($F102="Cese",MAX(AF102,AJ102),AF102)),0)</f>
        <v>0</v>
      </c>
      <c r="AP102" s="46" t="n">
        <f aca="false">IF(OR($F102="Activo",$F102="Cese"),ROUND(AK102+AO102,2),0)</f>
        <v>0</v>
      </c>
      <c r="AQ102" s="19" t="n">
        <f aca="false">IF($F102="Cese",MAX(0,AJ102-AN102),0)</f>
        <v>0</v>
      </c>
      <c r="AR102" s="19" t="str">
        <f aca="false">IF($B102="","",IF(COUNTIFS(RP_COD,$B102,'Retenciones Planilla'!$C$6:$C$105,"&lt;&gt;")=0,"",SUMIFS('Retenciones Planilla'!$C$6:$C$105,RP_COD,$B102)))</f>
        <v/>
      </c>
      <c r="AS102" s="19" t="str">
        <f aca="false">IF(AR102="","",AR102-AP102)</f>
        <v/>
      </c>
      <c r="AT102" s="23" t="str">
        <f aca="false">IF($B102="","",IF(NOT(OR($F102="Activo",$F102="Cese")),IF(N(AR102)=0,"—","Revisar: sin vínculo"),IF(AR102="",IF(AP102=0,"No corresponde","Sin dato planilla"),IF(ABS(AS102)&lt;=TOL,"OK",IF(AS102&gt;0,"Retuvo de más","Retuvo de menos")))))</f>
        <v/>
      </c>
      <c r="AU102" s="19" t="n">
        <f aca="false">IF(AND(BASE_RET="Planilla (si existe)",AR102&lt;&gt;""),AR102,AP102)</f>
        <v>0</v>
      </c>
      <c r="AV102" s="19" t="n">
        <f aca="false">AU102+N102</f>
        <v>0</v>
      </c>
    </row>
    <row r="103" customFormat="false" ht="15" hidden="false" customHeight="false" outlineLevel="0" collapsed="false">
      <c r="A103" s="43" t="n">
        <v>9</v>
      </c>
      <c r="B103" s="35" t="str">
        <f aca="false">IF(Trabajadores!$B$14="","",Trabajadores!$B$14)</f>
        <v/>
      </c>
      <c r="C103" s="35" t="str">
        <f aca="false">IF($B103="","",Trabajadores!$D$14)</f>
        <v/>
      </c>
      <c r="D103" s="43" t="n">
        <v>2</v>
      </c>
      <c r="E103" s="23" t="s">
        <v>299</v>
      </c>
      <c r="F103" s="23" t="str">
        <f aca="false">IF($B103="","",IF(OR(2&lt;Trabajadores!$M$14,2&gt;Trabajadores!$N$14),"No vinculado",IF(AND(2=Trabajadores!$N$14,Trabajadores!$O$14="Sí"),"Cese","Activo")))</f>
        <v/>
      </c>
      <c r="G103" s="19" t="n">
        <f aca="false">IF($B103="",0,SUMIFS(Ingresos!$P$6:$P$1505,ING_COD,$B103,ING_CLASE,"ORD"))</f>
        <v>0</v>
      </c>
      <c r="H103" s="19" t="n">
        <f aca="false">IF($B103="",0,SUMIFS(Ingresos!$P$6:$P$1505,ING_COD,$B103,ING_CLASE,"ORD",ING_COMP,"Sí"))</f>
        <v>0</v>
      </c>
      <c r="I103" s="19" t="n">
        <f aca="false">IF($B103="",0,SUMIFS(Ingresos!$P$6:$P$1505,ING_COD,$B103,ING_CLASE,"GRA"))</f>
        <v>0</v>
      </c>
      <c r="J103" s="19" t="n">
        <f aca="false">IF($B103="",0,SUMIFS(Ingresos!$P$6:$P$1505,ING_COD,$B103,ING_CLASE,"BON"))</f>
        <v>0</v>
      </c>
      <c r="K103" s="19" t="n">
        <f aca="false">IF($B103="",0,SUMIFS(Ingresos!$P$6:$P$1505,ING_COD,$B103,ING_CLASE,"EXT"))</f>
        <v>0</v>
      </c>
      <c r="L103" s="19" t="n">
        <f aca="false">IF($B103="",0,SUMIFS(Ingresos!$P$6:$P$1505,ING_COD,$B103,ING_CLASE,"OTO"))</f>
        <v>0</v>
      </c>
      <c r="M103" s="19" t="n">
        <f aca="false">IF($B103="",0,SUMIFS(Ingresos!$P$6:$P$1505,ING_COD,$B103,ING_CLASE,"OTX"))</f>
        <v>0</v>
      </c>
      <c r="N103" s="19" t="n">
        <f aca="false">IF($B103="",0,SUMIFS(Ingresos!$P$6:$P$1505,ING_COD,$B103,ING_CLASE,"RETO"))</f>
        <v>0</v>
      </c>
      <c r="O103" s="19" t="n">
        <f aca="false">IF($B103="",0,SUMIFS(Ingresos!$P$6:$P$1505,ING_COD,$B103,ING_CLASE,"INA"))</f>
        <v>0</v>
      </c>
      <c r="P103" s="19" t="n">
        <f aca="false">G103+I103+J103+K103+L103+M103</f>
        <v>0</v>
      </c>
      <c r="Q103" s="44" t="n">
        <f aca="false">IF($F103="Activo",11,IF($F103="Cese",1,0))</f>
        <v>0</v>
      </c>
      <c r="R103" s="19" t="n">
        <f aca="false">G103*Q103</f>
        <v>0</v>
      </c>
      <c r="S103" s="19" t="n">
        <f aca="false">IF($F103="Activo",SUMIFS(I103:I113,$D103:$D113,"&lt;="&amp;Trabajadores!$N$14)+IF(PROY_BON="Sí",SUMIFS(J103:J113,$D103:$D113,"&lt;="&amp;Trabajadores!$N$14),0),IF($F103="Cese",I103+IF(PROY_BON="Sí",J103,0),0))</f>
        <v>0</v>
      </c>
      <c r="T103" s="19" t="n">
        <f aca="false">IF(OR($F103&lt;&gt;"Activo",Trabajadores!$I$14="No"),0,IF(I108=0,H103*(1+IF(PROY_BON="Sí",Trabajadores!$P$14,0))*Trabajadores!$R$14/6*(Trabajadores!$N$14&gt;=7),0)+IF(I113=0,H103*(1+IF(PROY_BON="Sí",Trabajadores!$P$14,0))*Trabajadores!$S$14/6*(Trabajadores!$N$14&gt;=12),0))</f>
        <v>0</v>
      </c>
      <c r="U103" s="19" t="n">
        <f aca="false">IF($F103="Activo",IF(Trabajadores!$J$14="Sí",L103*11,L103),IF($F103="Cese",L103,0))</f>
        <v>0</v>
      </c>
      <c r="V103" s="19" t="n">
        <f aca="false">IF(OR($F103="Activo",$F103="Cese"),M103,0)</f>
        <v>0</v>
      </c>
      <c r="W103" s="19" t="n">
        <f aca="false">IF(OR($F103="Activo",$F103="Cese"),SUM(P102:P102),0)</f>
        <v>0</v>
      </c>
      <c r="X103" s="36" t="n">
        <f aca="false">IF(OR($F103="Activo",$F103="Cese"),R103+S103+T103+U103+V103+W103,0)</f>
        <v>0</v>
      </c>
      <c r="Y103" s="19" t="n">
        <f aca="false">IF(OR($F103="Activo",$F103="Cese"),DED_FIJA,0)</f>
        <v>0</v>
      </c>
      <c r="Z103" s="36" t="n">
        <f aca="false">MAX(0,X103-Y103)</f>
        <v>0</v>
      </c>
      <c r="AA103" s="19" t="n">
        <f aca="false">IF(Z103=0,0,MAX(0,MIN(Z103,Parámetros!$G$19)-Parámetros!$F$19)*Parámetros!$E$19)</f>
        <v>0</v>
      </c>
      <c r="AB103" s="19" t="n">
        <f aca="false">IF(Z103=0,0,MAX(0,MIN(Z103,Parámetros!$G$20)-Parámetros!$F$20)*Parámetros!$E$20)</f>
        <v>0</v>
      </c>
      <c r="AC103" s="19" t="n">
        <f aca="false">IF(Z103=0,0,MAX(0,MIN(Z103,Parámetros!$G$21)-Parámetros!$F$21)*Parámetros!$E$21)</f>
        <v>0</v>
      </c>
      <c r="AD103" s="19" t="n">
        <f aca="false">IF(Z103=0,0,MAX(0,MIN(Z103,Parámetros!$G$22)-Parámetros!$F$22)*Parámetros!$E$22)</f>
        <v>0</v>
      </c>
      <c r="AE103" s="19" t="n">
        <f aca="false">IF(Z103=0,0,MAX(0,MIN(Z103,Parámetros!$G$23)-Parámetros!$F$23)*Parámetros!$E$23)</f>
        <v>0</v>
      </c>
      <c r="AF103" s="36" t="n">
        <f aca="false">SUM(AA103:AE103)</f>
        <v>0</v>
      </c>
      <c r="AG103" s="45" t="str">
        <f aca="false">IF(AM103&lt;=0,"-",INDEX(TR_TASA,MATCH(AM103,TR_DESDE,1)))</f>
        <v>-</v>
      </c>
      <c r="AH103" s="44" t="n">
        <f aca="false">IF($F103="Cese",1,IF($F103="Activo",INDEX(DIV_N,2),0))</f>
        <v>0</v>
      </c>
      <c r="AI103" s="44" t="n">
        <f aca="false">IF($F103="Cese",1,IF($F103="Activo",INDEX(DIV_HASTA,2),0))</f>
        <v>0</v>
      </c>
      <c r="AJ103" s="19" t="n">
        <f aca="false">IF(OR($F103="Activo",$F103="Cese"),SUMIFS(AV102:AV102,D102:D102,"&lt;="&amp;AI103),0)</f>
        <v>0</v>
      </c>
      <c r="AK103" s="19" t="n">
        <f aca="false">IF(OR($F103="Activo",$F103="Cese"),MAX(0,(AF103-AJ103)/AH103),0)</f>
        <v>0</v>
      </c>
      <c r="AL103" s="19" t="n">
        <f aca="false">IF(OR($F103="Activo",$F103="Cese"),K103+IF(PROY_BON="Sí",0,J103),0)</f>
        <v>0</v>
      </c>
      <c r="AM103" s="19" t="n">
        <f aca="false">IF(AL103&gt;0,MAX(0,X103+AL103-Y103),Z103)</f>
        <v>0</v>
      </c>
      <c r="AN103" s="19" t="n">
        <f aca="false">SUMPRODUCT((AM103&gt;TR_DESDE)*(AM103-TR_DESDE)*TR_INC)</f>
        <v>0</v>
      </c>
      <c r="AO103" s="19" t="n">
        <f aca="false">IF(AL103&gt;0,MAX(0,AN103-IF($F103="Cese",MAX(AF103,AJ103),AF103)),0)</f>
        <v>0</v>
      </c>
      <c r="AP103" s="46" t="n">
        <f aca="false">IF(OR($F103="Activo",$F103="Cese"),ROUND(AK103+AO103,2),0)</f>
        <v>0</v>
      </c>
      <c r="AQ103" s="19" t="n">
        <f aca="false">IF($F103="Cese",MAX(0,AJ103-AN103),0)</f>
        <v>0</v>
      </c>
      <c r="AR103" s="19" t="str">
        <f aca="false">IF($B103="","",IF(COUNTIFS(RP_COD,$B103,'Retenciones Planilla'!$D$6:$D$105,"&lt;&gt;")=0,"",SUMIFS('Retenciones Planilla'!$D$6:$D$105,RP_COD,$B103)))</f>
        <v/>
      </c>
      <c r="AS103" s="19" t="str">
        <f aca="false">IF(AR103="","",AR103-AP103)</f>
        <v/>
      </c>
      <c r="AT103" s="23" t="str">
        <f aca="false">IF($B103="","",IF(NOT(OR($F103="Activo",$F103="Cese")),IF(N(AR103)=0,"—","Revisar: sin vínculo"),IF(AR103="",IF(AP103=0,"No corresponde","Sin dato planilla"),IF(ABS(AS103)&lt;=TOL,"OK",IF(AS103&gt;0,"Retuvo de más","Retuvo de menos")))))</f>
        <v/>
      </c>
      <c r="AU103" s="19" t="n">
        <f aca="false">IF(AND(BASE_RET="Planilla (si existe)",AR103&lt;&gt;""),AR103,AP103)</f>
        <v>0</v>
      </c>
      <c r="AV103" s="19" t="n">
        <f aca="false">AU103+N103</f>
        <v>0</v>
      </c>
    </row>
    <row r="104" customFormat="false" ht="15" hidden="false" customHeight="false" outlineLevel="0" collapsed="false">
      <c r="A104" s="43" t="n">
        <v>9</v>
      </c>
      <c r="B104" s="35" t="str">
        <f aca="false">IF(Trabajadores!$B$14="","",Trabajadores!$B$14)</f>
        <v/>
      </c>
      <c r="C104" s="35" t="str">
        <f aca="false">IF($B104="","",Trabajadores!$D$14)</f>
        <v/>
      </c>
      <c r="D104" s="43" t="n">
        <v>3</v>
      </c>
      <c r="E104" s="23" t="s">
        <v>300</v>
      </c>
      <c r="F104" s="23" t="str">
        <f aca="false">IF($B104="","",IF(OR(3&lt;Trabajadores!$M$14,3&gt;Trabajadores!$N$14),"No vinculado",IF(AND(3=Trabajadores!$N$14,Trabajadores!$O$14="Sí"),"Cese","Activo")))</f>
        <v/>
      </c>
      <c r="G104" s="19" t="n">
        <f aca="false">IF($B104="",0,SUMIFS(Ingresos!$Q$6:$Q$1505,ING_COD,$B104,ING_CLASE,"ORD"))</f>
        <v>0</v>
      </c>
      <c r="H104" s="19" t="n">
        <f aca="false">IF($B104="",0,SUMIFS(Ingresos!$Q$6:$Q$1505,ING_COD,$B104,ING_CLASE,"ORD",ING_COMP,"Sí"))</f>
        <v>0</v>
      </c>
      <c r="I104" s="19" t="n">
        <f aca="false">IF($B104="",0,SUMIFS(Ingresos!$Q$6:$Q$1505,ING_COD,$B104,ING_CLASE,"GRA"))</f>
        <v>0</v>
      </c>
      <c r="J104" s="19" t="n">
        <f aca="false">IF($B104="",0,SUMIFS(Ingresos!$Q$6:$Q$1505,ING_COD,$B104,ING_CLASE,"BON"))</f>
        <v>0</v>
      </c>
      <c r="K104" s="19" t="n">
        <f aca="false">IF($B104="",0,SUMIFS(Ingresos!$Q$6:$Q$1505,ING_COD,$B104,ING_CLASE,"EXT"))</f>
        <v>0</v>
      </c>
      <c r="L104" s="19" t="n">
        <f aca="false">IF($B104="",0,SUMIFS(Ingresos!$Q$6:$Q$1505,ING_COD,$B104,ING_CLASE,"OTO"))</f>
        <v>0</v>
      </c>
      <c r="M104" s="19" t="n">
        <f aca="false">IF($B104="",0,SUMIFS(Ingresos!$Q$6:$Q$1505,ING_COD,$B104,ING_CLASE,"OTX"))</f>
        <v>0</v>
      </c>
      <c r="N104" s="19" t="n">
        <f aca="false">IF($B104="",0,SUMIFS(Ingresos!$Q$6:$Q$1505,ING_COD,$B104,ING_CLASE,"RETO"))</f>
        <v>0</v>
      </c>
      <c r="O104" s="19" t="n">
        <f aca="false">IF($B104="",0,SUMIFS(Ingresos!$Q$6:$Q$1505,ING_COD,$B104,ING_CLASE,"INA"))</f>
        <v>0</v>
      </c>
      <c r="P104" s="19" t="n">
        <f aca="false">G104+I104+J104+K104+L104+M104</f>
        <v>0</v>
      </c>
      <c r="Q104" s="44" t="n">
        <f aca="false">IF($F104="Activo",10,IF($F104="Cese",1,0))</f>
        <v>0</v>
      </c>
      <c r="R104" s="19" t="n">
        <f aca="false">G104*Q104</f>
        <v>0</v>
      </c>
      <c r="S104" s="19" t="n">
        <f aca="false">IF($F104="Activo",SUMIFS(I104:I113,$D104:$D113,"&lt;="&amp;Trabajadores!$N$14)+IF(PROY_BON="Sí",SUMIFS(J104:J113,$D104:$D113,"&lt;="&amp;Trabajadores!$N$14),0),IF($F104="Cese",I104+IF(PROY_BON="Sí",J104,0),0))</f>
        <v>0</v>
      </c>
      <c r="T104" s="19" t="n">
        <f aca="false">IF(OR($F104&lt;&gt;"Activo",Trabajadores!$I$14="No"),0,IF(I108=0,H104*(1+IF(PROY_BON="Sí",Trabajadores!$P$14,0))*Trabajadores!$R$14/6*(Trabajadores!$N$14&gt;=7),0)+IF(I113=0,H104*(1+IF(PROY_BON="Sí",Trabajadores!$P$14,0))*Trabajadores!$S$14/6*(Trabajadores!$N$14&gt;=12),0))</f>
        <v>0</v>
      </c>
      <c r="U104" s="19" t="n">
        <f aca="false">IF($F104="Activo",IF(Trabajadores!$J$14="Sí",L104*10,L104),IF($F104="Cese",L104,0))</f>
        <v>0</v>
      </c>
      <c r="V104" s="19" t="n">
        <f aca="false">IF(OR($F104="Activo",$F104="Cese"),M104,0)</f>
        <v>0</v>
      </c>
      <c r="W104" s="19" t="n">
        <f aca="false">IF(OR($F104="Activo",$F104="Cese"),SUM(P102:P103),0)</f>
        <v>0</v>
      </c>
      <c r="X104" s="36" t="n">
        <f aca="false">IF(OR($F104="Activo",$F104="Cese"),R104+S104+T104+U104+V104+W104,0)</f>
        <v>0</v>
      </c>
      <c r="Y104" s="19" t="n">
        <f aca="false">IF(OR($F104="Activo",$F104="Cese"),DED_FIJA,0)</f>
        <v>0</v>
      </c>
      <c r="Z104" s="36" t="n">
        <f aca="false">MAX(0,X104-Y104)</f>
        <v>0</v>
      </c>
      <c r="AA104" s="19" t="n">
        <f aca="false">IF(Z104=0,0,MAX(0,MIN(Z104,Parámetros!$G$19)-Parámetros!$F$19)*Parámetros!$E$19)</f>
        <v>0</v>
      </c>
      <c r="AB104" s="19" t="n">
        <f aca="false">IF(Z104=0,0,MAX(0,MIN(Z104,Parámetros!$G$20)-Parámetros!$F$20)*Parámetros!$E$20)</f>
        <v>0</v>
      </c>
      <c r="AC104" s="19" t="n">
        <f aca="false">IF(Z104=0,0,MAX(0,MIN(Z104,Parámetros!$G$21)-Parámetros!$F$21)*Parámetros!$E$21)</f>
        <v>0</v>
      </c>
      <c r="AD104" s="19" t="n">
        <f aca="false">IF(Z104=0,0,MAX(0,MIN(Z104,Parámetros!$G$22)-Parámetros!$F$22)*Parámetros!$E$22)</f>
        <v>0</v>
      </c>
      <c r="AE104" s="19" t="n">
        <f aca="false">IF(Z104=0,0,MAX(0,MIN(Z104,Parámetros!$G$23)-Parámetros!$F$23)*Parámetros!$E$23)</f>
        <v>0</v>
      </c>
      <c r="AF104" s="36" t="n">
        <f aca="false">SUM(AA104:AE104)</f>
        <v>0</v>
      </c>
      <c r="AG104" s="45" t="str">
        <f aca="false">IF(AM104&lt;=0,"-",INDEX(TR_TASA,MATCH(AM104,TR_DESDE,1)))</f>
        <v>-</v>
      </c>
      <c r="AH104" s="44" t="n">
        <f aca="false">IF($F104="Cese",1,IF($F104="Activo",INDEX(DIV_N,3),0))</f>
        <v>0</v>
      </c>
      <c r="AI104" s="44" t="n">
        <f aca="false">IF($F104="Cese",2,IF($F104="Activo",INDEX(DIV_HASTA,3),0))</f>
        <v>0</v>
      </c>
      <c r="AJ104" s="19" t="n">
        <f aca="false">IF(OR($F104="Activo",$F104="Cese"),SUMIFS(AV102:AV103,D102:D103,"&lt;="&amp;AI104),0)</f>
        <v>0</v>
      </c>
      <c r="AK104" s="19" t="n">
        <f aca="false">IF(OR($F104="Activo",$F104="Cese"),MAX(0,(AF104-AJ104)/AH104),0)</f>
        <v>0</v>
      </c>
      <c r="AL104" s="19" t="n">
        <f aca="false">IF(OR($F104="Activo",$F104="Cese"),K104+IF(PROY_BON="Sí",0,J104),0)</f>
        <v>0</v>
      </c>
      <c r="AM104" s="19" t="n">
        <f aca="false">IF(AL104&gt;0,MAX(0,X104+AL104-Y104),Z104)</f>
        <v>0</v>
      </c>
      <c r="AN104" s="19" t="n">
        <f aca="false">SUMPRODUCT((AM104&gt;TR_DESDE)*(AM104-TR_DESDE)*TR_INC)</f>
        <v>0</v>
      </c>
      <c r="AO104" s="19" t="n">
        <f aca="false">IF(AL104&gt;0,MAX(0,AN104-IF($F104="Cese",MAX(AF104,AJ104),AF104)),0)</f>
        <v>0</v>
      </c>
      <c r="AP104" s="46" t="n">
        <f aca="false">IF(OR($F104="Activo",$F104="Cese"),ROUND(AK104+AO104,2),0)</f>
        <v>0</v>
      </c>
      <c r="AQ104" s="19" t="n">
        <f aca="false">IF($F104="Cese",MAX(0,AJ104-AN104),0)</f>
        <v>0</v>
      </c>
      <c r="AR104" s="19" t="str">
        <f aca="false">IF($B104="","",IF(COUNTIFS(RP_COD,$B104,'Retenciones Planilla'!$E$6:$E$105,"&lt;&gt;")=0,"",SUMIFS('Retenciones Planilla'!$E$6:$E$105,RP_COD,$B104)))</f>
        <v/>
      </c>
      <c r="AS104" s="19" t="str">
        <f aca="false">IF(AR104="","",AR104-AP104)</f>
        <v/>
      </c>
      <c r="AT104" s="23" t="str">
        <f aca="false">IF($B104="","",IF(NOT(OR($F104="Activo",$F104="Cese")),IF(N(AR104)=0,"—","Revisar: sin vínculo"),IF(AR104="",IF(AP104=0,"No corresponde","Sin dato planilla"),IF(ABS(AS104)&lt;=TOL,"OK",IF(AS104&gt;0,"Retuvo de más","Retuvo de menos")))))</f>
        <v/>
      </c>
      <c r="AU104" s="19" t="n">
        <f aca="false">IF(AND(BASE_RET="Planilla (si existe)",AR104&lt;&gt;""),AR104,AP104)</f>
        <v>0</v>
      </c>
      <c r="AV104" s="19" t="n">
        <f aca="false">AU104+N104</f>
        <v>0</v>
      </c>
    </row>
    <row r="105" customFormat="false" ht="15" hidden="false" customHeight="false" outlineLevel="0" collapsed="false">
      <c r="A105" s="43" t="n">
        <v>9</v>
      </c>
      <c r="B105" s="35" t="str">
        <f aca="false">IF(Trabajadores!$B$14="","",Trabajadores!$B$14)</f>
        <v/>
      </c>
      <c r="C105" s="35" t="str">
        <f aca="false">IF($B105="","",Trabajadores!$D$14)</f>
        <v/>
      </c>
      <c r="D105" s="43" t="n">
        <v>4</v>
      </c>
      <c r="E105" s="23" t="s">
        <v>301</v>
      </c>
      <c r="F105" s="23" t="str">
        <f aca="false">IF($B105="","",IF(OR(4&lt;Trabajadores!$M$14,4&gt;Trabajadores!$N$14),"No vinculado",IF(AND(4=Trabajadores!$N$14,Trabajadores!$O$14="Sí"),"Cese","Activo")))</f>
        <v/>
      </c>
      <c r="G105" s="19" t="n">
        <f aca="false">IF($B105="",0,SUMIFS(Ingresos!$R$6:$R$1505,ING_COD,$B105,ING_CLASE,"ORD"))</f>
        <v>0</v>
      </c>
      <c r="H105" s="19" t="n">
        <f aca="false">IF($B105="",0,SUMIFS(Ingresos!$R$6:$R$1505,ING_COD,$B105,ING_CLASE,"ORD",ING_COMP,"Sí"))</f>
        <v>0</v>
      </c>
      <c r="I105" s="19" t="n">
        <f aca="false">IF($B105="",0,SUMIFS(Ingresos!$R$6:$R$1505,ING_COD,$B105,ING_CLASE,"GRA"))</f>
        <v>0</v>
      </c>
      <c r="J105" s="19" t="n">
        <f aca="false">IF($B105="",0,SUMIFS(Ingresos!$R$6:$R$1505,ING_COD,$B105,ING_CLASE,"BON"))</f>
        <v>0</v>
      </c>
      <c r="K105" s="19" t="n">
        <f aca="false">IF($B105="",0,SUMIFS(Ingresos!$R$6:$R$1505,ING_COD,$B105,ING_CLASE,"EXT"))</f>
        <v>0</v>
      </c>
      <c r="L105" s="19" t="n">
        <f aca="false">IF($B105="",0,SUMIFS(Ingresos!$R$6:$R$1505,ING_COD,$B105,ING_CLASE,"OTO"))</f>
        <v>0</v>
      </c>
      <c r="M105" s="19" t="n">
        <f aca="false">IF($B105="",0,SUMIFS(Ingresos!$R$6:$R$1505,ING_COD,$B105,ING_CLASE,"OTX"))</f>
        <v>0</v>
      </c>
      <c r="N105" s="19" t="n">
        <f aca="false">IF($B105="",0,SUMIFS(Ingresos!$R$6:$R$1505,ING_COD,$B105,ING_CLASE,"RETO"))</f>
        <v>0</v>
      </c>
      <c r="O105" s="19" t="n">
        <f aca="false">IF($B105="",0,SUMIFS(Ingresos!$R$6:$R$1505,ING_COD,$B105,ING_CLASE,"INA"))</f>
        <v>0</v>
      </c>
      <c r="P105" s="19" t="n">
        <f aca="false">G105+I105+J105+K105+L105+M105</f>
        <v>0</v>
      </c>
      <c r="Q105" s="44" t="n">
        <f aca="false">IF($F105="Activo",9,IF($F105="Cese",1,0))</f>
        <v>0</v>
      </c>
      <c r="R105" s="19" t="n">
        <f aca="false">G105*Q105</f>
        <v>0</v>
      </c>
      <c r="S105" s="19" t="n">
        <f aca="false">IF($F105="Activo",SUMIFS(I105:I113,$D105:$D113,"&lt;="&amp;Trabajadores!$N$14)+IF(PROY_BON="Sí",SUMIFS(J105:J113,$D105:$D113,"&lt;="&amp;Trabajadores!$N$14),0),IF($F105="Cese",I105+IF(PROY_BON="Sí",J105,0),0))</f>
        <v>0</v>
      </c>
      <c r="T105" s="19" t="n">
        <f aca="false">IF(OR($F105&lt;&gt;"Activo",Trabajadores!$I$14="No"),0,IF(I108=0,H105*(1+IF(PROY_BON="Sí",Trabajadores!$P$14,0))*Trabajadores!$R$14/6*(Trabajadores!$N$14&gt;=7),0)+IF(I113=0,H105*(1+IF(PROY_BON="Sí",Trabajadores!$P$14,0))*Trabajadores!$S$14/6*(Trabajadores!$N$14&gt;=12),0))</f>
        <v>0</v>
      </c>
      <c r="U105" s="19" t="n">
        <f aca="false">IF($F105="Activo",IF(Trabajadores!$J$14="Sí",L105*9,L105),IF($F105="Cese",L105,0))</f>
        <v>0</v>
      </c>
      <c r="V105" s="19" t="n">
        <f aca="false">IF(OR($F105="Activo",$F105="Cese"),M105,0)</f>
        <v>0</v>
      </c>
      <c r="W105" s="19" t="n">
        <f aca="false">IF(OR($F105="Activo",$F105="Cese"),SUM(P102:P104),0)</f>
        <v>0</v>
      </c>
      <c r="X105" s="36" t="n">
        <f aca="false">IF(OR($F105="Activo",$F105="Cese"),R105+S105+T105+U105+V105+W105,0)</f>
        <v>0</v>
      </c>
      <c r="Y105" s="19" t="n">
        <f aca="false">IF(OR($F105="Activo",$F105="Cese"),DED_FIJA,0)</f>
        <v>0</v>
      </c>
      <c r="Z105" s="36" t="n">
        <f aca="false">MAX(0,X105-Y105)</f>
        <v>0</v>
      </c>
      <c r="AA105" s="19" t="n">
        <f aca="false">IF(Z105=0,0,MAX(0,MIN(Z105,Parámetros!$G$19)-Parámetros!$F$19)*Parámetros!$E$19)</f>
        <v>0</v>
      </c>
      <c r="AB105" s="19" t="n">
        <f aca="false">IF(Z105=0,0,MAX(0,MIN(Z105,Parámetros!$G$20)-Parámetros!$F$20)*Parámetros!$E$20)</f>
        <v>0</v>
      </c>
      <c r="AC105" s="19" t="n">
        <f aca="false">IF(Z105=0,0,MAX(0,MIN(Z105,Parámetros!$G$21)-Parámetros!$F$21)*Parámetros!$E$21)</f>
        <v>0</v>
      </c>
      <c r="AD105" s="19" t="n">
        <f aca="false">IF(Z105=0,0,MAX(0,MIN(Z105,Parámetros!$G$22)-Parámetros!$F$22)*Parámetros!$E$22)</f>
        <v>0</v>
      </c>
      <c r="AE105" s="19" t="n">
        <f aca="false">IF(Z105=0,0,MAX(0,MIN(Z105,Parámetros!$G$23)-Parámetros!$F$23)*Parámetros!$E$23)</f>
        <v>0</v>
      </c>
      <c r="AF105" s="36" t="n">
        <f aca="false">SUM(AA105:AE105)</f>
        <v>0</v>
      </c>
      <c r="AG105" s="45" t="str">
        <f aca="false">IF(AM105&lt;=0,"-",INDEX(TR_TASA,MATCH(AM105,TR_DESDE,1)))</f>
        <v>-</v>
      </c>
      <c r="AH105" s="44" t="n">
        <f aca="false">IF($F105="Cese",1,IF($F105="Activo",INDEX(DIV_N,4),0))</f>
        <v>0</v>
      </c>
      <c r="AI105" s="44" t="n">
        <f aca="false">IF($F105="Cese",3,IF($F105="Activo",INDEX(DIV_HASTA,4),0))</f>
        <v>0</v>
      </c>
      <c r="AJ105" s="19" t="n">
        <f aca="false">IF(OR($F105="Activo",$F105="Cese"),SUMIFS(AV102:AV104,D102:D104,"&lt;="&amp;AI105),0)</f>
        <v>0</v>
      </c>
      <c r="AK105" s="19" t="n">
        <f aca="false">IF(OR($F105="Activo",$F105="Cese"),MAX(0,(AF105-AJ105)/AH105),0)</f>
        <v>0</v>
      </c>
      <c r="AL105" s="19" t="n">
        <f aca="false">IF(OR($F105="Activo",$F105="Cese"),K105+IF(PROY_BON="Sí",0,J105),0)</f>
        <v>0</v>
      </c>
      <c r="AM105" s="19" t="n">
        <f aca="false">IF(AL105&gt;0,MAX(0,X105+AL105-Y105),Z105)</f>
        <v>0</v>
      </c>
      <c r="AN105" s="19" t="n">
        <f aca="false">SUMPRODUCT((AM105&gt;TR_DESDE)*(AM105-TR_DESDE)*TR_INC)</f>
        <v>0</v>
      </c>
      <c r="AO105" s="19" t="n">
        <f aca="false">IF(AL105&gt;0,MAX(0,AN105-IF($F105="Cese",MAX(AF105,AJ105),AF105)),0)</f>
        <v>0</v>
      </c>
      <c r="AP105" s="46" t="n">
        <f aca="false">IF(OR($F105="Activo",$F105="Cese"),ROUND(AK105+AO105,2),0)</f>
        <v>0</v>
      </c>
      <c r="AQ105" s="19" t="n">
        <f aca="false">IF($F105="Cese",MAX(0,AJ105-AN105),0)</f>
        <v>0</v>
      </c>
      <c r="AR105" s="19" t="str">
        <f aca="false">IF($B105="","",IF(COUNTIFS(RP_COD,$B105,'Retenciones Planilla'!$F$6:$F$105,"&lt;&gt;")=0,"",SUMIFS('Retenciones Planilla'!$F$6:$F$105,RP_COD,$B105)))</f>
        <v/>
      </c>
      <c r="AS105" s="19" t="str">
        <f aca="false">IF(AR105="","",AR105-AP105)</f>
        <v/>
      </c>
      <c r="AT105" s="23" t="str">
        <f aca="false">IF($B105="","",IF(NOT(OR($F105="Activo",$F105="Cese")),IF(N(AR105)=0,"—","Revisar: sin vínculo"),IF(AR105="",IF(AP105=0,"No corresponde","Sin dato planilla"),IF(ABS(AS105)&lt;=TOL,"OK",IF(AS105&gt;0,"Retuvo de más","Retuvo de menos")))))</f>
        <v/>
      </c>
      <c r="AU105" s="19" t="n">
        <f aca="false">IF(AND(BASE_RET="Planilla (si existe)",AR105&lt;&gt;""),AR105,AP105)</f>
        <v>0</v>
      </c>
      <c r="AV105" s="19" t="n">
        <f aca="false">AU105+N105</f>
        <v>0</v>
      </c>
    </row>
    <row r="106" customFormat="false" ht="15" hidden="false" customHeight="false" outlineLevel="0" collapsed="false">
      <c r="A106" s="43" t="n">
        <v>9</v>
      </c>
      <c r="B106" s="35" t="str">
        <f aca="false">IF(Trabajadores!$B$14="","",Trabajadores!$B$14)</f>
        <v/>
      </c>
      <c r="C106" s="35" t="str">
        <f aca="false">IF($B106="","",Trabajadores!$D$14)</f>
        <v/>
      </c>
      <c r="D106" s="43" t="n">
        <v>5</v>
      </c>
      <c r="E106" s="23" t="s">
        <v>302</v>
      </c>
      <c r="F106" s="23" t="str">
        <f aca="false">IF($B106="","",IF(OR(5&lt;Trabajadores!$M$14,5&gt;Trabajadores!$N$14),"No vinculado",IF(AND(5=Trabajadores!$N$14,Trabajadores!$O$14="Sí"),"Cese","Activo")))</f>
        <v/>
      </c>
      <c r="G106" s="19" t="n">
        <f aca="false">IF($B106="",0,SUMIFS(Ingresos!$S$6:$S$1505,ING_COD,$B106,ING_CLASE,"ORD"))</f>
        <v>0</v>
      </c>
      <c r="H106" s="19" t="n">
        <f aca="false">IF($B106="",0,SUMIFS(Ingresos!$S$6:$S$1505,ING_COD,$B106,ING_CLASE,"ORD",ING_COMP,"Sí"))</f>
        <v>0</v>
      </c>
      <c r="I106" s="19" t="n">
        <f aca="false">IF($B106="",0,SUMIFS(Ingresos!$S$6:$S$1505,ING_COD,$B106,ING_CLASE,"GRA"))</f>
        <v>0</v>
      </c>
      <c r="J106" s="19" t="n">
        <f aca="false">IF($B106="",0,SUMIFS(Ingresos!$S$6:$S$1505,ING_COD,$B106,ING_CLASE,"BON"))</f>
        <v>0</v>
      </c>
      <c r="K106" s="19" t="n">
        <f aca="false">IF($B106="",0,SUMIFS(Ingresos!$S$6:$S$1505,ING_COD,$B106,ING_CLASE,"EXT"))</f>
        <v>0</v>
      </c>
      <c r="L106" s="19" t="n">
        <f aca="false">IF($B106="",0,SUMIFS(Ingresos!$S$6:$S$1505,ING_COD,$B106,ING_CLASE,"OTO"))</f>
        <v>0</v>
      </c>
      <c r="M106" s="19" t="n">
        <f aca="false">IF($B106="",0,SUMIFS(Ingresos!$S$6:$S$1505,ING_COD,$B106,ING_CLASE,"OTX"))</f>
        <v>0</v>
      </c>
      <c r="N106" s="19" t="n">
        <f aca="false">IF($B106="",0,SUMIFS(Ingresos!$S$6:$S$1505,ING_COD,$B106,ING_CLASE,"RETO"))</f>
        <v>0</v>
      </c>
      <c r="O106" s="19" t="n">
        <f aca="false">IF($B106="",0,SUMIFS(Ingresos!$S$6:$S$1505,ING_COD,$B106,ING_CLASE,"INA"))</f>
        <v>0</v>
      </c>
      <c r="P106" s="19" t="n">
        <f aca="false">G106+I106+J106+K106+L106+M106</f>
        <v>0</v>
      </c>
      <c r="Q106" s="44" t="n">
        <f aca="false">IF($F106="Activo",8,IF($F106="Cese",1,0))</f>
        <v>0</v>
      </c>
      <c r="R106" s="19" t="n">
        <f aca="false">G106*Q106</f>
        <v>0</v>
      </c>
      <c r="S106" s="19" t="n">
        <f aca="false">IF($F106="Activo",SUMIFS(I106:I113,$D106:$D113,"&lt;="&amp;Trabajadores!$N$14)+IF(PROY_BON="Sí",SUMIFS(J106:J113,$D106:$D113,"&lt;="&amp;Trabajadores!$N$14),0),IF($F106="Cese",I106+IF(PROY_BON="Sí",J106,0),0))</f>
        <v>0</v>
      </c>
      <c r="T106" s="19" t="n">
        <f aca="false">IF(OR($F106&lt;&gt;"Activo",Trabajadores!$I$14="No"),0,IF(I108=0,H106*(1+IF(PROY_BON="Sí",Trabajadores!$P$14,0))*Trabajadores!$R$14/6*(Trabajadores!$N$14&gt;=7),0)+IF(I113=0,H106*(1+IF(PROY_BON="Sí",Trabajadores!$P$14,0))*Trabajadores!$S$14/6*(Trabajadores!$N$14&gt;=12),0))</f>
        <v>0</v>
      </c>
      <c r="U106" s="19" t="n">
        <f aca="false">IF($F106="Activo",IF(Trabajadores!$J$14="Sí",L106*8,L106),IF($F106="Cese",L106,0))</f>
        <v>0</v>
      </c>
      <c r="V106" s="19" t="n">
        <f aca="false">IF(OR($F106="Activo",$F106="Cese"),M106,0)</f>
        <v>0</v>
      </c>
      <c r="W106" s="19" t="n">
        <f aca="false">IF(OR($F106="Activo",$F106="Cese"),SUM(P102:P105),0)</f>
        <v>0</v>
      </c>
      <c r="X106" s="36" t="n">
        <f aca="false">IF(OR($F106="Activo",$F106="Cese"),R106+S106+T106+U106+V106+W106,0)</f>
        <v>0</v>
      </c>
      <c r="Y106" s="19" t="n">
        <f aca="false">IF(OR($F106="Activo",$F106="Cese"),DED_FIJA,0)</f>
        <v>0</v>
      </c>
      <c r="Z106" s="36" t="n">
        <f aca="false">MAX(0,X106-Y106)</f>
        <v>0</v>
      </c>
      <c r="AA106" s="19" t="n">
        <f aca="false">IF(Z106=0,0,MAX(0,MIN(Z106,Parámetros!$G$19)-Parámetros!$F$19)*Parámetros!$E$19)</f>
        <v>0</v>
      </c>
      <c r="AB106" s="19" t="n">
        <f aca="false">IF(Z106=0,0,MAX(0,MIN(Z106,Parámetros!$G$20)-Parámetros!$F$20)*Parámetros!$E$20)</f>
        <v>0</v>
      </c>
      <c r="AC106" s="19" t="n">
        <f aca="false">IF(Z106=0,0,MAX(0,MIN(Z106,Parámetros!$G$21)-Parámetros!$F$21)*Parámetros!$E$21)</f>
        <v>0</v>
      </c>
      <c r="AD106" s="19" t="n">
        <f aca="false">IF(Z106=0,0,MAX(0,MIN(Z106,Parámetros!$G$22)-Parámetros!$F$22)*Parámetros!$E$22)</f>
        <v>0</v>
      </c>
      <c r="AE106" s="19" t="n">
        <f aca="false">IF(Z106=0,0,MAX(0,MIN(Z106,Parámetros!$G$23)-Parámetros!$F$23)*Parámetros!$E$23)</f>
        <v>0</v>
      </c>
      <c r="AF106" s="36" t="n">
        <f aca="false">SUM(AA106:AE106)</f>
        <v>0</v>
      </c>
      <c r="AG106" s="45" t="str">
        <f aca="false">IF(AM106&lt;=0,"-",INDEX(TR_TASA,MATCH(AM106,TR_DESDE,1)))</f>
        <v>-</v>
      </c>
      <c r="AH106" s="44" t="n">
        <f aca="false">IF($F106="Cese",1,IF($F106="Activo",INDEX(DIV_N,5),0))</f>
        <v>0</v>
      </c>
      <c r="AI106" s="44" t="n">
        <f aca="false">IF($F106="Cese",4,IF($F106="Activo",INDEX(DIV_HASTA,5),0))</f>
        <v>0</v>
      </c>
      <c r="AJ106" s="19" t="n">
        <f aca="false">IF(OR($F106="Activo",$F106="Cese"),SUMIFS(AV102:AV105,D102:D105,"&lt;="&amp;AI106),0)</f>
        <v>0</v>
      </c>
      <c r="AK106" s="19" t="n">
        <f aca="false">IF(OR($F106="Activo",$F106="Cese"),MAX(0,(AF106-AJ106)/AH106),0)</f>
        <v>0</v>
      </c>
      <c r="AL106" s="19" t="n">
        <f aca="false">IF(OR($F106="Activo",$F106="Cese"),K106+IF(PROY_BON="Sí",0,J106),0)</f>
        <v>0</v>
      </c>
      <c r="AM106" s="19" t="n">
        <f aca="false">IF(AL106&gt;0,MAX(0,X106+AL106-Y106),Z106)</f>
        <v>0</v>
      </c>
      <c r="AN106" s="19" t="n">
        <f aca="false">SUMPRODUCT((AM106&gt;TR_DESDE)*(AM106-TR_DESDE)*TR_INC)</f>
        <v>0</v>
      </c>
      <c r="AO106" s="19" t="n">
        <f aca="false">IF(AL106&gt;0,MAX(0,AN106-IF($F106="Cese",MAX(AF106,AJ106),AF106)),0)</f>
        <v>0</v>
      </c>
      <c r="AP106" s="46" t="n">
        <f aca="false">IF(OR($F106="Activo",$F106="Cese"),ROUND(AK106+AO106,2),0)</f>
        <v>0</v>
      </c>
      <c r="AQ106" s="19" t="n">
        <f aca="false">IF($F106="Cese",MAX(0,AJ106-AN106),0)</f>
        <v>0</v>
      </c>
      <c r="AR106" s="19" t="str">
        <f aca="false">IF($B106="","",IF(COUNTIFS(RP_COD,$B106,'Retenciones Planilla'!$G$6:$G$105,"&lt;&gt;")=0,"",SUMIFS('Retenciones Planilla'!$G$6:$G$105,RP_COD,$B106)))</f>
        <v/>
      </c>
      <c r="AS106" s="19" t="str">
        <f aca="false">IF(AR106="","",AR106-AP106)</f>
        <v/>
      </c>
      <c r="AT106" s="23" t="str">
        <f aca="false">IF($B106="","",IF(NOT(OR($F106="Activo",$F106="Cese")),IF(N(AR106)=0,"—","Revisar: sin vínculo"),IF(AR106="",IF(AP106=0,"No corresponde","Sin dato planilla"),IF(ABS(AS106)&lt;=TOL,"OK",IF(AS106&gt;0,"Retuvo de más","Retuvo de menos")))))</f>
        <v/>
      </c>
      <c r="AU106" s="19" t="n">
        <f aca="false">IF(AND(BASE_RET="Planilla (si existe)",AR106&lt;&gt;""),AR106,AP106)</f>
        <v>0</v>
      </c>
      <c r="AV106" s="19" t="n">
        <f aca="false">AU106+N106</f>
        <v>0</v>
      </c>
    </row>
    <row r="107" customFormat="false" ht="15" hidden="false" customHeight="false" outlineLevel="0" collapsed="false">
      <c r="A107" s="43" t="n">
        <v>9</v>
      </c>
      <c r="B107" s="35" t="str">
        <f aca="false">IF(Trabajadores!$B$14="","",Trabajadores!$B$14)</f>
        <v/>
      </c>
      <c r="C107" s="35" t="str">
        <f aca="false">IF($B107="","",Trabajadores!$D$14)</f>
        <v/>
      </c>
      <c r="D107" s="43" t="n">
        <v>6</v>
      </c>
      <c r="E107" s="23" t="s">
        <v>303</v>
      </c>
      <c r="F107" s="23" t="str">
        <f aca="false">IF($B107="","",IF(OR(6&lt;Trabajadores!$M$14,6&gt;Trabajadores!$N$14),"No vinculado",IF(AND(6=Trabajadores!$N$14,Trabajadores!$O$14="Sí"),"Cese","Activo")))</f>
        <v/>
      </c>
      <c r="G107" s="19" t="n">
        <f aca="false">IF($B107="",0,SUMIFS(Ingresos!$T$6:$T$1505,ING_COD,$B107,ING_CLASE,"ORD"))</f>
        <v>0</v>
      </c>
      <c r="H107" s="19" t="n">
        <f aca="false">IF($B107="",0,SUMIFS(Ingresos!$T$6:$T$1505,ING_COD,$B107,ING_CLASE,"ORD",ING_COMP,"Sí"))</f>
        <v>0</v>
      </c>
      <c r="I107" s="19" t="n">
        <f aca="false">IF($B107="",0,SUMIFS(Ingresos!$T$6:$T$1505,ING_COD,$B107,ING_CLASE,"GRA"))</f>
        <v>0</v>
      </c>
      <c r="J107" s="19" t="n">
        <f aca="false">IF($B107="",0,SUMIFS(Ingresos!$T$6:$T$1505,ING_COD,$B107,ING_CLASE,"BON"))</f>
        <v>0</v>
      </c>
      <c r="K107" s="19" t="n">
        <f aca="false">IF($B107="",0,SUMIFS(Ingresos!$T$6:$T$1505,ING_COD,$B107,ING_CLASE,"EXT"))</f>
        <v>0</v>
      </c>
      <c r="L107" s="19" t="n">
        <f aca="false">IF($B107="",0,SUMIFS(Ingresos!$T$6:$T$1505,ING_COD,$B107,ING_CLASE,"OTO"))</f>
        <v>0</v>
      </c>
      <c r="M107" s="19" t="n">
        <f aca="false">IF($B107="",0,SUMIFS(Ingresos!$T$6:$T$1505,ING_COD,$B107,ING_CLASE,"OTX"))</f>
        <v>0</v>
      </c>
      <c r="N107" s="19" t="n">
        <f aca="false">IF($B107="",0,SUMIFS(Ingresos!$T$6:$T$1505,ING_COD,$B107,ING_CLASE,"RETO"))</f>
        <v>0</v>
      </c>
      <c r="O107" s="19" t="n">
        <f aca="false">IF($B107="",0,SUMIFS(Ingresos!$T$6:$T$1505,ING_COD,$B107,ING_CLASE,"INA"))</f>
        <v>0</v>
      </c>
      <c r="P107" s="19" t="n">
        <f aca="false">G107+I107+J107+K107+L107+M107</f>
        <v>0</v>
      </c>
      <c r="Q107" s="44" t="n">
        <f aca="false">IF($F107="Activo",7,IF($F107="Cese",1,0))</f>
        <v>0</v>
      </c>
      <c r="R107" s="19" t="n">
        <f aca="false">G107*Q107</f>
        <v>0</v>
      </c>
      <c r="S107" s="19" t="n">
        <f aca="false">IF($F107="Activo",SUMIFS(I107:I113,$D107:$D113,"&lt;="&amp;Trabajadores!$N$14)+IF(PROY_BON="Sí",SUMIFS(J107:J113,$D107:$D113,"&lt;="&amp;Trabajadores!$N$14),0),IF($F107="Cese",I107+IF(PROY_BON="Sí",J107,0),0))</f>
        <v>0</v>
      </c>
      <c r="T107" s="19" t="n">
        <f aca="false">IF(OR($F107&lt;&gt;"Activo",Trabajadores!$I$14="No"),0,IF(I108=0,H107*(1+IF(PROY_BON="Sí",Trabajadores!$P$14,0))*Trabajadores!$R$14/6*(Trabajadores!$N$14&gt;=7),0)+IF(I113=0,H107*(1+IF(PROY_BON="Sí",Trabajadores!$P$14,0))*Trabajadores!$S$14/6*(Trabajadores!$N$14&gt;=12),0))</f>
        <v>0</v>
      </c>
      <c r="U107" s="19" t="n">
        <f aca="false">IF($F107="Activo",IF(Trabajadores!$J$14="Sí",L107*7,L107),IF($F107="Cese",L107,0))</f>
        <v>0</v>
      </c>
      <c r="V107" s="19" t="n">
        <f aca="false">IF(OR($F107="Activo",$F107="Cese"),M107,0)</f>
        <v>0</v>
      </c>
      <c r="W107" s="19" t="n">
        <f aca="false">IF(OR($F107="Activo",$F107="Cese"),SUM(P102:P106),0)</f>
        <v>0</v>
      </c>
      <c r="X107" s="36" t="n">
        <f aca="false">IF(OR($F107="Activo",$F107="Cese"),R107+S107+T107+U107+V107+W107,0)</f>
        <v>0</v>
      </c>
      <c r="Y107" s="19" t="n">
        <f aca="false">IF(OR($F107="Activo",$F107="Cese"),DED_FIJA,0)</f>
        <v>0</v>
      </c>
      <c r="Z107" s="36" t="n">
        <f aca="false">MAX(0,X107-Y107)</f>
        <v>0</v>
      </c>
      <c r="AA107" s="19" t="n">
        <f aca="false">IF(Z107=0,0,MAX(0,MIN(Z107,Parámetros!$G$19)-Parámetros!$F$19)*Parámetros!$E$19)</f>
        <v>0</v>
      </c>
      <c r="AB107" s="19" t="n">
        <f aca="false">IF(Z107=0,0,MAX(0,MIN(Z107,Parámetros!$G$20)-Parámetros!$F$20)*Parámetros!$E$20)</f>
        <v>0</v>
      </c>
      <c r="AC107" s="19" t="n">
        <f aca="false">IF(Z107=0,0,MAX(0,MIN(Z107,Parámetros!$G$21)-Parámetros!$F$21)*Parámetros!$E$21)</f>
        <v>0</v>
      </c>
      <c r="AD107" s="19" t="n">
        <f aca="false">IF(Z107=0,0,MAX(0,MIN(Z107,Parámetros!$G$22)-Parámetros!$F$22)*Parámetros!$E$22)</f>
        <v>0</v>
      </c>
      <c r="AE107" s="19" t="n">
        <f aca="false">IF(Z107=0,0,MAX(0,MIN(Z107,Parámetros!$G$23)-Parámetros!$F$23)*Parámetros!$E$23)</f>
        <v>0</v>
      </c>
      <c r="AF107" s="36" t="n">
        <f aca="false">SUM(AA107:AE107)</f>
        <v>0</v>
      </c>
      <c r="AG107" s="45" t="str">
        <f aca="false">IF(AM107&lt;=0,"-",INDEX(TR_TASA,MATCH(AM107,TR_DESDE,1)))</f>
        <v>-</v>
      </c>
      <c r="AH107" s="44" t="n">
        <f aca="false">IF($F107="Cese",1,IF($F107="Activo",INDEX(DIV_N,6),0))</f>
        <v>0</v>
      </c>
      <c r="AI107" s="44" t="n">
        <f aca="false">IF($F107="Cese",5,IF($F107="Activo",INDEX(DIV_HASTA,6),0))</f>
        <v>0</v>
      </c>
      <c r="AJ107" s="19" t="n">
        <f aca="false">IF(OR($F107="Activo",$F107="Cese"),SUMIFS(AV102:AV106,D102:D106,"&lt;="&amp;AI107),0)</f>
        <v>0</v>
      </c>
      <c r="AK107" s="19" t="n">
        <f aca="false">IF(OR($F107="Activo",$F107="Cese"),MAX(0,(AF107-AJ107)/AH107),0)</f>
        <v>0</v>
      </c>
      <c r="AL107" s="19" t="n">
        <f aca="false">IF(OR($F107="Activo",$F107="Cese"),K107+IF(PROY_BON="Sí",0,J107),0)</f>
        <v>0</v>
      </c>
      <c r="AM107" s="19" t="n">
        <f aca="false">IF(AL107&gt;0,MAX(0,X107+AL107-Y107),Z107)</f>
        <v>0</v>
      </c>
      <c r="AN107" s="19" t="n">
        <f aca="false">SUMPRODUCT((AM107&gt;TR_DESDE)*(AM107-TR_DESDE)*TR_INC)</f>
        <v>0</v>
      </c>
      <c r="AO107" s="19" t="n">
        <f aca="false">IF(AL107&gt;0,MAX(0,AN107-IF($F107="Cese",MAX(AF107,AJ107),AF107)),0)</f>
        <v>0</v>
      </c>
      <c r="AP107" s="46" t="n">
        <f aca="false">IF(OR($F107="Activo",$F107="Cese"),ROUND(AK107+AO107,2),0)</f>
        <v>0</v>
      </c>
      <c r="AQ107" s="19" t="n">
        <f aca="false">IF($F107="Cese",MAX(0,AJ107-AN107),0)</f>
        <v>0</v>
      </c>
      <c r="AR107" s="19" t="str">
        <f aca="false">IF($B107="","",IF(COUNTIFS(RP_COD,$B107,'Retenciones Planilla'!$H$6:$H$105,"&lt;&gt;")=0,"",SUMIFS('Retenciones Planilla'!$H$6:$H$105,RP_COD,$B107)))</f>
        <v/>
      </c>
      <c r="AS107" s="19" t="str">
        <f aca="false">IF(AR107="","",AR107-AP107)</f>
        <v/>
      </c>
      <c r="AT107" s="23" t="str">
        <f aca="false">IF($B107="","",IF(NOT(OR($F107="Activo",$F107="Cese")),IF(N(AR107)=0,"—","Revisar: sin vínculo"),IF(AR107="",IF(AP107=0,"No corresponde","Sin dato planilla"),IF(ABS(AS107)&lt;=TOL,"OK",IF(AS107&gt;0,"Retuvo de más","Retuvo de menos")))))</f>
        <v/>
      </c>
      <c r="AU107" s="19" t="n">
        <f aca="false">IF(AND(BASE_RET="Planilla (si existe)",AR107&lt;&gt;""),AR107,AP107)</f>
        <v>0</v>
      </c>
      <c r="AV107" s="19" t="n">
        <f aca="false">AU107+N107</f>
        <v>0</v>
      </c>
    </row>
    <row r="108" customFormat="false" ht="15" hidden="false" customHeight="false" outlineLevel="0" collapsed="false">
      <c r="A108" s="43" t="n">
        <v>9</v>
      </c>
      <c r="B108" s="35" t="str">
        <f aca="false">IF(Trabajadores!$B$14="","",Trabajadores!$B$14)</f>
        <v/>
      </c>
      <c r="C108" s="35" t="str">
        <f aca="false">IF($B108="","",Trabajadores!$D$14)</f>
        <v/>
      </c>
      <c r="D108" s="43" t="n">
        <v>7</v>
      </c>
      <c r="E108" s="23" t="s">
        <v>304</v>
      </c>
      <c r="F108" s="23" t="str">
        <f aca="false">IF($B108="","",IF(OR(7&lt;Trabajadores!$M$14,7&gt;Trabajadores!$N$14),"No vinculado",IF(AND(7=Trabajadores!$N$14,Trabajadores!$O$14="Sí"),"Cese","Activo")))</f>
        <v/>
      </c>
      <c r="G108" s="19" t="n">
        <f aca="false">IF($B108="",0,SUMIFS(Ingresos!$U$6:$U$1505,ING_COD,$B108,ING_CLASE,"ORD"))</f>
        <v>0</v>
      </c>
      <c r="H108" s="19" t="n">
        <f aca="false">IF($B108="",0,SUMIFS(Ingresos!$U$6:$U$1505,ING_COD,$B108,ING_CLASE,"ORD",ING_COMP,"Sí"))</f>
        <v>0</v>
      </c>
      <c r="I108" s="19" t="n">
        <f aca="false">IF($B108="",0,SUMIFS(Ingresos!$U$6:$U$1505,ING_COD,$B108,ING_CLASE,"GRA"))</f>
        <v>0</v>
      </c>
      <c r="J108" s="19" t="n">
        <f aca="false">IF($B108="",0,SUMIFS(Ingresos!$U$6:$U$1505,ING_COD,$B108,ING_CLASE,"BON"))</f>
        <v>0</v>
      </c>
      <c r="K108" s="19" t="n">
        <f aca="false">IF($B108="",0,SUMIFS(Ingresos!$U$6:$U$1505,ING_COD,$B108,ING_CLASE,"EXT"))</f>
        <v>0</v>
      </c>
      <c r="L108" s="19" t="n">
        <f aca="false">IF($B108="",0,SUMIFS(Ingresos!$U$6:$U$1505,ING_COD,$B108,ING_CLASE,"OTO"))</f>
        <v>0</v>
      </c>
      <c r="M108" s="19" t="n">
        <f aca="false">IF($B108="",0,SUMIFS(Ingresos!$U$6:$U$1505,ING_COD,$B108,ING_CLASE,"OTX"))</f>
        <v>0</v>
      </c>
      <c r="N108" s="19" t="n">
        <f aca="false">IF($B108="",0,SUMIFS(Ingresos!$U$6:$U$1505,ING_COD,$B108,ING_CLASE,"RETO"))</f>
        <v>0</v>
      </c>
      <c r="O108" s="19" t="n">
        <f aca="false">IF($B108="",0,SUMIFS(Ingresos!$U$6:$U$1505,ING_COD,$B108,ING_CLASE,"INA"))</f>
        <v>0</v>
      </c>
      <c r="P108" s="19" t="n">
        <f aca="false">G108+I108+J108+K108+L108+M108</f>
        <v>0</v>
      </c>
      <c r="Q108" s="44" t="n">
        <f aca="false">IF($F108="Activo",6,IF($F108="Cese",1,0))</f>
        <v>0</v>
      </c>
      <c r="R108" s="19" t="n">
        <f aca="false">G108*Q108</f>
        <v>0</v>
      </c>
      <c r="S108" s="19" t="n">
        <f aca="false">IF($F108="Activo",SUMIFS(I108:I113,$D108:$D113,"&lt;="&amp;Trabajadores!$N$14)+IF(PROY_BON="Sí",SUMIFS(J108:J113,$D108:$D113,"&lt;="&amp;Trabajadores!$N$14),0),IF($F108="Cese",I108+IF(PROY_BON="Sí",J108,0),0))</f>
        <v>0</v>
      </c>
      <c r="T108" s="19" t="n">
        <f aca="false">IF(OR($F108&lt;&gt;"Activo",Trabajadores!$I$14="No"),0,IF(I113=0,H108*(1+IF(PROY_BON="Sí",Trabajadores!$P$14,0))*Trabajadores!$S$14/6*(Trabajadores!$N$14&gt;=12),0))</f>
        <v>0</v>
      </c>
      <c r="U108" s="19" t="n">
        <f aca="false">IF($F108="Activo",IF(Trabajadores!$J$14="Sí",L108*6,L108),IF($F108="Cese",L108,0))</f>
        <v>0</v>
      </c>
      <c r="V108" s="19" t="n">
        <f aca="false">IF(OR($F108="Activo",$F108="Cese"),M108,0)</f>
        <v>0</v>
      </c>
      <c r="W108" s="19" t="n">
        <f aca="false">IF(OR($F108="Activo",$F108="Cese"),SUM(P102:P107),0)</f>
        <v>0</v>
      </c>
      <c r="X108" s="36" t="n">
        <f aca="false">IF(OR($F108="Activo",$F108="Cese"),R108+S108+T108+U108+V108+W108,0)</f>
        <v>0</v>
      </c>
      <c r="Y108" s="19" t="n">
        <f aca="false">IF(OR($F108="Activo",$F108="Cese"),DED_FIJA,0)</f>
        <v>0</v>
      </c>
      <c r="Z108" s="36" t="n">
        <f aca="false">MAX(0,X108-Y108)</f>
        <v>0</v>
      </c>
      <c r="AA108" s="19" t="n">
        <f aca="false">IF(Z108=0,0,MAX(0,MIN(Z108,Parámetros!$G$19)-Parámetros!$F$19)*Parámetros!$E$19)</f>
        <v>0</v>
      </c>
      <c r="AB108" s="19" t="n">
        <f aca="false">IF(Z108=0,0,MAX(0,MIN(Z108,Parámetros!$G$20)-Parámetros!$F$20)*Parámetros!$E$20)</f>
        <v>0</v>
      </c>
      <c r="AC108" s="19" t="n">
        <f aca="false">IF(Z108=0,0,MAX(0,MIN(Z108,Parámetros!$G$21)-Parámetros!$F$21)*Parámetros!$E$21)</f>
        <v>0</v>
      </c>
      <c r="AD108" s="19" t="n">
        <f aca="false">IF(Z108=0,0,MAX(0,MIN(Z108,Parámetros!$G$22)-Parámetros!$F$22)*Parámetros!$E$22)</f>
        <v>0</v>
      </c>
      <c r="AE108" s="19" t="n">
        <f aca="false">IF(Z108=0,0,MAX(0,MIN(Z108,Parámetros!$G$23)-Parámetros!$F$23)*Parámetros!$E$23)</f>
        <v>0</v>
      </c>
      <c r="AF108" s="36" t="n">
        <f aca="false">SUM(AA108:AE108)</f>
        <v>0</v>
      </c>
      <c r="AG108" s="45" t="str">
        <f aca="false">IF(AM108&lt;=0,"-",INDEX(TR_TASA,MATCH(AM108,TR_DESDE,1)))</f>
        <v>-</v>
      </c>
      <c r="AH108" s="44" t="n">
        <f aca="false">IF($F108="Cese",1,IF($F108="Activo",INDEX(DIV_N,7),0))</f>
        <v>0</v>
      </c>
      <c r="AI108" s="44" t="n">
        <f aca="false">IF($F108="Cese",6,IF($F108="Activo",INDEX(DIV_HASTA,7),0))</f>
        <v>0</v>
      </c>
      <c r="AJ108" s="19" t="n">
        <f aca="false">IF(OR($F108="Activo",$F108="Cese"),SUMIFS(AV102:AV107,D102:D107,"&lt;="&amp;AI108),0)</f>
        <v>0</v>
      </c>
      <c r="AK108" s="19" t="n">
        <f aca="false">IF(OR($F108="Activo",$F108="Cese"),MAX(0,(AF108-AJ108)/AH108),0)</f>
        <v>0</v>
      </c>
      <c r="AL108" s="19" t="n">
        <f aca="false">IF(OR($F108="Activo",$F108="Cese"),K108+IF(PROY_BON="Sí",0,J108),0)</f>
        <v>0</v>
      </c>
      <c r="AM108" s="19" t="n">
        <f aca="false">IF(AL108&gt;0,MAX(0,X108+AL108-Y108),Z108)</f>
        <v>0</v>
      </c>
      <c r="AN108" s="19" t="n">
        <f aca="false">SUMPRODUCT((AM108&gt;TR_DESDE)*(AM108-TR_DESDE)*TR_INC)</f>
        <v>0</v>
      </c>
      <c r="AO108" s="19" t="n">
        <f aca="false">IF(AL108&gt;0,MAX(0,AN108-IF($F108="Cese",MAX(AF108,AJ108),AF108)),0)</f>
        <v>0</v>
      </c>
      <c r="AP108" s="46" t="n">
        <f aca="false">IF(OR($F108="Activo",$F108="Cese"),ROUND(AK108+AO108,2),0)</f>
        <v>0</v>
      </c>
      <c r="AQ108" s="19" t="n">
        <f aca="false">IF($F108="Cese",MAX(0,AJ108-AN108),0)</f>
        <v>0</v>
      </c>
      <c r="AR108" s="19" t="str">
        <f aca="false">IF($B108="","",IF(COUNTIFS(RP_COD,$B108,'Retenciones Planilla'!$I$6:$I$105,"&lt;&gt;")=0,"",SUMIFS('Retenciones Planilla'!$I$6:$I$105,RP_COD,$B108)))</f>
        <v/>
      </c>
      <c r="AS108" s="19" t="str">
        <f aca="false">IF(AR108="","",AR108-AP108)</f>
        <v/>
      </c>
      <c r="AT108" s="23" t="str">
        <f aca="false">IF($B108="","",IF(NOT(OR($F108="Activo",$F108="Cese")),IF(N(AR108)=0,"—","Revisar: sin vínculo"),IF(AR108="",IF(AP108=0,"No corresponde","Sin dato planilla"),IF(ABS(AS108)&lt;=TOL,"OK",IF(AS108&gt;0,"Retuvo de más","Retuvo de menos")))))</f>
        <v/>
      </c>
      <c r="AU108" s="19" t="n">
        <f aca="false">IF(AND(BASE_RET="Planilla (si existe)",AR108&lt;&gt;""),AR108,AP108)</f>
        <v>0</v>
      </c>
      <c r="AV108" s="19" t="n">
        <f aca="false">AU108+N108</f>
        <v>0</v>
      </c>
    </row>
    <row r="109" customFormat="false" ht="15" hidden="false" customHeight="false" outlineLevel="0" collapsed="false">
      <c r="A109" s="43" t="n">
        <v>9</v>
      </c>
      <c r="B109" s="35" t="str">
        <f aca="false">IF(Trabajadores!$B$14="","",Trabajadores!$B$14)</f>
        <v/>
      </c>
      <c r="C109" s="35" t="str">
        <f aca="false">IF($B109="","",Trabajadores!$D$14)</f>
        <v/>
      </c>
      <c r="D109" s="43" t="n">
        <v>8</v>
      </c>
      <c r="E109" s="23" t="s">
        <v>305</v>
      </c>
      <c r="F109" s="23" t="str">
        <f aca="false">IF($B109="","",IF(OR(8&lt;Trabajadores!$M$14,8&gt;Trabajadores!$N$14),"No vinculado",IF(AND(8=Trabajadores!$N$14,Trabajadores!$O$14="Sí"),"Cese","Activo")))</f>
        <v/>
      </c>
      <c r="G109" s="19" t="n">
        <f aca="false">IF($B109="",0,SUMIFS(Ingresos!$V$6:$V$1505,ING_COD,$B109,ING_CLASE,"ORD"))</f>
        <v>0</v>
      </c>
      <c r="H109" s="19" t="n">
        <f aca="false">IF($B109="",0,SUMIFS(Ingresos!$V$6:$V$1505,ING_COD,$B109,ING_CLASE,"ORD",ING_COMP,"Sí"))</f>
        <v>0</v>
      </c>
      <c r="I109" s="19" t="n">
        <f aca="false">IF($B109="",0,SUMIFS(Ingresos!$V$6:$V$1505,ING_COD,$B109,ING_CLASE,"GRA"))</f>
        <v>0</v>
      </c>
      <c r="J109" s="19" t="n">
        <f aca="false">IF($B109="",0,SUMIFS(Ingresos!$V$6:$V$1505,ING_COD,$B109,ING_CLASE,"BON"))</f>
        <v>0</v>
      </c>
      <c r="K109" s="19" t="n">
        <f aca="false">IF($B109="",0,SUMIFS(Ingresos!$V$6:$V$1505,ING_COD,$B109,ING_CLASE,"EXT"))</f>
        <v>0</v>
      </c>
      <c r="L109" s="19" t="n">
        <f aca="false">IF($B109="",0,SUMIFS(Ingresos!$V$6:$V$1505,ING_COD,$B109,ING_CLASE,"OTO"))</f>
        <v>0</v>
      </c>
      <c r="M109" s="19" t="n">
        <f aca="false">IF($B109="",0,SUMIFS(Ingresos!$V$6:$V$1505,ING_COD,$B109,ING_CLASE,"OTX"))</f>
        <v>0</v>
      </c>
      <c r="N109" s="19" t="n">
        <f aca="false">IF($B109="",0,SUMIFS(Ingresos!$V$6:$V$1505,ING_COD,$B109,ING_CLASE,"RETO"))</f>
        <v>0</v>
      </c>
      <c r="O109" s="19" t="n">
        <f aca="false">IF($B109="",0,SUMIFS(Ingresos!$V$6:$V$1505,ING_COD,$B109,ING_CLASE,"INA"))</f>
        <v>0</v>
      </c>
      <c r="P109" s="19" t="n">
        <f aca="false">G109+I109+J109+K109+L109+M109</f>
        <v>0</v>
      </c>
      <c r="Q109" s="44" t="n">
        <f aca="false">IF($F109="Activo",5,IF($F109="Cese",1,0))</f>
        <v>0</v>
      </c>
      <c r="R109" s="19" t="n">
        <f aca="false">G109*Q109</f>
        <v>0</v>
      </c>
      <c r="S109" s="19" t="n">
        <f aca="false">IF($F109="Activo",SUMIFS(I109:I113,$D109:$D113,"&lt;="&amp;Trabajadores!$N$14)+IF(PROY_BON="Sí",SUMIFS(J109:J113,$D109:$D113,"&lt;="&amp;Trabajadores!$N$14),0),IF($F109="Cese",I109+IF(PROY_BON="Sí",J109,0),0))</f>
        <v>0</v>
      </c>
      <c r="T109" s="19" t="n">
        <f aca="false">IF(OR($F109&lt;&gt;"Activo",Trabajadores!$I$14="No"),0,IF(I113=0,H109*(1+IF(PROY_BON="Sí",Trabajadores!$P$14,0))*Trabajadores!$S$14/6*(Trabajadores!$N$14&gt;=12),0))</f>
        <v>0</v>
      </c>
      <c r="U109" s="19" t="n">
        <f aca="false">IF($F109="Activo",IF(Trabajadores!$J$14="Sí",L109*5,L109),IF($F109="Cese",L109,0))</f>
        <v>0</v>
      </c>
      <c r="V109" s="19" t="n">
        <f aca="false">IF(OR($F109="Activo",$F109="Cese"),M109,0)</f>
        <v>0</v>
      </c>
      <c r="W109" s="19" t="n">
        <f aca="false">IF(OR($F109="Activo",$F109="Cese"),SUM(P102:P108),0)</f>
        <v>0</v>
      </c>
      <c r="X109" s="36" t="n">
        <f aca="false">IF(OR($F109="Activo",$F109="Cese"),R109+S109+T109+U109+V109+W109,0)</f>
        <v>0</v>
      </c>
      <c r="Y109" s="19" t="n">
        <f aca="false">IF(OR($F109="Activo",$F109="Cese"),DED_FIJA,0)</f>
        <v>0</v>
      </c>
      <c r="Z109" s="36" t="n">
        <f aca="false">MAX(0,X109-Y109)</f>
        <v>0</v>
      </c>
      <c r="AA109" s="19" t="n">
        <f aca="false">IF(Z109=0,0,MAX(0,MIN(Z109,Parámetros!$G$19)-Parámetros!$F$19)*Parámetros!$E$19)</f>
        <v>0</v>
      </c>
      <c r="AB109" s="19" t="n">
        <f aca="false">IF(Z109=0,0,MAX(0,MIN(Z109,Parámetros!$G$20)-Parámetros!$F$20)*Parámetros!$E$20)</f>
        <v>0</v>
      </c>
      <c r="AC109" s="19" t="n">
        <f aca="false">IF(Z109=0,0,MAX(0,MIN(Z109,Parámetros!$G$21)-Parámetros!$F$21)*Parámetros!$E$21)</f>
        <v>0</v>
      </c>
      <c r="AD109" s="19" t="n">
        <f aca="false">IF(Z109=0,0,MAX(0,MIN(Z109,Parámetros!$G$22)-Parámetros!$F$22)*Parámetros!$E$22)</f>
        <v>0</v>
      </c>
      <c r="AE109" s="19" t="n">
        <f aca="false">IF(Z109=0,0,MAX(0,MIN(Z109,Parámetros!$G$23)-Parámetros!$F$23)*Parámetros!$E$23)</f>
        <v>0</v>
      </c>
      <c r="AF109" s="36" t="n">
        <f aca="false">SUM(AA109:AE109)</f>
        <v>0</v>
      </c>
      <c r="AG109" s="45" t="str">
        <f aca="false">IF(AM109&lt;=0,"-",INDEX(TR_TASA,MATCH(AM109,TR_DESDE,1)))</f>
        <v>-</v>
      </c>
      <c r="AH109" s="44" t="n">
        <f aca="false">IF($F109="Cese",1,IF($F109="Activo",INDEX(DIV_N,8),0))</f>
        <v>0</v>
      </c>
      <c r="AI109" s="44" t="n">
        <f aca="false">IF($F109="Cese",7,IF($F109="Activo",INDEX(DIV_HASTA,8),0))</f>
        <v>0</v>
      </c>
      <c r="AJ109" s="19" t="n">
        <f aca="false">IF(OR($F109="Activo",$F109="Cese"),SUMIFS(AV102:AV108,D102:D108,"&lt;="&amp;AI109),0)</f>
        <v>0</v>
      </c>
      <c r="AK109" s="19" t="n">
        <f aca="false">IF(OR($F109="Activo",$F109="Cese"),MAX(0,(AF109-AJ109)/AH109),0)</f>
        <v>0</v>
      </c>
      <c r="AL109" s="19" t="n">
        <f aca="false">IF(OR($F109="Activo",$F109="Cese"),K109+IF(PROY_BON="Sí",0,J109),0)</f>
        <v>0</v>
      </c>
      <c r="AM109" s="19" t="n">
        <f aca="false">IF(AL109&gt;0,MAX(0,X109+AL109-Y109),Z109)</f>
        <v>0</v>
      </c>
      <c r="AN109" s="19" t="n">
        <f aca="false">SUMPRODUCT((AM109&gt;TR_DESDE)*(AM109-TR_DESDE)*TR_INC)</f>
        <v>0</v>
      </c>
      <c r="AO109" s="19" t="n">
        <f aca="false">IF(AL109&gt;0,MAX(0,AN109-IF($F109="Cese",MAX(AF109,AJ109),AF109)),0)</f>
        <v>0</v>
      </c>
      <c r="AP109" s="46" t="n">
        <f aca="false">IF(OR($F109="Activo",$F109="Cese"),ROUND(AK109+AO109,2),0)</f>
        <v>0</v>
      </c>
      <c r="AQ109" s="19" t="n">
        <f aca="false">IF($F109="Cese",MAX(0,AJ109-AN109),0)</f>
        <v>0</v>
      </c>
      <c r="AR109" s="19" t="str">
        <f aca="false">IF($B109="","",IF(COUNTIFS(RP_COD,$B109,'Retenciones Planilla'!$J$6:$J$105,"&lt;&gt;")=0,"",SUMIFS('Retenciones Planilla'!$J$6:$J$105,RP_COD,$B109)))</f>
        <v/>
      </c>
      <c r="AS109" s="19" t="str">
        <f aca="false">IF(AR109="","",AR109-AP109)</f>
        <v/>
      </c>
      <c r="AT109" s="23" t="str">
        <f aca="false">IF($B109="","",IF(NOT(OR($F109="Activo",$F109="Cese")),IF(N(AR109)=0,"—","Revisar: sin vínculo"),IF(AR109="",IF(AP109=0,"No corresponde","Sin dato planilla"),IF(ABS(AS109)&lt;=TOL,"OK",IF(AS109&gt;0,"Retuvo de más","Retuvo de menos")))))</f>
        <v/>
      </c>
      <c r="AU109" s="19" t="n">
        <f aca="false">IF(AND(BASE_RET="Planilla (si existe)",AR109&lt;&gt;""),AR109,AP109)</f>
        <v>0</v>
      </c>
      <c r="AV109" s="19" t="n">
        <f aca="false">AU109+N109</f>
        <v>0</v>
      </c>
    </row>
    <row r="110" customFormat="false" ht="15" hidden="false" customHeight="false" outlineLevel="0" collapsed="false">
      <c r="A110" s="43" t="n">
        <v>9</v>
      </c>
      <c r="B110" s="35" t="str">
        <f aca="false">IF(Trabajadores!$B$14="","",Trabajadores!$B$14)</f>
        <v/>
      </c>
      <c r="C110" s="35" t="str">
        <f aca="false">IF($B110="","",Trabajadores!$D$14)</f>
        <v/>
      </c>
      <c r="D110" s="43" t="n">
        <v>9</v>
      </c>
      <c r="E110" s="23" t="s">
        <v>306</v>
      </c>
      <c r="F110" s="23" t="str">
        <f aca="false">IF($B110="","",IF(OR(9&lt;Trabajadores!$M$14,9&gt;Trabajadores!$N$14),"No vinculado",IF(AND(9=Trabajadores!$N$14,Trabajadores!$O$14="Sí"),"Cese","Activo")))</f>
        <v/>
      </c>
      <c r="G110" s="19" t="n">
        <f aca="false">IF($B110="",0,SUMIFS(Ingresos!$W$6:$W$1505,ING_COD,$B110,ING_CLASE,"ORD"))</f>
        <v>0</v>
      </c>
      <c r="H110" s="19" t="n">
        <f aca="false">IF($B110="",0,SUMIFS(Ingresos!$W$6:$W$1505,ING_COD,$B110,ING_CLASE,"ORD",ING_COMP,"Sí"))</f>
        <v>0</v>
      </c>
      <c r="I110" s="19" t="n">
        <f aca="false">IF($B110="",0,SUMIFS(Ingresos!$W$6:$W$1505,ING_COD,$B110,ING_CLASE,"GRA"))</f>
        <v>0</v>
      </c>
      <c r="J110" s="19" t="n">
        <f aca="false">IF($B110="",0,SUMIFS(Ingresos!$W$6:$W$1505,ING_COD,$B110,ING_CLASE,"BON"))</f>
        <v>0</v>
      </c>
      <c r="K110" s="19" t="n">
        <f aca="false">IF($B110="",0,SUMIFS(Ingresos!$W$6:$W$1505,ING_COD,$B110,ING_CLASE,"EXT"))</f>
        <v>0</v>
      </c>
      <c r="L110" s="19" t="n">
        <f aca="false">IF($B110="",0,SUMIFS(Ingresos!$W$6:$W$1505,ING_COD,$B110,ING_CLASE,"OTO"))</f>
        <v>0</v>
      </c>
      <c r="M110" s="19" t="n">
        <f aca="false">IF($B110="",0,SUMIFS(Ingresos!$W$6:$W$1505,ING_COD,$B110,ING_CLASE,"OTX"))</f>
        <v>0</v>
      </c>
      <c r="N110" s="19" t="n">
        <f aca="false">IF($B110="",0,SUMIFS(Ingresos!$W$6:$W$1505,ING_COD,$B110,ING_CLASE,"RETO"))</f>
        <v>0</v>
      </c>
      <c r="O110" s="19" t="n">
        <f aca="false">IF($B110="",0,SUMIFS(Ingresos!$W$6:$W$1505,ING_COD,$B110,ING_CLASE,"INA"))</f>
        <v>0</v>
      </c>
      <c r="P110" s="19" t="n">
        <f aca="false">G110+I110+J110+K110+L110+M110</f>
        <v>0</v>
      </c>
      <c r="Q110" s="44" t="n">
        <f aca="false">IF($F110="Activo",4,IF($F110="Cese",1,0))</f>
        <v>0</v>
      </c>
      <c r="R110" s="19" t="n">
        <f aca="false">G110*Q110</f>
        <v>0</v>
      </c>
      <c r="S110" s="19" t="n">
        <f aca="false">IF($F110="Activo",SUMIFS(I110:I113,$D110:$D113,"&lt;="&amp;Trabajadores!$N$14)+IF(PROY_BON="Sí",SUMIFS(J110:J113,$D110:$D113,"&lt;="&amp;Trabajadores!$N$14),0),IF($F110="Cese",I110+IF(PROY_BON="Sí",J110,0),0))</f>
        <v>0</v>
      </c>
      <c r="T110" s="19" t="n">
        <f aca="false">IF(OR($F110&lt;&gt;"Activo",Trabajadores!$I$14="No"),0,IF(I113=0,H110*(1+IF(PROY_BON="Sí",Trabajadores!$P$14,0))*Trabajadores!$S$14/6*(Trabajadores!$N$14&gt;=12),0))</f>
        <v>0</v>
      </c>
      <c r="U110" s="19" t="n">
        <f aca="false">IF($F110="Activo",IF(Trabajadores!$J$14="Sí",L110*4,L110),IF($F110="Cese",L110,0))</f>
        <v>0</v>
      </c>
      <c r="V110" s="19" t="n">
        <f aca="false">IF(OR($F110="Activo",$F110="Cese"),M110,0)</f>
        <v>0</v>
      </c>
      <c r="W110" s="19" t="n">
        <f aca="false">IF(OR($F110="Activo",$F110="Cese"),SUM(P102:P109),0)</f>
        <v>0</v>
      </c>
      <c r="X110" s="36" t="n">
        <f aca="false">IF(OR($F110="Activo",$F110="Cese"),R110+S110+T110+U110+V110+W110,0)</f>
        <v>0</v>
      </c>
      <c r="Y110" s="19" t="n">
        <f aca="false">IF(OR($F110="Activo",$F110="Cese"),DED_FIJA,0)</f>
        <v>0</v>
      </c>
      <c r="Z110" s="36" t="n">
        <f aca="false">MAX(0,X110-Y110)</f>
        <v>0</v>
      </c>
      <c r="AA110" s="19" t="n">
        <f aca="false">IF(Z110=0,0,MAX(0,MIN(Z110,Parámetros!$G$19)-Parámetros!$F$19)*Parámetros!$E$19)</f>
        <v>0</v>
      </c>
      <c r="AB110" s="19" t="n">
        <f aca="false">IF(Z110=0,0,MAX(0,MIN(Z110,Parámetros!$G$20)-Parámetros!$F$20)*Parámetros!$E$20)</f>
        <v>0</v>
      </c>
      <c r="AC110" s="19" t="n">
        <f aca="false">IF(Z110=0,0,MAX(0,MIN(Z110,Parámetros!$G$21)-Parámetros!$F$21)*Parámetros!$E$21)</f>
        <v>0</v>
      </c>
      <c r="AD110" s="19" t="n">
        <f aca="false">IF(Z110=0,0,MAX(0,MIN(Z110,Parámetros!$G$22)-Parámetros!$F$22)*Parámetros!$E$22)</f>
        <v>0</v>
      </c>
      <c r="AE110" s="19" t="n">
        <f aca="false">IF(Z110=0,0,MAX(0,MIN(Z110,Parámetros!$G$23)-Parámetros!$F$23)*Parámetros!$E$23)</f>
        <v>0</v>
      </c>
      <c r="AF110" s="36" t="n">
        <f aca="false">SUM(AA110:AE110)</f>
        <v>0</v>
      </c>
      <c r="AG110" s="45" t="str">
        <f aca="false">IF(AM110&lt;=0,"-",INDEX(TR_TASA,MATCH(AM110,TR_DESDE,1)))</f>
        <v>-</v>
      </c>
      <c r="AH110" s="44" t="n">
        <f aca="false">IF($F110="Cese",1,IF($F110="Activo",INDEX(DIV_N,9),0))</f>
        <v>0</v>
      </c>
      <c r="AI110" s="44" t="n">
        <f aca="false">IF($F110="Cese",8,IF($F110="Activo",INDEX(DIV_HASTA,9),0))</f>
        <v>0</v>
      </c>
      <c r="AJ110" s="19" t="n">
        <f aca="false">IF(OR($F110="Activo",$F110="Cese"),SUMIFS(AV102:AV109,D102:D109,"&lt;="&amp;AI110),0)</f>
        <v>0</v>
      </c>
      <c r="AK110" s="19" t="n">
        <f aca="false">IF(OR($F110="Activo",$F110="Cese"),MAX(0,(AF110-AJ110)/AH110),0)</f>
        <v>0</v>
      </c>
      <c r="AL110" s="19" t="n">
        <f aca="false">IF(OR($F110="Activo",$F110="Cese"),K110+IF(PROY_BON="Sí",0,J110),0)</f>
        <v>0</v>
      </c>
      <c r="AM110" s="19" t="n">
        <f aca="false">IF(AL110&gt;0,MAX(0,X110+AL110-Y110),Z110)</f>
        <v>0</v>
      </c>
      <c r="AN110" s="19" t="n">
        <f aca="false">SUMPRODUCT((AM110&gt;TR_DESDE)*(AM110-TR_DESDE)*TR_INC)</f>
        <v>0</v>
      </c>
      <c r="AO110" s="19" t="n">
        <f aca="false">IF(AL110&gt;0,MAX(0,AN110-IF($F110="Cese",MAX(AF110,AJ110),AF110)),0)</f>
        <v>0</v>
      </c>
      <c r="AP110" s="46" t="n">
        <f aca="false">IF(OR($F110="Activo",$F110="Cese"),ROUND(AK110+AO110,2),0)</f>
        <v>0</v>
      </c>
      <c r="AQ110" s="19" t="n">
        <f aca="false">IF($F110="Cese",MAX(0,AJ110-AN110),0)</f>
        <v>0</v>
      </c>
      <c r="AR110" s="19" t="str">
        <f aca="false">IF($B110="","",IF(COUNTIFS(RP_COD,$B110,'Retenciones Planilla'!$K$6:$K$105,"&lt;&gt;")=0,"",SUMIFS('Retenciones Planilla'!$K$6:$K$105,RP_COD,$B110)))</f>
        <v/>
      </c>
      <c r="AS110" s="19" t="str">
        <f aca="false">IF(AR110="","",AR110-AP110)</f>
        <v/>
      </c>
      <c r="AT110" s="23" t="str">
        <f aca="false">IF($B110="","",IF(NOT(OR($F110="Activo",$F110="Cese")),IF(N(AR110)=0,"—","Revisar: sin vínculo"),IF(AR110="",IF(AP110=0,"No corresponde","Sin dato planilla"),IF(ABS(AS110)&lt;=TOL,"OK",IF(AS110&gt;0,"Retuvo de más","Retuvo de menos")))))</f>
        <v/>
      </c>
      <c r="AU110" s="19" t="n">
        <f aca="false">IF(AND(BASE_RET="Planilla (si existe)",AR110&lt;&gt;""),AR110,AP110)</f>
        <v>0</v>
      </c>
      <c r="AV110" s="19" t="n">
        <f aca="false">AU110+N110</f>
        <v>0</v>
      </c>
    </row>
    <row r="111" customFormat="false" ht="15" hidden="false" customHeight="false" outlineLevel="0" collapsed="false">
      <c r="A111" s="43" t="n">
        <v>9</v>
      </c>
      <c r="B111" s="35" t="str">
        <f aca="false">IF(Trabajadores!$B$14="","",Trabajadores!$B$14)</f>
        <v/>
      </c>
      <c r="C111" s="35" t="str">
        <f aca="false">IF($B111="","",Trabajadores!$D$14)</f>
        <v/>
      </c>
      <c r="D111" s="43" t="n">
        <v>10</v>
      </c>
      <c r="E111" s="23" t="s">
        <v>307</v>
      </c>
      <c r="F111" s="23" t="str">
        <f aca="false">IF($B111="","",IF(OR(10&lt;Trabajadores!$M$14,10&gt;Trabajadores!$N$14),"No vinculado",IF(AND(10=Trabajadores!$N$14,Trabajadores!$O$14="Sí"),"Cese","Activo")))</f>
        <v/>
      </c>
      <c r="G111" s="19" t="n">
        <f aca="false">IF($B111="",0,SUMIFS(Ingresos!$X$6:$X$1505,ING_COD,$B111,ING_CLASE,"ORD"))</f>
        <v>0</v>
      </c>
      <c r="H111" s="19" t="n">
        <f aca="false">IF($B111="",0,SUMIFS(Ingresos!$X$6:$X$1505,ING_COD,$B111,ING_CLASE,"ORD",ING_COMP,"Sí"))</f>
        <v>0</v>
      </c>
      <c r="I111" s="19" t="n">
        <f aca="false">IF($B111="",0,SUMIFS(Ingresos!$X$6:$X$1505,ING_COD,$B111,ING_CLASE,"GRA"))</f>
        <v>0</v>
      </c>
      <c r="J111" s="19" t="n">
        <f aca="false">IF($B111="",0,SUMIFS(Ingresos!$X$6:$X$1505,ING_COD,$B111,ING_CLASE,"BON"))</f>
        <v>0</v>
      </c>
      <c r="K111" s="19" t="n">
        <f aca="false">IF($B111="",0,SUMIFS(Ingresos!$X$6:$X$1505,ING_COD,$B111,ING_CLASE,"EXT"))</f>
        <v>0</v>
      </c>
      <c r="L111" s="19" t="n">
        <f aca="false">IF($B111="",0,SUMIFS(Ingresos!$X$6:$X$1505,ING_COD,$B111,ING_CLASE,"OTO"))</f>
        <v>0</v>
      </c>
      <c r="M111" s="19" t="n">
        <f aca="false">IF($B111="",0,SUMIFS(Ingresos!$X$6:$X$1505,ING_COD,$B111,ING_CLASE,"OTX"))</f>
        <v>0</v>
      </c>
      <c r="N111" s="19" t="n">
        <f aca="false">IF($B111="",0,SUMIFS(Ingresos!$X$6:$X$1505,ING_COD,$B111,ING_CLASE,"RETO"))</f>
        <v>0</v>
      </c>
      <c r="O111" s="19" t="n">
        <f aca="false">IF($B111="",0,SUMIFS(Ingresos!$X$6:$X$1505,ING_COD,$B111,ING_CLASE,"INA"))</f>
        <v>0</v>
      </c>
      <c r="P111" s="19" t="n">
        <f aca="false">G111+I111+J111+K111+L111+M111</f>
        <v>0</v>
      </c>
      <c r="Q111" s="44" t="n">
        <f aca="false">IF($F111="Activo",3,IF($F111="Cese",1,0))</f>
        <v>0</v>
      </c>
      <c r="R111" s="19" t="n">
        <f aca="false">G111*Q111</f>
        <v>0</v>
      </c>
      <c r="S111" s="19" t="n">
        <f aca="false">IF($F111="Activo",SUMIFS(I111:I113,$D111:$D113,"&lt;="&amp;Trabajadores!$N$14)+IF(PROY_BON="Sí",SUMIFS(J111:J113,$D111:$D113,"&lt;="&amp;Trabajadores!$N$14),0),IF($F111="Cese",I111+IF(PROY_BON="Sí",J111,0),0))</f>
        <v>0</v>
      </c>
      <c r="T111" s="19" t="n">
        <f aca="false">IF(OR($F111&lt;&gt;"Activo",Trabajadores!$I$14="No"),0,IF(I113=0,H111*(1+IF(PROY_BON="Sí",Trabajadores!$P$14,0))*Trabajadores!$S$14/6*(Trabajadores!$N$14&gt;=12),0))</f>
        <v>0</v>
      </c>
      <c r="U111" s="19" t="n">
        <f aca="false">IF($F111="Activo",IF(Trabajadores!$J$14="Sí",L111*3,L111),IF($F111="Cese",L111,0))</f>
        <v>0</v>
      </c>
      <c r="V111" s="19" t="n">
        <f aca="false">IF(OR($F111="Activo",$F111="Cese"),M111,0)</f>
        <v>0</v>
      </c>
      <c r="W111" s="19" t="n">
        <f aca="false">IF(OR($F111="Activo",$F111="Cese"),SUM(P102:P110),0)</f>
        <v>0</v>
      </c>
      <c r="X111" s="36" t="n">
        <f aca="false">IF(OR($F111="Activo",$F111="Cese"),R111+S111+T111+U111+V111+W111,0)</f>
        <v>0</v>
      </c>
      <c r="Y111" s="19" t="n">
        <f aca="false">IF(OR($F111="Activo",$F111="Cese"),DED_FIJA,0)</f>
        <v>0</v>
      </c>
      <c r="Z111" s="36" t="n">
        <f aca="false">MAX(0,X111-Y111)</f>
        <v>0</v>
      </c>
      <c r="AA111" s="19" t="n">
        <f aca="false">IF(Z111=0,0,MAX(0,MIN(Z111,Parámetros!$G$19)-Parámetros!$F$19)*Parámetros!$E$19)</f>
        <v>0</v>
      </c>
      <c r="AB111" s="19" t="n">
        <f aca="false">IF(Z111=0,0,MAX(0,MIN(Z111,Parámetros!$G$20)-Parámetros!$F$20)*Parámetros!$E$20)</f>
        <v>0</v>
      </c>
      <c r="AC111" s="19" t="n">
        <f aca="false">IF(Z111=0,0,MAX(0,MIN(Z111,Parámetros!$G$21)-Parámetros!$F$21)*Parámetros!$E$21)</f>
        <v>0</v>
      </c>
      <c r="AD111" s="19" t="n">
        <f aca="false">IF(Z111=0,0,MAX(0,MIN(Z111,Parámetros!$G$22)-Parámetros!$F$22)*Parámetros!$E$22)</f>
        <v>0</v>
      </c>
      <c r="AE111" s="19" t="n">
        <f aca="false">IF(Z111=0,0,MAX(0,MIN(Z111,Parámetros!$G$23)-Parámetros!$F$23)*Parámetros!$E$23)</f>
        <v>0</v>
      </c>
      <c r="AF111" s="36" t="n">
        <f aca="false">SUM(AA111:AE111)</f>
        <v>0</v>
      </c>
      <c r="AG111" s="45" t="str">
        <f aca="false">IF(AM111&lt;=0,"-",INDEX(TR_TASA,MATCH(AM111,TR_DESDE,1)))</f>
        <v>-</v>
      </c>
      <c r="AH111" s="44" t="n">
        <f aca="false">IF($F111="Cese",1,IF($F111="Activo",INDEX(DIV_N,10),0))</f>
        <v>0</v>
      </c>
      <c r="AI111" s="44" t="n">
        <f aca="false">IF($F111="Cese",9,IF($F111="Activo",INDEX(DIV_HASTA,10),0))</f>
        <v>0</v>
      </c>
      <c r="AJ111" s="19" t="n">
        <f aca="false">IF(OR($F111="Activo",$F111="Cese"),SUMIFS(AV102:AV110,D102:D110,"&lt;="&amp;AI111),0)</f>
        <v>0</v>
      </c>
      <c r="AK111" s="19" t="n">
        <f aca="false">IF(OR($F111="Activo",$F111="Cese"),MAX(0,(AF111-AJ111)/AH111),0)</f>
        <v>0</v>
      </c>
      <c r="AL111" s="19" t="n">
        <f aca="false">IF(OR($F111="Activo",$F111="Cese"),K111+IF(PROY_BON="Sí",0,J111),0)</f>
        <v>0</v>
      </c>
      <c r="AM111" s="19" t="n">
        <f aca="false">IF(AL111&gt;0,MAX(0,X111+AL111-Y111),Z111)</f>
        <v>0</v>
      </c>
      <c r="AN111" s="19" t="n">
        <f aca="false">SUMPRODUCT((AM111&gt;TR_DESDE)*(AM111-TR_DESDE)*TR_INC)</f>
        <v>0</v>
      </c>
      <c r="AO111" s="19" t="n">
        <f aca="false">IF(AL111&gt;0,MAX(0,AN111-IF($F111="Cese",MAX(AF111,AJ111),AF111)),0)</f>
        <v>0</v>
      </c>
      <c r="AP111" s="46" t="n">
        <f aca="false">IF(OR($F111="Activo",$F111="Cese"),ROUND(AK111+AO111,2),0)</f>
        <v>0</v>
      </c>
      <c r="AQ111" s="19" t="n">
        <f aca="false">IF($F111="Cese",MAX(0,AJ111-AN111),0)</f>
        <v>0</v>
      </c>
      <c r="AR111" s="19" t="str">
        <f aca="false">IF($B111="","",IF(COUNTIFS(RP_COD,$B111,'Retenciones Planilla'!$L$6:$L$105,"&lt;&gt;")=0,"",SUMIFS('Retenciones Planilla'!$L$6:$L$105,RP_COD,$B111)))</f>
        <v/>
      </c>
      <c r="AS111" s="19" t="str">
        <f aca="false">IF(AR111="","",AR111-AP111)</f>
        <v/>
      </c>
      <c r="AT111" s="23" t="str">
        <f aca="false">IF($B111="","",IF(NOT(OR($F111="Activo",$F111="Cese")),IF(N(AR111)=0,"—","Revisar: sin vínculo"),IF(AR111="",IF(AP111=0,"No corresponde","Sin dato planilla"),IF(ABS(AS111)&lt;=TOL,"OK",IF(AS111&gt;0,"Retuvo de más","Retuvo de menos")))))</f>
        <v/>
      </c>
      <c r="AU111" s="19" t="n">
        <f aca="false">IF(AND(BASE_RET="Planilla (si existe)",AR111&lt;&gt;""),AR111,AP111)</f>
        <v>0</v>
      </c>
      <c r="AV111" s="19" t="n">
        <f aca="false">AU111+N111</f>
        <v>0</v>
      </c>
    </row>
    <row r="112" customFormat="false" ht="15" hidden="false" customHeight="false" outlineLevel="0" collapsed="false">
      <c r="A112" s="43" t="n">
        <v>9</v>
      </c>
      <c r="B112" s="35" t="str">
        <f aca="false">IF(Trabajadores!$B$14="","",Trabajadores!$B$14)</f>
        <v/>
      </c>
      <c r="C112" s="35" t="str">
        <f aca="false">IF($B112="","",Trabajadores!$D$14)</f>
        <v/>
      </c>
      <c r="D112" s="43" t="n">
        <v>11</v>
      </c>
      <c r="E112" s="23" t="s">
        <v>308</v>
      </c>
      <c r="F112" s="23" t="str">
        <f aca="false">IF($B112="","",IF(OR(11&lt;Trabajadores!$M$14,11&gt;Trabajadores!$N$14),"No vinculado",IF(AND(11=Trabajadores!$N$14,Trabajadores!$O$14="Sí"),"Cese","Activo")))</f>
        <v/>
      </c>
      <c r="G112" s="19" t="n">
        <f aca="false">IF($B112="",0,SUMIFS(Ingresos!$Y$6:$Y$1505,ING_COD,$B112,ING_CLASE,"ORD"))</f>
        <v>0</v>
      </c>
      <c r="H112" s="19" t="n">
        <f aca="false">IF($B112="",0,SUMIFS(Ingresos!$Y$6:$Y$1505,ING_COD,$B112,ING_CLASE,"ORD",ING_COMP,"Sí"))</f>
        <v>0</v>
      </c>
      <c r="I112" s="19" t="n">
        <f aca="false">IF($B112="",0,SUMIFS(Ingresos!$Y$6:$Y$1505,ING_COD,$B112,ING_CLASE,"GRA"))</f>
        <v>0</v>
      </c>
      <c r="J112" s="19" t="n">
        <f aca="false">IF($B112="",0,SUMIFS(Ingresos!$Y$6:$Y$1505,ING_COD,$B112,ING_CLASE,"BON"))</f>
        <v>0</v>
      </c>
      <c r="K112" s="19" t="n">
        <f aca="false">IF($B112="",0,SUMIFS(Ingresos!$Y$6:$Y$1505,ING_COD,$B112,ING_CLASE,"EXT"))</f>
        <v>0</v>
      </c>
      <c r="L112" s="19" t="n">
        <f aca="false">IF($B112="",0,SUMIFS(Ingresos!$Y$6:$Y$1505,ING_COD,$B112,ING_CLASE,"OTO"))</f>
        <v>0</v>
      </c>
      <c r="M112" s="19" t="n">
        <f aca="false">IF($B112="",0,SUMIFS(Ingresos!$Y$6:$Y$1505,ING_COD,$B112,ING_CLASE,"OTX"))</f>
        <v>0</v>
      </c>
      <c r="N112" s="19" t="n">
        <f aca="false">IF($B112="",0,SUMIFS(Ingresos!$Y$6:$Y$1505,ING_COD,$B112,ING_CLASE,"RETO"))</f>
        <v>0</v>
      </c>
      <c r="O112" s="19" t="n">
        <f aca="false">IF($B112="",0,SUMIFS(Ingresos!$Y$6:$Y$1505,ING_COD,$B112,ING_CLASE,"INA"))</f>
        <v>0</v>
      </c>
      <c r="P112" s="19" t="n">
        <f aca="false">G112+I112+J112+K112+L112+M112</f>
        <v>0</v>
      </c>
      <c r="Q112" s="44" t="n">
        <f aca="false">IF($F112="Activo",2,IF($F112="Cese",1,0))</f>
        <v>0</v>
      </c>
      <c r="R112" s="19" t="n">
        <f aca="false">G112*Q112</f>
        <v>0</v>
      </c>
      <c r="S112" s="19" t="n">
        <f aca="false">IF($F112="Activo",SUMIFS(I112:I113,$D112:$D113,"&lt;="&amp;Trabajadores!$N$14)+IF(PROY_BON="Sí",SUMIFS(J112:J113,$D112:$D113,"&lt;="&amp;Trabajadores!$N$14),0),IF($F112="Cese",I112+IF(PROY_BON="Sí",J112,0),0))</f>
        <v>0</v>
      </c>
      <c r="T112" s="19" t="n">
        <f aca="false">IF(OR($F112&lt;&gt;"Activo",Trabajadores!$I$14="No"),0,IF(I113=0,H112*(1+IF(PROY_BON="Sí",Trabajadores!$P$14,0))*Trabajadores!$S$14/6*(Trabajadores!$N$14&gt;=12),0))</f>
        <v>0</v>
      </c>
      <c r="U112" s="19" t="n">
        <f aca="false">IF($F112="Activo",IF(Trabajadores!$J$14="Sí",L112*2,L112),IF($F112="Cese",L112,0))</f>
        <v>0</v>
      </c>
      <c r="V112" s="19" t="n">
        <f aca="false">IF(OR($F112="Activo",$F112="Cese"),M112,0)</f>
        <v>0</v>
      </c>
      <c r="W112" s="19" t="n">
        <f aca="false">IF(OR($F112="Activo",$F112="Cese"),SUM(P102:P111),0)</f>
        <v>0</v>
      </c>
      <c r="X112" s="36" t="n">
        <f aca="false">IF(OR($F112="Activo",$F112="Cese"),R112+S112+T112+U112+V112+W112,0)</f>
        <v>0</v>
      </c>
      <c r="Y112" s="19" t="n">
        <f aca="false">IF(OR($F112="Activo",$F112="Cese"),DED_FIJA,0)</f>
        <v>0</v>
      </c>
      <c r="Z112" s="36" t="n">
        <f aca="false">MAX(0,X112-Y112)</f>
        <v>0</v>
      </c>
      <c r="AA112" s="19" t="n">
        <f aca="false">IF(Z112=0,0,MAX(0,MIN(Z112,Parámetros!$G$19)-Parámetros!$F$19)*Parámetros!$E$19)</f>
        <v>0</v>
      </c>
      <c r="AB112" s="19" t="n">
        <f aca="false">IF(Z112=0,0,MAX(0,MIN(Z112,Parámetros!$G$20)-Parámetros!$F$20)*Parámetros!$E$20)</f>
        <v>0</v>
      </c>
      <c r="AC112" s="19" t="n">
        <f aca="false">IF(Z112=0,0,MAX(0,MIN(Z112,Parámetros!$G$21)-Parámetros!$F$21)*Parámetros!$E$21)</f>
        <v>0</v>
      </c>
      <c r="AD112" s="19" t="n">
        <f aca="false">IF(Z112=0,0,MAX(0,MIN(Z112,Parámetros!$G$22)-Parámetros!$F$22)*Parámetros!$E$22)</f>
        <v>0</v>
      </c>
      <c r="AE112" s="19" t="n">
        <f aca="false">IF(Z112=0,0,MAX(0,MIN(Z112,Parámetros!$G$23)-Parámetros!$F$23)*Parámetros!$E$23)</f>
        <v>0</v>
      </c>
      <c r="AF112" s="36" t="n">
        <f aca="false">SUM(AA112:AE112)</f>
        <v>0</v>
      </c>
      <c r="AG112" s="45" t="str">
        <f aca="false">IF(AM112&lt;=0,"-",INDEX(TR_TASA,MATCH(AM112,TR_DESDE,1)))</f>
        <v>-</v>
      </c>
      <c r="AH112" s="44" t="n">
        <f aca="false">IF($F112="Cese",1,IF($F112="Activo",INDEX(DIV_N,11),0))</f>
        <v>0</v>
      </c>
      <c r="AI112" s="44" t="n">
        <f aca="false">IF($F112="Cese",10,IF($F112="Activo",INDEX(DIV_HASTA,11),0))</f>
        <v>0</v>
      </c>
      <c r="AJ112" s="19" t="n">
        <f aca="false">IF(OR($F112="Activo",$F112="Cese"),SUMIFS(AV102:AV111,D102:D111,"&lt;="&amp;AI112),0)</f>
        <v>0</v>
      </c>
      <c r="AK112" s="19" t="n">
        <f aca="false">IF(OR($F112="Activo",$F112="Cese"),MAX(0,(AF112-AJ112)/AH112),0)</f>
        <v>0</v>
      </c>
      <c r="AL112" s="19" t="n">
        <f aca="false">IF(OR($F112="Activo",$F112="Cese"),K112+IF(PROY_BON="Sí",0,J112),0)</f>
        <v>0</v>
      </c>
      <c r="AM112" s="19" t="n">
        <f aca="false">IF(AL112&gt;0,MAX(0,X112+AL112-Y112),Z112)</f>
        <v>0</v>
      </c>
      <c r="AN112" s="19" t="n">
        <f aca="false">SUMPRODUCT((AM112&gt;TR_DESDE)*(AM112-TR_DESDE)*TR_INC)</f>
        <v>0</v>
      </c>
      <c r="AO112" s="19" t="n">
        <f aca="false">IF(AL112&gt;0,MAX(0,AN112-IF($F112="Cese",MAX(AF112,AJ112),AF112)),0)</f>
        <v>0</v>
      </c>
      <c r="AP112" s="46" t="n">
        <f aca="false">IF(OR($F112="Activo",$F112="Cese"),ROUND(AK112+AO112,2),0)</f>
        <v>0</v>
      </c>
      <c r="AQ112" s="19" t="n">
        <f aca="false">IF($F112="Cese",MAX(0,AJ112-AN112),0)</f>
        <v>0</v>
      </c>
      <c r="AR112" s="19" t="str">
        <f aca="false">IF($B112="","",IF(COUNTIFS(RP_COD,$B112,'Retenciones Planilla'!$M$6:$M$105,"&lt;&gt;")=0,"",SUMIFS('Retenciones Planilla'!$M$6:$M$105,RP_COD,$B112)))</f>
        <v/>
      </c>
      <c r="AS112" s="19" t="str">
        <f aca="false">IF(AR112="","",AR112-AP112)</f>
        <v/>
      </c>
      <c r="AT112" s="23" t="str">
        <f aca="false">IF($B112="","",IF(NOT(OR($F112="Activo",$F112="Cese")),IF(N(AR112)=0,"—","Revisar: sin vínculo"),IF(AR112="",IF(AP112=0,"No corresponde","Sin dato planilla"),IF(ABS(AS112)&lt;=TOL,"OK",IF(AS112&gt;0,"Retuvo de más","Retuvo de menos")))))</f>
        <v/>
      </c>
      <c r="AU112" s="19" t="n">
        <f aca="false">IF(AND(BASE_RET="Planilla (si existe)",AR112&lt;&gt;""),AR112,AP112)</f>
        <v>0</v>
      </c>
      <c r="AV112" s="19" t="n">
        <f aca="false">AU112+N112</f>
        <v>0</v>
      </c>
    </row>
    <row r="113" customFormat="false" ht="15" hidden="false" customHeight="false" outlineLevel="0" collapsed="false">
      <c r="A113" s="43" t="n">
        <v>9</v>
      </c>
      <c r="B113" s="35" t="str">
        <f aca="false">IF(Trabajadores!$B$14="","",Trabajadores!$B$14)</f>
        <v/>
      </c>
      <c r="C113" s="35" t="str">
        <f aca="false">IF($B113="","",Trabajadores!$D$14)</f>
        <v/>
      </c>
      <c r="D113" s="43" t="n">
        <v>12</v>
      </c>
      <c r="E113" s="23" t="s">
        <v>309</v>
      </c>
      <c r="F113" s="23" t="str">
        <f aca="false">IF($B113="","",IF(OR(12&lt;Trabajadores!$M$14,12&gt;Trabajadores!$N$14),"No vinculado",IF(AND(12=Trabajadores!$N$14,Trabajadores!$O$14="Sí"),"Cese","Activo")))</f>
        <v/>
      </c>
      <c r="G113" s="19" t="n">
        <f aca="false">IF($B113="",0,SUMIFS(Ingresos!$Z$6:$Z$1505,ING_COD,$B113,ING_CLASE,"ORD"))</f>
        <v>0</v>
      </c>
      <c r="H113" s="19" t="n">
        <f aca="false">IF($B113="",0,SUMIFS(Ingresos!$Z$6:$Z$1505,ING_COD,$B113,ING_CLASE,"ORD",ING_COMP,"Sí"))</f>
        <v>0</v>
      </c>
      <c r="I113" s="19" t="n">
        <f aca="false">IF($B113="",0,SUMIFS(Ingresos!$Z$6:$Z$1505,ING_COD,$B113,ING_CLASE,"GRA"))</f>
        <v>0</v>
      </c>
      <c r="J113" s="19" t="n">
        <f aca="false">IF($B113="",0,SUMIFS(Ingresos!$Z$6:$Z$1505,ING_COD,$B113,ING_CLASE,"BON"))</f>
        <v>0</v>
      </c>
      <c r="K113" s="19" t="n">
        <f aca="false">IF($B113="",0,SUMIFS(Ingresos!$Z$6:$Z$1505,ING_COD,$B113,ING_CLASE,"EXT"))</f>
        <v>0</v>
      </c>
      <c r="L113" s="19" t="n">
        <f aca="false">IF($B113="",0,SUMIFS(Ingresos!$Z$6:$Z$1505,ING_COD,$B113,ING_CLASE,"OTO"))</f>
        <v>0</v>
      </c>
      <c r="M113" s="19" t="n">
        <f aca="false">IF($B113="",0,SUMIFS(Ingresos!$Z$6:$Z$1505,ING_COD,$B113,ING_CLASE,"OTX"))</f>
        <v>0</v>
      </c>
      <c r="N113" s="19" t="n">
        <f aca="false">IF($B113="",0,SUMIFS(Ingresos!$Z$6:$Z$1505,ING_COD,$B113,ING_CLASE,"RETO"))</f>
        <v>0</v>
      </c>
      <c r="O113" s="19" t="n">
        <f aca="false">IF($B113="",0,SUMIFS(Ingresos!$Z$6:$Z$1505,ING_COD,$B113,ING_CLASE,"INA"))</f>
        <v>0</v>
      </c>
      <c r="P113" s="19" t="n">
        <f aca="false">G113+I113+J113+K113+L113+M113</f>
        <v>0</v>
      </c>
      <c r="Q113" s="44" t="n">
        <f aca="false">IF($F113="Activo",1,IF($F113="Cese",1,0))</f>
        <v>0</v>
      </c>
      <c r="R113" s="19" t="n">
        <f aca="false">G113*Q113</f>
        <v>0</v>
      </c>
      <c r="S113" s="19" t="n">
        <f aca="false">IF($F113="Activo",SUMIFS(I113:I113,$D113:$D113,"&lt;="&amp;Trabajadores!$N$14)+IF(PROY_BON="Sí",SUMIFS(J113:J113,$D113:$D113,"&lt;="&amp;Trabajadores!$N$14),0),IF($F113="Cese",I113+IF(PROY_BON="Sí",J113,0),0))</f>
        <v>0</v>
      </c>
      <c r="T113" s="19" t="n">
        <f aca="false">0</f>
        <v>0</v>
      </c>
      <c r="U113" s="19" t="n">
        <f aca="false">IF($F113="Activo",IF(Trabajadores!$J$14="Sí",L113*1,L113),IF($F113="Cese",L113,0))</f>
        <v>0</v>
      </c>
      <c r="V113" s="19" t="n">
        <f aca="false">IF(OR($F113="Activo",$F113="Cese"),M113,0)</f>
        <v>0</v>
      </c>
      <c r="W113" s="19" t="n">
        <f aca="false">IF(OR($F113="Activo",$F113="Cese"),SUM(P102:P112),0)</f>
        <v>0</v>
      </c>
      <c r="X113" s="36" t="n">
        <f aca="false">IF(OR($F113="Activo",$F113="Cese"),R113+S113+T113+U113+V113+W113,0)</f>
        <v>0</v>
      </c>
      <c r="Y113" s="19" t="n">
        <f aca="false">IF(OR($F113="Activo",$F113="Cese"),DED_FIJA,0)</f>
        <v>0</v>
      </c>
      <c r="Z113" s="36" t="n">
        <f aca="false">MAX(0,X113-Y113)</f>
        <v>0</v>
      </c>
      <c r="AA113" s="19" t="n">
        <f aca="false">IF(Z113=0,0,MAX(0,MIN(Z113,Parámetros!$G$19)-Parámetros!$F$19)*Parámetros!$E$19)</f>
        <v>0</v>
      </c>
      <c r="AB113" s="19" t="n">
        <f aca="false">IF(Z113=0,0,MAX(0,MIN(Z113,Parámetros!$G$20)-Parámetros!$F$20)*Parámetros!$E$20)</f>
        <v>0</v>
      </c>
      <c r="AC113" s="19" t="n">
        <f aca="false">IF(Z113=0,0,MAX(0,MIN(Z113,Parámetros!$G$21)-Parámetros!$F$21)*Parámetros!$E$21)</f>
        <v>0</v>
      </c>
      <c r="AD113" s="19" t="n">
        <f aca="false">IF(Z113=0,0,MAX(0,MIN(Z113,Parámetros!$G$22)-Parámetros!$F$22)*Parámetros!$E$22)</f>
        <v>0</v>
      </c>
      <c r="AE113" s="19" t="n">
        <f aca="false">IF(Z113=0,0,MAX(0,MIN(Z113,Parámetros!$G$23)-Parámetros!$F$23)*Parámetros!$E$23)</f>
        <v>0</v>
      </c>
      <c r="AF113" s="36" t="n">
        <f aca="false">SUM(AA113:AE113)</f>
        <v>0</v>
      </c>
      <c r="AG113" s="45" t="str">
        <f aca="false">IF(AM113&lt;=0,"-",INDEX(TR_TASA,MATCH(AM113,TR_DESDE,1)))</f>
        <v>-</v>
      </c>
      <c r="AH113" s="44" t="n">
        <f aca="false">IF($F113="Cese",1,IF($F113="Activo",INDEX(DIV_N,12),0))</f>
        <v>0</v>
      </c>
      <c r="AI113" s="44" t="n">
        <f aca="false">IF($F113="Cese",11,IF($F113="Activo",INDEX(DIV_HASTA,12),0))</f>
        <v>0</v>
      </c>
      <c r="AJ113" s="19" t="n">
        <f aca="false">IF(OR($F113="Activo",$F113="Cese"),SUMIFS(AV102:AV112,D102:D112,"&lt;="&amp;AI113),0)</f>
        <v>0</v>
      </c>
      <c r="AK113" s="19" t="n">
        <f aca="false">IF(OR($F113="Activo",$F113="Cese"),MAX(0,(AF113-AJ113)/AH113),0)</f>
        <v>0</v>
      </c>
      <c r="AL113" s="19" t="n">
        <f aca="false">IF(OR($F113="Activo",$F113="Cese"),K113+IF(PROY_BON="Sí",0,J113),0)</f>
        <v>0</v>
      </c>
      <c r="AM113" s="19" t="n">
        <f aca="false">IF(AL113&gt;0,MAX(0,X113+AL113-Y113),Z113)</f>
        <v>0</v>
      </c>
      <c r="AN113" s="19" t="n">
        <f aca="false">SUMPRODUCT((AM113&gt;TR_DESDE)*(AM113-TR_DESDE)*TR_INC)</f>
        <v>0</v>
      </c>
      <c r="AO113" s="19" t="n">
        <f aca="false">IF(AL113&gt;0,MAX(0,AN113-IF(TRUE(),MAX(AF113,AJ113),AF113)),0)</f>
        <v>0</v>
      </c>
      <c r="AP113" s="46" t="n">
        <f aca="false">IF(OR($F113="Activo",$F113="Cese"),ROUND(AK113+AO113,2),0)</f>
        <v>0</v>
      </c>
      <c r="AQ113" s="19" t="n">
        <f aca="false">IF(OR($F113="Activo",$F113="Cese"),MAX(0,AJ113-AN113),0)</f>
        <v>0</v>
      </c>
      <c r="AR113" s="19" t="str">
        <f aca="false">IF($B113="","",IF(COUNTIFS(RP_COD,$B113,'Retenciones Planilla'!$N$6:$N$105,"&lt;&gt;")=0,"",SUMIFS('Retenciones Planilla'!$N$6:$N$105,RP_COD,$B113)))</f>
        <v/>
      </c>
      <c r="AS113" s="19" t="str">
        <f aca="false">IF(AR113="","",AR113-AP113)</f>
        <v/>
      </c>
      <c r="AT113" s="23" t="str">
        <f aca="false">IF($B113="","",IF(NOT(OR($F113="Activo",$F113="Cese")),IF(N(AR113)=0,"—","Revisar: sin vínculo"),IF(AR113="",IF(AP113=0,"No corresponde","Sin dato planilla"),IF(ABS(AS113)&lt;=TOL,"OK",IF(AS113&gt;0,"Retuvo de más","Retuvo de menos")))))</f>
        <v/>
      </c>
      <c r="AU113" s="19" t="n">
        <f aca="false">IF(AND(BASE_RET="Planilla (si existe)",AR113&lt;&gt;""),AR113,AP113)</f>
        <v>0</v>
      </c>
      <c r="AV113" s="19" t="n">
        <f aca="false">AU113+N113</f>
        <v>0</v>
      </c>
    </row>
    <row r="114" customFormat="false" ht="15" hidden="false" customHeight="false" outlineLevel="0" collapsed="false">
      <c r="A114" s="43" t="n">
        <v>10</v>
      </c>
      <c r="B114" s="35" t="str">
        <f aca="false">IF(Trabajadores!$B$15="","",Trabajadores!$B$15)</f>
        <v/>
      </c>
      <c r="C114" s="35" t="str">
        <f aca="false">IF($B114="","",Trabajadores!$D$15)</f>
        <v/>
      </c>
      <c r="D114" s="43" t="n">
        <v>1</v>
      </c>
      <c r="E114" s="23" t="s">
        <v>298</v>
      </c>
      <c r="F114" s="23" t="str">
        <f aca="false">IF($B114="","",IF(OR(1&lt;Trabajadores!$M$15,1&gt;Trabajadores!$N$15),"No vinculado",IF(AND(1=Trabajadores!$N$15,Trabajadores!$O$15="Sí"),"Cese","Activo")))</f>
        <v/>
      </c>
      <c r="G114" s="19" t="n">
        <f aca="false">IF($B114="",0,SUMIFS(Ingresos!$O$6:$O$1505,ING_COD,$B114,ING_CLASE,"ORD"))</f>
        <v>0</v>
      </c>
      <c r="H114" s="19" t="n">
        <f aca="false">IF($B114="",0,SUMIFS(Ingresos!$O$6:$O$1505,ING_COD,$B114,ING_CLASE,"ORD",ING_COMP,"Sí"))</f>
        <v>0</v>
      </c>
      <c r="I114" s="19" t="n">
        <f aca="false">IF($B114="",0,SUMIFS(Ingresos!$O$6:$O$1505,ING_COD,$B114,ING_CLASE,"GRA"))</f>
        <v>0</v>
      </c>
      <c r="J114" s="19" t="n">
        <f aca="false">IF($B114="",0,SUMIFS(Ingresos!$O$6:$O$1505,ING_COD,$B114,ING_CLASE,"BON"))</f>
        <v>0</v>
      </c>
      <c r="K114" s="19" t="n">
        <f aca="false">IF($B114="",0,SUMIFS(Ingresos!$O$6:$O$1505,ING_COD,$B114,ING_CLASE,"EXT"))</f>
        <v>0</v>
      </c>
      <c r="L114" s="19" t="n">
        <f aca="false">IF($B114="",0,SUMIFS(Ingresos!$O$6:$O$1505,ING_COD,$B114,ING_CLASE,"OTO"))</f>
        <v>0</v>
      </c>
      <c r="M114" s="19" t="n">
        <f aca="false">IF($B114="",0,SUMIFS(Ingresos!$O$6:$O$1505,ING_COD,$B114,ING_CLASE,"OTX"))</f>
        <v>0</v>
      </c>
      <c r="N114" s="19" t="n">
        <f aca="false">IF($B114="",0,SUMIFS(Ingresos!$O$6:$O$1505,ING_COD,$B114,ING_CLASE,"RETO"))</f>
        <v>0</v>
      </c>
      <c r="O114" s="19" t="n">
        <f aca="false">IF($B114="",0,SUMIFS(Ingresos!$O$6:$O$1505,ING_COD,$B114,ING_CLASE,"INA"))</f>
        <v>0</v>
      </c>
      <c r="P114" s="19" t="n">
        <f aca="false">G114+I114+J114+K114+L114+M114</f>
        <v>0</v>
      </c>
      <c r="Q114" s="44" t="n">
        <f aca="false">IF($F114="Activo",12,IF($F114="Cese",1,0))</f>
        <v>0</v>
      </c>
      <c r="R114" s="19" t="n">
        <f aca="false">G114*Q114</f>
        <v>0</v>
      </c>
      <c r="S114" s="19" t="n">
        <f aca="false">IF($F114="Activo",SUMIFS(I114:I125,$D114:$D125,"&lt;="&amp;Trabajadores!$N$15)+IF(PROY_BON="Sí",SUMIFS(J114:J125,$D114:$D125,"&lt;="&amp;Trabajadores!$N$15),0),IF($F114="Cese",I114+IF(PROY_BON="Sí",J114,0),0))</f>
        <v>0</v>
      </c>
      <c r="T114" s="19" t="n">
        <f aca="false">IF(OR($F114&lt;&gt;"Activo",Trabajadores!$I$15="No"),0,IF(I120=0,H114*(1+IF(PROY_BON="Sí",Trabajadores!$P$15,0))*Trabajadores!$R$15/6*(Trabajadores!$N$15&gt;=7),0)+IF(I125=0,H114*(1+IF(PROY_BON="Sí",Trabajadores!$P$15,0))*Trabajadores!$S$15/6*(Trabajadores!$N$15&gt;=12),0))</f>
        <v>0</v>
      </c>
      <c r="U114" s="19" t="n">
        <f aca="false">IF($F114="Activo",IF(Trabajadores!$J$15="Sí",L114*12,L114),IF($F114="Cese",L114,0))</f>
        <v>0</v>
      </c>
      <c r="V114" s="19" t="n">
        <f aca="false">IF(OR($F114="Activo",$F114="Cese"),M114,0)</f>
        <v>0</v>
      </c>
      <c r="W114" s="19" t="n">
        <f aca="false">0</f>
        <v>0</v>
      </c>
      <c r="X114" s="36" t="n">
        <f aca="false">IF(OR($F114="Activo",$F114="Cese"),R114+S114+T114+U114+V114+W114,0)</f>
        <v>0</v>
      </c>
      <c r="Y114" s="19" t="n">
        <f aca="false">IF(OR($F114="Activo",$F114="Cese"),DED_FIJA,0)</f>
        <v>0</v>
      </c>
      <c r="Z114" s="36" t="n">
        <f aca="false">MAX(0,X114-Y114)</f>
        <v>0</v>
      </c>
      <c r="AA114" s="19" t="n">
        <f aca="false">IF(Z114=0,0,MAX(0,MIN(Z114,Parámetros!$G$19)-Parámetros!$F$19)*Parámetros!$E$19)</f>
        <v>0</v>
      </c>
      <c r="AB114" s="19" t="n">
        <f aca="false">IF(Z114=0,0,MAX(0,MIN(Z114,Parámetros!$G$20)-Parámetros!$F$20)*Parámetros!$E$20)</f>
        <v>0</v>
      </c>
      <c r="AC114" s="19" t="n">
        <f aca="false">IF(Z114=0,0,MAX(0,MIN(Z114,Parámetros!$G$21)-Parámetros!$F$21)*Parámetros!$E$21)</f>
        <v>0</v>
      </c>
      <c r="AD114" s="19" t="n">
        <f aca="false">IF(Z114=0,0,MAX(0,MIN(Z114,Parámetros!$G$22)-Parámetros!$F$22)*Parámetros!$E$22)</f>
        <v>0</v>
      </c>
      <c r="AE114" s="19" t="n">
        <f aca="false">IF(Z114=0,0,MAX(0,MIN(Z114,Parámetros!$G$23)-Parámetros!$F$23)*Parámetros!$E$23)</f>
        <v>0</v>
      </c>
      <c r="AF114" s="36" t="n">
        <f aca="false">SUM(AA114:AE114)</f>
        <v>0</v>
      </c>
      <c r="AG114" s="45" t="str">
        <f aca="false">IF(AM114&lt;=0,"-",INDEX(TR_TASA,MATCH(AM114,TR_DESDE,1)))</f>
        <v>-</v>
      </c>
      <c r="AH114" s="44" t="n">
        <f aca="false">IF($F114="Cese",1,IF($F114="Activo",INDEX(DIV_N,1),0))</f>
        <v>0</v>
      </c>
      <c r="AI114" s="44" t="n">
        <f aca="false">IF($F114="Cese",0,IF($F114="Activo",INDEX(DIV_HASTA,1),0))</f>
        <v>0</v>
      </c>
      <c r="AJ114" s="19" t="n">
        <f aca="false">0</f>
        <v>0</v>
      </c>
      <c r="AK114" s="19" t="n">
        <f aca="false">IF(OR($F114="Activo",$F114="Cese"),MAX(0,(AF114-AJ114)/AH114),0)</f>
        <v>0</v>
      </c>
      <c r="AL114" s="19" t="n">
        <f aca="false">IF(OR($F114="Activo",$F114="Cese"),K114+IF(PROY_BON="Sí",0,J114),0)</f>
        <v>0</v>
      </c>
      <c r="AM114" s="19" t="n">
        <f aca="false">IF(AL114&gt;0,MAX(0,X114+AL114-Y114),Z114)</f>
        <v>0</v>
      </c>
      <c r="AN114" s="19" t="n">
        <f aca="false">SUMPRODUCT((AM114&gt;TR_DESDE)*(AM114-TR_DESDE)*TR_INC)</f>
        <v>0</v>
      </c>
      <c r="AO114" s="19" t="n">
        <f aca="false">IF(AL114&gt;0,MAX(0,AN114-IF($F114="Cese",MAX(AF114,AJ114),AF114)),0)</f>
        <v>0</v>
      </c>
      <c r="AP114" s="46" t="n">
        <f aca="false">IF(OR($F114="Activo",$F114="Cese"),ROUND(AK114+AO114,2),0)</f>
        <v>0</v>
      </c>
      <c r="AQ114" s="19" t="n">
        <f aca="false">IF($F114="Cese",MAX(0,AJ114-AN114),0)</f>
        <v>0</v>
      </c>
      <c r="AR114" s="19" t="str">
        <f aca="false">IF($B114="","",IF(COUNTIFS(RP_COD,$B114,'Retenciones Planilla'!$C$6:$C$105,"&lt;&gt;")=0,"",SUMIFS('Retenciones Planilla'!$C$6:$C$105,RP_COD,$B114)))</f>
        <v/>
      </c>
      <c r="AS114" s="19" t="str">
        <f aca="false">IF(AR114="","",AR114-AP114)</f>
        <v/>
      </c>
      <c r="AT114" s="23" t="str">
        <f aca="false">IF($B114="","",IF(NOT(OR($F114="Activo",$F114="Cese")),IF(N(AR114)=0,"—","Revisar: sin vínculo"),IF(AR114="",IF(AP114=0,"No corresponde","Sin dato planilla"),IF(ABS(AS114)&lt;=TOL,"OK",IF(AS114&gt;0,"Retuvo de más","Retuvo de menos")))))</f>
        <v/>
      </c>
      <c r="AU114" s="19" t="n">
        <f aca="false">IF(AND(BASE_RET="Planilla (si existe)",AR114&lt;&gt;""),AR114,AP114)</f>
        <v>0</v>
      </c>
      <c r="AV114" s="19" t="n">
        <f aca="false">AU114+N114</f>
        <v>0</v>
      </c>
    </row>
    <row r="115" customFormat="false" ht="15" hidden="false" customHeight="false" outlineLevel="0" collapsed="false">
      <c r="A115" s="43" t="n">
        <v>10</v>
      </c>
      <c r="B115" s="35" t="str">
        <f aca="false">IF(Trabajadores!$B$15="","",Trabajadores!$B$15)</f>
        <v/>
      </c>
      <c r="C115" s="35" t="str">
        <f aca="false">IF($B115="","",Trabajadores!$D$15)</f>
        <v/>
      </c>
      <c r="D115" s="43" t="n">
        <v>2</v>
      </c>
      <c r="E115" s="23" t="s">
        <v>299</v>
      </c>
      <c r="F115" s="23" t="str">
        <f aca="false">IF($B115="","",IF(OR(2&lt;Trabajadores!$M$15,2&gt;Trabajadores!$N$15),"No vinculado",IF(AND(2=Trabajadores!$N$15,Trabajadores!$O$15="Sí"),"Cese","Activo")))</f>
        <v/>
      </c>
      <c r="G115" s="19" t="n">
        <f aca="false">IF($B115="",0,SUMIFS(Ingresos!$P$6:$P$1505,ING_COD,$B115,ING_CLASE,"ORD"))</f>
        <v>0</v>
      </c>
      <c r="H115" s="19" t="n">
        <f aca="false">IF($B115="",0,SUMIFS(Ingresos!$P$6:$P$1505,ING_COD,$B115,ING_CLASE,"ORD",ING_COMP,"Sí"))</f>
        <v>0</v>
      </c>
      <c r="I115" s="19" t="n">
        <f aca="false">IF($B115="",0,SUMIFS(Ingresos!$P$6:$P$1505,ING_COD,$B115,ING_CLASE,"GRA"))</f>
        <v>0</v>
      </c>
      <c r="J115" s="19" t="n">
        <f aca="false">IF($B115="",0,SUMIFS(Ingresos!$P$6:$P$1505,ING_COD,$B115,ING_CLASE,"BON"))</f>
        <v>0</v>
      </c>
      <c r="K115" s="19" t="n">
        <f aca="false">IF($B115="",0,SUMIFS(Ingresos!$P$6:$P$1505,ING_COD,$B115,ING_CLASE,"EXT"))</f>
        <v>0</v>
      </c>
      <c r="L115" s="19" t="n">
        <f aca="false">IF($B115="",0,SUMIFS(Ingresos!$P$6:$P$1505,ING_COD,$B115,ING_CLASE,"OTO"))</f>
        <v>0</v>
      </c>
      <c r="M115" s="19" t="n">
        <f aca="false">IF($B115="",0,SUMIFS(Ingresos!$P$6:$P$1505,ING_COD,$B115,ING_CLASE,"OTX"))</f>
        <v>0</v>
      </c>
      <c r="N115" s="19" t="n">
        <f aca="false">IF($B115="",0,SUMIFS(Ingresos!$P$6:$P$1505,ING_COD,$B115,ING_CLASE,"RETO"))</f>
        <v>0</v>
      </c>
      <c r="O115" s="19" t="n">
        <f aca="false">IF($B115="",0,SUMIFS(Ingresos!$P$6:$P$1505,ING_COD,$B115,ING_CLASE,"INA"))</f>
        <v>0</v>
      </c>
      <c r="P115" s="19" t="n">
        <f aca="false">G115+I115+J115+K115+L115+M115</f>
        <v>0</v>
      </c>
      <c r="Q115" s="44" t="n">
        <f aca="false">IF($F115="Activo",11,IF($F115="Cese",1,0))</f>
        <v>0</v>
      </c>
      <c r="R115" s="19" t="n">
        <f aca="false">G115*Q115</f>
        <v>0</v>
      </c>
      <c r="S115" s="19" t="n">
        <f aca="false">IF($F115="Activo",SUMIFS(I115:I125,$D115:$D125,"&lt;="&amp;Trabajadores!$N$15)+IF(PROY_BON="Sí",SUMIFS(J115:J125,$D115:$D125,"&lt;="&amp;Trabajadores!$N$15),0),IF($F115="Cese",I115+IF(PROY_BON="Sí",J115,0),0))</f>
        <v>0</v>
      </c>
      <c r="T115" s="19" t="n">
        <f aca="false">IF(OR($F115&lt;&gt;"Activo",Trabajadores!$I$15="No"),0,IF(I120=0,H115*(1+IF(PROY_BON="Sí",Trabajadores!$P$15,0))*Trabajadores!$R$15/6*(Trabajadores!$N$15&gt;=7),0)+IF(I125=0,H115*(1+IF(PROY_BON="Sí",Trabajadores!$P$15,0))*Trabajadores!$S$15/6*(Trabajadores!$N$15&gt;=12),0))</f>
        <v>0</v>
      </c>
      <c r="U115" s="19" t="n">
        <f aca="false">IF($F115="Activo",IF(Trabajadores!$J$15="Sí",L115*11,L115),IF($F115="Cese",L115,0))</f>
        <v>0</v>
      </c>
      <c r="V115" s="19" t="n">
        <f aca="false">IF(OR($F115="Activo",$F115="Cese"),M115,0)</f>
        <v>0</v>
      </c>
      <c r="W115" s="19" t="n">
        <f aca="false">IF(OR($F115="Activo",$F115="Cese"),SUM(P114:P114),0)</f>
        <v>0</v>
      </c>
      <c r="X115" s="36" t="n">
        <f aca="false">IF(OR($F115="Activo",$F115="Cese"),R115+S115+T115+U115+V115+W115,0)</f>
        <v>0</v>
      </c>
      <c r="Y115" s="19" t="n">
        <f aca="false">IF(OR($F115="Activo",$F115="Cese"),DED_FIJA,0)</f>
        <v>0</v>
      </c>
      <c r="Z115" s="36" t="n">
        <f aca="false">MAX(0,X115-Y115)</f>
        <v>0</v>
      </c>
      <c r="AA115" s="19" t="n">
        <f aca="false">IF(Z115=0,0,MAX(0,MIN(Z115,Parámetros!$G$19)-Parámetros!$F$19)*Parámetros!$E$19)</f>
        <v>0</v>
      </c>
      <c r="AB115" s="19" t="n">
        <f aca="false">IF(Z115=0,0,MAX(0,MIN(Z115,Parámetros!$G$20)-Parámetros!$F$20)*Parámetros!$E$20)</f>
        <v>0</v>
      </c>
      <c r="AC115" s="19" t="n">
        <f aca="false">IF(Z115=0,0,MAX(0,MIN(Z115,Parámetros!$G$21)-Parámetros!$F$21)*Parámetros!$E$21)</f>
        <v>0</v>
      </c>
      <c r="AD115" s="19" t="n">
        <f aca="false">IF(Z115=0,0,MAX(0,MIN(Z115,Parámetros!$G$22)-Parámetros!$F$22)*Parámetros!$E$22)</f>
        <v>0</v>
      </c>
      <c r="AE115" s="19" t="n">
        <f aca="false">IF(Z115=0,0,MAX(0,MIN(Z115,Parámetros!$G$23)-Parámetros!$F$23)*Parámetros!$E$23)</f>
        <v>0</v>
      </c>
      <c r="AF115" s="36" t="n">
        <f aca="false">SUM(AA115:AE115)</f>
        <v>0</v>
      </c>
      <c r="AG115" s="45" t="str">
        <f aca="false">IF(AM115&lt;=0,"-",INDEX(TR_TASA,MATCH(AM115,TR_DESDE,1)))</f>
        <v>-</v>
      </c>
      <c r="AH115" s="44" t="n">
        <f aca="false">IF($F115="Cese",1,IF($F115="Activo",INDEX(DIV_N,2),0))</f>
        <v>0</v>
      </c>
      <c r="AI115" s="44" t="n">
        <f aca="false">IF($F115="Cese",1,IF($F115="Activo",INDEX(DIV_HASTA,2),0))</f>
        <v>0</v>
      </c>
      <c r="AJ115" s="19" t="n">
        <f aca="false">IF(OR($F115="Activo",$F115="Cese"),SUMIFS(AV114:AV114,D114:D114,"&lt;="&amp;AI115),0)</f>
        <v>0</v>
      </c>
      <c r="AK115" s="19" t="n">
        <f aca="false">IF(OR($F115="Activo",$F115="Cese"),MAX(0,(AF115-AJ115)/AH115),0)</f>
        <v>0</v>
      </c>
      <c r="AL115" s="19" t="n">
        <f aca="false">IF(OR($F115="Activo",$F115="Cese"),K115+IF(PROY_BON="Sí",0,J115),0)</f>
        <v>0</v>
      </c>
      <c r="AM115" s="19" t="n">
        <f aca="false">IF(AL115&gt;0,MAX(0,X115+AL115-Y115),Z115)</f>
        <v>0</v>
      </c>
      <c r="AN115" s="19" t="n">
        <f aca="false">SUMPRODUCT((AM115&gt;TR_DESDE)*(AM115-TR_DESDE)*TR_INC)</f>
        <v>0</v>
      </c>
      <c r="AO115" s="19" t="n">
        <f aca="false">IF(AL115&gt;0,MAX(0,AN115-IF($F115="Cese",MAX(AF115,AJ115),AF115)),0)</f>
        <v>0</v>
      </c>
      <c r="AP115" s="46" t="n">
        <f aca="false">IF(OR($F115="Activo",$F115="Cese"),ROUND(AK115+AO115,2),0)</f>
        <v>0</v>
      </c>
      <c r="AQ115" s="19" t="n">
        <f aca="false">IF($F115="Cese",MAX(0,AJ115-AN115),0)</f>
        <v>0</v>
      </c>
      <c r="AR115" s="19" t="str">
        <f aca="false">IF($B115="","",IF(COUNTIFS(RP_COD,$B115,'Retenciones Planilla'!$D$6:$D$105,"&lt;&gt;")=0,"",SUMIFS('Retenciones Planilla'!$D$6:$D$105,RP_COD,$B115)))</f>
        <v/>
      </c>
      <c r="AS115" s="19" t="str">
        <f aca="false">IF(AR115="","",AR115-AP115)</f>
        <v/>
      </c>
      <c r="AT115" s="23" t="str">
        <f aca="false">IF($B115="","",IF(NOT(OR($F115="Activo",$F115="Cese")),IF(N(AR115)=0,"—","Revisar: sin vínculo"),IF(AR115="",IF(AP115=0,"No corresponde","Sin dato planilla"),IF(ABS(AS115)&lt;=TOL,"OK",IF(AS115&gt;0,"Retuvo de más","Retuvo de menos")))))</f>
        <v/>
      </c>
      <c r="AU115" s="19" t="n">
        <f aca="false">IF(AND(BASE_RET="Planilla (si existe)",AR115&lt;&gt;""),AR115,AP115)</f>
        <v>0</v>
      </c>
      <c r="AV115" s="19" t="n">
        <f aca="false">AU115+N115</f>
        <v>0</v>
      </c>
    </row>
    <row r="116" customFormat="false" ht="15" hidden="false" customHeight="false" outlineLevel="0" collapsed="false">
      <c r="A116" s="43" t="n">
        <v>10</v>
      </c>
      <c r="B116" s="35" t="str">
        <f aca="false">IF(Trabajadores!$B$15="","",Trabajadores!$B$15)</f>
        <v/>
      </c>
      <c r="C116" s="35" t="str">
        <f aca="false">IF($B116="","",Trabajadores!$D$15)</f>
        <v/>
      </c>
      <c r="D116" s="43" t="n">
        <v>3</v>
      </c>
      <c r="E116" s="23" t="s">
        <v>300</v>
      </c>
      <c r="F116" s="23" t="str">
        <f aca="false">IF($B116="","",IF(OR(3&lt;Trabajadores!$M$15,3&gt;Trabajadores!$N$15),"No vinculado",IF(AND(3=Trabajadores!$N$15,Trabajadores!$O$15="Sí"),"Cese","Activo")))</f>
        <v/>
      </c>
      <c r="G116" s="19" t="n">
        <f aca="false">IF($B116="",0,SUMIFS(Ingresos!$Q$6:$Q$1505,ING_COD,$B116,ING_CLASE,"ORD"))</f>
        <v>0</v>
      </c>
      <c r="H116" s="19" t="n">
        <f aca="false">IF($B116="",0,SUMIFS(Ingresos!$Q$6:$Q$1505,ING_COD,$B116,ING_CLASE,"ORD",ING_COMP,"Sí"))</f>
        <v>0</v>
      </c>
      <c r="I116" s="19" t="n">
        <f aca="false">IF($B116="",0,SUMIFS(Ingresos!$Q$6:$Q$1505,ING_COD,$B116,ING_CLASE,"GRA"))</f>
        <v>0</v>
      </c>
      <c r="J116" s="19" t="n">
        <f aca="false">IF($B116="",0,SUMIFS(Ingresos!$Q$6:$Q$1505,ING_COD,$B116,ING_CLASE,"BON"))</f>
        <v>0</v>
      </c>
      <c r="K116" s="19" t="n">
        <f aca="false">IF($B116="",0,SUMIFS(Ingresos!$Q$6:$Q$1505,ING_COD,$B116,ING_CLASE,"EXT"))</f>
        <v>0</v>
      </c>
      <c r="L116" s="19" t="n">
        <f aca="false">IF($B116="",0,SUMIFS(Ingresos!$Q$6:$Q$1505,ING_COD,$B116,ING_CLASE,"OTO"))</f>
        <v>0</v>
      </c>
      <c r="M116" s="19" t="n">
        <f aca="false">IF($B116="",0,SUMIFS(Ingresos!$Q$6:$Q$1505,ING_COD,$B116,ING_CLASE,"OTX"))</f>
        <v>0</v>
      </c>
      <c r="N116" s="19" t="n">
        <f aca="false">IF($B116="",0,SUMIFS(Ingresos!$Q$6:$Q$1505,ING_COD,$B116,ING_CLASE,"RETO"))</f>
        <v>0</v>
      </c>
      <c r="O116" s="19" t="n">
        <f aca="false">IF($B116="",0,SUMIFS(Ingresos!$Q$6:$Q$1505,ING_COD,$B116,ING_CLASE,"INA"))</f>
        <v>0</v>
      </c>
      <c r="P116" s="19" t="n">
        <f aca="false">G116+I116+J116+K116+L116+M116</f>
        <v>0</v>
      </c>
      <c r="Q116" s="44" t="n">
        <f aca="false">IF($F116="Activo",10,IF($F116="Cese",1,0))</f>
        <v>0</v>
      </c>
      <c r="R116" s="19" t="n">
        <f aca="false">G116*Q116</f>
        <v>0</v>
      </c>
      <c r="S116" s="19" t="n">
        <f aca="false">IF($F116="Activo",SUMIFS(I116:I125,$D116:$D125,"&lt;="&amp;Trabajadores!$N$15)+IF(PROY_BON="Sí",SUMIFS(J116:J125,$D116:$D125,"&lt;="&amp;Trabajadores!$N$15),0),IF($F116="Cese",I116+IF(PROY_BON="Sí",J116,0),0))</f>
        <v>0</v>
      </c>
      <c r="T116" s="19" t="n">
        <f aca="false">IF(OR($F116&lt;&gt;"Activo",Trabajadores!$I$15="No"),0,IF(I120=0,H116*(1+IF(PROY_BON="Sí",Trabajadores!$P$15,0))*Trabajadores!$R$15/6*(Trabajadores!$N$15&gt;=7),0)+IF(I125=0,H116*(1+IF(PROY_BON="Sí",Trabajadores!$P$15,0))*Trabajadores!$S$15/6*(Trabajadores!$N$15&gt;=12),0))</f>
        <v>0</v>
      </c>
      <c r="U116" s="19" t="n">
        <f aca="false">IF($F116="Activo",IF(Trabajadores!$J$15="Sí",L116*10,L116),IF($F116="Cese",L116,0))</f>
        <v>0</v>
      </c>
      <c r="V116" s="19" t="n">
        <f aca="false">IF(OR($F116="Activo",$F116="Cese"),M116,0)</f>
        <v>0</v>
      </c>
      <c r="W116" s="19" t="n">
        <f aca="false">IF(OR($F116="Activo",$F116="Cese"),SUM(P114:P115),0)</f>
        <v>0</v>
      </c>
      <c r="X116" s="36" t="n">
        <f aca="false">IF(OR($F116="Activo",$F116="Cese"),R116+S116+T116+U116+V116+W116,0)</f>
        <v>0</v>
      </c>
      <c r="Y116" s="19" t="n">
        <f aca="false">IF(OR($F116="Activo",$F116="Cese"),DED_FIJA,0)</f>
        <v>0</v>
      </c>
      <c r="Z116" s="36" t="n">
        <f aca="false">MAX(0,X116-Y116)</f>
        <v>0</v>
      </c>
      <c r="AA116" s="19" t="n">
        <f aca="false">IF(Z116=0,0,MAX(0,MIN(Z116,Parámetros!$G$19)-Parámetros!$F$19)*Parámetros!$E$19)</f>
        <v>0</v>
      </c>
      <c r="AB116" s="19" t="n">
        <f aca="false">IF(Z116=0,0,MAX(0,MIN(Z116,Parámetros!$G$20)-Parámetros!$F$20)*Parámetros!$E$20)</f>
        <v>0</v>
      </c>
      <c r="AC116" s="19" t="n">
        <f aca="false">IF(Z116=0,0,MAX(0,MIN(Z116,Parámetros!$G$21)-Parámetros!$F$21)*Parámetros!$E$21)</f>
        <v>0</v>
      </c>
      <c r="AD116" s="19" t="n">
        <f aca="false">IF(Z116=0,0,MAX(0,MIN(Z116,Parámetros!$G$22)-Parámetros!$F$22)*Parámetros!$E$22)</f>
        <v>0</v>
      </c>
      <c r="AE116" s="19" t="n">
        <f aca="false">IF(Z116=0,0,MAX(0,MIN(Z116,Parámetros!$G$23)-Parámetros!$F$23)*Parámetros!$E$23)</f>
        <v>0</v>
      </c>
      <c r="AF116" s="36" t="n">
        <f aca="false">SUM(AA116:AE116)</f>
        <v>0</v>
      </c>
      <c r="AG116" s="45" t="str">
        <f aca="false">IF(AM116&lt;=0,"-",INDEX(TR_TASA,MATCH(AM116,TR_DESDE,1)))</f>
        <v>-</v>
      </c>
      <c r="AH116" s="44" t="n">
        <f aca="false">IF($F116="Cese",1,IF($F116="Activo",INDEX(DIV_N,3),0))</f>
        <v>0</v>
      </c>
      <c r="AI116" s="44" t="n">
        <f aca="false">IF($F116="Cese",2,IF($F116="Activo",INDEX(DIV_HASTA,3),0))</f>
        <v>0</v>
      </c>
      <c r="AJ116" s="19" t="n">
        <f aca="false">IF(OR($F116="Activo",$F116="Cese"),SUMIFS(AV114:AV115,D114:D115,"&lt;="&amp;AI116),0)</f>
        <v>0</v>
      </c>
      <c r="AK116" s="19" t="n">
        <f aca="false">IF(OR($F116="Activo",$F116="Cese"),MAX(0,(AF116-AJ116)/AH116),0)</f>
        <v>0</v>
      </c>
      <c r="AL116" s="19" t="n">
        <f aca="false">IF(OR($F116="Activo",$F116="Cese"),K116+IF(PROY_BON="Sí",0,J116),0)</f>
        <v>0</v>
      </c>
      <c r="AM116" s="19" t="n">
        <f aca="false">IF(AL116&gt;0,MAX(0,X116+AL116-Y116),Z116)</f>
        <v>0</v>
      </c>
      <c r="AN116" s="19" t="n">
        <f aca="false">SUMPRODUCT((AM116&gt;TR_DESDE)*(AM116-TR_DESDE)*TR_INC)</f>
        <v>0</v>
      </c>
      <c r="AO116" s="19" t="n">
        <f aca="false">IF(AL116&gt;0,MAX(0,AN116-IF($F116="Cese",MAX(AF116,AJ116),AF116)),0)</f>
        <v>0</v>
      </c>
      <c r="AP116" s="46" t="n">
        <f aca="false">IF(OR($F116="Activo",$F116="Cese"),ROUND(AK116+AO116,2),0)</f>
        <v>0</v>
      </c>
      <c r="AQ116" s="19" t="n">
        <f aca="false">IF($F116="Cese",MAX(0,AJ116-AN116),0)</f>
        <v>0</v>
      </c>
      <c r="AR116" s="19" t="str">
        <f aca="false">IF($B116="","",IF(COUNTIFS(RP_COD,$B116,'Retenciones Planilla'!$E$6:$E$105,"&lt;&gt;")=0,"",SUMIFS('Retenciones Planilla'!$E$6:$E$105,RP_COD,$B116)))</f>
        <v/>
      </c>
      <c r="AS116" s="19" t="str">
        <f aca="false">IF(AR116="","",AR116-AP116)</f>
        <v/>
      </c>
      <c r="AT116" s="23" t="str">
        <f aca="false">IF($B116="","",IF(NOT(OR($F116="Activo",$F116="Cese")),IF(N(AR116)=0,"—","Revisar: sin vínculo"),IF(AR116="",IF(AP116=0,"No corresponde","Sin dato planilla"),IF(ABS(AS116)&lt;=TOL,"OK",IF(AS116&gt;0,"Retuvo de más","Retuvo de menos")))))</f>
        <v/>
      </c>
      <c r="AU116" s="19" t="n">
        <f aca="false">IF(AND(BASE_RET="Planilla (si existe)",AR116&lt;&gt;""),AR116,AP116)</f>
        <v>0</v>
      </c>
      <c r="AV116" s="19" t="n">
        <f aca="false">AU116+N116</f>
        <v>0</v>
      </c>
    </row>
    <row r="117" customFormat="false" ht="15" hidden="false" customHeight="false" outlineLevel="0" collapsed="false">
      <c r="A117" s="43" t="n">
        <v>10</v>
      </c>
      <c r="B117" s="35" t="str">
        <f aca="false">IF(Trabajadores!$B$15="","",Trabajadores!$B$15)</f>
        <v/>
      </c>
      <c r="C117" s="35" t="str">
        <f aca="false">IF($B117="","",Trabajadores!$D$15)</f>
        <v/>
      </c>
      <c r="D117" s="43" t="n">
        <v>4</v>
      </c>
      <c r="E117" s="23" t="s">
        <v>301</v>
      </c>
      <c r="F117" s="23" t="str">
        <f aca="false">IF($B117="","",IF(OR(4&lt;Trabajadores!$M$15,4&gt;Trabajadores!$N$15),"No vinculado",IF(AND(4=Trabajadores!$N$15,Trabajadores!$O$15="Sí"),"Cese","Activo")))</f>
        <v/>
      </c>
      <c r="G117" s="19" t="n">
        <f aca="false">IF($B117="",0,SUMIFS(Ingresos!$R$6:$R$1505,ING_COD,$B117,ING_CLASE,"ORD"))</f>
        <v>0</v>
      </c>
      <c r="H117" s="19" t="n">
        <f aca="false">IF($B117="",0,SUMIFS(Ingresos!$R$6:$R$1505,ING_COD,$B117,ING_CLASE,"ORD",ING_COMP,"Sí"))</f>
        <v>0</v>
      </c>
      <c r="I117" s="19" t="n">
        <f aca="false">IF($B117="",0,SUMIFS(Ingresos!$R$6:$R$1505,ING_COD,$B117,ING_CLASE,"GRA"))</f>
        <v>0</v>
      </c>
      <c r="J117" s="19" t="n">
        <f aca="false">IF($B117="",0,SUMIFS(Ingresos!$R$6:$R$1505,ING_COD,$B117,ING_CLASE,"BON"))</f>
        <v>0</v>
      </c>
      <c r="K117" s="19" t="n">
        <f aca="false">IF($B117="",0,SUMIFS(Ingresos!$R$6:$R$1505,ING_COD,$B117,ING_CLASE,"EXT"))</f>
        <v>0</v>
      </c>
      <c r="L117" s="19" t="n">
        <f aca="false">IF($B117="",0,SUMIFS(Ingresos!$R$6:$R$1505,ING_COD,$B117,ING_CLASE,"OTO"))</f>
        <v>0</v>
      </c>
      <c r="M117" s="19" t="n">
        <f aca="false">IF($B117="",0,SUMIFS(Ingresos!$R$6:$R$1505,ING_COD,$B117,ING_CLASE,"OTX"))</f>
        <v>0</v>
      </c>
      <c r="N117" s="19" t="n">
        <f aca="false">IF($B117="",0,SUMIFS(Ingresos!$R$6:$R$1505,ING_COD,$B117,ING_CLASE,"RETO"))</f>
        <v>0</v>
      </c>
      <c r="O117" s="19" t="n">
        <f aca="false">IF($B117="",0,SUMIFS(Ingresos!$R$6:$R$1505,ING_COD,$B117,ING_CLASE,"INA"))</f>
        <v>0</v>
      </c>
      <c r="P117" s="19" t="n">
        <f aca="false">G117+I117+J117+K117+L117+M117</f>
        <v>0</v>
      </c>
      <c r="Q117" s="44" t="n">
        <f aca="false">IF($F117="Activo",9,IF($F117="Cese",1,0))</f>
        <v>0</v>
      </c>
      <c r="R117" s="19" t="n">
        <f aca="false">G117*Q117</f>
        <v>0</v>
      </c>
      <c r="S117" s="19" t="n">
        <f aca="false">IF($F117="Activo",SUMIFS(I117:I125,$D117:$D125,"&lt;="&amp;Trabajadores!$N$15)+IF(PROY_BON="Sí",SUMIFS(J117:J125,$D117:$D125,"&lt;="&amp;Trabajadores!$N$15),0),IF($F117="Cese",I117+IF(PROY_BON="Sí",J117,0),0))</f>
        <v>0</v>
      </c>
      <c r="T117" s="19" t="n">
        <f aca="false">IF(OR($F117&lt;&gt;"Activo",Trabajadores!$I$15="No"),0,IF(I120=0,H117*(1+IF(PROY_BON="Sí",Trabajadores!$P$15,0))*Trabajadores!$R$15/6*(Trabajadores!$N$15&gt;=7),0)+IF(I125=0,H117*(1+IF(PROY_BON="Sí",Trabajadores!$P$15,0))*Trabajadores!$S$15/6*(Trabajadores!$N$15&gt;=12),0))</f>
        <v>0</v>
      </c>
      <c r="U117" s="19" t="n">
        <f aca="false">IF($F117="Activo",IF(Trabajadores!$J$15="Sí",L117*9,L117),IF($F117="Cese",L117,0))</f>
        <v>0</v>
      </c>
      <c r="V117" s="19" t="n">
        <f aca="false">IF(OR($F117="Activo",$F117="Cese"),M117,0)</f>
        <v>0</v>
      </c>
      <c r="W117" s="19" t="n">
        <f aca="false">IF(OR($F117="Activo",$F117="Cese"),SUM(P114:P116),0)</f>
        <v>0</v>
      </c>
      <c r="X117" s="36" t="n">
        <f aca="false">IF(OR($F117="Activo",$F117="Cese"),R117+S117+T117+U117+V117+W117,0)</f>
        <v>0</v>
      </c>
      <c r="Y117" s="19" t="n">
        <f aca="false">IF(OR($F117="Activo",$F117="Cese"),DED_FIJA,0)</f>
        <v>0</v>
      </c>
      <c r="Z117" s="36" t="n">
        <f aca="false">MAX(0,X117-Y117)</f>
        <v>0</v>
      </c>
      <c r="AA117" s="19" t="n">
        <f aca="false">IF(Z117=0,0,MAX(0,MIN(Z117,Parámetros!$G$19)-Parámetros!$F$19)*Parámetros!$E$19)</f>
        <v>0</v>
      </c>
      <c r="AB117" s="19" t="n">
        <f aca="false">IF(Z117=0,0,MAX(0,MIN(Z117,Parámetros!$G$20)-Parámetros!$F$20)*Parámetros!$E$20)</f>
        <v>0</v>
      </c>
      <c r="AC117" s="19" t="n">
        <f aca="false">IF(Z117=0,0,MAX(0,MIN(Z117,Parámetros!$G$21)-Parámetros!$F$21)*Parámetros!$E$21)</f>
        <v>0</v>
      </c>
      <c r="AD117" s="19" t="n">
        <f aca="false">IF(Z117=0,0,MAX(0,MIN(Z117,Parámetros!$G$22)-Parámetros!$F$22)*Parámetros!$E$22)</f>
        <v>0</v>
      </c>
      <c r="AE117" s="19" t="n">
        <f aca="false">IF(Z117=0,0,MAX(0,MIN(Z117,Parámetros!$G$23)-Parámetros!$F$23)*Parámetros!$E$23)</f>
        <v>0</v>
      </c>
      <c r="AF117" s="36" t="n">
        <f aca="false">SUM(AA117:AE117)</f>
        <v>0</v>
      </c>
      <c r="AG117" s="45" t="str">
        <f aca="false">IF(AM117&lt;=0,"-",INDEX(TR_TASA,MATCH(AM117,TR_DESDE,1)))</f>
        <v>-</v>
      </c>
      <c r="AH117" s="44" t="n">
        <f aca="false">IF($F117="Cese",1,IF($F117="Activo",INDEX(DIV_N,4),0))</f>
        <v>0</v>
      </c>
      <c r="AI117" s="44" t="n">
        <f aca="false">IF($F117="Cese",3,IF($F117="Activo",INDEX(DIV_HASTA,4),0))</f>
        <v>0</v>
      </c>
      <c r="AJ117" s="19" t="n">
        <f aca="false">IF(OR($F117="Activo",$F117="Cese"),SUMIFS(AV114:AV116,D114:D116,"&lt;="&amp;AI117),0)</f>
        <v>0</v>
      </c>
      <c r="AK117" s="19" t="n">
        <f aca="false">IF(OR($F117="Activo",$F117="Cese"),MAX(0,(AF117-AJ117)/AH117),0)</f>
        <v>0</v>
      </c>
      <c r="AL117" s="19" t="n">
        <f aca="false">IF(OR($F117="Activo",$F117="Cese"),K117+IF(PROY_BON="Sí",0,J117),0)</f>
        <v>0</v>
      </c>
      <c r="AM117" s="19" t="n">
        <f aca="false">IF(AL117&gt;0,MAX(0,X117+AL117-Y117),Z117)</f>
        <v>0</v>
      </c>
      <c r="AN117" s="19" t="n">
        <f aca="false">SUMPRODUCT((AM117&gt;TR_DESDE)*(AM117-TR_DESDE)*TR_INC)</f>
        <v>0</v>
      </c>
      <c r="AO117" s="19" t="n">
        <f aca="false">IF(AL117&gt;0,MAX(0,AN117-IF($F117="Cese",MAX(AF117,AJ117),AF117)),0)</f>
        <v>0</v>
      </c>
      <c r="AP117" s="46" t="n">
        <f aca="false">IF(OR($F117="Activo",$F117="Cese"),ROUND(AK117+AO117,2),0)</f>
        <v>0</v>
      </c>
      <c r="AQ117" s="19" t="n">
        <f aca="false">IF($F117="Cese",MAX(0,AJ117-AN117),0)</f>
        <v>0</v>
      </c>
      <c r="AR117" s="19" t="str">
        <f aca="false">IF($B117="","",IF(COUNTIFS(RP_COD,$B117,'Retenciones Planilla'!$F$6:$F$105,"&lt;&gt;")=0,"",SUMIFS('Retenciones Planilla'!$F$6:$F$105,RP_COD,$B117)))</f>
        <v/>
      </c>
      <c r="AS117" s="19" t="str">
        <f aca="false">IF(AR117="","",AR117-AP117)</f>
        <v/>
      </c>
      <c r="AT117" s="23" t="str">
        <f aca="false">IF($B117="","",IF(NOT(OR($F117="Activo",$F117="Cese")),IF(N(AR117)=0,"—","Revisar: sin vínculo"),IF(AR117="",IF(AP117=0,"No corresponde","Sin dato planilla"),IF(ABS(AS117)&lt;=TOL,"OK",IF(AS117&gt;0,"Retuvo de más","Retuvo de menos")))))</f>
        <v/>
      </c>
      <c r="AU117" s="19" t="n">
        <f aca="false">IF(AND(BASE_RET="Planilla (si existe)",AR117&lt;&gt;""),AR117,AP117)</f>
        <v>0</v>
      </c>
      <c r="AV117" s="19" t="n">
        <f aca="false">AU117+N117</f>
        <v>0</v>
      </c>
    </row>
    <row r="118" customFormat="false" ht="15" hidden="false" customHeight="false" outlineLevel="0" collapsed="false">
      <c r="A118" s="43" t="n">
        <v>10</v>
      </c>
      <c r="B118" s="35" t="str">
        <f aca="false">IF(Trabajadores!$B$15="","",Trabajadores!$B$15)</f>
        <v/>
      </c>
      <c r="C118" s="35" t="str">
        <f aca="false">IF($B118="","",Trabajadores!$D$15)</f>
        <v/>
      </c>
      <c r="D118" s="43" t="n">
        <v>5</v>
      </c>
      <c r="E118" s="23" t="s">
        <v>302</v>
      </c>
      <c r="F118" s="23" t="str">
        <f aca="false">IF($B118="","",IF(OR(5&lt;Trabajadores!$M$15,5&gt;Trabajadores!$N$15),"No vinculado",IF(AND(5=Trabajadores!$N$15,Trabajadores!$O$15="Sí"),"Cese","Activo")))</f>
        <v/>
      </c>
      <c r="G118" s="19" t="n">
        <f aca="false">IF($B118="",0,SUMIFS(Ingresos!$S$6:$S$1505,ING_COD,$B118,ING_CLASE,"ORD"))</f>
        <v>0</v>
      </c>
      <c r="H118" s="19" t="n">
        <f aca="false">IF($B118="",0,SUMIFS(Ingresos!$S$6:$S$1505,ING_COD,$B118,ING_CLASE,"ORD",ING_COMP,"Sí"))</f>
        <v>0</v>
      </c>
      <c r="I118" s="19" t="n">
        <f aca="false">IF($B118="",0,SUMIFS(Ingresos!$S$6:$S$1505,ING_COD,$B118,ING_CLASE,"GRA"))</f>
        <v>0</v>
      </c>
      <c r="J118" s="19" t="n">
        <f aca="false">IF($B118="",0,SUMIFS(Ingresos!$S$6:$S$1505,ING_COD,$B118,ING_CLASE,"BON"))</f>
        <v>0</v>
      </c>
      <c r="K118" s="19" t="n">
        <f aca="false">IF($B118="",0,SUMIFS(Ingresos!$S$6:$S$1505,ING_COD,$B118,ING_CLASE,"EXT"))</f>
        <v>0</v>
      </c>
      <c r="L118" s="19" t="n">
        <f aca="false">IF($B118="",0,SUMIFS(Ingresos!$S$6:$S$1505,ING_COD,$B118,ING_CLASE,"OTO"))</f>
        <v>0</v>
      </c>
      <c r="M118" s="19" t="n">
        <f aca="false">IF($B118="",0,SUMIFS(Ingresos!$S$6:$S$1505,ING_COD,$B118,ING_CLASE,"OTX"))</f>
        <v>0</v>
      </c>
      <c r="N118" s="19" t="n">
        <f aca="false">IF($B118="",0,SUMIFS(Ingresos!$S$6:$S$1505,ING_COD,$B118,ING_CLASE,"RETO"))</f>
        <v>0</v>
      </c>
      <c r="O118" s="19" t="n">
        <f aca="false">IF($B118="",0,SUMIFS(Ingresos!$S$6:$S$1505,ING_COD,$B118,ING_CLASE,"INA"))</f>
        <v>0</v>
      </c>
      <c r="P118" s="19" t="n">
        <f aca="false">G118+I118+J118+K118+L118+M118</f>
        <v>0</v>
      </c>
      <c r="Q118" s="44" t="n">
        <f aca="false">IF($F118="Activo",8,IF($F118="Cese",1,0))</f>
        <v>0</v>
      </c>
      <c r="R118" s="19" t="n">
        <f aca="false">G118*Q118</f>
        <v>0</v>
      </c>
      <c r="S118" s="19" t="n">
        <f aca="false">IF($F118="Activo",SUMIFS(I118:I125,$D118:$D125,"&lt;="&amp;Trabajadores!$N$15)+IF(PROY_BON="Sí",SUMIFS(J118:J125,$D118:$D125,"&lt;="&amp;Trabajadores!$N$15),0),IF($F118="Cese",I118+IF(PROY_BON="Sí",J118,0),0))</f>
        <v>0</v>
      </c>
      <c r="T118" s="19" t="n">
        <f aca="false">IF(OR($F118&lt;&gt;"Activo",Trabajadores!$I$15="No"),0,IF(I120=0,H118*(1+IF(PROY_BON="Sí",Trabajadores!$P$15,0))*Trabajadores!$R$15/6*(Trabajadores!$N$15&gt;=7),0)+IF(I125=0,H118*(1+IF(PROY_BON="Sí",Trabajadores!$P$15,0))*Trabajadores!$S$15/6*(Trabajadores!$N$15&gt;=12),0))</f>
        <v>0</v>
      </c>
      <c r="U118" s="19" t="n">
        <f aca="false">IF($F118="Activo",IF(Trabajadores!$J$15="Sí",L118*8,L118),IF($F118="Cese",L118,0))</f>
        <v>0</v>
      </c>
      <c r="V118" s="19" t="n">
        <f aca="false">IF(OR($F118="Activo",$F118="Cese"),M118,0)</f>
        <v>0</v>
      </c>
      <c r="W118" s="19" t="n">
        <f aca="false">IF(OR($F118="Activo",$F118="Cese"),SUM(P114:P117),0)</f>
        <v>0</v>
      </c>
      <c r="X118" s="36" t="n">
        <f aca="false">IF(OR($F118="Activo",$F118="Cese"),R118+S118+T118+U118+V118+W118,0)</f>
        <v>0</v>
      </c>
      <c r="Y118" s="19" t="n">
        <f aca="false">IF(OR($F118="Activo",$F118="Cese"),DED_FIJA,0)</f>
        <v>0</v>
      </c>
      <c r="Z118" s="36" t="n">
        <f aca="false">MAX(0,X118-Y118)</f>
        <v>0</v>
      </c>
      <c r="AA118" s="19" t="n">
        <f aca="false">IF(Z118=0,0,MAX(0,MIN(Z118,Parámetros!$G$19)-Parámetros!$F$19)*Parámetros!$E$19)</f>
        <v>0</v>
      </c>
      <c r="AB118" s="19" t="n">
        <f aca="false">IF(Z118=0,0,MAX(0,MIN(Z118,Parámetros!$G$20)-Parámetros!$F$20)*Parámetros!$E$20)</f>
        <v>0</v>
      </c>
      <c r="AC118" s="19" t="n">
        <f aca="false">IF(Z118=0,0,MAX(0,MIN(Z118,Parámetros!$G$21)-Parámetros!$F$21)*Parámetros!$E$21)</f>
        <v>0</v>
      </c>
      <c r="AD118" s="19" t="n">
        <f aca="false">IF(Z118=0,0,MAX(0,MIN(Z118,Parámetros!$G$22)-Parámetros!$F$22)*Parámetros!$E$22)</f>
        <v>0</v>
      </c>
      <c r="AE118" s="19" t="n">
        <f aca="false">IF(Z118=0,0,MAX(0,MIN(Z118,Parámetros!$G$23)-Parámetros!$F$23)*Parámetros!$E$23)</f>
        <v>0</v>
      </c>
      <c r="AF118" s="36" t="n">
        <f aca="false">SUM(AA118:AE118)</f>
        <v>0</v>
      </c>
      <c r="AG118" s="45" t="str">
        <f aca="false">IF(AM118&lt;=0,"-",INDEX(TR_TASA,MATCH(AM118,TR_DESDE,1)))</f>
        <v>-</v>
      </c>
      <c r="AH118" s="44" t="n">
        <f aca="false">IF($F118="Cese",1,IF($F118="Activo",INDEX(DIV_N,5),0))</f>
        <v>0</v>
      </c>
      <c r="AI118" s="44" t="n">
        <f aca="false">IF($F118="Cese",4,IF($F118="Activo",INDEX(DIV_HASTA,5),0))</f>
        <v>0</v>
      </c>
      <c r="AJ118" s="19" t="n">
        <f aca="false">IF(OR($F118="Activo",$F118="Cese"),SUMIFS(AV114:AV117,D114:D117,"&lt;="&amp;AI118),0)</f>
        <v>0</v>
      </c>
      <c r="AK118" s="19" t="n">
        <f aca="false">IF(OR($F118="Activo",$F118="Cese"),MAX(0,(AF118-AJ118)/AH118),0)</f>
        <v>0</v>
      </c>
      <c r="AL118" s="19" t="n">
        <f aca="false">IF(OR($F118="Activo",$F118="Cese"),K118+IF(PROY_BON="Sí",0,J118),0)</f>
        <v>0</v>
      </c>
      <c r="AM118" s="19" t="n">
        <f aca="false">IF(AL118&gt;0,MAX(0,X118+AL118-Y118),Z118)</f>
        <v>0</v>
      </c>
      <c r="AN118" s="19" t="n">
        <f aca="false">SUMPRODUCT((AM118&gt;TR_DESDE)*(AM118-TR_DESDE)*TR_INC)</f>
        <v>0</v>
      </c>
      <c r="AO118" s="19" t="n">
        <f aca="false">IF(AL118&gt;0,MAX(0,AN118-IF($F118="Cese",MAX(AF118,AJ118),AF118)),0)</f>
        <v>0</v>
      </c>
      <c r="AP118" s="46" t="n">
        <f aca="false">IF(OR($F118="Activo",$F118="Cese"),ROUND(AK118+AO118,2),0)</f>
        <v>0</v>
      </c>
      <c r="AQ118" s="19" t="n">
        <f aca="false">IF($F118="Cese",MAX(0,AJ118-AN118),0)</f>
        <v>0</v>
      </c>
      <c r="AR118" s="19" t="str">
        <f aca="false">IF($B118="","",IF(COUNTIFS(RP_COD,$B118,'Retenciones Planilla'!$G$6:$G$105,"&lt;&gt;")=0,"",SUMIFS('Retenciones Planilla'!$G$6:$G$105,RP_COD,$B118)))</f>
        <v/>
      </c>
      <c r="AS118" s="19" t="str">
        <f aca="false">IF(AR118="","",AR118-AP118)</f>
        <v/>
      </c>
      <c r="AT118" s="23" t="str">
        <f aca="false">IF($B118="","",IF(NOT(OR($F118="Activo",$F118="Cese")),IF(N(AR118)=0,"—","Revisar: sin vínculo"),IF(AR118="",IF(AP118=0,"No corresponde","Sin dato planilla"),IF(ABS(AS118)&lt;=TOL,"OK",IF(AS118&gt;0,"Retuvo de más","Retuvo de menos")))))</f>
        <v/>
      </c>
      <c r="AU118" s="19" t="n">
        <f aca="false">IF(AND(BASE_RET="Planilla (si existe)",AR118&lt;&gt;""),AR118,AP118)</f>
        <v>0</v>
      </c>
      <c r="AV118" s="19" t="n">
        <f aca="false">AU118+N118</f>
        <v>0</v>
      </c>
    </row>
    <row r="119" customFormat="false" ht="15" hidden="false" customHeight="false" outlineLevel="0" collapsed="false">
      <c r="A119" s="43" t="n">
        <v>10</v>
      </c>
      <c r="B119" s="35" t="str">
        <f aca="false">IF(Trabajadores!$B$15="","",Trabajadores!$B$15)</f>
        <v/>
      </c>
      <c r="C119" s="35" t="str">
        <f aca="false">IF($B119="","",Trabajadores!$D$15)</f>
        <v/>
      </c>
      <c r="D119" s="43" t="n">
        <v>6</v>
      </c>
      <c r="E119" s="23" t="s">
        <v>303</v>
      </c>
      <c r="F119" s="23" t="str">
        <f aca="false">IF($B119="","",IF(OR(6&lt;Trabajadores!$M$15,6&gt;Trabajadores!$N$15),"No vinculado",IF(AND(6=Trabajadores!$N$15,Trabajadores!$O$15="Sí"),"Cese","Activo")))</f>
        <v/>
      </c>
      <c r="G119" s="19" t="n">
        <f aca="false">IF($B119="",0,SUMIFS(Ingresos!$T$6:$T$1505,ING_COD,$B119,ING_CLASE,"ORD"))</f>
        <v>0</v>
      </c>
      <c r="H119" s="19" t="n">
        <f aca="false">IF($B119="",0,SUMIFS(Ingresos!$T$6:$T$1505,ING_COD,$B119,ING_CLASE,"ORD",ING_COMP,"Sí"))</f>
        <v>0</v>
      </c>
      <c r="I119" s="19" t="n">
        <f aca="false">IF($B119="",0,SUMIFS(Ingresos!$T$6:$T$1505,ING_COD,$B119,ING_CLASE,"GRA"))</f>
        <v>0</v>
      </c>
      <c r="J119" s="19" t="n">
        <f aca="false">IF($B119="",0,SUMIFS(Ingresos!$T$6:$T$1505,ING_COD,$B119,ING_CLASE,"BON"))</f>
        <v>0</v>
      </c>
      <c r="K119" s="19" t="n">
        <f aca="false">IF($B119="",0,SUMIFS(Ingresos!$T$6:$T$1505,ING_COD,$B119,ING_CLASE,"EXT"))</f>
        <v>0</v>
      </c>
      <c r="L119" s="19" t="n">
        <f aca="false">IF($B119="",0,SUMIFS(Ingresos!$T$6:$T$1505,ING_COD,$B119,ING_CLASE,"OTO"))</f>
        <v>0</v>
      </c>
      <c r="M119" s="19" t="n">
        <f aca="false">IF($B119="",0,SUMIFS(Ingresos!$T$6:$T$1505,ING_COD,$B119,ING_CLASE,"OTX"))</f>
        <v>0</v>
      </c>
      <c r="N119" s="19" t="n">
        <f aca="false">IF($B119="",0,SUMIFS(Ingresos!$T$6:$T$1505,ING_COD,$B119,ING_CLASE,"RETO"))</f>
        <v>0</v>
      </c>
      <c r="O119" s="19" t="n">
        <f aca="false">IF($B119="",0,SUMIFS(Ingresos!$T$6:$T$1505,ING_COD,$B119,ING_CLASE,"INA"))</f>
        <v>0</v>
      </c>
      <c r="P119" s="19" t="n">
        <f aca="false">G119+I119+J119+K119+L119+M119</f>
        <v>0</v>
      </c>
      <c r="Q119" s="44" t="n">
        <f aca="false">IF($F119="Activo",7,IF($F119="Cese",1,0))</f>
        <v>0</v>
      </c>
      <c r="R119" s="19" t="n">
        <f aca="false">G119*Q119</f>
        <v>0</v>
      </c>
      <c r="S119" s="19" t="n">
        <f aca="false">IF($F119="Activo",SUMIFS(I119:I125,$D119:$D125,"&lt;="&amp;Trabajadores!$N$15)+IF(PROY_BON="Sí",SUMIFS(J119:J125,$D119:$D125,"&lt;="&amp;Trabajadores!$N$15),0),IF($F119="Cese",I119+IF(PROY_BON="Sí",J119,0),0))</f>
        <v>0</v>
      </c>
      <c r="T119" s="19" t="n">
        <f aca="false">IF(OR($F119&lt;&gt;"Activo",Trabajadores!$I$15="No"),0,IF(I120=0,H119*(1+IF(PROY_BON="Sí",Trabajadores!$P$15,0))*Trabajadores!$R$15/6*(Trabajadores!$N$15&gt;=7),0)+IF(I125=0,H119*(1+IF(PROY_BON="Sí",Trabajadores!$P$15,0))*Trabajadores!$S$15/6*(Trabajadores!$N$15&gt;=12),0))</f>
        <v>0</v>
      </c>
      <c r="U119" s="19" t="n">
        <f aca="false">IF($F119="Activo",IF(Trabajadores!$J$15="Sí",L119*7,L119),IF($F119="Cese",L119,0))</f>
        <v>0</v>
      </c>
      <c r="V119" s="19" t="n">
        <f aca="false">IF(OR($F119="Activo",$F119="Cese"),M119,0)</f>
        <v>0</v>
      </c>
      <c r="W119" s="19" t="n">
        <f aca="false">IF(OR($F119="Activo",$F119="Cese"),SUM(P114:P118),0)</f>
        <v>0</v>
      </c>
      <c r="X119" s="36" t="n">
        <f aca="false">IF(OR($F119="Activo",$F119="Cese"),R119+S119+T119+U119+V119+W119,0)</f>
        <v>0</v>
      </c>
      <c r="Y119" s="19" t="n">
        <f aca="false">IF(OR($F119="Activo",$F119="Cese"),DED_FIJA,0)</f>
        <v>0</v>
      </c>
      <c r="Z119" s="36" t="n">
        <f aca="false">MAX(0,X119-Y119)</f>
        <v>0</v>
      </c>
      <c r="AA119" s="19" t="n">
        <f aca="false">IF(Z119=0,0,MAX(0,MIN(Z119,Parámetros!$G$19)-Parámetros!$F$19)*Parámetros!$E$19)</f>
        <v>0</v>
      </c>
      <c r="AB119" s="19" t="n">
        <f aca="false">IF(Z119=0,0,MAX(0,MIN(Z119,Parámetros!$G$20)-Parámetros!$F$20)*Parámetros!$E$20)</f>
        <v>0</v>
      </c>
      <c r="AC119" s="19" t="n">
        <f aca="false">IF(Z119=0,0,MAX(0,MIN(Z119,Parámetros!$G$21)-Parámetros!$F$21)*Parámetros!$E$21)</f>
        <v>0</v>
      </c>
      <c r="AD119" s="19" t="n">
        <f aca="false">IF(Z119=0,0,MAX(0,MIN(Z119,Parámetros!$G$22)-Parámetros!$F$22)*Parámetros!$E$22)</f>
        <v>0</v>
      </c>
      <c r="AE119" s="19" t="n">
        <f aca="false">IF(Z119=0,0,MAX(0,MIN(Z119,Parámetros!$G$23)-Parámetros!$F$23)*Parámetros!$E$23)</f>
        <v>0</v>
      </c>
      <c r="AF119" s="36" t="n">
        <f aca="false">SUM(AA119:AE119)</f>
        <v>0</v>
      </c>
      <c r="AG119" s="45" t="str">
        <f aca="false">IF(AM119&lt;=0,"-",INDEX(TR_TASA,MATCH(AM119,TR_DESDE,1)))</f>
        <v>-</v>
      </c>
      <c r="AH119" s="44" t="n">
        <f aca="false">IF($F119="Cese",1,IF($F119="Activo",INDEX(DIV_N,6),0))</f>
        <v>0</v>
      </c>
      <c r="AI119" s="44" t="n">
        <f aca="false">IF($F119="Cese",5,IF($F119="Activo",INDEX(DIV_HASTA,6),0))</f>
        <v>0</v>
      </c>
      <c r="AJ119" s="19" t="n">
        <f aca="false">IF(OR($F119="Activo",$F119="Cese"),SUMIFS(AV114:AV118,D114:D118,"&lt;="&amp;AI119),0)</f>
        <v>0</v>
      </c>
      <c r="AK119" s="19" t="n">
        <f aca="false">IF(OR($F119="Activo",$F119="Cese"),MAX(0,(AF119-AJ119)/AH119),0)</f>
        <v>0</v>
      </c>
      <c r="AL119" s="19" t="n">
        <f aca="false">IF(OR($F119="Activo",$F119="Cese"),K119+IF(PROY_BON="Sí",0,J119),0)</f>
        <v>0</v>
      </c>
      <c r="AM119" s="19" t="n">
        <f aca="false">IF(AL119&gt;0,MAX(0,X119+AL119-Y119),Z119)</f>
        <v>0</v>
      </c>
      <c r="AN119" s="19" t="n">
        <f aca="false">SUMPRODUCT((AM119&gt;TR_DESDE)*(AM119-TR_DESDE)*TR_INC)</f>
        <v>0</v>
      </c>
      <c r="AO119" s="19" t="n">
        <f aca="false">IF(AL119&gt;0,MAX(0,AN119-IF($F119="Cese",MAX(AF119,AJ119),AF119)),0)</f>
        <v>0</v>
      </c>
      <c r="AP119" s="46" t="n">
        <f aca="false">IF(OR($F119="Activo",$F119="Cese"),ROUND(AK119+AO119,2),0)</f>
        <v>0</v>
      </c>
      <c r="AQ119" s="19" t="n">
        <f aca="false">IF($F119="Cese",MAX(0,AJ119-AN119),0)</f>
        <v>0</v>
      </c>
      <c r="AR119" s="19" t="str">
        <f aca="false">IF($B119="","",IF(COUNTIFS(RP_COD,$B119,'Retenciones Planilla'!$H$6:$H$105,"&lt;&gt;")=0,"",SUMIFS('Retenciones Planilla'!$H$6:$H$105,RP_COD,$B119)))</f>
        <v/>
      </c>
      <c r="AS119" s="19" t="str">
        <f aca="false">IF(AR119="","",AR119-AP119)</f>
        <v/>
      </c>
      <c r="AT119" s="23" t="str">
        <f aca="false">IF($B119="","",IF(NOT(OR($F119="Activo",$F119="Cese")),IF(N(AR119)=0,"—","Revisar: sin vínculo"),IF(AR119="",IF(AP119=0,"No corresponde","Sin dato planilla"),IF(ABS(AS119)&lt;=TOL,"OK",IF(AS119&gt;0,"Retuvo de más","Retuvo de menos")))))</f>
        <v/>
      </c>
      <c r="AU119" s="19" t="n">
        <f aca="false">IF(AND(BASE_RET="Planilla (si existe)",AR119&lt;&gt;""),AR119,AP119)</f>
        <v>0</v>
      </c>
      <c r="AV119" s="19" t="n">
        <f aca="false">AU119+N119</f>
        <v>0</v>
      </c>
    </row>
    <row r="120" customFormat="false" ht="15" hidden="false" customHeight="false" outlineLevel="0" collapsed="false">
      <c r="A120" s="43" t="n">
        <v>10</v>
      </c>
      <c r="B120" s="35" t="str">
        <f aca="false">IF(Trabajadores!$B$15="","",Trabajadores!$B$15)</f>
        <v/>
      </c>
      <c r="C120" s="35" t="str">
        <f aca="false">IF($B120="","",Trabajadores!$D$15)</f>
        <v/>
      </c>
      <c r="D120" s="43" t="n">
        <v>7</v>
      </c>
      <c r="E120" s="23" t="s">
        <v>304</v>
      </c>
      <c r="F120" s="23" t="str">
        <f aca="false">IF($B120="","",IF(OR(7&lt;Trabajadores!$M$15,7&gt;Trabajadores!$N$15),"No vinculado",IF(AND(7=Trabajadores!$N$15,Trabajadores!$O$15="Sí"),"Cese","Activo")))</f>
        <v/>
      </c>
      <c r="G120" s="19" t="n">
        <f aca="false">IF($B120="",0,SUMIFS(Ingresos!$U$6:$U$1505,ING_COD,$B120,ING_CLASE,"ORD"))</f>
        <v>0</v>
      </c>
      <c r="H120" s="19" t="n">
        <f aca="false">IF($B120="",0,SUMIFS(Ingresos!$U$6:$U$1505,ING_COD,$B120,ING_CLASE,"ORD",ING_COMP,"Sí"))</f>
        <v>0</v>
      </c>
      <c r="I120" s="19" t="n">
        <f aca="false">IF($B120="",0,SUMIFS(Ingresos!$U$6:$U$1505,ING_COD,$B120,ING_CLASE,"GRA"))</f>
        <v>0</v>
      </c>
      <c r="J120" s="19" t="n">
        <f aca="false">IF($B120="",0,SUMIFS(Ingresos!$U$6:$U$1505,ING_COD,$B120,ING_CLASE,"BON"))</f>
        <v>0</v>
      </c>
      <c r="K120" s="19" t="n">
        <f aca="false">IF($B120="",0,SUMIFS(Ingresos!$U$6:$U$1505,ING_COD,$B120,ING_CLASE,"EXT"))</f>
        <v>0</v>
      </c>
      <c r="L120" s="19" t="n">
        <f aca="false">IF($B120="",0,SUMIFS(Ingresos!$U$6:$U$1505,ING_COD,$B120,ING_CLASE,"OTO"))</f>
        <v>0</v>
      </c>
      <c r="M120" s="19" t="n">
        <f aca="false">IF($B120="",0,SUMIFS(Ingresos!$U$6:$U$1505,ING_COD,$B120,ING_CLASE,"OTX"))</f>
        <v>0</v>
      </c>
      <c r="N120" s="19" t="n">
        <f aca="false">IF($B120="",0,SUMIFS(Ingresos!$U$6:$U$1505,ING_COD,$B120,ING_CLASE,"RETO"))</f>
        <v>0</v>
      </c>
      <c r="O120" s="19" t="n">
        <f aca="false">IF($B120="",0,SUMIFS(Ingresos!$U$6:$U$1505,ING_COD,$B120,ING_CLASE,"INA"))</f>
        <v>0</v>
      </c>
      <c r="P120" s="19" t="n">
        <f aca="false">G120+I120+J120+K120+L120+M120</f>
        <v>0</v>
      </c>
      <c r="Q120" s="44" t="n">
        <f aca="false">IF($F120="Activo",6,IF($F120="Cese",1,0))</f>
        <v>0</v>
      </c>
      <c r="R120" s="19" t="n">
        <f aca="false">G120*Q120</f>
        <v>0</v>
      </c>
      <c r="S120" s="19" t="n">
        <f aca="false">IF($F120="Activo",SUMIFS(I120:I125,$D120:$D125,"&lt;="&amp;Trabajadores!$N$15)+IF(PROY_BON="Sí",SUMIFS(J120:J125,$D120:$D125,"&lt;="&amp;Trabajadores!$N$15),0),IF($F120="Cese",I120+IF(PROY_BON="Sí",J120,0),0))</f>
        <v>0</v>
      </c>
      <c r="T120" s="19" t="n">
        <f aca="false">IF(OR($F120&lt;&gt;"Activo",Trabajadores!$I$15="No"),0,IF(I125=0,H120*(1+IF(PROY_BON="Sí",Trabajadores!$P$15,0))*Trabajadores!$S$15/6*(Trabajadores!$N$15&gt;=12),0))</f>
        <v>0</v>
      </c>
      <c r="U120" s="19" t="n">
        <f aca="false">IF($F120="Activo",IF(Trabajadores!$J$15="Sí",L120*6,L120),IF($F120="Cese",L120,0))</f>
        <v>0</v>
      </c>
      <c r="V120" s="19" t="n">
        <f aca="false">IF(OR($F120="Activo",$F120="Cese"),M120,0)</f>
        <v>0</v>
      </c>
      <c r="W120" s="19" t="n">
        <f aca="false">IF(OR($F120="Activo",$F120="Cese"),SUM(P114:P119),0)</f>
        <v>0</v>
      </c>
      <c r="X120" s="36" t="n">
        <f aca="false">IF(OR($F120="Activo",$F120="Cese"),R120+S120+T120+U120+V120+W120,0)</f>
        <v>0</v>
      </c>
      <c r="Y120" s="19" t="n">
        <f aca="false">IF(OR($F120="Activo",$F120="Cese"),DED_FIJA,0)</f>
        <v>0</v>
      </c>
      <c r="Z120" s="36" t="n">
        <f aca="false">MAX(0,X120-Y120)</f>
        <v>0</v>
      </c>
      <c r="AA120" s="19" t="n">
        <f aca="false">IF(Z120=0,0,MAX(0,MIN(Z120,Parámetros!$G$19)-Parámetros!$F$19)*Parámetros!$E$19)</f>
        <v>0</v>
      </c>
      <c r="AB120" s="19" t="n">
        <f aca="false">IF(Z120=0,0,MAX(0,MIN(Z120,Parámetros!$G$20)-Parámetros!$F$20)*Parámetros!$E$20)</f>
        <v>0</v>
      </c>
      <c r="AC120" s="19" t="n">
        <f aca="false">IF(Z120=0,0,MAX(0,MIN(Z120,Parámetros!$G$21)-Parámetros!$F$21)*Parámetros!$E$21)</f>
        <v>0</v>
      </c>
      <c r="AD120" s="19" t="n">
        <f aca="false">IF(Z120=0,0,MAX(0,MIN(Z120,Parámetros!$G$22)-Parámetros!$F$22)*Parámetros!$E$22)</f>
        <v>0</v>
      </c>
      <c r="AE120" s="19" t="n">
        <f aca="false">IF(Z120=0,0,MAX(0,MIN(Z120,Parámetros!$G$23)-Parámetros!$F$23)*Parámetros!$E$23)</f>
        <v>0</v>
      </c>
      <c r="AF120" s="36" t="n">
        <f aca="false">SUM(AA120:AE120)</f>
        <v>0</v>
      </c>
      <c r="AG120" s="45" t="str">
        <f aca="false">IF(AM120&lt;=0,"-",INDEX(TR_TASA,MATCH(AM120,TR_DESDE,1)))</f>
        <v>-</v>
      </c>
      <c r="AH120" s="44" t="n">
        <f aca="false">IF($F120="Cese",1,IF($F120="Activo",INDEX(DIV_N,7),0))</f>
        <v>0</v>
      </c>
      <c r="AI120" s="44" t="n">
        <f aca="false">IF($F120="Cese",6,IF($F120="Activo",INDEX(DIV_HASTA,7),0))</f>
        <v>0</v>
      </c>
      <c r="AJ120" s="19" t="n">
        <f aca="false">IF(OR($F120="Activo",$F120="Cese"),SUMIFS(AV114:AV119,D114:D119,"&lt;="&amp;AI120),0)</f>
        <v>0</v>
      </c>
      <c r="AK120" s="19" t="n">
        <f aca="false">IF(OR($F120="Activo",$F120="Cese"),MAX(0,(AF120-AJ120)/AH120),0)</f>
        <v>0</v>
      </c>
      <c r="AL120" s="19" t="n">
        <f aca="false">IF(OR($F120="Activo",$F120="Cese"),K120+IF(PROY_BON="Sí",0,J120),0)</f>
        <v>0</v>
      </c>
      <c r="AM120" s="19" t="n">
        <f aca="false">IF(AL120&gt;0,MAX(0,X120+AL120-Y120),Z120)</f>
        <v>0</v>
      </c>
      <c r="AN120" s="19" t="n">
        <f aca="false">SUMPRODUCT((AM120&gt;TR_DESDE)*(AM120-TR_DESDE)*TR_INC)</f>
        <v>0</v>
      </c>
      <c r="AO120" s="19" t="n">
        <f aca="false">IF(AL120&gt;0,MAX(0,AN120-IF($F120="Cese",MAX(AF120,AJ120),AF120)),0)</f>
        <v>0</v>
      </c>
      <c r="AP120" s="46" t="n">
        <f aca="false">IF(OR($F120="Activo",$F120="Cese"),ROUND(AK120+AO120,2),0)</f>
        <v>0</v>
      </c>
      <c r="AQ120" s="19" t="n">
        <f aca="false">IF($F120="Cese",MAX(0,AJ120-AN120),0)</f>
        <v>0</v>
      </c>
      <c r="AR120" s="19" t="str">
        <f aca="false">IF($B120="","",IF(COUNTIFS(RP_COD,$B120,'Retenciones Planilla'!$I$6:$I$105,"&lt;&gt;")=0,"",SUMIFS('Retenciones Planilla'!$I$6:$I$105,RP_COD,$B120)))</f>
        <v/>
      </c>
      <c r="AS120" s="19" t="str">
        <f aca="false">IF(AR120="","",AR120-AP120)</f>
        <v/>
      </c>
      <c r="AT120" s="23" t="str">
        <f aca="false">IF($B120="","",IF(NOT(OR($F120="Activo",$F120="Cese")),IF(N(AR120)=0,"—","Revisar: sin vínculo"),IF(AR120="",IF(AP120=0,"No corresponde","Sin dato planilla"),IF(ABS(AS120)&lt;=TOL,"OK",IF(AS120&gt;0,"Retuvo de más","Retuvo de menos")))))</f>
        <v/>
      </c>
      <c r="AU120" s="19" t="n">
        <f aca="false">IF(AND(BASE_RET="Planilla (si existe)",AR120&lt;&gt;""),AR120,AP120)</f>
        <v>0</v>
      </c>
      <c r="AV120" s="19" t="n">
        <f aca="false">AU120+N120</f>
        <v>0</v>
      </c>
    </row>
    <row r="121" customFormat="false" ht="15" hidden="false" customHeight="false" outlineLevel="0" collapsed="false">
      <c r="A121" s="43" t="n">
        <v>10</v>
      </c>
      <c r="B121" s="35" t="str">
        <f aca="false">IF(Trabajadores!$B$15="","",Trabajadores!$B$15)</f>
        <v/>
      </c>
      <c r="C121" s="35" t="str">
        <f aca="false">IF($B121="","",Trabajadores!$D$15)</f>
        <v/>
      </c>
      <c r="D121" s="43" t="n">
        <v>8</v>
      </c>
      <c r="E121" s="23" t="s">
        <v>305</v>
      </c>
      <c r="F121" s="23" t="str">
        <f aca="false">IF($B121="","",IF(OR(8&lt;Trabajadores!$M$15,8&gt;Trabajadores!$N$15),"No vinculado",IF(AND(8=Trabajadores!$N$15,Trabajadores!$O$15="Sí"),"Cese","Activo")))</f>
        <v/>
      </c>
      <c r="G121" s="19" t="n">
        <f aca="false">IF($B121="",0,SUMIFS(Ingresos!$V$6:$V$1505,ING_COD,$B121,ING_CLASE,"ORD"))</f>
        <v>0</v>
      </c>
      <c r="H121" s="19" t="n">
        <f aca="false">IF($B121="",0,SUMIFS(Ingresos!$V$6:$V$1505,ING_COD,$B121,ING_CLASE,"ORD",ING_COMP,"Sí"))</f>
        <v>0</v>
      </c>
      <c r="I121" s="19" t="n">
        <f aca="false">IF($B121="",0,SUMIFS(Ingresos!$V$6:$V$1505,ING_COD,$B121,ING_CLASE,"GRA"))</f>
        <v>0</v>
      </c>
      <c r="J121" s="19" t="n">
        <f aca="false">IF($B121="",0,SUMIFS(Ingresos!$V$6:$V$1505,ING_COD,$B121,ING_CLASE,"BON"))</f>
        <v>0</v>
      </c>
      <c r="K121" s="19" t="n">
        <f aca="false">IF($B121="",0,SUMIFS(Ingresos!$V$6:$V$1505,ING_COD,$B121,ING_CLASE,"EXT"))</f>
        <v>0</v>
      </c>
      <c r="L121" s="19" t="n">
        <f aca="false">IF($B121="",0,SUMIFS(Ingresos!$V$6:$V$1505,ING_COD,$B121,ING_CLASE,"OTO"))</f>
        <v>0</v>
      </c>
      <c r="M121" s="19" t="n">
        <f aca="false">IF($B121="",0,SUMIFS(Ingresos!$V$6:$V$1505,ING_COD,$B121,ING_CLASE,"OTX"))</f>
        <v>0</v>
      </c>
      <c r="N121" s="19" t="n">
        <f aca="false">IF($B121="",0,SUMIFS(Ingresos!$V$6:$V$1505,ING_COD,$B121,ING_CLASE,"RETO"))</f>
        <v>0</v>
      </c>
      <c r="O121" s="19" t="n">
        <f aca="false">IF($B121="",0,SUMIFS(Ingresos!$V$6:$V$1505,ING_COD,$B121,ING_CLASE,"INA"))</f>
        <v>0</v>
      </c>
      <c r="P121" s="19" t="n">
        <f aca="false">G121+I121+J121+K121+L121+M121</f>
        <v>0</v>
      </c>
      <c r="Q121" s="44" t="n">
        <f aca="false">IF($F121="Activo",5,IF($F121="Cese",1,0))</f>
        <v>0</v>
      </c>
      <c r="R121" s="19" t="n">
        <f aca="false">G121*Q121</f>
        <v>0</v>
      </c>
      <c r="S121" s="19" t="n">
        <f aca="false">IF($F121="Activo",SUMIFS(I121:I125,$D121:$D125,"&lt;="&amp;Trabajadores!$N$15)+IF(PROY_BON="Sí",SUMIFS(J121:J125,$D121:$D125,"&lt;="&amp;Trabajadores!$N$15),0),IF($F121="Cese",I121+IF(PROY_BON="Sí",J121,0),0))</f>
        <v>0</v>
      </c>
      <c r="T121" s="19" t="n">
        <f aca="false">IF(OR($F121&lt;&gt;"Activo",Trabajadores!$I$15="No"),0,IF(I125=0,H121*(1+IF(PROY_BON="Sí",Trabajadores!$P$15,0))*Trabajadores!$S$15/6*(Trabajadores!$N$15&gt;=12),0))</f>
        <v>0</v>
      </c>
      <c r="U121" s="19" t="n">
        <f aca="false">IF($F121="Activo",IF(Trabajadores!$J$15="Sí",L121*5,L121),IF($F121="Cese",L121,0))</f>
        <v>0</v>
      </c>
      <c r="V121" s="19" t="n">
        <f aca="false">IF(OR($F121="Activo",$F121="Cese"),M121,0)</f>
        <v>0</v>
      </c>
      <c r="W121" s="19" t="n">
        <f aca="false">IF(OR($F121="Activo",$F121="Cese"),SUM(P114:P120),0)</f>
        <v>0</v>
      </c>
      <c r="X121" s="36" t="n">
        <f aca="false">IF(OR($F121="Activo",$F121="Cese"),R121+S121+T121+U121+V121+W121,0)</f>
        <v>0</v>
      </c>
      <c r="Y121" s="19" t="n">
        <f aca="false">IF(OR($F121="Activo",$F121="Cese"),DED_FIJA,0)</f>
        <v>0</v>
      </c>
      <c r="Z121" s="36" t="n">
        <f aca="false">MAX(0,X121-Y121)</f>
        <v>0</v>
      </c>
      <c r="AA121" s="19" t="n">
        <f aca="false">IF(Z121=0,0,MAX(0,MIN(Z121,Parámetros!$G$19)-Parámetros!$F$19)*Parámetros!$E$19)</f>
        <v>0</v>
      </c>
      <c r="AB121" s="19" t="n">
        <f aca="false">IF(Z121=0,0,MAX(0,MIN(Z121,Parámetros!$G$20)-Parámetros!$F$20)*Parámetros!$E$20)</f>
        <v>0</v>
      </c>
      <c r="AC121" s="19" t="n">
        <f aca="false">IF(Z121=0,0,MAX(0,MIN(Z121,Parámetros!$G$21)-Parámetros!$F$21)*Parámetros!$E$21)</f>
        <v>0</v>
      </c>
      <c r="AD121" s="19" t="n">
        <f aca="false">IF(Z121=0,0,MAX(0,MIN(Z121,Parámetros!$G$22)-Parámetros!$F$22)*Parámetros!$E$22)</f>
        <v>0</v>
      </c>
      <c r="AE121" s="19" t="n">
        <f aca="false">IF(Z121=0,0,MAX(0,MIN(Z121,Parámetros!$G$23)-Parámetros!$F$23)*Parámetros!$E$23)</f>
        <v>0</v>
      </c>
      <c r="AF121" s="36" t="n">
        <f aca="false">SUM(AA121:AE121)</f>
        <v>0</v>
      </c>
      <c r="AG121" s="45" t="str">
        <f aca="false">IF(AM121&lt;=0,"-",INDEX(TR_TASA,MATCH(AM121,TR_DESDE,1)))</f>
        <v>-</v>
      </c>
      <c r="AH121" s="44" t="n">
        <f aca="false">IF($F121="Cese",1,IF($F121="Activo",INDEX(DIV_N,8),0))</f>
        <v>0</v>
      </c>
      <c r="AI121" s="44" t="n">
        <f aca="false">IF($F121="Cese",7,IF($F121="Activo",INDEX(DIV_HASTA,8),0))</f>
        <v>0</v>
      </c>
      <c r="AJ121" s="19" t="n">
        <f aca="false">IF(OR($F121="Activo",$F121="Cese"),SUMIFS(AV114:AV120,D114:D120,"&lt;="&amp;AI121),0)</f>
        <v>0</v>
      </c>
      <c r="AK121" s="19" t="n">
        <f aca="false">IF(OR($F121="Activo",$F121="Cese"),MAX(0,(AF121-AJ121)/AH121),0)</f>
        <v>0</v>
      </c>
      <c r="AL121" s="19" t="n">
        <f aca="false">IF(OR($F121="Activo",$F121="Cese"),K121+IF(PROY_BON="Sí",0,J121),0)</f>
        <v>0</v>
      </c>
      <c r="AM121" s="19" t="n">
        <f aca="false">IF(AL121&gt;0,MAX(0,X121+AL121-Y121),Z121)</f>
        <v>0</v>
      </c>
      <c r="AN121" s="19" t="n">
        <f aca="false">SUMPRODUCT((AM121&gt;TR_DESDE)*(AM121-TR_DESDE)*TR_INC)</f>
        <v>0</v>
      </c>
      <c r="AO121" s="19" t="n">
        <f aca="false">IF(AL121&gt;0,MAX(0,AN121-IF($F121="Cese",MAX(AF121,AJ121),AF121)),0)</f>
        <v>0</v>
      </c>
      <c r="AP121" s="46" t="n">
        <f aca="false">IF(OR($F121="Activo",$F121="Cese"),ROUND(AK121+AO121,2),0)</f>
        <v>0</v>
      </c>
      <c r="AQ121" s="19" t="n">
        <f aca="false">IF($F121="Cese",MAX(0,AJ121-AN121),0)</f>
        <v>0</v>
      </c>
      <c r="AR121" s="19" t="str">
        <f aca="false">IF($B121="","",IF(COUNTIFS(RP_COD,$B121,'Retenciones Planilla'!$J$6:$J$105,"&lt;&gt;")=0,"",SUMIFS('Retenciones Planilla'!$J$6:$J$105,RP_COD,$B121)))</f>
        <v/>
      </c>
      <c r="AS121" s="19" t="str">
        <f aca="false">IF(AR121="","",AR121-AP121)</f>
        <v/>
      </c>
      <c r="AT121" s="23" t="str">
        <f aca="false">IF($B121="","",IF(NOT(OR($F121="Activo",$F121="Cese")),IF(N(AR121)=0,"—","Revisar: sin vínculo"),IF(AR121="",IF(AP121=0,"No corresponde","Sin dato planilla"),IF(ABS(AS121)&lt;=TOL,"OK",IF(AS121&gt;0,"Retuvo de más","Retuvo de menos")))))</f>
        <v/>
      </c>
      <c r="AU121" s="19" t="n">
        <f aca="false">IF(AND(BASE_RET="Planilla (si existe)",AR121&lt;&gt;""),AR121,AP121)</f>
        <v>0</v>
      </c>
      <c r="AV121" s="19" t="n">
        <f aca="false">AU121+N121</f>
        <v>0</v>
      </c>
    </row>
    <row r="122" customFormat="false" ht="15" hidden="false" customHeight="false" outlineLevel="0" collapsed="false">
      <c r="A122" s="43" t="n">
        <v>10</v>
      </c>
      <c r="B122" s="35" t="str">
        <f aca="false">IF(Trabajadores!$B$15="","",Trabajadores!$B$15)</f>
        <v/>
      </c>
      <c r="C122" s="35" t="str">
        <f aca="false">IF($B122="","",Trabajadores!$D$15)</f>
        <v/>
      </c>
      <c r="D122" s="43" t="n">
        <v>9</v>
      </c>
      <c r="E122" s="23" t="s">
        <v>306</v>
      </c>
      <c r="F122" s="23" t="str">
        <f aca="false">IF($B122="","",IF(OR(9&lt;Trabajadores!$M$15,9&gt;Trabajadores!$N$15),"No vinculado",IF(AND(9=Trabajadores!$N$15,Trabajadores!$O$15="Sí"),"Cese","Activo")))</f>
        <v/>
      </c>
      <c r="G122" s="19" t="n">
        <f aca="false">IF($B122="",0,SUMIFS(Ingresos!$W$6:$W$1505,ING_COD,$B122,ING_CLASE,"ORD"))</f>
        <v>0</v>
      </c>
      <c r="H122" s="19" t="n">
        <f aca="false">IF($B122="",0,SUMIFS(Ingresos!$W$6:$W$1505,ING_COD,$B122,ING_CLASE,"ORD",ING_COMP,"Sí"))</f>
        <v>0</v>
      </c>
      <c r="I122" s="19" t="n">
        <f aca="false">IF($B122="",0,SUMIFS(Ingresos!$W$6:$W$1505,ING_COD,$B122,ING_CLASE,"GRA"))</f>
        <v>0</v>
      </c>
      <c r="J122" s="19" t="n">
        <f aca="false">IF($B122="",0,SUMIFS(Ingresos!$W$6:$W$1505,ING_COD,$B122,ING_CLASE,"BON"))</f>
        <v>0</v>
      </c>
      <c r="K122" s="19" t="n">
        <f aca="false">IF($B122="",0,SUMIFS(Ingresos!$W$6:$W$1505,ING_COD,$B122,ING_CLASE,"EXT"))</f>
        <v>0</v>
      </c>
      <c r="L122" s="19" t="n">
        <f aca="false">IF($B122="",0,SUMIFS(Ingresos!$W$6:$W$1505,ING_COD,$B122,ING_CLASE,"OTO"))</f>
        <v>0</v>
      </c>
      <c r="M122" s="19" t="n">
        <f aca="false">IF($B122="",0,SUMIFS(Ingresos!$W$6:$W$1505,ING_COD,$B122,ING_CLASE,"OTX"))</f>
        <v>0</v>
      </c>
      <c r="N122" s="19" t="n">
        <f aca="false">IF($B122="",0,SUMIFS(Ingresos!$W$6:$W$1505,ING_COD,$B122,ING_CLASE,"RETO"))</f>
        <v>0</v>
      </c>
      <c r="O122" s="19" t="n">
        <f aca="false">IF($B122="",0,SUMIFS(Ingresos!$W$6:$W$1505,ING_COD,$B122,ING_CLASE,"INA"))</f>
        <v>0</v>
      </c>
      <c r="P122" s="19" t="n">
        <f aca="false">G122+I122+J122+K122+L122+M122</f>
        <v>0</v>
      </c>
      <c r="Q122" s="44" t="n">
        <f aca="false">IF($F122="Activo",4,IF($F122="Cese",1,0))</f>
        <v>0</v>
      </c>
      <c r="R122" s="19" t="n">
        <f aca="false">G122*Q122</f>
        <v>0</v>
      </c>
      <c r="S122" s="19" t="n">
        <f aca="false">IF($F122="Activo",SUMIFS(I122:I125,$D122:$D125,"&lt;="&amp;Trabajadores!$N$15)+IF(PROY_BON="Sí",SUMIFS(J122:J125,$D122:$D125,"&lt;="&amp;Trabajadores!$N$15),0),IF($F122="Cese",I122+IF(PROY_BON="Sí",J122,0),0))</f>
        <v>0</v>
      </c>
      <c r="T122" s="19" t="n">
        <f aca="false">IF(OR($F122&lt;&gt;"Activo",Trabajadores!$I$15="No"),0,IF(I125=0,H122*(1+IF(PROY_BON="Sí",Trabajadores!$P$15,0))*Trabajadores!$S$15/6*(Trabajadores!$N$15&gt;=12),0))</f>
        <v>0</v>
      </c>
      <c r="U122" s="19" t="n">
        <f aca="false">IF($F122="Activo",IF(Trabajadores!$J$15="Sí",L122*4,L122),IF($F122="Cese",L122,0))</f>
        <v>0</v>
      </c>
      <c r="V122" s="19" t="n">
        <f aca="false">IF(OR($F122="Activo",$F122="Cese"),M122,0)</f>
        <v>0</v>
      </c>
      <c r="W122" s="19" t="n">
        <f aca="false">IF(OR($F122="Activo",$F122="Cese"),SUM(P114:P121),0)</f>
        <v>0</v>
      </c>
      <c r="X122" s="36" t="n">
        <f aca="false">IF(OR($F122="Activo",$F122="Cese"),R122+S122+T122+U122+V122+W122,0)</f>
        <v>0</v>
      </c>
      <c r="Y122" s="19" t="n">
        <f aca="false">IF(OR($F122="Activo",$F122="Cese"),DED_FIJA,0)</f>
        <v>0</v>
      </c>
      <c r="Z122" s="36" t="n">
        <f aca="false">MAX(0,X122-Y122)</f>
        <v>0</v>
      </c>
      <c r="AA122" s="19" t="n">
        <f aca="false">IF(Z122=0,0,MAX(0,MIN(Z122,Parámetros!$G$19)-Parámetros!$F$19)*Parámetros!$E$19)</f>
        <v>0</v>
      </c>
      <c r="AB122" s="19" t="n">
        <f aca="false">IF(Z122=0,0,MAX(0,MIN(Z122,Parámetros!$G$20)-Parámetros!$F$20)*Parámetros!$E$20)</f>
        <v>0</v>
      </c>
      <c r="AC122" s="19" t="n">
        <f aca="false">IF(Z122=0,0,MAX(0,MIN(Z122,Parámetros!$G$21)-Parámetros!$F$21)*Parámetros!$E$21)</f>
        <v>0</v>
      </c>
      <c r="AD122" s="19" t="n">
        <f aca="false">IF(Z122=0,0,MAX(0,MIN(Z122,Parámetros!$G$22)-Parámetros!$F$22)*Parámetros!$E$22)</f>
        <v>0</v>
      </c>
      <c r="AE122" s="19" t="n">
        <f aca="false">IF(Z122=0,0,MAX(0,MIN(Z122,Parámetros!$G$23)-Parámetros!$F$23)*Parámetros!$E$23)</f>
        <v>0</v>
      </c>
      <c r="AF122" s="36" t="n">
        <f aca="false">SUM(AA122:AE122)</f>
        <v>0</v>
      </c>
      <c r="AG122" s="45" t="str">
        <f aca="false">IF(AM122&lt;=0,"-",INDEX(TR_TASA,MATCH(AM122,TR_DESDE,1)))</f>
        <v>-</v>
      </c>
      <c r="AH122" s="44" t="n">
        <f aca="false">IF($F122="Cese",1,IF($F122="Activo",INDEX(DIV_N,9),0))</f>
        <v>0</v>
      </c>
      <c r="AI122" s="44" t="n">
        <f aca="false">IF($F122="Cese",8,IF($F122="Activo",INDEX(DIV_HASTA,9),0))</f>
        <v>0</v>
      </c>
      <c r="AJ122" s="19" t="n">
        <f aca="false">IF(OR($F122="Activo",$F122="Cese"),SUMIFS(AV114:AV121,D114:D121,"&lt;="&amp;AI122),0)</f>
        <v>0</v>
      </c>
      <c r="AK122" s="19" t="n">
        <f aca="false">IF(OR($F122="Activo",$F122="Cese"),MAX(0,(AF122-AJ122)/AH122),0)</f>
        <v>0</v>
      </c>
      <c r="AL122" s="19" t="n">
        <f aca="false">IF(OR($F122="Activo",$F122="Cese"),K122+IF(PROY_BON="Sí",0,J122),0)</f>
        <v>0</v>
      </c>
      <c r="AM122" s="19" t="n">
        <f aca="false">IF(AL122&gt;0,MAX(0,X122+AL122-Y122),Z122)</f>
        <v>0</v>
      </c>
      <c r="AN122" s="19" t="n">
        <f aca="false">SUMPRODUCT((AM122&gt;TR_DESDE)*(AM122-TR_DESDE)*TR_INC)</f>
        <v>0</v>
      </c>
      <c r="AO122" s="19" t="n">
        <f aca="false">IF(AL122&gt;0,MAX(0,AN122-IF($F122="Cese",MAX(AF122,AJ122),AF122)),0)</f>
        <v>0</v>
      </c>
      <c r="AP122" s="46" t="n">
        <f aca="false">IF(OR($F122="Activo",$F122="Cese"),ROUND(AK122+AO122,2),0)</f>
        <v>0</v>
      </c>
      <c r="AQ122" s="19" t="n">
        <f aca="false">IF($F122="Cese",MAX(0,AJ122-AN122),0)</f>
        <v>0</v>
      </c>
      <c r="AR122" s="19" t="str">
        <f aca="false">IF($B122="","",IF(COUNTIFS(RP_COD,$B122,'Retenciones Planilla'!$K$6:$K$105,"&lt;&gt;")=0,"",SUMIFS('Retenciones Planilla'!$K$6:$K$105,RP_COD,$B122)))</f>
        <v/>
      </c>
      <c r="AS122" s="19" t="str">
        <f aca="false">IF(AR122="","",AR122-AP122)</f>
        <v/>
      </c>
      <c r="AT122" s="23" t="str">
        <f aca="false">IF($B122="","",IF(NOT(OR($F122="Activo",$F122="Cese")),IF(N(AR122)=0,"—","Revisar: sin vínculo"),IF(AR122="",IF(AP122=0,"No corresponde","Sin dato planilla"),IF(ABS(AS122)&lt;=TOL,"OK",IF(AS122&gt;0,"Retuvo de más","Retuvo de menos")))))</f>
        <v/>
      </c>
      <c r="AU122" s="19" t="n">
        <f aca="false">IF(AND(BASE_RET="Planilla (si existe)",AR122&lt;&gt;""),AR122,AP122)</f>
        <v>0</v>
      </c>
      <c r="AV122" s="19" t="n">
        <f aca="false">AU122+N122</f>
        <v>0</v>
      </c>
    </row>
    <row r="123" customFormat="false" ht="15" hidden="false" customHeight="false" outlineLevel="0" collapsed="false">
      <c r="A123" s="43" t="n">
        <v>10</v>
      </c>
      <c r="B123" s="35" t="str">
        <f aca="false">IF(Trabajadores!$B$15="","",Trabajadores!$B$15)</f>
        <v/>
      </c>
      <c r="C123" s="35" t="str">
        <f aca="false">IF($B123="","",Trabajadores!$D$15)</f>
        <v/>
      </c>
      <c r="D123" s="43" t="n">
        <v>10</v>
      </c>
      <c r="E123" s="23" t="s">
        <v>307</v>
      </c>
      <c r="F123" s="23" t="str">
        <f aca="false">IF($B123="","",IF(OR(10&lt;Trabajadores!$M$15,10&gt;Trabajadores!$N$15),"No vinculado",IF(AND(10=Trabajadores!$N$15,Trabajadores!$O$15="Sí"),"Cese","Activo")))</f>
        <v/>
      </c>
      <c r="G123" s="19" t="n">
        <f aca="false">IF($B123="",0,SUMIFS(Ingresos!$X$6:$X$1505,ING_COD,$B123,ING_CLASE,"ORD"))</f>
        <v>0</v>
      </c>
      <c r="H123" s="19" t="n">
        <f aca="false">IF($B123="",0,SUMIFS(Ingresos!$X$6:$X$1505,ING_COD,$B123,ING_CLASE,"ORD",ING_COMP,"Sí"))</f>
        <v>0</v>
      </c>
      <c r="I123" s="19" t="n">
        <f aca="false">IF($B123="",0,SUMIFS(Ingresos!$X$6:$X$1505,ING_COD,$B123,ING_CLASE,"GRA"))</f>
        <v>0</v>
      </c>
      <c r="J123" s="19" t="n">
        <f aca="false">IF($B123="",0,SUMIFS(Ingresos!$X$6:$X$1505,ING_COD,$B123,ING_CLASE,"BON"))</f>
        <v>0</v>
      </c>
      <c r="K123" s="19" t="n">
        <f aca="false">IF($B123="",0,SUMIFS(Ingresos!$X$6:$X$1505,ING_COD,$B123,ING_CLASE,"EXT"))</f>
        <v>0</v>
      </c>
      <c r="L123" s="19" t="n">
        <f aca="false">IF($B123="",0,SUMIFS(Ingresos!$X$6:$X$1505,ING_COD,$B123,ING_CLASE,"OTO"))</f>
        <v>0</v>
      </c>
      <c r="M123" s="19" t="n">
        <f aca="false">IF($B123="",0,SUMIFS(Ingresos!$X$6:$X$1505,ING_COD,$B123,ING_CLASE,"OTX"))</f>
        <v>0</v>
      </c>
      <c r="N123" s="19" t="n">
        <f aca="false">IF($B123="",0,SUMIFS(Ingresos!$X$6:$X$1505,ING_COD,$B123,ING_CLASE,"RETO"))</f>
        <v>0</v>
      </c>
      <c r="O123" s="19" t="n">
        <f aca="false">IF($B123="",0,SUMIFS(Ingresos!$X$6:$X$1505,ING_COD,$B123,ING_CLASE,"INA"))</f>
        <v>0</v>
      </c>
      <c r="P123" s="19" t="n">
        <f aca="false">G123+I123+J123+K123+L123+M123</f>
        <v>0</v>
      </c>
      <c r="Q123" s="44" t="n">
        <f aca="false">IF($F123="Activo",3,IF($F123="Cese",1,0))</f>
        <v>0</v>
      </c>
      <c r="R123" s="19" t="n">
        <f aca="false">G123*Q123</f>
        <v>0</v>
      </c>
      <c r="S123" s="19" t="n">
        <f aca="false">IF($F123="Activo",SUMIFS(I123:I125,$D123:$D125,"&lt;="&amp;Trabajadores!$N$15)+IF(PROY_BON="Sí",SUMIFS(J123:J125,$D123:$D125,"&lt;="&amp;Trabajadores!$N$15),0),IF($F123="Cese",I123+IF(PROY_BON="Sí",J123,0),0))</f>
        <v>0</v>
      </c>
      <c r="T123" s="19" t="n">
        <f aca="false">IF(OR($F123&lt;&gt;"Activo",Trabajadores!$I$15="No"),0,IF(I125=0,H123*(1+IF(PROY_BON="Sí",Trabajadores!$P$15,0))*Trabajadores!$S$15/6*(Trabajadores!$N$15&gt;=12),0))</f>
        <v>0</v>
      </c>
      <c r="U123" s="19" t="n">
        <f aca="false">IF($F123="Activo",IF(Trabajadores!$J$15="Sí",L123*3,L123),IF($F123="Cese",L123,0))</f>
        <v>0</v>
      </c>
      <c r="V123" s="19" t="n">
        <f aca="false">IF(OR($F123="Activo",$F123="Cese"),M123,0)</f>
        <v>0</v>
      </c>
      <c r="W123" s="19" t="n">
        <f aca="false">IF(OR($F123="Activo",$F123="Cese"),SUM(P114:P122),0)</f>
        <v>0</v>
      </c>
      <c r="X123" s="36" t="n">
        <f aca="false">IF(OR($F123="Activo",$F123="Cese"),R123+S123+T123+U123+V123+W123,0)</f>
        <v>0</v>
      </c>
      <c r="Y123" s="19" t="n">
        <f aca="false">IF(OR($F123="Activo",$F123="Cese"),DED_FIJA,0)</f>
        <v>0</v>
      </c>
      <c r="Z123" s="36" t="n">
        <f aca="false">MAX(0,X123-Y123)</f>
        <v>0</v>
      </c>
      <c r="AA123" s="19" t="n">
        <f aca="false">IF(Z123=0,0,MAX(0,MIN(Z123,Parámetros!$G$19)-Parámetros!$F$19)*Parámetros!$E$19)</f>
        <v>0</v>
      </c>
      <c r="AB123" s="19" t="n">
        <f aca="false">IF(Z123=0,0,MAX(0,MIN(Z123,Parámetros!$G$20)-Parámetros!$F$20)*Parámetros!$E$20)</f>
        <v>0</v>
      </c>
      <c r="AC123" s="19" t="n">
        <f aca="false">IF(Z123=0,0,MAX(0,MIN(Z123,Parámetros!$G$21)-Parámetros!$F$21)*Parámetros!$E$21)</f>
        <v>0</v>
      </c>
      <c r="AD123" s="19" t="n">
        <f aca="false">IF(Z123=0,0,MAX(0,MIN(Z123,Parámetros!$G$22)-Parámetros!$F$22)*Parámetros!$E$22)</f>
        <v>0</v>
      </c>
      <c r="AE123" s="19" t="n">
        <f aca="false">IF(Z123=0,0,MAX(0,MIN(Z123,Parámetros!$G$23)-Parámetros!$F$23)*Parámetros!$E$23)</f>
        <v>0</v>
      </c>
      <c r="AF123" s="36" t="n">
        <f aca="false">SUM(AA123:AE123)</f>
        <v>0</v>
      </c>
      <c r="AG123" s="45" t="str">
        <f aca="false">IF(AM123&lt;=0,"-",INDEX(TR_TASA,MATCH(AM123,TR_DESDE,1)))</f>
        <v>-</v>
      </c>
      <c r="AH123" s="44" t="n">
        <f aca="false">IF($F123="Cese",1,IF($F123="Activo",INDEX(DIV_N,10),0))</f>
        <v>0</v>
      </c>
      <c r="AI123" s="44" t="n">
        <f aca="false">IF($F123="Cese",9,IF($F123="Activo",INDEX(DIV_HASTA,10),0))</f>
        <v>0</v>
      </c>
      <c r="AJ123" s="19" t="n">
        <f aca="false">IF(OR($F123="Activo",$F123="Cese"),SUMIFS(AV114:AV122,D114:D122,"&lt;="&amp;AI123),0)</f>
        <v>0</v>
      </c>
      <c r="AK123" s="19" t="n">
        <f aca="false">IF(OR($F123="Activo",$F123="Cese"),MAX(0,(AF123-AJ123)/AH123),0)</f>
        <v>0</v>
      </c>
      <c r="AL123" s="19" t="n">
        <f aca="false">IF(OR($F123="Activo",$F123="Cese"),K123+IF(PROY_BON="Sí",0,J123),0)</f>
        <v>0</v>
      </c>
      <c r="AM123" s="19" t="n">
        <f aca="false">IF(AL123&gt;0,MAX(0,X123+AL123-Y123),Z123)</f>
        <v>0</v>
      </c>
      <c r="AN123" s="19" t="n">
        <f aca="false">SUMPRODUCT((AM123&gt;TR_DESDE)*(AM123-TR_DESDE)*TR_INC)</f>
        <v>0</v>
      </c>
      <c r="AO123" s="19" t="n">
        <f aca="false">IF(AL123&gt;0,MAX(0,AN123-IF($F123="Cese",MAX(AF123,AJ123),AF123)),0)</f>
        <v>0</v>
      </c>
      <c r="AP123" s="46" t="n">
        <f aca="false">IF(OR($F123="Activo",$F123="Cese"),ROUND(AK123+AO123,2),0)</f>
        <v>0</v>
      </c>
      <c r="AQ123" s="19" t="n">
        <f aca="false">IF($F123="Cese",MAX(0,AJ123-AN123),0)</f>
        <v>0</v>
      </c>
      <c r="AR123" s="19" t="str">
        <f aca="false">IF($B123="","",IF(COUNTIFS(RP_COD,$B123,'Retenciones Planilla'!$L$6:$L$105,"&lt;&gt;")=0,"",SUMIFS('Retenciones Planilla'!$L$6:$L$105,RP_COD,$B123)))</f>
        <v/>
      </c>
      <c r="AS123" s="19" t="str">
        <f aca="false">IF(AR123="","",AR123-AP123)</f>
        <v/>
      </c>
      <c r="AT123" s="23" t="str">
        <f aca="false">IF($B123="","",IF(NOT(OR($F123="Activo",$F123="Cese")),IF(N(AR123)=0,"—","Revisar: sin vínculo"),IF(AR123="",IF(AP123=0,"No corresponde","Sin dato planilla"),IF(ABS(AS123)&lt;=TOL,"OK",IF(AS123&gt;0,"Retuvo de más","Retuvo de menos")))))</f>
        <v/>
      </c>
      <c r="AU123" s="19" t="n">
        <f aca="false">IF(AND(BASE_RET="Planilla (si existe)",AR123&lt;&gt;""),AR123,AP123)</f>
        <v>0</v>
      </c>
      <c r="AV123" s="19" t="n">
        <f aca="false">AU123+N123</f>
        <v>0</v>
      </c>
    </row>
    <row r="124" customFormat="false" ht="15" hidden="false" customHeight="false" outlineLevel="0" collapsed="false">
      <c r="A124" s="43" t="n">
        <v>10</v>
      </c>
      <c r="B124" s="35" t="str">
        <f aca="false">IF(Trabajadores!$B$15="","",Trabajadores!$B$15)</f>
        <v/>
      </c>
      <c r="C124" s="35" t="str">
        <f aca="false">IF($B124="","",Trabajadores!$D$15)</f>
        <v/>
      </c>
      <c r="D124" s="43" t="n">
        <v>11</v>
      </c>
      <c r="E124" s="23" t="s">
        <v>308</v>
      </c>
      <c r="F124" s="23" t="str">
        <f aca="false">IF($B124="","",IF(OR(11&lt;Trabajadores!$M$15,11&gt;Trabajadores!$N$15),"No vinculado",IF(AND(11=Trabajadores!$N$15,Trabajadores!$O$15="Sí"),"Cese","Activo")))</f>
        <v/>
      </c>
      <c r="G124" s="19" t="n">
        <f aca="false">IF($B124="",0,SUMIFS(Ingresos!$Y$6:$Y$1505,ING_COD,$B124,ING_CLASE,"ORD"))</f>
        <v>0</v>
      </c>
      <c r="H124" s="19" t="n">
        <f aca="false">IF($B124="",0,SUMIFS(Ingresos!$Y$6:$Y$1505,ING_COD,$B124,ING_CLASE,"ORD",ING_COMP,"Sí"))</f>
        <v>0</v>
      </c>
      <c r="I124" s="19" t="n">
        <f aca="false">IF($B124="",0,SUMIFS(Ingresos!$Y$6:$Y$1505,ING_COD,$B124,ING_CLASE,"GRA"))</f>
        <v>0</v>
      </c>
      <c r="J124" s="19" t="n">
        <f aca="false">IF($B124="",0,SUMIFS(Ingresos!$Y$6:$Y$1505,ING_COD,$B124,ING_CLASE,"BON"))</f>
        <v>0</v>
      </c>
      <c r="K124" s="19" t="n">
        <f aca="false">IF($B124="",0,SUMIFS(Ingresos!$Y$6:$Y$1505,ING_COD,$B124,ING_CLASE,"EXT"))</f>
        <v>0</v>
      </c>
      <c r="L124" s="19" t="n">
        <f aca="false">IF($B124="",0,SUMIFS(Ingresos!$Y$6:$Y$1505,ING_COD,$B124,ING_CLASE,"OTO"))</f>
        <v>0</v>
      </c>
      <c r="M124" s="19" t="n">
        <f aca="false">IF($B124="",0,SUMIFS(Ingresos!$Y$6:$Y$1505,ING_COD,$B124,ING_CLASE,"OTX"))</f>
        <v>0</v>
      </c>
      <c r="N124" s="19" t="n">
        <f aca="false">IF($B124="",0,SUMIFS(Ingresos!$Y$6:$Y$1505,ING_COD,$B124,ING_CLASE,"RETO"))</f>
        <v>0</v>
      </c>
      <c r="O124" s="19" t="n">
        <f aca="false">IF($B124="",0,SUMIFS(Ingresos!$Y$6:$Y$1505,ING_COD,$B124,ING_CLASE,"INA"))</f>
        <v>0</v>
      </c>
      <c r="P124" s="19" t="n">
        <f aca="false">G124+I124+J124+K124+L124+M124</f>
        <v>0</v>
      </c>
      <c r="Q124" s="44" t="n">
        <f aca="false">IF($F124="Activo",2,IF($F124="Cese",1,0))</f>
        <v>0</v>
      </c>
      <c r="R124" s="19" t="n">
        <f aca="false">G124*Q124</f>
        <v>0</v>
      </c>
      <c r="S124" s="19" t="n">
        <f aca="false">IF($F124="Activo",SUMIFS(I124:I125,$D124:$D125,"&lt;="&amp;Trabajadores!$N$15)+IF(PROY_BON="Sí",SUMIFS(J124:J125,$D124:$D125,"&lt;="&amp;Trabajadores!$N$15),0),IF($F124="Cese",I124+IF(PROY_BON="Sí",J124,0),0))</f>
        <v>0</v>
      </c>
      <c r="T124" s="19" t="n">
        <f aca="false">IF(OR($F124&lt;&gt;"Activo",Trabajadores!$I$15="No"),0,IF(I125=0,H124*(1+IF(PROY_BON="Sí",Trabajadores!$P$15,0))*Trabajadores!$S$15/6*(Trabajadores!$N$15&gt;=12),0))</f>
        <v>0</v>
      </c>
      <c r="U124" s="19" t="n">
        <f aca="false">IF($F124="Activo",IF(Trabajadores!$J$15="Sí",L124*2,L124),IF($F124="Cese",L124,0))</f>
        <v>0</v>
      </c>
      <c r="V124" s="19" t="n">
        <f aca="false">IF(OR($F124="Activo",$F124="Cese"),M124,0)</f>
        <v>0</v>
      </c>
      <c r="W124" s="19" t="n">
        <f aca="false">IF(OR($F124="Activo",$F124="Cese"),SUM(P114:P123),0)</f>
        <v>0</v>
      </c>
      <c r="X124" s="36" t="n">
        <f aca="false">IF(OR($F124="Activo",$F124="Cese"),R124+S124+T124+U124+V124+W124,0)</f>
        <v>0</v>
      </c>
      <c r="Y124" s="19" t="n">
        <f aca="false">IF(OR($F124="Activo",$F124="Cese"),DED_FIJA,0)</f>
        <v>0</v>
      </c>
      <c r="Z124" s="36" t="n">
        <f aca="false">MAX(0,X124-Y124)</f>
        <v>0</v>
      </c>
      <c r="AA124" s="19" t="n">
        <f aca="false">IF(Z124=0,0,MAX(0,MIN(Z124,Parámetros!$G$19)-Parámetros!$F$19)*Parámetros!$E$19)</f>
        <v>0</v>
      </c>
      <c r="AB124" s="19" t="n">
        <f aca="false">IF(Z124=0,0,MAX(0,MIN(Z124,Parámetros!$G$20)-Parámetros!$F$20)*Parámetros!$E$20)</f>
        <v>0</v>
      </c>
      <c r="AC124" s="19" t="n">
        <f aca="false">IF(Z124=0,0,MAX(0,MIN(Z124,Parámetros!$G$21)-Parámetros!$F$21)*Parámetros!$E$21)</f>
        <v>0</v>
      </c>
      <c r="AD124" s="19" t="n">
        <f aca="false">IF(Z124=0,0,MAX(0,MIN(Z124,Parámetros!$G$22)-Parámetros!$F$22)*Parámetros!$E$22)</f>
        <v>0</v>
      </c>
      <c r="AE124" s="19" t="n">
        <f aca="false">IF(Z124=0,0,MAX(0,MIN(Z124,Parámetros!$G$23)-Parámetros!$F$23)*Parámetros!$E$23)</f>
        <v>0</v>
      </c>
      <c r="AF124" s="36" t="n">
        <f aca="false">SUM(AA124:AE124)</f>
        <v>0</v>
      </c>
      <c r="AG124" s="45" t="str">
        <f aca="false">IF(AM124&lt;=0,"-",INDEX(TR_TASA,MATCH(AM124,TR_DESDE,1)))</f>
        <v>-</v>
      </c>
      <c r="AH124" s="44" t="n">
        <f aca="false">IF($F124="Cese",1,IF($F124="Activo",INDEX(DIV_N,11),0))</f>
        <v>0</v>
      </c>
      <c r="AI124" s="44" t="n">
        <f aca="false">IF($F124="Cese",10,IF($F124="Activo",INDEX(DIV_HASTA,11),0))</f>
        <v>0</v>
      </c>
      <c r="AJ124" s="19" t="n">
        <f aca="false">IF(OR($F124="Activo",$F124="Cese"),SUMIFS(AV114:AV123,D114:D123,"&lt;="&amp;AI124),0)</f>
        <v>0</v>
      </c>
      <c r="AK124" s="19" t="n">
        <f aca="false">IF(OR($F124="Activo",$F124="Cese"),MAX(0,(AF124-AJ124)/AH124),0)</f>
        <v>0</v>
      </c>
      <c r="AL124" s="19" t="n">
        <f aca="false">IF(OR($F124="Activo",$F124="Cese"),K124+IF(PROY_BON="Sí",0,J124),0)</f>
        <v>0</v>
      </c>
      <c r="AM124" s="19" t="n">
        <f aca="false">IF(AL124&gt;0,MAX(0,X124+AL124-Y124),Z124)</f>
        <v>0</v>
      </c>
      <c r="AN124" s="19" t="n">
        <f aca="false">SUMPRODUCT((AM124&gt;TR_DESDE)*(AM124-TR_DESDE)*TR_INC)</f>
        <v>0</v>
      </c>
      <c r="AO124" s="19" t="n">
        <f aca="false">IF(AL124&gt;0,MAX(0,AN124-IF($F124="Cese",MAX(AF124,AJ124),AF124)),0)</f>
        <v>0</v>
      </c>
      <c r="AP124" s="46" t="n">
        <f aca="false">IF(OR($F124="Activo",$F124="Cese"),ROUND(AK124+AO124,2),0)</f>
        <v>0</v>
      </c>
      <c r="AQ124" s="19" t="n">
        <f aca="false">IF($F124="Cese",MAX(0,AJ124-AN124),0)</f>
        <v>0</v>
      </c>
      <c r="AR124" s="19" t="str">
        <f aca="false">IF($B124="","",IF(COUNTIFS(RP_COD,$B124,'Retenciones Planilla'!$M$6:$M$105,"&lt;&gt;")=0,"",SUMIFS('Retenciones Planilla'!$M$6:$M$105,RP_COD,$B124)))</f>
        <v/>
      </c>
      <c r="AS124" s="19" t="str">
        <f aca="false">IF(AR124="","",AR124-AP124)</f>
        <v/>
      </c>
      <c r="AT124" s="23" t="str">
        <f aca="false">IF($B124="","",IF(NOT(OR($F124="Activo",$F124="Cese")),IF(N(AR124)=0,"—","Revisar: sin vínculo"),IF(AR124="",IF(AP124=0,"No corresponde","Sin dato planilla"),IF(ABS(AS124)&lt;=TOL,"OK",IF(AS124&gt;0,"Retuvo de más","Retuvo de menos")))))</f>
        <v/>
      </c>
      <c r="AU124" s="19" t="n">
        <f aca="false">IF(AND(BASE_RET="Planilla (si existe)",AR124&lt;&gt;""),AR124,AP124)</f>
        <v>0</v>
      </c>
      <c r="AV124" s="19" t="n">
        <f aca="false">AU124+N124</f>
        <v>0</v>
      </c>
    </row>
    <row r="125" customFormat="false" ht="15" hidden="false" customHeight="false" outlineLevel="0" collapsed="false">
      <c r="A125" s="43" t="n">
        <v>10</v>
      </c>
      <c r="B125" s="35" t="str">
        <f aca="false">IF(Trabajadores!$B$15="","",Trabajadores!$B$15)</f>
        <v/>
      </c>
      <c r="C125" s="35" t="str">
        <f aca="false">IF($B125="","",Trabajadores!$D$15)</f>
        <v/>
      </c>
      <c r="D125" s="43" t="n">
        <v>12</v>
      </c>
      <c r="E125" s="23" t="s">
        <v>309</v>
      </c>
      <c r="F125" s="23" t="str">
        <f aca="false">IF($B125="","",IF(OR(12&lt;Trabajadores!$M$15,12&gt;Trabajadores!$N$15),"No vinculado",IF(AND(12=Trabajadores!$N$15,Trabajadores!$O$15="Sí"),"Cese","Activo")))</f>
        <v/>
      </c>
      <c r="G125" s="19" t="n">
        <f aca="false">IF($B125="",0,SUMIFS(Ingresos!$Z$6:$Z$1505,ING_COD,$B125,ING_CLASE,"ORD"))</f>
        <v>0</v>
      </c>
      <c r="H125" s="19" t="n">
        <f aca="false">IF($B125="",0,SUMIFS(Ingresos!$Z$6:$Z$1505,ING_COD,$B125,ING_CLASE,"ORD",ING_COMP,"Sí"))</f>
        <v>0</v>
      </c>
      <c r="I125" s="19" t="n">
        <f aca="false">IF($B125="",0,SUMIFS(Ingresos!$Z$6:$Z$1505,ING_COD,$B125,ING_CLASE,"GRA"))</f>
        <v>0</v>
      </c>
      <c r="J125" s="19" t="n">
        <f aca="false">IF($B125="",0,SUMIFS(Ingresos!$Z$6:$Z$1505,ING_COD,$B125,ING_CLASE,"BON"))</f>
        <v>0</v>
      </c>
      <c r="K125" s="19" t="n">
        <f aca="false">IF($B125="",0,SUMIFS(Ingresos!$Z$6:$Z$1505,ING_COD,$B125,ING_CLASE,"EXT"))</f>
        <v>0</v>
      </c>
      <c r="L125" s="19" t="n">
        <f aca="false">IF($B125="",0,SUMIFS(Ingresos!$Z$6:$Z$1505,ING_COD,$B125,ING_CLASE,"OTO"))</f>
        <v>0</v>
      </c>
      <c r="M125" s="19" t="n">
        <f aca="false">IF($B125="",0,SUMIFS(Ingresos!$Z$6:$Z$1505,ING_COD,$B125,ING_CLASE,"OTX"))</f>
        <v>0</v>
      </c>
      <c r="N125" s="19" t="n">
        <f aca="false">IF($B125="",0,SUMIFS(Ingresos!$Z$6:$Z$1505,ING_COD,$B125,ING_CLASE,"RETO"))</f>
        <v>0</v>
      </c>
      <c r="O125" s="19" t="n">
        <f aca="false">IF($B125="",0,SUMIFS(Ingresos!$Z$6:$Z$1505,ING_COD,$B125,ING_CLASE,"INA"))</f>
        <v>0</v>
      </c>
      <c r="P125" s="19" t="n">
        <f aca="false">G125+I125+J125+K125+L125+M125</f>
        <v>0</v>
      </c>
      <c r="Q125" s="44" t="n">
        <f aca="false">IF($F125="Activo",1,IF($F125="Cese",1,0))</f>
        <v>0</v>
      </c>
      <c r="R125" s="19" t="n">
        <f aca="false">G125*Q125</f>
        <v>0</v>
      </c>
      <c r="S125" s="19" t="n">
        <f aca="false">IF($F125="Activo",SUMIFS(I125:I125,$D125:$D125,"&lt;="&amp;Trabajadores!$N$15)+IF(PROY_BON="Sí",SUMIFS(J125:J125,$D125:$D125,"&lt;="&amp;Trabajadores!$N$15),0),IF($F125="Cese",I125+IF(PROY_BON="Sí",J125,0),0))</f>
        <v>0</v>
      </c>
      <c r="T125" s="19" t="n">
        <f aca="false">0</f>
        <v>0</v>
      </c>
      <c r="U125" s="19" t="n">
        <f aca="false">IF($F125="Activo",IF(Trabajadores!$J$15="Sí",L125*1,L125),IF($F125="Cese",L125,0))</f>
        <v>0</v>
      </c>
      <c r="V125" s="19" t="n">
        <f aca="false">IF(OR($F125="Activo",$F125="Cese"),M125,0)</f>
        <v>0</v>
      </c>
      <c r="W125" s="19" t="n">
        <f aca="false">IF(OR($F125="Activo",$F125="Cese"),SUM(P114:P124),0)</f>
        <v>0</v>
      </c>
      <c r="X125" s="36" t="n">
        <f aca="false">IF(OR($F125="Activo",$F125="Cese"),R125+S125+T125+U125+V125+W125,0)</f>
        <v>0</v>
      </c>
      <c r="Y125" s="19" t="n">
        <f aca="false">IF(OR($F125="Activo",$F125="Cese"),DED_FIJA,0)</f>
        <v>0</v>
      </c>
      <c r="Z125" s="36" t="n">
        <f aca="false">MAX(0,X125-Y125)</f>
        <v>0</v>
      </c>
      <c r="AA125" s="19" t="n">
        <f aca="false">IF(Z125=0,0,MAX(0,MIN(Z125,Parámetros!$G$19)-Parámetros!$F$19)*Parámetros!$E$19)</f>
        <v>0</v>
      </c>
      <c r="AB125" s="19" t="n">
        <f aca="false">IF(Z125=0,0,MAX(0,MIN(Z125,Parámetros!$G$20)-Parámetros!$F$20)*Parámetros!$E$20)</f>
        <v>0</v>
      </c>
      <c r="AC125" s="19" t="n">
        <f aca="false">IF(Z125=0,0,MAX(0,MIN(Z125,Parámetros!$G$21)-Parámetros!$F$21)*Parámetros!$E$21)</f>
        <v>0</v>
      </c>
      <c r="AD125" s="19" t="n">
        <f aca="false">IF(Z125=0,0,MAX(0,MIN(Z125,Parámetros!$G$22)-Parámetros!$F$22)*Parámetros!$E$22)</f>
        <v>0</v>
      </c>
      <c r="AE125" s="19" t="n">
        <f aca="false">IF(Z125=0,0,MAX(0,MIN(Z125,Parámetros!$G$23)-Parámetros!$F$23)*Parámetros!$E$23)</f>
        <v>0</v>
      </c>
      <c r="AF125" s="36" t="n">
        <f aca="false">SUM(AA125:AE125)</f>
        <v>0</v>
      </c>
      <c r="AG125" s="45" t="str">
        <f aca="false">IF(AM125&lt;=0,"-",INDEX(TR_TASA,MATCH(AM125,TR_DESDE,1)))</f>
        <v>-</v>
      </c>
      <c r="AH125" s="44" t="n">
        <f aca="false">IF($F125="Cese",1,IF($F125="Activo",INDEX(DIV_N,12),0))</f>
        <v>0</v>
      </c>
      <c r="AI125" s="44" t="n">
        <f aca="false">IF($F125="Cese",11,IF($F125="Activo",INDEX(DIV_HASTA,12),0))</f>
        <v>0</v>
      </c>
      <c r="AJ125" s="19" t="n">
        <f aca="false">IF(OR($F125="Activo",$F125="Cese"),SUMIFS(AV114:AV124,D114:D124,"&lt;="&amp;AI125),0)</f>
        <v>0</v>
      </c>
      <c r="AK125" s="19" t="n">
        <f aca="false">IF(OR($F125="Activo",$F125="Cese"),MAX(0,(AF125-AJ125)/AH125),0)</f>
        <v>0</v>
      </c>
      <c r="AL125" s="19" t="n">
        <f aca="false">IF(OR($F125="Activo",$F125="Cese"),K125+IF(PROY_BON="Sí",0,J125),0)</f>
        <v>0</v>
      </c>
      <c r="AM125" s="19" t="n">
        <f aca="false">IF(AL125&gt;0,MAX(0,X125+AL125-Y125),Z125)</f>
        <v>0</v>
      </c>
      <c r="AN125" s="19" t="n">
        <f aca="false">SUMPRODUCT((AM125&gt;TR_DESDE)*(AM125-TR_DESDE)*TR_INC)</f>
        <v>0</v>
      </c>
      <c r="AO125" s="19" t="n">
        <f aca="false">IF(AL125&gt;0,MAX(0,AN125-IF(TRUE(),MAX(AF125,AJ125),AF125)),0)</f>
        <v>0</v>
      </c>
      <c r="AP125" s="46" t="n">
        <f aca="false">IF(OR($F125="Activo",$F125="Cese"),ROUND(AK125+AO125,2),0)</f>
        <v>0</v>
      </c>
      <c r="AQ125" s="19" t="n">
        <f aca="false">IF(OR($F125="Activo",$F125="Cese"),MAX(0,AJ125-AN125),0)</f>
        <v>0</v>
      </c>
      <c r="AR125" s="19" t="str">
        <f aca="false">IF($B125="","",IF(COUNTIFS(RP_COD,$B125,'Retenciones Planilla'!$N$6:$N$105,"&lt;&gt;")=0,"",SUMIFS('Retenciones Planilla'!$N$6:$N$105,RP_COD,$B125)))</f>
        <v/>
      </c>
      <c r="AS125" s="19" t="str">
        <f aca="false">IF(AR125="","",AR125-AP125)</f>
        <v/>
      </c>
      <c r="AT125" s="23" t="str">
        <f aca="false">IF($B125="","",IF(NOT(OR($F125="Activo",$F125="Cese")),IF(N(AR125)=0,"—","Revisar: sin vínculo"),IF(AR125="",IF(AP125=0,"No corresponde","Sin dato planilla"),IF(ABS(AS125)&lt;=TOL,"OK",IF(AS125&gt;0,"Retuvo de más","Retuvo de menos")))))</f>
        <v/>
      </c>
      <c r="AU125" s="19" t="n">
        <f aca="false">IF(AND(BASE_RET="Planilla (si existe)",AR125&lt;&gt;""),AR125,AP125)</f>
        <v>0</v>
      </c>
      <c r="AV125" s="19" t="n">
        <f aca="false">AU125+N125</f>
        <v>0</v>
      </c>
    </row>
    <row r="126" customFormat="false" ht="15" hidden="false" customHeight="false" outlineLevel="0" collapsed="false">
      <c r="A126" s="43" t="n">
        <v>11</v>
      </c>
      <c r="B126" s="35" t="str">
        <f aca="false">IF(Trabajadores!$B$16="","",Trabajadores!$B$16)</f>
        <v/>
      </c>
      <c r="C126" s="35" t="str">
        <f aca="false">IF($B126="","",Trabajadores!$D$16)</f>
        <v/>
      </c>
      <c r="D126" s="43" t="n">
        <v>1</v>
      </c>
      <c r="E126" s="23" t="s">
        <v>298</v>
      </c>
      <c r="F126" s="23" t="str">
        <f aca="false">IF($B126="","",IF(OR(1&lt;Trabajadores!$M$16,1&gt;Trabajadores!$N$16),"No vinculado",IF(AND(1=Trabajadores!$N$16,Trabajadores!$O$16="Sí"),"Cese","Activo")))</f>
        <v/>
      </c>
      <c r="G126" s="19" t="n">
        <f aca="false">IF($B126="",0,SUMIFS(Ingresos!$O$6:$O$1505,ING_COD,$B126,ING_CLASE,"ORD"))</f>
        <v>0</v>
      </c>
      <c r="H126" s="19" t="n">
        <f aca="false">IF($B126="",0,SUMIFS(Ingresos!$O$6:$O$1505,ING_COD,$B126,ING_CLASE,"ORD",ING_COMP,"Sí"))</f>
        <v>0</v>
      </c>
      <c r="I126" s="19" t="n">
        <f aca="false">IF($B126="",0,SUMIFS(Ingresos!$O$6:$O$1505,ING_COD,$B126,ING_CLASE,"GRA"))</f>
        <v>0</v>
      </c>
      <c r="J126" s="19" t="n">
        <f aca="false">IF($B126="",0,SUMIFS(Ingresos!$O$6:$O$1505,ING_COD,$B126,ING_CLASE,"BON"))</f>
        <v>0</v>
      </c>
      <c r="K126" s="19" t="n">
        <f aca="false">IF($B126="",0,SUMIFS(Ingresos!$O$6:$O$1505,ING_COD,$B126,ING_CLASE,"EXT"))</f>
        <v>0</v>
      </c>
      <c r="L126" s="19" t="n">
        <f aca="false">IF($B126="",0,SUMIFS(Ingresos!$O$6:$O$1505,ING_COD,$B126,ING_CLASE,"OTO"))</f>
        <v>0</v>
      </c>
      <c r="M126" s="19" t="n">
        <f aca="false">IF($B126="",0,SUMIFS(Ingresos!$O$6:$O$1505,ING_COD,$B126,ING_CLASE,"OTX"))</f>
        <v>0</v>
      </c>
      <c r="N126" s="19" t="n">
        <f aca="false">IF($B126="",0,SUMIFS(Ingresos!$O$6:$O$1505,ING_COD,$B126,ING_CLASE,"RETO"))</f>
        <v>0</v>
      </c>
      <c r="O126" s="19" t="n">
        <f aca="false">IF($B126="",0,SUMIFS(Ingresos!$O$6:$O$1505,ING_COD,$B126,ING_CLASE,"INA"))</f>
        <v>0</v>
      </c>
      <c r="P126" s="19" t="n">
        <f aca="false">G126+I126+J126+K126+L126+M126</f>
        <v>0</v>
      </c>
      <c r="Q126" s="44" t="n">
        <f aca="false">IF($F126="Activo",12,IF($F126="Cese",1,0))</f>
        <v>0</v>
      </c>
      <c r="R126" s="19" t="n">
        <f aca="false">G126*Q126</f>
        <v>0</v>
      </c>
      <c r="S126" s="19" t="n">
        <f aca="false">IF($F126="Activo",SUMIFS(I126:I137,$D126:$D137,"&lt;="&amp;Trabajadores!$N$16)+IF(PROY_BON="Sí",SUMIFS(J126:J137,$D126:$D137,"&lt;="&amp;Trabajadores!$N$16),0),IF($F126="Cese",I126+IF(PROY_BON="Sí",J126,0),0))</f>
        <v>0</v>
      </c>
      <c r="T126" s="19" t="n">
        <f aca="false">IF(OR($F126&lt;&gt;"Activo",Trabajadores!$I$16="No"),0,IF(I132=0,H126*(1+IF(PROY_BON="Sí",Trabajadores!$P$16,0))*Trabajadores!$R$16/6*(Trabajadores!$N$16&gt;=7),0)+IF(I137=0,H126*(1+IF(PROY_BON="Sí",Trabajadores!$P$16,0))*Trabajadores!$S$16/6*(Trabajadores!$N$16&gt;=12),0))</f>
        <v>0</v>
      </c>
      <c r="U126" s="19" t="n">
        <f aca="false">IF($F126="Activo",IF(Trabajadores!$J$16="Sí",L126*12,L126),IF($F126="Cese",L126,0))</f>
        <v>0</v>
      </c>
      <c r="V126" s="19" t="n">
        <f aca="false">IF(OR($F126="Activo",$F126="Cese"),M126,0)</f>
        <v>0</v>
      </c>
      <c r="W126" s="19" t="n">
        <f aca="false">0</f>
        <v>0</v>
      </c>
      <c r="X126" s="36" t="n">
        <f aca="false">IF(OR($F126="Activo",$F126="Cese"),R126+S126+T126+U126+V126+W126,0)</f>
        <v>0</v>
      </c>
      <c r="Y126" s="19" t="n">
        <f aca="false">IF(OR($F126="Activo",$F126="Cese"),DED_FIJA,0)</f>
        <v>0</v>
      </c>
      <c r="Z126" s="36" t="n">
        <f aca="false">MAX(0,X126-Y126)</f>
        <v>0</v>
      </c>
      <c r="AA126" s="19" t="n">
        <f aca="false">IF(Z126=0,0,MAX(0,MIN(Z126,Parámetros!$G$19)-Parámetros!$F$19)*Parámetros!$E$19)</f>
        <v>0</v>
      </c>
      <c r="AB126" s="19" t="n">
        <f aca="false">IF(Z126=0,0,MAX(0,MIN(Z126,Parámetros!$G$20)-Parámetros!$F$20)*Parámetros!$E$20)</f>
        <v>0</v>
      </c>
      <c r="AC126" s="19" t="n">
        <f aca="false">IF(Z126=0,0,MAX(0,MIN(Z126,Parámetros!$G$21)-Parámetros!$F$21)*Parámetros!$E$21)</f>
        <v>0</v>
      </c>
      <c r="AD126" s="19" t="n">
        <f aca="false">IF(Z126=0,0,MAX(0,MIN(Z126,Parámetros!$G$22)-Parámetros!$F$22)*Parámetros!$E$22)</f>
        <v>0</v>
      </c>
      <c r="AE126" s="19" t="n">
        <f aca="false">IF(Z126=0,0,MAX(0,MIN(Z126,Parámetros!$G$23)-Parámetros!$F$23)*Parámetros!$E$23)</f>
        <v>0</v>
      </c>
      <c r="AF126" s="36" t="n">
        <f aca="false">SUM(AA126:AE126)</f>
        <v>0</v>
      </c>
      <c r="AG126" s="45" t="str">
        <f aca="false">IF(AM126&lt;=0,"-",INDEX(TR_TASA,MATCH(AM126,TR_DESDE,1)))</f>
        <v>-</v>
      </c>
      <c r="AH126" s="44" t="n">
        <f aca="false">IF($F126="Cese",1,IF($F126="Activo",INDEX(DIV_N,1),0))</f>
        <v>0</v>
      </c>
      <c r="AI126" s="44" t="n">
        <f aca="false">IF($F126="Cese",0,IF($F126="Activo",INDEX(DIV_HASTA,1),0))</f>
        <v>0</v>
      </c>
      <c r="AJ126" s="19" t="n">
        <f aca="false">0</f>
        <v>0</v>
      </c>
      <c r="AK126" s="19" t="n">
        <f aca="false">IF(OR($F126="Activo",$F126="Cese"),MAX(0,(AF126-AJ126)/AH126),0)</f>
        <v>0</v>
      </c>
      <c r="AL126" s="19" t="n">
        <f aca="false">IF(OR($F126="Activo",$F126="Cese"),K126+IF(PROY_BON="Sí",0,J126),0)</f>
        <v>0</v>
      </c>
      <c r="AM126" s="19" t="n">
        <f aca="false">IF(AL126&gt;0,MAX(0,X126+AL126-Y126),Z126)</f>
        <v>0</v>
      </c>
      <c r="AN126" s="19" t="n">
        <f aca="false">SUMPRODUCT((AM126&gt;TR_DESDE)*(AM126-TR_DESDE)*TR_INC)</f>
        <v>0</v>
      </c>
      <c r="AO126" s="19" t="n">
        <f aca="false">IF(AL126&gt;0,MAX(0,AN126-IF($F126="Cese",MAX(AF126,AJ126),AF126)),0)</f>
        <v>0</v>
      </c>
      <c r="AP126" s="46" t="n">
        <f aca="false">IF(OR($F126="Activo",$F126="Cese"),ROUND(AK126+AO126,2),0)</f>
        <v>0</v>
      </c>
      <c r="AQ126" s="19" t="n">
        <f aca="false">IF($F126="Cese",MAX(0,AJ126-AN126),0)</f>
        <v>0</v>
      </c>
      <c r="AR126" s="19" t="str">
        <f aca="false">IF($B126="","",IF(COUNTIFS(RP_COD,$B126,'Retenciones Planilla'!$C$6:$C$105,"&lt;&gt;")=0,"",SUMIFS('Retenciones Planilla'!$C$6:$C$105,RP_COD,$B126)))</f>
        <v/>
      </c>
      <c r="AS126" s="19" t="str">
        <f aca="false">IF(AR126="","",AR126-AP126)</f>
        <v/>
      </c>
      <c r="AT126" s="23" t="str">
        <f aca="false">IF($B126="","",IF(NOT(OR($F126="Activo",$F126="Cese")),IF(N(AR126)=0,"—","Revisar: sin vínculo"),IF(AR126="",IF(AP126=0,"No corresponde","Sin dato planilla"),IF(ABS(AS126)&lt;=TOL,"OK",IF(AS126&gt;0,"Retuvo de más","Retuvo de menos")))))</f>
        <v/>
      </c>
      <c r="AU126" s="19" t="n">
        <f aca="false">IF(AND(BASE_RET="Planilla (si existe)",AR126&lt;&gt;""),AR126,AP126)</f>
        <v>0</v>
      </c>
      <c r="AV126" s="19" t="n">
        <f aca="false">AU126+N126</f>
        <v>0</v>
      </c>
    </row>
    <row r="127" customFormat="false" ht="15" hidden="false" customHeight="false" outlineLevel="0" collapsed="false">
      <c r="A127" s="43" t="n">
        <v>11</v>
      </c>
      <c r="B127" s="35" t="str">
        <f aca="false">IF(Trabajadores!$B$16="","",Trabajadores!$B$16)</f>
        <v/>
      </c>
      <c r="C127" s="35" t="str">
        <f aca="false">IF($B127="","",Trabajadores!$D$16)</f>
        <v/>
      </c>
      <c r="D127" s="43" t="n">
        <v>2</v>
      </c>
      <c r="E127" s="23" t="s">
        <v>299</v>
      </c>
      <c r="F127" s="23" t="str">
        <f aca="false">IF($B127="","",IF(OR(2&lt;Trabajadores!$M$16,2&gt;Trabajadores!$N$16),"No vinculado",IF(AND(2=Trabajadores!$N$16,Trabajadores!$O$16="Sí"),"Cese","Activo")))</f>
        <v/>
      </c>
      <c r="G127" s="19" t="n">
        <f aca="false">IF($B127="",0,SUMIFS(Ingresos!$P$6:$P$1505,ING_COD,$B127,ING_CLASE,"ORD"))</f>
        <v>0</v>
      </c>
      <c r="H127" s="19" t="n">
        <f aca="false">IF($B127="",0,SUMIFS(Ingresos!$P$6:$P$1505,ING_COD,$B127,ING_CLASE,"ORD",ING_COMP,"Sí"))</f>
        <v>0</v>
      </c>
      <c r="I127" s="19" t="n">
        <f aca="false">IF($B127="",0,SUMIFS(Ingresos!$P$6:$P$1505,ING_COD,$B127,ING_CLASE,"GRA"))</f>
        <v>0</v>
      </c>
      <c r="J127" s="19" t="n">
        <f aca="false">IF($B127="",0,SUMIFS(Ingresos!$P$6:$P$1505,ING_COD,$B127,ING_CLASE,"BON"))</f>
        <v>0</v>
      </c>
      <c r="K127" s="19" t="n">
        <f aca="false">IF($B127="",0,SUMIFS(Ingresos!$P$6:$P$1505,ING_COD,$B127,ING_CLASE,"EXT"))</f>
        <v>0</v>
      </c>
      <c r="L127" s="19" t="n">
        <f aca="false">IF($B127="",0,SUMIFS(Ingresos!$P$6:$P$1505,ING_COD,$B127,ING_CLASE,"OTO"))</f>
        <v>0</v>
      </c>
      <c r="M127" s="19" t="n">
        <f aca="false">IF($B127="",0,SUMIFS(Ingresos!$P$6:$P$1505,ING_COD,$B127,ING_CLASE,"OTX"))</f>
        <v>0</v>
      </c>
      <c r="N127" s="19" t="n">
        <f aca="false">IF($B127="",0,SUMIFS(Ingresos!$P$6:$P$1505,ING_COD,$B127,ING_CLASE,"RETO"))</f>
        <v>0</v>
      </c>
      <c r="O127" s="19" t="n">
        <f aca="false">IF($B127="",0,SUMIFS(Ingresos!$P$6:$P$1505,ING_COD,$B127,ING_CLASE,"INA"))</f>
        <v>0</v>
      </c>
      <c r="P127" s="19" t="n">
        <f aca="false">G127+I127+J127+K127+L127+M127</f>
        <v>0</v>
      </c>
      <c r="Q127" s="44" t="n">
        <f aca="false">IF($F127="Activo",11,IF($F127="Cese",1,0))</f>
        <v>0</v>
      </c>
      <c r="R127" s="19" t="n">
        <f aca="false">G127*Q127</f>
        <v>0</v>
      </c>
      <c r="S127" s="19" t="n">
        <f aca="false">IF($F127="Activo",SUMIFS(I127:I137,$D127:$D137,"&lt;="&amp;Trabajadores!$N$16)+IF(PROY_BON="Sí",SUMIFS(J127:J137,$D127:$D137,"&lt;="&amp;Trabajadores!$N$16),0),IF($F127="Cese",I127+IF(PROY_BON="Sí",J127,0),0))</f>
        <v>0</v>
      </c>
      <c r="T127" s="19" t="n">
        <f aca="false">IF(OR($F127&lt;&gt;"Activo",Trabajadores!$I$16="No"),0,IF(I132=0,H127*(1+IF(PROY_BON="Sí",Trabajadores!$P$16,0))*Trabajadores!$R$16/6*(Trabajadores!$N$16&gt;=7),0)+IF(I137=0,H127*(1+IF(PROY_BON="Sí",Trabajadores!$P$16,0))*Trabajadores!$S$16/6*(Trabajadores!$N$16&gt;=12),0))</f>
        <v>0</v>
      </c>
      <c r="U127" s="19" t="n">
        <f aca="false">IF($F127="Activo",IF(Trabajadores!$J$16="Sí",L127*11,L127),IF($F127="Cese",L127,0))</f>
        <v>0</v>
      </c>
      <c r="V127" s="19" t="n">
        <f aca="false">IF(OR($F127="Activo",$F127="Cese"),M127,0)</f>
        <v>0</v>
      </c>
      <c r="W127" s="19" t="n">
        <f aca="false">IF(OR($F127="Activo",$F127="Cese"),SUM(P126:P126),0)</f>
        <v>0</v>
      </c>
      <c r="X127" s="36" t="n">
        <f aca="false">IF(OR($F127="Activo",$F127="Cese"),R127+S127+T127+U127+V127+W127,0)</f>
        <v>0</v>
      </c>
      <c r="Y127" s="19" t="n">
        <f aca="false">IF(OR($F127="Activo",$F127="Cese"),DED_FIJA,0)</f>
        <v>0</v>
      </c>
      <c r="Z127" s="36" t="n">
        <f aca="false">MAX(0,X127-Y127)</f>
        <v>0</v>
      </c>
      <c r="AA127" s="19" t="n">
        <f aca="false">IF(Z127=0,0,MAX(0,MIN(Z127,Parámetros!$G$19)-Parámetros!$F$19)*Parámetros!$E$19)</f>
        <v>0</v>
      </c>
      <c r="AB127" s="19" t="n">
        <f aca="false">IF(Z127=0,0,MAX(0,MIN(Z127,Parámetros!$G$20)-Parámetros!$F$20)*Parámetros!$E$20)</f>
        <v>0</v>
      </c>
      <c r="AC127" s="19" t="n">
        <f aca="false">IF(Z127=0,0,MAX(0,MIN(Z127,Parámetros!$G$21)-Parámetros!$F$21)*Parámetros!$E$21)</f>
        <v>0</v>
      </c>
      <c r="AD127" s="19" t="n">
        <f aca="false">IF(Z127=0,0,MAX(0,MIN(Z127,Parámetros!$G$22)-Parámetros!$F$22)*Parámetros!$E$22)</f>
        <v>0</v>
      </c>
      <c r="AE127" s="19" t="n">
        <f aca="false">IF(Z127=0,0,MAX(0,MIN(Z127,Parámetros!$G$23)-Parámetros!$F$23)*Parámetros!$E$23)</f>
        <v>0</v>
      </c>
      <c r="AF127" s="36" t="n">
        <f aca="false">SUM(AA127:AE127)</f>
        <v>0</v>
      </c>
      <c r="AG127" s="45" t="str">
        <f aca="false">IF(AM127&lt;=0,"-",INDEX(TR_TASA,MATCH(AM127,TR_DESDE,1)))</f>
        <v>-</v>
      </c>
      <c r="AH127" s="44" t="n">
        <f aca="false">IF($F127="Cese",1,IF($F127="Activo",INDEX(DIV_N,2),0))</f>
        <v>0</v>
      </c>
      <c r="AI127" s="44" t="n">
        <f aca="false">IF($F127="Cese",1,IF($F127="Activo",INDEX(DIV_HASTA,2),0))</f>
        <v>0</v>
      </c>
      <c r="AJ127" s="19" t="n">
        <f aca="false">IF(OR($F127="Activo",$F127="Cese"),SUMIFS(AV126:AV126,D126:D126,"&lt;="&amp;AI127),0)</f>
        <v>0</v>
      </c>
      <c r="AK127" s="19" t="n">
        <f aca="false">IF(OR($F127="Activo",$F127="Cese"),MAX(0,(AF127-AJ127)/AH127),0)</f>
        <v>0</v>
      </c>
      <c r="AL127" s="19" t="n">
        <f aca="false">IF(OR($F127="Activo",$F127="Cese"),K127+IF(PROY_BON="Sí",0,J127),0)</f>
        <v>0</v>
      </c>
      <c r="AM127" s="19" t="n">
        <f aca="false">IF(AL127&gt;0,MAX(0,X127+AL127-Y127),Z127)</f>
        <v>0</v>
      </c>
      <c r="AN127" s="19" t="n">
        <f aca="false">SUMPRODUCT((AM127&gt;TR_DESDE)*(AM127-TR_DESDE)*TR_INC)</f>
        <v>0</v>
      </c>
      <c r="AO127" s="19" t="n">
        <f aca="false">IF(AL127&gt;0,MAX(0,AN127-IF($F127="Cese",MAX(AF127,AJ127),AF127)),0)</f>
        <v>0</v>
      </c>
      <c r="AP127" s="46" t="n">
        <f aca="false">IF(OR($F127="Activo",$F127="Cese"),ROUND(AK127+AO127,2),0)</f>
        <v>0</v>
      </c>
      <c r="AQ127" s="19" t="n">
        <f aca="false">IF($F127="Cese",MAX(0,AJ127-AN127),0)</f>
        <v>0</v>
      </c>
      <c r="AR127" s="19" t="str">
        <f aca="false">IF($B127="","",IF(COUNTIFS(RP_COD,$B127,'Retenciones Planilla'!$D$6:$D$105,"&lt;&gt;")=0,"",SUMIFS('Retenciones Planilla'!$D$6:$D$105,RP_COD,$B127)))</f>
        <v/>
      </c>
      <c r="AS127" s="19" t="str">
        <f aca="false">IF(AR127="","",AR127-AP127)</f>
        <v/>
      </c>
      <c r="AT127" s="23" t="str">
        <f aca="false">IF($B127="","",IF(NOT(OR($F127="Activo",$F127="Cese")),IF(N(AR127)=0,"—","Revisar: sin vínculo"),IF(AR127="",IF(AP127=0,"No corresponde","Sin dato planilla"),IF(ABS(AS127)&lt;=TOL,"OK",IF(AS127&gt;0,"Retuvo de más","Retuvo de menos")))))</f>
        <v/>
      </c>
      <c r="AU127" s="19" t="n">
        <f aca="false">IF(AND(BASE_RET="Planilla (si existe)",AR127&lt;&gt;""),AR127,AP127)</f>
        <v>0</v>
      </c>
      <c r="AV127" s="19" t="n">
        <f aca="false">AU127+N127</f>
        <v>0</v>
      </c>
    </row>
    <row r="128" customFormat="false" ht="15" hidden="false" customHeight="false" outlineLevel="0" collapsed="false">
      <c r="A128" s="43" t="n">
        <v>11</v>
      </c>
      <c r="B128" s="35" t="str">
        <f aca="false">IF(Trabajadores!$B$16="","",Trabajadores!$B$16)</f>
        <v/>
      </c>
      <c r="C128" s="35" t="str">
        <f aca="false">IF($B128="","",Trabajadores!$D$16)</f>
        <v/>
      </c>
      <c r="D128" s="43" t="n">
        <v>3</v>
      </c>
      <c r="E128" s="23" t="s">
        <v>300</v>
      </c>
      <c r="F128" s="23" t="str">
        <f aca="false">IF($B128="","",IF(OR(3&lt;Trabajadores!$M$16,3&gt;Trabajadores!$N$16),"No vinculado",IF(AND(3=Trabajadores!$N$16,Trabajadores!$O$16="Sí"),"Cese","Activo")))</f>
        <v/>
      </c>
      <c r="G128" s="19" t="n">
        <f aca="false">IF($B128="",0,SUMIFS(Ingresos!$Q$6:$Q$1505,ING_COD,$B128,ING_CLASE,"ORD"))</f>
        <v>0</v>
      </c>
      <c r="H128" s="19" t="n">
        <f aca="false">IF($B128="",0,SUMIFS(Ingresos!$Q$6:$Q$1505,ING_COD,$B128,ING_CLASE,"ORD",ING_COMP,"Sí"))</f>
        <v>0</v>
      </c>
      <c r="I128" s="19" t="n">
        <f aca="false">IF($B128="",0,SUMIFS(Ingresos!$Q$6:$Q$1505,ING_COD,$B128,ING_CLASE,"GRA"))</f>
        <v>0</v>
      </c>
      <c r="J128" s="19" t="n">
        <f aca="false">IF($B128="",0,SUMIFS(Ingresos!$Q$6:$Q$1505,ING_COD,$B128,ING_CLASE,"BON"))</f>
        <v>0</v>
      </c>
      <c r="K128" s="19" t="n">
        <f aca="false">IF($B128="",0,SUMIFS(Ingresos!$Q$6:$Q$1505,ING_COD,$B128,ING_CLASE,"EXT"))</f>
        <v>0</v>
      </c>
      <c r="L128" s="19" t="n">
        <f aca="false">IF($B128="",0,SUMIFS(Ingresos!$Q$6:$Q$1505,ING_COD,$B128,ING_CLASE,"OTO"))</f>
        <v>0</v>
      </c>
      <c r="M128" s="19" t="n">
        <f aca="false">IF($B128="",0,SUMIFS(Ingresos!$Q$6:$Q$1505,ING_COD,$B128,ING_CLASE,"OTX"))</f>
        <v>0</v>
      </c>
      <c r="N128" s="19" t="n">
        <f aca="false">IF($B128="",0,SUMIFS(Ingresos!$Q$6:$Q$1505,ING_COD,$B128,ING_CLASE,"RETO"))</f>
        <v>0</v>
      </c>
      <c r="O128" s="19" t="n">
        <f aca="false">IF($B128="",0,SUMIFS(Ingresos!$Q$6:$Q$1505,ING_COD,$B128,ING_CLASE,"INA"))</f>
        <v>0</v>
      </c>
      <c r="P128" s="19" t="n">
        <f aca="false">G128+I128+J128+K128+L128+M128</f>
        <v>0</v>
      </c>
      <c r="Q128" s="44" t="n">
        <f aca="false">IF($F128="Activo",10,IF($F128="Cese",1,0))</f>
        <v>0</v>
      </c>
      <c r="R128" s="19" t="n">
        <f aca="false">G128*Q128</f>
        <v>0</v>
      </c>
      <c r="S128" s="19" t="n">
        <f aca="false">IF($F128="Activo",SUMIFS(I128:I137,$D128:$D137,"&lt;="&amp;Trabajadores!$N$16)+IF(PROY_BON="Sí",SUMIFS(J128:J137,$D128:$D137,"&lt;="&amp;Trabajadores!$N$16),0),IF($F128="Cese",I128+IF(PROY_BON="Sí",J128,0),0))</f>
        <v>0</v>
      </c>
      <c r="T128" s="19" t="n">
        <f aca="false">IF(OR($F128&lt;&gt;"Activo",Trabajadores!$I$16="No"),0,IF(I132=0,H128*(1+IF(PROY_BON="Sí",Trabajadores!$P$16,0))*Trabajadores!$R$16/6*(Trabajadores!$N$16&gt;=7),0)+IF(I137=0,H128*(1+IF(PROY_BON="Sí",Trabajadores!$P$16,0))*Trabajadores!$S$16/6*(Trabajadores!$N$16&gt;=12),0))</f>
        <v>0</v>
      </c>
      <c r="U128" s="19" t="n">
        <f aca="false">IF($F128="Activo",IF(Trabajadores!$J$16="Sí",L128*10,L128),IF($F128="Cese",L128,0))</f>
        <v>0</v>
      </c>
      <c r="V128" s="19" t="n">
        <f aca="false">IF(OR($F128="Activo",$F128="Cese"),M128,0)</f>
        <v>0</v>
      </c>
      <c r="W128" s="19" t="n">
        <f aca="false">IF(OR($F128="Activo",$F128="Cese"),SUM(P126:P127),0)</f>
        <v>0</v>
      </c>
      <c r="X128" s="36" t="n">
        <f aca="false">IF(OR($F128="Activo",$F128="Cese"),R128+S128+T128+U128+V128+W128,0)</f>
        <v>0</v>
      </c>
      <c r="Y128" s="19" t="n">
        <f aca="false">IF(OR($F128="Activo",$F128="Cese"),DED_FIJA,0)</f>
        <v>0</v>
      </c>
      <c r="Z128" s="36" t="n">
        <f aca="false">MAX(0,X128-Y128)</f>
        <v>0</v>
      </c>
      <c r="AA128" s="19" t="n">
        <f aca="false">IF(Z128=0,0,MAX(0,MIN(Z128,Parámetros!$G$19)-Parámetros!$F$19)*Parámetros!$E$19)</f>
        <v>0</v>
      </c>
      <c r="AB128" s="19" t="n">
        <f aca="false">IF(Z128=0,0,MAX(0,MIN(Z128,Parámetros!$G$20)-Parámetros!$F$20)*Parámetros!$E$20)</f>
        <v>0</v>
      </c>
      <c r="AC128" s="19" t="n">
        <f aca="false">IF(Z128=0,0,MAX(0,MIN(Z128,Parámetros!$G$21)-Parámetros!$F$21)*Parámetros!$E$21)</f>
        <v>0</v>
      </c>
      <c r="AD128" s="19" t="n">
        <f aca="false">IF(Z128=0,0,MAX(0,MIN(Z128,Parámetros!$G$22)-Parámetros!$F$22)*Parámetros!$E$22)</f>
        <v>0</v>
      </c>
      <c r="AE128" s="19" t="n">
        <f aca="false">IF(Z128=0,0,MAX(0,MIN(Z128,Parámetros!$G$23)-Parámetros!$F$23)*Parámetros!$E$23)</f>
        <v>0</v>
      </c>
      <c r="AF128" s="36" t="n">
        <f aca="false">SUM(AA128:AE128)</f>
        <v>0</v>
      </c>
      <c r="AG128" s="45" t="str">
        <f aca="false">IF(AM128&lt;=0,"-",INDEX(TR_TASA,MATCH(AM128,TR_DESDE,1)))</f>
        <v>-</v>
      </c>
      <c r="AH128" s="44" t="n">
        <f aca="false">IF($F128="Cese",1,IF($F128="Activo",INDEX(DIV_N,3),0))</f>
        <v>0</v>
      </c>
      <c r="AI128" s="44" t="n">
        <f aca="false">IF($F128="Cese",2,IF($F128="Activo",INDEX(DIV_HASTA,3),0))</f>
        <v>0</v>
      </c>
      <c r="AJ128" s="19" t="n">
        <f aca="false">IF(OR($F128="Activo",$F128="Cese"),SUMIFS(AV126:AV127,D126:D127,"&lt;="&amp;AI128),0)</f>
        <v>0</v>
      </c>
      <c r="AK128" s="19" t="n">
        <f aca="false">IF(OR($F128="Activo",$F128="Cese"),MAX(0,(AF128-AJ128)/AH128),0)</f>
        <v>0</v>
      </c>
      <c r="AL128" s="19" t="n">
        <f aca="false">IF(OR($F128="Activo",$F128="Cese"),K128+IF(PROY_BON="Sí",0,J128),0)</f>
        <v>0</v>
      </c>
      <c r="AM128" s="19" t="n">
        <f aca="false">IF(AL128&gt;0,MAX(0,X128+AL128-Y128),Z128)</f>
        <v>0</v>
      </c>
      <c r="AN128" s="19" t="n">
        <f aca="false">SUMPRODUCT((AM128&gt;TR_DESDE)*(AM128-TR_DESDE)*TR_INC)</f>
        <v>0</v>
      </c>
      <c r="AO128" s="19" t="n">
        <f aca="false">IF(AL128&gt;0,MAX(0,AN128-IF($F128="Cese",MAX(AF128,AJ128),AF128)),0)</f>
        <v>0</v>
      </c>
      <c r="AP128" s="46" t="n">
        <f aca="false">IF(OR($F128="Activo",$F128="Cese"),ROUND(AK128+AO128,2),0)</f>
        <v>0</v>
      </c>
      <c r="AQ128" s="19" t="n">
        <f aca="false">IF($F128="Cese",MAX(0,AJ128-AN128),0)</f>
        <v>0</v>
      </c>
      <c r="AR128" s="19" t="str">
        <f aca="false">IF($B128="","",IF(COUNTIFS(RP_COD,$B128,'Retenciones Planilla'!$E$6:$E$105,"&lt;&gt;")=0,"",SUMIFS('Retenciones Planilla'!$E$6:$E$105,RP_COD,$B128)))</f>
        <v/>
      </c>
      <c r="AS128" s="19" t="str">
        <f aca="false">IF(AR128="","",AR128-AP128)</f>
        <v/>
      </c>
      <c r="AT128" s="23" t="str">
        <f aca="false">IF($B128="","",IF(NOT(OR($F128="Activo",$F128="Cese")),IF(N(AR128)=0,"—","Revisar: sin vínculo"),IF(AR128="",IF(AP128=0,"No corresponde","Sin dato planilla"),IF(ABS(AS128)&lt;=TOL,"OK",IF(AS128&gt;0,"Retuvo de más","Retuvo de menos")))))</f>
        <v/>
      </c>
      <c r="AU128" s="19" t="n">
        <f aca="false">IF(AND(BASE_RET="Planilla (si existe)",AR128&lt;&gt;""),AR128,AP128)</f>
        <v>0</v>
      </c>
      <c r="AV128" s="19" t="n">
        <f aca="false">AU128+N128</f>
        <v>0</v>
      </c>
    </row>
    <row r="129" customFormat="false" ht="15" hidden="false" customHeight="false" outlineLevel="0" collapsed="false">
      <c r="A129" s="43" t="n">
        <v>11</v>
      </c>
      <c r="B129" s="35" t="str">
        <f aca="false">IF(Trabajadores!$B$16="","",Trabajadores!$B$16)</f>
        <v/>
      </c>
      <c r="C129" s="35" t="str">
        <f aca="false">IF($B129="","",Trabajadores!$D$16)</f>
        <v/>
      </c>
      <c r="D129" s="43" t="n">
        <v>4</v>
      </c>
      <c r="E129" s="23" t="s">
        <v>301</v>
      </c>
      <c r="F129" s="23" t="str">
        <f aca="false">IF($B129="","",IF(OR(4&lt;Trabajadores!$M$16,4&gt;Trabajadores!$N$16),"No vinculado",IF(AND(4=Trabajadores!$N$16,Trabajadores!$O$16="Sí"),"Cese","Activo")))</f>
        <v/>
      </c>
      <c r="G129" s="19" t="n">
        <f aca="false">IF($B129="",0,SUMIFS(Ingresos!$R$6:$R$1505,ING_COD,$B129,ING_CLASE,"ORD"))</f>
        <v>0</v>
      </c>
      <c r="H129" s="19" t="n">
        <f aca="false">IF($B129="",0,SUMIFS(Ingresos!$R$6:$R$1505,ING_COD,$B129,ING_CLASE,"ORD",ING_COMP,"Sí"))</f>
        <v>0</v>
      </c>
      <c r="I129" s="19" t="n">
        <f aca="false">IF($B129="",0,SUMIFS(Ingresos!$R$6:$R$1505,ING_COD,$B129,ING_CLASE,"GRA"))</f>
        <v>0</v>
      </c>
      <c r="J129" s="19" t="n">
        <f aca="false">IF($B129="",0,SUMIFS(Ingresos!$R$6:$R$1505,ING_COD,$B129,ING_CLASE,"BON"))</f>
        <v>0</v>
      </c>
      <c r="K129" s="19" t="n">
        <f aca="false">IF($B129="",0,SUMIFS(Ingresos!$R$6:$R$1505,ING_COD,$B129,ING_CLASE,"EXT"))</f>
        <v>0</v>
      </c>
      <c r="L129" s="19" t="n">
        <f aca="false">IF($B129="",0,SUMIFS(Ingresos!$R$6:$R$1505,ING_COD,$B129,ING_CLASE,"OTO"))</f>
        <v>0</v>
      </c>
      <c r="M129" s="19" t="n">
        <f aca="false">IF($B129="",0,SUMIFS(Ingresos!$R$6:$R$1505,ING_COD,$B129,ING_CLASE,"OTX"))</f>
        <v>0</v>
      </c>
      <c r="N129" s="19" t="n">
        <f aca="false">IF($B129="",0,SUMIFS(Ingresos!$R$6:$R$1505,ING_COD,$B129,ING_CLASE,"RETO"))</f>
        <v>0</v>
      </c>
      <c r="O129" s="19" t="n">
        <f aca="false">IF($B129="",0,SUMIFS(Ingresos!$R$6:$R$1505,ING_COD,$B129,ING_CLASE,"INA"))</f>
        <v>0</v>
      </c>
      <c r="P129" s="19" t="n">
        <f aca="false">G129+I129+J129+K129+L129+M129</f>
        <v>0</v>
      </c>
      <c r="Q129" s="44" t="n">
        <f aca="false">IF($F129="Activo",9,IF($F129="Cese",1,0))</f>
        <v>0</v>
      </c>
      <c r="R129" s="19" t="n">
        <f aca="false">G129*Q129</f>
        <v>0</v>
      </c>
      <c r="S129" s="19" t="n">
        <f aca="false">IF($F129="Activo",SUMIFS(I129:I137,$D129:$D137,"&lt;="&amp;Trabajadores!$N$16)+IF(PROY_BON="Sí",SUMIFS(J129:J137,$D129:$D137,"&lt;="&amp;Trabajadores!$N$16),0),IF($F129="Cese",I129+IF(PROY_BON="Sí",J129,0),0))</f>
        <v>0</v>
      </c>
      <c r="T129" s="19" t="n">
        <f aca="false">IF(OR($F129&lt;&gt;"Activo",Trabajadores!$I$16="No"),0,IF(I132=0,H129*(1+IF(PROY_BON="Sí",Trabajadores!$P$16,0))*Trabajadores!$R$16/6*(Trabajadores!$N$16&gt;=7),0)+IF(I137=0,H129*(1+IF(PROY_BON="Sí",Trabajadores!$P$16,0))*Trabajadores!$S$16/6*(Trabajadores!$N$16&gt;=12),0))</f>
        <v>0</v>
      </c>
      <c r="U129" s="19" t="n">
        <f aca="false">IF($F129="Activo",IF(Trabajadores!$J$16="Sí",L129*9,L129),IF($F129="Cese",L129,0))</f>
        <v>0</v>
      </c>
      <c r="V129" s="19" t="n">
        <f aca="false">IF(OR($F129="Activo",$F129="Cese"),M129,0)</f>
        <v>0</v>
      </c>
      <c r="W129" s="19" t="n">
        <f aca="false">IF(OR($F129="Activo",$F129="Cese"),SUM(P126:P128),0)</f>
        <v>0</v>
      </c>
      <c r="X129" s="36" t="n">
        <f aca="false">IF(OR($F129="Activo",$F129="Cese"),R129+S129+T129+U129+V129+W129,0)</f>
        <v>0</v>
      </c>
      <c r="Y129" s="19" t="n">
        <f aca="false">IF(OR($F129="Activo",$F129="Cese"),DED_FIJA,0)</f>
        <v>0</v>
      </c>
      <c r="Z129" s="36" t="n">
        <f aca="false">MAX(0,X129-Y129)</f>
        <v>0</v>
      </c>
      <c r="AA129" s="19" t="n">
        <f aca="false">IF(Z129=0,0,MAX(0,MIN(Z129,Parámetros!$G$19)-Parámetros!$F$19)*Parámetros!$E$19)</f>
        <v>0</v>
      </c>
      <c r="AB129" s="19" t="n">
        <f aca="false">IF(Z129=0,0,MAX(0,MIN(Z129,Parámetros!$G$20)-Parámetros!$F$20)*Parámetros!$E$20)</f>
        <v>0</v>
      </c>
      <c r="AC129" s="19" t="n">
        <f aca="false">IF(Z129=0,0,MAX(0,MIN(Z129,Parámetros!$G$21)-Parámetros!$F$21)*Parámetros!$E$21)</f>
        <v>0</v>
      </c>
      <c r="AD129" s="19" t="n">
        <f aca="false">IF(Z129=0,0,MAX(0,MIN(Z129,Parámetros!$G$22)-Parámetros!$F$22)*Parámetros!$E$22)</f>
        <v>0</v>
      </c>
      <c r="AE129" s="19" t="n">
        <f aca="false">IF(Z129=0,0,MAX(0,MIN(Z129,Parámetros!$G$23)-Parámetros!$F$23)*Parámetros!$E$23)</f>
        <v>0</v>
      </c>
      <c r="AF129" s="36" t="n">
        <f aca="false">SUM(AA129:AE129)</f>
        <v>0</v>
      </c>
      <c r="AG129" s="45" t="str">
        <f aca="false">IF(AM129&lt;=0,"-",INDEX(TR_TASA,MATCH(AM129,TR_DESDE,1)))</f>
        <v>-</v>
      </c>
      <c r="AH129" s="44" t="n">
        <f aca="false">IF($F129="Cese",1,IF($F129="Activo",INDEX(DIV_N,4),0))</f>
        <v>0</v>
      </c>
      <c r="AI129" s="44" t="n">
        <f aca="false">IF($F129="Cese",3,IF($F129="Activo",INDEX(DIV_HASTA,4),0))</f>
        <v>0</v>
      </c>
      <c r="AJ129" s="19" t="n">
        <f aca="false">IF(OR($F129="Activo",$F129="Cese"),SUMIFS(AV126:AV128,D126:D128,"&lt;="&amp;AI129),0)</f>
        <v>0</v>
      </c>
      <c r="AK129" s="19" t="n">
        <f aca="false">IF(OR($F129="Activo",$F129="Cese"),MAX(0,(AF129-AJ129)/AH129),0)</f>
        <v>0</v>
      </c>
      <c r="AL129" s="19" t="n">
        <f aca="false">IF(OR($F129="Activo",$F129="Cese"),K129+IF(PROY_BON="Sí",0,J129),0)</f>
        <v>0</v>
      </c>
      <c r="AM129" s="19" t="n">
        <f aca="false">IF(AL129&gt;0,MAX(0,X129+AL129-Y129),Z129)</f>
        <v>0</v>
      </c>
      <c r="AN129" s="19" t="n">
        <f aca="false">SUMPRODUCT((AM129&gt;TR_DESDE)*(AM129-TR_DESDE)*TR_INC)</f>
        <v>0</v>
      </c>
      <c r="AO129" s="19" t="n">
        <f aca="false">IF(AL129&gt;0,MAX(0,AN129-IF($F129="Cese",MAX(AF129,AJ129),AF129)),0)</f>
        <v>0</v>
      </c>
      <c r="AP129" s="46" t="n">
        <f aca="false">IF(OR($F129="Activo",$F129="Cese"),ROUND(AK129+AO129,2),0)</f>
        <v>0</v>
      </c>
      <c r="AQ129" s="19" t="n">
        <f aca="false">IF($F129="Cese",MAX(0,AJ129-AN129),0)</f>
        <v>0</v>
      </c>
      <c r="AR129" s="19" t="str">
        <f aca="false">IF($B129="","",IF(COUNTIFS(RP_COD,$B129,'Retenciones Planilla'!$F$6:$F$105,"&lt;&gt;")=0,"",SUMIFS('Retenciones Planilla'!$F$6:$F$105,RP_COD,$B129)))</f>
        <v/>
      </c>
      <c r="AS129" s="19" t="str">
        <f aca="false">IF(AR129="","",AR129-AP129)</f>
        <v/>
      </c>
      <c r="AT129" s="23" t="str">
        <f aca="false">IF($B129="","",IF(NOT(OR($F129="Activo",$F129="Cese")),IF(N(AR129)=0,"—","Revisar: sin vínculo"),IF(AR129="",IF(AP129=0,"No corresponde","Sin dato planilla"),IF(ABS(AS129)&lt;=TOL,"OK",IF(AS129&gt;0,"Retuvo de más","Retuvo de menos")))))</f>
        <v/>
      </c>
      <c r="AU129" s="19" t="n">
        <f aca="false">IF(AND(BASE_RET="Planilla (si existe)",AR129&lt;&gt;""),AR129,AP129)</f>
        <v>0</v>
      </c>
      <c r="AV129" s="19" t="n">
        <f aca="false">AU129+N129</f>
        <v>0</v>
      </c>
    </row>
    <row r="130" customFormat="false" ht="15" hidden="false" customHeight="false" outlineLevel="0" collapsed="false">
      <c r="A130" s="43" t="n">
        <v>11</v>
      </c>
      <c r="B130" s="35" t="str">
        <f aca="false">IF(Trabajadores!$B$16="","",Trabajadores!$B$16)</f>
        <v/>
      </c>
      <c r="C130" s="35" t="str">
        <f aca="false">IF($B130="","",Trabajadores!$D$16)</f>
        <v/>
      </c>
      <c r="D130" s="43" t="n">
        <v>5</v>
      </c>
      <c r="E130" s="23" t="s">
        <v>302</v>
      </c>
      <c r="F130" s="23" t="str">
        <f aca="false">IF($B130="","",IF(OR(5&lt;Trabajadores!$M$16,5&gt;Trabajadores!$N$16),"No vinculado",IF(AND(5=Trabajadores!$N$16,Trabajadores!$O$16="Sí"),"Cese","Activo")))</f>
        <v/>
      </c>
      <c r="G130" s="19" t="n">
        <f aca="false">IF($B130="",0,SUMIFS(Ingresos!$S$6:$S$1505,ING_COD,$B130,ING_CLASE,"ORD"))</f>
        <v>0</v>
      </c>
      <c r="H130" s="19" t="n">
        <f aca="false">IF($B130="",0,SUMIFS(Ingresos!$S$6:$S$1505,ING_COD,$B130,ING_CLASE,"ORD",ING_COMP,"Sí"))</f>
        <v>0</v>
      </c>
      <c r="I130" s="19" t="n">
        <f aca="false">IF($B130="",0,SUMIFS(Ingresos!$S$6:$S$1505,ING_COD,$B130,ING_CLASE,"GRA"))</f>
        <v>0</v>
      </c>
      <c r="J130" s="19" t="n">
        <f aca="false">IF($B130="",0,SUMIFS(Ingresos!$S$6:$S$1505,ING_COD,$B130,ING_CLASE,"BON"))</f>
        <v>0</v>
      </c>
      <c r="K130" s="19" t="n">
        <f aca="false">IF($B130="",0,SUMIFS(Ingresos!$S$6:$S$1505,ING_COD,$B130,ING_CLASE,"EXT"))</f>
        <v>0</v>
      </c>
      <c r="L130" s="19" t="n">
        <f aca="false">IF($B130="",0,SUMIFS(Ingresos!$S$6:$S$1505,ING_COD,$B130,ING_CLASE,"OTO"))</f>
        <v>0</v>
      </c>
      <c r="M130" s="19" t="n">
        <f aca="false">IF($B130="",0,SUMIFS(Ingresos!$S$6:$S$1505,ING_COD,$B130,ING_CLASE,"OTX"))</f>
        <v>0</v>
      </c>
      <c r="N130" s="19" t="n">
        <f aca="false">IF($B130="",0,SUMIFS(Ingresos!$S$6:$S$1505,ING_COD,$B130,ING_CLASE,"RETO"))</f>
        <v>0</v>
      </c>
      <c r="O130" s="19" t="n">
        <f aca="false">IF($B130="",0,SUMIFS(Ingresos!$S$6:$S$1505,ING_COD,$B130,ING_CLASE,"INA"))</f>
        <v>0</v>
      </c>
      <c r="P130" s="19" t="n">
        <f aca="false">G130+I130+J130+K130+L130+M130</f>
        <v>0</v>
      </c>
      <c r="Q130" s="44" t="n">
        <f aca="false">IF($F130="Activo",8,IF($F130="Cese",1,0))</f>
        <v>0</v>
      </c>
      <c r="R130" s="19" t="n">
        <f aca="false">G130*Q130</f>
        <v>0</v>
      </c>
      <c r="S130" s="19" t="n">
        <f aca="false">IF($F130="Activo",SUMIFS(I130:I137,$D130:$D137,"&lt;="&amp;Trabajadores!$N$16)+IF(PROY_BON="Sí",SUMIFS(J130:J137,$D130:$D137,"&lt;="&amp;Trabajadores!$N$16),0),IF($F130="Cese",I130+IF(PROY_BON="Sí",J130,0),0))</f>
        <v>0</v>
      </c>
      <c r="T130" s="19" t="n">
        <f aca="false">IF(OR($F130&lt;&gt;"Activo",Trabajadores!$I$16="No"),0,IF(I132=0,H130*(1+IF(PROY_BON="Sí",Trabajadores!$P$16,0))*Trabajadores!$R$16/6*(Trabajadores!$N$16&gt;=7),0)+IF(I137=0,H130*(1+IF(PROY_BON="Sí",Trabajadores!$P$16,0))*Trabajadores!$S$16/6*(Trabajadores!$N$16&gt;=12),0))</f>
        <v>0</v>
      </c>
      <c r="U130" s="19" t="n">
        <f aca="false">IF($F130="Activo",IF(Trabajadores!$J$16="Sí",L130*8,L130),IF($F130="Cese",L130,0))</f>
        <v>0</v>
      </c>
      <c r="V130" s="19" t="n">
        <f aca="false">IF(OR($F130="Activo",$F130="Cese"),M130,0)</f>
        <v>0</v>
      </c>
      <c r="W130" s="19" t="n">
        <f aca="false">IF(OR($F130="Activo",$F130="Cese"),SUM(P126:P129),0)</f>
        <v>0</v>
      </c>
      <c r="X130" s="36" t="n">
        <f aca="false">IF(OR($F130="Activo",$F130="Cese"),R130+S130+T130+U130+V130+W130,0)</f>
        <v>0</v>
      </c>
      <c r="Y130" s="19" t="n">
        <f aca="false">IF(OR($F130="Activo",$F130="Cese"),DED_FIJA,0)</f>
        <v>0</v>
      </c>
      <c r="Z130" s="36" t="n">
        <f aca="false">MAX(0,X130-Y130)</f>
        <v>0</v>
      </c>
      <c r="AA130" s="19" t="n">
        <f aca="false">IF(Z130=0,0,MAX(0,MIN(Z130,Parámetros!$G$19)-Parámetros!$F$19)*Parámetros!$E$19)</f>
        <v>0</v>
      </c>
      <c r="AB130" s="19" t="n">
        <f aca="false">IF(Z130=0,0,MAX(0,MIN(Z130,Parámetros!$G$20)-Parámetros!$F$20)*Parámetros!$E$20)</f>
        <v>0</v>
      </c>
      <c r="AC130" s="19" t="n">
        <f aca="false">IF(Z130=0,0,MAX(0,MIN(Z130,Parámetros!$G$21)-Parámetros!$F$21)*Parámetros!$E$21)</f>
        <v>0</v>
      </c>
      <c r="AD130" s="19" t="n">
        <f aca="false">IF(Z130=0,0,MAX(0,MIN(Z130,Parámetros!$G$22)-Parámetros!$F$22)*Parámetros!$E$22)</f>
        <v>0</v>
      </c>
      <c r="AE130" s="19" t="n">
        <f aca="false">IF(Z130=0,0,MAX(0,MIN(Z130,Parámetros!$G$23)-Parámetros!$F$23)*Parámetros!$E$23)</f>
        <v>0</v>
      </c>
      <c r="AF130" s="36" t="n">
        <f aca="false">SUM(AA130:AE130)</f>
        <v>0</v>
      </c>
      <c r="AG130" s="45" t="str">
        <f aca="false">IF(AM130&lt;=0,"-",INDEX(TR_TASA,MATCH(AM130,TR_DESDE,1)))</f>
        <v>-</v>
      </c>
      <c r="AH130" s="44" t="n">
        <f aca="false">IF($F130="Cese",1,IF($F130="Activo",INDEX(DIV_N,5),0))</f>
        <v>0</v>
      </c>
      <c r="AI130" s="44" t="n">
        <f aca="false">IF($F130="Cese",4,IF($F130="Activo",INDEX(DIV_HASTA,5),0))</f>
        <v>0</v>
      </c>
      <c r="AJ130" s="19" t="n">
        <f aca="false">IF(OR($F130="Activo",$F130="Cese"),SUMIFS(AV126:AV129,D126:D129,"&lt;="&amp;AI130),0)</f>
        <v>0</v>
      </c>
      <c r="AK130" s="19" t="n">
        <f aca="false">IF(OR($F130="Activo",$F130="Cese"),MAX(0,(AF130-AJ130)/AH130),0)</f>
        <v>0</v>
      </c>
      <c r="AL130" s="19" t="n">
        <f aca="false">IF(OR($F130="Activo",$F130="Cese"),K130+IF(PROY_BON="Sí",0,J130),0)</f>
        <v>0</v>
      </c>
      <c r="AM130" s="19" t="n">
        <f aca="false">IF(AL130&gt;0,MAX(0,X130+AL130-Y130),Z130)</f>
        <v>0</v>
      </c>
      <c r="AN130" s="19" t="n">
        <f aca="false">SUMPRODUCT((AM130&gt;TR_DESDE)*(AM130-TR_DESDE)*TR_INC)</f>
        <v>0</v>
      </c>
      <c r="AO130" s="19" t="n">
        <f aca="false">IF(AL130&gt;0,MAX(0,AN130-IF($F130="Cese",MAX(AF130,AJ130),AF130)),0)</f>
        <v>0</v>
      </c>
      <c r="AP130" s="46" t="n">
        <f aca="false">IF(OR($F130="Activo",$F130="Cese"),ROUND(AK130+AO130,2),0)</f>
        <v>0</v>
      </c>
      <c r="AQ130" s="19" t="n">
        <f aca="false">IF($F130="Cese",MAX(0,AJ130-AN130),0)</f>
        <v>0</v>
      </c>
      <c r="AR130" s="19" t="str">
        <f aca="false">IF($B130="","",IF(COUNTIFS(RP_COD,$B130,'Retenciones Planilla'!$G$6:$G$105,"&lt;&gt;")=0,"",SUMIFS('Retenciones Planilla'!$G$6:$G$105,RP_COD,$B130)))</f>
        <v/>
      </c>
      <c r="AS130" s="19" t="str">
        <f aca="false">IF(AR130="","",AR130-AP130)</f>
        <v/>
      </c>
      <c r="AT130" s="23" t="str">
        <f aca="false">IF($B130="","",IF(NOT(OR($F130="Activo",$F130="Cese")),IF(N(AR130)=0,"—","Revisar: sin vínculo"),IF(AR130="",IF(AP130=0,"No corresponde","Sin dato planilla"),IF(ABS(AS130)&lt;=TOL,"OK",IF(AS130&gt;0,"Retuvo de más","Retuvo de menos")))))</f>
        <v/>
      </c>
      <c r="AU130" s="19" t="n">
        <f aca="false">IF(AND(BASE_RET="Planilla (si existe)",AR130&lt;&gt;""),AR130,AP130)</f>
        <v>0</v>
      </c>
      <c r="AV130" s="19" t="n">
        <f aca="false">AU130+N130</f>
        <v>0</v>
      </c>
    </row>
    <row r="131" customFormat="false" ht="15" hidden="false" customHeight="false" outlineLevel="0" collapsed="false">
      <c r="A131" s="43" t="n">
        <v>11</v>
      </c>
      <c r="B131" s="35" t="str">
        <f aca="false">IF(Trabajadores!$B$16="","",Trabajadores!$B$16)</f>
        <v/>
      </c>
      <c r="C131" s="35" t="str">
        <f aca="false">IF($B131="","",Trabajadores!$D$16)</f>
        <v/>
      </c>
      <c r="D131" s="43" t="n">
        <v>6</v>
      </c>
      <c r="E131" s="23" t="s">
        <v>303</v>
      </c>
      <c r="F131" s="23" t="str">
        <f aca="false">IF($B131="","",IF(OR(6&lt;Trabajadores!$M$16,6&gt;Trabajadores!$N$16),"No vinculado",IF(AND(6=Trabajadores!$N$16,Trabajadores!$O$16="Sí"),"Cese","Activo")))</f>
        <v/>
      </c>
      <c r="G131" s="19" t="n">
        <f aca="false">IF($B131="",0,SUMIFS(Ingresos!$T$6:$T$1505,ING_COD,$B131,ING_CLASE,"ORD"))</f>
        <v>0</v>
      </c>
      <c r="H131" s="19" t="n">
        <f aca="false">IF($B131="",0,SUMIFS(Ingresos!$T$6:$T$1505,ING_COD,$B131,ING_CLASE,"ORD",ING_COMP,"Sí"))</f>
        <v>0</v>
      </c>
      <c r="I131" s="19" t="n">
        <f aca="false">IF($B131="",0,SUMIFS(Ingresos!$T$6:$T$1505,ING_COD,$B131,ING_CLASE,"GRA"))</f>
        <v>0</v>
      </c>
      <c r="J131" s="19" t="n">
        <f aca="false">IF($B131="",0,SUMIFS(Ingresos!$T$6:$T$1505,ING_COD,$B131,ING_CLASE,"BON"))</f>
        <v>0</v>
      </c>
      <c r="K131" s="19" t="n">
        <f aca="false">IF($B131="",0,SUMIFS(Ingresos!$T$6:$T$1505,ING_COD,$B131,ING_CLASE,"EXT"))</f>
        <v>0</v>
      </c>
      <c r="L131" s="19" t="n">
        <f aca="false">IF($B131="",0,SUMIFS(Ingresos!$T$6:$T$1505,ING_COD,$B131,ING_CLASE,"OTO"))</f>
        <v>0</v>
      </c>
      <c r="M131" s="19" t="n">
        <f aca="false">IF($B131="",0,SUMIFS(Ingresos!$T$6:$T$1505,ING_COD,$B131,ING_CLASE,"OTX"))</f>
        <v>0</v>
      </c>
      <c r="N131" s="19" t="n">
        <f aca="false">IF($B131="",0,SUMIFS(Ingresos!$T$6:$T$1505,ING_COD,$B131,ING_CLASE,"RETO"))</f>
        <v>0</v>
      </c>
      <c r="O131" s="19" t="n">
        <f aca="false">IF($B131="",0,SUMIFS(Ingresos!$T$6:$T$1505,ING_COD,$B131,ING_CLASE,"INA"))</f>
        <v>0</v>
      </c>
      <c r="P131" s="19" t="n">
        <f aca="false">G131+I131+J131+K131+L131+M131</f>
        <v>0</v>
      </c>
      <c r="Q131" s="44" t="n">
        <f aca="false">IF($F131="Activo",7,IF($F131="Cese",1,0))</f>
        <v>0</v>
      </c>
      <c r="R131" s="19" t="n">
        <f aca="false">G131*Q131</f>
        <v>0</v>
      </c>
      <c r="S131" s="19" t="n">
        <f aca="false">IF($F131="Activo",SUMIFS(I131:I137,$D131:$D137,"&lt;="&amp;Trabajadores!$N$16)+IF(PROY_BON="Sí",SUMIFS(J131:J137,$D131:$D137,"&lt;="&amp;Trabajadores!$N$16),0),IF($F131="Cese",I131+IF(PROY_BON="Sí",J131,0),0))</f>
        <v>0</v>
      </c>
      <c r="T131" s="19" t="n">
        <f aca="false">IF(OR($F131&lt;&gt;"Activo",Trabajadores!$I$16="No"),0,IF(I132=0,H131*(1+IF(PROY_BON="Sí",Trabajadores!$P$16,0))*Trabajadores!$R$16/6*(Trabajadores!$N$16&gt;=7),0)+IF(I137=0,H131*(1+IF(PROY_BON="Sí",Trabajadores!$P$16,0))*Trabajadores!$S$16/6*(Trabajadores!$N$16&gt;=12),0))</f>
        <v>0</v>
      </c>
      <c r="U131" s="19" t="n">
        <f aca="false">IF($F131="Activo",IF(Trabajadores!$J$16="Sí",L131*7,L131),IF($F131="Cese",L131,0))</f>
        <v>0</v>
      </c>
      <c r="V131" s="19" t="n">
        <f aca="false">IF(OR($F131="Activo",$F131="Cese"),M131,0)</f>
        <v>0</v>
      </c>
      <c r="W131" s="19" t="n">
        <f aca="false">IF(OR($F131="Activo",$F131="Cese"),SUM(P126:P130),0)</f>
        <v>0</v>
      </c>
      <c r="X131" s="36" t="n">
        <f aca="false">IF(OR($F131="Activo",$F131="Cese"),R131+S131+T131+U131+V131+W131,0)</f>
        <v>0</v>
      </c>
      <c r="Y131" s="19" t="n">
        <f aca="false">IF(OR($F131="Activo",$F131="Cese"),DED_FIJA,0)</f>
        <v>0</v>
      </c>
      <c r="Z131" s="36" t="n">
        <f aca="false">MAX(0,X131-Y131)</f>
        <v>0</v>
      </c>
      <c r="AA131" s="19" t="n">
        <f aca="false">IF(Z131=0,0,MAX(0,MIN(Z131,Parámetros!$G$19)-Parámetros!$F$19)*Parámetros!$E$19)</f>
        <v>0</v>
      </c>
      <c r="AB131" s="19" t="n">
        <f aca="false">IF(Z131=0,0,MAX(0,MIN(Z131,Parámetros!$G$20)-Parámetros!$F$20)*Parámetros!$E$20)</f>
        <v>0</v>
      </c>
      <c r="AC131" s="19" t="n">
        <f aca="false">IF(Z131=0,0,MAX(0,MIN(Z131,Parámetros!$G$21)-Parámetros!$F$21)*Parámetros!$E$21)</f>
        <v>0</v>
      </c>
      <c r="AD131" s="19" t="n">
        <f aca="false">IF(Z131=0,0,MAX(0,MIN(Z131,Parámetros!$G$22)-Parámetros!$F$22)*Parámetros!$E$22)</f>
        <v>0</v>
      </c>
      <c r="AE131" s="19" t="n">
        <f aca="false">IF(Z131=0,0,MAX(0,MIN(Z131,Parámetros!$G$23)-Parámetros!$F$23)*Parámetros!$E$23)</f>
        <v>0</v>
      </c>
      <c r="AF131" s="36" t="n">
        <f aca="false">SUM(AA131:AE131)</f>
        <v>0</v>
      </c>
      <c r="AG131" s="45" t="str">
        <f aca="false">IF(AM131&lt;=0,"-",INDEX(TR_TASA,MATCH(AM131,TR_DESDE,1)))</f>
        <v>-</v>
      </c>
      <c r="AH131" s="44" t="n">
        <f aca="false">IF($F131="Cese",1,IF($F131="Activo",INDEX(DIV_N,6),0))</f>
        <v>0</v>
      </c>
      <c r="AI131" s="44" t="n">
        <f aca="false">IF($F131="Cese",5,IF($F131="Activo",INDEX(DIV_HASTA,6),0))</f>
        <v>0</v>
      </c>
      <c r="AJ131" s="19" t="n">
        <f aca="false">IF(OR($F131="Activo",$F131="Cese"),SUMIFS(AV126:AV130,D126:D130,"&lt;="&amp;AI131),0)</f>
        <v>0</v>
      </c>
      <c r="AK131" s="19" t="n">
        <f aca="false">IF(OR($F131="Activo",$F131="Cese"),MAX(0,(AF131-AJ131)/AH131),0)</f>
        <v>0</v>
      </c>
      <c r="AL131" s="19" t="n">
        <f aca="false">IF(OR($F131="Activo",$F131="Cese"),K131+IF(PROY_BON="Sí",0,J131),0)</f>
        <v>0</v>
      </c>
      <c r="AM131" s="19" t="n">
        <f aca="false">IF(AL131&gt;0,MAX(0,X131+AL131-Y131),Z131)</f>
        <v>0</v>
      </c>
      <c r="AN131" s="19" t="n">
        <f aca="false">SUMPRODUCT((AM131&gt;TR_DESDE)*(AM131-TR_DESDE)*TR_INC)</f>
        <v>0</v>
      </c>
      <c r="AO131" s="19" t="n">
        <f aca="false">IF(AL131&gt;0,MAX(0,AN131-IF($F131="Cese",MAX(AF131,AJ131),AF131)),0)</f>
        <v>0</v>
      </c>
      <c r="AP131" s="46" t="n">
        <f aca="false">IF(OR($F131="Activo",$F131="Cese"),ROUND(AK131+AO131,2),0)</f>
        <v>0</v>
      </c>
      <c r="AQ131" s="19" t="n">
        <f aca="false">IF($F131="Cese",MAX(0,AJ131-AN131),0)</f>
        <v>0</v>
      </c>
      <c r="AR131" s="19" t="str">
        <f aca="false">IF($B131="","",IF(COUNTIFS(RP_COD,$B131,'Retenciones Planilla'!$H$6:$H$105,"&lt;&gt;")=0,"",SUMIFS('Retenciones Planilla'!$H$6:$H$105,RP_COD,$B131)))</f>
        <v/>
      </c>
      <c r="AS131" s="19" t="str">
        <f aca="false">IF(AR131="","",AR131-AP131)</f>
        <v/>
      </c>
      <c r="AT131" s="23" t="str">
        <f aca="false">IF($B131="","",IF(NOT(OR($F131="Activo",$F131="Cese")),IF(N(AR131)=0,"—","Revisar: sin vínculo"),IF(AR131="",IF(AP131=0,"No corresponde","Sin dato planilla"),IF(ABS(AS131)&lt;=TOL,"OK",IF(AS131&gt;0,"Retuvo de más","Retuvo de menos")))))</f>
        <v/>
      </c>
      <c r="AU131" s="19" t="n">
        <f aca="false">IF(AND(BASE_RET="Planilla (si existe)",AR131&lt;&gt;""),AR131,AP131)</f>
        <v>0</v>
      </c>
      <c r="AV131" s="19" t="n">
        <f aca="false">AU131+N131</f>
        <v>0</v>
      </c>
    </row>
    <row r="132" customFormat="false" ht="15" hidden="false" customHeight="false" outlineLevel="0" collapsed="false">
      <c r="A132" s="43" t="n">
        <v>11</v>
      </c>
      <c r="B132" s="35" t="str">
        <f aca="false">IF(Trabajadores!$B$16="","",Trabajadores!$B$16)</f>
        <v/>
      </c>
      <c r="C132" s="35" t="str">
        <f aca="false">IF($B132="","",Trabajadores!$D$16)</f>
        <v/>
      </c>
      <c r="D132" s="43" t="n">
        <v>7</v>
      </c>
      <c r="E132" s="23" t="s">
        <v>304</v>
      </c>
      <c r="F132" s="23" t="str">
        <f aca="false">IF($B132="","",IF(OR(7&lt;Trabajadores!$M$16,7&gt;Trabajadores!$N$16),"No vinculado",IF(AND(7=Trabajadores!$N$16,Trabajadores!$O$16="Sí"),"Cese","Activo")))</f>
        <v/>
      </c>
      <c r="G132" s="19" t="n">
        <f aca="false">IF($B132="",0,SUMIFS(Ingresos!$U$6:$U$1505,ING_COD,$B132,ING_CLASE,"ORD"))</f>
        <v>0</v>
      </c>
      <c r="H132" s="19" t="n">
        <f aca="false">IF($B132="",0,SUMIFS(Ingresos!$U$6:$U$1505,ING_COD,$B132,ING_CLASE,"ORD",ING_COMP,"Sí"))</f>
        <v>0</v>
      </c>
      <c r="I132" s="19" t="n">
        <f aca="false">IF($B132="",0,SUMIFS(Ingresos!$U$6:$U$1505,ING_COD,$B132,ING_CLASE,"GRA"))</f>
        <v>0</v>
      </c>
      <c r="J132" s="19" t="n">
        <f aca="false">IF($B132="",0,SUMIFS(Ingresos!$U$6:$U$1505,ING_COD,$B132,ING_CLASE,"BON"))</f>
        <v>0</v>
      </c>
      <c r="K132" s="19" t="n">
        <f aca="false">IF($B132="",0,SUMIFS(Ingresos!$U$6:$U$1505,ING_COD,$B132,ING_CLASE,"EXT"))</f>
        <v>0</v>
      </c>
      <c r="L132" s="19" t="n">
        <f aca="false">IF($B132="",0,SUMIFS(Ingresos!$U$6:$U$1505,ING_COD,$B132,ING_CLASE,"OTO"))</f>
        <v>0</v>
      </c>
      <c r="M132" s="19" t="n">
        <f aca="false">IF($B132="",0,SUMIFS(Ingresos!$U$6:$U$1505,ING_COD,$B132,ING_CLASE,"OTX"))</f>
        <v>0</v>
      </c>
      <c r="N132" s="19" t="n">
        <f aca="false">IF($B132="",0,SUMIFS(Ingresos!$U$6:$U$1505,ING_COD,$B132,ING_CLASE,"RETO"))</f>
        <v>0</v>
      </c>
      <c r="O132" s="19" t="n">
        <f aca="false">IF($B132="",0,SUMIFS(Ingresos!$U$6:$U$1505,ING_COD,$B132,ING_CLASE,"INA"))</f>
        <v>0</v>
      </c>
      <c r="P132" s="19" t="n">
        <f aca="false">G132+I132+J132+K132+L132+M132</f>
        <v>0</v>
      </c>
      <c r="Q132" s="44" t="n">
        <f aca="false">IF($F132="Activo",6,IF($F132="Cese",1,0))</f>
        <v>0</v>
      </c>
      <c r="R132" s="19" t="n">
        <f aca="false">G132*Q132</f>
        <v>0</v>
      </c>
      <c r="S132" s="19" t="n">
        <f aca="false">IF($F132="Activo",SUMIFS(I132:I137,$D132:$D137,"&lt;="&amp;Trabajadores!$N$16)+IF(PROY_BON="Sí",SUMIFS(J132:J137,$D132:$D137,"&lt;="&amp;Trabajadores!$N$16),0),IF($F132="Cese",I132+IF(PROY_BON="Sí",J132,0),0))</f>
        <v>0</v>
      </c>
      <c r="T132" s="19" t="n">
        <f aca="false">IF(OR($F132&lt;&gt;"Activo",Trabajadores!$I$16="No"),0,IF(I137=0,H132*(1+IF(PROY_BON="Sí",Trabajadores!$P$16,0))*Trabajadores!$S$16/6*(Trabajadores!$N$16&gt;=12),0))</f>
        <v>0</v>
      </c>
      <c r="U132" s="19" t="n">
        <f aca="false">IF($F132="Activo",IF(Trabajadores!$J$16="Sí",L132*6,L132),IF($F132="Cese",L132,0))</f>
        <v>0</v>
      </c>
      <c r="V132" s="19" t="n">
        <f aca="false">IF(OR($F132="Activo",$F132="Cese"),M132,0)</f>
        <v>0</v>
      </c>
      <c r="W132" s="19" t="n">
        <f aca="false">IF(OR($F132="Activo",$F132="Cese"),SUM(P126:P131),0)</f>
        <v>0</v>
      </c>
      <c r="X132" s="36" t="n">
        <f aca="false">IF(OR($F132="Activo",$F132="Cese"),R132+S132+T132+U132+V132+W132,0)</f>
        <v>0</v>
      </c>
      <c r="Y132" s="19" t="n">
        <f aca="false">IF(OR($F132="Activo",$F132="Cese"),DED_FIJA,0)</f>
        <v>0</v>
      </c>
      <c r="Z132" s="36" t="n">
        <f aca="false">MAX(0,X132-Y132)</f>
        <v>0</v>
      </c>
      <c r="AA132" s="19" t="n">
        <f aca="false">IF(Z132=0,0,MAX(0,MIN(Z132,Parámetros!$G$19)-Parámetros!$F$19)*Parámetros!$E$19)</f>
        <v>0</v>
      </c>
      <c r="AB132" s="19" t="n">
        <f aca="false">IF(Z132=0,0,MAX(0,MIN(Z132,Parámetros!$G$20)-Parámetros!$F$20)*Parámetros!$E$20)</f>
        <v>0</v>
      </c>
      <c r="AC132" s="19" t="n">
        <f aca="false">IF(Z132=0,0,MAX(0,MIN(Z132,Parámetros!$G$21)-Parámetros!$F$21)*Parámetros!$E$21)</f>
        <v>0</v>
      </c>
      <c r="AD132" s="19" t="n">
        <f aca="false">IF(Z132=0,0,MAX(0,MIN(Z132,Parámetros!$G$22)-Parámetros!$F$22)*Parámetros!$E$22)</f>
        <v>0</v>
      </c>
      <c r="AE132" s="19" t="n">
        <f aca="false">IF(Z132=0,0,MAX(0,MIN(Z132,Parámetros!$G$23)-Parámetros!$F$23)*Parámetros!$E$23)</f>
        <v>0</v>
      </c>
      <c r="AF132" s="36" t="n">
        <f aca="false">SUM(AA132:AE132)</f>
        <v>0</v>
      </c>
      <c r="AG132" s="45" t="str">
        <f aca="false">IF(AM132&lt;=0,"-",INDEX(TR_TASA,MATCH(AM132,TR_DESDE,1)))</f>
        <v>-</v>
      </c>
      <c r="AH132" s="44" t="n">
        <f aca="false">IF($F132="Cese",1,IF($F132="Activo",INDEX(DIV_N,7),0))</f>
        <v>0</v>
      </c>
      <c r="AI132" s="44" t="n">
        <f aca="false">IF($F132="Cese",6,IF($F132="Activo",INDEX(DIV_HASTA,7),0))</f>
        <v>0</v>
      </c>
      <c r="AJ132" s="19" t="n">
        <f aca="false">IF(OR($F132="Activo",$F132="Cese"),SUMIFS(AV126:AV131,D126:D131,"&lt;="&amp;AI132),0)</f>
        <v>0</v>
      </c>
      <c r="AK132" s="19" t="n">
        <f aca="false">IF(OR($F132="Activo",$F132="Cese"),MAX(0,(AF132-AJ132)/AH132),0)</f>
        <v>0</v>
      </c>
      <c r="AL132" s="19" t="n">
        <f aca="false">IF(OR($F132="Activo",$F132="Cese"),K132+IF(PROY_BON="Sí",0,J132),0)</f>
        <v>0</v>
      </c>
      <c r="AM132" s="19" t="n">
        <f aca="false">IF(AL132&gt;0,MAX(0,X132+AL132-Y132),Z132)</f>
        <v>0</v>
      </c>
      <c r="AN132" s="19" t="n">
        <f aca="false">SUMPRODUCT((AM132&gt;TR_DESDE)*(AM132-TR_DESDE)*TR_INC)</f>
        <v>0</v>
      </c>
      <c r="AO132" s="19" t="n">
        <f aca="false">IF(AL132&gt;0,MAX(0,AN132-IF($F132="Cese",MAX(AF132,AJ132),AF132)),0)</f>
        <v>0</v>
      </c>
      <c r="AP132" s="46" t="n">
        <f aca="false">IF(OR($F132="Activo",$F132="Cese"),ROUND(AK132+AO132,2),0)</f>
        <v>0</v>
      </c>
      <c r="AQ132" s="19" t="n">
        <f aca="false">IF($F132="Cese",MAX(0,AJ132-AN132),0)</f>
        <v>0</v>
      </c>
      <c r="AR132" s="19" t="str">
        <f aca="false">IF($B132="","",IF(COUNTIFS(RP_COD,$B132,'Retenciones Planilla'!$I$6:$I$105,"&lt;&gt;")=0,"",SUMIFS('Retenciones Planilla'!$I$6:$I$105,RP_COD,$B132)))</f>
        <v/>
      </c>
      <c r="AS132" s="19" t="str">
        <f aca="false">IF(AR132="","",AR132-AP132)</f>
        <v/>
      </c>
      <c r="AT132" s="23" t="str">
        <f aca="false">IF($B132="","",IF(NOT(OR($F132="Activo",$F132="Cese")),IF(N(AR132)=0,"—","Revisar: sin vínculo"),IF(AR132="",IF(AP132=0,"No corresponde","Sin dato planilla"),IF(ABS(AS132)&lt;=TOL,"OK",IF(AS132&gt;0,"Retuvo de más","Retuvo de menos")))))</f>
        <v/>
      </c>
      <c r="AU132" s="19" t="n">
        <f aca="false">IF(AND(BASE_RET="Planilla (si existe)",AR132&lt;&gt;""),AR132,AP132)</f>
        <v>0</v>
      </c>
      <c r="AV132" s="19" t="n">
        <f aca="false">AU132+N132</f>
        <v>0</v>
      </c>
    </row>
    <row r="133" customFormat="false" ht="15" hidden="false" customHeight="false" outlineLevel="0" collapsed="false">
      <c r="A133" s="43" t="n">
        <v>11</v>
      </c>
      <c r="B133" s="35" t="str">
        <f aca="false">IF(Trabajadores!$B$16="","",Trabajadores!$B$16)</f>
        <v/>
      </c>
      <c r="C133" s="35" t="str">
        <f aca="false">IF($B133="","",Trabajadores!$D$16)</f>
        <v/>
      </c>
      <c r="D133" s="43" t="n">
        <v>8</v>
      </c>
      <c r="E133" s="23" t="s">
        <v>305</v>
      </c>
      <c r="F133" s="23" t="str">
        <f aca="false">IF($B133="","",IF(OR(8&lt;Trabajadores!$M$16,8&gt;Trabajadores!$N$16),"No vinculado",IF(AND(8=Trabajadores!$N$16,Trabajadores!$O$16="Sí"),"Cese","Activo")))</f>
        <v/>
      </c>
      <c r="G133" s="19" t="n">
        <f aca="false">IF($B133="",0,SUMIFS(Ingresos!$V$6:$V$1505,ING_COD,$B133,ING_CLASE,"ORD"))</f>
        <v>0</v>
      </c>
      <c r="H133" s="19" t="n">
        <f aca="false">IF($B133="",0,SUMIFS(Ingresos!$V$6:$V$1505,ING_COD,$B133,ING_CLASE,"ORD",ING_COMP,"Sí"))</f>
        <v>0</v>
      </c>
      <c r="I133" s="19" t="n">
        <f aca="false">IF($B133="",0,SUMIFS(Ingresos!$V$6:$V$1505,ING_COD,$B133,ING_CLASE,"GRA"))</f>
        <v>0</v>
      </c>
      <c r="J133" s="19" t="n">
        <f aca="false">IF($B133="",0,SUMIFS(Ingresos!$V$6:$V$1505,ING_COD,$B133,ING_CLASE,"BON"))</f>
        <v>0</v>
      </c>
      <c r="K133" s="19" t="n">
        <f aca="false">IF($B133="",0,SUMIFS(Ingresos!$V$6:$V$1505,ING_COD,$B133,ING_CLASE,"EXT"))</f>
        <v>0</v>
      </c>
      <c r="L133" s="19" t="n">
        <f aca="false">IF($B133="",0,SUMIFS(Ingresos!$V$6:$V$1505,ING_COD,$B133,ING_CLASE,"OTO"))</f>
        <v>0</v>
      </c>
      <c r="M133" s="19" t="n">
        <f aca="false">IF($B133="",0,SUMIFS(Ingresos!$V$6:$V$1505,ING_COD,$B133,ING_CLASE,"OTX"))</f>
        <v>0</v>
      </c>
      <c r="N133" s="19" t="n">
        <f aca="false">IF($B133="",0,SUMIFS(Ingresos!$V$6:$V$1505,ING_COD,$B133,ING_CLASE,"RETO"))</f>
        <v>0</v>
      </c>
      <c r="O133" s="19" t="n">
        <f aca="false">IF($B133="",0,SUMIFS(Ingresos!$V$6:$V$1505,ING_COD,$B133,ING_CLASE,"INA"))</f>
        <v>0</v>
      </c>
      <c r="P133" s="19" t="n">
        <f aca="false">G133+I133+J133+K133+L133+M133</f>
        <v>0</v>
      </c>
      <c r="Q133" s="44" t="n">
        <f aca="false">IF($F133="Activo",5,IF($F133="Cese",1,0))</f>
        <v>0</v>
      </c>
      <c r="R133" s="19" t="n">
        <f aca="false">G133*Q133</f>
        <v>0</v>
      </c>
      <c r="S133" s="19" t="n">
        <f aca="false">IF($F133="Activo",SUMIFS(I133:I137,$D133:$D137,"&lt;="&amp;Trabajadores!$N$16)+IF(PROY_BON="Sí",SUMIFS(J133:J137,$D133:$D137,"&lt;="&amp;Trabajadores!$N$16),0),IF($F133="Cese",I133+IF(PROY_BON="Sí",J133,0),0))</f>
        <v>0</v>
      </c>
      <c r="T133" s="19" t="n">
        <f aca="false">IF(OR($F133&lt;&gt;"Activo",Trabajadores!$I$16="No"),0,IF(I137=0,H133*(1+IF(PROY_BON="Sí",Trabajadores!$P$16,0))*Trabajadores!$S$16/6*(Trabajadores!$N$16&gt;=12),0))</f>
        <v>0</v>
      </c>
      <c r="U133" s="19" t="n">
        <f aca="false">IF($F133="Activo",IF(Trabajadores!$J$16="Sí",L133*5,L133),IF($F133="Cese",L133,0))</f>
        <v>0</v>
      </c>
      <c r="V133" s="19" t="n">
        <f aca="false">IF(OR($F133="Activo",$F133="Cese"),M133,0)</f>
        <v>0</v>
      </c>
      <c r="W133" s="19" t="n">
        <f aca="false">IF(OR($F133="Activo",$F133="Cese"),SUM(P126:P132),0)</f>
        <v>0</v>
      </c>
      <c r="X133" s="36" t="n">
        <f aca="false">IF(OR($F133="Activo",$F133="Cese"),R133+S133+T133+U133+V133+W133,0)</f>
        <v>0</v>
      </c>
      <c r="Y133" s="19" t="n">
        <f aca="false">IF(OR($F133="Activo",$F133="Cese"),DED_FIJA,0)</f>
        <v>0</v>
      </c>
      <c r="Z133" s="36" t="n">
        <f aca="false">MAX(0,X133-Y133)</f>
        <v>0</v>
      </c>
      <c r="AA133" s="19" t="n">
        <f aca="false">IF(Z133=0,0,MAX(0,MIN(Z133,Parámetros!$G$19)-Parámetros!$F$19)*Parámetros!$E$19)</f>
        <v>0</v>
      </c>
      <c r="AB133" s="19" t="n">
        <f aca="false">IF(Z133=0,0,MAX(0,MIN(Z133,Parámetros!$G$20)-Parámetros!$F$20)*Parámetros!$E$20)</f>
        <v>0</v>
      </c>
      <c r="AC133" s="19" t="n">
        <f aca="false">IF(Z133=0,0,MAX(0,MIN(Z133,Parámetros!$G$21)-Parámetros!$F$21)*Parámetros!$E$21)</f>
        <v>0</v>
      </c>
      <c r="AD133" s="19" t="n">
        <f aca="false">IF(Z133=0,0,MAX(0,MIN(Z133,Parámetros!$G$22)-Parámetros!$F$22)*Parámetros!$E$22)</f>
        <v>0</v>
      </c>
      <c r="AE133" s="19" t="n">
        <f aca="false">IF(Z133=0,0,MAX(0,MIN(Z133,Parámetros!$G$23)-Parámetros!$F$23)*Parámetros!$E$23)</f>
        <v>0</v>
      </c>
      <c r="AF133" s="36" t="n">
        <f aca="false">SUM(AA133:AE133)</f>
        <v>0</v>
      </c>
      <c r="AG133" s="45" t="str">
        <f aca="false">IF(AM133&lt;=0,"-",INDEX(TR_TASA,MATCH(AM133,TR_DESDE,1)))</f>
        <v>-</v>
      </c>
      <c r="AH133" s="44" t="n">
        <f aca="false">IF($F133="Cese",1,IF($F133="Activo",INDEX(DIV_N,8),0))</f>
        <v>0</v>
      </c>
      <c r="AI133" s="44" t="n">
        <f aca="false">IF($F133="Cese",7,IF($F133="Activo",INDEX(DIV_HASTA,8),0))</f>
        <v>0</v>
      </c>
      <c r="AJ133" s="19" t="n">
        <f aca="false">IF(OR($F133="Activo",$F133="Cese"),SUMIFS(AV126:AV132,D126:D132,"&lt;="&amp;AI133),0)</f>
        <v>0</v>
      </c>
      <c r="AK133" s="19" t="n">
        <f aca="false">IF(OR($F133="Activo",$F133="Cese"),MAX(0,(AF133-AJ133)/AH133),0)</f>
        <v>0</v>
      </c>
      <c r="AL133" s="19" t="n">
        <f aca="false">IF(OR($F133="Activo",$F133="Cese"),K133+IF(PROY_BON="Sí",0,J133),0)</f>
        <v>0</v>
      </c>
      <c r="AM133" s="19" t="n">
        <f aca="false">IF(AL133&gt;0,MAX(0,X133+AL133-Y133),Z133)</f>
        <v>0</v>
      </c>
      <c r="AN133" s="19" t="n">
        <f aca="false">SUMPRODUCT((AM133&gt;TR_DESDE)*(AM133-TR_DESDE)*TR_INC)</f>
        <v>0</v>
      </c>
      <c r="AO133" s="19" t="n">
        <f aca="false">IF(AL133&gt;0,MAX(0,AN133-IF($F133="Cese",MAX(AF133,AJ133),AF133)),0)</f>
        <v>0</v>
      </c>
      <c r="AP133" s="46" t="n">
        <f aca="false">IF(OR($F133="Activo",$F133="Cese"),ROUND(AK133+AO133,2),0)</f>
        <v>0</v>
      </c>
      <c r="AQ133" s="19" t="n">
        <f aca="false">IF($F133="Cese",MAX(0,AJ133-AN133),0)</f>
        <v>0</v>
      </c>
      <c r="AR133" s="19" t="str">
        <f aca="false">IF($B133="","",IF(COUNTIFS(RP_COD,$B133,'Retenciones Planilla'!$J$6:$J$105,"&lt;&gt;")=0,"",SUMIFS('Retenciones Planilla'!$J$6:$J$105,RP_COD,$B133)))</f>
        <v/>
      </c>
      <c r="AS133" s="19" t="str">
        <f aca="false">IF(AR133="","",AR133-AP133)</f>
        <v/>
      </c>
      <c r="AT133" s="23" t="str">
        <f aca="false">IF($B133="","",IF(NOT(OR($F133="Activo",$F133="Cese")),IF(N(AR133)=0,"—","Revisar: sin vínculo"),IF(AR133="",IF(AP133=0,"No corresponde","Sin dato planilla"),IF(ABS(AS133)&lt;=TOL,"OK",IF(AS133&gt;0,"Retuvo de más","Retuvo de menos")))))</f>
        <v/>
      </c>
      <c r="AU133" s="19" t="n">
        <f aca="false">IF(AND(BASE_RET="Planilla (si existe)",AR133&lt;&gt;""),AR133,AP133)</f>
        <v>0</v>
      </c>
      <c r="AV133" s="19" t="n">
        <f aca="false">AU133+N133</f>
        <v>0</v>
      </c>
    </row>
    <row r="134" customFormat="false" ht="15" hidden="false" customHeight="false" outlineLevel="0" collapsed="false">
      <c r="A134" s="43" t="n">
        <v>11</v>
      </c>
      <c r="B134" s="35" t="str">
        <f aca="false">IF(Trabajadores!$B$16="","",Trabajadores!$B$16)</f>
        <v/>
      </c>
      <c r="C134" s="35" t="str">
        <f aca="false">IF($B134="","",Trabajadores!$D$16)</f>
        <v/>
      </c>
      <c r="D134" s="43" t="n">
        <v>9</v>
      </c>
      <c r="E134" s="23" t="s">
        <v>306</v>
      </c>
      <c r="F134" s="23" t="str">
        <f aca="false">IF($B134="","",IF(OR(9&lt;Trabajadores!$M$16,9&gt;Trabajadores!$N$16),"No vinculado",IF(AND(9=Trabajadores!$N$16,Trabajadores!$O$16="Sí"),"Cese","Activo")))</f>
        <v/>
      </c>
      <c r="G134" s="19" t="n">
        <f aca="false">IF($B134="",0,SUMIFS(Ingresos!$W$6:$W$1505,ING_COD,$B134,ING_CLASE,"ORD"))</f>
        <v>0</v>
      </c>
      <c r="H134" s="19" t="n">
        <f aca="false">IF($B134="",0,SUMIFS(Ingresos!$W$6:$W$1505,ING_COD,$B134,ING_CLASE,"ORD",ING_COMP,"Sí"))</f>
        <v>0</v>
      </c>
      <c r="I134" s="19" t="n">
        <f aca="false">IF($B134="",0,SUMIFS(Ingresos!$W$6:$W$1505,ING_COD,$B134,ING_CLASE,"GRA"))</f>
        <v>0</v>
      </c>
      <c r="J134" s="19" t="n">
        <f aca="false">IF($B134="",0,SUMIFS(Ingresos!$W$6:$W$1505,ING_COD,$B134,ING_CLASE,"BON"))</f>
        <v>0</v>
      </c>
      <c r="K134" s="19" t="n">
        <f aca="false">IF($B134="",0,SUMIFS(Ingresos!$W$6:$W$1505,ING_COD,$B134,ING_CLASE,"EXT"))</f>
        <v>0</v>
      </c>
      <c r="L134" s="19" t="n">
        <f aca="false">IF($B134="",0,SUMIFS(Ingresos!$W$6:$W$1505,ING_COD,$B134,ING_CLASE,"OTO"))</f>
        <v>0</v>
      </c>
      <c r="M134" s="19" t="n">
        <f aca="false">IF($B134="",0,SUMIFS(Ingresos!$W$6:$W$1505,ING_COD,$B134,ING_CLASE,"OTX"))</f>
        <v>0</v>
      </c>
      <c r="N134" s="19" t="n">
        <f aca="false">IF($B134="",0,SUMIFS(Ingresos!$W$6:$W$1505,ING_COD,$B134,ING_CLASE,"RETO"))</f>
        <v>0</v>
      </c>
      <c r="O134" s="19" t="n">
        <f aca="false">IF($B134="",0,SUMIFS(Ingresos!$W$6:$W$1505,ING_COD,$B134,ING_CLASE,"INA"))</f>
        <v>0</v>
      </c>
      <c r="P134" s="19" t="n">
        <f aca="false">G134+I134+J134+K134+L134+M134</f>
        <v>0</v>
      </c>
      <c r="Q134" s="44" t="n">
        <f aca="false">IF($F134="Activo",4,IF($F134="Cese",1,0))</f>
        <v>0</v>
      </c>
      <c r="R134" s="19" t="n">
        <f aca="false">G134*Q134</f>
        <v>0</v>
      </c>
      <c r="S134" s="19" t="n">
        <f aca="false">IF($F134="Activo",SUMIFS(I134:I137,$D134:$D137,"&lt;="&amp;Trabajadores!$N$16)+IF(PROY_BON="Sí",SUMIFS(J134:J137,$D134:$D137,"&lt;="&amp;Trabajadores!$N$16),0),IF($F134="Cese",I134+IF(PROY_BON="Sí",J134,0),0))</f>
        <v>0</v>
      </c>
      <c r="T134" s="19" t="n">
        <f aca="false">IF(OR($F134&lt;&gt;"Activo",Trabajadores!$I$16="No"),0,IF(I137=0,H134*(1+IF(PROY_BON="Sí",Trabajadores!$P$16,0))*Trabajadores!$S$16/6*(Trabajadores!$N$16&gt;=12),0))</f>
        <v>0</v>
      </c>
      <c r="U134" s="19" t="n">
        <f aca="false">IF($F134="Activo",IF(Trabajadores!$J$16="Sí",L134*4,L134),IF($F134="Cese",L134,0))</f>
        <v>0</v>
      </c>
      <c r="V134" s="19" t="n">
        <f aca="false">IF(OR($F134="Activo",$F134="Cese"),M134,0)</f>
        <v>0</v>
      </c>
      <c r="W134" s="19" t="n">
        <f aca="false">IF(OR($F134="Activo",$F134="Cese"),SUM(P126:P133),0)</f>
        <v>0</v>
      </c>
      <c r="X134" s="36" t="n">
        <f aca="false">IF(OR($F134="Activo",$F134="Cese"),R134+S134+T134+U134+V134+W134,0)</f>
        <v>0</v>
      </c>
      <c r="Y134" s="19" t="n">
        <f aca="false">IF(OR($F134="Activo",$F134="Cese"),DED_FIJA,0)</f>
        <v>0</v>
      </c>
      <c r="Z134" s="36" t="n">
        <f aca="false">MAX(0,X134-Y134)</f>
        <v>0</v>
      </c>
      <c r="AA134" s="19" t="n">
        <f aca="false">IF(Z134=0,0,MAX(0,MIN(Z134,Parámetros!$G$19)-Parámetros!$F$19)*Parámetros!$E$19)</f>
        <v>0</v>
      </c>
      <c r="AB134" s="19" t="n">
        <f aca="false">IF(Z134=0,0,MAX(0,MIN(Z134,Parámetros!$G$20)-Parámetros!$F$20)*Parámetros!$E$20)</f>
        <v>0</v>
      </c>
      <c r="AC134" s="19" t="n">
        <f aca="false">IF(Z134=0,0,MAX(0,MIN(Z134,Parámetros!$G$21)-Parámetros!$F$21)*Parámetros!$E$21)</f>
        <v>0</v>
      </c>
      <c r="AD134" s="19" t="n">
        <f aca="false">IF(Z134=0,0,MAX(0,MIN(Z134,Parámetros!$G$22)-Parámetros!$F$22)*Parámetros!$E$22)</f>
        <v>0</v>
      </c>
      <c r="AE134" s="19" t="n">
        <f aca="false">IF(Z134=0,0,MAX(0,MIN(Z134,Parámetros!$G$23)-Parámetros!$F$23)*Parámetros!$E$23)</f>
        <v>0</v>
      </c>
      <c r="AF134" s="36" t="n">
        <f aca="false">SUM(AA134:AE134)</f>
        <v>0</v>
      </c>
      <c r="AG134" s="45" t="str">
        <f aca="false">IF(AM134&lt;=0,"-",INDEX(TR_TASA,MATCH(AM134,TR_DESDE,1)))</f>
        <v>-</v>
      </c>
      <c r="AH134" s="44" t="n">
        <f aca="false">IF($F134="Cese",1,IF($F134="Activo",INDEX(DIV_N,9),0))</f>
        <v>0</v>
      </c>
      <c r="AI134" s="44" t="n">
        <f aca="false">IF($F134="Cese",8,IF($F134="Activo",INDEX(DIV_HASTA,9),0))</f>
        <v>0</v>
      </c>
      <c r="AJ134" s="19" t="n">
        <f aca="false">IF(OR($F134="Activo",$F134="Cese"),SUMIFS(AV126:AV133,D126:D133,"&lt;="&amp;AI134),0)</f>
        <v>0</v>
      </c>
      <c r="AK134" s="19" t="n">
        <f aca="false">IF(OR($F134="Activo",$F134="Cese"),MAX(0,(AF134-AJ134)/AH134),0)</f>
        <v>0</v>
      </c>
      <c r="AL134" s="19" t="n">
        <f aca="false">IF(OR($F134="Activo",$F134="Cese"),K134+IF(PROY_BON="Sí",0,J134),0)</f>
        <v>0</v>
      </c>
      <c r="AM134" s="19" t="n">
        <f aca="false">IF(AL134&gt;0,MAX(0,X134+AL134-Y134),Z134)</f>
        <v>0</v>
      </c>
      <c r="AN134" s="19" t="n">
        <f aca="false">SUMPRODUCT((AM134&gt;TR_DESDE)*(AM134-TR_DESDE)*TR_INC)</f>
        <v>0</v>
      </c>
      <c r="AO134" s="19" t="n">
        <f aca="false">IF(AL134&gt;0,MAX(0,AN134-IF($F134="Cese",MAX(AF134,AJ134),AF134)),0)</f>
        <v>0</v>
      </c>
      <c r="AP134" s="46" t="n">
        <f aca="false">IF(OR($F134="Activo",$F134="Cese"),ROUND(AK134+AO134,2),0)</f>
        <v>0</v>
      </c>
      <c r="AQ134" s="19" t="n">
        <f aca="false">IF($F134="Cese",MAX(0,AJ134-AN134),0)</f>
        <v>0</v>
      </c>
      <c r="AR134" s="19" t="str">
        <f aca="false">IF($B134="","",IF(COUNTIFS(RP_COD,$B134,'Retenciones Planilla'!$K$6:$K$105,"&lt;&gt;")=0,"",SUMIFS('Retenciones Planilla'!$K$6:$K$105,RP_COD,$B134)))</f>
        <v/>
      </c>
      <c r="AS134" s="19" t="str">
        <f aca="false">IF(AR134="","",AR134-AP134)</f>
        <v/>
      </c>
      <c r="AT134" s="23" t="str">
        <f aca="false">IF($B134="","",IF(NOT(OR($F134="Activo",$F134="Cese")),IF(N(AR134)=0,"—","Revisar: sin vínculo"),IF(AR134="",IF(AP134=0,"No corresponde","Sin dato planilla"),IF(ABS(AS134)&lt;=TOL,"OK",IF(AS134&gt;0,"Retuvo de más","Retuvo de menos")))))</f>
        <v/>
      </c>
      <c r="AU134" s="19" t="n">
        <f aca="false">IF(AND(BASE_RET="Planilla (si existe)",AR134&lt;&gt;""),AR134,AP134)</f>
        <v>0</v>
      </c>
      <c r="AV134" s="19" t="n">
        <f aca="false">AU134+N134</f>
        <v>0</v>
      </c>
    </row>
    <row r="135" customFormat="false" ht="15" hidden="false" customHeight="false" outlineLevel="0" collapsed="false">
      <c r="A135" s="43" t="n">
        <v>11</v>
      </c>
      <c r="B135" s="35" t="str">
        <f aca="false">IF(Trabajadores!$B$16="","",Trabajadores!$B$16)</f>
        <v/>
      </c>
      <c r="C135" s="35" t="str">
        <f aca="false">IF($B135="","",Trabajadores!$D$16)</f>
        <v/>
      </c>
      <c r="D135" s="43" t="n">
        <v>10</v>
      </c>
      <c r="E135" s="23" t="s">
        <v>307</v>
      </c>
      <c r="F135" s="23" t="str">
        <f aca="false">IF($B135="","",IF(OR(10&lt;Trabajadores!$M$16,10&gt;Trabajadores!$N$16),"No vinculado",IF(AND(10=Trabajadores!$N$16,Trabajadores!$O$16="Sí"),"Cese","Activo")))</f>
        <v/>
      </c>
      <c r="G135" s="19" t="n">
        <f aca="false">IF($B135="",0,SUMIFS(Ingresos!$X$6:$X$1505,ING_COD,$B135,ING_CLASE,"ORD"))</f>
        <v>0</v>
      </c>
      <c r="H135" s="19" t="n">
        <f aca="false">IF($B135="",0,SUMIFS(Ingresos!$X$6:$X$1505,ING_COD,$B135,ING_CLASE,"ORD",ING_COMP,"Sí"))</f>
        <v>0</v>
      </c>
      <c r="I135" s="19" t="n">
        <f aca="false">IF($B135="",0,SUMIFS(Ingresos!$X$6:$X$1505,ING_COD,$B135,ING_CLASE,"GRA"))</f>
        <v>0</v>
      </c>
      <c r="J135" s="19" t="n">
        <f aca="false">IF($B135="",0,SUMIFS(Ingresos!$X$6:$X$1505,ING_COD,$B135,ING_CLASE,"BON"))</f>
        <v>0</v>
      </c>
      <c r="K135" s="19" t="n">
        <f aca="false">IF($B135="",0,SUMIFS(Ingresos!$X$6:$X$1505,ING_COD,$B135,ING_CLASE,"EXT"))</f>
        <v>0</v>
      </c>
      <c r="L135" s="19" t="n">
        <f aca="false">IF($B135="",0,SUMIFS(Ingresos!$X$6:$X$1505,ING_COD,$B135,ING_CLASE,"OTO"))</f>
        <v>0</v>
      </c>
      <c r="M135" s="19" t="n">
        <f aca="false">IF($B135="",0,SUMIFS(Ingresos!$X$6:$X$1505,ING_COD,$B135,ING_CLASE,"OTX"))</f>
        <v>0</v>
      </c>
      <c r="N135" s="19" t="n">
        <f aca="false">IF($B135="",0,SUMIFS(Ingresos!$X$6:$X$1505,ING_COD,$B135,ING_CLASE,"RETO"))</f>
        <v>0</v>
      </c>
      <c r="O135" s="19" t="n">
        <f aca="false">IF($B135="",0,SUMIFS(Ingresos!$X$6:$X$1505,ING_COD,$B135,ING_CLASE,"INA"))</f>
        <v>0</v>
      </c>
      <c r="P135" s="19" t="n">
        <f aca="false">G135+I135+J135+K135+L135+M135</f>
        <v>0</v>
      </c>
      <c r="Q135" s="44" t="n">
        <f aca="false">IF($F135="Activo",3,IF($F135="Cese",1,0))</f>
        <v>0</v>
      </c>
      <c r="R135" s="19" t="n">
        <f aca="false">G135*Q135</f>
        <v>0</v>
      </c>
      <c r="S135" s="19" t="n">
        <f aca="false">IF($F135="Activo",SUMIFS(I135:I137,$D135:$D137,"&lt;="&amp;Trabajadores!$N$16)+IF(PROY_BON="Sí",SUMIFS(J135:J137,$D135:$D137,"&lt;="&amp;Trabajadores!$N$16),0),IF($F135="Cese",I135+IF(PROY_BON="Sí",J135,0),0))</f>
        <v>0</v>
      </c>
      <c r="T135" s="19" t="n">
        <f aca="false">IF(OR($F135&lt;&gt;"Activo",Trabajadores!$I$16="No"),0,IF(I137=0,H135*(1+IF(PROY_BON="Sí",Trabajadores!$P$16,0))*Trabajadores!$S$16/6*(Trabajadores!$N$16&gt;=12),0))</f>
        <v>0</v>
      </c>
      <c r="U135" s="19" t="n">
        <f aca="false">IF($F135="Activo",IF(Trabajadores!$J$16="Sí",L135*3,L135),IF($F135="Cese",L135,0))</f>
        <v>0</v>
      </c>
      <c r="V135" s="19" t="n">
        <f aca="false">IF(OR($F135="Activo",$F135="Cese"),M135,0)</f>
        <v>0</v>
      </c>
      <c r="W135" s="19" t="n">
        <f aca="false">IF(OR($F135="Activo",$F135="Cese"),SUM(P126:P134),0)</f>
        <v>0</v>
      </c>
      <c r="X135" s="36" t="n">
        <f aca="false">IF(OR($F135="Activo",$F135="Cese"),R135+S135+T135+U135+V135+W135,0)</f>
        <v>0</v>
      </c>
      <c r="Y135" s="19" t="n">
        <f aca="false">IF(OR($F135="Activo",$F135="Cese"),DED_FIJA,0)</f>
        <v>0</v>
      </c>
      <c r="Z135" s="36" t="n">
        <f aca="false">MAX(0,X135-Y135)</f>
        <v>0</v>
      </c>
      <c r="AA135" s="19" t="n">
        <f aca="false">IF(Z135=0,0,MAX(0,MIN(Z135,Parámetros!$G$19)-Parámetros!$F$19)*Parámetros!$E$19)</f>
        <v>0</v>
      </c>
      <c r="AB135" s="19" t="n">
        <f aca="false">IF(Z135=0,0,MAX(0,MIN(Z135,Parámetros!$G$20)-Parámetros!$F$20)*Parámetros!$E$20)</f>
        <v>0</v>
      </c>
      <c r="AC135" s="19" t="n">
        <f aca="false">IF(Z135=0,0,MAX(0,MIN(Z135,Parámetros!$G$21)-Parámetros!$F$21)*Parámetros!$E$21)</f>
        <v>0</v>
      </c>
      <c r="AD135" s="19" t="n">
        <f aca="false">IF(Z135=0,0,MAX(0,MIN(Z135,Parámetros!$G$22)-Parámetros!$F$22)*Parámetros!$E$22)</f>
        <v>0</v>
      </c>
      <c r="AE135" s="19" t="n">
        <f aca="false">IF(Z135=0,0,MAX(0,MIN(Z135,Parámetros!$G$23)-Parámetros!$F$23)*Parámetros!$E$23)</f>
        <v>0</v>
      </c>
      <c r="AF135" s="36" t="n">
        <f aca="false">SUM(AA135:AE135)</f>
        <v>0</v>
      </c>
      <c r="AG135" s="45" t="str">
        <f aca="false">IF(AM135&lt;=0,"-",INDEX(TR_TASA,MATCH(AM135,TR_DESDE,1)))</f>
        <v>-</v>
      </c>
      <c r="AH135" s="44" t="n">
        <f aca="false">IF($F135="Cese",1,IF($F135="Activo",INDEX(DIV_N,10),0))</f>
        <v>0</v>
      </c>
      <c r="AI135" s="44" t="n">
        <f aca="false">IF($F135="Cese",9,IF($F135="Activo",INDEX(DIV_HASTA,10),0))</f>
        <v>0</v>
      </c>
      <c r="AJ135" s="19" t="n">
        <f aca="false">IF(OR($F135="Activo",$F135="Cese"),SUMIFS(AV126:AV134,D126:D134,"&lt;="&amp;AI135),0)</f>
        <v>0</v>
      </c>
      <c r="AK135" s="19" t="n">
        <f aca="false">IF(OR($F135="Activo",$F135="Cese"),MAX(0,(AF135-AJ135)/AH135),0)</f>
        <v>0</v>
      </c>
      <c r="AL135" s="19" t="n">
        <f aca="false">IF(OR($F135="Activo",$F135="Cese"),K135+IF(PROY_BON="Sí",0,J135),0)</f>
        <v>0</v>
      </c>
      <c r="AM135" s="19" t="n">
        <f aca="false">IF(AL135&gt;0,MAX(0,X135+AL135-Y135),Z135)</f>
        <v>0</v>
      </c>
      <c r="AN135" s="19" t="n">
        <f aca="false">SUMPRODUCT((AM135&gt;TR_DESDE)*(AM135-TR_DESDE)*TR_INC)</f>
        <v>0</v>
      </c>
      <c r="AO135" s="19" t="n">
        <f aca="false">IF(AL135&gt;0,MAX(0,AN135-IF($F135="Cese",MAX(AF135,AJ135),AF135)),0)</f>
        <v>0</v>
      </c>
      <c r="AP135" s="46" t="n">
        <f aca="false">IF(OR($F135="Activo",$F135="Cese"),ROUND(AK135+AO135,2),0)</f>
        <v>0</v>
      </c>
      <c r="AQ135" s="19" t="n">
        <f aca="false">IF($F135="Cese",MAX(0,AJ135-AN135),0)</f>
        <v>0</v>
      </c>
      <c r="AR135" s="19" t="str">
        <f aca="false">IF($B135="","",IF(COUNTIFS(RP_COD,$B135,'Retenciones Planilla'!$L$6:$L$105,"&lt;&gt;")=0,"",SUMIFS('Retenciones Planilla'!$L$6:$L$105,RP_COD,$B135)))</f>
        <v/>
      </c>
      <c r="AS135" s="19" t="str">
        <f aca="false">IF(AR135="","",AR135-AP135)</f>
        <v/>
      </c>
      <c r="AT135" s="23" t="str">
        <f aca="false">IF($B135="","",IF(NOT(OR($F135="Activo",$F135="Cese")),IF(N(AR135)=0,"—","Revisar: sin vínculo"),IF(AR135="",IF(AP135=0,"No corresponde","Sin dato planilla"),IF(ABS(AS135)&lt;=TOL,"OK",IF(AS135&gt;0,"Retuvo de más","Retuvo de menos")))))</f>
        <v/>
      </c>
      <c r="AU135" s="19" t="n">
        <f aca="false">IF(AND(BASE_RET="Planilla (si existe)",AR135&lt;&gt;""),AR135,AP135)</f>
        <v>0</v>
      </c>
      <c r="AV135" s="19" t="n">
        <f aca="false">AU135+N135</f>
        <v>0</v>
      </c>
    </row>
    <row r="136" customFormat="false" ht="15" hidden="false" customHeight="false" outlineLevel="0" collapsed="false">
      <c r="A136" s="43" t="n">
        <v>11</v>
      </c>
      <c r="B136" s="35" t="str">
        <f aca="false">IF(Trabajadores!$B$16="","",Trabajadores!$B$16)</f>
        <v/>
      </c>
      <c r="C136" s="35" t="str">
        <f aca="false">IF($B136="","",Trabajadores!$D$16)</f>
        <v/>
      </c>
      <c r="D136" s="43" t="n">
        <v>11</v>
      </c>
      <c r="E136" s="23" t="s">
        <v>308</v>
      </c>
      <c r="F136" s="23" t="str">
        <f aca="false">IF($B136="","",IF(OR(11&lt;Trabajadores!$M$16,11&gt;Trabajadores!$N$16),"No vinculado",IF(AND(11=Trabajadores!$N$16,Trabajadores!$O$16="Sí"),"Cese","Activo")))</f>
        <v/>
      </c>
      <c r="G136" s="19" t="n">
        <f aca="false">IF($B136="",0,SUMIFS(Ingresos!$Y$6:$Y$1505,ING_COD,$B136,ING_CLASE,"ORD"))</f>
        <v>0</v>
      </c>
      <c r="H136" s="19" t="n">
        <f aca="false">IF($B136="",0,SUMIFS(Ingresos!$Y$6:$Y$1505,ING_COD,$B136,ING_CLASE,"ORD",ING_COMP,"Sí"))</f>
        <v>0</v>
      </c>
      <c r="I136" s="19" t="n">
        <f aca="false">IF($B136="",0,SUMIFS(Ingresos!$Y$6:$Y$1505,ING_COD,$B136,ING_CLASE,"GRA"))</f>
        <v>0</v>
      </c>
      <c r="J136" s="19" t="n">
        <f aca="false">IF($B136="",0,SUMIFS(Ingresos!$Y$6:$Y$1505,ING_COD,$B136,ING_CLASE,"BON"))</f>
        <v>0</v>
      </c>
      <c r="K136" s="19" t="n">
        <f aca="false">IF($B136="",0,SUMIFS(Ingresos!$Y$6:$Y$1505,ING_COD,$B136,ING_CLASE,"EXT"))</f>
        <v>0</v>
      </c>
      <c r="L136" s="19" t="n">
        <f aca="false">IF($B136="",0,SUMIFS(Ingresos!$Y$6:$Y$1505,ING_COD,$B136,ING_CLASE,"OTO"))</f>
        <v>0</v>
      </c>
      <c r="M136" s="19" t="n">
        <f aca="false">IF($B136="",0,SUMIFS(Ingresos!$Y$6:$Y$1505,ING_COD,$B136,ING_CLASE,"OTX"))</f>
        <v>0</v>
      </c>
      <c r="N136" s="19" t="n">
        <f aca="false">IF($B136="",0,SUMIFS(Ingresos!$Y$6:$Y$1505,ING_COD,$B136,ING_CLASE,"RETO"))</f>
        <v>0</v>
      </c>
      <c r="O136" s="19" t="n">
        <f aca="false">IF($B136="",0,SUMIFS(Ingresos!$Y$6:$Y$1505,ING_COD,$B136,ING_CLASE,"INA"))</f>
        <v>0</v>
      </c>
      <c r="P136" s="19" t="n">
        <f aca="false">G136+I136+J136+K136+L136+M136</f>
        <v>0</v>
      </c>
      <c r="Q136" s="44" t="n">
        <f aca="false">IF($F136="Activo",2,IF($F136="Cese",1,0))</f>
        <v>0</v>
      </c>
      <c r="R136" s="19" t="n">
        <f aca="false">G136*Q136</f>
        <v>0</v>
      </c>
      <c r="S136" s="19" t="n">
        <f aca="false">IF($F136="Activo",SUMIFS(I136:I137,$D136:$D137,"&lt;="&amp;Trabajadores!$N$16)+IF(PROY_BON="Sí",SUMIFS(J136:J137,$D136:$D137,"&lt;="&amp;Trabajadores!$N$16),0),IF($F136="Cese",I136+IF(PROY_BON="Sí",J136,0),0))</f>
        <v>0</v>
      </c>
      <c r="T136" s="19" t="n">
        <f aca="false">IF(OR($F136&lt;&gt;"Activo",Trabajadores!$I$16="No"),0,IF(I137=0,H136*(1+IF(PROY_BON="Sí",Trabajadores!$P$16,0))*Trabajadores!$S$16/6*(Trabajadores!$N$16&gt;=12),0))</f>
        <v>0</v>
      </c>
      <c r="U136" s="19" t="n">
        <f aca="false">IF($F136="Activo",IF(Trabajadores!$J$16="Sí",L136*2,L136),IF($F136="Cese",L136,0))</f>
        <v>0</v>
      </c>
      <c r="V136" s="19" t="n">
        <f aca="false">IF(OR($F136="Activo",$F136="Cese"),M136,0)</f>
        <v>0</v>
      </c>
      <c r="W136" s="19" t="n">
        <f aca="false">IF(OR($F136="Activo",$F136="Cese"),SUM(P126:P135),0)</f>
        <v>0</v>
      </c>
      <c r="X136" s="36" t="n">
        <f aca="false">IF(OR($F136="Activo",$F136="Cese"),R136+S136+T136+U136+V136+W136,0)</f>
        <v>0</v>
      </c>
      <c r="Y136" s="19" t="n">
        <f aca="false">IF(OR($F136="Activo",$F136="Cese"),DED_FIJA,0)</f>
        <v>0</v>
      </c>
      <c r="Z136" s="36" t="n">
        <f aca="false">MAX(0,X136-Y136)</f>
        <v>0</v>
      </c>
      <c r="AA136" s="19" t="n">
        <f aca="false">IF(Z136=0,0,MAX(0,MIN(Z136,Parámetros!$G$19)-Parámetros!$F$19)*Parámetros!$E$19)</f>
        <v>0</v>
      </c>
      <c r="AB136" s="19" t="n">
        <f aca="false">IF(Z136=0,0,MAX(0,MIN(Z136,Parámetros!$G$20)-Parámetros!$F$20)*Parámetros!$E$20)</f>
        <v>0</v>
      </c>
      <c r="AC136" s="19" t="n">
        <f aca="false">IF(Z136=0,0,MAX(0,MIN(Z136,Parámetros!$G$21)-Parámetros!$F$21)*Parámetros!$E$21)</f>
        <v>0</v>
      </c>
      <c r="AD136" s="19" t="n">
        <f aca="false">IF(Z136=0,0,MAX(0,MIN(Z136,Parámetros!$G$22)-Parámetros!$F$22)*Parámetros!$E$22)</f>
        <v>0</v>
      </c>
      <c r="AE136" s="19" t="n">
        <f aca="false">IF(Z136=0,0,MAX(0,MIN(Z136,Parámetros!$G$23)-Parámetros!$F$23)*Parámetros!$E$23)</f>
        <v>0</v>
      </c>
      <c r="AF136" s="36" t="n">
        <f aca="false">SUM(AA136:AE136)</f>
        <v>0</v>
      </c>
      <c r="AG136" s="45" t="str">
        <f aca="false">IF(AM136&lt;=0,"-",INDEX(TR_TASA,MATCH(AM136,TR_DESDE,1)))</f>
        <v>-</v>
      </c>
      <c r="AH136" s="44" t="n">
        <f aca="false">IF($F136="Cese",1,IF($F136="Activo",INDEX(DIV_N,11),0))</f>
        <v>0</v>
      </c>
      <c r="AI136" s="44" t="n">
        <f aca="false">IF($F136="Cese",10,IF($F136="Activo",INDEX(DIV_HASTA,11),0))</f>
        <v>0</v>
      </c>
      <c r="AJ136" s="19" t="n">
        <f aca="false">IF(OR($F136="Activo",$F136="Cese"),SUMIFS(AV126:AV135,D126:D135,"&lt;="&amp;AI136),0)</f>
        <v>0</v>
      </c>
      <c r="AK136" s="19" t="n">
        <f aca="false">IF(OR($F136="Activo",$F136="Cese"),MAX(0,(AF136-AJ136)/AH136),0)</f>
        <v>0</v>
      </c>
      <c r="AL136" s="19" t="n">
        <f aca="false">IF(OR($F136="Activo",$F136="Cese"),K136+IF(PROY_BON="Sí",0,J136),0)</f>
        <v>0</v>
      </c>
      <c r="AM136" s="19" t="n">
        <f aca="false">IF(AL136&gt;0,MAX(0,X136+AL136-Y136),Z136)</f>
        <v>0</v>
      </c>
      <c r="AN136" s="19" t="n">
        <f aca="false">SUMPRODUCT((AM136&gt;TR_DESDE)*(AM136-TR_DESDE)*TR_INC)</f>
        <v>0</v>
      </c>
      <c r="AO136" s="19" t="n">
        <f aca="false">IF(AL136&gt;0,MAX(0,AN136-IF($F136="Cese",MAX(AF136,AJ136),AF136)),0)</f>
        <v>0</v>
      </c>
      <c r="AP136" s="46" t="n">
        <f aca="false">IF(OR($F136="Activo",$F136="Cese"),ROUND(AK136+AO136,2),0)</f>
        <v>0</v>
      </c>
      <c r="AQ136" s="19" t="n">
        <f aca="false">IF($F136="Cese",MAX(0,AJ136-AN136),0)</f>
        <v>0</v>
      </c>
      <c r="AR136" s="19" t="str">
        <f aca="false">IF($B136="","",IF(COUNTIFS(RP_COD,$B136,'Retenciones Planilla'!$M$6:$M$105,"&lt;&gt;")=0,"",SUMIFS('Retenciones Planilla'!$M$6:$M$105,RP_COD,$B136)))</f>
        <v/>
      </c>
      <c r="AS136" s="19" t="str">
        <f aca="false">IF(AR136="","",AR136-AP136)</f>
        <v/>
      </c>
      <c r="AT136" s="23" t="str">
        <f aca="false">IF($B136="","",IF(NOT(OR($F136="Activo",$F136="Cese")),IF(N(AR136)=0,"—","Revisar: sin vínculo"),IF(AR136="",IF(AP136=0,"No corresponde","Sin dato planilla"),IF(ABS(AS136)&lt;=TOL,"OK",IF(AS136&gt;0,"Retuvo de más","Retuvo de menos")))))</f>
        <v/>
      </c>
      <c r="AU136" s="19" t="n">
        <f aca="false">IF(AND(BASE_RET="Planilla (si existe)",AR136&lt;&gt;""),AR136,AP136)</f>
        <v>0</v>
      </c>
      <c r="AV136" s="19" t="n">
        <f aca="false">AU136+N136</f>
        <v>0</v>
      </c>
    </row>
    <row r="137" customFormat="false" ht="15" hidden="false" customHeight="false" outlineLevel="0" collapsed="false">
      <c r="A137" s="43" t="n">
        <v>11</v>
      </c>
      <c r="B137" s="35" t="str">
        <f aca="false">IF(Trabajadores!$B$16="","",Trabajadores!$B$16)</f>
        <v/>
      </c>
      <c r="C137" s="35" t="str">
        <f aca="false">IF($B137="","",Trabajadores!$D$16)</f>
        <v/>
      </c>
      <c r="D137" s="43" t="n">
        <v>12</v>
      </c>
      <c r="E137" s="23" t="s">
        <v>309</v>
      </c>
      <c r="F137" s="23" t="str">
        <f aca="false">IF($B137="","",IF(OR(12&lt;Trabajadores!$M$16,12&gt;Trabajadores!$N$16),"No vinculado",IF(AND(12=Trabajadores!$N$16,Trabajadores!$O$16="Sí"),"Cese","Activo")))</f>
        <v/>
      </c>
      <c r="G137" s="19" t="n">
        <f aca="false">IF($B137="",0,SUMIFS(Ingresos!$Z$6:$Z$1505,ING_COD,$B137,ING_CLASE,"ORD"))</f>
        <v>0</v>
      </c>
      <c r="H137" s="19" t="n">
        <f aca="false">IF($B137="",0,SUMIFS(Ingresos!$Z$6:$Z$1505,ING_COD,$B137,ING_CLASE,"ORD",ING_COMP,"Sí"))</f>
        <v>0</v>
      </c>
      <c r="I137" s="19" t="n">
        <f aca="false">IF($B137="",0,SUMIFS(Ingresos!$Z$6:$Z$1505,ING_COD,$B137,ING_CLASE,"GRA"))</f>
        <v>0</v>
      </c>
      <c r="J137" s="19" t="n">
        <f aca="false">IF($B137="",0,SUMIFS(Ingresos!$Z$6:$Z$1505,ING_COD,$B137,ING_CLASE,"BON"))</f>
        <v>0</v>
      </c>
      <c r="K137" s="19" t="n">
        <f aca="false">IF($B137="",0,SUMIFS(Ingresos!$Z$6:$Z$1505,ING_COD,$B137,ING_CLASE,"EXT"))</f>
        <v>0</v>
      </c>
      <c r="L137" s="19" t="n">
        <f aca="false">IF($B137="",0,SUMIFS(Ingresos!$Z$6:$Z$1505,ING_COD,$B137,ING_CLASE,"OTO"))</f>
        <v>0</v>
      </c>
      <c r="M137" s="19" t="n">
        <f aca="false">IF($B137="",0,SUMIFS(Ingresos!$Z$6:$Z$1505,ING_COD,$B137,ING_CLASE,"OTX"))</f>
        <v>0</v>
      </c>
      <c r="N137" s="19" t="n">
        <f aca="false">IF($B137="",0,SUMIFS(Ingresos!$Z$6:$Z$1505,ING_COD,$B137,ING_CLASE,"RETO"))</f>
        <v>0</v>
      </c>
      <c r="O137" s="19" t="n">
        <f aca="false">IF($B137="",0,SUMIFS(Ingresos!$Z$6:$Z$1505,ING_COD,$B137,ING_CLASE,"INA"))</f>
        <v>0</v>
      </c>
      <c r="P137" s="19" t="n">
        <f aca="false">G137+I137+J137+K137+L137+M137</f>
        <v>0</v>
      </c>
      <c r="Q137" s="44" t="n">
        <f aca="false">IF($F137="Activo",1,IF($F137="Cese",1,0))</f>
        <v>0</v>
      </c>
      <c r="R137" s="19" t="n">
        <f aca="false">G137*Q137</f>
        <v>0</v>
      </c>
      <c r="S137" s="19" t="n">
        <f aca="false">IF($F137="Activo",SUMIFS(I137:I137,$D137:$D137,"&lt;="&amp;Trabajadores!$N$16)+IF(PROY_BON="Sí",SUMIFS(J137:J137,$D137:$D137,"&lt;="&amp;Trabajadores!$N$16),0),IF($F137="Cese",I137+IF(PROY_BON="Sí",J137,0),0))</f>
        <v>0</v>
      </c>
      <c r="T137" s="19" t="n">
        <f aca="false">0</f>
        <v>0</v>
      </c>
      <c r="U137" s="19" t="n">
        <f aca="false">IF($F137="Activo",IF(Trabajadores!$J$16="Sí",L137*1,L137),IF($F137="Cese",L137,0))</f>
        <v>0</v>
      </c>
      <c r="V137" s="19" t="n">
        <f aca="false">IF(OR($F137="Activo",$F137="Cese"),M137,0)</f>
        <v>0</v>
      </c>
      <c r="W137" s="19" t="n">
        <f aca="false">IF(OR($F137="Activo",$F137="Cese"),SUM(P126:P136),0)</f>
        <v>0</v>
      </c>
      <c r="X137" s="36" t="n">
        <f aca="false">IF(OR($F137="Activo",$F137="Cese"),R137+S137+T137+U137+V137+W137,0)</f>
        <v>0</v>
      </c>
      <c r="Y137" s="19" t="n">
        <f aca="false">IF(OR($F137="Activo",$F137="Cese"),DED_FIJA,0)</f>
        <v>0</v>
      </c>
      <c r="Z137" s="36" t="n">
        <f aca="false">MAX(0,X137-Y137)</f>
        <v>0</v>
      </c>
      <c r="AA137" s="19" t="n">
        <f aca="false">IF(Z137=0,0,MAX(0,MIN(Z137,Parámetros!$G$19)-Parámetros!$F$19)*Parámetros!$E$19)</f>
        <v>0</v>
      </c>
      <c r="AB137" s="19" t="n">
        <f aca="false">IF(Z137=0,0,MAX(0,MIN(Z137,Parámetros!$G$20)-Parámetros!$F$20)*Parámetros!$E$20)</f>
        <v>0</v>
      </c>
      <c r="AC137" s="19" t="n">
        <f aca="false">IF(Z137=0,0,MAX(0,MIN(Z137,Parámetros!$G$21)-Parámetros!$F$21)*Parámetros!$E$21)</f>
        <v>0</v>
      </c>
      <c r="AD137" s="19" t="n">
        <f aca="false">IF(Z137=0,0,MAX(0,MIN(Z137,Parámetros!$G$22)-Parámetros!$F$22)*Parámetros!$E$22)</f>
        <v>0</v>
      </c>
      <c r="AE137" s="19" t="n">
        <f aca="false">IF(Z137=0,0,MAX(0,MIN(Z137,Parámetros!$G$23)-Parámetros!$F$23)*Parámetros!$E$23)</f>
        <v>0</v>
      </c>
      <c r="AF137" s="36" t="n">
        <f aca="false">SUM(AA137:AE137)</f>
        <v>0</v>
      </c>
      <c r="AG137" s="45" t="str">
        <f aca="false">IF(AM137&lt;=0,"-",INDEX(TR_TASA,MATCH(AM137,TR_DESDE,1)))</f>
        <v>-</v>
      </c>
      <c r="AH137" s="44" t="n">
        <f aca="false">IF($F137="Cese",1,IF($F137="Activo",INDEX(DIV_N,12),0))</f>
        <v>0</v>
      </c>
      <c r="AI137" s="44" t="n">
        <f aca="false">IF($F137="Cese",11,IF($F137="Activo",INDEX(DIV_HASTA,12),0))</f>
        <v>0</v>
      </c>
      <c r="AJ137" s="19" t="n">
        <f aca="false">IF(OR($F137="Activo",$F137="Cese"),SUMIFS(AV126:AV136,D126:D136,"&lt;="&amp;AI137),0)</f>
        <v>0</v>
      </c>
      <c r="AK137" s="19" t="n">
        <f aca="false">IF(OR($F137="Activo",$F137="Cese"),MAX(0,(AF137-AJ137)/AH137),0)</f>
        <v>0</v>
      </c>
      <c r="AL137" s="19" t="n">
        <f aca="false">IF(OR($F137="Activo",$F137="Cese"),K137+IF(PROY_BON="Sí",0,J137),0)</f>
        <v>0</v>
      </c>
      <c r="AM137" s="19" t="n">
        <f aca="false">IF(AL137&gt;0,MAX(0,X137+AL137-Y137),Z137)</f>
        <v>0</v>
      </c>
      <c r="AN137" s="19" t="n">
        <f aca="false">SUMPRODUCT((AM137&gt;TR_DESDE)*(AM137-TR_DESDE)*TR_INC)</f>
        <v>0</v>
      </c>
      <c r="AO137" s="19" t="n">
        <f aca="false">IF(AL137&gt;0,MAX(0,AN137-IF(TRUE(),MAX(AF137,AJ137),AF137)),0)</f>
        <v>0</v>
      </c>
      <c r="AP137" s="46" t="n">
        <f aca="false">IF(OR($F137="Activo",$F137="Cese"),ROUND(AK137+AO137,2),0)</f>
        <v>0</v>
      </c>
      <c r="AQ137" s="19" t="n">
        <f aca="false">IF(OR($F137="Activo",$F137="Cese"),MAX(0,AJ137-AN137),0)</f>
        <v>0</v>
      </c>
      <c r="AR137" s="19" t="str">
        <f aca="false">IF($B137="","",IF(COUNTIFS(RP_COD,$B137,'Retenciones Planilla'!$N$6:$N$105,"&lt;&gt;")=0,"",SUMIFS('Retenciones Planilla'!$N$6:$N$105,RP_COD,$B137)))</f>
        <v/>
      </c>
      <c r="AS137" s="19" t="str">
        <f aca="false">IF(AR137="","",AR137-AP137)</f>
        <v/>
      </c>
      <c r="AT137" s="23" t="str">
        <f aca="false">IF($B137="","",IF(NOT(OR($F137="Activo",$F137="Cese")),IF(N(AR137)=0,"—","Revisar: sin vínculo"),IF(AR137="",IF(AP137=0,"No corresponde","Sin dato planilla"),IF(ABS(AS137)&lt;=TOL,"OK",IF(AS137&gt;0,"Retuvo de más","Retuvo de menos")))))</f>
        <v/>
      </c>
      <c r="AU137" s="19" t="n">
        <f aca="false">IF(AND(BASE_RET="Planilla (si existe)",AR137&lt;&gt;""),AR137,AP137)</f>
        <v>0</v>
      </c>
      <c r="AV137" s="19" t="n">
        <f aca="false">AU137+N137</f>
        <v>0</v>
      </c>
    </row>
    <row r="138" customFormat="false" ht="15" hidden="false" customHeight="false" outlineLevel="0" collapsed="false">
      <c r="A138" s="43" t="n">
        <v>12</v>
      </c>
      <c r="B138" s="35" t="str">
        <f aca="false">IF(Trabajadores!$B$17="","",Trabajadores!$B$17)</f>
        <v/>
      </c>
      <c r="C138" s="35" t="str">
        <f aca="false">IF($B138="","",Trabajadores!$D$17)</f>
        <v/>
      </c>
      <c r="D138" s="43" t="n">
        <v>1</v>
      </c>
      <c r="E138" s="23" t="s">
        <v>298</v>
      </c>
      <c r="F138" s="23" t="str">
        <f aca="false">IF($B138="","",IF(OR(1&lt;Trabajadores!$M$17,1&gt;Trabajadores!$N$17),"No vinculado",IF(AND(1=Trabajadores!$N$17,Trabajadores!$O$17="Sí"),"Cese","Activo")))</f>
        <v/>
      </c>
      <c r="G138" s="19" t="n">
        <f aca="false">IF($B138="",0,SUMIFS(Ingresos!$O$6:$O$1505,ING_COD,$B138,ING_CLASE,"ORD"))</f>
        <v>0</v>
      </c>
      <c r="H138" s="19" t="n">
        <f aca="false">IF($B138="",0,SUMIFS(Ingresos!$O$6:$O$1505,ING_COD,$B138,ING_CLASE,"ORD",ING_COMP,"Sí"))</f>
        <v>0</v>
      </c>
      <c r="I138" s="19" t="n">
        <f aca="false">IF($B138="",0,SUMIFS(Ingresos!$O$6:$O$1505,ING_COD,$B138,ING_CLASE,"GRA"))</f>
        <v>0</v>
      </c>
      <c r="J138" s="19" t="n">
        <f aca="false">IF($B138="",0,SUMIFS(Ingresos!$O$6:$O$1505,ING_COD,$B138,ING_CLASE,"BON"))</f>
        <v>0</v>
      </c>
      <c r="K138" s="19" t="n">
        <f aca="false">IF($B138="",0,SUMIFS(Ingresos!$O$6:$O$1505,ING_COD,$B138,ING_CLASE,"EXT"))</f>
        <v>0</v>
      </c>
      <c r="L138" s="19" t="n">
        <f aca="false">IF($B138="",0,SUMIFS(Ingresos!$O$6:$O$1505,ING_COD,$B138,ING_CLASE,"OTO"))</f>
        <v>0</v>
      </c>
      <c r="M138" s="19" t="n">
        <f aca="false">IF($B138="",0,SUMIFS(Ingresos!$O$6:$O$1505,ING_COD,$B138,ING_CLASE,"OTX"))</f>
        <v>0</v>
      </c>
      <c r="N138" s="19" t="n">
        <f aca="false">IF($B138="",0,SUMIFS(Ingresos!$O$6:$O$1505,ING_COD,$B138,ING_CLASE,"RETO"))</f>
        <v>0</v>
      </c>
      <c r="O138" s="19" t="n">
        <f aca="false">IF($B138="",0,SUMIFS(Ingresos!$O$6:$O$1505,ING_COD,$B138,ING_CLASE,"INA"))</f>
        <v>0</v>
      </c>
      <c r="P138" s="19" t="n">
        <f aca="false">G138+I138+J138+K138+L138+M138</f>
        <v>0</v>
      </c>
      <c r="Q138" s="44" t="n">
        <f aca="false">IF($F138="Activo",12,IF($F138="Cese",1,0))</f>
        <v>0</v>
      </c>
      <c r="R138" s="19" t="n">
        <f aca="false">G138*Q138</f>
        <v>0</v>
      </c>
      <c r="S138" s="19" t="n">
        <f aca="false">IF($F138="Activo",SUMIFS(I138:I149,$D138:$D149,"&lt;="&amp;Trabajadores!$N$17)+IF(PROY_BON="Sí",SUMIFS(J138:J149,$D138:$D149,"&lt;="&amp;Trabajadores!$N$17),0),IF($F138="Cese",I138+IF(PROY_BON="Sí",J138,0),0))</f>
        <v>0</v>
      </c>
      <c r="T138" s="19" t="n">
        <f aca="false">IF(OR($F138&lt;&gt;"Activo",Trabajadores!$I$17="No"),0,IF(I144=0,H138*(1+IF(PROY_BON="Sí",Trabajadores!$P$17,0))*Trabajadores!$R$17/6*(Trabajadores!$N$17&gt;=7),0)+IF(I149=0,H138*(1+IF(PROY_BON="Sí",Trabajadores!$P$17,0))*Trabajadores!$S$17/6*(Trabajadores!$N$17&gt;=12),0))</f>
        <v>0</v>
      </c>
      <c r="U138" s="19" t="n">
        <f aca="false">IF($F138="Activo",IF(Trabajadores!$J$17="Sí",L138*12,L138),IF($F138="Cese",L138,0))</f>
        <v>0</v>
      </c>
      <c r="V138" s="19" t="n">
        <f aca="false">IF(OR($F138="Activo",$F138="Cese"),M138,0)</f>
        <v>0</v>
      </c>
      <c r="W138" s="19" t="n">
        <f aca="false">0</f>
        <v>0</v>
      </c>
      <c r="X138" s="36" t="n">
        <f aca="false">IF(OR($F138="Activo",$F138="Cese"),R138+S138+T138+U138+V138+W138,0)</f>
        <v>0</v>
      </c>
      <c r="Y138" s="19" t="n">
        <f aca="false">IF(OR($F138="Activo",$F138="Cese"),DED_FIJA,0)</f>
        <v>0</v>
      </c>
      <c r="Z138" s="36" t="n">
        <f aca="false">MAX(0,X138-Y138)</f>
        <v>0</v>
      </c>
      <c r="AA138" s="19" t="n">
        <f aca="false">IF(Z138=0,0,MAX(0,MIN(Z138,Parámetros!$G$19)-Parámetros!$F$19)*Parámetros!$E$19)</f>
        <v>0</v>
      </c>
      <c r="AB138" s="19" t="n">
        <f aca="false">IF(Z138=0,0,MAX(0,MIN(Z138,Parámetros!$G$20)-Parámetros!$F$20)*Parámetros!$E$20)</f>
        <v>0</v>
      </c>
      <c r="AC138" s="19" t="n">
        <f aca="false">IF(Z138=0,0,MAX(0,MIN(Z138,Parámetros!$G$21)-Parámetros!$F$21)*Parámetros!$E$21)</f>
        <v>0</v>
      </c>
      <c r="AD138" s="19" t="n">
        <f aca="false">IF(Z138=0,0,MAX(0,MIN(Z138,Parámetros!$G$22)-Parámetros!$F$22)*Parámetros!$E$22)</f>
        <v>0</v>
      </c>
      <c r="AE138" s="19" t="n">
        <f aca="false">IF(Z138=0,0,MAX(0,MIN(Z138,Parámetros!$G$23)-Parámetros!$F$23)*Parámetros!$E$23)</f>
        <v>0</v>
      </c>
      <c r="AF138" s="36" t="n">
        <f aca="false">SUM(AA138:AE138)</f>
        <v>0</v>
      </c>
      <c r="AG138" s="45" t="str">
        <f aca="false">IF(AM138&lt;=0,"-",INDEX(TR_TASA,MATCH(AM138,TR_DESDE,1)))</f>
        <v>-</v>
      </c>
      <c r="AH138" s="44" t="n">
        <f aca="false">IF($F138="Cese",1,IF($F138="Activo",INDEX(DIV_N,1),0))</f>
        <v>0</v>
      </c>
      <c r="AI138" s="44" t="n">
        <f aca="false">IF($F138="Cese",0,IF($F138="Activo",INDEX(DIV_HASTA,1),0))</f>
        <v>0</v>
      </c>
      <c r="AJ138" s="19" t="n">
        <f aca="false">0</f>
        <v>0</v>
      </c>
      <c r="AK138" s="19" t="n">
        <f aca="false">IF(OR($F138="Activo",$F138="Cese"),MAX(0,(AF138-AJ138)/AH138),0)</f>
        <v>0</v>
      </c>
      <c r="AL138" s="19" t="n">
        <f aca="false">IF(OR($F138="Activo",$F138="Cese"),K138+IF(PROY_BON="Sí",0,J138),0)</f>
        <v>0</v>
      </c>
      <c r="AM138" s="19" t="n">
        <f aca="false">IF(AL138&gt;0,MAX(0,X138+AL138-Y138),Z138)</f>
        <v>0</v>
      </c>
      <c r="AN138" s="19" t="n">
        <f aca="false">SUMPRODUCT((AM138&gt;TR_DESDE)*(AM138-TR_DESDE)*TR_INC)</f>
        <v>0</v>
      </c>
      <c r="AO138" s="19" t="n">
        <f aca="false">IF(AL138&gt;0,MAX(0,AN138-IF($F138="Cese",MAX(AF138,AJ138),AF138)),0)</f>
        <v>0</v>
      </c>
      <c r="AP138" s="46" t="n">
        <f aca="false">IF(OR($F138="Activo",$F138="Cese"),ROUND(AK138+AO138,2),0)</f>
        <v>0</v>
      </c>
      <c r="AQ138" s="19" t="n">
        <f aca="false">IF($F138="Cese",MAX(0,AJ138-AN138),0)</f>
        <v>0</v>
      </c>
      <c r="AR138" s="19" t="str">
        <f aca="false">IF($B138="","",IF(COUNTIFS(RP_COD,$B138,'Retenciones Planilla'!$C$6:$C$105,"&lt;&gt;")=0,"",SUMIFS('Retenciones Planilla'!$C$6:$C$105,RP_COD,$B138)))</f>
        <v/>
      </c>
      <c r="AS138" s="19" t="str">
        <f aca="false">IF(AR138="","",AR138-AP138)</f>
        <v/>
      </c>
      <c r="AT138" s="23" t="str">
        <f aca="false">IF($B138="","",IF(NOT(OR($F138="Activo",$F138="Cese")),IF(N(AR138)=0,"—","Revisar: sin vínculo"),IF(AR138="",IF(AP138=0,"No corresponde","Sin dato planilla"),IF(ABS(AS138)&lt;=TOL,"OK",IF(AS138&gt;0,"Retuvo de más","Retuvo de menos")))))</f>
        <v/>
      </c>
      <c r="AU138" s="19" t="n">
        <f aca="false">IF(AND(BASE_RET="Planilla (si existe)",AR138&lt;&gt;""),AR138,AP138)</f>
        <v>0</v>
      </c>
      <c r="AV138" s="19" t="n">
        <f aca="false">AU138+N138</f>
        <v>0</v>
      </c>
    </row>
    <row r="139" customFormat="false" ht="15" hidden="false" customHeight="false" outlineLevel="0" collapsed="false">
      <c r="A139" s="43" t="n">
        <v>12</v>
      </c>
      <c r="B139" s="35" t="str">
        <f aca="false">IF(Trabajadores!$B$17="","",Trabajadores!$B$17)</f>
        <v/>
      </c>
      <c r="C139" s="35" t="str">
        <f aca="false">IF($B139="","",Trabajadores!$D$17)</f>
        <v/>
      </c>
      <c r="D139" s="43" t="n">
        <v>2</v>
      </c>
      <c r="E139" s="23" t="s">
        <v>299</v>
      </c>
      <c r="F139" s="23" t="str">
        <f aca="false">IF($B139="","",IF(OR(2&lt;Trabajadores!$M$17,2&gt;Trabajadores!$N$17),"No vinculado",IF(AND(2=Trabajadores!$N$17,Trabajadores!$O$17="Sí"),"Cese","Activo")))</f>
        <v/>
      </c>
      <c r="G139" s="19" t="n">
        <f aca="false">IF($B139="",0,SUMIFS(Ingresos!$P$6:$P$1505,ING_COD,$B139,ING_CLASE,"ORD"))</f>
        <v>0</v>
      </c>
      <c r="H139" s="19" t="n">
        <f aca="false">IF($B139="",0,SUMIFS(Ingresos!$P$6:$P$1505,ING_COD,$B139,ING_CLASE,"ORD",ING_COMP,"Sí"))</f>
        <v>0</v>
      </c>
      <c r="I139" s="19" t="n">
        <f aca="false">IF($B139="",0,SUMIFS(Ingresos!$P$6:$P$1505,ING_COD,$B139,ING_CLASE,"GRA"))</f>
        <v>0</v>
      </c>
      <c r="J139" s="19" t="n">
        <f aca="false">IF($B139="",0,SUMIFS(Ingresos!$P$6:$P$1505,ING_COD,$B139,ING_CLASE,"BON"))</f>
        <v>0</v>
      </c>
      <c r="K139" s="19" t="n">
        <f aca="false">IF($B139="",0,SUMIFS(Ingresos!$P$6:$P$1505,ING_COD,$B139,ING_CLASE,"EXT"))</f>
        <v>0</v>
      </c>
      <c r="L139" s="19" t="n">
        <f aca="false">IF($B139="",0,SUMIFS(Ingresos!$P$6:$P$1505,ING_COD,$B139,ING_CLASE,"OTO"))</f>
        <v>0</v>
      </c>
      <c r="M139" s="19" t="n">
        <f aca="false">IF($B139="",0,SUMIFS(Ingresos!$P$6:$P$1505,ING_COD,$B139,ING_CLASE,"OTX"))</f>
        <v>0</v>
      </c>
      <c r="N139" s="19" t="n">
        <f aca="false">IF($B139="",0,SUMIFS(Ingresos!$P$6:$P$1505,ING_COD,$B139,ING_CLASE,"RETO"))</f>
        <v>0</v>
      </c>
      <c r="O139" s="19" t="n">
        <f aca="false">IF($B139="",0,SUMIFS(Ingresos!$P$6:$P$1505,ING_COD,$B139,ING_CLASE,"INA"))</f>
        <v>0</v>
      </c>
      <c r="P139" s="19" t="n">
        <f aca="false">G139+I139+J139+K139+L139+M139</f>
        <v>0</v>
      </c>
      <c r="Q139" s="44" t="n">
        <f aca="false">IF($F139="Activo",11,IF($F139="Cese",1,0))</f>
        <v>0</v>
      </c>
      <c r="R139" s="19" t="n">
        <f aca="false">G139*Q139</f>
        <v>0</v>
      </c>
      <c r="S139" s="19" t="n">
        <f aca="false">IF($F139="Activo",SUMIFS(I139:I149,$D139:$D149,"&lt;="&amp;Trabajadores!$N$17)+IF(PROY_BON="Sí",SUMIFS(J139:J149,$D139:$D149,"&lt;="&amp;Trabajadores!$N$17),0),IF($F139="Cese",I139+IF(PROY_BON="Sí",J139,0),0))</f>
        <v>0</v>
      </c>
      <c r="T139" s="19" t="n">
        <f aca="false">IF(OR($F139&lt;&gt;"Activo",Trabajadores!$I$17="No"),0,IF(I144=0,H139*(1+IF(PROY_BON="Sí",Trabajadores!$P$17,0))*Trabajadores!$R$17/6*(Trabajadores!$N$17&gt;=7),0)+IF(I149=0,H139*(1+IF(PROY_BON="Sí",Trabajadores!$P$17,0))*Trabajadores!$S$17/6*(Trabajadores!$N$17&gt;=12),0))</f>
        <v>0</v>
      </c>
      <c r="U139" s="19" t="n">
        <f aca="false">IF($F139="Activo",IF(Trabajadores!$J$17="Sí",L139*11,L139),IF($F139="Cese",L139,0))</f>
        <v>0</v>
      </c>
      <c r="V139" s="19" t="n">
        <f aca="false">IF(OR($F139="Activo",$F139="Cese"),M139,0)</f>
        <v>0</v>
      </c>
      <c r="W139" s="19" t="n">
        <f aca="false">IF(OR($F139="Activo",$F139="Cese"),SUM(P138:P138),0)</f>
        <v>0</v>
      </c>
      <c r="X139" s="36" t="n">
        <f aca="false">IF(OR($F139="Activo",$F139="Cese"),R139+S139+T139+U139+V139+W139,0)</f>
        <v>0</v>
      </c>
      <c r="Y139" s="19" t="n">
        <f aca="false">IF(OR($F139="Activo",$F139="Cese"),DED_FIJA,0)</f>
        <v>0</v>
      </c>
      <c r="Z139" s="36" t="n">
        <f aca="false">MAX(0,X139-Y139)</f>
        <v>0</v>
      </c>
      <c r="AA139" s="19" t="n">
        <f aca="false">IF(Z139=0,0,MAX(0,MIN(Z139,Parámetros!$G$19)-Parámetros!$F$19)*Parámetros!$E$19)</f>
        <v>0</v>
      </c>
      <c r="AB139" s="19" t="n">
        <f aca="false">IF(Z139=0,0,MAX(0,MIN(Z139,Parámetros!$G$20)-Parámetros!$F$20)*Parámetros!$E$20)</f>
        <v>0</v>
      </c>
      <c r="AC139" s="19" t="n">
        <f aca="false">IF(Z139=0,0,MAX(0,MIN(Z139,Parámetros!$G$21)-Parámetros!$F$21)*Parámetros!$E$21)</f>
        <v>0</v>
      </c>
      <c r="AD139" s="19" t="n">
        <f aca="false">IF(Z139=0,0,MAX(0,MIN(Z139,Parámetros!$G$22)-Parámetros!$F$22)*Parámetros!$E$22)</f>
        <v>0</v>
      </c>
      <c r="AE139" s="19" t="n">
        <f aca="false">IF(Z139=0,0,MAX(0,MIN(Z139,Parámetros!$G$23)-Parámetros!$F$23)*Parámetros!$E$23)</f>
        <v>0</v>
      </c>
      <c r="AF139" s="36" t="n">
        <f aca="false">SUM(AA139:AE139)</f>
        <v>0</v>
      </c>
      <c r="AG139" s="45" t="str">
        <f aca="false">IF(AM139&lt;=0,"-",INDEX(TR_TASA,MATCH(AM139,TR_DESDE,1)))</f>
        <v>-</v>
      </c>
      <c r="AH139" s="44" t="n">
        <f aca="false">IF($F139="Cese",1,IF($F139="Activo",INDEX(DIV_N,2),0))</f>
        <v>0</v>
      </c>
      <c r="AI139" s="44" t="n">
        <f aca="false">IF($F139="Cese",1,IF($F139="Activo",INDEX(DIV_HASTA,2),0))</f>
        <v>0</v>
      </c>
      <c r="AJ139" s="19" t="n">
        <f aca="false">IF(OR($F139="Activo",$F139="Cese"),SUMIFS(AV138:AV138,D138:D138,"&lt;="&amp;AI139),0)</f>
        <v>0</v>
      </c>
      <c r="AK139" s="19" t="n">
        <f aca="false">IF(OR($F139="Activo",$F139="Cese"),MAX(0,(AF139-AJ139)/AH139),0)</f>
        <v>0</v>
      </c>
      <c r="AL139" s="19" t="n">
        <f aca="false">IF(OR($F139="Activo",$F139="Cese"),K139+IF(PROY_BON="Sí",0,J139),0)</f>
        <v>0</v>
      </c>
      <c r="AM139" s="19" t="n">
        <f aca="false">IF(AL139&gt;0,MAX(0,X139+AL139-Y139),Z139)</f>
        <v>0</v>
      </c>
      <c r="AN139" s="19" t="n">
        <f aca="false">SUMPRODUCT((AM139&gt;TR_DESDE)*(AM139-TR_DESDE)*TR_INC)</f>
        <v>0</v>
      </c>
      <c r="AO139" s="19" t="n">
        <f aca="false">IF(AL139&gt;0,MAX(0,AN139-IF($F139="Cese",MAX(AF139,AJ139),AF139)),0)</f>
        <v>0</v>
      </c>
      <c r="AP139" s="46" t="n">
        <f aca="false">IF(OR($F139="Activo",$F139="Cese"),ROUND(AK139+AO139,2),0)</f>
        <v>0</v>
      </c>
      <c r="AQ139" s="19" t="n">
        <f aca="false">IF($F139="Cese",MAX(0,AJ139-AN139),0)</f>
        <v>0</v>
      </c>
      <c r="AR139" s="19" t="str">
        <f aca="false">IF($B139="","",IF(COUNTIFS(RP_COD,$B139,'Retenciones Planilla'!$D$6:$D$105,"&lt;&gt;")=0,"",SUMIFS('Retenciones Planilla'!$D$6:$D$105,RP_COD,$B139)))</f>
        <v/>
      </c>
      <c r="AS139" s="19" t="str">
        <f aca="false">IF(AR139="","",AR139-AP139)</f>
        <v/>
      </c>
      <c r="AT139" s="23" t="str">
        <f aca="false">IF($B139="","",IF(NOT(OR($F139="Activo",$F139="Cese")),IF(N(AR139)=0,"—","Revisar: sin vínculo"),IF(AR139="",IF(AP139=0,"No corresponde","Sin dato planilla"),IF(ABS(AS139)&lt;=TOL,"OK",IF(AS139&gt;0,"Retuvo de más","Retuvo de menos")))))</f>
        <v/>
      </c>
      <c r="AU139" s="19" t="n">
        <f aca="false">IF(AND(BASE_RET="Planilla (si existe)",AR139&lt;&gt;""),AR139,AP139)</f>
        <v>0</v>
      </c>
      <c r="AV139" s="19" t="n">
        <f aca="false">AU139+N139</f>
        <v>0</v>
      </c>
    </row>
    <row r="140" customFormat="false" ht="15" hidden="false" customHeight="false" outlineLevel="0" collapsed="false">
      <c r="A140" s="43" t="n">
        <v>12</v>
      </c>
      <c r="B140" s="35" t="str">
        <f aca="false">IF(Trabajadores!$B$17="","",Trabajadores!$B$17)</f>
        <v/>
      </c>
      <c r="C140" s="35" t="str">
        <f aca="false">IF($B140="","",Trabajadores!$D$17)</f>
        <v/>
      </c>
      <c r="D140" s="43" t="n">
        <v>3</v>
      </c>
      <c r="E140" s="23" t="s">
        <v>300</v>
      </c>
      <c r="F140" s="23" t="str">
        <f aca="false">IF($B140="","",IF(OR(3&lt;Trabajadores!$M$17,3&gt;Trabajadores!$N$17),"No vinculado",IF(AND(3=Trabajadores!$N$17,Trabajadores!$O$17="Sí"),"Cese","Activo")))</f>
        <v/>
      </c>
      <c r="G140" s="19" t="n">
        <f aca="false">IF($B140="",0,SUMIFS(Ingresos!$Q$6:$Q$1505,ING_COD,$B140,ING_CLASE,"ORD"))</f>
        <v>0</v>
      </c>
      <c r="H140" s="19" t="n">
        <f aca="false">IF($B140="",0,SUMIFS(Ingresos!$Q$6:$Q$1505,ING_COD,$B140,ING_CLASE,"ORD",ING_COMP,"Sí"))</f>
        <v>0</v>
      </c>
      <c r="I140" s="19" t="n">
        <f aca="false">IF($B140="",0,SUMIFS(Ingresos!$Q$6:$Q$1505,ING_COD,$B140,ING_CLASE,"GRA"))</f>
        <v>0</v>
      </c>
      <c r="J140" s="19" t="n">
        <f aca="false">IF($B140="",0,SUMIFS(Ingresos!$Q$6:$Q$1505,ING_COD,$B140,ING_CLASE,"BON"))</f>
        <v>0</v>
      </c>
      <c r="K140" s="19" t="n">
        <f aca="false">IF($B140="",0,SUMIFS(Ingresos!$Q$6:$Q$1505,ING_COD,$B140,ING_CLASE,"EXT"))</f>
        <v>0</v>
      </c>
      <c r="L140" s="19" t="n">
        <f aca="false">IF($B140="",0,SUMIFS(Ingresos!$Q$6:$Q$1505,ING_COD,$B140,ING_CLASE,"OTO"))</f>
        <v>0</v>
      </c>
      <c r="M140" s="19" t="n">
        <f aca="false">IF($B140="",0,SUMIFS(Ingresos!$Q$6:$Q$1505,ING_COD,$B140,ING_CLASE,"OTX"))</f>
        <v>0</v>
      </c>
      <c r="N140" s="19" t="n">
        <f aca="false">IF($B140="",0,SUMIFS(Ingresos!$Q$6:$Q$1505,ING_COD,$B140,ING_CLASE,"RETO"))</f>
        <v>0</v>
      </c>
      <c r="O140" s="19" t="n">
        <f aca="false">IF($B140="",0,SUMIFS(Ingresos!$Q$6:$Q$1505,ING_COD,$B140,ING_CLASE,"INA"))</f>
        <v>0</v>
      </c>
      <c r="P140" s="19" t="n">
        <f aca="false">G140+I140+J140+K140+L140+M140</f>
        <v>0</v>
      </c>
      <c r="Q140" s="44" t="n">
        <f aca="false">IF($F140="Activo",10,IF($F140="Cese",1,0))</f>
        <v>0</v>
      </c>
      <c r="R140" s="19" t="n">
        <f aca="false">G140*Q140</f>
        <v>0</v>
      </c>
      <c r="S140" s="19" t="n">
        <f aca="false">IF($F140="Activo",SUMIFS(I140:I149,$D140:$D149,"&lt;="&amp;Trabajadores!$N$17)+IF(PROY_BON="Sí",SUMIFS(J140:J149,$D140:$D149,"&lt;="&amp;Trabajadores!$N$17),0),IF($F140="Cese",I140+IF(PROY_BON="Sí",J140,0),0))</f>
        <v>0</v>
      </c>
      <c r="T140" s="19" t="n">
        <f aca="false">IF(OR($F140&lt;&gt;"Activo",Trabajadores!$I$17="No"),0,IF(I144=0,H140*(1+IF(PROY_BON="Sí",Trabajadores!$P$17,0))*Trabajadores!$R$17/6*(Trabajadores!$N$17&gt;=7),0)+IF(I149=0,H140*(1+IF(PROY_BON="Sí",Trabajadores!$P$17,0))*Trabajadores!$S$17/6*(Trabajadores!$N$17&gt;=12),0))</f>
        <v>0</v>
      </c>
      <c r="U140" s="19" t="n">
        <f aca="false">IF($F140="Activo",IF(Trabajadores!$J$17="Sí",L140*10,L140),IF($F140="Cese",L140,0))</f>
        <v>0</v>
      </c>
      <c r="V140" s="19" t="n">
        <f aca="false">IF(OR($F140="Activo",$F140="Cese"),M140,0)</f>
        <v>0</v>
      </c>
      <c r="W140" s="19" t="n">
        <f aca="false">IF(OR($F140="Activo",$F140="Cese"),SUM(P138:P139),0)</f>
        <v>0</v>
      </c>
      <c r="X140" s="36" t="n">
        <f aca="false">IF(OR($F140="Activo",$F140="Cese"),R140+S140+T140+U140+V140+W140,0)</f>
        <v>0</v>
      </c>
      <c r="Y140" s="19" t="n">
        <f aca="false">IF(OR($F140="Activo",$F140="Cese"),DED_FIJA,0)</f>
        <v>0</v>
      </c>
      <c r="Z140" s="36" t="n">
        <f aca="false">MAX(0,X140-Y140)</f>
        <v>0</v>
      </c>
      <c r="AA140" s="19" t="n">
        <f aca="false">IF(Z140=0,0,MAX(0,MIN(Z140,Parámetros!$G$19)-Parámetros!$F$19)*Parámetros!$E$19)</f>
        <v>0</v>
      </c>
      <c r="AB140" s="19" t="n">
        <f aca="false">IF(Z140=0,0,MAX(0,MIN(Z140,Parámetros!$G$20)-Parámetros!$F$20)*Parámetros!$E$20)</f>
        <v>0</v>
      </c>
      <c r="AC140" s="19" t="n">
        <f aca="false">IF(Z140=0,0,MAX(0,MIN(Z140,Parámetros!$G$21)-Parámetros!$F$21)*Parámetros!$E$21)</f>
        <v>0</v>
      </c>
      <c r="AD140" s="19" t="n">
        <f aca="false">IF(Z140=0,0,MAX(0,MIN(Z140,Parámetros!$G$22)-Parámetros!$F$22)*Parámetros!$E$22)</f>
        <v>0</v>
      </c>
      <c r="AE140" s="19" t="n">
        <f aca="false">IF(Z140=0,0,MAX(0,MIN(Z140,Parámetros!$G$23)-Parámetros!$F$23)*Parámetros!$E$23)</f>
        <v>0</v>
      </c>
      <c r="AF140" s="36" t="n">
        <f aca="false">SUM(AA140:AE140)</f>
        <v>0</v>
      </c>
      <c r="AG140" s="45" t="str">
        <f aca="false">IF(AM140&lt;=0,"-",INDEX(TR_TASA,MATCH(AM140,TR_DESDE,1)))</f>
        <v>-</v>
      </c>
      <c r="AH140" s="44" t="n">
        <f aca="false">IF($F140="Cese",1,IF($F140="Activo",INDEX(DIV_N,3),0))</f>
        <v>0</v>
      </c>
      <c r="AI140" s="44" t="n">
        <f aca="false">IF($F140="Cese",2,IF($F140="Activo",INDEX(DIV_HASTA,3),0))</f>
        <v>0</v>
      </c>
      <c r="AJ140" s="19" t="n">
        <f aca="false">IF(OR($F140="Activo",$F140="Cese"),SUMIFS(AV138:AV139,D138:D139,"&lt;="&amp;AI140),0)</f>
        <v>0</v>
      </c>
      <c r="AK140" s="19" t="n">
        <f aca="false">IF(OR($F140="Activo",$F140="Cese"),MAX(0,(AF140-AJ140)/AH140),0)</f>
        <v>0</v>
      </c>
      <c r="AL140" s="19" t="n">
        <f aca="false">IF(OR($F140="Activo",$F140="Cese"),K140+IF(PROY_BON="Sí",0,J140),0)</f>
        <v>0</v>
      </c>
      <c r="AM140" s="19" t="n">
        <f aca="false">IF(AL140&gt;0,MAX(0,X140+AL140-Y140),Z140)</f>
        <v>0</v>
      </c>
      <c r="AN140" s="19" t="n">
        <f aca="false">SUMPRODUCT((AM140&gt;TR_DESDE)*(AM140-TR_DESDE)*TR_INC)</f>
        <v>0</v>
      </c>
      <c r="AO140" s="19" t="n">
        <f aca="false">IF(AL140&gt;0,MAX(0,AN140-IF($F140="Cese",MAX(AF140,AJ140),AF140)),0)</f>
        <v>0</v>
      </c>
      <c r="AP140" s="46" t="n">
        <f aca="false">IF(OR($F140="Activo",$F140="Cese"),ROUND(AK140+AO140,2),0)</f>
        <v>0</v>
      </c>
      <c r="AQ140" s="19" t="n">
        <f aca="false">IF($F140="Cese",MAX(0,AJ140-AN140),0)</f>
        <v>0</v>
      </c>
      <c r="AR140" s="19" t="str">
        <f aca="false">IF($B140="","",IF(COUNTIFS(RP_COD,$B140,'Retenciones Planilla'!$E$6:$E$105,"&lt;&gt;")=0,"",SUMIFS('Retenciones Planilla'!$E$6:$E$105,RP_COD,$B140)))</f>
        <v/>
      </c>
      <c r="AS140" s="19" t="str">
        <f aca="false">IF(AR140="","",AR140-AP140)</f>
        <v/>
      </c>
      <c r="AT140" s="23" t="str">
        <f aca="false">IF($B140="","",IF(NOT(OR($F140="Activo",$F140="Cese")),IF(N(AR140)=0,"—","Revisar: sin vínculo"),IF(AR140="",IF(AP140=0,"No corresponde","Sin dato planilla"),IF(ABS(AS140)&lt;=TOL,"OK",IF(AS140&gt;0,"Retuvo de más","Retuvo de menos")))))</f>
        <v/>
      </c>
      <c r="AU140" s="19" t="n">
        <f aca="false">IF(AND(BASE_RET="Planilla (si existe)",AR140&lt;&gt;""),AR140,AP140)</f>
        <v>0</v>
      </c>
      <c r="AV140" s="19" t="n">
        <f aca="false">AU140+N140</f>
        <v>0</v>
      </c>
    </row>
    <row r="141" customFormat="false" ht="15" hidden="false" customHeight="false" outlineLevel="0" collapsed="false">
      <c r="A141" s="43" t="n">
        <v>12</v>
      </c>
      <c r="B141" s="35" t="str">
        <f aca="false">IF(Trabajadores!$B$17="","",Trabajadores!$B$17)</f>
        <v/>
      </c>
      <c r="C141" s="35" t="str">
        <f aca="false">IF($B141="","",Trabajadores!$D$17)</f>
        <v/>
      </c>
      <c r="D141" s="43" t="n">
        <v>4</v>
      </c>
      <c r="E141" s="23" t="s">
        <v>301</v>
      </c>
      <c r="F141" s="23" t="str">
        <f aca="false">IF($B141="","",IF(OR(4&lt;Trabajadores!$M$17,4&gt;Trabajadores!$N$17),"No vinculado",IF(AND(4=Trabajadores!$N$17,Trabajadores!$O$17="Sí"),"Cese","Activo")))</f>
        <v/>
      </c>
      <c r="G141" s="19" t="n">
        <f aca="false">IF($B141="",0,SUMIFS(Ingresos!$R$6:$R$1505,ING_COD,$B141,ING_CLASE,"ORD"))</f>
        <v>0</v>
      </c>
      <c r="H141" s="19" t="n">
        <f aca="false">IF($B141="",0,SUMIFS(Ingresos!$R$6:$R$1505,ING_COD,$B141,ING_CLASE,"ORD",ING_COMP,"Sí"))</f>
        <v>0</v>
      </c>
      <c r="I141" s="19" t="n">
        <f aca="false">IF($B141="",0,SUMIFS(Ingresos!$R$6:$R$1505,ING_COD,$B141,ING_CLASE,"GRA"))</f>
        <v>0</v>
      </c>
      <c r="J141" s="19" t="n">
        <f aca="false">IF($B141="",0,SUMIFS(Ingresos!$R$6:$R$1505,ING_COD,$B141,ING_CLASE,"BON"))</f>
        <v>0</v>
      </c>
      <c r="K141" s="19" t="n">
        <f aca="false">IF($B141="",0,SUMIFS(Ingresos!$R$6:$R$1505,ING_COD,$B141,ING_CLASE,"EXT"))</f>
        <v>0</v>
      </c>
      <c r="L141" s="19" t="n">
        <f aca="false">IF($B141="",0,SUMIFS(Ingresos!$R$6:$R$1505,ING_COD,$B141,ING_CLASE,"OTO"))</f>
        <v>0</v>
      </c>
      <c r="M141" s="19" t="n">
        <f aca="false">IF($B141="",0,SUMIFS(Ingresos!$R$6:$R$1505,ING_COD,$B141,ING_CLASE,"OTX"))</f>
        <v>0</v>
      </c>
      <c r="N141" s="19" t="n">
        <f aca="false">IF($B141="",0,SUMIFS(Ingresos!$R$6:$R$1505,ING_COD,$B141,ING_CLASE,"RETO"))</f>
        <v>0</v>
      </c>
      <c r="O141" s="19" t="n">
        <f aca="false">IF($B141="",0,SUMIFS(Ingresos!$R$6:$R$1505,ING_COD,$B141,ING_CLASE,"INA"))</f>
        <v>0</v>
      </c>
      <c r="P141" s="19" t="n">
        <f aca="false">G141+I141+J141+K141+L141+M141</f>
        <v>0</v>
      </c>
      <c r="Q141" s="44" t="n">
        <f aca="false">IF($F141="Activo",9,IF($F141="Cese",1,0))</f>
        <v>0</v>
      </c>
      <c r="R141" s="19" t="n">
        <f aca="false">G141*Q141</f>
        <v>0</v>
      </c>
      <c r="S141" s="19" t="n">
        <f aca="false">IF($F141="Activo",SUMIFS(I141:I149,$D141:$D149,"&lt;="&amp;Trabajadores!$N$17)+IF(PROY_BON="Sí",SUMIFS(J141:J149,$D141:$D149,"&lt;="&amp;Trabajadores!$N$17),0),IF($F141="Cese",I141+IF(PROY_BON="Sí",J141,0),0))</f>
        <v>0</v>
      </c>
      <c r="T141" s="19" t="n">
        <f aca="false">IF(OR($F141&lt;&gt;"Activo",Trabajadores!$I$17="No"),0,IF(I144=0,H141*(1+IF(PROY_BON="Sí",Trabajadores!$P$17,0))*Trabajadores!$R$17/6*(Trabajadores!$N$17&gt;=7),0)+IF(I149=0,H141*(1+IF(PROY_BON="Sí",Trabajadores!$P$17,0))*Trabajadores!$S$17/6*(Trabajadores!$N$17&gt;=12),0))</f>
        <v>0</v>
      </c>
      <c r="U141" s="19" t="n">
        <f aca="false">IF($F141="Activo",IF(Trabajadores!$J$17="Sí",L141*9,L141),IF($F141="Cese",L141,0))</f>
        <v>0</v>
      </c>
      <c r="V141" s="19" t="n">
        <f aca="false">IF(OR($F141="Activo",$F141="Cese"),M141,0)</f>
        <v>0</v>
      </c>
      <c r="W141" s="19" t="n">
        <f aca="false">IF(OR($F141="Activo",$F141="Cese"),SUM(P138:P140),0)</f>
        <v>0</v>
      </c>
      <c r="X141" s="36" t="n">
        <f aca="false">IF(OR($F141="Activo",$F141="Cese"),R141+S141+T141+U141+V141+W141,0)</f>
        <v>0</v>
      </c>
      <c r="Y141" s="19" t="n">
        <f aca="false">IF(OR($F141="Activo",$F141="Cese"),DED_FIJA,0)</f>
        <v>0</v>
      </c>
      <c r="Z141" s="36" t="n">
        <f aca="false">MAX(0,X141-Y141)</f>
        <v>0</v>
      </c>
      <c r="AA141" s="19" t="n">
        <f aca="false">IF(Z141=0,0,MAX(0,MIN(Z141,Parámetros!$G$19)-Parámetros!$F$19)*Parámetros!$E$19)</f>
        <v>0</v>
      </c>
      <c r="AB141" s="19" t="n">
        <f aca="false">IF(Z141=0,0,MAX(0,MIN(Z141,Parámetros!$G$20)-Parámetros!$F$20)*Parámetros!$E$20)</f>
        <v>0</v>
      </c>
      <c r="AC141" s="19" t="n">
        <f aca="false">IF(Z141=0,0,MAX(0,MIN(Z141,Parámetros!$G$21)-Parámetros!$F$21)*Parámetros!$E$21)</f>
        <v>0</v>
      </c>
      <c r="AD141" s="19" t="n">
        <f aca="false">IF(Z141=0,0,MAX(0,MIN(Z141,Parámetros!$G$22)-Parámetros!$F$22)*Parámetros!$E$22)</f>
        <v>0</v>
      </c>
      <c r="AE141" s="19" t="n">
        <f aca="false">IF(Z141=0,0,MAX(0,MIN(Z141,Parámetros!$G$23)-Parámetros!$F$23)*Parámetros!$E$23)</f>
        <v>0</v>
      </c>
      <c r="AF141" s="36" t="n">
        <f aca="false">SUM(AA141:AE141)</f>
        <v>0</v>
      </c>
      <c r="AG141" s="45" t="str">
        <f aca="false">IF(AM141&lt;=0,"-",INDEX(TR_TASA,MATCH(AM141,TR_DESDE,1)))</f>
        <v>-</v>
      </c>
      <c r="AH141" s="44" t="n">
        <f aca="false">IF($F141="Cese",1,IF($F141="Activo",INDEX(DIV_N,4),0))</f>
        <v>0</v>
      </c>
      <c r="AI141" s="44" t="n">
        <f aca="false">IF($F141="Cese",3,IF($F141="Activo",INDEX(DIV_HASTA,4),0))</f>
        <v>0</v>
      </c>
      <c r="AJ141" s="19" t="n">
        <f aca="false">IF(OR($F141="Activo",$F141="Cese"),SUMIFS(AV138:AV140,D138:D140,"&lt;="&amp;AI141),0)</f>
        <v>0</v>
      </c>
      <c r="AK141" s="19" t="n">
        <f aca="false">IF(OR($F141="Activo",$F141="Cese"),MAX(0,(AF141-AJ141)/AH141),0)</f>
        <v>0</v>
      </c>
      <c r="AL141" s="19" t="n">
        <f aca="false">IF(OR($F141="Activo",$F141="Cese"),K141+IF(PROY_BON="Sí",0,J141),0)</f>
        <v>0</v>
      </c>
      <c r="AM141" s="19" t="n">
        <f aca="false">IF(AL141&gt;0,MAX(0,X141+AL141-Y141),Z141)</f>
        <v>0</v>
      </c>
      <c r="AN141" s="19" t="n">
        <f aca="false">SUMPRODUCT((AM141&gt;TR_DESDE)*(AM141-TR_DESDE)*TR_INC)</f>
        <v>0</v>
      </c>
      <c r="AO141" s="19" t="n">
        <f aca="false">IF(AL141&gt;0,MAX(0,AN141-IF($F141="Cese",MAX(AF141,AJ141),AF141)),0)</f>
        <v>0</v>
      </c>
      <c r="AP141" s="46" t="n">
        <f aca="false">IF(OR($F141="Activo",$F141="Cese"),ROUND(AK141+AO141,2),0)</f>
        <v>0</v>
      </c>
      <c r="AQ141" s="19" t="n">
        <f aca="false">IF($F141="Cese",MAX(0,AJ141-AN141),0)</f>
        <v>0</v>
      </c>
      <c r="AR141" s="19" t="str">
        <f aca="false">IF($B141="","",IF(COUNTIFS(RP_COD,$B141,'Retenciones Planilla'!$F$6:$F$105,"&lt;&gt;")=0,"",SUMIFS('Retenciones Planilla'!$F$6:$F$105,RP_COD,$B141)))</f>
        <v/>
      </c>
      <c r="AS141" s="19" t="str">
        <f aca="false">IF(AR141="","",AR141-AP141)</f>
        <v/>
      </c>
      <c r="AT141" s="23" t="str">
        <f aca="false">IF($B141="","",IF(NOT(OR($F141="Activo",$F141="Cese")),IF(N(AR141)=0,"—","Revisar: sin vínculo"),IF(AR141="",IF(AP141=0,"No corresponde","Sin dato planilla"),IF(ABS(AS141)&lt;=TOL,"OK",IF(AS141&gt;0,"Retuvo de más","Retuvo de menos")))))</f>
        <v/>
      </c>
      <c r="AU141" s="19" t="n">
        <f aca="false">IF(AND(BASE_RET="Planilla (si existe)",AR141&lt;&gt;""),AR141,AP141)</f>
        <v>0</v>
      </c>
      <c r="AV141" s="19" t="n">
        <f aca="false">AU141+N141</f>
        <v>0</v>
      </c>
    </row>
    <row r="142" customFormat="false" ht="15" hidden="false" customHeight="false" outlineLevel="0" collapsed="false">
      <c r="A142" s="43" t="n">
        <v>12</v>
      </c>
      <c r="B142" s="35" t="str">
        <f aca="false">IF(Trabajadores!$B$17="","",Trabajadores!$B$17)</f>
        <v/>
      </c>
      <c r="C142" s="35" t="str">
        <f aca="false">IF($B142="","",Trabajadores!$D$17)</f>
        <v/>
      </c>
      <c r="D142" s="43" t="n">
        <v>5</v>
      </c>
      <c r="E142" s="23" t="s">
        <v>302</v>
      </c>
      <c r="F142" s="23" t="str">
        <f aca="false">IF($B142="","",IF(OR(5&lt;Trabajadores!$M$17,5&gt;Trabajadores!$N$17),"No vinculado",IF(AND(5=Trabajadores!$N$17,Trabajadores!$O$17="Sí"),"Cese","Activo")))</f>
        <v/>
      </c>
      <c r="G142" s="19" t="n">
        <f aca="false">IF($B142="",0,SUMIFS(Ingresos!$S$6:$S$1505,ING_COD,$B142,ING_CLASE,"ORD"))</f>
        <v>0</v>
      </c>
      <c r="H142" s="19" t="n">
        <f aca="false">IF($B142="",0,SUMIFS(Ingresos!$S$6:$S$1505,ING_COD,$B142,ING_CLASE,"ORD",ING_COMP,"Sí"))</f>
        <v>0</v>
      </c>
      <c r="I142" s="19" t="n">
        <f aca="false">IF($B142="",0,SUMIFS(Ingresos!$S$6:$S$1505,ING_COD,$B142,ING_CLASE,"GRA"))</f>
        <v>0</v>
      </c>
      <c r="J142" s="19" t="n">
        <f aca="false">IF($B142="",0,SUMIFS(Ingresos!$S$6:$S$1505,ING_COD,$B142,ING_CLASE,"BON"))</f>
        <v>0</v>
      </c>
      <c r="K142" s="19" t="n">
        <f aca="false">IF($B142="",0,SUMIFS(Ingresos!$S$6:$S$1505,ING_COD,$B142,ING_CLASE,"EXT"))</f>
        <v>0</v>
      </c>
      <c r="L142" s="19" t="n">
        <f aca="false">IF($B142="",0,SUMIFS(Ingresos!$S$6:$S$1505,ING_COD,$B142,ING_CLASE,"OTO"))</f>
        <v>0</v>
      </c>
      <c r="M142" s="19" t="n">
        <f aca="false">IF($B142="",0,SUMIFS(Ingresos!$S$6:$S$1505,ING_COD,$B142,ING_CLASE,"OTX"))</f>
        <v>0</v>
      </c>
      <c r="N142" s="19" t="n">
        <f aca="false">IF($B142="",0,SUMIFS(Ingresos!$S$6:$S$1505,ING_COD,$B142,ING_CLASE,"RETO"))</f>
        <v>0</v>
      </c>
      <c r="O142" s="19" t="n">
        <f aca="false">IF($B142="",0,SUMIFS(Ingresos!$S$6:$S$1505,ING_COD,$B142,ING_CLASE,"INA"))</f>
        <v>0</v>
      </c>
      <c r="P142" s="19" t="n">
        <f aca="false">G142+I142+J142+K142+L142+M142</f>
        <v>0</v>
      </c>
      <c r="Q142" s="44" t="n">
        <f aca="false">IF($F142="Activo",8,IF($F142="Cese",1,0))</f>
        <v>0</v>
      </c>
      <c r="R142" s="19" t="n">
        <f aca="false">G142*Q142</f>
        <v>0</v>
      </c>
      <c r="S142" s="19" t="n">
        <f aca="false">IF($F142="Activo",SUMIFS(I142:I149,$D142:$D149,"&lt;="&amp;Trabajadores!$N$17)+IF(PROY_BON="Sí",SUMIFS(J142:J149,$D142:$D149,"&lt;="&amp;Trabajadores!$N$17),0),IF($F142="Cese",I142+IF(PROY_BON="Sí",J142,0),0))</f>
        <v>0</v>
      </c>
      <c r="T142" s="19" t="n">
        <f aca="false">IF(OR($F142&lt;&gt;"Activo",Trabajadores!$I$17="No"),0,IF(I144=0,H142*(1+IF(PROY_BON="Sí",Trabajadores!$P$17,0))*Trabajadores!$R$17/6*(Trabajadores!$N$17&gt;=7),0)+IF(I149=0,H142*(1+IF(PROY_BON="Sí",Trabajadores!$P$17,0))*Trabajadores!$S$17/6*(Trabajadores!$N$17&gt;=12),0))</f>
        <v>0</v>
      </c>
      <c r="U142" s="19" t="n">
        <f aca="false">IF($F142="Activo",IF(Trabajadores!$J$17="Sí",L142*8,L142),IF($F142="Cese",L142,0))</f>
        <v>0</v>
      </c>
      <c r="V142" s="19" t="n">
        <f aca="false">IF(OR($F142="Activo",$F142="Cese"),M142,0)</f>
        <v>0</v>
      </c>
      <c r="W142" s="19" t="n">
        <f aca="false">IF(OR($F142="Activo",$F142="Cese"),SUM(P138:P141),0)</f>
        <v>0</v>
      </c>
      <c r="X142" s="36" t="n">
        <f aca="false">IF(OR($F142="Activo",$F142="Cese"),R142+S142+T142+U142+V142+W142,0)</f>
        <v>0</v>
      </c>
      <c r="Y142" s="19" t="n">
        <f aca="false">IF(OR($F142="Activo",$F142="Cese"),DED_FIJA,0)</f>
        <v>0</v>
      </c>
      <c r="Z142" s="36" t="n">
        <f aca="false">MAX(0,X142-Y142)</f>
        <v>0</v>
      </c>
      <c r="AA142" s="19" t="n">
        <f aca="false">IF(Z142=0,0,MAX(0,MIN(Z142,Parámetros!$G$19)-Parámetros!$F$19)*Parámetros!$E$19)</f>
        <v>0</v>
      </c>
      <c r="AB142" s="19" t="n">
        <f aca="false">IF(Z142=0,0,MAX(0,MIN(Z142,Parámetros!$G$20)-Parámetros!$F$20)*Parámetros!$E$20)</f>
        <v>0</v>
      </c>
      <c r="AC142" s="19" t="n">
        <f aca="false">IF(Z142=0,0,MAX(0,MIN(Z142,Parámetros!$G$21)-Parámetros!$F$21)*Parámetros!$E$21)</f>
        <v>0</v>
      </c>
      <c r="AD142" s="19" t="n">
        <f aca="false">IF(Z142=0,0,MAX(0,MIN(Z142,Parámetros!$G$22)-Parámetros!$F$22)*Parámetros!$E$22)</f>
        <v>0</v>
      </c>
      <c r="AE142" s="19" t="n">
        <f aca="false">IF(Z142=0,0,MAX(0,MIN(Z142,Parámetros!$G$23)-Parámetros!$F$23)*Parámetros!$E$23)</f>
        <v>0</v>
      </c>
      <c r="AF142" s="36" t="n">
        <f aca="false">SUM(AA142:AE142)</f>
        <v>0</v>
      </c>
      <c r="AG142" s="45" t="str">
        <f aca="false">IF(AM142&lt;=0,"-",INDEX(TR_TASA,MATCH(AM142,TR_DESDE,1)))</f>
        <v>-</v>
      </c>
      <c r="AH142" s="44" t="n">
        <f aca="false">IF($F142="Cese",1,IF($F142="Activo",INDEX(DIV_N,5),0))</f>
        <v>0</v>
      </c>
      <c r="AI142" s="44" t="n">
        <f aca="false">IF($F142="Cese",4,IF($F142="Activo",INDEX(DIV_HASTA,5),0))</f>
        <v>0</v>
      </c>
      <c r="AJ142" s="19" t="n">
        <f aca="false">IF(OR($F142="Activo",$F142="Cese"),SUMIFS(AV138:AV141,D138:D141,"&lt;="&amp;AI142),0)</f>
        <v>0</v>
      </c>
      <c r="AK142" s="19" t="n">
        <f aca="false">IF(OR($F142="Activo",$F142="Cese"),MAX(0,(AF142-AJ142)/AH142),0)</f>
        <v>0</v>
      </c>
      <c r="AL142" s="19" t="n">
        <f aca="false">IF(OR($F142="Activo",$F142="Cese"),K142+IF(PROY_BON="Sí",0,J142),0)</f>
        <v>0</v>
      </c>
      <c r="AM142" s="19" t="n">
        <f aca="false">IF(AL142&gt;0,MAX(0,X142+AL142-Y142),Z142)</f>
        <v>0</v>
      </c>
      <c r="AN142" s="19" t="n">
        <f aca="false">SUMPRODUCT((AM142&gt;TR_DESDE)*(AM142-TR_DESDE)*TR_INC)</f>
        <v>0</v>
      </c>
      <c r="AO142" s="19" t="n">
        <f aca="false">IF(AL142&gt;0,MAX(0,AN142-IF($F142="Cese",MAX(AF142,AJ142),AF142)),0)</f>
        <v>0</v>
      </c>
      <c r="AP142" s="46" t="n">
        <f aca="false">IF(OR($F142="Activo",$F142="Cese"),ROUND(AK142+AO142,2),0)</f>
        <v>0</v>
      </c>
      <c r="AQ142" s="19" t="n">
        <f aca="false">IF($F142="Cese",MAX(0,AJ142-AN142),0)</f>
        <v>0</v>
      </c>
      <c r="AR142" s="19" t="str">
        <f aca="false">IF($B142="","",IF(COUNTIFS(RP_COD,$B142,'Retenciones Planilla'!$G$6:$G$105,"&lt;&gt;")=0,"",SUMIFS('Retenciones Planilla'!$G$6:$G$105,RP_COD,$B142)))</f>
        <v/>
      </c>
      <c r="AS142" s="19" t="str">
        <f aca="false">IF(AR142="","",AR142-AP142)</f>
        <v/>
      </c>
      <c r="AT142" s="23" t="str">
        <f aca="false">IF($B142="","",IF(NOT(OR($F142="Activo",$F142="Cese")),IF(N(AR142)=0,"—","Revisar: sin vínculo"),IF(AR142="",IF(AP142=0,"No corresponde","Sin dato planilla"),IF(ABS(AS142)&lt;=TOL,"OK",IF(AS142&gt;0,"Retuvo de más","Retuvo de menos")))))</f>
        <v/>
      </c>
      <c r="AU142" s="19" t="n">
        <f aca="false">IF(AND(BASE_RET="Planilla (si existe)",AR142&lt;&gt;""),AR142,AP142)</f>
        <v>0</v>
      </c>
      <c r="AV142" s="19" t="n">
        <f aca="false">AU142+N142</f>
        <v>0</v>
      </c>
    </row>
    <row r="143" customFormat="false" ht="15" hidden="false" customHeight="false" outlineLevel="0" collapsed="false">
      <c r="A143" s="43" t="n">
        <v>12</v>
      </c>
      <c r="B143" s="35" t="str">
        <f aca="false">IF(Trabajadores!$B$17="","",Trabajadores!$B$17)</f>
        <v/>
      </c>
      <c r="C143" s="35" t="str">
        <f aca="false">IF($B143="","",Trabajadores!$D$17)</f>
        <v/>
      </c>
      <c r="D143" s="43" t="n">
        <v>6</v>
      </c>
      <c r="E143" s="23" t="s">
        <v>303</v>
      </c>
      <c r="F143" s="23" t="str">
        <f aca="false">IF($B143="","",IF(OR(6&lt;Trabajadores!$M$17,6&gt;Trabajadores!$N$17),"No vinculado",IF(AND(6=Trabajadores!$N$17,Trabajadores!$O$17="Sí"),"Cese","Activo")))</f>
        <v/>
      </c>
      <c r="G143" s="19" t="n">
        <f aca="false">IF($B143="",0,SUMIFS(Ingresos!$T$6:$T$1505,ING_COD,$B143,ING_CLASE,"ORD"))</f>
        <v>0</v>
      </c>
      <c r="H143" s="19" t="n">
        <f aca="false">IF($B143="",0,SUMIFS(Ingresos!$T$6:$T$1505,ING_COD,$B143,ING_CLASE,"ORD",ING_COMP,"Sí"))</f>
        <v>0</v>
      </c>
      <c r="I143" s="19" t="n">
        <f aca="false">IF($B143="",0,SUMIFS(Ingresos!$T$6:$T$1505,ING_COD,$B143,ING_CLASE,"GRA"))</f>
        <v>0</v>
      </c>
      <c r="J143" s="19" t="n">
        <f aca="false">IF($B143="",0,SUMIFS(Ingresos!$T$6:$T$1505,ING_COD,$B143,ING_CLASE,"BON"))</f>
        <v>0</v>
      </c>
      <c r="K143" s="19" t="n">
        <f aca="false">IF($B143="",0,SUMIFS(Ingresos!$T$6:$T$1505,ING_COD,$B143,ING_CLASE,"EXT"))</f>
        <v>0</v>
      </c>
      <c r="L143" s="19" t="n">
        <f aca="false">IF($B143="",0,SUMIFS(Ingresos!$T$6:$T$1505,ING_COD,$B143,ING_CLASE,"OTO"))</f>
        <v>0</v>
      </c>
      <c r="M143" s="19" t="n">
        <f aca="false">IF($B143="",0,SUMIFS(Ingresos!$T$6:$T$1505,ING_COD,$B143,ING_CLASE,"OTX"))</f>
        <v>0</v>
      </c>
      <c r="N143" s="19" t="n">
        <f aca="false">IF($B143="",0,SUMIFS(Ingresos!$T$6:$T$1505,ING_COD,$B143,ING_CLASE,"RETO"))</f>
        <v>0</v>
      </c>
      <c r="O143" s="19" t="n">
        <f aca="false">IF($B143="",0,SUMIFS(Ingresos!$T$6:$T$1505,ING_COD,$B143,ING_CLASE,"INA"))</f>
        <v>0</v>
      </c>
      <c r="P143" s="19" t="n">
        <f aca="false">G143+I143+J143+K143+L143+M143</f>
        <v>0</v>
      </c>
      <c r="Q143" s="44" t="n">
        <f aca="false">IF($F143="Activo",7,IF($F143="Cese",1,0))</f>
        <v>0</v>
      </c>
      <c r="R143" s="19" t="n">
        <f aca="false">G143*Q143</f>
        <v>0</v>
      </c>
      <c r="S143" s="19" t="n">
        <f aca="false">IF($F143="Activo",SUMIFS(I143:I149,$D143:$D149,"&lt;="&amp;Trabajadores!$N$17)+IF(PROY_BON="Sí",SUMIFS(J143:J149,$D143:$D149,"&lt;="&amp;Trabajadores!$N$17),0),IF($F143="Cese",I143+IF(PROY_BON="Sí",J143,0),0))</f>
        <v>0</v>
      </c>
      <c r="T143" s="19" t="n">
        <f aca="false">IF(OR($F143&lt;&gt;"Activo",Trabajadores!$I$17="No"),0,IF(I144=0,H143*(1+IF(PROY_BON="Sí",Trabajadores!$P$17,0))*Trabajadores!$R$17/6*(Trabajadores!$N$17&gt;=7),0)+IF(I149=0,H143*(1+IF(PROY_BON="Sí",Trabajadores!$P$17,0))*Trabajadores!$S$17/6*(Trabajadores!$N$17&gt;=12),0))</f>
        <v>0</v>
      </c>
      <c r="U143" s="19" t="n">
        <f aca="false">IF($F143="Activo",IF(Trabajadores!$J$17="Sí",L143*7,L143),IF($F143="Cese",L143,0))</f>
        <v>0</v>
      </c>
      <c r="V143" s="19" t="n">
        <f aca="false">IF(OR($F143="Activo",$F143="Cese"),M143,0)</f>
        <v>0</v>
      </c>
      <c r="W143" s="19" t="n">
        <f aca="false">IF(OR($F143="Activo",$F143="Cese"),SUM(P138:P142),0)</f>
        <v>0</v>
      </c>
      <c r="X143" s="36" t="n">
        <f aca="false">IF(OR($F143="Activo",$F143="Cese"),R143+S143+T143+U143+V143+W143,0)</f>
        <v>0</v>
      </c>
      <c r="Y143" s="19" t="n">
        <f aca="false">IF(OR($F143="Activo",$F143="Cese"),DED_FIJA,0)</f>
        <v>0</v>
      </c>
      <c r="Z143" s="36" t="n">
        <f aca="false">MAX(0,X143-Y143)</f>
        <v>0</v>
      </c>
      <c r="AA143" s="19" t="n">
        <f aca="false">IF(Z143=0,0,MAX(0,MIN(Z143,Parámetros!$G$19)-Parámetros!$F$19)*Parámetros!$E$19)</f>
        <v>0</v>
      </c>
      <c r="AB143" s="19" t="n">
        <f aca="false">IF(Z143=0,0,MAX(0,MIN(Z143,Parámetros!$G$20)-Parámetros!$F$20)*Parámetros!$E$20)</f>
        <v>0</v>
      </c>
      <c r="AC143" s="19" t="n">
        <f aca="false">IF(Z143=0,0,MAX(0,MIN(Z143,Parámetros!$G$21)-Parámetros!$F$21)*Parámetros!$E$21)</f>
        <v>0</v>
      </c>
      <c r="AD143" s="19" t="n">
        <f aca="false">IF(Z143=0,0,MAX(0,MIN(Z143,Parámetros!$G$22)-Parámetros!$F$22)*Parámetros!$E$22)</f>
        <v>0</v>
      </c>
      <c r="AE143" s="19" t="n">
        <f aca="false">IF(Z143=0,0,MAX(0,MIN(Z143,Parámetros!$G$23)-Parámetros!$F$23)*Parámetros!$E$23)</f>
        <v>0</v>
      </c>
      <c r="AF143" s="36" t="n">
        <f aca="false">SUM(AA143:AE143)</f>
        <v>0</v>
      </c>
      <c r="AG143" s="45" t="str">
        <f aca="false">IF(AM143&lt;=0,"-",INDEX(TR_TASA,MATCH(AM143,TR_DESDE,1)))</f>
        <v>-</v>
      </c>
      <c r="AH143" s="44" t="n">
        <f aca="false">IF($F143="Cese",1,IF($F143="Activo",INDEX(DIV_N,6),0))</f>
        <v>0</v>
      </c>
      <c r="AI143" s="44" t="n">
        <f aca="false">IF($F143="Cese",5,IF($F143="Activo",INDEX(DIV_HASTA,6),0))</f>
        <v>0</v>
      </c>
      <c r="AJ143" s="19" t="n">
        <f aca="false">IF(OR($F143="Activo",$F143="Cese"),SUMIFS(AV138:AV142,D138:D142,"&lt;="&amp;AI143),0)</f>
        <v>0</v>
      </c>
      <c r="AK143" s="19" t="n">
        <f aca="false">IF(OR($F143="Activo",$F143="Cese"),MAX(0,(AF143-AJ143)/AH143),0)</f>
        <v>0</v>
      </c>
      <c r="AL143" s="19" t="n">
        <f aca="false">IF(OR($F143="Activo",$F143="Cese"),K143+IF(PROY_BON="Sí",0,J143),0)</f>
        <v>0</v>
      </c>
      <c r="AM143" s="19" t="n">
        <f aca="false">IF(AL143&gt;0,MAX(0,X143+AL143-Y143),Z143)</f>
        <v>0</v>
      </c>
      <c r="AN143" s="19" t="n">
        <f aca="false">SUMPRODUCT((AM143&gt;TR_DESDE)*(AM143-TR_DESDE)*TR_INC)</f>
        <v>0</v>
      </c>
      <c r="AO143" s="19" t="n">
        <f aca="false">IF(AL143&gt;0,MAX(0,AN143-IF($F143="Cese",MAX(AF143,AJ143),AF143)),0)</f>
        <v>0</v>
      </c>
      <c r="AP143" s="46" t="n">
        <f aca="false">IF(OR($F143="Activo",$F143="Cese"),ROUND(AK143+AO143,2),0)</f>
        <v>0</v>
      </c>
      <c r="AQ143" s="19" t="n">
        <f aca="false">IF($F143="Cese",MAX(0,AJ143-AN143),0)</f>
        <v>0</v>
      </c>
      <c r="AR143" s="19" t="str">
        <f aca="false">IF($B143="","",IF(COUNTIFS(RP_COD,$B143,'Retenciones Planilla'!$H$6:$H$105,"&lt;&gt;")=0,"",SUMIFS('Retenciones Planilla'!$H$6:$H$105,RP_COD,$B143)))</f>
        <v/>
      </c>
      <c r="AS143" s="19" t="str">
        <f aca="false">IF(AR143="","",AR143-AP143)</f>
        <v/>
      </c>
      <c r="AT143" s="23" t="str">
        <f aca="false">IF($B143="","",IF(NOT(OR($F143="Activo",$F143="Cese")),IF(N(AR143)=0,"—","Revisar: sin vínculo"),IF(AR143="",IF(AP143=0,"No corresponde","Sin dato planilla"),IF(ABS(AS143)&lt;=TOL,"OK",IF(AS143&gt;0,"Retuvo de más","Retuvo de menos")))))</f>
        <v/>
      </c>
      <c r="AU143" s="19" t="n">
        <f aca="false">IF(AND(BASE_RET="Planilla (si existe)",AR143&lt;&gt;""),AR143,AP143)</f>
        <v>0</v>
      </c>
      <c r="AV143" s="19" t="n">
        <f aca="false">AU143+N143</f>
        <v>0</v>
      </c>
    </row>
    <row r="144" customFormat="false" ht="15" hidden="false" customHeight="false" outlineLevel="0" collapsed="false">
      <c r="A144" s="43" t="n">
        <v>12</v>
      </c>
      <c r="B144" s="35" t="str">
        <f aca="false">IF(Trabajadores!$B$17="","",Trabajadores!$B$17)</f>
        <v/>
      </c>
      <c r="C144" s="35" t="str">
        <f aca="false">IF($B144="","",Trabajadores!$D$17)</f>
        <v/>
      </c>
      <c r="D144" s="43" t="n">
        <v>7</v>
      </c>
      <c r="E144" s="23" t="s">
        <v>304</v>
      </c>
      <c r="F144" s="23" t="str">
        <f aca="false">IF($B144="","",IF(OR(7&lt;Trabajadores!$M$17,7&gt;Trabajadores!$N$17),"No vinculado",IF(AND(7=Trabajadores!$N$17,Trabajadores!$O$17="Sí"),"Cese","Activo")))</f>
        <v/>
      </c>
      <c r="G144" s="19" t="n">
        <f aca="false">IF($B144="",0,SUMIFS(Ingresos!$U$6:$U$1505,ING_COD,$B144,ING_CLASE,"ORD"))</f>
        <v>0</v>
      </c>
      <c r="H144" s="19" t="n">
        <f aca="false">IF($B144="",0,SUMIFS(Ingresos!$U$6:$U$1505,ING_COD,$B144,ING_CLASE,"ORD",ING_COMP,"Sí"))</f>
        <v>0</v>
      </c>
      <c r="I144" s="19" t="n">
        <f aca="false">IF($B144="",0,SUMIFS(Ingresos!$U$6:$U$1505,ING_COD,$B144,ING_CLASE,"GRA"))</f>
        <v>0</v>
      </c>
      <c r="J144" s="19" t="n">
        <f aca="false">IF($B144="",0,SUMIFS(Ingresos!$U$6:$U$1505,ING_COD,$B144,ING_CLASE,"BON"))</f>
        <v>0</v>
      </c>
      <c r="K144" s="19" t="n">
        <f aca="false">IF($B144="",0,SUMIFS(Ingresos!$U$6:$U$1505,ING_COD,$B144,ING_CLASE,"EXT"))</f>
        <v>0</v>
      </c>
      <c r="L144" s="19" t="n">
        <f aca="false">IF($B144="",0,SUMIFS(Ingresos!$U$6:$U$1505,ING_COD,$B144,ING_CLASE,"OTO"))</f>
        <v>0</v>
      </c>
      <c r="M144" s="19" t="n">
        <f aca="false">IF($B144="",0,SUMIFS(Ingresos!$U$6:$U$1505,ING_COD,$B144,ING_CLASE,"OTX"))</f>
        <v>0</v>
      </c>
      <c r="N144" s="19" t="n">
        <f aca="false">IF($B144="",0,SUMIFS(Ingresos!$U$6:$U$1505,ING_COD,$B144,ING_CLASE,"RETO"))</f>
        <v>0</v>
      </c>
      <c r="O144" s="19" t="n">
        <f aca="false">IF($B144="",0,SUMIFS(Ingresos!$U$6:$U$1505,ING_COD,$B144,ING_CLASE,"INA"))</f>
        <v>0</v>
      </c>
      <c r="P144" s="19" t="n">
        <f aca="false">G144+I144+J144+K144+L144+M144</f>
        <v>0</v>
      </c>
      <c r="Q144" s="44" t="n">
        <f aca="false">IF($F144="Activo",6,IF($F144="Cese",1,0))</f>
        <v>0</v>
      </c>
      <c r="R144" s="19" t="n">
        <f aca="false">G144*Q144</f>
        <v>0</v>
      </c>
      <c r="S144" s="19" t="n">
        <f aca="false">IF($F144="Activo",SUMIFS(I144:I149,$D144:$D149,"&lt;="&amp;Trabajadores!$N$17)+IF(PROY_BON="Sí",SUMIFS(J144:J149,$D144:$D149,"&lt;="&amp;Trabajadores!$N$17),0),IF($F144="Cese",I144+IF(PROY_BON="Sí",J144,0),0))</f>
        <v>0</v>
      </c>
      <c r="T144" s="19" t="n">
        <f aca="false">IF(OR($F144&lt;&gt;"Activo",Trabajadores!$I$17="No"),0,IF(I149=0,H144*(1+IF(PROY_BON="Sí",Trabajadores!$P$17,0))*Trabajadores!$S$17/6*(Trabajadores!$N$17&gt;=12),0))</f>
        <v>0</v>
      </c>
      <c r="U144" s="19" t="n">
        <f aca="false">IF($F144="Activo",IF(Trabajadores!$J$17="Sí",L144*6,L144),IF($F144="Cese",L144,0))</f>
        <v>0</v>
      </c>
      <c r="V144" s="19" t="n">
        <f aca="false">IF(OR($F144="Activo",$F144="Cese"),M144,0)</f>
        <v>0</v>
      </c>
      <c r="W144" s="19" t="n">
        <f aca="false">IF(OR($F144="Activo",$F144="Cese"),SUM(P138:P143),0)</f>
        <v>0</v>
      </c>
      <c r="X144" s="36" t="n">
        <f aca="false">IF(OR($F144="Activo",$F144="Cese"),R144+S144+T144+U144+V144+W144,0)</f>
        <v>0</v>
      </c>
      <c r="Y144" s="19" t="n">
        <f aca="false">IF(OR($F144="Activo",$F144="Cese"),DED_FIJA,0)</f>
        <v>0</v>
      </c>
      <c r="Z144" s="36" t="n">
        <f aca="false">MAX(0,X144-Y144)</f>
        <v>0</v>
      </c>
      <c r="AA144" s="19" t="n">
        <f aca="false">IF(Z144=0,0,MAX(0,MIN(Z144,Parámetros!$G$19)-Parámetros!$F$19)*Parámetros!$E$19)</f>
        <v>0</v>
      </c>
      <c r="AB144" s="19" t="n">
        <f aca="false">IF(Z144=0,0,MAX(0,MIN(Z144,Parámetros!$G$20)-Parámetros!$F$20)*Parámetros!$E$20)</f>
        <v>0</v>
      </c>
      <c r="AC144" s="19" t="n">
        <f aca="false">IF(Z144=0,0,MAX(0,MIN(Z144,Parámetros!$G$21)-Parámetros!$F$21)*Parámetros!$E$21)</f>
        <v>0</v>
      </c>
      <c r="AD144" s="19" t="n">
        <f aca="false">IF(Z144=0,0,MAX(0,MIN(Z144,Parámetros!$G$22)-Parámetros!$F$22)*Parámetros!$E$22)</f>
        <v>0</v>
      </c>
      <c r="AE144" s="19" t="n">
        <f aca="false">IF(Z144=0,0,MAX(0,MIN(Z144,Parámetros!$G$23)-Parámetros!$F$23)*Parámetros!$E$23)</f>
        <v>0</v>
      </c>
      <c r="AF144" s="36" t="n">
        <f aca="false">SUM(AA144:AE144)</f>
        <v>0</v>
      </c>
      <c r="AG144" s="45" t="str">
        <f aca="false">IF(AM144&lt;=0,"-",INDEX(TR_TASA,MATCH(AM144,TR_DESDE,1)))</f>
        <v>-</v>
      </c>
      <c r="AH144" s="44" t="n">
        <f aca="false">IF($F144="Cese",1,IF($F144="Activo",INDEX(DIV_N,7),0))</f>
        <v>0</v>
      </c>
      <c r="AI144" s="44" t="n">
        <f aca="false">IF($F144="Cese",6,IF($F144="Activo",INDEX(DIV_HASTA,7),0))</f>
        <v>0</v>
      </c>
      <c r="AJ144" s="19" t="n">
        <f aca="false">IF(OR($F144="Activo",$F144="Cese"),SUMIFS(AV138:AV143,D138:D143,"&lt;="&amp;AI144),0)</f>
        <v>0</v>
      </c>
      <c r="AK144" s="19" t="n">
        <f aca="false">IF(OR($F144="Activo",$F144="Cese"),MAX(0,(AF144-AJ144)/AH144),0)</f>
        <v>0</v>
      </c>
      <c r="AL144" s="19" t="n">
        <f aca="false">IF(OR($F144="Activo",$F144="Cese"),K144+IF(PROY_BON="Sí",0,J144),0)</f>
        <v>0</v>
      </c>
      <c r="AM144" s="19" t="n">
        <f aca="false">IF(AL144&gt;0,MAX(0,X144+AL144-Y144),Z144)</f>
        <v>0</v>
      </c>
      <c r="AN144" s="19" t="n">
        <f aca="false">SUMPRODUCT((AM144&gt;TR_DESDE)*(AM144-TR_DESDE)*TR_INC)</f>
        <v>0</v>
      </c>
      <c r="AO144" s="19" t="n">
        <f aca="false">IF(AL144&gt;0,MAX(0,AN144-IF($F144="Cese",MAX(AF144,AJ144),AF144)),0)</f>
        <v>0</v>
      </c>
      <c r="AP144" s="46" t="n">
        <f aca="false">IF(OR($F144="Activo",$F144="Cese"),ROUND(AK144+AO144,2),0)</f>
        <v>0</v>
      </c>
      <c r="AQ144" s="19" t="n">
        <f aca="false">IF($F144="Cese",MAX(0,AJ144-AN144),0)</f>
        <v>0</v>
      </c>
      <c r="AR144" s="19" t="str">
        <f aca="false">IF($B144="","",IF(COUNTIFS(RP_COD,$B144,'Retenciones Planilla'!$I$6:$I$105,"&lt;&gt;")=0,"",SUMIFS('Retenciones Planilla'!$I$6:$I$105,RP_COD,$B144)))</f>
        <v/>
      </c>
      <c r="AS144" s="19" t="str">
        <f aca="false">IF(AR144="","",AR144-AP144)</f>
        <v/>
      </c>
      <c r="AT144" s="23" t="str">
        <f aca="false">IF($B144="","",IF(NOT(OR($F144="Activo",$F144="Cese")),IF(N(AR144)=0,"—","Revisar: sin vínculo"),IF(AR144="",IF(AP144=0,"No corresponde","Sin dato planilla"),IF(ABS(AS144)&lt;=TOL,"OK",IF(AS144&gt;0,"Retuvo de más","Retuvo de menos")))))</f>
        <v/>
      </c>
      <c r="AU144" s="19" t="n">
        <f aca="false">IF(AND(BASE_RET="Planilla (si existe)",AR144&lt;&gt;""),AR144,AP144)</f>
        <v>0</v>
      </c>
      <c r="AV144" s="19" t="n">
        <f aca="false">AU144+N144</f>
        <v>0</v>
      </c>
    </row>
    <row r="145" customFormat="false" ht="15" hidden="false" customHeight="false" outlineLevel="0" collapsed="false">
      <c r="A145" s="43" t="n">
        <v>12</v>
      </c>
      <c r="B145" s="35" t="str">
        <f aca="false">IF(Trabajadores!$B$17="","",Trabajadores!$B$17)</f>
        <v/>
      </c>
      <c r="C145" s="35" t="str">
        <f aca="false">IF($B145="","",Trabajadores!$D$17)</f>
        <v/>
      </c>
      <c r="D145" s="43" t="n">
        <v>8</v>
      </c>
      <c r="E145" s="23" t="s">
        <v>305</v>
      </c>
      <c r="F145" s="23" t="str">
        <f aca="false">IF($B145="","",IF(OR(8&lt;Trabajadores!$M$17,8&gt;Trabajadores!$N$17),"No vinculado",IF(AND(8=Trabajadores!$N$17,Trabajadores!$O$17="Sí"),"Cese","Activo")))</f>
        <v/>
      </c>
      <c r="G145" s="19" t="n">
        <f aca="false">IF($B145="",0,SUMIFS(Ingresos!$V$6:$V$1505,ING_COD,$B145,ING_CLASE,"ORD"))</f>
        <v>0</v>
      </c>
      <c r="H145" s="19" t="n">
        <f aca="false">IF($B145="",0,SUMIFS(Ingresos!$V$6:$V$1505,ING_COD,$B145,ING_CLASE,"ORD",ING_COMP,"Sí"))</f>
        <v>0</v>
      </c>
      <c r="I145" s="19" t="n">
        <f aca="false">IF($B145="",0,SUMIFS(Ingresos!$V$6:$V$1505,ING_COD,$B145,ING_CLASE,"GRA"))</f>
        <v>0</v>
      </c>
      <c r="J145" s="19" t="n">
        <f aca="false">IF($B145="",0,SUMIFS(Ingresos!$V$6:$V$1505,ING_COD,$B145,ING_CLASE,"BON"))</f>
        <v>0</v>
      </c>
      <c r="K145" s="19" t="n">
        <f aca="false">IF($B145="",0,SUMIFS(Ingresos!$V$6:$V$1505,ING_COD,$B145,ING_CLASE,"EXT"))</f>
        <v>0</v>
      </c>
      <c r="L145" s="19" t="n">
        <f aca="false">IF($B145="",0,SUMIFS(Ingresos!$V$6:$V$1505,ING_COD,$B145,ING_CLASE,"OTO"))</f>
        <v>0</v>
      </c>
      <c r="M145" s="19" t="n">
        <f aca="false">IF($B145="",0,SUMIFS(Ingresos!$V$6:$V$1505,ING_COD,$B145,ING_CLASE,"OTX"))</f>
        <v>0</v>
      </c>
      <c r="N145" s="19" t="n">
        <f aca="false">IF($B145="",0,SUMIFS(Ingresos!$V$6:$V$1505,ING_COD,$B145,ING_CLASE,"RETO"))</f>
        <v>0</v>
      </c>
      <c r="O145" s="19" t="n">
        <f aca="false">IF($B145="",0,SUMIFS(Ingresos!$V$6:$V$1505,ING_COD,$B145,ING_CLASE,"INA"))</f>
        <v>0</v>
      </c>
      <c r="P145" s="19" t="n">
        <f aca="false">G145+I145+J145+K145+L145+M145</f>
        <v>0</v>
      </c>
      <c r="Q145" s="44" t="n">
        <f aca="false">IF($F145="Activo",5,IF($F145="Cese",1,0))</f>
        <v>0</v>
      </c>
      <c r="R145" s="19" t="n">
        <f aca="false">G145*Q145</f>
        <v>0</v>
      </c>
      <c r="S145" s="19" t="n">
        <f aca="false">IF($F145="Activo",SUMIFS(I145:I149,$D145:$D149,"&lt;="&amp;Trabajadores!$N$17)+IF(PROY_BON="Sí",SUMIFS(J145:J149,$D145:$D149,"&lt;="&amp;Trabajadores!$N$17),0),IF($F145="Cese",I145+IF(PROY_BON="Sí",J145,0),0))</f>
        <v>0</v>
      </c>
      <c r="T145" s="19" t="n">
        <f aca="false">IF(OR($F145&lt;&gt;"Activo",Trabajadores!$I$17="No"),0,IF(I149=0,H145*(1+IF(PROY_BON="Sí",Trabajadores!$P$17,0))*Trabajadores!$S$17/6*(Trabajadores!$N$17&gt;=12),0))</f>
        <v>0</v>
      </c>
      <c r="U145" s="19" t="n">
        <f aca="false">IF($F145="Activo",IF(Trabajadores!$J$17="Sí",L145*5,L145),IF($F145="Cese",L145,0))</f>
        <v>0</v>
      </c>
      <c r="V145" s="19" t="n">
        <f aca="false">IF(OR($F145="Activo",$F145="Cese"),M145,0)</f>
        <v>0</v>
      </c>
      <c r="W145" s="19" t="n">
        <f aca="false">IF(OR($F145="Activo",$F145="Cese"),SUM(P138:P144),0)</f>
        <v>0</v>
      </c>
      <c r="X145" s="36" t="n">
        <f aca="false">IF(OR($F145="Activo",$F145="Cese"),R145+S145+T145+U145+V145+W145,0)</f>
        <v>0</v>
      </c>
      <c r="Y145" s="19" t="n">
        <f aca="false">IF(OR($F145="Activo",$F145="Cese"),DED_FIJA,0)</f>
        <v>0</v>
      </c>
      <c r="Z145" s="36" t="n">
        <f aca="false">MAX(0,X145-Y145)</f>
        <v>0</v>
      </c>
      <c r="AA145" s="19" t="n">
        <f aca="false">IF(Z145=0,0,MAX(0,MIN(Z145,Parámetros!$G$19)-Parámetros!$F$19)*Parámetros!$E$19)</f>
        <v>0</v>
      </c>
      <c r="AB145" s="19" t="n">
        <f aca="false">IF(Z145=0,0,MAX(0,MIN(Z145,Parámetros!$G$20)-Parámetros!$F$20)*Parámetros!$E$20)</f>
        <v>0</v>
      </c>
      <c r="AC145" s="19" t="n">
        <f aca="false">IF(Z145=0,0,MAX(0,MIN(Z145,Parámetros!$G$21)-Parámetros!$F$21)*Parámetros!$E$21)</f>
        <v>0</v>
      </c>
      <c r="AD145" s="19" t="n">
        <f aca="false">IF(Z145=0,0,MAX(0,MIN(Z145,Parámetros!$G$22)-Parámetros!$F$22)*Parámetros!$E$22)</f>
        <v>0</v>
      </c>
      <c r="AE145" s="19" t="n">
        <f aca="false">IF(Z145=0,0,MAX(0,MIN(Z145,Parámetros!$G$23)-Parámetros!$F$23)*Parámetros!$E$23)</f>
        <v>0</v>
      </c>
      <c r="AF145" s="36" t="n">
        <f aca="false">SUM(AA145:AE145)</f>
        <v>0</v>
      </c>
      <c r="AG145" s="45" t="str">
        <f aca="false">IF(AM145&lt;=0,"-",INDEX(TR_TASA,MATCH(AM145,TR_DESDE,1)))</f>
        <v>-</v>
      </c>
      <c r="AH145" s="44" t="n">
        <f aca="false">IF($F145="Cese",1,IF($F145="Activo",INDEX(DIV_N,8),0))</f>
        <v>0</v>
      </c>
      <c r="AI145" s="44" t="n">
        <f aca="false">IF($F145="Cese",7,IF($F145="Activo",INDEX(DIV_HASTA,8),0))</f>
        <v>0</v>
      </c>
      <c r="AJ145" s="19" t="n">
        <f aca="false">IF(OR($F145="Activo",$F145="Cese"),SUMIFS(AV138:AV144,D138:D144,"&lt;="&amp;AI145),0)</f>
        <v>0</v>
      </c>
      <c r="AK145" s="19" t="n">
        <f aca="false">IF(OR($F145="Activo",$F145="Cese"),MAX(0,(AF145-AJ145)/AH145),0)</f>
        <v>0</v>
      </c>
      <c r="AL145" s="19" t="n">
        <f aca="false">IF(OR($F145="Activo",$F145="Cese"),K145+IF(PROY_BON="Sí",0,J145),0)</f>
        <v>0</v>
      </c>
      <c r="AM145" s="19" t="n">
        <f aca="false">IF(AL145&gt;0,MAX(0,X145+AL145-Y145),Z145)</f>
        <v>0</v>
      </c>
      <c r="AN145" s="19" t="n">
        <f aca="false">SUMPRODUCT((AM145&gt;TR_DESDE)*(AM145-TR_DESDE)*TR_INC)</f>
        <v>0</v>
      </c>
      <c r="AO145" s="19" t="n">
        <f aca="false">IF(AL145&gt;0,MAX(0,AN145-IF($F145="Cese",MAX(AF145,AJ145),AF145)),0)</f>
        <v>0</v>
      </c>
      <c r="AP145" s="46" t="n">
        <f aca="false">IF(OR($F145="Activo",$F145="Cese"),ROUND(AK145+AO145,2),0)</f>
        <v>0</v>
      </c>
      <c r="AQ145" s="19" t="n">
        <f aca="false">IF($F145="Cese",MAX(0,AJ145-AN145),0)</f>
        <v>0</v>
      </c>
      <c r="AR145" s="19" t="str">
        <f aca="false">IF($B145="","",IF(COUNTIFS(RP_COD,$B145,'Retenciones Planilla'!$J$6:$J$105,"&lt;&gt;")=0,"",SUMIFS('Retenciones Planilla'!$J$6:$J$105,RP_COD,$B145)))</f>
        <v/>
      </c>
      <c r="AS145" s="19" t="str">
        <f aca="false">IF(AR145="","",AR145-AP145)</f>
        <v/>
      </c>
      <c r="AT145" s="23" t="str">
        <f aca="false">IF($B145="","",IF(NOT(OR($F145="Activo",$F145="Cese")),IF(N(AR145)=0,"—","Revisar: sin vínculo"),IF(AR145="",IF(AP145=0,"No corresponde","Sin dato planilla"),IF(ABS(AS145)&lt;=TOL,"OK",IF(AS145&gt;0,"Retuvo de más","Retuvo de menos")))))</f>
        <v/>
      </c>
      <c r="AU145" s="19" t="n">
        <f aca="false">IF(AND(BASE_RET="Planilla (si existe)",AR145&lt;&gt;""),AR145,AP145)</f>
        <v>0</v>
      </c>
      <c r="AV145" s="19" t="n">
        <f aca="false">AU145+N145</f>
        <v>0</v>
      </c>
    </row>
    <row r="146" customFormat="false" ht="15" hidden="false" customHeight="false" outlineLevel="0" collapsed="false">
      <c r="A146" s="43" t="n">
        <v>12</v>
      </c>
      <c r="B146" s="35" t="str">
        <f aca="false">IF(Trabajadores!$B$17="","",Trabajadores!$B$17)</f>
        <v/>
      </c>
      <c r="C146" s="35" t="str">
        <f aca="false">IF($B146="","",Trabajadores!$D$17)</f>
        <v/>
      </c>
      <c r="D146" s="43" t="n">
        <v>9</v>
      </c>
      <c r="E146" s="23" t="s">
        <v>306</v>
      </c>
      <c r="F146" s="23" t="str">
        <f aca="false">IF($B146="","",IF(OR(9&lt;Trabajadores!$M$17,9&gt;Trabajadores!$N$17),"No vinculado",IF(AND(9=Trabajadores!$N$17,Trabajadores!$O$17="Sí"),"Cese","Activo")))</f>
        <v/>
      </c>
      <c r="G146" s="19" t="n">
        <f aca="false">IF($B146="",0,SUMIFS(Ingresos!$W$6:$W$1505,ING_COD,$B146,ING_CLASE,"ORD"))</f>
        <v>0</v>
      </c>
      <c r="H146" s="19" t="n">
        <f aca="false">IF($B146="",0,SUMIFS(Ingresos!$W$6:$W$1505,ING_COD,$B146,ING_CLASE,"ORD",ING_COMP,"Sí"))</f>
        <v>0</v>
      </c>
      <c r="I146" s="19" t="n">
        <f aca="false">IF($B146="",0,SUMIFS(Ingresos!$W$6:$W$1505,ING_COD,$B146,ING_CLASE,"GRA"))</f>
        <v>0</v>
      </c>
      <c r="J146" s="19" t="n">
        <f aca="false">IF($B146="",0,SUMIFS(Ingresos!$W$6:$W$1505,ING_COD,$B146,ING_CLASE,"BON"))</f>
        <v>0</v>
      </c>
      <c r="K146" s="19" t="n">
        <f aca="false">IF($B146="",0,SUMIFS(Ingresos!$W$6:$W$1505,ING_COD,$B146,ING_CLASE,"EXT"))</f>
        <v>0</v>
      </c>
      <c r="L146" s="19" t="n">
        <f aca="false">IF($B146="",0,SUMIFS(Ingresos!$W$6:$W$1505,ING_COD,$B146,ING_CLASE,"OTO"))</f>
        <v>0</v>
      </c>
      <c r="M146" s="19" t="n">
        <f aca="false">IF($B146="",0,SUMIFS(Ingresos!$W$6:$W$1505,ING_COD,$B146,ING_CLASE,"OTX"))</f>
        <v>0</v>
      </c>
      <c r="N146" s="19" t="n">
        <f aca="false">IF($B146="",0,SUMIFS(Ingresos!$W$6:$W$1505,ING_COD,$B146,ING_CLASE,"RETO"))</f>
        <v>0</v>
      </c>
      <c r="O146" s="19" t="n">
        <f aca="false">IF($B146="",0,SUMIFS(Ingresos!$W$6:$W$1505,ING_COD,$B146,ING_CLASE,"INA"))</f>
        <v>0</v>
      </c>
      <c r="P146" s="19" t="n">
        <f aca="false">G146+I146+J146+K146+L146+M146</f>
        <v>0</v>
      </c>
      <c r="Q146" s="44" t="n">
        <f aca="false">IF($F146="Activo",4,IF($F146="Cese",1,0))</f>
        <v>0</v>
      </c>
      <c r="R146" s="19" t="n">
        <f aca="false">G146*Q146</f>
        <v>0</v>
      </c>
      <c r="S146" s="19" t="n">
        <f aca="false">IF($F146="Activo",SUMIFS(I146:I149,$D146:$D149,"&lt;="&amp;Trabajadores!$N$17)+IF(PROY_BON="Sí",SUMIFS(J146:J149,$D146:$D149,"&lt;="&amp;Trabajadores!$N$17),0),IF($F146="Cese",I146+IF(PROY_BON="Sí",J146,0),0))</f>
        <v>0</v>
      </c>
      <c r="T146" s="19" t="n">
        <f aca="false">IF(OR($F146&lt;&gt;"Activo",Trabajadores!$I$17="No"),0,IF(I149=0,H146*(1+IF(PROY_BON="Sí",Trabajadores!$P$17,0))*Trabajadores!$S$17/6*(Trabajadores!$N$17&gt;=12),0))</f>
        <v>0</v>
      </c>
      <c r="U146" s="19" t="n">
        <f aca="false">IF($F146="Activo",IF(Trabajadores!$J$17="Sí",L146*4,L146),IF($F146="Cese",L146,0))</f>
        <v>0</v>
      </c>
      <c r="V146" s="19" t="n">
        <f aca="false">IF(OR($F146="Activo",$F146="Cese"),M146,0)</f>
        <v>0</v>
      </c>
      <c r="W146" s="19" t="n">
        <f aca="false">IF(OR($F146="Activo",$F146="Cese"),SUM(P138:P145),0)</f>
        <v>0</v>
      </c>
      <c r="X146" s="36" t="n">
        <f aca="false">IF(OR($F146="Activo",$F146="Cese"),R146+S146+T146+U146+V146+W146,0)</f>
        <v>0</v>
      </c>
      <c r="Y146" s="19" t="n">
        <f aca="false">IF(OR($F146="Activo",$F146="Cese"),DED_FIJA,0)</f>
        <v>0</v>
      </c>
      <c r="Z146" s="36" t="n">
        <f aca="false">MAX(0,X146-Y146)</f>
        <v>0</v>
      </c>
      <c r="AA146" s="19" t="n">
        <f aca="false">IF(Z146=0,0,MAX(0,MIN(Z146,Parámetros!$G$19)-Parámetros!$F$19)*Parámetros!$E$19)</f>
        <v>0</v>
      </c>
      <c r="AB146" s="19" t="n">
        <f aca="false">IF(Z146=0,0,MAX(0,MIN(Z146,Parámetros!$G$20)-Parámetros!$F$20)*Parámetros!$E$20)</f>
        <v>0</v>
      </c>
      <c r="AC146" s="19" t="n">
        <f aca="false">IF(Z146=0,0,MAX(0,MIN(Z146,Parámetros!$G$21)-Parámetros!$F$21)*Parámetros!$E$21)</f>
        <v>0</v>
      </c>
      <c r="AD146" s="19" t="n">
        <f aca="false">IF(Z146=0,0,MAX(0,MIN(Z146,Parámetros!$G$22)-Parámetros!$F$22)*Parámetros!$E$22)</f>
        <v>0</v>
      </c>
      <c r="AE146" s="19" t="n">
        <f aca="false">IF(Z146=0,0,MAX(0,MIN(Z146,Parámetros!$G$23)-Parámetros!$F$23)*Parámetros!$E$23)</f>
        <v>0</v>
      </c>
      <c r="AF146" s="36" t="n">
        <f aca="false">SUM(AA146:AE146)</f>
        <v>0</v>
      </c>
      <c r="AG146" s="45" t="str">
        <f aca="false">IF(AM146&lt;=0,"-",INDEX(TR_TASA,MATCH(AM146,TR_DESDE,1)))</f>
        <v>-</v>
      </c>
      <c r="AH146" s="44" t="n">
        <f aca="false">IF($F146="Cese",1,IF($F146="Activo",INDEX(DIV_N,9),0))</f>
        <v>0</v>
      </c>
      <c r="AI146" s="44" t="n">
        <f aca="false">IF($F146="Cese",8,IF($F146="Activo",INDEX(DIV_HASTA,9),0))</f>
        <v>0</v>
      </c>
      <c r="AJ146" s="19" t="n">
        <f aca="false">IF(OR($F146="Activo",$F146="Cese"),SUMIFS(AV138:AV145,D138:D145,"&lt;="&amp;AI146),0)</f>
        <v>0</v>
      </c>
      <c r="AK146" s="19" t="n">
        <f aca="false">IF(OR($F146="Activo",$F146="Cese"),MAX(0,(AF146-AJ146)/AH146),0)</f>
        <v>0</v>
      </c>
      <c r="AL146" s="19" t="n">
        <f aca="false">IF(OR($F146="Activo",$F146="Cese"),K146+IF(PROY_BON="Sí",0,J146),0)</f>
        <v>0</v>
      </c>
      <c r="AM146" s="19" t="n">
        <f aca="false">IF(AL146&gt;0,MAX(0,X146+AL146-Y146),Z146)</f>
        <v>0</v>
      </c>
      <c r="AN146" s="19" t="n">
        <f aca="false">SUMPRODUCT((AM146&gt;TR_DESDE)*(AM146-TR_DESDE)*TR_INC)</f>
        <v>0</v>
      </c>
      <c r="AO146" s="19" t="n">
        <f aca="false">IF(AL146&gt;0,MAX(0,AN146-IF($F146="Cese",MAX(AF146,AJ146),AF146)),0)</f>
        <v>0</v>
      </c>
      <c r="AP146" s="46" t="n">
        <f aca="false">IF(OR($F146="Activo",$F146="Cese"),ROUND(AK146+AO146,2),0)</f>
        <v>0</v>
      </c>
      <c r="AQ146" s="19" t="n">
        <f aca="false">IF($F146="Cese",MAX(0,AJ146-AN146),0)</f>
        <v>0</v>
      </c>
      <c r="AR146" s="19" t="str">
        <f aca="false">IF($B146="","",IF(COUNTIFS(RP_COD,$B146,'Retenciones Planilla'!$K$6:$K$105,"&lt;&gt;")=0,"",SUMIFS('Retenciones Planilla'!$K$6:$K$105,RP_COD,$B146)))</f>
        <v/>
      </c>
      <c r="AS146" s="19" t="str">
        <f aca="false">IF(AR146="","",AR146-AP146)</f>
        <v/>
      </c>
      <c r="AT146" s="23" t="str">
        <f aca="false">IF($B146="","",IF(NOT(OR($F146="Activo",$F146="Cese")),IF(N(AR146)=0,"—","Revisar: sin vínculo"),IF(AR146="",IF(AP146=0,"No corresponde","Sin dato planilla"),IF(ABS(AS146)&lt;=TOL,"OK",IF(AS146&gt;0,"Retuvo de más","Retuvo de menos")))))</f>
        <v/>
      </c>
      <c r="AU146" s="19" t="n">
        <f aca="false">IF(AND(BASE_RET="Planilla (si existe)",AR146&lt;&gt;""),AR146,AP146)</f>
        <v>0</v>
      </c>
      <c r="AV146" s="19" t="n">
        <f aca="false">AU146+N146</f>
        <v>0</v>
      </c>
    </row>
    <row r="147" customFormat="false" ht="15" hidden="false" customHeight="false" outlineLevel="0" collapsed="false">
      <c r="A147" s="43" t="n">
        <v>12</v>
      </c>
      <c r="B147" s="35" t="str">
        <f aca="false">IF(Trabajadores!$B$17="","",Trabajadores!$B$17)</f>
        <v/>
      </c>
      <c r="C147" s="35" t="str">
        <f aca="false">IF($B147="","",Trabajadores!$D$17)</f>
        <v/>
      </c>
      <c r="D147" s="43" t="n">
        <v>10</v>
      </c>
      <c r="E147" s="23" t="s">
        <v>307</v>
      </c>
      <c r="F147" s="23" t="str">
        <f aca="false">IF($B147="","",IF(OR(10&lt;Trabajadores!$M$17,10&gt;Trabajadores!$N$17),"No vinculado",IF(AND(10=Trabajadores!$N$17,Trabajadores!$O$17="Sí"),"Cese","Activo")))</f>
        <v/>
      </c>
      <c r="G147" s="19" t="n">
        <f aca="false">IF($B147="",0,SUMIFS(Ingresos!$X$6:$X$1505,ING_COD,$B147,ING_CLASE,"ORD"))</f>
        <v>0</v>
      </c>
      <c r="H147" s="19" t="n">
        <f aca="false">IF($B147="",0,SUMIFS(Ingresos!$X$6:$X$1505,ING_COD,$B147,ING_CLASE,"ORD",ING_COMP,"Sí"))</f>
        <v>0</v>
      </c>
      <c r="I147" s="19" t="n">
        <f aca="false">IF($B147="",0,SUMIFS(Ingresos!$X$6:$X$1505,ING_COD,$B147,ING_CLASE,"GRA"))</f>
        <v>0</v>
      </c>
      <c r="J147" s="19" t="n">
        <f aca="false">IF($B147="",0,SUMIFS(Ingresos!$X$6:$X$1505,ING_COD,$B147,ING_CLASE,"BON"))</f>
        <v>0</v>
      </c>
      <c r="K147" s="19" t="n">
        <f aca="false">IF($B147="",0,SUMIFS(Ingresos!$X$6:$X$1505,ING_COD,$B147,ING_CLASE,"EXT"))</f>
        <v>0</v>
      </c>
      <c r="L147" s="19" t="n">
        <f aca="false">IF($B147="",0,SUMIFS(Ingresos!$X$6:$X$1505,ING_COD,$B147,ING_CLASE,"OTO"))</f>
        <v>0</v>
      </c>
      <c r="M147" s="19" t="n">
        <f aca="false">IF($B147="",0,SUMIFS(Ingresos!$X$6:$X$1505,ING_COD,$B147,ING_CLASE,"OTX"))</f>
        <v>0</v>
      </c>
      <c r="N147" s="19" t="n">
        <f aca="false">IF($B147="",0,SUMIFS(Ingresos!$X$6:$X$1505,ING_COD,$B147,ING_CLASE,"RETO"))</f>
        <v>0</v>
      </c>
      <c r="O147" s="19" t="n">
        <f aca="false">IF($B147="",0,SUMIFS(Ingresos!$X$6:$X$1505,ING_COD,$B147,ING_CLASE,"INA"))</f>
        <v>0</v>
      </c>
      <c r="P147" s="19" t="n">
        <f aca="false">G147+I147+J147+K147+L147+M147</f>
        <v>0</v>
      </c>
      <c r="Q147" s="44" t="n">
        <f aca="false">IF($F147="Activo",3,IF($F147="Cese",1,0))</f>
        <v>0</v>
      </c>
      <c r="R147" s="19" t="n">
        <f aca="false">G147*Q147</f>
        <v>0</v>
      </c>
      <c r="S147" s="19" t="n">
        <f aca="false">IF($F147="Activo",SUMIFS(I147:I149,$D147:$D149,"&lt;="&amp;Trabajadores!$N$17)+IF(PROY_BON="Sí",SUMIFS(J147:J149,$D147:$D149,"&lt;="&amp;Trabajadores!$N$17),0),IF($F147="Cese",I147+IF(PROY_BON="Sí",J147,0),0))</f>
        <v>0</v>
      </c>
      <c r="T147" s="19" t="n">
        <f aca="false">IF(OR($F147&lt;&gt;"Activo",Trabajadores!$I$17="No"),0,IF(I149=0,H147*(1+IF(PROY_BON="Sí",Trabajadores!$P$17,0))*Trabajadores!$S$17/6*(Trabajadores!$N$17&gt;=12),0))</f>
        <v>0</v>
      </c>
      <c r="U147" s="19" t="n">
        <f aca="false">IF($F147="Activo",IF(Trabajadores!$J$17="Sí",L147*3,L147),IF($F147="Cese",L147,0))</f>
        <v>0</v>
      </c>
      <c r="V147" s="19" t="n">
        <f aca="false">IF(OR($F147="Activo",$F147="Cese"),M147,0)</f>
        <v>0</v>
      </c>
      <c r="W147" s="19" t="n">
        <f aca="false">IF(OR($F147="Activo",$F147="Cese"),SUM(P138:P146),0)</f>
        <v>0</v>
      </c>
      <c r="X147" s="36" t="n">
        <f aca="false">IF(OR($F147="Activo",$F147="Cese"),R147+S147+T147+U147+V147+W147,0)</f>
        <v>0</v>
      </c>
      <c r="Y147" s="19" t="n">
        <f aca="false">IF(OR($F147="Activo",$F147="Cese"),DED_FIJA,0)</f>
        <v>0</v>
      </c>
      <c r="Z147" s="36" t="n">
        <f aca="false">MAX(0,X147-Y147)</f>
        <v>0</v>
      </c>
      <c r="AA147" s="19" t="n">
        <f aca="false">IF(Z147=0,0,MAX(0,MIN(Z147,Parámetros!$G$19)-Parámetros!$F$19)*Parámetros!$E$19)</f>
        <v>0</v>
      </c>
      <c r="AB147" s="19" t="n">
        <f aca="false">IF(Z147=0,0,MAX(0,MIN(Z147,Parámetros!$G$20)-Parámetros!$F$20)*Parámetros!$E$20)</f>
        <v>0</v>
      </c>
      <c r="AC147" s="19" t="n">
        <f aca="false">IF(Z147=0,0,MAX(0,MIN(Z147,Parámetros!$G$21)-Parámetros!$F$21)*Parámetros!$E$21)</f>
        <v>0</v>
      </c>
      <c r="AD147" s="19" t="n">
        <f aca="false">IF(Z147=0,0,MAX(0,MIN(Z147,Parámetros!$G$22)-Parámetros!$F$22)*Parámetros!$E$22)</f>
        <v>0</v>
      </c>
      <c r="AE147" s="19" t="n">
        <f aca="false">IF(Z147=0,0,MAX(0,MIN(Z147,Parámetros!$G$23)-Parámetros!$F$23)*Parámetros!$E$23)</f>
        <v>0</v>
      </c>
      <c r="AF147" s="36" t="n">
        <f aca="false">SUM(AA147:AE147)</f>
        <v>0</v>
      </c>
      <c r="AG147" s="45" t="str">
        <f aca="false">IF(AM147&lt;=0,"-",INDEX(TR_TASA,MATCH(AM147,TR_DESDE,1)))</f>
        <v>-</v>
      </c>
      <c r="AH147" s="44" t="n">
        <f aca="false">IF($F147="Cese",1,IF($F147="Activo",INDEX(DIV_N,10),0))</f>
        <v>0</v>
      </c>
      <c r="AI147" s="44" t="n">
        <f aca="false">IF($F147="Cese",9,IF($F147="Activo",INDEX(DIV_HASTA,10),0))</f>
        <v>0</v>
      </c>
      <c r="AJ147" s="19" t="n">
        <f aca="false">IF(OR($F147="Activo",$F147="Cese"),SUMIFS(AV138:AV146,D138:D146,"&lt;="&amp;AI147),0)</f>
        <v>0</v>
      </c>
      <c r="AK147" s="19" t="n">
        <f aca="false">IF(OR($F147="Activo",$F147="Cese"),MAX(0,(AF147-AJ147)/AH147),0)</f>
        <v>0</v>
      </c>
      <c r="AL147" s="19" t="n">
        <f aca="false">IF(OR($F147="Activo",$F147="Cese"),K147+IF(PROY_BON="Sí",0,J147),0)</f>
        <v>0</v>
      </c>
      <c r="AM147" s="19" t="n">
        <f aca="false">IF(AL147&gt;0,MAX(0,X147+AL147-Y147),Z147)</f>
        <v>0</v>
      </c>
      <c r="AN147" s="19" t="n">
        <f aca="false">SUMPRODUCT((AM147&gt;TR_DESDE)*(AM147-TR_DESDE)*TR_INC)</f>
        <v>0</v>
      </c>
      <c r="AO147" s="19" t="n">
        <f aca="false">IF(AL147&gt;0,MAX(0,AN147-IF($F147="Cese",MAX(AF147,AJ147),AF147)),0)</f>
        <v>0</v>
      </c>
      <c r="AP147" s="46" t="n">
        <f aca="false">IF(OR($F147="Activo",$F147="Cese"),ROUND(AK147+AO147,2),0)</f>
        <v>0</v>
      </c>
      <c r="AQ147" s="19" t="n">
        <f aca="false">IF($F147="Cese",MAX(0,AJ147-AN147),0)</f>
        <v>0</v>
      </c>
      <c r="AR147" s="19" t="str">
        <f aca="false">IF($B147="","",IF(COUNTIFS(RP_COD,$B147,'Retenciones Planilla'!$L$6:$L$105,"&lt;&gt;")=0,"",SUMIFS('Retenciones Planilla'!$L$6:$L$105,RP_COD,$B147)))</f>
        <v/>
      </c>
      <c r="AS147" s="19" t="str">
        <f aca="false">IF(AR147="","",AR147-AP147)</f>
        <v/>
      </c>
      <c r="AT147" s="23" t="str">
        <f aca="false">IF($B147="","",IF(NOT(OR($F147="Activo",$F147="Cese")),IF(N(AR147)=0,"—","Revisar: sin vínculo"),IF(AR147="",IF(AP147=0,"No corresponde","Sin dato planilla"),IF(ABS(AS147)&lt;=TOL,"OK",IF(AS147&gt;0,"Retuvo de más","Retuvo de menos")))))</f>
        <v/>
      </c>
      <c r="AU147" s="19" t="n">
        <f aca="false">IF(AND(BASE_RET="Planilla (si existe)",AR147&lt;&gt;""),AR147,AP147)</f>
        <v>0</v>
      </c>
      <c r="AV147" s="19" t="n">
        <f aca="false">AU147+N147</f>
        <v>0</v>
      </c>
    </row>
    <row r="148" customFormat="false" ht="15" hidden="false" customHeight="false" outlineLevel="0" collapsed="false">
      <c r="A148" s="43" t="n">
        <v>12</v>
      </c>
      <c r="B148" s="35" t="str">
        <f aca="false">IF(Trabajadores!$B$17="","",Trabajadores!$B$17)</f>
        <v/>
      </c>
      <c r="C148" s="35" t="str">
        <f aca="false">IF($B148="","",Trabajadores!$D$17)</f>
        <v/>
      </c>
      <c r="D148" s="43" t="n">
        <v>11</v>
      </c>
      <c r="E148" s="23" t="s">
        <v>308</v>
      </c>
      <c r="F148" s="23" t="str">
        <f aca="false">IF($B148="","",IF(OR(11&lt;Trabajadores!$M$17,11&gt;Trabajadores!$N$17),"No vinculado",IF(AND(11=Trabajadores!$N$17,Trabajadores!$O$17="Sí"),"Cese","Activo")))</f>
        <v/>
      </c>
      <c r="G148" s="19" t="n">
        <f aca="false">IF($B148="",0,SUMIFS(Ingresos!$Y$6:$Y$1505,ING_COD,$B148,ING_CLASE,"ORD"))</f>
        <v>0</v>
      </c>
      <c r="H148" s="19" t="n">
        <f aca="false">IF($B148="",0,SUMIFS(Ingresos!$Y$6:$Y$1505,ING_COD,$B148,ING_CLASE,"ORD",ING_COMP,"Sí"))</f>
        <v>0</v>
      </c>
      <c r="I148" s="19" t="n">
        <f aca="false">IF($B148="",0,SUMIFS(Ingresos!$Y$6:$Y$1505,ING_COD,$B148,ING_CLASE,"GRA"))</f>
        <v>0</v>
      </c>
      <c r="J148" s="19" t="n">
        <f aca="false">IF($B148="",0,SUMIFS(Ingresos!$Y$6:$Y$1505,ING_COD,$B148,ING_CLASE,"BON"))</f>
        <v>0</v>
      </c>
      <c r="K148" s="19" t="n">
        <f aca="false">IF($B148="",0,SUMIFS(Ingresos!$Y$6:$Y$1505,ING_COD,$B148,ING_CLASE,"EXT"))</f>
        <v>0</v>
      </c>
      <c r="L148" s="19" t="n">
        <f aca="false">IF($B148="",0,SUMIFS(Ingresos!$Y$6:$Y$1505,ING_COD,$B148,ING_CLASE,"OTO"))</f>
        <v>0</v>
      </c>
      <c r="M148" s="19" t="n">
        <f aca="false">IF($B148="",0,SUMIFS(Ingresos!$Y$6:$Y$1505,ING_COD,$B148,ING_CLASE,"OTX"))</f>
        <v>0</v>
      </c>
      <c r="N148" s="19" t="n">
        <f aca="false">IF($B148="",0,SUMIFS(Ingresos!$Y$6:$Y$1505,ING_COD,$B148,ING_CLASE,"RETO"))</f>
        <v>0</v>
      </c>
      <c r="O148" s="19" t="n">
        <f aca="false">IF($B148="",0,SUMIFS(Ingresos!$Y$6:$Y$1505,ING_COD,$B148,ING_CLASE,"INA"))</f>
        <v>0</v>
      </c>
      <c r="P148" s="19" t="n">
        <f aca="false">G148+I148+J148+K148+L148+M148</f>
        <v>0</v>
      </c>
      <c r="Q148" s="44" t="n">
        <f aca="false">IF($F148="Activo",2,IF($F148="Cese",1,0))</f>
        <v>0</v>
      </c>
      <c r="R148" s="19" t="n">
        <f aca="false">G148*Q148</f>
        <v>0</v>
      </c>
      <c r="S148" s="19" t="n">
        <f aca="false">IF($F148="Activo",SUMIFS(I148:I149,$D148:$D149,"&lt;="&amp;Trabajadores!$N$17)+IF(PROY_BON="Sí",SUMIFS(J148:J149,$D148:$D149,"&lt;="&amp;Trabajadores!$N$17),0),IF($F148="Cese",I148+IF(PROY_BON="Sí",J148,0),0))</f>
        <v>0</v>
      </c>
      <c r="T148" s="19" t="n">
        <f aca="false">IF(OR($F148&lt;&gt;"Activo",Trabajadores!$I$17="No"),0,IF(I149=0,H148*(1+IF(PROY_BON="Sí",Trabajadores!$P$17,0))*Trabajadores!$S$17/6*(Trabajadores!$N$17&gt;=12),0))</f>
        <v>0</v>
      </c>
      <c r="U148" s="19" t="n">
        <f aca="false">IF($F148="Activo",IF(Trabajadores!$J$17="Sí",L148*2,L148),IF($F148="Cese",L148,0))</f>
        <v>0</v>
      </c>
      <c r="V148" s="19" t="n">
        <f aca="false">IF(OR($F148="Activo",$F148="Cese"),M148,0)</f>
        <v>0</v>
      </c>
      <c r="W148" s="19" t="n">
        <f aca="false">IF(OR($F148="Activo",$F148="Cese"),SUM(P138:P147),0)</f>
        <v>0</v>
      </c>
      <c r="X148" s="36" t="n">
        <f aca="false">IF(OR($F148="Activo",$F148="Cese"),R148+S148+T148+U148+V148+W148,0)</f>
        <v>0</v>
      </c>
      <c r="Y148" s="19" t="n">
        <f aca="false">IF(OR($F148="Activo",$F148="Cese"),DED_FIJA,0)</f>
        <v>0</v>
      </c>
      <c r="Z148" s="36" t="n">
        <f aca="false">MAX(0,X148-Y148)</f>
        <v>0</v>
      </c>
      <c r="AA148" s="19" t="n">
        <f aca="false">IF(Z148=0,0,MAX(0,MIN(Z148,Parámetros!$G$19)-Parámetros!$F$19)*Parámetros!$E$19)</f>
        <v>0</v>
      </c>
      <c r="AB148" s="19" t="n">
        <f aca="false">IF(Z148=0,0,MAX(0,MIN(Z148,Parámetros!$G$20)-Parámetros!$F$20)*Parámetros!$E$20)</f>
        <v>0</v>
      </c>
      <c r="AC148" s="19" t="n">
        <f aca="false">IF(Z148=0,0,MAX(0,MIN(Z148,Parámetros!$G$21)-Parámetros!$F$21)*Parámetros!$E$21)</f>
        <v>0</v>
      </c>
      <c r="AD148" s="19" t="n">
        <f aca="false">IF(Z148=0,0,MAX(0,MIN(Z148,Parámetros!$G$22)-Parámetros!$F$22)*Parámetros!$E$22)</f>
        <v>0</v>
      </c>
      <c r="AE148" s="19" t="n">
        <f aca="false">IF(Z148=0,0,MAX(0,MIN(Z148,Parámetros!$G$23)-Parámetros!$F$23)*Parámetros!$E$23)</f>
        <v>0</v>
      </c>
      <c r="AF148" s="36" t="n">
        <f aca="false">SUM(AA148:AE148)</f>
        <v>0</v>
      </c>
      <c r="AG148" s="45" t="str">
        <f aca="false">IF(AM148&lt;=0,"-",INDEX(TR_TASA,MATCH(AM148,TR_DESDE,1)))</f>
        <v>-</v>
      </c>
      <c r="AH148" s="44" t="n">
        <f aca="false">IF($F148="Cese",1,IF($F148="Activo",INDEX(DIV_N,11),0))</f>
        <v>0</v>
      </c>
      <c r="AI148" s="44" t="n">
        <f aca="false">IF($F148="Cese",10,IF($F148="Activo",INDEX(DIV_HASTA,11),0))</f>
        <v>0</v>
      </c>
      <c r="AJ148" s="19" t="n">
        <f aca="false">IF(OR($F148="Activo",$F148="Cese"),SUMIFS(AV138:AV147,D138:D147,"&lt;="&amp;AI148),0)</f>
        <v>0</v>
      </c>
      <c r="AK148" s="19" t="n">
        <f aca="false">IF(OR($F148="Activo",$F148="Cese"),MAX(0,(AF148-AJ148)/AH148),0)</f>
        <v>0</v>
      </c>
      <c r="AL148" s="19" t="n">
        <f aca="false">IF(OR($F148="Activo",$F148="Cese"),K148+IF(PROY_BON="Sí",0,J148),0)</f>
        <v>0</v>
      </c>
      <c r="AM148" s="19" t="n">
        <f aca="false">IF(AL148&gt;0,MAX(0,X148+AL148-Y148),Z148)</f>
        <v>0</v>
      </c>
      <c r="AN148" s="19" t="n">
        <f aca="false">SUMPRODUCT((AM148&gt;TR_DESDE)*(AM148-TR_DESDE)*TR_INC)</f>
        <v>0</v>
      </c>
      <c r="AO148" s="19" t="n">
        <f aca="false">IF(AL148&gt;0,MAX(0,AN148-IF($F148="Cese",MAX(AF148,AJ148),AF148)),0)</f>
        <v>0</v>
      </c>
      <c r="AP148" s="46" t="n">
        <f aca="false">IF(OR($F148="Activo",$F148="Cese"),ROUND(AK148+AO148,2),0)</f>
        <v>0</v>
      </c>
      <c r="AQ148" s="19" t="n">
        <f aca="false">IF($F148="Cese",MAX(0,AJ148-AN148),0)</f>
        <v>0</v>
      </c>
      <c r="AR148" s="19" t="str">
        <f aca="false">IF($B148="","",IF(COUNTIFS(RP_COD,$B148,'Retenciones Planilla'!$M$6:$M$105,"&lt;&gt;")=0,"",SUMIFS('Retenciones Planilla'!$M$6:$M$105,RP_COD,$B148)))</f>
        <v/>
      </c>
      <c r="AS148" s="19" t="str">
        <f aca="false">IF(AR148="","",AR148-AP148)</f>
        <v/>
      </c>
      <c r="AT148" s="23" t="str">
        <f aca="false">IF($B148="","",IF(NOT(OR($F148="Activo",$F148="Cese")),IF(N(AR148)=0,"—","Revisar: sin vínculo"),IF(AR148="",IF(AP148=0,"No corresponde","Sin dato planilla"),IF(ABS(AS148)&lt;=TOL,"OK",IF(AS148&gt;0,"Retuvo de más","Retuvo de menos")))))</f>
        <v/>
      </c>
      <c r="AU148" s="19" t="n">
        <f aca="false">IF(AND(BASE_RET="Planilla (si existe)",AR148&lt;&gt;""),AR148,AP148)</f>
        <v>0</v>
      </c>
      <c r="AV148" s="19" t="n">
        <f aca="false">AU148+N148</f>
        <v>0</v>
      </c>
    </row>
    <row r="149" customFormat="false" ht="15" hidden="false" customHeight="false" outlineLevel="0" collapsed="false">
      <c r="A149" s="43" t="n">
        <v>12</v>
      </c>
      <c r="B149" s="35" t="str">
        <f aca="false">IF(Trabajadores!$B$17="","",Trabajadores!$B$17)</f>
        <v/>
      </c>
      <c r="C149" s="35" t="str">
        <f aca="false">IF($B149="","",Trabajadores!$D$17)</f>
        <v/>
      </c>
      <c r="D149" s="43" t="n">
        <v>12</v>
      </c>
      <c r="E149" s="23" t="s">
        <v>309</v>
      </c>
      <c r="F149" s="23" t="str">
        <f aca="false">IF($B149="","",IF(OR(12&lt;Trabajadores!$M$17,12&gt;Trabajadores!$N$17),"No vinculado",IF(AND(12=Trabajadores!$N$17,Trabajadores!$O$17="Sí"),"Cese","Activo")))</f>
        <v/>
      </c>
      <c r="G149" s="19" t="n">
        <f aca="false">IF($B149="",0,SUMIFS(Ingresos!$Z$6:$Z$1505,ING_COD,$B149,ING_CLASE,"ORD"))</f>
        <v>0</v>
      </c>
      <c r="H149" s="19" t="n">
        <f aca="false">IF($B149="",0,SUMIFS(Ingresos!$Z$6:$Z$1505,ING_COD,$B149,ING_CLASE,"ORD",ING_COMP,"Sí"))</f>
        <v>0</v>
      </c>
      <c r="I149" s="19" t="n">
        <f aca="false">IF($B149="",0,SUMIFS(Ingresos!$Z$6:$Z$1505,ING_COD,$B149,ING_CLASE,"GRA"))</f>
        <v>0</v>
      </c>
      <c r="J149" s="19" t="n">
        <f aca="false">IF($B149="",0,SUMIFS(Ingresos!$Z$6:$Z$1505,ING_COD,$B149,ING_CLASE,"BON"))</f>
        <v>0</v>
      </c>
      <c r="K149" s="19" t="n">
        <f aca="false">IF($B149="",0,SUMIFS(Ingresos!$Z$6:$Z$1505,ING_COD,$B149,ING_CLASE,"EXT"))</f>
        <v>0</v>
      </c>
      <c r="L149" s="19" t="n">
        <f aca="false">IF($B149="",0,SUMIFS(Ingresos!$Z$6:$Z$1505,ING_COD,$B149,ING_CLASE,"OTO"))</f>
        <v>0</v>
      </c>
      <c r="M149" s="19" t="n">
        <f aca="false">IF($B149="",0,SUMIFS(Ingresos!$Z$6:$Z$1505,ING_COD,$B149,ING_CLASE,"OTX"))</f>
        <v>0</v>
      </c>
      <c r="N149" s="19" t="n">
        <f aca="false">IF($B149="",0,SUMIFS(Ingresos!$Z$6:$Z$1505,ING_COD,$B149,ING_CLASE,"RETO"))</f>
        <v>0</v>
      </c>
      <c r="O149" s="19" t="n">
        <f aca="false">IF($B149="",0,SUMIFS(Ingresos!$Z$6:$Z$1505,ING_COD,$B149,ING_CLASE,"INA"))</f>
        <v>0</v>
      </c>
      <c r="P149" s="19" t="n">
        <f aca="false">G149+I149+J149+K149+L149+M149</f>
        <v>0</v>
      </c>
      <c r="Q149" s="44" t="n">
        <f aca="false">IF($F149="Activo",1,IF($F149="Cese",1,0))</f>
        <v>0</v>
      </c>
      <c r="R149" s="19" t="n">
        <f aca="false">G149*Q149</f>
        <v>0</v>
      </c>
      <c r="S149" s="19" t="n">
        <f aca="false">IF($F149="Activo",SUMIFS(I149:I149,$D149:$D149,"&lt;="&amp;Trabajadores!$N$17)+IF(PROY_BON="Sí",SUMIFS(J149:J149,$D149:$D149,"&lt;="&amp;Trabajadores!$N$17),0),IF($F149="Cese",I149+IF(PROY_BON="Sí",J149,0),0))</f>
        <v>0</v>
      </c>
      <c r="T149" s="19" t="n">
        <f aca="false">0</f>
        <v>0</v>
      </c>
      <c r="U149" s="19" t="n">
        <f aca="false">IF($F149="Activo",IF(Trabajadores!$J$17="Sí",L149*1,L149),IF($F149="Cese",L149,0))</f>
        <v>0</v>
      </c>
      <c r="V149" s="19" t="n">
        <f aca="false">IF(OR($F149="Activo",$F149="Cese"),M149,0)</f>
        <v>0</v>
      </c>
      <c r="W149" s="19" t="n">
        <f aca="false">IF(OR($F149="Activo",$F149="Cese"),SUM(P138:P148),0)</f>
        <v>0</v>
      </c>
      <c r="X149" s="36" t="n">
        <f aca="false">IF(OR($F149="Activo",$F149="Cese"),R149+S149+T149+U149+V149+W149,0)</f>
        <v>0</v>
      </c>
      <c r="Y149" s="19" t="n">
        <f aca="false">IF(OR($F149="Activo",$F149="Cese"),DED_FIJA,0)</f>
        <v>0</v>
      </c>
      <c r="Z149" s="36" t="n">
        <f aca="false">MAX(0,X149-Y149)</f>
        <v>0</v>
      </c>
      <c r="AA149" s="19" t="n">
        <f aca="false">IF(Z149=0,0,MAX(0,MIN(Z149,Parámetros!$G$19)-Parámetros!$F$19)*Parámetros!$E$19)</f>
        <v>0</v>
      </c>
      <c r="AB149" s="19" t="n">
        <f aca="false">IF(Z149=0,0,MAX(0,MIN(Z149,Parámetros!$G$20)-Parámetros!$F$20)*Parámetros!$E$20)</f>
        <v>0</v>
      </c>
      <c r="AC149" s="19" t="n">
        <f aca="false">IF(Z149=0,0,MAX(0,MIN(Z149,Parámetros!$G$21)-Parámetros!$F$21)*Parámetros!$E$21)</f>
        <v>0</v>
      </c>
      <c r="AD149" s="19" t="n">
        <f aca="false">IF(Z149=0,0,MAX(0,MIN(Z149,Parámetros!$G$22)-Parámetros!$F$22)*Parámetros!$E$22)</f>
        <v>0</v>
      </c>
      <c r="AE149" s="19" t="n">
        <f aca="false">IF(Z149=0,0,MAX(0,MIN(Z149,Parámetros!$G$23)-Parámetros!$F$23)*Parámetros!$E$23)</f>
        <v>0</v>
      </c>
      <c r="AF149" s="36" t="n">
        <f aca="false">SUM(AA149:AE149)</f>
        <v>0</v>
      </c>
      <c r="AG149" s="45" t="str">
        <f aca="false">IF(AM149&lt;=0,"-",INDEX(TR_TASA,MATCH(AM149,TR_DESDE,1)))</f>
        <v>-</v>
      </c>
      <c r="AH149" s="44" t="n">
        <f aca="false">IF($F149="Cese",1,IF($F149="Activo",INDEX(DIV_N,12),0))</f>
        <v>0</v>
      </c>
      <c r="AI149" s="44" t="n">
        <f aca="false">IF($F149="Cese",11,IF($F149="Activo",INDEX(DIV_HASTA,12),0))</f>
        <v>0</v>
      </c>
      <c r="AJ149" s="19" t="n">
        <f aca="false">IF(OR($F149="Activo",$F149="Cese"),SUMIFS(AV138:AV148,D138:D148,"&lt;="&amp;AI149),0)</f>
        <v>0</v>
      </c>
      <c r="AK149" s="19" t="n">
        <f aca="false">IF(OR($F149="Activo",$F149="Cese"),MAX(0,(AF149-AJ149)/AH149),0)</f>
        <v>0</v>
      </c>
      <c r="AL149" s="19" t="n">
        <f aca="false">IF(OR($F149="Activo",$F149="Cese"),K149+IF(PROY_BON="Sí",0,J149),0)</f>
        <v>0</v>
      </c>
      <c r="AM149" s="19" t="n">
        <f aca="false">IF(AL149&gt;0,MAX(0,X149+AL149-Y149),Z149)</f>
        <v>0</v>
      </c>
      <c r="AN149" s="19" t="n">
        <f aca="false">SUMPRODUCT((AM149&gt;TR_DESDE)*(AM149-TR_DESDE)*TR_INC)</f>
        <v>0</v>
      </c>
      <c r="AO149" s="19" t="n">
        <f aca="false">IF(AL149&gt;0,MAX(0,AN149-IF(TRUE(),MAX(AF149,AJ149),AF149)),0)</f>
        <v>0</v>
      </c>
      <c r="AP149" s="46" t="n">
        <f aca="false">IF(OR($F149="Activo",$F149="Cese"),ROUND(AK149+AO149,2),0)</f>
        <v>0</v>
      </c>
      <c r="AQ149" s="19" t="n">
        <f aca="false">IF(OR($F149="Activo",$F149="Cese"),MAX(0,AJ149-AN149),0)</f>
        <v>0</v>
      </c>
      <c r="AR149" s="19" t="str">
        <f aca="false">IF($B149="","",IF(COUNTIFS(RP_COD,$B149,'Retenciones Planilla'!$N$6:$N$105,"&lt;&gt;")=0,"",SUMIFS('Retenciones Planilla'!$N$6:$N$105,RP_COD,$B149)))</f>
        <v/>
      </c>
      <c r="AS149" s="19" t="str">
        <f aca="false">IF(AR149="","",AR149-AP149)</f>
        <v/>
      </c>
      <c r="AT149" s="23" t="str">
        <f aca="false">IF($B149="","",IF(NOT(OR($F149="Activo",$F149="Cese")),IF(N(AR149)=0,"—","Revisar: sin vínculo"),IF(AR149="",IF(AP149=0,"No corresponde","Sin dato planilla"),IF(ABS(AS149)&lt;=TOL,"OK",IF(AS149&gt;0,"Retuvo de más","Retuvo de menos")))))</f>
        <v/>
      </c>
      <c r="AU149" s="19" t="n">
        <f aca="false">IF(AND(BASE_RET="Planilla (si existe)",AR149&lt;&gt;""),AR149,AP149)</f>
        <v>0</v>
      </c>
      <c r="AV149" s="19" t="n">
        <f aca="false">AU149+N149</f>
        <v>0</v>
      </c>
    </row>
    <row r="150" customFormat="false" ht="15" hidden="false" customHeight="false" outlineLevel="0" collapsed="false">
      <c r="A150" s="43" t="n">
        <v>13</v>
      </c>
      <c r="B150" s="35" t="str">
        <f aca="false">IF(Trabajadores!$B$18="","",Trabajadores!$B$18)</f>
        <v/>
      </c>
      <c r="C150" s="35" t="str">
        <f aca="false">IF($B150="","",Trabajadores!$D$18)</f>
        <v/>
      </c>
      <c r="D150" s="43" t="n">
        <v>1</v>
      </c>
      <c r="E150" s="23" t="s">
        <v>298</v>
      </c>
      <c r="F150" s="23" t="str">
        <f aca="false">IF($B150="","",IF(OR(1&lt;Trabajadores!$M$18,1&gt;Trabajadores!$N$18),"No vinculado",IF(AND(1=Trabajadores!$N$18,Trabajadores!$O$18="Sí"),"Cese","Activo")))</f>
        <v/>
      </c>
      <c r="G150" s="19" t="n">
        <f aca="false">IF($B150="",0,SUMIFS(Ingresos!$O$6:$O$1505,ING_COD,$B150,ING_CLASE,"ORD"))</f>
        <v>0</v>
      </c>
      <c r="H150" s="19" t="n">
        <f aca="false">IF($B150="",0,SUMIFS(Ingresos!$O$6:$O$1505,ING_COD,$B150,ING_CLASE,"ORD",ING_COMP,"Sí"))</f>
        <v>0</v>
      </c>
      <c r="I150" s="19" t="n">
        <f aca="false">IF($B150="",0,SUMIFS(Ingresos!$O$6:$O$1505,ING_COD,$B150,ING_CLASE,"GRA"))</f>
        <v>0</v>
      </c>
      <c r="J150" s="19" t="n">
        <f aca="false">IF($B150="",0,SUMIFS(Ingresos!$O$6:$O$1505,ING_COD,$B150,ING_CLASE,"BON"))</f>
        <v>0</v>
      </c>
      <c r="K150" s="19" t="n">
        <f aca="false">IF($B150="",0,SUMIFS(Ingresos!$O$6:$O$1505,ING_COD,$B150,ING_CLASE,"EXT"))</f>
        <v>0</v>
      </c>
      <c r="L150" s="19" t="n">
        <f aca="false">IF($B150="",0,SUMIFS(Ingresos!$O$6:$O$1505,ING_COD,$B150,ING_CLASE,"OTO"))</f>
        <v>0</v>
      </c>
      <c r="M150" s="19" t="n">
        <f aca="false">IF($B150="",0,SUMIFS(Ingresos!$O$6:$O$1505,ING_COD,$B150,ING_CLASE,"OTX"))</f>
        <v>0</v>
      </c>
      <c r="N150" s="19" t="n">
        <f aca="false">IF($B150="",0,SUMIFS(Ingresos!$O$6:$O$1505,ING_COD,$B150,ING_CLASE,"RETO"))</f>
        <v>0</v>
      </c>
      <c r="O150" s="19" t="n">
        <f aca="false">IF($B150="",0,SUMIFS(Ingresos!$O$6:$O$1505,ING_COD,$B150,ING_CLASE,"INA"))</f>
        <v>0</v>
      </c>
      <c r="P150" s="19" t="n">
        <f aca="false">G150+I150+J150+K150+L150+M150</f>
        <v>0</v>
      </c>
      <c r="Q150" s="44" t="n">
        <f aca="false">IF($F150="Activo",12,IF($F150="Cese",1,0))</f>
        <v>0</v>
      </c>
      <c r="R150" s="19" t="n">
        <f aca="false">G150*Q150</f>
        <v>0</v>
      </c>
      <c r="S150" s="19" t="n">
        <f aca="false">IF($F150="Activo",SUMIFS(I150:I161,$D150:$D161,"&lt;="&amp;Trabajadores!$N$18)+IF(PROY_BON="Sí",SUMIFS(J150:J161,$D150:$D161,"&lt;="&amp;Trabajadores!$N$18),0),IF($F150="Cese",I150+IF(PROY_BON="Sí",J150,0),0))</f>
        <v>0</v>
      </c>
      <c r="T150" s="19" t="n">
        <f aca="false">IF(OR($F150&lt;&gt;"Activo",Trabajadores!$I$18="No"),0,IF(I156=0,H150*(1+IF(PROY_BON="Sí",Trabajadores!$P$18,0))*Trabajadores!$R$18/6*(Trabajadores!$N$18&gt;=7),0)+IF(I161=0,H150*(1+IF(PROY_BON="Sí",Trabajadores!$P$18,0))*Trabajadores!$S$18/6*(Trabajadores!$N$18&gt;=12),0))</f>
        <v>0</v>
      </c>
      <c r="U150" s="19" t="n">
        <f aca="false">IF($F150="Activo",IF(Trabajadores!$J$18="Sí",L150*12,L150),IF($F150="Cese",L150,0))</f>
        <v>0</v>
      </c>
      <c r="V150" s="19" t="n">
        <f aca="false">IF(OR($F150="Activo",$F150="Cese"),M150,0)</f>
        <v>0</v>
      </c>
      <c r="W150" s="19" t="n">
        <f aca="false">0</f>
        <v>0</v>
      </c>
      <c r="X150" s="36" t="n">
        <f aca="false">IF(OR($F150="Activo",$F150="Cese"),R150+S150+T150+U150+V150+W150,0)</f>
        <v>0</v>
      </c>
      <c r="Y150" s="19" t="n">
        <f aca="false">IF(OR($F150="Activo",$F150="Cese"),DED_FIJA,0)</f>
        <v>0</v>
      </c>
      <c r="Z150" s="36" t="n">
        <f aca="false">MAX(0,X150-Y150)</f>
        <v>0</v>
      </c>
      <c r="AA150" s="19" t="n">
        <f aca="false">IF(Z150=0,0,MAX(0,MIN(Z150,Parámetros!$G$19)-Parámetros!$F$19)*Parámetros!$E$19)</f>
        <v>0</v>
      </c>
      <c r="AB150" s="19" t="n">
        <f aca="false">IF(Z150=0,0,MAX(0,MIN(Z150,Parámetros!$G$20)-Parámetros!$F$20)*Parámetros!$E$20)</f>
        <v>0</v>
      </c>
      <c r="AC150" s="19" t="n">
        <f aca="false">IF(Z150=0,0,MAX(0,MIN(Z150,Parámetros!$G$21)-Parámetros!$F$21)*Parámetros!$E$21)</f>
        <v>0</v>
      </c>
      <c r="AD150" s="19" t="n">
        <f aca="false">IF(Z150=0,0,MAX(0,MIN(Z150,Parámetros!$G$22)-Parámetros!$F$22)*Parámetros!$E$22)</f>
        <v>0</v>
      </c>
      <c r="AE150" s="19" t="n">
        <f aca="false">IF(Z150=0,0,MAX(0,MIN(Z150,Parámetros!$G$23)-Parámetros!$F$23)*Parámetros!$E$23)</f>
        <v>0</v>
      </c>
      <c r="AF150" s="36" t="n">
        <f aca="false">SUM(AA150:AE150)</f>
        <v>0</v>
      </c>
      <c r="AG150" s="45" t="str">
        <f aca="false">IF(AM150&lt;=0,"-",INDEX(TR_TASA,MATCH(AM150,TR_DESDE,1)))</f>
        <v>-</v>
      </c>
      <c r="AH150" s="44" t="n">
        <f aca="false">IF($F150="Cese",1,IF($F150="Activo",INDEX(DIV_N,1),0))</f>
        <v>0</v>
      </c>
      <c r="AI150" s="44" t="n">
        <f aca="false">IF($F150="Cese",0,IF($F150="Activo",INDEX(DIV_HASTA,1),0))</f>
        <v>0</v>
      </c>
      <c r="AJ150" s="19" t="n">
        <f aca="false">0</f>
        <v>0</v>
      </c>
      <c r="AK150" s="19" t="n">
        <f aca="false">IF(OR($F150="Activo",$F150="Cese"),MAX(0,(AF150-AJ150)/AH150),0)</f>
        <v>0</v>
      </c>
      <c r="AL150" s="19" t="n">
        <f aca="false">IF(OR($F150="Activo",$F150="Cese"),K150+IF(PROY_BON="Sí",0,J150),0)</f>
        <v>0</v>
      </c>
      <c r="AM150" s="19" t="n">
        <f aca="false">IF(AL150&gt;0,MAX(0,X150+AL150-Y150),Z150)</f>
        <v>0</v>
      </c>
      <c r="AN150" s="19" t="n">
        <f aca="false">SUMPRODUCT((AM150&gt;TR_DESDE)*(AM150-TR_DESDE)*TR_INC)</f>
        <v>0</v>
      </c>
      <c r="AO150" s="19" t="n">
        <f aca="false">IF(AL150&gt;0,MAX(0,AN150-IF($F150="Cese",MAX(AF150,AJ150),AF150)),0)</f>
        <v>0</v>
      </c>
      <c r="AP150" s="46" t="n">
        <f aca="false">IF(OR($F150="Activo",$F150="Cese"),ROUND(AK150+AO150,2),0)</f>
        <v>0</v>
      </c>
      <c r="AQ150" s="19" t="n">
        <f aca="false">IF($F150="Cese",MAX(0,AJ150-AN150),0)</f>
        <v>0</v>
      </c>
      <c r="AR150" s="19" t="str">
        <f aca="false">IF($B150="","",IF(COUNTIFS(RP_COD,$B150,'Retenciones Planilla'!$C$6:$C$105,"&lt;&gt;")=0,"",SUMIFS('Retenciones Planilla'!$C$6:$C$105,RP_COD,$B150)))</f>
        <v/>
      </c>
      <c r="AS150" s="19" t="str">
        <f aca="false">IF(AR150="","",AR150-AP150)</f>
        <v/>
      </c>
      <c r="AT150" s="23" t="str">
        <f aca="false">IF($B150="","",IF(NOT(OR($F150="Activo",$F150="Cese")),IF(N(AR150)=0,"—","Revisar: sin vínculo"),IF(AR150="",IF(AP150=0,"No corresponde","Sin dato planilla"),IF(ABS(AS150)&lt;=TOL,"OK",IF(AS150&gt;0,"Retuvo de más","Retuvo de menos")))))</f>
        <v/>
      </c>
      <c r="AU150" s="19" t="n">
        <f aca="false">IF(AND(BASE_RET="Planilla (si existe)",AR150&lt;&gt;""),AR150,AP150)</f>
        <v>0</v>
      </c>
      <c r="AV150" s="19" t="n">
        <f aca="false">AU150+N150</f>
        <v>0</v>
      </c>
    </row>
    <row r="151" customFormat="false" ht="15" hidden="false" customHeight="false" outlineLevel="0" collapsed="false">
      <c r="A151" s="43" t="n">
        <v>13</v>
      </c>
      <c r="B151" s="35" t="str">
        <f aca="false">IF(Trabajadores!$B$18="","",Trabajadores!$B$18)</f>
        <v/>
      </c>
      <c r="C151" s="35" t="str">
        <f aca="false">IF($B151="","",Trabajadores!$D$18)</f>
        <v/>
      </c>
      <c r="D151" s="43" t="n">
        <v>2</v>
      </c>
      <c r="E151" s="23" t="s">
        <v>299</v>
      </c>
      <c r="F151" s="23" t="str">
        <f aca="false">IF($B151="","",IF(OR(2&lt;Trabajadores!$M$18,2&gt;Trabajadores!$N$18),"No vinculado",IF(AND(2=Trabajadores!$N$18,Trabajadores!$O$18="Sí"),"Cese","Activo")))</f>
        <v/>
      </c>
      <c r="G151" s="19" t="n">
        <f aca="false">IF($B151="",0,SUMIFS(Ingresos!$P$6:$P$1505,ING_COD,$B151,ING_CLASE,"ORD"))</f>
        <v>0</v>
      </c>
      <c r="H151" s="19" t="n">
        <f aca="false">IF($B151="",0,SUMIFS(Ingresos!$P$6:$P$1505,ING_COD,$B151,ING_CLASE,"ORD",ING_COMP,"Sí"))</f>
        <v>0</v>
      </c>
      <c r="I151" s="19" t="n">
        <f aca="false">IF($B151="",0,SUMIFS(Ingresos!$P$6:$P$1505,ING_COD,$B151,ING_CLASE,"GRA"))</f>
        <v>0</v>
      </c>
      <c r="J151" s="19" t="n">
        <f aca="false">IF($B151="",0,SUMIFS(Ingresos!$P$6:$P$1505,ING_COD,$B151,ING_CLASE,"BON"))</f>
        <v>0</v>
      </c>
      <c r="K151" s="19" t="n">
        <f aca="false">IF($B151="",0,SUMIFS(Ingresos!$P$6:$P$1505,ING_COD,$B151,ING_CLASE,"EXT"))</f>
        <v>0</v>
      </c>
      <c r="L151" s="19" t="n">
        <f aca="false">IF($B151="",0,SUMIFS(Ingresos!$P$6:$P$1505,ING_COD,$B151,ING_CLASE,"OTO"))</f>
        <v>0</v>
      </c>
      <c r="M151" s="19" t="n">
        <f aca="false">IF($B151="",0,SUMIFS(Ingresos!$P$6:$P$1505,ING_COD,$B151,ING_CLASE,"OTX"))</f>
        <v>0</v>
      </c>
      <c r="N151" s="19" t="n">
        <f aca="false">IF($B151="",0,SUMIFS(Ingresos!$P$6:$P$1505,ING_COD,$B151,ING_CLASE,"RETO"))</f>
        <v>0</v>
      </c>
      <c r="O151" s="19" t="n">
        <f aca="false">IF($B151="",0,SUMIFS(Ingresos!$P$6:$P$1505,ING_COD,$B151,ING_CLASE,"INA"))</f>
        <v>0</v>
      </c>
      <c r="P151" s="19" t="n">
        <f aca="false">G151+I151+J151+K151+L151+M151</f>
        <v>0</v>
      </c>
      <c r="Q151" s="44" t="n">
        <f aca="false">IF($F151="Activo",11,IF($F151="Cese",1,0))</f>
        <v>0</v>
      </c>
      <c r="R151" s="19" t="n">
        <f aca="false">G151*Q151</f>
        <v>0</v>
      </c>
      <c r="S151" s="19" t="n">
        <f aca="false">IF($F151="Activo",SUMIFS(I151:I161,$D151:$D161,"&lt;="&amp;Trabajadores!$N$18)+IF(PROY_BON="Sí",SUMIFS(J151:J161,$D151:$D161,"&lt;="&amp;Trabajadores!$N$18),0),IF($F151="Cese",I151+IF(PROY_BON="Sí",J151,0),0))</f>
        <v>0</v>
      </c>
      <c r="T151" s="19" t="n">
        <f aca="false">IF(OR($F151&lt;&gt;"Activo",Trabajadores!$I$18="No"),0,IF(I156=0,H151*(1+IF(PROY_BON="Sí",Trabajadores!$P$18,0))*Trabajadores!$R$18/6*(Trabajadores!$N$18&gt;=7),0)+IF(I161=0,H151*(1+IF(PROY_BON="Sí",Trabajadores!$P$18,0))*Trabajadores!$S$18/6*(Trabajadores!$N$18&gt;=12),0))</f>
        <v>0</v>
      </c>
      <c r="U151" s="19" t="n">
        <f aca="false">IF($F151="Activo",IF(Trabajadores!$J$18="Sí",L151*11,L151),IF($F151="Cese",L151,0))</f>
        <v>0</v>
      </c>
      <c r="V151" s="19" t="n">
        <f aca="false">IF(OR($F151="Activo",$F151="Cese"),M151,0)</f>
        <v>0</v>
      </c>
      <c r="W151" s="19" t="n">
        <f aca="false">IF(OR($F151="Activo",$F151="Cese"),SUM(P150:P150),0)</f>
        <v>0</v>
      </c>
      <c r="X151" s="36" t="n">
        <f aca="false">IF(OR($F151="Activo",$F151="Cese"),R151+S151+T151+U151+V151+W151,0)</f>
        <v>0</v>
      </c>
      <c r="Y151" s="19" t="n">
        <f aca="false">IF(OR($F151="Activo",$F151="Cese"),DED_FIJA,0)</f>
        <v>0</v>
      </c>
      <c r="Z151" s="36" t="n">
        <f aca="false">MAX(0,X151-Y151)</f>
        <v>0</v>
      </c>
      <c r="AA151" s="19" t="n">
        <f aca="false">IF(Z151=0,0,MAX(0,MIN(Z151,Parámetros!$G$19)-Parámetros!$F$19)*Parámetros!$E$19)</f>
        <v>0</v>
      </c>
      <c r="AB151" s="19" t="n">
        <f aca="false">IF(Z151=0,0,MAX(0,MIN(Z151,Parámetros!$G$20)-Parámetros!$F$20)*Parámetros!$E$20)</f>
        <v>0</v>
      </c>
      <c r="AC151" s="19" t="n">
        <f aca="false">IF(Z151=0,0,MAX(0,MIN(Z151,Parámetros!$G$21)-Parámetros!$F$21)*Parámetros!$E$21)</f>
        <v>0</v>
      </c>
      <c r="AD151" s="19" t="n">
        <f aca="false">IF(Z151=0,0,MAX(0,MIN(Z151,Parámetros!$G$22)-Parámetros!$F$22)*Parámetros!$E$22)</f>
        <v>0</v>
      </c>
      <c r="AE151" s="19" t="n">
        <f aca="false">IF(Z151=0,0,MAX(0,MIN(Z151,Parámetros!$G$23)-Parámetros!$F$23)*Parámetros!$E$23)</f>
        <v>0</v>
      </c>
      <c r="AF151" s="36" t="n">
        <f aca="false">SUM(AA151:AE151)</f>
        <v>0</v>
      </c>
      <c r="AG151" s="45" t="str">
        <f aca="false">IF(AM151&lt;=0,"-",INDEX(TR_TASA,MATCH(AM151,TR_DESDE,1)))</f>
        <v>-</v>
      </c>
      <c r="AH151" s="44" t="n">
        <f aca="false">IF($F151="Cese",1,IF($F151="Activo",INDEX(DIV_N,2),0))</f>
        <v>0</v>
      </c>
      <c r="AI151" s="44" t="n">
        <f aca="false">IF($F151="Cese",1,IF($F151="Activo",INDEX(DIV_HASTA,2),0))</f>
        <v>0</v>
      </c>
      <c r="AJ151" s="19" t="n">
        <f aca="false">IF(OR($F151="Activo",$F151="Cese"),SUMIFS(AV150:AV150,D150:D150,"&lt;="&amp;AI151),0)</f>
        <v>0</v>
      </c>
      <c r="AK151" s="19" t="n">
        <f aca="false">IF(OR($F151="Activo",$F151="Cese"),MAX(0,(AF151-AJ151)/AH151),0)</f>
        <v>0</v>
      </c>
      <c r="AL151" s="19" t="n">
        <f aca="false">IF(OR($F151="Activo",$F151="Cese"),K151+IF(PROY_BON="Sí",0,J151),0)</f>
        <v>0</v>
      </c>
      <c r="AM151" s="19" t="n">
        <f aca="false">IF(AL151&gt;0,MAX(0,X151+AL151-Y151),Z151)</f>
        <v>0</v>
      </c>
      <c r="AN151" s="19" t="n">
        <f aca="false">SUMPRODUCT((AM151&gt;TR_DESDE)*(AM151-TR_DESDE)*TR_INC)</f>
        <v>0</v>
      </c>
      <c r="AO151" s="19" t="n">
        <f aca="false">IF(AL151&gt;0,MAX(0,AN151-IF($F151="Cese",MAX(AF151,AJ151),AF151)),0)</f>
        <v>0</v>
      </c>
      <c r="AP151" s="46" t="n">
        <f aca="false">IF(OR($F151="Activo",$F151="Cese"),ROUND(AK151+AO151,2),0)</f>
        <v>0</v>
      </c>
      <c r="AQ151" s="19" t="n">
        <f aca="false">IF($F151="Cese",MAX(0,AJ151-AN151),0)</f>
        <v>0</v>
      </c>
      <c r="AR151" s="19" t="str">
        <f aca="false">IF($B151="","",IF(COUNTIFS(RP_COD,$B151,'Retenciones Planilla'!$D$6:$D$105,"&lt;&gt;")=0,"",SUMIFS('Retenciones Planilla'!$D$6:$D$105,RP_COD,$B151)))</f>
        <v/>
      </c>
      <c r="AS151" s="19" t="str">
        <f aca="false">IF(AR151="","",AR151-AP151)</f>
        <v/>
      </c>
      <c r="AT151" s="23" t="str">
        <f aca="false">IF($B151="","",IF(NOT(OR($F151="Activo",$F151="Cese")),IF(N(AR151)=0,"—","Revisar: sin vínculo"),IF(AR151="",IF(AP151=0,"No corresponde","Sin dato planilla"),IF(ABS(AS151)&lt;=TOL,"OK",IF(AS151&gt;0,"Retuvo de más","Retuvo de menos")))))</f>
        <v/>
      </c>
      <c r="AU151" s="19" t="n">
        <f aca="false">IF(AND(BASE_RET="Planilla (si existe)",AR151&lt;&gt;""),AR151,AP151)</f>
        <v>0</v>
      </c>
      <c r="AV151" s="19" t="n">
        <f aca="false">AU151+N151</f>
        <v>0</v>
      </c>
    </row>
    <row r="152" customFormat="false" ht="15" hidden="false" customHeight="false" outlineLevel="0" collapsed="false">
      <c r="A152" s="43" t="n">
        <v>13</v>
      </c>
      <c r="B152" s="35" t="str">
        <f aca="false">IF(Trabajadores!$B$18="","",Trabajadores!$B$18)</f>
        <v/>
      </c>
      <c r="C152" s="35" t="str">
        <f aca="false">IF($B152="","",Trabajadores!$D$18)</f>
        <v/>
      </c>
      <c r="D152" s="43" t="n">
        <v>3</v>
      </c>
      <c r="E152" s="23" t="s">
        <v>300</v>
      </c>
      <c r="F152" s="23" t="str">
        <f aca="false">IF($B152="","",IF(OR(3&lt;Trabajadores!$M$18,3&gt;Trabajadores!$N$18),"No vinculado",IF(AND(3=Trabajadores!$N$18,Trabajadores!$O$18="Sí"),"Cese","Activo")))</f>
        <v/>
      </c>
      <c r="G152" s="19" t="n">
        <f aca="false">IF($B152="",0,SUMIFS(Ingresos!$Q$6:$Q$1505,ING_COD,$B152,ING_CLASE,"ORD"))</f>
        <v>0</v>
      </c>
      <c r="H152" s="19" t="n">
        <f aca="false">IF($B152="",0,SUMIFS(Ingresos!$Q$6:$Q$1505,ING_COD,$B152,ING_CLASE,"ORD",ING_COMP,"Sí"))</f>
        <v>0</v>
      </c>
      <c r="I152" s="19" t="n">
        <f aca="false">IF($B152="",0,SUMIFS(Ingresos!$Q$6:$Q$1505,ING_COD,$B152,ING_CLASE,"GRA"))</f>
        <v>0</v>
      </c>
      <c r="J152" s="19" t="n">
        <f aca="false">IF($B152="",0,SUMIFS(Ingresos!$Q$6:$Q$1505,ING_COD,$B152,ING_CLASE,"BON"))</f>
        <v>0</v>
      </c>
      <c r="K152" s="19" t="n">
        <f aca="false">IF($B152="",0,SUMIFS(Ingresos!$Q$6:$Q$1505,ING_COD,$B152,ING_CLASE,"EXT"))</f>
        <v>0</v>
      </c>
      <c r="L152" s="19" t="n">
        <f aca="false">IF($B152="",0,SUMIFS(Ingresos!$Q$6:$Q$1505,ING_COD,$B152,ING_CLASE,"OTO"))</f>
        <v>0</v>
      </c>
      <c r="M152" s="19" t="n">
        <f aca="false">IF($B152="",0,SUMIFS(Ingresos!$Q$6:$Q$1505,ING_COD,$B152,ING_CLASE,"OTX"))</f>
        <v>0</v>
      </c>
      <c r="N152" s="19" t="n">
        <f aca="false">IF($B152="",0,SUMIFS(Ingresos!$Q$6:$Q$1505,ING_COD,$B152,ING_CLASE,"RETO"))</f>
        <v>0</v>
      </c>
      <c r="O152" s="19" t="n">
        <f aca="false">IF($B152="",0,SUMIFS(Ingresos!$Q$6:$Q$1505,ING_COD,$B152,ING_CLASE,"INA"))</f>
        <v>0</v>
      </c>
      <c r="P152" s="19" t="n">
        <f aca="false">G152+I152+J152+K152+L152+M152</f>
        <v>0</v>
      </c>
      <c r="Q152" s="44" t="n">
        <f aca="false">IF($F152="Activo",10,IF($F152="Cese",1,0))</f>
        <v>0</v>
      </c>
      <c r="R152" s="19" t="n">
        <f aca="false">G152*Q152</f>
        <v>0</v>
      </c>
      <c r="S152" s="19" t="n">
        <f aca="false">IF($F152="Activo",SUMIFS(I152:I161,$D152:$D161,"&lt;="&amp;Trabajadores!$N$18)+IF(PROY_BON="Sí",SUMIFS(J152:J161,$D152:$D161,"&lt;="&amp;Trabajadores!$N$18),0),IF($F152="Cese",I152+IF(PROY_BON="Sí",J152,0),0))</f>
        <v>0</v>
      </c>
      <c r="T152" s="19" t="n">
        <f aca="false">IF(OR($F152&lt;&gt;"Activo",Trabajadores!$I$18="No"),0,IF(I156=0,H152*(1+IF(PROY_BON="Sí",Trabajadores!$P$18,0))*Trabajadores!$R$18/6*(Trabajadores!$N$18&gt;=7),0)+IF(I161=0,H152*(1+IF(PROY_BON="Sí",Trabajadores!$P$18,0))*Trabajadores!$S$18/6*(Trabajadores!$N$18&gt;=12),0))</f>
        <v>0</v>
      </c>
      <c r="U152" s="19" t="n">
        <f aca="false">IF($F152="Activo",IF(Trabajadores!$J$18="Sí",L152*10,L152),IF($F152="Cese",L152,0))</f>
        <v>0</v>
      </c>
      <c r="V152" s="19" t="n">
        <f aca="false">IF(OR($F152="Activo",$F152="Cese"),M152,0)</f>
        <v>0</v>
      </c>
      <c r="W152" s="19" t="n">
        <f aca="false">IF(OR($F152="Activo",$F152="Cese"),SUM(P150:P151),0)</f>
        <v>0</v>
      </c>
      <c r="X152" s="36" t="n">
        <f aca="false">IF(OR($F152="Activo",$F152="Cese"),R152+S152+T152+U152+V152+W152,0)</f>
        <v>0</v>
      </c>
      <c r="Y152" s="19" t="n">
        <f aca="false">IF(OR($F152="Activo",$F152="Cese"),DED_FIJA,0)</f>
        <v>0</v>
      </c>
      <c r="Z152" s="36" t="n">
        <f aca="false">MAX(0,X152-Y152)</f>
        <v>0</v>
      </c>
      <c r="AA152" s="19" t="n">
        <f aca="false">IF(Z152=0,0,MAX(0,MIN(Z152,Parámetros!$G$19)-Parámetros!$F$19)*Parámetros!$E$19)</f>
        <v>0</v>
      </c>
      <c r="AB152" s="19" t="n">
        <f aca="false">IF(Z152=0,0,MAX(0,MIN(Z152,Parámetros!$G$20)-Parámetros!$F$20)*Parámetros!$E$20)</f>
        <v>0</v>
      </c>
      <c r="AC152" s="19" t="n">
        <f aca="false">IF(Z152=0,0,MAX(0,MIN(Z152,Parámetros!$G$21)-Parámetros!$F$21)*Parámetros!$E$21)</f>
        <v>0</v>
      </c>
      <c r="AD152" s="19" t="n">
        <f aca="false">IF(Z152=0,0,MAX(0,MIN(Z152,Parámetros!$G$22)-Parámetros!$F$22)*Parámetros!$E$22)</f>
        <v>0</v>
      </c>
      <c r="AE152" s="19" t="n">
        <f aca="false">IF(Z152=0,0,MAX(0,MIN(Z152,Parámetros!$G$23)-Parámetros!$F$23)*Parámetros!$E$23)</f>
        <v>0</v>
      </c>
      <c r="AF152" s="36" t="n">
        <f aca="false">SUM(AA152:AE152)</f>
        <v>0</v>
      </c>
      <c r="AG152" s="45" t="str">
        <f aca="false">IF(AM152&lt;=0,"-",INDEX(TR_TASA,MATCH(AM152,TR_DESDE,1)))</f>
        <v>-</v>
      </c>
      <c r="AH152" s="44" t="n">
        <f aca="false">IF($F152="Cese",1,IF($F152="Activo",INDEX(DIV_N,3),0))</f>
        <v>0</v>
      </c>
      <c r="AI152" s="44" t="n">
        <f aca="false">IF($F152="Cese",2,IF($F152="Activo",INDEX(DIV_HASTA,3),0))</f>
        <v>0</v>
      </c>
      <c r="AJ152" s="19" t="n">
        <f aca="false">IF(OR($F152="Activo",$F152="Cese"),SUMIFS(AV150:AV151,D150:D151,"&lt;="&amp;AI152),0)</f>
        <v>0</v>
      </c>
      <c r="AK152" s="19" t="n">
        <f aca="false">IF(OR($F152="Activo",$F152="Cese"),MAX(0,(AF152-AJ152)/AH152),0)</f>
        <v>0</v>
      </c>
      <c r="AL152" s="19" t="n">
        <f aca="false">IF(OR($F152="Activo",$F152="Cese"),K152+IF(PROY_BON="Sí",0,J152),0)</f>
        <v>0</v>
      </c>
      <c r="AM152" s="19" t="n">
        <f aca="false">IF(AL152&gt;0,MAX(0,X152+AL152-Y152),Z152)</f>
        <v>0</v>
      </c>
      <c r="AN152" s="19" t="n">
        <f aca="false">SUMPRODUCT((AM152&gt;TR_DESDE)*(AM152-TR_DESDE)*TR_INC)</f>
        <v>0</v>
      </c>
      <c r="AO152" s="19" t="n">
        <f aca="false">IF(AL152&gt;0,MAX(0,AN152-IF($F152="Cese",MAX(AF152,AJ152),AF152)),0)</f>
        <v>0</v>
      </c>
      <c r="AP152" s="46" t="n">
        <f aca="false">IF(OR($F152="Activo",$F152="Cese"),ROUND(AK152+AO152,2),0)</f>
        <v>0</v>
      </c>
      <c r="AQ152" s="19" t="n">
        <f aca="false">IF($F152="Cese",MAX(0,AJ152-AN152),0)</f>
        <v>0</v>
      </c>
      <c r="AR152" s="19" t="str">
        <f aca="false">IF($B152="","",IF(COUNTIFS(RP_COD,$B152,'Retenciones Planilla'!$E$6:$E$105,"&lt;&gt;")=0,"",SUMIFS('Retenciones Planilla'!$E$6:$E$105,RP_COD,$B152)))</f>
        <v/>
      </c>
      <c r="AS152" s="19" t="str">
        <f aca="false">IF(AR152="","",AR152-AP152)</f>
        <v/>
      </c>
      <c r="AT152" s="23" t="str">
        <f aca="false">IF($B152="","",IF(NOT(OR($F152="Activo",$F152="Cese")),IF(N(AR152)=0,"—","Revisar: sin vínculo"),IF(AR152="",IF(AP152=0,"No corresponde","Sin dato planilla"),IF(ABS(AS152)&lt;=TOL,"OK",IF(AS152&gt;0,"Retuvo de más","Retuvo de menos")))))</f>
        <v/>
      </c>
      <c r="AU152" s="19" t="n">
        <f aca="false">IF(AND(BASE_RET="Planilla (si existe)",AR152&lt;&gt;""),AR152,AP152)</f>
        <v>0</v>
      </c>
      <c r="AV152" s="19" t="n">
        <f aca="false">AU152+N152</f>
        <v>0</v>
      </c>
    </row>
    <row r="153" customFormat="false" ht="15" hidden="false" customHeight="false" outlineLevel="0" collapsed="false">
      <c r="A153" s="43" t="n">
        <v>13</v>
      </c>
      <c r="B153" s="35" t="str">
        <f aca="false">IF(Trabajadores!$B$18="","",Trabajadores!$B$18)</f>
        <v/>
      </c>
      <c r="C153" s="35" t="str">
        <f aca="false">IF($B153="","",Trabajadores!$D$18)</f>
        <v/>
      </c>
      <c r="D153" s="43" t="n">
        <v>4</v>
      </c>
      <c r="E153" s="23" t="s">
        <v>301</v>
      </c>
      <c r="F153" s="23" t="str">
        <f aca="false">IF($B153="","",IF(OR(4&lt;Trabajadores!$M$18,4&gt;Trabajadores!$N$18),"No vinculado",IF(AND(4=Trabajadores!$N$18,Trabajadores!$O$18="Sí"),"Cese","Activo")))</f>
        <v/>
      </c>
      <c r="G153" s="19" t="n">
        <f aca="false">IF($B153="",0,SUMIFS(Ingresos!$R$6:$R$1505,ING_COD,$B153,ING_CLASE,"ORD"))</f>
        <v>0</v>
      </c>
      <c r="H153" s="19" t="n">
        <f aca="false">IF($B153="",0,SUMIFS(Ingresos!$R$6:$R$1505,ING_COD,$B153,ING_CLASE,"ORD",ING_COMP,"Sí"))</f>
        <v>0</v>
      </c>
      <c r="I153" s="19" t="n">
        <f aca="false">IF($B153="",0,SUMIFS(Ingresos!$R$6:$R$1505,ING_COD,$B153,ING_CLASE,"GRA"))</f>
        <v>0</v>
      </c>
      <c r="J153" s="19" t="n">
        <f aca="false">IF($B153="",0,SUMIFS(Ingresos!$R$6:$R$1505,ING_COD,$B153,ING_CLASE,"BON"))</f>
        <v>0</v>
      </c>
      <c r="K153" s="19" t="n">
        <f aca="false">IF($B153="",0,SUMIFS(Ingresos!$R$6:$R$1505,ING_COD,$B153,ING_CLASE,"EXT"))</f>
        <v>0</v>
      </c>
      <c r="L153" s="19" t="n">
        <f aca="false">IF($B153="",0,SUMIFS(Ingresos!$R$6:$R$1505,ING_COD,$B153,ING_CLASE,"OTO"))</f>
        <v>0</v>
      </c>
      <c r="M153" s="19" t="n">
        <f aca="false">IF($B153="",0,SUMIFS(Ingresos!$R$6:$R$1505,ING_COD,$B153,ING_CLASE,"OTX"))</f>
        <v>0</v>
      </c>
      <c r="N153" s="19" t="n">
        <f aca="false">IF($B153="",0,SUMIFS(Ingresos!$R$6:$R$1505,ING_COD,$B153,ING_CLASE,"RETO"))</f>
        <v>0</v>
      </c>
      <c r="O153" s="19" t="n">
        <f aca="false">IF($B153="",0,SUMIFS(Ingresos!$R$6:$R$1505,ING_COD,$B153,ING_CLASE,"INA"))</f>
        <v>0</v>
      </c>
      <c r="P153" s="19" t="n">
        <f aca="false">G153+I153+J153+K153+L153+M153</f>
        <v>0</v>
      </c>
      <c r="Q153" s="44" t="n">
        <f aca="false">IF($F153="Activo",9,IF($F153="Cese",1,0))</f>
        <v>0</v>
      </c>
      <c r="R153" s="19" t="n">
        <f aca="false">G153*Q153</f>
        <v>0</v>
      </c>
      <c r="S153" s="19" t="n">
        <f aca="false">IF($F153="Activo",SUMIFS(I153:I161,$D153:$D161,"&lt;="&amp;Trabajadores!$N$18)+IF(PROY_BON="Sí",SUMIFS(J153:J161,$D153:$D161,"&lt;="&amp;Trabajadores!$N$18),0),IF($F153="Cese",I153+IF(PROY_BON="Sí",J153,0),0))</f>
        <v>0</v>
      </c>
      <c r="T153" s="19" t="n">
        <f aca="false">IF(OR($F153&lt;&gt;"Activo",Trabajadores!$I$18="No"),0,IF(I156=0,H153*(1+IF(PROY_BON="Sí",Trabajadores!$P$18,0))*Trabajadores!$R$18/6*(Trabajadores!$N$18&gt;=7),0)+IF(I161=0,H153*(1+IF(PROY_BON="Sí",Trabajadores!$P$18,0))*Trabajadores!$S$18/6*(Trabajadores!$N$18&gt;=12),0))</f>
        <v>0</v>
      </c>
      <c r="U153" s="19" t="n">
        <f aca="false">IF($F153="Activo",IF(Trabajadores!$J$18="Sí",L153*9,L153),IF($F153="Cese",L153,0))</f>
        <v>0</v>
      </c>
      <c r="V153" s="19" t="n">
        <f aca="false">IF(OR($F153="Activo",$F153="Cese"),M153,0)</f>
        <v>0</v>
      </c>
      <c r="W153" s="19" t="n">
        <f aca="false">IF(OR($F153="Activo",$F153="Cese"),SUM(P150:P152),0)</f>
        <v>0</v>
      </c>
      <c r="X153" s="36" t="n">
        <f aca="false">IF(OR($F153="Activo",$F153="Cese"),R153+S153+T153+U153+V153+W153,0)</f>
        <v>0</v>
      </c>
      <c r="Y153" s="19" t="n">
        <f aca="false">IF(OR($F153="Activo",$F153="Cese"),DED_FIJA,0)</f>
        <v>0</v>
      </c>
      <c r="Z153" s="36" t="n">
        <f aca="false">MAX(0,X153-Y153)</f>
        <v>0</v>
      </c>
      <c r="AA153" s="19" t="n">
        <f aca="false">IF(Z153=0,0,MAX(0,MIN(Z153,Parámetros!$G$19)-Parámetros!$F$19)*Parámetros!$E$19)</f>
        <v>0</v>
      </c>
      <c r="AB153" s="19" t="n">
        <f aca="false">IF(Z153=0,0,MAX(0,MIN(Z153,Parámetros!$G$20)-Parámetros!$F$20)*Parámetros!$E$20)</f>
        <v>0</v>
      </c>
      <c r="AC153" s="19" t="n">
        <f aca="false">IF(Z153=0,0,MAX(0,MIN(Z153,Parámetros!$G$21)-Parámetros!$F$21)*Parámetros!$E$21)</f>
        <v>0</v>
      </c>
      <c r="AD153" s="19" t="n">
        <f aca="false">IF(Z153=0,0,MAX(0,MIN(Z153,Parámetros!$G$22)-Parámetros!$F$22)*Parámetros!$E$22)</f>
        <v>0</v>
      </c>
      <c r="AE153" s="19" t="n">
        <f aca="false">IF(Z153=0,0,MAX(0,MIN(Z153,Parámetros!$G$23)-Parámetros!$F$23)*Parámetros!$E$23)</f>
        <v>0</v>
      </c>
      <c r="AF153" s="36" t="n">
        <f aca="false">SUM(AA153:AE153)</f>
        <v>0</v>
      </c>
      <c r="AG153" s="45" t="str">
        <f aca="false">IF(AM153&lt;=0,"-",INDEX(TR_TASA,MATCH(AM153,TR_DESDE,1)))</f>
        <v>-</v>
      </c>
      <c r="AH153" s="44" t="n">
        <f aca="false">IF($F153="Cese",1,IF($F153="Activo",INDEX(DIV_N,4),0))</f>
        <v>0</v>
      </c>
      <c r="AI153" s="44" t="n">
        <f aca="false">IF($F153="Cese",3,IF($F153="Activo",INDEX(DIV_HASTA,4),0))</f>
        <v>0</v>
      </c>
      <c r="AJ153" s="19" t="n">
        <f aca="false">IF(OR($F153="Activo",$F153="Cese"),SUMIFS(AV150:AV152,D150:D152,"&lt;="&amp;AI153),0)</f>
        <v>0</v>
      </c>
      <c r="AK153" s="19" t="n">
        <f aca="false">IF(OR($F153="Activo",$F153="Cese"),MAX(0,(AF153-AJ153)/AH153),0)</f>
        <v>0</v>
      </c>
      <c r="AL153" s="19" t="n">
        <f aca="false">IF(OR($F153="Activo",$F153="Cese"),K153+IF(PROY_BON="Sí",0,J153),0)</f>
        <v>0</v>
      </c>
      <c r="AM153" s="19" t="n">
        <f aca="false">IF(AL153&gt;0,MAX(0,X153+AL153-Y153),Z153)</f>
        <v>0</v>
      </c>
      <c r="AN153" s="19" t="n">
        <f aca="false">SUMPRODUCT((AM153&gt;TR_DESDE)*(AM153-TR_DESDE)*TR_INC)</f>
        <v>0</v>
      </c>
      <c r="AO153" s="19" t="n">
        <f aca="false">IF(AL153&gt;0,MAX(0,AN153-IF($F153="Cese",MAX(AF153,AJ153),AF153)),0)</f>
        <v>0</v>
      </c>
      <c r="AP153" s="46" t="n">
        <f aca="false">IF(OR($F153="Activo",$F153="Cese"),ROUND(AK153+AO153,2),0)</f>
        <v>0</v>
      </c>
      <c r="AQ153" s="19" t="n">
        <f aca="false">IF($F153="Cese",MAX(0,AJ153-AN153),0)</f>
        <v>0</v>
      </c>
      <c r="AR153" s="19" t="str">
        <f aca="false">IF($B153="","",IF(COUNTIFS(RP_COD,$B153,'Retenciones Planilla'!$F$6:$F$105,"&lt;&gt;")=0,"",SUMIFS('Retenciones Planilla'!$F$6:$F$105,RP_COD,$B153)))</f>
        <v/>
      </c>
      <c r="AS153" s="19" t="str">
        <f aca="false">IF(AR153="","",AR153-AP153)</f>
        <v/>
      </c>
      <c r="AT153" s="23" t="str">
        <f aca="false">IF($B153="","",IF(NOT(OR($F153="Activo",$F153="Cese")),IF(N(AR153)=0,"—","Revisar: sin vínculo"),IF(AR153="",IF(AP153=0,"No corresponde","Sin dato planilla"),IF(ABS(AS153)&lt;=TOL,"OK",IF(AS153&gt;0,"Retuvo de más","Retuvo de menos")))))</f>
        <v/>
      </c>
      <c r="AU153" s="19" t="n">
        <f aca="false">IF(AND(BASE_RET="Planilla (si existe)",AR153&lt;&gt;""),AR153,AP153)</f>
        <v>0</v>
      </c>
      <c r="AV153" s="19" t="n">
        <f aca="false">AU153+N153</f>
        <v>0</v>
      </c>
    </row>
    <row r="154" customFormat="false" ht="15" hidden="false" customHeight="false" outlineLevel="0" collapsed="false">
      <c r="A154" s="43" t="n">
        <v>13</v>
      </c>
      <c r="B154" s="35" t="str">
        <f aca="false">IF(Trabajadores!$B$18="","",Trabajadores!$B$18)</f>
        <v/>
      </c>
      <c r="C154" s="35" t="str">
        <f aca="false">IF($B154="","",Trabajadores!$D$18)</f>
        <v/>
      </c>
      <c r="D154" s="43" t="n">
        <v>5</v>
      </c>
      <c r="E154" s="23" t="s">
        <v>302</v>
      </c>
      <c r="F154" s="23" t="str">
        <f aca="false">IF($B154="","",IF(OR(5&lt;Trabajadores!$M$18,5&gt;Trabajadores!$N$18),"No vinculado",IF(AND(5=Trabajadores!$N$18,Trabajadores!$O$18="Sí"),"Cese","Activo")))</f>
        <v/>
      </c>
      <c r="G154" s="19" t="n">
        <f aca="false">IF($B154="",0,SUMIFS(Ingresos!$S$6:$S$1505,ING_COD,$B154,ING_CLASE,"ORD"))</f>
        <v>0</v>
      </c>
      <c r="H154" s="19" t="n">
        <f aca="false">IF($B154="",0,SUMIFS(Ingresos!$S$6:$S$1505,ING_COD,$B154,ING_CLASE,"ORD",ING_COMP,"Sí"))</f>
        <v>0</v>
      </c>
      <c r="I154" s="19" t="n">
        <f aca="false">IF($B154="",0,SUMIFS(Ingresos!$S$6:$S$1505,ING_COD,$B154,ING_CLASE,"GRA"))</f>
        <v>0</v>
      </c>
      <c r="J154" s="19" t="n">
        <f aca="false">IF($B154="",0,SUMIFS(Ingresos!$S$6:$S$1505,ING_COD,$B154,ING_CLASE,"BON"))</f>
        <v>0</v>
      </c>
      <c r="K154" s="19" t="n">
        <f aca="false">IF($B154="",0,SUMIFS(Ingresos!$S$6:$S$1505,ING_COD,$B154,ING_CLASE,"EXT"))</f>
        <v>0</v>
      </c>
      <c r="L154" s="19" t="n">
        <f aca="false">IF($B154="",0,SUMIFS(Ingresos!$S$6:$S$1505,ING_COD,$B154,ING_CLASE,"OTO"))</f>
        <v>0</v>
      </c>
      <c r="M154" s="19" t="n">
        <f aca="false">IF($B154="",0,SUMIFS(Ingresos!$S$6:$S$1505,ING_COD,$B154,ING_CLASE,"OTX"))</f>
        <v>0</v>
      </c>
      <c r="N154" s="19" t="n">
        <f aca="false">IF($B154="",0,SUMIFS(Ingresos!$S$6:$S$1505,ING_COD,$B154,ING_CLASE,"RETO"))</f>
        <v>0</v>
      </c>
      <c r="O154" s="19" t="n">
        <f aca="false">IF($B154="",0,SUMIFS(Ingresos!$S$6:$S$1505,ING_COD,$B154,ING_CLASE,"INA"))</f>
        <v>0</v>
      </c>
      <c r="P154" s="19" t="n">
        <f aca="false">G154+I154+J154+K154+L154+M154</f>
        <v>0</v>
      </c>
      <c r="Q154" s="44" t="n">
        <f aca="false">IF($F154="Activo",8,IF($F154="Cese",1,0))</f>
        <v>0</v>
      </c>
      <c r="R154" s="19" t="n">
        <f aca="false">G154*Q154</f>
        <v>0</v>
      </c>
      <c r="S154" s="19" t="n">
        <f aca="false">IF($F154="Activo",SUMIFS(I154:I161,$D154:$D161,"&lt;="&amp;Trabajadores!$N$18)+IF(PROY_BON="Sí",SUMIFS(J154:J161,$D154:$D161,"&lt;="&amp;Trabajadores!$N$18),0),IF($F154="Cese",I154+IF(PROY_BON="Sí",J154,0),0))</f>
        <v>0</v>
      </c>
      <c r="T154" s="19" t="n">
        <f aca="false">IF(OR($F154&lt;&gt;"Activo",Trabajadores!$I$18="No"),0,IF(I156=0,H154*(1+IF(PROY_BON="Sí",Trabajadores!$P$18,0))*Trabajadores!$R$18/6*(Trabajadores!$N$18&gt;=7),0)+IF(I161=0,H154*(1+IF(PROY_BON="Sí",Trabajadores!$P$18,0))*Trabajadores!$S$18/6*(Trabajadores!$N$18&gt;=12),0))</f>
        <v>0</v>
      </c>
      <c r="U154" s="19" t="n">
        <f aca="false">IF($F154="Activo",IF(Trabajadores!$J$18="Sí",L154*8,L154),IF($F154="Cese",L154,0))</f>
        <v>0</v>
      </c>
      <c r="V154" s="19" t="n">
        <f aca="false">IF(OR($F154="Activo",$F154="Cese"),M154,0)</f>
        <v>0</v>
      </c>
      <c r="W154" s="19" t="n">
        <f aca="false">IF(OR($F154="Activo",$F154="Cese"),SUM(P150:P153),0)</f>
        <v>0</v>
      </c>
      <c r="X154" s="36" t="n">
        <f aca="false">IF(OR($F154="Activo",$F154="Cese"),R154+S154+T154+U154+V154+W154,0)</f>
        <v>0</v>
      </c>
      <c r="Y154" s="19" t="n">
        <f aca="false">IF(OR($F154="Activo",$F154="Cese"),DED_FIJA,0)</f>
        <v>0</v>
      </c>
      <c r="Z154" s="36" t="n">
        <f aca="false">MAX(0,X154-Y154)</f>
        <v>0</v>
      </c>
      <c r="AA154" s="19" t="n">
        <f aca="false">IF(Z154=0,0,MAX(0,MIN(Z154,Parámetros!$G$19)-Parámetros!$F$19)*Parámetros!$E$19)</f>
        <v>0</v>
      </c>
      <c r="AB154" s="19" t="n">
        <f aca="false">IF(Z154=0,0,MAX(0,MIN(Z154,Parámetros!$G$20)-Parámetros!$F$20)*Parámetros!$E$20)</f>
        <v>0</v>
      </c>
      <c r="AC154" s="19" t="n">
        <f aca="false">IF(Z154=0,0,MAX(0,MIN(Z154,Parámetros!$G$21)-Parámetros!$F$21)*Parámetros!$E$21)</f>
        <v>0</v>
      </c>
      <c r="AD154" s="19" t="n">
        <f aca="false">IF(Z154=0,0,MAX(0,MIN(Z154,Parámetros!$G$22)-Parámetros!$F$22)*Parámetros!$E$22)</f>
        <v>0</v>
      </c>
      <c r="AE154" s="19" t="n">
        <f aca="false">IF(Z154=0,0,MAX(0,MIN(Z154,Parámetros!$G$23)-Parámetros!$F$23)*Parámetros!$E$23)</f>
        <v>0</v>
      </c>
      <c r="AF154" s="36" t="n">
        <f aca="false">SUM(AA154:AE154)</f>
        <v>0</v>
      </c>
      <c r="AG154" s="45" t="str">
        <f aca="false">IF(AM154&lt;=0,"-",INDEX(TR_TASA,MATCH(AM154,TR_DESDE,1)))</f>
        <v>-</v>
      </c>
      <c r="AH154" s="44" t="n">
        <f aca="false">IF($F154="Cese",1,IF($F154="Activo",INDEX(DIV_N,5),0))</f>
        <v>0</v>
      </c>
      <c r="AI154" s="44" t="n">
        <f aca="false">IF($F154="Cese",4,IF($F154="Activo",INDEX(DIV_HASTA,5),0))</f>
        <v>0</v>
      </c>
      <c r="AJ154" s="19" t="n">
        <f aca="false">IF(OR($F154="Activo",$F154="Cese"),SUMIFS(AV150:AV153,D150:D153,"&lt;="&amp;AI154),0)</f>
        <v>0</v>
      </c>
      <c r="AK154" s="19" t="n">
        <f aca="false">IF(OR($F154="Activo",$F154="Cese"),MAX(0,(AF154-AJ154)/AH154),0)</f>
        <v>0</v>
      </c>
      <c r="AL154" s="19" t="n">
        <f aca="false">IF(OR($F154="Activo",$F154="Cese"),K154+IF(PROY_BON="Sí",0,J154),0)</f>
        <v>0</v>
      </c>
      <c r="AM154" s="19" t="n">
        <f aca="false">IF(AL154&gt;0,MAX(0,X154+AL154-Y154),Z154)</f>
        <v>0</v>
      </c>
      <c r="AN154" s="19" t="n">
        <f aca="false">SUMPRODUCT((AM154&gt;TR_DESDE)*(AM154-TR_DESDE)*TR_INC)</f>
        <v>0</v>
      </c>
      <c r="AO154" s="19" t="n">
        <f aca="false">IF(AL154&gt;0,MAX(0,AN154-IF($F154="Cese",MAX(AF154,AJ154),AF154)),0)</f>
        <v>0</v>
      </c>
      <c r="AP154" s="46" t="n">
        <f aca="false">IF(OR($F154="Activo",$F154="Cese"),ROUND(AK154+AO154,2),0)</f>
        <v>0</v>
      </c>
      <c r="AQ154" s="19" t="n">
        <f aca="false">IF($F154="Cese",MAX(0,AJ154-AN154),0)</f>
        <v>0</v>
      </c>
      <c r="AR154" s="19" t="str">
        <f aca="false">IF($B154="","",IF(COUNTIFS(RP_COD,$B154,'Retenciones Planilla'!$G$6:$G$105,"&lt;&gt;")=0,"",SUMIFS('Retenciones Planilla'!$G$6:$G$105,RP_COD,$B154)))</f>
        <v/>
      </c>
      <c r="AS154" s="19" t="str">
        <f aca="false">IF(AR154="","",AR154-AP154)</f>
        <v/>
      </c>
      <c r="AT154" s="23" t="str">
        <f aca="false">IF($B154="","",IF(NOT(OR($F154="Activo",$F154="Cese")),IF(N(AR154)=0,"—","Revisar: sin vínculo"),IF(AR154="",IF(AP154=0,"No corresponde","Sin dato planilla"),IF(ABS(AS154)&lt;=TOL,"OK",IF(AS154&gt;0,"Retuvo de más","Retuvo de menos")))))</f>
        <v/>
      </c>
      <c r="AU154" s="19" t="n">
        <f aca="false">IF(AND(BASE_RET="Planilla (si existe)",AR154&lt;&gt;""),AR154,AP154)</f>
        <v>0</v>
      </c>
      <c r="AV154" s="19" t="n">
        <f aca="false">AU154+N154</f>
        <v>0</v>
      </c>
    </row>
    <row r="155" customFormat="false" ht="15" hidden="false" customHeight="false" outlineLevel="0" collapsed="false">
      <c r="A155" s="43" t="n">
        <v>13</v>
      </c>
      <c r="B155" s="35" t="str">
        <f aca="false">IF(Trabajadores!$B$18="","",Trabajadores!$B$18)</f>
        <v/>
      </c>
      <c r="C155" s="35" t="str">
        <f aca="false">IF($B155="","",Trabajadores!$D$18)</f>
        <v/>
      </c>
      <c r="D155" s="43" t="n">
        <v>6</v>
      </c>
      <c r="E155" s="23" t="s">
        <v>303</v>
      </c>
      <c r="F155" s="23" t="str">
        <f aca="false">IF($B155="","",IF(OR(6&lt;Trabajadores!$M$18,6&gt;Trabajadores!$N$18),"No vinculado",IF(AND(6=Trabajadores!$N$18,Trabajadores!$O$18="Sí"),"Cese","Activo")))</f>
        <v/>
      </c>
      <c r="G155" s="19" t="n">
        <f aca="false">IF($B155="",0,SUMIFS(Ingresos!$T$6:$T$1505,ING_COD,$B155,ING_CLASE,"ORD"))</f>
        <v>0</v>
      </c>
      <c r="H155" s="19" t="n">
        <f aca="false">IF($B155="",0,SUMIFS(Ingresos!$T$6:$T$1505,ING_COD,$B155,ING_CLASE,"ORD",ING_COMP,"Sí"))</f>
        <v>0</v>
      </c>
      <c r="I155" s="19" t="n">
        <f aca="false">IF($B155="",0,SUMIFS(Ingresos!$T$6:$T$1505,ING_COD,$B155,ING_CLASE,"GRA"))</f>
        <v>0</v>
      </c>
      <c r="J155" s="19" t="n">
        <f aca="false">IF($B155="",0,SUMIFS(Ingresos!$T$6:$T$1505,ING_COD,$B155,ING_CLASE,"BON"))</f>
        <v>0</v>
      </c>
      <c r="K155" s="19" t="n">
        <f aca="false">IF($B155="",0,SUMIFS(Ingresos!$T$6:$T$1505,ING_COD,$B155,ING_CLASE,"EXT"))</f>
        <v>0</v>
      </c>
      <c r="L155" s="19" t="n">
        <f aca="false">IF($B155="",0,SUMIFS(Ingresos!$T$6:$T$1505,ING_COD,$B155,ING_CLASE,"OTO"))</f>
        <v>0</v>
      </c>
      <c r="M155" s="19" t="n">
        <f aca="false">IF($B155="",0,SUMIFS(Ingresos!$T$6:$T$1505,ING_COD,$B155,ING_CLASE,"OTX"))</f>
        <v>0</v>
      </c>
      <c r="N155" s="19" t="n">
        <f aca="false">IF($B155="",0,SUMIFS(Ingresos!$T$6:$T$1505,ING_COD,$B155,ING_CLASE,"RETO"))</f>
        <v>0</v>
      </c>
      <c r="O155" s="19" t="n">
        <f aca="false">IF($B155="",0,SUMIFS(Ingresos!$T$6:$T$1505,ING_COD,$B155,ING_CLASE,"INA"))</f>
        <v>0</v>
      </c>
      <c r="P155" s="19" t="n">
        <f aca="false">G155+I155+J155+K155+L155+M155</f>
        <v>0</v>
      </c>
      <c r="Q155" s="44" t="n">
        <f aca="false">IF($F155="Activo",7,IF($F155="Cese",1,0))</f>
        <v>0</v>
      </c>
      <c r="R155" s="19" t="n">
        <f aca="false">G155*Q155</f>
        <v>0</v>
      </c>
      <c r="S155" s="19" t="n">
        <f aca="false">IF($F155="Activo",SUMIFS(I155:I161,$D155:$D161,"&lt;="&amp;Trabajadores!$N$18)+IF(PROY_BON="Sí",SUMIFS(J155:J161,$D155:$D161,"&lt;="&amp;Trabajadores!$N$18),0),IF($F155="Cese",I155+IF(PROY_BON="Sí",J155,0),0))</f>
        <v>0</v>
      </c>
      <c r="T155" s="19" t="n">
        <f aca="false">IF(OR($F155&lt;&gt;"Activo",Trabajadores!$I$18="No"),0,IF(I156=0,H155*(1+IF(PROY_BON="Sí",Trabajadores!$P$18,0))*Trabajadores!$R$18/6*(Trabajadores!$N$18&gt;=7),0)+IF(I161=0,H155*(1+IF(PROY_BON="Sí",Trabajadores!$P$18,0))*Trabajadores!$S$18/6*(Trabajadores!$N$18&gt;=12),0))</f>
        <v>0</v>
      </c>
      <c r="U155" s="19" t="n">
        <f aca="false">IF($F155="Activo",IF(Trabajadores!$J$18="Sí",L155*7,L155),IF($F155="Cese",L155,0))</f>
        <v>0</v>
      </c>
      <c r="V155" s="19" t="n">
        <f aca="false">IF(OR($F155="Activo",$F155="Cese"),M155,0)</f>
        <v>0</v>
      </c>
      <c r="W155" s="19" t="n">
        <f aca="false">IF(OR($F155="Activo",$F155="Cese"),SUM(P150:P154),0)</f>
        <v>0</v>
      </c>
      <c r="X155" s="36" t="n">
        <f aca="false">IF(OR($F155="Activo",$F155="Cese"),R155+S155+T155+U155+V155+W155,0)</f>
        <v>0</v>
      </c>
      <c r="Y155" s="19" t="n">
        <f aca="false">IF(OR($F155="Activo",$F155="Cese"),DED_FIJA,0)</f>
        <v>0</v>
      </c>
      <c r="Z155" s="36" t="n">
        <f aca="false">MAX(0,X155-Y155)</f>
        <v>0</v>
      </c>
      <c r="AA155" s="19" t="n">
        <f aca="false">IF(Z155=0,0,MAX(0,MIN(Z155,Parámetros!$G$19)-Parámetros!$F$19)*Parámetros!$E$19)</f>
        <v>0</v>
      </c>
      <c r="AB155" s="19" t="n">
        <f aca="false">IF(Z155=0,0,MAX(0,MIN(Z155,Parámetros!$G$20)-Parámetros!$F$20)*Parámetros!$E$20)</f>
        <v>0</v>
      </c>
      <c r="AC155" s="19" t="n">
        <f aca="false">IF(Z155=0,0,MAX(0,MIN(Z155,Parámetros!$G$21)-Parámetros!$F$21)*Parámetros!$E$21)</f>
        <v>0</v>
      </c>
      <c r="AD155" s="19" t="n">
        <f aca="false">IF(Z155=0,0,MAX(0,MIN(Z155,Parámetros!$G$22)-Parámetros!$F$22)*Parámetros!$E$22)</f>
        <v>0</v>
      </c>
      <c r="AE155" s="19" t="n">
        <f aca="false">IF(Z155=0,0,MAX(0,MIN(Z155,Parámetros!$G$23)-Parámetros!$F$23)*Parámetros!$E$23)</f>
        <v>0</v>
      </c>
      <c r="AF155" s="36" t="n">
        <f aca="false">SUM(AA155:AE155)</f>
        <v>0</v>
      </c>
      <c r="AG155" s="45" t="str">
        <f aca="false">IF(AM155&lt;=0,"-",INDEX(TR_TASA,MATCH(AM155,TR_DESDE,1)))</f>
        <v>-</v>
      </c>
      <c r="AH155" s="44" t="n">
        <f aca="false">IF($F155="Cese",1,IF($F155="Activo",INDEX(DIV_N,6),0))</f>
        <v>0</v>
      </c>
      <c r="AI155" s="44" t="n">
        <f aca="false">IF($F155="Cese",5,IF($F155="Activo",INDEX(DIV_HASTA,6),0))</f>
        <v>0</v>
      </c>
      <c r="AJ155" s="19" t="n">
        <f aca="false">IF(OR($F155="Activo",$F155="Cese"),SUMIFS(AV150:AV154,D150:D154,"&lt;="&amp;AI155),0)</f>
        <v>0</v>
      </c>
      <c r="AK155" s="19" t="n">
        <f aca="false">IF(OR($F155="Activo",$F155="Cese"),MAX(0,(AF155-AJ155)/AH155),0)</f>
        <v>0</v>
      </c>
      <c r="AL155" s="19" t="n">
        <f aca="false">IF(OR($F155="Activo",$F155="Cese"),K155+IF(PROY_BON="Sí",0,J155),0)</f>
        <v>0</v>
      </c>
      <c r="AM155" s="19" t="n">
        <f aca="false">IF(AL155&gt;0,MAX(0,X155+AL155-Y155),Z155)</f>
        <v>0</v>
      </c>
      <c r="AN155" s="19" t="n">
        <f aca="false">SUMPRODUCT((AM155&gt;TR_DESDE)*(AM155-TR_DESDE)*TR_INC)</f>
        <v>0</v>
      </c>
      <c r="AO155" s="19" t="n">
        <f aca="false">IF(AL155&gt;0,MAX(0,AN155-IF($F155="Cese",MAX(AF155,AJ155),AF155)),0)</f>
        <v>0</v>
      </c>
      <c r="AP155" s="46" t="n">
        <f aca="false">IF(OR($F155="Activo",$F155="Cese"),ROUND(AK155+AO155,2),0)</f>
        <v>0</v>
      </c>
      <c r="AQ155" s="19" t="n">
        <f aca="false">IF($F155="Cese",MAX(0,AJ155-AN155),0)</f>
        <v>0</v>
      </c>
      <c r="AR155" s="19" t="str">
        <f aca="false">IF($B155="","",IF(COUNTIFS(RP_COD,$B155,'Retenciones Planilla'!$H$6:$H$105,"&lt;&gt;")=0,"",SUMIFS('Retenciones Planilla'!$H$6:$H$105,RP_COD,$B155)))</f>
        <v/>
      </c>
      <c r="AS155" s="19" t="str">
        <f aca="false">IF(AR155="","",AR155-AP155)</f>
        <v/>
      </c>
      <c r="AT155" s="23" t="str">
        <f aca="false">IF($B155="","",IF(NOT(OR($F155="Activo",$F155="Cese")),IF(N(AR155)=0,"—","Revisar: sin vínculo"),IF(AR155="",IF(AP155=0,"No corresponde","Sin dato planilla"),IF(ABS(AS155)&lt;=TOL,"OK",IF(AS155&gt;0,"Retuvo de más","Retuvo de menos")))))</f>
        <v/>
      </c>
      <c r="AU155" s="19" t="n">
        <f aca="false">IF(AND(BASE_RET="Planilla (si existe)",AR155&lt;&gt;""),AR155,AP155)</f>
        <v>0</v>
      </c>
      <c r="AV155" s="19" t="n">
        <f aca="false">AU155+N155</f>
        <v>0</v>
      </c>
    </row>
    <row r="156" customFormat="false" ht="15" hidden="false" customHeight="false" outlineLevel="0" collapsed="false">
      <c r="A156" s="43" t="n">
        <v>13</v>
      </c>
      <c r="B156" s="35" t="str">
        <f aca="false">IF(Trabajadores!$B$18="","",Trabajadores!$B$18)</f>
        <v/>
      </c>
      <c r="C156" s="35" t="str">
        <f aca="false">IF($B156="","",Trabajadores!$D$18)</f>
        <v/>
      </c>
      <c r="D156" s="43" t="n">
        <v>7</v>
      </c>
      <c r="E156" s="23" t="s">
        <v>304</v>
      </c>
      <c r="F156" s="23" t="str">
        <f aca="false">IF($B156="","",IF(OR(7&lt;Trabajadores!$M$18,7&gt;Trabajadores!$N$18),"No vinculado",IF(AND(7=Trabajadores!$N$18,Trabajadores!$O$18="Sí"),"Cese","Activo")))</f>
        <v/>
      </c>
      <c r="G156" s="19" t="n">
        <f aca="false">IF($B156="",0,SUMIFS(Ingresos!$U$6:$U$1505,ING_COD,$B156,ING_CLASE,"ORD"))</f>
        <v>0</v>
      </c>
      <c r="H156" s="19" t="n">
        <f aca="false">IF($B156="",0,SUMIFS(Ingresos!$U$6:$U$1505,ING_COD,$B156,ING_CLASE,"ORD",ING_COMP,"Sí"))</f>
        <v>0</v>
      </c>
      <c r="I156" s="19" t="n">
        <f aca="false">IF($B156="",0,SUMIFS(Ingresos!$U$6:$U$1505,ING_COD,$B156,ING_CLASE,"GRA"))</f>
        <v>0</v>
      </c>
      <c r="J156" s="19" t="n">
        <f aca="false">IF($B156="",0,SUMIFS(Ingresos!$U$6:$U$1505,ING_COD,$B156,ING_CLASE,"BON"))</f>
        <v>0</v>
      </c>
      <c r="K156" s="19" t="n">
        <f aca="false">IF($B156="",0,SUMIFS(Ingresos!$U$6:$U$1505,ING_COD,$B156,ING_CLASE,"EXT"))</f>
        <v>0</v>
      </c>
      <c r="L156" s="19" t="n">
        <f aca="false">IF($B156="",0,SUMIFS(Ingresos!$U$6:$U$1505,ING_COD,$B156,ING_CLASE,"OTO"))</f>
        <v>0</v>
      </c>
      <c r="M156" s="19" t="n">
        <f aca="false">IF($B156="",0,SUMIFS(Ingresos!$U$6:$U$1505,ING_COD,$B156,ING_CLASE,"OTX"))</f>
        <v>0</v>
      </c>
      <c r="N156" s="19" t="n">
        <f aca="false">IF($B156="",0,SUMIFS(Ingresos!$U$6:$U$1505,ING_COD,$B156,ING_CLASE,"RETO"))</f>
        <v>0</v>
      </c>
      <c r="O156" s="19" t="n">
        <f aca="false">IF($B156="",0,SUMIFS(Ingresos!$U$6:$U$1505,ING_COD,$B156,ING_CLASE,"INA"))</f>
        <v>0</v>
      </c>
      <c r="P156" s="19" t="n">
        <f aca="false">G156+I156+J156+K156+L156+M156</f>
        <v>0</v>
      </c>
      <c r="Q156" s="44" t="n">
        <f aca="false">IF($F156="Activo",6,IF($F156="Cese",1,0))</f>
        <v>0</v>
      </c>
      <c r="R156" s="19" t="n">
        <f aca="false">G156*Q156</f>
        <v>0</v>
      </c>
      <c r="S156" s="19" t="n">
        <f aca="false">IF($F156="Activo",SUMIFS(I156:I161,$D156:$D161,"&lt;="&amp;Trabajadores!$N$18)+IF(PROY_BON="Sí",SUMIFS(J156:J161,$D156:$D161,"&lt;="&amp;Trabajadores!$N$18),0),IF($F156="Cese",I156+IF(PROY_BON="Sí",J156,0),0))</f>
        <v>0</v>
      </c>
      <c r="T156" s="19" t="n">
        <f aca="false">IF(OR($F156&lt;&gt;"Activo",Trabajadores!$I$18="No"),0,IF(I161=0,H156*(1+IF(PROY_BON="Sí",Trabajadores!$P$18,0))*Trabajadores!$S$18/6*(Trabajadores!$N$18&gt;=12),0))</f>
        <v>0</v>
      </c>
      <c r="U156" s="19" t="n">
        <f aca="false">IF($F156="Activo",IF(Trabajadores!$J$18="Sí",L156*6,L156),IF($F156="Cese",L156,0))</f>
        <v>0</v>
      </c>
      <c r="V156" s="19" t="n">
        <f aca="false">IF(OR($F156="Activo",$F156="Cese"),M156,0)</f>
        <v>0</v>
      </c>
      <c r="W156" s="19" t="n">
        <f aca="false">IF(OR($F156="Activo",$F156="Cese"),SUM(P150:P155),0)</f>
        <v>0</v>
      </c>
      <c r="X156" s="36" t="n">
        <f aca="false">IF(OR($F156="Activo",$F156="Cese"),R156+S156+T156+U156+V156+W156,0)</f>
        <v>0</v>
      </c>
      <c r="Y156" s="19" t="n">
        <f aca="false">IF(OR($F156="Activo",$F156="Cese"),DED_FIJA,0)</f>
        <v>0</v>
      </c>
      <c r="Z156" s="36" t="n">
        <f aca="false">MAX(0,X156-Y156)</f>
        <v>0</v>
      </c>
      <c r="AA156" s="19" t="n">
        <f aca="false">IF(Z156=0,0,MAX(0,MIN(Z156,Parámetros!$G$19)-Parámetros!$F$19)*Parámetros!$E$19)</f>
        <v>0</v>
      </c>
      <c r="AB156" s="19" t="n">
        <f aca="false">IF(Z156=0,0,MAX(0,MIN(Z156,Parámetros!$G$20)-Parámetros!$F$20)*Parámetros!$E$20)</f>
        <v>0</v>
      </c>
      <c r="AC156" s="19" t="n">
        <f aca="false">IF(Z156=0,0,MAX(0,MIN(Z156,Parámetros!$G$21)-Parámetros!$F$21)*Parámetros!$E$21)</f>
        <v>0</v>
      </c>
      <c r="AD156" s="19" t="n">
        <f aca="false">IF(Z156=0,0,MAX(0,MIN(Z156,Parámetros!$G$22)-Parámetros!$F$22)*Parámetros!$E$22)</f>
        <v>0</v>
      </c>
      <c r="AE156" s="19" t="n">
        <f aca="false">IF(Z156=0,0,MAX(0,MIN(Z156,Parámetros!$G$23)-Parámetros!$F$23)*Parámetros!$E$23)</f>
        <v>0</v>
      </c>
      <c r="AF156" s="36" t="n">
        <f aca="false">SUM(AA156:AE156)</f>
        <v>0</v>
      </c>
      <c r="AG156" s="45" t="str">
        <f aca="false">IF(AM156&lt;=0,"-",INDEX(TR_TASA,MATCH(AM156,TR_DESDE,1)))</f>
        <v>-</v>
      </c>
      <c r="AH156" s="44" t="n">
        <f aca="false">IF($F156="Cese",1,IF($F156="Activo",INDEX(DIV_N,7),0))</f>
        <v>0</v>
      </c>
      <c r="AI156" s="44" t="n">
        <f aca="false">IF($F156="Cese",6,IF($F156="Activo",INDEX(DIV_HASTA,7),0))</f>
        <v>0</v>
      </c>
      <c r="AJ156" s="19" t="n">
        <f aca="false">IF(OR($F156="Activo",$F156="Cese"),SUMIFS(AV150:AV155,D150:D155,"&lt;="&amp;AI156),0)</f>
        <v>0</v>
      </c>
      <c r="AK156" s="19" t="n">
        <f aca="false">IF(OR($F156="Activo",$F156="Cese"),MAX(0,(AF156-AJ156)/AH156),0)</f>
        <v>0</v>
      </c>
      <c r="AL156" s="19" t="n">
        <f aca="false">IF(OR($F156="Activo",$F156="Cese"),K156+IF(PROY_BON="Sí",0,J156),0)</f>
        <v>0</v>
      </c>
      <c r="AM156" s="19" t="n">
        <f aca="false">IF(AL156&gt;0,MAX(0,X156+AL156-Y156),Z156)</f>
        <v>0</v>
      </c>
      <c r="AN156" s="19" t="n">
        <f aca="false">SUMPRODUCT((AM156&gt;TR_DESDE)*(AM156-TR_DESDE)*TR_INC)</f>
        <v>0</v>
      </c>
      <c r="AO156" s="19" t="n">
        <f aca="false">IF(AL156&gt;0,MAX(0,AN156-IF($F156="Cese",MAX(AF156,AJ156),AF156)),0)</f>
        <v>0</v>
      </c>
      <c r="AP156" s="46" t="n">
        <f aca="false">IF(OR($F156="Activo",$F156="Cese"),ROUND(AK156+AO156,2),0)</f>
        <v>0</v>
      </c>
      <c r="AQ156" s="19" t="n">
        <f aca="false">IF($F156="Cese",MAX(0,AJ156-AN156),0)</f>
        <v>0</v>
      </c>
      <c r="AR156" s="19" t="str">
        <f aca="false">IF($B156="","",IF(COUNTIFS(RP_COD,$B156,'Retenciones Planilla'!$I$6:$I$105,"&lt;&gt;")=0,"",SUMIFS('Retenciones Planilla'!$I$6:$I$105,RP_COD,$B156)))</f>
        <v/>
      </c>
      <c r="AS156" s="19" t="str">
        <f aca="false">IF(AR156="","",AR156-AP156)</f>
        <v/>
      </c>
      <c r="AT156" s="23" t="str">
        <f aca="false">IF($B156="","",IF(NOT(OR($F156="Activo",$F156="Cese")),IF(N(AR156)=0,"—","Revisar: sin vínculo"),IF(AR156="",IF(AP156=0,"No corresponde","Sin dato planilla"),IF(ABS(AS156)&lt;=TOL,"OK",IF(AS156&gt;0,"Retuvo de más","Retuvo de menos")))))</f>
        <v/>
      </c>
      <c r="AU156" s="19" t="n">
        <f aca="false">IF(AND(BASE_RET="Planilla (si existe)",AR156&lt;&gt;""),AR156,AP156)</f>
        <v>0</v>
      </c>
      <c r="AV156" s="19" t="n">
        <f aca="false">AU156+N156</f>
        <v>0</v>
      </c>
    </row>
    <row r="157" customFormat="false" ht="15" hidden="false" customHeight="false" outlineLevel="0" collapsed="false">
      <c r="A157" s="43" t="n">
        <v>13</v>
      </c>
      <c r="B157" s="35" t="str">
        <f aca="false">IF(Trabajadores!$B$18="","",Trabajadores!$B$18)</f>
        <v/>
      </c>
      <c r="C157" s="35" t="str">
        <f aca="false">IF($B157="","",Trabajadores!$D$18)</f>
        <v/>
      </c>
      <c r="D157" s="43" t="n">
        <v>8</v>
      </c>
      <c r="E157" s="23" t="s">
        <v>305</v>
      </c>
      <c r="F157" s="23" t="str">
        <f aca="false">IF($B157="","",IF(OR(8&lt;Trabajadores!$M$18,8&gt;Trabajadores!$N$18),"No vinculado",IF(AND(8=Trabajadores!$N$18,Trabajadores!$O$18="Sí"),"Cese","Activo")))</f>
        <v/>
      </c>
      <c r="G157" s="19" t="n">
        <f aca="false">IF($B157="",0,SUMIFS(Ingresos!$V$6:$V$1505,ING_COD,$B157,ING_CLASE,"ORD"))</f>
        <v>0</v>
      </c>
      <c r="H157" s="19" t="n">
        <f aca="false">IF($B157="",0,SUMIFS(Ingresos!$V$6:$V$1505,ING_COD,$B157,ING_CLASE,"ORD",ING_COMP,"Sí"))</f>
        <v>0</v>
      </c>
      <c r="I157" s="19" t="n">
        <f aca="false">IF($B157="",0,SUMIFS(Ingresos!$V$6:$V$1505,ING_COD,$B157,ING_CLASE,"GRA"))</f>
        <v>0</v>
      </c>
      <c r="J157" s="19" t="n">
        <f aca="false">IF($B157="",0,SUMIFS(Ingresos!$V$6:$V$1505,ING_COD,$B157,ING_CLASE,"BON"))</f>
        <v>0</v>
      </c>
      <c r="K157" s="19" t="n">
        <f aca="false">IF($B157="",0,SUMIFS(Ingresos!$V$6:$V$1505,ING_COD,$B157,ING_CLASE,"EXT"))</f>
        <v>0</v>
      </c>
      <c r="L157" s="19" t="n">
        <f aca="false">IF($B157="",0,SUMIFS(Ingresos!$V$6:$V$1505,ING_COD,$B157,ING_CLASE,"OTO"))</f>
        <v>0</v>
      </c>
      <c r="M157" s="19" t="n">
        <f aca="false">IF($B157="",0,SUMIFS(Ingresos!$V$6:$V$1505,ING_COD,$B157,ING_CLASE,"OTX"))</f>
        <v>0</v>
      </c>
      <c r="N157" s="19" t="n">
        <f aca="false">IF($B157="",0,SUMIFS(Ingresos!$V$6:$V$1505,ING_COD,$B157,ING_CLASE,"RETO"))</f>
        <v>0</v>
      </c>
      <c r="O157" s="19" t="n">
        <f aca="false">IF($B157="",0,SUMIFS(Ingresos!$V$6:$V$1505,ING_COD,$B157,ING_CLASE,"INA"))</f>
        <v>0</v>
      </c>
      <c r="P157" s="19" t="n">
        <f aca="false">G157+I157+J157+K157+L157+M157</f>
        <v>0</v>
      </c>
      <c r="Q157" s="44" t="n">
        <f aca="false">IF($F157="Activo",5,IF($F157="Cese",1,0))</f>
        <v>0</v>
      </c>
      <c r="R157" s="19" t="n">
        <f aca="false">G157*Q157</f>
        <v>0</v>
      </c>
      <c r="S157" s="19" t="n">
        <f aca="false">IF($F157="Activo",SUMIFS(I157:I161,$D157:$D161,"&lt;="&amp;Trabajadores!$N$18)+IF(PROY_BON="Sí",SUMIFS(J157:J161,$D157:$D161,"&lt;="&amp;Trabajadores!$N$18),0),IF($F157="Cese",I157+IF(PROY_BON="Sí",J157,0),0))</f>
        <v>0</v>
      </c>
      <c r="T157" s="19" t="n">
        <f aca="false">IF(OR($F157&lt;&gt;"Activo",Trabajadores!$I$18="No"),0,IF(I161=0,H157*(1+IF(PROY_BON="Sí",Trabajadores!$P$18,0))*Trabajadores!$S$18/6*(Trabajadores!$N$18&gt;=12),0))</f>
        <v>0</v>
      </c>
      <c r="U157" s="19" t="n">
        <f aca="false">IF($F157="Activo",IF(Trabajadores!$J$18="Sí",L157*5,L157),IF($F157="Cese",L157,0))</f>
        <v>0</v>
      </c>
      <c r="V157" s="19" t="n">
        <f aca="false">IF(OR($F157="Activo",$F157="Cese"),M157,0)</f>
        <v>0</v>
      </c>
      <c r="W157" s="19" t="n">
        <f aca="false">IF(OR($F157="Activo",$F157="Cese"),SUM(P150:P156),0)</f>
        <v>0</v>
      </c>
      <c r="X157" s="36" t="n">
        <f aca="false">IF(OR($F157="Activo",$F157="Cese"),R157+S157+T157+U157+V157+W157,0)</f>
        <v>0</v>
      </c>
      <c r="Y157" s="19" t="n">
        <f aca="false">IF(OR($F157="Activo",$F157="Cese"),DED_FIJA,0)</f>
        <v>0</v>
      </c>
      <c r="Z157" s="36" t="n">
        <f aca="false">MAX(0,X157-Y157)</f>
        <v>0</v>
      </c>
      <c r="AA157" s="19" t="n">
        <f aca="false">IF(Z157=0,0,MAX(0,MIN(Z157,Parámetros!$G$19)-Parámetros!$F$19)*Parámetros!$E$19)</f>
        <v>0</v>
      </c>
      <c r="AB157" s="19" t="n">
        <f aca="false">IF(Z157=0,0,MAX(0,MIN(Z157,Parámetros!$G$20)-Parámetros!$F$20)*Parámetros!$E$20)</f>
        <v>0</v>
      </c>
      <c r="AC157" s="19" t="n">
        <f aca="false">IF(Z157=0,0,MAX(0,MIN(Z157,Parámetros!$G$21)-Parámetros!$F$21)*Parámetros!$E$21)</f>
        <v>0</v>
      </c>
      <c r="AD157" s="19" t="n">
        <f aca="false">IF(Z157=0,0,MAX(0,MIN(Z157,Parámetros!$G$22)-Parámetros!$F$22)*Parámetros!$E$22)</f>
        <v>0</v>
      </c>
      <c r="AE157" s="19" t="n">
        <f aca="false">IF(Z157=0,0,MAX(0,MIN(Z157,Parámetros!$G$23)-Parámetros!$F$23)*Parámetros!$E$23)</f>
        <v>0</v>
      </c>
      <c r="AF157" s="36" t="n">
        <f aca="false">SUM(AA157:AE157)</f>
        <v>0</v>
      </c>
      <c r="AG157" s="45" t="str">
        <f aca="false">IF(AM157&lt;=0,"-",INDEX(TR_TASA,MATCH(AM157,TR_DESDE,1)))</f>
        <v>-</v>
      </c>
      <c r="AH157" s="44" t="n">
        <f aca="false">IF($F157="Cese",1,IF($F157="Activo",INDEX(DIV_N,8),0))</f>
        <v>0</v>
      </c>
      <c r="AI157" s="44" t="n">
        <f aca="false">IF($F157="Cese",7,IF($F157="Activo",INDEX(DIV_HASTA,8),0))</f>
        <v>0</v>
      </c>
      <c r="AJ157" s="19" t="n">
        <f aca="false">IF(OR($F157="Activo",$F157="Cese"),SUMIFS(AV150:AV156,D150:D156,"&lt;="&amp;AI157),0)</f>
        <v>0</v>
      </c>
      <c r="AK157" s="19" t="n">
        <f aca="false">IF(OR($F157="Activo",$F157="Cese"),MAX(0,(AF157-AJ157)/AH157),0)</f>
        <v>0</v>
      </c>
      <c r="AL157" s="19" t="n">
        <f aca="false">IF(OR($F157="Activo",$F157="Cese"),K157+IF(PROY_BON="Sí",0,J157),0)</f>
        <v>0</v>
      </c>
      <c r="AM157" s="19" t="n">
        <f aca="false">IF(AL157&gt;0,MAX(0,X157+AL157-Y157),Z157)</f>
        <v>0</v>
      </c>
      <c r="AN157" s="19" t="n">
        <f aca="false">SUMPRODUCT((AM157&gt;TR_DESDE)*(AM157-TR_DESDE)*TR_INC)</f>
        <v>0</v>
      </c>
      <c r="AO157" s="19" t="n">
        <f aca="false">IF(AL157&gt;0,MAX(0,AN157-IF($F157="Cese",MAX(AF157,AJ157),AF157)),0)</f>
        <v>0</v>
      </c>
      <c r="AP157" s="46" t="n">
        <f aca="false">IF(OR($F157="Activo",$F157="Cese"),ROUND(AK157+AO157,2),0)</f>
        <v>0</v>
      </c>
      <c r="AQ157" s="19" t="n">
        <f aca="false">IF($F157="Cese",MAX(0,AJ157-AN157),0)</f>
        <v>0</v>
      </c>
      <c r="AR157" s="19" t="str">
        <f aca="false">IF($B157="","",IF(COUNTIFS(RP_COD,$B157,'Retenciones Planilla'!$J$6:$J$105,"&lt;&gt;")=0,"",SUMIFS('Retenciones Planilla'!$J$6:$J$105,RP_COD,$B157)))</f>
        <v/>
      </c>
      <c r="AS157" s="19" t="str">
        <f aca="false">IF(AR157="","",AR157-AP157)</f>
        <v/>
      </c>
      <c r="AT157" s="23" t="str">
        <f aca="false">IF($B157="","",IF(NOT(OR($F157="Activo",$F157="Cese")),IF(N(AR157)=0,"—","Revisar: sin vínculo"),IF(AR157="",IF(AP157=0,"No corresponde","Sin dato planilla"),IF(ABS(AS157)&lt;=TOL,"OK",IF(AS157&gt;0,"Retuvo de más","Retuvo de menos")))))</f>
        <v/>
      </c>
      <c r="AU157" s="19" t="n">
        <f aca="false">IF(AND(BASE_RET="Planilla (si existe)",AR157&lt;&gt;""),AR157,AP157)</f>
        <v>0</v>
      </c>
      <c r="AV157" s="19" t="n">
        <f aca="false">AU157+N157</f>
        <v>0</v>
      </c>
    </row>
    <row r="158" customFormat="false" ht="15" hidden="false" customHeight="false" outlineLevel="0" collapsed="false">
      <c r="A158" s="43" t="n">
        <v>13</v>
      </c>
      <c r="B158" s="35" t="str">
        <f aca="false">IF(Trabajadores!$B$18="","",Trabajadores!$B$18)</f>
        <v/>
      </c>
      <c r="C158" s="35" t="str">
        <f aca="false">IF($B158="","",Trabajadores!$D$18)</f>
        <v/>
      </c>
      <c r="D158" s="43" t="n">
        <v>9</v>
      </c>
      <c r="E158" s="23" t="s">
        <v>306</v>
      </c>
      <c r="F158" s="23" t="str">
        <f aca="false">IF($B158="","",IF(OR(9&lt;Trabajadores!$M$18,9&gt;Trabajadores!$N$18),"No vinculado",IF(AND(9=Trabajadores!$N$18,Trabajadores!$O$18="Sí"),"Cese","Activo")))</f>
        <v/>
      </c>
      <c r="G158" s="19" t="n">
        <f aca="false">IF($B158="",0,SUMIFS(Ingresos!$W$6:$W$1505,ING_COD,$B158,ING_CLASE,"ORD"))</f>
        <v>0</v>
      </c>
      <c r="H158" s="19" t="n">
        <f aca="false">IF($B158="",0,SUMIFS(Ingresos!$W$6:$W$1505,ING_COD,$B158,ING_CLASE,"ORD",ING_COMP,"Sí"))</f>
        <v>0</v>
      </c>
      <c r="I158" s="19" t="n">
        <f aca="false">IF($B158="",0,SUMIFS(Ingresos!$W$6:$W$1505,ING_COD,$B158,ING_CLASE,"GRA"))</f>
        <v>0</v>
      </c>
      <c r="J158" s="19" t="n">
        <f aca="false">IF($B158="",0,SUMIFS(Ingresos!$W$6:$W$1505,ING_COD,$B158,ING_CLASE,"BON"))</f>
        <v>0</v>
      </c>
      <c r="K158" s="19" t="n">
        <f aca="false">IF($B158="",0,SUMIFS(Ingresos!$W$6:$W$1505,ING_COD,$B158,ING_CLASE,"EXT"))</f>
        <v>0</v>
      </c>
      <c r="L158" s="19" t="n">
        <f aca="false">IF($B158="",0,SUMIFS(Ingresos!$W$6:$W$1505,ING_COD,$B158,ING_CLASE,"OTO"))</f>
        <v>0</v>
      </c>
      <c r="M158" s="19" t="n">
        <f aca="false">IF($B158="",0,SUMIFS(Ingresos!$W$6:$W$1505,ING_COD,$B158,ING_CLASE,"OTX"))</f>
        <v>0</v>
      </c>
      <c r="N158" s="19" t="n">
        <f aca="false">IF($B158="",0,SUMIFS(Ingresos!$W$6:$W$1505,ING_COD,$B158,ING_CLASE,"RETO"))</f>
        <v>0</v>
      </c>
      <c r="O158" s="19" t="n">
        <f aca="false">IF($B158="",0,SUMIFS(Ingresos!$W$6:$W$1505,ING_COD,$B158,ING_CLASE,"INA"))</f>
        <v>0</v>
      </c>
      <c r="P158" s="19" t="n">
        <f aca="false">G158+I158+J158+K158+L158+M158</f>
        <v>0</v>
      </c>
      <c r="Q158" s="44" t="n">
        <f aca="false">IF($F158="Activo",4,IF($F158="Cese",1,0))</f>
        <v>0</v>
      </c>
      <c r="R158" s="19" t="n">
        <f aca="false">G158*Q158</f>
        <v>0</v>
      </c>
      <c r="S158" s="19" t="n">
        <f aca="false">IF($F158="Activo",SUMIFS(I158:I161,$D158:$D161,"&lt;="&amp;Trabajadores!$N$18)+IF(PROY_BON="Sí",SUMIFS(J158:J161,$D158:$D161,"&lt;="&amp;Trabajadores!$N$18),0),IF($F158="Cese",I158+IF(PROY_BON="Sí",J158,0),0))</f>
        <v>0</v>
      </c>
      <c r="T158" s="19" t="n">
        <f aca="false">IF(OR($F158&lt;&gt;"Activo",Trabajadores!$I$18="No"),0,IF(I161=0,H158*(1+IF(PROY_BON="Sí",Trabajadores!$P$18,0))*Trabajadores!$S$18/6*(Trabajadores!$N$18&gt;=12),0))</f>
        <v>0</v>
      </c>
      <c r="U158" s="19" t="n">
        <f aca="false">IF($F158="Activo",IF(Trabajadores!$J$18="Sí",L158*4,L158),IF($F158="Cese",L158,0))</f>
        <v>0</v>
      </c>
      <c r="V158" s="19" t="n">
        <f aca="false">IF(OR($F158="Activo",$F158="Cese"),M158,0)</f>
        <v>0</v>
      </c>
      <c r="W158" s="19" t="n">
        <f aca="false">IF(OR($F158="Activo",$F158="Cese"),SUM(P150:P157),0)</f>
        <v>0</v>
      </c>
      <c r="X158" s="36" t="n">
        <f aca="false">IF(OR($F158="Activo",$F158="Cese"),R158+S158+T158+U158+V158+W158,0)</f>
        <v>0</v>
      </c>
      <c r="Y158" s="19" t="n">
        <f aca="false">IF(OR($F158="Activo",$F158="Cese"),DED_FIJA,0)</f>
        <v>0</v>
      </c>
      <c r="Z158" s="36" t="n">
        <f aca="false">MAX(0,X158-Y158)</f>
        <v>0</v>
      </c>
      <c r="AA158" s="19" t="n">
        <f aca="false">IF(Z158=0,0,MAX(0,MIN(Z158,Parámetros!$G$19)-Parámetros!$F$19)*Parámetros!$E$19)</f>
        <v>0</v>
      </c>
      <c r="AB158" s="19" t="n">
        <f aca="false">IF(Z158=0,0,MAX(0,MIN(Z158,Parámetros!$G$20)-Parámetros!$F$20)*Parámetros!$E$20)</f>
        <v>0</v>
      </c>
      <c r="AC158" s="19" t="n">
        <f aca="false">IF(Z158=0,0,MAX(0,MIN(Z158,Parámetros!$G$21)-Parámetros!$F$21)*Parámetros!$E$21)</f>
        <v>0</v>
      </c>
      <c r="AD158" s="19" t="n">
        <f aca="false">IF(Z158=0,0,MAX(0,MIN(Z158,Parámetros!$G$22)-Parámetros!$F$22)*Parámetros!$E$22)</f>
        <v>0</v>
      </c>
      <c r="AE158" s="19" t="n">
        <f aca="false">IF(Z158=0,0,MAX(0,MIN(Z158,Parámetros!$G$23)-Parámetros!$F$23)*Parámetros!$E$23)</f>
        <v>0</v>
      </c>
      <c r="AF158" s="36" t="n">
        <f aca="false">SUM(AA158:AE158)</f>
        <v>0</v>
      </c>
      <c r="AG158" s="45" t="str">
        <f aca="false">IF(AM158&lt;=0,"-",INDEX(TR_TASA,MATCH(AM158,TR_DESDE,1)))</f>
        <v>-</v>
      </c>
      <c r="AH158" s="44" t="n">
        <f aca="false">IF($F158="Cese",1,IF($F158="Activo",INDEX(DIV_N,9),0))</f>
        <v>0</v>
      </c>
      <c r="AI158" s="44" t="n">
        <f aca="false">IF($F158="Cese",8,IF($F158="Activo",INDEX(DIV_HASTA,9),0))</f>
        <v>0</v>
      </c>
      <c r="AJ158" s="19" t="n">
        <f aca="false">IF(OR($F158="Activo",$F158="Cese"),SUMIFS(AV150:AV157,D150:D157,"&lt;="&amp;AI158),0)</f>
        <v>0</v>
      </c>
      <c r="AK158" s="19" t="n">
        <f aca="false">IF(OR($F158="Activo",$F158="Cese"),MAX(0,(AF158-AJ158)/AH158),0)</f>
        <v>0</v>
      </c>
      <c r="AL158" s="19" t="n">
        <f aca="false">IF(OR($F158="Activo",$F158="Cese"),K158+IF(PROY_BON="Sí",0,J158),0)</f>
        <v>0</v>
      </c>
      <c r="AM158" s="19" t="n">
        <f aca="false">IF(AL158&gt;0,MAX(0,X158+AL158-Y158),Z158)</f>
        <v>0</v>
      </c>
      <c r="AN158" s="19" t="n">
        <f aca="false">SUMPRODUCT((AM158&gt;TR_DESDE)*(AM158-TR_DESDE)*TR_INC)</f>
        <v>0</v>
      </c>
      <c r="AO158" s="19" t="n">
        <f aca="false">IF(AL158&gt;0,MAX(0,AN158-IF($F158="Cese",MAX(AF158,AJ158),AF158)),0)</f>
        <v>0</v>
      </c>
      <c r="AP158" s="46" t="n">
        <f aca="false">IF(OR($F158="Activo",$F158="Cese"),ROUND(AK158+AO158,2),0)</f>
        <v>0</v>
      </c>
      <c r="AQ158" s="19" t="n">
        <f aca="false">IF($F158="Cese",MAX(0,AJ158-AN158),0)</f>
        <v>0</v>
      </c>
      <c r="AR158" s="19" t="str">
        <f aca="false">IF($B158="","",IF(COUNTIFS(RP_COD,$B158,'Retenciones Planilla'!$K$6:$K$105,"&lt;&gt;")=0,"",SUMIFS('Retenciones Planilla'!$K$6:$K$105,RP_COD,$B158)))</f>
        <v/>
      </c>
      <c r="AS158" s="19" t="str">
        <f aca="false">IF(AR158="","",AR158-AP158)</f>
        <v/>
      </c>
      <c r="AT158" s="23" t="str">
        <f aca="false">IF($B158="","",IF(NOT(OR($F158="Activo",$F158="Cese")),IF(N(AR158)=0,"—","Revisar: sin vínculo"),IF(AR158="",IF(AP158=0,"No corresponde","Sin dato planilla"),IF(ABS(AS158)&lt;=TOL,"OK",IF(AS158&gt;0,"Retuvo de más","Retuvo de menos")))))</f>
        <v/>
      </c>
      <c r="AU158" s="19" t="n">
        <f aca="false">IF(AND(BASE_RET="Planilla (si existe)",AR158&lt;&gt;""),AR158,AP158)</f>
        <v>0</v>
      </c>
      <c r="AV158" s="19" t="n">
        <f aca="false">AU158+N158</f>
        <v>0</v>
      </c>
    </row>
    <row r="159" customFormat="false" ht="15" hidden="false" customHeight="false" outlineLevel="0" collapsed="false">
      <c r="A159" s="43" t="n">
        <v>13</v>
      </c>
      <c r="B159" s="35" t="str">
        <f aca="false">IF(Trabajadores!$B$18="","",Trabajadores!$B$18)</f>
        <v/>
      </c>
      <c r="C159" s="35" t="str">
        <f aca="false">IF($B159="","",Trabajadores!$D$18)</f>
        <v/>
      </c>
      <c r="D159" s="43" t="n">
        <v>10</v>
      </c>
      <c r="E159" s="23" t="s">
        <v>307</v>
      </c>
      <c r="F159" s="23" t="str">
        <f aca="false">IF($B159="","",IF(OR(10&lt;Trabajadores!$M$18,10&gt;Trabajadores!$N$18),"No vinculado",IF(AND(10=Trabajadores!$N$18,Trabajadores!$O$18="Sí"),"Cese","Activo")))</f>
        <v/>
      </c>
      <c r="G159" s="19" t="n">
        <f aca="false">IF($B159="",0,SUMIFS(Ingresos!$X$6:$X$1505,ING_COD,$B159,ING_CLASE,"ORD"))</f>
        <v>0</v>
      </c>
      <c r="H159" s="19" t="n">
        <f aca="false">IF($B159="",0,SUMIFS(Ingresos!$X$6:$X$1505,ING_COD,$B159,ING_CLASE,"ORD",ING_COMP,"Sí"))</f>
        <v>0</v>
      </c>
      <c r="I159" s="19" t="n">
        <f aca="false">IF($B159="",0,SUMIFS(Ingresos!$X$6:$X$1505,ING_COD,$B159,ING_CLASE,"GRA"))</f>
        <v>0</v>
      </c>
      <c r="J159" s="19" t="n">
        <f aca="false">IF($B159="",0,SUMIFS(Ingresos!$X$6:$X$1505,ING_COD,$B159,ING_CLASE,"BON"))</f>
        <v>0</v>
      </c>
      <c r="K159" s="19" t="n">
        <f aca="false">IF($B159="",0,SUMIFS(Ingresos!$X$6:$X$1505,ING_COD,$B159,ING_CLASE,"EXT"))</f>
        <v>0</v>
      </c>
      <c r="L159" s="19" t="n">
        <f aca="false">IF($B159="",0,SUMIFS(Ingresos!$X$6:$X$1505,ING_COD,$B159,ING_CLASE,"OTO"))</f>
        <v>0</v>
      </c>
      <c r="M159" s="19" t="n">
        <f aca="false">IF($B159="",0,SUMIFS(Ingresos!$X$6:$X$1505,ING_COD,$B159,ING_CLASE,"OTX"))</f>
        <v>0</v>
      </c>
      <c r="N159" s="19" t="n">
        <f aca="false">IF($B159="",0,SUMIFS(Ingresos!$X$6:$X$1505,ING_COD,$B159,ING_CLASE,"RETO"))</f>
        <v>0</v>
      </c>
      <c r="O159" s="19" t="n">
        <f aca="false">IF($B159="",0,SUMIFS(Ingresos!$X$6:$X$1505,ING_COD,$B159,ING_CLASE,"INA"))</f>
        <v>0</v>
      </c>
      <c r="P159" s="19" t="n">
        <f aca="false">G159+I159+J159+K159+L159+M159</f>
        <v>0</v>
      </c>
      <c r="Q159" s="44" t="n">
        <f aca="false">IF($F159="Activo",3,IF($F159="Cese",1,0))</f>
        <v>0</v>
      </c>
      <c r="R159" s="19" t="n">
        <f aca="false">G159*Q159</f>
        <v>0</v>
      </c>
      <c r="S159" s="19" t="n">
        <f aca="false">IF($F159="Activo",SUMIFS(I159:I161,$D159:$D161,"&lt;="&amp;Trabajadores!$N$18)+IF(PROY_BON="Sí",SUMIFS(J159:J161,$D159:$D161,"&lt;="&amp;Trabajadores!$N$18),0),IF($F159="Cese",I159+IF(PROY_BON="Sí",J159,0),0))</f>
        <v>0</v>
      </c>
      <c r="T159" s="19" t="n">
        <f aca="false">IF(OR($F159&lt;&gt;"Activo",Trabajadores!$I$18="No"),0,IF(I161=0,H159*(1+IF(PROY_BON="Sí",Trabajadores!$P$18,0))*Trabajadores!$S$18/6*(Trabajadores!$N$18&gt;=12),0))</f>
        <v>0</v>
      </c>
      <c r="U159" s="19" t="n">
        <f aca="false">IF($F159="Activo",IF(Trabajadores!$J$18="Sí",L159*3,L159),IF($F159="Cese",L159,0))</f>
        <v>0</v>
      </c>
      <c r="V159" s="19" t="n">
        <f aca="false">IF(OR($F159="Activo",$F159="Cese"),M159,0)</f>
        <v>0</v>
      </c>
      <c r="W159" s="19" t="n">
        <f aca="false">IF(OR($F159="Activo",$F159="Cese"),SUM(P150:P158),0)</f>
        <v>0</v>
      </c>
      <c r="X159" s="36" t="n">
        <f aca="false">IF(OR($F159="Activo",$F159="Cese"),R159+S159+T159+U159+V159+W159,0)</f>
        <v>0</v>
      </c>
      <c r="Y159" s="19" t="n">
        <f aca="false">IF(OR($F159="Activo",$F159="Cese"),DED_FIJA,0)</f>
        <v>0</v>
      </c>
      <c r="Z159" s="36" t="n">
        <f aca="false">MAX(0,X159-Y159)</f>
        <v>0</v>
      </c>
      <c r="AA159" s="19" t="n">
        <f aca="false">IF(Z159=0,0,MAX(0,MIN(Z159,Parámetros!$G$19)-Parámetros!$F$19)*Parámetros!$E$19)</f>
        <v>0</v>
      </c>
      <c r="AB159" s="19" t="n">
        <f aca="false">IF(Z159=0,0,MAX(0,MIN(Z159,Parámetros!$G$20)-Parámetros!$F$20)*Parámetros!$E$20)</f>
        <v>0</v>
      </c>
      <c r="AC159" s="19" t="n">
        <f aca="false">IF(Z159=0,0,MAX(0,MIN(Z159,Parámetros!$G$21)-Parámetros!$F$21)*Parámetros!$E$21)</f>
        <v>0</v>
      </c>
      <c r="AD159" s="19" t="n">
        <f aca="false">IF(Z159=0,0,MAX(0,MIN(Z159,Parámetros!$G$22)-Parámetros!$F$22)*Parámetros!$E$22)</f>
        <v>0</v>
      </c>
      <c r="AE159" s="19" t="n">
        <f aca="false">IF(Z159=0,0,MAX(0,MIN(Z159,Parámetros!$G$23)-Parámetros!$F$23)*Parámetros!$E$23)</f>
        <v>0</v>
      </c>
      <c r="AF159" s="36" t="n">
        <f aca="false">SUM(AA159:AE159)</f>
        <v>0</v>
      </c>
      <c r="AG159" s="45" t="str">
        <f aca="false">IF(AM159&lt;=0,"-",INDEX(TR_TASA,MATCH(AM159,TR_DESDE,1)))</f>
        <v>-</v>
      </c>
      <c r="AH159" s="44" t="n">
        <f aca="false">IF($F159="Cese",1,IF($F159="Activo",INDEX(DIV_N,10),0))</f>
        <v>0</v>
      </c>
      <c r="AI159" s="44" t="n">
        <f aca="false">IF($F159="Cese",9,IF($F159="Activo",INDEX(DIV_HASTA,10),0))</f>
        <v>0</v>
      </c>
      <c r="AJ159" s="19" t="n">
        <f aca="false">IF(OR($F159="Activo",$F159="Cese"),SUMIFS(AV150:AV158,D150:D158,"&lt;="&amp;AI159),0)</f>
        <v>0</v>
      </c>
      <c r="AK159" s="19" t="n">
        <f aca="false">IF(OR($F159="Activo",$F159="Cese"),MAX(0,(AF159-AJ159)/AH159),0)</f>
        <v>0</v>
      </c>
      <c r="AL159" s="19" t="n">
        <f aca="false">IF(OR($F159="Activo",$F159="Cese"),K159+IF(PROY_BON="Sí",0,J159),0)</f>
        <v>0</v>
      </c>
      <c r="AM159" s="19" t="n">
        <f aca="false">IF(AL159&gt;0,MAX(0,X159+AL159-Y159),Z159)</f>
        <v>0</v>
      </c>
      <c r="AN159" s="19" t="n">
        <f aca="false">SUMPRODUCT((AM159&gt;TR_DESDE)*(AM159-TR_DESDE)*TR_INC)</f>
        <v>0</v>
      </c>
      <c r="AO159" s="19" t="n">
        <f aca="false">IF(AL159&gt;0,MAX(0,AN159-IF($F159="Cese",MAX(AF159,AJ159),AF159)),0)</f>
        <v>0</v>
      </c>
      <c r="AP159" s="46" t="n">
        <f aca="false">IF(OR($F159="Activo",$F159="Cese"),ROUND(AK159+AO159,2),0)</f>
        <v>0</v>
      </c>
      <c r="AQ159" s="19" t="n">
        <f aca="false">IF($F159="Cese",MAX(0,AJ159-AN159),0)</f>
        <v>0</v>
      </c>
      <c r="AR159" s="19" t="str">
        <f aca="false">IF($B159="","",IF(COUNTIFS(RP_COD,$B159,'Retenciones Planilla'!$L$6:$L$105,"&lt;&gt;")=0,"",SUMIFS('Retenciones Planilla'!$L$6:$L$105,RP_COD,$B159)))</f>
        <v/>
      </c>
      <c r="AS159" s="19" t="str">
        <f aca="false">IF(AR159="","",AR159-AP159)</f>
        <v/>
      </c>
      <c r="AT159" s="23" t="str">
        <f aca="false">IF($B159="","",IF(NOT(OR($F159="Activo",$F159="Cese")),IF(N(AR159)=0,"—","Revisar: sin vínculo"),IF(AR159="",IF(AP159=0,"No corresponde","Sin dato planilla"),IF(ABS(AS159)&lt;=TOL,"OK",IF(AS159&gt;0,"Retuvo de más","Retuvo de menos")))))</f>
        <v/>
      </c>
      <c r="AU159" s="19" t="n">
        <f aca="false">IF(AND(BASE_RET="Planilla (si existe)",AR159&lt;&gt;""),AR159,AP159)</f>
        <v>0</v>
      </c>
      <c r="AV159" s="19" t="n">
        <f aca="false">AU159+N159</f>
        <v>0</v>
      </c>
    </row>
    <row r="160" customFormat="false" ht="15" hidden="false" customHeight="false" outlineLevel="0" collapsed="false">
      <c r="A160" s="43" t="n">
        <v>13</v>
      </c>
      <c r="B160" s="35" t="str">
        <f aca="false">IF(Trabajadores!$B$18="","",Trabajadores!$B$18)</f>
        <v/>
      </c>
      <c r="C160" s="35" t="str">
        <f aca="false">IF($B160="","",Trabajadores!$D$18)</f>
        <v/>
      </c>
      <c r="D160" s="43" t="n">
        <v>11</v>
      </c>
      <c r="E160" s="23" t="s">
        <v>308</v>
      </c>
      <c r="F160" s="23" t="str">
        <f aca="false">IF($B160="","",IF(OR(11&lt;Trabajadores!$M$18,11&gt;Trabajadores!$N$18),"No vinculado",IF(AND(11=Trabajadores!$N$18,Trabajadores!$O$18="Sí"),"Cese","Activo")))</f>
        <v/>
      </c>
      <c r="G160" s="19" t="n">
        <f aca="false">IF($B160="",0,SUMIFS(Ingresos!$Y$6:$Y$1505,ING_COD,$B160,ING_CLASE,"ORD"))</f>
        <v>0</v>
      </c>
      <c r="H160" s="19" t="n">
        <f aca="false">IF($B160="",0,SUMIFS(Ingresos!$Y$6:$Y$1505,ING_COD,$B160,ING_CLASE,"ORD",ING_COMP,"Sí"))</f>
        <v>0</v>
      </c>
      <c r="I160" s="19" t="n">
        <f aca="false">IF($B160="",0,SUMIFS(Ingresos!$Y$6:$Y$1505,ING_COD,$B160,ING_CLASE,"GRA"))</f>
        <v>0</v>
      </c>
      <c r="J160" s="19" t="n">
        <f aca="false">IF($B160="",0,SUMIFS(Ingresos!$Y$6:$Y$1505,ING_COD,$B160,ING_CLASE,"BON"))</f>
        <v>0</v>
      </c>
      <c r="K160" s="19" t="n">
        <f aca="false">IF($B160="",0,SUMIFS(Ingresos!$Y$6:$Y$1505,ING_COD,$B160,ING_CLASE,"EXT"))</f>
        <v>0</v>
      </c>
      <c r="L160" s="19" t="n">
        <f aca="false">IF($B160="",0,SUMIFS(Ingresos!$Y$6:$Y$1505,ING_COD,$B160,ING_CLASE,"OTO"))</f>
        <v>0</v>
      </c>
      <c r="M160" s="19" t="n">
        <f aca="false">IF($B160="",0,SUMIFS(Ingresos!$Y$6:$Y$1505,ING_COD,$B160,ING_CLASE,"OTX"))</f>
        <v>0</v>
      </c>
      <c r="N160" s="19" t="n">
        <f aca="false">IF($B160="",0,SUMIFS(Ingresos!$Y$6:$Y$1505,ING_COD,$B160,ING_CLASE,"RETO"))</f>
        <v>0</v>
      </c>
      <c r="O160" s="19" t="n">
        <f aca="false">IF($B160="",0,SUMIFS(Ingresos!$Y$6:$Y$1505,ING_COD,$B160,ING_CLASE,"INA"))</f>
        <v>0</v>
      </c>
      <c r="P160" s="19" t="n">
        <f aca="false">G160+I160+J160+K160+L160+M160</f>
        <v>0</v>
      </c>
      <c r="Q160" s="44" t="n">
        <f aca="false">IF($F160="Activo",2,IF($F160="Cese",1,0))</f>
        <v>0</v>
      </c>
      <c r="R160" s="19" t="n">
        <f aca="false">G160*Q160</f>
        <v>0</v>
      </c>
      <c r="S160" s="19" t="n">
        <f aca="false">IF($F160="Activo",SUMIFS(I160:I161,$D160:$D161,"&lt;="&amp;Trabajadores!$N$18)+IF(PROY_BON="Sí",SUMIFS(J160:J161,$D160:$D161,"&lt;="&amp;Trabajadores!$N$18),0),IF($F160="Cese",I160+IF(PROY_BON="Sí",J160,0),0))</f>
        <v>0</v>
      </c>
      <c r="T160" s="19" t="n">
        <f aca="false">IF(OR($F160&lt;&gt;"Activo",Trabajadores!$I$18="No"),0,IF(I161=0,H160*(1+IF(PROY_BON="Sí",Trabajadores!$P$18,0))*Trabajadores!$S$18/6*(Trabajadores!$N$18&gt;=12),0))</f>
        <v>0</v>
      </c>
      <c r="U160" s="19" t="n">
        <f aca="false">IF($F160="Activo",IF(Trabajadores!$J$18="Sí",L160*2,L160),IF($F160="Cese",L160,0))</f>
        <v>0</v>
      </c>
      <c r="V160" s="19" t="n">
        <f aca="false">IF(OR($F160="Activo",$F160="Cese"),M160,0)</f>
        <v>0</v>
      </c>
      <c r="W160" s="19" t="n">
        <f aca="false">IF(OR($F160="Activo",$F160="Cese"),SUM(P150:P159),0)</f>
        <v>0</v>
      </c>
      <c r="X160" s="36" t="n">
        <f aca="false">IF(OR($F160="Activo",$F160="Cese"),R160+S160+T160+U160+V160+W160,0)</f>
        <v>0</v>
      </c>
      <c r="Y160" s="19" t="n">
        <f aca="false">IF(OR($F160="Activo",$F160="Cese"),DED_FIJA,0)</f>
        <v>0</v>
      </c>
      <c r="Z160" s="36" t="n">
        <f aca="false">MAX(0,X160-Y160)</f>
        <v>0</v>
      </c>
      <c r="AA160" s="19" t="n">
        <f aca="false">IF(Z160=0,0,MAX(0,MIN(Z160,Parámetros!$G$19)-Parámetros!$F$19)*Parámetros!$E$19)</f>
        <v>0</v>
      </c>
      <c r="AB160" s="19" t="n">
        <f aca="false">IF(Z160=0,0,MAX(0,MIN(Z160,Parámetros!$G$20)-Parámetros!$F$20)*Parámetros!$E$20)</f>
        <v>0</v>
      </c>
      <c r="AC160" s="19" t="n">
        <f aca="false">IF(Z160=0,0,MAX(0,MIN(Z160,Parámetros!$G$21)-Parámetros!$F$21)*Parámetros!$E$21)</f>
        <v>0</v>
      </c>
      <c r="AD160" s="19" t="n">
        <f aca="false">IF(Z160=0,0,MAX(0,MIN(Z160,Parámetros!$G$22)-Parámetros!$F$22)*Parámetros!$E$22)</f>
        <v>0</v>
      </c>
      <c r="AE160" s="19" t="n">
        <f aca="false">IF(Z160=0,0,MAX(0,MIN(Z160,Parámetros!$G$23)-Parámetros!$F$23)*Parámetros!$E$23)</f>
        <v>0</v>
      </c>
      <c r="AF160" s="36" t="n">
        <f aca="false">SUM(AA160:AE160)</f>
        <v>0</v>
      </c>
      <c r="AG160" s="45" t="str">
        <f aca="false">IF(AM160&lt;=0,"-",INDEX(TR_TASA,MATCH(AM160,TR_DESDE,1)))</f>
        <v>-</v>
      </c>
      <c r="AH160" s="44" t="n">
        <f aca="false">IF($F160="Cese",1,IF($F160="Activo",INDEX(DIV_N,11),0))</f>
        <v>0</v>
      </c>
      <c r="AI160" s="44" t="n">
        <f aca="false">IF($F160="Cese",10,IF($F160="Activo",INDEX(DIV_HASTA,11),0))</f>
        <v>0</v>
      </c>
      <c r="AJ160" s="19" t="n">
        <f aca="false">IF(OR($F160="Activo",$F160="Cese"),SUMIFS(AV150:AV159,D150:D159,"&lt;="&amp;AI160),0)</f>
        <v>0</v>
      </c>
      <c r="AK160" s="19" t="n">
        <f aca="false">IF(OR($F160="Activo",$F160="Cese"),MAX(0,(AF160-AJ160)/AH160),0)</f>
        <v>0</v>
      </c>
      <c r="AL160" s="19" t="n">
        <f aca="false">IF(OR($F160="Activo",$F160="Cese"),K160+IF(PROY_BON="Sí",0,J160),0)</f>
        <v>0</v>
      </c>
      <c r="AM160" s="19" t="n">
        <f aca="false">IF(AL160&gt;0,MAX(0,X160+AL160-Y160),Z160)</f>
        <v>0</v>
      </c>
      <c r="AN160" s="19" t="n">
        <f aca="false">SUMPRODUCT((AM160&gt;TR_DESDE)*(AM160-TR_DESDE)*TR_INC)</f>
        <v>0</v>
      </c>
      <c r="AO160" s="19" t="n">
        <f aca="false">IF(AL160&gt;0,MAX(0,AN160-IF($F160="Cese",MAX(AF160,AJ160),AF160)),0)</f>
        <v>0</v>
      </c>
      <c r="AP160" s="46" t="n">
        <f aca="false">IF(OR($F160="Activo",$F160="Cese"),ROUND(AK160+AO160,2),0)</f>
        <v>0</v>
      </c>
      <c r="AQ160" s="19" t="n">
        <f aca="false">IF($F160="Cese",MAX(0,AJ160-AN160),0)</f>
        <v>0</v>
      </c>
      <c r="AR160" s="19" t="str">
        <f aca="false">IF($B160="","",IF(COUNTIFS(RP_COD,$B160,'Retenciones Planilla'!$M$6:$M$105,"&lt;&gt;")=0,"",SUMIFS('Retenciones Planilla'!$M$6:$M$105,RP_COD,$B160)))</f>
        <v/>
      </c>
      <c r="AS160" s="19" t="str">
        <f aca="false">IF(AR160="","",AR160-AP160)</f>
        <v/>
      </c>
      <c r="AT160" s="23" t="str">
        <f aca="false">IF($B160="","",IF(NOT(OR($F160="Activo",$F160="Cese")),IF(N(AR160)=0,"—","Revisar: sin vínculo"),IF(AR160="",IF(AP160=0,"No corresponde","Sin dato planilla"),IF(ABS(AS160)&lt;=TOL,"OK",IF(AS160&gt;0,"Retuvo de más","Retuvo de menos")))))</f>
        <v/>
      </c>
      <c r="AU160" s="19" t="n">
        <f aca="false">IF(AND(BASE_RET="Planilla (si existe)",AR160&lt;&gt;""),AR160,AP160)</f>
        <v>0</v>
      </c>
      <c r="AV160" s="19" t="n">
        <f aca="false">AU160+N160</f>
        <v>0</v>
      </c>
    </row>
    <row r="161" customFormat="false" ht="15" hidden="false" customHeight="false" outlineLevel="0" collapsed="false">
      <c r="A161" s="43" t="n">
        <v>13</v>
      </c>
      <c r="B161" s="35" t="str">
        <f aca="false">IF(Trabajadores!$B$18="","",Trabajadores!$B$18)</f>
        <v/>
      </c>
      <c r="C161" s="35" t="str">
        <f aca="false">IF($B161="","",Trabajadores!$D$18)</f>
        <v/>
      </c>
      <c r="D161" s="43" t="n">
        <v>12</v>
      </c>
      <c r="E161" s="23" t="s">
        <v>309</v>
      </c>
      <c r="F161" s="23" t="str">
        <f aca="false">IF($B161="","",IF(OR(12&lt;Trabajadores!$M$18,12&gt;Trabajadores!$N$18),"No vinculado",IF(AND(12=Trabajadores!$N$18,Trabajadores!$O$18="Sí"),"Cese","Activo")))</f>
        <v/>
      </c>
      <c r="G161" s="19" t="n">
        <f aca="false">IF($B161="",0,SUMIFS(Ingresos!$Z$6:$Z$1505,ING_COD,$B161,ING_CLASE,"ORD"))</f>
        <v>0</v>
      </c>
      <c r="H161" s="19" t="n">
        <f aca="false">IF($B161="",0,SUMIFS(Ingresos!$Z$6:$Z$1505,ING_COD,$B161,ING_CLASE,"ORD",ING_COMP,"Sí"))</f>
        <v>0</v>
      </c>
      <c r="I161" s="19" t="n">
        <f aca="false">IF($B161="",0,SUMIFS(Ingresos!$Z$6:$Z$1505,ING_COD,$B161,ING_CLASE,"GRA"))</f>
        <v>0</v>
      </c>
      <c r="J161" s="19" t="n">
        <f aca="false">IF($B161="",0,SUMIFS(Ingresos!$Z$6:$Z$1505,ING_COD,$B161,ING_CLASE,"BON"))</f>
        <v>0</v>
      </c>
      <c r="K161" s="19" t="n">
        <f aca="false">IF($B161="",0,SUMIFS(Ingresos!$Z$6:$Z$1505,ING_COD,$B161,ING_CLASE,"EXT"))</f>
        <v>0</v>
      </c>
      <c r="L161" s="19" t="n">
        <f aca="false">IF($B161="",0,SUMIFS(Ingresos!$Z$6:$Z$1505,ING_COD,$B161,ING_CLASE,"OTO"))</f>
        <v>0</v>
      </c>
      <c r="M161" s="19" t="n">
        <f aca="false">IF($B161="",0,SUMIFS(Ingresos!$Z$6:$Z$1505,ING_COD,$B161,ING_CLASE,"OTX"))</f>
        <v>0</v>
      </c>
      <c r="N161" s="19" t="n">
        <f aca="false">IF($B161="",0,SUMIFS(Ingresos!$Z$6:$Z$1505,ING_COD,$B161,ING_CLASE,"RETO"))</f>
        <v>0</v>
      </c>
      <c r="O161" s="19" t="n">
        <f aca="false">IF($B161="",0,SUMIFS(Ingresos!$Z$6:$Z$1505,ING_COD,$B161,ING_CLASE,"INA"))</f>
        <v>0</v>
      </c>
      <c r="P161" s="19" t="n">
        <f aca="false">G161+I161+J161+K161+L161+M161</f>
        <v>0</v>
      </c>
      <c r="Q161" s="44" t="n">
        <f aca="false">IF($F161="Activo",1,IF($F161="Cese",1,0))</f>
        <v>0</v>
      </c>
      <c r="R161" s="19" t="n">
        <f aca="false">G161*Q161</f>
        <v>0</v>
      </c>
      <c r="S161" s="19" t="n">
        <f aca="false">IF($F161="Activo",SUMIFS(I161:I161,$D161:$D161,"&lt;="&amp;Trabajadores!$N$18)+IF(PROY_BON="Sí",SUMIFS(J161:J161,$D161:$D161,"&lt;="&amp;Trabajadores!$N$18),0),IF($F161="Cese",I161+IF(PROY_BON="Sí",J161,0),0))</f>
        <v>0</v>
      </c>
      <c r="T161" s="19" t="n">
        <f aca="false">0</f>
        <v>0</v>
      </c>
      <c r="U161" s="19" t="n">
        <f aca="false">IF($F161="Activo",IF(Trabajadores!$J$18="Sí",L161*1,L161),IF($F161="Cese",L161,0))</f>
        <v>0</v>
      </c>
      <c r="V161" s="19" t="n">
        <f aca="false">IF(OR($F161="Activo",$F161="Cese"),M161,0)</f>
        <v>0</v>
      </c>
      <c r="W161" s="19" t="n">
        <f aca="false">IF(OR($F161="Activo",$F161="Cese"),SUM(P150:P160),0)</f>
        <v>0</v>
      </c>
      <c r="X161" s="36" t="n">
        <f aca="false">IF(OR($F161="Activo",$F161="Cese"),R161+S161+T161+U161+V161+W161,0)</f>
        <v>0</v>
      </c>
      <c r="Y161" s="19" t="n">
        <f aca="false">IF(OR($F161="Activo",$F161="Cese"),DED_FIJA,0)</f>
        <v>0</v>
      </c>
      <c r="Z161" s="36" t="n">
        <f aca="false">MAX(0,X161-Y161)</f>
        <v>0</v>
      </c>
      <c r="AA161" s="19" t="n">
        <f aca="false">IF(Z161=0,0,MAX(0,MIN(Z161,Parámetros!$G$19)-Parámetros!$F$19)*Parámetros!$E$19)</f>
        <v>0</v>
      </c>
      <c r="AB161" s="19" t="n">
        <f aca="false">IF(Z161=0,0,MAX(0,MIN(Z161,Parámetros!$G$20)-Parámetros!$F$20)*Parámetros!$E$20)</f>
        <v>0</v>
      </c>
      <c r="AC161" s="19" t="n">
        <f aca="false">IF(Z161=0,0,MAX(0,MIN(Z161,Parámetros!$G$21)-Parámetros!$F$21)*Parámetros!$E$21)</f>
        <v>0</v>
      </c>
      <c r="AD161" s="19" t="n">
        <f aca="false">IF(Z161=0,0,MAX(0,MIN(Z161,Parámetros!$G$22)-Parámetros!$F$22)*Parámetros!$E$22)</f>
        <v>0</v>
      </c>
      <c r="AE161" s="19" t="n">
        <f aca="false">IF(Z161=0,0,MAX(0,MIN(Z161,Parámetros!$G$23)-Parámetros!$F$23)*Parámetros!$E$23)</f>
        <v>0</v>
      </c>
      <c r="AF161" s="36" t="n">
        <f aca="false">SUM(AA161:AE161)</f>
        <v>0</v>
      </c>
      <c r="AG161" s="45" t="str">
        <f aca="false">IF(AM161&lt;=0,"-",INDEX(TR_TASA,MATCH(AM161,TR_DESDE,1)))</f>
        <v>-</v>
      </c>
      <c r="AH161" s="44" t="n">
        <f aca="false">IF($F161="Cese",1,IF($F161="Activo",INDEX(DIV_N,12),0))</f>
        <v>0</v>
      </c>
      <c r="AI161" s="44" t="n">
        <f aca="false">IF($F161="Cese",11,IF($F161="Activo",INDEX(DIV_HASTA,12),0))</f>
        <v>0</v>
      </c>
      <c r="AJ161" s="19" t="n">
        <f aca="false">IF(OR($F161="Activo",$F161="Cese"),SUMIFS(AV150:AV160,D150:D160,"&lt;="&amp;AI161),0)</f>
        <v>0</v>
      </c>
      <c r="AK161" s="19" t="n">
        <f aca="false">IF(OR($F161="Activo",$F161="Cese"),MAX(0,(AF161-AJ161)/AH161),0)</f>
        <v>0</v>
      </c>
      <c r="AL161" s="19" t="n">
        <f aca="false">IF(OR($F161="Activo",$F161="Cese"),K161+IF(PROY_BON="Sí",0,J161),0)</f>
        <v>0</v>
      </c>
      <c r="AM161" s="19" t="n">
        <f aca="false">IF(AL161&gt;0,MAX(0,X161+AL161-Y161),Z161)</f>
        <v>0</v>
      </c>
      <c r="AN161" s="19" t="n">
        <f aca="false">SUMPRODUCT((AM161&gt;TR_DESDE)*(AM161-TR_DESDE)*TR_INC)</f>
        <v>0</v>
      </c>
      <c r="AO161" s="19" t="n">
        <f aca="false">IF(AL161&gt;0,MAX(0,AN161-IF(TRUE(),MAX(AF161,AJ161),AF161)),0)</f>
        <v>0</v>
      </c>
      <c r="AP161" s="46" t="n">
        <f aca="false">IF(OR($F161="Activo",$F161="Cese"),ROUND(AK161+AO161,2),0)</f>
        <v>0</v>
      </c>
      <c r="AQ161" s="19" t="n">
        <f aca="false">IF(OR($F161="Activo",$F161="Cese"),MAX(0,AJ161-AN161),0)</f>
        <v>0</v>
      </c>
      <c r="AR161" s="19" t="str">
        <f aca="false">IF($B161="","",IF(COUNTIFS(RP_COD,$B161,'Retenciones Planilla'!$N$6:$N$105,"&lt;&gt;")=0,"",SUMIFS('Retenciones Planilla'!$N$6:$N$105,RP_COD,$B161)))</f>
        <v/>
      </c>
      <c r="AS161" s="19" t="str">
        <f aca="false">IF(AR161="","",AR161-AP161)</f>
        <v/>
      </c>
      <c r="AT161" s="23" t="str">
        <f aca="false">IF($B161="","",IF(NOT(OR($F161="Activo",$F161="Cese")),IF(N(AR161)=0,"—","Revisar: sin vínculo"),IF(AR161="",IF(AP161=0,"No corresponde","Sin dato planilla"),IF(ABS(AS161)&lt;=TOL,"OK",IF(AS161&gt;0,"Retuvo de más","Retuvo de menos")))))</f>
        <v/>
      </c>
      <c r="AU161" s="19" t="n">
        <f aca="false">IF(AND(BASE_RET="Planilla (si existe)",AR161&lt;&gt;""),AR161,AP161)</f>
        <v>0</v>
      </c>
      <c r="AV161" s="19" t="n">
        <f aca="false">AU161+N161</f>
        <v>0</v>
      </c>
    </row>
    <row r="162" customFormat="false" ht="15" hidden="false" customHeight="false" outlineLevel="0" collapsed="false">
      <c r="A162" s="43" t="n">
        <v>14</v>
      </c>
      <c r="B162" s="35" t="str">
        <f aca="false">IF(Trabajadores!$B$19="","",Trabajadores!$B$19)</f>
        <v/>
      </c>
      <c r="C162" s="35" t="str">
        <f aca="false">IF($B162="","",Trabajadores!$D$19)</f>
        <v/>
      </c>
      <c r="D162" s="43" t="n">
        <v>1</v>
      </c>
      <c r="E162" s="23" t="s">
        <v>298</v>
      </c>
      <c r="F162" s="23" t="str">
        <f aca="false">IF($B162="","",IF(OR(1&lt;Trabajadores!$M$19,1&gt;Trabajadores!$N$19),"No vinculado",IF(AND(1=Trabajadores!$N$19,Trabajadores!$O$19="Sí"),"Cese","Activo")))</f>
        <v/>
      </c>
      <c r="G162" s="19" t="n">
        <f aca="false">IF($B162="",0,SUMIFS(Ingresos!$O$6:$O$1505,ING_COD,$B162,ING_CLASE,"ORD"))</f>
        <v>0</v>
      </c>
      <c r="H162" s="19" t="n">
        <f aca="false">IF($B162="",0,SUMIFS(Ingresos!$O$6:$O$1505,ING_COD,$B162,ING_CLASE,"ORD",ING_COMP,"Sí"))</f>
        <v>0</v>
      </c>
      <c r="I162" s="19" t="n">
        <f aca="false">IF($B162="",0,SUMIFS(Ingresos!$O$6:$O$1505,ING_COD,$B162,ING_CLASE,"GRA"))</f>
        <v>0</v>
      </c>
      <c r="J162" s="19" t="n">
        <f aca="false">IF($B162="",0,SUMIFS(Ingresos!$O$6:$O$1505,ING_COD,$B162,ING_CLASE,"BON"))</f>
        <v>0</v>
      </c>
      <c r="K162" s="19" t="n">
        <f aca="false">IF($B162="",0,SUMIFS(Ingresos!$O$6:$O$1505,ING_COD,$B162,ING_CLASE,"EXT"))</f>
        <v>0</v>
      </c>
      <c r="L162" s="19" t="n">
        <f aca="false">IF($B162="",0,SUMIFS(Ingresos!$O$6:$O$1505,ING_COD,$B162,ING_CLASE,"OTO"))</f>
        <v>0</v>
      </c>
      <c r="M162" s="19" t="n">
        <f aca="false">IF($B162="",0,SUMIFS(Ingresos!$O$6:$O$1505,ING_COD,$B162,ING_CLASE,"OTX"))</f>
        <v>0</v>
      </c>
      <c r="N162" s="19" t="n">
        <f aca="false">IF($B162="",0,SUMIFS(Ingresos!$O$6:$O$1505,ING_COD,$B162,ING_CLASE,"RETO"))</f>
        <v>0</v>
      </c>
      <c r="O162" s="19" t="n">
        <f aca="false">IF($B162="",0,SUMIFS(Ingresos!$O$6:$O$1505,ING_COD,$B162,ING_CLASE,"INA"))</f>
        <v>0</v>
      </c>
      <c r="P162" s="19" t="n">
        <f aca="false">G162+I162+J162+K162+L162+M162</f>
        <v>0</v>
      </c>
      <c r="Q162" s="44" t="n">
        <f aca="false">IF($F162="Activo",12,IF($F162="Cese",1,0))</f>
        <v>0</v>
      </c>
      <c r="R162" s="19" t="n">
        <f aca="false">G162*Q162</f>
        <v>0</v>
      </c>
      <c r="S162" s="19" t="n">
        <f aca="false">IF($F162="Activo",SUMIFS(I162:I173,$D162:$D173,"&lt;="&amp;Trabajadores!$N$19)+IF(PROY_BON="Sí",SUMIFS(J162:J173,$D162:$D173,"&lt;="&amp;Trabajadores!$N$19),0),IF($F162="Cese",I162+IF(PROY_BON="Sí",J162,0),0))</f>
        <v>0</v>
      </c>
      <c r="T162" s="19" t="n">
        <f aca="false">IF(OR($F162&lt;&gt;"Activo",Trabajadores!$I$19="No"),0,IF(I168=0,H162*(1+IF(PROY_BON="Sí",Trabajadores!$P$19,0))*Trabajadores!$R$19/6*(Trabajadores!$N$19&gt;=7),0)+IF(I173=0,H162*(1+IF(PROY_BON="Sí",Trabajadores!$P$19,0))*Trabajadores!$S$19/6*(Trabajadores!$N$19&gt;=12),0))</f>
        <v>0</v>
      </c>
      <c r="U162" s="19" t="n">
        <f aca="false">IF($F162="Activo",IF(Trabajadores!$J$19="Sí",L162*12,L162),IF($F162="Cese",L162,0))</f>
        <v>0</v>
      </c>
      <c r="V162" s="19" t="n">
        <f aca="false">IF(OR($F162="Activo",$F162="Cese"),M162,0)</f>
        <v>0</v>
      </c>
      <c r="W162" s="19" t="n">
        <f aca="false">0</f>
        <v>0</v>
      </c>
      <c r="X162" s="36" t="n">
        <f aca="false">IF(OR($F162="Activo",$F162="Cese"),R162+S162+T162+U162+V162+W162,0)</f>
        <v>0</v>
      </c>
      <c r="Y162" s="19" t="n">
        <f aca="false">IF(OR($F162="Activo",$F162="Cese"),DED_FIJA,0)</f>
        <v>0</v>
      </c>
      <c r="Z162" s="36" t="n">
        <f aca="false">MAX(0,X162-Y162)</f>
        <v>0</v>
      </c>
      <c r="AA162" s="19" t="n">
        <f aca="false">IF(Z162=0,0,MAX(0,MIN(Z162,Parámetros!$G$19)-Parámetros!$F$19)*Parámetros!$E$19)</f>
        <v>0</v>
      </c>
      <c r="AB162" s="19" t="n">
        <f aca="false">IF(Z162=0,0,MAX(0,MIN(Z162,Parámetros!$G$20)-Parámetros!$F$20)*Parámetros!$E$20)</f>
        <v>0</v>
      </c>
      <c r="AC162" s="19" t="n">
        <f aca="false">IF(Z162=0,0,MAX(0,MIN(Z162,Parámetros!$G$21)-Parámetros!$F$21)*Parámetros!$E$21)</f>
        <v>0</v>
      </c>
      <c r="AD162" s="19" t="n">
        <f aca="false">IF(Z162=0,0,MAX(0,MIN(Z162,Parámetros!$G$22)-Parámetros!$F$22)*Parámetros!$E$22)</f>
        <v>0</v>
      </c>
      <c r="AE162" s="19" t="n">
        <f aca="false">IF(Z162=0,0,MAX(0,MIN(Z162,Parámetros!$G$23)-Parámetros!$F$23)*Parámetros!$E$23)</f>
        <v>0</v>
      </c>
      <c r="AF162" s="36" t="n">
        <f aca="false">SUM(AA162:AE162)</f>
        <v>0</v>
      </c>
      <c r="AG162" s="45" t="str">
        <f aca="false">IF(AM162&lt;=0,"-",INDEX(TR_TASA,MATCH(AM162,TR_DESDE,1)))</f>
        <v>-</v>
      </c>
      <c r="AH162" s="44" t="n">
        <f aca="false">IF($F162="Cese",1,IF($F162="Activo",INDEX(DIV_N,1),0))</f>
        <v>0</v>
      </c>
      <c r="AI162" s="44" t="n">
        <f aca="false">IF($F162="Cese",0,IF($F162="Activo",INDEX(DIV_HASTA,1),0))</f>
        <v>0</v>
      </c>
      <c r="AJ162" s="19" t="n">
        <f aca="false">0</f>
        <v>0</v>
      </c>
      <c r="AK162" s="19" t="n">
        <f aca="false">IF(OR($F162="Activo",$F162="Cese"),MAX(0,(AF162-AJ162)/AH162),0)</f>
        <v>0</v>
      </c>
      <c r="AL162" s="19" t="n">
        <f aca="false">IF(OR($F162="Activo",$F162="Cese"),K162+IF(PROY_BON="Sí",0,J162),0)</f>
        <v>0</v>
      </c>
      <c r="AM162" s="19" t="n">
        <f aca="false">IF(AL162&gt;0,MAX(0,X162+AL162-Y162),Z162)</f>
        <v>0</v>
      </c>
      <c r="AN162" s="19" t="n">
        <f aca="false">SUMPRODUCT((AM162&gt;TR_DESDE)*(AM162-TR_DESDE)*TR_INC)</f>
        <v>0</v>
      </c>
      <c r="AO162" s="19" t="n">
        <f aca="false">IF(AL162&gt;0,MAX(0,AN162-IF($F162="Cese",MAX(AF162,AJ162),AF162)),0)</f>
        <v>0</v>
      </c>
      <c r="AP162" s="46" t="n">
        <f aca="false">IF(OR($F162="Activo",$F162="Cese"),ROUND(AK162+AO162,2),0)</f>
        <v>0</v>
      </c>
      <c r="AQ162" s="19" t="n">
        <f aca="false">IF($F162="Cese",MAX(0,AJ162-AN162),0)</f>
        <v>0</v>
      </c>
      <c r="AR162" s="19" t="str">
        <f aca="false">IF($B162="","",IF(COUNTIFS(RP_COD,$B162,'Retenciones Planilla'!$C$6:$C$105,"&lt;&gt;")=0,"",SUMIFS('Retenciones Planilla'!$C$6:$C$105,RP_COD,$B162)))</f>
        <v/>
      </c>
      <c r="AS162" s="19" t="str">
        <f aca="false">IF(AR162="","",AR162-AP162)</f>
        <v/>
      </c>
      <c r="AT162" s="23" t="str">
        <f aca="false">IF($B162="","",IF(NOT(OR($F162="Activo",$F162="Cese")),IF(N(AR162)=0,"—","Revisar: sin vínculo"),IF(AR162="",IF(AP162=0,"No corresponde","Sin dato planilla"),IF(ABS(AS162)&lt;=TOL,"OK",IF(AS162&gt;0,"Retuvo de más","Retuvo de menos")))))</f>
        <v/>
      </c>
      <c r="AU162" s="19" t="n">
        <f aca="false">IF(AND(BASE_RET="Planilla (si existe)",AR162&lt;&gt;""),AR162,AP162)</f>
        <v>0</v>
      </c>
      <c r="AV162" s="19" t="n">
        <f aca="false">AU162+N162</f>
        <v>0</v>
      </c>
    </row>
    <row r="163" customFormat="false" ht="15" hidden="false" customHeight="false" outlineLevel="0" collapsed="false">
      <c r="A163" s="43" t="n">
        <v>14</v>
      </c>
      <c r="B163" s="35" t="str">
        <f aca="false">IF(Trabajadores!$B$19="","",Trabajadores!$B$19)</f>
        <v/>
      </c>
      <c r="C163" s="35" t="str">
        <f aca="false">IF($B163="","",Trabajadores!$D$19)</f>
        <v/>
      </c>
      <c r="D163" s="43" t="n">
        <v>2</v>
      </c>
      <c r="E163" s="23" t="s">
        <v>299</v>
      </c>
      <c r="F163" s="23" t="str">
        <f aca="false">IF($B163="","",IF(OR(2&lt;Trabajadores!$M$19,2&gt;Trabajadores!$N$19),"No vinculado",IF(AND(2=Trabajadores!$N$19,Trabajadores!$O$19="Sí"),"Cese","Activo")))</f>
        <v/>
      </c>
      <c r="G163" s="19" t="n">
        <f aca="false">IF($B163="",0,SUMIFS(Ingresos!$P$6:$P$1505,ING_COD,$B163,ING_CLASE,"ORD"))</f>
        <v>0</v>
      </c>
      <c r="H163" s="19" t="n">
        <f aca="false">IF($B163="",0,SUMIFS(Ingresos!$P$6:$P$1505,ING_COD,$B163,ING_CLASE,"ORD",ING_COMP,"Sí"))</f>
        <v>0</v>
      </c>
      <c r="I163" s="19" t="n">
        <f aca="false">IF($B163="",0,SUMIFS(Ingresos!$P$6:$P$1505,ING_COD,$B163,ING_CLASE,"GRA"))</f>
        <v>0</v>
      </c>
      <c r="J163" s="19" t="n">
        <f aca="false">IF($B163="",0,SUMIFS(Ingresos!$P$6:$P$1505,ING_COD,$B163,ING_CLASE,"BON"))</f>
        <v>0</v>
      </c>
      <c r="K163" s="19" t="n">
        <f aca="false">IF($B163="",0,SUMIFS(Ingresos!$P$6:$P$1505,ING_COD,$B163,ING_CLASE,"EXT"))</f>
        <v>0</v>
      </c>
      <c r="L163" s="19" t="n">
        <f aca="false">IF($B163="",0,SUMIFS(Ingresos!$P$6:$P$1505,ING_COD,$B163,ING_CLASE,"OTO"))</f>
        <v>0</v>
      </c>
      <c r="M163" s="19" t="n">
        <f aca="false">IF($B163="",0,SUMIFS(Ingresos!$P$6:$P$1505,ING_COD,$B163,ING_CLASE,"OTX"))</f>
        <v>0</v>
      </c>
      <c r="N163" s="19" t="n">
        <f aca="false">IF($B163="",0,SUMIFS(Ingresos!$P$6:$P$1505,ING_COD,$B163,ING_CLASE,"RETO"))</f>
        <v>0</v>
      </c>
      <c r="O163" s="19" t="n">
        <f aca="false">IF($B163="",0,SUMIFS(Ingresos!$P$6:$P$1505,ING_COD,$B163,ING_CLASE,"INA"))</f>
        <v>0</v>
      </c>
      <c r="P163" s="19" t="n">
        <f aca="false">G163+I163+J163+K163+L163+M163</f>
        <v>0</v>
      </c>
      <c r="Q163" s="44" t="n">
        <f aca="false">IF($F163="Activo",11,IF($F163="Cese",1,0))</f>
        <v>0</v>
      </c>
      <c r="R163" s="19" t="n">
        <f aca="false">G163*Q163</f>
        <v>0</v>
      </c>
      <c r="S163" s="19" t="n">
        <f aca="false">IF($F163="Activo",SUMIFS(I163:I173,$D163:$D173,"&lt;="&amp;Trabajadores!$N$19)+IF(PROY_BON="Sí",SUMIFS(J163:J173,$D163:$D173,"&lt;="&amp;Trabajadores!$N$19),0),IF($F163="Cese",I163+IF(PROY_BON="Sí",J163,0),0))</f>
        <v>0</v>
      </c>
      <c r="T163" s="19" t="n">
        <f aca="false">IF(OR($F163&lt;&gt;"Activo",Trabajadores!$I$19="No"),0,IF(I168=0,H163*(1+IF(PROY_BON="Sí",Trabajadores!$P$19,0))*Trabajadores!$R$19/6*(Trabajadores!$N$19&gt;=7),0)+IF(I173=0,H163*(1+IF(PROY_BON="Sí",Trabajadores!$P$19,0))*Trabajadores!$S$19/6*(Trabajadores!$N$19&gt;=12),0))</f>
        <v>0</v>
      </c>
      <c r="U163" s="19" t="n">
        <f aca="false">IF($F163="Activo",IF(Trabajadores!$J$19="Sí",L163*11,L163),IF($F163="Cese",L163,0))</f>
        <v>0</v>
      </c>
      <c r="V163" s="19" t="n">
        <f aca="false">IF(OR($F163="Activo",$F163="Cese"),M163,0)</f>
        <v>0</v>
      </c>
      <c r="W163" s="19" t="n">
        <f aca="false">IF(OR($F163="Activo",$F163="Cese"),SUM(P162:P162),0)</f>
        <v>0</v>
      </c>
      <c r="X163" s="36" t="n">
        <f aca="false">IF(OR($F163="Activo",$F163="Cese"),R163+S163+T163+U163+V163+W163,0)</f>
        <v>0</v>
      </c>
      <c r="Y163" s="19" t="n">
        <f aca="false">IF(OR($F163="Activo",$F163="Cese"),DED_FIJA,0)</f>
        <v>0</v>
      </c>
      <c r="Z163" s="36" t="n">
        <f aca="false">MAX(0,X163-Y163)</f>
        <v>0</v>
      </c>
      <c r="AA163" s="19" t="n">
        <f aca="false">IF(Z163=0,0,MAX(0,MIN(Z163,Parámetros!$G$19)-Parámetros!$F$19)*Parámetros!$E$19)</f>
        <v>0</v>
      </c>
      <c r="AB163" s="19" t="n">
        <f aca="false">IF(Z163=0,0,MAX(0,MIN(Z163,Parámetros!$G$20)-Parámetros!$F$20)*Parámetros!$E$20)</f>
        <v>0</v>
      </c>
      <c r="AC163" s="19" t="n">
        <f aca="false">IF(Z163=0,0,MAX(0,MIN(Z163,Parámetros!$G$21)-Parámetros!$F$21)*Parámetros!$E$21)</f>
        <v>0</v>
      </c>
      <c r="AD163" s="19" t="n">
        <f aca="false">IF(Z163=0,0,MAX(0,MIN(Z163,Parámetros!$G$22)-Parámetros!$F$22)*Parámetros!$E$22)</f>
        <v>0</v>
      </c>
      <c r="AE163" s="19" t="n">
        <f aca="false">IF(Z163=0,0,MAX(0,MIN(Z163,Parámetros!$G$23)-Parámetros!$F$23)*Parámetros!$E$23)</f>
        <v>0</v>
      </c>
      <c r="AF163" s="36" t="n">
        <f aca="false">SUM(AA163:AE163)</f>
        <v>0</v>
      </c>
      <c r="AG163" s="45" t="str">
        <f aca="false">IF(AM163&lt;=0,"-",INDEX(TR_TASA,MATCH(AM163,TR_DESDE,1)))</f>
        <v>-</v>
      </c>
      <c r="AH163" s="44" t="n">
        <f aca="false">IF($F163="Cese",1,IF($F163="Activo",INDEX(DIV_N,2),0))</f>
        <v>0</v>
      </c>
      <c r="AI163" s="44" t="n">
        <f aca="false">IF($F163="Cese",1,IF($F163="Activo",INDEX(DIV_HASTA,2),0))</f>
        <v>0</v>
      </c>
      <c r="AJ163" s="19" t="n">
        <f aca="false">IF(OR($F163="Activo",$F163="Cese"),SUMIFS(AV162:AV162,D162:D162,"&lt;="&amp;AI163),0)</f>
        <v>0</v>
      </c>
      <c r="AK163" s="19" t="n">
        <f aca="false">IF(OR($F163="Activo",$F163="Cese"),MAX(0,(AF163-AJ163)/AH163),0)</f>
        <v>0</v>
      </c>
      <c r="AL163" s="19" t="n">
        <f aca="false">IF(OR($F163="Activo",$F163="Cese"),K163+IF(PROY_BON="Sí",0,J163),0)</f>
        <v>0</v>
      </c>
      <c r="AM163" s="19" t="n">
        <f aca="false">IF(AL163&gt;0,MAX(0,X163+AL163-Y163),Z163)</f>
        <v>0</v>
      </c>
      <c r="AN163" s="19" t="n">
        <f aca="false">SUMPRODUCT((AM163&gt;TR_DESDE)*(AM163-TR_DESDE)*TR_INC)</f>
        <v>0</v>
      </c>
      <c r="AO163" s="19" t="n">
        <f aca="false">IF(AL163&gt;0,MAX(0,AN163-IF($F163="Cese",MAX(AF163,AJ163),AF163)),0)</f>
        <v>0</v>
      </c>
      <c r="AP163" s="46" t="n">
        <f aca="false">IF(OR($F163="Activo",$F163="Cese"),ROUND(AK163+AO163,2),0)</f>
        <v>0</v>
      </c>
      <c r="AQ163" s="19" t="n">
        <f aca="false">IF($F163="Cese",MAX(0,AJ163-AN163),0)</f>
        <v>0</v>
      </c>
      <c r="AR163" s="19" t="str">
        <f aca="false">IF($B163="","",IF(COUNTIFS(RP_COD,$B163,'Retenciones Planilla'!$D$6:$D$105,"&lt;&gt;")=0,"",SUMIFS('Retenciones Planilla'!$D$6:$D$105,RP_COD,$B163)))</f>
        <v/>
      </c>
      <c r="AS163" s="19" t="str">
        <f aca="false">IF(AR163="","",AR163-AP163)</f>
        <v/>
      </c>
      <c r="AT163" s="23" t="str">
        <f aca="false">IF($B163="","",IF(NOT(OR($F163="Activo",$F163="Cese")),IF(N(AR163)=0,"—","Revisar: sin vínculo"),IF(AR163="",IF(AP163=0,"No corresponde","Sin dato planilla"),IF(ABS(AS163)&lt;=TOL,"OK",IF(AS163&gt;0,"Retuvo de más","Retuvo de menos")))))</f>
        <v/>
      </c>
      <c r="AU163" s="19" t="n">
        <f aca="false">IF(AND(BASE_RET="Planilla (si existe)",AR163&lt;&gt;""),AR163,AP163)</f>
        <v>0</v>
      </c>
      <c r="AV163" s="19" t="n">
        <f aca="false">AU163+N163</f>
        <v>0</v>
      </c>
    </row>
    <row r="164" customFormat="false" ht="15" hidden="false" customHeight="false" outlineLevel="0" collapsed="false">
      <c r="A164" s="43" t="n">
        <v>14</v>
      </c>
      <c r="B164" s="35" t="str">
        <f aca="false">IF(Trabajadores!$B$19="","",Trabajadores!$B$19)</f>
        <v/>
      </c>
      <c r="C164" s="35" t="str">
        <f aca="false">IF($B164="","",Trabajadores!$D$19)</f>
        <v/>
      </c>
      <c r="D164" s="43" t="n">
        <v>3</v>
      </c>
      <c r="E164" s="23" t="s">
        <v>300</v>
      </c>
      <c r="F164" s="23" t="str">
        <f aca="false">IF($B164="","",IF(OR(3&lt;Trabajadores!$M$19,3&gt;Trabajadores!$N$19),"No vinculado",IF(AND(3=Trabajadores!$N$19,Trabajadores!$O$19="Sí"),"Cese","Activo")))</f>
        <v/>
      </c>
      <c r="G164" s="19" t="n">
        <f aca="false">IF($B164="",0,SUMIFS(Ingresos!$Q$6:$Q$1505,ING_COD,$B164,ING_CLASE,"ORD"))</f>
        <v>0</v>
      </c>
      <c r="H164" s="19" t="n">
        <f aca="false">IF($B164="",0,SUMIFS(Ingresos!$Q$6:$Q$1505,ING_COD,$B164,ING_CLASE,"ORD",ING_COMP,"Sí"))</f>
        <v>0</v>
      </c>
      <c r="I164" s="19" t="n">
        <f aca="false">IF($B164="",0,SUMIFS(Ingresos!$Q$6:$Q$1505,ING_COD,$B164,ING_CLASE,"GRA"))</f>
        <v>0</v>
      </c>
      <c r="J164" s="19" t="n">
        <f aca="false">IF($B164="",0,SUMIFS(Ingresos!$Q$6:$Q$1505,ING_COD,$B164,ING_CLASE,"BON"))</f>
        <v>0</v>
      </c>
      <c r="K164" s="19" t="n">
        <f aca="false">IF($B164="",0,SUMIFS(Ingresos!$Q$6:$Q$1505,ING_COD,$B164,ING_CLASE,"EXT"))</f>
        <v>0</v>
      </c>
      <c r="L164" s="19" t="n">
        <f aca="false">IF($B164="",0,SUMIFS(Ingresos!$Q$6:$Q$1505,ING_COD,$B164,ING_CLASE,"OTO"))</f>
        <v>0</v>
      </c>
      <c r="M164" s="19" t="n">
        <f aca="false">IF($B164="",0,SUMIFS(Ingresos!$Q$6:$Q$1505,ING_COD,$B164,ING_CLASE,"OTX"))</f>
        <v>0</v>
      </c>
      <c r="N164" s="19" t="n">
        <f aca="false">IF($B164="",0,SUMIFS(Ingresos!$Q$6:$Q$1505,ING_COD,$B164,ING_CLASE,"RETO"))</f>
        <v>0</v>
      </c>
      <c r="O164" s="19" t="n">
        <f aca="false">IF($B164="",0,SUMIFS(Ingresos!$Q$6:$Q$1505,ING_COD,$B164,ING_CLASE,"INA"))</f>
        <v>0</v>
      </c>
      <c r="P164" s="19" t="n">
        <f aca="false">G164+I164+J164+K164+L164+M164</f>
        <v>0</v>
      </c>
      <c r="Q164" s="44" t="n">
        <f aca="false">IF($F164="Activo",10,IF($F164="Cese",1,0))</f>
        <v>0</v>
      </c>
      <c r="R164" s="19" t="n">
        <f aca="false">G164*Q164</f>
        <v>0</v>
      </c>
      <c r="S164" s="19" t="n">
        <f aca="false">IF($F164="Activo",SUMIFS(I164:I173,$D164:$D173,"&lt;="&amp;Trabajadores!$N$19)+IF(PROY_BON="Sí",SUMIFS(J164:J173,$D164:$D173,"&lt;="&amp;Trabajadores!$N$19),0),IF($F164="Cese",I164+IF(PROY_BON="Sí",J164,0),0))</f>
        <v>0</v>
      </c>
      <c r="T164" s="19" t="n">
        <f aca="false">IF(OR($F164&lt;&gt;"Activo",Trabajadores!$I$19="No"),0,IF(I168=0,H164*(1+IF(PROY_BON="Sí",Trabajadores!$P$19,0))*Trabajadores!$R$19/6*(Trabajadores!$N$19&gt;=7),0)+IF(I173=0,H164*(1+IF(PROY_BON="Sí",Trabajadores!$P$19,0))*Trabajadores!$S$19/6*(Trabajadores!$N$19&gt;=12),0))</f>
        <v>0</v>
      </c>
      <c r="U164" s="19" t="n">
        <f aca="false">IF($F164="Activo",IF(Trabajadores!$J$19="Sí",L164*10,L164),IF($F164="Cese",L164,0))</f>
        <v>0</v>
      </c>
      <c r="V164" s="19" t="n">
        <f aca="false">IF(OR($F164="Activo",$F164="Cese"),M164,0)</f>
        <v>0</v>
      </c>
      <c r="W164" s="19" t="n">
        <f aca="false">IF(OR($F164="Activo",$F164="Cese"),SUM(P162:P163),0)</f>
        <v>0</v>
      </c>
      <c r="X164" s="36" t="n">
        <f aca="false">IF(OR($F164="Activo",$F164="Cese"),R164+S164+T164+U164+V164+W164,0)</f>
        <v>0</v>
      </c>
      <c r="Y164" s="19" t="n">
        <f aca="false">IF(OR($F164="Activo",$F164="Cese"),DED_FIJA,0)</f>
        <v>0</v>
      </c>
      <c r="Z164" s="36" t="n">
        <f aca="false">MAX(0,X164-Y164)</f>
        <v>0</v>
      </c>
      <c r="AA164" s="19" t="n">
        <f aca="false">IF(Z164=0,0,MAX(0,MIN(Z164,Parámetros!$G$19)-Parámetros!$F$19)*Parámetros!$E$19)</f>
        <v>0</v>
      </c>
      <c r="AB164" s="19" t="n">
        <f aca="false">IF(Z164=0,0,MAX(0,MIN(Z164,Parámetros!$G$20)-Parámetros!$F$20)*Parámetros!$E$20)</f>
        <v>0</v>
      </c>
      <c r="AC164" s="19" t="n">
        <f aca="false">IF(Z164=0,0,MAX(0,MIN(Z164,Parámetros!$G$21)-Parámetros!$F$21)*Parámetros!$E$21)</f>
        <v>0</v>
      </c>
      <c r="AD164" s="19" t="n">
        <f aca="false">IF(Z164=0,0,MAX(0,MIN(Z164,Parámetros!$G$22)-Parámetros!$F$22)*Parámetros!$E$22)</f>
        <v>0</v>
      </c>
      <c r="AE164" s="19" t="n">
        <f aca="false">IF(Z164=0,0,MAX(0,MIN(Z164,Parámetros!$G$23)-Parámetros!$F$23)*Parámetros!$E$23)</f>
        <v>0</v>
      </c>
      <c r="AF164" s="36" t="n">
        <f aca="false">SUM(AA164:AE164)</f>
        <v>0</v>
      </c>
      <c r="AG164" s="45" t="str">
        <f aca="false">IF(AM164&lt;=0,"-",INDEX(TR_TASA,MATCH(AM164,TR_DESDE,1)))</f>
        <v>-</v>
      </c>
      <c r="AH164" s="44" t="n">
        <f aca="false">IF($F164="Cese",1,IF($F164="Activo",INDEX(DIV_N,3),0))</f>
        <v>0</v>
      </c>
      <c r="AI164" s="44" t="n">
        <f aca="false">IF($F164="Cese",2,IF($F164="Activo",INDEX(DIV_HASTA,3),0))</f>
        <v>0</v>
      </c>
      <c r="AJ164" s="19" t="n">
        <f aca="false">IF(OR($F164="Activo",$F164="Cese"),SUMIFS(AV162:AV163,D162:D163,"&lt;="&amp;AI164),0)</f>
        <v>0</v>
      </c>
      <c r="AK164" s="19" t="n">
        <f aca="false">IF(OR($F164="Activo",$F164="Cese"),MAX(0,(AF164-AJ164)/AH164),0)</f>
        <v>0</v>
      </c>
      <c r="AL164" s="19" t="n">
        <f aca="false">IF(OR($F164="Activo",$F164="Cese"),K164+IF(PROY_BON="Sí",0,J164),0)</f>
        <v>0</v>
      </c>
      <c r="AM164" s="19" t="n">
        <f aca="false">IF(AL164&gt;0,MAX(0,X164+AL164-Y164),Z164)</f>
        <v>0</v>
      </c>
      <c r="AN164" s="19" t="n">
        <f aca="false">SUMPRODUCT((AM164&gt;TR_DESDE)*(AM164-TR_DESDE)*TR_INC)</f>
        <v>0</v>
      </c>
      <c r="AO164" s="19" t="n">
        <f aca="false">IF(AL164&gt;0,MAX(0,AN164-IF($F164="Cese",MAX(AF164,AJ164),AF164)),0)</f>
        <v>0</v>
      </c>
      <c r="AP164" s="46" t="n">
        <f aca="false">IF(OR($F164="Activo",$F164="Cese"),ROUND(AK164+AO164,2),0)</f>
        <v>0</v>
      </c>
      <c r="AQ164" s="19" t="n">
        <f aca="false">IF($F164="Cese",MAX(0,AJ164-AN164),0)</f>
        <v>0</v>
      </c>
      <c r="AR164" s="19" t="str">
        <f aca="false">IF($B164="","",IF(COUNTIFS(RP_COD,$B164,'Retenciones Planilla'!$E$6:$E$105,"&lt;&gt;")=0,"",SUMIFS('Retenciones Planilla'!$E$6:$E$105,RP_COD,$B164)))</f>
        <v/>
      </c>
      <c r="AS164" s="19" t="str">
        <f aca="false">IF(AR164="","",AR164-AP164)</f>
        <v/>
      </c>
      <c r="AT164" s="23" t="str">
        <f aca="false">IF($B164="","",IF(NOT(OR($F164="Activo",$F164="Cese")),IF(N(AR164)=0,"—","Revisar: sin vínculo"),IF(AR164="",IF(AP164=0,"No corresponde","Sin dato planilla"),IF(ABS(AS164)&lt;=TOL,"OK",IF(AS164&gt;0,"Retuvo de más","Retuvo de menos")))))</f>
        <v/>
      </c>
      <c r="AU164" s="19" t="n">
        <f aca="false">IF(AND(BASE_RET="Planilla (si existe)",AR164&lt;&gt;""),AR164,AP164)</f>
        <v>0</v>
      </c>
      <c r="AV164" s="19" t="n">
        <f aca="false">AU164+N164</f>
        <v>0</v>
      </c>
    </row>
    <row r="165" customFormat="false" ht="15" hidden="false" customHeight="false" outlineLevel="0" collapsed="false">
      <c r="A165" s="43" t="n">
        <v>14</v>
      </c>
      <c r="B165" s="35" t="str">
        <f aca="false">IF(Trabajadores!$B$19="","",Trabajadores!$B$19)</f>
        <v/>
      </c>
      <c r="C165" s="35" t="str">
        <f aca="false">IF($B165="","",Trabajadores!$D$19)</f>
        <v/>
      </c>
      <c r="D165" s="43" t="n">
        <v>4</v>
      </c>
      <c r="E165" s="23" t="s">
        <v>301</v>
      </c>
      <c r="F165" s="23" t="str">
        <f aca="false">IF($B165="","",IF(OR(4&lt;Trabajadores!$M$19,4&gt;Trabajadores!$N$19),"No vinculado",IF(AND(4=Trabajadores!$N$19,Trabajadores!$O$19="Sí"),"Cese","Activo")))</f>
        <v/>
      </c>
      <c r="G165" s="19" t="n">
        <f aca="false">IF($B165="",0,SUMIFS(Ingresos!$R$6:$R$1505,ING_COD,$B165,ING_CLASE,"ORD"))</f>
        <v>0</v>
      </c>
      <c r="H165" s="19" t="n">
        <f aca="false">IF($B165="",0,SUMIFS(Ingresos!$R$6:$R$1505,ING_COD,$B165,ING_CLASE,"ORD",ING_COMP,"Sí"))</f>
        <v>0</v>
      </c>
      <c r="I165" s="19" t="n">
        <f aca="false">IF($B165="",0,SUMIFS(Ingresos!$R$6:$R$1505,ING_COD,$B165,ING_CLASE,"GRA"))</f>
        <v>0</v>
      </c>
      <c r="J165" s="19" t="n">
        <f aca="false">IF($B165="",0,SUMIFS(Ingresos!$R$6:$R$1505,ING_COD,$B165,ING_CLASE,"BON"))</f>
        <v>0</v>
      </c>
      <c r="K165" s="19" t="n">
        <f aca="false">IF($B165="",0,SUMIFS(Ingresos!$R$6:$R$1505,ING_COD,$B165,ING_CLASE,"EXT"))</f>
        <v>0</v>
      </c>
      <c r="L165" s="19" t="n">
        <f aca="false">IF($B165="",0,SUMIFS(Ingresos!$R$6:$R$1505,ING_COD,$B165,ING_CLASE,"OTO"))</f>
        <v>0</v>
      </c>
      <c r="M165" s="19" t="n">
        <f aca="false">IF($B165="",0,SUMIFS(Ingresos!$R$6:$R$1505,ING_COD,$B165,ING_CLASE,"OTX"))</f>
        <v>0</v>
      </c>
      <c r="N165" s="19" t="n">
        <f aca="false">IF($B165="",0,SUMIFS(Ingresos!$R$6:$R$1505,ING_COD,$B165,ING_CLASE,"RETO"))</f>
        <v>0</v>
      </c>
      <c r="O165" s="19" t="n">
        <f aca="false">IF($B165="",0,SUMIFS(Ingresos!$R$6:$R$1505,ING_COD,$B165,ING_CLASE,"INA"))</f>
        <v>0</v>
      </c>
      <c r="P165" s="19" t="n">
        <f aca="false">G165+I165+J165+K165+L165+M165</f>
        <v>0</v>
      </c>
      <c r="Q165" s="44" t="n">
        <f aca="false">IF($F165="Activo",9,IF($F165="Cese",1,0))</f>
        <v>0</v>
      </c>
      <c r="R165" s="19" t="n">
        <f aca="false">G165*Q165</f>
        <v>0</v>
      </c>
      <c r="S165" s="19" t="n">
        <f aca="false">IF($F165="Activo",SUMIFS(I165:I173,$D165:$D173,"&lt;="&amp;Trabajadores!$N$19)+IF(PROY_BON="Sí",SUMIFS(J165:J173,$D165:$D173,"&lt;="&amp;Trabajadores!$N$19),0),IF($F165="Cese",I165+IF(PROY_BON="Sí",J165,0),0))</f>
        <v>0</v>
      </c>
      <c r="T165" s="19" t="n">
        <f aca="false">IF(OR($F165&lt;&gt;"Activo",Trabajadores!$I$19="No"),0,IF(I168=0,H165*(1+IF(PROY_BON="Sí",Trabajadores!$P$19,0))*Trabajadores!$R$19/6*(Trabajadores!$N$19&gt;=7),0)+IF(I173=0,H165*(1+IF(PROY_BON="Sí",Trabajadores!$P$19,0))*Trabajadores!$S$19/6*(Trabajadores!$N$19&gt;=12),0))</f>
        <v>0</v>
      </c>
      <c r="U165" s="19" t="n">
        <f aca="false">IF($F165="Activo",IF(Trabajadores!$J$19="Sí",L165*9,L165),IF($F165="Cese",L165,0))</f>
        <v>0</v>
      </c>
      <c r="V165" s="19" t="n">
        <f aca="false">IF(OR($F165="Activo",$F165="Cese"),M165,0)</f>
        <v>0</v>
      </c>
      <c r="W165" s="19" t="n">
        <f aca="false">IF(OR($F165="Activo",$F165="Cese"),SUM(P162:P164),0)</f>
        <v>0</v>
      </c>
      <c r="X165" s="36" t="n">
        <f aca="false">IF(OR($F165="Activo",$F165="Cese"),R165+S165+T165+U165+V165+W165,0)</f>
        <v>0</v>
      </c>
      <c r="Y165" s="19" t="n">
        <f aca="false">IF(OR($F165="Activo",$F165="Cese"),DED_FIJA,0)</f>
        <v>0</v>
      </c>
      <c r="Z165" s="36" t="n">
        <f aca="false">MAX(0,X165-Y165)</f>
        <v>0</v>
      </c>
      <c r="AA165" s="19" t="n">
        <f aca="false">IF(Z165=0,0,MAX(0,MIN(Z165,Parámetros!$G$19)-Parámetros!$F$19)*Parámetros!$E$19)</f>
        <v>0</v>
      </c>
      <c r="AB165" s="19" t="n">
        <f aca="false">IF(Z165=0,0,MAX(0,MIN(Z165,Parámetros!$G$20)-Parámetros!$F$20)*Parámetros!$E$20)</f>
        <v>0</v>
      </c>
      <c r="AC165" s="19" t="n">
        <f aca="false">IF(Z165=0,0,MAX(0,MIN(Z165,Parámetros!$G$21)-Parámetros!$F$21)*Parámetros!$E$21)</f>
        <v>0</v>
      </c>
      <c r="AD165" s="19" t="n">
        <f aca="false">IF(Z165=0,0,MAX(0,MIN(Z165,Parámetros!$G$22)-Parámetros!$F$22)*Parámetros!$E$22)</f>
        <v>0</v>
      </c>
      <c r="AE165" s="19" t="n">
        <f aca="false">IF(Z165=0,0,MAX(0,MIN(Z165,Parámetros!$G$23)-Parámetros!$F$23)*Parámetros!$E$23)</f>
        <v>0</v>
      </c>
      <c r="AF165" s="36" t="n">
        <f aca="false">SUM(AA165:AE165)</f>
        <v>0</v>
      </c>
      <c r="AG165" s="45" t="str">
        <f aca="false">IF(AM165&lt;=0,"-",INDEX(TR_TASA,MATCH(AM165,TR_DESDE,1)))</f>
        <v>-</v>
      </c>
      <c r="AH165" s="44" t="n">
        <f aca="false">IF($F165="Cese",1,IF($F165="Activo",INDEX(DIV_N,4),0))</f>
        <v>0</v>
      </c>
      <c r="AI165" s="44" t="n">
        <f aca="false">IF($F165="Cese",3,IF($F165="Activo",INDEX(DIV_HASTA,4),0))</f>
        <v>0</v>
      </c>
      <c r="AJ165" s="19" t="n">
        <f aca="false">IF(OR($F165="Activo",$F165="Cese"),SUMIFS(AV162:AV164,D162:D164,"&lt;="&amp;AI165),0)</f>
        <v>0</v>
      </c>
      <c r="AK165" s="19" t="n">
        <f aca="false">IF(OR($F165="Activo",$F165="Cese"),MAX(0,(AF165-AJ165)/AH165),0)</f>
        <v>0</v>
      </c>
      <c r="AL165" s="19" t="n">
        <f aca="false">IF(OR($F165="Activo",$F165="Cese"),K165+IF(PROY_BON="Sí",0,J165),0)</f>
        <v>0</v>
      </c>
      <c r="AM165" s="19" t="n">
        <f aca="false">IF(AL165&gt;0,MAX(0,X165+AL165-Y165),Z165)</f>
        <v>0</v>
      </c>
      <c r="AN165" s="19" t="n">
        <f aca="false">SUMPRODUCT((AM165&gt;TR_DESDE)*(AM165-TR_DESDE)*TR_INC)</f>
        <v>0</v>
      </c>
      <c r="AO165" s="19" t="n">
        <f aca="false">IF(AL165&gt;0,MAX(0,AN165-IF($F165="Cese",MAX(AF165,AJ165),AF165)),0)</f>
        <v>0</v>
      </c>
      <c r="AP165" s="46" t="n">
        <f aca="false">IF(OR($F165="Activo",$F165="Cese"),ROUND(AK165+AO165,2),0)</f>
        <v>0</v>
      </c>
      <c r="AQ165" s="19" t="n">
        <f aca="false">IF($F165="Cese",MAX(0,AJ165-AN165),0)</f>
        <v>0</v>
      </c>
      <c r="AR165" s="19" t="str">
        <f aca="false">IF($B165="","",IF(COUNTIFS(RP_COD,$B165,'Retenciones Planilla'!$F$6:$F$105,"&lt;&gt;")=0,"",SUMIFS('Retenciones Planilla'!$F$6:$F$105,RP_COD,$B165)))</f>
        <v/>
      </c>
      <c r="AS165" s="19" t="str">
        <f aca="false">IF(AR165="","",AR165-AP165)</f>
        <v/>
      </c>
      <c r="AT165" s="23" t="str">
        <f aca="false">IF($B165="","",IF(NOT(OR($F165="Activo",$F165="Cese")),IF(N(AR165)=0,"—","Revisar: sin vínculo"),IF(AR165="",IF(AP165=0,"No corresponde","Sin dato planilla"),IF(ABS(AS165)&lt;=TOL,"OK",IF(AS165&gt;0,"Retuvo de más","Retuvo de menos")))))</f>
        <v/>
      </c>
      <c r="AU165" s="19" t="n">
        <f aca="false">IF(AND(BASE_RET="Planilla (si existe)",AR165&lt;&gt;""),AR165,AP165)</f>
        <v>0</v>
      </c>
      <c r="AV165" s="19" t="n">
        <f aca="false">AU165+N165</f>
        <v>0</v>
      </c>
    </row>
    <row r="166" customFormat="false" ht="15" hidden="false" customHeight="false" outlineLevel="0" collapsed="false">
      <c r="A166" s="43" t="n">
        <v>14</v>
      </c>
      <c r="B166" s="35" t="str">
        <f aca="false">IF(Trabajadores!$B$19="","",Trabajadores!$B$19)</f>
        <v/>
      </c>
      <c r="C166" s="35" t="str">
        <f aca="false">IF($B166="","",Trabajadores!$D$19)</f>
        <v/>
      </c>
      <c r="D166" s="43" t="n">
        <v>5</v>
      </c>
      <c r="E166" s="23" t="s">
        <v>302</v>
      </c>
      <c r="F166" s="23" t="str">
        <f aca="false">IF($B166="","",IF(OR(5&lt;Trabajadores!$M$19,5&gt;Trabajadores!$N$19),"No vinculado",IF(AND(5=Trabajadores!$N$19,Trabajadores!$O$19="Sí"),"Cese","Activo")))</f>
        <v/>
      </c>
      <c r="G166" s="19" t="n">
        <f aca="false">IF($B166="",0,SUMIFS(Ingresos!$S$6:$S$1505,ING_COD,$B166,ING_CLASE,"ORD"))</f>
        <v>0</v>
      </c>
      <c r="H166" s="19" t="n">
        <f aca="false">IF($B166="",0,SUMIFS(Ingresos!$S$6:$S$1505,ING_COD,$B166,ING_CLASE,"ORD",ING_COMP,"Sí"))</f>
        <v>0</v>
      </c>
      <c r="I166" s="19" t="n">
        <f aca="false">IF($B166="",0,SUMIFS(Ingresos!$S$6:$S$1505,ING_COD,$B166,ING_CLASE,"GRA"))</f>
        <v>0</v>
      </c>
      <c r="J166" s="19" t="n">
        <f aca="false">IF($B166="",0,SUMIFS(Ingresos!$S$6:$S$1505,ING_COD,$B166,ING_CLASE,"BON"))</f>
        <v>0</v>
      </c>
      <c r="K166" s="19" t="n">
        <f aca="false">IF($B166="",0,SUMIFS(Ingresos!$S$6:$S$1505,ING_COD,$B166,ING_CLASE,"EXT"))</f>
        <v>0</v>
      </c>
      <c r="L166" s="19" t="n">
        <f aca="false">IF($B166="",0,SUMIFS(Ingresos!$S$6:$S$1505,ING_COD,$B166,ING_CLASE,"OTO"))</f>
        <v>0</v>
      </c>
      <c r="M166" s="19" t="n">
        <f aca="false">IF($B166="",0,SUMIFS(Ingresos!$S$6:$S$1505,ING_COD,$B166,ING_CLASE,"OTX"))</f>
        <v>0</v>
      </c>
      <c r="N166" s="19" t="n">
        <f aca="false">IF($B166="",0,SUMIFS(Ingresos!$S$6:$S$1505,ING_COD,$B166,ING_CLASE,"RETO"))</f>
        <v>0</v>
      </c>
      <c r="O166" s="19" t="n">
        <f aca="false">IF($B166="",0,SUMIFS(Ingresos!$S$6:$S$1505,ING_COD,$B166,ING_CLASE,"INA"))</f>
        <v>0</v>
      </c>
      <c r="P166" s="19" t="n">
        <f aca="false">G166+I166+J166+K166+L166+M166</f>
        <v>0</v>
      </c>
      <c r="Q166" s="44" t="n">
        <f aca="false">IF($F166="Activo",8,IF($F166="Cese",1,0))</f>
        <v>0</v>
      </c>
      <c r="R166" s="19" t="n">
        <f aca="false">G166*Q166</f>
        <v>0</v>
      </c>
      <c r="S166" s="19" t="n">
        <f aca="false">IF($F166="Activo",SUMIFS(I166:I173,$D166:$D173,"&lt;="&amp;Trabajadores!$N$19)+IF(PROY_BON="Sí",SUMIFS(J166:J173,$D166:$D173,"&lt;="&amp;Trabajadores!$N$19),0),IF($F166="Cese",I166+IF(PROY_BON="Sí",J166,0),0))</f>
        <v>0</v>
      </c>
      <c r="T166" s="19" t="n">
        <f aca="false">IF(OR($F166&lt;&gt;"Activo",Trabajadores!$I$19="No"),0,IF(I168=0,H166*(1+IF(PROY_BON="Sí",Trabajadores!$P$19,0))*Trabajadores!$R$19/6*(Trabajadores!$N$19&gt;=7),0)+IF(I173=0,H166*(1+IF(PROY_BON="Sí",Trabajadores!$P$19,0))*Trabajadores!$S$19/6*(Trabajadores!$N$19&gt;=12),0))</f>
        <v>0</v>
      </c>
      <c r="U166" s="19" t="n">
        <f aca="false">IF($F166="Activo",IF(Trabajadores!$J$19="Sí",L166*8,L166),IF($F166="Cese",L166,0))</f>
        <v>0</v>
      </c>
      <c r="V166" s="19" t="n">
        <f aca="false">IF(OR($F166="Activo",$F166="Cese"),M166,0)</f>
        <v>0</v>
      </c>
      <c r="W166" s="19" t="n">
        <f aca="false">IF(OR($F166="Activo",$F166="Cese"),SUM(P162:P165),0)</f>
        <v>0</v>
      </c>
      <c r="X166" s="36" t="n">
        <f aca="false">IF(OR($F166="Activo",$F166="Cese"),R166+S166+T166+U166+V166+W166,0)</f>
        <v>0</v>
      </c>
      <c r="Y166" s="19" t="n">
        <f aca="false">IF(OR($F166="Activo",$F166="Cese"),DED_FIJA,0)</f>
        <v>0</v>
      </c>
      <c r="Z166" s="36" t="n">
        <f aca="false">MAX(0,X166-Y166)</f>
        <v>0</v>
      </c>
      <c r="AA166" s="19" t="n">
        <f aca="false">IF(Z166=0,0,MAX(0,MIN(Z166,Parámetros!$G$19)-Parámetros!$F$19)*Parámetros!$E$19)</f>
        <v>0</v>
      </c>
      <c r="AB166" s="19" t="n">
        <f aca="false">IF(Z166=0,0,MAX(0,MIN(Z166,Parámetros!$G$20)-Parámetros!$F$20)*Parámetros!$E$20)</f>
        <v>0</v>
      </c>
      <c r="AC166" s="19" t="n">
        <f aca="false">IF(Z166=0,0,MAX(0,MIN(Z166,Parámetros!$G$21)-Parámetros!$F$21)*Parámetros!$E$21)</f>
        <v>0</v>
      </c>
      <c r="AD166" s="19" t="n">
        <f aca="false">IF(Z166=0,0,MAX(0,MIN(Z166,Parámetros!$G$22)-Parámetros!$F$22)*Parámetros!$E$22)</f>
        <v>0</v>
      </c>
      <c r="AE166" s="19" t="n">
        <f aca="false">IF(Z166=0,0,MAX(0,MIN(Z166,Parámetros!$G$23)-Parámetros!$F$23)*Parámetros!$E$23)</f>
        <v>0</v>
      </c>
      <c r="AF166" s="36" t="n">
        <f aca="false">SUM(AA166:AE166)</f>
        <v>0</v>
      </c>
      <c r="AG166" s="45" t="str">
        <f aca="false">IF(AM166&lt;=0,"-",INDEX(TR_TASA,MATCH(AM166,TR_DESDE,1)))</f>
        <v>-</v>
      </c>
      <c r="AH166" s="44" t="n">
        <f aca="false">IF($F166="Cese",1,IF($F166="Activo",INDEX(DIV_N,5),0))</f>
        <v>0</v>
      </c>
      <c r="AI166" s="44" t="n">
        <f aca="false">IF($F166="Cese",4,IF($F166="Activo",INDEX(DIV_HASTA,5),0))</f>
        <v>0</v>
      </c>
      <c r="AJ166" s="19" t="n">
        <f aca="false">IF(OR($F166="Activo",$F166="Cese"),SUMIFS(AV162:AV165,D162:D165,"&lt;="&amp;AI166),0)</f>
        <v>0</v>
      </c>
      <c r="AK166" s="19" t="n">
        <f aca="false">IF(OR($F166="Activo",$F166="Cese"),MAX(0,(AF166-AJ166)/AH166),0)</f>
        <v>0</v>
      </c>
      <c r="AL166" s="19" t="n">
        <f aca="false">IF(OR($F166="Activo",$F166="Cese"),K166+IF(PROY_BON="Sí",0,J166),0)</f>
        <v>0</v>
      </c>
      <c r="AM166" s="19" t="n">
        <f aca="false">IF(AL166&gt;0,MAX(0,X166+AL166-Y166),Z166)</f>
        <v>0</v>
      </c>
      <c r="AN166" s="19" t="n">
        <f aca="false">SUMPRODUCT((AM166&gt;TR_DESDE)*(AM166-TR_DESDE)*TR_INC)</f>
        <v>0</v>
      </c>
      <c r="AO166" s="19" t="n">
        <f aca="false">IF(AL166&gt;0,MAX(0,AN166-IF($F166="Cese",MAX(AF166,AJ166),AF166)),0)</f>
        <v>0</v>
      </c>
      <c r="AP166" s="46" t="n">
        <f aca="false">IF(OR($F166="Activo",$F166="Cese"),ROUND(AK166+AO166,2),0)</f>
        <v>0</v>
      </c>
      <c r="AQ166" s="19" t="n">
        <f aca="false">IF($F166="Cese",MAX(0,AJ166-AN166),0)</f>
        <v>0</v>
      </c>
      <c r="AR166" s="19" t="str">
        <f aca="false">IF($B166="","",IF(COUNTIFS(RP_COD,$B166,'Retenciones Planilla'!$G$6:$G$105,"&lt;&gt;")=0,"",SUMIFS('Retenciones Planilla'!$G$6:$G$105,RP_COD,$B166)))</f>
        <v/>
      </c>
      <c r="AS166" s="19" t="str">
        <f aca="false">IF(AR166="","",AR166-AP166)</f>
        <v/>
      </c>
      <c r="AT166" s="23" t="str">
        <f aca="false">IF($B166="","",IF(NOT(OR($F166="Activo",$F166="Cese")),IF(N(AR166)=0,"—","Revisar: sin vínculo"),IF(AR166="",IF(AP166=0,"No corresponde","Sin dato planilla"),IF(ABS(AS166)&lt;=TOL,"OK",IF(AS166&gt;0,"Retuvo de más","Retuvo de menos")))))</f>
        <v/>
      </c>
      <c r="AU166" s="19" t="n">
        <f aca="false">IF(AND(BASE_RET="Planilla (si existe)",AR166&lt;&gt;""),AR166,AP166)</f>
        <v>0</v>
      </c>
      <c r="AV166" s="19" t="n">
        <f aca="false">AU166+N166</f>
        <v>0</v>
      </c>
    </row>
    <row r="167" customFormat="false" ht="15" hidden="false" customHeight="false" outlineLevel="0" collapsed="false">
      <c r="A167" s="43" t="n">
        <v>14</v>
      </c>
      <c r="B167" s="35" t="str">
        <f aca="false">IF(Trabajadores!$B$19="","",Trabajadores!$B$19)</f>
        <v/>
      </c>
      <c r="C167" s="35" t="str">
        <f aca="false">IF($B167="","",Trabajadores!$D$19)</f>
        <v/>
      </c>
      <c r="D167" s="43" t="n">
        <v>6</v>
      </c>
      <c r="E167" s="23" t="s">
        <v>303</v>
      </c>
      <c r="F167" s="23" t="str">
        <f aca="false">IF($B167="","",IF(OR(6&lt;Trabajadores!$M$19,6&gt;Trabajadores!$N$19),"No vinculado",IF(AND(6=Trabajadores!$N$19,Trabajadores!$O$19="Sí"),"Cese","Activo")))</f>
        <v/>
      </c>
      <c r="G167" s="19" t="n">
        <f aca="false">IF($B167="",0,SUMIFS(Ingresos!$T$6:$T$1505,ING_COD,$B167,ING_CLASE,"ORD"))</f>
        <v>0</v>
      </c>
      <c r="H167" s="19" t="n">
        <f aca="false">IF($B167="",0,SUMIFS(Ingresos!$T$6:$T$1505,ING_COD,$B167,ING_CLASE,"ORD",ING_COMP,"Sí"))</f>
        <v>0</v>
      </c>
      <c r="I167" s="19" t="n">
        <f aca="false">IF($B167="",0,SUMIFS(Ingresos!$T$6:$T$1505,ING_COD,$B167,ING_CLASE,"GRA"))</f>
        <v>0</v>
      </c>
      <c r="J167" s="19" t="n">
        <f aca="false">IF($B167="",0,SUMIFS(Ingresos!$T$6:$T$1505,ING_COD,$B167,ING_CLASE,"BON"))</f>
        <v>0</v>
      </c>
      <c r="K167" s="19" t="n">
        <f aca="false">IF($B167="",0,SUMIFS(Ingresos!$T$6:$T$1505,ING_COD,$B167,ING_CLASE,"EXT"))</f>
        <v>0</v>
      </c>
      <c r="L167" s="19" t="n">
        <f aca="false">IF($B167="",0,SUMIFS(Ingresos!$T$6:$T$1505,ING_COD,$B167,ING_CLASE,"OTO"))</f>
        <v>0</v>
      </c>
      <c r="M167" s="19" t="n">
        <f aca="false">IF($B167="",0,SUMIFS(Ingresos!$T$6:$T$1505,ING_COD,$B167,ING_CLASE,"OTX"))</f>
        <v>0</v>
      </c>
      <c r="N167" s="19" t="n">
        <f aca="false">IF($B167="",0,SUMIFS(Ingresos!$T$6:$T$1505,ING_COD,$B167,ING_CLASE,"RETO"))</f>
        <v>0</v>
      </c>
      <c r="O167" s="19" t="n">
        <f aca="false">IF($B167="",0,SUMIFS(Ingresos!$T$6:$T$1505,ING_COD,$B167,ING_CLASE,"INA"))</f>
        <v>0</v>
      </c>
      <c r="P167" s="19" t="n">
        <f aca="false">G167+I167+J167+K167+L167+M167</f>
        <v>0</v>
      </c>
      <c r="Q167" s="44" t="n">
        <f aca="false">IF($F167="Activo",7,IF($F167="Cese",1,0))</f>
        <v>0</v>
      </c>
      <c r="R167" s="19" t="n">
        <f aca="false">G167*Q167</f>
        <v>0</v>
      </c>
      <c r="S167" s="19" t="n">
        <f aca="false">IF($F167="Activo",SUMIFS(I167:I173,$D167:$D173,"&lt;="&amp;Trabajadores!$N$19)+IF(PROY_BON="Sí",SUMIFS(J167:J173,$D167:$D173,"&lt;="&amp;Trabajadores!$N$19),0),IF($F167="Cese",I167+IF(PROY_BON="Sí",J167,0),0))</f>
        <v>0</v>
      </c>
      <c r="T167" s="19" t="n">
        <f aca="false">IF(OR($F167&lt;&gt;"Activo",Trabajadores!$I$19="No"),0,IF(I168=0,H167*(1+IF(PROY_BON="Sí",Trabajadores!$P$19,0))*Trabajadores!$R$19/6*(Trabajadores!$N$19&gt;=7),0)+IF(I173=0,H167*(1+IF(PROY_BON="Sí",Trabajadores!$P$19,0))*Trabajadores!$S$19/6*(Trabajadores!$N$19&gt;=12),0))</f>
        <v>0</v>
      </c>
      <c r="U167" s="19" t="n">
        <f aca="false">IF($F167="Activo",IF(Trabajadores!$J$19="Sí",L167*7,L167),IF($F167="Cese",L167,0))</f>
        <v>0</v>
      </c>
      <c r="V167" s="19" t="n">
        <f aca="false">IF(OR($F167="Activo",$F167="Cese"),M167,0)</f>
        <v>0</v>
      </c>
      <c r="W167" s="19" t="n">
        <f aca="false">IF(OR($F167="Activo",$F167="Cese"),SUM(P162:P166),0)</f>
        <v>0</v>
      </c>
      <c r="X167" s="36" t="n">
        <f aca="false">IF(OR($F167="Activo",$F167="Cese"),R167+S167+T167+U167+V167+W167,0)</f>
        <v>0</v>
      </c>
      <c r="Y167" s="19" t="n">
        <f aca="false">IF(OR($F167="Activo",$F167="Cese"),DED_FIJA,0)</f>
        <v>0</v>
      </c>
      <c r="Z167" s="36" t="n">
        <f aca="false">MAX(0,X167-Y167)</f>
        <v>0</v>
      </c>
      <c r="AA167" s="19" t="n">
        <f aca="false">IF(Z167=0,0,MAX(0,MIN(Z167,Parámetros!$G$19)-Parámetros!$F$19)*Parámetros!$E$19)</f>
        <v>0</v>
      </c>
      <c r="AB167" s="19" t="n">
        <f aca="false">IF(Z167=0,0,MAX(0,MIN(Z167,Parámetros!$G$20)-Parámetros!$F$20)*Parámetros!$E$20)</f>
        <v>0</v>
      </c>
      <c r="AC167" s="19" t="n">
        <f aca="false">IF(Z167=0,0,MAX(0,MIN(Z167,Parámetros!$G$21)-Parámetros!$F$21)*Parámetros!$E$21)</f>
        <v>0</v>
      </c>
      <c r="AD167" s="19" t="n">
        <f aca="false">IF(Z167=0,0,MAX(0,MIN(Z167,Parámetros!$G$22)-Parámetros!$F$22)*Parámetros!$E$22)</f>
        <v>0</v>
      </c>
      <c r="AE167" s="19" t="n">
        <f aca="false">IF(Z167=0,0,MAX(0,MIN(Z167,Parámetros!$G$23)-Parámetros!$F$23)*Parámetros!$E$23)</f>
        <v>0</v>
      </c>
      <c r="AF167" s="36" t="n">
        <f aca="false">SUM(AA167:AE167)</f>
        <v>0</v>
      </c>
      <c r="AG167" s="45" t="str">
        <f aca="false">IF(AM167&lt;=0,"-",INDEX(TR_TASA,MATCH(AM167,TR_DESDE,1)))</f>
        <v>-</v>
      </c>
      <c r="AH167" s="44" t="n">
        <f aca="false">IF($F167="Cese",1,IF($F167="Activo",INDEX(DIV_N,6),0))</f>
        <v>0</v>
      </c>
      <c r="AI167" s="44" t="n">
        <f aca="false">IF($F167="Cese",5,IF($F167="Activo",INDEX(DIV_HASTA,6),0))</f>
        <v>0</v>
      </c>
      <c r="AJ167" s="19" t="n">
        <f aca="false">IF(OR($F167="Activo",$F167="Cese"),SUMIFS(AV162:AV166,D162:D166,"&lt;="&amp;AI167),0)</f>
        <v>0</v>
      </c>
      <c r="AK167" s="19" t="n">
        <f aca="false">IF(OR($F167="Activo",$F167="Cese"),MAX(0,(AF167-AJ167)/AH167),0)</f>
        <v>0</v>
      </c>
      <c r="AL167" s="19" t="n">
        <f aca="false">IF(OR($F167="Activo",$F167="Cese"),K167+IF(PROY_BON="Sí",0,J167),0)</f>
        <v>0</v>
      </c>
      <c r="AM167" s="19" t="n">
        <f aca="false">IF(AL167&gt;0,MAX(0,X167+AL167-Y167),Z167)</f>
        <v>0</v>
      </c>
      <c r="AN167" s="19" t="n">
        <f aca="false">SUMPRODUCT((AM167&gt;TR_DESDE)*(AM167-TR_DESDE)*TR_INC)</f>
        <v>0</v>
      </c>
      <c r="AO167" s="19" t="n">
        <f aca="false">IF(AL167&gt;0,MAX(0,AN167-IF($F167="Cese",MAX(AF167,AJ167),AF167)),0)</f>
        <v>0</v>
      </c>
      <c r="AP167" s="46" t="n">
        <f aca="false">IF(OR($F167="Activo",$F167="Cese"),ROUND(AK167+AO167,2),0)</f>
        <v>0</v>
      </c>
      <c r="AQ167" s="19" t="n">
        <f aca="false">IF($F167="Cese",MAX(0,AJ167-AN167),0)</f>
        <v>0</v>
      </c>
      <c r="AR167" s="19" t="str">
        <f aca="false">IF($B167="","",IF(COUNTIFS(RP_COD,$B167,'Retenciones Planilla'!$H$6:$H$105,"&lt;&gt;")=0,"",SUMIFS('Retenciones Planilla'!$H$6:$H$105,RP_COD,$B167)))</f>
        <v/>
      </c>
      <c r="AS167" s="19" t="str">
        <f aca="false">IF(AR167="","",AR167-AP167)</f>
        <v/>
      </c>
      <c r="AT167" s="23" t="str">
        <f aca="false">IF($B167="","",IF(NOT(OR($F167="Activo",$F167="Cese")),IF(N(AR167)=0,"—","Revisar: sin vínculo"),IF(AR167="",IF(AP167=0,"No corresponde","Sin dato planilla"),IF(ABS(AS167)&lt;=TOL,"OK",IF(AS167&gt;0,"Retuvo de más","Retuvo de menos")))))</f>
        <v/>
      </c>
      <c r="AU167" s="19" t="n">
        <f aca="false">IF(AND(BASE_RET="Planilla (si existe)",AR167&lt;&gt;""),AR167,AP167)</f>
        <v>0</v>
      </c>
      <c r="AV167" s="19" t="n">
        <f aca="false">AU167+N167</f>
        <v>0</v>
      </c>
    </row>
    <row r="168" customFormat="false" ht="15" hidden="false" customHeight="false" outlineLevel="0" collapsed="false">
      <c r="A168" s="43" t="n">
        <v>14</v>
      </c>
      <c r="B168" s="35" t="str">
        <f aca="false">IF(Trabajadores!$B$19="","",Trabajadores!$B$19)</f>
        <v/>
      </c>
      <c r="C168" s="35" t="str">
        <f aca="false">IF($B168="","",Trabajadores!$D$19)</f>
        <v/>
      </c>
      <c r="D168" s="43" t="n">
        <v>7</v>
      </c>
      <c r="E168" s="23" t="s">
        <v>304</v>
      </c>
      <c r="F168" s="23" t="str">
        <f aca="false">IF($B168="","",IF(OR(7&lt;Trabajadores!$M$19,7&gt;Trabajadores!$N$19),"No vinculado",IF(AND(7=Trabajadores!$N$19,Trabajadores!$O$19="Sí"),"Cese","Activo")))</f>
        <v/>
      </c>
      <c r="G168" s="19" t="n">
        <f aca="false">IF($B168="",0,SUMIFS(Ingresos!$U$6:$U$1505,ING_COD,$B168,ING_CLASE,"ORD"))</f>
        <v>0</v>
      </c>
      <c r="H168" s="19" t="n">
        <f aca="false">IF($B168="",0,SUMIFS(Ingresos!$U$6:$U$1505,ING_COD,$B168,ING_CLASE,"ORD",ING_COMP,"Sí"))</f>
        <v>0</v>
      </c>
      <c r="I168" s="19" t="n">
        <f aca="false">IF($B168="",0,SUMIFS(Ingresos!$U$6:$U$1505,ING_COD,$B168,ING_CLASE,"GRA"))</f>
        <v>0</v>
      </c>
      <c r="J168" s="19" t="n">
        <f aca="false">IF($B168="",0,SUMIFS(Ingresos!$U$6:$U$1505,ING_COD,$B168,ING_CLASE,"BON"))</f>
        <v>0</v>
      </c>
      <c r="K168" s="19" t="n">
        <f aca="false">IF($B168="",0,SUMIFS(Ingresos!$U$6:$U$1505,ING_COD,$B168,ING_CLASE,"EXT"))</f>
        <v>0</v>
      </c>
      <c r="L168" s="19" t="n">
        <f aca="false">IF($B168="",0,SUMIFS(Ingresos!$U$6:$U$1505,ING_COD,$B168,ING_CLASE,"OTO"))</f>
        <v>0</v>
      </c>
      <c r="M168" s="19" t="n">
        <f aca="false">IF($B168="",0,SUMIFS(Ingresos!$U$6:$U$1505,ING_COD,$B168,ING_CLASE,"OTX"))</f>
        <v>0</v>
      </c>
      <c r="N168" s="19" t="n">
        <f aca="false">IF($B168="",0,SUMIFS(Ingresos!$U$6:$U$1505,ING_COD,$B168,ING_CLASE,"RETO"))</f>
        <v>0</v>
      </c>
      <c r="O168" s="19" t="n">
        <f aca="false">IF($B168="",0,SUMIFS(Ingresos!$U$6:$U$1505,ING_COD,$B168,ING_CLASE,"INA"))</f>
        <v>0</v>
      </c>
      <c r="P168" s="19" t="n">
        <f aca="false">G168+I168+J168+K168+L168+M168</f>
        <v>0</v>
      </c>
      <c r="Q168" s="44" t="n">
        <f aca="false">IF($F168="Activo",6,IF($F168="Cese",1,0))</f>
        <v>0</v>
      </c>
      <c r="R168" s="19" t="n">
        <f aca="false">G168*Q168</f>
        <v>0</v>
      </c>
      <c r="S168" s="19" t="n">
        <f aca="false">IF($F168="Activo",SUMIFS(I168:I173,$D168:$D173,"&lt;="&amp;Trabajadores!$N$19)+IF(PROY_BON="Sí",SUMIFS(J168:J173,$D168:$D173,"&lt;="&amp;Trabajadores!$N$19),0),IF($F168="Cese",I168+IF(PROY_BON="Sí",J168,0),0))</f>
        <v>0</v>
      </c>
      <c r="T168" s="19" t="n">
        <f aca="false">IF(OR($F168&lt;&gt;"Activo",Trabajadores!$I$19="No"),0,IF(I173=0,H168*(1+IF(PROY_BON="Sí",Trabajadores!$P$19,0))*Trabajadores!$S$19/6*(Trabajadores!$N$19&gt;=12),0))</f>
        <v>0</v>
      </c>
      <c r="U168" s="19" t="n">
        <f aca="false">IF($F168="Activo",IF(Trabajadores!$J$19="Sí",L168*6,L168),IF($F168="Cese",L168,0))</f>
        <v>0</v>
      </c>
      <c r="V168" s="19" t="n">
        <f aca="false">IF(OR($F168="Activo",$F168="Cese"),M168,0)</f>
        <v>0</v>
      </c>
      <c r="W168" s="19" t="n">
        <f aca="false">IF(OR($F168="Activo",$F168="Cese"),SUM(P162:P167),0)</f>
        <v>0</v>
      </c>
      <c r="X168" s="36" t="n">
        <f aca="false">IF(OR($F168="Activo",$F168="Cese"),R168+S168+T168+U168+V168+W168,0)</f>
        <v>0</v>
      </c>
      <c r="Y168" s="19" t="n">
        <f aca="false">IF(OR($F168="Activo",$F168="Cese"),DED_FIJA,0)</f>
        <v>0</v>
      </c>
      <c r="Z168" s="36" t="n">
        <f aca="false">MAX(0,X168-Y168)</f>
        <v>0</v>
      </c>
      <c r="AA168" s="19" t="n">
        <f aca="false">IF(Z168=0,0,MAX(0,MIN(Z168,Parámetros!$G$19)-Parámetros!$F$19)*Parámetros!$E$19)</f>
        <v>0</v>
      </c>
      <c r="AB168" s="19" t="n">
        <f aca="false">IF(Z168=0,0,MAX(0,MIN(Z168,Parámetros!$G$20)-Parámetros!$F$20)*Parámetros!$E$20)</f>
        <v>0</v>
      </c>
      <c r="AC168" s="19" t="n">
        <f aca="false">IF(Z168=0,0,MAX(0,MIN(Z168,Parámetros!$G$21)-Parámetros!$F$21)*Parámetros!$E$21)</f>
        <v>0</v>
      </c>
      <c r="AD168" s="19" t="n">
        <f aca="false">IF(Z168=0,0,MAX(0,MIN(Z168,Parámetros!$G$22)-Parámetros!$F$22)*Parámetros!$E$22)</f>
        <v>0</v>
      </c>
      <c r="AE168" s="19" t="n">
        <f aca="false">IF(Z168=0,0,MAX(0,MIN(Z168,Parámetros!$G$23)-Parámetros!$F$23)*Parámetros!$E$23)</f>
        <v>0</v>
      </c>
      <c r="AF168" s="36" t="n">
        <f aca="false">SUM(AA168:AE168)</f>
        <v>0</v>
      </c>
      <c r="AG168" s="45" t="str">
        <f aca="false">IF(AM168&lt;=0,"-",INDEX(TR_TASA,MATCH(AM168,TR_DESDE,1)))</f>
        <v>-</v>
      </c>
      <c r="AH168" s="44" t="n">
        <f aca="false">IF($F168="Cese",1,IF($F168="Activo",INDEX(DIV_N,7),0))</f>
        <v>0</v>
      </c>
      <c r="AI168" s="44" t="n">
        <f aca="false">IF($F168="Cese",6,IF($F168="Activo",INDEX(DIV_HASTA,7),0))</f>
        <v>0</v>
      </c>
      <c r="AJ168" s="19" t="n">
        <f aca="false">IF(OR($F168="Activo",$F168="Cese"),SUMIFS(AV162:AV167,D162:D167,"&lt;="&amp;AI168),0)</f>
        <v>0</v>
      </c>
      <c r="AK168" s="19" t="n">
        <f aca="false">IF(OR($F168="Activo",$F168="Cese"),MAX(0,(AF168-AJ168)/AH168),0)</f>
        <v>0</v>
      </c>
      <c r="AL168" s="19" t="n">
        <f aca="false">IF(OR($F168="Activo",$F168="Cese"),K168+IF(PROY_BON="Sí",0,J168),0)</f>
        <v>0</v>
      </c>
      <c r="AM168" s="19" t="n">
        <f aca="false">IF(AL168&gt;0,MAX(0,X168+AL168-Y168),Z168)</f>
        <v>0</v>
      </c>
      <c r="AN168" s="19" t="n">
        <f aca="false">SUMPRODUCT((AM168&gt;TR_DESDE)*(AM168-TR_DESDE)*TR_INC)</f>
        <v>0</v>
      </c>
      <c r="AO168" s="19" t="n">
        <f aca="false">IF(AL168&gt;0,MAX(0,AN168-IF($F168="Cese",MAX(AF168,AJ168),AF168)),0)</f>
        <v>0</v>
      </c>
      <c r="AP168" s="46" t="n">
        <f aca="false">IF(OR($F168="Activo",$F168="Cese"),ROUND(AK168+AO168,2),0)</f>
        <v>0</v>
      </c>
      <c r="AQ168" s="19" t="n">
        <f aca="false">IF($F168="Cese",MAX(0,AJ168-AN168),0)</f>
        <v>0</v>
      </c>
      <c r="AR168" s="19" t="str">
        <f aca="false">IF($B168="","",IF(COUNTIFS(RP_COD,$B168,'Retenciones Planilla'!$I$6:$I$105,"&lt;&gt;")=0,"",SUMIFS('Retenciones Planilla'!$I$6:$I$105,RP_COD,$B168)))</f>
        <v/>
      </c>
      <c r="AS168" s="19" t="str">
        <f aca="false">IF(AR168="","",AR168-AP168)</f>
        <v/>
      </c>
      <c r="AT168" s="23" t="str">
        <f aca="false">IF($B168="","",IF(NOT(OR($F168="Activo",$F168="Cese")),IF(N(AR168)=0,"—","Revisar: sin vínculo"),IF(AR168="",IF(AP168=0,"No corresponde","Sin dato planilla"),IF(ABS(AS168)&lt;=TOL,"OK",IF(AS168&gt;0,"Retuvo de más","Retuvo de menos")))))</f>
        <v/>
      </c>
      <c r="AU168" s="19" t="n">
        <f aca="false">IF(AND(BASE_RET="Planilla (si existe)",AR168&lt;&gt;""),AR168,AP168)</f>
        <v>0</v>
      </c>
      <c r="AV168" s="19" t="n">
        <f aca="false">AU168+N168</f>
        <v>0</v>
      </c>
    </row>
    <row r="169" customFormat="false" ht="15" hidden="false" customHeight="false" outlineLevel="0" collapsed="false">
      <c r="A169" s="43" t="n">
        <v>14</v>
      </c>
      <c r="B169" s="35" t="str">
        <f aca="false">IF(Trabajadores!$B$19="","",Trabajadores!$B$19)</f>
        <v/>
      </c>
      <c r="C169" s="35" t="str">
        <f aca="false">IF($B169="","",Trabajadores!$D$19)</f>
        <v/>
      </c>
      <c r="D169" s="43" t="n">
        <v>8</v>
      </c>
      <c r="E169" s="23" t="s">
        <v>305</v>
      </c>
      <c r="F169" s="23" t="str">
        <f aca="false">IF($B169="","",IF(OR(8&lt;Trabajadores!$M$19,8&gt;Trabajadores!$N$19),"No vinculado",IF(AND(8=Trabajadores!$N$19,Trabajadores!$O$19="Sí"),"Cese","Activo")))</f>
        <v/>
      </c>
      <c r="G169" s="19" t="n">
        <f aca="false">IF($B169="",0,SUMIFS(Ingresos!$V$6:$V$1505,ING_COD,$B169,ING_CLASE,"ORD"))</f>
        <v>0</v>
      </c>
      <c r="H169" s="19" t="n">
        <f aca="false">IF($B169="",0,SUMIFS(Ingresos!$V$6:$V$1505,ING_COD,$B169,ING_CLASE,"ORD",ING_COMP,"Sí"))</f>
        <v>0</v>
      </c>
      <c r="I169" s="19" t="n">
        <f aca="false">IF($B169="",0,SUMIFS(Ingresos!$V$6:$V$1505,ING_COD,$B169,ING_CLASE,"GRA"))</f>
        <v>0</v>
      </c>
      <c r="J169" s="19" t="n">
        <f aca="false">IF($B169="",0,SUMIFS(Ingresos!$V$6:$V$1505,ING_COD,$B169,ING_CLASE,"BON"))</f>
        <v>0</v>
      </c>
      <c r="K169" s="19" t="n">
        <f aca="false">IF($B169="",0,SUMIFS(Ingresos!$V$6:$V$1505,ING_COD,$B169,ING_CLASE,"EXT"))</f>
        <v>0</v>
      </c>
      <c r="L169" s="19" t="n">
        <f aca="false">IF($B169="",0,SUMIFS(Ingresos!$V$6:$V$1505,ING_COD,$B169,ING_CLASE,"OTO"))</f>
        <v>0</v>
      </c>
      <c r="M169" s="19" t="n">
        <f aca="false">IF($B169="",0,SUMIFS(Ingresos!$V$6:$V$1505,ING_COD,$B169,ING_CLASE,"OTX"))</f>
        <v>0</v>
      </c>
      <c r="N169" s="19" t="n">
        <f aca="false">IF($B169="",0,SUMIFS(Ingresos!$V$6:$V$1505,ING_COD,$B169,ING_CLASE,"RETO"))</f>
        <v>0</v>
      </c>
      <c r="O169" s="19" t="n">
        <f aca="false">IF($B169="",0,SUMIFS(Ingresos!$V$6:$V$1505,ING_COD,$B169,ING_CLASE,"INA"))</f>
        <v>0</v>
      </c>
      <c r="P169" s="19" t="n">
        <f aca="false">G169+I169+J169+K169+L169+M169</f>
        <v>0</v>
      </c>
      <c r="Q169" s="44" t="n">
        <f aca="false">IF($F169="Activo",5,IF($F169="Cese",1,0))</f>
        <v>0</v>
      </c>
      <c r="R169" s="19" t="n">
        <f aca="false">G169*Q169</f>
        <v>0</v>
      </c>
      <c r="S169" s="19" t="n">
        <f aca="false">IF($F169="Activo",SUMIFS(I169:I173,$D169:$D173,"&lt;="&amp;Trabajadores!$N$19)+IF(PROY_BON="Sí",SUMIFS(J169:J173,$D169:$D173,"&lt;="&amp;Trabajadores!$N$19),0),IF($F169="Cese",I169+IF(PROY_BON="Sí",J169,0),0))</f>
        <v>0</v>
      </c>
      <c r="T169" s="19" t="n">
        <f aca="false">IF(OR($F169&lt;&gt;"Activo",Trabajadores!$I$19="No"),0,IF(I173=0,H169*(1+IF(PROY_BON="Sí",Trabajadores!$P$19,0))*Trabajadores!$S$19/6*(Trabajadores!$N$19&gt;=12),0))</f>
        <v>0</v>
      </c>
      <c r="U169" s="19" t="n">
        <f aca="false">IF($F169="Activo",IF(Trabajadores!$J$19="Sí",L169*5,L169),IF($F169="Cese",L169,0))</f>
        <v>0</v>
      </c>
      <c r="V169" s="19" t="n">
        <f aca="false">IF(OR($F169="Activo",$F169="Cese"),M169,0)</f>
        <v>0</v>
      </c>
      <c r="W169" s="19" t="n">
        <f aca="false">IF(OR($F169="Activo",$F169="Cese"),SUM(P162:P168),0)</f>
        <v>0</v>
      </c>
      <c r="X169" s="36" t="n">
        <f aca="false">IF(OR($F169="Activo",$F169="Cese"),R169+S169+T169+U169+V169+W169,0)</f>
        <v>0</v>
      </c>
      <c r="Y169" s="19" t="n">
        <f aca="false">IF(OR($F169="Activo",$F169="Cese"),DED_FIJA,0)</f>
        <v>0</v>
      </c>
      <c r="Z169" s="36" t="n">
        <f aca="false">MAX(0,X169-Y169)</f>
        <v>0</v>
      </c>
      <c r="AA169" s="19" t="n">
        <f aca="false">IF(Z169=0,0,MAX(0,MIN(Z169,Parámetros!$G$19)-Parámetros!$F$19)*Parámetros!$E$19)</f>
        <v>0</v>
      </c>
      <c r="AB169" s="19" t="n">
        <f aca="false">IF(Z169=0,0,MAX(0,MIN(Z169,Parámetros!$G$20)-Parámetros!$F$20)*Parámetros!$E$20)</f>
        <v>0</v>
      </c>
      <c r="AC169" s="19" t="n">
        <f aca="false">IF(Z169=0,0,MAX(0,MIN(Z169,Parámetros!$G$21)-Parámetros!$F$21)*Parámetros!$E$21)</f>
        <v>0</v>
      </c>
      <c r="AD169" s="19" t="n">
        <f aca="false">IF(Z169=0,0,MAX(0,MIN(Z169,Parámetros!$G$22)-Parámetros!$F$22)*Parámetros!$E$22)</f>
        <v>0</v>
      </c>
      <c r="AE169" s="19" t="n">
        <f aca="false">IF(Z169=0,0,MAX(0,MIN(Z169,Parámetros!$G$23)-Parámetros!$F$23)*Parámetros!$E$23)</f>
        <v>0</v>
      </c>
      <c r="AF169" s="36" t="n">
        <f aca="false">SUM(AA169:AE169)</f>
        <v>0</v>
      </c>
      <c r="AG169" s="45" t="str">
        <f aca="false">IF(AM169&lt;=0,"-",INDEX(TR_TASA,MATCH(AM169,TR_DESDE,1)))</f>
        <v>-</v>
      </c>
      <c r="AH169" s="44" t="n">
        <f aca="false">IF($F169="Cese",1,IF($F169="Activo",INDEX(DIV_N,8),0))</f>
        <v>0</v>
      </c>
      <c r="AI169" s="44" t="n">
        <f aca="false">IF($F169="Cese",7,IF($F169="Activo",INDEX(DIV_HASTA,8),0))</f>
        <v>0</v>
      </c>
      <c r="AJ169" s="19" t="n">
        <f aca="false">IF(OR($F169="Activo",$F169="Cese"),SUMIFS(AV162:AV168,D162:D168,"&lt;="&amp;AI169),0)</f>
        <v>0</v>
      </c>
      <c r="AK169" s="19" t="n">
        <f aca="false">IF(OR($F169="Activo",$F169="Cese"),MAX(0,(AF169-AJ169)/AH169),0)</f>
        <v>0</v>
      </c>
      <c r="AL169" s="19" t="n">
        <f aca="false">IF(OR($F169="Activo",$F169="Cese"),K169+IF(PROY_BON="Sí",0,J169),0)</f>
        <v>0</v>
      </c>
      <c r="AM169" s="19" t="n">
        <f aca="false">IF(AL169&gt;0,MAX(0,X169+AL169-Y169),Z169)</f>
        <v>0</v>
      </c>
      <c r="AN169" s="19" t="n">
        <f aca="false">SUMPRODUCT((AM169&gt;TR_DESDE)*(AM169-TR_DESDE)*TR_INC)</f>
        <v>0</v>
      </c>
      <c r="AO169" s="19" t="n">
        <f aca="false">IF(AL169&gt;0,MAX(0,AN169-IF($F169="Cese",MAX(AF169,AJ169),AF169)),0)</f>
        <v>0</v>
      </c>
      <c r="AP169" s="46" t="n">
        <f aca="false">IF(OR($F169="Activo",$F169="Cese"),ROUND(AK169+AO169,2),0)</f>
        <v>0</v>
      </c>
      <c r="AQ169" s="19" t="n">
        <f aca="false">IF($F169="Cese",MAX(0,AJ169-AN169),0)</f>
        <v>0</v>
      </c>
      <c r="AR169" s="19" t="str">
        <f aca="false">IF($B169="","",IF(COUNTIFS(RP_COD,$B169,'Retenciones Planilla'!$J$6:$J$105,"&lt;&gt;")=0,"",SUMIFS('Retenciones Planilla'!$J$6:$J$105,RP_COD,$B169)))</f>
        <v/>
      </c>
      <c r="AS169" s="19" t="str">
        <f aca="false">IF(AR169="","",AR169-AP169)</f>
        <v/>
      </c>
      <c r="AT169" s="23" t="str">
        <f aca="false">IF($B169="","",IF(NOT(OR($F169="Activo",$F169="Cese")),IF(N(AR169)=0,"—","Revisar: sin vínculo"),IF(AR169="",IF(AP169=0,"No corresponde","Sin dato planilla"),IF(ABS(AS169)&lt;=TOL,"OK",IF(AS169&gt;0,"Retuvo de más","Retuvo de menos")))))</f>
        <v/>
      </c>
      <c r="AU169" s="19" t="n">
        <f aca="false">IF(AND(BASE_RET="Planilla (si existe)",AR169&lt;&gt;""),AR169,AP169)</f>
        <v>0</v>
      </c>
      <c r="AV169" s="19" t="n">
        <f aca="false">AU169+N169</f>
        <v>0</v>
      </c>
    </row>
    <row r="170" customFormat="false" ht="15" hidden="false" customHeight="false" outlineLevel="0" collapsed="false">
      <c r="A170" s="43" t="n">
        <v>14</v>
      </c>
      <c r="B170" s="35" t="str">
        <f aca="false">IF(Trabajadores!$B$19="","",Trabajadores!$B$19)</f>
        <v/>
      </c>
      <c r="C170" s="35" t="str">
        <f aca="false">IF($B170="","",Trabajadores!$D$19)</f>
        <v/>
      </c>
      <c r="D170" s="43" t="n">
        <v>9</v>
      </c>
      <c r="E170" s="23" t="s">
        <v>306</v>
      </c>
      <c r="F170" s="23" t="str">
        <f aca="false">IF($B170="","",IF(OR(9&lt;Trabajadores!$M$19,9&gt;Trabajadores!$N$19),"No vinculado",IF(AND(9=Trabajadores!$N$19,Trabajadores!$O$19="Sí"),"Cese","Activo")))</f>
        <v/>
      </c>
      <c r="G170" s="19" t="n">
        <f aca="false">IF($B170="",0,SUMIFS(Ingresos!$W$6:$W$1505,ING_COD,$B170,ING_CLASE,"ORD"))</f>
        <v>0</v>
      </c>
      <c r="H170" s="19" t="n">
        <f aca="false">IF($B170="",0,SUMIFS(Ingresos!$W$6:$W$1505,ING_COD,$B170,ING_CLASE,"ORD",ING_COMP,"Sí"))</f>
        <v>0</v>
      </c>
      <c r="I170" s="19" t="n">
        <f aca="false">IF($B170="",0,SUMIFS(Ingresos!$W$6:$W$1505,ING_COD,$B170,ING_CLASE,"GRA"))</f>
        <v>0</v>
      </c>
      <c r="J170" s="19" t="n">
        <f aca="false">IF($B170="",0,SUMIFS(Ingresos!$W$6:$W$1505,ING_COD,$B170,ING_CLASE,"BON"))</f>
        <v>0</v>
      </c>
      <c r="K170" s="19" t="n">
        <f aca="false">IF($B170="",0,SUMIFS(Ingresos!$W$6:$W$1505,ING_COD,$B170,ING_CLASE,"EXT"))</f>
        <v>0</v>
      </c>
      <c r="L170" s="19" t="n">
        <f aca="false">IF($B170="",0,SUMIFS(Ingresos!$W$6:$W$1505,ING_COD,$B170,ING_CLASE,"OTO"))</f>
        <v>0</v>
      </c>
      <c r="M170" s="19" t="n">
        <f aca="false">IF($B170="",0,SUMIFS(Ingresos!$W$6:$W$1505,ING_COD,$B170,ING_CLASE,"OTX"))</f>
        <v>0</v>
      </c>
      <c r="N170" s="19" t="n">
        <f aca="false">IF($B170="",0,SUMIFS(Ingresos!$W$6:$W$1505,ING_COD,$B170,ING_CLASE,"RETO"))</f>
        <v>0</v>
      </c>
      <c r="O170" s="19" t="n">
        <f aca="false">IF($B170="",0,SUMIFS(Ingresos!$W$6:$W$1505,ING_COD,$B170,ING_CLASE,"INA"))</f>
        <v>0</v>
      </c>
      <c r="P170" s="19" t="n">
        <f aca="false">G170+I170+J170+K170+L170+M170</f>
        <v>0</v>
      </c>
      <c r="Q170" s="44" t="n">
        <f aca="false">IF($F170="Activo",4,IF($F170="Cese",1,0))</f>
        <v>0</v>
      </c>
      <c r="R170" s="19" t="n">
        <f aca="false">G170*Q170</f>
        <v>0</v>
      </c>
      <c r="S170" s="19" t="n">
        <f aca="false">IF($F170="Activo",SUMIFS(I170:I173,$D170:$D173,"&lt;="&amp;Trabajadores!$N$19)+IF(PROY_BON="Sí",SUMIFS(J170:J173,$D170:$D173,"&lt;="&amp;Trabajadores!$N$19),0),IF($F170="Cese",I170+IF(PROY_BON="Sí",J170,0),0))</f>
        <v>0</v>
      </c>
      <c r="T170" s="19" t="n">
        <f aca="false">IF(OR($F170&lt;&gt;"Activo",Trabajadores!$I$19="No"),0,IF(I173=0,H170*(1+IF(PROY_BON="Sí",Trabajadores!$P$19,0))*Trabajadores!$S$19/6*(Trabajadores!$N$19&gt;=12),0))</f>
        <v>0</v>
      </c>
      <c r="U170" s="19" t="n">
        <f aca="false">IF($F170="Activo",IF(Trabajadores!$J$19="Sí",L170*4,L170),IF($F170="Cese",L170,0))</f>
        <v>0</v>
      </c>
      <c r="V170" s="19" t="n">
        <f aca="false">IF(OR($F170="Activo",$F170="Cese"),M170,0)</f>
        <v>0</v>
      </c>
      <c r="W170" s="19" t="n">
        <f aca="false">IF(OR($F170="Activo",$F170="Cese"),SUM(P162:P169),0)</f>
        <v>0</v>
      </c>
      <c r="X170" s="36" t="n">
        <f aca="false">IF(OR($F170="Activo",$F170="Cese"),R170+S170+T170+U170+V170+W170,0)</f>
        <v>0</v>
      </c>
      <c r="Y170" s="19" t="n">
        <f aca="false">IF(OR($F170="Activo",$F170="Cese"),DED_FIJA,0)</f>
        <v>0</v>
      </c>
      <c r="Z170" s="36" t="n">
        <f aca="false">MAX(0,X170-Y170)</f>
        <v>0</v>
      </c>
      <c r="AA170" s="19" t="n">
        <f aca="false">IF(Z170=0,0,MAX(0,MIN(Z170,Parámetros!$G$19)-Parámetros!$F$19)*Parámetros!$E$19)</f>
        <v>0</v>
      </c>
      <c r="AB170" s="19" t="n">
        <f aca="false">IF(Z170=0,0,MAX(0,MIN(Z170,Parámetros!$G$20)-Parámetros!$F$20)*Parámetros!$E$20)</f>
        <v>0</v>
      </c>
      <c r="AC170" s="19" t="n">
        <f aca="false">IF(Z170=0,0,MAX(0,MIN(Z170,Parámetros!$G$21)-Parámetros!$F$21)*Parámetros!$E$21)</f>
        <v>0</v>
      </c>
      <c r="AD170" s="19" t="n">
        <f aca="false">IF(Z170=0,0,MAX(0,MIN(Z170,Parámetros!$G$22)-Parámetros!$F$22)*Parámetros!$E$22)</f>
        <v>0</v>
      </c>
      <c r="AE170" s="19" t="n">
        <f aca="false">IF(Z170=0,0,MAX(0,MIN(Z170,Parámetros!$G$23)-Parámetros!$F$23)*Parámetros!$E$23)</f>
        <v>0</v>
      </c>
      <c r="AF170" s="36" t="n">
        <f aca="false">SUM(AA170:AE170)</f>
        <v>0</v>
      </c>
      <c r="AG170" s="45" t="str">
        <f aca="false">IF(AM170&lt;=0,"-",INDEX(TR_TASA,MATCH(AM170,TR_DESDE,1)))</f>
        <v>-</v>
      </c>
      <c r="AH170" s="44" t="n">
        <f aca="false">IF($F170="Cese",1,IF($F170="Activo",INDEX(DIV_N,9),0))</f>
        <v>0</v>
      </c>
      <c r="AI170" s="44" t="n">
        <f aca="false">IF($F170="Cese",8,IF($F170="Activo",INDEX(DIV_HASTA,9),0))</f>
        <v>0</v>
      </c>
      <c r="AJ170" s="19" t="n">
        <f aca="false">IF(OR($F170="Activo",$F170="Cese"),SUMIFS(AV162:AV169,D162:D169,"&lt;="&amp;AI170),0)</f>
        <v>0</v>
      </c>
      <c r="AK170" s="19" t="n">
        <f aca="false">IF(OR($F170="Activo",$F170="Cese"),MAX(0,(AF170-AJ170)/AH170),0)</f>
        <v>0</v>
      </c>
      <c r="AL170" s="19" t="n">
        <f aca="false">IF(OR($F170="Activo",$F170="Cese"),K170+IF(PROY_BON="Sí",0,J170),0)</f>
        <v>0</v>
      </c>
      <c r="AM170" s="19" t="n">
        <f aca="false">IF(AL170&gt;0,MAX(0,X170+AL170-Y170),Z170)</f>
        <v>0</v>
      </c>
      <c r="AN170" s="19" t="n">
        <f aca="false">SUMPRODUCT((AM170&gt;TR_DESDE)*(AM170-TR_DESDE)*TR_INC)</f>
        <v>0</v>
      </c>
      <c r="AO170" s="19" t="n">
        <f aca="false">IF(AL170&gt;0,MAX(0,AN170-IF($F170="Cese",MAX(AF170,AJ170),AF170)),0)</f>
        <v>0</v>
      </c>
      <c r="AP170" s="46" t="n">
        <f aca="false">IF(OR($F170="Activo",$F170="Cese"),ROUND(AK170+AO170,2),0)</f>
        <v>0</v>
      </c>
      <c r="AQ170" s="19" t="n">
        <f aca="false">IF($F170="Cese",MAX(0,AJ170-AN170),0)</f>
        <v>0</v>
      </c>
      <c r="AR170" s="19" t="str">
        <f aca="false">IF($B170="","",IF(COUNTIFS(RP_COD,$B170,'Retenciones Planilla'!$K$6:$K$105,"&lt;&gt;")=0,"",SUMIFS('Retenciones Planilla'!$K$6:$K$105,RP_COD,$B170)))</f>
        <v/>
      </c>
      <c r="AS170" s="19" t="str">
        <f aca="false">IF(AR170="","",AR170-AP170)</f>
        <v/>
      </c>
      <c r="AT170" s="23" t="str">
        <f aca="false">IF($B170="","",IF(NOT(OR($F170="Activo",$F170="Cese")),IF(N(AR170)=0,"—","Revisar: sin vínculo"),IF(AR170="",IF(AP170=0,"No corresponde","Sin dato planilla"),IF(ABS(AS170)&lt;=TOL,"OK",IF(AS170&gt;0,"Retuvo de más","Retuvo de menos")))))</f>
        <v/>
      </c>
      <c r="AU170" s="19" t="n">
        <f aca="false">IF(AND(BASE_RET="Planilla (si existe)",AR170&lt;&gt;""),AR170,AP170)</f>
        <v>0</v>
      </c>
      <c r="AV170" s="19" t="n">
        <f aca="false">AU170+N170</f>
        <v>0</v>
      </c>
    </row>
    <row r="171" customFormat="false" ht="15" hidden="false" customHeight="false" outlineLevel="0" collapsed="false">
      <c r="A171" s="43" t="n">
        <v>14</v>
      </c>
      <c r="B171" s="35" t="str">
        <f aca="false">IF(Trabajadores!$B$19="","",Trabajadores!$B$19)</f>
        <v/>
      </c>
      <c r="C171" s="35" t="str">
        <f aca="false">IF($B171="","",Trabajadores!$D$19)</f>
        <v/>
      </c>
      <c r="D171" s="43" t="n">
        <v>10</v>
      </c>
      <c r="E171" s="23" t="s">
        <v>307</v>
      </c>
      <c r="F171" s="23" t="str">
        <f aca="false">IF($B171="","",IF(OR(10&lt;Trabajadores!$M$19,10&gt;Trabajadores!$N$19),"No vinculado",IF(AND(10=Trabajadores!$N$19,Trabajadores!$O$19="Sí"),"Cese","Activo")))</f>
        <v/>
      </c>
      <c r="G171" s="19" t="n">
        <f aca="false">IF($B171="",0,SUMIFS(Ingresos!$X$6:$X$1505,ING_COD,$B171,ING_CLASE,"ORD"))</f>
        <v>0</v>
      </c>
      <c r="H171" s="19" t="n">
        <f aca="false">IF($B171="",0,SUMIFS(Ingresos!$X$6:$X$1505,ING_COD,$B171,ING_CLASE,"ORD",ING_COMP,"Sí"))</f>
        <v>0</v>
      </c>
      <c r="I171" s="19" t="n">
        <f aca="false">IF($B171="",0,SUMIFS(Ingresos!$X$6:$X$1505,ING_COD,$B171,ING_CLASE,"GRA"))</f>
        <v>0</v>
      </c>
      <c r="J171" s="19" t="n">
        <f aca="false">IF($B171="",0,SUMIFS(Ingresos!$X$6:$X$1505,ING_COD,$B171,ING_CLASE,"BON"))</f>
        <v>0</v>
      </c>
      <c r="K171" s="19" t="n">
        <f aca="false">IF($B171="",0,SUMIFS(Ingresos!$X$6:$X$1505,ING_COD,$B171,ING_CLASE,"EXT"))</f>
        <v>0</v>
      </c>
      <c r="L171" s="19" t="n">
        <f aca="false">IF($B171="",0,SUMIFS(Ingresos!$X$6:$X$1505,ING_COD,$B171,ING_CLASE,"OTO"))</f>
        <v>0</v>
      </c>
      <c r="M171" s="19" t="n">
        <f aca="false">IF($B171="",0,SUMIFS(Ingresos!$X$6:$X$1505,ING_COD,$B171,ING_CLASE,"OTX"))</f>
        <v>0</v>
      </c>
      <c r="N171" s="19" t="n">
        <f aca="false">IF($B171="",0,SUMIFS(Ingresos!$X$6:$X$1505,ING_COD,$B171,ING_CLASE,"RETO"))</f>
        <v>0</v>
      </c>
      <c r="O171" s="19" t="n">
        <f aca="false">IF($B171="",0,SUMIFS(Ingresos!$X$6:$X$1505,ING_COD,$B171,ING_CLASE,"INA"))</f>
        <v>0</v>
      </c>
      <c r="P171" s="19" t="n">
        <f aca="false">G171+I171+J171+K171+L171+M171</f>
        <v>0</v>
      </c>
      <c r="Q171" s="44" t="n">
        <f aca="false">IF($F171="Activo",3,IF($F171="Cese",1,0))</f>
        <v>0</v>
      </c>
      <c r="R171" s="19" t="n">
        <f aca="false">G171*Q171</f>
        <v>0</v>
      </c>
      <c r="S171" s="19" t="n">
        <f aca="false">IF($F171="Activo",SUMIFS(I171:I173,$D171:$D173,"&lt;="&amp;Trabajadores!$N$19)+IF(PROY_BON="Sí",SUMIFS(J171:J173,$D171:$D173,"&lt;="&amp;Trabajadores!$N$19),0),IF($F171="Cese",I171+IF(PROY_BON="Sí",J171,0),0))</f>
        <v>0</v>
      </c>
      <c r="T171" s="19" t="n">
        <f aca="false">IF(OR($F171&lt;&gt;"Activo",Trabajadores!$I$19="No"),0,IF(I173=0,H171*(1+IF(PROY_BON="Sí",Trabajadores!$P$19,0))*Trabajadores!$S$19/6*(Trabajadores!$N$19&gt;=12),0))</f>
        <v>0</v>
      </c>
      <c r="U171" s="19" t="n">
        <f aca="false">IF($F171="Activo",IF(Trabajadores!$J$19="Sí",L171*3,L171),IF($F171="Cese",L171,0))</f>
        <v>0</v>
      </c>
      <c r="V171" s="19" t="n">
        <f aca="false">IF(OR($F171="Activo",$F171="Cese"),M171,0)</f>
        <v>0</v>
      </c>
      <c r="W171" s="19" t="n">
        <f aca="false">IF(OR($F171="Activo",$F171="Cese"),SUM(P162:P170),0)</f>
        <v>0</v>
      </c>
      <c r="X171" s="36" t="n">
        <f aca="false">IF(OR($F171="Activo",$F171="Cese"),R171+S171+T171+U171+V171+W171,0)</f>
        <v>0</v>
      </c>
      <c r="Y171" s="19" t="n">
        <f aca="false">IF(OR($F171="Activo",$F171="Cese"),DED_FIJA,0)</f>
        <v>0</v>
      </c>
      <c r="Z171" s="36" t="n">
        <f aca="false">MAX(0,X171-Y171)</f>
        <v>0</v>
      </c>
      <c r="AA171" s="19" t="n">
        <f aca="false">IF(Z171=0,0,MAX(0,MIN(Z171,Parámetros!$G$19)-Parámetros!$F$19)*Parámetros!$E$19)</f>
        <v>0</v>
      </c>
      <c r="AB171" s="19" t="n">
        <f aca="false">IF(Z171=0,0,MAX(0,MIN(Z171,Parámetros!$G$20)-Parámetros!$F$20)*Parámetros!$E$20)</f>
        <v>0</v>
      </c>
      <c r="AC171" s="19" t="n">
        <f aca="false">IF(Z171=0,0,MAX(0,MIN(Z171,Parámetros!$G$21)-Parámetros!$F$21)*Parámetros!$E$21)</f>
        <v>0</v>
      </c>
      <c r="AD171" s="19" t="n">
        <f aca="false">IF(Z171=0,0,MAX(0,MIN(Z171,Parámetros!$G$22)-Parámetros!$F$22)*Parámetros!$E$22)</f>
        <v>0</v>
      </c>
      <c r="AE171" s="19" t="n">
        <f aca="false">IF(Z171=0,0,MAX(0,MIN(Z171,Parámetros!$G$23)-Parámetros!$F$23)*Parámetros!$E$23)</f>
        <v>0</v>
      </c>
      <c r="AF171" s="36" t="n">
        <f aca="false">SUM(AA171:AE171)</f>
        <v>0</v>
      </c>
      <c r="AG171" s="45" t="str">
        <f aca="false">IF(AM171&lt;=0,"-",INDEX(TR_TASA,MATCH(AM171,TR_DESDE,1)))</f>
        <v>-</v>
      </c>
      <c r="AH171" s="44" t="n">
        <f aca="false">IF($F171="Cese",1,IF($F171="Activo",INDEX(DIV_N,10),0))</f>
        <v>0</v>
      </c>
      <c r="AI171" s="44" t="n">
        <f aca="false">IF($F171="Cese",9,IF($F171="Activo",INDEX(DIV_HASTA,10),0))</f>
        <v>0</v>
      </c>
      <c r="AJ171" s="19" t="n">
        <f aca="false">IF(OR($F171="Activo",$F171="Cese"),SUMIFS(AV162:AV170,D162:D170,"&lt;="&amp;AI171),0)</f>
        <v>0</v>
      </c>
      <c r="AK171" s="19" t="n">
        <f aca="false">IF(OR($F171="Activo",$F171="Cese"),MAX(0,(AF171-AJ171)/AH171),0)</f>
        <v>0</v>
      </c>
      <c r="AL171" s="19" t="n">
        <f aca="false">IF(OR($F171="Activo",$F171="Cese"),K171+IF(PROY_BON="Sí",0,J171),0)</f>
        <v>0</v>
      </c>
      <c r="AM171" s="19" t="n">
        <f aca="false">IF(AL171&gt;0,MAX(0,X171+AL171-Y171),Z171)</f>
        <v>0</v>
      </c>
      <c r="AN171" s="19" t="n">
        <f aca="false">SUMPRODUCT((AM171&gt;TR_DESDE)*(AM171-TR_DESDE)*TR_INC)</f>
        <v>0</v>
      </c>
      <c r="AO171" s="19" t="n">
        <f aca="false">IF(AL171&gt;0,MAX(0,AN171-IF($F171="Cese",MAX(AF171,AJ171),AF171)),0)</f>
        <v>0</v>
      </c>
      <c r="AP171" s="46" t="n">
        <f aca="false">IF(OR($F171="Activo",$F171="Cese"),ROUND(AK171+AO171,2),0)</f>
        <v>0</v>
      </c>
      <c r="AQ171" s="19" t="n">
        <f aca="false">IF($F171="Cese",MAX(0,AJ171-AN171),0)</f>
        <v>0</v>
      </c>
      <c r="AR171" s="19" t="str">
        <f aca="false">IF($B171="","",IF(COUNTIFS(RP_COD,$B171,'Retenciones Planilla'!$L$6:$L$105,"&lt;&gt;")=0,"",SUMIFS('Retenciones Planilla'!$L$6:$L$105,RP_COD,$B171)))</f>
        <v/>
      </c>
      <c r="AS171" s="19" t="str">
        <f aca="false">IF(AR171="","",AR171-AP171)</f>
        <v/>
      </c>
      <c r="AT171" s="23" t="str">
        <f aca="false">IF($B171="","",IF(NOT(OR($F171="Activo",$F171="Cese")),IF(N(AR171)=0,"—","Revisar: sin vínculo"),IF(AR171="",IF(AP171=0,"No corresponde","Sin dato planilla"),IF(ABS(AS171)&lt;=TOL,"OK",IF(AS171&gt;0,"Retuvo de más","Retuvo de menos")))))</f>
        <v/>
      </c>
      <c r="AU171" s="19" t="n">
        <f aca="false">IF(AND(BASE_RET="Planilla (si existe)",AR171&lt;&gt;""),AR171,AP171)</f>
        <v>0</v>
      </c>
      <c r="AV171" s="19" t="n">
        <f aca="false">AU171+N171</f>
        <v>0</v>
      </c>
    </row>
    <row r="172" customFormat="false" ht="15" hidden="false" customHeight="false" outlineLevel="0" collapsed="false">
      <c r="A172" s="43" t="n">
        <v>14</v>
      </c>
      <c r="B172" s="35" t="str">
        <f aca="false">IF(Trabajadores!$B$19="","",Trabajadores!$B$19)</f>
        <v/>
      </c>
      <c r="C172" s="35" t="str">
        <f aca="false">IF($B172="","",Trabajadores!$D$19)</f>
        <v/>
      </c>
      <c r="D172" s="43" t="n">
        <v>11</v>
      </c>
      <c r="E172" s="23" t="s">
        <v>308</v>
      </c>
      <c r="F172" s="23" t="str">
        <f aca="false">IF($B172="","",IF(OR(11&lt;Trabajadores!$M$19,11&gt;Trabajadores!$N$19),"No vinculado",IF(AND(11=Trabajadores!$N$19,Trabajadores!$O$19="Sí"),"Cese","Activo")))</f>
        <v/>
      </c>
      <c r="G172" s="19" t="n">
        <f aca="false">IF($B172="",0,SUMIFS(Ingresos!$Y$6:$Y$1505,ING_COD,$B172,ING_CLASE,"ORD"))</f>
        <v>0</v>
      </c>
      <c r="H172" s="19" t="n">
        <f aca="false">IF($B172="",0,SUMIFS(Ingresos!$Y$6:$Y$1505,ING_COD,$B172,ING_CLASE,"ORD",ING_COMP,"Sí"))</f>
        <v>0</v>
      </c>
      <c r="I172" s="19" t="n">
        <f aca="false">IF($B172="",0,SUMIFS(Ingresos!$Y$6:$Y$1505,ING_COD,$B172,ING_CLASE,"GRA"))</f>
        <v>0</v>
      </c>
      <c r="J172" s="19" t="n">
        <f aca="false">IF($B172="",0,SUMIFS(Ingresos!$Y$6:$Y$1505,ING_COD,$B172,ING_CLASE,"BON"))</f>
        <v>0</v>
      </c>
      <c r="K172" s="19" t="n">
        <f aca="false">IF($B172="",0,SUMIFS(Ingresos!$Y$6:$Y$1505,ING_COD,$B172,ING_CLASE,"EXT"))</f>
        <v>0</v>
      </c>
      <c r="L172" s="19" t="n">
        <f aca="false">IF($B172="",0,SUMIFS(Ingresos!$Y$6:$Y$1505,ING_COD,$B172,ING_CLASE,"OTO"))</f>
        <v>0</v>
      </c>
      <c r="M172" s="19" t="n">
        <f aca="false">IF($B172="",0,SUMIFS(Ingresos!$Y$6:$Y$1505,ING_COD,$B172,ING_CLASE,"OTX"))</f>
        <v>0</v>
      </c>
      <c r="N172" s="19" t="n">
        <f aca="false">IF($B172="",0,SUMIFS(Ingresos!$Y$6:$Y$1505,ING_COD,$B172,ING_CLASE,"RETO"))</f>
        <v>0</v>
      </c>
      <c r="O172" s="19" t="n">
        <f aca="false">IF($B172="",0,SUMIFS(Ingresos!$Y$6:$Y$1505,ING_COD,$B172,ING_CLASE,"INA"))</f>
        <v>0</v>
      </c>
      <c r="P172" s="19" t="n">
        <f aca="false">G172+I172+J172+K172+L172+M172</f>
        <v>0</v>
      </c>
      <c r="Q172" s="44" t="n">
        <f aca="false">IF($F172="Activo",2,IF($F172="Cese",1,0))</f>
        <v>0</v>
      </c>
      <c r="R172" s="19" t="n">
        <f aca="false">G172*Q172</f>
        <v>0</v>
      </c>
      <c r="S172" s="19" t="n">
        <f aca="false">IF($F172="Activo",SUMIFS(I172:I173,$D172:$D173,"&lt;="&amp;Trabajadores!$N$19)+IF(PROY_BON="Sí",SUMIFS(J172:J173,$D172:$D173,"&lt;="&amp;Trabajadores!$N$19),0),IF($F172="Cese",I172+IF(PROY_BON="Sí",J172,0),0))</f>
        <v>0</v>
      </c>
      <c r="T172" s="19" t="n">
        <f aca="false">IF(OR($F172&lt;&gt;"Activo",Trabajadores!$I$19="No"),0,IF(I173=0,H172*(1+IF(PROY_BON="Sí",Trabajadores!$P$19,0))*Trabajadores!$S$19/6*(Trabajadores!$N$19&gt;=12),0))</f>
        <v>0</v>
      </c>
      <c r="U172" s="19" t="n">
        <f aca="false">IF($F172="Activo",IF(Trabajadores!$J$19="Sí",L172*2,L172),IF($F172="Cese",L172,0))</f>
        <v>0</v>
      </c>
      <c r="V172" s="19" t="n">
        <f aca="false">IF(OR($F172="Activo",$F172="Cese"),M172,0)</f>
        <v>0</v>
      </c>
      <c r="W172" s="19" t="n">
        <f aca="false">IF(OR($F172="Activo",$F172="Cese"),SUM(P162:P171),0)</f>
        <v>0</v>
      </c>
      <c r="X172" s="36" t="n">
        <f aca="false">IF(OR($F172="Activo",$F172="Cese"),R172+S172+T172+U172+V172+W172,0)</f>
        <v>0</v>
      </c>
      <c r="Y172" s="19" t="n">
        <f aca="false">IF(OR($F172="Activo",$F172="Cese"),DED_FIJA,0)</f>
        <v>0</v>
      </c>
      <c r="Z172" s="36" t="n">
        <f aca="false">MAX(0,X172-Y172)</f>
        <v>0</v>
      </c>
      <c r="AA172" s="19" t="n">
        <f aca="false">IF(Z172=0,0,MAX(0,MIN(Z172,Parámetros!$G$19)-Parámetros!$F$19)*Parámetros!$E$19)</f>
        <v>0</v>
      </c>
      <c r="AB172" s="19" t="n">
        <f aca="false">IF(Z172=0,0,MAX(0,MIN(Z172,Parámetros!$G$20)-Parámetros!$F$20)*Parámetros!$E$20)</f>
        <v>0</v>
      </c>
      <c r="AC172" s="19" t="n">
        <f aca="false">IF(Z172=0,0,MAX(0,MIN(Z172,Parámetros!$G$21)-Parámetros!$F$21)*Parámetros!$E$21)</f>
        <v>0</v>
      </c>
      <c r="AD172" s="19" t="n">
        <f aca="false">IF(Z172=0,0,MAX(0,MIN(Z172,Parámetros!$G$22)-Parámetros!$F$22)*Parámetros!$E$22)</f>
        <v>0</v>
      </c>
      <c r="AE172" s="19" t="n">
        <f aca="false">IF(Z172=0,0,MAX(0,MIN(Z172,Parámetros!$G$23)-Parámetros!$F$23)*Parámetros!$E$23)</f>
        <v>0</v>
      </c>
      <c r="AF172" s="36" t="n">
        <f aca="false">SUM(AA172:AE172)</f>
        <v>0</v>
      </c>
      <c r="AG172" s="45" t="str">
        <f aca="false">IF(AM172&lt;=0,"-",INDEX(TR_TASA,MATCH(AM172,TR_DESDE,1)))</f>
        <v>-</v>
      </c>
      <c r="AH172" s="44" t="n">
        <f aca="false">IF($F172="Cese",1,IF($F172="Activo",INDEX(DIV_N,11),0))</f>
        <v>0</v>
      </c>
      <c r="AI172" s="44" t="n">
        <f aca="false">IF($F172="Cese",10,IF($F172="Activo",INDEX(DIV_HASTA,11),0))</f>
        <v>0</v>
      </c>
      <c r="AJ172" s="19" t="n">
        <f aca="false">IF(OR($F172="Activo",$F172="Cese"),SUMIFS(AV162:AV171,D162:D171,"&lt;="&amp;AI172),0)</f>
        <v>0</v>
      </c>
      <c r="AK172" s="19" t="n">
        <f aca="false">IF(OR($F172="Activo",$F172="Cese"),MAX(0,(AF172-AJ172)/AH172),0)</f>
        <v>0</v>
      </c>
      <c r="AL172" s="19" t="n">
        <f aca="false">IF(OR($F172="Activo",$F172="Cese"),K172+IF(PROY_BON="Sí",0,J172),0)</f>
        <v>0</v>
      </c>
      <c r="AM172" s="19" t="n">
        <f aca="false">IF(AL172&gt;0,MAX(0,X172+AL172-Y172),Z172)</f>
        <v>0</v>
      </c>
      <c r="AN172" s="19" t="n">
        <f aca="false">SUMPRODUCT((AM172&gt;TR_DESDE)*(AM172-TR_DESDE)*TR_INC)</f>
        <v>0</v>
      </c>
      <c r="AO172" s="19" t="n">
        <f aca="false">IF(AL172&gt;0,MAX(0,AN172-IF($F172="Cese",MAX(AF172,AJ172),AF172)),0)</f>
        <v>0</v>
      </c>
      <c r="AP172" s="46" t="n">
        <f aca="false">IF(OR($F172="Activo",$F172="Cese"),ROUND(AK172+AO172,2),0)</f>
        <v>0</v>
      </c>
      <c r="AQ172" s="19" t="n">
        <f aca="false">IF($F172="Cese",MAX(0,AJ172-AN172),0)</f>
        <v>0</v>
      </c>
      <c r="AR172" s="19" t="str">
        <f aca="false">IF($B172="","",IF(COUNTIFS(RP_COD,$B172,'Retenciones Planilla'!$M$6:$M$105,"&lt;&gt;")=0,"",SUMIFS('Retenciones Planilla'!$M$6:$M$105,RP_COD,$B172)))</f>
        <v/>
      </c>
      <c r="AS172" s="19" t="str">
        <f aca="false">IF(AR172="","",AR172-AP172)</f>
        <v/>
      </c>
      <c r="AT172" s="23" t="str">
        <f aca="false">IF($B172="","",IF(NOT(OR($F172="Activo",$F172="Cese")),IF(N(AR172)=0,"—","Revisar: sin vínculo"),IF(AR172="",IF(AP172=0,"No corresponde","Sin dato planilla"),IF(ABS(AS172)&lt;=TOL,"OK",IF(AS172&gt;0,"Retuvo de más","Retuvo de menos")))))</f>
        <v/>
      </c>
      <c r="AU172" s="19" t="n">
        <f aca="false">IF(AND(BASE_RET="Planilla (si existe)",AR172&lt;&gt;""),AR172,AP172)</f>
        <v>0</v>
      </c>
      <c r="AV172" s="19" t="n">
        <f aca="false">AU172+N172</f>
        <v>0</v>
      </c>
    </row>
    <row r="173" customFormat="false" ht="15" hidden="false" customHeight="false" outlineLevel="0" collapsed="false">
      <c r="A173" s="43" t="n">
        <v>14</v>
      </c>
      <c r="B173" s="35" t="str">
        <f aca="false">IF(Trabajadores!$B$19="","",Trabajadores!$B$19)</f>
        <v/>
      </c>
      <c r="C173" s="35" t="str">
        <f aca="false">IF($B173="","",Trabajadores!$D$19)</f>
        <v/>
      </c>
      <c r="D173" s="43" t="n">
        <v>12</v>
      </c>
      <c r="E173" s="23" t="s">
        <v>309</v>
      </c>
      <c r="F173" s="23" t="str">
        <f aca="false">IF($B173="","",IF(OR(12&lt;Trabajadores!$M$19,12&gt;Trabajadores!$N$19),"No vinculado",IF(AND(12=Trabajadores!$N$19,Trabajadores!$O$19="Sí"),"Cese","Activo")))</f>
        <v/>
      </c>
      <c r="G173" s="19" t="n">
        <f aca="false">IF($B173="",0,SUMIFS(Ingresos!$Z$6:$Z$1505,ING_COD,$B173,ING_CLASE,"ORD"))</f>
        <v>0</v>
      </c>
      <c r="H173" s="19" t="n">
        <f aca="false">IF($B173="",0,SUMIFS(Ingresos!$Z$6:$Z$1505,ING_COD,$B173,ING_CLASE,"ORD",ING_COMP,"Sí"))</f>
        <v>0</v>
      </c>
      <c r="I173" s="19" t="n">
        <f aca="false">IF($B173="",0,SUMIFS(Ingresos!$Z$6:$Z$1505,ING_COD,$B173,ING_CLASE,"GRA"))</f>
        <v>0</v>
      </c>
      <c r="J173" s="19" t="n">
        <f aca="false">IF($B173="",0,SUMIFS(Ingresos!$Z$6:$Z$1505,ING_COD,$B173,ING_CLASE,"BON"))</f>
        <v>0</v>
      </c>
      <c r="K173" s="19" t="n">
        <f aca="false">IF($B173="",0,SUMIFS(Ingresos!$Z$6:$Z$1505,ING_COD,$B173,ING_CLASE,"EXT"))</f>
        <v>0</v>
      </c>
      <c r="L173" s="19" t="n">
        <f aca="false">IF($B173="",0,SUMIFS(Ingresos!$Z$6:$Z$1505,ING_COD,$B173,ING_CLASE,"OTO"))</f>
        <v>0</v>
      </c>
      <c r="M173" s="19" t="n">
        <f aca="false">IF($B173="",0,SUMIFS(Ingresos!$Z$6:$Z$1505,ING_COD,$B173,ING_CLASE,"OTX"))</f>
        <v>0</v>
      </c>
      <c r="N173" s="19" t="n">
        <f aca="false">IF($B173="",0,SUMIFS(Ingresos!$Z$6:$Z$1505,ING_COD,$B173,ING_CLASE,"RETO"))</f>
        <v>0</v>
      </c>
      <c r="O173" s="19" t="n">
        <f aca="false">IF($B173="",0,SUMIFS(Ingresos!$Z$6:$Z$1505,ING_COD,$B173,ING_CLASE,"INA"))</f>
        <v>0</v>
      </c>
      <c r="P173" s="19" t="n">
        <f aca="false">G173+I173+J173+K173+L173+M173</f>
        <v>0</v>
      </c>
      <c r="Q173" s="44" t="n">
        <f aca="false">IF($F173="Activo",1,IF($F173="Cese",1,0))</f>
        <v>0</v>
      </c>
      <c r="R173" s="19" t="n">
        <f aca="false">G173*Q173</f>
        <v>0</v>
      </c>
      <c r="S173" s="19" t="n">
        <f aca="false">IF($F173="Activo",SUMIFS(I173:I173,$D173:$D173,"&lt;="&amp;Trabajadores!$N$19)+IF(PROY_BON="Sí",SUMIFS(J173:J173,$D173:$D173,"&lt;="&amp;Trabajadores!$N$19),0),IF($F173="Cese",I173+IF(PROY_BON="Sí",J173,0),0))</f>
        <v>0</v>
      </c>
      <c r="T173" s="19" t="n">
        <f aca="false">0</f>
        <v>0</v>
      </c>
      <c r="U173" s="19" t="n">
        <f aca="false">IF($F173="Activo",IF(Trabajadores!$J$19="Sí",L173*1,L173),IF($F173="Cese",L173,0))</f>
        <v>0</v>
      </c>
      <c r="V173" s="19" t="n">
        <f aca="false">IF(OR($F173="Activo",$F173="Cese"),M173,0)</f>
        <v>0</v>
      </c>
      <c r="W173" s="19" t="n">
        <f aca="false">IF(OR($F173="Activo",$F173="Cese"),SUM(P162:P172),0)</f>
        <v>0</v>
      </c>
      <c r="X173" s="36" t="n">
        <f aca="false">IF(OR($F173="Activo",$F173="Cese"),R173+S173+T173+U173+V173+W173,0)</f>
        <v>0</v>
      </c>
      <c r="Y173" s="19" t="n">
        <f aca="false">IF(OR($F173="Activo",$F173="Cese"),DED_FIJA,0)</f>
        <v>0</v>
      </c>
      <c r="Z173" s="36" t="n">
        <f aca="false">MAX(0,X173-Y173)</f>
        <v>0</v>
      </c>
      <c r="AA173" s="19" t="n">
        <f aca="false">IF(Z173=0,0,MAX(0,MIN(Z173,Parámetros!$G$19)-Parámetros!$F$19)*Parámetros!$E$19)</f>
        <v>0</v>
      </c>
      <c r="AB173" s="19" t="n">
        <f aca="false">IF(Z173=0,0,MAX(0,MIN(Z173,Parámetros!$G$20)-Parámetros!$F$20)*Parámetros!$E$20)</f>
        <v>0</v>
      </c>
      <c r="AC173" s="19" t="n">
        <f aca="false">IF(Z173=0,0,MAX(0,MIN(Z173,Parámetros!$G$21)-Parámetros!$F$21)*Parámetros!$E$21)</f>
        <v>0</v>
      </c>
      <c r="AD173" s="19" t="n">
        <f aca="false">IF(Z173=0,0,MAX(0,MIN(Z173,Parámetros!$G$22)-Parámetros!$F$22)*Parámetros!$E$22)</f>
        <v>0</v>
      </c>
      <c r="AE173" s="19" t="n">
        <f aca="false">IF(Z173=0,0,MAX(0,MIN(Z173,Parámetros!$G$23)-Parámetros!$F$23)*Parámetros!$E$23)</f>
        <v>0</v>
      </c>
      <c r="AF173" s="36" t="n">
        <f aca="false">SUM(AA173:AE173)</f>
        <v>0</v>
      </c>
      <c r="AG173" s="45" t="str">
        <f aca="false">IF(AM173&lt;=0,"-",INDEX(TR_TASA,MATCH(AM173,TR_DESDE,1)))</f>
        <v>-</v>
      </c>
      <c r="AH173" s="44" t="n">
        <f aca="false">IF($F173="Cese",1,IF($F173="Activo",INDEX(DIV_N,12),0))</f>
        <v>0</v>
      </c>
      <c r="AI173" s="44" t="n">
        <f aca="false">IF($F173="Cese",11,IF($F173="Activo",INDEX(DIV_HASTA,12),0))</f>
        <v>0</v>
      </c>
      <c r="AJ173" s="19" t="n">
        <f aca="false">IF(OR($F173="Activo",$F173="Cese"),SUMIFS(AV162:AV172,D162:D172,"&lt;="&amp;AI173),0)</f>
        <v>0</v>
      </c>
      <c r="AK173" s="19" t="n">
        <f aca="false">IF(OR($F173="Activo",$F173="Cese"),MAX(0,(AF173-AJ173)/AH173),0)</f>
        <v>0</v>
      </c>
      <c r="AL173" s="19" t="n">
        <f aca="false">IF(OR($F173="Activo",$F173="Cese"),K173+IF(PROY_BON="Sí",0,J173),0)</f>
        <v>0</v>
      </c>
      <c r="AM173" s="19" t="n">
        <f aca="false">IF(AL173&gt;0,MAX(0,X173+AL173-Y173),Z173)</f>
        <v>0</v>
      </c>
      <c r="AN173" s="19" t="n">
        <f aca="false">SUMPRODUCT((AM173&gt;TR_DESDE)*(AM173-TR_DESDE)*TR_INC)</f>
        <v>0</v>
      </c>
      <c r="AO173" s="19" t="n">
        <f aca="false">IF(AL173&gt;0,MAX(0,AN173-IF(TRUE(),MAX(AF173,AJ173),AF173)),0)</f>
        <v>0</v>
      </c>
      <c r="AP173" s="46" t="n">
        <f aca="false">IF(OR($F173="Activo",$F173="Cese"),ROUND(AK173+AO173,2),0)</f>
        <v>0</v>
      </c>
      <c r="AQ173" s="19" t="n">
        <f aca="false">IF(OR($F173="Activo",$F173="Cese"),MAX(0,AJ173-AN173),0)</f>
        <v>0</v>
      </c>
      <c r="AR173" s="19" t="str">
        <f aca="false">IF($B173="","",IF(COUNTIFS(RP_COD,$B173,'Retenciones Planilla'!$N$6:$N$105,"&lt;&gt;")=0,"",SUMIFS('Retenciones Planilla'!$N$6:$N$105,RP_COD,$B173)))</f>
        <v/>
      </c>
      <c r="AS173" s="19" t="str">
        <f aca="false">IF(AR173="","",AR173-AP173)</f>
        <v/>
      </c>
      <c r="AT173" s="23" t="str">
        <f aca="false">IF($B173="","",IF(NOT(OR($F173="Activo",$F173="Cese")),IF(N(AR173)=0,"—","Revisar: sin vínculo"),IF(AR173="",IF(AP173=0,"No corresponde","Sin dato planilla"),IF(ABS(AS173)&lt;=TOL,"OK",IF(AS173&gt;0,"Retuvo de más","Retuvo de menos")))))</f>
        <v/>
      </c>
      <c r="AU173" s="19" t="n">
        <f aca="false">IF(AND(BASE_RET="Planilla (si existe)",AR173&lt;&gt;""),AR173,AP173)</f>
        <v>0</v>
      </c>
      <c r="AV173" s="19" t="n">
        <f aca="false">AU173+N173</f>
        <v>0</v>
      </c>
    </row>
    <row r="174" customFormat="false" ht="15" hidden="false" customHeight="false" outlineLevel="0" collapsed="false">
      <c r="A174" s="43" t="n">
        <v>15</v>
      </c>
      <c r="B174" s="35" t="str">
        <f aca="false">IF(Trabajadores!$B$20="","",Trabajadores!$B$20)</f>
        <v/>
      </c>
      <c r="C174" s="35" t="str">
        <f aca="false">IF($B174="","",Trabajadores!$D$20)</f>
        <v/>
      </c>
      <c r="D174" s="43" t="n">
        <v>1</v>
      </c>
      <c r="E174" s="23" t="s">
        <v>298</v>
      </c>
      <c r="F174" s="23" t="str">
        <f aca="false">IF($B174="","",IF(OR(1&lt;Trabajadores!$M$20,1&gt;Trabajadores!$N$20),"No vinculado",IF(AND(1=Trabajadores!$N$20,Trabajadores!$O$20="Sí"),"Cese","Activo")))</f>
        <v/>
      </c>
      <c r="G174" s="19" t="n">
        <f aca="false">IF($B174="",0,SUMIFS(Ingresos!$O$6:$O$1505,ING_COD,$B174,ING_CLASE,"ORD"))</f>
        <v>0</v>
      </c>
      <c r="H174" s="19" t="n">
        <f aca="false">IF($B174="",0,SUMIFS(Ingresos!$O$6:$O$1505,ING_COD,$B174,ING_CLASE,"ORD",ING_COMP,"Sí"))</f>
        <v>0</v>
      </c>
      <c r="I174" s="19" t="n">
        <f aca="false">IF($B174="",0,SUMIFS(Ingresos!$O$6:$O$1505,ING_COD,$B174,ING_CLASE,"GRA"))</f>
        <v>0</v>
      </c>
      <c r="J174" s="19" t="n">
        <f aca="false">IF($B174="",0,SUMIFS(Ingresos!$O$6:$O$1505,ING_COD,$B174,ING_CLASE,"BON"))</f>
        <v>0</v>
      </c>
      <c r="K174" s="19" t="n">
        <f aca="false">IF($B174="",0,SUMIFS(Ingresos!$O$6:$O$1505,ING_COD,$B174,ING_CLASE,"EXT"))</f>
        <v>0</v>
      </c>
      <c r="L174" s="19" t="n">
        <f aca="false">IF($B174="",0,SUMIFS(Ingresos!$O$6:$O$1505,ING_COD,$B174,ING_CLASE,"OTO"))</f>
        <v>0</v>
      </c>
      <c r="M174" s="19" t="n">
        <f aca="false">IF($B174="",0,SUMIFS(Ingresos!$O$6:$O$1505,ING_COD,$B174,ING_CLASE,"OTX"))</f>
        <v>0</v>
      </c>
      <c r="N174" s="19" t="n">
        <f aca="false">IF($B174="",0,SUMIFS(Ingresos!$O$6:$O$1505,ING_COD,$B174,ING_CLASE,"RETO"))</f>
        <v>0</v>
      </c>
      <c r="O174" s="19" t="n">
        <f aca="false">IF($B174="",0,SUMIFS(Ingresos!$O$6:$O$1505,ING_COD,$B174,ING_CLASE,"INA"))</f>
        <v>0</v>
      </c>
      <c r="P174" s="19" t="n">
        <f aca="false">G174+I174+J174+K174+L174+M174</f>
        <v>0</v>
      </c>
      <c r="Q174" s="44" t="n">
        <f aca="false">IF($F174="Activo",12,IF($F174="Cese",1,0))</f>
        <v>0</v>
      </c>
      <c r="R174" s="19" t="n">
        <f aca="false">G174*Q174</f>
        <v>0</v>
      </c>
      <c r="S174" s="19" t="n">
        <f aca="false">IF($F174="Activo",SUMIFS(I174:I185,$D174:$D185,"&lt;="&amp;Trabajadores!$N$20)+IF(PROY_BON="Sí",SUMIFS(J174:J185,$D174:$D185,"&lt;="&amp;Trabajadores!$N$20),0),IF($F174="Cese",I174+IF(PROY_BON="Sí",J174,0),0))</f>
        <v>0</v>
      </c>
      <c r="T174" s="19" t="n">
        <f aca="false">IF(OR($F174&lt;&gt;"Activo",Trabajadores!$I$20="No"),0,IF(I180=0,H174*(1+IF(PROY_BON="Sí",Trabajadores!$P$20,0))*Trabajadores!$R$20/6*(Trabajadores!$N$20&gt;=7),0)+IF(I185=0,H174*(1+IF(PROY_BON="Sí",Trabajadores!$P$20,0))*Trabajadores!$S$20/6*(Trabajadores!$N$20&gt;=12),0))</f>
        <v>0</v>
      </c>
      <c r="U174" s="19" t="n">
        <f aca="false">IF($F174="Activo",IF(Trabajadores!$J$20="Sí",L174*12,L174),IF($F174="Cese",L174,0))</f>
        <v>0</v>
      </c>
      <c r="V174" s="19" t="n">
        <f aca="false">IF(OR($F174="Activo",$F174="Cese"),M174,0)</f>
        <v>0</v>
      </c>
      <c r="W174" s="19" t="n">
        <f aca="false">0</f>
        <v>0</v>
      </c>
      <c r="X174" s="36" t="n">
        <f aca="false">IF(OR($F174="Activo",$F174="Cese"),R174+S174+T174+U174+V174+W174,0)</f>
        <v>0</v>
      </c>
      <c r="Y174" s="19" t="n">
        <f aca="false">IF(OR($F174="Activo",$F174="Cese"),DED_FIJA,0)</f>
        <v>0</v>
      </c>
      <c r="Z174" s="36" t="n">
        <f aca="false">MAX(0,X174-Y174)</f>
        <v>0</v>
      </c>
      <c r="AA174" s="19" t="n">
        <f aca="false">IF(Z174=0,0,MAX(0,MIN(Z174,Parámetros!$G$19)-Parámetros!$F$19)*Parámetros!$E$19)</f>
        <v>0</v>
      </c>
      <c r="AB174" s="19" t="n">
        <f aca="false">IF(Z174=0,0,MAX(0,MIN(Z174,Parámetros!$G$20)-Parámetros!$F$20)*Parámetros!$E$20)</f>
        <v>0</v>
      </c>
      <c r="AC174" s="19" t="n">
        <f aca="false">IF(Z174=0,0,MAX(0,MIN(Z174,Parámetros!$G$21)-Parámetros!$F$21)*Parámetros!$E$21)</f>
        <v>0</v>
      </c>
      <c r="AD174" s="19" t="n">
        <f aca="false">IF(Z174=0,0,MAX(0,MIN(Z174,Parámetros!$G$22)-Parámetros!$F$22)*Parámetros!$E$22)</f>
        <v>0</v>
      </c>
      <c r="AE174" s="19" t="n">
        <f aca="false">IF(Z174=0,0,MAX(0,MIN(Z174,Parámetros!$G$23)-Parámetros!$F$23)*Parámetros!$E$23)</f>
        <v>0</v>
      </c>
      <c r="AF174" s="36" t="n">
        <f aca="false">SUM(AA174:AE174)</f>
        <v>0</v>
      </c>
      <c r="AG174" s="45" t="str">
        <f aca="false">IF(AM174&lt;=0,"-",INDEX(TR_TASA,MATCH(AM174,TR_DESDE,1)))</f>
        <v>-</v>
      </c>
      <c r="AH174" s="44" t="n">
        <f aca="false">IF($F174="Cese",1,IF($F174="Activo",INDEX(DIV_N,1),0))</f>
        <v>0</v>
      </c>
      <c r="AI174" s="44" t="n">
        <f aca="false">IF($F174="Cese",0,IF($F174="Activo",INDEX(DIV_HASTA,1),0))</f>
        <v>0</v>
      </c>
      <c r="AJ174" s="19" t="n">
        <f aca="false">0</f>
        <v>0</v>
      </c>
      <c r="AK174" s="19" t="n">
        <f aca="false">IF(OR($F174="Activo",$F174="Cese"),MAX(0,(AF174-AJ174)/AH174),0)</f>
        <v>0</v>
      </c>
      <c r="AL174" s="19" t="n">
        <f aca="false">IF(OR($F174="Activo",$F174="Cese"),K174+IF(PROY_BON="Sí",0,J174),0)</f>
        <v>0</v>
      </c>
      <c r="AM174" s="19" t="n">
        <f aca="false">IF(AL174&gt;0,MAX(0,X174+AL174-Y174),Z174)</f>
        <v>0</v>
      </c>
      <c r="AN174" s="19" t="n">
        <f aca="false">SUMPRODUCT((AM174&gt;TR_DESDE)*(AM174-TR_DESDE)*TR_INC)</f>
        <v>0</v>
      </c>
      <c r="AO174" s="19" t="n">
        <f aca="false">IF(AL174&gt;0,MAX(0,AN174-IF($F174="Cese",MAX(AF174,AJ174),AF174)),0)</f>
        <v>0</v>
      </c>
      <c r="AP174" s="46" t="n">
        <f aca="false">IF(OR($F174="Activo",$F174="Cese"),ROUND(AK174+AO174,2),0)</f>
        <v>0</v>
      </c>
      <c r="AQ174" s="19" t="n">
        <f aca="false">IF($F174="Cese",MAX(0,AJ174-AN174),0)</f>
        <v>0</v>
      </c>
      <c r="AR174" s="19" t="str">
        <f aca="false">IF($B174="","",IF(COUNTIFS(RP_COD,$B174,'Retenciones Planilla'!$C$6:$C$105,"&lt;&gt;")=0,"",SUMIFS('Retenciones Planilla'!$C$6:$C$105,RP_COD,$B174)))</f>
        <v/>
      </c>
      <c r="AS174" s="19" t="str">
        <f aca="false">IF(AR174="","",AR174-AP174)</f>
        <v/>
      </c>
      <c r="AT174" s="23" t="str">
        <f aca="false">IF($B174="","",IF(NOT(OR($F174="Activo",$F174="Cese")),IF(N(AR174)=0,"—","Revisar: sin vínculo"),IF(AR174="",IF(AP174=0,"No corresponde","Sin dato planilla"),IF(ABS(AS174)&lt;=TOL,"OK",IF(AS174&gt;0,"Retuvo de más","Retuvo de menos")))))</f>
        <v/>
      </c>
      <c r="AU174" s="19" t="n">
        <f aca="false">IF(AND(BASE_RET="Planilla (si existe)",AR174&lt;&gt;""),AR174,AP174)</f>
        <v>0</v>
      </c>
      <c r="AV174" s="19" t="n">
        <f aca="false">AU174+N174</f>
        <v>0</v>
      </c>
    </row>
    <row r="175" customFormat="false" ht="15" hidden="false" customHeight="false" outlineLevel="0" collapsed="false">
      <c r="A175" s="43" t="n">
        <v>15</v>
      </c>
      <c r="B175" s="35" t="str">
        <f aca="false">IF(Trabajadores!$B$20="","",Trabajadores!$B$20)</f>
        <v/>
      </c>
      <c r="C175" s="35" t="str">
        <f aca="false">IF($B175="","",Trabajadores!$D$20)</f>
        <v/>
      </c>
      <c r="D175" s="43" t="n">
        <v>2</v>
      </c>
      <c r="E175" s="23" t="s">
        <v>299</v>
      </c>
      <c r="F175" s="23" t="str">
        <f aca="false">IF($B175="","",IF(OR(2&lt;Trabajadores!$M$20,2&gt;Trabajadores!$N$20),"No vinculado",IF(AND(2=Trabajadores!$N$20,Trabajadores!$O$20="Sí"),"Cese","Activo")))</f>
        <v/>
      </c>
      <c r="G175" s="19" t="n">
        <f aca="false">IF($B175="",0,SUMIFS(Ingresos!$P$6:$P$1505,ING_COD,$B175,ING_CLASE,"ORD"))</f>
        <v>0</v>
      </c>
      <c r="H175" s="19" t="n">
        <f aca="false">IF($B175="",0,SUMIFS(Ingresos!$P$6:$P$1505,ING_COD,$B175,ING_CLASE,"ORD",ING_COMP,"Sí"))</f>
        <v>0</v>
      </c>
      <c r="I175" s="19" t="n">
        <f aca="false">IF($B175="",0,SUMIFS(Ingresos!$P$6:$P$1505,ING_COD,$B175,ING_CLASE,"GRA"))</f>
        <v>0</v>
      </c>
      <c r="J175" s="19" t="n">
        <f aca="false">IF($B175="",0,SUMIFS(Ingresos!$P$6:$P$1505,ING_COD,$B175,ING_CLASE,"BON"))</f>
        <v>0</v>
      </c>
      <c r="K175" s="19" t="n">
        <f aca="false">IF($B175="",0,SUMIFS(Ingresos!$P$6:$P$1505,ING_COD,$B175,ING_CLASE,"EXT"))</f>
        <v>0</v>
      </c>
      <c r="L175" s="19" t="n">
        <f aca="false">IF($B175="",0,SUMIFS(Ingresos!$P$6:$P$1505,ING_COD,$B175,ING_CLASE,"OTO"))</f>
        <v>0</v>
      </c>
      <c r="M175" s="19" t="n">
        <f aca="false">IF($B175="",0,SUMIFS(Ingresos!$P$6:$P$1505,ING_COD,$B175,ING_CLASE,"OTX"))</f>
        <v>0</v>
      </c>
      <c r="N175" s="19" t="n">
        <f aca="false">IF($B175="",0,SUMIFS(Ingresos!$P$6:$P$1505,ING_COD,$B175,ING_CLASE,"RETO"))</f>
        <v>0</v>
      </c>
      <c r="O175" s="19" t="n">
        <f aca="false">IF($B175="",0,SUMIFS(Ingresos!$P$6:$P$1505,ING_COD,$B175,ING_CLASE,"INA"))</f>
        <v>0</v>
      </c>
      <c r="P175" s="19" t="n">
        <f aca="false">G175+I175+J175+K175+L175+M175</f>
        <v>0</v>
      </c>
      <c r="Q175" s="44" t="n">
        <f aca="false">IF($F175="Activo",11,IF($F175="Cese",1,0))</f>
        <v>0</v>
      </c>
      <c r="R175" s="19" t="n">
        <f aca="false">G175*Q175</f>
        <v>0</v>
      </c>
      <c r="S175" s="19" t="n">
        <f aca="false">IF($F175="Activo",SUMIFS(I175:I185,$D175:$D185,"&lt;="&amp;Trabajadores!$N$20)+IF(PROY_BON="Sí",SUMIFS(J175:J185,$D175:$D185,"&lt;="&amp;Trabajadores!$N$20),0),IF($F175="Cese",I175+IF(PROY_BON="Sí",J175,0),0))</f>
        <v>0</v>
      </c>
      <c r="T175" s="19" t="n">
        <f aca="false">IF(OR($F175&lt;&gt;"Activo",Trabajadores!$I$20="No"),0,IF(I180=0,H175*(1+IF(PROY_BON="Sí",Trabajadores!$P$20,0))*Trabajadores!$R$20/6*(Trabajadores!$N$20&gt;=7),0)+IF(I185=0,H175*(1+IF(PROY_BON="Sí",Trabajadores!$P$20,0))*Trabajadores!$S$20/6*(Trabajadores!$N$20&gt;=12),0))</f>
        <v>0</v>
      </c>
      <c r="U175" s="19" t="n">
        <f aca="false">IF($F175="Activo",IF(Trabajadores!$J$20="Sí",L175*11,L175),IF($F175="Cese",L175,0))</f>
        <v>0</v>
      </c>
      <c r="V175" s="19" t="n">
        <f aca="false">IF(OR($F175="Activo",$F175="Cese"),M175,0)</f>
        <v>0</v>
      </c>
      <c r="W175" s="19" t="n">
        <f aca="false">IF(OR($F175="Activo",$F175="Cese"),SUM(P174:P174),0)</f>
        <v>0</v>
      </c>
      <c r="X175" s="36" t="n">
        <f aca="false">IF(OR($F175="Activo",$F175="Cese"),R175+S175+T175+U175+V175+W175,0)</f>
        <v>0</v>
      </c>
      <c r="Y175" s="19" t="n">
        <f aca="false">IF(OR($F175="Activo",$F175="Cese"),DED_FIJA,0)</f>
        <v>0</v>
      </c>
      <c r="Z175" s="36" t="n">
        <f aca="false">MAX(0,X175-Y175)</f>
        <v>0</v>
      </c>
      <c r="AA175" s="19" t="n">
        <f aca="false">IF(Z175=0,0,MAX(0,MIN(Z175,Parámetros!$G$19)-Parámetros!$F$19)*Parámetros!$E$19)</f>
        <v>0</v>
      </c>
      <c r="AB175" s="19" t="n">
        <f aca="false">IF(Z175=0,0,MAX(0,MIN(Z175,Parámetros!$G$20)-Parámetros!$F$20)*Parámetros!$E$20)</f>
        <v>0</v>
      </c>
      <c r="AC175" s="19" t="n">
        <f aca="false">IF(Z175=0,0,MAX(0,MIN(Z175,Parámetros!$G$21)-Parámetros!$F$21)*Parámetros!$E$21)</f>
        <v>0</v>
      </c>
      <c r="AD175" s="19" t="n">
        <f aca="false">IF(Z175=0,0,MAX(0,MIN(Z175,Parámetros!$G$22)-Parámetros!$F$22)*Parámetros!$E$22)</f>
        <v>0</v>
      </c>
      <c r="AE175" s="19" t="n">
        <f aca="false">IF(Z175=0,0,MAX(0,MIN(Z175,Parámetros!$G$23)-Parámetros!$F$23)*Parámetros!$E$23)</f>
        <v>0</v>
      </c>
      <c r="AF175" s="36" t="n">
        <f aca="false">SUM(AA175:AE175)</f>
        <v>0</v>
      </c>
      <c r="AG175" s="45" t="str">
        <f aca="false">IF(AM175&lt;=0,"-",INDEX(TR_TASA,MATCH(AM175,TR_DESDE,1)))</f>
        <v>-</v>
      </c>
      <c r="AH175" s="44" t="n">
        <f aca="false">IF($F175="Cese",1,IF($F175="Activo",INDEX(DIV_N,2),0))</f>
        <v>0</v>
      </c>
      <c r="AI175" s="44" t="n">
        <f aca="false">IF($F175="Cese",1,IF($F175="Activo",INDEX(DIV_HASTA,2),0))</f>
        <v>0</v>
      </c>
      <c r="AJ175" s="19" t="n">
        <f aca="false">IF(OR($F175="Activo",$F175="Cese"),SUMIFS(AV174:AV174,D174:D174,"&lt;="&amp;AI175),0)</f>
        <v>0</v>
      </c>
      <c r="AK175" s="19" t="n">
        <f aca="false">IF(OR($F175="Activo",$F175="Cese"),MAX(0,(AF175-AJ175)/AH175),0)</f>
        <v>0</v>
      </c>
      <c r="AL175" s="19" t="n">
        <f aca="false">IF(OR($F175="Activo",$F175="Cese"),K175+IF(PROY_BON="Sí",0,J175),0)</f>
        <v>0</v>
      </c>
      <c r="AM175" s="19" t="n">
        <f aca="false">IF(AL175&gt;0,MAX(0,X175+AL175-Y175),Z175)</f>
        <v>0</v>
      </c>
      <c r="AN175" s="19" t="n">
        <f aca="false">SUMPRODUCT((AM175&gt;TR_DESDE)*(AM175-TR_DESDE)*TR_INC)</f>
        <v>0</v>
      </c>
      <c r="AO175" s="19" t="n">
        <f aca="false">IF(AL175&gt;0,MAX(0,AN175-IF($F175="Cese",MAX(AF175,AJ175),AF175)),0)</f>
        <v>0</v>
      </c>
      <c r="AP175" s="46" t="n">
        <f aca="false">IF(OR($F175="Activo",$F175="Cese"),ROUND(AK175+AO175,2),0)</f>
        <v>0</v>
      </c>
      <c r="AQ175" s="19" t="n">
        <f aca="false">IF($F175="Cese",MAX(0,AJ175-AN175),0)</f>
        <v>0</v>
      </c>
      <c r="AR175" s="19" t="str">
        <f aca="false">IF($B175="","",IF(COUNTIFS(RP_COD,$B175,'Retenciones Planilla'!$D$6:$D$105,"&lt;&gt;")=0,"",SUMIFS('Retenciones Planilla'!$D$6:$D$105,RP_COD,$B175)))</f>
        <v/>
      </c>
      <c r="AS175" s="19" t="str">
        <f aca="false">IF(AR175="","",AR175-AP175)</f>
        <v/>
      </c>
      <c r="AT175" s="23" t="str">
        <f aca="false">IF($B175="","",IF(NOT(OR($F175="Activo",$F175="Cese")),IF(N(AR175)=0,"—","Revisar: sin vínculo"),IF(AR175="",IF(AP175=0,"No corresponde","Sin dato planilla"),IF(ABS(AS175)&lt;=TOL,"OK",IF(AS175&gt;0,"Retuvo de más","Retuvo de menos")))))</f>
        <v/>
      </c>
      <c r="AU175" s="19" t="n">
        <f aca="false">IF(AND(BASE_RET="Planilla (si existe)",AR175&lt;&gt;""),AR175,AP175)</f>
        <v>0</v>
      </c>
      <c r="AV175" s="19" t="n">
        <f aca="false">AU175+N175</f>
        <v>0</v>
      </c>
    </row>
    <row r="176" customFormat="false" ht="15" hidden="false" customHeight="false" outlineLevel="0" collapsed="false">
      <c r="A176" s="43" t="n">
        <v>15</v>
      </c>
      <c r="B176" s="35" t="str">
        <f aca="false">IF(Trabajadores!$B$20="","",Trabajadores!$B$20)</f>
        <v/>
      </c>
      <c r="C176" s="35" t="str">
        <f aca="false">IF($B176="","",Trabajadores!$D$20)</f>
        <v/>
      </c>
      <c r="D176" s="43" t="n">
        <v>3</v>
      </c>
      <c r="E176" s="23" t="s">
        <v>300</v>
      </c>
      <c r="F176" s="23" t="str">
        <f aca="false">IF($B176="","",IF(OR(3&lt;Trabajadores!$M$20,3&gt;Trabajadores!$N$20),"No vinculado",IF(AND(3=Trabajadores!$N$20,Trabajadores!$O$20="Sí"),"Cese","Activo")))</f>
        <v/>
      </c>
      <c r="G176" s="19" t="n">
        <f aca="false">IF($B176="",0,SUMIFS(Ingresos!$Q$6:$Q$1505,ING_COD,$B176,ING_CLASE,"ORD"))</f>
        <v>0</v>
      </c>
      <c r="H176" s="19" t="n">
        <f aca="false">IF($B176="",0,SUMIFS(Ingresos!$Q$6:$Q$1505,ING_COD,$B176,ING_CLASE,"ORD",ING_COMP,"Sí"))</f>
        <v>0</v>
      </c>
      <c r="I176" s="19" t="n">
        <f aca="false">IF($B176="",0,SUMIFS(Ingresos!$Q$6:$Q$1505,ING_COD,$B176,ING_CLASE,"GRA"))</f>
        <v>0</v>
      </c>
      <c r="J176" s="19" t="n">
        <f aca="false">IF($B176="",0,SUMIFS(Ingresos!$Q$6:$Q$1505,ING_COD,$B176,ING_CLASE,"BON"))</f>
        <v>0</v>
      </c>
      <c r="K176" s="19" t="n">
        <f aca="false">IF($B176="",0,SUMIFS(Ingresos!$Q$6:$Q$1505,ING_COD,$B176,ING_CLASE,"EXT"))</f>
        <v>0</v>
      </c>
      <c r="L176" s="19" t="n">
        <f aca="false">IF($B176="",0,SUMIFS(Ingresos!$Q$6:$Q$1505,ING_COD,$B176,ING_CLASE,"OTO"))</f>
        <v>0</v>
      </c>
      <c r="M176" s="19" t="n">
        <f aca="false">IF($B176="",0,SUMIFS(Ingresos!$Q$6:$Q$1505,ING_COD,$B176,ING_CLASE,"OTX"))</f>
        <v>0</v>
      </c>
      <c r="N176" s="19" t="n">
        <f aca="false">IF($B176="",0,SUMIFS(Ingresos!$Q$6:$Q$1505,ING_COD,$B176,ING_CLASE,"RETO"))</f>
        <v>0</v>
      </c>
      <c r="O176" s="19" t="n">
        <f aca="false">IF($B176="",0,SUMIFS(Ingresos!$Q$6:$Q$1505,ING_COD,$B176,ING_CLASE,"INA"))</f>
        <v>0</v>
      </c>
      <c r="P176" s="19" t="n">
        <f aca="false">G176+I176+J176+K176+L176+M176</f>
        <v>0</v>
      </c>
      <c r="Q176" s="44" t="n">
        <f aca="false">IF($F176="Activo",10,IF($F176="Cese",1,0))</f>
        <v>0</v>
      </c>
      <c r="R176" s="19" t="n">
        <f aca="false">G176*Q176</f>
        <v>0</v>
      </c>
      <c r="S176" s="19" t="n">
        <f aca="false">IF($F176="Activo",SUMIFS(I176:I185,$D176:$D185,"&lt;="&amp;Trabajadores!$N$20)+IF(PROY_BON="Sí",SUMIFS(J176:J185,$D176:$D185,"&lt;="&amp;Trabajadores!$N$20),0),IF($F176="Cese",I176+IF(PROY_BON="Sí",J176,0),0))</f>
        <v>0</v>
      </c>
      <c r="T176" s="19" t="n">
        <f aca="false">IF(OR($F176&lt;&gt;"Activo",Trabajadores!$I$20="No"),0,IF(I180=0,H176*(1+IF(PROY_BON="Sí",Trabajadores!$P$20,0))*Trabajadores!$R$20/6*(Trabajadores!$N$20&gt;=7),0)+IF(I185=0,H176*(1+IF(PROY_BON="Sí",Trabajadores!$P$20,0))*Trabajadores!$S$20/6*(Trabajadores!$N$20&gt;=12),0))</f>
        <v>0</v>
      </c>
      <c r="U176" s="19" t="n">
        <f aca="false">IF($F176="Activo",IF(Trabajadores!$J$20="Sí",L176*10,L176),IF($F176="Cese",L176,0))</f>
        <v>0</v>
      </c>
      <c r="V176" s="19" t="n">
        <f aca="false">IF(OR($F176="Activo",$F176="Cese"),M176,0)</f>
        <v>0</v>
      </c>
      <c r="W176" s="19" t="n">
        <f aca="false">IF(OR($F176="Activo",$F176="Cese"),SUM(P174:P175),0)</f>
        <v>0</v>
      </c>
      <c r="X176" s="36" t="n">
        <f aca="false">IF(OR($F176="Activo",$F176="Cese"),R176+S176+T176+U176+V176+W176,0)</f>
        <v>0</v>
      </c>
      <c r="Y176" s="19" t="n">
        <f aca="false">IF(OR($F176="Activo",$F176="Cese"),DED_FIJA,0)</f>
        <v>0</v>
      </c>
      <c r="Z176" s="36" t="n">
        <f aca="false">MAX(0,X176-Y176)</f>
        <v>0</v>
      </c>
      <c r="AA176" s="19" t="n">
        <f aca="false">IF(Z176=0,0,MAX(0,MIN(Z176,Parámetros!$G$19)-Parámetros!$F$19)*Parámetros!$E$19)</f>
        <v>0</v>
      </c>
      <c r="AB176" s="19" t="n">
        <f aca="false">IF(Z176=0,0,MAX(0,MIN(Z176,Parámetros!$G$20)-Parámetros!$F$20)*Parámetros!$E$20)</f>
        <v>0</v>
      </c>
      <c r="AC176" s="19" t="n">
        <f aca="false">IF(Z176=0,0,MAX(0,MIN(Z176,Parámetros!$G$21)-Parámetros!$F$21)*Parámetros!$E$21)</f>
        <v>0</v>
      </c>
      <c r="AD176" s="19" t="n">
        <f aca="false">IF(Z176=0,0,MAX(0,MIN(Z176,Parámetros!$G$22)-Parámetros!$F$22)*Parámetros!$E$22)</f>
        <v>0</v>
      </c>
      <c r="AE176" s="19" t="n">
        <f aca="false">IF(Z176=0,0,MAX(0,MIN(Z176,Parámetros!$G$23)-Parámetros!$F$23)*Parámetros!$E$23)</f>
        <v>0</v>
      </c>
      <c r="AF176" s="36" t="n">
        <f aca="false">SUM(AA176:AE176)</f>
        <v>0</v>
      </c>
      <c r="AG176" s="45" t="str">
        <f aca="false">IF(AM176&lt;=0,"-",INDEX(TR_TASA,MATCH(AM176,TR_DESDE,1)))</f>
        <v>-</v>
      </c>
      <c r="AH176" s="44" t="n">
        <f aca="false">IF($F176="Cese",1,IF($F176="Activo",INDEX(DIV_N,3),0))</f>
        <v>0</v>
      </c>
      <c r="AI176" s="44" t="n">
        <f aca="false">IF($F176="Cese",2,IF($F176="Activo",INDEX(DIV_HASTA,3),0))</f>
        <v>0</v>
      </c>
      <c r="AJ176" s="19" t="n">
        <f aca="false">IF(OR($F176="Activo",$F176="Cese"),SUMIFS(AV174:AV175,D174:D175,"&lt;="&amp;AI176),0)</f>
        <v>0</v>
      </c>
      <c r="AK176" s="19" t="n">
        <f aca="false">IF(OR($F176="Activo",$F176="Cese"),MAX(0,(AF176-AJ176)/AH176),0)</f>
        <v>0</v>
      </c>
      <c r="AL176" s="19" t="n">
        <f aca="false">IF(OR($F176="Activo",$F176="Cese"),K176+IF(PROY_BON="Sí",0,J176),0)</f>
        <v>0</v>
      </c>
      <c r="AM176" s="19" t="n">
        <f aca="false">IF(AL176&gt;0,MAX(0,X176+AL176-Y176),Z176)</f>
        <v>0</v>
      </c>
      <c r="AN176" s="19" t="n">
        <f aca="false">SUMPRODUCT((AM176&gt;TR_DESDE)*(AM176-TR_DESDE)*TR_INC)</f>
        <v>0</v>
      </c>
      <c r="AO176" s="19" t="n">
        <f aca="false">IF(AL176&gt;0,MAX(0,AN176-IF($F176="Cese",MAX(AF176,AJ176),AF176)),0)</f>
        <v>0</v>
      </c>
      <c r="AP176" s="46" t="n">
        <f aca="false">IF(OR($F176="Activo",$F176="Cese"),ROUND(AK176+AO176,2),0)</f>
        <v>0</v>
      </c>
      <c r="AQ176" s="19" t="n">
        <f aca="false">IF($F176="Cese",MAX(0,AJ176-AN176),0)</f>
        <v>0</v>
      </c>
      <c r="AR176" s="19" t="str">
        <f aca="false">IF($B176="","",IF(COUNTIFS(RP_COD,$B176,'Retenciones Planilla'!$E$6:$E$105,"&lt;&gt;")=0,"",SUMIFS('Retenciones Planilla'!$E$6:$E$105,RP_COD,$B176)))</f>
        <v/>
      </c>
      <c r="AS176" s="19" t="str">
        <f aca="false">IF(AR176="","",AR176-AP176)</f>
        <v/>
      </c>
      <c r="AT176" s="23" t="str">
        <f aca="false">IF($B176="","",IF(NOT(OR($F176="Activo",$F176="Cese")),IF(N(AR176)=0,"—","Revisar: sin vínculo"),IF(AR176="",IF(AP176=0,"No corresponde","Sin dato planilla"),IF(ABS(AS176)&lt;=TOL,"OK",IF(AS176&gt;0,"Retuvo de más","Retuvo de menos")))))</f>
        <v/>
      </c>
      <c r="AU176" s="19" t="n">
        <f aca="false">IF(AND(BASE_RET="Planilla (si existe)",AR176&lt;&gt;""),AR176,AP176)</f>
        <v>0</v>
      </c>
      <c r="AV176" s="19" t="n">
        <f aca="false">AU176+N176</f>
        <v>0</v>
      </c>
    </row>
    <row r="177" customFormat="false" ht="15" hidden="false" customHeight="false" outlineLevel="0" collapsed="false">
      <c r="A177" s="43" t="n">
        <v>15</v>
      </c>
      <c r="B177" s="35" t="str">
        <f aca="false">IF(Trabajadores!$B$20="","",Trabajadores!$B$20)</f>
        <v/>
      </c>
      <c r="C177" s="35" t="str">
        <f aca="false">IF($B177="","",Trabajadores!$D$20)</f>
        <v/>
      </c>
      <c r="D177" s="43" t="n">
        <v>4</v>
      </c>
      <c r="E177" s="23" t="s">
        <v>301</v>
      </c>
      <c r="F177" s="23" t="str">
        <f aca="false">IF($B177="","",IF(OR(4&lt;Trabajadores!$M$20,4&gt;Trabajadores!$N$20),"No vinculado",IF(AND(4=Trabajadores!$N$20,Trabajadores!$O$20="Sí"),"Cese","Activo")))</f>
        <v/>
      </c>
      <c r="G177" s="19" t="n">
        <f aca="false">IF($B177="",0,SUMIFS(Ingresos!$R$6:$R$1505,ING_COD,$B177,ING_CLASE,"ORD"))</f>
        <v>0</v>
      </c>
      <c r="H177" s="19" t="n">
        <f aca="false">IF($B177="",0,SUMIFS(Ingresos!$R$6:$R$1505,ING_COD,$B177,ING_CLASE,"ORD",ING_COMP,"Sí"))</f>
        <v>0</v>
      </c>
      <c r="I177" s="19" t="n">
        <f aca="false">IF($B177="",0,SUMIFS(Ingresos!$R$6:$R$1505,ING_COD,$B177,ING_CLASE,"GRA"))</f>
        <v>0</v>
      </c>
      <c r="J177" s="19" t="n">
        <f aca="false">IF($B177="",0,SUMIFS(Ingresos!$R$6:$R$1505,ING_COD,$B177,ING_CLASE,"BON"))</f>
        <v>0</v>
      </c>
      <c r="K177" s="19" t="n">
        <f aca="false">IF($B177="",0,SUMIFS(Ingresos!$R$6:$R$1505,ING_COD,$B177,ING_CLASE,"EXT"))</f>
        <v>0</v>
      </c>
      <c r="L177" s="19" t="n">
        <f aca="false">IF($B177="",0,SUMIFS(Ingresos!$R$6:$R$1505,ING_COD,$B177,ING_CLASE,"OTO"))</f>
        <v>0</v>
      </c>
      <c r="M177" s="19" t="n">
        <f aca="false">IF($B177="",0,SUMIFS(Ingresos!$R$6:$R$1505,ING_COD,$B177,ING_CLASE,"OTX"))</f>
        <v>0</v>
      </c>
      <c r="N177" s="19" t="n">
        <f aca="false">IF($B177="",0,SUMIFS(Ingresos!$R$6:$R$1505,ING_COD,$B177,ING_CLASE,"RETO"))</f>
        <v>0</v>
      </c>
      <c r="O177" s="19" t="n">
        <f aca="false">IF($B177="",0,SUMIFS(Ingresos!$R$6:$R$1505,ING_COD,$B177,ING_CLASE,"INA"))</f>
        <v>0</v>
      </c>
      <c r="P177" s="19" t="n">
        <f aca="false">G177+I177+J177+K177+L177+M177</f>
        <v>0</v>
      </c>
      <c r="Q177" s="44" t="n">
        <f aca="false">IF($F177="Activo",9,IF($F177="Cese",1,0))</f>
        <v>0</v>
      </c>
      <c r="R177" s="19" t="n">
        <f aca="false">G177*Q177</f>
        <v>0</v>
      </c>
      <c r="S177" s="19" t="n">
        <f aca="false">IF($F177="Activo",SUMIFS(I177:I185,$D177:$D185,"&lt;="&amp;Trabajadores!$N$20)+IF(PROY_BON="Sí",SUMIFS(J177:J185,$D177:$D185,"&lt;="&amp;Trabajadores!$N$20),0),IF($F177="Cese",I177+IF(PROY_BON="Sí",J177,0),0))</f>
        <v>0</v>
      </c>
      <c r="T177" s="19" t="n">
        <f aca="false">IF(OR($F177&lt;&gt;"Activo",Trabajadores!$I$20="No"),0,IF(I180=0,H177*(1+IF(PROY_BON="Sí",Trabajadores!$P$20,0))*Trabajadores!$R$20/6*(Trabajadores!$N$20&gt;=7),0)+IF(I185=0,H177*(1+IF(PROY_BON="Sí",Trabajadores!$P$20,0))*Trabajadores!$S$20/6*(Trabajadores!$N$20&gt;=12),0))</f>
        <v>0</v>
      </c>
      <c r="U177" s="19" t="n">
        <f aca="false">IF($F177="Activo",IF(Trabajadores!$J$20="Sí",L177*9,L177),IF($F177="Cese",L177,0))</f>
        <v>0</v>
      </c>
      <c r="V177" s="19" t="n">
        <f aca="false">IF(OR($F177="Activo",$F177="Cese"),M177,0)</f>
        <v>0</v>
      </c>
      <c r="W177" s="19" t="n">
        <f aca="false">IF(OR($F177="Activo",$F177="Cese"),SUM(P174:P176),0)</f>
        <v>0</v>
      </c>
      <c r="X177" s="36" t="n">
        <f aca="false">IF(OR($F177="Activo",$F177="Cese"),R177+S177+T177+U177+V177+W177,0)</f>
        <v>0</v>
      </c>
      <c r="Y177" s="19" t="n">
        <f aca="false">IF(OR($F177="Activo",$F177="Cese"),DED_FIJA,0)</f>
        <v>0</v>
      </c>
      <c r="Z177" s="36" t="n">
        <f aca="false">MAX(0,X177-Y177)</f>
        <v>0</v>
      </c>
      <c r="AA177" s="19" t="n">
        <f aca="false">IF(Z177=0,0,MAX(0,MIN(Z177,Parámetros!$G$19)-Parámetros!$F$19)*Parámetros!$E$19)</f>
        <v>0</v>
      </c>
      <c r="AB177" s="19" t="n">
        <f aca="false">IF(Z177=0,0,MAX(0,MIN(Z177,Parámetros!$G$20)-Parámetros!$F$20)*Parámetros!$E$20)</f>
        <v>0</v>
      </c>
      <c r="AC177" s="19" t="n">
        <f aca="false">IF(Z177=0,0,MAX(0,MIN(Z177,Parámetros!$G$21)-Parámetros!$F$21)*Parámetros!$E$21)</f>
        <v>0</v>
      </c>
      <c r="AD177" s="19" t="n">
        <f aca="false">IF(Z177=0,0,MAX(0,MIN(Z177,Parámetros!$G$22)-Parámetros!$F$22)*Parámetros!$E$22)</f>
        <v>0</v>
      </c>
      <c r="AE177" s="19" t="n">
        <f aca="false">IF(Z177=0,0,MAX(0,MIN(Z177,Parámetros!$G$23)-Parámetros!$F$23)*Parámetros!$E$23)</f>
        <v>0</v>
      </c>
      <c r="AF177" s="36" t="n">
        <f aca="false">SUM(AA177:AE177)</f>
        <v>0</v>
      </c>
      <c r="AG177" s="45" t="str">
        <f aca="false">IF(AM177&lt;=0,"-",INDEX(TR_TASA,MATCH(AM177,TR_DESDE,1)))</f>
        <v>-</v>
      </c>
      <c r="AH177" s="44" t="n">
        <f aca="false">IF($F177="Cese",1,IF($F177="Activo",INDEX(DIV_N,4),0))</f>
        <v>0</v>
      </c>
      <c r="AI177" s="44" t="n">
        <f aca="false">IF($F177="Cese",3,IF($F177="Activo",INDEX(DIV_HASTA,4),0))</f>
        <v>0</v>
      </c>
      <c r="AJ177" s="19" t="n">
        <f aca="false">IF(OR($F177="Activo",$F177="Cese"),SUMIFS(AV174:AV176,D174:D176,"&lt;="&amp;AI177),0)</f>
        <v>0</v>
      </c>
      <c r="AK177" s="19" t="n">
        <f aca="false">IF(OR($F177="Activo",$F177="Cese"),MAX(0,(AF177-AJ177)/AH177),0)</f>
        <v>0</v>
      </c>
      <c r="AL177" s="19" t="n">
        <f aca="false">IF(OR($F177="Activo",$F177="Cese"),K177+IF(PROY_BON="Sí",0,J177),0)</f>
        <v>0</v>
      </c>
      <c r="AM177" s="19" t="n">
        <f aca="false">IF(AL177&gt;0,MAX(0,X177+AL177-Y177),Z177)</f>
        <v>0</v>
      </c>
      <c r="AN177" s="19" t="n">
        <f aca="false">SUMPRODUCT((AM177&gt;TR_DESDE)*(AM177-TR_DESDE)*TR_INC)</f>
        <v>0</v>
      </c>
      <c r="AO177" s="19" t="n">
        <f aca="false">IF(AL177&gt;0,MAX(0,AN177-IF($F177="Cese",MAX(AF177,AJ177),AF177)),0)</f>
        <v>0</v>
      </c>
      <c r="AP177" s="46" t="n">
        <f aca="false">IF(OR($F177="Activo",$F177="Cese"),ROUND(AK177+AO177,2),0)</f>
        <v>0</v>
      </c>
      <c r="AQ177" s="19" t="n">
        <f aca="false">IF($F177="Cese",MAX(0,AJ177-AN177),0)</f>
        <v>0</v>
      </c>
      <c r="AR177" s="19" t="str">
        <f aca="false">IF($B177="","",IF(COUNTIFS(RP_COD,$B177,'Retenciones Planilla'!$F$6:$F$105,"&lt;&gt;")=0,"",SUMIFS('Retenciones Planilla'!$F$6:$F$105,RP_COD,$B177)))</f>
        <v/>
      </c>
      <c r="AS177" s="19" t="str">
        <f aca="false">IF(AR177="","",AR177-AP177)</f>
        <v/>
      </c>
      <c r="AT177" s="23" t="str">
        <f aca="false">IF($B177="","",IF(NOT(OR($F177="Activo",$F177="Cese")),IF(N(AR177)=0,"—","Revisar: sin vínculo"),IF(AR177="",IF(AP177=0,"No corresponde","Sin dato planilla"),IF(ABS(AS177)&lt;=TOL,"OK",IF(AS177&gt;0,"Retuvo de más","Retuvo de menos")))))</f>
        <v/>
      </c>
      <c r="AU177" s="19" t="n">
        <f aca="false">IF(AND(BASE_RET="Planilla (si existe)",AR177&lt;&gt;""),AR177,AP177)</f>
        <v>0</v>
      </c>
      <c r="AV177" s="19" t="n">
        <f aca="false">AU177+N177</f>
        <v>0</v>
      </c>
    </row>
    <row r="178" customFormat="false" ht="15" hidden="false" customHeight="false" outlineLevel="0" collapsed="false">
      <c r="A178" s="43" t="n">
        <v>15</v>
      </c>
      <c r="B178" s="35" t="str">
        <f aca="false">IF(Trabajadores!$B$20="","",Trabajadores!$B$20)</f>
        <v/>
      </c>
      <c r="C178" s="35" t="str">
        <f aca="false">IF($B178="","",Trabajadores!$D$20)</f>
        <v/>
      </c>
      <c r="D178" s="43" t="n">
        <v>5</v>
      </c>
      <c r="E178" s="23" t="s">
        <v>302</v>
      </c>
      <c r="F178" s="23" t="str">
        <f aca="false">IF($B178="","",IF(OR(5&lt;Trabajadores!$M$20,5&gt;Trabajadores!$N$20),"No vinculado",IF(AND(5=Trabajadores!$N$20,Trabajadores!$O$20="Sí"),"Cese","Activo")))</f>
        <v/>
      </c>
      <c r="G178" s="19" t="n">
        <f aca="false">IF($B178="",0,SUMIFS(Ingresos!$S$6:$S$1505,ING_COD,$B178,ING_CLASE,"ORD"))</f>
        <v>0</v>
      </c>
      <c r="H178" s="19" t="n">
        <f aca="false">IF($B178="",0,SUMIFS(Ingresos!$S$6:$S$1505,ING_COD,$B178,ING_CLASE,"ORD",ING_COMP,"Sí"))</f>
        <v>0</v>
      </c>
      <c r="I178" s="19" t="n">
        <f aca="false">IF($B178="",0,SUMIFS(Ingresos!$S$6:$S$1505,ING_COD,$B178,ING_CLASE,"GRA"))</f>
        <v>0</v>
      </c>
      <c r="J178" s="19" t="n">
        <f aca="false">IF($B178="",0,SUMIFS(Ingresos!$S$6:$S$1505,ING_COD,$B178,ING_CLASE,"BON"))</f>
        <v>0</v>
      </c>
      <c r="K178" s="19" t="n">
        <f aca="false">IF($B178="",0,SUMIFS(Ingresos!$S$6:$S$1505,ING_COD,$B178,ING_CLASE,"EXT"))</f>
        <v>0</v>
      </c>
      <c r="L178" s="19" t="n">
        <f aca="false">IF($B178="",0,SUMIFS(Ingresos!$S$6:$S$1505,ING_COD,$B178,ING_CLASE,"OTO"))</f>
        <v>0</v>
      </c>
      <c r="M178" s="19" t="n">
        <f aca="false">IF($B178="",0,SUMIFS(Ingresos!$S$6:$S$1505,ING_COD,$B178,ING_CLASE,"OTX"))</f>
        <v>0</v>
      </c>
      <c r="N178" s="19" t="n">
        <f aca="false">IF($B178="",0,SUMIFS(Ingresos!$S$6:$S$1505,ING_COD,$B178,ING_CLASE,"RETO"))</f>
        <v>0</v>
      </c>
      <c r="O178" s="19" t="n">
        <f aca="false">IF($B178="",0,SUMIFS(Ingresos!$S$6:$S$1505,ING_COD,$B178,ING_CLASE,"INA"))</f>
        <v>0</v>
      </c>
      <c r="P178" s="19" t="n">
        <f aca="false">G178+I178+J178+K178+L178+M178</f>
        <v>0</v>
      </c>
      <c r="Q178" s="44" t="n">
        <f aca="false">IF($F178="Activo",8,IF($F178="Cese",1,0))</f>
        <v>0</v>
      </c>
      <c r="R178" s="19" t="n">
        <f aca="false">G178*Q178</f>
        <v>0</v>
      </c>
      <c r="S178" s="19" t="n">
        <f aca="false">IF($F178="Activo",SUMIFS(I178:I185,$D178:$D185,"&lt;="&amp;Trabajadores!$N$20)+IF(PROY_BON="Sí",SUMIFS(J178:J185,$D178:$D185,"&lt;="&amp;Trabajadores!$N$20),0),IF($F178="Cese",I178+IF(PROY_BON="Sí",J178,0),0))</f>
        <v>0</v>
      </c>
      <c r="T178" s="19" t="n">
        <f aca="false">IF(OR($F178&lt;&gt;"Activo",Trabajadores!$I$20="No"),0,IF(I180=0,H178*(1+IF(PROY_BON="Sí",Trabajadores!$P$20,0))*Trabajadores!$R$20/6*(Trabajadores!$N$20&gt;=7),0)+IF(I185=0,H178*(1+IF(PROY_BON="Sí",Trabajadores!$P$20,0))*Trabajadores!$S$20/6*(Trabajadores!$N$20&gt;=12),0))</f>
        <v>0</v>
      </c>
      <c r="U178" s="19" t="n">
        <f aca="false">IF($F178="Activo",IF(Trabajadores!$J$20="Sí",L178*8,L178),IF($F178="Cese",L178,0))</f>
        <v>0</v>
      </c>
      <c r="V178" s="19" t="n">
        <f aca="false">IF(OR($F178="Activo",$F178="Cese"),M178,0)</f>
        <v>0</v>
      </c>
      <c r="W178" s="19" t="n">
        <f aca="false">IF(OR($F178="Activo",$F178="Cese"),SUM(P174:P177),0)</f>
        <v>0</v>
      </c>
      <c r="X178" s="36" t="n">
        <f aca="false">IF(OR($F178="Activo",$F178="Cese"),R178+S178+T178+U178+V178+W178,0)</f>
        <v>0</v>
      </c>
      <c r="Y178" s="19" t="n">
        <f aca="false">IF(OR($F178="Activo",$F178="Cese"),DED_FIJA,0)</f>
        <v>0</v>
      </c>
      <c r="Z178" s="36" t="n">
        <f aca="false">MAX(0,X178-Y178)</f>
        <v>0</v>
      </c>
      <c r="AA178" s="19" t="n">
        <f aca="false">IF(Z178=0,0,MAX(0,MIN(Z178,Parámetros!$G$19)-Parámetros!$F$19)*Parámetros!$E$19)</f>
        <v>0</v>
      </c>
      <c r="AB178" s="19" t="n">
        <f aca="false">IF(Z178=0,0,MAX(0,MIN(Z178,Parámetros!$G$20)-Parámetros!$F$20)*Parámetros!$E$20)</f>
        <v>0</v>
      </c>
      <c r="AC178" s="19" t="n">
        <f aca="false">IF(Z178=0,0,MAX(0,MIN(Z178,Parámetros!$G$21)-Parámetros!$F$21)*Parámetros!$E$21)</f>
        <v>0</v>
      </c>
      <c r="AD178" s="19" t="n">
        <f aca="false">IF(Z178=0,0,MAX(0,MIN(Z178,Parámetros!$G$22)-Parámetros!$F$22)*Parámetros!$E$22)</f>
        <v>0</v>
      </c>
      <c r="AE178" s="19" t="n">
        <f aca="false">IF(Z178=0,0,MAX(0,MIN(Z178,Parámetros!$G$23)-Parámetros!$F$23)*Parámetros!$E$23)</f>
        <v>0</v>
      </c>
      <c r="AF178" s="36" t="n">
        <f aca="false">SUM(AA178:AE178)</f>
        <v>0</v>
      </c>
      <c r="AG178" s="45" t="str">
        <f aca="false">IF(AM178&lt;=0,"-",INDEX(TR_TASA,MATCH(AM178,TR_DESDE,1)))</f>
        <v>-</v>
      </c>
      <c r="AH178" s="44" t="n">
        <f aca="false">IF($F178="Cese",1,IF($F178="Activo",INDEX(DIV_N,5),0))</f>
        <v>0</v>
      </c>
      <c r="AI178" s="44" t="n">
        <f aca="false">IF($F178="Cese",4,IF($F178="Activo",INDEX(DIV_HASTA,5),0))</f>
        <v>0</v>
      </c>
      <c r="AJ178" s="19" t="n">
        <f aca="false">IF(OR($F178="Activo",$F178="Cese"),SUMIFS(AV174:AV177,D174:D177,"&lt;="&amp;AI178),0)</f>
        <v>0</v>
      </c>
      <c r="AK178" s="19" t="n">
        <f aca="false">IF(OR($F178="Activo",$F178="Cese"),MAX(0,(AF178-AJ178)/AH178),0)</f>
        <v>0</v>
      </c>
      <c r="AL178" s="19" t="n">
        <f aca="false">IF(OR($F178="Activo",$F178="Cese"),K178+IF(PROY_BON="Sí",0,J178),0)</f>
        <v>0</v>
      </c>
      <c r="AM178" s="19" t="n">
        <f aca="false">IF(AL178&gt;0,MAX(0,X178+AL178-Y178),Z178)</f>
        <v>0</v>
      </c>
      <c r="AN178" s="19" t="n">
        <f aca="false">SUMPRODUCT((AM178&gt;TR_DESDE)*(AM178-TR_DESDE)*TR_INC)</f>
        <v>0</v>
      </c>
      <c r="AO178" s="19" t="n">
        <f aca="false">IF(AL178&gt;0,MAX(0,AN178-IF($F178="Cese",MAX(AF178,AJ178),AF178)),0)</f>
        <v>0</v>
      </c>
      <c r="AP178" s="46" t="n">
        <f aca="false">IF(OR($F178="Activo",$F178="Cese"),ROUND(AK178+AO178,2),0)</f>
        <v>0</v>
      </c>
      <c r="AQ178" s="19" t="n">
        <f aca="false">IF($F178="Cese",MAX(0,AJ178-AN178),0)</f>
        <v>0</v>
      </c>
      <c r="AR178" s="19" t="str">
        <f aca="false">IF($B178="","",IF(COUNTIFS(RP_COD,$B178,'Retenciones Planilla'!$G$6:$G$105,"&lt;&gt;")=0,"",SUMIFS('Retenciones Planilla'!$G$6:$G$105,RP_COD,$B178)))</f>
        <v/>
      </c>
      <c r="AS178" s="19" t="str">
        <f aca="false">IF(AR178="","",AR178-AP178)</f>
        <v/>
      </c>
      <c r="AT178" s="23" t="str">
        <f aca="false">IF($B178="","",IF(NOT(OR($F178="Activo",$F178="Cese")),IF(N(AR178)=0,"—","Revisar: sin vínculo"),IF(AR178="",IF(AP178=0,"No corresponde","Sin dato planilla"),IF(ABS(AS178)&lt;=TOL,"OK",IF(AS178&gt;0,"Retuvo de más","Retuvo de menos")))))</f>
        <v/>
      </c>
      <c r="AU178" s="19" t="n">
        <f aca="false">IF(AND(BASE_RET="Planilla (si existe)",AR178&lt;&gt;""),AR178,AP178)</f>
        <v>0</v>
      </c>
      <c r="AV178" s="19" t="n">
        <f aca="false">AU178+N178</f>
        <v>0</v>
      </c>
    </row>
    <row r="179" customFormat="false" ht="15" hidden="false" customHeight="false" outlineLevel="0" collapsed="false">
      <c r="A179" s="43" t="n">
        <v>15</v>
      </c>
      <c r="B179" s="35" t="str">
        <f aca="false">IF(Trabajadores!$B$20="","",Trabajadores!$B$20)</f>
        <v/>
      </c>
      <c r="C179" s="35" t="str">
        <f aca="false">IF($B179="","",Trabajadores!$D$20)</f>
        <v/>
      </c>
      <c r="D179" s="43" t="n">
        <v>6</v>
      </c>
      <c r="E179" s="23" t="s">
        <v>303</v>
      </c>
      <c r="F179" s="23" t="str">
        <f aca="false">IF($B179="","",IF(OR(6&lt;Trabajadores!$M$20,6&gt;Trabajadores!$N$20),"No vinculado",IF(AND(6=Trabajadores!$N$20,Trabajadores!$O$20="Sí"),"Cese","Activo")))</f>
        <v/>
      </c>
      <c r="G179" s="19" t="n">
        <f aca="false">IF($B179="",0,SUMIFS(Ingresos!$T$6:$T$1505,ING_COD,$B179,ING_CLASE,"ORD"))</f>
        <v>0</v>
      </c>
      <c r="H179" s="19" t="n">
        <f aca="false">IF($B179="",0,SUMIFS(Ingresos!$T$6:$T$1505,ING_COD,$B179,ING_CLASE,"ORD",ING_COMP,"Sí"))</f>
        <v>0</v>
      </c>
      <c r="I179" s="19" t="n">
        <f aca="false">IF($B179="",0,SUMIFS(Ingresos!$T$6:$T$1505,ING_COD,$B179,ING_CLASE,"GRA"))</f>
        <v>0</v>
      </c>
      <c r="J179" s="19" t="n">
        <f aca="false">IF($B179="",0,SUMIFS(Ingresos!$T$6:$T$1505,ING_COD,$B179,ING_CLASE,"BON"))</f>
        <v>0</v>
      </c>
      <c r="K179" s="19" t="n">
        <f aca="false">IF($B179="",0,SUMIFS(Ingresos!$T$6:$T$1505,ING_COD,$B179,ING_CLASE,"EXT"))</f>
        <v>0</v>
      </c>
      <c r="L179" s="19" t="n">
        <f aca="false">IF($B179="",0,SUMIFS(Ingresos!$T$6:$T$1505,ING_COD,$B179,ING_CLASE,"OTO"))</f>
        <v>0</v>
      </c>
      <c r="M179" s="19" t="n">
        <f aca="false">IF($B179="",0,SUMIFS(Ingresos!$T$6:$T$1505,ING_COD,$B179,ING_CLASE,"OTX"))</f>
        <v>0</v>
      </c>
      <c r="N179" s="19" t="n">
        <f aca="false">IF($B179="",0,SUMIFS(Ingresos!$T$6:$T$1505,ING_COD,$B179,ING_CLASE,"RETO"))</f>
        <v>0</v>
      </c>
      <c r="O179" s="19" t="n">
        <f aca="false">IF($B179="",0,SUMIFS(Ingresos!$T$6:$T$1505,ING_COD,$B179,ING_CLASE,"INA"))</f>
        <v>0</v>
      </c>
      <c r="P179" s="19" t="n">
        <f aca="false">G179+I179+J179+K179+L179+M179</f>
        <v>0</v>
      </c>
      <c r="Q179" s="44" t="n">
        <f aca="false">IF($F179="Activo",7,IF($F179="Cese",1,0))</f>
        <v>0</v>
      </c>
      <c r="R179" s="19" t="n">
        <f aca="false">G179*Q179</f>
        <v>0</v>
      </c>
      <c r="S179" s="19" t="n">
        <f aca="false">IF($F179="Activo",SUMIFS(I179:I185,$D179:$D185,"&lt;="&amp;Trabajadores!$N$20)+IF(PROY_BON="Sí",SUMIFS(J179:J185,$D179:$D185,"&lt;="&amp;Trabajadores!$N$20),0),IF($F179="Cese",I179+IF(PROY_BON="Sí",J179,0),0))</f>
        <v>0</v>
      </c>
      <c r="T179" s="19" t="n">
        <f aca="false">IF(OR($F179&lt;&gt;"Activo",Trabajadores!$I$20="No"),0,IF(I180=0,H179*(1+IF(PROY_BON="Sí",Trabajadores!$P$20,0))*Trabajadores!$R$20/6*(Trabajadores!$N$20&gt;=7),0)+IF(I185=0,H179*(1+IF(PROY_BON="Sí",Trabajadores!$P$20,0))*Trabajadores!$S$20/6*(Trabajadores!$N$20&gt;=12),0))</f>
        <v>0</v>
      </c>
      <c r="U179" s="19" t="n">
        <f aca="false">IF($F179="Activo",IF(Trabajadores!$J$20="Sí",L179*7,L179),IF($F179="Cese",L179,0))</f>
        <v>0</v>
      </c>
      <c r="V179" s="19" t="n">
        <f aca="false">IF(OR($F179="Activo",$F179="Cese"),M179,0)</f>
        <v>0</v>
      </c>
      <c r="W179" s="19" t="n">
        <f aca="false">IF(OR($F179="Activo",$F179="Cese"),SUM(P174:P178),0)</f>
        <v>0</v>
      </c>
      <c r="X179" s="36" t="n">
        <f aca="false">IF(OR($F179="Activo",$F179="Cese"),R179+S179+T179+U179+V179+W179,0)</f>
        <v>0</v>
      </c>
      <c r="Y179" s="19" t="n">
        <f aca="false">IF(OR($F179="Activo",$F179="Cese"),DED_FIJA,0)</f>
        <v>0</v>
      </c>
      <c r="Z179" s="36" t="n">
        <f aca="false">MAX(0,X179-Y179)</f>
        <v>0</v>
      </c>
      <c r="AA179" s="19" t="n">
        <f aca="false">IF(Z179=0,0,MAX(0,MIN(Z179,Parámetros!$G$19)-Parámetros!$F$19)*Parámetros!$E$19)</f>
        <v>0</v>
      </c>
      <c r="AB179" s="19" t="n">
        <f aca="false">IF(Z179=0,0,MAX(0,MIN(Z179,Parámetros!$G$20)-Parámetros!$F$20)*Parámetros!$E$20)</f>
        <v>0</v>
      </c>
      <c r="AC179" s="19" t="n">
        <f aca="false">IF(Z179=0,0,MAX(0,MIN(Z179,Parámetros!$G$21)-Parámetros!$F$21)*Parámetros!$E$21)</f>
        <v>0</v>
      </c>
      <c r="AD179" s="19" t="n">
        <f aca="false">IF(Z179=0,0,MAX(0,MIN(Z179,Parámetros!$G$22)-Parámetros!$F$22)*Parámetros!$E$22)</f>
        <v>0</v>
      </c>
      <c r="AE179" s="19" t="n">
        <f aca="false">IF(Z179=0,0,MAX(0,MIN(Z179,Parámetros!$G$23)-Parámetros!$F$23)*Parámetros!$E$23)</f>
        <v>0</v>
      </c>
      <c r="AF179" s="36" t="n">
        <f aca="false">SUM(AA179:AE179)</f>
        <v>0</v>
      </c>
      <c r="AG179" s="45" t="str">
        <f aca="false">IF(AM179&lt;=0,"-",INDEX(TR_TASA,MATCH(AM179,TR_DESDE,1)))</f>
        <v>-</v>
      </c>
      <c r="AH179" s="44" t="n">
        <f aca="false">IF($F179="Cese",1,IF($F179="Activo",INDEX(DIV_N,6),0))</f>
        <v>0</v>
      </c>
      <c r="AI179" s="44" t="n">
        <f aca="false">IF($F179="Cese",5,IF($F179="Activo",INDEX(DIV_HASTA,6),0))</f>
        <v>0</v>
      </c>
      <c r="AJ179" s="19" t="n">
        <f aca="false">IF(OR($F179="Activo",$F179="Cese"),SUMIFS(AV174:AV178,D174:D178,"&lt;="&amp;AI179),0)</f>
        <v>0</v>
      </c>
      <c r="AK179" s="19" t="n">
        <f aca="false">IF(OR($F179="Activo",$F179="Cese"),MAX(0,(AF179-AJ179)/AH179),0)</f>
        <v>0</v>
      </c>
      <c r="AL179" s="19" t="n">
        <f aca="false">IF(OR($F179="Activo",$F179="Cese"),K179+IF(PROY_BON="Sí",0,J179),0)</f>
        <v>0</v>
      </c>
      <c r="AM179" s="19" t="n">
        <f aca="false">IF(AL179&gt;0,MAX(0,X179+AL179-Y179),Z179)</f>
        <v>0</v>
      </c>
      <c r="AN179" s="19" t="n">
        <f aca="false">SUMPRODUCT((AM179&gt;TR_DESDE)*(AM179-TR_DESDE)*TR_INC)</f>
        <v>0</v>
      </c>
      <c r="AO179" s="19" t="n">
        <f aca="false">IF(AL179&gt;0,MAX(0,AN179-IF($F179="Cese",MAX(AF179,AJ179),AF179)),0)</f>
        <v>0</v>
      </c>
      <c r="AP179" s="46" t="n">
        <f aca="false">IF(OR($F179="Activo",$F179="Cese"),ROUND(AK179+AO179,2),0)</f>
        <v>0</v>
      </c>
      <c r="AQ179" s="19" t="n">
        <f aca="false">IF($F179="Cese",MAX(0,AJ179-AN179),0)</f>
        <v>0</v>
      </c>
      <c r="AR179" s="19" t="str">
        <f aca="false">IF($B179="","",IF(COUNTIFS(RP_COD,$B179,'Retenciones Planilla'!$H$6:$H$105,"&lt;&gt;")=0,"",SUMIFS('Retenciones Planilla'!$H$6:$H$105,RP_COD,$B179)))</f>
        <v/>
      </c>
      <c r="AS179" s="19" t="str">
        <f aca="false">IF(AR179="","",AR179-AP179)</f>
        <v/>
      </c>
      <c r="AT179" s="23" t="str">
        <f aca="false">IF($B179="","",IF(NOT(OR($F179="Activo",$F179="Cese")),IF(N(AR179)=0,"—","Revisar: sin vínculo"),IF(AR179="",IF(AP179=0,"No corresponde","Sin dato planilla"),IF(ABS(AS179)&lt;=TOL,"OK",IF(AS179&gt;0,"Retuvo de más","Retuvo de menos")))))</f>
        <v/>
      </c>
      <c r="AU179" s="19" t="n">
        <f aca="false">IF(AND(BASE_RET="Planilla (si existe)",AR179&lt;&gt;""),AR179,AP179)</f>
        <v>0</v>
      </c>
      <c r="AV179" s="19" t="n">
        <f aca="false">AU179+N179</f>
        <v>0</v>
      </c>
    </row>
    <row r="180" customFormat="false" ht="15" hidden="false" customHeight="false" outlineLevel="0" collapsed="false">
      <c r="A180" s="43" t="n">
        <v>15</v>
      </c>
      <c r="B180" s="35" t="str">
        <f aca="false">IF(Trabajadores!$B$20="","",Trabajadores!$B$20)</f>
        <v/>
      </c>
      <c r="C180" s="35" t="str">
        <f aca="false">IF($B180="","",Trabajadores!$D$20)</f>
        <v/>
      </c>
      <c r="D180" s="43" t="n">
        <v>7</v>
      </c>
      <c r="E180" s="23" t="s">
        <v>304</v>
      </c>
      <c r="F180" s="23" t="str">
        <f aca="false">IF($B180="","",IF(OR(7&lt;Trabajadores!$M$20,7&gt;Trabajadores!$N$20),"No vinculado",IF(AND(7=Trabajadores!$N$20,Trabajadores!$O$20="Sí"),"Cese","Activo")))</f>
        <v/>
      </c>
      <c r="G180" s="19" t="n">
        <f aca="false">IF($B180="",0,SUMIFS(Ingresos!$U$6:$U$1505,ING_COD,$B180,ING_CLASE,"ORD"))</f>
        <v>0</v>
      </c>
      <c r="H180" s="19" t="n">
        <f aca="false">IF($B180="",0,SUMIFS(Ingresos!$U$6:$U$1505,ING_COD,$B180,ING_CLASE,"ORD",ING_COMP,"Sí"))</f>
        <v>0</v>
      </c>
      <c r="I180" s="19" t="n">
        <f aca="false">IF($B180="",0,SUMIFS(Ingresos!$U$6:$U$1505,ING_COD,$B180,ING_CLASE,"GRA"))</f>
        <v>0</v>
      </c>
      <c r="J180" s="19" t="n">
        <f aca="false">IF($B180="",0,SUMIFS(Ingresos!$U$6:$U$1505,ING_COD,$B180,ING_CLASE,"BON"))</f>
        <v>0</v>
      </c>
      <c r="K180" s="19" t="n">
        <f aca="false">IF($B180="",0,SUMIFS(Ingresos!$U$6:$U$1505,ING_COD,$B180,ING_CLASE,"EXT"))</f>
        <v>0</v>
      </c>
      <c r="L180" s="19" t="n">
        <f aca="false">IF($B180="",0,SUMIFS(Ingresos!$U$6:$U$1505,ING_COD,$B180,ING_CLASE,"OTO"))</f>
        <v>0</v>
      </c>
      <c r="M180" s="19" t="n">
        <f aca="false">IF($B180="",0,SUMIFS(Ingresos!$U$6:$U$1505,ING_COD,$B180,ING_CLASE,"OTX"))</f>
        <v>0</v>
      </c>
      <c r="N180" s="19" t="n">
        <f aca="false">IF($B180="",0,SUMIFS(Ingresos!$U$6:$U$1505,ING_COD,$B180,ING_CLASE,"RETO"))</f>
        <v>0</v>
      </c>
      <c r="O180" s="19" t="n">
        <f aca="false">IF($B180="",0,SUMIFS(Ingresos!$U$6:$U$1505,ING_COD,$B180,ING_CLASE,"INA"))</f>
        <v>0</v>
      </c>
      <c r="P180" s="19" t="n">
        <f aca="false">G180+I180+J180+K180+L180+M180</f>
        <v>0</v>
      </c>
      <c r="Q180" s="44" t="n">
        <f aca="false">IF($F180="Activo",6,IF($F180="Cese",1,0))</f>
        <v>0</v>
      </c>
      <c r="R180" s="19" t="n">
        <f aca="false">G180*Q180</f>
        <v>0</v>
      </c>
      <c r="S180" s="19" t="n">
        <f aca="false">IF($F180="Activo",SUMIFS(I180:I185,$D180:$D185,"&lt;="&amp;Trabajadores!$N$20)+IF(PROY_BON="Sí",SUMIFS(J180:J185,$D180:$D185,"&lt;="&amp;Trabajadores!$N$20),0),IF($F180="Cese",I180+IF(PROY_BON="Sí",J180,0),0))</f>
        <v>0</v>
      </c>
      <c r="T180" s="19" t="n">
        <f aca="false">IF(OR($F180&lt;&gt;"Activo",Trabajadores!$I$20="No"),0,IF(I185=0,H180*(1+IF(PROY_BON="Sí",Trabajadores!$P$20,0))*Trabajadores!$S$20/6*(Trabajadores!$N$20&gt;=12),0))</f>
        <v>0</v>
      </c>
      <c r="U180" s="19" t="n">
        <f aca="false">IF($F180="Activo",IF(Trabajadores!$J$20="Sí",L180*6,L180),IF($F180="Cese",L180,0))</f>
        <v>0</v>
      </c>
      <c r="V180" s="19" t="n">
        <f aca="false">IF(OR($F180="Activo",$F180="Cese"),M180,0)</f>
        <v>0</v>
      </c>
      <c r="W180" s="19" t="n">
        <f aca="false">IF(OR($F180="Activo",$F180="Cese"),SUM(P174:P179),0)</f>
        <v>0</v>
      </c>
      <c r="X180" s="36" t="n">
        <f aca="false">IF(OR($F180="Activo",$F180="Cese"),R180+S180+T180+U180+V180+W180,0)</f>
        <v>0</v>
      </c>
      <c r="Y180" s="19" t="n">
        <f aca="false">IF(OR($F180="Activo",$F180="Cese"),DED_FIJA,0)</f>
        <v>0</v>
      </c>
      <c r="Z180" s="36" t="n">
        <f aca="false">MAX(0,X180-Y180)</f>
        <v>0</v>
      </c>
      <c r="AA180" s="19" t="n">
        <f aca="false">IF(Z180=0,0,MAX(0,MIN(Z180,Parámetros!$G$19)-Parámetros!$F$19)*Parámetros!$E$19)</f>
        <v>0</v>
      </c>
      <c r="AB180" s="19" t="n">
        <f aca="false">IF(Z180=0,0,MAX(0,MIN(Z180,Parámetros!$G$20)-Parámetros!$F$20)*Parámetros!$E$20)</f>
        <v>0</v>
      </c>
      <c r="AC180" s="19" t="n">
        <f aca="false">IF(Z180=0,0,MAX(0,MIN(Z180,Parámetros!$G$21)-Parámetros!$F$21)*Parámetros!$E$21)</f>
        <v>0</v>
      </c>
      <c r="AD180" s="19" t="n">
        <f aca="false">IF(Z180=0,0,MAX(0,MIN(Z180,Parámetros!$G$22)-Parámetros!$F$22)*Parámetros!$E$22)</f>
        <v>0</v>
      </c>
      <c r="AE180" s="19" t="n">
        <f aca="false">IF(Z180=0,0,MAX(0,MIN(Z180,Parámetros!$G$23)-Parámetros!$F$23)*Parámetros!$E$23)</f>
        <v>0</v>
      </c>
      <c r="AF180" s="36" t="n">
        <f aca="false">SUM(AA180:AE180)</f>
        <v>0</v>
      </c>
      <c r="AG180" s="45" t="str">
        <f aca="false">IF(AM180&lt;=0,"-",INDEX(TR_TASA,MATCH(AM180,TR_DESDE,1)))</f>
        <v>-</v>
      </c>
      <c r="AH180" s="44" t="n">
        <f aca="false">IF($F180="Cese",1,IF($F180="Activo",INDEX(DIV_N,7),0))</f>
        <v>0</v>
      </c>
      <c r="AI180" s="44" t="n">
        <f aca="false">IF($F180="Cese",6,IF($F180="Activo",INDEX(DIV_HASTA,7),0))</f>
        <v>0</v>
      </c>
      <c r="AJ180" s="19" t="n">
        <f aca="false">IF(OR($F180="Activo",$F180="Cese"),SUMIFS(AV174:AV179,D174:D179,"&lt;="&amp;AI180),0)</f>
        <v>0</v>
      </c>
      <c r="AK180" s="19" t="n">
        <f aca="false">IF(OR($F180="Activo",$F180="Cese"),MAX(0,(AF180-AJ180)/AH180),0)</f>
        <v>0</v>
      </c>
      <c r="AL180" s="19" t="n">
        <f aca="false">IF(OR($F180="Activo",$F180="Cese"),K180+IF(PROY_BON="Sí",0,J180),0)</f>
        <v>0</v>
      </c>
      <c r="AM180" s="19" t="n">
        <f aca="false">IF(AL180&gt;0,MAX(0,X180+AL180-Y180),Z180)</f>
        <v>0</v>
      </c>
      <c r="AN180" s="19" t="n">
        <f aca="false">SUMPRODUCT((AM180&gt;TR_DESDE)*(AM180-TR_DESDE)*TR_INC)</f>
        <v>0</v>
      </c>
      <c r="AO180" s="19" t="n">
        <f aca="false">IF(AL180&gt;0,MAX(0,AN180-IF($F180="Cese",MAX(AF180,AJ180),AF180)),0)</f>
        <v>0</v>
      </c>
      <c r="AP180" s="46" t="n">
        <f aca="false">IF(OR($F180="Activo",$F180="Cese"),ROUND(AK180+AO180,2),0)</f>
        <v>0</v>
      </c>
      <c r="AQ180" s="19" t="n">
        <f aca="false">IF($F180="Cese",MAX(0,AJ180-AN180),0)</f>
        <v>0</v>
      </c>
      <c r="AR180" s="19" t="str">
        <f aca="false">IF($B180="","",IF(COUNTIFS(RP_COD,$B180,'Retenciones Planilla'!$I$6:$I$105,"&lt;&gt;")=0,"",SUMIFS('Retenciones Planilla'!$I$6:$I$105,RP_COD,$B180)))</f>
        <v/>
      </c>
      <c r="AS180" s="19" t="str">
        <f aca="false">IF(AR180="","",AR180-AP180)</f>
        <v/>
      </c>
      <c r="AT180" s="23" t="str">
        <f aca="false">IF($B180="","",IF(NOT(OR($F180="Activo",$F180="Cese")),IF(N(AR180)=0,"—","Revisar: sin vínculo"),IF(AR180="",IF(AP180=0,"No corresponde","Sin dato planilla"),IF(ABS(AS180)&lt;=TOL,"OK",IF(AS180&gt;0,"Retuvo de más","Retuvo de menos")))))</f>
        <v/>
      </c>
      <c r="AU180" s="19" t="n">
        <f aca="false">IF(AND(BASE_RET="Planilla (si existe)",AR180&lt;&gt;""),AR180,AP180)</f>
        <v>0</v>
      </c>
      <c r="AV180" s="19" t="n">
        <f aca="false">AU180+N180</f>
        <v>0</v>
      </c>
    </row>
    <row r="181" customFormat="false" ht="15" hidden="false" customHeight="false" outlineLevel="0" collapsed="false">
      <c r="A181" s="43" t="n">
        <v>15</v>
      </c>
      <c r="B181" s="35" t="str">
        <f aca="false">IF(Trabajadores!$B$20="","",Trabajadores!$B$20)</f>
        <v/>
      </c>
      <c r="C181" s="35" t="str">
        <f aca="false">IF($B181="","",Trabajadores!$D$20)</f>
        <v/>
      </c>
      <c r="D181" s="43" t="n">
        <v>8</v>
      </c>
      <c r="E181" s="23" t="s">
        <v>305</v>
      </c>
      <c r="F181" s="23" t="str">
        <f aca="false">IF($B181="","",IF(OR(8&lt;Trabajadores!$M$20,8&gt;Trabajadores!$N$20),"No vinculado",IF(AND(8=Trabajadores!$N$20,Trabajadores!$O$20="Sí"),"Cese","Activo")))</f>
        <v/>
      </c>
      <c r="G181" s="19" t="n">
        <f aca="false">IF($B181="",0,SUMIFS(Ingresos!$V$6:$V$1505,ING_COD,$B181,ING_CLASE,"ORD"))</f>
        <v>0</v>
      </c>
      <c r="H181" s="19" t="n">
        <f aca="false">IF($B181="",0,SUMIFS(Ingresos!$V$6:$V$1505,ING_COD,$B181,ING_CLASE,"ORD",ING_COMP,"Sí"))</f>
        <v>0</v>
      </c>
      <c r="I181" s="19" t="n">
        <f aca="false">IF($B181="",0,SUMIFS(Ingresos!$V$6:$V$1505,ING_COD,$B181,ING_CLASE,"GRA"))</f>
        <v>0</v>
      </c>
      <c r="J181" s="19" t="n">
        <f aca="false">IF($B181="",0,SUMIFS(Ingresos!$V$6:$V$1505,ING_COD,$B181,ING_CLASE,"BON"))</f>
        <v>0</v>
      </c>
      <c r="K181" s="19" t="n">
        <f aca="false">IF($B181="",0,SUMIFS(Ingresos!$V$6:$V$1505,ING_COD,$B181,ING_CLASE,"EXT"))</f>
        <v>0</v>
      </c>
      <c r="L181" s="19" t="n">
        <f aca="false">IF($B181="",0,SUMIFS(Ingresos!$V$6:$V$1505,ING_COD,$B181,ING_CLASE,"OTO"))</f>
        <v>0</v>
      </c>
      <c r="M181" s="19" t="n">
        <f aca="false">IF($B181="",0,SUMIFS(Ingresos!$V$6:$V$1505,ING_COD,$B181,ING_CLASE,"OTX"))</f>
        <v>0</v>
      </c>
      <c r="N181" s="19" t="n">
        <f aca="false">IF($B181="",0,SUMIFS(Ingresos!$V$6:$V$1505,ING_COD,$B181,ING_CLASE,"RETO"))</f>
        <v>0</v>
      </c>
      <c r="O181" s="19" t="n">
        <f aca="false">IF($B181="",0,SUMIFS(Ingresos!$V$6:$V$1505,ING_COD,$B181,ING_CLASE,"INA"))</f>
        <v>0</v>
      </c>
      <c r="P181" s="19" t="n">
        <f aca="false">G181+I181+J181+K181+L181+M181</f>
        <v>0</v>
      </c>
      <c r="Q181" s="44" t="n">
        <f aca="false">IF($F181="Activo",5,IF($F181="Cese",1,0))</f>
        <v>0</v>
      </c>
      <c r="R181" s="19" t="n">
        <f aca="false">G181*Q181</f>
        <v>0</v>
      </c>
      <c r="S181" s="19" t="n">
        <f aca="false">IF($F181="Activo",SUMIFS(I181:I185,$D181:$D185,"&lt;="&amp;Trabajadores!$N$20)+IF(PROY_BON="Sí",SUMIFS(J181:J185,$D181:$D185,"&lt;="&amp;Trabajadores!$N$20),0),IF($F181="Cese",I181+IF(PROY_BON="Sí",J181,0),0))</f>
        <v>0</v>
      </c>
      <c r="T181" s="19" t="n">
        <f aca="false">IF(OR($F181&lt;&gt;"Activo",Trabajadores!$I$20="No"),0,IF(I185=0,H181*(1+IF(PROY_BON="Sí",Trabajadores!$P$20,0))*Trabajadores!$S$20/6*(Trabajadores!$N$20&gt;=12),0))</f>
        <v>0</v>
      </c>
      <c r="U181" s="19" t="n">
        <f aca="false">IF($F181="Activo",IF(Trabajadores!$J$20="Sí",L181*5,L181),IF($F181="Cese",L181,0))</f>
        <v>0</v>
      </c>
      <c r="V181" s="19" t="n">
        <f aca="false">IF(OR($F181="Activo",$F181="Cese"),M181,0)</f>
        <v>0</v>
      </c>
      <c r="W181" s="19" t="n">
        <f aca="false">IF(OR($F181="Activo",$F181="Cese"),SUM(P174:P180),0)</f>
        <v>0</v>
      </c>
      <c r="X181" s="36" t="n">
        <f aca="false">IF(OR($F181="Activo",$F181="Cese"),R181+S181+T181+U181+V181+W181,0)</f>
        <v>0</v>
      </c>
      <c r="Y181" s="19" t="n">
        <f aca="false">IF(OR($F181="Activo",$F181="Cese"),DED_FIJA,0)</f>
        <v>0</v>
      </c>
      <c r="Z181" s="36" t="n">
        <f aca="false">MAX(0,X181-Y181)</f>
        <v>0</v>
      </c>
      <c r="AA181" s="19" t="n">
        <f aca="false">IF(Z181=0,0,MAX(0,MIN(Z181,Parámetros!$G$19)-Parámetros!$F$19)*Parámetros!$E$19)</f>
        <v>0</v>
      </c>
      <c r="AB181" s="19" t="n">
        <f aca="false">IF(Z181=0,0,MAX(0,MIN(Z181,Parámetros!$G$20)-Parámetros!$F$20)*Parámetros!$E$20)</f>
        <v>0</v>
      </c>
      <c r="AC181" s="19" t="n">
        <f aca="false">IF(Z181=0,0,MAX(0,MIN(Z181,Parámetros!$G$21)-Parámetros!$F$21)*Parámetros!$E$21)</f>
        <v>0</v>
      </c>
      <c r="AD181" s="19" t="n">
        <f aca="false">IF(Z181=0,0,MAX(0,MIN(Z181,Parámetros!$G$22)-Parámetros!$F$22)*Parámetros!$E$22)</f>
        <v>0</v>
      </c>
      <c r="AE181" s="19" t="n">
        <f aca="false">IF(Z181=0,0,MAX(0,MIN(Z181,Parámetros!$G$23)-Parámetros!$F$23)*Parámetros!$E$23)</f>
        <v>0</v>
      </c>
      <c r="AF181" s="36" t="n">
        <f aca="false">SUM(AA181:AE181)</f>
        <v>0</v>
      </c>
      <c r="AG181" s="45" t="str">
        <f aca="false">IF(AM181&lt;=0,"-",INDEX(TR_TASA,MATCH(AM181,TR_DESDE,1)))</f>
        <v>-</v>
      </c>
      <c r="AH181" s="44" t="n">
        <f aca="false">IF($F181="Cese",1,IF($F181="Activo",INDEX(DIV_N,8),0))</f>
        <v>0</v>
      </c>
      <c r="AI181" s="44" t="n">
        <f aca="false">IF($F181="Cese",7,IF($F181="Activo",INDEX(DIV_HASTA,8),0))</f>
        <v>0</v>
      </c>
      <c r="AJ181" s="19" t="n">
        <f aca="false">IF(OR($F181="Activo",$F181="Cese"),SUMIFS(AV174:AV180,D174:D180,"&lt;="&amp;AI181),0)</f>
        <v>0</v>
      </c>
      <c r="AK181" s="19" t="n">
        <f aca="false">IF(OR($F181="Activo",$F181="Cese"),MAX(0,(AF181-AJ181)/AH181),0)</f>
        <v>0</v>
      </c>
      <c r="AL181" s="19" t="n">
        <f aca="false">IF(OR($F181="Activo",$F181="Cese"),K181+IF(PROY_BON="Sí",0,J181),0)</f>
        <v>0</v>
      </c>
      <c r="AM181" s="19" t="n">
        <f aca="false">IF(AL181&gt;0,MAX(0,X181+AL181-Y181),Z181)</f>
        <v>0</v>
      </c>
      <c r="AN181" s="19" t="n">
        <f aca="false">SUMPRODUCT((AM181&gt;TR_DESDE)*(AM181-TR_DESDE)*TR_INC)</f>
        <v>0</v>
      </c>
      <c r="AO181" s="19" t="n">
        <f aca="false">IF(AL181&gt;0,MAX(0,AN181-IF($F181="Cese",MAX(AF181,AJ181),AF181)),0)</f>
        <v>0</v>
      </c>
      <c r="AP181" s="46" t="n">
        <f aca="false">IF(OR($F181="Activo",$F181="Cese"),ROUND(AK181+AO181,2),0)</f>
        <v>0</v>
      </c>
      <c r="AQ181" s="19" t="n">
        <f aca="false">IF($F181="Cese",MAX(0,AJ181-AN181),0)</f>
        <v>0</v>
      </c>
      <c r="AR181" s="19" t="str">
        <f aca="false">IF($B181="","",IF(COUNTIFS(RP_COD,$B181,'Retenciones Planilla'!$J$6:$J$105,"&lt;&gt;")=0,"",SUMIFS('Retenciones Planilla'!$J$6:$J$105,RP_COD,$B181)))</f>
        <v/>
      </c>
      <c r="AS181" s="19" t="str">
        <f aca="false">IF(AR181="","",AR181-AP181)</f>
        <v/>
      </c>
      <c r="AT181" s="23" t="str">
        <f aca="false">IF($B181="","",IF(NOT(OR($F181="Activo",$F181="Cese")),IF(N(AR181)=0,"—","Revisar: sin vínculo"),IF(AR181="",IF(AP181=0,"No corresponde","Sin dato planilla"),IF(ABS(AS181)&lt;=TOL,"OK",IF(AS181&gt;0,"Retuvo de más","Retuvo de menos")))))</f>
        <v/>
      </c>
      <c r="AU181" s="19" t="n">
        <f aca="false">IF(AND(BASE_RET="Planilla (si existe)",AR181&lt;&gt;""),AR181,AP181)</f>
        <v>0</v>
      </c>
      <c r="AV181" s="19" t="n">
        <f aca="false">AU181+N181</f>
        <v>0</v>
      </c>
    </row>
    <row r="182" customFormat="false" ht="15" hidden="false" customHeight="false" outlineLevel="0" collapsed="false">
      <c r="A182" s="43" t="n">
        <v>15</v>
      </c>
      <c r="B182" s="35" t="str">
        <f aca="false">IF(Trabajadores!$B$20="","",Trabajadores!$B$20)</f>
        <v/>
      </c>
      <c r="C182" s="35" t="str">
        <f aca="false">IF($B182="","",Trabajadores!$D$20)</f>
        <v/>
      </c>
      <c r="D182" s="43" t="n">
        <v>9</v>
      </c>
      <c r="E182" s="23" t="s">
        <v>306</v>
      </c>
      <c r="F182" s="23" t="str">
        <f aca="false">IF($B182="","",IF(OR(9&lt;Trabajadores!$M$20,9&gt;Trabajadores!$N$20),"No vinculado",IF(AND(9=Trabajadores!$N$20,Trabajadores!$O$20="Sí"),"Cese","Activo")))</f>
        <v/>
      </c>
      <c r="G182" s="19" t="n">
        <f aca="false">IF($B182="",0,SUMIFS(Ingresos!$W$6:$W$1505,ING_COD,$B182,ING_CLASE,"ORD"))</f>
        <v>0</v>
      </c>
      <c r="H182" s="19" t="n">
        <f aca="false">IF($B182="",0,SUMIFS(Ingresos!$W$6:$W$1505,ING_COD,$B182,ING_CLASE,"ORD",ING_COMP,"Sí"))</f>
        <v>0</v>
      </c>
      <c r="I182" s="19" t="n">
        <f aca="false">IF($B182="",0,SUMIFS(Ingresos!$W$6:$W$1505,ING_COD,$B182,ING_CLASE,"GRA"))</f>
        <v>0</v>
      </c>
      <c r="J182" s="19" t="n">
        <f aca="false">IF($B182="",0,SUMIFS(Ingresos!$W$6:$W$1505,ING_COD,$B182,ING_CLASE,"BON"))</f>
        <v>0</v>
      </c>
      <c r="K182" s="19" t="n">
        <f aca="false">IF($B182="",0,SUMIFS(Ingresos!$W$6:$W$1505,ING_COD,$B182,ING_CLASE,"EXT"))</f>
        <v>0</v>
      </c>
      <c r="L182" s="19" t="n">
        <f aca="false">IF($B182="",0,SUMIFS(Ingresos!$W$6:$W$1505,ING_COD,$B182,ING_CLASE,"OTO"))</f>
        <v>0</v>
      </c>
      <c r="M182" s="19" t="n">
        <f aca="false">IF($B182="",0,SUMIFS(Ingresos!$W$6:$W$1505,ING_COD,$B182,ING_CLASE,"OTX"))</f>
        <v>0</v>
      </c>
      <c r="N182" s="19" t="n">
        <f aca="false">IF($B182="",0,SUMIFS(Ingresos!$W$6:$W$1505,ING_COD,$B182,ING_CLASE,"RETO"))</f>
        <v>0</v>
      </c>
      <c r="O182" s="19" t="n">
        <f aca="false">IF($B182="",0,SUMIFS(Ingresos!$W$6:$W$1505,ING_COD,$B182,ING_CLASE,"INA"))</f>
        <v>0</v>
      </c>
      <c r="P182" s="19" t="n">
        <f aca="false">G182+I182+J182+K182+L182+M182</f>
        <v>0</v>
      </c>
      <c r="Q182" s="44" t="n">
        <f aca="false">IF($F182="Activo",4,IF($F182="Cese",1,0))</f>
        <v>0</v>
      </c>
      <c r="R182" s="19" t="n">
        <f aca="false">G182*Q182</f>
        <v>0</v>
      </c>
      <c r="S182" s="19" t="n">
        <f aca="false">IF($F182="Activo",SUMIFS(I182:I185,$D182:$D185,"&lt;="&amp;Trabajadores!$N$20)+IF(PROY_BON="Sí",SUMIFS(J182:J185,$D182:$D185,"&lt;="&amp;Trabajadores!$N$20),0),IF($F182="Cese",I182+IF(PROY_BON="Sí",J182,0),0))</f>
        <v>0</v>
      </c>
      <c r="T182" s="19" t="n">
        <f aca="false">IF(OR($F182&lt;&gt;"Activo",Trabajadores!$I$20="No"),0,IF(I185=0,H182*(1+IF(PROY_BON="Sí",Trabajadores!$P$20,0))*Trabajadores!$S$20/6*(Trabajadores!$N$20&gt;=12),0))</f>
        <v>0</v>
      </c>
      <c r="U182" s="19" t="n">
        <f aca="false">IF($F182="Activo",IF(Trabajadores!$J$20="Sí",L182*4,L182),IF($F182="Cese",L182,0))</f>
        <v>0</v>
      </c>
      <c r="V182" s="19" t="n">
        <f aca="false">IF(OR($F182="Activo",$F182="Cese"),M182,0)</f>
        <v>0</v>
      </c>
      <c r="W182" s="19" t="n">
        <f aca="false">IF(OR($F182="Activo",$F182="Cese"),SUM(P174:P181),0)</f>
        <v>0</v>
      </c>
      <c r="X182" s="36" t="n">
        <f aca="false">IF(OR($F182="Activo",$F182="Cese"),R182+S182+T182+U182+V182+W182,0)</f>
        <v>0</v>
      </c>
      <c r="Y182" s="19" t="n">
        <f aca="false">IF(OR($F182="Activo",$F182="Cese"),DED_FIJA,0)</f>
        <v>0</v>
      </c>
      <c r="Z182" s="36" t="n">
        <f aca="false">MAX(0,X182-Y182)</f>
        <v>0</v>
      </c>
      <c r="AA182" s="19" t="n">
        <f aca="false">IF(Z182=0,0,MAX(0,MIN(Z182,Parámetros!$G$19)-Parámetros!$F$19)*Parámetros!$E$19)</f>
        <v>0</v>
      </c>
      <c r="AB182" s="19" t="n">
        <f aca="false">IF(Z182=0,0,MAX(0,MIN(Z182,Parámetros!$G$20)-Parámetros!$F$20)*Parámetros!$E$20)</f>
        <v>0</v>
      </c>
      <c r="AC182" s="19" t="n">
        <f aca="false">IF(Z182=0,0,MAX(0,MIN(Z182,Parámetros!$G$21)-Parámetros!$F$21)*Parámetros!$E$21)</f>
        <v>0</v>
      </c>
      <c r="AD182" s="19" t="n">
        <f aca="false">IF(Z182=0,0,MAX(0,MIN(Z182,Parámetros!$G$22)-Parámetros!$F$22)*Parámetros!$E$22)</f>
        <v>0</v>
      </c>
      <c r="AE182" s="19" t="n">
        <f aca="false">IF(Z182=0,0,MAX(0,MIN(Z182,Parámetros!$G$23)-Parámetros!$F$23)*Parámetros!$E$23)</f>
        <v>0</v>
      </c>
      <c r="AF182" s="36" t="n">
        <f aca="false">SUM(AA182:AE182)</f>
        <v>0</v>
      </c>
      <c r="AG182" s="45" t="str">
        <f aca="false">IF(AM182&lt;=0,"-",INDEX(TR_TASA,MATCH(AM182,TR_DESDE,1)))</f>
        <v>-</v>
      </c>
      <c r="AH182" s="44" t="n">
        <f aca="false">IF($F182="Cese",1,IF($F182="Activo",INDEX(DIV_N,9),0))</f>
        <v>0</v>
      </c>
      <c r="AI182" s="44" t="n">
        <f aca="false">IF($F182="Cese",8,IF($F182="Activo",INDEX(DIV_HASTA,9),0))</f>
        <v>0</v>
      </c>
      <c r="AJ182" s="19" t="n">
        <f aca="false">IF(OR($F182="Activo",$F182="Cese"),SUMIFS(AV174:AV181,D174:D181,"&lt;="&amp;AI182),0)</f>
        <v>0</v>
      </c>
      <c r="AK182" s="19" t="n">
        <f aca="false">IF(OR($F182="Activo",$F182="Cese"),MAX(0,(AF182-AJ182)/AH182),0)</f>
        <v>0</v>
      </c>
      <c r="AL182" s="19" t="n">
        <f aca="false">IF(OR($F182="Activo",$F182="Cese"),K182+IF(PROY_BON="Sí",0,J182),0)</f>
        <v>0</v>
      </c>
      <c r="AM182" s="19" t="n">
        <f aca="false">IF(AL182&gt;0,MAX(0,X182+AL182-Y182),Z182)</f>
        <v>0</v>
      </c>
      <c r="AN182" s="19" t="n">
        <f aca="false">SUMPRODUCT((AM182&gt;TR_DESDE)*(AM182-TR_DESDE)*TR_INC)</f>
        <v>0</v>
      </c>
      <c r="AO182" s="19" t="n">
        <f aca="false">IF(AL182&gt;0,MAX(0,AN182-IF($F182="Cese",MAX(AF182,AJ182),AF182)),0)</f>
        <v>0</v>
      </c>
      <c r="AP182" s="46" t="n">
        <f aca="false">IF(OR($F182="Activo",$F182="Cese"),ROUND(AK182+AO182,2),0)</f>
        <v>0</v>
      </c>
      <c r="AQ182" s="19" t="n">
        <f aca="false">IF($F182="Cese",MAX(0,AJ182-AN182),0)</f>
        <v>0</v>
      </c>
      <c r="AR182" s="19" t="str">
        <f aca="false">IF($B182="","",IF(COUNTIFS(RP_COD,$B182,'Retenciones Planilla'!$K$6:$K$105,"&lt;&gt;")=0,"",SUMIFS('Retenciones Planilla'!$K$6:$K$105,RP_COD,$B182)))</f>
        <v/>
      </c>
      <c r="AS182" s="19" t="str">
        <f aca="false">IF(AR182="","",AR182-AP182)</f>
        <v/>
      </c>
      <c r="AT182" s="23" t="str">
        <f aca="false">IF($B182="","",IF(NOT(OR($F182="Activo",$F182="Cese")),IF(N(AR182)=0,"—","Revisar: sin vínculo"),IF(AR182="",IF(AP182=0,"No corresponde","Sin dato planilla"),IF(ABS(AS182)&lt;=TOL,"OK",IF(AS182&gt;0,"Retuvo de más","Retuvo de menos")))))</f>
        <v/>
      </c>
      <c r="AU182" s="19" t="n">
        <f aca="false">IF(AND(BASE_RET="Planilla (si existe)",AR182&lt;&gt;""),AR182,AP182)</f>
        <v>0</v>
      </c>
      <c r="AV182" s="19" t="n">
        <f aca="false">AU182+N182</f>
        <v>0</v>
      </c>
    </row>
    <row r="183" customFormat="false" ht="15" hidden="false" customHeight="false" outlineLevel="0" collapsed="false">
      <c r="A183" s="43" t="n">
        <v>15</v>
      </c>
      <c r="B183" s="35" t="str">
        <f aca="false">IF(Trabajadores!$B$20="","",Trabajadores!$B$20)</f>
        <v/>
      </c>
      <c r="C183" s="35" t="str">
        <f aca="false">IF($B183="","",Trabajadores!$D$20)</f>
        <v/>
      </c>
      <c r="D183" s="43" t="n">
        <v>10</v>
      </c>
      <c r="E183" s="23" t="s">
        <v>307</v>
      </c>
      <c r="F183" s="23" t="str">
        <f aca="false">IF($B183="","",IF(OR(10&lt;Trabajadores!$M$20,10&gt;Trabajadores!$N$20),"No vinculado",IF(AND(10=Trabajadores!$N$20,Trabajadores!$O$20="Sí"),"Cese","Activo")))</f>
        <v/>
      </c>
      <c r="G183" s="19" t="n">
        <f aca="false">IF($B183="",0,SUMIFS(Ingresos!$X$6:$X$1505,ING_COD,$B183,ING_CLASE,"ORD"))</f>
        <v>0</v>
      </c>
      <c r="H183" s="19" t="n">
        <f aca="false">IF($B183="",0,SUMIFS(Ingresos!$X$6:$X$1505,ING_COD,$B183,ING_CLASE,"ORD",ING_COMP,"Sí"))</f>
        <v>0</v>
      </c>
      <c r="I183" s="19" t="n">
        <f aca="false">IF($B183="",0,SUMIFS(Ingresos!$X$6:$X$1505,ING_COD,$B183,ING_CLASE,"GRA"))</f>
        <v>0</v>
      </c>
      <c r="J183" s="19" t="n">
        <f aca="false">IF($B183="",0,SUMIFS(Ingresos!$X$6:$X$1505,ING_COD,$B183,ING_CLASE,"BON"))</f>
        <v>0</v>
      </c>
      <c r="K183" s="19" t="n">
        <f aca="false">IF($B183="",0,SUMIFS(Ingresos!$X$6:$X$1505,ING_COD,$B183,ING_CLASE,"EXT"))</f>
        <v>0</v>
      </c>
      <c r="L183" s="19" t="n">
        <f aca="false">IF($B183="",0,SUMIFS(Ingresos!$X$6:$X$1505,ING_COD,$B183,ING_CLASE,"OTO"))</f>
        <v>0</v>
      </c>
      <c r="M183" s="19" t="n">
        <f aca="false">IF($B183="",0,SUMIFS(Ingresos!$X$6:$X$1505,ING_COD,$B183,ING_CLASE,"OTX"))</f>
        <v>0</v>
      </c>
      <c r="N183" s="19" t="n">
        <f aca="false">IF($B183="",0,SUMIFS(Ingresos!$X$6:$X$1505,ING_COD,$B183,ING_CLASE,"RETO"))</f>
        <v>0</v>
      </c>
      <c r="O183" s="19" t="n">
        <f aca="false">IF($B183="",0,SUMIFS(Ingresos!$X$6:$X$1505,ING_COD,$B183,ING_CLASE,"INA"))</f>
        <v>0</v>
      </c>
      <c r="P183" s="19" t="n">
        <f aca="false">G183+I183+J183+K183+L183+M183</f>
        <v>0</v>
      </c>
      <c r="Q183" s="44" t="n">
        <f aca="false">IF($F183="Activo",3,IF($F183="Cese",1,0))</f>
        <v>0</v>
      </c>
      <c r="R183" s="19" t="n">
        <f aca="false">G183*Q183</f>
        <v>0</v>
      </c>
      <c r="S183" s="19" t="n">
        <f aca="false">IF($F183="Activo",SUMIFS(I183:I185,$D183:$D185,"&lt;="&amp;Trabajadores!$N$20)+IF(PROY_BON="Sí",SUMIFS(J183:J185,$D183:$D185,"&lt;="&amp;Trabajadores!$N$20),0),IF($F183="Cese",I183+IF(PROY_BON="Sí",J183,0),0))</f>
        <v>0</v>
      </c>
      <c r="T183" s="19" t="n">
        <f aca="false">IF(OR($F183&lt;&gt;"Activo",Trabajadores!$I$20="No"),0,IF(I185=0,H183*(1+IF(PROY_BON="Sí",Trabajadores!$P$20,0))*Trabajadores!$S$20/6*(Trabajadores!$N$20&gt;=12),0))</f>
        <v>0</v>
      </c>
      <c r="U183" s="19" t="n">
        <f aca="false">IF($F183="Activo",IF(Trabajadores!$J$20="Sí",L183*3,L183),IF($F183="Cese",L183,0))</f>
        <v>0</v>
      </c>
      <c r="V183" s="19" t="n">
        <f aca="false">IF(OR($F183="Activo",$F183="Cese"),M183,0)</f>
        <v>0</v>
      </c>
      <c r="W183" s="19" t="n">
        <f aca="false">IF(OR($F183="Activo",$F183="Cese"),SUM(P174:P182),0)</f>
        <v>0</v>
      </c>
      <c r="X183" s="36" t="n">
        <f aca="false">IF(OR($F183="Activo",$F183="Cese"),R183+S183+T183+U183+V183+W183,0)</f>
        <v>0</v>
      </c>
      <c r="Y183" s="19" t="n">
        <f aca="false">IF(OR($F183="Activo",$F183="Cese"),DED_FIJA,0)</f>
        <v>0</v>
      </c>
      <c r="Z183" s="36" t="n">
        <f aca="false">MAX(0,X183-Y183)</f>
        <v>0</v>
      </c>
      <c r="AA183" s="19" t="n">
        <f aca="false">IF(Z183=0,0,MAX(0,MIN(Z183,Parámetros!$G$19)-Parámetros!$F$19)*Parámetros!$E$19)</f>
        <v>0</v>
      </c>
      <c r="AB183" s="19" t="n">
        <f aca="false">IF(Z183=0,0,MAX(0,MIN(Z183,Parámetros!$G$20)-Parámetros!$F$20)*Parámetros!$E$20)</f>
        <v>0</v>
      </c>
      <c r="AC183" s="19" t="n">
        <f aca="false">IF(Z183=0,0,MAX(0,MIN(Z183,Parámetros!$G$21)-Parámetros!$F$21)*Parámetros!$E$21)</f>
        <v>0</v>
      </c>
      <c r="AD183" s="19" t="n">
        <f aca="false">IF(Z183=0,0,MAX(0,MIN(Z183,Parámetros!$G$22)-Parámetros!$F$22)*Parámetros!$E$22)</f>
        <v>0</v>
      </c>
      <c r="AE183" s="19" t="n">
        <f aca="false">IF(Z183=0,0,MAX(0,MIN(Z183,Parámetros!$G$23)-Parámetros!$F$23)*Parámetros!$E$23)</f>
        <v>0</v>
      </c>
      <c r="AF183" s="36" t="n">
        <f aca="false">SUM(AA183:AE183)</f>
        <v>0</v>
      </c>
      <c r="AG183" s="45" t="str">
        <f aca="false">IF(AM183&lt;=0,"-",INDEX(TR_TASA,MATCH(AM183,TR_DESDE,1)))</f>
        <v>-</v>
      </c>
      <c r="AH183" s="44" t="n">
        <f aca="false">IF($F183="Cese",1,IF($F183="Activo",INDEX(DIV_N,10),0))</f>
        <v>0</v>
      </c>
      <c r="AI183" s="44" t="n">
        <f aca="false">IF($F183="Cese",9,IF($F183="Activo",INDEX(DIV_HASTA,10),0))</f>
        <v>0</v>
      </c>
      <c r="AJ183" s="19" t="n">
        <f aca="false">IF(OR($F183="Activo",$F183="Cese"),SUMIFS(AV174:AV182,D174:D182,"&lt;="&amp;AI183),0)</f>
        <v>0</v>
      </c>
      <c r="AK183" s="19" t="n">
        <f aca="false">IF(OR($F183="Activo",$F183="Cese"),MAX(0,(AF183-AJ183)/AH183),0)</f>
        <v>0</v>
      </c>
      <c r="AL183" s="19" t="n">
        <f aca="false">IF(OR($F183="Activo",$F183="Cese"),K183+IF(PROY_BON="Sí",0,J183),0)</f>
        <v>0</v>
      </c>
      <c r="AM183" s="19" t="n">
        <f aca="false">IF(AL183&gt;0,MAX(0,X183+AL183-Y183),Z183)</f>
        <v>0</v>
      </c>
      <c r="AN183" s="19" t="n">
        <f aca="false">SUMPRODUCT((AM183&gt;TR_DESDE)*(AM183-TR_DESDE)*TR_INC)</f>
        <v>0</v>
      </c>
      <c r="AO183" s="19" t="n">
        <f aca="false">IF(AL183&gt;0,MAX(0,AN183-IF($F183="Cese",MAX(AF183,AJ183),AF183)),0)</f>
        <v>0</v>
      </c>
      <c r="AP183" s="46" t="n">
        <f aca="false">IF(OR($F183="Activo",$F183="Cese"),ROUND(AK183+AO183,2),0)</f>
        <v>0</v>
      </c>
      <c r="AQ183" s="19" t="n">
        <f aca="false">IF($F183="Cese",MAX(0,AJ183-AN183),0)</f>
        <v>0</v>
      </c>
      <c r="AR183" s="19" t="str">
        <f aca="false">IF($B183="","",IF(COUNTIFS(RP_COD,$B183,'Retenciones Planilla'!$L$6:$L$105,"&lt;&gt;")=0,"",SUMIFS('Retenciones Planilla'!$L$6:$L$105,RP_COD,$B183)))</f>
        <v/>
      </c>
      <c r="AS183" s="19" t="str">
        <f aca="false">IF(AR183="","",AR183-AP183)</f>
        <v/>
      </c>
      <c r="AT183" s="23" t="str">
        <f aca="false">IF($B183="","",IF(NOT(OR($F183="Activo",$F183="Cese")),IF(N(AR183)=0,"—","Revisar: sin vínculo"),IF(AR183="",IF(AP183=0,"No corresponde","Sin dato planilla"),IF(ABS(AS183)&lt;=TOL,"OK",IF(AS183&gt;0,"Retuvo de más","Retuvo de menos")))))</f>
        <v/>
      </c>
      <c r="AU183" s="19" t="n">
        <f aca="false">IF(AND(BASE_RET="Planilla (si existe)",AR183&lt;&gt;""),AR183,AP183)</f>
        <v>0</v>
      </c>
      <c r="AV183" s="19" t="n">
        <f aca="false">AU183+N183</f>
        <v>0</v>
      </c>
    </row>
    <row r="184" customFormat="false" ht="15" hidden="false" customHeight="false" outlineLevel="0" collapsed="false">
      <c r="A184" s="43" t="n">
        <v>15</v>
      </c>
      <c r="B184" s="35" t="str">
        <f aca="false">IF(Trabajadores!$B$20="","",Trabajadores!$B$20)</f>
        <v/>
      </c>
      <c r="C184" s="35" t="str">
        <f aca="false">IF($B184="","",Trabajadores!$D$20)</f>
        <v/>
      </c>
      <c r="D184" s="43" t="n">
        <v>11</v>
      </c>
      <c r="E184" s="23" t="s">
        <v>308</v>
      </c>
      <c r="F184" s="23" t="str">
        <f aca="false">IF($B184="","",IF(OR(11&lt;Trabajadores!$M$20,11&gt;Trabajadores!$N$20),"No vinculado",IF(AND(11=Trabajadores!$N$20,Trabajadores!$O$20="Sí"),"Cese","Activo")))</f>
        <v/>
      </c>
      <c r="G184" s="19" t="n">
        <f aca="false">IF($B184="",0,SUMIFS(Ingresos!$Y$6:$Y$1505,ING_COD,$B184,ING_CLASE,"ORD"))</f>
        <v>0</v>
      </c>
      <c r="H184" s="19" t="n">
        <f aca="false">IF($B184="",0,SUMIFS(Ingresos!$Y$6:$Y$1505,ING_COD,$B184,ING_CLASE,"ORD",ING_COMP,"Sí"))</f>
        <v>0</v>
      </c>
      <c r="I184" s="19" t="n">
        <f aca="false">IF($B184="",0,SUMIFS(Ingresos!$Y$6:$Y$1505,ING_COD,$B184,ING_CLASE,"GRA"))</f>
        <v>0</v>
      </c>
      <c r="J184" s="19" t="n">
        <f aca="false">IF($B184="",0,SUMIFS(Ingresos!$Y$6:$Y$1505,ING_COD,$B184,ING_CLASE,"BON"))</f>
        <v>0</v>
      </c>
      <c r="K184" s="19" t="n">
        <f aca="false">IF($B184="",0,SUMIFS(Ingresos!$Y$6:$Y$1505,ING_COD,$B184,ING_CLASE,"EXT"))</f>
        <v>0</v>
      </c>
      <c r="L184" s="19" t="n">
        <f aca="false">IF($B184="",0,SUMIFS(Ingresos!$Y$6:$Y$1505,ING_COD,$B184,ING_CLASE,"OTO"))</f>
        <v>0</v>
      </c>
      <c r="M184" s="19" t="n">
        <f aca="false">IF($B184="",0,SUMIFS(Ingresos!$Y$6:$Y$1505,ING_COD,$B184,ING_CLASE,"OTX"))</f>
        <v>0</v>
      </c>
      <c r="N184" s="19" t="n">
        <f aca="false">IF($B184="",0,SUMIFS(Ingresos!$Y$6:$Y$1505,ING_COD,$B184,ING_CLASE,"RETO"))</f>
        <v>0</v>
      </c>
      <c r="O184" s="19" t="n">
        <f aca="false">IF($B184="",0,SUMIFS(Ingresos!$Y$6:$Y$1505,ING_COD,$B184,ING_CLASE,"INA"))</f>
        <v>0</v>
      </c>
      <c r="P184" s="19" t="n">
        <f aca="false">G184+I184+J184+K184+L184+M184</f>
        <v>0</v>
      </c>
      <c r="Q184" s="44" t="n">
        <f aca="false">IF($F184="Activo",2,IF($F184="Cese",1,0))</f>
        <v>0</v>
      </c>
      <c r="R184" s="19" t="n">
        <f aca="false">G184*Q184</f>
        <v>0</v>
      </c>
      <c r="S184" s="19" t="n">
        <f aca="false">IF($F184="Activo",SUMIFS(I184:I185,$D184:$D185,"&lt;="&amp;Trabajadores!$N$20)+IF(PROY_BON="Sí",SUMIFS(J184:J185,$D184:$D185,"&lt;="&amp;Trabajadores!$N$20),0),IF($F184="Cese",I184+IF(PROY_BON="Sí",J184,0),0))</f>
        <v>0</v>
      </c>
      <c r="T184" s="19" t="n">
        <f aca="false">IF(OR($F184&lt;&gt;"Activo",Trabajadores!$I$20="No"),0,IF(I185=0,H184*(1+IF(PROY_BON="Sí",Trabajadores!$P$20,0))*Trabajadores!$S$20/6*(Trabajadores!$N$20&gt;=12),0))</f>
        <v>0</v>
      </c>
      <c r="U184" s="19" t="n">
        <f aca="false">IF($F184="Activo",IF(Trabajadores!$J$20="Sí",L184*2,L184),IF($F184="Cese",L184,0))</f>
        <v>0</v>
      </c>
      <c r="V184" s="19" t="n">
        <f aca="false">IF(OR($F184="Activo",$F184="Cese"),M184,0)</f>
        <v>0</v>
      </c>
      <c r="W184" s="19" t="n">
        <f aca="false">IF(OR($F184="Activo",$F184="Cese"),SUM(P174:P183),0)</f>
        <v>0</v>
      </c>
      <c r="X184" s="36" t="n">
        <f aca="false">IF(OR($F184="Activo",$F184="Cese"),R184+S184+T184+U184+V184+W184,0)</f>
        <v>0</v>
      </c>
      <c r="Y184" s="19" t="n">
        <f aca="false">IF(OR($F184="Activo",$F184="Cese"),DED_FIJA,0)</f>
        <v>0</v>
      </c>
      <c r="Z184" s="36" t="n">
        <f aca="false">MAX(0,X184-Y184)</f>
        <v>0</v>
      </c>
      <c r="AA184" s="19" t="n">
        <f aca="false">IF(Z184=0,0,MAX(0,MIN(Z184,Parámetros!$G$19)-Parámetros!$F$19)*Parámetros!$E$19)</f>
        <v>0</v>
      </c>
      <c r="AB184" s="19" t="n">
        <f aca="false">IF(Z184=0,0,MAX(0,MIN(Z184,Parámetros!$G$20)-Parámetros!$F$20)*Parámetros!$E$20)</f>
        <v>0</v>
      </c>
      <c r="AC184" s="19" t="n">
        <f aca="false">IF(Z184=0,0,MAX(0,MIN(Z184,Parámetros!$G$21)-Parámetros!$F$21)*Parámetros!$E$21)</f>
        <v>0</v>
      </c>
      <c r="AD184" s="19" t="n">
        <f aca="false">IF(Z184=0,0,MAX(0,MIN(Z184,Parámetros!$G$22)-Parámetros!$F$22)*Parámetros!$E$22)</f>
        <v>0</v>
      </c>
      <c r="AE184" s="19" t="n">
        <f aca="false">IF(Z184=0,0,MAX(0,MIN(Z184,Parámetros!$G$23)-Parámetros!$F$23)*Parámetros!$E$23)</f>
        <v>0</v>
      </c>
      <c r="AF184" s="36" t="n">
        <f aca="false">SUM(AA184:AE184)</f>
        <v>0</v>
      </c>
      <c r="AG184" s="45" t="str">
        <f aca="false">IF(AM184&lt;=0,"-",INDEX(TR_TASA,MATCH(AM184,TR_DESDE,1)))</f>
        <v>-</v>
      </c>
      <c r="AH184" s="44" t="n">
        <f aca="false">IF($F184="Cese",1,IF($F184="Activo",INDEX(DIV_N,11),0))</f>
        <v>0</v>
      </c>
      <c r="AI184" s="44" t="n">
        <f aca="false">IF($F184="Cese",10,IF($F184="Activo",INDEX(DIV_HASTA,11),0))</f>
        <v>0</v>
      </c>
      <c r="AJ184" s="19" t="n">
        <f aca="false">IF(OR($F184="Activo",$F184="Cese"),SUMIFS(AV174:AV183,D174:D183,"&lt;="&amp;AI184),0)</f>
        <v>0</v>
      </c>
      <c r="AK184" s="19" t="n">
        <f aca="false">IF(OR($F184="Activo",$F184="Cese"),MAX(0,(AF184-AJ184)/AH184),0)</f>
        <v>0</v>
      </c>
      <c r="AL184" s="19" t="n">
        <f aca="false">IF(OR($F184="Activo",$F184="Cese"),K184+IF(PROY_BON="Sí",0,J184),0)</f>
        <v>0</v>
      </c>
      <c r="AM184" s="19" t="n">
        <f aca="false">IF(AL184&gt;0,MAX(0,X184+AL184-Y184),Z184)</f>
        <v>0</v>
      </c>
      <c r="AN184" s="19" t="n">
        <f aca="false">SUMPRODUCT((AM184&gt;TR_DESDE)*(AM184-TR_DESDE)*TR_INC)</f>
        <v>0</v>
      </c>
      <c r="AO184" s="19" t="n">
        <f aca="false">IF(AL184&gt;0,MAX(0,AN184-IF($F184="Cese",MAX(AF184,AJ184),AF184)),0)</f>
        <v>0</v>
      </c>
      <c r="AP184" s="46" t="n">
        <f aca="false">IF(OR($F184="Activo",$F184="Cese"),ROUND(AK184+AO184,2),0)</f>
        <v>0</v>
      </c>
      <c r="AQ184" s="19" t="n">
        <f aca="false">IF($F184="Cese",MAX(0,AJ184-AN184),0)</f>
        <v>0</v>
      </c>
      <c r="AR184" s="19" t="str">
        <f aca="false">IF($B184="","",IF(COUNTIFS(RP_COD,$B184,'Retenciones Planilla'!$M$6:$M$105,"&lt;&gt;")=0,"",SUMIFS('Retenciones Planilla'!$M$6:$M$105,RP_COD,$B184)))</f>
        <v/>
      </c>
      <c r="AS184" s="19" t="str">
        <f aca="false">IF(AR184="","",AR184-AP184)</f>
        <v/>
      </c>
      <c r="AT184" s="23" t="str">
        <f aca="false">IF($B184="","",IF(NOT(OR($F184="Activo",$F184="Cese")),IF(N(AR184)=0,"—","Revisar: sin vínculo"),IF(AR184="",IF(AP184=0,"No corresponde","Sin dato planilla"),IF(ABS(AS184)&lt;=TOL,"OK",IF(AS184&gt;0,"Retuvo de más","Retuvo de menos")))))</f>
        <v/>
      </c>
      <c r="AU184" s="19" t="n">
        <f aca="false">IF(AND(BASE_RET="Planilla (si existe)",AR184&lt;&gt;""),AR184,AP184)</f>
        <v>0</v>
      </c>
      <c r="AV184" s="19" t="n">
        <f aca="false">AU184+N184</f>
        <v>0</v>
      </c>
    </row>
    <row r="185" customFormat="false" ht="15" hidden="false" customHeight="false" outlineLevel="0" collapsed="false">
      <c r="A185" s="43" t="n">
        <v>15</v>
      </c>
      <c r="B185" s="35" t="str">
        <f aca="false">IF(Trabajadores!$B$20="","",Trabajadores!$B$20)</f>
        <v/>
      </c>
      <c r="C185" s="35" t="str">
        <f aca="false">IF($B185="","",Trabajadores!$D$20)</f>
        <v/>
      </c>
      <c r="D185" s="43" t="n">
        <v>12</v>
      </c>
      <c r="E185" s="23" t="s">
        <v>309</v>
      </c>
      <c r="F185" s="23" t="str">
        <f aca="false">IF($B185="","",IF(OR(12&lt;Trabajadores!$M$20,12&gt;Trabajadores!$N$20),"No vinculado",IF(AND(12=Trabajadores!$N$20,Trabajadores!$O$20="Sí"),"Cese","Activo")))</f>
        <v/>
      </c>
      <c r="G185" s="19" t="n">
        <f aca="false">IF($B185="",0,SUMIFS(Ingresos!$Z$6:$Z$1505,ING_COD,$B185,ING_CLASE,"ORD"))</f>
        <v>0</v>
      </c>
      <c r="H185" s="19" t="n">
        <f aca="false">IF($B185="",0,SUMIFS(Ingresos!$Z$6:$Z$1505,ING_COD,$B185,ING_CLASE,"ORD",ING_COMP,"Sí"))</f>
        <v>0</v>
      </c>
      <c r="I185" s="19" t="n">
        <f aca="false">IF($B185="",0,SUMIFS(Ingresos!$Z$6:$Z$1505,ING_COD,$B185,ING_CLASE,"GRA"))</f>
        <v>0</v>
      </c>
      <c r="J185" s="19" t="n">
        <f aca="false">IF($B185="",0,SUMIFS(Ingresos!$Z$6:$Z$1505,ING_COD,$B185,ING_CLASE,"BON"))</f>
        <v>0</v>
      </c>
      <c r="K185" s="19" t="n">
        <f aca="false">IF($B185="",0,SUMIFS(Ingresos!$Z$6:$Z$1505,ING_COD,$B185,ING_CLASE,"EXT"))</f>
        <v>0</v>
      </c>
      <c r="L185" s="19" t="n">
        <f aca="false">IF($B185="",0,SUMIFS(Ingresos!$Z$6:$Z$1505,ING_COD,$B185,ING_CLASE,"OTO"))</f>
        <v>0</v>
      </c>
      <c r="M185" s="19" t="n">
        <f aca="false">IF($B185="",0,SUMIFS(Ingresos!$Z$6:$Z$1505,ING_COD,$B185,ING_CLASE,"OTX"))</f>
        <v>0</v>
      </c>
      <c r="N185" s="19" t="n">
        <f aca="false">IF($B185="",0,SUMIFS(Ingresos!$Z$6:$Z$1505,ING_COD,$B185,ING_CLASE,"RETO"))</f>
        <v>0</v>
      </c>
      <c r="O185" s="19" t="n">
        <f aca="false">IF($B185="",0,SUMIFS(Ingresos!$Z$6:$Z$1505,ING_COD,$B185,ING_CLASE,"INA"))</f>
        <v>0</v>
      </c>
      <c r="P185" s="19" t="n">
        <f aca="false">G185+I185+J185+K185+L185+M185</f>
        <v>0</v>
      </c>
      <c r="Q185" s="44" t="n">
        <f aca="false">IF($F185="Activo",1,IF($F185="Cese",1,0))</f>
        <v>0</v>
      </c>
      <c r="R185" s="19" t="n">
        <f aca="false">G185*Q185</f>
        <v>0</v>
      </c>
      <c r="S185" s="19" t="n">
        <f aca="false">IF($F185="Activo",SUMIFS(I185:I185,$D185:$D185,"&lt;="&amp;Trabajadores!$N$20)+IF(PROY_BON="Sí",SUMIFS(J185:J185,$D185:$D185,"&lt;="&amp;Trabajadores!$N$20),0),IF($F185="Cese",I185+IF(PROY_BON="Sí",J185,0),0))</f>
        <v>0</v>
      </c>
      <c r="T185" s="19" t="n">
        <f aca="false">0</f>
        <v>0</v>
      </c>
      <c r="U185" s="19" t="n">
        <f aca="false">IF($F185="Activo",IF(Trabajadores!$J$20="Sí",L185*1,L185),IF($F185="Cese",L185,0))</f>
        <v>0</v>
      </c>
      <c r="V185" s="19" t="n">
        <f aca="false">IF(OR($F185="Activo",$F185="Cese"),M185,0)</f>
        <v>0</v>
      </c>
      <c r="W185" s="19" t="n">
        <f aca="false">IF(OR($F185="Activo",$F185="Cese"),SUM(P174:P184),0)</f>
        <v>0</v>
      </c>
      <c r="X185" s="36" t="n">
        <f aca="false">IF(OR($F185="Activo",$F185="Cese"),R185+S185+T185+U185+V185+W185,0)</f>
        <v>0</v>
      </c>
      <c r="Y185" s="19" t="n">
        <f aca="false">IF(OR($F185="Activo",$F185="Cese"),DED_FIJA,0)</f>
        <v>0</v>
      </c>
      <c r="Z185" s="36" t="n">
        <f aca="false">MAX(0,X185-Y185)</f>
        <v>0</v>
      </c>
      <c r="AA185" s="19" t="n">
        <f aca="false">IF(Z185=0,0,MAX(0,MIN(Z185,Parámetros!$G$19)-Parámetros!$F$19)*Parámetros!$E$19)</f>
        <v>0</v>
      </c>
      <c r="AB185" s="19" t="n">
        <f aca="false">IF(Z185=0,0,MAX(0,MIN(Z185,Parámetros!$G$20)-Parámetros!$F$20)*Parámetros!$E$20)</f>
        <v>0</v>
      </c>
      <c r="AC185" s="19" t="n">
        <f aca="false">IF(Z185=0,0,MAX(0,MIN(Z185,Parámetros!$G$21)-Parámetros!$F$21)*Parámetros!$E$21)</f>
        <v>0</v>
      </c>
      <c r="AD185" s="19" t="n">
        <f aca="false">IF(Z185=0,0,MAX(0,MIN(Z185,Parámetros!$G$22)-Parámetros!$F$22)*Parámetros!$E$22)</f>
        <v>0</v>
      </c>
      <c r="AE185" s="19" t="n">
        <f aca="false">IF(Z185=0,0,MAX(0,MIN(Z185,Parámetros!$G$23)-Parámetros!$F$23)*Parámetros!$E$23)</f>
        <v>0</v>
      </c>
      <c r="AF185" s="36" t="n">
        <f aca="false">SUM(AA185:AE185)</f>
        <v>0</v>
      </c>
      <c r="AG185" s="45" t="str">
        <f aca="false">IF(AM185&lt;=0,"-",INDEX(TR_TASA,MATCH(AM185,TR_DESDE,1)))</f>
        <v>-</v>
      </c>
      <c r="AH185" s="44" t="n">
        <f aca="false">IF($F185="Cese",1,IF($F185="Activo",INDEX(DIV_N,12),0))</f>
        <v>0</v>
      </c>
      <c r="AI185" s="44" t="n">
        <f aca="false">IF($F185="Cese",11,IF($F185="Activo",INDEX(DIV_HASTA,12),0))</f>
        <v>0</v>
      </c>
      <c r="AJ185" s="19" t="n">
        <f aca="false">IF(OR($F185="Activo",$F185="Cese"),SUMIFS(AV174:AV184,D174:D184,"&lt;="&amp;AI185),0)</f>
        <v>0</v>
      </c>
      <c r="AK185" s="19" t="n">
        <f aca="false">IF(OR($F185="Activo",$F185="Cese"),MAX(0,(AF185-AJ185)/AH185),0)</f>
        <v>0</v>
      </c>
      <c r="AL185" s="19" t="n">
        <f aca="false">IF(OR($F185="Activo",$F185="Cese"),K185+IF(PROY_BON="Sí",0,J185),0)</f>
        <v>0</v>
      </c>
      <c r="AM185" s="19" t="n">
        <f aca="false">IF(AL185&gt;0,MAX(0,X185+AL185-Y185),Z185)</f>
        <v>0</v>
      </c>
      <c r="AN185" s="19" t="n">
        <f aca="false">SUMPRODUCT((AM185&gt;TR_DESDE)*(AM185-TR_DESDE)*TR_INC)</f>
        <v>0</v>
      </c>
      <c r="AO185" s="19" t="n">
        <f aca="false">IF(AL185&gt;0,MAX(0,AN185-IF(TRUE(),MAX(AF185,AJ185),AF185)),0)</f>
        <v>0</v>
      </c>
      <c r="AP185" s="46" t="n">
        <f aca="false">IF(OR($F185="Activo",$F185="Cese"),ROUND(AK185+AO185,2),0)</f>
        <v>0</v>
      </c>
      <c r="AQ185" s="19" t="n">
        <f aca="false">IF(OR($F185="Activo",$F185="Cese"),MAX(0,AJ185-AN185),0)</f>
        <v>0</v>
      </c>
      <c r="AR185" s="19" t="str">
        <f aca="false">IF($B185="","",IF(COUNTIFS(RP_COD,$B185,'Retenciones Planilla'!$N$6:$N$105,"&lt;&gt;")=0,"",SUMIFS('Retenciones Planilla'!$N$6:$N$105,RP_COD,$B185)))</f>
        <v/>
      </c>
      <c r="AS185" s="19" t="str">
        <f aca="false">IF(AR185="","",AR185-AP185)</f>
        <v/>
      </c>
      <c r="AT185" s="23" t="str">
        <f aca="false">IF($B185="","",IF(NOT(OR($F185="Activo",$F185="Cese")),IF(N(AR185)=0,"—","Revisar: sin vínculo"),IF(AR185="",IF(AP185=0,"No corresponde","Sin dato planilla"),IF(ABS(AS185)&lt;=TOL,"OK",IF(AS185&gt;0,"Retuvo de más","Retuvo de menos")))))</f>
        <v/>
      </c>
      <c r="AU185" s="19" t="n">
        <f aca="false">IF(AND(BASE_RET="Planilla (si existe)",AR185&lt;&gt;""),AR185,AP185)</f>
        <v>0</v>
      </c>
      <c r="AV185" s="19" t="n">
        <f aca="false">AU185+N185</f>
        <v>0</v>
      </c>
    </row>
    <row r="186" customFormat="false" ht="15" hidden="false" customHeight="false" outlineLevel="0" collapsed="false">
      <c r="A186" s="43" t="n">
        <v>16</v>
      </c>
      <c r="B186" s="35" t="str">
        <f aca="false">IF(Trabajadores!$B$21="","",Trabajadores!$B$21)</f>
        <v/>
      </c>
      <c r="C186" s="35" t="str">
        <f aca="false">IF($B186="","",Trabajadores!$D$21)</f>
        <v/>
      </c>
      <c r="D186" s="43" t="n">
        <v>1</v>
      </c>
      <c r="E186" s="23" t="s">
        <v>298</v>
      </c>
      <c r="F186" s="23" t="str">
        <f aca="false">IF($B186="","",IF(OR(1&lt;Trabajadores!$M$21,1&gt;Trabajadores!$N$21),"No vinculado",IF(AND(1=Trabajadores!$N$21,Trabajadores!$O$21="Sí"),"Cese","Activo")))</f>
        <v/>
      </c>
      <c r="G186" s="19" t="n">
        <f aca="false">IF($B186="",0,SUMIFS(Ingresos!$O$6:$O$1505,ING_COD,$B186,ING_CLASE,"ORD"))</f>
        <v>0</v>
      </c>
      <c r="H186" s="19" t="n">
        <f aca="false">IF($B186="",0,SUMIFS(Ingresos!$O$6:$O$1505,ING_COD,$B186,ING_CLASE,"ORD",ING_COMP,"Sí"))</f>
        <v>0</v>
      </c>
      <c r="I186" s="19" t="n">
        <f aca="false">IF($B186="",0,SUMIFS(Ingresos!$O$6:$O$1505,ING_COD,$B186,ING_CLASE,"GRA"))</f>
        <v>0</v>
      </c>
      <c r="J186" s="19" t="n">
        <f aca="false">IF($B186="",0,SUMIFS(Ingresos!$O$6:$O$1505,ING_COD,$B186,ING_CLASE,"BON"))</f>
        <v>0</v>
      </c>
      <c r="K186" s="19" t="n">
        <f aca="false">IF($B186="",0,SUMIFS(Ingresos!$O$6:$O$1505,ING_COD,$B186,ING_CLASE,"EXT"))</f>
        <v>0</v>
      </c>
      <c r="L186" s="19" t="n">
        <f aca="false">IF($B186="",0,SUMIFS(Ingresos!$O$6:$O$1505,ING_COD,$B186,ING_CLASE,"OTO"))</f>
        <v>0</v>
      </c>
      <c r="M186" s="19" t="n">
        <f aca="false">IF($B186="",0,SUMIFS(Ingresos!$O$6:$O$1505,ING_COD,$B186,ING_CLASE,"OTX"))</f>
        <v>0</v>
      </c>
      <c r="N186" s="19" t="n">
        <f aca="false">IF($B186="",0,SUMIFS(Ingresos!$O$6:$O$1505,ING_COD,$B186,ING_CLASE,"RETO"))</f>
        <v>0</v>
      </c>
      <c r="O186" s="19" t="n">
        <f aca="false">IF($B186="",0,SUMIFS(Ingresos!$O$6:$O$1505,ING_COD,$B186,ING_CLASE,"INA"))</f>
        <v>0</v>
      </c>
      <c r="P186" s="19" t="n">
        <f aca="false">G186+I186+J186+K186+L186+M186</f>
        <v>0</v>
      </c>
      <c r="Q186" s="44" t="n">
        <f aca="false">IF($F186="Activo",12,IF($F186="Cese",1,0))</f>
        <v>0</v>
      </c>
      <c r="R186" s="19" t="n">
        <f aca="false">G186*Q186</f>
        <v>0</v>
      </c>
      <c r="S186" s="19" t="n">
        <f aca="false">IF($F186="Activo",SUMIFS(I186:I197,$D186:$D197,"&lt;="&amp;Trabajadores!$N$21)+IF(PROY_BON="Sí",SUMIFS(J186:J197,$D186:$D197,"&lt;="&amp;Trabajadores!$N$21),0),IF($F186="Cese",I186+IF(PROY_BON="Sí",J186,0),0))</f>
        <v>0</v>
      </c>
      <c r="T186" s="19" t="n">
        <f aca="false">IF(OR($F186&lt;&gt;"Activo",Trabajadores!$I$21="No"),0,IF(I192=0,H186*(1+IF(PROY_BON="Sí",Trabajadores!$P$21,0))*Trabajadores!$R$21/6*(Trabajadores!$N$21&gt;=7),0)+IF(I197=0,H186*(1+IF(PROY_BON="Sí",Trabajadores!$P$21,0))*Trabajadores!$S$21/6*(Trabajadores!$N$21&gt;=12),0))</f>
        <v>0</v>
      </c>
      <c r="U186" s="19" t="n">
        <f aca="false">IF($F186="Activo",IF(Trabajadores!$J$21="Sí",L186*12,L186),IF($F186="Cese",L186,0))</f>
        <v>0</v>
      </c>
      <c r="V186" s="19" t="n">
        <f aca="false">IF(OR($F186="Activo",$F186="Cese"),M186,0)</f>
        <v>0</v>
      </c>
      <c r="W186" s="19" t="n">
        <f aca="false">0</f>
        <v>0</v>
      </c>
      <c r="X186" s="36" t="n">
        <f aca="false">IF(OR($F186="Activo",$F186="Cese"),R186+S186+T186+U186+V186+W186,0)</f>
        <v>0</v>
      </c>
      <c r="Y186" s="19" t="n">
        <f aca="false">IF(OR($F186="Activo",$F186="Cese"),DED_FIJA,0)</f>
        <v>0</v>
      </c>
      <c r="Z186" s="36" t="n">
        <f aca="false">MAX(0,X186-Y186)</f>
        <v>0</v>
      </c>
      <c r="AA186" s="19" t="n">
        <f aca="false">IF(Z186=0,0,MAX(0,MIN(Z186,Parámetros!$G$19)-Parámetros!$F$19)*Parámetros!$E$19)</f>
        <v>0</v>
      </c>
      <c r="AB186" s="19" t="n">
        <f aca="false">IF(Z186=0,0,MAX(0,MIN(Z186,Parámetros!$G$20)-Parámetros!$F$20)*Parámetros!$E$20)</f>
        <v>0</v>
      </c>
      <c r="AC186" s="19" t="n">
        <f aca="false">IF(Z186=0,0,MAX(0,MIN(Z186,Parámetros!$G$21)-Parámetros!$F$21)*Parámetros!$E$21)</f>
        <v>0</v>
      </c>
      <c r="AD186" s="19" t="n">
        <f aca="false">IF(Z186=0,0,MAX(0,MIN(Z186,Parámetros!$G$22)-Parámetros!$F$22)*Parámetros!$E$22)</f>
        <v>0</v>
      </c>
      <c r="AE186" s="19" t="n">
        <f aca="false">IF(Z186=0,0,MAX(0,MIN(Z186,Parámetros!$G$23)-Parámetros!$F$23)*Parámetros!$E$23)</f>
        <v>0</v>
      </c>
      <c r="AF186" s="36" t="n">
        <f aca="false">SUM(AA186:AE186)</f>
        <v>0</v>
      </c>
      <c r="AG186" s="45" t="str">
        <f aca="false">IF(AM186&lt;=0,"-",INDEX(TR_TASA,MATCH(AM186,TR_DESDE,1)))</f>
        <v>-</v>
      </c>
      <c r="AH186" s="44" t="n">
        <f aca="false">IF($F186="Cese",1,IF($F186="Activo",INDEX(DIV_N,1),0))</f>
        <v>0</v>
      </c>
      <c r="AI186" s="44" t="n">
        <f aca="false">IF($F186="Cese",0,IF($F186="Activo",INDEX(DIV_HASTA,1),0))</f>
        <v>0</v>
      </c>
      <c r="AJ186" s="19" t="n">
        <f aca="false">0</f>
        <v>0</v>
      </c>
      <c r="AK186" s="19" t="n">
        <f aca="false">IF(OR($F186="Activo",$F186="Cese"),MAX(0,(AF186-AJ186)/AH186),0)</f>
        <v>0</v>
      </c>
      <c r="AL186" s="19" t="n">
        <f aca="false">IF(OR($F186="Activo",$F186="Cese"),K186+IF(PROY_BON="Sí",0,J186),0)</f>
        <v>0</v>
      </c>
      <c r="AM186" s="19" t="n">
        <f aca="false">IF(AL186&gt;0,MAX(0,X186+AL186-Y186),Z186)</f>
        <v>0</v>
      </c>
      <c r="AN186" s="19" t="n">
        <f aca="false">SUMPRODUCT((AM186&gt;TR_DESDE)*(AM186-TR_DESDE)*TR_INC)</f>
        <v>0</v>
      </c>
      <c r="AO186" s="19" t="n">
        <f aca="false">IF(AL186&gt;0,MAX(0,AN186-IF($F186="Cese",MAX(AF186,AJ186),AF186)),0)</f>
        <v>0</v>
      </c>
      <c r="AP186" s="46" t="n">
        <f aca="false">IF(OR($F186="Activo",$F186="Cese"),ROUND(AK186+AO186,2),0)</f>
        <v>0</v>
      </c>
      <c r="AQ186" s="19" t="n">
        <f aca="false">IF($F186="Cese",MAX(0,AJ186-AN186),0)</f>
        <v>0</v>
      </c>
      <c r="AR186" s="19" t="str">
        <f aca="false">IF($B186="","",IF(COUNTIFS(RP_COD,$B186,'Retenciones Planilla'!$C$6:$C$105,"&lt;&gt;")=0,"",SUMIFS('Retenciones Planilla'!$C$6:$C$105,RP_COD,$B186)))</f>
        <v/>
      </c>
      <c r="AS186" s="19" t="str">
        <f aca="false">IF(AR186="","",AR186-AP186)</f>
        <v/>
      </c>
      <c r="AT186" s="23" t="str">
        <f aca="false">IF($B186="","",IF(NOT(OR($F186="Activo",$F186="Cese")),IF(N(AR186)=0,"—","Revisar: sin vínculo"),IF(AR186="",IF(AP186=0,"No corresponde","Sin dato planilla"),IF(ABS(AS186)&lt;=TOL,"OK",IF(AS186&gt;0,"Retuvo de más","Retuvo de menos")))))</f>
        <v/>
      </c>
      <c r="AU186" s="19" t="n">
        <f aca="false">IF(AND(BASE_RET="Planilla (si existe)",AR186&lt;&gt;""),AR186,AP186)</f>
        <v>0</v>
      </c>
      <c r="AV186" s="19" t="n">
        <f aca="false">AU186+N186</f>
        <v>0</v>
      </c>
    </row>
    <row r="187" customFormat="false" ht="15" hidden="false" customHeight="false" outlineLevel="0" collapsed="false">
      <c r="A187" s="43" t="n">
        <v>16</v>
      </c>
      <c r="B187" s="35" t="str">
        <f aca="false">IF(Trabajadores!$B$21="","",Trabajadores!$B$21)</f>
        <v/>
      </c>
      <c r="C187" s="35" t="str">
        <f aca="false">IF($B187="","",Trabajadores!$D$21)</f>
        <v/>
      </c>
      <c r="D187" s="43" t="n">
        <v>2</v>
      </c>
      <c r="E187" s="23" t="s">
        <v>299</v>
      </c>
      <c r="F187" s="23" t="str">
        <f aca="false">IF($B187="","",IF(OR(2&lt;Trabajadores!$M$21,2&gt;Trabajadores!$N$21),"No vinculado",IF(AND(2=Trabajadores!$N$21,Trabajadores!$O$21="Sí"),"Cese","Activo")))</f>
        <v/>
      </c>
      <c r="G187" s="19" t="n">
        <f aca="false">IF($B187="",0,SUMIFS(Ingresos!$P$6:$P$1505,ING_COD,$B187,ING_CLASE,"ORD"))</f>
        <v>0</v>
      </c>
      <c r="H187" s="19" t="n">
        <f aca="false">IF($B187="",0,SUMIFS(Ingresos!$P$6:$P$1505,ING_COD,$B187,ING_CLASE,"ORD",ING_COMP,"Sí"))</f>
        <v>0</v>
      </c>
      <c r="I187" s="19" t="n">
        <f aca="false">IF($B187="",0,SUMIFS(Ingresos!$P$6:$P$1505,ING_COD,$B187,ING_CLASE,"GRA"))</f>
        <v>0</v>
      </c>
      <c r="J187" s="19" t="n">
        <f aca="false">IF($B187="",0,SUMIFS(Ingresos!$P$6:$P$1505,ING_COD,$B187,ING_CLASE,"BON"))</f>
        <v>0</v>
      </c>
      <c r="K187" s="19" t="n">
        <f aca="false">IF($B187="",0,SUMIFS(Ingresos!$P$6:$P$1505,ING_COD,$B187,ING_CLASE,"EXT"))</f>
        <v>0</v>
      </c>
      <c r="L187" s="19" t="n">
        <f aca="false">IF($B187="",0,SUMIFS(Ingresos!$P$6:$P$1505,ING_COD,$B187,ING_CLASE,"OTO"))</f>
        <v>0</v>
      </c>
      <c r="M187" s="19" t="n">
        <f aca="false">IF($B187="",0,SUMIFS(Ingresos!$P$6:$P$1505,ING_COD,$B187,ING_CLASE,"OTX"))</f>
        <v>0</v>
      </c>
      <c r="N187" s="19" t="n">
        <f aca="false">IF($B187="",0,SUMIFS(Ingresos!$P$6:$P$1505,ING_COD,$B187,ING_CLASE,"RETO"))</f>
        <v>0</v>
      </c>
      <c r="O187" s="19" t="n">
        <f aca="false">IF($B187="",0,SUMIFS(Ingresos!$P$6:$P$1505,ING_COD,$B187,ING_CLASE,"INA"))</f>
        <v>0</v>
      </c>
      <c r="P187" s="19" t="n">
        <f aca="false">G187+I187+J187+K187+L187+M187</f>
        <v>0</v>
      </c>
      <c r="Q187" s="44" t="n">
        <f aca="false">IF($F187="Activo",11,IF($F187="Cese",1,0))</f>
        <v>0</v>
      </c>
      <c r="R187" s="19" t="n">
        <f aca="false">G187*Q187</f>
        <v>0</v>
      </c>
      <c r="S187" s="19" t="n">
        <f aca="false">IF($F187="Activo",SUMIFS(I187:I197,$D187:$D197,"&lt;="&amp;Trabajadores!$N$21)+IF(PROY_BON="Sí",SUMIFS(J187:J197,$D187:$D197,"&lt;="&amp;Trabajadores!$N$21),0),IF($F187="Cese",I187+IF(PROY_BON="Sí",J187,0),0))</f>
        <v>0</v>
      </c>
      <c r="T187" s="19" t="n">
        <f aca="false">IF(OR($F187&lt;&gt;"Activo",Trabajadores!$I$21="No"),0,IF(I192=0,H187*(1+IF(PROY_BON="Sí",Trabajadores!$P$21,0))*Trabajadores!$R$21/6*(Trabajadores!$N$21&gt;=7),0)+IF(I197=0,H187*(1+IF(PROY_BON="Sí",Trabajadores!$P$21,0))*Trabajadores!$S$21/6*(Trabajadores!$N$21&gt;=12),0))</f>
        <v>0</v>
      </c>
      <c r="U187" s="19" t="n">
        <f aca="false">IF($F187="Activo",IF(Trabajadores!$J$21="Sí",L187*11,L187),IF($F187="Cese",L187,0))</f>
        <v>0</v>
      </c>
      <c r="V187" s="19" t="n">
        <f aca="false">IF(OR($F187="Activo",$F187="Cese"),M187,0)</f>
        <v>0</v>
      </c>
      <c r="W187" s="19" t="n">
        <f aca="false">IF(OR($F187="Activo",$F187="Cese"),SUM(P186:P186),0)</f>
        <v>0</v>
      </c>
      <c r="X187" s="36" t="n">
        <f aca="false">IF(OR($F187="Activo",$F187="Cese"),R187+S187+T187+U187+V187+W187,0)</f>
        <v>0</v>
      </c>
      <c r="Y187" s="19" t="n">
        <f aca="false">IF(OR($F187="Activo",$F187="Cese"),DED_FIJA,0)</f>
        <v>0</v>
      </c>
      <c r="Z187" s="36" t="n">
        <f aca="false">MAX(0,X187-Y187)</f>
        <v>0</v>
      </c>
      <c r="AA187" s="19" t="n">
        <f aca="false">IF(Z187=0,0,MAX(0,MIN(Z187,Parámetros!$G$19)-Parámetros!$F$19)*Parámetros!$E$19)</f>
        <v>0</v>
      </c>
      <c r="AB187" s="19" t="n">
        <f aca="false">IF(Z187=0,0,MAX(0,MIN(Z187,Parámetros!$G$20)-Parámetros!$F$20)*Parámetros!$E$20)</f>
        <v>0</v>
      </c>
      <c r="AC187" s="19" t="n">
        <f aca="false">IF(Z187=0,0,MAX(0,MIN(Z187,Parámetros!$G$21)-Parámetros!$F$21)*Parámetros!$E$21)</f>
        <v>0</v>
      </c>
      <c r="AD187" s="19" t="n">
        <f aca="false">IF(Z187=0,0,MAX(0,MIN(Z187,Parámetros!$G$22)-Parámetros!$F$22)*Parámetros!$E$22)</f>
        <v>0</v>
      </c>
      <c r="AE187" s="19" t="n">
        <f aca="false">IF(Z187=0,0,MAX(0,MIN(Z187,Parámetros!$G$23)-Parámetros!$F$23)*Parámetros!$E$23)</f>
        <v>0</v>
      </c>
      <c r="AF187" s="36" t="n">
        <f aca="false">SUM(AA187:AE187)</f>
        <v>0</v>
      </c>
      <c r="AG187" s="45" t="str">
        <f aca="false">IF(AM187&lt;=0,"-",INDEX(TR_TASA,MATCH(AM187,TR_DESDE,1)))</f>
        <v>-</v>
      </c>
      <c r="AH187" s="44" t="n">
        <f aca="false">IF($F187="Cese",1,IF($F187="Activo",INDEX(DIV_N,2),0))</f>
        <v>0</v>
      </c>
      <c r="AI187" s="44" t="n">
        <f aca="false">IF($F187="Cese",1,IF($F187="Activo",INDEX(DIV_HASTA,2),0))</f>
        <v>0</v>
      </c>
      <c r="AJ187" s="19" t="n">
        <f aca="false">IF(OR($F187="Activo",$F187="Cese"),SUMIFS(AV186:AV186,D186:D186,"&lt;="&amp;AI187),0)</f>
        <v>0</v>
      </c>
      <c r="AK187" s="19" t="n">
        <f aca="false">IF(OR($F187="Activo",$F187="Cese"),MAX(0,(AF187-AJ187)/AH187),0)</f>
        <v>0</v>
      </c>
      <c r="AL187" s="19" t="n">
        <f aca="false">IF(OR($F187="Activo",$F187="Cese"),K187+IF(PROY_BON="Sí",0,J187),0)</f>
        <v>0</v>
      </c>
      <c r="AM187" s="19" t="n">
        <f aca="false">IF(AL187&gt;0,MAX(0,X187+AL187-Y187),Z187)</f>
        <v>0</v>
      </c>
      <c r="AN187" s="19" t="n">
        <f aca="false">SUMPRODUCT((AM187&gt;TR_DESDE)*(AM187-TR_DESDE)*TR_INC)</f>
        <v>0</v>
      </c>
      <c r="AO187" s="19" t="n">
        <f aca="false">IF(AL187&gt;0,MAX(0,AN187-IF($F187="Cese",MAX(AF187,AJ187),AF187)),0)</f>
        <v>0</v>
      </c>
      <c r="AP187" s="46" t="n">
        <f aca="false">IF(OR($F187="Activo",$F187="Cese"),ROUND(AK187+AO187,2),0)</f>
        <v>0</v>
      </c>
      <c r="AQ187" s="19" t="n">
        <f aca="false">IF($F187="Cese",MAX(0,AJ187-AN187),0)</f>
        <v>0</v>
      </c>
      <c r="AR187" s="19" t="str">
        <f aca="false">IF($B187="","",IF(COUNTIFS(RP_COD,$B187,'Retenciones Planilla'!$D$6:$D$105,"&lt;&gt;")=0,"",SUMIFS('Retenciones Planilla'!$D$6:$D$105,RP_COD,$B187)))</f>
        <v/>
      </c>
      <c r="AS187" s="19" t="str">
        <f aca="false">IF(AR187="","",AR187-AP187)</f>
        <v/>
      </c>
      <c r="AT187" s="23" t="str">
        <f aca="false">IF($B187="","",IF(NOT(OR($F187="Activo",$F187="Cese")),IF(N(AR187)=0,"—","Revisar: sin vínculo"),IF(AR187="",IF(AP187=0,"No corresponde","Sin dato planilla"),IF(ABS(AS187)&lt;=TOL,"OK",IF(AS187&gt;0,"Retuvo de más","Retuvo de menos")))))</f>
        <v/>
      </c>
      <c r="AU187" s="19" t="n">
        <f aca="false">IF(AND(BASE_RET="Planilla (si existe)",AR187&lt;&gt;""),AR187,AP187)</f>
        <v>0</v>
      </c>
      <c r="AV187" s="19" t="n">
        <f aca="false">AU187+N187</f>
        <v>0</v>
      </c>
    </row>
    <row r="188" customFormat="false" ht="15" hidden="false" customHeight="false" outlineLevel="0" collapsed="false">
      <c r="A188" s="43" t="n">
        <v>16</v>
      </c>
      <c r="B188" s="35" t="str">
        <f aca="false">IF(Trabajadores!$B$21="","",Trabajadores!$B$21)</f>
        <v/>
      </c>
      <c r="C188" s="35" t="str">
        <f aca="false">IF($B188="","",Trabajadores!$D$21)</f>
        <v/>
      </c>
      <c r="D188" s="43" t="n">
        <v>3</v>
      </c>
      <c r="E188" s="23" t="s">
        <v>300</v>
      </c>
      <c r="F188" s="23" t="str">
        <f aca="false">IF($B188="","",IF(OR(3&lt;Trabajadores!$M$21,3&gt;Trabajadores!$N$21),"No vinculado",IF(AND(3=Trabajadores!$N$21,Trabajadores!$O$21="Sí"),"Cese","Activo")))</f>
        <v/>
      </c>
      <c r="G188" s="19" t="n">
        <f aca="false">IF($B188="",0,SUMIFS(Ingresos!$Q$6:$Q$1505,ING_COD,$B188,ING_CLASE,"ORD"))</f>
        <v>0</v>
      </c>
      <c r="H188" s="19" t="n">
        <f aca="false">IF($B188="",0,SUMIFS(Ingresos!$Q$6:$Q$1505,ING_COD,$B188,ING_CLASE,"ORD",ING_COMP,"Sí"))</f>
        <v>0</v>
      </c>
      <c r="I188" s="19" t="n">
        <f aca="false">IF($B188="",0,SUMIFS(Ingresos!$Q$6:$Q$1505,ING_COD,$B188,ING_CLASE,"GRA"))</f>
        <v>0</v>
      </c>
      <c r="J188" s="19" t="n">
        <f aca="false">IF($B188="",0,SUMIFS(Ingresos!$Q$6:$Q$1505,ING_COD,$B188,ING_CLASE,"BON"))</f>
        <v>0</v>
      </c>
      <c r="K188" s="19" t="n">
        <f aca="false">IF($B188="",0,SUMIFS(Ingresos!$Q$6:$Q$1505,ING_COD,$B188,ING_CLASE,"EXT"))</f>
        <v>0</v>
      </c>
      <c r="L188" s="19" t="n">
        <f aca="false">IF($B188="",0,SUMIFS(Ingresos!$Q$6:$Q$1505,ING_COD,$B188,ING_CLASE,"OTO"))</f>
        <v>0</v>
      </c>
      <c r="M188" s="19" t="n">
        <f aca="false">IF($B188="",0,SUMIFS(Ingresos!$Q$6:$Q$1505,ING_COD,$B188,ING_CLASE,"OTX"))</f>
        <v>0</v>
      </c>
      <c r="N188" s="19" t="n">
        <f aca="false">IF($B188="",0,SUMIFS(Ingresos!$Q$6:$Q$1505,ING_COD,$B188,ING_CLASE,"RETO"))</f>
        <v>0</v>
      </c>
      <c r="O188" s="19" t="n">
        <f aca="false">IF($B188="",0,SUMIFS(Ingresos!$Q$6:$Q$1505,ING_COD,$B188,ING_CLASE,"INA"))</f>
        <v>0</v>
      </c>
      <c r="P188" s="19" t="n">
        <f aca="false">G188+I188+J188+K188+L188+M188</f>
        <v>0</v>
      </c>
      <c r="Q188" s="44" t="n">
        <f aca="false">IF($F188="Activo",10,IF($F188="Cese",1,0))</f>
        <v>0</v>
      </c>
      <c r="R188" s="19" t="n">
        <f aca="false">G188*Q188</f>
        <v>0</v>
      </c>
      <c r="S188" s="19" t="n">
        <f aca="false">IF($F188="Activo",SUMIFS(I188:I197,$D188:$D197,"&lt;="&amp;Trabajadores!$N$21)+IF(PROY_BON="Sí",SUMIFS(J188:J197,$D188:$D197,"&lt;="&amp;Trabajadores!$N$21),0),IF($F188="Cese",I188+IF(PROY_BON="Sí",J188,0),0))</f>
        <v>0</v>
      </c>
      <c r="T188" s="19" t="n">
        <f aca="false">IF(OR($F188&lt;&gt;"Activo",Trabajadores!$I$21="No"),0,IF(I192=0,H188*(1+IF(PROY_BON="Sí",Trabajadores!$P$21,0))*Trabajadores!$R$21/6*(Trabajadores!$N$21&gt;=7),0)+IF(I197=0,H188*(1+IF(PROY_BON="Sí",Trabajadores!$P$21,0))*Trabajadores!$S$21/6*(Trabajadores!$N$21&gt;=12),0))</f>
        <v>0</v>
      </c>
      <c r="U188" s="19" t="n">
        <f aca="false">IF($F188="Activo",IF(Trabajadores!$J$21="Sí",L188*10,L188),IF($F188="Cese",L188,0))</f>
        <v>0</v>
      </c>
      <c r="V188" s="19" t="n">
        <f aca="false">IF(OR($F188="Activo",$F188="Cese"),M188,0)</f>
        <v>0</v>
      </c>
      <c r="W188" s="19" t="n">
        <f aca="false">IF(OR($F188="Activo",$F188="Cese"),SUM(P186:P187),0)</f>
        <v>0</v>
      </c>
      <c r="X188" s="36" t="n">
        <f aca="false">IF(OR($F188="Activo",$F188="Cese"),R188+S188+T188+U188+V188+W188,0)</f>
        <v>0</v>
      </c>
      <c r="Y188" s="19" t="n">
        <f aca="false">IF(OR($F188="Activo",$F188="Cese"),DED_FIJA,0)</f>
        <v>0</v>
      </c>
      <c r="Z188" s="36" t="n">
        <f aca="false">MAX(0,X188-Y188)</f>
        <v>0</v>
      </c>
      <c r="AA188" s="19" t="n">
        <f aca="false">IF(Z188=0,0,MAX(0,MIN(Z188,Parámetros!$G$19)-Parámetros!$F$19)*Parámetros!$E$19)</f>
        <v>0</v>
      </c>
      <c r="AB188" s="19" t="n">
        <f aca="false">IF(Z188=0,0,MAX(0,MIN(Z188,Parámetros!$G$20)-Parámetros!$F$20)*Parámetros!$E$20)</f>
        <v>0</v>
      </c>
      <c r="AC188" s="19" t="n">
        <f aca="false">IF(Z188=0,0,MAX(0,MIN(Z188,Parámetros!$G$21)-Parámetros!$F$21)*Parámetros!$E$21)</f>
        <v>0</v>
      </c>
      <c r="AD188" s="19" t="n">
        <f aca="false">IF(Z188=0,0,MAX(0,MIN(Z188,Parámetros!$G$22)-Parámetros!$F$22)*Parámetros!$E$22)</f>
        <v>0</v>
      </c>
      <c r="AE188" s="19" t="n">
        <f aca="false">IF(Z188=0,0,MAX(0,MIN(Z188,Parámetros!$G$23)-Parámetros!$F$23)*Parámetros!$E$23)</f>
        <v>0</v>
      </c>
      <c r="AF188" s="36" t="n">
        <f aca="false">SUM(AA188:AE188)</f>
        <v>0</v>
      </c>
      <c r="AG188" s="45" t="str">
        <f aca="false">IF(AM188&lt;=0,"-",INDEX(TR_TASA,MATCH(AM188,TR_DESDE,1)))</f>
        <v>-</v>
      </c>
      <c r="AH188" s="44" t="n">
        <f aca="false">IF($F188="Cese",1,IF($F188="Activo",INDEX(DIV_N,3),0))</f>
        <v>0</v>
      </c>
      <c r="AI188" s="44" t="n">
        <f aca="false">IF($F188="Cese",2,IF($F188="Activo",INDEX(DIV_HASTA,3),0))</f>
        <v>0</v>
      </c>
      <c r="AJ188" s="19" t="n">
        <f aca="false">IF(OR($F188="Activo",$F188="Cese"),SUMIFS(AV186:AV187,D186:D187,"&lt;="&amp;AI188),0)</f>
        <v>0</v>
      </c>
      <c r="AK188" s="19" t="n">
        <f aca="false">IF(OR($F188="Activo",$F188="Cese"),MAX(0,(AF188-AJ188)/AH188),0)</f>
        <v>0</v>
      </c>
      <c r="AL188" s="19" t="n">
        <f aca="false">IF(OR($F188="Activo",$F188="Cese"),K188+IF(PROY_BON="Sí",0,J188),0)</f>
        <v>0</v>
      </c>
      <c r="AM188" s="19" t="n">
        <f aca="false">IF(AL188&gt;0,MAX(0,X188+AL188-Y188),Z188)</f>
        <v>0</v>
      </c>
      <c r="AN188" s="19" t="n">
        <f aca="false">SUMPRODUCT((AM188&gt;TR_DESDE)*(AM188-TR_DESDE)*TR_INC)</f>
        <v>0</v>
      </c>
      <c r="AO188" s="19" t="n">
        <f aca="false">IF(AL188&gt;0,MAX(0,AN188-IF($F188="Cese",MAX(AF188,AJ188),AF188)),0)</f>
        <v>0</v>
      </c>
      <c r="AP188" s="46" t="n">
        <f aca="false">IF(OR($F188="Activo",$F188="Cese"),ROUND(AK188+AO188,2),0)</f>
        <v>0</v>
      </c>
      <c r="AQ188" s="19" t="n">
        <f aca="false">IF($F188="Cese",MAX(0,AJ188-AN188),0)</f>
        <v>0</v>
      </c>
      <c r="AR188" s="19" t="str">
        <f aca="false">IF($B188="","",IF(COUNTIFS(RP_COD,$B188,'Retenciones Planilla'!$E$6:$E$105,"&lt;&gt;")=0,"",SUMIFS('Retenciones Planilla'!$E$6:$E$105,RP_COD,$B188)))</f>
        <v/>
      </c>
      <c r="AS188" s="19" t="str">
        <f aca="false">IF(AR188="","",AR188-AP188)</f>
        <v/>
      </c>
      <c r="AT188" s="23" t="str">
        <f aca="false">IF($B188="","",IF(NOT(OR($F188="Activo",$F188="Cese")),IF(N(AR188)=0,"—","Revisar: sin vínculo"),IF(AR188="",IF(AP188=0,"No corresponde","Sin dato planilla"),IF(ABS(AS188)&lt;=TOL,"OK",IF(AS188&gt;0,"Retuvo de más","Retuvo de menos")))))</f>
        <v/>
      </c>
      <c r="AU188" s="19" t="n">
        <f aca="false">IF(AND(BASE_RET="Planilla (si existe)",AR188&lt;&gt;""),AR188,AP188)</f>
        <v>0</v>
      </c>
      <c r="AV188" s="19" t="n">
        <f aca="false">AU188+N188</f>
        <v>0</v>
      </c>
    </row>
    <row r="189" customFormat="false" ht="15" hidden="false" customHeight="false" outlineLevel="0" collapsed="false">
      <c r="A189" s="43" t="n">
        <v>16</v>
      </c>
      <c r="B189" s="35" t="str">
        <f aca="false">IF(Trabajadores!$B$21="","",Trabajadores!$B$21)</f>
        <v/>
      </c>
      <c r="C189" s="35" t="str">
        <f aca="false">IF($B189="","",Trabajadores!$D$21)</f>
        <v/>
      </c>
      <c r="D189" s="43" t="n">
        <v>4</v>
      </c>
      <c r="E189" s="23" t="s">
        <v>301</v>
      </c>
      <c r="F189" s="23" t="str">
        <f aca="false">IF($B189="","",IF(OR(4&lt;Trabajadores!$M$21,4&gt;Trabajadores!$N$21),"No vinculado",IF(AND(4=Trabajadores!$N$21,Trabajadores!$O$21="Sí"),"Cese","Activo")))</f>
        <v/>
      </c>
      <c r="G189" s="19" t="n">
        <f aca="false">IF($B189="",0,SUMIFS(Ingresos!$R$6:$R$1505,ING_COD,$B189,ING_CLASE,"ORD"))</f>
        <v>0</v>
      </c>
      <c r="H189" s="19" t="n">
        <f aca="false">IF($B189="",0,SUMIFS(Ingresos!$R$6:$R$1505,ING_COD,$B189,ING_CLASE,"ORD",ING_COMP,"Sí"))</f>
        <v>0</v>
      </c>
      <c r="I189" s="19" t="n">
        <f aca="false">IF($B189="",0,SUMIFS(Ingresos!$R$6:$R$1505,ING_COD,$B189,ING_CLASE,"GRA"))</f>
        <v>0</v>
      </c>
      <c r="J189" s="19" t="n">
        <f aca="false">IF($B189="",0,SUMIFS(Ingresos!$R$6:$R$1505,ING_COD,$B189,ING_CLASE,"BON"))</f>
        <v>0</v>
      </c>
      <c r="K189" s="19" t="n">
        <f aca="false">IF($B189="",0,SUMIFS(Ingresos!$R$6:$R$1505,ING_COD,$B189,ING_CLASE,"EXT"))</f>
        <v>0</v>
      </c>
      <c r="L189" s="19" t="n">
        <f aca="false">IF($B189="",0,SUMIFS(Ingresos!$R$6:$R$1505,ING_COD,$B189,ING_CLASE,"OTO"))</f>
        <v>0</v>
      </c>
      <c r="M189" s="19" t="n">
        <f aca="false">IF($B189="",0,SUMIFS(Ingresos!$R$6:$R$1505,ING_COD,$B189,ING_CLASE,"OTX"))</f>
        <v>0</v>
      </c>
      <c r="N189" s="19" t="n">
        <f aca="false">IF($B189="",0,SUMIFS(Ingresos!$R$6:$R$1505,ING_COD,$B189,ING_CLASE,"RETO"))</f>
        <v>0</v>
      </c>
      <c r="O189" s="19" t="n">
        <f aca="false">IF($B189="",0,SUMIFS(Ingresos!$R$6:$R$1505,ING_COD,$B189,ING_CLASE,"INA"))</f>
        <v>0</v>
      </c>
      <c r="P189" s="19" t="n">
        <f aca="false">G189+I189+J189+K189+L189+M189</f>
        <v>0</v>
      </c>
      <c r="Q189" s="44" t="n">
        <f aca="false">IF($F189="Activo",9,IF($F189="Cese",1,0))</f>
        <v>0</v>
      </c>
      <c r="R189" s="19" t="n">
        <f aca="false">G189*Q189</f>
        <v>0</v>
      </c>
      <c r="S189" s="19" t="n">
        <f aca="false">IF($F189="Activo",SUMIFS(I189:I197,$D189:$D197,"&lt;="&amp;Trabajadores!$N$21)+IF(PROY_BON="Sí",SUMIFS(J189:J197,$D189:$D197,"&lt;="&amp;Trabajadores!$N$21),0),IF($F189="Cese",I189+IF(PROY_BON="Sí",J189,0),0))</f>
        <v>0</v>
      </c>
      <c r="T189" s="19" t="n">
        <f aca="false">IF(OR($F189&lt;&gt;"Activo",Trabajadores!$I$21="No"),0,IF(I192=0,H189*(1+IF(PROY_BON="Sí",Trabajadores!$P$21,0))*Trabajadores!$R$21/6*(Trabajadores!$N$21&gt;=7),0)+IF(I197=0,H189*(1+IF(PROY_BON="Sí",Trabajadores!$P$21,0))*Trabajadores!$S$21/6*(Trabajadores!$N$21&gt;=12),0))</f>
        <v>0</v>
      </c>
      <c r="U189" s="19" t="n">
        <f aca="false">IF($F189="Activo",IF(Trabajadores!$J$21="Sí",L189*9,L189),IF($F189="Cese",L189,0))</f>
        <v>0</v>
      </c>
      <c r="V189" s="19" t="n">
        <f aca="false">IF(OR($F189="Activo",$F189="Cese"),M189,0)</f>
        <v>0</v>
      </c>
      <c r="W189" s="19" t="n">
        <f aca="false">IF(OR($F189="Activo",$F189="Cese"),SUM(P186:P188),0)</f>
        <v>0</v>
      </c>
      <c r="X189" s="36" t="n">
        <f aca="false">IF(OR($F189="Activo",$F189="Cese"),R189+S189+T189+U189+V189+W189,0)</f>
        <v>0</v>
      </c>
      <c r="Y189" s="19" t="n">
        <f aca="false">IF(OR($F189="Activo",$F189="Cese"),DED_FIJA,0)</f>
        <v>0</v>
      </c>
      <c r="Z189" s="36" t="n">
        <f aca="false">MAX(0,X189-Y189)</f>
        <v>0</v>
      </c>
      <c r="AA189" s="19" t="n">
        <f aca="false">IF(Z189=0,0,MAX(0,MIN(Z189,Parámetros!$G$19)-Parámetros!$F$19)*Parámetros!$E$19)</f>
        <v>0</v>
      </c>
      <c r="AB189" s="19" t="n">
        <f aca="false">IF(Z189=0,0,MAX(0,MIN(Z189,Parámetros!$G$20)-Parámetros!$F$20)*Parámetros!$E$20)</f>
        <v>0</v>
      </c>
      <c r="AC189" s="19" t="n">
        <f aca="false">IF(Z189=0,0,MAX(0,MIN(Z189,Parámetros!$G$21)-Parámetros!$F$21)*Parámetros!$E$21)</f>
        <v>0</v>
      </c>
      <c r="AD189" s="19" t="n">
        <f aca="false">IF(Z189=0,0,MAX(0,MIN(Z189,Parámetros!$G$22)-Parámetros!$F$22)*Parámetros!$E$22)</f>
        <v>0</v>
      </c>
      <c r="AE189" s="19" t="n">
        <f aca="false">IF(Z189=0,0,MAX(0,MIN(Z189,Parámetros!$G$23)-Parámetros!$F$23)*Parámetros!$E$23)</f>
        <v>0</v>
      </c>
      <c r="AF189" s="36" t="n">
        <f aca="false">SUM(AA189:AE189)</f>
        <v>0</v>
      </c>
      <c r="AG189" s="45" t="str">
        <f aca="false">IF(AM189&lt;=0,"-",INDEX(TR_TASA,MATCH(AM189,TR_DESDE,1)))</f>
        <v>-</v>
      </c>
      <c r="AH189" s="44" t="n">
        <f aca="false">IF($F189="Cese",1,IF($F189="Activo",INDEX(DIV_N,4),0))</f>
        <v>0</v>
      </c>
      <c r="AI189" s="44" t="n">
        <f aca="false">IF($F189="Cese",3,IF($F189="Activo",INDEX(DIV_HASTA,4),0))</f>
        <v>0</v>
      </c>
      <c r="AJ189" s="19" t="n">
        <f aca="false">IF(OR($F189="Activo",$F189="Cese"),SUMIFS(AV186:AV188,D186:D188,"&lt;="&amp;AI189),0)</f>
        <v>0</v>
      </c>
      <c r="AK189" s="19" t="n">
        <f aca="false">IF(OR($F189="Activo",$F189="Cese"),MAX(0,(AF189-AJ189)/AH189),0)</f>
        <v>0</v>
      </c>
      <c r="AL189" s="19" t="n">
        <f aca="false">IF(OR($F189="Activo",$F189="Cese"),K189+IF(PROY_BON="Sí",0,J189),0)</f>
        <v>0</v>
      </c>
      <c r="AM189" s="19" t="n">
        <f aca="false">IF(AL189&gt;0,MAX(0,X189+AL189-Y189),Z189)</f>
        <v>0</v>
      </c>
      <c r="AN189" s="19" t="n">
        <f aca="false">SUMPRODUCT((AM189&gt;TR_DESDE)*(AM189-TR_DESDE)*TR_INC)</f>
        <v>0</v>
      </c>
      <c r="AO189" s="19" t="n">
        <f aca="false">IF(AL189&gt;0,MAX(0,AN189-IF($F189="Cese",MAX(AF189,AJ189),AF189)),0)</f>
        <v>0</v>
      </c>
      <c r="AP189" s="46" t="n">
        <f aca="false">IF(OR($F189="Activo",$F189="Cese"),ROUND(AK189+AO189,2),0)</f>
        <v>0</v>
      </c>
      <c r="AQ189" s="19" t="n">
        <f aca="false">IF($F189="Cese",MAX(0,AJ189-AN189),0)</f>
        <v>0</v>
      </c>
      <c r="AR189" s="19" t="str">
        <f aca="false">IF($B189="","",IF(COUNTIFS(RP_COD,$B189,'Retenciones Planilla'!$F$6:$F$105,"&lt;&gt;")=0,"",SUMIFS('Retenciones Planilla'!$F$6:$F$105,RP_COD,$B189)))</f>
        <v/>
      </c>
      <c r="AS189" s="19" t="str">
        <f aca="false">IF(AR189="","",AR189-AP189)</f>
        <v/>
      </c>
      <c r="AT189" s="23" t="str">
        <f aca="false">IF($B189="","",IF(NOT(OR($F189="Activo",$F189="Cese")),IF(N(AR189)=0,"—","Revisar: sin vínculo"),IF(AR189="",IF(AP189=0,"No corresponde","Sin dato planilla"),IF(ABS(AS189)&lt;=TOL,"OK",IF(AS189&gt;0,"Retuvo de más","Retuvo de menos")))))</f>
        <v/>
      </c>
      <c r="AU189" s="19" t="n">
        <f aca="false">IF(AND(BASE_RET="Planilla (si existe)",AR189&lt;&gt;""),AR189,AP189)</f>
        <v>0</v>
      </c>
      <c r="AV189" s="19" t="n">
        <f aca="false">AU189+N189</f>
        <v>0</v>
      </c>
    </row>
    <row r="190" customFormat="false" ht="15" hidden="false" customHeight="false" outlineLevel="0" collapsed="false">
      <c r="A190" s="43" t="n">
        <v>16</v>
      </c>
      <c r="B190" s="35" t="str">
        <f aca="false">IF(Trabajadores!$B$21="","",Trabajadores!$B$21)</f>
        <v/>
      </c>
      <c r="C190" s="35" t="str">
        <f aca="false">IF($B190="","",Trabajadores!$D$21)</f>
        <v/>
      </c>
      <c r="D190" s="43" t="n">
        <v>5</v>
      </c>
      <c r="E190" s="23" t="s">
        <v>302</v>
      </c>
      <c r="F190" s="23" t="str">
        <f aca="false">IF($B190="","",IF(OR(5&lt;Trabajadores!$M$21,5&gt;Trabajadores!$N$21),"No vinculado",IF(AND(5=Trabajadores!$N$21,Trabajadores!$O$21="Sí"),"Cese","Activo")))</f>
        <v/>
      </c>
      <c r="G190" s="19" t="n">
        <f aca="false">IF($B190="",0,SUMIFS(Ingresos!$S$6:$S$1505,ING_COD,$B190,ING_CLASE,"ORD"))</f>
        <v>0</v>
      </c>
      <c r="H190" s="19" t="n">
        <f aca="false">IF($B190="",0,SUMIFS(Ingresos!$S$6:$S$1505,ING_COD,$B190,ING_CLASE,"ORD",ING_COMP,"Sí"))</f>
        <v>0</v>
      </c>
      <c r="I190" s="19" t="n">
        <f aca="false">IF($B190="",0,SUMIFS(Ingresos!$S$6:$S$1505,ING_COD,$B190,ING_CLASE,"GRA"))</f>
        <v>0</v>
      </c>
      <c r="J190" s="19" t="n">
        <f aca="false">IF($B190="",0,SUMIFS(Ingresos!$S$6:$S$1505,ING_COD,$B190,ING_CLASE,"BON"))</f>
        <v>0</v>
      </c>
      <c r="K190" s="19" t="n">
        <f aca="false">IF($B190="",0,SUMIFS(Ingresos!$S$6:$S$1505,ING_COD,$B190,ING_CLASE,"EXT"))</f>
        <v>0</v>
      </c>
      <c r="L190" s="19" t="n">
        <f aca="false">IF($B190="",0,SUMIFS(Ingresos!$S$6:$S$1505,ING_COD,$B190,ING_CLASE,"OTO"))</f>
        <v>0</v>
      </c>
      <c r="M190" s="19" t="n">
        <f aca="false">IF($B190="",0,SUMIFS(Ingresos!$S$6:$S$1505,ING_COD,$B190,ING_CLASE,"OTX"))</f>
        <v>0</v>
      </c>
      <c r="N190" s="19" t="n">
        <f aca="false">IF($B190="",0,SUMIFS(Ingresos!$S$6:$S$1505,ING_COD,$B190,ING_CLASE,"RETO"))</f>
        <v>0</v>
      </c>
      <c r="O190" s="19" t="n">
        <f aca="false">IF($B190="",0,SUMIFS(Ingresos!$S$6:$S$1505,ING_COD,$B190,ING_CLASE,"INA"))</f>
        <v>0</v>
      </c>
      <c r="P190" s="19" t="n">
        <f aca="false">G190+I190+J190+K190+L190+M190</f>
        <v>0</v>
      </c>
      <c r="Q190" s="44" t="n">
        <f aca="false">IF($F190="Activo",8,IF($F190="Cese",1,0))</f>
        <v>0</v>
      </c>
      <c r="R190" s="19" t="n">
        <f aca="false">G190*Q190</f>
        <v>0</v>
      </c>
      <c r="S190" s="19" t="n">
        <f aca="false">IF($F190="Activo",SUMIFS(I190:I197,$D190:$D197,"&lt;="&amp;Trabajadores!$N$21)+IF(PROY_BON="Sí",SUMIFS(J190:J197,$D190:$D197,"&lt;="&amp;Trabajadores!$N$21),0),IF($F190="Cese",I190+IF(PROY_BON="Sí",J190,0),0))</f>
        <v>0</v>
      </c>
      <c r="T190" s="19" t="n">
        <f aca="false">IF(OR($F190&lt;&gt;"Activo",Trabajadores!$I$21="No"),0,IF(I192=0,H190*(1+IF(PROY_BON="Sí",Trabajadores!$P$21,0))*Trabajadores!$R$21/6*(Trabajadores!$N$21&gt;=7),0)+IF(I197=0,H190*(1+IF(PROY_BON="Sí",Trabajadores!$P$21,0))*Trabajadores!$S$21/6*(Trabajadores!$N$21&gt;=12),0))</f>
        <v>0</v>
      </c>
      <c r="U190" s="19" t="n">
        <f aca="false">IF($F190="Activo",IF(Trabajadores!$J$21="Sí",L190*8,L190),IF($F190="Cese",L190,0))</f>
        <v>0</v>
      </c>
      <c r="V190" s="19" t="n">
        <f aca="false">IF(OR($F190="Activo",$F190="Cese"),M190,0)</f>
        <v>0</v>
      </c>
      <c r="W190" s="19" t="n">
        <f aca="false">IF(OR($F190="Activo",$F190="Cese"),SUM(P186:P189),0)</f>
        <v>0</v>
      </c>
      <c r="X190" s="36" t="n">
        <f aca="false">IF(OR($F190="Activo",$F190="Cese"),R190+S190+T190+U190+V190+W190,0)</f>
        <v>0</v>
      </c>
      <c r="Y190" s="19" t="n">
        <f aca="false">IF(OR($F190="Activo",$F190="Cese"),DED_FIJA,0)</f>
        <v>0</v>
      </c>
      <c r="Z190" s="36" t="n">
        <f aca="false">MAX(0,X190-Y190)</f>
        <v>0</v>
      </c>
      <c r="AA190" s="19" t="n">
        <f aca="false">IF(Z190=0,0,MAX(0,MIN(Z190,Parámetros!$G$19)-Parámetros!$F$19)*Parámetros!$E$19)</f>
        <v>0</v>
      </c>
      <c r="AB190" s="19" t="n">
        <f aca="false">IF(Z190=0,0,MAX(0,MIN(Z190,Parámetros!$G$20)-Parámetros!$F$20)*Parámetros!$E$20)</f>
        <v>0</v>
      </c>
      <c r="AC190" s="19" t="n">
        <f aca="false">IF(Z190=0,0,MAX(0,MIN(Z190,Parámetros!$G$21)-Parámetros!$F$21)*Parámetros!$E$21)</f>
        <v>0</v>
      </c>
      <c r="AD190" s="19" t="n">
        <f aca="false">IF(Z190=0,0,MAX(0,MIN(Z190,Parámetros!$G$22)-Parámetros!$F$22)*Parámetros!$E$22)</f>
        <v>0</v>
      </c>
      <c r="AE190" s="19" t="n">
        <f aca="false">IF(Z190=0,0,MAX(0,MIN(Z190,Parámetros!$G$23)-Parámetros!$F$23)*Parámetros!$E$23)</f>
        <v>0</v>
      </c>
      <c r="AF190" s="36" t="n">
        <f aca="false">SUM(AA190:AE190)</f>
        <v>0</v>
      </c>
      <c r="AG190" s="45" t="str">
        <f aca="false">IF(AM190&lt;=0,"-",INDEX(TR_TASA,MATCH(AM190,TR_DESDE,1)))</f>
        <v>-</v>
      </c>
      <c r="AH190" s="44" t="n">
        <f aca="false">IF($F190="Cese",1,IF($F190="Activo",INDEX(DIV_N,5),0))</f>
        <v>0</v>
      </c>
      <c r="AI190" s="44" t="n">
        <f aca="false">IF($F190="Cese",4,IF($F190="Activo",INDEX(DIV_HASTA,5),0))</f>
        <v>0</v>
      </c>
      <c r="AJ190" s="19" t="n">
        <f aca="false">IF(OR($F190="Activo",$F190="Cese"),SUMIFS(AV186:AV189,D186:D189,"&lt;="&amp;AI190),0)</f>
        <v>0</v>
      </c>
      <c r="AK190" s="19" t="n">
        <f aca="false">IF(OR($F190="Activo",$F190="Cese"),MAX(0,(AF190-AJ190)/AH190),0)</f>
        <v>0</v>
      </c>
      <c r="AL190" s="19" t="n">
        <f aca="false">IF(OR($F190="Activo",$F190="Cese"),K190+IF(PROY_BON="Sí",0,J190),0)</f>
        <v>0</v>
      </c>
      <c r="AM190" s="19" t="n">
        <f aca="false">IF(AL190&gt;0,MAX(0,X190+AL190-Y190),Z190)</f>
        <v>0</v>
      </c>
      <c r="AN190" s="19" t="n">
        <f aca="false">SUMPRODUCT((AM190&gt;TR_DESDE)*(AM190-TR_DESDE)*TR_INC)</f>
        <v>0</v>
      </c>
      <c r="AO190" s="19" t="n">
        <f aca="false">IF(AL190&gt;0,MAX(0,AN190-IF($F190="Cese",MAX(AF190,AJ190),AF190)),0)</f>
        <v>0</v>
      </c>
      <c r="AP190" s="46" t="n">
        <f aca="false">IF(OR($F190="Activo",$F190="Cese"),ROUND(AK190+AO190,2),0)</f>
        <v>0</v>
      </c>
      <c r="AQ190" s="19" t="n">
        <f aca="false">IF($F190="Cese",MAX(0,AJ190-AN190),0)</f>
        <v>0</v>
      </c>
      <c r="AR190" s="19" t="str">
        <f aca="false">IF($B190="","",IF(COUNTIFS(RP_COD,$B190,'Retenciones Planilla'!$G$6:$G$105,"&lt;&gt;")=0,"",SUMIFS('Retenciones Planilla'!$G$6:$G$105,RP_COD,$B190)))</f>
        <v/>
      </c>
      <c r="AS190" s="19" t="str">
        <f aca="false">IF(AR190="","",AR190-AP190)</f>
        <v/>
      </c>
      <c r="AT190" s="23" t="str">
        <f aca="false">IF($B190="","",IF(NOT(OR($F190="Activo",$F190="Cese")),IF(N(AR190)=0,"—","Revisar: sin vínculo"),IF(AR190="",IF(AP190=0,"No corresponde","Sin dato planilla"),IF(ABS(AS190)&lt;=TOL,"OK",IF(AS190&gt;0,"Retuvo de más","Retuvo de menos")))))</f>
        <v/>
      </c>
      <c r="AU190" s="19" t="n">
        <f aca="false">IF(AND(BASE_RET="Planilla (si existe)",AR190&lt;&gt;""),AR190,AP190)</f>
        <v>0</v>
      </c>
      <c r="AV190" s="19" t="n">
        <f aca="false">AU190+N190</f>
        <v>0</v>
      </c>
    </row>
    <row r="191" customFormat="false" ht="15" hidden="false" customHeight="false" outlineLevel="0" collapsed="false">
      <c r="A191" s="43" t="n">
        <v>16</v>
      </c>
      <c r="B191" s="35" t="str">
        <f aca="false">IF(Trabajadores!$B$21="","",Trabajadores!$B$21)</f>
        <v/>
      </c>
      <c r="C191" s="35" t="str">
        <f aca="false">IF($B191="","",Trabajadores!$D$21)</f>
        <v/>
      </c>
      <c r="D191" s="43" t="n">
        <v>6</v>
      </c>
      <c r="E191" s="23" t="s">
        <v>303</v>
      </c>
      <c r="F191" s="23" t="str">
        <f aca="false">IF($B191="","",IF(OR(6&lt;Trabajadores!$M$21,6&gt;Trabajadores!$N$21),"No vinculado",IF(AND(6=Trabajadores!$N$21,Trabajadores!$O$21="Sí"),"Cese","Activo")))</f>
        <v/>
      </c>
      <c r="G191" s="19" t="n">
        <f aca="false">IF($B191="",0,SUMIFS(Ingresos!$T$6:$T$1505,ING_COD,$B191,ING_CLASE,"ORD"))</f>
        <v>0</v>
      </c>
      <c r="H191" s="19" t="n">
        <f aca="false">IF($B191="",0,SUMIFS(Ingresos!$T$6:$T$1505,ING_COD,$B191,ING_CLASE,"ORD",ING_COMP,"Sí"))</f>
        <v>0</v>
      </c>
      <c r="I191" s="19" t="n">
        <f aca="false">IF($B191="",0,SUMIFS(Ingresos!$T$6:$T$1505,ING_COD,$B191,ING_CLASE,"GRA"))</f>
        <v>0</v>
      </c>
      <c r="J191" s="19" t="n">
        <f aca="false">IF($B191="",0,SUMIFS(Ingresos!$T$6:$T$1505,ING_COD,$B191,ING_CLASE,"BON"))</f>
        <v>0</v>
      </c>
      <c r="K191" s="19" t="n">
        <f aca="false">IF($B191="",0,SUMIFS(Ingresos!$T$6:$T$1505,ING_COD,$B191,ING_CLASE,"EXT"))</f>
        <v>0</v>
      </c>
      <c r="L191" s="19" t="n">
        <f aca="false">IF($B191="",0,SUMIFS(Ingresos!$T$6:$T$1505,ING_COD,$B191,ING_CLASE,"OTO"))</f>
        <v>0</v>
      </c>
      <c r="M191" s="19" t="n">
        <f aca="false">IF($B191="",0,SUMIFS(Ingresos!$T$6:$T$1505,ING_COD,$B191,ING_CLASE,"OTX"))</f>
        <v>0</v>
      </c>
      <c r="N191" s="19" t="n">
        <f aca="false">IF($B191="",0,SUMIFS(Ingresos!$T$6:$T$1505,ING_COD,$B191,ING_CLASE,"RETO"))</f>
        <v>0</v>
      </c>
      <c r="O191" s="19" t="n">
        <f aca="false">IF($B191="",0,SUMIFS(Ingresos!$T$6:$T$1505,ING_COD,$B191,ING_CLASE,"INA"))</f>
        <v>0</v>
      </c>
      <c r="P191" s="19" t="n">
        <f aca="false">G191+I191+J191+K191+L191+M191</f>
        <v>0</v>
      </c>
      <c r="Q191" s="44" t="n">
        <f aca="false">IF($F191="Activo",7,IF($F191="Cese",1,0))</f>
        <v>0</v>
      </c>
      <c r="R191" s="19" t="n">
        <f aca="false">G191*Q191</f>
        <v>0</v>
      </c>
      <c r="S191" s="19" t="n">
        <f aca="false">IF($F191="Activo",SUMIFS(I191:I197,$D191:$D197,"&lt;="&amp;Trabajadores!$N$21)+IF(PROY_BON="Sí",SUMIFS(J191:J197,$D191:$D197,"&lt;="&amp;Trabajadores!$N$21),0),IF($F191="Cese",I191+IF(PROY_BON="Sí",J191,0),0))</f>
        <v>0</v>
      </c>
      <c r="T191" s="19" t="n">
        <f aca="false">IF(OR($F191&lt;&gt;"Activo",Trabajadores!$I$21="No"),0,IF(I192=0,H191*(1+IF(PROY_BON="Sí",Trabajadores!$P$21,0))*Trabajadores!$R$21/6*(Trabajadores!$N$21&gt;=7),0)+IF(I197=0,H191*(1+IF(PROY_BON="Sí",Trabajadores!$P$21,0))*Trabajadores!$S$21/6*(Trabajadores!$N$21&gt;=12),0))</f>
        <v>0</v>
      </c>
      <c r="U191" s="19" t="n">
        <f aca="false">IF($F191="Activo",IF(Trabajadores!$J$21="Sí",L191*7,L191),IF($F191="Cese",L191,0))</f>
        <v>0</v>
      </c>
      <c r="V191" s="19" t="n">
        <f aca="false">IF(OR($F191="Activo",$F191="Cese"),M191,0)</f>
        <v>0</v>
      </c>
      <c r="W191" s="19" t="n">
        <f aca="false">IF(OR($F191="Activo",$F191="Cese"),SUM(P186:P190),0)</f>
        <v>0</v>
      </c>
      <c r="X191" s="36" t="n">
        <f aca="false">IF(OR($F191="Activo",$F191="Cese"),R191+S191+T191+U191+V191+W191,0)</f>
        <v>0</v>
      </c>
      <c r="Y191" s="19" t="n">
        <f aca="false">IF(OR($F191="Activo",$F191="Cese"),DED_FIJA,0)</f>
        <v>0</v>
      </c>
      <c r="Z191" s="36" t="n">
        <f aca="false">MAX(0,X191-Y191)</f>
        <v>0</v>
      </c>
      <c r="AA191" s="19" t="n">
        <f aca="false">IF(Z191=0,0,MAX(0,MIN(Z191,Parámetros!$G$19)-Parámetros!$F$19)*Parámetros!$E$19)</f>
        <v>0</v>
      </c>
      <c r="AB191" s="19" t="n">
        <f aca="false">IF(Z191=0,0,MAX(0,MIN(Z191,Parámetros!$G$20)-Parámetros!$F$20)*Parámetros!$E$20)</f>
        <v>0</v>
      </c>
      <c r="AC191" s="19" t="n">
        <f aca="false">IF(Z191=0,0,MAX(0,MIN(Z191,Parámetros!$G$21)-Parámetros!$F$21)*Parámetros!$E$21)</f>
        <v>0</v>
      </c>
      <c r="AD191" s="19" t="n">
        <f aca="false">IF(Z191=0,0,MAX(0,MIN(Z191,Parámetros!$G$22)-Parámetros!$F$22)*Parámetros!$E$22)</f>
        <v>0</v>
      </c>
      <c r="AE191" s="19" t="n">
        <f aca="false">IF(Z191=0,0,MAX(0,MIN(Z191,Parámetros!$G$23)-Parámetros!$F$23)*Parámetros!$E$23)</f>
        <v>0</v>
      </c>
      <c r="AF191" s="36" t="n">
        <f aca="false">SUM(AA191:AE191)</f>
        <v>0</v>
      </c>
      <c r="AG191" s="45" t="str">
        <f aca="false">IF(AM191&lt;=0,"-",INDEX(TR_TASA,MATCH(AM191,TR_DESDE,1)))</f>
        <v>-</v>
      </c>
      <c r="AH191" s="44" t="n">
        <f aca="false">IF($F191="Cese",1,IF($F191="Activo",INDEX(DIV_N,6),0))</f>
        <v>0</v>
      </c>
      <c r="AI191" s="44" t="n">
        <f aca="false">IF($F191="Cese",5,IF($F191="Activo",INDEX(DIV_HASTA,6),0))</f>
        <v>0</v>
      </c>
      <c r="AJ191" s="19" t="n">
        <f aca="false">IF(OR($F191="Activo",$F191="Cese"),SUMIFS(AV186:AV190,D186:D190,"&lt;="&amp;AI191),0)</f>
        <v>0</v>
      </c>
      <c r="AK191" s="19" t="n">
        <f aca="false">IF(OR($F191="Activo",$F191="Cese"),MAX(0,(AF191-AJ191)/AH191),0)</f>
        <v>0</v>
      </c>
      <c r="AL191" s="19" t="n">
        <f aca="false">IF(OR($F191="Activo",$F191="Cese"),K191+IF(PROY_BON="Sí",0,J191),0)</f>
        <v>0</v>
      </c>
      <c r="AM191" s="19" t="n">
        <f aca="false">IF(AL191&gt;0,MAX(0,X191+AL191-Y191),Z191)</f>
        <v>0</v>
      </c>
      <c r="AN191" s="19" t="n">
        <f aca="false">SUMPRODUCT((AM191&gt;TR_DESDE)*(AM191-TR_DESDE)*TR_INC)</f>
        <v>0</v>
      </c>
      <c r="AO191" s="19" t="n">
        <f aca="false">IF(AL191&gt;0,MAX(0,AN191-IF($F191="Cese",MAX(AF191,AJ191),AF191)),0)</f>
        <v>0</v>
      </c>
      <c r="AP191" s="46" t="n">
        <f aca="false">IF(OR($F191="Activo",$F191="Cese"),ROUND(AK191+AO191,2),0)</f>
        <v>0</v>
      </c>
      <c r="AQ191" s="19" t="n">
        <f aca="false">IF($F191="Cese",MAX(0,AJ191-AN191),0)</f>
        <v>0</v>
      </c>
      <c r="AR191" s="19" t="str">
        <f aca="false">IF($B191="","",IF(COUNTIFS(RP_COD,$B191,'Retenciones Planilla'!$H$6:$H$105,"&lt;&gt;")=0,"",SUMIFS('Retenciones Planilla'!$H$6:$H$105,RP_COD,$B191)))</f>
        <v/>
      </c>
      <c r="AS191" s="19" t="str">
        <f aca="false">IF(AR191="","",AR191-AP191)</f>
        <v/>
      </c>
      <c r="AT191" s="23" t="str">
        <f aca="false">IF($B191="","",IF(NOT(OR($F191="Activo",$F191="Cese")),IF(N(AR191)=0,"—","Revisar: sin vínculo"),IF(AR191="",IF(AP191=0,"No corresponde","Sin dato planilla"),IF(ABS(AS191)&lt;=TOL,"OK",IF(AS191&gt;0,"Retuvo de más","Retuvo de menos")))))</f>
        <v/>
      </c>
      <c r="AU191" s="19" t="n">
        <f aca="false">IF(AND(BASE_RET="Planilla (si existe)",AR191&lt;&gt;""),AR191,AP191)</f>
        <v>0</v>
      </c>
      <c r="AV191" s="19" t="n">
        <f aca="false">AU191+N191</f>
        <v>0</v>
      </c>
    </row>
    <row r="192" customFormat="false" ht="15" hidden="false" customHeight="false" outlineLevel="0" collapsed="false">
      <c r="A192" s="43" t="n">
        <v>16</v>
      </c>
      <c r="B192" s="35" t="str">
        <f aca="false">IF(Trabajadores!$B$21="","",Trabajadores!$B$21)</f>
        <v/>
      </c>
      <c r="C192" s="35" t="str">
        <f aca="false">IF($B192="","",Trabajadores!$D$21)</f>
        <v/>
      </c>
      <c r="D192" s="43" t="n">
        <v>7</v>
      </c>
      <c r="E192" s="23" t="s">
        <v>304</v>
      </c>
      <c r="F192" s="23" t="str">
        <f aca="false">IF($B192="","",IF(OR(7&lt;Trabajadores!$M$21,7&gt;Trabajadores!$N$21),"No vinculado",IF(AND(7=Trabajadores!$N$21,Trabajadores!$O$21="Sí"),"Cese","Activo")))</f>
        <v/>
      </c>
      <c r="G192" s="19" t="n">
        <f aca="false">IF($B192="",0,SUMIFS(Ingresos!$U$6:$U$1505,ING_COD,$B192,ING_CLASE,"ORD"))</f>
        <v>0</v>
      </c>
      <c r="H192" s="19" t="n">
        <f aca="false">IF($B192="",0,SUMIFS(Ingresos!$U$6:$U$1505,ING_COD,$B192,ING_CLASE,"ORD",ING_COMP,"Sí"))</f>
        <v>0</v>
      </c>
      <c r="I192" s="19" t="n">
        <f aca="false">IF($B192="",0,SUMIFS(Ingresos!$U$6:$U$1505,ING_COD,$B192,ING_CLASE,"GRA"))</f>
        <v>0</v>
      </c>
      <c r="J192" s="19" t="n">
        <f aca="false">IF($B192="",0,SUMIFS(Ingresos!$U$6:$U$1505,ING_COD,$B192,ING_CLASE,"BON"))</f>
        <v>0</v>
      </c>
      <c r="K192" s="19" t="n">
        <f aca="false">IF($B192="",0,SUMIFS(Ingresos!$U$6:$U$1505,ING_COD,$B192,ING_CLASE,"EXT"))</f>
        <v>0</v>
      </c>
      <c r="L192" s="19" t="n">
        <f aca="false">IF($B192="",0,SUMIFS(Ingresos!$U$6:$U$1505,ING_COD,$B192,ING_CLASE,"OTO"))</f>
        <v>0</v>
      </c>
      <c r="M192" s="19" t="n">
        <f aca="false">IF($B192="",0,SUMIFS(Ingresos!$U$6:$U$1505,ING_COD,$B192,ING_CLASE,"OTX"))</f>
        <v>0</v>
      </c>
      <c r="N192" s="19" t="n">
        <f aca="false">IF($B192="",0,SUMIFS(Ingresos!$U$6:$U$1505,ING_COD,$B192,ING_CLASE,"RETO"))</f>
        <v>0</v>
      </c>
      <c r="O192" s="19" t="n">
        <f aca="false">IF($B192="",0,SUMIFS(Ingresos!$U$6:$U$1505,ING_COD,$B192,ING_CLASE,"INA"))</f>
        <v>0</v>
      </c>
      <c r="P192" s="19" t="n">
        <f aca="false">G192+I192+J192+K192+L192+M192</f>
        <v>0</v>
      </c>
      <c r="Q192" s="44" t="n">
        <f aca="false">IF($F192="Activo",6,IF($F192="Cese",1,0))</f>
        <v>0</v>
      </c>
      <c r="R192" s="19" t="n">
        <f aca="false">G192*Q192</f>
        <v>0</v>
      </c>
      <c r="S192" s="19" t="n">
        <f aca="false">IF($F192="Activo",SUMIFS(I192:I197,$D192:$D197,"&lt;="&amp;Trabajadores!$N$21)+IF(PROY_BON="Sí",SUMIFS(J192:J197,$D192:$D197,"&lt;="&amp;Trabajadores!$N$21),0),IF($F192="Cese",I192+IF(PROY_BON="Sí",J192,0),0))</f>
        <v>0</v>
      </c>
      <c r="T192" s="19" t="n">
        <f aca="false">IF(OR($F192&lt;&gt;"Activo",Trabajadores!$I$21="No"),0,IF(I197=0,H192*(1+IF(PROY_BON="Sí",Trabajadores!$P$21,0))*Trabajadores!$S$21/6*(Trabajadores!$N$21&gt;=12),0))</f>
        <v>0</v>
      </c>
      <c r="U192" s="19" t="n">
        <f aca="false">IF($F192="Activo",IF(Trabajadores!$J$21="Sí",L192*6,L192),IF($F192="Cese",L192,0))</f>
        <v>0</v>
      </c>
      <c r="V192" s="19" t="n">
        <f aca="false">IF(OR($F192="Activo",$F192="Cese"),M192,0)</f>
        <v>0</v>
      </c>
      <c r="W192" s="19" t="n">
        <f aca="false">IF(OR($F192="Activo",$F192="Cese"),SUM(P186:P191),0)</f>
        <v>0</v>
      </c>
      <c r="X192" s="36" t="n">
        <f aca="false">IF(OR($F192="Activo",$F192="Cese"),R192+S192+T192+U192+V192+W192,0)</f>
        <v>0</v>
      </c>
      <c r="Y192" s="19" t="n">
        <f aca="false">IF(OR($F192="Activo",$F192="Cese"),DED_FIJA,0)</f>
        <v>0</v>
      </c>
      <c r="Z192" s="36" t="n">
        <f aca="false">MAX(0,X192-Y192)</f>
        <v>0</v>
      </c>
      <c r="AA192" s="19" t="n">
        <f aca="false">IF(Z192=0,0,MAX(0,MIN(Z192,Parámetros!$G$19)-Parámetros!$F$19)*Parámetros!$E$19)</f>
        <v>0</v>
      </c>
      <c r="AB192" s="19" t="n">
        <f aca="false">IF(Z192=0,0,MAX(0,MIN(Z192,Parámetros!$G$20)-Parámetros!$F$20)*Parámetros!$E$20)</f>
        <v>0</v>
      </c>
      <c r="AC192" s="19" t="n">
        <f aca="false">IF(Z192=0,0,MAX(0,MIN(Z192,Parámetros!$G$21)-Parámetros!$F$21)*Parámetros!$E$21)</f>
        <v>0</v>
      </c>
      <c r="AD192" s="19" t="n">
        <f aca="false">IF(Z192=0,0,MAX(0,MIN(Z192,Parámetros!$G$22)-Parámetros!$F$22)*Parámetros!$E$22)</f>
        <v>0</v>
      </c>
      <c r="AE192" s="19" t="n">
        <f aca="false">IF(Z192=0,0,MAX(0,MIN(Z192,Parámetros!$G$23)-Parámetros!$F$23)*Parámetros!$E$23)</f>
        <v>0</v>
      </c>
      <c r="AF192" s="36" t="n">
        <f aca="false">SUM(AA192:AE192)</f>
        <v>0</v>
      </c>
      <c r="AG192" s="45" t="str">
        <f aca="false">IF(AM192&lt;=0,"-",INDEX(TR_TASA,MATCH(AM192,TR_DESDE,1)))</f>
        <v>-</v>
      </c>
      <c r="AH192" s="44" t="n">
        <f aca="false">IF($F192="Cese",1,IF($F192="Activo",INDEX(DIV_N,7),0))</f>
        <v>0</v>
      </c>
      <c r="AI192" s="44" t="n">
        <f aca="false">IF($F192="Cese",6,IF($F192="Activo",INDEX(DIV_HASTA,7),0))</f>
        <v>0</v>
      </c>
      <c r="AJ192" s="19" t="n">
        <f aca="false">IF(OR($F192="Activo",$F192="Cese"),SUMIFS(AV186:AV191,D186:D191,"&lt;="&amp;AI192),0)</f>
        <v>0</v>
      </c>
      <c r="AK192" s="19" t="n">
        <f aca="false">IF(OR($F192="Activo",$F192="Cese"),MAX(0,(AF192-AJ192)/AH192),0)</f>
        <v>0</v>
      </c>
      <c r="AL192" s="19" t="n">
        <f aca="false">IF(OR($F192="Activo",$F192="Cese"),K192+IF(PROY_BON="Sí",0,J192),0)</f>
        <v>0</v>
      </c>
      <c r="AM192" s="19" t="n">
        <f aca="false">IF(AL192&gt;0,MAX(0,X192+AL192-Y192),Z192)</f>
        <v>0</v>
      </c>
      <c r="AN192" s="19" t="n">
        <f aca="false">SUMPRODUCT((AM192&gt;TR_DESDE)*(AM192-TR_DESDE)*TR_INC)</f>
        <v>0</v>
      </c>
      <c r="AO192" s="19" t="n">
        <f aca="false">IF(AL192&gt;0,MAX(0,AN192-IF($F192="Cese",MAX(AF192,AJ192),AF192)),0)</f>
        <v>0</v>
      </c>
      <c r="AP192" s="46" t="n">
        <f aca="false">IF(OR($F192="Activo",$F192="Cese"),ROUND(AK192+AO192,2),0)</f>
        <v>0</v>
      </c>
      <c r="AQ192" s="19" t="n">
        <f aca="false">IF($F192="Cese",MAX(0,AJ192-AN192),0)</f>
        <v>0</v>
      </c>
      <c r="AR192" s="19" t="str">
        <f aca="false">IF($B192="","",IF(COUNTIFS(RP_COD,$B192,'Retenciones Planilla'!$I$6:$I$105,"&lt;&gt;")=0,"",SUMIFS('Retenciones Planilla'!$I$6:$I$105,RP_COD,$B192)))</f>
        <v/>
      </c>
      <c r="AS192" s="19" t="str">
        <f aca="false">IF(AR192="","",AR192-AP192)</f>
        <v/>
      </c>
      <c r="AT192" s="23" t="str">
        <f aca="false">IF($B192="","",IF(NOT(OR($F192="Activo",$F192="Cese")),IF(N(AR192)=0,"—","Revisar: sin vínculo"),IF(AR192="",IF(AP192=0,"No corresponde","Sin dato planilla"),IF(ABS(AS192)&lt;=TOL,"OK",IF(AS192&gt;0,"Retuvo de más","Retuvo de menos")))))</f>
        <v/>
      </c>
      <c r="AU192" s="19" t="n">
        <f aca="false">IF(AND(BASE_RET="Planilla (si existe)",AR192&lt;&gt;""),AR192,AP192)</f>
        <v>0</v>
      </c>
      <c r="AV192" s="19" t="n">
        <f aca="false">AU192+N192</f>
        <v>0</v>
      </c>
    </row>
    <row r="193" customFormat="false" ht="15" hidden="false" customHeight="false" outlineLevel="0" collapsed="false">
      <c r="A193" s="43" t="n">
        <v>16</v>
      </c>
      <c r="B193" s="35" t="str">
        <f aca="false">IF(Trabajadores!$B$21="","",Trabajadores!$B$21)</f>
        <v/>
      </c>
      <c r="C193" s="35" t="str">
        <f aca="false">IF($B193="","",Trabajadores!$D$21)</f>
        <v/>
      </c>
      <c r="D193" s="43" t="n">
        <v>8</v>
      </c>
      <c r="E193" s="23" t="s">
        <v>305</v>
      </c>
      <c r="F193" s="23" t="str">
        <f aca="false">IF($B193="","",IF(OR(8&lt;Trabajadores!$M$21,8&gt;Trabajadores!$N$21),"No vinculado",IF(AND(8=Trabajadores!$N$21,Trabajadores!$O$21="Sí"),"Cese","Activo")))</f>
        <v/>
      </c>
      <c r="G193" s="19" t="n">
        <f aca="false">IF($B193="",0,SUMIFS(Ingresos!$V$6:$V$1505,ING_COD,$B193,ING_CLASE,"ORD"))</f>
        <v>0</v>
      </c>
      <c r="H193" s="19" t="n">
        <f aca="false">IF($B193="",0,SUMIFS(Ingresos!$V$6:$V$1505,ING_COD,$B193,ING_CLASE,"ORD",ING_COMP,"Sí"))</f>
        <v>0</v>
      </c>
      <c r="I193" s="19" t="n">
        <f aca="false">IF($B193="",0,SUMIFS(Ingresos!$V$6:$V$1505,ING_COD,$B193,ING_CLASE,"GRA"))</f>
        <v>0</v>
      </c>
      <c r="J193" s="19" t="n">
        <f aca="false">IF($B193="",0,SUMIFS(Ingresos!$V$6:$V$1505,ING_COD,$B193,ING_CLASE,"BON"))</f>
        <v>0</v>
      </c>
      <c r="K193" s="19" t="n">
        <f aca="false">IF($B193="",0,SUMIFS(Ingresos!$V$6:$V$1505,ING_COD,$B193,ING_CLASE,"EXT"))</f>
        <v>0</v>
      </c>
      <c r="L193" s="19" t="n">
        <f aca="false">IF($B193="",0,SUMIFS(Ingresos!$V$6:$V$1505,ING_COD,$B193,ING_CLASE,"OTO"))</f>
        <v>0</v>
      </c>
      <c r="M193" s="19" t="n">
        <f aca="false">IF($B193="",0,SUMIFS(Ingresos!$V$6:$V$1505,ING_COD,$B193,ING_CLASE,"OTX"))</f>
        <v>0</v>
      </c>
      <c r="N193" s="19" t="n">
        <f aca="false">IF($B193="",0,SUMIFS(Ingresos!$V$6:$V$1505,ING_COD,$B193,ING_CLASE,"RETO"))</f>
        <v>0</v>
      </c>
      <c r="O193" s="19" t="n">
        <f aca="false">IF($B193="",0,SUMIFS(Ingresos!$V$6:$V$1505,ING_COD,$B193,ING_CLASE,"INA"))</f>
        <v>0</v>
      </c>
      <c r="P193" s="19" t="n">
        <f aca="false">G193+I193+J193+K193+L193+M193</f>
        <v>0</v>
      </c>
      <c r="Q193" s="44" t="n">
        <f aca="false">IF($F193="Activo",5,IF($F193="Cese",1,0))</f>
        <v>0</v>
      </c>
      <c r="R193" s="19" t="n">
        <f aca="false">G193*Q193</f>
        <v>0</v>
      </c>
      <c r="S193" s="19" t="n">
        <f aca="false">IF($F193="Activo",SUMIFS(I193:I197,$D193:$D197,"&lt;="&amp;Trabajadores!$N$21)+IF(PROY_BON="Sí",SUMIFS(J193:J197,$D193:$D197,"&lt;="&amp;Trabajadores!$N$21),0),IF($F193="Cese",I193+IF(PROY_BON="Sí",J193,0),0))</f>
        <v>0</v>
      </c>
      <c r="T193" s="19" t="n">
        <f aca="false">IF(OR($F193&lt;&gt;"Activo",Trabajadores!$I$21="No"),0,IF(I197=0,H193*(1+IF(PROY_BON="Sí",Trabajadores!$P$21,0))*Trabajadores!$S$21/6*(Trabajadores!$N$21&gt;=12),0))</f>
        <v>0</v>
      </c>
      <c r="U193" s="19" t="n">
        <f aca="false">IF($F193="Activo",IF(Trabajadores!$J$21="Sí",L193*5,L193),IF($F193="Cese",L193,0))</f>
        <v>0</v>
      </c>
      <c r="V193" s="19" t="n">
        <f aca="false">IF(OR($F193="Activo",$F193="Cese"),M193,0)</f>
        <v>0</v>
      </c>
      <c r="W193" s="19" t="n">
        <f aca="false">IF(OR($F193="Activo",$F193="Cese"),SUM(P186:P192),0)</f>
        <v>0</v>
      </c>
      <c r="X193" s="36" t="n">
        <f aca="false">IF(OR($F193="Activo",$F193="Cese"),R193+S193+T193+U193+V193+W193,0)</f>
        <v>0</v>
      </c>
      <c r="Y193" s="19" t="n">
        <f aca="false">IF(OR($F193="Activo",$F193="Cese"),DED_FIJA,0)</f>
        <v>0</v>
      </c>
      <c r="Z193" s="36" t="n">
        <f aca="false">MAX(0,X193-Y193)</f>
        <v>0</v>
      </c>
      <c r="AA193" s="19" t="n">
        <f aca="false">IF(Z193=0,0,MAX(0,MIN(Z193,Parámetros!$G$19)-Parámetros!$F$19)*Parámetros!$E$19)</f>
        <v>0</v>
      </c>
      <c r="AB193" s="19" t="n">
        <f aca="false">IF(Z193=0,0,MAX(0,MIN(Z193,Parámetros!$G$20)-Parámetros!$F$20)*Parámetros!$E$20)</f>
        <v>0</v>
      </c>
      <c r="AC193" s="19" t="n">
        <f aca="false">IF(Z193=0,0,MAX(0,MIN(Z193,Parámetros!$G$21)-Parámetros!$F$21)*Parámetros!$E$21)</f>
        <v>0</v>
      </c>
      <c r="AD193" s="19" t="n">
        <f aca="false">IF(Z193=0,0,MAX(0,MIN(Z193,Parámetros!$G$22)-Parámetros!$F$22)*Parámetros!$E$22)</f>
        <v>0</v>
      </c>
      <c r="AE193" s="19" t="n">
        <f aca="false">IF(Z193=0,0,MAX(0,MIN(Z193,Parámetros!$G$23)-Parámetros!$F$23)*Parámetros!$E$23)</f>
        <v>0</v>
      </c>
      <c r="AF193" s="36" t="n">
        <f aca="false">SUM(AA193:AE193)</f>
        <v>0</v>
      </c>
      <c r="AG193" s="45" t="str">
        <f aca="false">IF(AM193&lt;=0,"-",INDEX(TR_TASA,MATCH(AM193,TR_DESDE,1)))</f>
        <v>-</v>
      </c>
      <c r="AH193" s="44" t="n">
        <f aca="false">IF($F193="Cese",1,IF($F193="Activo",INDEX(DIV_N,8),0))</f>
        <v>0</v>
      </c>
      <c r="AI193" s="44" t="n">
        <f aca="false">IF($F193="Cese",7,IF($F193="Activo",INDEX(DIV_HASTA,8),0))</f>
        <v>0</v>
      </c>
      <c r="AJ193" s="19" t="n">
        <f aca="false">IF(OR($F193="Activo",$F193="Cese"),SUMIFS(AV186:AV192,D186:D192,"&lt;="&amp;AI193),0)</f>
        <v>0</v>
      </c>
      <c r="AK193" s="19" t="n">
        <f aca="false">IF(OR($F193="Activo",$F193="Cese"),MAX(0,(AF193-AJ193)/AH193),0)</f>
        <v>0</v>
      </c>
      <c r="AL193" s="19" t="n">
        <f aca="false">IF(OR($F193="Activo",$F193="Cese"),K193+IF(PROY_BON="Sí",0,J193),0)</f>
        <v>0</v>
      </c>
      <c r="AM193" s="19" t="n">
        <f aca="false">IF(AL193&gt;0,MAX(0,X193+AL193-Y193),Z193)</f>
        <v>0</v>
      </c>
      <c r="AN193" s="19" t="n">
        <f aca="false">SUMPRODUCT((AM193&gt;TR_DESDE)*(AM193-TR_DESDE)*TR_INC)</f>
        <v>0</v>
      </c>
      <c r="AO193" s="19" t="n">
        <f aca="false">IF(AL193&gt;0,MAX(0,AN193-IF($F193="Cese",MAX(AF193,AJ193),AF193)),0)</f>
        <v>0</v>
      </c>
      <c r="AP193" s="46" t="n">
        <f aca="false">IF(OR($F193="Activo",$F193="Cese"),ROUND(AK193+AO193,2),0)</f>
        <v>0</v>
      </c>
      <c r="AQ193" s="19" t="n">
        <f aca="false">IF($F193="Cese",MAX(0,AJ193-AN193),0)</f>
        <v>0</v>
      </c>
      <c r="AR193" s="19" t="str">
        <f aca="false">IF($B193="","",IF(COUNTIFS(RP_COD,$B193,'Retenciones Planilla'!$J$6:$J$105,"&lt;&gt;")=0,"",SUMIFS('Retenciones Planilla'!$J$6:$J$105,RP_COD,$B193)))</f>
        <v/>
      </c>
      <c r="AS193" s="19" t="str">
        <f aca="false">IF(AR193="","",AR193-AP193)</f>
        <v/>
      </c>
      <c r="AT193" s="23" t="str">
        <f aca="false">IF($B193="","",IF(NOT(OR($F193="Activo",$F193="Cese")),IF(N(AR193)=0,"—","Revisar: sin vínculo"),IF(AR193="",IF(AP193=0,"No corresponde","Sin dato planilla"),IF(ABS(AS193)&lt;=TOL,"OK",IF(AS193&gt;0,"Retuvo de más","Retuvo de menos")))))</f>
        <v/>
      </c>
      <c r="AU193" s="19" t="n">
        <f aca="false">IF(AND(BASE_RET="Planilla (si existe)",AR193&lt;&gt;""),AR193,AP193)</f>
        <v>0</v>
      </c>
      <c r="AV193" s="19" t="n">
        <f aca="false">AU193+N193</f>
        <v>0</v>
      </c>
    </row>
    <row r="194" customFormat="false" ht="15" hidden="false" customHeight="false" outlineLevel="0" collapsed="false">
      <c r="A194" s="43" t="n">
        <v>16</v>
      </c>
      <c r="B194" s="35" t="str">
        <f aca="false">IF(Trabajadores!$B$21="","",Trabajadores!$B$21)</f>
        <v/>
      </c>
      <c r="C194" s="35" t="str">
        <f aca="false">IF($B194="","",Trabajadores!$D$21)</f>
        <v/>
      </c>
      <c r="D194" s="43" t="n">
        <v>9</v>
      </c>
      <c r="E194" s="23" t="s">
        <v>306</v>
      </c>
      <c r="F194" s="23" t="str">
        <f aca="false">IF($B194="","",IF(OR(9&lt;Trabajadores!$M$21,9&gt;Trabajadores!$N$21),"No vinculado",IF(AND(9=Trabajadores!$N$21,Trabajadores!$O$21="Sí"),"Cese","Activo")))</f>
        <v/>
      </c>
      <c r="G194" s="19" t="n">
        <f aca="false">IF($B194="",0,SUMIFS(Ingresos!$W$6:$W$1505,ING_COD,$B194,ING_CLASE,"ORD"))</f>
        <v>0</v>
      </c>
      <c r="H194" s="19" t="n">
        <f aca="false">IF($B194="",0,SUMIFS(Ingresos!$W$6:$W$1505,ING_COD,$B194,ING_CLASE,"ORD",ING_COMP,"Sí"))</f>
        <v>0</v>
      </c>
      <c r="I194" s="19" t="n">
        <f aca="false">IF($B194="",0,SUMIFS(Ingresos!$W$6:$W$1505,ING_COD,$B194,ING_CLASE,"GRA"))</f>
        <v>0</v>
      </c>
      <c r="J194" s="19" t="n">
        <f aca="false">IF($B194="",0,SUMIFS(Ingresos!$W$6:$W$1505,ING_COD,$B194,ING_CLASE,"BON"))</f>
        <v>0</v>
      </c>
      <c r="K194" s="19" t="n">
        <f aca="false">IF($B194="",0,SUMIFS(Ingresos!$W$6:$W$1505,ING_COD,$B194,ING_CLASE,"EXT"))</f>
        <v>0</v>
      </c>
      <c r="L194" s="19" t="n">
        <f aca="false">IF($B194="",0,SUMIFS(Ingresos!$W$6:$W$1505,ING_COD,$B194,ING_CLASE,"OTO"))</f>
        <v>0</v>
      </c>
      <c r="M194" s="19" t="n">
        <f aca="false">IF($B194="",0,SUMIFS(Ingresos!$W$6:$W$1505,ING_COD,$B194,ING_CLASE,"OTX"))</f>
        <v>0</v>
      </c>
      <c r="N194" s="19" t="n">
        <f aca="false">IF($B194="",0,SUMIFS(Ingresos!$W$6:$W$1505,ING_COD,$B194,ING_CLASE,"RETO"))</f>
        <v>0</v>
      </c>
      <c r="O194" s="19" t="n">
        <f aca="false">IF($B194="",0,SUMIFS(Ingresos!$W$6:$W$1505,ING_COD,$B194,ING_CLASE,"INA"))</f>
        <v>0</v>
      </c>
      <c r="P194" s="19" t="n">
        <f aca="false">G194+I194+J194+K194+L194+M194</f>
        <v>0</v>
      </c>
      <c r="Q194" s="44" t="n">
        <f aca="false">IF($F194="Activo",4,IF($F194="Cese",1,0))</f>
        <v>0</v>
      </c>
      <c r="R194" s="19" t="n">
        <f aca="false">G194*Q194</f>
        <v>0</v>
      </c>
      <c r="S194" s="19" t="n">
        <f aca="false">IF($F194="Activo",SUMIFS(I194:I197,$D194:$D197,"&lt;="&amp;Trabajadores!$N$21)+IF(PROY_BON="Sí",SUMIFS(J194:J197,$D194:$D197,"&lt;="&amp;Trabajadores!$N$21),0),IF($F194="Cese",I194+IF(PROY_BON="Sí",J194,0),0))</f>
        <v>0</v>
      </c>
      <c r="T194" s="19" t="n">
        <f aca="false">IF(OR($F194&lt;&gt;"Activo",Trabajadores!$I$21="No"),0,IF(I197=0,H194*(1+IF(PROY_BON="Sí",Trabajadores!$P$21,0))*Trabajadores!$S$21/6*(Trabajadores!$N$21&gt;=12),0))</f>
        <v>0</v>
      </c>
      <c r="U194" s="19" t="n">
        <f aca="false">IF($F194="Activo",IF(Trabajadores!$J$21="Sí",L194*4,L194),IF($F194="Cese",L194,0))</f>
        <v>0</v>
      </c>
      <c r="V194" s="19" t="n">
        <f aca="false">IF(OR($F194="Activo",$F194="Cese"),M194,0)</f>
        <v>0</v>
      </c>
      <c r="W194" s="19" t="n">
        <f aca="false">IF(OR($F194="Activo",$F194="Cese"),SUM(P186:P193),0)</f>
        <v>0</v>
      </c>
      <c r="X194" s="36" t="n">
        <f aca="false">IF(OR($F194="Activo",$F194="Cese"),R194+S194+T194+U194+V194+W194,0)</f>
        <v>0</v>
      </c>
      <c r="Y194" s="19" t="n">
        <f aca="false">IF(OR($F194="Activo",$F194="Cese"),DED_FIJA,0)</f>
        <v>0</v>
      </c>
      <c r="Z194" s="36" t="n">
        <f aca="false">MAX(0,X194-Y194)</f>
        <v>0</v>
      </c>
      <c r="AA194" s="19" t="n">
        <f aca="false">IF(Z194=0,0,MAX(0,MIN(Z194,Parámetros!$G$19)-Parámetros!$F$19)*Parámetros!$E$19)</f>
        <v>0</v>
      </c>
      <c r="AB194" s="19" t="n">
        <f aca="false">IF(Z194=0,0,MAX(0,MIN(Z194,Parámetros!$G$20)-Parámetros!$F$20)*Parámetros!$E$20)</f>
        <v>0</v>
      </c>
      <c r="AC194" s="19" t="n">
        <f aca="false">IF(Z194=0,0,MAX(0,MIN(Z194,Parámetros!$G$21)-Parámetros!$F$21)*Parámetros!$E$21)</f>
        <v>0</v>
      </c>
      <c r="AD194" s="19" t="n">
        <f aca="false">IF(Z194=0,0,MAX(0,MIN(Z194,Parámetros!$G$22)-Parámetros!$F$22)*Parámetros!$E$22)</f>
        <v>0</v>
      </c>
      <c r="AE194" s="19" t="n">
        <f aca="false">IF(Z194=0,0,MAX(0,MIN(Z194,Parámetros!$G$23)-Parámetros!$F$23)*Parámetros!$E$23)</f>
        <v>0</v>
      </c>
      <c r="AF194" s="36" t="n">
        <f aca="false">SUM(AA194:AE194)</f>
        <v>0</v>
      </c>
      <c r="AG194" s="45" t="str">
        <f aca="false">IF(AM194&lt;=0,"-",INDEX(TR_TASA,MATCH(AM194,TR_DESDE,1)))</f>
        <v>-</v>
      </c>
      <c r="AH194" s="44" t="n">
        <f aca="false">IF($F194="Cese",1,IF($F194="Activo",INDEX(DIV_N,9),0))</f>
        <v>0</v>
      </c>
      <c r="AI194" s="44" t="n">
        <f aca="false">IF($F194="Cese",8,IF($F194="Activo",INDEX(DIV_HASTA,9),0))</f>
        <v>0</v>
      </c>
      <c r="AJ194" s="19" t="n">
        <f aca="false">IF(OR($F194="Activo",$F194="Cese"),SUMIFS(AV186:AV193,D186:D193,"&lt;="&amp;AI194),0)</f>
        <v>0</v>
      </c>
      <c r="AK194" s="19" t="n">
        <f aca="false">IF(OR($F194="Activo",$F194="Cese"),MAX(0,(AF194-AJ194)/AH194),0)</f>
        <v>0</v>
      </c>
      <c r="AL194" s="19" t="n">
        <f aca="false">IF(OR($F194="Activo",$F194="Cese"),K194+IF(PROY_BON="Sí",0,J194),0)</f>
        <v>0</v>
      </c>
      <c r="AM194" s="19" t="n">
        <f aca="false">IF(AL194&gt;0,MAX(0,X194+AL194-Y194),Z194)</f>
        <v>0</v>
      </c>
      <c r="AN194" s="19" t="n">
        <f aca="false">SUMPRODUCT((AM194&gt;TR_DESDE)*(AM194-TR_DESDE)*TR_INC)</f>
        <v>0</v>
      </c>
      <c r="AO194" s="19" t="n">
        <f aca="false">IF(AL194&gt;0,MAX(0,AN194-IF($F194="Cese",MAX(AF194,AJ194),AF194)),0)</f>
        <v>0</v>
      </c>
      <c r="AP194" s="46" t="n">
        <f aca="false">IF(OR($F194="Activo",$F194="Cese"),ROUND(AK194+AO194,2),0)</f>
        <v>0</v>
      </c>
      <c r="AQ194" s="19" t="n">
        <f aca="false">IF($F194="Cese",MAX(0,AJ194-AN194),0)</f>
        <v>0</v>
      </c>
      <c r="AR194" s="19" t="str">
        <f aca="false">IF($B194="","",IF(COUNTIFS(RP_COD,$B194,'Retenciones Planilla'!$K$6:$K$105,"&lt;&gt;")=0,"",SUMIFS('Retenciones Planilla'!$K$6:$K$105,RP_COD,$B194)))</f>
        <v/>
      </c>
      <c r="AS194" s="19" t="str">
        <f aca="false">IF(AR194="","",AR194-AP194)</f>
        <v/>
      </c>
      <c r="AT194" s="23" t="str">
        <f aca="false">IF($B194="","",IF(NOT(OR($F194="Activo",$F194="Cese")),IF(N(AR194)=0,"—","Revisar: sin vínculo"),IF(AR194="",IF(AP194=0,"No corresponde","Sin dato planilla"),IF(ABS(AS194)&lt;=TOL,"OK",IF(AS194&gt;0,"Retuvo de más","Retuvo de menos")))))</f>
        <v/>
      </c>
      <c r="AU194" s="19" t="n">
        <f aca="false">IF(AND(BASE_RET="Planilla (si existe)",AR194&lt;&gt;""),AR194,AP194)</f>
        <v>0</v>
      </c>
      <c r="AV194" s="19" t="n">
        <f aca="false">AU194+N194</f>
        <v>0</v>
      </c>
    </row>
    <row r="195" customFormat="false" ht="15" hidden="false" customHeight="false" outlineLevel="0" collapsed="false">
      <c r="A195" s="43" t="n">
        <v>16</v>
      </c>
      <c r="B195" s="35" t="str">
        <f aca="false">IF(Trabajadores!$B$21="","",Trabajadores!$B$21)</f>
        <v/>
      </c>
      <c r="C195" s="35" t="str">
        <f aca="false">IF($B195="","",Trabajadores!$D$21)</f>
        <v/>
      </c>
      <c r="D195" s="43" t="n">
        <v>10</v>
      </c>
      <c r="E195" s="23" t="s">
        <v>307</v>
      </c>
      <c r="F195" s="23" t="str">
        <f aca="false">IF($B195="","",IF(OR(10&lt;Trabajadores!$M$21,10&gt;Trabajadores!$N$21),"No vinculado",IF(AND(10=Trabajadores!$N$21,Trabajadores!$O$21="Sí"),"Cese","Activo")))</f>
        <v/>
      </c>
      <c r="G195" s="19" t="n">
        <f aca="false">IF($B195="",0,SUMIFS(Ingresos!$X$6:$X$1505,ING_COD,$B195,ING_CLASE,"ORD"))</f>
        <v>0</v>
      </c>
      <c r="H195" s="19" t="n">
        <f aca="false">IF($B195="",0,SUMIFS(Ingresos!$X$6:$X$1505,ING_COD,$B195,ING_CLASE,"ORD",ING_COMP,"Sí"))</f>
        <v>0</v>
      </c>
      <c r="I195" s="19" t="n">
        <f aca="false">IF($B195="",0,SUMIFS(Ingresos!$X$6:$X$1505,ING_COD,$B195,ING_CLASE,"GRA"))</f>
        <v>0</v>
      </c>
      <c r="J195" s="19" t="n">
        <f aca="false">IF($B195="",0,SUMIFS(Ingresos!$X$6:$X$1505,ING_COD,$B195,ING_CLASE,"BON"))</f>
        <v>0</v>
      </c>
      <c r="K195" s="19" t="n">
        <f aca="false">IF($B195="",0,SUMIFS(Ingresos!$X$6:$X$1505,ING_COD,$B195,ING_CLASE,"EXT"))</f>
        <v>0</v>
      </c>
      <c r="L195" s="19" t="n">
        <f aca="false">IF($B195="",0,SUMIFS(Ingresos!$X$6:$X$1505,ING_COD,$B195,ING_CLASE,"OTO"))</f>
        <v>0</v>
      </c>
      <c r="M195" s="19" t="n">
        <f aca="false">IF($B195="",0,SUMIFS(Ingresos!$X$6:$X$1505,ING_COD,$B195,ING_CLASE,"OTX"))</f>
        <v>0</v>
      </c>
      <c r="N195" s="19" t="n">
        <f aca="false">IF($B195="",0,SUMIFS(Ingresos!$X$6:$X$1505,ING_COD,$B195,ING_CLASE,"RETO"))</f>
        <v>0</v>
      </c>
      <c r="O195" s="19" t="n">
        <f aca="false">IF($B195="",0,SUMIFS(Ingresos!$X$6:$X$1505,ING_COD,$B195,ING_CLASE,"INA"))</f>
        <v>0</v>
      </c>
      <c r="P195" s="19" t="n">
        <f aca="false">G195+I195+J195+K195+L195+M195</f>
        <v>0</v>
      </c>
      <c r="Q195" s="44" t="n">
        <f aca="false">IF($F195="Activo",3,IF($F195="Cese",1,0))</f>
        <v>0</v>
      </c>
      <c r="R195" s="19" t="n">
        <f aca="false">G195*Q195</f>
        <v>0</v>
      </c>
      <c r="S195" s="19" t="n">
        <f aca="false">IF($F195="Activo",SUMIFS(I195:I197,$D195:$D197,"&lt;="&amp;Trabajadores!$N$21)+IF(PROY_BON="Sí",SUMIFS(J195:J197,$D195:$D197,"&lt;="&amp;Trabajadores!$N$21),0),IF($F195="Cese",I195+IF(PROY_BON="Sí",J195,0),0))</f>
        <v>0</v>
      </c>
      <c r="T195" s="19" t="n">
        <f aca="false">IF(OR($F195&lt;&gt;"Activo",Trabajadores!$I$21="No"),0,IF(I197=0,H195*(1+IF(PROY_BON="Sí",Trabajadores!$P$21,0))*Trabajadores!$S$21/6*(Trabajadores!$N$21&gt;=12),0))</f>
        <v>0</v>
      </c>
      <c r="U195" s="19" t="n">
        <f aca="false">IF($F195="Activo",IF(Trabajadores!$J$21="Sí",L195*3,L195),IF($F195="Cese",L195,0))</f>
        <v>0</v>
      </c>
      <c r="V195" s="19" t="n">
        <f aca="false">IF(OR($F195="Activo",$F195="Cese"),M195,0)</f>
        <v>0</v>
      </c>
      <c r="W195" s="19" t="n">
        <f aca="false">IF(OR($F195="Activo",$F195="Cese"),SUM(P186:P194),0)</f>
        <v>0</v>
      </c>
      <c r="X195" s="36" t="n">
        <f aca="false">IF(OR($F195="Activo",$F195="Cese"),R195+S195+T195+U195+V195+W195,0)</f>
        <v>0</v>
      </c>
      <c r="Y195" s="19" t="n">
        <f aca="false">IF(OR($F195="Activo",$F195="Cese"),DED_FIJA,0)</f>
        <v>0</v>
      </c>
      <c r="Z195" s="36" t="n">
        <f aca="false">MAX(0,X195-Y195)</f>
        <v>0</v>
      </c>
      <c r="AA195" s="19" t="n">
        <f aca="false">IF(Z195=0,0,MAX(0,MIN(Z195,Parámetros!$G$19)-Parámetros!$F$19)*Parámetros!$E$19)</f>
        <v>0</v>
      </c>
      <c r="AB195" s="19" t="n">
        <f aca="false">IF(Z195=0,0,MAX(0,MIN(Z195,Parámetros!$G$20)-Parámetros!$F$20)*Parámetros!$E$20)</f>
        <v>0</v>
      </c>
      <c r="AC195" s="19" t="n">
        <f aca="false">IF(Z195=0,0,MAX(0,MIN(Z195,Parámetros!$G$21)-Parámetros!$F$21)*Parámetros!$E$21)</f>
        <v>0</v>
      </c>
      <c r="AD195" s="19" t="n">
        <f aca="false">IF(Z195=0,0,MAX(0,MIN(Z195,Parámetros!$G$22)-Parámetros!$F$22)*Parámetros!$E$22)</f>
        <v>0</v>
      </c>
      <c r="AE195" s="19" t="n">
        <f aca="false">IF(Z195=0,0,MAX(0,MIN(Z195,Parámetros!$G$23)-Parámetros!$F$23)*Parámetros!$E$23)</f>
        <v>0</v>
      </c>
      <c r="AF195" s="36" t="n">
        <f aca="false">SUM(AA195:AE195)</f>
        <v>0</v>
      </c>
      <c r="AG195" s="45" t="str">
        <f aca="false">IF(AM195&lt;=0,"-",INDEX(TR_TASA,MATCH(AM195,TR_DESDE,1)))</f>
        <v>-</v>
      </c>
      <c r="AH195" s="44" t="n">
        <f aca="false">IF($F195="Cese",1,IF($F195="Activo",INDEX(DIV_N,10),0))</f>
        <v>0</v>
      </c>
      <c r="AI195" s="44" t="n">
        <f aca="false">IF($F195="Cese",9,IF($F195="Activo",INDEX(DIV_HASTA,10),0))</f>
        <v>0</v>
      </c>
      <c r="AJ195" s="19" t="n">
        <f aca="false">IF(OR($F195="Activo",$F195="Cese"),SUMIFS(AV186:AV194,D186:D194,"&lt;="&amp;AI195),0)</f>
        <v>0</v>
      </c>
      <c r="AK195" s="19" t="n">
        <f aca="false">IF(OR($F195="Activo",$F195="Cese"),MAX(0,(AF195-AJ195)/AH195),0)</f>
        <v>0</v>
      </c>
      <c r="AL195" s="19" t="n">
        <f aca="false">IF(OR($F195="Activo",$F195="Cese"),K195+IF(PROY_BON="Sí",0,J195),0)</f>
        <v>0</v>
      </c>
      <c r="AM195" s="19" t="n">
        <f aca="false">IF(AL195&gt;0,MAX(0,X195+AL195-Y195),Z195)</f>
        <v>0</v>
      </c>
      <c r="AN195" s="19" t="n">
        <f aca="false">SUMPRODUCT((AM195&gt;TR_DESDE)*(AM195-TR_DESDE)*TR_INC)</f>
        <v>0</v>
      </c>
      <c r="AO195" s="19" t="n">
        <f aca="false">IF(AL195&gt;0,MAX(0,AN195-IF($F195="Cese",MAX(AF195,AJ195),AF195)),0)</f>
        <v>0</v>
      </c>
      <c r="AP195" s="46" t="n">
        <f aca="false">IF(OR($F195="Activo",$F195="Cese"),ROUND(AK195+AO195,2),0)</f>
        <v>0</v>
      </c>
      <c r="AQ195" s="19" t="n">
        <f aca="false">IF($F195="Cese",MAX(0,AJ195-AN195),0)</f>
        <v>0</v>
      </c>
      <c r="AR195" s="19" t="str">
        <f aca="false">IF($B195="","",IF(COUNTIFS(RP_COD,$B195,'Retenciones Planilla'!$L$6:$L$105,"&lt;&gt;")=0,"",SUMIFS('Retenciones Planilla'!$L$6:$L$105,RP_COD,$B195)))</f>
        <v/>
      </c>
      <c r="AS195" s="19" t="str">
        <f aca="false">IF(AR195="","",AR195-AP195)</f>
        <v/>
      </c>
      <c r="AT195" s="23" t="str">
        <f aca="false">IF($B195="","",IF(NOT(OR($F195="Activo",$F195="Cese")),IF(N(AR195)=0,"—","Revisar: sin vínculo"),IF(AR195="",IF(AP195=0,"No corresponde","Sin dato planilla"),IF(ABS(AS195)&lt;=TOL,"OK",IF(AS195&gt;0,"Retuvo de más","Retuvo de menos")))))</f>
        <v/>
      </c>
      <c r="AU195" s="19" t="n">
        <f aca="false">IF(AND(BASE_RET="Planilla (si existe)",AR195&lt;&gt;""),AR195,AP195)</f>
        <v>0</v>
      </c>
      <c r="AV195" s="19" t="n">
        <f aca="false">AU195+N195</f>
        <v>0</v>
      </c>
    </row>
    <row r="196" customFormat="false" ht="15" hidden="false" customHeight="false" outlineLevel="0" collapsed="false">
      <c r="A196" s="43" t="n">
        <v>16</v>
      </c>
      <c r="B196" s="35" t="str">
        <f aca="false">IF(Trabajadores!$B$21="","",Trabajadores!$B$21)</f>
        <v/>
      </c>
      <c r="C196" s="35" t="str">
        <f aca="false">IF($B196="","",Trabajadores!$D$21)</f>
        <v/>
      </c>
      <c r="D196" s="43" t="n">
        <v>11</v>
      </c>
      <c r="E196" s="23" t="s">
        <v>308</v>
      </c>
      <c r="F196" s="23" t="str">
        <f aca="false">IF($B196="","",IF(OR(11&lt;Trabajadores!$M$21,11&gt;Trabajadores!$N$21),"No vinculado",IF(AND(11=Trabajadores!$N$21,Trabajadores!$O$21="Sí"),"Cese","Activo")))</f>
        <v/>
      </c>
      <c r="G196" s="19" t="n">
        <f aca="false">IF($B196="",0,SUMIFS(Ingresos!$Y$6:$Y$1505,ING_COD,$B196,ING_CLASE,"ORD"))</f>
        <v>0</v>
      </c>
      <c r="H196" s="19" t="n">
        <f aca="false">IF($B196="",0,SUMIFS(Ingresos!$Y$6:$Y$1505,ING_COD,$B196,ING_CLASE,"ORD",ING_COMP,"Sí"))</f>
        <v>0</v>
      </c>
      <c r="I196" s="19" t="n">
        <f aca="false">IF($B196="",0,SUMIFS(Ingresos!$Y$6:$Y$1505,ING_COD,$B196,ING_CLASE,"GRA"))</f>
        <v>0</v>
      </c>
      <c r="J196" s="19" t="n">
        <f aca="false">IF($B196="",0,SUMIFS(Ingresos!$Y$6:$Y$1505,ING_COD,$B196,ING_CLASE,"BON"))</f>
        <v>0</v>
      </c>
      <c r="K196" s="19" t="n">
        <f aca="false">IF($B196="",0,SUMIFS(Ingresos!$Y$6:$Y$1505,ING_COD,$B196,ING_CLASE,"EXT"))</f>
        <v>0</v>
      </c>
      <c r="L196" s="19" t="n">
        <f aca="false">IF($B196="",0,SUMIFS(Ingresos!$Y$6:$Y$1505,ING_COD,$B196,ING_CLASE,"OTO"))</f>
        <v>0</v>
      </c>
      <c r="M196" s="19" t="n">
        <f aca="false">IF($B196="",0,SUMIFS(Ingresos!$Y$6:$Y$1505,ING_COD,$B196,ING_CLASE,"OTX"))</f>
        <v>0</v>
      </c>
      <c r="N196" s="19" t="n">
        <f aca="false">IF($B196="",0,SUMIFS(Ingresos!$Y$6:$Y$1505,ING_COD,$B196,ING_CLASE,"RETO"))</f>
        <v>0</v>
      </c>
      <c r="O196" s="19" t="n">
        <f aca="false">IF($B196="",0,SUMIFS(Ingresos!$Y$6:$Y$1505,ING_COD,$B196,ING_CLASE,"INA"))</f>
        <v>0</v>
      </c>
      <c r="P196" s="19" t="n">
        <f aca="false">G196+I196+J196+K196+L196+M196</f>
        <v>0</v>
      </c>
      <c r="Q196" s="44" t="n">
        <f aca="false">IF($F196="Activo",2,IF($F196="Cese",1,0))</f>
        <v>0</v>
      </c>
      <c r="R196" s="19" t="n">
        <f aca="false">G196*Q196</f>
        <v>0</v>
      </c>
      <c r="S196" s="19" t="n">
        <f aca="false">IF($F196="Activo",SUMIFS(I196:I197,$D196:$D197,"&lt;="&amp;Trabajadores!$N$21)+IF(PROY_BON="Sí",SUMIFS(J196:J197,$D196:$D197,"&lt;="&amp;Trabajadores!$N$21),0),IF($F196="Cese",I196+IF(PROY_BON="Sí",J196,0),0))</f>
        <v>0</v>
      </c>
      <c r="T196" s="19" t="n">
        <f aca="false">IF(OR($F196&lt;&gt;"Activo",Trabajadores!$I$21="No"),0,IF(I197=0,H196*(1+IF(PROY_BON="Sí",Trabajadores!$P$21,0))*Trabajadores!$S$21/6*(Trabajadores!$N$21&gt;=12),0))</f>
        <v>0</v>
      </c>
      <c r="U196" s="19" t="n">
        <f aca="false">IF($F196="Activo",IF(Trabajadores!$J$21="Sí",L196*2,L196),IF($F196="Cese",L196,0))</f>
        <v>0</v>
      </c>
      <c r="V196" s="19" t="n">
        <f aca="false">IF(OR($F196="Activo",$F196="Cese"),M196,0)</f>
        <v>0</v>
      </c>
      <c r="W196" s="19" t="n">
        <f aca="false">IF(OR($F196="Activo",$F196="Cese"),SUM(P186:P195),0)</f>
        <v>0</v>
      </c>
      <c r="X196" s="36" t="n">
        <f aca="false">IF(OR($F196="Activo",$F196="Cese"),R196+S196+T196+U196+V196+W196,0)</f>
        <v>0</v>
      </c>
      <c r="Y196" s="19" t="n">
        <f aca="false">IF(OR($F196="Activo",$F196="Cese"),DED_FIJA,0)</f>
        <v>0</v>
      </c>
      <c r="Z196" s="36" t="n">
        <f aca="false">MAX(0,X196-Y196)</f>
        <v>0</v>
      </c>
      <c r="AA196" s="19" t="n">
        <f aca="false">IF(Z196=0,0,MAX(0,MIN(Z196,Parámetros!$G$19)-Parámetros!$F$19)*Parámetros!$E$19)</f>
        <v>0</v>
      </c>
      <c r="AB196" s="19" t="n">
        <f aca="false">IF(Z196=0,0,MAX(0,MIN(Z196,Parámetros!$G$20)-Parámetros!$F$20)*Parámetros!$E$20)</f>
        <v>0</v>
      </c>
      <c r="AC196" s="19" t="n">
        <f aca="false">IF(Z196=0,0,MAX(0,MIN(Z196,Parámetros!$G$21)-Parámetros!$F$21)*Parámetros!$E$21)</f>
        <v>0</v>
      </c>
      <c r="AD196" s="19" t="n">
        <f aca="false">IF(Z196=0,0,MAX(0,MIN(Z196,Parámetros!$G$22)-Parámetros!$F$22)*Parámetros!$E$22)</f>
        <v>0</v>
      </c>
      <c r="AE196" s="19" t="n">
        <f aca="false">IF(Z196=0,0,MAX(0,MIN(Z196,Parámetros!$G$23)-Parámetros!$F$23)*Parámetros!$E$23)</f>
        <v>0</v>
      </c>
      <c r="AF196" s="36" t="n">
        <f aca="false">SUM(AA196:AE196)</f>
        <v>0</v>
      </c>
      <c r="AG196" s="45" t="str">
        <f aca="false">IF(AM196&lt;=0,"-",INDEX(TR_TASA,MATCH(AM196,TR_DESDE,1)))</f>
        <v>-</v>
      </c>
      <c r="AH196" s="44" t="n">
        <f aca="false">IF($F196="Cese",1,IF($F196="Activo",INDEX(DIV_N,11),0))</f>
        <v>0</v>
      </c>
      <c r="AI196" s="44" t="n">
        <f aca="false">IF($F196="Cese",10,IF($F196="Activo",INDEX(DIV_HASTA,11),0))</f>
        <v>0</v>
      </c>
      <c r="AJ196" s="19" t="n">
        <f aca="false">IF(OR($F196="Activo",$F196="Cese"),SUMIFS(AV186:AV195,D186:D195,"&lt;="&amp;AI196),0)</f>
        <v>0</v>
      </c>
      <c r="AK196" s="19" t="n">
        <f aca="false">IF(OR($F196="Activo",$F196="Cese"),MAX(0,(AF196-AJ196)/AH196),0)</f>
        <v>0</v>
      </c>
      <c r="AL196" s="19" t="n">
        <f aca="false">IF(OR($F196="Activo",$F196="Cese"),K196+IF(PROY_BON="Sí",0,J196),0)</f>
        <v>0</v>
      </c>
      <c r="AM196" s="19" t="n">
        <f aca="false">IF(AL196&gt;0,MAX(0,X196+AL196-Y196),Z196)</f>
        <v>0</v>
      </c>
      <c r="AN196" s="19" t="n">
        <f aca="false">SUMPRODUCT((AM196&gt;TR_DESDE)*(AM196-TR_DESDE)*TR_INC)</f>
        <v>0</v>
      </c>
      <c r="AO196" s="19" t="n">
        <f aca="false">IF(AL196&gt;0,MAX(0,AN196-IF($F196="Cese",MAX(AF196,AJ196),AF196)),0)</f>
        <v>0</v>
      </c>
      <c r="AP196" s="46" t="n">
        <f aca="false">IF(OR($F196="Activo",$F196="Cese"),ROUND(AK196+AO196,2),0)</f>
        <v>0</v>
      </c>
      <c r="AQ196" s="19" t="n">
        <f aca="false">IF($F196="Cese",MAX(0,AJ196-AN196),0)</f>
        <v>0</v>
      </c>
      <c r="AR196" s="19" t="str">
        <f aca="false">IF($B196="","",IF(COUNTIFS(RP_COD,$B196,'Retenciones Planilla'!$M$6:$M$105,"&lt;&gt;")=0,"",SUMIFS('Retenciones Planilla'!$M$6:$M$105,RP_COD,$B196)))</f>
        <v/>
      </c>
      <c r="AS196" s="19" t="str">
        <f aca="false">IF(AR196="","",AR196-AP196)</f>
        <v/>
      </c>
      <c r="AT196" s="23" t="str">
        <f aca="false">IF($B196="","",IF(NOT(OR($F196="Activo",$F196="Cese")),IF(N(AR196)=0,"—","Revisar: sin vínculo"),IF(AR196="",IF(AP196=0,"No corresponde","Sin dato planilla"),IF(ABS(AS196)&lt;=TOL,"OK",IF(AS196&gt;0,"Retuvo de más","Retuvo de menos")))))</f>
        <v/>
      </c>
      <c r="AU196" s="19" t="n">
        <f aca="false">IF(AND(BASE_RET="Planilla (si existe)",AR196&lt;&gt;""),AR196,AP196)</f>
        <v>0</v>
      </c>
      <c r="AV196" s="19" t="n">
        <f aca="false">AU196+N196</f>
        <v>0</v>
      </c>
    </row>
    <row r="197" customFormat="false" ht="15" hidden="false" customHeight="false" outlineLevel="0" collapsed="false">
      <c r="A197" s="43" t="n">
        <v>16</v>
      </c>
      <c r="B197" s="35" t="str">
        <f aca="false">IF(Trabajadores!$B$21="","",Trabajadores!$B$21)</f>
        <v/>
      </c>
      <c r="C197" s="35" t="str">
        <f aca="false">IF($B197="","",Trabajadores!$D$21)</f>
        <v/>
      </c>
      <c r="D197" s="43" t="n">
        <v>12</v>
      </c>
      <c r="E197" s="23" t="s">
        <v>309</v>
      </c>
      <c r="F197" s="23" t="str">
        <f aca="false">IF($B197="","",IF(OR(12&lt;Trabajadores!$M$21,12&gt;Trabajadores!$N$21),"No vinculado",IF(AND(12=Trabajadores!$N$21,Trabajadores!$O$21="Sí"),"Cese","Activo")))</f>
        <v/>
      </c>
      <c r="G197" s="19" t="n">
        <f aca="false">IF($B197="",0,SUMIFS(Ingresos!$Z$6:$Z$1505,ING_COD,$B197,ING_CLASE,"ORD"))</f>
        <v>0</v>
      </c>
      <c r="H197" s="19" t="n">
        <f aca="false">IF($B197="",0,SUMIFS(Ingresos!$Z$6:$Z$1505,ING_COD,$B197,ING_CLASE,"ORD",ING_COMP,"Sí"))</f>
        <v>0</v>
      </c>
      <c r="I197" s="19" t="n">
        <f aca="false">IF($B197="",0,SUMIFS(Ingresos!$Z$6:$Z$1505,ING_COD,$B197,ING_CLASE,"GRA"))</f>
        <v>0</v>
      </c>
      <c r="J197" s="19" t="n">
        <f aca="false">IF($B197="",0,SUMIFS(Ingresos!$Z$6:$Z$1505,ING_COD,$B197,ING_CLASE,"BON"))</f>
        <v>0</v>
      </c>
      <c r="K197" s="19" t="n">
        <f aca="false">IF($B197="",0,SUMIFS(Ingresos!$Z$6:$Z$1505,ING_COD,$B197,ING_CLASE,"EXT"))</f>
        <v>0</v>
      </c>
      <c r="L197" s="19" t="n">
        <f aca="false">IF($B197="",0,SUMIFS(Ingresos!$Z$6:$Z$1505,ING_COD,$B197,ING_CLASE,"OTO"))</f>
        <v>0</v>
      </c>
      <c r="M197" s="19" t="n">
        <f aca="false">IF($B197="",0,SUMIFS(Ingresos!$Z$6:$Z$1505,ING_COD,$B197,ING_CLASE,"OTX"))</f>
        <v>0</v>
      </c>
      <c r="N197" s="19" t="n">
        <f aca="false">IF($B197="",0,SUMIFS(Ingresos!$Z$6:$Z$1505,ING_COD,$B197,ING_CLASE,"RETO"))</f>
        <v>0</v>
      </c>
      <c r="O197" s="19" t="n">
        <f aca="false">IF($B197="",0,SUMIFS(Ingresos!$Z$6:$Z$1505,ING_COD,$B197,ING_CLASE,"INA"))</f>
        <v>0</v>
      </c>
      <c r="P197" s="19" t="n">
        <f aca="false">G197+I197+J197+K197+L197+M197</f>
        <v>0</v>
      </c>
      <c r="Q197" s="44" t="n">
        <f aca="false">IF($F197="Activo",1,IF($F197="Cese",1,0))</f>
        <v>0</v>
      </c>
      <c r="R197" s="19" t="n">
        <f aca="false">G197*Q197</f>
        <v>0</v>
      </c>
      <c r="S197" s="19" t="n">
        <f aca="false">IF($F197="Activo",SUMIFS(I197:I197,$D197:$D197,"&lt;="&amp;Trabajadores!$N$21)+IF(PROY_BON="Sí",SUMIFS(J197:J197,$D197:$D197,"&lt;="&amp;Trabajadores!$N$21),0),IF($F197="Cese",I197+IF(PROY_BON="Sí",J197,0),0))</f>
        <v>0</v>
      </c>
      <c r="T197" s="19" t="n">
        <f aca="false">0</f>
        <v>0</v>
      </c>
      <c r="U197" s="19" t="n">
        <f aca="false">IF($F197="Activo",IF(Trabajadores!$J$21="Sí",L197*1,L197),IF($F197="Cese",L197,0))</f>
        <v>0</v>
      </c>
      <c r="V197" s="19" t="n">
        <f aca="false">IF(OR($F197="Activo",$F197="Cese"),M197,0)</f>
        <v>0</v>
      </c>
      <c r="W197" s="19" t="n">
        <f aca="false">IF(OR($F197="Activo",$F197="Cese"),SUM(P186:P196),0)</f>
        <v>0</v>
      </c>
      <c r="X197" s="36" t="n">
        <f aca="false">IF(OR($F197="Activo",$F197="Cese"),R197+S197+T197+U197+V197+W197,0)</f>
        <v>0</v>
      </c>
      <c r="Y197" s="19" t="n">
        <f aca="false">IF(OR($F197="Activo",$F197="Cese"),DED_FIJA,0)</f>
        <v>0</v>
      </c>
      <c r="Z197" s="36" t="n">
        <f aca="false">MAX(0,X197-Y197)</f>
        <v>0</v>
      </c>
      <c r="AA197" s="19" t="n">
        <f aca="false">IF(Z197=0,0,MAX(0,MIN(Z197,Parámetros!$G$19)-Parámetros!$F$19)*Parámetros!$E$19)</f>
        <v>0</v>
      </c>
      <c r="AB197" s="19" t="n">
        <f aca="false">IF(Z197=0,0,MAX(0,MIN(Z197,Parámetros!$G$20)-Parámetros!$F$20)*Parámetros!$E$20)</f>
        <v>0</v>
      </c>
      <c r="AC197" s="19" t="n">
        <f aca="false">IF(Z197=0,0,MAX(0,MIN(Z197,Parámetros!$G$21)-Parámetros!$F$21)*Parámetros!$E$21)</f>
        <v>0</v>
      </c>
      <c r="AD197" s="19" t="n">
        <f aca="false">IF(Z197=0,0,MAX(0,MIN(Z197,Parámetros!$G$22)-Parámetros!$F$22)*Parámetros!$E$22)</f>
        <v>0</v>
      </c>
      <c r="AE197" s="19" t="n">
        <f aca="false">IF(Z197=0,0,MAX(0,MIN(Z197,Parámetros!$G$23)-Parámetros!$F$23)*Parámetros!$E$23)</f>
        <v>0</v>
      </c>
      <c r="AF197" s="36" t="n">
        <f aca="false">SUM(AA197:AE197)</f>
        <v>0</v>
      </c>
      <c r="AG197" s="45" t="str">
        <f aca="false">IF(AM197&lt;=0,"-",INDEX(TR_TASA,MATCH(AM197,TR_DESDE,1)))</f>
        <v>-</v>
      </c>
      <c r="AH197" s="44" t="n">
        <f aca="false">IF($F197="Cese",1,IF($F197="Activo",INDEX(DIV_N,12),0))</f>
        <v>0</v>
      </c>
      <c r="AI197" s="44" t="n">
        <f aca="false">IF($F197="Cese",11,IF($F197="Activo",INDEX(DIV_HASTA,12),0))</f>
        <v>0</v>
      </c>
      <c r="AJ197" s="19" t="n">
        <f aca="false">IF(OR($F197="Activo",$F197="Cese"),SUMIFS(AV186:AV196,D186:D196,"&lt;="&amp;AI197),0)</f>
        <v>0</v>
      </c>
      <c r="AK197" s="19" t="n">
        <f aca="false">IF(OR($F197="Activo",$F197="Cese"),MAX(0,(AF197-AJ197)/AH197),0)</f>
        <v>0</v>
      </c>
      <c r="AL197" s="19" t="n">
        <f aca="false">IF(OR($F197="Activo",$F197="Cese"),K197+IF(PROY_BON="Sí",0,J197),0)</f>
        <v>0</v>
      </c>
      <c r="AM197" s="19" t="n">
        <f aca="false">IF(AL197&gt;0,MAX(0,X197+AL197-Y197),Z197)</f>
        <v>0</v>
      </c>
      <c r="AN197" s="19" t="n">
        <f aca="false">SUMPRODUCT((AM197&gt;TR_DESDE)*(AM197-TR_DESDE)*TR_INC)</f>
        <v>0</v>
      </c>
      <c r="AO197" s="19" t="n">
        <f aca="false">IF(AL197&gt;0,MAX(0,AN197-IF(TRUE(),MAX(AF197,AJ197),AF197)),0)</f>
        <v>0</v>
      </c>
      <c r="AP197" s="46" t="n">
        <f aca="false">IF(OR($F197="Activo",$F197="Cese"),ROUND(AK197+AO197,2),0)</f>
        <v>0</v>
      </c>
      <c r="AQ197" s="19" t="n">
        <f aca="false">IF(OR($F197="Activo",$F197="Cese"),MAX(0,AJ197-AN197),0)</f>
        <v>0</v>
      </c>
      <c r="AR197" s="19" t="str">
        <f aca="false">IF($B197="","",IF(COUNTIFS(RP_COD,$B197,'Retenciones Planilla'!$N$6:$N$105,"&lt;&gt;")=0,"",SUMIFS('Retenciones Planilla'!$N$6:$N$105,RP_COD,$B197)))</f>
        <v/>
      </c>
      <c r="AS197" s="19" t="str">
        <f aca="false">IF(AR197="","",AR197-AP197)</f>
        <v/>
      </c>
      <c r="AT197" s="23" t="str">
        <f aca="false">IF($B197="","",IF(NOT(OR($F197="Activo",$F197="Cese")),IF(N(AR197)=0,"—","Revisar: sin vínculo"),IF(AR197="",IF(AP197=0,"No corresponde","Sin dato planilla"),IF(ABS(AS197)&lt;=TOL,"OK",IF(AS197&gt;0,"Retuvo de más","Retuvo de menos")))))</f>
        <v/>
      </c>
      <c r="AU197" s="19" t="n">
        <f aca="false">IF(AND(BASE_RET="Planilla (si existe)",AR197&lt;&gt;""),AR197,AP197)</f>
        <v>0</v>
      </c>
      <c r="AV197" s="19" t="n">
        <f aca="false">AU197+N197</f>
        <v>0</v>
      </c>
    </row>
    <row r="198" customFormat="false" ht="15" hidden="false" customHeight="false" outlineLevel="0" collapsed="false">
      <c r="A198" s="43" t="n">
        <v>17</v>
      </c>
      <c r="B198" s="35" t="str">
        <f aca="false">IF(Trabajadores!$B$22="","",Trabajadores!$B$22)</f>
        <v/>
      </c>
      <c r="C198" s="35" t="str">
        <f aca="false">IF($B198="","",Trabajadores!$D$22)</f>
        <v/>
      </c>
      <c r="D198" s="43" t="n">
        <v>1</v>
      </c>
      <c r="E198" s="23" t="s">
        <v>298</v>
      </c>
      <c r="F198" s="23" t="str">
        <f aca="false">IF($B198="","",IF(OR(1&lt;Trabajadores!$M$22,1&gt;Trabajadores!$N$22),"No vinculado",IF(AND(1=Trabajadores!$N$22,Trabajadores!$O$22="Sí"),"Cese","Activo")))</f>
        <v/>
      </c>
      <c r="G198" s="19" t="n">
        <f aca="false">IF($B198="",0,SUMIFS(Ingresos!$O$6:$O$1505,ING_COD,$B198,ING_CLASE,"ORD"))</f>
        <v>0</v>
      </c>
      <c r="H198" s="19" t="n">
        <f aca="false">IF($B198="",0,SUMIFS(Ingresos!$O$6:$O$1505,ING_COD,$B198,ING_CLASE,"ORD",ING_COMP,"Sí"))</f>
        <v>0</v>
      </c>
      <c r="I198" s="19" t="n">
        <f aca="false">IF($B198="",0,SUMIFS(Ingresos!$O$6:$O$1505,ING_COD,$B198,ING_CLASE,"GRA"))</f>
        <v>0</v>
      </c>
      <c r="J198" s="19" t="n">
        <f aca="false">IF($B198="",0,SUMIFS(Ingresos!$O$6:$O$1505,ING_COD,$B198,ING_CLASE,"BON"))</f>
        <v>0</v>
      </c>
      <c r="K198" s="19" t="n">
        <f aca="false">IF($B198="",0,SUMIFS(Ingresos!$O$6:$O$1505,ING_COD,$B198,ING_CLASE,"EXT"))</f>
        <v>0</v>
      </c>
      <c r="L198" s="19" t="n">
        <f aca="false">IF($B198="",0,SUMIFS(Ingresos!$O$6:$O$1505,ING_COD,$B198,ING_CLASE,"OTO"))</f>
        <v>0</v>
      </c>
      <c r="M198" s="19" t="n">
        <f aca="false">IF($B198="",0,SUMIFS(Ingresos!$O$6:$O$1505,ING_COD,$B198,ING_CLASE,"OTX"))</f>
        <v>0</v>
      </c>
      <c r="N198" s="19" t="n">
        <f aca="false">IF($B198="",0,SUMIFS(Ingresos!$O$6:$O$1505,ING_COD,$B198,ING_CLASE,"RETO"))</f>
        <v>0</v>
      </c>
      <c r="O198" s="19" t="n">
        <f aca="false">IF($B198="",0,SUMIFS(Ingresos!$O$6:$O$1505,ING_COD,$B198,ING_CLASE,"INA"))</f>
        <v>0</v>
      </c>
      <c r="P198" s="19" t="n">
        <f aca="false">G198+I198+J198+K198+L198+M198</f>
        <v>0</v>
      </c>
      <c r="Q198" s="44" t="n">
        <f aca="false">IF($F198="Activo",12,IF($F198="Cese",1,0))</f>
        <v>0</v>
      </c>
      <c r="R198" s="19" t="n">
        <f aca="false">G198*Q198</f>
        <v>0</v>
      </c>
      <c r="S198" s="19" t="n">
        <f aca="false">IF($F198="Activo",SUMIFS(I198:I209,$D198:$D209,"&lt;="&amp;Trabajadores!$N$22)+IF(PROY_BON="Sí",SUMIFS(J198:J209,$D198:$D209,"&lt;="&amp;Trabajadores!$N$22),0),IF($F198="Cese",I198+IF(PROY_BON="Sí",J198,0),0))</f>
        <v>0</v>
      </c>
      <c r="T198" s="19" t="n">
        <f aca="false">IF(OR($F198&lt;&gt;"Activo",Trabajadores!$I$22="No"),0,IF(I204=0,H198*(1+IF(PROY_BON="Sí",Trabajadores!$P$22,0))*Trabajadores!$R$22/6*(Trabajadores!$N$22&gt;=7),0)+IF(I209=0,H198*(1+IF(PROY_BON="Sí",Trabajadores!$P$22,0))*Trabajadores!$S$22/6*(Trabajadores!$N$22&gt;=12),0))</f>
        <v>0</v>
      </c>
      <c r="U198" s="19" t="n">
        <f aca="false">IF($F198="Activo",IF(Trabajadores!$J$22="Sí",L198*12,L198),IF($F198="Cese",L198,0))</f>
        <v>0</v>
      </c>
      <c r="V198" s="19" t="n">
        <f aca="false">IF(OR($F198="Activo",$F198="Cese"),M198,0)</f>
        <v>0</v>
      </c>
      <c r="W198" s="19" t="n">
        <f aca="false">0</f>
        <v>0</v>
      </c>
      <c r="X198" s="36" t="n">
        <f aca="false">IF(OR($F198="Activo",$F198="Cese"),R198+S198+T198+U198+V198+W198,0)</f>
        <v>0</v>
      </c>
      <c r="Y198" s="19" t="n">
        <f aca="false">IF(OR($F198="Activo",$F198="Cese"),DED_FIJA,0)</f>
        <v>0</v>
      </c>
      <c r="Z198" s="36" t="n">
        <f aca="false">MAX(0,X198-Y198)</f>
        <v>0</v>
      </c>
      <c r="AA198" s="19" t="n">
        <f aca="false">IF(Z198=0,0,MAX(0,MIN(Z198,Parámetros!$G$19)-Parámetros!$F$19)*Parámetros!$E$19)</f>
        <v>0</v>
      </c>
      <c r="AB198" s="19" t="n">
        <f aca="false">IF(Z198=0,0,MAX(0,MIN(Z198,Parámetros!$G$20)-Parámetros!$F$20)*Parámetros!$E$20)</f>
        <v>0</v>
      </c>
      <c r="AC198" s="19" t="n">
        <f aca="false">IF(Z198=0,0,MAX(0,MIN(Z198,Parámetros!$G$21)-Parámetros!$F$21)*Parámetros!$E$21)</f>
        <v>0</v>
      </c>
      <c r="AD198" s="19" t="n">
        <f aca="false">IF(Z198=0,0,MAX(0,MIN(Z198,Parámetros!$G$22)-Parámetros!$F$22)*Parámetros!$E$22)</f>
        <v>0</v>
      </c>
      <c r="AE198" s="19" t="n">
        <f aca="false">IF(Z198=0,0,MAX(0,MIN(Z198,Parámetros!$G$23)-Parámetros!$F$23)*Parámetros!$E$23)</f>
        <v>0</v>
      </c>
      <c r="AF198" s="36" t="n">
        <f aca="false">SUM(AA198:AE198)</f>
        <v>0</v>
      </c>
      <c r="AG198" s="45" t="str">
        <f aca="false">IF(AM198&lt;=0,"-",INDEX(TR_TASA,MATCH(AM198,TR_DESDE,1)))</f>
        <v>-</v>
      </c>
      <c r="AH198" s="44" t="n">
        <f aca="false">IF($F198="Cese",1,IF($F198="Activo",INDEX(DIV_N,1),0))</f>
        <v>0</v>
      </c>
      <c r="AI198" s="44" t="n">
        <f aca="false">IF($F198="Cese",0,IF($F198="Activo",INDEX(DIV_HASTA,1),0))</f>
        <v>0</v>
      </c>
      <c r="AJ198" s="19" t="n">
        <f aca="false">0</f>
        <v>0</v>
      </c>
      <c r="AK198" s="19" t="n">
        <f aca="false">IF(OR($F198="Activo",$F198="Cese"),MAX(0,(AF198-AJ198)/AH198),0)</f>
        <v>0</v>
      </c>
      <c r="AL198" s="19" t="n">
        <f aca="false">IF(OR($F198="Activo",$F198="Cese"),K198+IF(PROY_BON="Sí",0,J198),0)</f>
        <v>0</v>
      </c>
      <c r="AM198" s="19" t="n">
        <f aca="false">IF(AL198&gt;0,MAX(0,X198+AL198-Y198),Z198)</f>
        <v>0</v>
      </c>
      <c r="AN198" s="19" t="n">
        <f aca="false">SUMPRODUCT((AM198&gt;TR_DESDE)*(AM198-TR_DESDE)*TR_INC)</f>
        <v>0</v>
      </c>
      <c r="AO198" s="19" t="n">
        <f aca="false">IF(AL198&gt;0,MAX(0,AN198-IF($F198="Cese",MAX(AF198,AJ198),AF198)),0)</f>
        <v>0</v>
      </c>
      <c r="AP198" s="46" t="n">
        <f aca="false">IF(OR($F198="Activo",$F198="Cese"),ROUND(AK198+AO198,2),0)</f>
        <v>0</v>
      </c>
      <c r="AQ198" s="19" t="n">
        <f aca="false">IF($F198="Cese",MAX(0,AJ198-AN198),0)</f>
        <v>0</v>
      </c>
      <c r="AR198" s="19" t="str">
        <f aca="false">IF($B198="","",IF(COUNTIFS(RP_COD,$B198,'Retenciones Planilla'!$C$6:$C$105,"&lt;&gt;")=0,"",SUMIFS('Retenciones Planilla'!$C$6:$C$105,RP_COD,$B198)))</f>
        <v/>
      </c>
      <c r="AS198" s="19" t="str">
        <f aca="false">IF(AR198="","",AR198-AP198)</f>
        <v/>
      </c>
      <c r="AT198" s="23" t="str">
        <f aca="false">IF($B198="","",IF(NOT(OR($F198="Activo",$F198="Cese")),IF(N(AR198)=0,"—","Revisar: sin vínculo"),IF(AR198="",IF(AP198=0,"No corresponde","Sin dato planilla"),IF(ABS(AS198)&lt;=TOL,"OK",IF(AS198&gt;0,"Retuvo de más","Retuvo de menos")))))</f>
        <v/>
      </c>
      <c r="AU198" s="19" t="n">
        <f aca="false">IF(AND(BASE_RET="Planilla (si existe)",AR198&lt;&gt;""),AR198,AP198)</f>
        <v>0</v>
      </c>
      <c r="AV198" s="19" t="n">
        <f aca="false">AU198+N198</f>
        <v>0</v>
      </c>
    </row>
    <row r="199" customFormat="false" ht="15" hidden="false" customHeight="false" outlineLevel="0" collapsed="false">
      <c r="A199" s="43" t="n">
        <v>17</v>
      </c>
      <c r="B199" s="35" t="str">
        <f aca="false">IF(Trabajadores!$B$22="","",Trabajadores!$B$22)</f>
        <v/>
      </c>
      <c r="C199" s="35" t="str">
        <f aca="false">IF($B199="","",Trabajadores!$D$22)</f>
        <v/>
      </c>
      <c r="D199" s="43" t="n">
        <v>2</v>
      </c>
      <c r="E199" s="23" t="s">
        <v>299</v>
      </c>
      <c r="F199" s="23" t="str">
        <f aca="false">IF($B199="","",IF(OR(2&lt;Trabajadores!$M$22,2&gt;Trabajadores!$N$22),"No vinculado",IF(AND(2=Trabajadores!$N$22,Trabajadores!$O$22="Sí"),"Cese","Activo")))</f>
        <v/>
      </c>
      <c r="G199" s="19" t="n">
        <f aca="false">IF($B199="",0,SUMIFS(Ingresos!$P$6:$P$1505,ING_COD,$B199,ING_CLASE,"ORD"))</f>
        <v>0</v>
      </c>
      <c r="H199" s="19" t="n">
        <f aca="false">IF($B199="",0,SUMIFS(Ingresos!$P$6:$P$1505,ING_COD,$B199,ING_CLASE,"ORD",ING_COMP,"Sí"))</f>
        <v>0</v>
      </c>
      <c r="I199" s="19" t="n">
        <f aca="false">IF($B199="",0,SUMIFS(Ingresos!$P$6:$P$1505,ING_COD,$B199,ING_CLASE,"GRA"))</f>
        <v>0</v>
      </c>
      <c r="J199" s="19" t="n">
        <f aca="false">IF($B199="",0,SUMIFS(Ingresos!$P$6:$P$1505,ING_COD,$B199,ING_CLASE,"BON"))</f>
        <v>0</v>
      </c>
      <c r="K199" s="19" t="n">
        <f aca="false">IF($B199="",0,SUMIFS(Ingresos!$P$6:$P$1505,ING_COD,$B199,ING_CLASE,"EXT"))</f>
        <v>0</v>
      </c>
      <c r="L199" s="19" t="n">
        <f aca="false">IF($B199="",0,SUMIFS(Ingresos!$P$6:$P$1505,ING_COD,$B199,ING_CLASE,"OTO"))</f>
        <v>0</v>
      </c>
      <c r="M199" s="19" t="n">
        <f aca="false">IF($B199="",0,SUMIFS(Ingresos!$P$6:$P$1505,ING_COD,$B199,ING_CLASE,"OTX"))</f>
        <v>0</v>
      </c>
      <c r="N199" s="19" t="n">
        <f aca="false">IF($B199="",0,SUMIFS(Ingresos!$P$6:$P$1505,ING_COD,$B199,ING_CLASE,"RETO"))</f>
        <v>0</v>
      </c>
      <c r="O199" s="19" t="n">
        <f aca="false">IF($B199="",0,SUMIFS(Ingresos!$P$6:$P$1505,ING_COD,$B199,ING_CLASE,"INA"))</f>
        <v>0</v>
      </c>
      <c r="P199" s="19" t="n">
        <f aca="false">G199+I199+J199+K199+L199+M199</f>
        <v>0</v>
      </c>
      <c r="Q199" s="44" t="n">
        <f aca="false">IF($F199="Activo",11,IF($F199="Cese",1,0))</f>
        <v>0</v>
      </c>
      <c r="R199" s="19" t="n">
        <f aca="false">G199*Q199</f>
        <v>0</v>
      </c>
      <c r="S199" s="19" t="n">
        <f aca="false">IF($F199="Activo",SUMIFS(I199:I209,$D199:$D209,"&lt;="&amp;Trabajadores!$N$22)+IF(PROY_BON="Sí",SUMIFS(J199:J209,$D199:$D209,"&lt;="&amp;Trabajadores!$N$22),0),IF($F199="Cese",I199+IF(PROY_BON="Sí",J199,0),0))</f>
        <v>0</v>
      </c>
      <c r="T199" s="19" t="n">
        <f aca="false">IF(OR($F199&lt;&gt;"Activo",Trabajadores!$I$22="No"),0,IF(I204=0,H199*(1+IF(PROY_BON="Sí",Trabajadores!$P$22,0))*Trabajadores!$R$22/6*(Trabajadores!$N$22&gt;=7),0)+IF(I209=0,H199*(1+IF(PROY_BON="Sí",Trabajadores!$P$22,0))*Trabajadores!$S$22/6*(Trabajadores!$N$22&gt;=12),0))</f>
        <v>0</v>
      </c>
      <c r="U199" s="19" t="n">
        <f aca="false">IF($F199="Activo",IF(Trabajadores!$J$22="Sí",L199*11,L199),IF($F199="Cese",L199,0))</f>
        <v>0</v>
      </c>
      <c r="V199" s="19" t="n">
        <f aca="false">IF(OR($F199="Activo",$F199="Cese"),M199,0)</f>
        <v>0</v>
      </c>
      <c r="W199" s="19" t="n">
        <f aca="false">IF(OR($F199="Activo",$F199="Cese"),SUM(P198:P198),0)</f>
        <v>0</v>
      </c>
      <c r="X199" s="36" t="n">
        <f aca="false">IF(OR($F199="Activo",$F199="Cese"),R199+S199+T199+U199+V199+W199,0)</f>
        <v>0</v>
      </c>
      <c r="Y199" s="19" t="n">
        <f aca="false">IF(OR($F199="Activo",$F199="Cese"),DED_FIJA,0)</f>
        <v>0</v>
      </c>
      <c r="Z199" s="36" t="n">
        <f aca="false">MAX(0,X199-Y199)</f>
        <v>0</v>
      </c>
      <c r="AA199" s="19" t="n">
        <f aca="false">IF(Z199=0,0,MAX(0,MIN(Z199,Parámetros!$G$19)-Parámetros!$F$19)*Parámetros!$E$19)</f>
        <v>0</v>
      </c>
      <c r="AB199" s="19" t="n">
        <f aca="false">IF(Z199=0,0,MAX(0,MIN(Z199,Parámetros!$G$20)-Parámetros!$F$20)*Parámetros!$E$20)</f>
        <v>0</v>
      </c>
      <c r="AC199" s="19" t="n">
        <f aca="false">IF(Z199=0,0,MAX(0,MIN(Z199,Parámetros!$G$21)-Parámetros!$F$21)*Parámetros!$E$21)</f>
        <v>0</v>
      </c>
      <c r="AD199" s="19" t="n">
        <f aca="false">IF(Z199=0,0,MAX(0,MIN(Z199,Parámetros!$G$22)-Parámetros!$F$22)*Parámetros!$E$22)</f>
        <v>0</v>
      </c>
      <c r="AE199" s="19" t="n">
        <f aca="false">IF(Z199=0,0,MAX(0,MIN(Z199,Parámetros!$G$23)-Parámetros!$F$23)*Parámetros!$E$23)</f>
        <v>0</v>
      </c>
      <c r="AF199" s="36" t="n">
        <f aca="false">SUM(AA199:AE199)</f>
        <v>0</v>
      </c>
      <c r="AG199" s="45" t="str">
        <f aca="false">IF(AM199&lt;=0,"-",INDEX(TR_TASA,MATCH(AM199,TR_DESDE,1)))</f>
        <v>-</v>
      </c>
      <c r="AH199" s="44" t="n">
        <f aca="false">IF($F199="Cese",1,IF($F199="Activo",INDEX(DIV_N,2),0))</f>
        <v>0</v>
      </c>
      <c r="AI199" s="44" t="n">
        <f aca="false">IF($F199="Cese",1,IF($F199="Activo",INDEX(DIV_HASTA,2),0))</f>
        <v>0</v>
      </c>
      <c r="AJ199" s="19" t="n">
        <f aca="false">IF(OR($F199="Activo",$F199="Cese"),SUMIFS(AV198:AV198,D198:D198,"&lt;="&amp;AI199),0)</f>
        <v>0</v>
      </c>
      <c r="AK199" s="19" t="n">
        <f aca="false">IF(OR($F199="Activo",$F199="Cese"),MAX(0,(AF199-AJ199)/AH199),0)</f>
        <v>0</v>
      </c>
      <c r="AL199" s="19" t="n">
        <f aca="false">IF(OR($F199="Activo",$F199="Cese"),K199+IF(PROY_BON="Sí",0,J199),0)</f>
        <v>0</v>
      </c>
      <c r="AM199" s="19" t="n">
        <f aca="false">IF(AL199&gt;0,MAX(0,X199+AL199-Y199),Z199)</f>
        <v>0</v>
      </c>
      <c r="AN199" s="19" t="n">
        <f aca="false">SUMPRODUCT((AM199&gt;TR_DESDE)*(AM199-TR_DESDE)*TR_INC)</f>
        <v>0</v>
      </c>
      <c r="AO199" s="19" t="n">
        <f aca="false">IF(AL199&gt;0,MAX(0,AN199-IF($F199="Cese",MAX(AF199,AJ199),AF199)),0)</f>
        <v>0</v>
      </c>
      <c r="AP199" s="46" t="n">
        <f aca="false">IF(OR($F199="Activo",$F199="Cese"),ROUND(AK199+AO199,2),0)</f>
        <v>0</v>
      </c>
      <c r="AQ199" s="19" t="n">
        <f aca="false">IF($F199="Cese",MAX(0,AJ199-AN199),0)</f>
        <v>0</v>
      </c>
      <c r="AR199" s="19" t="str">
        <f aca="false">IF($B199="","",IF(COUNTIFS(RP_COD,$B199,'Retenciones Planilla'!$D$6:$D$105,"&lt;&gt;")=0,"",SUMIFS('Retenciones Planilla'!$D$6:$D$105,RP_COD,$B199)))</f>
        <v/>
      </c>
      <c r="AS199" s="19" t="str">
        <f aca="false">IF(AR199="","",AR199-AP199)</f>
        <v/>
      </c>
      <c r="AT199" s="23" t="str">
        <f aca="false">IF($B199="","",IF(NOT(OR($F199="Activo",$F199="Cese")),IF(N(AR199)=0,"—","Revisar: sin vínculo"),IF(AR199="",IF(AP199=0,"No corresponde","Sin dato planilla"),IF(ABS(AS199)&lt;=TOL,"OK",IF(AS199&gt;0,"Retuvo de más","Retuvo de menos")))))</f>
        <v/>
      </c>
      <c r="AU199" s="19" t="n">
        <f aca="false">IF(AND(BASE_RET="Planilla (si existe)",AR199&lt;&gt;""),AR199,AP199)</f>
        <v>0</v>
      </c>
      <c r="AV199" s="19" t="n">
        <f aca="false">AU199+N199</f>
        <v>0</v>
      </c>
    </row>
    <row r="200" customFormat="false" ht="15" hidden="false" customHeight="false" outlineLevel="0" collapsed="false">
      <c r="A200" s="43" t="n">
        <v>17</v>
      </c>
      <c r="B200" s="35" t="str">
        <f aca="false">IF(Trabajadores!$B$22="","",Trabajadores!$B$22)</f>
        <v/>
      </c>
      <c r="C200" s="35" t="str">
        <f aca="false">IF($B200="","",Trabajadores!$D$22)</f>
        <v/>
      </c>
      <c r="D200" s="43" t="n">
        <v>3</v>
      </c>
      <c r="E200" s="23" t="s">
        <v>300</v>
      </c>
      <c r="F200" s="23" t="str">
        <f aca="false">IF($B200="","",IF(OR(3&lt;Trabajadores!$M$22,3&gt;Trabajadores!$N$22),"No vinculado",IF(AND(3=Trabajadores!$N$22,Trabajadores!$O$22="Sí"),"Cese","Activo")))</f>
        <v/>
      </c>
      <c r="G200" s="19" t="n">
        <f aca="false">IF($B200="",0,SUMIFS(Ingresos!$Q$6:$Q$1505,ING_COD,$B200,ING_CLASE,"ORD"))</f>
        <v>0</v>
      </c>
      <c r="H200" s="19" t="n">
        <f aca="false">IF($B200="",0,SUMIFS(Ingresos!$Q$6:$Q$1505,ING_COD,$B200,ING_CLASE,"ORD",ING_COMP,"Sí"))</f>
        <v>0</v>
      </c>
      <c r="I200" s="19" t="n">
        <f aca="false">IF($B200="",0,SUMIFS(Ingresos!$Q$6:$Q$1505,ING_COD,$B200,ING_CLASE,"GRA"))</f>
        <v>0</v>
      </c>
      <c r="J200" s="19" t="n">
        <f aca="false">IF($B200="",0,SUMIFS(Ingresos!$Q$6:$Q$1505,ING_COD,$B200,ING_CLASE,"BON"))</f>
        <v>0</v>
      </c>
      <c r="K200" s="19" t="n">
        <f aca="false">IF($B200="",0,SUMIFS(Ingresos!$Q$6:$Q$1505,ING_COD,$B200,ING_CLASE,"EXT"))</f>
        <v>0</v>
      </c>
      <c r="L200" s="19" t="n">
        <f aca="false">IF($B200="",0,SUMIFS(Ingresos!$Q$6:$Q$1505,ING_COD,$B200,ING_CLASE,"OTO"))</f>
        <v>0</v>
      </c>
      <c r="M200" s="19" t="n">
        <f aca="false">IF($B200="",0,SUMIFS(Ingresos!$Q$6:$Q$1505,ING_COD,$B200,ING_CLASE,"OTX"))</f>
        <v>0</v>
      </c>
      <c r="N200" s="19" t="n">
        <f aca="false">IF($B200="",0,SUMIFS(Ingresos!$Q$6:$Q$1505,ING_COD,$B200,ING_CLASE,"RETO"))</f>
        <v>0</v>
      </c>
      <c r="O200" s="19" t="n">
        <f aca="false">IF($B200="",0,SUMIFS(Ingresos!$Q$6:$Q$1505,ING_COD,$B200,ING_CLASE,"INA"))</f>
        <v>0</v>
      </c>
      <c r="P200" s="19" t="n">
        <f aca="false">G200+I200+J200+K200+L200+M200</f>
        <v>0</v>
      </c>
      <c r="Q200" s="44" t="n">
        <f aca="false">IF($F200="Activo",10,IF($F200="Cese",1,0))</f>
        <v>0</v>
      </c>
      <c r="R200" s="19" t="n">
        <f aca="false">G200*Q200</f>
        <v>0</v>
      </c>
      <c r="S200" s="19" t="n">
        <f aca="false">IF($F200="Activo",SUMIFS(I200:I209,$D200:$D209,"&lt;="&amp;Trabajadores!$N$22)+IF(PROY_BON="Sí",SUMIFS(J200:J209,$D200:$D209,"&lt;="&amp;Trabajadores!$N$22),0),IF($F200="Cese",I200+IF(PROY_BON="Sí",J200,0),0))</f>
        <v>0</v>
      </c>
      <c r="T200" s="19" t="n">
        <f aca="false">IF(OR($F200&lt;&gt;"Activo",Trabajadores!$I$22="No"),0,IF(I204=0,H200*(1+IF(PROY_BON="Sí",Trabajadores!$P$22,0))*Trabajadores!$R$22/6*(Trabajadores!$N$22&gt;=7),0)+IF(I209=0,H200*(1+IF(PROY_BON="Sí",Trabajadores!$P$22,0))*Trabajadores!$S$22/6*(Trabajadores!$N$22&gt;=12),0))</f>
        <v>0</v>
      </c>
      <c r="U200" s="19" t="n">
        <f aca="false">IF($F200="Activo",IF(Trabajadores!$J$22="Sí",L200*10,L200),IF($F200="Cese",L200,0))</f>
        <v>0</v>
      </c>
      <c r="V200" s="19" t="n">
        <f aca="false">IF(OR($F200="Activo",$F200="Cese"),M200,0)</f>
        <v>0</v>
      </c>
      <c r="W200" s="19" t="n">
        <f aca="false">IF(OR($F200="Activo",$F200="Cese"),SUM(P198:P199),0)</f>
        <v>0</v>
      </c>
      <c r="X200" s="36" t="n">
        <f aca="false">IF(OR($F200="Activo",$F200="Cese"),R200+S200+T200+U200+V200+W200,0)</f>
        <v>0</v>
      </c>
      <c r="Y200" s="19" t="n">
        <f aca="false">IF(OR($F200="Activo",$F200="Cese"),DED_FIJA,0)</f>
        <v>0</v>
      </c>
      <c r="Z200" s="36" t="n">
        <f aca="false">MAX(0,X200-Y200)</f>
        <v>0</v>
      </c>
      <c r="AA200" s="19" t="n">
        <f aca="false">IF(Z200=0,0,MAX(0,MIN(Z200,Parámetros!$G$19)-Parámetros!$F$19)*Parámetros!$E$19)</f>
        <v>0</v>
      </c>
      <c r="AB200" s="19" t="n">
        <f aca="false">IF(Z200=0,0,MAX(0,MIN(Z200,Parámetros!$G$20)-Parámetros!$F$20)*Parámetros!$E$20)</f>
        <v>0</v>
      </c>
      <c r="AC200" s="19" t="n">
        <f aca="false">IF(Z200=0,0,MAX(0,MIN(Z200,Parámetros!$G$21)-Parámetros!$F$21)*Parámetros!$E$21)</f>
        <v>0</v>
      </c>
      <c r="AD200" s="19" t="n">
        <f aca="false">IF(Z200=0,0,MAX(0,MIN(Z200,Parámetros!$G$22)-Parámetros!$F$22)*Parámetros!$E$22)</f>
        <v>0</v>
      </c>
      <c r="AE200" s="19" t="n">
        <f aca="false">IF(Z200=0,0,MAX(0,MIN(Z200,Parámetros!$G$23)-Parámetros!$F$23)*Parámetros!$E$23)</f>
        <v>0</v>
      </c>
      <c r="AF200" s="36" t="n">
        <f aca="false">SUM(AA200:AE200)</f>
        <v>0</v>
      </c>
      <c r="AG200" s="45" t="str">
        <f aca="false">IF(AM200&lt;=0,"-",INDEX(TR_TASA,MATCH(AM200,TR_DESDE,1)))</f>
        <v>-</v>
      </c>
      <c r="AH200" s="44" t="n">
        <f aca="false">IF($F200="Cese",1,IF($F200="Activo",INDEX(DIV_N,3),0))</f>
        <v>0</v>
      </c>
      <c r="AI200" s="44" t="n">
        <f aca="false">IF($F200="Cese",2,IF($F200="Activo",INDEX(DIV_HASTA,3),0))</f>
        <v>0</v>
      </c>
      <c r="AJ200" s="19" t="n">
        <f aca="false">IF(OR($F200="Activo",$F200="Cese"),SUMIFS(AV198:AV199,D198:D199,"&lt;="&amp;AI200),0)</f>
        <v>0</v>
      </c>
      <c r="AK200" s="19" t="n">
        <f aca="false">IF(OR($F200="Activo",$F200="Cese"),MAX(0,(AF200-AJ200)/AH200),0)</f>
        <v>0</v>
      </c>
      <c r="AL200" s="19" t="n">
        <f aca="false">IF(OR($F200="Activo",$F200="Cese"),K200+IF(PROY_BON="Sí",0,J200),0)</f>
        <v>0</v>
      </c>
      <c r="AM200" s="19" t="n">
        <f aca="false">IF(AL200&gt;0,MAX(0,X200+AL200-Y200),Z200)</f>
        <v>0</v>
      </c>
      <c r="AN200" s="19" t="n">
        <f aca="false">SUMPRODUCT((AM200&gt;TR_DESDE)*(AM200-TR_DESDE)*TR_INC)</f>
        <v>0</v>
      </c>
      <c r="AO200" s="19" t="n">
        <f aca="false">IF(AL200&gt;0,MAX(0,AN200-IF($F200="Cese",MAX(AF200,AJ200),AF200)),0)</f>
        <v>0</v>
      </c>
      <c r="AP200" s="46" t="n">
        <f aca="false">IF(OR($F200="Activo",$F200="Cese"),ROUND(AK200+AO200,2),0)</f>
        <v>0</v>
      </c>
      <c r="AQ200" s="19" t="n">
        <f aca="false">IF($F200="Cese",MAX(0,AJ200-AN200),0)</f>
        <v>0</v>
      </c>
      <c r="AR200" s="19" t="str">
        <f aca="false">IF($B200="","",IF(COUNTIFS(RP_COD,$B200,'Retenciones Planilla'!$E$6:$E$105,"&lt;&gt;")=0,"",SUMIFS('Retenciones Planilla'!$E$6:$E$105,RP_COD,$B200)))</f>
        <v/>
      </c>
      <c r="AS200" s="19" t="str">
        <f aca="false">IF(AR200="","",AR200-AP200)</f>
        <v/>
      </c>
      <c r="AT200" s="23" t="str">
        <f aca="false">IF($B200="","",IF(NOT(OR($F200="Activo",$F200="Cese")),IF(N(AR200)=0,"—","Revisar: sin vínculo"),IF(AR200="",IF(AP200=0,"No corresponde","Sin dato planilla"),IF(ABS(AS200)&lt;=TOL,"OK",IF(AS200&gt;0,"Retuvo de más","Retuvo de menos")))))</f>
        <v/>
      </c>
      <c r="AU200" s="19" t="n">
        <f aca="false">IF(AND(BASE_RET="Planilla (si existe)",AR200&lt;&gt;""),AR200,AP200)</f>
        <v>0</v>
      </c>
      <c r="AV200" s="19" t="n">
        <f aca="false">AU200+N200</f>
        <v>0</v>
      </c>
    </row>
    <row r="201" customFormat="false" ht="15" hidden="false" customHeight="false" outlineLevel="0" collapsed="false">
      <c r="A201" s="43" t="n">
        <v>17</v>
      </c>
      <c r="B201" s="35" t="str">
        <f aca="false">IF(Trabajadores!$B$22="","",Trabajadores!$B$22)</f>
        <v/>
      </c>
      <c r="C201" s="35" t="str">
        <f aca="false">IF($B201="","",Trabajadores!$D$22)</f>
        <v/>
      </c>
      <c r="D201" s="43" t="n">
        <v>4</v>
      </c>
      <c r="E201" s="23" t="s">
        <v>301</v>
      </c>
      <c r="F201" s="23" t="str">
        <f aca="false">IF($B201="","",IF(OR(4&lt;Trabajadores!$M$22,4&gt;Trabajadores!$N$22),"No vinculado",IF(AND(4=Trabajadores!$N$22,Trabajadores!$O$22="Sí"),"Cese","Activo")))</f>
        <v/>
      </c>
      <c r="G201" s="19" t="n">
        <f aca="false">IF($B201="",0,SUMIFS(Ingresos!$R$6:$R$1505,ING_COD,$B201,ING_CLASE,"ORD"))</f>
        <v>0</v>
      </c>
      <c r="H201" s="19" t="n">
        <f aca="false">IF($B201="",0,SUMIFS(Ingresos!$R$6:$R$1505,ING_COD,$B201,ING_CLASE,"ORD",ING_COMP,"Sí"))</f>
        <v>0</v>
      </c>
      <c r="I201" s="19" t="n">
        <f aca="false">IF($B201="",0,SUMIFS(Ingresos!$R$6:$R$1505,ING_COD,$B201,ING_CLASE,"GRA"))</f>
        <v>0</v>
      </c>
      <c r="J201" s="19" t="n">
        <f aca="false">IF($B201="",0,SUMIFS(Ingresos!$R$6:$R$1505,ING_COD,$B201,ING_CLASE,"BON"))</f>
        <v>0</v>
      </c>
      <c r="K201" s="19" t="n">
        <f aca="false">IF($B201="",0,SUMIFS(Ingresos!$R$6:$R$1505,ING_COD,$B201,ING_CLASE,"EXT"))</f>
        <v>0</v>
      </c>
      <c r="L201" s="19" t="n">
        <f aca="false">IF($B201="",0,SUMIFS(Ingresos!$R$6:$R$1505,ING_COD,$B201,ING_CLASE,"OTO"))</f>
        <v>0</v>
      </c>
      <c r="M201" s="19" t="n">
        <f aca="false">IF($B201="",0,SUMIFS(Ingresos!$R$6:$R$1505,ING_COD,$B201,ING_CLASE,"OTX"))</f>
        <v>0</v>
      </c>
      <c r="N201" s="19" t="n">
        <f aca="false">IF($B201="",0,SUMIFS(Ingresos!$R$6:$R$1505,ING_COD,$B201,ING_CLASE,"RETO"))</f>
        <v>0</v>
      </c>
      <c r="O201" s="19" t="n">
        <f aca="false">IF($B201="",0,SUMIFS(Ingresos!$R$6:$R$1505,ING_COD,$B201,ING_CLASE,"INA"))</f>
        <v>0</v>
      </c>
      <c r="P201" s="19" t="n">
        <f aca="false">G201+I201+J201+K201+L201+M201</f>
        <v>0</v>
      </c>
      <c r="Q201" s="44" t="n">
        <f aca="false">IF($F201="Activo",9,IF($F201="Cese",1,0))</f>
        <v>0</v>
      </c>
      <c r="R201" s="19" t="n">
        <f aca="false">G201*Q201</f>
        <v>0</v>
      </c>
      <c r="S201" s="19" t="n">
        <f aca="false">IF($F201="Activo",SUMIFS(I201:I209,$D201:$D209,"&lt;="&amp;Trabajadores!$N$22)+IF(PROY_BON="Sí",SUMIFS(J201:J209,$D201:$D209,"&lt;="&amp;Trabajadores!$N$22),0),IF($F201="Cese",I201+IF(PROY_BON="Sí",J201,0),0))</f>
        <v>0</v>
      </c>
      <c r="T201" s="19" t="n">
        <f aca="false">IF(OR($F201&lt;&gt;"Activo",Trabajadores!$I$22="No"),0,IF(I204=0,H201*(1+IF(PROY_BON="Sí",Trabajadores!$P$22,0))*Trabajadores!$R$22/6*(Trabajadores!$N$22&gt;=7),0)+IF(I209=0,H201*(1+IF(PROY_BON="Sí",Trabajadores!$P$22,0))*Trabajadores!$S$22/6*(Trabajadores!$N$22&gt;=12),0))</f>
        <v>0</v>
      </c>
      <c r="U201" s="19" t="n">
        <f aca="false">IF($F201="Activo",IF(Trabajadores!$J$22="Sí",L201*9,L201),IF($F201="Cese",L201,0))</f>
        <v>0</v>
      </c>
      <c r="V201" s="19" t="n">
        <f aca="false">IF(OR($F201="Activo",$F201="Cese"),M201,0)</f>
        <v>0</v>
      </c>
      <c r="W201" s="19" t="n">
        <f aca="false">IF(OR($F201="Activo",$F201="Cese"),SUM(P198:P200),0)</f>
        <v>0</v>
      </c>
      <c r="X201" s="36" t="n">
        <f aca="false">IF(OR($F201="Activo",$F201="Cese"),R201+S201+T201+U201+V201+W201,0)</f>
        <v>0</v>
      </c>
      <c r="Y201" s="19" t="n">
        <f aca="false">IF(OR($F201="Activo",$F201="Cese"),DED_FIJA,0)</f>
        <v>0</v>
      </c>
      <c r="Z201" s="36" t="n">
        <f aca="false">MAX(0,X201-Y201)</f>
        <v>0</v>
      </c>
      <c r="AA201" s="19" t="n">
        <f aca="false">IF(Z201=0,0,MAX(0,MIN(Z201,Parámetros!$G$19)-Parámetros!$F$19)*Parámetros!$E$19)</f>
        <v>0</v>
      </c>
      <c r="AB201" s="19" t="n">
        <f aca="false">IF(Z201=0,0,MAX(0,MIN(Z201,Parámetros!$G$20)-Parámetros!$F$20)*Parámetros!$E$20)</f>
        <v>0</v>
      </c>
      <c r="AC201" s="19" t="n">
        <f aca="false">IF(Z201=0,0,MAX(0,MIN(Z201,Parámetros!$G$21)-Parámetros!$F$21)*Parámetros!$E$21)</f>
        <v>0</v>
      </c>
      <c r="AD201" s="19" t="n">
        <f aca="false">IF(Z201=0,0,MAX(0,MIN(Z201,Parámetros!$G$22)-Parámetros!$F$22)*Parámetros!$E$22)</f>
        <v>0</v>
      </c>
      <c r="AE201" s="19" t="n">
        <f aca="false">IF(Z201=0,0,MAX(0,MIN(Z201,Parámetros!$G$23)-Parámetros!$F$23)*Parámetros!$E$23)</f>
        <v>0</v>
      </c>
      <c r="AF201" s="36" t="n">
        <f aca="false">SUM(AA201:AE201)</f>
        <v>0</v>
      </c>
      <c r="AG201" s="45" t="str">
        <f aca="false">IF(AM201&lt;=0,"-",INDEX(TR_TASA,MATCH(AM201,TR_DESDE,1)))</f>
        <v>-</v>
      </c>
      <c r="AH201" s="44" t="n">
        <f aca="false">IF($F201="Cese",1,IF($F201="Activo",INDEX(DIV_N,4),0))</f>
        <v>0</v>
      </c>
      <c r="AI201" s="44" t="n">
        <f aca="false">IF($F201="Cese",3,IF($F201="Activo",INDEX(DIV_HASTA,4),0))</f>
        <v>0</v>
      </c>
      <c r="AJ201" s="19" t="n">
        <f aca="false">IF(OR($F201="Activo",$F201="Cese"),SUMIFS(AV198:AV200,D198:D200,"&lt;="&amp;AI201),0)</f>
        <v>0</v>
      </c>
      <c r="AK201" s="19" t="n">
        <f aca="false">IF(OR($F201="Activo",$F201="Cese"),MAX(0,(AF201-AJ201)/AH201),0)</f>
        <v>0</v>
      </c>
      <c r="AL201" s="19" t="n">
        <f aca="false">IF(OR($F201="Activo",$F201="Cese"),K201+IF(PROY_BON="Sí",0,J201),0)</f>
        <v>0</v>
      </c>
      <c r="AM201" s="19" t="n">
        <f aca="false">IF(AL201&gt;0,MAX(0,X201+AL201-Y201),Z201)</f>
        <v>0</v>
      </c>
      <c r="AN201" s="19" t="n">
        <f aca="false">SUMPRODUCT((AM201&gt;TR_DESDE)*(AM201-TR_DESDE)*TR_INC)</f>
        <v>0</v>
      </c>
      <c r="AO201" s="19" t="n">
        <f aca="false">IF(AL201&gt;0,MAX(0,AN201-IF($F201="Cese",MAX(AF201,AJ201),AF201)),0)</f>
        <v>0</v>
      </c>
      <c r="AP201" s="46" t="n">
        <f aca="false">IF(OR($F201="Activo",$F201="Cese"),ROUND(AK201+AO201,2),0)</f>
        <v>0</v>
      </c>
      <c r="AQ201" s="19" t="n">
        <f aca="false">IF($F201="Cese",MAX(0,AJ201-AN201),0)</f>
        <v>0</v>
      </c>
      <c r="AR201" s="19" t="str">
        <f aca="false">IF($B201="","",IF(COUNTIFS(RP_COD,$B201,'Retenciones Planilla'!$F$6:$F$105,"&lt;&gt;")=0,"",SUMIFS('Retenciones Planilla'!$F$6:$F$105,RP_COD,$B201)))</f>
        <v/>
      </c>
      <c r="AS201" s="19" t="str">
        <f aca="false">IF(AR201="","",AR201-AP201)</f>
        <v/>
      </c>
      <c r="AT201" s="23" t="str">
        <f aca="false">IF($B201="","",IF(NOT(OR($F201="Activo",$F201="Cese")),IF(N(AR201)=0,"—","Revisar: sin vínculo"),IF(AR201="",IF(AP201=0,"No corresponde","Sin dato planilla"),IF(ABS(AS201)&lt;=TOL,"OK",IF(AS201&gt;0,"Retuvo de más","Retuvo de menos")))))</f>
        <v/>
      </c>
      <c r="AU201" s="19" t="n">
        <f aca="false">IF(AND(BASE_RET="Planilla (si existe)",AR201&lt;&gt;""),AR201,AP201)</f>
        <v>0</v>
      </c>
      <c r="AV201" s="19" t="n">
        <f aca="false">AU201+N201</f>
        <v>0</v>
      </c>
    </row>
    <row r="202" customFormat="false" ht="15" hidden="false" customHeight="false" outlineLevel="0" collapsed="false">
      <c r="A202" s="43" t="n">
        <v>17</v>
      </c>
      <c r="B202" s="35" t="str">
        <f aca="false">IF(Trabajadores!$B$22="","",Trabajadores!$B$22)</f>
        <v/>
      </c>
      <c r="C202" s="35" t="str">
        <f aca="false">IF($B202="","",Trabajadores!$D$22)</f>
        <v/>
      </c>
      <c r="D202" s="43" t="n">
        <v>5</v>
      </c>
      <c r="E202" s="23" t="s">
        <v>302</v>
      </c>
      <c r="F202" s="23" t="str">
        <f aca="false">IF($B202="","",IF(OR(5&lt;Trabajadores!$M$22,5&gt;Trabajadores!$N$22),"No vinculado",IF(AND(5=Trabajadores!$N$22,Trabajadores!$O$22="Sí"),"Cese","Activo")))</f>
        <v/>
      </c>
      <c r="G202" s="19" t="n">
        <f aca="false">IF($B202="",0,SUMIFS(Ingresos!$S$6:$S$1505,ING_COD,$B202,ING_CLASE,"ORD"))</f>
        <v>0</v>
      </c>
      <c r="H202" s="19" t="n">
        <f aca="false">IF($B202="",0,SUMIFS(Ingresos!$S$6:$S$1505,ING_COD,$B202,ING_CLASE,"ORD",ING_COMP,"Sí"))</f>
        <v>0</v>
      </c>
      <c r="I202" s="19" t="n">
        <f aca="false">IF($B202="",0,SUMIFS(Ingresos!$S$6:$S$1505,ING_COD,$B202,ING_CLASE,"GRA"))</f>
        <v>0</v>
      </c>
      <c r="J202" s="19" t="n">
        <f aca="false">IF($B202="",0,SUMIFS(Ingresos!$S$6:$S$1505,ING_COD,$B202,ING_CLASE,"BON"))</f>
        <v>0</v>
      </c>
      <c r="K202" s="19" t="n">
        <f aca="false">IF($B202="",0,SUMIFS(Ingresos!$S$6:$S$1505,ING_COD,$B202,ING_CLASE,"EXT"))</f>
        <v>0</v>
      </c>
      <c r="L202" s="19" t="n">
        <f aca="false">IF($B202="",0,SUMIFS(Ingresos!$S$6:$S$1505,ING_COD,$B202,ING_CLASE,"OTO"))</f>
        <v>0</v>
      </c>
      <c r="M202" s="19" t="n">
        <f aca="false">IF($B202="",0,SUMIFS(Ingresos!$S$6:$S$1505,ING_COD,$B202,ING_CLASE,"OTX"))</f>
        <v>0</v>
      </c>
      <c r="N202" s="19" t="n">
        <f aca="false">IF($B202="",0,SUMIFS(Ingresos!$S$6:$S$1505,ING_COD,$B202,ING_CLASE,"RETO"))</f>
        <v>0</v>
      </c>
      <c r="O202" s="19" t="n">
        <f aca="false">IF($B202="",0,SUMIFS(Ingresos!$S$6:$S$1505,ING_COD,$B202,ING_CLASE,"INA"))</f>
        <v>0</v>
      </c>
      <c r="P202" s="19" t="n">
        <f aca="false">G202+I202+J202+K202+L202+M202</f>
        <v>0</v>
      </c>
      <c r="Q202" s="44" t="n">
        <f aca="false">IF($F202="Activo",8,IF($F202="Cese",1,0))</f>
        <v>0</v>
      </c>
      <c r="R202" s="19" t="n">
        <f aca="false">G202*Q202</f>
        <v>0</v>
      </c>
      <c r="S202" s="19" t="n">
        <f aca="false">IF($F202="Activo",SUMIFS(I202:I209,$D202:$D209,"&lt;="&amp;Trabajadores!$N$22)+IF(PROY_BON="Sí",SUMIFS(J202:J209,$D202:$D209,"&lt;="&amp;Trabajadores!$N$22),0),IF($F202="Cese",I202+IF(PROY_BON="Sí",J202,0),0))</f>
        <v>0</v>
      </c>
      <c r="T202" s="19" t="n">
        <f aca="false">IF(OR($F202&lt;&gt;"Activo",Trabajadores!$I$22="No"),0,IF(I204=0,H202*(1+IF(PROY_BON="Sí",Trabajadores!$P$22,0))*Trabajadores!$R$22/6*(Trabajadores!$N$22&gt;=7),0)+IF(I209=0,H202*(1+IF(PROY_BON="Sí",Trabajadores!$P$22,0))*Trabajadores!$S$22/6*(Trabajadores!$N$22&gt;=12),0))</f>
        <v>0</v>
      </c>
      <c r="U202" s="19" t="n">
        <f aca="false">IF($F202="Activo",IF(Trabajadores!$J$22="Sí",L202*8,L202),IF($F202="Cese",L202,0))</f>
        <v>0</v>
      </c>
      <c r="V202" s="19" t="n">
        <f aca="false">IF(OR($F202="Activo",$F202="Cese"),M202,0)</f>
        <v>0</v>
      </c>
      <c r="W202" s="19" t="n">
        <f aca="false">IF(OR($F202="Activo",$F202="Cese"),SUM(P198:P201),0)</f>
        <v>0</v>
      </c>
      <c r="X202" s="36" t="n">
        <f aca="false">IF(OR($F202="Activo",$F202="Cese"),R202+S202+T202+U202+V202+W202,0)</f>
        <v>0</v>
      </c>
      <c r="Y202" s="19" t="n">
        <f aca="false">IF(OR($F202="Activo",$F202="Cese"),DED_FIJA,0)</f>
        <v>0</v>
      </c>
      <c r="Z202" s="36" t="n">
        <f aca="false">MAX(0,X202-Y202)</f>
        <v>0</v>
      </c>
      <c r="AA202" s="19" t="n">
        <f aca="false">IF(Z202=0,0,MAX(0,MIN(Z202,Parámetros!$G$19)-Parámetros!$F$19)*Parámetros!$E$19)</f>
        <v>0</v>
      </c>
      <c r="AB202" s="19" t="n">
        <f aca="false">IF(Z202=0,0,MAX(0,MIN(Z202,Parámetros!$G$20)-Parámetros!$F$20)*Parámetros!$E$20)</f>
        <v>0</v>
      </c>
      <c r="AC202" s="19" t="n">
        <f aca="false">IF(Z202=0,0,MAX(0,MIN(Z202,Parámetros!$G$21)-Parámetros!$F$21)*Parámetros!$E$21)</f>
        <v>0</v>
      </c>
      <c r="AD202" s="19" t="n">
        <f aca="false">IF(Z202=0,0,MAX(0,MIN(Z202,Parámetros!$G$22)-Parámetros!$F$22)*Parámetros!$E$22)</f>
        <v>0</v>
      </c>
      <c r="AE202" s="19" t="n">
        <f aca="false">IF(Z202=0,0,MAX(0,MIN(Z202,Parámetros!$G$23)-Parámetros!$F$23)*Parámetros!$E$23)</f>
        <v>0</v>
      </c>
      <c r="AF202" s="36" t="n">
        <f aca="false">SUM(AA202:AE202)</f>
        <v>0</v>
      </c>
      <c r="AG202" s="45" t="str">
        <f aca="false">IF(AM202&lt;=0,"-",INDEX(TR_TASA,MATCH(AM202,TR_DESDE,1)))</f>
        <v>-</v>
      </c>
      <c r="AH202" s="44" t="n">
        <f aca="false">IF($F202="Cese",1,IF($F202="Activo",INDEX(DIV_N,5),0))</f>
        <v>0</v>
      </c>
      <c r="AI202" s="44" t="n">
        <f aca="false">IF($F202="Cese",4,IF($F202="Activo",INDEX(DIV_HASTA,5),0))</f>
        <v>0</v>
      </c>
      <c r="AJ202" s="19" t="n">
        <f aca="false">IF(OR($F202="Activo",$F202="Cese"),SUMIFS(AV198:AV201,D198:D201,"&lt;="&amp;AI202),0)</f>
        <v>0</v>
      </c>
      <c r="AK202" s="19" t="n">
        <f aca="false">IF(OR($F202="Activo",$F202="Cese"),MAX(0,(AF202-AJ202)/AH202),0)</f>
        <v>0</v>
      </c>
      <c r="AL202" s="19" t="n">
        <f aca="false">IF(OR($F202="Activo",$F202="Cese"),K202+IF(PROY_BON="Sí",0,J202),0)</f>
        <v>0</v>
      </c>
      <c r="AM202" s="19" t="n">
        <f aca="false">IF(AL202&gt;0,MAX(0,X202+AL202-Y202),Z202)</f>
        <v>0</v>
      </c>
      <c r="AN202" s="19" t="n">
        <f aca="false">SUMPRODUCT((AM202&gt;TR_DESDE)*(AM202-TR_DESDE)*TR_INC)</f>
        <v>0</v>
      </c>
      <c r="AO202" s="19" t="n">
        <f aca="false">IF(AL202&gt;0,MAX(0,AN202-IF($F202="Cese",MAX(AF202,AJ202),AF202)),0)</f>
        <v>0</v>
      </c>
      <c r="AP202" s="46" t="n">
        <f aca="false">IF(OR($F202="Activo",$F202="Cese"),ROUND(AK202+AO202,2),0)</f>
        <v>0</v>
      </c>
      <c r="AQ202" s="19" t="n">
        <f aca="false">IF($F202="Cese",MAX(0,AJ202-AN202),0)</f>
        <v>0</v>
      </c>
      <c r="AR202" s="19" t="str">
        <f aca="false">IF($B202="","",IF(COUNTIFS(RP_COD,$B202,'Retenciones Planilla'!$G$6:$G$105,"&lt;&gt;")=0,"",SUMIFS('Retenciones Planilla'!$G$6:$G$105,RP_COD,$B202)))</f>
        <v/>
      </c>
      <c r="AS202" s="19" t="str">
        <f aca="false">IF(AR202="","",AR202-AP202)</f>
        <v/>
      </c>
      <c r="AT202" s="23" t="str">
        <f aca="false">IF($B202="","",IF(NOT(OR($F202="Activo",$F202="Cese")),IF(N(AR202)=0,"—","Revisar: sin vínculo"),IF(AR202="",IF(AP202=0,"No corresponde","Sin dato planilla"),IF(ABS(AS202)&lt;=TOL,"OK",IF(AS202&gt;0,"Retuvo de más","Retuvo de menos")))))</f>
        <v/>
      </c>
      <c r="AU202" s="19" t="n">
        <f aca="false">IF(AND(BASE_RET="Planilla (si existe)",AR202&lt;&gt;""),AR202,AP202)</f>
        <v>0</v>
      </c>
      <c r="AV202" s="19" t="n">
        <f aca="false">AU202+N202</f>
        <v>0</v>
      </c>
    </row>
    <row r="203" customFormat="false" ht="15" hidden="false" customHeight="false" outlineLevel="0" collapsed="false">
      <c r="A203" s="43" t="n">
        <v>17</v>
      </c>
      <c r="B203" s="35" t="str">
        <f aca="false">IF(Trabajadores!$B$22="","",Trabajadores!$B$22)</f>
        <v/>
      </c>
      <c r="C203" s="35" t="str">
        <f aca="false">IF($B203="","",Trabajadores!$D$22)</f>
        <v/>
      </c>
      <c r="D203" s="43" t="n">
        <v>6</v>
      </c>
      <c r="E203" s="23" t="s">
        <v>303</v>
      </c>
      <c r="F203" s="23" t="str">
        <f aca="false">IF($B203="","",IF(OR(6&lt;Trabajadores!$M$22,6&gt;Trabajadores!$N$22),"No vinculado",IF(AND(6=Trabajadores!$N$22,Trabajadores!$O$22="Sí"),"Cese","Activo")))</f>
        <v/>
      </c>
      <c r="G203" s="19" t="n">
        <f aca="false">IF($B203="",0,SUMIFS(Ingresos!$T$6:$T$1505,ING_COD,$B203,ING_CLASE,"ORD"))</f>
        <v>0</v>
      </c>
      <c r="H203" s="19" t="n">
        <f aca="false">IF($B203="",0,SUMIFS(Ingresos!$T$6:$T$1505,ING_COD,$B203,ING_CLASE,"ORD",ING_COMP,"Sí"))</f>
        <v>0</v>
      </c>
      <c r="I203" s="19" t="n">
        <f aca="false">IF($B203="",0,SUMIFS(Ingresos!$T$6:$T$1505,ING_COD,$B203,ING_CLASE,"GRA"))</f>
        <v>0</v>
      </c>
      <c r="J203" s="19" t="n">
        <f aca="false">IF($B203="",0,SUMIFS(Ingresos!$T$6:$T$1505,ING_COD,$B203,ING_CLASE,"BON"))</f>
        <v>0</v>
      </c>
      <c r="K203" s="19" t="n">
        <f aca="false">IF($B203="",0,SUMIFS(Ingresos!$T$6:$T$1505,ING_COD,$B203,ING_CLASE,"EXT"))</f>
        <v>0</v>
      </c>
      <c r="L203" s="19" t="n">
        <f aca="false">IF($B203="",0,SUMIFS(Ingresos!$T$6:$T$1505,ING_COD,$B203,ING_CLASE,"OTO"))</f>
        <v>0</v>
      </c>
      <c r="M203" s="19" t="n">
        <f aca="false">IF($B203="",0,SUMIFS(Ingresos!$T$6:$T$1505,ING_COD,$B203,ING_CLASE,"OTX"))</f>
        <v>0</v>
      </c>
      <c r="N203" s="19" t="n">
        <f aca="false">IF($B203="",0,SUMIFS(Ingresos!$T$6:$T$1505,ING_COD,$B203,ING_CLASE,"RETO"))</f>
        <v>0</v>
      </c>
      <c r="O203" s="19" t="n">
        <f aca="false">IF($B203="",0,SUMIFS(Ingresos!$T$6:$T$1505,ING_COD,$B203,ING_CLASE,"INA"))</f>
        <v>0</v>
      </c>
      <c r="P203" s="19" t="n">
        <f aca="false">G203+I203+J203+K203+L203+M203</f>
        <v>0</v>
      </c>
      <c r="Q203" s="44" t="n">
        <f aca="false">IF($F203="Activo",7,IF($F203="Cese",1,0))</f>
        <v>0</v>
      </c>
      <c r="R203" s="19" t="n">
        <f aca="false">G203*Q203</f>
        <v>0</v>
      </c>
      <c r="S203" s="19" t="n">
        <f aca="false">IF($F203="Activo",SUMIFS(I203:I209,$D203:$D209,"&lt;="&amp;Trabajadores!$N$22)+IF(PROY_BON="Sí",SUMIFS(J203:J209,$D203:$D209,"&lt;="&amp;Trabajadores!$N$22),0),IF($F203="Cese",I203+IF(PROY_BON="Sí",J203,0),0))</f>
        <v>0</v>
      </c>
      <c r="T203" s="19" t="n">
        <f aca="false">IF(OR($F203&lt;&gt;"Activo",Trabajadores!$I$22="No"),0,IF(I204=0,H203*(1+IF(PROY_BON="Sí",Trabajadores!$P$22,0))*Trabajadores!$R$22/6*(Trabajadores!$N$22&gt;=7),0)+IF(I209=0,H203*(1+IF(PROY_BON="Sí",Trabajadores!$P$22,0))*Trabajadores!$S$22/6*(Trabajadores!$N$22&gt;=12),0))</f>
        <v>0</v>
      </c>
      <c r="U203" s="19" t="n">
        <f aca="false">IF($F203="Activo",IF(Trabajadores!$J$22="Sí",L203*7,L203),IF($F203="Cese",L203,0))</f>
        <v>0</v>
      </c>
      <c r="V203" s="19" t="n">
        <f aca="false">IF(OR($F203="Activo",$F203="Cese"),M203,0)</f>
        <v>0</v>
      </c>
      <c r="W203" s="19" t="n">
        <f aca="false">IF(OR($F203="Activo",$F203="Cese"),SUM(P198:P202),0)</f>
        <v>0</v>
      </c>
      <c r="X203" s="36" t="n">
        <f aca="false">IF(OR($F203="Activo",$F203="Cese"),R203+S203+T203+U203+V203+W203,0)</f>
        <v>0</v>
      </c>
      <c r="Y203" s="19" t="n">
        <f aca="false">IF(OR($F203="Activo",$F203="Cese"),DED_FIJA,0)</f>
        <v>0</v>
      </c>
      <c r="Z203" s="36" t="n">
        <f aca="false">MAX(0,X203-Y203)</f>
        <v>0</v>
      </c>
      <c r="AA203" s="19" t="n">
        <f aca="false">IF(Z203=0,0,MAX(0,MIN(Z203,Parámetros!$G$19)-Parámetros!$F$19)*Parámetros!$E$19)</f>
        <v>0</v>
      </c>
      <c r="AB203" s="19" t="n">
        <f aca="false">IF(Z203=0,0,MAX(0,MIN(Z203,Parámetros!$G$20)-Parámetros!$F$20)*Parámetros!$E$20)</f>
        <v>0</v>
      </c>
      <c r="AC203" s="19" t="n">
        <f aca="false">IF(Z203=0,0,MAX(0,MIN(Z203,Parámetros!$G$21)-Parámetros!$F$21)*Parámetros!$E$21)</f>
        <v>0</v>
      </c>
      <c r="AD203" s="19" t="n">
        <f aca="false">IF(Z203=0,0,MAX(0,MIN(Z203,Parámetros!$G$22)-Parámetros!$F$22)*Parámetros!$E$22)</f>
        <v>0</v>
      </c>
      <c r="AE203" s="19" t="n">
        <f aca="false">IF(Z203=0,0,MAX(0,MIN(Z203,Parámetros!$G$23)-Parámetros!$F$23)*Parámetros!$E$23)</f>
        <v>0</v>
      </c>
      <c r="AF203" s="36" t="n">
        <f aca="false">SUM(AA203:AE203)</f>
        <v>0</v>
      </c>
      <c r="AG203" s="45" t="str">
        <f aca="false">IF(AM203&lt;=0,"-",INDEX(TR_TASA,MATCH(AM203,TR_DESDE,1)))</f>
        <v>-</v>
      </c>
      <c r="AH203" s="44" t="n">
        <f aca="false">IF($F203="Cese",1,IF($F203="Activo",INDEX(DIV_N,6),0))</f>
        <v>0</v>
      </c>
      <c r="AI203" s="44" t="n">
        <f aca="false">IF($F203="Cese",5,IF($F203="Activo",INDEX(DIV_HASTA,6),0))</f>
        <v>0</v>
      </c>
      <c r="AJ203" s="19" t="n">
        <f aca="false">IF(OR($F203="Activo",$F203="Cese"),SUMIFS(AV198:AV202,D198:D202,"&lt;="&amp;AI203),0)</f>
        <v>0</v>
      </c>
      <c r="AK203" s="19" t="n">
        <f aca="false">IF(OR($F203="Activo",$F203="Cese"),MAX(0,(AF203-AJ203)/AH203),0)</f>
        <v>0</v>
      </c>
      <c r="AL203" s="19" t="n">
        <f aca="false">IF(OR($F203="Activo",$F203="Cese"),K203+IF(PROY_BON="Sí",0,J203),0)</f>
        <v>0</v>
      </c>
      <c r="AM203" s="19" t="n">
        <f aca="false">IF(AL203&gt;0,MAX(0,X203+AL203-Y203),Z203)</f>
        <v>0</v>
      </c>
      <c r="AN203" s="19" t="n">
        <f aca="false">SUMPRODUCT((AM203&gt;TR_DESDE)*(AM203-TR_DESDE)*TR_INC)</f>
        <v>0</v>
      </c>
      <c r="AO203" s="19" t="n">
        <f aca="false">IF(AL203&gt;0,MAX(0,AN203-IF($F203="Cese",MAX(AF203,AJ203),AF203)),0)</f>
        <v>0</v>
      </c>
      <c r="AP203" s="46" t="n">
        <f aca="false">IF(OR($F203="Activo",$F203="Cese"),ROUND(AK203+AO203,2),0)</f>
        <v>0</v>
      </c>
      <c r="AQ203" s="19" t="n">
        <f aca="false">IF($F203="Cese",MAX(0,AJ203-AN203),0)</f>
        <v>0</v>
      </c>
      <c r="AR203" s="19" t="str">
        <f aca="false">IF($B203="","",IF(COUNTIFS(RP_COD,$B203,'Retenciones Planilla'!$H$6:$H$105,"&lt;&gt;")=0,"",SUMIFS('Retenciones Planilla'!$H$6:$H$105,RP_COD,$B203)))</f>
        <v/>
      </c>
      <c r="AS203" s="19" t="str">
        <f aca="false">IF(AR203="","",AR203-AP203)</f>
        <v/>
      </c>
      <c r="AT203" s="23" t="str">
        <f aca="false">IF($B203="","",IF(NOT(OR($F203="Activo",$F203="Cese")),IF(N(AR203)=0,"—","Revisar: sin vínculo"),IF(AR203="",IF(AP203=0,"No corresponde","Sin dato planilla"),IF(ABS(AS203)&lt;=TOL,"OK",IF(AS203&gt;0,"Retuvo de más","Retuvo de menos")))))</f>
        <v/>
      </c>
      <c r="AU203" s="19" t="n">
        <f aca="false">IF(AND(BASE_RET="Planilla (si existe)",AR203&lt;&gt;""),AR203,AP203)</f>
        <v>0</v>
      </c>
      <c r="AV203" s="19" t="n">
        <f aca="false">AU203+N203</f>
        <v>0</v>
      </c>
    </row>
    <row r="204" customFormat="false" ht="15" hidden="false" customHeight="false" outlineLevel="0" collapsed="false">
      <c r="A204" s="43" t="n">
        <v>17</v>
      </c>
      <c r="B204" s="35" t="str">
        <f aca="false">IF(Trabajadores!$B$22="","",Trabajadores!$B$22)</f>
        <v/>
      </c>
      <c r="C204" s="35" t="str">
        <f aca="false">IF($B204="","",Trabajadores!$D$22)</f>
        <v/>
      </c>
      <c r="D204" s="43" t="n">
        <v>7</v>
      </c>
      <c r="E204" s="23" t="s">
        <v>304</v>
      </c>
      <c r="F204" s="23" t="str">
        <f aca="false">IF($B204="","",IF(OR(7&lt;Trabajadores!$M$22,7&gt;Trabajadores!$N$22),"No vinculado",IF(AND(7=Trabajadores!$N$22,Trabajadores!$O$22="Sí"),"Cese","Activo")))</f>
        <v/>
      </c>
      <c r="G204" s="19" t="n">
        <f aca="false">IF($B204="",0,SUMIFS(Ingresos!$U$6:$U$1505,ING_COD,$B204,ING_CLASE,"ORD"))</f>
        <v>0</v>
      </c>
      <c r="H204" s="19" t="n">
        <f aca="false">IF($B204="",0,SUMIFS(Ingresos!$U$6:$U$1505,ING_COD,$B204,ING_CLASE,"ORD",ING_COMP,"Sí"))</f>
        <v>0</v>
      </c>
      <c r="I204" s="19" t="n">
        <f aca="false">IF($B204="",0,SUMIFS(Ingresos!$U$6:$U$1505,ING_COD,$B204,ING_CLASE,"GRA"))</f>
        <v>0</v>
      </c>
      <c r="J204" s="19" t="n">
        <f aca="false">IF($B204="",0,SUMIFS(Ingresos!$U$6:$U$1505,ING_COD,$B204,ING_CLASE,"BON"))</f>
        <v>0</v>
      </c>
      <c r="K204" s="19" t="n">
        <f aca="false">IF($B204="",0,SUMIFS(Ingresos!$U$6:$U$1505,ING_COD,$B204,ING_CLASE,"EXT"))</f>
        <v>0</v>
      </c>
      <c r="L204" s="19" t="n">
        <f aca="false">IF($B204="",0,SUMIFS(Ingresos!$U$6:$U$1505,ING_COD,$B204,ING_CLASE,"OTO"))</f>
        <v>0</v>
      </c>
      <c r="M204" s="19" t="n">
        <f aca="false">IF($B204="",0,SUMIFS(Ingresos!$U$6:$U$1505,ING_COD,$B204,ING_CLASE,"OTX"))</f>
        <v>0</v>
      </c>
      <c r="N204" s="19" t="n">
        <f aca="false">IF($B204="",0,SUMIFS(Ingresos!$U$6:$U$1505,ING_COD,$B204,ING_CLASE,"RETO"))</f>
        <v>0</v>
      </c>
      <c r="O204" s="19" t="n">
        <f aca="false">IF($B204="",0,SUMIFS(Ingresos!$U$6:$U$1505,ING_COD,$B204,ING_CLASE,"INA"))</f>
        <v>0</v>
      </c>
      <c r="P204" s="19" t="n">
        <f aca="false">G204+I204+J204+K204+L204+M204</f>
        <v>0</v>
      </c>
      <c r="Q204" s="44" t="n">
        <f aca="false">IF($F204="Activo",6,IF($F204="Cese",1,0))</f>
        <v>0</v>
      </c>
      <c r="R204" s="19" t="n">
        <f aca="false">G204*Q204</f>
        <v>0</v>
      </c>
      <c r="S204" s="19" t="n">
        <f aca="false">IF($F204="Activo",SUMIFS(I204:I209,$D204:$D209,"&lt;="&amp;Trabajadores!$N$22)+IF(PROY_BON="Sí",SUMIFS(J204:J209,$D204:$D209,"&lt;="&amp;Trabajadores!$N$22),0),IF($F204="Cese",I204+IF(PROY_BON="Sí",J204,0),0))</f>
        <v>0</v>
      </c>
      <c r="T204" s="19" t="n">
        <f aca="false">IF(OR($F204&lt;&gt;"Activo",Trabajadores!$I$22="No"),0,IF(I209=0,H204*(1+IF(PROY_BON="Sí",Trabajadores!$P$22,0))*Trabajadores!$S$22/6*(Trabajadores!$N$22&gt;=12),0))</f>
        <v>0</v>
      </c>
      <c r="U204" s="19" t="n">
        <f aca="false">IF($F204="Activo",IF(Trabajadores!$J$22="Sí",L204*6,L204),IF($F204="Cese",L204,0))</f>
        <v>0</v>
      </c>
      <c r="V204" s="19" t="n">
        <f aca="false">IF(OR($F204="Activo",$F204="Cese"),M204,0)</f>
        <v>0</v>
      </c>
      <c r="W204" s="19" t="n">
        <f aca="false">IF(OR($F204="Activo",$F204="Cese"),SUM(P198:P203),0)</f>
        <v>0</v>
      </c>
      <c r="X204" s="36" t="n">
        <f aca="false">IF(OR($F204="Activo",$F204="Cese"),R204+S204+T204+U204+V204+W204,0)</f>
        <v>0</v>
      </c>
      <c r="Y204" s="19" t="n">
        <f aca="false">IF(OR($F204="Activo",$F204="Cese"),DED_FIJA,0)</f>
        <v>0</v>
      </c>
      <c r="Z204" s="36" t="n">
        <f aca="false">MAX(0,X204-Y204)</f>
        <v>0</v>
      </c>
      <c r="AA204" s="19" t="n">
        <f aca="false">IF(Z204=0,0,MAX(0,MIN(Z204,Parámetros!$G$19)-Parámetros!$F$19)*Parámetros!$E$19)</f>
        <v>0</v>
      </c>
      <c r="AB204" s="19" t="n">
        <f aca="false">IF(Z204=0,0,MAX(0,MIN(Z204,Parámetros!$G$20)-Parámetros!$F$20)*Parámetros!$E$20)</f>
        <v>0</v>
      </c>
      <c r="AC204" s="19" t="n">
        <f aca="false">IF(Z204=0,0,MAX(0,MIN(Z204,Parámetros!$G$21)-Parámetros!$F$21)*Parámetros!$E$21)</f>
        <v>0</v>
      </c>
      <c r="AD204" s="19" t="n">
        <f aca="false">IF(Z204=0,0,MAX(0,MIN(Z204,Parámetros!$G$22)-Parámetros!$F$22)*Parámetros!$E$22)</f>
        <v>0</v>
      </c>
      <c r="AE204" s="19" t="n">
        <f aca="false">IF(Z204=0,0,MAX(0,MIN(Z204,Parámetros!$G$23)-Parámetros!$F$23)*Parámetros!$E$23)</f>
        <v>0</v>
      </c>
      <c r="AF204" s="36" t="n">
        <f aca="false">SUM(AA204:AE204)</f>
        <v>0</v>
      </c>
      <c r="AG204" s="45" t="str">
        <f aca="false">IF(AM204&lt;=0,"-",INDEX(TR_TASA,MATCH(AM204,TR_DESDE,1)))</f>
        <v>-</v>
      </c>
      <c r="AH204" s="44" t="n">
        <f aca="false">IF($F204="Cese",1,IF($F204="Activo",INDEX(DIV_N,7),0))</f>
        <v>0</v>
      </c>
      <c r="AI204" s="44" t="n">
        <f aca="false">IF($F204="Cese",6,IF($F204="Activo",INDEX(DIV_HASTA,7),0))</f>
        <v>0</v>
      </c>
      <c r="AJ204" s="19" t="n">
        <f aca="false">IF(OR($F204="Activo",$F204="Cese"),SUMIFS(AV198:AV203,D198:D203,"&lt;="&amp;AI204),0)</f>
        <v>0</v>
      </c>
      <c r="AK204" s="19" t="n">
        <f aca="false">IF(OR($F204="Activo",$F204="Cese"),MAX(0,(AF204-AJ204)/AH204),0)</f>
        <v>0</v>
      </c>
      <c r="AL204" s="19" t="n">
        <f aca="false">IF(OR($F204="Activo",$F204="Cese"),K204+IF(PROY_BON="Sí",0,J204),0)</f>
        <v>0</v>
      </c>
      <c r="AM204" s="19" t="n">
        <f aca="false">IF(AL204&gt;0,MAX(0,X204+AL204-Y204),Z204)</f>
        <v>0</v>
      </c>
      <c r="AN204" s="19" t="n">
        <f aca="false">SUMPRODUCT((AM204&gt;TR_DESDE)*(AM204-TR_DESDE)*TR_INC)</f>
        <v>0</v>
      </c>
      <c r="AO204" s="19" t="n">
        <f aca="false">IF(AL204&gt;0,MAX(0,AN204-IF($F204="Cese",MAX(AF204,AJ204),AF204)),0)</f>
        <v>0</v>
      </c>
      <c r="AP204" s="46" t="n">
        <f aca="false">IF(OR($F204="Activo",$F204="Cese"),ROUND(AK204+AO204,2),0)</f>
        <v>0</v>
      </c>
      <c r="AQ204" s="19" t="n">
        <f aca="false">IF($F204="Cese",MAX(0,AJ204-AN204),0)</f>
        <v>0</v>
      </c>
      <c r="AR204" s="19" t="str">
        <f aca="false">IF($B204="","",IF(COUNTIFS(RP_COD,$B204,'Retenciones Planilla'!$I$6:$I$105,"&lt;&gt;")=0,"",SUMIFS('Retenciones Planilla'!$I$6:$I$105,RP_COD,$B204)))</f>
        <v/>
      </c>
      <c r="AS204" s="19" t="str">
        <f aca="false">IF(AR204="","",AR204-AP204)</f>
        <v/>
      </c>
      <c r="AT204" s="23" t="str">
        <f aca="false">IF($B204="","",IF(NOT(OR($F204="Activo",$F204="Cese")),IF(N(AR204)=0,"—","Revisar: sin vínculo"),IF(AR204="",IF(AP204=0,"No corresponde","Sin dato planilla"),IF(ABS(AS204)&lt;=TOL,"OK",IF(AS204&gt;0,"Retuvo de más","Retuvo de menos")))))</f>
        <v/>
      </c>
      <c r="AU204" s="19" t="n">
        <f aca="false">IF(AND(BASE_RET="Planilla (si existe)",AR204&lt;&gt;""),AR204,AP204)</f>
        <v>0</v>
      </c>
      <c r="AV204" s="19" t="n">
        <f aca="false">AU204+N204</f>
        <v>0</v>
      </c>
    </row>
    <row r="205" customFormat="false" ht="15" hidden="false" customHeight="false" outlineLevel="0" collapsed="false">
      <c r="A205" s="43" t="n">
        <v>17</v>
      </c>
      <c r="B205" s="35" t="str">
        <f aca="false">IF(Trabajadores!$B$22="","",Trabajadores!$B$22)</f>
        <v/>
      </c>
      <c r="C205" s="35" t="str">
        <f aca="false">IF($B205="","",Trabajadores!$D$22)</f>
        <v/>
      </c>
      <c r="D205" s="43" t="n">
        <v>8</v>
      </c>
      <c r="E205" s="23" t="s">
        <v>305</v>
      </c>
      <c r="F205" s="23" t="str">
        <f aca="false">IF($B205="","",IF(OR(8&lt;Trabajadores!$M$22,8&gt;Trabajadores!$N$22),"No vinculado",IF(AND(8=Trabajadores!$N$22,Trabajadores!$O$22="Sí"),"Cese","Activo")))</f>
        <v/>
      </c>
      <c r="G205" s="19" t="n">
        <f aca="false">IF($B205="",0,SUMIFS(Ingresos!$V$6:$V$1505,ING_COD,$B205,ING_CLASE,"ORD"))</f>
        <v>0</v>
      </c>
      <c r="H205" s="19" t="n">
        <f aca="false">IF($B205="",0,SUMIFS(Ingresos!$V$6:$V$1505,ING_COD,$B205,ING_CLASE,"ORD",ING_COMP,"Sí"))</f>
        <v>0</v>
      </c>
      <c r="I205" s="19" t="n">
        <f aca="false">IF($B205="",0,SUMIFS(Ingresos!$V$6:$V$1505,ING_COD,$B205,ING_CLASE,"GRA"))</f>
        <v>0</v>
      </c>
      <c r="J205" s="19" t="n">
        <f aca="false">IF($B205="",0,SUMIFS(Ingresos!$V$6:$V$1505,ING_COD,$B205,ING_CLASE,"BON"))</f>
        <v>0</v>
      </c>
      <c r="K205" s="19" t="n">
        <f aca="false">IF($B205="",0,SUMIFS(Ingresos!$V$6:$V$1505,ING_COD,$B205,ING_CLASE,"EXT"))</f>
        <v>0</v>
      </c>
      <c r="L205" s="19" t="n">
        <f aca="false">IF($B205="",0,SUMIFS(Ingresos!$V$6:$V$1505,ING_COD,$B205,ING_CLASE,"OTO"))</f>
        <v>0</v>
      </c>
      <c r="M205" s="19" t="n">
        <f aca="false">IF($B205="",0,SUMIFS(Ingresos!$V$6:$V$1505,ING_COD,$B205,ING_CLASE,"OTX"))</f>
        <v>0</v>
      </c>
      <c r="N205" s="19" t="n">
        <f aca="false">IF($B205="",0,SUMIFS(Ingresos!$V$6:$V$1505,ING_COD,$B205,ING_CLASE,"RETO"))</f>
        <v>0</v>
      </c>
      <c r="O205" s="19" t="n">
        <f aca="false">IF($B205="",0,SUMIFS(Ingresos!$V$6:$V$1505,ING_COD,$B205,ING_CLASE,"INA"))</f>
        <v>0</v>
      </c>
      <c r="P205" s="19" t="n">
        <f aca="false">G205+I205+J205+K205+L205+M205</f>
        <v>0</v>
      </c>
      <c r="Q205" s="44" t="n">
        <f aca="false">IF($F205="Activo",5,IF($F205="Cese",1,0))</f>
        <v>0</v>
      </c>
      <c r="R205" s="19" t="n">
        <f aca="false">G205*Q205</f>
        <v>0</v>
      </c>
      <c r="S205" s="19" t="n">
        <f aca="false">IF($F205="Activo",SUMIFS(I205:I209,$D205:$D209,"&lt;="&amp;Trabajadores!$N$22)+IF(PROY_BON="Sí",SUMIFS(J205:J209,$D205:$D209,"&lt;="&amp;Trabajadores!$N$22),0),IF($F205="Cese",I205+IF(PROY_BON="Sí",J205,0),0))</f>
        <v>0</v>
      </c>
      <c r="T205" s="19" t="n">
        <f aca="false">IF(OR($F205&lt;&gt;"Activo",Trabajadores!$I$22="No"),0,IF(I209=0,H205*(1+IF(PROY_BON="Sí",Trabajadores!$P$22,0))*Trabajadores!$S$22/6*(Trabajadores!$N$22&gt;=12),0))</f>
        <v>0</v>
      </c>
      <c r="U205" s="19" t="n">
        <f aca="false">IF($F205="Activo",IF(Trabajadores!$J$22="Sí",L205*5,L205),IF($F205="Cese",L205,0))</f>
        <v>0</v>
      </c>
      <c r="V205" s="19" t="n">
        <f aca="false">IF(OR($F205="Activo",$F205="Cese"),M205,0)</f>
        <v>0</v>
      </c>
      <c r="W205" s="19" t="n">
        <f aca="false">IF(OR($F205="Activo",$F205="Cese"),SUM(P198:P204),0)</f>
        <v>0</v>
      </c>
      <c r="X205" s="36" t="n">
        <f aca="false">IF(OR($F205="Activo",$F205="Cese"),R205+S205+T205+U205+V205+W205,0)</f>
        <v>0</v>
      </c>
      <c r="Y205" s="19" t="n">
        <f aca="false">IF(OR($F205="Activo",$F205="Cese"),DED_FIJA,0)</f>
        <v>0</v>
      </c>
      <c r="Z205" s="36" t="n">
        <f aca="false">MAX(0,X205-Y205)</f>
        <v>0</v>
      </c>
      <c r="AA205" s="19" t="n">
        <f aca="false">IF(Z205=0,0,MAX(0,MIN(Z205,Parámetros!$G$19)-Parámetros!$F$19)*Parámetros!$E$19)</f>
        <v>0</v>
      </c>
      <c r="AB205" s="19" t="n">
        <f aca="false">IF(Z205=0,0,MAX(0,MIN(Z205,Parámetros!$G$20)-Parámetros!$F$20)*Parámetros!$E$20)</f>
        <v>0</v>
      </c>
      <c r="AC205" s="19" t="n">
        <f aca="false">IF(Z205=0,0,MAX(0,MIN(Z205,Parámetros!$G$21)-Parámetros!$F$21)*Parámetros!$E$21)</f>
        <v>0</v>
      </c>
      <c r="AD205" s="19" t="n">
        <f aca="false">IF(Z205=0,0,MAX(0,MIN(Z205,Parámetros!$G$22)-Parámetros!$F$22)*Parámetros!$E$22)</f>
        <v>0</v>
      </c>
      <c r="AE205" s="19" t="n">
        <f aca="false">IF(Z205=0,0,MAX(0,MIN(Z205,Parámetros!$G$23)-Parámetros!$F$23)*Parámetros!$E$23)</f>
        <v>0</v>
      </c>
      <c r="AF205" s="36" t="n">
        <f aca="false">SUM(AA205:AE205)</f>
        <v>0</v>
      </c>
      <c r="AG205" s="45" t="str">
        <f aca="false">IF(AM205&lt;=0,"-",INDEX(TR_TASA,MATCH(AM205,TR_DESDE,1)))</f>
        <v>-</v>
      </c>
      <c r="AH205" s="44" t="n">
        <f aca="false">IF($F205="Cese",1,IF($F205="Activo",INDEX(DIV_N,8),0))</f>
        <v>0</v>
      </c>
      <c r="AI205" s="44" t="n">
        <f aca="false">IF($F205="Cese",7,IF($F205="Activo",INDEX(DIV_HASTA,8),0))</f>
        <v>0</v>
      </c>
      <c r="AJ205" s="19" t="n">
        <f aca="false">IF(OR($F205="Activo",$F205="Cese"),SUMIFS(AV198:AV204,D198:D204,"&lt;="&amp;AI205),0)</f>
        <v>0</v>
      </c>
      <c r="AK205" s="19" t="n">
        <f aca="false">IF(OR($F205="Activo",$F205="Cese"),MAX(0,(AF205-AJ205)/AH205),0)</f>
        <v>0</v>
      </c>
      <c r="AL205" s="19" t="n">
        <f aca="false">IF(OR($F205="Activo",$F205="Cese"),K205+IF(PROY_BON="Sí",0,J205),0)</f>
        <v>0</v>
      </c>
      <c r="AM205" s="19" t="n">
        <f aca="false">IF(AL205&gt;0,MAX(0,X205+AL205-Y205),Z205)</f>
        <v>0</v>
      </c>
      <c r="AN205" s="19" t="n">
        <f aca="false">SUMPRODUCT((AM205&gt;TR_DESDE)*(AM205-TR_DESDE)*TR_INC)</f>
        <v>0</v>
      </c>
      <c r="AO205" s="19" t="n">
        <f aca="false">IF(AL205&gt;0,MAX(0,AN205-IF($F205="Cese",MAX(AF205,AJ205),AF205)),0)</f>
        <v>0</v>
      </c>
      <c r="AP205" s="46" t="n">
        <f aca="false">IF(OR($F205="Activo",$F205="Cese"),ROUND(AK205+AO205,2),0)</f>
        <v>0</v>
      </c>
      <c r="AQ205" s="19" t="n">
        <f aca="false">IF($F205="Cese",MAX(0,AJ205-AN205),0)</f>
        <v>0</v>
      </c>
      <c r="AR205" s="19" t="str">
        <f aca="false">IF($B205="","",IF(COUNTIFS(RP_COD,$B205,'Retenciones Planilla'!$J$6:$J$105,"&lt;&gt;")=0,"",SUMIFS('Retenciones Planilla'!$J$6:$J$105,RP_COD,$B205)))</f>
        <v/>
      </c>
      <c r="AS205" s="19" t="str">
        <f aca="false">IF(AR205="","",AR205-AP205)</f>
        <v/>
      </c>
      <c r="AT205" s="23" t="str">
        <f aca="false">IF($B205="","",IF(NOT(OR($F205="Activo",$F205="Cese")),IF(N(AR205)=0,"—","Revisar: sin vínculo"),IF(AR205="",IF(AP205=0,"No corresponde","Sin dato planilla"),IF(ABS(AS205)&lt;=TOL,"OK",IF(AS205&gt;0,"Retuvo de más","Retuvo de menos")))))</f>
        <v/>
      </c>
      <c r="AU205" s="19" t="n">
        <f aca="false">IF(AND(BASE_RET="Planilla (si existe)",AR205&lt;&gt;""),AR205,AP205)</f>
        <v>0</v>
      </c>
      <c r="AV205" s="19" t="n">
        <f aca="false">AU205+N205</f>
        <v>0</v>
      </c>
    </row>
    <row r="206" customFormat="false" ht="15" hidden="false" customHeight="false" outlineLevel="0" collapsed="false">
      <c r="A206" s="43" t="n">
        <v>17</v>
      </c>
      <c r="B206" s="35" t="str">
        <f aca="false">IF(Trabajadores!$B$22="","",Trabajadores!$B$22)</f>
        <v/>
      </c>
      <c r="C206" s="35" t="str">
        <f aca="false">IF($B206="","",Trabajadores!$D$22)</f>
        <v/>
      </c>
      <c r="D206" s="43" t="n">
        <v>9</v>
      </c>
      <c r="E206" s="23" t="s">
        <v>306</v>
      </c>
      <c r="F206" s="23" t="str">
        <f aca="false">IF($B206="","",IF(OR(9&lt;Trabajadores!$M$22,9&gt;Trabajadores!$N$22),"No vinculado",IF(AND(9=Trabajadores!$N$22,Trabajadores!$O$22="Sí"),"Cese","Activo")))</f>
        <v/>
      </c>
      <c r="G206" s="19" t="n">
        <f aca="false">IF($B206="",0,SUMIFS(Ingresos!$W$6:$W$1505,ING_COD,$B206,ING_CLASE,"ORD"))</f>
        <v>0</v>
      </c>
      <c r="H206" s="19" t="n">
        <f aca="false">IF($B206="",0,SUMIFS(Ingresos!$W$6:$W$1505,ING_COD,$B206,ING_CLASE,"ORD",ING_COMP,"Sí"))</f>
        <v>0</v>
      </c>
      <c r="I206" s="19" t="n">
        <f aca="false">IF($B206="",0,SUMIFS(Ingresos!$W$6:$W$1505,ING_COD,$B206,ING_CLASE,"GRA"))</f>
        <v>0</v>
      </c>
      <c r="J206" s="19" t="n">
        <f aca="false">IF($B206="",0,SUMIFS(Ingresos!$W$6:$W$1505,ING_COD,$B206,ING_CLASE,"BON"))</f>
        <v>0</v>
      </c>
      <c r="K206" s="19" t="n">
        <f aca="false">IF($B206="",0,SUMIFS(Ingresos!$W$6:$W$1505,ING_COD,$B206,ING_CLASE,"EXT"))</f>
        <v>0</v>
      </c>
      <c r="L206" s="19" t="n">
        <f aca="false">IF($B206="",0,SUMIFS(Ingresos!$W$6:$W$1505,ING_COD,$B206,ING_CLASE,"OTO"))</f>
        <v>0</v>
      </c>
      <c r="M206" s="19" t="n">
        <f aca="false">IF($B206="",0,SUMIFS(Ingresos!$W$6:$W$1505,ING_COD,$B206,ING_CLASE,"OTX"))</f>
        <v>0</v>
      </c>
      <c r="N206" s="19" t="n">
        <f aca="false">IF($B206="",0,SUMIFS(Ingresos!$W$6:$W$1505,ING_COD,$B206,ING_CLASE,"RETO"))</f>
        <v>0</v>
      </c>
      <c r="O206" s="19" t="n">
        <f aca="false">IF($B206="",0,SUMIFS(Ingresos!$W$6:$W$1505,ING_COD,$B206,ING_CLASE,"INA"))</f>
        <v>0</v>
      </c>
      <c r="P206" s="19" t="n">
        <f aca="false">G206+I206+J206+K206+L206+M206</f>
        <v>0</v>
      </c>
      <c r="Q206" s="44" t="n">
        <f aca="false">IF($F206="Activo",4,IF($F206="Cese",1,0))</f>
        <v>0</v>
      </c>
      <c r="R206" s="19" t="n">
        <f aca="false">G206*Q206</f>
        <v>0</v>
      </c>
      <c r="S206" s="19" t="n">
        <f aca="false">IF($F206="Activo",SUMIFS(I206:I209,$D206:$D209,"&lt;="&amp;Trabajadores!$N$22)+IF(PROY_BON="Sí",SUMIFS(J206:J209,$D206:$D209,"&lt;="&amp;Trabajadores!$N$22),0),IF($F206="Cese",I206+IF(PROY_BON="Sí",J206,0),0))</f>
        <v>0</v>
      </c>
      <c r="T206" s="19" t="n">
        <f aca="false">IF(OR($F206&lt;&gt;"Activo",Trabajadores!$I$22="No"),0,IF(I209=0,H206*(1+IF(PROY_BON="Sí",Trabajadores!$P$22,0))*Trabajadores!$S$22/6*(Trabajadores!$N$22&gt;=12),0))</f>
        <v>0</v>
      </c>
      <c r="U206" s="19" t="n">
        <f aca="false">IF($F206="Activo",IF(Trabajadores!$J$22="Sí",L206*4,L206),IF($F206="Cese",L206,0))</f>
        <v>0</v>
      </c>
      <c r="V206" s="19" t="n">
        <f aca="false">IF(OR($F206="Activo",$F206="Cese"),M206,0)</f>
        <v>0</v>
      </c>
      <c r="W206" s="19" t="n">
        <f aca="false">IF(OR($F206="Activo",$F206="Cese"),SUM(P198:P205),0)</f>
        <v>0</v>
      </c>
      <c r="X206" s="36" t="n">
        <f aca="false">IF(OR($F206="Activo",$F206="Cese"),R206+S206+T206+U206+V206+W206,0)</f>
        <v>0</v>
      </c>
      <c r="Y206" s="19" t="n">
        <f aca="false">IF(OR($F206="Activo",$F206="Cese"),DED_FIJA,0)</f>
        <v>0</v>
      </c>
      <c r="Z206" s="36" t="n">
        <f aca="false">MAX(0,X206-Y206)</f>
        <v>0</v>
      </c>
      <c r="AA206" s="19" t="n">
        <f aca="false">IF(Z206=0,0,MAX(0,MIN(Z206,Parámetros!$G$19)-Parámetros!$F$19)*Parámetros!$E$19)</f>
        <v>0</v>
      </c>
      <c r="AB206" s="19" t="n">
        <f aca="false">IF(Z206=0,0,MAX(0,MIN(Z206,Parámetros!$G$20)-Parámetros!$F$20)*Parámetros!$E$20)</f>
        <v>0</v>
      </c>
      <c r="AC206" s="19" t="n">
        <f aca="false">IF(Z206=0,0,MAX(0,MIN(Z206,Parámetros!$G$21)-Parámetros!$F$21)*Parámetros!$E$21)</f>
        <v>0</v>
      </c>
      <c r="AD206" s="19" t="n">
        <f aca="false">IF(Z206=0,0,MAX(0,MIN(Z206,Parámetros!$G$22)-Parámetros!$F$22)*Parámetros!$E$22)</f>
        <v>0</v>
      </c>
      <c r="AE206" s="19" t="n">
        <f aca="false">IF(Z206=0,0,MAX(0,MIN(Z206,Parámetros!$G$23)-Parámetros!$F$23)*Parámetros!$E$23)</f>
        <v>0</v>
      </c>
      <c r="AF206" s="36" t="n">
        <f aca="false">SUM(AA206:AE206)</f>
        <v>0</v>
      </c>
      <c r="AG206" s="45" t="str">
        <f aca="false">IF(AM206&lt;=0,"-",INDEX(TR_TASA,MATCH(AM206,TR_DESDE,1)))</f>
        <v>-</v>
      </c>
      <c r="AH206" s="44" t="n">
        <f aca="false">IF($F206="Cese",1,IF($F206="Activo",INDEX(DIV_N,9),0))</f>
        <v>0</v>
      </c>
      <c r="AI206" s="44" t="n">
        <f aca="false">IF($F206="Cese",8,IF($F206="Activo",INDEX(DIV_HASTA,9),0))</f>
        <v>0</v>
      </c>
      <c r="AJ206" s="19" t="n">
        <f aca="false">IF(OR($F206="Activo",$F206="Cese"),SUMIFS(AV198:AV205,D198:D205,"&lt;="&amp;AI206),0)</f>
        <v>0</v>
      </c>
      <c r="AK206" s="19" t="n">
        <f aca="false">IF(OR($F206="Activo",$F206="Cese"),MAX(0,(AF206-AJ206)/AH206),0)</f>
        <v>0</v>
      </c>
      <c r="AL206" s="19" t="n">
        <f aca="false">IF(OR($F206="Activo",$F206="Cese"),K206+IF(PROY_BON="Sí",0,J206),0)</f>
        <v>0</v>
      </c>
      <c r="AM206" s="19" t="n">
        <f aca="false">IF(AL206&gt;0,MAX(0,X206+AL206-Y206),Z206)</f>
        <v>0</v>
      </c>
      <c r="AN206" s="19" t="n">
        <f aca="false">SUMPRODUCT((AM206&gt;TR_DESDE)*(AM206-TR_DESDE)*TR_INC)</f>
        <v>0</v>
      </c>
      <c r="AO206" s="19" t="n">
        <f aca="false">IF(AL206&gt;0,MAX(0,AN206-IF($F206="Cese",MAX(AF206,AJ206),AF206)),0)</f>
        <v>0</v>
      </c>
      <c r="AP206" s="46" t="n">
        <f aca="false">IF(OR($F206="Activo",$F206="Cese"),ROUND(AK206+AO206,2),0)</f>
        <v>0</v>
      </c>
      <c r="AQ206" s="19" t="n">
        <f aca="false">IF($F206="Cese",MAX(0,AJ206-AN206),0)</f>
        <v>0</v>
      </c>
      <c r="AR206" s="19" t="str">
        <f aca="false">IF($B206="","",IF(COUNTIFS(RP_COD,$B206,'Retenciones Planilla'!$K$6:$K$105,"&lt;&gt;")=0,"",SUMIFS('Retenciones Planilla'!$K$6:$K$105,RP_COD,$B206)))</f>
        <v/>
      </c>
      <c r="AS206" s="19" t="str">
        <f aca="false">IF(AR206="","",AR206-AP206)</f>
        <v/>
      </c>
      <c r="AT206" s="23" t="str">
        <f aca="false">IF($B206="","",IF(NOT(OR($F206="Activo",$F206="Cese")),IF(N(AR206)=0,"—","Revisar: sin vínculo"),IF(AR206="",IF(AP206=0,"No corresponde","Sin dato planilla"),IF(ABS(AS206)&lt;=TOL,"OK",IF(AS206&gt;0,"Retuvo de más","Retuvo de menos")))))</f>
        <v/>
      </c>
      <c r="AU206" s="19" t="n">
        <f aca="false">IF(AND(BASE_RET="Planilla (si existe)",AR206&lt;&gt;""),AR206,AP206)</f>
        <v>0</v>
      </c>
      <c r="AV206" s="19" t="n">
        <f aca="false">AU206+N206</f>
        <v>0</v>
      </c>
    </row>
    <row r="207" customFormat="false" ht="15" hidden="false" customHeight="false" outlineLevel="0" collapsed="false">
      <c r="A207" s="43" t="n">
        <v>17</v>
      </c>
      <c r="B207" s="35" t="str">
        <f aca="false">IF(Trabajadores!$B$22="","",Trabajadores!$B$22)</f>
        <v/>
      </c>
      <c r="C207" s="35" t="str">
        <f aca="false">IF($B207="","",Trabajadores!$D$22)</f>
        <v/>
      </c>
      <c r="D207" s="43" t="n">
        <v>10</v>
      </c>
      <c r="E207" s="23" t="s">
        <v>307</v>
      </c>
      <c r="F207" s="23" t="str">
        <f aca="false">IF($B207="","",IF(OR(10&lt;Trabajadores!$M$22,10&gt;Trabajadores!$N$22),"No vinculado",IF(AND(10=Trabajadores!$N$22,Trabajadores!$O$22="Sí"),"Cese","Activo")))</f>
        <v/>
      </c>
      <c r="G207" s="19" t="n">
        <f aca="false">IF($B207="",0,SUMIFS(Ingresos!$X$6:$X$1505,ING_COD,$B207,ING_CLASE,"ORD"))</f>
        <v>0</v>
      </c>
      <c r="H207" s="19" t="n">
        <f aca="false">IF($B207="",0,SUMIFS(Ingresos!$X$6:$X$1505,ING_COD,$B207,ING_CLASE,"ORD",ING_COMP,"Sí"))</f>
        <v>0</v>
      </c>
      <c r="I207" s="19" t="n">
        <f aca="false">IF($B207="",0,SUMIFS(Ingresos!$X$6:$X$1505,ING_COD,$B207,ING_CLASE,"GRA"))</f>
        <v>0</v>
      </c>
      <c r="J207" s="19" t="n">
        <f aca="false">IF($B207="",0,SUMIFS(Ingresos!$X$6:$X$1505,ING_COD,$B207,ING_CLASE,"BON"))</f>
        <v>0</v>
      </c>
      <c r="K207" s="19" t="n">
        <f aca="false">IF($B207="",0,SUMIFS(Ingresos!$X$6:$X$1505,ING_COD,$B207,ING_CLASE,"EXT"))</f>
        <v>0</v>
      </c>
      <c r="L207" s="19" t="n">
        <f aca="false">IF($B207="",0,SUMIFS(Ingresos!$X$6:$X$1505,ING_COD,$B207,ING_CLASE,"OTO"))</f>
        <v>0</v>
      </c>
      <c r="M207" s="19" t="n">
        <f aca="false">IF($B207="",0,SUMIFS(Ingresos!$X$6:$X$1505,ING_COD,$B207,ING_CLASE,"OTX"))</f>
        <v>0</v>
      </c>
      <c r="N207" s="19" t="n">
        <f aca="false">IF($B207="",0,SUMIFS(Ingresos!$X$6:$X$1505,ING_COD,$B207,ING_CLASE,"RETO"))</f>
        <v>0</v>
      </c>
      <c r="O207" s="19" t="n">
        <f aca="false">IF($B207="",0,SUMIFS(Ingresos!$X$6:$X$1505,ING_COD,$B207,ING_CLASE,"INA"))</f>
        <v>0</v>
      </c>
      <c r="P207" s="19" t="n">
        <f aca="false">G207+I207+J207+K207+L207+M207</f>
        <v>0</v>
      </c>
      <c r="Q207" s="44" t="n">
        <f aca="false">IF($F207="Activo",3,IF($F207="Cese",1,0))</f>
        <v>0</v>
      </c>
      <c r="R207" s="19" t="n">
        <f aca="false">G207*Q207</f>
        <v>0</v>
      </c>
      <c r="S207" s="19" t="n">
        <f aca="false">IF($F207="Activo",SUMIFS(I207:I209,$D207:$D209,"&lt;="&amp;Trabajadores!$N$22)+IF(PROY_BON="Sí",SUMIFS(J207:J209,$D207:$D209,"&lt;="&amp;Trabajadores!$N$22),0),IF($F207="Cese",I207+IF(PROY_BON="Sí",J207,0),0))</f>
        <v>0</v>
      </c>
      <c r="T207" s="19" t="n">
        <f aca="false">IF(OR($F207&lt;&gt;"Activo",Trabajadores!$I$22="No"),0,IF(I209=0,H207*(1+IF(PROY_BON="Sí",Trabajadores!$P$22,0))*Trabajadores!$S$22/6*(Trabajadores!$N$22&gt;=12),0))</f>
        <v>0</v>
      </c>
      <c r="U207" s="19" t="n">
        <f aca="false">IF($F207="Activo",IF(Trabajadores!$J$22="Sí",L207*3,L207),IF($F207="Cese",L207,0))</f>
        <v>0</v>
      </c>
      <c r="V207" s="19" t="n">
        <f aca="false">IF(OR($F207="Activo",$F207="Cese"),M207,0)</f>
        <v>0</v>
      </c>
      <c r="W207" s="19" t="n">
        <f aca="false">IF(OR($F207="Activo",$F207="Cese"),SUM(P198:P206),0)</f>
        <v>0</v>
      </c>
      <c r="X207" s="36" t="n">
        <f aca="false">IF(OR($F207="Activo",$F207="Cese"),R207+S207+T207+U207+V207+W207,0)</f>
        <v>0</v>
      </c>
      <c r="Y207" s="19" t="n">
        <f aca="false">IF(OR($F207="Activo",$F207="Cese"),DED_FIJA,0)</f>
        <v>0</v>
      </c>
      <c r="Z207" s="36" t="n">
        <f aca="false">MAX(0,X207-Y207)</f>
        <v>0</v>
      </c>
      <c r="AA207" s="19" t="n">
        <f aca="false">IF(Z207=0,0,MAX(0,MIN(Z207,Parámetros!$G$19)-Parámetros!$F$19)*Parámetros!$E$19)</f>
        <v>0</v>
      </c>
      <c r="AB207" s="19" t="n">
        <f aca="false">IF(Z207=0,0,MAX(0,MIN(Z207,Parámetros!$G$20)-Parámetros!$F$20)*Parámetros!$E$20)</f>
        <v>0</v>
      </c>
      <c r="AC207" s="19" t="n">
        <f aca="false">IF(Z207=0,0,MAX(0,MIN(Z207,Parámetros!$G$21)-Parámetros!$F$21)*Parámetros!$E$21)</f>
        <v>0</v>
      </c>
      <c r="AD207" s="19" t="n">
        <f aca="false">IF(Z207=0,0,MAX(0,MIN(Z207,Parámetros!$G$22)-Parámetros!$F$22)*Parámetros!$E$22)</f>
        <v>0</v>
      </c>
      <c r="AE207" s="19" t="n">
        <f aca="false">IF(Z207=0,0,MAX(0,MIN(Z207,Parámetros!$G$23)-Parámetros!$F$23)*Parámetros!$E$23)</f>
        <v>0</v>
      </c>
      <c r="AF207" s="36" t="n">
        <f aca="false">SUM(AA207:AE207)</f>
        <v>0</v>
      </c>
      <c r="AG207" s="45" t="str">
        <f aca="false">IF(AM207&lt;=0,"-",INDEX(TR_TASA,MATCH(AM207,TR_DESDE,1)))</f>
        <v>-</v>
      </c>
      <c r="AH207" s="44" t="n">
        <f aca="false">IF($F207="Cese",1,IF($F207="Activo",INDEX(DIV_N,10),0))</f>
        <v>0</v>
      </c>
      <c r="AI207" s="44" t="n">
        <f aca="false">IF($F207="Cese",9,IF($F207="Activo",INDEX(DIV_HASTA,10),0))</f>
        <v>0</v>
      </c>
      <c r="AJ207" s="19" t="n">
        <f aca="false">IF(OR($F207="Activo",$F207="Cese"),SUMIFS(AV198:AV206,D198:D206,"&lt;="&amp;AI207),0)</f>
        <v>0</v>
      </c>
      <c r="AK207" s="19" t="n">
        <f aca="false">IF(OR($F207="Activo",$F207="Cese"),MAX(0,(AF207-AJ207)/AH207),0)</f>
        <v>0</v>
      </c>
      <c r="AL207" s="19" t="n">
        <f aca="false">IF(OR($F207="Activo",$F207="Cese"),K207+IF(PROY_BON="Sí",0,J207),0)</f>
        <v>0</v>
      </c>
      <c r="AM207" s="19" t="n">
        <f aca="false">IF(AL207&gt;0,MAX(0,X207+AL207-Y207),Z207)</f>
        <v>0</v>
      </c>
      <c r="AN207" s="19" t="n">
        <f aca="false">SUMPRODUCT((AM207&gt;TR_DESDE)*(AM207-TR_DESDE)*TR_INC)</f>
        <v>0</v>
      </c>
      <c r="AO207" s="19" t="n">
        <f aca="false">IF(AL207&gt;0,MAX(0,AN207-IF($F207="Cese",MAX(AF207,AJ207),AF207)),0)</f>
        <v>0</v>
      </c>
      <c r="AP207" s="46" t="n">
        <f aca="false">IF(OR($F207="Activo",$F207="Cese"),ROUND(AK207+AO207,2),0)</f>
        <v>0</v>
      </c>
      <c r="AQ207" s="19" t="n">
        <f aca="false">IF($F207="Cese",MAX(0,AJ207-AN207),0)</f>
        <v>0</v>
      </c>
      <c r="AR207" s="19" t="str">
        <f aca="false">IF($B207="","",IF(COUNTIFS(RP_COD,$B207,'Retenciones Planilla'!$L$6:$L$105,"&lt;&gt;")=0,"",SUMIFS('Retenciones Planilla'!$L$6:$L$105,RP_COD,$B207)))</f>
        <v/>
      </c>
      <c r="AS207" s="19" t="str">
        <f aca="false">IF(AR207="","",AR207-AP207)</f>
        <v/>
      </c>
      <c r="AT207" s="23" t="str">
        <f aca="false">IF($B207="","",IF(NOT(OR($F207="Activo",$F207="Cese")),IF(N(AR207)=0,"—","Revisar: sin vínculo"),IF(AR207="",IF(AP207=0,"No corresponde","Sin dato planilla"),IF(ABS(AS207)&lt;=TOL,"OK",IF(AS207&gt;0,"Retuvo de más","Retuvo de menos")))))</f>
        <v/>
      </c>
      <c r="AU207" s="19" t="n">
        <f aca="false">IF(AND(BASE_RET="Planilla (si existe)",AR207&lt;&gt;""),AR207,AP207)</f>
        <v>0</v>
      </c>
      <c r="AV207" s="19" t="n">
        <f aca="false">AU207+N207</f>
        <v>0</v>
      </c>
    </row>
    <row r="208" customFormat="false" ht="15" hidden="false" customHeight="false" outlineLevel="0" collapsed="false">
      <c r="A208" s="43" t="n">
        <v>17</v>
      </c>
      <c r="B208" s="35" t="str">
        <f aca="false">IF(Trabajadores!$B$22="","",Trabajadores!$B$22)</f>
        <v/>
      </c>
      <c r="C208" s="35" t="str">
        <f aca="false">IF($B208="","",Trabajadores!$D$22)</f>
        <v/>
      </c>
      <c r="D208" s="43" t="n">
        <v>11</v>
      </c>
      <c r="E208" s="23" t="s">
        <v>308</v>
      </c>
      <c r="F208" s="23" t="str">
        <f aca="false">IF($B208="","",IF(OR(11&lt;Trabajadores!$M$22,11&gt;Trabajadores!$N$22),"No vinculado",IF(AND(11=Trabajadores!$N$22,Trabajadores!$O$22="Sí"),"Cese","Activo")))</f>
        <v/>
      </c>
      <c r="G208" s="19" t="n">
        <f aca="false">IF($B208="",0,SUMIFS(Ingresos!$Y$6:$Y$1505,ING_COD,$B208,ING_CLASE,"ORD"))</f>
        <v>0</v>
      </c>
      <c r="H208" s="19" t="n">
        <f aca="false">IF($B208="",0,SUMIFS(Ingresos!$Y$6:$Y$1505,ING_COD,$B208,ING_CLASE,"ORD",ING_COMP,"Sí"))</f>
        <v>0</v>
      </c>
      <c r="I208" s="19" t="n">
        <f aca="false">IF($B208="",0,SUMIFS(Ingresos!$Y$6:$Y$1505,ING_COD,$B208,ING_CLASE,"GRA"))</f>
        <v>0</v>
      </c>
      <c r="J208" s="19" t="n">
        <f aca="false">IF($B208="",0,SUMIFS(Ingresos!$Y$6:$Y$1505,ING_COD,$B208,ING_CLASE,"BON"))</f>
        <v>0</v>
      </c>
      <c r="K208" s="19" t="n">
        <f aca="false">IF($B208="",0,SUMIFS(Ingresos!$Y$6:$Y$1505,ING_COD,$B208,ING_CLASE,"EXT"))</f>
        <v>0</v>
      </c>
      <c r="L208" s="19" t="n">
        <f aca="false">IF($B208="",0,SUMIFS(Ingresos!$Y$6:$Y$1505,ING_COD,$B208,ING_CLASE,"OTO"))</f>
        <v>0</v>
      </c>
      <c r="M208" s="19" t="n">
        <f aca="false">IF($B208="",0,SUMIFS(Ingresos!$Y$6:$Y$1505,ING_COD,$B208,ING_CLASE,"OTX"))</f>
        <v>0</v>
      </c>
      <c r="N208" s="19" t="n">
        <f aca="false">IF($B208="",0,SUMIFS(Ingresos!$Y$6:$Y$1505,ING_COD,$B208,ING_CLASE,"RETO"))</f>
        <v>0</v>
      </c>
      <c r="O208" s="19" t="n">
        <f aca="false">IF($B208="",0,SUMIFS(Ingresos!$Y$6:$Y$1505,ING_COD,$B208,ING_CLASE,"INA"))</f>
        <v>0</v>
      </c>
      <c r="P208" s="19" t="n">
        <f aca="false">G208+I208+J208+K208+L208+M208</f>
        <v>0</v>
      </c>
      <c r="Q208" s="44" t="n">
        <f aca="false">IF($F208="Activo",2,IF($F208="Cese",1,0))</f>
        <v>0</v>
      </c>
      <c r="R208" s="19" t="n">
        <f aca="false">G208*Q208</f>
        <v>0</v>
      </c>
      <c r="S208" s="19" t="n">
        <f aca="false">IF($F208="Activo",SUMIFS(I208:I209,$D208:$D209,"&lt;="&amp;Trabajadores!$N$22)+IF(PROY_BON="Sí",SUMIFS(J208:J209,$D208:$D209,"&lt;="&amp;Trabajadores!$N$22),0),IF($F208="Cese",I208+IF(PROY_BON="Sí",J208,0),0))</f>
        <v>0</v>
      </c>
      <c r="T208" s="19" t="n">
        <f aca="false">IF(OR($F208&lt;&gt;"Activo",Trabajadores!$I$22="No"),0,IF(I209=0,H208*(1+IF(PROY_BON="Sí",Trabajadores!$P$22,0))*Trabajadores!$S$22/6*(Trabajadores!$N$22&gt;=12),0))</f>
        <v>0</v>
      </c>
      <c r="U208" s="19" t="n">
        <f aca="false">IF($F208="Activo",IF(Trabajadores!$J$22="Sí",L208*2,L208),IF($F208="Cese",L208,0))</f>
        <v>0</v>
      </c>
      <c r="V208" s="19" t="n">
        <f aca="false">IF(OR($F208="Activo",$F208="Cese"),M208,0)</f>
        <v>0</v>
      </c>
      <c r="W208" s="19" t="n">
        <f aca="false">IF(OR($F208="Activo",$F208="Cese"),SUM(P198:P207),0)</f>
        <v>0</v>
      </c>
      <c r="X208" s="36" t="n">
        <f aca="false">IF(OR($F208="Activo",$F208="Cese"),R208+S208+T208+U208+V208+W208,0)</f>
        <v>0</v>
      </c>
      <c r="Y208" s="19" t="n">
        <f aca="false">IF(OR($F208="Activo",$F208="Cese"),DED_FIJA,0)</f>
        <v>0</v>
      </c>
      <c r="Z208" s="36" t="n">
        <f aca="false">MAX(0,X208-Y208)</f>
        <v>0</v>
      </c>
      <c r="AA208" s="19" t="n">
        <f aca="false">IF(Z208=0,0,MAX(0,MIN(Z208,Parámetros!$G$19)-Parámetros!$F$19)*Parámetros!$E$19)</f>
        <v>0</v>
      </c>
      <c r="AB208" s="19" t="n">
        <f aca="false">IF(Z208=0,0,MAX(0,MIN(Z208,Parámetros!$G$20)-Parámetros!$F$20)*Parámetros!$E$20)</f>
        <v>0</v>
      </c>
      <c r="AC208" s="19" t="n">
        <f aca="false">IF(Z208=0,0,MAX(0,MIN(Z208,Parámetros!$G$21)-Parámetros!$F$21)*Parámetros!$E$21)</f>
        <v>0</v>
      </c>
      <c r="AD208" s="19" t="n">
        <f aca="false">IF(Z208=0,0,MAX(0,MIN(Z208,Parámetros!$G$22)-Parámetros!$F$22)*Parámetros!$E$22)</f>
        <v>0</v>
      </c>
      <c r="AE208" s="19" t="n">
        <f aca="false">IF(Z208=0,0,MAX(0,MIN(Z208,Parámetros!$G$23)-Parámetros!$F$23)*Parámetros!$E$23)</f>
        <v>0</v>
      </c>
      <c r="AF208" s="36" t="n">
        <f aca="false">SUM(AA208:AE208)</f>
        <v>0</v>
      </c>
      <c r="AG208" s="45" t="str">
        <f aca="false">IF(AM208&lt;=0,"-",INDEX(TR_TASA,MATCH(AM208,TR_DESDE,1)))</f>
        <v>-</v>
      </c>
      <c r="AH208" s="44" t="n">
        <f aca="false">IF($F208="Cese",1,IF($F208="Activo",INDEX(DIV_N,11),0))</f>
        <v>0</v>
      </c>
      <c r="AI208" s="44" t="n">
        <f aca="false">IF($F208="Cese",10,IF($F208="Activo",INDEX(DIV_HASTA,11),0))</f>
        <v>0</v>
      </c>
      <c r="AJ208" s="19" t="n">
        <f aca="false">IF(OR($F208="Activo",$F208="Cese"),SUMIFS(AV198:AV207,D198:D207,"&lt;="&amp;AI208),0)</f>
        <v>0</v>
      </c>
      <c r="AK208" s="19" t="n">
        <f aca="false">IF(OR($F208="Activo",$F208="Cese"),MAX(0,(AF208-AJ208)/AH208),0)</f>
        <v>0</v>
      </c>
      <c r="AL208" s="19" t="n">
        <f aca="false">IF(OR($F208="Activo",$F208="Cese"),K208+IF(PROY_BON="Sí",0,J208),0)</f>
        <v>0</v>
      </c>
      <c r="AM208" s="19" t="n">
        <f aca="false">IF(AL208&gt;0,MAX(0,X208+AL208-Y208),Z208)</f>
        <v>0</v>
      </c>
      <c r="AN208" s="19" t="n">
        <f aca="false">SUMPRODUCT((AM208&gt;TR_DESDE)*(AM208-TR_DESDE)*TR_INC)</f>
        <v>0</v>
      </c>
      <c r="AO208" s="19" t="n">
        <f aca="false">IF(AL208&gt;0,MAX(0,AN208-IF($F208="Cese",MAX(AF208,AJ208),AF208)),0)</f>
        <v>0</v>
      </c>
      <c r="AP208" s="46" t="n">
        <f aca="false">IF(OR($F208="Activo",$F208="Cese"),ROUND(AK208+AO208,2),0)</f>
        <v>0</v>
      </c>
      <c r="AQ208" s="19" t="n">
        <f aca="false">IF($F208="Cese",MAX(0,AJ208-AN208),0)</f>
        <v>0</v>
      </c>
      <c r="AR208" s="19" t="str">
        <f aca="false">IF($B208="","",IF(COUNTIFS(RP_COD,$B208,'Retenciones Planilla'!$M$6:$M$105,"&lt;&gt;")=0,"",SUMIFS('Retenciones Planilla'!$M$6:$M$105,RP_COD,$B208)))</f>
        <v/>
      </c>
      <c r="AS208" s="19" t="str">
        <f aca="false">IF(AR208="","",AR208-AP208)</f>
        <v/>
      </c>
      <c r="AT208" s="23" t="str">
        <f aca="false">IF($B208="","",IF(NOT(OR($F208="Activo",$F208="Cese")),IF(N(AR208)=0,"—","Revisar: sin vínculo"),IF(AR208="",IF(AP208=0,"No corresponde","Sin dato planilla"),IF(ABS(AS208)&lt;=TOL,"OK",IF(AS208&gt;0,"Retuvo de más","Retuvo de menos")))))</f>
        <v/>
      </c>
      <c r="AU208" s="19" t="n">
        <f aca="false">IF(AND(BASE_RET="Planilla (si existe)",AR208&lt;&gt;""),AR208,AP208)</f>
        <v>0</v>
      </c>
      <c r="AV208" s="19" t="n">
        <f aca="false">AU208+N208</f>
        <v>0</v>
      </c>
    </row>
    <row r="209" customFormat="false" ht="15" hidden="false" customHeight="false" outlineLevel="0" collapsed="false">
      <c r="A209" s="43" t="n">
        <v>17</v>
      </c>
      <c r="B209" s="35" t="str">
        <f aca="false">IF(Trabajadores!$B$22="","",Trabajadores!$B$22)</f>
        <v/>
      </c>
      <c r="C209" s="35" t="str">
        <f aca="false">IF($B209="","",Trabajadores!$D$22)</f>
        <v/>
      </c>
      <c r="D209" s="43" t="n">
        <v>12</v>
      </c>
      <c r="E209" s="23" t="s">
        <v>309</v>
      </c>
      <c r="F209" s="23" t="str">
        <f aca="false">IF($B209="","",IF(OR(12&lt;Trabajadores!$M$22,12&gt;Trabajadores!$N$22),"No vinculado",IF(AND(12=Trabajadores!$N$22,Trabajadores!$O$22="Sí"),"Cese","Activo")))</f>
        <v/>
      </c>
      <c r="G209" s="19" t="n">
        <f aca="false">IF($B209="",0,SUMIFS(Ingresos!$Z$6:$Z$1505,ING_COD,$B209,ING_CLASE,"ORD"))</f>
        <v>0</v>
      </c>
      <c r="H209" s="19" t="n">
        <f aca="false">IF($B209="",0,SUMIFS(Ingresos!$Z$6:$Z$1505,ING_COD,$B209,ING_CLASE,"ORD",ING_COMP,"Sí"))</f>
        <v>0</v>
      </c>
      <c r="I209" s="19" t="n">
        <f aca="false">IF($B209="",0,SUMIFS(Ingresos!$Z$6:$Z$1505,ING_COD,$B209,ING_CLASE,"GRA"))</f>
        <v>0</v>
      </c>
      <c r="J209" s="19" t="n">
        <f aca="false">IF($B209="",0,SUMIFS(Ingresos!$Z$6:$Z$1505,ING_COD,$B209,ING_CLASE,"BON"))</f>
        <v>0</v>
      </c>
      <c r="K209" s="19" t="n">
        <f aca="false">IF($B209="",0,SUMIFS(Ingresos!$Z$6:$Z$1505,ING_COD,$B209,ING_CLASE,"EXT"))</f>
        <v>0</v>
      </c>
      <c r="L209" s="19" t="n">
        <f aca="false">IF($B209="",0,SUMIFS(Ingresos!$Z$6:$Z$1505,ING_COD,$B209,ING_CLASE,"OTO"))</f>
        <v>0</v>
      </c>
      <c r="M209" s="19" t="n">
        <f aca="false">IF($B209="",0,SUMIFS(Ingresos!$Z$6:$Z$1505,ING_COD,$B209,ING_CLASE,"OTX"))</f>
        <v>0</v>
      </c>
      <c r="N209" s="19" t="n">
        <f aca="false">IF($B209="",0,SUMIFS(Ingresos!$Z$6:$Z$1505,ING_COD,$B209,ING_CLASE,"RETO"))</f>
        <v>0</v>
      </c>
      <c r="O209" s="19" t="n">
        <f aca="false">IF($B209="",0,SUMIFS(Ingresos!$Z$6:$Z$1505,ING_COD,$B209,ING_CLASE,"INA"))</f>
        <v>0</v>
      </c>
      <c r="P209" s="19" t="n">
        <f aca="false">G209+I209+J209+K209+L209+M209</f>
        <v>0</v>
      </c>
      <c r="Q209" s="44" t="n">
        <f aca="false">IF($F209="Activo",1,IF($F209="Cese",1,0))</f>
        <v>0</v>
      </c>
      <c r="R209" s="19" t="n">
        <f aca="false">G209*Q209</f>
        <v>0</v>
      </c>
      <c r="S209" s="19" t="n">
        <f aca="false">IF($F209="Activo",SUMIFS(I209:I209,$D209:$D209,"&lt;="&amp;Trabajadores!$N$22)+IF(PROY_BON="Sí",SUMIFS(J209:J209,$D209:$D209,"&lt;="&amp;Trabajadores!$N$22),0),IF($F209="Cese",I209+IF(PROY_BON="Sí",J209,0),0))</f>
        <v>0</v>
      </c>
      <c r="T209" s="19" t="n">
        <f aca="false">0</f>
        <v>0</v>
      </c>
      <c r="U209" s="19" t="n">
        <f aca="false">IF($F209="Activo",IF(Trabajadores!$J$22="Sí",L209*1,L209),IF($F209="Cese",L209,0))</f>
        <v>0</v>
      </c>
      <c r="V209" s="19" t="n">
        <f aca="false">IF(OR($F209="Activo",$F209="Cese"),M209,0)</f>
        <v>0</v>
      </c>
      <c r="W209" s="19" t="n">
        <f aca="false">IF(OR($F209="Activo",$F209="Cese"),SUM(P198:P208),0)</f>
        <v>0</v>
      </c>
      <c r="X209" s="36" t="n">
        <f aca="false">IF(OR($F209="Activo",$F209="Cese"),R209+S209+T209+U209+V209+W209,0)</f>
        <v>0</v>
      </c>
      <c r="Y209" s="19" t="n">
        <f aca="false">IF(OR($F209="Activo",$F209="Cese"),DED_FIJA,0)</f>
        <v>0</v>
      </c>
      <c r="Z209" s="36" t="n">
        <f aca="false">MAX(0,X209-Y209)</f>
        <v>0</v>
      </c>
      <c r="AA209" s="19" t="n">
        <f aca="false">IF(Z209=0,0,MAX(0,MIN(Z209,Parámetros!$G$19)-Parámetros!$F$19)*Parámetros!$E$19)</f>
        <v>0</v>
      </c>
      <c r="AB209" s="19" t="n">
        <f aca="false">IF(Z209=0,0,MAX(0,MIN(Z209,Parámetros!$G$20)-Parámetros!$F$20)*Parámetros!$E$20)</f>
        <v>0</v>
      </c>
      <c r="AC209" s="19" t="n">
        <f aca="false">IF(Z209=0,0,MAX(0,MIN(Z209,Parámetros!$G$21)-Parámetros!$F$21)*Parámetros!$E$21)</f>
        <v>0</v>
      </c>
      <c r="AD209" s="19" t="n">
        <f aca="false">IF(Z209=0,0,MAX(0,MIN(Z209,Parámetros!$G$22)-Parámetros!$F$22)*Parámetros!$E$22)</f>
        <v>0</v>
      </c>
      <c r="AE209" s="19" t="n">
        <f aca="false">IF(Z209=0,0,MAX(0,MIN(Z209,Parámetros!$G$23)-Parámetros!$F$23)*Parámetros!$E$23)</f>
        <v>0</v>
      </c>
      <c r="AF209" s="36" t="n">
        <f aca="false">SUM(AA209:AE209)</f>
        <v>0</v>
      </c>
      <c r="AG209" s="45" t="str">
        <f aca="false">IF(AM209&lt;=0,"-",INDEX(TR_TASA,MATCH(AM209,TR_DESDE,1)))</f>
        <v>-</v>
      </c>
      <c r="AH209" s="44" t="n">
        <f aca="false">IF($F209="Cese",1,IF($F209="Activo",INDEX(DIV_N,12),0))</f>
        <v>0</v>
      </c>
      <c r="AI209" s="44" t="n">
        <f aca="false">IF($F209="Cese",11,IF($F209="Activo",INDEX(DIV_HASTA,12),0))</f>
        <v>0</v>
      </c>
      <c r="AJ209" s="19" t="n">
        <f aca="false">IF(OR($F209="Activo",$F209="Cese"),SUMIFS(AV198:AV208,D198:D208,"&lt;="&amp;AI209),0)</f>
        <v>0</v>
      </c>
      <c r="AK209" s="19" t="n">
        <f aca="false">IF(OR($F209="Activo",$F209="Cese"),MAX(0,(AF209-AJ209)/AH209),0)</f>
        <v>0</v>
      </c>
      <c r="AL209" s="19" t="n">
        <f aca="false">IF(OR($F209="Activo",$F209="Cese"),K209+IF(PROY_BON="Sí",0,J209),0)</f>
        <v>0</v>
      </c>
      <c r="AM209" s="19" t="n">
        <f aca="false">IF(AL209&gt;0,MAX(0,X209+AL209-Y209),Z209)</f>
        <v>0</v>
      </c>
      <c r="AN209" s="19" t="n">
        <f aca="false">SUMPRODUCT((AM209&gt;TR_DESDE)*(AM209-TR_DESDE)*TR_INC)</f>
        <v>0</v>
      </c>
      <c r="AO209" s="19" t="n">
        <f aca="false">IF(AL209&gt;0,MAX(0,AN209-IF(TRUE(),MAX(AF209,AJ209),AF209)),0)</f>
        <v>0</v>
      </c>
      <c r="AP209" s="46" t="n">
        <f aca="false">IF(OR($F209="Activo",$F209="Cese"),ROUND(AK209+AO209,2),0)</f>
        <v>0</v>
      </c>
      <c r="AQ209" s="19" t="n">
        <f aca="false">IF(OR($F209="Activo",$F209="Cese"),MAX(0,AJ209-AN209),0)</f>
        <v>0</v>
      </c>
      <c r="AR209" s="19" t="str">
        <f aca="false">IF($B209="","",IF(COUNTIFS(RP_COD,$B209,'Retenciones Planilla'!$N$6:$N$105,"&lt;&gt;")=0,"",SUMIFS('Retenciones Planilla'!$N$6:$N$105,RP_COD,$B209)))</f>
        <v/>
      </c>
      <c r="AS209" s="19" t="str">
        <f aca="false">IF(AR209="","",AR209-AP209)</f>
        <v/>
      </c>
      <c r="AT209" s="23" t="str">
        <f aca="false">IF($B209="","",IF(NOT(OR($F209="Activo",$F209="Cese")),IF(N(AR209)=0,"—","Revisar: sin vínculo"),IF(AR209="",IF(AP209=0,"No corresponde","Sin dato planilla"),IF(ABS(AS209)&lt;=TOL,"OK",IF(AS209&gt;0,"Retuvo de más","Retuvo de menos")))))</f>
        <v/>
      </c>
      <c r="AU209" s="19" t="n">
        <f aca="false">IF(AND(BASE_RET="Planilla (si existe)",AR209&lt;&gt;""),AR209,AP209)</f>
        <v>0</v>
      </c>
      <c r="AV209" s="19" t="n">
        <f aca="false">AU209+N209</f>
        <v>0</v>
      </c>
    </row>
    <row r="210" customFormat="false" ht="15" hidden="false" customHeight="false" outlineLevel="0" collapsed="false">
      <c r="A210" s="43" t="n">
        <v>18</v>
      </c>
      <c r="B210" s="35" t="str">
        <f aca="false">IF(Trabajadores!$B$23="","",Trabajadores!$B$23)</f>
        <v/>
      </c>
      <c r="C210" s="35" t="str">
        <f aca="false">IF($B210="","",Trabajadores!$D$23)</f>
        <v/>
      </c>
      <c r="D210" s="43" t="n">
        <v>1</v>
      </c>
      <c r="E210" s="23" t="s">
        <v>298</v>
      </c>
      <c r="F210" s="23" t="str">
        <f aca="false">IF($B210="","",IF(OR(1&lt;Trabajadores!$M$23,1&gt;Trabajadores!$N$23),"No vinculado",IF(AND(1=Trabajadores!$N$23,Trabajadores!$O$23="Sí"),"Cese","Activo")))</f>
        <v/>
      </c>
      <c r="G210" s="19" t="n">
        <f aca="false">IF($B210="",0,SUMIFS(Ingresos!$O$6:$O$1505,ING_COD,$B210,ING_CLASE,"ORD"))</f>
        <v>0</v>
      </c>
      <c r="H210" s="19" t="n">
        <f aca="false">IF($B210="",0,SUMIFS(Ingresos!$O$6:$O$1505,ING_COD,$B210,ING_CLASE,"ORD",ING_COMP,"Sí"))</f>
        <v>0</v>
      </c>
      <c r="I210" s="19" t="n">
        <f aca="false">IF($B210="",0,SUMIFS(Ingresos!$O$6:$O$1505,ING_COD,$B210,ING_CLASE,"GRA"))</f>
        <v>0</v>
      </c>
      <c r="J210" s="19" t="n">
        <f aca="false">IF($B210="",0,SUMIFS(Ingresos!$O$6:$O$1505,ING_COD,$B210,ING_CLASE,"BON"))</f>
        <v>0</v>
      </c>
      <c r="K210" s="19" t="n">
        <f aca="false">IF($B210="",0,SUMIFS(Ingresos!$O$6:$O$1505,ING_COD,$B210,ING_CLASE,"EXT"))</f>
        <v>0</v>
      </c>
      <c r="L210" s="19" t="n">
        <f aca="false">IF($B210="",0,SUMIFS(Ingresos!$O$6:$O$1505,ING_COD,$B210,ING_CLASE,"OTO"))</f>
        <v>0</v>
      </c>
      <c r="M210" s="19" t="n">
        <f aca="false">IF($B210="",0,SUMIFS(Ingresos!$O$6:$O$1505,ING_COD,$B210,ING_CLASE,"OTX"))</f>
        <v>0</v>
      </c>
      <c r="N210" s="19" t="n">
        <f aca="false">IF($B210="",0,SUMIFS(Ingresos!$O$6:$O$1505,ING_COD,$B210,ING_CLASE,"RETO"))</f>
        <v>0</v>
      </c>
      <c r="O210" s="19" t="n">
        <f aca="false">IF($B210="",0,SUMIFS(Ingresos!$O$6:$O$1505,ING_COD,$B210,ING_CLASE,"INA"))</f>
        <v>0</v>
      </c>
      <c r="P210" s="19" t="n">
        <f aca="false">G210+I210+J210+K210+L210+M210</f>
        <v>0</v>
      </c>
      <c r="Q210" s="44" t="n">
        <f aca="false">IF($F210="Activo",12,IF($F210="Cese",1,0))</f>
        <v>0</v>
      </c>
      <c r="R210" s="19" t="n">
        <f aca="false">G210*Q210</f>
        <v>0</v>
      </c>
      <c r="S210" s="19" t="n">
        <f aca="false">IF($F210="Activo",SUMIFS(I210:I221,$D210:$D221,"&lt;="&amp;Trabajadores!$N$23)+IF(PROY_BON="Sí",SUMIFS(J210:J221,$D210:$D221,"&lt;="&amp;Trabajadores!$N$23),0),IF($F210="Cese",I210+IF(PROY_BON="Sí",J210,0),0))</f>
        <v>0</v>
      </c>
      <c r="T210" s="19" t="n">
        <f aca="false">IF(OR($F210&lt;&gt;"Activo",Trabajadores!$I$23="No"),0,IF(I216=0,H210*(1+IF(PROY_BON="Sí",Trabajadores!$P$23,0))*Trabajadores!$R$23/6*(Trabajadores!$N$23&gt;=7),0)+IF(I221=0,H210*(1+IF(PROY_BON="Sí",Trabajadores!$P$23,0))*Trabajadores!$S$23/6*(Trabajadores!$N$23&gt;=12),0))</f>
        <v>0</v>
      </c>
      <c r="U210" s="19" t="n">
        <f aca="false">IF($F210="Activo",IF(Trabajadores!$J$23="Sí",L210*12,L210),IF($F210="Cese",L210,0))</f>
        <v>0</v>
      </c>
      <c r="V210" s="19" t="n">
        <f aca="false">IF(OR($F210="Activo",$F210="Cese"),M210,0)</f>
        <v>0</v>
      </c>
      <c r="W210" s="19" t="n">
        <f aca="false">0</f>
        <v>0</v>
      </c>
      <c r="X210" s="36" t="n">
        <f aca="false">IF(OR($F210="Activo",$F210="Cese"),R210+S210+T210+U210+V210+W210,0)</f>
        <v>0</v>
      </c>
      <c r="Y210" s="19" t="n">
        <f aca="false">IF(OR($F210="Activo",$F210="Cese"),DED_FIJA,0)</f>
        <v>0</v>
      </c>
      <c r="Z210" s="36" t="n">
        <f aca="false">MAX(0,X210-Y210)</f>
        <v>0</v>
      </c>
      <c r="AA210" s="19" t="n">
        <f aca="false">IF(Z210=0,0,MAX(0,MIN(Z210,Parámetros!$G$19)-Parámetros!$F$19)*Parámetros!$E$19)</f>
        <v>0</v>
      </c>
      <c r="AB210" s="19" t="n">
        <f aca="false">IF(Z210=0,0,MAX(0,MIN(Z210,Parámetros!$G$20)-Parámetros!$F$20)*Parámetros!$E$20)</f>
        <v>0</v>
      </c>
      <c r="AC210" s="19" t="n">
        <f aca="false">IF(Z210=0,0,MAX(0,MIN(Z210,Parámetros!$G$21)-Parámetros!$F$21)*Parámetros!$E$21)</f>
        <v>0</v>
      </c>
      <c r="AD210" s="19" t="n">
        <f aca="false">IF(Z210=0,0,MAX(0,MIN(Z210,Parámetros!$G$22)-Parámetros!$F$22)*Parámetros!$E$22)</f>
        <v>0</v>
      </c>
      <c r="AE210" s="19" t="n">
        <f aca="false">IF(Z210=0,0,MAX(0,MIN(Z210,Parámetros!$G$23)-Parámetros!$F$23)*Parámetros!$E$23)</f>
        <v>0</v>
      </c>
      <c r="AF210" s="36" t="n">
        <f aca="false">SUM(AA210:AE210)</f>
        <v>0</v>
      </c>
      <c r="AG210" s="45" t="str">
        <f aca="false">IF(AM210&lt;=0,"-",INDEX(TR_TASA,MATCH(AM210,TR_DESDE,1)))</f>
        <v>-</v>
      </c>
      <c r="AH210" s="44" t="n">
        <f aca="false">IF($F210="Cese",1,IF($F210="Activo",INDEX(DIV_N,1),0))</f>
        <v>0</v>
      </c>
      <c r="AI210" s="44" t="n">
        <f aca="false">IF($F210="Cese",0,IF($F210="Activo",INDEX(DIV_HASTA,1),0))</f>
        <v>0</v>
      </c>
      <c r="AJ210" s="19" t="n">
        <f aca="false">0</f>
        <v>0</v>
      </c>
      <c r="AK210" s="19" t="n">
        <f aca="false">IF(OR($F210="Activo",$F210="Cese"),MAX(0,(AF210-AJ210)/AH210),0)</f>
        <v>0</v>
      </c>
      <c r="AL210" s="19" t="n">
        <f aca="false">IF(OR($F210="Activo",$F210="Cese"),K210+IF(PROY_BON="Sí",0,J210),0)</f>
        <v>0</v>
      </c>
      <c r="AM210" s="19" t="n">
        <f aca="false">IF(AL210&gt;0,MAX(0,X210+AL210-Y210),Z210)</f>
        <v>0</v>
      </c>
      <c r="AN210" s="19" t="n">
        <f aca="false">SUMPRODUCT((AM210&gt;TR_DESDE)*(AM210-TR_DESDE)*TR_INC)</f>
        <v>0</v>
      </c>
      <c r="AO210" s="19" t="n">
        <f aca="false">IF(AL210&gt;0,MAX(0,AN210-IF($F210="Cese",MAX(AF210,AJ210),AF210)),0)</f>
        <v>0</v>
      </c>
      <c r="AP210" s="46" t="n">
        <f aca="false">IF(OR($F210="Activo",$F210="Cese"),ROUND(AK210+AO210,2),0)</f>
        <v>0</v>
      </c>
      <c r="AQ210" s="19" t="n">
        <f aca="false">IF($F210="Cese",MAX(0,AJ210-AN210),0)</f>
        <v>0</v>
      </c>
      <c r="AR210" s="19" t="str">
        <f aca="false">IF($B210="","",IF(COUNTIFS(RP_COD,$B210,'Retenciones Planilla'!$C$6:$C$105,"&lt;&gt;")=0,"",SUMIFS('Retenciones Planilla'!$C$6:$C$105,RP_COD,$B210)))</f>
        <v/>
      </c>
      <c r="AS210" s="19" t="str">
        <f aca="false">IF(AR210="","",AR210-AP210)</f>
        <v/>
      </c>
      <c r="AT210" s="23" t="str">
        <f aca="false">IF($B210="","",IF(NOT(OR($F210="Activo",$F210="Cese")),IF(N(AR210)=0,"—","Revisar: sin vínculo"),IF(AR210="",IF(AP210=0,"No corresponde","Sin dato planilla"),IF(ABS(AS210)&lt;=TOL,"OK",IF(AS210&gt;0,"Retuvo de más","Retuvo de menos")))))</f>
        <v/>
      </c>
      <c r="AU210" s="19" t="n">
        <f aca="false">IF(AND(BASE_RET="Planilla (si existe)",AR210&lt;&gt;""),AR210,AP210)</f>
        <v>0</v>
      </c>
      <c r="AV210" s="19" t="n">
        <f aca="false">AU210+N210</f>
        <v>0</v>
      </c>
    </row>
    <row r="211" customFormat="false" ht="15" hidden="false" customHeight="false" outlineLevel="0" collapsed="false">
      <c r="A211" s="43" t="n">
        <v>18</v>
      </c>
      <c r="B211" s="35" t="str">
        <f aca="false">IF(Trabajadores!$B$23="","",Trabajadores!$B$23)</f>
        <v/>
      </c>
      <c r="C211" s="35" t="str">
        <f aca="false">IF($B211="","",Trabajadores!$D$23)</f>
        <v/>
      </c>
      <c r="D211" s="43" t="n">
        <v>2</v>
      </c>
      <c r="E211" s="23" t="s">
        <v>299</v>
      </c>
      <c r="F211" s="23" t="str">
        <f aca="false">IF($B211="","",IF(OR(2&lt;Trabajadores!$M$23,2&gt;Trabajadores!$N$23),"No vinculado",IF(AND(2=Trabajadores!$N$23,Trabajadores!$O$23="Sí"),"Cese","Activo")))</f>
        <v/>
      </c>
      <c r="G211" s="19" t="n">
        <f aca="false">IF($B211="",0,SUMIFS(Ingresos!$P$6:$P$1505,ING_COD,$B211,ING_CLASE,"ORD"))</f>
        <v>0</v>
      </c>
      <c r="H211" s="19" t="n">
        <f aca="false">IF($B211="",0,SUMIFS(Ingresos!$P$6:$P$1505,ING_COD,$B211,ING_CLASE,"ORD",ING_COMP,"Sí"))</f>
        <v>0</v>
      </c>
      <c r="I211" s="19" t="n">
        <f aca="false">IF($B211="",0,SUMIFS(Ingresos!$P$6:$P$1505,ING_COD,$B211,ING_CLASE,"GRA"))</f>
        <v>0</v>
      </c>
      <c r="J211" s="19" t="n">
        <f aca="false">IF($B211="",0,SUMIFS(Ingresos!$P$6:$P$1505,ING_COD,$B211,ING_CLASE,"BON"))</f>
        <v>0</v>
      </c>
      <c r="K211" s="19" t="n">
        <f aca="false">IF($B211="",0,SUMIFS(Ingresos!$P$6:$P$1505,ING_COD,$B211,ING_CLASE,"EXT"))</f>
        <v>0</v>
      </c>
      <c r="L211" s="19" t="n">
        <f aca="false">IF($B211="",0,SUMIFS(Ingresos!$P$6:$P$1505,ING_COD,$B211,ING_CLASE,"OTO"))</f>
        <v>0</v>
      </c>
      <c r="M211" s="19" t="n">
        <f aca="false">IF($B211="",0,SUMIFS(Ingresos!$P$6:$P$1505,ING_COD,$B211,ING_CLASE,"OTX"))</f>
        <v>0</v>
      </c>
      <c r="N211" s="19" t="n">
        <f aca="false">IF($B211="",0,SUMIFS(Ingresos!$P$6:$P$1505,ING_COD,$B211,ING_CLASE,"RETO"))</f>
        <v>0</v>
      </c>
      <c r="O211" s="19" t="n">
        <f aca="false">IF($B211="",0,SUMIFS(Ingresos!$P$6:$P$1505,ING_COD,$B211,ING_CLASE,"INA"))</f>
        <v>0</v>
      </c>
      <c r="P211" s="19" t="n">
        <f aca="false">G211+I211+J211+K211+L211+M211</f>
        <v>0</v>
      </c>
      <c r="Q211" s="44" t="n">
        <f aca="false">IF($F211="Activo",11,IF($F211="Cese",1,0))</f>
        <v>0</v>
      </c>
      <c r="R211" s="19" t="n">
        <f aca="false">G211*Q211</f>
        <v>0</v>
      </c>
      <c r="S211" s="19" t="n">
        <f aca="false">IF($F211="Activo",SUMIFS(I211:I221,$D211:$D221,"&lt;="&amp;Trabajadores!$N$23)+IF(PROY_BON="Sí",SUMIFS(J211:J221,$D211:$D221,"&lt;="&amp;Trabajadores!$N$23),0),IF($F211="Cese",I211+IF(PROY_BON="Sí",J211,0),0))</f>
        <v>0</v>
      </c>
      <c r="T211" s="19" t="n">
        <f aca="false">IF(OR($F211&lt;&gt;"Activo",Trabajadores!$I$23="No"),0,IF(I216=0,H211*(1+IF(PROY_BON="Sí",Trabajadores!$P$23,0))*Trabajadores!$R$23/6*(Trabajadores!$N$23&gt;=7),0)+IF(I221=0,H211*(1+IF(PROY_BON="Sí",Trabajadores!$P$23,0))*Trabajadores!$S$23/6*(Trabajadores!$N$23&gt;=12),0))</f>
        <v>0</v>
      </c>
      <c r="U211" s="19" t="n">
        <f aca="false">IF($F211="Activo",IF(Trabajadores!$J$23="Sí",L211*11,L211),IF($F211="Cese",L211,0))</f>
        <v>0</v>
      </c>
      <c r="V211" s="19" t="n">
        <f aca="false">IF(OR($F211="Activo",$F211="Cese"),M211,0)</f>
        <v>0</v>
      </c>
      <c r="W211" s="19" t="n">
        <f aca="false">IF(OR($F211="Activo",$F211="Cese"),SUM(P210:P210),0)</f>
        <v>0</v>
      </c>
      <c r="X211" s="36" t="n">
        <f aca="false">IF(OR($F211="Activo",$F211="Cese"),R211+S211+T211+U211+V211+W211,0)</f>
        <v>0</v>
      </c>
      <c r="Y211" s="19" t="n">
        <f aca="false">IF(OR($F211="Activo",$F211="Cese"),DED_FIJA,0)</f>
        <v>0</v>
      </c>
      <c r="Z211" s="36" t="n">
        <f aca="false">MAX(0,X211-Y211)</f>
        <v>0</v>
      </c>
      <c r="AA211" s="19" t="n">
        <f aca="false">IF(Z211=0,0,MAX(0,MIN(Z211,Parámetros!$G$19)-Parámetros!$F$19)*Parámetros!$E$19)</f>
        <v>0</v>
      </c>
      <c r="AB211" s="19" t="n">
        <f aca="false">IF(Z211=0,0,MAX(0,MIN(Z211,Parámetros!$G$20)-Parámetros!$F$20)*Parámetros!$E$20)</f>
        <v>0</v>
      </c>
      <c r="AC211" s="19" t="n">
        <f aca="false">IF(Z211=0,0,MAX(0,MIN(Z211,Parámetros!$G$21)-Parámetros!$F$21)*Parámetros!$E$21)</f>
        <v>0</v>
      </c>
      <c r="AD211" s="19" t="n">
        <f aca="false">IF(Z211=0,0,MAX(0,MIN(Z211,Parámetros!$G$22)-Parámetros!$F$22)*Parámetros!$E$22)</f>
        <v>0</v>
      </c>
      <c r="AE211" s="19" t="n">
        <f aca="false">IF(Z211=0,0,MAX(0,MIN(Z211,Parámetros!$G$23)-Parámetros!$F$23)*Parámetros!$E$23)</f>
        <v>0</v>
      </c>
      <c r="AF211" s="36" t="n">
        <f aca="false">SUM(AA211:AE211)</f>
        <v>0</v>
      </c>
      <c r="AG211" s="45" t="str">
        <f aca="false">IF(AM211&lt;=0,"-",INDEX(TR_TASA,MATCH(AM211,TR_DESDE,1)))</f>
        <v>-</v>
      </c>
      <c r="AH211" s="44" t="n">
        <f aca="false">IF($F211="Cese",1,IF($F211="Activo",INDEX(DIV_N,2),0))</f>
        <v>0</v>
      </c>
      <c r="AI211" s="44" t="n">
        <f aca="false">IF($F211="Cese",1,IF($F211="Activo",INDEX(DIV_HASTA,2),0))</f>
        <v>0</v>
      </c>
      <c r="AJ211" s="19" t="n">
        <f aca="false">IF(OR($F211="Activo",$F211="Cese"),SUMIFS(AV210:AV210,D210:D210,"&lt;="&amp;AI211),0)</f>
        <v>0</v>
      </c>
      <c r="AK211" s="19" t="n">
        <f aca="false">IF(OR($F211="Activo",$F211="Cese"),MAX(0,(AF211-AJ211)/AH211),0)</f>
        <v>0</v>
      </c>
      <c r="AL211" s="19" t="n">
        <f aca="false">IF(OR($F211="Activo",$F211="Cese"),K211+IF(PROY_BON="Sí",0,J211),0)</f>
        <v>0</v>
      </c>
      <c r="AM211" s="19" t="n">
        <f aca="false">IF(AL211&gt;0,MAX(0,X211+AL211-Y211),Z211)</f>
        <v>0</v>
      </c>
      <c r="AN211" s="19" t="n">
        <f aca="false">SUMPRODUCT((AM211&gt;TR_DESDE)*(AM211-TR_DESDE)*TR_INC)</f>
        <v>0</v>
      </c>
      <c r="AO211" s="19" t="n">
        <f aca="false">IF(AL211&gt;0,MAX(0,AN211-IF($F211="Cese",MAX(AF211,AJ211),AF211)),0)</f>
        <v>0</v>
      </c>
      <c r="AP211" s="46" t="n">
        <f aca="false">IF(OR($F211="Activo",$F211="Cese"),ROUND(AK211+AO211,2),0)</f>
        <v>0</v>
      </c>
      <c r="AQ211" s="19" t="n">
        <f aca="false">IF($F211="Cese",MAX(0,AJ211-AN211),0)</f>
        <v>0</v>
      </c>
      <c r="AR211" s="19" t="str">
        <f aca="false">IF($B211="","",IF(COUNTIFS(RP_COD,$B211,'Retenciones Planilla'!$D$6:$D$105,"&lt;&gt;")=0,"",SUMIFS('Retenciones Planilla'!$D$6:$D$105,RP_COD,$B211)))</f>
        <v/>
      </c>
      <c r="AS211" s="19" t="str">
        <f aca="false">IF(AR211="","",AR211-AP211)</f>
        <v/>
      </c>
      <c r="AT211" s="23" t="str">
        <f aca="false">IF($B211="","",IF(NOT(OR($F211="Activo",$F211="Cese")),IF(N(AR211)=0,"—","Revisar: sin vínculo"),IF(AR211="",IF(AP211=0,"No corresponde","Sin dato planilla"),IF(ABS(AS211)&lt;=TOL,"OK",IF(AS211&gt;0,"Retuvo de más","Retuvo de menos")))))</f>
        <v/>
      </c>
      <c r="AU211" s="19" t="n">
        <f aca="false">IF(AND(BASE_RET="Planilla (si existe)",AR211&lt;&gt;""),AR211,AP211)</f>
        <v>0</v>
      </c>
      <c r="AV211" s="19" t="n">
        <f aca="false">AU211+N211</f>
        <v>0</v>
      </c>
    </row>
    <row r="212" customFormat="false" ht="15" hidden="false" customHeight="false" outlineLevel="0" collapsed="false">
      <c r="A212" s="43" t="n">
        <v>18</v>
      </c>
      <c r="B212" s="35" t="str">
        <f aca="false">IF(Trabajadores!$B$23="","",Trabajadores!$B$23)</f>
        <v/>
      </c>
      <c r="C212" s="35" t="str">
        <f aca="false">IF($B212="","",Trabajadores!$D$23)</f>
        <v/>
      </c>
      <c r="D212" s="43" t="n">
        <v>3</v>
      </c>
      <c r="E212" s="23" t="s">
        <v>300</v>
      </c>
      <c r="F212" s="23" t="str">
        <f aca="false">IF($B212="","",IF(OR(3&lt;Trabajadores!$M$23,3&gt;Trabajadores!$N$23),"No vinculado",IF(AND(3=Trabajadores!$N$23,Trabajadores!$O$23="Sí"),"Cese","Activo")))</f>
        <v/>
      </c>
      <c r="G212" s="19" t="n">
        <f aca="false">IF($B212="",0,SUMIFS(Ingresos!$Q$6:$Q$1505,ING_COD,$B212,ING_CLASE,"ORD"))</f>
        <v>0</v>
      </c>
      <c r="H212" s="19" t="n">
        <f aca="false">IF($B212="",0,SUMIFS(Ingresos!$Q$6:$Q$1505,ING_COD,$B212,ING_CLASE,"ORD",ING_COMP,"Sí"))</f>
        <v>0</v>
      </c>
      <c r="I212" s="19" t="n">
        <f aca="false">IF($B212="",0,SUMIFS(Ingresos!$Q$6:$Q$1505,ING_COD,$B212,ING_CLASE,"GRA"))</f>
        <v>0</v>
      </c>
      <c r="J212" s="19" t="n">
        <f aca="false">IF($B212="",0,SUMIFS(Ingresos!$Q$6:$Q$1505,ING_COD,$B212,ING_CLASE,"BON"))</f>
        <v>0</v>
      </c>
      <c r="K212" s="19" t="n">
        <f aca="false">IF($B212="",0,SUMIFS(Ingresos!$Q$6:$Q$1505,ING_COD,$B212,ING_CLASE,"EXT"))</f>
        <v>0</v>
      </c>
      <c r="L212" s="19" t="n">
        <f aca="false">IF($B212="",0,SUMIFS(Ingresos!$Q$6:$Q$1505,ING_COD,$B212,ING_CLASE,"OTO"))</f>
        <v>0</v>
      </c>
      <c r="M212" s="19" t="n">
        <f aca="false">IF($B212="",0,SUMIFS(Ingresos!$Q$6:$Q$1505,ING_COD,$B212,ING_CLASE,"OTX"))</f>
        <v>0</v>
      </c>
      <c r="N212" s="19" t="n">
        <f aca="false">IF($B212="",0,SUMIFS(Ingresos!$Q$6:$Q$1505,ING_COD,$B212,ING_CLASE,"RETO"))</f>
        <v>0</v>
      </c>
      <c r="O212" s="19" t="n">
        <f aca="false">IF($B212="",0,SUMIFS(Ingresos!$Q$6:$Q$1505,ING_COD,$B212,ING_CLASE,"INA"))</f>
        <v>0</v>
      </c>
      <c r="P212" s="19" t="n">
        <f aca="false">G212+I212+J212+K212+L212+M212</f>
        <v>0</v>
      </c>
      <c r="Q212" s="44" t="n">
        <f aca="false">IF($F212="Activo",10,IF($F212="Cese",1,0))</f>
        <v>0</v>
      </c>
      <c r="R212" s="19" t="n">
        <f aca="false">G212*Q212</f>
        <v>0</v>
      </c>
      <c r="S212" s="19" t="n">
        <f aca="false">IF($F212="Activo",SUMIFS(I212:I221,$D212:$D221,"&lt;="&amp;Trabajadores!$N$23)+IF(PROY_BON="Sí",SUMIFS(J212:J221,$D212:$D221,"&lt;="&amp;Trabajadores!$N$23),0),IF($F212="Cese",I212+IF(PROY_BON="Sí",J212,0),0))</f>
        <v>0</v>
      </c>
      <c r="T212" s="19" t="n">
        <f aca="false">IF(OR($F212&lt;&gt;"Activo",Trabajadores!$I$23="No"),0,IF(I216=0,H212*(1+IF(PROY_BON="Sí",Trabajadores!$P$23,0))*Trabajadores!$R$23/6*(Trabajadores!$N$23&gt;=7),0)+IF(I221=0,H212*(1+IF(PROY_BON="Sí",Trabajadores!$P$23,0))*Trabajadores!$S$23/6*(Trabajadores!$N$23&gt;=12),0))</f>
        <v>0</v>
      </c>
      <c r="U212" s="19" t="n">
        <f aca="false">IF($F212="Activo",IF(Trabajadores!$J$23="Sí",L212*10,L212),IF($F212="Cese",L212,0))</f>
        <v>0</v>
      </c>
      <c r="V212" s="19" t="n">
        <f aca="false">IF(OR($F212="Activo",$F212="Cese"),M212,0)</f>
        <v>0</v>
      </c>
      <c r="W212" s="19" t="n">
        <f aca="false">IF(OR($F212="Activo",$F212="Cese"),SUM(P210:P211),0)</f>
        <v>0</v>
      </c>
      <c r="X212" s="36" t="n">
        <f aca="false">IF(OR($F212="Activo",$F212="Cese"),R212+S212+T212+U212+V212+W212,0)</f>
        <v>0</v>
      </c>
      <c r="Y212" s="19" t="n">
        <f aca="false">IF(OR($F212="Activo",$F212="Cese"),DED_FIJA,0)</f>
        <v>0</v>
      </c>
      <c r="Z212" s="36" t="n">
        <f aca="false">MAX(0,X212-Y212)</f>
        <v>0</v>
      </c>
      <c r="AA212" s="19" t="n">
        <f aca="false">IF(Z212=0,0,MAX(0,MIN(Z212,Parámetros!$G$19)-Parámetros!$F$19)*Parámetros!$E$19)</f>
        <v>0</v>
      </c>
      <c r="AB212" s="19" t="n">
        <f aca="false">IF(Z212=0,0,MAX(0,MIN(Z212,Parámetros!$G$20)-Parámetros!$F$20)*Parámetros!$E$20)</f>
        <v>0</v>
      </c>
      <c r="AC212" s="19" t="n">
        <f aca="false">IF(Z212=0,0,MAX(0,MIN(Z212,Parámetros!$G$21)-Parámetros!$F$21)*Parámetros!$E$21)</f>
        <v>0</v>
      </c>
      <c r="AD212" s="19" t="n">
        <f aca="false">IF(Z212=0,0,MAX(0,MIN(Z212,Parámetros!$G$22)-Parámetros!$F$22)*Parámetros!$E$22)</f>
        <v>0</v>
      </c>
      <c r="AE212" s="19" t="n">
        <f aca="false">IF(Z212=0,0,MAX(0,MIN(Z212,Parámetros!$G$23)-Parámetros!$F$23)*Parámetros!$E$23)</f>
        <v>0</v>
      </c>
      <c r="AF212" s="36" t="n">
        <f aca="false">SUM(AA212:AE212)</f>
        <v>0</v>
      </c>
      <c r="AG212" s="45" t="str">
        <f aca="false">IF(AM212&lt;=0,"-",INDEX(TR_TASA,MATCH(AM212,TR_DESDE,1)))</f>
        <v>-</v>
      </c>
      <c r="AH212" s="44" t="n">
        <f aca="false">IF($F212="Cese",1,IF($F212="Activo",INDEX(DIV_N,3),0))</f>
        <v>0</v>
      </c>
      <c r="AI212" s="44" t="n">
        <f aca="false">IF($F212="Cese",2,IF($F212="Activo",INDEX(DIV_HASTA,3),0))</f>
        <v>0</v>
      </c>
      <c r="AJ212" s="19" t="n">
        <f aca="false">IF(OR($F212="Activo",$F212="Cese"),SUMIFS(AV210:AV211,D210:D211,"&lt;="&amp;AI212),0)</f>
        <v>0</v>
      </c>
      <c r="AK212" s="19" t="n">
        <f aca="false">IF(OR($F212="Activo",$F212="Cese"),MAX(0,(AF212-AJ212)/AH212),0)</f>
        <v>0</v>
      </c>
      <c r="AL212" s="19" t="n">
        <f aca="false">IF(OR($F212="Activo",$F212="Cese"),K212+IF(PROY_BON="Sí",0,J212),0)</f>
        <v>0</v>
      </c>
      <c r="AM212" s="19" t="n">
        <f aca="false">IF(AL212&gt;0,MAX(0,X212+AL212-Y212),Z212)</f>
        <v>0</v>
      </c>
      <c r="AN212" s="19" t="n">
        <f aca="false">SUMPRODUCT((AM212&gt;TR_DESDE)*(AM212-TR_DESDE)*TR_INC)</f>
        <v>0</v>
      </c>
      <c r="AO212" s="19" t="n">
        <f aca="false">IF(AL212&gt;0,MAX(0,AN212-IF($F212="Cese",MAX(AF212,AJ212),AF212)),0)</f>
        <v>0</v>
      </c>
      <c r="AP212" s="46" t="n">
        <f aca="false">IF(OR($F212="Activo",$F212="Cese"),ROUND(AK212+AO212,2),0)</f>
        <v>0</v>
      </c>
      <c r="AQ212" s="19" t="n">
        <f aca="false">IF($F212="Cese",MAX(0,AJ212-AN212),0)</f>
        <v>0</v>
      </c>
      <c r="AR212" s="19" t="str">
        <f aca="false">IF($B212="","",IF(COUNTIFS(RP_COD,$B212,'Retenciones Planilla'!$E$6:$E$105,"&lt;&gt;")=0,"",SUMIFS('Retenciones Planilla'!$E$6:$E$105,RP_COD,$B212)))</f>
        <v/>
      </c>
      <c r="AS212" s="19" t="str">
        <f aca="false">IF(AR212="","",AR212-AP212)</f>
        <v/>
      </c>
      <c r="AT212" s="23" t="str">
        <f aca="false">IF($B212="","",IF(NOT(OR($F212="Activo",$F212="Cese")),IF(N(AR212)=0,"—","Revisar: sin vínculo"),IF(AR212="",IF(AP212=0,"No corresponde","Sin dato planilla"),IF(ABS(AS212)&lt;=TOL,"OK",IF(AS212&gt;0,"Retuvo de más","Retuvo de menos")))))</f>
        <v/>
      </c>
      <c r="AU212" s="19" t="n">
        <f aca="false">IF(AND(BASE_RET="Planilla (si existe)",AR212&lt;&gt;""),AR212,AP212)</f>
        <v>0</v>
      </c>
      <c r="AV212" s="19" t="n">
        <f aca="false">AU212+N212</f>
        <v>0</v>
      </c>
    </row>
    <row r="213" customFormat="false" ht="15" hidden="false" customHeight="false" outlineLevel="0" collapsed="false">
      <c r="A213" s="43" t="n">
        <v>18</v>
      </c>
      <c r="B213" s="35" t="str">
        <f aca="false">IF(Trabajadores!$B$23="","",Trabajadores!$B$23)</f>
        <v/>
      </c>
      <c r="C213" s="35" t="str">
        <f aca="false">IF($B213="","",Trabajadores!$D$23)</f>
        <v/>
      </c>
      <c r="D213" s="43" t="n">
        <v>4</v>
      </c>
      <c r="E213" s="23" t="s">
        <v>301</v>
      </c>
      <c r="F213" s="23" t="str">
        <f aca="false">IF($B213="","",IF(OR(4&lt;Trabajadores!$M$23,4&gt;Trabajadores!$N$23),"No vinculado",IF(AND(4=Trabajadores!$N$23,Trabajadores!$O$23="Sí"),"Cese","Activo")))</f>
        <v/>
      </c>
      <c r="G213" s="19" t="n">
        <f aca="false">IF($B213="",0,SUMIFS(Ingresos!$R$6:$R$1505,ING_COD,$B213,ING_CLASE,"ORD"))</f>
        <v>0</v>
      </c>
      <c r="H213" s="19" t="n">
        <f aca="false">IF($B213="",0,SUMIFS(Ingresos!$R$6:$R$1505,ING_COD,$B213,ING_CLASE,"ORD",ING_COMP,"Sí"))</f>
        <v>0</v>
      </c>
      <c r="I213" s="19" t="n">
        <f aca="false">IF($B213="",0,SUMIFS(Ingresos!$R$6:$R$1505,ING_COD,$B213,ING_CLASE,"GRA"))</f>
        <v>0</v>
      </c>
      <c r="J213" s="19" t="n">
        <f aca="false">IF($B213="",0,SUMIFS(Ingresos!$R$6:$R$1505,ING_COD,$B213,ING_CLASE,"BON"))</f>
        <v>0</v>
      </c>
      <c r="K213" s="19" t="n">
        <f aca="false">IF($B213="",0,SUMIFS(Ingresos!$R$6:$R$1505,ING_COD,$B213,ING_CLASE,"EXT"))</f>
        <v>0</v>
      </c>
      <c r="L213" s="19" t="n">
        <f aca="false">IF($B213="",0,SUMIFS(Ingresos!$R$6:$R$1505,ING_COD,$B213,ING_CLASE,"OTO"))</f>
        <v>0</v>
      </c>
      <c r="M213" s="19" t="n">
        <f aca="false">IF($B213="",0,SUMIFS(Ingresos!$R$6:$R$1505,ING_COD,$B213,ING_CLASE,"OTX"))</f>
        <v>0</v>
      </c>
      <c r="N213" s="19" t="n">
        <f aca="false">IF($B213="",0,SUMIFS(Ingresos!$R$6:$R$1505,ING_COD,$B213,ING_CLASE,"RETO"))</f>
        <v>0</v>
      </c>
      <c r="O213" s="19" t="n">
        <f aca="false">IF($B213="",0,SUMIFS(Ingresos!$R$6:$R$1505,ING_COD,$B213,ING_CLASE,"INA"))</f>
        <v>0</v>
      </c>
      <c r="P213" s="19" t="n">
        <f aca="false">G213+I213+J213+K213+L213+M213</f>
        <v>0</v>
      </c>
      <c r="Q213" s="44" t="n">
        <f aca="false">IF($F213="Activo",9,IF($F213="Cese",1,0))</f>
        <v>0</v>
      </c>
      <c r="R213" s="19" t="n">
        <f aca="false">G213*Q213</f>
        <v>0</v>
      </c>
      <c r="S213" s="19" t="n">
        <f aca="false">IF($F213="Activo",SUMIFS(I213:I221,$D213:$D221,"&lt;="&amp;Trabajadores!$N$23)+IF(PROY_BON="Sí",SUMIFS(J213:J221,$D213:$D221,"&lt;="&amp;Trabajadores!$N$23),0),IF($F213="Cese",I213+IF(PROY_BON="Sí",J213,0),0))</f>
        <v>0</v>
      </c>
      <c r="T213" s="19" t="n">
        <f aca="false">IF(OR($F213&lt;&gt;"Activo",Trabajadores!$I$23="No"),0,IF(I216=0,H213*(1+IF(PROY_BON="Sí",Trabajadores!$P$23,0))*Trabajadores!$R$23/6*(Trabajadores!$N$23&gt;=7),0)+IF(I221=0,H213*(1+IF(PROY_BON="Sí",Trabajadores!$P$23,0))*Trabajadores!$S$23/6*(Trabajadores!$N$23&gt;=12),0))</f>
        <v>0</v>
      </c>
      <c r="U213" s="19" t="n">
        <f aca="false">IF($F213="Activo",IF(Trabajadores!$J$23="Sí",L213*9,L213),IF($F213="Cese",L213,0))</f>
        <v>0</v>
      </c>
      <c r="V213" s="19" t="n">
        <f aca="false">IF(OR($F213="Activo",$F213="Cese"),M213,0)</f>
        <v>0</v>
      </c>
      <c r="W213" s="19" t="n">
        <f aca="false">IF(OR($F213="Activo",$F213="Cese"),SUM(P210:P212),0)</f>
        <v>0</v>
      </c>
      <c r="X213" s="36" t="n">
        <f aca="false">IF(OR($F213="Activo",$F213="Cese"),R213+S213+T213+U213+V213+W213,0)</f>
        <v>0</v>
      </c>
      <c r="Y213" s="19" t="n">
        <f aca="false">IF(OR($F213="Activo",$F213="Cese"),DED_FIJA,0)</f>
        <v>0</v>
      </c>
      <c r="Z213" s="36" t="n">
        <f aca="false">MAX(0,X213-Y213)</f>
        <v>0</v>
      </c>
      <c r="AA213" s="19" t="n">
        <f aca="false">IF(Z213=0,0,MAX(0,MIN(Z213,Parámetros!$G$19)-Parámetros!$F$19)*Parámetros!$E$19)</f>
        <v>0</v>
      </c>
      <c r="AB213" s="19" t="n">
        <f aca="false">IF(Z213=0,0,MAX(0,MIN(Z213,Parámetros!$G$20)-Parámetros!$F$20)*Parámetros!$E$20)</f>
        <v>0</v>
      </c>
      <c r="AC213" s="19" t="n">
        <f aca="false">IF(Z213=0,0,MAX(0,MIN(Z213,Parámetros!$G$21)-Parámetros!$F$21)*Parámetros!$E$21)</f>
        <v>0</v>
      </c>
      <c r="AD213" s="19" t="n">
        <f aca="false">IF(Z213=0,0,MAX(0,MIN(Z213,Parámetros!$G$22)-Parámetros!$F$22)*Parámetros!$E$22)</f>
        <v>0</v>
      </c>
      <c r="AE213" s="19" t="n">
        <f aca="false">IF(Z213=0,0,MAX(0,MIN(Z213,Parámetros!$G$23)-Parámetros!$F$23)*Parámetros!$E$23)</f>
        <v>0</v>
      </c>
      <c r="AF213" s="36" t="n">
        <f aca="false">SUM(AA213:AE213)</f>
        <v>0</v>
      </c>
      <c r="AG213" s="45" t="str">
        <f aca="false">IF(AM213&lt;=0,"-",INDEX(TR_TASA,MATCH(AM213,TR_DESDE,1)))</f>
        <v>-</v>
      </c>
      <c r="AH213" s="44" t="n">
        <f aca="false">IF($F213="Cese",1,IF($F213="Activo",INDEX(DIV_N,4),0))</f>
        <v>0</v>
      </c>
      <c r="AI213" s="44" t="n">
        <f aca="false">IF($F213="Cese",3,IF($F213="Activo",INDEX(DIV_HASTA,4),0))</f>
        <v>0</v>
      </c>
      <c r="AJ213" s="19" t="n">
        <f aca="false">IF(OR($F213="Activo",$F213="Cese"),SUMIFS(AV210:AV212,D210:D212,"&lt;="&amp;AI213),0)</f>
        <v>0</v>
      </c>
      <c r="AK213" s="19" t="n">
        <f aca="false">IF(OR($F213="Activo",$F213="Cese"),MAX(0,(AF213-AJ213)/AH213),0)</f>
        <v>0</v>
      </c>
      <c r="AL213" s="19" t="n">
        <f aca="false">IF(OR($F213="Activo",$F213="Cese"),K213+IF(PROY_BON="Sí",0,J213),0)</f>
        <v>0</v>
      </c>
      <c r="AM213" s="19" t="n">
        <f aca="false">IF(AL213&gt;0,MAX(0,X213+AL213-Y213),Z213)</f>
        <v>0</v>
      </c>
      <c r="AN213" s="19" t="n">
        <f aca="false">SUMPRODUCT((AM213&gt;TR_DESDE)*(AM213-TR_DESDE)*TR_INC)</f>
        <v>0</v>
      </c>
      <c r="AO213" s="19" t="n">
        <f aca="false">IF(AL213&gt;0,MAX(0,AN213-IF($F213="Cese",MAX(AF213,AJ213),AF213)),0)</f>
        <v>0</v>
      </c>
      <c r="AP213" s="46" t="n">
        <f aca="false">IF(OR($F213="Activo",$F213="Cese"),ROUND(AK213+AO213,2),0)</f>
        <v>0</v>
      </c>
      <c r="AQ213" s="19" t="n">
        <f aca="false">IF($F213="Cese",MAX(0,AJ213-AN213),0)</f>
        <v>0</v>
      </c>
      <c r="AR213" s="19" t="str">
        <f aca="false">IF($B213="","",IF(COUNTIFS(RP_COD,$B213,'Retenciones Planilla'!$F$6:$F$105,"&lt;&gt;")=0,"",SUMIFS('Retenciones Planilla'!$F$6:$F$105,RP_COD,$B213)))</f>
        <v/>
      </c>
      <c r="AS213" s="19" t="str">
        <f aca="false">IF(AR213="","",AR213-AP213)</f>
        <v/>
      </c>
      <c r="AT213" s="23" t="str">
        <f aca="false">IF($B213="","",IF(NOT(OR($F213="Activo",$F213="Cese")),IF(N(AR213)=0,"—","Revisar: sin vínculo"),IF(AR213="",IF(AP213=0,"No corresponde","Sin dato planilla"),IF(ABS(AS213)&lt;=TOL,"OK",IF(AS213&gt;0,"Retuvo de más","Retuvo de menos")))))</f>
        <v/>
      </c>
      <c r="AU213" s="19" t="n">
        <f aca="false">IF(AND(BASE_RET="Planilla (si existe)",AR213&lt;&gt;""),AR213,AP213)</f>
        <v>0</v>
      </c>
      <c r="AV213" s="19" t="n">
        <f aca="false">AU213+N213</f>
        <v>0</v>
      </c>
    </row>
    <row r="214" customFormat="false" ht="15" hidden="false" customHeight="false" outlineLevel="0" collapsed="false">
      <c r="A214" s="43" t="n">
        <v>18</v>
      </c>
      <c r="B214" s="35" t="str">
        <f aca="false">IF(Trabajadores!$B$23="","",Trabajadores!$B$23)</f>
        <v/>
      </c>
      <c r="C214" s="35" t="str">
        <f aca="false">IF($B214="","",Trabajadores!$D$23)</f>
        <v/>
      </c>
      <c r="D214" s="43" t="n">
        <v>5</v>
      </c>
      <c r="E214" s="23" t="s">
        <v>302</v>
      </c>
      <c r="F214" s="23" t="str">
        <f aca="false">IF($B214="","",IF(OR(5&lt;Trabajadores!$M$23,5&gt;Trabajadores!$N$23),"No vinculado",IF(AND(5=Trabajadores!$N$23,Trabajadores!$O$23="Sí"),"Cese","Activo")))</f>
        <v/>
      </c>
      <c r="G214" s="19" t="n">
        <f aca="false">IF($B214="",0,SUMIFS(Ingresos!$S$6:$S$1505,ING_COD,$B214,ING_CLASE,"ORD"))</f>
        <v>0</v>
      </c>
      <c r="H214" s="19" t="n">
        <f aca="false">IF($B214="",0,SUMIFS(Ingresos!$S$6:$S$1505,ING_COD,$B214,ING_CLASE,"ORD",ING_COMP,"Sí"))</f>
        <v>0</v>
      </c>
      <c r="I214" s="19" t="n">
        <f aca="false">IF($B214="",0,SUMIFS(Ingresos!$S$6:$S$1505,ING_COD,$B214,ING_CLASE,"GRA"))</f>
        <v>0</v>
      </c>
      <c r="J214" s="19" t="n">
        <f aca="false">IF($B214="",0,SUMIFS(Ingresos!$S$6:$S$1505,ING_COD,$B214,ING_CLASE,"BON"))</f>
        <v>0</v>
      </c>
      <c r="K214" s="19" t="n">
        <f aca="false">IF($B214="",0,SUMIFS(Ingresos!$S$6:$S$1505,ING_COD,$B214,ING_CLASE,"EXT"))</f>
        <v>0</v>
      </c>
      <c r="L214" s="19" t="n">
        <f aca="false">IF($B214="",0,SUMIFS(Ingresos!$S$6:$S$1505,ING_COD,$B214,ING_CLASE,"OTO"))</f>
        <v>0</v>
      </c>
      <c r="M214" s="19" t="n">
        <f aca="false">IF($B214="",0,SUMIFS(Ingresos!$S$6:$S$1505,ING_COD,$B214,ING_CLASE,"OTX"))</f>
        <v>0</v>
      </c>
      <c r="N214" s="19" t="n">
        <f aca="false">IF($B214="",0,SUMIFS(Ingresos!$S$6:$S$1505,ING_COD,$B214,ING_CLASE,"RETO"))</f>
        <v>0</v>
      </c>
      <c r="O214" s="19" t="n">
        <f aca="false">IF($B214="",0,SUMIFS(Ingresos!$S$6:$S$1505,ING_COD,$B214,ING_CLASE,"INA"))</f>
        <v>0</v>
      </c>
      <c r="P214" s="19" t="n">
        <f aca="false">G214+I214+J214+K214+L214+M214</f>
        <v>0</v>
      </c>
      <c r="Q214" s="44" t="n">
        <f aca="false">IF($F214="Activo",8,IF($F214="Cese",1,0))</f>
        <v>0</v>
      </c>
      <c r="R214" s="19" t="n">
        <f aca="false">G214*Q214</f>
        <v>0</v>
      </c>
      <c r="S214" s="19" t="n">
        <f aca="false">IF($F214="Activo",SUMIFS(I214:I221,$D214:$D221,"&lt;="&amp;Trabajadores!$N$23)+IF(PROY_BON="Sí",SUMIFS(J214:J221,$D214:$D221,"&lt;="&amp;Trabajadores!$N$23),0),IF($F214="Cese",I214+IF(PROY_BON="Sí",J214,0),0))</f>
        <v>0</v>
      </c>
      <c r="T214" s="19" t="n">
        <f aca="false">IF(OR($F214&lt;&gt;"Activo",Trabajadores!$I$23="No"),0,IF(I216=0,H214*(1+IF(PROY_BON="Sí",Trabajadores!$P$23,0))*Trabajadores!$R$23/6*(Trabajadores!$N$23&gt;=7),0)+IF(I221=0,H214*(1+IF(PROY_BON="Sí",Trabajadores!$P$23,0))*Trabajadores!$S$23/6*(Trabajadores!$N$23&gt;=12),0))</f>
        <v>0</v>
      </c>
      <c r="U214" s="19" t="n">
        <f aca="false">IF($F214="Activo",IF(Trabajadores!$J$23="Sí",L214*8,L214),IF($F214="Cese",L214,0))</f>
        <v>0</v>
      </c>
      <c r="V214" s="19" t="n">
        <f aca="false">IF(OR($F214="Activo",$F214="Cese"),M214,0)</f>
        <v>0</v>
      </c>
      <c r="W214" s="19" t="n">
        <f aca="false">IF(OR($F214="Activo",$F214="Cese"),SUM(P210:P213),0)</f>
        <v>0</v>
      </c>
      <c r="X214" s="36" t="n">
        <f aca="false">IF(OR($F214="Activo",$F214="Cese"),R214+S214+T214+U214+V214+W214,0)</f>
        <v>0</v>
      </c>
      <c r="Y214" s="19" t="n">
        <f aca="false">IF(OR($F214="Activo",$F214="Cese"),DED_FIJA,0)</f>
        <v>0</v>
      </c>
      <c r="Z214" s="36" t="n">
        <f aca="false">MAX(0,X214-Y214)</f>
        <v>0</v>
      </c>
      <c r="AA214" s="19" t="n">
        <f aca="false">IF(Z214=0,0,MAX(0,MIN(Z214,Parámetros!$G$19)-Parámetros!$F$19)*Parámetros!$E$19)</f>
        <v>0</v>
      </c>
      <c r="AB214" s="19" t="n">
        <f aca="false">IF(Z214=0,0,MAX(0,MIN(Z214,Parámetros!$G$20)-Parámetros!$F$20)*Parámetros!$E$20)</f>
        <v>0</v>
      </c>
      <c r="AC214" s="19" t="n">
        <f aca="false">IF(Z214=0,0,MAX(0,MIN(Z214,Parámetros!$G$21)-Parámetros!$F$21)*Parámetros!$E$21)</f>
        <v>0</v>
      </c>
      <c r="AD214" s="19" t="n">
        <f aca="false">IF(Z214=0,0,MAX(0,MIN(Z214,Parámetros!$G$22)-Parámetros!$F$22)*Parámetros!$E$22)</f>
        <v>0</v>
      </c>
      <c r="AE214" s="19" t="n">
        <f aca="false">IF(Z214=0,0,MAX(0,MIN(Z214,Parámetros!$G$23)-Parámetros!$F$23)*Parámetros!$E$23)</f>
        <v>0</v>
      </c>
      <c r="AF214" s="36" t="n">
        <f aca="false">SUM(AA214:AE214)</f>
        <v>0</v>
      </c>
      <c r="AG214" s="45" t="str">
        <f aca="false">IF(AM214&lt;=0,"-",INDEX(TR_TASA,MATCH(AM214,TR_DESDE,1)))</f>
        <v>-</v>
      </c>
      <c r="AH214" s="44" t="n">
        <f aca="false">IF($F214="Cese",1,IF($F214="Activo",INDEX(DIV_N,5),0))</f>
        <v>0</v>
      </c>
      <c r="AI214" s="44" t="n">
        <f aca="false">IF($F214="Cese",4,IF($F214="Activo",INDEX(DIV_HASTA,5),0))</f>
        <v>0</v>
      </c>
      <c r="AJ214" s="19" t="n">
        <f aca="false">IF(OR($F214="Activo",$F214="Cese"),SUMIFS(AV210:AV213,D210:D213,"&lt;="&amp;AI214),0)</f>
        <v>0</v>
      </c>
      <c r="AK214" s="19" t="n">
        <f aca="false">IF(OR($F214="Activo",$F214="Cese"),MAX(0,(AF214-AJ214)/AH214),0)</f>
        <v>0</v>
      </c>
      <c r="AL214" s="19" t="n">
        <f aca="false">IF(OR($F214="Activo",$F214="Cese"),K214+IF(PROY_BON="Sí",0,J214),0)</f>
        <v>0</v>
      </c>
      <c r="AM214" s="19" t="n">
        <f aca="false">IF(AL214&gt;0,MAX(0,X214+AL214-Y214),Z214)</f>
        <v>0</v>
      </c>
      <c r="AN214" s="19" t="n">
        <f aca="false">SUMPRODUCT((AM214&gt;TR_DESDE)*(AM214-TR_DESDE)*TR_INC)</f>
        <v>0</v>
      </c>
      <c r="AO214" s="19" t="n">
        <f aca="false">IF(AL214&gt;0,MAX(0,AN214-IF($F214="Cese",MAX(AF214,AJ214),AF214)),0)</f>
        <v>0</v>
      </c>
      <c r="AP214" s="46" t="n">
        <f aca="false">IF(OR($F214="Activo",$F214="Cese"),ROUND(AK214+AO214,2),0)</f>
        <v>0</v>
      </c>
      <c r="AQ214" s="19" t="n">
        <f aca="false">IF($F214="Cese",MAX(0,AJ214-AN214),0)</f>
        <v>0</v>
      </c>
      <c r="AR214" s="19" t="str">
        <f aca="false">IF($B214="","",IF(COUNTIFS(RP_COD,$B214,'Retenciones Planilla'!$G$6:$G$105,"&lt;&gt;")=0,"",SUMIFS('Retenciones Planilla'!$G$6:$G$105,RP_COD,$B214)))</f>
        <v/>
      </c>
      <c r="AS214" s="19" t="str">
        <f aca="false">IF(AR214="","",AR214-AP214)</f>
        <v/>
      </c>
      <c r="AT214" s="23" t="str">
        <f aca="false">IF($B214="","",IF(NOT(OR($F214="Activo",$F214="Cese")),IF(N(AR214)=0,"—","Revisar: sin vínculo"),IF(AR214="",IF(AP214=0,"No corresponde","Sin dato planilla"),IF(ABS(AS214)&lt;=TOL,"OK",IF(AS214&gt;0,"Retuvo de más","Retuvo de menos")))))</f>
        <v/>
      </c>
      <c r="AU214" s="19" t="n">
        <f aca="false">IF(AND(BASE_RET="Planilla (si existe)",AR214&lt;&gt;""),AR214,AP214)</f>
        <v>0</v>
      </c>
      <c r="AV214" s="19" t="n">
        <f aca="false">AU214+N214</f>
        <v>0</v>
      </c>
    </row>
    <row r="215" customFormat="false" ht="15" hidden="false" customHeight="false" outlineLevel="0" collapsed="false">
      <c r="A215" s="43" t="n">
        <v>18</v>
      </c>
      <c r="B215" s="35" t="str">
        <f aca="false">IF(Trabajadores!$B$23="","",Trabajadores!$B$23)</f>
        <v/>
      </c>
      <c r="C215" s="35" t="str">
        <f aca="false">IF($B215="","",Trabajadores!$D$23)</f>
        <v/>
      </c>
      <c r="D215" s="43" t="n">
        <v>6</v>
      </c>
      <c r="E215" s="23" t="s">
        <v>303</v>
      </c>
      <c r="F215" s="23" t="str">
        <f aca="false">IF($B215="","",IF(OR(6&lt;Trabajadores!$M$23,6&gt;Trabajadores!$N$23),"No vinculado",IF(AND(6=Trabajadores!$N$23,Trabajadores!$O$23="Sí"),"Cese","Activo")))</f>
        <v/>
      </c>
      <c r="G215" s="19" t="n">
        <f aca="false">IF($B215="",0,SUMIFS(Ingresos!$T$6:$T$1505,ING_COD,$B215,ING_CLASE,"ORD"))</f>
        <v>0</v>
      </c>
      <c r="H215" s="19" t="n">
        <f aca="false">IF($B215="",0,SUMIFS(Ingresos!$T$6:$T$1505,ING_COD,$B215,ING_CLASE,"ORD",ING_COMP,"Sí"))</f>
        <v>0</v>
      </c>
      <c r="I215" s="19" t="n">
        <f aca="false">IF($B215="",0,SUMIFS(Ingresos!$T$6:$T$1505,ING_COD,$B215,ING_CLASE,"GRA"))</f>
        <v>0</v>
      </c>
      <c r="J215" s="19" t="n">
        <f aca="false">IF($B215="",0,SUMIFS(Ingresos!$T$6:$T$1505,ING_COD,$B215,ING_CLASE,"BON"))</f>
        <v>0</v>
      </c>
      <c r="K215" s="19" t="n">
        <f aca="false">IF($B215="",0,SUMIFS(Ingresos!$T$6:$T$1505,ING_COD,$B215,ING_CLASE,"EXT"))</f>
        <v>0</v>
      </c>
      <c r="L215" s="19" t="n">
        <f aca="false">IF($B215="",0,SUMIFS(Ingresos!$T$6:$T$1505,ING_COD,$B215,ING_CLASE,"OTO"))</f>
        <v>0</v>
      </c>
      <c r="M215" s="19" t="n">
        <f aca="false">IF($B215="",0,SUMIFS(Ingresos!$T$6:$T$1505,ING_COD,$B215,ING_CLASE,"OTX"))</f>
        <v>0</v>
      </c>
      <c r="N215" s="19" t="n">
        <f aca="false">IF($B215="",0,SUMIFS(Ingresos!$T$6:$T$1505,ING_COD,$B215,ING_CLASE,"RETO"))</f>
        <v>0</v>
      </c>
      <c r="O215" s="19" t="n">
        <f aca="false">IF($B215="",0,SUMIFS(Ingresos!$T$6:$T$1505,ING_COD,$B215,ING_CLASE,"INA"))</f>
        <v>0</v>
      </c>
      <c r="P215" s="19" t="n">
        <f aca="false">G215+I215+J215+K215+L215+M215</f>
        <v>0</v>
      </c>
      <c r="Q215" s="44" t="n">
        <f aca="false">IF($F215="Activo",7,IF($F215="Cese",1,0))</f>
        <v>0</v>
      </c>
      <c r="R215" s="19" t="n">
        <f aca="false">G215*Q215</f>
        <v>0</v>
      </c>
      <c r="S215" s="19" t="n">
        <f aca="false">IF($F215="Activo",SUMIFS(I215:I221,$D215:$D221,"&lt;="&amp;Trabajadores!$N$23)+IF(PROY_BON="Sí",SUMIFS(J215:J221,$D215:$D221,"&lt;="&amp;Trabajadores!$N$23),0),IF($F215="Cese",I215+IF(PROY_BON="Sí",J215,0),0))</f>
        <v>0</v>
      </c>
      <c r="T215" s="19" t="n">
        <f aca="false">IF(OR($F215&lt;&gt;"Activo",Trabajadores!$I$23="No"),0,IF(I216=0,H215*(1+IF(PROY_BON="Sí",Trabajadores!$P$23,0))*Trabajadores!$R$23/6*(Trabajadores!$N$23&gt;=7),0)+IF(I221=0,H215*(1+IF(PROY_BON="Sí",Trabajadores!$P$23,0))*Trabajadores!$S$23/6*(Trabajadores!$N$23&gt;=12),0))</f>
        <v>0</v>
      </c>
      <c r="U215" s="19" t="n">
        <f aca="false">IF($F215="Activo",IF(Trabajadores!$J$23="Sí",L215*7,L215),IF($F215="Cese",L215,0))</f>
        <v>0</v>
      </c>
      <c r="V215" s="19" t="n">
        <f aca="false">IF(OR($F215="Activo",$F215="Cese"),M215,0)</f>
        <v>0</v>
      </c>
      <c r="W215" s="19" t="n">
        <f aca="false">IF(OR($F215="Activo",$F215="Cese"),SUM(P210:P214),0)</f>
        <v>0</v>
      </c>
      <c r="X215" s="36" t="n">
        <f aca="false">IF(OR($F215="Activo",$F215="Cese"),R215+S215+T215+U215+V215+W215,0)</f>
        <v>0</v>
      </c>
      <c r="Y215" s="19" t="n">
        <f aca="false">IF(OR($F215="Activo",$F215="Cese"),DED_FIJA,0)</f>
        <v>0</v>
      </c>
      <c r="Z215" s="36" t="n">
        <f aca="false">MAX(0,X215-Y215)</f>
        <v>0</v>
      </c>
      <c r="AA215" s="19" t="n">
        <f aca="false">IF(Z215=0,0,MAX(0,MIN(Z215,Parámetros!$G$19)-Parámetros!$F$19)*Parámetros!$E$19)</f>
        <v>0</v>
      </c>
      <c r="AB215" s="19" t="n">
        <f aca="false">IF(Z215=0,0,MAX(0,MIN(Z215,Parámetros!$G$20)-Parámetros!$F$20)*Parámetros!$E$20)</f>
        <v>0</v>
      </c>
      <c r="AC215" s="19" t="n">
        <f aca="false">IF(Z215=0,0,MAX(0,MIN(Z215,Parámetros!$G$21)-Parámetros!$F$21)*Parámetros!$E$21)</f>
        <v>0</v>
      </c>
      <c r="AD215" s="19" t="n">
        <f aca="false">IF(Z215=0,0,MAX(0,MIN(Z215,Parámetros!$G$22)-Parámetros!$F$22)*Parámetros!$E$22)</f>
        <v>0</v>
      </c>
      <c r="AE215" s="19" t="n">
        <f aca="false">IF(Z215=0,0,MAX(0,MIN(Z215,Parámetros!$G$23)-Parámetros!$F$23)*Parámetros!$E$23)</f>
        <v>0</v>
      </c>
      <c r="AF215" s="36" t="n">
        <f aca="false">SUM(AA215:AE215)</f>
        <v>0</v>
      </c>
      <c r="AG215" s="45" t="str">
        <f aca="false">IF(AM215&lt;=0,"-",INDEX(TR_TASA,MATCH(AM215,TR_DESDE,1)))</f>
        <v>-</v>
      </c>
      <c r="AH215" s="44" t="n">
        <f aca="false">IF($F215="Cese",1,IF($F215="Activo",INDEX(DIV_N,6),0))</f>
        <v>0</v>
      </c>
      <c r="AI215" s="44" t="n">
        <f aca="false">IF($F215="Cese",5,IF($F215="Activo",INDEX(DIV_HASTA,6),0))</f>
        <v>0</v>
      </c>
      <c r="AJ215" s="19" t="n">
        <f aca="false">IF(OR($F215="Activo",$F215="Cese"),SUMIFS(AV210:AV214,D210:D214,"&lt;="&amp;AI215),0)</f>
        <v>0</v>
      </c>
      <c r="AK215" s="19" t="n">
        <f aca="false">IF(OR($F215="Activo",$F215="Cese"),MAX(0,(AF215-AJ215)/AH215),0)</f>
        <v>0</v>
      </c>
      <c r="AL215" s="19" t="n">
        <f aca="false">IF(OR($F215="Activo",$F215="Cese"),K215+IF(PROY_BON="Sí",0,J215),0)</f>
        <v>0</v>
      </c>
      <c r="AM215" s="19" t="n">
        <f aca="false">IF(AL215&gt;0,MAX(0,X215+AL215-Y215),Z215)</f>
        <v>0</v>
      </c>
      <c r="AN215" s="19" t="n">
        <f aca="false">SUMPRODUCT((AM215&gt;TR_DESDE)*(AM215-TR_DESDE)*TR_INC)</f>
        <v>0</v>
      </c>
      <c r="AO215" s="19" t="n">
        <f aca="false">IF(AL215&gt;0,MAX(0,AN215-IF($F215="Cese",MAX(AF215,AJ215),AF215)),0)</f>
        <v>0</v>
      </c>
      <c r="AP215" s="46" t="n">
        <f aca="false">IF(OR($F215="Activo",$F215="Cese"),ROUND(AK215+AO215,2),0)</f>
        <v>0</v>
      </c>
      <c r="AQ215" s="19" t="n">
        <f aca="false">IF($F215="Cese",MAX(0,AJ215-AN215),0)</f>
        <v>0</v>
      </c>
      <c r="AR215" s="19" t="str">
        <f aca="false">IF($B215="","",IF(COUNTIFS(RP_COD,$B215,'Retenciones Planilla'!$H$6:$H$105,"&lt;&gt;")=0,"",SUMIFS('Retenciones Planilla'!$H$6:$H$105,RP_COD,$B215)))</f>
        <v/>
      </c>
      <c r="AS215" s="19" t="str">
        <f aca="false">IF(AR215="","",AR215-AP215)</f>
        <v/>
      </c>
      <c r="AT215" s="23" t="str">
        <f aca="false">IF($B215="","",IF(NOT(OR($F215="Activo",$F215="Cese")),IF(N(AR215)=0,"—","Revisar: sin vínculo"),IF(AR215="",IF(AP215=0,"No corresponde","Sin dato planilla"),IF(ABS(AS215)&lt;=TOL,"OK",IF(AS215&gt;0,"Retuvo de más","Retuvo de menos")))))</f>
        <v/>
      </c>
      <c r="AU215" s="19" t="n">
        <f aca="false">IF(AND(BASE_RET="Planilla (si existe)",AR215&lt;&gt;""),AR215,AP215)</f>
        <v>0</v>
      </c>
      <c r="AV215" s="19" t="n">
        <f aca="false">AU215+N215</f>
        <v>0</v>
      </c>
    </row>
    <row r="216" customFormat="false" ht="15" hidden="false" customHeight="false" outlineLevel="0" collapsed="false">
      <c r="A216" s="43" t="n">
        <v>18</v>
      </c>
      <c r="B216" s="35" t="str">
        <f aca="false">IF(Trabajadores!$B$23="","",Trabajadores!$B$23)</f>
        <v/>
      </c>
      <c r="C216" s="35" t="str">
        <f aca="false">IF($B216="","",Trabajadores!$D$23)</f>
        <v/>
      </c>
      <c r="D216" s="43" t="n">
        <v>7</v>
      </c>
      <c r="E216" s="23" t="s">
        <v>304</v>
      </c>
      <c r="F216" s="23" t="str">
        <f aca="false">IF($B216="","",IF(OR(7&lt;Trabajadores!$M$23,7&gt;Trabajadores!$N$23),"No vinculado",IF(AND(7=Trabajadores!$N$23,Trabajadores!$O$23="Sí"),"Cese","Activo")))</f>
        <v/>
      </c>
      <c r="G216" s="19" t="n">
        <f aca="false">IF($B216="",0,SUMIFS(Ingresos!$U$6:$U$1505,ING_COD,$B216,ING_CLASE,"ORD"))</f>
        <v>0</v>
      </c>
      <c r="H216" s="19" t="n">
        <f aca="false">IF($B216="",0,SUMIFS(Ingresos!$U$6:$U$1505,ING_COD,$B216,ING_CLASE,"ORD",ING_COMP,"Sí"))</f>
        <v>0</v>
      </c>
      <c r="I216" s="19" t="n">
        <f aca="false">IF($B216="",0,SUMIFS(Ingresos!$U$6:$U$1505,ING_COD,$B216,ING_CLASE,"GRA"))</f>
        <v>0</v>
      </c>
      <c r="J216" s="19" t="n">
        <f aca="false">IF($B216="",0,SUMIFS(Ingresos!$U$6:$U$1505,ING_COD,$B216,ING_CLASE,"BON"))</f>
        <v>0</v>
      </c>
      <c r="K216" s="19" t="n">
        <f aca="false">IF($B216="",0,SUMIFS(Ingresos!$U$6:$U$1505,ING_COD,$B216,ING_CLASE,"EXT"))</f>
        <v>0</v>
      </c>
      <c r="L216" s="19" t="n">
        <f aca="false">IF($B216="",0,SUMIFS(Ingresos!$U$6:$U$1505,ING_COD,$B216,ING_CLASE,"OTO"))</f>
        <v>0</v>
      </c>
      <c r="M216" s="19" t="n">
        <f aca="false">IF($B216="",0,SUMIFS(Ingresos!$U$6:$U$1505,ING_COD,$B216,ING_CLASE,"OTX"))</f>
        <v>0</v>
      </c>
      <c r="N216" s="19" t="n">
        <f aca="false">IF($B216="",0,SUMIFS(Ingresos!$U$6:$U$1505,ING_COD,$B216,ING_CLASE,"RETO"))</f>
        <v>0</v>
      </c>
      <c r="O216" s="19" t="n">
        <f aca="false">IF($B216="",0,SUMIFS(Ingresos!$U$6:$U$1505,ING_COD,$B216,ING_CLASE,"INA"))</f>
        <v>0</v>
      </c>
      <c r="P216" s="19" t="n">
        <f aca="false">G216+I216+J216+K216+L216+M216</f>
        <v>0</v>
      </c>
      <c r="Q216" s="44" t="n">
        <f aca="false">IF($F216="Activo",6,IF($F216="Cese",1,0))</f>
        <v>0</v>
      </c>
      <c r="R216" s="19" t="n">
        <f aca="false">G216*Q216</f>
        <v>0</v>
      </c>
      <c r="S216" s="19" t="n">
        <f aca="false">IF($F216="Activo",SUMIFS(I216:I221,$D216:$D221,"&lt;="&amp;Trabajadores!$N$23)+IF(PROY_BON="Sí",SUMIFS(J216:J221,$D216:$D221,"&lt;="&amp;Trabajadores!$N$23),0),IF($F216="Cese",I216+IF(PROY_BON="Sí",J216,0),0))</f>
        <v>0</v>
      </c>
      <c r="T216" s="19" t="n">
        <f aca="false">IF(OR($F216&lt;&gt;"Activo",Trabajadores!$I$23="No"),0,IF(I221=0,H216*(1+IF(PROY_BON="Sí",Trabajadores!$P$23,0))*Trabajadores!$S$23/6*(Trabajadores!$N$23&gt;=12),0))</f>
        <v>0</v>
      </c>
      <c r="U216" s="19" t="n">
        <f aca="false">IF($F216="Activo",IF(Trabajadores!$J$23="Sí",L216*6,L216),IF($F216="Cese",L216,0))</f>
        <v>0</v>
      </c>
      <c r="V216" s="19" t="n">
        <f aca="false">IF(OR($F216="Activo",$F216="Cese"),M216,0)</f>
        <v>0</v>
      </c>
      <c r="W216" s="19" t="n">
        <f aca="false">IF(OR($F216="Activo",$F216="Cese"),SUM(P210:P215),0)</f>
        <v>0</v>
      </c>
      <c r="X216" s="36" t="n">
        <f aca="false">IF(OR($F216="Activo",$F216="Cese"),R216+S216+T216+U216+V216+W216,0)</f>
        <v>0</v>
      </c>
      <c r="Y216" s="19" t="n">
        <f aca="false">IF(OR($F216="Activo",$F216="Cese"),DED_FIJA,0)</f>
        <v>0</v>
      </c>
      <c r="Z216" s="36" t="n">
        <f aca="false">MAX(0,X216-Y216)</f>
        <v>0</v>
      </c>
      <c r="AA216" s="19" t="n">
        <f aca="false">IF(Z216=0,0,MAX(0,MIN(Z216,Parámetros!$G$19)-Parámetros!$F$19)*Parámetros!$E$19)</f>
        <v>0</v>
      </c>
      <c r="AB216" s="19" t="n">
        <f aca="false">IF(Z216=0,0,MAX(0,MIN(Z216,Parámetros!$G$20)-Parámetros!$F$20)*Parámetros!$E$20)</f>
        <v>0</v>
      </c>
      <c r="AC216" s="19" t="n">
        <f aca="false">IF(Z216=0,0,MAX(0,MIN(Z216,Parámetros!$G$21)-Parámetros!$F$21)*Parámetros!$E$21)</f>
        <v>0</v>
      </c>
      <c r="AD216" s="19" t="n">
        <f aca="false">IF(Z216=0,0,MAX(0,MIN(Z216,Parámetros!$G$22)-Parámetros!$F$22)*Parámetros!$E$22)</f>
        <v>0</v>
      </c>
      <c r="AE216" s="19" t="n">
        <f aca="false">IF(Z216=0,0,MAX(0,MIN(Z216,Parámetros!$G$23)-Parámetros!$F$23)*Parámetros!$E$23)</f>
        <v>0</v>
      </c>
      <c r="AF216" s="36" t="n">
        <f aca="false">SUM(AA216:AE216)</f>
        <v>0</v>
      </c>
      <c r="AG216" s="45" t="str">
        <f aca="false">IF(AM216&lt;=0,"-",INDEX(TR_TASA,MATCH(AM216,TR_DESDE,1)))</f>
        <v>-</v>
      </c>
      <c r="AH216" s="44" t="n">
        <f aca="false">IF($F216="Cese",1,IF($F216="Activo",INDEX(DIV_N,7),0))</f>
        <v>0</v>
      </c>
      <c r="AI216" s="44" t="n">
        <f aca="false">IF($F216="Cese",6,IF($F216="Activo",INDEX(DIV_HASTA,7),0))</f>
        <v>0</v>
      </c>
      <c r="AJ216" s="19" t="n">
        <f aca="false">IF(OR($F216="Activo",$F216="Cese"),SUMIFS(AV210:AV215,D210:D215,"&lt;="&amp;AI216),0)</f>
        <v>0</v>
      </c>
      <c r="AK216" s="19" t="n">
        <f aca="false">IF(OR($F216="Activo",$F216="Cese"),MAX(0,(AF216-AJ216)/AH216),0)</f>
        <v>0</v>
      </c>
      <c r="AL216" s="19" t="n">
        <f aca="false">IF(OR($F216="Activo",$F216="Cese"),K216+IF(PROY_BON="Sí",0,J216),0)</f>
        <v>0</v>
      </c>
      <c r="AM216" s="19" t="n">
        <f aca="false">IF(AL216&gt;0,MAX(0,X216+AL216-Y216),Z216)</f>
        <v>0</v>
      </c>
      <c r="AN216" s="19" t="n">
        <f aca="false">SUMPRODUCT((AM216&gt;TR_DESDE)*(AM216-TR_DESDE)*TR_INC)</f>
        <v>0</v>
      </c>
      <c r="AO216" s="19" t="n">
        <f aca="false">IF(AL216&gt;0,MAX(0,AN216-IF($F216="Cese",MAX(AF216,AJ216),AF216)),0)</f>
        <v>0</v>
      </c>
      <c r="AP216" s="46" t="n">
        <f aca="false">IF(OR($F216="Activo",$F216="Cese"),ROUND(AK216+AO216,2),0)</f>
        <v>0</v>
      </c>
      <c r="AQ216" s="19" t="n">
        <f aca="false">IF($F216="Cese",MAX(0,AJ216-AN216),0)</f>
        <v>0</v>
      </c>
      <c r="AR216" s="19" t="str">
        <f aca="false">IF($B216="","",IF(COUNTIFS(RP_COD,$B216,'Retenciones Planilla'!$I$6:$I$105,"&lt;&gt;")=0,"",SUMIFS('Retenciones Planilla'!$I$6:$I$105,RP_COD,$B216)))</f>
        <v/>
      </c>
      <c r="AS216" s="19" t="str">
        <f aca="false">IF(AR216="","",AR216-AP216)</f>
        <v/>
      </c>
      <c r="AT216" s="23" t="str">
        <f aca="false">IF($B216="","",IF(NOT(OR($F216="Activo",$F216="Cese")),IF(N(AR216)=0,"—","Revisar: sin vínculo"),IF(AR216="",IF(AP216=0,"No corresponde","Sin dato planilla"),IF(ABS(AS216)&lt;=TOL,"OK",IF(AS216&gt;0,"Retuvo de más","Retuvo de menos")))))</f>
        <v/>
      </c>
      <c r="AU216" s="19" t="n">
        <f aca="false">IF(AND(BASE_RET="Planilla (si existe)",AR216&lt;&gt;""),AR216,AP216)</f>
        <v>0</v>
      </c>
      <c r="AV216" s="19" t="n">
        <f aca="false">AU216+N216</f>
        <v>0</v>
      </c>
    </row>
    <row r="217" customFormat="false" ht="15" hidden="false" customHeight="false" outlineLevel="0" collapsed="false">
      <c r="A217" s="43" t="n">
        <v>18</v>
      </c>
      <c r="B217" s="35" t="str">
        <f aca="false">IF(Trabajadores!$B$23="","",Trabajadores!$B$23)</f>
        <v/>
      </c>
      <c r="C217" s="35" t="str">
        <f aca="false">IF($B217="","",Trabajadores!$D$23)</f>
        <v/>
      </c>
      <c r="D217" s="43" t="n">
        <v>8</v>
      </c>
      <c r="E217" s="23" t="s">
        <v>305</v>
      </c>
      <c r="F217" s="23" t="str">
        <f aca="false">IF($B217="","",IF(OR(8&lt;Trabajadores!$M$23,8&gt;Trabajadores!$N$23),"No vinculado",IF(AND(8=Trabajadores!$N$23,Trabajadores!$O$23="Sí"),"Cese","Activo")))</f>
        <v/>
      </c>
      <c r="G217" s="19" t="n">
        <f aca="false">IF($B217="",0,SUMIFS(Ingresos!$V$6:$V$1505,ING_COD,$B217,ING_CLASE,"ORD"))</f>
        <v>0</v>
      </c>
      <c r="H217" s="19" t="n">
        <f aca="false">IF($B217="",0,SUMIFS(Ingresos!$V$6:$V$1505,ING_COD,$B217,ING_CLASE,"ORD",ING_COMP,"Sí"))</f>
        <v>0</v>
      </c>
      <c r="I217" s="19" t="n">
        <f aca="false">IF($B217="",0,SUMIFS(Ingresos!$V$6:$V$1505,ING_COD,$B217,ING_CLASE,"GRA"))</f>
        <v>0</v>
      </c>
      <c r="J217" s="19" t="n">
        <f aca="false">IF($B217="",0,SUMIFS(Ingresos!$V$6:$V$1505,ING_COD,$B217,ING_CLASE,"BON"))</f>
        <v>0</v>
      </c>
      <c r="K217" s="19" t="n">
        <f aca="false">IF($B217="",0,SUMIFS(Ingresos!$V$6:$V$1505,ING_COD,$B217,ING_CLASE,"EXT"))</f>
        <v>0</v>
      </c>
      <c r="L217" s="19" t="n">
        <f aca="false">IF($B217="",0,SUMIFS(Ingresos!$V$6:$V$1505,ING_COD,$B217,ING_CLASE,"OTO"))</f>
        <v>0</v>
      </c>
      <c r="M217" s="19" t="n">
        <f aca="false">IF($B217="",0,SUMIFS(Ingresos!$V$6:$V$1505,ING_COD,$B217,ING_CLASE,"OTX"))</f>
        <v>0</v>
      </c>
      <c r="N217" s="19" t="n">
        <f aca="false">IF($B217="",0,SUMIFS(Ingresos!$V$6:$V$1505,ING_COD,$B217,ING_CLASE,"RETO"))</f>
        <v>0</v>
      </c>
      <c r="O217" s="19" t="n">
        <f aca="false">IF($B217="",0,SUMIFS(Ingresos!$V$6:$V$1505,ING_COD,$B217,ING_CLASE,"INA"))</f>
        <v>0</v>
      </c>
      <c r="P217" s="19" t="n">
        <f aca="false">G217+I217+J217+K217+L217+M217</f>
        <v>0</v>
      </c>
      <c r="Q217" s="44" t="n">
        <f aca="false">IF($F217="Activo",5,IF($F217="Cese",1,0))</f>
        <v>0</v>
      </c>
      <c r="R217" s="19" t="n">
        <f aca="false">G217*Q217</f>
        <v>0</v>
      </c>
      <c r="S217" s="19" t="n">
        <f aca="false">IF($F217="Activo",SUMIFS(I217:I221,$D217:$D221,"&lt;="&amp;Trabajadores!$N$23)+IF(PROY_BON="Sí",SUMIFS(J217:J221,$D217:$D221,"&lt;="&amp;Trabajadores!$N$23),0),IF($F217="Cese",I217+IF(PROY_BON="Sí",J217,0),0))</f>
        <v>0</v>
      </c>
      <c r="T217" s="19" t="n">
        <f aca="false">IF(OR($F217&lt;&gt;"Activo",Trabajadores!$I$23="No"),0,IF(I221=0,H217*(1+IF(PROY_BON="Sí",Trabajadores!$P$23,0))*Trabajadores!$S$23/6*(Trabajadores!$N$23&gt;=12),0))</f>
        <v>0</v>
      </c>
      <c r="U217" s="19" t="n">
        <f aca="false">IF($F217="Activo",IF(Trabajadores!$J$23="Sí",L217*5,L217),IF($F217="Cese",L217,0))</f>
        <v>0</v>
      </c>
      <c r="V217" s="19" t="n">
        <f aca="false">IF(OR($F217="Activo",$F217="Cese"),M217,0)</f>
        <v>0</v>
      </c>
      <c r="W217" s="19" t="n">
        <f aca="false">IF(OR($F217="Activo",$F217="Cese"),SUM(P210:P216),0)</f>
        <v>0</v>
      </c>
      <c r="X217" s="36" t="n">
        <f aca="false">IF(OR($F217="Activo",$F217="Cese"),R217+S217+T217+U217+V217+W217,0)</f>
        <v>0</v>
      </c>
      <c r="Y217" s="19" t="n">
        <f aca="false">IF(OR($F217="Activo",$F217="Cese"),DED_FIJA,0)</f>
        <v>0</v>
      </c>
      <c r="Z217" s="36" t="n">
        <f aca="false">MAX(0,X217-Y217)</f>
        <v>0</v>
      </c>
      <c r="AA217" s="19" t="n">
        <f aca="false">IF(Z217=0,0,MAX(0,MIN(Z217,Parámetros!$G$19)-Parámetros!$F$19)*Parámetros!$E$19)</f>
        <v>0</v>
      </c>
      <c r="AB217" s="19" t="n">
        <f aca="false">IF(Z217=0,0,MAX(0,MIN(Z217,Parámetros!$G$20)-Parámetros!$F$20)*Parámetros!$E$20)</f>
        <v>0</v>
      </c>
      <c r="AC217" s="19" t="n">
        <f aca="false">IF(Z217=0,0,MAX(0,MIN(Z217,Parámetros!$G$21)-Parámetros!$F$21)*Parámetros!$E$21)</f>
        <v>0</v>
      </c>
      <c r="AD217" s="19" t="n">
        <f aca="false">IF(Z217=0,0,MAX(0,MIN(Z217,Parámetros!$G$22)-Parámetros!$F$22)*Parámetros!$E$22)</f>
        <v>0</v>
      </c>
      <c r="AE217" s="19" t="n">
        <f aca="false">IF(Z217=0,0,MAX(0,MIN(Z217,Parámetros!$G$23)-Parámetros!$F$23)*Parámetros!$E$23)</f>
        <v>0</v>
      </c>
      <c r="AF217" s="36" t="n">
        <f aca="false">SUM(AA217:AE217)</f>
        <v>0</v>
      </c>
      <c r="AG217" s="45" t="str">
        <f aca="false">IF(AM217&lt;=0,"-",INDEX(TR_TASA,MATCH(AM217,TR_DESDE,1)))</f>
        <v>-</v>
      </c>
      <c r="AH217" s="44" t="n">
        <f aca="false">IF($F217="Cese",1,IF($F217="Activo",INDEX(DIV_N,8),0))</f>
        <v>0</v>
      </c>
      <c r="AI217" s="44" t="n">
        <f aca="false">IF($F217="Cese",7,IF($F217="Activo",INDEX(DIV_HASTA,8),0))</f>
        <v>0</v>
      </c>
      <c r="AJ217" s="19" t="n">
        <f aca="false">IF(OR($F217="Activo",$F217="Cese"),SUMIFS(AV210:AV216,D210:D216,"&lt;="&amp;AI217),0)</f>
        <v>0</v>
      </c>
      <c r="AK217" s="19" t="n">
        <f aca="false">IF(OR($F217="Activo",$F217="Cese"),MAX(0,(AF217-AJ217)/AH217),0)</f>
        <v>0</v>
      </c>
      <c r="AL217" s="19" t="n">
        <f aca="false">IF(OR($F217="Activo",$F217="Cese"),K217+IF(PROY_BON="Sí",0,J217),0)</f>
        <v>0</v>
      </c>
      <c r="AM217" s="19" t="n">
        <f aca="false">IF(AL217&gt;0,MAX(0,X217+AL217-Y217),Z217)</f>
        <v>0</v>
      </c>
      <c r="AN217" s="19" t="n">
        <f aca="false">SUMPRODUCT((AM217&gt;TR_DESDE)*(AM217-TR_DESDE)*TR_INC)</f>
        <v>0</v>
      </c>
      <c r="AO217" s="19" t="n">
        <f aca="false">IF(AL217&gt;0,MAX(0,AN217-IF($F217="Cese",MAX(AF217,AJ217),AF217)),0)</f>
        <v>0</v>
      </c>
      <c r="AP217" s="46" t="n">
        <f aca="false">IF(OR($F217="Activo",$F217="Cese"),ROUND(AK217+AO217,2),0)</f>
        <v>0</v>
      </c>
      <c r="AQ217" s="19" t="n">
        <f aca="false">IF($F217="Cese",MAX(0,AJ217-AN217),0)</f>
        <v>0</v>
      </c>
      <c r="AR217" s="19" t="str">
        <f aca="false">IF($B217="","",IF(COUNTIFS(RP_COD,$B217,'Retenciones Planilla'!$J$6:$J$105,"&lt;&gt;")=0,"",SUMIFS('Retenciones Planilla'!$J$6:$J$105,RP_COD,$B217)))</f>
        <v/>
      </c>
      <c r="AS217" s="19" t="str">
        <f aca="false">IF(AR217="","",AR217-AP217)</f>
        <v/>
      </c>
      <c r="AT217" s="23" t="str">
        <f aca="false">IF($B217="","",IF(NOT(OR($F217="Activo",$F217="Cese")),IF(N(AR217)=0,"—","Revisar: sin vínculo"),IF(AR217="",IF(AP217=0,"No corresponde","Sin dato planilla"),IF(ABS(AS217)&lt;=TOL,"OK",IF(AS217&gt;0,"Retuvo de más","Retuvo de menos")))))</f>
        <v/>
      </c>
      <c r="AU217" s="19" t="n">
        <f aca="false">IF(AND(BASE_RET="Planilla (si existe)",AR217&lt;&gt;""),AR217,AP217)</f>
        <v>0</v>
      </c>
      <c r="AV217" s="19" t="n">
        <f aca="false">AU217+N217</f>
        <v>0</v>
      </c>
    </row>
    <row r="218" customFormat="false" ht="15" hidden="false" customHeight="false" outlineLevel="0" collapsed="false">
      <c r="A218" s="43" t="n">
        <v>18</v>
      </c>
      <c r="B218" s="35" t="str">
        <f aca="false">IF(Trabajadores!$B$23="","",Trabajadores!$B$23)</f>
        <v/>
      </c>
      <c r="C218" s="35" t="str">
        <f aca="false">IF($B218="","",Trabajadores!$D$23)</f>
        <v/>
      </c>
      <c r="D218" s="43" t="n">
        <v>9</v>
      </c>
      <c r="E218" s="23" t="s">
        <v>306</v>
      </c>
      <c r="F218" s="23" t="str">
        <f aca="false">IF($B218="","",IF(OR(9&lt;Trabajadores!$M$23,9&gt;Trabajadores!$N$23),"No vinculado",IF(AND(9=Trabajadores!$N$23,Trabajadores!$O$23="Sí"),"Cese","Activo")))</f>
        <v/>
      </c>
      <c r="G218" s="19" t="n">
        <f aca="false">IF($B218="",0,SUMIFS(Ingresos!$W$6:$W$1505,ING_COD,$B218,ING_CLASE,"ORD"))</f>
        <v>0</v>
      </c>
      <c r="H218" s="19" t="n">
        <f aca="false">IF($B218="",0,SUMIFS(Ingresos!$W$6:$W$1505,ING_COD,$B218,ING_CLASE,"ORD",ING_COMP,"Sí"))</f>
        <v>0</v>
      </c>
      <c r="I218" s="19" t="n">
        <f aca="false">IF($B218="",0,SUMIFS(Ingresos!$W$6:$W$1505,ING_COD,$B218,ING_CLASE,"GRA"))</f>
        <v>0</v>
      </c>
      <c r="J218" s="19" t="n">
        <f aca="false">IF($B218="",0,SUMIFS(Ingresos!$W$6:$W$1505,ING_COD,$B218,ING_CLASE,"BON"))</f>
        <v>0</v>
      </c>
      <c r="K218" s="19" t="n">
        <f aca="false">IF($B218="",0,SUMIFS(Ingresos!$W$6:$W$1505,ING_COD,$B218,ING_CLASE,"EXT"))</f>
        <v>0</v>
      </c>
      <c r="L218" s="19" t="n">
        <f aca="false">IF($B218="",0,SUMIFS(Ingresos!$W$6:$W$1505,ING_COD,$B218,ING_CLASE,"OTO"))</f>
        <v>0</v>
      </c>
      <c r="M218" s="19" t="n">
        <f aca="false">IF($B218="",0,SUMIFS(Ingresos!$W$6:$W$1505,ING_COD,$B218,ING_CLASE,"OTX"))</f>
        <v>0</v>
      </c>
      <c r="N218" s="19" t="n">
        <f aca="false">IF($B218="",0,SUMIFS(Ingresos!$W$6:$W$1505,ING_COD,$B218,ING_CLASE,"RETO"))</f>
        <v>0</v>
      </c>
      <c r="O218" s="19" t="n">
        <f aca="false">IF($B218="",0,SUMIFS(Ingresos!$W$6:$W$1505,ING_COD,$B218,ING_CLASE,"INA"))</f>
        <v>0</v>
      </c>
      <c r="P218" s="19" t="n">
        <f aca="false">G218+I218+J218+K218+L218+M218</f>
        <v>0</v>
      </c>
      <c r="Q218" s="44" t="n">
        <f aca="false">IF($F218="Activo",4,IF($F218="Cese",1,0))</f>
        <v>0</v>
      </c>
      <c r="R218" s="19" t="n">
        <f aca="false">G218*Q218</f>
        <v>0</v>
      </c>
      <c r="S218" s="19" t="n">
        <f aca="false">IF($F218="Activo",SUMIFS(I218:I221,$D218:$D221,"&lt;="&amp;Trabajadores!$N$23)+IF(PROY_BON="Sí",SUMIFS(J218:J221,$D218:$D221,"&lt;="&amp;Trabajadores!$N$23),0),IF($F218="Cese",I218+IF(PROY_BON="Sí",J218,0),0))</f>
        <v>0</v>
      </c>
      <c r="T218" s="19" t="n">
        <f aca="false">IF(OR($F218&lt;&gt;"Activo",Trabajadores!$I$23="No"),0,IF(I221=0,H218*(1+IF(PROY_BON="Sí",Trabajadores!$P$23,0))*Trabajadores!$S$23/6*(Trabajadores!$N$23&gt;=12),0))</f>
        <v>0</v>
      </c>
      <c r="U218" s="19" t="n">
        <f aca="false">IF($F218="Activo",IF(Trabajadores!$J$23="Sí",L218*4,L218),IF($F218="Cese",L218,0))</f>
        <v>0</v>
      </c>
      <c r="V218" s="19" t="n">
        <f aca="false">IF(OR($F218="Activo",$F218="Cese"),M218,0)</f>
        <v>0</v>
      </c>
      <c r="W218" s="19" t="n">
        <f aca="false">IF(OR($F218="Activo",$F218="Cese"),SUM(P210:P217),0)</f>
        <v>0</v>
      </c>
      <c r="X218" s="36" t="n">
        <f aca="false">IF(OR($F218="Activo",$F218="Cese"),R218+S218+T218+U218+V218+W218,0)</f>
        <v>0</v>
      </c>
      <c r="Y218" s="19" t="n">
        <f aca="false">IF(OR($F218="Activo",$F218="Cese"),DED_FIJA,0)</f>
        <v>0</v>
      </c>
      <c r="Z218" s="36" t="n">
        <f aca="false">MAX(0,X218-Y218)</f>
        <v>0</v>
      </c>
      <c r="AA218" s="19" t="n">
        <f aca="false">IF(Z218=0,0,MAX(0,MIN(Z218,Parámetros!$G$19)-Parámetros!$F$19)*Parámetros!$E$19)</f>
        <v>0</v>
      </c>
      <c r="AB218" s="19" t="n">
        <f aca="false">IF(Z218=0,0,MAX(0,MIN(Z218,Parámetros!$G$20)-Parámetros!$F$20)*Parámetros!$E$20)</f>
        <v>0</v>
      </c>
      <c r="AC218" s="19" t="n">
        <f aca="false">IF(Z218=0,0,MAX(0,MIN(Z218,Parámetros!$G$21)-Parámetros!$F$21)*Parámetros!$E$21)</f>
        <v>0</v>
      </c>
      <c r="AD218" s="19" t="n">
        <f aca="false">IF(Z218=0,0,MAX(0,MIN(Z218,Parámetros!$G$22)-Parámetros!$F$22)*Parámetros!$E$22)</f>
        <v>0</v>
      </c>
      <c r="AE218" s="19" t="n">
        <f aca="false">IF(Z218=0,0,MAX(0,MIN(Z218,Parámetros!$G$23)-Parámetros!$F$23)*Parámetros!$E$23)</f>
        <v>0</v>
      </c>
      <c r="AF218" s="36" t="n">
        <f aca="false">SUM(AA218:AE218)</f>
        <v>0</v>
      </c>
      <c r="AG218" s="45" t="str">
        <f aca="false">IF(AM218&lt;=0,"-",INDEX(TR_TASA,MATCH(AM218,TR_DESDE,1)))</f>
        <v>-</v>
      </c>
      <c r="AH218" s="44" t="n">
        <f aca="false">IF($F218="Cese",1,IF($F218="Activo",INDEX(DIV_N,9),0))</f>
        <v>0</v>
      </c>
      <c r="AI218" s="44" t="n">
        <f aca="false">IF($F218="Cese",8,IF($F218="Activo",INDEX(DIV_HASTA,9),0))</f>
        <v>0</v>
      </c>
      <c r="AJ218" s="19" t="n">
        <f aca="false">IF(OR($F218="Activo",$F218="Cese"),SUMIFS(AV210:AV217,D210:D217,"&lt;="&amp;AI218),0)</f>
        <v>0</v>
      </c>
      <c r="AK218" s="19" t="n">
        <f aca="false">IF(OR($F218="Activo",$F218="Cese"),MAX(0,(AF218-AJ218)/AH218),0)</f>
        <v>0</v>
      </c>
      <c r="AL218" s="19" t="n">
        <f aca="false">IF(OR($F218="Activo",$F218="Cese"),K218+IF(PROY_BON="Sí",0,J218),0)</f>
        <v>0</v>
      </c>
      <c r="AM218" s="19" t="n">
        <f aca="false">IF(AL218&gt;0,MAX(0,X218+AL218-Y218),Z218)</f>
        <v>0</v>
      </c>
      <c r="AN218" s="19" t="n">
        <f aca="false">SUMPRODUCT((AM218&gt;TR_DESDE)*(AM218-TR_DESDE)*TR_INC)</f>
        <v>0</v>
      </c>
      <c r="AO218" s="19" t="n">
        <f aca="false">IF(AL218&gt;0,MAX(0,AN218-IF($F218="Cese",MAX(AF218,AJ218),AF218)),0)</f>
        <v>0</v>
      </c>
      <c r="AP218" s="46" t="n">
        <f aca="false">IF(OR($F218="Activo",$F218="Cese"),ROUND(AK218+AO218,2),0)</f>
        <v>0</v>
      </c>
      <c r="AQ218" s="19" t="n">
        <f aca="false">IF($F218="Cese",MAX(0,AJ218-AN218),0)</f>
        <v>0</v>
      </c>
      <c r="AR218" s="19" t="str">
        <f aca="false">IF($B218="","",IF(COUNTIFS(RP_COD,$B218,'Retenciones Planilla'!$K$6:$K$105,"&lt;&gt;")=0,"",SUMIFS('Retenciones Planilla'!$K$6:$K$105,RP_COD,$B218)))</f>
        <v/>
      </c>
      <c r="AS218" s="19" t="str">
        <f aca="false">IF(AR218="","",AR218-AP218)</f>
        <v/>
      </c>
      <c r="AT218" s="23" t="str">
        <f aca="false">IF($B218="","",IF(NOT(OR($F218="Activo",$F218="Cese")),IF(N(AR218)=0,"—","Revisar: sin vínculo"),IF(AR218="",IF(AP218=0,"No corresponde","Sin dato planilla"),IF(ABS(AS218)&lt;=TOL,"OK",IF(AS218&gt;0,"Retuvo de más","Retuvo de menos")))))</f>
        <v/>
      </c>
      <c r="AU218" s="19" t="n">
        <f aca="false">IF(AND(BASE_RET="Planilla (si existe)",AR218&lt;&gt;""),AR218,AP218)</f>
        <v>0</v>
      </c>
      <c r="AV218" s="19" t="n">
        <f aca="false">AU218+N218</f>
        <v>0</v>
      </c>
    </row>
    <row r="219" customFormat="false" ht="15" hidden="false" customHeight="false" outlineLevel="0" collapsed="false">
      <c r="A219" s="43" t="n">
        <v>18</v>
      </c>
      <c r="B219" s="35" t="str">
        <f aca="false">IF(Trabajadores!$B$23="","",Trabajadores!$B$23)</f>
        <v/>
      </c>
      <c r="C219" s="35" t="str">
        <f aca="false">IF($B219="","",Trabajadores!$D$23)</f>
        <v/>
      </c>
      <c r="D219" s="43" t="n">
        <v>10</v>
      </c>
      <c r="E219" s="23" t="s">
        <v>307</v>
      </c>
      <c r="F219" s="23" t="str">
        <f aca="false">IF($B219="","",IF(OR(10&lt;Trabajadores!$M$23,10&gt;Trabajadores!$N$23),"No vinculado",IF(AND(10=Trabajadores!$N$23,Trabajadores!$O$23="Sí"),"Cese","Activo")))</f>
        <v/>
      </c>
      <c r="G219" s="19" t="n">
        <f aca="false">IF($B219="",0,SUMIFS(Ingresos!$X$6:$X$1505,ING_COD,$B219,ING_CLASE,"ORD"))</f>
        <v>0</v>
      </c>
      <c r="H219" s="19" t="n">
        <f aca="false">IF($B219="",0,SUMIFS(Ingresos!$X$6:$X$1505,ING_COD,$B219,ING_CLASE,"ORD",ING_COMP,"Sí"))</f>
        <v>0</v>
      </c>
      <c r="I219" s="19" t="n">
        <f aca="false">IF($B219="",0,SUMIFS(Ingresos!$X$6:$X$1505,ING_COD,$B219,ING_CLASE,"GRA"))</f>
        <v>0</v>
      </c>
      <c r="J219" s="19" t="n">
        <f aca="false">IF($B219="",0,SUMIFS(Ingresos!$X$6:$X$1505,ING_COD,$B219,ING_CLASE,"BON"))</f>
        <v>0</v>
      </c>
      <c r="K219" s="19" t="n">
        <f aca="false">IF($B219="",0,SUMIFS(Ingresos!$X$6:$X$1505,ING_COD,$B219,ING_CLASE,"EXT"))</f>
        <v>0</v>
      </c>
      <c r="L219" s="19" t="n">
        <f aca="false">IF($B219="",0,SUMIFS(Ingresos!$X$6:$X$1505,ING_COD,$B219,ING_CLASE,"OTO"))</f>
        <v>0</v>
      </c>
      <c r="M219" s="19" t="n">
        <f aca="false">IF($B219="",0,SUMIFS(Ingresos!$X$6:$X$1505,ING_COD,$B219,ING_CLASE,"OTX"))</f>
        <v>0</v>
      </c>
      <c r="N219" s="19" t="n">
        <f aca="false">IF($B219="",0,SUMIFS(Ingresos!$X$6:$X$1505,ING_COD,$B219,ING_CLASE,"RETO"))</f>
        <v>0</v>
      </c>
      <c r="O219" s="19" t="n">
        <f aca="false">IF($B219="",0,SUMIFS(Ingresos!$X$6:$X$1505,ING_COD,$B219,ING_CLASE,"INA"))</f>
        <v>0</v>
      </c>
      <c r="P219" s="19" t="n">
        <f aca="false">G219+I219+J219+K219+L219+M219</f>
        <v>0</v>
      </c>
      <c r="Q219" s="44" t="n">
        <f aca="false">IF($F219="Activo",3,IF($F219="Cese",1,0))</f>
        <v>0</v>
      </c>
      <c r="R219" s="19" t="n">
        <f aca="false">G219*Q219</f>
        <v>0</v>
      </c>
      <c r="S219" s="19" t="n">
        <f aca="false">IF($F219="Activo",SUMIFS(I219:I221,$D219:$D221,"&lt;="&amp;Trabajadores!$N$23)+IF(PROY_BON="Sí",SUMIFS(J219:J221,$D219:$D221,"&lt;="&amp;Trabajadores!$N$23),0),IF($F219="Cese",I219+IF(PROY_BON="Sí",J219,0),0))</f>
        <v>0</v>
      </c>
      <c r="T219" s="19" t="n">
        <f aca="false">IF(OR($F219&lt;&gt;"Activo",Trabajadores!$I$23="No"),0,IF(I221=0,H219*(1+IF(PROY_BON="Sí",Trabajadores!$P$23,0))*Trabajadores!$S$23/6*(Trabajadores!$N$23&gt;=12),0))</f>
        <v>0</v>
      </c>
      <c r="U219" s="19" t="n">
        <f aca="false">IF($F219="Activo",IF(Trabajadores!$J$23="Sí",L219*3,L219),IF($F219="Cese",L219,0))</f>
        <v>0</v>
      </c>
      <c r="V219" s="19" t="n">
        <f aca="false">IF(OR($F219="Activo",$F219="Cese"),M219,0)</f>
        <v>0</v>
      </c>
      <c r="W219" s="19" t="n">
        <f aca="false">IF(OR($F219="Activo",$F219="Cese"),SUM(P210:P218),0)</f>
        <v>0</v>
      </c>
      <c r="X219" s="36" t="n">
        <f aca="false">IF(OR($F219="Activo",$F219="Cese"),R219+S219+T219+U219+V219+W219,0)</f>
        <v>0</v>
      </c>
      <c r="Y219" s="19" t="n">
        <f aca="false">IF(OR($F219="Activo",$F219="Cese"),DED_FIJA,0)</f>
        <v>0</v>
      </c>
      <c r="Z219" s="36" t="n">
        <f aca="false">MAX(0,X219-Y219)</f>
        <v>0</v>
      </c>
      <c r="AA219" s="19" t="n">
        <f aca="false">IF(Z219=0,0,MAX(0,MIN(Z219,Parámetros!$G$19)-Parámetros!$F$19)*Parámetros!$E$19)</f>
        <v>0</v>
      </c>
      <c r="AB219" s="19" t="n">
        <f aca="false">IF(Z219=0,0,MAX(0,MIN(Z219,Parámetros!$G$20)-Parámetros!$F$20)*Parámetros!$E$20)</f>
        <v>0</v>
      </c>
      <c r="AC219" s="19" t="n">
        <f aca="false">IF(Z219=0,0,MAX(0,MIN(Z219,Parámetros!$G$21)-Parámetros!$F$21)*Parámetros!$E$21)</f>
        <v>0</v>
      </c>
      <c r="AD219" s="19" t="n">
        <f aca="false">IF(Z219=0,0,MAX(0,MIN(Z219,Parámetros!$G$22)-Parámetros!$F$22)*Parámetros!$E$22)</f>
        <v>0</v>
      </c>
      <c r="AE219" s="19" t="n">
        <f aca="false">IF(Z219=0,0,MAX(0,MIN(Z219,Parámetros!$G$23)-Parámetros!$F$23)*Parámetros!$E$23)</f>
        <v>0</v>
      </c>
      <c r="AF219" s="36" t="n">
        <f aca="false">SUM(AA219:AE219)</f>
        <v>0</v>
      </c>
      <c r="AG219" s="45" t="str">
        <f aca="false">IF(AM219&lt;=0,"-",INDEX(TR_TASA,MATCH(AM219,TR_DESDE,1)))</f>
        <v>-</v>
      </c>
      <c r="AH219" s="44" t="n">
        <f aca="false">IF($F219="Cese",1,IF($F219="Activo",INDEX(DIV_N,10),0))</f>
        <v>0</v>
      </c>
      <c r="AI219" s="44" t="n">
        <f aca="false">IF($F219="Cese",9,IF($F219="Activo",INDEX(DIV_HASTA,10),0))</f>
        <v>0</v>
      </c>
      <c r="AJ219" s="19" t="n">
        <f aca="false">IF(OR($F219="Activo",$F219="Cese"),SUMIFS(AV210:AV218,D210:D218,"&lt;="&amp;AI219),0)</f>
        <v>0</v>
      </c>
      <c r="AK219" s="19" t="n">
        <f aca="false">IF(OR($F219="Activo",$F219="Cese"),MAX(0,(AF219-AJ219)/AH219),0)</f>
        <v>0</v>
      </c>
      <c r="AL219" s="19" t="n">
        <f aca="false">IF(OR($F219="Activo",$F219="Cese"),K219+IF(PROY_BON="Sí",0,J219),0)</f>
        <v>0</v>
      </c>
      <c r="AM219" s="19" t="n">
        <f aca="false">IF(AL219&gt;0,MAX(0,X219+AL219-Y219),Z219)</f>
        <v>0</v>
      </c>
      <c r="AN219" s="19" t="n">
        <f aca="false">SUMPRODUCT((AM219&gt;TR_DESDE)*(AM219-TR_DESDE)*TR_INC)</f>
        <v>0</v>
      </c>
      <c r="AO219" s="19" t="n">
        <f aca="false">IF(AL219&gt;0,MAX(0,AN219-IF($F219="Cese",MAX(AF219,AJ219),AF219)),0)</f>
        <v>0</v>
      </c>
      <c r="AP219" s="46" t="n">
        <f aca="false">IF(OR($F219="Activo",$F219="Cese"),ROUND(AK219+AO219,2),0)</f>
        <v>0</v>
      </c>
      <c r="AQ219" s="19" t="n">
        <f aca="false">IF($F219="Cese",MAX(0,AJ219-AN219),0)</f>
        <v>0</v>
      </c>
      <c r="AR219" s="19" t="str">
        <f aca="false">IF($B219="","",IF(COUNTIFS(RP_COD,$B219,'Retenciones Planilla'!$L$6:$L$105,"&lt;&gt;")=0,"",SUMIFS('Retenciones Planilla'!$L$6:$L$105,RP_COD,$B219)))</f>
        <v/>
      </c>
      <c r="AS219" s="19" t="str">
        <f aca="false">IF(AR219="","",AR219-AP219)</f>
        <v/>
      </c>
      <c r="AT219" s="23" t="str">
        <f aca="false">IF($B219="","",IF(NOT(OR($F219="Activo",$F219="Cese")),IF(N(AR219)=0,"—","Revisar: sin vínculo"),IF(AR219="",IF(AP219=0,"No corresponde","Sin dato planilla"),IF(ABS(AS219)&lt;=TOL,"OK",IF(AS219&gt;0,"Retuvo de más","Retuvo de menos")))))</f>
        <v/>
      </c>
      <c r="AU219" s="19" t="n">
        <f aca="false">IF(AND(BASE_RET="Planilla (si existe)",AR219&lt;&gt;""),AR219,AP219)</f>
        <v>0</v>
      </c>
      <c r="AV219" s="19" t="n">
        <f aca="false">AU219+N219</f>
        <v>0</v>
      </c>
    </row>
    <row r="220" customFormat="false" ht="15" hidden="false" customHeight="false" outlineLevel="0" collapsed="false">
      <c r="A220" s="43" t="n">
        <v>18</v>
      </c>
      <c r="B220" s="35" t="str">
        <f aca="false">IF(Trabajadores!$B$23="","",Trabajadores!$B$23)</f>
        <v/>
      </c>
      <c r="C220" s="35" t="str">
        <f aca="false">IF($B220="","",Trabajadores!$D$23)</f>
        <v/>
      </c>
      <c r="D220" s="43" t="n">
        <v>11</v>
      </c>
      <c r="E220" s="23" t="s">
        <v>308</v>
      </c>
      <c r="F220" s="23" t="str">
        <f aca="false">IF($B220="","",IF(OR(11&lt;Trabajadores!$M$23,11&gt;Trabajadores!$N$23),"No vinculado",IF(AND(11=Trabajadores!$N$23,Trabajadores!$O$23="Sí"),"Cese","Activo")))</f>
        <v/>
      </c>
      <c r="G220" s="19" t="n">
        <f aca="false">IF($B220="",0,SUMIFS(Ingresos!$Y$6:$Y$1505,ING_COD,$B220,ING_CLASE,"ORD"))</f>
        <v>0</v>
      </c>
      <c r="H220" s="19" t="n">
        <f aca="false">IF($B220="",0,SUMIFS(Ingresos!$Y$6:$Y$1505,ING_COD,$B220,ING_CLASE,"ORD",ING_COMP,"Sí"))</f>
        <v>0</v>
      </c>
      <c r="I220" s="19" t="n">
        <f aca="false">IF($B220="",0,SUMIFS(Ingresos!$Y$6:$Y$1505,ING_COD,$B220,ING_CLASE,"GRA"))</f>
        <v>0</v>
      </c>
      <c r="J220" s="19" t="n">
        <f aca="false">IF($B220="",0,SUMIFS(Ingresos!$Y$6:$Y$1505,ING_COD,$B220,ING_CLASE,"BON"))</f>
        <v>0</v>
      </c>
      <c r="K220" s="19" t="n">
        <f aca="false">IF($B220="",0,SUMIFS(Ingresos!$Y$6:$Y$1505,ING_COD,$B220,ING_CLASE,"EXT"))</f>
        <v>0</v>
      </c>
      <c r="L220" s="19" t="n">
        <f aca="false">IF($B220="",0,SUMIFS(Ingresos!$Y$6:$Y$1505,ING_COD,$B220,ING_CLASE,"OTO"))</f>
        <v>0</v>
      </c>
      <c r="M220" s="19" t="n">
        <f aca="false">IF($B220="",0,SUMIFS(Ingresos!$Y$6:$Y$1505,ING_COD,$B220,ING_CLASE,"OTX"))</f>
        <v>0</v>
      </c>
      <c r="N220" s="19" t="n">
        <f aca="false">IF($B220="",0,SUMIFS(Ingresos!$Y$6:$Y$1505,ING_COD,$B220,ING_CLASE,"RETO"))</f>
        <v>0</v>
      </c>
      <c r="O220" s="19" t="n">
        <f aca="false">IF($B220="",0,SUMIFS(Ingresos!$Y$6:$Y$1505,ING_COD,$B220,ING_CLASE,"INA"))</f>
        <v>0</v>
      </c>
      <c r="P220" s="19" t="n">
        <f aca="false">G220+I220+J220+K220+L220+M220</f>
        <v>0</v>
      </c>
      <c r="Q220" s="44" t="n">
        <f aca="false">IF($F220="Activo",2,IF($F220="Cese",1,0))</f>
        <v>0</v>
      </c>
      <c r="R220" s="19" t="n">
        <f aca="false">G220*Q220</f>
        <v>0</v>
      </c>
      <c r="S220" s="19" t="n">
        <f aca="false">IF($F220="Activo",SUMIFS(I220:I221,$D220:$D221,"&lt;="&amp;Trabajadores!$N$23)+IF(PROY_BON="Sí",SUMIFS(J220:J221,$D220:$D221,"&lt;="&amp;Trabajadores!$N$23),0),IF($F220="Cese",I220+IF(PROY_BON="Sí",J220,0),0))</f>
        <v>0</v>
      </c>
      <c r="T220" s="19" t="n">
        <f aca="false">IF(OR($F220&lt;&gt;"Activo",Trabajadores!$I$23="No"),0,IF(I221=0,H220*(1+IF(PROY_BON="Sí",Trabajadores!$P$23,0))*Trabajadores!$S$23/6*(Trabajadores!$N$23&gt;=12),0))</f>
        <v>0</v>
      </c>
      <c r="U220" s="19" t="n">
        <f aca="false">IF($F220="Activo",IF(Trabajadores!$J$23="Sí",L220*2,L220),IF($F220="Cese",L220,0))</f>
        <v>0</v>
      </c>
      <c r="V220" s="19" t="n">
        <f aca="false">IF(OR($F220="Activo",$F220="Cese"),M220,0)</f>
        <v>0</v>
      </c>
      <c r="W220" s="19" t="n">
        <f aca="false">IF(OR($F220="Activo",$F220="Cese"),SUM(P210:P219),0)</f>
        <v>0</v>
      </c>
      <c r="X220" s="36" t="n">
        <f aca="false">IF(OR($F220="Activo",$F220="Cese"),R220+S220+T220+U220+V220+W220,0)</f>
        <v>0</v>
      </c>
      <c r="Y220" s="19" t="n">
        <f aca="false">IF(OR($F220="Activo",$F220="Cese"),DED_FIJA,0)</f>
        <v>0</v>
      </c>
      <c r="Z220" s="36" t="n">
        <f aca="false">MAX(0,X220-Y220)</f>
        <v>0</v>
      </c>
      <c r="AA220" s="19" t="n">
        <f aca="false">IF(Z220=0,0,MAX(0,MIN(Z220,Parámetros!$G$19)-Parámetros!$F$19)*Parámetros!$E$19)</f>
        <v>0</v>
      </c>
      <c r="AB220" s="19" t="n">
        <f aca="false">IF(Z220=0,0,MAX(0,MIN(Z220,Parámetros!$G$20)-Parámetros!$F$20)*Parámetros!$E$20)</f>
        <v>0</v>
      </c>
      <c r="AC220" s="19" t="n">
        <f aca="false">IF(Z220=0,0,MAX(0,MIN(Z220,Parámetros!$G$21)-Parámetros!$F$21)*Parámetros!$E$21)</f>
        <v>0</v>
      </c>
      <c r="AD220" s="19" t="n">
        <f aca="false">IF(Z220=0,0,MAX(0,MIN(Z220,Parámetros!$G$22)-Parámetros!$F$22)*Parámetros!$E$22)</f>
        <v>0</v>
      </c>
      <c r="AE220" s="19" t="n">
        <f aca="false">IF(Z220=0,0,MAX(0,MIN(Z220,Parámetros!$G$23)-Parámetros!$F$23)*Parámetros!$E$23)</f>
        <v>0</v>
      </c>
      <c r="AF220" s="36" t="n">
        <f aca="false">SUM(AA220:AE220)</f>
        <v>0</v>
      </c>
      <c r="AG220" s="45" t="str">
        <f aca="false">IF(AM220&lt;=0,"-",INDEX(TR_TASA,MATCH(AM220,TR_DESDE,1)))</f>
        <v>-</v>
      </c>
      <c r="AH220" s="44" t="n">
        <f aca="false">IF($F220="Cese",1,IF($F220="Activo",INDEX(DIV_N,11),0))</f>
        <v>0</v>
      </c>
      <c r="AI220" s="44" t="n">
        <f aca="false">IF($F220="Cese",10,IF($F220="Activo",INDEX(DIV_HASTA,11),0))</f>
        <v>0</v>
      </c>
      <c r="AJ220" s="19" t="n">
        <f aca="false">IF(OR($F220="Activo",$F220="Cese"),SUMIFS(AV210:AV219,D210:D219,"&lt;="&amp;AI220),0)</f>
        <v>0</v>
      </c>
      <c r="AK220" s="19" t="n">
        <f aca="false">IF(OR($F220="Activo",$F220="Cese"),MAX(0,(AF220-AJ220)/AH220),0)</f>
        <v>0</v>
      </c>
      <c r="AL220" s="19" t="n">
        <f aca="false">IF(OR($F220="Activo",$F220="Cese"),K220+IF(PROY_BON="Sí",0,J220),0)</f>
        <v>0</v>
      </c>
      <c r="AM220" s="19" t="n">
        <f aca="false">IF(AL220&gt;0,MAX(0,X220+AL220-Y220),Z220)</f>
        <v>0</v>
      </c>
      <c r="AN220" s="19" t="n">
        <f aca="false">SUMPRODUCT((AM220&gt;TR_DESDE)*(AM220-TR_DESDE)*TR_INC)</f>
        <v>0</v>
      </c>
      <c r="AO220" s="19" t="n">
        <f aca="false">IF(AL220&gt;0,MAX(0,AN220-IF($F220="Cese",MAX(AF220,AJ220),AF220)),0)</f>
        <v>0</v>
      </c>
      <c r="AP220" s="46" t="n">
        <f aca="false">IF(OR($F220="Activo",$F220="Cese"),ROUND(AK220+AO220,2),0)</f>
        <v>0</v>
      </c>
      <c r="AQ220" s="19" t="n">
        <f aca="false">IF($F220="Cese",MAX(0,AJ220-AN220),0)</f>
        <v>0</v>
      </c>
      <c r="AR220" s="19" t="str">
        <f aca="false">IF($B220="","",IF(COUNTIFS(RP_COD,$B220,'Retenciones Planilla'!$M$6:$M$105,"&lt;&gt;")=0,"",SUMIFS('Retenciones Planilla'!$M$6:$M$105,RP_COD,$B220)))</f>
        <v/>
      </c>
      <c r="AS220" s="19" t="str">
        <f aca="false">IF(AR220="","",AR220-AP220)</f>
        <v/>
      </c>
      <c r="AT220" s="23" t="str">
        <f aca="false">IF($B220="","",IF(NOT(OR($F220="Activo",$F220="Cese")),IF(N(AR220)=0,"—","Revisar: sin vínculo"),IF(AR220="",IF(AP220=0,"No corresponde","Sin dato planilla"),IF(ABS(AS220)&lt;=TOL,"OK",IF(AS220&gt;0,"Retuvo de más","Retuvo de menos")))))</f>
        <v/>
      </c>
      <c r="AU220" s="19" t="n">
        <f aca="false">IF(AND(BASE_RET="Planilla (si existe)",AR220&lt;&gt;""),AR220,AP220)</f>
        <v>0</v>
      </c>
      <c r="AV220" s="19" t="n">
        <f aca="false">AU220+N220</f>
        <v>0</v>
      </c>
    </row>
    <row r="221" customFormat="false" ht="15" hidden="false" customHeight="false" outlineLevel="0" collapsed="false">
      <c r="A221" s="43" t="n">
        <v>18</v>
      </c>
      <c r="B221" s="35" t="str">
        <f aca="false">IF(Trabajadores!$B$23="","",Trabajadores!$B$23)</f>
        <v/>
      </c>
      <c r="C221" s="35" t="str">
        <f aca="false">IF($B221="","",Trabajadores!$D$23)</f>
        <v/>
      </c>
      <c r="D221" s="43" t="n">
        <v>12</v>
      </c>
      <c r="E221" s="23" t="s">
        <v>309</v>
      </c>
      <c r="F221" s="23" t="str">
        <f aca="false">IF($B221="","",IF(OR(12&lt;Trabajadores!$M$23,12&gt;Trabajadores!$N$23),"No vinculado",IF(AND(12=Trabajadores!$N$23,Trabajadores!$O$23="Sí"),"Cese","Activo")))</f>
        <v/>
      </c>
      <c r="G221" s="19" t="n">
        <f aca="false">IF($B221="",0,SUMIFS(Ingresos!$Z$6:$Z$1505,ING_COD,$B221,ING_CLASE,"ORD"))</f>
        <v>0</v>
      </c>
      <c r="H221" s="19" t="n">
        <f aca="false">IF($B221="",0,SUMIFS(Ingresos!$Z$6:$Z$1505,ING_COD,$B221,ING_CLASE,"ORD",ING_COMP,"Sí"))</f>
        <v>0</v>
      </c>
      <c r="I221" s="19" t="n">
        <f aca="false">IF($B221="",0,SUMIFS(Ingresos!$Z$6:$Z$1505,ING_COD,$B221,ING_CLASE,"GRA"))</f>
        <v>0</v>
      </c>
      <c r="J221" s="19" t="n">
        <f aca="false">IF($B221="",0,SUMIFS(Ingresos!$Z$6:$Z$1505,ING_COD,$B221,ING_CLASE,"BON"))</f>
        <v>0</v>
      </c>
      <c r="K221" s="19" t="n">
        <f aca="false">IF($B221="",0,SUMIFS(Ingresos!$Z$6:$Z$1505,ING_COD,$B221,ING_CLASE,"EXT"))</f>
        <v>0</v>
      </c>
      <c r="L221" s="19" t="n">
        <f aca="false">IF($B221="",0,SUMIFS(Ingresos!$Z$6:$Z$1505,ING_COD,$B221,ING_CLASE,"OTO"))</f>
        <v>0</v>
      </c>
      <c r="M221" s="19" t="n">
        <f aca="false">IF($B221="",0,SUMIFS(Ingresos!$Z$6:$Z$1505,ING_COD,$B221,ING_CLASE,"OTX"))</f>
        <v>0</v>
      </c>
      <c r="N221" s="19" t="n">
        <f aca="false">IF($B221="",0,SUMIFS(Ingresos!$Z$6:$Z$1505,ING_COD,$B221,ING_CLASE,"RETO"))</f>
        <v>0</v>
      </c>
      <c r="O221" s="19" t="n">
        <f aca="false">IF($B221="",0,SUMIFS(Ingresos!$Z$6:$Z$1505,ING_COD,$B221,ING_CLASE,"INA"))</f>
        <v>0</v>
      </c>
      <c r="P221" s="19" t="n">
        <f aca="false">G221+I221+J221+K221+L221+M221</f>
        <v>0</v>
      </c>
      <c r="Q221" s="44" t="n">
        <f aca="false">IF($F221="Activo",1,IF($F221="Cese",1,0))</f>
        <v>0</v>
      </c>
      <c r="R221" s="19" t="n">
        <f aca="false">G221*Q221</f>
        <v>0</v>
      </c>
      <c r="S221" s="19" t="n">
        <f aca="false">IF($F221="Activo",SUMIFS(I221:I221,$D221:$D221,"&lt;="&amp;Trabajadores!$N$23)+IF(PROY_BON="Sí",SUMIFS(J221:J221,$D221:$D221,"&lt;="&amp;Trabajadores!$N$23),0),IF($F221="Cese",I221+IF(PROY_BON="Sí",J221,0),0))</f>
        <v>0</v>
      </c>
      <c r="T221" s="19" t="n">
        <f aca="false">0</f>
        <v>0</v>
      </c>
      <c r="U221" s="19" t="n">
        <f aca="false">IF($F221="Activo",IF(Trabajadores!$J$23="Sí",L221*1,L221),IF($F221="Cese",L221,0))</f>
        <v>0</v>
      </c>
      <c r="V221" s="19" t="n">
        <f aca="false">IF(OR($F221="Activo",$F221="Cese"),M221,0)</f>
        <v>0</v>
      </c>
      <c r="W221" s="19" t="n">
        <f aca="false">IF(OR($F221="Activo",$F221="Cese"),SUM(P210:P220),0)</f>
        <v>0</v>
      </c>
      <c r="X221" s="36" t="n">
        <f aca="false">IF(OR($F221="Activo",$F221="Cese"),R221+S221+T221+U221+V221+W221,0)</f>
        <v>0</v>
      </c>
      <c r="Y221" s="19" t="n">
        <f aca="false">IF(OR($F221="Activo",$F221="Cese"),DED_FIJA,0)</f>
        <v>0</v>
      </c>
      <c r="Z221" s="36" t="n">
        <f aca="false">MAX(0,X221-Y221)</f>
        <v>0</v>
      </c>
      <c r="AA221" s="19" t="n">
        <f aca="false">IF(Z221=0,0,MAX(0,MIN(Z221,Parámetros!$G$19)-Parámetros!$F$19)*Parámetros!$E$19)</f>
        <v>0</v>
      </c>
      <c r="AB221" s="19" t="n">
        <f aca="false">IF(Z221=0,0,MAX(0,MIN(Z221,Parámetros!$G$20)-Parámetros!$F$20)*Parámetros!$E$20)</f>
        <v>0</v>
      </c>
      <c r="AC221" s="19" t="n">
        <f aca="false">IF(Z221=0,0,MAX(0,MIN(Z221,Parámetros!$G$21)-Parámetros!$F$21)*Parámetros!$E$21)</f>
        <v>0</v>
      </c>
      <c r="AD221" s="19" t="n">
        <f aca="false">IF(Z221=0,0,MAX(0,MIN(Z221,Parámetros!$G$22)-Parámetros!$F$22)*Parámetros!$E$22)</f>
        <v>0</v>
      </c>
      <c r="AE221" s="19" t="n">
        <f aca="false">IF(Z221=0,0,MAX(0,MIN(Z221,Parámetros!$G$23)-Parámetros!$F$23)*Parámetros!$E$23)</f>
        <v>0</v>
      </c>
      <c r="AF221" s="36" t="n">
        <f aca="false">SUM(AA221:AE221)</f>
        <v>0</v>
      </c>
      <c r="AG221" s="45" t="str">
        <f aca="false">IF(AM221&lt;=0,"-",INDEX(TR_TASA,MATCH(AM221,TR_DESDE,1)))</f>
        <v>-</v>
      </c>
      <c r="AH221" s="44" t="n">
        <f aca="false">IF($F221="Cese",1,IF($F221="Activo",INDEX(DIV_N,12),0))</f>
        <v>0</v>
      </c>
      <c r="AI221" s="44" t="n">
        <f aca="false">IF($F221="Cese",11,IF($F221="Activo",INDEX(DIV_HASTA,12),0))</f>
        <v>0</v>
      </c>
      <c r="AJ221" s="19" t="n">
        <f aca="false">IF(OR($F221="Activo",$F221="Cese"),SUMIFS(AV210:AV220,D210:D220,"&lt;="&amp;AI221),0)</f>
        <v>0</v>
      </c>
      <c r="AK221" s="19" t="n">
        <f aca="false">IF(OR($F221="Activo",$F221="Cese"),MAX(0,(AF221-AJ221)/AH221),0)</f>
        <v>0</v>
      </c>
      <c r="AL221" s="19" t="n">
        <f aca="false">IF(OR($F221="Activo",$F221="Cese"),K221+IF(PROY_BON="Sí",0,J221),0)</f>
        <v>0</v>
      </c>
      <c r="AM221" s="19" t="n">
        <f aca="false">IF(AL221&gt;0,MAX(0,X221+AL221-Y221),Z221)</f>
        <v>0</v>
      </c>
      <c r="AN221" s="19" t="n">
        <f aca="false">SUMPRODUCT((AM221&gt;TR_DESDE)*(AM221-TR_DESDE)*TR_INC)</f>
        <v>0</v>
      </c>
      <c r="AO221" s="19" t="n">
        <f aca="false">IF(AL221&gt;0,MAX(0,AN221-IF(TRUE(),MAX(AF221,AJ221),AF221)),0)</f>
        <v>0</v>
      </c>
      <c r="AP221" s="46" t="n">
        <f aca="false">IF(OR($F221="Activo",$F221="Cese"),ROUND(AK221+AO221,2),0)</f>
        <v>0</v>
      </c>
      <c r="AQ221" s="19" t="n">
        <f aca="false">IF(OR($F221="Activo",$F221="Cese"),MAX(0,AJ221-AN221),0)</f>
        <v>0</v>
      </c>
      <c r="AR221" s="19" t="str">
        <f aca="false">IF($B221="","",IF(COUNTIFS(RP_COD,$B221,'Retenciones Planilla'!$N$6:$N$105,"&lt;&gt;")=0,"",SUMIFS('Retenciones Planilla'!$N$6:$N$105,RP_COD,$B221)))</f>
        <v/>
      </c>
      <c r="AS221" s="19" t="str">
        <f aca="false">IF(AR221="","",AR221-AP221)</f>
        <v/>
      </c>
      <c r="AT221" s="23" t="str">
        <f aca="false">IF($B221="","",IF(NOT(OR($F221="Activo",$F221="Cese")),IF(N(AR221)=0,"—","Revisar: sin vínculo"),IF(AR221="",IF(AP221=0,"No corresponde","Sin dato planilla"),IF(ABS(AS221)&lt;=TOL,"OK",IF(AS221&gt;0,"Retuvo de más","Retuvo de menos")))))</f>
        <v/>
      </c>
      <c r="AU221" s="19" t="n">
        <f aca="false">IF(AND(BASE_RET="Planilla (si existe)",AR221&lt;&gt;""),AR221,AP221)</f>
        <v>0</v>
      </c>
      <c r="AV221" s="19" t="n">
        <f aca="false">AU221+N221</f>
        <v>0</v>
      </c>
    </row>
    <row r="222" customFormat="false" ht="15" hidden="false" customHeight="false" outlineLevel="0" collapsed="false">
      <c r="A222" s="43" t="n">
        <v>19</v>
      </c>
      <c r="B222" s="35" t="str">
        <f aca="false">IF(Trabajadores!$B$24="","",Trabajadores!$B$24)</f>
        <v/>
      </c>
      <c r="C222" s="35" t="str">
        <f aca="false">IF($B222="","",Trabajadores!$D$24)</f>
        <v/>
      </c>
      <c r="D222" s="43" t="n">
        <v>1</v>
      </c>
      <c r="E222" s="23" t="s">
        <v>298</v>
      </c>
      <c r="F222" s="23" t="str">
        <f aca="false">IF($B222="","",IF(OR(1&lt;Trabajadores!$M$24,1&gt;Trabajadores!$N$24),"No vinculado",IF(AND(1=Trabajadores!$N$24,Trabajadores!$O$24="Sí"),"Cese","Activo")))</f>
        <v/>
      </c>
      <c r="G222" s="19" t="n">
        <f aca="false">IF($B222="",0,SUMIFS(Ingresos!$O$6:$O$1505,ING_COD,$B222,ING_CLASE,"ORD"))</f>
        <v>0</v>
      </c>
      <c r="H222" s="19" t="n">
        <f aca="false">IF($B222="",0,SUMIFS(Ingresos!$O$6:$O$1505,ING_COD,$B222,ING_CLASE,"ORD",ING_COMP,"Sí"))</f>
        <v>0</v>
      </c>
      <c r="I222" s="19" t="n">
        <f aca="false">IF($B222="",0,SUMIFS(Ingresos!$O$6:$O$1505,ING_COD,$B222,ING_CLASE,"GRA"))</f>
        <v>0</v>
      </c>
      <c r="J222" s="19" t="n">
        <f aca="false">IF($B222="",0,SUMIFS(Ingresos!$O$6:$O$1505,ING_COD,$B222,ING_CLASE,"BON"))</f>
        <v>0</v>
      </c>
      <c r="K222" s="19" t="n">
        <f aca="false">IF($B222="",0,SUMIFS(Ingresos!$O$6:$O$1505,ING_COD,$B222,ING_CLASE,"EXT"))</f>
        <v>0</v>
      </c>
      <c r="L222" s="19" t="n">
        <f aca="false">IF($B222="",0,SUMIFS(Ingresos!$O$6:$O$1505,ING_COD,$B222,ING_CLASE,"OTO"))</f>
        <v>0</v>
      </c>
      <c r="M222" s="19" t="n">
        <f aca="false">IF($B222="",0,SUMIFS(Ingresos!$O$6:$O$1505,ING_COD,$B222,ING_CLASE,"OTX"))</f>
        <v>0</v>
      </c>
      <c r="N222" s="19" t="n">
        <f aca="false">IF($B222="",0,SUMIFS(Ingresos!$O$6:$O$1505,ING_COD,$B222,ING_CLASE,"RETO"))</f>
        <v>0</v>
      </c>
      <c r="O222" s="19" t="n">
        <f aca="false">IF($B222="",0,SUMIFS(Ingresos!$O$6:$O$1505,ING_COD,$B222,ING_CLASE,"INA"))</f>
        <v>0</v>
      </c>
      <c r="P222" s="19" t="n">
        <f aca="false">G222+I222+J222+K222+L222+M222</f>
        <v>0</v>
      </c>
      <c r="Q222" s="44" t="n">
        <f aca="false">IF($F222="Activo",12,IF($F222="Cese",1,0))</f>
        <v>0</v>
      </c>
      <c r="R222" s="19" t="n">
        <f aca="false">G222*Q222</f>
        <v>0</v>
      </c>
      <c r="S222" s="19" t="n">
        <f aca="false">IF($F222="Activo",SUMIFS(I222:I233,$D222:$D233,"&lt;="&amp;Trabajadores!$N$24)+IF(PROY_BON="Sí",SUMIFS(J222:J233,$D222:$D233,"&lt;="&amp;Trabajadores!$N$24),0),IF($F222="Cese",I222+IF(PROY_BON="Sí",J222,0),0))</f>
        <v>0</v>
      </c>
      <c r="T222" s="19" t="n">
        <f aca="false">IF(OR($F222&lt;&gt;"Activo",Trabajadores!$I$24="No"),0,IF(I228=0,H222*(1+IF(PROY_BON="Sí",Trabajadores!$P$24,0))*Trabajadores!$R$24/6*(Trabajadores!$N$24&gt;=7),0)+IF(I233=0,H222*(1+IF(PROY_BON="Sí",Trabajadores!$P$24,0))*Trabajadores!$S$24/6*(Trabajadores!$N$24&gt;=12),0))</f>
        <v>0</v>
      </c>
      <c r="U222" s="19" t="n">
        <f aca="false">IF($F222="Activo",IF(Trabajadores!$J$24="Sí",L222*12,L222),IF($F222="Cese",L222,0))</f>
        <v>0</v>
      </c>
      <c r="V222" s="19" t="n">
        <f aca="false">IF(OR($F222="Activo",$F222="Cese"),M222,0)</f>
        <v>0</v>
      </c>
      <c r="W222" s="19" t="n">
        <f aca="false">0</f>
        <v>0</v>
      </c>
      <c r="X222" s="36" t="n">
        <f aca="false">IF(OR($F222="Activo",$F222="Cese"),R222+S222+T222+U222+V222+W222,0)</f>
        <v>0</v>
      </c>
      <c r="Y222" s="19" t="n">
        <f aca="false">IF(OR($F222="Activo",$F222="Cese"),DED_FIJA,0)</f>
        <v>0</v>
      </c>
      <c r="Z222" s="36" t="n">
        <f aca="false">MAX(0,X222-Y222)</f>
        <v>0</v>
      </c>
      <c r="AA222" s="19" t="n">
        <f aca="false">IF(Z222=0,0,MAX(0,MIN(Z222,Parámetros!$G$19)-Parámetros!$F$19)*Parámetros!$E$19)</f>
        <v>0</v>
      </c>
      <c r="AB222" s="19" t="n">
        <f aca="false">IF(Z222=0,0,MAX(0,MIN(Z222,Parámetros!$G$20)-Parámetros!$F$20)*Parámetros!$E$20)</f>
        <v>0</v>
      </c>
      <c r="AC222" s="19" t="n">
        <f aca="false">IF(Z222=0,0,MAX(0,MIN(Z222,Parámetros!$G$21)-Parámetros!$F$21)*Parámetros!$E$21)</f>
        <v>0</v>
      </c>
      <c r="AD222" s="19" t="n">
        <f aca="false">IF(Z222=0,0,MAX(0,MIN(Z222,Parámetros!$G$22)-Parámetros!$F$22)*Parámetros!$E$22)</f>
        <v>0</v>
      </c>
      <c r="AE222" s="19" t="n">
        <f aca="false">IF(Z222=0,0,MAX(0,MIN(Z222,Parámetros!$G$23)-Parámetros!$F$23)*Parámetros!$E$23)</f>
        <v>0</v>
      </c>
      <c r="AF222" s="36" t="n">
        <f aca="false">SUM(AA222:AE222)</f>
        <v>0</v>
      </c>
      <c r="AG222" s="45" t="str">
        <f aca="false">IF(AM222&lt;=0,"-",INDEX(TR_TASA,MATCH(AM222,TR_DESDE,1)))</f>
        <v>-</v>
      </c>
      <c r="AH222" s="44" t="n">
        <f aca="false">IF($F222="Cese",1,IF($F222="Activo",INDEX(DIV_N,1),0))</f>
        <v>0</v>
      </c>
      <c r="AI222" s="44" t="n">
        <f aca="false">IF($F222="Cese",0,IF($F222="Activo",INDEX(DIV_HASTA,1),0))</f>
        <v>0</v>
      </c>
      <c r="AJ222" s="19" t="n">
        <f aca="false">0</f>
        <v>0</v>
      </c>
      <c r="AK222" s="19" t="n">
        <f aca="false">IF(OR($F222="Activo",$F222="Cese"),MAX(0,(AF222-AJ222)/AH222),0)</f>
        <v>0</v>
      </c>
      <c r="AL222" s="19" t="n">
        <f aca="false">IF(OR($F222="Activo",$F222="Cese"),K222+IF(PROY_BON="Sí",0,J222),0)</f>
        <v>0</v>
      </c>
      <c r="AM222" s="19" t="n">
        <f aca="false">IF(AL222&gt;0,MAX(0,X222+AL222-Y222),Z222)</f>
        <v>0</v>
      </c>
      <c r="AN222" s="19" t="n">
        <f aca="false">SUMPRODUCT((AM222&gt;TR_DESDE)*(AM222-TR_DESDE)*TR_INC)</f>
        <v>0</v>
      </c>
      <c r="AO222" s="19" t="n">
        <f aca="false">IF(AL222&gt;0,MAX(0,AN222-IF($F222="Cese",MAX(AF222,AJ222),AF222)),0)</f>
        <v>0</v>
      </c>
      <c r="AP222" s="46" t="n">
        <f aca="false">IF(OR($F222="Activo",$F222="Cese"),ROUND(AK222+AO222,2),0)</f>
        <v>0</v>
      </c>
      <c r="AQ222" s="19" t="n">
        <f aca="false">IF($F222="Cese",MAX(0,AJ222-AN222),0)</f>
        <v>0</v>
      </c>
      <c r="AR222" s="19" t="str">
        <f aca="false">IF($B222="","",IF(COUNTIFS(RP_COD,$B222,'Retenciones Planilla'!$C$6:$C$105,"&lt;&gt;")=0,"",SUMIFS('Retenciones Planilla'!$C$6:$C$105,RP_COD,$B222)))</f>
        <v/>
      </c>
      <c r="AS222" s="19" t="str">
        <f aca="false">IF(AR222="","",AR222-AP222)</f>
        <v/>
      </c>
      <c r="AT222" s="23" t="str">
        <f aca="false">IF($B222="","",IF(NOT(OR($F222="Activo",$F222="Cese")),IF(N(AR222)=0,"—","Revisar: sin vínculo"),IF(AR222="",IF(AP222=0,"No corresponde","Sin dato planilla"),IF(ABS(AS222)&lt;=TOL,"OK",IF(AS222&gt;0,"Retuvo de más","Retuvo de menos")))))</f>
        <v/>
      </c>
      <c r="AU222" s="19" t="n">
        <f aca="false">IF(AND(BASE_RET="Planilla (si existe)",AR222&lt;&gt;""),AR222,AP222)</f>
        <v>0</v>
      </c>
      <c r="AV222" s="19" t="n">
        <f aca="false">AU222+N222</f>
        <v>0</v>
      </c>
    </row>
    <row r="223" customFormat="false" ht="15" hidden="false" customHeight="false" outlineLevel="0" collapsed="false">
      <c r="A223" s="43" t="n">
        <v>19</v>
      </c>
      <c r="B223" s="35" t="str">
        <f aca="false">IF(Trabajadores!$B$24="","",Trabajadores!$B$24)</f>
        <v/>
      </c>
      <c r="C223" s="35" t="str">
        <f aca="false">IF($B223="","",Trabajadores!$D$24)</f>
        <v/>
      </c>
      <c r="D223" s="43" t="n">
        <v>2</v>
      </c>
      <c r="E223" s="23" t="s">
        <v>299</v>
      </c>
      <c r="F223" s="23" t="str">
        <f aca="false">IF($B223="","",IF(OR(2&lt;Trabajadores!$M$24,2&gt;Trabajadores!$N$24),"No vinculado",IF(AND(2=Trabajadores!$N$24,Trabajadores!$O$24="Sí"),"Cese","Activo")))</f>
        <v/>
      </c>
      <c r="G223" s="19" t="n">
        <f aca="false">IF($B223="",0,SUMIFS(Ingresos!$P$6:$P$1505,ING_COD,$B223,ING_CLASE,"ORD"))</f>
        <v>0</v>
      </c>
      <c r="H223" s="19" t="n">
        <f aca="false">IF($B223="",0,SUMIFS(Ingresos!$P$6:$P$1505,ING_COD,$B223,ING_CLASE,"ORD",ING_COMP,"Sí"))</f>
        <v>0</v>
      </c>
      <c r="I223" s="19" t="n">
        <f aca="false">IF($B223="",0,SUMIFS(Ingresos!$P$6:$P$1505,ING_COD,$B223,ING_CLASE,"GRA"))</f>
        <v>0</v>
      </c>
      <c r="J223" s="19" t="n">
        <f aca="false">IF($B223="",0,SUMIFS(Ingresos!$P$6:$P$1505,ING_COD,$B223,ING_CLASE,"BON"))</f>
        <v>0</v>
      </c>
      <c r="K223" s="19" t="n">
        <f aca="false">IF($B223="",0,SUMIFS(Ingresos!$P$6:$P$1505,ING_COD,$B223,ING_CLASE,"EXT"))</f>
        <v>0</v>
      </c>
      <c r="L223" s="19" t="n">
        <f aca="false">IF($B223="",0,SUMIFS(Ingresos!$P$6:$P$1505,ING_COD,$B223,ING_CLASE,"OTO"))</f>
        <v>0</v>
      </c>
      <c r="M223" s="19" t="n">
        <f aca="false">IF($B223="",0,SUMIFS(Ingresos!$P$6:$P$1505,ING_COD,$B223,ING_CLASE,"OTX"))</f>
        <v>0</v>
      </c>
      <c r="N223" s="19" t="n">
        <f aca="false">IF($B223="",0,SUMIFS(Ingresos!$P$6:$P$1505,ING_COD,$B223,ING_CLASE,"RETO"))</f>
        <v>0</v>
      </c>
      <c r="O223" s="19" t="n">
        <f aca="false">IF($B223="",0,SUMIFS(Ingresos!$P$6:$P$1505,ING_COD,$B223,ING_CLASE,"INA"))</f>
        <v>0</v>
      </c>
      <c r="P223" s="19" t="n">
        <f aca="false">G223+I223+J223+K223+L223+M223</f>
        <v>0</v>
      </c>
      <c r="Q223" s="44" t="n">
        <f aca="false">IF($F223="Activo",11,IF($F223="Cese",1,0))</f>
        <v>0</v>
      </c>
      <c r="R223" s="19" t="n">
        <f aca="false">G223*Q223</f>
        <v>0</v>
      </c>
      <c r="S223" s="19" t="n">
        <f aca="false">IF($F223="Activo",SUMIFS(I223:I233,$D223:$D233,"&lt;="&amp;Trabajadores!$N$24)+IF(PROY_BON="Sí",SUMIFS(J223:J233,$D223:$D233,"&lt;="&amp;Trabajadores!$N$24),0),IF($F223="Cese",I223+IF(PROY_BON="Sí",J223,0),0))</f>
        <v>0</v>
      </c>
      <c r="T223" s="19" t="n">
        <f aca="false">IF(OR($F223&lt;&gt;"Activo",Trabajadores!$I$24="No"),0,IF(I228=0,H223*(1+IF(PROY_BON="Sí",Trabajadores!$P$24,0))*Trabajadores!$R$24/6*(Trabajadores!$N$24&gt;=7),0)+IF(I233=0,H223*(1+IF(PROY_BON="Sí",Trabajadores!$P$24,0))*Trabajadores!$S$24/6*(Trabajadores!$N$24&gt;=12),0))</f>
        <v>0</v>
      </c>
      <c r="U223" s="19" t="n">
        <f aca="false">IF($F223="Activo",IF(Trabajadores!$J$24="Sí",L223*11,L223),IF($F223="Cese",L223,0))</f>
        <v>0</v>
      </c>
      <c r="V223" s="19" t="n">
        <f aca="false">IF(OR($F223="Activo",$F223="Cese"),M223,0)</f>
        <v>0</v>
      </c>
      <c r="W223" s="19" t="n">
        <f aca="false">IF(OR($F223="Activo",$F223="Cese"),SUM(P222:P222),0)</f>
        <v>0</v>
      </c>
      <c r="X223" s="36" t="n">
        <f aca="false">IF(OR($F223="Activo",$F223="Cese"),R223+S223+T223+U223+V223+W223,0)</f>
        <v>0</v>
      </c>
      <c r="Y223" s="19" t="n">
        <f aca="false">IF(OR($F223="Activo",$F223="Cese"),DED_FIJA,0)</f>
        <v>0</v>
      </c>
      <c r="Z223" s="36" t="n">
        <f aca="false">MAX(0,X223-Y223)</f>
        <v>0</v>
      </c>
      <c r="AA223" s="19" t="n">
        <f aca="false">IF(Z223=0,0,MAX(0,MIN(Z223,Parámetros!$G$19)-Parámetros!$F$19)*Parámetros!$E$19)</f>
        <v>0</v>
      </c>
      <c r="AB223" s="19" t="n">
        <f aca="false">IF(Z223=0,0,MAX(0,MIN(Z223,Parámetros!$G$20)-Parámetros!$F$20)*Parámetros!$E$20)</f>
        <v>0</v>
      </c>
      <c r="AC223" s="19" t="n">
        <f aca="false">IF(Z223=0,0,MAX(0,MIN(Z223,Parámetros!$G$21)-Parámetros!$F$21)*Parámetros!$E$21)</f>
        <v>0</v>
      </c>
      <c r="AD223" s="19" t="n">
        <f aca="false">IF(Z223=0,0,MAX(0,MIN(Z223,Parámetros!$G$22)-Parámetros!$F$22)*Parámetros!$E$22)</f>
        <v>0</v>
      </c>
      <c r="AE223" s="19" t="n">
        <f aca="false">IF(Z223=0,0,MAX(0,MIN(Z223,Parámetros!$G$23)-Parámetros!$F$23)*Parámetros!$E$23)</f>
        <v>0</v>
      </c>
      <c r="AF223" s="36" t="n">
        <f aca="false">SUM(AA223:AE223)</f>
        <v>0</v>
      </c>
      <c r="AG223" s="45" t="str">
        <f aca="false">IF(AM223&lt;=0,"-",INDEX(TR_TASA,MATCH(AM223,TR_DESDE,1)))</f>
        <v>-</v>
      </c>
      <c r="AH223" s="44" t="n">
        <f aca="false">IF($F223="Cese",1,IF($F223="Activo",INDEX(DIV_N,2),0))</f>
        <v>0</v>
      </c>
      <c r="AI223" s="44" t="n">
        <f aca="false">IF($F223="Cese",1,IF($F223="Activo",INDEX(DIV_HASTA,2),0))</f>
        <v>0</v>
      </c>
      <c r="AJ223" s="19" t="n">
        <f aca="false">IF(OR($F223="Activo",$F223="Cese"),SUMIFS(AV222:AV222,D222:D222,"&lt;="&amp;AI223),0)</f>
        <v>0</v>
      </c>
      <c r="AK223" s="19" t="n">
        <f aca="false">IF(OR($F223="Activo",$F223="Cese"),MAX(0,(AF223-AJ223)/AH223),0)</f>
        <v>0</v>
      </c>
      <c r="AL223" s="19" t="n">
        <f aca="false">IF(OR($F223="Activo",$F223="Cese"),K223+IF(PROY_BON="Sí",0,J223),0)</f>
        <v>0</v>
      </c>
      <c r="AM223" s="19" t="n">
        <f aca="false">IF(AL223&gt;0,MAX(0,X223+AL223-Y223),Z223)</f>
        <v>0</v>
      </c>
      <c r="AN223" s="19" t="n">
        <f aca="false">SUMPRODUCT((AM223&gt;TR_DESDE)*(AM223-TR_DESDE)*TR_INC)</f>
        <v>0</v>
      </c>
      <c r="AO223" s="19" t="n">
        <f aca="false">IF(AL223&gt;0,MAX(0,AN223-IF($F223="Cese",MAX(AF223,AJ223),AF223)),0)</f>
        <v>0</v>
      </c>
      <c r="AP223" s="46" t="n">
        <f aca="false">IF(OR($F223="Activo",$F223="Cese"),ROUND(AK223+AO223,2),0)</f>
        <v>0</v>
      </c>
      <c r="AQ223" s="19" t="n">
        <f aca="false">IF($F223="Cese",MAX(0,AJ223-AN223),0)</f>
        <v>0</v>
      </c>
      <c r="AR223" s="19" t="str">
        <f aca="false">IF($B223="","",IF(COUNTIFS(RP_COD,$B223,'Retenciones Planilla'!$D$6:$D$105,"&lt;&gt;")=0,"",SUMIFS('Retenciones Planilla'!$D$6:$D$105,RP_COD,$B223)))</f>
        <v/>
      </c>
      <c r="AS223" s="19" t="str">
        <f aca="false">IF(AR223="","",AR223-AP223)</f>
        <v/>
      </c>
      <c r="AT223" s="23" t="str">
        <f aca="false">IF($B223="","",IF(NOT(OR($F223="Activo",$F223="Cese")),IF(N(AR223)=0,"—","Revisar: sin vínculo"),IF(AR223="",IF(AP223=0,"No corresponde","Sin dato planilla"),IF(ABS(AS223)&lt;=TOL,"OK",IF(AS223&gt;0,"Retuvo de más","Retuvo de menos")))))</f>
        <v/>
      </c>
      <c r="AU223" s="19" t="n">
        <f aca="false">IF(AND(BASE_RET="Planilla (si existe)",AR223&lt;&gt;""),AR223,AP223)</f>
        <v>0</v>
      </c>
      <c r="AV223" s="19" t="n">
        <f aca="false">AU223+N223</f>
        <v>0</v>
      </c>
    </row>
    <row r="224" customFormat="false" ht="15" hidden="false" customHeight="false" outlineLevel="0" collapsed="false">
      <c r="A224" s="43" t="n">
        <v>19</v>
      </c>
      <c r="B224" s="35" t="str">
        <f aca="false">IF(Trabajadores!$B$24="","",Trabajadores!$B$24)</f>
        <v/>
      </c>
      <c r="C224" s="35" t="str">
        <f aca="false">IF($B224="","",Trabajadores!$D$24)</f>
        <v/>
      </c>
      <c r="D224" s="43" t="n">
        <v>3</v>
      </c>
      <c r="E224" s="23" t="s">
        <v>300</v>
      </c>
      <c r="F224" s="23" t="str">
        <f aca="false">IF($B224="","",IF(OR(3&lt;Trabajadores!$M$24,3&gt;Trabajadores!$N$24),"No vinculado",IF(AND(3=Trabajadores!$N$24,Trabajadores!$O$24="Sí"),"Cese","Activo")))</f>
        <v/>
      </c>
      <c r="G224" s="19" t="n">
        <f aca="false">IF($B224="",0,SUMIFS(Ingresos!$Q$6:$Q$1505,ING_COD,$B224,ING_CLASE,"ORD"))</f>
        <v>0</v>
      </c>
      <c r="H224" s="19" t="n">
        <f aca="false">IF($B224="",0,SUMIFS(Ingresos!$Q$6:$Q$1505,ING_COD,$B224,ING_CLASE,"ORD",ING_COMP,"Sí"))</f>
        <v>0</v>
      </c>
      <c r="I224" s="19" t="n">
        <f aca="false">IF($B224="",0,SUMIFS(Ingresos!$Q$6:$Q$1505,ING_COD,$B224,ING_CLASE,"GRA"))</f>
        <v>0</v>
      </c>
      <c r="J224" s="19" t="n">
        <f aca="false">IF($B224="",0,SUMIFS(Ingresos!$Q$6:$Q$1505,ING_COD,$B224,ING_CLASE,"BON"))</f>
        <v>0</v>
      </c>
      <c r="K224" s="19" t="n">
        <f aca="false">IF($B224="",0,SUMIFS(Ingresos!$Q$6:$Q$1505,ING_COD,$B224,ING_CLASE,"EXT"))</f>
        <v>0</v>
      </c>
      <c r="L224" s="19" t="n">
        <f aca="false">IF($B224="",0,SUMIFS(Ingresos!$Q$6:$Q$1505,ING_COD,$B224,ING_CLASE,"OTO"))</f>
        <v>0</v>
      </c>
      <c r="M224" s="19" t="n">
        <f aca="false">IF($B224="",0,SUMIFS(Ingresos!$Q$6:$Q$1505,ING_COD,$B224,ING_CLASE,"OTX"))</f>
        <v>0</v>
      </c>
      <c r="N224" s="19" t="n">
        <f aca="false">IF($B224="",0,SUMIFS(Ingresos!$Q$6:$Q$1505,ING_COD,$B224,ING_CLASE,"RETO"))</f>
        <v>0</v>
      </c>
      <c r="O224" s="19" t="n">
        <f aca="false">IF($B224="",0,SUMIFS(Ingresos!$Q$6:$Q$1505,ING_COD,$B224,ING_CLASE,"INA"))</f>
        <v>0</v>
      </c>
      <c r="P224" s="19" t="n">
        <f aca="false">G224+I224+J224+K224+L224+M224</f>
        <v>0</v>
      </c>
      <c r="Q224" s="44" t="n">
        <f aca="false">IF($F224="Activo",10,IF($F224="Cese",1,0))</f>
        <v>0</v>
      </c>
      <c r="R224" s="19" t="n">
        <f aca="false">G224*Q224</f>
        <v>0</v>
      </c>
      <c r="S224" s="19" t="n">
        <f aca="false">IF($F224="Activo",SUMIFS(I224:I233,$D224:$D233,"&lt;="&amp;Trabajadores!$N$24)+IF(PROY_BON="Sí",SUMIFS(J224:J233,$D224:$D233,"&lt;="&amp;Trabajadores!$N$24),0),IF($F224="Cese",I224+IF(PROY_BON="Sí",J224,0),0))</f>
        <v>0</v>
      </c>
      <c r="T224" s="19" t="n">
        <f aca="false">IF(OR($F224&lt;&gt;"Activo",Trabajadores!$I$24="No"),0,IF(I228=0,H224*(1+IF(PROY_BON="Sí",Trabajadores!$P$24,0))*Trabajadores!$R$24/6*(Trabajadores!$N$24&gt;=7),0)+IF(I233=0,H224*(1+IF(PROY_BON="Sí",Trabajadores!$P$24,0))*Trabajadores!$S$24/6*(Trabajadores!$N$24&gt;=12),0))</f>
        <v>0</v>
      </c>
      <c r="U224" s="19" t="n">
        <f aca="false">IF($F224="Activo",IF(Trabajadores!$J$24="Sí",L224*10,L224),IF($F224="Cese",L224,0))</f>
        <v>0</v>
      </c>
      <c r="V224" s="19" t="n">
        <f aca="false">IF(OR($F224="Activo",$F224="Cese"),M224,0)</f>
        <v>0</v>
      </c>
      <c r="W224" s="19" t="n">
        <f aca="false">IF(OR($F224="Activo",$F224="Cese"),SUM(P222:P223),0)</f>
        <v>0</v>
      </c>
      <c r="X224" s="36" t="n">
        <f aca="false">IF(OR($F224="Activo",$F224="Cese"),R224+S224+T224+U224+V224+W224,0)</f>
        <v>0</v>
      </c>
      <c r="Y224" s="19" t="n">
        <f aca="false">IF(OR($F224="Activo",$F224="Cese"),DED_FIJA,0)</f>
        <v>0</v>
      </c>
      <c r="Z224" s="36" t="n">
        <f aca="false">MAX(0,X224-Y224)</f>
        <v>0</v>
      </c>
      <c r="AA224" s="19" t="n">
        <f aca="false">IF(Z224=0,0,MAX(0,MIN(Z224,Parámetros!$G$19)-Parámetros!$F$19)*Parámetros!$E$19)</f>
        <v>0</v>
      </c>
      <c r="AB224" s="19" t="n">
        <f aca="false">IF(Z224=0,0,MAX(0,MIN(Z224,Parámetros!$G$20)-Parámetros!$F$20)*Parámetros!$E$20)</f>
        <v>0</v>
      </c>
      <c r="AC224" s="19" t="n">
        <f aca="false">IF(Z224=0,0,MAX(0,MIN(Z224,Parámetros!$G$21)-Parámetros!$F$21)*Parámetros!$E$21)</f>
        <v>0</v>
      </c>
      <c r="AD224" s="19" t="n">
        <f aca="false">IF(Z224=0,0,MAX(0,MIN(Z224,Parámetros!$G$22)-Parámetros!$F$22)*Parámetros!$E$22)</f>
        <v>0</v>
      </c>
      <c r="AE224" s="19" t="n">
        <f aca="false">IF(Z224=0,0,MAX(0,MIN(Z224,Parámetros!$G$23)-Parámetros!$F$23)*Parámetros!$E$23)</f>
        <v>0</v>
      </c>
      <c r="AF224" s="36" t="n">
        <f aca="false">SUM(AA224:AE224)</f>
        <v>0</v>
      </c>
      <c r="AG224" s="45" t="str">
        <f aca="false">IF(AM224&lt;=0,"-",INDEX(TR_TASA,MATCH(AM224,TR_DESDE,1)))</f>
        <v>-</v>
      </c>
      <c r="AH224" s="44" t="n">
        <f aca="false">IF($F224="Cese",1,IF($F224="Activo",INDEX(DIV_N,3),0))</f>
        <v>0</v>
      </c>
      <c r="AI224" s="44" t="n">
        <f aca="false">IF($F224="Cese",2,IF($F224="Activo",INDEX(DIV_HASTA,3),0))</f>
        <v>0</v>
      </c>
      <c r="AJ224" s="19" t="n">
        <f aca="false">IF(OR($F224="Activo",$F224="Cese"),SUMIFS(AV222:AV223,D222:D223,"&lt;="&amp;AI224),0)</f>
        <v>0</v>
      </c>
      <c r="AK224" s="19" t="n">
        <f aca="false">IF(OR($F224="Activo",$F224="Cese"),MAX(0,(AF224-AJ224)/AH224),0)</f>
        <v>0</v>
      </c>
      <c r="AL224" s="19" t="n">
        <f aca="false">IF(OR($F224="Activo",$F224="Cese"),K224+IF(PROY_BON="Sí",0,J224),0)</f>
        <v>0</v>
      </c>
      <c r="AM224" s="19" t="n">
        <f aca="false">IF(AL224&gt;0,MAX(0,X224+AL224-Y224),Z224)</f>
        <v>0</v>
      </c>
      <c r="AN224" s="19" t="n">
        <f aca="false">SUMPRODUCT((AM224&gt;TR_DESDE)*(AM224-TR_DESDE)*TR_INC)</f>
        <v>0</v>
      </c>
      <c r="AO224" s="19" t="n">
        <f aca="false">IF(AL224&gt;0,MAX(0,AN224-IF($F224="Cese",MAX(AF224,AJ224),AF224)),0)</f>
        <v>0</v>
      </c>
      <c r="AP224" s="46" t="n">
        <f aca="false">IF(OR($F224="Activo",$F224="Cese"),ROUND(AK224+AO224,2),0)</f>
        <v>0</v>
      </c>
      <c r="AQ224" s="19" t="n">
        <f aca="false">IF($F224="Cese",MAX(0,AJ224-AN224),0)</f>
        <v>0</v>
      </c>
      <c r="AR224" s="19" t="str">
        <f aca="false">IF($B224="","",IF(COUNTIFS(RP_COD,$B224,'Retenciones Planilla'!$E$6:$E$105,"&lt;&gt;")=0,"",SUMIFS('Retenciones Planilla'!$E$6:$E$105,RP_COD,$B224)))</f>
        <v/>
      </c>
      <c r="AS224" s="19" t="str">
        <f aca="false">IF(AR224="","",AR224-AP224)</f>
        <v/>
      </c>
      <c r="AT224" s="23" t="str">
        <f aca="false">IF($B224="","",IF(NOT(OR($F224="Activo",$F224="Cese")),IF(N(AR224)=0,"—","Revisar: sin vínculo"),IF(AR224="",IF(AP224=0,"No corresponde","Sin dato planilla"),IF(ABS(AS224)&lt;=TOL,"OK",IF(AS224&gt;0,"Retuvo de más","Retuvo de menos")))))</f>
        <v/>
      </c>
      <c r="AU224" s="19" t="n">
        <f aca="false">IF(AND(BASE_RET="Planilla (si existe)",AR224&lt;&gt;""),AR224,AP224)</f>
        <v>0</v>
      </c>
      <c r="AV224" s="19" t="n">
        <f aca="false">AU224+N224</f>
        <v>0</v>
      </c>
    </row>
    <row r="225" customFormat="false" ht="15" hidden="false" customHeight="false" outlineLevel="0" collapsed="false">
      <c r="A225" s="43" t="n">
        <v>19</v>
      </c>
      <c r="B225" s="35" t="str">
        <f aca="false">IF(Trabajadores!$B$24="","",Trabajadores!$B$24)</f>
        <v/>
      </c>
      <c r="C225" s="35" t="str">
        <f aca="false">IF($B225="","",Trabajadores!$D$24)</f>
        <v/>
      </c>
      <c r="D225" s="43" t="n">
        <v>4</v>
      </c>
      <c r="E225" s="23" t="s">
        <v>301</v>
      </c>
      <c r="F225" s="23" t="str">
        <f aca="false">IF($B225="","",IF(OR(4&lt;Trabajadores!$M$24,4&gt;Trabajadores!$N$24),"No vinculado",IF(AND(4=Trabajadores!$N$24,Trabajadores!$O$24="Sí"),"Cese","Activo")))</f>
        <v/>
      </c>
      <c r="G225" s="19" t="n">
        <f aca="false">IF($B225="",0,SUMIFS(Ingresos!$R$6:$R$1505,ING_COD,$B225,ING_CLASE,"ORD"))</f>
        <v>0</v>
      </c>
      <c r="H225" s="19" t="n">
        <f aca="false">IF($B225="",0,SUMIFS(Ingresos!$R$6:$R$1505,ING_COD,$B225,ING_CLASE,"ORD",ING_COMP,"Sí"))</f>
        <v>0</v>
      </c>
      <c r="I225" s="19" t="n">
        <f aca="false">IF($B225="",0,SUMIFS(Ingresos!$R$6:$R$1505,ING_COD,$B225,ING_CLASE,"GRA"))</f>
        <v>0</v>
      </c>
      <c r="J225" s="19" t="n">
        <f aca="false">IF($B225="",0,SUMIFS(Ingresos!$R$6:$R$1505,ING_COD,$B225,ING_CLASE,"BON"))</f>
        <v>0</v>
      </c>
      <c r="K225" s="19" t="n">
        <f aca="false">IF($B225="",0,SUMIFS(Ingresos!$R$6:$R$1505,ING_COD,$B225,ING_CLASE,"EXT"))</f>
        <v>0</v>
      </c>
      <c r="L225" s="19" t="n">
        <f aca="false">IF($B225="",0,SUMIFS(Ingresos!$R$6:$R$1505,ING_COD,$B225,ING_CLASE,"OTO"))</f>
        <v>0</v>
      </c>
      <c r="M225" s="19" t="n">
        <f aca="false">IF($B225="",0,SUMIFS(Ingresos!$R$6:$R$1505,ING_COD,$B225,ING_CLASE,"OTX"))</f>
        <v>0</v>
      </c>
      <c r="N225" s="19" t="n">
        <f aca="false">IF($B225="",0,SUMIFS(Ingresos!$R$6:$R$1505,ING_COD,$B225,ING_CLASE,"RETO"))</f>
        <v>0</v>
      </c>
      <c r="O225" s="19" t="n">
        <f aca="false">IF($B225="",0,SUMIFS(Ingresos!$R$6:$R$1505,ING_COD,$B225,ING_CLASE,"INA"))</f>
        <v>0</v>
      </c>
      <c r="P225" s="19" t="n">
        <f aca="false">G225+I225+J225+K225+L225+M225</f>
        <v>0</v>
      </c>
      <c r="Q225" s="44" t="n">
        <f aca="false">IF($F225="Activo",9,IF($F225="Cese",1,0))</f>
        <v>0</v>
      </c>
      <c r="R225" s="19" t="n">
        <f aca="false">G225*Q225</f>
        <v>0</v>
      </c>
      <c r="S225" s="19" t="n">
        <f aca="false">IF($F225="Activo",SUMIFS(I225:I233,$D225:$D233,"&lt;="&amp;Trabajadores!$N$24)+IF(PROY_BON="Sí",SUMIFS(J225:J233,$D225:$D233,"&lt;="&amp;Trabajadores!$N$24),0),IF($F225="Cese",I225+IF(PROY_BON="Sí",J225,0),0))</f>
        <v>0</v>
      </c>
      <c r="T225" s="19" t="n">
        <f aca="false">IF(OR($F225&lt;&gt;"Activo",Trabajadores!$I$24="No"),0,IF(I228=0,H225*(1+IF(PROY_BON="Sí",Trabajadores!$P$24,0))*Trabajadores!$R$24/6*(Trabajadores!$N$24&gt;=7),0)+IF(I233=0,H225*(1+IF(PROY_BON="Sí",Trabajadores!$P$24,0))*Trabajadores!$S$24/6*(Trabajadores!$N$24&gt;=12),0))</f>
        <v>0</v>
      </c>
      <c r="U225" s="19" t="n">
        <f aca="false">IF($F225="Activo",IF(Trabajadores!$J$24="Sí",L225*9,L225),IF($F225="Cese",L225,0))</f>
        <v>0</v>
      </c>
      <c r="V225" s="19" t="n">
        <f aca="false">IF(OR($F225="Activo",$F225="Cese"),M225,0)</f>
        <v>0</v>
      </c>
      <c r="W225" s="19" t="n">
        <f aca="false">IF(OR($F225="Activo",$F225="Cese"),SUM(P222:P224),0)</f>
        <v>0</v>
      </c>
      <c r="X225" s="36" t="n">
        <f aca="false">IF(OR($F225="Activo",$F225="Cese"),R225+S225+T225+U225+V225+W225,0)</f>
        <v>0</v>
      </c>
      <c r="Y225" s="19" t="n">
        <f aca="false">IF(OR($F225="Activo",$F225="Cese"),DED_FIJA,0)</f>
        <v>0</v>
      </c>
      <c r="Z225" s="36" t="n">
        <f aca="false">MAX(0,X225-Y225)</f>
        <v>0</v>
      </c>
      <c r="AA225" s="19" t="n">
        <f aca="false">IF(Z225=0,0,MAX(0,MIN(Z225,Parámetros!$G$19)-Parámetros!$F$19)*Parámetros!$E$19)</f>
        <v>0</v>
      </c>
      <c r="AB225" s="19" t="n">
        <f aca="false">IF(Z225=0,0,MAX(0,MIN(Z225,Parámetros!$G$20)-Parámetros!$F$20)*Parámetros!$E$20)</f>
        <v>0</v>
      </c>
      <c r="AC225" s="19" t="n">
        <f aca="false">IF(Z225=0,0,MAX(0,MIN(Z225,Parámetros!$G$21)-Parámetros!$F$21)*Parámetros!$E$21)</f>
        <v>0</v>
      </c>
      <c r="AD225" s="19" t="n">
        <f aca="false">IF(Z225=0,0,MAX(0,MIN(Z225,Parámetros!$G$22)-Parámetros!$F$22)*Parámetros!$E$22)</f>
        <v>0</v>
      </c>
      <c r="AE225" s="19" t="n">
        <f aca="false">IF(Z225=0,0,MAX(0,MIN(Z225,Parámetros!$G$23)-Parámetros!$F$23)*Parámetros!$E$23)</f>
        <v>0</v>
      </c>
      <c r="AF225" s="36" t="n">
        <f aca="false">SUM(AA225:AE225)</f>
        <v>0</v>
      </c>
      <c r="AG225" s="45" t="str">
        <f aca="false">IF(AM225&lt;=0,"-",INDEX(TR_TASA,MATCH(AM225,TR_DESDE,1)))</f>
        <v>-</v>
      </c>
      <c r="AH225" s="44" t="n">
        <f aca="false">IF($F225="Cese",1,IF($F225="Activo",INDEX(DIV_N,4),0))</f>
        <v>0</v>
      </c>
      <c r="AI225" s="44" t="n">
        <f aca="false">IF($F225="Cese",3,IF($F225="Activo",INDEX(DIV_HASTA,4),0))</f>
        <v>0</v>
      </c>
      <c r="AJ225" s="19" t="n">
        <f aca="false">IF(OR($F225="Activo",$F225="Cese"),SUMIFS(AV222:AV224,D222:D224,"&lt;="&amp;AI225),0)</f>
        <v>0</v>
      </c>
      <c r="AK225" s="19" t="n">
        <f aca="false">IF(OR($F225="Activo",$F225="Cese"),MAX(0,(AF225-AJ225)/AH225),0)</f>
        <v>0</v>
      </c>
      <c r="AL225" s="19" t="n">
        <f aca="false">IF(OR($F225="Activo",$F225="Cese"),K225+IF(PROY_BON="Sí",0,J225),0)</f>
        <v>0</v>
      </c>
      <c r="AM225" s="19" t="n">
        <f aca="false">IF(AL225&gt;0,MAX(0,X225+AL225-Y225),Z225)</f>
        <v>0</v>
      </c>
      <c r="AN225" s="19" t="n">
        <f aca="false">SUMPRODUCT((AM225&gt;TR_DESDE)*(AM225-TR_DESDE)*TR_INC)</f>
        <v>0</v>
      </c>
      <c r="AO225" s="19" t="n">
        <f aca="false">IF(AL225&gt;0,MAX(0,AN225-IF($F225="Cese",MAX(AF225,AJ225),AF225)),0)</f>
        <v>0</v>
      </c>
      <c r="AP225" s="46" t="n">
        <f aca="false">IF(OR($F225="Activo",$F225="Cese"),ROUND(AK225+AO225,2),0)</f>
        <v>0</v>
      </c>
      <c r="AQ225" s="19" t="n">
        <f aca="false">IF($F225="Cese",MAX(0,AJ225-AN225),0)</f>
        <v>0</v>
      </c>
      <c r="AR225" s="19" t="str">
        <f aca="false">IF($B225="","",IF(COUNTIFS(RP_COD,$B225,'Retenciones Planilla'!$F$6:$F$105,"&lt;&gt;")=0,"",SUMIFS('Retenciones Planilla'!$F$6:$F$105,RP_COD,$B225)))</f>
        <v/>
      </c>
      <c r="AS225" s="19" t="str">
        <f aca="false">IF(AR225="","",AR225-AP225)</f>
        <v/>
      </c>
      <c r="AT225" s="23" t="str">
        <f aca="false">IF($B225="","",IF(NOT(OR($F225="Activo",$F225="Cese")),IF(N(AR225)=0,"—","Revisar: sin vínculo"),IF(AR225="",IF(AP225=0,"No corresponde","Sin dato planilla"),IF(ABS(AS225)&lt;=TOL,"OK",IF(AS225&gt;0,"Retuvo de más","Retuvo de menos")))))</f>
        <v/>
      </c>
      <c r="AU225" s="19" t="n">
        <f aca="false">IF(AND(BASE_RET="Planilla (si existe)",AR225&lt;&gt;""),AR225,AP225)</f>
        <v>0</v>
      </c>
      <c r="AV225" s="19" t="n">
        <f aca="false">AU225+N225</f>
        <v>0</v>
      </c>
    </row>
    <row r="226" customFormat="false" ht="15" hidden="false" customHeight="false" outlineLevel="0" collapsed="false">
      <c r="A226" s="43" t="n">
        <v>19</v>
      </c>
      <c r="B226" s="35" t="str">
        <f aca="false">IF(Trabajadores!$B$24="","",Trabajadores!$B$24)</f>
        <v/>
      </c>
      <c r="C226" s="35" t="str">
        <f aca="false">IF($B226="","",Trabajadores!$D$24)</f>
        <v/>
      </c>
      <c r="D226" s="43" t="n">
        <v>5</v>
      </c>
      <c r="E226" s="23" t="s">
        <v>302</v>
      </c>
      <c r="F226" s="23" t="str">
        <f aca="false">IF($B226="","",IF(OR(5&lt;Trabajadores!$M$24,5&gt;Trabajadores!$N$24),"No vinculado",IF(AND(5=Trabajadores!$N$24,Trabajadores!$O$24="Sí"),"Cese","Activo")))</f>
        <v/>
      </c>
      <c r="G226" s="19" t="n">
        <f aca="false">IF($B226="",0,SUMIFS(Ingresos!$S$6:$S$1505,ING_COD,$B226,ING_CLASE,"ORD"))</f>
        <v>0</v>
      </c>
      <c r="H226" s="19" t="n">
        <f aca="false">IF($B226="",0,SUMIFS(Ingresos!$S$6:$S$1505,ING_COD,$B226,ING_CLASE,"ORD",ING_COMP,"Sí"))</f>
        <v>0</v>
      </c>
      <c r="I226" s="19" t="n">
        <f aca="false">IF($B226="",0,SUMIFS(Ingresos!$S$6:$S$1505,ING_COD,$B226,ING_CLASE,"GRA"))</f>
        <v>0</v>
      </c>
      <c r="J226" s="19" t="n">
        <f aca="false">IF($B226="",0,SUMIFS(Ingresos!$S$6:$S$1505,ING_COD,$B226,ING_CLASE,"BON"))</f>
        <v>0</v>
      </c>
      <c r="K226" s="19" t="n">
        <f aca="false">IF($B226="",0,SUMIFS(Ingresos!$S$6:$S$1505,ING_COD,$B226,ING_CLASE,"EXT"))</f>
        <v>0</v>
      </c>
      <c r="L226" s="19" t="n">
        <f aca="false">IF($B226="",0,SUMIFS(Ingresos!$S$6:$S$1505,ING_COD,$B226,ING_CLASE,"OTO"))</f>
        <v>0</v>
      </c>
      <c r="M226" s="19" t="n">
        <f aca="false">IF($B226="",0,SUMIFS(Ingresos!$S$6:$S$1505,ING_COD,$B226,ING_CLASE,"OTX"))</f>
        <v>0</v>
      </c>
      <c r="N226" s="19" t="n">
        <f aca="false">IF($B226="",0,SUMIFS(Ingresos!$S$6:$S$1505,ING_COD,$B226,ING_CLASE,"RETO"))</f>
        <v>0</v>
      </c>
      <c r="O226" s="19" t="n">
        <f aca="false">IF($B226="",0,SUMIFS(Ingresos!$S$6:$S$1505,ING_COD,$B226,ING_CLASE,"INA"))</f>
        <v>0</v>
      </c>
      <c r="P226" s="19" t="n">
        <f aca="false">G226+I226+J226+K226+L226+M226</f>
        <v>0</v>
      </c>
      <c r="Q226" s="44" t="n">
        <f aca="false">IF($F226="Activo",8,IF($F226="Cese",1,0))</f>
        <v>0</v>
      </c>
      <c r="R226" s="19" t="n">
        <f aca="false">G226*Q226</f>
        <v>0</v>
      </c>
      <c r="S226" s="19" t="n">
        <f aca="false">IF($F226="Activo",SUMIFS(I226:I233,$D226:$D233,"&lt;="&amp;Trabajadores!$N$24)+IF(PROY_BON="Sí",SUMIFS(J226:J233,$D226:$D233,"&lt;="&amp;Trabajadores!$N$24),0),IF($F226="Cese",I226+IF(PROY_BON="Sí",J226,0),0))</f>
        <v>0</v>
      </c>
      <c r="T226" s="19" t="n">
        <f aca="false">IF(OR($F226&lt;&gt;"Activo",Trabajadores!$I$24="No"),0,IF(I228=0,H226*(1+IF(PROY_BON="Sí",Trabajadores!$P$24,0))*Trabajadores!$R$24/6*(Trabajadores!$N$24&gt;=7),0)+IF(I233=0,H226*(1+IF(PROY_BON="Sí",Trabajadores!$P$24,0))*Trabajadores!$S$24/6*(Trabajadores!$N$24&gt;=12),0))</f>
        <v>0</v>
      </c>
      <c r="U226" s="19" t="n">
        <f aca="false">IF($F226="Activo",IF(Trabajadores!$J$24="Sí",L226*8,L226),IF($F226="Cese",L226,0))</f>
        <v>0</v>
      </c>
      <c r="V226" s="19" t="n">
        <f aca="false">IF(OR($F226="Activo",$F226="Cese"),M226,0)</f>
        <v>0</v>
      </c>
      <c r="W226" s="19" t="n">
        <f aca="false">IF(OR($F226="Activo",$F226="Cese"),SUM(P222:P225),0)</f>
        <v>0</v>
      </c>
      <c r="X226" s="36" t="n">
        <f aca="false">IF(OR($F226="Activo",$F226="Cese"),R226+S226+T226+U226+V226+W226,0)</f>
        <v>0</v>
      </c>
      <c r="Y226" s="19" t="n">
        <f aca="false">IF(OR($F226="Activo",$F226="Cese"),DED_FIJA,0)</f>
        <v>0</v>
      </c>
      <c r="Z226" s="36" t="n">
        <f aca="false">MAX(0,X226-Y226)</f>
        <v>0</v>
      </c>
      <c r="AA226" s="19" t="n">
        <f aca="false">IF(Z226=0,0,MAX(0,MIN(Z226,Parámetros!$G$19)-Parámetros!$F$19)*Parámetros!$E$19)</f>
        <v>0</v>
      </c>
      <c r="AB226" s="19" t="n">
        <f aca="false">IF(Z226=0,0,MAX(0,MIN(Z226,Parámetros!$G$20)-Parámetros!$F$20)*Parámetros!$E$20)</f>
        <v>0</v>
      </c>
      <c r="AC226" s="19" t="n">
        <f aca="false">IF(Z226=0,0,MAX(0,MIN(Z226,Parámetros!$G$21)-Parámetros!$F$21)*Parámetros!$E$21)</f>
        <v>0</v>
      </c>
      <c r="AD226" s="19" t="n">
        <f aca="false">IF(Z226=0,0,MAX(0,MIN(Z226,Parámetros!$G$22)-Parámetros!$F$22)*Parámetros!$E$22)</f>
        <v>0</v>
      </c>
      <c r="AE226" s="19" t="n">
        <f aca="false">IF(Z226=0,0,MAX(0,MIN(Z226,Parámetros!$G$23)-Parámetros!$F$23)*Parámetros!$E$23)</f>
        <v>0</v>
      </c>
      <c r="AF226" s="36" t="n">
        <f aca="false">SUM(AA226:AE226)</f>
        <v>0</v>
      </c>
      <c r="AG226" s="45" t="str">
        <f aca="false">IF(AM226&lt;=0,"-",INDEX(TR_TASA,MATCH(AM226,TR_DESDE,1)))</f>
        <v>-</v>
      </c>
      <c r="AH226" s="44" t="n">
        <f aca="false">IF($F226="Cese",1,IF($F226="Activo",INDEX(DIV_N,5),0))</f>
        <v>0</v>
      </c>
      <c r="AI226" s="44" t="n">
        <f aca="false">IF($F226="Cese",4,IF($F226="Activo",INDEX(DIV_HASTA,5),0))</f>
        <v>0</v>
      </c>
      <c r="AJ226" s="19" t="n">
        <f aca="false">IF(OR($F226="Activo",$F226="Cese"),SUMIFS(AV222:AV225,D222:D225,"&lt;="&amp;AI226),0)</f>
        <v>0</v>
      </c>
      <c r="AK226" s="19" t="n">
        <f aca="false">IF(OR($F226="Activo",$F226="Cese"),MAX(0,(AF226-AJ226)/AH226),0)</f>
        <v>0</v>
      </c>
      <c r="AL226" s="19" t="n">
        <f aca="false">IF(OR($F226="Activo",$F226="Cese"),K226+IF(PROY_BON="Sí",0,J226),0)</f>
        <v>0</v>
      </c>
      <c r="AM226" s="19" t="n">
        <f aca="false">IF(AL226&gt;0,MAX(0,X226+AL226-Y226),Z226)</f>
        <v>0</v>
      </c>
      <c r="AN226" s="19" t="n">
        <f aca="false">SUMPRODUCT((AM226&gt;TR_DESDE)*(AM226-TR_DESDE)*TR_INC)</f>
        <v>0</v>
      </c>
      <c r="AO226" s="19" t="n">
        <f aca="false">IF(AL226&gt;0,MAX(0,AN226-IF($F226="Cese",MAX(AF226,AJ226),AF226)),0)</f>
        <v>0</v>
      </c>
      <c r="AP226" s="46" t="n">
        <f aca="false">IF(OR($F226="Activo",$F226="Cese"),ROUND(AK226+AO226,2),0)</f>
        <v>0</v>
      </c>
      <c r="AQ226" s="19" t="n">
        <f aca="false">IF($F226="Cese",MAX(0,AJ226-AN226),0)</f>
        <v>0</v>
      </c>
      <c r="AR226" s="19" t="str">
        <f aca="false">IF($B226="","",IF(COUNTIFS(RP_COD,$B226,'Retenciones Planilla'!$G$6:$G$105,"&lt;&gt;")=0,"",SUMIFS('Retenciones Planilla'!$G$6:$G$105,RP_COD,$B226)))</f>
        <v/>
      </c>
      <c r="AS226" s="19" t="str">
        <f aca="false">IF(AR226="","",AR226-AP226)</f>
        <v/>
      </c>
      <c r="AT226" s="23" t="str">
        <f aca="false">IF($B226="","",IF(NOT(OR($F226="Activo",$F226="Cese")),IF(N(AR226)=0,"—","Revisar: sin vínculo"),IF(AR226="",IF(AP226=0,"No corresponde","Sin dato planilla"),IF(ABS(AS226)&lt;=TOL,"OK",IF(AS226&gt;0,"Retuvo de más","Retuvo de menos")))))</f>
        <v/>
      </c>
      <c r="AU226" s="19" t="n">
        <f aca="false">IF(AND(BASE_RET="Planilla (si existe)",AR226&lt;&gt;""),AR226,AP226)</f>
        <v>0</v>
      </c>
      <c r="AV226" s="19" t="n">
        <f aca="false">AU226+N226</f>
        <v>0</v>
      </c>
    </row>
    <row r="227" customFormat="false" ht="15" hidden="false" customHeight="false" outlineLevel="0" collapsed="false">
      <c r="A227" s="43" t="n">
        <v>19</v>
      </c>
      <c r="B227" s="35" t="str">
        <f aca="false">IF(Trabajadores!$B$24="","",Trabajadores!$B$24)</f>
        <v/>
      </c>
      <c r="C227" s="35" t="str">
        <f aca="false">IF($B227="","",Trabajadores!$D$24)</f>
        <v/>
      </c>
      <c r="D227" s="43" t="n">
        <v>6</v>
      </c>
      <c r="E227" s="23" t="s">
        <v>303</v>
      </c>
      <c r="F227" s="23" t="str">
        <f aca="false">IF($B227="","",IF(OR(6&lt;Trabajadores!$M$24,6&gt;Trabajadores!$N$24),"No vinculado",IF(AND(6=Trabajadores!$N$24,Trabajadores!$O$24="Sí"),"Cese","Activo")))</f>
        <v/>
      </c>
      <c r="G227" s="19" t="n">
        <f aca="false">IF($B227="",0,SUMIFS(Ingresos!$T$6:$T$1505,ING_COD,$B227,ING_CLASE,"ORD"))</f>
        <v>0</v>
      </c>
      <c r="H227" s="19" t="n">
        <f aca="false">IF($B227="",0,SUMIFS(Ingresos!$T$6:$T$1505,ING_COD,$B227,ING_CLASE,"ORD",ING_COMP,"Sí"))</f>
        <v>0</v>
      </c>
      <c r="I227" s="19" t="n">
        <f aca="false">IF($B227="",0,SUMIFS(Ingresos!$T$6:$T$1505,ING_COD,$B227,ING_CLASE,"GRA"))</f>
        <v>0</v>
      </c>
      <c r="J227" s="19" t="n">
        <f aca="false">IF($B227="",0,SUMIFS(Ingresos!$T$6:$T$1505,ING_COD,$B227,ING_CLASE,"BON"))</f>
        <v>0</v>
      </c>
      <c r="K227" s="19" t="n">
        <f aca="false">IF($B227="",0,SUMIFS(Ingresos!$T$6:$T$1505,ING_COD,$B227,ING_CLASE,"EXT"))</f>
        <v>0</v>
      </c>
      <c r="L227" s="19" t="n">
        <f aca="false">IF($B227="",0,SUMIFS(Ingresos!$T$6:$T$1505,ING_COD,$B227,ING_CLASE,"OTO"))</f>
        <v>0</v>
      </c>
      <c r="M227" s="19" t="n">
        <f aca="false">IF($B227="",0,SUMIFS(Ingresos!$T$6:$T$1505,ING_COD,$B227,ING_CLASE,"OTX"))</f>
        <v>0</v>
      </c>
      <c r="N227" s="19" t="n">
        <f aca="false">IF($B227="",0,SUMIFS(Ingresos!$T$6:$T$1505,ING_COD,$B227,ING_CLASE,"RETO"))</f>
        <v>0</v>
      </c>
      <c r="O227" s="19" t="n">
        <f aca="false">IF($B227="",0,SUMIFS(Ingresos!$T$6:$T$1505,ING_COD,$B227,ING_CLASE,"INA"))</f>
        <v>0</v>
      </c>
      <c r="P227" s="19" t="n">
        <f aca="false">G227+I227+J227+K227+L227+M227</f>
        <v>0</v>
      </c>
      <c r="Q227" s="44" t="n">
        <f aca="false">IF($F227="Activo",7,IF($F227="Cese",1,0))</f>
        <v>0</v>
      </c>
      <c r="R227" s="19" t="n">
        <f aca="false">G227*Q227</f>
        <v>0</v>
      </c>
      <c r="S227" s="19" t="n">
        <f aca="false">IF($F227="Activo",SUMIFS(I227:I233,$D227:$D233,"&lt;="&amp;Trabajadores!$N$24)+IF(PROY_BON="Sí",SUMIFS(J227:J233,$D227:$D233,"&lt;="&amp;Trabajadores!$N$24),0),IF($F227="Cese",I227+IF(PROY_BON="Sí",J227,0),0))</f>
        <v>0</v>
      </c>
      <c r="T227" s="19" t="n">
        <f aca="false">IF(OR($F227&lt;&gt;"Activo",Trabajadores!$I$24="No"),0,IF(I228=0,H227*(1+IF(PROY_BON="Sí",Trabajadores!$P$24,0))*Trabajadores!$R$24/6*(Trabajadores!$N$24&gt;=7),0)+IF(I233=0,H227*(1+IF(PROY_BON="Sí",Trabajadores!$P$24,0))*Trabajadores!$S$24/6*(Trabajadores!$N$24&gt;=12),0))</f>
        <v>0</v>
      </c>
      <c r="U227" s="19" t="n">
        <f aca="false">IF($F227="Activo",IF(Trabajadores!$J$24="Sí",L227*7,L227),IF($F227="Cese",L227,0))</f>
        <v>0</v>
      </c>
      <c r="V227" s="19" t="n">
        <f aca="false">IF(OR($F227="Activo",$F227="Cese"),M227,0)</f>
        <v>0</v>
      </c>
      <c r="W227" s="19" t="n">
        <f aca="false">IF(OR($F227="Activo",$F227="Cese"),SUM(P222:P226),0)</f>
        <v>0</v>
      </c>
      <c r="X227" s="36" t="n">
        <f aca="false">IF(OR($F227="Activo",$F227="Cese"),R227+S227+T227+U227+V227+W227,0)</f>
        <v>0</v>
      </c>
      <c r="Y227" s="19" t="n">
        <f aca="false">IF(OR($F227="Activo",$F227="Cese"),DED_FIJA,0)</f>
        <v>0</v>
      </c>
      <c r="Z227" s="36" t="n">
        <f aca="false">MAX(0,X227-Y227)</f>
        <v>0</v>
      </c>
      <c r="AA227" s="19" t="n">
        <f aca="false">IF(Z227=0,0,MAX(0,MIN(Z227,Parámetros!$G$19)-Parámetros!$F$19)*Parámetros!$E$19)</f>
        <v>0</v>
      </c>
      <c r="AB227" s="19" t="n">
        <f aca="false">IF(Z227=0,0,MAX(0,MIN(Z227,Parámetros!$G$20)-Parámetros!$F$20)*Parámetros!$E$20)</f>
        <v>0</v>
      </c>
      <c r="AC227" s="19" t="n">
        <f aca="false">IF(Z227=0,0,MAX(0,MIN(Z227,Parámetros!$G$21)-Parámetros!$F$21)*Parámetros!$E$21)</f>
        <v>0</v>
      </c>
      <c r="AD227" s="19" t="n">
        <f aca="false">IF(Z227=0,0,MAX(0,MIN(Z227,Parámetros!$G$22)-Parámetros!$F$22)*Parámetros!$E$22)</f>
        <v>0</v>
      </c>
      <c r="AE227" s="19" t="n">
        <f aca="false">IF(Z227=0,0,MAX(0,MIN(Z227,Parámetros!$G$23)-Parámetros!$F$23)*Parámetros!$E$23)</f>
        <v>0</v>
      </c>
      <c r="AF227" s="36" t="n">
        <f aca="false">SUM(AA227:AE227)</f>
        <v>0</v>
      </c>
      <c r="AG227" s="45" t="str">
        <f aca="false">IF(AM227&lt;=0,"-",INDEX(TR_TASA,MATCH(AM227,TR_DESDE,1)))</f>
        <v>-</v>
      </c>
      <c r="AH227" s="44" t="n">
        <f aca="false">IF($F227="Cese",1,IF($F227="Activo",INDEX(DIV_N,6),0))</f>
        <v>0</v>
      </c>
      <c r="AI227" s="44" t="n">
        <f aca="false">IF($F227="Cese",5,IF($F227="Activo",INDEX(DIV_HASTA,6),0))</f>
        <v>0</v>
      </c>
      <c r="AJ227" s="19" t="n">
        <f aca="false">IF(OR($F227="Activo",$F227="Cese"),SUMIFS(AV222:AV226,D222:D226,"&lt;="&amp;AI227),0)</f>
        <v>0</v>
      </c>
      <c r="AK227" s="19" t="n">
        <f aca="false">IF(OR($F227="Activo",$F227="Cese"),MAX(0,(AF227-AJ227)/AH227),0)</f>
        <v>0</v>
      </c>
      <c r="AL227" s="19" t="n">
        <f aca="false">IF(OR($F227="Activo",$F227="Cese"),K227+IF(PROY_BON="Sí",0,J227),0)</f>
        <v>0</v>
      </c>
      <c r="AM227" s="19" t="n">
        <f aca="false">IF(AL227&gt;0,MAX(0,X227+AL227-Y227),Z227)</f>
        <v>0</v>
      </c>
      <c r="AN227" s="19" t="n">
        <f aca="false">SUMPRODUCT((AM227&gt;TR_DESDE)*(AM227-TR_DESDE)*TR_INC)</f>
        <v>0</v>
      </c>
      <c r="AO227" s="19" t="n">
        <f aca="false">IF(AL227&gt;0,MAX(0,AN227-IF($F227="Cese",MAX(AF227,AJ227),AF227)),0)</f>
        <v>0</v>
      </c>
      <c r="AP227" s="46" t="n">
        <f aca="false">IF(OR($F227="Activo",$F227="Cese"),ROUND(AK227+AO227,2),0)</f>
        <v>0</v>
      </c>
      <c r="AQ227" s="19" t="n">
        <f aca="false">IF($F227="Cese",MAX(0,AJ227-AN227),0)</f>
        <v>0</v>
      </c>
      <c r="AR227" s="19" t="str">
        <f aca="false">IF($B227="","",IF(COUNTIFS(RP_COD,$B227,'Retenciones Planilla'!$H$6:$H$105,"&lt;&gt;")=0,"",SUMIFS('Retenciones Planilla'!$H$6:$H$105,RP_COD,$B227)))</f>
        <v/>
      </c>
      <c r="AS227" s="19" t="str">
        <f aca="false">IF(AR227="","",AR227-AP227)</f>
        <v/>
      </c>
      <c r="AT227" s="23" t="str">
        <f aca="false">IF($B227="","",IF(NOT(OR($F227="Activo",$F227="Cese")),IF(N(AR227)=0,"—","Revisar: sin vínculo"),IF(AR227="",IF(AP227=0,"No corresponde","Sin dato planilla"),IF(ABS(AS227)&lt;=TOL,"OK",IF(AS227&gt;0,"Retuvo de más","Retuvo de menos")))))</f>
        <v/>
      </c>
      <c r="AU227" s="19" t="n">
        <f aca="false">IF(AND(BASE_RET="Planilla (si existe)",AR227&lt;&gt;""),AR227,AP227)</f>
        <v>0</v>
      </c>
      <c r="AV227" s="19" t="n">
        <f aca="false">AU227+N227</f>
        <v>0</v>
      </c>
    </row>
    <row r="228" customFormat="false" ht="15" hidden="false" customHeight="false" outlineLevel="0" collapsed="false">
      <c r="A228" s="43" t="n">
        <v>19</v>
      </c>
      <c r="B228" s="35" t="str">
        <f aca="false">IF(Trabajadores!$B$24="","",Trabajadores!$B$24)</f>
        <v/>
      </c>
      <c r="C228" s="35" t="str">
        <f aca="false">IF($B228="","",Trabajadores!$D$24)</f>
        <v/>
      </c>
      <c r="D228" s="43" t="n">
        <v>7</v>
      </c>
      <c r="E228" s="23" t="s">
        <v>304</v>
      </c>
      <c r="F228" s="23" t="str">
        <f aca="false">IF($B228="","",IF(OR(7&lt;Trabajadores!$M$24,7&gt;Trabajadores!$N$24),"No vinculado",IF(AND(7=Trabajadores!$N$24,Trabajadores!$O$24="Sí"),"Cese","Activo")))</f>
        <v/>
      </c>
      <c r="G228" s="19" t="n">
        <f aca="false">IF($B228="",0,SUMIFS(Ingresos!$U$6:$U$1505,ING_COD,$B228,ING_CLASE,"ORD"))</f>
        <v>0</v>
      </c>
      <c r="H228" s="19" t="n">
        <f aca="false">IF($B228="",0,SUMIFS(Ingresos!$U$6:$U$1505,ING_COD,$B228,ING_CLASE,"ORD",ING_COMP,"Sí"))</f>
        <v>0</v>
      </c>
      <c r="I228" s="19" t="n">
        <f aca="false">IF($B228="",0,SUMIFS(Ingresos!$U$6:$U$1505,ING_COD,$B228,ING_CLASE,"GRA"))</f>
        <v>0</v>
      </c>
      <c r="J228" s="19" t="n">
        <f aca="false">IF($B228="",0,SUMIFS(Ingresos!$U$6:$U$1505,ING_COD,$B228,ING_CLASE,"BON"))</f>
        <v>0</v>
      </c>
      <c r="K228" s="19" t="n">
        <f aca="false">IF($B228="",0,SUMIFS(Ingresos!$U$6:$U$1505,ING_COD,$B228,ING_CLASE,"EXT"))</f>
        <v>0</v>
      </c>
      <c r="L228" s="19" t="n">
        <f aca="false">IF($B228="",0,SUMIFS(Ingresos!$U$6:$U$1505,ING_COD,$B228,ING_CLASE,"OTO"))</f>
        <v>0</v>
      </c>
      <c r="M228" s="19" t="n">
        <f aca="false">IF($B228="",0,SUMIFS(Ingresos!$U$6:$U$1505,ING_COD,$B228,ING_CLASE,"OTX"))</f>
        <v>0</v>
      </c>
      <c r="N228" s="19" t="n">
        <f aca="false">IF($B228="",0,SUMIFS(Ingresos!$U$6:$U$1505,ING_COD,$B228,ING_CLASE,"RETO"))</f>
        <v>0</v>
      </c>
      <c r="O228" s="19" t="n">
        <f aca="false">IF($B228="",0,SUMIFS(Ingresos!$U$6:$U$1505,ING_COD,$B228,ING_CLASE,"INA"))</f>
        <v>0</v>
      </c>
      <c r="P228" s="19" t="n">
        <f aca="false">G228+I228+J228+K228+L228+M228</f>
        <v>0</v>
      </c>
      <c r="Q228" s="44" t="n">
        <f aca="false">IF($F228="Activo",6,IF($F228="Cese",1,0))</f>
        <v>0</v>
      </c>
      <c r="R228" s="19" t="n">
        <f aca="false">G228*Q228</f>
        <v>0</v>
      </c>
      <c r="S228" s="19" t="n">
        <f aca="false">IF($F228="Activo",SUMIFS(I228:I233,$D228:$D233,"&lt;="&amp;Trabajadores!$N$24)+IF(PROY_BON="Sí",SUMIFS(J228:J233,$D228:$D233,"&lt;="&amp;Trabajadores!$N$24),0),IF($F228="Cese",I228+IF(PROY_BON="Sí",J228,0),0))</f>
        <v>0</v>
      </c>
      <c r="T228" s="19" t="n">
        <f aca="false">IF(OR($F228&lt;&gt;"Activo",Trabajadores!$I$24="No"),0,IF(I233=0,H228*(1+IF(PROY_BON="Sí",Trabajadores!$P$24,0))*Trabajadores!$S$24/6*(Trabajadores!$N$24&gt;=12),0))</f>
        <v>0</v>
      </c>
      <c r="U228" s="19" t="n">
        <f aca="false">IF($F228="Activo",IF(Trabajadores!$J$24="Sí",L228*6,L228),IF($F228="Cese",L228,0))</f>
        <v>0</v>
      </c>
      <c r="V228" s="19" t="n">
        <f aca="false">IF(OR($F228="Activo",$F228="Cese"),M228,0)</f>
        <v>0</v>
      </c>
      <c r="W228" s="19" t="n">
        <f aca="false">IF(OR($F228="Activo",$F228="Cese"),SUM(P222:P227),0)</f>
        <v>0</v>
      </c>
      <c r="X228" s="36" t="n">
        <f aca="false">IF(OR($F228="Activo",$F228="Cese"),R228+S228+T228+U228+V228+W228,0)</f>
        <v>0</v>
      </c>
      <c r="Y228" s="19" t="n">
        <f aca="false">IF(OR($F228="Activo",$F228="Cese"),DED_FIJA,0)</f>
        <v>0</v>
      </c>
      <c r="Z228" s="36" t="n">
        <f aca="false">MAX(0,X228-Y228)</f>
        <v>0</v>
      </c>
      <c r="AA228" s="19" t="n">
        <f aca="false">IF(Z228=0,0,MAX(0,MIN(Z228,Parámetros!$G$19)-Parámetros!$F$19)*Parámetros!$E$19)</f>
        <v>0</v>
      </c>
      <c r="AB228" s="19" t="n">
        <f aca="false">IF(Z228=0,0,MAX(0,MIN(Z228,Parámetros!$G$20)-Parámetros!$F$20)*Parámetros!$E$20)</f>
        <v>0</v>
      </c>
      <c r="AC228" s="19" t="n">
        <f aca="false">IF(Z228=0,0,MAX(0,MIN(Z228,Parámetros!$G$21)-Parámetros!$F$21)*Parámetros!$E$21)</f>
        <v>0</v>
      </c>
      <c r="AD228" s="19" t="n">
        <f aca="false">IF(Z228=0,0,MAX(0,MIN(Z228,Parámetros!$G$22)-Parámetros!$F$22)*Parámetros!$E$22)</f>
        <v>0</v>
      </c>
      <c r="AE228" s="19" t="n">
        <f aca="false">IF(Z228=0,0,MAX(0,MIN(Z228,Parámetros!$G$23)-Parámetros!$F$23)*Parámetros!$E$23)</f>
        <v>0</v>
      </c>
      <c r="AF228" s="36" t="n">
        <f aca="false">SUM(AA228:AE228)</f>
        <v>0</v>
      </c>
      <c r="AG228" s="45" t="str">
        <f aca="false">IF(AM228&lt;=0,"-",INDEX(TR_TASA,MATCH(AM228,TR_DESDE,1)))</f>
        <v>-</v>
      </c>
      <c r="AH228" s="44" t="n">
        <f aca="false">IF($F228="Cese",1,IF($F228="Activo",INDEX(DIV_N,7),0))</f>
        <v>0</v>
      </c>
      <c r="AI228" s="44" t="n">
        <f aca="false">IF($F228="Cese",6,IF($F228="Activo",INDEX(DIV_HASTA,7),0))</f>
        <v>0</v>
      </c>
      <c r="AJ228" s="19" t="n">
        <f aca="false">IF(OR($F228="Activo",$F228="Cese"),SUMIFS(AV222:AV227,D222:D227,"&lt;="&amp;AI228),0)</f>
        <v>0</v>
      </c>
      <c r="AK228" s="19" t="n">
        <f aca="false">IF(OR($F228="Activo",$F228="Cese"),MAX(0,(AF228-AJ228)/AH228),0)</f>
        <v>0</v>
      </c>
      <c r="AL228" s="19" t="n">
        <f aca="false">IF(OR($F228="Activo",$F228="Cese"),K228+IF(PROY_BON="Sí",0,J228),0)</f>
        <v>0</v>
      </c>
      <c r="AM228" s="19" t="n">
        <f aca="false">IF(AL228&gt;0,MAX(0,X228+AL228-Y228),Z228)</f>
        <v>0</v>
      </c>
      <c r="AN228" s="19" t="n">
        <f aca="false">SUMPRODUCT((AM228&gt;TR_DESDE)*(AM228-TR_DESDE)*TR_INC)</f>
        <v>0</v>
      </c>
      <c r="AO228" s="19" t="n">
        <f aca="false">IF(AL228&gt;0,MAX(0,AN228-IF($F228="Cese",MAX(AF228,AJ228),AF228)),0)</f>
        <v>0</v>
      </c>
      <c r="AP228" s="46" t="n">
        <f aca="false">IF(OR($F228="Activo",$F228="Cese"),ROUND(AK228+AO228,2),0)</f>
        <v>0</v>
      </c>
      <c r="AQ228" s="19" t="n">
        <f aca="false">IF($F228="Cese",MAX(0,AJ228-AN228),0)</f>
        <v>0</v>
      </c>
      <c r="AR228" s="19" t="str">
        <f aca="false">IF($B228="","",IF(COUNTIFS(RP_COD,$B228,'Retenciones Planilla'!$I$6:$I$105,"&lt;&gt;")=0,"",SUMIFS('Retenciones Planilla'!$I$6:$I$105,RP_COD,$B228)))</f>
        <v/>
      </c>
      <c r="AS228" s="19" t="str">
        <f aca="false">IF(AR228="","",AR228-AP228)</f>
        <v/>
      </c>
      <c r="AT228" s="23" t="str">
        <f aca="false">IF($B228="","",IF(NOT(OR($F228="Activo",$F228="Cese")),IF(N(AR228)=0,"—","Revisar: sin vínculo"),IF(AR228="",IF(AP228=0,"No corresponde","Sin dato planilla"),IF(ABS(AS228)&lt;=TOL,"OK",IF(AS228&gt;0,"Retuvo de más","Retuvo de menos")))))</f>
        <v/>
      </c>
      <c r="AU228" s="19" t="n">
        <f aca="false">IF(AND(BASE_RET="Planilla (si existe)",AR228&lt;&gt;""),AR228,AP228)</f>
        <v>0</v>
      </c>
      <c r="AV228" s="19" t="n">
        <f aca="false">AU228+N228</f>
        <v>0</v>
      </c>
    </row>
    <row r="229" customFormat="false" ht="15" hidden="false" customHeight="false" outlineLevel="0" collapsed="false">
      <c r="A229" s="43" t="n">
        <v>19</v>
      </c>
      <c r="B229" s="35" t="str">
        <f aca="false">IF(Trabajadores!$B$24="","",Trabajadores!$B$24)</f>
        <v/>
      </c>
      <c r="C229" s="35" t="str">
        <f aca="false">IF($B229="","",Trabajadores!$D$24)</f>
        <v/>
      </c>
      <c r="D229" s="43" t="n">
        <v>8</v>
      </c>
      <c r="E229" s="23" t="s">
        <v>305</v>
      </c>
      <c r="F229" s="23" t="str">
        <f aca="false">IF($B229="","",IF(OR(8&lt;Trabajadores!$M$24,8&gt;Trabajadores!$N$24),"No vinculado",IF(AND(8=Trabajadores!$N$24,Trabajadores!$O$24="Sí"),"Cese","Activo")))</f>
        <v/>
      </c>
      <c r="G229" s="19" t="n">
        <f aca="false">IF($B229="",0,SUMIFS(Ingresos!$V$6:$V$1505,ING_COD,$B229,ING_CLASE,"ORD"))</f>
        <v>0</v>
      </c>
      <c r="H229" s="19" t="n">
        <f aca="false">IF($B229="",0,SUMIFS(Ingresos!$V$6:$V$1505,ING_COD,$B229,ING_CLASE,"ORD",ING_COMP,"Sí"))</f>
        <v>0</v>
      </c>
      <c r="I229" s="19" t="n">
        <f aca="false">IF($B229="",0,SUMIFS(Ingresos!$V$6:$V$1505,ING_COD,$B229,ING_CLASE,"GRA"))</f>
        <v>0</v>
      </c>
      <c r="J229" s="19" t="n">
        <f aca="false">IF($B229="",0,SUMIFS(Ingresos!$V$6:$V$1505,ING_COD,$B229,ING_CLASE,"BON"))</f>
        <v>0</v>
      </c>
      <c r="K229" s="19" t="n">
        <f aca="false">IF($B229="",0,SUMIFS(Ingresos!$V$6:$V$1505,ING_COD,$B229,ING_CLASE,"EXT"))</f>
        <v>0</v>
      </c>
      <c r="L229" s="19" t="n">
        <f aca="false">IF($B229="",0,SUMIFS(Ingresos!$V$6:$V$1505,ING_COD,$B229,ING_CLASE,"OTO"))</f>
        <v>0</v>
      </c>
      <c r="M229" s="19" t="n">
        <f aca="false">IF($B229="",0,SUMIFS(Ingresos!$V$6:$V$1505,ING_COD,$B229,ING_CLASE,"OTX"))</f>
        <v>0</v>
      </c>
      <c r="N229" s="19" t="n">
        <f aca="false">IF($B229="",0,SUMIFS(Ingresos!$V$6:$V$1505,ING_COD,$B229,ING_CLASE,"RETO"))</f>
        <v>0</v>
      </c>
      <c r="O229" s="19" t="n">
        <f aca="false">IF($B229="",0,SUMIFS(Ingresos!$V$6:$V$1505,ING_COD,$B229,ING_CLASE,"INA"))</f>
        <v>0</v>
      </c>
      <c r="P229" s="19" t="n">
        <f aca="false">G229+I229+J229+K229+L229+M229</f>
        <v>0</v>
      </c>
      <c r="Q229" s="44" t="n">
        <f aca="false">IF($F229="Activo",5,IF($F229="Cese",1,0))</f>
        <v>0</v>
      </c>
      <c r="R229" s="19" t="n">
        <f aca="false">G229*Q229</f>
        <v>0</v>
      </c>
      <c r="S229" s="19" t="n">
        <f aca="false">IF($F229="Activo",SUMIFS(I229:I233,$D229:$D233,"&lt;="&amp;Trabajadores!$N$24)+IF(PROY_BON="Sí",SUMIFS(J229:J233,$D229:$D233,"&lt;="&amp;Trabajadores!$N$24),0),IF($F229="Cese",I229+IF(PROY_BON="Sí",J229,0),0))</f>
        <v>0</v>
      </c>
      <c r="T229" s="19" t="n">
        <f aca="false">IF(OR($F229&lt;&gt;"Activo",Trabajadores!$I$24="No"),0,IF(I233=0,H229*(1+IF(PROY_BON="Sí",Trabajadores!$P$24,0))*Trabajadores!$S$24/6*(Trabajadores!$N$24&gt;=12),0))</f>
        <v>0</v>
      </c>
      <c r="U229" s="19" t="n">
        <f aca="false">IF($F229="Activo",IF(Trabajadores!$J$24="Sí",L229*5,L229),IF($F229="Cese",L229,0))</f>
        <v>0</v>
      </c>
      <c r="V229" s="19" t="n">
        <f aca="false">IF(OR($F229="Activo",$F229="Cese"),M229,0)</f>
        <v>0</v>
      </c>
      <c r="W229" s="19" t="n">
        <f aca="false">IF(OR($F229="Activo",$F229="Cese"),SUM(P222:P228),0)</f>
        <v>0</v>
      </c>
      <c r="X229" s="36" t="n">
        <f aca="false">IF(OR($F229="Activo",$F229="Cese"),R229+S229+T229+U229+V229+W229,0)</f>
        <v>0</v>
      </c>
      <c r="Y229" s="19" t="n">
        <f aca="false">IF(OR($F229="Activo",$F229="Cese"),DED_FIJA,0)</f>
        <v>0</v>
      </c>
      <c r="Z229" s="36" t="n">
        <f aca="false">MAX(0,X229-Y229)</f>
        <v>0</v>
      </c>
      <c r="AA229" s="19" t="n">
        <f aca="false">IF(Z229=0,0,MAX(0,MIN(Z229,Parámetros!$G$19)-Parámetros!$F$19)*Parámetros!$E$19)</f>
        <v>0</v>
      </c>
      <c r="AB229" s="19" t="n">
        <f aca="false">IF(Z229=0,0,MAX(0,MIN(Z229,Parámetros!$G$20)-Parámetros!$F$20)*Parámetros!$E$20)</f>
        <v>0</v>
      </c>
      <c r="AC229" s="19" t="n">
        <f aca="false">IF(Z229=0,0,MAX(0,MIN(Z229,Parámetros!$G$21)-Parámetros!$F$21)*Parámetros!$E$21)</f>
        <v>0</v>
      </c>
      <c r="AD229" s="19" t="n">
        <f aca="false">IF(Z229=0,0,MAX(0,MIN(Z229,Parámetros!$G$22)-Parámetros!$F$22)*Parámetros!$E$22)</f>
        <v>0</v>
      </c>
      <c r="AE229" s="19" t="n">
        <f aca="false">IF(Z229=0,0,MAX(0,MIN(Z229,Parámetros!$G$23)-Parámetros!$F$23)*Parámetros!$E$23)</f>
        <v>0</v>
      </c>
      <c r="AF229" s="36" t="n">
        <f aca="false">SUM(AA229:AE229)</f>
        <v>0</v>
      </c>
      <c r="AG229" s="45" t="str">
        <f aca="false">IF(AM229&lt;=0,"-",INDEX(TR_TASA,MATCH(AM229,TR_DESDE,1)))</f>
        <v>-</v>
      </c>
      <c r="AH229" s="44" t="n">
        <f aca="false">IF($F229="Cese",1,IF($F229="Activo",INDEX(DIV_N,8),0))</f>
        <v>0</v>
      </c>
      <c r="AI229" s="44" t="n">
        <f aca="false">IF($F229="Cese",7,IF($F229="Activo",INDEX(DIV_HASTA,8),0))</f>
        <v>0</v>
      </c>
      <c r="AJ229" s="19" t="n">
        <f aca="false">IF(OR($F229="Activo",$F229="Cese"),SUMIFS(AV222:AV228,D222:D228,"&lt;="&amp;AI229),0)</f>
        <v>0</v>
      </c>
      <c r="AK229" s="19" t="n">
        <f aca="false">IF(OR($F229="Activo",$F229="Cese"),MAX(0,(AF229-AJ229)/AH229),0)</f>
        <v>0</v>
      </c>
      <c r="AL229" s="19" t="n">
        <f aca="false">IF(OR($F229="Activo",$F229="Cese"),K229+IF(PROY_BON="Sí",0,J229),0)</f>
        <v>0</v>
      </c>
      <c r="AM229" s="19" t="n">
        <f aca="false">IF(AL229&gt;0,MAX(0,X229+AL229-Y229),Z229)</f>
        <v>0</v>
      </c>
      <c r="AN229" s="19" t="n">
        <f aca="false">SUMPRODUCT((AM229&gt;TR_DESDE)*(AM229-TR_DESDE)*TR_INC)</f>
        <v>0</v>
      </c>
      <c r="AO229" s="19" t="n">
        <f aca="false">IF(AL229&gt;0,MAX(0,AN229-IF($F229="Cese",MAX(AF229,AJ229),AF229)),0)</f>
        <v>0</v>
      </c>
      <c r="AP229" s="46" t="n">
        <f aca="false">IF(OR($F229="Activo",$F229="Cese"),ROUND(AK229+AO229,2),0)</f>
        <v>0</v>
      </c>
      <c r="AQ229" s="19" t="n">
        <f aca="false">IF($F229="Cese",MAX(0,AJ229-AN229),0)</f>
        <v>0</v>
      </c>
      <c r="AR229" s="19" t="str">
        <f aca="false">IF($B229="","",IF(COUNTIFS(RP_COD,$B229,'Retenciones Planilla'!$J$6:$J$105,"&lt;&gt;")=0,"",SUMIFS('Retenciones Planilla'!$J$6:$J$105,RP_COD,$B229)))</f>
        <v/>
      </c>
      <c r="AS229" s="19" t="str">
        <f aca="false">IF(AR229="","",AR229-AP229)</f>
        <v/>
      </c>
      <c r="AT229" s="23" t="str">
        <f aca="false">IF($B229="","",IF(NOT(OR($F229="Activo",$F229="Cese")),IF(N(AR229)=0,"—","Revisar: sin vínculo"),IF(AR229="",IF(AP229=0,"No corresponde","Sin dato planilla"),IF(ABS(AS229)&lt;=TOL,"OK",IF(AS229&gt;0,"Retuvo de más","Retuvo de menos")))))</f>
        <v/>
      </c>
      <c r="AU229" s="19" t="n">
        <f aca="false">IF(AND(BASE_RET="Planilla (si existe)",AR229&lt;&gt;""),AR229,AP229)</f>
        <v>0</v>
      </c>
      <c r="AV229" s="19" t="n">
        <f aca="false">AU229+N229</f>
        <v>0</v>
      </c>
    </row>
    <row r="230" customFormat="false" ht="15" hidden="false" customHeight="false" outlineLevel="0" collapsed="false">
      <c r="A230" s="43" t="n">
        <v>19</v>
      </c>
      <c r="B230" s="35" t="str">
        <f aca="false">IF(Trabajadores!$B$24="","",Trabajadores!$B$24)</f>
        <v/>
      </c>
      <c r="C230" s="35" t="str">
        <f aca="false">IF($B230="","",Trabajadores!$D$24)</f>
        <v/>
      </c>
      <c r="D230" s="43" t="n">
        <v>9</v>
      </c>
      <c r="E230" s="23" t="s">
        <v>306</v>
      </c>
      <c r="F230" s="23" t="str">
        <f aca="false">IF($B230="","",IF(OR(9&lt;Trabajadores!$M$24,9&gt;Trabajadores!$N$24),"No vinculado",IF(AND(9=Trabajadores!$N$24,Trabajadores!$O$24="Sí"),"Cese","Activo")))</f>
        <v/>
      </c>
      <c r="G230" s="19" t="n">
        <f aca="false">IF($B230="",0,SUMIFS(Ingresos!$W$6:$W$1505,ING_COD,$B230,ING_CLASE,"ORD"))</f>
        <v>0</v>
      </c>
      <c r="H230" s="19" t="n">
        <f aca="false">IF($B230="",0,SUMIFS(Ingresos!$W$6:$W$1505,ING_COD,$B230,ING_CLASE,"ORD",ING_COMP,"Sí"))</f>
        <v>0</v>
      </c>
      <c r="I230" s="19" t="n">
        <f aca="false">IF($B230="",0,SUMIFS(Ingresos!$W$6:$W$1505,ING_COD,$B230,ING_CLASE,"GRA"))</f>
        <v>0</v>
      </c>
      <c r="J230" s="19" t="n">
        <f aca="false">IF($B230="",0,SUMIFS(Ingresos!$W$6:$W$1505,ING_COD,$B230,ING_CLASE,"BON"))</f>
        <v>0</v>
      </c>
      <c r="K230" s="19" t="n">
        <f aca="false">IF($B230="",0,SUMIFS(Ingresos!$W$6:$W$1505,ING_COD,$B230,ING_CLASE,"EXT"))</f>
        <v>0</v>
      </c>
      <c r="L230" s="19" t="n">
        <f aca="false">IF($B230="",0,SUMIFS(Ingresos!$W$6:$W$1505,ING_COD,$B230,ING_CLASE,"OTO"))</f>
        <v>0</v>
      </c>
      <c r="M230" s="19" t="n">
        <f aca="false">IF($B230="",0,SUMIFS(Ingresos!$W$6:$W$1505,ING_COD,$B230,ING_CLASE,"OTX"))</f>
        <v>0</v>
      </c>
      <c r="N230" s="19" t="n">
        <f aca="false">IF($B230="",0,SUMIFS(Ingresos!$W$6:$W$1505,ING_COD,$B230,ING_CLASE,"RETO"))</f>
        <v>0</v>
      </c>
      <c r="O230" s="19" t="n">
        <f aca="false">IF($B230="",0,SUMIFS(Ingresos!$W$6:$W$1505,ING_COD,$B230,ING_CLASE,"INA"))</f>
        <v>0</v>
      </c>
      <c r="P230" s="19" t="n">
        <f aca="false">G230+I230+J230+K230+L230+M230</f>
        <v>0</v>
      </c>
      <c r="Q230" s="44" t="n">
        <f aca="false">IF($F230="Activo",4,IF($F230="Cese",1,0))</f>
        <v>0</v>
      </c>
      <c r="R230" s="19" t="n">
        <f aca="false">G230*Q230</f>
        <v>0</v>
      </c>
      <c r="S230" s="19" t="n">
        <f aca="false">IF($F230="Activo",SUMIFS(I230:I233,$D230:$D233,"&lt;="&amp;Trabajadores!$N$24)+IF(PROY_BON="Sí",SUMIFS(J230:J233,$D230:$D233,"&lt;="&amp;Trabajadores!$N$24),0),IF($F230="Cese",I230+IF(PROY_BON="Sí",J230,0),0))</f>
        <v>0</v>
      </c>
      <c r="T230" s="19" t="n">
        <f aca="false">IF(OR($F230&lt;&gt;"Activo",Trabajadores!$I$24="No"),0,IF(I233=0,H230*(1+IF(PROY_BON="Sí",Trabajadores!$P$24,0))*Trabajadores!$S$24/6*(Trabajadores!$N$24&gt;=12),0))</f>
        <v>0</v>
      </c>
      <c r="U230" s="19" t="n">
        <f aca="false">IF($F230="Activo",IF(Trabajadores!$J$24="Sí",L230*4,L230),IF($F230="Cese",L230,0))</f>
        <v>0</v>
      </c>
      <c r="V230" s="19" t="n">
        <f aca="false">IF(OR($F230="Activo",$F230="Cese"),M230,0)</f>
        <v>0</v>
      </c>
      <c r="W230" s="19" t="n">
        <f aca="false">IF(OR($F230="Activo",$F230="Cese"),SUM(P222:P229),0)</f>
        <v>0</v>
      </c>
      <c r="X230" s="36" t="n">
        <f aca="false">IF(OR($F230="Activo",$F230="Cese"),R230+S230+T230+U230+V230+W230,0)</f>
        <v>0</v>
      </c>
      <c r="Y230" s="19" t="n">
        <f aca="false">IF(OR($F230="Activo",$F230="Cese"),DED_FIJA,0)</f>
        <v>0</v>
      </c>
      <c r="Z230" s="36" t="n">
        <f aca="false">MAX(0,X230-Y230)</f>
        <v>0</v>
      </c>
      <c r="AA230" s="19" t="n">
        <f aca="false">IF(Z230=0,0,MAX(0,MIN(Z230,Parámetros!$G$19)-Parámetros!$F$19)*Parámetros!$E$19)</f>
        <v>0</v>
      </c>
      <c r="AB230" s="19" t="n">
        <f aca="false">IF(Z230=0,0,MAX(0,MIN(Z230,Parámetros!$G$20)-Parámetros!$F$20)*Parámetros!$E$20)</f>
        <v>0</v>
      </c>
      <c r="AC230" s="19" t="n">
        <f aca="false">IF(Z230=0,0,MAX(0,MIN(Z230,Parámetros!$G$21)-Parámetros!$F$21)*Parámetros!$E$21)</f>
        <v>0</v>
      </c>
      <c r="AD230" s="19" t="n">
        <f aca="false">IF(Z230=0,0,MAX(0,MIN(Z230,Parámetros!$G$22)-Parámetros!$F$22)*Parámetros!$E$22)</f>
        <v>0</v>
      </c>
      <c r="AE230" s="19" t="n">
        <f aca="false">IF(Z230=0,0,MAX(0,MIN(Z230,Parámetros!$G$23)-Parámetros!$F$23)*Parámetros!$E$23)</f>
        <v>0</v>
      </c>
      <c r="AF230" s="36" t="n">
        <f aca="false">SUM(AA230:AE230)</f>
        <v>0</v>
      </c>
      <c r="AG230" s="45" t="str">
        <f aca="false">IF(AM230&lt;=0,"-",INDEX(TR_TASA,MATCH(AM230,TR_DESDE,1)))</f>
        <v>-</v>
      </c>
      <c r="AH230" s="44" t="n">
        <f aca="false">IF($F230="Cese",1,IF($F230="Activo",INDEX(DIV_N,9),0))</f>
        <v>0</v>
      </c>
      <c r="AI230" s="44" t="n">
        <f aca="false">IF($F230="Cese",8,IF($F230="Activo",INDEX(DIV_HASTA,9),0))</f>
        <v>0</v>
      </c>
      <c r="AJ230" s="19" t="n">
        <f aca="false">IF(OR($F230="Activo",$F230="Cese"),SUMIFS(AV222:AV229,D222:D229,"&lt;="&amp;AI230),0)</f>
        <v>0</v>
      </c>
      <c r="AK230" s="19" t="n">
        <f aca="false">IF(OR($F230="Activo",$F230="Cese"),MAX(0,(AF230-AJ230)/AH230),0)</f>
        <v>0</v>
      </c>
      <c r="AL230" s="19" t="n">
        <f aca="false">IF(OR($F230="Activo",$F230="Cese"),K230+IF(PROY_BON="Sí",0,J230),0)</f>
        <v>0</v>
      </c>
      <c r="AM230" s="19" t="n">
        <f aca="false">IF(AL230&gt;0,MAX(0,X230+AL230-Y230),Z230)</f>
        <v>0</v>
      </c>
      <c r="AN230" s="19" t="n">
        <f aca="false">SUMPRODUCT((AM230&gt;TR_DESDE)*(AM230-TR_DESDE)*TR_INC)</f>
        <v>0</v>
      </c>
      <c r="AO230" s="19" t="n">
        <f aca="false">IF(AL230&gt;0,MAX(0,AN230-IF($F230="Cese",MAX(AF230,AJ230),AF230)),0)</f>
        <v>0</v>
      </c>
      <c r="AP230" s="46" t="n">
        <f aca="false">IF(OR($F230="Activo",$F230="Cese"),ROUND(AK230+AO230,2),0)</f>
        <v>0</v>
      </c>
      <c r="AQ230" s="19" t="n">
        <f aca="false">IF($F230="Cese",MAX(0,AJ230-AN230),0)</f>
        <v>0</v>
      </c>
      <c r="AR230" s="19" t="str">
        <f aca="false">IF($B230="","",IF(COUNTIFS(RP_COD,$B230,'Retenciones Planilla'!$K$6:$K$105,"&lt;&gt;")=0,"",SUMIFS('Retenciones Planilla'!$K$6:$K$105,RP_COD,$B230)))</f>
        <v/>
      </c>
      <c r="AS230" s="19" t="str">
        <f aca="false">IF(AR230="","",AR230-AP230)</f>
        <v/>
      </c>
      <c r="AT230" s="23" t="str">
        <f aca="false">IF($B230="","",IF(NOT(OR($F230="Activo",$F230="Cese")),IF(N(AR230)=0,"—","Revisar: sin vínculo"),IF(AR230="",IF(AP230=0,"No corresponde","Sin dato planilla"),IF(ABS(AS230)&lt;=TOL,"OK",IF(AS230&gt;0,"Retuvo de más","Retuvo de menos")))))</f>
        <v/>
      </c>
      <c r="AU230" s="19" t="n">
        <f aca="false">IF(AND(BASE_RET="Planilla (si existe)",AR230&lt;&gt;""),AR230,AP230)</f>
        <v>0</v>
      </c>
      <c r="AV230" s="19" t="n">
        <f aca="false">AU230+N230</f>
        <v>0</v>
      </c>
    </row>
    <row r="231" customFormat="false" ht="15" hidden="false" customHeight="false" outlineLevel="0" collapsed="false">
      <c r="A231" s="43" t="n">
        <v>19</v>
      </c>
      <c r="B231" s="35" t="str">
        <f aca="false">IF(Trabajadores!$B$24="","",Trabajadores!$B$24)</f>
        <v/>
      </c>
      <c r="C231" s="35" t="str">
        <f aca="false">IF($B231="","",Trabajadores!$D$24)</f>
        <v/>
      </c>
      <c r="D231" s="43" t="n">
        <v>10</v>
      </c>
      <c r="E231" s="23" t="s">
        <v>307</v>
      </c>
      <c r="F231" s="23" t="str">
        <f aca="false">IF($B231="","",IF(OR(10&lt;Trabajadores!$M$24,10&gt;Trabajadores!$N$24),"No vinculado",IF(AND(10=Trabajadores!$N$24,Trabajadores!$O$24="Sí"),"Cese","Activo")))</f>
        <v/>
      </c>
      <c r="G231" s="19" t="n">
        <f aca="false">IF($B231="",0,SUMIFS(Ingresos!$X$6:$X$1505,ING_COD,$B231,ING_CLASE,"ORD"))</f>
        <v>0</v>
      </c>
      <c r="H231" s="19" t="n">
        <f aca="false">IF($B231="",0,SUMIFS(Ingresos!$X$6:$X$1505,ING_COD,$B231,ING_CLASE,"ORD",ING_COMP,"Sí"))</f>
        <v>0</v>
      </c>
      <c r="I231" s="19" t="n">
        <f aca="false">IF($B231="",0,SUMIFS(Ingresos!$X$6:$X$1505,ING_COD,$B231,ING_CLASE,"GRA"))</f>
        <v>0</v>
      </c>
      <c r="J231" s="19" t="n">
        <f aca="false">IF($B231="",0,SUMIFS(Ingresos!$X$6:$X$1505,ING_COD,$B231,ING_CLASE,"BON"))</f>
        <v>0</v>
      </c>
      <c r="K231" s="19" t="n">
        <f aca="false">IF($B231="",0,SUMIFS(Ingresos!$X$6:$X$1505,ING_COD,$B231,ING_CLASE,"EXT"))</f>
        <v>0</v>
      </c>
      <c r="L231" s="19" t="n">
        <f aca="false">IF($B231="",0,SUMIFS(Ingresos!$X$6:$X$1505,ING_COD,$B231,ING_CLASE,"OTO"))</f>
        <v>0</v>
      </c>
      <c r="M231" s="19" t="n">
        <f aca="false">IF($B231="",0,SUMIFS(Ingresos!$X$6:$X$1505,ING_COD,$B231,ING_CLASE,"OTX"))</f>
        <v>0</v>
      </c>
      <c r="N231" s="19" t="n">
        <f aca="false">IF($B231="",0,SUMIFS(Ingresos!$X$6:$X$1505,ING_COD,$B231,ING_CLASE,"RETO"))</f>
        <v>0</v>
      </c>
      <c r="O231" s="19" t="n">
        <f aca="false">IF($B231="",0,SUMIFS(Ingresos!$X$6:$X$1505,ING_COD,$B231,ING_CLASE,"INA"))</f>
        <v>0</v>
      </c>
      <c r="P231" s="19" t="n">
        <f aca="false">G231+I231+J231+K231+L231+M231</f>
        <v>0</v>
      </c>
      <c r="Q231" s="44" t="n">
        <f aca="false">IF($F231="Activo",3,IF($F231="Cese",1,0))</f>
        <v>0</v>
      </c>
      <c r="R231" s="19" t="n">
        <f aca="false">G231*Q231</f>
        <v>0</v>
      </c>
      <c r="S231" s="19" t="n">
        <f aca="false">IF($F231="Activo",SUMIFS(I231:I233,$D231:$D233,"&lt;="&amp;Trabajadores!$N$24)+IF(PROY_BON="Sí",SUMIFS(J231:J233,$D231:$D233,"&lt;="&amp;Trabajadores!$N$24),0),IF($F231="Cese",I231+IF(PROY_BON="Sí",J231,0),0))</f>
        <v>0</v>
      </c>
      <c r="T231" s="19" t="n">
        <f aca="false">IF(OR($F231&lt;&gt;"Activo",Trabajadores!$I$24="No"),0,IF(I233=0,H231*(1+IF(PROY_BON="Sí",Trabajadores!$P$24,0))*Trabajadores!$S$24/6*(Trabajadores!$N$24&gt;=12),0))</f>
        <v>0</v>
      </c>
      <c r="U231" s="19" t="n">
        <f aca="false">IF($F231="Activo",IF(Trabajadores!$J$24="Sí",L231*3,L231),IF($F231="Cese",L231,0))</f>
        <v>0</v>
      </c>
      <c r="V231" s="19" t="n">
        <f aca="false">IF(OR($F231="Activo",$F231="Cese"),M231,0)</f>
        <v>0</v>
      </c>
      <c r="W231" s="19" t="n">
        <f aca="false">IF(OR($F231="Activo",$F231="Cese"),SUM(P222:P230),0)</f>
        <v>0</v>
      </c>
      <c r="X231" s="36" t="n">
        <f aca="false">IF(OR($F231="Activo",$F231="Cese"),R231+S231+T231+U231+V231+W231,0)</f>
        <v>0</v>
      </c>
      <c r="Y231" s="19" t="n">
        <f aca="false">IF(OR($F231="Activo",$F231="Cese"),DED_FIJA,0)</f>
        <v>0</v>
      </c>
      <c r="Z231" s="36" t="n">
        <f aca="false">MAX(0,X231-Y231)</f>
        <v>0</v>
      </c>
      <c r="AA231" s="19" t="n">
        <f aca="false">IF(Z231=0,0,MAX(0,MIN(Z231,Parámetros!$G$19)-Parámetros!$F$19)*Parámetros!$E$19)</f>
        <v>0</v>
      </c>
      <c r="AB231" s="19" t="n">
        <f aca="false">IF(Z231=0,0,MAX(0,MIN(Z231,Parámetros!$G$20)-Parámetros!$F$20)*Parámetros!$E$20)</f>
        <v>0</v>
      </c>
      <c r="AC231" s="19" t="n">
        <f aca="false">IF(Z231=0,0,MAX(0,MIN(Z231,Parámetros!$G$21)-Parámetros!$F$21)*Parámetros!$E$21)</f>
        <v>0</v>
      </c>
      <c r="AD231" s="19" t="n">
        <f aca="false">IF(Z231=0,0,MAX(0,MIN(Z231,Parámetros!$G$22)-Parámetros!$F$22)*Parámetros!$E$22)</f>
        <v>0</v>
      </c>
      <c r="AE231" s="19" t="n">
        <f aca="false">IF(Z231=0,0,MAX(0,MIN(Z231,Parámetros!$G$23)-Parámetros!$F$23)*Parámetros!$E$23)</f>
        <v>0</v>
      </c>
      <c r="AF231" s="36" t="n">
        <f aca="false">SUM(AA231:AE231)</f>
        <v>0</v>
      </c>
      <c r="AG231" s="45" t="str">
        <f aca="false">IF(AM231&lt;=0,"-",INDEX(TR_TASA,MATCH(AM231,TR_DESDE,1)))</f>
        <v>-</v>
      </c>
      <c r="AH231" s="44" t="n">
        <f aca="false">IF($F231="Cese",1,IF($F231="Activo",INDEX(DIV_N,10),0))</f>
        <v>0</v>
      </c>
      <c r="AI231" s="44" t="n">
        <f aca="false">IF($F231="Cese",9,IF($F231="Activo",INDEX(DIV_HASTA,10),0))</f>
        <v>0</v>
      </c>
      <c r="AJ231" s="19" t="n">
        <f aca="false">IF(OR($F231="Activo",$F231="Cese"),SUMIFS(AV222:AV230,D222:D230,"&lt;="&amp;AI231),0)</f>
        <v>0</v>
      </c>
      <c r="AK231" s="19" t="n">
        <f aca="false">IF(OR($F231="Activo",$F231="Cese"),MAX(0,(AF231-AJ231)/AH231),0)</f>
        <v>0</v>
      </c>
      <c r="AL231" s="19" t="n">
        <f aca="false">IF(OR($F231="Activo",$F231="Cese"),K231+IF(PROY_BON="Sí",0,J231),0)</f>
        <v>0</v>
      </c>
      <c r="AM231" s="19" t="n">
        <f aca="false">IF(AL231&gt;0,MAX(0,X231+AL231-Y231),Z231)</f>
        <v>0</v>
      </c>
      <c r="AN231" s="19" t="n">
        <f aca="false">SUMPRODUCT((AM231&gt;TR_DESDE)*(AM231-TR_DESDE)*TR_INC)</f>
        <v>0</v>
      </c>
      <c r="AO231" s="19" t="n">
        <f aca="false">IF(AL231&gt;0,MAX(0,AN231-IF($F231="Cese",MAX(AF231,AJ231),AF231)),0)</f>
        <v>0</v>
      </c>
      <c r="AP231" s="46" t="n">
        <f aca="false">IF(OR($F231="Activo",$F231="Cese"),ROUND(AK231+AO231,2),0)</f>
        <v>0</v>
      </c>
      <c r="AQ231" s="19" t="n">
        <f aca="false">IF($F231="Cese",MAX(0,AJ231-AN231),0)</f>
        <v>0</v>
      </c>
      <c r="AR231" s="19" t="str">
        <f aca="false">IF($B231="","",IF(COUNTIFS(RP_COD,$B231,'Retenciones Planilla'!$L$6:$L$105,"&lt;&gt;")=0,"",SUMIFS('Retenciones Planilla'!$L$6:$L$105,RP_COD,$B231)))</f>
        <v/>
      </c>
      <c r="AS231" s="19" t="str">
        <f aca="false">IF(AR231="","",AR231-AP231)</f>
        <v/>
      </c>
      <c r="AT231" s="23" t="str">
        <f aca="false">IF($B231="","",IF(NOT(OR($F231="Activo",$F231="Cese")),IF(N(AR231)=0,"—","Revisar: sin vínculo"),IF(AR231="",IF(AP231=0,"No corresponde","Sin dato planilla"),IF(ABS(AS231)&lt;=TOL,"OK",IF(AS231&gt;0,"Retuvo de más","Retuvo de menos")))))</f>
        <v/>
      </c>
      <c r="AU231" s="19" t="n">
        <f aca="false">IF(AND(BASE_RET="Planilla (si existe)",AR231&lt;&gt;""),AR231,AP231)</f>
        <v>0</v>
      </c>
      <c r="AV231" s="19" t="n">
        <f aca="false">AU231+N231</f>
        <v>0</v>
      </c>
    </row>
    <row r="232" customFormat="false" ht="15" hidden="false" customHeight="false" outlineLevel="0" collapsed="false">
      <c r="A232" s="43" t="n">
        <v>19</v>
      </c>
      <c r="B232" s="35" t="str">
        <f aca="false">IF(Trabajadores!$B$24="","",Trabajadores!$B$24)</f>
        <v/>
      </c>
      <c r="C232" s="35" t="str">
        <f aca="false">IF($B232="","",Trabajadores!$D$24)</f>
        <v/>
      </c>
      <c r="D232" s="43" t="n">
        <v>11</v>
      </c>
      <c r="E232" s="23" t="s">
        <v>308</v>
      </c>
      <c r="F232" s="23" t="str">
        <f aca="false">IF($B232="","",IF(OR(11&lt;Trabajadores!$M$24,11&gt;Trabajadores!$N$24),"No vinculado",IF(AND(11=Trabajadores!$N$24,Trabajadores!$O$24="Sí"),"Cese","Activo")))</f>
        <v/>
      </c>
      <c r="G232" s="19" t="n">
        <f aca="false">IF($B232="",0,SUMIFS(Ingresos!$Y$6:$Y$1505,ING_COD,$B232,ING_CLASE,"ORD"))</f>
        <v>0</v>
      </c>
      <c r="H232" s="19" t="n">
        <f aca="false">IF($B232="",0,SUMIFS(Ingresos!$Y$6:$Y$1505,ING_COD,$B232,ING_CLASE,"ORD",ING_COMP,"Sí"))</f>
        <v>0</v>
      </c>
      <c r="I232" s="19" t="n">
        <f aca="false">IF($B232="",0,SUMIFS(Ingresos!$Y$6:$Y$1505,ING_COD,$B232,ING_CLASE,"GRA"))</f>
        <v>0</v>
      </c>
      <c r="J232" s="19" t="n">
        <f aca="false">IF($B232="",0,SUMIFS(Ingresos!$Y$6:$Y$1505,ING_COD,$B232,ING_CLASE,"BON"))</f>
        <v>0</v>
      </c>
      <c r="K232" s="19" t="n">
        <f aca="false">IF($B232="",0,SUMIFS(Ingresos!$Y$6:$Y$1505,ING_COD,$B232,ING_CLASE,"EXT"))</f>
        <v>0</v>
      </c>
      <c r="L232" s="19" t="n">
        <f aca="false">IF($B232="",0,SUMIFS(Ingresos!$Y$6:$Y$1505,ING_COD,$B232,ING_CLASE,"OTO"))</f>
        <v>0</v>
      </c>
      <c r="M232" s="19" t="n">
        <f aca="false">IF($B232="",0,SUMIFS(Ingresos!$Y$6:$Y$1505,ING_COD,$B232,ING_CLASE,"OTX"))</f>
        <v>0</v>
      </c>
      <c r="N232" s="19" t="n">
        <f aca="false">IF($B232="",0,SUMIFS(Ingresos!$Y$6:$Y$1505,ING_COD,$B232,ING_CLASE,"RETO"))</f>
        <v>0</v>
      </c>
      <c r="O232" s="19" t="n">
        <f aca="false">IF($B232="",0,SUMIFS(Ingresos!$Y$6:$Y$1505,ING_COD,$B232,ING_CLASE,"INA"))</f>
        <v>0</v>
      </c>
      <c r="P232" s="19" t="n">
        <f aca="false">G232+I232+J232+K232+L232+M232</f>
        <v>0</v>
      </c>
      <c r="Q232" s="44" t="n">
        <f aca="false">IF($F232="Activo",2,IF($F232="Cese",1,0))</f>
        <v>0</v>
      </c>
      <c r="R232" s="19" t="n">
        <f aca="false">G232*Q232</f>
        <v>0</v>
      </c>
      <c r="S232" s="19" t="n">
        <f aca="false">IF($F232="Activo",SUMIFS(I232:I233,$D232:$D233,"&lt;="&amp;Trabajadores!$N$24)+IF(PROY_BON="Sí",SUMIFS(J232:J233,$D232:$D233,"&lt;="&amp;Trabajadores!$N$24),0),IF($F232="Cese",I232+IF(PROY_BON="Sí",J232,0),0))</f>
        <v>0</v>
      </c>
      <c r="T232" s="19" t="n">
        <f aca="false">IF(OR($F232&lt;&gt;"Activo",Trabajadores!$I$24="No"),0,IF(I233=0,H232*(1+IF(PROY_BON="Sí",Trabajadores!$P$24,0))*Trabajadores!$S$24/6*(Trabajadores!$N$24&gt;=12),0))</f>
        <v>0</v>
      </c>
      <c r="U232" s="19" t="n">
        <f aca="false">IF($F232="Activo",IF(Trabajadores!$J$24="Sí",L232*2,L232),IF($F232="Cese",L232,0))</f>
        <v>0</v>
      </c>
      <c r="V232" s="19" t="n">
        <f aca="false">IF(OR($F232="Activo",$F232="Cese"),M232,0)</f>
        <v>0</v>
      </c>
      <c r="W232" s="19" t="n">
        <f aca="false">IF(OR($F232="Activo",$F232="Cese"),SUM(P222:P231),0)</f>
        <v>0</v>
      </c>
      <c r="X232" s="36" t="n">
        <f aca="false">IF(OR($F232="Activo",$F232="Cese"),R232+S232+T232+U232+V232+W232,0)</f>
        <v>0</v>
      </c>
      <c r="Y232" s="19" t="n">
        <f aca="false">IF(OR($F232="Activo",$F232="Cese"),DED_FIJA,0)</f>
        <v>0</v>
      </c>
      <c r="Z232" s="36" t="n">
        <f aca="false">MAX(0,X232-Y232)</f>
        <v>0</v>
      </c>
      <c r="AA232" s="19" t="n">
        <f aca="false">IF(Z232=0,0,MAX(0,MIN(Z232,Parámetros!$G$19)-Parámetros!$F$19)*Parámetros!$E$19)</f>
        <v>0</v>
      </c>
      <c r="AB232" s="19" t="n">
        <f aca="false">IF(Z232=0,0,MAX(0,MIN(Z232,Parámetros!$G$20)-Parámetros!$F$20)*Parámetros!$E$20)</f>
        <v>0</v>
      </c>
      <c r="AC232" s="19" t="n">
        <f aca="false">IF(Z232=0,0,MAX(0,MIN(Z232,Parámetros!$G$21)-Parámetros!$F$21)*Parámetros!$E$21)</f>
        <v>0</v>
      </c>
      <c r="AD232" s="19" t="n">
        <f aca="false">IF(Z232=0,0,MAX(0,MIN(Z232,Parámetros!$G$22)-Parámetros!$F$22)*Parámetros!$E$22)</f>
        <v>0</v>
      </c>
      <c r="AE232" s="19" t="n">
        <f aca="false">IF(Z232=0,0,MAX(0,MIN(Z232,Parámetros!$G$23)-Parámetros!$F$23)*Parámetros!$E$23)</f>
        <v>0</v>
      </c>
      <c r="AF232" s="36" t="n">
        <f aca="false">SUM(AA232:AE232)</f>
        <v>0</v>
      </c>
      <c r="AG232" s="45" t="str">
        <f aca="false">IF(AM232&lt;=0,"-",INDEX(TR_TASA,MATCH(AM232,TR_DESDE,1)))</f>
        <v>-</v>
      </c>
      <c r="AH232" s="44" t="n">
        <f aca="false">IF($F232="Cese",1,IF($F232="Activo",INDEX(DIV_N,11),0))</f>
        <v>0</v>
      </c>
      <c r="AI232" s="44" t="n">
        <f aca="false">IF($F232="Cese",10,IF($F232="Activo",INDEX(DIV_HASTA,11),0))</f>
        <v>0</v>
      </c>
      <c r="AJ232" s="19" t="n">
        <f aca="false">IF(OR($F232="Activo",$F232="Cese"),SUMIFS(AV222:AV231,D222:D231,"&lt;="&amp;AI232),0)</f>
        <v>0</v>
      </c>
      <c r="AK232" s="19" t="n">
        <f aca="false">IF(OR($F232="Activo",$F232="Cese"),MAX(0,(AF232-AJ232)/AH232),0)</f>
        <v>0</v>
      </c>
      <c r="AL232" s="19" t="n">
        <f aca="false">IF(OR($F232="Activo",$F232="Cese"),K232+IF(PROY_BON="Sí",0,J232),0)</f>
        <v>0</v>
      </c>
      <c r="AM232" s="19" t="n">
        <f aca="false">IF(AL232&gt;0,MAX(0,X232+AL232-Y232),Z232)</f>
        <v>0</v>
      </c>
      <c r="AN232" s="19" t="n">
        <f aca="false">SUMPRODUCT((AM232&gt;TR_DESDE)*(AM232-TR_DESDE)*TR_INC)</f>
        <v>0</v>
      </c>
      <c r="AO232" s="19" t="n">
        <f aca="false">IF(AL232&gt;0,MAX(0,AN232-IF($F232="Cese",MAX(AF232,AJ232),AF232)),0)</f>
        <v>0</v>
      </c>
      <c r="AP232" s="46" t="n">
        <f aca="false">IF(OR($F232="Activo",$F232="Cese"),ROUND(AK232+AO232,2),0)</f>
        <v>0</v>
      </c>
      <c r="AQ232" s="19" t="n">
        <f aca="false">IF($F232="Cese",MAX(0,AJ232-AN232),0)</f>
        <v>0</v>
      </c>
      <c r="AR232" s="19" t="str">
        <f aca="false">IF($B232="","",IF(COUNTIFS(RP_COD,$B232,'Retenciones Planilla'!$M$6:$M$105,"&lt;&gt;")=0,"",SUMIFS('Retenciones Planilla'!$M$6:$M$105,RP_COD,$B232)))</f>
        <v/>
      </c>
      <c r="AS232" s="19" t="str">
        <f aca="false">IF(AR232="","",AR232-AP232)</f>
        <v/>
      </c>
      <c r="AT232" s="23" t="str">
        <f aca="false">IF($B232="","",IF(NOT(OR($F232="Activo",$F232="Cese")),IF(N(AR232)=0,"—","Revisar: sin vínculo"),IF(AR232="",IF(AP232=0,"No corresponde","Sin dato planilla"),IF(ABS(AS232)&lt;=TOL,"OK",IF(AS232&gt;0,"Retuvo de más","Retuvo de menos")))))</f>
        <v/>
      </c>
      <c r="AU232" s="19" t="n">
        <f aca="false">IF(AND(BASE_RET="Planilla (si existe)",AR232&lt;&gt;""),AR232,AP232)</f>
        <v>0</v>
      </c>
      <c r="AV232" s="19" t="n">
        <f aca="false">AU232+N232</f>
        <v>0</v>
      </c>
    </row>
    <row r="233" customFormat="false" ht="15" hidden="false" customHeight="false" outlineLevel="0" collapsed="false">
      <c r="A233" s="43" t="n">
        <v>19</v>
      </c>
      <c r="B233" s="35" t="str">
        <f aca="false">IF(Trabajadores!$B$24="","",Trabajadores!$B$24)</f>
        <v/>
      </c>
      <c r="C233" s="35" t="str">
        <f aca="false">IF($B233="","",Trabajadores!$D$24)</f>
        <v/>
      </c>
      <c r="D233" s="43" t="n">
        <v>12</v>
      </c>
      <c r="E233" s="23" t="s">
        <v>309</v>
      </c>
      <c r="F233" s="23" t="str">
        <f aca="false">IF($B233="","",IF(OR(12&lt;Trabajadores!$M$24,12&gt;Trabajadores!$N$24),"No vinculado",IF(AND(12=Trabajadores!$N$24,Trabajadores!$O$24="Sí"),"Cese","Activo")))</f>
        <v/>
      </c>
      <c r="G233" s="19" t="n">
        <f aca="false">IF($B233="",0,SUMIFS(Ingresos!$Z$6:$Z$1505,ING_COD,$B233,ING_CLASE,"ORD"))</f>
        <v>0</v>
      </c>
      <c r="H233" s="19" t="n">
        <f aca="false">IF($B233="",0,SUMIFS(Ingresos!$Z$6:$Z$1505,ING_COD,$B233,ING_CLASE,"ORD",ING_COMP,"Sí"))</f>
        <v>0</v>
      </c>
      <c r="I233" s="19" t="n">
        <f aca="false">IF($B233="",0,SUMIFS(Ingresos!$Z$6:$Z$1505,ING_COD,$B233,ING_CLASE,"GRA"))</f>
        <v>0</v>
      </c>
      <c r="J233" s="19" t="n">
        <f aca="false">IF($B233="",0,SUMIFS(Ingresos!$Z$6:$Z$1505,ING_COD,$B233,ING_CLASE,"BON"))</f>
        <v>0</v>
      </c>
      <c r="K233" s="19" t="n">
        <f aca="false">IF($B233="",0,SUMIFS(Ingresos!$Z$6:$Z$1505,ING_COD,$B233,ING_CLASE,"EXT"))</f>
        <v>0</v>
      </c>
      <c r="L233" s="19" t="n">
        <f aca="false">IF($B233="",0,SUMIFS(Ingresos!$Z$6:$Z$1505,ING_COD,$B233,ING_CLASE,"OTO"))</f>
        <v>0</v>
      </c>
      <c r="M233" s="19" t="n">
        <f aca="false">IF($B233="",0,SUMIFS(Ingresos!$Z$6:$Z$1505,ING_COD,$B233,ING_CLASE,"OTX"))</f>
        <v>0</v>
      </c>
      <c r="N233" s="19" t="n">
        <f aca="false">IF($B233="",0,SUMIFS(Ingresos!$Z$6:$Z$1505,ING_COD,$B233,ING_CLASE,"RETO"))</f>
        <v>0</v>
      </c>
      <c r="O233" s="19" t="n">
        <f aca="false">IF($B233="",0,SUMIFS(Ingresos!$Z$6:$Z$1505,ING_COD,$B233,ING_CLASE,"INA"))</f>
        <v>0</v>
      </c>
      <c r="P233" s="19" t="n">
        <f aca="false">G233+I233+J233+K233+L233+M233</f>
        <v>0</v>
      </c>
      <c r="Q233" s="44" t="n">
        <f aca="false">IF($F233="Activo",1,IF($F233="Cese",1,0))</f>
        <v>0</v>
      </c>
      <c r="R233" s="19" t="n">
        <f aca="false">G233*Q233</f>
        <v>0</v>
      </c>
      <c r="S233" s="19" t="n">
        <f aca="false">IF($F233="Activo",SUMIFS(I233:I233,$D233:$D233,"&lt;="&amp;Trabajadores!$N$24)+IF(PROY_BON="Sí",SUMIFS(J233:J233,$D233:$D233,"&lt;="&amp;Trabajadores!$N$24),0),IF($F233="Cese",I233+IF(PROY_BON="Sí",J233,0),0))</f>
        <v>0</v>
      </c>
      <c r="T233" s="19" t="n">
        <f aca="false">0</f>
        <v>0</v>
      </c>
      <c r="U233" s="19" t="n">
        <f aca="false">IF($F233="Activo",IF(Trabajadores!$J$24="Sí",L233*1,L233),IF($F233="Cese",L233,0))</f>
        <v>0</v>
      </c>
      <c r="V233" s="19" t="n">
        <f aca="false">IF(OR($F233="Activo",$F233="Cese"),M233,0)</f>
        <v>0</v>
      </c>
      <c r="W233" s="19" t="n">
        <f aca="false">IF(OR($F233="Activo",$F233="Cese"),SUM(P222:P232),0)</f>
        <v>0</v>
      </c>
      <c r="X233" s="36" t="n">
        <f aca="false">IF(OR($F233="Activo",$F233="Cese"),R233+S233+T233+U233+V233+W233,0)</f>
        <v>0</v>
      </c>
      <c r="Y233" s="19" t="n">
        <f aca="false">IF(OR($F233="Activo",$F233="Cese"),DED_FIJA,0)</f>
        <v>0</v>
      </c>
      <c r="Z233" s="36" t="n">
        <f aca="false">MAX(0,X233-Y233)</f>
        <v>0</v>
      </c>
      <c r="AA233" s="19" t="n">
        <f aca="false">IF(Z233=0,0,MAX(0,MIN(Z233,Parámetros!$G$19)-Parámetros!$F$19)*Parámetros!$E$19)</f>
        <v>0</v>
      </c>
      <c r="AB233" s="19" t="n">
        <f aca="false">IF(Z233=0,0,MAX(0,MIN(Z233,Parámetros!$G$20)-Parámetros!$F$20)*Parámetros!$E$20)</f>
        <v>0</v>
      </c>
      <c r="AC233" s="19" t="n">
        <f aca="false">IF(Z233=0,0,MAX(0,MIN(Z233,Parámetros!$G$21)-Parámetros!$F$21)*Parámetros!$E$21)</f>
        <v>0</v>
      </c>
      <c r="AD233" s="19" t="n">
        <f aca="false">IF(Z233=0,0,MAX(0,MIN(Z233,Parámetros!$G$22)-Parámetros!$F$22)*Parámetros!$E$22)</f>
        <v>0</v>
      </c>
      <c r="AE233" s="19" t="n">
        <f aca="false">IF(Z233=0,0,MAX(0,MIN(Z233,Parámetros!$G$23)-Parámetros!$F$23)*Parámetros!$E$23)</f>
        <v>0</v>
      </c>
      <c r="AF233" s="36" t="n">
        <f aca="false">SUM(AA233:AE233)</f>
        <v>0</v>
      </c>
      <c r="AG233" s="45" t="str">
        <f aca="false">IF(AM233&lt;=0,"-",INDEX(TR_TASA,MATCH(AM233,TR_DESDE,1)))</f>
        <v>-</v>
      </c>
      <c r="AH233" s="44" t="n">
        <f aca="false">IF($F233="Cese",1,IF($F233="Activo",INDEX(DIV_N,12),0))</f>
        <v>0</v>
      </c>
      <c r="AI233" s="44" t="n">
        <f aca="false">IF($F233="Cese",11,IF($F233="Activo",INDEX(DIV_HASTA,12),0))</f>
        <v>0</v>
      </c>
      <c r="AJ233" s="19" t="n">
        <f aca="false">IF(OR($F233="Activo",$F233="Cese"),SUMIFS(AV222:AV232,D222:D232,"&lt;="&amp;AI233),0)</f>
        <v>0</v>
      </c>
      <c r="AK233" s="19" t="n">
        <f aca="false">IF(OR($F233="Activo",$F233="Cese"),MAX(0,(AF233-AJ233)/AH233),0)</f>
        <v>0</v>
      </c>
      <c r="AL233" s="19" t="n">
        <f aca="false">IF(OR($F233="Activo",$F233="Cese"),K233+IF(PROY_BON="Sí",0,J233),0)</f>
        <v>0</v>
      </c>
      <c r="AM233" s="19" t="n">
        <f aca="false">IF(AL233&gt;0,MAX(0,X233+AL233-Y233),Z233)</f>
        <v>0</v>
      </c>
      <c r="AN233" s="19" t="n">
        <f aca="false">SUMPRODUCT((AM233&gt;TR_DESDE)*(AM233-TR_DESDE)*TR_INC)</f>
        <v>0</v>
      </c>
      <c r="AO233" s="19" t="n">
        <f aca="false">IF(AL233&gt;0,MAX(0,AN233-IF(TRUE(),MAX(AF233,AJ233),AF233)),0)</f>
        <v>0</v>
      </c>
      <c r="AP233" s="46" t="n">
        <f aca="false">IF(OR($F233="Activo",$F233="Cese"),ROUND(AK233+AO233,2),0)</f>
        <v>0</v>
      </c>
      <c r="AQ233" s="19" t="n">
        <f aca="false">IF(OR($F233="Activo",$F233="Cese"),MAX(0,AJ233-AN233),0)</f>
        <v>0</v>
      </c>
      <c r="AR233" s="19" t="str">
        <f aca="false">IF($B233="","",IF(COUNTIFS(RP_COD,$B233,'Retenciones Planilla'!$N$6:$N$105,"&lt;&gt;")=0,"",SUMIFS('Retenciones Planilla'!$N$6:$N$105,RP_COD,$B233)))</f>
        <v/>
      </c>
      <c r="AS233" s="19" t="str">
        <f aca="false">IF(AR233="","",AR233-AP233)</f>
        <v/>
      </c>
      <c r="AT233" s="23" t="str">
        <f aca="false">IF($B233="","",IF(NOT(OR($F233="Activo",$F233="Cese")),IF(N(AR233)=0,"—","Revisar: sin vínculo"),IF(AR233="",IF(AP233=0,"No corresponde","Sin dato planilla"),IF(ABS(AS233)&lt;=TOL,"OK",IF(AS233&gt;0,"Retuvo de más","Retuvo de menos")))))</f>
        <v/>
      </c>
      <c r="AU233" s="19" t="n">
        <f aca="false">IF(AND(BASE_RET="Planilla (si existe)",AR233&lt;&gt;""),AR233,AP233)</f>
        <v>0</v>
      </c>
      <c r="AV233" s="19" t="n">
        <f aca="false">AU233+N233</f>
        <v>0</v>
      </c>
    </row>
    <row r="234" customFormat="false" ht="15" hidden="false" customHeight="false" outlineLevel="0" collapsed="false">
      <c r="A234" s="43" t="n">
        <v>20</v>
      </c>
      <c r="B234" s="35" t="str">
        <f aca="false">IF(Trabajadores!$B$25="","",Trabajadores!$B$25)</f>
        <v/>
      </c>
      <c r="C234" s="35" t="str">
        <f aca="false">IF($B234="","",Trabajadores!$D$25)</f>
        <v/>
      </c>
      <c r="D234" s="43" t="n">
        <v>1</v>
      </c>
      <c r="E234" s="23" t="s">
        <v>298</v>
      </c>
      <c r="F234" s="23" t="str">
        <f aca="false">IF($B234="","",IF(OR(1&lt;Trabajadores!$M$25,1&gt;Trabajadores!$N$25),"No vinculado",IF(AND(1=Trabajadores!$N$25,Trabajadores!$O$25="Sí"),"Cese","Activo")))</f>
        <v/>
      </c>
      <c r="G234" s="19" t="n">
        <f aca="false">IF($B234="",0,SUMIFS(Ingresos!$O$6:$O$1505,ING_COD,$B234,ING_CLASE,"ORD"))</f>
        <v>0</v>
      </c>
      <c r="H234" s="19" t="n">
        <f aca="false">IF($B234="",0,SUMIFS(Ingresos!$O$6:$O$1505,ING_COD,$B234,ING_CLASE,"ORD",ING_COMP,"Sí"))</f>
        <v>0</v>
      </c>
      <c r="I234" s="19" t="n">
        <f aca="false">IF($B234="",0,SUMIFS(Ingresos!$O$6:$O$1505,ING_COD,$B234,ING_CLASE,"GRA"))</f>
        <v>0</v>
      </c>
      <c r="J234" s="19" t="n">
        <f aca="false">IF($B234="",0,SUMIFS(Ingresos!$O$6:$O$1505,ING_COD,$B234,ING_CLASE,"BON"))</f>
        <v>0</v>
      </c>
      <c r="K234" s="19" t="n">
        <f aca="false">IF($B234="",0,SUMIFS(Ingresos!$O$6:$O$1505,ING_COD,$B234,ING_CLASE,"EXT"))</f>
        <v>0</v>
      </c>
      <c r="L234" s="19" t="n">
        <f aca="false">IF($B234="",0,SUMIFS(Ingresos!$O$6:$O$1505,ING_COD,$B234,ING_CLASE,"OTO"))</f>
        <v>0</v>
      </c>
      <c r="M234" s="19" t="n">
        <f aca="false">IF($B234="",0,SUMIFS(Ingresos!$O$6:$O$1505,ING_COD,$B234,ING_CLASE,"OTX"))</f>
        <v>0</v>
      </c>
      <c r="N234" s="19" t="n">
        <f aca="false">IF($B234="",0,SUMIFS(Ingresos!$O$6:$O$1505,ING_COD,$B234,ING_CLASE,"RETO"))</f>
        <v>0</v>
      </c>
      <c r="O234" s="19" t="n">
        <f aca="false">IF($B234="",0,SUMIFS(Ingresos!$O$6:$O$1505,ING_COD,$B234,ING_CLASE,"INA"))</f>
        <v>0</v>
      </c>
      <c r="P234" s="19" t="n">
        <f aca="false">G234+I234+J234+K234+L234+M234</f>
        <v>0</v>
      </c>
      <c r="Q234" s="44" t="n">
        <f aca="false">IF($F234="Activo",12,IF($F234="Cese",1,0))</f>
        <v>0</v>
      </c>
      <c r="R234" s="19" t="n">
        <f aca="false">G234*Q234</f>
        <v>0</v>
      </c>
      <c r="S234" s="19" t="n">
        <f aca="false">IF($F234="Activo",SUMIFS(I234:I245,$D234:$D245,"&lt;="&amp;Trabajadores!$N$25)+IF(PROY_BON="Sí",SUMIFS(J234:J245,$D234:$D245,"&lt;="&amp;Trabajadores!$N$25),0),IF($F234="Cese",I234+IF(PROY_BON="Sí",J234,0),0))</f>
        <v>0</v>
      </c>
      <c r="T234" s="19" t="n">
        <f aca="false">IF(OR($F234&lt;&gt;"Activo",Trabajadores!$I$25="No"),0,IF(I240=0,H234*(1+IF(PROY_BON="Sí",Trabajadores!$P$25,0))*Trabajadores!$R$25/6*(Trabajadores!$N$25&gt;=7),0)+IF(I245=0,H234*(1+IF(PROY_BON="Sí",Trabajadores!$P$25,0))*Trabajadores!$S$25/6*(Trabajadores!$N$25&gt;=12),0))</f>
        <v>0</v>
      </c>
      <c r="U234" s="19" t="n">
        <f aca="false">IF($F234="Activo",IF(Trabajadores!$J$25="Sí",L234*12,L234),IF($F234="Cese",L234,0))</f>
        <v>0</v>
      </c>
      <c r="V234" s="19" t="n">
        <f aca="false">IF(OR($F234="Activo",$F234="Cese"),M234,0)</f>
        <v>0</v>
      </c>
      <c r="W234" s="19" t="n">
        <f aca="false">0</f>
        <v>0</v>
      </c>
      <c r="X234" s="36" t="n">
        <f aca="false">IF(OR($F234="Activo",$F234="Cese"),R234+S234+T234+U234+V234+W234,0)</f>
        <v>0</v>
      </c>
      <c r="Y234" s="19" t="n">
        <f aca="false">IF(OR($F234="Activo",$F234="Cese"),DED_FIJA,0)</f>
        <v>0</v>
      </c>
      <c r="Z234" s="36" t="n">
        <f aca="false">MAX(0,X234-Y234)</f>
        <v>0</v>
      </c>
      <c r="AA234" s="19" t="n">
        <f aca="false">IF(Z234=0,0,MAX(0,MIN(Z234,Parámetros!$G$19)-Parámetros!$F$19)*Parámetros!$E$19)</f>
        <v>0</v>
      </c>
      <c r="AB234" s="19" t="n">
        <f aca="false">IF(Z234=0,0,MAX(0,MIN(Z234,Parámetros!$G$20)-Parámetros!$F$20)*Parámetros!$E$20)</f>
        <v>0</v>
      </c>
      <c r="AC234" s="19" t="n">
        <f aca="false">IF(Z234=0,0,MAX(0,MIN(Z234,Parámetros!$G$21)-Parámetros!$F$21)*Parámetros!$E$21)</f>
        <v>0</v>
      </c>
      <c r="AD234" s="19" t="n">
        <f aca="false">IF(Z234=0,0,MAX(0,MIN(Z234,Parámetros!$G$22)-Parámetros!$F$22)*Parámetros!$E$22)</f>
        <v>0</v>
      </c>
      <c r="AE234" s="19" t="n">
        <f aca="false">IF(Z234=0,0,MAX(0,MIN(Z234,Parámetros!$G$23)-Parámetros!$F$23)*Parámetros!$E$23)</f>
        <v>0</v>
      </c>
      <c r="AF234" s="36" t="n">
        <f aca="false">SUM(AA234:AE234)</f>
        <v>0</v>
      </c>
      <c r="AG234" s="45" t="str">
        <f aca="false">IF(AM234&lt;=0,"-",INDEX(TR_TASA,MATCH(AM234,TR_DESDE,1)))</f>
        <v>-</v>
      </c>
      <c r="AH234" s="44" t="n">
        <f aca="false">IF($F234="Cese",1,IF($F234="Activo",INDEX(DIV_N,1),0))</f>
        <v>0</v>
      </c>
      <c r="AI234" s="44" t="n">
        <f aca="false">IF($F234="Cese",0,IF($F234="Activo",INDEX(DIV_HASTA,1),0))</f>
        <v>0</v>
      </c>
      <c r="AJ234" s="19" t="n">
        <f aca="false">0</f>
        <v>0</v>
      </c>
      <c r="AK234" s="19" t="n">
        <f aca="false">IF(OR($F234="Activo",$F234="Cese"),MAX(0,(AF234-AJ234)/AH234),0)</f>
        <v>0</v>
      </c>
      <c r="AL234" s="19" t="n">
        <f aca="false">IF(OR($F234="Activo",$F234="Cese"),K234+IF(PROY_BON="Sí",0,J234),0)</f>
        <v>0</v>
      </c>
      <c r="AM234" s="19" t="n">
        <f aca="false">IF(AL234&gt;0,MAX(0,X234+AL234-Y234),Z234)</f>
        <v>0</v>
      </c>
      <c r="AN234" s="19" t="n">
        <f aca="false">SUMPRODUCT((AM234&gt;TR_DESDE)*(AM234-TR_DESDE)*TR_INC)</f>
        <v>0</v>
      </c>
      <c r="AO234" s="19" t="n">
        <f aca="false">IF(AL234&gt;0,MAX(0,AN234-IF($F234="Cese",MAX(AF234,AJ234),AF234)),0)</f>
        <v>0</v>
      </c>
      <c r="AP234" s="46" t="n">
        <f aca="false">IF(OR($F234="Activo",$F234="Cese"),ROUND(AK234+AO234,2),0)</f>
        <v>0</v>
      </c>
      <c r="AQ234" s="19" t="n">
        <f aca="false">IF($F234="Cese",MAX(0,AJ234-AN234),0)</f>
        <v>0</v>
      </c>
      <c r="AR234" s="19" t="str">
        <f aca="false">IF($B234="","",IF(COUNTIFS(RP_COD,$B234,'Retenciones Planilla'!$C$6:$C$105,"&lt;&gt;")=0,"",SUMIFS('Retenciones Planilla'!$C$6:$C$105,RP_COD,$B234)))</f>
        <v/>
      </c>
      <c r="AS234" s="19" t="str">
        <f aca="false">IF(AR234="","",AR234-AP234)</f>
        <v/>
      </c>
      <c r="AT234" s="23" t="str">
        <f aca="false">IF($B234="","",IF(NOT(OR($F234="Activo",$F234="Cese")),IF(N(AR234)=0,"—","Revisar: sin vínculo"),IF(AR234="",IF(AP234=0,"No corresponde","Sin dato planilla"),IF(ABS(AS234)&lt;=TOL,"OK",IF(AS234&gt;0,"Retuvo de más","Retuvo de menos")))))</f>
        <v/>
      </c>
      <c r="AU234" s="19" t="n">
        <f aca="false">IF(AND(BASE_RET="Planilla (si existe)",AR234&lt;&gt;""),AR234,AP234)</f>
        <v>0</v>
      </c>
      <c r="AV234" s="19" t="n">
        <f aca="false">AU234+N234</f>
        <v>0</v>
      </c>
    </row>
    <row r="235" customFormat="false" ht="15" hidden="false" customHeight="false" outlineLevel="0" collapsed="false">
      <c r="A235" s="43" t="n">
        <v>20</v>
      </c>
      <c r="B235" s="35" t="str">
        <f aca="false">IF(Trabajadores!$B$25="","",Trabajadores!$B$25)</f>
        <v/>
      </c>
      <c r="C235" s="35" t="str">
        <f aca="false">IF($B235="","",Trabajadores!$D$25)</f>
        <v/>
      </c>
      <c r="D235" s="43" t="n">
        <v>2</v>
      </c>
      <c r="E235" s="23" t="s">
        <v>299</v>
      </c>
      <c r="F235" s="23" t="str">
        <f aca="false">IF($B235="","",IF(OR(2&lt;Trabajadores!$M$25,2&gt;Trabajadores!$N$25),"No vinculado",IF(AND(2=Trabajadores!$N$25,Trabajadores!$O$25="Sí"),"Cese","Activo")))</f>
        <v/>
      </c>
      <c r="G235" s="19" t="n">
        <f aca="false">IF($B235="",0,SUMIFS(Ingresos!$P$6:$P$1505,ING_COD,$B235,ING_CLASE,"ORD"))</f>
        <v>0</v>
      </c>
      <c r="H235" s="19" t="n">
        <f aca="false">IF($B235="",0,SUMIFS(Ingresos!$P$6:$P$1505,ING_COD,$B235,ING_CLASE,"ORD",ING_COMP,"Sí"))</f>
        <v>0</v>
      </c>
      <c r="I235" s="19" t="n">
        <f aca="false">IF($B235="",0,SUMIFS(Ingresos!$P$6:$P$1505,ING_COD,$B235,ING_CLASE,"GRA"))</f>
        <v>0</v>
      </c>
      <c r="J235" s="19" t="n">
        <f aca="false">IF($B235="",0,SUMIFS(Ingresos!$P$6:$P$1505,ING_COD,$B235,ING_CLASE,"BON"))</f>
        <v>0</v>
      </c>
      <c r="K235" s="19" t="n">
        <f aca="false">IF($B235="",0,SUMIFS(Ingresos!$P$6:$P$1505,ING_COD,$B235,ING_CLASE,"EXT"))</f>
        <v>0</v>
      </c>
      <c r="L235" s="19" t="n">
        <f aca="false">IF($B235="",0,SUMIFS(Ingresos!$P$6:$P$1505,ING_COD,$B235,ING_CLASE,"OTO"))</f>
        <v>0</v>
      </c>
      <c r="M235" s="19" t="n">
        <f aca="false">IF($B235="",0,SUMIFS(Ingresos!$P$6:$P$1505,ING_COD,$B235,ING_CLASE,"OTX"))</f>
        <v>0</v>
      </c>
      <c r="N235" s="19" t="n">
        <f aca="false">IF($B235="",0,SUMIFS(Ingresos!$P$6:$P$1505,ING_COD,$B235,ING_CLASE,"RETO"))</f>
        <v>0</v>
      </c>
      <c r="O235" s="19" t="n">
        <f aca="false">IF($B235="",0,SUMIFS(Ingresos!$P$6:$P$1505,ING_COD,$B235,ING_CLASE,"INA"))</f>
        <v>0</v>
      </c>
      <c r="P235" s="19" t="n">
        <f aca="false">G235+I235+J235+K235+L235+M235</f>
        <v>0</v>
      </c>
      <c r="Q235" s="44" t="n">
        <f aca="false">IF($F235="Activo",11,IF($F235="Cese",1,0))</f>
        <v>0</v>
      </c>
      <c r="R235" s="19" t="n">
        <f aca="false">G235*Q235</f>
        <v>0</v>
      </c>
      <c r="S235" s="19" t="n">
        <f aca="false">IF($F235="Activo",SUMIFS(I235:I245,$D235:$D245,"&lt;="&amp;Trabajadores!$N$25)+IF(PROY_BON="Sí",SUMIFS(J235:J245,$D235:$D245,"&lt;="&amp;Trabajadores!$N$25),0),IF($F235="Cese",I235+IF(PROY_BON="Sí",J235,0),0))</f>
        <v>0</v>
      </c>
      <c r="T235" s="19" t="n">
        <f aca="false">IF(OR($F235&lt;&gt;"Activo",Trabajadores!$I$25="No"),0,IF(I240=0,H235*(1+IF(PROY_BON="Sí",Trabajadores!$P$25,0))*Trabajadores!$R$25/6*(Trabajadores!$N$25&gt;=7),0)+IF(I245=0,H235*(1+IF(PROY_BON="Sí",Trabajadores!$P$25,0))*Trabajadores!$S$25/6*(Trabajadores!$N$25&gt;=12),0))</f>
        <v>0</v>
      </c>
      <c r="U235" s="19" t="n">
        <f aca="false">IF($F235="Activo",IF(Trabajadores!$J$25="Sí",L235*11,L235),IF($F235="Cese",L235,0))</f>
        <v>0</v>
      </c>
      <c r="V235" s="19" t="n">
        <f aca="false">IF(OR($F235="Activo",$F235="Cese"),M235,0)</f>
        <v>0</v>
      </c>
      <c r="W235" s="19" t="n">
        <f aca="false">IF(OR($F235="Activo",$F235="Cese"),SUM(P234:P234),0)</f>
        <v>0</v>
      </c>
      <c r="X235" s="36" t="n">
        <f aca="false">IF(OR($F235="Activo",$F235="Cese"),R235+S235+T235+U235+V235+W235,0)</f>
        <v>0</v>
      </c>
      <c r="Y235" s="19" t="n">
        <f aca="false">IF(OR($F235="Activo",$F235="Cese"),DED_FIJA,0)</f>
        <v>0</v>
      </c>
      <c r="Z235" s="36" t="n">
        <f aca="false">MAX(0,X235-Y235)</f>
        <v>0</v>
      </c>
      <c r="AA235" s="19" t="n">
        <f aca="false">IF(Z235=0,0,MAX(0,MIN(Z235,Parámetros!$G$19)-Parámetros!$F$19)*Parámetros!$E$19)</f>
        <v>0</v>
      </c>
      <c r="AB235" s="19" t="n">
        <f aca="false">IF(Z235=0,0,MAX(0,MIN(Z235,Parámetros!$G$20)-Parámetros!$F$20)*Parámetros!$E$20)</f>
        <v>0</v>
      </c>
      <c r="AC235" s="19" t="n">
        <f aca="false">IF(Z235=0,0,MAX(0,MIN(Z235,Parámetros!$G$21)-Parámetros!$F$21)*Parámetros!$E$21)</f>
        <v>0</v>
      </c>
      <c r="AD235" s="19" t="n">
        <f aca="false">IF(Z235=0,0,MAX(0,MIN(Z235,Parámetros!$G$22)-Parámetros!$F$22)*Parámetros!$E$22)</f>
        <v>0</v>
      </c>
      <c r="AE235" s="19" t="n">
        <f aca="false">IF(Z235=0,0,MAX(0,MIN(Z235,Parámetros!$G$23)-Parámetros!$F$23)*Parámetros!$E$23)</f>
        <v>0</v>
      </c>
      <c r="AF235" s="36" t="n">
        <f aca="false">SUM(AA235:AE235)</f>
        <v>0</v>
      </c>
      <c r="AG235" s="45" t="str">
        <f aca="false">IF(AM235&lt;=0,"-",INDEX(TR_TASA,MATCH(AM235,TR_DESDE,1)))</f>
        <v>-</v>
      </c>
      <c r="AH235" s="44" t="n">
        <f aca="false">IF($F235="Cese",1,IF($F235="Activo",INDEX(DIV_N,2),0))</f>
        <v>0</v>
      </c>
      <c r="AI235" s="44" t="n">
        <f aca="false">IF($F235="Cese",1,IF($F235="Activo",INDEX(DIV_HASTA,2),0))</f>
        <v>0</v>
      </c>
      <c r="AJ235" s="19" t="n">
        <f aca="false">IF(OR($F235="Activo",$F235="Cese"),SUMIFS(AV234:AV234,D234:D234,"&lt;="&amp;AI235),0)</f>
        <v>0</v>
      </c>
      <c r="AK235" s="19" t="n">
        <f aca="false">IF(OR($F235="Activo",$F235="Cese"),MAX(0,(AF235-AJ235)/AH235),0)</f>
        <v>0</v>
      </c>
      <c r="AL235" s="19" t="n">
        <f aca="false">IF(OR($F235="Activo",$F235="Cese"),K235+IF(PROY_BON="Sí",0,J235),0)</f>
        <v>0</v>
      </c>
      <c r="AM235" s="19" t="n">
        <f aca="false">IF(AL235&gt;0,MAX(0,X235+AL235-Y235),Z235)</f>
        <v>0</v>
      </c>
      <c r="AN235" s="19" t="n">
        <f aca="false">SUMPRODUCT((AM235&gt;TR_DESDE)*(AM235-TR_DESDE)*TR_INC)</f>
        <v>0</v>
      </c>
      <c r="AO235" s="19" t="n">
        <f aca="false">IF(AL235&gt;0,MAX(0,AN235-IF($F235="Cese",MAX(AF235,AJ235),AF235)),0)</f>
        <v>0</v>
      </c>
      <c r="AP235" s="46" t="n">
        <f aca="false">IF(OR($F235="Activo",$F235="Cese"),ROUND(AK235+AO235,2),0)</f>
        <v>0</v>
      </c>
      <c r="AQ235" s="19" t="n">
        <f aca="false">IF($F235="Cese",MAX(0,AJ235-AN235),0)</f>
        <v>0</v>
      </c>
      <c r="AR235" s="19" t="str">
        <f aca="false">IF($B235="","",IF(COUNTIFS(RP_COD,$B235,'Retenciones Planilla'!$D$6:$D$105,"&lt;&gt;")=0,"",SUMIFS('Retenciones Planilla'!$D$6:$D$105,RP_COD,$B235)))</f>
        <v/>
      </c>
      <c r="AS235" s="19" t="str">
        <f aca="false">IF(AR235="","",AR235-AP235)</f>
        <v/>
      </c>
      <c r="AT235" s="23" t="str">
        <f aca="false">IF($B235="","",IF(NOT(OR($F235="Activo",$F235="Cese")),IF(N(AR235)=0,"—","Revisar: sin vínculo"),IF(AR235="",IF(AP235=0,"No corresponde","Sin dato planilla"),IF(ABS(AS235)&lt;=TOL,"OK",IF(AS235&gt;0,"Retuvo de más","Retuvo de menos")))))</f>
        <v/>
      </c>
      <c r="AU235" s="19" t="n">
        <f aca="false">IF(AND(BASE_RET="Planilla (si existe)",AR235&lt;&gt;""),AR235,AP235)</f>
        <v>0</v>
      </c>
      <c r="AV235" s="19" t="n">
        <f aca="false">AU235+N235</f>
        <v>0</v>
      </c>
    </row>
    <row r="236" customFormat="false" ht="15" hidden="false" customHeight="false" outlineLevel="0" collapsed="false">
      <c r="A236" s="43" t="n">
        <v>20</v>
      </c>
      <c r="B236" s="35" t="str">
        <f aca="false">IF(Trabajadores!$B$25="","",Trabajadores!$B$25)</f>
        <v/>
      </c>
      <c r="C236" s="35" t="str">
        <f aca="false">IF($B236="","",Trabajadores!$D$25)</f>
        <v/>
      </c>
      <c r="D236" s="43" t="n">
        <v>3</v>
      </c>
      <c r="E236" s="23" t="s">
        <v>300</v>
      </c>
      <c r="F236" s="23" t="str">
        <f aca="false">IF($B236="","",IF(OR(3&lt;Trabajadores!$M$25,3&gt;Trabajadores!$N$25),"No vinculado",IF(AND(3=Trabajadores!$N$25,Trabajadores!$O$25="Sí"),"Cese","Activo")))</f>
        <v/>
      </c>
      <c r="G236" s="19" t="n">
        <f aca="false">IF($B236="",0,SUMIFS(Ingresos!$Q$6:$Q$1505,ING_COD,$B236,ING_CLASE,"ORD"))</f>
        <v>0</v>
      </c>
      <c r="H236" s="19" t="n">
        <f aca="false">IF($B236="",0,SUMIFS(Ingresos!$Q$6:$Q$1505,ING_COD,$B236,ING_CLASE,"ORD",ING_COMP,"Sí"))</f>
        <v>0</v>
      </c>
      <c r="I236" s="19" t="n">
        <f aca="false">IF($B236="",0,SUMIFS(Ingresos!$Q$6:$Q$1505,ING_COD,$B236,ING_CLASE,"GRA"))</f>
        <v>0</v>
      </c>
      <c r="J236" s="19" t="n">
        <f aca="false">IF($B236="",0,SUMIFS(Ingresos!$Q$6:$Q$1505,ING_COD,$B236,ING_CLASE,"BON"))</f>
        <v>0</v>
      </c>
      <c r="K236" s="19" t="n">
        <f aca="false">IF($B236="",0,SUMIFS(Ingresos!$Q$6:$Q$1505,ING_COD,$B236,ING_CLASE,"EXT"))</f>
        <v>0</v>
      </c>
      <c r="L236" s="19" t="n">
        <f aca="false">IF($B236="",0,SUMIFS(Ingresos!$Q$6:$Q$1505,ING_COD,$B236,ING_CLASE,"OTO"))</f>
        <v>0</v>
      </c>
      <c r="M236" s="19" t="n">
        <f aca="false">IF($B236="",0,SUMIFS(Ingresos!$Q$6:$Q$1505,ING_COD,$B236,ING_CLASE,"OTX"))</f>
        <v>0</v>
      </c>
      <c r="N236" s="19" t="n">
        <f aca="false">IF($B236="",0,SUMIFS(Ingresos!$Q$6:$Q$1505,ING_COD,$B236,ING_CLASE,"RETO"))</f>
        <v>0</v>
      </c>
      <c r="O236" s="19" t="n">
        <f aca="false">IF($B236="",0,SUMIFS(Ingresos!$Q$6:$Q$1505,ING_COD,$B236,ING_CLASE,"INA"))</f>
        <v>0</v>
      </c>
      <c r="P236" s="19" t="n">
        <f aca="false">G236+I236+J236+K236+L236+M236</f>
        <v>0</v>
      </c>
      <c r="Q236" s="44" t="n">
        <f aca="false">IF($F236="Activo",10,IF($F236="Cese",1,0))</f>
        <v>0</v>
      </c>
      <c r="R236" s="19" t="n">
        <f aca="false">G236*Q236</f>
        <v>0</v>
      </c>
      <c r="S236" s="19" t="n">
        <f aca="false">IF($F236="Activo",SUMIFS(I236:I245,$D236:$D245,"&lt;="&amp;Trabajadores!$N$25)+IF(PROY_BON="Sí",SUMIFS(J236:J245,$D236:$D245,"&lt;="&amp;Trabajadores!$N$25),0),IF($F236="Cese",I236+IF(PROY_BON="Sí",J236,0),0))</f>
        <v>0</v>
      </c>
      <c r="T236" s="19" t="n">
        <f aca="false">IF(OR($F236&lt;&gt;"Activo",Trabajadores!$I$25="No"),0,IF(I240=0,H236*(1+IF(PROY_BON="Sí",Trabajadores!$P$25,0))*Trabajadores!$R$25/6*(Trabajadores!$N$25&gt;=7),0)+IF(I245=0,H236*(1+IF(PROY_BON="Sí",Trabajadores!$P$25,0))*Trabajadores!$S$25/6*(Trabajadores!$N$25&gt;=12),0))</f>
        <v>0</v>
      </c>
      <c r="U236" s="19" t="n">
        <f aca="false">IF($F236="Activo",IF(Trabajadores!$J$25="Sí",L236*10,L236),IF($F236="Cese",L236,0))</f>
        <v>0</v>
      </c>
      <c r="V236" s="19" t="n">
        <f aca="false">IF(OR($F236="Activo",$F236="Cese"),M236,0)</f>
        <v>0</v>
      </c>
      <c r="W236" s="19" t="n">
        <f aca="false">IF(OR($F236="Activo",$F236="Cese"),SUM(P234:P235),0)</f>
        <v>0</v>
      </c>
      <c r="X236" s="36" t="n">
        <f aca="false">IF(OR($F236="Activo",$F236="Cese"),R236+S236+T236+U236+V236+W236,0)</f>
        <v>0</v>
      </c>
      <c r="Y236" s="19" t="n">
        <f aca="false">IF(OR($F236="Activo",$F236="Cese"),DED_FIJA,0)</f>
        <v>0</v>
      </c>
      <c r="Z236" s="36" t="n">
        <f aca="false">MAX(0,X236-Y236)</f>
        <v>0</v>
      </c>
      <c r="AA236" s="19" t="n">
        <f aca="false">IF(Z236=0,0,MAX(0,MIN(Z236,Parámetros!$G$19)-Parámetros!$F$19)*Parámetros!$E$19)</f>
        <v>0</v>
      </c>
      <c r="AB236" s="19" t="n">
        <f aca="false">IF(Z236=0,0,MAX(0,MIN(Z236,Parámetros!$G$20)-Parámetros!$F$20)*Parámetros!$E$20)</f>
        <v>0</v>
      </c>
      <c r="AC236" s="19" t="n">
        <f aca="false">IF(Z236=0,0,MAX(0,MIN(Z236,Parámetros!$G$21)-Parámetros!$F$21)*Parámetros!$E$21)</f>
        <v>0</v>
      </c>
      <c r="AD236" s="19" t="n">
        <f aca="false">IF(Z236=0,0,MAX(0,MIN(Z236,Parámetros!$G$22)-Parámetros!$F$22)*Parámetros!$E$22)</f>
        <v>0</v>
      </c>
      <c r="AE236" s="19" t="n">
        <f aca="false">IF(Z236=0,0,MAX(0,MIN(Z236,Parámetros!$G$23)-Parámetros!$F$23)*Parámetros!$E$23)</f>
        <v>0</v>
      </c>
      <c r="AF236" s="36" t="n">
        <f aca="false">SUM(AA236:AE236)</f>
        <v>0</v>
      </c>
      <c r="AG236" s="45" t="str">
        <f aca="false">IF(AM236&lt;=0,"-",INDEX(TR_TASA,MATCH(AM236,TR_DESDE,1)))</f>
        <v>-</v>
      </c>
      <c r="AH236" s="44" t="n">
        <f aca="false">IF($F236="Cese",1,IF($F236="Activo",INDEX(DIV_N,3),0))</f>
        <v>0</v>
      </c>
      <c r="AI236" s="44" t="n">
        <f aca="false">IF($F236="Cese",2,IF($F236="Activo",INDEX(DIV_HASTA,3),0))</f>
        <v>0</v>
      </c>
      <c r="AJ236" s="19" t="n">
        <f aca="false">IF(OR($F236="Activo",$F236="Cese"),SUMIFS(AV234:AV235,D234:D235,"&lt;="&amp;AI236),0)</f>
        <v>0</v>
      </c>
      <c r="AK236" s="19" t="n">
        <f aca="false">IF(OR($F236="Activo",$F236="Cese"),MAX(0,(AF236-AJ236)/AH236),0)</f>
        <v>0</v>
      </c>
      <c r="AL236" s="19" t="n">
        <f aca="false">IF(OR($F236="Activo",$F236="Cese"),K236+IF(PROY_BON="Sí",0,J236),0)</f>
        <v>0</v>
      </c>
      <c r="AM236" s="19" t="n">
        <f aca="false">IF(AL236&gt;0,MAX(0,X236+AL236-Y236),Z236)</f>
        <v>0</v>
      </c>
      <c r="AN236" s="19" t="n">
        <f aca="false">SUMPRODUCT((AM236&gt;TR_DESDE)*(AM236-TR_DESDE)*TR_INC)</f>
        <v>0</v>
      </c>
      <c r="AO236" s="19" t="n">
        <f aca="false">IF(AL236&gt;0,MAX(0,AN236-IF($F236="Cese",MAX(AF236,AJ236),AF236)),0)</f>
        <v>0</v>
      </c>
      <c r="AP236" s="46" t="n">
        <f aca="false">IF(OR($F236="Activo",$F236="Cese"),ROUND(AK236+AO236,2),0)</f>
        <v>0</v>
      </c>
      <c r="AQ236" s="19" t="n">
        <f aca="false">IF($F236="Cese",MAX(0,AJ236-AN236),0)</f>
        <v>0</v>
      </c>
      <c r="AR236" s="19" t="str">
        <f aca="false">IF($B236="","",IF(COUNTIFS(RP_COD,$B236,'Retenciones Planilla'!$E$6:$E$105,"&lt;&gt;")=0,"",SUMIFS('Retenciones Planilla'!$E$6:$E$105,RP_COD,$B236)))</f>
        <v/>
      </c>
      <c r="AS236" s="19" t="str">
        <f aca="false">IF(AR236="","",AR236-AP236)</f>
        <v/>
      </c>
      <c r="AT236" s="23" t="str">
        <f aca="false">IF($B236="","",IF(NOT(OR($F236="Activo",$F236="Cese")),IF(N(AR236)=0,"—","Revisar: sin vínculo"),IF(AR236="",IF(AP236=0,"No corresponde","Sin dato planilla"),IF(ABS(AS236)&lt;=TOL,"OK",IF(AS236&gt;0,"Retuvo de más","Retuvo de menos")))))</f>
        <v/>
      </c>
      <c r="AU236" s="19" t="n">
        <f aca="false">IF(AND(BASE_RET="Planilla (si existe)",AR236&lt;&gt;""),AR236,AP236)</f>
        <v>0</v>
      </c>
      <c r="AV236" s="19" t="n">
        <f aca="false">AU236+N236</f>
        <v>0</v>
      </c>
    </row>
    <row r="237" customFormat="false" ht="15" hidden="false" customHeight="false" outlineLevel="0" collapsed="false">
      <c r="A237" s="43" t="n">
        <v>20</v>
      </c>
      <c r="B237" s="35" t="str">
        <f aca="false">IF(Trabajadores!$B$25="","",Trabajadores!$B$25)</f>
        <v/>
      </c>
      <c r="C237" s="35" t="str">
        <f aca="false">IF($B237="","",Trabajadores!$D$25)</f>
        <v/>
      </c>
      <c r="D237" s="43" t="n">
        <v>4</v>
      </c>
      <c r="E237" s="23" t="s">
        <v>301</v>
      </c>
      <c r="F237" s="23" t="str">
        <f aca="false">IF($B237="","",IF(OR(4&lt;Trabajadores!$M$25,4&gt;Trabajadores!$N$25),"No vinculado",IF(AND(4=Trabajadores!$N$25,Trabajadores!$O$25="Sí"),"Cese","Activo")))</f>
        <v/>
      </c>
      <c r="G237" s="19" t="n">
        <f aca="false">IF($B237="",0,SUMIFS(Ingresos!$R$6:$R$1505,ING_COD,$B237,ING_CLASE,"ORD"))</f>
        <v>0</v>
      </c>
      <c r="H237" s="19" t="n">
        <f aca="false">IF($B237="",0,SUMIFS(Ingresos!$R$6:$R$1505,ING_COD,$B237,ING_CLASE,"ORD",ING_COMP,"Sí"))</f>
        <v>0</v>
      </c>
      <c r="I237" s="19" t="n">
        <f aca="false">IF($B237="",0,SUMIFS(Ingresos!$R$6:$R$1505,ING_COD,$B237,ING_CLASE,"GRA"))</f>
        <v>0</v>
      </c>
      <c r="J237" s="19" t="n">
        <f aca="false">IF($B237="",0,SUMIFS(Ingresos!$R$6:$R$1505,ING_COD,$B237,ING_CLASE,"BON"))</f>
        <v>0</v>
      </c>
      <c r="K237" s="19" t="n">
        <f aca="false">IF($B237="",0,SUMIFS(Ingresos!$R$6:$R$1505,ING_COD,$B237,ING_CLASE,"EXT"))</f>
        <v>0</v>
      </c>
      <c r="L237" s="19" t="n">
        <f aca="false">IF($B237="",0,SUMIFS(Ingresos!$R$6:$R$1505,ING_COD,$B237,ING_CLASE,"OTO"))</f>
        <v>0</v>
      </c>
      <c r="M237" s="19" t="n">
        <f aca="false">IF($B237="",0,SUMIFS(Ingresos!$R$6:$R$1505,ING_COD,$B237,ING_CLASE,"OTX"))</f>
        <v>0</v>
      </c>
      <c r="N237" s="19" t="n">
        <f aca="false">IF($B237="",0,SUMIFS(Ingresos!$R$6:$R$1505,ING_COD,$B237,ING_CLASE,"RETO"))</f>
        <v>0</v>
      </c>
      <c r="O237" s="19" t="n">
        <f aca="false">IF($B237="",0,SUMIFS(Ingresos!$R$6:$R$1505,ING_COD,$B237,ING_CLASE,"INA"))</f>
        <v>0</v>
      </c>
      <c r="P237" s="19" t="n">
        <f aca="false">G237+I237+J237+K237+L237+M237</f>
        <v>0</v>
      </c>
      <c r="Q237" s="44" t="n">
        <f aca="false">IF($F237="Activo",9,IF($F237="Cese",1,0))</f>
        <v>0</v>
      </c>
      <c r="R237" s="19" t="n">
        <f aca="false">G237*Q237</f>
        <v>0</v>
      </c>
      <c r="S237" s="19" t="n">
        <f aca="false">IF($F237="Activo",SUMIFS(I237:I245,$D237:$D245,"&lt;="&amp;Trabajadores!$N$25)+IF(PROY_BON="Sí",SUMIFS(J237:J245,$D237:$D245,"&lt;="&amp;Trabajadores!$N$25),0),IF($F237="Cese",I237+IF(PROY_BON="Sí",J237,0),0))</f>
        <v>0</v>
      </c>
      <c r="T237" s="19" t="n">
        <f aca="false">IF(OR($F237&lt;&gt;"Activo",Trabajadores!$I$25="No"),0,IF(I240=0,H237*(1+IF(PROY_BON="Sí",Trabajadores!$P$25,0))*Trabajadores!$R$25/6*(Trabajadores!$N$25&gt;=7),0)+IF(I245=0,H237*(1+IF(PROY_BON="Sí",Trabajadores!$P$25,0))*Trabajadores!$S$25/6*(Trabajadores!$N$25&gt;=12),0))</f>
        <v>0</v>
      </c>
      <c r="U237" s="19" t="n">
        <f aca="false">IF($F237="Activo",IF(Trabajadores!$J$25="Sí",L237*9,L237),IF($F237="Cese",L237,0))</f>
        <v>0</v>
      </c>
      <c r="V237" s="19" t="n">
        <f aca="false">IF(OR($F237="Activo",$F237="Cese"),M237,0)</f>
        <v>0</v>
      </c>
      <c r="W237" s="19" t="n">
        <f aca="false">IF(OR($F237="Activo",$F237="Cese"),SUM(P234:P236),0)</f>
        <v>0</v>
      </c>
      <c r="X237" s="36" t="n">
        <f aca="false">IF(OR($F237="Activo",$F237="Cese"),R237+S237+T237+U237+V237+W237,0)</f>
        <v>0</v>
      </c>
      <c r="Y237" s="19" t="n">
        <f aca="false">IF(OR($F237="Activo",$F237="Cese"),DED_FIJA,0)</f>
        <v>0</v>
      </c>
      <c r="Z237" s="36" t="n">
        <f aca="false">MAX(0,X237-Y237)</f>
        <v>0</v>
      </c>
      <c r="AA237" s="19" t="n">
        <f aca="false">IF(Z237=0,0,MAX(0,MIN(Z237,Parámetros!$G$19)-Parámetros!$F$19)*Parámetros!$E$19)</f>
        <v>0</v>
      </c>
      <c r="AB237" s="19" t="n">
        <f aca="false">IF(Z237=0,0,MAX(0,MIN(Z237,Parámetros!$G$20)-Parámetros!$F$20)*Parámetros!$E$20)</f>
        <v>0</v>
      </c>
      <c r="AC237" s="19" t="n">
        <f aca="false">IF(Z237=0,0,MAX(0,MIN(Z237,Parámetros!$G$21)-Parámetros!$F$21)*Parámetros!$E$21)</f>
        <v>0</v>
      </c>
      <c r="AD237" s="19" t="n">
        <f aca="false">IF(Z237=0,0,MAX(0,MIN(Z237,Parámetros!$G$22)-Parámetros!$F$22)*Parámetros!$E$22)</f>
        <v>0</v>
      </c>
      <c r="AE237" s="19" t="n">
        <f aca="false">IF(Z237=0,0,MAX(0,MIN(Z237,Parámetros!$G$23)-Parámetros!$F$23)*Parámetros!$E$23)</f>
        <v>0</v>
      </c>
      <c r="AF237" s="36" t="n">
        <f aca="false">SUM(AA237:AE237)</f>
        <v>0</v>
      </c>
      <c r="AG237" s="45" t="str">
        <f aca="false">IF(AM237&lt;=0,"-",INDEX(TR_TASA,MATCH(AM237,TR_DESDE,1)))</f>
        <v>-</v>
      </c>
      <c r="AH237" s="44" t="n">
        <f aca="false">IF($F237="Cese",1,IF($F237="Activo",INDEX(DIV_N,4),0))</f>
        <v>0</v>
      </c>
      <c r="AI237" s="44" t="n">
        <f aca="false">IF($F237="Cese",3,IF($F237="Activo",INDEX(DIV_HASTA,4),0))</f>
        <v>0</v>
      </c>
      <c r="AJ237" s="19" t="n">
        <f aca="false">IF(OR($F237="Activo",$F237="Cese"),SUMIFS(AV234:AV236,D234:D236,"&lt;="&amp;AI237),0)</f>
        <v>0</v>
      </c>
      <c r="AK237" s="19" t="n">
        <f aca="false">IF(OR($F237="Activo",$F237="Cese"),MAX(0,(AF237-AJ237)/AH237),0)</f>
        <v>0</v>
      </c>
      <c r="AL237" s="19" t="n">
        <f aca="false">IF(OR($F237="Activo",$F237="Cese"),K237+IF(PROY_BON="Sí",0,J237),0)</f>
        <v>0</v>
      </c>
      <c r="AM237" s="19" t="n">
        <f aca="false">IF(AL237&gt;0,MAX(0,X237+AL237-Y237),Z237)</f>
        <v>0</v>
      </c>
      <c r="AN237" s="19" t="n">
        <f aca="false">SUMPRODUCT((AM237&gt;TR_DESDE)*(AM237-TR_DESDE)*TR_INC)</f>
        <v>0</v>
      </c>
      <c r="AO237" s="19" t="n">
        <f aca="false">IF(AL237&gt;0,MAX(0,AN237-IF($F237="Cese",MAX(AF237,AJ237),AF237)),0)</f>
        <v>0</v>
      </c>
      <c r="AP237" s="46" t="n">
        <f aca="false">IF(OR($F237="Activo",$F237="Cese"),ROUND(AK237+AO237,2),0)</f>
        <v>0</v>
      </c>
      <c r="AQ237" s="19" t="n">
        <f aca="false">IF($F237="Cese",MAX(0,AJ237-AN237),0)</f>
        <v>0</v>
      </c>
      <c r="AR237" s="19" t="str">
        <f aca="false">IF($B237="","",IF(COUNTIFS(RP_COD,$B237,'Retenciones Planilla'!$F$6:$F$105,"&lt;&gt;")=0,"",SUMIFS('Retenciones Planilla'!$F$6:$F$105,RP_COD,$B237)))</f>
        <v/>
      </c>
      <c r="AS237" s="19" t="str">
        <f aca="false">IF(AR237="","",AR237-AP237)</f>
        <v/>
      </c>
      <c r="AT237" s="23" t="str">
        <f aca="false">IF($B237="","",IF(NOT(OR($F237="Activo",$F237="Cese")),IF(N(AR237)=0,"—","Revisar: sin vínculo"),IF(AR237="",IF(AP237=0,"No corresponde","Sin dato planilla"),IF(ABS(AS237)&lt;=TOL,"OK",IF(AS237&gt;0,"Retuvo de más","Retuvo de menos")))))</f>
        <v/>
      </c>
      <c r="AU237" s="19" t="n">
        <f aca="false">IF(AND(BASE_RET="Planilla (si existe)",AR237&lt;&gt;""),AR237,AP237)</f>
        <v>0</v>
      </c>
      <c r="AV237" s="19" t="n">
        <f aca="false">AU237+N237</f>
        <v>0</v>
      </c>
    </row>
    <row r="238" customFormat="false" ht="15" hidden="false" customHeight="false" outlineLevel="0" collapsed="false">
      <c r="A238" s="43" t="n">
        <v>20</v>
      </c>
      <c r="B238" s="35" t="str">
        <f aca="false">IF(Trabajadores!$B$25="","",Trabajadores!$B$25)</f>
        <v/>
      </c>
      <c r="C238" s="35" t="str">
        <f aca="false">IF($B238="","",Trabajadores!$D$25)</f>
        <v/>
      </c>
      <c r="D238" s="43" t="n">
        <v>5</v>
      </c>
      <c r="E238" s="23" t="s">
        <v>302</v>
      </c>
      <c r="F238" s="23" t="str">
        <f aca="false">IF($B238="","",IF(OR(5&lt;Trabajadores!$M$25,5&gt;Trabajadores!$N$25),"No vinculado",IF(AND(5=Trabajadores!$N$25,Trabajadores!$O$25="Sí"),"Cese","Activo")))</f>
        <v/>
      </c>
      <c r="G238" s="19" t="n">
        <f aca="false">IF($B238="",0,SUMIFS(Ingresos!$S$6:$S$1505,ING_COD,$B238,ING_CLASE,"ORD"))</f>
        <v>0</v>
      </c>
      <c r="H238" s="19" t="n">
        <f aca="false">IF($B238="",0,SUMIFS(Ingresos!$S$6:$S$1505,ING_COD,$B238,ING_CLASE,"ORD",ING_COMP,"Sí"))</f>
        <v>0</v>
      </c>
      <c r="I238" s="19" t="n">
        <f aca="false">IF($B238="",0,SUMIFS(Ingresos!$S$6:$S$1505,ING_COD,$B238,ING_CLASE,"GRA"))</f>
        <v>0</v>
      </c>
      <c r="J238" s="19" t="n">
        <f aca="false">IF($B238="",0,SUMIFS(Ingresos!$S$6:$S$1505,ING_COD,$B238,ING_CLASE,"BON"))</f>
        <v>0</v>
      </c>
      <c r="K238" s="19" t="n">
        <f aca="false">IF($B238="",0,SUMIFS(Ingresos!$S$6:$S$1505,ING_COD,$B238,ING_CLASE,"EXT"))</f>
        <v>0</v>
      </c>
      <c r="L238" s="19" t="n">
        <f aca="false">IF($B238="",0,SUMIFS(Ingresos!$S$6:$S$1505,ING_COD,$B238,ING_CLASE,"OTO"))</f>
        <v>0</v>
      </c>
      <c r="M238" s="19" t="n">
        <f aca="false">IF($B238="",0,SUMIFS(Ingresos!$S$6:$S$1505,ING_COD,$B238,ING_CLASE,"OTX"))</f>
        <v>0</v>
      </c>
      <c r="N238" s="19" t="n">
        <f aca="false">IF($B238="",0,SUMIFS(Ingresos!$S$6:$S$1505,ING_COD,$B238,ING_CLASE,"RETO"))</f>
        <v>0</v>
      </c>
      <c r="O238" s="19" t="n">
        <f aca="false">IF($B238="",0,SUMIFS(Ingresos!$S$6:$S$1505,ING_COD,$B238,ING_CLASE,"INA"))</f>
        <v>0</v>
      </c>
      <c r="P238" s="19" t="n">
        <f aca="false">G238+I238+J238+K238+L238+M238</f>
        <v>0</v>
      </c>
      <c r="Q238" s="44" t="n">
        <f aca="false">IF($F238="Activo",8,IF($F238="Cese",1,0))</f>
        <v>0</v>
      </c>
      <c r="R238" s="19" t="n">
        <f aca="false">G238*Q238</f>
        <v>0</v>
      </c>
      <c r="S238" s="19" t="n">
        <f aca="false">IF($F238="Activo",SUMIFS(I238:I245,$D238:$D245,"&lt;="&amp;Trabajadores!$N$25)+IF(PROY_BON="Sí",SUMIFS(J238:J245,$D238:$D245,"&lt;="&amp;Trabajadores!$N$25),0),IF($F238="Cese",I238+IF(PROY_BON="Sí",J238,0),0))</f>
        <v>0</v>
      </c>
      <c r="T238" s="19" t="n">
        <f aca="false">IF(OR($F238&lt;&gt;"Activo",Trabajadores!$I$25="No"),0,IF(I240=0,H238*(1+IF(PROY_BON="Sí",Trabajadores!$P$25,0))*Trabajadores!$R$25/6*(Trabajadores!$N$25&gt;=7),0)+IF(I245=0,H238*(1+IF(PROY_BON="Sí",Trabajadores!$P$25,0))*Trabajadores!$S$25/6*(Trabajadores!$N$25&gt;=12),0))</f>
        <v>0</v>
      </c>
      <c r="U238" s="19" t="n">
        <f aca="false">IF($F238="Activo",IF(Trabajadores!$J$25="Sí",L238*8,L238),IF($F238="Cese",L238,0))</f>
        <v>0</v>
      </c>
      <c r="V238" s="19" t="n">
        <f aca="false">IF(OR($F238="Activo",$F238="Cese"),M238,0)</f>
        <v>0</v>
      </c>
      <c r="W238" s="19" t="n">
        <f aca="false">IF(OR($F238="Activo",$F238="Cese"),SUM(P234:P237),0)</f>
        <v>0</v>
      </c>
      <c r="X238" s="36" t="n">
        <f aca="false">IF(OR($F238="Activo",$F238="Cese"),R238+S238+T238+U238+V238+W238,0)</f>
        <v>0</v>
      </c>
      <c r="Y238" s="19" t="n">
        <f aca="false">IF(OR($F238="Activo",$F238="Cese"),DED_FIJA,0)</f>
        <v>0</v>
      </c>
      <c r="Z238" s="36" t="n">
        <f aca="false">MAX(0,X238-Y238)</f>
        <v>0</v>
      </c>
      <c r="AA238" s="19" t="n">
        <f aca="false">IF(Z238=0,0,MAX(0,MIN(Z238,Parámetros!$G$19)-Parámetros!$F$19)*Parámetros!$E$19)</f>
        <v>0</v>
      </c>
      <c r="AB238" s="19" t="n">
        <f aca="false">IF(Z238=0,0,MAX(0,MIN(Z238,Parámetros!$G$20)-Parámetros!$F$20)*Parámetros!$E$20)</f>
        <v>0</v>
      </c>
      <c r="AC238" s="19" t="n">
        <f aca="false">IF(Z238=0,0,MAX(0,MIN(Z238,Parámetros!$G$21)-Parámetros!$F$21)*Parámetros!$E$21)</f>
        <v>0</v>
      </c>
      <c r="AD238" s="19" t="n">
        <f aca="false">IF(Z238=0,0,MAX(0,MIN(Z238,Parámetros!$G$22)-Parámetros!$F$22)*Parámetros!$E$22)</f>
        <v>0</v>
      </c>
      <c r="AE238" s="19" t="n">
        <f aca="false">IF(Z238=0,0,MAX(0,MIN(Z238,Parámetros!$G$23)-Parámetros!$F$23)*Parámetros!$E$23)</f>
        <v>0</v>
      </c>
      <c r="AF238" s="36" t="n">
        <f aca="false">SUM(AA238:AE238)</f>
        <v>0</v>
      </c>
      <c r="AG238" s="45" t="str">
        <f aca="false">IF(AM238&lt;=0,"-",INDEX(TR_TASA,MATCH(AM238,TR_DESDE,1)))</f>
        <v>-</v>
      </c>
      <c r="AH238" s="44" t="n">
        <f aca="false">IF($F238="Cese",1,IF($F238="Activo",INDEX(DIV_N,5),0))</f>
        <v>0</v>
      </c>
      <c r="AI238" s="44" t="n">
        <f aca="false">IF($F238="Cese",4,IF($F238="Activo",INDEX(DIV_HASTA,5),0))</f>
        <v>0</v>
      </c>
      <c r="AJ238" s="19" t="n">
        <f aca="false">IF(OR($F238="Activo",$F238="Cese"),SUMIFS(AV234:AV237,D234:D237,"&lt;="&amp;AI238),0)</f>
        <v>0</v>
      </c>
      <c r="AK238" s="19" t="n">
        <f aca="false">IF(OR($F238="Activo",$F238="Cese"),MAX(0,(AF238-AJ238)/AH238),0)</f>
        <v>0</v>
      </c>
      <c r="AL238" s="19" t="n">
        <f aca="false">IF(OR($F238="Activo",$F238="Cese"),K238+IF(PROY_BON="Sí",0,J238),0)</f>
        <v>0</v>
      </c>
      <c r="AM238" s="19" t="n">
        <f aca="false">IF(AL238&gt;0,MAX(0,X238+AL238-Y238),Z238)</f>
        <v>0</v>
      </c>
      <c r="AN238" s="19" t="n">
        <f aca="false">SUMPRODUCT((AM238&gt;TR_DESDE)*(AM238-TR_DESDE)*TR_INC)</f>
        <v>0</v>
      </c>
      <c r="AO238" s="19" t="n">
        <f aca="false">IF(AL238&gt;0,MAX(0,AN238-IF($F238="Cese",MAX(AF238,AJ238),AF238)),0)</f>
        <v>0</v>
      </c>
      <c r="AP238" s="46" t="n">
        <f aca="false">IF(OR($F238="Activo",$F238="Cese"),ROUND(AK238+AO238,2),0)</f>
        <v>0</v>
      </c>
      <c r="AQ238" s="19" t="n">
        <f aca="false">IF($F238="Cese",MAX(0,AJ238-AN238),0)</f>
        <v>0</v>
      </c>
      <c r="AR238" s="19" t="str">
        <f aca="false">IF($B238="","",IF(COUNTIFS(RP_COD,$B238,'Retenciones Planilla'!$G$6:$G$105,"&lt;&gt;")=0,"",SUMIFS('Retenciones Planilla'!$G$6:$G$105,RP_COD,$B238)))</f>
        <v/>
      </c>
      <c r="AS238" s="19" t="str">
        <f aca="false">IF(AR238="","",AR238-AP238)</f>
        <v/>
      </c>
      <c r="AT238" s="23" t="str">
        <f aca="false">IF($B238="","",IF(NOT(OR($F238="Activo",$F238="Cese")),IF(N(AR238)=0,"—","Revisar: sin vínculo"),IF(AR238="",IF(AP238=0,"No corresponde","Sin dato planilla"),IF(ABS(AS238)&lt;=TOL,"OK",IF(AS238&gt;0,"Retuvo de más","Retuvo de menos")))))</f>
        <v/>
      </c>
      <c r="AU238" s="19" t="n">
        <f aca="false">IF(AND(BASE_RET="Planilla (si existe)",AR238&lt;&gt;""),AR238,AP238)</f>
        <v>0</v>
      </c>
      <c r="AV238" s="19" t="n">
        <f aca="false">AU238+N238</f>
        <v>0</v>
      </c>
    </row>
    <row r="239" customFormat="false" ht="15" hidden="false" customHeight="false" outlineLevel="0" collapsed="false">
      <c r="A239" s="43" t="n">
        <v>20</v>
      </c>
      <c r="B239" s="35" t="str">
        <f aca="false">IF(Trabajadores!$B$25="","",Trabajadores!$B$25)</f>
        <v/>
      </c>
      <c r="C239" s="35" t="str">
        <f aca="false">IF($B239="","",Trabajadores!$D$25)</f>
        <v/>
      </c>
      <c r="D239" s="43" t="n">
        <v>6</v>
      </c>
      <c r="E239" s="23" t="s">
        <v>303</v>
      </c>
      <c r="F239" s="23" t="str">
        <f aca="false">IF($B239="","",IF(OR(6&lt;Trabajadores!$M$25,6&gt;Trabajadores!$N$25),"No vinculado",IF(AND(6=Trabajadores!$N$25,Trabajadores!$O$25="Sí"),"Cese","Activo")))</f>
        <v/>
      </c>
      <c r="G239" s="19" t="n">
        <f aca="false">IF($B239="",0,SUMIFS(Ingresos!$T$6:$T$1505,ING_COD,$B239,ING_CLASE,"ORD"))</f>
        <v>0</v>
      </c>
      <c r="H239" s="19" t="n">
        <f aca="false">IF($B239="",0,SUMIFS(Ingresos!$T$6:$T$1505,ING_COD,$B239,ING_CLASE,"ORD",ING_COMP,"Sí"))</f>
        <v>0</v>
      </c>
      <c r="I239" s="19" t="n">
        <f aca="false">IF($B239="",0,SUMIFS(Ingresos!$T$6:$T$1505,ING_COD,$B239,ING_CLASE,"GRA"))</f>
        <v>0</v>
      </c>
      <c r="J239" s="19" t="n">
        <f aca="false">IF($B239="",0,SUMIFS(Ingresos!$T$6:$T$1505,ING_COD,$B239,ING_CLASE,"BON"))</f>
        <v>0</v>
      </c>
      <c r="K239" s="19" t="n">
        <f aca="false">IF($B239="",0,SUMIFS(Ingresos!$T$6:$T$1505,ING_COD,$B239,ING_CLASE,"EXT"))</f>
        <v>0</v>
      </c>
      <c r="L239" s="19" t="n">
        <f aca="false">IF($B239="",0,SUMIFS(Ingresos!$T$6:$T$1505,ING_COD,$B239,ING_CLASE,"OTO"))</f>
        <v>0</v>
      </c>
      <c r="M239" s="19" t="n">
        <f aca="false">IF($B239="",0,SUMIFS(Ingresos!$T$6:$T$1505,ING_COD,$B239,ING_CLASE,"OTX"))</f>
        <v>0</v>
      </c>
      <c r="N239" s="19" t="n">
        <f aca="false">IF($B239="",0,SUMIFS(Ingresos!$T$6:$T$1505,ING_COD,$B239,ING_CLASE,"RETO"))</f>
        <v>0</v>
      </c>
      <c r="O239" s="19" t="n">
        <f aca="false">IF($B239="",0,SUMIFS(Ingresos!$T$6:$T$1505,ING_COD,$B239,ING_CLASE,"INA"))</f>
        <v>0</v>
      </c>
      <c r="P239" s="19" t="n">
        <f aca="false">G239+I239+J239+K239+L239+M239</f>
        <v>0</v>
      </c>
      <c r="Q239" s="44" t="n">
        <f aca="false">IF($F239="Activo",7,IF($F239="Cese",1,0))</f>
        <v>0</v>
      </c>
      <c r="R239" s="19" t="n">
        <f aca="false">G239*Q239</f>
        <v>0</v>
      </c>
      <c r="S239" s="19" t="n">
        <f aca="false">IF($F239="Activo",SUMIFS(I239:I245,$D239:$D245,"&lt;="&amp;Trabajadores!$N$25)+IF(PROY_BON="Sí",SUMIFS(J239:J245,$D239:$D245,"&lt;="&amp;Trabajadores!$N$25),0),IF($F239="Cese",I239+IF(PROY_BON="Sí",J239,0),0))</f>
        <v>0</v>
      </c>
      <c r="T239" s="19" t="n">
        <f aca="false">IF(OR($F239&lt;&gt;"Activo",Trabajadores!$I$25="No"),0,IF(I240=0,H239*(1+IF(PROY_BON="Sí",Trabajadores!$P$25,0))*Trabajadores!$R$25/6*(Trabajadores!$N$25&gt;=7),0)+IF(I245=0,H239*(1+IF(PROY_BON="Sí",Trabajadores!$P$25,0))*Trabajadores!$S$25/6*(Trabajadores!$N$25&gt;=12),0))</f>
        <v>0</v>
      </c>
      <c r="U239" s="19" t="n">
        <f aca="false">IF($F239="Activo",IF(Trabajadores!$J$25="Sí",L239*7,L239),IF($F239="Cese",L239,0))</f>
        <v>0</v>
      </c>
      <c r="V239" s="19" t="n">
        <f aca="false">IF(OR($F239="Activo",$F239="Cese"),M239,0)</f>
        <v>0</v>
      </c>
      <c r="W239" s="19" t="n">
        <f aca="false">IF(OR($F239="Activo",$F239="Cese"),SUM(P234:P238),0)</f>
        <v>0</v>
      </c>
      <c r="X239" s="36" t="n">
        <f aca="false">IF(OR($F239="Activo",$F239="Cese"),R239+S239+T239+U239+V239+W239,0)</f>
        <v>0</v>
      </c>
      <c r="Y239" s="19" t="n">
        <f aca="false">IF(OR($F239="Activo",$F239="Cese"),DED_FIJA,0)</f>
        <v>0</v>
      </c>
      <c r="Z239" s="36" t="n">
        <f aca="false">MAX(0,X239-Y239)</f>
        <v>0</v>
      </c>
      <c r="AA239" s="19" t="n">
        <f aca="false">IF(Z239=0,0,MAX(0,MIN(Z239,Parámetros!$G$19)-Parámetros!$F$19)*Parámetros!$E$19)</f>
        <v>0</v>
      </c>
      <c r="AB239" s="19" t="n">
        <f aca="false">IF(Z239=0,0,MAX(0,MIN(Z239,Parámetros!$G$20)-Parámetros!$F$20)*Parámetros!$E$20)</f>
        <v>0</v>
      </c>
      <c r="AC239" s="19" t="n">
        <f aca="false">IF(Z239=0,0,MAX(0,MIN(Z239,Parámetros!$G$21)-Parámetros!$F$21)*Parámetros!$E$21)</f>
        <v>0</v>
      </c>
      <c r="AD239" s="19" t="n">
        <f aca="false">IF(Z239=0,0,MAX(0,MIN(Z239,Parámetros!$G$22)-Parámetros!$F$22)*Parámetros!$E$22)</f>
        <v>0</v>
      </c>
      <c r="AE239" s="19" t="n">
        <f aca="false">IF(Z239=0,0,MAX(0,MIN(Z239,Parámetros!$G$23)-Parámetros!$F$23)*Parámetros!$E$23)</f>
        <v>0</v>
      </c>
      <c r="AF239" s="36" t="n">
        <f aca="false">SUM(AA239:AE239)</f>
        <v>0</v>
      </c>
      <c r="AG239" s="45" t="str">
        <f aca="false">IF(AM239&lt;=0,"-",INDEX(TR_TASA,MATCH(AM239,TR_DESDE,1)))</f>
        <v>-</v>
      </c>
      <c r="AH239" s="44" t="n">
        <f aca="false">IF($F239="Cese",1,IF($F239="Activo",INDEX(DIV_N,6),0))</f>
        <v>0</v>
      </c>
      <c r="AI239" s="44" t="n">
        <f aca="false">IF($F239="Cese",5,IF($F239="Activo",INDEX(DIV_HASTA,6),0))</f>
        <v>0</v>
      </c>
      <c r="AJ239" s="19" t="n">
        <f aca="false">IF(OR($F239="Activo",$F239="Cese"),SUMIFS(AV234:AV238,D234:D238,"&lt;="&amp;AI239),0)</f>
        <v>0</v>
      </c>
      <c r="AK239" s="19" t="n">
        <f aca="false">IF(OR($F239="Activo",$F239="Cese"),MAX(0,(AF239-AJ239)/AH239),0)</f>
        <v>0</v>
      </c>
      <c r="AL239" s="19" t="n">
        <f aca="false">IF(OR($F239="Activo",$F239="Cese"),K239+IF(PROY_BON="Sí",0,J239),0)</f>
        <v>0</v>
      </c>
      <c r="AM239" s="19" t="n">
        <f aca="false">IF(AL239&gt;0,MAX(0,X239+AL239-Y239),Z239)</f>
        <v>0</v>
      </c>
      <c r="AN239" s="19" t="n">
        <f aca="false">SUMPRODUCT((AM239&gt;TR_DESDE)*(AM239-TR_DESDE)*TR_INC)</f>
        <v>0</v>
      </c>
      <c r="AO239" s="19" t="n">
        <f aca="false">IF(AL239&gt;0,MAX(0,AN239-IF($F239="Cese",MAX(AF239,AJ239),AF239)),0)</f>
        <v>0</v>
      </c>
      <c r="AP239" s="46" t="n">
        <f aca="false">IF(OR($F239="Activo",$F239="Cese"),ROUND(AK239+AO239,2),0)</f>
        <v>0</v>
      </c>
      <c r="AQ239" s="19" t="n">
        <f aca="false">IF($F239="Cese",MAX(0,AJ239-AN239),0)</f>
        <v>0</v>
      </c>
      <c r="AR239" s="19" t="str">
        <f aca="false">IF($B239="","",IF(COUNTIFS(RP_COD,$B239,'Retenciones Planilla'!$H$6:$H$105,"&lt;&gt;")=0,"",SUMIFS('Retenciones Planilla'!$H$6:$H$105,RP_COD,$B239)))</f>
        <v/>
      </c>
      <c r="AS239" s="19" t="str">
        <f aca="false">IF(AR239="","",AR239-AP239)</f>
        <v/>
      </c>
      <c r="AT239" s="23" t="str">
        <f aca="false">IF($B239="","",IF(NOT(OR($F239="Activo",$F239="Cese")),IF(N(AR239)=0,"—","Revisar: sin vínculo"),IF(AR239="",IF(AP239=0,"No corresponde","Sin dato planilla"),IF(ABS(AS239)&lt;=TOL,"OK",IF(AS239&gt;0,"Retuvo de más","Retuvo de menos")))))</f>
        <v/>
      </c>
      <c r="AU239" s="19" t="n">
        <f aca="false">IF(AND(BASE_RET="Planilla (si existe)",AR239&lt;&gt;""),AR239,AP239)</f>
        <v>0</v>
      </c>
      <c r="AV239" s="19" t="n">
        <f aca="false">AU239+N239</f>
        <v>0</v>
      </c>
    </row>
    <row r="240" customFormat="false" ht="15" hidden="false" customHeight="false" outlineLevel="0" collapsed="false">
      <c r="A240" s="43" t="n">
        <v>20</v>
      </c>
      <c r="B240" s="35" t="str">
        <f aca="false">IF(Trabajadores!$B$25="","",Trabajadores!$B$25)</f>
        <v/>
      </c>
      <c r="C240" s="35" t="str">
        <f aca="false">IF($B240="","",Trabajadores!$D$25)</f>
        <v/>
      </c>
      <c r="D240" s="43" t="n">
        <v>7</v>
      </c>
      <c r="E240" s="23" t="s">
        <v>304</v>
      </c>
      <c r="F240" s="23" t="str">
        <f aca="false">IF($B240="","",IF(OR(7&lt;Trabajadores!$M$25,7&gt;Trabajadores!$N$25),"No vinculado",IF(AND(7=Trabajadores!$N$25,Trabajadores!$O$25="Sí"),"Cese","Activo")))</f>
        <v/>
      </c>
      <c r="G240" s="19" t="n">
        <f aca="false">IF($B240="",0,SUMIFS(Ingresos!$U$6:$U$1505,ING_COD,$B240,ING_CLASE,"ORD"))</f>
        <v>0</v>
      </c>
      <c r="H240" s="19" t="n">
        <f aca="false">IF($B240="",0,SUMIFS(Ingresos!$U$6:$U$1505,ING_COD,$B240,ING_CLASE,"ORD",ING_COMP,"Sí"))</f>
        <v>0</v>
      </c>
      <c r="I240" s="19" t="n">
        <f aca="false">IF($B240="",0,SUMIFS(Ingresos!$U$6:$U$1505,ING_COD,$B240,ING_CLASE,"GRA"))</f>
        <v>0</v>
      </c>
      <c r="J240" s="19" t="n">
        <f aca="false">IF($B240="",0,SUMIFS(Ingresos!$U$6:$U$1505,ING_COD,$B240,ING_CLASE,"BON"))</f>
        <v>0</v>
      </c>
      <c r="K240" s="19" t="n">
        <f aca="false">IF($B240="",0,SUMIFS(Ingresos!$U$6:$U$1505,ING_COD,$B240,ING_CLASE,"EXT"))</f>
        <v>0</v>
      </c>
      <c r="L240" s="19" t="n">
        <f aca="false">IF($B240="",0,SUMIFS(Ingresos!$U$6:$U$1505,ING_COD,$B240,ING_CLASE,"OTO"))</f>
        <v>0</v>
      </c>
      <c r="M240" s="19" t="n">
        <f aca="false">IF($B240="",0,SUMIFS(Ingresos!$U$6:$U$1505,ING_COD,$B240,ING_CLASE,"OTX"))</f>
        <v>0</v>
      </c>
      <c r="N240" s="19" t="n">
        <f aca="false">IF($B240="",0,SUMIFS(Ingresos!$U$6:$U$1505,ING_COD,$B240,ING_CLASE,"RETO"))</f>
        <v>0</v>
      </c>
      <c r="O240" s="19" t="n">
        <f aca="false">IF($B240="",0,SUMIFS(Ingresos!$U$6:$U$1505,ING_COD,$B240,ING_CLASE,"INA"))</f>
        <v>0</v>
      </c>
      <c r="P240" s="19" t="n">
        <f aca="false">G240+I240+J240+K240+L240+M240</f>
        <v>0</v>
      </c>
      <c r="Q240" s="44" t="n">
        <f aca="false">IF($F240="Activo",6,IF($F240="Cese",1,0))</f>
        <v>0</v>
      </c>
      <c r="R240" s="19" t="n">
        <f aca="false">G240*Q240</f>
        <v>0</v>
      </c>
      <c r="S240" s="19" t="n">
        <f aca="false">IF($F240="Activo",SUMIFS(I240:I245,$D240:$D245,"&lt;="&amp;Trabajadores!$N$25)+IF(PROY_BON="Sí",SUMIFS(J240:J245,$D240:$D245,"&lt;="&amp;Trabajadores!$N$25),0),IF($F240="Cese",I240+IF(PROY_BON="Sí",J240,0),0))</f>
        <v>0</v>
      </c>
      <c r="T240" s="19" t="n">
        <f aca="false">IF(OR($F240&lt;&gt;"Activo",Trabajadores!$I$25="No"),0,IF(I245=0,H240*(1+IF(PROY_BON="Sí",Trabajadores!$P$25,0))*Trabajadores!$S$25/6*(Trabajadores!$N$25&gt;=12),0))</f>
        <v>0</v>
      </c>
      <c r="U240" s="19" t="n">
        <f aca="false">IF($F240="Activo",IF(Trabajadores!$J$25="Sí",L240*6,L240),IF($F240="Cese",L240,0))</f>
        <v>0</v>
      </c>
      <c r="V240" s="19" t="n">
        <f aca="false">IF(OR($F240="Activo",$F240="Cese"),M240,0)</f>
        <v>0</v>
      </c>
      <c r="W240" s="19" t="n">
        <f aca="false">IF(OR($F240="Activo",$F240="Cese"),SUM(P234:P239),0)</f>
        <v>0</v>
      </c>
      <c r="X240" s="36" t="n">
        <f aca="false">IF(OR($F240="Activo",$F240="Cese"),R240+S240+T240+U240+V240+W240,0)</f>
        <v>0</v>
      </c>
      <c r="Y240" s="19" t="n">
        <f aca="false">IF(OR($F240="Activo",$F240="Cese"),DED_FIJA,0)</f>
        <v>0</v>
      </c>
      <c r="Z240" s="36" t="n">
        <f aca="false">MAX(0,X240-Y240)</f>
        <v>0</v>
      </c>
      <c r="AA240" s="19" t="n">
        <f aca="false">IF(Z240=0,0,MAX(0,MIN(Z240,Parámetros!$G$19)-Parámetros!$F$19)*Parámetros!$E$19)</f>
        <v>0</v>
      </c>
      <c r="AB240" s="19" t="n">
        <f aca="false">IF(Z240=0,0,MAX(0,MIN(Z240,Parámetros!$G$20)-Parámetros!$F$20)*Parámetros!$E$20)</f>
        <v>0</v>
      </c>
      <c r="AC240" s="19" t="n">
        <f aca="false">IF(Z240=0,0,MAX(0,MIN(Z240,Parámetros!$G$21)-Parámetros!$F$21)*Parámetros!$E$21)</f>
        <v>0</v>
      </c>
      <c r="AD240" s="19" t="n">
        <f aca="false">IF(Z240=0,0,MAX(0,MIN(Z240,Parámetros!$G$22)-Parámetros!$F$22)*Parámetros!$E$22)</f>
        <v>0</v>
      </c>
      <c r="AE240" s="19" t="n">
        <f aca="false">IF(Z240=0,0,MAX(0,MIN(Z240,Parámetros!$G$23)-Parámetros!$F$23)*Parámetros!$E$23)</f>
        <v>0</v>
      </c>
      <c r="AF240" s="36" t="n">
        <f aca="false">SUM(AA240:AE240)</f>
        <v>0</v>
      </c>
      <c r="AG240" s="45" t="str">
        <f aca="false">IF(AM240&lt;=0,"-",INDEX(TR_TASA,MATCH(AM240,TR_DESDE,1)))</f>
        <v>-</v>
      </c>
      <c r="AH240" s="44" t="n">
        <f aca="false">IF($F240="Cese",1,IF($F240="Activo",INDEX(DIV_N,7),0))</f>
        <v>0</v>
      </c>
      <c r="AI240" s="44" t="n">
        <f aca="false">IF($F240="Cese",6,IF($F240="Activo",INDEX(DIV_HASTA,7),0))</f>
        <v>0</v>
      </c>
      <c r="AJ240" s="19" t="n">
        <f aca="false">IF(OR($F240="Activo",$F240="Cese"),SUMIFS(AV234:AV239,D234:D239,"&lt;="&amp;AI240),0)</f>
        <v>0</v>
      </c>
      <c r="AK240" s="19" t="n">
        <f aca="false">IF(OR($F240="Activo",$F240="Cese"),MAX(0,(AF240-AJ240)/AH240),0)</f>
        <v>0</v>
      </c>
      <c r="AL240" s="19" t="n">
        <f aca="false">IF(OR($F240="Activo",$F240="Cese"),K240+IF(PROY_BON="Sí",0,J240),0)</f>
        <v>0</v>
      </c>
      <c r="AM240" s="19" t="n">
        <f aca="false">IF(AL240&gt;0,MAX(0,X240+AL240-Y240),Z240)</f>
        <v>0</v>
      </c>
      <c r="AN240" s="19" t="n">
        <f aca="false">SUMPRODUCT((AM240&gt;TR_DESDE)*(AM240-TR_DESDE)*TR_INC)</f>
        <v>0</v>
      </c>
      <c r="AO240" s="19" t="n">
        <f aca="false">IF(AL240&gt;0,MAX(0,AN240-IF($F240="Cese",MAX(AF240,AJ240),AF240)),0)</f>
        <v>0</v>
      </c>
      <c r="AP240" s="46" t="n">
        <f aca="false">IF(OR($F240="Activo",$F240="Cese"),ROUND(AK240+AO240,2),0)</f>
        <v>0</v>
      </c>
      <c r="AQ240" s="19" t="n">
        <f aca="false">IF($F240="Cese",MAX(0,AJ240-AN240),0)</f>
        <v>0</v>
      </c>
      <c r="AR240" s="19" t="str">
        <f aca="false">IF($B240="","",IF(COUNTIFS(RP_COD,$B240,'Retenciones Planilla'!$I$6:$I$105,"&lt;&gt;")=0,"",SUMIFS('Retenciones Planilla'!$I$6:$I$105,RP_COD,$B240)))</f>
        <v/>
      </c>
      <c r="AS240" s="19" t="str">
        <f aca="false">IF(AR240="","",AR240-AP240)</f>
        <v/>
      </c>
      <c r="AT240" s="23" t="str">
        <f aca="false">IF($B240="","",IF(NOT(OR($F240="Activo",$F240="Cese")),IF(N(AR240)=0,"—","Revisar: sin vínculo"),IF(AR240="",IF(AP240=0,"No corresponde","Sin dato planilla"),IF(ABS(AS240)&lt;=TOL,"OK",IF(AS240&gt;0,"Retuvo de más","Retuvo de menos")))))</f>
        <v/>
      </c>
      <c r="AU240" s="19" t="n">
        <f aca="false">IF(AND(BASE_RET="Planilla (si existe)",AR240&lt;&gt;""),AR240,AP240)</f>
        <v>0</v>
      </c>
      <c r="AV240" s="19" t="n">
        <f aca="false">AU240+N240</f>
        <v>0</v>
      </c>
    </row>
    <row r="241" customFormat="false" ht="15" hidden="false" customHeight="false" outlineLevel="0" collapsed="false">
      <c r="A241" s="43" t="n">
        <v>20</v>
      </c>
      <c r="B241" s="35" t="str">
        <f aca="false">IF(Trabajadores!$B$25="","",Trabajadores!$B$25)</f>
        <v/>
      </c>
      <c r="C241" s="35" t="str">
        <f aca="false">IF($B241="","",Trabajadores!$D$25)</f>
        <v/>
      </c>
      <c r="D241" s="43" t="n">
        <v>8</v>
      </c>
      <c r="E241" s="23" t="s">
        <v>305</v>
      </c>
      <c r="F241" s="23" t="str">
        <f aca="false">IF($B241="","",IF(OR(8&lt;Trabajadores!$M$25,8&gt;Trabajadores!$N$25),"No vinculado",IF(AND(8=Trabajadores!$N$25,Trabajadores!$O$25="Sí"),"Cese","Activo")))</f>
        <v/>
      </c>
      <c r="G241" s="19" t="n">
        <f aca="false">IF($B241="",0,SUMIFS(Ingresos!$V$6:$V$1505,ING_COD,$B241,ING_CLASE,"ORD"))</f>
        <v>0</v>
      </c>
      <c r="H241" s="19" t="n">
        <f aca="false">IF($B241="",0,SUMIFS(Ingresos!$V$6:$V$1505,ING_COD,$B241,ING_CLASE,"ORD",ING_COMP,"Sí"))</f>
        <v>0</v>
      </c>
      <c r="I241" s="19" t="n">
        <f aca="false">IF($B241="",0,SUMIFS(Ingresos!$V$6:$V$1505,ING_COD,$B241,ING_CLASE,"GRA"))</f>
        <v>0</v>
      </c>
      <c r="J241" s="19" t="n">
        <f aca="false">IF($B241="",0,SUMIFS(Ingresos!$V$6:$V$1505,ING_COD,$B241,ING_CLASE,"BON"))</f>
        <v>0</v>
      </c>
      <c r="K241" s="19" t="n">
        <f aca="false">IF($B241="",0,SUMIFS(Ingresos!$V$6:$V$1505,ING_COD,$B241,ING_CLASE,"EXT"))</f>
        <v>0</v>
      </c>
      <c r="L241" s="19" t="n">
        <f aca="false">IF($B241="",0,SUMIFS(Ingresos!$V$6:$V$1505,ING_COD,$B241,ING_CLASE,"OTO"))</f>
        <v>0</v>
      </c>
      <c r="M241" s="19" t="n">
        <f aca="false">IF($B241="",0,SUMIFS(Ingresos!$V$6:$V$1505,ING_COD,$B241,ING_CLASE,"OTX"))</f>
        <v>0</v>
      </c>
      <c r="N241" s="19" t="n">
        <f aca="false">IF($B241="",0,SUMIFS(Ingresos!$V$6:$V$1505,ING_COD,$B241,ING_CLASE,"RETO"))</f>
        <v>0</v>
      </c>
      <c r="O241" s="19" t="n">
        <f aca="false">IF($B241="",0,SUMIFS(Ingresos!$V$6:$V$1505,ING_COD,$B241,ING_CLASE,"INA"))</f>
        <v>0</v>
      </c>
      <c r="P241" s="19" t="n">
        <f aca="false">G241+I241+J241+K241+L241+M241</f>
        <v>0</v>
      </c>
      <c r="Q241" s="44" t="n">
        <f aca="false">IF($F241="Activo",5,IF($F241="Cese",1,0))</f>
        <v>0</v>
      </c>
      <c r="R241" s="19" t="n">
        <f aca="false">G241*Q241</f>
        <v>0</v>
      </c>
      <c r="S241" s="19" t="n">
        <f aca="false">IF($F241="Activo",SUMIFS(I241:I245,$D241:$D245,"&lt;="&amp;Trabajadores!$N$25)+IF(PROY_BON="Sí",SUMIFS(J241:J245,$D241:$D245,"&lt;="&amp;Trabajadores!$N$25),0),IF($F241="Cese",I241+IF(PROY_BON="Sí",J241,0),0))</f>
        <v>0</v>
      </c>
      <c r="T241" s="19" t="n">
        <f aca="false">IF(OR($F241&lt;&gt;"Activo",Trabajadores!$I$25="No"),0,IF(I245=0,H241*(1+IF(PROY_BON="Sí",Trabajadores!$P$25,0))*Trabajadores!$S$25/6*(Trabajadores!$N$25&gt;=12),0))</f>
        <v>0</v>
      </c>
      <c r="U241" s="19" t="n">
        <f aca="false">IF($F241="Activo",IF(Trabajadores!$J$25="Sí",L241*5,L241),IF($F241="Cese",L241,0))</f>
        <v>0</v>
      </c>
      <c r="V241" s="19" t="n">
        <f aca="false">IF(OR($F241="Activo",$F241="Cese"),M241,0)</f>
        <v>0</v>
      </c>
      <c r="W241" s="19" t="n">
        <f aca="false">IF(OR($F241="Activo",$F241="Cese"),SUM(P234:P240),0)</f>
        <v>0</v>
      </c>
      <c r="X241" s="36" t="n">
        <f aca="false">IF(OR($F241="Activo",$F241="Cese"),R241+S241+T241+U241+V241+W241,0)</f>
        <v>0</v>
      </c>
      <c r="Y241" s="19" t="n">
        <f aca="false">IF(OR($F241="Activo",$F241="Cese"),DED_FIJA,0)</f>
        <v>0</v>
      </c>
      <c r="Z241" s="36" t="n">
        <f aca="false">MAX(0,X241-Y241)</f>
        <v>0</v>
      </c>
      <c r="AA241" s="19" t="n">
        <f aca="false">IF(Z241=0,0,MAX(0,MIN(Z241,Parámetros!$G$19)-Parámetros!$F$19)*Parámetros!$E$19)</f>
        <v>0</v>
      </c>
      <c r="AB241" s="19" t="n">
        <f aca="false">IF(Z241=0,0,MAX(0,MIN(Z241,Parámetros!$G$20)-Parámetros!$F$20)*Parámetros!$E$20)</f>
        <v>0</v>
      </c>
      <c r="AC241" s="19" t="n">
        <f aca="false">IF(Z241=0,0,MAX(0,MIN(Z241,Parámetros!$G$21)-Parámetros!$F$21)*Parámetros!$E$21)</f>
        <v>0</v>
      </c>
      <c r="AD241" s="19" t="n">
        <f aca="false">IF(Z241=0,0,MAX(0,MIN(Z241,Parámetros!$G$22)-Parámetros!$F$22)*Parámetros!$E$22)</f>
        <v>0</v>
      </c>
      <c r="AE241" s="19" t="n">
        <f aca="false">IF(Z241=0,0,MAX(0,MIN(Z241,Parámetros!$G$23)-Parámetros!$F$23)*Parámetros!$E$23)</f>
        <v>0</v>
      </c>
      <c r="AF241" s="36" t="n">
        <f aca="false">SUM(AA241:AE241)</f>
        <v>0</v>
      </c>
      <c r="AG241" s="45" t="str">
        <f aca="false">IF(AM241&lt;=0,"-",INDEX(TR_TASA,MATCH(AM241,TR_DESDE,1)))</f>
        <v>-</v>
      </c>
      <c r="AH241" s="44" t="n">
        <f aca="false">IF($F241="Cese",1,IF($F241="Activo",INDEX(DIV_N,8),0))</f>
        <v>0</v>
      </c>
      <c r="AI241" s="44" t="n">
        <f aca="false">IF($F241="Cese",7,IF($F241="Activo",INDEX(DIV_HASTA,8),0))</f>
        <v>0</v>
      </c>
      <c r="AJ241" s="19" t="n">
        <f aca="false">IF(OR($F241="Activo",$F241="Cese"),SUMIFS(AV234:AV240,D234:D240,"&lt;="&amp;AI241),0)</f>
        <v>0</v>
      </c>
      <c r="AK241" s="19" t="n">
        <f aca="false">IF(OR($F241="Activo",$F241="Cese"),MAX(0,(AF241-AJ241)/AH241),0)</f>
        <v>0</v>
      </c>
      <c r="AL241" s="19" t="n">
        <f aca="false">IF(OR($F241="Activo",$F241="Cese"),K241+IF(PROY_BON="Sí",0,J241),0)</f>
        <v>0</v>
      </c>
      <c r="AM241" s="19" t="n">
        <f aca="false">IF(AL241&gt;0,MAX(0,X241+AL241-Y241),Z241)</f>
        <v>0</v>
      </c>
      <c r="AN241" s="19" t="n">
        <f aca="false">SUMPRODUCT((AM241&gt;TR_DESDE)*(AM241-TR_DESDE)*TR_INC)</f>
        <v>0</v>
      </c>
      <c r="AO241" s="19" t="n">
        <f aca="false">IF(AL241&gt;0,MAX(0,AN241-IF($F241="Cese",MAX(AF241,AJ241),AF241)),0)</f>
        <v>0</v>
      </c>
      <c r="AP241" s="46" t="n">
        <f aca="false">IF(OR($F241="Activo",$F241="Cese"),ROUND(AK241+AO241,2),0)</f>
        <v>0</v>
      </c>
      <c r="AQ241" s="19" t="n">
        <f aca="false">IF($F241="Cese",MAX(0,AJ241-AN241),0)</f>
        <v>0</v>
      </c>
      <c r="AR241" s="19" t="str">
        <f aca="false">IF($B241="","",IF(COUNTIFS(RP_COD,$B241,'Retenciones Planilla'!$J$6:$J$105,"&lt;&gt;")=0,"",SUMIFS('Retenciones Planilla'!$J$6:$J$105,RP_COD,$B241)))</f>
        <v/>
      </c>
      <c r="AS241" s="19" t="str">
        <f aca="false">IF(AR241="","",AR241-AP241)</f>
        <v/>
      </c>
      <c r="AT241" s="23" t="str">
        <f aca="false">IF($B241="","",IF(NOT(OR($F241="Activo",$F241="Cese")),IF(N(AR241)=0,"—","Revisar: sin vínculo"),IF(AR241="",IF(AP241=0,"No corresponde","Sin dato planilla"),IF(ABS(AS241)&lt;=TOL,"OK",IF(AS241&gt;0,"Retuvo de más","Retuvo de menos")))))</f>
        <v/>
      </c>
      <c r="AU241" s="19" t="n">
        <f aca="false">IF(AND(BASE_RET="Planilla (si existe)",AR241&lt;&gt;""),AR241,AP241)</f>
        <v>0</v>
      </c>
      <c r="AV241" s="19" t="n">
        <f aca="false">AU241+N241</f>
        <v>0</v>
      </c>
    </row>
    <row r="242" customFormat="false" ht="15" hidden="false" customHeight="false" outlineLevel="0" collapsed="false">
      <c r="A242" s="43" t="n">
        <v>20</v>
      </c>
      <c r="B242" s="35" t="str">
        <f aca="false">IF(Trabajadores!$B$25="","",Trabajadores!$B$25)</f>
        <v/>
      </c>
      <c r="C242" s="35" t="str">
        <f aca="false">IF($B242="","",Trabajadores!$D$25)</f>
        <v/>
      </c>
      <c r="D242" s="43" t="n">
        <v>9</v>
      </c>
      <c r="E242" s="23" t="s">
        <v>306</v>
      </c>
      <c r="F242" s="23" t="str">
        <f aca="false">IF($B242="","",IF(OR(9&lt;Trabajadores!$M$25,9&gt;Trabajadores!$N$25),"No vinculado",IF(AND(9=Trabajadores!$N$25,Trabajadores!$O$25="Sí"),"Cese","Activo")))</f>
        <v/>
      </c>
      <c r="G242" s="19" t="n">
        <f aca="false">IF($B242="",0,SUMIFS(Ingresos!$W$6:$W$1505,ING_COD,$B242,ING_CLASE,"ORD"))</f>
        <v>0</v>
      </c>
      <c r="H242" s="19" t="n">
        <f aca="false">IF($B242="",0,SUMIFS(Ingresos!$W$6:$W$1505,ING_COD,$B242,ING_CLASE,"ORD",ING_COMP,"Sí"))</f>
        <v>0</v>
      </c>
      <c r="I242" s="19" t="n">
        <f aca="false">IF($B242="",0,SUMIFS(Ingresos!$W$6:$W$1505,ING_COD,$B242,ING_CLASE,"GRA"))</f>
        <v>0</v>
      </c>
      <c r="J242" s="19" t="n">
        <f aca="false">IF($B242="",0,SUMIFS(Ingresos!$W$6:$W$1505,ING_COD,$B242,ING_CLASE,"BON"))</f>
        <v>0</v>
      </c>
      <c r="K242" s="19" t="n">
        <f aca="false">IF($B242="",0,SUMIFS(Ingresos!$W$6:$W$1505,ING_COD,$B242,ING_CLASE,"EXT"))</f>
        <v>0</v>
      </c>
      <c r="L242" s="19" t="n">
        <f aca="false">IF($B242="",0,SUMIFS(Ingresos!$W$6:$W$1505,ING_COD,$B242,ING_CLASE,"OTO"))</f>
        <v>0</v>
      </c>
      <c r="M242" s="19" t="n">
        <f aca="false">IF($B242="",0,SUMIFS(Ingresos!$W$6:$W$1505,ING_COD,$B242,ING_CLASE,"OTX"))</f>
        <v>0</v>
      </c>
      <c r="N242" s="19" t="n">
        <f aca="false">IF($B242="",0,SUMIFS(Ingresos!$W$6:$W$1505,ING_COD,$B242,ING_CLASE,"RETO"))</f>
        <v>0</v>
      </c>
      <c r="O242" s="19" t="n">
        <f aca="false">IF($B242="",0,SUMIFS(Ingresos!$W$6:$W$1505,ING_COD,$B242,ING_CLASE,"INA"))</f>
        <v>0</v>
      </c>
      <c r="P242" s="19" t="n">
        <f aca="false">G242+I242+J242+K242+L242+M242</f>
        <v>0</v>
      </c>
      <c r="Q242" s="44" t="n">
        <f aca="false">IF($F242="Activo",4,IF($F242="Cese",1,0))</f>
        <v>0</v>
      </c>
      <c r="R242" s="19" t="n">
        <f aca="false">G242*Q242</f>
        <v>0</v>
      </c>
      <c r="S242" s="19" t="n">
        <f aca="false">IF($F242="Activo",SUMIFS(I242:I245,$D242:$D245,"&lt;="&amp;Trabajadores!$N$25)+IF(PROY_BON="Sí",SUMIFS(J242:J245,$D242:$D245,"&lt;="&amp;Trabajadores!$N$25),0),IF($F242="Cese",I242+IF(PROY_BON="Sí",J242,0),0))</f>
        <v>0</v>
      </c>
      <c r="T242" s="19" t="n">
        <f aca="false">IF(OR($F242&lt;&gt;"Activo",Trabajadores!$I$25="No"),0,IF(I245=0,H242*(1+IF(PROY_BON="Sí",Trabajadores!$P$25,0))*Trabajadores!$S$25/6*(Trabajadores!$N$25&gt;=12),0))</f>
        <v>0</v>
      </c>
      <c r="U242" s="19" t="n">
        <f aca="false">IF($F242="Activo",IF(Trabajadores!$J$25="Sí",L242*4,L242),IF($F242="Cese",L242,0))</f>
        <v>0</v>
      </c>
      <c r="V242" s="19" t="n">
        <f aca="false">IF(OR($F242="Activo",$F242="Cese"),M242,0)</f>
        <v>0</v>
      </c>
      <c r="W242" s="19" t="n">
        <f aca="false">IF(OR($F242="Activo",$F242="Cese"),SUM(P234:P241),0)</f>
        <v>0</v>
      </c>
      <c r="X242" s="36" t="n">
        <f aca="false">IF(OR($F242="Activo",$F242="Cese"),R242+S242+T242+U242+V242+W242,0)</f>
        <v>0</v>
      </c>
      <c r="Y242" s="19" t="n">
        <f aca="false">IF(OR($F242="Activo",$F242="Cese"),DED_FIJA,0)</f>
        <v>0</v>
      </c>
      <c r="Z242" s="36" t="n">
        <f aca="false">MAX(0,X242-Y242)</f>
        <v>0</v>
      </c>
      <c r="AA242" s="19" t="n">
        <f aca="false">IF(Z242=0,0,MAX(0,MIN(Z242,Parámetros!$G$19)-Parámetros!$F$19)*Parámetros!$E$19)</f>
        <v>0</v>
      </c>
      <c r="AB242" s="19" t="n">
        <f aca="false">IF(Z242=0,0,MAX(0,MIN(Z242,Parámetros!$G$20)-Parámetros!$F$20)*Parámetros!$E$20)</f>
        <v>0</v>
      </c>
      <c r="AC242" s="19" t="n">
        <f aca="false">IF(Z242=0,0,MAX(0,MIN(Z242,Parámetros!$G$21)-Parámetros!$F$21)*Parámetros!$E$21)</f>
        <v>0</v>
      </c>
      <c r="AD242" s="19" t="n">
        <f aca="false">IF(Z242=0,0,MAX(0,MIN(Z242,Parámetros!$G$22)-Parámetros!$F$22)*Parámetros!$E$22)</f>
        <v>0</v>
      </c>
      <c r="AE242" s="19" t="n">
        <f aca="false">IF(Z242=0,0,MAX(0,MIN(Z242,Parámetros!$G$23)-Parámetros!$F$23)*Parámetros!$E$23)</f>
        <v>0</v>
      </c>
      <c r="AF242" s="36" t="n">
        <f aca="false">SUM(AA242:AE242)</f>
        <v>0</v>
      </c>
      <c r="AG242" s="45" t="str">
        <f aca="false">IF(AM242&lt;=0,"-",INDEX(TR_TASA,MATCH(AM242,TR_DESDE,1)))</f>
        <v>-</v>
      </c>
      <c r="AH242" s="44" t="n">
        <f aca="false">IF($F242="Cese",1,IF($F242="Activo",INDEX(DIV_N,9),0))</f>
        <v>0</v>
      </c>
      <c r="AI242" s="44" t="n">
        <f aca="false">IF($F242="Cese",8,IF($F242="Activo",INDEX(DIV_HASTA,9),0))</f>
        <v>0</v>
      </c>
      <c r="AJ242" s="19" t="n">
        <f aca="false">IF(OR($F242="Activo",$F242="Cese"),SUMIFS(AV234:AV241,D234:D241,"&lt;="&amp;AI242),0)</f>
        <v>0</v>
      </c>
      <c r="AK242" s="19" t="n">
        <f aca="false">IF(OR($F242="Activo",$F242="Cese"),MAX(0,(AF242-AJ242)/AH242),0)</f>
        <v>0</v>
      </c>
      <c r="AL242" s="19" t="n">
        <f aca="false">IF(OR($F242="Activo",$F242="Cese"),K242+IF(PROY_BON="Sí",0,J242),0)</f>
        <v>0</v>
      </c>
      <c r="AM242" s="19" t="n">
        <f aca="false">IF(AL242&gt;0,MAX(0,X242+AL242-Y242),Z242)</f>
        <v>0</v>
      </c>
      <c r="AN242" s="19" t="n">
        <f aca="false">SUMPRODUCT((AM242&gt;TR_DESDE)*(AM242-TR_DESDE)*TR_INC)</f>
        <v>0</v>
      </c>
      <c r="AO242" s="19" t="n">
        <f aca="false">IF(AL242&gt;0,MAX(0,AN242-IF($F242="Cese",MAX(AF242,AJ242),AF242)),0)</f>
        <v>0</v>
      </c>
      <c r="AP242" s="46" t="n">
        <f aca="false">IF(OR($F242="Activo",$F242="Cese"),ROUND(AK242+AO242,2),0)</f>
        <v>0</v>
      </c>
      <c r="AQ242" s="19" t="n">
        <f aca="false">IF($F242="Cese",MAX(0,AJ242-AN242),0)</f>
        <v>0</v>
      </c>
      <c r="AR242" s="19" t="str">
        <f aca="false">IF($B242="","",IF(COUNTIFS(RP_COD,$B242,'Retenciones Planilla'!$K$6:$K$105,"&lt;&gt;")=0,"",SUMIFS('Retenciones Planilla'!$K$6:$K$105,RP_COD,$B242)))</f>
        <v/>
      </c>
      <c r="AS242" s="19" t="str">
        <f aca="false">IF(AR242="","",AR242-AP242)</f>
        <v/>
      </c>
      <c r="AT242" s="23" t="str">
        <f aca="false">IF($B242="","",IF(NOT(OR($F242="Activo",$F242="Cese")),IF(N(AR242)=0,"—","Revisar: sin vínculo"),IF(AR242="",IF(AP242=0,"No corresponde","Sin dato planilla"),IF(ABS(AS242)&lt;=TOL,"OK",IF(AS242&gt;0,"Retuvo de más","Retuvo de menos")))))</f>
        <v/>
      </c>
      <c r="AU242" s="19" t="n">
        <f aca="false">IF(AND(BASE_RET="Planilla (si existe)",AR242&lt;&gt;""),AR242,AP242)</f>
        <v>0</v>
      </c>
      <c r="AV242" s="19" t="n">
        <f aca="false">AU242+N242</f>
        <v>0</v>
      </c>
    </row>
    <row r="243" customFormat="false" ht="15" hidden="false" customHeight="false" outlineLevel="0" collapsed="false">
      <c r="A243" s="43" t="n">
        <v>20</v>
      </c>
      <c r="B243" s="35" t="str">
        <f aca="false">IF(Trabajadores!$B$25="","",Trabajadores!$B$25)</f>
        <v/>
      </c>
      <c r="C243" s="35" t="str">
        <f aca="false">IF($B243="","",Trabajadores!$D$25)</f>
        <v/>
      </c>
      <c r="D243" s="43" t="n">
        <v>10</v>
      </c>
      <c r="E243" s="23" t="s">
        <v>307</v>
      </c>
      <c r="F243" s="23" t="str">
        <f aca="false">IF($B243="","",IF(OR(10&lt;Trabajadores!$M$25,10&gt;Trabajadores!$N$25),"No vinculado",IF(AND(10=Trabajadores!$N$25,Trabajadores!$O$25="Sí"),"Cese","Activo")))</f>
        <v/>
      </c>
      <c r="G243" s="19" t="n">
        <f aca="false">IF($B243="",0,SUMIFS(Ingresos!$X$6:$X$1505,ING_COD,$B243,ING_CLASE,"ORD"))</f>
        <v>0</v>
      </c>
      <c r="H243" s="19" t="n">
        <f aca="false">IF($B243="",0,SUMIFS(Ingresos!$X$6:$X$1505,ING_COD,$B243,ING_CLASE,"ORD",ING_COMP,"Sí"))</f>
        <v>0</v>
      </c>
      <c r="I243" s="19" t="n">
        <f aca="false">IF($B243="",0,SUMIFS(Ingresos!$X$6:$X$1505,ING_COD,$B243,ING_CLASE,"GRA"))</f>
        <v>0</v>
      </c>
      <c r="J243" s="19" t="n">
        <f aca="false">IF($B243="",0,SUMIFS(Ingresos!$X$6:$X$1505,ING_COD,$B243,ING_CLASE,"BON"))</f>
        <v>0</v>
      </c>
      <c r="K243" s="19" t="n">
        <f aca="false">IF($B243="",0,SUMIFS(Ingresos!$X$6:$X$1505,ING_COD,$B243,ING_CLASE,"EXT"))</f>
        <v>0</v>
      </c>
      <c r="L243" s="19" t="n">
        <f aca="false">IF($B243="",0,SUMIFS(Ingresos!$X$6:$X$1505,ING_COD,$B243,ING_CLASE,"OTO"))</f>
        <v>0</v>
      </c>
      <c r="M243" s="19" t="n">
        <f aca="false">IF($B243="",0,SUMIFS(Ingresos!$X$6:$X$1505,ING_COD,$B243,ING_CLASE,"OTX"))</f>
        <v>0</v>
      </c>
      <c r="N243" s="19" t="n">
        <f aca="false">IF($B243="",0,SUMIFS(Ingresos!$X$6:$X$1505,ING_COD,$B243,ING_CLASE,"RETO"))</f>
        <v>0</v>
      </c>
      <c r="O243" s="19" t="n">
        <f aca="false">IF($B243="",0,SUMIFS(Ingresos!$X$6:$X$1505,ING_COD,$B243,ING_CLASE,"INA"))</f>
        <v>0</v>
      </c>
      <c r="P243" s="19" t="n">
        <f aca="false">G243+I243+J243+K243+L243+M243</f>
        <v>0</v>
      </c>
      <c r="Q243" s="44" t="n">
        <f aca="false">IF($F243="Activo",3,IF($F243="Cese",1,0))</f>
        <v>0</v>
      </c>
      <c r="R243" s="19" t="n">
        <f aca="false">G243*Q243</f>
        <v>0</v>
      </c>
      <c r="S243" s="19" t="n">
        <f aca="false">IF($F243="Activo",SUMIFS(I243:I245,$D243:$D245,"&lt;="&amp;Trabajadores!$N$25)+IF(PROY_BON="Sí",SUMIFS(J243:J245,$D243:$D245,"&lt;="&amp;Trabajadores!$N$25),0),IF($F243="Cese",I243+IF(PROY_BON="Sí",J243,0),0))</f>
        <v>0</v>
      </c>
      <c r="T243" s="19" t="n">
        <f aca="false">IF(OR($F243&lt;&gt;"Activo",Trabajadores!$I$25="No"),0,IF(I245=0,H243*(1+IF(PROY_BON="Sí",Trabajadores!$P$25,0))*Trabajadores!$S$25/6*(Trabajadores!$N$25&gt;=12),0))</f>
        <v>0</v>
      </c>
      <c r="U243" s="19" t="n">
        <f aca="false">IF($F243="Activo",IF(Trabajadores!$J$25="Sí",L243*3,L243),IF($F243="Cese",L243,0))</f>
        <v>0</v>
      </c>
      <c r="V243" s="19" t="n">
        <f aca="false">IF(OR($F243="Activo",$F243="Cese"),M243,0)</f>
        <v>0</v>
      </c>
      <c r="W243" s="19" t="n">
        <f aca="false">IF(OR($F243="Activo",$F243="Cese"),SUM(P234:P242),0)</f>
        <v>0</v>
      </c>
      <c r="X243" s="36" t="n">
        <f aca="false">IF(OR($F243="Activo",$F243="Cese"),R243+S243+T243+U243+V243+W243,0)</f>
        <v>0</v>
      </c>
      <c r="Y243" s="19" t="n">
        <f aca="false">IF(OR($F243="Activo",$F243="Cese"),DED_FIJA,0)</f>
        <v>0</v>
      </c>
      <c r="Z243" s="36" t="n">
        <f aca="false">MAX(0,X243-Y243)</f>
        <v>0</v>
      </c>
      <c r="AA243" s="19" t="n">
        <f aca="false">IF(Z243=0,0,MAX(0,MIN(Z243,Parámetros!$G$19)-Parámetros!$F$19)*Parámetros!$E$19)</f>
        <v>0</v>
      </c>
      <c r="AB243" s="19" t="n">
        <f aca="false">IF(Z243=0,0,MAX(0,MIN(Z243,Parámetros!$G$20)-Parámetros!$F$20)*Parámetros!$E$20)</f>
        <v>0</v>
      </c>
      <c r="AC243" s="19" t="n">
        <f aca="false">IF(Z243=0,0,MAX(0,MIN(Z243,Parámetros!$G$21)-Parámetros!$F$21)*Parámetros!$E$21)</f>
        <v>0</v>
      </c>
      <c r="AD243" s="19" t="n">
        <f aca="false">IF(Z243=0,0,MAX(0,MIN(Z243,Parámetros!$G$22)-Parámetros!$F$22)*Parámetros!$E$22)</f>
        <v>0</v>
      </c>
      <c r="AE243" s="19" t="n">
        <f aca="false">IF(Z243=0,0,MAX(0,MIN(Z243,Parámetros!$G$23)-Parámetros!$F$23)*Parámetros!$E$23)</f>
        <v>0</v>
      </c>
      <c r="AF243" s="36" t="n">
        <f aca="false">SUM(AA243:AE243)</f>
        <v>0</v>
      </c>
      <c r="AG243" s="45" t="str">
        <f aca="false">IF(AM243&lt;=0,"-",INDEX(TR_TASA,MATCH(AM243,TR_DESDE,1)))</f>
        <v>-</v>
      </c>
      <c r="AH243" s="44" t="n">
        <f aca="false">IF($F243="Cese",1,IF($F243="Activo",INDEX(DIV_N,10),0))</f>
        <v>0</v>
      </c>
      <c r="AI243" s="44" t="n">
        <f aca="false">IF($F243="Cese",9,IF($F243="Activo",INDEX(DIV_HASTA,10),0))</f>
        <v>0</v>
      </c>
      <c r="AJ243" s="19" t="n">
        <f aca="false">IF(OR($F243="Activo",$F243="Cese"),SUMIFS(AV234:AV242,D234:D242,"&lt;="&amp;AI243),0)</f>
        <v>0</v>
      </c>
      <c r="AK243" s="19" t="n">
        <f aca="false">IF(OR($F243="Activo",$F243="Cese"),MAX(0,(AF243-AJ243)/AH243),0)</f>
        <v>0</v>
      </c>
      <c r="AL243" s="19" t="n">
        <f aca="false">IF(OR($F243="Activo",$F243="Cese"),K243+IF(PROY_BON="Sí",0,J243),0)</f>
        <v>0</v>
      </c>
      <c r="AM243" s="19" t="n">
        <f aca="false">IF(AL243&gt;0,MAX(0,X243+AL243-Y243),Z243)</f>
        <v>0</v>
      </c>
      <c r="AN243" s="19" t="n">
        <f aca="false">SUMPRODUCT((AM243&gt;TR_DESDE)*(AM243-TR_DESDE)*TR_INC)</f>
        <v>0</v>
      </c>
      <c r="AO243" s="19" t="n">
        <f aca="false">IF(AL243&gt;0,MAX(0,AN243-IF($F243="Cese",MAX(AF243,AJ243),AF243)),0)</f>
        <v>0</v>
      </c>
      <c r="AP243" s="46" t="n">
        <f aca="false">IF(OR($F243="Activo",$F243="Cese"),ROUND(AK243+AO243,2),0)</f>
        <v>0</v>
      </c>
      <c r="AQ243" s="19" t="n">
        <f aca="false">IF($F243="Cese",MAX(0,AJ243-AN243),0)</f>
        <v>0</v>
      </c>
      <c r="AR243" s="19" t="str">
        <f aca="false">IF($B243="","",IF(COUNTIFS(RP_COD,$B243,'Retenciones Planilla'!$L$6:$L$105,"&lt;&gt;")=0,"",SUMIFS('Retenciones Planilla'!$L$6:$L$105,RP_COD,$B243)))</f>
        <v/>
      </c>
      <c r="AS243" s="19" t="str">
        <f aca="false">IF(AR243="","",AR243-AP243)</f>
        <v/>
      </c>
      <c r="AT243" s="23" t="str">
        <f aca="false">IF($B243="","",IF(NOT(OR($F243="Activo",$F243="Cese")),IF(N(AR243)=0,"—","Revisar: sin vínculo"),IF(AR243="",IF(AP243=0,"No corresponde","Sin dato planilla"),IF(ABS(AS243)&lt;=TOL,"OK",IF(AS243&gt;0,"Retuvo de más","Retuvo de menos")))))</f>
        <v/>
      </c>
      <c r="AU243" s="19" t="n">
        <f aca="false">IF(AND(BASE_RET="Planilla (si existe)",AR243&lt;&gt;""),AR243,AP243)</f>
        <v>0</v>
      </c>
      <c r="AV243" s="19" t="n">
        <f aca="false">AU243+N243</f>
        <v>0</v>
      </c>
    </row>
    <row r="244" customFormat="false" ht="15" hidden="false" customHeight="false" outlineLevel="0" collapsed="false">
      <c r="A244" s="43" t="n">
        <v>20</v>
      </c>
      <c r="B244" s="35" t="str">
        <f aca="false">IF(Trabajadores!$B$25="","",Trabajadores!$B$25)</f>
        <v/>
      </c>
      <c r="C244" s="35" t="str">
        <f aca="false">IF($B244="","",Trabajadores!$D$25)</f>
        <v/>
      </c>
      <c r="D244" s="43" t="n">
        <v>11</v>
      </c>
      <c r="E244" s="23" t="s">
        <v>308</v>
      </c>
      <c r="F244" s="23" t="str">
        <f aca="false">IF($B244="","",IF(OR(11&lt;Trabajadores!$M$25,11&gt;Trabajadores!$N$25),"No vinculado",IF(AND(11=Trabajadores!$N$25,Trabajadores!$O$25="Sí"),"Cese","Activo")))</f>
        <v/>
      </c>
      <c r="G244" s="19" t="n">
        <f aca="false">IF($B244="",0,SUMIFS(Ingresos!$Y$6:$Y$1505,ING_COD,$B244,ING_CLASE,"ORD"))</f>
        <v>0</v>
      </c>
      <c r="H244" s="19" t="n">
        <f aca="false">IF($B244="",0,SUMIFS(Ingresos!$Y$6:$Y$1505,ING_COD,$B244,ING_CLASE,"ORD",ING_COMP,"Sí"))</f>
        <v>0</v>
      </c>
      <c r="I244" s="19" t="n">
        <f aca="false">IF($B244="",0,SUMIFS(Ingresos!$Y$6:$Y$1505,ING_COD,$B244,ING_CLASE,"GRA"))</f>
        <v>0</v>
      </c>
      <c r="J244" s="19" t="n">
        <f aca="false">IF($B244="",0,SUMIFS(Ingresos!$Y$6:$Y$1505,ING_COD,$B244,ING_CLASE,"BON"))</f>
        <v>0</v>
      </c>
      <c r="K244" s="19" t="n">
        <f aca="false">IF($B244="",0,SUMIFS(Ingresos!$Y$6:$Y$1505,ING_COD,$B244,ING_CLASE,"EXT"))</f>
        <v>0</v>
      </c>
      <c r="L244" s="19" t="n">
        <f aca="false">IF($B244="",0,SUMIFS(Ingresos!$Y$6:$Y$1505,ING_COD,$B244,ING_CLASE,"OTO"))</f>
        <v>0</v>
      </c>
      <c r="M244" s="19" t="n">
        <f aca="false">IF($B244="",0,SUMIFS(Ingresos!$Y$6:$Y$1505,ING_COD,$B244,ING_CLASE,"OTX"))</f>
        <v>0</v>
      </c>
      <c r="N244" s="19" t="n">
        <f aca="false">IF($B244="",0,SUMIFS(Ingresos!$Y$6:$Y$1505,ING_COD,$B244,ING_CLASE,"RETO"))</f>
        <v>0</v>
      </c>
      <c r="O244" s="19" t="n">
        <f aca="false">IF($B244="",0,SUMIFS(Ingresos!$Y$6:$Y$1505,ING_COD,$B244,ING_CLASE,"INA"))</f>
        <v>0</v>
      </c>
      <c r="P244" s="19" t="n">
        <f aca="false">G244+I244+J244+K244+L244+M244</f>
        <v>0</v>
      </c>
      <c r="Q244" s="44" t="n">
        <f aca="false">IF($F244="Activo",2,IF($F244="Cese",1,0))</f>
        <v>0</v>
      </c>
      <c r="R244" s="19" t="n">
        <f aca="false">G244*Q244</f>
        <v>0</v>
      </c>
      <c r="S244" s="19" t="n">
        <f aca="false">IF($F244="Activo",SUMIFS(I244:I245,$D244:$D245,"&lt;="&amp;Trabajadores!$N$25)+IF(PROY_BON="Sí",SUMIFS(J244:J245,$D244:$D245,"&lt;="&amp;Trabajadores!$N$25),0),IF($F244="Cese",I244+IF(PROY_BON="Sí",J244,0),0))</f>
        <v>0</v>
      </c>
      <c r="T244" s="19" t="n">
        <f aca="false">IF(OR($F244&lt;&gt;"Activo",Trabajadores!$I$25="No"),0,IF(I245=0,H244*(1+IF(PROY_BON="Sí",Trabajadores!$P$25,0))*Trabajadores!$S$25/6*(Trabajadores!$N$25&gt;=12),0))</f>
        <v>0</v>
      </c>
      <c r="U244" s="19" t="n">
        <f aca="false">IF($F244="Activo",IF(Trabajadores!$J$25="Sí",L244*2,L244),IF($F244="Cese",L244,0))</f>
        <v>0</v>
      </c>
      <c r="V244" s="19" t="n">
        <f aca="false">IF(OR($F244="Activo",$F244="Cese"),M244,0)</f>
        <v>0</v>
      </c>
      <c r="W244" s="19" t="n">
        <f aca="false">IF(OR($F244="Activo",$F244="Cese"),SUM(P234:P243),0)</f>
        <v>0</v>
      </c>
      <c r="X244" s="36" t="n">
        <f aca="false">IF(OR($F244="Activo",$F244="Cese"),R244+S244+T244+U244+V244+W244,0)</f>
        <v>0</v>
      </c>
      <c r="Y244" s="19" t="n">
        <f aca="false">IF(OR($F244="Activo",$F244="Cese"),DED_FIJA,0)</f>
        <v>0</v>
      </c>
      <c r="Z244" s="36" t="n">
        <f aca="false">MAX(0,X244-Y244)</f>
        <v>0</v>
      </c>
      <c r="AA244" s="19" t="n">
        <f aca="false">IF(Z244=0,0,MAX(0,MIN(Z244,Parámetros!$G$19)-Parámetros!$F$19)*Parámetros!$E$19)</f>
        <v>0</v>
      </c>
      <c r="AB244" s="19" t="n">
        <f aca="false">IF(Z244=0,0,MAX(0,MIN(Z244,Parámetros!$G$20)-Parámetros!$F$20)*Parámetros!$E$20)</f>
        <v>0</v>
      </c>
      <c r="AC244" s="19" t="n">
        <f aca="false">IF(Z244=0,0,MAX(0,MIN(Z244,Parámetros!$G$21)-Parámetros!$F$21)*Parámetros!$E$21)</f>
        <v>0</v>
      </c>
      <c r="AD244" s="19" t="n">
        <f aca="false">IF(Z244=0,0,MAX(0,MIN(Z244,Parámetros!$G$22)-Parámetros!$F$22)*Parámetros!$E$22)</f>
        <v>0</v>
      </c>
      <c r="AE244" s="19" t="n">
        <f aca="false">IF(Z244=0,0,MAX(0,MIN(Z244,Parámetros!$G$23)-Parámetros!$F$23)*Parámetros!$E$23)</f>
        <v>0</v>
      </c>
      <c r="AF244" s="36" t="n">
        <f aca="false">SUM(AA244:AE244)</f>
        <v>0</v>
      </c>
      <c r="AG244" s="45" t="str">
        <f aca="false">IF(AM244&lt;=0,"-",INDEX(TR_TASA,MATCH(AM244,TR_DESDE,1)))</f>
        <v>-</v>
      </c>
      <c r="AH244" s="44" t="n">
        <f aca="false">IF($F244="Cese",1,IF($F244="Activo",INDEX(DIV_N,11),0))</f>
        <v>0</v>
      </c>
      <c r="AI244" s="44" t="n">
        <f aca="false">IF($F244="Cese",10,IF($F244="Activo",INDEX(DIV_HASTA,11),0))</f>
        <v>0</v>
      </c>
      <c r="AJ244" s="19" t="n">
        <f aca="false">IF(OR($F244="Activo",$F244="Cese"),SUMIFS(AV234:AV243,D234:D243,"&lt;="&amp;AI244),0)</f>
        <v>0</v>
      </c>
      <c r="AK244" s="19" t="n">
        <f aca="false">IF(OR($F244="Activo",$F244="Cese"),MAX(0,(AF244-AJ244)/AH244),0)</f>
        <v>0</v>
      </c>
      <c r="AL244" s="19" t="n">
        <f aca="false">IF(OR($F244="Activo",$F244="Cese"),K244+IF(PROY_BON="Sí",0,J244),0)</f>
        <v>0</v>
      </c>
      <c r="AM244" s="19" t="n">
        <f aca="false">IF(AL244&gt;0,MAX(0,X244+AL244-Y244),Z244)</f>
        <v>0</v>
      </c>
      <c r="AN244" s="19" t="n">
        <f aca="false">SUMPRODUCT((AM244&gt;TR_DESDE)*(AM244-TR_DESDE)*TR_INC)</f>
        <v>0</v>
      </c>
      <c r="AO244" s="19" t="n">
        <f aca="false">IF(AL244&gt;0,MAX(0,AN244-IF($F244="Cese",MAX(AF244,AJ244),AF244)),0)</f>
        <v>0</v>
      </c>
      <c r="AP244" s="46" t="n">
        <f aca="false">IF(OR($F244="Activo",$F244="Cese"),ROUND(AK244+AO244,2),0)</f>
        <v>0</v>
      </c>
      <c r="AQ244" s="19" t="n">
        <f aca="false">IF($F244="Cese",MAX(0,AJ244-AN244),0)</f>
        <v>0</v>
      </c>
      <c r="AR244" s="19" t="str">
        <f aca="false">IF($B244="","",IF(COUNTIFS(RP_COD,$B244,'Retenciones Planilla'!$M$6:$M$105,"&lt;&gt;")=0,"",SUMIFS('Retenciones Planilla'!$M$6:$M$105,RP_COD,$B244)))</f>
        <v/>
      </c>
      <c r="AS244" s="19" t="str">
        <f aca="false">IF(AR244="","",AR244-AP244)</f>
        <v/>
      </c>
      <c r="AT244" s="23" t="str">
        <f aca="false">IF($B244="","",IF(NOT(OR($F244="Activo",$F244="Cese")),IF(N(AR244)=0,"—","Revisar: sin vínculo"),IF(AR244="",IF(AP244=0,"No corresponde","Sin dato planilla"),IF(ABS(AS244)&lt;=TOL,"OK",IF(AS244&gt;0,"Retuvo de más","Retuvo de menos")))))</f>
        <v/>
      </c>
      <c r="AU244" s="19" t="n">
        <f aca="false">IF(AND(BASE_RET="Planilla (si existe)",AR244&lt;&gt;""),AR244,AP244)</f>
        <v>0</v>
      </c>
      <c r="AV244" s="19" t="n">
        <f aca="false">AU244+N244</f>
        <v>0</v>
      </c>
    </row>
    <row r="245" customFormat="false" ht="15" hidden="false" customHeight="false" outlineLevel="0" collapsed="false">
      <c r="A245" s="43" t="n">
        <v>20</v>
      </c>
      <c r="B245" s="35" t="str">
        <f aca="false">IF(Trabajadores!$B$25="","",Trabajadores!$B$25)</f>
        <v/>
      </c>
      <c r="C245" s="35" t="str">
        <f aca="false">IF($B245="","",Trabajadores!$D$25)</f>
        <v/>
      </c>
      <c r="D245" s="43" t="n">
        <v>12</v>
      </c>
      <c r="E245" s="23" t="s">
        <v>309</v>
      </c>
      <c r="F245" s="23" t="str">
        <f aca="false">IF($B245="","",IF(OR(12&lt;Trabajadores!$M$25,12&gt;Trabajadores!$N$25),"No vinculado",IF(AND(12=Trabajadores!$N$25,Trabajadores!$O$25="Sí"),"Cese","Activo")))</f>
        <v/>
      </c>
      <c r="G245" s="19" t="n">
        <f aca="false">IF($B245="",0,SUMIFS(Ingresos!$Z$6:$Z$1505,ING_COD,$B245,ING_CLASE,"ORD"))</f>
        <v>0</v>
      </c>
      <c r="H245" s="19" t="n">
        <f aca="false">IF($B245="",0,SUMIFS(Ingresos!$Z$6:$Z$1505,ING_COD,$B245,ING_CLASE,"ORD",ING_COMP,"Sí"))</f>
        <v>0</v>
      </c>
      <c r="I245" s="19" t="n">
        <f aca="false">IF($B245="",0,SUMIFS(Ingresos!$Z$6:$Z$1505,ING_COD,$B245,ING_CLASE,"GRA"))</f>
        <v>0</v>
      </c>
      <c r="J245" s="19" t="n">
        <f aca="false">IF($B245="",0,SUMIFS(Ingresos!$Z$6:$Z$1505,ING_COD,$B245,ING_CLASE,"BON"))</f>
        <v>0</v>
      </c>
      <c r="K245" s="19" t="n">
        <f aca="false">IF($B245="",0,SUMIFS(Ingresos!$Z$6:$Z$1505,ING_COD,$B245,ING_CLASE,"EXT"))</f>
        <v>0</v>
      </c>
      <c r="L245" s="19" t="n">
        <f aca="false">IF($B245="",0,SUMIFS(Ingresos!$Z$6:$Z$1505,ING_COD,$B245,ING_CLASE,"OTO"))</f>
        <v>0</v>
      </c>
      <c r="M245" s="19" t="n">
        <f aca="false">IF($B245="",0,SUMIFS(Ingresos!$Z$6:$Z$1505,ING_COD,$B245,ING_CLASE,"OTX"))</f>
        <v>0</v>
      </c>
      <c r="N245" s="19" t="n">
        <f aca="false">IF($B245="",0,SUMIFS(Ingresos!$Z$6:$Z$1505,ING_COD,$B245,ING_CLASE,"RETO"))</f>
        <v>0</v>
      </c>
      <c r="O245" s="19" t="n">
        <f aca="false">IF($B245="",0,SUMIFS(Ingresos!$Z$6:$Z$1505,ING_COD,$B245,ING_CLASE,"INA"))</f>
        <v>0</v>
      </c>
      <c r="P245" s="19" t="n">
        <f aca="false">G245+I245+J245+K245+L245+M245</f>
        <v>0</v>
      </c>
      <c r="Q245" s="44" t="n">
        <f aca="false">IF($F245="Activo",1,IF($F245="Cese",1,0))</f>
        <v>0</v>
      </c>
      <c r="R245" s="19" t="n">
        <f aca="false">G245*Q245</f>
        <v>0</v>
      </c>
      <c r="S245" s="19" t="n">
        <f aca="false">IF($F245="Activo",SUMIFS(I245:I245,$D245:$D245,"&lt;="&amp;Trabajadores!$N$25)+IF(PROY_BON="Sí",SUMIFS(J245:J245,$D245:$D245,"&lt;="&amp;Trabajadores!$N$25),0),IF($F245="Cese",I245+IF(PROY_BON="Sí",J245,0),0))</f>
        <v>0</v>
      </c>
      <c r="T245" s="19" t="n">
        <f aca="false">0</f>
        <v>0</v>
      </c>
      <c r="U245" s="19" t="n">
        <f aca="false">IF($F245="Activo",IF(Trabajadores!$J$25="Sí",L245*1,L245),IF($F245="Cese",L245,0))</f>
        <v>0</v>
      </c>
      <c r="V245" s="19" t="n">
        <f aca="false">IF(OR($F245="Activo",$F245="Cese"),M245,0)</f>
        <v>0</v>
      </c>
      <c r="W245" s="19" t="n">
        <f aca="false">IF(OR($F245="Activo",$F245="Cese"),SUM(P234:P244),0)</f>
        <v>0</v>
      </c>
      <c r="X245" s="36" t="n">
        <f aca="false">IF(OR($F245="Activo",$F245="Cese"),R245+S245+T245+U245+V245+W245,0)</f>
        <v>0</v>
      </c>
      <c r="Y245" s="19" t="n">
        <f aca="false">IF(OR($F245="Activo",$F245="Cese"),DED_FIJA,0)</f>
        <v>0</v>
      </c>
      <c r="Z245" s="36" t="n">
        <f aca="false">MAX(0,X245-Y245)</f>
        <v>0</v>
      </c>
      <c r="AA245" s="19" t="n">
        <f aca="false">IF(Z245=0,0,MAX(0,MIN(Z245,Parámetros!$G$19)-Parámetros!$F$19)*Parámetros!$E$19)</f>
        <v>0</v>
      </c>
      <c r="AB245" s="19" t="n">
        <f aca="false">IF(Z245=0,0,MAX(0,MIN(Z245,Parámetros!$G$20)-Parámetros!$F$20)*Parámetros!$E$20)</f>
        <v>0</v>
      </c>
      <c r="AC245" s="19" t="n">
        <f aca="false">IF(Z245=0,0,MAX(0,MIN(Z245,Parámetros!$G$21)-Parámetros!$F$21)*Parámetros!$E$21)</f>
        <v>0</v>
      </c>
      <c r="AD245" s="19" t="n">
        <f aca="false">IF(Z245=0,0,MAX(0,MIN(Z245,Parámetros!$G$22)-Parámetros!$F$22)*Parámetros!$E$22)</f>
        <v>0</v>
      </c>
      <c r="AE245" s="19" t="n">
        <f aca="false">IF(Z245=0,0,MAX(0,MIN(Z245,Parámetros!$G$23)-Parámetros!$F$23)*Parámetros!$E$23)</f>
        <v>0</v>
      </c>
      <c r="AF245" s="36" t="n">
        <f aca="false">SUM(AA245:AE245)</f>
        <v>0</v>
      </c>
      <c r="AG245" s="45" t="str">
        <f aca="false">IF(AM245&lt;=0,"-",INDEX(TR_TASA,MATCH(AM245,TR_DESDE,1)))</f>
        <v>-</v>
      </c>
      <c r="AH245" s="44" t="n">
        <f aca="false">IF($F245="Cese",1,IF($F245="Activo",INDEX(DIV_N,12),0))</f>
        <v>0</v>
      </c>
      <c r="AI245" s="44" t="n">
        <f aca="false">IF($F245="Cese",11,IF($F245="Activo",INDEX(DIV_HASTA,12),0))</f>
        <v>0</v>
      </c>
      <c r="AJ245" s="19" t="n">
        <f aca="false">IF(OR($F245="Activo",$F245="Cese"),SUMIFS(AV234:AV244,D234:D244,"&lt;="&amp;AI245),0)</f>
        <v>0</v>
      </c>
      <c r="AK245" s="19" t="n">
        <f aca="false">IF(OR($F245="Activo",$F245="Cese"),MAX(0,(AF245-AJ245)/AH245),0)</f>
        <v>0</v>
      </c>
      <c r="AL245" s="19" t="n">
        <f aca="false">IF(OR($F245="Activo",$F245="Cese"),K245+IF(PROY_BON="Sí",0,J245),0)</f>
        <v>0</v>
      </c>
      <c r="AM245" s="19" t="n">
        <f aca="false">IF(AL245&gt;0,MAX(0,X245+AL245-Y245),Z245)</f>
        <v>0</v>
      </c>
      <c r="AN245" s="19" t="n">
        <f aca="false">SUMPRODUCT((AM245&gt;TR_DESDE)*(AM245-TR_DESDE)*TR_INC)</f>
        <v>0</v>
      </c>
      <c r="AO245" s="19" t="n">
        <f aca="false">IF(AL245&gt;0,MAX(0,AN245-IF(TRUE(),MAX(AF245,AJ245),AF245)),0)</f>
        <v>0</v>
      </c>
      <c r="AP245" s="46" t="n">
        <f aca="false">IF(OR($F245="Activo",$F245="Cese"),ROUND(AK245+AO245,2),0)</f>
        <v>0</v>
      </c>
      <c r="AQ245" s="19" t="n">
        <f aca="false">IF(OR($F245="Activo",$F245="Cese"),MAX(0,AJ245-AN245),0)</f>
        <v>0</v>
      </c>
      <c r="AR245" s="19" t="str">
        <f aca="false">IF($B245="","",IF(COUNTIFS(RP_COD,$B245,'Retenciones Planilla'!$N$6:$N$105,"&lt;&gt;")=0,"",SUMIFS('Retenciones Planilla'!$N$6:$N$105,RP_COD,$B245)))</f>
        <v/>
      </c>
      <c r="AS245" s="19" t="str">
        <f aca="false">IF(AR245="","",AR245-AP245)</f>
        <v/>
      </c>
      <c r="AT245" s="23" t="str">
        <f aca="false">IF($B245="","",IF(NOT(OR($F245="Activo",$F245="Cese")),IF(N(AR245)=0,"—","Revisar: sin vínculo"),IF(AR245="",IF(AP245=0,"No corresponde","Sin dato planilla"),IF(ABS(AS245)&lt;=TOL,"OK",IF(AS245&gt;0,"Retuvo de más","Retuvo de menos")))))</f>
        <v/>
      </c>
      <c r="AU245" s="19" t="n">
        <f aca="false">IF(AND(BASE_RET="Planilla (si existe)",AR245&lt;&gt;""),AR245,AP245)</f>
        <v>0</v>
      </c>
      <c r="AV245" s="19" t="n">
        <f aca="false">AU245+N245</f>
        <v>0</v>
      </c>
    </row>
    <row r="246" customFormat="false" ht="15" hidden="false" customHeight="false" outlineLevel="0" collapsed="false">
      <c r="A246" s="43" t="n">
        <v>21</v>
      </c>
      <c r="B246" s="35" t="str">
        <f aca="false">IF(Trabajadores!$B$26="","",Trabajadores!$B$26)</f>
        <v/>
      </c>
      <c r="C246" s="35" t="str">
        <f aca="false">IF($B246="","",Trabajadores!$D$26)</f>
        <v/>
      </c>
      <c r="D246" s="43" t="n">
        <v>1</v>
      </c>
      <c r="E246" s="23" t="s">
        <v>298</v>
      </c>
      <c r="F246" s="23" t="str">
        <f aca="false">IF($B246="","",IF(OR(1&lt;Trabajadores!$M$26,1&gt;Trabajadores!$N$26),"No vinculado",IF(AND(1=Trabajadores!$N$26,Trabajadores!$O$26="Sí"),"Cese","Activo")))</f>
        <v/>
      </c>
      <c r="G246" s="19" t="n">
        <f aca="false">IF($B246="",0,SUMIFS(Ingresos!$O$6:$O$1505,ING_COD,$B246,ING_CLASE,"ORD"))</f>
        <v>0</v>
      </c>
      <c r="H246" s="19" t="n">
        <f aca="false">IF($B246="",0,SUMIFS(Ingresos!$O$6:$O$1505,ING_COD,$B246,ING_CLASE,"ORD",ING_COMP,"Sí"))</f>
        <v>0</v>
      </c>
      <c r="I246" s="19" t="n">
        <f aca="false">IF($B246="",0,SUMIFS(Ingresos!$O$6:$O$1505,ING_COD,$B246,ING_CLASE,"GRA"))</f>
        <v>0</v>
      </c>
      <c r="J246" s="19" t="n">
        <f aca="false">IF($B246="",0,SUMIFS(Ingresos!$O$6:$O$1505,ING_COD,$B246,ING_CLASE,"BON"))</f>
        <v>0</v>
      </c>
      <c r="K246" s="19" t="n">
        <f aca="false">IF($B246="",0,SUMIFS(Ingresos!$O$6:$O$1505,ING_COD,$B246,ING_CLASE,"EXT"))</f>
        <v>0</v>
      </c>
      <c r="L246" s="19" t="n">
        <f aca="false">IF($B246="",0,SUMIFS(Ingresos!$O$6:$O$1505,ING_COD,$B246,ING_CLASE,"OTO"))</f>
        <v>0</v>
      </c>
      <c r="M246" s="19" t="n">
        <f aca="false">IF($B246="",0,SUMIFS(Ingresos!$O$6:$O$1505,ING_COD,$B246,ING_CLASE,"OTX"))</f>
        <v>0</v>
      </c>
      <c r="N246" s="19" t="n">
        <f aca="false">IF($B246="",0,SUMIFS(Ingresos!$O$6:$O$1505,ING_COD,$B246,ING_CLASE,"RETO"))</f>
        <v>0</v>
      </c>
      <c r="O246" s="19" t="n">
        <f aca="false">IF($B246="",0,SUMIFS(Ingresos!$O$6:$O$1505,ING_COD,$B246,ING_CLASE,"INA"))</f>
        <v>0</v>
      </c>
      <c r="P246" s="19" t="n">
        <f aca="false">G246+I246+J246+K246+L246+M246</f>
        <v>0</v>
      </c>
      <c r="Q246" s="44" t="n">
        <f aca="false">IF($F246="Activo",12,IF($F246="Cese",1,0))</f>
        <v>0</v>
      </c>
      <c r="R246" s="19" t="n">
        <f aca="false">G246*Q246</f>
        <v>0</v>
      </c>
      <c r="S246" s="19" t="n">
        <f aca="false">IF($F246="Activo",SUMIFS(I246:I257,$D246:$D257,"&lt;="&amp;Trabajadores!$N$26)+IF(PROY_BON="Sí",SUMIFS(J246:J257,$D246:$D257,"&lt;="&amp;Trabajadores!$N$26),0),IF($F246="Cese",I246+IF(PROY_BON="Sí",J246,0),0))</f>
        <v>0</v>
      </c>
      <c r="T246" s="19" t="n">
        <f aca="false">IF(OR($F246&lt;&gt;"Activo",Trabajadores!$I$26="No"),0,IF(I252=0,H246*(1+IF(PROY_BON="Sí",Trabajadores!$P$26,0))*Trabajadores!$R$26/6*(Trabajadores!$N$26&gt;=7),0)+IF(I257=0,H246*(1+IF(PROY_BON="Sí",Trabajadores!$P$26,0))*Trabajadores!$S$26/6*(Trabajadores!$N$26&gt;=12),0))</f>
        <v>0</v>
      </c>
      <c r="U246" s="19" t="n">
        <f aca="false">IF($F246="Activo",IF(Trabajadores!$J$26="Sí",L246*12,L246),IF($F246="Cese",L246,0))</f>
        <v>0</v>
      </c>
      <c r="V246" s="19" t="n">
        <f aca="false">IF(OR($F246="Activo",$F246="Cese"),M246,0)</f>
        <v>0</v>
      </c>
      <c r="W246" s="19" t="n">
        <f aca="false">0</f>
        <v>0</v>
      </c>
      <c r="X246" s="36" t="n">
        <f aca="false">IF(OR($F246="Activo",$F246="Cese"),R246+S246+T246+U246+V246+W246,0)</f>
        <v>0</v>
      </c>
      <c r="Y246" s="19" t="n">
        <f aca="false">IF(OR($F246="Activo",$F246="Cese"),DED_FIJA,0)</f>
        <v>0</v>
      </c>
      <c r="Z246" s="36" t="n">
        <f aca="false">MAX(0,X246-Y246)</f>
        <v>0</v>
      </c>
      <c r="AA246" s="19" t="n">
        <f aca="false">IF(Z246=0,0,MAX(0,MIN(Z246,Parámetros!$G$19)-Parámetros!$F$19)*Parámetros!$E$19)</f>
        <v>0</v>
      </c>
      <c r="AB246" s="19" t="n">
        <f aca="false">IF(Z246=0,0,MAX(0,MIN(Z246,Parámetros!$G$20)-Parámetros!$F$20)*Parámetros!$E$20)</f>
        <v>0</v>
      </c>
      <c r="AC246" s="19" t="n">
        <f aca="false">IF(Z246=0,0,MAX(0,MIN(Z246,Parámetros!$G$21)-Parámetros!$F$21)*Parámetros!$E$21)</f>
        <v>0</v>
      </c>
      <c r="AD246" s="19" t="n">
        <f aca="false">IF(Z246=0,0,MAX(0,MIN(Z246,Parámetros!$G$22)-Parámetros!$F$22)*Parámetros!$E$22)</f>
        <v>0</v>
      </c>
      <c r="AE246" s="19" t="n">
        <f aca="false">IF(Z246=0,0,MAX(0,MIN(Z246,Parámetros!$G$23)-Parámetros!$F$23)*Parámetros!$E$23)</f>
        <v>0</v>
      </c>
      <c r="AF246" s="36" t="n">
        <f aca="false">SUM(AA246:AE246)</f>
        <v>0</v>
      </c>
      <c r="AG246" s="45" t="str">
        <f aca="false">IF(AM246&lt;=0,"-",INDEX(TR_TASA,MATCH(AM246,TR_DESDE,1)))</f>
        <v>-</v>
      </c>
      <c r="AH246" s="44" t="n">
        <f aca="false">IF($F246="Cese",1,IF($F246="Activo",INDEX(DIV_N,1),0))</f>
        <v>0</v>
      </c>
      <c r="AI246" s="44" t="n">
        <f aca="false">IF($F246="Cese",0,IF($F246="Activo",INDEX(DIV_HASTA,1),0))</f>
        <v>0</v>
      </c>
      <c r="AJ246" s="19" t="n">
        <f aca="false">0</f>
        <v>0</v>
      </c>
      <c r="AK246" s="19" t="n">
        <f aca="false">IF(OR($F246="Activo",$F246="Cese"),MAX(0,(AF246-AJ246)/AH246),0)</f>
        <v>0</v>
      </c>
      <c r="AL246" s="19" t="n">
        <f aca="false">IF(OR($F246="Activo",$F246="Cese"),K246+IF(PROY_BON="Sí",0,J246),0)</f>
        <v>0</v>
      </c>
      <c r="AM246" s="19" t="n">
        <f aca="false">IF(AL246&gt;0,MAX(0,X246+AL246-Y246),Z246)</f>
        <v>0</v>
      </c>
      <c r="AN246" s="19" t="n">
        <f aca="false">SUMPRODUCT((AM246&gt;TR_DESDE)*(AM246-TR_DESDE)*TR_INC)</f>
        <v>0</v>
      </c>
      <c r="AO246" s="19" t="n">
        <f aca="false">IF(AL246&gt;0,MAX(0,AN246-IF($F246="Cese",MAX(AF246,AJ246),AF246)),0)</f>
        <v>0</v>
      </c>
      <c r="AP246" s="46" t="n">
        <f aca="false">IF(OR($F246="Activo",$F246="Cese"),ROUND(AK246+AO246,2),0)</f>
        <v>0</v>
      </c>
      <c r="AQ246" s="19" t="n">
        <f aca="false">IF($F246="Cese",MAX(0,AJ246-AN246),0)</f>
        <v>0</v>
      </c>
      <c r="AR246" s="19" t="str">
        <f aca="false">IF($B246="","",IF(COUNTIFS(RP_COD,$B246,'Retenciones Planilla'!$C$6:$C$105,"&lt;&gt;")=0,"",SUMIFS('Retenciones Planilla'!$C$6:$C$105,RP_COD,$B246)))</f>
        <v/>
      </c>
      <c r="AS246" s="19" t="str">
        <f aca="false">IF(AR246="","",AR246-AP246)</f>
        <v/>
      </c>
      <c r="AT246" s="23" t="str">
        <f aca="false">IF($B246="","",IF(NOT(OR($F246="Activo",$F246="Cese")),IF(N(AR246)=0,"—","Revisar: sin vínculo"),IF(AR246="",IF(AP246=0,"No corresponde","Sin dato planilla"),IF(ABS(AS246)&lt;=TOL,"OK",IF(AS246&gt;0,"Retuvo de más","Retuvo de menos")))))</f>
        <v/>
      </c>
      <c r="AU246" s="19" t="n">
        <f aca="false">IF(AND(BASE_RET="Planilla (si existe)",AR246&lt;&gt;""),AR246,AP246)</f>
        <v>0</v>
      </c>
      <c r="AV246" s="19" t="n">
        <f aca="false">AU246+N246</f>
        <v>0</v>
      </c>
    </row>
    <row r="247" customFormat="false" ht="15" hidden="false" customHeight="false" outlineLevel="0" collapsed="false">
      <c r="A247" s="43" t="n">
        <v>21</v>
      </c>
      <c r="B247" s="35" t="str">
        <f aca="false">IF(Trabajadores!$B$26="","",Trabajadores!$B$26)</f>
        <v/>
      </c>
      <c r="C247" s="35" t="str">
        <f aca="false">IF($B247="","",Trabajadores!$D$26)</f>
        <v/>
      </c>
      <c r="D247" s="43" t="n">
        <v>2</v>
      </c>
      <c r="E247" s="23" t="s">
        <v>299</v>
      </c>
      <c r="F247" s="23" t="str">
        <f aca="false">IF($B247="","",IF(OR(2&lt;Trabajadores!$M$26,2&gt;Trabajadores!$N$26),"No vinculado",IF(AND(2=Trabajadores!$N$26,Trabajadores!$O$26="Sí"),"Cese","Activo")))</f>
        <v/>
      </c>
      <c r="G247" s="19" t="n">
        <f aca="false">IF($B247="",0,SUMIFS(Ingresos!$P$6:$P$1505,ING_COD,$B247,ING_CLASE,"ORD"))</f>
        <v>0</v>
      </c>
      <c r="H247" s="19" t="n">
        <f aca="false">IF($B247="",0,SUMIFS(Ingresos!$P$6:$P$1505,ING_COD,$B247,ING_CLASE,"ORD",ING_COMP,"Sí"))</f>
        <v>0</v>
      </c>
      <c r="I247" s="19" t="n">
        <f aca="false">IF($B247="",0,SUMIFS(Ingresos!$P$6:$P$1505,ING_COD,$B247,ING_CLASE,"GRA"))</f>
        <v>0</v>
      </c>
      <c r="J247" s="19" t="n">
        <f aca="false">IF($B247="",0,SUMIFS(Ingresos!$P$6:$P$1505,ING_COD,$B247,ING_CLASE,"BON"))</f>
        <v>0</v>
      </c>
      <c r="K247" s="19" t="n">
        <f aca="false">IF($B247="",0,SUMIFS(Ingresos!$P$6:$P$1505,ING_COD,$B247,ING_CLASE,"EXT"))</f>
        <v>0</v>
      </c>
      <c r="L247" s="19" t="n">
        <f aca="false">IF($B247="",0,SUMIFS(Ingresos!$P$6:$P$1505,ING_COD,$B247,ING_CLASE,"OTO"))</f>
        <v>0</v>
      </c>
      <c r="M247" s="19" t="n">
        <f aca="false">IF($B247="",0,SUMIFS(Ingresos!$P$6:$P$1505,ING_COD,$B247,ING_CLASE,"OTX"))</f>
        <v>0</v>
      </c>
      <c r="N247" s="19" t="n">
        <f aca="false">IF($B247="",0,SUMIFS(Ingresos!$P$6:$P$1505,ING_COD,$B247,ING_CLASE,"RETO"))</f>
        <v>0</v>
      </c>
      <c r="O247" s="19" t="n">
        <f aca="false">IF($B247="",0,SUMIFS(Ingresos!$P$6:$P$1505,ING_COD,$B247,ING_CLASE,"INA"))</f>
        <v>0</v>
      </c>
      <c r="P247" s="19" t="n">
        <f aca="false">G247+I247+J247+K247+L247+M247</f>
        <v>0</v>
      </c>
      <c r="Q247" s="44" t="n">
        <f aca="false">IF($F247="Activo",11,IF($F247="Cese",1,0))</f>
        <v>0</v>
      </c>
      <c r="R247" s="19" t="n">
        <f aca="false">G247*Q247</f>
        <v>0</v>
      </c>
      <c r="S247" s="19" t="n">
        <f aca="false">IF($F247="Activo",SUMIFS(I247:I257,$D247:$D257,"&lt;="&amp;Trabajadores!$N$26)+IF(PROY_BON="Sí",SUMIFS(J247:J257,$D247:$D257,"&lt;="&amp;Trabajadores!$N$26),0),IF($F247="Cese",I247+IF(PROY_BON="Sí",J247,0),0))</f>
        <v>0</v>
      </c>
      <c r="T247" s="19" t="n">
        <f aca="false">IF(OR($F247&lt;&gt;"Activo",Trabajadores!$I$26="No"),0,IF(I252=0,H247*(1+IF(PROY_BON="Sí",Trabajadores!$P$26,0))*Trabajadores!$R$26/6*(Trabajadores!$N$26&gt;=7),0)+IF(I257=0,H247*(1+IF(PROY_BON="Sí",Trabajadores!$P$26,0))*Trabajadores!$S$26/6*(Trabajadores!$N$26&gt;=12),0))</f>
        <v>0</v>
      </c>
      <c r="U247" s="19" t="n">
        <f aca="false">IF($F247="Activo",IF(Trabajadores!$J$26="Sí",L247*11,L247),IF($F247="Cese",L247,0))</f>
        <v>0</v>
      </c>
      <c r="V247" s="19" t="n">
        <f aca="false">IF(OR($F247="Activo",$F247="Cese"),M247,0)</f>
        <v>0</v>
      </c>
      <c r="W247" s="19" t="n">
        <f aca="false">IF(OR($F247="Activo",$F247="Cese"),SUM(P246:P246),0)</f>
        <v>0</v>
      </c>
      <c r="X247" s="36" t="n">
        <f aca="false">IF(OR($F247="Activo",$F247="Cese"),R247+S247+T247+U247+V247+W247,0)</f>
        <v>0</v>
      </c>
      <c r="Y247" s="19" t="n">
        <f aca="false">IF(OR($F247="Activo",$F247="Cese"),DED_FIJA,0)</f>
        <v>0</v>
      </c>
      <c r="Z247" s="36" t="n">
        <f aca="false">MAX(0,X247-Y247)</f>
        <v>0</v>
      </c>
      <c r="AA247" s="19" t="n">
        <f aca="false">IF(Z247=0,0,MAX(0,MIN(Z247,Parámetros!$G$19)-Parámetros!$F$19)*Parámetros!$E$19)</f>
        <v>0</v>
      </c>
      <c r="AB247" s="19" t="n">
        <f aca="false">IF(Z247=0,0,MAX(0,MIN(Z247,Parámetros!$G$20)-Parámetros!$F$20)*Parámetros!$E$20)</f>
        <v>0</v>
      </c>
      <c r="AC247" s="19" t="n">
        <f aca="false">IF(Z247=0,0,MAX(0,MIN(Z247,Parámetros!$G$21)-Parámetros!$F$21)*Parámetros!$E$21)</f>
        <v>0</v>
      </c>
      <c r="AD247" s="19" t="n">
        <f aca="false">IF(Z247=0,0,MAX(0,MIN(Z247,Parámetros!$G$22)-Parámetros!$F$22)*Parámetros!$E$22)</f>
        <v>0</v>
      </c>
      <c r="AE247" s="19" t="n">
        <f aca="false">IF(Z247=0,0,MAX(0,MIN(Z247,Parámetros!$G$23)-Parámetros!$F$23)*Parámetros!$E$23)</f>
        <v>0</v>
      </c>
      <c r="AF247" s="36" t="n">
        <f aca="false">SUM(AA247:AE247)</f>
        <v>0</v>
      </c>
      <c r="AG247" s="45" t="str">
        <f aca="false">IF(AM247&lt;=0,"-",INDEX(TR_TASA,MATCH(AM247,TR_DESDE,1)))</f>
        <v>-</v>
      </c>
      <c r="AH247" s="44" t="n">
        <f aca="false">IF($F247="Cese",1,IF($F247="Activo",INDEX(DIV_N,2),0))</f>
        <v>0</v>
      </c>
      <c r="AI247" s="44" t="n">
        <f aca="false">IF($F247="Cese",1,IF($F247="Activo",INDEX(DIV_HASTA,2),0))</f>
        <v>0</v>
      </c>
      <c r="AJ247" s="19" t="n">
        <f aca="false">IF(OR($F247="Activo",$F247="Cese"),SUMIFS(AV246:AV246,D246:D246,"&lt;="&amp;AI247),0)</f>
        <v>0</v>
      </c>
      <c r="AK247" s="19" t="n">
        <f aca="false">IF(OR($F247="Activo",$F247="Cese"),MAX(0,(AF247-AJ247)/AH247),0)</f>
        <v>0</v>
      </c>
      <c r="AL247" s="19" t="n">
        <f aca="false">IF(OR($F247="Activo",$F247="Cese"),K247+IF(PROY_BON="Sí",0,J247),0)</f>
        <v>0</v>
      </c>
      <c r="AM247" s="19" t="n">
        <f aca="false">IF(AL247&gt;0,MAX(0,X247+AL247-Y247),Z247)</f>
        <v>0</v>
      </c>
      <c r="AN247" s="19" t="n">
        <f aca="false">SUMPRODUCT((AM247&gt;TR_DESDE)*(AM247-TR_DESDE)*TR_INC)</f>
        <v>0</v>
      </c>
      <c r="AO247" s="19" t="n">
        <f aca="false">IF(AL247&gt;0,MAX(0,AN247-IF($F247="Cese",MAX(AF247,AJ247),AF247)),0)</f>
        <v>0</v>
      </c>
      <c r="AP247" s="46" t="n">
        <f aca="false">IF(OR($F247="Activo",$F247="Cese"),ROUND(AK247+AO247,2),0)</f>
        <v>0</v>
      </c>
      <c r="AQ247" s="19" t="n">
        <f aca="false">IF($F247="Cese",MAX(0,AJ247-AN247),0)</f>
        <v>0</v>
      </c>
      <c r="AR247" s="19" t="str">
        <f aca="false">IF($B247="","",IF(COUNTIFS(RP_COD,$B247,'Retenciones Planilla'!$D$6:$D$105,"&lt;&gt;")=0,"",SUMIFS('Retenciones Planilla'!$D$6:$D$105,RP_COD,$B247)))</f>
        <v/>
      </c>
      <c r="AS247" s="19" t="str">
        <f aca="false">IF(AR247="","",AR247-AP247)</f>
        <v/>
      </c>
      <c r="AT247" s="23" t="str">
        <f aca="false">IF($B247="","",IF(NOT(OR($F247="Activo",$F247="Cese")),IF(N(AR247)=0,"—","Revisar: sin vínculo"),IF(AR247="",IF(AP247=0,"No corresponde","Sin dato planilla"),IF(ABS(AS247)&lt;=TOL,"OK",IF(AS247&gt;0,"Retuvo de más","Retuvo de menos")))))</f>
        <v/>
      </c>
      <c r="AU247" s="19" t="n">
        <f aca="false">IF(AND(BASE_RET="Planilla (si existe)",AR247&lt;&gt;""),AR247,AP247)</f>
        <v>0</v>
      </c>
      <c r="AV247" s="19" t="n">
        <f aca="false">AU247+N247</f>
        <v>0</v>
      </c>
    </row>
    <row r="248" customFormat="false" ht="15" hidden="false" customHeight="false" outlineLevel="0" collapsed="false">
      <c r="A248" s="43" t="n">
        <v>21</v>
      </c>
      <c r="B248" s="35" t="str">
        <f aca="false">IF(Trabajadores!$B$26="","",Trabajadores!$B$26)</f>
        <v/>
      </c>
      <c r="C248" s="35" t="str">
        <f aca="false">IF($B248="","",Trabajadores!$D$26)</f>
        <v/>
      </c>
      <c r="D248" s="43" t="n">
        <v>3</v>
      </c>
      <c r="E248" s="23" t="s">
        <v>300</v>
      </c>
      <c r="F248" s="23" t="str">
        <f aca="false">IF($B248="","",IF(OR(3&lt;Trabajadores!$M$26,3&gt;Trabajadores!$N$26),"No vinculado",IF(AND(3=Trabajadores!$N$26,Trabajadores!$O$26="Sí"),"Cese","Activo")))</f>
        <v/>
      </c>
      <c r="G248" s="19" t="n">
        <f aca="false">IF($B248="",0,SUMIFS(Ingresos!$Q$6:$Q$1505,ING_COD,$B248,ING_CLASE,"ORD"))</f>
        <v>0</v>
      </c>
      <c r="H248" s="19" t="n">
        <f aca="false">IF($B248="",0,SUMIFS(Ingresos!$Q$6:$Q$1505,ING_COD,$B248,ING_CLASE,"ORD",ING_COMP,"Sí"))</f>
        <v>0</v>
      </c>
      <c r="I248" s="19" t="n">
        <f aca="false">IF($B248="",0,SUMIFS(Ingresos!$Q$6:$Q$1505,ING_COD,$B248,ING_CLASE,"GRA"))</f>
        <v>0</v>
      </c>
      <c r="J248" s="19" t="n">
        <f aca="false">IF($B248="",0,SUMIFS(Ingresos!$Q$6:$Q$1505,ING_COD,$B248,ING_CLASE,"BON"))</f>
        <v>0</v>
      </c>
      <c r="K248" s="19" t="n">
        <f aca="false">IF($B248="",0,SUMIFS(Ingresos!$Q$6:$Q$1505,ING_COD,$B248,ING_CLASE,"EXT"))</f>
        <v>0</v>
      </c>
      <c r="L248" s="19" t="n">
        <f aca="false">IF($B248="",0,SUMIFS(Ingresos!$Q$6:$Q$1505,ING_COD,$B248,ING_CLASE,"OTO"))</f>
        <v>0</v>
      </c>
      <c r="M248" s="19" t="n">
        <f aca="false">IF($B248="",0,SUMIFS(Ingresos!$Q$6:$Q$1505,ING_COD,$B248,ING_CLASE,"OTX"))</f>
        <v>0</v>
      </c>
      <c r="N248" s="19" t="n">
        <f aca="false">IF($B248="",0,SUMIFS(Ingresos!$Q$6:$Q$1505,ING_COD,$B248,ING_CLASE,"RETO"))</f>
        <v>0</v>
      </c>
      <c r="O248" s="19" t="n">
        <f aca="false">IF($B248="",0,SUMIFS(Ingresos!$Q$6:$Q$1505,ING_COD,$B248,ING_CLASE,"INA"))</f>
        <v>0</v>
      </c>
      <c r="P248" s="19" t="n">
        <f aca="false">G248+I248+J248+K248+L248+M248</f>
        <v>0</v>
      </c>
      <c r="Q248" s="44" t="n">
        <f aca="false">IF($F248="Activo",10,IF($F248="Cese",1,0))</f>
        <v>0</v>
      </c>
      <c r="R248" s="19" t="n">
        <f aca="false">G248*Q248</f>
        <v>0</v>
      </c>
      <c r="S248" s="19" t="n">
        <f aca="false">IF($F248="Activo",SUMIFS(I248:I257,$D248:$D257,"&lt;="&amp;Trabajadores!$N$26)+IF(PROY_BON="Sí",SUMIFS(J248:J257,$D248:$D257,"&lt;="&amp;Trabajadores!$N$26),0),IF($F248="Cese",I248+IF(PROY_BON="Sí",J248,0),0))</f>
        <v>0</v>
      </c>
      <c r="T248" s="19" t="n">
        <f aca="false">IF(OR($F248&lt;&gt;"Activo",Trabajadores!$I$26="No"),0,IF(I252=0,H248*(1+IF(PROY_BON="Sí",Trabajadores!$P$26,0))*Trabajadores!$R$26/6*(Trabajadores!$N$26&gt;=7),0)+IF(I257=0,H248*(1+IF(PROY_BON="Sí",Trabajadores!$P$26,0))*Trabajadores!$S$26/6*(Trabajadores!$N$26&gt;=12),0))</f>
        <v>0</v>
      </c>
      <c r="U248" s="19" t="n">
        <f aca="false">IF($F248="Activo",IF(Trabajadores!$J$26="Sí",L248*10,L248),IF($F248="Cese",L248,0))</f>
        <v>0</v>
      </c>
      <c r="V248" s="19" t="n">
        <f aca="false">IF(OR($F248="Activo",$F248="Cese"),M248,0)</f>
        <v>0</v>
      </c>
      <c r="W248" s="19" t="n">
        <f aca="false">IF(OR($F248="Activo",$F248="Cese"),SUM(P246:P247),0)</f>
        <v>0</v>
      </c>
      <c r="X248" s="36" t="n">
        <f aca="false">IF(OR($F248="Activo",$F248="Cese"),R248+S248+T248+U248+V248+W248,0)</f>
        <v>0</v>
      </c>
      <c r="Y248" s="19" t="n">
        <f aca="false">IF(OR($F248="Activo",$F248="Cese"),DED_FIJA,0)</f>
        <v>0</v>
      </c>
      <c r="Z248" s="36" t="n">
        <f aca="false">MAX(0,X248-Y248)</f>
        <v>0</v>
      </c>
      <c r="AA248" s="19" t="n">
        <f aca="false">IF(Z248=0,0,MAX(0,MIN(Z248,Parámetros!$G$19)-Parámetros!$F$19)*Parámetros!$E$19)</f>
        <v>0</v>
      </c>
      <c r="AB248" s="19" t="n">
        <f aca="false">IF(Z248=0,0,MAX(0,MIN(Z248,Parámetros!$G$20)-Parámetros!$F$20)*Parámetros!$E$20)</f>
        <v>0</v>
      </c>
      <c r="AC248" s="19" t="n">
        <f aca="false">IF(Z248=0,0,MAX(0,MIN(Z248,Parámetros!$G$21)-Parámetros!$F$21)*Parámetros!$E$21)</f>
        <v>0</v>
      </c>
      <c r="AD248" s="19" t="n">
        <f aca="false">IF(Z248=0,0,MAX(0,MIN(Z248,Parámetros!$G$22)-Parámetros!$F$22)*Parámetros!$E$22)</f>
        <v>0</v>
      </c>
      <c r="AE248" s="19" t="n">
        <f aca="false">IF(Z248=0,0,MAX(0,MIN(Z248,Parámetros!$G$23)-Parámetros!$F$23)*Parámetros!$E$23)</f>
        <v>0</v>
      </c>
      <c r="AF248" s="36" t="n">
        <f aca="false">SUM(AA248:AE248)</f>
        <v>0</v>
      </c>
      <c r="AG248" s="45" t="str">
        <f aca="false">IF(AM248&lt;=0,"-",INDEX(TR_TASA,MATCH(AM248,TR_DESDE,1)))</f>
        <v>-</v>
      </c>
      <c r="AH248" s="44" t="n">
        <f aca="false">IF($F248="Cese",1,IF($F248="Activo",INDEX(DIV_N,3),0))</f>
        <v>0</v>
      </c>
      <c r="AI248" s="44" t="n">
        <f aca="false">IF($F248="Cese",2,IF($F248="Activo",INDEX(DIV_HASTA,3),0))</f>
        <v>0</v>
      </c>
      <c r="AJ248" s="19" t="n">
        <f aca="false">IF(OR($F248="Activo",$F248="Cese"),SUMIFS(AV246:AV247,D246:D247,"&lt;="&amp;AI248),0)</f>
        <v>0</v>
      </c>
      <c r="AK248" s="19" t="n">
        <f aca="false">IF(OR($F248="Activo",$F248="Cese"),MAX(0,(AF248-AJ248)/AH248),0)</f>
        <v>0</v>
      </c>
      <c r="AL248" s="19" t="n">
        <f aca="false">IF(OR($F248="Activo",$F248="Cese"),K248+IF(PROY_BON="Sí",0,J248),0)</f>
        <v>0</v>
      </c>
      <c r="AM248" s="19" t="n">
        <f aca="false">IF(AL248&gt;0,MAX(0,X248+AL248-Y248),Z248)</f>
        <v>0</v>
      </c>
      <c r="AN248" s="19" t="n">
        <f aca="false">SUMPRODUCT((AM248&gt;TR_DESDE)*(AM248-TR_DESDE)*TR_INC)</f>
        <v>0</v>
      </c>
      <c r="AO248" s="19" t="n">
        <f aca="false">IF(AL248&gt;0,MAX(0,AN248-IF($F248="Cese",MAX(AF248,AJ248),AF248)),0)</f>
        <v>0</v>
      </c>
      <c r="AP248" s="46" t="n">
        <f aca="false">IF(OR($F248="Activo",$F248="Cese"),ROUND(AK248+AO248,2),0)</f>
        <v>0</v>
      </c>
      <c r="AQ248" s="19" t="n">
        <f aca="false">IF($F248="Cese",MAX(0,AJ248-AN248),0)</f>
        <v>0</v>
      </c>
      <c r="AR248" s="19" t="str">
        <f aca="false">IF($B248="","",IF(COUNTIFS(RP_COD,$B248,'Retenciones Planilla'!$E$6:$E$105,"&lt;&gt;")=0,"",SUMIFS('Retenciones Planilla'!$E$6:$E$105,RP_COD,$B248)))</f>
        <v/>
      </c>
      <c r="AS248" s="19" t="str">
        <f aca="false">IF(AR248="","",AR248-AP248)</f>
        <v/>
      </c>
      <c r="AT248" s="23" t="str">
        <f aca="false">IF($B248="","",IF(NOT(OR($F248="Activo",$F248="Cese")),IF(N(AR248)=0,"—","Revisar: sin vínculo"),IF(AR248="",IF(AP248=0,"No corresponde","Sin dato planilla"),IF(ABS(AS248)&lt;=TOL,"OK",IF(AS248&gt;0,"Retuvo de más","Retuvo de menos")))))</f>
        <v/>
      </c>
      <c r="AU248" s="19" t="n">
        <f aca="false">IF(AND(BASE_RET="Planilla (si existe)",AR248&lt;&gt;""),AR248,AP248)</f>
        <v>0</v>
      </c>
      <c r="AV248" s="19" t="n">
        <f aca="false">AU248+N248</f>
        <v>0</v>
      </c>
    </row>
    <row r="249" customFormat="false" ht="15" hidden="false" customHeight="false" outlineLevel="0" collapsed="false">
      <c r="A249" s="43" t="n">
        <v>21</v>
      </c>
      <c r="B249" s="35" t="str">
        <f aca="false">IF(Trabajadores!$B$26="","",Trabajadores!$B$26)</f>
        <v/>
      </c>
      <c r="C249" s="35" t="str">
        <f aca="false">IF($B249="","",Trabajadores!$D$26)</f>
        <v/>
      </c>
      <c r="D249" s="43" t="n">
        <v>4</v>
      </c>
      <c r="E249" s="23" t="s">
        <v>301</v>
      </c>
      <c r="F249" s="23" t="str">
        <f aca="false">IF($B249="","",IF(OR(4&lt;Trabajadores!$M$26,4&gt;Trabajadores!$N$26),"No vinculado",IF(AND(4=Trabajadores!$N$26,Trabajadores!$O$26="Sí"),"Cese","Activo")))</f>
        <v/>
      </c>
      <c r="G249" s="19" t="n">
        <f aca="false">IF($B249="",0,SUMIFS(Ingresos!$R$6:$R$1505,ING_COD,$B249,ING_CLASE,"ORD"))</f>
        <v>0</v>
      </c>
      <c r="H249" s="19" t="n">
        <f aca="false">IF($B249="",0,SUMIFS(Ingresos!$R$6:$R$1505,ING_COD,$B249,ING_CLASE,"ORD",ING_COMP,"Sí"))</f>
        <v>0</v>
      </c>
      <c r="I249" s="19" t="n">
        <f aca="false">IF($B249="",0,SUMIFS(Ingresos!$R$6:$R$1505,ING_COD,$B249,ING_CLASE,"GRA"))</f>
        <v>0</v>
      </c>
      <c r="J249" s="19" t="n">
        <f aca="false">IF($B249="",0,SUMIFS(Ingresos!$R$6:$R$1505,ING_COD,$B249,ING_CLASE,"BON"))</f>
        <v>0</v>
      </c>
      <c r="K249" s="19" t="n">
        <f aca="false">IF($B249="",0,SUMIFS(Ingresos!$R$6:$R$1505,ING_COD,$B249,ING_CLASE,"EXT"))</f>
        <v>0</v>
      </c>
      <c r="L249" s="19" t="n">
        <f aca="false">IF($B249="",0,SUMIFS(Ingresos!$R$6:$R$1505,ING_COD,$B249,ING_CLASE,"OTO"))</f>
        <v>0</v>
      </c>
      <c r="M249" s="19" t="n">
        <f aca="false">IF($B249="",0,SUMIFS(Ingresos!$R$6:$R$1505,ING_COD,$B249,ING_CLASE,"OTX"))</f>
        <v>0</v>
      </c>
      <c r="N249" s="19" t="n">
        <f aca="false">IF($B249="",0,SUMIFS(Ingresos!$R$6:$R$1505,ING_COD,$B249,ING_CLASE,"RETO"))</f>
        <v>0</v>
      </c>
      <c r="O249" s="19" t="n">
        <f aca="false">IF($B249="",0,SUMIFS(Ingresos!$R$6:$R$1505,ING_COD,$B249,ING_CLASE,"INA"))</f>
        <v>0</v>
      </c>
      <c r="P249" s="19" t="n">
        <f aca="false">G249+I249+J249+K249+L249+M249</f>
        <v>0</v>
      </c>
      <c r="Q249" s="44" t="n">
        <f aca="false">IF($F249="Activo",9,IF($F249="Cese",1,0))</f>
        <v>0</v>
      </c>
      <c r="R249" s="19" t="n">
        <f aca="false">G249*Q249</f>
        <v>0</v>
      </c>
      <c r="S249" s="19" t="n">
        <f aca="false">IF($F249="Activo",SUMIFS(I249:I257,$D249:$D257,"&lt;="&amp;Trabajadores!$N$26)+IF(PROY_BON="Sí",SUMIFS(J249:J257,$D249:$D257,"&lt;="&amp;Trabajadores!$N$26),0),IF($F249="Cese",I249+IF(PROY_BON="Sí",J249,0),0))</f>
        <v>0</v>
      </c>
      <c r="T249" s="19" t="n">
        <f aca="false">IF(OR($F249&lt;&gt;"Activo",Trabajadores!$I$26="No"),0,IF(I252=0,H249*(1+IF(PROY_BON="Sí",Trabajadores!$P$26,0))*Trabajadores!$R$26/6*(Trabajadores!$N$26&gt;=7),0)+IF(I257=0,H249*(1+IF(PROY_BON="Sí",Trabajadores!$P$26,0))*Trabajadores!$S$26/6*(Trabajadores!$N$26&gt;=12),0))</f>
        <v>0</v>
      </c>
      <c r="U249" s="19" t="n">
        <f aca="false">IF($F249="Activo",IF(Trabajadores!$J$26="Sí",L249*9,L249),IF($F249="Cese",L249,0))</f>
        <v>0</v>
      </c>
      <c r="V249" s="19" t="n">
        <f aca="false">IF(OR($F249="Activo",$F249="Cese"),M249,0)</f>
        <v>0</v>
      </c>
      <c r="W249" s="19" t="n">
        <f aca="false">IF(OR($F249="Activo",$F249="Cese"),SUM(P246:P248),0)</f>
        <v>0</v>
      </c>
      <c r="X249" s="36" t="n">
        <f aca="false">IF(OR($F249="Activo",$F249="Cese"),R249+S249+T249+U249+V249+W249,0)</f>
        <v>0</v>
      </c>
      <c r="Y249" s="19" t="n">
        <f aca="false">IF(OR($F249="Activo",$F249="Cese"),DED_FIJA,0)</f>
        <v>0</v>
      </c>
      <c r="Z249" s="36" t="n">
        <f aca="false">MAX(0,X249-Y249)</f>
        <v>0</v>
      </c>
      <c r="AA249" s="19" t="n">
        <f aca="false">IF(Z249=0,0,MAX(0,MIN(Z249,Parámetros!$G$19)-Parámetros!$F$19)*Parámetros!$E$19)</f>
        <v>0</v>
      </c>
      <c r="AB249" s="19" t="n">
        <f aca="false">IF(Z249=0,0,MAX(0,MIN(Z249,Parámetros!$G$20)-Parámetros!$F$20)*Parámetros!$E$20)</f>
        <v>0</v>
      </c>
      <c r="AC249" s="19" t="n">
        <f aca="false">IF(Z249=0,0,MAX(0,MIN(Z249,Parámetros!$G$21)-Parámetros!$F$21)*Parámetros!$E$21)</f>
        <v>0</v>
      </c>
      <c r="AD249" s="19" t="n">
        <f aca="false">IF(Z249=0,0,MAX(0,MIN(Z249,Parámetros!$G$22)-Parámetros!$F$22)*Parámetros!$E$22)</f>
        <v>0</v>
      </c>
      <c r="AE249" s="19" t="n">
        <f aca="false">IF(Z249=0,0,MAX(0,MIN(Z249,Parámetros!$G$23)-Parámetros!$F$23)*Parámetros!$E$23)</f>
        <v>0</v>
      </c>
      <c r="AF249" s="36" t="n">
        <f aca="false">SUM(AA249:AE249)</f>
        <v>0</v>
      </c>
      <c r="AG249" s="45" t="str">
        <f aca="false">IF(AM249&lt;=0,"-",INDEX(TR_TASA,MATCH(AM249,TR_DESDE,1)))</f>
        <v>-</v>
      </c>
      <c r="AH249" s="44" t="n">
        <f aca="false">IF($F249="Cese",1,IF($F249="Activo",INDEX(DIV_N,4),0))</f>
        <v>0</v>
      </c>
      <c r="AI249" s="44" t="n">
        <f aca="false">IF($F249="Cese",3,IF($F249="Activo",INDEX(DIV_HASTA,4),0))</f>
        <v>0</v>
      </c>
      <c r="AJ249" s="19" t="n">
        <f aca="false">IF(OR($F249="Activo",$F249="Cese"),SUMIFS(AV246:AV248,D246:D248,"&lt;="&amp;AI249),0)</f>
        <v>0</v>
      </c>
      <c r="AK249" s="19" t="n">
        <f aca="false">IF(OR($F249="Activo",$F249="Cese"),MAX(0,(AF249-AJ249)/AH249),0)</f>
        <v>0</v>
      </c>
      <c r="AL249" s="19" t="n">
        <f aca="false">IF(OR($F249="Activo",$F249="Cese"),K249+IF(PROY_BON="Sí",0,J249),0)</f>
        <v>0</v>
      </c>
      <c r="AM249" s="19" t="n">
        <f aca="false">IF(AL249&gt;0,MAX(0,X249+AL249-Y249),Z249)</f>
        <v>0</v>
      </c>
      <c r="AN249" s="19" t="n">
        <f aca="false">SUMPRODUCT((AM249&gt;TR_DESDE)*(AM249-TR_DESDE)*TR_INC)</f>
        <v>0</v>
      </c>
      <c r="AO249" s="19" t="n">
        <f aca="false">IF(AL249&gt;0,MAX(0,AN249-IF($F249="Cese",MAX(AF249,AJ249),AF249)),0)</f>
        <v>0</v>
      </c>
      <c r="AP249" s="46" t="n">
        <f aca="false">IF(OR($F249="Activo",$F249="Cese"),ROUND(AK249+AO249,2),0)</f>
        <v>0</v>
      </c>
      <c r="AQ249" s="19" t="n">
        <f aca="false">IF($F249="Cese",MAX(0,AJ249-AN249),0)</f>
        <v>0</v>
      </c>
      <c r="AR249" s="19" t="str">
        <f aca="false">IF($B249="","",IF(COUNTIFS(RP_COD,$B249,'Retenciones Planilla'!$F$6:$F$105,"&lt;&gt;")=0,"",SUMIFS('Retenciones Planilla'!$F$6:$F$105,RP_COD,$B249)))</f>
        <v/>
      </c>
      <c r="AS249" s="19" t="str">
        <f aca="false">IF(AR249="","",AR249-AP249)</f>
        <v/>
      </c>
      <c r="AT249" s="23" t="str">
        <f aca="false">IF($B249="","",IF(NOT(OR($F249="Activo",$F249="Cese")),IF(N(AR249)=0,"—","Revisar: sin vínculo"),IF(AR249="",IF(AP249=0,"No corresponde","Sin dato planilla"),IF(ABS(AS249)&lt;=TOL,"OK",IF(AS249&gt;0,"Retuvo de más","Retuvo de menos")))))</f>
        <v/>
      </c>
      <c r="AU249" s="19" t="n">
        <f aca="false">IF(AND(BASE_RET="Planilla (si existe)",AR249&lt;&gt;""),AR249,AP249)</f>
        <v>0</v>
      </c>
      <c r="AV249" s="19" t="n">
        <f aca="false">AU249+N249</f>
        <v>0</v>
      </c>
    </row>
    <row r="250" customFormat="false" ht="15" hidden="false" customHeight="false" outlineLevel="0" collapsed="false">
      <c r="A250" s="43" t="n">
        <v>21</v>
      </c>
      <c r="B250" s="35" t="str">
        <f aca="false">IF(Trabajadores!$B$26="","",Trabajadores!$B$26)</f>
        <v/>
      </c>
      <c r="C250" s="35" t="str">
        <f aca="false">IF($B250="","",Trabajadores!$D$26)</f>
        <v/>
      </c>
      <c r="D250" s="43" t="n">
        <v>5</v>
      </c>
      <c r="E250" s="23" t="s">
        <v>302</v>
      </c>
      <c r="F250" s="23" t="str">
        <f aca="false">IF($B250="","",IF(OR(5&lt;Trabajadores!$M$26,5&gt;Trabajadores!$N$26),"No vinculado",IF(AND(5=Trabajadores!$N$26,Trabajadores!$O$26="Sí"),"Cese","Activo")))</f>
        <v/>
      </c>
      <c r="G250" s="19" t="n">
        <f aca="false">IF($B250="",0,SUMIFS(Ingresos!$S$6:$S$1505,ING_COD,$B250,ING_CLASE,"ORD"))</f>
        <v>0</v>
      </c>
      <c r="H250" s="19" t="n">
        <f aca="false">IF($B250="",0,SUMIFS(Ingresos!$S$6:$S$1505,ING_COD,$B250,ING_CLASE,"ORD",ING_COMP,"Sí"))</f>
        <v>0</v>
      </c>
      <c r="I250" s="19" t="n">
        <f aca="false">IF($B250="",0,SUMIFS(Ingresos!$S$6:$S$1505,ING_COD,$B250,ING_CLASE,"GRA"))</f>
        <v>0</v>
      </c>
      <c r="J250" s="19" t="n">
        <f aca="false">IF($B250="",0,SUMIFS(Ingresos!$S$6:$S$1505,ING_COD,$B250,ING_CLASE,"BON"))</f>
        <v>0</v>
      </c>
      <c r="K250" s="19" t="n">
        <f aca="false">IF($B250="",0,SUMIFS(Ingresos!$S$6:$S$1505,ING_COD,$B250,ING_CLASE,"EXT"))</f>
        <v>0</v>
      </c>
      <c r="L250" s="19" t="n">
        <f aca="false">IF($B250="",0,SUMIFS(Ingresos!$S$6:$S$1505,ING_COD,$B250,ING_CLASE,"OTO"))</f>
        <v>0</v>
      </c>
      <c r="M250" s="19" t="n">
        <f aca="false">IF($B250="",0,SUMIFS(Ingresos!$S$6:$S$1505,ING_COD,$B250,ING_CLASE,"OTX"))</f>
        <v>0</v>
      </c>
      <c r="N250" s="19" t="n">
        <f aca="false">IF($B250="",0,SUMIFS(Ingresos!$S$6:$S$1505,ING_COD,$B250,ING_CLASE,"RETO"))</f>
        <v>0</v>
      </c>
      <c r="O250" s="19" t="n">
        <f aca="false">IF($B250="",0,SUMIFS(Ingresos!$S$6:$S$1505,ING_COD,$B250,ING_CLASE,"INA"))</f>
        <v>0</v>
      </c>
      <c r="P250" s="19" t="n">
        <f aca="false">G250+I250+J250+K250+L250+M250</f>
        <v>0</v>
      </c>
      <c r="Q250" s="44" t="n">
        <f aca="false">IF($F250="Activo",8,IF($F250="Cese",1,0))</f>
        <v>0</v>
      </c>
      <c r="R250" s="19" t="n">
        <f aca="false">G250*Q250</f>
        <v>0</v>
      </c>
      <c r="S250" s="19" t="n">
        <f aca="false">IF($F250="Activo",SUMIFS(I250:I257,$D250:$D257,"&lt;="&amp;Trabajadores!$N$26)+IF(PROY_BON="Sí",SUMIFS(J250:J257,$D250:$D257,"&lt;="&amp;Trabajadores!$N$26),0),IF($F250="Cese",I250+IF(PROY_BON="Sí",J250,0),0))</f>
        <v>0</v>
      </c>
      <c r="T250" s="19" t="n">
        <f aca="false">IF(OR($F250&lt;&gt;"Activo",Trabajadores!$I$26="No"),0,IF(I252=0,H250*(1+IF(PROY_BON="Sí",Trabajadores!$P$26,0))*Trabajadores!$R$26/6*(Trabajadores!$N$26&gt;=7),0)+IF(I257=0,H250*(1+IF(PROY_BON="Sí",Trabajadores!$P$26,0))*Trabajadores!$S$26/6*(Trabajadores!$N$26&gt;=12),0))</f>
        <v>0</v>
      </c>
      <c r="U250" s="19" t="n">
        <f aca="false">IF($F250="Activo",IF(Trabajadores!$J$26="Sí",L250*8,L250),IF($F250="Cese",L250,0))</f>
        <v>0</v>
      </c>
      <c r="V250" s="19" t="n">
        <f aca="false">IF(OR($F250="Activo",$F250="Cese"),M250,0)</f>
        <v>0</v>
      </c>
      <c r="W250" s="19" t="n">
        <f aca="false">IF(OR($F250="Activo",$F250="Cese"),SUM(P246:P249),0)</f>
        <v>0</v>
      </c>
      <c r="X250" s="36" t="n">
        <f aca="false">IF(OR($F250="Activo",$F250="Cese"),R250+S250+T250+U250+V250+W250,0)</f>
        <v>0</v>
      </c>
      <c r="Y250" s="19" t="n">
        <f aca="false">IF(OR($F250="Activo",$F250="Cese"),DED_FIJA,0)</f>
        <v>0</v>
      </c>
      <c r="Z250" s="36" t="n">
        <f aca="false">MAX(0,X250-Y250)</f>
        <v>0</v>
      </c>
      <c r="AA250" s="19" t="n">
        <f aca="false">IF(Z250=0,0,MAX(0,MIN(Z250,Parámetros!$G$19)-Parámetros!$F$19)*Parámetros!$E$19)</f>
        <v>0</v>
      </c>
      <c r="AB250" s="19" t="n">
        <f aca="false">IF(Z250=0,0,MAX(0,MIN(Z250,Parámetros!$G$20)-Parámetros!$F$20)*Parámetros!$E$20)</f>
        <v>0</v>
      </c>
      <c r="AC250" s="19" t="n">
        <f aca="false">IF(Z250=0,0,MAX(0,MIN(Z250,Parámetros!$G$21)-Parámetros!$F$21)*Parámetros!$E$21)</f>
        <v>0</v>
      </c>
      <c r="AD250" s="19" t="n">
        <f aca="false">IF(Z250=0,0,MAX(0,MIN(Z250,Parámetros!$G$22)-Parámetros!$F$22)*Parámetros!$E$22)</f>
        <v>0</v>
      </c>
      <c r="AE250" s="19" t="n">
        <f aca="false">IF(Z250=0,0,MAX(0,MIN(Z250,Parámetros!$G$23)-Parámetros!$F$23)*Parámetros!$E$23)</f>
        <v>0</v>
      </c>
      <c r="AF250" s="36" t="n">
        <f aca="false">SUM(AA250:AE250)</f>
        <v>0</v>
      </c>
      <c r="AG250" s="45" t="str">
        <f aca="false">IF(AM250&lt;=0,"-",INDEX(TR_TASA,MATCH(AM250,TR_DESDE,1)))</f>
        <v>-</v>
      </c>
      <c r="AH250" s="44" t="n">
        <f aca="false">IF($F250="Cese",1,IF($F250="Activo",INDEX(DIV_N,5),0))</f>
        <v>0</v>
      </c>
      <c r="AI250" s="44" t="n">
        <f aca="false">IF($F250="Cese",4,IF($F250="Activo",INDEX(DIV_HASTA,5),0))</f>
        <v>0</v>
      </c>
      <c r="AJ250" s="19" t="n">
        <f aca="false">IF(OR($F250="Activo",$F250="Cese"),SUMIFS(AV246:AV249,D246:D249,"&lt;="&amp;AI250),0)</f>
        <v>0</v>
      </c>
      <c r="AK250" s="19" t="n">
        <f aca="false">IF(OR($F250="Activo",$F250="Cese"),MAX(0,(AF250-AJ250)/AH250),0)</f>
        <v>0</v>
      </c>
      <c r="AL250" s="19" t="n">
        <f aca="false">IF(OR($F250="Activo",$F250="Cese"),K250+IF(PROY_BON="Sí",0,J250),0)</f>
        <v>0</v>
      </c>
      <c r="AM250" s="19" t="n">
        <f aca="false">IF(AL250&gt;0,MAX(0,X250+AL250-Y250),Z250)</f>
        <v>0</v>
      </c>
      <c r="AN250" s="19" t="n">
        <f aca="false">SUMPRODUCT((AM250&gt;TR_DESDE)*(AM250-TR_DESDE)*TR_INC)</f>
        <v>0</v>
      </c>
      <c r="AO250" s="19" t="n">
        <f aca="false">IF(AL250&gt;0,MAX(0,AN250-IF($F250="Cese",MAX(AF250,AJ250),AF250)),0)</f>
        <v>0</v>
      </c>
      <c r="AP250" s="46" t="n">
        <f aca="false">IF(OR($F250="Activo",$F250="Cese"),ROUND(AK250+AO250,2),0)</f>
        <v>0</v>
      </c>
      <c r="AQ250" s="19" t="n">
        <f aca="false">IF($F250="Cese",MAX(0,AJ250-AN250),0)</f>
        <v>0</v>
      </c>
      <c r="AR250" s="19" t="str">
        <f aca="false">IF($B250="","",IF(COUNTIFS(RP_COD,$B250,'Retenciones Planilla'!$G$6:$G$105,"&lt;&gt;")=0,"",SUMIFS('Retenciones Planilla'!$G$6:$G$105,RP_COD,$B250)))</f>
        <v/>
      </c>
      <c r="AS250" s="19" t="str">
        <f aca="false">IF(AR250="","",AR250-AP250)</f>
        <v/>
      </c>
      <c r="AT250" s="23" t="str">
        <f aca="false">IF($B250="","",IF(NOT(OR($F250="Activo",$F250="Cese")),IF(N(AR250)=0,"—","Revisar: sin vínculo"),IF(AR250="",IF(AP250=0,"No corresponde","Sin dato planilla"),IF(ABS(AS250)&lt;=TOL,"OK",IF(AS250&gt;0,"Retuvo de más","Retuvo de menos")))))</f>
        <v/>
      </c>
      <c r="AU250" s="19" t="n">
        <f aca="false">IF(AND(BASE_RET="Planilla (si existe)",AR250&lt;&gt;""),AR250,AP250)</f>
        <v>0</v>
      </c>
      <c r="AV250" s="19" t="n">
        <f aca="false">AU250+N250</f>
        <v>0</v>
      </c>
    </row>
    <row r="251" customFormat="false" ht="15" hidden="false" customHeight="false" outlineLevel="0" collapsed="false">
      <c r="A251" s="43" t="n">
        <v>21</v>
      </c>
      <c r="B251" s="35" t="str">
        <f aca="false">IF(Trabajadores!$B$26="","",Trabajadores!$B$26)</f>
        <v/>
      </c>
      <c r="C251" s="35" t="str">
        <f aca="false">IF($B251="","",Trabajadores!$D$26)</f>
        <v/>
      </c>
      <c r="D251" s="43" t="n">
        <v>6</v>
      </c>
      <c r="E251" s="23" t="s">
        <v>303</v>
      </c>
      <c r="F251" s="23" t="str">
        <f aca="false">IF($B251="","",IF(OR(6&lt;Trabajadores!$M$26,6&gt;Trabajadores!$N$26),"No vinculado",IF(AND(6=Trabajadores!$N$26,Trabajadores!$O$26="Sí"),"Cese","Activo")))</f>
        <v/>
      </c>
      <c r="G251" s="19" t="n">
        <f aca="false">IF($B251="",0,SUMIFS(Ingresos!$T$6:$T$1505,ING_COD,$B251,ING_CLASE,"ORD"))</f>
        <v>0</v>
      </c>
      <c r="H251" s="19" t="n">
        <f aca="false">IF($B251="",0,SUMIFS(Ingresos!$T$6:$T$1505,ING_COD,$B251,ING_CLASE,"ORD",ING_COMP,"Sí"))</f>
        <v>0</v>
      </c>
      <c r="I251" s="19" t="n">
        <f aca="false">IF($B251="",0,SUMIFS(Ingresos!$T$6:$T$1505,ING_COD,$B251,ING_CLASE,"GRA"))</f>
        <v>0</v>
      </c>
      <c r="J251" s="19" t="n">
        <f aca="false">IF($B251="",0,SUMIFS(Ingresos!$T$6:$T$1505,ING_COD,$B251,ING_CLASE,"BON"))</f>
        <v>0</v>
      </c>
      <c r="K251" s="19" t="n">
        <f aca="false">IF($B251="",0,SUMIFS(Ingresos!$T$6:$T$1505,ING_COD,$B251,ING_CLASE,"EXT"))</f>
        <v>0</v>
      </c>
      <c r="L251" s="19" t="n">
        <f aca="false">IF($B251="",0,SUMIFS(Ingresos!$T$6:$T$1505,ING_COD,$B251,ING_CLASE,"OTO"))</f>
        <v>0</v>
      </c>
      <c r="M251" s="19" t="n">
        <f aca="false">IF($B251="",0,SUMIFS(Ingresos!$T$6:$T$1505,ING_COD,$B251,ING_CLASE,"OTX"))</f>
        <v>0</v>
      </c>
      <c r="N251" s="19" t="n">
        <f aca="false">IF($B251="",0,SUMIFS(Ingresos!$T$6:$T$1505,ING_COD,$B251,ING_CLASE,"RETO"))</f>
        <v>0</v>
      </c>
      <c r="O251" s="19" t="n">
        <f aca="false">IF($B251="",0,SUMIFS(Ingresos!$T$6:$T$1505,ING_COD,$B251,ING_CLASE,"INA"))</f>
        <v>0</v>
      </c>
      <c r="P251" s="19" t="n">
        <f aca="false">G251+I251+J251+K251+L251+M251</f>
        <v>0</v>
      </c>
      <c r="Q251" s="44" t="n">
        <f aca="false">IF($F251="Activo",7,IF($F251="Cese",1,0))</f>
        <v>0</v>
      </c>
      <c r="R251" s="19" t="n">
        <f aca="false">G251*Q251</f>
        <v>0</v>
      </c>
      <c r="S251" s="19" t="n">
        <f aca="false">IF($F251="Activo",SUMIFS(I251:I257,$D251:$D257,"&lt;="&amp;Trabajadores!$N$26)+IF(PROY_BON="Sí",SUMIFS(J251:J257,$D251:$D257,"&lt;="&amp;Trabajadores!$N$26),0),IF($F251="Cese",I251+IF(PROY_BON="Sí",J251,0),0))</f>
        <v>0</v>
      </c>
      <c r="T251" s="19" t="n">
        <f aca="false">IF(OR($F251&lt;&gt;"Activo",Trabajadores!$I$26="No"),0,IF(I252=0,H251*(1+IF(PROY_BON="Sí",Trabajadores!$P$26,0))*Trabajadores!$R$26/6*(Trabajadores!$N$26&gt;=7),0)+IF(I257=0,H251*(1+IF(PROY_BON="Sí",Trabajadores!$P$26,0))*Trabajadores!$S$26/6*(Trabajadores!$N$26&gt;=12),0))</f>
        <v>0</v>
      </c>
      <c r="U251" s="19" t="n">
        <f aca="false">IF($F251="Activo",IF(Trabajadores!$J$26="Sí",L251*7,L251),IF($F251="Cese",L251,0))</f>
        <v>0</v>
      </c>
      <c r="V251" s="19" t="n">
        <f aca="false">IF(OR($F251="Activo",$F251="Cese"),M251,0)</f>
        <v>0</v>
      </c>
      <c r="W251" s="19" t="n">
        <f aca="false">IF(OR($F251="Activo",$F251="Cese"),SUM(P246:P250),0)</f>
        <v>0</v>
      </c>
      <c r="X251" s="36" t="n">
        <f aca="false">IF(OR($F251="Activo",$F251="Cese"),R251+S251+T251+U251+V251+W251,0)</f>
        <v>0</v>
      </c>
      <c r="Y251" s="19" t="n">
        <f aca="false">IF(OR($F251="Activo",$F251="Cese"),DED_FIJA,0)</f>
        <v>0</v>
      </c>
      <c r="Z251" s="36" t="n">
        <f aca="false">MAX(0,X251-Y251)</f>
        <v>0</v>
      </c>
      <c r="AA251" s="19" t="n">
        <f aca="false">IF(Z251=0,0,MAX(0,MIN(Z251,Parámetros!$G$19)-Parámetros!$F$19)*Parámetros!$E$19)</f>
        <v>0</v>
      </c>
      <c r="AB251" s="19" t="n">
        <f aca="false">IF(Z251=0,0,MAX(0,MIN(Z251,Parámetros!$G$20)-Parámetros!$F$20)*Parámetros!$E$20)</f>
        <v>0</v>
      </c>
      <c r="AC251" s="19" t="n">
        <f aca="false">IF(Z251=0,0,MAX(0,MIN(Z251,Parámetros!$G$21)-Parámetros!$F$21)*Parámetros!$E$21)</f>
        <v>0</v>
      </c>
      <c r="AD251" s="19" t="n">
        <f aca="false">IF(Z251=0,0,MAX(0,MIN(Z251,Parámetros!$G$22)-Parámetros!$F$22)*Parámetros!$E$22)</f>
        <v>0</v>
      </c>
      <c r="AE251" s="19" t="n">
        <f aca="false">IF(Z251=0,0,MAX(0,MIN(Z251,Parámetros!$G$23)-Parámetros!$F$23)*Parámetros!$E$23)</f>
        <v>0</v>
      </c>
      <c r="AF251" s="36" t="n">
        <f aca="false">SUM(AA251:AE251)</f>
        <v>0</v>
      </c>
      <c r="AG251" s="45" t="str">
        <f aca="false">IF(AM251&lt;=0,"-",INDEX(TR_TASA,MATCH(AM251,TR_DESDE,1)))</f>
        <v>-</v>
      </c>
      <c r="AH251" s="44" t="n">
        <f aca="false">IF($F251="Cese",1,IF($F251="Activo",INDEX(DIV_N,6),0))</f>
        <v>0</v>
      </c>
      <c r="AI251" s="44" t="n">
        <f aca="false">IF($F251="Cese",5,IF($F251="Activo",INDEX(DIV_HASTA,6),0))</f>
        <v>0</v>
      </c>
      <c r="AJ251" s="19" t="n">
        <f aca="false">IF(OR($F251="Activo",$F251="Cese"),SUMIFS(AV246:AV250,D246:D250,"&lt;="&amp;AI251),0)</f>
        <v>0</v>
      </c>
      <c r="AK251" s="19" t="n">
        <f aca="false">IF(OR($F251="Activo",$F251="Cese"),MAX(0,(AF251-AJ251)/AH251),0)</f>
        <v>0</v>
      </c>
      <c r="AL251" s="19" t="n">
        <f aca="false">IF(OR($F251="Activo",$F251="Cese"),K251+IF(PROY_BON="Sí",0,J251),0)</f>
        <v>0</v>
      </c>
      <c r="AM251" s="19" t="n">
        <f aca="false">IF(AL251&gt;0,MAX(0,X251+AL251-Y251),Z251)</f>
        <v>0</v>
      </c>
      <c r="AN251" s="19" t="n">
        <f aca="false">SUMPRODUCT((AM251&gt;TR_DESDE)*(AM251-TR_DESDE)*TR_INC)</f>
        <v>0</v>
      </c>
      <c r="AO251" s="19" t="n">
        <f aca="false">IF(AL251&gt;0,MAX(0,AN251-IF($F251="Cese",MAX(AF251,AJ251),AF251)),0)</f>
        <v>0</v>
      </c>
      <c r="AP251" s="46" t="n">
        <f aca="false">IF(OR($F251="Activo",$F251="Cese"),ROUND(AK251+AO251,2),0)</f>
        <v>0</v>
      </c>
      <c r="AQ251" s="19" t="n">
        <f aca="false">IF($F251="Cese",MAX(0,AJ251-AN251),0)</f>
        <v>0</v>
      </c>
      <c r="AR251" s="19" t="str">
        <f aca="false">IF($B251="","",IF(COUNTIFS(RP_COD,$B251,'Retenciones Planilla'!$H$6:$H$105,"&lt;&gt;")=0,"",SUMIFS('Retenciones Planilla'!$H$6:$H$105,RP_COD,$B251)))</f>
        <v/>
      </c>
      <c r="AS251" s="19" t="str">
        <f aca="false">IF(AR251="","",AR251-AP251)</f>
        <v/>
      </c>
      <c r="AT251" s="23" t="str">
        <f aca="false">IF($B251="","",IF(NOT(OR($F251="Activo",$F251="Cese")),IF(N(AR251)=0,"—","Revisar: sin vínculo"),IF(AR251="",IF(AP251=0,"No corresponde","Sin dato planilla"),IF(ABS(AS251)&lt;=TOL,"OK",IF(AS251&gt;0,"Retuvo de más","Retuvo de menos")))))</f>
        <v/>
      </c>
      <c r="AU251" s="19" t="n">
        <f aca="false">IF(AND(BASE_RET="Planilla (si existe)",AR251&lt;&gt;""),AR251,AP251)</f>
        <v>0</v>
      </c>
      <c r="AV251" s="19" t="n">
        <f aca="false">AU251+N251</f>
        <v>0</v>
      </c>
    </row>
    <row r="252" customFormat="false" ht="15" hidden="false" customHeight="false" outlineLevel="0" collapsed="false">
      <c r="A252" s="43" t="n">
        <v>21</v>
      </c>
      <c r="B252" s="35" t="str">
        <f aca="false">IF(Trabajadores!$B$26="","",Trabajadores!$B$26)</f>
        <v/>
      </c>
      <c r="C252" s="35" t="str">
        <f aca="false">IF($B252="","",Trabajadores!$D$26)</f>
        <v/>
      </c>
      <c r="D252" s="43" t="n">
        <v>7</v>
      </c>
      <c r="E252" s="23" t="s">
        <v>304</v>
      </c>
      <c r="F252" s="23" t="str">
        <f aca="false">IF($B252="","",IF(OR(7&lt;Trabajadores!$M$26,7&gt;Trabajadores!$N$26),"No vinculado",IF(AND(7=Trabajadores!$N$26,Trabajadores!$O$26="Sí"),"Cese","Activo")))</f>
        <v/>
      </c>
      <c r="G252" s="19" t="n">
        <f aca="false">IF($B252="",0,SUMIFS(Ingresos!$U$6:$U$1505,ING_COD,$B252,ING_CLASE,"ORD"))</f>
        <v>0</v>
      </c>
      <c r="H252" s="19" t="n">
        <f aca="false">IF($B252="",0,SUMIFS(Ingresos!$U$6:$U$1505,ING_COD,$B252,ING_CLASE,"ORD",ING_COMP,"Sí"))</f>
        <v>0</v>
      </c>
      <c r="I252" s="19" t="n">
        <f aca="false">IF($B252="",0,SUMIFS(Ingresos!$U$6:$U$1505,ING_COD,$B252,ING_CLASE,"GRA"))</f>
        <v>0</v>
      </c>
      <c r="J252" s="19" t="n">
        <f aca="false">IF($B252="",0,SUMIFS(Ingresos!$U$6:$U$1505,ING_COD,$B252,ING_CLASE,"BON"))</f>
        <v>0</v>
      </c>
      <c r="K252" s="19" t="n">
        <f aca="false">IF($B252="",0,SUMIFS(Ingresos!$U$6:$U$1505,ING_COD,$B252,ING_CLASE,"EXT"))</f>
        <v>0</v>
      </c>
      <c r="L252" s="19" t="n">
        <f aca="false">IF($B252="",0,SUMIFS(Ingresos!$U$6:$U$1505,ING_COD,$B252,ING_CLASE,"OTO"))</f>
        <v>0</v>
      </c>
      <c r="M252" s="19" t="n">
        <f aca="false">IF($B252="",0,SUMIFS(Ingresos!$U$6:$U$1505,ING_COD,$B252,ING_CLASE,"OTX"))</f>
        <v>0</v>
      </c>
      <c r="N252" s="19" t="n">
        <f aca="false">IF($B252="",0,SUMIFS(Ingresos!$U$6:$U$1505,ING_COD,$B252,ING_CLASE,"RETO"))</f>
        <v>0</v>
      </c>
      <c r="O252" s="19" t="n">
        <f aca="false">IF($B252="",0,SUMIFS(Ingresos!$U$6:$U$1505,ING_COD,$B252,ING_CLASE,"INA"))</f>
        <v>0</v>
      </c>
      <c r="P252" s="19" t="n">
        <f aca="false">G252+I252+J252+K252+L252+M252</f>
        <v>0</v>
      </c>
      <c r="Q252" s="44" t="n">
        <f aca="false">IF($F252="Activo",6,IF($F252="Cese",1,0))</f>
        <v>0</v>
      </c>
      <c r="R252" s="19" t="n">
        <f aca="false">G252*Q252</f>
        <v>0</v>
      </c>
      <c r="S252" s="19" t="n">
        <f aca="false">IF($F252="Activo",SUMIFS(I252:I257,$D252:$D257,"&lt;="&amp;Trabajadores!$N$26)+IF(PROY_BON="Sí",SUMIFS(J252:J257,$D252:$D257,"&lt;="&amp;Trabajadores!$N$26),0),IF($F252="Cese",I252+IF(PROY_BON="Sí",J252,0),0))</f>
        <v>0</v>
      </c>
      <c r="T252" s="19" t="n">
        <f aca="false">IF(OR($F252&lt;&gt;"Activo",Trabajadores!$I$26="No"),0,IF(I257=0,H252*(1+IF(PROY_BON="Sí",Trabajadores!$P$26,0))*Trabajadores!$S$26/6*(Trabajadores!$N$26&gt;=12),0))</f>
        <v>0</v>
      </c>
      <c r="U252" s="19" t="n">
        <f aca="false">IF($F252="Activo",IF(Trabajadores!$J$26="Sí",L252*6,L252),IF($F252="Cese",L252,0))</f>
        <v>0</v>
      </c>
      <c r="V252" s="19" t="n">
        <f aca="false">IF(OR($F252="Activo",$F252="Cese"),M252,0)</f>
        <v>0</v>
      </c>
      <c r="W252" s="19" t="n">
        <f aca="false">IF(OR($F252="Activo",$F252="Cese"),SUM(P246:P251),0)</f>
        <v>0</v>
      </c>
      <c r="X252" s="36" t="n">
        <f aca="false">IF(OR($F252="Activo",$F252="Cese"),R252+S252+T252+U252+V252+W252,0)</f>
        <v>0</v>
      </c>
      <c r="Y252" s="19" t="n">
        <f aca="false">IF(OR($F252="Activo",$F252="Cese"),DED_FIJA,0)</f>
        <v>0</v>
      </c>
      <c r="Z252" s="36" t="n">
        <f aca="false">MAX(0,X252-Y252)</f>
        <v>0</v>
      </c>
      <c r="AA252" s="19" t="n">
        <f aca="false">IF(Z252=0,0,MAX(0,MIN(Z252,Parámetros!$G$19)-Parámetros!$F$19)*Parámetros!$E$19)</f>
        <v>0</v>
      </c>
      <c r="AB252" s="19" t="n">
        <f aca="false">IF(Z252=0,0,MAX(0,MIN(Z252,Parámetros!$G$20)-Parámetros!$F$20)*Parámetros!$E$20)</f>
        <v>0</v>
      </c>
      <c r="AC252" s="19" t="n">
        <f aca="false">IF(Z252=0,0,MAX(0,MIN(Z252,Parámetros!$G$21)-Parámetros!$F$21)*Parámetros!$E$21)</f>
        <v>0</v>
      </c>
      <c r="AD252" s="19" t="n">
        <f aca="false">IF(Z252=0,0,MAX(0,MIN(Z252,Parámetros!$G$22)-Parámetros!$F$22)*Parámetros!$E$22)</f>
        <v>0</v>
      </c>
      <c r="AE252" s="19" t="n">
        <f aca="false">IF(Z252=0,0,MAX(0,MIN(Z252,Parámetros!$G$23)-Parámetros!$F$23)*Parámetros!$E$23)</f>
        <v>0</v>
      </c>
      <c r="AF252" s="36" t="n">
        <f aca="false">SUM(AA252:AE252)</f>
        <v>0</v>
      </c>
      <c r="AG252" s="45" t="str">
        <f aca="false">IF(AM252&lt;=0,"-",INDEX(TR_TASA,MATCH(AM252,TR_DESDE,1)))</f>
        <v>-</v>
      </c>
      <c r="AH252" s="44" t="n">
        <f aca="false">IF($F252="Cese",1,IF($F252="Activo",INDEX(DIV_N,7),0))</f>
        <v>0</v>
      </c>
      <c r="AI252" s="44" t="n">
        <f aca="false">IF($F252="Cese",6,IF($F252="Activo",INDEX(DIV_HASTA,7),0))</f>
        <v>0</v>
      </c>
      <c r="AJ252" s="19" t="n">
        <f aca="false">IF(OR($F252="Activo",$F252="Cese"),SUMIFS(AV246:AV251,D246:D251,"&lt;="&amp;AI252),0)</f>
        <v>0</v>
      </c>
      <c r="AK252" s="19" t="n">
        <f aca="false">IF(OR($F252="Activo",$F252="Cese"),MAX(0,(AF252-AJ252)/AH252),0)</f>
        <v>0</v>
      </c>
      <c r="AL252" s="19" t="n">
        <f aca="false">IF(OR($F252="Activo",$F252="Cese"),K252+IF(PROY_BON="Sí",0,J252),0)</f>
        <v>0</v>
      </c>
      <c r="AM252" s="19" t="n">
        <f aca="false">IF(AL252&gt;0,MAX(0,X252+AL252-Y252),Z252)</f>
        <v>0</v>
      </c>
      <c r="AN252" s="19" t="n">
        <f aca="false">SUMPRODUCT((AM252&gt;TR_DESDE)*(AM252-TR_DESDE)*TR_INC)</f>
        <v>0</v>
      </c>
      <c r="AO252" s="19" t="n">
        <f aca="false">IF(AL252&gt;0,MAX(0,AN252-IF($F252="Cese",MAX(AF252,AJ252),AF252)),0)</f>
        <v>0</v>
      </c>
      <c r="AP252" s="46" t="n">
        <f aca="false">IF(OR($F252="Activo",$F252="Cese"),ROUND(AK252+AO252,2),0)</f>
        <v>0</v>
      </c>
      <c r="AQ252" s="19" t="n">
        <f aca="false">IF($F252="Cese",MAX(0,AJ252-AN252),0)</f>
        <v>0</v>
      </c>
      <c r="AR252" s="19" t="str">
        <f aca="false">IF($B252="","",IF(COUNTIFS(RP_COD,$B252,'Retenciones Planilla'!$I$6:$I$105,"&lt;&gt;")=0,"",SUMIFS('Retenciones Planilla'!$I$6:$I$105,RP_COD,$B252)))</f>
        <v/>
      </c>
      <c r="AS252" s="19" t="str">
        <f aca="false">IF(AR252="","",AR252-AP252)</f>
        <v/>
      </c>
      <c r="AT252" s="23" t="str">
        <f aca="false">IF($B252="","",IF(NOT(OR($F252="Activo",$F252="Cese")),IF(N(AR252)=0,"—","Revisar: sin vínculo"),IF(AR252="",IF(AP252=0,"No corresponde","Sin dato planilla"),IF(ABS(AS252)&lt;=TOL,"OK",IF(AS252&gt;0,"Retuvo de más","Retuvo de menos")))))</f>
        <v/>
      </c>
      <c r="AU252" s="19" t="n">
        <f aca="false">IF(AND(BASE_RET="Planilla (si existe)",AR252&lt;&gt;""),AR252,AP252)</f>
        <v>0</v>
      </c>
      <c r="AV252" s="19" t="n">
        <f aca="false">AU252+N252</f>
        <v>0</v>
      </c>
    </row>
    <row r="253" customFormat="false" ht="15" hidden="false" customHeight="false" outlineLevel="0" collapsed="false">
      <c r="A253" s="43" t="n">
        <v>21</v>
      </c>
      <c r="B253" s="35" t="str">
        <f aca="false">IF(Trabajadores!$B$26="","",Trabajadores!$B$26)</f>
        <v/>
      </c>
      <c r="C253" s="35" t="str">
        <f aca="false">IF($B253="","",Trabajadores!$D$26)</f>
        <v/>
      </c>
      <c r="D253" s="43" t="n">
        <v>8</v>
      </c>
      <c r="E253" s="23" t="s">
        <v>305</v>
      </c>
      <c r="F253" s="23" t="str">
        <f aca="false">IF($B253="","",IF(OR(8&lt;Trabajadores!$M$26,8&gt;Trabajadores!$N$26),"No vinculado",IF(AND(8=Trabajadores!$N$26,Trabajadores!$O$26="Sí"),"Cese","Activo")))</f>
        <v/>
      </c>
      <c r="G253" s="19" t="n">
        <f aca="false">IF($B253="",0,SUMIFS(Ingresos!$V$6:$V$1505,ING_COD,$B253,ING_CLASE,"ORD"))</f>
        <v>0</v>
      </c>
      <c r="H253" s="19" t="n">
        <f aca="false">IF($B253="",0,SUMIFS(Ingresos!$V$6:$V$1505,ING_COD,$B253,ING_CLASE,"ORD",ING_COMP,"Sí"))</f>
        <v>0</v>
      </c>
      <c r="I253" s="19" t="n">
        <f aca="false">IF($B253="",0,SUMIFS(Ingresos!$V$6:$V$1505,ING_COD,$B253,ING_CLASE,"GRA"))</f>
        <v>0</v>
      </c>
      <c r="J253" s="19" t="n">
        <f aca="false">IF($B253="",0,SUMIFS(Ingresos!$V$6:$V$1505,ING_COD,$B253,ING_CLASE,"BON"))</f>
        <v>0</v>
      </c>
      <c r="K253" s="19" t="n">
        <f aca="false">IF($B253="",0,SUMIFS(Ingresos!$V$6:$V$1505,ING_COD,$B253,ING_CLASE,"EXT"))</f>
        <v>0</v>
      </c>
      <c r="L253" s="19" t="n">
        <f aca="false">IF($B253="",0,SUMIFS(Ingresos!$V$6:$V$1505,ING_COD,$B253,ING_CLASE,"OTO"))</f>
        <v>0</v>
      </c>
      <c r="M253" s="19" t="n">
        <f aca="false">IF($B253="",0,SUMIFS(Ingresos!$V$6:$V$1505,ING_COD,$B253,ING_CLASE,"OTX"))</f>
        <v>0</v>
      </c>
      <c r="N253" s="19" t="n">
        <f aca="false">IF($B253="",0,SUMIFS(Ingresos!$V$6:$V$1505,ING_COD,$B253,ING_CLASE,"RETO"))</f>
        <v>0</v>
      </c>
      <c r="O253" s="19" t="n">
        <f aca="false">IF($B253="",0,SUMIFS(Ingresos!$V$6:$V$1505,ING_COD,$B253,ING_CLASE,"INA"))</f>
        <v>0</v>
      </c>
      <c r="P253" s="19" t="n">
        <f aca="false">G253+I253+J253+K253+L253+M253</f>
        <v>0</v>
      </c>
      <c r="Q253" s="44" t="n">
        <f aca="false">IF($F253="Activo",5,IF($F253="Cese",1,0))</f>
        <v>0</v>
      </c>
      <c r="R253" s="19" t="n">
        <f aca="false">G253*Q253</f>
        <v>0</v>
      </c>
      <c r="S253" s="19" t="n">
        <f aca="false">IF($F253="Activo",SUMIFS(I253:I257,$D253:$D257,"&lt;="&amp;Trabajadores!$N$26)+IF(PROY_BON="Sí",SUMIFS(J253:J257,$D253:$D257,"&lt;="&amp;Trabajadores!$N$26),0),IF($F253="Cese",I253+IF(PROY_BON="Sí",J253,0),0))</f>
        <v>0</v>
      </c>
      <c r="T253" s="19" t="n">
        <f aca="false">IF(OR($F253&lt;&gt;"Activo",Trabajadores!$I$26="No"),0,IF(I257=0,H253*(1+IF(PROY_BON="Sí",Trabajadores!$P$26,0))*Trabajadores!$S$26/6*(Trabajadores!$N$26&gt;=12),0))</f>
        <v>0</v>
      </c>
      <c r="U253" s="19" t="n">
        <f aca="false">IF($F253="Activo",IF(Trabajadores!$J$26="Sí",L253*5,L253),IF($F253="Cese",L253,0))</f>
        <v>0</v>
      </c>
      <c r="V253" s="19" t="n">
        <f aca="false">IF(OR($F253="Activo",$F253="Cese"),M253,0)</f>
        <v>0</v>
      </c>
      <c r="W253" s="19" t="n">
        <f aca="false">IF(OR($F253="Activo",$F253="Cese"),SUM(P246:P252),0)</f>
        <v>0</v>
      </c>
      <c r="X253" s="36" t="n">
        <f aca="false">IF(OR($F253="Activo",$F253="Cese"),R253+S253+T253+U253+V253+W253,0)</f>
        <v>0</v>
      </c>
      <c r="Y253" s="19" t="n">
        <f aca="false">IF(OR($F253="Activo",$F253="Cese"),DED_FIJA,0)</f>
        <v>0</v>
      </c>
      <c r="Z253" s="36" t="n">
        <f aca="false">MAX(0,X253-Y253)</f>
        <v>0</v>
      </c>
      <c r="AA253" s="19" t="n">
        <f aca="false">IF(Z253=0,0,MAX(0,MIN(Z253,Parámetros!$G$19)-Parámetros!$F$19)*Parámetros!$E$19)</f>
        <v>0</v>
      </c>
      <c r="AB253" s="19" t="n">
        <f aca="false">IF(Z253=0,0,MAX(0,MIN(Z253,Parámetros!$G$20)-Parámetros!$F$20)*Parámetros!$E$20)</f>
        <v>0</v>
      </c>
      <c r="AC253" s="19" t="n">
        <f aca="false">IF(Z253=0,0,MAX(0,MIN(Z253,Parámetros!$G$21)-Parámetros!$F$21)*Parámetros!$E$21)</f>
        <v>0</v>
      </c>
      <c r="AD253" s="19" t="n">
        <f aca="false">IF(Z253=0,0,MAX(0,MIN(Z253,Parámetros!$G$22)-Parámetros!$F$22)*Parámetros!$E$22)</f>
        <v>0</v>
      </c>
      <c r="AE253" s="19" t="n">
        <f aca="false">IF(Z253=0,0,MAX(0,MIN(Z253,Parámetros!$G$23)-Parámetros!$F$23)*Parámetros!$E$23)</f>
        <v>0</v>
      </c>
      <c r="AF253" s="36" t="n">
        <f aca="false">SUM(AA253:AE253)</f>
        <v>0</v>
      </c>
      <c r="AG253" s="45" t="str">
        <f aca="false">IF(AM253&lt;=0,"-",INDEX(TR_TASA,MATCH(AM253,TR_DESDE,1)))</f>
        <v>-</v>
      </c>
      <c r="AH253" s="44" t="n">
        <f aca="false">IF($F253="Cese",1,IF($F253="Activo",INDEX(DIV_N,8),0))</f>
        <v>0</v>
      </c>
      <c r="AI253" s="44" t="n">
        <f aca="false">IF($F253="Cese",7,IF($F253="Activo",INDEX(DIV_HASTA,8),0))</f>
        <v>0</v>
      </c>
      <c r="AJ253" s="19" t="n">
        <f aca="false">IF(OR($F253="Activo",$F253="Cese"),SUMIFS(AV246:AV252,D246:D252,"&lt;="&amp;AI253),0)</f>
        <v>0</v>
      </c>
      <c r="AK253" s="19" t="n">
        <f aca="false">IF(OR($F253="Activo",$F253="Cese"),MAX(0,(AF253-AJ253)/AH253),0)</f>
        <v>0</v>
      </c>
      <c r="AL253" s="19" t="n">
        <f aca="false">IF(OR($F253="Activo",$F253="Cese"),K253+IF(PROY_BON="Sí",0,J253),0)</f>
        <v>0</v>
      </c>
      <c r="AM253" s="19" t="n">
        <f aca="false">IF(AL253&gt;0,MAX(0,X253+AL253-Y253),Z253)</f>
        <v>0</v>
      </c>
      <c r="AN253" s="19" t="n">
        <f aca="false">SUMPRODUCT((AM253&gt;TR_DESDE)*(AM253-TR_DESDE)*TR_INC)</f>
        <v>0</v>
      </c>
      <c r="AO253" s="19" t="n">
        <f aca="false">IF(AL253&gt;0,MAX(0,AN253-IF($F253="Cese",MAX(AF253,AJ253),AF253)),0)</f>
        <v>0</v>
      </c>
      <c r="AP253" s="46" t="n">
        <f aca="false">IF(OR($F253="Activo",$F253="Cese"),ROUND(AK253+AO253,2),0)</f>
        <v>0</v>
      </c>
      <c r="AQ253" s="19" t="n">
        <f aca="false">IF($F253="Cese",MAX(0,AJ253-AN253),0)</f>
        <v>0</v>
      </c>
      <c r="AR253" s="19" t="str">
        <f aca="false">IF($B253="","",IF(COUNTIFS(RP_COD,$B253,'Retenciones Planilla'!$J$6:$J$105,"&lt;&gt;")=0,"",SUMIFS('Retenciones Planilla'!$J$6:$J$105,RP_COD,$B253)))</f>
        <v/>
      </c>
      <c r="AS253" s="19" t="str">
        <f aca="false">IF(AR253="","",AR253-AP253)</f>
        <v/>
      </c>
      <c r="AT253" s="23" t="str">
        <f aca="false">IF($B253="","",IF(NOT(OR($F253="Activo",$F253="Cese")),IF(N(AR253)=0,"—","Revisar: sin vínculo"),IF(AR253="",IF(AP253=0,"No corresponde","Sin dato planilla"),IF(ABS(AS253)&lt;=TOL,"OK",IF(AS253&gt;0,"Retuvo de más","Retuvo de menos")))))</f>
        <v/>
      </c>
      <c r="AU253" s="19" t="n">
        <f aca="false">IF(AND(BASE_RET="Planilla (si existe)",AR253&lt;&gt;""),AR253,AP253)</f>
        <v>0</v>
      </c>
      <c r="AV253" s="19" t="n">
        <f aca="false">AU253+N253</f>
        <v>0</v>
      </c>
    </row>
    <row r="254" customFormat="false" ht="15" hidden="false" customHeight="false" outlineLevel="0" collapsed="false">
      <c r="A254" s="43" t="n">
        <v>21</v>
      </c>
      <c r="B254" s="35" t="str">
        <f aca="false">IF(Trabajadores!$B$26="","",Trabajadores!$B$26)</f>
        <v/>
      </c>
      <c r="C254" s="35" t="str">
        <f aca="false">IF($B254="","",Trabajadores!$D$26)</f>
        <v/>
      </c>
      <c r="D254" s="43" t="n">
        <v>9</v>
      </c>
      <c r="E254" s="23" t="s">
        <v>306</v>
      </c>
      <c r="F254" s="23" t="str">
        <f aca="false">IF($B254="","",IF(OR(9&lt;Trabajadores!$M$26,9&gt;Trabajadores!$N$26),"No vinculado",IF(AND(9=Trabajadores!$N$26,Trabajadores!$O$26="Sí"),"Cese","Activo")))</f>
        <v/>
      </c>
      <c r="G254" s="19" t="n">
        <f aca="false">IF($B254="",0,SUMIFS(Ingresos!$W$6:$W$1505,ING_COD,$B254,ING_CLASE,"ORD"))</f>
        <v>0</v>
      </c>
      <c r="H254" s="19" t="n">
        <f aca="false">IF($B254="",0,SUMIFS(Ingresos!$W$6:$W$1505,ING_COD,$B254,ING_CLASE,"ORD",ING_COMP,"Sí"))</f>
        <v>0</v>
      </c>
      <c r="I254" s="19" t="n">
        <f aca="false">IF($B254="",0,SUMIFS(Ingresos!$W$6:$W$1505,ING_COD,$B254,ING_CLASE,"GRA"))</f>
        <v>0</v>
      </c>
      <c r="J254" s="19" t="n">
        <f aca="false">IF($B254="",0,SUMIFS(Ingresos!$W$6:$W$1505,ING_COD,$B254,ING_CLASE,"BON"))</f>
        <v>0</v>
      </c>
      <c r="K254" s="19" t="n">
        <f aca="false">IF($B254="",0,SUMIFS(Ingresos!$W$6:$W$1505,ING_COD,$B254,ING_CLASE,"EXT"))</f>
        <v>0</v>
      </c>
      <c r="L254" s="19" t="n">
        <f aca="false">IF($B254="",0,SUMIFS(Ingresos!$W$6:$W$1505,ING_COD,$B254,ING_CLASE,"OTO"))</f>
        <v>0</v>
      </c>
      <c r="M254" s="19" t="n">
        <f aca="false">IF($B254="",0,SUMIFS(Ingresos!$W$6:$W$1505,ING_COD,$B254,ING_CLASE,"OTX"))</f>
        <v>0</v>
      </c>
      <c r="N254" s="19" t="n">
        <f aca="false">IF($B254="",0,SUMIFS(Ingresos!$W$6:$W$1505,ING_COD,$B254,ING_CLASE,"RETO"))</f>
        <v>0</v>
      </c>
      <c r="O254" s="19" t="n">
        <f aca="false">IF($B254="",0,SUMIFS(Ingresos!$W$6:$W$1505,ING_COD,$B254,ING_CLASE,"INA"))</f>
        <v>0</v>
      </c>
      <c r="P254" s="19" t="n">
        <f aca="false">G254+I254+J254+K254+L254+M254</f>
        <v>0</v>
      </c>
      <c r="Q254" s="44" t="n">
        <f aca="false">IF($F254="Activo",4,IF($F254="Cese",1,0))</f>
        <v>0</v>
      </c>
      <c r="R254" s="19" t="n">
        <f aca="false">G254*Q254</f>
        <v>0</v>
      </c>
      <c r="S254" s="19" t="n">
        <f aca="false">IF($F254="Activo",SUMIFS(I254:I257,$D254:$D257,"&lt;="&amp;Trabajadores!$N$26)+IF(PROY_BON="Sí",SUMIFS(J254:J257,$D254:$D257,"&lt;="&amp;Trabajadores!$N$26),0),IF($F254="Cese",I254+IF(PROY_BON="Sí",J254,0),0))</f>
        <v>0</v>
      </c>
      <c r="T254" s="19" t="n">
        <f aca="false">IF(OR($F254&lt;&gt;"Activo",Trabajadores!$I$26="No"),0,IF(I257=0,H254*(1+IF(PROY_BON="Sí",Trabajadores!$P$26,0))*Trabajadores!$S$26/6*(Trabajadores!$N$26&gt;=12),0))</f>
        <v>0</v>
      </c>
      <c r="U254" s="19" t="n">
        <f aca="false">IF($F254="Activo",IF(Trabajadores!$J$26="Sí",L254*4,L254),IF($F254="Cese",L254,0))</f>
        <v>0</v>
      </c>
      <c r="V254" s="19" t="n">
        <f aca="false">IF(OR($F254="Activo",$F254="Cese"),M254,0)</f>
        <v>0</v>
      </c>
      <c r="W254" s="19" t="n">
        <f aca="false">IF(OR($F254="Activo",$F254="Cese"),SUM(P246:P253),0)</f>
        <v>0</v>
      </c>
      <c r="X254" s="36" t="n">
        <f aca="false">IF(OR($F254="Activo",$F254="Cese"),R254+S254+T254+U254+V254+W254,0)</f>
        <v>0</v>
      </c>
      <c r="Y254" s="19" t="n">
        <f aca="false">IF(OR($F254="Activo",$F254="Cese"),DED_FIJA,0)</f>
        <v>0</v>
      </c>
      <c r="Z254" s="36" t="n">
        <f aca="false">MAX(0,X254-Y254)</f>
        <v>0</v>
      </c>
      <c r="AA254" s="19" t="n">
        <f aca="false">IF(Z254=0,0,MAX(0,MIN(Z254,Parámetros!$G$19)-Parámetros!$F$19)*Parámetros!$E$19)</f>
        <v>0</v>
      </c>
      <c r="AB254" s="19" t="n">
        <f aca="false">IF(Z254=0,0,MAX(0,MIN(Z254,Parámetros!$G$20)-Parámetros!$F$20)*Parámetros!$E$20)</f>
        <v>0</v>
      </c>
      <c r="AC254" s="19" t="n">
        <f aca="false">IF(Z254=0,0,MAX(0,MIN(Z254,Parámetros!$G$21)-Parámetros!$F$21)*Parámetros!$E$21)</f>
        <v>0</v>
      </c>
      <c r="AD254" s="19" t="n">
        <f aca="false">IF(Z254=0,0,MAX(0,MIN(Z254,Parámetros!$G$22)-Parámetros!$F$22)*Parámetros!$E$22)</f>
        <v>0</v>
      </c>
      <c r="AE254" s="19" t="n">
        <f aca="false">IF(Z254=0,0,MAX(0,MIN(Z254,Parámetros!$G$23)-Parámetros!$F$23)*Parámetros!$E$23)</f>
        <v>0</v>
      </c>
      <c r="AF254" s="36" t="n">
        <f aca="false">SUM(AA254:AE254)</f>
        <v>0</v>
      </c>
      <c r="AG254" s="45" t="str">
        <f aca="false">IF(AM254&lt;=0,"-",INDEX(TR_TASA,MATCH(AM254,TR_DESDE,1)))</f>
        <v>-</v>
      </c>
      <c r="AH254" s="44" t="n">
        <f aca="false">IF($F254="Cese",1,IF($F254="Activo",INDEX(DIV_N,9),0))</f>
        <v>0</v>
      </c>
      <c r="AI254" s="44" t="n">
        <f aca="false">IF($F254="Cese",8,IF($F254="Activo",INDEX(DIV_HASTA,9),0))</f>
        <v>0</v>
      </c>
      <c r="AJ254" s="19" t="n">
        <f aca="false">IF(OR($F254="Activo",$F254="Cese"),SUMIFS(AV246:AV253,D246:D253,"&lt;="&amp;AI254),0)</f>
        <v>0</v>
      </c>
      <c r="AK254" s="19" t="n">
        <f aca="false">IF(OR($F254="Activo",$F254="Cese"),MAX(0,(AF254-AJ254)/AH254),0)</f>
        <v>0</v>
      </c>
      <c r="AL254" s="19" t="n">
        <f aca="false">IF(OR($F254="Activo",$F254="Cese"),K254+IF(PROY_BON="Sí",0,J254),0)</f>
        <v>0</v>
      </c>
      <c r="AM254" s="19" t="n">
        <f aca="false">IF(AL254&gt;0,MAX(0,X254+AL254-Y254),Z254)</f>
        <v>0</v>
      </c>
      <c r="AN254" s="19" t="n">
        <f aca="false">SUMPRODUCT((AM254&gt;TR_DESDE)*(AM254-TR_DESDE)*TR_INC)</f>
        <v>0</v>
      </c>
      <c r="AO254" s="19" t="n">
        <f aca="false">IF(AL254&gt;0,MAX(0,AN254-IF($F254="Cese",MAX(AF254,AJ254),AF254)),0)</f>
        <v>0</v>
      </c>
      <c r="AP254" s="46" t="n">
        <f aca="false">IF(OR($F254="Activo",$F254="Cese"),ROUND(AK254+AO254,2),0)</f>
        <v>0</v>
      </c>
      <c r="AQ254" s="19" t="n">
        <f aca="false">IF($F254="Cese",MAX(0,AJ254-AN254),0)</f>
        <v>0</v>
      </c>
      <c r="AR254" s="19" t="str">
        <f aca="false">IF($B254="","",IF(COUNTIFS(RP_COD,$B254,'Retenciones Planilla'!$K$6:$K$105,"&lt;&gt;")=0,"",SUMIFS('Retenciones Planilla'!$K$6:$K$105,RP_COD,$B254)))</f>
        <v/>
      </c>
      <c r="AS254" s="19" t="str">
        <f aca="false">IF(AR254="","",AR254-AP254)</f>
        <v/>
      </c>
      <c r="AT254" s="23" t="str">
        <f aca="false">IF($B254="","",IF(NOT(OR($F254="Activo",$F254="Cese")),IF(N(AR254)=0,"—","Revisar: sin vínculo"),IF(AR254="",IF(AP254=0,"No corresponde","Sin dato planilla"),IF(ABS(AS254)&lt;=TOL,"OK",IF(AS254&gt;0,"Retuvo de más","Retuvo de menos")))))</f>
        <v/>
      </c>
      <c r="AU254" s="19" t="n">
        <f aca="false">IF(AND(BASE_RET="Planilla (si existe)",AR254&lt;&gt;""),AR254,AP254)</f>
        <v>0</v>
      </c>
      <c r="AV254" s="19" t="n">
        <f aca="false">AU254+N254</f>
        <v>0</v>
      </c>
    </row>
    <row r="255" customFormat="false" ht="15" hidden="false" customHeight="false" outlineLevel="0" collapsed="false">
      <c r="A255" s="43" t="n">
        <v>21</v>
      </c>
      <c r="B255" s="35" t="str">
        <f aca="false">IF(Trabajadores!$B$26="","",Trabajadores!$B$26)</f>
        <v/>
      </c>
      <c r="C255" s="35" t="str">
        <f aca="false">IF($B255="","",Trabajadores!$D$26)</f>
        <v/>
      </c>
      <c r="D255" s="43" t="n">
        <v>10</v>
      </c>
      <c r="E255" s="23" t="s">
        <v>307</v>
      </c>
      <c r="F255" s="23" t="str">
        <f aca="false">IF($B255="","",IF(OR(10&lt;Trabajadores!$M$26,10&gt;Trabajadores!$N$26),"No vinculado",IF(AND(10=Trabajadores!$N$26,Trabajadores!$O$26="Sí"),"Cese","Activo")))</f>
        <v/>
      </c>
      <c r="G255" s="19" t="n">
        <f aca="false">IF($B255="",0,SUMIFS(Ingresos!$X$6:$X$1505,ING_COD,$B255,ING_CLASE,"ORD"))</f>
        <v>0</v>
      </c>
      <c r="H255" s="19" t="n">
        <f aca="false">IF($B255="",0,SUMIFS(Ingresos!$X$6:$X$1505,ING_COD,$B255,ING_CLASE,"ORD",ING_COMP,"Sí"))</f>
        <v>0</v>
      </c>
      <c r="I255" s="19" t="n">
        <f aca="false">IF($B255="",0,SUMIFS(Ingresos!$X$6:$X$1505,ING_COD,$B255,ING_CLASE,"GRA"))</f>
        <v>0</v>
      </c>
      <c r="J255" s="19" t="n">
        <f aca="false">IF($B255="",0,SUMIFS(Ingresos!$X$6:$X$1505,ING_COD,$B255,ING_CLASE,"BON"))</f>
        <v>0</v>
      </c>
      <c r="K255" s="19" t="n">
        <f aca="false">IF($B255="",0,SUMIFS(Ingresos!$X$6:$X$1505,ING_COD,$B255,ING_CLASE,"EXT"))</f>
        <v>0</v>
      </c>
      <c r="L255" s="19" t="n">
        <f aca="false">IF($B255="",0,SUMIFS(Ingresos!$X$6:$X$1505,ING_COD,$B255,ING_CLASE,"OTO"))</f>
        <v>0</v>
      </c>
      <c r="M255" s="19" t="n">
        <f aca="false">IF($B255="",0,SUMIFS(Ingresos!$X$6:$X$1505,ING_COD,$B255,ING_CLASE,"OTX"))</f>
        <v>0</v>
      </c>
      <c r="N255" s="19" t="n">
        <f aca="false">IF($B255="",0,SUMIFS(Ingresos!$X$6:$X$1505,ING_COD,$B255,ING_CLASE,"RETO"))</f>
        <v>0</v>
      </c>
      <c r="O255" s="19" t="n">
        <f aca="false">IF($B255="",0,SUMIFS(Ingresos!$X$6:$X$1505,ING_COD,$B255,ING_CLASE,"INA"))</f>
        <v>0</v>
      </c>
      <c r="P255" s="19" t="n">
        <f aca="false">G255+I255+J255+K255+L255+M255</f>
        <v>0</v>
      </c>
      <c r="Q255" s="44" t="n">
        <f aca="false">IF($F255="Activo",3,IF($F255="Cese",1,0))</f>
        <v>0</v>
      </c>
      <c r="R255" s="19" t="n">
        <f aca="false">G255*Q255</f>
        <v>0</v>
      </c>
      <c r="S255" s="19" t="n">
        <f aca="false">IF($F255="Activo",SUMIFS(I255:I257,$D255:$D257,"&lt;="&amp;Trabajadores!$N$26)+IF(PROY_BON="Sí",SUMIFS(J255:J257,$D255:$D257,"&lt;="&amp;Trabajadores!$N$26),0),IF($F255="Cese",I255+IF(PROY_BON="Sí",J255,0),0))</f>
        <v>0</v>
      </c>
      <c r="T255" s="19" t="n">
        <f aca="false">IF(OR($F255&lt;&gt;"Activo",Trabajadores!$I$26="No"),0,IF(I257=0,H255*(1+IF(PROY_BON="Sí",Trabajadores!$P$26,0))*Trabajadores!$S$26/6*(Trabajadores!$N$26&gt;=12),0))</f>
        <v>0</v>
      </c>
      <c r="U255" s="19" t="n">
        <f aca="false">IF($F255="Activo",IF(Trabajadores!$J$26="Sí",L255*3,L255),IF($F255="Cese",L255,0))</f>
        <v>0</v>
      </c>
      <c r="V255" s="19" t="n">
        <f aca="false">IF(OR($F255="Activo",$F255="Cese"),M255,0)</f>
        <v>0</v>
      </c>
      <c r="W255" s="19" t="n">
        <f aca="false">IF(OR($F255="Activo",$F255="Cese"),SUM(P246:P254),0)</f>
        <v>0</v>
      </c>
      <c r="X255" s="36" t="n">
        <f aca="false">IF(OR($F255="Activo",$F255="Cese"),R255+S255+T255+U255+V255+W255,0)</f>
        <v>0</v>
      </c>
      <c r="Y255" s="19" t="n">
        <f aca="false">IF(OR($F255="Activo",$F255="Cese"),DED_FIJA,0)</f>
        <v>0</v>
      </c>
      <c r="Z255" s="36" t="n">
        <f aca="false">MAX(0,X255-Y255)</f>
        <v>0</v>
      </c>
      <c r="AA255" s="19" t="n">
        <f aca="false">IF(Z255=0,0,MAX(0,MIN(Z255,Parámetros!$G$19)-Parámetros!$F$19)*Parámetros!$E$19)</f>
        <v>0</v>
      </c>
      <c r="AB255" s="19" t="n">
        <f aca="false">IF(Z255=0,0,MAX(0,MIN(Z255,Parámetros!$G$20)-Parámetros!$F$20)*Parámetros!$E$20)</f>
        <v>0</v>
      </c>
      <c r="AC255" s="19" t="n">
        <f aca="false">IF(Z255=0,0,MAX(0,MIN(Z255,Parámetros!$G$21)-Parámetros!$F$21)*Parámetros!$E$21)</f>
        <v>0</v>
      </c>
      <c r="AD255" s="19" t="n">
        <f aca="false">IF(Z255=0,0,MAX(0,MIN(Z255,Parámetros!$G$22)-Parámetros!$F$22)*Parámetros!$E$22)</f>
        <v>0</v>
      </c>
      <c r="AE255" s="19" t="n">
        <f aca="false">IF(Z255=0,0,MAX(0,MIN(Z255,Parámetros!$G$23)-Parámetros!$F$23)*Parámetros!$E$23)</f>
        <v>0</v>
      </c>
      <c r="AF255" s="36" t="n">
        <f aca="false">SUM(AA255:AE255)</f>
        <v>0</v>
      </c>
      <c r="AG255" s="45" t="str">
        <f aca="false">IF(AM255&lt;=0,"-",INDEX(TR_TASA,MATCH(AM255,TR_DESDE,1)))</f>
        <v>-</v>
      </c>
      <c r="AH255" s="44" t="n">
        <f aca="false">IF($F255="Cese",1,IF($F255="Activo",INDEX(DIV_N,10),0))</f>
        <v>0</v>
      </c>
      <c r="AI255" s="44" t="n">
        <f aca="false">IF($F255="Cese",9,IF($F255="Activo",INDEX(DIV_HASTA,10),0))</f>
        <v>0</v>
      </c>
      <c r="AJ255" s="19" t="n">
        <f aca="false">IF(OR($F255="Activo",$F255="Cese"),SUMIFS(AV246:AV254,D246:D254,"&lt;="&amp;AI255),0)</f>
        <v>0</v>
      </c>
      <c r="AK255" s="19" t="n">
        <f aca="false">IF(OR($F255="Activo",$F255="Cese"),MAX(0,(AF255-AJ255)/AH255),0)</f>
        <v>0</v>
      </c>
      <c r="AL255" s="19" t="n">
        <f aca="false">IF(OR($F255="Activo",$F255="Cese"),K255+IF(PROY_BON="Sí",0,J255),0)</f>
        <v>0</v>
      </c>
      <c r="AM255" s="19" t="n">
        <f aca="false">IF(AL255&gt;0,MAX(0,X255+AL255-Y255),Z255)</f>
        <v>0</v>
      </c>
      <c r="AN255" s="19" t="n">
        <f aca="false">SUMPRODUCT((AM255&gt;TR_DESDE)*(AM255-TR_DESDE)*TR_INC)</f>
        <v>0</v>
      </c>
      <c r="AO255" s="19" t="n">
        <f aca="false">IF(AL255&gt;0,MAX(0,AN255-IF($F255="Cese",MAX(AF255,AJ255),AF255)),0)</f>
        <v>0</v>
      </c>
      <c r="AP255" s="46" t="n">
        <f aca="false">IF(OR($F255="Activo",$F255="Cese"),ROUND(AK255+AO255,2),0)</f>
        <v>0</v>
      </c>
      <c r="AQ255" s="19" t="n">
        <f aca="false">IF($F255="Cese",MAX(0,AJ255-AN255),0)</f>
        <v>0</v>
      </c>
      <c r="AR255" s="19" t="str">
        <f aca="false">IF($B255="","",IF(COUNTIFS(RP_COD,$B255,'Retenciones Planilla'!$L$6:$L$105,"&lt;&gt;")=0,"",SUMIFS('Retenciones Planilla'!$L$6:$L$105,RP_COD,$B255)))</f>
        <v/>
      </c>
      <c r="AS255" s="19" t="str">
        <f aca="false">IF(AR255="","",AR255-AP255)</f>
        <v/>
      </c>
      <c r="AT255" s="23" t="str">
        <f aca="false">IF($B255="","",IF(NOT(OR($F255="Activo",$F255="Cese")),IF(N(AR255)=0,"—","Revisar: sin vínculo"),IF(AR255="",IF(AP255=0,"No corresponde","Sin dato planilla"),IF(ABS(AS255)&lt;=TOL,"OK",IF(AS255&gt;0,"Retuvo de más","Retuvo de menos")))))</f>
        <v/>
      </c>
      <c r="AU255" s="19" t="n">
        <f aca="false">IF(AND(BASE_RET="Planilla (si existe)",AR255&lt;&gt;""),AR255,AP255)</f>
        <v>0</v>
      </c>
      <c r="AV255" s="19" t="n">
        <f aca="false">AU255+N255</f>
        <v>0</v>
      </c>
    </row>
    <row r="256" customFormat="false" ht="15" hidden="false" customHeight="false" outlineLevel="0" collapsed="false">
      <c r="A256" s="43" t="n">
        <v>21</v>
      </c>
      <c r="B256" s="35" t="str">
        <f aca="false">IF(Trabajadores!$B$26="","",Trabajadores!$B$26)</f>
        <v/>
      </c>
      <c r="C256" s="35" t="str">
        <f aca="false">IF($B256="","",Trabajadores!$D$26)</f>
        <v/>
      </c>
      <c r="D256" s="43" t="n">
        <v>11</v>
      </c>
      <c r="E256" s="23" t="s">
        <v>308</v>
      </c>
      <c r="F256" s="23" t="str">
        <f aca="false">IF($B256="","",IF(OR(11&lt;Trabajadores!$M$26,11&gt;Trabajadores!$N$26),"No vinculado",IF(AND(11=Trabajadores!$N$26,Trabajadores!$O$26="Sí"),"Cese","Activo")))</f>
        <v/>
      </c>
      <c r="G256" s="19" t="n">
        <f aca="false">IF($B256="",0,SUMIFS(Ingresos!$Y$6:$Y$1505,ING_COD,$B256,ING_CLASE,"ORD"))</f>
        <v>0</v>
      </c>
      <c r="H256" s="19" t="n">
        <f aca="false">IF($B256="",0,SUMIFS(Ingresos!$Y$6:$Y$1505,ING_COD,$B256,ING_CLASE,"ORD",ING_COMP,"Sí"))</f>
        <v>0</v>
      </c>
      <c r="I256" s="19" t="n">
        <f aca="false">IF($B256="",0,SUMIFS(Ingresos!$Y$6:$Y$1505,ING_COD,$B256,ING_CLASE,"GRA"))</f>
        <v>0</v>
      </c>
      <c r="J256" s="19" t="n">
        <f aca="false">IF($B256="",0,SUMIFS(Ingresos!$Y$6:$Y$1505,ING_COD,$B256,ING_CLASE,"BON"))</f>
        <v>0</v>
      </c>
      <c r="K256" s="19" t="n">
        <f aca="false">IF($B256="",0,SUMIFS(Ingresos!$Y$6:$Y$1505,ING_COD,$B256,ING_CLASE,"EXT"))</f>
        <v>0</v>
      </c>
      <c r="L256" s="19" t="n">
        <f aca="false">IF($B256="",0,SUMIFS(Ingresos!$Y$6:$Y$1505,ING_COD,$B256,ING_CLASE,"OTO"))</f>
        <v>0</v>
      </c>
      <c r="M256" s="19" t="n">
        <f aca="false">IF($B256="",0,SUMIFS(Ingresos!$Y$6:$Y$1505,ING_COD,$B256,ING_CLASE,"OTX"))</f>
        <v>0</v>
      </c>
      <c r="N256" s="19" t="n">
        <f aca="false">IF($B256="",0,SUMIFS(Ingresos!$Y$6:$Y$1505,ING_COD,$B256,ING_CLASE,"RETO"))</f>
        <v>0</v>
      </c>
      <c r="O256" s="19" t="n">
        <f aca="false">IF($B256="",0,SUMIFS(Ingresos!$Y$6:$Y$1505,ING_COD,$B256,ING_CLASE,"INA"))</f>
        <v>0</v>
      </c>
      <c r="P256" s="19" t="n">
        <f aca="false">G256+I256+J256+K256+L256+M256</f>
        <v>0</v>
      </c>
      <c r="Q256" s="44" t="n">
        <f aca="false">IF($F256="Activo",2,IF($F256="Cese",1,0))</f>
        <v>0</v>
      </c>
      <c r="R256" s="19" t="n">
        <f aca="false">G256*Q256</f>
        <v>0</v>
      </c>
      <c r="S256" s="19" t="n">
        <f aca="false">IF($F256="Activo",SUMIFS(I256:I257,$D256:$D257,"&lt;="&amp;Trabajadores!$N$26)+IF(PROY_BON="Sí",SUMIFS(J256:J257,$D256:$D257,"&lt;="&amp;Trabajadores!$N$26),0),IF($F256="Cese",I256+IF(PROY_BON="Sí",J256,0),0))</f>
        <v>0</v>
      </c>
      <c r="T256" s="19" t="n">
        <f aca="false">IF(OR($F256&lt;&gt;"Activo",Trabajadores!$I$26="No"),0,IF(I257=0,H256*(1+IF(PROY_BON="Sí",Trabajadores!$P$26,0))*Trabajadores!$S$26/6*(Trabajadores!$N$26&gt;=12),0))</f>
        <v>0</v>
      </c>
      <c r="U256" s="19" t="n">
        <f aca="false">IF($F256="Activo",IF(Trabajadores!$J$26="Sí",L256*2,L256),IF($F256="Cese",L256,0))</f>
        <v>0</v>
      </c>
      <c r="V256" s="19" t="n">
        <f aca="false">IF(OR($F256="Activo",$F256="Cese"),M256,0)</f>
        <v>0</v>
      </c>
      <c r="W256" s="19" t="n">
        <f aca="false">IF(OR($F256="Activo",$F256="Cese"),SUM(P246:P255),0)</f>
        <v>0</v>
      </c>
      <c r="X256" s="36" t="n">
        <f aca="false">IF(OR($F256="Activo",$F256="Cese"),R256+S256+T256+U256+V256+W256,0)</f>
        <v>0</v>
      </c>
      <c r="Y256" s="19" t="n">
        <f aca="false">IF(OR($F256="Activo",$F256="Cese"),DED_FIJA,0)</f>
        <v>0</v>
      </c>
      <c r="Z256" s="36" t="n">
        <f aca="false">MAX(0,X256-Y256)</f>
        <v>0</v>
      </c>
      <c r="AA256" s="19" t="n">
        <f aca="false">IF(Z256=0,0,MAX(0,MIN(Z256,Parámetros!$G$19)-Parámetros!$F$19)*Parámetros!$E$19)</f>
        <v>0</v>
      </c>
      <c r="AB256" s="19" t="n">
        <f aca="false">IF(Z256=0,0,MAX(0,MIN(Z256,Parámetros!$G$20)-Parámetros!$F$20)*Parámetros!$E$20)</f>
        <v>0</v>
      </c>
      <c r="AC256" s="19" t="n">
        <f aca="false">IF(Z256=0,0,MAX(0,MIN(Z256,Parámetros!$G$21)-Parámetros!$F$21)*Parámetros!$E$21)</f>
        <v>0</v>
      </c>
      <c r="AD256" s="19" t="n">
        <f aca="false">IF(Z256=0,0,MAX(0,MIN(Z256,Parámetros!$G$22)-Parámetros!$F$22)*Parámetros!$E$22)</f>
        <v>0</v>
      </c>
      <c r="AE256" s="19" t="n">
        <f aca="false">IF(Z256=0,0,MAX(0,MIN(Z256,Parámetros!$G$23)-Parámetros!$F$23)*Parámetros!$E$23)</f>
        <v>0</v>
      </c>
      <c r="AF256" s="36" t="n">
        <f aca="false">SUM(AA256:AE256)</f>
        <v>0</v>
      </c>
      <c r="AG256" s="45" t="str">
        <f aca="false">IF(AM256&lt;=0,"-",INDEX(TR_TASA,MATCH(AM256,TR_DESDE,1)))</f>
        <v>-</v>
      </c>
      <c r="AH256" s="44" t="n">
        <f aca="false">IF($F256="Cese",1,IF($F256="Activo",INDEX(DIV_N,11),0))</f>
        <v>0</v>
      </c>
      <c r="AI256" s="44" t="n">
        <f aca="false">IF($F256="Cese",10,IF($F256="Activo",INDEX(DIV_HASTA,11),0))</f>
        <v>0</v>
      </c>
      <c r="AJ256" s="19" t="n">
        <f aca="false">IF(OR($F256="Activo",$F256="Cese"),SUMIFS(AV246:AV255,D246:D255,"&lt;="&amp;AI256),0)</f>
        <v>0</v>
      </c>
      <c r="AK256" s="19" t="n">
        <f aca="false">IF(OR($F256="Activo",$F256="Cese"),MAX(0,(AF256-AJ256)/AH256),0)</f>
        <v>0</v>
      </c>
      <c r="AL256" s="19" t="n">
        <f aca="false">IF(OR($F256="Activo",$F256="Cese"),K256+IF(PROY_BON="Sí",0,J256),0)</f>
        <v>0</v>
      </c>
      <c r="AM256" s="19" t="n">
        <f aca="false">IF(AL256&gt;0,MAX(0,X256+AL256-Y256),Z256)</f>
        <v>0</v>
      </c>
      <c r="AN256" s="19" t="n">
        <f aca="false">SUMPRODUCT((AM256&gt;TR_DESDE)*(AM256-TR_DESDE)*TR_INC)</f>
        <v>0</v>
      </c>
      <c r="AO256" s="19" t="n">
        <f aca="false">IF(AL256&gt;0,MAX(0,AN256-IF($F256="Cese",MAX(AF256,AJ256),AF256)),0)</f>
        <v>0</v>
      </c>
      <c r="AP256" s="46" t="n">
        <f aca="false">IF(OR($F256="Activo",$F256="Cese"),ROUND(AK256+AO256,2),0)</f>
        <v>0</v>
      </c>
      <c r="AQ256" s="19" t="n">
        <f aca="false">IF($F256="Cese",MAX(0,AJ256-AN256),0)</f>
        <v>0</v>
      </c>
      <c r="AR256" s="19" t="str">
        <f aca="false">IF($B256="","",IF(COUNTIFS(RP_COD,$B256,'Retenciones Planilla'!$M$6:$M$105,"&lt;&gt;")=0,"",SUMIFS('Retenciones Planilla'!$M$6:$M$105,RP_COD,$B256)))</f>
        <v/>
      </c>
      <c r="AS256" s="19" t="str">
        <f aca="false">IF(AR256="","",AR256-AP256)</f>
        <v/>
      </c>
      <c r="AT256" s="23" t="str">
        <f aca="false">IF($B256="","",IF(NOT(OR($F256="Activo",$F256="Cese")),IF(N(AR256)=0,"—","Revisar: sin vínculo"),IF(AR256="",IF(AP256=0,"No corresponde","Sin dato planilla"),IF(ABS(AS256)&lt;=TOL,"OK",IF(AS256&gt;0,"Retuvo de más","Retuvo de menos")))))</f>
        <v/>
      </c>
      <c r="AU256" s="19" t="n">
        <f aca="false">IF(AND(BASE_RET="Planilla (si existe)",AR256&lt;&gt;""),AR256,AP256)</f>
        <v>0</v>
      </c>
      <c r="AV256" s="19" t="n">
        <f aca="false">AU256+N256</f>
        <v>0</v>
      </c>
    </row>
    <row r="257" customFormat="false" ht="15" hidden="false" customHeight="false" outlineLevel="0" collapsed="false">
      <c r="A257" s="43" t="n">
        <v>21</v>
      </c>
      <c r="B257" s="35" t="str">
        <f aca="false">IF(Trabajadores!$B$26="","",Trabajadores!$B$26)</f>
        <v/>
      </c>
      <c r="C257" s="35" t="str">
        <f aca="false">IF($B257="","",Trabajadores!$D$26)</f>
        <v/>
      </c>
      <c r="D257" s="43" t="n">
        <v>12</v>
      </c>
      <c r="E257" s="23" t="s">
        <v>309</v>
      </c>
      <c r="F257" s="23" t="str">
        <f aca="false">IF($B257="","",IF(OR(12&lt;Trabajadores!$M$26,12&gt;Trabajadores!$N$26),"No vinculado",IF(AND(12=Trabajadores!$N$26,Trabajadores!$O$26="Sí"),"Cese","Activo")))</f>
        <v/>
      </c>
      <c r="G257" s="19" t="n">
        <f aca="false">IF($B257="",0,SUMIFS(Ingresos!$Z$6:$Z$1505,ING_COD,$B257,ING_CLASE,"ORD"))</f>
        <v>0</v>
      </c>
      <c r="H257" s="19" t="n">
        <f aca="false">IF($B257="",0,SUMIFS(Ingresos!$Z$6:$Z$1505,ING_COD,$B257,ING_CLASE,"ORD",ING_COMP,"Sí"))</f>
        <v>0</v>
      </c>
      <c r="I257" s="19" t="n">
        <f aca="false">IF($B257="",0,SUMIFS(Ingresos!$Z$6:$Z$1505,ING_COD,$B257,ING_CLASE,"GRA"))</f>
        <v>0</v>
      </c>
      <c r="J257" s="19" t="n">
        <f aca="false">IF($B257="",0,SUMIFS(Ingresos!$Z$6:$Z$1505,ING_COD,$B257,ING_CLASE,"BON"))</f>
        <v>0</v>
      </c>
      <c r="K257" s="19" t="n">
        <f aca="false">IF($B257="",0,SUMIFS(Ingresos!$Z$6:$Z$1505,ING_COD,$B257,ING_CLASE,"EXT"))</f>
        <v>0</v>
      </c>
      <c r="L257" s="19" t="n">
        <f aca="false">IF($B257="",0,SUMIFS(Ingresos!$Z$6:$Z$1505,ING_COD,$B257,ING_CLASE,"OTO"))</f>
        <v>0</v>
      </c>
      <c r="M257" s="19" t="n">
        <f aca="false">IF($B257="",0,SUMIFS(Ingresos!$Z$6:$Z$1505,ING_COD,$B257,ING_CLASE,"OTX"))</f>
        <v>0</v>
      </c>
      <c r="N257" s="19" t="n">
        <f aca="false">IF($B257="",0,SUMIFS(Ingresos!$Z$6:$Z$1505,ING_COD,$B257,ING_CLASE,"RETO"))</f>
        <v>0</v>
      </c>
      <c r="O257" s="19" t="n">
        <f aca="false">IF($B257="",0,SUMIFS(Ingresos!$Z$6:$Z$1505,ING_COD,$B257,ING_CLASE,"INA"))</f>
        <v>0</v>
      </c>
      <c r="P257" s="19" t="n">
        <f aca="false">G257+I257+J257+K257+L257+M257</f>
        <v>0</v>
      </c>
      <c r="Q257" s="44" t="n">
        <f aca="false">IF($F257="Activo",1,IF($F257="Cese",1,0))</f>
        <v>0</v>
      </c>
      <c r="R257" s="19" t="n">
        <f aca="false">G257*Q257</f>
        <v>0</v>
      </c>
      <c r="S257" s="19" t="n">
        <f aca="false">IF($F257="Activo",SUMIFS(I257:I257,$D257:$D257,"&lt;="&amp;Trabajadores!$N$26)+IF(PROY_BON="Sí",SUMIFS(J257:J257,$D257:$D257,"&lt;="&amp;Trabajadores!$N$26),0),IF($F257="Cese",I257+IF(PROY_BON="Sí",J257,0),0))</f>
        <v>0</v>
      </c>
      <c r="T257" s="19" t="n">
        <f aca="false">0</f>
        <v>0</v>
      </c>
      <c r="U257" s="19" t="n">
        <f aca="false">IF($F257="Activo",IF(Trabajadores!$J$26="Sí",L257*1,L257),IF($F257="Cese",L257,0))</f>
        <v>0</v>
      </c>
      <c r="V257" s="19" t="n">
        <f aca="false">IF(OR($F257="Activo",$F257="Cese"),M257,0)</f>
        <v>0</v>
      </c>
      <c r="W257" s="19" t="n">
        <f aca="false">IF(OR($F257="Activo",$F257="Cese"),SUM(P246:P256),0)</f>
        <v>0</v>
      </c>
      <c r="X257" s="36" t="n">
        <f aca="false">IF(OR($F257="Activo",$F257="Cese"),R257+S257+T257+U257+V257+W257,0)</f>
        <v>0</v>
      </c>
      <c r="Y257" s="19" t="n">
        <f aca="false">IF(OR($F257="Activo",$F257="Cese"),DED_FIJA,0)</f>
        <v>0</v>
      </c>
      <c r="Z257" s="36" t="n">
        <f aca="false">MAX(0,X257-Y257)</f>
        <v>0</v>
      </c>
      <c r="AA257" s="19" t="n">
        <f aca="false">IF(Z257=0,0,MAX(0,MIN(Z257,Parámetros!$G$19)-Parámetros!$F$19)*Parámetros!$E$19)</f>
        <v>0</v>
      </c>
      <c r="AB257" s="19" t="n">
        <f aca="false">IF(Z257=0,0,MAX(0,MIN(Z257,Parámetros!$G$20)-Parámetros!$F$20)*Parámetros!$E$20)</f>
        <v>0</v>
      </c>
      <c r="AC257" s="19" t="n">
        <f aca="false">IF(Z257=0,0,MAX(0,MIN(Z257,Parámetros!$G$21)-Parámetros!$F$21)*Parámetros!$E$21)</f>
        <v>0</v>
      </c>
      <c r="AD257" s="19" t="n">
        <f aca="false">IF(Z257=0,0,MAX(0,MIN(Z257,Parámetros!$G$22)-Parámetros!$F$22)*Parámetros!$E$22)</f>
        <v>0</v>
      </c>
      <c r="AE257" s="19" t="n">
        <f aca="false">IF(Z257=0,0,MAX(0,MIN(Z257,Parámetros!$G$23)-Parámetros!$F$23)*Parámetros!$E$23)</f>
        <v>0</v>
      </c>
      <c r="AF257" s="36" t="n">
        <f aca="false">SUM(AA257:AE257)</f>
        <v>0</v>
      </c>
      <c r="AG257" s="45" t="str">
        <f aca="false">IF(AM257&lt;=0,"-",INDEX(TR_TASA,MATCH(AM257,TR_DESDE,1)))</f>
        <v>-</v>
      </c>
      <c r="AH257" s="44" t="n">
        <f aca="false">IF($F257="Cese",1,IF($F257="Activo",INDEX(DIV_N,12),0))</f>
        <v>0</v>
      </c>
      <c r="AI257" s="44" t="n">
        <f aca="false">IF($F257="Cese",11,IF($F257="Activo",INDEX(DIV_HASTA,12),0))</f>
        <v>0</v>
      </c>
      <c r="AJ257" s="19" t="n">
        <f aca="false">IF(OR($F257="Activo",$F257="Cese"),SUMIFS(AV246:AV256,D246:D256,"&lt;="&amp;AI257),0)</f>
        <v>0</v>
      </c>
      <c r="AK257" s="19" t="n">
        <f aca="false">IF(OR($F257="Activo",$F257="Cese"),MAX(0,(AF257-AJ257)/AH257),0)</f>
        <v>0</v>
      </c>
      <c r="AL257" s="19" t="n">
        <f aca="false">IF(OR($F257="Activo",$F257="Cese"),K257+IF(PROY_BON="Sí",0,J257),0)</f>
        <v>0</v>
      </c>
      <c r="AM257" s="19" t="n">
        <f aca="false">IF(AL257&gt;0,MAX(0,X257+AL257-Y257),Z257)</f>
        <v>0</v>
      </c>
      <c r="AN257" s="19" t="n">
        <f aca="false">SUMPRODUCT((AM257&gt;TR_DESDE)*(AM257-TR_DESDE)*TR_INC)</f>
        <v>0</v>
      </c>
      <c r="AO257" s="19" t="n">
        <f aca="false">IF(AL257&gt;0,MAX(0,AN257-IF(TRUE(),MAX(AF257,AJ257),AF257)),0)</f>
        <v>0</v>
      </c>
      <c r="AP257" s="46" t="n">
        <f aca="false">IF(OR($F257="Activo",$F257="Cese"),ROUND(AK257+AO257,2),0)</f>
        <v>0</v>
      </c>
      <c r="AQ257" s="19" t="n">
        <f aca="false">IF(OR($F257="Activo",$F257="Cese"),MAX(0,AJ257-AN257),0)</f>
        <v>0</v>
      </c>
      <c r="AR257" s="19" t="str">
        <f aca="false">IF($B257="","",IF(COUNTIFS(RP_COD,$B257,'Retenciones Planilla'!$N$6:$N$105,"&lt;&gt;")=0,"",SUMIFS('Retenciones Planilla'!$N$6:$N$105,RP_COD,$B257)))</f>
        <v/>
      </c>
      <c r="AS257" s="19" t="str">
        <f aca="false">IF(AR257="","",AR257-AP257)</f>
        <v/>
      </c>
      <c r="AT257" s="23" t="str">
        <f aca="false">IF($B257="","",IF(NOT(OR($F257="Activo",$F257="Cese")),IF(N(AR257)=0,"—","Revisar: sin vínculo"),IF(AR257="",IF(AP257=0,"No corresponde","Sin dato planilla"),IF(ABS(AS257)&lt;=TOL,"OK",IF(AS257&gt;0,"Retuvo de más","Retuvo de menos")))))</f>
        <v/>
      </c>
      <c r="AU257" s="19" t="n">
        <f aca="false">IF(AND(BASE_RET="Planilla (si existe)",AR257&lt;&gt;""),AR257,AP257)</f>
        <v>0</v>
      </c>
      <c r="AV257" s="19" t="n">
        <f aca="false">AU257+N257</f>
        <v>0</v>
      </c>
    </row>
    <row r="258" customFormat="false" ht="15" hidden="false" customHeight="false" outlineLevel="0" collapsed="false">
      <c r="A258" s="43" t="n">
        <v>22</v>
      </c>
      <c r="B258" s="35" t="str">
        <f aca="false">IF(Trabajadores!$B$27="","",Trabajadores!$B$27)</f>
        <v/>
      </c>
      <c r="C258" s="35" t="str">
        <f aca="false">IF($B258="","",Trabajadores!$D$27)</f>
        <v/>
      </c>
      <c r="D258" s="43" t="n">
        <v>1</v>
      </c>
      <c r="E258" s="23" t="s">
        <v>298</v>
      </c>
      <c r="F258" s="23" t="str">
        <f aca="false">IF($B258="","",IF(OR(1&lt;Trabajadores!$M$27,1&gt;Trabajadores!$N$27),"No vinculado",IF(AND(1=Trabajadores!$N$27,Trabajadores!$O$27="Sí"),"Cese","Activo")))</f>
        <v/>
      </c>
      <c r="G258" s="19" t="n">
        <f aca="false">IF($B258="",0,SUMIFS(Ingresos!$O$6:$O$1505,ING_COD,$B258,ING_CLASE,"ORD"))</f>
        <v>0</v>
      </c>
      <c r="H258" s="19" t="n">
        <f aca="false">IF($B258="",0,SUMIFS(Ingresos!$O$6:$O$1505,ING_COD,$B258,ING_CLASE,"ORD",ING_COMP,"Sí"))</f>
        <v>0</v>
      </c>
      <c r="I258" s="19" t="n">
        <f aca="false">IF($B258="",0,SUMIFS(Ingresos!$O$6:$O$1505,ING_COD,$B258,ING_CLASE,"GRA"))</f>
        <v>0</v>
      </c>
      <c r="J258" s="19" t="n">
        <f aca="false">IF($B258="",0,SUMIFS(Ingresos!$O$6:$O$1505,ING_COD,$B258,ING_CLASE,"BON"))</f>
        <v>0</v>
      </c>
      <c r="K258" s="19" t="n">
        <f aca="false">IF($B258="",0,SUMIFS(Ingresos!$O$6:$O$1505,ING_COD,$B258,ING_CLASE,"EXT"))</f>
        <v>0</v>
      </c>
      <c r="L258" s="19" t="n">
        <f aca="false">IF($B258="",0,SUMIFS(Ingresos!$O$6:$O$1505,ING_COD,$B258,ING_CLASE,"OTO"))</f>
        <v>0</v>
      </c>
      <c r="M258" s="19" t="n">
        <f aca="false">IF($B258="",0,SUMIFS(Ingresos!$O$6:$O$1505,ING_COD,$B258,ING_CLASE,"OTX"))</f>
        <v>0</v>
      </c>
      <c r="N258" s="19" t="n">
        <f aca="false">IF($B258="",0,SUMIFS(Ingresos!$O$6:$O$1505,ING_COD,$B258,ING_CLASE,"RETO"))</f>
        <v>0</v>
      </c>
      <c r="O258" s="19" t="n">
        <f aca="false">IF($B258="",0,SUMIFS(Ingresos!$O$6:$O$1505,ING_COD,$B258,ING_CLASE,"INA"))</f>
        <v>0</v>
      </c>
      <c r="P258" s="19" t="n">
        <f aca="false">G258+I258+J258+K258+L258+M258</f>
        <v>0</v>
      </c>
      <c r="Q258" s="44" t="n">
        <f aca="false">IF($F258="Activo",12,IF($F258="Cese",1,0))</f>
        <v>0</v>
      </c>
      <c r="R258" s="19" t="n">
        <f aca="false">G258*Q258</f>
        <v>0</v>
      </c>
      <c r="S258" s="19" t="n">
        <f aca="false">IF($F258="Activo",SUMIFS(I258:I269,$D258:$D269,"&lt;="&amp;Trabajadores!$N$27)+IF(PROY_BON="Sí",SUMIFS(J258:J269,$D258:$D269,"&lt;="&amp;Trabajadores!$N$27),0),IF($F258="Cese",I258+IF(PROY_BON="Sí",J258,0),0))</f>
        <v>0</v>
      </c>
      <c r="T258" s="19" t="n">
        <f aca="false">IF(OR($F258&lt;&gt;"Activo",Trabajadores!$I$27="No"),0,IF(I264=0,H258*(1+IF(PROY_BON="Sí",Trabajadores!$P$27,0))*Trabajadores!$R$27/6*(Trabajadores!$N$27&gt;=7),0)+IF(I269=0,H258*(1+IF(PROY_BON="Sí",Trabajadores!$P$27,0))*Trabajadores!$S$27/6*(Trabajadores!$N$27&gt;=12),0))</f>
        <v>0</v>
      </c>
      <c r="U258" s="19" t="n">
        <f aca="false">IF($F258="Activo",IF(Trabajadores!$J$27="Sí",L258*12,L258),IF($F258="Cese",L258,0))</f>
        <v>0</v>
      </c>
      <c r="V258" s="19" t="n">
        <f aca="false">IF(OR($F258="Activo",$F258="Cese"),M258,0)</f>
        <v>0</v>
      </c>
      <c r="W258" s="19" t="n">
        <f aca="false">0</f>
        <v>0</v>
      </c>
      <c r="X258" s="36" t="n">
        <f aca="false">IF(OR($F258="Activo",$F258="Cese"),R258+S258+T258+U258+V258+W258,0)</f>
        <v>0</v>
      </c>
      <c r="Y258" s="19" t="n">
        <f aca="false">IF(OR($F258="Activo",$F258="Cese"),DED_FIJA,0)</f>
        <v>0</v>
      </c>
      <c r="Z258" s="36" t="n">
        <f aca="false">MAX(0,X258-Y258)</f>
        <v>0</v>
      </c>
      <c r="AA258" s="19" t="n">
        <f aca="false">IF(Z258=0,0,MAX(0,MIN(Z258,Parámetros!$G$19)-Parámetros!$F$19)*Parámetros!$E$19)</f>
        <v>0</v>
      </c>
      <c r="AB258" s="19" t="n">
        <f aca="false">IF(Z258=0,0,MAX(0,MIN(Z258,Parámetros!$G$20)-Parámetros!$F$20)*Parámetros!$E$20)</f>
        <v>0</v>
      </c>
      <c r="AC258" s="19" t="n">
        <f aca="false">IF(Z258=0,0,MAX(0,MIN(Z258,Parámetros!$G$21)-Parámetros!$F$21)*Parámetros!$E$21)</f>
        <v>0</v>
      </c>
      <c r="AD258" s="19" t="n">
        <f aca="false">IF(Z258=0,0,MAX(0,MIN(Z258,Parámetros!$G$22)-Parámetros!$F$22)*Parámetros!$E$22)</f>
        <v>0</v>
      </c>
      <c r="AE258" s="19" t="n">
        <f aca="false">IF(Z258=0,0,MAX(0,MIN(Z258,Parámetros!$G$23)-Parámetros!$F$23)*Parámetros!$E$23)</f>
        <v>0</v>
      </c>
      <c r="AF258" s="36" t="n">
        <f aca="false">SUM(AA258:AE258)</f>
        <v>0</v>
      </c>
      <c r="AG258" s="45" t="str">
        <f aca="false">IF(AM258&lt;=0,"-",INDEX(TR_TASA,MATCH(AM258,TR_DESDE,1)))</f>
        <v>-</v>
      </c>
      <c r="AH258" s="44" t="n">
        <f aca="false">IF($F258="Cese",1,IF($F258="Activo",INDEX(DIV_N,1),0))</f>
        <v>0</v>
      </c>
      <c r="AI258" s="44" t="n">
        <f aca="false">IF($F258="Cese",0,IF($F258="Activo",INDEX(DIV_HASTA,1),0))</f>
        <v>0</v>
      </c>
      <c r="AJ258" s="19" t="n">
        <f aca="false">0</f>
        <v>0</v>
      </c>
      <c r="AK258" s="19" t="n">
        <f aca="false">IF(OR($F258="Activo",$F258="Cese"),MAX(0,(AF258-AJ258)/AH258),0)</f>
        <v>0</v>
      </c>
      <c r="AL258" s="19" t="n">
        <f aca="false">IF(OR($F258="Activo",$F258="Cese"),K258+IF(PROY_BON="Sí",0,J258),0)</f>
        <v>0</v>
      </c>
      <c r="AM258" s="19" t="n">
        <f aca="false">IF(AL258&gt;0,MAX(0,X258+AL258-Y258),Z258)</f>
        <v>0</v>
      </c>
      <c r="AN258" s="19" t="n">
        <f aca="false">SUMPRODUCT((AM258&gt;TR_DESDE)*(AM258-TR_DESDE)*TR_INC)</f>
        <v>0</v>
      </c>
      <c r="AO258" s="19" t="n">
        <f aca="false">IF(AL258&gt;0,MAX(0,AN258-IF($F258="Cese",MAX(AF258,AJ258),AF258)),0)</f>
        <v>0</v>
      </c>
      <c r="AP258" s="46" t="n">
        <f aca="false">IF(OR($F258="Activo",$F258="Cese"),ROUND(AK258+AO258,2),0)</f>
        <v>0</v>
      </c>
      <c r="AQ258" s="19" t="n">
        <f aca="false">IF($F258="Cese",MAX(0,AJ258-AN258),0)</f>
        <v>0</v>
      </c>
      <c r="AR258" s="19" t="str">
        <f aca="false">IF($B258="","",IF(COUNTIFS(RP_COD,$B258,'Retenciones Planilla'!$C$6:$C$105,"&lt;&gt;")=0,"",SUMIFS('Retenciones Planilla'!$C$6:$C$105,RP_COD,$B258)))</f>
        <v/>
      </c>
      <c r="AS258" s="19" t="str">
        <f aca="false">IF(AR258="","",AR258-AP258)</f>
        <v/>
      </c>
      <c r="AT258" s="23" t="str">
        <f aca="false">IF($B258="","",IF(NOT(OR($F258="Activo",$F258="Cese")),IF(N(AR258)=0,"—","Revisar: sin vínculo"),IF(AR258="",IF(AP258=0,"No corresponde","Sin dato planilla"),IF(ABS(AS258)&lt;=TOL,"OK",IF(AS258&gt;0,"Retuvo de más","Retuvo de menos")))))</f>
        <v/>
      </c>
      <c r="AU258" s="19" t="n">
        <f aca="false">IF(AND(BASE_RET="Planilla (si existe)",AR258&lt;&gt;""),AR258,AP258)</f>
        <v>0</v>
      </c>
      <c r="AV258" s="19" t="n">
        <f aca="false">AU258+N258</f>
        <v>0</v>
      </c>
    </row>
    <row r="259" customFormat="false" ht="15" hidden="false" customHeight="false" outlineLevel="0" collapsed="false">
      <c r="A259" s="43" t="n">
        <v>22</v>
      </c>
      <c r="B259" s="35" t="str">
        <f aca="false">IF(Trabajadores!$B$27="","",Trabajadores!$B$27)</f>
        <v/>
      </c>
      <c r="C259" s="35" t="str">
        <f aca="false">IF($B259="","",Trabajadores!$D$27)</f>
        <v/>
      </c>
      <c r="D259" s="43" t="n">
        <v>2</v>
      </c>
      <c r="E259" s="23" t="s">
        <v>299</v>
      </c>
      <c r="F259" s="23" t="str">
        <f aca="false">IF($B259="","",IF(OR(2&lt;Trabajadores!$M$27,2&gt;Trabajadores!$N$27),"No vinculado",IF(AND(2=Trabajadores!$N$27,Trabajadores!$O$27="Sí"),"Cese","Activo")))</f>
        <v/>
      </c>
      <c r="G259" s="19" t="n">
        <f aca="false">IF($B259="",0,SUMIFS(Ingresos!$P$6:$P$1505,ING_COD,$B259,ING_CLASE,"ORD"))</f>
        <v>0</v>
      </c>
      <c r="H259" s="19" t="n">
        <f aca="false">IF($B259="",0,SUMIFS(Ingresos!$P$6:$P$1505,ING_COD,$B259,ING_CLASE,"ORD",ING_COMP,"Sí"))</f>
        <v>0</v>
      </c>
      <c r="I259" s="19" t="n">
        <f aca="false">IF($B259="",0,SUMIFS(Ingresos!$P$6:$P$1505,ING_COD,$B259,ING_CLASE,"GRA"))</f>
        <v>0</v>
      </c>
      <c r="J259" s="19" t="n">
        <f aca="false">IF($B259="",0,SUMIFS(Ingresos!$P$6:$P$1505,ING_COD,$B259,ING_CLASE,"BON"))</f>
        <v>0</v>
      </c>
      <c r="K259" s="19" t="n">
        <f aca="false">IF($B259="",0,SUMIFS(Ingresos!$P$6:$P$1505,ING_COD,$B259,ING_CLASE,"EXT"))</f>
        <v>0</v>
      </c>
      <c r="L259" s="19" t="n">
        <f aca="false">IF($B259="",0,SUMIFS(Ingresos!$P$6:$P$1505,ING_COD,$B259,ING_CLASE,"OTO"))</f>
        <v>0</v>
      </c>
      <c r="M259" s="19" t="n">
        <f aca="false">IF($B259="",0,SUMIFS(Ingresos!$P$6:$P$1505,ING_COD,$B259,ING_CLASE,"OTX"))</f>
        <v>0</v>
      </c>
      <c r="N259" s="19" t="n">
        <f aca="false">IF($B259="",0,SUMIFS(Ingresos!$P$6:$P$1505,ING_COD,$B259,ING_CLASE,"RETO"))</f>
        <v>0</v>
      </c>
      <c r="O259" s="19" t="n">
        <f aca="false">IF($B259="",0,SUMIFS(Ingresos!$P$6:$P$1505,ING_COD,$B259,ING_CLASE,"INA"))</f>
        <v>0</v>
      </c>
      <c r="P259" s="19" t="n">
        <f aca="false">G259+I259+J259+K259+L259+M259</f>
        <v>0</v>
      </c>
      <c r="Q259" s="44" t="n">
        <f aca="false">IF($F259="Activo",11,IF($F259="Cese",1,0))</f>
        <v>0</v>
      </c>
      <c r="R259" s="19" t="n">
        <f aca="false">G259*Q259</f>
        <v>0</v>
      </c>
      <c r="S259" s="19" t="n">
        <f aca="false">IF($F259="Activo",SUMIFS(I259:I269,$D259:$D269,"&lt;="&amp;Trabajadores!$N$27)+IF(PROY_BON="Sí",SUMIFS(J259:J269,$D259:$D269,"&lt;="&amp;Trabajadores!$N$27),0),IF($F259="Cese",I259+IF(PROY_BON="Sí",J259,0),0))</f>
        <v>0</v>
      </c>
      <c r="T259" s="19" t="n">
        <f aca="false">IF(OR($F259&lt;&gt;"Activo",Trabajadores!$I$27="No"),0,IF(I264=0,H259*(1+IF(PROY_BON="Sí",Trabajadores!$P$27,0))*Trabajadores!$R$27/6*(Trabajadores!$N$27&gt;=7),0)+IF(I269=0,H259*(1+IF(PROY_BON="Sí",Trabajadores!$P$27,0))*Trabajadores!$S$27/6*(Trabajadores!$N$27&gt;=12),0))</f>
        <v>0</v>
      </c>
      <c r="U259" s="19" t="n">
        <f aca="false">IF($F259="Activo",IF(Trabajadores!$J$27="Sí",L259*11,L259),IF($F259="Cese",L259,0))</f>
        <v>0</v>
      </c>
      <c r="V259" s="19" t="n">
        <f aca="false">IF(OR($F259="Activo",$F259="Cese"),M259,0)</f>
        <v>0</v>
      </c>
      <c r="W259" s="19" t="n">
        <f aca="false">IF(OR($F259="Activo",$F259="Cese"),SUM(P258:P258),0)</f>
        <v>0</v>
      </c>
      <c r="X259" s="36" t="n">
        <f aca="false">IF(OR($F259="Activo",$F259="Cese"),R259+S259+T259+U259+V259+W259,0)</f>
        <v>0</v>
      </c>
      <c r="Y259" s="19" t="n">
        <f aca="false">IF(OR($F259="Activo",$F259="Cese"),DED_FIJA,0)</f>
        <v>0</v>
      </c>
      <c r="Z259" s="36" t="n">
        <f aca="false">MAX(0,X259-Y259)</f>
        <v>0</v>
      </c>
      <c r="AA259" s="19" t="n">
        <f aca="false">IF(Z259=0,0,MAX(0,MIN(Z259,Parámetros!$G$19)-Parámetros!$F$19)*Parámetros!$E$19)</f>
        <v>0</v>
      </c>
      <c r="AB259" s="19" t="n">
        <f aca="false">IF(Z259=0,0,MAX(0,MIN(Z259,Parámetros!$G$20)-Parámetros!$F$20)*Parámetros!$E$20)</f>
        <v>0</v>
      </c>
      <c r="AC259" s="19" t="n">
        <f aca="false">IF(Z259=0,0,MAX(0,MIN(Z259,Parámetros!$G$21)-Parámetros!$F$21)*Parámetros!$E$21)</f>
        <v>0</v>
      </c>
      <c r="AD259" s="19" t="n">
        <f aca="false">IF(Z259=0,0,MAX(0,MIN(Z259,Parámetros!$G$22)-Parámetros!$F$22)*Parámetros!$E$22)</f>
        <v>0</v>
      </c>
      <c r="AE259" s="19" t="n">
        <f aca="false">IF(Z259=0,0,MAX(0,MIN(Z259,Parámetros!$G$23)-Parámetros!$F$23)*Parámetros!$E$23)</f>
        <v>0</v>
      </c>
      <c r="AF259" s="36" t="n">
        <f aca="false">SUM(AA259:AE259)</f>
        <v>0</v>
      </c>
      <c r="AG259" s="45" t="str">
        <f aca="false">IF(AM259&lt;=0,"-",INDEX(TR_TASA,MATCH(AM259,TR_DESDE,1)))</f>
        <v>-</v>
      </c>
      <c r="AH259" s="44" t="n">
        <f aca="false">IF($F259="Cese",1,IF($F259="Activo",INDEX(DIV_N,2),0))</f>
        <v>0</v>
      </c>
      <c r="AI259" s="44" t="n">
        <f aca="false">IF($F259="Cese",1,IF($F259="Activo",INDEX(DIV_HASTA,2),0))</f>
        <v>0</v>
      </c>
      <c r="AJ259" s="19" t="n">
        <f aca="false">IF(OR($F259="Activo",$F259="Cese"),SUMIFS(AV258:AV258,D258:D258,"&lt;="&amp;AI259),0)</f>
        <v>0</v>
      </c>
      <c r="AK259" s="19" t="n">
        <f aca="false">IF(OR($F259="Activo",$F259="Cese"),MAX(0,(AF259-AJ259)/AH259),0)</f>
        <v>0</v>
      </c>
      <c r="AL259" s="19" t="n">
        <f aca="false">IF(OR($F259="Activo",$F259="Cese"),K259+IF(PROY_BON="Sí",0,J259),0)</f>
        <v>0</v>
      </c>
      <c r="AM259" s="19" t="n">
        <f aca="false">IF(AL259&gt;0,MAX(0,X259+AL259-Y259),Z259)</f>
        <v>0</v>
      </c>
      <c r="AN259" s="19" t="n">
        <f aca="false">SUMPRODUCT((AM259&gt;TR_DESDE)*(AM259-TR_DESDE)*TR_INC)</f>
        <v>0</v>
      </c>
      <c r="AO259" s="19" t="n">
        <f aca="false">IF(AL259&gt;0,MAX(0,AN259-IF($F259="Cese",MAX(AF259,AJ259),AF259)),0)</f>
        <v>0</v>
      </c>
      <c r="AP259" s="46" t="n">
        <f aca="false">IF(OR($F259="Activo",$F259="Cese"),ROUND(AK259+AO259,2),0)</f>
        <v>0</v>
      </c>
      <c r="AQ259" s="19" t="n">
        <f aca="false">IF($F259="Cese",MAX(0,AJ259-AN259),0)</f>
        <v>0</v>
      </c>
      <c r="AR259" s="19" t="str">
        <f aca="false">IF($B259="","",IF(COUNTIFS(RP_COD,$B259,'Retenciones Planilla'!$D$6:$D$105,"&lt;&gt;")=0,"",SUMIFS('Retenciones Planilla'!$D$6:$D$105,RP_COD,$B259)))</f>
        <v/>
      </c>
      <c r="AS259" s="19" t="str">
        <f aca="false">IF(AR259="","",AR259-AP259)</f>
        <v/>
      </c>
      <c r="AT259" s="23" t="str">
        <f aca="false">IF($B259="","",IF(NOT(OR($F259="Activo",$F259="Cese")),IF(N(AR259)=0,"—","Revisar: sin vínculo"),IF(AR259="",IF(AP259=0,"No corresponde","Sin dato planilla"),IF(ABS(AS259)&lt;=TOL,"OK",IF(AS259&gt;0,"Retuvo de más","Retuvo de menos")))))</f>
        <v/>
      </c>
      <c r="AU259" s="19" t="n">
        <f aca="false">IF(AND(BASE_RET="Planilla (si existe)",AR259&lt;&gt;""),AR259,AP259)</f>
        <v>0</v>
      </c>
      <c r="AV259" s="19" t="n">
        <f aca="false">AU259+N259</f>
        <v>0</v>
      </c>
    </row>
    <row r="260" customFormat="false" ht="15" hidden="false" customHeight="false" outlineLevel="0" collapsed="false">
      <c r="A260" s="43" t="n">
        <v>22</v>
      </c>
      <c r="B260" s="35" t="str">
        <f aca="false">IF(Trabajadores!$B$27="","",Trabajadores!$B$27)</f>
        <v/>
      </c>
      <c r="C260" s="35" t="str">
        <f aca="false">IF($B260="","",Trabajadores!$D$27)</f>
        <v/>
      </c>
      <c r="D260" s="43" t="n">
        <v>3</v>
      </c>
      <c r="E260" s="23" t="s">
        <v>300</v>
      </c>
      <c r="F260" s="23" t="str">
        <f aca="false">IF($B260="","",IF(OR(3&lt;Trabajadores!$M$27,3&gt;Trabajadores!$N$27),"No vinculado",IF(AND(3=Trabajadores!$N$27,Trabajadores!$O$27="Sí"),"Cese","Activo")))</f>
        <v/>
      </c>
      <c r="G260" s="19" t="n">
        <f aca="false">IF($B260="",0,SUMIFS(Ingresos!$Q$6:$Q$1505,ING_COD,$B260,ING_CLASE,"ORD"))</f>
        <v>0</v>
      </c>
      <c r="H260" s="19" t="n">
        <f aca="false">IF($B260="",0,SUMIFS(Ingresos!$Q$6:$Q$1505,ING_COD,$B260,ING_CLASE,"ORD",ING_COMP,"Sí"))</f>
        <v>0</v>
      </c>
      <c r="I260" s="19" t="n">
        <f aca="false">IF($B260="",0,SUMIFS(Ingresos!$Q$6:$Q$1505,ING_COD,$B260,ING_CLASE,"GRA"))</f>
        <v>0</v>
      </c>
      <c r="J260" s="19" t="n">
        <f aca="false">IF($B260="",0,SUMIFS(Ingresos!$Q$6:$Q$1505,ING_COD,$B260,ING_CLASE,"BON"))</f>
        <v>0</v>
      </c>
      <c r="K260" s="19" t="n">
        <f aca="false">IF($B260="",0,SUMIFS(Ingresos!$Q$6:$Q$1505,ING_COD,$B260,ING_CLASE,"EXT"))</f>
        <v>0</v>
      </c>
      <c r="L260" s="19" t="n">
        <f aca="false">IF($B260="",0,SUMIFS(Ingresos!$Q$6:$Q$1505,ING_COD,$B260,ING_CLASE,"OTO"))</f>
        <v>0</v>
      </c>
      <c r="M260" s="19" t="n">
        <f aca="false">IF($B260="",0,SUMIFS(Ingresos!$Q$6:$Q$1505,ING_COD,$B260,ING_CLASE,"OTX"))</f>
        <v>0</v>
      </c>
      <c r="N260" s="19" t="n">
        <f aca="false">IF($B260="",0,SUMIFS(Ingresos!$Q$6:$Q$1505,ING_COD,$B260,ING_CLASE,"RETO"))</f>
        <v>0</v>
      </c>
      <c r="O260" s="19" t="n">
        <f aca="false">IF($B260="",0,SUMIFS(Ingresos!$Q$6:$Q$1505,ING_COD,$B260,ING_CLASE,"INA"))</f>
        <v>0</v>
      </c>
      <c r="P260" s="19" t="n">
        <f aca="false">G260+I260+J260+K260+L260+M260</f>
        <v>0</v>
      </c>
      <c r="Q260" s="44" t="n">
        <f aca="false">IF($F260="Activo",10,IF($F260="Cese",1,0))</f>
        <v>0</v>
      </c>
      <c r="R260" s="19" t="n">
        <f aca="false">G260*Q260</f>
        <v>0</v>
      </c>
      <c r="S260" s="19" t="n">
        <f aca="false">IF($F260="Activo",SUMIFS(I260:I269,$D260:$D269,"&lt;="&amp;Trabajadores!$N$27)+IF(PROY_BON="Sí",SUMIFS(J260:J269,$D260:$D269,"&lt;="&amp;Trabajadores!$N$27),0),IF($F260="Cese",I260+IF(PROY_BON="Sí",J260,0),0))</f>
        <v>0</v>
      </c>
      <c r="T260" s="19" t="n">
        <f aca="false">IF(OR($F260&lt;&gt;"Activo",Trabajadores!$I$27="No"),0,IF(I264=0,H260*(1+IF(PROY_BON="Sí",Trabajadores!$P$27,0))*Trabajadores!$R$27/6*(Trabajadores!$N$27&gt;=7),0)+IF(I269=0,H260*(1+IF(PROY_BON="Sí",Trabajadores!$P$27,0))*Trabajadores!$S$27/6*(Trabajadores!$N$27&gt;=12),0))</f>
        <v>0</v>
      </c>
      <c r="U260" s="19" t="n">
        <f aca="false">IF($F260="Activo",IF(Trabajadores!$J$27="Sí",L260*10,L260),IF($F260="Cese",L260,0))</f>
        <v>0</v>
      </c>
      <c r="V260" s="19" t="n">
        <f aca="false">IF(OR($F260="Activo",$F260="Cese"),M260,0)</f>
        <v>0</v>
      </c>
      <c r="W260" s="19" t="n">
        <f aca="false">IF(OR($F260="Activo",$F260="Cese"),SUM(P258:P259),0)</f>
        <v>0</v>
      </c>
      <c r="X260" s="36" t="n">
        <f aca="false">IF(OR($F260="Activo",$F260="Cese"),R260+S260+T260+U260+V260+W260,0)</f>
        <v>0</v>
      </c>
      <c r="Y260" s="19" t="n">
        <f aca="false">IF(OR($F260="Activo",$F260="Cese"),DED_FIJA,0)</f>
        <v>0</v>
      </c>
      <c r="Z260" s="36" t="n">
        <f aca="false">MAX(0,X260-Y260)</f>
        <v>0</v>
      </c>
      <c r="AA260" s="19" t="n">
        <f aca="false">IF(Z260=0,0,MAX(0,MIN(Z260,Parámetros!$G$19)-Parámetros!$F$19)*Parámetros!$E$19)</f>
        <v>0</v>
      </c>
      <c r="AB260" s="19" t="n">
        <f aca="false">IF(Z260=0,0,MAX(0,MIN(Z260,Parámetros!$G$20)-Parámetros!$F$20)*Parámetros!$E$20)</f>
        <v>0</v>
      </c>
      <c r="AC260" s="19" t="n">
        <f aca="false">IF(Z260=0,0,MAX(0,MIN(Z260,Parámetros!$G$21)-Parámetros!$F$21)*Parámetros!$E$21)</f>
        <v>0</v>
      </c>
      <c r="AD260" s="19" t="n">
        <f aca="false">IF(Z260=0,0,MAX(0,MIN(Z260,Parámetros!$G$22)-Parámetros!$F$22)*Parámetros!$E$22)</f>
        <v>0</v>
      </c>
      <c r="AE260" s="19" t="n">
        <f aca="false">IF(Z260=0,0,MAX(0,MIN(Z260,Parámetros!$G$23)-Parámetros!$F$23)*Parámetros!$E$23)</f>
        <v>0</v>
      </c>
      <c r="AF260" s="36" t="n">
        <f aca="false">SUM(AA260:AE260)</f>
        <v>0</v>
      </c>
      <c r="AG260" s="45" t="str">
        <f aca="false">IF(AM260&lt;=0,"-",INDEX(TR_TASA,MATCH(AM260,TR_DESDE,1)))</f>
        <v>-</v>
      </c>
      <c r="AH260" s="44" t="n">
        <f aca="false">IF($F260="Cese",1,IF($F260="Activo",INDEX(DIV_N,3),0))</f>
        <v>0</v>
      </c>
      <c r="AI260" s="44" t="n">
        <f aca="false">IF($F260="Cese",2,IF($F260="Activo",INDEX(DIV_HASTA,3),0))</f>
        <v>0</v>
      </c>
      <c r="AJ260" s="19" t="n">
        <f aca="false">IF(OR($F260="Activo",$F260="Cese"),SUMIFS(AV258:AV259,D258:D259,"&lt;="&amp;AI260),0)</f>
        <v>0</v>
      </c>
      <c r="AK260" s="19" t="n">
        <f aca="false">IF(OR($F260="Activo",$F260="Cese"),MAX(0,(AF260-AJ260)/AH260),0)</f>
        <v>0</v>
      </c>
      <c r="AL260" s="19" t="n">
        <f aca="false">IF(OR($F260="Activo",$F260="Cese"),K260+IF(PROY_BON="Sí",0,J260),0)</f>
        <v>0</v>
      </c>
      <c r="AM260" s="19" t="n">
        <f aca="false">IF(AL260&gt;0,MAX(0,X260+AL260-Y260),Z260)</f>
        <v>0</v>
      </c>
      <c r="AN260" s="19" t="n">
        <f aca="false">SUMPRODUCT((AM260&gt;TR_DESDE)*(AM260-TR_DESDE)*TR_INC)</f>
        <v>0</v>
      </c>
      <c r="AO260" s="19" t="n">
        <f aca="false">IF(AL260&gt;0,MAX(0,AN260-IF($F260="Cese",MAX(AF260,AJ260),AF260)),0)</f>
        <v>0</v>
      </c>
      <c r="AP260" s="46" t="n">
        <f aca="false">IF(OR($F260="Activo",$F260="Cese"),ROUND(AK260+AO260,2),0)</f>
        <v>0</v>
      </c>
      <c r="AQ260" s="19" t="n">
        <f aca="false">IF($F260="Cese",MAX(0,AJ260-AN260),0)</f>
        <v>0</v>
      </c>
      <c r="AR260" s="19" t="str">
        <f aca="false">IF($B260="","",IF(COUNTIFS(RP_COD,$B260,'Retenciones Planilla'!$E$6:$E$105,"&lt;&gt;")=0,"",SUMIFS('Retenciones Planilla'!$E$6:$E$105,RP_COD,$B260)))</f>
        <v/>
      </c>
      <c r="AS260" s="19" t="str">
        <f aca="false">IF(AR260="","",AR260-AP260)</f>
        <v/>
      </c>
      <c r="AT260" s="23" t="str">
        <f aca="false">IF($B260="","",IF(NOT(OR($F260="Activo",$F260="Cese")),IF(N(AR260)=0,"—","Revisar: sin vínculo"),IF(AR260="",IF(AP260=0,"No corresponde","Sin dato planilla"),IF(ABS(AS260)&lt;=TOL,"OK",IF(AS260&gt;0,"Retuvo de más","Retuvo de menos")))))</f>
        <v/>
      </c>
      <c r="AU260" s="19" t="n">
        <f aca="false">IF(AND(BASE_RET="Planilla (si existe)",AR260&lt;&gt;""),AR260,AP260)</f>
        <v>0</v>
      </c>
      <c r="AV260" s="19" t="n">
        <f aca="false">AU260+N260</f>
        <v>0</v>
      </c>
    </row>
    <row r="261" customFormat="false" ht="15" hidden="false" customHeight="false" outlineLevel="0" collapsed="false">
      <c r="A261" s="43" t="n">
        <v>22</v>
      </c>
      <c r="B261" s="35" t="str">
        <f aca="false">IF(Trabajadores!$B$27="","",Trabajadores!$B$27)</f>
        <v/>
      </c>
      <c r="C261" s="35" t="str">
        <f aca="false">IF($B261="","",Trabajadores!$D$27)</f>
        <v/>
      </c>
      <c r="D261" s="43" t="n">
        <v>4</v>
      </c>
      <c r="E261" s="23" t="s">
        <v>301</v>
      </c>
      <c r="F261" s="23" t="str">
        <f aca="false">IF($B261="","",IF(OR(4&lt;Trabajadores!$M$27,4&gt;Trabajadores!$N$27),"No vinculado",IF(AND(4=Trabajadores!$N$27,Trabajadores!$O$27="Sí"),"Cese","Activo")))</f>
        <v/>
      </c>
      <c r="G261" s="19" t="n">
        <f aca="false">IF($B261="",0,SUMIFS(Ingresos!$R$6:$R$1505,ING_COD,$B261,ING_CLASE,"ORD"))</f>
        <v>0</v>
      </c>
      <c r="H261" s="19" t="n">
        <f aca="false">IF($B261="",0,SUMIFS(Ingresos!$R$6:$R$1505,ING_COD,$B261,ING_CLASE,"ORD",ING_COMP,"Sí"))</f>
        <v>0</v>
      </c>
      <c r="I261" s="19" t="n">
        <f aca="false">IF($B261="",0,SUMIFS(Ingresos!$R$6:$R$1505,ING_COD,$B261,ING_CLASE,"GRA"))</f>
        <v>0</v>
      </c>
      <c r="J261" s="19" t="n">
        <f aca="false">IF($B261="",0,SUMIFS(Ingresos!$R$6:$R$1505,ING_COD,$B261,ING_CLASE,"BON"))</f>
        <v>0</v>
      </c>
      <c r="K261" s="19" t="n">
        <f aca="false">IF($B261="",0,SUMIFS(Ingresos!$R$6:$R$1505,ING_COD,$B261,ING_CLASE,"EXT"))</f>
        <v>0</v>
      </c>
      <c r="L261" s="19" t="n">
        <f aca="false">IF($B261="",0,SUMIFS(Ingresos!$R$6:$R$1505,ING_COD,$B261,ING_CLASE,"OTO"))</f>
        <v>0</v>
      </c>
      <c r="M261" s="19" t="n">
        <f aca="false">IF($B261="",0,SUMIFS(Ingresos!$R$6:$R$1505,ING_COD,$B261,ING_CLASE,"OTX"))</f>
        <v>0</v>
      </c>
      <c r="N261" s="19" t="n">
        <f aca="false">IF($B261="",0,SUMIFS(Ingresos!$R$6:$R$1505,ING_COD,$B261,ING_CLASE,"RETO"))</f>
        <v>0</v>
      </c>
      <c r="O261" s="19" t="n">
        <f aca="false">IF($B261="",0,SUMIFS(Ingresos!$R$6:$R$1505,ING_COD,$B261,ING_CLASE,"INA"))</f>
        <v>0</v>
      </c>
      <c r="P261" s="19" t="n">
        <f aca="false">G261+I261+J261+K261+L261+M261</f>
        <v>0</v>
      </c>
      <c r="Q261" s="44" t="n">
        <f aca="false">IF($F261="Activo",9,IF($F261="Cese",1,0))</f>
        <v>0</v>
      </c>
      <c r="R261" s="19" t="n">
        <f aca="false">G261*Q261</f>
        <v>0</v>
      </c>
      <c r="S261" s="19" t="n">
        <f aca="false">IF($F261="Activo",SUMIFS(I261:I269,$D261:$D269,"&lt;="&amp;Trabajadores!$N$27)+IF(PROY_BON="Sí",SUMIFS(J261:J269,$D261:$D269,"&lt;="&amp;Trabajadores!$N$27),0),IF($F261="Cese",I261+IF(PROY_BON="Sí",J261,0),0))</f>
        <v>0</v>
      </c>
      <c r="T261" s="19" t="n">
        <f aca="false">IF(OR($F261&lt;&gt;"Activo",Trabajadores!$I$27="No"),0,IF(I264=0,H261*(1+IF(PROY_BON="Sí",Trabajadores!$P$27,0))*Trabajadores!$R$27/6*(Trabajadores!$N$27&gt;=7),0)+IF(I269=0,H261*(1+IF(PROY_BON="Sí",Trabajadores!$P$27,0))*Trabajadores!$S$27/6*(Trabajadores!$N$27&gt;=12),0))</f>
        <v>0</v>
      </c>
      <c r="U261" s="19" t="n">
        <f aca="false">IF($F261="Activo",IF(Trabajadores!$J$27="Sí",L261*9,L261),IF($F261="Cese",L261,0))</f>
        <v>0</v>
      </c>
      <c r="V261" s="19" t="n">
        <f aca="false">IF(OR($F261="Activo",$F261="Cese"),M261,0)</f>
        <v>0</v>
      </c>
      <c r="W261" s="19" t="n">
        <f aca="false">IF(OR($F261="Activo",$F261="Cese"),SUM(P258:P260),0)</f>
        <v>0</v>
      </c>
      <c r="X261" s="36" t="n">
        <f aca="false">IF(OR($F261="Activo",$F261="Cese"),R261+S261+T261+U261+V261+W261,0)</f>
        <v>0</v>
      </c>
      <c r="Y261" s="19" t="n">
        <f aca="false">IF(OR($F261="Activo",$F261="Cese"),DED_FIJA,0)</f>
        <v>0</v>
      </c>
      <c r="Z261" s="36" t="n">
        <f aca="false">MAX(0,X261-Y261)</f>
        <v>0</v>
      </c>
      <c r="AA261" s="19" t="n">
        <f aca="false">IF(Z261=0,0,MAX(0,MIN(Z261,Parámetros!$G$19)-Parámetros!$F$19)*Parámetros!$E$19)</f>
        <v>0</v>
      </c>
      <c r="AB261" s="19" t="n">
        <f aca="false">IF(Z261=0,0,MAX(0,MIN(Z261,Parámetros!$G$20)-Parámetros!$F$20)*Parámetros!$E$20)</f>
        <v>0</v>
      </c>
      <c r="AC261" s="19" t="n">
        <f aca="false">IF(Z261=0,0,MAX(0,MIN(Z261,Parámetros!$G$21)-Parámetros!$F$21)*Parámetros!$E$21)</f>
        <v>0</v>
      </c>
      <c r="AD261" s="19" t="n">
        <f aca="false">IF(Z261=0,0,MAX(0,MIN(Z261,Parámetros!$G$22)-Parámetros!$F$22)*Parámetros!$E$22)</f>
        <v>0</v>
      </c>
      <c r="AE261" s="19" t="n">
        <f aca="false">IF(Z261=0,0,MAX(0,MIN(Z261,Parámetros!$G$23)-Parámetros!$F$23)*Parámetros!$E$23)</f>
        <v>0</v>
      </c>
      <c r="AF261" s="36" t="n">
        <f aca="false">SUM(AA261:AE261)</f>
        <v>0</v>
      </c>
      <c r="AG261" s="45" t="str">
        <f aca="false">IF(AM261&lt;=0,"-",INDEX(TR_TASA,MATCH(AM261,TR_DESDE,1)))</f>
        <v>-</v>
      </c>
      <c r="AH261" s="44" t="n">
        <f aca="false">IF($F261="Cese",1,IF($F261="Activo",INDEX(DIV_N,4),0))</f>
        <v>0</v>
      </c>
      <c r="AI261" s="44" t="n">
        <f aca="false">IF($F261="Cese",3,IF($F261="Activo",INDEX(DIV_HASTA,4),0))</f>
        <v>0</v>
      </c>
      <c r="AJ261" s="19" t="n">
        <f aca="false">IF(OR($F261="Activo",$F261="Cese"),SUMIFS(AV258:AV260,D258:D260,"&lt;="&amp;AI261),0)</f>
        <v>0</v>
      </c>
      <c r="AK261" s="19" t="n">
        <f aca="false">IF(OR($F261="Activo",$F261="Cese"),MAX(0,(AF261-AJ261)/AH261),0)</f>
        <v>0</v>
      </c>
      <c r="AL261" s="19" t="n">
        <f aca="false">IF(OR($F261="Activo",$F261="Cese"),K261+IF(PROY_BON="Sí",0,J261),0)</f>
        <v>0</v>
      </c>
      <c r="AM261" s="19" t="n">
        <f aca="false">IF(AL261&gt;0,MAX(0,X261+AL261-Y261),Z261)</f>
        <v>0</v>
      </c>
      <c r="AN261" s="19" t="n">
        <f aca="false">SUMPRODUCT((AM261&gt;TR_DESDE)*(AM261-TR_DESDE)*TR_INC)</f>
        <v>0</v>
      </c>
      <c r="AO261" s="19" t="n">
        <f aca="false">IF(AL261&gt;0,MAX(0,AN261-IF($F261="Cese",MAX(AF261,AJ261),AF261)),0)</f>
        <v>0</v>
      </c>
      <c r="AP261" s="46" t="n">
        <f aca="false">IF(OR($F261="Activo",$F261="Cese"),ROUND(AK261+AO261,2),0)</f>
        <v>0</v>
      </c>
      <c r="AQ261" s="19" t="n">
        <f aca="false">IF($F261="Cese",MAX(0,AJ261-AN261),0)</f>
        <v>0</v>
      </c>
      <c r="AR261" s="19" t="str">
        <f aca="false">IF($B261="","",IF(COUNTIFS(RP_COD,$B261,'Retenciones Planilla'!$F$6:$F$105,"&lt;&gt;")=0,"",SUMIFS('Retenciones Planilla'!$F$6:$F$105,RP_COD,$B261)))</f>
        <v/>
      </c>
      <c r="AS261" s="19" t="str">
        <f aca="false">IF(AR261="","",AR261-AP261)</f>
        <v/>
      </c>
      <c r="AT261" s="23" t="str">
        <f aca="false">IF($B261="","",IF(NOT(OR($F261="Activo",$F261="Cese")),IF(N(AR261)=0,"—","Revisar: sin vínculo"),IF(AR261="",IF(AP261=0,"No corresponde","Sin dato planilla"),IF(ABS(AS261)&lt;=TOL,"OK",IF(AS261&gt;0,"Retuvo de más","Retuvo de menos")))))</f>
        <v/>
      </c>
      <c r="AU261" s="19" t="n">
        <f aca="false">IF(AND(BASE_RET="Planilla (si existe)",AR261&lt;&gt;""),AR261,AP261)</f>
        <v>0</v>
      </c>
      <c r="AV261" s="19" t="n">
        <f aca="false">AU261+N261</f>
        <v>0</v>
      </c>
    </row>
    <row r="262" customFormat="false" ht="15" hidden="false" customHeight="false" outlineLevel="0" collapsed="false">
      <c r="A262" s="43" t="n">
        <v>22</v>
      </c>
      <c r="B262" s="35" t="str">
        <f aca="false">IF(Trabajadores!$B$27="","",Trabajadores!$B$27)</f>
        <v/>
      </c>
      <c r="C262" s="35" t="str">
        <f aca="false">IF($B262="","",Trabajadores!$D$27)</f>
        <v/>
      </c>
      <c r="D262" s="43" t="n">
        <v>5</v>
      </c>
      <c r="E262" s="23" t="s">
        <v>302</v>
      </c>
      <c r="F262" s="23" t="str">
        <f aca="false">IF($B262="","",IF(OR(5&lt;Trabajadores!$M$27,5&gt;Trabajadores!$N$27),"No vinculado",IF(AND(5=Trabajadores!$N$27,Trabajadores!$O$27="Sí"),"Cese","Activo")))</f>
        <v/>
      </c>
      <c r="G262" s="19" t="n">
        <f aca="false">IF($B262="",0,SUMIFS(Ingresos!$S$6:$S$1505,ING_COD,$B262,ING_CLASE,"ORD"))</f>
        <v>0</v>
      </c>
      <c r="H262" s="19" t="n">
        <f aca="false">IF($B262="",0,SUMIFS(Ingresos!$S$6:$S$1505,ING_COD,$B262,ING_CLASE,"ORD",ING_COMP,"Sí"))</f>
        <v>0</v>
      </c>
      <c r="I262" s="19" t="n">
        <f aca="false">IF($B262="",0,SUMIFS(Ingresos!$S$6:$S$1505,ING_COD,$B262,ING_CLASE,"GRA"))</f>
        <v>0</v>
      </c>
      <c r="J262" s="19" t="n">
        <f aca="false">IF($B262="",0,SUMIFS(Ingresos!$S$6:$S$1505,ING_COD,$B262,ING_CLASE,"BON"))</f>
        <v>0</v>
      </c>
      <c r="K262" s="19" t="n">
        <f aca="false">IF($B262="",0,SUMIFS(Ingresos!$S$6:$S$1505,ING_COD,$B262,ING_CLASE,"EXT"))</f>
        <v>0</v>
      </c>
      <c r="L262" s="19" t="n">
        <f aca="false">IF($B262="",0,SUMIFS(Ingresos!$S$6:$S$1505,ING_COD,$B262,ING_CLASE,"OTO"))</f>
        <v>0</v>
      </c>
      <c r="M262" s="19" t="n">
        <f aca="false">IF($B262="",0,SUMIFS(Ingresos!$S$6:$S$1505,ING_COD,$B262,ING_CLASE,"OTX"))</f>
        <v>0</v>
      </c>
      <c r="N262" s="19" t="n">
        <f aca="false">IF($B262="",0,SUMIFS(Ingresos!$S$6:$S$1505,ING_COD,$B262,ING_CLASE,"RETO"))</f>
        <v>0</v>
      </c>
      <c r="O262" s="19" t="n">
        <f aca="false">IF($B262="",0,SUMIFS(Ingresos!$S$6:$S$1505,ING_COD,$B262,ING_CLASE,"INA"))</f>
        <v>0</v>
      </c>
      <c r="P262" s="19" t="n">
        <f aca="false">G262+I262+J262+K262+L262+M262</f>
        <v>0</v>
      </c>
      <c r="Q262" s="44" t="n">
        <f aca="false">IF($F262="Activo",8,IF($F262="Cese",1,0))</f>
        <v>0</v>
      </c>
      <c r="R262" s="19" t="n">
        <f aca="false">G262*Q262</f>
        <v>0</v>
      </c>
      <c r="S262" s="19" t="n">
        <f aca="false">IF($F262="Activo",SUMIFS(I262:I269,$D262:$D269,"&lt;="&amp;Trabajadores!$N$27)+IF(PROY_BON="Sí",SUMIFS(J262:J269,$D262:$D269,"&lt;="&amp;Trabajadores!$N$27),0),IF($F262="Cese",I262+IF(PROY_BON="Sí",J262,0),0))</f>
        <v>0</v>
      </c>
      <c r="T262" s="19" t="n">
        <f aca="false">IF(OR($F262&lt;&gt;"Activo",Trabajadores!$I$27="No"),0,IF(I264=0,H262*(1+IF(PROY_BON="Sí",Trabajadores!$P$27,0))*Trabajadores!$R$27/6*(Trabajadores!$N$27&gt;=7),0)+IF(I269=0,H262*(1+IF(PROY_BON="Sí",Trabajadores!$P$27,0))*Trabajadores!$S$27/6*(Trabajadores!$N$27&gt;=12),0))</f>
        <v>0</v>
      </c>
      <c r="U262" s="19" t="n">
        <f aca="false">IF($F262="Activo",IF(Trabajadores!$J$27="Sí",L262*8,L262),IF($F262="Cese",L262,0))</f>
        <v>0</v>
      </c>
      <c r="V262" s="19" t="n">
        <f aca="false">IF(OR($F262="Activo",$F262="Cese"),M262,0)</f>
        <v>0</v>
      </c>
      <c r="W262" s="19" t="n">
        <f aca="false">IF(OR($F262="Activo",$F262="Cese"),SUM(P258:P261),0)</f>
        <v>0</v>
      </c>
      <c r="X262" s="36" t="n">
        <f aca="false">IF(OR($F262="Activo",$F262="Cese"),R262+S262+T262+U262+V262+W262,0)</f>
        <v>0</v>
      </c>
      <c r="Y262" s="19" t="n">
        <f aca="false">IF(OR($F262="Activo",$F262="Cese"),DED_FIJA,0)</f>
        <v>0</v>
      </c>
      <c r="Z262" s="36" t="n">
        <f aca="false">MAX(0,X262-Y262)</f>
        <v>0</v>
      </c>
      <c r="AA262" s="19" t="n">
        <f aca="false">IF(Z262=0,0,MAX(0,MIN(Z262,Parámetros!$G$19)-Parámetros!$F$19)*Parámetros!$E$19)</f>
        <v>0</v>
      </c>
      <c r="AB262" s="19" t="n">
        <f aca="false">IF(Z262=0,0,MAX(0,MIN(Z262,Parámetros!$G$20)-Parámetros!$F$20)*Parámetros!$E$20)</f>
        <v>0</v>
      </c>
      <c r="AC262" s="19" t="n">
        <f aca="false">IF(Z262=0,0,MAX(0,MIN(Z262,Parámetros!$G$21)-Parámetros!$F$21)*Parámetros!$E$21)</f>
        <v>0</v>
      </c>
      <c r="AD262" s="19" t="n">
        <f aca="false">IF(Z262=0,0,MAX(0,MIN(Z262,Parámetros!$G$22)-Parámetros!$F$22)*Parámetros!$E$22)</f>
        <v>0</v>
      </c>
      <c r="AE262" s="19" t="n">
        <f aca="false">IF(Z262=0,0,MAX(0,MIN(Z262,Parámetros!$G$23)-Parámetros!$F$23)*Parámetros!$E$23)</f>
        <v>0</v>
      </c>
      <c r="AF262" s="36" t="n">
        <f aca="false">SUM(AA262:AE262)</f>
        <v>0</v>
      </c>
      <c r="AG262" s="45" t="str">
        <f aca="false">IF(AM262&lt;=0,"-",INDEX(TR_TASA,MATCH(AM262,TR_DESDE,1)))</f>
        <v>-</v>
      </c>
      <c r="AH262" s="44" t="n">
        <f aca="false">IF($F262="Cese",1,IF($F262="Activo",INDEX(DIV_N,5),0))</f>
        <v>0</v>
      </c>
      <c r="AI262" s="44" t="n">
        <f aca="false">IF($F262="Cese",4,IF($F262="Activo",INDEX(DIV_HASTA,5),0))</f>
        <v>0</v>
      </c>
      <c r="AJ262" s="19" t="n">
        <f aca="false">IF(OR($F262="Activo",$F262="Cese"),SUMIFS(AV258:AV261,D258:D261,"&lt;="&amp;AI262),0)</f>
        <v>0</v>
      </c>
      <c r="AK262" s="19" t="n">
        <f aca="false">IF(OR($F262="Activo",$F262="Cese"),MAX(0,(AF262-AJ262)/AH262),0)</f>
        <v>0</v>
      </c>
      <c r="AL262" s="19" t="n">
        <f aca="false">IF(OR($F262="Activo",$F262="Cese"),K262+IF(PROY_BON="Sí",0,J262),0)</f>
        <v>0</v>
      </c>
      <c r="AM262" s="19" t="n">
        <f aca="false">IF(AL262&gt;0,MAX(0,X262+AL262-Y262),Z262)</f>
        <v>0</v>
      </c>
      <c r="AN262" s="19" t="n">
        <f aca="false">SUMPRODUCT((AM262&gt;TR_DESDE)*(AM262-TR_DESDE)*TR_INC)</f>
        <v>0</v>
      </c>
      <c r="AO262" s="19" t="n">
        <f aca="false">IF(AL262&gt;0,MAX(0,AN262-IF($F262="Cese",MAX(AF262,AJ262),AF262)),0)</f>
        <v>0</v>
      </c>
      <c r="AP262" s="46" t="n">
        <f aca="false">IF(OR($F262="Activo",$F262="Cese"),ROUND(AK262+AO262,2),0)</f>
        <v>0</v>
      </c>
      <c r="AQ262" s="19" t="n">
        <f aca="false">IF($F262="Cese",MAX(0,AJ262-AN262),0)</f>
        <v>0</v>
      </c>
      <c r="AR262" s="19" t="str">
        <f aca="false">IF($B262="","",IF(COUNTIFS(RP_COD,$B262,'Retenciones Planilla'!$G$6:$G$105,"&lt;&gt;")=0,"",SUMIFS('Retenciones Planilla'!$G$6:$G$105,RP_COD,$B262)))</f>
        <v/>
      </c>
      <c r="AS262" s="19" t="str">
        <f aca="false">IF(AR262="","",AR262-AP262)</f>
        <v/>
      </c>
      <c r="AT262" s="23" t="str">
        <f aca="false">IF($B262="","",IF(NOT(OR($F262="Activo",$F262="Cese")),IF(N(AR262)=0,"—","Revisar: sin vínculo"),IF(AR262="",IF(AP262=0,"No corresponde","Sin dato planilla"),IF(ABS(AS262)&lt;=TOL,"OK",IF(AS262&gt;0,"Retuvo de más","Retuvo de menos")))))</f>
        <v/>
      </c>
      <c r="AU262" s="19" t="n">
        <f aca="false">IF(AND(BASE_RET="Planilla (si existe)",AR262&lt;&gt;""),AR262,AP262)</f>
        <v>0</v>
      </c>
      <c r="AV262" s="19" t="n">
        <f aca="false">AU262+N262</f>
        <v>0</v>
      </c>
    </row>
    <row r="263" customFormat="false" ht="15" hidden="false" customHeight="false" outlineLevel="0" collapsed="false">
      <c r="A263" s="43" t="n">
        <v>22</v>
      </c>
      <c r="B263" s="35" t="str">
        <f aca="false">IF(Trabajadores!$B$27="","",Trabajadores!$B$27)</f>
        <v/>
      </c>
      <c r="C263" s="35" t="str">
        <f aca="false">IF($B263="","",Trabajadores!$D$27)</f>
        <v/>
      </c>
      <c r="D263" s="43" t="n">
        <v>6</v>
      </c>
      <c r="E263" s="23" t="s">
        <v>303</v>
      </c>
      <c r="F263" s="23" t="str">
        <f aca="false">IF($B263="","",IF(OR(6&lt;Trabajadores!$M$27,6&gt;Trabajadores!$N$27),"No vinculado",IF(AND(6=Trabajadores!$N$27,Trabajadores!$O$27="Sí"),"Cese","Activo")))</f>
        <v/>
      </c>
      <c r="G263" s="19" t="n">
        <f aca="false">IF($B263="",0,SUMIFS(Ingresos!$T$6:$T$1505,ING_COD,$B263,ING_CLASE,"ORD"))</f>
        <v>0</v>
      </c>
      <c r="H263" s="19" t="n">
        <f aca="false">IF($B263="",0,SUMIFS(Ingresos!$T$6:$T$1505,ING_COD,$B263,ING_CLASE,"ORD",ING_COMP,"Sí"))</f>
        <v>0</v>
      </c>
      <c r="I263" s="19" t="n">
        <f aca="false">IF($B263="",0,SUMIFS(Ingresos!$T$6:$T$1505,ING_COD,$B263,ING_CLASE,"GRA"))</f>
        <v>0</v>
      </c>
      <c r="J263" s="19" t="n">
        <f aca="false">IF($B263="",0,SUMIFS(Ingresos!$T$6:$T$1505,ING_COD,$B263,ING_CLASE,"BON"))</f>
        <v>0</v>
      </c>
      <c r="K263" s="19" t="n">
        <f aca="false">IF($B263="",0,SUMIFS(Ingresos!$T$6:$T$1505,ING_COD,$B263,ING_CLASE,"EXT"))</f>
        <v>0</v>
      </c>
      <c r="L263" s="19" t="n">
        <f aca="false">IF($B263="",0,SUMIFS(Ingresos!$T$6:$T$1505,ING_COD,$B263,ING_CLASE,"OTO"))</f>
        <v>0</v>
      </c>
      <c r="M263" s="19" t="n">
        <f aca="false">IF($B263="",0,SUMIFS(Ingresos!$T$6:$T$1505,ING_COD,$B263,ING_CLASE,"OTX"))</f>
        <v>0</v>
      </c>
      <c r="N263" s="19" t="n">
        <f aca="false">IF($B263="",0,SUMIFS(Ingresos!$T$6:$T$1505,ING_COD,$B263,ING_CLASE,"RETO"))</f>
        <v>0</v>
      </c>
      <c r="O263" s="19" t="n">
        <f aca="false">IF($B263="",0,SUMIFS(Ingresos!$T$6:$T$1505,ING_COD,$B263,ING_CLASE,"INA"))</f>
        <v>0</v>
      </c>
      <c r="P263" s="19" t="n">
        <f aca="false">G263+I263+J263+K263+L263+M263</f>
        <v>0</v>
      </c>
      <c r="Q263" s="44" t="n">
        <f aca="false">IF($F263="Activo",7,IF($F263="Cese",1,0))</f>
        <v>0</v>
      </c>
      <c r="R263" s="19" t="n">
        <f aca="false">G263*Q263</f>
        <v>0</v>
      </c>
      <c r="S263" s="19" t="n">
        <f aca="false">IF($F263="Activo",SUMIFS(I263:I269,$D263:$D269,"&lt;="&amp;Trabajadores!$N$27)+IF(PROY_BON="Sí",SUMIFS(J263:J269,$D263:$D269,"&lt;="&amp;Trabajadores!$N$27),0),IF($F263="Cese",I263+IF(PROY_BON="Sí",J263,0),0))</f>
        <v>0</v>
      </c>
      <c r="T263" s="19" t="n">
        <f aca="false">IF(OR($F263&lt;&gt;"Activo",Trabajadores!$I$27="No"),0,IF(I264=0,H263*(1+IF(PROY_BON="Sí",Trabajadores!$P$27,0))*Trabajadores!$R$27/6*(Trabajadores!$N$27&gt;=7),0)+IF(I269=0,H263*(1+IF(PROY_BON="Sí",Trabajadores!$P$27,0))*Trabajadores!$S$27/6*(Trabajadores!$N$27&gt;=12),0))</f>
        <v>0</v>
      </c>
      <c r="U263" s="19" t="n">
        <f aca="false">IF($F263="Activo",IF(Trabajadores!$J$27="Sí",L263*7,L263),IF($F263="Cese",L263,0))</f>
        <v>0</v>
      </c>
      <c r="V263" s="19" t="n">
        <f aca="false">IF(OR($F263="Activo",$F263="Cese"),M263,0)</f>
        <v>0</v>
      </c>
      <c r="W263" s="19" t="n">
        <f aca="false">IF(OR($F263="Activo",$F263="Cese"),SUM(P258:P262),0)</f>
        <v>0</v>
      </c>
      <c r="X263" s="36" t="n">
        <f aca="false">IF(OR($F263="Activo",$F263="Cese"),R263+S263+T263+U263+V263+W263,0)</f>
        <v>0</v>
      </c>
      <c r="Y263" s="19" t="n">
        <f aca="false">IF(OR($F263="Activo",$F263="Cese"),DED_FIJA,0)</f>
        <v>0</v>
      </c>
      <c r="Z263" s="36" t="n">
        <f aca="false">MAX(0,X263-Y263)</f>
        <v>0</v>
      </c>
      <c r="AA263" s="19" t="n">
        <f aca="false">IF(Z263=0,0,MAX(0,MIN(Z263,Parámetros!$G$19)-Parámetros!$F$19)*Parámetros!$E$19)</f>
        <v>0</v>
      </c>
      <c r="AB263" s="19" t="n">
        <f aca="false">IF(Z263=0,0,MAX(0,MIN(Z263,Parámetros!$G$20)-Parámetros!$F$20)*Parámetros!$E$20)</f>
        <v>0</v>
      </c>
      <c r="AC263" s="19" t="n">
        <f aca="false">IF(Z263=0,0,MAX(0,MIN(Z263,Parámetros!$G$21)-Parámetros!$F$21)*Parámetros!$E$21)</f>
        <v>0</v>
      </c>
      <c r="AD263" s="19" t="n">
        <f aca="false">IF(Z263=0,0,MAX(0,MIN(Z263,Parámetros!$G$22)-Parámetros!$F$22)*Parámetros!$E$22)</f>
        <v>0</v>
      </c>
      <c r="AE263" s="19" t="n">
        <f aca="false">IF(Z263=0,0,MAX(0,MIN(Z263,Parámetros!$G$23)-Parámetros!$F$23)*Parámetros!$E$23)</f>
        <v>0</v>
      </c>
      <c r="AF263" s="36" t="n">
        <f aca="false">SUM(AA263:AE263)</f>
        <v>0</v>
      </c>
      <c r="AG263" s="45" t="str">
        <f aca="false">IF(AM263&lt;=0,"-",INDEX(TR_TASA,MATCH(AM263,TR_DESDE,1)))</f>
        <v>-</v>
      </c>
      <c r="AH263" s="44" t="n">
        <f aca="false">IF($F263="Cese",1,IF($F263="Activo",INDEX(DIV_N,6),0))</f>
        <v>0</v>
      </c>
      <c r="AI263" s="44" t="n">
        <f aca="false">IF($F263="Cese",5,IF($F263="Activo",INDEX(DIV_HASTA,6),0))</f>
        <v>0</v>
      </c>
      <c r="AJ263" s="19" t="n">
        <f aca="false">IF(OR($F263="Activo",$F263="Cese"),SUMIFS(AV258:AV262,D258:D262,"&lt;="&amp;AI263),0)</f>
        <v>0</v>
      </c>
      <c r="AK263" s="19" t="n">
        <f aca="false">IF(OR($F263="Activo",$F263="Cese"),MAX(0,(AF263-AJ263)/AH263),0)</f>
        <v>0</v>
      </c>
      <c r="AL263" s="19" t="n">
        <f aca="false">IF(OR($F263="Activo",$F263="Cese"),K263+IF(PROY_BON="Sí",0,J263),0)</f>
        <v>0</v>
      </c>
      <c r="AM263" s="19" t="n">
        <f aca="false">IF(AL263&gt;0,MAX(0,X263+AL263-Y263),Z263)</f>
        <v>0</v>
      </c>
      <c r="AN263" s="19" t="n">
        <f aca="false">SUMPRODUCT((AM263&gt;TR_DESDE)*(AM263-TR_DESDE)*TR_INC)</f>
        <v>0</v>
      </c>
      <c r="AO263" s="19" t="n">
        <f aca="false">IF(AL263&gt;0,MAX(0,AN263-IF($F263="Cese",MAX(AF263,AJ263),AF263)),0)</f>
        <v>0</v>
      </c>
      <c r="AP263" s="46" t="n">
        <f aca="false">IF(OR($F263="Activo",$F263="Cese"),ROUND(AK263+AO263,2),0)</f>
        <v>0</v>
      </c>
      <c r="AQ263" s="19" t="n">
        <f aca="false">IF($F263="Cese",MAX(0,AJ263-AN263),0)</f>
        <v>0</v>
      </c>
      <c r="AR263" s="19" t="str">
        <f aca="false">IF($B263="","",IF(COUNTIFS(RP_COD,$B263,'Retenciones Planilla'!$H$6:$H$105,"&lt;&gt;")=0,"",SUMIFS('Retenciones Planilla'!$H$6:$H$105,RP_COD,$B263)))</f>
        <v/>
      </c>
      <c r="AS263" s="19" t="str">
        <f aca="false">IF(AR263="","",AR263-AP263)</f>
        <v/>
      </c>
      <c r="AT263" s="23" t="str">
        <f aca="false">IF($B263="","",IF(NOT(OR($F263="Activo",$F263="Cese")),IF(N(AR263)=0,"—","Revisar: sin vínculo"),IF(AR263="",IF(AP263=0,"No corresponde","Sin dato planilla"),IF(ABS(AS263)&lt;=TOL,"OK",IF(AS263&gt;0,"Retuvo de más","Retuvo de menos")))))</f>
        <v/>
      </c>
      <c r="AU263" s="19" t="n">
        <f aca="false">IF(AND(BASE_RET="Planilla (si existe)",AR263&lt;&gt;""),AR263,AP263)</f>
        <v>0</v>
      </c>
      <c r="AV263" s="19" t="n">
        <f aca="false">AU263+N263</f>
        <v>0</v>
      </c>
    </row>
    <row r="264" customFormat="false" ht="15" hidden="false" customHeight="false" outlineLevel="0" collapsed="false">
      <c r="A264" s="43" t="n">
        <v>22</v>
      </c>
      <c r="B264" s="35" t="str">
        <f aca="false">IF(Trabajadores!$B$27="","",Trabajadores!$B$27)</f>
        <v/>
      </c>
      <c r="C264" s="35" t="str">
        <f aca="false">IF($B264="","",Trabajadores!$D$27)</f>
        <v/>
      </c>
      <c r="D264" s="43" t="n">
        <v>7</v>
      </c>
      <c r="E264" s="23" t="s">
        <v>304</v>
      </c>
      <c r="F264" s="23" t="str">
        <f aca="false">IF($B264="","",IF(OR(7&lt;Trabajadores!$M$27,7&gt;Trabajadores!$N$27),"No vinculado",IF(AND(7=Trabajadores!$N$27,Trabajadores!$O$27="Sí"),"Cese","Activo")))</f>
        <v/>
      </c>
      <c r="G264" s="19" t="n">
        <f aca="false">IF($B264="",0,SUMIFS(Ingresos!$U$6:$U$1505,ING_COD,$B264,ING_CLASE,"ORD"))</f>
        <v>0</v>
      </c>
      <c r="H264" s="19" t="n">
        <f aca="false">IF($B264="",0,SUMIFS(Ingresos!$U$6:$U$1505,ING_COD,$B264,ING_CLASE,"ORD",ING_COMP,"Sí"))</f>
        <v>0</v>
      </c>
      <c r="I264" s="19" t="n">
        <f aca="false">IF($B264="",0,SUMIFS(Ingresos!$U$6:$U$1505,ING_COD,$B264,ING_CLASE,"GRA"))</f>
        <v>0</v>
      </c>
      <c r="J264" s="19" t="n">
        <f aca="false">IF($B264="",0,SUMIFS(Ingresos!$U$6:$U$1505,ING_COD,$B264,ING_CLASE,"BON"))</f>
        <v>0</v>
      </c>
      <c r="K264" s="19" t="n">
        <f aca="false">IF($B264="",0,SUMIFS(Ingresos!$U$6:$U$1505,ING_COD,$B264,ING_CLASE,"EXT"))</f>
        <v>0</v>
      </c>
      <c r="L264" s="19" t="n">
        <f aca="false">IF($B264="",0,SUMIFS(Ingresos!$U$6:$U$1505,ING_COD,$B264,ING_CLASE,"OTO"))</f>
        <v>0</v>
      </c>
      <c r="M264" s="19" t="n">
        <f aca="false">IF($B264="",0,SUMIFS(Ingresos!$U$6:$U$1505,ING_COD,$B264,ING_CLASE,"OTX"))</f>
        <v>0</v>
      </c>
      <c r="N264" s="19" t="n">
        <f aca="false">IF($B264="",0,SUMIFS(Ingresos!$U$6:$U$1505,ING_COD,$B264,ING_CLASE,"RETO"))</f>
        <v>0</v>
      </c>
      <c r="O264" s="19" t="n">
        <f aca="false">IF($B264="",0,SUMIFS(Ingresos!$U$6:$U$1505,ING_COD,$B264,ING_CLASE,"INA"))</f>
        <v>0</v>
      </c>
      <c r="P264" s="19" t="n">
        <f aca="false">G264+I264+J264+K264+L264+M264</f>
        <v>0</v>
      </c>
      <c r="Q264" s="44" t="n">
        <f aca="false">IF($F264="Activo",6,IF($F264="Cese",1,0))</f>
        <v>0</v>
      </c>
      <c r="R264" s="19" t="n">
        <f aca="false">G264*Q264</f>
        <v>0</v>
      </c>
      <c r="S264" s="19" t="n">
        <f aca="false">IF($F264="Activo",SUMIFS(I264:I269,$D264:$D269,"&lt;="&amp;Trabajadores!$N$27)+IF(PROY_BON="Sí",SUMIFS(J264:J269,$D264:$D269,"&lt;="&amp;Trabajadores!$N$27),0),IF($F264="Cese",I264+IF(PROY_BON="Sí",J264,0),0))</f>
        <v>0</v>
      </c>
      <c r="T264" s="19" t="n">
        <f aca="false">IF(OR($F264&lt;&gt;"Activo",Trabajadores!$I$27="No"),0,IF(I269=0,H264*(1+IF(PROY_BON="Sí",Trabajadores!$P$27,0))*Trabajadores!$S$27/6*(Trabajadores!$N$27&gt;=12),0))</f>
        <v>0</v>
      </c>
      <c r="U264" s="19" t="n">
        <f aca="false">IF($F264="Activo",IF(Trabajadores!$J$27="Sí",L264*6,L264),IF($F264="Cese",L264,0))</f>
        <v>0</v>
      </c>
      <c r="V264" s="19" t="n">
        <f aca="false">IF(OR($F264="Activo",$F264="Cese"),M264,0)</f>
        <v>0</v>
      </c>
      <c r="W264" s="19" t="n">
        <f aca="false">IF(OR($F264="Activo",$F264="Cese"),SUM(P258:P263),0)</f>
        <v>0</v>
      </c>
      <c r="X264" s="36" t="n">
        <f aca="false">IF(OR($F264="Activo",$F264="Cese"),R264+S264+T264+U264+V264+W264,0)</f>
        <v>0</v>
      </c>
      <c r="Y264" s="19" t="n">
        <f aca="false">IF(OR($F264="Activo",$F264="Cese"),DED_FIJA,0)</f>
        <v>0</v>
      </c>
      <c r="Z264" s="36" t="n">
        <f aca="false">MAX(0,X264-Y264)</f>
        <v>0</v>
      </c>
      <c r="AA264" s="19" t="n">
        <f aca="false">IF(Z264=0,0,MAX(0,MIN(Z264,Parámetros!$G$19)-Parámetros!$F$19)*Parámetros!$E$19)</f>
        <v>0</v>
      </c>
      <c r="AB264" s="19" t="n">
        <f aca="false">IF(Z264=0,0,MAX(0,MIN(Z264,Parámetros!$G$20)-Parámetros!$F$20)*Parámetros!$E$20)</f>
        <v>0</v>
      </c>
      <c r="AC264" s="19" t="n">
        <f aca="false">IF(Z264=0,0,MAX(0,MIN(Z264,Parámetros!$G$21)-Parámetros!$F$21)*Parámetros!$E$21)</f>
        <v>0</v>
      </c>
      <c r="AD264" s="19" t="n">
        <f aca="false">IF(Z264=0,0,MAX(0,MIN(Z264,Parámetros!$G$22)-Parámetros!$F$22)*Parámetros!$E$22)</f>
        <v>0</v>
      </c>
      <c r="AE264" s="19" t="n">
        <f aca="false">IF(Z264=0,0,MAX(0,MIN(Z264,Parámetros!$G$23)-Parámetros!$F$23)*Parámetros!$E$23)</f>
        <v>0</v>
      </c>
      <c r="AF264" s="36" t="n">
        <f aca="false">SUM(AA264:AE264)</f>
        <v>0</v>
      </c>
      <c r="AG264" s="45" t="str">
        <f aca="false">IF(AM264&lt;=0,"-",INDEX(TR_TASA,MATCH(AM264,TR_DESDE,1)))</f>
        <v>-</v>
      </c>
      <c r="AH264" s="44" t="n">
        <f aca="false">IF($F264="Cese",1,IF($F264="Activo",INDEX(DIV_N,7),0))</f>
        <v>0</v>
      </c>
      <c r="AI264" s="44" t="n">
        <f aca="false">IF($F264="Cese",6,IF($F264="Activo",INDEX(DIV_HASTA,7),0))</f>
        <v>0</v>
      </c>
      <c r="AJ264" s="19" t="n">
        <f aca="false">IF(OR($F264="Activo",$F264="Cese"),SUMIFS(AV258:AV263,D258:D263,"&lt;="&amp;AI264),0)</f>
        <v>0</v>
      </c>
      <c r="AK264" s="19" t="n">
        <f aca="false">IF(OR($F264="Activo",$F264="Cese"),MAX(0,(AF264-AJ264)/AH264),0)</f>
        <v>0</v>
      </c>
      <c r="AL264" s="19" t="n">
        <f aca="false">IF(OR($F264="Activo",$F264="Cese"),K264+IF(PROY_BON="Sí",0,J264),0)</f>
        <v>0</v>
      </c>
      <c r="AM264" s="19" t="n">
        <f aca="false">IF(AL264&gt;0,MAX(0,X264+AL264-Y264),Z264)</f>
        <v>0</v>
      </c>
      <c r="AN264" s="19" t="n">
        <f aca="false">SUMPRODUCT((AM264&gt;TR_DESDE)*(AM264-TR_DESDE)*TR_INC)</f>
        <v>0</v>
      </c>
      <c r="AO264" s="19" t="n">
        <f aca="false">IF(AL264&gt;0,MAX(0,AN264-IF($F264="Cese",MAX(AF264,AJ264),AF264)),0)</f>
        <v>0</v>
      </c>
      <c r="AP264" s="46" t="n">
        <f aca="false">IF(OR($F264="Activo",$F264="Cese"),ROUND(AK264+AO264,2),0)</f>
        <v>0</v>
      </c>
      <c r="AQ264" s="19" t="n">
        <f aca="false">IF($F264="Cese",MAX(0,AJ264-AN264),0)</f>
        <v>0</v>
      </c>
      <c r="AR264" s="19" t="str">
        <f aca="false">IF($B264="","",IF(COUNTIFS(RP_COD,$B264,'Retenciones Planilla'!$I$6:$I$105,"&lt;&gt;")=0,"",SUMIFS('Retenciones Planilla'!$I$6:$I$105,RP_COD,$B264)))</f>
        <v/>
      </c>
      <c r="AS264" s="19" t="str">
        <f aca="false">IF(AR264="","",AR264-AP264)</f>
        <v/>
      </c>
      <c r="AT264" s="23" t="str">
        <f aca="false">IF($B264="","",IF(NOT(OR($F264="Activo",$F264="Cese")),IF(N(AR264)=0,"—","Revisar: sin vínculo"),IF(AR264="",IF(AP264=0,"No corresponde","Sin dato planilla"),IF(ABS(AS264)&lt;=TOL,"OK",IF(AS264&gt;0,"Retuvo de más","Retuvo de menos")))))</f>
        <v/>
      </c>
      <c r="AU264" s="19" t="n">
        <f aca="false">IF(AND(BASE_RET="Planilla (si existe)",AR264&lt;&gt;""),AR264,AP264)</f>
        <v>0</v>
      </c>
      <c r="AV264" s="19" t="n">
        <f aca="false">AU264+N264</f>
        <v>0</v>
      </c>
    </row>
    <row r="265" customFormat="false" ht="15" hidden="false" customHeight="false" outlineLevel="0" collapsed="false">
      <c r="A265" s="43" t="n">
        <v>22</v>
      </c>
      <c r="B265" s="35" t="str">
        <f aca="false">IF(Trabajadores!$B$27="","",Trabajadores!$B$27)</f>
        <v/>
      </c>
      <c r="C265" s="35" t="str">
        <f aca="false">IF($B265="","",Trabajadores!$D$27)</f>
        <v/>
      </c>
      <c r="D265" s="43" t="n">
        <v>8</v>
      </c>
      <c r="E265" s="23" t="s">
        <v>305</v>
      </c>
      <c r="F265" s="23" t="str">
        <f aca="false">IF($B265="","",IF(OR(8&lt;Trabajadores!$M$27,8&gt;Trabajadores!$N$27),"No vinculado",IF(AND(8=Trabajadores!$N$27,Trabajadores!$O$27="Sí"),"Cese","Activo")))</f>
        <v/>
      </c>
      <c r="G265" s="19" t="n">
        <f aca="false">IF($B265="",0,SUMIFS(Ingresos!$V$6:$V$1505,ING_COD,$B265,ING_CLASE,"ORD"))</f>
        <v>0</v>
      </c>
      <c r="H265" s="19" t="n">
        <f aca="false">IF($B265="",0,SUMIFS(Ingresos!$V$6:$V$1505,ING_COD,$B265,ING_CLASE,"ORD",ING_COMP,"Sí"))</f>
        <v>0</v>
      </c>
      <c r="I265" s="19" t="n">
        <f aca="false">IF($B265="",0,SUMIFS(Ingresos!$V$6:$V$1505,ING_COD,$B265,ING_CLASE,"GRA"))</f>
        <v>0</v>
      </c>
      <c r="J265" s="19" t="n">
        <f aca="false">IF($B265="",0,SUMIFS(Ingresos!$V$6:$V$1505,ING_COD,$B265,ING_CLASE,"BON"))</f>
        <v>0</v>
      </c>
      <c r="K265" s="19" t="n">
        <f aca="false">IF($B265="",0,SUMIFS(Ingresos!$V$6:$V$1505,ING_COD,$B265,ING_CLASE,"EXT"))</f>
        <v>0</v>
      </c>
      <c r="L265" s="19" t="n">
        <f aca="false">IF($B265="",0,SUMIFS(Ingresos!$V$6:$V$1505,ING_COD,$B265,ING_CLASE,"OTO"))</f>
        <v>0</v>
      </c>
      <c r="M265" s="19" t="n">
        <f aca="false">IF($B265="",0,SUMIFS(Ingresos!$V$6:$V$1505,ING_COD,$B265,ING_CLASE,"OTX"))</f>
        <v>0</v>
      </c>
      <c r="N265" s="19" t="n">
        <f aca="false">IF($B265="",0,SUMIFS(Ingresos!$V$6:$V$1505,ING_COD,$B265,ING_CLASE,"RETO"))</f>
        <v>0</v>
      </c>
      <c r="O265" s="19" t="n">
        <f aca="false">IF($B265="",0,SUMIFS(Ingresos!$V$6:$V$1505,ING_COD,$B265,ING_CLASE,"INA"))</f>
        <v>0</v>
      </c>
      <c r="P265" s="19" t="n">
        <f aca="false">G265+I265+J265+K265+L265+M265</f>
        <v>0</v>
      </c>
      <c r="Q265" s="44" t="n">
        <f aca="false">IF($F265="Activo",5,IF($F265="Cese",1,0))</f>
        <v>0</v>
      </c>
      <c r="R265" s="19" t="n">
        <f aca="false">G265*Q265</f>
        <v>0</v>
      </c>
      <c r="S265" s="19" t="n">
        <f aca="false">IF($F265="Activo",SUMIFS(I265:I269,$D265:$D269,"&lt;="&amp;Trabajadores!$N$27)+IF(PROY_BON="Sí",SUMIFS(J265:J269,$D265:$D269,"&lt;="&amp;Trabajadores!$N$27),0),IF($F265="Cese",I265+IF(PROY_BON="Sí",J265,0),0))</f>
        <v>0</v>
      </c>
      <c r="T265" s="19" t="n">
        <f aca="false">IF(OR($F265&lt;&gt;"Activo",Trabajadores!$I$27="No"),0,IF(I269=0,H265*(1+IF(PROY_BON="Sí",Trabajadores!$P$27,0))*Trabajadores!$S$27/6*(Trabajadores!$N$27&gt;=12),0))</f>
        <v>0</v>
      </c>
      <c r="U265" s="19" t="n">
        <f aca="false">IF($F265="Activo",IF(Trabajadores!$J$27="Sí",L265*5,L265),IF($F265="Cese",L265,0))</f>
        <v>0</v>
      </c>
      <c r="V265" s="19" t="n">
        <f aca="false">IF(OR($F265="Activo",$F265="Cese"),M265,0)</f>
        <v>0</v>
      </c>
      <c r="W265" s="19" t="n">
        <f aca="false">IF(OR($F265="Activo",$F265="Cese"),SUM(P258:P264),0)</f>
        <v>0</v>
      </c>
      <c r="X265" s="36" t="n">
        <f aca="false">IF(OR($F265="Activo",$F265="Cese"),R265+S265+T265+U265+V265+W265,0)</f>
        <v>0</v>
      </c>
      <c r="Y265" s="19" t="n">
        <f aca="false">IF(OR($F265="Activo",$F265="Cese"),DED_FIJA,0)</f>
        <v>0</v>
      </c>
      <c r="Z265" s="36" t="n">
        <f aca="false">MAX(0,X265-Y265)</f>
        <v>0</v>
      </c>
      <c r="AA265" s="19" t="n">
        <f aca="false">IF(Z265=0,0,MAX(0,MIN(Z265,Parámetros!$G$19)-Parámetros!$F$19)*Parámetros!$E$19)</f>
        <v>0</v>
      </c>
      <c r="AB265" s="19" t="n">
        <f aca="false">IF(Z265=0,0,MAX(0,MIN(Z265,Parámetros!$G$20)-Parámetros!$F$20)*Parámetros!$E$20)</f>
        <v>0</v>
      </c>
      <c r="AC265" s="19" t="n">
        <f aca="false">IF(Z265=0,0,MAX(0,MIN(Z265,Parámetros!$G$21)-Parámetros!$F$21)*Parámetros!$E$21)</f>
        <v>0</v>
      </c>
      <c r="AD265" s="19" t="n">
        <f aca="false">IF(Z265=0,0,MAX(0,MIN(Z265,Parámetros!$G$22)-Parámetros!$F$22)*Parámetros!$E$22)</f>
        <v>0</v>
      </c>
      <c r="AE265" s="19" t="n">
        <f aca="false">IF(Z265=0,0,MAX(0,MIN(Z265,Parámetros!$G$23)-Parámetros!$F$23)*Parámetros!$E$23)</f>
        <v>0</v>
      </c>
      <c r="AF265" s="36" t="n">
        <f aca="false">SUM(AA265:AE265)</f>
        <v>0</v>
      </c>
      <c r="AG265" s="45" t="str">
        <f aca="false">IF(AM265&lt;=0,"-",INDEX(TR_TASA,MATCH(AM265,TR_DESDE,1)))</f>
        <v>-</v>
      </c>
      <c r="AH265" s="44" t="n">
        <f aca="false">IF($F265="Cese",1,IF($F265="Activo",INDEX(DIV_N,8),0))</f>
        <v>0</v>
      </c>
      <c r="AI265" s="44" t="n">
        <f aca="false">IF($F265="Cese",7,IF($F265="Activo",INDEX(DIV_HASTA,8),0))</f>
        <v>0</v>
      </c>
      <c r="AJ265" s="19" t="n">
        <f aca="false">IF(OR($F265="Activo",$F265="Cese"),SUMIFS(AV258:AV264,D258:D264,"&lt;="&amp;AI265),0)</f>
        <v>0</v>
      </c>
      <c r="AK265" s="19" t="n">
        <f aca="false">IF(OR($F265="Activo",$F265="Cese"),MAX(0,(AF265-AJ265)/AH265),0)</f>
        <v>0</v>
      </c>
      <c r="AL265" s="19" t="n">
        <f aca="false">IF(OR($F265="Activo",$F265="Cese"),K265+IF(PROY_BON="Sí",0,J265),0)</f>
        <v>0</v>
      </c>
      <c r="AM265" s="19" t="n">
        <f aca="false">IF(AL265&gt;0,MAX(0,X265+AL265-Y265),Z265)</f>
        <v>0</v>
      </c>
      <c r="AN265" s="19" t="n">
        <f aca="false">SUMPRODUCT((AM265&gt;TR_DESDE)*(AM265-TR_DESDE)*TR_INC)</f>
        <v>0</v>
      </c>
      <c r="AO265" s="19" t="n">
        <f aca="false">IF(AL265&gt;0,MAX(0,AN265-IF($F265="Cese",MAX(AF265,AJ265),AF265)),0)</f>
        <v>0</v>
      </c>
      <c r="AP265" s="46" t="n">
        <f aca="false">IF(OR($F265="Activo",$F265="Cese"),ROUND(AK265+AO265,2),0)</f>
        <v>0</v>
      </c>
      <c r="AQ265" s="19" t="n">
        <f aca="false">IF($F265="Cese",MAX(0,AJ265-AN265),0)</f>
        <v>0</v>
      </c>
      <c r="AR265" s="19" t="str">
        <f aca="false">IF($B265="","",IF(COUNTIFS(RP_COD,$B265,'Retenciones Planilla'!$J$6:$J$105,"&lt;&gt;")=0,"",SUMIFS('Retenciones Planilla'!$J$6:$J$105,RP_COD,$B265)))</f>
        <v/>
      </c>
      <c r="AS265" s="19" t="str">
        <f aca="false">IF(AR265="","",AR265-AP265)</f>
        <v/>
      </c>
      <c r="AT265" s="23" t="str">
        <f aca="false">IF($B265="","",IF(NOT(OR($F265="Activo",$F265="Cese")),IF(N(AR265)=0,"—","Revisar: sin vínculo"),IF(AR265="",IF(AP265=0,"No corresponde","Sin dato planilla"),IF(ABS(AS265)&lt;=TOL,"OK",IF(AS265&gt;0,"Retuvo de más","Retuvo de menos")))))</f>
        <v/>
      </c>
      <c r="AU265" s="19" t="n">
        <f aca="false">IF(AND(BASE_RET="Planilla (si existe)",AR265&lt;&gt;""),AR265,AP265)</f>
        <v>0</v>
      </c>
      <c r="AV265" s="19" t="n">
        <f aca="false">AU265+N265</f>
        <v>0</v>
      </c>
    </row>
    <row r="266" customFormat="false" ht="15" hidden="false" customHeight="false" outlineLevel="0" collapsed="false">
      <c r="A266" s="43" t="n">
        <v>22</v>
      </c>
      <c r="B266" s="35" t="str">
        <f aca="false">IF(Trabajadores!$B$27="","",Trabajadores!$B$27)</f>
        <v/>
      </c>
      <c r="C266" s="35" t="str">
        <f aca="false">IF($B266="","",Trabajadores!$D$27)</f>
        <v/>
      </c>
      <c r="D266" s="43" t="n">
        <v>9</v>
      </c>
      <c r="E266" s="23" t="s">
        <v>306</v>
      </c>
      <c r="F266" s="23" t="str">
        <f aca="false">IF($B266="","",IF(OR(9&lt;Trabajadores!$M$27,9&gt;Trabajadores!$N$27),"No vinculado",IF(AND(9=Trabajadores!$N$27,Trabajadores!$O$27="Sí"),"Cese","Activo")))</f>
        <v/>
      </c>
      <c r="G266" s="19" t="n">
        <f aca="false">IF($B266="",0,SUMIFS(Ingresos!$W$6:$W$1505,ING_COD,$B266,ING_CLASE,"ORD"))</f>
        <v>0</v>
      </c>
      <c r="H266" s="19" t="n">
        <f aca="false">IF($B266="",0,SUMIFS(Ingresos!$W$6:$W$1505,ING_COD,$B266,ING_CLASE,"ORD",ING_COMP,"Sí"))</f>
        <v>0</v>
      </c>
      <c r="I266" s="19" t="n">
        <f aca="false">IF($B266="",0,SUMIFS(Ingresos!$W$6:$W$1505,ING_COD,$B266,ING_CLASE,"GRA"))</f>
        <v>0</v>
      </c>
      <c r="J266" s="19" t="n">
        <f aca="false">IF($B266="",0,SUMIFS(Ingresos!$W$6:$W$1505,ING_COD,$B266,ING_CLASE,"BON"))</f>
        <v>0</v>
      </c>
      <c r="K266" s="19" t="n">
        <f aca="false">IF($B266="",0,SUMIFS(Ingresos!$W$6:$W$1505,ING_COD,$B266,ING_CLASE,"EXT"))</f>
        <v>0</v>
      </c>
      <c r="L266" s="19" t="n">
        <f aca="false">IF($B266="",0,SUMIFS(Ingresos!$W$6:$W$1505,ING_COD,$B266,ING_CLASE,"OTO"))</f>
        <v>0</v>
      </c>
      <c r="M266" s="19" t="n">
        <f aca="false">IF($B266="",0,SUMIFS(Ingresos!$W$6:$W$1505,ING_COD,$B266,ING_CLASE,"OTX"))</f>
        <v>0</v>
      </c>
      <c r="N266" s="19" t="n">
        <f aca="false">IF($B266="",0,SUMIFS(Ingresos!$W$6:$W$1505,ING_COD,$B266,ING_CLASE,"RETO"))</f>
        <v>0</v>
      </c>
      <c r="O266" s="19" t="n">
        <f aca="false">IF($B266="",0,SUMIFS(Ingresos!$W$6:$W$1505,ING_COD,$B266,ING_CLASE,"INA"))</f>
        <v>0</v>
      </c>
      <c r="P266" s="19" t="n">
        <f aca="false">G266+I266+J266+K266+L266+M266</f>
        <v>0</v>
      </c>
      <c r="Q266" s="44" t="n">
        <f aca="false">IF($F266="Activo",4,IF($F266="Cese",1,0))</f>
        <v>0</v>
      </c>
      <c r="R266" s="19" t="n">
        <f aca="false">G266*Q266</f>
        <v>0</v>
      </c>
      <c r="S266" s="19" t="n">
        <f aca="false">IF($F266="Activo",SUMIFS(I266:I269,$D266:$D269,"&lt;="&amp;Trabajadores!$N$27)+IF(PROY_BON="Sí",SUMIFS(J266:J269,$D266:$D269,"&lt;="&amp;Trabajadores!$N$27),0),IF($F266="Cese",I266+IF(PROY_BON="Sí",J266,0),0))</f>
        <v>0</v>
      </c>
      <c r="T266" s="19" t="n">
        <f aca="false">IF(OR($F266&lt;&gt;"Activo",Trabajadores!$I$27="No"),0,IF(I269=0,H266*(1+IF(PROY_BON="Sí",Trabajadores!$P$27,0))*Trabajadores!$S$27/6*(Trabajadores!$N$27&gt;=12),0))</f>
        <v>0</v>
      </c>
      <c r="U266" s="19" t="n">
        <f aca="false">IF($F266="Activo",IF(Trabajadores!$J$27="Sí",L266*4,L266),IF($F266="Cese",L266,0))</f>
        <v>0</v>
      </c>
      <c r="V266" s="19" t="n">
        <f aca="false">IF(OR($F266="Activo",$F266="Cese"),M266,0)</f>
        <v>0</v>
      </c>
      <c r="W266" s="19" t="n">
        <f aca="false">IF(OR($F266="Activo",$F266="Cese"),SUM(P258:P265),0)</f>
        <v>0</v>
      </c>
      <c r="X266" s="36" t="n">
        <f aca="false">IF(OR($F266="Activo",$F266="Cese"),R266+S266+T266+U266+V266+W266,0)</f>
        <v>0</v>
      </c>
      <c r="Y266" s="19" t="n">
        <f aca="false">IF(OR($F266="Activo",$F266="Cese"),DED_FIJA,0)</f>
        <v>0</v>
      </c>
      <c r="Z266" s="36" t="n">
        <f aca="false">MAX(0,X266-Y266)</f>
        <v>0</v>
      </c>
      <c r="AA266" s="19" t="n">
        <f aca="false">IF(Z266=0,0,MAX(0,MIN(Z266,Parámetros!$G$19)-Parámetros!$F$19)*Parámetros!$E$19)</f>
        <v>0</v>
      </c>
      <c r="AB266" s="19" t="n">
        <f aca="false">IF(Z266=0,0,MAX(0,MIN(Z266,Parámetros!$G$20)-Parámetros!$F$20)*Parámetros!$E$20)</f>
        <v>0</v>
      </c>
      <c r="AC266" s="19" t="n">
        <f aca="false">IF(Z266=0,0,MAX(0,MIN(Z266,Parámetros!$G$21)-Parámetros!$F$21)*Parámetros!$E$21)</f>
        <v>0</v>
      </c>
      <c r="AD266" s="19" t="n">
        <f aca="false">IF(Z266=0,0,MAX(0,MIN(Z266,Parámetros!$G$22)-Parámetros!$F$22)*Parámetros!$E$22)</f>
        <v>0</v>
      </c>
      <c r="AE266" s="19" t="n">
        <f aca="false">IF(Z266=0,0,MAX(0,MIN(Z266,Parámetros!$G$23)-Parámetros!$F$23)*Parámetros!$E$23)</f>
        <v>0</v>
      </c>
      <c r="AF266" s="36" t="n">
        <f aca="false">SUM(AA266:AE266)</f>
        <v>0</v>
      </c>
      <c r="AG266" s="45" t="str">
        <f aca="false">IF(AM266&lt;=0,"-",INDEX(TR_TASA,MATCH(AM266,TR_DESDE,1)))</f>
        <v>-</v>
      </c>
      <c r="AH266" s="44" t="n">
        <f aca="false">IF($F266="Cese",1,IF($F266="Activo",INDEX(DIV_N,9),0))</f>
        <v>0</v>
      </c>
      <c r="AI266" s="44" t="n">
        <f aca="false">IF($F266="Cese",8,IF($F266="Activo",INDEX(DIV_HASTA,9),0))</f>
        <v>0</v>
      </c>
      <c r="AJ266" s="19" t="n">
        <f aca="false">IF(OR($F266="Activo",$F266="Cese"),SUMIFS(AV258:AV265,D258:D265,"&lt;="&amp;AI266),0)</f>
        <v>0</v>
      </c>
      <c r="AK266" s="19" t="n">
        <f aca="false">IF(OR($F266="Activo",$F266="Cese"),MAX(0,(AF266-AJ266)/AH266),0)</f>
        <v>0</v>
      </c>
      <c r="AL266" s="19" t="n">
        <f aca="false">IF(OR($F266="Activo",$F266="Cese"),K266+IF(PROY_BON="Sí",0,J266),0)</f>
        <v>0</v>
      </c>
      <c r="AM266" s="19" t="n">
        <f aca="false">IF(AL266&gt;0,MAX(0,X266+AL266-Y266),Z266)</f>
        <v>0</v>
      </c>
      <c r="AN266" s="19" t="n">
        <f aca="false">SUMPRODUCT((AM266&gt;TR_DESDE)*(AM266-TR_DESDE)*TR_INC)</f>
        <v>0</v>
      </c>
      <c r="AO266" s="19" t="n">
        <f aca="false">IF(AL266&gt;0,MAX(0,AN266-IF($F266="Cese",MAX(AF266,AJ266),AF266)),0)</f>
        <v>0</v>
      </c>
      <c r="AP266" s="46" t="n">
        <f aca="false">IF(OR($F266="Activo",$F266="Cese"),ROUND(AK266+AO266,2),0)</f>
        <v>0</v>
      </c>
      <c r="AQ266" s="19" t="n">
        <f aca="false">IF($F266="Cese",MAX(0,AJ266-AN266),0)</f>
        <v>0</v>
      </c>
      <c r="AR266" s="19" t="str">
        <f aca="false">IF($B266="","",IF(COUNTIFS(RP_COD,$B266,'Retenciones Planilla'!$K$6:$K$105,"&lt;&gt;")=0,"",SUMIFS('Retenciones Planilla'!$K$6:$K$105,RP_COD,$B266)))</f>
        <v/>
      </c>
      <c r="AS266" s="19" t="str">
        <f aca="false">IF(AR266="","",AR266-AP266)</f>
        <v/>
      </c>
      <c r="AT266" s="23" t="str">
        <f aca="false">IF($B266="","",IF(NOT(OR($F266="Activo",$F266="Cese")),IF(N(AR266)=0,"—","Revisar: sin vínculo"),IF(AR266="",IF(AP266=0,"No corresponde","Sin dato planilla"),IF(ABS(AS266)&lt;=TOL,"OK",IF(AS266&gt;0,"Retuvo de más","Retuvo de menos")))))</f>
        <v/>
      </c>
      <c r="AU266" s="19" t="n">
        <f aca="false">IF(AND(BASE_RET="Planilla (si existe)",AR266&lt;&gt;""),AR266,AP266)</f>
        <v>0</v>
      </c>
      <c r="AV266" s="19" t="n">
        <f aca="false">AU266+N266</f>
        <v>0</v>
      </c>
    </row>
    <row r="267" customFormat="false" ht="15" hidden="false" customHeight="false" outlineLevel="0" collapsed="false">
      <c r="A267" s="43" t="n">
        <v>22</v>
      </c>
      <c r="B267" s="35" t="str">
        <f aca="false">IF(Trabajadores!$B$27="","",Trabajadores!$B$27)</f>
        <v/>
      </c>
      <c r="C267" s="35" t="str">
        <f aca="false">IF($B267="","",Trabajadores!$D$27)</f>
        <v/>
      </c>
      <c r="D267" s="43" t="n">
        <v>10</v>
      </c>
      <c r="E267" s="23" t="s">
        <v>307</v>
      </c>
      <c r="F267" s="23" t="str">
        <f aca="false">IF($B267="","",IF(OR(10&lt;Trabajadores!$M$27,10&gt;Trabajadores!$N$27),"No vinculado",IF(AND(10=Trabajadores!$N$27,Trabajadores!$O$27="Sí"),"Cese","Activo")))</f>
        <v/>
      </c>
      <c r="G267" s="19" t="n">
        <f aca="false">IF($B267="",0,SUMIFS(Ingresos!$X$6:$X$1505,ING_COD,$B267,ING_CLASE,"ORD"))</f>
        <v>0</v>
      </c>
      <c r="H267" s="19" t="n">
        <f aca="false">IF($B267="",0,SUMIFS(Ingresos!$X$6:$X$1505,ING_COD,$B267,ING_CLASE,"ORD",ING_COMP,"Sí"))</f>
        <v>0</v>
      </c>
      <c r="I267" s="19" t="n">
        <f aca="false">IF($B267="",0,SUMIFS(Ingresos!$X$6:$X$1505,ING_COD,$B267,ING_CLASE,"GRA"))</f>
        <v>0</v>
      </c>
      <c r="J267" s="19" t="n">
        <f aca="false">IF($B267="",0,SUMIFS(Ingresos!$X$6:$X$1505,ING_COD,$B267,ING_CLASE,"BON"))</f>
        <v>0</v>
      </c>
      <c r="K267" s="19" t="n">
        <f aca="false">IF($B267="",0,SUMIFS(Ingresos!$X$6:$X$1505,ING_COD,$B267,ING_CLASE,"EXT"))</f>
        <v>0</v>
      </c>
      <c r="L267" s="19" t="n">
        <f aca="false">IF($B267="",0,SUMIFS(Ingresos!$X$6:$X$1505,ING_COD,$B267,ING_CLASE,"OTO"))</f>
        <v>0</v>
      </c>
      <c r="M267" s="19" t="n">
        <f aca="false">IF($B267="",0,SUMIFS(Ingresos!$X$6:$X$1505,ING_COD,$B267,ING_CLASE,"OTX"))</f>
        <v>0</v>
      </c>
      <c r="N267" s="19" t="n">
        <f aca="false">IF($B267="",0,SUMIFS(Ingresos!$X$6:$X$1505,ING_COD,$B267,ING_CLASE,"RETO"))</f>
        <v>0</v>
      </c>
      <c r="O267" s="19" t="n">
        <f aca="false">IF($B267="",0,SUMIFS(Ingresos!$X$6:$X$1505,ING_COD,$B267,ING_CLASE,"INA"))</f>
        <v>0</v>
      </c>
      <c r="P267" s="19" t="n">
        <f aca="false">G267+I267+J267+K267+L267+M267</f>
        <v>0</v>
      </c>
      <c r="Q267" s="44" t="n">
        <f aca="false">IF($F267="Activo",3,IF($F267="Cese",1,0))</f>
        <v>0</v>
      </c>
      <c r="R267" s="19" t="n">
        <f aca="false">G267*Q267</f>
        <v>0</v>
      </c>
      <c r="S267" s="19" t="n">
        <f aca="false">IF($F267="Activo",SUMIFS(I267:I269,$D267:$D269,"&lt;="&amp;Trabajadores!$N$27)+IF(PROY_BON="Sí",SUMIFS(J267:J269,$D267:$D269,"&lt;="&amp;Trabajadores!$N$27),0),IF($F267="Cese",I267+IF(PROY_BON="Sí",J267,0),0))</f>
        <v>0</v>
      </c>
      <c r="T267" s="19" t="n">
        <f aca="false">IF(OR($F267&lt;&gt;"Activo",Trabajadores!$I$27="No"),0,IF(I269=0,H267*(1+IF(PROY_BON="Sí",Trabajadores!$P$27,0))*Trabajadores!$S$27/6*(Trabajadores!$N$27&gt;=12),0))</f>
        <v>0</v>
      </c>
      <c r="U267" s="19" t="n">
        <f aca="false">IF($F267="Activo",IF(Trabajadores!$J$27="Sí",L267*3,L267),IF($F267="Cese",L267,0))</f>
        <v>0</v>
      </c>
      <c r="V267" s="19" t="n">
        <f aca="false">IF(OR($F267="Activo",$F267="Cese"),M267,0)</f>
        <v>0</v>
      </c>
      <c r="W267" s="19" t="n">
        <f aca="false">IF(OR($F267="Activo",$F267="Cese"),SUM(P258:P266),0)</f>
        <v>0</v>
      </c>
      <c r="X267" s="36" t="n">
        <f aca="false">IF(OR($F267="Activo",$F267="Cese"),R267+S267+T267+U267+V267+W267,0)</f>
        <v>0</v>
      </c>
      <c r="Y267" s="19" t="n">
        <f aca="false">IF(OR($F267="Activo",$F267="Cese"),DED_FIJA,0)</f>
        <v>0</v>
      </c>
      <c r="Z267" s="36" t="n">
        <f aca="false">MAX(0,X267-Y267)</f>
        <v>0</v>
      </c>
      <c r="AA267" s="19" t="n">
        <f aca="false">IF(Z267=0,0,MAX(0,MIN(Z267,Parámetros!$G$19)-Parámetros!$F$19)*Parámetros!$E$19)</f>
        <v>0</v>
      </c>
      <c r="AB267" s="19" t="n">
        <f aca="false">IF(Z267=0,0,MAX(0,MIN(Z267,Parámetros!$G$20)-Parámetros!$F$20)*Parámetros!$E$20)</f>
        <v>0</v>
      </c>
      <c r="AC267" s="19" t="n">
        <f aca="false">IF(Z267=0,0,MAX(0,MIN(Z267,Parámetros!$G$21)-Parámetros!$F$21)*Parámetros!$E$21)</f>
        <v>0</v>
      </c>
      <c r="AD267" s="19" t="n">
        <f aca="false">IF(Z267=0,0,MAX(0,MIN(Z267,Parámetros!$G$22)-Parámetros!$F$22)*Parámetros!$E$22)</f>
        <v>0</v>
      </c>
      <c r="AE267" s="19" t="n">
        <f aca="false">IF(Z267=0,0,MAX(0,MIN(Z267,Parámetros!$G$23)-Parámetros!$F$23)*Parámetros!$E$23)</f>
        <v>0</v>
      </c>
      <c r="AF267" s="36" t="n">
        <f aca="false">SUM(AA267:AE267)</f>
        <v>0</v>
      </c>
      <c r="AG267" s="45" t="str">
        <f aca="false">IF(AM267&lt;=0,"-",INDEX(TR_TASA,MATCH(AM267,TR_DESDE,1)))</f>
        <v>-</v>
      </c>
      <c r="AH267" s="44" t="n">
        <f aca="false">IF($F267="Cese",1,IF($F267="Activo",INDEX(DIV_N,10),0))</f>
        <v>0</v>
      </c>
      <c r="AI267" s="44" t="n">
        <f aca="false">IF($F267="Cese",9,IF($F267="Activo",INDEX(DIV_HASTA,10),0))</f>
        <v>0</v>
      </c>
      <c r="AJ267" s="19" t="n">
        <f aca="false">IF(OR($F267="Activo",$F267="Cese"),SUMIFS(AV258:AV266,D258:D266,"&lt;="&amp;AI267),0)</f>
        <v>0</v>
      </c>
      <c r="AK267" s="19" t="n">
        <f aca="false">IF(OR($F267="Activo",$F267="Cese"),MAX(0,(AF267-AJ267)/AH267),0)</f>
        <v>0</v>
      </c>
      <c r="AL267" s="19" t="n">
        <f aca="false">IF(OR($F267="Activo",$F267="Cese"),K267+IF(PROY_BON="Sí",0,J267),0)</f>
        <v>0</v>
      </c>
      <c r="AM267" s="19" t="n">
        <f aca="false">IF(AL267&gt;0,MAX(0,X267+AL267-Y267),Z267)</f>
        <v>0</v>
      </c>
      <c r="AN267" s="19" t="n">
        <f aca="false">SUMPRODUCT((AM267&gt;TR_DESDE)*(AM267-TR_DESDE)*TR_INC)</f>
        <v>0</v>
      </c>
      <c r="AO267" s="19" t="n">
        <f aca="false">IF(AL267&gt;0,MAX(0,AN267-IF($F267="Cese",MAX(AF267,AJ267),AF267)),0)</f>
        <v>0</v>
      </c>
      <c r="AP267" s="46" t="n">
        <f aca="false">IF(OR($F267="Activo",$F267="Cese"),ROUND(AK267+AO267,2),0)</f>
        <v>0</v>
      </c>
      <c r="AQ267" s="19" t="n">
        <f aca="false">IF($F267="Cese",MAX(0,AJ267-AN267),0)</f>
        <v>0</v>
      </c>
      <c r="AR267" s="19" t="str">
        <f aca="false">IF($B267="","",IF(COUNTIFS(RP_COD,$B267,'Retenciones Planilla'!$L$6:$L$105,"&lt;&gt;")=0,"",SUMIFS('Retenciones Planilla'!$L$6:$L$105,RP_COD,$B267)))</f>
        <v/>
      </c>
      <c r="AS267" s="19" t="str">
        <f aca="false">IF(AR267="","",AR267-AP267)</f>
        <v/>
      </c>
      <c r="AT267" s="23" t="str">
        <f aca="false">IF($B267="","",IF(NOT(OR($F267="Activo",$F267="Cese")),IF(N(AR267)=0,"—","Revisar: sin vínculo"),IF(AR267="",IF(AP267=0,"No corresponde","Sin dato planilla"),IF(ABS(AS267)&lt;=TOL,"OK",IF(AS267&gt;0,"Retuvo de más","Retuvo de menos")))))</f>
        <v/>
      </c>
      <c r="AU267" s="19" t="n">
        <f aca="false">IF(AND(BASE_RET="Planilla (si existe)",AR267&lt;&gt;""),AR267,AP267)</f>
        <v>0</v>
      </c>
      <c r="AV267" s="19" t="n">
        <f aca="false">AU267+N267</f>
        <v>0</v>
      </c>
    </row>
    <row r="268" customFormat="false" ht="15" hidden="false" customHeight="false" outlineLevel="0" collapsed="false">
      <c r="A268" s="43" t="n">
        <v>22</v>
      </c>
      <c r="B268" s="35" t="str">
        <f aca="false">IF(Trabajadores!$B$27="","",Trabajadores!$B$27)</f>
        <v/>
      </c>
      <c r="C268" s="35" t="str">
        <f aca="false">IF($B268="","",Trabajadores!$D$27)</f>
        <v/>
      </c>
      <c r="D268" s="43" t="n">
        <v>11</v>
      </c>
      <c r="E268" s="23" t="s">
        <v>308</v>
      </c>
      <c r="F268" s="23" t="str">
        <f aca="false">IF($B268="","",IF(OR(11&lt;Trabajadores!$M$27,11&gt;Trabajadores!$N$27),"No vinculado",IF(AND(11=Trabajadores!$N$27,Trabajadores!$O$27="Sí"),"Cese","Activo")))</f>
        <v/>
      </c>
      <c r="G268" s="19" t="n">
        <f aca="false">IF($B268="",0,SUMIFS(Ingresos!$Y$6:$Y$1505,ING_COD,$B268,ING_CLASE,"ORD"))</f>
        <v>0</v>
      </c>
      <c r="H268" s="19" t="n">
        <f aca="false">IF($B268="",0,SUMIFS(Ingresos!$Y$6:$Y$1505,ING_COD,$B268,ING_CLASE,"ORD",ING_COMP,"Sí"))</f>
        <v>0</v>
      </c>
      <c r="I268" s="19" t="n">
        <f aca="false">IF($B268="",0,SUMIFS(Ingresos!$Y$6:$Y$1505,ING_COD,$B268,ING_CLASE,"GRA"))</f>
        <v>0</v>
      </c>
      <c r="J268" s="19" t="n">
        <f aca="false">IF($B268="",0,SUMIFS(Ingresos!$Y$6:$Y$1505,ING_COD,$B268,ING_CLASE,"BON"))</f>
        <v>0</v>
      </c>
      <c r="K268" s="19" t="n">
        <f aca="false">IF($B268="",0,SUMIFS(Ingresos!$Y$6:$Y$1505,ING_COD,$B268,ING_CLASE,"EXT"))</f>
        <v>0</v>
      </c>
      <c r="L268" s="19" t="n">
        <f aca="false">IF($B268="",0,SUMIFS(Ingresos!$Y$6:$Y$1505,ING_COD,$B268,ING_CLASE,"OTO"))</f>
        <v>0</v>
      </c>
      <c r="M268" s="19" t="n">
        <f aca="false">IF($B268="",0,SUMIFS(Ingresos!$Y$6:$Y$1505,ING_COD,$B268,ING_CLASE,"OTX"))</f>
        <v>0</v>
      </c>
      <c r="N268" s="19" t="n">
        <f aca="false">IF($B268="",0,SUMIFS(Ingresos!$Y$6:$Y$1505,ING_COD,$B268,ING_CLASE,"RETO"))</f>
        <v>0</v>
      </c>
      <c r="O268" s="19" t="n">
        <f aca="false">IF($B268="",0,SUMIFS(Ingresos!$Y$6:$Y$1505,ING_COD,$B268,ING_CLASE,"INA"))</f>
        <v>0</v>
      </c>
      <c r="P268" s="19" t="n">
        <f aca="false">G268+I268+J268+K268+L268+M268</f>
        <v>0</v>
      </c>
      <c r="Q268" s="44" t="n">
        <f aca="false">IF($F268="Activo",2,IF($F268="Cese",1,0))</f>
        <v>0</v>
      </c>
      <c r="R268" s="19" t="n">
        <f aca="false">G268*Q268</f>
        <v>0</v>
      </c>
      <c r="S268" s="19" t="n">
        <f aca="false">IF($F268="Activo",SUMIFS(I268:I269,$D268:$D269,"&lt;="&amp;Trabajadores!$N$27)+IF(PROY_BON="Sí",SUMIFS(J268:J269,$D268:$D269,"&lt;="&amp;Trabajadores!$N$27),0),IF($F268="Cese",I268+IF(PROY_BON="Sí",J268,0),0))</f>
        <v>0</v>
      </c>
      <c r="T268" s="19" t="n">
        <f aca="false">IF(OR($F268&lt;&gt;"Activo",Trabajadores!$I$27="No"),0,IF(I269=0,H268*(1+IF(PROY_BON="Sí",Trabajadores!$P$27,0))*Trabajadores!$S$27/6*(Trabajadores!$N$27&gt;=12),0))</f>
        <v>0</v>
      </c>
      <c r="U268" s="19" t="n">
        <f aca="false">IF($F268="Activo",IF(Trabajadores!$J$27="Sí",L268*2,L268),IF($F268="Cese",L268,0))</f>
        <v>0</v>
      </c>
      <c r="V268" s="19" t="n">
        <f aca="false">IF(OR($F268="Activo",$F268="Cese"),M268,0)</f>
        <v>0</v>
      </c>
      <c r="W268" s="19" t="n">
        <f aca="false">IF(OR($F268="Activo",$F268="Cese"),SUM(P258:P267),0)</f>
        <v>0</v>
      </c>
      <c r="X268" s="36" t="n">
        <f aca="false">IF(OR($F268="Activo",$F268="Cese"),R268+S268+T268+U268+V268+W268,0)</f>
        <v>0</v>
      </c>
      <c r="Y268" s="19" t="n">
        <f aca="false">IF(OR($F268="Activo",$F268="Cese"),DED_FIJA,0)</f>
        <v>0</v>
      </c>
      <c r="Z268" s="36" t="n">
        <f aca="false">MAX(0,X268-Y268)</f>
        <v>0</v>
      </c>
      <c r="AA268" s="19" t="n">
        <f aca="false">IF(Z268=0,0,MAX(0,MIN(Z268,Parámetros!$G$19)-Parámetros!$F$19)*Parámetros!$E$19)</f>
        <v>0</v>
      </c>
      <c r="AB268" s="19" t="n">
        <f aca="false">IF(Z268=0,0,MAX(0,MIN(Z268,Parámetros!$G$20)-Parámetros!$F$20)*Parámetros!$E$20)</f>
        <v>0</v>
      </c>
      <c r="AC268" s="19" t="n">
        <f aca="false">IF(Z268=0,0,MAX(0,MIN(Z268,Parámetros!$G$21)-Parámetros!$F$21)*Parámetros!$E$21)</f>
        <v>0</v>
      </c>
      <c r="AD268" s="19" t="n">
        <f aca="false">IF(Z268=0,0,MAX(0,MIN(Z268,Parámetros!$G$22)-Parámetros!$F$22)*Parámetros!$E$22)</f>
        <v>0</v>
      </c>
      <c r="AE268" s="19" t="n">
        <f aca="false">IF(Z268=0,0,MAX(0,MIN(Z268,Parámetros!$G$23)-Parámetros!$F$23)*Parámetros!$E$23)</f>
        <v>0</v>
      </c>
      <c r="AF268" s="36" t="n">
        <f aca="false">SUM(AA268:AE268)</f>
        <v>0</v>
      </c>
      <c r="AG268" s="45" t="str">
        <f aca="false">IF(AM268&lt;=0,"-",INDEX(TR_TASA,MATCH(AM268,TR_DESDE,1)))</f>
        <v>-</v>
      </c>
      <c r="AH268" s="44" t="n">
        <f aca="false">IF($F268="Cese",1,IF($F268="Activo",INDEX(DIV_N,11),0))</f>
        <v>0</v>
      </c>
      <c r="AI268" s="44" t="n">
        <f aca="false">IF($F268="Cese",10,IF($F268="Activo",INDEX(DIV_HASTA,11),0))</f>
        <v>0</v>
      </c>
      <c r="AJ268" s="19" t="n">
        <f aca="false">IF(OR($F268="Activo",$F268="Cese"),SUMIFS(AV258:AV267,D258:D267,"&lt;="&amp;AI268),0)</f>
        <v>0</v>
      </c>
      <c r="AK268" s="19" t="n">
        <f aca="false">IF(OR($F268="Activo",$F268="Cese"),MAX(0,(AF268-AJ268)/AH268),0)</f>
        <v>0</v>
      </c>
      <c r="AL268" s="19" t="n">
        <f aca="false">IF(OR($F268="Activo",$F268="Cese"),K268+IF(PROY_BON="Sí",0,J268),0)</f>
        <v>0</v>
      </c>
      <c r="AM268" s="19" t="n">
        <f aca="false">IF(AL268&gt;0,MAX(0,X268+AL268-Y268),Z268)</f>
        <v>0</v>
      </c>
      <c r="AN268" s="19" t="n">
        <f aca="false">SUMPRODUCT((AM268&gt;TR_DESDE)*(AM268-TR_DESDE)*TR_INC)</f>
        <v>0</v>
      </c>
      <c r="AO268" s="19" t="n">
        <f aca="false">IF(AL268&gt;0,MAX(0,AN268-IF($F268="Cese",MAX(AF268,AJ268),AF268)),0)</f>
        <v>0</v>
      </c>
      <c r="AP268" s="46" t="n">
        <f aca="false">IF(OR($F268="Activo",$F268="Cese"),ROUND(AK268+AO268,2),0)</f>
        <v>0</v>
      </c>
      <c r="AQ268" s="19" t="n">
        <f aca="false">IF($F268="Cese",MAX(0,AJ268-AN268),0)</f>
        <v>0</v>
      </c>
      <c r="AR268" s="19" t="str">
        <f aca="false">IF($B268="","",IF(COUNTIFS(RP_COD,$B268,'Retenciones Planilla'!$M$6:$M$105,"&lt;&gt;")=0,"",SUMIFS('Retenciones Planilla'!$M$6:$M$105,RP_COD,$B268)))</f>
        <v/>
      </c>
      <c r="AS268" s="19" t="str">
        <f aca="false">IF(AR268="","",AR268-AP268)</f>
        <v/>
      </c>
      <c r="AT268" s="23" t="str">
        <f aca="false">IF($B268="","",IF(NOT(OR($F268="Activo",$F268="Cese")),IF(N(AR268)=0,"—","Revisar: sin vínculo"),IF(AR268="",IF(AP268=0,"No corresponde","Sin dato planilla"),IF(ABS(AS268)&lt;=TOL,"OK",IF(AS268&gt;0,"Retuvo de más","Retuvo de menos")))))</f>
        <v/>
      </c>
      <c r="AU268" s="19" t="n">
        <f aca="false">IF(AND(BASE_RET="Planilla (si existe)",AR268&lt;&gt;""),AR268,AP268)</f>
        <v>0</v>
      </c>
      <c r="AV268" s="19" t="n">
        <f aca="false">AU268+N268</f>
        <v>0</v>
      </c>
    </row>
    <row r="269" customFormat="false" ht="15" hidden="false" customHeight="false" outlineLevel="0" collapsed="false">
      <c r="A269" s="43" t="n">
        <v>22</v>
      </c>
      <c r="B269" s="35" t="str">
        <f aca="false">IF(Trabajadores!$B$27="","",Trabajadores!$B$27)</f>
        <v/>
      </c>
      <c r="C269" s="35" t="str">
        <f aca="false">IF($B269="","",Trabajadores!$D$27)</f>
        <v/>
      </c>
      <c r="D269" s="43" t="n">
        <v>12</v>
      </c>
      <c r="E269" s="23" t="s">
        <v>309</v>
      </c>
      <c r="F269" s="23" t="str">
        <f aca="false">IF($B269="","",IF(OR(12&lt;Trabajadores!$M$27,12&gt;Trabajadores!$N$27),"No vinculado",IF(AND(12=Trabajadores!$N$27,Trabajadores!$O$27="Sí"),"Cese","Activo")))</f>
        <v/>
      </c>
      <c r="G269" s="19" t="n">
        <f aca="false">IF($B269="",0,SUMIFS(Ingresos!$Z$6:$Z$1505,ING_COD,$B269,ING_CLASE,"ORD"))</f>
        <v>0</v>
      </c>
      <c r="H269" s="19" t="n">
        <f aca="false">IF($B269="",0,SUMIFS(Ingresos!$Z$6:$Z$1505,ING_COD,$B269,ING_CLASE,"ORD",ING_COMP,"Sí"))</f>
        <v>0</v>
      </c>
      <c r="I269" s="19" t="n">
        <f aca="false">IF($B269="",0,SUMIFS(Ingresos!$Z$6:$Z$1505,ING_COD,$B269,ING_CLASE,"GRA"))</f>
        <v>0</v>
      </c>
      <c r="J269" s="19" t="n">
        <f aca="false">IF($B269="",0,SUMIFS(Ingresos!$Z$6:$Z$1505,ING_COD,$B269,ING_CLASE,"BON"))</f>
        <v>0</v>
      </c>
      <c r="K269" s="19" t="n">
        <f aca="false">IF($B269="",0,SUMIFS(Ingresos!$Z$6:$Z$1505,ING_COD,$B269,ING_CLASE,"EXT"))</f>
        <v>0</v>
      </c>
      <c r="L269" s="19" t="n">
        <f aca="false">IF($B269="",0,SUMIFS(Ingresos!$Z$6:$Z$1505,ING_COD,$B269,ING_CLASE,"OTO"))</f>
        <v>0</v>
      </c>
      <c r="M269" s="19" t="n">
        <f aca="false">IF($B269="",0,SUMIFS(Ingresos!$Z$6:$Z$1505,ING_COD,$B269,ING_CLASE,"OTX"))</f>
        <v>0</v>
      </c>
      <c r="N269" s="19" t="n">
        <f aca="false">IF($B269="",0,SUMIFS(Ingresos!$Z$6:$Z$1505,ING_COD,$B269,ING_CLASE,"RETO"))</f>
        <v>0</v>
      </c>
      <c r="O269" s="19" t="n">
        <f aca="false">IF($B269="",0,SUMIFS(Ingresos!$Z$6:$Z$1505,ING_COD,$B269,ING_CLASE,"INA"))</f>
        <v>0</v>
      </c>
      <c r="P269" s="19" t="n">
        <f aca="false">G269+I269+J269+K269+L269+M269</f>
        <v>0</v>
      </c>
      <c r="Q269" s="44" t="n">
        <f aca="false">IF($F269="Activo",1,IF($F269="Cese",1,0))</f>
        <v>0</v>
      </c>
      <c r="R269" s="19" t="n">
        <f aca="false">G269*Q269</f>
        <v>0</v>
      </c>
      <c r="S269" s="19" t="n">
        <f aca="false">IF($F269="Activo",SUMIFS(I269:I269,$D269:$D269,"&lt;="&amp;Trabajadores!$N$27)+IF(PROY_BON="Sí",SUMIFS(J269:J269,$D269:$D269,"&lt;="&amp;Trabajadores!$N$27),0),IF($F269="Cese",I269+IF(PROY_BON="Sí",J269,0),0))</f>
        <v>0</v>
      </c>
      <c r="T269" s="19" t="n">
        <f aca="false">0</f>
        <v>0</v>
      </c>
      <c r="U269" s="19" t="n">
        <f aca="false">IF($F269="Activo",IF(Trabajadores!$J$27="Sí",L269*1,L269),IF($F269="Cese",L269,0))</f>
        <v>0</v>
      </c>
      <c r="V269" s="19" t="n">
        <f aca="false">IF(OR($F269="Activo",$F269="Cese"),M269,0)</f>
        <v>0</v>
      </c>
      <c r="W269" s="19" t="n">
        <f aca="false">IF(OR($F269="Activo",$F269="Cese"),SUM(P258:P268),0)</f>
        <v>0</v>
      </c>
      <c r="X269" s="36" t="n">
        <f aca="false">IF(OR($F269="Activo",$F269="Cese"),R269+S269+T269+U269+V269+W269,0)</f>
        <v>0</v>
      </c>
      <c r="Y269" s="19" t="n">
        <f aca="false">IF(OR($F269="Activo",$F269="Cese"),DED_FIJA,0)</f>
        <v>0</v>
      </c>
      <c r="Z269" s="36" t="n">
        <f aca="false">MAX(0,X269-Y269)</f>
        <v>0</v>
      </c>
      <c r="AA269" s="19" t="n">
        <f aca="false">IF(Z269=0,0,MAX(0,MIN(Z269,Parámetros!$G$19)-Parámetros!$F$19)*Parámetros!$E$19)</f>
        <v>0</v>
      </c>
      <c r="AB269" s="19" t="n">
        <f aca="false">IF(Z269=0,0,MAX(0,MIN(Z269,Parámetros!$G$20)-Parámetros!$F$20)*Parámetros!$E$20)</f>
        <v>0</v>
      </c>
      <c r="AC269" s="19" t="n">
        <f aca="false">IF(Z269=0,0,MAX(0,MIN(Z269,Parámetros!$G$21)-Parámetros!$F$21)*Parámetros!$E$21)</f>
        <v>0</v>
      </c>
      <c r="AD269" s="19" t="n">
        <f aca="false">IF(Z269=0,0,MAX(0,MIN(Z269,Parámetros!$G$22)-Parámetros!$F$22)*Parámetros!$E$22)</f>
        <v>0</v>
      </c>
      <c r="AE269" s="19" t="n">
        <f aca="false">IF(Z269=0,0,MAX(0,MIN(Z269,Parámetros!$G$23)-Parámetros!$F$23)*Parámetros!$E$23)</f>
        <v>0</v>
      </c>
      <c r="AF269" s="36" t="n">
        <f aca="false">SUM(AA269:AE269)</f>
        <v>0</v>
      </c>
      <c r="AG269" s="45" t="str">
        <f aca="false">IF(AM269&lt;=0,"-",INDEX(TR_TASA,MATCH(AM269,TR_DESDE,1)))</f>
        <v>-</v>
      </c>
      <c r="AH269" s="44" t="n">
        <f aca="false">IF($F269="Cese",1,IF($F269="Activo",INDEX(DIV_N,12),0))</f>
        <v>0</v>
      </c>
      <c r="AI269" s="44" t="n">
        <f aca="false">IF($F269="Cese",11,IF($F269="Activo",INDEX(DIV_HASTA,12),0))</f>
        <v>0</v>
      </c>
      <c r="AJ269" s="19" t="n">
        <f aca="false">IF(OR($F269="Activo",$F269="Cese"),SUMIFS(AV258:AV268,D258:D268,"&lt;="&amp;AI269),0)</f>
        <v>0</v>
      </c>
      <c r="AK269" s="19" t="n">
        <f aca="false">IF(OR($F269="Activo",$F269="Cese"),MAX(0,(AF269-AJ269)/AH269),0)</f>
        <v>0</v>
      </c>
      <c r="AL269" s="19" t="n">
        <f aca="false">IF(OR($F269="Activo",$F269="Cese"),K269+IF(PROY_BON="Sí",0,J269),0)</f>
        <v>0</v>
      </c>
      <c r="AM269" s="19" t="n">
        <f aca="false">IF(AL269&gt;0,MAX(0,X269+AL269-Y269),Z269)</f>
        <v>0</v>
      </c>
      <c r="AN269" s="19" t="n">
        <f aca="false">SUMPRODUCT((AM269&gt;TR_DESDE)*(AM269-TR_DESDE)*TR_INC)</f>
        <v>0</v>
      </c>
      <c r="AO269" s="19" t="n">
        <f aca="false">IF(AL269&gt;0,MAX(0,AN269-IF(TRUE(),MAX(AF269,AJ269),AF269)),0)</f>
        <v>0</v>
      </c>
      <c r="AP269" s="46" t="n">
        <f aca="false">IF(OR($F269="Activo",$F269="Cese"),ROUND(AK269+AO269,2),0)</f>
        <v>0</v>
      </c>
      <c r="AQ269" s="19" t="n">
        <f aca="false">IF(OR($F269="Activo",$F269="Cese"),MAX(0,AJ269-AN269),0)</f>
        <v>0</v>
      </c>
      <c r="AR269" s="19" t="str">
        <f aca="false">IF($B269="","",IF(COUNTIFS(RP_COD,$B269,'Retenciones Planilla'!$N$6:$N$105,"&lt;&gt;")=0,"",SUMIFS('Retenciones Planilla'!$N$6:$N$105,RP_COD,$B269)))</f>
        <v/>
      </c>
      <c r="AS269" s="19" t="str">
        <f aca="false">IF(AR269="","",AR269-AP269)</f>
        <v/>
      </c>
      <c r="AT269" s="23" t="str">
        <f aca="false">IF($B269="","",IF(NOT(OR($F269="Activo",$F269="Cese")),IF(N(AR269)=0,"—","Revisar: sin vínculo"),IF(AR269="",IF(AP269=0,"No corresponde","Sin dato planilla"),IF(ABS(AS269)&lt;=TOL,"OK",IF(AS269&gt;0,"Retuvo de más","Retuvo de menos")))))</f>
        <v/>
      </c>
      <c r="AU269" s="19" t="n">
        <f aca="false">IF(AND(BASE_RET="Planilla (si existe)",AR269&lt;&gt;""),AR269,AP269)</f>
        <v>0</v>
      </c>
      <c r="AV269" s="19" t="n">
        <f aca="false">AU269+N269</f>
        <v>0</v>
      </c>
    </row>
    <row r="270" customFormat="false" ht="15" hidden="false" customHeight="false" outlineLevel="0" collapsed="false">
      <c r="A270" s="43" t="n">
        <v>23</v>
      </c>
      <c r="B270" s="35" t="str">
        <f aca="false">IF(Trabajadores!$B$28="","",Trabajadores!$B$28)</f>
        <v/>
      </c>
      <c r="C270" s="35" t="str">
        <f aca="false">IF($B270="","",Trabajadores!$D$28)</f>
        <v/>
      </c>
      <c r="D270" s="43" t="n">
        <v>1</v>
      </c>
      <c r="E270" s="23" t="s">
        <v>298</v>
      </c>
      <c r="F270" s="23" t="str">
        <f aca="false">IF($B270="","",IF(OR(1&lt;Trabajadores!$M$28,1&gt;Trabajadores!$N$28),"No vinculado",IF(AND(1=Trabajadores!$N$28,Trabajadores!$O$28="Sí"),"Cese","Activo")))</f>
        <v/>
      </c>
      <c r="G270" s="19" t="n">
        <f aca="false">IF($B270="",0,SUMIFS(Ingresos!$O$6:$O$1505,ING_COD,$B270,ING_CLASE,"ORD"))</f>
        <v>0</v>
      </c>
      <c r="H270" s="19" t="n">
        <f aca="false">IF($B270="",0,SUMIFS(Ingresos!$O$6:$O$1505,ING_COD,$B270,ING_CLASE,"ORD",ING_COMP,"Sí"))</f>
        <v>0</v>
      </c>
      <c r="I270" s="19" t="n">
        <f aca="false">IF($B270="",0,SUMIFS(Ingresos!$O$6:$O$1505,ING_COD,$B270,ING_CLASE,"GRA"))</f>
        <v>0</v>
      </c>
      <c r="J270" s="19" t="n">
        <f aca="false">IF($B270="",0,SUMIFS(Ingresos!$O$6:$O$1505,ING_COD,$B270,ING_CLASE,"BON"))</f>
        <v>0</v>
      </c>
      <c r="K270" s="19" t="n">
        <f aca="false">IF($B270="",0,SUMIFS(Ingresos!$O$6:$O$1505,ING_COD,$B270,ING_CLASE,"EXT"))</f>
        <v>0</v>
      </c>
      <c r="L270" s="19" t="n">
        <f aca="false">IF($B270="",0,SUMIFS(Ingresos!$O$6:$O$1505,ING_COD,$B270,ING_CLASE,"OTO"))</f>
        <v>0</v>
      </c>
      <c r="M270" s="19" t="n">
        <f aca="false">IF($B270="",0,SUMIFS(Ingresos!$O$6:$O$1505,ING_COD,$B270,ING_CLASE,"OTX"))</f>
        <v>0</v>
      </c>
      <c r="N270" s="19" t="n">
        <f aca="false">IF($B270="",0,SUMIFS(Ingresos!$O$6:$O$1505,ING_COD,$B270,ING_CLASE,"RETO"))</f>
        <v>0</v>
      </c>
      <c r="O270" s="19" t="n">
        <f aca="false">IF($B270="",0,SUMIFS(Ingresos!$O$6:$O$1505,ING_COD,$B270,ING_CLASE,"INA"))</f>
        <v>0</v>
      </c>
      <c r="P270" s="19" t="n">
        <f aca="false">G270+I270+J270+K270+L270+M270</f>
        <v>0</v>
      </c>
      <c r="Q270" s="44" t="n">
        <f aca="false">IF($F270="Activo",12,IF($F270="Cese",1,0))</f>
        <v>0</v>
      </c>
      <c r="R270" s="19" t="n">
        <f aca="false">G270*Q270</f>
        <v>0</v>
      </c>
      <c r="S270" s="19" t="n">
        <f aca="false">IF($F270="Activo",SUMIFS(I270:I281,$D270:$D281,"&lt;="&amp;Trabajadores!$N$28)+IF(PROY_BON="Sí",SUMIFS(J270:J281,$D270:$D281,"&lt;="&amp;Trabajadores!$N$28),0),IF($F270="Cese",I270+IF(PROY_BON="Sí",J270,0),0))</f>
        <v>0</v>
      </c>
      <c r="T270" s="19" t="n">
        <f aca="false">IF(OR($F270&lt;&gt;"Activo",Trabajadores!$I$28="No"),0,IF(I276=0,H270*(1+IF(PROY_BON="Sí",Trabajadores!$P$28,0))*Trabajadores!$R$28/6*(Trabajadores!$N$28&gt;=7),0)+IF(I281=0,H270*(1+IF(PROY_BON="Sí",Trabajadores!$P$28,0))*Trabajadores!$S$28/6*(Trabajadores!$N$28&gt;=12),0))</f>
        <v>0</v>
      </c>
      <c r="U270" s="19" t="n">
        <f aca="false">IF($F270="Activo",IF(Trabajadores!$J$28="Sí",L270*12,L270),IF($F270="Cese",L270,0))</f>
        <v>0</v>
      </c>
      <c r="V270" s="19" t="n">
        <f aca="false">IF(OR($F270="Activo",$F270="Cese"),M270,0)</f>
        <v>0</v>
      </c>
      <c r="W270" s="19" t="n">
        <f aca="false">0</f>
        <v>0</v>
      </c>
      <c r="X270" s="36" t="n">
        <f aca="false">IF(OR($F270="Activo",$F270="Cese"),R270+S270+T270+U270+V270+W270,0)</f>
        <v>0</v>
      </c>
      <c r="Y270" s="19" t="n">
        <f aca="false">IF(OR($F270="Activo",$F270="Cese"),DED_FIJA,0)</f>
        <v>0</v>
      </c>
      <c r="Z270" s="36" t="n">
        <f aca="false">MAX(0,X270-Y270)</f>
        <v>0</v>
      </c>
      <c r="AA270" s="19" t="n">
        <f aca="false">IF(Z270=0,0,MAX(0,MIN(Z270,Parámetros!$G$19)-Parámetros!$F$19)*Parámetros!$E$19)</f>
        <v>0</v>
      </c>
      <c r="AB270" s="19" t="n">
        <f aca="false">IF(Z270=0,0,MAX(0,MIN(Z270,Parámetros!$G$20)-Parámetros!$F$20)*Parámetros!$E$20)</f>
        <v>0</v>
      </c>
      <c r="AC270" s="19" t="n">
        <f aca="false">IF(Z270=0,0,MAX(0,MIN(Z270,Parámetros!$G$21)-Parámetros!$F$21)*Parámetros!$E$21)</f>
        <v>0</v>
      </c>
      <c r="AD270" s="19" t="n">
        <f aca="false">IF(Z270=0,0,MAX(0,MIN(Z270,Parámetros!$G$22)-Parámetros!$F$22)*Parámetros!$E$22)</f>
        <v>0</v>
      </c>
      <c r="AE270" s="19" t="n">
        <f aca="false">IF(Z270=0,0,MAX(0,MIN(Z270,Parámetros!$G$23)-Parámetros!$F$23)*Parámetros!$E$23)</f>
        <v>0</v>
      </c>
      <c r="AF270" s="36" t="n">
        <f aca="false">SUM(AA270:AE270)</f>
        <v>0</v>
      </c>
      <c r="AG270" s="45" t="str">
        <f aca="false">IF(AM270&lt;=0,"-",INDEX(TR_TASA,MATCH(AM270,TR_DESDE,1)))</f>
        <v>-</v>
      </c>
      <c r="AH270" s="44" t="n">
        <f aca="false">IF($F270="Cese",1,IF($F270="Activo",INDEX(DIV_N,1),0))</f>
        <v>0</v>
      </c>
      <c r="AI270" s="44" t="n">
        <f aca="false">IF($F270="Cese",0,IF($F270="Activo",INDEX(DIV_HASTA,1),0))</f>
        <v>0</v>
      </c>
      <c r="AJ270" s="19" t="n">
        <f aca="false">0</f>
        <v>0</v>
      </c>
      <c r="AK270" s="19" t="n">
        <f aca="false">IF(OR($F270="Activo",$F270="Cese"),MAX(0,(AF270-AJ270)/AH270),0)</f>
        <v>0</v>
      </c>
      <c r="AL270" s="19" t="n">
        <f aca="false">IF(OR($F270="Activo",$F270="Cese"),K270+IF(PROY_BON="Sí",0,J270),0)</f>
        <v>0</v>
      </c>
      <c r="AM270" s="19" t="n">
        <f aca="false">IF(AL270&gt;0,MAX(0,X270+AL270-Y270),Z270)</f>
        <v>0</v>
      </c>
      <c r="AN270" s="19" t="n">
        <f aca="false">SUMPRODUCT((AM270&gt;TR_DESDE)*(AM270-TR_DESDE)*TR_INC)</f>
        <v>0</v>
      </c>
      <c r="AO270" s="19" t="n">
        <f aca="false">IF(AL270&gt;0,MAX(0,AN270-IF($F270="Cese",MAX(AF270,AJ270),AF270)),0)</f>
        <v>0</v>
      </c>
      <c r="AP270" s="46" t="n">
        <f aca="false">IF(OR($F270="Activo",$F270="Cese"),ROUND(AK270+AO270,2),0)</f>
        <v>0</v>
      </c>
      <c r="AQ270" s="19" t="n">
        <f aca="false">IF($F270="Cese",MAX(0,AJ270-AN270),0)</f>
        <v>0</v>
      </c>
      <c r="AR270" s="19" t="str">
        <f aca="false">IF($B270="","",IF(COUNTIFS(RP_COD,$B270,'Retenciones Planilla'!$C$6:$C$105,"&lt;&gt;")=0,"",SUMIFS('Retenciones Planilla'!$C$6:$C$105,RP_COD,$B270)))</f>
        <v/>
      </c>
      <c r="AS270" s="19" t="str">
        <f aca="false">IF(AR270="","",AR270-AP270)</f>
        <v/>
      </c>
      <c r="AT270" s="23" t="str">
        <f aca="false">IF($B270="","",IF(NOT(OR($F270="Activo",$F270="Cese")),IF(N(AR270)=0,"—","Revisar: sin vínculo"),IF(AR270="",IF(AP270=0,"No corresponde","Sin dato planilla"),IF(ABS(AS270)&lt;=TOL,"OK",IF(AS270&gt;0,"Retuvo de más","Retuvo de menos")))))</f>
        <v/>
      </c>
      <c r="AU270" s="19" t="n">
        <f aca="false">IF(AND(BASE_RET="Planilla (si existe)",AR270&lt;&gt;""),AR270,AP270)</f>
        <v>0</v>
      </c>
      <c r="AV270" s="19" t="n">
        <f aca="false">AU270+N270</f>
        <v>0</v>
      </c>
    </row>
    <row r="271" customFormat="false" ht="15" hidden="false" customHeight="false" outlineLevel="0" collapsed="false">
      <c r="A271" s="43" t="n">
        <v>23</v>
      </c>
      <c r="B271" s="35" t="str">
        <f aca="false">IF(Trabajadores!$B$28="","",Trabajadores!$B$28)</f>
        <v/>
      </c>
      <c r="C271" s="35" t="str">
        <f aca="false">IF($B271="","",Trabajadores!$D$28)</f>
        <v/>
      </c>
      <c r="D271" s="43" t="n">
        <v>2</v>
      </c>
      <c r="E271" s="23" t="s">
        <v>299</v>
      </c>
      <c r="F271" s="23" t="str">
        <f aca="false">IF($B271="","",IF(OR(2&lt;Trabajadores!$M$28,2&gt;Trabajadores!$N$28),"No vinculado",IF(AND(2=Trabajadores!$N$28,Trabajadores!$O$28="Sí"),"Cese","Activo")))</f>
        <v/>
      </c>
      <c r="G271" s="19" t="n">
        <f aca="false">IF($B271="",0,SUMIFS(Ingresos!$P$6:$P$1505,ING_COD,$B271,ING_CLASE,"ORD"))</f>
        <v>0</v>
      </c>
      <c r="H271" s="19" t="n">
        <f aca="false">IF($B271="",0,SUMIFS(Ingresos!$P$6:$P$1505,ING_COD,$B271,ING_CLASE,"ORD",ING_COMP,"Sí"))</f>
        <v>0</v>
      </c>
      <c r="I271" s="19" t="n">
        <f aca="false">IF($B271="",0,SUMIFS(Ingresos!$P$6:$P$1505,ING_COD,$B271,ING_CLASE,"GRA"))</f>
        <v>0</v>
      </c>
      <c r="J271" s="19" t="n">
        <f aca="false">IF($B271="",0,SUMIFS(Ingresos!$P$6:$P$1505,ING_COD,$B271,ING_CLASE,"BON"))</f>
        <v>0</v>
      </c>
      <c r="K271" s="19" t="n">
        <f aca="false">IF($B271="",0,SUMIFS(Ingresos!$P$6:$P$1505,ING_COD,$B271,ING_CLASE,"EXT"))</f>
        <v>0</v>
      </c>
      <c r="L271" s="19" t="n">
        <f aca="false">IF($B271="",0,SUMIFS(Ingresos!$P$6:$P$1505,ING_COD,$B271,ING_CLASE,"OTO"))</f>
        <v>0</v>
      </c>
      <c r="M271" s="19" t="n">
        <f aca="false">IF($B271="",0,SUMIFS(Ingresos!$P$6:$P$1505,ING_COD,$B271,ING_CLASE,"OTX"))</f>
        <v>0</v>
      </c>
      <c r="N271" s="19" t="n">
        <f aca="false">IF($B271="",0,SUMIFS(Ingresos!$P$6:$P$1505,ING_COD,$B271,ING_CLASE,"RETO"))</f>
        <v>0</v>
      </c>
      <c r="O271" s="19" t="n">
        <f aca="false">IF($B271="",0,SUMIFS(Ingresos!$P$6:$P$1505,ING_COD,$B271,ING_CLASE,"INA"))</f>
        <v>0</v>
      </c>
      <c r="P271" s="19" t="n">
        <f aca="false">G271+I271+J271+K271+L271+M271</f>
        <v>0</v>
      </c>
      <c r="Q271" s="44" t="n">
        <f aca="false">IF($F271="Activo",11,IF($F271="Cese",1,0))</f>
        <v>0</v>
      </c>
      <c r="R271" s="19" t="n">
        <f aca="false">G271*Q271</f>
        <v>0</v>
      </c>
      <c r="S271" s="19" t="n">
        <f aca="false">IF($F271="Activo",SUMIFS(I271:I281,$D271:$D281,"&lt;="&amp;Trabajadores!$N$28)+IF(PROY_BON="Sí",SUMIFS(J271:J281,$D271:$D281,"&lt;="&amp;Trabajadores!$N$28),0),IF($F271="Cese",I271+IF(PROY_BON="Sí",J271,0),0))</f>
        <v>0</v>
      </c>
      <c r="T271" s="19" t="n">
        <f aca="false">IF(OR($F271&lt;&gt;"Activo",Trabajadores!$I$28="No"),0,IF(I276=0,H271*(1+IF(PROY_BON="Sí",Trabajadores!$P$28,0))*Trabajadores!$R$28/6*(Trabajadores!$N$28&gt;=7),0)+IF(I281=0,H271*(1+IF(PROY_BON="Sí",Trabajadores!$P$28,0))*Trabajadores!$S$28/6*(Trabajadores!$N$28&gt;=12),0))</f>
        <v>0</v>
      </c>
      <c r="U271" s="19" t="n">
        <f aca="false">IF($F271="Activo",IF(Trabajadores!$J$28="Sí",L271*11,L271),IF($F271="Cese",L271,0))</f>
        <v>0</v>
      </c>
      <c r="V271" s="19" t="n">
        <f aca="false">IF(OR($F271="Activo",$F271="Cese"),M271,0)</f>
        <v>0</v>
      </c>
      <c r="W271" s="19" t="n">
        <f aca="false">IF(OR($F271="Activo",$F271="Cese"),SUM(P270:P270),0)</f>
        <v>0</v>
      </c>
      <c r="X271" s="36" t="n">
        <f aca="false">IF(OR($F271="Activo",$F271="Cese"),R271+S271+T271+U271+V271+W271,0)</f>
        <v>0</v>
      </c>
      <c r="Y271" s="19" t="n">
        <f aca="false">IF(OR($F271="Activo",$F271="Cese"),DED_FIJA,0)</f>
        <v>0</v>
      </c>
      <c r="Z271" s="36" t="n">
        <f aca="false">MAX(0,X271-Y271)</f>
        <v>0</v>
      </c>
      <c r="AA271" s="19" t="n">
        <f aca="false">IF(Z271=0,0,MAX(0,MIN(Z271,Parámetros!$G$19)-Parámetros!$F$19)*Parámetros!$E$19)</f>
        <v>0</v>
      </c>
      <c r="AB271" s="19" t="n">
        <f aca="false">IF(Z271=0,0,MAX(0,MIN(Z271,Parámetros!$G$20)-Parámetros!$F$20)*Parámetros!$E$20)</f>
        <v>0</v>
      </c>
      <c r="AC271" s="19" t="n">
        <f aca="false">IF(Z271=0,0,MAX(0,MIN(Z271,Parámetros!$G$21)-Parámetros!$F$21)*Parámetros!$E$21)</f>
        <v>0</v>
      </c>
      <c r="AD271" s="19" t="n">
        <f aca="false">IF(Z271=0,0,MAX(0,MIN(Z271,Parámetros!$G$22)-Parámetros!$F$22)*Parámetros!$E$22)</f>
        <v>0</v>
      </c>
      <c r="AE271" s="19" t="n">
        <f aca="false">IF(Z271=0,0,MAX(0,MIN(Z271,Parámetros!$G$23)-Parámetros!$F$23)*Parámetros!$E$23)</f>
        <v>0</v>
      </c>
      <c r="AF271" s="36" t="n">
        <f aca="false">SUM(AA271:AE271)</f>
        <v>0</v>
      </c>
      <c r="AG271" s="45" t="str">
        <f aca="false">IF(AM271&lt;=0,"-",INDEX(TR_TASA,MATCH(AM271,TR_DESDE,1)))</f>
        <v>-</v>
      </c>
      <c r="AH271" s="44" t="n">
        <f aca="false">IF($F271="Cese",1,IF($F271="Activo",INDEX(DIV_N,2),0))</f>
        <v>0</v>
      </c>
      <c r="AI271" s="44" t="n">
        <f aca="false">IF($F271="Cese",1,IF($F271="Activo",INDEX(DIV_HASTA,2),0))</f>
        <v>0</v>
      </c>
      <c r="AJ271" s="19" t="n">
        <f aca="false">IF(OR($F271="Activo",$F271="Cese"),SUMIFS(AV270:AV270,D270:D270,"&lt;="&amp;AI271),0)</f>
        <v>0</v>
      </c>
      <c r="AK271" s="19" t="n">
        <f aca="false">IF(OR($F271="Activo",$F271="Cese"),MAX(0,(AF271-AJ271)/AH271),0)</f>
        <v>0</v>
      </c>
      <c r="AL271" s="19" t="n">
        <f aca="false">IF(OR($F271="Activo",$F271="Cese"),K271+IF(PROY_BON="Sí",0,J271),0)</f>
        <v>0</v>
      </c>
      <c r="AM271" s="19" t="n">
        <f aca="false">IF(AL271&gt;0,MAX(0,X271+AL271-Y271),Z271)</f>
        <v>0</v>
      </c>
      <c r="AN271" s="19" t="n">
        <f aca="false">SUMPRODUCT((AM271&gt;TR_DESDE)*(AM271-TR_DESDE)*TR_INC)</f>
        <v>0</v>
      </c>
      <c r="AO271" s="19" t="n">
        <f aca="false">IF(AL271&gt;0,MAX(0,AN271-IF($F271="Cese",MAX(AF271,AJ271),AF271)),0)</f>
        <v>0</v>
      </c>
      <c r="AP271" s="46" t="n">
        <f aca="false">IF(OR($F271="Activo",$F271="Cese"),ROUND(AK271+AO271,2),0)</f>
        <v>0</v>
      </c>
      <c r="AQ271" s="19" t="n">
        <f aca="false">IF($F271="Cese",MAX(0,AJ271-AN271),0)</f>
        <v>0</v>
      </c>
      <c r="AR271" s="19" t="str">
        <f aca="false">IF($B271="","",IF(COUNTIFS(RP_COD,$B271,'Retenciones Planilla'!$D$6:$D$105,"&lt;&gt;")=0,"",SUMIFS('Retenciones Planilla'!$D$6:$D$105,RP_COD,$B271)))</f>
        <v/>
      </c>
      <c r="AS271" s="19" t="str">
        <f aca="false">IF(AR271="","",AR271-AP271)</f>
        <v/>
      </c>
      <c r="AT271" s="23" t="str">
        <f aca="false">IF($B271="","",IF(NOT(OR($F271="Activo",$F271="Cese")),IF(N(AR271)=0,"—","Revisar: sin vínculo"),IF(AR271="",IF(AP271=0,"No corresponde","Sin dato planilla"),IF(ABS(AS271)&lt;=TOL,"OK",IF(AS271&gt;0,"Retuvo de más","Retuvo de menos")))))</f>
        <v/>
      </c>
      <c r="AU271" s="19" t="n">
        <f aca="false">IF(AND(BASE_RET="Planilla (si existe)",AR271&lt;&gt;""),AR271,AP271)</f>
        <v>0</v>
      </c>
      <c r="AV271" s="19" t="n">
        <f aca="false">AU271+N271</f>
        <v>0</v>
      </c>
    </row>
    <row r="272" customFormat="false" ht="15" hidden="false" customHeight="false" outlineLevel="0" collapsed="false">
      <c r="A272" s="43" t="n">
        <v>23</v>
      </c>
      <c r="B272" s="35" t="str">
        <f aca="false">IF(Trabajadores!$B$28="","",Trabajadores!$B$28)</f>
        <v/>
      </c>
      <c r="C272" s="35" t="str">
        <f aca="false">IF($B272="","",Trabajadores!$D$28)</f>
        <v/>
      </c>
      <c r="D272" s="43" t="n">
        <v>3</v>
      </c>
      <c r="E272" s="23" t="s">
        <v>300</v>
      </c>
      <c r="F272" s="23" t="str">
        <f aca="false">IF($B272="","",IF(OR(3&lt;Trabajadores!$M$28,3&gt;Trabajadores!$N$28),"No vinculado",IF(AND(3=Trabajadores!$N$28,Trabajadores!$O$28="Sí"),"Cese","Activo")))</f>
        <v/>
      </c>
      <c r="G272" s="19" t="n">
        <f aca="false">IF($B272="",0,SUMIFS(Ingresos!$Q$6:$Q$1505,ING_COD,$B272,ING_CLASE,"ORD"))</f>
        <v>0</v>
      </c>
      <c r="H272" s="19" t="n">
        <f aca="false">IF($B272="",0,SUMIFS(Ingresos!$Q$6:$Q$1505,ING_COD,$B272,ING_CLASE,"ORD",ING_COMP,"Sí"))</f>
        <v>0</v>
      </c>
      <c r="I272" s="19" t="n">
        <f aca="false">IF($B272="",0,SUMIFS(Ingresos!$Q$6:$Q$1505,ING_COD,$B272,ING_CLASE,"GRA"))</f>
        <v>0</v>
      </c>
      <c r="J272" s="19" t="n">
        <f aca="false">IF($B272="",0,SUMIFS(Ingresos!$Q$6:$Q$1505,ING_COD,$B272,ING_CLASE,"BON"))</f>
        <v>0</v>
      </c>
      <c r="K272" s="19" t="n">
        <f aca="false">IF($B272="",0,SUMIFS(Ingresos!$Q$6:$Q$1505,ING_COD,$B272,ING_CLASE,"EXT"))</f>
        <v>0</v>
      </c>
      <c r="L272" s="19" t="n">
        <f aca="false">IF($B272="",0,SUMIFS(Ingresos!$Q$6:$Q$1505,ING_COD,$B272,ING_CLASE,"OTO"))</f>
        <v>0</v>
      </c>
      <c r="M272" s="19" t="n">
        <f aca="false">IF($B272="",0,SUMIFS(Ingresos!$Q$6:$Q$1505,ING_COD,$B272,ING_CLASE,"OTX"))</f>
        <v>0</v>
      </c>
      <c r="N272" s="19" t="n">
        <f aca="false">IF($B272="",0,SUMIFS(Ingresos!$Q$6:$Q$1505,ING_COD,$B272,ING_CLASE,"RETO"))</f>
        <v>0</v>
      </c>
      <c r="O272" s="19" t="n">
        <f aca="false">IF($B272="",0,SUMIFS(Ingresos!$Q$6:$Q$1505,ING_COD,$B272,ING_CLASE,"INA"))</f>
        <v>0</v>
      </c>
      <c r="P272" s="19" t="n">
        <f aca="false">G272+I272+J272+K272+L272+M272</f>
        <v>0</v>
      </c>
      <c r="Q272" s="44" t="n">
        <f aca="false">IF($F272="Activo",10,IF($F272="Cese",1,0))</f>
        <v>0</v>
      </c>
      <c r="R272" s="19" t="n">
        <f aca="false">G272*Q272</f>
        <v>0</v>
      </c>
      <c r="S272" s="19" t="n">
        <f aca="false">IF($F272="Activo",SUMIFS(I272:I281,$D272:$D281,"&lt;="&amp;Trabajadores!$N$28)+IF(PROY_BON="Sí",SUMIFS(J272:J281,$D272:$D281,"&lt;="&amp;Trabajadores!$N$28),0),IF($F272="Cese",I272+IF(PROY_BON="Sí",J272,0),0))</f>
        <v>0</v>
      </c>
      <c r="T272" s="19" t="n">
        <f aca="false">IF(OR($F272&lt;&gt;"Activo",Trabajadores!$I$28="No"),0,IF(I276=0,H272*(1+IF(PROY_BON="Sí",Trabajadores!$P$28,0))*Trabajadores!$R$28/6*(Trabajadores!$N$28&gt;=7),0)+IF(I281=0,H272*(1+IF(PROY_BON="Sí",Trabajadores!$P$28,0))*Trabajadores!$S$28/6*(Trabajadores!$N$28&gt;=12),0))</f>
        <v>0</v>
      </c>
      <c r="U272" s="19" t="n">
        <f aca="false">IF($F272="Activo",IF(Trabajadores!$J$28="Sí",L272*10,L272),IF($F272="Cese",L272,0))</f>
        <v>0</v>
      </c>
      <c r="V272" s="19" t="n">
        <f aca="false">IF(OR($F272="Activo",$F272="Cese"),M272,0)</f>
        <v>0</v>
      </c>
      <c r="W272" s="19" t="n">
        <f aca="false">IF(OR($F272="Activo",$F272="Cese"),SUM(P270:P271),0)</f>
        <v>0</v>
      </c>
      <c r="X272" s="36" t="n">
        <f aca="false">IF(OR($F272="Activo",$F272="Cese"),R272+S272+T272+U272+V272+W272,0)</f>
        <v>0</v>
      </c>
      <c r="Y272" s="19" t="n">
        <f aca="false">IF(OR($F272="Activo",$F272="Cese"),DED_FIJA,0)</f>
        <v>0</v>
      </c>
      <c r="Z272" s="36" t="n">
        <f aca="false">MAX(0,X272-Y272)</f>
        <v>0</v>
      </c>
      <c r="AA272" s="19" t="n">
        <f aca="false">IF(Z272=0,0,MAX(0,MIN(Z272,Parámetros!$G$19)-Parámetros!$F$19)*Parámetros!$E$19)</f>
        <v>0</v>
      </c>
      <c r="AB272" s="19" t="n">
        <f aca="false">IF(Z272=0,0,MAX(0,MIN(Z272,Parámetros!$G$20)-Parámetros!$F$20)*Parámetros!$E$20)</f>
        <v>0</v>
      </c>
      <c r="AC272" s="19" t="n">
        <f aca="false">IF(Z272=0,0,MAX(0,MIN(Z272,Parámetros!$G$21)-Parámetros!$F$21)*Parámetros!$E$21)</f>
        <v>0</v>
      </c>
      <c r="AD272" s="19" t="n">
        <f aca="false">IF(Z272=0,0,MAX(0,MIN(Z272,Parámetros!$G$22)-Parámetros!$F$22)*Parámetros!$E$22)</f>
        <v>0</v>
      </c>
      <c r="AE272" s="19" t="n">
        <f aca="false">IF(Z272=0,0,MAX(0,MIN(Z272,Parámetros!$G$23)-Parámetros!$F$23)*Parámetros!$E$23)</f>
        <v>0</v>
      </c>
      <c r="AF272" s="36" t="n">
        <f aca="false">SUM(AA272:AE272)</f>
        <v>0</v>
      </c>
      <c r="AG272" s="45" t="str">
        <f aca="false">IF(AM272&lt;=0,"-",INDEX(TR_TASA,MATCH(AM272,TR_DESDE,1)))</f>
        <v>-</v>
      </c>
      <c r="AH272" s="44" t="n">
        <f aca="false">IF($F272="Cese",1,IF($F272="Activo",INDEX(DIV_N,3),0))</f>
        <v>0</v>
      </c>
      <c r="AI272" s="44" t="n">
        <f aca="false">IF($F272="Cese",2,IF($F272="Activo",INDEX(DIV_HASTA,3),0))</f>
        <v>0</v>
      </c>
      <c r="AJ272" s="19" t="n">
        <f aca="false">IF(OR($F272="Activo",$F272="Cese"),SUMIFS(AV270:AV271,D270:D271,"&lt;="&amp;AI272),0)</f>
        <v>0</v>
      </c>
      <c r="AK272" s="19" t="n">
        <f aca="false">IF(OR($F272="Activo",$F272="Cese"),MAX(0,(AF272-AJ272)/AH272),0)</f>
        <v>0</v>
      </c>
      <c r="AL272" s="19" t="n">
        <f aca="false">IF(OR($F272="Activo",$F272="Cese"),K272+IF(PROY_BON="Sí",0,J272),0)</f>
        <v>0</v>
      </c>
      <c r="AM272" s="19" t="n">
        <f aca="false">IF(AL272&gt;0,MAX(0,X272+AL272-Y272),Z272)</f>
        <v>0</v>
      </c>
      <c r="AN272" s="19" t="n">
        <f aca="false">SUMPRODUCT((AM272&gt;TR_DESDE)*(AM272-TR_DESDE)*TR_INC)</f>
        <v>0</v>
      </c>
      <c r="AO272" s="19" t="n">
        <f aca="false">IF(AL272&gt;0,MAX(0,AN272-IF($F272="Cese",MAX(AF272,AJ272),AF272)),0)</f>
        <v>0</v>
      </c>
      <c r="AP272" s="46" t="n">
        <f aca="false">IF(OR($F272="Activo",$F272="Cese"),ROUND(AK272+AO272,2),0)</f>
        <v>0</v>
      </c>
      <c r="AQ272" s="19" t="n">
        <f aca="false">IF($F272="Cese",MAX(0,AJ272-AN272),0)</f>
        <v>0</v>
      </c>
      <c r="AR272" s="19" t="str">
        <f aca="false">IF($B272="","",IF(COUNTIFS(RP_COD,$B272,'Retenciones Planilla'!$E$6:$E$105,"&lt;&gt;")=0,"",SUMIFS('Retenciones Planilla'!$E$6:$E$105,RP_COD,$B272)))</f>
        <v/>
      </c>
      <c r="AS272" s="19" t="str">
        <f aca="false">IF(AR272="","",AR272-AP272)</f>
        <v/>
      </c>
      <c r="AT272" s="23" t="str">
        <f aca="false">IF($B272="","",IF(NOT(OR($F272="Activo",$F272="Cese")),IF(N(AR272)=0,"—","Revisar: sin vínculo"),IF(AR272="",IF(AP272=0,"No corresponde","Sin dato planilla"),IF(ABS(AS272)&lt;=TOL,"OK",IF(AS272&gt;0,"Retuvo de más","Retuvo de menos")))))</f>
        <v/>
      </c>
      <c r="AU272" s="19" t="n">
        <f aca="false">IF(AND(BASE_RET="Planilla (si existe)",AR272&lt;&gt;""),AR272,AP272)</f>
        <v>0</v>
      </c>
      <c r="AV272" s="19" t="n">
        <f aca="false">AU272+N272</f>
        <v>0</v>
      </c>
    </row>
    <row r="273" customFormat="false" ht="15" hidden="false" customHeight="false" outlineLevel="0" collapsed="false">
      <c r="A273" s="43" t="n">
        <v>23</v>
      </c>
      <c r="B273" s="35" t="str">
        <f aca="false">IF(Trabajadores!$B$28="","",Trabajadores!$B$28)</f>
        <v/>
      </c>
      <c r="C273" s="35" t="str">
        <f aca="false">IF($B273="","",Trabajadores!$D$28)</f>
        <v/>
      </c>
      <c r="D273" s="43" t="n">
        <v>4</v>
      </c>
      <c r="E273" s="23" t="s">
        <v>301</v>
      </c>
      <c r="F273" s="23" t="str">
        <f aca="false">IF($B273="","",IF(OR(4&lt;Trabajadores!$M$28,4&gt;Trabajadores!$N$28),"No vinculado",IF(AND(4=Trabajadores!$N$28,Trabajadores!$O$28="Sí"),"Cese","Activo")))</f>
        <v/>
      </c>
      <c r="G273" s="19" t="n">
        <f aca="false">IF($B273="",0,SUMIFS(Ingresos!$R$6:$R$1505,ING_COD,$B273,ING_CLASE,"ORD"))</f>
        <v>0</v>
      </c>
      <c r="H273" s="19" t="n">
        <f aca="false">IF($B273="",0,SUMIFS(Ingresos!$R$6:$R$1505,ING_COD,$B273,ING_CLASE,"ORD",ING_COMP,"Sí"))</f>
        <v>0</v>
      </c>
      <c r="I273" s="19" t="n">
        <f aca="false">IF($B273="",0,SUMIFS(Ingresos!$R$6:$R$1505,ING_COD,$B273,ING_CLASE,"GRA"))</f>
        <v>0</v>
      </c>
      <c r="J273" s="19" t="n">
        <f aca="false">IF($B273="",0,SUMIFS(Ingresos!$R$6:$R$1505,ING_COD,$B273,ING_CLASE,"BON"))</f>
        <v>0</v>
      </c>
      <c r="K273" s="19" t="n">
        <f aca="false">IF($B273="",0,SUMIFS(Ingresos!$R$6:$R$1505,ING_COD,$B273,ING_CLASE,"EXT"))</f>
        <v>0</v>
      </c>
      <c r="L273" s="19" t="n">
        <f aca="false">IF($B273="",0,SUMIFS(Ingresos!$R$6:$R$1505,ING_COD,$B273,ING_CLASE,"OTO"))</f>
        <v>0</v>
      </c>
      <c r="M273" s="19" t="n">
        <f aca="false">IF($B273="",0,SUMIFS(Ingresos!$R$6:$R$1505,ING_COD,$B273,ING_CLASE,"OTX"))</f>
        <v>0</v>
      </c>
      <c r="N273" s="19" t="n">
        <f aca="false">IF($B273="",0,SUMIFS(Ingresos!$R$6:$R$1505,ING_COD,$B273,ING_CLASE,"RETO"))</f>
        <v>0</v>
      </c>
      <c r="O273" s="19" t="n">
        <f aca="false">IF($B273="",0,SUMIFS(Ingresos!$R$6:$R$1505,ING_COD,$B273,ING_CLASE,"INA"))</f>
        <v>0</v>
      </c>
      <c r="P273" s="19" t="n">
        <f aca="false">G273+I273+J273+K273+L273+M273</f>
        <v>0</v>
      </c>
      <c r="Q273" s="44" t="n">
        <f aca="false">IF($F273="Activo",9,IF($F273="Cese",1,0))</f>
        <v>0</v>
      </c>
      <c r="R273" s="19" t="n">
        <f aca="false">G273*Q273</f>
        <v>0</v>
      </c>
      <c r="S273" s="19" t="n">
        <f aca="false">IF($F273="Activo",SUMIFS(I273:I281,$D273:$D281,"&lt;="&amp;Trabajadores!$N$28)+IF(PROY_BON="Sí",SUMIFS(J273:J281,$D273:$D281,"&lt;="&amp;Trabajadores!$N$28),0),IF($F273="Cese",I273+IF(PROY_BON="Sí",J273,0),0))</f>
        <v>0</v>
      </c>
      <c r="T273" s="19" t="n">
        <f aca="false">IF(OR($F273&lt;&gt;"Activo",Trabajadores!$I$28="No"),0,IF(I276=0,H273*(1+IF(PROY_BON="Sí",Trabajadores!$P$28,0))*Trabajadores!$R$28/6*(Trabajadores!$N$28&gt;=7),0)+IF(I281=0,H273*(1+IF(PROY_BON="Sí",Trabajadores!$P$28,0))*Trabajadores!$S$28/6*(Trabajadores!$N$28&gt;=12),0))</f>
        <v>0</v>
      </c>
      <c r="U273" s="19" t="n">
        <f aca="false">IF($F273="Activo",IF(Trabajadores!$J$28="Sí",L273*9,L273),IF($F273="Cese",L273,0))</f>
        <v>0</v>
      </c>
      <c r="V273" s="19" t="n">
        <f aca="false">IF(OR($F273="Activo",$F273="Cese"),M273,0)</f>
        <v>0</v>
      </c>
      <c r="W273" s="19" t="n">
        <f aca="false">IF(OR($F273="Activo",$F273="Cese"),SUM(P270:P272),0)</f>
        <v>0</v>
      </c>
      <c r="X273" s="36" t="n">
        <f aca="false">IF(OR($F273="Activo",$F273="Cese"),R273+S273+T273+U273+V273+W273,0)</f>
        <v>0</v>
      </c>
      <c r="Y273" s="19" t="n">
        <f aca="false">IF(OR($F273="Activo",$F273="Cese"),DED_FIJA,0)</f>
        <v>0</v>
      </c>
      <c r="Z273" s="36" t="n">
        <f aca="false">MAX(0,X273-Y273)</f>
        <v>0</v>
      </c>
      <c r="AA273" s="19" t="n">
        <f aca="false">IF(Z273=0,0,MAX(0,MIN(Z273,Parámetros!$G$19)-Parámetros!$F$19)*Parámetros!$E$19)</f>
        <v>0</v>
      </c>
      <c r="AB273" s="19" t="n">
        <f aca="false">IF(Z273=0,0,MAX(0,MIN(Z273,Parámetros!$G$20)-Parámetros!$F$20)*Parámetros!$E$20)</f>
        <v>0</v>
      </c>
      <c r="AC273" s="19" t="n">
        <f aca="false">IF(Z273=0,0,MAX(0,MIN(Z273,Parámetros!$G$21)-Parámetros!$F$21)*Parámetros!$E$21)</f>
        <v>0</v>
      </c>
      <c r="AD273" s="19" t="n">
        <f aca="false">IF(Z273=0,0,MAX(0,MIN(Z273,Parámetros!$G$22)-Parámetros!$F$22)*Parámetros!$E$22)</f>
        <v>0</v>
      </c>
      <c r="AE273" s="19" t="n">
        <f aca="false">IF(Z273=0,0,MAX(0,MIN(Z273,Parámetros!$G$23)-Parámetros!$F$23)*Parámetros!$E$23)</f>
        <v>0</v>
      </c>
      <c r="AF273" s="36" t="n">
        <f aca="false">SUM(AA273:AE273)</f>
        <v>0</v>
      </c>
      <c r="AG273" s="45" t="str">
        <f aca="false">IF(AM273&lt;=0,"-",INDEX(TR_TASA,MATCH(AM273,TR_DESDE,1)))</f>
        <v>-</v>
      </c>
      <c r="AH273" s="44" t="n">
        <f aca="false">IF($F273="Cese",1,IF($F273="Activo",INDEX(DIV_N,4),0))</f>
        <v>0</v>
      </c>
      <c r="AI273" s="44" t="n">
        <f aca="false">IF($F273="Cese",3,IF($F273="Activo",INDEX(DIV_HASTA,4),0))</f>
        <v>0</v>
      </c>
      <c r="AJ273" s="19" t="n">
        <f aca="false">IF(OR($F273="Activo",$F273="Cese"),SUMIFS(AV270:AV272,D270:D272,"&lt;="&amp;AI273),0)</f>
        <v>0</v>
      </c>
      <c r="AK273" s="19" t="n">
        <f aca="false">IF(OR($F273="Activo",$F273="Cese"),MAX(0,(AF273-AJ273)/AH273),0)</f>
        <v>0</v>
      </c>
      <c r="AL273" s="19" t="n">
        <f aca="false">IF(OR($F273="Activo",$F273="Cese"),K273+IF(PROY_BON="Sí",0,J273),0)</f>
        <v>0</v>
      </c>
      <c r="AM273" s="19" t="n">
        <f aca="false">IF(AL273&gt;0,MAX(0,X273+AL273-Y273),Z273)</f>
        <v>0</v>
      </c>
      <c r="AN273" s="19" t="n">
        <f aca="false">SUMPRODUCT((AM273&gt;TR_DESDE)*(AM273-TR_DESDE)*TR_INC)</f>
        <v>0</v>
      </c>
      <c r="AO273" s="19" t="n">
        <f aca="false">IF(AL273&gt;0,MAX(0,AN273-IF($F273="Cese",MAX(AF273,AJ273),AF273)),0)</f>
        <v>0</v>
      </c>
      <c r="AP273" s="46" t="n">
        <f aca="false">IF(OR($F273="Activo",$F273="Cese"),ROUND(AK273+AO273,2),0)</f>
        <v>0</v>
      </c>
      <c r="AQ273" s="19" t="n">
        <f aca="false">IF($F273="Cese",MAX(0,AJ273-AN273),0)</f>
        <v>0</v>
      </c>
      <c r="AR273" s="19" t="str">
        <f aca="false">IF($B273="","",IF(COUNTIFS(RP_COD,$B273,'Retenciones Planilla'!$F$6:$F$105,"&lt;&gt;")=0,"",SUMIFS('Retenciones Planilla'!$F$6:$F$105,RP_COD,$B273)))</f>
        <v/>
      </c>
      <c r="AS273" s="19" t="str">
        <f aca="false">IF(AR273="","",AR273-AP273)</f>
        <v/>
      </c>
      <c r="AT273" s="23" t="str">
        <f aca="false">IF($B273="","",IF(NOT(OR($F273="Activo",$F273="Cese")),IF(N(AR273)=0,"—","Revisar: sin vínculo"),IF(AR273="",IF(AP273=0,"No corresponde","Sin dato planilla"),IF(ABS(AS273)&lt;=TOL,"OK",IF(AS273&gt;0,"Retuvo de más","Retuvo de menos")))))</f>
        <v/>
      </c>
      <c r="AU273" s="19" t="n">
        <f aca="false">IF(AND(BASE_RET="Planilla (si existe)",AR273&lt;&gt;""),AR273,AP273)</f>
        <v>0</v>
      </c>
      <c r="AV273" s="19" t="n">
        <f aca="false">AU273+N273</f>
        <v>0</v>
      </c>
    </row>
    <row r="274" customFormat="false" ht="15" hidden="false" customHeight="false" outlineLevel="0" collapsed="false">
      <c r="A274" s="43" t="n">
        <v>23</v>
      </c>
      <c r="B274" s="35" t="str">
        <f aca="false">IF(Trabajadores!$B$28="","",Trabajadores!$B$28)</f>
        <v/>
      </c>
      <c r="C274" s="35" t="str">
        <f aca="false">IF($B274="","",Trabajadores!$D$28)</f>
        <v/>
      </c>
      <c r="D274" s="43" t="n">
        <v>5</v>
      </c>
      <c r="E274" s="23" t="s">
        <v>302</v>
      </c>
      <c r="F274" s="23" t="str">
        <f aca="false">IF($B274="","",IF(OR(5&lt;Trabajadores!$M$28,5&gt;Trabajadores!$N$28),"No vinculado",IF(AND(5=Trabajadores!$N$28,Trabajadores!$O$28="Sí"),"Cese","Activo")))</f>
        <v/>
      </c>
      <c r="G274" s="19" t="n">
        <f aca="false">IF($B274="",0,SUMIFS(Ingresos!$S$6:$S$1505,ING_COD,$B274,ING_CLASE,"ORD"))</f>
        <v>0</v>
      </c>
      <c r="H274" s="19" t="n">
        <f aca="false">IF($B274="",0,SUMIFS(Ingresos!$S$6:$S$1505,ING_COD,$B274,ING_CLASE,"ORD",ING_COMP,"Sí"))</f>
        <v>0</v>
      </c>
      <c r="I274" s="19" t="n">
        <f aca="false">IF($B274="",0,SUMIFS(Ingresos!$S$6:$S$1505,ING_COD,$B274,ING_CLASE,"GRA"))</f>
        <v>0</v>
      </c>
      <c r="J274" s="19" t="n">
        <f aca="false">IF($B274="",0,SUMIFS(Ingresos!$S$6:$S$1505,ING_COD,$B274,ING_CLASE,"BON"))</f>
        <v>0</v>
      </c>
      <c r="K274" s="19" t="n">
        <f aca="false">IF($B274="",0,SUMIFS(Ingresos!$S$6:$S$1505,ING_COD,$B274,ING_CLASE,"EXT"))</f>
        <v>0</v>
      </c>
      <c r="L274" s="19" t="n">
        <f aca="false">IF($B274="",0,SUMIFS(Ingresos!$S$6:$S$1505,ING_COD,$B274,ING_CLASE,"OTO"))</f>
        <v>0</v>
      </c>
      <c r="M274" s="19" t="n">
        <f aca="false">IF($B274="",0,SUMIFS(Ingresos!$S$6:$S$1505,ING_COD,$B274,ING_CLASE,"OTX"))</f>
        <v>0</v>
      </c>
      <c r="N274" s="19" t="n">
        <f aca="false">IF($B274="",0,SUMIFS(Ingresos!$S$6:$S$1505,ING_COD,$B274,ING_CLASE,"RETO"))</f>
        <v>0</v>
      </c>
      <c r="O274" s="19" t="n">
        <f aca="false">IF($B274="",0,SUMIFS(Ingresos!$S$6:$S$1505,ING_COD,$B274,ING_CLASE,"INA"))</f>
        <v>0</v>
      </c>
      <c r="P274" s="19" t="n">
        <f aca="false">G274+I274+J274+K274+L274+M274</f>
        <v>0</v>
      </c>
      <c r="Q274" s="44" t="n">
        <f aca="false">IF($F274="Activo",8,IF($F274="Cese",1,0))</f>
        <v>0</v>
      </c>
      <c r="R274" s="19" t="n">
        <f aca="false">G274*Q274</f>
        <v>0</v>
      </c>
      <c r="S274" s="19" t="n">
        <f aca="false">IF($F274="Activo",SUMIFS(I274:I281,$D274:$D281,"&lt;="&amp;Trabajadores!$N$28)+IF(PROY_BON="Sí",SUMIFS(J274:J281,$D274:$D281,"&lt;="&amp;Trabajadores!$N$28),0),IF($F274="Cese",I274+IF(PROY_BON="Sí",J274,0),0))</f>
        <v>0</v>
      </c>
      <c r="T274" s="19" t="n">
        <f aca="false">IF(OR($F274&lt;&gt;"Activo",Trabajadores!$I$28="No"),0,IF(I276=0,H274*(1+IF(PROY_BON="Sí",Trabajadores!$P$28,0))*Trabajadores!$R$28/6*(Trabajadores!$N$28&gt;=7),0)+IF(I281=0,H274*(1+IF(PROY_BON="Sí",Trabajadores!$P$28,0))*Trabajadores!$S$28/6*(Trabajadores!$N$28&gt;=12),0))</f>
        <v>0</v>
      </c>
      <c r="U274" s="19" t="n">
        <f aca="false">IF($F274="Activo",IF(Trabajadores!$J$28="Sí",L274*8,L274),IF($F274="Cese",L274,0))</f>
        <v>0</v>
      </c>
      <c r="V274" s="19" t="n">
        <f aca="false">IF(OR($F274="Activo",$F274="Cese"),M274,0)</f>
        <v>0</v>
      </c>
      <c r="W274" s="19" t="n">
        <f aca="false">IF(OR($F274="Activo",$F274="Cese"),SUM(P270:P273),0)</f>
        <v>0</v>
      </c>
      <c r="X274" s="36" t="n">
        <f aca="false">IF(OR($F274="Activo",$F274="Cese"),R274+S274+T274+U274+V274+W274,0)</f>
        <v>0</v>
      </c>
      <c r="Y274" s="19" t="n">
        <f aca="false">IF(OR($F274="Activo",$F274="Cese"),DED_FIJA,0)</f>
        <v>0</v>
      </c>
      <c r="Z274" s="36" t="n">
        <f aca="false">MAX(0,X274-Y274)</f>
        <v>0</v>
      </c>
      <c r="AA274" s="19" t="n">
        <f aca="false">IF(Z274=0,0,MAX(0,MIN(Z274,Parámetros!$G$19)-Parámetros!$F$19)*Parámetros!$E$19)</f>
        <v>0</v>
      </c>
      <c r="AB274" s="19" t="n">
        <f aca="false">IF(Z274=0,0,MAX(0,MIN(Z274,Parámetros!$G$20)-Parámetros!$F$20)*Parámetros!$E$20)</f>
        <v>0</v>
      </c>
      <c r="AC274" s="19" t="n">
        <f aca="false">IF(Z274=0,0,MAX(0,MIN(Z274,Parámetros!$G$21)-Parámetros!$F$21)*Parámetros!$E$21)</f>
        <v>0</v>
      </c>
      <c r="AD274" s="19" t="n">
        <f aca="false">IF(Z274=0,0,MAX(0,MIN(Z274,Parámetros!$G$22)-Parámetros!$F$22)*Parámetros!$E$22)</f>
        <v>0</v>
      </c>
      <c r="AE274" s="19" t="n">
        <f aca="false">IF(Z274=0,0,MAX(0,MIN(Z274,Parámetros!$G$23)-Parámetros!$F$23)*Parámetros!$E$23)</f>
        <v>0</v>
      </c>
      <c r="AF274" s="36" t="n">
        <f aca="false">SUM(AA274:AE274)</f>
        <v>0</v>
      </c>
      <c r="AG274" s="45" t="str">
        <f aca="false">IF(AM274&lt;=0,"-",INDEX(TR_TASA,MATCH(AM274,TR_DESDE,1)))</f>
        <v>-</v>
      </c>
      <c r="AH274" s="44" t="n">
        <f aca="false">IF($F274="Cese",1,IF($F274="Activo",INDEX(DIV_N,5),0))</f>
        <v>0</v>
      </c>
      <c r="AI274" s="44" t="n">
        <f aca="false">IF($F274="Cese",4,IF($F274="Activo",INDEX(DIV_HASTA,5),0))</f>
        <v>0</v>
      </c>
      <c r="AJ274" s="19" t="n">
        <f aca="false">IF(OR($F274="Activo",$F274="Cese"),SUMIFS(AV270:AV273,D270:D273,"&lt;="&amp;AI274),0)</f>
        <v>0</v>
      </c>
      <c r="AK274" s="19" t="n">
        <f aca="false">IF(OR($F274="Activo",$F274="Cese"),MAX(0,(AF274-AJ274)/AH274),0)</f>
        <v>0</v>
      </c>
      <c r="AL274" s="19" t="n">
        <f aca="false">IF(OR($F274="Activo",$F274="Cese"),K274+IF(PROY_BON="Sí",0,J274),0)</f>
        <v>0</v>
      </c>
      <c r="AM274" s="19" t="n">
        <f aca="false">IF(AL274&gt;0,MAX(0,X274+AL274-Y274),Z274)</f>
        <v>0</v>
      </c>
      <c r="AN274" s="19" t="n">
        <f aca="false">SUMPRODUCT((AM274&gt;TR_DESDE)*(AM274-TR_DESDE)*TR_INC)</f>
        <v>0</v>
      </c>
      <c r="AO274" s="19" t="n">
        <f aca="false">IF(AL274&gt;0,MAX(0,AN274-IF($F274="Cese",MAX(AF274,AJ274),AF274)),0)</f>
        <v>0</v>
      </c>
      <c r="AP274" s="46" t="n">
        <f aca="false">IF(OR($F274="Activo",$F274="Cese"),ROUND(AK274+AO274,2),0)</f>
        <v>0</v>
      </c>
      <c r="AQ274" s="19" t="n">
        <f aca="false">IF($F274="Cese",MAX(0,AJ274-AN274),0)</f>
        <v>0</v>
      </c>
      <c r="AR274" s="19" t="str">
        <f aca="false">IF($B274="","",IF(COUNTIFS(RP_COD,$B274,'Retenciones Planilla'!$G$6:$G$105,"&lt;&gt;")=0,"",SUMIFS('Retenciones Planilla'!$G$6:$G$105,RP_COD,$B274)))</f>
        <v/>
      </c>
      <c r="AS274" s="19" t="str">
        <f aca="false">IF(AR274="","",AR274-AP274)</f>
        <v/>
      </c>
      <c r="AT274" s="23" t="str">
        <f aca="false">IF($B274="","",IF(NOT(OR($F274="Activo",$F274="Cese")),IF(N(AR274)=0,"—","Revisar: sin vínculo"),IF(AR274="",IF(AP274=0,"No corresponde","Sin dato planilla"),IF(ABS(AS274)&lt;=TOL,"OK",IF(AS274&gt;0,"Retuvo de más","Retuvo de menos")))))</f>
        <v/>
      </c>
      <c r="AU274" s="19" t="n">
        <f aca="false">IF(AND(BASE_RET="Planilla (si existe)",AR274&lt;&gt;""),AR274,AP274)</f>
        <v>0</v>
      </c>
      <c r="AV274" s="19" t="n">
        <f aca="false">AU274+N274</f>
        <v>0</v>
      </c>
    </row>
    <row r="275" customFormat="false" ht="15" hidden="false" customHeight="false" outlineLevel="0" collapsed="false">
      <c r="A275" s="43" t="n">
        <v>23</v>
      </c>
      <c r="B275" s="35" t="str">
        <f aca="false">IF(Trabajadores!$B$28="","",Trabajadores!$B$28)</f>
        <v/>
      </c>
      <c r="C275" s="35" t="str">
        <f aca="false">IF($B275="","",Trabajadores!$D$28)</f>
        <v/>
      </c>
      <c r="D275" s="43" t="n">
        <v>6</v>
      </c>
      <c r="E275" s="23" t="s">
        <v>303</v>
      </c>
      <c r="F275" s="23" t="str">
        <f aca="false">IF($B275="","",IF(OR(6&lt;Trabajadores!$M$28,6&gt;Trabajadores!$N$28),"No vinculado",IF(AND(6=Trabajadores!$N$28,Trabajadores!$O$28="Sí"),"Cese","Activo")))</f>
        <v/>
      </c>
      <c r="G275" s="19" t="n">
        <f aca="false">IF($B275="",0,SUMIFS(Ingresos!$T$6:$T$1505,ING_COD,$B275,ING_CLASE,"ORD"))</f>
        <v>0</v>
      </c>
      <c r="H275" s="19" t="n">
        <f aca="false">IF($B275="",0,SUMIFS(Ingresos!$T$6:$T$1505,ING_COD,$B275,ING_CLASE,"ORD",ING_COMP,"Sí"))</f>
        <v>0</v>
      </c>
      <c r="I275" s="19" t="n">
        <f aca="false">IF($B275="",0,SUMIFS(Ingresos!$T$6:$T$1505,ING_COD,$B275,ING_CLASE,"GRA"))</f>
        <v>0</v>
      </c>
      <c r="J275" s="19" t="n">
        <f aca="false">IF($B275="",0,SUMIFS(Ingresos!$T$6:$T$1505,ING_COD,$B275,ING_CLASE,"BON"))</f>
        <v>0</v>
      </c>
      <c r="K275" s="19" t="n">
        <f aca="false">IF($B275="",0,SUMIFS(Ingresos!$T$6:$T$1505,ING_COD,$B275,ING_CLASE,"EXT"))</f>
        <v>0</v>
      </c>
      <c r="L275" s="19" t="n">
        <f aca="false">IF($B275="",0,SUMIFS(Ingresos!$T$6:$T$1505,ING_COD,$B275,ING_CLASE,"OTO"))</f>
        <v>0</v>
      </c>
      <c r="M275" s="19" t="n">
        <f aca="false">IF($B275="",0,SUMIFS(Ingresos!$T$6:$T$1505,ING_COD,$B275,ING_CLASE,"OTX"))</f>
        <v>0</v>
      </c>
      <c r="N275" s="19" t="n">
        <f aca="false">IF($B275="",0,SUMIFS(Ingresos!$T$6:$T$1505,ING_COD,$B275,ING_CLASE,"RETO"))</f>
        <v>0</v>
      </c>
      <c r="O275" s="19" t="n">
        <f aca="false">IF($B275="",0,SUMIFS(Ingresos!$T$6:$T$1505,ING_COD,$B275,ING_CLASE,"INA"))</f>
        <v>0</v>
      </c>
      <c r="P275" s="19" t="n">
        <f aca="false">G275+I275+J275+K275+L275+M275</f>
        <v>0</v>
      </c>
      <c r="Q275" s="44" t="n">
        <f aca="false">IF($F275="Activo",7,IF($F275="Cese",1,0))</f>
        <v>0</v>
      </c>
      <c r="R275" s="19" t="n">
        <f aca="false">G275*Q275</f>
        <v>0</v>
      </c>
      <c r="S275" s="19" t="n">
        <f aca="false">IF($F275="Activo",SUMIFS(I275:I281,$D275:$D281,"&lt;="&amp;Trabajadores!$N$28)+IF(PROY_BON="Sí",SUMIFS(J275:J281,$D275:$D281,"&lt;="&amp;Trabajadores!$N$28),0),IF($F275="Cese",I275+IF(PROY_BON="Sí",J275,0),0))</f>
        <v>0</v>
      </c>
      <c r="T275" s="19" t="n">
        <f aca="false">IF(OR($F275&lt;&gt;"Activo",Trabajadores!$I$28="No"),0,IF(I276=0,H275*(1+IF(PROY_BON="Sí",Trabajadores!$P$28,0))*Trabajadores!$R$28/6*(Trabajadores!$N$28&gt;=7),0)+IF(I281=0,H275*(1+IF(PROY_BON="Sí",Trabajadores!$P$28,0))*Trabajadores!$S$28/6*(Trabajadores!$N$28&gt;=12),0))</f>
        <v>0</v>
      </c>
      <c r="U275" s="19" t="n">
        <f aca="false">IF($F275="Activo",IF(Trabajadores!$J$28="Sí",L275*7,L275),IF($F275="Cese",L275,0))</f>
        <v>0</v>
      </c>
      <c r="V275" s="19" t="n">
        <f aca="false">IF(OR($F275="Activo",$F275="Cese"),M275,0)</f>
        <v>0</v>
      </c>
      <c r="W275" s="19" t="n">
        <f aca="false">IF(OR($F275="Activo",$F275="Cese"),SUM(P270:P274),0)</f>
        <v>0</v>
      </c>
      <c r="X275" s="36" t="n">
        <f aca="false">IF(OR($F275="Activo",$F275="Cese"),R275+S275+T275+U275+V275+W275,0)</f>
        <v>0</v>
      </c>
      <c r="Y275" s="19" t="n">
        <f aca="false">IF(OR($F275="Activo",$F275="Cese"),DED_FIJA,0)</f>
        <v>0</v>
      </c>
      <c r="Z275" s="36" t="n">
        <f aca="false">MAX(0,X275-Y275)</f>
        <v>0</v>
      </c>
      <c r="AA275" s="19" t="n">
        <f aca="false">IF(Z275=0,0,MAX(0,MIN(Z275,Parámetros!$G$19)-Parámetros!$F$19)*Parámetros!$E$19)</f>
        <v>0</v>
      </c>
      <c r="AB275" s="19" t="n">
        <f aca="false">IF(Z275=0,0,MAX(0,MIN(Z275,Parámetros!$G$20)-Parámetros!$F$20)*Parámetros!$E$20)</f>
        <v>0</v>
      </c>
      <c r="AC275" s="19" t="n">
        <f aca="false">IF(Z275=0,0,MAX(0,MIN(Z275,Parámetros!$G$21)-Parámetros!$F$21)*Parámetros!$E$21)</f>
        <v>0</v>
      </c>
      <c r="AD275" s="19" t="n">
        <f aca="false">IF(Z275=0,0,MAX(0,MIN(Z275,Parámetros!$G$22)-Parámetros!$F$22)*Parámetros!$E$22)</f>
        <v>0</v>
      </c>
      <c r="AE275" s="19" t="n">
        <f aca="false">IF(Z275=0,0,MAX(0,MIN(Z275,Parámetros!$G$23)-Parámetros!$F$23)*Parámetros!$E$23)</f>
        <v>0</v>
      </c>
      <c r="AF275" s="36" t="n">
        <f aca="false">SUM(AA275:AE275)</f>
        <v>0</v>
      </c>
      <c r="AG275" s="45" t="str">
        <f aca="false">IF(AM275&lt;=0,"-",INDEX(TR_TASA,MATCH(AM275,TR_DESDE,1)))</f>
        <v>-</v>
      </c>
      <c r="AH275" s="44" t="n">
        <f aca="false">IF($F275="Cese",1,IF($F275="Activo",INDEX(DIV_N,6),0))</f>
        <v>0</v>
      </c>
      <c r="AI275" s="44" t="n">
        <f aca="false">IF($F275="Cese",5,IF($F275="Activo",INDEX(DIV_HASTA,6),0))</f>
        <v>0</v>
      </c>
      <c r="AJ275" s="19" t="n">
        <f aca="false">IF(OR($F275="Activo",$F275="Cese"),SUMIFS(AV270:AV274,D270:D274,"&lt;="&amp;AI275),0)</f>
        <v>0</v>
      </c>
      <c r="AK275" s="19" t="n">
        <f aca="false">IF(OR($F275="Activo",$F275="Cese"),MAX(0,(AF275-AJ275)/AH275),0)</f>
        <v>0</v>
      </c>
      <c r="AL275" s="19" t="n">
        <f aca="false">IF(OR($F275="Activo",$F275="Cese"),K275+IF(PROY_BON="Sí",0,J275),0)</f>
        <v>0</v>
      </c>
      <c r="AM275" s="19" t="n">
        <f aca="false">IF(AL275&gt;0,MAX(0,X275+AL275-Y275),Z275)</f>
        <v>0</v>
      </c>
      <c r="AN275" s="19" t="n">
        <f aca="false">SUMPRODUCT((AM275&gt;TR_DESDE)*(AM275-TR_DESDE)*TR_INC)</f>
        <v>0</v>
      </c>
      <c r="AO275" s="19" t="n">
        <f aca="false">IF(AL275&gt;0,MAX(0,AN275-IF($F275="Cese",MAX(AF275,AJ275),AF275)),0)</f>
        <v>0</v>
      </c>
      <c r="AP275" s="46" t="n">
        <f aca="false">IF(OR($F275="Activo",$F275="Cese"),ROUND(AK275+AO275,2),0)</f>
        <v>0</v>
      </c>
      <c r="AQ275" s="19" t="n">
        <f aca="false">IF($F275="Cese",MAX(0,AJ275-AN275),0)</f>
        <v>0</v>
      </c>
      <c r="AR275" s="19" t="str">
        <f aca="false">IF($B275="","",IF(COUNTIFS(RP_COD,$B275,'Retenciones Planilla'!$H$6:$H$105,"&lt;&gt;")=0,"",SUMIFS('Retenciones Planilla'!$H$6:$H$105,RP_COD,$B275)))</f>
        <v/>
      </c>
      <c r="AS275" s="19" t="str">
        <f aca="false">IF(AR275="","",AR275-AP275)</f>
        <v/>
      </c>
      <c r="AT275" s="23" t="str">
        <f aca="false">IF($B275="","",IF(NOT(OR($F275="Activo",$F275="Cese")),IF(N(AR275)=0,"—","Revisar: sin vínculo"),IF(AR275="",IF(AP275=0,"No corresponde","Sin dato planilla"),IF(ABS(AS275)&lt;=TOL,"OK",IF(AS275&gt;0,"Retuvo de más","Retuvo de menos")))))</f>
        <v/>
      </c>
      <c r="AU275" s="19" t="n">
        <f aca="false">IF(AND(BASE_RET="Planilla (si existe)",AR275&lt;&gt;""),AR275,AP275)</f>
        <v>0</v>
      </c>
      <c r="AV275" s="19" t="n">
        <f aca="false">AU275+N275</f>
        <v>0</v>
      </c>
    </row>
    <row r="276" customFormat="false" ht="15" hidden="false" customHeight="false" outlineLevel="0" collapsed="false">
      <c r="A276" s="43" t="n">
        <v>23</v>
      </c>
      <c r="B276" s="35" t="str">
        <f aca="false">IF(Trabajadores!$B$28="","",Trabajadores!$B$28)</f>
        <v/>
      </c>
      <c r="C276" s="35" t="str">
        <f aca="false">IF($B276="","",Trabajadores!$D$28)</f>
        <v/>
      </c>
      <c r="D276" s="43" t="n">
        <v>7</v>
      </c>
      <c r="E276" s="23" t="s">
        <v>304</v>
      </c>
      <c r="F276" s="23" t="str">
        <f aca="false">IF($B276="","",IF(OR(7&lt;Trabajadores!$M$28,7&gt;Trabajadores!$N$28),"No vinculado",IF(AND(7=Trabajadores!$N$28,Trabajadores!$O$28="Sí"),"Cese","Activo")))</f>
        <v/>
      </c>
      <c r="G276" s="19" t="n">
        <f aca="false">IF($B276="",0,SUMIFS(Ingresos!$U$6:$U$1505,ING_COD,$B276,ING_CLASE,"ORD"))</f>
        <v>0</v>
      </c>
      <c r="H276" s="19" t="n">
        <f aca="false">IF($B276="",0,SUMIFS(Ingresos!$U$6:$U$1505,ING_COD,$B276,ING_CLASE,"ORD",ING_COMP,"Sí"))</f>
        <v>0</v>
      </c>
      <c r="I276" s="19" t="n">
        <f aca="false">IF($B276="",0,SUMIFS(Ingresos!$U$6:$U$1505,ING_COD,$B276,ING_CLASE,"GRA"))</f>
        <v>0</v>
      </c>
      <c r="J276" s="19" t="n">
        <f aca="false">IF($B276="",0,SUMIFS(Ingresos!$U$6:$U$1505,ING_COD,$B276,ING_CLASE,"BON"))</f>
        <v>0</v>
      </c>
      <c r="K276" s="19" t="n">
        <f aca="false">IF($B276="",0,SUMIFS(Ingresos!$U$6:$U$1505,ING_COD,$B276,ING_CLASE,"EXT"))</f>
        <v>0</v>
      </c>
      <c r="L276" s="19" t="n">
        <f aca="false">IF($B276="",0,SUMIFS(Ingresos!$U$6:$U$1505,ING_COD,$B276,ING_CLASE,"OTO"))</f>
        <v>0</v>
      </c>
      <c r="M276" s="19" t="n">
        <f aca="false">IF($B276="",0,SUMIFS(Ingresos!$U$6:$U$1505,ING_COD,$B276,ING_CLASE,"OTX"))</f>
        <v>0</v>
      </c>
      <c r="N276" s="19" t="n">
        <f aca="false">IF($B276="",0,SUMIFS(Ingresos!$U$6:$U$1505,ING_COD,$B276,ING_CLASE,"RETO"))</f>
        <v>0</v>
      </c>
      <c r="O276" s="19" t="n">
        <f aca="false">IF($B276="",0,SUMIFS(Ingresos!$U$6:$U$1505,ING_COD,$B276,ING_CLASE,"INA"))</f>
        <v>0</v>
      </c>
      <c r="P276" s="19" t="n">
        <f aca="false">G276+I276+J276+K276+L276+M276</f>
        <v>0</v>
      </c>
      <c r="Q276" s="44" t="n">
        <f aca="false">IF($F276="Activo",6,IF($F276="Cese",1,0))</f>
        <v>0</v>
      </c>
      <c r="R276" s="19" t="n">
        <f aca="false">G276*Q276</f>
        <v>0</v>
      </c>
      <c r="S276" s="19" t="n">
        <f aca="false">IF($F276="Activo",SUMIFS(I276:I281,$D276:$D281,"&lt;="&amp;Trabajadores!$N$28)+IF(PROY_BON="Sí",SUMIFS(J276:J281,$D276:$D281,"&lt;="&amp;Trabajadores!$N$28),0),IF($F276="Cese",I276+IF(PROY_BON="Sí",J276,0),0))</f>
        <v>0</v>
      </c>
      <c r="T276" s="19" t="n">
        <f aca="false">IF(OR($F276&lt;&gt;"Activo",Trabajadores!$I$28="No"),0,IF(I281=0,H276*(1+IF(PROY_BON="Sí",Trabajadores!$P$28,0))*Trabajadores!$S$28/6*(Trabajadores!$N$28&gt;=12),0))</f>
        <v>0</v>
      </c>
      <c r="U276" s="19" t="n">
        <f aca="false">IF($F276="Activo",IF(Trabajadores!$J$28="Sí",L276*6,L276),IF($F276="Cese",L276,0))</f>
        <v>0</v>
      </c>
      <c r="V276" s="19" t="n">
        <f aca="false">IF(OR($F276="Activo",$F276="Cese"),M276,0)</f>
        <v>0</v>
      </c>
      <c r="W276" s="19" t="n">
        <f aca="false">IF(OR($F276="Activo",$F276="Cese"),SUM(P270:P275),0)</f>
        <v>0</v>
      </c>
      <c r="X276" s="36" t="n">
        <f aca="false">IF(OR($F276="Activo",$F276="Cese"),R276+S276+T276+U276+V276+W276,0)</f>
        <v>0</v>
      </c>
      <c r="Y276" s="19" t="n">
        <f aca="false">IF(OR($F276="Activo",$F276="Cese"),DED_FIJA,0)</f>
        <v>0</v>
      </c>
      <c r="Z276" s="36" t="n">
        <f aca="false">MAX(0,X276-Y276)</f>
        <v>0</v>
      </c>
      <c r="AA276" s="19" t="n">
        <f aca="false">IF(Z276=0,0,MAX(0,MIN(Z276,Parámetros!$G$19)-Parámetros!$F$19)*Parámetros!$E$19)</f>
        <v>0</v>
      </c>
      <c r="AB276" s="19" t="n">
        <f aca="false">IF(Z276=0,0,MAX(0,MIN(Z276,Parámetros!$G$20)-Parámetros!$F$20)*Parámetros!$E$20)</f>
        <v>0</v>
      </c>
      <c r="AC276" s="19" t="n">
        <f aca="false">IF(Z276=0,0,MAX(0,MIN(Z276,Parámetros!$G$21)-Parámetros!$F$21)*Parámetros!$E$21)</f>
        <v>0</v>
      </c>
      <c r="AD276" s="19" t="n">
        <f aca="false">IF(Z276=0,0,MAX(0,MIN(Z276,Parámetros!$G$22)-Parámetros!$F$22)*Parámetros!$E$22)</f>
        <v>0</v>
      </c>
      <c r="AE276" s="19" t="n">
        <f aca="false">IF(Z276=0,0,MAX(0,MIN(Z276,Parámetros!$G$23)-Parámetros!$F$23)*Parámetros!$E$23)</f>
        <v>0</v>
      </c>
      <c r="AF276" s="36" t="n">
        <f aca="false">SUM(AA276:AE276)</f>
        <v>0</v>
      </c>
      <c r="AG276" s="45" t="str">
        <f aca="false">IF(AM276&lt;=0,"-",INDEX(TR_TASA,MATCH(AM276,TR_DESDE,1)))</f>
        <v>-</v>
      </c>
      <c r="AH276" s="44" t="n">
        <f aca="false">IF($F276="Cese",1,IF($F276="Activo",INDEX(DIV_N,7),0))</f>
        <v>0</v>
      </c>
      <c r="AI276" s="44" t="n">
        <f aca="false">IF($F276="Cese",6,IF($F276="Activo",INDEX(DIV_HASTA,7),0))</f>
        <v>0</v>
      </c>
      <c r="AJ276" s="19" t="n">
        <f aca="false">IF(OR($F276="Activo",$F276="Cese"),SUMIFS(AV270:AV275,D270:D275,"&lt;="&amp;AI276),0)</f>
        <v>0</v>
      </c>
      <c r="AK276" s="19" t="n">
        <f aca="false">IF(OR($F276="Activo",$F276="Cese"),MAX(0,(AF276-AJ276)/AH276),0)</f>
        <v>0</v>
      </c>
      <c r="AL276" s="19" t="n">
        <f aca="false">IF(OR($F276="Activo",$F276="Cese"),K276+IF(PROY_BON="Sí",0,J276),0)</f>
        <v>0</v>
      </c>
      <c r="AM276" s="19" t="n">
        <f aca="false">IF(AL276&gt;0,MAX(0,X276+AL276-Y276),Z276)</f>
        <v>0</v>
      </c>
      <c r="AN276" s="19" t="n">
        <f aca="false">SUMPRODUCT((AM276&gt;TR_DESDE)*(AM276-TR_DESDE)*TR_INC)</f>
        <v>0</v>
      </c>
      <c r="AO276" s="19" t="n">
        <f aca="false">IF(AL276&gt;0,MAX(0,AN276-IF($F276="Cese",MAX(AF276,AJ276),AF276)),0)</f>
        <v>0</v>
      </c>
      <c r="AP276" s="46" t="n">
        <f aca="false">IF(OR($F276="Activo",$F276="Cese"),ROUND(AK276+AO276,2),0)</f>
        <v>0</v>
      </c>
      <c r="AQ276" s="19" t="n">
        <f aca="false">IF($F276="Cese",MAX(0,AJ276-AN276),0)</f>
        <v>0</v>
      </c>
      <c r="AR276" s="19" t="str">
        <f aca="false">IF($B276="","",IF(COUNTIFS(RP_COD,$B276,'Retenciones Planilla'!$I$6:$I$105,"&lt;&gt;")=0,"",SUMIFS('Retenciones Planilla'!$I$6:$I$105,RP_COD,$B276)))</f>
        <v/>
      </c>
      <c r="AS276" s="19" t="str">
        <f aca="false">IF(AR276="","",AR276-AP276)</f>
        <v/>
      </c>
      <c r="AT276" s="23" t="str">
        <f aca="false">IF($B276="","",IF(NOT(OR($F276="Activo",$F276="Cese")),IF(N(AR276)=0,"—","Revisar: sin vínculo"),IF(AR276="",IF(AP276=0,"No corresponde","Sin dato planilla"),IF(ABS(AS276)&lt;=TOL,"OK",IF(AS276&gt;0,"Retuvo de más","Retuvo de menos")))))</f>
        <v/>
      </c>
      <c r="AU276" s="19" t="n">
        <f aca="false">IF(AND(BASE_RET="Planilla (si existe)",AR276&lt;&gt;""),AR276,AP276)</f>
        <v>0</v>
      </c>
      <c r="AV276" s="19" t="n">
        <f aca="false">AU276+N276</f>
        <v>0</v>
      </c>
    </row>
    <row r="277" customFormat="false" ht="15" hidden="false" customHeight="false" outlineLevel="0" collapsed="false">
      <c r="A277" s="43" t="n">
        <v>23</v>
      </c>
      <c r="B277" s="35" t="str">
        <f aca="false">IF(Trabajadores!$B$28="","",Trabajadores!$B$28)</f>
        <v/>
      </c>
      <c r="C277" s="35" t="str">
        <f aca="false">IF($B277="","",Trabajadores!$D$28)</f>
        <v/>
      </c>
      <c r="D277" s="43" t="n">
        <v>8</v>
      </c>
      <c r="E277" s="23" t="s">
        <v>305</v>
      </c>
      <c r="F277" s="23" t="str">
        <f aca="false">IF($B277="","",IF(OR(8&lt;Trabajadores!$M$28,8&gt;Trabajadores!$N$28),"No vinculado",IF(AND(8=Trabajadores!$N$28,Trabajadores!$O$28="Sí"),"Cese","Activo")))</f>
        <v/>
      </c>
      <c r="G277" s="19" t="n">
        <f aca="false">IF($B277="",0,SUMIFS(Ingresos!$V$6:$V$1505,ING_COD,$B277,ING_CLASE,"ORD"))</f>
        <v>0</v>
      </c>
      <c r="H277" s="19" t="n">
        <f aca="false">IF($B277="",0,SUMIFS(Ingresos!$V$6:$V$1505,ING_COD,$B277,ING_CLASE,"ORD",ING_COMP,"Sí"))</f>
        <v>0</v>
      </c>
      <c r="I277" s="19" t="n">
        <f aca="false">IF($B277="",0,SUMIFS(Ingresos!$V$6:$V$1505,ING_COD,$B277,ING_CLASE,"GRA"))</f>
        <v>0</v>
      </c>
      <c r="J277" s="19" t="n">
        <f aca="false">IF($B277="",0,SUMIFS(Ingresos!$V$6:$V$1505,ING_COD,$B277,ING_CLASE,"BON"))</f>
        <v>0</v>
      </c>
      <c r="K277" s="19" t="n">
        <f aca="false">IF($B277="",0,SUMIFS(Ingresos!$V$6:$V$1505,ING_COD,$B277,ING_CLASE,"EXT"))</f>
        <v>0</v>
      </c>
      <c r="L277" s="19" t="n">
        <f aca="false">IF($B277="",0,SUMIFS(Ingresos!$V$6:$V$1505,ING_COD,$B277,ING_CLASE,"OTO"))</f>
        <v>0</v>
      </c>
      <c r="M277" s="19" t="n">
        <f aca="false">IF($B277="",0,SUMIFS(Ingresos!$V$6:$V$1505,ING_COD,$B277,ING_CLASE,"OTX"))</f>
        <v>0</v>
      </c>
      <c r="N277" s="19" t="n">
        <f aca="false">IF($B277="",0,SUMIFS(Ingresos!$V$6:$V$1505,ING_COD,$B277,ING_CLASE,"RETO"))</f>
        <v>0</v>
      </c>
      <c r="O277" s="19" t="n">
        <f aca="false">IF($B277="",0,SUMIFS(Ingresos!$V$6:$V$1505,ING_COD,$B277,ING_CLASE,"INA"))</f>
        <v>0</v>
      </c>
      <c r="P277" s="19" t="n">
        <f aca="false">G277+I277+J277+K277+L277+M277</f>
        <v>0</v>
      </c>
      <c r="Q277" s="44" t="n">
        <f aca="false">IF($F277="Activo",5,IF($F277="Cese",1,0))</f>
        <v>0</v>
      </c>
      <c r="R277" s="19" t="n">
        <f aca="false">G277*Q277</f>
        <v>0</v>
      </c>
      <c r="S277" s="19" t="n">
        <f aca="false">IF($F277="Activo",SUMIFS(I277:I281,$D277:$D281,"&lt;="&amp;Trabajadores!$N$28)+IF(PROY_BON="Sí",SUMIFS(J277:J281,$D277:$D281,"&lt;="&amp;Trabajadores!$N$28),0),IF($F277="Cese",I277+IF(PROY_BON="Sí",J277,0),0))</f>
        <v>0</v>
      </c>
      <c r="T277" s="19" t="n">
        <f aca="false">IF(OR($F277&lt;&gt;"Activo",Trabajadores!$I$28="No"),0,IF(I281=0,H277*(1+IF(PROY_BON="Sí",Trabajadores!$P$28,0))*Trabajadores!$S$28/6*(Trabajadores!$N$28&gt;=12),0))</f>
        <v>0</v>
      </c>
      <c r="U277" s="19" t="n">
        <f aca="false">IF($F277="Activo",IF(Trabajadores!$J$28="Sí",L277*5,L277),IF($F277="Cese",L277,0))</f>
        <v>0</v>
      </c>
      <c r="V277" s="19" t="n">
        <f aca="false">IF(OR($F277="Activo",$F277="Cese"),M277,0)</f>
        <v>0</v>
      </c>
      <c r="W277" s="19" t="n">
        <f aca="false">IF(OR($F277="Activo",$F277="Cese"),SUM(P270:P276),0)</f>
        <v>0</v>
      </c>
      <c r="X277" s="36" t="n">
        <f aca="false">IF(OR($F277="Activo",$F277="Cese"),R277+S277+T277+U277+V277+W277,0)</f>
        <v>0</v>
      </c>
      <c r="Y277" s="19" t="n">
        <f aca="false">IF(OR($F277="Activo",$F277="Cese"),DED_FIJA,0)</f>
        <v>0</v>
      </c>
      <c r="Z277" s="36" t="n">
        <f aca="false">MAX(0,X277-Y277)</f>
        <v>0</v>
      </c>
      <c r="AA277" s="19" t="n">
        <f aca="false">IF(Z277=0,0,MAX(0,MIN(Z277,Parámetros!$G$19)-Parámetros!$F$19)*Parámetros!$E$19)</f>
        <v>0</v>
      </c>
      <c r="AB277" s="19" t="n">
        <f aca="false">IF(Z277=0,0,MAX(0,MIN(Z277,Parámetros!$G$20)-Parámetros!$F$20)*Parámetros!$E$20)</f>
        <v>0</v>
      </c>
      <c r="AC277" s="19" t="n">
        <f aca="false">IF(Z277=0,0,MAX(0,MIN(Z277,Parámetros!$G$21)-Parámetros!$F$21)*Parámetros!$E$21)</f>
        <v>0</v>
      </c>
      <c r="AD277" s="19" t="n">
        <f aca="false">IF(Z277=0,0,MAX(0,MIN(Z277,Parámetros!$G$22)-Parámetros!$F$22)*Parámetros!$E$22)</f>
        <v>0</v>
      </c>
      <c r="AE277" s="19" t="n">
        <f aca="false">IF(Z277=0,0,MAX(0,MIN(Z277,Parámetros!$G$23)-Parámetros!$F$23)*Parámetros!$E$23)</f>
        <v>0</v>
      </c>
      <c r="AF277" s="36" t="n">
        <f aca="false">SUM(AA277:AE277)</f>
        <v>0</v>
      </c>
      <c r="AG277" s="45" t="str">
        <f aca="false">IF(AM277&lt;=0,"-",INDEX(TR_TASA,MATCH(AM277,TR_DESDE,1)))</f>
        <v>-</v>
      </c>
      <c r="AH277" s="44" t="n">
        <f aca="false">IF($F277="Cese",1,IF($F277="Activo",INDEX(DIV_N,8),0))</f>
        <v>0</v>
      </c>
      <c r="AI277" s="44" t="n">
        <f aca="false">IF($F277="Cese",7,IF($F277="Activo",INDEX(DIV_HASTA,8),0))</f>
        <v>0</v>
      </c>
      <c r="AJ277" s="19" t="n">
        <f aca="false">IF(OR($F277="Activo",$F277="Cese"),SUMIFS(AV270:AV276,D270:D276,"&lt;="&amp;AI277),0)</f>
        <v>0</v>
      </c>
      <c r="AK277" s="19" t="n">
        <f aca="false">IF(OR($F277="Activo",$F277="Cese"),MAX(0,(AF277-AJ277)/AH277),0)</f>
        <v>0</v>
      </c>
      <c r="AL277" s="19" t="n">
        <f aca="false">IF(OR($F277="Activo",$F277="Cese"),K277+IF(PROY_BON="Sí",0,J277),0)</f>
        <v>0</v>
      </c>
      <c r="AM277" s="19" t="n">
        <f aca="false">IF(AL277&gt;0,MAX(0,X277+AL277-Y277),Z277)</f>
        <v>0</v>
      </c>
      <c r="AN277" s="19" t="n">
        <f aca="false">SUMPRODUCT((AM277&gt;TR_DESDE)*(AM277-TR_DESDE)*TR_INC)</f>
        <v>0</v>
      </c>
      <c r="AO277" s="19" t="n">
        <f aca="false">IF(AL277&gt;0,MAX(0,AN277-IF($F277="Cese",MAX(AF277,AJ277),AF277)),0)</f>
        <v>0</v>
      </c>
      <c r="AP277" s="46" t="n">
        <f aca="false">IF(OR($F277="Activo",$F277="Cese"),ROUND(AK277+AO277,2),0)</f>
        <v>0</v>
      </c>
      <c r="AQ277" s="19" t="n">
        <f aca="false">IF($F277="Cese",MAX(0,AJ277-AN277),0)</f>
        <v>0</v>
      </c>
      <c r="AR277" s="19" t="str">
        <f aca="false">IF($B277="","",IF(COUNTIFS(RP_COD,$B277,'Retenciones Planilla'!$J$6:$J$105,"&lt;&gt;")=0,"",SUMIFS('Retenciones Planilla'!$J$6:$J$105,RP_COD,$B277)))</f>
        <v/>
      </c>
      <c r="AS277" s="19" t="str">
        <f aca="false">IF(AR277="","",AR277-AP277)</f>
        <v/>
      </c>
      <c r="AT277" s="23" t="str">
        <f aca="false">IF($B277="","",IF(NOT(OR($F277="Activo",$F277="Cese")),IF(N(AR277)=0,"—","Revisar: sin vínculo"),IF(AR277="",IF(AP277=0,"No corresponde","Sin dato planilla"),IF(ABS(AS277)&lt;=TOL,"OK",IF(AS277&gt;0,"Retuvo de más","Retuvo de menos")))))</f>
        <v/>
      </c>
      <c r="AU277" s="19" t="n">
        <f aca="false">IF(AND(BASE_RET="Planilla (si existe)",AR277&lt;&gt;""),AR277,AP277)</f>
        <v>0</v>
      </c>
      <c r="AV277" s="19" t="n">
        <f aca="false">AU277+N277</f>
        <v>0</v>
      </c>
    </row>
    <row r="278" customFormat="false" ht="15" hidden="false" customHeight="false" outlineLevel="0" collapsed="false">
      <c r="A278" s="43" t="n">
        <v>23</v>
      </c>
      <c r="B278" s="35" t="str">
        <f aca="false">IF(Trabajadores!$B$28="","",Trabajadores!$B$28)</f>
        <v/>
      </c>
      <c r="C278" s="35" t="str">
        <f aca="false">IF($B278="","",Trabajadores!$D$28)</f>
        <v/>
      </c>
      <c r="D278" s="43" t="n">
        <v>9</v>
      </c>
      <c r="E278" s="23" t="s">
        <v>306</v>
      </c>
      <c r="F278" s="23" t="str">
        <f aca="false">IF($B278="","",IF(OR(9&lt;Trabajadores!$M$28,9&gt;Trabajadores!$N$28),"No vinculado",IF(AND(9=Trabajadores!$N$28,Trabajadores!$O$28="Sí"),"Cese","Activo")))</f>
        <v/>
      </c>
      <c r="G278" s="19" t="n">
        <f aca="false">IF($B278="",0,SUMIFS(Ingresos!$W$6:$W$1505,ING_COD,$B278,ING_CLASE,"ORD"))</f>
        <v>0</v>
      </c>
      <c r="H278" s="19" t="n">
        <f aca="false">IF($B278="",0,SUMIFS(Ingresos!$W$6:$W$1505,ING_COD,$B278,ING_CLASE,"ORD",ING_COMP,"Sí"))</f>
        <v>0</v>
      </c>
      <c r="I278" s="19" t="n">
        <f aca="false">IF($B278="",0,SUMIFS(Ingresos!$W$6:$W$1505,ING_COD,$B278,ING_CLASE,"GRA"))</f>
        <v>0</v>
      </c>
      <c r="J278" s="19" t="n">
        <f aca="false">IF($B278="",0,SUMIFS(Ingresos!$W$6:$W$1505,ING_COD,$B278,ING_CLASE,"BON"))</f>
        <v>0</v>
      </c>
      <c r="K278" s="19" t="n">
        <f aca="false">IF($B278="",0,SUMIFS(Ingresos!$W$6:$W$1505,ING_COD,$B278,ING_CLASE,"EXT"))</f>
        <v>0</v>
      </c>
      <c r="L278" s="19" t="n">
        <f aca="false">IF($B278="",0,SUMIFS(Ingresos!$W$6:$W$1505,ING_COD,$B278,ING_CLASE,"OTO"))</f>
        <v>0</v>
      </c>
      <c r="M278" s="19" t="n">
        <f aca="false">IF($B278="",0,SUMIFS(Ingresos!$W$6:$W$1505,ING_COD,$B278,ING_CLASE,"OTX"))</f>
        <v>0</v>
      </c>
      <c r="N278" s="19" t="n">
        <f aca="false">IF($B278="",0,SUMIFS(Ingresos!$W$6:$W$1505,ING_COD,$B278,ING_CLASE,"RETO"))</f>
        <v>0</v>
      </c>
      <c r="O278" s="19" t="n">
        <f aca="false">IF($B278="",0,SUMIFS(Ingresos!$W$6:$W$1505,ING_COD,$B278,ING_CLASE,"INA"))</f>
        <v>0</v>
      </c>
      <c r="P278" s="19" t="n">
        <f aca="false">G278+I278+J278+K278+L278+M278</f>
        <v>0</v>
      </c>
      <c r="Q278" s="44" t="n">
        <f aca="false">IF($F278="Activo",4,IF($F278="Cese",1,0))</f>
        <v>0</v>
      </c>
      <c r="R278" s="19" t="n">
        <f aca="false">G278*Q278</f>
        <v>0</v>
      </c>
      <c r="S278" s="19" t="n">
        <f aca="false">IF($F278="Activo",SUMIFS(I278:I281,$D278:$D281,"&lt;="&amp;Trabajadores!$N$28)+IF(PROY_BON="Sí",SUMIFS(J278:J281,$D278:$D281,"&lt;="&amp;Trabajadores!$N$28),0),IF($F278="Cese",I278+IF(PROY_BON="Sí",J278,0),0))</f>
        <v>0</v>
      </c>
      <c r="T278" s="19" t="n">
        <f aca="false">IF(OR($F278&lt;&gt;"Activo",Trabajadores!$I$28="No"),0,IF(I281=0,H278*(1+IF(PROY_BON="Sí",Trabajadores!$P$28,0))*Trabajadores!$S$28/6*(Trabajadores!$N$28&gt;=12),0))</f>
        <v>0</v>
      </c>
      <c r="U278" s="19" t="n">
        <f aca="false">IF($F278="Activo",IF(Trabajadores!$J$28="Sí",L278*4,L278),IF($F278="Cese",L278,0))</f>
        <v>0</v>
      </c>
      <c r="V278" s="19" t="n">
        <f aca="false">IF(OR($F278="Activo",$F278="Cese"),M278,0)</f>
        <v>0</v>
      </c>
      <c r="W278" s="19" t="n">
        <f aca="false">IF(OR($F278="Activo",$F278="Cese"),SUM(P270:P277),0)</f>
        <v>0</v>
      </c>
      <c r="X278" s="36" t="n">
        <f aca="false">IF(OR($F278="Activo",$F278="Cese"),R278+S278+T278+U278+V278+W278,0)</f>
        <v>0</v>
      </c>
      <c r="Y278" s="19" t="n">
        <f aca="false">IF(OR($F278="Activo",$F278="Cese"),DED_FIJA,0)</f>
        <v>0</v>
      </c>
      <c r="Z278" s="36" t="n">
        <f aca="false">MAX(0,X278-Y278)</f>
        <v>0</v>
      </c>
      <c r="AA278" s="19" t="n">
        <f aca="false">IF(Z278=0,0,MAX(0,MIN(Z278,Parámetros!$G$19)-Parámetros!$F$19)*Parámetros!$E$19)</f>
        <v>0</v>
      </c>
      <c r="AB278" s="19" t="n">
        <f aca="false">IF(Z278=0,0,MAX(0,MIN(Z278,Parámetros!$G$20)-Parámetros!$F$20)*Parámetros!$E$20)</f>
        <v>0</v>
      </c>
      <c r="AC278" s="19" t="n">
        <f aca="false">IF(Z278=0,0,MAX(0,MIN(Z278,Parámetros!$G$21)-Parámetros!$F$21)*Parámetros!$E$21)</f>
        <v>0</v>
      </c>
      <c r="AD278" s="19" t="n">
        <f aca="false">IF(Z278=0,0,MAX(0,MIN(Z278,Parámetros!$G$22)-Parámetros!$F$22)*Parámetros!$E$22)</f>
        <v>0</v>
      </c>
      <c r="AE278" s="19" t="n">
        <f aca="false">IF(Z278=0,0,MAX(0,MIN(Z278,Parámetros!$G$23)-Parámetros!$F$23)*Parámetros!$E$23)</f>
        <v>0</v>
      </c>
      <c r="AF278" s="36" t="n">
        <f aca="false">SUM(AA278:AE278)</f>
        <v>0</v>
      </c>
      <c r="AG278" s="45" t="str">
        <f aca="false">IF(AM278&lt;=0,"-",INDEX(TR_TASA,MATCH(AM278,TR_DESDE,1)))</f>
        <v>-</v>
      </c>
      <c r="AH278" s="44" t="n">
        <f aca="false">IF($F278="Cese",1,IF($F278="Activo",INDEX(DIV_N,9),0))</f>
        <v>0</v>
      </c>
      <c r="AI278" s="44" t="n">
        <f aca="false">IF($F278="Cese",8,IF($F278="Activo",INDEX(DIV_HASTA,9),0))</f>
        <v>0</v>
      </c>
      <c r="AJ278" s="19" t="n">
        <f aca="false">IF(OR($F278="Activo",$F278="Cese"),SUMIFS(AV270:AV277,D270:D277,"&lt;="&amp;AI278),0)</f>
        <v>0</v>
      </c>
      <c r="AK278" s="19" t="n">
        <f aca="false">IF(OR($F278="Activo",$F278="Cese"),MAX(0,(AF278-AJ278)/AH278),0)</f>
        <v>0</v>
      </c>
      <c r="AL278" s="19" t="n">
        <f aca="false">IF(OR($F278="Activo",$F278="Cese"),K278+IF(PROY_BON="Sí",0,J278),0)</f>
        <v>0</v>
      </c>
      <c r="AM278" s="19" t="n">
        <f aca="false">IF(AL278&gt;0,MAX(0,X278+AL278-Y278),Z278)</f>
        <v>0</v>
      </c>
      <c r="AN278" s="19" t="n">
        <f aca="false">SUMPRODUCT((AM278&gt;TR_DESDE)*(AM278-TR_DESDE)*TR_INC)</f>
        <v>0</v>
      </c>
      <c r="AO278" s="19" t="n">
        <f aca="false">IF(AL278&gt;0,MAX(0,AN278-IF($F278="Cese",MAX(AF278,AJ278),AF278)),0)</f>
        <v>0</v>
      </c>
      <c r="AP278" s="46" t="n">
        <f aca="false">IF(OR($F278="Activo",$F278="Cese"),ROUND(AK278+AO278,2),0)</f>
        <v>0</v>
      </c>
      <c r="AQ278" s="19" t="n">
        <f aca="false">IF($F278="Cese",MAX(0,AJ278-AN278),0)</f>
        <v>0</v>
      </c>
      <c r="AR278" s="19" t="str">
        <f aca="false">IF($B278="","",IF(COUNTIFS(RP_COD,$B278,'Retenciones Planilla'!$K$6:$K$105,"&lt;&gt;")=0,"",SUMIFS('Retenciones Planilla'!$K$6:$K$105,RP_COD,$B278)))</f>
        <v/>
      </c>
      <c r="AS278" s="19" t="str">
        <f aca="false">IF(AR278="","",AR278-AP278)</f>
        <v/>
      </c>
      <c r="AT278" s="23" t="str">
        <f aca="false">IF($B278="","",IF(NOT(OR($F278="Activo",$F278="Cese")),IF(N(AR278)=0,"—","Revisar: sin vínculo"),IF(AR278="",IF(AP278=0,"No corresponde","Sin dato planilla"),IF(ABS(AS278)&lt;=TOL,"OK",IF(AS278&gt;0,"Retuvo de más","Retuvo de menos")))))</f>
        <v/>
      </c>
      <c r="AU278" s="19" t="n">
        <f aca="false">IF(AND(BASE_RET="Planilla (si existe)",AR278&lt;&gt;""),AR278,AP278)</f>
        <v>0</v>
      </c>
      <c r="AV278" s="19" t="n">
        <f aca="false">AU278+N278</f>
        <v>0</v>
      </c>
    </row>
    <row r="279" customFormat="false" ht="15" hidden="false" customHeight="false" outlineLevel="0" collapsed="false">
      <c r="A279" s="43" t="n">
        <v>23</v>
      </c>
      <c r="B279" s="35" t="str">
        <f aca="false">IF(Trabajadores!$B$28="","",Trabajadores!$B$28)</f>
        <v/>
      </c>
      <c r="C279" s="35" t="str">
        <f aca="false">IF($B279="","",Trabajadores!$D$28)</f>
        <v/>
      </c>
      <c r="D279" s="43" t="n">
        <v>10</v>
      </c>
      <c r="E279" s="23" t="s">
        <v>307</v>
      </c>
      <c r="F279" s="23" t="str">
        <f aca="false">IF($B279="","",IF(OR(10&lt;Trabajadores!$M$28,10&gt;Trabajadores!$N$28),"No vinculado",IF(AND(10=Trabajadores!$N$28,Trabajadores!$O$28="Sí"),"Cese","Activo")))</f>
        <v/>
      </c>
      <c r="G279" s="19" t="n">
        <f aca="false">IF($B279="",0,SUMIFS(Ingresos!$X$6:$X$1505,ING_COD,$B279,ING_CLASE,"ORD"))</f>
        <v>0</v>
      </c>
      <c r="H279" s="19" t="n">
        <f aca="false">IF($B279="",0,SUMIFS(Ingresos!$X$6:$X$1505,ING_COD,$B279,ING_CLASE,"ORD",ING_COMP,"Sí"))</f>
        <v>0</v>
      </c>
      <c r="I279" s="19" t="n">
        <f aca="false">IF($B279="",0,SUMIFS(Ingresos!$X$6:$X$1505,ING_COD,$B279,ING_CLASE,"GRA"))</f>
        <v>0</v>
      </c>
      <c r="J279" s="19" t="n">
        <f aca="false">IF($B279="",0,SUMIFS(Ingresos!$X$6:$X$1505,ING_COD,$B279,ING_CLASE,"BON"))</f>
        <v>0</v>
      </c>
      <c r="K279" s="19" t="n">
        <f aca="false">IF($B279="",0,SUMIFS(Ingresos!$X$6:$X$1505,ING_COD,$B279,ING_CLASE,"EXT"))</f>
        <v>0</v>
      </c>
      <c r="L279" s="19" t="n">
        <f aca="false">IF($B279="",0,SUMIFS(Ingresos!$X$6:$X$1505,ING_COD,$B279,ING_CLASE,"OTO"))</f>
        <v>0</v>
      </c>
      <c r="M279" s="19" t="n">
        <f aca="false">IF($B279="",0,SUMIFS(Ingresos!$X$6:$X$1505,ING_COD,$B279,ING_CLASE,"OTX"))</f>
        <v>0</v>
      </c>
      <c r="N279" s="19" t="n">
        <f aca="false">IF($B279="",0,SUMIFS(Ingresos!$X$6:$X$1505,ING_COD,$B279,ING_CLASE,"RETO"))</f>
        <v>0</v>
      </c>
      <c r="O279" s="19" t="n">
        <f aca="false">IF($B279="",0,SUMIFS(Ingresos!$X$6:$X$1505,ING_COD,$B279,ING_CLASE,"INA"))</f>
        <v>0</v>
      </c>
      <c r="P279" s="19" t="n">
        <f aca="false">G279+I279+J279+K279+L279+M279</f>
        <v>0</v>
      </c>
      <c r="Q279" s="44" t="n">
        <f aca="false">IF($F279="Activo",3,IF($F279="Cese",1,0))</f>
        <v>0</v>
      </c>
      <c r="R279" s="19" t="n">
        <f aca="false">G279*Q279</f>
        <v>0</v>
      </c>
      <c r="S279" s="19" t="n">
        <f aca="false">IF($F279="Activo",SUMIFS(I279:I281,$D279:$D281,"&lt;="&amp;Trabajadores!$N$28)+IF(PROY_BON="Sí",SUMIFS(J279:J281,$D279:$D281,"&lt;="&amp;Trabajadores!$N$28),0),IF($F279="Cese",I279+IF(PROY_BON="Sí",J279,0),0))</f>
        <v>0</v>
      </c>
      <c r="T279" s="19" t="n">
        <f aca="false">IF(OR($F279&lt;&gt;"Activo",Trabajadores!$I$28="No"),0,IF(I281=0,H279*(1+IF(PROY_BON="Sí",Trabajadores!$P$28,0))*Trabajadores!$S$28/6*(Trabajadores!$N$28&gt;=12),0))</f>
        <v>0</v>
      </c>
      <c r="U279" s="19" t="n">
        <f aca="false">IF($F279="Activo",IF(Trabajadores!$J$28="Sí",L279*3,L279),IF($F279="Cese",L279,0))</f>
        <v>0</v>
      </c>
      <c r="V279" s="19" t="n">
        <f aca="false">IF(OR($F279="Activo",$F279="Cese"),M279,0)</f>
        <v>0</v>
      </c>
      <c r="W279" s="19" t="n">
        <f aca="false">IF(OR($F279="Activo",$F279="Cese"),SUM(P270:P278),0)</f>
        <v>0</v>
      </c>
      <c r="X279" s="36" t="n">
        <f aca="false">IF(OR($F279="Activo",$F279="Cese"),R279+S279+T279+U279+V279+W279,0)</f>
        <v>0</v>
      </c>
      <c r="Y279" s="19" t="n">
        <f aca="false">IF(OR($F279="Activo",$F279="Cese"),DED_FIJA,0)</f>
        <v>0</v>
      </c>
      <c r="Z279" s="36" t="n">
        <f aca="false">MAX(0,X279-Y279)</f>
        <v>0</v>
      </c>
      <c r="AA279" s="19" t="n">
        <f aca="false">IF(Z279=0,0,MAX(0,MIN(Z279,Parámetros!$G$19)-Parámetros!$F$19)*Parámetros!$E$19)</f>
        <v>0</v>
      </c>
      <c r="AB279" s="19" t="n">
        <f aca="false">IF(Z279=0,0,MAX(0,MIN(Z279,Parámetros!$G$20)-Parámetros!$F$20)*Parámetros!$E$20)</f>
        <v>0</v>
      </c>
      <c r="AC279" s="19" t="n">
        <f aca="false">IF(Z279=0,0,MAX(0,MIN(Z279,Parámetros!$G$21)-Parámetros!$F$21)*Parámetros!$E$21)</f>
        <v>0</v>
      </c>
      <c r="AD279" s="19" t="n">
        <f aca="false">IF(Z279=0,0,MAX(0,MIN(Z279,Parámetros!$G$22)-Parámetros!$F$22)*Parámetros!$E$22)</f>
        <v>0</v>
      </c>
      <c r="AE279" s="19" t="n">
        <f aca="false">IF(Z279=0,0,MAX(0,MIN(Z279,Parámetros!$G$23)-Parámetros!$F$23)*Parámetros!$E$23)</f>
        <v>0</v>
      </c>
      <c r="AF279" s="36" t="n">
        <f aca="false">SUM(AA279:AE279)</f>
        <v>0</v>
      </c>
      <c r="AG279" s="45" t="str">
        <f aca="false">IF(AM279&lt;=0,"-",INDEX(TR_TASA,MATCH(AM279,TR_DESDE,1)))</f>
        <v>-</v>
      </c>
      <c r="AH279" s="44" t="n">
        <f aca="false">IF($F279="Cese",1,IF($F279="Activo",INDEX(DIV_N,10),0))</f>
        <v>0</v>
      </c>
      <c r="AI279" s="44" t="n">
        <f aca="false">IF($F279="Cese",9,IF($F279="Activo",INDEX(DIV_HASTA,10),0))</f>
        <v>0</v>
      </c>
      <c r="AJ279" s="19" t="n">
        <f aca="false">IF(OR($F279="Activo",$F279="Cese"),SUMIFS(AV270:AV278,D270:D278,"&lt;="&amp;AI279),0)</f>
        <v>0</v>
      </c>
      <c r="AK279" s="19" t="n">
        <f aca="false">IF(OR($F279="Activo",$F279="Cese"),MAX(0,(AF279-AJ279)/AH279),0)</f>
        <v>0</v>
      </c>
      <c r="AL279" s="19" t="n">
        <f aca="false">IF(OR($F279="Activo",$F279="Cese"),K279+IF(PROY_BON="Sí",0,J279),0)</f>
        <v>0</v>
      </c>
      <c r="AM279" s="19" t="n">
        <f aca="false">IF(AL279&gt;0,MAX(0,X279+AL279-Y279),Z279)</f>
        <v>0</v>
      </c>
      <c r="AN279" s="19" t="n">
        <f aca="false">SUMPRODUCT((AM279&gt;TR_DESDE)*(AM279-TR_DESDE)*TR_INC)</f>
        <v>0</v>
      </c>
      <c r="AO279" s="19" t="n">
        <f aca="false">IF(AL279&gt;0,MAX(0,AN279-IF($F279="Cese",MAX(AF279,AJ279),AF279)),0)</f>
        <v>0</v>
      </c>
      <c r="AP279" s="46" t="n">
        <f aca="false">IF(OR($F279="Activo",$F279="Cese"),ROUND(AK279+AO279,2),0)</f>
        <v>0</v>
      </c>
      <c r="AQ279" s="19" t="n">
        <f aca="false">IF($F279="Cese",MAX(0,AJ279-AN279),0)</f>
        <v>0</v>
      </c>
      <c r="AR279" s="19" t="str">
        <f aca="false">IF($B279="","",IF(COUNTIFS(RP_COD,$B279,'Retenciones Planilla'!$L$6:$L$105,"&lt;&gt;")=0,"",SUMIFS('Retenciones Planilla'!$L$6:$L$105,RP_COD,$B279)))</f>
        <v/>
      </c>
      <c r="AS279" s="19" t="str">
        <f aca="false">IF(AR279="","",AR279-AP279)</f>
        <v/>
      </c>
      <c r="AT279" s="23" t="str">
        <f aca="false">IF($B279="","",IF(NOT(OR($F279="Activo",$F279="Cese")),IF(N(AR279)=0,"—","Revisar: sin vínculo"),IF(AR279="",IF(AP279=0,"No corresponde","Sin dato planilla"),IF(ABS(AS279)&lt;=TOL,"OK",IF(AS279&gt;0,"Retuvo de más","Retuvo de menos")))))</f>
        <v/>
      </c>
      <c r="AU279" s="19" t="n">
        <f aca="false">IF(AND(BASE_RET="Planilla (si existe)",AR279&lt;&gt;""),AR279,AP279)</f>
        <v>0</v>
      </c>
      <c r="AV279" s="19" t="n">
        <f aca="false">AU279+N279</f>
        <v>0</v>
      </c>
    </row>
    <row r="280" customFormat="false" ht="15" hidden="false" customHeight="false" outlineLevel="0" collapsed="false">
      <c r="A280" s="43" t="n">
        <v>23</v>
      </c>
      <c r="B280" s="35" t="str">
        <f aca="false">IF(Trabajadores!$B$28="","",Trabajadores!$B$28)</f>
        <v/>
      </c>
      <c r="C280" s="35" t="str">
        <f aca="false">IF($B280="","",Trabajadores!$D$28)</f>
        <v/>
      </c>
      <c r="D280" s="43" t="n">
        <v>11</v>
      </c>
      <c r="E280" s="23" t="s">
        <v>308</v>
      </c>
      <c r="F280" s="23" t="str">
        <f aca="false">IF($B280="","",IF(OR(11&lt;Trabajadores!$M$28,11&gt;Trabajadores!$N$28),"No vinculado",IF(AND(11=Trabajadores!$N$28,Trabajadores!$O$28="Sí"),"Cese","Activo")))</f>
        <v/>
      </c>
      <c r="G280" s="19" t="n">
        <f aca="false">IF($B280="",0,SUMIFS(Ingresos!$Y$6:$Y$1505,ING_COD,$B280,ING_CLASE,"ORD"))</f>
        <v>0</v>
      </c>
      <c r="H280" s="19" t="n">
        <f aca="false">IF($B280="",0,SUMIFS(Ingresos!$Y$6:$Y$1505,ING_COD,$B280,ING_CLASE,"ORD",ING_COMP,"Sí"))</f>
        <v>0</v>
      </c>
      <c r="I280" s="19" t="n">
        <f aca="false">IF($B280="",0,SUMIFS(Ingresos!$Y$6:$Y$1505,ING_COD,$B280,ING_CLASE,"GRA"))</f>
        <v>0</v>
      </c>
      <c r="J280" s="19" t="n">
        <f aca="false">IF($B280="",0,SUMIFS(Ingresos!$Y$6:$Y$1505,ING_COD,$B280,ING_CLASE,"BON"))</f>
        <v>0</v>
      </c>
      <c r="K280" s="19" t="n">
        <f aca="false">IF($B280="",0,SUMIFS(Ingresos!$Y$6:$Y$1505,ING_COD,$B280,ING_CLASE,"EXT"))</f>
        <v>0</v>
      </c>
      <c r="L280" s="19" t="n">
        <f aca="false">IF($B280="",0,SUMIFS(Ingresos!$Y$6:$Y$1505,ING_COD,$B280,ING_CLASE,"OTO"))</f>
        <v>0</v>
      </c>
      <c r="M280" s="19" t="n">
        <f aca="false">IF($B280="",0,SUMIFS(Ingresos!$Y$6:$Y$1505,ING_COD,$B280,ING_CLASE,"OTX"))</f>
        <v>0</v>
      </c>
      <c r="N280" s="19" t="n">
        <f aca="false">IF($B280="",0,SUMIFS(Ingresos!$Y$6:$Y$1505,ING_COD,$B280,ING_CLASE,"RETO"))</f>
        <v>0</v>
      </c>
      <c r="O280" s="19" t="n">
        <f aca="false">IF($B280="",0,SUMIFS(Ingresos!$Y$6:$Y$1505,ING_COD,$B280,ING_CLASE,"INA"))</f>
        <v>0</v>
      </c>
      <c r="P280" s="19" t="n">
        <f aca="false">G280+I280+J280+K280+L280+M280</f>
        <v>0</v>
      </c>
      <c r="Q280" s="44" t="n">
        <f aca="false">IF($F280="Activo",2,IF($F280="Cese",1,0))</f>
        <v>0</v>
      </c>
      <c r="R280" s="19" t="n">
        <f aca="false">G280*Q280</f>
        <v>0</v>
      </c>
      <c r="S280" s="19" t="n">
        <f aca="false">IF($F280="Activo",SUMIFS(I280:I281,$D280:$D281,"&lt;="&amp;Trabajadores!$N$28)+IF(PROY_BON="Sí",SUMIFS(J280:J281,$D280:$D281,"&lt;="&amp;Trabajadores!$N$28),0),IF($F280="Cese",I280+IF(PROY_BON="Sí",J280,0),0))</f>
        <v>0</v>
      </c>
      <c r="T280" s="19" t="n">
        <f aca="false">IF(OR($F280&lt;&gt;"Activo",Trabajadores!$I$28="No"),0,IF(I281=0,H280*(1+IF(PROY_BON="Sí",Trabajadores!$P$28,0))*Trabajadores!$S$28/6*(Trabajadores!$N$28&gt;=12),0))</f>
        <v>0</v>
      </c>
      <c r="U280" s="19" t="n">
        <f aca="false">IF($F280="Activo",IF(Trabajadores!$J$28="Sí",L280*2,L280),IF($F280="Cese",L280,0))</f>
        <v>0</v>
      </c>
      <c r="V280" s="19" t="n">
        <f aca="false">IF(OR($F280="Activo",$F280="Cese"),M280,0)</f>
        <v>0</v>
      </c>
      <c r="W280" s="19" t="n">
        <f aca="false">IF(OR($F280="Activo",$F280="Cese"),SUM(P270:P279),0)</f>
        <v>0</v>
      </c>
      <c r="X280" s="36" t="n">
        <f aca="false">IF(OR($F280="Activo",$F280="Cese"),R280+S280+T280+U280+V280+W280,0)</f>
        <v>0</v>
      </c>
      <c r="Y280" s="19" t="n">
        <f aca="false">IF(OR($F280="Activo",$F280="Cese"),DED_FIJA,0)</f>
        <v>0</v>
      </c>
      <c r="Z280" s="36" t="n">
        <f aca="false">MAX(0,X280-Y280)</f>
        <v>0</v>
      </c>
      <c r="AA280" s="19" t="n">
        <f aca="false">IF(Z280=0,0,MAX(0,MIN(Z280,Parámetros!$G$19)-Parámetros!$F$19)*Parámetros!$E$19)</f>
        <v>0</v>
      </c>
      <c r="AB280" s="19" t="n">
        <f aca="false">IF(Z280=0,0,MAX(0,MIN(Z280,Parámetros!$G$20)-Parámetros!$F$20)*Parámetros!$E$20)</f>
        <v>0</v>
      </c>
      <c r="AC280" s="19" t="n">
        <f aca="false">IF(Z280=0,0,MAX(0,MIN(Z280,Parámetros!$G$21)-Parámetros!$F$21)*Parámetros!$E$21)</f>
        <v>0</v>
      </c>
      <c r="AD280" s="19" t="n">
        <f aca="false">IF(Z280=0,0,MAX(0,MIN(Z280,Parámetros!$G$22)-Parámetros!$F$22)*Parámetros!$E$22)</f>
        <v>0</v>
      </c>
      <c r="AE280" s="19" t="n">
        <f aca="false">IF(Z280=0,0,MAX(0,MIN(Z280,Parámetros!$G$23)-Parámetros!$F$23)*Parámetros!$E$23)</f>
        <v>0</v>
      </c>
      <c r="AF280" s="36" t="n">
        <f aca="false">SUM(AA280:AE280)</f>
        <v>0</v>
      </c>
      <c r="AG280" s="45" t="str">
        <f aca="false">IF(AM280&lt;=0,"-",INDEX(TR_TASA,MATCH(AM280,TR_DESDE,1)))</f>
        <v>-</v>
      </c>
      <c r="AH280" s="44" t="n">
        <f aca="false">IF($F280="Cese",1,IF($F280="Activo",INDEX(DIV_N,11),0))</f>
        <v>0</v>
      </c>
      <c r="AI280" s="44" t="n">
        <f aca="false">IF($F280="Cese",10,IF($F280="Activo",INDEX(DIV_HASTA,11),0))</f>
        <v>0</v>
      </c>
      <c r="AJ280" s="19" t="n">
        <f aca="false">IF(OR($F280="Activo",$F280="Cese"),SUMIFS(AV270:AV279,D270:D279,"&lt;="&amp;AI280),0)</f>
        <v>0</v>
      </c>
      <c r="AK280" s="19" t="n">
        <f aca="false">IF(OR($F280="Activo",$F280="Cese"),MAX(0,(AF280-AJ280)/AH280),0)</f>
        <v>0</v>
      </c>
      <c r="AL280" s="19" t="n">
        <f aca="false">IF(OR($F280="Activo",$F280="Cese"),K280+IF(PROY_BON="Sí",0,J280),0)</f>
        <v>0</v>
      </c>
      <c r="AM280" s="19" t="n">
        <f aca="false">IF(AL280&gt;0,MAX(0,X280+AL280-Y280),Z280)</f>
        <v>0</v>
      </c>
      <c r="AN280" s="19" t="n">
        <f aca="false">SUMPRODUCT((AM280&gt;TR_DESDE)*(AM280-TR_DESDE)*TR_INC)</f>
        <v>0</v>
      </c>
      <c r="AO280" s="19" t="n">
        <f aca="false">IF(AL280&gt;0,MAX(0,AN280-IF($F280="Cese",MAX(AF280,AJ280),AF280)),0)</f>
        <v>0</v>
      </c>
      <c r="AP280" s="46" t="n">
        <f aca="false">IF(OR($F280="Activo",$F280="Cese"),ROUND(AK280+AO280,2),0)</f>
        <v>0</v>
      </c>
      <c r="AQ280" s="19" t="n">
        <f aca="false">IF($F280="Cese",MAX(0,AJ280-AN280),0)</f>
        <v>0</v>
      </c>
      <c r="AR280" s="19" t="str">
        <f aca="false">IF($B280="","",IF(COUNTIFS(RP_COD,$B280,'Retenciones Planilla'!$M$6:$M$105,"&lt;&gt;")=0,"",SUMIFS('Retenciones Planilla'!$M$6:$M$105,RP_COD,$B280)))</f>
        <v/>
      </c>
      <c r="AS280" s="19" t="str">
        <f aca="false">IF(AR280="","",AR280-AP280)</f>
        <v/>
      </c>
      <c r="AT280" s="23" t="str">
        <f aca="false">IF($B280="","",IF(NOT(OR($F280="Activo",$F280="Cese")),IF(N(AR280)=0,"—","Revisar: sin vínculo"),IF(AR280="",IF(AP280=0,"No corresponde","Sin dato planilla"),IF(ABS(AS280)&lt;=TOL,"OK",IF(AS280&gt;0,"Retuvo de más","Retuvo de menos")))))</f>
        <v/>
      </c>
      <c r="AU280" s="19" t="n">
        <f aca="false">IF(AND(BASE_RET="Planilla (si existe)",AR280&lt;&gt;""),AR280,AP280)</f>
        <v>0</v>
      </c>
      <c r="AV280" s="19" t="n">
        <f aca="false">AU280+N280</f>
        <v>0</v>
      </c>
    </row>
    <row r="281" customFormat="false" ht="15" hidden="false" customHeight="false" outlineLevel="0" collapsed="false">
      <c r="A281" s="43" t="n">
        <v>23</v>
      </c>
      <c r="B281" s="35" t="str">
        <f aca="false">IF(Trabajadores!$B$28="","",Trabajadores!$B$28)</f>
        <v/>
      </c>
      <c r="C281" s="35" t="str">
        <f aca="false">IF($B281="","",Trabajadores!$D$28)</f>
        <v/>
      </c>
      <c r="D281" s="43" t="n">
        <v>12</v>
      </c>
      <c r="E281" s="23" t="s">
        <v>309</v>
      </c>
      <c r="F281" s="23" t="str">
        <f aca="false">IF($B281="","",IF(OR(12&lt;Trabajadores!$M$28,12&gt;Trabajadores!$N$28),"No vinculado",IF(AND(12=Trabajadores!$N$28,Trabajadores!$O$28="Sí"),"Cese","Activo")))</f>
        <v/>
      </c>
      <c r="G281" s="19" t="n">
        <f aca="false">IF($B281="",0,SUMIFS(Ingresos!$Z$6:$Z$1505,ING_COD,$B281,ING_CLASE,"ORD"))</f>
        <v>0</v>
      </c>
      <c r="H281" s="19" t="n">
        <f aca="false">IF($B281="",0,SUMIFS(Ingresos!$Z$6:$Z$1505,ING_COD,$B281,ING_CLASE,"ORD",ING_COMP,"Sí"))</f>
        <v>0</v>
      </c>
      <c r="I281" s="19" t="n">
        <f aca="false">IF($B281="",0,SUMIFS(Ingresos!$Z$6:$Z$1505,ING_COD,$B281,ING_CLASE,"GRA"))</f>
        <v>0</v>
      </c>
      <c r="J281" s="19" t="n">
        <f aca="false">IF($B281="",0,SUMIFS(Ingresos!$Z$6:$Z$1505,ING_COD,$B281,ING_CLASE,"BON"))</f>
        <v>0</v>
      </c>
      <c r="K281" s="19" t="n">
        <f aca="false">IF($B281="",0,SUMIFS(Ingresos!$Z$6:$Z$1505,ING_COD,$B281,ING_CLASE,"EXT"))</f>
        <v>0</v>
      </c>
      <c r="L281" s="19" t="n">
        <f aca="false">IF($B281="",0,SUMIFS(Ingresos!$Z$6:$Z$1505,ING_COD,$B281,ING_CLASE,"OTO"))</f>
        <v>0</v>
      </c>
      <c r="M281" s="19" t="n">
        <f aca="false">IF($B281="",0,SUMIFS(Ingresos!$Z$6:$Z$1505,ING_COD,$B281,ING_CLASE,"OTX"))</f>
        <v>0</v>
      </c>
      <c r="N281" s="19" t="n">
        <f aca="false">IF($B281="",0,SUMIFS(Ingresos!$Z$6:$Z$1505,ING_COD,$B281,ING_CLASE,"RETO"))</f>
        <v>0</v>
      </c>
      <c r="O281" s="19" t="n">
        <f aca="false">IF($B281="",0,SUMIFS(Ingresos!$Z$6:$Z$1505,ING_COD,$B281,ING_CLASE,"INA"))</f>
        <v>0</v>
      </c>
      <c r="P281" s="19" t="n">
        <f aca="false">G281+I281+J281+K281+L281+M281</f>
        <v>0</v>
      </c>
      <c r="Q281" s="44" t="n">
        <f aca="false">IF($F281="Activo",1,IF($F281="Cese",1,0))</f>
        <v>0</v>
      </c>
      <c r="R281" s="19" t="n">
        <f aca="false">G281*Q281</f>
        <v>0</v>
      </c>
      <c r="S281" s="19" t="n">
        <f aca="false">IF($F281="Activo",SUMIFS(I281:I281,$D281:$D281,"&lt;="&amp;Trabajadores!$N$28)+IF(PROY_BON="Sí",SUMIFS(J281:J281,$D281:$D281,"&lt;="&amp;Trabajadores!$N$28),0),IF($F281="Cese",I281+IF(PROY_BON="Sí",J281,0),0))</f>
        <v>0</v>
      </c>
      <c r="T281" s="19" t="n">
        <f aca="false">0</f>
        <v>0</v>
      </c>
      <c r="U281" s="19" t="n">
        <f aca="false">IF($F281="Activo",IF(Trabajadores!$J$28="Sí",L281*1,L281),IF($F281="Cese",L281,0))</f>
        <v>0</v>
      </c>
      <c r="V281" s="19" t="n">
        <f aca="false">IF(OR($F281="Activo",$F281="Cese"),M281,0)</f>
        <v>0</v>
      </c>
      <c r="W281" s="19" t="n">
        <f aca="false">IF(OR($F281="Activo",$F281="Cese"),SUM(P270:P280),0)</f>
        <v>0</v>
      </c>
      <c r="X281" s="36" t="n">
        <f aca="false">IF(OR($F281="Activo",$F281="Cese"),R281+S281+T281+U281+V281+W281,0)</f>
        <v>0</v>
      </c>
      <c r="Y281" s="19" t="n">
        <f aca="false">IF(OR($F281="Activo",$F281="Cese"),DED_FIJA,0)</f>
        <v>0</v>
      </c>
      <c r="Z281" s="36" t="n">
        <f aca="false">MAX(0,X281-Y281)</f>
        <v>0</v>
      </c>
      <c r="AA281" s="19" t="n">
        <f aca="false">IF(Z281=0,0,MAX(0,MIN(Z281,Parámetros!$G$19)-Parámetros!$F$19)*Parámetros!$E$19)</f>
        <v>0</v>
      </c>
      <c r="AB281" s="19" t="n">
        <f aca="false">IF(Z281=0,0,MAX(0,MIN(Z281,Parámetros!$G$20)-Parámetros!$F$20)*Parámetros!$E$20)</f>
        <v>0</v>
      </c>
      <c r="AC281" s="19" t="n">
        <f aca="false">IF(Z281=0,0,MAX(0,MIN(Z281,Parámetros!$G$21)-Parámetros!$F$21)*Parámetros!$E$21)</f>
        <v>0</v>
      </c>
      <c r="AD281" s="19" t="n">
        <f aca="false">IF(Z281=0,0,MAX(0,MIN(Z281,Parámetros!$G$22)-Parámetros!$F$22)*Parámetros!$E$22)</f>
        <v>0</v>
      </c>
      <c r="AE281" s="19" t="n">
        <f aca="false">IF(Z281=0,0,MAX(0,MIN(Z281,Parámetros!$G$23)-Parámetros!$F$23)*Parámetros!$E$23)</f>
        <v>0</v>
      </c>
      <c r="AF281" s="36" t="n">
        <f aca="false">SUM(AA281:AE281)</f>
        <v>0</v>
      </c>
      <c r="AG281" s="45" t="str">
        <f aca="false">IF(AM281&lt;=0,"-",INDEX(TR_TASA,MATCH(AM281,TR_DESDE,1)))</f>
        <v>-</v>
      </c>
      <c r="AH281" s="44" t="n">
        <f aca="false">IF($F281="Cese",1,IF($F281="Activo",INDEX(DIV_N,12),0))</f>
        <v>0</v>
      </c>
      <c r="AI281" s="44" t="n">
        <f aca="false">IF($F281="Cese",11,IF($F281="Activo",INDEX(DIV_HASTA,12),0))</f>
        <v>0</v>
      </c>
      <c r="AJ281" s="19" t="n">
        <f aca="false">IF(OR($F281="Activo",$F281="Cese"),SUMIFS(AV270:AV280,D270:D280,"&lt;="&amp;AI281),0)</f>
        <v>0</v>
      </c>
      <c r="AK281" s="19" t="n">
        <f aca="false">IF(OR($F281="Activo",$F281="Cese"),MAX(0,(AF281-AJ281)/AH281),0)</f>
        <v>0</v>
      </c>
      <c r="AL281" s="19" t="n">
        <f aca="false">IF(OR($F281="Activo",$F281="Cese"),K281+IF(PROY_BON="Sí",0,J281),0)</f>
        <v>0</v>
      </c>
      <c r="AM281" s="19" t="n">
        <f aca="false">IF(AL281&gt;0,MAX(0,X281+AL281-Y281),Z281)</f>
        <v>0</v>
      </c>
      <c r="AN281" s="19" t="n">
        <f aca="false">SUMPRODUCT((AM281&gt;TR_DESDE)*(AM281-TR_DESDE)*TR_INC)</f>
        <v>0</v>
      </c>
      <c r="AO281" s="19" t="n">
        <f aca="false">IF(AL281&gt;0,MAX(0,AN281-IF(TRUE(),MAX(AF281,AJ281),AF281)),0)</f>
        <v>0</v>
      </c>
      <c r="AP281" s="46" t="n">
        <f aca="false">IF(OR($F281="Activo",$F281="Cese"),ROUND(AK281+AO281,2),0)</f>
        <v>0</v>
      </c>
      <c r="AQ281" s="19" t="n">
        <f aca="false">IF(OR($F281="Activo",$F281="Cese"),MAX(0,AJ281-AN281),0)</f>
        <v>0</v>
      </c>
      <c r="AR281" s="19" t="str">
        <f aca="false">IF($B281="","",IF(COUNTIFS(RP_COD,$B281,'Retenciones Planilla'!$N$6:$N$105,"&lt;&gt;")=0,"",SUMIFS('Retenciones Planilla'!$N$6:$N$105,RP_COD,$B281)))</f>
        <v/>
      </c>
      <c r="AS281" s="19" t="str">
        <f aca="false">IF(AR281="","",AR281-AP281)</f>
        <v/>
      </c>
      <c r="AT281" s="23" t="str">
        <f aca="false">IF($B281="","",IF(NOT(OR($F281="Activo",$F281="Cese")),IF(N(AR281)=0,"—","Revisar: sin vínculo"),IF(AR281="",IF(AP281=0,"No corresponde","Sin dato planilla"),IF(ABS(AS281)&lt;=TOL,"OK",IF(AS281&gt;0,"Retuvo de más","Retuvo de menos")))))</f>
        <v/>
      </c>
      <c r="AU281" s="19" t="n">
        <f aca="false">IF(AND(BASE_RET="Planilla (si existe)",AR281&lt;&gt;""),AR281,AP281)</f>
        <v>0</v>
      </c>
      <c r="AV281" s="19" t="n">
        <f aca="false">AU281+N281</f>
        <v>0</v>
      </c>
    </row>
    <row r="282" customFormat="false" ht="15" hidden="false" customHeight="false" outlineLevel="0" collapsed="false">
      <c r="A282" s="43" t="n">
        <v>24</v>
      </c>
      <c r="B282" s="35" t="str">
        <f aca="false">IF(Trabajadores!$B$29="","",Trabajadores!$B$29)</f>
        <v/>
      </c>
      <c r="C282" s="35" t="str">
        <f aca="false">IF($B282="","",Trabajadores!$D$29)</f>
        <v/>
      </c>
      <c r="D282" s="43" t="n">
        <v>1</v>
      </c>
      <c r="E282" s="23" t="s">
        <v>298</v>
      </c>
      <c r="F282" s="23" t="str">
        <f aca="false">IF($B282="","",IF(OR(1&lt;Trabajadores!$M$29,1&gt;Trabajadores!$N$29),"No vinculado",IF(AND(1=Trabajadores!$N$29,Trabajadores!$O$29="Sí"),"Cese","Activo")))</f>
        <v/>
      </c>
      <c r="G282" s="19" t="n">
        <f aca="false">IF($B282="",0,SUMIFS(Ingresos!$O$6:$O$1505,ING_COD,$B282,ING_CLASE,"ORD"))</f>
        <v>0</v>
      </c>
      <c r="H282" s="19" t="n">
        <f aca="false">IF($B282="",0,SUMIFS(Ingresos!$O$6:$O$1505,ING_COD,$B282,ING_CLASE,"ORD",ING_COMP,"Sí"))</f>
        <v>0</v>
      </c>
      <c r="I282" s="19" t="n">
        <f aca="false">IF($B282="",0,SUMIFS(Ingresos!$O$6:$O$1505,ING_COD,$B282,ING_CLASE,"GRA"))</f>
        <v>0</v>
      </c>
      <c r="J282" s="19" t="n">
        <f aca="false">IF($B282="",0,SUMIFS(Ingresos!$O$6:$O$1505,ING_COD,$B282,ING_CLASE,"BON"))</f>
        <v>0</v>
      </c>
      <c r="K282" s="19" t="n">
        <f aca="false">IF($B282="",0,SUMIFS(Ingresos!$O$6:$O$1505,ING_COD,$B282,ING_CLASE,"EXT"))</f>
        <v>0</v>
      </c>
      <c r="L282" s="19" t="n">
        <f aca="false">IF($B282="",0,SUMIFS(Ingresos!$O$6:$O$1505,ING_COD,$B282,ING_CLASE,"OTO"))</f>
        <v>0</v>
      </c>
      <c r="M282" s="19" t="n">
        <f aca="false">IF($B282="",0,SUMIFS(Ingresos!$O$6:$O$1505,ING_COD,$B282,ING_CLASE,"OTX"))</f>
        <v>0</v>
      </c>
      <c r="N282" s="19" t="n">
        <f aca="false">IF($B282="",0,SUMIFS(Ingresos!$O$6:$O$1505,ING_COD,$B282,ING_CLASE,"RETO"))</f>
        <v>0</v>
      </c>
      <c r="O282" s="19" t="n">
        <f aca="false">IF($B282="",0,SUMIFS(Ingresos!$O$6:$O$1505,ING_COD,$B282,ING_CLASE,"INA"))</f>
        <v>0</v>
      </c>
      <c r="P282" s="19" t="n">
        <f aca="false">G282+I282+J282+K282+L282+M282</f>
        <v>0</v>
      </c>
      <c r="Q282" s="44" t="n">
        <f aca="false">IF($F282="Activo",12,IF($F282="Cese",1,0))</f>
        <v>0</v>
      </c>
      <c r="R282" s="19" t="n">
        <f aca="false">G282*Q282</f>
        <v>0</v>
      </c>
      <c r="S282" s="19" t="n">
        <f aca="false">IF($F282="Activo",SUMIFS(I282:I293,$D282:$D293,"&lt;="&amp;Trabajadores!$N$29)+IF(PROY_BON="Sí",SUMIFS(J282:J293,$D282:$D293,"&lt;="&amp;Trabajadores!$N$29),0),IF($F282="Cese",I282+IF(PROY_BON="Sí",J282,0),0))</f>
        <v>0</v>
      </c>
      <c r="T282" s="19" t="n">
        <f aca="false">IF(OR($F282&lt;&gt;"Activo",Trabajadores!$I$29="No"),0,IF(I288=0,H282*(1+IF(PROY_BON="Sí",Trabajadores!$P$29,0))*Trabajadores!$R$29/6*(Trabajadores!$N$29&gt;=7),0)+IF(I293=0,H282*(1+IF(PROY_BON="Sí",Trabajadores!$P$29,0))*Trabajadores!$S$29/6*(Trabajadores!$N$29&gt;=12),0))</f>
        <v>0</v>
      </c>
      <c r="U282" s="19" t="n">
        <f aca="false">IF($F282="Activo",IF(Trabajadores!$J$29="Sí",L282*12,L282),IF($F282="Cese",L282,0))</f>
        <v>0</v>
      </c>
      <c r="V282" s="19" t="n">
        <f aca="false">IF(OR($F282="Activo",$F282="Cese"),M282,0)</f>
        <v>0</v>
      </c>
      <c r="W282" s="19" t="n">
        <f aca="false">0</f>
        <v>0</v>
      </c>
      <c r="X282" s="36" t="n">
        <f aca="false">IF(OR($F282="Activo",$F282="Cese"),R282+S282+T282+U282+V282+W282,0)</f>
        <v>0</v>
      </c>
      <c r="Y282" s="19" t="n">
        <f aca="false">IF(OR($F282="Activo",$F282="Cese"),DED_FIJA,0)</f>
        <v>0</v>
      </c>
      <c r="Z282" s="36" t="n">
        <f aca="false">MAX(0,X282-Y282)</f>
        <v>0</v>
      </c>
      <c r="AA282" s="19" t="n">
        <f aca="false">IF(Z282=0,0,MAX(0,MIN(Z282,Parámetros!$G$19)-Parámetros!$F$19)*Parámetros!$E$19)</f>
        <v>0</v>
      </c>
      <c r="AB282" s="19" t="n">
        <f aca="false">IF(Z282=0,0,MAX(0,MIN(Z282,Parámetros!$G$20)-Parámetros!$F$20)*Parámetros!$E$20)</f>
        <v>0</v>
      </c>
      <c r="AC282" s="19" t="n">
        <f aca="false">IF(Z282=0,0,MAX(0,MIN(Z282,Parámetros!$G$21)-Parámetros!$F$21)*Parámetros!$E$21)</f>
        <v>0</v>
      </c>
      <c r="AD282" s="19" t="n">
        <f aca="false">IF(Z282=0,0,MAX(0,MIN(Z282,Parámetros!$G$22)-Parámetros!$F$22)*Parámetros!$E$22)</f>
        <v>0</v>
      </c>
      <c r="AE282" s="19" t="n">
        <f aca="false">IF(Z282=0,0,MAX(0,MIN(Z282,Parámetros!$G$23)-Parámetros!$F$23)*Parámetros!$E$23)</f>
        <v>0</v>
      </c>
      <c r="AF282" s="36" t="n">
        <f aca="false">SUM(AA282:AE282)</f>
        <v>0</v>
      </c>
      <c r="AG282" s="45" t="str">
        <f aca="false">IF(AM282&lt;=0,"-",INDEX(TR_TASA,MATCH(AM282,TR_DESDE,1)))</f>
        <v>-</v>
      </c>
      <c r="AH282" s="44" t="n">
        <f aca="false">IF($F282="Cese",1,IF($F282="Activo",INDEX(DIV_N,1),0))</f>
        <v>0</v>
      </c>
      <c r="AI282" s="44" t="n">
        <f aca="false">IF($F282="Cese",0,IF($F282="Activo",INDEX(DIV_HASTA,1),0))</f>
        <v>0</v>
      </c>
      <c r="AJ282" s="19" t="n">
        <f aca="false">0</f>
        <v>0</v>
      </c>
      <c r="AK282" s="19" t="n">
        <f aca="false">IF(OR($F282="Activo",$F282="Cese"),MAX(0,(AF282-AJ282)/AH282),0)</f>
        <v>0</v>
      </c>
      <c r="AL282" s="19" t="n">
        <f aca="false">IF(OR($F282="Activo",$F282="Cese"),K282+IF(PROY_BON="Sí",0,J282),0)</f>
        <v>0</v>
      </c>
      <c r="AM282" s="19" t="n">
        <f aca="false">IF(AL282&gt;0,MAX(0,X282+AL282-Y282),Z282)</f>
        <v>0</v>
      </c>
      <c r="AN282" s="19" t="n">
        <f aca="false">SUMPRODUCT((AM282&gt;TR_DESDE)*(AM282-TR_DESDE)*TR_INC)</f>
        <v>0</v>
      </c>
      <c r="AO282" s="19" t="n">
        <f aca="false">IF(AL282&gt;0,MAX(0,AN282-IF($F282="Cese",MAX(AF282,AJ282),AF282)),0)</f>
        <v>0</v>
      </c>
      <c r="AP282" s="46" t="n">
        <f aca="false">IF(OR($F282="Activo",$F282="Cese"),ROUND(AK282+AO282,2),0)</f>
        <v>0</v>
      </c>
      <c r="AQ282" s="19" t="n">
        <f aca="false">IF($F282="Cese",MAX(0,AJ282-AN282),0)</f>
        <v>0</v>
      </c>
      <c r="AR282" s="19" t="str">
        <f aca="false">IF($B282="","",IF(COUNTIFS(RP_COD,$B282,'Retenciones Planilla'!$C$6:$C$105,"&lt;&gt;")=0,"",SUMIFS('Retenciones Planilla'!$C$6:$C$105,RP_COD,$B282)))</f>
        <v/>
      </c>
      <c r="AS282" s="19" t="str">
        <f aca="false">IF(AR282="","",AR282-AP282)</f>
        <v/>
      </c>
      <c r="AT282" s="23" t="str">
        <f aca="false">IF($B282="","",IF(NOT(OR($F282="Activo",$F282="Cese")),IF(N(AR282)=0,"—","Revisar: sin vínculo"),IF(AR282="",IF(AP282=0,"No corresponde","Sin dato planilla"),IF(ABS(AS282)&lt;=TOL,"OK",IF(AS282&gt;0,"Retuvo de más","Retuvo de menos")))))</f>
        <v/>
      </c>
      <c r="AU282" s="19" t="n">
        <f aca="false">IF(AND(BASE_RET="Planilla (si existe)",AR282&lt;&gt;""),AR282,AP282)</f>
        <v>0</v>
      </c>
      <c r="AV282" s="19" t="n">
        <f aca="false">AU282+N282</f>
        <v>0</v>
      </c>
    </row>
    <row r="283" customFormat="false" ht="15" hidden="false" customHeight="false" outlineLevel="0" collapsed="false">
      <c r="A283" s="43" t="n">
        <v>24</v>
      </c>
      <c r="B283" s="35" t="str">
        <f aca="false">IF(Trabajadores!$B$29="","",Trabajadores!$B$29)</f>
        <v/>
      </c>
      <c r="C283" s="35" t="str">
        <f aca="false">IF($B283="","",Trabajadores!$D$29)</f>
        <v/>
      </c>
      <c r="D283" s="43" t="n">
        <v>2</v>
      </c>
      <c r="E283" s="23" t="s">
        <v>299</v>
      </c>
      <c r="F283" s="23" t="str">
        <f aca="false">IF($B283="","",IF(OR(2&lt;Trabajadores!$M$29,2&gt;Trabajadores!$N$29),"No vinculado",IF(AND(2=Trabajadores!$N$29,Trabajadores!$O$29="Sí"),"Cese","Activo")))</f>
        <v/>
      </c>
      <c r="G283" s="19" t="n">
        <f aca="false">IF($B283="",0,SUMIFS(Ingresos!$P$6:$P$1505,ING_COD,$B283,ING_CLASE,"ORD"))</f>
        <v>0</v>
      </c>
      <c r="H283" s="19" t="n">
        <f aca="false">IF($B283="",0,SUMIFS(Ingresos!$P$6:$P$1505,ING_COD,$B283,ING_CLASE,"ORD",ING_COMP,"Sí"))</f>
        <v>0</v>
      </c>
      <c r="I283" s="19" t="n">
        <f aca="false">IF($B283="",0,SUMIFS(Ingresos!$P$6:$P$1505,ING_COD,$B283,ING_CLASE,"GRA"))</f>
        <v>0</v>
      </c>
      <c r="J283" s="19" t="n">
        <f aca="false">IF($B283="",0,SUMIFS(Ingresos!$P$6:$P$1505,ING_COD,$B283,ING_CLASE,"BON"))</f>
        <v>0</v>
      </c>
      <c r="K283" s="19" t="n">
        <f aca="false">IF($B283="",0,SUMIFS(Ingresos!$P$6:$P$1505,ING_COD,$B283,ING_CLASE,"EXT"))</f>
        <v>0</v>
      </c>
      <c r="L283" s="19" t="n">
        <f aca="false">IF($B283="",0,SUMIFS(Ingresos!$P$6:$P$1505,ING_COD,$B283,ING_CLASE,"OTO"))</f>
        <v>0</v>
      </c>
      <c r="M283" s="19" t="n">
        <f aca="false">IF($B283="",0,SUMIFS(Ingresos!$P$6:$P$1505,ING_COD,$B283,ING_CLASE,"OTX"))</f>
        <v>0</v>
      </c>
      <c r="N283" s="19" t="n">
        <f aca="false">IF($B283="",0,SUMIFS(Ingresos!$P$6:$P$1505,ING_COD,$B283,ING_CLASE,"RETO"))</f>
        <v>0</v>
      </c>
      <c r="O283" s="19" t="n">
        <f aca="false">IF($B283="",0,SUMIFS(Ingresos!$P$6:$P$1505,ING_COD,$B283,ING_CLASE,"INA"))</f>
        <v>0</v>
      </c>
      <c r="P283" s="19" t="n">
        <f aca="false">G283+I283+J283+K283+L283+M283</f>
        <v>0</v>
      </c>
      <c r="Q283" s="44" t="n">
        <f aca="false">IF($F283="Activo",11,IF($F283="Cese",1,0))</f>
        <v>0</v>
      </c>
      <c r="R283" s="19" t="n">
        <f aca="false">G283*Q283</f>
        <v>0</v>
      </c>
      <c r="S283" s="19" t="n">
        <f aca="false">IF($F283="Activo",SUMIFS(I283:I293,$D283:$D293,"&lt;="&amp;Trabajadores!$N$29)+IF(PROY_BON="Sí",SUMIFS(J283:J293,$D283:$D293,"&lt;="&amp;Trabajadores!$N$29),0),IF($F283="Cese",I283+IF(PROY_BON="Sí",J283,0),0))</f>
        <v>0</v>
      </c>
      <c r="T283" s="19" t="n">
        <f aca="false">IF(OR($F283&lt;&gt;"Activo",Trabajadores!$I$29="No"),0,IF(I288=0,H283*(1+IF(PROY_BON="Sí",Trabajadores!$P$29,0))*Trabajadores!$R$29/6*(Trabajadores!$N$29&gt;=7),0)+IF(I293=0,H283*(1+IF(PROY_BON="Sí",Trabajadores!$P$29,0))*Trabajadores!$S$29/6*(Trabajadores!$N$29&gt;=12),0))</f>
        <v>0</v>
      </c>
      <c r="U283" s="19" t="n">
        <f aca="false">IF($F283="Activo",IF(Trabajadores!$J$29="Sí",L283*11,L283),IF($F283="Cese",L283,0))</f>
        <v>0</v>
      </c>
      <c r="V283" s="19" t="n">
        <f aca="false">IF(OR($F283="Activo",$F283="Cese"),M283,0)</f>
        <v>0</v>
      </c>
      <c r="W283" s="19" t="n">
        <f aca="false">IF(OR($F283="Activo",$F283="Cese"),SUM(P282:P282),0)</f>
        <v>0</v>
      </c>
      <c r="X283" s="36" t="n">
        <f aca="false">IF(OR($F283="Activo",$F283="Cese"),R283+S283+T283+U283+V283+W283,0)</f>
        <v>0</v>
      </c>
      <c r="Y283" s="19" t="n">
        <f aca="false">IF(OR($F283="Activo",$F283="Cese"),DED_FIJA,0)</f>
        <v>0</v>
      </c>
      <c r="Z283" s="36" t="n">
        <f aca="false">MAX(0,X283-Y283)</f>
        <v>0</v>
      </c>
      <c r="AA283" s="19" t="n">
        <f aca="false">IF(Z283=0,0,MAX(0,MIN(Z283,Parámetros!$G$19)-Parámetros!$F$19)*Parámetros!$E$19)</f>
        <v>0</v>
      </c>
      <c r="AB283" s="19" t="n">
        <f aca="false">IF(Z283=0,0,MAX(0,MIN(Z283,Parámetros!$G$20)-Parámetros!$F$20)*Parámetros!$E$20)</f>
        <v>0</v>
      </c>
      <c r="AC283" s="19" t="n">
        <f aca="false">IF(Z283=0,0,MAX(0,MIN(Z283,Parámetros!$G$21)-Parámetros!$F$21)*Parámetros!$E$21)</f>
        <v>0</v>
      </c>
      <c r="AD283" s="19" t="n">
        <f aca="false">IF(Z283=0,0,MAX(0,MIN(Z283,Parámetros!$G$22)-Parámetros!$F$22)*Parámetros!$E$22)</f>
        <v>0</v>
      </c>
      <c r="AE283" s="19" t="n">
        <f aca="false">IF(Z283=0,0,MAX(0,MIN(Z283,Parámetros!$G$23)-Parámetros!$F$23)*Parámetros!$E$23)</f>
        <v>0</v>
      </c>
      <c r="AF283" s="36" t="n">
        <f aca="false">SUM(AA283:AE283)</f>
        <v>0</v>
      </c>
      <c r="AG283" s="45" t="str">
        <f aca="false">IF(AM283&lt;=0,"-",INDEX(TR_TASA,MATCH(AM283,TR_DESDE,1)))</f>
        <v>-</v>
      </c>
      <c r="AH283" s="44" t="n">
        <f aca="false">IF($F283="Cese",1,IF($F283="Activo",INDEX(DIV_N,2),0))</f>
        <v>0</v>
      </c>
      <c r="AI283" s="44" t="n">
        <f aca="false">IF($F283="Cese",1,IF($F283="Activo",INDEX(DIV_HASTA,2),0))</f>
        <v>0</v>
      </c>
      <c r="AJ283" s="19" t="n">
        <f aca="false">IF(OR($F283="Activo",$F283="Cese"),SUMIFS(AV282:AV282,D282:D282,"&lt;="&amp;AI283),0)</f>
        <v>0</v>
      </c>
      <c r="AK283" s="19" t="n">
        <f aca="false">IF(OR($F283="Activo",$F283="Cese"),MAX(0,(AF283-AJ283)/AH283),0)</f>
        <v>0</v>
      </c>
      <c r="AL283" s="19" t="n">
        <f aca="false">IF(OR($F283="Activo",$F283="Cese"),K283+IF(PROY_BON="Sí",0,J283),0)</f>
        <v>0</v>
      </c>
      <c r="AM283" s="19" t="n">
        <f aca="false">IF(AL283&gt;0,MAX(0,X283+AL283-Y283),Z283)</f>
        <v>0</v>
      </c>
      <c r="AN283" s="19" t="n">
        <f aca="false">SUMPRODUCT((AM283&gt;TR_DESDE)*(AM283-TR_DESDE)*TR_INC)</f>
        <v>0</v>
      </c>
      <c r="AO283" s="19" t="n">
        <f aca="false">IF(AL283&gt;0,MAX(0,AN283-IF($F283="Cese",MAX(AF283,AJ283),AF283)),0)</f>
        <v>0</v>
      </c>
      <c r="AP283" s="46" t="n">
        <f aca="false">IF(OR($F283="Activo",$F283="Cese"),ROUND(AK283+AO283,2),0)</f>
        <v>0</v>
      </c>
      <c r="AQ283" s="19" t="n">
        <f aca="false">IF($F283="Cese",MAX(0,AJ283-AN283),0)</f>
        <v>0</v>
      </c>
      <c r="AR283" s="19" t="str">
        <f aca="false">IF($B283="","",IF(COUNTIFS(RP_COD,$B283,'Retenciones Planilla'!$D$6:$D$105,"&lt;&gt;")=0,"",SUMIFS('Retenciones Planilla'!$D$6:$D$105,RP_COD,$B283)))</f>
        <v/>
      </c>
      <c r="AS283" s="19" t="str">
        <f aca="false">IF(AR283="","",AR283-AP283)</f>
        <v/>
      </c>
      <c r="AT283" s="23" t="str">
        <f aca="false">IF($B283="","",IF(NOT(OR($F283="Activo",$F283="Cese")),IF(N(AR283)=0,"—","Revisar: sin vínculo"),IF(AR283="",IF(AP283=0,"No corresponde","Sin dato planilla"),IF(ABS(AS283)&lt;=TOL,"OK",IF(AS283&gt;0,"Retuvo de más","Retuvo de menos")))))</f>
        <v/>
      </c>
      <c r="AU283" s="19" t="n">
        <f aca="false">IF(AND(BASE_RET="Planilla (si existe)",AR283&lt;&gt;""),AR283,AP283)</f>
        <v>0</v>
      </c>
      <c r="AV283" s="19" t="n">
        <f aca="false">AU283+N283</f>
        <v>0</v>
      </c>
    </row>
    <row r="284" customFormat="false" ht="15" hidden="false" customHeight="false" outlineLevel="0" collapsed="false">
      <c r="A284" s="43" t="n">
        <v>24</v>
      </c>
      <c r="B284" s="35" t="str">
        <f aca="false">IF(Trabajadores!$B$29="","",Trabajadores!$B$29)</f>
        <v/>
      </c>
      <c r="C284" s="35" t="str">
        <f aca="false">IF($B284="","",Trabajadores!$D$29)</f>
        <v/>
      </c>
      <c r="D284" s="43" t="n">
        <v>3</v>
      </c>
      <c r="E284" s="23" t="s">
        <v>300</v>
      </c>
      <c r="F284" s="23" t="str">
        <f aca="false">IF($B284="","",IF(OR(3&lt;Trabajadores!$M$29,3&gt;Trabajadores!$N$29),"No vinculado",IF(AND(3=Trabajadores!$N$29,Trabajadores!$O$29="Sí"),"Cese","Activo")))</f>
        <v/>
      </c>
      <c r="G284" s="19" t="n">
        <f aca="false">IF($B284="",0,SUMIFS(Ingresos!$Q$6:$Q$1505,ING_COD,$B284,ING_CLASE,"ORD"))</f>
        <v>0</v>
      </c>
      <c r="H284" s="19" t="n">
        <f aca="false">IF($B284="",0,SUMIFS(Ingresos!$Q$6:$Q$1505,ING_COD,$B284,ING_CLASE,"ORD",ING_COMP,"Sí"))</f>
        <v>0</v>
      </c>
      <c r="I284" s="19" t="n">
        <f aca="false">IF($B284="",0,SUMIFS(Ingresos!$Q$6:$Q$1505,ING_COD,$B284,ING_CLASE,"GRA"))</f>
        <v>0</v>
      </c>
      <c r="J284" s="19" t="n">
        <f aca="false">IF($B284="",0,SUMIFS(Ingresos!$Q$6:$Q$1505,ING_COD,$B284,ING_CLASE,"BON"))</f>
        <v>0</v>
      </c>
      <c r="K284" s="19" t="n">
        <f aca="false">IF($B284="",0,SUMIFS(Ingresos!$Q$6:$Q$1505,ING_COD,$B284,ING_CLASE,"EXT"))</f>
        <v>0</v>
      </c>
      <c r="L284" s="19" t="n">
        <f aca="false">IF($B284="",0,SUMIFS(Ingresos!$Q$6:$Q$1505,ING_COD,$B284,ING_CLASE,"OTO"))</f>
        <v>0</v>
      </c>
      <c r="M284" s="19" t="n">
        <f aca="false">IF($B284="",0,SUMIFS(Ingresos!$Q$6:$Q$1505,ING_COD,$B284,ING_CLASE,"OTX"))</f>
        <v>0</v>
      </c>
      <c r="N284" s="19" t="n">
        <f aca="false">IF($B284="",0,SUMIFS(Ingresos!$Q$6:$Q$1505,ING_COD,$B284,ING_CLASE,"RETO"))</f>
        <v>0</v>
      </c>
      <c r="O284" s="19" t="n">
        <f aca="false">IF($B284="",0,SUMIFS(Ingresos!$Q$6:$Q$1505,ING_COD,$B284,ING_CLASE,"INA"))</f>
        <v>0</v>
      </c>
      <c r="P284" s="19" t="n">
        <f aca="false">G284+I284+J284+K284+L284+M284</f>
        <v>0</v>
      </c>
      <c r="Q284" s="44" t="n">
        <f aca="false">IF($F284="Activo",10,IF($F284="Cese",1,0))</f>
        <v>0</v>
      </c>
      <c r="R284" s="19" t="n">
        <f aca="false">G284*Q284</f>
        <v>0</v>
      </c>
      <c r="S284" s="19" t="n">
        <f aca="false">IF($F284="Activo",SUMIFS(I284:I293,$D284:$D293,"&lt;="&amp;Trabajadores!$N$29)+IF(PROY_BON="Sí",SUMIFS(J284:J293,$D284:$D293,"&lt;="&amp;Trabajadores!$N$29),0),IF($F284="Cese",I284+IF(PROY_BON="Sí",J284,0),0))</f>
        <v>0</v>
      </c>
      <c r="T284" s="19" t="n">
        <f aca="false">IF(OR($F284&lt;&gt;"Activo",Trabajadores!$I$29="No"),0,IF(I288=0,H284*(1+IF(PROY_BON="Sí",Trabajadores!$P$29,0))*Trabajadores!$R$29/6*(Trabajadores!$N$29&gt;=7),0)+IF(I293=0,H284*(1+IF(PROY_BON="Sí",Trabajadores!$P$29,0))*Trabajadores!$S$29/6*(Trabajadores!$N$29&gt;=12),0))</f>
        <v>0</v>
      </c>
      <c r="U284" s="19" t="n">
        <f aca="false">IF($F284="Activo",IF(Trabajadores!$J$29="Sí",L284*10,L284),IF($F284="Cese",L284,0))</f>
        <v>0</v>
      </c>
      <c r="V284" s="19" t="n">
        <f aca="false">IF(OR($F284="Activo",$F284="Cese"),M284,0)</f>
        <v>0</v>
      </c>
      <c r="W284" s="19" t="n">
        <f aca="false">IF(OR($F284="Activo",$F284="Cese"),SUM(P282:P283),0)</f>
        <v>0</v>
      </c>
      <c r="X284" s="36" t="n">
        <f aca="false">IF(OR($F284="Activo",$F284="Cese"),R284+S284+T284+U284+V284+W284,0)</f>
        <v>0</v>
      </c>
      <c r="Y284" s="19" t="n">
        <f aca="false">IF(OR($F284="Activo",$F284="Cese"),DED_FIJA,0)</f>
        <v>0</v>
      </c>
      <c r="Z284" s="36" t="n">
        <f aca="false">MAX(0,X284-Y284)</f>
        <v>0</v>
      </c>
      <c r="AA284" s="19" t="n">
        <f aca="false">IF(Z284=0,0,MAX(0,MIN(Z284,Parámetros!$G$19)-Parámetros!$F$19)*Parámetros!$E$19)</f>
        <v>0</v>
      </c>
      <c r="AB284" s="19" t="n">
        <f aca="false">IF(Z284=0,0,MAX(0,MIN(Z284,Parámetros!$G$20)-Parámetros!$F$20)*Parámetros!$E$20)</f>
        <v>0</v>
      </c>
      <c r="AC284" s="19" t="n">
        <f aca="false">IF(Z284=0,0,MAX(0,MIN(Z284,Parámetros!$G$21)-Parámetros!$F$21)*Parámetros!$E$21)</f>
        <v>0</v>
      </c>
      <c r="AD284" s="19" t="n">
        <f aca="false">IF(Z284=0,0,MAX(0,MIN(Z284,Parámetros!$G$22)-Parámetros!$F$22)*Parámetros!$E$22)</f>
        <v>0</v>
      </c>
      <c r="AE284" s="19" t="n">
        <f aca="false">IF(Z284=0,0,MAX(0,MIN(Z284,Parámetros!$G$23)-Parámetros!$F$23)*Parámetros!$E$23)</f>
        <v>0</v>
      </c>
      <c r="AF284" s="36" t="n">
        <f aca="false">SUM(AA284:AE284)</f>
        <v>0</v>
      </c>
      <c r="AG284" s="45" t="str">
        <f aca="false">IF(AM284&lt;=0,"-",INDEX(TR_TASA,MATCH(AM284,TR_DESDE,1)))</f>
        <v>-</v>
      </c>
      <c r="AH284" s="44" t="n">
        <f aca="false">IF($F284="Cese",1,IF($F284="Activo",INDEX(DIV_N,3),0))</f>
        <v>0</v>
      </c>
      <c r="AI284" s="44" t="n">
        <f aca="false">IF($F284="Cese",2,IF($F284="Activo",INDEX(DIV_HASTA,3),0))</f>
        <v>0</v>
      </c>
      <c r="AJ284" s="19" t="n">
        <f aca="false">IF(OR($F284="Activo",$F284="Cese"),SUMIFS(AV282:AV283,D282:D283,"&lt;="&amp;AI284),0)</f>
        <v>0</v>
      </c>
      <c r="AK284" s="19" t="n">
        <f aca="false">IF(OR($F284="Activo",$F284="Cese"),MAX(0,(AF284-AJ284)/AH284),0)</f>
        <v>0</v>
      </c>
      <c r="AL284" s="19" t="n">
        <f aca="false">IF(OR($F284="Activo",$F284="Cese"),K284+IF(PROY_BON="Sí",0,J284),0)</f>
        <v>0</v>
      </c>
      <c r="AM284" s="19" t="n">
        <f aca="false">IF(AL284&gt;0,MAX(0,X284+AL284-Y284),Z284)</f>
        <v>0</v>
      </c>
      <c r="AN284" s="19" t="n">
        <f aca="false">SUMPRODUCT((AM284&gt;TR_DESDE)*(AM284-TR_DESDE)*TR_INC)</f>
        <v>0</v>
      </c>
      <c r="AO284" s="19" t="n">
        <f aca="false">IF(AL284&gt;0,MAX(0,AN284-IF($F284="Cese",MAX(AF284,AJ284),AF284)),0)</f>
        <v>0</v>
      </c>
      <c r="AP284" s="46" t="n">
        <f aca="false">IF(OR($F284="Activo",$F284="Cese"),ROUND(AK284+AO284,2),0)</f>
        <v>0</v>
      </c>
      <c r="AQ284" s="19" t="n">
        <f aca="false">IF($F284="Cese",MAX(0,AJ284-AN284),0)</f>
        <v>0</v>
      </c>
      <c r="AR284" s="19" t="str">
        <f aca="false">IF($B284="","",IF(COUNTIFS(RP_COD,$B284,'Retenciones Planilla'!$E$6:$E$105,"&lt;&gt;")=0,"",SUMIFS('Retenciones Planilla'!$E$6:$E$105,RP_COD,$B284)))</f>
        <v/>
      </c>
      <c r="AS284" s="19" t="str">
        <f aca="false">IF(AR284="","",AR284-AP284)</f>
        <v/>
      </c>
      <c r="AT284" s="23" t="str">
        <f aca="false">IF($B284="","",IF(NOT(OR($F284="Activo",$F284="Cese")),IF(N(AR284)=0,"—","Revisar: sin vínculo"),IF(AR284="",IF(AP284=0,"No corresponde","Sin dato planilla"),IF(ABS(AS284)&lt;=TOL,"OK",IF(AS284&gt;0,"Retuvo de más","Retuvo de menos")))))</f>
        <v/>
      </c>
      <c r="AU284" s="19" t="n">
        <f aca="false">IF(AND(BASE_RET="Planilla (si existe)",AR284&lt;&gt;""),AR284,AP284)</f>
        <v>0</v>
      </c>
      <c r="AV284" s="19" t="n">
        <f aca="false">AU284+N284</f>
        <v>0</v>
      </c>
    </row>
    <row r="285" customFormat="false" ht="15" hidden="false" customHeight="false" outlineLevel="0" collapsed="false">
      <c r="A285" s="43" t="n">
        <v>24</v>
      </c>
      <c r="B285" s="35" t="str">
        <f aca="false">IF(Trabajadores!$B$29="","",Trabajadores!$B$29)</f>
        <v/>
      </c>
      <c r="C285" s="35" t="str">
        <f aca="false">IF($B285="","",Trabajadores!$D$29)</f>
        <v/>
      </c>
      <c r="D285" s="43" t="n">
        <v>4</v>
      </c>
      <c r="E285" s="23" t="s">
        <v>301</v>
      </c>
      <c r="F285" s="23" t="str">
        <f aca="false">IF($B285="","",IF(OR(4&lt;Trabajadores!$M$29,4&gt;Trabajadores!$N$29),"No vinculado",IF(AND(4=Trabajadores!$N$29,Trabajadores!$O$29="Sí"),"Cese","Activo")))</f>
        <v/>
      </c>
      <c r="G285" s="19" t="n">
        <f aca="false">IF($B285="",0,SUMIFS(Ingresos!$R$6:$R$1505,ING_COD,$B285,ING_CLASE,"ORD"))</f>
        <v>0</v>
      </c>
      <c r="H285" s="19" t="n">
        <f aca="false">IF($B285="",0,SUMIFS(Ingresos!$R$6:$R$1505,ING_COD,$B285,ING_CLASE,"ORD",ING_COMP,"Sí"))</f>
        <v>0</v>
      </c>
      <c r="I285" s="19" t="n">
        <f aca="false">IF($B285="",0,SUMIFS(Ingresos!$R$6:$R$1505,ING_COD,$B285,ING_CLASE,"GRA"))</f>
        <v>0</v>
      </c>
      <c r="J285" s="19" t="n">
        <f aca="false">IF($B285="",0,SUMIFS(Ingresos!$R$6:$R$1505,ING_COD,$B285,ING_CLASE,"BON"))</f>
        <v>0</v>
      </c>
      <c r="K285" s="19" t="n">
        <f aca="false">IF($B285="",0,SUMIFS(Ingresos!$R$6:$R$1505,ING_COD,$B285,ING_CLASE,"EXT"))</f>
        <v>0</v>
      </c>
      <c r="L285" s="19" t="n">
        <f aca="false">IF($B285="",0,SUMIFS(Ingresos!$R$6:$R$1505,ING_COD,$B285,ING_CLASE,"OTO"))</f>
        <v>0</v>
      </c>
      <c r="M285" s="19" t="n">
        <f aca="false">IF($B285="",0,SUMIFS(Ingresos!$R$6:$R$1505,ING_COD,$B285,ING_CLASE,"OTX"))</f>
        <v>0</v>
      </c>
      <c r="N285" s="19" t="n">
        <f aca="false">IF($B285="",0,SUMIFS(Ingresos!$R$6:$R$1505,ING_COD,$B285,ING_CLASE,"RETO"))</f>
        <v>0</v>
      </c>
      <c r="O285" s="19" t="n">
        <f aca="false">IF($B285="",0,SUMIFS(Ingresos!$R$6:$R$1505,ING_COD,$B285,ING_CLASE,"INA"))</f>
        <v>0</v>
      </c>
      <c r="P285" s="19" t="n">
        <f aca="false">G285+I285+J285+K285+L285+M285</f>
        <v>0</v>
      </c>
      <c r="Q285" s="44" t="n">
        <f aca="false">IF($F285="Activo",9,IF($F285="Cese",1,0))</f>
        <v>0</v>
      </c>
      <c r="R285" s="19" t="n">
        <f aca="false">G285*Q285</f>
        <v>0</v>
      </c>
      <c r="S285" s="19" t="n">
        <f aca="false">IF($F285="Activo",SUMIFS(I285:I293,$D285:$D293,"&lt;="&amp;Trabajadores!$N$29)+IF(PROY_BON="Sí",SUMIFS(J285:J293,$D285:$D293,"&lt;="&amp;Trabajadores!$N$29),0),IF($F285="Cese",I285+IF(PROY_BON="Sí",J285,0),0))</f>
        <v>0</v>
      </c>
      <c r="T285" s="19" t="n">
        <f aca="false">IF(OR($F285&lt;&gt;"Activo",Trabajadores!$I$29="No"),0,IF(I288=0,H285*(1+IF(PROY_BON="Sí",Trabajadores!$P$29,0))*Trabajadores!$R$29/6*(Trabajadores!$N$29&gt;=7),0)+IF(I293=0,H285*(1+IF(PROY_BON="Sí",Trabajadores!$P$29,0))*Trabajadores!$S$29/6*(Trabajadores!$N$29&gt;=12),0))</f>
        <v>0</v>
      </c>
      <c r="U285" s="19" t="n">
        <f aca="false">IF($F285="Activo",IF(Trabajadores!$J$29="Sí",L285*9,L285),IF($F285="Cese",L285,0))</f>
        <v>0</v>
      </c>
      <c r="V285" s="19" t="n">
        <f aca="false">IF(OR($F285="Activo",$F285="Cese"),M285,0)</f>
        <v>0</v>
      </c>
      <c r="W285" s="19" t="n">
        <f aca="false">IF(OR($F285="Activo",$F285="Cese"),SUM(P282:P284),0)</f>
        <v>0</v>
      </c>
      <c r="X285" s="36" t="n">
        <f aca="false">IF(OR($F285="Activo",$F285="Cese"),R285+S285+T285+U285+V285+W285,0)</f>
        <v>0</v>
      </c>
      <c r="Y285" s="19" t="n">
        <f aca="false">IF(OR($F285="Activo",$F285="Cese"),DED_FIJA,0)</f>
        <v>0</v>
      </c>
      <c r="Z285" s="36" t="n">
        <f aca="false">MAX(0,X285-Y285)</f>
        <v>0</v>
      </c>
      <c r="AA285" s="19" t="n">
        <f aca="false">IF(Z285=0,0,MAX(0,MIN(Z285,Parámetros!$G$19)-Parámetros!$F$19)*Parámetros!$E$19)</f>
        <v>0</v>
      </c>
      <c r="AB285" s="19" t="n">
        <f aca="false">IF(Z285=0,0,MAX(0,MIN(Z285,Parámetros!$G$20)-Parámetros!$F$20)*Parámetros!$E$20)</f>
        <v>0</v>
      </c>
      <c r="AC285" s="19" t="n">
        <f aca="false">IF(Z285=0,0,MAX(0,MIN(Z285,Parámetros!$G$21)-Parámetros!$F$21)*Parámetros!$E$21)</f>
        <v>0</v>
      </c>
      <c r="AD285" s="19" t="n">
        <f aca="false">IF(Z285=0,0,MAX(0,MIN(Z285,Parámetros!$G$22)-Parámetros!$F$22)*Parámetros!$E$22)</f>
        <v>0</v>
      </c>
      <c r="AE285" s="19" t="n">
        <f aca="false">IF(Z285=0,0,MAX(0,MIN(Z285,Parámetros!$G$23)-Parámetros!$F$23)*Parámetros!$E$23)</f>
        <v>0</v>
      </c>
      <c r="AF285" s="36" t="n">
        <f aca="false">SUM(AA285:AE285)</f>
        <v>0</v>
      </c>
      <c r="AG285" s="45" t="str">
        <f aca="false">IF(AM285&lt;=0,"-",INDEX(TR_TASA,MATCH(AM285,TR_DESDE,1)))</f>
        <v>-</v>
      </c>
      <c r="AH285" s="44" t="n">
        <f aca="false">IF($F285="Cese",1,IF($F285="Activo",INDEX(DIV_N,4),0))</f>
        <v>0</v>
      </c>
      <c r="AI285" s="44" t="n">
        <f aca="false">IF($F285="Cese",3,IF($F285="Activo",INDEX(DIV_HASTA,4),0))</f>
        <v>0</v>
      </c>
      <c r="AJ285" s="19" t="n">
        <f aca="false">IF(OR($F285="Activo",$F285="Cese"),SUMIFS(AV282:AV284,D282:D284,"&lt;="&amp;AI285),0)</f>
        <v>0</v>
      </c>
      <c r="AK285" s="19" t="n">
        <f aca="false">IF(OR($F285="Activo",$F285="Cese"),MAX(0,(AF285-AJ285)/AH285),0)</f>
        <v>0</v>
      </c>
      <c r="AL285" s="19" t="n">
        <f aca="false">IF(OR($F285="Activo",$F285="Cese"),K285+IF(PROY_BON="Sí",0,J285),0)</f>
        <v>0</v>
      </c>
      <c r="AM285" s="19" t="n">
        <f aca="false">IF(AL285&gt;0,MAX(0,X285+AL285-Y285),Z285)</f>
        <v>0</v>
      </c>
      <c r="AN285" s="19" t="n">
        <f aca="false">SUMPRODUCT((AM285&gt;TR_DESDE)*(AM285-TR_DESDE)*TR_INC)</f>
        <v>0</v>
      </c>
      <c r="AO285" s="19" t="n">
        <f aca="false">IF(AL285&gt;0,MAX(0,AN285-IF($F285="Cese",MAX(AF285,AJ285),AF285)),0)</f>
        <v>0</v>
      </c>
      <c r="AP285" s="46" t="n">
        <f aca="false">IF(OR($F285="Activo",$F285="Cese"),ROUND(AK285+AO285,2),0)</f>
        <v>0</v>
      </c>
      <c r="AQ285" s="19" t="n">
        <f aca="false">IF($F285="Cese",MAX(0,AJ285-AN285),0)</f>
        <v>0</v>
      </c>
      <c r="AR285" s="19" t="str">
        <f aca="false">IF($B285="","",IF(COUNTIFS(RP_COD,$B285,'Retenciones Planilla'!$F$6:$F$105,"&lt;&gt;")=0,"",SUMIFS('Retenciones Planilla'!$F$6:$F$105,RP_COD,$B285)))</f>
        <v/>
      </c>
      <c r="AS285" s="19" t="str">
        <f aca="false">IF(AR285="","",AR285-AP285)</f>
        <v/>
      </c>
      <c r="AT285" s="23" t="str">
        <f aca="false">IF($B285="","",IF(NOT(OR($F285="Activo",$F285="Cese")),IF(N(AR285)=0,"—","Revisar: sin vínculo"),IF(AR285="",IF(AP285=0,"No corresponde","Sin dato planilla"),IF(ABS(AS285)&lt;=TOL,"OK",IF(AS285&gt;0,"Retuvo de más","Retuvo de menos")))))</f>
        <v/>
      </c>
      <c r="AU285" s="19" t="n">
        <f aca="false">IF(AND(BASE_RET="Planilla (si existe)",AR285&lt;&gt;""),AR285,AP285)</f>
        <v>0</v>
      </c>
      <c r="AV285" s="19" t="n">
        <f aca="false">AU285+N285</f>
        <v>0</v>
      </c>
    </row>
    <row r="286" customFormat="false" ht="15" hidden="false" customHeight="false" outlineLevel="0" collapsed="false">
      <c r="A286" s="43" t="n">
        <v>24</v>
      </c>
      <c r="B286" s="35" t="str">
        <f aca="false">IF(Trabajadores!$B$29="","",Trabajadores!$B$29)</f>
        <v/>
      </c>
      <c r="C286" s="35" t="str">
        <f aca="false">IF($B286="","",Trabajadores!$D$29)</f>
        <v/>
      </c>
      <c r="D286" s="43" t="n">
        <v>5</v>
      </c>
      <c r="E286" s="23" t="s">
        <v>302</v>
      </c>
      <c r="F286" s="23" t="str">
        <f aca="false">IF($B286="","",IF(OR(5&lt;Trabajadores!$M$29,5&gt;Trabajadores!$N$29),"No vinculado",IF(AND(5=Trabajadores!$N$29,Trabajadores!$O$29="Sí"),"Cese","Activo")))</f>
        <v/>
      </c>
      <c r="G286" s="19" t="n">
        <f aca="false">IF($B286="",0,SUMIFS(Ingresos!$S$6:$S$1505,ING_COD,$B286,ING_CLASE,"ORD"))</f>
        <v>0</v>
      </c>
      <c r="H286" s="19" t="n">
        <f aca="false">IF($B286="",0,SUMIFS(Ingresos!$S$6:$S$1505,ING_COD,$B286,ING_CLASE,"ORD",ING_COMP,"Sí"))</f>
        <v>0</v>
      </c>
      <c r="I286" s="19" t="n">
        <f aca="false">IF($B286="",0,SUMIFS(Ingresos!$S$6:$S$1505,ING_COD,$B286,ING_CLASE,"GRA"))</f>
        <v>0</v>
      </c>
      <c r="J286" s="19" t="n">
        <f aca="false">IF($B286="",0,SUMIFS(Ingresos!$S$6:$S$1505,ING_COD,$B286,ING_CLASE,"BON"))</f>
        <v>0</v>
      </c>
      <c r="K286" s="19" t="n">
        <f aca="false">IF($B286="",0,SUMIFS(Ingresos!$S$6:$S$1505,ING_COD,$B286,ING_CLASE,"EXT"))</f>
        <v>0</v>
      </c>
      <c r="L286" s="19" t="n">
        <f aca="false">IF($B286="",0,SUMIFS(Ingresos!$S$6:$S$1505,ING_COD,$B286,ING_CLASE,"OTO"))</f>
        <v>0</v>
      </c>
      <c r="M286" s="19" t="n">
        <f aca="false">IF($B286="",0,SUMIFS(Ingresos!$S$6:$S$1505,ING_COD,$B286,ING_CLASE,"OTX"))</f>
        <v>0</v>
      </c>
      <c r="N286" s="19" t="n">
        <f aca="false">IF($B286="",0,SUMIFS(Ingresos!$S$6:$S$1505,ING_COD,$B286,ING_CLASE,"RETO"))</f>
        <v>0</v>
      </c>
      <c r="O286" s="19" t="n">
        <f aca="false">IF($B286="",0,SUMIFS(Ingresos!$S$6:$S$1505,ING_COD,$B286,ING_CLASE,"INA"))</f>
        <v>0</v>
      </c>
      <c r="P286" s="19" t="n">
        <f aca="false">G286+I286+J286+K286+L286+M286</f>
        <v>0</v>
      </c>
      <c r="Q286" s="44" t="n">
        <f aca="false">IF($F286="Activo",8,IF($F286="Cese",1,0))</f>
        <v>0</v>
      </c>
      <c r="R286" s="19" t="n">
        <f aca="false">G286*Q286</f>
        <v>0</v>
      </c>
      <c r="S286" s="19" t="n">
        <f aca="false">IF($F286="Activo",SUMIFS(I286:I293,$D286:$D293,"&lt;="&amp;Trabajadores!$N$29)+IF(PROY_BON="Sí",SUMIFS(J286:J293,$D286:$D293,"&lt;="&amp;Trabajadores!$N$29),0),IF($F286="Cese",I286+IF(PROY_BON="Sí",J286,0),0))</f>
        <v>0</v>
      </c>
      <c r="T286" s="19" t="n">
        <f aca="false">IF(OR($F286&lt;&gt;"Activo",Trabajadores!$I$29="No"),0,IF(I288=0,H286*(1+IF(PROY_BON="Sí",Trabajadores!$P$29,0))*Trabajadores!$R$29/6*(Trabajadores!$N$29&gt;=7),0)+IF(I293=0,H286*(1+IF(PROY_BON="Sí",Trabajadores!$P$29,0))*Trabajadores!$S$29/6*(Trabajadores!$N$29&gt;=12),0))</f>
        <v>0</v>
      </c>
      <c r="U286" s="19" t="n">
        <f aca="false">IF($F286="Activo",IF(Trabajadores!$J$29="Sí",L286*8,L286),IF($F286="Cese",L286,0))</f>
        <v>0</v>
      </c>
      <c r="V286" s="19" t="n">
        <f aca="false">IF(OR($F286="Activo",$F286="Cese"),M286,0)</f>
        <v>0</v>
      </c>
      <c r="W286" s="19" t="n">
        <f aca="false">IF(OR($F286="Activo",$F286="Cese"),SUM(P282:P285),0)</f>
        <v>0</v>
      </c>
      <c r="X286" s="36" t="n">
        <f aca="false">IF(OR($F286="Activo",$F286="Cese"),R286+S286+T286+U286+V286+W286,0)</f>
        <v>0</v>
      </c>
      <c r="Y286" s="19" t="n">
        <f aca="false">IF(OR($F286="Activo",$F286="Cese"),DED_FIJA,0)</f>
        <v>0</v>
      </c>
      <c r="Z286" s="36" t="n">
        <f aca="false">MAX(0,X286-Y286)</f>
        <v>0</v>
      </c>
      <c r="AA286" s="19" t="n">
        <f aca="false">IF(Z286=0,0,MAX(0,MIN(Z286,Parámetros!$G$19)-Parámetros!$F$19)*Parámetros!$E$19)</f>
        <v>0</v>
      </c>
      <c r="AB286" s="19" t="n">
        <f aca="false">IF(Z286=0,0,MAX(0,MIN(Z286,Parámetros!$G$20)-Parámetros!$F$20)*Parámetros!$E$20)</f>
        <v>0</v>
      </c>
      <c r="AC286" s="19" t="n">
        <f aca="false">IF(Z286=0,0,MAX(0,MIN(Z286,Parámetros!$G$21)-Parámetros!$F$21)*Parámetros!$E$21)</f>
        <v>0</v>
      </c>
      <c r="AD286" s="19" t="n">
        <f aca="false">IF(Z286=0,0,MAX(0,MIN(Z286,Parámetros!$G$22)-Parámetros!$F$22)*Parámetros!$E$22)</f>
        <v>0</v>
      </c>
      <c r="AE286" s="19" t="n">
        <f aca="false">IF(Z286=0,0,MAX(0,MIN(Z286,Parámetros!$G$23)-Parámetros!$F$23)*Parámetros!$E$23)</f>
        <v>0</v>
      </c>
      <c r="AF286" s="36" t="n">
        <f aca="false">SUM(AA286:AE286)</f>
        <v>0</v>
      </c>
      <c r="AG286" s="45" t="str">
        <f aca="false">IF(AM286&lt;=0,"-",INDEX(TR_TASA,MATCH(AM286,TR_DESDE,1)))</f>
        <v>-</v>
      </c>
      <c r="AH286" s="44" t="n">
        <f aca="false">IF($F286="Cese",1,IF($F286="Activo",INDEX(DIV_N,5),0))</f>
        <v>0</v>
      </c>
      <c r="AI286" s="44" t="n">
        <f aca="false">IF($F286="Cese",4,IF($F286="Activo",INDEX(DIV_HASTA,5),0))</f>
        <v>0</v>
      </c>
      <c r="AJ286" s="19" t="n">
        <f aca="false">IF(OR($F286="Activo",$F286="Cese"),SUMIFS(AV282:AV285,D282:D285,"&lt;="&amp;AI286),0)</f>
        <v>0</v>
      </c>
      <c r="AK286" s="19" t="n">
        <f aca="false">IF(OR($F286="Activo",$F286="Cese"),MAX(0,(AF286-AJ286)/AH286),0)</f>
        <v>0</v>
      </c>
      <c r="AL286" s="19" t="n">
        <f aca="false">IF(OR($F286="Activo",$F286="Cese"),K286+IF(PROY_BON="Sí",0,J286),0)</f>
        <v>0</v>
      </c>
      <c r="AM286" s="19" t="n">
        <f aca="false">IF(AL286&gt;0,MAX(0,X286+AL286-Y286),Z286)</f>
        <v>0</v>
      </c>
      <c r="AN286" s="19" t="n">
        <f aca="false">SUMPRODUCT((AM286&gt;TR_DESDE)*(AM286-TR_DESDE)*TR_INC)</f>
        <v>0</v>
      </c>
      <c r="AO286" s="19" t="n">
        <f aca="false">IF(AL286&gt;0,MAX(0,AN286-IF($F286="Cese",MAX(AF286,AJ286),AF286)),0)</f>
        <v>0</v>
      </c>
      <c r="AP286" s="46" t="n">
        <f aca="false">IF(OR($F286="Activo",$F286="Cese"),ROUND(AK286+AO286,2),0)</f>
        <v>0</v>
      </c>
      <c r="AQ286" s="19" t="n">
        <f aca="false">IF($F286="Cese",MAX(0,AJ286-AN286),0)</f>
        <v>0</v>
      </c>
      <c r="AR286" s="19" t="str">
        <f aca="false">IF($B286="","",IF(COUNTIFS(RP_COD,$B286,'Retenciones Planilla'!$G$6:$G$105,"&lt;&gt;")=0,"",SUMIFS('Retenciones Planilla'!$G$6:$G$105,RP_COD,$B286)))</f>
        <v/>
      </c>
      <c r="AS286" s="19" t="str">
        <f aca="false">IF(AR286="","",AR286-AP286)</f>
        <v/>
      </c>
      <c r="AT286" s="23" t="str">
        <f aca="false">IF($B286="","",IF(NOT(OR($F286="Activo",$F286="Cese")),IF(N(AR286)=0,"—","Revisar: sin vínculo"),IF(AR286="",IF(AP286=0,"No corresponde","Sin dato planilla"),IF(ABS(AS286)&lt;=TOL,"OK",IF(AS286&gt;0,"Retuvo de más","Retuvo de menos")))))</f>
        <v/>
      </c>
      <c r="AU286" s="19" t="n">
        <f aca="false">IF(AND(BASE_RET="Planilla (si existe)",AR286&lt;&gt;""),AR286,AP286)</f>
        <v>0</v>
      </c>
      <c r="AV286" s="19" t="n">
        <f aca="false">AU286+N286</f>
        <v>0</v>
      </c>
    </row>
    <row r="287" customFormat="false" ht="15" hidden="false" customHeight="false" outlineLevel="0" collapsed="false">
      <c r="A287" s="43" t="n">
        <v>24</v>
      </c>
      <c r="B287" s="35" t="str">
        <f aca="false">IF(Trabajadores!$B$29="","",Trabajadores!$B$29)</f>
        <v/>
      </c>
      <c r="C287" s="35" t="str">
        <f aca="false">IF($B287="","",Trabajadores!$D$29)</f>
        <v/>
      </c>
      <c r="D287" s="43" t="n">
        <v>6</v>
      </c>
      <c r="E287" s="23" t="s">
        <v>303</v>
      </c>
      <c r="F287" s="23" t="str">
        <f aca="false">IF($B287="","",IF(OR(6&lt;Trabajadores!$M$29,6&gt;Trabajadores!$N$29),"No vinculado",IF(AND(6=Trabajadores!$N$29,Trabajadores!$O$29="Sí"),"Cese","Activo")))</f>
        <v/>
      </c>
      <c r="G287" s="19" t="n">
        <f aca="false">IF($B287="",0,SUMIFS(Ingresos!$T$6:$T$1505,ING_COD,$B287,ING_CLASE,"ORD"))</f>
        <v>0</v>
      </c>
      <c r="H287" s="19" t="n">
        <f aca="false">IF($B287="",0,SUMIFS(Ingresos!$T$6:$T$1505,ING_COD,$B287,ING_CLASE,"ORD",ING_COMP,"Sí"))</f>
        <v>0</v>
      </c>
      <c r="I287" s="19" t="n">
        <f aca="false">IF($B287="",0,SUMIFS(Ingresos!$T$6:$T$1505,ING_COD,$B287,ING_CLASE,"GRA"))</f>
        <v>0</v>
      </c>
      <c r="J287" s="19" t="n">
        <f aca="false">IF($B287="",0,SUMIFS(Ingresos!$T$6:$T$1505,ING_COD,$B287,ING_CLASE,"BON"))</f>
        <v>0</v>
      </c>
      <c r="K287" s="19" t="n">
        <f aca="false">IF($B287="",0,SUMIFS(Ingresos!$T$6:$T$1505,ING_COD,$B287,ING_CLASE,"EXT"))</f>
        <v>0</v>
      </c>
      <c r="L287" s="19" t="n">
        <f aca="false">IF($B287="",0,SUMIFS(Ingresos!$T$6:$T$1505,ING_COD,$B287,ING_CLASE,"OTO"))</f>
        <v>0</v>
      </c>
      <c r="M287" s="19" t="n">
        <f aca="false">IF($B287="",0,SUMIFS(Ingresos!$T$6:$T$1505,ING_COD,$B287,ING_CLASE,"OTX"))</f>
        <v>0</v>
      </c>
      <c r="N287" s="19" t="n">
        <f aca="false">IF($B287="",0,SUMIFS(Ingresos!$T$6:$T$1505,ING_COD,$B287,ING_CLASE,"RETO"))</f>
        <v>0</v>
      </c>
      <c r="O287" s="19" t="n">
        <f aca="false">IF($B287="",0,SUMIFS(Ingresos!$T$6:$T$1505,ING_COD,$B287,ING_CLASE,"INA"))</f>
        <v>0</v>
      </c>
      <c r="P287" s="19" t="n">
        <f aca="false">G287+I287+J287+K287+L287+M287</f>
        <v>0</v>
      </c>
      <c r="Q287" s="44" t="n">
        <f aca="false">IF($F287="Activo",7,IF($F287="Cese",1,0))</f>
        <v>0</v>
      </c>
      <c r="R287" s="19" t="n">
        <f aca="false">G287*Q287</f>
        <v>0</v>
      </c>
      <c r="S287" s="19" t="n">
        <f aca="false">IF($F287="Activo",SUMIFS(I287:I293,$D287:$D293,"&lt;="&amp;Trabajadores!$N$29)+IF(PROY_BON="Sí",SUMIFS(J287:J293,$D287:$D293,"&lt;="&amp;Trabajadores!$N$29),0),IF($F287="Cese",I287+IF(PROY_BON="Sí",J287,0),0))</f>
        <v>0</v>
      </c>
      <c r="T287" s="19" t="n">
        <f aca="false">IF(OR($F287&lt;&gt;"Activo",Trabajadores!$I$29="No"),0,IF(I288=0,H287*(1+IF(PROY_BON="Sí",Trabajadores!$P$29,0))*Trabajadores!$R$29/6*(Trabajadores!$N$29&gt;=7),0)+IF(I293=0,H287*(1+IF(PROY_BON="Sí",Trabajadores!$P$29,0))*Trabajadores!$S$29/6*(Trabajadores!$N$29&gt;=12),0))</f>
        <v>0</v>
      </c>
      <c r="U287" s="19" t="n">
        <f aca="false">IF($F287="Activo",IF(Trabajadores!$J$29="Sí",L287*7,L287),IF($F287="Cese",L287,0))</f>
        <v>0</v>
      </c>
      <c r="V287" s="19" t="n">
        <f aca="false">IF(OR($F287="Activo",$F287="Cese"),M287,0)</f>
        <v>0</v>
      </c>
      <c r="W287" s="19" t="n">
        <f aca="false">IF(OR($F287="Activo",$F287="Cese"),SUM(P282:P286),0)</f>
        <v>0</v>
      </c>
      <c r="X287" s="36" t="n">
        <f aca="false">IF(OR($F287="Activo",$F287="Cese"),R287+S287+T287+U287+V287+W287,0)</f>
        <v>0</v>
      </c>
      <c r="Y287" s="19" t="n">
        <f aca="false">IF(OR($F287="Activo",$F287="Cese"),DED_FIJA,0)</f>
        <v>0</v>
      </c>
      <c r="Z287" s="36" t="n">
        <f aca="false">MAX(0,X287-Y287)</f>
        <v>0</v>
      </c>
      <c r="AA287" s="19" t="n">
        <f aca="false">IF(Z287=0,0,MAX(0,MIN(Z287,Parámetros!$G$19)-Parámetros!$F$19)*Parámetros!$E$19)</f>
        <v>0</v>
      </c>
      <c r="AB287" s="19" t="n">
        <f aca="false">IF(Z287=0,0,MAX(0,MIN(Z287,Parámetros!$G$20)-Parámetros!$F$20)*Parámetros!$E$20)</f>
        <v>0</v>
      </c>
      <c r="AC287" s="19" t="n">
        <f aca="false">IF(Z287=0,0,MAX(0,MIN(Z287,Parámetros!$G$21)-Parámetros!$F$21)*Parámetros!$E$21)</f>
        <v>0</v>
      </c>
      <c r="AD287" s="19" t="n">
        <f aca="false">IF(Z287=0,0,MAX(0,MIN(Z287,Parámetros!$G$22)-Parámetros!$F$22)*Parámetros!$E$22)</f>
        <v>0</v>
      </c>
      <c r="AE287" s="19" t="n">
        <f aca="false">IF(Z287=0,0,MAX(0,MIN(Z287,Parámetros!$G$23)-Parámetros!$F$23)*Parámetros!$E$23)</f>
        <v>0</v>
      </c>
      <c r="AF287" s="36" t="n">
        <f aca="false">SUM(AA287:AE287)</f>
        <v>0</v>
      </c>
      <c r="AG287" s="45" t="str">
        <f aca="false">IF(AM287&lt;=0,"-",INDEX(TR_TASA,MATCH(AM287,TR_DESDE,1)))</f>
        <v>-</v>
      </c>
      <c r="AH287" s="44" t="n">
        <f aca="false">IF($F287="Cese",1,IF($F287="Activo",INDEX(DIV_N,6),0))</f>
        <v>0</v>
      </c>
      <c r="AI287" s="44" t="n">
        <f aca="false">IF($F287="Cese",5,IF($F287="Activo",INDEX(DIV_HASTA,6),0))</f>
        <v>0</v>
      </c>
      <c r="AJ287" s="19" t="n">
        <f aca="false">IF(OR($F287="Activo",$F287="Cese"),SUMIFS(AV282:AV286,D282:D286,"&lt;="&amp;AI287),0)</f>
        <v>0</v>
      </c>
      <c r="AK287" s="19" t="n">
        <f aca="false">IF(OR($F287="Activo",$F287="Cese"),MAX(0,(AF287-AJ287)/AH287),0)</f>
        <v>0</v>
      </c>
      <c r="AL287" s="19" t="n">
        <f aca="false">IF(OR($F287="Activo",$F287="Cese"),K287+IF(PROY_BON="Sí",0,J287),0)</f>
        <v>0</v>
      </c>
      <c r="AM287" s="19" t="n">
        <f aca="false">IF(AL287&gt;0,MAX(0,X287+AL287-Y287),Z287)</f>
        <v>0</v>
      </c>
      <c r="AN287" s="19" t="n">
        <f aca="false">SUMPRODUCT((AM287&gt;TR_DESDE)*(AM287-TR_DESDE)*TR_INC)</f>
        <v>0</v>
      </c>
      <c r="AO287" s="19" t="n">
        <f aca="false">IF(AL287&gt;0,MAX(0,AN287-IF($F287="Cese",MAX(AF287,AJ287),AF287)),0)</f>
        <v>0</v>
      </c>
      <c r="AP287" s="46" t="n">
        <f aca="false">IF(OR($F287="Activo",$F287="Cese"),ROUND(AK287+AO287,2),0)</f>
        <v>0</v>
      </c>
      <c r="AQ287" s="19" t="n">
        <f aca="false">IF($F287="Cese",MAX(0,AJ287-AN287),0)</f>
        <v>0</v>
      </c>
      <c r="AR287" s="19" t="str">
        <f aca="false">IF($B287="","",IF(COUNTIFS(RP_COD,$B287,'Retenciones Planilla'!$H$6:$H$105,"&lt;&gt;")=0,"",SUMIFS('Retenciones Planilla'!$H$6:$H$105,RP_COD,$B287)))</f>
        <v/>
      </c>
      <c r="AS287" s="19" t="str">
        <f aca="false">IF(AR287="","",AR287-AP287)</f>
        <v/>
      </c>
      <c r="AT287" s="23" t="str">
        <f aca="false">IF($B287="","",IF(NOT(OR($F287="Activo",$F287="Cese")),IF(N(AR287)=0,"—","Revisar: sin vínculo"),IF(AR287="",IF(AP287=0,"No corresponde","Sin dato planilla"),IF(ABS(AS287)&lt;=TOL,"OK",IF(AS287&gt;0,"Retuvo de más","Retuvo de menos")))))</f>
        <v/>
      </c>
      <c r="AU287" s="19" t="n">
        <f aca="false">IF(AND(BASE_RET="Planilla (si existe)",AR287&lt;&gt;""),AR287,AP287)</f>
        <v>0</v>
      </c>
      <c r="AV287" s="19" t="n">
        <f aca="false">AU287+N287</f>
        <v>0</v>
      </c>
    </row>
    <row r="288" customFormat="false" ht="15" hidden="false" customHeight="false" outlineLevel="0" collapsed="false">
      <c r="A288" s="43" t="n">
        <v>24</v>
      </c>
      <c r="B288" s="35" t="str">
        <f aca="false">IF(Trabajadores!$B$29="","",Trabajadores!$B$29)</f>
        <v/>
      </c>
      <c r="C288" s="35" t="str">
        <f aca="false">IF($B288="","",Trabajadores!$D$29)</f>
        <v/>
      </c>
      <c r="D288" s="43" t="n">
        <v>7</v>
      </c>
      <c r="E288" s="23" t="s">
        <v>304</v>
      </c>
      <c r="F288" s="23" t="str">
        <f aca="false">IF($B288="","",IF(OR(7&lt;Trabajadores!$M$29,7&gt;Trabajadores!$N$29),"No vinculado",IF(AND(7=Trabajadores!$N$29,Trabajadores!$O$29="Sí"),"Cese","Activo")))</f>
        <v/>
      </c>
      <c r="G288" s="19" t="n">
        <f aca="false">IF($B288="",0,SUMIFS(Ingresos!$U$6:$U$1505,ING_COD,$B288,ING_CLASE,"ORD"))</f>
        <v>0</v>
      </c>
      <c r="H288" s="19" t="n">
        <f aca="false">IF($B288="",0,SUMIFS(Ingresos!$U$6:$U$1505,ING_COD,$B288,ING_CLASE,"ORD",ING_COMP,"Sí"))</f>
        <v>0</v>
      </c>
      <c r="I288" s="19" t="n">
        <f aca="false">IF($B288="",0,SUMIFS(Ingresos!$U$6:$U$1505,ING_COD,$B288,ING_CLASE,"GRA"))</f>
        <v>0</v>
      </c>
      <c r="J288" s="19" t="n">
        <f aca="false">IF($B288="",0,SUMIFS(Ingresos!$U$6:$U$1505,ING_COD,$B288,ING_CLASE,"BON"))</f>
        <v>0</v>
      </c>
      <c r="K288" s="19" t="n">
        <f aca="false">IF($B288="",0,SUMIFS(Ingresos!$U$6:$U$1505,ING_COD,$B288,ING_CLASE,"EXT"))</f>
        <v>0</v>
      </c>
      <c r="L288" s="19" t="n">
        <f aca="false">IF($B288="",0,SUMIFS(Ingresos!$U$6:$U$1505,ING_COD,$B288,ING_CLASE,"OTO"))</f>
        <v>0</v>
      </c>
      <c r="M288" s="19" t="n">
        <f aca="false">IF($B288="",0,SUMIFS(Ingresos!$U$6:$U$1505,ING_COD,$B288,ING_CLASE,"OTX"))</f>
        <v>0</v>
      </c>
      <c r="N288" s="19" t="n">
        <f aca="false">IF($B288="",0,SUMIFS(Ingresos!$U$6:$U$1505,ING_COD,$B288,ING_CLASE,"RETO"))</f>
        <v>0</v>
      </c>
      <c r="O288" s="19" t="n">
        <f aca="false">IF($B288="",0,SUMIFS(Ingresos!$U$6:$U$1505,ING_COD,$B288,ING_CLASE,"INA"))</f>
        <v>0</v>
      </c>
      <c r="P288" s="19" t="n">
        <f aca="false">G288+I288+J288+K288+L288+M288</f>
        <v>0</v>
      </c>
      <c r="Q288" s="44" t="n">
        <f aca="false">IF($F288="Activo",6,IF($F288="Cese",1,0))</f>
        <v>0</v>
      </c>
      <c r="R288" s="19" t="n">
        <f aca="false">G288*Q288</f>
        <v>0</v>
      </c>
      <c r="S288" s="19" t="n">
        <f aca="false">IF($F288="Activo",SUMIFS(I288:I293,$D288:$D293,"&lt;="&amp;Trabajadores!$N$29)+IF(PROY_BON="Sí",SUMIFS(J288:J293,$D288:$D293,"&lt;="&amp;Trabajadores!$N$29),0),IF($F288="Cese",I288+IF(PROY_BON="Sí",J288,0),0))</f>
        <v>0</v>
      </c>
      <c r="T288" s="19" t="n">
        <f aca="false">IF(OR($F288&lt;&gt;"Activo",Trabajadores!$I$29="No"),0,IF(I293=0,H288*(1+IF(PROY_BON="Sí",Trabajadores!$P$29,0))*Trabajadores!$S$29/6*(Trabajadores!$N$29&gt;=12),0))</f>
        <v>0</v>
      </c>
      <c r="U288" s="19" t="n">
        <f aca="false">IF($F288="Activo",IF(Trabajadores!$J$29="Sí",L288*6,L288),IF($F288="Cese",L288,0))</f>
        <v>0</v>
      </c>
      <c r="V288" s="19" t="n">
        <f aca="false">IF(OR($F288="Activo",$F288="Cese"),M288,0)</f>
        <v>0</v>
      </c>
      <c r="W288" s="19" t="n">
        <f aca="false">IF(OR($F288="Activo",$F288="Cese"),SUM(P282:P287),0)</f>
        <v>0</v>
      </c>
      <c r="X288" s="36" t="n">
        <f aca="false">IF(OR($F288="Activo",$F288="Cese"),R288+S288+T288+U288+V288+W288,0)</f>
        <v>0</v>
      </c>
      <c r="Y288" s="19" t="n">
        <f aca="false">IF(OR($F288="Activo",$F288="Cese"),DED_FIJA,0)</f>
        <v>0</v>
      </c>
      <c r="Z288" s="36" t="n">
        <f aca="false">MAX(0,X288-Y288)</f>
        <v>0</v>
      </c>
      <c r="AA288" s="19" t="n">
        <f aca="false">IF(Z288=0,0,MAX(0,MIN(Z288,Parámetros!$G$19)-Parámetros!$F$19)*Parámetros!$E$19)</f>
        <v>0</v>
      </c>
      <c r="AB288" s="19" t="n">
        <f aca="false">IF(Z288=0,0,MAX(0,MIN(Z288,Parámetros!$G$20)-Parámetros!$F$20)*Parámetros!$E$20)</f>
        <v>0</v>
      </c>
      <c r="AC288" s="19" t="n">
        <f aca="false">IF(Z288=0,0,MAX(0,MIN(Z288,Parámetros!$G$21)-Parámetros!$F$21)*Parámetros!$E$21)</f>
        <v>0</v>
      </c>
      <c r="AD288" s="19" t="n">
        <f aca="false">IF(Z288=0,0,MAX(0,MIN(Z288,Parámetros!$G$22)-Parámetros!$F$22)*Parámetros!$E$22)</f>
        <v>0</v>
      </c>
      <c r="AE288" s="19" t="n">
        <f aca="false">IF(Z288=0,0,MAX(0,MIN(Z288,Parámetros!$G$23)-Parámetros!$F$23)*Parámetros!$E$23)</f>
        <v>0</v>
      </c>
      <c r="AF288" s="36" t="n">
        <f aca="false">SUM(AA288:AE288)</f>
        <v>0</v>
      </c>
      <c r="AG288" s="45" t="str">
        <f aca="false">IF(AM288&lt;=0,"-",INDEX(TR_TASA,MATCH(AM288,TR_DESDE,1)))</f>
        <v>-</v>
      </c>
      <c r="AH288" s="44" t="n">
        <f aca="false">IF($F288="Cese",1,IF($F288="Activo",INDEX(DIV_N,7),0))</f>
        <v>0</v>
      </c>
      <c r="AI288" s="44" t="n">
        <f aca="false">IF($F288="Cese",6,IF($F288="Activo",INDEX(DIV_HASTA,7),0))</f>
        <v>0</v>
      </c>
      <c r="AJ288" s="19" t="n">
        <f aca="false">IF(OR($F288="Activo",$F288="Cese"),SUMIFS(AV282:AV287,D282:D287,"&lt;="&amp;AI288),0)</f>
        <v>0</v>
      </c>
      <c r="AK288" s="19" t="n">
        <f aca="false">IF(OR($F288="Activo",$F288="Cese"),MAX(0,(AF288-AJ288)/AH288),0)</f>
        <v>0</v>
      </c>
      <c r="AL288" s="19" t="n">
        <f aca="false">IF(OR($F288="Activo",$F288="Cese"),K288+IF(PROY_BON="Sí",0,J288),0)</f>
        <v>0</v>
      </c>
      <c r="AM288" s="19" t="n">
        <f aca="false">IF(AL288&gt;0,MAX(0,X288+AL288-Y288),Z288)</f>
        <v>0</v>
      </c>
      <c r="AN288" s="19" t="n">
        <f aca="false">SUMPRODUCT((AM288&gt;TR_DESDE)*(AM288-TR_DESDE)*TR_INC)</f>
        <v>0</v>
      </c>
      <c r="AO288" s="19" t="n">
        <f aca="false">IF(AL288&gt;0,MAX(0,AN288-IF($F288="Cese",MAX(AF288,AJ288),AF288)),0)</f>
        <v>0</v>
      </c>
      <c r="AP288" s="46" t="n">
        <f aca="false">IF(OR($F288="Activo",$F288="Cese"),ROUND(AK288+AO288,2),0)</f>
        <v>0</v>
      </c>
      <c r="AQ288" s="19" t="n">
        <f aca="false">IF($F288="Cese",MAX(0,AJ288-AN288),0)</f>
        <v>0</v>
      </c>
      <c r="AR288" s="19" t="str">
        <f aca="false">IF($B288="","",IF(COUNTIFS(RP_COD,$B288,'Retenciones Planilla'!$I$6:$I$105,"&lt;&gt;")=0,"",SUMIFS('Retenciones Planilla'!$I$6:$I$105,RP_COD,$B288)))</f>
        <v/>
      </c>
      <c r="AS288" s="19" t="str">
        <f aca="false">IF(AR288="","",AR288-AP288)</f>
        <v/>
      </c>
      <c r="AT288" s="23" t="str">
        <f aca="false">IF($B288="","",IF(NOT(OR($F288="Activo",$F288="Cese")),IF(N(AR288)=0,"—","Revisar: sin vínculo"),IF(AR288="",IF(AP288=0,"No corresponde","Sin dato planilla"),IF(ABS(AS288)&lt;=TOL,"OK",IF(AS288&gt;0,"Retuvo de más","Retuvo de menos")))))</f>
        <v/>
      </c>
      <c r="AU288" s="19" t="n">
        <f aca="false">IF(AND(BASE_RET="Planilla (si existe)",AR288&lt;&gt;""),AR288,AP288)</f>
        <v>0</v>
      </c>
      <c r="AV288" s="19" t="n">
        <f aca="false">AU288+N288</f>
        <v>0</v>
      </c>
    </row>
    <row r="289" customFormat="false" ht="15" hidden="false" customHeight="false" outlineLevel="0" collapsed="false">
      <c r="A289" s="43" t="n">
        <v>24</v>
      </c>
      <c r="B289" s="35" t="str">
        <f aca="false">IF(Trabajadores!$B$29="","",Trabajadores!$B$29)</f>
        <v/>
      </c>
      <c r="C289" s="35" t="str">
        <f aca="false">IF($B289="","",Trabajadores!$D$29)</f>
        <v/>
      </c>
      <c r="D289" s="43" t="n">
        <v>8</v>
      </c>
      <c r="E289" s="23" t="s">
        <v>305</v>
      </c>
      <c r="F289" s="23" t="str">
        <f aca="false">IF($B289="","",IF(OR(8&lt;Trabajadores!$M$29,8&gt;Trabajadores!$N$29),"No vinculado",IF(AND(8=Trabajadores!$N$29,Trabajadores!$O$29="Sí"),"Cese","Activo")))</f>
        <v/>
      </c>
      <c r="G289" s="19" t="n">
        <f aca="false">IF($B289="",0,SUMIFS(Ingresos!$V$6:$V$1505,ING_COD,$B289,ING_CLASE,"ORD"))</f>
        <v>0</v>
      </c>
      <c r="H289" s="19" t="n">
        <f aca="false">IF($B289="",0,SUMIFS(Ingresos!$V$6:$V$1505,ING_COD,$B289,ING_CLASE,"ORD",ING_COMP,"Sí"))</f>
        <v>0</v>
      </c>
      <c r="I289" s="19" t="n">
        <f aca="false">IF($B289="",0,SUMIFS(Ingresos!$V$6:$V$1505,ING_COD,$B289,ING_CLASE,"GRA"))</f>
        <v>0</v>
      </c>
      <c r="J289" s="19" t="n">
        <f aca="false">IF($B289="",0,SUMIFS(Ingresos!$V$6:$V$1505,ING_COD,$B289,ING_CLASE,"BON"))</f>
        <v>0</v>
      </c>
      <c r="K289" s="19" t="n">
        <f aca="false">IF($B289="",0,SUMIFS(Ingresos!$V$6:$V$1505,ING_COD,$B289,ING_CLASE,"EXT"))</f>
        <v>0</v>
      </c>
      <c r="L289" s="19" t="n">
        <f aca="false">IF($B289="",0,SUMIFS(Ingresos!$V$6:$V$1505,ING_COD,$B289,ING_CLASE,"OTO"))</f>
        <v>0</v>
      </c>
      <c r="M289" s="19" t="n">
        <f aca="false">IF($B289="",0,SUMIFS(Ingresos!$V$6:$V$1505,ING_COD,$B289,ING_CLASE,"OTX"))</f>
        <v>0</v>
      </c>
      <c r="N289" s="19" t="n">
        <f aca="false">IF($B289="",0,SUMIFS(Ingresos!$V$6:$V$1505,ING_COD,$B289,ING_CLASE,"RETO"))</f>
        <v>0</v>
      </c>
      <c r="O289" s="19" t="n">
        <f aca="false">IF($B289="",0,SUMIFS(Ingresos!$V$6:$V$1505,ING_COD,$B289,ING_CLASE,"INA"))</f>
        <v>0</v>
      </c>
      <c r="P289" s="19" t="n">
        <f aca="false">G289+I289+J289+K289+L289+M289</f>
        <v>0</v>
      </c>
      <c r="Q289" s="44" t="n">
        <f aca="false">IF($F289="Activo",5,IF($F289="Cese",1,0))</f>
        <v>0</v>
      </c>
      <c r="R289" s="19" t="n">
        <f aca="false">G289*Q289</f>
        <v>0</v>
      </c>
      <c r="S289" s="19" t="n">
        <f aca="false">IF($F289="Activo",SUMIFS(I289:I293,$D289:$D293,"&lt;="&amp;Trabajadores!$N$29)+IF(PROY_BON="Sí",SUMIFS(J289:J293,$D289:$D293,"&lt;="&amp;Trabajadores!$N$29),0),IF($F289="Cese",I289+IF(PROY_BON="Sí",J289,0),0))</f>
        <v>0</v>
      </c>
      <c r="T289" s="19" t="n">
        <f aca="false">IF(OR($F289&lt;&gt;"Activo",Trabajadores!$I$29="No"),0,IF(I293=0,H289*(1+IF(PROY_BON="Sí",Trabajadores!$P$29,0))*Trabajadores!$S$29/6*(Trabajadores!$N$29&gt;=12),0))</f>
        <v>0</v>
      </c>
      <c r="U289" s="19" t="n">
        <f aca="false">IF($F289="Activo",IF(Trabajadores!$J$29="Sí",L289*5,L289),IF($F289="Cese",L289,0))</f>
        <v>0</v>
      </c>
      <c r="V289" s="19" t="n">
        <f aca="false">IF(OR($F289="Activo",$F289="Cese"),M289,0)</f>
        <v>0</v>
      </c>
      <c r="W289" s="19" t="n">
        <f aca="false">IF(OR($F289="Activo",$F289="Cese"),SUM(P282:P288),0)</f>
        <v>0</v>
      </c>
      <c r="X289" s="36" t="n">
        <f aca="false">IF(OR($F289="Activo",$F289="Cese"),R289+S289+T289+U289+V289+W289,0)</f>
        <v>0</v>
      </c>
      <c r="Y289" s="19" t="n">
        <f aca="false">IF(OR($F289="Activo",$F289="Cese"),DED_FIJA,0)</f>
        <v>0</v>
      </c>
      <c r="Z289" s="36" t="n">
        <f aca="false">MAX(0,X289-Y289)</f>
        <v>0</v>
      </c>
      <c r="AA289" s="19" t="n">
        <f aca="false">IF(Z289=0,0,MAX(0,MIN(Z289,Parámetros!$G$19)-Parámetros!$F$19)*Parámetros!$E$19)</f>
        <v>0</v>
      </c>
      <c r="AB289" s="19" t="n">
        <f aca="false">IF(Z289=0,0,MAX(0,MIN(Z289,Parámetros!$G$20)-Parámetros!$F$20)*Parámetros!$E$20)</f>
        <v>0</v>
      </c>
      <c r="AC289" s="19" t="n">
        <f aca="false">IF(Z289=0,0,MAX(0,MIN(Z289,Parámetros!$G$21)-Parámetros!$F$21)*Parámetros!$E$21)</f>
        <v>0</v>
      </c>
      <c r="AD289" s="19" t="n">
        <f aca="false">IF(Z289=0,0,MAX(0,MIN(Z289,Parámetros!$G$22)-Parámetros!$F$22)*Parámetros!$E$22)</f>
        <v>0</v>
      </c>
      <c r="AE289" s="19" t="n">
        <f aca="false">IF(Z289=0,0,MAX(0,MIN(Z289,Parámetros!$G$23)-Parámetros!$F$23)*Parámetros!$E$23)</f>
        <v>0</v>
      </c>
      <c r="AF289" s="36" t="n">
        <f aca="false">SUM(AA289:AE289)</f>
        <v>0</v>
      </c>
      <c r="AG289" s="45" t="str">
        <f aca="false">IF(AM289&lt;=0,"-",INDEX(TR_TASA,MATCH(AM289,TR_DESDE,1)))</f>
        <v>-</v>
      </c>
      <c r="AH289" s="44" t="n">
        <f aca="false">IF($F289="Cese",1,IF($F289="Activo",INDEX(DIV_N,8),0))</f>
        <v>0</v>
      </c>
      <c r="AI289" s="44" t="n">
        <f aca="false">IF($F289="Cese",7,IF($F289="Activo",INDEX(DIV_HASTA,8),0))</f>
        <v>0</v>
      </c>
      <c r="AJ289" s="19" t="n">
        <f aca="false">IF(OR($F289="Activo",$F289="Cese"),SUMIFS(AV282:AV288,D282:D288,"&lt;="&amp;AI289),0)</f>
        <v>0</v>
      </c>
      <c r="AK289" s="19" t="n">
        <f aca="false">IF(OR($F289="Activo",$F289="Cese"),MAX(0,(AF289-AJ289)/AH289),0)</f>
        <v>0</v>
      </c>
      <c r="AL289" s="19" t="n">
        <f aca="false">IF(OR($F289="Activo",$F289="Cese"),K289+IF(PROY_BON="Sí",0,J289),0)</f>
        <v>0</v>
      </c>
      <c r="AM289" s="19" t="n">
        <f aca="false">IF(AL289&gt;0,MAX(0,X289+AL289-Y289),Z289)</f>
        <v>0</v>
      </c>
      <c r="AN289" s="19" t="n">
        <f aca="false">SUMPRODUCT((AM289&gt;TR_DESDE)*(AM289-TR_DESDE)*TR_INC)</f>
        <v>0</v>
      </c>
      <c r="AO289" s="19" t="n">
        <f aca="false">IF(AL289&gt;0,MAX(0,AN289-IF($F289="Cese",MAX(AF289,AJ289),AF289)),0)</f>
        <v>0</v>
      </c>
      <c r="AP289" s="46" t="n">
        <f aca="false">IF(OR($F289="Activo",$F289="Cese"),ROUND(AK289+AO289,2),0)</f>
        <v>0</v>
      </c>
      <c r="AQ289" s="19" t="n">
        <f aca="false">IF($F289="Cese",MAX(0,AJ289-AN289),0)</f>
        <v>0</v>
      </c>
      <c r="AR289" s="19" t="str">
        <f aca="false">IF($B289="","",IF(COUNTIFS(RP_COD,$B289,'Retenciones Planilla'!$J$6:$J$105,"&lt;&gt;")=0,"",SUMIFS('Retenciones Planilla'!$J$6:$J$105,RP_COD,$B289)))</f>
        <v/>
      </c>
      <c r="AS289" s="19" t="str">
        <f aca="false">IF(AR289="","",AR289-AP289)</f>
        <v/>
      </c>
      <c r="AT289" s="23" t="str">
        <f aca="false">IF($B289="","",IF(NOT(OR($F289="Activo",$F289="Cese")),IF(N(AR289)=0,"—","Revisar: sin vínculo"),IF(AR289="",IF(AP289=0,"No corresponde","Sin dato planilla"),IF(ABS(AS289)&lt;=TOL,"OK",IF(AS289&gt;0,"Retuvo de más","Retuvo de menos")))))</f>
        <v/>
      </c>
      <c r="AU289" s="19" t="n">
        <f aca="false">IF(AND(BASE_RET="Planilla (si existe)",AR289&lt;&gt;""),AR289,AP289)</f>
        <v>0</v>
      </c>
      <c r="AV289" s="19" t="n">
        <f aca="false">AU289+N289</f>
        <v>0</v>
      </c>
    </row>
    <row r="290" customFormat="false" ht="15" hidden="false" customHeight="false" outlineLevel="0" collapsed="false">
      <c r="A290" s="43" t="n">
        <v>24</v>
      </c>
      <c r="B290" s="35" t="str">
        <f aca="false">IF(Trabajadores!$B$29="","",Trabajadores!$B$29)</f>
        <v/>
      </c>
      <c r="C290" s="35" t="str">
        <f aca="false">IF($B290="","",Trabajadores!$D$29)</f>
        <v/>
      </c>
      <c r="D290" s="43" t="n">
        <v>9</v>
      </c>
      <c r="E290" s="23" t="s">
        <v>306</v>
      </c>
      <c r="F290" s="23" t="str">
        <f aca="false">IF($B290="","",IF(OR(9&lt;Trabajadores!$M$29,9&gt;Trabajadores!$N$29),"No vinculado",IF(AND(9=Trabajadores!$N$29,Trabajadores!$O$29="Sí"),"Cese","Activo")))</f>
        <v/>
      </c>
      <c r="G290" s="19" t="n">
        <f aca="false">IF($B290="",0,SUMIFS(Ingresos!$W$6:$W$1505,ING_COD,$B290,ING_CLASE,"ORD"))</f>
        <v>0</v>
      </c>
      <c r="H290" s="19" t="n">
        <f aca="false">IF($B290="",0,SUMIFS(Ingresos!$W$6:$W$1505,ING_COD,$B290,ING_CLASE,"ORD",ING_COMP,"Sí"))</f>
        <v>0</v>
      </c>
      <c r="I290" s="19" t="n">
        <f aca="false">IF($B290="",0,SUMIFS(Ingresos!$W$6:$W$1505,ING_COD,$B290,ING_CLASE,"GRA"))</f>
        <v>0</v>
      </c>
      <c r="J290" s="19" t="n">
        <f aca="false">IF($B290="",0,SUMIFS(Ingresos!$W$6:$W$1505,ING_COD,$B290,ING_CLASE,"BON"))</f>
        <v>0</v>
      </c>
      <c r="K290" s="19" t="n">
        <f aca="false">IF($B290="",0,SUMIFS(Ingresos!$W$6:$W$1505,ING_COD,$B290,ING_CLASE,"EXT"))</f>
        <v>0</v>
      </c>
      <c r="L290" s="19" t="n">
        <f aca="false">IF($B290="",0,SUMIFS(Ingresos!$W$6:$W$1505,ING_COD,$B290,ING_CLASE,"OTO"))</f>
        <v>0</v>
      </c>
      <c r="M290" s="19" t="n">
        <f aca="false">IF($B290="",0,SUMIFS(Ingresos!$W$6:$W$1505,ING_COD,$B290,ING_CLASE,"OTX"))</f>
        <v>0</v>
      </c>
      <c r="N290" s="19" t="n">
        <f aca="false">IF($B290="",0,SUMIFS(Ingresos!$W$6:$W$1505,ING_COD,$B290,ING_CLASE,"RETO"))</f>
        <v>0</v>
      </c>
      <c r="O290" s="19" t="n">
        <f aca="false">IF($B290="",0,SUMIFS(Ingresos!$W$6:$W$1505,ING_COD,$B290,ING_CLASE,"INA"))</f>
        <v>0</v>
      </c>
      <c r="P290" s="19" t="n">
        <f aca="false">G290+I290+J290+K290+L290+M290</f>
        <v>0</v>
      </c>
      <c r="Q290" s="44" t="n">
        <f aca="false">IF($F290="Activo",4,IF($F290="Cese",1,0))</f>
        <v>0</v>
      </c>
      <c r="R290" s="19" t="n">
        <f aca="false">G290*Q290</f>
        <v>0</v>
      </c>
      <c r="S290" s="19" t="n">
        <f aca="false">IF($F290="Activo",SUMIFS(I290:I293,$D290:$D293,"&lt;="&amp;Trabajadores!$N$29)+IF(PROY_BON="Sí",SUMIFS(J290:J293,$D290:$D293,"&lt;="&amp;Trabajadores!$N$29),0),IF($F290="Cese",I290+IF(PROY_BON="Sí",J290,0),0))</f>
        <v>0</v>
      </c>
      <c r="T290" s="19" t="n">
        <f aca="false">IF(OR($F290&lt;&gt;"Activo",Trabajadores!$I$29="No"),0,IF(I293=0,H290*(1+IF(PROY_BON="Sí",Trabajadores!$P$29,0))*Trabajadores!$S$29/6*(Trabajadores!$N$29&gt;=12),0))</f>
        <v>0</v>
      </c>
      <c r="U290" s="19" t="n">
        <f aca="false">IF($F290="Activo",IF(Trabajadores!$J$29="Sí",L290*4,L290),IF($F290="Cese",L290,0))</f>
        <v>0</v>
      </c>
      <c r="V290" s="19" t="n">
        <f aca="false">IF(OR($F290="Activo",$F290="Cese"),M290,0)</f>
        <v>0</v>
      </c>
      <c r="W290" s="19" t="n">
        <f aca="false">IF(OR($F290="Activo",$F290="Cese"),SUM(P282:P289),0)</f>
        <v>0</v>
      </c>
      <c r="X290" s="36" t="n">
        <f aca="false">IF(OR($F290="Activo",$F290="Cese"),R290+S290+T290+U290+V290+W290,0)</f>
        <v>0</v>
      </c>
      <c r="Y290" s="19" t="n">
        <f aca="false">IF(OR($F290="Activo",$F290="Cese"),DED_FIJA,0)</f>
        <v>0</v>
      </c>
      <c r="Z290" s="36" t="n">
        <f aca="false">MAX(0,X290-Y290)</f>
        <v>0</v>
      </c>
      <c r="AA290" s="19" t="n">
        <f aca="false">IF(Z290=0,0,MAX(0,MIN(Z290,Parámetros!$G$19)-Parámetros!$F$19)*Parámetros!$E$19)</f>
        <v>0</v>
      </c>
      <c r="AB290" s="19" t="n">
        <f aca="false">IF(Z290=0,0,MAX(0,MIN(Z290,Parámetros!$G$20)-Parámetros!$F$20)*Parámetros!$E$20)</f>
        <v>0</v>
      </c>
      <c r="AC290" s="19" t="n">
        <f aca="false">IF(Z290=0,0,MAX(0,MIN(Z290,Parámetros!$G$21)-Parámetros!$F$21)*Parámetros!$E$21)</f>
        <v>0</v>
      </c>
      <c r="AD290" s="19" t="n">
        <f aca="false">IF(Z290=0,0,MAX(0,MIN(Z290,Parámetros!$G$22)-Parámetros!$F$22)*Parámetros!$E$22)</f>
        <v>0</v>
      </c>
      <c r="AE290" s="19" t="n">
        <f aca="false">IF(Z290=0,0,MAX(0,MIN(Z290,Parámetros!$G$23)-Parámetros!$F$23)*Parámetros!$E$23)</f>
        <v>0</v>
      </c>
      <c r="AF290" s="36" t="n">
        <f aca="false">SUM(AA290:AE290)</f>
        <v>0</v>
      </c>
      <c r="AG290" s="45" t="str">
        <f aca="false">IF(AM290&lt;=0,"-",INDEX(TR_TASA,MATCH(AM290,TR_DESDE,1)))</f>
        <v>-</v>
      </c>
      <c r="AH290" s="44" t="n">
        <f aca="false">IF($F290="Cese",1,IF($F290="Activo",INDEX(DIV_N,9),0))</f>
        <v>0</v>
      </c>
      <c r="AI290" s="44" t="n">
        <f aca="false">IF($F290="Cese",8,IF($F290="Activo",INDEX(DIV_HASTA,9),0))</f>
        <v>0</v>
      </c>
      <c r="AJ290" s="19" t="n">
        <f aca="false">IF(OR($F290="Activo",$F290="Cese"),SUMIFS(AV282:AV289,D282:D289,"&lt;="&amp;AI290),0)</f>
        <v>0</v>
      </c>
      <c r="AK290" s="19" t="n">
        <f aca="false">IF(OR($F290="Activo",$F290="Cese"),MAX(0,(AF290-AJ290)/AH290),0)</f>
        <v>0</v>
      </c>
      <c r="AL290" s="19" t="n">
        <f aca="false">IF(OR($F290="Activo",$F290="Cese"),K290+IF(PROY_BON="Sí",0,J290),0)</f>
        <v>0</v>
      </c>
      <c r="AM290" s="19" t="n">
        <f aca="false">IF(AL290&gt;0,MAX(0,X290+AL290-Y290),Z290)</f>
        <v>0</v>
      </c>
      <c r="AN290" s="19" t="n">
        <f aca="false">SUMPRODUCT((AM290&gt;TR_DESDE)*(AM290-TR_DESDE)*TR_INC)</f>
        <v>0</v>
      </c>
      <c r="AO290" s="19" t="n">
        <f aca="false">IF(AL290&gt;0,MAX(0,AN290-IF($F290="Cese",MAX(AF290,AJ290),AF290)),0)</f>
        <v>0</v>
      </c>
      <c r="AP290" s="46" t="n">
        <f aca="false">IF(OR($F290="Activo",$F290="Cese"),ROUND(AK290+AO290,2),0)</f>
        <v>0</v>
      </c>
      <c r="AQ290" s="19" t="n">
        <f aca="false">IF($F290="Cese",MAX(0,AJ290-AN290),0)</f>
        <v>0</v>
      </c>
      <c r="AR290" s="19" t="str">
        <f aca="false">IF($B290="","",IF(COUNTIFS(RP_COD,$B290,'Retenciones Planilla'!$K$6:$K$105,"&lt;&gt;")=0,"",SUMIFS('Retenciones Planilla'!$K$6:$K$105,RP_COD,$B290)))</f>
        <v/>
      </c>
      <c r="AS290" s="19" t="str">
        <f aca="false">IF(AR290="","",AR290-AP290)</f>
        <v/>
      </c>
      <c r="AT290" s="23" t="str">
        <f aca="false">IF($B290="","",IF(NOT(OR($F290="Activo",$F290="Cese")),IF(N(AR290)=0,"—","Revisar: sin vínculo"),IF(AR290="",IF(AP290=0,"No corresponde","Sin dato planilla"),IF(ABS(AS290)&lt;=TOL,"OK",IF(AS290&gt;0,"Retuvo de más","Retuvo de menos")))))</f>
        <v/>
      </c>
      <c r="AU290" s="19" t="n">
        <f aca="false">IF(AND(BASE_RET="Planilla (si existe)",AR290&lt;&gt;""),AR290,AP290)</f>
        <v>0</v>
      </c>
      <c r="AV290" s="19" t="n">
        <f aca="false">AU290+N290</f>
        <v>0</v>
      </c>
    </row>
    <row r="291" customFormat="false" ht="15" hidden="false" customHeight="false" outlineLevel="0" collapsed="false">
      <c r="A291" s="43" t="n">
        <v>24</v>
      </c>
      <c r="B291" s="35" t="str">
        <f aca="false">IF(Trabajadores!$B$29="","",Trabajadores!$B$29)</f>
        <v/>
      </c>
      <c r="C291" s="35" t="str">
        <f aca="false">IF($B291="","",Trabajadores!$D$29)</f>
        <v/>
      </c>
      <c r="D291" s="43" t="n">
        <v>10</v>
      </c>
      <c r="E291" s="23" t="s">
        <v>307</v>
      </c>
      <c r="F291" s="23" t="str">
        <f aca="false">IF($B291="","",IF(OR(10&lt;Trabajadores!$M$29,10&gt;Trabajadores!$N$29),"No vinculado",IF(AND(10=Trabajadores!$N$29,Trabajadores!$O$29="Sí"),"Cese","Activo")))</f>
        <v/>
      </c>
      <c r="G291" s="19" t="n">
        <f aca="false">IF($B291="",0,SUMIFS(Ingresos!$X$6:$X$1505,ING_COD,$B291,ING_CLASE,"ORD"))</f>
        <v>0</v>
      </c>
      <c r="H291" s="19" t="n">
        <f aca="false">IF($B291="",0,SUMIFS(Ingresos!$X$6:$X$1505,ING_COD,$B291,ING_CLASE,"ORD",ING_COMP,"Sí"))</f>
        <v>0</v>
      </c>
      <c r="I291" s="19" t="n">
        <f aca="false">IF($B291="",0,SUMIFS(Ingresos!$X$6:$X$1505,ING_COD,$B291,ING_CLASE,"GRA"))</f>
        <v>0</v>
      </c>
      <c r="J291" s="19" t="n">
        <f aca="false">IF($B291="",0,SUMIFS(Ingresos!$X$6:$X$1505,ING_COD,$B291,ING_CLASE,"BON"))</f>
        <v>0</v>
      </c>
      <c r="K291" s="19" t="n">
        <f aca="false">IF($B291="",0,SUMIFS(Ingresos!$X$6:$X$1505,ING_COD,$B291,ING_CLASE,"EXT"))</f>
        <v>0</v>
      </c>
      <c r="L291" s="19" t="n">
        <f aca="false">IF($B291="",0,SUMIFS(Ingresos!$X$6:$X$1505,ING_COD,$B291,ING_CLASE,"OTO"))</f>
        <v>0</v>
      </c>
      <c r="M291" s="19" t="n">
        <f aca="false">IF($B291="",0,SUMIFS(Ingresos!$X$6:$X$1505,ING_COD,$B291,ING_CLASE,"OTX"))</f>
        <v>0</v>
      </c>
      <c r="N291" s="19" t="n">
        <f aca="false">IF($B291="",0,SUMIFS(Ingresos!$X$6:$X$1505,ING_COD,$B291,ING_CLASE,"RETO"))</f>
        <v>0</v>
      </c>
      <c r="O291" s="19" t="n">
        <f aca="false">IF($B291="",0,SUMIFS(Ingresos!$X$6:$X$1505,ING_COD,$B291,ING_CLASE,"INA"))</f>
        <v>0</v>
      </c>
      <c r="P291" s="19" t="n">
        <f aca="false">G291+I291+J291+K291+L291+M291</f>
        <v>0</v>
      </c>
      <c r="Q291" s="44" t="n">
        <f aca="false">IF($F291="Activo",3,IF($F291="Cese",1,0))</f>
        <v>0</v>
      </c>
      <c r="R291" s="19" t="n">
        <f aca="false">G291*Q291</f>
        <v>0</v>
      </c>
      <c r="S291" s="19" t="n">
        <f aca="false">IF($F291="Activo",SUMIFS(I291:I293,$D291:$D293,"&lt;="&amp;Trabajadores!$N$29)+IF(PROY_BON="Sí",SUMIFS(J291:J293,$D291:$D293,"&lt;="&amp;Trabajadores!$N$29),0),IF($F291="Cese",I291+IF(PROY_BON="Sí",J291,0),0))</f>
        <v>0</v>
      </c>
      <c r="T291" s="19" t="n">
        <f aca="false">IF(OR($F291&lt;&gt;"Activo",Trabajadores!$I$29="No"),0,IF(I293=0,H291*(1+IF(PROY_BON="Sí",Trabajadores!$P$29,0))*Trabajadores!$S$29/6*(Trabajadores!$N$29&gt;=12),0))</f>
        <v>0</v>
      </c>
      <c r="U291" s="19" t="n">
        <f aca="false">IF($F291="Activo",IF(Trabajadores!$J$29="Sí",L291*3,L291),IF($F291="Cese",L291,0))</f>
        <v>0</v>
      </c>
      <c r="V291" s="19" t="n">
        <f aca="false">IF(OR($F291="Activo",$F291="Cese"),M291,0)</f>
        <v>0</v>
      </c>
      <c r="W291" s="19" t="n">
        <f aca="false">IF(OR($F291="Activo",$F291="Cese"),SUM(P282:P290),0)</f>
        <v>0</v>
      </c>
      <c r="X291" s="36" t="n">
        <f aca="false">IF(OR($F291="Activo",$F291="Cese"),R291+S291+T291+U291+V291+W291,0)</f>
        <v>0</v>
      </c>
      <c r="Y291" s="19" t="n">
        <f aca="false">IF(OR($F291="Activo",$F291="Cese"),DED_FIJA,0)</f>
        <v>0</v>
      </c>
      <c r="Z291" s="36" t="n">
        <f aca="false">MAX(0,X291-Y291)</f>
        <v>0</v>
      </c>
      <c r="AA291" s="19" t="n">
        <f aca="false">IF(Z291=0,0,MAX(0,MIN(Z291,Parámetros!$G$19)-Parámetros!$F$19)*Parámetros!$E$19)</f>
        <v>0</v>
      </c>
      <c r="AB291" s="19" t="n">
        <f aca="false">IF(Z291=0,0,MAX(0,MIN(Z291,Parámetros!$G$20)-Parámetros!$F$20)*Parámetros!$E$20)</f>
        <v>0</v>
      </c>
      <c r="AC291" s="19" t="n">
        <f aca="false">IF(Z291=0,0,MAX(0,MIN(Z291,Parámetros!$G$21)-Parámetros!$F$21)*Parámetros!$E$21)</f>
        <v>0</v>
      </c>
      <c r="AD291" s="19" t="n">
        <f aca="false">IF(Z291=0,0,MAX(0,MIN(Z291,Parámetros!$G$22)-Parámetros!$F$22)*Parámetros!$E$22)</f>
        <v>0</v>
      </c>
      <c r="AE291" s="19" t="n">
        <f aca="false">IF(Z291=0,0,MAX(0,MIN(Z291,Parámetros!$G$23)-Parámetros!$F$23)*Parámetros!$E$23)</f>
        <v>0</v>
      </c>
      <c r="AF291" s="36" t="n">
        <f aca="false">SUM(AA291:AE291)</f>
        <v>0</v>
      </c>
      <c r="AG291" s="45" t="str">
        <f aca="false">IF(AM291&lt;=0,"-",INDEX(TR_TASA,MATCH(AM291,TR_DESDE,1)))</f>
        <v>-</v>
      </c>
      <c r="AH291" s="44" t="n">
        <f aca="false">IF($F291="Cese",1,IF($F291="Activo",INDEX(DIV_N,10),0))</f>
        <v>0</v>
      </c>
      <c r="AI291" s="44" t="n">
        <f aca="false">IF($F291="Cese",9,IF($F291="Activo",INDEX(DIV_HASTA,10),0))</f>
        <v>0</v>
      </c>
      <c r="AJ291" s="19" t="n">
        <f aca="false">IF(OR($F291="Activo",$F291="Cese"),SUMIFS(AV282:AV290,D282:D290,"&lt;="&amp;AI291),0)</f>
        <v>0</v>
      </c>
      <c r="AK291" s="19" t="n">
        <f aca="false">IF(OR($F291="Activo",$F291="Cese"),MAX(0,(AF291-AJ291)/AH291),0)</f>
        <v>0</v>
      </c>
      <c r="AL291" s="19" t="n">
        <f aca="false">IF(OR($F291="Activo",$F291="Cese"),K291+IF(PROY_BON="Sí",0,J291),0)</f>
        <v>0</v>
      </c>
      <c r="AM291" s="19" t="n">
        <f aca="false">IF(AL291&gt;0,MAX(0,X291+AL291-Y291),Z291)</f>
        <v>0</v>
      </c>
      <c r="AN291" s="19" t="n">
        <f aca="false">SUMPRODUCT((AM291&gt;TR_DESDE)*(AM291-TR_DESDE)*TR_INC)</f>
        <v>0</v>
      </c>
      <c r="AO291" s="19" t="n">
        <f aca="false">IF(AL291&gt;0,MAX(0,AN291-IF($F291="Cese",MAX(AF291,AJ291),AF291)),0)</f>
        <v>0</v>
      </c>
      <c r="AP291" s="46" t="n">
        <f aca="false">IF(OR($F291="Activo",$F291="Cese"),ROUND(AK291+AO291,2),0)</f>
        <v>0</v>
      </c>
      <c r="AQ291" s="19" t="n">
        <f aca="false">IF($F291="Cese",MAX(0,AJ291-AN291),0)</f>
        <v>0</v>
      </c>
      <c r="AR291" s="19" t="str">
        <f aca="false">IF($B291="","",IF(COUNTIFS(RP_COD,$B291,'Retenciones Planilla'!$L$6:$L$105,"&lt;&gt;")=0,"",SUMIFS('Retenciones Planilla'!$L$6:$L$105,RP_COD,$B291)))</f>
        <v/>
      </c>
      <c r="AS291" s="19" t="str">
        <f aca="false">IF(AR291="","",AR291-AP291)</f>
        <v/>
      </c>
      <c r="AT291" s="23" t="str">
        <f aca="false">IF($B291="","",IF(NOT(OR($F291="Activo",$F291="Cese")),IF(N(AR291)=0,"—","Revisar: sin vínculo"),IF(AR291="",IF(AP291=0,"No corresponde","Sin dato planilla"),IF(ABS(AS291)&lt;=TOL,"OK",IF(AS291&gt;0,"Retuvo de más","Retuvo de menos")))))</f>
        <v/>
      </c>
      <c r="AU291" s="19" t="n">
        <f aca="false">IF(AND(BASE_RET="Planilla (si existe)",AR291&lt;&gt;""),AR291,AP291)</f>
        <v>0</v>
      </c>
      <c r="AV291" s="19" t="n">
        <f aca="false">AU291+N291</f>
        <v>0</v>
      </c>
    </row>
    <row r="292" customFormat="false" ht="15" hidden="false" customHeight="false" outlineLevel="0" collapsed="false">
      <c r="A292" s="43" t="n">
        <v>24</v>
      </c>
      <c r="B292" s="35" t="str">
        <f aca="false">IF(Trabajadores!$B$29="","",Trabajadores!$B$29)</f>
        <v/>
      </c>
      <c r="C292" s="35" t="str">
        <f aca="false">IF($B292="","",Trabajadores!$D$29)</f>
        <v/>
      </c>
      <c r="D292" s="43" t="n">
        <v>11</v>
      </c>
      <c r="E292" s="23" t="s">
        <v>308</v>
      </c>
      <c r="F292" s="23" t="str">
        <f aca="false">IF($B292="","",IF(OR(11&lt;Trabajadores!$M$29,11&gt;Trabajadores!$N$29),"No vinculado",IF(AND(11=Trabajadores!$N$29,Trabajadores!$O$29="Sí"),"Cese","Activo")))</f>
        <v/>
      </c>
      <c r="G292" s="19" t="n">
        <f aca="false">IF($B292="",0,SUMIFS(Ingresos!$Y$6:$Y$1505,ING_COD,$B292,ING_CLASE,"ORD"))</f>
        <v>0</v>
      </c>
      <c r="H292" s="19" t="n">
        <f aca="false">IF($B292="",0,SUMIFS(Ingresos!$Y$6:$Y$1505,ING_COD,$B292,ING_CLASE,"ORD",ING_COMP,"Sí"))</f>
        <v>0</v>
      </c>
      <c r="I292" s="19" t="n">
        <f aca="false">IF($B292="",0,SUMIFS(Ingresos!$Y$6:$Y$1505,ING_COD,$B292,ING_CLASE,"GRA"))</f>
        <v>0</v>
      </c>
      <c r="J292" s="19" t="n">
        <f aca="false">IF($B292="",0,SUMIFS(Ingresos!$Y$6:$Y$1505,ING_COD,$B292,ING_CLASE,"BON"))</f>
        <v>0</v>
      </c>
      <c r="K292" s="19" t="n">
        <f aca="false">IF($B292="",0,SUMIFS(Ingresos!$Y$6:$Y$1505,ING_COD,$B292,ING_CLASE,"EXT"))</f>
        <v>0</v>
      </c>
      <c r="L292" s="19" t="n">
        <f aca="false">IF($B292="",0,SUMIFS(Ingresos!$Y$6:$Y$1505,ING_COD,$B292,ING_CLASE,"OTO"))</f>
        <v>0</v>
      </c>
      <c r="M292" s="19" t="n">
        <f aca="false">IF($B292="",0,SUMIFS(Ingresos!$Y$6:$Y$1505,ING_COD,$B292,ING_CLASE,"OTX"))</f>
        <v>0</v>
      </c>
      <c r="N292" s="19" t="n">
        <f aca="false">IF($B292="",0,SUMIFS(Ingresos!$Y$6:$Y$1505,ING_COD,$B292,ING_CLASE,"RETO"))</f>
        <v>0</v>
      </c>
      <c r="O292" s="19" t="n">
        <f aca="false">IF($B292="",0,SUMIFS(Ingresos!$Y$6:$Y$1505,ING_COD,$B292,ING_CLASE,"INA"))</f>
        <v>0</v>
      </c>
      <c r="P292" s="19" t="n">
        <f aca="false">G292+I292+J292+K292+L292+M292</f>
        <v>0</v>
      </c>
      <c r="Q292" s="44" t="n">
        <f aca="false">IF($F292="Activo",2,IF($F292="Cese",1,0))</f>
        <v>0</v>
      </c>
      <c r="R292" s="19" t="n">
        <f aca="false">G292*Q292</f>
        <v>0</v>
      </c>
      <c r="S292" s="19" t="n">
        <f aca="false">IF($F292="Activo",SUMIFS(I292:I293,$D292:$D293,"&lt;="&amp;Trabajadores!$N$29)+IF(PROY_BON="Sí",SUMIFS(J292:J293,$D292:$D293,"&lt;="&amp;Trabajadores!$N$29),0),IF($F292="Cese",I292+IF(PROY_BON="Sí",J292,0),0))</f>
        <v>0</v>
      </c>
      <c r="T292" s="19" t="n">
        <f aca="false">IF(OR($F292&lt;&gt;"Activo",Trabajadores!$I$29="No"),0,IF(I293=0,H292*(1+IF(PROY_BON="Sí",Trabajadores!$P$29,0))*Trabajadores!$S$29/6*(Trabajadores!$N$29&gt;=12),0))</f>
        <v>0</v>
      </c>
      <c r="U292" s="19" t="n">
        <f aca="false">IF($F292="Activo",IF(Trabajadores!$J$29="Sí",L292*2,L292),IF($F292="Cese",L292,0))</f>
        <v>0</v>
      </c>
      <c r="V292" s="19" t="n">
        <f aca="false">IF(OR($F292="Activo",$F292="Cese"),M292,0)</f>
        <v>0</v>
      </c>
      <c r="W292" s="19" t="n">
        <f aca="false">IF(OR($F292="Activo",$F292="Cese"),SUM(P282:P291),0)</f>
        <v>0</v>
      </c>
      <c r="X292" s="36" t="n">
        <f aca="false">IF(OR($F292="Activo",$F292="Cese"),R292+S292+T292+U292+V292+W292,0)</f>
        <v>0</v>
      </c>
      <c r="Y292" s="19" t="n">
        <f aca="false">IF(OR($F292="Activo",$F292="Cese"),DED_FIJA,0)</f>
        <v>0</v>
      </c>
      <c r="Z292" s="36" t="n">
        <f aca="false">MAX(0,X292-Y292)</f>
        <v>0</v>
      </c>
      <c r="AA292" s="19" t="n">
        <f aca="false">IF(Z292=0,0,MAX(0,MIN(Z292,Parámetros!$G$19)-Parámetros!$F$19)*Parámetros!$E$19)</f>
        <v>0</v>
      </c>
      <c r="AB292" s="19" t="n">
        <f aca="false">IF(Z292=0,0,MAX(0,MIN(Z292,Parámetros!$G$20)-Parámetros!$F$20)*Parámetros!$E$20)</f>
        <v>0</v>
      </c>
      <c r="AC292" s="19" t="n">
        <f aca="false">IF(Z292=0,0,MAX(0,MIN(Z292,Parámetros!$G$21)-Parámetros!$F$21)*Parámetros!$E$21)</f>
        <v>0</v>
      </c>
      <c r="AD292" s="19" t="n">
        <f aca="false">IF(Z292=0,0,MAX(0,MIN(Z292,Parámetros!$G$22)-Parámetros!$F$22)*Parámetros!$E$22)</f>
        <v>0</v>
      </c>
      <c r="AE292" s="19" t="n">
        <f aca="false">IF(Z292=0,0,MAX(0,MIN(Z292,Parámetros!$G$23)-Parámetros!$F$23)*Parámetros!$E$23)</f>
        <v>0</v>
      </c>
      <c r="AF292" s="36" t="n">
        <f aca="false">SUM(AA292:AE292)</f>
        <v>0</v>
      </c>
      <c r="AG292" s="45" t="str">
        <f aca="false">IF(AM292&lt;=0,"-",INDEX(TR_TASA,MATCH(AM292,TR_DESDE,1)))</f>
        <v>-</v>
      </c>
      <c r="AH292" s="44" t="n">
        <f aca="false">IF($F292="Cese",1,IF($F292="Activo",INDEX(DIV_N,11),0))</f>
        <v>0</v>
      </c>
      <c r="AI292" s="44" t="n">
        <f aca="false">IF($F292="Cese",10,IF($F292="Activo",INDEX(DIV_HASTA,11),0))</f>
        <v>0</v>
      </c>
      <c r="AJ292" s="19" t="n">
        <f aca="false">IF(OR($F292="Activo",$F292="Cese"),SUMIFS(AV282:AV291,D282:D291,"&lt;="&amp;AI292),0)</f>
        <v>0</v>
      </c>
      <c r="AK292" s="19" t="n">
        <f aca="false">IF(OR($F292="Activo",$F292="Cese"),MAX(0,(AF292-AJ292)/AH292),0)</f>
        <v>0</v>
      </c>
      <c r="AL292" s="19" t="n">
        <f aca="false">IF(OR($F292="Activo",$F292="Cese"),K292+IF(PROY_BON="Sí",0,J292),0)</f>
        <v>0</v>
      </c>
      <c r="AM292" s="19" t="n">
        <f aca="false">IF(AL292&gt;0,MAX(0,X292+AL292-Y292),Z292)</f>
        <v>0</v>
      </c>
      <c r="AN292" s="19" t="n">
        <f aca="false">SUMPRODUCT((AM292&gt;TR_DESDE)*(AM292-TR_DESDE)*TR_INC)</f>
        <v>0</v>
      </c>
      <c r="AO292" s="19" t="n">
        <f aca="false">IF(AL292&gt;0,MAX(0,AN292-IF($F292="Cese",MAX(AF292,AJ292),AF292)),0)</f>
        <v>0</v>
      </c>
      <c r="AP292" s="46" t="n">
        <f aca="false">IF(OR($F292="Activo",$F292="Cese"),ROUND(AK292+AO292,2),0)</f>
        <v>0</v>
      </c>
      <c r="AQ292" s="19" t="n">
        <f aca="false">IF($F292="Cese",MAX(0,AJ292-AN292),0)</f>
        <v>0</v>
      </c>
      <c r="AR292" s="19" t="str">
        <f aca="false">IF($B292="","",IF(COUNTIFS(RP_COD,$B292,'Retenciones Planilla'!$M$6:$M$105,"&lt;&gt;")=0,"",SUMIFS('Retenciones Planilla'!$M$6:$M$105,RP_COD,$B292)))</f>
        <v/>
      </c>
      <c r="AS292" s="19" t="str">
        <f aca="false">IF(AR292="","",AR292-AP292)</f>
        <v/>
      </c>
      <c r="AT292" s="23" t="str">
        <f aca="false">IF($B292="","",IF(NOT(OR($F292="Activo",$F292="Cese")),IF(N(AR292)=0,"—","Revisar: sin vínculo"),IF(AR292="",IF(AP292=0,"No corresponde","Sin dato planilla"),IF(ABS(AS292)&lt;=TOL,"OK",IF(AS292&gt;0,"Retuvo de más","Retuvo de menos")))))</f>
        <v/>
      </c>
      <c r="AU292" s="19" t="n">
        <f aca="false">IF(AND(BASE_RET="Planilla (si existe)",AR292&lt;&gt;""),AR292,AP292)</f>
        <v>0</v>
      </c>
      <c r="AV292" s="19" t="n">
        <f aca="false">AU292+N292</f>
        <v>0</v>
      </c>
    </row>
    <row r="293" customFormat="false" ht="15" hidden="false" customHeight="false" outlineLevel="0" collapsed="false">
      <c r="A293" s="43" t="n">
        <v>24</v>
      </c>
      <c r="B293" s="35" t="str">
        <f aca="false">IF(Trabajadores!$B$29="","",Trabajadores!$B$29)</f>
        <v/>
      </c>
      <c r="C293" s="35" t="str">
        <f aca="false">IF($B293="","",Trabajadores!$D$29)</f>
        <v/>
      </c>
      <c r="D293" s="43" t="n">
        <v>12</v>
      </c>
      <c r="E293" s="23" t="s">
        <v>309</v>
      </c>
      <c r="F293" s="23" t="str">
        <f aca="false">IF($B293="","",IF(OR(12&lt;Trabajadores!$M$29,12&gt;Trabajadores!$N$29),"No vinculado",IF(AND(12=Trabajadores!$N$29,Trabajadores!$O$29="Sí"),"Cese","Activo")))</f>
        <v/>
      </c>
      <c r="G293" s="19" t="n">
        <f aca="false">IF($B293="",0,SUMIFS(Ingresos!$Z$6:$Z$1505,ING_COD,$B293,ING_CLASE,"ORD"))</f>
        <v>0</v>
      </c>
      <c r="H293" s="19" t="n">
        <f aca="false">IF($B293="",0,SUMIFS(Ingresos!$Z$6:$Z$1505,ING_COD,$B293,ING_CLASE,"ORD",ING_COMP,"Sí"))</f>
        <v>0</v>
      </c>
      <c r="I293" s="19" t="n">
        <f aca="false">IF($B293="",0,SUMIFS(Ingresos!$Z$6:$Z$1505,ING_COD,$B293,ING_CLASE,"GRA"))</f>
        <v>0</v>
      </c>
      <c r="J293" s="19" t="n">
        <f aca="false">IF($B293="",0,SUMIFS(Ingresos!$Z$6:$Z$1505,ING_COD,$B293,ING_CLASE,"BON"))</f>
        <v>0</v>
      </c>
      <c r="K293" s="19" t="n">
        <f aca="false">IF($B293="",0,SUMIFS(Ingresos!$Z$6:$Z$1505,ING_COD,$B293,ING_CLASE,"EXT"))</f>
        <v>0</v>
      </c>
      <c r="L293" s="19" t="n">
        <f aca="false">IF($B293="",0,SUMIFS(Ingresos!$Z$6:$Z$1505,ING_COD,$B293,ING_CLASE,"OTO"))</f>
        <v>0</v>
      </c>
      <c r="M293" s="19" t="n">
        <f aca="false">IF($B293="",0,SUMIFS(Ingresos!$Z$6:$Z$1505,ING_COD,$B293,ING_CLASE,"OTX"))</f>
        <v>0</v>
      </c>
      <c r="N293" s="19" t="n">
        <f aca="false">IF($B293="",0,SUMIFS(Ingresos!$Z$6:$Z$1505,ING_COD,$B293,ING_CLASE,"RETO"))</f>
        <v>0</v>
      </c>
      <c r="O293" s="19" t="n">
        <f aca="false">IF($B293="",0,SUMIFS(Ingresos!$Z$6:$Z$1505,ING_COD,$B293,ING_CLASE,"INA"))</f>
        <v>0</v>
      </c>
      <c r="P293" s="19" t="n">
        <f aca="false">G293+I293+J293+K293+L293+M293</f>
        <v>0</v>
      </c>
      <c r="Q293" s="44" t="n">
        <f aca="false">IF($F293="Activo",1,IF($F293="Cese",1,0))</f>
        <v>0</v>
      </c>
      <c r="R293" s="19" t="n">
        <f aca="false">G293*Q293</f>
        <v>0</v>
      </c>
      <c r="S293" s="19" t="n">
        <f aca="false">IF($F293="Activo",SUMIFS(I293:I293,$D293:$D293,"&lt;="&amp;Trabajadores!$N$29)+IF(PROY_BON="Sí",SUMIFS(J293:J293,$D293:$D293,"&lt;="&amp;Trabajadores!$N$29),0),IF($F293="Cese",I293+IF(PROY_BON="Sí",J293,0),0))</f>
        <v>0</v>
      </c>
      <c r="T293" s="19" t="n">
        <f aca="false">0</f>
        <v>0</v>
      </c>
      <c r="U293" s="19" t="n">
        <f aca="false">IF($F293="Activo",IF(Trabajadores!$J$29="Sí",L293*1,L293),IF($F293="Cese",L293,0))</f>
        <v>0</v>
      </c>
      <c r="V293" s="19" t="n">
        <f aca="false">IF(OR($F293="Activo",$F293="Cese"),M293,0)</f>
        <v>0</v>
      </c>
      <c r="W293" s="19" t="n">
        <f aca="false">IF(OR($F293="Activo",$F293="Cese"),SUM(P282:P292),0)</f>
        <v>0</v>
      </c>
      <c r="X293" s="36" t="n">
        <f aca="false">IF(OR($F293="Activo",$F293="Cese"),R293+S293+T293+U293+V293+W293,0)</f>
        <v>0</v>
      </c>
      <c r="Y293" s="19" t="n">
        <f aca="false">IF(OR($F293="Activo",$F293="Cese"),DED_FIJA,0)</f>
        <v>0</v>
      </c>
      <c r="Z293" s="36" t="n">
        <f aca="false">MAX(0,X293-Y293)</f>
        <v>0</v>
      </c>
      <c r="AA293" s="19" t="n">
        <f aca="false">IF(Z293=0,0,MAX(0,MIN(Z293,Parámetros!$G$19)-Parámetros!$F$19)*Parámetros!$E$19)</f>
        <v>0</v>
      </c>
      <c r="AB293" s="19" t="n">
        <f aca="false">IF(Z293=0,0,MAX(0,MIN(Z293,Parámetros!$G$20)-Parámetros!$F$20)*Parámetros!$E$20)</f>
        <v>0</v>
      </c>
      <c r="AC293" s="19" t="n">
        <f aca="false">IF(Z293=0,0,MAX(0,MIN(Z293,Parámetros!$G$21)-Parámetros!$F$21)*Parámetros!$E$21)</f>
        <v>0</v>
      </c>
      <c r="AD293" s="19" t="n">
        <f aca="false">IF(Z293=0,0,MAX(0,MIN(Z293,Parámetros!$G$22)-Parámetros!$F$22)*Parámetros!$E$22)</f>
        <v>0</v>
      </c>
      <c r="AE293" s="19" t="n">
        <f aca="false">IF(Z293=0,0,MAX(0,MIN(Z293,Parámetros!$G$23)-Parámetros!$F$23)*Parámetros!$E$23)</f>
        <v>0</v>
      </c>
      <c r="AF293" s="36" t="n">
        <f aca="false">SUM(AA293:AE293)</f>
        <v>0</v>
      </c>
      <c r="AG293" s="45" t="str">
        <f aca="false">IF(AM293&lt;=0,"-",INDEX(TR_TASA,MATCH(AM293,TR_DESDE,1)))</f>
        <v>-</v>
      </c>
      <c r="AH293" s="44" t="n">
        <f aca="false">IF($F293="Cese",1,IF($F293="Activo",INDEX(DIV_N,12),0))</f>
        <v>0</v>
      </c>
      <c r="AI293" s="44" t="n">
        <f aca="false">IF($F293="Cese",11,IF($F293="Activo",INDEX(DIV_HASTA,12),0))</f>
        <v>0</v>
      </c>
      <c r="AJ293" s="19" t="n">
        <f aca="false">IF(OR($F293="Activo",$F293="Cese"),SUMIFS(AV282:AV292,D282:D292,"&lt;="&amp;AI293),0)</f>
        <v>0</v>
      </c>
      <c r="AK293" s="19" t="n">
        <f aca="false">IF(OR($F293="Activo",$F293="Cese"),MAX(0,(AF293-AJ293)/AH293),0)</f>
        <v>0</v>
      </c>
      <c r="AL293" s="19" t="n">
        <f aca="false">IF(OR($F293="Activo",$F293="Cese"),K293+IF(PROY_BON="Sí",0,J293),0)</f>
        <v>0</v>
      </c>
      <c r="AM293" s="19" t="n">
        <f aca="false">IF(AL293&gt;0,MAX(0,X293+AL293-Y293),Z293)</f>
        <v>0</v>
      </c>
      <c r="AN293" s="19" t="n">
        <f aca="false">SUMPRODUCT((AM293&gt;TR_DESDE)*(AM293-TR_DESDE)*TR_INC)</f>
        <v>0</v>
      </c>
      <c r="AO293" s="19" t="n">
        <f aca="false">IF(AL293&gt;0,MAX(0,AN293-IF(TRUE(),MAX(AF293,AJ293),AF293)),0)</f>
        <v>0</v>
      </c>
      <c r="AP293" s="46" t="n">
        <f aca="false">IF(OR($F293="Activo",$F293="Cese"),ROUND(AK293+AO293,2),0)</f>
        <v>0</v>
      </c>
      <c r="AQ293" s="19" t="n">
        <f aca="false">IF(OR($F293="Activo",$F293="Cese"),MAX(0,AJ293-AN293),0)</f>
        <v>0</v>
      </c>
      <c r="AR293" s="19" t="str">
        <f aca="false">IF($B293="","",IF(COUNTIFS(RP_COD,$B293,'Retenciones Planilla'!$N$6:$N$105,"&lt;&gt;")=0,"",SUMIFS('Retenciones Planilla'!$N$6:$N$105,RP_COD,$B293)))</f>
        <v/>
      </c>
      <c r="AS293" s="19" t="str">
        <f aca="false">IF(AR293="","",AR293-AP293)</f>
        <v/>
      </c>
      <c r="AT293" s="23" t="str">
        <f aca="false">IF($B293="","",IF(NOT(OR($F293="Activo",$F293="Cese")),IF(N(AR293)=0,"—","Revisar: sin vínculo"),IF(AR293="",IF(AP293=0,"No corresponde","Sin dato planilla"),IF(ABS(AS293)&lt;=TOL,"OK",IF(AS293&gt;0,"Retuvo de más","Retuvo de menos")))))</f>
        <v/>
      </c>
      <c r="AU293" s="19" t="n">
        <f aca="false">IF(AND(BASE_RET="Planilla (si existe)",AR293&lt;&gt;""),AR293,AP293)</f>
        <v>0</v>
      </c>
      <c r="AV293" s="19" t="n">
        <f aca="false">AU293+N293</f>
        <v>0</v>
      </c>
    </row>
    <row r="294" customFormat="false" ht="15" hidden="false" customHeight="false" outlineLevel="0" collapsed="false">
      <c r="A294" s="43" t="n">
        <v>25</v>
      </c>
      <c r="B294" s="35" t="str">
        <f aca="false">IF(Trabajadores!$B$30="","",Trabajadores!$B$30)</f>
        <v/>
      </c>
      <c r="C294" s="35" t="str">
        <f aca="false">IF($B294="","",Trabajadores!$D$30)</f>
        <v/>
      </c>
      <c r="D294" s="43" t="n">
        <v>1</v>
      </c>
      <c r="E294" s="23" t="s">
        <v>298</v>
      </c>
      <c r="F294" s="23" t="str">
        <f aca="false">IF($B294="","",IF(OR(1&lt;Trabajadores!$M$30,1&gt;Trabajadores!$N$30),"No vinculado",IF(AND(1=Trabajadores!$N$30,Trabajadores!$O$30="Sí"),"Cese","Activo")))</f>
        <v/>
      </c>
      <c r="G294" s="19" t="n">
        <f aca="false">IF($B294="",0,SUMIFS(Ingresos!$O$6:$O$1505,ING_COD,$B294,ING_CLASE,"ORD"))</f>
        <v>0</v>
      </c>
      <c r="H294" s="19" t="n">
        <f aca="false">IF($B294="",0,SUMIFS(Ingresos!$O$6:$O$1505,ING_COD,$B294,ING_CLASE,"ORD",ING_COMP,"Sí"))</f>
        <v>0</v>
      </c>
      <c r="I294" s="19" t="n">
        <f aca="false">IF($B294="",0,SUMIFS(Ingresos!$O$6:$O$1505,ING_COD,$B294,ING_CLASE,"GRA"))</f>
        <v>0</v>
      </c>
      <c r="J294" s="19" t="n">
        <f aca="false">IF($B294="",0,SUMIFS(Ingresos!$O$6:$O$1505,ING_COD,$B294,ING_CLASE,"BON"))</f>
        <v>0</v>
      </c>
      <c r="K294" s="19" t="n">
        <f aca="false">IF($B294="",0,SUMIFS(Ingresos!$O$6:$O$1505,ING_COD,$B294,ING_CLASE,"EXT"))</f>
        <v>0</v>
      </c>
      <c r="L294" s="19" t="n">
        <f aca="false">IF($B294="",0,SUMIFS(Ingresos!$O$6:$O$1505,ING_COD,$B294,ING_CLASE,"OTO"))</f>
        <v>0</v>
      </c>
      <c r="M294" s="19" t="n">
        <f aca="false">IF($B294="",0,SUMIFS(Ingresos!$O$6:$O$1505,ING_COD,$B294,ING_CLASE,"OTX"))</f>
        <v>0</v>
      </c>
      <c r="N294" s="19" t="n">
        <f aca="false">IF($B294="",0,SUMIFS(Ingresos!$O$6:$O$1505,ING_COD,$B294,ING_CLASE,"RETO"))</f>
        <v>0</v>
      </c>
      <c r="O294" s="19" t="n">
        <f aca="false">IF($B294="",0,SUMIFS(Ingresos!$O$6:$O$1505,ING_COD,$B294,ING_CLASE,"INA"))</f>
        <v>0</v>
      </c>
      <c r="P294" s="19" t="n">
        <f aca="false">G294+I294+J294+K294+L294+M294</f>
        <v>0</v>
      </c>
      <c r="Q294" s="44" t="n">
        <f aca="false">IF($F294="Activo",12,IF($F294="Cese",1,0))</f>
        <v>0</v>
      </c>
      <c r="R294" s="19" t="n">
        <f aca="false">G294*Q294</f>
        <v>0</v>
      </c>
      <c r="S294" s="19" t="n">
        <f aca="false">IF($F294="Activo",SUMIFS(I294:I305,$D294:$D305,"&lt;="&amp;Trabajadores!$N$30)+IF(PROY_BON="Sí",SUMIFS(J294:J305,$D294:$D305,"&lt;="&amp;Trabajadores!$N$30),0),IF($F294="Cese",I294+IF(PROY_BON="Sí",J294,0),0))</f>
        <v>0</v>
      </c>
      <c r="T294" s="19" t="n">
        <f aca="false">IF(OR($F294&lt;&gt;"Activo",Trabajadores!$I$30="No"),0,IF(I300=0,H294*(1+IF(PROY_BON="Sí",Trabajadores!$P$30,0))*Trabajadores!$R$30/6*(Trabajadores!$N$30&gt;=7),0)+IF(I305=0,H294*(1+IF(PROY_BON="Sí",Trabajadores!$P$30,0))*Trabajadores!$S$30/6*(Trabajadores!$N$30&gt;=12),0))</f>
        <v>0</v>
      </c>
      <c r="U294" s="19" t="n">
        <f aca="false">IF($F294="Activo",IF(Trabajadores!$J$30="Sí",L294*12,L294),IF($F294="Cese",L294,0))</f>
        <v>0</v>
      </c>
      <c r="V294" s="19" t="n">
        <f aca="false">IF(OR($F294="Activo",$F294="Cese"),M294,0)</f>
        <v>0</v>
      </c>
      <c r="W294" s="19" t="n">
        <f aca="false">0</f>
        <v>0</v>
      </c>
      <c r="X294" s="36" t="n">
        <f aca="false">IF(OR($F294="Activo",$F294="Cese"),R294+S294+T294+U294+V294+W294,0)</f>
        <v>0</v>
      </c>
      <c r="Y294" s="19" t="n">
        <f aca="false">IF(OR($F294="Activo",$F294="Cese"),DED_FIJA,0)</f>
        <v>0</v>
      </c>
      <c r="Z294" s="36" t="n">
        <f aca="false">MAX(0,X294-Y294)</f>
        <v>0</v>
      </c>
      <c r="AA294" s="19" t="n">
        <f aca="false">IF(Z294=0,0,MAX(0,MIN(Z294,Parámetros!$G$19)-Parámetros!$F$19)*Parámetros!$E$19)</f>
        <v>0</v>
      </c>
      <c r="AB294" s="19" t="n">
        <f aca="false">IF(Z294=0,0,MAX(0,MIN(Z294,Parámetros!$G$20)-Parámetros!$F$20)*Parámetros!$E$20)</f>
        <v>0</v>
      </c>
      <c r="AC294" s="19" t="n">
        <f aca="false">IF(Z294=0,0,MAX(0,MIN(Z294,Parámetros!$G$21)-Parámetros!$F$21)*Parámetros!$E$21)</f>
        <v>0</v>
      </c>
      <c r="AD294" s="19" t="n">
        <f aca="false">IF(Z294=0,0,MAX(0,MIN(Z294,Parámetros!$G$22)-Parámetros!$F$22)*Parámetros!$E$22)</f>
        <v>0</v>
      </c>
      <c r="AE294" s="19" t="n">
        <f aca="false">IF(Z294=0,0,MAX(0,MIN(Z294,Parámetros!$G$23)-Parámetros!$F$23)*Parámetros!$E$23)</f>
        <v>0</v>
      </c>
      <c r="AF294" s="36" t="n">
        <f aca="false">SUM(AA294:AE294)</f>
        <v>0</v>
      </c>
      <c r="AG294" s="45" t="str">
        <f aca="false">IF(AM294&lt;=0,"-",INDEX(TR_TASA,MATCH(AM294,TR_DESDE,1)))</f>
        <v>-</v>
      </c>
      <c r="AH294" s="44" t="n">
        <f aca="false">IF($F294="Cese",1,IF($F294="Activo",INDEX(DIV_N,1),0))</f>
        <v>0</v>
      </c>
      <c r="AI294" s="44" t="n">
        <f aca="false">IF($F294="Cese",0,IF($F294="Activo",INDEX(DIV_HASTA,1),0))</f>
        <v>0</v>
      </c>
      <c r="AJ294" s="19" t="n">
        <f aca="false">0</f>
        <v>0</v>
      </c>
      <c r="AK294" s="19" t="n">
        <f aca="false">IF(OR($F294="Activo",$F294="Cese"),MAX(0,(AF294-AJ294)/AH294),0)</f>
        <v>0</v>
      </c>
      <c r="AL294" s="19" t="n">
        <f aca="false">IF(OR($F294="Activo",$F294="Cese"),K294+IF(PROY_BON="Sí",0,J294),0)</f>
        <v>0</v>
      </c>
      <c r="AM294" s="19" t="n">
        <f aca="false">IF(AL294&gt;0,MAX(0,X294+AL294-Y294),Z294)</f>
        <v>0</v>
      </c>
      <c r="AN294" s="19" t="n">
        <f aca="false">SUMPRODUCT((AM294&gt;TR_DESDE)*(AM294-TR_DESDE)*TR_INC)</f>
        <v>0</v>
      </c>
      <c r="AO294" s="19" t="n">
        <f aca="false">IF(AL294&gt;0,MAX(0,AN294-IF($F294="Cese",MAX(AF294,AJ294),AF294)),0)</f>
        <v>0</v>
      </c>
      <c r="AP294" s="46" t="n">
        <f aca="false">IF(OR($F294="Activo",$F294="Cese"),ROUND(AK294+AO294,2),0)</f>
        <v>0</v>
      </c>
      <c r="AQ294" s="19" t="n">
        <f aca="false">IF($F294="Cese",MAX(0,AJ294-AN294),0)</f>
        <v>0</v>
      </c>
      <c r="AR294" s="19" t="str">
        <f aca="false">IF($B294="","",IF(COUNTIFS(RP_COD,$B294,'Retenciones Planilla'!$C$6:$C$105,"&lt;&gt;")=0,"",SUMIFS('Retenciones Planilla'!$C$6:$C$105,RP_COD,$B294)))</f>
        <v/>
      </c>
      <c r="AS294" s="19" t="str">
        <f aca="false">IF(AR294="","",AR294-AP294)</f>
        <v/>
      </c>
      <c r="AT294" s="23" t="str">
        <f aca="false">IF($B294="","",IF(NOT(OR($F294="Activo",$F294="Cese")),IF(N(AR294)=0,"—","Revisar: sin vínculo"),IF(AR294="",IF(AP294=0,"No corresponde","Sin dato planilla"),IF(ABS(AS294)&lt;=TOL,"OK",IF(AS294&gt;0,"Retuvo de más","Retuvo de menos")))))</f>
        <v/>
      </c>
      <c r="AU294" s="19" t="n">
        <f aca="false">IF(AND(BASE_RET="Planilla (si existe)",AR294&lt;&gt;""),AR294,AP294)</f>
        <v>0</v>
      </c>
      <c r="AV294" s="19" t="n">
        <f aca="false">AU294+N294</f>
        <v>0</v>
      </c>
    </row>
    <row r="295" customFormat="false" ht="15" hidden="false" customHeight="false" outlineLevel="0" collapsed="false">
      <c r="A295" s="43" t="n">
        <v>25</v>
      </c>
      <c r="B295" s="35" t="str">
        <f aca="false">IF(Trabajadores!$B$30="","",Trabajadores!$B$30)</f>
        <v/>
      </c>
      <c r="C295" s="35" t="str">
        <f aca="false">IF($B295="","",Trabajadores!$D$30)</f>
        <v/>
      </c>
      <c r="D295" s="43" t="n">
        <v>2</v>
      </c>
      <c r="E295" s="23" t="s">
        <v>299</v>
      </c>
      <c r="F295" s="23" t="str">
        <f aca="false">IF($B295="","",IF(OR(2&lt;Trabajadores!$M$30,2&gt;Trabajadores!$N$30),"No vinculado",IF(AND(2=Trabajadores!$N$30,Trabajadores!$O$30="Sí"),"Cese","Activo")))</f>
        <v/>
      </c>
      <c r="G295" s="19" t="n">
        <f aca="false">IF($B295="",0,SUMIFS(Ingresos!$P$6:$P$1505,ING_COD,$B295,ING_CLASE,"ORD"))</f>
        <v>0</v>
      </c>
      <c r="H295" s="19" t="n">
        <f aca="false">IF($B295="",0,SUMIFS(Ingresos!$P$6:$P$1505,ING_COD,$B295,ING_CLASE,"ORD",ING_COMP,"Sí"))</f>
        <v>0</v>
      </c>
      <c r="I295" s="19" t="n">
        <f aca="false">IF($B295="",0,SUMIFS(Ingresos!$P$6:$P$1505,ING_COD,$B295,ING_CLASE,"GRA"))</f>
        <v>0</v>
      </c>
      <c r="J295" s="19" t="n">
        <f aca="false">IF($B295="",0,SUMIFS(Ingresos!$P$6:$P$1505,ING_COD,$B295,ING_CLASE,"BON"))</f>
        <v>0</v>
      </c>
      <c r="K295" s="19" t="n">
        <f aca="false">IF($B295="",0,SUMIFS(Ingresos!$P$6:$P$1505,ING_COD,$B295,ING_CLASE,"EXT"))</f>
        <v>0</v>
      </c>
      <c r="L295" s="19" t="n">
        <f aca="false">IF($B295="",0,SUMIFS(Ingresos!$P$6:$P$1505,ING_COD,$B295,ING_CLASE,"OTO"))</f>
        <v>0</v>
      </c>
      <c r="M295" s="19" t="n">
        <f aca="false">IF($B295="",0,SUMIFS(Ingresos!$P$6:$P$1505,ING_COD,$B295,ING_CLASE,"OTX"))</f>
        <v>0</v>
      </c>
      <c r="N295" s="19" t="n">
        <f aca="false">IF($B295="",0,SUMIFS(Ingresos!$P$6:$P$1505,ING_COD,$B295,ING_CLASE,"RETO"))</f>
        <v>0</v>
      </c>
      <c r="O295" s="19" t="n">
        <f aca="false">IF($B295="",0,SUMIFS(Ingresos!$P$6:$P$1505,ING_COD,$B295,ING_CLASE,"INA"))</f>
        <v>0</v>
      </c>
      <c r="P295" s="19" t="n">
        <f aca="false">G295+I295+J295+K295+L295+M295</f>
        <v>0</v>
      </c>
      <c r="Q295" s="44" t="n">
        <f aca="false">IF($F295="Activo",11,IF($F295="Cese",1,0))</f>
        <v>0</v>
      </c>
      <c r="R295" s="19" t="n">
        <f aca="false">G295*Q295</f>
        <v>0</v>
      </c>
      <c r="S295" s="19" t="n">
        <f aca="false">IF($F295="Activo",SUMIFS(I295:I305,$D295:$D305,"&lt;="&amp;Trabajadores!$N$30)+IF(PROY_BON="Sí",SUMIFS(J295:J305,$D295:$D305,"&lt;="&amp;Trabajadores!$N$30),0),IF($F295="Cese",I295+IF(PROY_BON="Sí",J295,0),0))</f>
        <v>0</v>
      </c>
      <c r="T295" s="19" t="n">
        <f aca="false">IF(OR($F295&lt;&gt;"Activo",Trabajadores!$I$30="No"),0,IF(I300=0,H295*(1+IF(PROY_BON="Sí",Trabajadores!$P$30,0))*Trabajadores!$R$30/6*(Trabajadores!$N$30&gt;=7),0)+IF(I305=0,H295*(1+IF(PROY_BON="Sí",Trabajadores!$P$30,0))*Trabajadores!$S$30/6*(Trabajadores!$N$30&gt;=12),0))</f>
        <v>0</v>
      </c>
      <c r="U295" s="19" t="n">
        <f aca="false">IF($F295="Activo",IF(Trabajadores!$J$30="Sí",L295*11,L295),IF($F295="Cese",L295,0))</f>
        <v>0</v>
      </c>
      <c r="V295" s="19" t="n">
        <f aca="false">IF(OR($F295="Activo",$F295="Cese"),M295,0)</f>
        <v>0</v>
      </c>
      <c r="W295" s="19" t="n">
        <f aca="false">IF(OR($F295="Activo",$F295="Cese"),SUM(P294:P294),0)</f>
        <v>0</v>
      </c>
      <c r="X295" s="36" t="n">
        <f aca="false">IF(OR($F295="Activo",$F295="Cese"),R295+S295+T295+U295+V295+W295,0)</f>
        <v>0</v>
      </c>
      <c r="Y295" s="19" t="n">
        <f aca="false">IF(OR($F295="Activo",$F295="Cese"),DED_FIJA,0)</f>
        <v>0</v>
      </c>
      <c r="Z295" s="36" t="n">
        <f aca="false">MAX(0,X295-Y295)</f>
        <v>0</v>
      </c>
      <c r="AA295" s="19" t="n">
        <f aca="false">IF(Z295=0,0,MAX(0,MIN(Z295,Parámetros!$G$19)-Parámetros!$F$19)*Parámetros!$E$19)</f>
        <v>0</v>
      </c>
      <c r="AB295" s="19" t="n">
        <f aca="false">IF(Z295=0,0,MAX(0,MIN(Z295,Parámetros!$G$20)-Parámetros!$F$20)*Parámetros!$E$20)</f>
        <v>0</v>
      </c>
      <c r="AC295" s="19" t="n">
        <f aca="false">IF(Z295=0,0,MAX(0,MIN(Z295,Parámetros!$G$21)-Parámetros!$F$21)*Parámetros!$E$21)</f>
        <v>0</v>
      </c>
      <c r="AD295" s="19" t="n">
        <f aca="false">IF(Z295=0,0,MAX(0,MIN(Z295,Parámetros!$G$22)-Parámetros!$F$22)*Parámetros!$E$22)</f>
        <v>0</v>
      </c>
      <c r="AE295" s="19" t="n">
        <f aca="false">IF(Z295=0,0,MAX(0,MIN(Z295,Parámetros!$G$23)-Parámetros!$F$23)*Parámetros!$E$23)</f>
        <v>0</v>
      </c>
      <c r="AF295" s="36" t="n">
        <f aca="false">SUM(AA295:AE295)</f>
        <v>0</v>
      </c>
      <c r="AG295" s="45" t="str">
        <f aca="false">IF(AM295&lt;=0,"-",INDEX(TR_TASA,MATCH(AM295,TR_DESDE,1)))</f>
        <v>-</v>
      </c>
      <c r="AH295" s="44" t="n">
        <f aca="false">IF($F295="Cese",1,IF($F295="Activo",INDEX(DIV_N,2),0))</f>
        <v>0</v>
      </c>
      <c r="AI295" s="44" t="n">
        <f aca="false">IF($F295="Cese",1,IF($F295="Activo",INDEX(DIV_HASTA,2),0))</f>
        <v>0</v>
      </c>
      <c r="AJ295" s="19" t="n">
        <f aca="false">IF(OR($F295="Activo",$F295="Cese"),SUMIFS(AV294:AV294,D294:D294,"&lt;="&amp;AI295),0)</f>
        <v>0</v>
      </c>
      <c r="AK295" s="19" t="n">
        <f aca="false">IF(OR($F295="Activo",$F295="Cese"),MAX(0,(AF295-AJ295)/AH295),0)</f>
        <v>0</v>
      </c>
      <c r="AL295" s="19" t="n">
        <f aca="false">IF(OR($F295="Activo",$F295="Cese"),K295+IF(PROY_BON="Sí",0,J295),0)</f>
        <v>0</v>
      </c>
      <c r="AM295" s="19" t="n">
        <f aca="false">IF(AL295&gt;0,MAX(0,X295+AL295-Y295),Z295)</f>
        <v>0</v>
      </c>
      <c r="AN295" s="19" t="n">
        <f aca="false">SUMPRODUCT((AM295&gt;TR_DESDE)*(AM295-TR_DESDE)*TR_INC)</f>
        <v>0</v>
      </c>
      <c r="AO295" s="19" t="n">
        <f aca="false">IF(AL295&gt;0,MAX(0,AN295-IF($F295="Cese",MAX(AF295,AJ295),AF295)),0)</f>
        <v>0</v>
      </c>
      <c r="AP295" s="46" t="n">
        <f aca="false">IF(OR($F295="Activo",$F295="Cese"),ROUND(AK295+AO295,2),0)</f>
        <v>0</v>
      </c>
      <c r="AQ295" s="19" t="n">
        <f aca="false">IF($F295="Cese",MAX(0,AJ295-AN295),0)</f>
        <v>0</v>
      </c>
      <c r="AR295" s="19" t="str">
        <f aca="false">IF($B295="","",IF(COUNTIFS(RP_COD,$B295,'Retenciones Planilla'!$D$6:$D$105,"&lt;&gt;")=0,"",SUMIFS('Retenciones Planilla'!$D$6:$D$105,RP_COD,$B295)))</f>
        <v/>
      </c>
      <c r="AS295" s="19" t="str">
        <f aca="false">IF(AR295="","",AR295-AP295)</f>
        <v/>
      </c>
      <c r="AT295" s="23" t="str">
        <f aca="false">IF($B295="","",IF(NOT(OR($F295="Activo",$F295="Cese")),IF(N(AR295)=0,"—","Revisar: sin vínculo"),IF(AR295="",IF(AP295=0,"No corresponde","Sin dato planilla"),IF(ABS(AS295)&lt;=TOL,"OK",IF(AS295&gt;0,"Retuvo de más","Retuvo de menos")))))</f>
        <v/>
      </c>
      <c r="AU295" s="19" t="n">
        <f aca="false">IF(AND(BASE_RET="Planilla (si existe)",AR295&lt;&gt;""),AR295,AP295)</f>
        <v>0</v>
      </c>
      <c r="AV295" s="19" t="n">
        <f aca="false">AU295+N295</f>
        <v>0</v>
      </c>
    </row>
    <row r="296" customFormat="false" ht="15" hidden="false" customHeight="false" outlineLevel="0" collapsed="false">
      <c r="A296" s="43" t="n">
        <v>25</v>
      </c>
      <c r="B296" s="35" t="str">
        <f aca="false">IF(Trabajadores!$B$30="","",Trabajadores!$B$30)</f>
        <v/>
      </c>
      <c r="C296" s="35" t="str">
        <f aca="false">IF($B296="","",Trabajadores!$D$30)</f>
        <v/>
      </c>
      <c r="D296" s="43" t="n">
        <v>3</v>
      </c>
      <c r="E296" s="23" t="s">
        <v>300</v>
      </c>
      <c r="F296" s="23" t="str">
        <f aca="false">IF($B296="","",IF(OR(3&lt;Trabajadores!$M$30,3&gt;Trabajadores!$N$30),"No vinculado",IF(AND(3=Trabajadores!$N$30,Trabajadores!$O$30="Sí"),"Cese","Activo")))</f>
        <v/>
      </c>
      <c r="G296" s="19" t="n">
        <f aca="false">IF($B296="",0,SUMIFS(Ingresos!$Q$6:$Q$1505,ING_COD,$B296,ING_CLASE,"ORD"))</f>
        <v>0</v>
      </c>
      <c r="H296" s="19" t="n">
        <f aca="false">IF($B296="",0,SUMIFS(Ingresos!$Q$6:$Q$1505,ING_COD,$B296,ING_CLASE,"ORD",ING_COMP,"Sí"))</f>
        <v>0</v>
      </c>
      <c r="I296" s="19" t="n">
        <f aca="false">IF($B296="",0,SUMIFS(Ingresos!$Q$6:$Q$1505,ING_COD,$B296,ING_CLASE,"GRA"))</f>
        <v>0</v>
      </c>
      <c r="J296" s="19" t="n">
        <f aca="false">IF($B296="",0,SUMIFS(Ingresos!$Q$6:$Q$1505,ING_COD,$B296,ING_CLASE,"BON"))</f>
        <v>0</v>
      </c>
      <c r="K296" s="19" t="n">
        <f aca="false">IF($B296="",0,SUMIFS(Ingresos!$Q$6:$Q$1505,ING_COD,$B296,ING_CLASE,"EXT"))</f>
        <v>0</v>
      </c>
      <c r="L296" s="19" t="n">
        <f aca="false">IF($B296="",0,SUMIFS(Ingresos!$Q$6:$Q$1505,ING_COD,$B296,ING_CLASE,"OTO"))</f>
        <v>0</v>
      </c>
      <c r="M296" s="19" t="n">
        <f aca="false">IF($B296="",0,SUMIFS(Ingresos!$Q$6:$Q$1505,ING_COD,$B296,ING_CLASE,"OTX"))</f>
        <v>0</v>
      </c>
      <c r="N296" s="19" t="n">
        <f aca="false">IF($B296="",0,SUMIFS(Ingresos!$Q$6:$Q$1505,ING_COD,$B296,ING_CLASE,"RETO"))</f>
        <v>0</v>
      </c>
      <c r="O296" s="19" t="n">
        <f aca="false">IF($B296="",0,SUMIFS(Ingresos!$Q$6:$Q$1505,ING_COD,$B296,ING_CLASE,"INA"))</f>
        <v>0</v>
      </c>
      <c r="P296" s="19" t="n">
        <f aca="false">G296+I296+J296+K296+L296+M296</f>
        <v>0</v>
      </c>
      <c r="Q296" s="44" t="n">
        <f aca="false">IF($F296="Activo",10,IF($F296="Cese",1,0))</f>
        <v>0</v>
      </c>
      <c r="R296" s="19" t="n">
        <f aca="false">G296*Q296</f>
        <v>0</v>
      </c>
      <c r="S296" s="19" t="n">
        <f aca="false">IF($F296="Activo",SUMIFS(I296:I305,$D296:$D305,"&lt;="&amp;Trabajadores!$N$30)+IF(PROY_BON="Sí",SUMIFS(J296:J305,$D296:$D305,"&lt;="&amp;Trabajadores!$N$30),0),IF($F296="Cese",I296+IF(PROY_BON="Sí",J296,0),0))</f>
        <v>0</v>
      </c>
      <c r="T296" s="19" t="n">
        <f aca="false">IF(OR($F296&lt;&gt;"Activo",Trabajadores!$I$30="No"),0,IF(I300=0,H296*(1+IF(PROY_BON="Sí",Trabajadores!$P$30,0))*Trabajadores!$R$30/6*(Trabajadores!$N$30&gt;=7),0)+IF(I305=0,H296*(1+IF(PROY_BON="Sí",Trabajadores!$P$30,0))*Trabajadores!$S$30/6*(Trabajadores!$N$30&gt;=12),0))</f>
        <v>0</v>
      </c>
      <c r="U296" s="19" t="n">
        <f aca="false">IF($F296="Activo",IF(Trabajadores!$J$30="Sí",L296*10,L296),IF($F296="Cese",L296,0))</f>
        <v>0</v>
      </c>
      <c r="V296" s="19" t="n">
        <f aca="false">IF(OR($F296="Activo",$F296="Cese"),M296,0)</f>
        <v>0</v>
      </c>
      <c r="W296" s="19" t="n">
        <f aca="false">IF(OR($F296="Activo",$F296="Cese"),SUM(P294:P295),0)</f>
        <v>0</v>
      </c>
      <c r="X296" s="36" t="n">
        <f aca="false">IF(OR($F296="Activo",$F296="Cese"),R296+S296+T296+U296+V296+W296,0)</f>
        <v>0</v>
      </c>
      <c r="Y296" s="19" t="n">
        <f aca="false">IF(OR($F296="Activo",$F296="Cese"),DED_FIJA,0)</f>
        <v>0</v>
      </c>
      <c r="Z296" s="36" t="n">
        <f aca="false">MAX(0,X296-Y296)</f>
        <v>0</v>
      </c>
      <c r="AA296" s="19" t="n">
        <f aca="false">IF(Z296=0,0,MAX(0,MIN(Z296,Parámetros!$G$19)-Parámetros!$F$19)*Parámetros!$E$19)</f>
        <v>0</v>
      </c>
      <c r="AB296" s="19" t="n">
        <f aca="false">IF(Z296=0,0,MAX(0,MIN(Z296,Parámetros!$G$20)-Parámetros!$F$20)*Parámetros!$E$20)</f>
        <v>0</v>
      </c>
      <c r="AC296" s="19" t="n">
        <f aca="false">IF(Z296=0,0,MAX(0,MIN(Z296,Parámetros!$G$21)-Parámetros!$F$21)*Parámetros!$E$21)</f>
        <v>0</v>
      </c>
      <c r="AD296" s="19" t="n">
        <f aca="false">IF(Z296=0,0,MAX(0,MIN(Z296,Parámetros!$G$22)-Parámetros!$F$22)*Parámetros!$E$22)</f>
        <v>0</v>
      </c>
      <c r="AE296" s="19" t="n">
        <f aca="false">IF(Z296=0,0,MAX(0,MIN(Z296,Parámetros!$G$23)-Parámetros!$F$23)*Parámetros!$E$23)</f>
        <v>0</v>
      </c>
      <c r="AF296" s="36" t="n">
        <f aca="false">SUM(AA296:AE296)</f>
        <v>0</v>
      </c>
      <c r="AG296" s="45" t="str">
        <f aca="false">IF(AM296&lt;=0,"-",INDEX(TR_TASA,MATCH(AM296,TR_DESDE,1)))</f>
        <v>-</v>
      </c>
      <c r="AH296" s="44" t="n">
        <f aca="false">IF($F296="Cese",1,IF($F296="Activo",INDEX(DIV_N,3),0))</f>
        <v>0</v>
      </c>
      <c r="AI296" s="44" t="n">
        <f aca="false">IF($F296="Cese",2,IF($F296="Activo",INDEX(DIV_HASTA,3),0))</f>
        <v>0</v>
      </c>
      <c r="AJ296" s="19" t="n">
        <f aca="false">IF(OR($F296="Activo",$F296="Cese"),SUMIFS(AV294:AV295,D294:D295,"&lt;="&amp;AI296),0)</f>
        <v>0</v>
      </c>
      <c r="AK296" s="19" t="n">
        <f aca="false">IF(OR($F296="Activo",$F296="Cese"),MAX(0,(AF296-AJ296)/AH296),0)</f>
        <v>0</v>
      </c>
      <c r="AL296" s="19" t="n">
        <f aca="false">IF(OR($F296="Activo",$F296="Cese"),K296+IF(PROY_BON="Sí",0,J296),0)</f>
        <v>0</v>
      </c>
      <c r="AM296" s="19" t="n">
        <f aca="false">IF(AL296&gt;0,MAX(0,X296+AL296-Y296),Z296)</f>
        <v>0</v>
      </c>
      <c r="AN296" s="19" t="n">
        <f aca="false">SUMPRODUCT((AM296&gt;TR_DESDE)*(AM296-TR_DESDE)*TR_INC)</f>
        <v>0</v>
      </c>
      <c r="AO296" s="19" t="n">
        <f aca="false">IF(AL296&gt;0,MAX(0,AN296-IF($F296="Cese",MAX(AF296,AJ296),AF296)),0)</f>
        <v>0</v>
      </c>
      <c r="AP296" s="46" t="n">
        <f aca="false">IF(OR($F296="Activo",$F296="Cese"),ROUND(AK296+AO296,2),0)</f>
        <v>0</v>
      </c>
      <c r="AQ296" s="19" t="n">
        <f aca="false">IF($F296="Cese",MAX(0,AJ296-AN296),0)</f>
        <v>0</v>
      </c>
      <c r="AR296" s="19" t="str">
        <f aca="false">IF($B296="","",IF(COUNTIFS(RP_COD,$B296,'Retenciones Planilla'!$E$6:$E$105,"&lt;&gt;")=0,"",SUMIFS('Retenciones Planilla'!$E$6:$E$105,RP_COD,$B296)))</f>
        <v/>
      </c>
      <c r="AS296" s="19" t="str">
        <f aca="false">IF(AR296="","",AR296-AP296)</f>
        <v/>
      </c>
      <c r="AT296" s="23" t="str">
        <f aca="false">IF($B296="","",IF(NOT(OR($F296="Activo",$F296="Cese")),IF(N(AR296)=0,"—","Revisar: sin vínculo"),IF(AR296="",IF(AP296=0,"No corresponde","Sin dato planilla"),IF(ABS(AS296)&lt;=TOL,"OK",IF(AS296&gt;0,"Retuvo de más","Retuvo de menos")))))</f>
        <v/>
      </c>
      <c r="AU296" s="19" t="n">
        <f aca="false">IF(AND(BASE_RET="Planilla (si existe)",AR296&lt;&gt;""),AR296,AP296)</f>
        <v>0</v>
      </c>
      <c r="AV296" s="19" t="n">
        <f aca="false">AU296+N296</f>
        <v>0</v>
      </c>
    </row>
    <row r="297" customFormat="false" ht="15" hidden="false" customHeight="false" outlineLevel="0" collapsed="false">
      <c r="A297" s="43" t="n">
        <v>25</v>
      </c>
      <c r="B297" s="35" t="str">
        <f aca="false">IF(Trabajadores!$B$30="","",Trabajadores!$B$30)</f>
        <v/>
      </c>
      <c r="C297" s="35" t="str">
        <f aca="false">IF($B297="","",Trabajadores!$D$30)</f>
        <v/>
      </c>
      <c r="D297" s="43" t="n">
        <v>4</v>
      </c>
      <c r="E297" s="23" t="s">
        <v>301</v>
      </c>
      <c r="F297" s="23" t="str">
        <f aca="false">IF($B297="","",IF(OR(4&lt;Trabajadores!$M$30,4&gt;Trabajadores!$N$30),"No vinculado",IF(AND(4=Trabajadores!$N$30,Trabajadores!$O$30="Sí"),"Cese","Activo")))</f>
        <v/>
      </c>
      <c r="G297" s="19" t="n">
        <f aca="false">IF($B297="",0,SUMIFS(Ingresos!$R$6:$R$1505,ING_COD,$B297,ING_CLASE,"ORD"))</f>
        <v>0</v>
      </c>
      <c r="H297" s="19" t="n">
        <f aca="false">IF($B297="",0,SUMIFS(Ingresos!$R$6:$R$1505,ING_COD,$B297,ING_CLASE,"ORD",ING_COMP,"Sí"))</f>
        <v>0</v>
      </c>
      <c r="I297" s="19" t="n">
        <f aca="false">IF($B297="",0,SUMIFS(Ingresos!$R$6:$R$1505,ING_COD,$B297,ING_CLASE,"GRA"))</f>
        <v>0</v>
      </c>
      <c r="J297" s="19" t="n">
        <f aca="false">IF($B297="",0,SUMIFS(Ingresos!$R$6:$R$1505,ING_COD,$B297,ING_CLASE,"BON"))</f>
        <v>0</v>
      </c>
      <c r="K297" s="19" t="n">
        <f aca="false">IF($B297="",0,SUMIFS(Ingresos!$R$6:$R$1505,ING_COD,$B297,ING_CLASE,"EXT"))</f>
        <v>0</v>
      </c>
      <c r="L297" s="19" t="n">
        <f aca="false">IF($B297="",0,SUMIFS(Ingresos!$R$6:$R$1505,ING_COD,$B297,ING_CLASE,"OTO"))</f>
        <v>0</v>
      </c>
      <c r="M297" s="19" t="n">
        <f aca="false">IF($B297="",0,SUMIFS(Ingresos!$R$6:$R$1505,ING_COD,$B297,ING_CLASE,"OTX"))</f>
        <v>0</v>
      </c>
      <c r="N297" s="19" t="n">
        <f aca="false">IF($B297="",0,SUMIFS(Ingresos!$R$6:$R$1505,ING_COD,$B297,ING_CLASE,"RETO"))</f>
        <v>0</v>
      </c>
      <c r="O297" s="19" t="n">
        <f aca="false">IF($B297="",0,SUMIFS(Ingresos!$R$6:$R$1505,ING_COD,$B297,ING_CLASE,"INA"))</f>
        <v>0</v>
      </c>
      <c r="P297" s="19" t="n">
        <f aca="false">G297+I297+J297+K297+L297+M297</f>
        <v>0</v>
      </c>
      <c r="Q297" s="44" t="n">
        <f aca="false">IF($F297="Activo",9,IF($F297="Cese",1,0))</f>
        <v>0</v>
      </c>
      <c r="R297" s="19" t="n">
        <f aca="false">G297*Q297</f>
        <v>0</v>
      </c>
      <c r="S297" s="19" t="n">
        <f aca="false">IF($F297="Activo",SUMIFS(I297:I305,$D297:$D305,"&lt;="&amp;Trabajadores!$N$30)+IF(PROY_BON="Sí",SUMIFS(J297:J305,$D297:$D305,"&lt;="&amp;Trabajadores!$N$30),0),IF($F297="Cese",I297+IF(PROY_BON="Sí",J297,0),0))</f>
        <v>0</v>
      </c>
      <c r="T297" s="19" t="n">
        <f aca="false">IF(OR($F297&lt;&gt;"Activo",Trabajadores!$I$30="No"),0,IF(I300=0,H297*(1+IF(PROY_BON="Sí",Trabajadores!$P$30,0))*Trabajadores!$R$30/6*(Trabajadores!$N$30&gt;=7),0)+IF(I305=0,H297*(1+IF(PROY_BON="Sí",Trabajadores!$P$30,0))*Trabajadores!$S$30/6*(Trabajadores!$N$30&gt;=12),0))</f>
        <v>0</v>
      </c>
      <c r="U297" s="19" t="n">
        <f aca="false">IF($F297="Activo",IF(Trabajadores!$J$30="Sí",L297*9,L297),IF($F297="Cese",L297,0))</f>
        <v>0</v>
      </c>
      <c r="V297" s="19" t="n">
        <f aca="false">IF(OR($F297="Activo",$F297="Cese"),M297,0)</f>
        <v>0</v>
      </c>
      <c r="W297" s="19" t="n">
        <f aca="false">IF(OR($F297="Activo",$F297="Cese"),SUM(P294:P296),0)</f>
        <v>0</v>
      </c>
      <c r="X297" s="36" t="n">
        <f aca="false">IF(OR($F297="Activo",$F297="Cese"),R297+S297+T297+U297+V297+W297,0)</f>
        <v>0</v>
      </c>
      <c r="Y297" s="19" t="n">
        <f aca="false">IF(OR($F297="Activo",$F297="Cese"),DED_FIJA,0)</f>
        <v>0</v>
      </c>
      <c r="Z297" s="36" t="n">
        <f aca="false">MAX(0,X297-Y297)</f>
        <v>0</v>
      </c>
      <c r="AA297" s="19" t="n">
        <f aca="false">IF(Z297=0,0,MAX(0,MIN(Z297,Parámetros!$G$19)-Parámetros!$F$19)*Parámetros!$E$19)</f>
        <v>0</v>
      </c>
      <c r="AB297" s="19" t="n">
        <f aca="false">IF(Z297=0,0,MAX(0,MIN(Z297,Parámetros!$G$20)-Parámetros!$F$20)*Parámetros!$E$20)</f>
        <v>0</v>
      </c>
      <c r="AC297" s="19" t="n">
        <f aca="false">IF(Z297=0,0,MAX(0,MIN(Z297,Parámetros!$G$21)-Parámetros!$F$21)*Parámetros!$E$21)</f>
        <v>0</v>
      </c>
      <c r="AD297" s="19" t="n">
        <f aca="false">IF(Z297=0,0,MAX(0,MIN(Z297,Parámetros!$G$22)-Parámetros!$F$22)*Parámetros!$E$22)</f>
        <v>0</v>
      </c>
      <c r="AE297" s="19" t="n">
        <f aca="false">IF(Z297=0,0,MAX(0,MIN(Z297,Parámetros!$G$23)-Parámetros!$F$23)*Parámetros!$E$23)</f>
        <v>0</v>
      </c>
      <c r="AF297" s="36" t="n">
        <f aca="false">SUM(AA297:AE297)</f>
        <v>0</v>
      </c>
      <c r="AG297" s="45" t="str">
        <f aca="false">IF(AM297&lt;=0,"-",INDEX(TR_TASA,MATCH(AM297,TR_DESDE,1)))</f>
        <v>-</v>
      </c>
      <c r="AH297" s="44" t="n">
        <f aca="false">IF($F297="Cese",1,IF($F297="Activo",INDEX(DIV_N,4),0))</f>
        <v>0</v>
      </c>
      <c r="AI297" s="44" t="n">
        <f aca="false">IF($F297="Cese",3,IF($F297="Activo",INDEX(DIV_HASTA,4),0))</f>
        <v>0</v>
      </c>
      <c r="AJ297" s="19" t="n">
        <f aca="false">IF(OR($F297="Activo",$F297="Cese"),SUMIFS(AV294:AV296,D294:D296,"&lt;="&amp;AI297),0)</f>
        <v>0</v>
      </c>
      <c r="AK297" s="19" t="n">
        <f aca="false">IF(OR($F297="Activo",$F297="Cese"),MAX(0,(AF297-AJ297)/AH297),0)</f>
        <v>0</v>
      </c>
      <c r="AL297" s="19" t="n">
        <f aca="false">IF(OR($F297="Activo",$F297="Cese"),K297+IF(PROY_BON="Sí",0,J297),0)</f>
        <v>0</v>
      </c>
      <c r="AM297" s="19" t="n">
        <f aca="false">IF(AL297&gt;0,MAX(0,X297+AL297-Y297),Z297)</f>
        <v>0</v>
      </c>
      <c r="AN297" s="19" t="n">
        <f aca="false">SUMPRODUCT((AM297&gt;TR_DESDE)*(AM297-TR_DESDE)*TR_INC)</f>
        <v>0</v>
      </c>
      <c r="AO297" s="19" t="n">
        <f aca="false">IF(AL297&gt;0,MAX(0,AN297-IF($F297="Cese",MAX(AF297,AJ297),AF297)),0)</f>
        <v>0</v>
      </c>
      <c r="AP297" s="46" t="n">
        <f aca="false">IF(OR($F297="Activo",$F297="Cese"),ROUND(AK297+AO297,2),0)</f>
        <v>0</v>
      </c>
      <c r="AQ297" s="19" t="n">
        <f aca="false">IF($F297="Cese",MAX(0,AJ297-AN297),0)</f>
        <v>0</v>
      </c>
      <c r="AR297" s="19" t="str">
        <f aca="false">IF($B297="","",IF(COUNTIFS(RP_COD,$B297,'Retenciones Planilla'!$F$6:$F$105,"&lt;&gt;")=0,"",SUMIFS('Retenciones Planilla'!$F$6:$F$105,RP_COD,$B297)))</f>
        <v/>
      </c>
      <c r="AS297" s="19" t="str">
        <f aca="false">IF(AR297="","",AR297-AP297)</f>
        <v/>
      </c>
      <c r="AT297" s="23" t="str">
        <f aca="false">IF($B297="","",IF(NOT(OR($F297="Activo",$F297="Cese")),IF(N(AR297)=0,"—","Revisar: sin vínculo"),IF(AR297="",IF(AP297=0,"No corresponde","Sin dato planilla"),IF(ABS(AS297)&lt;=TOL,"OK",IF(AS297&gt;0,"Retuvo de más","Retuvo de menos")))))</f>
        <v/>
      </c>
      <c r="AU297" s="19" t="n">
        <f aca="false">IF(AND(BASE_RET="Planilla (si existe)",AR297&lt;&gt;""),AR297,AP297)</f>
        <v>0</v>
      </c>
      <c r="AV297" s="19" t="n">
        <f aca="false">AU297+N297</f>
        <v>0</v>
      </c>
    </row>
    <row r="298" customFormat="false" ht="15" hidden="false" customHeight="false" outlineLevel="0" collapsed="false">
      <c r="A298" s="43" t="n">
        <v>25</v>
      </c>
      <c r="B298" s="35" t="str">
        <f aca="false">IF(Trabajadores!$B$30="","",Trabajadores!$B$30)</f>
        <v/>
      </c>
      <c r="C298" s="35" t="str">
        <f aca="false">IF($B298="","",Trabajadores!$D$30)</f>
        <v/>
      </c>
      <c r="D298" s="43" t="n">
        <v>5</v>
      </c>
      <c r="E298" s="23" t="s">
        <v>302</v>
      </c>
      <c r="F298" s="23" t="str">
        <f aca="false">IF($B298="","",IF(OR(5&lt;Trabajadores!$M$30,5&gt;Trabajadores!$N$30),"No vinculado",IF(AND(5=Trabajadores!$N$30,Trabajadores!$O$30="Sí"),"Cese","Activo")))</f>
        <v/>
      </c>
      <c r="G298" s="19" t="n">
        <f aca="false">IF($B298="",0,SUMIFS(Ingresos!$S$6:$S$1505,ING_COD,$B298,ING_CLASE,"ORD"))</f>
        <v>0</v>
      </c>
      <c r="H298" s="19" t="n">
        <f aca="false">IF($B298="",0,SUMIFS(Ingresos!$S$6:$S$1505,ING_COD,$B298,ING_CLASE,"ORD",ING_COMP,"Sí"))</f>
        <v>0</v>
      </c>
      <c r="I298" s="19" t="n">
        <f aca="false">IF($B298="",0,SUMIFS(Ingresos!$S$6:$S$1505,ING_COD,$B298,ING_CLASE,"GRA"))</f>
        <v>0</v>
      </c>
      <c r="J298" s="19" t="n">
        <f aca="false">IF($B298="",0,SUMIFS(Ingresos!$S$6:$S$1505,ING_COD,$B298,ING_CLASE,"BON"))</f>
        <v>0</v>
      </c>
      <c r="K298" s="19" t="n">
        <f aca="false">IF($B298="",0,SUMIFS(Ingresos!$S$6:$S$1505,ING_COD,$B298,ING_CLASE,"EXT"))</f>
        <v>0</v>
      </c>
      <c r="L298" s="19" t="n">
        <f aca="false">IF($B298="",0,SUMIFS(Ingresos!$S$6:$S$1505,ING_COD,$B298,ING_CLASE,"OTO"))</f>
        <v>0</v>
      </c>
      <c r="M298" s="19" t="n">
        <f aca="false">IF($B298="",0,SUMIFS(Ingresos!$S$6:$S$1505,ING_COD,$B298,ING_CLASE,"OTX"))</f>
        <v>0</v>
      </c>
      <c r="N298" s="19" t="n">
        <f aca="false">IF($B298="",0,SUMIFS(Ingresos!$S$6:$S$1505,ING_COD,$B298,ING_CLASE,"RETO"))</f>
        <v>0</v>
      </c>
      <c r="O298" s="19" t="n">
        <f aca="false">IF($B298="",0,SUMIFS(Ingresos!$S$6:$S$1505,ING_COD,$B298,ING_CLASE,"INA"))</f>
        <v>0</v>
      </c>
      <c r="P298" s="19" t="n">
        <f aca="false">G298+I298+J298+K298+L298+M298</f>
        <v>0</v>
      </c>
      <c r="Q298" s="44" t="n">
        <f aca="false">IF($F298="Activo",8,IF($F298="Cese",1,0))</f>
        <v>0</v>
      </c>
      <c r="R298" s="19" t="n">
        <f aca="false">G298*Q298</f>
        <v>0</v>
      </c>
      <c r="S298" s="19" t="n">
        <f aca="false">IF($F298="Activo",SUMIFS(I298:I305,$D298:$D305,"&lt;="&amp;Trabajadores!$N$30)+IF(PROY_BON="Sí",SUMIFS(J298:J305,$D298:$D305,"&lt;="&amp;Trabajadores!$N$30),0),IF($F298="Cese",I298+IF(PROY_BON="Sí",J298,0),0))</f>
        <v>0</v>
      </c>
      <c r="T298" s="19" t="n">
        <f aca="false">IF(OR($F298&lt;&gt;"Activo",Trabajadores!$I$30="No"),0,IF(I300=0,H298*(1+IF(PROY_BON="Sí",Trabajadores!$P$30,0))*Trabajadores!$R$30/6*(Trabajadores!$N$30&gt;=7),0)+IF(I305=0,H298*(1+IF(PROY_BON="Sí",Trabajadores!$P$30,0))*Trabajadores!$S$30/6*(Trabajadores!$N$30&gt;=12),0))</f>
        <v>0</v>
      </c>
      <c r="U298" s="19" t="n">
        <f aca="false">IF($F298="Activo",IF(Trabajadores!$J$30="Sí",L298*8,L298),IF($F298="Cese",L298,0))</f>
        <v>0</v>
      </c>
      <c r="V298" s="19" t="n">
        <f aca="false">IF(OR($F298="Activo",$F298="Cese"),M298,0)</f>
        <v>0</v>
      </c>
      <c r="W298" s="19" t="n">
        <f aca="false">IF(OR($F298="Activo",$F298="Cese"),SUM(P294:P297),0)</f>
        <v>0</v>
      </c>
      <c r="X298" s="36" t="n">
        <f aca="false">IF(OR($F298="Activo",$F298="Cese"),R298+S298+T298+U298+V298+W298,0)</f>
        <v>0</v>
      </c>
      <c r="Y298" s="19" t="n">
        <f aca="false">IF(OR($F298="Activo",$F298="Cese"),DED_FIJA,0)</f>
        <v>0</v>
      </c>
      <c r="Z298" s="36" t="n">
        <f aca="false">MAX(0,X298-Y298)</f>
        <v>0</v>
      </c>
      <c r="AA298" s="19" t="n">
        <f aca="false">IF(Z298=0,0,MAX(0,MIN(Z298,Parámetros!$G$19)-Parámetros!$F$19)*Parámetros!$E$19)</f>
        <v>0</v>
      </c>
      <c r="AB298" s="19" t="n">
        <f aca="false">IF(Z298=0,0,MAX(0,MIN(Z298,Parámetros!$G$20)-Parámetros!$F$20)*Parámetros!$E$20)</f>
        <v>0</v>
      </c>
      <c r="AC298" s="19" t="n">
        <f aca="false">IF(Z298=0,0,MAX(0,MIN(Z298,Parámetros!$G$21)-Parámetros!$F$21)*Parámetros!$E$21)</f>
        <v>0</v>
      </c>
      <c r="AD298" s="19" t="n">
        <f aca="false">IF(Z298=0,0,MAX(0,MIN(Z298,Parámetros!$G$22)-Parámetros!$F$22)*Parámetros!$E$22)</f>
        <v>0</v>
      </c>
      <c r="AE298" s="19" t="n">
        <f aca="false">IF(Z298=0,0,MAX(0,MIN(Z298,Parámetros!$G$23)-Parámetros!$F$23)*Parámetros!$E$23)</f>
        <v>0</v>
      </c>
      <c r="AF298" s="36" t="n">
        <f aca="false">SUM(AA298:AE298)</f>
        <v>0</v>
      </c>
      <c r="AG298" s="45" t="str">
        <f aca="false">IF(AM298&lt;=0,"-",INDEX(TR_TASA,MATCH(AM298,TR_DESDE,1)))</f>
        <v>-</v>
      </c>
      <c r="AH298" s="44" t="n">
        <f aca="false">IF($F298="Cese",1,IF($F298="Activo",INDEX(DIV_N,5),0))</f>
        <v>0</v>
      </c>
      <c r="AI298" s="44" t="n">
        <f aca="false">IF($F298="Cese",4,IF($F298="Activo",INDEX(DIV_HASTA,5),0))</f>
        <v>0</v>
      </c>
      <c r="AJ298" s="19" t="n">
        <f aca="false">IF(OR($F298="Activo",$F298="Cese"),SUMIFS(AV294:AV297,D294:D297,"&lt;="&amp;AI298),0)</f>
        <v>0</v>
      </c>
      <c r="AK298" s="19" t="n">
        <f aca="false">IF(OR($F298="Activo",$F298="Cese"),MAX(0,(AF298-AJ298)/AH298),0)</f>
        <v>0</v>
      </c>
      <c r="AL298" s="19" t="n">
        <f aca="false">IF(OR($F298="Activo",$F298="Cese"),K298+IF(PROY_BON="Sí",0,J298),0)</f>
        <v>0</v>
      </c>
      <c r="AM298" s="19" t="n">
        <f aca="false">IF(AL298&gt;0,MAX(0,X298+AL298-Y298),Z298)</f>
        <v>0</v>
      </c>
      <c r="AN298" s="19" t="n">
        <f aca="false">SUMPRODUCT((AM298&gt;TR_DESDE)*(AM298-TR_DESDE)*TR_INC)</f>
        <v>0</v>
      </c>
      <c r="AO298" s="19" t="n">
        <f aca="false">IF(AL298&gt;0,MAX(0,AN298-IF($F298="Cese",MAX(AF298,AJ298),AF298)),0)</f>
        <v>0</v>
      </c>
      <c r="AP298" s="46" t="n">
        <f aca="false">IF(OR($F298="Activo",$F298="Cese"),ROUND(AK298+AO298,2),0)</f>
        <v>0</v>
      </c>
      <c r="AQ298" s="19" t="n">
        <f aca="false">IF($F298="Cese",MAX(0,AJ298-AN298),0)</f>
        <v>0</v>
      </c>
      <c r="AR298" s="19" t="str">
        <f aca="false">IF($B298="","",IF(COUNTIFS(RP_COD,$B298,'Retenciones Planilla'!$G$6:$G$105,"&lt;&gt;")=0,"",SUMIFS('Retenciones Planilla'!$G$6:$G$105,RP_COD,$B298)))</f>
        <v/>
      </c>
      <c r="AS298" s="19" t="str">
        <f aca="false">IF(AR298="","",AR298-AP298)</f>
        <v/>
      </c>
      <c r="AT298" s="23" t="str">
        <f aca="false">IF($B298="","",IF(NOT(OR($F298="Activo",$F298="Cese")),IF(N(AR298)=0,"—","Revisar: sin vínculo"),IF(AR298="",IF(AP298=0,"No corresponde","Sin dato planilla"),IF(ABS(AS298)&lt;=TOL,"OK",IF(AS298&gt;0,"Retuvo de más","Retuvo de menos")))))</f>
        <v/>
      </c>
      <c r="AU298" s="19" t="n">
        <f aca="false">IF(AND(BASE_RET="Planilla (si existe)",AR298&lt;&gt;""),AR298,AP298)</f>
        <v>0</v>
      </c>
      <c r="AV298" s="19" t="n">
        <f aca="false">AU298+N298</f>
        <v>0</v>
      </c>
    </row>
    <row r="299" customFormat="false" ht="15" hidden="false" customHeight="false" outlineLevel="0" collapsed="false">
      <c r="A299" s="43" t="n">
        <v>25</v>
      </c>
      <c r="B299" s="35" t="str">
        <f aca="false">IF(Trabajadores!$B$30="","",Trabajadores!$B$30)</f>
        <v/>
      </c>
      <c r="C299" s="35" t="str">
        <f aca="false">IF($B299="","",Trabajadores!$D$30)</f>
        <v/>
      </c>
      <c r="D299" s="43" t="n">
        <v>6</v>
      </c>
      <c r="E299" s="23" t="s">
        <v>303</v>
      </c>
      <c r="F299" s="23" t="str">
        <f aca="false">IF($B299="","",IF(OR(6&lt;Trabajadores!$M$30,6&gt;Trabajadores!$N$30),"No vinculado",IF(AND(6=Trabajadores!$N$30,Trabajadores!$O$30="Sí"),"Cese","Activo")))</f>
        <v/>
      </c>
      <c r="G299" s="19" t="n">
        <f aca="false">IF($B299="",0,SUMIFS(Ingresos!$T$6:$T$1505,ING_COD,$B299,ING_CLASE,"ORD"))</f>
        <v>0</v>
      </c>
      <c r="H299" s="19" t="n">
        <f aca="false">IF($B299="",0,SUMIFS(Ingresos!$T$6:$T$1505,ING_COD,$B299,ING_CLASE,"ORD",ING_COMP,"Sí"))</f>
        <v>0</v>
      </c>
      <c r="I299" s="19" t="n">
        <f aca="false">IF($B299="",0,SUMIFS(Ingresos!$T$6:$T$1505,ING_COD,$B299,ING_CLASE,"GRA"))</f>
        <v>0</v>
      </c>
      <c r="J299" s="19" t="n">
        <f aca="false">IF($B299="",0,SUMIFS(Ingresos!$T$6:$T$1505,ING_COD,$B299,ING_CLASE,"BON"))</f>
        <v>0</v>
      </c>
      <c r="K299" s="19" t="n">
        <f aca="false">IF($B299="",0,SUMIFS(Ingresos!$T$6:$T$1505,ING_COD,$B299,ING_CLASE,"EXT"))</f>
        <v>0</v>
      </c>
      <c r="L299" s="19" t="n">
        <f aca="false">IF($B299="",0,SUMIFS(Ingresos!$T$6:$T$1505,ING_COD,$B299,ING_CLASE,"OTO"))</f>
        <v>0</v>
      </c>
      <c r="M299" s="19" t="n">
        <f aca="false">IF($B299="",0,SUMIFS(Ingresos!$T$6:$T$1505,ING_COD,$B299,ING_CLASE,"OTX"))</f>
        <v>0</v>
      </c>
      <c r="N299" s="19" t="n">
        <f aca="false">IF($B299="",0,SUMIFS(Ingresos!$T$6:$T$1505,ING_COD,$B299,ING_CLASE,"RETO"))</f>
        <v>0</v>
      </c>
      <c r="O299" s="19" t="n">
        <f aca="false">IF($B299="",0,SUMIFS(Ingresos!$T$6:$T$1505,ING_COD,$B299,ING_CLASE,"INA"))</f>
        <v>0</v>
      </c>
      <c r="P299" s="19" t="n">
        <f aca="false">G299+I299+J299+K299+L299+M299</f>
        <v>0</v>
      </c>
      <c r="Q299" s="44" t="n">
        <f aca="false">IF($F299="Activo",7,IF($F299="Cese",1,0))</f>
        <v>0</v>
      </c>
      <c r="R299" s="19" t="n">
        <f aca="false">G299*Q299</f>
        <v>0</v>
      </c>
      <c r="S299" s="19" t="n">
        <f aca="false">IF($F299="Activo",SUMIFS(I299:I305,$D299:$D305,"&lt;="&amp;Trabajadores!$N$30)+IF(PROY_BON="Sí",SUMIFS(J299:J305,$D299:$D305,"&lt;="&amp;Trabajadores!$N$30),0),IF($F299="Cese",I299+IF(PROY_BON="Sí",J299,0),0))</f>
        <v>0</v>
      </c>
      <c r="T299" s="19" t="n">
        <f aca="false">IF(OR($F299&lt;&gt;"Activo",Trabajadores!$I$30="No"),0,IF(I300=0,H299*(1+IF(PROY_BON="Sí",Trabajadores!$P$30,0))*Trabajadores!$R$30/6*(Trabajadores!$N$30&gt;=7),0)+IF(I305=0,H299*(1+IF(PROY_BON="Sí",Trabajadores!$P$30,0))*Trabajadores!$S$30/6*(Trabajadores!$N$30&gt;=12),0))</f>
        <v>0</v>
      </c>
      <c r="U299" s="19" t="n">
        <f aca="false">IF($F299="Activo",IF(Trabajadores!$J$30="Sí",L299*7,L299),IF($F299="Cese",L299,0))</f>
        <v>0</v>
      </c>
      <c r="V299" s="19" t="n">
        <f aca="false">IF(OR($F299="Activo",$F299="Cese"),M299,0)</f>
        <v>0</v>
      </c>
      <c r="W299" s="19" t="n">
        <f aca="false">IF(OR($F299="Activo",$F299="Cese"),SUM(P294:P298),0)</f>
        <v>0</v>
      </c>
      <c r="X299" s="36" t="n">
        <f aca="false">IF(OR($F299="Activo",$F299="Cese"),R299+S299+T299+U299+V299+W299,0)</f>
        <v>0</v>
      </c>
      <c r="Y299" s="19" t="n">
        <f aca="false">IF(OR($F299="Activo",$F299="Cese"),DED_FIJA,0)</f>
        <v>0</v>
      </c>
      <c r="Z299" s="36" t="n">
        <f aca="false">MAX(0,X299-Y299)</f>
        <v>0</v>
      </c>
      <c r="AA299" s="19" t="n">
        <f aca="false">IF(Z299=0,0,MAX(0,MIN(Z299,Parámetros!$G$19)-Parámetros!$F$19)*Parámetros!$E$19)</f>
        <v>0</v>
      </c>
      <c r="AB299" s="19" t="n">
        <f aca="false">IF(Z299=0,0,MAX(0,MIN(Z299,Parámetros!$G$20)-Parámetros!$F$20)*Parámetros!$E$20)</f>
        <v>0</v>
      </c>
      <c r="AC299" s="19" t="n">
        <f aca="false">IF(Z299=0,0,MAX(0,MIN(Z299,Parámetros!$G$21)-Parámetros!$F$21)*Parámetros!$E$21)</f>
        <v>0</v>
      </c>
      <c r="AD299" s="19" t="n">
        <f aca="false">IF(Z299=0,0,MAX(0,MIN(Z299,Parámetros!$G$22)-Parámetros!$F$22)*Parámetros!$E$22)</f>
        <v>0</v>
      </c>
      <c r="AE299" s="19" t="n">
        <f aca="false">IF(Z299=0,0,MAX(0,MIN(Z299,Parámetros!$G$23)-Parámetros!$F$23)*Parámetros!$E$23)</f>
        <v>0</v>
      </c>
      <c r="AF299" s="36" t="n">
        <f aca="false">SUM(AA299:AE299)</f>
        <v>0</v>
      </c>
      <c r="AG299" s="45" t="str">
        <f aca="false">IF(AM299&lt;=0,"-",INDEX(TR_TASA,MATCH(AM299,TR_DESDE,1)))</f>
        <v>-</v>
      </c>
      <c r="AH299" s="44" t="n">
        <f aca="false">IF($F299="Cese",1,IF($F299="Activo",INDEX(DIV_N,6),0))</f>
        <v>0</v>
      </c>
      <c r="AI299" s="44" t="n">
        <f aca="false">IF($F299="Cese",5,IF($F299="Activo",INDEX(DIV_HASTA,6),0))</f>
        <v>0</v>
      </c>
      <c r="AJ299" s="19" t="n">
        <f aca="false">IF(OR($F299="Activo",$F299="Cese"),SUMIFS(AV294:AV298,D294:D298,"&lt;="&amp;AI299),0)</f>
        <v>0</v>
      </c>
      <c r="AK299" s="19" t="n">
        <f aca="false">IF(OR($F299="Activo",$F299="Cese"),MAX(0,(AF299-AJ299)/AH299),0)</f>
        <v>0</v>
      </c>
      <c r="AL299" s="19" t="n">
        <f aca="false">IF(OR($F299="Activo",$F299="Cese"),K299+IF(PROY_BON="Sí",0,J299),0)</f>
        <v>0</v>
      </c>
      <c r="AM299" s="19" t="n">
        <f aca="false">IF(AL299&gt;0,MAX(0,X299+AL299-Y299),Z299)</f>
        <v>0</v>
      </c>
      <c r="AN299" s="19" t="n">
        <f aca="false">SUMPRODUCT((AM299&gt;TR_DESDE)*(AM299-TR_DESDE)*TR_INC)</f>
        <v>0</v>
      </c>
      <c r="AO299" s="19" t="n">
        <f aca="false">IF(AL299&gt;0,MAX(0,AN299-IF($F299="Cese",MAX(AF299,AJ299),AF299)),0)</f>
        <v>0</v>
      </c>
      <c r="AP299" s="46" t="n">
        <f aca="false">IF(OR($F299="Activo",$F299="Cese"),ROUND(AK299+AO299,2),0)</f>
        <v>0</v>
      </c>
      <c r="AQ299" s="19" t="n">
        <f aca="false">IF($F299="Cese",MAX(0,AJ299-AN299),0)</f>
        <v>0</v>
      </c>
      <c r="AR299" s="19" t="str">
        <f aca="false">IF($B299="","",IF(COUNTIFS(RP_COD,$B299,'Retenciones Planilla'!$H$6:$H$105,"&lt;&gt;")=0,"",SUMIFS('Retenciones Planilla'!$H$6:$H$105,RP_COD,$B299)))</f>
        <v/>
      </c>
      <c r="AS299" s="19" t="str">
        <f aca="false">IF(AR299="","",AR299-AP299)</f>
        <v/>
      </c>
      <c r="AT299" s="23" t="str">
        <f aca="false">IF($B299="","",IF(NOT(OR($F299="Activo",$F299="Cese")),IF(N(AR299)=0,"—","Revisar: sin vínculo"),IF(AR299="",IF(AP299=0,"No corresponde","Sin dato planilla"),IF(ABS(AS299)&lt;=TOL,"OK",IF(AS299&gt;0,"Retuvo de más","Retuvo de menos")))))</f>
        <v/>
      </c>
      <c r="AU299" s="19" t="n">
        <f aca="false">IF(AND(BASE_RET="Planilla (si existe)",AR299&lt;&gt;""),AR299,AP299)</f>
        <v>0</v>
      </c>
      <c r="AV299" s="19" t="n">
        <f aca="false">AU299+N299</f>
        <v>0</v>
      </c>
    </row>
    <row r="300" customFormat="false" ht="15" hidden="false" customHeight="false" outlineLevel="0" collapsed="false">
      <c r="A300" s="43" t="n">
        <v>25</v>
      </c>
      <c r="B300" s="35" t="str">
        <f aca="false">IF(Trabajadores!$B$30="","",Trabajadores!$B$30)</f>
        <v/>
      </c>
      <c r="C300" s="35" t="str">
        <f aca="false">IF($B300="","",Trabajadores!$D$30)</f>
        <v/>
      </c>
      <c r="D300" s="43" t="n">
        <v>7</v>
      </c>
      <c r="E300" s="23" t="s">
        <v>304</v>
      </c>
      <c r="F300" s="23" t="str">
        <f aca="false">IF($B300="","",IF(OR(7&lt;Trabajadores!$M$30,7&gt;Trabajadores!$N$30),"No vinculado",IF(AND(7=Trabajadores!$N$30,Trabajadores!$O$30="Sí"),"Cese","Activo")))</f>
        <v/>
      </c>
      <c r="G300" s="19" t="n">
        <f aca="false">IF($B300="",0,SUMIFS(Ingresos!$U$6:$U$1505,ING_COD,$B300,ING_CLASE,"ORD"))</f>
        <v>0</v>
      </c>
      <c r="H300" s="19" t="n">
        <f aca="false">IF($B300="",0,SUMIFS(Ingresos!$U$6:$U$1505,ING_COD,$B300,ING_CLASE,"ORD",ING_COMP,"Sí"))</f>
        <v>0</v>
      </c>
      <c r="I300" s="19" t="n">
        <f aca="false">IF($B300="",0,SUMIFS(Ingresos!$U$6:$U$1505,ING_COD,$B300,ING_CLASE,"GRA"))</f>
        <v>0</v>
      </c>
      <c r="J300" s="19" t="n">
        <f aca="false">IF($B300="",0,SUMIFS(Ingresos!$U$6:$U$1505,ING_COD,$B300,ING_CLASE,"BON"))</f>
        <v>0</v>
      </c>
      <c r="K300" s="19" t="n">
        <f aca="false">IF($B300="",0,SUMIFS(Ingresos!$U$6:$U$1505,ING_COD,$B300,ING_CLASE,"EXT"))</f>
        <v>0</v>
      </c>
      <c r="L300" s="19" t="n">
        <f aca="false">IF($B300="",0,SUMIFS(Ingresos!$U$6:$U$1505,ING_COD,$B300,ING_CLASE,"OTO"))</f>
        <v>0</v>
      </c>
      <c r="M300" s="19" t="n">
        <f aca="false">IF($B300="",0,SUMIFS(Ingresos!$U$6:$U$1505,ING_COD,$B300,ING_CLASE,"OTX"))</f>
        <v>0</v>
      </c>
      <c r="N300" s="19" t="n">
        <f aca="false">IF($B300="",0,SUMIFS(Ingresos!$U$6:$U$1505,ING_COD,$B300,ING_CLASE,"RETO"))</f>
        <v>0</v>
      </c>
      <c r="O300" s="19" t="n">
        <f aca="false">IF($B300="",0,SUMIFS(Ingresos!$U$6:$U$1505,ING_COD,$B300,ING_CLASE,"INA"))</f>
        <v>0</v>
      </c>
      <c r="P300" s="19" t="n">
        <f aca="false">G300+I300+J300+K300+L300+M300</f>
        <v>0</v>
      </c>
      <c r="Q300" s="44" t="n">
        <f aca="false">IF($F300="Activo",6,IF($F300="Cese",1,0))</f>
        <v>0</v>
      </c>
      <c r="R300" s="19" t="n">
        <f aca="false">G300*Q300</f>
        <v>0</v>
      </c>
      <c r="S300" s="19" t="n">
        <f aca="false">IF($F300="Activo",SUMIFS(I300:I305,$D300:$D305,"&lt;="&amp;Trabajadores!$N$30)+IF(PROY_BON="Sí",SUMIFS(J300:J305,$D300:$D305,"&lt;="&amp;Trabajadores!$N$30),0),IF($F300="Cese",I300+IF(PROY_BON="Sí",J300,0),0))</f>
        <v>0</v>
      </c>
      <c r="T300" s="19" t="n">
        <f aca="false">IF(OR($F300&lt;&gt;"Activo",Trabajadores!$I$30="No"),0,IF(I305=0,H300*(1+IF(PROY_BON="Sí",Trabajadores!$P$30,0))*Trabajadores!$S$30/6*(Trabajadores!$N$30&gt;=12),0))</f>
        <v>0</v>
      </c>
      <c r="U300" s="19" t="n">
        <f aca="false">IF($F300="Activo",IF(Trabajadores!$J$30="Sí",L300*6,L300),IF($F300="Cese",L300,0))</f>
        <v>0</v>
      </c>
      <c r="V300" s="19" t="n">
        <f aca="false">IF(OR($F300="Activo",$F300="Cese"),M300,0)</f>
        <v>0</v>
      </c>
      <c r="W300" s="19" t="n">
        <f aca="false">IF(OR($F300="Activo",$F300="Cese"),SUM(P294:P299),0)</f>
        <v>0</v>
      </c>
      <c r="X300" s="36" t="n">
        <f aca="false">IF(OR($F300="Activo",$F300="Cese"),R300+S300+T300+U300+V300+W300,0)</f>
        <v>0</v>
      </c>
      <c r="Y300" s="19" t="n">
        <f aca="false">IF(OR($F300="Activo",$F300="Cese"),DED_FIJA,0)</f>
        <v>0</v>
      </c>
      <c r="Z300" s="36" t="n">
        <f aca="false">MAX(0,X300-Y300)</f>
        <v>0</v>
      </c>
      <c r="AA300" s="19" t="n">
        <f aca="false">IF(Z300=0,0,MAX(0,MIN(Z300,Parámetros!$G$19)-Parámetros!$F$19)*Parámetros!$E$19)</f>
        <v>0</v>
      </c>
      <c r="AB300" s="19" t="n">
        <f aca="false">IF(Z300=0,0,MAX(0,MIN(Z300,Parámetros!$G$20)-Parámetros!$F$20)*Parámetros!$E$20)</f>
        <v>0</v>
      </c>
      <c r="AC300" s="19" t="n">
        <f aca="false">IF(Z300=0,0,MAX(0,MIN(Z300,Parámetros!$G$21)-Parámetros!$F$21)*Parámetros!$E$21)</f>
        <v>0</v>
      </c>
      <c r="AD300" s="19" t="n">
        <f aca="false">IF(Z300=0,0,MAX(0,MIN(Z300,Parámetros!$G$22)-Parámetros!$F$22)*Parámetros!$E$22)</f>
        <v>0</v>
      </c>
      <c r="AE300" s="19" t="n">
        <f aca="false">IF(Z300=0,0,MAX(0,MIN(Z300,Parámetros!$G$23)-Parámetros!$F$23)*Parámetros!$E$23)</f>
        <v>0</v>
      </c>
      <c r="AF300" s="36" t="n">
        <f aca="false">SUM(AA300:AE300)</f>
        <v>0</v>
      </c>
      <c r="AG300" s="45" t="str">
        <f aca="false">IF(AM300&lt;=0,"-",INDEX(TR_TASA,MATCH(AM300,TR_DESDE,1)))</f>
        <v>-</v>
      </c>
      <c r="AH300" s="44" t="n">
        <f aca="false">IF($F300="Cese",1,IF($F300="Activo",INDEX(DIV_N,7),0))</f>
        <v>0</v>
      </c>
      <c r="AI300" s="44" t="n">
        <f aca="false">IF($F300="Cese",6,IF($F300="Activo",INDEX(DIV_HASTA,7),0))</f>
        <v>0</v>
      </c>
      <c r="AJ300" s="19" t="n">
        <f aca="false">IF(OR($F300="Activo",$F300="Cese"),SUMIFS(AV294:AV299,D294:D299,"&lt;="&amp;AI300),0)</f>
        <v>0</v>
      </c>
      <c r="AK300" s="19" t="n">
        <f aca="false">IF(OR($F300="Activo",$F300="Cese"),MAX(0,(AF300-AJ300)/AH300),0)</f>
        <v>0</v>
      </c>
      <c r="AL300" s="19" t="n">
        <f aca="false">IF(OR($F300="Activo",$F300="Cese"),K300+IF(PROY_BON="Sí",0,J300),0)</f>
        <v>0</v>
      </c>
      <c r="AM300" s="19" t="n">
        <f aca="false">IF(AL300&gt;0,MAX(0,X300+AL300-Y300),Z300)</f>
        <v>0</v>
      </c>
      <c r="AN300" s="19" t="n">
        <f aca="false">SUMPRODUCT((AM300&gt;TR_DESDE)*(AM300-TR_DESDE)*TR_INC)</f>
        <v>0</v>
      </c>
      <c r="AO300" s="19" t="n">
        <f aca="false">IF(AL300&gt;0,MAX(0,AN300-IF($F300="Cese",MAX(AF300,AJ300),AF300)),0)</f>
        <v>0</v>
      </c>
      <c r="AP300" s="46" t="n">
        <f aca="false">IF(OR($F300="Activo",$F300="Cese"),ROUND(AK300+AO300,2),0)</f>
        <v>0</v>
      </c>
      <c r="AQ300" s="19" t="n">
        <f aca="false">IF($F300="Cese",MAX(0,AJ300-AN300),0)</f>
        <v>0</v>
      </c>
      <c r="AR300" s="19" t="str">
        <f aca="false">IF($B300="","",IF(COUNTIFS(RP_COD,$B300,'Retenciones Planilla'!$I$6:$I$105,"&lt;&gt;")=0,"",SUMIFS('Retenciones Planilla'!$I$6:$I$105,RP_COD,$B300)))</f>
        <v/>
      </c>
      <c r="AS300" s="19" t="str">
        <f aca="false">IF(AR300="","",AR300-AP300)</f>
        <v/>
      </c>
      <c r="AT300" s="23" t="str">
        <f aca="false">IF($B300="","",IF(NOT(OR($F300="Activo",$F300="Cese")),IF(N(AR300)=0,"—","Revisar: sin vínculo"),IF(AR300="",IF(AP300=0,"No corresponde","Sin dato planilla"),IF(ABS(AS300)&lt;=TOL,"OK",IF(AS300&gt;0,"Retuvo de más","Retuvo de menos")))))</f>
        <v/>
      </c>
      <c r="AU300" s="19" t="n">
        <f aca="false">IF(AND(BASE_RET="Planilla (si existe)",AR300&lt;&gt;""),AR300,AP300)</f>
        <v>0</v>
      </c>
      <c r="AV300" s="19" t="n">
        <f aca="false">AU300+N300</f>
        <v>0</v>
      </c>
    </row>
    <row r="301" customFormat="false" ht="15" hidden="false" customHeight="false" outlineLevel="0" collapsed="false">
      <c r="A301" s="43" t="n">
        <v>25</v>
      </c>
      <c r="B301" s="35" t="str">
        <f aca="false">IF(Trabajadores!$B$30="","",Trabajadores!$B$30)</f>
        <v/>
      </c>
      <c r="C301" s="35" t="str">
        <f aca="false">IF($B301="","",Trabajadores!$D$30)</f>
        <v/>
      </c>
      <c r="D301" s="43" t="n">
        <v>8</v>
      </c>
      <c r="E301" s="23" t="s">
        <v>305</v>
      </c>
      <c r="F301" s="23" t="str">
        <f aca="false">IF($B301="","",IF(OR(8&lt;Trabajadores!$M$30,8&gt;Trabajadores!$N$30),"No vinculado",IF(AND(8=Trabajadores!$N$30,Trabajadores!$O$30="Sí"),"Cese","Activo")))</f>
        <v/>
      </c>
      <c r="G301" s="19" t="n">
        <f aca="false">IF($B301="",0,SUMIFS(Ingresos!$V$6:$V$1505,ING_COD,$B301,ING_CLASE,"ORD"))</f>
        <v>0</v>
      </c>
      <c r="H301" s="19" t="n">
        <f aca="false">IF($B301="",0,SUMIFS(Ingresos!$V$6:$V$1505,ING_COD,$B301,ING_CLASE,"ORD",ING_COMP,"Sí"))</f>
        <v>0</v>
      </c>
      <c r="I301" s="19" t="n">
        <f aca="false">IF($B301="",0,SUMIFS(Ingresos!$V$6:$V$1505,ING_COD,$B301,ING_CLASE,"GRA"))</f>
        <v>0</v>
      </c>
      <c r="J301" s="19" t="n">
        <f aca="false">IF($B301="",0,SUMIFS(Ingresos!$V$6:$V$1505,ING_COD,$B301,ING_CLASE,"BON"))</f>
        <v>0</v>
      </c>
      <c r="K301" s="19" t="n">
        <f aca="false">IF($B301="",0,SUMIFS(Ingresos!$V$6:$V$1505,ING_COD,$B301,ING_CLASE,"EXT"))</f>
        <v>0</v>
      </c>
      <c r="L301" s="19" t="n">
        <f aca="false">IF($B301="",0,SUMIFS(Ingresos!$V$6:$V$1505,ING_COD,$B301,ING_CLASE,"OTO"))</f>
        <v>0</v>
      </c>
      <c r="M301" s="19" t="n">
        <f aca="false">IF($B301="",0,SUMIFS(Ingresos!$V$6:$V$1505,ING_COD,$B301,ING_CLASE,"OTX"))</f>
        <v>0</v>
      </c>
      <c r="N301" s="19" t="n">
        <f aca="false">IF($B301="",0,SUMIFS(Ingresos!$V$6:$V$1505,ING_COD,$B301,ING_CLASE,"RETO"))</f>
        <v>0</v>
      </c>
      <c r="O301" s="19" t="n">
        <f aca="false">IF($B301="",0,SUMIFS(Ingresos!$V$6:$V$1505,ING_COD,$B301,ING_CLASE,"INA"))</f>
        <v>0</v>
      </c>
      <c r="P301" s="19" t="n">
        <f aca="false">G301+I301+J301+K301+L301+M301</f>
        <v>0</v>
      </c>
      <c r="Q301" s="44" t="n">
        <f aca="false">IF($F301="Activo",5,IF($F301="Cese",1,0))</f>
        <v>0</v>
      </c>
      <c r="R301" s="19" t="n">
        <f aca="false">G301*Q301</f>
        <v>0</v>
      </c>
      <c r="S301" s="19" t="n">
        <f aca="false">IF($F301="Activo",SUMIFS(I301:I305,$D301:$D305,"&lt;="&amp;Trabajadores!$N$30)+IF(PROY_BON="Sí",SUMIFS(J301:J305,$D301:$D305,"&lt;="&amp;Trabajadores!$N$30),0),IF($F301="Cese",I301+IF(PROY_BON="Sí",J301,0),0))</f>
        <v>0</v>
      </c>
      <c r="T301" s="19" t="n">
        <f aca="false">IF(OR($F301&lt;&gt;"Activo",Trabajadores!$I$30="No"),0,IF(I305=0,H301*(1+IF(PROY_BON="Sí",Trabajadores!$P$30,0))*Trabajadores!$S$30/6*(Trabajadores!$N$30&gt;=12),0))</f>
        <v>0</v>
      </c>
      <c r="U301" s="19" t="n">
        <f aca="false">IF($F301="Activo",IF(Trabajadores!$J$30="Sí",L301*5,L301),IF($F301="Cese",L301,0))</f>
        <v>0</v>
      </c>
      <c r="V301" s="19" t="n">
        <f aca="false">IF(OR($F301="Activo",$F301="Cese"),M301,0)</f>
        <v>0</v>
      </c>
      <c r="W301" s="19" t="n">
        <f aca="false">IF(OR($F301="Activo",$F301="Cese"),SUM(P294:P300),0)</f>
        <v>0</v>
      </c>
      <c r="X301" s="36" t="n">
        <f aca="false">IF(OR($F301="Activo",$F301="Cese"),R301+S301+T301+U301+V301+W301,0)</f>
        <v>0</v>
      </c>
      <c r="Y301" s="19" t="n">
        <f aca="false">IF(OR($F301="Activo",$F301="Cese"),DED_FIJA,0)</f>
        <v>0</v>
      </c>
      <c r="Z301" s="36" t="n">
        <f aca="false">MAX(0,X301-Y301)</f>
        <v>0</v>
      </c>
      <c r="AA301" s="19" t="n">
        <f aca="false">IF(Z301=0,0,MAX(0,MIN(Z301,Parámetros!$G$19)-Parámetros!$F$19)*Parámetros!$E$19)</f>
        <v>0</v>
      </c>
      <c r="AB301" s="19" t="n">
        <f aca="false">IF(Z301=0,0,MAX(0,MIN(Z301,Parámetros!$G$20)-Parámetros!$F$20)*Parámetros!$E$20)</f>
        <v>0</v>
      </c>
      <c r="AC301" s="19" t="n">
        <f aca="false">IF(Z301=0,0,MAX(0,MIN(Z301,Parámetros!$G$21)-Parámetros!$F$21)*Parámetros!$E$21)</f>
        <v>0</v>
      </c>
      <c r="AD301" s="19" t="n">
        <f aca="false">IF(Z301=0,0,MAX(0,MIN(Z301,Parámetros!$G$22)-Parámetros!$F$22)*Parámetros!$E$22)</f>
        <v>0</v>
      </c>
      <c r="AE301" s="19" t="n">
        <f aca="false">IF(Z301=0,0,MAX(0,MIN(Z301,Parámetros!$G$23)-Parámetros!$F$23)*Parámetros!$E$23)</f>
        <v>0</v>
      </c>
      <c r="AF301" s="36" t="n">
        <f aca="false">SUM(AA301:AE301)</f>
        <v>0</v>
      </c>
      <c r="AG301" s="45" t="str">
        <f aca="false">IF(AM301&lt;=0,"-",INDEX(TR_TASA,MATCH(AM301,TR_DESDE,1)))</f>
        <v>-</v>
      </c>
      <c r="AH301" s="44" t="n">
        <f aca="false">IF($F301="Cese",1,IF($F301="Activo",INDEX(DIV_N,8),0))</f>
        <v>0</v>
      </c>
      <c r="AI301" s="44" t="n">
        <f aca="false">IF($F301="Cese",7,IF($F301="Activo",INDEX(DIV_HASTA,8),0))</f>
        <v>0</v>
      </c>
      <c r="AJ301" s="19" t="n">
        <f aca="false">IF(OR($F301="Activo",$F301="Cese"),SUMIFS(AV294:AV300,D294:D300,"&lt;="&amp;AI301),0)</f>
        <v>0</v>
      </c>
      <c r="AK301" s="19" t="n">
        <f aca="false">IF(OR($F301="Activo",$F301="Cese"),MAX(0,(AF301-AJ301)/AH301),0)</f>
        <v>0</v>
      </c>
      <c r="AL301" s="19" t="n">
        <f aca="false">IF(OR($F301="Activo",$F301="Cese"),K301+IF(PROY_BON="Sí",0,J301),0)</f>
        <v>0</v>
      </c>
      <c r="AM301" s="19" t="n">
        <f aca="false">IF(AL301&gt;0,MAX(0,X301+AL301-Y301),Z301)</f>
        <v>0</v>
      </c>
      <c r="AN301" s="19" t="n">
        <f aca="false">SUMPRODUCT((AM301&gt;TR_DESDE)*(AM301-TR_DESDE)*TR_INC)</f>
        <v>0</v>
      </c>
      <c r="AO301" s="19" t="n">
        <f aca="false">IF(AL301&gt;0,MAX(0,AN301-IF($F301="Cese",MAX(AF301,AJ301),AF301)),0)</f>
        <v>0</v>
      </c>
      <c r="AP301" s="46" t="n">
        <f aca="false">IF(OR($F301="Activo",$F301="Cese"),ROUND(AK301+AO301,2),0)</f>
        <v>0</v>
      </c>
      <c r="AQ301" s="19" t="n">
        <f aca="false">IF($F301="Cese",MAX(0,AJ301-AN301),0)</f>
        <v>0</v>
      </c>
      <c r="AR301" s="19" t="str">
        <f aca="false">IF($B301="","",IF(COUNTIFS(RP_COD,$B301,'Retenciones Planilla'!$J$6:$J$105,"&lt;&gt;")=0,"",SUMIFS('Retenciones Planilla'!$J$6:$J$105,RP_COD,$B301)))</f>
        <v/>
      </c>
      <c r="AS301" s="19" t="str">
        <f aca="false">IF(AR301="","",AR301-AP301)</f>
        <v/>
      </c>
      <c r="AT301" s="23" t="str">
        <f aca="false">IF($B301="","",IF(NOT(OR($F301="Activo",$F301="Cese")),IF(N(AR301)=0,"—","Revisar: sin vínculo"),IF(AR301="",IF(AP301=0,"No corresponde","Sin dato planilla"),IF(ABS(AS301)&lt;=TOL,"OK",IF(AS301&gt;0,"Retuvo de más","Retuvo de menos")))))</f>
        <v/>
      </c>
      <c r="AU301" s="19" t="n">
        <f aca="false">IF(AND(BASE_RET="Planilla (si existe)",AR301&lt;&gt;""),AR301,AP301)</f>
        <v>0</v>
      </c>
      <c r="AV301" s="19" t="n">
        <f aca="false">AU301+N301</f>
        <v>0</v>
      </c>
    </row>
    <row r="302" customFormat="false" ht="15" hidden="false" customHeight="false" outlineLevel="0" collapsed="false">
      <c r="A302" s="43" t="n">
        <v>25</v>
      </c>
      <c r="B302" s="35" t="str">
        <f aca="false">IF(Trabajadores!$B$30="","",Trabajadores!$B$30)</f>
        <v/>
      </c>
      <c r="C302" s="35" t="str">
        <f aca="false">IF($B302="","",Trabajadores!$D$30)</f>
        <v/>
      </c>
      <c r="D302" s="43" t="n">
        <v>9</v>
      </c>
      <c r="E302" s="23" t="s">
        <v>306</v>
      </c>
      <c r="F302" s="23" t="str">
        <f aca="false">IF($B302="","",IF(OR(9&lt;Trabajadores!$M$30,9&gt;Trabajadores!$N$30),"No vinculado",IF(AND(9=Trabajadores!$N$30,Trabajadores!$O$30="Sí"),"Cese","Activo")))</f>
        <v/>
      </c>
      <c r="G302" s="19" t="n">
        <f aca="false">IF($B302="",0,SUMIFS(Ingresos!$W$6:$W$1505,ING_COD,$B302,ING_CLASE,"ORD"))</f>
        <v>0</v>
      </c>
      <c r="H302" s="19" t="n">
        <f aca="false">IF($B302="",0,SUMIFS(Ingresos!$W$6:$W$1505,ING_COD,$B302,ING_CLASE,"ORD",ING_COMP,"Sí"))</f>
        <v>0</v>
      </c>
      <c r="I302" s="19" t="n">
        <f aca="false">IF($B302="",0,SUMIFS(Ingresos!$W$6:$W$1505,ING_COD,$B302,ING_CLASE,"GRA"))</f>
        <v>0</v>
      </c>
      <c r="J302" s="19" t="n">
        <f aca="false">IF($B302="",0,SUMIFS(Ingresos!$W$6:$W$1505,ING_COD,$B302,ING_CLASE,"BON"))</f>
        <v>0</v>
      </c>
      <c r="K302" s="19" t="n">
        <f aca="false">IF($B302="",0,SUMIFS(Ingresos!$W$6:$W$1505,ING_COD,$B302,ING_CLASE,"EXT"))</f>
        <v>0</v>
      </c>
      <c r="L302" s="19" t="n">
        <f aca="false">IF($B302="",0,SUMIFS(Ingresos!$W$6:$W$1505,ING_COD,$B302,ING_CLASE,"OTO"))</f>
        <v>0</v>
      </c>
      <c r="M302" s="19" t="n">
        <f aca="false">IF($B302="",0,SUMIFS(Ingresos!$W$6:$W$1505,ING_COD,$B302,ING_CLASE,"OTX"))</f>
        <v>0</v>
      </c>
      <c r="N302" s="19" t="n">
        <f aca="false">IF($B302="",0,SUMIFS(Ingresos!$W$6:$W$1505,ING_COD,$B302,ING_CLASE,"RETO"))</f>
        <v>0</v>
      </c>
      <c r="O302" s="19" t="n">
        <f aca="false">IF($B302="",0,SUMIFS(Ingresos!$W$6:$W$1505,ING_COD,$B302,ING_CLASE,"INA"))</f>
        <v>0</v>
      </c>
      <c r="P302" s="19" t="n">
        <f aca="false">G302+I302+J302+K302+L302+M302</f>
        <v>0</v>
      </c>
      <c r="Q302" s="44" t="n">
        <f aca="false">IF($F302="Activo",4,IF($F302="Cese",1,0))</f>
        <v>0</v>
      </c>
      <c r="R302" s="19" t="n">
        <f aca="false">G302*Q302</f>
        <v>0</v>
      </c>
      <c r="S302" s="19" t="n">
        <f aca="false">IF($F302="Activo",SUMIFS(I302:I305,$D302:$D305,"&lt;="&amp;Trabajadores!$N$30)+IF(PROY_BON="Sí",SUMIFS(J302:J305,$D302:$D305,"&lt;="&amp;Trabajadores!$N$30),0),IF($F302="Cese",I302+IF(PROY_BON="Sí",J302,0),0))</f>
        <v>0</v>
      </c>
      <c r="T302" s="19" t="n">
        <f aca="false">IF(OR($F302&lt;&gt;"Activo",Trabajadores!$I$30="No"),0,IF(I305=0,H302*(1+IF(PROY_BON="Sí",Trabajadores!$P$30,0))*Trabajadores!$S$30/6*(Trabajadores!$N$30&gt;=12),0))</f>
        <v>0</v>
      </c>
      <c r="U302" s="19" t="n">
        <f aca="false">IF($F302="Activo",IF(Trabajadores!$J$30="Sí",L302*4,L302),IF($F302="Cese",L302,0))</f>
        <v>0</v>
      </c>
      <c r="V302" s="19" t="n">
        <f aca="false">IF(OR($F302="Activo",$F302="Cese"),M302,0)</f>
        <v>0</v>
      </c>
      <c r="W302" s="19" t="n">
        <f aca="false">IF(OR($F302="Activo",$F302="Cese"),SUM(P294:P301),0)</f>
        <v>0</v>
      </c>
      <c r="X302" s="36" t="n">
        <f aca="false">IF(OR($F302="Activo",$F302="Cese"),R302+S302+T302+U302+V302+W302,0)</f>
        <v>0</v>
      </c>
      <c r="Y302" s="19" t="n">
        <f aca="false">IF(OR($F302="Activo",$F302="Cese"),DED_FIJA,0)</f>
        <v>0</v>
      </c>
      <c r="Z302" s="36" t="n">
        <f aca="false">MAX(0,X302-Y302)</f>
        <v>0</v>
      </c>
      <c r="AA302" s="19" t="n">
        <f aca="false">IF(Z302=0,0,MAX(0,MIN(Z302,Parámetros!$G$19)-Parámetros!$F$19)*Parámetros!$E$19)</f>
        <v>0</v>
      </c>
      <c r="AB302" s="19" t="n">
        <f aca="false">IF(Z302=0,0,MAX(0,MIN(Z302,Parámetros!$G$20)-Parámetros!$F$20)*Parámetros!$E$20)</f>
        <v>0</v>
      </c>
      <c r="AC302" s="19" t="n">
        <f aca="false">IF(Z302=0,0,MAX(0,MIN(Z302,Parámetros!$G$21)-Parámetros!$F$21)*Parámetros!$E$21)</f>
        <v>0</v>
      </c>
      <c r="AD302" s="19" t="n">
        <f aca="false">IF(Z302=0,0,MAX(0,MIN(Z302,Parámetros!$G$22)-Parámetros!$F$22)*Parámetros!$E$22)</f>
        <v>0</v>
      </c>
      <c r="AE302" s="19" t="n">
        <f aca="false">IF(Z302=0,0,MAX(0,MIN(Z302,Parámetros!$G$23)-Parámetros!$F$23)*Parámetros!$E$23)</f>
        <v>0</v>
      </c>
      <c r="AF302" s="36" t="n">
        <f aca="false">SUM(AA302:AE302)</f>
        <v>0</v>
      </c>
      <c r="AG302" s="45" t="str">
        <f aca="false">IF(AM302&lt;=0,"-",INDEX(TR_TASA,MATCH(AM302,TR_DESDE,1)))</f>
        <v>-</v>
      </c>
      <c r="AH302" s="44" t="n">
        <f aca="false">IF($F302="Cese",1,IF($F302="Activo",INDEX(DIV_N,9),0))</f>
        <v>0</v>
      </c>
      <c r="AI302" s="44" t="n">
        <f aca="false">IF($F302="Cese",8,IF($F302="Activo",INDEX(DIV_HASTA,9),0))</f>
        <v>0</v>
      </c>
      <c r="AJ302" s="19" t="n">
        <f aca="false">IF(OR($F302="Activo",$F302="Cese"),SUMIFS(AV294:AV301,D294:D301,"&lt;="&amp;AI302),0)</f>
        <v>0</v>
      </c>
      <c r="AK302" s="19" t="n">
        <f aca="false">IF(OR($F302="Activo",$F302="Cese"),MAX(0,(AF302-AJ302)/AH302),0)</f>
        <v>0</v>
      </c>
      <c r="AL302" s="19" t="n">
        <f aca="false">IF(OR($F302="Activo",$F302="Cese"),K302+IF(PROY_BON="Sí",0,J302),0)</f>
        <v>0</v>
      </c>
      <c r="AM302" s="19" t="n">
        <f aca="false">IF(AL302&gt;0,MAX(0,X302+AL302-Y302),Z302)</f>
        <v>0</v>
      </c>
      <c r="AN302" s="19" t="n">
        <f aca="false">SUMPRODUCT((AM302&gt;TR_DESDE)*(AM302-TR_DESDE)*TR_INC)</f>
        <v>0</v>
      </c>
      <c r="AO302" s="19" t="n">
        <f aca="false">IF(AL302&gt;0,MAX(0,AN302-IF($F302="Cese",MAX(AF302,AJ302),AF302)),0)</f>
        <v>0</v>
      </c>
      <c r="AP302" s="46" t="n">
        <f aca="false">IF(OR($F302="Activo",$F302="Cese"),ROUND(AK302+AO302,2),0)</f>
        <v>0</v>
      </c>
      <c r="AQ302" s="19" t="n">
        <f aca="false">IF($F302="Cese",MAX(0,AJ302-AN302),0)</f>
        <v>0</v>
      </c>
      <c r="AR302" s="19" t="str">
        <f aca="false">IF($B302="","",IF(COUNTIFS(RP_COD,$B302,'Retenciones Planilla'!$K$6:$K$105,"&lt;&gt;")=0,"",SUMIFS('Retenciones Planilla'!$K$6:$K$105,RP_COD,$B302)))</f>
        <v/>
      </c>
      <c r="AS302" s="19" t="str">
        <f aca="false">IF(AR302="","",AR302-AP302)</f>
        <v/>
      </c>
      <c r="AT302" s="23" t="str">
        <f aca="false">IF($B302="","",IF(NOT(OR($F302="Activo",$F302="Cese")),IF(N(AR302)=0,"—","Revisar: sin vínculo"),IF(AR302="",IF(AP302=0,"No corresponde","Sin dato planilla"),IF(ABS(AS302)&lt;=TOL,"OK",IF(AS302&gt;0,"Retuvo de más","Retuvo de menos")))))</f>
        <v/>
      </c>
      <c r="AU302" s="19" t="n">
        <f aca="false">IF(AND(BASE_RET="Planilla (si existe)",AR302&lt;&gt;""),AR302,AP302)</f>
        <v>0</v>
      </c>
      <c r="AV302" s="19" t="n">
        <f aca="false">AU302+N302</f>
        <v>0</v>
      </c>
    </row>
    <row r="303" customFormat="false" ht="15" hidden="false" customHeight="false" outlineLevel="0" collapsed="false">
      <c r="A303" s="43" t="n">
        <v>25</v>
      </c>
      <c r="B303" s="35" t="str">
        <f aca="false">IF(Trabajadores!$B$30="","",Trabajadores!$B$30)</f>
        <v/>
      </c>
      <c r="C303" s="35" t="str">
        <f aca="false">IF($B303="","",Trabajadores!$D$30)</f>
        <v/>
      </c>
      <c r="D303" s="43" t="n">
        <v>10</v>
      </c>
      <c r="E303" s="23" t="s">
        <v>307</v>
      </c>
      <c r="F303" s="23" t="str">
        <f aca="false">IF($B303="","",IF(OR(10&lt;Trabajadores!$M$30,10&gt;Trabajadores!$N$30),"No vinculado",IF(AND(10=Trabajadores!$N$30,Trabajadores!$O$30="Sí"),"Cese","Activo")))</f>
        <v/>
      </c>
      <c r="G303" s="19" t="n">
        <f aca="false">IF($B303="",0,SUMIFS(Ingresos!$X$6:$X$1505,ING_COD,$B303,ING_CLASE,"ORD"))</f>
        <v>0</v>
      </c>
      <c r="H303" s="19" t="n">
        <f aca="false">IF($B303="",0,SUMIFS(Ingresos!$X$6:$X$1505,ING_COD,$B303,ING_CLASE,"ORD",ING_COMP,"Sí"))</f>
        <v>0</v>
      </c>
      <c r="I303" s="19" t="n">
        <f aca="false">IF($B303="",0,SUMIFS(Ingresos!$X$6:$X$1505,ING_COD,$B303,ING_CLASE,"GRA"))</f>
        <v>0</v>
      </c>
      <c r="J303" s="19" t="n">
        <f aca="false">IF($B303="",0,SUMIFS(Ingresos!$X$6:$X$1505,ING_COD,$B303,ING_CLASE,"BON"))</f>
        <v>0</v>
      </c>
      <c r="K303" s="19" t="n">
        <f aca="false">IF($B303="",0,SUMIFS(Ingresos!$X$6:$X$1505,ING_COD,$B303,ING_CLASE,"EXT"))</f>
        <v>0</v>
      </c>
      <c r="L303" s="19" t="n">
        <f aca="false">IF($B303="",0,SUMIFS(Ingresos!$X$6:$X$1505,ING_COD,$B303,ING_CLASE,"OTO"))</f>
        <v>0</v>
      </c>
      <c r="M303" s="19" t="n">
        <f aca="false">IF($B303="",0,SUMIFS(Ingresos!$X$6:$X$1505,ING_COD,$B303,ING_CLASE,"OTX"))</f>
        <v>0</v>
      </c>
      <c r="N303" s="19" t="n">
        <f aca="false">IF($B303="",0,SUMIFS(Ingresos!$X$6:$X$1505,ING_COD,$B303,ING_CLASE,"RETO"))</f>
        <v>0</v>
      </c>
      <c r="O303" s="19" t="n">
        <f aca="false">IF($B303="",0,SUMIFS(Ingresos!$X$6:$X$1505,ING_COD,$B303,ING_CLASE,"INA"))</f>
        <v>0</v>
      </c>
      <c r="P303" s="19" t="n">
        <f aca="false">G303+I303+J303+K303+L303+M303</f>
        <v>0</v>
      </c>
      <c r="Q303" s="44" t="n">
        <f aca="false">IF($F303="Activo",3,IF($F303="Cese",1,0))</f>
        <v>0</v>
      </c>
      <c r="R303" s="19" t="n">
        <f aca="false">G303*Q303</f>
        <v>0</v>
      </c>
      <c r="S303" s="19" t="n">
        <f aca="false">IF($F303="Activo",SUMIFS(I303:I305,$D303:$D305,"&lt;="&amp;Trabajadores!$N$30)+IF(PROY_BON="Sí",SUMIFS(J303:J305,$D303:$D305,"&lt;="&amp;Trabajadores!$N$30),0),IF($F303="Cese",I303+IF(PROY_BON="Sí",J303,0),0))</f>
        <v>0</v>
      </c>
      <c r="T303" s="19" t="n">
        <f aca="false">IF(OR($F303&lt;&gt;"Activo",Trabajadores!$I$30="No"),0,IF(I305=0,H303*(1+IF(PROY_BON="Sí",Trabajadores!$P$30,0))*Trabajadores!$S$30/6*(Trabajadores!$N$30&gt;=12),0))</f>
        <v>0</v>
      </c>
      <c r="U303" s="19" t="n">
        <f aca="false">IF($F303="Activo",IF(Trabajadores!$J$30="Sí",L303*3,L303),IF($F303="Cese",L303,0))</f>
        <v>0</v>
      </c>
      <c r="V303" s="19" t="n">
        <f aca="false">IF(OR($F303="Activo",$F303="Cese"),M303,0)</f>
        <v>0</v>
      </c>
      <c r="W303" s="19" t="n">
        <f aca="false">IF(OR($F303="Activo",$F303="Cese"),SUM(P294:P302),0)</f>
        <v>0</v>
      </c>
      <c r="X303" s="36" t="n">
        <f aca="false">IF(OR($F303="Activo",$F303="Cese"),R303+S303+T303+U303+V303+W303,0)</f>
        <v>0</v>
      </c>
      <c r="Y303" s="19" t="n">
        <f aca="false">IF(OR($F303="Activo",$F303="Cese"),DED_FIJA,0)</f>
        <v>0</v>
      </c>
      <c r="Z303" s="36" t="n">
        <f aca="false">MAX(0,X303-Y303)</f>
        <v>0</v>
      </c>
      <c r="AA303" s="19" t="n">
        <f aca="false">IF(Z303=0,0,MAX(0,MIN(Z303,Parámetros!$G$19)-Parámetros!$F$19)*Parámetros!$E$19)</f>
        <v>0</v>
      </c>
      <c r="AB303" s="19" t="n">
        <f aca="false">IF(Z303=0,0,MAX(0,MIN(Z303,Parámetros!$G$20)-Parámetros!$F$20)*Parámetros!$E$20)</f>
        <v>0</v>
      </c>
      <c r="AC303" s="19" t="n">
        <f aca="false">IF(Z303=0,0,MAX(0,MIN(Z303,Parámetros!$G$21)-Parámetros!$F$21)*Parámetros!$E$21)</f>
        <v>0</v>
      </c>
      <c r="AD303" s="19" t="n">
        <f aca="false">IF(Z303=0,0,MAX(0,MIN(Z303,Parámetros!$G$22)-Parámetros!$F$22)*Parámetros!$E$22)</f>
        <v>0</v>
      </c>
      <c r="AE303" s="19" t="n">
        <f aca="false">IF(Z303=0,0,MAX(0,MIN(Z303,Parámetros!$G$23)-Parámetros!$F$23)*Parámetros!$E$23)</f>
        <v>0</v>
      </c>
      <c r="AF303" s="36" t="n">
        <f aca="false">SUM(AA303:AE303)</f>
        <v>0</v>
      </c>
      <c r="AG303" s="45" t="str">
        <f aca="false">IF(AM303&lt;=0,"-",INDEX(TR_TASA,MATCH(AM303,TR_DESDE,1)))</f>
        <v>-</v>
      </c>
      <c r="AH303" s="44" t="n">
        <f aca="false">IF($F303="Cese",1,IF($F303="Activo",INDEX(DIV_N,10),0))</f>
        <v>0</v>
      </c>
      <c r="AI303" s="44" t="n">
        <f aca="false">IF($F303="Cese",9,IF($F303="Activo",INDEX(DIV_HASTA,10),0))</f>
        <v>0</v>
      </c>
      <c r="AJ303" s="19" t="n">
        <f aca="false">IF(OR($F303="Activo",$F303="Cese"),SUMIFS(AV294:AV302,D294:D302,"&lt;="&amp;AI303),0)</f>
        <v>0</v>
      </c>
      <c r="AK303" s="19" t="n">
        <f aca="false">IF(OR($F303="Activo",$F303="Cese"),MAX(0,(AF303-AJ303)/AH303),0)</f>
        <v>0</v>
      </c>
      <c r="AL303" s="19" t="n">
        <f aca="false">IF(OR($F303="Activo",$F303="Cese"),K303+IF(PROY_BON="Sí",0,J303),0)</f>
        <v>0</v>
      </c>
      <c r="AM303" s="19" t="n">
        <f aca="false">IF(AL303&gt;0,MAX(0,X303+AL303-Y303),Z303)</f>
        <v>0</v>
      </c>
      <c r="AN303" s="19" t="n">
        <f aca="false">SUMPRODUCT((AM303&gt;TR_DESDE)*(AM303-TR_DESDE)*TR_INC)</f>
        <v>0</v>
      </c>
      <c r="AO303" s="19" t="n">
        <f aca="false">IF(AL303&gt;0,MAX(0,AN303-IF($F303="Cese",MAX(AF303,AJ303),AF303)),0)</f>
        <v>0</v>
      </c>
      <c r="AP303" s="46" t="n">
        <f aca="false">IF(OR($F303="Activo",$F303="Cese"),ROUND(AK303+AO303,2),0)</f>
        <v>0</v>
      </c>
      <c r="AQ303" s="19" t="n">
        <f aca="false">IF($F303="Cese",MAX(0,AJ303-AN303),0)</f>
        <v>0</v>
      </c>
      <c r="AR303" s="19" t="str">
        <f aca="false">IF($B303="","",IF(COUNTIFS(RP_COD,$B303,'Retenciones Planilla'!$L$6:$L$105,"&lt;&gt;")=0,"",SUMIFS('Retenciones Planilla'!$L$6:$L$105,RP_COD,$B303)))</f>
        <v/>
      </c>
      <c r="AS303" s="19" t="str">
        <f aca="false">IF(AR303="","",AR303-AP303)</f>
        <v/>
      </c>
      <c r="AT303" s="23" t="str">
        <f aca="false">IF($B303="","",IF(NOT(OR($F303="Activo",$F303="Cese")),IF(N(AR303)=0,"—","Revisar: sin vínculo"),IF(AR303="",IF(AP303=0,"No corresponde","Sin dato planilla"),IF(ABS(AS303)&lt;=TOL,"OK",IF(AS303&gt;0,"Retuvo de más","Retuvo de menos")))))</f>
        <v/>
      </c>
      <c r="AU303" s="19" t="n">
        <f aca="false">IF(AND(BASE_RET="Planilla (si existe)",AR303&lt;&gt;""),AR303,AP303)</f>
        <v>0</v>
      </c>
      <c r="AV303" s="19" t="n">
        <f aca="false">AU303+N303</f>
        <v>0</v>
      </c>
    </row>
    <row r="304" customFormat="false" ht="15" hidden="false" customHeight="false" outlineLevel="0" collapsed="false">
      <c r="A304" s="43" t="n">
        <v>25</v>
      </c>
      <c r="B304" s="35" t="str">
        <f aca="false">IF(Trabajadores!$B$30="","",Trabajadores!$B$30)</f>
        <v/>
      </c>
      <c r="C304" s="35" t="str">
        <f aca="false">IF($B304="","",Trabajadores!$D$30)</f>
        <v/>
      </c>
      <c r="D304" s="43" t="n">
        <v>11</v>
      </c>
      <c r="E304" s="23" t="s">
        <v>308</v>
      </c>
      <c r="F304" s="23" t="str">
        <f aca="false">IF($B304="","",IF(OR(11&lt;Trabajadores!$M$30,11&gt;Trabajadores!$N$30),"No vinculado",IF(AND(11=Trabajadores!$N$30,Trabajadores!$O$30="Sí"),"Cese","Activo")))</f>
        <v/>
      </c>
      <c r="G304" s="19" t="n">
        <f aca="false">IF($B304="",0,SUMIFS(Ingresos!$Y$6:$Y$1505,ING_COD,$B304,ING_CLASE,"ORD"))</f>
        <v>0</v>
      </c>
      <c r="H304" s="19" t="n">
        <f aca="false">IF($B304="",0,SUMIFS(Ingresos!$Y$6:$Y$1505,ING_COD,$B304,ING_CLASE,"ORD",ING_COMP,"Sí"))</f>
        <v>0</v>
      </c>
      <c r="I304" s="19" t="n">
        <f aca="false">IF($B304="",0,SUMIFS(Ingresos!$Y$6:$Y$1505,ING_COD,$B304,ING_CLASE,"GRA"))</f>
        <v>0</v>
      </c>
      <c r="J304" s="19" t="n">
        <f aca="false">IF($B304="",0,SUMIFS(Ingresos!$Y$6:$Y$1505,ING_COD,$B304,ING_CLASE,"BON"))</f>
        <v>0</v>
      </c>
      <c r="K304" s="19" t="n">
        <f aca="false">IF($B304="",0,SUMIFS(Ingresos!$Y$6:$Y$1505,ING_COD,$B304,ING_CLASE,"EXT"))</f>
        <v>0</v>
      </c>
      <c r="L304" s="19" t="n">
        <f aca="false">IF($B304="",0,SUMIFS(Ingresos!$Y$6:$Y$1505,ING_COD,$B304,ING_CLASE,"OTO"))</f>
        <v>0</v>
      </c>
      <c r="M304" s="19" t="n">
        <f aca="false">IF($B304="",0,SUMIFS(Ingresos!$Y$6:$Y$1505,ING_COD,$B304,ING_CLASE,"OTX"))</f>
        <v>0</v>
      </c>
      <c r="N304" s="19" t="n">
        <f aca="false">IF($B304="",0,SUMIFS(Ingresos!$Y$6:$Y$1505,ING_COD,$B304,ING_CLASE,"RETO"))</f>
        <v>0</v>
      </c>
      <c r="O304" s="19" t="n">
        <f aca="false">IF($B304="",0,SUMIFS(Ingresos!$Y$6:$Y$1505,ING_COD,$B304,ING_CLASE,"INA"))</f>
        <v>0</v>
      </c>
      <c r="P304" s="19" t="n">
        <f aca="false">G304+I304+J304+K304+L304+M304</f>
        <v>0</v>
      </c>
      <c r="Q304" s="44" t="n">
        <f aca="false">IF($F304="Activo",2,IF($F304="Cese",1,0))</f>
        <v>0</v>
      </c>
      <c r="R304" s="19" t="n">
        <f aca="false">G304*Q304</f>
        <v>0</v>
      </c>
      <c r="S304" s="19" t="n">
        <f aca="false">IF($F304="Activo",SUMIFS(I304:I305,$D304:$D305,"&lt;="&amp;Trabajadores!$N$30)+IF(PROY_BON="Sí",SUMIFS(J304:J305,$D304:$D305,"&lt;="&amp;Trabajadores!$N$30),0),IF($F304="Cese",I304+IF(PROY_BON="Sí",J304,0),0))</f>
        <v>0</v>
      </c>
      <c r="T304" s="19" t="n">
        <f aca="false">IF(OR($F304&lt;&gt;"Activo",Trabajadores!$I$30="No"),0,IF(I305=0,H304*(1+IF(PROY_BON="Sí",Trabajadores!$P$30,0))*Trabajadores!$S$30/6*(Trabajadores!$N$30&gt;=12),0))</f>
        <v>0</v>
      </c>
      <c r="U304" s="19" t="n">
        <f aca="false">IF($F304="Activo",IF(Trabajadores!$J$30="Sí",L304*2,L304),IF($F304="Cese",L304,0))</f>
        <v>0</v>
      </c>
      <c r="V304" s="19" t="n">
        <f aca="false">IF(OR($F304="Activo",$F304="Cese"),M304,0)</f>
        <v>0</v>
      </c>
      <c r="W304" s="19" t="n">
        <f aca="false">IF(OR($F304="Activo",$F304="Cese"),SUM(P294:P303),0)</f>
        <v>0</v>
      </c>
      <c r="X304" s="36" t="n">
        <f aca="false">IF(OR($F304="Activo",$F304="Cese"),R304+S304+T304+U304+V304+W304,0)</f>
        <v>0</v>
      </c>
      <c r="Y304" s="19" t="n">
        <f aca="false">IF(OR($F304="Activo",$F304="Cese"),DED_FIJA,0)</f>
        <v>0</v>
      </c>
      <c r="Z304" s="36" t="n">
        <f aca="false">MAX(0,X304-Y304)</f>
        <v>0</v>
      </c>
      <c r="AA304" s="19" t="n">
        <f aca="false">IF(Z304=0,0,MAX(0,MIN(Z304,Parámetros!$G$19)-Parámetros!$F$19)*Parámetros!$E$19)</f>
        <v>0</v>
      </c>
      <c r="AB304" s="19" t="n">
        <f aca="false">IF(Z304=0,0,MAX(0,MIN(Z304,Parámetros!$G$20)-Parámetros!$F$20)*Parámetros!$E$20)</f>
        <v>0</v>
      </c>
      <c r="AC304" s="19" t="n">
        <f aca="false">IF(Z304=0,0,MAX(0,MIN(Z304,Parámetros!$G$21)-Parámetros!$F$21)*Parámetros!$E$21)</f>
        <v>0</v>
      </c>
      <c r="AD304" s="19" t="n">
        <f aca="false">IF(Z304=0,0,MAX(0,MIN(Z304,Parámetros!$G$22)-Parámetros!$F$22)*Parámetros!$E$22)</f>
        <v>0</v>
      </c>
      <c r="AE304" s="19" t="n">
        <f aca="false">IF(Z304=0,0,MAX(0,MIN(Z304,Parámetros!$G$23)-Parámetros!$F$23)*Parámetros!$E$23)</f>
        <v>0</v>
      </c>
      <c r="AF304" s="36" t="n">
        <f aca="false">SUM(AA304:AE304)</f>
        <v>0</v>
      </c>
      <c r="AG304" s="45" t="str">
        <f aca="false">IF(AM304&lt;=0,"-",INDEX(TR_TASA,MATCH(AM304,TR_DESDE,1)))</f>
        <v>-</v>
      </c>
      <c r="AH304" s="44" t="n">
        <f aca="false">IF($F304="Cese",1,IF($F304="Activo",INDEX(DIV_N,11),0))</f>
        <v>0</v>
      </c>
      <c r="AI304" s="44" t="n">
        <f aca="false">IF($F304="Cese",10,IF($F304="Activo",INDEX(DIV_HASTA,11),0))</f>
        <v>0</v>
      </c>
      <c r="AJ304" s="19" t="n">
        <f aca="false">IF(OR($F304="Activo",$F304="Cese"),SUMIFS(AV294:AV303,D294:D303,"&lt;="&amp;AI304),0)</f>
        <v>0</v>
      </c>
      <c r="AK304" s="19" t="n">
        <f aca="false">IF(OR($F304="Activo",$F304="Cese"),MAX(0,(AF304-AJ304)/AH304),0)</f>
        <v>0</v>
      </c>
      <c r="AL304" s="19" t="n">
        <f aca="false">IF(OR($F304="Activo",$F304="Cese"),K304+IF(PROY_BON="Sí",0,J304),0)</f>
        <v>0</v>
      </c>
      <c r="AM304" s="19" t="n">
        <f aca="false">IF(AL304&gt;0,MAX(0,X304+AL304-Y304),Z304)</f>
        <v>0</v>
      </c>
      <c r="AN304" s="19" t="n">
        <f aca="false">SUMPRODUCT((AM304&gt;TR_DESDE)*(AM304-TR_DESDE)*TR_INC)</f>
        <v>0</v>
      </c>
      <c r="AO304" s="19" t="n">
        <f aca="false">IF(AL304&gt;0,MAX(0,AN304-IF($F304="Cese",MAX(AF304,AJ304),AF304)),0)</f>
        <v>0</v>
      </c>
      <c r="AP304" s="46" t="n">
        <f aca="false">IF(OR($F304="Activo",$F304="Cese"),ROUND(AK304+AO304,2),0)</f>
        <v>0</v>
      </c>
      <c r="AQ304" s="19" t="n">
        <f aca="false">IF($F304="Cese",MAX(0,AJ304-AN304),0)</f>
        <v>0</v>
      </c>
      <c r="AR304" s="19" t="str">
        <f aca="false">IF($B304="","",IF(COUNTIFS(RP_COD,$B304,'Retenciones Planilla'!$M$6:$M$105,"&lt;&gt;")=0,"",SUMIFS('Retenciones Planilla'!$M$6:$M$105,RP_COD,$B304)))</f>
        <v/>
      </c>
      <c r="AS304" s="19" t="str">
        <f aca="false">IF(AR304="","",AR304-AP304)</f>
        <v/>
      </c>
      <c r="AT304" s="23" t="str">
        <f aca="false">IF($B304="","",IF(NOT(OR($F304="Activo",$F304="Cese")),IF(N(AR304)=0,"—","Revisar: sin vínculo"),IF(AR304="",IF(AP304=0,"No corresponde","Sin dato planilla"),IF(ABS(AS304)&lt;=TOL,"OK",IF(AS304&gt;0,"Retuvo de más","Retuvo de menos")))))</f>
        <v/>
      </c>
      <c r="AU304" s="19" t="n">
        <f aca="false">IF(AND(BASE_RET="Planilla (si existe)",AR304&lt;&gt;""),AR304,AP304)</f>
        <v>0</v>
      </c>
      <c r="AV304" s="19" t="n">
        <f aca="false">AU304+N304</f>
        <v>0</v>
      </c>
    </row>
    <row r="305" customFormat="false" ht="15" hidden="false" customHeight="false" outlineLevel="0" collapsed="false">
      <c r="A305" s="43" t="n">
        <v>25</v>
      </c>
      <c r="B305" s="35" t="str">
        <f aca="false">IF(Trabajadores!$B$30="","",Trabajadores!$B$30)</f>
        <v/>
      </c>
      <c r="C305" s="35" t="str">
        <f aca="false">IF($B305="","",Trabajadores!$D$30)</f>
        <v/>
      </c>
      <c r="D305" s="43" t="n">
        <v>12</v>
      </c>
      <c r="E305" s="23" t="s">
        <v>309</v>
      </c>
      <c r="F305" s="23" t="str">
        <f aca="false">IF($B305="","",IF(OR(12&lt;Trabajadores!$M$30,12&gt;Trabajadores!$N$30),"No vinculado",IF(AND(12=Trabajadores!$N$30,Trabajadores!$O$30="Sí"),"Cese","Activo")))</f>
        <v/>
      </c>
      <c r="G305" s="19" t="n">
        <f aca="false">IF($B305="",0,SUMIFS(Ingresos!$Z$6:$Z$1505,ING_COD,$B305,ING_CLASE,"ORD"))</f>
        <v>0</v>
      </c>
      <c r="H305" s="19" t="n">
        <f aca="false">IF($B305="",0,SUMIFS(Ingresos!$Z$6:$Z$1505,ING_COD,$B305,ING_CLASE,"ORD",ING_COMP,"Sí"))</f>
        <v>0</v>
      </c>
      <c r="I305" s="19" t="n">
        <f aca="false">IF($B305="",0,SUMIFS(Ingresos!$Z$6:$Z$1505,ING_COD,$B305,ING_CLASE,"GRA"))</f>
        <v>0</v>
      </c>
      <c r="J305" s="19" t="n">
        <f aca="false">IF($B305="",0,SUMIFS(Ingresos!$Z$6:$Z$1505,ING_COD,$B305,ING_CLASE,"BON"))</f>
        <v>0</v>
      </c>
      <c r="K305" s="19" t="n">
        <f aca="false">IF($B305="",0,SUMIFS(Ingresos!$Z$6:$Z$1505,ING_COD,$B305,ING_CLASE,"EXT"))</f>
        <v>0</v>
      </c>
      <c r="L305" s="19" t="n">
        <f aca="false">IF($B305="",0,SUMIFS(Ingresos!$Z$6:$Z$1505,ING_COD,$B305,ING_CLASE,"OTO"))</f>
        <v>0</v>
      </c>
      <c r="M305" s="19" t="n">
        <f aca="false">IF($B305="",0,SUMIFS(Ingresos!$Z$6:$Z$1505,ING_COD,$B305,ING_CLASE,"OTX"))</f>
        <v>0</v>
      </c>
      <c r="N305" s="19" t="n">
        <f aca="false">IF($B305="",0,SUMIFS(Ingresos!$Z$6:$Z$1505,ING_COD,$B305,ING_CLASE,"RETO"))</f>
        <v>0</v>
      </c>
      <c r="O305" s="19" t="n">
        <f aca="false">IF($B305="",0,SUMIFS(Ingresos!$Z$6:$Z$1505,ING_COD,$B305,ING_CLASE,"INA"))</f>
        <v>0</v>
      </c>
      <c r="P305" s="19" t="n">
        <f aca="false">G305+I305+J305+K305+L305+M305</f>
        <v>0</v>
      </c>
      <c r="Q305" s="44" t="n">
        <f aca="false">IF($F305="Activo",1,IF($F305="Cese",1,0))</f>
        <v>0</v>
      </c>
      <c r="R305" s="19" t="n">
        <f aca="false">G305*Q305</f>
        <v>0</v>
      </c>
      <c r="S305" s="19" t="n">
        <f aca="false">IF($F305="Activo",SUMIFS(I305:I305,$D305:$D305,"&lt;="&amp;Trabajadores!$N$30)+IF(PROY_BON="Sí",SUMIFS(J305:J305,$D305:$D305,"&lt;="&amp;Trabajadores!$N$30),0),IF($F305="Cese",I305+IF(PROY_BON="Sí",J305,0),0))</f>
        <v>0</v>
      </c>
      <c r="T305" s="19" t="n">
        <f aca="false">0</f>
        <v>0</v>
      </c>
      <c r="U305" s="19" t="n">
        <f aca="false">IF($F305="Activo",IF(Trabajadores!$J$30="Sí",L305*1,L305),IF($F305="Cese",L305,0))</f>
        <v>0</v>
      </c>
      <c r="V305" s="19" t="n">
        <f aca="false">IF(OR($F305="Activo",$F305="Cese"),M305,0)</f>
        <v>0</v>
      </c>
      <c r="W305" s="19" t="n">
        <f aca="false">IF(OR($F305="Activo",$F305="Cese"),SUM(P294:P304),0)</f>
        <v>0</v>
      </c>
      <c r="X305" s="36" t="n">
        <f aca="false">IF(OR($F305="Activo",$F305="Cese"),R305+S305+T305+U305+V305+W305,0)</f>
        <v>0</v>
      </c>
      <c r="Y305" s="19" t="n">
        <f aca="false">IF(OR($F305="Activo",$F305="Cese"),DED_FIJA,0)</f>
        <v>0</v>
      </c>
      <c r="Z305" s="36" t="n">
        <f aca="false">MAX(0,X305-Y305)</f>
        <v>0</v>
      </c>
      <c r="AA305" s="19" t="n">
        <f aca="false">IF(Z305=0,0,MAX(0,MIN(Z305,Parámetros!$G$19)-Parámetros!$F$19)*Parámetros!$E$19)</f>
        <v>0</v>
      </c>
      <c r="AB305" s="19" t="n">
        <f aca="false">IF(Z305=0,0,MAX(0,MIN(Z305,Parámetros!$G$20)-Parámetros!$F$20)*Parámetros!$E$20)</f>
        <v>0</v>
      </c>
      <c r="AC305" s="19" t="n">
        <f aca="false">IF(Z305=0,0,MAX(0,MIN(Z305,Parámetros!$G$21)-Parámetros!$F$21)*Parámetros!$E$21)</f>
        <v>0</v>
      </c>
      <c r="AD305" s="19" t="n">
        <f aca="false">IF(Z305=0,0,MAX(0,MIN(Z305,Parámetros!$G$22)-Parámetros!$F$22)*Parámetros!$E$22)</f>
        <v>0</v>
      </c>
      <c r="AE305" s="19" t="n">
        <f aca="false">IF(Z305=0,0,MAX(0,MIN(Z305,Parámetros!$G$23)-Parámetros!$F$23)*Parámetros!$E$23)</f>
        <v>0</v>
      </c>
      <c r="AF305" s="36" t="n">
        <f aca="false">SUM(AA305:AE305)</f>
        <v>0</v>
      </c>
      <c r="AG305" s="45" t="str">
        <f aca="false">IF(AM305&lt;=0,"-",INDEX(TR_TASA,MATCH(AM305,TR_DESDE,1)))</f>
        <v>-</v>
      </c>
      <c r="AH305" s="44" t="n">
        <f aca="false">IF($F305="Cese",1,IF($F305="Activo",INDEX(DIV_N,12),0))</f>
        <v>0</v>
      </c>
      <c r="AI305" s="44" t="n">
        <f aca="false">IF($F305="Cese",11,IF($F305="Activo",INDEX(DIV_HASTA,12),0))</f>
        <v>0</v>
      </c>
      <c r="AJ305" s="19" t="n">
        <f aca="false">IF(OR($F305="Activo",$F305="Cese"),SUMIFS(AV294:AV304,D294:D304,"&lt;="&amp;AI305),0)</f>
        <v>0</v>
      </c>
      <c r="AK305" s="19" t="n">
        <f aca="false">IF(OR($F305="Activo",$F305="Cese"),MAX(0,(AF305-AJ305)/AH305),0)</f>
        <v>0</v>
      </c>
      <c r="AL305" s="19" t="n">
        <f aca="false">IF(OR($F305="Activo",$F305="Cese"),K305+IF(PROY_BON="Sí",0,J305),0)</f>
        <v>0</v>
      </c>
      <c r="AM305" s="19" t="n">
        <f aca="false">IF(AL305&gt;0,MAX(0,X305+AL305-Y305),Z305)</f>
        <v>0</v>
      </c>
      <c r="AN305" s="19" t="n">
        <f aca="false">SUMPRODUCT((AM305&gt;TR_DESDE)*(AM305-TR_DESDE)*TR_INC)</f>
        <v>0</v>
      </c>
      <c r="AO305" s="19" t="n">
        <f aca="false">IF(AL305&gt;0,MAX(0,AN305-IF(TRUE(),MAX(AF305,AJ305),AF305)),0)</f>
        <v>0</v>
      </c>
      <c r="AP305" s="46" t="n">
        <f aca="false">IF(OR($F305="Activo",$F305="Cese"),ROUND(AK305+AO305,2),0)</f>
        <v>0</v>
      </c>
      <c r="AQ305" s="19" t="n">
        <f aca="false">IF(OR($F305="Activo",$F305="Cese"),MAX(0,AJ305-AN305),0)</f>
        <v>0</v>
      </c>
      <c r="AR305" s="19" t="str">
        <f aca="false">IF($B305="","",IF(COUNTIFS(RP_COD,$B305,'Retenciones Planilla'!$N$6:$N$105,"&lt;&gt;")=0,"",SUMIFS('Retenciones Planilla'!$N$6:$N$105,RP_COD,$B305)))</f>
        <v/>
      </c>
      <c r="AS305" s="19" t="str">
        <f aca="false">IF(AR305="","",AR305-AP305)</f>
        <v/>
      </c>
      <c r="AT305" s="23" t="str">
        <f aca="false">IF($B305="","",IF(NOT(OR($F305="Activo",$F305="Cese")),IF(N(AR305)=0,"—","Revisar: sin vínculo"),IF(AR305="",IF(AP305=0,"No corresponde","Sin dato planilla"),IF(ABS(AS305)&lt;=TOL,"OK",IF(AS305&gt;0,"Retuvo de más","Retuvo de menos")))))</f>
        <v/>
      </c>
      <c r="AU305" s="19" t="n">
        <f aca="false">IF(AND(BASE_RET="Planilla (si existe)",AR305&lt;&gt;""),AR305,AP305)</f>
        <v>0</v>
      </c>
      <c r="AV305" s="19" t="n">
        <f aca="false">AU305+N305</f>
        <v>0</v>
      </c>
    </row>
    <row r="306" customFormat="false" ht="15" hidden="false" customHeight="false" outlineLevel="0" collapsed="false">
      <c r="A306" s="43" t="n">
        <v>26</v>
      </c>
      <c r="B306" s="35" t="str">
        <f aca="false">IF(Trabajadores!$B$31="","",Trabajadores!$B$31)</f>
        <v/>
      </c>
      <c r="C306" s="35" t="str">
        <f aca="false">IF($B306="","",Trabajadores!$D$31)</f>
        <v/>
      </c>
      <c r="D306" s="43" t="n">
        <v>1</v>
      </c>
      <c r="E306" s="23" t="s">
        <v>298</v>
      </c>
      <c r="F306" s="23" t="str">
        <f aca="false">IF($B306="","",IF(OR(1&lt;Trabajadores!$M$31,1&gt;Trabajadores!$N$31),"No vinculado",IF(AND(1=Trabajadores!$N$31,Trabajadores!$O$31="Sí"),"Cese","Activo")))</f>
        <v/>
      </c>
      <c r="G306" s="19" t="n">
        <f aca="false">IF($B306="",0,SUMIFS(Ingresos!$O$6:$O$1505,ING_COD,$B306,ING_CLASE,"ORD"))</f>
        <v>0</v>
      </c>
      <c r="H306" s="19" t="n">
        <f aca="false">IF($B306="",0,SUMIFS(Ingresos!$O$6:$O$1505,ING_COD,$B306,ING_CLASE,"ORD",ING_COMP,"Sí"))</f>
        <v>0</v>
      </c>
      <c r="I306" s="19" t="n">
        <f aca="false">IF($B306="",0,SUMIFS(Ingresos!$O$6:$O$1505,ING_COD,$B306,ING_CLASE,"GRA"))</f>
        <v>0</v>
      </c>
      <c r="J306" s="19" t="n">
        <f aca="false">IF($B306="",0,SUMIFS(Ingresos!$O$6:$O$1505,ING_COD,$B306,ING_CLASE,"BON"))</f>
        <v>0</v>
      </c>
      <c r="K306" s="19" t="n">
        <f aca="false">IF($B306="",0,SUMIFS(Ingresos!$O$6:$O$1505,ING_COD,$B306,ING_CLASE,"EXT"))</f>
        <v>0</v>
      </c>
      <c r="L306" s="19" t="n">
        <f aca="false">IF($B306="",0,SUMIFS(Ingresos!$O$6:$O$1505,ING_COD,$B306,ING_CLASE,"OTO"))</f>
        <v>0</v>
      </c>
      <c r="M306" s="19" t="n">
        <f aca="false">IF($B306="",0,SUMIFS(Ingresos!$O$6:$O$1505,ING_COD,$B306,ING_CLASE,"OTX"))</f>
        <v>0</v>
      </c>
      <c r="N306" s="19" t="n">
        <f aca="false">IF($B306="",0,SUMIFS(Ingresos!$O$6:$O$1505,ING_COD,$B306,ING_CLASE,"RETO"))</f>
        <v>0</v>
      </c>
      <c r="O306" s="19" t="n">
        <f aca="false">IF($B306="",0,SUMIFS(Ingresos!$O$6:$O$1505,ING_COD,$B306,ING_CLASE,"INA"))</f>
        <v>0</v>
      </c>
      <c r="P306" s="19" t="n">
        <f aca="false">G306+I306+J306+K306+L306+M306</f>
        <v>0</v>
      </c>
      <c r="Q306" s="44" t="n">
        <f aca="false">IF($F306="Activo",12,IF($F306="Cese",1,0))</f>
        <v>0</v>
      </c>
      <c r="R306" s="19" t="n">
        <f aca="false">G306*Q306</f>
        <v>0</v>
      </c>
      <c r="S306" s="19" t="n">
        <f aca="false">IF($F306="Activo",SUMIFS(I306:I317,$D306:$D317,"&lt;="&amp;Trabajadores!$N$31)+IF(PROY_BON="Sí",SUMIFS(J306:J317,$D306:$D317,"&lt;="&amp;Trabajadores!$N$31),0),IF($F306="Cese",I306+IF(PROY_BON="Sí",J306,0),0))</f>
        <v>0</v>
      </c>
      <c r="T306" s="19" t="n">
        <f aca="false">IF(OR($F306&lt;&gt;"Activo",Trabajadores!$I$31="No"),0,IF(I312=0,H306*(1+IF(PROY_BON="Sí",Trabajadores!$P$31,0))*Trabajadores!$R$31/6*(Trabajadores!$N$31&gt;=7),0)+IF(I317=0,H306*(1+IF(PROY_BON="Sí",Trabajadores!$P$31,0))*Trabajadores!$S$31/6*(Trabajadores!$N$31&gt;=12),0))</f>
        <v>0</v>
      </c>
      <c r="U306" s="19" t="n">
        <f aca="false">IF($F306="Activo",IF(Trabajadores!$J$31="Sí",L306*12,L306),IF($F306="Cese",L306,0))</f>
        <v>0</v>
      </c>
      <c r="V306" s="19" t="n">
        <f aca="false">IF(OR($F306="Activo",$F306="Cese"),M306,0)</f>
        <v>0</v>
      </c>
      <c r="W306" s="19" t="n">
        <f aca="false">0</f>
        <v>0</v>
      </c>
      <c r="X306" s="36" t="n">
        <f aca="false">IF(OR($F306="Activo",$F306="Cese"),R306+S306+T306+U306+V306+W306,0)</f>
        <v>0</v>
      </c>
      <c r="Y306" s="19" t="n">
        <f aca="false">IF(OR($F306="Activo",$F306="Cese"),DED_FIJA,0)</f>
        <v>0</v>
      </c>
      <c r="Z306" s="36" t="n">
        <f aca="false">MAX(0,X306-Y306)</f>
        <v>0</v>
      </c>
      <c r="AA306" s="19" t="n">
        <f aca="false">IF(Z306=0,0,MAX(0,MIN(Z306,Parámetros!$G$19)-Parámetros!$F$19)*Parámetros!$E$19)</f>
        <v>0</v>
      </c>
      <c r="AB306" s="19" t="n">
        <f aca="false">IF(Z306=0,0,MAX(0,MIN(Z306,Parámetros!$G$20)-Parámetros!$F$20)*Parámetros!$E$20)</f>
        <v>0</v>
      </c>
      <c r="AC306" s="19" t="n">
        <f aca="false">IF(Z306=0,0,MAX(0,MIN(Z306,Parámetros!$G$21)-Parámetros!$F$21)*Parámetros!$E$21)</f>
        <v>0</v>
      </c>
      <c r="AD306" s="19" t="n">
        <f aca="false">IF(Z306=0,0,MAX(0,MIN(Z306,Parámetros!$G$22)-Parámetros!$F$22)*Parámetros!$E$22)</f>
        <v>0</v>
      </c>
      <c r="AE306" s="19" t="n">
        <f aca="false">IF(Z306=0,0,MAX(0,MIN(Z306,Parámetros!$G$23)-Parámetros!$F$23)*Parámetros!$E$23)</f>
        <v>0</v>
      </c>
      <c r="AF306" s="36" t="n">
        <f aca="false">SUM(AA306:AE306)</f>
        <v>0</v>
      </c>
      <c r="AG306" s="45" t="str">
        <f aca="false">IF(AM306&lt;=0,"-",INDEX(TR_TASA,MATCH(AM306,TR_DESDE,1)))</f>
        <v>-</v>
      </c>
      <c r="AH306" s="44" t="n">
        <f aca="false">IF($F306="Cese",1,IF($F306="Activo",INDEX(DIV_N,1),0))</f>
        <v>0</v>
      </c>
      <c r="AI306" s="44" t="n">
        <f aca="false">IF($F306="Cese",0,IF($F306="Activo",INDEX(DIV_HASTA,1),0))</f>
        <v>0</v>
      </c>
      <c r="AJ306" s="19" t="n">
        <f aca="false">0</f>
        <v>0</v>
      </c>
      <c r="AK306" s="19" t="n">
        <f aca="false">IF(OR($F306="Activo",$F306="Cese"),MAX(0,(AF306-AJ306)/AH306),0)</f>
        <v>0</v>
      </c>
      <c r="AL306" s="19" t="n">
        <f aca="false">IF(OR($F306="Activo",$F306="Cese"),K306+IF(PROY_BON="Sí",0,J306),0)</f>
        <v>0</v>
      </c>
      <c r="AM306" s="19" t="n">
        <f aca="false">IF(AL306&gt;0,MAX(0,X306+AL306-Y306),Z306)</f>
        <v>0</v>
      </c>
      <c r="AN306" s="19" t="n">
        <f aca="false">SUMPRODUCT((AM306&gt;TR_DESDE)*(AM306-TR_DESDE)*TR_INC)</f>
        <v>0</v>
      </c>
      <c r="AO306" s="19" t="n">
        <f aca="false">IF(AL306&gt;0,MAX(0,AN306-IF($F306="Cese",MAX(AF306,AJ306),AF306)),0)</f>
        <v>0</v>
      </c>
      <c r="AP306" s="46" t="n">
        <f aca="false">IF(OR($F306="Activo",$F306="Cese"),ROUND(AK306+AO306,2),0)</f>
        <v>0</v>
      </c>
      <c r="AQ306" s="19" t="n">
        <f aca="false">IF($F306="Cese",MAX(0,AJ306-AN306),0)</f>
        <v>0</v>
      </c>
      <c r="AR306" s="19" t="str">
        <f aca="false">IF($B306="","",IF(COUNTIFS(RP_COD,$B306,'Retenciones Planilla'!$C$6:$C$105,"&lt;&gt;")=0,"",SUMIFS('Retenciones Planilla'!$C$6:$C$105,RP_COD,$B306)))</f>
        <v/>
      </c>
      <c r="AS306" s="19" t="str">
        <f aca="false">IF(AR306="","",AR306-AP306)</f>
        <v/>
      </c>
      <c r="AT306" s="23" t="str">
        <f aca="false">IF($B306="","",IF(NOT(OR($F306="Activo",$F306="Cese")),IF(N(AR306)=0,"—","Revisar: sin vínculo"),IF(AR306="",IF(AP306=0,"No corresponde","Sin dato planilla"),IF(ABS(AS306)&lt;=TOL,"OK",IF(AS306&gt;0,"Retuvo de más","Retuvo de menos")))))</f>
        <v/>
      </c>
      <c r="AU306" s="19" t="n">
        <f aca="false">IF(AND(BASE_RET="Planilla (si existe)",AR306&lt;&gt;""),AR306,AP306)</f>
        <v>0</v>
      </c>
      <c r="AV306" s="19" t="n">
        <f aca="false">AU306+N306</f>
        <v>0</v>
      </c>
    </row>
    <row r="307" customFormat="false" ht="15" hidden="false" customHeight="false" outlineLevel="0" collapsed="false">
      <c r="A307" s="43" t="n">
        <v>26</v>
      </c>
      <c r="B307" s="35" t="str">
        <f aca="false">IF(Trabajadores!$B$31="","",Trabajadores!$B$31)</f>
        <v/>
      </c>
      <c r="C307" s="35" t="str">
        <f aca="false">IF($B307="","",Trabajadores!$D$31)</f>
        <v/>
      </c>
      <c r="D307" s="43" t="n">
        <v>2</v>
      </c>
      <c r="E307" s="23" t="s">
        <v>299</v>
      </c>
      <c r="F307" s="23" t="str">
        <f aca="false">IF($B307="","",IF(OR(2&lt;Trabajadores!$M$31,2&gt;Trabajadores!$N$31),"No vinculado",IF(AND(2=Trabajadores!$N$31,Trabajadores!$O$31="Sí"),"Cese","Activo")))</f>
        <v/>
      </c>
      <c r="G307" s="19" t="n">
        <f aca="false">IF($B307="",0,SUMIFS(Ingresos!$P$6:$P$1505,ING_COD,$B307,ING_CLASE,"ORD"))</f>
        <v>0</v>
      </c>
      <c r="H307" s="19" t="n">
        <f aca="false">IF($B307="",0,SUMIFS(Ingresos!$P$6:$P$1505,ING_COD,$B307,ING_CLASE,"ORD",ING_COMP,"Sí"))</f>
        <v>0</v>
      </c>
      <c r="I307" s="19" t="n">
        <f aca="false">IF($B307="",0,SUMIFS(Ingresos!$P$6:$P$1505,ING_COD,$B307,ING_CLASE,"GRA"))</f>
        <v>0</v>
      </c>
      <c r="J307" s="19" t="n">
        <f aca="false">IF($B307="",0,SUMIFS(Ingresos!$P$6:$P$1505,ING_COD,$B307,ING_CLASE,"BON"))</f>
        <v>0</v>
      </c>
      <c r="K307" s="19" t="n">
        <f aca="false">IF($B307="",0,SUMIFS(Ingresos!$P$6:$P$1505,ING_COD,$B307,ING_CLASE,"EXT"))</f>
        <v>0</v>
      </c>
      <c r="L307" s="19" t="n">
        <f aca="false">IF($B307="",0,SUMIFS(Ingresos!$P$6:$P$1505,ING_COD,$B307,ING_CLASE,"OTO"))</f>
        <v>0</v>
      </c>
      <c r="M307" s="19" t="n">
        <f aca="false">IF($B307="",0,SUMIFS(Ingresos!$P$6:$P$1505,ING_COD,$B307,ING_CLASE,"OTX"))</f>
        <v>0</v>
      </c>
      <c r="N307" s="19" t="n">
        <f aca="false">IF($B307="",0,SUMIFS(Ingresos!$P$6:$P$1505,ING_COD,$B307,ING_CLASE,"RETO"))</f>
        <v>0</v>
      </c>
      <c r="O307" s="19" t="n">
        <f aca="false">IF($B307="",0,SUMIFS(Ingresos!$P$6:$P$1505,ING_COD,$B307,ING_CLASE,"INA"))</f>
        <v>0</v>
      </c>
      <c r="P307" s="19" t="n">
        <f aca="false">G307+I307+J307+K307+L307+M307</f>
        <v>0</v>
      </c>
      <c r="Q307" s="44" t="n">
        <f aca="false">IF($F307="Activo",11,IF($F307="Cese",1,0))</f>
        <v>0</v>
      </c>
      <c r="R307" s="19" t="n">
        <f aca="false">G307*Q307</f>
        <v>0</v>
      </c>
      <c r="S307" s="19" t="n">
        <f aca="false">IF($F307="Activo",SUMIFS(I307:I317,$D307:$D317,"&lt;="&amp;Trabajadores!$N$31)+IF(PROY_BON="Sí",SUMIFS(J307:J317,$D307:$D317,"&lt;="&amp;Trabajadores!$N$31),0),IF($F307="Cese",I307+IF(PROY_BON="Sí",J307,0),0))</f>
        <v>0</v>
      </c>
      <c r="T307" s="19" t="n">
        <f aca="false">IF(OR($F307&lt;&gt;"Activo",Trabajadores!$I$31="No"),0,IF(I312=0,H307*(1+IF(PROY_BON="Sí",Trabajadores!$P$31,0))*Trabajadores!$R$31/6*(Trabajadores!$N$31&gt;=7),0)+IF(I317=0,H307*(1+IF(PROY_BON="Sí",Trabajadores!$P$31,0))*Trabajadores!$S$31/6*(Trabajadores!$N$31&gt;=12),0))</f>
        <v>0</v>
      </c>
      <c r="U307" s="19" t="n">
        <f aca="false">IF($F307="Activo",IF(Trabajadores!$J$31="Sí",L307*11,L307),IF($F307="Cese",L307,0))</f>
        <v>0</v>
      </c>
      <c r="V307" s="19" t="n">
        <f aca="false">IF(OR($F307="Activo",$F307="Cese"),M307,0)</f>
        <v>0</v>
      </c>
      <c r="W307" s="19" t="n">
        <f aca="false">IF(OR($F307="Activo",$F307="Cese"),SUM(P306:P306),0)</f>
        <v>0</v>
      </c>
      <c r="X307" s="36" t="n">
        <f aca="false">IF(OR($F307="Activo",$F307="Cese"),R307+S307+T307+U307+V307+W307,0)</f>
        <v>0</v>
      </c>
      <c r="Y307" s="19" t="n">
        <f aca="false">IF(OR($F307="Activo",$F307="Cese"),DED_FIJA,0)</f>
        <v>0</v>
      </c>
      <c r="Z307" s="36" t="n">
        <f aca="false">MAX(0,X307-Y307)</f>
        <v>0</v>
      </c>
      <c r="AA307" s="19" t="n">
        <f aca="false">IF(Z307=0,0,MAX(0,MIN(Z307,Parámetros!$G$19)-Parámetros!$F$19)*Parámetros!$E$19)</f>
        <v>0</v>
      </c>
      <c r="AB307" s="19" t="n">
        <f aca="false">IF(Z307=0,0,MAX(0,MIN(Z307,Parámetros!$G$20)-Parámetros!$F$20)*Parámetros!$E$20)</f>
        <v>0</v>
      </c>
      <c r="AC307" s="19" t="n">
        <f aca="false">IF(Z307=0,0,MAX(0,MIN(Z307,Parámetros!$G$21)-Parámetros!$F$21)*Parámetros!$E$21)</f>
        <v>0</v>
      </c>
      <c r="AD307" s="19" t="n">
        <f aca="false">IF(Z307=0,0,MAX(0,MIN(Z307,Parámetros!$G$22)-Parámetros!$F$22)*Parámetros!$E$22)</f>
        <v>0</v>
      </c>
      <c r="AE307" s="19" t="n">
        <f aca="false">IF(Z307=0,0,MAX(0,MIN(Z307,Parámetros!$G$23)-Parámetros!$F$23)*Parámetros!$E$23)</f>
        <v>0</v>
      </c>
      <c r="AF307" s="36" t="n">
        <f aca="false">SUM(AA307:AE307)</f>
        <v>0</v>
      </c>
      <c r="AG307" s="45" t="str">
        <f aca="false">IF(AM307&lt;=0,"-",INDEX(TR_TASA,MATCH(AM307,TR_DESDE,1)))</f>
        <v>-</v>
      </c>
      <c r="AH307" s="44" t="n">
        <f aca="false">IF($F307="Cese",1,IF($F307="Activo",INDEX(DIV_N,2),0))</f>
        <v>0</v>
      </c>
      <c r="AI307" s="44" t="n">
        <f aca="false">IF($F307="Cese",1,IF($F307="Activo",INDEX(DIV_HASTA,2),0))</f>
        <v>0</v>
      </c>
      <c r="AJ307" s="19" t="n">
        <f aca="false">IF(OR($F307="Activo",$F307="Cese"),SUMIFS(AV306:AV306,D306:D306,"&lt;="&amp;AI307),0)</f>
        <v>0</v>
      </c>
      <c r="AK307" s="19" t="n">
        <f aca="false">IF(OR($F307="Activo",$F307="Cese"),MAX(0,(AF307-AJ307)/AH307),0)</f>
        <v>0</v>
      </c>
      <c r="AL307" s="19" t="n">
        <f aca="false">IF(OR($F307="Activo",$F307="Cese"),K307+IF(PROY_BON="Sí",0,J307),0)</f>
        <v>0</v>
      </c>
      <c r="AM307" s="19" t="n">
        <f aca="false">IF(AL307&gt;0,MAX(0,X307+AL307-Y307),Z307)</f>
        <v>0</v>
      </c>
      <c r="AN307" s="19" t="n">
        <f aca="false">SUMPRODUCT((AM307&gt;TR_DESDE)*(AM307-TR_DESDE)*TR_INC)</f>
        <v>0</v>
      </c>
      <c r="AO307" s="19" t="n">
        <f aca="false">IF(AL307&gt;0,MAX(0,AN307-IF($F307="Cese",MAX(AF307,AJ307),AF307)),0)</f>
        <v>0</v>
      </c>
      <c r="AP307" s="46" t="n">
        <f aca="false">IF(OR($F307="Activo",$F307="Cese"),ROUND(AK307+AO307,2),0)</f>
        <v>0</v>
      </c>
      <c r="AQ307" s="19" t="n">
        <f aca="false">IF($F307="Cese",MAX(0,AJ307-AN307),0)</f>
        <v>0</v>
      </c>
      <c r="AR307" s="19" t="str">
        <f aca="false">IF($B307="","",IF(COUNTIFS(RP_COD,$B307,'Retenciones Planilla'!$D$6:$D$105,"&lt;&gt;")=0,"",SUMIFS('Retenciones Planilla'!$D$6:$D$105,RP_COD,$B307)))</f>
        <v/>
      </c>
      <c r="AS307" s="19" t="str">
        <f aca="false">IF(AR307="","",AR307-AP307)</f>
        <v/>
      </c>
      <c r="AT307" s="23" t="str">
        <f aca="false">IF($B307="","",IF(NOT(OR($F307="Activo",$F307="Cese")),IF(N(AR307)=0,"—","Revisar: sin vínculo"),IF(AR307="",IF(AP307=0,"No corresponde","Sin dato planilla"),IF(ABS(AS307)&lt;=TOL,"OK",IF(AS307&gt;0,"Retuvo de más","Retuvo de menos")))))</f>
        <v/>
      </c>
      <c r="AU307" s="19" t="n">
        <f aca="false">IF(AND(BASE_RET="Planilla (si existe)",AR307&lt;&gt;""),AR307,AP307)</f>
        <v>0</v>
      </c>
      <c r="AV307" s="19" t="n">
        <f aca="false">AU307+N307</f>
        <v>0</v>
      </c>
    </row>
    <row r="308" customFormat="false" ht="15" hidden="false" customHeight="false" outlineLevel="0" collapsed="false">
      <c r="A308" s="43" t="n">
        <v>26</v>
      </c>
      <c r="B308" s="35" t="str">
        <f aca="false">IF(Trabajadores!$B$31="","",Trabajadores!$B$31)</f>
        <v/>
      </c>
      <c r="C308" s="35" t="str">
        <f aca="false">IF($B308="","",Trabajadores!$D$31)</f>
        <v/>
      </c>
      <c r="D308" s="43" t="n">
        <v>3</v>
      </c>
      <c r="E308" s="23" t="s">
        <v>300</v>
      </c>
      <c r="F308" s="23" t="str">
        <f aca="false">IF($B308="","",IF(OR(3&lt;Trabajadores!$M$31,3&gt;Trabajadores!$N$31),"No vinculado",IF(AND(3=Trabajadores!$N$31,Trabajadores!$O$31="Sí"),"Cese","Activo")))</f>
        <v/>
      </c>
      <c r="G308" s="19" t="n">
        <f aca="false">IF($B308="",0,SUMIFS(Ingresos!$Q$6:$Q$1505,ING_COD,$B308,ING_CLASE,"ORD"))</f>
        <v>0</v>
      </c>
      <c r="H308" s="19" t="n">
        <f aca="false">IF($B308="",0,SUMIFS(Ingresos!$Q$6:$Q$1505,ING_COD,$B308,ING_CLASE,"ORD",ING_COMP,"Sí"))</f>
        <v>0</v>
      </c>
      <c r="I308" s="19" t="n">
        <f aca="false">IF($B308="",0,SUMIFS(Ingresos!$Q$6:$Q$1505,ING_COD,$B308,ING_CLASE,"GRA"))</f>
        <v>0</v>
      </c>
      <c r="J308" s="19" t="n">
        <f aca="false">IF($B308="",0,SUMIFS(Ingresos!$Q$6:$Q$1505,ING_COD,$B308,ING_CLASE,"BON"))</f>
        <v>0</v>
      </c>
      <c r="K308" s="19" t="n">
        <f aca="false">IF($B308="",0,SUMIFS(Ingresos!$Q$6:$Q$1505,ING_COD,$B308,ING_CLASE,"EXT"))</f>
        <v>0</v>
      </c>
      <c r="L308" s="19" t="n">
        <f aca="false">IF($B308="",0,SUMIFS(Ingresos!$Q$6:$Q$1505,ING_COD,$B308,ING_CLASE,"OTO"))</f>
        <v>0</v>
      </c>
      <c r="M308" s="19" t="n">
        <f aca="false">IF($B308="",0,SUMIFS(Ingresos!$Q$6:$Q$1505,ING_COD,$B308,ING_CLASE,"OTX"))</f>
        <v>0</v>
      </c>
      <c r="N308" s="19" t="n">
        <f aca="false">IF($B308="",0,SUMIFS(Ingresos!$Q$6:$Q$1505,ING_COD,$B308,ING_CLASE,"RETO"))</f>
        <v>0</v>
      </c>
      <c r="O308" s="19" t="n">
        <f aca="false">IF($B308="",0,SUMIFS(Ingresos!$Q$6:$Q$1505,ING_COD,$B308,ING_CLASE,"INA"))</f>
        <v>0</v>
      </c>
      <c r="P308" s="19" t="n">
        <f aca="false">G308+I308+J308+K308+L308+M308</f>
        <v>0</v>
      </c>
      <c r="Q308" s="44" t="n">
        <f aca="false">IF($F308="Activo",10,IF($F308="Cese",1,0))</f>
        <v>0</v>
      </c>
      <c r="R308" s="19" t="n">
        <f aca="false">G308*Q308</f>
        <v>0</v>
      </c>
      <c r="S308" s="19" t="n">
        <f aca="false">IF($F308="Activo",SUMIFS(I308:I317,$D308:$D317,"&lt;="&amp;Trabajadores!$N$31)+IF(PROY_BON="Sí",SUMIFS(J308:J317,$D308:$D317,"&lt;="&amp;Trabajadores!$N$31),0),IF($F308="Cese",I308+IF(PROY_BON="Sí",J308,0),0))</f>
        <v>0</v>
      </c>
      <c r="T308" s="19" t="n">
        <f aca="false">IF(OR($F308&lt;&gt;"Activo",Trabajadores!$I$31="No"),0,IF(I312=0,H308*(1+IF(PROY_BON="Sí",Trabajadores!$P$31,0))*Trabajadores!$R$31/6*(Trabajadores!$N$31&gt;=7),0)+IF(I317=0,H308*(1+IF(PROY_BON="Sí",Trabajadores!$P$31,0))*Trabajadores!$S$31/6*(Trabajadores!$N$31&gt;=12),0))</f>
        <v>0</v>
      </c>
      <c r="U308" s="19" t="n">
        <f aca="false">IF($F308="Activo",IF(Trabajadores!$J$31="Sí",L308*10,L308),IF($F308="Cese",L308,0))</f>
        <v>0</v>
      </c>
      <c r="V308" s="19" t="n">
        <f aca="false">IF(OR($F308="Activo",$F308="Cese"),M308,0)</f>
        <v>0</v>
      </c>
      <c r="W308" s="19" t="n">
        <f aca="false">IF(OR($F308="Activo",$F308="Cese"),SUM(P306:P307),0)</f>
        <v>0</v>
      </c>
      <c r="X308" s="36" t="n">
        <f aca="false">IF(OR($F308="Activo",$F308="Cese"),R308+S308+T308+U308+V308+W308,0)</f>
        <v>0</v>
      </c>
      <c r="Y308" s="19" t="n">
        <f aca="false">IF(OR($F308="Activo",$F308="Cese"),DED_FIJA,0)</f>
        <v>0</v>
      </c>
      <c r="Z308" s="36" t="n">
        <f aca="false">MAX(0,X308-Y308)</f>
        <v>0</v>
      </c>
      <c r="AA308" s="19" t="n">
        <f aca="false">IF(Z308=0,0,MAX(0,MIN(Z308,Parámetros!$G$19)-Parámetros!$F$19)*Parámetros!$E$19)</f>
        <v>0</v>
      </c>
      <c r="AB308" s="19" t="n">
        <f aca="false">IF(Z308=0,0,MAX(0,MIN(Z308,Parámetros!$G$20)-Parámetros!$F$20)*Parámetros!$E$20)</f>
        <v>0</v>
      </c>
      <c r="AC308" s="19" t="n">
        <f aca="false">IF(Z308=0,0,MAX(0,MIN(Z308,Parámetros!$G$21)-Parámetros!$F$21)*Parámetros!$E$21)</f>
        <v>0</v>
      </c>
      <c r="AD308" s="19" t="n">
        <f aca="false">IF(Z308=0,0,MAX(0,MIN(Z308,Parámetros!$G$22)-Parámetros!$F$22)*Parámetros!$E$22)</f>
        <v>0</v>
      </c>
      <c r="AE308" s="19" t="n">
        <f aca="false">IF(Z308=0,0,MAX(0,MIN(Z308,Parámetros!$G$23)-Parámetros!$F$23)*Parámetros!$E$23)</f>
        <v>0</v>
      </c>
      <c r="AF308" s="36" t="n">
        <f aca="false">SUM(AA308:AE308)</f>
        <v>0</v>
      </c>
      <c r="AG308" s="45" t="str">
        <f aca="false">IF(AM308&lt;=0,"-",INDEX(TR_TASA,MATCH(AM308,TR_DESDE,1)))</f>
        <v>-</v>
      </c>
      <c r="AH308" s="44" t="n">
        <f aca="false">IF($F308="Cese",1,IF($F308="Activo",INDEX(DIV_N,3),0))</f>
        <v>0</v>
      </c>
      <c r="AI308" s="44" t="n">
        <f aca="false">IF($F308="Cese",2,IF($F308="Activo",INDEX(DIV_HASTA,3),0))</f>
        <v>0</v>
      </c>
      <c r="AJ308" s="19" t="n">
        <f aca="false">IF(OR($F308="Activo",$F308="Cese"),SUMIFS(AV306:AV307,D306:D307,"&lt;="&amp;AI308),0)</f>
        <v>0</v>
      </c>
      <c r="AK308" s="19" t="n">
        <f aca="false">IF(OR($F308="Activo",$F308="Cese"),MAX(0,(AF308-AJ308)/AH308),0)</f>
        <v>0</v>
      </c>
      <c r="AL308" s="19" t="n">
        <f aca="false">IF(OR($F308="Activo",$F308="Cese"),K308+IF(PROY_BON="Sí",0,J308),0)</f>
        <v>0</v>
      </c>
      <c r="AM308" s="19" t="n">
        <f aca="false">IF(AL308&gt;0,MAX(0,X308+AL308-Y308),Z308)</f>
        <v>0</v>
      </c>
      <c r="AN308" s="19" t="n">
        <f aca="false">SUMPRODUCT((AM308&gt;TR_DESDE)*(AM308-TR_DESDE)*TR_INC)</f>
        <v>0</v>
      </c>
      <c r="AO308" s="19" t="n">
        <f aca="false">IF(AL308&gt;0,MAX(0,AN308-IF($F308="Cese",MAX(AF308,AJ308),AF308)),0)</f>
        <v>0</v>
      </c>
      <c r="AP308" s="46" t="n">
        <f aca="false">IF(OR($F308="Activo",$F308="Cese"),ROUND(AK308+AO308,2),0)</f>
        <v>0</v>
      </c>
      <c r="AQ308" s="19" t="n">
        <f aca="false">IF($F308="Cese",MAX(0,AJ308-AN308),0)</f>
        <v>0</v>
      </c>
      <c r="AR308" s="19" t="str">
        <f aca="false">IF($B308="","",IF(COUNTIFS(RP_COD,$B308,'Retenciones Planilla'!$E$6:$E$105,"&lt;&gt;")=0,"",SUMIFS('Retenciones Planilla'!$E$6:$E$105,RP_COD,$B308)))</f>
        <v/>
      </c>
      <c r="AS308" s="19" t="str">
        <f aca="false">IF(AR308="","",AR308-AP308)</f>
        <v/>
      </c>
      <c r="AT308" s="23" t="str">
        <f aca="false">IF($B308="","",IF(NOT(OR($F308="Activo",$F308="Cese")),IF(N(AR308)=0,"—","Revisar: sin vínculo"),IF(AR308="",IF(AP308=0,"No corresponde","Sin dato planilla"),IF(ABS(AS308)&lt;=TOL,"OK",IF(AS308&gt;0,"Retuvo de más","Retuvo de menos")))))</f>
        <v/>
      </c>
      <c r="AU308" s="19" t="n">
        <f aca="false">IF(AND(BASE_RET="Planilla (si existe)",AR308&lt;&gt;""),AR308,AP308)</f>
        <v>0</v>
      </c>
      <c r="AV308" s="19" t="n">
        <f aca="false">AU308+N308</f>
        <v>0</v>
      </c>
    </row>
    <row r="309" customFormat="false" ht="15" hidden="false" customHeight="false" outlineLevel="0" collapsed="false">
      <c r="A309" s="43" t="n">
        <v>26</v>
      </c>
      <c r="B309" s="35" t="str">
        <f aca="false">IF(Trabajadores!$B$31="","",Trabajadores!$B$31)</f>
        <v/>
      </c>
      <c r="C309" s="35" t="str">
        <f aca="false">IF($B309="","",Trabajadores!$D$31)</f>
        <v/>
      </c>
      <c r="D309" s="43" t="n">
        <v>4</v>
      </c>
      <c r="E309" s="23" t="s">
        <v>301</v>
      </c>
      <c r="F309" s="23" t="str">
        <f aca="false">IF($B309="","",IF(OR(4&lt;Trabajadores!$M$31,4&gt;Trabajadores!$N$31),"No vinculado",IF(AND(4=Trabajadores!$N$31,Trabajadores!$O$31="Sí"),"Cese","Activo")))</f>
        <v/>
      </c>
      <c r="G309" s="19" t="n">
        <f aca="false">IF($B309="",0,SUMIFS(Ingresos!$R$6:$R$1505,ING_COD,$B309,ING_CLASE,"ORD"))</f>
        <v>0</v>
      </c>
      <c r="H309" s="19" t="n">
        <f aca="false">IF($B309="",0,SUMIFS(Ingresos!$R$6:$R$1505,ING_COD,$B309,ING_CLASE,"ORD",ING_COMP,"Sí"))</f>
        <v>0</v>
      </c>
      <c r="I309" s="19" t="n">
        <f aca="false">IF($B309="",0,SUMIFS(Ingresos!$R$6:$R$1505,ING_COD,$B309,ING_CLASE,"GRA"))</f>
        <v>0</v>
      </c>
      <c r="J309" s="19" t="n">
        <f aca="false">IF($B309="",0,SUMIFS(Ingresos!$R$6:$R$1505,ING_COD,$B309,ING_CLASE,"BON"))</f>
        <v>0</v>
      </c>
      <c r="K309" s="19" t="n">
        <f aca="false">IF($B309="",0,SUMIFS(Ingresos!$R$6:$R$1505,ING_COD,$B309,ING_CLASE,"EXT"))</f>
        <v>0</v>
      </c>
      <c r="L309" s="19" t="n">
        <f aca="false">IF($B309="",0,SUMIFS(Ingresos!$R$6:$R$1505,ING_COD,$B309,ING_CLASE,"OTO"))</f>
        <v>0</v>
      </c>
      <c r="M309" s="19" t="n">
        <f aca="false">IF($B309="",0,SUMIFS(Ingresos!$R$6:$R$1505,ING_COD,$B309,ING_CLASE,"OTX"))</f>
        <v>0</v>
      </c>
      <c r="N309" s="19" t="n">
        <f aca="false">IF($B309="",0,SUMIFS(Ingresos!$R$6:$R$1505,ING_COD,$B309,ING_CLASE,"RETO"))</f>
        <v>0</v>
      </c>
      <c r="O309" s="19" t="n">
        <f aca="false">IF($B309="",0,SUMIFS(Ingresos!$R$6:$R$1505,ING_COD,$B309,ING_CLASE,"INA"))</f>
        <v>0</v>
      </c>
      <c r="P309" s="19" t="n">
        <f aca="false">G309+I309+J309+K309+L309+M309</f>
        <v>0</v>
      </c>
      <c r="Q309" s="44" t="n">
        <f aca="false">IF($F309="Activo",9,IF($F309="Cese",1,0))</f>
        <v>0</v>
      </c>
      <c r="R309" s="19" t="n">
        <f aca="false">G309*Q309</f>
        <v>0</v>
      </c>
      <c r="S309" s="19" t="n">
        <f aca="false">IF($F309="Activo",SUMIFS(I309:I317,$D309:$D317,"&lt;="&amp;Trabajadores!$N$31)+IF(PROY_BON="Sí",SUMIFS(J309:J317,$D309:$D317,"&lt;="&amp;Trabajadores!$N$31),0),IF($F309="Cese",I309+IF(PROY_BON="Sí",J309,0),0))</f>
        <v>0</v>
      </c>
      <c r="T309" s="19" t="n">
        <f aca="false">IF(OR($F309&lt;&gt;"Activo",Trabajadores!$I$31="No"),0,IF(I312=0,H309*(1+IF(PROY_BON="Sí",Trabajadores!$P$31,0))*Trabajadores!$R$31/6*(Trabajadores!$N$31&gt;=7),0)+IF(I317=0,H309*(1+IF(PROY_BON="Sí",Trabajadores!$P$31,0))*Trabajadores!$S$31/6*(Trabajadores!$N$31&gt;=12),0))</f>
        <v>0</v>
      </c>
      <c r="U309" s="19" t="n">
        <f aca="false">IF($F309="Activo",IF(Trabajadores!$J$31="Sí",L309*9,L309),IF($F309="Cese",L309,0))</f>
        <v>0</v>
      </c>
      <c r="V309" s="19" t="n">
        <f aca="false">IF(OR($F309="Activo",$F309="Cese"),M309,0)</f>
        <v>0</v>
      </c>
      <c r="W309" s="19" t="n">
        <f aca="false">IF(OR($F309="Activo",$F309="Cese"),SUM(P306:P308),0)</f>
        <v>0</v>
      </c>
      <c r="X309" s="36" t="n">
        <f aca="false">IF(OR($F309="Activo",$F309="Cese"),R309+S309+T309+U309+V309+W309,0)</f>
        <v>0</v>
      </c>
      <c r="Y309" s="19" t="n">
        <f aca="false">IF(OR($F309="Activo",$F309="Cese"),DED_FIJA,0)</f>
        <v>0</v>
      </c>
      <c r="Z309" s="36" t="n">
        <f aca="false">MAX(0,X309-Y309)</f>
        <v>0</v>
      </c>
      <c r="AA309" s="19" t="n">
        <f aca="false">IF(Z309=0,0,MAX(0,MIN(Z309,Parámetros!$G$19)-Parámetros!$F$19)*Parámetros!$E$19)</f>
        <v>0</v>
      </c>
      <c r="AB309" s="19" t="n">
        <f aca="false">IF(Z309=0,0,MAX(0,MIN(Z309,Parámetros!$G$20)-Parámetros!$F$20)*Parámetros!$E$20)</f>
        <v>0</v>
      </c>
      <c r="AC309" s="19" t="n">
        <f aca="false">IF(Z309=0,0,MAX(0,MIN(Z309,Parámetros!$G$21)-Parámetros!$F$21)*Parámetros!$E$21)</f>
        <v>0</v>
      </c>
      <c r="AD309" s="19" t="n">
        <f aca="false">IF(Z309=0,0,MAX(0,MIN(Z309,Parámetros!$G$22)-Parámetros!$F$22)*Parámetros!$E$22)</f>
        <v>0</v>
      </c>
      <c r="AE309" s="19" t="n">
        <f aca="false">IF(Z309=0,0,MAX(0,MIN(Z309,Parámetros!$G$23)-Parámetros!$F$23)*Parámetros!$E$23)</f>
        <v>0</v>
      </c>
      <c r="AF309" s="36" t="n">
        <f aca="false">SUM(AA309:AE309)</f>
        <v>0</v>
      </c>
      <c r="AG309" s="45" t="str">
        <f aca="false">IF(AM309&lt;=0,"-",INDEX(TR_TASA,MATCH(AM309,TR_DESDE,1)))</f>
        <v>-</v>
      </c>
      <c r="AH309" s="44" t="n">
        <f aca="false">IF($F309="Cese",1,IF($F309="Activo",INDEX(DIV_N,4),0))</f>
        <v>0</v>
      </c>
      <c r="AI309" s="44" t="n">
        <f aca="false">IF($F309="Cese",3,IF($F309="Activo",INDEX(DIV_HASTA,4),0))</f>
        <v>0</v>
      </c>
      <c r="AJ309" s="19" t="n">
        <f aca="false">IF(OR($F309="Activo",$F309="Cese"),SUMIFS(AV306:AV308,D306:D308,"&lt;="&amp;AI309),0)</f>
        <v>0</v>
      </c>
      <c r="AK309" s="19" t="n">
        <f aca="false">IF(OR($F309="Activo",$F309="Cese"),MAX(0,(AF309-AJ309)/AH309),0)</f>
        <v>0</v>
      </c>
      <c r="AL309" s="19" t="n">
        <f aca="false">IF(OR($F309="Activo",$F309="Cese"),K309+IF(PROY_BON="Sí",0,J309),0)</f>
        <v>0</v>
      </c>
      <c r="AM309" s="19" t="n">
        <f aca="false">IF(AL309&gt;0,MAX(0,X309+AL309-Y309),Z309)</f>
        <v>0</v>
      </c>
      <c r="AN309" s="19" t="n">
        <f aca="false">SUMPRODUCT((AM309&gt;TR_DESDE)*(AM309-TR_DESDE)*TR_INC)</f>
        <v>0</v>
      </c>
      <c r="AO309" s="19" t="n">
        <f aca="false">IF(AL309&gt;0,MAX(0,AN309-IF($F309="Cese",MAX(AF309,AJ309),AF309)),0)</f>
        <v>0</v>
      </c>
      <c r="AP309" s="46" t="n">
        <f aca="false">IF(OR($F309="Activo",$F309="Cese"),ROUND(AK309+AO309,2),0)</f>
        <v>0</v>
      </c>
      <c r="AQ309" s="19" t="n">
        <f aca="false">IF($F309="Cese",MAX(0,AJ309-AN309),0)</f>
        <v>0</v>
      </c>
      <c r="AR309" s="19" t="str">
        <f aca="false">IF($B309="","",IF(COUNTIFS(RP_COD,$B309,'Retenciones Planilla'!$F$6:$F$105,"&lt;&gt;")=0,"",SUMIFS('Retenciones Planilla'!$F$6:$F$105,RP_COD,$B309)))</f>
        <v/>
      </c>
      <c r="AS309" s="19" t="str">
        <f aca="false">IF(AR309="","",AR309-AP309)</f>
        <v/>
      </c>
      <c r="AT309" s="23" t="str">
        <f aca="false">IF($B309="","",IF(NOT(OR($F309="Activo",$F309="Cese")),IF(N(AR309)=0,"—","Revisar: sin vínculo"),IF(AR309="",IF(AP309=0,"No corresponde","Sin dato planilla"),IF(ABS(AS309)&lt;=TOL,"OK",IF(AS309&gt;0,"Retuvo de más","Retuvo de menos")))))</f>
        <v/>
      </c>
      <c r="AU309" s="19" t="n">
        <f aca="false">IF(AND(BASE_RET="Planilla (si existe)",AR309&lt;&gt;""),AR309,AP309)</f>
        <v>0</v>
      </c>
      <c r="AV309" s="19" t="n">
        <f aca="false">AU309+N309</f>
        <v>0</v>
      </c>
    </row>
    <row r="310" customFormat="false" ht="15" hidden="false" customHeight="false" outlineLevel="0" collapsed="false">
      <c r="A310" s="43" t="n">
        <v>26</v>
      </c>
      <c r="B310" s="35" t="str">
        <f aca="false">IF(Trabajadores!$B$31="","",Trabajadores!$B$31)</f>
        <v/>
      </c>
      <c r="C310" s="35" t="str">
        <f aca="false">IF($B310="","",Trabajadores!$D$31)</f>
        <v/>
      </c>
      <c r="D310" s="43" t="n">
        <v>5</v>
      </c>
      <c r="E310" s="23" t="s">
        <v>302</v>
      </c>
      <c r="F310" s="23" t="str">
        <f aca="false">IF($B310="","",IF(OR(5&lt;Trabajadores!$M$31,5&gt;Trabajadores!$N$31),"No vinculado",IF(AND(5=Trabajadores!$N$31,Trabajadores!$O$31="Sí"),"Cese","Activo")))</f>
        <v/>
      </c>
      <c r="G310" s="19" t="n">
        <f aca="false">IF($B310="",0,SUMIFS(Ingresos!$S$6:$S$1505,ING_COD,$B310,ING_CLASE,"ORD"))</f>
        <v>0</v>
      </c>
      <c r="H310" s="19" t="n">
        <f aca="false">IF($B310="",0,SUMIFS(Ingresos!$S$6:$S$1505,ING_COD,$B310,ING_CLASE,"ORD",ING_COMP,"Sí"))</f>
        <v>0</v>
      </c>
      <c r="I310" s="19" t="n">
        <f aca="false">IF($B310="",0,SUMIFS(Ingresos!$S$6:$S$1505,ING_COD,$B310,ING_CLASE,"GRA"))</f>
        <v>0</v>
      </c>
      <c r="J310" s="19" t="n">
        <f aca="false">IF($B310="",0,SUMIFS(Ingresos!$S$6:$S$1505,ING_COD,$B310,ING_CLASE,"BON"))</f>
        <v>0</v>
      </c>
      <c r="K310" s="19" t="n">
        <f aca="false">IF($B310="",0,SUMIFS(Ingresos!$S$6:$S$1505,ING_COD,$B310,ING_CLASE,"EXT"))</f>
        <v>0</v>
      </c>
      <c r="L310" s="19" t="n">
        <f aca="false">IF($B310="",0,SUMIFS(Ingresos!$S$6:$S$1505,ING_COD,$B310,ING_CLASE,"OTO"))</f>
        <v>0</v>
      </c>
      <c r="M310" s="19" t="n">
        <f aca="false">IF($B310="",0,SUMIFS(Ingresos!$S$6:$S$1505,ING_COD,$B310,ING_CLASE,"OTX"))</f>
        <v>0</v>
      </c>
      <c r="N310" s="19" t="n">
        <f aca="false">IF($B310="",0,SUMIFS(Ingresos!$S$6:$S$1505,ING_COD,$B310,ING_CLASE,"RETO"))</f>
        <v>0</v>
      </c>
      <c r="O310" s="19" t="n">
        <f aca="false">IF($B310="",0,SUMIFS(Ingresos!$S$6:$S$1505,ING_COD,$B310,ING_CLASE,"INA"))</f>
        <v>0</v>
      </c>
      <c r="P310" s="19" t="n">
        <f aca="false">G310+I310+J310+K310+L310+M310</f>
        <v>0</v>
      </c>
      <c r="Q310" s="44" t="n">
        <f aca="false">IF($F310="Activo",8,IF($F310="Cese",1,0))</f>
        <v>0</v>
      </c>
      <c r="R310" s="19" t="n">
        <f aca="false">G310*Q310</f>
        <v>0</v>
      </c>
      <c r="S310" s="19" t="n">
        <f aca="false">IF($F310="Activo",SUMIFS(I310:I317,$D310:$D317,"&lt;="&amp;Trabajadores!$N$31)+IF(PROY_BON="Sí",SUMIFS(J310:J317,$D310:$D317,"&lt;="&amp;Trabajadores!$N$31),0),IF($F310="Cese",I310+IF(PROY_BON="Sí",J310,0),0))</f>
        <v>0</v>
      </c>
      <c r="T310" s="19" t="n">
        <f aca="false">IF(OR($F310&lt;&gt;"Activo",Trabajadores!$I$31="No"),0,IF(I312=0,H310*(1+IF(PROY_BON="Sí",Trabajadores!$P$31,0))*Trabajadores!$R$31/6*(Trabajadores!$N$31&gt;=7),0)+IF(I317=0,H310*(1+IF(PROY_BON="Sí",Trabajadores!$P$31,0))*Trabajadores!$S$31/6*(Trabajadores!$N$31&gt;=12),0))</f>
        <v>0</v>
      </c>
      <c r="U310" s="19" t="n">
        <f aca="false">IF($F310="Activo",IF(Trabajadores!$J$31="Sí",L310*8,L310),IF($F310="Cese",L310,0))</f>
        <v>0</v>
      </c>
      <c r="V310" s="19" t="n">
        <f aca="false">IF(OR($F310="Activo",$F310="Cese"),M310,0)</f>
        <v>0</v>
      </c>
      <c r="W310" s="19" t="n">
        <f aca="false">IF(OR($F310="Activo",$F310="Cese"),SUM(P306:P309),0)</f>
        <v>0</v>
      </c>
      <c r="X310" s="36" t="n">
        <f aca="false">IF(OR($F310="Activo",$F310="Cese"),R310+S310+T310+U310+V310+W310,0)</f>
        <v>0</v>
      </c>
      <c r="Y310" s="19" t="n">
        <f aca="false">IF(OR($F310="Activo",$F310="Cese"),DED_FIJA,0)</f>
        <v>0</v>
      </c>
      <c r="Z310" s="36" t="n">
        <f aca="false">MAX(0,X310-Y310)</f>
        <v>0</v>
      </c>
      <c r="AA310" s="19" t="n">
        <f aca="false">IF(Z310=0,0,MAX(0,MIN(Z310,Parámetros!$G$19)-Parámetros!$F$19)*Parámetros!$E$19)</f>
        <v>0</v>
      </c>
      <c r="AB310" s="19" t="n">
        <f aca="false">IF(Z310=0,0,MAX(0,MIN(Z310,Parámetros!$G$20)-Parámetros!$F$20)*Parámetros!$E$20)</f>
        <v>0</v>
      </c>
      <c r="AC310" s="19" t="n">
        <f aca="false">IF(Z310=0,0,MAX(0,MIN(Z310,Parámetros!$G$21)-Parámetros!$F$21)*Parámetros!$E$21)</f>
        <v>0</v>
      </c>
      <c r="AD310" s="19" t="n">
        <f aca="false">IF(Z310=0,0,MAX(0,MIN(Z310,Parámetros!$G$22)-Parámetros!$F$22)*Parámetros!$E$22)</f>
        <v>0</v>
      </c>
      <c r="AE310" s="19" t="n">
        <f aca="false">IF(Z310=0,0,MAX(0,MIN(Z310,Parámetros!$G$23)-Parámetros!$F$23)*Parámetros!$E$23)</f>
        <v>0</v>
      </c>
      <c r="AF310" s="36" t="n">
        <f aca="false">SUM(AA310:AE310)</f>
        <v>0</v>
      </c>
      <c r="AG310" s="45" t="str">
        <f aca="false">IF(AM310&lt;=0,"-",INDEX(TR_TASA,MATCH(AM310,TR_DESDE,1)))</f>
        <v>-</v>
      </c>
      <c r="AH310" s="44" t="n">
        <f aca="false">IF($F310="Cese",1,IF($F310="Activo",INDEX(DIV_N,5),0))</f>
        <v>0</v>
      </c>
      <c r="AI310" s="44" t="n">
        <f aca="false">IF($F310="Cese",4,IF($F310="Activo",INDEX(DIV_HASTA,5),0))</f>
        <v>0</v>
      </c>
      <c r="AJ310" s="19" t="n">
        <f aca="false">IF(OR($F310="Activo",$F310="Cese"),SUMIFS(AV306:AV309,D306:D309,"&lt;="&amp;AI310),0)</f>
        <v>0</v>
      </c>
      <c r="AK310" s="19" t="n">
        <f aca="false">IF(OR($F310="Activo",$F310="Cese"),MAX(0,(AF310-AJ310)/AH310),0)</f>
        <v>0</v>
      </c>
      <c r="AL310" s="19" t="n">
        <f aca="false">IF(OR($F310="Activo",$F310="Cese"),K310+IF(PROY_BON="Sí",0,J310),0)</f>
        <v>0</v>
      </c>
      <c r="AM310" s="19" t="n">
        <f aca="false">IF(AL310&gt;0,MAX(0,X310+AL310-Y310),Z310)</f>
        <v>0</v>
      </c>
      <c r="AN310" s="19" t="n">
        <f aca="false">SUMPRODUCT((AM310&gt;TR_DESDE)*(AM310-TR_DESDE)*TR_INC)</f>
        <v>0</v>
      </c>
      <c r="AO310" s="19" t="n">
        <f aca="false">IF(AL310&gt;0,MAX(0,AN310-IF($F310="Cese",MAX(AF310,AJ310),AF310)),0)</f>
        <v>0</v>
      </c>
      <c r="AP310" s="46" t="n">
        <f aca="false">IF(OR($F310="Activo",$F310="Cese"),ROUND(AK310+AO310,2),0)</f>
        <v>0</v>
      </c>
      <c r="AQ310" s="19" t="n">
        <f aca="false">IF($F310="Cese",MAX(0,AJ310-AN310),0)</f>
        <v>0</v>
      </c>
      <c r="AR310" s="19" t="str">
        <f aca="false">IF($B310="","",IF(COUNTIFS(RP_COD,$B310,'Retenciones Planilla'!$G$6:$G$105,"&lt;&gt;")=0,"",SUMIFS('Retenciones Planilla'!$G$6:$G$105,RP_COD,$B310)))</f>
        <v/>
      </c>
      <c r="AS310" s="19" t="str">
        <f aca="false">IF(AR310="","",AR310-AP310)</f>
        <v/>
      </c>
      <c r="AT310" s="23" t="str">
        <f aca="false">IF($B310="","",IF(NOT(OR($F310="Activo",$F310="Cese")),IF(N(AR310)=0,"—","Revisar: sin vínculo"),IF(AR310="",IF(AP310=0,"No corresponde","Sin dato planilla"),IF(ABS(AS310)&lt;=TOL,"OK",IF(AS310&gt;0,"Retuvo de más","Retuvo de menos")))))</f>
        <v/>
      </c>
      <c r="AU310" s="19" t="n">
        <f aca="false">IF(AND(BASE_RET="Planilla (si existe)",AR310&lt;&gt;""),AR310,AP310)</f>
        <v>0</v>
      </c>
      <c r="AV310" s="19" t="n">
        <f aca="false">AU310+N310</f>
        <v>0</v>
      </c>
    </row>
    <row r="311" customFormat="false" ht="15" hidden="false" customHeight="false" outlineLevel="0" collapsed="false">
      <c r="A311" s="43" t="n">
        <v>26</v>
      </c>
      <c r="B311" s="35" t="str">
        <f aca="false">IF(Trabajadores!$B$31="","",Trabajadores!$B$31)</f>
        <v/>
      </c>
      <c r="C311" s="35" t="str">
        <f aca="false">IF($B311="","",Trabajadores!$D$31)</f>
        <v/>
      </c>
      <c r="D311" s="43" t="n">
        <v>6</v>
      </c>
      <c r="E311" s="23" t="s">
        <v>303</v>
      </c>
      <c r="F311" s="23" t="str">
        <f aca="false">IF($B311="","",IF(OR(6&lt;Trabajadores!$M$31,6&gt;Trabajadores!$N$31),"No vinculado",IF(AND(6=Trabajadores!$N$31,Trabajadores!$O$31="Sí"),"Cese","Activo")))</f>
        <v/>
      </c>
      <c r="G311" s="19" t="n">
        <f aca="false">IF($B311="",0,SUMIFS(Ingresos!$T$6:$T$1505,ING_COD,$B311,ING_CLASE,"ORD"))</f>
        <v>0</v>
      </c>
      <c r="H311" s="19" t="n">
        <f aca="false">IF($B311="",0,SUMIFS(Ingresos!$T$6:$T$1505,ING_COD,$B311,ING_CLASE,"ORD",ING_COMP,"Sí"))</f>
        <v>0</v>
      </c>
      <c r="I311" s="19" t="n">
        <f aca="false">IF($B311="",0,SUMIFS(Ingresos!$T$6:$T$1505,ING_COD,$B311,ING_CLASE,"GRA"))</f>
        <v>0</v>
      </c>
      <c r="J311" s="19" t="n">
        <f aca="false">IF($B311="",0,SUMIFS(Ingresos!$T$6:$T$1505,ING_COD,$B311,ING_CLASE,"BON"))</f>
        <v>0</v>
      </c>
      <c r="K311" s="19" t="n">
        <f aca="false">IF($B311="",0,SUMIFS(Ingresos!$T$6:$T$1505,ING_COD,$B311,ING_CLASE,"EXT"))</f>
        <v>0</v>
      </c>
      <c r="L311" s="19" t="n">
        <f aca="false">IF($B311="",0,SUMIFS(Ingresos!$T$6:$T$1505,ING_COD,$B311,ING_CLASE,"OTO"))</f>
        <v>0</v>
      </c>
      <c r="M311" s="19" t="n">
        <f aca="false">IF($B311="",0,SUMIFS(Ingresos!$T$6:$T$1505,ING_COD,$B311,ING_CLASE,"OTX"))</f>
        <v>0</v>
      </c>
      <c r="N311" s="19" t="n">
        <f aca="false">IF($B311="",0,SUMIFS(Ingresos!$T$6:$T$1505,ING_COD,$B311,ING_CLASE,"RETO"))</f>
        <v>0</v>
      </c>
      <c r="O311" s="19" t="n">
        <f aca="false">IF($B311="",0,SUMIFS(Ingresos!$T$6:$T$1505,ING_COD,$B311,ING_CLASE,"INA"))</f>
        <v>0</v>
      </c>
      <c r="P311" s="19" t="n">
        <f aca="false">G311+I311+J311+K311+L311+M311</f>
        <v>0</v>
      </c>
      <c r="Q311" s="44" t="n">
        <f aca="false">IF($F311="Activo",7,IF($F311="Cese",1,0))</f>
        <v>0</v>
      </c>
      <c r="R311" s="19" t="n">
        <f aca="false">G311*Q311</f>
        <v>0</v>
      </c>
      <c r="S311" s="19" t="n">
        <f aca="false">IF($F311="Activo",SUMIFS(I311:I317,$D311:$D317,"&lt;="&amp;Trabajadores!$N$31)+IF(PROY_BON="Sí",SUMIFS(J311:J317,$D311:$D317,"&lt;="&amp;Trabajadores!$N$31),0),IF($F311="Cese",I311+IF(PROY_BON="Sí",J311,0),0))</f>
        <v>0</v>
      </c>
      <c r="T311" s="19" t="n">
        <f aca="false">IF(OR($F311&lt;&gt;"Activo",Trabajadores!$I$31="No"),0,IF(I312=0,H311*(1+IF(PROY_BON="Sí",Trabajadores!$P$31,0))*Trabajadores!$R$31/6*(Trabajadores!$N$31&gt;=7),0)+IF(I317=0,H311*(1+IF(PROY_BON="Sí",Trabajadores!$P$31,0))*Trabajadores!$S$31/6*(Trabajadores!$N$31&gt;=12),0))</f>
        <v>0</v>
      </c>
      <c r="U311" s="19" t="n">
        <f aca="false">IF($F311="Activo",IF(Trabajadores!$J$31="Sí",L311*7,L311),IF($F311="Cese",L311,0))</f>
        <v>0</v>
      </c>
      <c r="V311" s="19" t="n">
        <f aca="false">IF(OR($F311="Activo",$F311="Cese"),M311,0)</f>
        <v>0</v>
      </c>
      <c r="W311" s="19" t="n">
        <f aca="false">IF(OR($F311="Activo",$F311="Cese"),SUM(P306:P310),0)</f>
        <v>0</v>
      </c>
      <c r="X311" s="36" t="n">
        <f aca="false">IF(OR($F311="Activo",$F311="Cese"),R311+S311+T311+U311+V311+W311,0)</f>
        <v>0</v>
      </c>
      <c r="Y311" s="19" t="n">
        <f aca="false">IF(OR($F311="Activo",$F311="Cese"),DED_FIJA,0)</f>
        <v>0</v>
      </c>
      <c r="Z311" s="36" t="n">
        <f aca="false">MAX(0,X311-Y311)</f>
        <v>0</v>
      </c>
      <c r="AA311" s="19" t="n">
        <f aca="false">IF(Z311=0,0,MAX(0,MIN(Z311,Parámetros!$G$19)-Parámetros!$F$19)*Parámetros!$E$19)</f>
        <v>0</v>
      </c>
      <c r="AB311" s="19" t="n">
        <f aca="false">IF(Z311=0,0,MAX(0,MIN(Z311,Parámetros!$G$20)-Parámetros!$F$20)*Parámetros!$E$20)</f>
        <v>0</v>
      </c>
      <c r="AC311" s="19" t="n">
        <f aca="false">IF(Z311=0,0,MAX(0,MIN(Z311,Parámetros!$G$21)-Parámetros!$F$21)*Parámetros!$E$21)</f>
        <v>0</v>
      </c>
      <c r="AD311" s="19" t="n">
        <f aca="false">IF(Z311=0,0,MAX(0,MIN(Z311,Parámetros!$G$22)-Parámetros!$F$22)*Parámetros!$E$22)</f>
        <v>0</v>
      </c>
      <c r="AE311" s="19" t="n">
        <f aca="false">IF(Z311=0,0,MAX(0,MIN(Z311,Parámetros!$G$23)-Parámetros!$F$23)*Parámetros!$E$23)</f>
        <v>0</v>
      </c>
      <c r="AF311" s="36" t="n">
        <f aca="false">SUM(AA311:AE311)</f>
        <v>0</v>
      </c>
      <c r="AG311" s="45" t="str">
        <f aca="false">IF(AM311&lt;=0,"-",INDEX(TR_TASA,MATCH(AM311,TR_DESDE,1)))</f>
        <v>-</v>
      </c>
      <c r="AH311" s="44" t="n">
        <f aca="false">IF($F311="Cese",1,IF($F311="Activo",INDEX(DIV_N,6),0))</f>
        <v>0</v>
      </c>
      <c r="AI311" s="44" t="n">
        <f aca="false">IF($F311="Cese",5,IF($F311="Activo",INDEX(DIV_HASTA,6),0))</f>
        <v>0</v>
      </c>
      <c r="AJ311" s="19" t="n">
        <f aca="false">IF(OR($F311="Activo",$F311="Cese"),SUMIFS(AV306:AV310,D306:D310,"&lt;="&amp;AI311),0)</f>
        <v>0</v>
      </c>
      <c r="AK311" s="19" t="n">
        <f aca="false">IF(OR($F311="Activo",$F311="Cese"),MAX(0,(AF311-AJ311)/AH311),0)</f>
        <v>0</v>
      </c>
      <c r="AL311" s="19" t="n">
        <f aca="false">IF(OR($F311="Activo",$F311="Cese"),K311+IF(PROY_BON="Sí",0,J311),0)</f>
        <v>0</v>
      </c>
      <c r="AM311" s="19" t="n">
        <f aca="false">IF(AL311&gt;0,MAX(0,X311+AL311-Y311),Z311)</f>
        <v>0</v>
      </c>
      <c r="AN311" s="19" t="n">
        <f aca="false">SUMPRODUCT((AM311&gt;TR_DESDE)*(AM311-TR_DESDE)*TR_INC)</f>
        <v>0</v>
      </c>
      <c r="AO311" s="19" t="n">
        <f aca="false">IF(AL311&gt;0,MAX(0,AN311-IF($F311="Cese",MAX(AF311,AJ311),AF311)),0)</f>
        <v>0</v>
      </c>
      <c r="AP311" s="46" t="n">
        <f aca="false">IF(OR($F311="Activo",$F311="Cese"),ROUND(AK311+AO311,2),0)</f>
        <v>0</v>
      </c>
      <c r="AQ311" s="19" t="n">
        <f aca="false">IF($F311="Cese",MAX(0,AJ311-AN311),0)</f>
        <v>0</v>
      </c>
      <c r="AR311" s="19" t="str">
        <f aca="false">IF($B311="","",IF(COUNTIFS(RP_COD,$B311,'Retenciones Planilla'!$H$6:$H$105,"&lt;&gt;")=0,"",SUMIFS('Retenciones Planilla'!$H$6:$H$105,RP_COD,$B311)))</f>
        <v/>
      </c>
      <c r="AS311" s="19" t="str">
        <f aca="false">IF(AR311="","",AR311-AP311)</f>
        <v/>
      </c>
      <c r="AT311" s="23" t="str">
        <f aca="false">IF($B311="","",IF(NOT(OR($F311="Activo",$F311="Cese")),IF(N(AR311)=0,"—","Revisar: sin vínculo"),IF(AR311="",IF(AP311=0,"No corresponde","Sin dato planilla"),IF(ABS(AS311)&lt;=TOL,"OK",IF(AS311&gt;0,"Retuvo de más","Retuvo de menos")))))</f>
        <v/>
      </c>
      <c r="AU311" s="19" t="n">
        <f aca="false">IF(AND(BASE_RET="Planilla (si existe)",AR311&lt;&gt;""),AR311,AP311)</f>
        <v>0</v>
      </c>
      <c r="AV311" s="19" t="n">
        <f aca="false">AU311+N311</f>
        <v>0</v>
      </c>
    </row>
    <row r="312" customFormat="false" ht="15" hidden="false" customHeight="false" outlineLevel="0" collapsed="false">
      <c r="A312" s="43" t="n">
        <v>26</v>
      </c>
      <c r="B312" s="35" t="str">
        <f aca="false">IF(Trabajadores!$B$31="","",Trabajadores!$B$31)</f>
        <v/>
      </c>
      <c r="C312" s="35" t="str">
        <f aca="false">IF($B312="","",Trabajadores!$D$31)</f>
        <v/>
      </c>
      <c r="D312" s="43" t="n">
        <v>7</v>
      </c>
      <c r="E312" s="23" t="s">
        <v>304</v>
      </c>
      <c r="F312" s="23" t="str">
        <f aca="false">IF($B312="","",IF(OR(7&lt;Trabajadores!$M$31,7&gt;Trabajadores!$N$31),"No vinculado",IF(AND(7=Trabajadores!$N$31,Trabajadores!$O$31="Sí"),"Cese","Activo")))</f>
        <v/>
      </c>
      <c r="G312" s="19" t="n">
        <f aca="false">IF($B312="",0,SUMIFS(Ingresos!$U$6:$U$1505,ING_COD,$B312,ING_CLASE,"ORD"))</f>
        <v>0</v>
      </c>
      <c r="H312" s="19" t="n">
        <f aca="false">IF($B312="",0,SUMIFS(Ingresos!$U$6:$U$1505,ING_COD,$B312,ING_CLASE,"ORD",ING_COMP,"Sí"))</f>
        <v>0</v>
      </c>
      <c r="I312" s="19" t="n">
        <f aca="false">IF($B312="",0,SUMIFS(Ingresos!$U$6:$U$1505,ING_COD,$B312,ING_CLASE,"GRA"))</f>
        <v>0</v>
      </c>
      <c r="J312" s="19" t="n">
        <f aca="false">IF($B312="",0,SUMIFS(Ingresos!$U$6:$U$1505,ING_COD,$B312,ING_CLASE,"BON"))</f>
        <v>0</v>
      </c>
      <c r="K312" s="19" t="n">
        <f aca="false">IF($B312="",0,SUMIFS(Ingresos!$U$6:$U$1505,ING_COD,$B312,ING_CLASE,"EXT"))</f>
        <v>0</v>
      </c>
      <c r="L312" s="19" t="n">
        <f aca="false">IF($B312="",0,SUMIFS(Ingresos!$U$6:$U$1505,ING_COD,$B312,ING_CLASE,"OTO"))</f>
        <v>0</v>
      </c>
      <c r="M312" s="19" t="n">
        <f aca="false">IF($B312="",0,SUMIFS(Ingresos!$U$6:$U$1505,ING_COD,$B312,ING_CLASE,"OTX"))</f>
        <v>0</v>
      </c>
      <c r="N312" s="19" t="n">
        <f aca="false">IF($B312="",0,SUMIFS(Ingresos!$U$6:$U$1505,ING_COD,$B312,ING_CLASE,"RETO"))</f>
        <v>0</v>
      </c>
      <c r="O312" s="19" t="n">
        <f aca="false">IF($B312="",0,SUMIFS(Ingresos!$U$6:$U$1505,ING_COD,$B312,ING_CLASE,"INA"))</f>
        <v>0</v>
      </c>
      <c r="P312" s="19" t="n">
        <f aca="false">G312+I312+J312+K312+L312+M312</f>
        <v>0</v>
      </c>
      <c r="Q312" s="44" t="n">
        <f aca="false">IF($F312="Activo",6,IF($F312="Cese",1,0))</f>
        <v>0</v>
      </c>
      <c r="R312" s="19" t="n">
        <f aca="false">G312*Q312</f>
        <v>0</v>
      </c>
      <c r="S312" s="19" t="n">
        <f aca="false">IF($F312="Activo",SUMIFS(I312:I317,$D312:$D317,"&lt;="&amp;Trabajadores!$N$31)+IF(PROY_BON="Sí",SUMIFS(J312:J317,$D312:$D317,"&lt;="&amp;Trabajadores!$N$31),0),IF($F312="Cese",I312+IF(PROY_BON="Sí",J312,0),0))</f>
        <v>0</v>
      </c>
      <c r="T312" s="19" t="n">
        <f aca="false">IF(OR($F312&lt;&gt;"Activo",Trabajadores!$I$31="No"),0,IF(I317=0,H312*(1+IF(PROY_BON="Sí",Trabajadores!$P$31,0))*Trabajadores!$S$31/6*(Trabajadores!$N$31&gt;=12),0))</f>
        <v>0</v>
      </c>
      <c r="U312" s="19" t="n">
        <f aca="false">IF($F312="Activo",IF(Trabajadores!$J$31="Sí",L312*6,L312),IF($F312="Cese",L312,0))</f>
        <v>0</v>
      </c>
      <c r="V312" s="19" t="n">
        <f aca="false">IF(OR($F312="Activo",$F312="Cese"),M312,0)</f>
        <v>0</v>
      </c>
      <c r="W312" s="19" t="n">
        <f aca="false">IF(OR($F312="Activo",$F312="Cese"),SUM(P306:P311),0)</f>
        <v>0</v>
      </c>
      <c r="X312" s="36" t="n">
        <f aca="false">IF(OR($F312="Activo",$F312="Cese"),R312+S312+T312+U312+V312+W312,0)</f>
        <v>0</v>
      </c>
      <c r="Y312" s="19" t="n">
        <f aca="false">IF(OR($F312="Activo",$F312="Cese"),DED_FIJA,0)</f>
        <v>0</v>
      </c>
      <c r="Z312" s="36" t="n">
        <f aca="false">MAX(0,X312-Y312)</f>
        <v>0</v>
      </c>
      <c r="AA312" s="19" t="n">
        <f aca="false">IF(Z312=0,0,MAX(0,MIN(Z312,Parámetros!$G$19)-Parámetros!$F$19)*Parámetros!$E$19)</f>
        <v>0</v>
      </c>
      <c r="AB312" s="19" t="n">
        <f aca="false">IF(Z312=0,0,MAX(0,MIN(Z312,Parámetros!$G$20)-Parámetros!$F$20)*Parámetros!$E$20)</f>
        <v>0</v>
      </c>
      <c r="AC312" s="19" t="n">
        <f aca="false">IF(Z312=0,0,MAX(0,MIN(Z312,Parámetros!$G$21)-Parámetros!$F$21)*Parámetros!$E$21)</f>
        <v>0</v>
      </c>
      <c r="AD312" s="19" t="n">
        <f aca="false">IF(Z312=0,0,MAX(0,MIN(Z312,Parámetros!$G$22)-Parámetros!$F$22)*Parámetros!$E$22)</f>
        <v>0</v>
      </c>
      <c r="AE312" s="19" t="n">
        <f aca="false">IF(Z312=0,0,MAX(0,MIN(Z312,Parámetros!$G$23)-Parámetros!$F$23)*Parámetros!$E$23)</f>
        <v>0</v>
      </c>
      <c r="AF312" s="36" t="n">
        <f aca="false">SUM(AA312:AE312)</f>
        <v>0</v>
      </c>
      <c r="AG312" s="45" t="str">
        <f aca="false">IF(AM312&lt;=0,"-",INDEX(TR_TASA,MATCH(AM312,TR_DESDE,1)))</f>
        <v>-</v>
      </c>
      <c r="AH312" s="44" t="n">
        <f aca="false">IF($F312="Cese",1,IF($F312="Activo",INDEX(DIV_N,7),0))</f>
        <v>0</v>
      </c>
      <c r="AI312" s="44" t="n">
        <f aca="false">IF($F312="Cese",6,IF($F312="Activo",INDEX(DIV_HASTA,7),0))</f>
        <v>0</v>
      </c>
      <c r="AJ312" s="19" t="n">
        <f aca="false">IF(OR($F312="Activo",$F312="Cese"),SUMIFS(AV306:AV311,D306:D311,"&lt;="&amp;AI312),0)</f>
        <v>0</v>
      </c>
      <c r="AK312" s="19" t="n">
        <f aca="false">IF(OR($F312="Activo",$F312="Cese"),MAX(0,(AF312-AJ312)/AH312),0)</f>
        <v>0</v>
      </c>
      <c r="AL312" s="19" t="n">
        <f aca="false">IF(OR($F312="Activo",$F312="Cese"),K312+IF(PROY_BON="Sí",0,J312),0)</f>
        <v>0</v>
      </c>
      <c r="AM312" s="19" t="n">
        <f aca="false">IF(AL312&gt;0,MAX(0,X312+AL312-Y312),Z312)</f>
        <v>0</v>
      </c>
      <c r="AN312" s="19" t="n">
        <f aca="false">SUMPRODUCT((AM312&gt;TR_DESDE)*(AM312-TR_DESDE)*TR_INC)</f>
        <v>0</v>
      </c>
      <c r="AO312" s="19" t="n">
        <f aca="false">IF(AL312&gt;0,MAX(0,AN312-IF($F312="Cese",MAX(AF312,AJ312),AF312)),0)</f>
        <v>0</v>
      </c>
      <c r="AP312" s="46" t="n">
        <f aca="false">IF(OR($F312="Activo",$F312="Cese"),ROUND(AK312+AO312,2),0)</f>
        <v>0</v>
      </c>
      <c r="AQ312" s="19" t="n">
        <f aca="false">IF($F312="Cese",MAX(0,AJ312-AN312),0)</f>
        <v>0</v>
      </c>
      <c r="AR312" s="19" t="str">
        <f aca="false">IF($B312="","",IF(COUNTIFS(RP_COD,$B312,'Retenciones Planilla'!$I$6:$I$105,"&lt;&gt;")=0,"",SUMIFS('Retenciones Planilla'!$I$6:$I$105,RP_COD,$B312)))</f>
        <v/>
      </c>
      <c r="AS312" s="19" t="str">
        <f aca="false">IF(AR312="","",AR312-AP312)</f>
        <v/>
      </c>
      <c r="AT312" s="23" t="str">
        <f aca="false">IF($B312="","",IF(NOT(OR($F312="Activo",$F312="Cese")),IF(N(AR312)=0,"—","Revisar: sin vínculo"),IF(AR312="",IF(AP312=0,"No corresponde","Sin dato planilla"),IF(ABS(AS312)&lt;=TOL,"OK",IF(AS312&gt;0,"Retuvo de más","Retuvo de menos")))))</f>
        <v/>
      </c>
      <c r="AU312" s="19" t="n">
        <f aca="false">IF(AND(BASE_RET="Planilla (si existe)",AR312&lt;&gt;""),AR312,AP312)</f>
        <v>0</v>
      </c>
      <c r="AV312" s="19" t="n">
        <f aca="false">AU312+N312</f>
        <v>0</v>
      </c>
    </row>
    <row r="313" customFormat="false" ht="15" hidden="false" customHeight="false" outlineLevel="0" collapsed="false">
      <c r="A313" s="43" t="n">
        <v>26</v>
      </c>
      <c r="B313" s="35" t="str">
        <f aca="false">IF(Trabajadores!$B$31="","",Trabajadores!$B$31)</f>
        <v/>
      </c>
      <c r="C313" s="35" t="str">
        <f aca="false">IF($B313="","",Trabajadores!$D$31)</f>
        <v/>
      </c>
      <c r="D313" s="43" t="n">
        <v>8</v>
      </c>
      <c r="E313" s="23" t="s">
        <v>305</v>
      </c>
      <c r="F313" s="23" t="str">
        <f aca="false">IF($B313="","",IF(OR(8&lt;Trabajadores!$M$31,8&gt;Trabajadores!$N$31),"No vinculado",IF(AND(8=Trabajadores!$N$31,Trabajadores!$O$31="Sí"),"Cese","Activo")))</f>
        <v/>
      </c>
      <c r="G313" s="19" t="n">
        <f aca="false">IF($B313="",0,SUMIFS(Ingresos!$V$6:$V$1505,ING_COD,$B313,ING_CLASE,"ORD"))</f>
        <v>0</v>
      </c>
      <c r="H313" s="19" t="n">
        <f aca="false">IF($B313="",0,SUMIFS(Ingresos!$V$6:$V$1505,ING_COD,$B313,ING_CLASE,"ORD",ING_COMP,"Sí"))</f>
        <v>0</v>
      </c>
      <c r="I313" s="19" t="n">
        <f aca="false">IF($B313="",0,SUMIFS(Ingresos!$V$6:$V$1505,ING_COD,$B313,ING_CLASE,"GRA"))</f>
        <v>0</v>
      </c>
      <c r="J313" s="19" t="n">
        <f aca="false">IF($B313="",0,SUMIFS(Ingresos!$V$6:$V$1505,ING_COD,$B313,ING_CLASE,"BON"))</f>
        <v>0</v>
      </c>
      <c r="K313" s="19" t="n">
        <f aca="false">IF($B313="",0,SUMIFS(Ingresos!$V$6:$V$1505,ING_COD,$B313,ING_CLASE,"EXT"))</f>
        <v>0</v>
      </c>
      <c r="L313" s="19" t="n">
        <f aca="false">IF($B313="",0,SUMIFS(Ingresos!$V$6:$V$1505,ING_COD,$B313,ING_CLASE,"OTO"))</f>
        <v>0</v>
      </c>
      <c r="M313" s="19" t="n">
        <f aca="false">IF($B313="",0,SUMIFS(Ingresos!$V$6:$V$1505,ING_COD,$B313,ING_CLASE,"OTX"))</f>
        <v>0</v>
      </c>
      <c r="N313" s="19" t="n">
        <f aca="false">IF($B313="",0,SUMIFS(Ingresos!$V$6:$V$1505,ING_COD,$B313,ING_CLASE,"RETO"))</f>
        <v>0</v>
      </c>
      <c r="O313" s="19" t="n">
        <f aca="false">IF($B313="",0,SUMIFS(Ingresos!$V$6:$V$1505,ING_COD,$B313,ING_CLASE,"INA"))</f>
        <v>0</v>
      </c>
      <c r="P313" s="19" t="n">
        <f aca="false">G313+I313+J313+K313+L313+M313</f>
        <v>0</v>
      </c>
      <c r="Q313" s="44" t="n">
        <f aca="false">IF($F313="Activo",5,IF($F313="Cese",1,0))</f>
        <v>0</v>
      </c>
      <c r="R313" s="19" t="n">
        <f aca="false">G313*Q313</f>
        <v>0</v>
      </c>
      <c r="S313" s="19" t="n">
        <f aca="false">IF($F313="Activo",SUMIFS(I313:I317,$D313:$D317,"&lt;="&amp;Trabajadores!$N$31)+IF(PROY_BON="Sí",SUMIFS(J313:J317,$D313:$D317,"&lt;="&amp;Trabajadores!$N$31),0),IF($F313="Cese",I313+IF(PROY_BON="Sí",J313,0),0))</f>
        <v>0</v>
      </c>
      <c r="T313" s="19" t="n">
        <f aca="false">IF(OR($F313&lt;&gt;"Activo",Trabajadores!$I$31="No"),0,IF(I317=0,H313*(1+IF(PROY_BON="Sí",Trabajadores!$P$31,0))*Trabajadores!$S$31/6*(Trabajadores!$N$31&gt;=12),0))</f>
        <v>0</v>
      </c>
      <c r="U313" s="19" t="n">
        <f aca="false">IF($F313="Activo",IF(Trabajadores!$J$31="Sí",L313*5,L313),IF($F313="Cese",L313,0))</f>
        <v>0</v>
      </c>
      <c r="V313" s="19" t="n">
        <f aca="false">IF(OR($F313="Activo",$F313="Cese"),M313,0)</f>
        <v>0</v>
      </c>
      <c r="W313" s="19" t="n">
        <f aca="false">IF(OR($F313="Activo",$F313="Cese"),SUM(P306:P312),0)</f>
        <v>0</v>
      </c>
      <c r="X313" s="36" t="n">
        <f aca="false">IF(OR($F313="Activo",$F313="Cese"),R313+S313+T313+U313+V313+W313,0)</f>
        <v>0</v>
      </c>
      <c r="Y313" s="19" t="n">
        <f aca="false">IF(OR($F313="Activo",$F313="Cese"),DED_FIJA,0)</f>
        <v>0</v>
      </c>
      <c r="Z313" s="36" t="n">
        <f aca="false">MAX(0,X313-Y313)</f>
        <v>0</v>
      </c>
      <c r="AA313" s="19" t="n">
        <f aca="false">IF(Z313=0,0,MAX(0,MIN(Z313,Parámetros!$G$19)-Parámetros!$F$19)*Parámetros!$E$19)</f>
        <v>0</v>
      </c>
      <c r="AB313" s="19" t="n">
        <f aca="false">IF(Z313=0,0,MAX(0,MIN(Z313,Parámetros!$G$20)-Parámetros!$F$20)*Parámetros!$E$20)</f>
        <v>0</v>
      </c>
      <c r="AC313" s="19" t="n">
        <f aca="false">IF(Z313=0,0,MAX(0,MIN(Z313,Parámetros!$G$21)-Parámetros!$F$21)*Parámetros!$E$21)</f>
        <v>0</v>
      </c>
      <c r="AD313" s="19" t="n">
        <f aca="false">IF(Z313=0,0,MAX(0,MIN(Z313,Parámetros!$G$22)-Parámetros!$F$22)*Parámetros!$E$22)</f>
        <v>0</v>
      </c>
      <c r="AE313" s="19" t="n">
        <f aca="false">IF(Z313=0,0,MAX(0,MIN(Z313,Parámetros!$G$23)-Parámetros!$F$23)*Parámetros!$E$23)</f>
        <v>0</v>
      </c>
      <c r="AF313" s="36" t="n">
        <f aca="false">SUM(AA313:AE313)</f>
        <v>0</v>
      </c>
      <c r="AG313" s="45" t="str">
        <f aca="false">IF(AM313&lt;=0,"-",INDEX(TR_TASA,MATCH(AM313,TR_DESDE,1)))</f>
        <v>-</v>
      </c>
      <c r="AH313" s="44" t="n">
        <f aca="false">IF($F313="Cese",1,IF($F313="Activo",INDEX(DIV_N,8),0))</f>
        <v>0</v>
      </c>
      <c r="AI313" s="44" t="n">
        <f aca="false">IF($F313="Cese",7,IF($F313="Activo",INDEX(DIV_HASTA,8),0))</f>
        <v>0</v>
      </c>
      <c r="AJ313" s="19" t="n">
        <f aca="false">IF(OR($F313="Activo",$F313="Cese"),SUMIFS(AV306:AV312,D306:D312,"&lt;="&amp;AI313),0)</f>
        <v>0</v>
      </c>
      <c r="AK313" s="19" t="n">
        <f aca="false">IF(OR($F313="Activo",$F313="Cese"),MAX(0,(AF313-AJ313)/AH313),0)</f>
        <v>0</v>
      </c>
      <c r="AL313" s="19" t="n">
        <f aca="false">IF(OR($F313="Activo",$F313="Cese"),K313+IF(PROY_BON="Sí",0,J313),0)</f>
        <v>0</v>
      </c>
      <c r="AM313" s="19" t="n">
        <f aca="false">IF(AL313&gt;0,MAX(0,X313+AL313-Y313),Z313)</f>
        <v>0</v>
      </c>
      <c r="AN313" s="19" t="n">
        <f aca="false">SUMPRODUCT((AM313&gt;TR_DESDE)*(AM313-TR_DESDE)*TR_INC)</f>
        <v>0</v>
      </c>
      <c r="AO313" s="19" t="n">
        <f aca="false">IF(AL313&gt;0,MAX(0,AN313-IF($F313="Cese",MAX(AF313,AJ313),AF313)),0)</f>
        <v>0</v>
      </c>
      <c r="AP313" s="46" t="n">
        <f aca="false">IF(OR($F313="Activo",$F313="Cese"),ROUND(AK313+AO313,2),0)</f>
        <v>0</v>
      </c>
      <c r="AQ313" s="19" t="n">
        <f aca="false">IF($F313="Cese",MAX(0,AJ313-AN313),0)</f>
        <v>0</v>
      </c>
      <c r="AR313" s="19" t="str">
        <f aca="false">IF($B313="","",IF(COUNTIFS(RP_COD,$B313,'Retenciones Planilla'!$J$6:$J$105,"&lt;&gt;")=0,"",SUMIFS('Retenciones Planilla'!$J$6:$J$105,RP_COD,$B313)))</f>
        <v/>
      </c>
      <c r="AS313" s="19" t="str">
        <f aca="false">IF(AR313="","",AR313-AP313)</f>
        <v/>
      </c>
      <c r="AT313" s="23" t="str">
        <f aca="false">IF($B313="","",IF(NOT(OR($F313="Activo",$F313="Cese")),IF(N(AR313)=0,"—","Revisar: sin vínculo"),IF(AR313="",IF(AP313=0,"No corresponde","Sin dato planilla"),IF(ABS(AS313)&lt;=TOL,"OK",IF(AS313&gt;0,"Retuvo de más","Retuvo de menos")))))</f>
        <v/>
      </c>
      <c r="AU313" s="19" t="n">
        <f aca="false">IF(AND(BASE_RET="Planilla (si existe)",AR313&lt;&gt;""),AR313,AP313)</f>
        <v>0</v>
      </c>
      <c r="AV313" s="19" t="n">
        <f aca="false">AU313+N313</f>
        <v>0</v>
      </c>
    </row>
    <row r="314" customFormat="false" ht="15" hidden="false" customHeight="false" outlineLevel="0" collapsed="false">
      <c r="A314" s="43" t="n">
        <v>26</v>
      </c>
      <c r="B314" s="35" t="str">
        <f aca="false">IF(Trabajadores!$B$31="","",Trabajadores!$B$31)</f>
        <v/>
      </c>
      <c r="C314" s="35" t="str">
        <f aca="false">IF($B314="","",Trabajadores!$D$31)</f>
        <v/>
      </c>
      <c r="D314" s="43" t="n">
        <v>9</v>
      </c>
      <c r="E314" s="23" t="s">
        <v>306</v>
      </c>
      <c r="F314" s="23" t="str">
        <f aca="false">IF($B314="","",IF(OR(9&lt;Trabajadores!$M$31,9&gt;Trabajadores!$N$31),"No vinculado",IF(AND(9=Trabajadores!$N$31,Trabajadores!$O$31="Sí"),"Cese","Activo")))</f>
        <v/>
      </c>
      <c r="G314" s="19" t="n">
        <f aca="false">IF($B314="",0,SUMIFS(Ingresos!$W$6:$W$1505,ING_COD,$B314,ING_CLASE,"ORD"))</f>
        <v>0</v>
      </c>
      <c r="H314" s="19" t="n">
        <f aca="false">IF($B314="",0,SUMIFS(Ingresos!$W$6:$W$1505,ING_COD,$B314,ING_CLASE,"ORD",ING_COMP,"Sí"))</f>
        <v>0</v>
      </c>
      <c r="I314" s="19" t="n">
        <f aca="false">IF($B314="",0,SUMIFS(Ingresos!$W$6:$W$1505,ING_COD,$B314,ING_CLASE,"GRA"))</f>
        <v>0</v>
      </c>
      <c r="J314" s="19" t="n">
        <f aca="false">IF($B314="",0,SUMIFS(Ingresos!$W$6:$W$1505,ING_COD,$B314,ING_CLASE,"BON"))</f>
        <v>0</v>
      </c>
      <c r="K314" s="19" t="n">
        <f aca="false">IF($B314="",0,SUMIFS(Ingresos!$W$6:$W$1505,ING_COD,$B314,ING_CLASE,"EXT"))</f>
        <v>0</v>
      </c>
      <c r="L314" s="19" t="n">
        <f aca="false">IF($B314="",0,SUMIFS(Ingresos!$W$6:$W$1505,ING_COD,$B314,ING_CLASE,"OTO"))</f>
        <v>0</v>
      </c>
      <c r="M314" s="19" t="n">
        <f aca="false">IF($B314="",0,SUMIFS(Ingresos!$W$6:$W$1505,ING_COD,$B314,ING_CLASE,"OTX"))</f>
        <v>0</v>
      </c>
      <c r="N314" s="19" t="n">
        <f aca="false">IF($B314="",0,SUMIFS(Ingresos!$W$6:$W$1505,ING_COD,$B314,ING_CLASE,"RETO"))</f>
        <v>0</v>
      </c>
      <c r="O314" s="19" t="n">
        <f aca="false">IF($B314="",0,SUMIFS(Ingresos!$W$6:$W$1505,ING_COD,$B314,ING_CLASE,"INA"))</f>
        <v>0</v>
      </c>
      <c r="P314" s="19" t="n">
        <f aca="false">G314+I314+J314+K314+L314+M314</f>
        <v>0</v>
      </c>
      <c r="Q314" s="44" t="n">
        <f aca="false">IF($F314="Activo",4,IF($F314="Cese",1,0))</f>
        <v>0</v>
      </c>
      <c r="R314" s="19" t="n">
        <f aca="false">G314*Q314</f>
        <v>0</v>
      </c>
      <c r="S314" s="19" t="n">
        <f aca="false">IF($F314="Activo",SUMIFS(I314:I317,$D314:$D317,"&lt;="&amp;Trabajadores!$N$31)+IF(PROY_BON="Sí",SUMIFS(J314:J317,$D314:$D317,"&lt;="&amp;Trabajadores!$N$31),0),IF($F314="Cese",I314+IF(PROY_BON="Sí",J314,0),0))</f>
        <v>0</v>
      </c>
      <c r="T314" s="19" t="n">
        <f aca="false">IF(OR($F314&lt;&gt;"Activo",Trabajadores!$I$31="No"),0,IF(I317=0,H314*(1+IF(PROY_BON="Sí",Trabajadores!$P$31,0))*Trabajadores!$S$31/6*(Trabajadores!$N$31&gt;=12),0))</f>
        <v>0</v>
      </c>
      <c r="U314" s="19" t="n">
        <f aca="false">IF($F314="Activo",IF(Trabajadores!$J$31="Sí",L314*4,L314),IF($F314="Cese",L314,0))</f>
        <v>0</v>
      </c>
      <c r="V314" s="19" t="n">
        <f aca="false">IF(OR($F314="Activo",$F314="Cese"),M314,0)</f>
        <v>0</v>
      </c>
      <c r="W314" s="19" t="n">
        <f aca="false">IF(OR($F314="Activo",$F314="Cese"),SUM(P306:P313),0)</f>
        <v>0</v>
      </c>
      <c r="X314" s="36" t="n">
        <f aca="false">IF(OR($F314="Activo",$F314="Cese"),R314+S314+T314+U314+V314+W314,0)</f>
        <v>0</v>
      </c>
      <c r="Y314" s="19" t="n">
        <f aca="false">IF(OR($F314="Activo",$F314="Cese"),DED_FIJA,0)</f>
        <v>0</v>
      </c>
      <c r="Z314" s="36" t="n">
        <f aca="false">MAX(0,X314-Y314)</f>
        <v>0</v>
      </c>
      <c r="AA314" s="19" t="n">
        <f aca="false">IF(Z314=0,0,MAX(0,MIN(Z314,Parámetros!$G$19)-Parámetros!$F$19)*Parámetros!$E$19)</f>
        <v>0</v>
      </c>
      <c r="AB314" s="19" t="n">
        <f aca="false">IF(Z314=0,0,MAX(0,MIN(Z314,Parámetros!$G$20)-Parámetros!$F$20)*Parámetros!$E$20)</f>
        <v>0</v>
      </c>
      <c r="AC314" s="19" t="n">
        <f aca="false">IF(Z314=0,0,MAX(0,MIN(Z314,Parámetros!$G$21)-Parámetros!$F$21)*Parámetros!$E$21)</f>
        <v>0</v>
      </c>
      <c r="AD314" s="19" t="n">
        <f aca="false">IF(Z314=0,0,MAX(0,MIN(Z314,Parámetros!$G$22)-Parámetros!$F$22)*Parámetros!$E$22)</f>
        <v>0</v>
      </c>
      <c r="AE314" s="19" t="n">
        <f aca="false">IF(Z314=0,0,MAX(0,MIN(Z314,Parámetros!$G$23)-Parámetros!$F$23)*Parámetros!$E$23)</f>
        <v>0</v>
      </c>
      <c r="AF314" s="36" t="n">
        <f aca="false">SUM(AA314:AE314)</f>
        <v>0</v>
      </c>
      <c r="AG314" s="45" t="str">
        <f aca="false">IF(AM314&lt;=0,"-",INDEX(TR_TASA,MATCH(AM314,TR_DESDE,1)))</f>
        <v>-</v>
      </c>
      <c r="AH314" s="44" t="n">
        <f aca="false">IF($F314="Cese",1,IF($F314="Activo",INDEX(DIV_N,9),0))</f>
        <v>0</v>
      </c>
      <c r="AI314" s="44" t="n">
        <f aca="false">IF($F314="Cese",8,IF($F314="Activo",INDEX(DIV_HASTA,9),0))</f>
        <v>0</v>
      </c>
      <c r="AJ314" s="19" t="n">
        <f aca="false">IF(OR($F314="Activo",$F314="Cese"),SUMIFS(AV306:AV313,D306:D313,"&lt;="&amp;AI314),0)</f>
        <v>0</v>
      </c>
      <c r="AK314" s="19" t="n">
        <f aca="false">IF(OR($F314="Activo",$F314="Cese"),MAX(0,(AF314-AJ314)/AH314),0)</f>
        <v>0</v>
      </c>
      <c r="AL314" s="19" t="n">
        <f aca="false">IF(OR($F314="Activo",$F314="Cese"),K314+IF(PROY_BON="Sí",0,J314),0)</f>
        <v>0</v>
      </c>
      <c r="AM314" s="19" t="n">
        <f aca="false">IF(AL314&gt;0,MAX(0,X314+AL314-Y314),Z314)</f>
        <v>0</v>
      </c>
      <c r="AN314" s="19" t="n">
        <f aca="false">SUMPRODUCT((AM314&gt;TR_DESDE)*(AM314-TR_DESDE)*TR_INC)</f>
        <v>0</v>
      </c>
      <c r="AO314" s="19" t="n">
        <f aca="false">IF(AL314&gt;0,MAX(0,AN314-IF($F314="Cese",MAX(AF314,AJ314),AF314)),0)</f>
        <v>0</v>
      </c>
      <c r="AP314" s="46" t="n">
        <f aca="false">IF(OR($F314="Activo",$F314="Cese"),ROUND(AK314+AO314,2),0)</f>
        <v>0</v>
      </c>
      <c r="AQ314" s="19" t="n">
        <f aca="false">IF($F314="Cese",MAX(0,AJ314-AN314),0)</f>
        <v>0</v>
      </c>
      <c r="AR314" s="19" t="str">
        <f aca="false">IF($B314="","",IF(COUNTIFS(RP_COD,$B314,'Retenciones Planilla'!$K$6:$K$105,"&lt;&gt;")=0,"",SUMIFS('Retenciones Planilla'!$K$6:$K$105,RP_COD,$B314)))</f>
        <v/>
      </c>
      <c r="AS314" s="19" t="str">
        <f aca="false">IF(AR314="","",AR314-AP314)</f>
        <v/>
      </c>
      <c r="AT314" s="23" t="str">
        <f aca="false">IF($B314="","",IF(NOT(OR($F314="Activo",$F314="Cese")),IF(N(AR314)=0,"—","Revisar: sin vínculo"),IF(AR314="",IF(AP314=0,"No corresponde","Sin dato planilla"),IF(ABS(AS314)&lt;=TOL,"OK",IF(AS314&gt;0,"Retuvo de más","Retuvo de menos")))))</f>
        <v/>
      </c>
      <c r="AU314" s="19" t="n">
        <f aca="false">IF(AND(BASE_RET="Planilla (si existe)",AR314&lt;&gt;""),AR314,AP314)</f>
        <v>0</v>
      </c>
      <c r="AV314" s="19" t="n">
        <f aca="false">AU314+N314</f>
        <v>0</v>
      </c>
    </row>
    <row r="315" customFormat="false" ht="15" hidden="false" customHeight="false" outlineLevel="0" collapsed="false">
      <c r="A315" s="43" t="n">
        <v>26</v>
      </c>
      <c r="B315" s="35" t="str">
        <f aca="false">IF(Trabajadores!$B$31="","",Trabajadores!$B$31)</f>
        <v/>
      </c>
      <c r="C315" s="35" t="str">
        <f aca="false">IF($B315="","",Trabajadores!$D$31)</f>
        <v/>
      </c>
      <c r="D315" s="43" t="n">
        <v>10</v>
      </c>
      <c r="E315" s="23" t="s">
        <v>307</v>
      </c>
      <c r="F315" s="23" t="str">
        <f aca="false">IF($B315="","",IF(OR(10&lt;Trabajadores!$M$31,10&gt;Trabajadores!$N$31),"No vinculado",IF(AND(10=Trabajadores!$N$31,Trabajadores!$O$31="Sí"),"Cese","Activo")))</f>
        <v/>
      </c>
      <c r="G315" s="19" t="n">
        <f aca="false">IF($B315="",0,SUMIFS(Ingresos!$X$6:$X$1505,ING_COD,$B315,ING_CLASE,"ORD"))</f>
        <v>0</v>
      </c>
      <c r="H315" s="19" t="n">
        <f aca="false">IF($B315="",0,SUMIFS(Ingresos!$X$6:$X$1505,ING_COD,$B315,ING_CLASE,"ORD",ING_COMP,"Sí"))</f>
        <v>0</v>
      </c>
      <c r="I315" s="19" t="n">
        <f aca="false">IF($B315="",0,SUMIFS(Ingresos!$X$6:$X$1505,ING_COD,$B315,ING_CLASE,"GRA"))</f>
        <v>0</v>
      </c>
      <c r="J315" s="19" t="n">
        <f aca="false">IF($B315="",0,SUMIFS(Ingresos!$X$6:$X$1505,ING_COD,$B315,ING_CLASE,"BON"))</f>
        <v>0</v>
      </c>
      <c r="K315" s="19" t="n">
        <f aca="false">IF($B315="",0,SUMIFS(Ingresos!$X$6:$X$1505,ING_COD,$B315,ING_CLASE,"EXT"))</f>
        <v>0</v>
      </c>
      <c r="L315" s="19" t="n">
        <f aca="false">IF($B315="",0,SUMIFS(Ingresos!$X$6:$X$1505,ING_COD,$B315,ING_CLASE,"OTO"))</f>
        <v>0</v>
      </c>
      <c r="M315" s="19" t="n">
        <f aca="false">IF($B315="",0,SUMIFS(Ingresos!$X$6:$X$1505,ING_COD,$B315,ING_CLASE,"OTX"))</f>
        <v>0</v>
      </c>
      <c r="N315" s="19" t="n">
        <f aca="false">IF($B315="",0,SUMIFS(Ingresos!$X$6:$X$1505,ING_COD,$B315,ING_CLASE,"RETO"))</f>
        <v>0</v>
      </c>
      <c r="O315" s="19" t="n">
        <f aca="false">IF($B315="",0,SUMIFS(Ingresos!$X$6:$X$1505,ING_COD,$B315,ING_CLASE,"INA"))</f>
        <v>0</v>
      </c>
      <c r="P315" s="19" t="n">
        <f aca="false">G315+I315+J315+K315+L315+M315</f>
        <v>0</v>
      </c>
      <c r="Q315" s="44" t="n">
        <f aca="false">IF($F315="Activo",3,IF($F315="Cese",1,0))</f>
        <v>0</v>
      </c>
      <c r="R315" s="19" t="n">
        <f aca="false">G315*Q315</f>
        <v>0</v>
      </c>
      <c r="S315" s="19" t="n">
        <f aca="false">IF($F315="Activo",SUMIFS(I315:I317,$D315:$D317,"&lt;="&amp;Trabajadores!$N$31)+IF(PROY_BON="Sí",SUMIFS(J315:J317,$D315:$D317,"&lt;="&amp;Trabajadores!$N$31),0),IF($F315="Cese",I315+IF(PROY_BON="Sí",J315,0),0))</f>
        <v>0</v>
      </c>
      <c r="T315" s="19" t="n">
        <f aca="false">IF(OR($F315&lt;&gt;"Activo",Trabajadores!$I$31="No"),0,IF(I317=0,H315*(1+IF(PROY_BON="Sí",Trabajadores!$P$31,0))*Trabajadores!$S$31/6*(Trabajadores!$N$31&gt;=12),0))</f>
        <v>0</v>
      </c>
      <c r="U315" s="19" t="n">
        <f aca="false">IF($F315="Activo",IF(Trabajadores!$J$31="Sí",L315*3,L315),IF($F315="Cese",L315,0))</f>
        <v>0</v>
      </c>
      <c r="V315" s="19" t="n">
        <f aca="false">IF(OR($F315="Activo",$F315="Cese"),M315,0)</f>
        <v>0</v>
      </c>
      <c r="W315" s="19" t="n">
        <f aca="false">IF(OR($F315="Activo",$F315="Cese"),SUM(P306:P314),0)</f>
        <v>0</v>
      </c>
      <c r="X315" s="36" t="n">
        <f aca="false">IF(OR($F315="Activo",$F315="Cese"),R315+S315+T315+U315+V315+W315,0)</f>
        <v>0</v>
      </c>
      <c r="Y315" s="19" t="n">
        <f aca="false">IF(OR($F315="Activo",$F315="Cese"),DED_FIJA,0)</f>
        <v>0</v>
      </c>
      <c r="Z315" s="36" t="n">
        <f aca="false">MAX(0,X315-Y315)</f>
        <v>0</v>
      </c>
      <c r="AA315" s="19" t="n">
        <f aca="false">IF(Z315=0,0,MAX(0,MIN(Z315,Parámetros!$G$19)-Parámetros!$F$19)*Parámetros!$E$19)</f>
        <v>0</v>
      </c>
      <c r="AB315" s="19" t="n">
        <f aca="false">IF(Z315=0,0,MAX(0,MIN(Z315,Parámetros!$G$20)-Parámetros!$F$20)*Parámetros!$E$20)</f>
        <v>0</v>
      </c>
      <c r="AC315" s="19" t="n">
        <f aca="false">IF(Z315=0,0,MAX(0,MIN(Z315,Parámetros!$G$21)-Parámetros!$F$21)*Parámetros!$E$21)</f>
        <v>0</v>
      </c>
      <c r="AD315" s="19" t="n">
        <f aca="false">IF(Z315=0,0,MAX(0,MIN(Z315,Parámetros!$G$22)-Parámetros!$F$22)*Parámetros!$E$22)</f>
        <v>0</v>
      </c>
      <c r="AE315" s="19" t="n">
        <f aca="false">IF(Z315=0,0,MAX(0,MIN(Z315,Parámetros!$G$23)-Parámetros!$F$23)*Parámetros!$E$23)</f>
        <v>0</v>
      </c>
      <c r="AF315" s="36" t="n">
        <f aca="false">SUM(AA315:AE315)</f>
        <v>0</v>
      </c>
      <c r="AG315" s="45" t="str">
        <f aca="false">IF(AM315&lt;=0,"-",INDEX(TR_TASA,MATCH(AM315,TR_DESDE,1)))</f>
        <v>-</v>
      </c>
      <c r="AH315" s="44" t="n">
        <f aca="false">IF($F315="Cese",1,IF($F315="Activo",INDEX(DIV_N,10),0))</f>
        <v>0</v>
      </c>
      <c r="AI315" s="44" t="n">
        <f aca="false">IF($F315="Cese",9,IF($F315="Activo",INDEX(DIV_HASTA,10),0))</f>
        <v>0</v>
      </c>
      <c r="AJ315" s="19" t="n">
        <f aca="false">IF(OR($F315="Activo",$F315="Cese"),SUMIFS(AV306:AV314,D306:D314,"&lt;="&amp;AI315),0)</f>
        <v>0</v>
      </c>
      <c r="AK315" s="19" t="n">
        <f aca="false">IF(OR($F315="Activo",$F315="Cese"),MAX(0,(AF315-AJ315)/AH315),0)</f>
        <v>0</v>
      </c>
      <c r="AL315" s="19" t="n">
        <f aca="false">IF(OR($F315="Activo",$F315="Cese"),K315+IF(PROY_BON="Sí",0,J315),0)</f>
        <v>0</v>
      </c>
      <c r="AM315" s="19" t="n">
        <f aca="false">IF(AL315&gt;0,MAX(0,X315+AL315-Y315),Z315)</f>
        <v>0</v>
      </c>
      <c r="AN315" s="19" t="n">
        <f aca="false">SUMPRODUCT((AM315&gt;TR_DESDE)*(AM315-TR_DESDE)*TR_INC)</f>
        <v>0</v>
      </c>
      <c r="AO315" s="19" t="n">
        <f aca="false">IF(AL315&gt;0,MAX(0,AN315-IF($F315="Cese",MAX(AF315,AJ315),AF315)),0)</f>
        <v>0</v>
      </c>
      <c r="AP315" s="46" t="n">
        <f aca="false">IF(OR($F315="Activo",$F315="Cese"),ROUND(AK315+AO315,2),0)</f>
        <v>0</v>
      </c>
      <c r="AQ315" s="19" t="n">
        <f aca="false">IF($F315="Cese",MAX(0,AJ315-AN315),0)</f>
        <v>0</v>
      </c>
      <c r="AR315" s="19" t="str">
        <f aca="false">IF($B315="","",IF(COUNTIFS(RP_COD,$B315,'Retenciones Planilla'!$L$6:$L$105,"&lt;&gt;")=0,"",SUMIFS('Retenciones Planilla'!$L$6:$L$105,RP_COD,$B315)))</f>
        <v/>
      </c>
      <c r="AS315" s="19" t="str">
        <f aca="false">IF(AR315="","",AR315-AP315)</f>
        <v/>
      </c>
      <c r="AT315" s="23" t="str">
        <f aca="false">IF($B315="","",IF(NOT(OR($F315="Activo",$F315="Cese")),IF(N(AR315)=0,"—","Revisar: sin vínculo"),IF(AR315="",IF(AP315=0,"No corresponde","Sin dato planilla"),IF(ABS(AS315)&lt;=TOL,"OK",IF(AS315&gt;0,"Retuvo de más","Retuvo de menos")))))</f>
        <v/>
      </c>
      <c r="AU315" s="19" t="n">
        <f aca="false">IF(AND(BASE_RET="Planilla (si existe)",AR315&lt;&gt;""),AR315,AP315)</f>
        <v>0</v>
      </c>
      <c r="AV315" s="19" t="n">
        <f aca="false">AU315+N315</f>
        <v>0</v>
      </c>
    </row>
    <row r="316" customFormat="false" ht="15" hidden="false" customHeight="false" outlineLevel="0" collapsed="false">
      <c r="A316" s="43" t="n">
        <v>26</v>
      </c>
      <c r="B316" s="35" t="str">
        <f aca="false">IF(Trabajadores!$B$31="","",Trabajadores!$B$31)</f>
        <v/>
      </c>
      <c r="C316" s="35" t="str">
        <f aca="false">IF($B316="","",Trabajadores!$D$31)</f>
        <v/>
      </c>
      <c r="D316" s="43" t="n">
        <v>11</v>
      </c>
      <c r="E316" s="23" t="s">
        <v>308</v>
      </c>
      <c r="F316" s="23" t="str">
        <f aca="false">IF($B316="","",IF(OR(11&lt;Trabajadores!$M$31,11&gt;Trabajadores!$N$31),"No vinculado",IF(AND(11=Trabajadores!$N$31,Trabajadores!$O$31="Sí"),"Cese","Activo")))</f>
        <v/>
      </c>
      <c r="G316" s="19" t="n">
        <f aca="false">IF($B316="",0,SUMIFS(Ingresos!$Y$6:$Y$1505,ING_COD,$B316,ING_CLASE,"ORD"))</f>
        <v>0</v>
      </c>
      <c r="H316" s="19" t="n">
        <f aca="false">IF($B316="",0,SUMIFS(Ingresos!$Y$6:$Y$1505,ING_COD,$B316,ING_CLASE,"ORD",ING_COMP,"Sí"))</f>
        <v>0</v>
      </c>
      <c r="I316" s="19" t="n">
        <f aca="false">IF($B316="",0,SUMIFS(Ingresos!$Y$6:$Y$1505,ING_COD,$B316,ING_CLASE,"GRA"))</f>
        <v>0</v>
      </c>
      <c r="J316" s="19" t="n">
        <f aca="false">IF($B316="",0,SUMIFS(Ingresos!$Y$6:$Y$1505,ING_COD,$B316,ING_CLASE,"BON"))</f>
        <v>0</v>
      </c>
      <c r="K316" s="19" t="n">
        <f aca="false">IF($B316="",0,SUMIFS(Ingresos!$Y$6:$Y$1505,ING_COD,$B316,ING_CLASE,"EXT"))</f>
        <v>0</v>
      </c>
      <c r="L316" s="19" t="n">
        <f aca="false">IF($B316="",0,SUMIFS(Ingresos!$Y$6:$Y$1505,ING_COD,$B316,ING_CLASE,"OTO"))</f>
        <v>0</v>
      </c>
      <c r="M316" s="19" t="n">
        <f aca="false">IF($B316="",0,SUMIFS(Ingresos!$Y$6:$Y$1505,ING_COD,$B316,ING_CLASE,"OTX"))</f>
        <v>0</v>
      </c>
      <c r="N316" s="19" t="n">
        <f aca="false">IF($B316="",0,SUMIFS(Ingresos!$Y$6:$Y$1505,ING_COD,$B316,ING_CLASE,"RETO"))</f>
        <v>0</v>
      </c>
      <c r="O316" s="19" t="n">
        <f aca="false">IF($B316="",0,SUMIFS(Ingresos!$Y$6:$Y$1505,ING_COD,$B316,ING_CLASE,"INA"))</f>
        <v>0</v>
      </c>
      <c r="P316" s="19" t="n">
        <f aca="false">G316+I316+J316+K316+L316+M316</f>
        <v>0</v>
      </c>
      <c r="Q316" s="44" t="n">
        <f aca="false">IF($F316="Activo",2,IF($F316="Cese",1,0))</f>
        <v>0</v>
      </c>
      <c r="R316" s="19" t="n">
        <f aca="false">G316*Q316</f>
        <v>0</v>
      </c>
      <c r="S316" s="19" t="n">
        <f aca="false">IF($F316="Activo",SUMIFS(I316:I317,$D316:$D317,"&lt;="&amp;Trabajadores!$N$31)+IF(PROY_BON="Sí",SUMIFS(J316:J317,$D316:$D317,"&lt;="&amp;Trabajadores!$N$31),0),IF($F316="Cese",I316+IF(PROY_BON="Sí",J316,0),0))</f>
        <v>0</v>
      </c>
      <c r="T316" s="19" t="n">
        <f aca="false">IF(OR($F316&lt;&gt;"Activo",Trabajadores!$I$31="No"),0,IF(I317=0,H316*(1+IF(PROY_BON="Sí",Trabajadores!$P$31,0))*Trabajadores!$S$31/6*(Trabajadores!$N$31&gt;=12),0))</f>
        <v>0</v>
      </c>
      <c r="U316" s="19" t="n">
        <f aca="false">IF($F316="Activo",IF(Trabajadores!$J$31="Sí",L316*2,L316),IF($F316="Cese",L316,0))</f>
        <v>0</v>
      </c>
      <c r="V316" s="19" t="n">
        <f aca="false">IF(OR($F316="Activo",$F316="Cese"),M316,0)</f>
        <v>0</v>
      </c>
      <c r="W316" s="19" t="n">
        <f aca="false">IF(OR($F316="Activo",$F316="Cese"),SUM(P306:P315),0)</f>
        <v>0</v>
      </c>
      <c r="X316" s="36" t="n">
        <f aca="false">IF(OR($F316="Activo",$F316="Cese"),R316+S316+T316+U316+V316+W316,0)</f>
        <v>0</v>
      </c>
      <c r="Y316" s="19" t="n">
        <f aca="false">IF(OR($F316="Activo",$F316="Cese"),DED_FIJA,0)</f>
        <v>0</v>
      </c>
      <c r="Z316" s="36" t="n">
        <f aca="false">MAX(0,X316-Y316)</f>
        <v>0</v>
      </c>
      <c r="AA316" s="19" t="n">
        <f aca="false">IF(Z316=0,0,MAX(0,MIN(Z316,Parámetros!$G$19)-Parámetros!$F$19)*Parámetros!$E$19)</f>
        <v>0</v>
      </c>
      <c r="AB316" s="19" t="n">
        <f aca="false">IF(Z316=0,0,MAX(0,MIN(Z316,Parámetros!$G$20)-Parámetros!$F$20)*Parámetros!$E$20)</f>
        <v>0</v>
      </c>
      <c r="AC316" s="19" t="n">
        <f aca="false">IF(Z316=0,0,MAX(0,MIN(Z316,Parámetros!$G$21)-Parámetros!$F$21)*Parámetros!$E$21)</f>
        <v>0</v>
      </c>
      <c r="AD316" s="19" t="n">
        <f aca="false">IF(Z316=0,0,MAX(0,MIN(Z316,Parámetros!$G$22)-Parámetros!$F$22)*Parámetros!$E$22)</f>
        <v>0</v>
      </c>
      <c r="AE316" s="19" t="n">
        <f aca="false">IF(Z316=0,0,MAX(0,MIN(Z316,Parámetros!$G$23)-Parámetros!$F$23)*Parámetros!$E$23)</f>
        <v>0</v>
      </c>
      <c r="AF316" s="36" t="n">
        <f aca="false">SUM(AA316:AE316)</f>
        <v>0</v>
      </c>
      <c r="AG316" s="45" t="str">
        <f aca="false">IF(AM316&lt;=0,"-",INDEX(TR_TASA,MATCH(AM316,TR_DESDE,1)))</f>
        <v>-</v>
      </c>
      <c r="AH316" s="44" t="n">
        <f aca="false">IF($F316="Cese",1,IF($F316="Activo",INDEX(DIV_N,11),0))</f>
        <v>0</v>
      </c>
      <c r="AI316" s="44" t="n">
        <f aca="false">IF($F316="Cese",10,IF($F316="Activo",INDEX(DIV_HASTA,11),0))</f>
        <v>0</v>
      </c>
      <c r="AJ316" s="19" t="n">
        <f aca="false">IF(OR($F316="Activo",$F316="Cese"),SUMIFS(AV306:AV315,D306:D315,"&lt;="&amp;AI316),0)</f>
        <v>0</v>
      </c>
      <c r="AK316" s="19" t="n">
        <f aca="false">IF(OR($F316="Activo",$F316="Cese"),MAX(0,(AF316-AJ316)/AH316),0)</f>
        <v>0</v>
      </c>
      <c r="AL316" s="19" t="n">
        <f aca="false">IF(OR($F316="Activo",$F316="Cese"),K316+IF(PROY_BON="Sí",0,J316),0)</f>
        <v>0</v>
      </c>
      <c r="AM316" s="19" t="n">
        <f aca="false">IF(AL316&gt;0,MAX(0,X316+AL316-Y316),Z316)</f>
        <v>0</v>
      </c>
      <c r="AN316" s="19" t="n">
        <f aca="false">SUMPRODUCT((AM316&gt;TR_DESDE)*(AM316-TR_DESDE)*TR_INC)</f>
        <v>0</v>
      </c>
      <c r="AO316" s="19" t="n">
        <f aca="false">IF(AL316&gt;0,MAX(0,AN316-IF($F316="Cese",MAX(AF316,AJ316),AF316)),0)</f>
        <v>0</v>
      </c>
      <c r="AP316" s="46" t="n">
        <f aca="false">IF(OR($F316="Activo",$F316="Cese"),ROUND(AK316+AO316,2),0)</f>
        <v>0</v>
      </c>
      <c r="AQ316" s="19" t="n">
        <f aca="false">IF($F316="Cese",MAX(0,AJ316-AN316),0)</f>
        <v>0</v>
      </c>
      <c r="AR316" s="19" t="str">
        <f aca="false">IF($B316="","",IF(COUNTIFS(RP_COD,$B316,'Retenciones Planilla'!$M$6:$M$105,"&lt;&gt;")=0,"",SUMIFS('Retenciones Planilla'!$M$6:$M$105,RP_COD,$B316)))</f>
        <v/>
      </c>
      <c r="AS316" s="19" t="str">
        <f aca="false">IF(AR316="","",AR316-AP316)</f>
        <v/>
      </c>
      <c r="AT316" s="23" t="str">
        <f aca="false">IF($B316="","",IF(NOT(OR($F316="Activo",$F316="Cese")),IF(N(AR316)=0,"—","Revisar: sin vínculo"),IF(AR316="",IF(AP316=0,"No corresponde","Sin dato planilla"),IF(ABS(AS316)&lt;=TOL,"OK",IF(AS316&gt;0,"Retuvo de más","Retuvo de menos")))))</f>
        <v/>
      </c>
      <c r="AU316" s="19" t="n">
        <f aca="false">IF(AND(BASE_RET="Planilla (si existe)",AR316&lt;&gt;""),AR316,AP316)</f>
        <v>0</v>
      </c>
      <c r="AV316" s="19" t="n">
        <f aca="false">AU316+N316</f>
        <v>0</v>
      </c>
    </row>
    <row r="317" customFormat="false" ht="15" hidden="false" customHeight="false" outlineLevel="0" collapsed="false">
      <c r="A317" s="43" t="n">
        <v>26</v>
      </c>
      <c r="B317" s="35" t="str">
        <f aca="false">IF(Trabajadores!$B$31="","",Trabajadores!$B$31)</f>
        <v/>
      </c>
      <c r="C317" s="35" t="str">
        <f aca="false">IF($B317="","",Trabajadores!$D$31)</f>
        <v/>
      </c>
      <c r="D317" s="43" t="n">
        <v>12</v>
      </c>
      <c r="E317" s="23" t="s">
        <v>309</v>
      </c>
      <c r="F317" s="23" t="str">
        <f aca="false">IF($B317="","",IF(OR(12&lt;Trabajadores!$M$31,12&gt;Trabajadores!$N$31),"No vinculado",IF(AND(12=Trabajadores!$N$31,Trabajadores!$O$31="Sí"),"Cese","Activo")))</f>
        <v/>
      </c>
      <c r="G317" s="19" t="n">
        <f aca="false">IF($B317="",0,SUMIFS(Ingresos!$Z$6:$Z$1505,ING_COD,$B317,ING_CLASE,"ORD"))</f>
        <v>0</v>
      </c>
      <c r="H317" s="19" t="n">
        <f aca="false">IF($B317="",0,SUMIFS(Ingresos!$Z$6:$Z$1505,ING_COD,$B317,ING_CLASE,"ORD",ING_COMP,"Sí"))</f>
        <v>0</v>
      </c>
      <c r="I317" s="19" t="n">
        <f aca="false">IF($B317="",0,SUMIFS(Ingresos!$Z$6:$Z$1505,ING_COD,$B317,ING_CLASE,"GRA"))</f>
        <v>0</v>
      </c>
      <c r="J317" s="19" t="n">
        <f aca="false">IF($B317="",0,SUMIFS(Ingresos!$Z$6:$Z$1505,ING_COD,$B317,ING_CLASE,"BON"))</f>
        <v>0</v>
      </c>
      <c r="K317" s="19" t="n">
        <f aca="false">IF($B317="",0,SUMIFS(Ingresos!$Z$6:$Z$1505,ING_COD,$B317,ING_CLASE,"EXT"))</f>
        <v>0</v>
      </c>
      <c r="L317" s="19" t="n">
        <f aca="false">IF($B317="",0,SUMIFS(Ingresos!$Z$6:$Z$1505,ING_COD,$B317,ING_CLASE,"OTO"))</f>
        <v>0</v>
      </c>
      <c r="M317" s="19" t="n">
        <f aca="false">IF($B317="",0,SUMIFS(Ingresos!$Z$6:$Z$1505,ING_COD,$B317,ING_CLASE,"OTX"))</f>
        <v>0</v>
      </c>
      <c r="N317" s="19" t="n">
        <f aca="false">IF($B317="",0,SUMIFS(Ingresos!$Z$6:$Z$1505,ING_COD,$B317,ING_CLASE,"RETO"))</f>
        <v>0</v>
      </c>
      <c r="O317" s="19" t="n">
        <f aca="false">IF($B317="",0,SUMIFS(Ingresos!$Z$6:$Z$1505,ING_COD,$B317,ING_CLASE,"INA"))</f>
        <v>0</v>
      </c>
      <c r="P317" s="19" t="n">
        <f aca="false">G317+I317+J317+K317+L317+M317</f>
        <v>0</v>
      </c>
      <c r="Q317" s="44" t="n">
        <f aca="false">IF($F317="Activo",1,IF($F317="Cese",1,0))</f>
        <v>0</v>
      </c>
      <c r="R317" s="19" t="n">
        <f aca="false">G317*Q317</f>
        <v>0</v>
      </c>
      <c r="S317" s="19" t="n">
        <f aca="false">IF($F317="Activo",SUMIFS(I317:I317,$D317:$D317,"&lt;="&amp;Trabajadores!$N$31)+IF(PROY_BON="Sí",SUMIFS(J317:J317,$D317:$D317,"&lt;="&amp;Trabajadores!$N$31),0),IF($F317="Cese",I317+IF(PROY_BON="Sí",J317,0),0))</f>
        <v>0</v>
      </c>
      <c r="T317" s="19" t="n">
        <f aca="false">0</f>
        <v>0</v>
      </c>
      <c r="U317" s="19" t="n">
        <f aca="false">IF($F317="Activo",IF(Trabajadores!$J$31="Sí",L317*1,L317),IF($F317="Cese",L317,0))</f>
        <v>0</v>
      </c>
      <c r="V317" s="19" t="n">
        <f aca="false">IF(OR($F317="Activo",$F317="Cese"),M317,0)</f>
        <v>0</v>
      </c>
      <c r="W317" s="19" t="n">
        <f aca="false">IF(OR($F317="Activo",$F317="Cese"),SUM(P306:P316),0)</f>
        <v>0</v>
      </c>
      <c r="X317" s="36" t="n">
        <f aca="false">IF(OR($F317="Activo",$F317="Cese"),R317+S317+T317+U317+V317+W317,0)</f>
        <v>0</v>
      </c>
      <c r="Y317" s="19" t="n">
        <f aca="false">IF(OR($F317="Activo",$F317="Cese"),DED_FIJA,0)</f>
        <v>0</v>
      </c>
      <c r="Z317" s="36" t="n">
        <f aca="false">MAX(0,X317-Y317)</f>
        <v>0</v>
      </c>
      <c r="AA317" s="19" t="n">
        <f aca="false">IF(Z317=0,0,MAX(0,MIN(Z317,Parámetros!$G$19)-Parámetros!$F$19)*Parámetros!$E$19)</f>
        <v>0</v>
      </c>
      <c r="AB317" s="19" t="n">
        <f aca="false">IF(Z317=0,0,MAX(0,MIN(Z317,Parámetros!$G$20)-Parámetros!$F$20)*Parámetros!$E$20)</f>
        <v>0</v>
      </c>
      <c r="AC317" s="19" t="n">
        <f aca="false">IF(Z317=0,0,MAX(0,MIN(Z317,Parámetros!$G$21)-Parámetros!$F$21)*Parámetros!$E$21)</f>
        <v>0</v>
      </c>
      <c r="AD317" s="19" t="n">
        <f aca="false">IF(Z317=0,0,MAX(0,MIN(Z317,Parámetros!$G$22)-Parámetros!$F$22)*Parámetros!$E$22)</f>
        <v>0</v>
      </c>
      <c r="AE317" s="19" t="n">
        <f aca="false">IF(Z317=0,0,MAX(0,MIN(Z317,Parámetros!$G$23)-Parámetros!$F$23)*Parámetros!$E$23)</f>
        <v>0</v>
      </c>
      <c r="AF317" s="36" t="n">
        <f aca="false">SUM(AA317:AE317)</f>
        <v>0</v>
      </c>
      <c r="AG317" s="45" t="str">
        <f aca="false">IF(AM317&lt;=0,"-",INDEX(TR_TASA,MATCH(AM317,TR_DESDE,1)))</f>
        <v>-</v>
      </c>
      <c r="AH317" s="44" t="n">
        <f aca="false">IF($F317="Cese",1,IF($F317="Activo",INDEX(DIV_N,12),0))</f>
        <v>0</v>
      </c>
      <c r="AI317" s="44" t="n">
        <f aca="false">IF($F317="Cese",11,IF($F317="Activo",INDEX(DIV_HASTA,12),0))</f>
        <v>0</v>
      </c>
      <c r="AJ317" s="19" t="n">
        <f aca="false">IF(OR($F317="Activo",$F317="Cese"),SUMIFS(AV306:AV316,D306:D316,"&lt;="&amp;AI317),0)</f>
        <v>0</v>
      </c>
      <c r="AK317" s="19" t="n">
        <f aca="false">IF(OR($F317="Activo",$F317="Cese"),MAX(0,(AF317-AJ317)/AH317),0)</f>
        <v>0</v>
      </c>
      <c r="AL317" s="19" t="n">
        <f aca="false">IF(OR($F317="Activo",$F317="Cese"),K317+IF(PROY_BON="Sí",0,J317),0)</f>
        <v>0</v>
      </c>
      <c r="AM317" s="19" t="n">
        <f aca="false">IF(AL317&gt;0,MAX(0,X317+AL317-Y317),Z317)</f>
        <v>0</v>
      </c>
      <c r="AN317" s="19" t="n">
        <f aca="false">SUMPRODUCT((AM317&gt;TR_DESDE)*(AM317-TR_DESDE)*TR_INC)</f>
        <v>0</v>
      </c>
      <c r="AO317" s="19" t="n">
        <f aca="false">IF(AL317&gt;0,MAX(0,AN317-IF(TRUE(),MAX(AF317,AJ317),AF317)),0)</f>
        <v>0</v>
      </c>
      <c r="AP317" s="46" t="n">
        <f aca="false">IF(OR($F317="Activo",$F317="Cese"),ROUND(AK317+AO317,2),0)</f>
        <v>0</v>
      </c>
      <c r="AQ317" s="19" t="n">
        <f aca="false">IF(OR($F317="Activo",$F317="Cese"),MAX(0,AJ317-AN317),0)</f>
        <v>0</v>
      </c>
      <c r="AR317" s="19" t="str">
        <f aca="false">IF($B317="","",IF(COUNTIFS(RP_COD,$B317,'Retenciones Planilla'!$N$6:$N$105,"&lt;&gt;")=0,"",SUMIFS('Retenciones Planilla'!$N$6:$N$105,RP_COD,$B317)))</f>
        <v/>
      </c>
      <c r="AS317" s="19" t="str">
        <f aca="false">IF(AR317="","",AR317-AP317)</f>
        <v/>
      </c>
      <c r="AT317" s="23" t="str">
        <f aca="false">IF($B317="","",IF(NOT(OR($F317="Activo",$F317="Cese")),IF(N(AR317)=0,"—","Revisar: sin vínculo"),IF(AR317="",IF(AP317=0,"No corresponde","Sin dato planilla"),IF(ABS(AS317)&lt;=TOL,"OK",IF(AS317&gt;0,"Retuvo de más","Retuvo de menos")))))</f>
        <v/>
      </c>
      <c r="AU317" s="19" t="n">
        <f aca="false">IF(AND(BASE_RET="Planilla (si existe)",AR317&lt;&gt;""),AR317,AP317)</f>
        <v>0</v>
      </c>
      <c r="AV317" s="19" t="n">
        <f aca="false">AU317+N317</f>
        <v>0</v>
      </c>
    </row>
    <row r="318" customFormat="false" ht="15" hidden="false" customHeight="false" outlineLevel="0" collapsed="false">
      <c r="A318" s="43" t="n">
        <v>27</v>
      </c>
      <c r="B318" s="35" t="str">
        <f aca="false">IF(Trabajadores!$B$32="","",Trabajadores!$B$32)</f>
        <v/>
      </c>
      <c r="C318" s="35" t="str">
        <f aca="false">IF($B318="","",Trabajadores!$D$32)</f>
        <v/>
      </c>
      <c r="D318" s="43" t="n">
        <v>1</v>
      </c>
      <c r="E318" s="23" t="s">
        <v>298</v>
      </c>
      <c r="F318" s="23" t="str">
        <f aca="false">IF($B318="","",IF(OR(1&lt;Trabajadores!$M$32,1&gt;Trabajadores!$N$32),"No vinculado",IF(AND(1=Trabajadores!$N$32,Trabajadores!$O$32="Sí"),"Cese","Activo")))</f>
        <v/>
      </c>
      <c r="G318" s="19" t="n">
        <f aca="false">IF($B318="",0,SUMIFS(Ingresos!$O$6:$O$1505,ING_COD,$B318,ING_CLASE,"ORD"))</f>
        <v>0</v>
      </c>
      <c r="H318" s="19" t="n">
        <f aca="false">IF($B318="",0,SUMIFS(Ingresos!$O$6:$O$1505,ING_COD,$B318,ING_CLASE,"ORD",ING_COMP,"Sí"))</f>
        <v>0</v>
      </c>
      <c r="I318" s="19" t="n">
        <f aca="false">IF($B318="",0,SUMIFS(Ingresos!$O$6:$O$1505,ING_COD,$B318,ING_CLASE,"GRA"))</f>
        <v>0</v>
      </c>
      <c r="J318" s="19" t="n">
        <f aca="false">IF($B318="",0,SUMIFS(Ingresos!$O$6:$O$1505,ING_COD,$B318,ING_CLASE,"BON"))</f>
        <v>0</v>
      </c>
      <c r="K318" s="19" t="n">
        <f aca="false">IF($B318="",0,SUMIFS(Ingresos!$O$6:$O$1505,ING_COD,$B318,ING_CLASE,"EXT"))</f>
        <v>0</v>
      </c>
      <c r="L318" s="19" t="n">
        <f aca="false">IF($B318="",0,SUMIFS(Ingresos!$O$6:$O$1505,ING_COD,$B318,ING_CLASE,"OTO"))</f>
        <v>0</v>
      </c>
      <c r="M318" s="19" t="n">
        <f aca="false">IF($B318="",0,SUMIFS(Ingresos!$O$6:$O$1505,ING_COD,$B318,ING_CLASE,"OTX"))</f>
        <v>0</v>
      </c>
      <c r="N318" s="19" t="n">
        <f aca="false">IF($B318="",0,SUMIFS(Ingresos!$O$6:$O$1505,ING_COD,$B318,ING_CLASE,"RETO"))</f>
        <v>0</v>
      </c>
      <c r="O318" s="19" t="n">
        <f aca="false">IF($B318="",0,SUMIFS(Ingresos!$O$6:$O$1505,ING_COD,$B318,ING_CLASE,"INA"))</f>
        <v>0</v>
      </c>
      <c r="P318" s="19" t="n">
        <f aca="false">G318+I318+J318+K318+L318+M318</f>
        <v>0</v>
      </c>
      <c r="Q318" s="44" t="n">
        <f aca="false">IF($F318="Activo",12,IF($F318="Cese",1,0))</f>
        <v>0</v>
      </c>
      <c r="R318" s="19" t="n">
        <f aca="false">G318*Q318</f>
        <v>0</v>
      </c>
      <c r="S318" s="19" t="n">
        <f aca="false">IF($F318="Activo",SUMIFS(I318:I329,$D318:$D329,"&lt;="&amp;Trabajadores!$N$32)+IF(PROY_BON="Sí",SUMIFS(J318:J329,$D318:$D329,"&lt;="&amp;Trabajadores!$N$32),0),IF($F318="Cese",I318+IF(PROY_BON="Sí",J318,0),0))</f>
        <v>0</v>
      </c>
      <c r="T318" s="19" t="n">
        <f aca="false">IF(OR($F318&lt;&gt;"Activo",Trabajadores!$I$32="No"),0,IF(I324=0,H318*(1+IF(PROY_BON="Sí",Trabajadores!$P$32,0))*Trabajadores!$R$32/6*(Trabajadores!$N$32&gt;=7),0)+IF(I329=0,H318*(1+IF(PROY_BON="Sí",Trabajadores!$P$32,0))*Trabajadores!$S$32/6*(Trabajadores!$N$32&gt;=12),0))</f>
        <v>0</v>
      </c>
      <c r="U318" s="19" t="n">
        <f aca="false">IF($F318="Activo",IF(Trabajadores!$J$32="Sí",L318*12,L318),IF($F318="Cese",L318,0))</f>
        <v>0</v>
      </c>
      <c r="V318" s="19" t="n">
        <f aca="false">IF(OR($F318="Activo",$F318="Cese"),M318,0)</f>
        <v>0</v>
      </c>
      <c r="W318" s="19" t="n">
        <f aca="false">0</f>
        <v>0</v>
      </c>
      <c r="X318" s="36" t="n">
        <f aca="false">IF(OR($F318="Activo",$F318="Cese"),R318+S318+T318+U318+V318+W318,0)</f>
        <v>0</v>
      </c>
      <c r="Y318" s="19" t="n">
        <f aca="false">IF(OR($F318="Activo",$F318="Cese"),DED_FIJA,0)</f>
        <v>0</v>
      </c>
      <c r="Z318" s="36" t="n">
        <f aca="false">MAX(0,X318-Y318)</f>
        <v>0</v>
      </c>
      <c r="AA318" s="19" t="n">
        <f aca="false">IF(Z318=0,0,MAX(0,MIN(Z318,Parámetros!$G$19)-Parámetros!$F$19)*Parámetros!$E$19)</f>
        <v>0</v>
      </c>
      <c r="AB318" s="19" t="n">
        <f aca="false">IF(Z318=0,0,MAX(0,MIN(Z318,Parámetros!$G$20)-Parámetros!$F$20)*Parámetros!$E$20)</f>
        <v>0</v>
      </c>
      <c r="AC318" s="19" t="n">
        <f aca="false">IF(Z318=0,0,MAX(0,MIN(Z318,Parámetros!$G$21)-Parámetros!$F$21)*Parámetros!$E$21)</f>
        <v>0</v>
      </c>
      <c r="AD318" s="19" t="n">
        <f aca="false">IF(Z318=0,0,MAX(0,MIN(Z318,Parámetros!$G$22)-Parámetros!$F$22)*Parámetros!$E$22)</f>
        <v>0</v>
      </c>
      <c r="AE318" s="19" t="n">
        <f aca="false">IF(Z318=0,0,MAX(0,MIN(Z318,Parámetros!$G$23)-Parámetros!$F$23)*Parámetros!$E$23)</f>
        <v>0</v>
      </c>
      <c r="AF318" s="36" t="n">
        <f aca="false">SUM(AA318:AE318)</f>
        <v>0</v>
      </c>
      <c r="AG318" s="45" t="str">
        <f aca="false">IF(AM318&lt;=0,"-",INDEX(TR_TASA,MATCH(AM318,TR_DESDE,1)))</f>
        <v>-</v>
      </c>
      <c r="AH318" s="44" t="n">
        <f aca="false">IF($F318="Cese",1,IF($F318="Activo",INDEX(DIV_N,1),0))</f>
        <v>0</v>
      </c>
      <c r="AI318" s="44" t="n">
        <f aca="false">IF($F318="Cese",0,IF($F318="Activo",INDEX(DIV_HASTA,1),0))</f>
        <v>0</v>
      </c>
      <c r="AJ318" s="19" t="n">
        <f aca="false">0</f>
        <v>0</v>
      </c>
      <c r="AK318" s="19" t="n">
        <f aca="false">IF(OR($F318="Activo",$F318="Cese"),MAX(0,(AF318-AJ318)/AH318),0)</f>
        <v>0</v>
      </c>
      <c r="AL318" s="19" t="n">
        <f aca="false">IF(OR($F318="Activo",$F318="Cese"),K318+IF(PROY_BON="Sí",0,J318),0)</f>
        <v>0</v>
      </c>
      <c r="AM318" s="19" t="n">
        <f aca="false">IF(AL318&gt;0,MAX(0,X318+AL318-Y318),Z318)</f>
        <v>0</v>
      </c>
      <c r="AN318" s="19" t="n">
        <f aca="false">SUMPRODUCT((AM318&gt;TR_DESDE)*(AM318-TR_DESDE)*TR_INC)</f>
        <v>0</v>
      </c>
      <c r="AO318" s="19" t="n">
        <f aca="false">IF(AL318&gt;0,MAX(0,AN318-IF($F318="Cese",MAX(AF318,AJ318),AF318)),0)</f>
        <v>0</v>
      </c>
      <c r="AP318" s="46" t="n">
        <f aca="false">IF(OR($F318="Activo",$F318="Cese"),ROUND(AK318+AO318,2),0)</f>
        <v>0</v>
      </c>
      <c r="AQ318" s="19" t="n">
        <f aca="false">IF($F318="Cese",MAX(0,AJ318-AN318),0)</f>
        <v>0</v>
      </c>
      <c r="AR318" s="19" t="str">
        <f aca="false">IF($B318="","",IF(COUNTIFS(RP_COD,$B318,'Retenciones Planilla'!$C$6:$C$105,"&lt;&gt;")=0,"",SUMIFS('Retenciones Planilla'!$C$6:$C$105,RP_COD,$B318)))</f>
        <v/>
      </c>
      <c r="AS318" s="19" t="str">
        <f aca="false">IF(AR318="","",AR318-AP318)</f>
        <v/>
      </c>
      <c r="AT318" s="23" t="str">
        <f aca="false">IF($B318="","",IF(NOT(OR($F318="Activo",$F318="Cese")),IF(N(AR318)=0,"—","Revisar: sin vínculo"),IF(AR318="",IF(AP318=0,"No corresponde","Sin dato planilla"),IF(ABS(AS318)&lt;=TOL,"OK",IF(AS318&gt;0,"Retuvo de más","Retuvo de menos")))))</f>
        <v/>
      </c>
      <c r="AU318" s="19" t="n">
        <f aca="false">IF(AND(BASE_RET="Planilla (si existe)",AR318&lt;&gt;""),AR318,AP318)</f>
        <v>0</v>
      </c>
      <c r="AV318" s="19" t="n">
        <f aca="false">AU318+N318</f>
        <v>0</v>
      </c>
    </row>
    <row r="319" customFormat="false" ht="15" hidden="false" customHeight="false" outlineLevel="0" collapsed="false">
      <c r="A319" s="43" t="n">
        <v>27</v>
      </c>
      <c r="B319" s="35" t="str">
        <f aca="false">IF(Trabajadores!$B$32="","",Trabajadores!$B$32)</f>
        <v/>
      </c>
      <c r="C319" s="35" t="str">
        <f aca="false">IF($B319="","",Trabajadores!$D$32)</f>
        <v/>
      </c>
      <c r="D319" s="43" t="n">
        <v>2</v>
      </c>
      <c r="E319" s="23" t="s">
        <v>299</v>
      </c>
      <c r="F319" s="23" t="str">
        <f aca="false">IF($B319="","",IF(OR(2&lt;Trabajadores!$M$32,2&gt;Trabajadores!$N$32),"No vinculado",IF(AND(2=Trabajadores!$N$32,Trabajadores!$O$32="Sí"),"Cese","Activo")))</f>
        <v/>
      </c>
      <c r="G319" s="19" t="n">
        <f aca="false">IF($B319="",0,SUMIFS(Ingresos!$P$6:$P$1505,ING_COD,$B319,ING_CLASE,"ORD"))</f>
        <v>0</v>
      </c>
      <c r="H319" s="19" t="n">
        <f aca="false">IF($B319="",0,SUMIFS(Ingresos!$P$6:$P$1505,ING_COD,$B319,ING_CLASE,"ORD",ING_COMP,"Sí"))</f>
        <v>0</v>
      </c>
      <c r="I319" s="19" t="n">
        <f aca="false">IF($B319="",0,SUMIFS(Ingresos!$P$6:$P$1505,ING_COD,$B319,ING_CLASE,"GRA"))</f>
        <v>0</v>
      </c>
      <c r="J319" s="19" t="n">
        <f aca="false">IF($B319="",0,SUMIFS(Ingresos!$P$6:$P$1505,ING_COD,$B319,ING_CLASE,"BON"))</f>
        <v>0</v>
      </c>
      <c r="K319" s="19" t="n">
        <f aca="false">IF($B319="",0,SUMIFS(Ingresos!$P$6:$P$1505,ING_COD,$B319,ING_CLASE,"EXT"))</f>
        <v>0</v>
      </c>
      <c r="L319" s="19" t="n">
        <f aca="false">IF($B319="",0,SUMIFS(Ingresos!$P$6:$P$1505,ING_COD,$B319,ING_CLASE,"OTO"))</f>
        <v>0</v>
      </c>
      <c r="M319" s="19" t="n">
        <f aca="false">IF($B319="",0,SUMIFS(Ingresos!$P$6:$P$1505,ING_COD,$B319,ING_CLASE,"OTX"))</f>
        <v>0</v>
      </c>
      <c r="N319" s="19" t="n">
        <f aca="false">IF($B319="",0,SUMIFS(Ingresos!$P$6:$P$1505,ING_COD,$B319,ING_CLASE,"RETO"))</f>
        <v>0</v>
      </c>
      <c r="O319" s="19" t="n">
        <f aca="false">IF($B319="",0,SUMIFS(Ingresos!$P$6:$P$1505,ING_COD,$B319,ING_CLASE,"INA"))</f>
        <v>0</v>
      </c>
      <c r="P319" s="19" t="n">
        <f aca="false">G319+I319+J319+K319+L319+M319</f>
        <v>0</v>
      </c>
      <c r="Q319" s="44" t="n">
        <f aca="false">IF($F319="Activo",11,IF($F319="Cese",1,0))</f>
        <v>0</v>
      </c>
      <c r="R319" s="19" t="n">
        <f aca="false">G319*Q319</f>
        <v>0</v>
      </c>
      <c r="S319" s="19" t="n">
        <f aca="false">IF($F319="Activo",SUMIFS(I319:I329,$D319:$D329,"&lt;="&amp;Trabajadores!$N$32)+IF(PROY_BON="Sí",SUMIFS(J319:J329,$D319:$D329,"&lt;="&amp;Trabajadores!$N$32),0),IF($F319="Cese",I319+IF(PROY_BON="Sí",J319,0),0))</f>
        <v>0</v>
      </c>
      <c r="T319" s="19" t="n">
        <f aca="false">IF(OR($F319&lt;&gt;"Activo",Trabajadores!$I$32="No"),0,IF(I324=0,H319*(1+IF(PROY_BON="Sí",Trabajadores!$P$32,0))*Trabajadores!$R$32/6*(Trabajadores!$N$32&gt;=7),0)+IF(I329=0,H319*(1+IF(PROY_BON="Sí",Trabajadores!$P$32,0))*Trabajadores!$S$32/6*(Trabajadores!$N$32&gt;=12),0))</f>
        <v>0</v>
      </c>
      <c r="U319" s="19" t="n">
        <f aca="false">IF($F319="Activo",IF(Trabajadores!$J$32="Sí",L319*11,L319),IF($F319="Cese",L319,0))</f>
        <v>0</v>
      </c>
      <c r="V319" s="19" t="n">
        <f aca="false">IF(OR($F319="Activo",$F319="Cese"),M319,0)</f>
        <v>0</v>
      </c>
      <c r="W319" s="19" t="n">
        <f aca="false">IF(OR($F319="Activo",$F319="Cese"),SUM(P318:P318),0)</f>
        <v>0</v>
      </c>
      <c r="X319" s="36" t="n">
        <f aca="false">IF(OR($F319="Activo",$F319="Cese"),R319+S319+T319+U319+V319+W319,0)</f>
        <v>0</v>
      </c>
      <c r="Y319" s="19" t="n">
        <f aca="false">IF(OR($F319="Activo",$F319="Cese"),DED_FIJA,0)</f>
        <v>0</v>
      </c>
      <c r="Z319" s="36" t="n">
        <f aca="false">MAX(0,X319-Y319)</f>
        <v>0</v>
      </c>
      <c r="AA319" s="19" t="n">
        <f aca="false">IF(Z319=0,0,MAX(0,MIN(Z319,Parámetros!$G$19)-Parámetros!$F$19)*Parámetros!$E$19)</f>
        <v>0</v>
      </c>
      <c r="AB319" s="19" t="n">
        <f aca="false">IF(Z319=0,0,MAX(0,MIN(Z319,Parámetros!$G$20)-Parámetros!$F$20)*Parámetros!$E$20)</f>
        <v>0</v>
      </c>
      <c r="AC319" s="19" t="n">
        <f aca="false">IF(Z319=0,0,MAX(0,MIN(Z319,Parámetros!$G$21)-Parámetros!$F$21)*Parámetros!$E$21)</f>
        <v>0</v>
      </c>
      <c r="AD319" s="19" t="n">
        <f aca="false">IF(Z319=0,0,MAX(0,MIN(Z319,Parámetros!$G$22)-Parámetros!$F$22)*Parámetros!$E$22)</f>
        <v>0</v>
      </c>
      <c r="AE319" s="19" t="n">
        <f aca="false">IF(Z319=0,0,MAX(0,MIN(Z319,Parámetros!$G$23)-Parámetros!$F$23)*Parámetros!$E$23)</f>
        <v>0</v>
      </c>
      <c r="AF319" s="36" t="n">
        <f aca="false">SUM(AA319:AE319)</f>
        <v>0</v>
      </c>
      <c r="AG319" s="45" t="str">
        <f aca="false">IF(AM319&lt;=0,"-",INDEX(TR_TASA,MATCH(AM319,TR_DESDE,1)))</f>
        <v>-</v>
      </c>
      <c r="AH319" s="44" t="n">
        <f aca="false">IF($F319="Cese",1,IF($F319="Activo",INDEX(DIV_N,2),0))</f>
        <v>0</v>
      </c>
      <c r="AI319" s="44" t="n">
        <f aca="false">IF($F319="Cese",1,IF($F319="Activo",INDEX(DIV_HASTA,2),0))</f>
        <v>0</v>
      </c>
      <c r="AJ319" s="19" t="n">
        <f aca="false">IF(OR($F319="Activo",$F319="Cese"),SUMIFS(AV318:AV318,D318:D318,"&lt;="&amp;AI319),0)</f>
        <v>0</v>
      </c>
      <c r="AK319" s="19" t="n">
        <f aca="false">IF(OR($F319="Activo",$F319="Cese"),MAX(0,(AF319-AJ319)/AH319),0)</f>
        <v>0</v>
      </c>
      <c r="AL319" s="19" t="n">
        <f aca="false">IF(OR($F319="Activo",$F319="Cese"),K319+IF(PROY_BON="Sí",0,J319),0)</f>
        <v>0</v>
      </c>
      <c r="AM319" s="19" t="n">
        <f aca="false">IF(AL319&gt;0,MAX(0,X319+AL319-Y319),Z319)</f>
        <v>0</v>
      </c>
      <c r="AN319" s="19" t="n">
        <f aca="false">SUMPRODUCT((AM319&gt;TR_DESDE)*(AM319-TR_DESDE)*TR_INC)</f>
        <v>0</v>
      </c>
      <c r="AO319" s="19" t="n">
        <f aca="false">IF(AL319&gt;0,MAX(0,AN319-IF($F319="Cese",MAX(AF319,AJ319),AF319)),0)</f>
        <v>0</v>
      </c>
      <c r="AP319" s="46" t="n">
        <f aca="false">IF(OR($F319="Activo",$F319="Cese"),ROUND(AK319+AO319,2),0)</f>
        <v>0</v>
      </c>
      <c r="AQ319" s="19" t="n">
        <f aca="false">IF($F319="Cese",MAX(0,AJ319-AN319),0)</f>
        <v>0</v>
      </c>
      <c r="AR319" s="19" t="str">
        <f aca="false">IF($B319="","",IF(COUNTIFS(RP_COD,$B319,'Retenciones Planilla'!$D$6:$D$105,"&lt;&gt;")=0,"",SUMIFS('Retenciones Planilla'!$D$6:$D$105,RP_COD,$B319)))</f>
        <v/>
      </c>
      <c r="AS319" s="19" t="str">
        <f aca="false">IF(AR319="","",AR319-AP319)</f>
        <v/>
      </c>
      <c r="AT319" s="23" t="str">
        <f aca="false">IF($B319="","",IF(NOT(OR($F319="Activo",$F319="Cese")),IF(N(AR319)=0,"—","Revisar: sin vínculo"),IF(AR319="",IF(AP319=0,"No corresponde","Sin dato planilla"),IF(ABS(AS319)&lt;=TOL,"OK",IF(AS319&gt;0,"Retuvo de más","Retuvo de menos")))))</f>
        <v/>
      </c>
      <c r="AU319" s="19" t="n">
        <f aca="false">IF(AND(BASE_RET="Planilla (si existe)",AR319&lt;&gt;""),AR319,AP319)</f>
        <v>0</v>
      </c>
      <c r="AV319" s="19" t="n">
        <f aca="false">AU319+N319</f>
        <v>0</v>
      </c>
    </row>
    <row r="320" customFormat="false" ht="15" hidden="false" customHeight="false" outlineLevel="0" collapsed="false">
      <c r="A320" s="43" t="n">
        <v>27</v>
      </c>
      <c r="B320" s="35" t="str">
        <f aca="false">IF(Trabajadores!$B$32="","",Trabajadores!$B$32)</f>
        <v/>
      </c>
      <c r="C320" s="35" t="str">
        <f aca="false">IF($B320="","",Trabajadores!$D$32)</f>
        <v/>
      </c>
      <c r="D320" s="43" t="n">
        <v>3</v>
      </c>
      <c r="E320" s="23" t="s">
        <v>300</v>
      </c>
      <c r="F320" s="23" t="str">
        <f aca="false">IF($B320="","",IF(OR(3&lt;Trabajadores!$M$32,3&gt;Trabajadores!$N$32),"No vinculado",IF(AND(3=Trabajadores!$N$32,Trabajadores!$O$32="Sí"),"Cese","Activo")))</f>
        <v/>
      </c>
      <c r="G320" s="19" t="n">
        <f aca="false">IF($B320="",0,SUMIFS(Ingresos!$Q$6:$Q$1505,ING_COD,$B320,ING_CLASE,"ORD"))</f>
        <v>0</v>
      </c>
      <c r="H320" s="19" t="n">
        <f aca="false">IF($B320="",0,SUMIFS(Ingresos!$Q$6:$Q$1505,ING_COD,$B320,ING_CLASE,"ORD",ING_COMP,"Sí"))</f>
        <v>0</v>
      </c>
      <c r="I320" s="19" t="n">
        <f aca="false">IF($B320="",0,SUMIFS(Ingresos!$Q$6:$Q$1505,ING_COD,$B320,ING_CLASE,"GRA"))</f>
        <v>0</v>
      </c>
      <c r="J320" s="19" t="n">
        <f aca="false">IF($B320="",0,SUMIFS(Ingresos!$Q$6:$Q$1505,ING_COD,$B320,ING_CLASE,"BON"))</f>
        <v>0</v>
      </c>
      <c r="K320" s="19" t="n">
        <f aca="false">IF($B320="",0,SUMIFS(Ingresos!$Q$6:$Q$1505,ING_COD,$B320,ING_CLASE,"EXT"))</f>
        <v>0</v>
      </c>
      <c r="L320" s="19" t="n">
        <f aca="false">IF($B320="",0,SUMIFS(Ingresos!$Q$6:$Q$1505,ING_COD,$B320,ING_CLASE,"OTO"))</f>
        <v>0</v>
      </c>
      <c r="M320" s="19" t="n">
        <f aca="false">IF($B320="",0,SUMIFS(Ingresos!$Q$6:$Q$1505,ING_COD,$B320,ING_CLASE,"OTX"))</f>
        <v>0</v>
      </c>
      <c r="N320" s="19" t="n">
        <f aca="false">IF($B320="",0,SUMIFS(Ingresos!$Q$6:$Q$1505,ING_COD,$B320,ING_CLASE,"RETO"))</f>
        <v>0</v>
      </c>
      <c r="O320" s="19" t="n">
        <f aca="false">IF($B320="",0,SUMIFS(Ingresos!$Q$6:$Q$1505,ING_COD,$B320,ING_CLASE,"INA"))</f>
        <v>0</v>
      </c>
      <c r="P320" s="19" t="n">
        <f aca="false">G320+I320+J320+K320+L320+M320</f>
        <v>0</v>
      </c>
      <c r="Q320" s="44" t="n">
        <f aca="false">IF($F320="Activo",10,IF($F320="Cese",1,0))</f>
        <v>0</v>
      </c>
      <c r="R320" s="19" t="n">
        <f aca="false">G320*Q320</f>
        <v>0</v>
      </c>
      <c r="S320" s="19" t="n">
        <f aca="false">IF($F320="Activo",SUMIFS(I320:I329,$D320:$D329,"&lt;="&amp;Trabajadores!$N$32)+IF(PROY_BON="Sí",SUMIFS(J320:J329,$D320:$D329,"&lt;="&amp;Trabajadores!$N$32),0),IF($F320="Cese",I320+IF(PROY_BON="Sí",J320,0),0))</f>
        <v>0</v>
      </c>
      <c r="T320" s="19" t="n">
        <f aca="false">IF(OR($F320&lt;&gt;"Activo",Trabajadores!$I$32="No"),0,IF(I324=0,H320*(1+IF(PROY_BON="Sí",Trabajadores!$P$32,0))*Trabajadores!$R$32/6*(Trabajadores!$N$32&gt;=7),0)+IF(I329=0,H320*(1+IF(PROY_BON="Sí",Trabajadores!$P$32,0))*Trabajadores!$S$32/6*(Trabajadores!$N$32&gt;=12),0))</f>
        <v>0</v>
      </c>
      <c r="U320" s="19" t="n">
        <f aca="false">IF($F320="Activo",IF(Trabajadores!$J$32="Sí",L320*10,L320),IF($F320="Cese",L320,0))</f>
        <v>0</v>
      </c>
      <c r="V320" s="19" t="n">
        <f aca="false">IF(OR($F320="Activo",$F320="Cese"),M320,0)</f>
        <v>0</v>
      </c>
      <c r="W320" s="19" t="n">
        <f aca="false">IF(OR($F320="Activo",$F320="Cese"),SUM(P318:P319),0)</f>
        <v>0</v>
      </c>
      <c r="X320" s="36" t="n">
        <f aca="false">IF(OR($F320="Activo",$F320="Cese"),R320+S320+T320+U320+V320+W320,0)</f>
        <v>0</v>
      </c>
      <c r="Y320" s="19" t="n">
        <f aca="false">IF(OR($F320="Activo",$F320="Cese"),DED_FIJA,0)</f>
        <v>0</v>
      </c>
      <c r="Z320" s="36" t="n">
        <f aca="false">MAX(0,X320-Y320)</f>
        <v>0</v>
      </c>
      <c r="AA320" s="19" t="n">
        <f aca="false">IF(Z320=0,0,MAX(0,MIN(Z320,Parámetros!$G$19)-Parámetros!$F$19)*Parámetros!$E$19)</f>
        <v>0</v>
      </c>
      <c r="AB320" s="19" t="n">
        <f aca="false">IF(Z320=0,0,MAX(0,MIN(Z320,Parámetros!$G$20)-Parámetros!$F$20)*Parámetros!$E$20)</f>
        <v>0</v>
      </c>
      <c r="AC320" s="19" t="n">
        <f aca="false">IF(Z320=0,0,MAX(0,MIN(Z320,Parámetros!$G$21)-Parámetros!$F$21)*Parámetros!$E$21)</f>
        <v>0</v>
      </c>
      <c r="AD320" s="19" t="n">
        <f aca="false">IF(Z320=0,0,MAX(0,MIN(Z320,Parámetros!$G$22)-Parámetros!$F$22)*Parámetros!$E$22)</f>
        <v>0</v>
      </c>
      <c r="AE320" s="19" t="n">
        <f aca="false">IF(Z320=0,0,MAX(0,MIN(Z320,Parámetros!$G$23)-Parámetros!$F$23)*Parámetros!$E$23)</f>
        <v>0</v>
      </c>
      <c r="AF320" s="36" t="n">
        <f aca="false">SUM(AA320:AE320)</f>
        <v>0</v>
      </c>
      <c r="AG320" s="45" t="str">
        <f aca="false">IF(AM320&lt;=0,"-",INDEX(TR_TASA,MATCH(AM320,TR_DESDE,1)))</f>
        <v>-</v>
      </c>
      <c r="AH320" s="44" t="n">
        <f aca="false">IF($F320="Cese",1,IF($F320="Activo",INDEX(DIV_N,3),0))</f>
        <v>0</v>
      </c>
      <c r="AI320" s="44" t="n">
        <f aca="false">IF($F320="Cese",2,IF($F320="Activo",INDEX(DIV_HASTA,3),0))</f>
        <v>0</v>
      </c>
      <c r="AJ320" s="19" t="n">
        <f aca="false">IF(OR($F320="Activo",$F320="Cese"),SUMIFS(AV318:AV319,D318:D319,"&lt;="&amp;AI320),0)</f>
        <v>0</v>
      </c>
      <c r="AK320" s="19" t="n">
        <f aca="false">IF(OR($F320="Activo",$F320="Cese"),MAX(0,(AF320-AJ320)/AH320),0)</f>
        <v>0</v>
      </c>
      <c r="AL320" s="19" t="n">
        <f aca="false">IF(OR($F320="Activo",$F320="Cese"),K320+IF(PROY_BON="Sí",0,J320),0)</f>
        <v>0</v>
      </c>
      <c r="AM320" s="19" t="n">
        <f aca="false">IF(AL320&gt;0,MAX(0,X320+AL320-Y320),Z320)</f>
        <v>0</v>
      </c>
      <c r="AN320" s="19" t="n">
        <f aca="false">SUMPRODUCT((AM320&gt;TR_DESDE)*(AM320-TR_DESDE)*TR_INC)</f>
        <v>0</v>
      </c>
      <c r="AO320" s="19" t="n">
        <f aca="false">IF(AL320&gt;0,MAX(0,AN320-IF($F320="Cese",MAX(AF320,AJ320),AF320)),0)</f>
        <v>0</v>
      </c>
      <c r="AP320" s="46" t="n">
        <f aca="false">IF(OR($F320="Activo",$F320="Cese"),ROUND(AK320+AO320,2),0)</f>
        <v>0</v>
      </c>
      <c r="AQ320" s="19" t="n">
        <f aca="false">IF($F320="Cese",MAX(0,AJ320-AN320),0)</f>
        <v>0</v>
      </c>
      <c r="AR320" s="19" t="str">
        <f aca="false">IF($B320="","",IF(COUNTIFS(RP_COD,$B320,'Retenciones Planilla'!$E$6:$E$105,"&lt;&gt;")=0,"",SUMIFS('Retenciones Planilla'!$E$6:$E$105,RP_COD,$B320)))</f>
        <v/>
      </c>
      <c r="AS320" s="19" t="str">
        <f aca="false">IF(AR320="","",AR320-AP320)</f>
        <v/>
      </c>
      <c r="AT320" s="23" t="str">
        <f aca="false">IF($B320="","",IF(NOT(OR($F320="Activo",$F320="Cese")),IF(N(AR320)=0,"—","Revisar: sin vínculo"),IF(AR320="",IF(AP320=0,"No corresponde","Sin dato planilla"),IF(ABS(AS320)&lt;=TOL,"OK",IF(AS320&gt;0,"Retuvo de más","Retuvo de menos")))))</f>
        <v/>
      </c>
      <c r="AU320" s="19" t="n">
        <f aca="false">IF(AND(BASE_RET="Planilla (si existe)",AR320&lt;&gt;""),AR320,AP320)</f>
        <v>0</v>
      </c>
      <c r="AV320" s="19" t="n">
        <f aca="false">AU320+N320</f>
        <v>0</v>
      </c>
    </row>
    <row r="321" customFormat="false" ht="15" hidden="false" customHeight="false" outlineLevel="0" collapsed="false">
      <c r="A321" s="43" t="n">
        <v>27</v>
      </c>
      <c r="B321" s="35" t="str">
        <f aca="false">IF(Trabajadores!$B$32="","",Trabajadores!$B$32)</f>
        <v/>
      </c>
      <c r="C321" s="35" t="str">
        <f aca="false">IF($B321="","",Trabajadores!$D$32)</f>
        <v/>
      </c>
      <c r="D321" s="43" t="n">
        <v>4</v>
      </c>
      <c r="E321" s="23" t="s">
        <v>301</v>
      </c>
      <c r="F321" s="23" t="str">
        <f aca="false">IF($B321="","",IF(OR(4&lt;Trabajadores!$M$32,4&gt;Trabajadores!$N$32),"No vinculado",IF(AND(4=Trabajadores!$N$32,Trabajadores!$O$32="Sí"),"Cese","Activo")))</f>
        <v/>
      </c>
      <c r="G321" s="19" t="n">
        <f aca="false">IF($B321="",0,SUMIFS(Ingresos!$R$6:$R$1505,ING_COD,$B321,ING_CLASE,"ORD"))</f>
        <v>0</v>
      </c>
      <c r="H321" s="19" t="n">
        <f aca="false">IF($B321="",0,SUMIFS(Ingresos!$R$6:$R$1505,ING_COD,$B321,ING_CLASE,"ORD",ING_COMP,"Sí"))</f>
        <v>0</v>
      </c>
      <c r="I321" s="19" t="n">
        <f aca="false">IF($B321="",0,SUMIFS(Ingresos!$R$6:$R$1505,ING_COD,$B321,ING_CLASE,"GRA"))</f>
        <v>0</v>
      </c>
      <c r="J321" s="19" t="n">
        <f aca="false">IF($B321="",0,SUMIFS(Ingresos!$R$6:$R$1505,ING_COD,$B321,ING_CLASE,"BON"))</f>
        <v>0</v>
      </c>
      <c r="K321" s="19" t="n">
        <f aca="false">IF($B321="",0,SUMIFS(Ingresos!$R$6:$R$1505,ING_COD,$B321,ING_CLASE,"EXT"))</f>
        <v>0</v>
      </c>
      <c r="L321" s="19" t="n">
        <f aca="false">IF($B321="",0,SUMIFS(Ingresos!$R$6:$R$1505,ING_COD,$B321,ING_CLASE,"OTO"))</f>
        <v>0</v>
      </c>
      <c r="M321" s="19" t="n">
        <f aca="false">IF($B321="",0,SUMIFS(Ingresos!$R$6:$R$1505,ING_COD,$B321,ING_CLASE,"OTX"))</f>
        <v>0</v>
      </c>
      <c r="N321" s="19" t="n">
        <f aca="false">IF($B321="",0,SUMIFS(Ingresos!$R$6:$R$1505,ING_COD,$B321,ING_CLASE,"RETO"))</f>
        <v>0</v>
      </c>
      <c r="O321" s="19" t="n">
        <f aca="false">IF($B321="",0,SUMIFS(Ingresos!$R$6:$R$1505,ING_COD,$B321,ING_CLASE,"INA"))</f>
        <v>0</v>
      </c>
      <c r="P321" s="19" t="n">
        <f aca="false">G321+I321+J321+K321+L321+M321</f>
        <v>0</v>
      </c>
      <c r="Q321" s="44" t="n">
        <f aca="false">IF($F321="Activo",9,IF($F321="Cese",1,0))</f>
        <v>0</v>
      </c>
      <c r="R321" s="19" t="n">
        <f aca="false">G321*Q321</f>
        <v>0</v>
      </c>
      <c r="S321" s="19" t="n">
        <f aca="false">IF($F321="Activo",SUMIFS(I321:I329,$D321:$D329,"&lt;="&amp;Trabajadores!$N$32)+IF(PROY_BON="Sí",SUMIFS(J321:J329,$D321:$D329,"&lt;="&amp;Trabajadores!$N$32),0),IF($F321="Cese",I321+IF(PROY_BON="Sí",J321,0),0))</f>
        <v>0</v>
      </c>
      <c r="T321" s="19" t="n">
        <f aca="false">IF(OR($F321&lt;&gt;"Activo",Trabajadores!$I$32="No"),0,IF(I324=0,H321*(1+IF(PROY_BON="Sí",Trabajadores!$P$32,0))*Trabajadores!$R$32/6*(Trabajadores!$N$32&gt;=7),0)+IF(I329=0,H321*(1+IF(PROY_BON="Sí",Trabajadores!$P$32,0))*Trabajadores!$S$32/6*(Trabajadores!$N$32&gt;=12),0))</f>
        <v>0</v>
      </c>
      <c r="U321" s="19" t="n">
        <f aca="false">IF($F321="Activo",IF(Trabajadores!$J$32="Sí",L321*9,L321),IF($F321="Cese",L321,0))</f>
        <v>0</v>
      </c>
      <c r="V321" s="19" t="n">
        <f aca="false">IF(OR($F321="Activo",$F321="Cese"),M321,0)</f>
        <v>0</v>
      </c>
      <c r="W321" s="19" t="n">
        <f aca="false">IF(OR($F321="Activo",$F321="Cese"),SUM(P318:P320),0)</f>
        <v>0</v>
      </c>
      <c r="X321" s="36" t="n">
        <f aca="false">IF(OR($F321="Activo",$F321="Cese"),R321+S321+T321+U321+V321+W321,0)</f>
        <v>0</v>
      </c>
      <c r="Y321" s="19" t="n">
        <f aca="false">IF(OR($F321="Activo",$F321="Cese"),DED_FIJA,0)</f>
        <v>0</v>
      </c>
      <c r="Z321" s="36" t="n">
        <f aca="false">MAX(0,X321-Y321)</f>
        <v>0</v>
      </c>
      <c r="AA321" s="19" t="n">
        <f aca="false">IF(Z321=0,0,MAX(0,MIN(Z321,Parámetros!$G$19)-Parámetros!$F$19)*Parámetros!$E$19)</f>
        <v>0</v>
      </c>
      <c r="AB321" s="19" t="n">
        <f aca="false">IF(Z321=0,0,MAX(0,MIN(Z321,Parámetros!$G$20)-Parámetros!$F$20)*Parámetros!$E$20)</f>
        <v>0</v>
      </c>
      <c r="AC321" s="19" t="n">
        <f aca="false">IF(Z321=0,0,MAX(0,MIN(Z321,Parámetros!$G$21)-Parámetros!$F$21)*Parámetros!$E$21)</f>
        <v>0</v>
      </c>
      <c r="AD321" s="19" t="n">
        <f aca="false">IF(Z321=0,0,MAX(0,MIN(Z321,Parámetros!$G$22)-Parámetros!$F$22)*Parámetros!$E$22)</f>
        <v>0</v>
      </c>
      <c r="AE321" s="19" t="n">
        <f aca="false">IF(Z321=0,0,MAX(0,MIN(Z321,Parámetros!$G$23)-Parámetros!$F$23)*Parámetros!$E$23)</f>
        <v>0</v>
      </c>
      <c r="AF321" s="36" t="n">
        <f aca="false">SUM(AA321:AE321)</f>
        <v>0</v>
      </c>
      <c r="AG321" s="45" t="str">
        <f aca="false">IF(AM321&lt;=0,"-",INDEX(TR_TASA,MATCH(AM321,TR_DESDE,1)))</f>
        <v>-</v>
      </c>
      <c r="AH321" s="44" t="n">
        <f aca="false">IF($F321="Cese",1,IF($F321="Activo",INDEX(DIV_N,4),0))</f>
        <v>0</v>
      </c>
      <c r="AI321" s="44" t="n">
        <f aca="false">IF($F321="Cese",3,IF($F321="Activo",INDEX(DIV_HASTA,4),0))</f>
        <v>0</v>
      </c>
      <c r="AJ321" s="19" t="n">
        <f aca="false">IF(OR($F321="Activo",$F321="Cese"),SUMIFS(AV318:AV320,D318:D320,"&lt;="&amp;AI321),0)</f>
        <v>0</v>
      </c>
      <c r="AK321" s="19" t="n">
        <f aca="false">IF(OR($F321="Activo",$F321="Cese"),MAX(0,(AF321-AJ321)/AH321),0)</f>
        <v>0</v>
      </c>
      <c r="AL321" s="19" t="n">
        <f aca="false">IF(OR($F321="Activo",$F321="Cese"),K321+IF(PROY_BON="Sí",0,J321),0)</f>
        <v>0</v>
      </c>
      <c r="AM321" s="19" t="n">
        <f aca="false">IF(AL321&gt;0,MAX(0,X321+AL321-Y321),Z321)</f>
        <v>0</v>
      </c>
      <c r="AN321" s="19" t="n">
        <f aca="false">SUMPRODUCT((AM321&gt;TR_DESDE)*(AM321-TR_DESDE)*TR_INC)</f>
        <v>0</v>
      </c>
      <c r="AO321" s="19" t="n">
        <f aca="false">IF(AL321&gt;0,MAX(0,AN321-IF($F321="Cese",MAX(AF321,AJ321),AF321)),0)</f>
        <v>0</v>
      </c>
      <c r="AP321" s="46" t="n">
        <f aca="false">IF(OR($F321="Activo",$F321="Cese"),ROUND(AK321+AO321,2),0)</f>
        <v>0</v>
      </c>
      <c r="AQ321" s="19" t="n">
        <f aca="false">IF($F321="Cese",MAX(0,AJ321-AN321),0)</f>
        <v>0</v>
      </c>
      <c r="AR321" s="19" t="str">
        <f aca="false">IF($B321="","",IF(COUNTIFS(RP_COD,$B321,'Retenciones Planilla'!$F$6:$F$105,"&lt;&gt;")=0,"",SUMIFS('Retenciones Planilla'!$F$6:$F$105,RP_COD,$B321)))</f>
        <v/>
      </c>
      <c r="AS321" s="19" t="str">
        <f aca="false">IF(AR321="","",AR321-AP321)</f>
        <v/>
      </c>
      <c r="AT321" s="23" t="str">
        <f aca="false">IF($B321="","",IF(NOT(OR($F321="Activo",$F321="Cese")),IF(N(AR321)=0,"—","Revisar: sin vínculo"),IF(AR321="",IF(AP321=0,"No corresponde","Sin dato planilla"),IF(ABS(AS321)&lt;=TOL,"OK",IF(AS321&gt;0,"Retuvo de más","Retuvo de menos")))))</f>
        <v/>
      </c>
      <c r="AU321" s="19" t="n">
        <f aca="false">IF(AND(BASE_RET="Planilla (si existe)",AR321&lt;&gt;""),AR321,AP321)</f>
        <v>0</v>
      </c>
      <c r="AV321" s="19" t="n">
        <f aca="false">AU321+N321</f>
        <v>0</v>
      </c>
    </row>
    <row r="322" customFormat="false" ht="15" hidden="false" customHeight="false" outlineLevel="0" collapsed="false">
      <c r="A322" s="43" t="n">
        <v>27</v>
      </c>
      <c r="B322" s="35" t="str">
        <f aca="false">IF(Trabajadores!$B$32="","",Trabajadores!$B$32)</f>
        <v/>
      </c>
      <c r="C322" s="35" t="str">
        <f aca="false">IF($B322="","",Trabajadores!$D$32)</f>
        <v/>
      </c>
      <c r="D322" s="43" t="n">
        <v>5</v>
      </c>
      <c r="E322" s="23" t="s">
        <v>302</v>
      </c>
      <c r="F322" s="23" t="str">
        <f aca="false">IF($B322="","",IF(OR(5&lt;Trabajadores!$M$32,5&gt;Trabajadores!$N$32),"No vinculado",IF(AND(5=Trabajadores!$N$32,Trabajadores!$O$32="Sí"),"Cese","Activo")))</f>
        <v/>
      </c>
      <c r="G322" s="19" t="n">
        <f aca="false">IF($B322="",0,SUMIFS(Ingresos!$S$6:$S$1505,ING_COD,$B322,ING_CLASE,"ORD"))</f>
        <v>0</v>
      </c>
      <c r="H322" s="19" t="n">
        <f aca="false">IF($B322="",0,SUMIFS(Ingresos!$S$6:$S$1505,ING_COD,$B322,ING_CLASE,"ORD",ING_COMP,"Sí"))</f>
        <v>0</v>
      </c>
      <c r="I322" s="19" t="n">
        <f aca="false">IF($B322="",0,SUMIFS(Ingresos!$S$6:$S$1505,ING_COD,$B322,ING_CLASE,"GRA"))</f>
        <v>0</v>
      </c>
      <c r="J322" s="19" t="n">
        <f aca="false">IF($B322="",0,SUMIFS(Ingresos!$S$6:$S$1505,ING_COD,$B322,ING_CLASE,"BON"))</f>
        <v>0</v>
      </c>
      <c r="K322" s="19" t="n">
        <f aca="false">IF($B322="",0,SUMIFS(Ingresos!$S$6:$S$1505,ING_COD,$B322,ING_CLASE,"EXT"))</f>
        <v>0</v>
      </c>
      <c r="L322" s="19" t="n">
        <f aca="false">IF($B322="",0,SUMIFS(Ingresos!$S$6:$S$1505,ING_COD,$B322,ING_CLASE,"OTO"))</f>
        <v>0</v>
      </c>
      <c r="M322" s="19" t="n">
        <f aca="false">IF($B322="",0,SUMIFS(Ingresos!$S$6:$S$1505,ING_COD,$B322,ING_CLASE,"OTX"))</f>
        <v>0</v>
      </c>
      <c r="N322" s="19" t="n">
        <f aca="false">IF($B322="",0,SUMIFS(Ingresos!$S$6:$S$1505,ING_COD,$B322,ING_CLASE,"RETO"))</f>
        <v>0</v>
      </c>
      <c r="O322" s="19" t="n">
        <f aca="false">IF($B322="",0,SUMIFS(Ingresos!$S$6:$S$1505,ING_COD,$B322,ING_CLASE,"INA"))</f>
        <v>0</v>
      </c>
      <c r="P322" s="19" t="n">
        <f aca="false">G322+I322+J322+K322+L322+M322</f>
        <v>0</v>
      </c>
      <c r="Q322" s="44" t="n">
        <f aca="false">IF($F322="Activo",8,IF($F322="Cese",1,0))</f>
        <v>0</v>
      </c>
      <c r="R322" s="19" t="n">
        <f aca="false">G322*Q322</f>
        <v>0</v>
      </c>
      <c r="S322" s="19" t="n">
        <f aca="false">IF($F322="Activo",SUMIFS(I322:I329,$D322:$D329,"&lt;="&amp;Trabajadores!$N$32)+IF(PROY_BON="Sí",SUMIFS(J322:J329,$D322:$D329,"&lt;="&amp;Trabajadores!$N$32),0),IF($F322="Cese",I322+IF(PROY_BON="Sí",J322,0),0))</f>
        <v>0</v>
      </c>
      <c r="T322" s="19" t="n">
        <f aca="false">IF(OR($F322&lt;&gt;"Activo",Trabajadores!$I$32="No"),0,IF(I324=0,H322*(1+IF(PROY_BON="Sí",Trabajadores!$P$32,0))*Trabajadores!$R$32/6*(Trabajadores!$N$32&gt;=7),0)+IF(I329=0,H322*(1+IF(PROY_BON="Sí",Trabajadores!$P$32,0))*Trabajadores!$S$32/6*(Trabajadores!$N$32&gt;=12),0))</f>
        <v>0</v>
      </c>
      <c r="U322" s="19" t="n">
        <f aca="false">IF($F322="Activo",IF(Trabajadores!$J$32="Sí",L322*8,L322),IF($F322="Cese",L322,0))</f>
        <v>0</v>
      </c>
      <c r="V322" s="19" t="n">
        <f aca="false">IF(OR($F322="Activo",$F322="Cese"),M322,0)</f>
        <v>0</v>
      </c>
      <c r="W322" s="19" t="n">
        <f aca="false">IF(OR($F322="Activo",$F322="Cese"),SUM(P318:P321),0)</f>
        <v>0</v>
      </c>
      <c r="X322" s="36" t="n">
        <f aca="false">IF(OR($F322="Activo",$F322="Cese"),R322+S322+T322+U322+V322+W322,0)</f>
        <v>0</v>
      </c>
      <c r="Y322" s="19" t="n">
        <f aca="false">IF(OR($F322="Activo",$F322="Cese"),DED_FIJA,0)</f>
        <v>0</v>
      </c>
      <c r="Z322" s="36" t="n">
        <f aca="false">MAX(0,X322-Y322)</f>
        <v>0</v>
      </c>
      <c r="AA322" s="19" t="n">
        <f aca="false">IF(Z322=0,0,MAX(0,MIN(Z322,Parámetros!$G$19)-Parámetros!$F$19)*Parámetros!$E$19)</f>
        <v>0</v>
      </c>
      <c r="AB322" s="19" t="n">
        <f aca="false">IF(Z322=0,0,MAX(0,MIN(Z322,Parámetros!$G$20)-Parámetros!$F$20)*Parámetros!$E$20)</f>
        <v>0</v>
      </c>
      <c r="AC322" s="19" t="n">
        <f aca="false">IF(Z322=0,0,MAX(0,MIN(Z322,Parámetros!$G$21)-Parámetros!$F$21)*Parámetros!$E$21)</f>
        <v>0</v>
      </c>
      <c r="AD322" s="19" t="n">
        <f aca="false">IF(Z322=0,0,MAX(0,MIN(Z322,Parámetros!$G$22)-Parámetros!$F$22)*Parámetros!$E$22)</f>
        <v>0</v>
      </c>
      <c r="AE322" s="19" t="n">
        <f aca="false">IF(Z322=0,0,MAX(0,MIN(Z322,Parámetros!$G$23)-Parámetros!$F$23)*Parámetros!$E$23)</f>
        <v>0</v>
      </c>
      <c r="AF322" s="36" t="n">
        <f aca="false">SUM(AA322:AE322)</f>
        <v>0</v>
      </c>
      <c r="AG322" s="45" t="str">
        <f aca="false">IF(AM322&lt;=0,"-",INDEX(TR_TASA,MATCH(AM322,TR_DESDE,1)))</f>
        <v>-</v>
      </c>
      <c r="AH322" s="44" t="n">
        <f aca="false">IF($F322="Cese",1,IF($F322="Activo",INDEX(DIV_N,5),0))</f>
        <v>0</v>
      </c>
      <c r="AI322" s="44" t="n">
        <f aca="false">IF($F322="Cese",4,IF($F322="Activo",INDEX(DIV_HASTA,5),0))</f>
        <v>0</v>
      </c>
      <c r="AJ322" s="19" t="n">
        <f aca="false">IF(OR($F322="Activo",$F322="Cese"),SUMIFS(AV318:AV321,D318:D321,"&lt;="&amp;AI322),0)</f>
        <v>0</v>
      </c>
      <c r="AK322" s="19" t="n">
        <f aca="false">IF(OR($F322="Activo",$F322="Cese"),MAX(0,(AF322-AJ322)/AH322),0)</f>
        <v>0</v>
      </c>
      <c r="AL322" s="19" t="n">
        <f aca="false">IF(OR($F322="Activo",$F322="Cese"),K322+IF(PROY_BON="Sí",0,J322),0)</f>
        <v>0</v>
      </c>
      <c r="AM322" s="19" t="n">
        <f aca="false">IF(AL322&gt;0,MAX(0,X322+AL322-Y322),Z322)</f>
        <v>0</v>
      </c>
      <c r="AN322" s="19" t="n">
        <f aca="false">SUMPRODUCT((AM322&gt;TR_DESDE)*(AM322-TR_DESDE)*TR_INC)</f>
        <v>0</v>
      </c>
      <c r="AO322" s="19" t="n">
        <f aca="false">IF(AL322&gt;0,MAX(0,AN322-IF($F322="Cese",MAX(AF322,AJ322),AF322)),0)</f>
        <v>0</v>
      </c>
      <c r="AP322" s="46" t="n">
        <f aca="false">IF(OR($F322="Activo",$F322="Cese"),ROUND(AK322+AO322,2),0)</f>
        <v>0</v>
      </c>
      <c r="AQ322" s="19" t="n">
        <f aca="false">IF($F322="Cese",MAX(0,AJ322-AN322),0)</f>
        <v>0</v>
      </c>
      <c r="AR322" s="19" t="str">
        <f aca="false">IF($B322="","",IF(COUNTIFS(RP_COD,$B322,'Retenciones Planilla'!$G$6:$G$105,"&lt;&gt;")=0,"",SUMIFS('Retenciones Planilla'!$G$6:$G$105,RP_COD,$B322)))</f>
        <v/>
      </c>
      <c r="AS322" s="19" t="str">
        <f aca="false">IF(AR322="","",AR322-AP322)</f>
        <v/>
      </c>
      <c r="AT322" s="23" t="str">
        <f aca="false">IF($B322="","",IF(NOT(OR($F322="Activo",$F322="Cese")),IF(N(AR322)=0,"—","Revisar: sin vínculo"),IF(AR322="",IF(AP322=0,"No corresponde","Sin dato planilla"),IF(ABS(AS322)&lt;=TOL,"OK",IF(AS322&gt;0,"Retuvo de más","Retuvo de menos")))))</f>
        <v/>
      </c>
      <c r="AU322" s="19" t="n">
        <f aca="false">IF(AND(BASE_RET="Planilla (si existe)",AR322&lt;&gt;""),AR322,AP322)</f>
        <v>0</v>
      </c>
      <c r="AV322" s="19" t="n">
        <f aca="false">AU322+N322</f>
        <v>0</v>
      </c>
    </row>
    <row r="323" customFormat="false" ht="15" hidden="false" customHeight="false" outlineLevel="0" collapsed="false">
      <c r="A323" s="43" t="n">
        <v>27</v>
      </c>
      <c r="B323" s="35" t="str">
        <f aca="false">IF(Trabajadores!$B$32="","",Trabajadores!$B$32)</f>
        <v/>
      </c>
      <c r="C323" s="35" t="str">
        <f aca="false">IF($B323="","",Trabajadores!$D$32)</f>
        <v/>
      </c>
      <c r="D323" s="43" t="n">
        <v>6</v>
      </c>
      <c r="E323" s="23" t="s">
        <v>303</v>
      </c>
      <c r="F323" s="23" t="str">
        <f aca="false">IF($B323="","",IF(OR(6&lt;Trabajadores!$M$32,6&gt;Trabajadores!$N$32),"No vinculado",IF(AND(6=Trabajadores!$N$32,Trabajadores!$O$32="Sí"),"Cese","Activo")))</f>
        <v/>
      </c>
      <c r="G323" s="19" t="n">
        <f aca="false">IF($B323="",0,SUMIFS(Ingresos!$T$6:$T$1505,ING_COD,$B323,ING_CLASE,"ORD"))</f>
        <v>0</v>
      </c>
      <c r="H323" s="19" t="n">
        <f aca="false">IF($B323="",0,SUMIFS(Ingresos!$T$6:$T$1505,ING_COD,$B323,ING_CLASE,"ORD",ING_COMP,"Sí"))</f>
        <v>0</v>
      </c>
      <c r="I323" s="19" t="n">
        <f aca="false">IF($B323="",0,SUMIFS(Ingresos!$T$6:$T$1505,ING_COD,$B323,ING_CLASE,"GRA"))</f>
        <v>0</v>
      </c>
      <c r="J323" s="19" t="n">
        <f aca="false">IF($B323="",0,SUMIFS(Ingresos!$T$6:$T$1505,ING_COD,$B323,ING_CLASE,"BON"))</f>
        <v>0</v>
      </c>
      <c r="K323" s="19" t="n">
        <f aca="false">IF($B323="",0,SUMIFS(Ingresos!$T$6:$T$1505,ING_COD,$B323,ING_CLASE,"EXT"))</f>
        <v>0</v>
      </c>
      <c r="L323" s="19" t="n">
        <f aca="false">IF($B323="",0,SUMIFS(Ingresos!$T$6:$T$1505,ING_COD,$B323,ING_CLASE,"OTO"))</f>
        <v>0</v>
      </c>
      <c r="M323" s="19" t="n">
        <f aca="false">IF($B323="",0,SUMIFS(Ingresos!$T$6:$T$1505,ING_COD,$B323,ING_CLASE,"OTX"))</f>
        <v>0</v>
      </c>
      <c r="N323" s="19" t="n">
        <f aca="false">IF($B323="",0,SUMIFS(Ingresos!$T$6:$T$1505,ING_COD,$B323,ING_CLASE,"RETO"))</f>
        <v>0</v>
      </c>
      <c r="O323" s="19" t="n">
        <f aca="false">IF($B323="",0,SUMIFS(Ingresos!$T$6:$T$1505,ING_COD,$B323,ING_CLASE,"INA"))</f>
        <v>0</v>
      </c>
      <c r="P323" s="19" t="n">
        <f aca="false">G323+I323+J323+K323+L323+M323</f>
        <v>0</v>
      </c>
      <c r="Q323" s="44" t="n">
        <f aca="false">IF($F323="Activo",7,IF($F323="Cese",1,0))</f>
        <v>0</v>
      </c>
      <c r="R323" s="19" t="n">
        <f aca="false">G323*Q323</f>
        <v>0</v>
      </c>
      <c r="S323" s="19" t="n">
        <f aca="false">IF($F323="Activo",SUMIFS(I323:I329,$D323:$D329,"&lt;="&amp;Trabajadores!$N$32)+IF(PROY_BON="Sí",SUMIFS(J323:J329,$D323:$D329,"&lt;="&amp;Trabajadores!$N$32),0),IF($F323="Cese",I323+IF(PROY_BON="Sí",J323,0),0))</f>
        <v>0</v>
      </c>
      <c r="T323" s="19" t="n">
        <f aca="false">IF(OR($F323&lt;&gt;"Activo",Trabajadores!$I$32="No"),0,IF(I324=0,H323*(1+IF(PROY_BON="Sí",Trabajadores!$P$32,0))*Trabajadores!$R$32/6*(Trabajadores!$N$32&gt;=7),0)+IF(I329=0,H323*(1+IF(PROY_BON="Sí",Trabajadores!$P$32,0))*Trabajadores!$S$32/6*(Trabajadores!$N$32&gt;=12),0))</f>
        <v>0</v>
      </c>
      <c r="U323" s="19" t="n">
        <f aca="false">IF($F323="Activo",IF(Trabajadores!$J$32="Sí",L323*7,L323),IF($F323="Cese",L323,0))</f>
        <v>0</v>
      </c>
      <c r="V323" s="19" t="n">
        <f aca="false">IF(OR($F323="Activo",$F323="Cese"),M323,0)</f>
        <v>0</v>
      </c>
      <c r="W323" s="19" t="n">
        <f aca="false">IF(OR($F323="Activo",$F323="Cese"),SUM(P318:P322),0)</f>
        <v>0</v>
      </c>
      <c r="X323" s="36" t="n">
        <f aca="false">IF(OR($F323="Activo",$F323="Cese"),R323+S323+T323+U323+V323+W323,0)</f>
        <v>0</v>
      </c>
      <c r="Y323" s="19" t="n">
        <f aca="false">IF(OR($F323="Activo",$F323="Cese"),DED_FIJA,0)</f>
        <v>0</v>
      </c>
      <c r="Z323" s="36" t="n">
        <f aca="false">MAX(0,X323-Y323)</f>
        <v>0</v>
      </c>
      <c r="AA323" s="19" t="n">
        <f aca="false">IF(Z323=0,0,MAX(0,MIN(Z323,Parámetros!$G$19)-Parámetros!$F$19)*Parámetros!$E$19)</f>
        <v>0</v>
      </c>
      <c r="AB323" s="19" t="n">
        <f aca="false">IF(Z323=0,0,MAX(0,MIN(Z323,Parámetros!$G$20)-Parámetros!$F$20)*Parámetros!$E$20)</f>
        <v>0</v>
      </c>
      <c r="AC323" s="19" t="n">
        <f aca="false">IF(Z323=0,0,MAX(0,MIN(Z323,Parámetros!$G$21)-Parámetros!$F$21)*Parámetros!$E$21)</f>
        <v>0</v>
      </c>
      <c r="AD323" s="19" t="n">
        <f aca="false">IF(Z323=0,0,MAX(0,MIN(Z323,Parámetros!$G$22)-Parámetros!$F$22)*Parámetros!$E$22)</f>
        <v>0</v>
      </c>
      <c r="AE323" s="19" t="n">
        <f aca="false">IF(Z323=0,0,MAX(0,MIN(Z323,Parámetros!$G$23)-Parámetros!$F$23)*Parámetros!$E$23)</f>
        <v>0</v>
      </c>
      <c r="AF323" s="36" t="n">
        <f aca="false">SUM(AA323:AE323)</f>
        <v>0</v>
      </c>
      <c r="AG323" s="45" t="str">
        <f aca="false">IF(AM323&lt;=0,"-",INDEX(TR_TASA,MATCH(AM323,TR_DESDE,1)))</f>
        <v>-</v>
      </c>
      <c r="AH323" s="44" t="n">
        <f aca="false">IF($F323="Cese",1,IF($F323="Activo",INDEX(DIV_N,6),0))</f>
        <v>0</v>
      </c>
      <c r="AI323" s="44" t="n">
        <f aca="false">IF($F323="Cese",5,IF($F323="Activo",INDEX(DIV_HASTA,6),0))</f>
        <v>0</v>
      </c>
      <c r="AJ323" s="19" t="n">
        <f aca="false">IF(OR($F323="Activo",$F323="Cese"),SUMIFS(AV318:AV322,D318:D322,"&lt;="&amp;AI323),0)</f>
        <v>0</v>
      </c>
      <c r="AK323" s="19" t="n">
        <f aca="false">IF(OR($F323="Activo",$F323="Cese"),MAX(0,(AF323-AJ323)/AH323),0)</f>
        <v>0</v>
      </c>
      <c r="AL323" s="19" t="n">
        <f aca="false">IF(OR($F323="Activo",$F323="Cese"),K323+IF(PROY_BON="Sí",0,J323),0)</f>
        <v>0</v>
      </c>
      <c r="AM323" s="19" t="n">
        <f aca="false">IF(AL323&gt;0,MAX(0,X323+AL323-Y323),Z323)</f>
        <v>0</v>
      </c>
      <c r="AN323" s="19" t="n">
        <f aca="false">SUMPRODUCT((AM323&gt;TR_DESDE)*(AM323-TR_DESDE)*TR_INC)</f>
        <v>0</v>
      </c>
      <c r="AO323" s="19" t="n">
        <f aca="false">IF(AL323&gt;0,MAX(0,AN323-IF($F323="Cese",MAX(AF323,AJ323),AF323)),0)</f>
        <v>0</v>
      </c>
      <c r="AP323" s="46" t="n">
        <f aca="false">IF(OR($F323="Activo",$F323="Cese"),ROUND(AK323+AO323,2),0)</f>
        <v>0</v>
      </c>
      <c r="AQ323" s="19" t="n">
        <f aca="false">IF($F323="Cese",MAX(0,AJ323-AN323),0)</f>
        <v>0</v>
      </c>
      <c r="AR323" s="19" t="str">
        <f aca="false">IF($B323="","",IF(COUNTIFS(RP_COD,$B323,'Retenciones Planilla'!$H$6:$H$105,"&lt;&gt;")=0,"",SUMIFS('Retenciones Planilla'!$H$6:$H$105,RP_COD,$B323)))</f>
        <v/>
      </c>
      <c r="AS323" s="19" t="str">
        <f aca="false">IF(AR323="","",AR323-AP323)</f>
        <v/>
      </c>
      <c r="AT323" s="23" t="str">
        <f aca="false">IF($B323="","",IF(NOT(OR($F323="Activo",$F323="Cese")),IF(N(AR323)=0,"—","Revisar: sin vínculo"),IF(AR323="",IF(AP323=0,"No corresponde","Sin dato planilla"),IF(ABS(AS323)&lt;=TOL,"OK",IF(AS323&gt;0,"Retuvo de más","Retuvo de menos")))))</f>
        <v/>
      </c>
      <c r="AU323" s="19" t="n">
        <f aca="false">IF(AND(BASE_RET="Planilla (si existe)",AR323&lt;&gt;""),AR323,AP323)</f>
        <v>0</v>
      </c>
      <c r="AV323" s="19" t="n">
        <f aca="false">AU323+N323</f>
        <v>0</v>
      </c>
    </row>
    <row r="324" customFormat="false" ht="15" hidden="false" customHeight="false" outlineLevel="0" collapsed="false">
      <c r="A324" s="43" t="n">
        <v>27</v>
      </c>
      <c r="B324" s="35" t="str">
        <f aca="false">IF(Trabajadores!$B$32="","",Trabajadores!$B$32)</f>
        <v/>
      </c>
      <c r="C324" s="35" t="str">
        <f aca="false">IF($B324="","",Trabajadores!$D$32)</f>
        <v/>
      </c>
      <c r="D324" s="43" t="n">
        <v>7</v>
      </c>
      <c r="E324" s="23" t="s">
        <v>304</v>
      </c>
      <c r="F324" s="23" t="str">
        <f aca="false">IF($B324="","",IF(OR(7&lt;Trabajadores!$M$32,7&gt;Trabajadores!$N$32),"No vinculado",IF(AND(7=Trabajadores!$N$32,Trabajadores!$O$32="Sí"),"Cese","Activo")))</f>
        <v/>
      </c>
      <c r="G324" s="19" t="n">
        <f aca="false">IF($B324="",0,SUMIFS(Ingresos!$U$6:$U$1505,ING_COD,$B324,ING_CLASE,"ORD"))</f>
        <v>0</v>
      </c>
      <c r="H324" s="19" t="n">
        <f aca="false">IF($B324="",0,SUMIFS(Ingresos!$U$6:$U$1505,ING_COD,$B324,ING_CLASE,"ORD",ING_COMP,"Sí"))</f>
        <v>0</v>
      </c>
      <c r="I324" s="19" t="n">
        <f aca="false">IF($B324="",0,SUMIFS(Ingresos!$U$6:$U$1505,ING_COD,$B324,ING_CLASE,"GRA"))</f>
        <v>0</v>
      </c>
      <c r="J324" s="19" t="n">
        <f aca="false">IF($B324="",0,SUMIFS(Ingresos!$U$6:$U$1505,ING_COD,$B324,ING_CLASE,"BON"))</f>
        <v>0</v>
      </c>
      <c r="K324" s="19" t="n">
        <f aca="false">IF($B324="",0,SUMIFS(Ingresos!$U$6:$U$1505,ING_COD,$B324,ING_CLASE,"EXT"))</f>
        <v>0</v>
      </c>
      <c r="L324" s="19" t="n">
        <f aca="false">IF($B324="",0,SUMIFS(Ingresos!$U$6:$U$1505,ING_COD,$B324,ING_CLASE,"OTO"))</f>
        <v>0</v>
      </c>
      <c r="M324" s="19" t="n">
        <f aca="false">IF($B324="",0,SUMIFS(Ingresos!$U$6:$U$1505,ING_COD,$B324,ING_CLASE,"OTX"))</f>
        <v>0</v>
      </c>
      <c r="N324" s="19" t="n">
        <f aca="false">IF($B324="",0,SUMIFS(Ingresos!$U$6:$U$1505,ING_COD,$B324,ING_CLASE,"RETO"))</f>
        <v>0</v>
      </c>
      <c r="O324" s="19" t="n">
        <f aca="false">IF($B324="",0,SUMIFS(Ingresos!$U$6:$U$1505,ING_COD,$B324,ING_CLASE,"INA"))</f>
        <v>0</v>
      </c>
      <c r="P324" s="19" t="n">
        <f aca="false">G324+I324+J324+K324+L324+M324</f>
        <v>0</v>
      </c>
      <c r="Q324" s="44" t="n">
        <f aca="false">IF($F324="Activo",6,IF($F324="Cese",1,0))</f>
        <v>0</v>
      </c>
      <c r="R324" s="19" t="n">
        <f aca="false">G324*Q324</f>
        <v>0</v>
      </c>
      <c r="S324" s="19" t="n">
        <f aca="false">IF($F324="Activo",SUMIFS(I324:I329,$D324:$D329,"&lt;="&amp;Trabajadores!$N$32)+IF(PROY_BON="Sí",SUMIFS(J324:J329,$D324:$D329,"&lt;="&amp;Trabajadores!$N$32),0),IF($F324="Cese",I324+IF(PROY_BON="Sí",J324,0),0))</f>
        <v>0</v>
      </c>
      <c r="T324" s="19" t="n">
        <f aca="false">IF(OR($F324&lt;&gt;"Activo",Trabajadores!$I$32="No"),0,IF(I329=0,H324*(1+IF(PROY_BON="Sí",Trabajadores!$P$32,0))*Trabajadores!$S$32/6*(Trabajadores!$N$32&gt;=12),0))</f>
        <v>0</v>
      </c>
      <c r="U324" s="19" t="n">
        <f aca="false">IF($F324="Activo",IF(Trabajadores!$J$32="Sí",L324*6,L324),IF($F324="Cese",L324,0))</f>
        <v>0</v>
      </c>
      <c r="V324" s="19" t="n">
        <f aca="false">IF(OR($F324="Activo",$F324="Cese"),M324,0)</f>
        <v>0</v>
      </c>
      <c r="W324" s="19" t="n">
        <f aca="false">IF(OR($F324="Activo",$F324="Cese"),SUM(P318:P323),0)</f>
        <v>0</v>
      </c>
      <c r="X324" s="36" t="n">
        <f aca="false">IF(OR($F324="Activo",$F324="Cese"),R324+S324+T324+U324+V324+W324,0)</f>
        <v>0</v>
      </c>
      <c r="Y324" s="19" t="n">
        <f aca="false">IF(OR($F324="Activo",$F324="Cese"),DED_FIJA,0)</f>
        <v>0</v>
      </c>
      <c r="Z324" s="36" t="n">
        <f aca="false">MAX(0,X324-Y324)</f>
        <v>0</v>
      </c>
      <c r="AA324" s="19" t="n">
        <f aca="false">IF(Z324=0,0,MAX(0,MIN(Z324,Parámetros!$G$19)-Parámetros!$F$19)*Parámetros!$E$19)</f>
        <v>0</v>
      </c>
      <c r="AB324" s="19" t="n">
        <f aca="false">IF(Z324=0,0,MAX(0,MIN(Z324,Parámetros!$G$20)-Parámetros!$F$20)*Parámetros!$E$20)</f>
        <v>0</v>
      </c>
      <c r="AC324" s="19" t="n">
        <f aca="false">IF(Z324=0,0,MAX(0,MIN(Z324,Parámetros!$G$21)-Parámetros!$F$21)*Parámetros!$E$21)</f>
        <v>0</v>
      </c>
      <c r="AD324" s="19" t="n">
        <f aca="false">IF(Z324=0,0,MAX(0,MIN(Z324,Parámetros!$G$22)-Parámetros!$F$22)*Parámetros!$E$22)</f>
        <v>0</v>
      </c>
      <c r="AE324" s="19" t="n">
        <f aca="false">IF(Z324=0,0,MAX(0,MIN(Z324,Parámetros!$G$23)-Parámetros!$F$23)*Parámetros!$E$23)</f>
        <v>0</v>
      </c>
      <c r="AF324" s="36" t="n">
        <f aca="false">SUM(AA324:AE324)</f>
        <v>0</v>
      </c>
      <c r="AG324" s="45" t="str">
        <f aca="false">IF(AM324&lt;=0,"-",INDEX(TR_TASA,MATCH(AM324,TR_DESDE,1)))</f>
        <v>-</v>
      </c>
      <c r="AH324" s="44" t="n">
        <f aca="false">IF($F324="Cese",1,IF($F324="Activo",INDEX(DIV_N,7),0))</f>
        <v>0</v>
      </c>
      <c r="AI324" s="44" t="n">
        <f aca="false">IF($F324="Cese",6,IF($F324="Activo",INDEX(DIV_HASTA,7),0))</f>
        <v>0</v>
      </c>
      <c r="AJ324" s="19" t="n">
        <f aca="false">IF(OR($F324="Activo",$F324="Cese"),SUMIFS(AV318:AV323,D318:D323,"&lt;="&amp;AI324),0)</f>
        <v>0</v>
      </c>
      <c r="AK324" s="19" t="n">
        <f aca="false">IF(OR($F324="Activo",$F324="Cese"),MAX(0,(AF324-AJ324)/AH324),0)</f>
        <v>0</v>
      </c>
      <c r="AL324" s="19" t="n">
        <f aca="false">IF(OR($F324="Activo",$F324="Cese"),K324+IF(PROY_BON="Sí",0,J324),0)</f>
        <v>0</v>
      </c>
      <c r="AM324" s="19" t="n">
        <f aca="false">IF(AL324&gt;0,MAX(0,X324+AL324-Y324),Z324)</f>
        <v>0</v>
      </c>
      <c r="AN324" s="19" t="n">
        <f aca="false">SUMPRODUCT((AM324&gt;TR_DESDE)*(AM324-TR_DESDE)*TR_INC)</f>
        <v>0</v>
      </c>
      <c r="AO324" s="19" t="n">
        <f aca="false">IF(AL324&gt;0,MAX(0,AN324-IF($F324="Cese",MAX(AF324,AJ324),AF324)),0)</f>
        <v>0</v>
      </c>
      <c r="AP324" s="46" t="n">
        <f aca="false">IF(OR($F324="Activo",$F324="Cese"),ROUND(AK324+AO324,2),0)</f>
        <v>0</v>
      </c>
      <c r="AQ324" s="19" t="n">
        <f aca="false">IF($F324="Cese",MAX(0,AJ324-AN324),0)</f>
        <v>0</v>
      </c>
      <c r="AR324" s="19" t="str">
        <f aca="false">IF($B324="","",IF(COUNTIFS(RP_COD,$B324,'Retenciones Planilla'!$I$6:$I$105,"&lt;&gt;")=0,"",SUMIFS('Retenciones Planilla'!$I$6:$I$105,RP_COD,$B324)))</f>
        <v/>
      </c>
      <c r="AS324" s="19" t="str">
        <f aca="false">IF(AR324="","",AR324-AP324)</f>
        <v/>
      </c>
      <c r="AT324" s="23" t="str">
        <f aca="false">IF($B324="","",IF(NOT(OR($F324="Activo",$F324="Cese")),IF(N(AR324)=0,"—","Revisar: sin vínculo"),IF(AR324="",IF(AP324=0,"No corresponde","Sin dato planilla"),IF(ABS(AS324)&lt;=TOL,"OK",IF(AS324&gt;0,"Retuvo de más","Retuvo de menos")))))</f>
        <v/>
      </c>
      <c r="AU324" s="19" t="n">
        <f aca="false">IF(AND(BASE_RET="Planilla (si existe)",AR324&lt;&gt;""),AR324,AP324)</f>
        <v>0</v>
      </c>
      <c r="AV324" s="19" t="n">
        <f aca="false">AU324+N324</f>
        <v>0</v>
      </c>
    </row>
    <row r="325" customFormat="false" ht="15" hidden="false" customHeight="false" outlineLevel="0" collapsed="false">
      <c r="A325" s="43" t="n">
        <v>27</v>
      </c>
      <c r="B325" s="35" t="str">
        <f aca="false">IF(Trabajadores!$B$32="","",Trabajadores!$B$32)</f>
        <v/>
      </c>
      <c r="C325" s="35" t="str">
        <f aca="false">IF($B325="","",Trabajadores!$D$32)</f>
        <v/>
      </c>
      <c r="D325" s="43" t="n">
        <v>8</v>
      </c>
      <c r="E325" s="23" t="s">
        <v>305</v>
      </c>
      <c r="F325" s="23" t="str">
        <f aca="false">IF($B325="","",IF(OR(8&lt;Trabajadores!$M$32,8&gt;Trabajadores!$N$32),"No vinculado",IF(AND(8=Trabajadores!$N$32,Trabajadores!$O$32="Sí"),"Cese","Activo")))</f>
        <v/>
      </c>
      <c r="G325" s="19" t="n">
        <f aca="false">IF($B325="",0,SUMIFS(Ingresos!$V$6:$V$1505,ING_COD,$B325,ING_CLASE,"ORD"))</f>
        <v>0</v>
      </c>
      <c r="H325" s="19" t="n">
        <f aca="false">IF($B325="",0,SUMIFS(Ingresos!$V$6:$V$1505,ING_COD,$B325,ING_CLASE,"ORD",ING_COMP,"Sí"))</f>
        <v>0</v>
      </c>
      <c r="I325" s="19" t="n">
        <f aca="false">IF($B325="",0,SUMIFS(Ingresos!$V$6:$V$1505,ING_COD,$B325,ING_CLASE,"GRA"))</f>
        <v>0</v>
      </c>
      <c r="J325" s="19" t="n">
        <f aca="false">IF($B325="",0,SUMIFS(Ingresos!$V$6:$V$1505,ING_COD,$B325,ING_CLASE,"BON"))</f>
        <v>0</v>
      </c>
      <c r="K325" s="19" t="n">
        <f aca="false">IF($B325="",0,SUMIFS(Ingresos!$V$6:$V$1505,ING_COD,$B325,ING_CLASE,"EXT"))</f>
        <v>0</v>
      </c>
      <c r="L325" s="19" t="n">
        <f aca="false">IF($B325="",0,SUMIFS(Ingresos!$V$6:$V$1505,ING_COD,$B325,ING_CLASE,"OTO"))</f>
        <v>0</v>
      </c>
      <c r="M325" s="19" t="n">
        <f aca="false">IF($B325="",0,SUMIFS(Ingresos!$V$6:$V$1505,ING_COD,$B325,ING_CLASE,"OTX"))</f>
        <v>0</v>
      </c>
      <c r="N325" s="19" t="n">
        <f aca="false">IF($B325="",0,SUMIFS(Ingresos!$V$6:$V$1505,ING_COD,$B325,ING_CLASE,"RETO"))</f>
        <v>0</v>
      </c>
      <c r="O325" s="19" t="n">
        <f aca="false">IF($B325="",0,SUMIFS(Ingresos!$V$6:$V$1505,ING_COD,$B325,ING_CLASE,"INA"))</f>
        <v>0</v>
      </c>
      <c r="P325" s="19" t="n">
        <f aca="false">G325+I325+J325+K325+L325+M325</f>
        <v>0</v>
      </c>
      <c r="Q325" s="44" t="n">
        <f aca="false">IF($F325="Activo",5,IF($F325="Cese",1,0))</f>
        <v>0</v>
      </c>
      <c r="R325" s="19" t="n">
        <f aca="false">G325*Q325</f>
        <v>0</v>
      </c>
      <c r="S325" s="19" t="n">
        <f aca="false">IF($F325="Activo",SUMIFS(I325:I329,$D325:$D329,"&lt;="&amp;Trabajadores!$N$32)+IF(PROY_BON="Sí",SUMIFS(J325:J329,$D325:$D329,"&lt;="&amp;Trabajadores!$N$32),0),IF($F325="Cese",I325+IF(PROY_BON="Sí",J325,0),0))</f>
        <v>0</v>
      </c>
      <c r="T325" s="19" t="n">
        <f aca="false">IF(OR($F325&lt;&gt;"Activo",Trabajadores!$I$32="No"),0,IF(I329=0,H325*(1+IF(PROY_BON="Sí",Trabajadores!$P$32,0))*Trabajadores!$S$32/6*(Trabajadores!$N$32&gt;=12),0))</f>
        <v>0</v>
      </c>
      <c r="U325" s="19" t="n">
        <f aca="false">IF($F325="Activo",IF(Trabajadores!$J$32="Sí",L325*5,L325),IF($F325="Cese",L325,0))</f>
        <v>0</v>
      </c>
      <c r="V325" s="19" t="n">
        <f aca="false">IF(OR($F325="Activo",$F325="Cese"),M325,0)</f>
        <v>0</v>
      </c>
      <c r="W325" s="19" t="n">
        <f aca="false">IF(OR($F325="Activo",$F325="Cese"),SUM(P318:P324),0)</f>
        <v>0</v>
      </c>
      <c r="X325" s="36" t="n">
        <f aca="false">IF(OR($F325="Activo",$F325="Cese"),R325+S325+T325+U325+V325+W325,0)</f>
        <v>0</v>
      </c>
      <c r="Y325" s="19" t="n">
        <f aca="false">IF(OR($F325="Activo",$F325="Cese"),DED_FIJA,0)</f>
        <v>0</v>
      </c>
      <c r="Z325" s="36" t="n">
        <f aca="false">MAX(0,X325-Y325)</f>
        <v>0</v>
      </c>
      <c r="AA325" s="19" t="n">
        <f aca="false">IF(Z325=0,0,MAX(0,MIN(Z325,Parámetros!$G$19)-Parámetros!$F$19)*Parámetros!$E$19)</f>
        <v>0</v>
      </c>
      <c r="AB325" s="19" t="n">
        <f aca="false">IF(Z325=0,0,MAX(0,MIN(Z325,Parámetros!$G$20)-Parámetros!$F$20)*Parámetros!$E$20)</f>
        <v>0</v>
      </c>
      <c r="AC325" s="19" t="n">
        <f aca="false">IF(Z325=0,0,MAX(0,MIN(Z325,Parámetros!$G$21)-Parámetros!$F$21)*Parámetros!$E$21)</f>
        <v>0</v>
      </c>
      <c r="AD325" s="19" t="n">
        <f aca="false">IF(Z325=0,0,MAX(0,MIN(Z325,Parámetros!$G$22)-Parámetros!$F$22)*Parámetros!$E$22)</f>
        <v>0</v>
      </c>
      <c r="AE325" s="19" t="n">
        <f aca="false">IF(Z325=0,0,MAX(0,MIN(Z325,Parámetros!$G$23)-Parámetros!$F$23)*Parámetros!$E$23)</f>
        <v>0</v>
      </c>
      <c r="AF325" s="36" t="n">
        <f aca="false">SUM(AA325:AE325)</f>
        <v>0</v>
      </c>
      <c r="AG325" s="45" t="str">
        <f aca="false">IF(AM325&lt;=0,"-",INDEX(TR_TASA,MATCH(AM325,TR_DESDE,1)))</f>
        <v>-</v>
      </c>
      <c r="AH325" s="44" t="n">
        <f aca="false">IF($F325="Cese",1,IF($F325="Activo",INDEX(DIV_N,8),0))</f>
        <v>0</v>
      </c>
      <c r="AI325" s="44" t="n">
        <f aca="false">IF($F325="Cese",7,IF($F325="Activo",INDEX(DIV_HASTA,8),0))</f>
        <v>0</v>
      </c>
      <c r="AJ325" s="19" t="n">
        <f aca="false">IF(OR($F325="Activo",$F325="Cese"),SUMIFS(AV318:AV324,D318:D324,"&lt;="&amp;AI325),0)</f>
        <v>0</v>
      </c>
      <c r="AK325" s="19" t="n">
        <f aca="false">IF(OR($F325="Activo",$F325="Cese"),MAX(0,(AF325-AJ325)/AH325),0)</f>
        <v>0</v>
      </c>
      <c r="AL325" s="19" t="n">
        <f aca="false">IF(OR($F325="Activo",$F325="Cese"),K325+IF(PROY_BON="Sí",0,J325),0)</f>
        <v>0</v>
      </c>
      <c r="AM325" s="19" t="n">
        <f aca="false">IF(AL325&gt;0,MAX(0,X325+AL325-Y325),Z325)</f>
        <v>0</v>
      </c>
      <c r="AN325" s="19" t="n">
        <f aca="false">SUMPRODUCT((AM325&gt;TR_DESDE)*(AM325-TR_DESDE)*TR_INC)</f>
        <v>0</v>
      </c>
      <c r="AO325" s="19" t="n">
        <f aca="false">IF(AL325&gt;0,MAX(0,AN325-IF($F325="Cese",MAX(AF325,AJ325),AF325)),0)</f>
        <v>0</v>
      </c>
      <c r="AP325" s="46" t="n">
        <f aca="false">IF(OR($F325="Activo",$F325="Cese"),ROUND(AK325+AO325,2),0)</f>
        <v>0</v>
      </c>
      <c r="AQ325" s="19" t="n">
        <f aca="false">IF($F325="Cese",MAX(0,AJ325-AN325),0)</f>
        <v>0</v>
      </c>
      <c r="AR325" s="19" t="str">
        <f aca="false">IF($B325="","",IF(COUNTIFS(RP_COD,$B325,'Retenciones Planilla'!$J$6:$J$105,"&lt;&gt;")=0,"",SUMIFS('Retenciones Planilla'!$J$6:$J$105,RP_COD,$B325)))</f>
        <v/>
      </c>
      <c r="AS325" s="19" t="str">
        <f aca="false">IF(AR325="","",AR325-AP325)</f>
        <v/>
      </c>
      <c r="AT325" s="23" t="str">
        <f aca="false">IF($B325="","",IF(NOT(OR($F325="Activo",$F325="Cese")),IF(N(AR325)=0,"—","Revisar: sin vínculo"),IF(AR325="",IF(AP325=0,"No corresponde","Sin dato planilla"),IF(ABS(AS325)&lt;=TOL,"OK",IF(AS325&gt;0,"Retuvo de más","Retuvo de menos")))))</f>
        <v/>
      </c>
      <c r="AU325" s="19" t="n">
        <f aca="false">IF(AND(BASE_RET="Planilla (si existe)",AR325&lt;&gt;""),AR325,AP325)</f>
        <v>0</v>
      </c>
      <c r="AV325" s="19" t="n">
        <f aca="false">AU325+N325</f>
        <v>0</v>
      </c>
    </row>
    <row r="326" customFormat="false" ht="15" hidden="false" customHeight="false" outlineLevel="0" collapsed="false">
      <c r="A326" s="43" t="n">
        <v>27</v>
      </c>
      <c r="B326" s="35" t="str">
        <f aca="false">IF(Trabajadores!$B$32="","",Trabajadores!$B$32)</f>
        <v/>
      </c>
      <c r="C326" s="35" t="str">
        <f aca="false">IF($B326="","",Trabajadores!$D$32)</f>
        <v/>
      </c>
      <c r="D326" s="43" t="n">
        <v>9</v>
      </c>
      <c r="E326" s="23" t="s">
        <v>306</v>
      </c>
      <c r="F326" s="23" t="str">
        <f aca="false">IF($B326="","",IF(OR(9&lt;Trabajadores!$M$32,9&gt;Trabajadores!$N$32),"No vinculado",IF(AND(9=Trabajadores!$N$32,Trabajadores!$O$32="Sí"),"Cese","Activo")))</f>
        <v/>
      </c>
      <c r="G326" s="19" t="n">
        <f aca="false">IF($B326="",0,SUMIFS(Ingresos!$W$6:$W$1505,ING_COD,$B326,ING_CLASE,"ORD"))</f>
        <v>0</v>
      </c>
      <c r="H326" s="19" t="n">
        <f aca="false">IF($B326="",0,SUMIFS(Ingresos!$W$6:$W$1505,ING_COD,$B326,ING_CLASE,"ORD",ING_COMP,"Sí"))</f>
        <v>0</v>
      </c>
      <c r="I326" s="19" t="n">
        <f aca="false">IF($B326="",0,SUMIFS(Ingresos!$W$6:$W$1505,ING_COD,$B326,ING_CLASE,"GRA"))</f>
        <v>0</v>
      </c>
      <c r="J326" s="19" t="n">
        <f aca="false">IF($B326="",0,SUMIFS(Ingresos!$W$6:$W$1505,ING_COD,$B326,ING_CLASE,"BON"))</f>
        <v>0</v>
      </c>
      <c r="K326" s="19" t="n">
        <f aca="false">IF($B326="",0,SUMIFS(Ingresos!$W$6:$W$1505,ING_COD,$B326,ING_CLASE,"EXT"))</f>
        <v>0</v>
      </c>
      <c r="L326" s="19" t="n">
        <f aca="false">IF($B326="",0,SUMIFS(Ingresos!$W$6:$W$1505,ING_COD,$B326,ING_CLASE,"OTO"))</f>
        <v>0</v>
      </c>
      <c r="M326" s="19" t="n">
        <f aca="false">IF($B326="",0,SUMIFS(Ingresos!$W$6:$W$1505,ING_COD,$B326,ING_CLASE,"OTX"))</f>
        <v>0</v>
      </c>
      <c r="N326" s="19" t="n">
        <f aca="false">IF($B326="",0,SUMIFS(Ingresos!$W$6:$W$1505,ING_COD,$B326,ING_CLASE,"RETO"))</f>
        <v>0</v>
      </c>
      <c r="O326" s="19" t="n">
        <f aca="false">IF($B326="",0,SUMIFS(Ingresos!$W$6:$W$1505,ING_COD,$B326,ING_CLASE,"INA"))</f>
        <v>0</v>
      </c>
      <c r="P326" s="19" t="n">
        <f aca="false">G326+I326+J326+K326+L326+M326</f>
        <v>0</v>
      </c>
      <c r="Q326" s="44" t="n">
        <f aca="false">IF($F326="Activo",4,IF($F326="Cese",1,0))</f>
        <v>0</v>
      </c>
      <c r="R326" s="19" t="n">
        <f aca="false">G326*Q326</f>
        <v>0</v>
      </c>
      <c r="S326" s="19" t="n">
        <f aca="false">IF($F326="Activo",SUMIFS(I326:I329,$D326:$D329,"&lt;="&amp;Trabajadores!$N$32)+IF(PROY_BON="Sí",SUMIFS(J326:J329,$D326:$D329,"&lt;="&amp;Trabajadores!$N$32),0),IF($F326="Cese",I326+IF(PROY_BON="Sí",J326,0),0))</f>
        <v>0</v>
      </c>
      <c r="T326" s="19" t="n">
        <f aca="false">IF(OR($F326&lt;&gt;"Activo",Trabajadores!$I$32="No"),0,IF(I329=0,H326*(1+IF(PROY_BON="Sí",Trabajadores!$P$32,0))*Trabajadores!$S$32/6*(Trabajadores!$N$32&gt;=12),0))</f>
        <v>0</v>
      </c>
      <c r="U326" s="19" t="n">
        <f aca="false">IF($F326="Activo",IF(Trabajadores!$J$32="Sí",L326*4,L326),IF($F326="Cese",L326,0))</f>
        <v>0</v>
      </c>
      <c r="V326" s="19" t="n">
        <f aca="false">IF(OR($F326="Activo",$F326="Cese"),M326,0)</f>
        <v>0</v>
      </c>
      <c r="W326" s="19" t="n">
        <f aca="false">IF(OR($F326="Activo",$F326="Cese"),SUM(P318:P325),0)</f>
        <v>0</v>
      </c>
      <c r="X326" s="36" t="n">
        <f aca="false">IF(OR($F326="Activo",$F326="Cese"),R326+S326+T326+U326+V326+W326,0)</f>
        <v>0</v>
      </c>
      <c r="Y326" s="19" t="n">
        <f aca="false">IF(OR($F326="Activo",$F326="Cese"),DED_FIJA,0)</f>
        <v>0</v>
      </c>
      <c r="Z326" s="36" t="n">
        <f aca="false">MAX(0,X326-Y326)</f>
        <v>0</v>
      </c>
      <c r="AA326" s="19" t="n">
        <f aca="false">IF(Z326=0,0,MAX(0,MIN(Z326,Parámetros!$G$19)-Parámetros!$F$19)*Parámetros!$E$19)</f>
        <v>0</v>
      </c>
      <c r="AB326" s="19" t="n">
        <f aca="false">IF(Z326=0,0,MAX(0,MIN(Z326,Parámetros!$G$20)-Parámetros!$F$20)*Parámetros!$E$20)</f>
        <v>0</v>
      </c>
      <c r="AC326" s="19" t="n">
        <f aca="false">IF(Z326=0,0,MAX(0,MIN(Z326,Parámetros!$G$21)-Parámetros!$F$21)*Parámetros!$E$21)</f>
        <v>0</v>
      </c>
      <c r="AD326" s="19" t="n">
        <f aca="false">IF(Z326=0,0,MAX(0,MIN(Z326,Parámetros!$G$22)-Parámetros!$F$22)*Parámetros!$E$22)</f>
        <v>0</v>
      </c>
      <c r="AE326" s="19" t="n">
        <f aca="false">IF(Z326=0,0,MAX(0,MIN(Z326,Parámetros!$G$23)-Parámetros!$F$23)*Parámetros!$E$23)</f>
        <v>0</v>
      </c>
      <c r="AF326" s="36" t="n">
        <f aca="false">SUM(AA326:AE326)</f>
        <v>0</v>
      </c>
      <c r="AG326" s="45" t="str">
        <f aca="false">IF(AM326&lt;=0,"-",INDEX(TR_TASA,MATCH(AM326,TR_DESDE,1)))</f>
        <v>-</v>
      </c>
      <c r="AH326" s="44" t="n">
        <f aca="false">IF($F326="Cese",1,IF($F326="Activo",INDEX(DIV_N,9),0))</f>
        <v>0</v>
      </c>
      <c r="AI326" s="44" t="n">
        <f aca="false">IF($F326="Cese",8,IF($F326="Activo",INDEX(DIV_HASTA,9),0))</f>
        <v>0</v>
      </c>
      <c r="AJ326" s="19" t="n">
        <f aca="false">IF(OR($F326="Activo",$F326="Cese"),SUMIFS(AV318:AV325,D318:D325,"&lt;="&amp;AI326),0)</f>
        <v>0</v>
      </c>
      <c r="AK326" s="19" t="n">
        <f aca="false">IF(OR($F326="Activo",$F326="Cese"),MAX(0,(AF326-AJ326)/AH326),0)</f>
        <v>0</v>
      </c>
      <c r="AL326" s="19" t="n">
        <f aca="false">IF(OR($F326="Activo",$F326="Cese"),K326+IF(PROY_BON="Sí",0,J326),0)</f>
        <v>0</v>
      </c>
      <c r="AM326" s="19" t="n">
        <f aca="false">IF(AL326&gt;0,MAX(0,X326+AL326-Y326),Z326)</f>
        <v>0</v>
      </c>
      <c r="AN326" s="19" t="n">
        <f aca="false">SUMPRODUCT((AM326&gt;TR_DESDE)*(AM326-TR_DESDE)*TR_INC)</f>
        <v>0</v>
      </c>
      <c r="AO326" s="19" t="n">
        <f aca="false">IF(AL326&gt;0,MAX(0,AN326-IF($F326="Cese",MAX(AF326,AJ326),AF326)),0)</f>
        <v>0</v>
      </c>
      <c r="AP326" s="46" t="n">
        <f aca="false">IF(OR($F326="Activo",$F326="Cese"),ROUND(AK326+AO326,2),0)</f>
        <v>0</v>
      </c>
      <c r="AQ326" s="19" t="n">
        <f aca="false">IF($F326="Cese",MAX(0,AJ326-AN326),0)</f>
        <v>0</v>
      </c>
      <c r="AR326" s="19" t="str">
        <f aca="false">IF($B326="","",IF(COUNTIFS(RP_COD,$B326,'Retenciones Planilla'!$K$6:$K$105,"&lt;&gt;")=0,"",SUMIFS('Retenciones Planilla'!$K$6:$K$105,RP_COD,$B326)))</f>
        <v/>
      </c>
      <c r="AS326" s="19" t="str">
        <f aca="false">IF(AR326="","",AR326-AP326)</f>
        <v/>
      </c>
      <c r="AT326" s="23" t="str">
        <f aca="false">IF($B326="","",IF(NOT(OR($F326="Activo",$F326="Cese")),IF(N(AR326)=0,"—","Revisar: sin vínculo"),IF(AR326="",IF(AP326=0,"No corresponde","Sin dato planilla"),IF(ABS(AS326)&lt;=TOL,"OK",IF(AS326&gt;0,"Retuvo de más","Retuvo de menos")))))</f>
        <v/>
      </c>
      <c r="AU326" s="19" t="n">
        <f aca="false">IF(AND(BASE_RET="Planilla (si existe)",AR326&lt;&gt;""),AR326,AP326)</f>
        <v>0</v>
      </c>
      <c r="AV326" s="19" t="n">
        <f aca="false">AU326+N326</f>
        <v>0</v>
      </c>
    </row>
    <row r="327" customFormat="false" ht="15" hidden="false" customHeight="false" outlineLevel="0" collapsed="false">
      <c r="A327" s="43" t="n">
        <v>27</v>
      </c>
      <c r="B327" s="35" t="str">
        <f aca="false">IF(Trabajadores!$B$32="","",Trabajadores!$B$32)</f>
        <v/>
      </c>
      <c r="C327" s="35" t="str">
        <f aca="false">IF($B327="","",Trabajadores!$D$32)</f>
        <v/>
      </c>
      <c r="D327" s="43" t="n">
        <v>10</v>
      </c>
      <c r="E327" s="23" t="s">
        <v>307</v>
      </c>
      <c r="F327" s="23" t="str">
        <f aca="false">IF($B327="","",IF(OR(10&lt;Trabajadores!$M$32,10&gt;Trabajadores!$N$32),"No vinculado",IF(AND(10=Trabajadores!$N$32,Trabajadores!$O$32="Sí"),"Cese","Activo")))</f>
        <v/>
      </c>
      <c r="G327" s="19" t="n">
        <f aca="false">IF($B327="",0,SUMIFS(Ingresos!$X$6:$X$1505,ING_COD,$B327,ING_CLASE,"ORD"))</f>
        <v>0</v>
      </c>
      <c r="H327" s="19" t="n">
        <f aca="false">IF($B327="",0,SUMIFS(Ingresos!$X$6:$X$1505,ING_COD,$B327,ING_CLASE,"ORD",ING_COMP,"Sí"))</f>
        <v>0</v>
      </c>
      <c r="I327" s="19" t="n">
        <f aca="false">IF($B327="",0,SUMIFS(Ingresos!$X$6:$X$1505,ING_COD,$B327,ING_CLASE,"GRA"))</f>
        <v>0</v>
      </c>
      <c r="J327" s="19" t="n">
        <f aca="false">IF($B327="",0,SUMIFS(Ingresos!$X$6:$X$1505,ING_COD,$B327,ING_CLASE,"BON"))</f>
        <v>0</v>
      </c>
      <c r="K327" s="19" t="n">
        <f aca="false">IF($B327="",0,SUMIFS(Ingresos!$X$6:$X$1505,ING_COD,$B327,ING_CLASE,"EXT"))</f>
        <v>0</v>
      </c>
      <c r="L327" s="19" t="n">
        <f aca="false">IF($B327="",0,SUMIFS(Ingresos!$X$6:$X$1505,ING_COD,$B327,ING_CLASE,"OTO"))</f>
        <v>0</v>
      </c>
      <c r="M327" s="19" t="n">
        <f aca="false">IF($B327="",0,SUMIFS(Ingresos!$X$6:$X$1505,ING_COD,$B327,ING_CLASE,"OTX"))</f>
        <v>0</v>
      </c>
      <c r="N327" s="19" t="n">
        <f aca="false">IF($B327="",0,SUMIFS(Ingresos!$X$6:$X$1505,ING_COD,$B327,ING_CLASE,"RETO"))</f>
        <v>0</v>
      </c>
      <c r="O327" s="19" t="n">
        <f aca="false">IF($B327="",0,SUMIFS(Ingresos!$X$6:$X$1505,ING_COD,$B327,ING_CLASE,"INA"))</f>
        <v>0</v>
      </c>
      <c r="P327" s="19" t="n">
        <f aca="false">G327+I327+J327+K327+L327+M327</f>
        <v>0</v>
      </c>
      <c r="Q327" s="44" t="n">
        <f aca="false">IF($F327="Activo",3,IF($F327="Cese",1,0))</f>
        <v>0</v>
      </c>
      <c r="R327" s="19" t="n">
        <f aca="false">G327*Q327</f>
        <v>0</v>
      </c>
      <c r="S327" s="19" t="n">
        <f aca="false">IF($F327="Activo",SUMIFS(I327:I329,$D327:$D329,"&lt;="&amp;Trabajadores!$N$32)+IF(PROY_BON="Sí",SUMIFS(J327:J329,$D327:$D329,"&lt;="&amp;Trabajadores!$N$32),0),IF($F327="Cese",I327+IF(PROY_BON="Sí",J327,0),0))</f>
        <v>0</v>
      </c>
      <c r="T327" s="19" t="n">
        <f aca="false">IF(OR($F327&lt;&gt;"Activo",Trabajadores!$I$32="No"),0,IF(I329=0,H327*(1+IF(PROY_BON="Sí",Trabajadores!$P$32,0))*Trabajadores!$S$32/6*(Trabajadores!$N$32&gt;=12),0))</f>
        <v>0</v>
      </c>
      <c r="U327" s="19" t="n">
        <f aca="false">IF($F327="Activo",IF(Trabajadores!$J$32="Sí",L327*3,L327),IF($F327="Cese",L327,0))</f>
        <v>0</v>
      </c>
      <c r="V327" s="19" t="n">
        <f aca="false">IF(OR($F327="Activo",$F327="Cese"),M327,0)</f>
        <v>0</v>
      </c>
      <c r="W327" s="19" t="n">
        <f aca="false">IF(OR($F327="Activo",$F327="Cese"),SUM(P318:P326),0)</f>
        <v>0</v>
      </c>
      <c r="X327" s="36" t="n">
        <f aca="false">IF(OR($F327="Activo",$F327="Cese"),R327+S327+T327+U327+V327+W327,0)</f>
        <v>0</v>
      </c>
      <c r="Y327" s="19" t="n">
        <f aca="false">IF(OR($F327="Activo",$F327="Cese"),DED_FIJA,0)</f>
        <v>0</v>
      </c>
      <c r="Z327" s="36" t="n">
        <f aca="false">MAX(0,X327-Y327)</f>
        <v>0</v>
      </c>
      <c r="AA327" s="19" t="n">
        <f aca="false">IF(Z327=0,0,MAX(0,MIN(Z327,Parámetros!$G$19)-Parámetros!$F$19)*Parámetros!$E$19)</f>
        <v>0</v>
      </c>
      <c r="AB327" s="19" t="n">
        <f aca="false">IF(Z327=0,0,MAX(0,MIN(Z327,Parámetros!$G$20)-Parámetros!$F$20)*Parámetros!$E$20)</f>
        <v>0</v>
      </c>
      <c r="AC327" s="19" t="n">
        <f aca="false">IF(Z327=0,0,MAX(0,MIN(Z327,Parámetros!$G$21)-Parámetros!$F$21)*Parámetros!$E$21)</f>
        <v>0</v>
      </c>
      <c r="AD327" s="19" t="n">
        <f aca="false">IF(Z327=0,0,MAX(0,MIN(Z327,Parámetros!$G$22)-Parámetros!$F$22)*Parámetros!$E$22)</f>
        <v>0</v>
      </c>
      <c r="AE327" s="19" t="n">
        <f aca="false">IF(Z327=0,0,MAX(0,MIN(Z327,Parámetros!$G$23)-Parámetros!$F$23)*Parámetros!$E$23)</f>
        <v>0</v>
      </c>
      <c r="AF327" s="36" t="n">
        <f aca="false">SUM(AA327:AE327)</f>
        <v>0</v>
      </c>
      <c r="AG327" s="45" t="str">
        <f aca="false">IF(AM327&lt;=0,"-",INDEX(TR_TASA,MATCH(AM327,TR_DESDE,1)))</f>
        <v>-</v>
      </c>
      <c r="AH327" s="44" t="n">
        <f aca="false">IF($F327="Cese",1,IF($F327="Activo",INDEX(DIV_N,10),0))</f>
        <v>0</v>
      </c>
      <c r="AI327" s="44" t="n">
        <f aca="false">IF($F327="Cese",9,IF($F327="Activo",INDEX(DIV_HASTA,10),0))</f>
        <v>0</v>
      </c>
      <c r="AJ327" s="19" t="n">
        <f aca="false">IF(OR($F327="Activo",$F327="Cese"),SUMIFS(AV318:AV326,D318:D326,"&lt;="&amp;AI327),0)</f>
        <v>0</v>
      </c>
      <c r="AK327" s="19" t="n">
        <f aca="false">IF(OR($F327="Activo",$F327="Cese"),MAX(0,(AF327-AJ327)/AH327),0)</f>
        <v>0</v>
      </c>
      <c r="AL327" s="19" t="n">
        <f aca="false">IF(OR($F327="Activo",$F327="Cese"),K327+IF(PROY_BON="Sí",0,J327),0)</f>
        <v>0</v>
      </c>
      <c r="AM327" s="19" t="n">
        <f aca="false">IF(AL327&gt;0,MAX(0,X327+AL327-Y327),Z327)</f>
        <v>0</v>
      </c>
      <c r="AN327" s="19" t="n">
        <f aca="false">SUMPRODUCT((AM327&gt;TR_DESDE)*(AM327-TR_DESDE)*TR_INC)</f>
        <v>0</v>
      </c>
      <c r="AO327" s="19" t="n">
        <f aca="false">IF(AL327&gt;0,MAX(0,AN327-IF($F327="Cese",MAX(AF327,AJ327),AF327)),0)</f>
        <v>0</v>
      </c>
      <c r="AP327" s="46" t="n">
        <f aca="false">IF(OR($F327="Activo",$F327="Cese"),ROUND(AK327+AO327,2),0)</f>
        <v>0</v>
      </c>
      <c r="AQ327" s="19" t="n">
        <f aca="false">IF($F327="Cese",MAX(0,AJ327-AN327),0)</f>
        <v>0</v>
      </c>
      <c r="AR327" s="19" t="str">
        <f aca="false">IF($B327="","",IF(COUNTIFS(RP_COD,$B327,'Retenciones Planilla'!$L$6:$L$105,"&lt;&gt;")=0,"",SUMIFS('Retenciones Planilla'!$L$6:$L$105,RP_COD,$B327)))</f>
        <v/>
      </c>
      <c r="AS327" s="19" t="str">
        <f aca="false">IF(AR327="","",AR327-AP327)</f>
        <v/>
      </c>
      <c r="AT327" s="23" t="str">
        <f aca="false">IF($B327="","",IF(NOT(OR($F327="Activo",$F327="Cese")),IF(N(AR327)=0,"—","Revisar: sin vínculo"),IF(AR327="",IF(AP327=0,"No corresponde","Sin dato planilla"),IF(ABS(AS327)&lt;=TOL,"OK",IF(AS327&gt;0,"Retuvo de más","Retuvo de menos")))))</f>
        <v/>
      </c>
      <c r="AU327" s="19" t="n">
        <f aca="false">IF(AND(BASE_RET="Planilla (si existe)",AR327&lt;&gt;""),AR327,AP327)</f>
        <v>0</v>
      </c>
      <c r="AV327" s="19" t="n">
        <f aca="false">AU327+N327</f>
        <v>0</v>
      </c>
    </row>
    <row r="328" customFormat="false" ht="15" hidden="false" customHeight="false" outlineLevel="0" collapsed="false">
      <c r="A328" s="43" t="n">
        <v>27</v>
      </c>
      <c r="B328" s="35" t="str">
        <f aca="false">IF(Trabajadores!$B$32="","",Trabajadores!$B$32)</f>
        <v/>
      </c>
      <c r="C328" s="35" t="str">
        <f aca="false">IF($B328="","",Trabajadores!$D$32)</f>
        <v/>
      </c>
      <c r="D328" s="43" t="n">
        <v>11</v>
      </c>
      <c r="E328" s="23" t="s">
        <v>308</v>
      </c>
      <c r="F328" s="23" t="str">
        <f aca="false">IF($B328="","",IF(OR(11&lt;Trabajadores!$M$32,11&gt;Trabajadores!$N$32),"No vinculado",IF(AND(11=Trabajadores!$N$32,Trabajadores!$O$32="Sí"),"Cese","Activo")))</f>
        <v/>
      </c>
      <c r="G328" s="19" t="n">
        <f aca="false">IF($B328="",0,SUMIFS(Ingresos!$Y$6:$Y$1505,ING_COD,$B328,ING_CLASE,"ORD"))</f>
        <v>0</v>
      </c>
      <c r="H328" s="19" t="n">
        <f aca="false">IF($B328="",0,SUMIFS(Ingresos!$Y$6:$Y$1505,ING_COD,$B328,ING_CLASE,"ORD",ING_COMP,"Sí"))</f>
        <v>0</v>
      </c>
      <c r="I328" s="19" t="n">
        <f aca="false">IF($B328="",0,SUMIFS(Ingresos!$Y$6:$Y$1505,ING_COD,$B328,ING_CLASE,"GRA"))</f>
        <v>0</v>
      </c>
      <c r="J328" s="19" t="n">
        <f aca="false">IF($B328="",0,SUMIFS(Ingresos!$Y$6:$Y$1505,ING_COD,$B328,ING_CLASE,"BON"))</f>
        <v>0</v>
      </c>
      <c r="K328" s="19" t="n">
        <f aca="false">IF($B328="",0,SUMIFS(Ingresos!$Y$6:$Y$1505,ING_COD,$B328,ING_CLASE,"EXT"))</f>
        <v>0</v>
      </c>
      <c r="L328" s="19" t="n">
        <f aca="false">IF($B328="",0,SUMIFS(Ingresos!$Y$6:$Y$1505,ING_COD,$B328,ING_CLASE,"OTO"))</f>
        <v>0</v>
      </c>
      <c r="M328" s="19" t="n">
        <f aca="false">IF($B328="",0,SUMIFS(Ingresos!$Y$6:$Y$1505,ING_COD,$B328,ING_CLASE,"OTX"))</f>
        <v>0</v>
      </c>
      <c r="N328" s="19" t="n">
        <f aca="false">IF($B328="",0,SUMIFS(Ingresos!$Y$6:$Y$1505,ING_COD,$B328,ING_CLASE,"RETO"))</f>
        <v>0</v>
      </c>
      <c r="O328" s="19" t="n">
        <f aca="false">IF($B328="",0,SUMIFS(Ingresos!$Y$6:$Y$1505,ING_COD,$B328,ING_CLASE,"INA"))</f>
        <v>0</v>
      </c>
      <c r="P328" s="19" t="n">
        <f aca="false">G328+I328+J328+K328+L328+M328</f>
        <v>0</v>
      </c>
      <c r="Q328" s="44" t="n">
        <f aca="false">IF($F328="Activo",2,IF($F328="Cese",1,0))</f>
        <v>0</v>
      </c>
      <c r="R328" s="19" t="n">
        <f aca="false">G328*Q328</f>
        <v>0</v>
      </c>
      <c r="S328" s="19" t="n">
        <f aca="false">IF($F328="Activo",SUMIFS(I328:I329,$D328:$D329,"&lt;="&amp;Trabajadores!$N$32)+IF(PROY_BON="Sí",SUMIFS(J328:J329,$D328:$D329,"&lt;="&amp;Trabajadores!$N$32),0),IF($F328="Cese",I328+IF(PROY_BON="Sí",J328,0),0))</f>
        <v>0</v>
      </c>
      <c r="T328" s="19" t="n">
        <f aca="false">IF(OR($F328&lt;&gt;"Activo",Trabajadores!$I$32="No"),0,IF(I329=0,H328*(1+IF(PROY_BON="Sí",Trabajadores!$P$32,0))*Trabajadores!$S$32/6*(Trabajadores!$N$32&gt;=12),0))</f>
        <v>0</v>
      </c>
      <c r="U328" s="19" t="n">
        <f aca="false">IF($F328="Activo",IF(Trabajadores!$J$32="Sí",L328*2,L328),IF($F328="Cese",L328,0))</f>
        <v>0</v>
      </c>
      <c r="V328" s="19" t="n">
        <f aca="false">IF(OR($F328="Activo",$F328="Cese"),M328,0)</f>
        <v>0</v>
      </c>
      <c r="W328" s="19" t="n">
        <f aca="false">IF(OR($F328="Activo",$F328="Cese"),SUM(P318:P327),0)</f>
        <v>0</v>
      </c>
      <c r="X328" s="36" t="n">
        <f aca="false">IF(OR($F328="Activo",$F328="Cese"),R328+S328+T328+U328+V328+W328,0)</f>
        <v>0</v>
      </c>
      <c r="Y328" s="19" t="n">
        <f aca="false">IF(OR($F328="Activo",$F328="Cese"),DED_FIJA,0)</f>
        <v>0</v>
      </c>
      <c r="Z328" s="36" t="n">
        <f aca="false">MAX(0,X328-Y328)</f>
        <v>0</v>
      </c>
      <c r="AA328" s="19" t="n">
        <f aca="false">IF(Z328=0,0,MAX(0,MIN(Z328,Parámetros!$G$19)-Parámetros!$F$19)*Parámetros!$E$19)</f>
        <v>0</v>
      </c>
      <c r="AB328" s="19" t="n">
        <f aca="false">IF(Z328=0,0,MAX(0,MIN(Z328,Parámetros!$G$20)-Parámetros!$F$20)*Parámetros!$E$20)</f>
        <v>0</v>
      </c>
      <c r="AC328" s="19" t="n">
        <f aca="false">IF(Z328=0,0,MAX(0,MIN(Z328,Parámetros!$G$21)-Parámetros!$F$21)*Parámetros!$E$21)</f>
        <v>0</v>
      </c>
      <c r="AD328" s="19" t="n">
        <f aca="false">IF(Z328=0,0,MAX(0,MIN(Z328,Parámetros!$G$22)-Parámetros!$F$22)*Parámetros!$E$22)</f>
        <v>0</v>
      </c>
      <c r="AE328" s="19" t="n">
        <f aca="false">IF(Z328=0,0,MAX(0,MIN(Z328,Parámetros!$G$23)-Parámetros!$F$23)*Parámetros!$E$23)</f>
        <v>0</v>
      </c>
      <c r="AF328" s="36" t="n">
        <f aca="false">SUM(AA328:AE328)</f>
        <v>0</v>
      </c>
      <c r="AG328" s="45" t="str">
        <f aca="false">IF(AM328&lt;=0,"-",INDEX(TR_TASA,MATCH(AM328,TR_DESDE,1)))</f>
        <v>-</v>
      </c>
      <c r="AH328" s="44" t="n">
        <f aca="false">IF($F328="Cese",1,IF($F328="Activo",INDEX(DIV_N,11),0))</f>
        <v>0</v>
      </c>
      <c r="AI328" s="44" t="n">
        <f aca="false">IF($F328="Cese",10,IF($F328="Activo",INDEX(DIV_HASTA,11),0))</f>
        <v>0</v>
      </c>
      <c r="AJ328" s="19" t="n">
        <f aca="false">IF(OR($F328="Activo",$F328="Cese"),SUMIFS(AV318:AV327,D318:D327,"&lt;="&amp;AI328),0)</f>
        <v>0</v>
      </c>
      <c r="AK328" s="19" t="n">
        <f aca="false">IF(OR($F328="Activo",$F328="Cese"),MAX(0,(AF328-AJ328)/AH328),0)</f>
        <v>0</v>
      </c>
      <c r="AL328" s="19" t="n">
        <f aca="false">IF(OR($F328="Activo",$F328="Cese"),K328+IF(PROY_BON="Sí",0,J328),0)</f>
        <v>0</v>
      </c>
      <c r="AM328" s="19" t="n">
        <f aca="false">IF(AL328&gt;0,MAX(0,X328+AL328-Y328),Z328)</f>
        <v>0</v>
      </c>
      <c r="AN328" s="19" t="n">
        <f aca="false">SUMPRODUCT((AM328&gt;TR_DESDE)*(AM328-TR_DESDE)*TR_INC)</f>
        <v>0</v>
      </c>
      <c r="AO328" s="19" t="n">
        <f aca="false">IF(AL328&gt;0,MAX(0,AN328-IF($F328="Cese",MAX(AF328,AJ328),AF328)),0)</f>
        <v>0</v>
      </c>
      <c r="AP328" s="46" t="n">
        <f aca="false">IF(OR($F328="Activo",$F328="Cese"),ROUND(AK328+AO328,2),0)</f>
        <v>0</v>
      </c>
      <c r="AQ328" s="19" t="n">
        <f aca="false">IF($F328="Cese",MAX(0,AJ328-AN328),0)</f>
        <v>0</v>
      </c>
      <c r="AR328" s="19" t="str">
        <f aca="false">IF($B328="","",IF(COUNTIFS(RP_COD,$B328,'Retenciones Planilla'!$M$6:$M$105,"&lt;&gt;")=0,"",SUMIFS('Retenciones Planilla'!$M$6:$M$105,RP_COD,$B328)))</f>
        <v/>
      </c>
      <c r="AS328" s="19" t="str">
        <f aca="false">IF(AR328="","",AR328-AP328)</f>
        <v/>
      </c>
      <c r="AT328" s="23" t="str">
        <f aca="false">IF($B328="","",IF(NOT(OR($F328="Activo",$F328="Cese")),IF(N(AR328)=0,"—","Revisar: sin vínculo"),IF(AR328="",IF(AP328=0,"No corresponde","Sin dato planilla"),IF(ABS(AS328)&lt;=TOL,"OK",IF(AS328&gt;0,"Retuvo de más","Retuvo de menos")))))</f>
        <v/>
      </c>
      <c r="AU328" s="19" t="n">
        <f aca="false">IF(AND(BASE_RET="Planilla (si existe)",AR328&lt;&gt;""),AR328,AP328)</f>
        <v>0</v>
      </c>
      <c r="AV328" s="19" t="n">
        <f aca="false">AU328+N328</f>
        <v>0</v>
      </c>
    </row>
    <row r="329" customFormat="false" ht="15" hidden="false" customHeight="false" outlineLevel="0" collapsed="false">
      <c r="A329" s="43" t="n">
        <v>27</v>
      </c>
      <c r="B329" s="35" t="str">
        <f aca="false">IF(Trabajadores!$B$32="","",Trabajadores!$B$32)</f>
        <v/>
      </c>
      <c r="C329" s="35" t="str">
        <f aca="false">IF($B329="","",Trabajadores!$D$32)</f>
        <v/>
      </c>
      <c r="D329" s="43" t="n">
        <v>12</v>
      </c>
      <c r="E329" s="23" t="s">
        <v>309</v>
      </c>
      <c r="F329" s="23" t="str">
        <f aca="false">IF($B329="","",IF(OR(12&lt;Trabajadores!$M$32,12&gt;Trabajadores!$N$32),"No vinculado",IF(AND(12=Trabajadores!$N$32,Trabajadores!$O$32="Sí"),"Cese","Activo")))</f>
        <v/>
      </c>
      <c r="G329" s="19" t="n">
        <f aca="false">IF($B329="",0,SUMIFS(Ingresos!$Z$6:$Z$1505,ING_COD,$B329,ING_CLASE,"ORD"))</f>
        <v>0</v>
      </c>
      <c r="H329" s="19" t="n">
        <f aca="false">IF($B329="",0,SUMIFS(Ingresos!$Z$6:$Z$1505,ING_COD,$B329,ING_CLASE,"ORD",ING_COMP,"Sí"))</f>
        <v>0</v>
      </c>
      <c r="I329" s="19" t="n">
        <f aca="false">IF($B329="",0,SUMIFS(Ingresos!$Z$6:$Z$1505,ING_COD,$B329,ING_CLASE,"GRA"))</f>
        <v>0</v>
      </c>
      <c r="J329" s="19" t="n">
        <f aca="false">IF($B329="",0,SUMIFS(Ingresos!$Z$6:$Z$1505,ING_COD,$B329,ING_CLASE,"BON"))</f>
        <v>0</v>
      </c>
      <c r="K329" s="19" t="n">
        <f aca="false">IF($B329="",0,SUMIFS(Ingresos!$Z$6:$Z$1505,ING_COD,$B329,ING_CLASE,"EXT"))</f>
        <v>0</v>
      </c>
      <c r="L329" s="19" t="n">
        <f aca="false">IF($B329="",0,SUMIFS(Ingresos!$Z$6:$Z$1505,ING_COD,$B329,ING_CLASE,"OTO"))</f>
        <v>0</v>
      </c>
      <c r="M329" s="19" t="n">
        <f aca="false">IF($B329="",0,SUMIFS(Ingresos!$Z$6:$Z$1505,ING_COD,$B329,ING_CLASE,"OTX"))</f>
        <v>0</v>
      </c>
      <c r="N329" s="19" t="n">
        <f aca="false">IF($B329="",0,SUMIFS(Ingresos!$Z$6:$Z$1505,ING_COD,$B329,ING_CLASE,"RETO"))</f>
        <v>0</v>
      </c>
      <c r="O329" s="19" t="n">
        <f aca="false">IF($B329="",0,SUMIFS(Ingresos!$Z$6:$Z$1505,ING_COD,$B329,ING_CLASE,"INA"))</f>
        <v>0</v>
      </c>
      <c r="P329" s="19" t="n">
        <f aca="false">G329+I329+J329+K329+L329+M329</f>
        <v>0</v>
      </c>
      <c r="Q329" s="44" t="n">
        <f aca="false">IF($F329="Activo",1,IF($F329="Cese",1,0))</f>
        <v>0</v>
      </c>
      <c r="R329" s="19" t="n">
        <f aca="false">G329*Q329</f>
        <v>0</v>
      </c>
      <c r="S329" s="19" t="n">
        <f aca="false">IF($F329="Activo",SUMIFS(I329:I329,$D329:$D329,"&lt;="&amp;Trabajadores!$N$32)+IF(PROY_BON="Sí",SUMIFS(J329:J329,$D329:$D329,"&lt;="&amp;Trabajadores!$N$32),0),IF($F329="Cese",I329+IF(PROY_BON="Sí",J329,0),0))</f>
        <v>0</v>
      </c>
      <c r="T329" s="19" t="n">
        <f aca="false">0</f>
        <v>0</v>
      </c>
      <c r="U329" s="19" t="n">
        <f aca="false">IF($F329="Activo",IF(Trabajadores!$J$32="Sí",L329*1,L329),IF($F329="Cese",L329,0))</f>
        <v>0</v>
      </c>
      <c r="V329" s="19" t="n">
        <f aca="false">IF(OR($F329="Activo",$F329="Cese"),M329,0)</f>
        <v>0</v>
      </c>
      <c r="W329" s="19" t="n">
        <f aca="false">IF(OR($F329="Activo",$F329="Cese"),SUM(P318:P328),0)</f>
        <v>0</v>
      </c>
      <c r="X329" s="36" t="n">
        <f aca="false">IF(OR($F329="Activo",$F329="Cese"),R329+S329+T329+U329+V329+W329,0)</f>
        <v>0</v>
      </c>
      <c r="Y329" s="19" t="n">
        <f aca="false">IF(OR($F329="Activo",$F329="Cese"),DED_FIJA,0)</f>
        <v>0</v>
      </c>
      <c r="Z329" s="36" t="n">
        <f aca="false">MAX(0,X329-Y329)</f>
        <v>0</v>
      </c>
      <c r="AA329" s="19" t="n">
        <f aca="false">IF(Z329=0,0,MAX(0,MIN(Z329,Parámetros!$G$19)-Parámetros!$F$19)*Parámetros!$E$19)</f>
        <v>0</v>
      </c>
      <c r="AB329" s="19" t="n">
        <f aca="false">IF(Z329=0,0,MAX(0,MIN(Z329,Parámetros!$G$20)-Parámetros!$F$20)*Parámetros!$E$20)</f>
        <v>0</v>
      </c>
      <c r="AC329" s="19" t="n">
        <f aca="false">IF(Z329=0,0,MAX(0,MIN(Z329,Parámetros!$G$21)-Parámetros!$F$21)*Parámetros!$E$21)</f>
        <v>0</v>
      </c>
      <c r="AD329" s="19" t="n">
        <f aca="false">IF(Z329=0,0,MAX(0,MIN(Z329,Parámetros!$G$22)-Parámetros!$F$22)*Parámetros!$E$22)</f>
        <v>0</v>
      </c>
      <c r="AE329" s="19" t="n">
        <f aca="false">IF(Z329=0,0,MAX(0,MIN(Z329,Parámetros!$G$23)-Parámetros!$F$23)*Parámetros!$E$23)</f>
        <v>0</v>
      </c>
      <c r="AF329" s="36" t="n">
        <f aca="false">SUM(AA329:AE329)</f>
        <v>0</v>
      </c>
      <c r="AG329" s="45" t="str">
        <f aca="false">IF(AM329&lt;=0,"-",INDEX(TR_TASA,MATCH(AM329,TR_DESDE,1)))</f>
        <v>-</v>
      </c>
      <c r="AH329" s="44" t="n">
        <f aca="false">IF($F329="Cese",1,IF($F329="Activo",INDEX(DIV_N,12),0))</f>
        <v>0</v>
      </c>
      <c r="AI329" s="44" t="n">
        <f aca="false">IF($F329="Cese",11,IF($F329="Activo",INDEX(DIV_HASTA,12),0))</f>
        <v>0</v>
      </c>
      <c r="AJ329" s="19" t="n">
        <f aca="false">IF(OR($F329="Activo",$F329="Cese"),SUMIFS(AV318:AV328,D318:D328,"&lt;="&amp;AI329),0)</f>
        <v>0</v>
      </c>
      <c r="AK329" s="19" t="n">
        <f aca="false">IF(OR($F329="Activo",$F329="Cese"),MAX(0,(AF329-AJ329)/AH329),0)</f>
        <v>0</v>
      </c>
      <c r="AL329" s="19" t="n">
        <f aca="false">IF(OR($F329="Activo",$F329="Cese"),K329+IF(PROY_BON="Sí",0,J329),0)</f>
        <v>0</v>
      </c>
      <c r="AM329" s="19" t="n">
        <f aca="false">IF(AL329&gt;0,MAX(0,X329+AL329-Y329),Z329)</f>
        <v>0</v>
      </c>
      <c r="AN329" s="19" t="n">
        <f aca="false">SUMPRODUCT((AM329&gt;TR_DESDE)*(AM329-TR_DESDE)*TR_INC)</f>
        <v>0</v>
      </c>
      <c r="AO329" s="19" t="n">
        <f aca="false">IF(AL329&gt;0,MAX(0,AN329-IF(TRUE(),MAX(AF329,AJ329),AF329)),0)</f>
        <v>0</v>
      </c>
      <c r="AP329" s="46" t="n">
        <f aca="false">IF(OR($F329="Activo",$F329="Cese"),ROUND(AK329+AO329,2),0)</f>
        <v>0</v>
      </c>
      <c r="AQ329" s="19" t="n">
        <f aca="false">IF(OR($F329="Activo",$F329="Cese"),MAX(0,AJ329-AN329),0)</f>
        <v>0</v>
      </c>
      <c r="AR329" s="19" t="str">
        <f aca="false">IF($B329="","",IF(COUNTIFS(RP_COD,$B329,'Retenciones Planilla'!$N$6:$N$105,"&lt;&gt;")=0,"",SUMIFS('Retenciones Planilla'!$N$6:$N$105,RP_COD,$B329)))</f>
        <v/>
      </c>
      <c r="AS329" s="19" t="str">
        <f aca="false">IF(AR329="","",AR329-AP329)</f>
        <v/>
      </c>
      <c r="AT329" s="23" t="str">
        <f aca="false">IF($B329="","",IF(NOT(OR($F329="Activo",$F329="Cese")),IF(N(AR329)=0,"—","Revisar: sin vínculo"),IF(AR329="",IF(AP329=0,"No corresponde","Sin dato planilla"),IF(ABS(AS329)&lt;=TOL,"OK",IF(AS329&gt;0,"Retuvo de más","Retuvo de menos")))))</f>
        <v/>
      </c>
      <c r="AU329" s="19" t="n">
        <f aca="false">IF(AND(BASE_RET="Planilla (si existe)",AR329&lt;&gt;""),AR329,AP329)</f>
        <v>0</v>
      </c>
      <c r="AV329" s="19" t="n">
        <f aca="false">AU329+N329</f>
        <v>0</v>
      </c>
    </row>
    <row r="330" customFormat="false" ht="15" hidden="false" customHeight="false" outlineLevel="0" collapsed="false">
      <c r="A330" s="43" t="n">
        <v>28</v>
      </c>
      <c r="B330" s="35" t="str">
        <f aca="false">IF(Trabajadores!$B$33="","",Trabajadores!$B$33)</f>
        <v/>
      </c>
      <c r="C330" s="35" t="str">
        <f aca="false">IF($B330="","",Trabajadores!$D$33)</f>
        <v/>
      </c>
      <c r="D330" s="43" t="n">
        <v>1</v>
      </c>
      <c r="E330" s="23" t="s">
        <v>298</v>
      </c>
      <c r="F330" s="23" t="str">
        <f aca="false">IF($B330="","",IF(OR(1&lt;Trabajadores!$M$33,1&gt;Trabajadores!$N$33),"No vinculado",IF(AND(1=Trabajadores!$N$33,Trabajadores!$O$33="Sí"),"Cese","Activo")))</f>
        <v/>
      </c>
      <c r="G330" s="19" t="n">
        <f aca="false">IF($B330="",0,SUMIFS(Ingresos!$O$6:$O$1505,ING_COD,$B330,ING_CLASE,"ORD"))</f>
        <v>0</v>
      </c>
      <c r="H330" s="19" t="n">
        <f aca="false">IF($B330="",0,SUMIFS(Ingresos!$O$6:$O$1505,ING_COD,$B330,ING_CLASE,"ORD",ING_COMP,"Sí"))</f>
        <v>0</v>
      </c>
      <c r="I330" s="19" t="n">
        <f aca="false">IF($B330="",0,SUMIFS(Ingresos!$O$6:$O$1505,ING_COD,$B330,ING_CLASE,"GRA"))</f>
        <v>0</v>
      </c>
      <c r="J330" s="19" t="n">
        <f aca="false">IF($B330="",0,SUMIFS(Ingresos!$O$6:$O$1505,ING_COD,$B330,ING_CLASE,"BON"))</f>
        <v>0</v>
      </c>
      <c r="K330" s="19" t="n">
        <f aca="false">IF($B330="",0,SUMIFS(Ingresos!$O$6:$O$1505,ING_COD,$B330,ING_CLASE,"EXT"))</f>
        <v>0</v>
      </c>
      <c r="L330" s="19" t="n">
        <f aca="false">IF($B330="",0,SUMIFS(Ingresos!$O$6:$O$1505,ING_COD,$B330,ING_CLASE,"OTO"))</f>
        <v>0</v>
      </c>
      <c r="M330" s="19" t="n">
        <f aca="false">IF($B330="",0,SUMIFS(Ingresos!$O$6:$O$1505,ING_COD,$B330,ING_CLASE,"OTX"))</f>
        <v>0</v>
      </c>
      <c r="N330" s="19" t="n">
        <f aca="false">IF($B330="",0,SUMIFS(Ingresos!$O$6:$O$1505,ING_COD,$B330,ING_CLASE,"RETO"))</f>
        <v>0</v>
      </c>
      <c r="O330" s="19" t="n">
        <f aca="false">IF($B330="",0,SUMIFS(Ingresos!$O$6:$O$1505,ING_COD,$B330,ING_CLASE,"INA"))</f>
        <v>0</v>
      </c>
      <c r="P330" s="19" t="n">
        <f aca="false">G330+I330+J330+K330+L330+M330</f>
        <v>0</v>
      </c>
      <c r="Q330" s="44" t="n">
        <f aca="false">IF($F330="Activo",12,IF($F330="Cese",1,0))</f>
        <v>0</v>
      </c>
      <c r="R330" s="19" t="n">
        <f aca="false">G330*Q330</f>
        <v>0</v>
      </c>
      <c r="S330" s="19" t="n">
        <f aca="false">IF($F330="Activo",SUMIFS(I330:I341,$D330:$D341,"&lt;="&amp;Trabajadores!$N$33)+IF(PROY_BON="Sí",SUMIFS(J330:J341,$D330:$D341,"&lt;="&amp;Trabajadores!$N$33),0),IF($F330="Cese",I330+IF(PROY_BON="Sí",J330,0),0))</f>
        <v>0</v>
      </c>
      <c r="T330" s="19" t="n">
        <f aca="false">IF(OR($F330&lt;&gt;"Activo",Trabajadores!$I$33="No"),0,IF(I336=0,H330*(1+IF(PROY_BON="Sí",Trabajadores!$P$33,0))*Trabajadores!$R$33/6*(Trabajadores!$N$33&gt;=7),0)+IF(I341=0,H330*(1+IF(PROY_BON="Sí",Trabajadores!$P$33,0))*Trabajadores!$S$33/6*(Trabajadores!$N$33&gt;=12),0))</f>
        <v>0</v>
      </c>
      <c r="U330" s="19" t="n">
        <f aca="false">IF($F330="Activo",IF(Trabajadores!$J$33="Sí",L330*12,L330),IF($F330="Cese",L330,0))</f>
        <v>0</v>
      </c>
      <c r="V330" s="19" t="n">
        <f aca="false">IF(OR($F330="Activo",$F330="Cese"),M330,0)</f>
        <v>0</v>
      </c>
      <c r="W330" s="19" t="n">
        <f aca="false">0</f>
        <v>0</v>
      </c>
      <c r="X330" s="36" t="n">
        <f aca="false">IF(OR($F330="Activo",$F330="Cese"),R330+S330+T330+U330+V330+W330,0)</f>
        <v>0</v>
      </c>
      <c r="Y330" s="19" t="n">
        <f aca="false">IF(OR($F330="Activo",$F330="Cese"),DED_FIJA,0)</f>
        <v>0</v>
      </c>
      <c r="Z330" s="36" t="n">
        <f aca="false">MAX(0,X330-Y330)</f>
        <v>0</v>
      </c>
      <c r="AA330" s="19" t="n">
        <f aca="false">IF(Z330=0,0,MAX(0,MIN(Z330,Parámetros!$G$19)-Parámetros!$F$19)*Parámetros!$E$19)</f>
        <v>0</v>
      </c>
      <c r="AB330" s="19" t="n">
        <f aca="false">IF(Z330=0,0,MAX(0,MIN(Z330,Parámetros!$G$20)-Parámetros!$F$20)*Parámetros!$E$20)</f>
        <v>0</v>
      </c>
      <c r="AC330" s="19" t="n">
        <f aca="false">IF(Z330=0,0,MAX(0,MIN(Z330,Parámetros!$G$21)-Parámetros!$F$21)*Parámetros!$E$21)</f>
        <v>0</v>
      </c>
      <c r="AD330" s="19" t="n">
        <f aca="false">IF(Z330=0,0,MAX(0,MIN(Z330,Parámetros!$G$22)-Parámetros!$F$22)*Parámetros!$E$22)</f>
        <v>0</v>
      </c>
      <c r="AE330" s="19" t="n">
        <f aca="false">IF(Z330=0,0,MAX(0,MIN(Z330,Parámetros!$G$23)-Parámetros!$F$23)*Parámetros!$E$23)</f>
        <v>0</v>
      </c>
      <c r="AF330" s="36" t="n">
        <f aca="false">SUM(AA330:AE330)</f>
        <v>0</v>
      </c>
      <c r="AG330" s="45" t="str">
        <f aca="false">IF(AM330&lt;=0,"-",INDEX(TR_TASA,MATCH(AM330,TR_DESDE,1)))</f>
        <v>-</v>
      </c>
      <c r="AH330" s="44" t="n">
        <f aca="false">IF($F330="Cese",1,IF($F330="Activo",INDEX(DIV_N,1),0))</f>
        <v>0</v>
      </c>
      <c r="AI330" s="44" t="n">
        <f aca="false">IF($F330="Cese",0,IF($F330="Activo",INDEX(DIV_HASTA,1),0))</f>
        <v>0</v>
      </c>
      <c r="AJ330" s="19" t="n">
        <f aca="false">0</f>
        <v>0</v>
      </c>
      <c r="AK330" s="19" t="n">
        <f aca="false">IF(OR($F330="Activo",$F330="Cese"),MAX(0,(AF330-AJ330)/AH330),0)</f>
        <v>0</v>
      </c>
      <c r="AL330" s="19" t="n">
        <f aca="false">IF(OR($F330="Activo",$F330="Cese"),K330+IF(PROY_BON="Sí",0,J330),0)</f>
        <v>0</v>
      </c>
      <c r="AM330" s="19" t="n">
        <f aca="false">IF(AL330&gt;0,MAX(0,X330+AL330-Y330),Z330)</f>
        <v>0</v>
      </c>
      <c r="AN330" s="19" t="n">
        <f aca="false">SUMPRODUCT((AM330&gt;TR_DESDE)*(AM330-TR_DESDE)*TR_INC)</f>
        <v>0</v>
      </c>
      <c r="AO330" s="19" t="n">
        <f aca="false">IF(AL330&gt;0,MAX(0,AN330-IF($F330="Cese",MAX(AF330,AJ330),AF330)),0)</f>
        <v>0</v>
      </c>
      <c r="AP330" s="46" t="n">
        <f aca="false">IF(OR($F330="Activo",$F330="Cese"),ROUND(AK330+AO330,2),0)</f>
        <v>0</v>
      </c>
      <c r="AQ330" s="19" t="n">
        <f aca="false">IF($F330="Cese",MAX(0,AJ330-AN330),0)</f>
        <v>0</v>
      </c>
      <c r="AR330" s="19" t="str">
        <f aca="false">IF($B330="","",IF(COUNTIFS(RP_COD,$B330,'Retenciones Planilla'!$C$6:$C$105,"&lt;&gt;")=0,"",SUMIFS('Retenciones Planilla'!$C$6:$C$105,RP_COD,$B330)))</f>
        <v/>
      </c>
      <c r="AS330" s="19" t="str">
        <f aca="false">IF(AR330="","",AR330-AP330)</f>
        <v/>
      </c>
      <c r="AT330" s="23" t="str">
        <f aca="false">IF($B330="","",IF(NOT(OR($F330="Activo",$F330="Cese")),IF(N(AR330)=0,"—","Revisar: sin vínculo"),IF(AR330="",IF(AP330=0,"No corresponde","Sin dato planilla"),IF(ABS(AS330)&lt;=TOL,"OK",IF(AS330&gt;0,"Retuvo de más","Retuvo de menos")))))</f>
        <v/>
      </c>
      <c r="AU330" s="19" t="n">
        <f aca="false">IF(AND(BASE_RET="Planilla (si existe)",AR330&lt;&gt;""),AR330,AP330)</f>
        <v>0</v>
      </c>
      <c r="AV330" s="19" t="n">
        <f aca="false">AU330+N330</f>
        <v>0</v>
      </c>
    </row>
    <row r="331" customFormat="false" ht="15" hidden="false" customHeight="false" outlineLevel="0" collapsed="false">
      <c r="A331" s="43" t="n">
        <v>28</v>
      </c>
      <c r="B331" s="35" t="str">
        <f aca="false">IF(Trabajadores!$B$33="","",Trabajadores!$B$33)</f>
        <v/>
      </c>
      <c r="C331" s="35" t="str">
        <f aca="false">IF($B331="","",Trabajadores!$D$33)</f>
        <v/>
      </c>
      <c r="D331" s="43" t="n">
        <v>2</v>
      </c>
      <c r="E331" s="23" t="s">
        <v>299</v>
      </c>
      <c r="F331" s="23" t="str">
        <f aca="false">IF($B331="","",IF(OR(2&lt;Trabajadores!$M$33,2&gt;Trabajadores!$N$33),"No vinculado",IF(AND(2=Trabajadores!$N$33,Trabajadores!$O$33="Sí"),"Cese","Activo")))</f>
        <v/>
      </c>
      <c r="G331" s="19" t="n">
        <f aca="false">IF($B331="",0,SUMIFS(Ingresos!$P$6:$P$1505,ING_COD,$B331,ING_CLASE,"ORD"))</f>
        <v>0</v>
      </c>
      <c r="H331" s="19" t="n">
        <f aca="false">IF($B331="",0,SUMIFS(Ingresos!$P$6:$P$1505,ING_COD,$B331,ING_CLASE,"ORD",ING_COMP,"Sí"))</f>
        <v>0</v>
      </c>
      <c r="I331" s="19" t="n">
        <f aca="false">IF($B331="",0,SUMIFS(Ingresos!$P$6:$P$1505,ING_COD,$B331,ING_CLASE,"GRA"))</f>
        <v>0</v>
      </c>
      <c r="J331" s="19" t="n">
        <f aca="false">IF($B331="",0,SUMIFS(Ingresos!$P$6:$P$1505,ING_COD,$B331,ING_CLASE,"BON"))</f>
        <v>0</v>
      </c>
      <c r="K331" s="19" t="n">
        <f aca="false">IF($B331="",0,SUMIFS(Ingresos!$P$6:$P$1505,ING_COD,$B331,ING_CLASE,"EXT"))</f>
        <v>0</v>
      </c>
      <c r="L331" s="19" t="n">
        <f aca="false">IF($B331="",0,SUMIFS(Ingresos!$P$6:$P$1505,ING_COD,$B331,ING_CLASE,"OTO"))</f>
        <v>0</v>
      </c>
      <c r="M331" s="19" t="n">
        <f aca="false">IF($B331="",0,SUMIFS(Ingresos!$P$6:$P$1505,ING_COD,$B331,ING_CLASE,"OTX"))</f>
        <v>0</v>
      </c>
      <c r="N331" s="19" t="n">
        <f aca="false">IF($B331="",0,SUMIFS(Ingresos!$P$6:$P$1505,ING_COD,$B331,ING_CLASE,"RETO"))</f>
        <v>0</v>
      </c>
      <c r="O331" s="19" t="n">
        <f aca="false">IF($B331="",0,SUMIFS(Ingresos!$P$6:$P$1505,ING_COD,$B331,ING_CLASE,"INA"))</f>
        <v>0</v>
      </c>
      <c r="P331" s="19" t="n">
        <f aca="false">G331+I331+J331+K331+L331+M331</f>
        <v>0</v>
      </c>
      <c r="Q331" s="44" t="n">
        <f aca="false">IF($F331="Activo",11,IF($F331="Cese",1,0))</f>
        <v>0</v>
      </c>
      <c r="R331" s="19" t="n">
        <f aca="false">G331*Q331</f>
        <v>0</v>
      </c>
      <c r="S331" s="19" t="n">
        <f aca="false">IF($F331="Activo",SUMIFS(I331:I341,$D331:$D341,"&lt;="&amp;Trabajadores!$N$33)+IF(PROY_BON="Sí",SUMIFS(J331:J341,$D331:$D341,"&lt;="&amp;Trabajadores!$N$33),0),IF($F331="Cese",I331+IF(PROY_BON="Sí",J331,0),0))</f>
        <v>0</v>
      </c>
      <c r="T331" s="19" t="n">
        <f aca="false">IF(OR($F331&lt;&gt;"Activo",Trabajadores!$I$33="No"),0,IF(I336=0,H331*(1+IF(PROY_BON="Sí",Trabajadores!$P$33,0))*Trabajadores!$R$33/6*(Trabajadores!$N$33&gt;=7),0)+IF(I341=0,H331*(1+IF(PROY_BON="Sí",Trabajadores!$P$33,0))*Trabajadores!$S$33/6*(Trabajadores!$N$33&gt;=12),0))</f>
        <v>0</v>
      </c>
      <c r="U331" s="19" t="n">
        <f aca="false">IF($F331="Activo",IF(Trabajadores!$J$33="Sí",L331*11,L331),IF($F331="Cese",L331,0))</f>
        <v>0</v>
      </c>
      <c r="V331" s="19" t="n">
        <f aca="false">IF(OR($F331="Activo",$F331="Cese"),M331,0)</f>
        <v>0</v>
      </c>
      <c r="W331" s="19" t="n">
        <f aca="false">IF(OR($F331="Activo",$F331="Cese"),SUM(P330:P330),0)</f>
        <v>0</v>
      </c>
      <c r="X331" s="36" t="n">
        <f aca="false">IF(OR($F331="Activo",$F331="Cese"),R331+S331+T331+U331+V331+W331,0)</f>
        <v>0</v>
      </c>
      <c r="Y331" s="19" t="n">
        <f aca="false">IF(OR($F331="Activo",$F331="Cese"),DED_FIJA,0)</f>
        <v>0</v>
      </c>
      <c r="Z331" s="36" t="n">
        <f aca="false">MAX(0,X331-Y331)</f>
        <v>0</v>
      </c>
      <c r="AA331" s="19" t="n">
        <f aca="false">IF(Z331=0,0,MAX(0,MIN(Z331,Parámetros!$G$19)-Parámetros!$F$19)*Parámetros!$E$19)</f>
        <v>0</v>
      </c>
      <c r="AB331" s="19" t="n">
        <f aca="false">IF(Z331=0,0,MAX(0,MIN(Z331,Parámetros!$G$20)-Parámetros!$F$20)*Parámetros!$E$20)</f>
        <v>0</v>
      </c>
      <c r="AC331" s="19" t="n">
        <f aca="false">IF(Z331=0,0,MAX(0,MIN(Z331,Parámetros!$G$21)-Parámetros!$F$21)*Parámetros!$E$21)</f>
        <v>0</v>
      </c>
      <c r="AD331" s="19" t="n">
        <f aca="false">IF(Z331=0,0,MAX(0,MIN(Z331,Parámetros!$G$22)-Parámetros!$F$22)*Parámetros!$E$22)</f>
        <v>0</v>
      </c>
      <c r="AE331" s="19" t="n">
        <f aca="false">IF(Z331=0,0,MAX(0,MIN(Z331,Parámetros!$G$23)-Parámetros!$F$23)*Parámetros!$E$23)</f>
        <v>0</v>
      </c>
      <c r="AF331" s="36" t="n">
        <f aca="false">SUM(AA331:AE331)</f>
        <v>0</v>
      </c>
      <c r="AG331" s="45" t="str">
        <f aca="false">IF(AM331&lt;=0,"-",INDEX(TR_TASA,MATCH(AM331,TR_DESDE,1)))</f>
        <v>-</v>
      </c>
      <c r="AH331" s="44" t="n">
        <f aca="false">IF($F331="Cese",1,IF($F331="Activo",INDEX(DIV_N,2),0))</f>
        <v>0</v>
      </c>
      <c r="AI331" s="44" t="n">
        <f aca="false">IF($F331="Cese",1,IF($F331="Activo",INDEX(DIV_HASTA,2),0))</f>
        <v>0</v>
      </c>
      <c r="AJ331" s="19" t="n">
        <f aca="false">IF(OR($F331="Activo",$F331="Cese"),SUMIFS(AV330:AV330,D330:D330,"&lt;="&amp;AI331),0)</f>
        <v>0</v>
      </c>
      <c r="AK331" s="19" t="n">
        <f aca="false">IF(OR($F331="Activo",$F331="Cese"),MAX(0,(AF331-AJ331)/AH331),0)</f>
        <v>0</v>
      </c>
      <c r="AL331" s="19" t="n">
        <f aca="false">IF(OR($F331="Activo",$F331="Cese"),K331+IF(PROY_BON="Sí",0,J331),0)</f>
        <v>0</v>
      </c>
      <c r="AM331" s="19" t="n">
        <f aca="false">IF(AL331&gt;0,MAX(0,X331+AL331-Y331),Z331)</f>
        <v>0</v>
      </c>
      <c r="AN331" s="19" t="n">
        <f aca="false">SUMPRODUCT((AM331&gt;TR_DESDE)*(AM331-TR_DESDE)*TR_INC)</f>
        <v>0</v>
      </c>
      <c r="AO331" s="19" t="n">
        <f aca="false">IF(AL331&gt;0,MAX(0,AN331-IF($F331="Cese",MAX(AF331,AJ331),AF331)),0)</f>
        <v>0</v>
      </c>
      <c r="AP331" s="46" t="n">
        <f aca="false">IF(OR($F331="Activo",$F331="Cese"),ROUND(AK331+AO331,2),0)</f>
        <v>0</v>
      </c>
      <c r="AQ331" s="19" t="n">
        <f aca="false">IF($F331="Cese",MAX(0,AJ331-AN331),0)</f>
        <v>0</v>
      </c>
      <c r="AR331" s="19" t="str">
        <f aca="false">IF($B331="","",IF(COUNTIFS(RP_COD,$B331,'Retenciones Planilla'!$D$6:$D$105,"&lt;&gt;")=0,"",SUMIFS('Retenciones Planilla'!$D$6:$D$105,RP_COD,$B331)))</f>
        <v/>
      </c>
      <c r="AS331" s="19" t="str">
        <f aca="false">IF(AR331="","",AR331-AP331)</f>
        <v/>
      </c>
      <c r="AT331" s="23" t="str">
        <f aca="false">IF($B331="","",IF(NOT(OR($F331="Activo",$F331="Cese")),IF(N(AR331)=0,"—","Revisar: sin vínculo"),IF(AR331="",IF(AP331=0,"No corresponde","Sin dato planilla"),IF(ABS(AS331)&lt;=TOL,"OK",IF(AS331&gt;0,"Retuvo de más","Retuvo de menos")))))</f>
        <v/>
      </c>
      <c r="AU331" s="19" t="n">
        <f aca="false">IF(AND(BASE_RET="Planilla (si existe)",AR331&lt;&gt;""),AR331,AP331)</f>
        <v>0</v>
      </c>
      <c r="AV331" s="19" t="n">
        <f aca="false">AU331+N331</f>
        <v>0</v>
      </c>
    </row>
    <row r="332" customFormat="false" ht="15" hidden="false" customHeight="false" outlineLevel="0" collapsed="false">
      <c r="A332" s="43" t="n">
        <v>28</v>
      </c>
      <c r="B332" s="35" t="str">
        <f aca="false">IF(Trabajadores!$B$33="","",Trabajadores!$B$33)</f>
        <v/>
      </c>
      <c r="C332" s="35" t="str">
        <f aca="false">IF($B332="","",Trabajadores!$D$33)</f>
        <v/>
      </c>
      <c r="D332" s="43" t="n">
        <v>3</v>
      </c>
      <c r="E332" s="23" t="s">
        <v>300</v>
      </c>
      <c r="F332" s="23" t="str">
        <f aca="false">IF($B332="","",IF(OR(3&lt;Trabajadores!$M$33,3&gt;Trabajadores!$N$33),"No vinculado",IF(AND(3=Trabajadores!$N$33,Trabajadores!$O$33="Sí"),"Cese","Activo")))</f>
        <v/>
      </c>
      <c r="G332" s="19" t="n">
        <f aca="false">IF($B332="",0,SUMIFS(Ingresos!$Q$6:$Q$1505,ING_COD,$B332,ING_CLASE,"ORD"))</f>
        <v>0</v>
      </c>
      <c r="H332" s="19" t="n">
        <f aca="false">IF($B332="",0,SUMIFS(Ingresos!$Q$6:$Q$1505,ING_COD,$B332,ING_CLASE,"ORD",ING_COMP,"Sí"))</f>
        <v>0</v>
      </c>
      <c r="I332" s="19" t="n">
        <f aca="false">IF($B332="",0,SUMIFS(Ingresos!$Q$6:$Q$1505,ING_COD,$B332,ING_CLASE,"GRA"))</f>
        <v>0</v>
      </c>
      <c r="J332" s="19" t="n">
        <f aca="false">IF($B332="",0,SUMIFS(Ingresos!$Q$6:$Q$1505,ING_COD,$B332,ING_CLASE,"BON"))</f>
        <v>0</v>
      </c>
      <c r="K332" s="19" t="n">
        <f aca="false">IF($B332="",0,SUMIFS(Ingresos!$Q$6:$Q$1505,ING_COD,$B332,ING_CLASE,"EXT"))</f>
        <v>0</v>
      </c>
      <c r="L332" s="19" t="n">
        <f aca="false">IF($B332="",0,SUMIFS(Ingresos!$Q$6:$Q$1505,ING_COD,$B332,ING_CLASE,"OTO"))</f>
        <v>0</v>
      </c>
      <c r="M332" s="19" t="n">
        <f aca="false">IF($B332="",0,SUMIFS(Ingresos!$Q$6:$Q$1505,ING_COD,$B332,ING_CLASE,"OTX"))</f>
        <v>0</v>
      </c>
      <c r="N332" s="19" t="n">
        <f aca="false">IF($B332="",0,SUMIFS(Ingresos!$Q$6:$Q$1505,ING_COD,$B332,ING_CLASE,"RETO"))</f>
        <v>0</v>
      </c>
      <c r="O332" s="19" t="n">
        <f aca="false">IF($B332="",0,SUMIFS(Ingresos!$Q$6:$Q$1505,ING_COD,$B332,ING_CLASE,"INA"))</f>
        <v>0</v>
      </c>
      <c r="P332" s="19" t="n">
        <f aca="false">G332+I332+J332+K332+L332+M332</f>
        <v>0</v>
      </c>
      <c r="Q332" s="44" t="n">
        <f aca="false">IF($F332="Activo",10,IF($F332="Cese",1,0))</f>
        <v>0</v>
      </c>
      <c r="R332" s="19" t="n">
        <f aca="false">G332*Q332</f>
        <v>0</v>
      </c>
      <c r="S332" s="19" t="n">
        <f aca="false">IF($F332="Activo",SUMIFS(I332:I341,$D332:$D341,"&lt;="&amp;Trabajadores!$N$33)+IF(PROY_BON="Sí",SUMIFS(J332:J341,$D332:$D341,"&lt;="&amp;Trabajadores!$N$33),0),IF($F332="Cese",I332+IF(PROY_BON="Sí",J332,0),0))</f>
        <v>0</v>
      </c>
      <c r="T332" s="19" t="n">
        <f aca="false">IF(OR($F332&lt;&gt;"Activo",Trabajadores!$I$33="No"),0,IF(I336=0,H332*(1+IF(PROY_BON="Sí",Trabajadores!$P$33,0))*Trabajadores!$R$33/6*(Trabajadores!$N$33&gt;=7),0)+IF(I341=0,H332*(1+IF(PROY_BON="Sí",Trabajadores!$P$33,0))*Trabajadores!$S$33/6*(Trabajadores!$N$33&gt;=12),0))</f>
        <v>0</v>
      </c>
      <c r="U332" s="19" t="n">
        <f aca="false">IF($F332="Activo",IF(Trabajadores!$J$33="Sí",L332*10,L332),IF($F332="Cese",L332,0))</f>
        <v>0</v>
      </c>
      <c r="V332" s="19" t="n">
        <f aca="false">IF(OR($F332="Activo",$F332="Cese"),M332,0)</f>
        <v>0</v>
      </c>
      <c r="W332" s="19" t="n">
        <f aca="false">IF(OR($F332="Activo",$F332="Cese"),SUM(P330:P331),0)</f>
        <v>0</v>
      </c>
      <c r="X332" s="36" t="n">
        <f aca="false">IF(OR($F332="Activo",$F332="Cese"),R332+S332+T332+U332+V332+W332,0)</f>
        <v>0</v>
      </c>
      <c r="Y332" s="19" t="n">
        <f aca="false">IF(OR($F332="Activo",$F332="Cese"),DED_FIJA,0)</f>
        <v>0</v>
      </c>
      <c r="Z332" s="36" t="n">
        <f aca="false">MAX(0,X332-Y332)</f>
        <v>0</v>
      </c>
      <c r="AA332" s="19" t="n">
        <f aca="false">IF(Z332=0,0,MAX(0,MIN(Z332,Parámetros!$G$19)-Parámetros!$F$19)*Parámetros!$E$19)</f>
        <v>0</v>
      </c>
      <c r="AB332" s="19" t="n">
        <f aca="false">IF(Z332=0,0,MAX(0,MIN(Z332,Parámetros!$G$20)-Parámetros!$F$20)*Parámetros!$E$20)</f>
        <v>0</v>
      </c>
      <c r="AC332" s="19" t="n">
        <f aca="false">IF(Z332=0,0,MAX(0,MIN(Z332,Parámetros!$G$21)-Parámetros!$F$21)*Parámetros!$E$21)</f>
        <v>0</v>
      </c>
      <c r="AD332" s="19" t="n">
        <f aca="false">IF(Z332=0,0,MAX(0,MIN(Z332,Parámetros!$G$22)-Parámetros!$F$22)*Parámetros!$E$22)</f>
        <v>0</v>
      </c>
      <c r="AE332" s="19" t="n">
        <f aca="false">IF(Z332=0,0,MAX(0,MIN(Z332,Parámetros!$G$23)-Parámetros!$F$23)*Parámetros!$E$23)</f>
        <v>0</v>
      </c>
      <c r="AF332" s="36" t="n">
        <f aca="false">SUM(AA332:AE332)</f>
        <v>0</v>
      </c>
      <c r="AG332" s="45" t="str">
        <f aca="false">IF(AM332&lt;=0,"-",INDEX(TR_TASA,MATCH(AM332,TR_DESDE,1)))</f>
        <v>-</v>
      </c>
      <c r="AH332" s="44" t="n">
        <f aca="false">IF($F332="Cese",1,IF($F332="Activo",INDEX(DIV_N,3),0))</f>
        <v>0</v>
      </c>
      <c r="AI332" s="44" t="n">
        <f aca="false">IF($F332="Cese",2,IF($F332="Activo",INDEX(DIV_HASTA,3),0))</f>
        <v>0</v>
      </c>
      <c r="AJ332" s="19" t="n">
        <f aca="false">IF(OR($F332="Activo",$F332="Cese"),SUMIFS(AV330:AV331,D330:D331,"&lt;="&amp;AI332),0)</f>
        <v>0</v>
      </c>
      <c r="AK332" s="19" t="n">
        <f aca="false">IF(OR($F332="Activo",$F332="Cese"),MAX(0,(AF332-AJ332)/AH332),0)</f>
        <v>0</v>
      </c>
      <c r="AL332" s="19" t="n">
        <f aca="false">IF(OR($F332="Activo",$F332="Cese"),K332+IF(PROY_BON="Sí",0,J332),0)</f>
        <v>0</v>
      </c>
      <c r="AM332" s="19" t="n">
        <f aca="false">IF(AL332&gt;0,MAX(0,X332+AL332-Y332),Z332)</f>
        <v>0</v>
      </c>
      <c r="AN332" s="19" t="n">
        <f aca="false">SUMPRODUCT((AM332&gt;TR_DESDE)*(AM332-TR_DESDE)*TR_INC)</f>
        <v>0</v>
      </c>
      <c r="AO332" s="19" t="n">
        <f aca="false">IF(AL332&gt;0,MAX(0,AN332-IF($F332="Cese",MAX(AF332,AJ332),AF332)),0)</f>
        <v>0</v>
      </c>
      <c r="AP332" s="46" t="n">
        <f aca="false">IF(OR($F332="Activo",$F332="Cese"),ROUND(AK332+AO332,2),0)</f>
        <v>0</v>
      </c>
      <c r="AQ332" s="19" t="n">
        <f aca="false">IF($F332="Cese",MAX(0,AJ332-AN332),0)</f>
        <v>0</v>
      </c>
      <c r="AR332" s="19" t="str">
        <f aca="false">IF($B332="","",IF(COUNTIFS(RP_COD,$B332,'Retenciones Planilla'!$E$6:$E$105,"&lt;&gt;")=0,"",SUMIFS('Retenciones Planilla'!$E$6:$E$105,RP_COD,$B332)))</f>
        <v/>
      </c>
      <c r="AS332" s="19" t="str">
        <f aca="false">IF(AR332="","",AR332-AP332)</f>
        <v/>
      </c>
      <c r="AT332" s="23" t="str">
        <f aca="false">IF($B332="","",IF(NOT(OR($F332="Activo",$F332="Cese")),IF(N(AR332)=0,"—","Revisar: sin vínculo"),IF(AR332="",IF(AP332=0,"No corresponde","Sin dato planilla"),IF(ABS(AS332)&lt;=TOL,"OK",IF(AS332&gt;0,"Retuvo de más","Retuvo de menos")))))</f>
        <v/>
      </c>
      <c r="AU332" s="19" t="n">
        <f aca="false">IF(AND(BASE_RET="Planilla (si existe)",AR332&lt;&gt;""),AR332,AP332)</f>
        <v>0</v>
      </c>
      <c r="AV332" s="19" t="n">
        <f aca="false">AU332+N332</f>
        <v>0</v>
      </c>
    </row>
    <row r="333" customFormat="false" ht="15" hidden="false" customHeight="false" outlineLevel="0" collapsed="false">
      <c r="A333" s="43" t="n">
        <v>28</v>
      </c>
      <c r="B333" s="35" t="str">
        <f aca="false">IF(Trabajadores!$B$33="","",Trabajadores!$B$33)</f>
        <v/>
      </c>
      <c r="C333" s="35" t="str">
        <f aca="false">IF($B333="","",Trabajadores!$D$33)</f>
        <v/>
      </c>
      <c r="D333" s="43" t="n">
        <v>4</v>
      </c>
      <c r="E333" s="23" t="s">
        <v>301</v>
      </c>
      <c r="F333" s="23" t="str">
        <f aca="false">IF($B333="","",IF(OR(4&lt;Trabajadores!$M$33,4&gt;Trabajadores!$N$33),"No vinculado",IF(AND(4=Trabajadores!$N$33,Trabajadores!$O$33="Sí"),"Cese","Activo")))</f>
        <v/>
      </c>
      <c r="G333" s="19" t="n">
        <f aca="false">IF($B333="",0,SUMIFS(Ingresos!$R$6:$R$1505,ING_COD,$B333,ING_CLASE,"ORD"))</f>
        <v>0</v>
      </c>
      <c r="H333" s="19" t="n">
        <f aca="false">IF($B333="",0,SUMIFS(Ingresos!$R$6:$R$1505,ING_COD,$B333,ING_CLASE,"ORD",ING_COMP,"Sí"))</f>
        <v>0</v>
      </c>
      <c r="I333" s="19" t="n">
        <f aca="false">IF($B333="",0,SUMIFS(Ingresos!$R$6:$R$1505,ING_COD,$B333,ING_CLASE,"GRA"))</f>
        <v>0</v>
      </c>
      <c r="J333" s="19" t="n">
        <f aca="false">IF($B333="",0,SUMIFS(Ingresos!$R$6:$R$1505,ING_COD,$B333,ING_CLASE,"BON"))</f>
        <v>0</v>
      </c>
      <c r="K333" s="19" t="n">
        <f aca="false">IF($B333="",0,SUMIFS(Ingresos!$R$6:$R$1505,ING_COD,$B333,ING_CLASE,"EXT"))</f>
        <v>0</v>
      </c>
      <c r="L333" s="19" t="n">
        <f aca="false">IF($B333="",0,SUMIFS(Ingresos!$R$6:$R$1505,ING_COD,$B333,ING_CLASE,"OTO"))</f>
        <v>0</v>
      </c>
      <c r="M333" s="19" t="n">
        <f aca="false">IF($B333="",0,SUMIFS(Ingresos!$R$6:$R$1505,ING_COD,$B333,ING_CLASE,"OTX"))</f>
        <v>0</v>
      </c>
      <c r="N333" s="19" t="n">
        <f aca="false">IF($B333="",0,SUMIFS(Ingresos!$R$6:$R$1505,ING_COD,$B333,ING_CLASE,"RETO"))</f>
        <v>0</v>
      </c>
      <c r="O333" s="19" t="n">
        <f aca="false">IF($B333="",0,SUMIFS(Ingresos!$R$6:$R$1505,ING_COD,$B333,ING_CLASE,"INA"))</f>
        <v>0</v>
      </c>
      <c r="P333" s="19" t="n">
        <f aca="false">G333+I333+J333+K333+L333+M333</f>
        <v>0</v>
      </c>
      <c r="Q333" s="44" t="n">
        <f aca="false">IF($F333="Activo",9,IF($F333="Cese",1,0))</f>
        <v>0</v>
      </c>
      <c r="R333" s="19" t="n">
        <f aca="false">G333*Q333</f>
        <v>0</v>
      </c>
      <c r="S333" s="19" t="n">
        <f aca="false">IF($F333="Activo",SUMIFS(I333:I341,$D333:$D341,"&lt;="&amp;Trabajadores!$N$33)+IF(PROY_BON="Sí",SUMIFS(J333:J341,$D333:$D341,"&lt;="&amp;Trabajadores!$N$33),0),IF($F333="Cese",I333+IF(PROY_BON="Sí",J333,0),0))</f>
        <v>0</v>
      </c>
      <c r="T333" s="19" t="n">
        <f aca="false">IF(OR($F333&lt;&gt;"Activo",Trabajadores!$I$33="No"),0,IF(I336=0,H333*(1+IF(PROY_BON="Sí",Trabajadores!$P$33,0))*Trabajadores!$R$33/6*(Trabajadores!$N$33&gt;=7),0)+IF(I341=0,H333*(1+IF(PROY_BON="Sí",Trabajadores!$P$33,0))*Trabajadores!$S$33/6*(Trabajadores!$N$33&gt;=12),0))</f>
        <v>0</v>
      </c>
      <c r="U333" s="19" t="n">
        <f aca="false">IF($F333="Activo",IF(Trabajadores!$J$33="Sí",L333*9,L333),IF($F333="Cese",L333,0))</f>
        <v>0</v>
      </c>
      <c r="V333" s="19" t="n">
        <f aca="false">IF(OR($F333="Activo",$F333="Cese"),M333,0)</f>
        <v>0</v>
      </c>
      <c r="W333" s="19" t="n">
        <f aca="false">IF(OR($F333="Activo",$F333="Cese"),SUM(P330:P332),0)</f>
        <v>0</v>
      </c>
      <c r="X333" s="36" t="n">
        <f aca="false">IF(OR($F333="Activo",$F333="Cese"),R333+S333+T333+U333+V333+W333,0)</f>
        <v>0</v>
      </c>
      <c r="Y333" s="19" t="n">
        <f aca="false">IF(OR($F333="Activo",$F333="Cese"),DED_FIJA,0)</f>
        <v>0</v>
      </c>
      <c r="Z333" s="36" t="n">
        <f aca="false">MAX(0,X333-Y333)</f>
        <v>0</v>
      </c>
      <c r="AA333" s="19" t="n">
        <f aca="false">IF(Z333=0,0,MAX(0,MIN(Z333,Parámetros!$G$19)-Parámetros!$F$19)*Parámetros!$E$19)</f>
        <v>0</v>
      </c>
      <c r="AB333" s="19" t="n">
        <f aca="false">IF(Z333=0,0,MAX(0,MIN(Z333,Parámetros!$G$20)-Parámetros!$F$20)*Parámetros!$E$20)</f>
        <v>0</v>
      </c>
      <c r="AC333" s="19" t="n">
        <f aca="false">IF(Z333=0,0,MAX(0,MIN(Z333,Parámetros!$G$21)-Parámetros!$F$21)*Parámetros!$E$21)</f>
        <v>0</v>
      </c>
      <c r="AD333" s="19" t="n">
        <f aca="false">IF(Z333=0,0,MAX(0,MIN(Z333,Parámetros!$G$22)-Parámetros!$F$22)*Parámetros!$E$22)</f>
        <v>0</v>
      </c>
      <c r="AE333" s="19" t="n">
        <f aca="false">IF(Z333=0,0,MAX(0,MIN(Z333,Parámetros!$G$23)-Parámetros!$F$23)*Parámetros!$E$23)</f>
        <v>0</v>
      </c>
      <c r="AF333" s="36" t="n">
        <f aca="false">SUM(AA333:AE333)</f>
        <v>0</v>
      </c>
      <c r="AG333" s="45" t="str">
        <f aca="false">IF(AM333&lt;=0,"-",INDEX(TR_TASA,MATCH(AM333,TR_DESDE,1)))</f>
        <v>-</v>
      </c>
      <c r="AH333" s="44" t="n">
        <f aca="false">IF($F333="Cese",1,IF($F333="Activo",INDEX(DIV_N,4),0))</f>
        <v>0</v>
      </c>
      <c r="AI333" s="44" t="n">
        <f aca="false">IF($F333="Cese",3,IF($F333="Activo",INDEX(DIV_HASTA,4),0))</f>
        <v>0</v>
      </c>
      <c r="AJ333" s="19" t="n">
        <f aca="false">IF(OR($F333="Activo",$F333="Cese"),SUMIFS(AV330:AV332,D330:D332,"&lt;="&amp;AI333),0)</f>
        <v>0</v>
      </c>
      <c r="AK333" s="19" t="n">
        <f aca="false">IF(OR($F333="Activo",$F333="Cese"),MAX(0,(AF333-AJ333)/AH333),0)</f>
        <v>0</v>
      </c>
      <c r="AL333" s="19" t="n">
        <f aca="false">IF(OR($F333="Activo",$F333="Cese"),K333+IF(PROY_BON="Sí",0,J333),0)</f>
        <v>0</v>
      </c>
      <c r="AM333" s="19" t="n">
        <f aca="false">IF(AL333&gt;0,MAX(0,X333+AL333-Y333),Z333)</f>
        <v>0</v>
      </c>
      <c r="AN333" s="19" t="n">
        <f aca="false">SUMPRODUCT((AM333&gt;TR_DESDE)*(AM333-TR_DESDE)*TR_INC)</f>
        <v>0</v>
      </c>
      <c r="AO333" s="19" t="n">
        <f aca="false">IF(AL333&gt;0,MAX(0,AN333-IF($F333="Cese",MAX(AF333,AJ333),AF333)),0)</f>
        <v>0</v>
      </c>
      <c r="AP333" s="46" t="n">
        <f aca="false">IF(OR($F333="Activo",$F333="Cese"),ROUND(AK333+AO333,2),0)</f>
        <v>0</v>
      </c>
      <c r="AQ333" s="19" t="n">
        <f aca="false">IF($F333="Cese",MAX(0,AJ333-AN333),0)</f>
        <v>0</v>
      </c>
      <c r="AR333" s="19" t="str">
        <f aca="false">IF($B333="","",IF(COUNTIFS(RP_COD,$B333,'Retenciones Planilla'!$F$6:$F$105,"&lt;&gt;")=0,"",SUMIFS('Retenciones Planilla'!$F$6:$F$105,RP_COD,$B333)))</f>
        <v/>
      </c>
      <c r="AS333" s="19" t="str">
        <f aca="false">IF(AR333="","",AR333-AP333)</f>
        <v/>
      </c>
      <c r="AT333" s="23" t="str">
        <f aca="false">IF($B333="","",IF(NOT(OR($F333="Activo",$F333="Cese")),IF(N(AR333)=0,"—","Revisar: sin vínculo"),IF(AR333="",IF(AP333=0,"No corresponde","Sin dato planilla"),IF(ABS(AS333)&lt;=TOL,"OK",IF(AS333&gt;0,"Retuvo de más","Retuvo de menos")))))</f>
        <v/>
      </c>
      <c r="AU333" s="19" t="n">
        <f aca="false">IF(AND(BASE_RET="Planilla (si existe)",AR333&lt;&gt;""),AR333,AP333)</f>
        <v>0</v>
      </c>
      <c r="AV333" s="19" t="n">
        <f aca="false">AU333+N333</f>
        <v>0</v>
      </c>
    </row>
    <row r="334" customFormat="false" ht="15" hidden="false" customHeight="false" outlineLevel="0" collapsed="false">
      <c r="A334" s="43" t="n">
        <v>28</v>
      </c>
      <c r="B334" s="35" t="str">
        <f aca="false">IF(Trabajadores!$B$33="","",Trabajadores!$B$33)</f>
        <v/>
      </c>
      <c r="C334" s="35" t="str">
        <f aca="false">IF($B334="","",Trabajadores!$D$33)</f>
        <v/>
      </c>
      <c r="D334" s="43" t="n">
        <v>5</v>
      </c>
      <c r="E334" s="23" t="s">
        <v>302</v>
      </c>
      <c r="F334" s="23" t="str">
        <f aca="false">IF($B334="","",IF(OR(5&lt;Trabajadores!$M$33,5&gt;Trabajadores!$N$33),"No vinculado",IF(AND(5=Trabajadores!$N$33,Trabajadores!$O$33="Sí"),"Cese","Activo")))</f>
        <v/>
      </c>
      <c r="G334" s="19" t="n">
        <f aca="false">IF($B334="",0,SUMIFS(Ingresos!$S$6:$S$1505,ING_COD,$B334,ING_CLASE,"ORD"))</f>
        <v>0</v>
      </c>
      <c r="H334" s="19" t="n">
        <f aca="false">IF($B334="",0,SUMIFS(Ingresos!$S$6:$S$1505,ING_COD,$B334,ING_CLASE,"ORD",ING_COMP,"Sí"))</f>
        <v>0</v>
      </c>
      <c r="I334" s="19" t="n">
        <f aca="false">IF($B334="",0,SUMIFS(Ingresos!$S$6:$S$1505,ING_COD,$B334,ING_CLASE,"GRA"))</f>
        <v>0</v>
      </c>
      <c r="J334" s="19" t="n">
        <f aca="false">IF($B334="",0,SUMIFS(Ingresos!$S$6:$S$1505,ING_COD,$B334,ING_CLASE,"BON"))</f>
        <v>0</v>
      </c>
      <c r="K334" s="19" t="n">
        <f aca="false">IF($B334="",0,SUMIFS(Ingresos!$S$6:$S$1505,ING_COD,$B334,ING_CLASE,"EXT"))</f>
        <v>0</v>
      </c>
      <c r="L334" s="19" t="n">
        <f aca="false">IF($B334="",0,SUMIFS(Ingresos!$S$6:$S$1505,ING_COD,$B334,ING_CLASE,"OTO"))</f>
        <v>0</v>
      </c>
      <c r="M334" s="19" t="n">
        <f aca="false">IF($B334="",0,SUMIFS(Ingresos!$S$6:$S$1505,ING_COD,$B334,ING_CLASE,"OTX"))</f>
        <v>0</v>
      </c>
      <c r="N334" s="19" t="n">
        <f aca="false">IF($B334="",0,SUMIFS(Ingresos!$S$6:$S$1505,ING_COD,$B334,ING_CLASE,"RETO"))</f>
        <v>0</v>
      </c>
      <c r="O334" s="19" t="n">
        <f aca="false">IF($B334="",0,SUMIFS(Ingresos!$S$6:$S$1505,ING_COD,$B334,ING_CLASE,"INA"))</f>
        <v>0</v>
      </c>
      <c r="P334" s="19" t="n">
        <f aca="false">G334+I334+J334+K334+L334+M334</f>
        <v>0</v>
      </c>
      <c r="Q334" s="44" t="n">
        <f aca="false">IF($F334="Activo",8,IF($F334="Cese",1,0))</f>
        <v>0</v>
      </c>
      <c r="R334" s="19" t="n">
        <f aca="false">G334*Q334</f>
        <v>0</v>
      </c>
      <c r="S334" s="19" t="n">
        <f aca="false">IF($F334="Activo",SUMIFS(I334:I341,$D334:$D341,"&lt;="&amp;Trabajadores!$N$33)+IF(PROY_BON="Sí",SUMIFS(J334:J341,$D334:$D341,"&lt;="&amp;Trabajadores!$N$33),0),IF($F334="Cese",I334+IF(PROY_BON="Sí",J334,0),0))</f>
        <v>0</v>
      </c>
      <c r="T334" s="19" t="n">
        <f aca="false">IF(OR($F334&lt;&gt;"Activo",Trabajadores!$I$33="No"),0,IF(I336=0,H334*(1+IF(PROY_BON="Sí",Trabajadores!$P$33,0))*Trabajadores!$R$33/6*(Trabajadores!$N$33&gt;=7),0)+IF(I341=0,H334*(1+IF(PROY_BON="Sí",Trabajadores!$P$33,0))*Trabajadores!$S$33/6*(Trabajadores!$N$33&gt;=12),0))</f>
        <v>0</v>
      </c>
      <c r="U334" s="19" t="n">
        <f aca="false">IF($F334="Activo",IF(Trabajadores!$J$33="Sí",L334*8,L334),IF($F334="Cese",L334,0))</f>
        <v>0</v>
      </c>
      <c r="V334" s="19" t="n">
        <f aca="false">IF(OR($F334="Activo",$F334="Cese"),M334,0)</f>
        <v>0</v>
      </c>
      <c r="W334" s="19" t="n">
        <f aca="false">IF(OR($F334="Activo",$F334="Cese"),SUM(P330:P333),0)</f>
        <v>0</v>
      </c>
      <c r="X334" s="36" t="n">
        <f aca="false">IF(OR($F334="Activo",$F334="Cese"),R334+S334+T334+U334+V334+W334,0)</f>
        <v>0</v>
      </c>
      <c r="Y334" s="19" t="n">
        <f aca="false">IF(OR($F334="Activo",$F334="Cese"),DED_FIJA,0)</f>
        <v>0</v>
      </c>
      <c r="Z334" s="36" t="n">
        <f aca="false">MAX(0,X334-Y334)</f>
        <v>0</v>
      </c>
      <c r="AA334" s="19" t="n">
        <f aca="false">IF(Z334=0,0,MAX(0,MIN(Z334,Parámetros!$G$19)-Parámetros!$F$19)*Parámetros!$E$19)</f>
        <v>0</v>
      </c>
      <c r="AB334" s="19" t="n">
        <f aca="false">IF(Z334=0,0,MAX(0,MIN(Z334,Parámetros!$G$20)-Parámetros!$F$20)*Parámetros!$E$20)</f>
        <v>0</v>
      </c>
      <c r="AC334" s="19" t="n">
        <f aca="false">IF(Z334=0,0,MAX(0,MIN(Z334,Parámetros!$G$21)-Parámetros!$F$21)*Parámetros!$E$21)</f>
        <v>0</v>
      </c>
      <c r="AD334" s="19" t="n">
        <f aca="false">IF(Z334=0,0,MAX(0,MIN(Z334,Parámetros!$G$22)-Parámetros!$F$22)*Parámetros!$E$22)</f>
        <v>0</v>
      </c>
      <c r="AE334" s="19" t="n">
        <f aca="false">IF(Z334=0,0,MAX(0,MIN(Z334,Parámetros!$G$23)-Parámetros!$F$23)*Parámetros!$E$23)</f>
        <v>0</v>
      </c>
      <c r="AF334" s="36" t="n">
        <f aca="false">SUM(AA334:AE334)</f>
        <v>0</v>
      </c>
      <c r="AG334" s="45" t="str">
        <f aca="false">IF(AM334&lt;=0,"-",INDEX(TR_TASA,MATCH(AM334,TR_DESDE,1)))</f>
        <v>-</v>
      </c>
      <c r="AH334" s="44" t="n">
        <f aca="false">IF($F334="Cese",1,IF($F334="Activo",INDEX(DIV_N,5),0))</f>
        <v>0</v>
      </c>
      <c r="AI334" s="44" t="n">
        <f aca="false">IF($F334="Cese",4,IF($F334="Activo",INDEX(DIV_HASTA,5),0))</f>
        <v>0</v>
      </c>
      <c r="AJ334" s="19" t="n">
        <f aca="false">IF(OR($F334="Activo",$F334="Cese"),SUMIFS(AV330:AV333,D330:D333,"&lt;="&amp;AI334),0)</f>
        <v>0</v>
      </c>
      <c r="AK334" s="19" t="n">
        <f aca="false">IF(OR($F334="Activo",$F334="Cese"),MAX(0,(AF334-AJ334)/AH334),0)</f>
        <v>0</v>
      </c>
      <c r="AL334" s="19" t="n">
        <f aca="false">IF(OR($F334="Activo",$F334="Cese"),K334+IF(PROY_BON="Sí",0,J334),0)</f>
        <v>0</v>
      </c>
      <c r="AM334" s="19" t="n">
        <f aca="false">IF(AL334&gt;0,MAX(0,X334+AL334-Y334),Z334)</f>
        <v>0</v>
      </c>
      <c r="AN334" s="19" t="n">
        <f aca="false">SUMPRODUCT((AM334&gt;TR_DESDE)*(AM334-TR_DESDE)*TR_INC)</f>
        <v>0</v>
      </c>
      <c r="AO334" s="19" t="n">
        <f aca="false">IF(AL334&gt;0,MAX(0,AN334-IF($F334="Cese",MAX(AF334,AJ334),AF334)),0)</f>
        <v>0</v>
      </c>
      <c r="AP334" s="46" t="n">
        <f aca="false">IF(OR($F334="Activo",$F334="Cese"),ROUND(AK334+AO334,2),0)</f>
        <v>0</v>
      </c>
      <c r="AQ334" s="19" t="n">
        <f aca="false">IF($F334="Cese",MAX(0,AJ334-AN334),0)</f>
        <v>0</v>
      </c>
      <c r="AR334" s="19" t="str">
        <f aca="false">IF($B334="","",IF(COUNTIFS(RP_COD,$B334,'Retenciones Planilla'!$G$6:$G$105,"&lt;&gt;")=0,"",SUMIFS('Retenciones Planilla'!$G$6:$G$105,RP_COD,$B334)))</f>
        <v/>
      </c>
      <c r="AS334" s="19" t="str">
        <f aca="false">IF(AR334="","",AR334-AP334)</f>
        <v/>
      </c>
      <c r="AT334" s="23" t="str">
        <f aca="false">IF($B334="","",IF(NOT(OR($F334="Activo",$F334="Cese")),IF(N(AR334)=0,"—","Revisar: sin vínculo"),IF(AR334="",IF(AP334=0,"No corresponde","Sin dato planilla"),IF(ABS(AS334)&lt;=TOL,"OK",IF(AS334&gt;0,"Retuvo de más","Retuvo de menos")))))</f>
        <v/>
      </c>
      <c r="AU334" s="19" t="n">
        <f aca="false">IF(AND(BASE_RET="Planilla (si existe)",AR334&lt;&gt;""),AR334,AP334)</f>
        <v>0</v>
      </c>
      <c r="AV334" s="19" t="n">
        <f aca="false">AU334+N334</f>
        <v>0</v>
      </c>
    </row>
    <row r="335" customFormat="false" ht="15" hidden="false" customHeight="false" outlineLevel="0" collapsed="false">
      <c r="A335" s="43" t="n">
        <v>28</v>
      </c>
      <c r="B335" s="35" t="str">
        <f aca="false">IF(Trabajadores!$B$33="","",Trabajadores!$B$33)</f>
        <v/>
      </c>
      <c r="C335" s="35" t="str">
        <f aca="false">IF($B335="","",Trabajadores!$D$33)</f>
        <v/>
      </c>
      <c r="D335" s="43" t="n">
        <v>6</v>
      </c>
      <c r="E335" s="23" t="s">
        <v>303</v>
      </c>
      <c r="F335" s="23" t="str">
        <f aca="false">IF($B335="","",IF(OR(6&lt;Trabajadores!$M$33,6&gt;Trabajadores!$N$33),"No vinculado",IF(AND(6=Trabajadores!$N$33,Trabajadores!$O$33="Sí"),"Cese","Activo")))</f>
        <v/>
      </c>
      <c r="G335" s="19" t="n">
        <f aca="false">IF($B335="",0,SUMIFS(Ingresos!$T$6:$T$1505,ING_COD,$B335,ING_CLASE,"ORD"))</f>
        <v>0</v>
      </c>
      <c r="H335" s="19" t="n">
        <f aca="false">IF($B335="",0,SUMIFS(Ingresos!$T$6:$T$1505,ING_COD,$B335,ING_CLASE,"ORD",ING_COMP,"Sí"))</f>
        <v>0</v>
      </c>
      <c r="I335" s="19" t="n">
        <f aca="false">IF($B335="",0,SUMIFS(Ingresos!$T$6:$T$1505,ING_COD,$B335,ING_CLASE,"GRA"))</f>
        <v>0</v>
      </c>
      <c r="J335" s="19" t="n">
        <f aca="false">IF($B335="",0,SUMIFS(Ingresos!$T$6:$T$1505,ING_COD,$B335,ING_CLASE,"BON"))</f>
        <v>0</v>
      </c>
      <c r="K335" s="19" t="n">
        <f aca="false">IF($B335="",0,SUMIFS(Ingresos!$T$6:$T$1505,ING_COD,$B335,ING_CLASE,"EXT"))</f>
        <v>0</v>
      </c>
      <c r="L335" s="19" t="n">
        <f aca="false">IF($B335="",0,SUMIFS(Ingresos!$T$6:$T$1505,ING_COD,$B335,ING_CLASE,"OTO"))</f>
        <v>0</v>
      </c>
      <c r="M335" s="19" t="n">
        <f aca="false">IF($B335="",0,SUMIFS(Ingresos!$T$6:$T$1505,ING_COD,$B335,ING_CLASE,"OTX"))</f>
        <v>0</v>
      </c>
      <c r="N335" s="19" t="n">
        <f aca="false">IF($B335="",0,SUMIFS(Ingresos!$T$6:$T$1505,ING_COD,$B335,ING_CLASE,"RETO"))</f>
        <v>0</v>
      </c>
      <c r="O335" s="19" t="n">
        <f aca="false">IF($B335="",0,SUMIFS(Ingresos!$T$6:$T$1505,ING_COD,$B335,ING_CLASE,"INA"))</f>
        <v>0</v>
      </c>
      <c r="P335" s="19" t="n">
        <f aca="false">G335+I335+J335+K335+L335+M335</f>
        <v>0</v>
      </c>
      <c r="Q335" s="44" t="n">
        <f aca="false">IF($F335="Activo",7,IF($F335="Cese",1,0))</f>
        <v>0</v>
      </c>
      <c r="R335" s="19" t="n">
        <f aca="false">G335*Q335</f>
        <v>0</v>
      </c>
      <c r="S335" s="19" t="n">
        <f aca="false">IF($F335="Activo",SUMIFS(I335:I341,$D335:$D341,"&lt;="&amp;Trabajadores!$N$33)+IF(PROY_BON="Sí",SUMIFS(J335:J341,$D335:$D341,"&lt;="&amp;Trabajadores!$N$33),0),IF($F335="Cese",I335+IF(PROY_BON="Sí",J335,0),0))</f>
        <v>0</v>
      </c>
      <c r="T335" s="19" t="n">
        <f aca="false">IF(OR($F335&lt;&gt;"Activo",Trabajadores!$I$33="No"),0,IF(I336=0,H335*(1+IF(PROY_BON="Sí",Trabajadores!$P$33,0))*Trabajadores!$R$33/6*(Trabajadores!$N$33&gt;=7),0)+IF(I341=0,H335*(1+IF(PROY_BON="Sí",Trabajadores!$P$33,0))*Trabajadores!$S$33/6*(Trabajadores!$N$33&gt;=12),0))</f>
        <v>0</v>
      </c>
      <c r="U335" s="19" t="n">
        <f aca="false">IF($F335="Activo",IF(Trabajadores!$J$33="Sí",L335*7,L335),IF($F335="Cese",L335,0))</f>
        <v>0</v>
      </c>
      <c r="V335" s="19" t="n">
        <f aca="false">IF(OR($F335="Activo",$F335="Cese"),M335,0)</f>
        <v>0</v>
      </c>
      <c r="W335" s="19" t="n">
        <f aca="false">IF(OR($F335="Activo",$F335="Cese"),SUM(P330:P334),0)</f>
        <v>0</v>
      </c>
      <c r="X335" s="36" t="n">
        <f aca="false">IF(OR($F335="Activo",$F335="Cese"),R335+S335+T335+U335+V335+W335,0)</f>
        <v>0</v>
      </c>
      <c r="Y335" s="19" t="n">
        <f aca="false">IF(OR($F335="Activo",$F335="Cese"),DED_FIJA,0)</f>
        <v>0</v>
      </c>
      <c r="Z335" s="36" t="n">
        <f aca="false">MAX(0,X335-Y335)</f>
        <v>0</v>
      </c>
      <c r="AA335" s="19" t="n">
        <f aca="false">IF(Z335=0,0,MAX(0,MIN(Z335,Parámetros!$G$19)-Parámetros!$F$19)*Parámetros!$E$19)</f>
        <v>0</v>
      </c>
      <c r="AB335" s="19" t="n">
        <f aca="false">IF(Z335=0,0,MAX(0,MIN(Z335,Parámetros!$G$20)-Parámetros!$F$20)*Parámetros!$E$20)</f>
        <v>0</v>
      </c>
      <c r="AC335" s="19" t="n">
        <f aca="false">IF(Z335=0,0,MAX(0,MIN(Z335,Parámetros!$G$21)-Parámetros!$F$21)*Parámetros!$E$21)</f>
        <v>0</v>
      </c>
      <c r="AD335" s="19" t="n">
        <f aca="false">IF(Z335=0,0,MAX(0,MIN(Z335,Parámetros!$G$22)-Parámetros!$F$22)*Parámetros!$E$22)</f>
        <v>0</v>
      </c>
      <c r="AE335" s="19" t="n">
        <f aca="false">IF(Z335=0,0,MAX(0,MIN(Z335,Parámetros!$G$23)-Parámetros!$F$23)*Parámetros!$E$23)</f>
        <v>0</v>
      </c>
      <c r="AF335" s="36" t="n">
        <f aca="false">SUM(AA335:AE335)</f>
        <v>0</v>
      </c>
      <c r="AG335" s="45" t="str">
        <f aca="false">IF(AM335&lt;=0,"-",INDEX(TR_TASA,MATCH(AM335,TR_DESDE,1)))</f>
        <v>-</v>
      </c>
      <c r="AH335" s="44" t="n">
        <f aca="false">IF($F335="Cese",1,IF($F335="Activo",INDEX(DIV_N,6),0))</f>
        <v>0</v>
      </c>
      <c r="AI335" s="44" t="n">
        <f aca="false">IF($F335="Cese",5,IF($F335="Activo",INDEX(DIV_HASTA,6),0))</f>
        <v>0</v>
      </c>
      <c r="AJ335" s="19" t="n">
        <f aca="false">IF(OR($F335="Activo",$F335="Cese"),SUMIFS(AV330:AV334,D330:D334,"&lt;="&amp;AI335),0)</f>
        <v>0</v>
      </c>
      <c r="AK335" s="19" t="n">
        <f aca="false">IF(OR($F335="Activo",$F335="Cese"),MAX(0,(AF335-AJ335)/AH335),0)</f>
        <v>0</v>
      </c>
      <c r="AL335" s="19" t="n">
        <f aca="false">IF(OR($F335="Activo",$F335="Cese"),K335+IF(PROY_BON="Sí",0,J335),0)</f>
        <v>0</v>
      </c>
      <c r="AM335" s="19" t="n">
        <f aca="false">IF(AL335&gt;0,MAX(0,X335+AL335-Y335),Z335)</f>
        <v>0</v>
      </c>
      <c r="AN335" s="19" t="n">
        <f aca="false">SUMPRODUCT((AM335&gt;TR_DESDE)*(AM335-TR_DESDE)*TR_INC)</f>
        <v>0</v>
      </c>
      <c r="AO335" s="19" t="n">
        <f aca="false">IF(AL335&gt;0,MAX(0,AN335-IF($F335="Cese",MAX(AF335,AJ335),AF335)),0)</f>
        <v>0</v>
      </c>
      <c r="AP335" s="46" t="n">
        <f aca="false">IF(OR($F335="Activo",$F335="Cese"),ROUND(AK335+AO335,2),0)</f>
        <v>0</v>
      </c>
      <c r="AQ335" s="19" t="n">
        <f aca="false">IF($F335="Cese",MAX(0,AJ335-AN335),0)</f>
        <v>0</v>
      </c>
      <c r="AR335" s="19" t="str">
        <f aca="false">IF($B335="","",IF(COUNTIFS(RP_COD,$B335,'Retenciones Planilla'!$H$6:$H$105,"&lt;&gt;")=0,"",SUMIFS('Retenciones Planilla'!$H$6:$H$105,RP_COD,$B335)))</f>
        <v/>
      </c>
      <c r="AS335" s="19" t="str">
        <f aca="false">IF(AR335="","",AR335-AP335)</f>
        <v/>
      </c>
      <c r="AT335" s="23" t="str">
        <f aca="false">IF($B335="","",IF(NOT(OR($F335="Activo",$F335="Cese")),IF(N(AR335)=0,"—","Revisar: sin vínculo"),IF(AR335="",IF(AP335=0,"No corresponde","Sin dato planilla"),IF(ABS(AS335)&lt;=TOL,"OK",IF(AS335&gt;0,"Retuvo de más","Retuvo de menos")))))</f>
        <v/>
      </c>
      <c r="AU335" s="19" t="n">
        <f aca="false">IF(AND(BASE_RET="Planilla (si existe)",AR335&lt;&gt;""),AR335,AP335)</f>
        <v>0</v>
      </c>
      <c r="AV335" s="19" t="n">
        <f aca="false">AU335+N335</f>
        <v>0</v>
      </c>
    </row>
    <row r="336" customFormat="false" ht="15" hidden="false" customHeight="false" outlineLevel="0" collapsed="false">
      <c r="A336" s="43" t="n">
        <v>28</v>
      </c>
      <c r="B336" s="35" t="str">
        <f aca="false">IF(Trabajadores!$B$33="","",Trabajadores!$B$33)</f>
        <v/>
      </c>
      <c r="C336" s="35" t="str">
        <f aca="false">IF($B336="","",Trabajadores!$D$33)</f>
        <v/>
      </c>
      <c r="D336" s="43" t="n">
        <v>7</v>
      </c>
      <c r="E336" s="23" t="s">
        <v>304</v>
      </c>
      <c r="F336" s="23" t="str">
        <f aca="false">IF($B336="","",IF(OR(7&lt;Trabajadores!$M$33,7&gt;Trabajadores!$N$33),"No vinculado",IF(AND(7=Trabajadores!$N$33,Trabajadores!$O$33="Sí"),"Cese","Activo")))</f>
        <v/>
      </c>
      <c r="G336" s="19" t="n">
        <f aca="false">IF($B336="",0,SUMIFS(Ingresos!$U$6:$U$1505,ING_COD,$B336,ING_CLASE,"ORD"))</f>
        <v>0</v>
      </c>
      <c r="H336" s="19" t="n">
        <f aca="false">IF($B336="",0,SUMIFS(Ingresos!$U$6:$U$1505,ING_COD,$B336,ING_CLASE,"ORD",ING_COMP,"Sí"))</f>
        <v>0</v>
      </c>
      <c r="I336" s="19" t="n">
        <f aca="false">IF($B336="",0,SUMIFS(Ingresos!$U$6:$U$1505,ING_COD,$B336,ING_CLASE,"GRA"))</f>
        <v>0</v>
      </c>
      <c r="J336" s="19" t="n">
        <f aca="false">IF($B336="",0,SUMIFS(Ingresos!$U$6:$U$1505,ING_COD,$B336,ING_CLASE,"BON"))</f>
        <v>0</v>
      </c>
      <c r="K336" s="19" t="n">
        <f aca="false">IF($B336="",0,SUMIFS(Ingresos!$U$6:$U$1505,ING_COD,$B336,ING_CLASE,"EXT"))</f>
        <v>0</v>
      </c>
      <c r="L336" s="19" t="n">
        <f aca="false">IF($B336="",0,SUMIFS(Ingresos!$U$6:$U$1505,ING_COD,$B336,ING_CLASE,"OTO"))</f>
        <v>0</v>
      </c>
      <c r="M336" s="19" t="n">
        <f aca="false">IF($B336="",0,SUMIFS(Ingresos!$U$6:$U$1505,ING_COD,$B336,ING_CLASE,"OTX"))</f>
        <v>0</v>
      </c>
      <c r="N336" s="19" t="n">
        <f aca="false">IF($B336="",0,SUMIFS(Ingresos!$U$6:$U$1505,ING_COD,$B336,ING_CLASE,"RETO"))</f>
        <v>0</v>
      </c>
      <c r="O336" s="19" t="n">
        <f aca="false">IF($B336="",0,SUMIFS(Ingresos!$U$6:$U$1505,ING_COD,$B336,ING_CLASE,"INA"))</f>
        <v>0</v>
      </c>
      <c r="P336" s="19" t="n">
        <f aca="false">G336+I336+J336+K336+L336+M336</f>
        <v>0</v>
      </c>
      <c r="Q336" s="44" t="n">
        <f aca="false">IF($F336="Activo",6,IF($F336="Cese",1,0))</f>
        <v>0</v>
      </c>
      <c r="R336" s="19" t="n">
        <f aca="false">G336*Q336</f>
        <v>0</v>
      </c>
      <c r="S336" s="19" t="n">
        <f aca="false">IF($F336="Activo",SUMIFS(I336:I341,$D336:$D341,"&lt;="&amp;Trabajadores!$N$33)+IF(PROY_BON="Sí",SUMIFS(J336:J341,$D336:$D341,"&lt;="&amp;Trabajadores!$N$33),0),IF($F336="Cese",I336+IF(PROY_BON="Sí",J336,0),0))</f>
        <v>0</v>
      </c>
      <c r="T336" s="19" t="n">
        <f aca="false">IF(OR($F336&lt;&gt;"Activo",Trabajadores!$I$33="No"),0,IF(I341=0,H336*(1+IF(PROY_BON="Sí",Trabajadores!$P$33,0))*Trabajadores!$S$33/6*(Trabajadores!$N$33&gt;=12),0))</f>
        <v>0</v>
      </c>
      <c r="U336" s="19" t="n">
        <f aca="false">IF($F336="Activo",IF(Trabajadores!$J$33="Sí",L336*6,L336),IF($F336="Cese",L336,0))</f>
        <v>0</v>
      </c>
      <c r="V336" s="19" t="n">
        <f aca="false">IF(OR($F336="Activo",$F336="Cese"),M336,0)</f>
        <v>0</v>
      </c>
      <c r="W336" s="19" t="n">
        <f aca="false">IF(OR($F336="Activo",$F336="Cese"),SUM(P330:P335),0)</f>
        <v>0</v>
      </c>
      <c r="X336" s="36" t="n">
        <f aca="false">IF(OR($F336="Activo",$F336="Cese"),R336+S336+T336+U336+V336+W336,0)</f>
        <v>0</v>
      </c>
      <c r="Y336" s="19" t="n">
        <f aca="false">IF(OR($F336="Activo",$F336="Cese"),DED_FIJA,0)</f>
        <v>0</v>
      </c>
      <c r="Z336" s="36" t="n">
        <f aca="false">MAX(0,X336-Y336)</f>
        <v>0</v>
      </c>
      <c r="AA336" s="19" t="n">
        <f aca="false">IF(Z336=0,0,MAX(0,MIN(Z336,Parámetros!$G$19)-Parámetros!$F$19)*Parámetros!$E$19)</f>
        <v>0</v>
      </c>
      <c r="AB336" s="19" t="n">
        <f aca="false">IF(Z336=0,0,MAX(0,MIN(Z336,Parámetros!$G$20)-Parámetros!$F$20)*Parámetros!$E$20)</f>
        <v>0</v>
      </c>
      <c r="AC336" s="19" t="n">
        <f aca="false">IF(Z336=0,0,MAX(0,MIN(Z336,Parámetros!$G$21)-Parámetros!$F$21)*Parámetros!$E$21)</f>
        <v>0</v>
      </c>
      <c r="AD336" s="19" t="n">
        <f aca="false">IF(Z336=0,0,MAX(0,MIN(Z336,Parámetros!$G$22)-Parámetros!$F$22)*Parámetros!$E$22)</f>
        <v>0</v>
      </c>
      <c r="AE336" s="19" t="n">
        <f aca="false">IF(Z336=0,0,MAX(0,MIN(Z336,Parámetros!$G$23)-Parámetros!$F$23)*Parámetros!$E$23)</f>
        <v>0</v>
      </c>
      <c r="AF336" s="36" t="n">
        <f aca="false">SUM(AA336:AE336)</f>
        <v>0</v>
      </c>
      <c r="AG336" s="45" t="str">
        <f aca="false">IF(AM336&lt;=0,"-",INDEX(TR_TASA,MATCH(AM336,TR_DESDE,1)))</f>
        <v>-</v>
      </c>
      <c r="AH336" s="44" t="n">
        <f aca="false">IF($F336="Cese",1,IF($F336="Activo",INDEX(DIV_N,7),0))</f>
        <v>0</v>
      </c>
      <c r="AI336" s="44" t="n">
        <f aca="false">IF($F336="Cese",6,IF($F336="Activo",INDEX(DIV_HASTA,7),0))</f>
        <v>0</v>
      </c>
      <c r="AJ336" s="19" t="n">
        <f aca="false">IF(OR($F336="Activo",$F336="Cese"),SUMIFS(AV330:AV335,D330:D335,"&lt;="&amp;AI336),0)</f>
        <v>0</v>
      </c>
      <c r="AK336" s="19" t="n">
        <f aca="false">IF(OR($F336="Activo",$F336="Cese"),MAX(0,(AF336-AJ336)/AH336),0)</f>
        <v>0</v>
      </c>
      <c r="AL336" s="19" t="n">
        <f aca="false">IF(OR($F336="Activo",$F336="Cese"),K336+IF(PROY_BON="Sí",0,J336),0)</f>
        <v>0</v>
      </c>
      <c r="AM336" s="19" t="n">
        <f aca="false">IF(AL336&gt;0,MAX(0,X336+AL336-Y336),Z336)</f>
        <v>0</v>
      </c>
      <c r="AN336" s="19" t="n">
        <f aca="false">SUMPRODUCT((AM336&gt;TR_DESDE)*(AM336-TR_DESDE)*TR_INC)</f>
        <v>0</v>
      </c>
      <c r="AO336" s="19" t="n">
        <f aca="false">IF(AL336&gt;0,MAX(0,AN336-IF($F336="Cese",MAX(AF336,AJ336),AF336)),0)</f>
        <v>0</v>
      </c>
      <c r="AP336" s="46" t="n">
        <f aca="false">IF(OR($F336="Activo",$F336="Cese"),ROUND(AK336+AO336,2),0)</f>
        <v>0</v>
      </c>
      <c r="AQ336" s="19" t="n">
        <f aca="false">IF($F336="Cese",MAX(0,AJ336-AN336),0)</f>
        <v>0</v>
      </c>
      <c r="AR336" s="19" t="str">
        <f aca="false">IF($B336="","",IF(COUNTIFS(RP_COD,$B336,'Retenciones Planilla'!$I$6:$I$105,"&lt;&gt;")=0,"",SUMIFS('Retenciones Planilla'!$I$6:$I$105,RP_COD,$B336)))</f>
        <v/>
      </c>
      <c r="AS336" s="19" t="str">
        <f aca="false">IF(AR336="","",AR336-AP336)</f>
        <v/>
      </c>
      <c r="AT336" s="23" t="str">
        <f aca="false">IF($B336="","",IF(NOT(OR($F336="Activo",$F336="Cese")),IF(N(AR336)=0,"—","Revisar: sin vínculo"),IF(AR336="",IF(AP336=0,"No corresponde","Sin dato planilla"),IF(ABS(AS336)&lt;=TOL,"OK",IF(AS336&gt;0,"Retuvo de más","Retuvo de menos")))))</f>
        <v/>
      </c>
      <c r="AU336" s="19" t="n">
        <f aca="false">IF(AND(BASE_RET="Planilla (si existe)",AR336&lt;&gt;""),AR336,AP336)</f>
        <v>0</v>
      </c>
      <c r="AV336" s="19" t="n">
        <f aca="false">AU336+N336</f>
        <v>0</v>
      </c>
    </row>
    <row r="337" customFormat="false" ht="15" hidden="false" customHeight="false" outlineLevel="0" collapsed="false">
      <c r="A337" s="43" t="n">
        <v>28</v>
      </c>
      <c r="B337" s="35" t="str">
        <f aca="false">IF(Trabajadores!$B$33="","",Trabajadores!$B$33)</f>
        <v/>
      </c>
      <c r="C337" s="35" t="str">
        <f aca="false">IF($B337="","",Trabajadores!$D$33)</f>
        <v/>
      </c>
      <c r="D337" s="43" t="n">
        <v>8</v>
      </c>
      <c r="E337" s="23" t="s">
        <v>305</v>
      </c>
      <c r="F337" s="23" t="str">
        <f aca="false">IF($B337="","",IF(OR(8&lt;Trabajadores!$M$33,8&gt;Trabajadores!$N$33),"No vinculado",IF(AND(8=Trabajadores!$N$33,Trabajadores!$O$33="Sí"),"Cese","Activo")))</f>
        <v/>
      </c>
      <c r="G337" s="19" t="n">
        <f aca="false">IF($B337="",0,SUMIFS(Ingresos!$V$6:$V$1505,ING_COD,$B337,ING_CLASE,"ORD"))</f>
        <v>0</v>
      </c>
      <c r="H337" s="19" t="n">
        <f aca="false">IF($B337="",0,SUMIFS(Ingresos!$V$6:$V$1505,ING_COD,$B337,ING_CLASE,"ORD",ING_COMP,"Sí"))</f>
        <v>0</v>
      </c>
      <c r="I337" s="19" t="n">
        <f aca="false">IF($B337="",0,SUMIFS(Ingresos!$V$6:$V$1505,ING_COD,$B337,ING_CLASE,"GRA"))</f>
        <v>0</v>
      </c>
      <c r="J337" s="19" t="n">
        <f aca="false">IF($B337="",0,SUMIFS(Ingresos!$V$6:$V$1505,ING_COD,$B337,ING_CLASE,"BON"))</f>
        <v>0</v>
      </c>
      <c r="K337" s="19" t="n">
        <f aca="false">IF($B337="",0,SUMIFS(Ingresos!$V$6:$V$1505,ING_COD,$B337,ING_CLASE,"EXT"))</f>
        <v>0</v>
      </c>
      <c r="L337" s="19" t="n">
        <f aca="false">IF($B337="",0,SUMIFS(Ingresos!$V$6:$V$1505,ING_COD,$B337,ING_CLASE,"OTO"))</f>
        <v>0</v>
      </c>
      <c r="M337" s="19" t="n">
        <f aca="false">IF($B337="",0,SUMIFS(Ingresos!$V$6:$V$1505,ING_COD,$B337,ING_CLASE,"OTX"))</f>
        <v>0</v>
      </c>
      <c r="N337" s="19" t="n">
        <f aca="false">IF($B337="",0,SUMIFS(Ingresos!$V$6:$V$1505,ING_COD,$B337,ING_CLASE,"RETO"))</f>
        <v>0</v>
      </c>
      <c r="O337" s="19" t="n">
        <f aca="false">IF($B337="",0,SUMIFS(Ingresos!$V$6:$V$1505,ING_COD,$B337,ING_CLASE,"INA"))</f>
        <v>0</v>
      </c>
      <c r="P337" s="19" t="n">
        <f aca="false">G337+I337+J337+K337+L337+M337</f>
        <v>0</v>
      </c>
      <c r="Q337" s="44" t="n">
        <f aca="false">IF($F337="Activo",5,IF($F337="Cese",1,0))</f>
        <v>0</v>
      </c>
      <c r="R337" s="19" t="n">
        <f aca="false">G337*Q337</f>
        <v>0</v>
      </c>
      <c r="S337" s="19" t="n">
        <f aca="false">IF($F337="Activo",SUMIFS(I337:I341,$D337:$D341,"&lt;="&amp;Trabajadores!$N$33)+IF(PROY_BON="Sí",SUMIFS(J337:J341,$D337:$D341,"&lt;="&amp;Trabajadores!$N$33),0),IF($F337="Cese",I337+IF(PROY_BON="Sí",J337,0),0))</f>
        <v>0</v>
      </c>
      <c r="T337" s="19" t="n">
        <f aca="false">IF(OR($F337&lt;&gt;"Activo",Trabajadores!$I$33="No"),0,IF(I341=0,H337*(1+IF(PROY_BON="Sí",Trabajadores!$P$33,0))*Trabajadores!$S$33/6*(Trabajadores!$N$33&gt;=12),0))</f>
        <v>0</v>
      </c>
      <c r="U337" s="19" t="n">
        <f aca="false">IF($F337="Activo",IF(Trabajadores!$J$33="Sí",L337*5,L337),IF($F337="Cese",L337,0))</f>
        <v>0</v>
      </c>
      <c r="V337" s="19" t="n">
        <f aca="false">IF(OR($F337="Activo",$F337="Cese"),M337,0)</f>
        <v>0</v>
      </c>
      <c r="W337" s="19" t="n">
        <f aca="false">IF(OR($F337="Activo",$F337="Cese"),SUM(P330:P336),0)</f>
        <v>0</v>
      </c>
      <c r="X337" s="36" t="n">
        <f aca="false">IF(OR($F337="Activo",$F337="Cese"),R337+S337+T337+U337+V337+W337,0)</f>
        <v>0</v>
      </c>
      <c r="Y337" s="19" t="n">
        <f aca="false">IF(OR($F337="Activo",$F337="Cese"),DED_FIJA,0)</f>
        <v>0</v>
      </c>
      <c r="Z337" s="36" t="n">
        <f aca="false">MAX(0,X337-Y337)</f>
        <v>0</v>
      </c>
      <c r="AA337" s="19" t="n">
        <f aca="false">IF(Z337=0,0,MAX(0,MIN(Z337,Parámetros!$G$19)-Parámetros!$F$19)*Parámetros!$E$19)</f>
        <v>0</v>
      </c>
      <c r="AB337" s="19" t="n">
        <f aca="false">IF(Z337=0,0,MAX(0,MIN(Z337,Parámetros!$G$20)-Parámetros!$F$20)*Parámetros!$E$20)</f>
        <v>0</v>
      </c>
      <c r="AC337" s="19" t="n">
        <f aca="false">IF(Z337=0,0,MAX(0,MIN(Z337,Parámetros!$G$21)-Parámetros!$F$21)*Parámetros!$E$21)</f>
        <v>0</v>
      </c>
      <c r="AD337" s="19" t="n">
        <f aca="false">IF(Z337=0,0,MAX(0,MIN(Z337,Parámetros!$G$22)-Parámetros!$F$22)*Parámetros!$E$22)</f>
        <v>0</v>
      </c>
      <c r="AE337" s="19" t="n">
        <f aca="false">IF(Z337=0,0,MAX(0,MIN(Z337,Parámetros!$G$23)-Parámetros!$F$23)*Parámetros!$E$23)</f>
        <v>0</v>
      </c>
      <c r="AF337" s="36" t="n">
        <f aca="false">SUM(AA337:AE337)</f>
        <v>0</v>
      </c>
      <c r="AG337" s="45" t="str">
        <f aca="false">IF(AM337&lt;=0,"-",INDEX(TR_TASA,MATCH(AM337,TR_DESDE,1)))</f>
        <v>-</v>
      </c>
      <c r="AH337" s="44" t="n">
        <f aca="false">IF($F337="Cese",1,IF($F337="Activo",INDEX(DIV_N,8),0))</f>
        <v>0</v>
      </c>
      <c r="AI337" s="44" t="n">
        <f aca="false">IF($F337="Cese",7,IF($F337="Activo",INDEX(DIV_HASTA,8),0))</f>
        <v>0</v>
      </c>
      <c r="AJ337" s="19" t="n">
        <f aca="false">IF(OR($F337="Activo",$F337="Cese"),SUMIFS(AV330:AV336,D330:D336,"&lt;="&amp;AI337),0)</f>
        <v>0</v>
      </c>
      <c r="AK337" s="19" t="n">
        <f aca="false">IF(OR($F337="Activo",$F337="Cese"),MAX(0,(AF337-AJ337)/AH337),0)</f>
        <v>0</v>
      </c>
      <c r="AL337" s="19" t="n">
        <f aca="false">IF(OR($F337="Activo",$F337="Cese"),K337+IF(PROY_BON="Sí",0,J337),0)</f>
        <v>0</v>
      </c>
      <c r="AM337" s="19" t="n">
        <f aca="false">IF(AL337&gt;0,MAX(0,X337+AL337-Y337),Z337)</f>
        <v>0</v>
      </c>
      <c r="AN337" s="19" t="n">
        <f aca="false">SUMPRODUCT((AM337&gt;TR_DESDE)*(AM337-TR_DESDE)*TR_INC)</f>
        <v>0</v>
      </c>
      <c r="AO337" s="19" t="n">
        <f aca="false">IF(AL337&gt;0,MAX(0,AN337-IF($F337="Cese",MAX(AF337,AJ337),AF337)),0)</f>
        <v>0</v>
      </c>
      <c r="AP337" s="46" t="n">
        <f aca="false">IF(OR($F337="Activo",$F337="Cese"),ROUND(AK337+AO337,2),0)</f>
        <v>0</v>
      </c>
      <c r="AQ337" s="19" t="n">
        <f aca="false">IF($F337="Cese",MAX(0,AJ337-AN337),0)</f>
        <v>0</v>
      </c>
      <c r="AR337" s="19" t="str">
        <f aca="false">IF($B337="","",IF(COUNTIFS(RP_COD,$B337,'Retenciones Planilla'!$J$6:$J$105,"&lt;&gt;")=0,"",SUMIFS('Retenciones Planilla'!$J$6:$J$105,RP_COD,$B337)))</f>
        <v/>
      </c>
      <c r="AS337" s="19" t="str">
        <f aca="false">IF(AR337="","",AR337-AP337)</f>
        <v/>
      </c>
      <c r="AT337" s="23" t="str">
        <f aca="false">IF($B337="","",IF(NOT(OR($F337="Activo",$F337="Cese")),IF(N(AR337)=0,"—","Revisar: sin vínculo"),IF(AR337="",IF(AP337=0,"No corresponde","Sin dato planilla"),IF(ABS(AS337)&lt;=TOL,"OK",IF(AS337&gt;0,"Retuvo de más","Retuvo de menos")))))</f>
        <v/>
      </c>
      <c r="AU337" s="19" t="n">
        <f aca="false">IF(AND(BASE_RET="Planilla (si existe)",AR337&lt;&gt;""),AR337,AP337)</f>
        <v>0</v>
      </c>
      <c r="AV337" s="19" t="n">
        <f aca="false">AU337+N337</f>
        <v>0</v>
      </c>
    </row>
    <row r="338" customFormat="false" ht="15" hidden="false" customHeight="false" outlineLevel="0" collapsed="false">
      <c r="A338" s="43" t="n">
        <v>28</v>
      </c>
      <c r="B338" s="35" t="str">
        <f aca="false">IF(Trabajadores!$B$33="","",Trabajadores!$B$33)</f>
        <v/>
      </c>
      <c r="C338" s="35" t="str">
        <f aca="false">IF($B338="","",Trabajadores!$D$33)</f>
        <v/>
      </c>
      <c r="D338" s="43" t="n">
        <v>9</v>
      </c>
      <c r="E338" s="23" t="s">
        <v>306</v>
      </c>
      <c r="F338" s="23" t="str">
        <f aca="false">IF($B338="","",IF(OR(9&lt;Trabajadores!$M$33,9&gt;Trabajadores!$N$33),"No vinculado",IF(AND(9=Trabajadores!$N$33,Trabajadores!$O$33="Sí"),"Cese","Activo")))</f>
        <v/>
      </c>
      <c r="G338" s="19" t="n">
        <f aca="false">IF($B338="",0,SUMIFS(Ingresos!$W$6:$W$1505,ING_COD,$B338,ING_CLASE,"ORD"))</f>
        <v>0</v>
      </c>
      <c r="H338" s="19" t="n">
        <f aca="false">IF($B338="",0,SUMIFS(Ingresos!$W$6:$W$1505,ING_COD,$B338,ING_CLASE,"ORD",ING_COMP,"Sí"))</f>
        <v>0</v>
      </c>
      <c r="I338" s="19" t="n">
        <f aca="false">IF($B338="",0,SUMIFS(Ingresos!$W$6:$W$1505,ING_COD,$B338,ING_CLASE,"GRA"))</f>
        <v>0</v>
      </c>
      <c r="J338" s="19" t="n">
        <f aca="false">IF($B338="",0,SUMIFS(Ingresos!$W$6:$W$1505,ING_COD,$B338,ING_CLASE,"BON"))</f>
        <v>0</v>
      </c>
      <c r="K338" s="19" t="n">
        <f aca="false">IF($B338="",0,SUMIFS(Ingresos!$W$6:$W$1505,ING_COD,$B338,ING_CLASE,"EXT"))</f>
        <v>0</v>
      </c>
      <c r="L338" s="19" t="n">
        <f aca="false">IF($B338="",0,SUMIFS(Ingresos!$W$6:$W$1505,ING_COD,$B338,ING_CLASE,"OTO"))</f>
        <v>0</v>
      </c>
      <c r="M338" s="19" t="n">
        <f aca="false">IF($B338="",0,SUMIFS(Ingresos!$W$6:$W$1505,ING_COD,$B338,ING_CLASE,"OTX"))</f>
        <v>0</v>
      </c>
      <c r="N338" s="19" t="n">
        <f aca="false">IF($B338="",0,SUMIFS(Ingresos!$W$6:$W$1505,ING_COD,$B338,ING_CLASE,"RETO"))</f>
        <v>0</v>
      </c>
      <c r="O338" s="19" t="n">
        <f aca="false">IF($B338="",0,SUMIFS(Ingresos!$W$6:$W$1505,ING_COD,$B338,ING_CLASE,"INA"))</f>
        <v>0</v>
      </c>
      <c r="P338" s="19" t="n">
        <f aca="false">G338+I338+J338+K338+L338+M338</f>
        <v>0</v>
      </c>
      <c r="Q338" s="44" t="n">
        <f aca="false">IF($F338="Activo",4,IF($F338="Cese",1,0))</f>
        <v>0</v>
      </c>
      <c r="R338" s="19" t="n">
        <f aca="false">G338*Q338</f>
        <v>0</v>
      </c>
      <c r="S338" s="19" t="n">
        <f aca="false">IF($F338="Activo",SUMIFS(I338:I341,$D338:$D341,"&lt;="&amp;Trabajadores!$N$33)+IF(PROY_BON="Sí",SUMIFS(J338:J341,$D338:$D341,"&lt;="&amp;Trabajadores!$N$33),0),IF($F338="Cese",I338+IF(PROY_BON="Sí",J338,0),0))</f>
        <v>0</v>
      </c>
      <c r="T338" s="19" t="n">
        <f aca="false">IF(OR($F338&lt;&gt;"Activo",Trabajadores!$I$33="No"),0,IF(I341=0,H338*(1+IF(PROY_BON="Sí",Trabajadores!$P$33,0))*Trabajadores!$S$33/6*(Trabajadores!$N$33&gt;=12),0))</f>
        <v>0</v>
      </c>
      <c r="U338" s="19" t="n">
        <f aca="false">IF($F338="Activo",IF(Trabajadores!$J$33="Sí",L338*4,L338),IF($F338="Cese",L338,0))</f>
        <v>0</v>
      </c>
      <c r="V338" s="19" t="n">
        <f aca="false">IF(OR($F338="Activo",$F338="Cese"),M338,0)</f>
        <v>0</v>
      </c>
      <c r="W338" s="19" t="n">
        <f aca="false">IF(OR($F338="Activo",$F338="Cese"),SUM(P330:P337),0)</f>
        <v>0</v>
      </c>
      <c r="X338" s="36" t="n">
        <f aca="false">IF(OR($F338="Activo",$F338="Cese"),R338+S338+T338+U338+V338+W338,0)</f>
        <v>0</v>
      </c>
      <c r="Y338" s="19" t="n">
        <f aca="false">IF(OR($F338="Activo",$F338="Cese"),DED_FIJA,0)</f>
        <v>0</v>
      </c>
      <c r="Z338" s="36" t="n">
        <f aca="false">MAX(0,X338-Y338)</f>
        <v>0</v>
      </c>
      <c r="AA338" s="19" t="n">
        <f aca="false">IF(Z338=0,0,MAX(0,MIN(Z338,Parámetros!$G$19)-Parámetros!$F$19)*Parámetros!$E$19)</f>
        <v>0</v>
      </c>
      <c r="AB338" s="19" t="n">
        <f aca="false">IF(Z338=0,0,MAX(0,MIN(Z338,Parámetros!$G$20)-Parámetros!$F$20)*Parámetros!$E$20)</f>
        <v>0</v>
      </c>
      <c r="AC338" s="19" t="n">
        <f aca="false">IF(Z338=0,0,MAX(0,MIN(Z338,Parámetros!$G$21)-Parámetros!$F$21)*Parámetros!$E$21)</f>
        <v>0</v>
      </c>
      <c r="AD338" s="19" t="n">
        <f aca="false">IF(Z338=0,0,MAX(0,MIN(Z338,Parámetros!$G$22)-Parámetros!$F$22)*Parámetros!$E$22)</f>
        <v>0</v>
      </c>
      <c r="AE338" s="19" t="n">
        <f aca="false">IF(Z338=0,0,MAX(0,MIN(Z338,Parámetros!$G$23)-Parámetros!$F$23)*Parámetros!$E$23)</f>
        <v>0</v>
      </c>
      <c r="AF338" s="36" t="n">
        <f aca="false">SUM(AA338:AE338)</f>
        <v>0</v>
      </c>
      <c r="AG338" s="45" t="str">
        <f aca="false">IF(AM338&lt;=0,"-",INDEX(TR_TASA,MATCH(AM338,TR_DESDE,1)))</f>
        <v>-</v>
      </c>
      <c r="AH338" s="44" t="n">
        <f aca="false">IF($F338="Cese",1,IF($F338="Activo",INDEX(DIV_N,9),0))</f>
        <v>0</v>
      </c>
      <c r="AI338" s="44" t="n">
        <f aca="false">IF($F338="Cese",8,IF($F338="Activo",INDEX(DIV_HASTA,9),0))</f>
        <v>0</v>
      </c>
      <c r="AJ338" s="19" t="n">
        <f aca="false">IF(OR($F338="Activo",$F338="Cese"),SUMIFS(AV330:AV337,D330:D337,"&lt;="&amp;AI338),0)</f>
        <v>0</v>
      </c>
      <c r="AK338" s="19" t="n">
        <f aca="false">IF(OR($F338="Activo",$F338="Cese"),MAX(0,(AF338-AJ338)/AH338),0)</f>
        <v>0</v>
      </c>
      <c r="AL338" s="19" t="n">
        <f aca="false">IF(OR($F338="Activo",$F338="Cese"),K338+IF(PROY_BON="Sí",0,J338),0)</f>
        <v>0</v>
      </c>
      <c r="AM338" s="19" t="n">
        <f aca="false">IF(AL338&gt;0,MAX(0,X338+AL338-Y338),Z338)</f>
        <v>0</v>
      </c>
      <c r="AN338" s="19" t="n">
        <f aca="false">SUMPRODUCT((AM338&gt;TR_DESDE)*(AM338-TR_DESDE)*TR_INC)</f>
        <v>0</v>
      </c>
      <c r="AO338" s="19" t="n">
        <f aca="false">IF(AL338&gt;0,MAX(0,AN338-IF($F338="Cese",MAX(AF338,AJ338),AF338)),0)</f>
        <v>0</v>
      </c>
      <c r="AP338" s="46" t="n">
        <f aca="false">IF(OR($F338="Activo",$F338="Cese"),ROUND(AK338+AO338,2),0)</f>
        <v>0</v>
      </c>
      <c r="AQ338" s="19" t="n">
        <f aca="false">IF($F338="Cese",MAX(0,AJ338-AN338),0)</f>
        <v>0</v>
      </c>
      <c r="AR338" s="19" t="str">
        <f aca="false">IF($B338="","",IF(COUNTIFS(RP_COD,$B338,'Retenciones Planilla'!$K$6:$K$105,"&lt;&gt;")=0,"",SUMIFS('Retenciones Planilla'!$K$6:$K$105,RP_COD,$B338)))</f>
        <v/>
      </c>
      <c r="AS338" s="19" t="str">
        <f aca="false">IF(AR338="","",AR338-AP338)</f>
        <v/>
      </c>
      <c r="AT338" s="23" t="str">
        <f aca="false">IF($B338="","",IF(NOT(OR($F338="Activo",$F338="Cese")),IF(N(AR338)=0,"—","Revisar: sin vínculo"),IF(AR338="",IF(AP338=0,"No corresponde","Sin dato planilla"),IF(ABS(AS338)&lt;=TOL,"OK",IF(AS338&gt;0,"Retuvo de más","Retuvo de menos")))))</f>
        <v/>
      </c>
      <c r="AU338" s="19" t="n">
        <f aca="false">IF(AND(BASE_RET="Planilla (si existe)",AR338&lt;&gt;""),AR338,AP338)</f>
        <v>0</v>
      </c>
      <c r="AV338" s="19" t="n">
        <f aca="false">AU338+N338</f>
        <v>0</v>
      </c>
    </row>
    <row r="339" customFormat="false" ht="15" hidden="false" customHeight="false" outlineLevel="0" collapsed="false">
      <c r="A339" s="43" t="n">
        <v>28</v>
      </c>
      <c r="B339" s="35" t="str">
        <f aca="false">IF(Trabajadores!$B$33="","",Trabajadores!$B$33)</f>
        <v/>
      </c>
      <c r="C339" s="35" t="str">
        <f aca="false">IF($B339="","",Trabajadores!$D$33)</f>
        <v/>
      </c>
      <c r="D339" s="43" t="n">
        <v>10</v>
      </c>
      <c r="E339" s="23" t="s">
        <v>307</v>
      </c>
      <c r="F339" s="23" t="str">
        <f aca="false">IF($B339="","",IF(OR(10&lt;Trabajadores!$M$33,10&gt;Trabajadores!$N$33),"No vinculado",IF(AND(10=Trabajadores!$N$33,Trabajadores!$O$33="Sí"),"Cese","Activo")))</f>
        <v/>
      </c>
      <c r="G339" s="19" t="n">
        <f aca="false">IF($B339="",0,SUMIFS(Ingresos!$X$6:$X$1505,ING_COD,$B339,ING_CLASE,"ORD"))</f>
        <v>0</v>
      </c>
      <c r="H339" s="19" t="n">
        <f aca="false">IF($B339="",0,SUMIFS(Ingresos!$X$6:$X$1505,ING_COD,$B339,ING_CLASE,"ORD",ING_COMP,"Sí"))</f>
        <v>0</v>
      </c>
      <c r="I339" s="19" t="n">
        <f aca="false">IF($B339="",0,SUMIFS(Ingresos!$X$6:$X$1505,ING_COD,$B339,ING_CLASE,"GRA"))</f>
        <v>0</v>
      </c>
      <c r="J339" s="19" t="n">
        <f aca="false">IF($B339="",0,SUMIFS(Ingresos!$X$6:$X$1505,ING_COD,$B339,ING_CLASE,"BON"))</f>
        <v>0</v>
      </c>
      <c r="K339" s="19" t="n">
        <f aca="false">IF($B339="",0,SUMIFS(Ingresos!$X$6:$X$1505,ING_COD,$B339,ING_CLASE,"EXT"))</f>
        <v>0</v>
      </c>
      <c r="L339" s="19" t="n">
        <f aca="false">IF($B339="",0,SUMIFS(Ingresos!$X$6:$X$1505,ING_COD,$B339,ING_CLASE,"OTO"))</f>
        <v>0</v>
      </c>
      <c r="M339" s="19" t="n">
        <f aca="false">IF($B339="",0,SUMIFS(Ingresos!$X$6:$X$1505,ING_COD,$B339,ING_CLASE,"OTX"))</f>
        <v>0</v>
      </c>
      <c r="N339" s="19" t="n">
        <f aca="false">IF($B339="",0,SUMIFS(Ingresos!$X$6:$X$1505,ING_COD,$B339,ING_CLASE,"RETO"))</f>
        <v>0</v>
      </c>
      <c r="O339" s="19" t="n">
        <f aca="false">IF($B339="",0,SUMIFS(Ingresos!$X$6:$X$1505,ING_COD,$B339,ING_CLASE,"INA"))</f>
        <v>0</v>
      </c>
      <c r="P339" s="19" t="n">
        <f aca="false">G339+I339+J339+K339+L339+M339</f>
        <v>0</v>
      </c>
      <c r="Q339" s="44" t="n">
        <f aca="false">IF($F339="Activo",3,IF($F339="Cese",1,0))</f>
        <v>0</v>
      </c>
      <c r="R339" s="19" t="n">
        <f aca="false">G339*Q339</f>
        <v>0</v>
      </c>
      <c r="S339" s="19" t="n">
        <f aca="false">IF($F339="Activo",SUMIFS(I339:I341,$D339:$D341,"&lt;="&amp;Trabajadores!$N$33)+IF(PROY_BON="Sí",SUMIFS(J339:J341,$D339:$D341,"&lt;="&amp;Trabajadores!$N$33),0),IF($F339="Cese",I339+IF(PROY_BON="Sí",J339,0),0))</f>
        <v>0</v>
      </c>
      <c r="T339" s="19" t="n">
        <f aca="false">IF(OR($F339&lt;&gt;"Activo",Trabajadores!$I$33="No"),0,IF(I341=0,H339*(1+IF(PROY_BON="Sí",Trabajadores!$P$33,0))*Trabajadores!$S$33/6*(Trabajadores!$N$33&gt;=12),0))</f>
        <v>0</v>
      </c>
      <c r="U339" s="19" t="n">
        <f aca="false">IF($F339="Activo",IF(Trabajadores!$J$33="Sí",L339*3,L339),IF($F339="Cese",L339,0))</f>
        <v>0</v>
      </c>
      <c r="V339" s="19" t="n">
        <f aca="false">IF(OR($F339="Activo",$F339="Cese"),M339,0)</f>
        <v>0</v>
      </c>
      <c r="W339" s="19" t="n">
        <f aca="false">IF(OR($F339="Activo",$F339="Cese"),SUM(P330:P338),0)</f>
        <v>0</v>
      </c>
      <c r="X339" s="36" t="n">
        <f aca="false">IF(OR($F339="Activo",$F339="Cese"),R339+S339+T339+U339+V339+W339,0)</f>
        <v>0</v>
      </c>
      <c r="Y339" s="19" t="n">
        <f aca="false">IF(OR($F339="Activo",$F339="Cese"),DED_FIJA,0)</f>
        <v>0</v>
      </c>
      <c r="Z339" s="36" t="n">
        <f aca="false">MAX(0,X339-Y339)</f>
        <v>0</v>
      </c>
      <c r="AA339" s="19" t="n">
        <f aca="false">IF(Z339=0,0,MAX(0,MIN(Z339,Parámetros!$G$19)-Parámetros!$F$19)*Parámetros!$E$19)</f>
        <v>0</v>
      </c>
      <c r="AB339" s="19" t="n">
        <f aca="false">IF(Z339=0,0,MAX(0,MIN(Z339,Parámetros!$G$20)-Parámetros!$F$20)*Parámetros!$E$20)</f>
        <v>0</v>
      </c>
      <c r="AC339" s="19" t="n">
        <f aca="false">IF(Z339=0,0,MAX(0,MIN(Z339,Parámetros!$G$21)-Parámetros!$F$21)*Parámetros!$E$21)</f>
        <v>0</v>
      </c>
      <c r="AD339" s="19" t="n">
        <f aca="false">IF(Z339=0,0,MAX(0,MIN(Z339,Parámetros!$G$22)-Parámetros!$F$22)*Parámetros!$E$22)</f>
        <v>0</v>
      </c>
      <c r="AE339" s="19" t="n">
        <f aca="false">IF(Z339=0,0,MAX(0,MIN(Z339,Parámetros!$G$23)-Parámetros!$F$23)*Parámetros!$E$23)</f>
        <v>0</v>
      </c>
      <c r="AF339" s="36" t="n">
        <f aca="false">SUM(AA339:AE339)</f>
        <v>0</v>
      </c>
      <c r="AG339" s="45" t="str">
        <f aca="false">IF(AM339&lt;=0,"-",INDEX(TR_TASA,MATCH(AM339,TR_DESDE,1)))</f>
        <v>-</v>
      </c>
      <c r="AH339" s="44" t="n">
        <f aca="false">IF($F339="Cese",1,IF($F339="Activo",INDEX(DIV_N,10),0))</f>
        <v>0</v>
      </c>
      <c r="AI339" s="44" t="n">
        <f aca="false">IF($F339="Cese",9,IF($F339="Activo",INDEX(DIV_HASTA,10),0))</f>
        <v>0</v>
      </c>
      <c r="AJ339" s="19" t="n">
        <f aca="false">IF(OR($F339="Activo",$F339="Cese"),SUMIFS(AV330:AV338,D330:D338,"&lt;="&amp;AI339),0)</f>
        <v>0</v>
      </c>
      <c r="AK339" s="19" t="n">
        <f aca="false">IF(OR($F339="Activo",$F339="Cese"),MAX(0,(AF339-AJ339)/AH339),0)</f>
        <v>0</v>
      </c>
      <c r="AL339" s="19" t="n">
        <f aca="false">IF(OR($F339="Activo",$F339="Cese"),K339+IF(PROY_BON="Sí",0,J339),0)</f>
        <v>0</v>
      </c>
      <c r="AM339" s="19" t="n">
        <f aca="false">IF(AL339&gt;0,MAX(0,X339+AL339-Y339),Z339)</f>
        <v>0</v>
      </c>
      <c r="AN339" s="19" t="n">
        <f aca="false">SUMPRODUCT((AM339&gt;TR_DESDE)*(AM339-TR_DESDE)*TR_INC)</f>
        <v>0</v>
      </c>
      <c r="AO339" s="19" t="n">
        <f aca="false">IF(AL339&gt;0,MAX(0,AN339-IF($F339="Cese",MAX(AF339,AJ339),AF339)),0)</f>
        <v>0</v>
      </c>
      <c r="AP339" s="46" t="n">
        <f aca="false">IF(OR($F339="Activo",$F339="Cese"),ROUND(AK339+AO339,2),0)</f>
        <v>0</v>
      </c>
      <c r="AQ339" s="19" t="n">
        <f aca="false">IF($F339="Cese",MAX(0,AJ339-AN339),0)</f>
        <v>0</v>
      </c>
      <c r="AR339" s="19" t="str">
        <f aca="false">IF($B339="","",IF(COUNTIFS(RP_COD,$B339,'Retenciones Planilla'!$L$6:$L$105,"&lt;&gt;")=0,"",SUMIFS('Retenciones Planilla'!$L$6:$L$105,RP_COD,$B339)))</f>
        <v/>
      </c>
      <c r="AS339" s="19" t="str">
        <f aca="false">IF(AR339="","",AR339-AP339)</f>
        <v/>
      </c>
      <c r="AT339" s="23" t="str">
        <f aca="false">IF($B339="","",IF(NOT(OR($F339="Activo",$F339="Cese")),IF(N(AR339)=0,"—","Revisar: sin vínculo"),IF(AR339="",IF(AP339=0,"No corresponde","Sin dato planilla"),IF(ABS(AS339)&lt;=TOL,"OK",IF(AS339&gt;0,"Retuvo de más","Retuvo de menos")))))</f>
        <v/>
      </c>
      <c r="AU339" s="19" t="n">
        <f aca="false">IF(AND(BASE_RET="Planilla (si existe)",AR339&lt;&gt;""),AR339,AP339)</f>
        <v>0</v>
      </c>
      <c r="AV339" s="19" t="n">
        <f aca="false">AU339+N339</f>
        <v>0</v>
      </c>
    </row>
    <row r="340" customFormat="false" ht="15" hidden="false" customHeight="false" outlineLevel="0" collapsed="false">
      <c r="A340" s="43" t="n">
        <v>28</v>
      </c>
      <c r="B340" s="35" t="str">
        <f aca="false">IF(Trabajadores!$B$33="","",Trabajadores!$B$33)</f>
        <v/>
      </c>
      <c r="C340" s="35" t="str">
        <f aca="false">IF($B340="","",Trabajadores!$D$33)</f>
        <v/>
      </c>
      <c r="D340" s="43" t="n">
        <v>11</v>
      </c>
      <c r="E340" s="23" t="s">
        <v>308</v>
      </c>
      <c r="F340" s="23" t="str">
        <f aca="false">IF($B340="","",IF(OR(11&lt;Trabajadores!$M$33,11&gt;Trabajadores!$N$33),"No vinculado",IF(AND(11=Trabajadores!$N$33,Trabajadores!$O$33="Sí"),"Cese","Activo")))</f>
        <v/>
      </c>
      <c r="G340" s="19" t="n">
        <f aca="false">IF($B340="",0,SUMIFS(Ingresos!$Y$6:$Y$1505,ING_COD,$B340,ING_CLASE,"ORD"))</f>
        <v>0</v>
      </c>
      <c r="H340" s="19" t="n">
        <f aca="false">IF($B340="",0,SUMIFS(Ingresos!$Y$6:$Y$1505,ING_COD,$B340,ING_CLASE,"ORD",ING_COMP,"Sí"))</f>
        <v>0</v>
      </c>
      <c r="I340" s="19" t="n">
        <f aca="false">IF($B340="",0,SUMIFS(Ingresos!$Y$6:$Y$1505,ING_COD,$B340,ING_CLASE,"GRA"))</f>
        <v>0</v>
      </c>
      <c r="J340" s="19" t="n">
        <f aca="false">IF($B340="",0,SUMIFS(Ingresos!$Y$6:$Y$1505,ING_COD,$B340,ING_CLASE,"BON"))</f>
        <v>0</v>
      </c>
      <c r="K340" s="19" t="n">
        <f aca="false">IF($B340="",0,SUMIFS(Ingresos!$Y$6:$Y$1505,ING_COD,$B340,ING_CLASE,"EXT"))</f>
        <v>0</v>
      </c>
      <c r="L340" s="19" t="n">
        <f aca="false">IF($B340="",0,SUMIFS(Ingresos!$Y$6:$Y$1505,ING_COD,$B340,ING_CLASE,"OTO"))</f>
        <v>0</v>
      </c>
      <c r="M340" s="19" t="n">
        <f aca="false">IF($B340="",0,SUMIFS(Ingresos!$Y$6:$Y$1505,ING_COD,$B340,ING_CLASE,"OTX"))</f>
        <v>0</v>
      </c>
      <c r="N340" s="19" t="n">
        <f aca="false">IF($B340="",0,SUMIFS(Ingresos!$Y$6:$Y$1505,ING_COD,$B340,ING_CLASE,"RETO"))</f>
        <v>0</v>
      </c>
      <c r="O340" s="19" t="n">
        <f aca="false">IF($B340="",0,SUMIFS(Ingresos!$Y$6:$Y$1505,ING_COD,$B340,ING_CLASE,"INA"))</f>
        <v>0</v>
      </c>
      <c r="P340" s="19" t="n">
        <f aca="false">G340+I340+J340+K340+L340+M340</f>
        <v>0</v>
      </c>
      <c r="Q340" s="44" t="n">
        <f aca="false">IF($F340="Activo",2,IF($F340="Cese",1,0))</f>
        <v>0</v>
      </c>
      <c r="R340" s="19" t="n">
        <f aca="false">G340*Q340</f>
        <v>0</v>
      </c>
      <c r="S340" s="19" t="n">
        <f aca="false">IF($F340="Activo",SUMIFS(I340:I341,$D340:$D341,"&lt;="&amp;Trabajadores!$N$33)+IF(PROY_BON="Sí",SUMIFS(J340:J341,$D340:$D341,"&lt;="&amp;Trabajadores!$N$33),0),IF($F340="Cese",I340+IF(PROY_BON="Sí",J340,0),0))</f>
        <v>0</v>
      </c>
      <c r="T340" s="19" t="n">
        <f aca="false">IF(OR($F340&lt;&gt;"Activo",Trabajadores!$I$33="No"),0,IF(I341=0,H340*(1+IF(PROY_BON="Sí",Trabajadores!$P$33,0))*Trabajadores!$S$33/6*(Trabajadores!$N$33&gt;=12),0))</f>
        <v>0</v>
      </c>
      <c r="U340" s="19" t="n">
        <f aca="false">IF($F340="Activo",IF(Trabajadores!$J$33="Sí",L340*2,L340),IF($F340="Cese",L340,0))</f>
        <v>0</v>
      </c>
      <c r="V340" s="19" t="n">
        <f aca="false">IF(OR($F340="Activo",$F340="Cese"),M340,0)</f>
        <v>0</v>
      </c>
      <c r="W340" s="19" t="n">
        <f aca="false">IF(OR($F340="Activo",$F340="Cese"),SUM(P330:P339),0)</f>
        <v>0</v>
      </c>
      <c r="X340" s="36" t="n">
        <f aca="false">IF(OR($F340="Activo",$F340="Cese"),R340+S340+T340+U340+V340+W340,0)</f>
        <v>0</v>
      </c>
      <c r="Y340" s="19" t="n">
        <f aca="false">IF(OR($F340="Activo",$F340="Cese"),DED_FIJA,0)</f>
        <v>0</v>
      </c>
      <c r="Z340" s="36" t="n">
        <f aca="false">MAX(0,X340-Y340)</f>
        <v>0</v>
      </c>
      <c r="AA340" s="19" t="n">
        <f aca="false">IF(Z340=0,0,MAX(0,MIN(Z340,Parámetros!$G$19)-Parámetros!$F$19)*Parámetros!$E$19)</f>
        <v>0</v>
      </c>
      <c r="AB340" s="19" t="n">
        <f aca="false">IF(Z340=0,0,MAX(0,MIN(Z340,Parámetros!$G$20)-Parámetros!$F$20)*Parámetros!$E$20)</f>
        <v>0</v>
      </c>
      <c r="AC340" s="19" t="n">
        <f aca="false">IF(Z340=0,0,MAX(0,MIN(Z340,Parámetros!$G$21)-Parámetros!$F$21)*Parámetros!$E$21)</f>
        <v>0</v>
      </c>
      <c r="AD340" s="19" t="n">
        <f aca="false">IF(Z340=0,0,MAX(0,MIN(Z340,Parámetros!$G$22)-Parámetros!$F$22)*Parámetros!$E$22)</f>
        <v>0</v>
      </c>
      <c r="AE340" s="19" t="n">
        <f aca="false">IF(Z340=0,0,MAX(0,MIN(Z340,Parámetros!$G$23)-Parámetros!$F$23)*Parámetros!$E$23)</f>
        <v>0</v>
      </c>
      <c r="AF340" s="36" t="n">
        <f aca="false">SUM(AA340:AE340)</f>
        <v>0</v>
      </c>
      <c r="AG340" s="45" t="str">
        <f aca="false">IF(AM340&lt;=0,"-",INDEX(TR_TASA,MATCH(AM340,TR_DESDE,1)))</f>
        <v>-</v>
      </c>
      <c r="AH340" s="44" t="n">
        <f aca="false">IF($F340="Cese",1,IF($F340="Activo",INDEX(DIV_N,11),0))</f>
        <v>0</v>
      </c>
      <c r="AI340" s="44" t="n">
        <f aca="false">IF($F340="Cese",10,IF($F340="Activo",INDEX(DIV_HASTA,11),0))</f>
        <v>0</v>
      </c>
      <c r="AJ340" s="19" t="n">
        <f aca="false">IF(OR($F340="Activo",$F340="Cese"),SUMIFS(AV330:AV339,D330:D339,"&lt;="&amp;AI340),0)</f>
        <v>0</v>
      </c>
      <c r="AK340" s="19" t="n">
        <f aca="false">IF(OR($F340="Activo",$F340="Cese"),MAX(0,(AF340-AJ340)/AH340),0)</f>
        <v>0</v>
      </c>
      <c r="AL340" s="19" t="n">
        <f aca="false">IF(OR($F340="Activo",$F340="Cese"),K340+IF(PROY_BON="Sí",0,J340),0)</f>
        <v>0</v>
      </c>
      <c r="AM340" s="19" t="n">
        <f aca="false">IF(AL340&gt;0,MAX(0,X340+AL340-Y340),Z340)</f>
        <v>0</v>
      </c>
      <c r="AN340" s="19" t="n">
        <f aca="false">SUMPRODUCT((AM340&gt;TR_DESDE)*(AM340-TR_DESDE)*TR_INC)</f>
        <v>0</v>
      </c>
      <c r="AO340" s="19" t="n">
        <f aca="false">IF(AL340&gt;0,MAX(0,AN340-IF($F340="Cese",MAX(AF340,AJ340),AF340)),0)</f>
        <v>0</v>
      </c>
      <c r="AP340" s="46" t="n">
        <f aca="false">IF(OR($F340="Activo",$F340="Cese"),ROUND(AK340+AO340,2),0)</f>
        <v>0</v>
      </c>
      <c r="AQ340" s="19" t="n">
        <f aca="false">IF($F340="Cese",MAX(0,AJ340-AN340),0)</f>
        <v>0</v>
      </c>
      <c r="AR340" s="19" t="str">
        <f aca="false">IF($B340="","",IF(COUNTIFS(RP_COD,$B340,'Retenciones Planilla'!$M$6:$M$105,"&lt;&gt;")=0,"",SUMIFS('Retenciones Planilla'!$M$6:$M$105,RP_COD,$B340)))</f>
        <v/>
      </c>
      <c r="AS340" s="19" t="str">
        <f aca="false">IF(AR340="","",AR340-AP340)</f>
        <v/>
      </c>
      <c r="AT340" s="23" t="str">
        <f aca="false">IF($B340="","",IF(NOT(OR($F340="Activo",$F340="Cese")),IF(N(AR340)=0,"—","Revisar: sin vínculo"),IF(AR340="",IF(AP340=0,"No corresponde","Sin dato planilla"),IF(ABS(AS340)&lt;=TOL,"OK",IF(AS340&gt;0,"Retuvo de más","Retuvo de menos")))))</f>
        <v/>
      </c>
      <c r="AU340" s="19" t="n">
        <f aca="false">IF(AND(BASE_RET="Planilla (si existe)",AR340&lt;&gt;""),AR340,AP340)</f>
        <v>0</v>
      </c>
      <c r="AV340" s="19" t="n">
        <f aca="false">AU340+N340</f>
        <v>0</v>
      </c>
    </row>
    <row r="341" customFormat="false" ht="15" hidden="false" customHeight="false" outlineLevel="0" collapsed="false">
      <c r="A341" s="43" t="n">
        <v>28</v>
      </c>
      <c r="B341" s="35" t="str">
        <f aca="false">IF(Trabajadores!$B$33="","",Trabajadores!$B$33)</f>
        <v/>
      </c>
      <c r="C341" s="35" t="str">
        <f aca="false">IF($B341="","",Trabajadores!$D$33)</f>
        <v/>
      </c>
      <c r="D341" s="43" t="n">
        <v>12</v>
      </c>
      <c r="E341" s="23" t="s">
        <v>309</v>
      </c>
      <c r="F341" s="23" t="str">
        <f aca="false">IF($B341="","",IF(OR(12&lt;Trabajadores!$M$33,12&gt;Trabajadores!$N$33),"No vinculado",IF(AND(12=Trabajadores!$N$33,Trabajadores!$O$33="Sí"),"Cese","Activo")))</f>
        <v/>
      </c>
      <c r="G341" s="19" t="n">
        <f aca="false">IF($B341="",0,SUMIFS(Ingresos!$Z$6:$Z$1505,ING_COD,$B341,ING_CLASE,"ORD"))</f>
        <v>0</v>
      </c>
      <c r="H341" s="19" t="n">
        <f aca="false">IF($B341="",0,SUMIFS(Ingresos!$Z$6:$Z$1505,ING_COD,$B341,ING_CLASE,"ORD",ING_COMP,"Sí"))</f>
        <v>0</v>
      </c>
      <c r="I341" s="19" t="n">
        <f aca="false">IF($B341="",0,SUMIFS(Ingresos!$Z$6:$Z$1505,ING_COD,$B341,ING_CLASE,"GRA"))</f>
        <v>0</v>
      </c>
      <c r="J341" s="19" t="n">
        <f aca="false">IF($B341="",0,SUMIFS(Ingresos!$Z$6:$Z$1505,ING_COD,$B341,ING_CLASE,"BON"))</f>
        <v>0</v>
      </c>
      <c r="K341" s="19" t="n">
        <f aca="false">IF($B341="",0,SUMIFS(Ingresos!$Z$6:$Z$1505,ING_COD,$B341,ING_CLASE,"EXT"))</f>
        <v>0</v>
      </c>
      <c r="L341" s="19" t="n">
        <f aca="false">IF($B341="",0,SUMIFS(Ingresos!$Z$6:$Z$1505,ING_COD,$B341,ING_CLASE,"OTO"))</f>
        <v>0</v>
      </c>
      <c r="M341" s="19" t="n">
        <f aca="false">IF($B341="",0,SUMIFS(Ingresos!$Z$6:$Z$1505,ING_COD,$B341,ING_CLASE,"OTX"))</f>
        <v>0</v>
      </c>
      <c r="N341" s="19" t="n">
        <f aca="false">IF($B341="",0,SUMIFS(Ingresos!$Z$6:$Z$1505,ING_COD,$B341,ING_CLASE,"RETO"))</f>
        <v>0</v>
      </c>
      <c r="O341" s="19" t="n">
        <f aca="false">IF($B341="",0,SUMIFS(Ingresos!$Z$6:$Z$1505,ING_COD,$B341,ING_CLASE,"INA"))</f>
        <v>0</v>
      </c>
      <c r="P341" s="19" t="n">
        <f aca="false">G341+I341+J341+K341+L341+M341</f>
        <v>0</v>
      </c>
      <c r="Q341" s="44" t="n">
        <f aca="false">IF($F341="Activo",1,IF($F341="Cese",1,0))</f>
        <v>0</v>
      </c>
      <c r="R341" s="19" t="n">
        <f aca="false">G341*Q341</f>
        <v>0</v>
      </c>
      <c r="S341" s="19" t="n">
        <f aca="false">IF($F341="Activo",SUMIFS(I341:I341,$D341:$D341,"&lt;="&amp;Trabajadores!$N$33)+IF(PROY_BON="Sí",SUMIFS(J341:J341,$D341:$D341,"&lt;="&amp;Trabajadores!$N$33),0),IF($F341="Cese",I341+IF(PROY_BON="Sí",J341,0),0))</f>
        <v>0</v>
      </c>
      <c r="T341" s="19" t="n">
        <f aca="false">0</f>
        <v>0</v>
      </c>
      <c r="U341" s="19" t="n">
        <f aca="false">IF($F341="Activo",IF(Trabajadores!$J$33="Sí",L341*1,L341),IF($F341="Cese",L341,0))</f>
        <v>0</v>
      </c>
      <c r="V341" s="19" t="n">
        <f aca="false">IF(OR($F341="Activo",$F341="Cese"),M341,0)</f>
        <v>0</v>
      </c>
      <c r="W341" s="19" t="n">
        <f aca="false">IF(OR($F341="Activo",$F341="Cese"),SUM(P330:P340),0)</f>
        <v>0</v>
      </c>
      <c r="X341" s="36" t="n">
        <f aca="false">IF(OR($F341="Activo",$F341="Cese"),R341+S341+T341+U341+V341+W341,0)</f>
        <v>0</v>
      </c>
      <c r="Y341" s="19" t="n">
        <f aca="false">IF(OR($F341="Activo",$F341="Cese"),DED_FIJA,0)</f>
        <v>0</v>
      </c>
      <c r="Z341" s="36" t="n">
        <f aca="false">MAX(0,X341-Y341)</f>
        <v>0</v>
      </c>
      <c r="AA341" s="19" t="n">
        <f aca="false">IF(Z341=0,0,MAX(0,MIN(Z341,Parámetros!$G$19)-Parámetros!$F$19)*Parámetros!$E$19)</f>
        <v>0</v>
      </c>
      <c r="AB341" s="19" t="n">
        <f aca="false">IF(Z341=0,0,MAX(0,MIN(Z341,Parámetros!$G$20)-Parámetros!$F$20)*Parámetros!$E$20)</f>
        <v>0</v>
      </c>
      <c r="AC341" s="19" t="n">
        <f aca="false">IF(Z341=0,0,MAX(0,MIN(Z341,Parámetros!$G$21)-Parámetros!$F$21)*Parámetros!$E$21)</f>
        <v>0</v>
      </c>
      <c r="AD341" s="19" t="n">
        <f aca="false">IF(Z341=0,0,MAX(0,MIN(Z341,Parámetros!$G$22)-Parámetros!$F$22)*Parámetros!$E$22)</f>
        <v>0</v>
      </c>
      <c r="AE341" s="19" t="n">
        <f aca="false">IF(Z341=0,0,MAX(0,MIN(Z341,Parámetros!$G$23)-Parámetros!$F$23)*Parámetros!$E$23)</f>
        <v>0</v>
      </c>
      <c r="AF341" s="36" t="n">
        <f aca="false">SUM(AA341:AE341)</f>
        <v>0</v>
      </c>
      <c r="AG341" s="45" t="str">
        <f aca="false">IF(AM341&lt;=0,"-",INDEX(TR_TASA,MATCH(AM341,TR_DESDE,1)))</f>
        <v>-</v>
      </c>
      <c r="AH341" s="44" t="n">
        <f aca="false">IF($F341="Cese",1,IF($F341="Activo",INDEX(DIV_N,12),0))</f>
        <v>0</v>
      </c>
      <c r="AI341" s="44" t="n">
        <f aca="false">IF($F341="Cese",11,IF($F341="Activo",INDEX(DIV_HASTA,12),0))</f>
        <v>0</v>
      </c>
      <c r="AJ341" s="19" t="n">
        <f aca="false">IF(OR($F341="Activo",$F341="Cese"),SUMIFS(AV330:AV340,D330:D340,"&lt;="&amp;AI341),0)</f>
        <v>0</v>
      </c>
      <c r="AK341" s="19" t="n">
        <f aca="false">IF(OR($F341="Activo",$F341="Cese"),MAX(0,(AF341-AJ341)/AH341),0)</f>
        <v>0</v>
      </c>
      <c r="AL341" s="19" t="n">
        <f aca="false">IF(OR($F341="Activo",$F341="Cese"),K341+IF(PROY_BON="Sí",0,J341),0)</f>
        <v>0</v>
      </c>
      <c r="AM341" s="19" t="n">
        <f aca="false">IF(AL341&gt;0,MAX(0,X341+AL341-Y341),Z341)</f>
        <v>0</v>
      </c>
      <c r="AN341" s="19" t="n">
        <f aca="false">SUMPRODUCT((AM341&gt;TR_DESDE)*(AM341-TR_DESDE)*TR_INC)</f>
        <v>0</v>
      </c>
      <c r="AO341" s="19" t="n">
        <f aca="false">IF(AL341&gt;0,MAX(0,AN341-IF(TRUE(),MAX(AF341,AJ341),AF341)),0)</f>
        <v>0</v>
      </c>
      <c r="AP341" s="46" t="n">
        <f aca="false">IF(OR($F341="Activo",$F341="Cese"),ROUND(AK341+AO341,2),0)</f>
        <v>0</v>
      </c>
      <c r="AQ341" s="19" t="n">
        <f aca="false">IF(OR($F341="Activo",$F341="Cese"),MAX(0,AJ341-AN341),0)</f>
        <v>0</v>
      </c>
      <c r="AR341" s="19" t="str">
        <f aca="false">IF($B341="","",IF(COUNTIFS(RP_COD,$B341,'Retenciones Planilla'!$N$6:$N$105,"&lt;&gt;")=0,"",SUMIFS('Retenciones Planilla'!$N$6:$N$105,RP_COD,$B341)))</f>
        <v/>
      </c>
      <c r="AS341" s="19" t="str">
        <f aca="false">IF(AR341="","",AR341-AP341)</f>
        <v/>
      </c>
      <c r="AT341" s="23" t="str">
        <f aca="false">IF($B341="","",IF(NOT(OR($F341="Activo",$F341="Cese")),IF(N(AR341)=0,"—","Revisar: sin vínculo"),IF(AR341="",IF(AP341=0,"No corresponde","Sin dato planilla"),IF(ABS(AS341)&lt;=TOL,"OK",IF(AS341&gt;0,"Retuvo de más","Retuvo de menos")))))</f>
        <v/>
      </c>
      <c r="AU341" s="19" t="n">
        <f aca="false">IF(AND(BASE_RET="Planilla (si existe)",AR341&lt;&gt;""),AR341,AP341)</f>
        <v>0</v>
      </c>
      <c r="AV341" s="19" t="n">
        <f aca="false">AU341+N341</f>
        <v>0</v>
      </c>
    </row>
    <row r="342" customFormat="false" ht="15" hidden="false" customHeight="false" outlineLevel="0" collapsed="false">
      <c r="A342" s="43" t="n">
        <v>29</v>
      </c>
      <c r="B342" s="35" t="str">
        <f aca="false">IF(Trabajadores!$B$34="","",Trabajadores!$B$34)</f>
        <v/>
      </c>
      <c r="C342" s="35" t="str">
        <f aca="false">IF($B342="","",Trabajadores!$D$34)</f>
        <v/>
      </c>
      <c r="D342" s="43" t="n">
        <v>1</v>
      </c>
      <c r="E342" s="23" t="s">
        <v>298</v>
      </c>
      <c r="F342" s="23" t="str">
        <f aca="false">IF($B342="","",IF(OR(1&lt;Trabajadores!$M$34,1&gt;Trabajadores!$N$34),"No vinculado",IF(AND(1=Trabajadores!$N$34,Trabajadores!$O$34="Sí"),"Cese","Activo")))</f>
        <v/>
      </c>
      <c r="G342" s="19" t="n">
        <f aca="false">IF($B342="",0,SUMIFS(Ingresos!$O$6:$O$1505,ING_COD,$B342,ING_CLASE,"ORD"))</f>
        <v>0</v>
      </c>
      <c r="H342" s="19" t="n">
        <f aca="false">IF($B342="",0,SUMIFS(Ingresos!$O$6:$O$1505,ING_COD,$B342,ING_CLASE,"ORD",ING_COMP,"Sí"))</f>
        <v>0</v>
      </c>
      <c r="I342" s="19" t="n">
        <f aca="false">IF($B342="",0,SUMIFS(Ingresos!$O$6:$O$1505,ING_COD,$B342,ING_CLASE,"GRA"))</f>
        <v>0</v>
      </c>
      <c r="J342" s="19" t="n">
        <f aca="false">IF($B342="",0,SUMIFS(Ingresos!$O$6:$O$1505,ING_COD,$B342,ING_CLASE,"BON"))</f>
        <v>0</v>
      </c>
      <c r="K342" s="19" t="n">
        <f aca="false">IF($B342="",0,SUMIFS(Ingresos!$O$6:$O$1505,ING_COD,$B342,ING_CLASE,"EXT"))</f>
        <v>0</v>
      </c>
      <c r="L342" s="19" t="n">
        <f aca="false">IF($B342="",0,SUMIFS(Ingresos!$O$6:$O$1505,ING_COD,$B342,ING_CLASE,"OTO"))</f>
        <v>0</v>
      </c>
      <c r="M342" s="19" t="n">
        <f aca="false">IF($B342="",0,SUMIFS(Ingresos!$O$6:$O$1505,ING_COD,$B342,ING_CLASE,"OTX"))</f>
        <v>0</v>
      </c>
      <c r="N342" s="19" t="n">
        <f aca="false">IF($B342="",0,SUMIFS(Ingresos!$O$6:$O$1505,ING_COD,$B342,ING_CLASE,"RETO"))</f>
        <v>0</v>
      </c>
      <c r="O342" s="19" t="n">
        <f aca="false">IF($B342="",0,SUMIFS(Ingresos!$O$6:$O$1505,ING_COD,$B342,ING_CLASE,"INA"))</f>
        <v>0</v>
      </c>
      <c r="P342" s="19" t="n">
        <f aca="false">G342+I342+J342+K342+L342+M342</f>
        <v>0</v>
      </c>
      <c r="Q342" s="44" t="n">
        <f aca="false">IF($F342="Activo",12,IF($F342="Cese",1,0))</f>
        <v>0</v>
      </c>
      <c r="R342" s="19" t="n">
        <f aca="false">G342*Q342</f>
        <v>0</v>
      </c>
      <c r="S342" s="19" t="n">
        <f aca="false">IF($F342="Activo",SUMIFS(I342:I353,$D342:$D353,"&lt;="&amp;Trabajadores!$N$34)+IF(PROY_BON="Sí",SUMIFS(J342:J353,$D342:$D353,"&lt;="&amp;Trabajadores!$N$34),0),IF($F342="Cese",I342+IF(PROY_BON="Sí",J342,0),0))</f>
        <v>0</v>
      </c>
      <c r="T342" s="19" t="n">
        <f aca="false">IF(OR($F342&lt;&gt;"Activo",Trabajadores!$I$34="No"),0,IF(I348=0,H342*(1+IF(PROY_BON="Sí",Trabajadores!$P$34,0))*Trabajadores!$R$34/6*(Trabajadores!$N$34&gt;=7),0)+IF(I353=0,H342*(1+IF(PROY_BON="Sí",Trabajadores!$P$34,0))*Trabajadores!$S$34/6*(Trabajadores!$N$34&gt;=12),0))</f>
        <v>0</v>
      </c>
      <c r="U342" s="19" t="n">
        <f aca="false">IF($F342="Activo",IF(Trabajadores!$J$34="Sí",L342*12,L342),IF($F342="Cese",L342,0))</f>
        <v>0</v>
      </c>
      <c r="V342" s="19" t="n">
        <f aca="false">IF(OR($F342="Activo",$F342="Cese"),M342,0)</f>
        <v>0</v>
      </c>
      <c r="W342" s="19" t="n">
        <f aca="false">0</f>
        <v>0</v>
      </c>
      <c r="X342" s="36" t="n">
        <f aca="false">IF(OR($F342="Activo",$F342="Cese"),R342+S342+T342+U342+V342+W342,0)</f>
        <v>0</v>
      </c>
      <c r="Y342" s="19" t="n">
        <f aca="false">IF(OR($F342="Activo",$F342="Cese"),DED_FIJA,0)</f>
        <v>0</v>
      </c>
      <c r="Z342" s="36" t="n">
        <f aca="false">MAX(0,X342-Y342)</f>
        <v>0</v>
      </c>
      <c r="AA342" s="19" t="n">
        <f aca="false">IF(Z342=0,0,MAX(0,MIN(Z342,Parámetros!$G$19)-Parámetros!$F$19)*Parámetros!$E$19)</f>
        <v>0</v>
      </c>
      <c r="AB342" s="19" t="n">
        <f aca="false">IF(Z342=0,0,MAX(0,MIN(Z342,Parámetros!$G$20)-Parámetros!$F$20)*Parámetros!$E$20)</f>
        <v>0</v>
      </c>
      <c r="AC342" s="19" t="n">
        <f aca="false">IF(Z342=0,0,MAX(0,MIN(Z342,Parámetros!$G$21)-Parámetros!$F$21)*Parámetros!$E$21)</f>
        <v>0</v>
      </c>
      <c r="AD342" s="19" t="n">
        <f aca="false">IF(Z342=0,0,MAX(0,MIN(Z342,Parámetros!$G$22)-Parámetros!$F$22)*Parámetros!$E$22)</f>
        <v>0</v>
      </c>
      <c r="AE342" s="19" t="n">
        <f aca="false">IF(Z342=0,0,MAX(0,MIN(Z342,Parámetros!$G$23)-Parámetros!$F$23)*Parámetros!$E$23)</f>
        <v>0</v>
      </c>
      <c r="AF342" s="36" t="n">
        <f aca="false">SUM(AA342:AE342)</f>
        <v>0</v>
      </c>
      <c r="AG342" s="45" t="str">
        <f aca="false">IF(AM342&lt;=0,"-",INDEX(TR_TASA,MATCH(AM342,TR_DESDE,1)))</f>
        <v>-</v>
      </c>
      <c r="AH342" s="44" t="n">
        <f aca="false">IF($F342="Cese",1,IF($F342="Activo",INDEX(DIV_N,1),0))</f>
        <v>0</v>
      </c>
      <c r="AI342" s="44" t="n">
        <f aca="false">IF($F342="Cese",0,IF($F342="Activo",INDEX(DIV_HASTA,1),0))</f>
        <v>0</v>
      </c>
      <c r="AJ342" s="19" t="n">
        <f aca="false">0</f>
        <v>0</v>
      </c>
      <c r="AK342" s="19" t="n">
        <f aca="false">IF(OR($F342="Activo",$F342="Cese"),MAX(0,(AF342-AJ342)/AH342),0)</f>
        <v>0</v>
      </c>
      <c r="AL342" s="19" t="n">
        <f aca="false">IF(OR($F342="Activo",$F342="Cese"),K342+IF(PROY_BON="Sí",0,J342),0)</f>
        <v>0</v>
      </c>
      <c r="AM342" s="19" t="n">
        <f aca="false">IF(AL342&gt;0,MAX(0,X342+AL342-Y342),Z342)</f>
        <v>0</v>
      </c>
      <c r="AN342" s="19" t="n">
        <f aca="false">SUMPRODUCT((AM342&gt;TR_DESDE)*(AM342-TR_DESDE)*TR_INC)</f>
        <v>0</v>
      </c>
      <c r="AO342" s="19" t="n">
        <f aca="false">IF(AL342&gt;0,MAX(0,AN342-IF($F342="Cese",MAX(AF342,AJ342),AF342)),0)</f>
        <v>0</v>
      </c>
      <c r="AP342" s="46" t="n">
        <f aca="false">IF(OR($F342="Activo",$F342="Cese"),ROUND(AK342+AO342,2),0)</f>
        <v>0</v>
      </c>
      <c r="AQ342" s="19" t="n">
        <f aca="false">IF($F342="Cese",MAX(0,AJ342-AN342),0)</f>
        <v>0</v>
      </c>
      <c r="AR342" s="19" t="str">
        <f aca="false">IF($B342="","",IF(COUNTIFS(RP_COD,$B342,'Retenciones Planilla'!$C$6:$C$105,"&lt;&gt;")=0,"",SUMIFS('Retenciones Planilla'!$C$6:$C$105,RP_COD,$B342)))</f>
        <v/>
      </c>
      <c r="AS342" s="19" t="str">
        <f aca="false">IF(AR342="","",AR342-AP342)</f>
        <v/>
      </c>
      <c r="AT342" s="23" t="str">
        <f aca="false">IF($B342="","",IF(NOT(OR($F342="Activo",$F342="Cese")),IF(N(AR342)=0,"—","Revisar: sin vínculo"),IF(AR342="",IF(AP342=0,"No corresponde","Sin dato planilla"),IF(ABS(AS342)&lt;=TOL,"OK",IF(AS342&gt;0,"Retuvo de más","Retuvo de menos")))))</f>
        <v/>
      </c>
      <c r="AU342" s="19" t="n">
        <f aca="false">IF(AND(BASE_RET="Planilla (si existe)",AR342&lt;&gt;""),AR342,AP342)</f>
        <v>0</v>
      </c>
      <c r="AV342" s="19" t="n">
        <f aca="false">AU342+N342</f>
        <v>0</v>
      </c>
    </row>
    <row r="343" customFormat="false" ht="15" hidden="false" customHeight="false" outlineLevel="0" collapsed="false">
      <c r="A343" s="43" t="n">
        <v>29</v>
      </c>
      <c r="B343" s="35" t="str">
        <f aca="false">IF(Trabajadores!$B$34="","",Trabajadores!$B$34)</f>
        <v/>
      </c>
      <c r="C343" s="35" t="str">
        <f aca="false">IF($B343="","",Trabajadores!$D$34)</f>
        <v/>
      </c>
      <c r="D343" s="43" t="n">
        <v>2</v>
      </c>
      <c r="E343" s="23" t="s">
        <v>299</v>
      </c>
      <c r="F343" s="23" t="str">
        <f aca="false">IF($B343="","",IF(OR(2&lt;Trabajadores!$M$34,2&gt;Trabajadores!$N$34),"No vinculado",IF(AND(2=Trabajadores!$N$34,Trabajadores!$O$34="Sí"),"Cese","Activo")))</f>
        <v/>
      </c>
      <c r="G343" s="19" t="n">
        <f aca="false">IF($B343="",0,SUMIFS(Ingresos!$P$6:$P$1505,ING_COD,$B343,ING_CLASE,"ORD"))</f>
        <v>0</v>
      </c>
      <c r="H343" s="19" t="n">
        <f aca="false">IF($B343="",0,SUMIFS(Ingresos!$P$6:$P$1505,ING_COD,$B343,ING_CLASE,"ORD",ING_COMP,"Sí"))</f>
        <v>0</v>
      </c>
      <c r="I343" s="19" t="n">
        <f aca="false">IF($B343="",0,SUMIFS(Ingresos!$P$6:$P$1505,ING_COD,$B343,ING_CLASE,"GRA"))</f>
        <v>0</v>
      </c>
      <c r="J343" s="19" t="n">
        <f aca="false">IF($B343="",0,SUMIFS(Ingresos!$P$6:$P$1505,ING_COD,$B343,ING_CLASE,"BON"))</f>
        <v>0</v>
      </c>
      <c r="K343" s="19" t="n">
        <f aca="false">IF($B343="",0,SUMIFS(Ingresos!$P$6:$P$1505,ING_COD,$B343,ING_CLASE,"EXT"))</f>
        <v>0</v>
      </c>
      <c r="L343" s="19" t="n">
        <f aca="false">IF($B343="",0,SUMIFS(Ingresos!$P$6:$P$1505,ING_COD,$B343,ING_CLASE,"OTO"))</f>
        <v>0</v>
      </c>
      <c r="M343" s="19" t="n">
        <f aca="false">IF($B343="",0,SUMIFS(Ingresos!$P$6:$P$1505,ING_COD,$B343,ING_CLASE,"OTX"))</f>
        <v>0</v>
      </c>
      <c r="N343" s="19" t="n">
        <f aca="false">IF($B343="",0,SUMIFS(Ingresos!$P$6:$P$1505,ING_COD,$B343,ING_CLASE,"RETO"))</f>
        <v>0</v>
      </c>
      <c r="O343" s="19" t="n">
        <f aca="false">IF($B343="",0,SUMIFS(Ingresos!$P$6:$P$1505,ING_COD,$B343,ING_CLASE,"INA"))</f>
        <v>0</v>
      </c>
      <c r="P343" s="19" t="n">
        <f aca="false">G343+I343+J343+K343+L343+M343</f>
        <v>0</v>
      </c>
      <c r="Q343" s="44" t="n">
        <f aca="false">IF($F343="Activo",11,IF($F343="Cese",1,0))</f>
        <v>0</v>
      </c>
      <c r="R343" s="19" t="n">
        <f aca="false">G343*Q343</f>
        <v>0</v>
      </c>
      <c r="S343" s="19" t="n">
        <f aca="false">IF($F343="Activo",SUMIFS(I343:I353,$D343:$D353,"&lt;="&amp;Trabajadores!$N$34)+IF(PROY_BON="Sí",SUMIFS(J343:J353,$D343:$D353,"&lt;="&amp;Trabajadores!$N$34),0),IF($F343="Cese",I343+IF(PROY_BON="Sí",J343,0),0))</f>
        <v>0</v>
      </c>
      <c r="T343" s="19" t="n">
        <f aca="false">IF(OR($F343&lt;&gt;"Activo",Trabajadores!$I$34="No"),0,IF(I348=0,H343*(1+IF(PROY_BON="Sí",Trabajadores!$P$34,0))*Trabajadores!$R$34/6*(Trabajadores!$N$34&gt;=7),0)+IF(I353=0,H343*(1+IF(PROY_BON="Sí",Trabajadores!$P$34,0))*Trabajadores!$S$34/6*(Trabajadores!$N$34&gt;=12),0))</f>
        <v>0</v>
      </c>
      <c r="U343" s="19" t="n">
        <f aca="false">IF($F343="Activo",IF(Trabajadores!$J$34="Sí",L343*11,L343),IF($F343="Cese",L343,0))</f>
        <v>0</v>
      </c>
      <c r="V343" s="19" t="n">
        <f aca="false">IF(OR($F343="Activo",$F343="Cese"),M343,0)</f>
        <v>0</v>
      </c>
      <c r="W343" s="19" t="n">
        <f aca="false">IF(OR($F343="Activo",$F343="Cese"),SUM(P342:P342),0)</f>
        <v>0</v>
      </c>
      <c r="X343" s="36" t="n">
        <f aca="false">IF(OR($F343="Activo",$F343="Cese"),R343+S343+T343+U343+V343+W343,0)</f>
        <v>0</v>
      </c>
      <c r="Y343" s="19" t="n">
        <f aca="false">IF(OR($F343="Activo",$F343="Cese"),DED_FIJA,0)</f>
        <v>0</v>
      </c>
      <c r="Z343" s="36" t="n">
        <f aca="false">MAX(0,X343-Y343)</f>
        <v>0</v>
      </c>
      <c r="AA343" s="19" t="n">
        <f aca="false">IF(Z343=0,0,MAX(0,MIN(Z343,Parámetros!$G$19)-Parámetros!$F$19)*Parámetros!$E$19)</f>
        <v>0</v>
      </c>
      <c r="AB343" s="19" t="n">
        <f aca="false">IF(Z343=0,0,MAX(0,MIN(Z343,Parámetros!$G$20)-Parámetros!$F$20)*Parámetros!$E$20)</f>
        <v>0</v>
      </c>
      <c r="AC343" s="19" t="n">
        <f aca="false">IF(Z343=0,0,MAX(0,MIN(Z343,Parámetros!$G$21)-Parámetros!$F$21)*Parámetros!$E$21)</f>
        <v>0</v>
      </c>
      <c r="AD343" s="19" t="n">
        <f aca="false">IF(Z343=0,0,MAX(0,MIN(Z343,Parámetros!$G$22)-Parámetros!$F$22)*Parámetros!$E$22)</f>
        <v>0</v>
      </c>
      <c r="AE343" s="19" t="n">
        <f aca="false">IF(Z343=0,0,MAX(0,MIN(Z343,Parámetros!$G$23)-Parámetros!$F$23)*Parámetros!$E$23)</f>
        <v>0</v>
      </c>
      <c r="AF343" s="36" t="n">
        <f aca="false">SUM(AA343:AE343)</f>
        <v>0</v>
      </c>
      <c r="AG343" s="45" t="str">
        <f aca="false">IF(AM343&lt;=0,"-",INDEX(TR_TASA,MATCH(AM343,TR_DESDE,1)))</f>
        <v>-</v>
      </c>
      <c r="AH343" s="44" t="n">
        <f aca="false">IF($F343="Cese",1,IF($F343="Activo",INDEX(DIV_N,2),0))</f>
        <v>0</v>
      </c>
      <c r="AI343" s="44" t="n">
        <f aca="false">IF($F343="Cese",1,IF($F343="Activo",INDEX(DIV_HASTA,2),0))</f>
        <v>0</v>
      </c>
      <c r="AJ343" s="19" t="n">
        <f aca="false">IF(OR($F343="Activo",$F343="Cese"),SUMIFS(AV342:AV342,D342:D342,"&lt;="&amp;AI343),0)</f>
        <v>0</v>
      </c>
      <c r="AK343" s="19" t="n">
        <f aca="false">IF(OR($F343="Activo",$F343="Cese"),MAX(0,(AF343-AJ343)/AH343),0)</f>
        <v>0</v>
      </c>
      <c r="AL343" s="19" t="n">
        <f aca="false">IF(OR($F343="Activo",$F343="Cese"),K343+IF(PROY_BON="Sí",0,J343),0)</f>
        <v>0</v>
      </c>
      <c r="AM343" s="19" t="n">
        <f aca="false">IF(AL343&gt;0,MAX(0,X343+AL343-Y343),Z343)</f>
        <v>0</v>
      </c>
      <c r="AN343" s="19" t="n">
        <f aca="false">SUMPRODUCT((AM343&gt;TR_DESDE)*(AM343-TR_DESDE)*TR_INC)</f>
        <v>0</v>
      </c>
      <c r="AO343" s="19" t="n">
        <f aca="false">IF(AL343&gt;0,MAX(0,AN343-IF($F343="Cese",MAX(AF343,AJ343),AF343)),0)</f>
        <v>0</v>
      </c>
      <c r="AP343" s="46" t="n">
        <f aca="false">IF(OR($F343="Activo",$F343="Cese"),ROUND(AK343+AO343,2),0)</f>
        <v>0</v>
      </c>
      <c r="AQ343" s="19" t="n">
        <f aca="false">IF($F343="Cese",MAX(0,AJ343-AN343),0)</f>
        <v>0</v>
      </c>
      <c r="AR343" s="19" t="str">
        <f aca="false">IF($B343="","",IF(COUNTIFS(RP_COD,$B343,'Retenciones Planilla'!$D$6:$D$105,"&lt;&gt;")=0,"",SUMIFS('Retenciones Planilla'!$D$6:$D$105,RP_COD,$B343)))</f>
        <v/>
      </c>
      <c r="AS343" s="19" t="str">
        <f aca="false">IF(AR343="","",AR343-AP343)</f>
        <v/>
      </c>
      <c r="AT343" s="23" t="str">
        <f aca="false">IF($B343="","",IF(NOT(OR($F343="Activo",$F343="Cese")),IF(N(AR343)=0,"—","Revisar: sin vínculo"),IF(AR343="",IF(AP343=0,"No corresponde","Sin dato planilla"),IF(ABS(AS343)&lt;=TOL,"OK",IF(AS343&gt;0,"Retuvo de más","Retuvo de menos")))))</f>
        <v/>
      </c>
      <c r="AU343" s="19" t="n">
        <f aca="false">IF(AND(BASE_RET="Planilla (si existe)",AR343&lt;&gt;""),AR343,AP343)</f>
        <v>0</v>
      </c>
      <c r="AV343" s="19" t="n">
        <f aca="false">AU343+N343</f>
        <v>0</v>
      </c>
    </row>
    <row r="344" customFormat="false" ht="15" hidden="false" customHeight="false" outlineLevel="0" collapsed="false">
      <c r="A344" s="43" t="n">
        <v>29</v>
      </c>
      <c r="B344" s="35" t="str">
        <f aca="false">IF(Trabajadores!$B$34="","",Trabajadores!$B$34)</f>
        <v/>
      </c>
      <c r="C344" s="35" t="str">
        <f aca="false">IF($B344="","",Trabajadores!$D$34)</f>
        <v/>
      </c>
      <c r="D344" s="43" t="n">
        <v>3</v>
      </c>
      <c r="E344" s="23" t="s">
        <v>300</v>
      </c>
      <c r="F344" s="23" t="str">
        <f aca="false">IF($B344="","",IF(OR(3&lt;Trabajadores!$M$34,3&gt;Trabajadores!$N$34),"No vinculado",IF(AND(3=Trabajadores!$N$34,Trabajadores!$O$34="Sí"),"Cese","Activo")))</f>
        <v/>
      </c>
      <c r="G344" s="19" t="n">
        <f aca="false">IF($B344="",0,SUMIFS(Ingresos!$Q$6:$Q$1505,ING_COD,$B344,ING_CLASE,"ORD"))</f>
        <v>0</v>
      </c>
      <c r="H344" s="19" t="n">
        <f aca="false">IF($B344="",0,SUMIFS(Ingresos!$Q$6:$Q$1505,ING_COD,$B344,ING_CLASE,"ORD",ING_COMP,"Sí"))</f>
        <v>0</v>
      </c>
      <c r="I344" s="19" t="n">
        <f aca="false">IF($B344="",0,SUMIFS(Ingresos!$Q$6:$Q$1505,ING_COD,$B344,ING_CLASE,"GRA"))</f>
        <v>0</v>
      </c>
      <c r="J344" s="19" t="n">
        <f aca="false">IF($B344="",0,SUMIFS(Ingresos!$Q$6:$Q$1505,ING_COD,$B344,ING_CLASE,"BON"))</f>
        <v>0</v>
      </c>
      <c r="K344" s="19" t="n">
        <f aca="false">IF($B344="",0,SUMIFS(Ingresos!$Q$6:$Q$1505,ING_COD,$B344,ING_CLASE,"EXT"))</f>
        <v>0</v>
      </c>
      <c r="L344" s="19" t="n">
        <f aca="false">IF($B344="",0,SUMIFS(Ingresos!$Q$6:$Q$1505,ING_COD,$B344,ING_CLASE,"OTO"))</f>
        <v>0</v>
      </c>
      <c r="M344" s="19" t="n">
        <f aca="false">IF($B344="",0,SUMIFS(Ingresos!$Q$6:$Q$1505,ING_COD,$B344,ING_CLASE,"OTX"))</f>
        <v>0</v>
      </c>
      <c r="N344" s="19" t="n">
        <f aca="false">IF($B344="",0,SUMIFS(Ingresos!$Q$6:$Q$1505,ING_COD,$B344,ING_CLASE,"RETO"))</f>
        <v>0</v>
      </c>
      <c r="O344" s="19" t="n">
        <f aca="false">IF($B344="",0,SUMIFS(Ingresos!$Q$6:$Q$1505,ING_COD,$B344,ING_CLASE,"INA"))</f>
        <v>0</v>
      </c>
      <c r="P344" s="19" t="n">
        <f aca="false">G344+I344+J344+K344+L344+M344</f>
        <v>0</v>
      </c>
      <c r="Q344" s="44" t="n">
        <f aca="false">IF($F344="Activo",10,IF($F344="Cese",1,0))</f>
        <v>0</v>
      </c>
      <c r="R344" s="19" t="n">
        <f aca="false">G344*Q344</f>
        <v>0</v>
      </c>
      <c r="S344" s="19" t="n">
        <f aca="false">IF($F344="Activo",SUMIFS(I344:I353,$D344:$D353,"&lt;="&amp;Trabajadores!$N$34)+IF(PROY_BON="Sí",SUMIFS(J344:J353,$D344:$D353,"&lt;="&amp;Trabajadores!$N$34),0),IF($F344="Cese",I344+IF(PROY_BON="Sí",J344,0),0))</f>
        <v>0</v>
      </c>
      <c r="T344" s="19" t="n">
        <f aca="false">IF(OR($F344&lt;&gt;"Activo",Trabajadores!$I$34="No"),0,IF(I348=0,H344*(1+IF(PROY_BON="Sí",Trabajadores!$P$34,0))*Trabajadores!$R$34/6*(Trabajadores!$N$34&gt;=7),0)+IF(I353=0,H344*(1+IF(PROY_BON="Sí",Trabajadores!$P$34,0))*Trabajadores!$S$34/6*(Trabajadores!$N$34&gt;=12),0))</f>
        <v>0</v>
      </c>
      <c r="U344" s="19" t="n">
        <f aca="false">IF($F344="Activo",IF(Trabajadores!$J$34="Sí",L344*10,L344),IF($F344="Cese",L344,0))</f>
        <v>0</v>
      </c>
      <c r="V344" s="19" t="n">
        <f aca="false">IF(OR($F344="Activo",$F344="Cese"),M344,0)</f>
        <v>0</v>
      </c>
      <c r="W344" s="19" t="n">
        <f aca="false">IF(OR($F344="Activo",$F344="Cese"),SUM(P342:P343),0)</f>
        <v>0</v>
      </c>
      <c r="X344" s="36" t="n">
        <f aca="false">IF(OR($F344="Activo",$F344="Cese"),R344+S344+T344+U344+V344+W344,0)</f>
        <v>0</v>
      </c>
      <c r="Y344" s="19" t="n">
        <f aca="false">IF(OR($F344="Activo",$F344="Cese"),DED_FIJA,0)</f>
        <v>0</v>
      </c>
      <c r="Z344" s="36" t="n">
        <f aca="false">MAX(0,X344-Y344)</f>
        <v>0</v>
      </c>
      <c r="AA344" s="19" t="n">
        <f aca="false">IF(Z344=0,0,MAX(0,MIN(Z344,Parámetros!$G$19)-Parámetros!$F$19)*Parámetros!$E$19)</f>
        <v>0</v>
      </c>
      <c r="AB344" s="19" t="n">
        <f aca="false">IF(Z344=0,0,MAX(0,MIN(Z344,Parámetros!$G$20)-Parámetros!$F$20)*Parámetros!$E$20)</f>
        <v>0</v>
      </c>
      <c r="AC344" s="19" t="n">
        <f aca="false">IF(Z344=0,0,MAX(0,MIN(Z344,Parámetros!$G$21)-Parámetros!$F$21)*Parámetros!$E$21)</f>
        <v>0</v>
      </c>
      <c r="AD344" s="19" t="n">
        <f aca="false">IF(Z344=0,0,MAX(0,MIN(Z344,Parámetros!$G$22)-Parámetros!$F$22)*Parámetros!$E$22)</f>
        <v>0</v>
      </c>
      <c r="AE344" s="19" t="n">
        <f aca="false">IF(Z344=0,0,MAX(0,MIN(Z344,Parámetros!$G$23)-Parámetros!$F$23)*Parámetros!$E$23)</f>
        <v>0</v>
      </c>
      <c r="AF344" s="36" t="n">
        <f aca="false">SUM(AA344:AE344)</f>
        <v>0</v>
      </c>
      <c r="AG344" s="45" t="str">
        <f aca="false">IF(AM344&lt;=0,"-",INDEX(TR_TASA,MATCH(AM344,TR_DESDE,1)))</f>
        <v>-</v>
      </c>
      <c r="AH344" s="44" t="n">
        <f aca="false">IF($F344="Cese",1,IF($F344="Activo",INDEX(DIV_N,3),0))</f>
        <v>0</v>
      </c>
      <c r="AI344" s="44" t="n">
        <f aca="false">IF($F344="Cese",2,IF($F344="Activo",INDEX(DIV_HASTA,3),0))</f>
        <v>0</v>
      </c>
      <c r="AJ344" s="19" t="n">
        <f aca="false">IF(OR($F344="Activo",$F344="Cese"),SUMIFS(AV342:AV343,D342:D343,"&lt;="&amp;AI344),0)</f>
        <v>0</v>
      </c>
      <c r="AK344" s="19" t="n">
        <f aca="false">IF(OR($F344="Activo",$F344="Cese"),MAX(0,(AF344-AJ344)/AH344),0)</f>
        <v>0</v>
      </c>
      <c r="AL344" s="19" t="n">
        <f aca="false">IF(OR($F344="Activo",$F344="Cese"),K344+IF(PROY_BON="Sí",0,J344),0)</f>
        <v>0</v>
      </c>
      <c r="AM344" s="19" t="n">
        <f aca="false">IF(AL344&gt;0,MAX(0,X344+AL344-Y344),Z344)</f>
        <v>0</v>
      </c>
      <c r="AN344" s="19" t="n">
        <f aca="false">SUMPRODUCT((AM344&gt;TR_DESDE)*(AM344-TR_DESDE)*TR_INC)</f>
        <v>0</v>
      </c>
      <c r="AO344" s="19" t="n">
        <f aca="false">IF(AL344&gt;0,MAX(0,AN344-IF($F344="Cese",MAX(AF344,AJ344),AF344)),0)</f>
        <v>0</v>
      </c>
      <c r="AP344" s="46" t="n">
        <f aca="false">IF(OR($F344="Activo",$F344="Cese"),ROUND(AK344+AO344,2),0)</f>
        <v>0</v>
      </c>
      <c r="AQ344" s="19" t="n">
        <f aca="false">IF($F344="Cese",MAX(0,AJ344-AN344),0)</f>
        <v>0</v>
      </c>
      <c r="AR344" s="19" t="str">
        <f aca="false">IF($B344="","",IF(COUNTIFS(RP_COD,$B344,'Retenciones Planilla'!$E$6:$E$105,"&lt;&gt;")=0,"",SUMIFS('Retenciones Planilla'!$E$6:$E$105,RP_COD,$B344)))</f>
        <v/>
      </c>
      <c r="AS344" s="19" t="str">
        <f aca="false">IF(AR344="","",AR344-AP344)</f>
        <v/>
      </c>
      <c r="AT344" s="23" t="str">
        <f aca="false">IF($B344="","",IF(NOT(OR($F344="Activo",$F344="Cese")),IF(N(AR344)=0,"—","Revisar: sin vínculo"),IF(AR344="",IF(AP344=0,"No corresponde","Sin dato planilla"),IF(ABS(AS344)&lt;=TOL,"OK",IF(AS344&gt;0,"Retuvo de más","Retuvo de menos")))))</f>
        <v/>
      </c>
      <c r="AU344" s="19" t="n">
        <f aca="false">IF(AND(BASE_RET="Planilla (si existe)",AR344&lt;&gt;""),AR344,AP344)</f>
        <v>0</v>
      </c>
      <c r="AV344" s="19" t="n">
        <f aca="false">AU344+N344</f>
        <v>0</v>
      </c>
    </row>
    <row r="345" customFormat="false" ht="15" hidden="false" customHeight="false" outlineLevel="0" collapsed="false">
      <c r="A345" s="43" t="n">
        <v>29</v>
      </c>
      <c r="B345" s="35" t="str">
        <f aca="false">IF(Trabajadores!$B$34="","",Trabajadores!$B$34)</f>
        <v/>
      </c>
      <c r="C345" s="35" t="str">
        <f aca="false">IF($B345="","",Trabajadores!$D$34)</f>
        <v/>
      </c>
      <c r="D345" s="43" t="n">
        <v>4</v>
      </c>
      <c r="E345" s="23" t="s">
        <v>301</v>
      </c>
      <c r="F345" s="23" t="str">
        <f aca="false">IF($B345="","",IF(OR(4&lt;Trabajadores!$M$34,4&gt;Trabajadores!$N$34),"No vinculado",IF(AND(4=Trabajadores!$N$34,Trabajadores!$O$34="Sí"),"Cese","Activo")))</f>
        <v/>
      </c>
      <c r="G345" s="19" t="n">
        <f aca="false">IF($B345="",0,SUMIFS(Ingresos!$R$6:$R$1505,ING_COD,$B345,ING_CLASE,"ORD"))</f>
        <v>0</v>
      </c>
      <c r="H345" s="19" t="n">
        <f aca="false">IF($B345="",0,SUMIFS(Ingresos!$R$6:$R$1505,ING_COD,$B345,ING_CLASE,"ORD",ING_COMP,"Sí"))</f>
        <v>0</v>
      </c>
      <c r="I345" s="19" t="n">
        <f aca="false">IF($B345="",0,SUMIFS(Ingresos!$R$6:$R$1505,ING_COD,$B345,ING_CLASE,"GRA"))</f>
        <v>0</v>
      </c>
      <c r="J345" s="19" t="n">
        <f aca="false">IF($B345="",0,SUMIFS(Ingresos!$R$6:$R$1505,ING_COD,$B345,ING_CLASE,"BON"))</f>
        <v>0</v>
      </c>
      <c r="K345" s="19" t="n">
        <f aca="false">IF($B345="",0,SUMIFS(Ingresos!$R$6:$R$1505,ING_COD,$B345,ING_CLASE,"EXT"))</f>
        <v>0</v>
      </c>
      <c r="L345" s="19" t="n">
        <f aca="false">IF($B345="",0,SUMIFS(Ingresos!$R$6:$R$1505,ING_COD,$B345,ING_CLASE,"OTO"))</f>
        <v>0</v>
      </c>
      <c r="M345" s="19" t="n">
        <f aca="false">IF($B345="",0,SUMIFS(Ingresos!$R$6:$R$1505,ING_COD,$B345,ING_CLASE,"OTX"))</f>
        <v>0</v>
      </c>
      <c r="N345" s="19" t="n">
        <f aca="false">IF($B345="",0,SUMIFS(Ingresos!$R$6:$R$1505,ING_COD,$B345,ING_CLASE,"RETO"))</f>
        <v>0</v>
      </c>
      <c r="O345" s="19" t="n">
        <f aca="false">IF($B345="",0,SUMIFS(Ingresos!$R$6:$R$1505,ING_COD,$B345,ING_CLASE,"INA"))</f>
        <v>0</v>
      </c>
      <c r="P345" s="19" t="n">
        <f aca="false">G345+I345+J345+K345+L345+M345</f>
        <v>0</v>
      </c>
      <c r="Q345" s="44" t="n">
        <f aca="false">IF($F345="Activo",9,IF($F345="Cese",1,0))</f>
        <v>0</v>
      </c>
      <c r="R345" s="19" t="n">
        <f aca="false">G345*Q345</f>
        <v>0</v>
      </c>
      <c r="S345" s="19" t="n">
        <f aca="false">IF($F345="Activo",SUMIFS(I345:I353,$D345:$D353,"&lt;="&amp;Trabajadores!$N$34)+IF(PROY_BON="Sí",SUMIFS(J345:J353,$D345:$D353,"&lt;="&amp;Trabajadores!$N$34),0),IF($F345="Cese",I345+IF(PROY_BON="Sí",J345,0),0))</f>
        <v>0</v>
      </c>
      <c r="T345" s="19" t="n">
        <f aca="false">IF(OR($F345&lt;&gt;"Activo",Trabajadores!$I$34="No"),0,IF(I348=0,H345*(1+IF(PROY_BON="Sí",Trabajadores!$P$34,0))*Trabajadores!$R$34/6*(Trabajadores!$N$34&gt;=7),0)+IF(I353=0,H345*(1+IF(PROY_BON="Sí",Trabajadores!$P$34,0))*Trabajadores!$S$34/6*(Trabajadores!$N$34&gt;=12),0))</f>
        <v>0</v>
      </c>
      <c r="U345" s="19" t="n">
        <f aca="false">IF($F345="Activo",IF(Trabajadores!$J$34="Sí",L345*9,L345),IF($F345="Cese",L345,0))</f>
        <v>0</v>
      </c>
      <c r="V345" s="19" t="n">
        <f aca="false">IF(OR($F345="Activo",$F345="Cese"),M345,0)</f>
        <v>0</v>
      </c>
      <c r="W345" s="19" t="n">
        <f aca="false">IF(OR($F345="Activo",$F345="Cese"),SUM(P342:P344),0)</f>
        <v>0</v>
      </c>
      <c r="X345" s="36" t="n">
        <f aca="false">IF(OR($F345="Activo",$F345="Cese"),R345+S345+T345+U345+V345+W345,0)</f>
        <v>0</v>
      </c>
      <c r="Y345" s="19" t="n">
        <f aca="false">IF(OR($F345="Activo",$F345="Cese"),DED_FIJA,0)</f>
        <v>0</v>
      </c>
      <c r="Z345" s="36" t="n">
        <f aca="false">MAX(0,X345-Y345)</f>
        <v>0</v>
      </c>
      <c r="AA345" s="19" t="n">
        <f aca="false">IF(Z345=0,0,MAX(0,MIN(Z345,Parámetros!$G$19)-Parámetros!$F$19)*Parámetros!$E$19)</f>
        <v>0</v>
      </c>
      <c r="AB345" s="19" t="n">
        <f aca="false">IF(Z345=0,0,MAX(0,MIN(Z345,Parámetros!$G$20)-Parámetros!$F$20)*Parámetros!$E$20)</f>
        <v>0</v>
      </c>
      <c r="AC345" s="19" t="n">
        <f aca="false">IF(Z345=0,0,MAX(0,MIN(Z345,Parámetros!$G$21)-Parámetros!$F$21)*Parámetros!$E$21)</f>
        <v>0</v>
      </c>
      <c r="AD345" s="19" t="n">
        <f aca="false">IF(Z345=0,0,MAX(0,MIN(Z345,Parámetros!$G$22)-Parámetros!$F$22)*Parámetros!$E$22)</f>
        <v>0</v>
      </c>
      <c r="AE345" s="19" t="n">
        <f aca="false">IF(Z345=0,0,MAX(0,MIN(Z345,Parámetros!$G$23)-Parámetros!$F$23)*Parámetros!$E$23)</f>
        <v>0</v>
      </c>
      <c r="AF345" s="36" t="n">
        <f aca="false">SUM(AA345:AE345)</f>
        <v>0</v>
      </c>
      <c r="AG345" s="45" t="str">
        <f aca="false">IF(AM345&lt;=0,"-",INDEX(TR_TASA,MATCH(AM345,TR_DESDE,1)))</f>
        <v>-</v>
      </c>
      <c r="AH345" s="44" t="n">
        <f aca="false">IF($F345="Cese",1,IF($F345="Activo",INDEX(DIV_N,4),0))</f>
        <v>0</v>
      </c>
      <c r="AI345" s="44" t="n">
        <f aca="false">IF($F345="Cese",3,IF($F345="Activo",INDEX(DIV_HASTA,4),0))</f>
        <v>0</v>
      </c>
      <c r="AJ345" s="19" t="n">
        <f aca="false">IF(OR($F345="Activo",$F345="Cese"),SUMIFS(AV342:AV344,D342:D344,"&lt;="&amp;AI345),0)</f>
        <v>0</v>
      </c>
      <c r="AK345" s="19" t="n">
        <f aca="false">IF(OR($F345="Activo",$F345="Cese"),MAX(0,(AF345-AJ345)/AH345),0)</f>
        <v>0</v>
      </c>
      <c r="AL345" s="19" t="n">
        <f aca="false">IF(OR($F345="Activo",$F345="Cese"),K345+IF(PROY_BON="Sí",0,J345),0)</f>
        <v>0</v>
      </c>
      <c r="AM345" s="19" t="n">
        <f aca="false">IF(AL345&gt;0,MAX(0,X345+AL345-Y345),Z345)</f>
        <v>0</v>
      </c>
      <c r="AN345" s="19" t="n">
        <f aca="false">SUMPRODUCT((AM345&gt;TR_DESDE)*(AM345-TR_DESDE)*TR_INC)</f>
        <v>0</v>
      </c>
      <c r="AO345" s="19" t="n">
        <f aca="false">IF(AL345&gt;0,MAX(0,AN345-IF($F345="Cese",MAX(AF345,AJ345),AF345)),0)</f>
        <v>0</v>
      </c>
      <c r="AP345" s="46" t="n">
        <f aca="false">IF(OR($F345="Activo",$F345="Cese"),ROUND(AK345+AO345,2),0)</f>
        <v>0</v>
      </c>
      <c r="AQ345" s="19" t="n">
        <f aca="false">IF($F345="Cese",MAX(0,AJ345-AN345),0)</f>
        <v>0</v>
      </c>
      <c r="AR345" s="19" t="str">
        <f aca="false">IF($B345="","",IF(COUNTIFS(RP_COD,$B345,'Retenciones Planilla'!$F$6:$F$105,"&lt;&gt;")=0,"",SUMIFS('Retenciones Planilla'!$F$6:$F$105,RP_COD,$B345)))</f>
        <v/>
      </c>
      <c r="AS345" s="19" t="str">
        <f aca="false">IF(AR345="","",AR345-AP345)</f>
        <v/>
      </c>
      <c r="AT345" s="23" t="str">
        <f aca="false">IF($B345="","",IF(NOT(OR($F345="Activo",$F345="Cese")),IF(N(AR345)=0,"—","Revisar: sin vínculo"),IF(AR345="",IF(AP345=0,"No corresponde","Sin dato planilla"),IF(ABS(AS345)&lt;=TOL,"OK",IF(AS345&gt;0,"Retuvo de más","Retuvo de menos")))))</f>
        <v/>
      </c>
      <c r="AU345" s="19" t="n">
        <f aca="false">IF(AND(BASE_RET="Planilla (si existe)",AR345&lt;&gt;""),AR345,AP345)</f>
        <v>0</v>
      </c>
      <c r="AV345" s="19" t="n">
        <f aca="false">AU345+N345</f>
        <v>0</v>
      </c>
    </row>
    <row r="346" customFormat="false" ht="15" hidden="false" customHeight="false" outlineLevel="0" collapsed="false">
      <c r="A346" s="43" t="n">
        <v>29</v>
      </c>
      <c r="B346" s="35" t="str">
        <f aca="false">IF(Trabajadores!$B$34="","",Trabajadores!$B$34)</f>
        <v/>
      </c>
      <c r="C346" s="35" t="str">
        <f aca="false">IF($B346="","",Trabajadores!$D$34)</f>
        <v/>
      </c>
      <c r="D346" s="43" t="n">
        <v>5</v>
      </c>
      <c r="E346" s="23" t="s">
        <v>302</v>
      </c>
      <c r="F346" s="23" t="str">
        <f aca="false">IF($B346="","",IF(OR(5&lt;Trabajadores!$M$34,5&gt;Trabajadores!$N$34),"No vinculado",IF(AND(5=Trabajadores!$N$34,Trabajadores!$O$34="Sí"),"Cese","Activo")))</f>
        <v/>
      </c>
      <c r="G346" s="19" t="n">
        <f aca="false">IF($B346="",0,SUMIFS(Ingresos!$S$6:$S$1505,ING_COD,$B346,ING_CLASE,"ORD"))</f>
        <v>0</v>
      </c>
      <c r="H346" s="19" t="n">
        <f aca="false">IF($B346="",0,SUMIFS(Ingresos!$S$6:$S$1505,ING_COD,$B346,ING_CLASE,"ORD",ING_COMP,"Sí"))</f>
        <v>0</v>
      </c>
      <c r="I346" s="19" t="n">
        <f aca="false">IF($B346="",0,SUMIFS(Ingresos!$S$6:$S$1505,ING_COD,$B346,ING_CLASE,"GRA"))</f>
        <v>0</v>
      </c>
      <c r="J346" s="19" t="n">
        <f aca="false">IF($B346="",0,SUMIFS(Ingresos!$S$6:$S$1505,ING_COD,$B346,ING_CLASE,"BON"))</f>
        <v>0</v>
      </c>
      <c r="K346" s="19" t="n">
        <f aca="false">IF($B346="",0,SUMIFS(Ingresos!$S$6:$S$1505,ING_COD,$B346,ING_CLASE,"EXT"))</f>
        <v>0</v>
      </c>
      <c r="L346" s="19" t="n">
        <f aca="false">IF($B346="",0,SUMIFS(Ingresos!$S$6:$S$1505,ING_COD,$B346,ING_CLASE,"OTO"))</f>
        <v>0</v>
      </c>
      <c r="M346" s="19" t="n">
        <f aca="false">IF($B346="",0,SUMIFS(Ingresos!$S$6:$S$1505,ING_COD,$B346,ING_CLASE,"OTX"))</f>
        <v>0</v>
      </c>
      <c r="N346" s="19" t="n">
        <f aca="false">IF($B346="",0,SUMIFS(Ingresos!$S$6:$S$1505,ING_COD,$B346,ING_CLASE,"RETO"))</f>
        <v>0</v>
      </c>
      <c r="O346" s="19" t="n">
        <f aca="false">IF($B346="",0,SUMIFS(Ingresos!$S$6:$S$1505,ING_COD,$B346,ING_CLASE,"INA"))</f>
        <v>0</v>
      </c>
      <c r="P346" s="19" t="n">
        <f aca="false">G346+I346+J346+K346+L346+M346</f>
        <v>0</v>
      </c>
      <c r="Q346" s="44" t="n">
        <f aca="false">IF($F346="Activo",8,IF($F346="Cese",1,0))</f>
        <v>0</v>
      </c>
      <c r="R346" s="19" t="n">
        <f aca="false">G346*Q346</f>
        <v>0</v>
      </c>
      <c r="S346" s="19" t="n">
        <f aca="false">IF($F346="Activo",SUMIFS(I346:I353,$D346:$D353,"&lt;="&amp;Trabajadores!$N$34)+IF(PROY_BON="Sí",SUMIFS(J346:J353,$D346:$D353,"&lt;="&amp;Trabajadores!$N$34),0),IF($F346="Cese",I346+IF(PROY_BON="Sí",J346,0),0))</f>
        <v>0</v>
      </c>
      <c r="T346" s="19" t="n">
        <f aca="false">IF(OR($F346&lt;&gt;"Activo",Trabajadores!$I$34="No"),0,IF(I348=0,H346*(1+IF(PROY_BON="Sí",Trabajadores!$P$34,0))*Trabajadores!$R$34/6*(Trabajadores!$N$34&gt;=7),0)+IF(I353=0,H346*(1+IF(PROY_BON="Sí",Trabajadores!$P$34,0))*Trabajadores!$S$34/6*(Trabajadores!$N$34&gt;=12),0))</f>
        <v>0</v>
      </c>
      <c r="U346" s="19" t="n">
        <f aca="false">IF($F346="Activo",IF(Trabajadores!$J$34="Sí",L346*8,L346),IF($F346="Cese",L346,0))</f>
        <v>0</v>
      </c>
      <c r="V346" s="19" t="n">
        <f aca="false">IF(OR($F346="Activo",$F346="Cese"),M346,0)</f>
        <v>0</v>
      </c>
      <c r="W346" s="19" t="n">
        <f aca="false">IF(OR($F346="Activo",$F346="Cese"),SUM(P342:P345),0)</f>
        <v>0</v>
      </c>
      <c r="X346" s="36" t="n">
        <f aca="false">IF(OR($F346="Activo",$F346="Cese"),R346+S346+T346+U346+V346+W346,0)</f>
        <v>0</v>
      </c>
      <c r="Y346" s="19" t="n">
        <f aca="false">IF(OR($F346="Activo",$F346="Cese"),DED_FIJA,0)</f>
        <v>0</v>
      </c>
      <c r="Z346" s="36" t="n">
        <f aca="false">MAX(0,X346-Y346)</f>
        <v>0</v>
      </c>
      <c r="AA346" s="19" t="n">
        <f aca="false">IF(Z346=0,0,MAX(0,MIN(Z346,Parámetros!$G$19)-Parámetros!$F$19)*Parámetros!$E$19)</f>
        <v>0</v>
      </c>
      <c r="AB346" s="19" t="n">
        <f aca="false">IF(Z346=0,0,MAX(0,MIN(Z346,Parámetros!$G$20)-Parámetros!$F$20)*Parámetros!$E$20)</f>
        <v>0</v>
      </c>
      <c r="AC346" s="19" t="n">
        <f aca="false">IF(Z346=0,0,MAX(0,MIN(Z346,Parámetros!$G$21)-Parámetros!$F$21)*Parámetros!$E$21)</f>
        <v>0</v>
      </c>
      <c r="AD346" s="19" t="n">
        <f aca="false">IF(Z346=0,0,MAX(0,MIN(Z346,Parámetros!$G$22)-Parámetros!$F$22)*Parámetros!$E$22)</f>
        <v>0</v>
      </c>
      <c r="AE346" s="19" t="n">
        <f aca="false">IF(Z346=0,0,MAX(0,MIN(Z346,Parámetros!$G$23)-Parámetros!$F$23)*Parámetros!$E$23)</f>
        <v>0</v>
      </c>
      <c r="AF346" s="36" t="n">
        <f aca="false">SUM(AA346:AE346)</f>
        <v>0</v>
      </c>
      <c r="AG346" s="45" t="str">
        <f aca="false">IF(AM346&lt;=0,"-",INDEX(TR_TASA,MATCH(AM346,TR_DESDE,1)))</f>
        <v>-</v>
      </c>
      <c r="AH346" s="44" t="n">
        <f aca="false">IF($F346="Cese",1,IF($F346="Activo",INDEX(DIV_N,5),0))</f>
        <v>0</v>
      </c>
      <c r="AI346" s="44" t="n">
        <f aca="false">IF($F346="Cese",4,IF($F346="Activo",INDEX(DIV_HASTA,5),0))</f>
        <v>0</v>
      </c>
      <c r="AJ346" s="19" t="n">
        <f aca="false">IF(OR($F346="Activo",$F346="Cese"),SUMIFS(AV342:AV345,D342:D345,"&lt;="&amp;AI346),0)</f>
        <v>0</v>
      </c>
      <c r="AK346" s="19" t="n">
        <f aca="false">IF(OR($F346="Activo",$F346="Cese"),MAX(0,(AF346-AJ346)/AH346),0)</f>
        <v>0</v>
      </c>
      <c r="AL346" s="19" t="n">
        <f aca="false">IF(OR($F346="Activo",$F346="Cese"),K346+IF(PROY_BON="Sí",0,J346),0)</f>
        <v>0</v>
      </c>
      <c r="AM346" s="19" t="n">
        <f aca="false">IF(AL346&gt;0,MAX(0,X346+AL346-Y346),Z346)</f>
        <v>0</v>
      </c>
      <c r="AN346" s="19" t="n">
        <f aca="false">SUMPRODUCT((AM346&gt;TR_DESDE)*(AM346-TR_DESDE)*TR_INC)</f>
        <v>0</v>
      </c>
      <c r="AO346" s="19" t="n">
        <f aca="false">IF(AL346&gt;0,MAX(0,AN346-IF($F346="Cese",MAX(AF346,AJ346),AF346)),0)</f>
        <v>0</v>
      </c>
      <c r="AP346" s="46" t="n">
        <f aca="false">IF(OR($F346="Activo",$F346="Cese"),ROUND(AK346+AO346,2),0)</f>
        <v>0</v>
      </c>
      <c r="AQ346" s="19" t="n">
        <f aca="false">IF($F346="Cese",MAX(0,AJ346-AN346),0)</f>
        <v>0</v>
      </c>
      <c r="AR346" s="19" t="str">
        <f aca="false">IF($B346="","",IF(COUNTIFS(RP_COD,$B346,'Retenciones Planilla'!$G$6:$G$105,"&lt;&gt;")=0,"",SUMIFS('Retenciones Planilla'!$G$6:$G$105,RP_COD,$B346)))</f>
        <v/>
      </c>
      <c r="AS346" s="19" t="str">
        <f aca="false">IF(AR346="","",AR346-AP346)</f>
        <v/>
      </c>
      <c r="AT346" s="23" t="str">
        <f aca="false">IF($B346="","",IF(NOT(OR($F346="Activo",$F346="Cese")),IF(N(AR346)=0,"—","Revisar: sin vínculo"),IF(AR346="",IF(AP346=0,"No corresponde","Sin dato planilla"),IF(ABS(AS346)&lt;=TOL,"OK",IF(AS346&gt;0,"Retuvo de más","Retuvo de menos")))))</f>
        <v/>
      </c>
      <c r="AU346" s="19" t="n">
        <f aca="false">IF(AND(BASE_RET="Planilla (si existe)",AR346&lt;&gt;""),AR346,AP346)</f>
        <v>0</v>
      </c>
      <c r="AV346" s="19" t="n">
        <f aca="false">AU346+N346</f>
        <v>0</v>
      </c>
    </row>
    <row r="347" customFormat="false" ht="15" hidden="false" customHeight="false" outlineLevel="0" collapsed="false">
      <c r="A347" s="43" t="n">
        <v>29</v>
      </c>
      <c r="B347" s="35" t="str">
        <f aca="false">IF(Trabajadores!$B$34="","",Trabajadores!$B$34)</f>
        <v/>
      </c>
      <c r="C347" s="35" t="str">
        <f aca="false">IF($B347="","",Trabajadores!$D$34)</f>
        <v/>
      </c>
      <c r="D347" s="43" t="n">
        <v>6</v>
      </c>
      <c r="E347" s="23" t="s">
        <v>303</v>
      </c>
      <c r="F347" s="23" t="str">
        <f aca="false">IF($B347="","",IF(OR(6&lt;Trabajadores!$M$34,6&gt;Trabajadores!$N$34),"No vinculado",IF(AND(6=Trabajadores!$N$34,Trabajadores!$O$34="Sí"),"Cese","Activo")))</f>
        <v/>
      </c>
      <c r="G347" s="19" t="n">
        <f aca="false">IF($B347="",0,SUMIFS(Ingresos!$T$6:$T$1505,ING_COD,$B347,ING_CLASE,"ORD"))</f>
        <v>0</v>
      </c>
      <c r="H347" s="19" t="n">
        <f aca="false">IF($B347="",0,SUMIFS(Ingresos!$T$6:$T$1505,ING_COD,$B347,ING_CLASE,"ORD",ING_COMP,"Sí"))</f>
        <v>0</v>
      </c>
      <c r="I347" s="19" t="n">
        <f aca="false">IF($B347="",0,SUMIFS(Ingresos!$T$6:$T$1505,ING_COD,$B347,ING_CLASE,"GRA"))</f>
        <v>0</v>
      </c>
      <c r="J347" s="19" t="n">
        <f aca="false">IF($B347="",0,SUMIFS(Ingresos!$T$6:$T$1505,ING_COD,$B347,ING_CLASE,"BON"))</f>
        <v>0</v>
      </c>
      <c r="K347" s="19" t="n">
        <f aca="false">IF($B347="",0,SUMIFS(Ingresos!$T$6:$T$1505,ING_COD,$B347,ING_CLASE,"EXT"))</f>
        <v>0</v>
      </c>
      <c r="L347" s="19" t="n">
        <f aca="false">IF($B347="",0,SUMIFS(Ingresos!$T$6:$T$1505,ING_COD,$B347,ING_CLASE,"OTO"))</f>
        <v>0</v>
      </c>
      <c r="M347" s="19" t="n">
        <f aca="false">IF($B347="",0,SUMIFS(Ingresos!$T$6:$T$1505,ING_COD,$B347,ING_CLASE,"OTX"))</f>
        <v>0</v>
      </c>
      <c r="N347" s="19" t="n">
        <f aca="false">IF($B347="",0,SUMIFS(Ingresos!$T$6:$T$1505,ING_COD,$B347,ING_CLASE,"RETO"))</f>
        <v>0</v>
      </c>
      <c r="O347" s="19" t="n">
        <f aca="false">IF($B347="",0,SUMIFS(Ingresos!$T$6:$T$1505,ING_COD,$B347,ING_CLASE,"INA"))</f>
        <v>0</v>
      </c>
      <c r="P347" s="19" t="n">
        <f aca="false">G347+I347+J347+K347+L347+M347</f>
        <v>0</v>
      </c>
      <c r="Q347" s="44" t="n">
        <f aca="false">IF($F347="Activo",7,IF($F347="Cese",1,0))</f>
        <v>0</v>
      </c>
      <c r="R347" s="19" t="n">
        <f aca="false">G347*Q347</f>
        <v>0</v>
      </c>
      <c r="S347" s="19" t="n">
        <f aca="false">IF($F347="Activo",SUMIFS(I347:I353,$D347:$D353,"&lt;="&amp;Trabajadores!$N$34)+IF(PROY_BON="Sí",SUMIFS(J347:J353,$D347:$D353,"&lt;="&amp;Trabajadores!$N$34),0),IF($F347="Cese",I347+IF(PROY_BON="Sí",J347,0),0))</f>
        <v>0</v>
      </c>
      <c r="T347" s="19" t="n">
        <f aca="false">IF(OR($F347&lt;&gt;"Activo",Trabajadores!$I$34="No"),0,IF(I348=0,H347*(1+IF(PROY_BON="Sí",Trabajadores!$P$34,0))*Trabajadores!$R$34/6*(Trabajadores!$N$34&gt;=7),0)+IF(I353=0,H347*(1+IF(PROY_BON="Sí",Trabajadores!$P$34,0))*Trabajadores!$S$34/6*(Trabajadores!$N$34&gt;=12),0))</f>
        <v>0</v>
      </c>
      <c r="U347" s="19" t="n">
        <f aca="false">IF($F347="Activo",IF(Trabajadores!$J$34="Sí",L347*7,L347),IF($F347="Cese",L347,0))</f>
        <v>0</v>
      </c>
      <c r="V347" s="19" t="n">
        <f aca="false">IF(OR($F347="Activo",$F347="Cese"),M347,0)</f>
        <v>0</v>
      </c>
      <c r="W347" s="19" t="n">
        <f aca="false">IF(OR($F347="Activo",$F347="Cese"),SUM(P342:P346),0)</f>
        <v>0</v>
      </c>
      <c r="X347" s="36" t="n">
        <f aca="false">IF(OR($F347="Activo",$F347="Cese"),R347+S347+T347+U347+V347+W347,0)</f>
        <v>0</v>
      </c>
      <c r="Y347" s="19" t="n">
        <f aca="false">IF(OR($F347="Activo",$F347="Cese"),DED_FIJA,0)</f>
        <v>0</v>
      </c>
      <c r="Z347" s="36" t="n">
        <f aca="false">MAX(0,X347-Y347)</f>
        <v>0</v>
      </c>
      <c r="AA347" s="19" t="n">
        <f aca="false">IF(Z347=0,0,MAX(0,MIN(Z347,Parámetros!$G$19)-Parámetros!$F$19)*Parámetros!$E$19)</f>
        <v>0</v>
      </c>
      <c r="AB347" s="19" t="n">
        <f aca="false">IF(Z347=0,0,MAX(0,MIN(Z347,Parámetros!$G$20)-Parámetros!$F$20)*Parámetros!$E$20)</f>
        <v>0</v>
      </c>
      <c r="AC347" s="19" t="n">
        <f aca="false">IF(Z347=0,0,MAX(0,MIN(Z347,Parámetros!$G$21)-Parámetros!$F$21)*Parámetros!$E$21)</f>
        <v>0</v>
      </c>
      <c r="AD347" s="19" t="n">
        <f aca="false">IF(Z347=0,0,MAX(0,MIN(Z347,Parámetros!$G$22)-Parámetros!$F$22)*Parámetros!$E$22)</f>
        <v>0</v>
      </c>
      <c r="AE347" s="19" t="n">
        <f aca="false">IF(Z347=0,0,MAX(0,MIN(Z347,Parámetros!$G$23)-Parámetros!$F$23)*Parámetros!$E$23)</f>
        <v>0</v>
      </c>
      <c r="AF347" s="36" t="n">
        <f aca="false">SUM(AA347:AE347)</f>
        <v>0</v>
      </c>
      <c r="AG347" s="45" t="str">
        <f aca="false">IF(AM347&lt;=0,"-",INDEX(TR_TASA,MATCH(AM347,TR_DESDE,1)))</f>
        <v>-</v>
      </c>
      <c r="AH347" s="44" t="n">
        <f aca="false">IF($F347="Cese",1,IF($F347="Activo",INDEX(DIV_N,6),0))</f>
        <v>0</v>
      </c>
      <c r="AI347" s="44" t="n">
        <f aca="false">IF($F347="Cese",5,IF($F347="Activo",INDEX(DIV_HASTA,6),0))</f>
        <v>0</v>
      </c>
      <c r="AJ347" s="19" t="n">
        <f aca="false">IF(OR($F347="Activo",$F347="Cese"),SUMIFS(AV342:AV346,D342:D346,"&lt;="&amp;AI347),0)</f>
        <v>0</v>
      </c>
      <c r="AK347" s="19" t="n">
        <f aca="false">IF(OR($F347="Activo",$F347="Cese"),MAX(0,(AF347-AJ347)/AH347),0)</f>
        <v>0</v>
      </c>
      <c r="AL347" s="19" t="n">
        <f aca="false">IF(OR($F347="Activo",$F347="Cese"),K347+IF(PROY_BON="Sí",0,J347),0)</f>
        <v>0</v>
      </c>
      <c r="AM347" s="19" t="n">
        <f aca="false">IF(AL347&gt;0,MAX(0,X347+AL347-Y347),Z347)</f>
        <v>0</v>
      </c>
      <c r="AN347" s="19" t="n">
        <f aca="false">SUMPRODUCT((AM347&gt;TR_DESDE)*(AM347-TR_DESDE)*TR_INC)</f>
        <v>0</v>
      </c>
      <c r="AO347" s="19" t="n">
        <f aca="false">IF(AL347&gt;0,MAX(0,AN347-IF($F347="Cese",MAX(AF347,AJ347),AF347)),0)</f>
        <v>0</v>
      </c>
      <c r="AP347" s="46" t="n">
        <f aca="false">IF(OR($F347="Activo",$F347="Cese"),ROUND(AK347+AO347,2),0)</f>
        <v>0</v>
      </c>
      <c r="AQ347" s="19" t="n">
        <f aca="false">IF($F347="Cese",MAX(0,AJ347-AN347),0)</f>
        <v>0</v>
      </c>
      <c r="AR347" s="19" t="str">
        <f aca="false">IF($B347="","",IF(COUNTIFS(RP_COD,$B347,'Retenciones Planilla'!$H$6:$H$105,"&lt;&gt;")=0,"",SUMIFS('Retenciones Planilla'!$H$6:$H$105,RP_COD,$B347)))</f>
        <v/>
      </c>
      <c r="AS347" s="19" t="str">
        <f aca="false">IF(AR347="","",AR347-AP347)</f>
        <v/>
      </c>
      <c r="AT347" s="23" t="str">
        <f aca="false">IF($B347="","",IF(NOT(OR($F347="Activo",$F347="Cese")),IF(N(AR347)=0,"—","Revisar: sin vínculo"),IF(AR347="",IF(AP347=0,"No corresponde","Sin dato planilla"),IF(ABS(AS347)&lt;=TOL,"OK",IF(AS347&gt;0,"Retuvo de más","Retuvo de menos")))))</f>
        <v/>
      </c>
      <c r="AU347" s="19" t="n">
        <f aca="false">IF(AND(BASE_RET="Planilla (si existe)",AR347&lt;&gt;""),AR347,AP347)</f>
        <v>0</v>
      </c>
      <c r="AV347" s="19" t="n">
        <f aca="false">AU347+N347</f>
        <v>0</v>
      </c>
    </row>
    <row r="348" customFormat="false" ht="15" hidden="false" customHeight="false" outlineLevel="0" collapsed="false">
      <c r="A348" s="43" t="n">
        <v>29</v>
      </c>
      <c r="B348" s="35" t="str">
        <f aca="false">IF(Trabajadores!$B$34="","",Trabajadores!$B$34)</f>
        <v/>
      </c>
      <c r="C348" s="35" t="str">
        <f aca="false">IF($B348="","",Trabajadores!$D$34)</f>
        <v/>
      </c>
      <c r="D348" s="43" t="n">
        <v>7</v>
      </c>
      <c r="E348" s="23" t="s">
        <v>304</v>
      </c>
      <c r="F348" s="23" t="str">
        <f aca="false">IF($B348="","",IF(OR(7&lt;Trabajadores!$M$34,7&gt;Trabajadores!$N$34),"No vinculado",IF(AND(7=Trabajadores!$N$34,Trabajadores!$O$34="Sí"),"Cese","Activo")))</f>
        <v/>
      </c>
      <c r="G348" s="19" t="n">
        <f aca="false">IF($B348="",0,SUMIFS(Ingresos!$U$6:$U$1505,ING_COD,$B348,ING_CLASE,"ORD"))</f>
        <v>0</v>
      </c>
      <c r="H348" s="19" t="n">
        <f aca="false">IF($B348="",0,SUMIFS(Ingresos!$U$6:$U$1505,ING_COD,$B348,ING_CLASE,"ORD",ING_COMP,"Sí"))</f>
        <v>0</v>
      </c>
      <c r="I348" s="19" t="n">
        <f aca="false">IF($B348="",0,SUMIFS(Ingresos!$U$6:$U$1505,ING_COD,$B348,ING_CLASE,"GRA"))</f>
        <v>0</v>
      </c>
      <c r="J348" s="19" t="n">
        <f aca="false">IF($B348="",0,SUMIFS(Ingresos!$U$6:$U$1505,ING_COD,$B348,ING_CLASE,"BON"))</f>
        <v>0</v>
      </c>
      <c r="K348" s="19" t="n">
        <f aca="false">IF($B348="",0,SUMIFS(Ingresos!$U$6:$U$1505,ING_COD,$B348,ING_CLASE,"EXT"))</f>
        <v>0</v>
      </c>
      <c r="L348" s="19" t="n">
        <f aca="false">IF($B348="",0,SUMIFS(Ingresos!$U$6:$U$1505,ING_COD,$B348,ING_CLASE,"OTO"))</f>
        <v>0</v>
      </c>
      <c r="M348" s="19" t="n">
        <f aca="false">IF($B348="",0,SUMIFS(Ingresos!$U$6:$U$1505,ING_COD,$B348,ING_CLASE,"OTX"))</f>
        <v>0</v>
      </c>
      <c r="N348" s="19" t="n">
        <f aca="false">IF($B348="",0,SUMIFS(Ingresos!$U$6:$U$1505,ING_COD,$B348,ING_CLASE,"RETO"))</f>
        <v>0</v>
      </c>
      <c r="O348" s="19" t="n">
        <f aca="false">IF($B348="",0,SUMIFS(Ingresos!$U$6:$U$1505,ING_COD,$B348,ING_CLASE,"INA"))</f>
        <v>0</v>
      </c>
      <c r="P348" s="19" t="n">
        <f aca="false">G348+I348+J348+K348+L348+M348</f>
        <v>0</v>
      </c>
      <c r="Q348" s="44" t="n">
        <f aca="false">IF($F348="Activo",6,IF($F348="Cese",1,0))</f>
        <v>0</v>
      </c>
      <c r="R348" s="19" t="n">
        <f aca="false">G348*Q348</f>
        <v>0</v>
      </c>
      <c r="S348" s="19" t="n">
        <f aca="false">IF($F348="Activo",SUMIFS(I348:I353,$D348:$D353,"&lt;="&amp;Trabajadores!$N$34)+IF(PROY_BON="Sí",SUMIFS(J348:J353,$D348:$D353,"&lt;="&amp;Trabajadores!$N$34),0),IF($F348="Cese",I348+IF(PROY_BON="Sí",J348,0),0))</f>
        <v>0</v>
      </c>
      <c r="T348" s="19" t="n">
        <f aca="false">IF(OR($F348&lt;&gt;"Activo",Trabajadores!$I$34="No"),0,IF(I353=0,H348*(1+IF(PROY_BON="Sí",Trabajadores!$P$34,0))*Trabajadores!$S$34/6*(Trabajadores!$N$34&gt;=12),0))</f>
        <v>0</v>
      </c>
      <c r="U348" s="19" t="n">
        <f aca="false">IF($F348="Activo",IF(Trabajadores!$J$34="Sí",L348*6,L348),IF($F348="Cese",L348,0))</f>
        <v>0</v>
      </c>
      <c r="V348" s="19" t="n">
        <f aca="false">IF(OR($F348="Activo",$F348="Cese"),M348,0)</f>
        <v>0</v>
      </c>
      <c r="W348" s="19" t="n">
        <f aca="false">IF(OR($F348="Activo",$F348="Cese"),SUM(P342:P347),0)</f>
        <v>0</v>
      </c>
      <c r="X348" s="36" t="n">
        <f aca="false">IF(OR($F348="Activo",$F348="Cese"),R348+S348+T348+U348+V348+W348,0)</f>
        <v>0</v>
      </c>
      <c r="Y348" s="19" t="n">
        <f aca="false">IF(OR($F348="Activo",$F348="Cese"),DED_FIJA,0)</f>
        <v>0</v>
      </c>
      <c r="Z348" s="36" t="n">
        <f aca="false">MAX(0,X348-Y348)</f>
        <v>0</v>
      </c>
      <c r="AA348" s="19" t="n">
        <f aca="false">IF(Z348=0,0,MAX(0,MIN(Z348,Parámetros!$G$19)-Parámetros!$F$19)*Parámetros!$E$19)</f>
        <v>0</v>
      </c>
      <c r="AB348" s="19" t="n">
        <f aca="false">IF(Z348=0,0,MAX(0,MIN(Z348,Parámetros!$G$20)-Parámetros!$F$20)*Parámetros!$E$20)</f>
        <v>0</v>
      </c>
      <c r="AC348" s="19" t="n">
        <f aca="false">IF(Z348=0,0,MAX(0,MIN(Z348,Parámetros!$G$21)-Parámetros!$F$21)*Parámetros!$E$21)</f>
        <v>0</v>
      </c>
      <c r="AD348" s="19" t="n">
        <f aca="false">IF(Z348=0,0,MAX(0,MIN(Z348,Parámetros!$G$22)-Parámetros!$F$22)*Parámetros!$E$22)</f>
        <v>0</v>
      </c>
      <c r="AE348" s="19" t="n">
        <f aca="false">IF(Z348=0,0,MAX(0,MIN(Z348,Parámetros!$G$23)-Parámetros!$F$23)*Parámetros!$E$23)</f>
        <v>0</v>
      </c>
      <c r="AF348" s="36" t="n">
        <f aca="false">SUM(AA348:AE348)</f>
        <v>0</v>
      </c>
      <c r="AG348" s="45" t="str">
        <f aca="false">IF(AM348&lt;=0,"-",INDEX(TR_TASA,MATCH(AM348,TR_DESDE,1)))</f>
        <v>-</v>
      </c>
      <c r="AH348" s="44" t="n">
        <f aca="false">IF($F348="Cese",1,IF($F348="Activo",INDEX(DIV_N,7),0))</f>
        <v>0</v>
      </c>
      <c r="AI348" s="44" t="n">
        <f aca="false">IF($F348="Cese",6,IF($F348="Activo",INDEX(DIV_HASTA,7),0))</f>
        <v>0</v>
      </c>
      <c r="AJ348" s="19" t="n">
        <f aca="false">IF(OR($F348="Activo",$F348="Cese"),SUMIFS(AV342:AV347,D342:D347,"&lt;="&amp;AI348),0)</f>
        <v>0</v>
      </c>
      <c r="AK348" s="19" t="n">
        <f aca="false">IF(OR($F348="Activo",$F348="Cese"),MAX(0,(AF348-AJ348)/AH348),0)</f>
        <v>0</v>
      </c>
      <c r="AL348" s="19" t="n">
        <f aca="false">IF(OR($F348="Activo",$F348="Cese"),K348+IF(PROY_BON="Sí",0,J348),0)</f>
        <v>0</v>
      </c>
      <c r="AM348" s="19" t="n">
        <f aca="false">IF(AL348&gt;0,MAX(0,X348+AL348-Y348),Z348)</f>
        <v>0</v>
      </c>
      <c r="AN348" s="19" t="n">
        <f aca="false">SUMPRODUCT((AM348&gt;TR_DESDE)*(AM348-TR_DESDE)*TR_INC)</f>
        <v>0</v>
      </c>
      <c r="AO348" s="19" t="n">
        <f aca="false">IF(AL348&gt;0,MAX(0,AN348-IF($F348="Cese",MAX(AF348,AJ348),AF348)),0)</f>
        <v>0</v>
      </c>
      <c r="AP348" s="46" t="n">
        <f aca="false">IF(OR($F348="Activo",$F348="Cese"),ROUND(AK348+AO348,2),0)</f>
        <v>0</v>
      </c>
      <c r="AQ348" s="19" t="n">
        <f aca="false">IF($F348="Cese",MAX(0,AJ348-AN348),0)</f>
        <v>0</v>
      </c>
      <c r="AR348" s="19" t="str">
        <f aca="false">IF($B348="","",IF(COUNTIFS(RP_COD,$B348,'Retenciones Planilla'!$I$6:$I$105,"&lt;&gt;")=0,"",SUMIFS('Retenciones Planilla'!$I$6:$I$105,RP_COD,$B348)))</f>
        <v/>
      </c>
      <c r="AS348" s="19" t="str">
        <f aca="false">IF(AR348="","",AR348-AP348)</f>
        <v/>
      </c>
      <c r="AT348" s="23" t="str">
        <f aca="false">IF($B348="","",IF(NOT(OR($F348="Activo",$F348="Cese")),IF(N(AR348)=0,"—","Revisar: sin vínculo"),IF(AR348="",IF(AP348=0,"No corresponde","Sin dato planilla"),IF(ABS(AS348)&lt;=TOL,"OK",IF(AS348&gt;0,"Retuvo de más","Retuvo de menos")))))</f>
        <v/>
      </c>
      <c r="AU348" s="19" t="n">
        <f aca="false">IF(AND(BASE_RET="Planilla (si existe)",AR348&lt;&gt;""),AR348,AP348)</f>
        <v>0</v>
      </c>
      <c r="AV348" s="19" t="n">
        <f aca="false">AU348+N348</f>
        <v>0</v>
      </c>
    </row>
    <row r="349" customFormat="false" ht="15" hidden="false" customHeight="false" outlineLevel="0" collapsed="false">
      <c r="A349" s="43" t="n">
        <v>29</v>
      </c>
      <c r="B349" s="35" t="str">
        <f aca="false">IF(Trabajadores!$B$34="","",Trabajadores!$B$34)</f>
        <v/>
      </c>
      <c r="C349" s="35" t="str">
        <f aca="false">IF($B349="","",Trabajadores!$D$34)</f>
        <v/>
      </c>
      <c r="D349" s="43" t="n">
        <v>8</v>
      </c>
      <c r="E349" s="23" t="s">
        <v>305</v>
      </c>
      <c r="F349" s="23" t="str">
        <f aca="false">IF($B349="","",IF(OR(8&lt;Trabajadores!$M$34,8&gt;Trabajadores!$N$34),"No vinculado",IF(AND(8=Trabajadores!$N$34,Trabajadores!$O$34="Sí"),"Cese","Activo")))</f>
        <v/>
      </c>
      <c r="G349" s="19" t="n">
        <f aca="false">IF($B349="",0,SUMIFS(Ingresos!$V$6:$V$1505,ING_COD,$B349,ING_CLASE,"ORD"))</f>
        <v>0</v>
      </c>
      <c r="H349" s="19" t="n">
        <f aca="false">IF($B349="",0,SUMIFS(Ingresos!$V$6:$V$1505,ING_COD,$B349,ING_CLASE,"ORD",ING_COMP,"Sí"))</f>
        <v>0</v>
      </c>
      <c r="I349" s="19" t="n">
        <f aca="false">IF($B349="",0,SUMIFS(Ingresos!$V$6:$V$1505,ING_COD,$B349,ING_CLASE,"GRA"))</f>
        <v>0</v>
      </c>
      <c r="J349" s="19" t="n">
        <f aca="false">IF($B349="",0,SUMIFS(Ingresos!$V$6:$V$1505,ING_COD,$B349,ING_CLASE,"BON"))</f>
        <v>0</v>
      </c>
      <c r="K349" s="19" t="n">
        <f aca="false">IF($B349="",0,SUMIFS(Ingresos!$V$6:$V$1505,ING_COD,$B349,ING_CLASE,"EXT"))</f>
        <v>0</v>
      </c>
      <c r="L349" s="19" t="n">
        <f aca="false">IF($B349="",0,SUMIFS(Ingresos!$V$6:$V$1505,ING_COD,$B349,ING_CLASE,"OTO"))</f>
        <v>0</v>
      </c>
      <c r="M349" s="19" t="n">
        <f aca="false">IF($B349="",0,SUMIFS(Ingresos!$V$6:$V$1505,ING_COD,$B349,ING_CLASE,"OTX"))</f>
        <v>0</v>
      </c>
      <c r="N349" s="19" t="n">
        <f aca="false">IF($B349="",0,SUMIFS(Ingresos!$V$6:$V$1505,ING_COD,$B349,ING_CLASE,"RETO"))</f>
        <v>0</v>
      </c>
      <c r="O349" s="19" t="n">
        <f aca="false">IF($B349="",0,SUMIFS(Ingresos!$V$6:$V$1505,ING_COD,$B349,ING_CLASE,"INA"))</f>
        <v>0</v>
      </c>
      <c r="P349" s="19" t="n">
        <f aca="false">G349+I349+J349+K349+L349+M349</f>
        <v>0</v>
      </c>
      <c r="Q349" s="44" t="n">
        <f aca="false">IF($F349="Activo",5,IF($F349="Cese",1,0))</f>
        <v>0</v>
      </c>
      <c r="R349" s="19" t="n">
        <f aca="false">G349*Q349</f>
        <v>0</v>
      </c>
      <c r="S349" s="19" t="n">
        <f aca="false">IF($F349="Activo",SUMIFS(I349:I353,$D349:$D353,"&lt;="&amp;Trabajadores!$N$34)+IF(PROY_BON="Sí",SUMIFS(J349:J353,$D349:$D353,"&lt;="&amp;Trabajadores!$N$34),0),IF($F349="Cese",I349+IF(PROY_BON="Sí",J349,0),0))</f>
        <v>0</v>
      </c>
      <c r="T349" s="19" t="n">
        <f aca="false">IF(OR($F349&lt;&gt;"Activo",Trabajadores!$I$34="No"),0,IF(I353=0,H349*(1+IF(PROY_BON="Sí",Trabajadores!$P$34,0))*Trabajadores!$S$34/6*(Trabajadores!$N$34&gt;=12),0))</f>
        <v>0</v>
      </c>
      <c r="U349" s="19" t="n">
        <f aca="false">IF($F349="Activo",IF(Trabajadores!$J$34="Sí",L349*5,L349),IF($F349="Cese",L349,0))</f>
        <v>0</v>
      </c>
      <c r="V349" s="19" t="n">
        <f aca="false">IF(OR($F349="Activo",$F349="Cese"),M349,0)</f>
        <v>0</v>
      </c>
      <c r="W349" s="19" t="n">
        <f aca="false">IF(OR($F349="Activo",$F349="Cese"),SUM(P342:P348),0)</f>
        <v>0</v>
      </c>
      <c r="X349" s="36" t="n">
        <f aca="false">IF(OR($F349="Activo",$F349="Cese"),R349+S349+T349+U349+V349+W349,0)</f>
        <v>0</v>
      </c>
      <c r="Y349" s="19" t="n">
        <f aca="false">IF(OR($F349="Activo",$F349="Cese"),DED_FIJA,0)</f>
        <v>0</v>
      </c>
      <c r="Z349" s="36" t="n">
        <f aca="false">MAX(0,X349-Y349)</f>
        <v>0</v>
      </c>
      <c r="AA349" s="19" t="n">
        <f aca="false">IF(Z349=0,0,MAX(0,MIN(Z349,Parámetros!$G$19)-Parámetros!$F$19)*Parámetros!$E$19)</f>
        <v>0</v>
      </c>
      <c r="AB349" s="19" t="n">
        <f aca="false">IF(Z349=0,0,MAX(0,MIN(Z349,Parámetros!$G$20)-Parámetros!$F$20)*Parámetros!$E$20)</f>
        <v>0</v>
      </c>
      <c r="AC349" s="19" t="n">
        <f aca="false">IF(Z349=0,0,MAX(0,MIN(Z349,Parámetros!$G$21)-Parámetros!$F$21)*Parámetros!$E$21)</f>
        <v>0</v>
      </c>
      <c r="AD349" s="19" t="n">
        <f aca="false">IF(Z349=0,0,MAX(0,MIN(Z349,Parámetros!$G$22)-Parámetros!$F$22)*Parámetros!$E$22)</f>
        <v>0</v>
      </c>
      <c r="AE349" s="19" t="n">
        <f aca="false">IF(Z349=0,0,MAX(0,MIN(Z349,Parámetros!$G$23)-Parámetros!$F$23)*Parámetros!$E$23)</f>
        <v>0</v>
      </c>
      <c r="AF349" s="36" t="n">
        <f aca="false">SUM(AA349:AE349)</f>
        <v>0</v>
      </c>
      <c r="AG349" s="45" t="str">
        <f aca="false">IF(AM349&lt;=0,"-",INDEX(TR_TASA,MATCH(AM349,TR_DESDE,1)))</f>
        <v>-</v>
      </c>
      <c r="AH349" s="44" t="n">
        <f aca="false">IF($F349="Cese",1,IF($F349="Activo",INDEX(DIV_N,8),0))</f>
        <v>0</v>
      </c>
      <c r="AI349" s="44" t="n">
        <f aca="false">IF($F349="Cese",7,IF($F349="Activo",INDEX(DIV_HASTA,8),0))</f>
        <v>0</v>
      </c>
      <c r="AJ349" s="19" t="n">
        <f aca="false">IF(OR($F349="Activo",$F349="Cese"),SUMIFS(AV342:AV348,D342:D348,"&lt;="&amp;AI349),0)</f>
        <v>0</v>
      </c>
      <c r="AK349" s="19" t="n">
        <f aca="false">IF(OR($F349="Activo",$F349="Cese"),MAX(0,(AF349-AJ349)/AH349),0)</f>
        <v>0</v>
      </c>
      <c r="AL349" s="19" t="n">
        <f aca="false">IF(OR($F349="Activo",$F349="Cese"),K349+IF(PROY_BON="Sí",0,J349),0)</f>
        <v>0</v>
      </c>
      <c r="AM349" s="19" t="n">
        <f aca="false">IF(AL349&gt;0,MAX(0,X349+AL349-Y349),Z349)</f>
        <v>0</v>
      </c>
      <c r="AN349" s="19" t="n">
        <f aca="false">SUMPRODUCT((AM349&gt;TR_DESDE)*(AM349-TR_DESDE)*TR_INC)</f>
        <v>0</v>
      </c>
      <c r="AO349" s="19" t="n">
        <f aca="false">IF(AL349&gt;0,MAX(0,AN349-IF($F349="Cese",MAX(AF349,AJ349),AF349)),0)</f>
        <v>0</v>
      </c>
      <c r="AP349" s="46" t="n">
        <f aca="false">IF(OR($F349="Activo",$F349="Cese"),ROUND(AK349+AO349,2),0)</f>
        <v>0</v>
      </c>
      <c r="AQ349" s="19" t="n">
        <f aca="false">IF($F349="Cese",MAX(0,AJ349-AN349),0)</f>
        <v>0</v>
      </c>
      <c r="AR349" s="19" t="str">
        <f aca="false">IF($B349="","",IF(COUNTIFS(RP_COD,$B349,'Retenciones Planilla'!$J$6:$J$105,"&lt;&gt;")=0,"",SUMIFS('Retenciones Planilla'!$J$6:$J$105,RP_COD,$B349)))</f>
        <v/>
      </c>
      <c r="AS349" s="19" t="str">
        <f aca="false">IF(AR349="","",AR349-AP349)</f>
        <v/>
      </c>
      <c r="AT349" s="23" t="str">
        <f aca="false">IF($B349="","",IF(NOT(OR($F349="Activo",$F349="Cese")),IF(N(AR349)=0,"—","Revisar: sin vínculo"),IF(AR349="",IF(AP349=0,"No corresponde","Sin dato planilla"),IF(ABS(AS349)&lt;=TOL,"OK",IF(AS349&gt;0,"Retuvo de más","Retuvo de menos")))))</f>
        <v/>
      </c>
      <c r="AU349" s="19" t="n">
        <f aca="false">IF(AND(BASE_RET="Planilla (si existe)",AR349&lt;&gt;""),AR349,AP349)</f>
        <v>0</v>
      </c>
      <c r="AV349" s="19" t="n">
        <f aca="false">AU349+N349</f>
        <v>0</v>
      </c>
    </row>
    <row r="350" customFormat="false" ht="15" hidden="false" customHeight="false" outlineLevel="0" collapsed="false">
      <c r="A350" s="43" t="n">
        <v>29</v>
      </c>
      <c r="B350" s="35" t="str">
        <f aca="false">IF(Trabajadores!$B$34="","",Trabajadores!$B$34)</f>
        <v/>
      </c>
      <c r="C350" s="35" t="str">
        <f aca="false">IF($B350="","",Trabajadores!$D$34)</f>
        <v/>
      </c>
      <c r="D350" s="43" t="n">
        <v>9</v>
      </c>
      <c r="E350" s="23" t="s">
        <v>306</v>
      </c>
      <c r="F350" s="23" t="str">
        <f aca="false">IF($B350="","",IF(OR(9&lt;Trabajadores!$M$34,9&gt;Trabajadores!$N$34),"No vinculado",IF(AND(9=Trabajadores!$N$34,Trabajadores!$O$34="Sí"),"Cese","Activo")))</f>
        <v/>
      </c>
      <c r="G350" s="19" t="n">
        <f aca="false">IF($B350="",0,SUMIFS(Ingresos!$W$6:$W$1505,ING_COD,$B350,ING_CLASE,"ORD"))</f>
        <v>0</v>
      </c>
      <c r="H350" s="19" t="n">
        <f aca="false">IF($B350="",0,SUMIFS(Ingresos!$W$6:$W$1505,ING_COD,$B350,ING_CLASE,"ORD",ING_COMP,"Sí"))</f>
        <v>0</v>
      </c>
      <c r="I350" s="19" t="n">
        <f aca="false">IF($B350="",0,SUMIFS(Ingresos!$W$6:$W$1505,ING_COD,$B350,ING_CLASE,"GRA"))</f>
        <v>0</v>
      </c>
      <c r="J350" s="19" t="n">
        <f aca="false">IF($B350="",0,SUMIFS(Ingresos!$W$6:$W$1505,ING_COD,$B350,ING_CLASE,"BON"))</f>
        <v>0</v>
      </c>
      <c r="K350" s="19" t="n">
        <f aca="false">IF($B350="",0,SUMIFS(Ingresos!$W$6:$W$1505,ING_COD,$B350,ING_CLASE,"EXT"))</f>
        <v>0</v>
      </c>
      <c r="L350" s="19" t="n">
        <f aca="false">IF($B350="",0,SUMIFS(Ingresos!$W$6:$W$1505,ING_COD,$B350,ING_CLASE,"OTO"))</f>
        <v>0</v>
      </c>
      <c r="M350" s="19" t="n">
        <f aca="false">IF($B350="",0,SUMIFS(Ingresos!$W$6:$W$1505,ING_COD,$B350,ING_CLASE,"OTX"))</f>
        <v>0</v>
      </c>
      <c r="N350" s="19" t="n">
        <f aca="false">IF($B350="",0,SUMIFS(Ingresos!$W$6:$W$1505,ING_COD,$B350,ING_CLASE,"RETO"))</f>
        <v>0</v>
      </c>
      <c r="O350" s="19" t="n">
        <f aca="false">IF($B350="",0,SUMIFS(Ingresos!$W$6:$W$1505,ING_COD,$B350,ING_CLASE,"INA"))</f>
        <v>0</v>
      </c>
      <c r="P350" s="19" t="n">
        <f aca="false">G350+I350+J350+K350+L350+M350</f>
        <v>0</v>
      </c>
      <c r="Q350" s="44" t="n">
        <f aca="false">IF($F350="Activo",4,IF($F350="Cese",1,0))</f>
        <v>0</v>
      </c>
      <c r="R350" s="19" t="n">
        <f aca="false">G350*Q350</f>
        <v>0</v>
      </c>
      <c r="S350" s="19" t="n">
        <f aca="false">IF($F350="Activo",SUMIFS(I350:I353,$D350:$D353,"&lt;="&amp;Trabajadores!$N$34)+IF(PROY_BON="Sí",SUMIFS(J350:J353,$D350:$D353,"&lt;="&amp;Trabajadores!$N$34),0),IF($F350="Cese",I350+IF(PROY_BON="Sí",J350,0),0))</f>
        <v>0</v>
      </c>
      <c r="T350" s="19" t="n">
        <f aca="false">IF(OR($F350&lt;&gt;"Activo",Trabajadores!$I$34="No"),0,IF(I353=0,H350*(1+IF(PROY_BON="Sí",Trabajadores!$P$34,0))*Trabajadores!$S$34/6*(Trabajadores!$N$34&gt;=12),0))</f>
        <v>0</v>
      </c>
      <c r="U350" s="19" t="n">
        <f aca="false">IF($F350="Activo",IF(Trabajadores!$J$34="Sí",L350*4,L350),IF($F350="Cese",L350,0))</f>
        <v>0</v>
      </c>
      <c r="V350" s="19" t="n">
        <f aca="false">IF(OR($F350="Activo",$F350="Cese"),M350,0)</f>
        <v>0</v>
      </c>
      <c r="W350" s="19" t="n">
        <f aca="false">IF(OR($F350="Activo",$F350="Cese"),SUM(P342:P349),0)</f>
        <v>0</v>
      </c>
      <c r="X350" s="36" t="n">
        <f aca="false">IF(OR($F350="Activo",$F350="Cese"),R350+S350+T350+U350+V350+W350,0)</f>
        <v>0</v>
      </c>
      <c r="Y350" s="19" t="n">
        <f aca="false">IF(OR($F350="Activo",$F350="Cese"),DED_FIJA,0)</f>
        <v>0</v>
      </c>
      <c r="Z350" s="36" t="n">
        <f aca="false">MAX(0,X350-Y350)</f>
        <v>0</v>
      </c>
      <c r="AA350" s="19" t="n">
        <f aca="false">IF(Z350=0,0,MAX(0,MIN(Z350,Parámetros!$G$19)-Parámetros!$F$19)*Parámetros!$E$19)</f>
        <v>0</v>
      </c>
      <c r="AB350" s="19" t="n">
        <f aca="false">IF(Z350=0,0,MAX(0,MIN(Z350,Parámetros!$G$20)-Parámetros!$F$20)*Parámetros!$E$20)</f>
        <v>0</v>
      </c>
      <c r="AC350" s="19" t="n">
        <f aca="false">IF(Z350=0,0,MAX(0,MIN(Z350,Parámetros!$G$21)-Parámetros!$F$21)*Parámetros!$E$21)</f>
        <v>0</v>
      </c>
      <c r="AD350" s="19" t="n">
        <f aca="false">IF(Z350=0,0,MAX(0,MIN(Z350,Parámetros!$G$22)-Parámetros!$F$22)*Parámetros!$E$22)</f>
        <v>0</v>
      </c>
      <c r="AE350" s="19" t="n">
        <f aca="false">IF(Z350=0,0,MAX(0,MIN(Z350,Parámetros!$G$23)-Parámetros!$F$23)*Parámetros!$E$23)</f>
        <v>0</v>
      </c>
      <c r="AF350" s="36" t="n">
        <f aca="false">SUM(AA350:AE350)</f>
        <v>0</v>
      </c>
      <c r="AG350" s="45" t="str">
        <f aca="false">IF(AM350&lt;=0,"-",INDEX(TR_TASA,MATCH(AM350,TR_DESDE,1)))</f>
        <v>-</v>
      </c>
      <c r="AH350" s="44" t="n">
        <f aca="false">IF($F350="Cese",1,IF($F350="Activo",INDEX(DIV_N,9),0))</f>
        <v>0</v>
      </c>
      <c r="AI350" s="44" t="n">
        <f aca="false">IF($F350="Cese",8,IF($F350="Activo",INDEX(DIV_HASTA,9),0))</f>
        <v>0</v>
      </c>
      <c r="AJ350" s="19" t="n">
        <f aca="false">IF(OR($F350="Activo",$F350="Cese"),SUMIFS(AV342:AV349,D342:D349,"&lt;="&amp;AI350),0)</f>
        <v>0</v>
      </c>
      <c r="AK350" s="19" t="n">
        <f aca="false">IF(OR($F350="Activo",$F350="Cese"),MAX(0,(AF350-AJ350)/AH350),0)</f>
        <v>0</v>
      </c>
      <c r="AL350" s="19" t="n">
        <f aca="false">IF(OR($F350="Activo",$F350="Cese"),K350+IF(PROY_BON="Sí",0,J350),0)</f>
        <v>0</v>
      </c>
      <c r="AM350" s="19" t="n">
        <f aca="false">IF(AL350&gt;0,MAX(0,X350+AL350-Y350),Z350)</f>
        <v>0</v>
      </c>
      <c r="AN350" s="19" t="n">
        <f aca="false">SUMPRODUCT((AM350&gt;TR_DESDE)*(AM350-TR_DESDE)*TR_INC)</f>
        <v>0</v>
      </c>
      <c r="AO350" s="19" t="n">
        <f aca="false">IF(AL350&gt;0,MAX(0,AN350-IF($F350="Cese",MAX(AF350,AJ350),AF350)),0)</f>
        <v>0</v>
      </c>
      <c r="AP350" s="46" t="n">
        <f aca="false">IF(OR($F350="Activo",$F350="Cese"),ROUND(AK350+AO350,2),0)</f>
        <v>0</v>
      </c>
      <c r="AQ350" s="19" t="n">
        <f aca="false">IF($F350="Cese",MAX(0,AJ350-AN350),0)</f>
        <v>0</v>
      </c>
      <c r="AR350" s="19" t="str">
        <f aca="false">IF($B350="","",IF(COUNTIFS(RP_COD,$B350,'Retenciones Planilla'!$K$6:$K$105,"&lt;&gt;")=0,"",SUMIFS('Retenciones Planilla'!$K$6:$K$105,RP_COD,$B350)))</f>
        <v/>
      </c>
      <c r="AS350" s="19" t="str">
        <f aca="false">IF(AR350="","",AR350-AP350)</f>
        <v/>
      </c>
      <c r="AT350" s="23" t="str">
        <f aca="false">IF($B350="","",IF(NOT(OR($F350="Activo",$F350="Cese")),IF(N(AR350)=0,"—","Revisar: sin vínculo"),IF(AR350="",IF(AP350=0,"No corresponde","Sin dato planilla"),IF(ABS(AS350)&lt;=TOL,"OK",IF(AS350&gt;0,"Retuvo de más","Retuvo de menos")))))</f>
        <v/>
      </c>
      <c r="AU350" s="19" t="n">
        <f aca="false">IF(AND(BASE_RET="Planilla (si existe)",AR350&lt;&gt;""),AR350,AP350)</f>
        <v>0</v>
      </c>
      <c r="AV350" s="19" t="n">
        <f aca="false">AU350+N350</f>
        <v>0</v>
      </c>
    </row>
    <row r="351" customFormat="false" ht="15" hidden="false" customHeight="false" outlineLevel="0" collapsed="false">
      <c r="A351" s="43" t="n">
        <v>29</v>
      </c>
      <c r="B351" s="35" t="str">
        <f aca="false">IF(Trabajadores!$B$34="","",Trabajadores!$B$34)</f>
        <v/>
      </c>
      <c r="C351" s="35" t="str">
        <f aca="false">IF($B351="","",Trabajadores!$D$34)</f>
        <v/>
      </c>
      <c r="D351" s="43" t="n">
        <v>10</v>
      </c>
      <c r="E351" s="23" t="s">
        <v>307</v>
      </c>
      <c r="F351" s="23" t="str">
        <f aca="false">IF($B351="","",IF(OR(10&lt;Trabajadores!$M$34,10&gt;Trabajadores!$N$34),"No vinculado",IF(AND(10=Trabajadores!$N$34,Trabajadores!$O$34="Sí"),"Cese","Activo")))</f>
        <v/>
      </c>
      <c r="G351" s="19" t="n">
        <f aca="false">IF($B351="",0,SUMIFS(Ingresos!$X$6:$X$1505,ING_COD,$B351,ING_CLASE,"ORD"))</f>
        <v>0</v>
      </c>
      <c r="H351" s="19" t="n">
        <f aca="false">IF($B351="",0,SUMIFS(Ingresos!$X$6:$X$1505,ING_COD,$B351,ING_CLASE,"ORD",ING_COMP,"Sí"))</f>
        <v>0</v>
      </c>
      <c r="I351" s="19" t="n">
        <f aca="false">IF($B351="",0,SUMIFS(Ingresos!$X$6:$X$1505,ING_COD,$B351,ING_CLASE,"GRA"))</f>
        <v>0</v>
      </c>
      <c r="J351" s="19" t="n">
        <f aca="false">IF($B351="",0,SUMIFS(Ingresos!$X$6:$X$1505,ING_COD,$B351,ING_CLASE,"BON"))</f>
        <v>0</v>
      </c>
      <c r="K351" s="19" t="n">
        <f aca="false">IF($B351="",0,SUMIFS(Ingresos!$X$6:$X$1505,ING_COD,$B351,ING_CLASE,"EXT"))</f>
        <v>0</v>
      </c>
      <c r="L351" s="19" t="n">
        <f aca="false">IF($B351="",0,SUMIFS(Ingresos!$X$6:$X$1505,ING_COD,$B351,ING_CLASE,"OTO"))</f>
        <v>0</v>
      </c>
      <c r="M351" s="19" t="n">
        <f aca="false">IF($B351="",0,SUMIFS(Ingresos!$X$6:$X$1505,ING_COD,$B351,ING_CLASE,"OTX"))</f>
        <v>0</v>
      </c>
      <c r="N351" s="19" t="n">
        <f aca="false">IF($B351="",0,SUMIFS(Ingresos!$X$6:$X$1505,ING_COD,$B351,ING_CLASE,"RETO"))</f>
        <v>0</v>
      </c>
      <c r="O351" s="19" t="n">
        <f aca="false">IF($B351="",0,SUMIFS(Ingresos!$X$6:$X$1505,ING_COD,$B351,ING_CLASE,"INA"))</f>
        <v>0</v>
      </c>
      <c r="P351" s="19" t="n">
        <f aca="false">G351+I351+J351+K351+L351+M351</f>
        <v>0</v>
      </c>
      <c r="Q351" s="44" t="n">
        <f aca="false">IF($F351="Activo",3,IF($F351="Cese",1,0))</f>
        <v>0</v>
      </c>
      <c r="R351" s="19" t="n">
        <f aca="false">G351*Q351</f>
        <v>0</v>
      </c>
      <c r="S351" s="19" t="n">
        <f aca="false">IF($F351="Activo",SUMIFS(I351:I353,$D351:$D353,"&lt;="&amp;Trabajadores!$N$34)+IF(PROY_BON="Sí",SUMIFS(J351:J353,$D351:$D353,"&lt;="&amp;Trabajadores!$N$34),0),IF($F351="Cese",I351+IF(PROY_BON="Sí",J351,0),0))</f>
        <v>0</v>
      </c>
      <c r="T351" s="19" t="n">
        <f aca="false">IF(OR($F351&lt;&gt;"Activo",Trabajadores!$I$34="No"),0,IF(I353=0,H351*(1+IF(PROY_BON="Sí",Trabajadores!$P$34,0))*Trabajadores!$S$34/6*(Trabajadores!$N$34&gt;=12),0))</f>
        <v>0</v>
      </c>
      <c r="U351" s="19" t="n">
        <f aca="false">IF($F351="Activo",IF(Trabajadores!$J$34="Sí",L351*3,L351),IF($F351="Cese",L351,0))</f>
        <v>0</v>
      </c>
      <c r="V351" s="19" t="n">
        <f aca="false">IF(OR($F351="Activo",$F351="Cese"),M351,0)</f>
        <v>0</v>
      </c>
      <c r="W351" s="19" t="n">
        <f aca="false">IF(OR($F351="Activo",$F351="Cese"),SUM(P342:P350),0)</f>
        <v>0</v>
      </c>
      <c r="X351" s="36" t="n">
        <f aca="false">IF(OR($F351="Activo",$F351="Cese"),R351+S351+T351+U351+V351+W351,0)</f>
        <v>0</v>
      </c>
      <c r="Y351" s="19" t="n">
        <f aca="false">IF(OR($F351="Activo",$F351="Cese"),DED_FIJA,0)</f>
        <v>0</v>
      </c>
      <c r="Z351" s="36" t="n">
        <f aca="false">MAX(0,X351-Y351)</f>
        <v>0</v>
      </c>
      <c r="AA351" s="19" t="n">
        <f aca="false">IF(Z351=0,0,MAX(0,MIN(Z351,Parámetros!$G$19)-Parámetros!$F$19)*Parámetros!$E$19)</f>
        <v>0</v>
      </c>
      <c r="AB351" s="19" t="n">
        <f aca="false">IF(Z351=0,0,MAX(0,MIN(Z351,Parámetros!$G$20)-Parámetros!$F$20)*Parámetros!$E$20)</f>
        <v>0</v>
      </c>
      <c r="AC351" s="19" t="n">
        <f aca="false">IF(Z351=0,0,MAX(0,MIN(Z351,Parámetros!$G$21)-Parámetros!$F$21)*Parámetros!$E$21)</f>
        <v>0</v>
      </c>
      <c r="AD351" s="19" t="n">
        <f aca="false">IF(Z351=0,0,MAX(0,MIN(Z351,Parámetros!$G$22)-Parámetros!$F$22)*Parámetros!$E$22)</f>
        <v>0</v>
      </c>
      <c r="AE351" s="19" t="n">
        <f aca="false">IF(Z351=0,0,MAX(0,MIN(Z351,Parámetros!$G$23)-Parámetros!$F$23)*Parámetros!$E$23)</f>
        <v>0</v>
      </c>
      <c r="AF351" s="36" t="n">
        <f aca="false">SUM(AA351:AE351)</f>
        <v>0</v>
      </c>
      <c r="AG351" s="45" t="str">
        <f aca="false">IF(AM351&lt;=0,"-",INDEX(TR_TASA,MATCH(AM351,TR_DESDE,1)))</f>
        <v>-</v>
      </c>
      <c r="AH351" s="44" t="n">
        <f aca="false">IF($F351="Cese",1,IF($F351="Activo",INDEX(DIV_N,10),0))</f>
        <v>0</v>
      </c>
      <c r="AI351" s="44" t="n">
        <f aca="false">IF($F351="Cese",9,IF($F351="Activo",INDEX(DIV_HASTA,10),0))</f>
        <v>0</v>
      </c>
      <c r="AJ351" s="19" t="n">
        <f aca="false">IF(OR($F351="Activo",$F351="Cese"),SUMIFS(AV342:AV350,D342:D350,"&lt;="&amp;AI351),0)</f>
        <v>0</v>
      </c>
      <c r="AK351" s="19" t="n">
        <f aca="false">IF(OR($F351="Activo",$F351="Cese"),MAX(0,(AF351-AJ351)/AH351),0)</f>
        <v>0</v>
      </c>
      <c r="AL351" s="19" t="n">
        <f aca="false">IF(OR($F351="Activo",$F351="Cese"),K351+IF(PROY_BON="Sí",0,J351),0)</f>
        <v>0</v>
      </c>
      <c r="AM351" s="19" t="n">
        <f aca="false">IF(AL351&gt;0,MAX(0,X351+AL351-Y351),Z351)</f>
        <v>0</v>
      </c>
      <c r="AN351" s="19" t="n">
        <f aca="false">SUMPRODUCT((AM351&gt;TR_DESDE)*(AM351-TR_DESDE)*TR_INC)</f>
        <v>0</v>
      </c>
      <c r="AO351" s="19" t="n">
        <f aca="false">IF(AL351&gt;0,MAX(0,AN351-IF($F351="Cese",MAX(AF351,AJ351),AF351)),0)</f>
        <v>0</v>
      </c>
      <c r="AP351" s="46" t="n">
        <f aca="false">IF(OR($F351="Activo",$F351="Cese"),ROUND(AK351+AO351,2),0)</f>
        <v>0</v>
      </c>
      <c r="AQ351" s="19" t="n">
        <f aca="false">IF($F351="Cese",MAX(0,AJ351-AN351),0)</f>
        <v>0</v>
      </c>
      <c r="AR351" s="19" t="str">
        <f aca="false">IF($B351="","",IF(COUNTIFS(RP_COD,$B351,'Retenciones Planilla'!$L$6:$L$105,"&lt;&gt;")=0,"",SUMIFS('Retenciones Planilla'!$L$6:$L$105,RP_COD,$B351)))</f>
        <v/>
      </c>
      <c r="AS351" s="19" t="str">
        <f aca="false">IF(AR351="","",AR351-AP351)</f>
        <v/>
      </c>
      <c r="AT351" s="23" t="str">
        <f aca="false">IF($B351="","",IF(NOT(OR($F351="Activo",$F351="Cese")),IF(N(AR351)=0,"—","Revisar: sin vínculo"),IF(AR351="",IF(AP351=0,"No corresponde","Sin dato planilla"),IF(ABS(AS351)&lt;=TOL,"OK",IF(AS351&gt;0,"Retuvo de más","Retuvo de menos")))))</f>
        <v/>
      </c>
      <c r="AU351" s="19" t="n">
        <f aca="false">IF(AND(BASE_RET="Planilla (si existe)",AR351&lt;&gt;""),AR351,AP351)</f>
        <v>0</v>
      </c>
      <c r="AV351" s="19" t="n">
        <f aca="false">AU351+N351</f>
        <v>0</v>
      </c>
    </row>
    <row r="352" customFormat="false" ht="15" hidden="false" customHeight="false" outlineLevel="0" collapsed="false">
      <c r="A352" s="43" t="n">
        <v>29</v>
      </c>
      <c r="B352" s="35" t="str">
        <f aca="false">IF(Trabajadores!$B$34="","",Trabajadores!$B$34)</f>
        <v/>
      </c>
      <c r="C352" s="35" t="str">
        <f aca="false">IF($B352="","",Trabajadores!$D$34)</f>
        <v/>
      </c>
      <c r="D352" s="43" t="n">
        <v>11</v>
      </c>
      <c r="E352" s="23" t="s">
        <v>308</v>
      </c>
      <c r="F352" s="23" t="str">
        <f aca="false">IF($B352="","",IF(OR(11&lt;Trabajadores!$M$34,11&gt;Trabajadores!$N$34),"No vinculado",IF(AND(11=Trabajadores!$N$34,Trabajadores!$O$34="Sí"),"Cese","Activo")))</f>
        <v/>
      </c>
      <c r="G352" s="19" t="n">
        <f aca="false">IF($B352="",0,SUMIFS(Ingresos!$Y$6:$Y$1505,ING_COD,$B352,ING_CLASE,"ORD"))</f>
        <v>0</v>
      </c>
      <c r="H352" s="19" t="n">
        <f aca="false">IF($B352="",0,SUMIFS(Ingresos!$Y$6:$Y$1505,ING_COD,$B352,ING_CLASE,"ORD",ING_COMP,"Sí"))</f>
        <v>0</v>
      </c>
      <c r="I352" s="19" t="n">
        <f aca="false">IF($B352="",0,SUMIFS(Ingresos!$Y$6:$Y$1505,ING_COD,$B352,ING_CLASE,"GRA"))</f>
        <v>0</v>
      </c>
      <c r="J352" s="19" t="n">
        <f aca="false">IF($B352="",0,SUMIFS(Ingresos!$Y$6:$Y$1505,ING_COD,$B352,ING_CLASE,"BON"))</f>
        <v>0</v>
      </c>
      <c r="K352" s="19" t="n">
        <f aca="false">IF($B352="",0,SUMIFS(Ingresos!$Y$6:$Y$1505,ING_COD,$B352,ING_CLASE,"EXT"))</f>
        <v>0</v>
      </c>
      <c r="L352" s="19" t="n">
        <f aca="false">IF($B352="",0,SUMIFS(Ingresos!$Y$6:$Y$1505,ING_COD,$B352,ING_CLASE,"OTO"))</f>
        <v>0</v>
      </c>
      <c r="M352" s="19" t="n">
        <f aca="false">IF($B352="",0,SUMIFS(Ingresos!$Y$6:$Y$1505,ING_COD,$B352,ING_CLASE,"OTX"))</f>
        <v>0</v>
      </c>
      <c r="N352" s="19" t="n">
        <f aca="false">IF($B352="",0,SUMIFS(Ingresos!$Y$6:$Y$1505,ING_COD,$B352,ING_CLASE,"RETO"))</f>
        <v>0</v>
      </c>
      <c r="O352" s="19" t="n">
        <f aca="false">IF($B352="",0,SUMIFS(Ingresos!$Y$6:$Y$1505,ING_COD,$B352,ING_CLASE,"INA"))</f>
        <v>0</v>
      </c>
      <c r="P352" s="19" t="n">
        <f aca="false">G352+I352+J352+K352+L352+M352</f>
        <v>0</v>
      </c>
      <c r="Q352" s="44" t="n">
        <f aca="false">IF($F352="Activo",2,IF($F352="Cese",1,0))</f>
        <v>0</v>
      </c>
      <c r="R352" s="19" t="n">
        <f aca="false">G352*Q352</f>
        <v>0</v>
      </c>
      <c r="S352" s="19" t="n">
        <f aca="false">IF($F352="Activo",SUMIFS(I352:I353,$D352:$D353,"&lt;="&amp;Trabajadores!$N$34)+IF(PROY_BON="Sí",SUMIFS(J352:J353,$D352:$D353,"&lt;="&amp;Trabajadores!$N$34),0),IF($F352="Cese",I352+IF(PROY_BON="Sí",J352,0),0))</f>
        <v>0</v>
      </c>
      <c r="T352" s="19" t="n">
        <f aca="false">IF(OR($F352&lt;&gt;"Activo",Trabajadores!$I$34="No"),0,IF(I353=0,H352*(1+IF(PROY_BON="Sí",Trabajadores!$P$34,0))*Trabajadores!$S$34/6*(Trabajadores!$N$34&gt;=12),0))</f>
        <v>0</v>
      </c>
      <c r="U352" s="19" t="n">
        <f aca="false">IF($F352="Activo",IF(Trabajadores!$J$34="Sí",L352*2,L352),IF($F352="Cese",L352,0))</f>
        <v>0</v>
      </c>
      <c r="V352" s="19" t="n">
        <f aca="false">IF(OR($F352="Activo",$F352="Cese"),M352,0)</f>
        <v>0</v>
      </c>
      <c r="W352" s="19" t="n">
        <f aca="false">IF(OR($F352="Activo",$F352="Cese"),SUM(P342:P351),0)</f>
        <v>0</v>
      </c>
      <c r="X352" s="36" t="n">
        <f aca="false">IF(OR($F352="Activo",$F352="Cese"),R352+S352+T352+U352+V352+W352,0)</f>
        <v>0</v>
      </c>
      <c r="Y352" s="19" t="n">
        <f aca="false">IF(OR($F352="Activo",$F352="Cese"),DED_FIJA,0)</f>
        <v>0</v>
      </c>
      <c r="Z352" s="36" t="n">
        <f aca="false">MAX(0,X352-Y352)</f>
        <v>0</v>
      </c>
      <c r="AA352" s="19" t="n">
        <f aca="false">IF(Z352=0,0,MAX(0,MIN(Z352,Parámetros!$G$19)-Parámetros!$F$19)*Parámetros!$E$19)</f>
        <v>0</v>
      </c>
      <c r="AB352" s="19" t="n">
        <f aca="false">IF(Z352=0,0,MAX(0,MIN(Z352,Parámetros!$G$20)-Parámetros!$F$20)*Parámetros!$E$20)</f>
        <v>0</v>
      </c>
      <c r="AC352" s="19" t="n">
        <f aca="false">IF(Z352=0,0,MAX(0,MIN(Z352,Parámetros!$G$21)-Parámetros!$F$21)*Parámetros!$E$21)</f>
        <v>0</v>
      </c>
      <c r="AD352" s="19" t="n">
        <f aca="false">IF(Z352=0,0,MAX(0,MIN(Z352,Parámetros!$G$22)-Parámetros!$F$22)*Parámetros!$E$22)</f>
        <v>0</v>
      </c>
      <c r="AE352" s="19" t="n">
        <f aca="false">IF(Z352=0,0,MAX(0,MIN(Z352,Parámetros!$G$23)-Parámetros!$F$23)*Parámetros!$E$23)</f>
        <v>0</v>
      </c>
      <c r="AF352" s="36" t="n">
        <f aca="false">SUM(AA352:AE352)</f>
        <v>0</v>
      </c>
      <c r="AG352" s="45" t="str">
        <f aca="false">IF(AM352&lt;=0,"-",INDEX(TR_TASA,MATCH(AM352,TR_DESDE,1)))</f>
        <v>-</v>
      </c>
      <c r="AH352" s="44" t="n">
        <f aca="false">IF($F352="Cese",1,IF($F352="Activo",INDEX(DIV_N,11),0))</f>
        <v>0</v>
      </c>
      <c r="AI352" s="44" t="n">
        <f aca="false">IF($F352="Cese",10,IF($F352="Activo",INDEX(DIV_HASTA,11),0))</f>
        <v>0</v>
      </c>
      <c r="AJ352" s="19" t="n">
        <f aca="false">IF(OR($F352="Activo",$F352="Cese"),SUMIFS(AV342:AV351,D342:D351,"&lt;="&amp;AI352),0)</f>
        <v>0</v>
      </c>
      <c r="AK352" s="19" t="n">
        <f aca="false">IF(OR($F352="Activo",$F352="Cese"),MAX(0,(AF352-AJ352)/AH352),0)</f>
        <v>0</v>
      </c>
      <c r="AL352" s="19" t="n">
        <f aca="false">IF(OR($F352="Activo",$F352="Cese"),K352+IF(PROY_BON="Sí",0,J352),0)</f>
        <v>0</v>
      </c>
      <c r="AM352" s="19" t="n">
        <f aca="false">IF(AL352&gt;0,MAX(0,X352+AL352-Y352),Z352)</f>
        <v>0</v>
      </c>
      <c r="AN352" s="19" t="n">
        <f aca="false">SUMPRODUCT((AM352&gt;TR_DESDE)*(AM352-TR_DESDE)*TR_INC)</f>
        <v>0</v>
      </c>
      <c r="AO352" s="19" t="n">
        <f aca="false">IF(AL352&gt;0,MAX(0,AN352-IF($F352="Cese",MAX(AF352,AJ352),AF352)),0)</f>
        <v>0</v>
      </c>
      <c r="AP352" s="46" t="n">
        <f aca="false">IF(OR($F352="Activo",$F352="Cese"),ROUND(AK352+AO352,2),0)</f>
        <v>0</v>
      </c>
      <c r="AQ352" s="19" t="n">
        <f aca="false">IF($F352="Cese",MAX(0,AJ352-AN352),0)</f>
        <v>0</v>
      </c>
      <c r="AR352" s="19" t="str">
        <f aca="false">IF($B352="","",IF(COUNTIFS(RP_COD,$B352,'Retenciones Planilla'!$M$6:$M$105,"&lt;&gt;")=0,"",SUMIFS('Retenciones Planilla'!$M$6:$M$105,RP_COD,$B352)))</f>
        <v/>
      </c>
      <c r="AS352" s="19" t="str">
        <f aca="false">IF(AR352="","",AR352-AP352)</f>
        <v/>
      </c>
      <c r="AT352" s="23" t="str">
        <f aca="false">IF($B352="","",IF(NOT(OR($F352="Activo",$F352="Cese")),IF(N(AR352)=0,"—","Revisar: sin vínculo"),IF(AR352="",IF(AP352=0,"No corresponde","Sin dato planilla"),IF(ABS(AS352)&lt;=TOL,"OK",IF(AS352&gt;0,"Retuvo de más","Retuvo de menos")))))</f>
        <v/>
      </c>
      <c r="AU352" s="19" t="n">
        <f aca="false">IF(AND(BASE_RET="Planilla (si existe)",AR352&lt;&gt;""),AR352,AP352)</f>
        <v>0</v>
      </c>
      <c r="AV352" s="19" t="n">
        <f aca="false">AU352+N352</f>
        <v>0</v>
      </c>
    </row>
    <row r="353" customFormat="false" ht="15" hidden="false" customHeight="false" outlineLevel="0" collapsed="false">
      <c r="A353" s="43" t="n">
        <v>29</v>
      </c>
      <c r="B353" s="35" t="str">
        <f aca="false">IF(Trabajadores!$B$34="","",Trabajadores!$B$34)</f>
        <v/>
      </c>
      <c r="C353" s="35" t="str">
        <f aca="false">IF($B353="","",Trabajadores!$D$34)</f>
        <v/>
      </c>
      <c r="D353" s="43" t="n">
        <v>12</v>
      </c>
      <c r="E353" s="23" t="s">
        <v>309</v>
      </c>
      <c r="F353" s="23" t="str">
        <f aca="false">IF($B353="","",IF(OR(12&lt;Trabajadores!$M$34,12&gt;Trabajadores!$N$34),"No vinculado",IF(AND(12=Trabajadores!$N$34,Trabajadores!$O$34="Sí"),"Cese","Activo")))</f>
        <v/>
      </c>
      <c r="G353" s="19" t="n">
        <f aca="false">IF($B353="",0,SUMIFS(Ingresos!$Z$6:$Z$1505,ING_COD,$B353,ING_CLASE,"ORD"))</f>
        <v>0</v>
      </c>
      <c r="H353" s="19" t="n">
        <f aca="false">IF($B353="",0,SUMIFS(Ingresos!$Z$6:$Z$1505,ING_COD,$B353,ING_CLASE,"ORD",ING_COMP,"Sí"))</f>
        <v>0</v>
      </c>
      <c r="I353" s="19" t="n">
        <f aca="false">IF($B353="",0,SUMIFS(Ingresos!$Z$6:$Z$1505,ING_COD,$B353,ING_CLASE,"GRA"))</f>
        <v>0</v>
      </c>
      <c r="J353" s="19" t="n">
        <f aca="false">IF($B353="",0,SUMIFS(Ingresos!$Z$6:$Z$1505,ING_COD,$B353,ING_CLASE,"BON"))</f>
        <v>0</v>
      </c>
      <c r="K353" s="19" t="n">
        <f aca="false">IF($B353="",0,SUMIFS(Ingresos!$Z$6:$Z$1505,ING_COD,$B353,ING_CLASE,"EXT"))</f>
        <v>0</v>
      </c>
      <c r="L353" s="19" t="n">
        <f aca="false">IF($B353="",0,SUMIFS(Ingresos!$Z$6:$Z$1505,ING_COD,$B353,ING_CLASE,"OTO"))</f>
        <v>0</v>
      </c>
      <c r="M353" s="19" t="n">
        <f aca="false">IF($B353="",0,SUMIFS(Ingresos!$Z$6:$Z$1505,ING_COD,$B353,ING_CLASE,"OTX"))</f>
        <v>0</v>
      </c>
      <c r="N353" s="19" t="n">
        <f aca="false">IF($B353="",0,SUMIFS(Ingresos!$Z$6:$Z$1505,ING_COD,$B353,ING_CLASE,"RETO"))</f>
        <v>0</v>
      </c>
      <c r="O353" s="19" t="n">
        <f aca="false">IF($B353="",0,SUMIFS(Ingresos!$Z$6:$Z$1505,ING_COD,$B353,ING_CLASE,"INA"))</f>
        <v>0</v>
      </c>
      <c r="P353" s="19" t="n">
        <f aca="false">G353+I353+J353+K353+L353+M353</f>
        <v>0</v>
      </c>
      <c r="Q353" s="44" t="n">
        <f aca="false">IF($F353="Activo",1,IF($F353="Cese",1,0))</f>
        <v>0</v>
      </c>
      <c r="R353" s="19" t="n">
        <f aca="false">G353*Q353</f>
        <v>0</v>
      </c>
      <c r="S353" s="19" t="n">
        <f aca="false">IF($F353="Activo",SUMIFS(I353:I353,$D353:$D353,"&lt;="&amp;Trabajadores!$N$34)+IF(PROY_BON="Sí",SUMIFS(J353:J353,$D353:$D353,"&lt;="&amp;Trabajadores!$N$34),0),IF($F353="Cese",I353+IF(PROY_BON="Sí",J353,0),0))</f>
        <v>0</v>
      </c>
      <c r="T353" s="19" t="n">
        <f aca="false">0</f>
        <v>0</v>
      </c>
      <c r="U353" s="19" t="n">
        <f aca="false">IF($F353="Activo",IF(Trabajadores!$J$34="Sí",L353*1,L353),IF($F353="Cese",L353,0))</f>
        <v>0</v>
      </c>
      <c r="V353" s="19" t="n">
        <f aca="false">IF(OR($F353="Activo",$F353="Cese"),M353,0)</f>
        <v>0</v>
      </c>
      <c r="W353" s="19" t="n">
        <f aca="false">IF(OR($F353="Activo",$F353="Cese"),SUM(P342:P352),0)</f>
        <v>0</v>
      </c>
      <c r="X353" s="36" t="n">
        <f aca="false">IF(OR($F353="Activo",$F353="Cese"),R353+S353+T353+U353+V353+W353,0)</f>
        <v>0</v>
      </c>
      <c r="Y353" s="19" t="n">
        <f aca="false">IF(OR($F353="Activo",$F353="Cese"),DED_FIJA,0)</f>
        <v>0</v>
      </c>
      <c r="Z353" s="36" t="n">
        <f aca="false">MAX(0,X353-Y353)</f>
        <v>0</v>
      </c>
      <c r="AA353" s="19" t="n">
        <f aca="false">IF(Z353=0,0,MAX(0,MIN(Z353,Parámetros!$G$19)-Parámetros!$F$19)*Parámetros!$E$19)</f>
        <v>0</v>
      </c>
      <c r="AB353" s="19" t="n">
        <f aca="false">IF(Z353=0,0,MAX(0,MIN(Z353,Parámetros!$G$20)-Parámetros!$F$20)*Parámetros!$E$20)</f>
        <v>0</v>
      </c>
      <c r="AC353" s="19" t="n">
        <f aca="false">IF(Z353=0,0,MAX(0,MIN(Z353,Parámetros!$G$21)-Parámetros!$F$21)*Parámetros!$E$21)</f>
        <v>0</v>
      </c>
      <c r="AD353" s="19" t="n">
        <f aca="false">IF(Z353=0,0,MAX(0,MIN(Z353,Parámetros!$G$22)-Parámetros!$F$22)*Parámetros!$E$22)</f>
        <v>0</v>
      </c>
      <c r="AE353" s="19" t="n">
        <f aca="false">IF(Z353=0,0,MAX(0,MIN(Z353,Parámetros!$G$23)-Parámetros!$F$23)*Parámetros!$E$23)</f>
        <v>0</v>
      </c>
      <c r="AF353" s="36" t="n">
        <f aca="false">SUM(AA353:AE353)</f>
        <v>0</v>
      </c>
      <c r="AG353" s="45" t="str">
        <f aca="false">IF(AM353&lt;=0,"-",INDEX(TR_TASA,MATCH(AM353,TR_DESDE,1)))</f>
        <v>-</v>
      </c>
      <c r="AH353" s="44" t="n">
        <f aca="false">IF($F353="Cese",1,IF($F353="Activo",INDEX(DIV_N,12),0))</f>
        <v>0</v>
      </c>
      <c r="AI353" s="44" t="n">
        <f aca="false">IF($F353="Cese",11,IF($F353="Activo",INDEX(DIV_HASTA,12),0))</f>
        <v>0</v>
      </c>
      <c r="AJ353" s="19" t="n">
        <f aca="false">IF(OR($F353="Activo",$F353="Cese"),SUMIFS(AV342:AV352,D342:D352,"&lt;="&amp;AI353),0)</f>
        <v>0</v>
      </c>
      <c r="AK353" s="19" t="n">
        <f aca="false">IF(OR($F353="Activo",$F353="Cese"),MAX(0,(AF353-AJ353)/AH353),0)</f>
        <v>0</v>
      </c>
      <c r="AL353" s="19" t="n">
        <f aca="false">IF(OR($F353="Activo",$F353="Cese"),K353+IF(PROY_BON="Sí",0,J353),0)</f>
        <v>0</v>
      </c>
      <c r="AM353" s="19" t="n">
        <f aca="false">IF(AL353&gt;0,MAX(0,X353+AL353-Y353),Z353)</f>
        <v>0</v>
      </c>
      <c r="AN353" s="19" t="n">
        <f aca="false">SUMPRODUCT((AM353&gt;TR_DESDE)*(AM353-TR_DESDE)*TR_INC)</f>
        <v>0</v>
      </c>
      <c r="AO353" s="19" t="n">
        <f aca="false">IF(AL353&gt;0,MAX(0,AN353-IF(TRUE(),MAX(AF353,AJ353),AF353)),0)</f>
        <v>0</v>
      </c>
      <c r="AP353" s="46" t="n">
        <f aca="false">IF(OR($F353="Activo",$F353="Cese"),ROUND(AK353+AO353,2),0)</f>
        <v>0</v>
      </c>
      <c r="AQ353" s="19" t="n">
        <f aca="false">IF(OR($F353="Activo",$F353="Cese"),MAX(0,AJ353-AN353),0)</f>
        <v>0</v>
      </c>
      <c r="AR353" s="19" t="str">
        <f aca="false">IF($B353="","",IF(COUNTIFS(RP_COD,$B353,'Retenciones Planilla'!$N$6:$N$105,"&lt;&gt;")=0,"",SUMIFS('Retenciones Planilla'!$N$6:$N$105,RP_COD,$B353)))</f>
        <v/>
      </c>
      <c r="AS353" s="19" t="str">
        <f aca="false">IF(AR353="","",AR353-AP353)</f>
        <v/>
      </c>
      <c r="AT353" s="23" t="str">
        <f aca="false">IF($B353="","",IF(NOT(OR($F353="Activo",$F353="Cese")),IF(N(AR353)=0,"—","Revisar: sin vínculo"),IF(AR353="",IF(AP353=0,"No corresponde","Sin dato planilla"),IF(ABS(AS353)&lt;=TOL,"OK",IF(AS353&gt;0,"Retuvo de más","Retuvo de menos")))))</f>
        <v/>
      </c>
      <c r="AU353" s="19" t="n">
        <f aca="false">IF(AND(BASE_RET="Planilla (si existe)",AR353&lt;&gt;""),AR353,AP353)</f>
        <v>0</v>
      </c>
      <c r="AV353" s="19" t="n">
        <f aca="false">AU353+N353</f>
        <v>0</v>
      </c>
    </row>
    <row r="354" customFormat="false" ht="15" hidden="false" customHeight="false" outlineLevel="0" collapsed="false">
      <c r="A354" s="43" t="n">
        <v>30</v>
      </c>
      <c r="B354" s="35" t="str">
        <f aca="false">IF(Trabajadores!$B$35="","",Trabajadores!$B$35)</f>
        <v/>
      </c>
      <c r="C354" s="35" t="str">
        <f aca="false">IF($B354="","",Trabajadores!$D$35)</f>
        <v/>
      </c>
      <c r="D354" s="43" t="n">
        <v>1</v>
      </c>
      <c r="E354" s="23" t="s">
        <v>298</v>
      </c>
      <c r="F354" s="23" t="str">
        <f aca="false">IF($B354="","",IF(OR(1&lt;Trabajadores!$M$35,1&gt;Trabajadores!$N$35),"No vinculado",IF(AND(1=Trabajadores!$N$35,Trabajadores!$O$35="Sí"),"Cese","Activo")))</f>
        <v/>
      </c>
      <c r="G354" s="19" t="n">
        <f aca="false">IF($B354="",0,SUMIFS(Ingresos!$O$6:$O$1505,ING_COD,$B354,ING_CLASE,"ORD"))</f>
        <v>0</v>
      </c>
      <c r="H354" s="19" t="n">
        <f aca="false">IF($B354="",0,SUMIFS(Ingresos!$O$6:$O$1505,ING_COD,$B354,ING_CLASE,"ORD",ING_COMP,"Sí"))</f>
        <v>0</v>
      </c>
      <c r="I354" s="19" t="n">
        <f aca="false">IF($B354="",0,SUMIFS(Ingresos!$O$6:$O$1505,ING_COD,$B354,ING_CLASE,"GRA"))</f>
        <v>0</v>
      </c>
      <c r="J354" s="19" t="n">
        <f aca="false">IF($B354="",0,SUMIFS(Ingresos!$O$6:$O$1505,ING_COD,$B354,ING_CLASE,"BON"))</f>
        <v>0</v>
      </c>
      <c r="K354" s="19" t="n">
        <f aca="false">IF($B354="",0,SUMIFS(Ingresos!$O$6:$O$1505,ING_COD,$B354,ING_CLASE,"EXT"))</f>
        <v>0</v>
      </c>
      <c r="L354" s="19" t="n">
        <f aca="false">IF($B354="",0,SUMIFS(Ingresos!$O$6:$O$1505,ING_COD,$B354,ING_CLASE,"OTO"))</f>
        <v>0</v>
      </c>
      <c r="M354" s="19" t="n">
        <f aca="false">IF($B354="",0,SUMIFS(Ingresos!$O$6:$O$1505,ING_COD,$B354,ING_CLASE,"OTX"))</f>
        <v>0</v>
      </c>
      <c r="N354" s="19" t="n">
        <f aca="false">IF($B354="",0,SUMIFS(Ingresos!$O$6:$O$1505,ING_COD,$B354,ING_CLASE,"RETO"))</f>
        <v>0</v>
      </c>
      <c r="O354" s="19" t="n">
        <f aca="false">IF($B354="",0,SUMIFS(Ingresos!$O$6:$O$1505,ING_COD,$B354,ING_CLASE,"INA"))</f>
        <v>0</v>
      </c>
      <c r="P354" s="19" t="n">
        <f aca="false">G354+I354+J354+K354+L354+M354</f>
        <v>0</v>
      </c>
      <c r="Q354" s="44" t="n">
        <f aca="false">IF($F354="Activo",12,IF($F354="Cese",1,0))</f>
        <v>0</v>
      </c>
      <c r="R354" s="19" t="n">
        <f aca="false">G354*Q354</f>
        <v>0</v>
      </c>
      <c r="S354" s="19" t="n">
        <f aca="false">IF($F354="Activo",SUMIFS(I354:I365,$D354:$D365,"&lt;="&amp;Trabajadores!$N$35)+IF(PROY_BON="Sí",SUMIFS(J354:J365,$D354:$D365,"&lt;="&amp;Trabajadores!$N$35),0),IF($F354="Cese",I354+IF(PROY_BON="Sí",J354,0),0))</f>
        <v>0</v>
      </c>
      <c r="T354" s="19" t="n">
        <f aca="false">IF(OR($F354&lt;&gt;"Activo",Trabajadores!$I$35="No"),0,IF(I360=0,H354*(1+IF(PROY_BON="Sí",Trabajadores!$P$35,0))*Trabajadores!$R$35/6*(Trabajadores!$N$35&gt;=7),0)+IF(I365=0,H354*(1+IF(PROY_BON="Sí",Trabajadores!$P$35,0))*Trabajadores!$S$35/6*(Trabajadores!$N$35&gt;=12),0))</f>
        <v>0</v>
      </c>
      <c r="U354" s="19" t="n">
        <f aca="false">IF($F354="Activo",IF(Trabajadores!$J$35="Sí",L354*12,L354),IF($F354="Cese",L354,0))</f>
        <v>0</v>
      </c>
      <c r="V354" s="19" t="n">
        <f aca="false">IF(OR($F354="Activo",$F354="Cese"),M354,0)</f>
        <v>0</v>
      </c>
      <c r="W354" s="19" t="n">
        <f aca="false">0</f>
        <v>0</v>
      </c>
      <c r="X354" s="36" t="n">
        <f aca="false">IF(OR($F354="Activo",$F354="Cese"),R354+S354+T354+U354+V354+W354,0)</f>
        <v>0</v>
      </c>
      <c r="Y354" s="19" t="n">
        <f aca="false">IF(OR($F354="Activo",$F354="Cese"),DED_FIJA,0)</f>
        <v>0</v>
      </c>
      <c r="Z354" s="36" t="n">
        <f aca="false">MAX(0,X354-Y354)</f>
        <v>0</v>
      </c>
      <c r="AA354" s="19" t="n">
        <f aca="false">IF(Z354=0,0,MAX(0,MIN(Z354,Parámetros!$G$19)-Parámetros!$F$19)*Parámetros!$E$19)</f>
        <v>0</v>
      </c>
      <c r="AB354" s="19" t="n">
        <f aca="false">IF(Z354=0,0,MAX(0,MIN(Z354,Parámetros!$G$20)-Parámetros!$F$20)*Parámetros!$E$20)</f>
        <v>0</v>
      </c>
      <c r="AC354" s="19" t="n">
        <f aca="false">IF(Z354=0,0,MAX(0,MIN(Z354,Parámetros!$G$21)-Parámetros!$F$21)*Parámetros!$E$21)</f>
        <v>0</v>
      </c>
      <c r="AD354" s="19" t="n">
        <f aca="false">IF(Z354=0,0,MAX(0,MIN(Z354,Parámetros!$G$22)-Parámetros!$F$22)*Parámetros!$E$22)</f>
        <v>0</v>
      </c>
      <c r="AE354" s="19" t="n">
        <f aca="false">IF(Z354=0,0,MAX(0,MIN(Z354,Parámetros!$G$23)-Parámetros!$F$23)*Parámetros!$E$23)</f>
        <v>0</v>
      </c>
      <c r="AF354" s="36" t="n">
        <f aca="false">SUM(AA354:AE354)</f>
        <v>0</v>
      </c>
      <c r="AG354" s="45" t="str">
        <f aca="false">IF(AM354&lt;=0,"-",INDEX(TR_TASA,MATCH(AM354,TR_DESDE,1)))</f>
        <v>-</v>
      </c>
      <c r="AH354" s="44" t="n">
        <f aca="false">IF($F354="Cese",1,IF($F354="Activo",INDEX(DIV_N,1),0))</f>
        <v>0</v>
      </c>
      <c r="AI354" s="44" t="n">
        <f aca="false">IF($F354="Cese",0,IF($F354="Activo",INDEX(DIV_HASTA,1),0))</f>
        <v>0</v>
      </c>
      <c r="AJ354" s="19" t="n">
        <f aca="false">0</f>
        <v>0</v>
      </c>
      <c r="AK354" s="19" t="n">
        <f aca="false">IF(OR($F354="Activo",$F354="Cese"),MAX(0,(AF354-AJ354)/AH354),0)</f>
        <v>0</v>
      </c>
      <c r="AL354" s="19" t="n">
        <f aca="false">IF(OR($F354="Activo",$F354="Cese"),K354+IF(PROY_BON="Sí",0,J354),0)</f>
        <v>0</v>
      </c>
      <c r="AM354" s="19" t="n">
        <f aca="false">IF(AL354&gt;0,MAX(0,X354+AL354-Y354),Z354)</f>
        <v>0</v>
      </c>
      <c r="AN354" s="19" t="n">
        <f aca="false">SUMPRODUCT((AM354&gt;TR_DESDE)*(AM354-TR_DESDE)*TR_INC)</f>
        <v>0</v>
      </c>
      <c r="AO354" s="19" t="n">
        <f aca="false">IF(AL354&gt;0,MAX(0,AN354-IF($F354="Cese",MAX(AF354,AJ354),AF354)),0)</f>
        <v>0</v>
      </c>
      <c r="AP354" s="46" t="n">
        <f aca="false">IF(OR($F354="Activo",$F354="Cese"),ROUND(AK354+AO354,2),0)</f>
        <v>0</v>
      </c>
      <c r="AQ354" s="19" t="n">
        <f aca="false">IF($F354="Cese",MAX(0,AJ354-AN354),0)</f>
        <v>0</v>
      </c>
      <c r="AR354" s="19" t="str">
        <f aca="false">IF($B354="","",IF(COUNTIFS(RP_COD,$B354,'Retenciones Planilla'!$C$6:$C$105,"&lt;&gt;")=0,"",SUMIFS('Retenciones Planilla'!$C$6:$C$105,RP_COD,$B354)))</f>
        <v/>
      </c>
      <c r="AS354" s="19" t="str">
        <f aca="false">IF(AR354="","",AR354-AP354)</f>
        <v/>
      </c>
      <c r="AT354" s="23" t="str">
        <f aca="false">IF($B354="","",IF(NOT(OR($F354="Activo",$F354="Cese")),IF(N(AR354)=0,"—","Revisar: sin vínculo"),IF(AR354="",IF(AP354=0,"No corresponde","Sin dato planilla"),IF(ABS(AS354)&lt;=TOL,"OK",IF(AS354&gt;0,"Retuvo de más","Retuvo de menos")))))</f>
        <v/>
      </c>
      <c r="AU354" s="19" t="n">
        <f aca="false">IF(AND(BASE_RET="Planilla (si existe)",AR354&lt;&gt;""),AR354,AP354)</f>
        <v>0</v>
      </c>
      <c r="AV354" s="19" t="n">
        <f aca="false">AU354+N354</f>
        <v>0</v>
      </c>
    </row>
    <row r="355" customFormat="false" ht="15" hidden="false" customHeight="false" outlineLevel="0" collapsed="false">
      <c r="A355" s="43" t="n">
        <v>30</v>
      </c>
      <c r="B355" s="35" t="str">
        <f aca="false">IF(Trabajadores!$B$35="","",Trabajadores!$B$35)</f>
        <v/>
      </c>
      <c r="C355" s="35" t="str">
        <f aca="false">IF($B355="","",Trabajadores!$D$35)</f>
        <v/>
      </c>
      <c r="D355" s="43" t="n">
        <v>2</v>
      </c>
      <c r="E355" s="23" t="s">
        <v>299</v>
      </c>
      <c r="F355" s="23" t="str">
        <f aca="false">IF($B355="","",IF(OR(2&lt;Trabajadores!$M$35,2&gt;Trabajadores!$N$35),"No vinculado",IF(AND(2=Trabajadores!$N$35,Trabajadores!$O$35="Sí"),"Cese","Activo")))</f>
        <v/>
      </c>
      <c r="G355" s="19" t="n">
        <f aca="false">IF($B355="",0,SUMIFS(Ingresos!$P$6:$P$1505,ING_COD,$B355,ING_CLASE,"ORD"))</f>
        <v>0</v>
      </c>
      <c r="H355" s="19" t="n">
        <f aca="false">IF($B355="",0,SUMIFS(Ingresos!$P$6:$P$1505,ING_COD,$B355,ING_CLASE,"ORD",ING_COMP,"Sí"))</f>
        <v>0</v>
      </c>
      <c r="I355" s="19" t="n">
        <f aca="false">IF($B355="",0,SUMIFS(Ingresos!$P$6:$P$1505,ING_COD,$B355,ING_CLASE,"GRA"))</f>
        <v>0</v>
      </c>
      <c r="J355" s="19" t="n">
        <f aca="false">IF($B355="",0,SUMIFS(Ingresos!$P$6:$P$1505,ING_COD,$B355,ING_CLASE,"BON"))</f>
        <v>0</v>
      </c>
      <c r="K355" s="19" t="n">
        <f aca="false">IF($B355="",0,SUMIFS(Ingresos!$P$6:$P$1505,ING_COD,$B355,ING_CLASE,"EXT"))</f>
        <v>0</v>
      </c>
      <c r="L355" s="19" t="n">
        <f aca="false">IF($B355="",0,SUMIFS(Ingresos!$P$6:$P$1505,ING_COD,$B355,ING_CLASE,"OTO"))</f>
        <v>0</v>
      </c>
      <c r="M355" s="19" t="n">
        <f aca="false">IF($B355="",0,SUMIFS(Ingresos!$P$6:$P$1505,ING_COD,$B355,ING_CLASE,"OTX"))</f>
        <v>0</v>
      </c>
      <c r="N355" s="19" t="n">
        <f aca="false">IF($B355="",0,SUMIFS(Ingresos!$P$6:$P$1505,ING_COD,$B355,ING_CLASE,"RETO"))</f>
        <v>0</v>
      </c>
      <c r="O355" s="19" t="n">
        <f aca="false">IF($B355="",0,SUMIFS(Ingresos!$P$6:$P$1505,ING_COD,$B355,ING_CLASE,"INA"))</f>
        <v>0</v>
      </c>
      <c r="P355" s="19" t="n">
        <f aca="false">G355+I355+J355+K355+L355+M355</f>
        <v>0</v>
      </c>
      <c r="Q355" s="44" t="n">
        <f aca="false">IF($F355="Activo",11,IF($F355="Cese",1,0))</f>
        <v>0</v>
      </c>
      <c r="R355" s="19" t="n">
        <f aca="false">G355*Q355</f>
        <v>0</v>
      </c>
      <c r="S355" s="19" t="n">
        <f aca="false">IF($F355="Activo",SUMIFS(I355:I365,$D355:$D365,"&lt;="&amp;Trabajadores!$N$35)+IF(PROY_BON="Sí",SUMIFS(J355:J365,$D355:$D365,"&lt;="&amp;Trabajadores!$N$35),0),IF($F355="Cese",I355+IF(PROY_BON="Sí",J355,0),0))</f>
        <v>0</v>
      </c>
      <c r="T355" s="19" t="n">
        <f aca="false">IF(OR($F355&lt;&gt;"Activo",Trabajadores!$I$35="No"),0,IF(I360=0,H355*(1+IF(PROY_BON="Sí",Trabajadores!$P$35,0))*Trabajadores!$R$35/6*(Trabajadores!$N$35&gt;=7),0)+IF(I365=0,H355*(1+IF(PROY_BON="Sí",Trabajadores!$P$35,0))*Trabajadores!$S$35/6*(Trabajadores!$N$35&gt;=12),0))</f>
        <v>0</v>
      </c>
      <c r="U355" s="19" t="n">
        <f aca="false">IF($F355="Activo",IF(Trabajadores!$J$35="Sí",L355*11,L355),IF($F355="Cese",L355,0))</f>
        <v>0</v>
      </c>
      <c r="V355" s="19" t="n">
        <f aca="false">IF(OR($F355="Activo",$F355="Cese"),M355,0)</f>
        <v>0</v>
      </c>
      <c r="W355" s="19" t="n">
        <f aca="false">IF(OR($F355="Activo",$F355="Cese"),SUM(P354:P354),0)</f>
        <v>0</v>
      </c>
      <c r="X355" s="36" t="n">
        <f aca="false">IF(OR($F355="Activo",$F355="Cese"),R355+S355+T355+U355+V355+W355,0)</f>
        <v>0</v>
      </c>
      <c r="Y355" s="19" t="n">
        <f aca="false">IF(OR($F355="Activo",$F355="Cese"),DED_FIJA,0)</f>
        <v>0</v>
      </c>
      <c r="Z355" s="36" t="n">
        <f aca="false">MAX(0,X355-Y355)</f>
        <v>0</v>
      </c>
      <c r="AA355" s="19" t="n">
        <f aca="false">IF(Z355=0,0,MAX(0,MIN(Z355,Parámetros!$G$19)-Parámetros!$F$19)*Parámetros!$E$19)</f>
        <v>0</v>
      </c>
      <c r="AB355" s="19" t="n">
        <f aca="false">IF(Z355=0,0,MAX(0,MIN(Z355,Parámetros!$G$20)-Parámetros!$F$20)*Parámetros!$E$20)</f>
        <v>0</v>
      </c>
      <c r="AC355" s="19" t="n">
        <f aca="false">IF(Z355=0,0,MAX(0,MIN(Z355,Parámetros!$G$21)-Parámetros!$F$21)*Parámetros!$E$21)</f>
        <v>0</v>
      </c>
      <c r="AD355" s="19" t="n">
        <f aca="false">IF(Z355=0,0,MAX(0,MIN(Z355,Parámetros!$G$22)-Parámetros!$F$22)*Parámetros!$E$22)</f>
        <v>0</v>
      </c>
      <c r="AE355" s="19" t="n">
        <f aca="false">IF(Z355=0,0,MAX(0,MIN(Z355,Parámetros!$G$23)-Parámetros!$F$23)*Parámetros!$E$23)</f>
        <v>0</v>
      </c>
      <c r="AF355" s="36" t="n">
        <f aca="false">SUM(AA355:AE355)</f>
        <v>0</v>
      </c>
      <c r="AG355" s="45" t="str">
        <f aca="false">IF(AM355&lt;=0,"-",INDEX(TR_TASA,MATCH(AM355,TR_DESDE,1)))</f>
        <v>-</v>
      </c>
      <c r="AH355" s="44" t="n">
        <f aca="false">IF($F355="Cese",1,IF($F355="Activo",INDEX(DIV_N,2),0))</f>
        <v>0</v>
      </c>
      <c r="AI355" s="44" t="n">
        <f aca="false">IF($F355="Cese",1,IF($F355="Activo",INDEX(DIV_HASTA,2),0))</f>
        <v>0</v>
      </c>
      <c r="AJ355" s="19" t="n">
        <f aca="false">IF(OR($F355="Activo",$F355="Cese"),SUMIFS(AV354:AV354,D354:D354,"&lt;="&amp;AI355),0)</f>
        <v>0</v>
      </c>
      <c r="AK355" s="19" t="n">
        <f aca="false">IF(OR($F355="Activo",$F355="Cese"),MAX(0,(AF355-AJ355)/AH355),0)</f>
        <v>0</v>
      </c>
      <c r="AL355" s="19" t="n">
        <f aca="false">IF(OR($F355="Activo",$F355="Cese"),K355+IF(PROY_BON="Sí",0,J355),0)</f>
        <v>0</v>
      </c>
      <c r="AM355" s="19" t="n">
        <f aca="false">IF(AL355&gt;0,MAX(0,X355+AL355-Y355),Z355)</f>
        <v>0</v>
      </c>
      <c r="AN355" s="19" t="n">
        <f aca="false">SUMPRODUCT((AM355&gt;TR_DESDE)*(AM355-TR_DESDE)*TR_INC)</f>
        <v>0</v>
      </c>
      <c r="AO355" s="19" t="n">
        <f aca="false">IF(AL355&gt;0,MAX(0,AN355-IF($F355="Cese",MAX(AF355,AJ355),AF355)),0)</f>
        <v>0</v>
      </c>
      <c r="AP355" s="46" t="n">
        <f aca="false">IF(OR($F355="Activo",$F355="Cese"),ROUND(AK355+AO355,2),0)</f>
        <v>0</v>
      </c>
      <c r="AQ355" s="19" t="n">
        <f aca="false">IF($F355="Cese",MAX(0,AJ355-AN355),0)</f>
        <v>0</v>
      </c>
      <c r="AR355" s="19" t="str">
        <f aca="false">IF($B355="","",IF(COUNTIFS(RP_COD,$B355,'Retenciones Planilla'!$D$6:$D$105,"&lt;&gt;")=0,"",SUMIFS('Retenciones Planilla'!$D$6:$D$105,RP_COD,$B355)))</f>
        <v/>
      </c>
      <c r="AS355" s="19" t="str">
        <f aca="false">IF(AR355="","",AR355-AP355)</f>
        <v/>
      </c>
      <c r="AT355" s="23" t="str">
        <f aca="false">IF($B355="","",IF(NOT(OR($F355="Activo",$F355="Cese")),IF(N(AR355)=0,"—","Revisar: sin vínculo"),IF(AR355="",IF(AP355=0,"No corresponde","Sin dato planilla"),IF(ABS(AS355)&lt;=TOL,"OK",IF(AS355&gt;0,"Retuvo de más","Retuvo de menos")))))</f>
        <v/>
      </c>
      <c r="AU355" s="19" t="n">
        <f aca="false">IF(AND(BASE_RET="Planilla (si existe)",AR355&lt;&gt;""),AR355,AP355)</f>
        <v>0</v>
      </c>
      <c r="AV355" s="19" t="n">
        <f aca="false">AU355+N355</f>
        <v>0</v>
      </c>
    </row>
    <row r="356" customFormat="false" ht="15" hidden="false" customHeight="false" outlineLevel="0" collapsed="false">
      <c r="A356" s="43" t="n">
        <v>30</v>
      </c>
      <c r="B356" s="35" t="str">
        <f aca="false">IF(Trabajadores!$B$35="","",Trabajadores!$B$35)</f>
        <v/>
      </c>
      <c r="C356" s="35" t="str">
        <f aca="false">IF($B356="","",Trabajadores!$D$35)</f>
        <v/>
      </c>
      <c r="D356" s="43" t="n">
        <v>3</v>
      </c>
      <c r="E356" s="23" t="s">
        <v>300</v>
      </c>
      <c r="F356" s="23" t="str">
        <f aca="false">IF($B356="","",IF(OR(3&lt;Trabajadores!$M$35,3&gt;Trabajadores!$N$35),"No vinculado",IF(AND(3=Trabajadores!$N$35,Trabajadores!$O$35="Sí"),"Cese","Activo")))</f>
        <v/>
      </c>
      <c r="G356" s="19" t="n">
        <f aca="false">IF($B356="",0,SUMIFS(Ingresos!$Q$6:$Q$1505,ING_COD,$B356,ING_CLASE,"ORD"))</f>
        <v>0</v>
      </c>
      <c r="H356" s="19" t="n">
        <f aca="false">IF($B356="",0,SUMIFS(Ingresos!$Q$6:$Q$1505,ING_COD,$B356,ING_CLASE,"ORD",ING_COMP,"Sí"))</f>
        <v>0</v>
      </c>
      <c r="I356" s="19" t="n">
        <f aca="false">IF($B356="",0,SUMIFS(Ingresos!$Q$6:$Q$1505,ING_COD,$B356,ING_CLASE,"GRA"))</f>
        <v>0</v>
      </c>
      <c r="J356" s="19" t="n">
        <f aca="false">IF($B356="",0,SUMIFS(Ingresos!$Q$6:$Q$1505,ING_COD,$B356,ING_CLASE,"BON"))</f>
        <v>0</v>
      </c>
      <c r="K356" s="19" t="n">
        <f aca="false">IF($B356="",0,SUMIFS(Ingresos!$Q$6:$Q$1505,ING_COD,$B356,ING_CLASE,"EXT"))</f>
        <v>0</v>
      </c>
      <c r="L356" s="19" t="n">
        <f aca="false">IF($B356="",0,SUMIFS(Ingresos!$Q$6:$Q$1505,ING_COD,$B356,ING_CLASE,"OTO"))</f>
        <v>0</v>
      </c>
      <c r="M356" s="19" t="n">
        <f aca="false">IF($B356="",0,SUMIFS(Ingresos!$Q$6:$Q$1505,ING_COD,$B356,ING_CLASE,"OTX"))</f>
        <v>0</v>
      </c>
      <c r="N356" s="19" t="n">
        <f aca="false">IF($B356="",0,SUMIFS(Ingresos!$Q$6:$Q$1505,ING_COD,$B356,ING_CLASE,"RETO"))</f>
        <v>0</v>
      </c>
      <c r="O356" s="19" t="n">
        <f aca="false">IF($B356="",0,SUMIFS(Ingresos!$Q$6:$Q$1505,ING_COD,$B356,ING_CLASE,"INA"))</f>
        <v>0</v>
      </c>
      <c r="P356" s="19" t="n">
        <f aca="false">G356+I356+J356+K356+L356+M356</f>
        <v>0</v>
      </c>
      <c r="Q356" s="44" t="n">
        <f aca="false">IF($F356="Activo",10,IF($F356="Cese",1,0))</f>
        <v>0</v>
      </c>
      <c r="R356" s="19" t="n">
        <f aca="false">G356*Q356</f>
        <v>0</v>
      </c>
      <c r="S356" s="19" t="n">
        <f aca="false">IF($F356="Activo",SUMIFS(I356:I365,$D356:$D365,"&lt;="&amp;Trabajadores!$N$35)+IF(PROY_BON="Sí",SUMIFS(J356:J365,$D356:$D365,"&lt;="&amp;Trabajadores!$N$35),0),IF($F356="Cese",I356+IF(PROY_BON="Sí",J356,0),0))</f>
        <v>0</v>
      </c>
      <c r="T356" s="19" t="n">
        <f aca="false">IF(OR($F356&lt;&gt;"Activo",Trabajadores!$I$35="No"),0,IF(I360=0,H356*(1+IF(PROY_BON="Sí",Trabajadores!$P$35,0))*Trabajadores!$R$35/6*(Trabajadores!$N$35&gt;=7),0)+IF(I365=0,H356*(1+IF(PROY_BON="Sí",Trabajadores!$P$35,0))*Trabajadores!$S$35/6*(Trabajadores!$N$35&gt;=12),0))</f>
        <v>0</v>
      </c>
      <c r="U356" s="19" t="n">
        <f aca="false">IF($F356="Activo",IF(Trabajadores!$J$35="Sí",L356*10,L356),IF($F356="Cese",L356,0))</f>
        <v>0</v>
      </c>
      <c r="V356" s="19" t="n">
        <f aca="false">IF(OR($F356="Activo",$F356="Cese"),M356,0)</f>
        <v>0</v>
      </c>
      <c r="W356" s="19" t="n">
        <f aca="false">IF(OR($F356="Activo",$F356="Cese"),SUM(P354:P355),0)</f>
        <v>0</v>
      </c>
      <c r="X356" s="36" t="n">
        <f aca="false">IF(OR($F356="Activo",$F356="Cese"),R356+S356+T356+U356+V356+W356,0)</f>
        <v>0</v>
      </c>
      <c r="Y356" s="19" t="n">
        <f aca="false">IF(OR($F356="Activo",$F356="Cese"),DED_FIJA,0)</f>
        <v>0</v>
      </c>
      <c r="Z356" s="36" t="n">
        <f aca="false">MAX(0,X356-Y356)</f>
        <v>0</v>
      </c>
      <c r="AA356" s="19" t="n">
        <f aca="false">IF(Z356=0,0,MAX(0,MIN(Z356,Parámetros!$G$19)-Parámetros!$F$19)*Parámetros!$E$19)</f>
        <v>0</v>
      </c>
      <c r="AB356" s="19" t="n">
        <f aca="false">IF(Z356=0,0,MAX(0,MIN(Z356,Parámetros!$G$20)-Parámetros!$F$20)*Parámetros!$E$20)</f>
        <v>0</v>
      </c>
      <c r="AC356" s="19" t="n">
        <f aca="false">IF(Z356=0,0,MAX(0,MIN(Z356,Parámetros!$G$21)-Parámetros!$F$21)*Parámetros!$E$21)</f>
        <v>0</v>
      </c>
      <c r="AD356" s="19" t="n">
        <f aca="false">IF(Z356=0,0,MAX(0,MIN(Z356,Parámetros!$G$22)-Parámetros!$F$22)*Parámetros!$E$22)</f>
        <v>0</v>
      </c>
      <c r="AE356" s="19" t="n">
        <f aca="false">IF(Z356=0,0,MAX(0,MIN(Z356,Parámetros!$G$23)-Parámetros!$F$23)*Parámetros!$E$23)</f>
        <v>0</v>
      </c>
      <c r="AF356" s="36" t="n">
        <f aca="false">SUM(AA356:AE356)</f>
        <v>0</v>
      </c>
      <c r="AG356" s="45" t="str">
        <f aca="false">IF(AM356&lt;=0,"-",INDEX(TR_TASA,MATCH(AM356,TR_DESDE,1)))</f>
        <v>-</v>
      </c>
      <c r="AH356" s="44" t="n">
        <f aca="false">IF($F356="Cese",1,IF($F356="Activo",INDEX(DIV_N,3),0))</f>
        <v>0</v>
      </c>
      <c r="AI356" s="44" t="n">
        <f aca="false">IF($F356="Cese",2,IF($F356="Activo",INDEX(DIV_HASTA,3),0))</f>
        <v>0</v>
      </c>
      <c r="AJ356" s="19" t="n">
        <f aca="false">IF(OR($F356="Activo",$F356="Cese"),SUMIFS(AV354:AV355,D354:D355,"&lt;="&amp;AI356),0)</f>
        <v>0</v>
      </c>
      <c r="AK356" s="19" t="n">
        <f aca="false">IF(OR($F356="Activo",$F356="Cese"),MAX(0,(AF356-AJ356)/AH356),0)</f>
        <v>0</v>
      </c>
      <c r="AL356" s="19" t="n">
        <f aca="false">IF(OR($F356="Activo",$F356="Cese"),K356+IF(PROY_BON="Sí",0,J356),0)</f>
        <v>0</v>
      </c>
      <c r="AM356" s="19" t="n">
        <f aca="false">IF(AL356&gt;0,MAX(0,X356+AL356-Y356),Z356)</f>
        <v>0</v>
      </c>
      <c r="AN356" s="19" t="n">
        <f aca="false">SUMPRODUCT((AM356&gt;TR_DESDE)*(AM356-TR_DESDE)*TR_INC)</f>
        <v>0</v>
      </c>
      <c r="AO356" s="19" t="n">
        <f aca="false">IF(AL356&gt;0,MAX(0,AN356-IF($F356="Cese",MAX(AF356,AJ356),AF356)),0)</f>
        <v>0</v>
      </c>
      <c r="AP356" s="46" t="n">
        <f aca="false">IF(OR($F356="Activo",$F356="Cese"),ROUND(AK356+AO356,2),0)</f>
        <v>0</v>
      </c>
      <c r="AQ356" s="19" t="n">
        <f aca="false">IF($F356="Cese",MAX(0,AJ356-AN356),0)</f>
        <v>0</v>
      </c>
      <c r="AR356" s="19" t="str">
        <f aca="false">IF($B356="","",IF(COUNTIFS(RP_COD,$B356,'Retenciones Planilla'!$E$6:$E$105,"&lt;&gt;")=0,"",SUMIFS('Retenciones Planilla'!$E$6:$E$105,RP_COD,$B356)))</f>
        <v/>
      </c>
      <c r="AS356" s="19" t="str">
        <f aca="false">IF(AR356="","",AR356-AP356)</f>
        <v/>
      </c>
      <c r="AT356" s="23" t="str">
        <f aca="false">IF($B356="","",IF(NOT(OR($F356="Activo",$F356="Cese")),IF(N(AR356)=0,"—","Revisar: sin vínculo"),IF(AR356="",IF(AP356=0,"No corresponde","Sin dato planilla"),IF(ABS(AS356)&lt;=TOL,"OK",IF(AS356&gt;0,"Retuvo de más","Retuvo de menos")))))</f>
        <v/>
      </c>
      <c r="AU356" s="19" t="n">
        <f aca="false">IF(AND(BASE_RET="Planilla (si existe)",AR356&lt;&gt;""),AR356,AP356)</f>
        <v>0</v>
      </c>
      <c r="AV356" s="19" t="n">
        <f aca="false">AU356+N356</f>
        <v>0</v>
      </c>
    </row>
    <row r="357" customFormat="false" ht="15" hidden="false" customHeight="false" outlineLevel="0" collapsed="false">
      <c r="A357" s="43" t="n">
        <v>30</v>
      </c>
      <c r="B357" s="35" t="str">
        <f aca="false">IF(Trabajadores!$B$35="","",Trabajadores!$B$35)</f>
        <v/>
      </c>
      <c r="C357" s="35" t="str">
        <f aca="false">IF($B357="","",Trabajadores!$D$35)</f>
        <v/>
      </c>
      <c r="D357" s="43" t="n">
        <v>4</v>
      </c>
      <c r="E357" s="23" t="s">
        <v>301</v>
      </c>
      <c r="F357" s="23" t="str">
        <f aca="false">IF($B357="","",IF(OR(4&lt;Trabajadores!$M$35,4&gt;Trabajadores!$N$35),"No vinculado",IF(AND(4=Trabajadores!$N$35,Trabajadores!$O$35="Sí"),"Cese","Activo")))</f>
        <v/>
      </c>
      <c r="G357" s="19" t="n">
        <f aca="false">IF($B357="",0,SUMIFS(Ingresos!$R$6:$R$1505,ING_COD,$B357,ING_CLASE,"ORD"))</f>
        <v>0</v>
      </c>
      <c r="H357" s="19" t="n">
        <f aca="false">IF($B357="",0,SUMIFS(Ingresos!$R$6:$R$1505,ING_COD,$B357,ING_CLASE,"ORD",ING_COMP,"Sí"))</f>
        <v>0</v>
      </c>
      <c r="I357" s="19" t="n">
        <f aca="false">IF($B357="",0,SUMIFS(Ingresos!$R$6:$R$1505,ING_COD,$B357,ING_CLASE,"GRA"))</f>
        <v>0</v>
      </c>
      <c r="J357" s="19" t="n">
        <f aca="false">IF($B357="",0,SUMIFS(Ingresos!$R$6:$R$1505,ING_COD,$B357,ING_CLASE,"BON"))</f>
        <v>0</v>
      </c>
      <c r="K357" s="19" t="n">
        <f aca="false">IF($B357="",0,SUMIFS(Ingresos!$R$6:$R$1505,ING_COD,$B357,ING_CLASE,"EXT"))</f>
        <v>0</v>
      </c>
      <c r="L357" s="19" t="n">
        <f aca="false">IF($B357="",0,SUMIFS(Ingresos!$R$6:$R$1505,ING_COD,$B357,ING_CLASE,"OTO"))</f>
        <v>0</v>
      </c>
      <c r="M357" s="19" t="n">
        <f aca="false">IF($B357="",0,SUMIFS(Ingresos!$R$6:$R$1505,ING_COD,$B357,ING_CLASE,"OTX"))</f>
        <v>0</v>
      </c>
      <c r="N357" s="19" t="n">
        <f aca="false">IF($B357="",0,SUMIFS(Ingresos!$R$6:$R$1505,ING_COD,$B357,ING_CLASE,"RETO"))</f>
        <v>0</v>
      </c>
      <c r="O357" s="19" t="n">
        <f aca="false">IF($B357="",0,SUMIFS(Ingresos!$R$6:$R$1505,ING_COD,$B357,ING_CLASE,"INA"))</f>
        <v>0</v>
      </c>
      <c r="P357" s="19" t="n">
        <f aca="false">G357+I357+J357+K357+L357+M357</f>
        <v>0</v>
      </c>
      <c r="Q357" s="44" t="n">
        <f aca="false">IF($F357="Activo",9,IF($F357="Cese",1,0))</f>
        <v>0</v>
      </c>
      <c r="R357" s="19" t="n">
        <f aca="false">G357*Q357</f>
        <v>0</v>
      </c>
      <c r="S357" s="19" t="n">
        <f aca="false">IF($F357="Activo",SUMIFS(I357:I365,$D357:$D365,"&lt;="&amp;Trabajadores!$N$35)+IF(PROY_BON="Sí",SUMIFS(J357:J365,$D357:$D365,"&lt;="&amp;Trabajadores!$N$35),0),IF($F357="Cese",I357+IF(PROY_BON="Sí",J357,0),0))</f>
        <v>0</v>
      </c>
      <c r="T357" s="19" t="n">
        <f aca="false">IF(OR($F357&lt;&gt;"Activo",Trabajadores!$I$35="No"),0,IF(I360=0,H357*(1+IF(PROY_BON="Sí",Trabajadores!$P$35,0))*Trabajadores!$R$35/6*(Trabajadores!$N$35&gt;=7),0)+IF(I365=0,H357*(1+IF(PROY_BON="Sí",Trabajadores!$P$35,0))*Trabajadores!$S$35/6*(Trabajadores!$N$35&gt;=12),0))</f>
        <v>0</v>
      </c>
      <c r="U357" s="19" t="n">
        <f aca="false">IF($F357="Activo",IF(Trabajadores!$J$35="Sí",L357*9,L357),IF($F357="Cese",L357,0))</f>
        <v>0</v>
      </c>
      <c r="V357" s="19" t="n">
        <f aca="false">IF(OR($F357="Activo",$F357="Cese"),M357,0)</f>
        <v>0</v>
      </c>
      <c r="W357" s="19" t="n">
        <f aca="false">IF(OR($F357="Activo",$F357="Cese"),SUM(P354:P356),0)</f>
        <v>0</v>
      </c>
      <c r="X357" s="36" t="n">
        <f aca="false">IF(OR($F357="Activo",$F357="Cese"),R357+S357+T357+U357+V357+W357,0)</f>
        <v>0</v>
      </c>
      <c r="Y357" s="19" t="n">
        <f aca="false">IF(OR($F357="Activo",$F357="Cese"),DED_FIJA,0)</f>
        <v>0</v>
      </c>
      <c r="Z357" s="36" t="n">
        <f aca="false">MAX(0,X357-Y357)</f>
        <v>0</v>
      </c>
      <c r="AA357" s="19" t="n">
        <f aca="false">IF(Z357=0,0,MAX(0,MIN(Z357,Parámetros!$G$19)-Parámetros!$F$19)*Parámetros!$E$19)</f>
        <v>0</v>
      </c>
      <c r="AB357" s="19" t="n">
        <f aca="false">IF(Z357=0,0,MAX(0,MIN(Z357,Parámetros!$G$20)-Parámetros!$F$20)*Parámetros!$E$20)</f>
        <v>0</v>
      </c>
      <c r="AC357" s="19" t="n">
        <f aca="false">IF(Z357=0,0,MAX(0,MIN(Z357,Parámetros!$G$21)-Parámetros!$F$21)*Parámetros!$E$21)</f>
        <v>0</v>
      </c>
      <c r="AD357" s="19" t="n">
        <f aca="false">IF(Z357=0,0,MAX(0,MIN(Z357,Parámetros!$G$22)-Parámetros!$F$22)*Parámetros!$E$22)</f>
        <v>0</v>
      </c>
      <c r="AE357" s="19" t="n">
        <f aca="false">IF(Z357=0,0,MAX(0,MIN(Z357,Parámetros!$G$23)-Parámetros!$F$23)*Parámetros!$E$23)</f>
        <v>0</v>
      </c>
      <c r="AF357" s="36" t="n">
        <f aca="false">SUM(AA357:AE357)</f>
        <v>0</v>
      </c>
      <c r="AG357" s="45" t="str">
        <f aca="false">IF(AM357&lt;=0,"-",INDEX(TR_TASA,MATCH(AM357,TR_DESDE,1)))</f>
        <v>-</v>
      </c>
      <c r="AH357" s="44" t="n">
        <f aca="false">IF($F357="Cese",1,IF($F357="Activo",INDEX(DIV_N,4),0))</f>
        <v>0</v>
      </c>
      <c r="AI357" s="44" t="n">
        <f aca="false">IF($F357="Cese",3,IF($F357="Activo",INDEX(DIV_HASTA,4),0))</f>
        <v>0</v>
      </c>
      <c r="AJ357" s="19" t="n">
        <f aca="false">IF(OR($F357="Activo",$F357="Cese"),SUMIFS(AV354:AV356,D354:D356,"&lt;="&amp;AI357),0)</f>
        <v>0</v>
      </c>
      <c r="AK357" s="19" t="n">
        <f aca="false">IF(OR($F357="Activo",$F357="Cese"),MAX(0,(AF357-AJ357)/AH357),0)</f>
        <v>0</v>
      </c>
      <c r="AL357" s="19" t="n">
        <f aca="false">IF(OR($F357="Activo",$F357="Cese"),K357+IF(PROY_BON="Sí",0,J357),0)</f>
        <v>0</v>
      </c>
      <c r="AM357" s="19" t="n">
        <f aca="false">IF(AL357&gt;0,MAX(0,X357+AL357-Y357),Z357)</f>
        <v>0</v>
      </c>
      <c r="AN357" s="19" t="n">
        <f aca="false">SUMPRODUCT((AM357&gt;TR_DESDE)*(AM357-TR_DESDE)*TR_INC)</f>
        <v>0</v>
      </c>
      <c r="AO357" s="19" t="n">
        <f aca="false">IF(AL357&gt;0,MAX(0,AN357-IF($F357="Cese",MAX(AF357,AJ357),AF357)),0)</f>
        <v>0</v>
      </c>
      <c r="AP357" s="46" t="n">
        <f aca="false">IF(OR($F357="Activo",$F357="Cese"),ROUND(AK357+AO357,2),0)</f>
        <v>0</v>
      </c>
      <c r="AQ357" s="19" t="n">
        <f aca="false">IF($F357="Cese",MAX(0,AJ357-AN357),0)</f>
        <v>0</v>
      </c>
      <c r="AR357" s="19" t="str">
        <f aca="false">IF($B357="","",IF(COUNTIFS(RP_COD,$B357,'Retenciones Planilla'!$F$6:$F$105,"&lt;&gt;")=0,"",SUMIFS('Retenciones Planilla'!$F$6:$F$105,RP_COD,$B357)))</f>
        <v/>
      </c>
      <c r="AS357" s="19" t="str">
        <f aca="false">IF(AR357="","",AR357-AP357)</f>
        <v/>
      </c>
      <c r="AT357" s="23" t="str">
        <f aca="false">IF($B357="","",IF(NOT(OR($F357="Activo",$F357="Cese")),IF(N(AR357)=0,"—","Revisar: sin vínculo"),IF(AR357="",IF(AP357=0,"No corresponde","Sin dato planilla"),IF(ABS(AS357)&lt;=TOL,"OK",IF(AS357&gt;0,"Retuvo de más","Retuvo de menos")))))</f>
        <v/>
      </c>
      <c r="AU357" s="19" t="n">
        <f aca="false">IF(AND(BASE_RET="Planilla (si existe)",AR357&lt;&gt;""),AR357,AP357)</f>
        <v>0</v>
      </c>
      <c r="AV357" s="19" t="n">
        <f aca="false">AU357+N357</f>
        <v>0</v>
      </c>
    </row>
    <row r="358" customFormat="false" ht="15" hidden="false" customHeight="false" outlineLevel="0" collapsed="false">
      <c r="A358" s="43" t="n">
        <v>30</v>
      </c>
      <c r="B358" s="35" t="str">
        <f aca="false">IF(Trabajadores!$B$35="","",Trabajadores!$B$35)</f>
        <v/>
      </c>
      <c r="C358" s="35" t="str">
        <f aca="false">IF($B358="","",Trabajadores!$D$35)</f>
        <v/>
      </c>
      <c r="D358" s="43" t="n">
        <v>5</v>
      </c>
      <c r="E358" s="23" t="s">
        <v>302</v>
      </c>
      <c r="F358" s="23" t="str">
        <f aca="false">IF($B358="","",IF(OR(5&lt;Trabajadores!$M$35,5&gt;Trabajadores!$N$35),"No vinculado",IF(AND(5=Trabajadores!$N$35,Trabajadores!$O$35="Sí"),"Cese","Activo")))</f>
        <v/>
      </c>
      <c r="G358" s="19" t="n">
        <f aca="false">IF($B358="",0,SUMIFS(Ingresos!$S$6:$S$1505,ING_COD,$B358,ING_CLASE,"ORD"))</f>
        <v>0</v>
      </c>
      <c r="H358" s="19" t="n">
        <f aca="false">IF($B358="",0,SUMIFS(Ingresos!$S$6:$S$1505,ING_COD,$B358,ING_CLASE,"ORD",ING_COMP,"Sí"))</f>
        <v>0</v>
      </c>
      <c r="I358" s="19" t="n">
        <f aca="false">IF($B358="",0,SUMIFS(Ingresos!$S$6:$S$1505,ING_COD,$B358,ING_CLASE,"GRA"))</f>
        <v>0</v>
      </c>
      <c r="J358" s="19" t="n">
        <f aca="false">IF($B358="",0,SUMIFS(Ingresos!$S$6:$S$1505,ING_COD,$B358,ING_CLASE,"BON"))</f>
        <v>0</v>
      </c>
      <c r="K358" s="19" t="n">
        <f aca="false">IF($B358="",0,SUMIFS(Ingresos!$S$6:$S$1505,ING_COD,$B358,ING_CLASE,"EXT"))</f>
        <v>0</v>
      </c>
      <c r="L358" s="19" t="n">
        <f aca="false">IF($B358="",0,SUMIFS(Ingresos!$S$6:$S$1505,ING_COD,$B358,ING_CLASE,"OTO"))</f>
        <v>0</v>
      </c>
      <c r="M358" s="19" t="n">
        <f aca="false">IF($B358="",0,SUMIFS(Ingresos!$S$6:$S$1505,ING_COD,$B358,ING_CLASE,"OTX"))</f>
        <v>0</v>
      </c>
      <c r="N358" s="19" t="n">
        <f aca="false">IF($B358="",0,SUMIFS(Ingresos!$S$6:$S$1505,ING_COD,$B358,ING_CLASE,"RETO"))</f>
        <v>0</v>
      </c>
      <c r="O358" s="19" t="n">
        <f aca="false">IF($B358="",0,SUMIFS(Ingresos!$S$6:$S$1505,ING_COD,$B358,ING_CLASE,"INA"))</f>
        <v>0</v>
      </c>
      <c r="P358" s="19" t="n">
        <f aca="false">G358+I358+J358+K358+L358+M358</f>
        <v>0</v>
      </c>
      <c r="Q358" s="44" t="n">
        <f aca="false">IF($F358="Activo",8,IF($F358="Cese",1,0))</f>
        <v>0</v>
      </c>
      <c r="R358" s="19" t="n">
        <f aca="false">G358*Q358</f>
        <v>0</v>
      </c>
      <c r="S358" s="19" t="n">
        <f aca="false">IF($F358="Activo",SUMIFS(I358:I365,$D358:$D365,"&lt;="&amp;Trabajadores!$N$35)+IF(PROY_BON="Sí",SUMIFS(J358:J365,$D358:$D365,"&lt;="&amp;Trabajadores!$N$35),0),IF($F358="Cese",I358+IF(PROY_BON="Sí",J358,0),0))</f>
        <v>0</v>
      </c>
      <c r="T358" s="19" t="n">
        <f aca="false">IF(OR($F358&lt;&gt;"Activo",Trabajadores!$I$35="No"),0,IF(I360=0,H358*(1+IF(PROY_BON="Sí",Trabajadores!$P$35,0))*Trabajadores!$R$35/6*(Trabajadores!$N$35&gt;=7),0)+IF(I365=0,H358*(1+IF(PROY_BON="Sí",Trabajadores!$P$35,0))*Trabajadores!$S$35/6*(Trabajadores!$N$35&gt;=12),0))</f>
        <v>0</v>
      </c>
      <c r="U358" s="19" t="n">
        <f aca="false">IF($F358="Activo",IF(Trabajadores!$J$35="Sí",L358*8,L358),IF($F358="Cese",L358,0))</f>
        <v>0</v>
      </c>
      <c r="V358" s="19" t="n">
        <f aca="false">IF(OR($F358="Activo",$F358="Cese"),M358,0)</f>
        <v>0</v>
      </c>
      <c r="W358" s="19" t="n">
        <f aca="false">IF(OR($F358="Activo",$F358="Cese"),SUM(P354:P357),0)</f>
        <v>0</v>
      </c>
      <c r="X358" s="36" t="n">
        <f aca="false">IF(OR($F358="Activo",$F358="Cese"),R358+S358+T358+U358+V358+W358,0)</f>
        <v>0</v>
      </c>
      <c r="Y358" s="19" t="n">
        <f aca="false">IF(OR($F358="Activo",$F358="Cese"),DED_FIJA,0)</f>
        <v>0</v>
      </c>
      <c r="Z358" s="36" t="n">
        <f aca="false">MAX(0,X358-Y358)</f>
        <v>0</v>
      </c>
      <c r="AA358" s="19" t="n">
        <f aca="false">IF(Z358=0,0,MAX(0,MIN(Z358,Parámetros!$G$19)-Parámetros!$F$19)*Parámetros!$E$19)</f>
        <v>0</v>
      </c>
      <c r="AB358" s="19" t="n">
        <f aca="false">IF(Z358=0,0,MAX(0,MIN(Z358,Parámetros!$G$20)-Parámetros!$F$20)*Parámetros!$E$20)</f>
        <v>0</v>
      </c>
      <c r="AC358" s="19" t="n">
        <f aca="false">IF(Z358=0,0,MAX(0,MIN(Z358,Parámetros!$G$21)-Parámetros!$F$21)*Parámetros!$E$21)</f>
        <v>0</v>
      </c>
      <c r="AD358" s="19" t="n">
        <f aca="false">IF(Z358=0,0,MAX(0,MIN(Z358,Parámetros!$G$22)-Parámetros!$F$22)*Parámetros!$E$22)</f>
        <v>0</v>
      </c>
      <c r="AE358" s="19" t="n">
        <f aca="false">IF(Z358=0,0,MAX(0,MIN(Z358,Parámetros!$G$23)-Parámetros!$F$23)*Parámetros!$E$23)</f>
        <v>0</v>
      </c>
      <c r="AF358" s="36" t="n">
        <f aca="false">SUM(AA358:AE358)</f>
        <v>0</v>
      </c>
      <c r="AG358" s="45" t="str">
        <f aca="false">IF(AM358&lt;=0,"-",INDEX(TR_TASA,MATCH(AM358,TR_DESDE,1)))</f>
        <v>-</v>
      </c>
      <c r="AH358" s="44" t="n">
        <f aca="false">IF($F358="Cese",1,IF($F358="Activo",INDEX(DIV_N,5),0))</f>
        <v>0</v>
      </c>
      <c r="AI358" s="44" t="n">
        <f aca="false">IF($F358="Cese",4,IF($F358="Activo",INDEX(DIV_HASTA,5),0))</f>
        <v>0</v>
      </c>
      <c r="AJ358" s="19" t="n">
        <f aca="false">IF(OR($F358="Activo",$F358="Cese"),SUMIFS(AV354:AV357,D354:D357,"&lt;="&amp;AI358),0)</f>
        <v>0</v>
      </c>
      <c r="AK358" s="19" t="n">
        <f aca="false">IF(OR($F358="Activo",$F358="Cese"),MAX(0,(AF358-AJ358)/AH358),0)</f>
        <v>0</v>
      </c>
      <c r="AL358" s="19" t="n">
        <f aca="false">IF(OR($F358="Activo",$F358="Cese"),K358+IF(PROY_BON="Sí",0,J358),0)</f>
        <v>0</v>
      </c>
      <c r="AM358" s="19" t="n">
        <f aca="false">IF(AL358&gt;0,MAX(0,X358+AL358-Y358),Z358)</f>
        <v>0</v>
      </c>
      <c r="AN358" s="19" t="n">
        <f aca="false">SUMPRODUCT((AM358&gt;TR_DESDE)*(AM358-TR_DESDE)*TR_INC)</f>
        <v>0</v>
      </c>
      <c r="AO358" s="19" t="n">
        <f aca="false">IF(AL358&gt;0,MAX(0,AN358-IF($F358="Cese",MAX(AF358,AJ358),AF358)),0)</f>
        <v>0</v>
      </c>
      <c r="AP358" s="46" t="n">
        <f aca="false">IF(OR($F358="Activo",$F358="Cese"),ROUND(AK358+AO358,2),0)</f>
        <v>0</v>
      </c>
      <c r="AQ358" s="19" t="n">
        <f aca="false">IF($F358="Cese",MAX(0,AJ358-AN358),0)</f>
        <v>0</v>
      </c>
      <c r="AR358" s="19" t="str">
        <f aca="false">IF($B358="","",IF(COUNTIFS(RP_COD,$B358,'Retenciones Planilla'!$G$6:$G$105,"&lt;&gt;")=0,"",SUMIFS('Retenciones Planilla'!$G$6:$G$105,RP_COD,$B358)))</f>
        <v/>
      </c>
      <c r="AS358" s="19" t="str">
        <f aca="false">IF(AR358="","",AR358-AP358)</f>
        <v/>
      </c>
      <c r="AT358" s="23" t="str">
        <f aca="false">IF($B358="","",IF(NOT(OR($F358="Activo",$F358="Cese")),IF(N(AR358)=0,"—","Revisar: sin vínculo"),IF(AR358="",IF(AP358=0,"No corresponde","Sin dato planilla"),IF(ABS(AS358)&lt;=TOL,"OK",IF(AS358&gt;0,"Retuvo de más","Retuvo de menos")))))</f>
        <v/>
      </c>
      <c r="AU358" s="19" t="n">
        <f aca="false">IF(AND(BASE_RET="Planilla (si existe)",AR358&lt;&gt;""),AR358,AP358)</f>
        <v>0</v>
      </c>
      <c r="AV358" s="19" t="n">
        <f aca="false">AU358+N358</f>
        <v>0</v>
      </c>
    </row>
    <row r="359" customFormat="false" ht="15" hidden="false" customHeight="false" outlineLevel="0" collapsed="false">
      <c r="A359" s="43" t="n">
        <v>30</v>
      </c>
      <c r="B359" s="35" t="str">
        <f aca="false">IF(Trabajadores!$B$35="","",Trabajadores!$B$35)</f>
        <v/>
      </c>
      <c r="C359" s="35" t="str">
        <f aca="false">IF($B359="","",Trabajadores!$D$35)</f>
        <v/>
      </c>
      <c r="D359" s="43" t="n">
        <v>6</v>
      </c>
      <c r="E359" s="23" t="s">
        <v>303</v>
      </c>
      <c r="F359" s="23" t="str">
        <f aca="false">IF($B359="","",IF(OR(6&lt;Trabajadores!$M$35,6&gt;Trabajadores!$N$35),"No vinculado",IF(AND(6=Trabajadores!$N$35,Trabajadores!$O$35="Sí"),"Cese","Activo")))</f>
        <v/>
      </c>
      <c r="G359" s="19" t="n">
        <f aca="false">IF($B359="",0,SUMIFS(Ingresos!$T$6:$T$1505,ING_COD,$B359,ING_CLASE,"ORD"))</f>
        <v>0</v>
      </c>
      <c r="H359" s="19" t="n">
        <f aca="false">IF($B359="",0,SUMIFS(Ingresos!$T$6:$T$1505,ING_COD,$B359,ING_CLASE,"ORD",ING_COMP,"Sí"))</f>
        <v>0</v>
      </c>
      <c r="I359" s="19" t="n">
        <f aca="false">IF($B359="",0,SUMIFS(Ingresos!$T$6:$T$1505,ING_COD,$B359,ING_CLASE,"GRA"))</f>
        <v>0</v>
      </c>
      <c r="J359" s="19" t="n">
        <f aca="false">IF($B359="",0,SUMIFS(Ingresos!$T$6:$T$1505,ING_COD,$B359,ING_CLASE,"BON"))</f>
        <v>0</v>
      </c>
      <c r="K359" s="19" t="n">
        <f aca="false">IF($B359="",0,SUMIFS(Ingresos!$T$6:$T$1505,ING_COD,$B359,ING_CLASE,"EXT"))</f>
        <v>0</v>
      </c>
      <c r="L359" s="19" t="n">
        <f aca="false">IF($B359="",0,SUMIFS(Ingresos!$T$6:$T$1505,ING_COD,$B359,ING_CLASE,"OTO"))</f>
        <v>0</v>
      </c>
      <c r="M359" s="19" t="n">
        <f aca="false">IF($B359="",0,SUMIFS(Ingresos!$T$6:$T$1505,ING_COD,$B359,ING_CLASE,"OTX"))</f>
        <v>0</v>
      </c>
      <c r="N359" s="19" t="n">
        <f aca="false">IF($B359="",0,SUMIFS(Ingresos!$T$6:$T$1505,ING_COD,$B359,ING_CLASE,"RETO"))</f>
        <v>0</v>
      </c>
      <c r="O359" s="19" t="n">
        <f aca="false">IF($B359="",0,SUMIFS(Ingresos!$T$6:$T$1505,ING_COD,$B359,ING_CLASE,"INA"))</f>
        <v>0</v>
      </c>
      <c r="P359" s="19" t="n">
        <f aca="false">G359+I359+J359+K359+L359+M359</f>
        <v>0</v>
      </c>
      <c r="Q359" s="44" t="n">
        <f aca="false">IF($F359="Activo",7,IF($F359="Cese",1,0))</f>
        <v>0</v>
      </c>
      <c r="R359" s="19" t="n">
        <f aca="false">G359*Q359</f>
        <v>0</v>
      </c>
      <c r="S359" s="19" t="n">
        <f aca="false">IF($F359="Activo",SUMIFS(I359:I365,$D359:$D365,"&lt;="&amp;Trabajadores!$N$35)+IF(PROY_BON="Sí",SUMIFS(J359:J365,$D359:$D365,"&lt;="&amp;Trabajadores!$N$35),0),IF($F359="Cese",I359+IF(PROY_BON="Sí",J359,0),0))</f>
        <v>0</v>
      </c>
      <c r="T359" s="19" t="n">
        <f aca="false">IF(OR($F359&lt;&gt;"Activo",Trabajadores!$I$35="No"),0,IF(I360=0,H359*(1+IF(PROY_BON="Sí",Trabajadores!$P$35,0))*Trabajadores!$R$35/6*(Trabajadores!$N$35&gt;=7),0)+IF(I365=0,H359*(1+IF(PROY_BON="Sí",Trabajadores!$P$35,0))*Trabajadores!$S$35/6*(Trabajadores!$N$35&gt;=12),0))</f>
        <v>0</v>
      </c>
      <c r="U359" s="19" t="n">
        <f aca="false">IF($F359="Activo",IF(Trabajadores!$J$35="Sí",L359*7,L359),IF($F359="Cese",L359,0))</f>
        <v>0</v>
      </c>
      <c r="V359" s="19" t="n">
        <f aca="false">IF(OR($F359="Activo",$F359="Cese"),M359,0)</f>
        <v>0</v>
      </c>
      <c r="W359" s="19" t="n">
        <f aca="false">IF(OR($F359="Activo",$F359="Cese"),SUM(P354:P358),0)</f>
        <v>0</v>
      </c>
      <c r="X359" s="36" t="n">
        <f aca="false">IF(OR($F359="Activo",$F359="Cese"),R359+S359+T359+U359+V359+W359,0)</f>
        <v>0</v>
      </c>
      <c r="Y359" s="19" t="n">
        <f aca="false">IF(OR($F359="Activo",$F359="Cese"),DED_FIJA,0)</f>
        <v>0</v>
      </c>
      <c r="Z359" s="36" t="n">
        <f aca="false">MAX(0,X359-Y359)</f>
        <v>0</v>
      </c>
      <c r="AA359" s="19" t="n">
        <f aca="false">IF(Z359=0,0,MAX(0,MIN(Z359,Parámetros!$G$19)-Parámetros!$F$19)*Parámetros!$E$19)</f>
        <v>0</v>
      </c>
      <c r="AB359" s="19" t="n">
        <f aca="false">IF(Z359=0,0,MAX(0,MIN(Z359,Parámetros!$G$20)-Parámetros!$F$20)*Parámetros!$E$20)</f>
        <v>0</v>
      </c>
      <c r="AC359" s="19" t="n">
        <f aca="false">IF(Z359=0,0,MAX(0,MIN(Z359,Parámetros!$G$21)-Parámetros!$F$21)*Parámetros!$E$21)</f>
        <v>0</v>
      </c>
      <c r="AD359" s="19" t="n">
        <f aca="false">IF(Z359=0,0,MAX(0,MIN(Z359,Parámetros!$G$22)-Parámetros!$F$22)*Parámetros!$E$22)</f>
        <v>0</v>
      </c>
      <c r="AE359" s="19" t="n">
        <f aca="false">IF(Z359=0,0,MAX(0,MIN(Z359,Parámetros!$G$23)-Parámetros!$F$23)*Parámetros!$E$23)</f>
        <v>0</v>
      </c>
      <c r="AF359" s="36" t="n">
        <f aca="false">SUM(AA359:AE359)</f>
        <v>0</v>
      </c>
      <c r="AG359" s="45" t="str">
        <f aca="false">IF(AM359&lt;=0,"-",INDEX(TR_TASA,MATCH(AM359,TR_DESDE,1)))</f>
        <v>-</v>
      </c>
      <c r="AH359" s="44" t="n">
        <f aca="false">IF($F359="Cese",1,IF($F359="Activo",INDEX(DIV_N,6),0))</f>
        <v>0</v>
      </c>
      <c r="AI359" s="44" t="n">
        <f aca="false">IF($F359="Cese",5,IF($F359="Activo",INDEX(DIV_HASTA,6),0))</f>
        <v>0</v>
      </c>
      <c r="AJ359" s="19" t="n">
        <f aca="false">IF(OR($F359="Activo",$F359="Cese"),SUMIFS(AV354:AV358,D354:D358,"&lt;="&amp;AI359),0)</f>
        <v>0</v>
      </c>
      <c r="AK359" s="19" t="n">
        <f aca="false">IF(OR($F359="Activo",$F359="Cese"),MAX(0,(AF359-AJ359)/AH359),0)</f>
        <v>0</v>
      </c>
      <c r="AL359" s="19" t="n">
        <f aca="false">IF(OR($F359="Activo",$F359="Cese"),K359+IF(PROY_BON="Sí",0,J359),0)</f>
        <v>0</v>
      </c>
      <c r="AM359" s="19" t="n">
        <f aca="false">IF(AL359&gt;0,MAX(0,X359+AL359-Y359),Z359)</f>
        <v>0</v>
      </c>
      <c r="AN359" s="19" t="n">
        <f aca="false">SUMPRODUCT((AM359&gt;TR_DESDE)*(AM359-TR_DESDE)*TR_INC)</f>
        <v>0</v>
      </c>
      <c r="AO359" s="19" t="n">
        <f aca="false">IF(AL359&gt;0,MAX(0,AN359-IF($F359="Cese",MAX(AF359,AJ359),AF359)),0)</f>
        <v>0</v>
      </c>
      <c r="AP359" s="46" t="n">
        <f aca="false">IF(OR($F359="Activo",$F359="Cese"),ROUND(AK359+AO359,2),0)</f>
        <v>0</v>
      </c>
      <c r="AQ359" s="19" t="n">
        <f aca="false">IF($F359="Cese",MAX(0,AJ359-AN359),0)</f>
        <v>0</v>
      </c>
      <c r="AR359" s="19" t="str">
        <f aca="false">IF($B359="","",IF(COUNTIFS(RP_COD,$B359,'Retenciones Planilla'!$H$6:$H$105,"&lt;&gt;")=0,"",SUMIFS('Retenciones Planilla'!$H$6:$H$105,RP_COD,$B359)))</f>
        <v/>
      </c>
      <c r="AS359" s="19" t="str">
        <f aca="false">IF(AR359="","",AR359-AP359)</f>
        <v/>
      </c>
      <c r="AT359" s="23" t="str">
        <f aca="false">IF($B359="","",IF(NOT(OR($F359="Activo",$F359="Cese")),IF(N(AR359)=0,"—","Revisar: sin vínculo"),IF(AR359="",IF(AP359=0,"No corresponde","Sin dato planilla"),IF(ABS(AS359)&lt;=TOL,"OK",IF(AS359&gt;0,"Retuvo de más","Retuvo de menos")))))</f>
        <v/>
      </c>
      <c r="AU359" s="19" t="n">
        <f aca="false">IF(AND(BASE_RET="Planilla (si existe)",AR359&lt;&gt;""),AR359,AP359)</f>
        <v>0</v>
      </c>
      <c r="AV359" s="19" t="n">
        <f aca="false">AU359+N359</f>
        <v>0</v>
      </c>
    </row>
    <row r="360" customFormat="false" ht="15" hidden="false" customHeight="false" outlineLevel="0" collapsed="false">
      <c r="A360" s="43" t="n">
        <v>30</v>
      </c>
      <c r="B360" s="35" t="str">
        <f aca="false">IF(Trabajadores!$B$35="","",Trabajadores!$B$35)</f>
        <v/>
      </c>
      <c r="C360" s="35" t="str">
        <f aca="false">IF($B360="","",Trabajadores!$D$35)</f>
        <v/>
      </c>
      <c r="D360" s="43" t="n">
        <v>7</v>
      </c>
      <c r="E360" s="23" t="s">
        <v>304</v>
      </c>
      <c r="F360" s="23" t="str">
        <f aca="false">IF($B360="","",IF(OR(7&lt;Trabajadores!$M$35,7&gt;Trabajadores!$N$35),"No vinculado",IF(AND(7=Trabajadores!$N$35,Trabajadores!$O$35="Sí"),"Cese","Activo")))</f>
        <v/>
      </c>
      <c r="G360" s="19" t="n">
        <f aca="false">IF($B360="",0,SUMIFS(Ingresos!$U$6:$U$1505,ING_COD,$B360,ING_CLASE,"ORD"))</f>
        <v>0</v>
      </c>
      <c r="H360" s="19" t="n">
        <f aca="false">IF($B360="",0,SUMIFS(Ingresos!$U$6:$U$1505,ING_COD,$B360,ING_CLASE,"ORD",ING_COMP,"Sí"))</f>
        <v>0</v>
      </c>
      <c r="I360" s="19" t="n">
        <f aca="false">IF($B360="",0,SUMIFS(Ingresos!$U$6:$U$1505,ING_COD,$B360,ING_CLASE,"GRA"))</f>
        <v>0</v>
      </c>
      <c r="J360" s="19" t="n">
        <f aca="false">IF($B360="",0,SUMIFS(Ingresos!$U$6:$U$1505,ING_COD,$B360,ING_CLASE,"BON"))</f>
        <v>0</v>
      </c>
      <c r="K360" s="19" t="n">
        <f aca="false">IF($B360="",0,SUMIFS(Ingresos!$U$6:$U$1505,ING_COD,$B360,ING_CLASE,"EXT"))</f>
        <v>0</v>
      </c>
      <c r="L360" s="19" t="n">
        <f aca="false">IF($B360="",0,SUMIFS(Ingresos!$U$6:$U$1505,ING_COD,$B360,ING_CLASE,"OTO"))</f>
        <v>0</v>
      </c>
      <c r="M360" s="19" t="n">
        <f aca="false">IF($B360="",0,SUMIFS(Ingresos!$U$6:$U$1505,ING_COD,$B360,ING_CLASE,"OTX"))</f>
        <v>0</v>
      </c>
      <c r="N360" s="19" t="n">
        <f aca="false">IF($B360="",0,SUMIFS(Ingresos!$U$6:$U$1505,ING_COD,$B360,ING_CLASE,"RETO"))</f>
        <v>0</v>
      </c>
      <c r="O360" s="19" t="n">
        <f aca="false">IF($B360="",0,SUMIFS(Ingresos!$U$6:$U$1505,ING_COD,$B360,ING_CLASE,"INA"))</f>
        <v>0</v>
      </c>
      <c r="P360" s="19" t="n">
        <f aca="false">G360+I360+J360+K360+L360+M360</f>
        <v>0</v>
      </c>
      <c r="Q360" s="44" t="n">
        <f aca="false">IF($F360="Activo",6,IF($F360="Cese",1,0))</f>
        <v>0</v>
      </c>
      <c r="R360" s="19" t="n">
        <f aca="false">G360*Q360</f>
        <v>0</v>
      </c>
      <c r="S360" s="19" t="n">
        <f aca="false">IF($F360="Activo",SUMIFS(I360:I365,$D360:$D365,"&lt;="&amp;Trabajadores!$N$35)+IF(PROY_BON="Sí",SUMIFS(J360:J365,$D360:$D365,"&lt;="&amp;Trabajadores!$N$35),0),IF($F360="Cese",I360+IF(PROY_BON="Sí",J360,0),0))</f>
        <v>0</v>
      </c>
      <c r="T360" s="19" t="n">
        <f aca="false">IF(OR($F360&lt;&gt;"Activo",Trabajadores!$I$35="No"),0,IF(I365=0,H360*(1+IF(PROY_BON="Sí",Trabajadores!$P$35,0))*Trabajadores!$S$35/6*(Trabajadores!$N$35&gt;=12),0))</f>
        <v>0</v>
      </c>
      <c r="U360" s="19" t="n">
        <f aca="false">IF($F360="Activo",IF(Trabajadores!$J$35="Sí",L360*6,L360),IF($F360="Cese",L360,0))</f>
        <v>0</v>
      </c>
      <c r="V360" s="19" t="n">
        <f aca="false">IF(OR($F360="Activo",$F360="Cese"),M360,0)</f>
        <v>0</v>
      </c>
      <c r="W360" s="19" t="n">
        <f aca="false">IF(OR($F360="Activo",$F360="Cese"),SUM(P354:P359),0)</f>
        <v>0</v>
      </c>
      <c r="X360" s="36" t="n">
        <f aca="false">IF(OR($F360="Activo",$F360="Cese"),R360+S360+T360+U360+V360+W360,0)</f>
        <v>0</v>
      </c>
      <c r="Y360" s="19" t="n">
        <f aca="false">IF(OR($F360="Activo",$F360="Cese"),DED_FIJA,0)</f>
        <v>0</v>
      </c>
      <c r="Z360" s="36" t="n">
        <f aca="false">MAX(0,X360-Y360)</f>
        <v>0</v>
      </c>
      <c r="AA360" s="19" t="n">
        <f aca="false">IF(Z360=0,0,MAX(0,MIN(Z360,Parámetros!$G$19)-Parámetros!$F$19)*Parámetros!$E$19)</f>
        <v>0</v>
      </c>
      <c r="AB360" s="19" t="n">
        <f aca="false">IF(Z360=0,0,MAX(0,MIN(Z360,Parámetros!$G$20)-Parámetros!$F$20)*Parámetros!$E$20)</f>
        <v>0</v>
      </c>
      <c r="AC360" s="19" t="n">
        <f aca="false">IF(Z360=0,0,MAX(0,MIN(Z360,Parámetros!$G$21)-Parámetros!$F$21)*Parámetros!$E$21)</f>
        <v>0</v>
      </c>
      <c r="AD360" s="19" t="n">
        <f aca="false">IF(Z360=0,0,MAX(0,MIN(Z360,Parámetros!$G$22)-Parámetros!$F$22)*Parámetros!$E$22)</f>
        <v>0</v>
      </c>
      <c r="AE360" s="19" t="n">
        <f aca="false">IF(Z360=0,0,MAX(0,MIN(Z360,Parámetros!$G$23)-Parámetros!$F$23)*Parámetros!$E$23)</f>
        <v>0</v>
      </c>
      <c r="AF360" s="36" t="n">
        <f aca="false">SUM(AA360:AE360)</f>
        <v>0</v>
      </c>
      <c r="AG360" s="45" t="str">
        <f aca="false">IF(AM360&lt;=0,"-",INDEX(TR_TASA,MATCH(AM360,TR_DESDE,1)))</f>
        <v>-</v>
      </c>
      <c r="AH360" s="44" t="n">
        <f aca="false">IF($F360="Cese",1,IF($F360="Activo",INDEX(DIV_N,7),0))</f>
        <v>0</v>
      </c>
      <c r="AI360" s="44" t="n">
        <f aca="false">IF($F360="Cese",6,IF($F360="Activo",INDEX(DIV_HASTA,7),0))</f>
        <v>0</v>
      </c>
      <c r="AJ360" s="19" t="n">
        <f aca="false">IF(OR($F360="Activo",$F360="Cese"),SUMIFS(AV354:AV359,D354:D359,"&lt;="&amp;AI360),0)</f>
        <v>0</v>
      </c>
      <c r="AK360" s="19" t="n">
        <f aca="false">IF(OR($F360="Activo",$F360="Cese"),MAX(0,(AF360-AJ360)/AH360),0)</f>
        <v>0</v>
      </c>
      <c r="AL360" s="19" t="n">
        <f aca="false">IF(OR($F360="Activo",$F360="Cese"),K360+IF(PROY_BON="Sí",0,J360),0)</f>
        <v>0</v>
      </c>
      <c r="AM360" s="19" t="n">
        <f aca="false">IF(AL360&gt;0,MAX(0,X360+AL360-Y360),Z360)</f>
        <v>0</v>
      </c>
      <c r="AN360" s="19" t="n">
        <f aca="false">SUMPRODUCT((AM360&gt;TR_DESDE)*(AM360-TR_DESDE)*TR_INC)</f>
        <v>0</v>
      </c>
      <c r="AO360" s="19" t="n">
        <f aca="false">IF(AL360&gt;0,MAX(0,AN360-IF($F360="Cese",MAX(AF360,AJ360),AF360)),0)</f>
        <v>0</v>
      </c>
      <c r="AP360" s="46" t="n">
        <f aca="false">IF(OR($F360="Activo",$F360="Cese"),ROUND(AK360+AO360,2),0)</f>
        <v>0</v>
      </c>
      <c r="AQ360" s="19" t="n">
        <f aca="false">IF($F360="Cese",MAX(0,AJ360-AN360),0)</f>
        <v>0</v>
      </c>
      <c r="AR360" s="19" t="str">
        <f aca="false">IF($B360="","",IF(COUNTIFS(RP_COD,$B360,'Retenciones Planilla'!$I$6:$I$105,"&lt;&gt;")=0,"",SUMIFS('Retenciones Planilla'!$I$6:$I$105,RP_COD,$B360)))</f>
        <v/>
      </c>
      <c r="AS360" s="19" t="str">
        <f aca="false">IF(AR360="","",AR360-AP360)</f>
        <v/>
      </c>
      <c r="AT360" s="23" t="str">
        <f aca="false">IF($B360="","",IF(NOT(OR($F360="Activo",$F360="Cese")),IF(N(AR360)=0,"—","Revisar: sin vínculo"),IF(AR360="",IF(AP360=0,"No corresponde","Sin dato planilla"),IF(ABS(AS360)&lt;=TOL,"OK",IF(AS360&gt;0,"Retuvo de más","Retuvo de menos")))))</f>
        <v/>
      </c>
      <c r="AU360" s="19" t="n">
        <f aca="false">IF(AND(BASE_RET="Planilla (si existe)",AR360&lt;&gt;""),AR360,AP360)</f>
        <v>0</v>
      </c>
      <c r="AV360" s="19" t="n">
        <f aca="false">AU360+N360</f>
        <v>0</v>
      </c>
    </row>
    <row r="361" customFormat="false" ht="15" hidden="false" customHeight="false" outlineLevel="0" collapsed="false">
      <c r="A361" s="43" t="n">
        <v>30</v>
      </c>
      <c r="B361" s="35" t="str">
        <f aca="false">IF(Trabajadores!$B$35="","",Trabajadores!$B$35)</f>
        <v/>
      </c>
      <c r="C361" s="35" t="str">
        <f aca="false">IF($B361="","",Trabajadores!$D$35)</f>
        <v/>
      </c>
      <c r="D361" s="43" t="n">
        <v>8</v>
      </c>
      <c r="E361" s="23" t="s">
        <v>305</v>
      </c>
      <c r="F361" s="23" t="str">
        <f aca="false">IF($B361="","",IF(OR(8&lt;Trabajadores!$M$35,8&gt;Trabajadores!$N$35),"No vinculado",IF(AND(8=Trabajadores!$N$35,Trabajadores!$O$35="Sí"),"Cese","Activo")))</f>
        <v/>
      </c>
      <c r="G361" s="19" t="n">
        <f aca="false">IF($B361="",0,SUMIFS(Ingresos!$V$6:$V$1505,ING_COD,$B361,ING_CLASE,"ORD"))</f>
        <v>0</v>
      </c>
      <c r="H361" s="19" t="n">
        <f aca="false">IF($B361="",0,SUMIFS(Ingresos!$V$6:$V$1505,ING_COD,$B361,ING_CLASE,"ORD",ING_COMP,"Sí"))</f>
        <v>0</v>
      </c>
      <c r="I361" s="19" t="n">
        <f aca="false">IF($B361="",0,SUMIFS(Ingresos!$V$6:$V$1505,ING_COD,$B361,ING_CLASE,"GRA"))</f>
        <v>0</v>
      </c>
      <c r="J361" s="19" t="n">
        <f aca="false">IF($B361="",0,SUMIFS(Ingresos!$V$6:$V$1505,ING_COD,$B361,ING_CLASE,"BON"))</f>
        <v>0</v>
      </c>
      <c r="K361" s="19" t="n">
        <f aca="false">IF($B361="",0,SUMIFS(Ingresos!$V$6:$V$1505,ING_COD,$B361,ING_CLASE,"EXT"))</f>
        <v>0</v>
      </c>
      <c r="L361" s="19" t="n">
        <f aca="false">IF($B361="",0,SUMIFS(Ingresos!$V$6:$V$1505,ING_COD,$B361,ING_CLASE,"OTO"))</f>
        <v>0</v>
      </c>
      <c r="M361" s="19" t="n">
        <f aca="false">IF($B361="",0,SUMIFS(Ingresos!$V$6:$V$1505,ING_COD,$B361,ING_CLASE,"OTX"))</f>
        <v>0</v>
      </c>
      <c r="N361" s="19" t="n">
        <f aca="false">IF($B361="",0,SUMIFS(Ingresos!$V$6:$V$1505,ING_COD,$B361,ING_CLASE,"RETO"))</f>
        <v>0</v>
      </c>
      <c r="O361" s="19" t="n">
        <f aca="false">IF($B361="",0,SUMIFS(Ingresos!$V$6:$V$1505,ING_COD,$B361,ING_CLASE,"INA"))</f>
        <v>0</v>
      </c>
      <c r="P361" s="19" t="n">
        <f aca="false">G361+I361+J361+K361+L361+M361</f>
        <v>0</v>
      </c>
      <c r="Q361" s="44" t="n">
        <f aca="false">IF($F361="Activo",5,IF($F361="Cese",1,0))</f>
        <v>0</v>
      </c>
      <c r="R361" s="19" t="n">
        <f aca="false">G361*Q361</f>
        <v>0</v>
      </c>
      <c r="S361" s="19" t="n">
        <f aca="false">IF($F361="Activo",SUMIFS(I361:I365,$D361:$D365,"&lt;="&amp;Trabajadores!$N$35)+IF(PROY_BON="Sí",SUMIFS(J361:J365,$D361:$D365,"&lt;="&amp;Trabajadores!$N$35),0),IF($F361="Cese",I361+IF(PROY_BON="Sí",J361,0),0))</f>
        <v>0</v>
      </c>
      <c r="T361" s="19" t="n">
        <f aca="false">IF(OR($F361&lt;&gt;"Activo",Trabajadores!$I$35="No"),0,IF(I365=0,H361*(1+IF(PROY_BON="Sí",Trabajadores!$P$35,0))*Trabajadores!$S$35/6*(Trabajadores!$N$35&gt;=12),0))</f>
        <v>0</v>
      </c>
      <c r="U361" s="19" t="n">
        <f aca="false">IF($F361="Activo",IF(Trabajadores!$J$35="Sí",L361*5,L361),IF($F361="Cese",L361,0))</f>
        <v>0</v>
      </c>
      <c r="V361" s="19" t="n">
        <f aca="false">IF(OR($F361="Activo",$F361="Cese"),M361,0)</f>
        <v>0</v>
      </c>
      <c r="W361" s="19" t="n">
        <f aca="false">IF(OR($F361="Activo",$F361="Cese"),SUM(P354:P360),0)</f>
        <v>0</v>
      </c>
      <c r="X361" s="36" t="n">
        <f aca="false">IF(OR($F361="Activo",$F361="Cese"),R361+S361+T361+U361+V361+W361,0)</f>
        <v>0</v>
      </c>
      <c r="Y361" s="19" t="n">
        <f aca="false">IF(OR($F361="Activo",$F361="Cese"),DED_FIJA,0)</f>
        <v>0</v>
      </c>
      <c r="Z361" s="36" t="n">
        <f aca="false">MAX(0,X361-Y361)</f>
        <v>0</v>
      </c>
      <c r="AA361" s="19" t="n">
        <f aca="false">IF(Z361=0,0,MAX(0,MIN(Z361,Parámetros!$G$19)-Parámetros!$F$19)*Parámetros!$E$19)</f>
        <v>0</v>
      </c>
      <c r="AB361" s="19" t="n">
        <f aca="false">IF(Z361=0,0,MAX(0,MIN(Z361,Parámetros!$G$20)-Parámetros!$F$20)*Parámetros!$E$20)</f>
        <v>0</v>
      </c>
      <c r="AC361" s="19" t="n">
        <f aca="false">IF(Z361=0,0,MAX(0,MIN(Z361,Parámetros!$G$21)-Parámetros!$F$21)*Parámetros!$E$21)</f>
        <v>0</v>
      </c>
      <c r="AD361" s="19" t="n">
        <f aca="false">IF(Z361=0,0,MAX(0,MIN(Z361,Parámetros!$G$22)-Parámetros!$F$22)*Parámetros!$E$22)</f>
        <v>0</v>
      </c>
      <c r="AE361" s="19" t="n">
        <f aca="false">IF(Z361=0,0,MAX(0,MIN(Z361,Parámetros!$G$23)-Parámetros!$F$23)*Parámetros!$E$23)</f>
        <v>0</v>
      </c>
      <c r="AF361" s="36" t="n">
        <f aca="false">SUM(AA361:AE361)</f>
        <v>0</v>
      </c>
      <c r="AG361" s="45" t="str">
        <f aca="false">IF(AM361&lt;=0,"-",INDEX(TR_TASA,MATCH(AM361,TR_DESDE,1)))</f>
        <v>-</v>
      </c>
      <c r="AH361" s="44" t="n">
        <f aca="false">IF($F361="Cese",1,IF($F361="Activo",INDEX(DIV_N,8),0))</f>
        <v>0</v>
      </c>
      <c r="AI361" s="44" t="n">
        <f aca="false">IF($F361="Cese",7,IF($F361="Activo",INDEX(DIV_HASTA,8),0))</f>
        <v>0</v>
      </c>
      <c r="AJ361" s="19" t="n">
        <f aca="false">IF(OR($F361="Activo",$F361="Cese"),SUMIFS(AV354:AV360,D354:D360,"&lt;="&amp;AI361),0)</f>
        <v>0</v>
      </c>
      <c r="AK361" s="19" t="n">
        <f aca="false">IF(OR($F361="Activo",$F361="Cese"),MAX(0,(AF361-AJ361)/AH361),0)</f>
        <v>0</v>
      </c>
      <c r="AL361" s="19" t="n">
        <f aca="false">IF(OR($F361="Activo",$F361="Cese"),K361+IF(PROY_BON="Sí",0,J361),0)</f>
        <v>0</v>
      </c>
      <c r="AM361" s="19" t="n">
        <f aca="false">IF(AL361&gt;0,MAX(0,X361+AL361-Y361),Z361)</f>
        <v>0</v>
      </c>
      <c r="AN361" s="19" t="n">
        <f aca="false">SUMPRODUCT((AM361&gt;TR_DESDE)*(AM361-TR_DESDE)*TR_INC)</f>
        <v>0</v>
      </c>
      <c r="AO361" s="19" t="n">
        <f aca="false">IF(AL361&gt;0,MAX(0,AN361-IF($F361="Cese",MAX(AF361,AJ361),AF361)),0)</f>
        <v>0</v>
      </c>
      <c r="AP361" s="46" t="n">
        <f aca="false">IF(OR($F361="Activo",$F361="Cese"),ROUND(AK361+AO361,2),0)</f>
        <v>0</v>
      </c>
      <c r="AQ361" s="19" t="n">
        <f aca="false">IF($F361="Cese",MAX(0,AJ361-AN361),0)</f>
        <v>0</v>
      </c>
      <c r="AR361" s="19" t="str">
        <f aca="false">IF($B361="","",IF(COUNTIFS(RP_COD,$B361,'Retenciones Planilla'!$J$6:$J$105,"&lt;&gt;")=0,"",SUMIFS('Retenciones Planilla'!$J$6:$J$105,RP_COD,$B361)))</f>
        <v/>
      </c>
      <c r="AS361" s="19" t="str">
        <f aca="false">IF(AR361="","",AR361-AP361)</f>
        <v/>
      </c>
      <c r="AT361" s="23" t="str">
        <f aca="false">IF($B361="","",IF(NOT(OR($F361="Activo",$F361="Cese")),IF(N(AR361)=0,"—","Revisar: sin vínculo"),IF(AR361="",IF(AP361=0,"No corresponde","Sin dato planilla"),IF(ABS(AS361)&lt;=TOL,"OK",IF(AS361&gt;0,"Retuvo de más","Retuvo de menos")))))</f>
        <v/>
      </c>
      <c r="AU361" s="19" t="n">
        <f aca="false">IF(AND(BASE_RET="Planilla (si existe)",AR361&lt;&gt;""),AR361,AP361)</f>
        <v>0</v>
      </c>
      <c r="AV361" s="19" t="n">
        <f aca="false">AU361+N361</f>
        <v>0</v>
      </c>
    </row>
    <row r="362" customFormat="false" ht="15" hidden="false" customHeight="false" outlineLevel="0" collapsed="false">
      <c r="A362" s="43" t="n">
        <v>30</v>
      </c>
      <c r="B362" s="35" t="str">
        <f aca="false">IF(Trabajadores!$B$35="","",Trabajadores!$B$35)</f>
        <v/>
      </c>
      <c r="C362" s="35" t="str">
        <f aca="false">IF($B362="","",Trabajadores!$D$35)</f>
        <v/>
      </c>
      <c r="D362" s="43" t="n">
        <v>9</v>
      </c>
      <c r="E362" s="23" t="s">
        <v>306</v>
      </c>
      <c r="F362" s="23" t="str">
        <f aca="false">IF($B362="","",IF(OR(9&lt;Trabajadores!$M$35,9&gt;Trabajadores!$N$35),"No vinculado",IF(AND(9=Trabajadores!$N$35,Trabajadores!$O$35="Sí"),"Cese","Activo")))</f>
        <v/>
      </c>
      <c r="G362" s="19" t="n">
        <f aca="false">IF($B362="",0,SUMIFS(Ingresos!$W$6:$W$1505,ING_COD,$B362,ING_CLASE,"ORD"))</f>
        <v>0</v>
      </c>
      <c r="H362" s="19" t="n">
        <f aca="false">IF($B362="",0,SUMIFS(Ingresos!$W$6:$W$1505,ING_COD,$B362,ING_CLASE,"ORD",ING_COMP,"Sí"))</f>
        <v>0</v>
      </c>
      <c r="I362" s="19" t="n">
        <f aca="false">IF($B362="",0,SUMIFS(Ingresos!$W$6:$W$1505,ING_COD,$B362,ING_CLASE,"GRA"))</f>
        <v>0</v>
      </c>
      <c r="J362" s="19" t="n">
        <f aca="false">IF($B362="",0,SUMIFS(Ingresos!$W$6:$W$1505,ING_COD,$B362,ING_CLASE,"BON"))</f>
        <v>0</v>
      </c>
      <c r="K362" s="19" t="n">
        <f aca="false">IF($B362="",0,SUMIFS(Ingresos!$W$6:$W$1505,ING_COD,$B362,ING_CLASE,"EXT"))</f>
        <v>0</v>
      </c>
      <c r="L362" s="19" t="n">
        <f aca="false">IF($B362="",0,SUMIFS(Ingresos!$W$6:$W$1505,ING_COD,$B362,ING_CLASE,"OTO"))</f>
        <v>0</v>
      </c>
      <c r="M362" s="19" t="n">
        <f aca="false">IF($B362="",0,SUMIFS(Ingresos!$W$6:$W$1505,ING_COD,$B362,ING_CLASE,"OTX"))</f>
        <v>0</v>
      </c>
      <c r="N362" s="19" t="n">
        <f aca="false">IF($B362="",0,SUMIFS(Ingresos!$W$6:$W$1505,ING_COD,$B362,ING_CLASE,"RETO"))</f>
        <v>0</v>
      </c>
      <c r="O362" s="19" t="n">
        <f aca="false">IF($B362="",0,SUMIFS(Ingresos!$W$6:$W$1505,ING_COD,$B362,ING_CLASE,"INA"))</f>
        <v>0</v>
      </c>
      <c r="P362" s="19" t="n">
        <f aca="false">G362+I362+J362+K362+L362+M362</f>
        <v>0</v>
      </c>
      <c r="Q362" s="44" t="n">
        <f aca="false">IF($F362="Activo",4,IF($F362="Cese",1,0))</f>
        <v>0</v>
      </c>
      <c r="R362" s="19" t="n">
        <f aca="false">G362*Q362</f>
        <v>0</v>
      </c>
      <c r="S362" s="19" t="n">
        <f aca="false">IF($F362="Activo",SUMIFS(I362:I365,$D362:$D365,"&lt;="&amp;Trabajadores!$N$35)+IF(PROY_BON="Sí",SUMIFS(J362:J365,$D362:$D365,"&lt;="&amp;Trabajadores!$N$35),0),IF($F362="Cese",I362+IF(PROY_BON="Sí",J362,0),0))</f>
        <v>0</v>
      </c>
      <c r="T362" s="19" t="n">
        <f aca="false">IF(OR($F362&lt;&gt;"Activo",Trabajadores!$I$35="No"),0,IF(I365=0,H362*(1+IF(PROY_BON="Sí",Trabajadores!$P$35,0))*Trabajadores!$S$35/6*(Trabajadores!$N$35&gt;=12),0))</f>
        <v>0</v>
      </c>
      <c r="U362" s="19" t="n">
        <f aca="false">IF($F362="Activo",IF(Trabajadores!$J$35="Sí",L362*4,L362),IF($F362="Cese",L362,0))</f>
        <v>0</v>
      </c>
      <c r="V362" s="19" t="n">
        <f aca="false">IF(OR($F362="Activo",$F362="Cese"),M362,0)</f>
        <v>0</v>
      </c>
      <c r="W362" s="19" t="n">
        <f aca="false">IF(OR($F362="Activo",$F362="Cese"),SUM(P354:P361),0)</f>
        <v>0</v>
      </c>
      <c r="X362" s="36" t="n">
        <f aca="false">IF(OR($F362="Activo",$F362="Cese"),R362+S362+T362+U362+V362+W362,0)</f>
        <v>0</v>
      </c>
      <c r="Y362" s="19" t="n">
        <f aca="false">IF(OR($F362="Activo",$F362="Cese"),DED_FIJA,0)</f>
        <v>0</v>
      </c>
      <c r="Z362" s="36" t="n">
        <f aca="false">MAX(0,X362-Y362)</f>
        <v>0</v>
      </c>
      <c r="AA362" s="19" t="n">
        <f aca="false">IF(Z362=0,0,MAX(0,MIN(Z362,Parámetros!$G$19)-Parámetros!$F$19)*Parámetros!$E$19)</f>
        <v>0</v>
      </c>
      <c r="AB362" s="19" t="n">
        <f aca="false">IF(Z362=0,0,MAX(0,MIN(Z362,Parámetros!$G$20)-Parámetros!$F$20)*Parámetros!$E$20)</f>
        <v>0</v>
      </c>
      <c r="AC362" s="19" t="n">
        <f aca="false">IF(Z362=0,0,MAX(0,MIN(Z362,Parámetros!$G$21)-Parámetros!$F$21)*Parámetros!$E$21)</f>
        <v>0</v>
      </c>
      <c r="AD362" s="19" t="n">
        <f aca="false">IF(Z362=0,0,MAX(0,MIN(Z362,Parámetros!$G$22)-Parámetros!$F$22)*Parámetros!$E$22)</f>
        <v>0</v>
      </c>
      <c r="AE362" s="19" t="n">
        <f aca="false">IF(Z362=0,0,MAX(0,MIN(Z362,Parámetros!$G$23)-Parámetros!$F$23)*Parámetros!$E$23)</f>
        <v>0</v>
      </c>
      <c r="AF362" s="36" t="n">
        <f aca="false">SUM(AA362:AE362)</f>
        <v>0</v>
      </c>
      <c r="AG362" s="45" t="str">
        <f aca="false">IF(AM362&lt;=0,"-",INDEX(TR_TASA,MATCH(AM362,TR_DESDE,1)))</f>
        <v>-</v>
      </c>
      <c r="AH362" s="44" t="n">
        <f aca="false">IF($F362="Cese",1,IF($F362="Activo",INDEX(DIV_N,9),0))</f>
        <v>0</v>
      </c>
      <c r="AI362" s="44" t="n">
        <f aca="false">IF($F362="Cese",8,IF($F362="Activo",INDEX(DIV_HASTA,9),0))</f>
        <v>0</v>
      </c>
      <c r="AJ362" s="19" t="n">
        <f aca="false">IF(OR($F362="Activo",$F362="Cese"),SUMIFS(AV354:AV361,D354:D361,"&lt;="&amp;AI362),0)</f>
        <v>0</v>
      </c>
      <c r="AK362" s="19" t="n">
        <f aca="false">IF(OR($F362="Activo",$F362="Cese"),MAX(0,(AF362-AJ362)/AH362),0)</f>
        <v>0</v>
      </c>
      <c r="AL362" s="19" t="n">
        <f aca="false">IF(OR($F362="Activo",$F362="Cese"),K362+IF(PROY_BON="Sí",0,J362),0)</f>
        <v>0</v>
      </c>
      <c r="AM362" s="19" t="n">
        <f aca="false">IF(AL362&gt;0,MAX(0,X362+AL362-Y362),Z362)</f>
        <v>0</v>
      </c>
      <c r="AN362" s="19" t="n">
        <f aca="false">SUMPRODUCT((AM362&gt;TR_DESDE)*(AM362-TR_DESDE)*TR_INC)</f>
        <v>0</v>
      </c>
      <c r="AO362" s="19" t="n">
        <f aca="false">IF(AL362&gt;0,MAX(0,AN362-IF($F362="Cese",MAX(AF362,AJ362),AF362)),0)</f>
        <v>0</v>
      </c>
      <c r="AP362" s="46" t="n">
        <f aca="false">IF(OR($F362="Activo",$F362="Cese"),ROUND(AK362+AO362,2),0)</f>
        <v>0</v>
      </c>
      <c r="AQ362" s="19" t="n">
        <f aca="false">IF($F362="Cese",MAX(0,AJ362-AN362),0)</f>
        <v>0</v>
      </c>
      <c r="AR362" s="19" t="str">
        <f aca="false">IF($B362="","",IF(COUNTIFS(RP_COD,$B362,'Retenciones Planilla'!$K$6:$K$105,"&lt;&gt;")=0,"",SUMIFS('Retenciones Planilla'!$K$6:$K$105,RP_COD,$B362)))</f>
        <v/>
      </c>
      <c r="AS362" s="19" t="str">
        <f aca="false">IF(AR362="","",AR362-AP362)</f>
        <v/>
      </c>
      <c r="AT362" s="23" t="str">
        <f aca="false">IF($B362="","",IF(NOT(OR($F362="Activo",$F362="Cese")),IF(N(AR362)=0,"—","Revisar: sin vínculo"),IF(AR362="",IF(AP362=0,"No corresponde","Sin dato planilla"),IF(ABS(AS362)&lt;=TOL,"OK",IF(AS362&gt;0,"Retuvo de más","Retuvo de menos")))))</f>
        <v/>
      </c>
      <c r="AU362" s="19" t="n">
        <f aca="false">IF(AND(BASE_RET="Planilla (si existe)",AR362&lt;&gt;""),AR362,AP362)</f>
        <v>0</v>
      </c>
      <c r="AV362" s="19" t="n">
        <f aca="false">AU362+N362</f>
        <v>0</v>
      </c>
    </row>
    <row r="363" customFormat="false" ht="15" hidden="false" customHeight="false" outlineLevel="0" collapsed="false">
      <c r="A363" s="43" t="n">
        <v>30</v>
      </c>
      <c r="B363" s="35" t="str">
        <f aca="false">IF(Trabajadores!$B$35="","",Trabajadores!$B$35)</f>
        <v/>
      </c>
      <c r="C363" s="35" t="str">
        <f aca="false">IF($B363="","",Trabajadores!$D$35)</f>
        <v/>
      </c>
      <c r="D363" s="43" t="n">
        <v>10</v>
      </c>
      <c r="E363" s="23" t="s">
        <v>307</v>
      </c>
      <c r="F363" s="23" t="str">
        <f aca="false">IF($B363="","",IF(OR(10&lt;Trabajadores!$M$35,10&gt;Trabajadores!$N$35),"No vinculado",IF(AND(10=Trabajadores!$N$35,Trabajadores!$O$35="Sí"),"Cese","Activo")))</f>
        <v/>
      </c>
      <c r="G363" s="19" t="n">
        <f aca="false">IF($B363="",0,SUMIFS(Ingresos!$X$6:$X$1505,ING_COD,$B363,ING_CLASE,"ORD"))</f>
        <v>0</v>
      </c>
      <c r="H363" s="19" t="n">
        <f aca="false">IF($B363="",0,SUMIFS(Ingresos!$X$6:$X$1505,ING_COD,$B363,ING_CLASE,"ORD",ING_COMP,"Sí"))</f>
        <v>0</v>
      </c>
      <c r="I363" s="19" t="n">
        <f aca="false">IF($B363="",0,SUMIFS(Ingresos!$X$6:$X$1505,ING_COD,$B363,ING_CLASE,"GRA"))</f>
        <v>0</v>
      </c>
      <c r="J363" s="19" t="n">
        <f aca="false">IF($B363="",0,SUMIFS(Ingresos!$X$6:$X$1505,ING_COD,$B363,ING_CLASE,"BON"))</f>
        <v>0</v>
      </c>
      <c r="K363" s="19" t="n">
        <f aca="false">IF($B363="",0,SUMIFS(Ingresos!$X$6:$X$1505,ING_COD,$B363,ING_CLASE,"EXT"))</f>
        <v>0</v>
      </c>
      <c r="L363" s="19" t="n">
        <f aca="false">IF($B363="",0,SUMIFS(Ingresos!$X$6:$X$1505,ING_COD,$B363,ING_CLASE,"OTO"))</f>
        <v>0</v>
      </c>
      <c r="M363" s="19" t="n">
        <f aca="false">IF($B363="",0,SUMIFS(Ingresos!$X$6:$X$1505,ING_COD,$B363,ING_CLASE,"OTX"))</f>
        <v>0</v>
      </c>
      <c r="N363" s="19" t="n">
        <f aca="false">IF($B363="",0,SUMIFS(Ingresos!$X$6:$X$1505,ING_COD,$B363,ING_CLASE,"RETO"))</f>
        <v>0</v>
      </c>
      <c r="O363" s="19" t="n">
        <f aca="false">IF($B363="",0,SUMIFS(Ingresos!$X$6:$X$1505,ING_COD,$B363,ING_CLASE,"INA"))</f>
        <v>0</v>
      </c>
      <c r="P363" s="19" t="n">
        <f aca="false">G363+I363+J363+K363+L363+M363</f>
        <v>0</v>
      </c>
      <c r="Q363" s="44" t="n">
        <f aca="false">IF($F363="Activo",3,IF($F363="Cese",1,0))</f>
        <v>0</v>
      </c>
      <c r="R363" s="19" t="n">
        <f aca="false">G363*Q363</f>
        <v>0</v>
      </c>
      <c r="S363" s="19" t="n">
        <f aca="false">IF($F363="Activo",SUMIFS(I363:I365,$D363:$D365,"&lt;="&amp;Trabajadores!$N$35)+IF(PROY_BON="Sí",SUMIFS(J363:J365,$D363:$D365,"&lt;="&amp;Trabajadores!$N$35),0),IF($F363="Cese",I363+IF(PROY_BON="Sí",J363,0),0))</f>
        <v>0</v>
      </c>
      <c r="T363" s="19" t="n">
        <f aca="false">IF(OR($F363&lt;&gt;"Activo",Trabajadores!$I$35="No"),0,IF(I365=0,H363*(1+IF(PROY_BON="Sí",Trabajadores!$P$35,0))*Trabajadores!$S$35/6*(Trabajadores!$N$35&gt;=12),0))</f>
        <v>0</v>
      </c>
      <c r="U363" s="19" t="n">
        <f aca="false">IF($F363="Activo",IF(Trabajadores!$J$35="Sí",L363*3,L363),IF($F363="Cese",L363,0))</f>
        <v>0</v>
      </c>
      <c r="V363" s="19" t="n">
        <f aca="false">IF(OR($F363="Activo",$F363="Cese"),M363,0)</f>
        <v>0</v>
      </c>
      <c r="W363" s="19" t="n">
        <f aca="false">IF(OR($F363="Activo",$F363="Cese"),SUM(P354:P362),0)</f>
        <v>0</v>
      </c>
      <c r="X363" s="36" t="n">
        <f aca="false">IF(OR($F363="Activo",$F363="Cese"),R363+S363+T363+U363+V363+W363,0)</f>
        <v>0</v>
      </c>
      <c r="Y363" s="19" t="n">
        <f aca="false">IF(OR($F363="Activo",$F363="Cese"),DED_FIJA,0)</f>
        <v>0</v>
      </c>
      <c r="Z363" s="36" t="n">
        <f aca="false">MAX(0,X363-Y363)</f>
        <v>0</v>
      </c>
      <c r="AA363" s="19" t="n">
        <f aca="false">IF(Z363=0,0,MAX(0,MIN(Z363,Parámetros!$G$19)-Parámetros!$F$19)*Parámetros!$E$19)</f>
        <v>0</v>
      </c>
      <c r="AB363" s="19" t="n">
        <f aca="false">IF(Z363=0,0,MAX(0,MIN(Z363,Parámetros!$G$20)-Parámetros!$F$20)*Parámetros!$E$20)</f>
        <v>0</v>
      </c>
      <c r="AC363" s="19" t="n">
        <f aca="false">IF(Z363=0,0,MAX(0,MIN(Z363,Parámetros!$G$21)-Parámetros!$F$21)*Parámetros!$E$21)</f>
        <v>0</v>
      </c>
      <c r="AD363" s="19" t="n">
        <f aca="false">IF(Z363=0,0,MAX(0,MIN(Z363,Parámetros!$G$22)-Parámetros!$F$22)*Parámetros!$E$22)</f>
        <v>0</v>
      </c>
      <c r="AE363" s="19" t="n">
        <f aca="false">IF(Z363=0,0,MAX(0,MIN(Z363,Parámetros!$G$23)-Parámetros!$F$23)*Parámetros!$E$23)</f>
        <v>0</v>
      </c>
      <c r="AF363" s="36" t="n">
        <f aca="false">SUM(AA363:AE363)</f>
        <v>0</v>
      </c>
      <c r="AG363" s="45" t="str">
        <f aca="false">IF(AM363&lt;=0,"-",INDEX(TR_TASA,MATCH(AM363,TR_DESDE,1)))</f>
        <v>-</v>
      </c>
      <c r="AH363" s="44" t="n">
        <f aca="false">IF($F363="Cese",1,IF($F363="Activo",INDEX(DIV_N,10),0))</f>
        <v>0</v>
      </c>
      <c r="AI363" s="44" t="n">
        <f aca="false">IF($F363="Cese",9,IF($F363="Activo",INDEX(DIV_HASTA,10),0))</f>
        <v>0</v>
      </c>
      <c r="AJ363" s="19" t="n">
        <f aca="false">IF(OR($F363="Activo",$F363="Cese"),SUMIFS(AV354:AV362,D354:D362,"&lt;="&amp;AI363),0)</f>
        <v>0</v>
      </c>
      <c r="AK363" s="19" t="n">
        <f aca="false">IF(OR($F363="Activo",$F363="Cese"),MAX(0,(AF363-AJ363)/AH363),0)</f>
        <v>0</v>
      </c>
      <c r="AL363" s="19" t="n">
        <f aca="false">IF(OR($F363="Activo",$F363="Cese"),K363+IF(PROY_BON="Sí",0,J363),0)</f>
        <v>0</v>
      </c>
      <c r="AM363" s="19" t="n">
        <f aca="false">IF(AL363&gt;0,MAX(0,X363+AL363-Y363),Z363)</f>
        <v>0</v>
      </c>
      <c r="AN363" s="19" t="n">
        <f aca="false">SUMPRODUCT((AM363&gt;TR_DESDE)*(AM363-TR_DESDE)*TR_INC)</f>
        <v>0</v>
      </c>
      <c r="AO363" s="19" t="n">
        <f aca="false">IF(AL363&gt;0,MAX(0,AN363-IF($F363="Cese",MAX(AF363,AJ363),AF363)),0)</f>
        <v>0</v>
      </c>
      <c r="AP363" s="46" t="n">
        <f aca="false">IF(OR($F363="Activo",$F363="Cese"),ROUND(AK363+AO363,2),0)</f>
        <v>0</v>
      </c>
      <c r="AQ363" s="19" t="n">
        <f aca="false">IF($F363="Cese",MAX(0,AJ363-AN363),0)</f>
        <v>0</v>
      </c>
      <c r="AR363" s="19" t="str">
        <f aca="false">IF($B363="","",IF(COUNTIFS(RP_COD,$B363,'Retenciones Planilla'!$L$6:$L$105,"&lt;&gt;")=0,"",SUMIFS('Retenciones Planilla'!$L$6:$L$105,RP_COD,$B363)))</f>
        <v/>
      </c>
      <c r="AS363" s="19" t="str">
        <f aca="false">IF(AR363="","",AR363-AP363)</f>
        <v/>
      </c>
      <c r="AT363" s="23" t="str">
        <f aca="false">IF($B363="","",IF(NOT(OR($F363="Activo",$F363="Cese")),IF(N(AR363)=0,"—","Revisar: sin vínculo"),IF(AR363="",IF(AP363=0,"No corresponde","Sin dato planilla"),IF(ABS(AS363)&lt;=TOL,"OK",IF(AS363&gt;0,"Retuvo de más","Retuvo de menos")))))</f>
        <v/>
      </c>
      <c r="AU363" s="19" t="n">
        <f aca="false">IF(AND(BASE_RET="Planilla (si existe)",AR363&lt;&gt;""),AR363,AP363)</f>
        <v>0</v>
      </c>
      <c r="AV363" s="19" t="n">
        <f aca="false">AU363+N363</f>
        <v>0</v>
      </c>
    </row>
    <row r="364" customFormat="false" ht="15" hidden="false" customHeight="false" outlineLevel="0" collapsed="false">
      <c r="A364" s="43" t="n">
        <v>30</v>
      </c>
      <c r="B364" s="35" t="str">
        <f aca="false">IF(Trabajadores!$B$35="","",Trabajadores!$B$35)</f>
        <v/>
      </c>
      <c r="C364" s="35" t="str">
        <f aca="false">IF($B364="","",Trabajadores!$D$35)</f>
        <v/>
      </c>
      <c r="D364" s="43" t="n">
        <v>11</v>
      </c>
      <c r="E364" s="23" t="s">
        <v>308</v>
      </c>
      <c r="F364" s="23" t="str">
        <f aca="false">IF($B364="","",IF(OR(11&lt;Trabajadores!$M$35,11&gt;Trabajadores!$N$35),"No vinculado",IF(AND(11=Trabajadores!$N$35,Trabajadores!$O$35="Sí"),"Cese","Activo")))</f>
        <v/>
      </c>
      <c r="G364" s="19" t="n">
        <f aca="false">IF($B364="",0,SUMIFS(Ingresos!$Y$6:$Y$1505,ING_COD,$B364,ING_CLASE,"ORD"))</f>
        <v>0</v>
      </c>
      <c r="H364" s="19" t="n">
        <f aca="false">IF($B364="",0,SUMIFS(Ingresos!$Y$6:$Y$1505,ING_COD,$B364,ING_CLASE,"ORD",ING_COMP,"Sí"))</f>
        <v>0</v>
      </c>
      <c r="I364" s="19" t="n">
        <f aca="false">IF($B364="",0,SUMIFS(Ingresos!$Y$6:$Y$1505,ING_COD,$B364,ING_CLASE,"GRA"))</f>
        <v>0</v>
      </c>
      <c r="J364" s="19" t="n">
        <f aca="false">IF($B364="",0,SUMIFS(Ingresos!$Y$6:$Y$1505,ING_COD,$B364,ING_CLASE,"BON"))</f>
        <v>0</v>
      </c>
      <c r="K364" s="19" t="n">
        <f aca="false">IF($B364="",0,SUMIFS(Ingresos!$Y$6:$Y$1505,ING_COD,$B364,ING_CLASE,"EXT"))</f>
        <v>0</v>
      </c>
      <c r="L364" s="19" t="n">
        <f aca="false">IF($B364="",0,SUMIFS(Ingresos!$Y$6:$Y$1505,ING_COD,$B364,ING_CLASE,"OTO"))</f>
        <v>0</v>
      </c>
      <c r="M364" s="19" t="n">
        <f aca="false">IF($B364="",0,SUMIFS(Ingresos!$Y$6:$Y$1505,ING_COD,$B364,ING_CLASE,"OTX"))</f>
        <v>0</v>
      </c>
      <c r="N364" s="19" t="n">
        <f aca="false">IF($B364="",0,SUMIFS(Ingresos!$Y$6:$Y$1505,ING_COD,$B364,ING_CLASE,"RETO"))</f>
        <v>0</v>
      </c>
      <c r="O364" s="19" t="n">
        <f aca="false">IF($B364="",0,SUMIFS(Ingresos!$Y$6:$Y$1505,ING_COD,$B364,ING_CLASE,"INA"))</f>
        <v>0</v>
      </c>
      <c r="P364" s="19" t="n">
        <f aca="false">G364+I364+J364+K364+L364+M364</f>
        <v>0</v>
      </c>
      <c r="Q364" s="44" t="n">
        <f aca="false">IF($F364="Activo",2,IF($F364="Cese",1,0))</f>
        <v>0</v>
      </c>
      <c r="R364" s="19" t="n">
        <f aca="false">G364*Q364</f>
        <v>0</v>
      </c>
      <c r="S364" s="19" t="n">
        <f aca="false">IF($F364="Activo",SUMIFS(I364:I365,$D364:$D365,"&lt;="&amp;Trabajadores!$N$35)+IF(PROY_BON="Sí",SUMIFS(J364:J365,$D364:$D365,"&lt;="&amp;Trabajadores!$N$35),0),IF($F364="Cese",I364+IF(PROY_BON="Sí",J364,0),0))</f>
        <v>0</v>
      </c>
      <c r="T364" s="19" t="n">
        <f aca="false">IF(OR($F364&lt;&gt;"Activo",Trabajadores!$I$35="No"),0,IF(I365=0,H364*(1+IF(PROY_BON="Sí",Trabajadores!$P$35,0))*Trabajadores!$S$35/6*(Trabajadores!$N$35&gt;=12),0))</f>
        <v>0</v>
      </c>
      <c r="U364" s="19" t="n">
        <f aca="false">IF($F364="Activo",IF(Trabajadores!$J$35="Sí",L364*2,L364),IF($F364="Cese",L364,0))</f>
        <v>0</v>
      </c>
      <c r="V364" s="19" t="n">
        <f aca="false">IF(OR($F364="Activo",$F364="Cese"),M364,0)</f>
        <v>0</v>
      </c>
      <c r="W364" s="19" t="n">
        <f aca="false">IF(OR($F364="Activo",$F364="Cese"),SUM(P354:P363),0)</f>
        <v>0</v>
      </c>
      <c r="X364" s="36" t="n">
        <f aca="false">IF(OR($F364="Activo",$F364="Cese"),R364+S364+T364+U364+V364+W364,0)</f>
        <v>0</v>
      </c>
      <c r="Y364" s="19" t="n">
        <f aca="false">IF(OR($F364="Activo",$F364="Cese"),DED_FIJA,0)</f>
        <v>0</v>
      </c>
      <c r="Z364" s="36" t="n">
        <f aca="false">MAX(0,X364-Y364)</f>
        <v>0</v>
      </c>
      <c r="AA364" s="19" t="n">
        <f aca="false">IF(Z364=0,0,MAX(0,MIN(Z364,Parámetros!$G$19)-Parámetros!$F$19)*Parámetros!$E$19)</f>
        <v>0</v>
      </c>
      <c r="AB364" s="19" t="n">
        <f aca="false">IF(Z364=0,0,MAX(0,MIN(Z364,Parámetros!$G$20)-Parámetros!$F$20)*Parámetros!$E$20)</f>
        <v>0</v>
      </c>
      <c r="AC364" s="19" t="n">
        <f aca="false">IF(Z364=0,0,MAX(0,MIN(Z364,Parámetros!$G$21)-Parámetros!$F$21)*Parámetros!$E$21)</f>
        <v>0</v>
      </c>
      <c r="AD364" s="19" t="n">
        <f aca="false">IF(Z364=0,0,MAX(0,MIN(Z364,Parámetros!$G$22)-Parámetros!$F$22)*Parámetros!$E$22)</f>
        <v>0</v>
      </c>
      <c r="AE364" s="19" t="n">
        <f aca="false">IF(Z364=0,0,MAX(0,MIN(Z364,Parámetros!$G$23)-Parámetros!$F$23)*Parámetros!$E$23)</f>
        <v>0</v>
      </c>
      <c r="AF364" s="36" t="n">
        <f aca="false">SUM(AA364:AE364)</f>
        <v>0</v>
      </c>
      <c r="AG364" s="45" t="str">
        <f aca="false">IF(AM364&lt;=0,"-",INDEX(TR_TASA,MATCH(AM364,TR_DESDE,1)))</f>
        <v>-</v>
      </c>
      <c r="AH364" s="44" t="n">
        <f aca="false">IF($F364="Cese",1,IF($F364="Activo",INDEX(DIV_N,11),0))</f>
        <v>0</v>
      </c>
      <c r="AI364" s="44" t="n">
        <f aca="false">IF($F364="Cese",10,IF($F364="Activo",INDEX(DIV_HASTA,11),0))</f>
        <v>0</v>
      </c>
      <c r="AJ364" s="19" t="n">
        <f aca="false">IF(OR($F364="Activo",$F364="Cese"),SUMIFS(AV354:AV363,D354:D363,"&lt;="&amp;AI364),0)</f>
        <v>0</v>
      </c>
      <c r="AK364" s="19" t="n">
        <f aca="false">IF(OR($F364="Activo",$F364="Cese"),MAX(0,(AF364-AJ364)/AH364),0)</f>
        <v>0</v>
      </c>
      <c r="AL364" s="19" t="n">
        <f aca="false">IF(OR($F364="Activo",$F364="Cese"),K364+IF(PROY_BON="Sí",0,J364),0)</f>
        <v>0</v>
      </c>
      <c r="AM364" s="19" t="n">
        <f aca="false">IF(AL364&gt;0,MAX(0,X364+AL364-Y364),Z364)</f>
        <v>0</v>
      </c>
      <c r="AN364" s="19" t="n">
        <f aca="false">SUMPRODUCT((AM364&gt;TR_DESDE)*(AM364-TR_DESDE)*TR_INC)</f>
        <v>0</v>
      </c>
      <c r="AO364" s="19" t="n">
        <f aca="false">IF(AL364&gt;0,MAX(0,AN364-IF($F364="Cese",MAX(AF364,AJ364),AF364)),0)</f>
        <v>0</v>
      </c>
      <c r="AP364" s="46" t="n">
        <f aca="false">IF(OR($F364="Activo",$F364="Cese"),ROUND(AK364+AO364,2),0)</f>
        <v>0</v>
      </c>
      <c r="AQ364" s="19" t="n">
        <f aca="false">IF($F364="Cese",MAX(0,AJ364-AN364),0)</f>
        <v>0</v>
      </c>
      <c r="AR364" s="19" t="str">
        <f aca="false">IF($B364="","",IF(COUNTIFS(RP_COD,$B364,'Retenciones Planilla'!$M$6:$M$105,"&lt;&gt;")=0,"",SUMIFS('Retenciones Planilla'!$M$6:$M$105,RP_COD,$B364)))</f>
        <v/>
      </c>
      <c r="AS364" s="19" t="str">
        <f aca="false">IF(AR364="","",AR364-AP364)</f>
        <v/>
      </c>
      <c r="AT364" s="23" t="str">
        <f aca="false">IF($B364="","",IF(NOT(OR($F364="Activo",$F364="Cese")),IF(N(AR364)=0,"—","Revisar: sin vínculo"),IF(AR364="",IF(AP364=0,"No corresponde","Sin dato planilla"),IF(ABS(AS364)&lt;=TOL,"OK",IF(AS364&gt;0,"Retuvo de más","Retuvo de menos")))))</f>
        <v/>
      </c>
      <c r="AU364" s="19" t="n">
        <f aca="false">IF(AND(BASE_RET="Planilla (si existe)",AR364&lt;&gt;""),AR364,AP364)</f>
        <v>0</v>
      </c>
      <c r="AV364" s="19" t="n">
        <f aca="false">AU364+N364</f>
        <v>0</v>
      </c>
    </row>
    <row r="365" customFormat="false" ht="15" hidden="false" customHeight="false" outlineLevel="0" collapsed="false">
      <c r="A365" s="43" t="n">
        <v>30</v>
      </c>
      <c r="B365" s="35" t="str">
        <f aca="false">IF(Trabajadores!$B$35="","",Trabajadores!$B$35)</f>
        <v/>
      </c>
      <c r="C365" s="35" t="str">
        <f aca="false">IF($B365="","",Trabajadores!$D$35)</f>
        <v/>
      </c>
      <c r="D365" s="43" t="n">
        <v>12</v>
      </c>
      <c r="E365" s="23" t="s">
        <v>309</v>
      </c>
      <c r="F365" s="23" t="str">
        <f aca="false">IF($B365="","",IF(OR(12&lt;Trabajadores!$M$35,12&gt;Trabajadores!$N$35),"No vinculado",IF(AND(12=Trabajadores!$N$35,Trabajadores!$O$35="Sí"),"Cese","Activo")))</f>
        <v/>
      </c>
      <c r="G365" s="19" t="n">
        <f aca="false">IF($B365="",0,SUMIFS(Ingresos!$Z$6:$Z$1505,ING_COD,$B365,ING_CLASE,"ORD"))</f>
        <v>0</v>
      </c>
      <c r="H365" s="19" t="n">
        <f aca="false">IF($B365="",0,SUMIFS(Ingresos!$Z$6:$Z$1505,ING_COD,$B365,ING_CLASE,"ORD",ING_COMP,"Sí"))</f>
        <v>0</v>
      </c>
      <c r="I365" s="19" t="n">
        <f aca="false">IF($B365="",0,SUMIFS(Ingresos!$Z$6:$Z$1505,ING_COD,$B365,ING_CLASE,"GRA"))</f>
        <v>0</v>
      </c>
      <c r="J365" s="19" t="n">
        <f aca="false">IF($B365="",0,SUMIFS(Ingresos!$Z$6:$Z$1505,ING_COD,$B365,ING_CLASE,"BON"))</f>
        <v>0</v>
      </c>
      <c r="K365" s="19" t="n">
        <f aca="false">IF($B365="",0,SUMIFS(Ingresos!$Z$6:$Z$1505,ING_COD,$B365,ING_CLASE,"EXT"))</f>
        <v>0</v>
      </c>
      <c r="L365" s="19" t="n">
        <f aca="false">IF($B365="",0,SUMIFS(Ingresos!$Z$6:$Z$1505,ING_COD,$B365,ING_CLASE,"OTO"))</f>
        <v>0</v>
      </c>
      <c r="M365" s="19" t="n">
        <f aca="false">IF($B365="",0,SUMIFS(Ingresos!$Z$6:$Z$1505,ING_COD,$B365,ING_CLASE,"OTX"))</f>
        <v>0</v>
      </c>
      <c r="N365" s="19" t="n">
        <f aca="false">IF($B365="",0,SUMIFS(Ingresos!$Z$6:$Z$1505,ING_COD,$B365,ING_CLASE,"RETO"))</f>
        <v>0</v>
      </c>
      <c r="O365" s="19" t="n">
        <f aca="false">IF($B365="",0,SUMIFS(Ingresos!$Z$6:$Z$1505,ING_COD,$B365,ING_CLASE,"INA"))</f>
        <v>0</v>
      </c>
      <c r="P365" s="19" t="n">
        <f aca="false">G365+I365+J365+K365+L365+M365</f>
        <v>0</v>
      </c>
      <c r="Q365" s="44" t="n">
        <f aca="false">IF($F365="Activo",1,IF($F365="Cese",1,0))</f>
        <v>0</v>
      </c>
      <c r="R365" s="19" t="n">
        <f aca="false">G365*Q365</f>
        <v>0</v>
      </c>
      <c r="S365" s="19" t="n">
        <f aca="false">IF($F365="Activo",SUMIFS(I365:I365,$D365:$D365,"&lt;="&amp;Trabajadores!$N$35)+IF(PROY_BON="Sí",SUMIFS(J365:J365,$D365:$D365,"&lt;="&amp;Trabajadores!$N$35),0),IF($F365="Cese",I365+IF(PROY_BON="Sí",J365,0),0))</f>
        <v>0</v>
      </c>
      <c r="T365" s="19" t="n">
        <f aca="false">0</f>
        <v>0</v>
      </c>
      <c r="U365" s="19" t="n">
        <f aca="false">IF($F365="Activo",IF(Trabajadores!$J$35="Sí",L365*1,L365),IF($F365="Cese",L365,0))</f>
        <v>0</v>
      </c>
      <c r="V365" s="19" t="n">
        <f aca="false">IF(OR($F365="Activo",$F365="Cese"),M365,0)</f>
        <v>0</v>
      </c>
      <c r="W365" s="19" t="n">
        <f aca="false">IF(OR($F365="Activo",$F365="Cese"),SUM(P354:P364),0)</f>
        <v>0</v>
      </c>
      <c r="X365" s="36" t="n">
        <f aca="false">IF(OR($F365="Activo",$F365="Cese"),R365+S365+T365+U365+V365+W365,0)</f>
        <v>0</v>
      </c>
      <c r="Y365" s="19" t="n">
        <f aca="false">IF(OR($F365="Activo",$F365="Cese"),DED_FIJA,0)</f>
        <v>0</v>
      </c>
      <c r="Z365" s="36" t="n">
        <f aca="false">MAX(0,X365-Y365)</f>
        <v>0</v>
      </c>
      <c r="AA365" s="19" t="n">
        <f aca="false">IF(Z365=0,0,MAX(0,MIN(Z365,Parámetros!$G$19)-Parámetros!$F$19)*Parámetros!$E$19)</f>
        <v>0</v>
      </c>
      <c r="AB365" s="19" t="n">
        <f aca="false">IF(Z365=0,0,MAX(0,MIN(Z365,Parámetros!$G$20)-Parámetros!$F$20)*Parámetros!$E$20)</f>
        <v>0</v>
      </c>
      <c r="AC365" s="19" t="n">
        <f aca="false">IF(Z365=0,0,MAX(0,MIN(Z365,Parámetros!$G$21)-Parámetros!$F$21)*Parámetros!$E$21)</f>
        <v>0</v>
      </c>
      <c r="AD365" s="19" t="n">
        <f aca="false">IF(Z365=0,0,MAX(0,MIN(Z365,Parámetros!$G$22)-Parámetros!$F$22)*Parámetros!$E$22)</f>
        <v>0</v>
      </c>
      <c r="AE365" s="19" t="n">
        <f aca="false">IF(Z365=0,0,MAX(0,MIN(Z365,Parámetros!$G$23)-Parámetros!$F$23)*Parámetros!$E$23)</f>
        <v>0</v>
      </c>
      <c r="AF365" s="36" t="n">
        <f aca="false">SUM(AA365:AE365)</f>
        <v>0</v>
      </c>
      <c r="AG365" s="45" t="str">
        <f aca="false">IF(AM365&lt;=0,"-",INDEX(TR_TASA,MATCH(AM365,TR_DESDE,1)))</f>
        <v>-</v>
      </c>
      <c r="AH365" s="44" t="n">
        <f aca="false">IF($F365="Cese",1,IF($F365="Activo",INDEX(DIV_N,12),0))</f>
        <v>0</v>
      </c>
      <c r="AI365" s="44" t="n">
        <f aca="false">IF($F365="Cese",11,IF($F365="Activo",INDEX(DIV_HASTA,12),0))</f>
        <v>0</v>
      </c>
      <c r="AJ365" s="19" t="n">
        <f aca="false">IF(OR($F365="Activo",$F365="Cese"),SUMIFS(AV354:AV364,D354:D364,"&lt;="&amp;AI365),0)</f>
        <v>0</v>
      </c>
      <c r="AK365" s="19" t="n">
        <f aca="false">IF(OR($F365="Activo",$F365="Cese"),MAX(0,(AF365-AJ365)/AH365),0)</f>
        <v>0</v>
      </c>
      <c r="AL365" s="19" t="n">
        <f aca="false">IF(OR($F365="Activo",$F365="Cese"),K365+IF(PROY_BON="Sí",0,J365),0)</f>
        <v>0</v>
      </c>
      <c r="AM365" s="19" t="n">
        <f aca="false">IF(AL365&gt;0,MAX(0,X365+AL365-Y365),Z365)</f>
        <v>0</v>
      </c>
      <c r="AN365" s="19" t="n">
        <f aca="false">SUMPRODUCT((AM365&gt;TR_DESDE)*(AM365-TR_DESDE)*TR_INC)</f>
        <v>0</v>
      </c>
      <c r="AO365" s="19" t="n">
        <f aca="false">IF(AL365&gt;0,MAX(0,AN365-IF(TRUE(),MAX(AF365,AJ365),AF365)),0)</f>
        <v>0</v>
      </c>
      <c r="AP365" s="46" t="n">
        <f aca="false">IF(OR($F365="Activo",$F365="Cese"),ROUND(AK365+AO365,2),0)</f>
        <v>0</v>
      </c>
      <c r="AQ365" s="19" t="n">
        <f aca="false">IF(OR($F365="Activo",$F365="Cese"),MAX(0,AJ365-AN365),0)</f>
        <v>0</v>
      </c>
      <c r="AR365" s="19" t="str">
        <f aca="false">IF($B365="","",IF(COUNTIFS(RP_COD,$B365,'Retenciones Planilla'!$N$6:$N$105,"&lt;&gt;")=0,"",SUMIFS('Retenciones Planilla'!$N$6:$N$105,RP_COD,$B365)))</f>
        <v/>
      </c>
      <c r="AS365" s="19" t="str">
        <f aca="false">IF(AR365="","",AR365-AP365)</f>
        <v/>
      </c>
      <c r="AT365" s="23" t="str">
        <f aca="false">IF($B365="","",IF(NOT(OR($F365="Activo",$F365="Cese")),IF(N(AR365)=0,"—","Revisar: sin vínculo"),IF(AR365="",IF(AP365=0,"No corresponde","Sin dato planilla"),IF(ABS(AS365)&lt;=TOL,"OK",IF(AS365&gt;0,"Retuvo de más","Retuvo de menos")))))</f>
        <v/>
      </c>
      <c r="AU365" s="19" t="n">
        <f aca="false">IF(AND(BASE_RET="Planilla (si existe)",AR365&lt;&gt;""),AR365,AP365)</f>
        <v>0</v>
      </c>
      <c r="AV365" s="19" t="n">
        <f aca="false">AU365+N365</f>
        <v>0</v>
      </c>
    </row>
    <row r="366" customFormat="false" ht="15" hidden="false" customHeight="false" outlineLevel="0" collapsed="false">
      <c r="A366" s="43" t="n">
        <v>31</v>
      </c>
      <c r="B366" s="35" t="str">
        <f aca="false">IF(Trabajadores!$B$36="","",Trabajadores!$B$36)</f>
        <v/>
      </c>
      <c r="C366" s="35" t="str">
        <f aca="false">IF($B366="","",Trabajadores!$D$36)</f>
        <v/>
      </c>
      <c r="D366" s="43" t="n">
        <v>1</v>
      </c>
      <c r="E366" s="23" t="s">
        <v>298</v>
      </c>
      <c r="F366" s="23" t="str">
        <f aca="false">IF($B366="","",IF(OR(1&lt;Trabajadores!$M$36,1&gt;Trabajadores!$N$36),"No vinculado",IF(AND(1=Trabajadores!$N$36,Trabajadores!$O$36="Sí"),"Cese","Activo")))</f>
        <v/>
      </c>
      <c r="G366" s="19" t="n">
        <f aca="false">IF($B366="",0,SUMIFS(Ingresos!$O$6:$O$1505,ING_COD,$B366,ING_CLASE,"ORD"))</f>
        <v>0</v>
      </c>
      <c r="H366" s="19" t="n">
        <f aca="false">IF($B366="",0,SUMIFS(Ingresos!$O$6:$O$1505,ING_COD,$B366,ING_CLASE,"ORD",ING_COMP,"Sí"))</f>
        <v>0</v>
      </c>
      <c r="I366" s="19" t="n">
        <f aca="false">IF($B366="",0,SUMIFS(Ingresos!$O$6:$O$1505,ING_COD,$B366,ING_CLASE,"GRA"))</f>
        <v>0</v>
      </c>
      <c r="J366" s="19" t="n">
        <f aca="false">IF($B366="",0,SUMIFS(Ingresos!$O$6:$O$1505,ING_COD,$B366,ING_CLASE,"BON"))</f>
        <v>0</v>
      </c>
      <c r="K366" s="19" t="n">
        <f aca="false">IF($B366="",0,SUMIFS(Ingresos!$O$6:$O$1505,ING_COD,$B366,ING_CLASE,"EXT"))</f>
        <v>0</v>
      </c>
      <c r="L366" s="19" t="n">
        <f aca="false">IF($B366="",0,SUMIFS(Ingresos!$O$6:$O$1505,ING_COD,$B366,ING_CLASE,"OTO"))</f>
        <v>0</v>
      </c>
      <c r="M366" s="19" t="n">
        <f aca="false">IF($B366="",0,SUMIFS(Ingresos!$O$6:$O$1505,ING_COD,$B366,ING_CLASE,"OTX"))</f>
        <v>0</v>
      </c>
      <c r="N366" s="19" t="n">
        <f aca="false">IF($B366="",0,SUMIFS(Ingresos!$O$6:$O$1505,ING_COD,$B366,ING_CLASE,"RETO"))</f>
        <v>0</v>
      </c>
      <c r="O366" s="19" t="n">
        <f aca="false">IF($B366="",0,SUMIFS(Ingresos!$O$6:$O$1505,ING_COD,$B366,ING_CLASE,"INA"))</f>
        <v>0</v>
      </c>
      <c r="P366" s="19" t="n">
        <f aca="false">G366+I366+J366+K366+L366+M366</f>
        <v>0</v>
      </c>
      <c r="Q366" s="44" t="n">
        <f aca="false">IF($F366="Activo",12,IF($F366="Cese",1,0))</f>
        <v>0</v>
      </c>
      <c r="R366" s="19" t="n">
        <f aca="false">G366*Q366</f>
        <v>0</v>
      </c>
      <c r="S366" s="19" t="n">
        <f aca="false">IF($F366="Activo",SUMIFS(I366:I377,$D366:$D377,"&lt;="&amp;Trabajadores!$N$36)+IF(PROY_BON="Sí",SUMIFS(J366:J377,$D366:$D377,"&lt;="&amp;Trabajadores!$N$36),0),IF($F366="Cese",I366+IF(PROY_BON="Sí",J366,0),0))</f>
        <v>0</v>
      </c>
      <c r="T366" s="19" t="n">
        <f aca="false">IF(OR($F366&lt;&gt;"Activo",Trabajadores!$I$36="No"),0,IF(I372=0,H366*(1+IF(PROY_BON="Sí",Trabajadores!$P$36,0))*Trabajadores!$R$36/6*(Trabajadores!$N$36&gt;=7),0)+IF(I377=0,H366*(1+IF(PROY_BON="Sí",Trabajadores!$P$36,0))*Trabajadores!$S$36/6*(Trabajadores!$N$36&gt;=12),0))</f>
        <v>0</v>
      </c>
      <c r="U366" s="19" t="n">
        <f aca="false">IF($F366="Activo",IF(Trabajadores!$J$36="Sí",L366*12,L366),IF($F366="Cese",L366,0))</f>
        <v>0</v>
      </c>
      <c r="V366" s="19" t="n">
        <f aca="false">IF(OR($F366="Activo",$F366="Cese"),M366,0)</f>
        <v>0</v>
      </c>
      <c r="W366" s="19" t="n">
        <f aca="false">0</f>
        <v>0</v>
      </c>
      <c r="X366" s="36" t="n">
        <f aca="false">IF(OR($F366="Activo",$F366="Cese"),R366+S366+T366+U366+V366+W366,0)</f>
        <v>0</v>
      </c>
      <c r="Y366" s="19" t="n">
        <f aca="false">IF(OR($F366="Activo",$F366="Cese"),DED_FIJA,0)</f>
        <v>0</v>
      </c>
      <c r="Z366" s="36" t="n">
        <f aca="false">MAX(0,X366-Y366)</f>
        <v>0</v>
      </c>
      <c r="AA366" s="19" t="n">
        <f aca="false">IF(Z366=0,0,MAX(0,MIN(Z366,Parámetros!$G$19)-Parámetros!$F$19)*Parámetros!$E$19)</f>
        <v>0</v>
      </c>
      <c r="AB366" s="19" t="n">
        <f aca="false">IF(Z366=0,0,MAX(0,MIN(Z366,Parámetros!$G$20)-Parámetros!$F$20)*Parámetros!$E$20)</f>
        <v>0</v>
      </c>
      <c r="AC366" s="19" t="n">
        <f aca="false">IF(Z366=0,0,MAX(0,MIN(Z366,Parámetros!$G$21)-Parámetros!$F$21)*Parámetros!$E$21)</f>
        <v>0</v>
      </c>
      <c r="AD366" s="19" t="n">
        <f aca="false">IF(Z366=0,0,MAX(0,MIN(Z366,Parámetros!$G$22)-Parámetros!$F$22)*Parámetros!$E$22)</f>
        <v>0</v>
      </c>
      <c r="AE366" s="19" t="n">
        <f aca="false">IF(Z366=0,0,MAX(0,MIN(Z366,Parámetros!$G$23)-Parámetros!$F$23)*Parámetros!$E$23)</f>
        <v>0</v>
      </c>
      <c r="AF366" s="36" t="n">
        <f aca="false">SUM(AA366:AE366)</f>
        <v>0</v>
      </c>
      <c r="AG366" s="45" t="str">
        <f aca="false">IF(AM366&lt;=0,"-",INDEX(TR_TASA,MATCH(AM366,TR_DESDE,1)))</f>
        <v>-</v>
      </c>
      <c r="AH366" s="44" t="n">
        <f aca="false">IF($F366="Cese",1,IF($F366="Activo",INDEX(DIV_N,1),0))</f>
        <v>0</v>
      </c>
      <c r="AI366" s="44" t="n">
        <f aca="false">IF($F366="Cese",0,IF($F366="Activo",INDEX(DIV_HASTA,1),0))</f>
        <v>0</v>
      </c>
      <c r="AJ366" s="19" t="n">
        <f aca="false">0</f>
        <v>0</v>
      </c>
      <c r="AK366" s="19" t="n">
        <f aca="false">IF(OR($F366="Activo",$F366="Cese"),MAX(0,(AF366-AJ366)/AH366),0)</f>
        <v>0</v>
      </c>
      <c r="AL366" s="19" t="n">
        <f aca="false">IF(OR($F366="Activo",$F366="Cese"),K366+IF(PROY_BON="Sí",0,J366),0)</f>
        <v>0</v>
      </c>
      <c r="AM366" s="19" t="n">
        <f aca="false">IF(AL366&gt;0,MAX(0,X366+AL366-Y366),Z366)</f>
        <v>0</v>
      </c>
      <c r="AN366" s="19" t="n">
        <f aca="false">SUMPRODUCT((AM366&gt;TR_DESDE)*(AM366-TR_DESDE)*TR_INC)</f>
        <v>0</v>
      </c>
      <c r="AO366" s="19" t="n">
        <f aca="false">IF(AL366&gt;0,MAX(0,AN366-IF($F366="Cese",MAX(AF366,AJ366),AF366)),0)</f>
        <v>0</v>
      </c>
      <c r="AP366" s="46" t="n">
        <f aca="false">IF(OR($F366="Activo",$F366="Cese"),ROUND(AK366+AO366,2),0)</f>
        <v>0</v>
      </c>
      <c r="AQ366" s="19" t="n">
        <f aca="false">IF($F366="Cese",MAX(0,AJ366-AN366),0)</f>
        <v>0</v>
      </c>
      <c r="AR366" s="19" t="str">
        <f aca="false">IF($B366="","",IF(COUNTIFS(RP_COD,$B366,'Retenciones Planilla'!$C$6:$C$105,"&lt;&gt;")=0,"",SUMIFS('Retenciones Planilla'!$C$6:$C$105,RP_COD,$B366)))</f>
        <v/>
      </c>
      <c r="AS366" s="19" t="str">
        <f aca="false">IF(AR366="","",AR366-AP366)</f>
        <v/>
      </c>
      <c r="AT366" s="23" t="str">
        <f aca="false">IF($B366="","",IF(NOT(OR($F366="Activo",$F366="Cese")),IF(N(AR366)=0,"—","Revisar: sin vínculo"),IF(AR366="",IF(AP366=0,"No corresponde","Sin dato planilla"),IF(ABS(AS366)&lt;=TOL,"OK",IF(AS366&gt;0,"Retuvo de más","Retuvo de menos")))))</f>
        <v/>
      </c>
      <c r="AU366" s="19" t="n">
        <f aca="false">IF(AND(BASE_RET="Planilla (si existe)",AR366&lt;&gt;""),AR366,AP366)</f>
        <v>0</v>
      </c>
      <c r="AV366" s="19" t="n">
        <f aca="false">AU366+N366</f>
        <v>0</v>
      </c>
    </row>
    <row r="367" customFormat="false" ht="15" hidden="false" customHeight="false" outlineLevel="0" collapsed="false">
      <c r="A367" s="43" t="n">
        <v>31</v>
      </c>
      <c r="B367" s="35" t="str">
        <f aca="false">IF(Trabajadores!$B$36="","",Trabajadores!$B$36)</f>
        <v/>
      </c>
      <c r="C367" s="35" t="str">
        <f aca="false">IF($B367="","",Trabajadores!$D$36)</f>
        <v/>
      </c>
      <c r="D367" s="43" t="n">
        <v>2</v>
      </c>
      <c r="E367" s="23" t="s">
        <v>299</v>
      </c>
      <c r="F367" s="23" t="str">
        <f aca="false">IF($B367="","",IF(OR(2&lt;Trabajadores!$M$36,2&gt;Trabajadores!$N$36),"No vinculado",IF(AND(2=Trabajadores!$N$36,Trabajadores!$O$36="Sí"),"Cese","Activo")))</f>
        <v/>
      </c>
      <c r="G367" s="19" t="n">
        <f aca="false">IF($B367="",0,SUMIFS(Ingresos!$P$6:$P$1505,ING_COD,$B367,ING_CLASE,"ORD"))</f>
        <v>0</v>
      </c>
      <c r="H367" s="19" t="n">
        <f aca="false">IF($B367="",0,SUMIFS(Ingresos!$P$6:$P$1505,ING_COD,$B367,ING_CLASE,"ORD",ING_COMP,"Sí"))</f>
        <v>0</v>
      </c>
      <c r="I367" s="19" t="n">
        <f aca="false">IF($B367="",0,SUMIFS(Ingresos!$P$6:$P$1505,ING_COD,$B367,ING_CLASE,"GRA"))</f>
        <v>0</v>
      </c>
      <c r="J367" s="19" t="n">
        <f aca="false">IF($B367="",0,SUMIFS(Ingresos!$P$6:$P$1505,ING_COD,$B367,ING_CLASE,"BON"))</f>
        <v>0</v>
      </c>
      <c r="K367" s="19" t="n">
        <f aca="false">IF($B367="",0,SUMIFS(Ingresos!$P$6:$P$1505,ING_COD,$B367,ING_CLASE,"EXT"))</f>
        <v>0</v>
      </c>
      <c r="L367" s="19" t="n">
        <f aca="false">IF($B367="",0,SUMIFS(Ingresos!$P$6:$P$1505,ING_COD,$B367,ING_CLASE,"OTO"))</f>
        <v>0</v>
      </c>
      <c r="M367" s="19" t="n">
        <f aca="false">IF($B367="",0,SUMIFS(Ingresos!$P$6:$P$1505,ING_COD,$B367,ING_CLASE,"OTX"))</f>
        <v>0</v>
      </c>
      <c r="N367" s="19" t="n">
        <f aca="false">IF($B367="",0,SUMIFS(Ingresos!$P$6:$P$1505,ING_COD,$B367,ING_CLASE,"RETO"))</f>
        <v>0</v>
      </c>
      <c r="O367" s="19" t="n">
        <f aca="false">IF($B367="",0,SUMIFS(Ingresos!$P$6:$P$1505,ING_COD,$B367,ING_CLASE,"INA"))</f>
        <v>0</v>
      </c>
      <c r="P367" s="19" t="n">
        <f aca="false">G367+I367+J367+K367+L367+M367</f>
        <v>0</v>
      </c>
      <c r="Q367" s="44" t="n">
        <f aca="false">IF($F367="Activo",11,IF($F367="Cese",1,0))</f>
        <v>0</v>
      </c>
      <c r="R367" s="19" t="n">
        <f aca="false">G367*Q367</f>
        <v>0</v>
      </c>
      <c r="S367" s="19" t="n">
        <f aca="false">IF($F367="Activo",SUMIFS(I367:I377,$D367:$D377,"&lt;="&amp;Trabajadores!$N$36)+IF(PROY_BON="Sí",SUMIFS(J367:J377,$D367:$D377,"&lt;="&amp;Trabajadores!$N$36),0),IF($F367="Cese",I367+IF(PROY_BON="Sí",J367,0),0))</f>
        <v>0</v>
      </c>
      <c r="T367" s="19" t="n">
        <f aca="false">IF(OR($F367&lt;&gt;"Activo",Trabajadores!$I$36="No"),0,IF(I372=0,H367*(1+IF(PROY_BON="Sí",Trabajadores!$P$36,0))*Trabajadores!$R$36/6*(Trabajadores!$N$36&gt;=7),0)+IF(I377=0,H367*(1+IF(PROY_BON="Sí",Trabajadores!$P$36,0))*Trabajadores!$S$36/6*(Trabajadores!$N$36&gt;=12),0))</f>
        <v>0</v>
      </c>
      <c r="U367" s="19" t="n">
        <f aca="false">IF($F367="Activo",IF(Trabajadores!$J$36="Sí",L367*11,L367),IF($F367="Cese",L367,0))</f>
        <v>0</v>
      </c>
      <c r="V367" s="19" t="n">
        <f aca="false">IF(OR($F367="Activo",$F367="Cese"),M367,0)</f>
        <v>0</v>
      </c>
      <c r="W367" s="19" t="n">
        <f aca="false">IF(OR($F367="Activo",$F367="Cese"),SUM(P366:P366),0)</f>
        <v>0</v>
      </c>
      <c r="X367" s="36" t="n">
        <f aca="false">IF(OR($F367="Activo",$F367="Cese"),R367+S367+T367+U367+V367+W367,0)</f>
        <v>0</v>
      </c>
      <c r="Y367" s="19" t="n">
        <f aca="false">IF(OR($F367="Activo",$F367="Cese"),DED_FIJA,0)</f>
        <v>0</v>
      </c>
      <c r="Z367" s="36" t="n">
        <f aca="false">MAX(0,X367-Y367)</f>
        <v>0</v>
      </c>
      <c r="AA367" s="19" t="n">
        <f aca="false">IF(Z367=0,0,MAX(0,MIN(Z367,Parámetros!$G$19)-Parámetros!$F$19)*Parámetros!$E$19)</f>
        <v>0</v>
      </c>
      <c r="AB367" s="19" t="n">
        <f aca="false">IF(Z367=0,0,MAX(0,MIN(Z367,Parámetros!$G$20)-Parámetros!$F$20)*Parámetros!$E$20)</f>
        <v>0</v>
      </c>
      <c r="AC367" s="19" t="n">
        <f aca="false">IF(Z367=0,0,MAX(0,MIN(Z367,Parámetros!$G$21)-Parámetros!$F$21)*Parámetros!$E$21)</f>
        <v>0</v>
      </c>
      <c r="AD367" s="19" t="n">
        <f aca="false">IF(Z367=0,0,MAX(0,MIN(Z367,Parámetros!$G$22)-Parámetros!$F$22)*Parámetros!$E$22)</f>
        <v>0</v>
      </c>
      <c r="AE367" s="19" t="n">
        <f aca="false">IF(Z367=0,0,MAX(0,MIN(Z367,Parámetros!$G$23)-Parámetros!$F$23)*Parámetros!$E$23)</f>
        <v>0</v>
      </c>
      <c r="AF367" s="36" t="n">
        <f aca="false">SUM(AA367:AE367)</f>
        <v>0</v>
      </c>
      <c r="AG367" s="45" t="str">
        <f aca="false">IF(AM367&lt;=0,"-",INDEX(TR_TASA,MATCH(AM367,TR_DESDE,1)))</f>
        <v>-</v>
      </c>
      <c r="AH367" s="44" t="n">
        <f aca="false">IF($F367="Cese",1,IF($F367="Activo",INDEX(DIV_N,2),0))</f>
        <v>0</v>
      </c>
      <c r="AI367" s="44" t="n">
        <f aca="false">IF($F367="Cese",1,IF($F367="Activo",INDEX(DIV_HASTA,2),0))</f>
        <v>0</v>
      </c>
      <c r="AJ367" s="19" t="n">
        <f aca="false">IF(OR($F367="Activo",$F367="Cese"),SUMIFS(AV366:AV366,D366:D366,"&lt;="&amp;AI367),0)</f>
        <v>0</v>
      </c>
      <c r="AK367" s="19" t="n">
        <f aca="false">IF(OR($F367="Activo",$F367="Cese"),MAX(0,(AF367-AJ367)/AH367),0)</f>
        <v>0</v>
      </c>
      <c r="AL367" s="19" t="n">
        <f aca="false">IF(OR($F367="Activo",$F367="Cese"),K367+IF(PROY_BON="Sí",0,J367),0)</f>
        <v>0</v>
      </c>
      <c r="AM367" s="19" t="n">
        <f aca="false">IF(AL367&gt;0,MAX(0,X367+AL367-Y367),Z367)</f>
        <v>0</v>
      </c>
      <c r="AN367" s="19" t="n">
        <f aca="false">SUMPRODUCT((AM367&gt;TR_DESDE)*(AM367-TR_DESDE)*TR_INC)</f>
        <v>0</v>
      </c>
      <c r="AO367" s="19" t="n">
        <f aca="false">IF(AL367&gt;0,MAX(0,AN367-IF($F367="Cese",MAX(AF367,AJ367),AF367)),0)</f>
        <v>0</v>
      </c>
      <c r="AP367" s="46" t="n">
        <f aca="false">IF(OR($F367="Activo",$F367="Cese"),ROUND(AK367+AO367,2),0)</f>
        <v>0</v>
      </c>
      <c r="AQ367" s="19" t="n">
        <f aca="false">IF($F367="Cese",MAX(0,AJ367-AN367),0)</f>
        <v>0</v>
      </c>
      <c r="AR367" s="19" t="str">
        <f aca="false">IF($B367="","",IF(COUNTIFS(RP_COD,$B367,'Retenciones Planilla'!$D$6:$D$105,"&lt;&gt;")=0,"",SUMIFS('Retenciones Planilla'!$D$6:$D$105,RP_COD,$B367)))</f>
        <v/>
      </c>
      <c r="AS367" s="19" t="str">
        <f aca="false">IF(AR367="","",AR367-AP367)</f>
        <v/>
      </c>
      <c r="AT367" s="23" t="str">
        <f aca="false">IF($B367="","",IF(NOT(OR($F367="Activo",$F367="Cese")),IF(N(AR367)=0,"—","Revisar: sin vínculo"),IF(AR367="",IF(AP367=0,"No corresponde","Sin dato planilla"),IF(ABS(AS367)&lt;=TOL,"OK",IF(AS367&gt;0,"Retuvo de más","Retuvo de menos")))))</f>
        <v/>
      </c>
      <c r="AU367" s="19" t="n">
        <f aca="false">IF(AND(BASE_RET="Planilla (si existe)",AR367&lt;&gt;""),AR367,AP367)</f>
        <v>0</v>
      </c>
      <c r="AV367" s="19" t="n">
        <f aca="false">AU367+N367</f>
        <v>0</v>
      </c>
    </row>
    <row r="368" customFormat="false" ht="15" hidden="false" customHeight="false" outlineLevel="0" collapsed="false">
      <c r="A368" s="43" t="n">
        <v>31</v>
      </c>
      <c r="B368" s="35" t="str">
        <f aca="false">IF(Trabajadores!$B$36="","",Trabajadores!$B$36)</f>
        <v/>
      </c>
      <c r="C368" s="35" t="str">
        <f aca="false">IF($B368="","",Trabajadores!$D$36)</f>
        <v/>
      </c>
      <c r="D368" s="43" t="n">
        <v>3</v>
      </c>
      <c r="E368" s="23" t="s">
        <v>300</v>
      </c>
      <c r="F368" s="23" t="str">
        <f aca="false">IF($B368="","",IF(OR(3&lt;Trabajadores!$M$36,3&gt;Trabajadores!$N$36),"No vinculado",IF(AND(3=Trabajadores!$N$36,Trabajadores!$O$36="Sí"),"Cese","Activo")))</f>
        <v/>
      </c>
      <c r="G368" s="19" t="n">
        <f aca="false">IF($B368="",0,SUMIFS(Ingresos!$Q$6:$Q$1505,ING_COD,$B368,ING_CLASE,"ORD"))</f>
        <v>0</v>
      </c>
      <c r="H368" s="19" t="n">
        <f aca="false">IF($B368="",0,SUMIFS(Ingresos!$Q$6:$Q$1505,ING_COD,$B368,ING_CLASE,"ORD",ING_COMP,"Sí"))</f>
        <v>0</v>
      </c>
      <c r="I368" s="19" t="n">
        <f aca="false">IF($B368="",0,SUMIFS(Ingresos!$Q$6:$Q$1505,ING_COD,$B368,ING_CLASE,"GRA"))</f>
        <v>0</v>
      </c>
      <c r="J368" s="19" t="n">
        <f aca="false">IF($B368="",0,SUMIFS(Ingresos!$Q$6:$Q$1505,ING_COD,$B368,ING_CLASE,"BON"))</f>
        <v>0</v>
      </c>
      <c r="K368" s="19" t="n">
        <f aca="false">IF($B368="",0,SUMIFS(Ingresos!$Q$6:$Q$1505,ING_COD,$B368,ING_CLASE,"EXT"))</f>
        <v>0</v>
      </c>
      <c r="L368" s="19" t="n">
        <f aca="false">IF($B368="",0,SUMIFS(Ingresos!$Q$6:$Q$1505,ING_COD,$B368,ING_CLASE,"OTO"))</f>
        <v>0</v>
      </c>
      <c r="M368" s="19" t="n">
        <f aca="false">IF($B368="",0,SUMIFS(Ingresos!$Q$6:$Q$1505,ING_COD,$B368,ING_CLASE,"OTX"))</f>
        <v>0</v>
      </c>
      <c r="N368" s="19" t="n">
        <f aca="false">IF($B368="",0,SUMIFS(Ingresos!$Q$6:$Q$1505,ING_COD,$B368,ING_CLASE,"RETO"))</f>
        <v>0</v>
      </c>
      <c r="O368" s="19" t="n">
        <f aca="false">IF($B368="",0,SUMIFS(Ingresos!$Q$6:$Q$1505,ING_COD,$B368,ING_CLASE,"INA"))</f>
        <v>0</v>
      </c>
      <c r="P368" s="19" t="n">
        <f aca="false">G368+I368+J368+K368+L368+M368</f>
        <v>0</v>
      </c>
      <c r="Q368" s="44" t="n">
        <f aca="false">IF($F368="Activo",10,IF($F368="Cese",1,0))</f>
        <v>0</v>
      </c>
      <c r="R368" s="19" t="n">
        <f aca="false">G368*Q368</f>
        <v>0</v>
      </c>
      <c r="S368" s="19" t="n">
        <f aca="false">IF($F368="Activo",SUMIFS(I368:I377,$D368:$D377,"&lt;="&amp;Trabajadores!$N$36)+IF(PROY_BON="Sí",SUMIFS(J368:J377,$D368:$D377,"&lt;="&amp;Trabajadores!$N$36),0),IF($F368="Cese",I368+IF(PROY_BON="Sí",J368,0),0))</f>
        <v>0</v>
      </c>
      <c r="T368" s="19" t="n">
        <f aca="false">IF(OR($F368&lt;&gt;"Activo",Trabajadores!$I$36="No"),0,IF(I372=0,H368*(1+IF(PROY_BON="Sí",Trabajadores!$P$36,0))*Trabajadores!$R$36/6*(Trabajadores!$N$36&gt;=7),0)+IF(I377=0,H368*(1+IF(PROY_BON="Sí",Trabajadores!$P$36,0))*Trabajadores!$S$36/6*(Trabajadores!$N$36&gt;=12),0))</f>
        <v>0</v>
      </c>
      <c r="U368" s="19" t="n">
        <f aca="false">IF($F368="Activo",IF(Trabajadores!$J$36="Sí",L368*10,L368),IF($F368="Cese",L368,0))</f>
        <v>0</v>
      </c>
      <c r="V368" s="19" t="n">
        <f aca="false">IF(OR($F368="Activo",$F368="Cese"),M368,0)</f>
        <v>0</v>
      </c>
      <c r="W368" s="19" t="n">
        <f aca="false">IF(OR($F368="Activo",$F368="Cese"),SUM(P366:P367),0)</f>
        <v>0</v>
      </c>
      <c r="X368" s="36" t="n">
        <f aca="false">IF(OR($F368="Activo",$F368="Cese"),R368+S368+T368+U368+V368+W368,0)</f>
        <v>0</v>
      </c>
      <c r="Y368" s="19" t="n">
        <f aca="false">IF(OR($F368="Activo",$F368="Cese"),DED_FIJA,0)</f>
        <v>0</v>
      </c>
      <c r="Z368" s="36" t="n">
        <f aca="false">MAX(0,X368-Y368)</f>
        <v>0</v>
      </c>
      <c r="AA368" s="19" t="n">
        <f aca="false">IF(Z368=0,0,MAX(0,MIN(Z368,Parámetros!$G$19)-Parámetros!$F$19)*Parámetros!$E$19)</f>
        <v>0</v>
      </c>
      <c r="AB368" s="19" t="n">
        <f aca="false">IF(Z368=0,0,MAX(0,MIN(Z368,Parámetros!$G$20)-Parámetros!$F$20)*Parámetros!$E$20)</f>
        <v>0</v>
      </c>
      <c r="AC368" s="19" t="n">
        <f aca="false">IF(Z368=0,0,MAX(0,MIN(Z368,Parámetros!$G$21)-Parámetros!$F$21)*Parámetros!$E$21)</f>
        <v>0</v>
      </c>
      <c r="AD368" s="19" t="n">
        <f aca="false">IF(Z368=0,0,MAX(0,MIN(Z368,Parámetros!$G$22)-Parámetros!$F$22)*Parámetros!$E$22)</f>
        <v>0</v>
      </c>
      <c r="AE368" s="19" t="n">
        <f aca="false">IF(Z368=0,0,MAX(0,MIN(Z368,Parámetros!$G$23)-Parámetros!$F$23)*Parámetros!$E$23)</f>
        <v>0</v>
      </c>
      <c r="AF368" s="36" t="n">
        <f aca="false">SUM(AA368:AE368)</f>
        <v>0</v>
      </c>
      <c r="AG368" s="45" t="str">
        <f aca="false">IF(AM368&lt;=0,"-",INDEX(TR_TASA,MATCH(AM368,TR_DESDE,1)))</f>
        <v>-</v>
      </c>
      <c r="AH368" s="44" t="n">
        <f aca="false">IF($F368="Cese",1,IF($F368="Activo",INDEX(DIV_N,3),0))</f>
        <v>0</v>
      </c>
      <c r="AI368" s="44" t="n">
        <f aca="false">IF($F368="Cese",2,IF($F368="Activo",INDEX(DIV_HASTA,3),0))</f>
        <v>0</v>
      </c>
      <c r="AJ368" s="19" t="n">
        <f aca="false">IF(OR($F368="Activo",$F368="Cese"),SUMIFS(AV366:AV367,D366:D367,"&lt;="&amp;AI368),0)</f>
        <v>0</v>
      </c>
      <c r="AK368" s="19" t="n">
        <f aca="false">IF(OR($F368="Activo",$F368="Cese"),MAX(0,(AF368-AJ368)/AH368),0)</f>
        <v>0</v>
      </c>
      <c r="AL368" s="19" t="n">
        <f aca="false">IF(OR($F368="Activo",$F368="Cese"),K368+IF(PROY_BON="Sí",0,J368),0)</f>
        <v>0</v>
      </c>
      <c r="AM368" s="19" t="n">
        <f aca="false">IF(AL368&gt;0,MAX(0,X368+AL368-Y368),Z368)</f>
        <v>0</v>
      </c>
      <c r="AN368" s="19" t="n">
        <f aca="false">SUMPRODUCT((AM368&gt;TR_DESDE)*(AM368-TR_DESDE)*TR_INC)</f>
        <v>0</v>
      </c>
      <c r="AO368" s="19" t="n">
        <f aca="false">IF(AL368&gt;0,MAX(0,AN368-IF($F368="Cese",MAX(AF368,AJ368),AF368)),0)</f>
        <v>0</v>
      </c>
      <c r="AP368" s="46" t="n">
        <f aca="false">IF(OR($F368="Activo",$F368="Cese"),ROUND(AK368+AO368,2),0)</f>
        <v>0</v>
      </c>
      <c r="AQ368" s="19" t="n">
        <f aca="false">IF($F368="Cese",MAX(0,AJ368-AN368),0)</f>
        <v>0</v>
      </c>
      <c r="AR368" s="19" t="str">
        <f aca="false">IF($B368="","",IF(COUNTIFS(RP_COD,$B368,'Retenciones Planilla'!$E$6:$E$105,"&lt;&gt;")=0,"",SUMIFS('Retenciones Planilla'!$E$6:$E$105,RP_COD,$B368)))</f>
        <v/>
      </c>
      <c r="AS368" s="19" t="str">
        <f aca="false">IF(AR368="","",AR368-AP368)</f>
        <v/>
      </c>
      <c r="AT368" s="23" t="str">
        <f aca="false">IF($B368="","",IF(NOT(OR($F368="Activo",$F368="Cese")),IF(N(AR368)=0,"—","Revisar: sin vínculo"),IF(AR368="",IF(AP368=0,"No corresponde","Sin dato planilla"),IF(ABS(AS368)&lt;=TOL,"OK",IF(AS368&gt;0,"Retuvo de más","Retuvo de menos")))))</f>
        <v/>
      </c>
      <c r="AU368" s="19" t="n">
        <f aca="false">IF(AND(BASE_RET="Planilla (si existe)",AR368&lt;&gt;""),AR368,AP368)</f>
        <v>0</v>
      </c>
      <c r="AV368" s="19" t="n">
        <f aca="false">AU368+N368</f>
        <v>0</v>
      </c>
    </row>
    <row r="369" customFormat="false" ht="15" hidden="false" customHeight="false" outlineLevel="0" collapsed="false">
      <c r="A369" s="43" t="n">
        <v>31</v>
      </c>
      <c r="B369" s="35" t="str">
        <f aca="false">IF(Trabajadores!$B$36="","",Trabajadores!$B$36)</f>
        <v/>
      </c>
      <c r="C369" s="35" t="str">
        <f aca="false">IF($B369="","",Trabajadores!$D$36)</f>
        <v/>
      </c>
      <c r="D369" s="43" t="n">
        <v>4</v>
      </c>
      <c r="E369" s="23" t="s">
        <v>301</v>
      </c>
      <c r="F369" s="23" t="str">
        <f aca="false">IF($B369="","",IF(OR(4&lt;Trabajadores!$M$36,4&gt;Trabajadores!$N$36),"No vinculado",IF(AND(4=Trabajadores!$N$36,Trabajadores!$O$36="Sí"),"Cese","Activo")))</f>
        <v/>
      </c>
      <c r="G369" s="19" t="n">
        <f aca="false">IF($B369="",0,SUMIFS(Ingresos!$R$6:$R$1505,ING_COD,$B369,ING_CLASE,"ORD"))</f>
        <v>0</v>
      </c>
      <c r="H369" s="19" t="n">
        <f aca="false">IF($B369="",0,SUMIFS(Ingresos!$R$6:$R$1505,ING_COD,$B369,ING_CLASE,"ORD",ING_COMP,"Sí"))</f>
        <v>0</v>
      </c>
      <c r="I369" s="19" t="n">
        <f aca="false">IF($B369="",0,SUMIFS(Ingresos!$R$6:$R$1505,ING_COD,$B369,ING_CLASE,"GRA"))</f>
        <v>0</v>
      </c>
      <c r="J369" s="19" t="n">
        <f aca="false">IF($B369="",0,SUMIFS(Ingresos!$R$6:$R$1505,ING_COD,$B369,ING_CLASE,"BON"))</f>
        <v>0</v>
      </c>
      <c r="K369" s="19" t="n">
        <f aca="false">IF($B369="",0,SUMIFS(Ingresos!$R$6:$R$1505,ING_COD,$B369,ING_CLASE,"EXT"))</f>
        <v>0</v>
      </c>
      <c r="L369" s="19" t="n">
        <f aca="false">IF($B369="",0,SUMIFS(Ingresos!$R$6:$R$1505,ING_COD,$B369,ING_CLASE,"OTO"))</f>
        <v>0</v>
      </c>
      <c r="M369" s="19" t="n">
        <f aca="false">IF($B369="",0,SUMIFS(Ingresos!$R$6:$R$1505,ING_COD,$B369,ING_CLASE,"OTX"))</f>
        <v>0</v>
      </c>
      <c r="N369" s="19" t="n">
        <f aca="false">IF($B369="",0,SUMIFS(Ingresos!$R$6:$R$1505,ING_COD,$B369,ING_CLASE,"RETO"))</f>
        <v>0</v>
      </c>
      <c r="O369" s="19" t="n">
        <f aca="false">IF($B369="",0,SUMIFS(Ingresos!$R$6:$R$1505,ING_COD,$B369,ING_CLASE,"INA"))</f>
        <v>0</v>
      </c>
      <c r="P369" s="19" t="n">
        <f aca="false">G369+I369+J369+K369+L369+M369</f>
        <v>0</v>
      </c>
      <c r="Q369" s="44" t="n">
        <f aca="false">IF($F369="Activo",9,IF($F369="Cese",1,0))</f>
        <v>0</v>
      </c>
      <c r="R369" s="19" t="n">
        <f aca="false">G369*Q369</f>
        <v>0</v>
      </c>
      <c r="S369" s="19" t="n">
        <f aca="false">IF($F369="Activo",SUMIFS(I369:I377,$D369:$D377,"&lt;="&amp;Trabajadores!$N$36)+IF(PROY_BON="Sí",SUMIFS(J369:J377,$D369:$D377,"&lt;="&amp;Trabajadores!$N$36),0),IF($F369="Cese",I369+IF(PROY_BON="Sí",J369,0),0))</f>
        <v>0</v>
      </c>
      <c r="T369" s="19" t="n">
        <f aca="false">IF(OR($F369&lt;&gt;"Activo",Trabajadores!$I$36="No"),0,IF(I372=0,H369*(1+IF(PROY_BON="Sí",Trabajadores!$P$36,0))*Trabajadores!$R$36/6*(Trabajadores!$N$36&gt;=7),0)+IF(I377=0,H369*(1+IF(PROY_BON="Sí",Trabajadores!$P$36,0))*Trabajadores!$S$36/6*(Trabajadores!$N$36&gt;=12),0))</f>
        <v>0</v>
      </c>
      <c r="U369" s="19" t="n">
        <f aca="false">IF($F369="Activo",IF(Trabajadores!$J$36="Sí",L369*9,L369),IF($F369="Cese",L369,0))</f>
        <v>0</v>
      </c>
      <c r="V369" s="19" t="n">
        <f aca="false">IF(OR($F369="Activo",$F369="Cese"),M369,0)</f>
        <v>0</v>
      </c>
      <c r="W369" s="19" t="n">
        <f aca="false">IF(OR($F369="Activo",$F369="Cese"),SUM(P366:P368),0)</f>
        <v>0</v>
      </c>
      <c r="X369" s="36" t="n">
        <f aca="false">IF(OR($F369="Activo",$F369="Cese"),R369+S369+T369+U369+V369+W369,0)</f>
        <v>0</v>
      </c>
      <c r="Y369" s="19" t="n">
        <f aca="false">IF(OR($F369="Activo",$F369="Cese"),DED_FIJA,0)</f>
        <v>0</v>
      </c>
      <c r="Z369" s="36" t="n">
        <f aca="false">MAX(0,X369-Y369)</f>
        <v>0</v>
      </c>
      <c r="AA369" s="19" t="n">
        <f aca="false">IF(Z369=0,0,MAX(0,MIN(Z369,Parámetros!$G$19)-Parámetros!$F$19)*Parámetros!$E$19)</f>
        <v>0</v>
      </c>
      <c r="AB369" s="19" t="n">
        <f aca="false">IF(Z369=0,0,MAX(0,MIN(Z369,Parámetros!$G$20)-Parámetros!$F$20)*Parámetros!$E$20)</f>
        <v>0</v>
      </c>
      <c r="AC369" s="19" t="n">
        <f aca="false">IF(Z369=0,0,MAX(0,MIN(Z369,Parámetros!$G$21)-Parámetros!$F$21)*Parámetros!$E$21)</f>
        <v>0</v>
      </c>
      <c r="AD369" s="19" t="n">
        <f aca="false">IF(Z369=0,0,MAX(0,MIN(Z369,Parámetros!$G$22)-Parámetros!$F$22)*Parámetros!$E$22)</f>
        <v>0</v>
      </c>
      <c r="AE369" s="19" t="n">
        <f aca="false">IF(Z369=0,0,MAX(0,MIN(Z369,Parámetros!$G$23)-Parámetros!$F$23)*Parámetros!$E$23)</f>
        <v>0</v>
      </c>
      <c r="AF369" s="36" t="n">
        <f aca="false">SUM(AA369:AE369)</f>
        <v>0</v>
      </c>
      <c r="AG369" s="45" t="str">
        <f aca="false">IF(AM369&lt;=0,"-",INDEX(TR_TASA,MATCH(AM369,TR_DESDE,1)))</f>
        <v>-</v>
      </c>
      <c r="AH369" s="44" t="n">
        <f aca="false">IF($F369="Cese",1,IF($F369="Activo",INDEX(DIV_N,4),0))</f>
        <v>0</v>
      </c>
      <c r="AI369" s="44" t="n">
        <f aca="false">IF($F369="Cese",3,IF($F369="Activo",INDEX(DIV_HASTA,4),0))</f>
        <v>0</v>
      </c>
      <c r="AJ369" s="19" t="n">
        <f aca="false">IF(OR($F369="Activo",$F369="Cese"),SUMIFS(AV366:AV368,D366:D368,"&lt;="&amp;AI369),0)</f>
        <v>0</v>
      </c>
      <c r="AK369" s="19" t="n">
        <f aca="false">IF(OR($F369="Activo",$F369="Cese"),MAX(0,(AF369-AJ369)/AH369),0)</f>
        <v>0</v>
      </c>
      <c r="AL369" s="19" t="n">
        <f aca="false">IF(OR($F369="Activo",$F369="Cese"),K369+IF(PROY_BON="Sí",0,J369),0)</f>
        <v>0</v>
      </c>
      <c r="AM369" s="19" t="n">
        <f aca="false">IF(AL369&gt;0,MAX(0,X369+AL369-Y369),Z369)</f>
        <v>0</v>
      </c>
      <c r="AN369" s="19" t="n">
        <f aca="false">SUMPRODUCT((AM369&gt;TR_DESDE)*(AM369-TR_DESDE)*TR_INC)</f>
        <v>0</v>
      </c>
      <c r="AO369" s="19" t="n">
        <f aca="false">IF(AL369&gt;0,MAX(0,AN369-IF($F369="Cese",MAX(AF369,AJ369),AF369)),0)</f>
        <v>0</v>
      </c>
      <c r="AP369" s="46" t="n">
        <f aca="false">IF(OR($F369="Activo",$F369="Cese"),ROUND(AK369+AO369,2),0)</f>
        <v>0</v>
      </c>
      <c r="AQ369" s="19" t="n">
        <f aca="false">IF($F369="Cese",MAX(0,AJ369-AN369),0)</f>
        <v>0</v>
      </c>
      <c r="AR369" s="19" t="str">
        <f aca="false">IF($B369="","",IF(COUNTIFS(RP_COD,$B369,'Retenciones Planilla'!$F$6:$F$105,"&lt;&gt;")=0,"",SUMIFS('Retenciones Planilla'!$F$6:$F$105,RP_COD,$B369)))</f>
        <v/>
      </c>
      <c r="AS369" s="19" t="str">
        <f aca="false">IF(AR369="","",AR369-AP369)</f>
        <v/>
      </c>
      <c r="AT369" s="23" t="str">
        <f aca="false">IF($B369="","",IF(NOT(OR($F369="Activo",$F369="Cese")),IF(N(AR369)=0,"—","Revisar: sin vínculo"),IF(AR369="",IF(AP369=0,"No corresponde","Sin dato planilla"),IF(ABS(AS369)&lt;=TOL,"OK",IF(AS369&gt;0,"Retuvo de más","Retuvo de menos")))))</f>
        <v/>
      </c>
      <c r="AU369" s="19" t="n">
        <f aca="false">IF(AND(BASE_RET="Planilla (si existe)",AR369&lt;&gt;""),AR369,AP369)</f>
        <v>0</v>
      </c>
      <c r="AV369" s="19" t="n">
        <f aca="false">AU369+N369</f>
        <v>0</v>
      </c>
    </row>
    <row r="370" customFormat="false" ht="15" hidden="false" customHeight="false" outlineLevel="0" collapsed="false">
      <c r="A370" s="43" t="n">
        <v>31</v>
      </c>
      <c r="B370" s="35" t="str">
        <f aca="false">IF(Trabajadores!$B$36="","",Trabajadores!$B$36)</f>
        <v/>
      </c>
      <c r="C370" s="35" t="str">
        <f aca="false">IF($B370="","",Trabajadores!$D$36)</f>
        <v/>
      </c>
      <c r="D370" s="43" t="n">
        <v>5</v>
      </c>
      <c r="E370" s="23" t="s">
        <v>302</v>
      </c>
      <c r="F370" s="23" t="str">
        <f aca="false">IF($B370="","",IF(OR(5&lt;Trabajadores!$M$36,5&gt;Trabajadores!$N$36),"No vinculado",IF(AND(5=Trabajadores!$N$36,Trabajadores!$O$36="Sí"),"Cese","Activo")))</f>
        <v/>
      </c>
      <c r="G370" s="19" t="n">
        <f aca="false">IF($B370="",0,SUMIFS(Ingresos!$S$6:$S$1505,ING_COD,$B370,ING_CLASE,"ORD"))</f>
        <v>0</v>
      </c>
      <c r="H370" s="19" t="n">
        <f aca="false">IF($B370="",0,SUMIFS(Ingresos!$S$6:$S$1505,ING_COD,$B370,ING_CLASE,"ORD",ING_COMP,"Sí"))</f>
        <v>0</v>
      </c>
      <c r="I370" s="19" t="n">
        <f aca="false">IF($B370="",0,SUMIFS(Ingresos!$S$6:$S$1505,ING_COD,$B370,ING_CLASE,"GRA"))</f>
        <v>0</v>
      </c>
      <c r="J370" s="19" t="n">
        <f aca="false">IF($B370="",0,SUMIFS(Ingresos!$S$6:$S$1505,ING_COD,$B370,ING_CLASE,"BON"))</f>
        <v>0</v>
      </c>
      <c r="K370" s="19" t="n">
        <f aca="false">IF($B370="",0,SUMIFS(Ingresos!$S$6:$S$1505,ING_COD,$B370,ING_CLASE,"EXT"))</f>
        <v>0</v>
      </c>
      <c r="L370" s="19" t="n">
        <f aca="false">IF($B370="",0,SUMIFS(Ingresos!$S$6:$S$1505,ING_COD,$B370,ING_CLASE,"OTO"))</f>
        <v>0</v>
      </c>
      <c r="M370" s="19" t="n">
        <f aca="false">IF($B370="",0,SUMIFS(Ingresos!$S$6:$S$1505,ING_COD,$B370,ING_CLASE,"OTX"))</f>
        <v>0</v>
      </c>
      <c r="N370" s="19" t="n">
        <f aca="false">IF($B370="",0,SUMIFS(Ingresos!$S$6:$S$1505,ING_COD,$B370,ING_CLASE,"RETO"))</f>
        <v>0</v>
      </c>
      <c r="O370" s="19" t="n">
        <f aca="false">IF($B370="",0,SUMIFS(Ingresos!$S$6:$S$1505,ING_COD,$B370,ING_CLASE,"INA"))</f>
        <v>0</v>
      </c>
      <c r="P370" s="19" t="n">
        <f aca="false">G370+I370+J370+K370+L370+M370</f>
        <v>0</v>
      </c>
      <c r="Q370" s="44" t="n">
        <f aca="false">IF($F370="Activo",8,IF($F370="Cese",1,0))</f>
        <v>0</v>
      </c>
      <c r="R370" s="19" t="n">
        <f aca="false">G370*Q370</f>
        <v>0</v>
      </c>
      <c r="S370" s="19" t="n">
        <f aca="false">IF($F370="Activo",SUMIFS(I370:I377,$D370:$D377,"&lt;="&amp;Trabajadores!$N$36)+IF(PROY_BON="Sí",SUMIFS(J370:J377,$D370:$D377,"&lt;="&amp;Trabajadores!$N$36),0),IF($F370="Cese",I370+IF(PROY_BON="Sí",J370,0),0))</f>
        <v>0</v>
      </c>
      <c r="T370" s="19" t="n">
        <f aca="false">IF(OR($F370&lt;&gt;"Activo",Trabajadores!$I$36="No"),0,IF(I372=0,H370*(1+IF(PROY_BON="Sí",Trabajadores!$P$36,0))*Trabajadores!$R$36/6*(Trabajadores!$N$36&gt;=7),0)+IF(I377=0,H370*(1+IF(PROY_BON="Sí",Trabajadores!$P$36,0))*Trabajadores!$S$36/6*(Trabajadores!$N$36&gt;=12),0))</f>
        <v>0</v>
      </c>
      <c r="U370" s="19" t="n">
        <f aca="false">IF($F370="Activo",IF(Trabajadores!$J$36="Sí",L370*8,L370),IF($F370="Cese",L370,0))</f>
        <v>0</v>
      </c>
      <c r="V370" s="19" t="n">
        <f aca="false">IF(OR($F370="Activo",$F370="Cese"),M370,0)</f>
        <v>0</v>
      </c>
      <c r="W370" s="19" t="n">
        <f aca="false">IF(OR($F370="Activo",$F370="Cese"),SUM(P366:P369),0)</f>
        <v>0</v>
      </c>
      <c r="X370" s="36" t="n">
        <f aca="false">IF(OR($F370="Activo",$F370="Cese"),R370+S370+T370+U370+V370+W370,0)</f>
        <v>0</v>
      </c>
      <c r="Y370" s="19" t="n">
        <f aca="false">IF(OR($F370="Activo",$F370="Cese"),DED_FIJA,0)</f>
        <v>0</v>
      </c>
      <c r="Z370" s="36" t="n">
        <f aca="false">MAX(0,X370-Y370)</f>
        <v>0</v>
      </c>
      <c r="AA370" s="19" t="n">
        <f aca="false">IF(Z370=0,0,MAX(0,MIN(Z370,Parámetros!$G$19)-Parámetros!$F$19)*Parámetros!$E$19)</f>
        <v>0</v>
      </c>
      <c r="AB370" s="19" t="n">
        <f aca="false">IF(Z370=0,0,MAX(0,MIN(Z370,Parámetros!$G$20)-Parámetros!$F$20)*Parámetros!$E$20)</f>
        <v>0</v>
      </c>
      <c r="AC370" s="19" t="n">
        <f aca="false">IF(Z370=0,0,MAX(0,MIN(Z370,Parámetros!$G$21)-Parámetros!$F$21)*Parámetros!$E$21)</f>
        <v>0</v>
      </c>
      <c r="AD370" s="19" t="n">
        <f aca="false">IF(Z370=0,0,MAX(0,MIN(Z370,Parámetros!$G$22)-Parámetros!$F$22)*Parámetros!$E$22)</f>
        <v>0</v>
      </c>
      <c r="AE370" s="19" t="n">
        <f aca="false">IF(Z370=0,0,MAX(0,MIN(Z370,Parámetros!$G$23)-Parámetros!$F$23)*Parámetros!$E$23)</f>
        <v>0</v>
      </c>
      <c r="AF370" s="36" t="n">
        <f aca="false">SUM(AA370:AE370)</f>
        <v>0</v>
      </c>
      <c r="AG370" s="45" t="str">
        <f aca="false">IF(AM370&lt;=0,"-",INDEX(TR_TASA,MATCH(AM370,TR_DESDE,1)))</f>
        <v>-</v>
      </c>
      <c r="AH370" s="44" t="n">
        <f aca="false">IF($F370="Cese",1,IF($F370="Activo",INDEX(DIV_N,5),0))</f>
        <v>0</v>
      </c>
      <c r="AI370" s="44" t="n">
        <f aca="false">IF($F370="Cese",4,IF($F370="Activo",INDEX(DIV_HASTA,5),0))</f>
        <v>0</v>
      </c>
      <c r="AJ370" s="19" t="n">
        <f aca="false">IF(OR($F370="Activo",$F370="Cese"),SUMIFS(AV366:AV369,D366:D369,"&lt;="&amp;AI370),0)</f>
        <v>0</v>
      </c>
      <c r="AK370" s="19" t="n">
        <f aca="false">IF(OR($F370="Activo",$F370="Cese"),MAX(0,(AF370-AJ370)/AH370),0)</f>
        <v>0</v>
      </c>
      <c r="AL370" s="19" t="n">
        <f aca="false">IF(OR($F370="Activo",$F370="Cese"),K370+IF(PROY_BON="Sí",0,J370),0)</f>
        <v>0</v>
      </c>
      <c r="AM370" s="19" t="n">
        <f aca="false">IF(AL370&gt;0,MAX(0,X370+AL370-Y370),Z370)</f>
        <v>0</v>
      </c>
      <c r="AN370" s="19" t="n">
        <f aca="false">SUMPRODUCT((AM370&gt;TR_DESDE)*(AM370-TR_DESDE)*TR_INC)</f>
        <v>0</v>
      </c>
      <c r="AO370" s="19" t="n">
        <f aca="false">IF(AL370&gt;0,MAX(0,AN370-IF($F370="Cese",MAX(AF370,AJ370),AF370)),0)</f>
        <v>0</v>
      </c>
      <c r="AP370" s="46" t="n">
        <f aca="false">IF(OR($F370="Activo",$F370="Cese"),ROUND(AK370+AO370,2),0)</f>
        <v>0</v>
      </c>
      <c r="AQ370" s="19" t="n">
        <f aca="false">IF($F370="Cese",MAX(0,AJ370-AN370),0)</f>
        <v>0</v>
      </c>
      <c r="AR370" s="19" t="str">
        <f aca="false">IF($B370="","",IF(COUNTIFS(RP_COD,$B370,'Retenciones Planilla'!$G$6:$G$105,"&lt;&gt;")=0,"",SUMIFS('Retenciones Planilla'!$G$6:$G$105,RP_COD,$B370)))</f>
        <v/>
      </c>
      <c r="AS370" s="19" t="str">
        <f aca="false">IF(AR370="","",AR370-AP370)</f>
        <v/>
      </c>
      <c r="AT370" s="23" t="str">
        <f aca="false">IF($B370="","",IF(NOT(OR($F370="Activo",$F370="Cese")),IF(N(AR370)=0,"—","Revisar: sin vínculo"),IF(AR370="",IF(AP370=0,"No corresponde","Sin dato planilla"),IF(ABS(AS370)&lt;=TOL,"OK",IF(AS370&gt;0,"Retuvo de más","Retuvo de menos")))))</f>
        <v/>
      </c>
      <c r="AU370" s="19" t="n">
        <f aca="false">IF(AND(BASE_RET="Planilla (si existe)",AR370&lt;&gt;""),AR370,AP370)</f>
        <v>0</v>
      </c>
      <c r="AV370" s="19" t="n">
        <f aca="false">AU370+N370</f>
        <v>0</v>
      </c>
    </row>
    <row r="371" customFormat="false" ht="15" hidden="false" customHeight="false" outlineLevel="0" collapsed="false">
      <c r="A371" s="43" t="n">
        <v>31</v>
      </c>
      <c r="B371" s="35" t="str">
        <f aca="false">IF(Trabajadores!$B$36="","",Trabajadores!$B$36)</f>
        <v/>
      </c>
      <c r="C371" s="35" t="str">
        <f aca="false">IF($B371="","",Trabajadores!$D$36)</f>
        <v/>
      </c>
      <c r="D371" s="43" t="n">
        <v>6</v>
      </c>
      <c r="E371" s="23" t="s">
        <v>303</v>
      </c>
      <c r="F371" s="23" t="str">
        <f aca="false">IF($B371="","",IF(OR(6&lt;Trabajadores!$M$36,6&gt;Trabajadores!$N$36),"No vinculado",IF(AND(6=Trabajadores!$N$36,Trabajadores!$O$36="Sí"),"Cese","Activo")))</f>
        <v/>
      </c>
      <c r="G371" s="19" t="n">
        <f aca="false">IF($B371="",0,SUMIFS(Ingresos!$T$6:$T$1505,ING_COD,$B371,ING_CLASE,"ORD"))</f>
        <v>0</v>
      </c>
      <c r="H371" s="19" t="n">
        <f aca="false">IF($B371="",0,SUMIFS(Ingresos!$T$6:$T$1505,ING_COD,$B371,ING_CLASE,"ORD",ING_COMP,"Sí"))</f>
        <v>0</v>
      </c>
      <c r="I371" s="19" t="n">
        <f aca="false">IF($B371="",0,SUMIFS(Ingresos!$T$6:$T$1505,ING_COD,$B371,ING_CLASE,"GRA"))</f>
        <v>0</v>
      </c>
      <c r="J371" s="19" t="n">
        <f aca="false">IF($B371="",0,SUMIFS(Ingresos!$T$6:$T$1505,ING_COD,$B371,ING_CLASE,"BON"))</f>
        <v>0</v>
      </c>
      <c r="K371" s="19" t="n">
        <f aca="false">IF($B371="",0,SUMIFS(Ingresos!$T$6:$T$1505,ING_COD,$B371,ING_CLASE,"EXT"))</f>
        <v>0</v>
      </c>
      <c r="L371" s="19" t="n">
        <f aca="false">IF($B371="",0,SUMIFS(Ingresos!$T$6:$T$1505,ING_COD,$B371,ING_CLASE,"OTO"))</f>
        <v>0</v>
      </c>
      <c r="M371" s="19" t="n">
        <f aca="false">IF($B371="",0,SUMIFS(Ingresos!$T$6:$T$1505,ING_COD,$B371,ING_CLASE,"OTX"))</f>
        <v>0</v>
      </c>
      <c r="N371" s="19" t="n">
        <f aca="false">IF($B371="",0,SUMIFS(Ingresos!$T$6:$T$1505,ING_COD,$B371,ING_CLASE,"RETO"))</f>
        <v>0</v>
      </c>
      <c r="O371" s="19" t="n">
        <f aca="false">IF($B371="",0,SUMIFS(Ingresos!$T$6:$T$1505,ING_COD,$B371,ING_CLASE,"INA"))</f>
        <v>0</v>
      </c>
      <c r="P371" s="19" t="n">
        <f aca="false">G371+I371+J371+K371+L371+M371</f>
        <v>0</v>
      </c>
      <c r="Q371" s="44" t="n">
        <f aca="false">IF($F371="Activo",7,IF($F371="Cese",1,0))</f>
        <v>0</v>
      </c>
      <c r="R371" s="19" t="n">
        <f aca="false">G371*Q371</f>
        <v>0</v>
      </c>
      <c r="S371" s="19" t="n">
        <f aca="false">IF($F371="Activo",SUMIFS(I371:I377,$D371:$D377,"&lt;="&amp;Trabajadores!$N$36)+IF(PROY_BON="Sí",SUMIFS(J371:J377,$D371:$D377,"&lt;="&amp;Trabajadores!$N$36),0),IF($F371="Cese",I371+IF(PROY_BON="Sí",J371,0),0))</f>
        <v>0</v>
      </c>
      <c r="T371" s="19" t="n">
        <f aca="false">IF(OR($F371&lt;&gt;"Activo",Trabajadores!$I$36="No"),0,IF(I372=0,H371*(1+IF(PROY_BON="Sí",Trabajadores!$P$36,0))*Trabajadores!$R$36/6*(Trabajadores!$N$36&gt;=7),0)+IF(I377=0,H371*(1+IF(PROY_BON="Sí",Trabajadores!$P$36,0))*Trabajadores!$S$36/6*(Trabajadores!$N$36&gt;=12),0))</f>
        <v>0</v>
      </c>
      <c r="U371" s="19" t="n">
        <f aca="false">IF($F371="Activo",IF(Trabajadores!$J$36="Sí",L371*7,L371),IF($F371="Cese",L371,0))</f>
        <v>0</v>
      </c>
      <c r="V371" s="19" t="n">
        <f aca="false">IF(OR($F371="Activo",$F371="Cese"),M371,0)</f>
        <v>0</v>
      </c>
      <c r="W371" s="19" t="n">
        <f aca="false">IF(OR($F371="Activo",$F371="Cese"),SUM(P366:P370),0)</f>
        <v>0</v>
      </c>
      <c r="X371" s="36" t="n">
        <f aca="false">IF(OR($F371="Activo",$F371="Cese"),R371+S371+T371+U371+V371+W371,0)</f>
        <v>0</v>
      </c>
      <c r="Y371" s="19" t="n">
        <f aca="false">IF(OR($F371="Activo",$F371="Cese"),DED_FIJA,0)</f>
        <v>0</v>
      </c>
      <c r="Z371" s="36" t="n">
        <f aca="false">MAX(0,X371-Y371)</f>
        <v>0</v>
      </c>
      <c r="AA371" s="19" t="n">
        <f aca="false">IF(Z371=0,0,MAX(0,MIN(Z371,Parámetros!$G$19)-Parámetros!$F$19)*Parámetros!$E$19)</f>
        <v>0</v>
      </c>
      <c r="AB371" s="19" t="n">
        <f aca="false">IF(Z371=0,0,MAX(0,MIN(Z371,Parámetros!$G$20)-Parámetros!$F$20)*Parámetros!$E$20)</f>
        <v>0</v>
      </c>
      <c r="AC371" s="19" t="n">
        <f aca="false">IF(Z371=0,0,MAX(0,MIN(Z371,Parámetros!$G$21)-Parámetros!$F$21)*Parámetros!$E$21)</f>
        <v>0</v>
      </c>
      <c r="AD371" s="19" t="n">
        <f aca="false">IF(Z371=0,0,MAX(0,MIN(Z371,Parámetros!$G$22)-Parámetros!$F$22)*Parámetros!$E$22)</f>
        <v>0</v>
      </c>
      <c r="AE371" s="19" t="n">
        <f aca="false">IF(Z371=0,0,MAX(0,MIN(Z371,Parámetros!$G$23)-Parámetros!$F$23)*Parámetros!$E$23)</f>
        <v>0</v>
      </c>
      <c r="AF371" s="36" t="n">
        <f aca="false">SUM(AA371:AE371)</f>
        <v>0</v>
      </c>
      <c r="AG371" s="45" t="str">
        <f aca="false">IF(AM371&lt;=0,"-",INDEX(TR_TASA,MATCH(AM371,TR_DESDE,1)))</f>
        <v>-</v>
      </c>
      <c r="AH371" s="44" t="n">
        <f aca="false">IF($F371="Cese",1,IF($F371="Activo",INDEX(DIV_N,6),0))</f>
        <v>0</v>
      </c>
      <c r="AI371" s="44" t="n">
        <f aca="false">IF($F371="Cese",5,IF($F371="Activo",INDEX(DIV_HASTA,6),0))</f>
        <v>0</v>
      </c>
      <c r="AJ371" s="19" t="n">
        <f aca="false">IF(OR($F371="Activo",$F371="Cese"),SUMIFS(AV366:AV370,D366:D370,"&lt;="&amp;AI371),0)</f>
        <v>0</v>
      </c>
      <c r="AK371" s="19" t="n">
        <f aca="false">IF(OR($F371="Activo",$F371="Cese"),MAX(0,(AF371-AJ371)/AH371),0)</f>
        <v>0</v>
      </c>
      <c r="AL371" s="19" t="n">
        <f aca="false">IF(OR($F371="Activo",$F371="Cese"),K371+IF(PROY_BON="Sí",0,J371),0)</f>
        <v>0</v>
      </c>
      <c r="AM371" s="19" t="n">
        <f aca="false">IF(AL371&gt;0,MAX(0,X371+AL371-Y371),Z371)</f>
        <v>0</v>
      </c>
      <c r="AN371" s="19" t="n">
        <f aca="false">SUMPRODUCT((AM371&gt;TR_DESDE)*(AM371-TR_DESDE)*TR_INC)</f>
        <v>0</v>
      </c>
      <c r="AO371" s="19" t="n">
        <f aca="false">IF(AL371&gt;0,MAX(0,AN371-IF($F371="Cese",MAX(AF371,AJ371),AF371)),0)</f>
        <v>0</v>
      </c>
      <c r="AP371" s="46" t="n">
        <f aca="false">IF(OR($F371="Activo",$F371="Cese"),ROUND(AK371+AO371,2),0)</f>
        <v>0</v>
      </c>
      <c r="AQ371" s="19" t="n">
        <f aca="false">IF($F371="Cese",MAX(0,AJ371-AN371),0)</f>
        <v>0</v>
      </c>
      <c r="AR371" s="19" t="str">
        <f aca="false">IF($B371="","",IF(COUNTIFS(RP_COD,$B371,'Retenciones Planilla'!$H$6:$H$105,"&lt;&gt;")=0,"",SUMIFS('Retenciones Planilla'!$H$6:$H$105,RP_COD,$B371)))</f>
        <v/>
      </c>
      <c r="AS371" s="19" t="str">
        <f aca="false">IF(AR371="","",AR371-AP371)</f>
        <v/>
      </c>
      <c r="AT371" s="23" t="str">
        <f aca="false">IF($B371="","",IF(NOT(OR($F371="Activo",$F371="Cese")),IF(N(AR371)=0,"—","Revisar: sin vínculo"),IF(AR371="",IF(AP371=0,"No corresponde","Sin dato planilla"),IF(ABS(AS371)&lt;=TOL,"OK",IF(AS371&gt;0,"Retuvo de más","Retuvo de menos")))))</f>
        <v/>
      </c>
      <c r="AU371" s="19" t="n">
        <f aca="false">IF(AND(BASE_RET="Planilla (si existe)",AR371&lt;&gt;""),AR371,AP371)</f>
        <v>0</v>
      </c>
      <c r="AV371" s="19" t="n">
        <f aca="false">AU371+N371</f>
        <v>0</v>
      </c>
    </row>
    <row r="372" customFormat="false" ht="15" hidden="false" customHeight="false" outlineLevel="0" collapsed="false">
      <c r="A372" s="43" t="n">
        <v>31</v>
      </c>
      <c r="B372" s="35" t="str">
        <f aca="false">IF(Trabajadores!$B$36="","",Trabajadores!$B$36)</f>
        <v/>
      </c>
      <c r="C372" s="35" t="str">
        <f aca="false">IF($B372="","",Trabajadores!$D$36)</f>
        <v/>
      </c>
      <c r="D372" s="43" t="n">
        <v>7</v>
      </c>
      <c r="E372" s="23" t="s">
        <v>304</v>
      </c>
      <c r="F372" s="23" t="str">
        <f aca="false">IF($B372="","",IF(OR(7&lt;Trabajadores!$M$36,7&gt;Trabajadores!$N$36),"No vinculado",IF(AND(7=Trabajadores!$N$36,Trabajadores!$O$36="Sí"),"Cese","Activo")))</f>
        <v/>
      </c>
      <c r="G372" s="19" t="n">
        <f aca="false">IF($B372="",0,SUMIFS(Ingresos!$U$6:$U$1505,ING_COD,$B372,ING_CLASE,"ORD"))</f>
        <v>0</v>
      </c>
      <c r="H372" s="19" t="n">
        <f aca="false">IF($B372="",0,SUMIFS(Ingresos!$U$6:$U$1505,ING_COD,$B372,ING_CLASE,"ORD",ING_COMP,"Sí"))</f>
        <v>0</v>
      </c>
      <c r="I372" s="19" t="n">
        <f aca="false">IF($B372="",0,SUMIFS(Ingresos!$U$6:$U$1505,ING_COD,$B372,ING_CLASE,"GRA"))</f>
        <v>0</v>
      </c>
      <c r="J372" s="19" t="n">
        <f aca="false">IF($B372="",0,SUMIFS(Ingresos!$U$6:$U$1505,ING_COD,$B372,ING_CLASE,"BON"))</f>
        <v>0</v>
      </c>
      <c r="K372" s="19" t="n">
        <f aca="false">IF($B372="",0,SUMIFS(Ingresos!$U$6:$U$1505,ING_COD,$B372,ING_CLASE,"EXT"))</f>
        <v>0</v>
      </c>
      <c r="L372" s="19" t="n">
        <f aca="false">IF($B372="",0,SUMIFS(Ingresos!$U$6:$U$1505,ING_COD,$B372,ING_CLASE,"OTO"))</f>
        <v>0</v>
      </c>
      <c r="M372" s="19" t="n">
        <f aca="false">IF($B372="",0,SUMIFS(Ingresos!$U$6:$U$1505,ING_COD,$B372,ING_CLASE,"OTX"))</f>
        <v>0</v>
      </c>
      <c r="N372" s="19" t="n">
        <f aca="false">IF($B372="",0,SUMIFS(Ingresos!$U$6:$U$1505,ING_COD,$B372,ING_CLASE,"RETO"))</f>
        <v>0</v>
      </c>
      <c r="O372" s="19" t="n">
        <f aca="false">IF($B372="",0,SUMIFS(Ingresos!$U$6:$U$1505,ING_COD,$B372,ING_CLASE,"INA"))</f>
        <v>0</v>
      </c>
      <c r="P372" s="19" t="n">
        <f aca="false">G372+I372+J372+K372+L372+M372</f>
        <v>0</v>
      </c>
      <c r="Q372" s="44" t="n">
        <f aca="false">IF($F372="Activo",6,IF($F372="Cese",1,0))</f>
        <v>0</v>
      </c>
      <c r="R372" s="19" t="n">
        <f aca="false">G372*Q372</f>
        <v>0</v>
      </c>
      <c r="S372" s="19" t="n">
        <f aca="false">IF($F372="Activo",SUMIFS(I372:I377,$D372:$D377,"&lt;="&amp;Trabajadores!$N$36)+IF(PROY_BON="Sí",SUMIFS(J372:J377,$D372:$D377,"&lt;="&amp;Trabajadores!$N$36),0),IF($F372="Cese",I372+IF(PROY_BON="Sí",J372,0),0))</f>
        <v>0</v>
      </c>
      <c r="T372" s="19" t="n">
        <f aca="false">IF(OR($F372&lt;&gt;"Activo",Trabajadores!$I$36="No"),0,IF(I377=0,H372*(1+IF(PROY_BON="Sí",Trabajadores!$P$36,0))*Trabajadores!$S$36/6*(Trabajadores!$N$36&gt;=12),0))</f>
        <v>0</v>
      </c>
      <c r="U372" s="19" t="n">
        <f aca="false">IF($F372="Activo",IF(Trabajadores!$J$36="Sí",L372*6,L372),IF($F372="Cese",L372,0))</f>
        <v>0</v>
      </c>
      <c r="V372" s="19" t="n">
        <f aca="false">IF(OR($F372="Activo",$F372="Cese"),M372,0)</f>
        <v>0</v>
      </c>
      <c r="W372" s="19" t="n">
        <f aca="false">IF(OR($F372="Activo",$F372="Cese"),SUM(P366:P371),0)</f>
        <v>0</v>
      </c>
      <c r="X372" s="36" t="n">
        <f aca="false">IF(OR($F372="Activo",$F372="Cese"),R372+S372+T372+U372+V372+W372,0)</f>
        <v>0</v>
      </c>
      <c r="Y372" s="19" t="n">
        <f aca="false">IF(OR($F372="Activo",$F372="Cese"),DED_FIJA,0)</f>
        <v>0</v>
      </c>
      <c r="Z372" s="36" t="n">
        <f aca="false">MAX(0,X372-Y372)</f>
        <v>0</v>
      </c>
      <c r="AA372" s="19" t="n">
        <f aca="false">IF(Z372=0,0,MAX(0,MIN(Z372,Parámetros!$G$19)-Parámetros!$F$19)*Parámetros!$E$19)</f>
        <v>0</v>
      </c>
      <c r="AB372" s="19" t="n">
        <f aca="false">IF(Z372=0,0,MAX(0,MIN(Z372,Parámetros!$G$20)-Parámetros!$F$20)*Parámetros!$E$20)</f>
        <v>0</v>
      </c>
      <c r="AC372" s="19" t="n">
        <f aca="false">IF(Z372=0,0,MAX(0,MIN(Z372,Parámetros!$G$21)-Parámetros!$F$21)*Parámetros!$E$21)</f>
        <v>0</v>
      </c>
      <c r="AD372" s="19" t="n">
        <f aca="false">IF(Z372=0,0,MAX(0,MIN(Z372,Parámetros!$G$22)-Parámetros!$F$22)*Parámetros!$E$22)</f>
        <v>0</v>
      </c>
      <c r="AE372" s="19" t="n">
        <f aca="false">IF(Z372=0,0,MAX(0,MIN(Z372,Parámetros!$G$23)-Parámetros!$F$23)*Parámetros!$E$23)</f>
        <v>0</v>
      </c>
      <c r="AF372" s="36" t="n">
        <f aca="false">SUM(AA372:AE372)</f>
        <v>0</v>
      </c>
      <c r="AG372" s="45" t="str">
        <f aca="false">IF(AM372&lt;=0,"-",INDEX(TR_TASA,MATCH(AM372,TR_DESDE,1)))</f>
        <v>-</v>
      </c>
      <c r="AH372" s="44" t="n">
        <f aca="false">IF($F372="Cese",1,IF($F372="Activo",INDEX(DIV_N,7),0))</f>
        <v>0</v>
      </c>
      <c r="AI372" s="44" t="n">
        <f aca="false">IF($F372="Cese",6,IF($F372="Activo",INDEX(DIV_HASTA,7),0))</f>
        <v>0</v>
      </c>
      <c r="AJ372" s="19" t="n">
        <f aca="false">IF(OR($F372="Activo",$F372="Cese"),SUMIFS(AV366:AV371,D366:D371,"&lt;="&amp;AI372),0)</f>
        <v>0</v>
      </c>
      <c r="AK372" s="19" t="n">
        <f aca="false">IF(OR($F372="Activo",$F372="Cese"),MAX(0,(AF372-AJ372)/AH372),0)</f>
        <v>0</v>
      </c>
      <c r="AL372" s="19" t="n">
        <f aca="false">IF(OR($F372="Activo",$F372="Cese"),K372+IF(PROY_BON="Sí",0,J372),0)</f>
        <v>0</v>
      </c>
      <c r="AM372" s="19" t="n">
        <f aca="false">IF(AL372&gt;0,MAX(0,X372+AL372-Y372),Z372)</f>
        <v>0</v>
      </c>
      <c r="AN372" s="19" t="n">
        <f aca="false">SUMPRODUCT((AM372&gt;TR_DESDE)*(AM372-TR_DESDE)*TR_INC)</f>
        <v>0</v>
      </c>
      <c r="AO372" s="19" t="n">
        <f aca="false">IF(AL372&gt;0,MAX(0,AN372-IF($F372="Cese",MAX(AF372,AJ372),AF372)),0)</f>
        <v>0</v>
      </c>
      <c r="AP372" s="46" t="n">
        <f aca="false">IF(OR($F372="Activo",$F372="Cese"),ROUND(AK372+AO372,2),0)</f>
        <v>0</v>
      </c>
      <c r="AQ372" s="19" t="n">
        <f aca="false">IF($F372="Cese",MAX(0,AJ372-AN372),0)</f>
        <v>0</v>
      </c>
      <c r="AR372" s="19" t="str">
        <f aca="false">IF($B372="","",IF(COUNTIFS(RP_COD,$B372,'Retenciones Planilla'!$I$6:$I$105,"&lt;&gt;")=0,"",SUMIFS('Retenciones Planilla'!$I$6:$I$105,RP_COD,$B372)))</f>
        <v/>
      </c>
      <c r="AS372" s="19" t="str">
        <f aca="false">IF(AR372="","",AR372-AP372)</f>
        <v/>
      </c>
      <c r="AT372" s="23" t="str">
        <f aca="false">IF($B372="","",IF(NOT(OR($F372="Activo",$F372="Cese")),IF(N(AR372)=0,"—","Revisar: sin vínculo"),IF(AR372="",IF(AP372=0,"No corresponde","Sin dato planilla"),IF(ABS(AS372)&lt;=TOL,"OK",IF(AS372&gt;0,"Retuvo de más","Retuvo de menos")))))</f>
        <v/>
      </c>
      <c r="AU372" s="19" t="n">
        <f aca="false">IF(AND(BASE_RET="Planilla (si existe)",AR372&lt;&gt;""),AR372,AP372)</f>
        <v>0</v>
      </c>
      <c r="AV372" s="19" t="n">
        <f aca="false">AU372+N372</f>
        <v>0</v>
      </c>
    </row>
    <row r="373" customFormat="false" ht="15" hidden="false" customHeight="false" outlineLevel="0" collapsed="false">
      <c r="A373" s="43" t="n">
        <v>31</v>
      </c>
      <c r="B373" s="35" t="str">
        <f aca="false">IF(Trabajadores!$B$36="","",Trabajadores!$B$36)</f>
        <v/>
      </c>
      <c r="C373" s="35" t="str">
        <f aca="false">IF($B373="","",Trabajadores!$D$36)</f>
        <v/>
      </c>
      <c r="D373" s="43" t="n">
        <v>8</v>
      </c>
      <c r="E373" s="23" t="s">
        <v>305</v>
      </c>
      <c r="F373" s="23" t="str">
        <f aca="false">IF($B373="","",IF(OR(8&lt;Trabajadores!$M$36,8&gt;Trabajadores!$N$36),"No vinculado",IF(AND(8=Trabajadores!$N$36,Trabajadores!$O$36="Sí"),"Cese","Activo")))</f>
        <v/>
      </c>
      <c r="G373" s="19" t="n">
        <f aca="false">IF($B373="",0,SUMIFS(Ingresos!$V$6:$V$1505,ING_COD,$B373,ING_CLASE,"ORD"))</f>
        <v>0</v>
      </c>
      <c r="H373" s="19" t="n">
        <f aca="false">IF($B373="",0,SUMIFS(Ingresos!$V$6:$V$1505,ING_COD,$B373,ING_CLASE,"ORD",ING_COMP,"Sí"))</f>
        <v>0</v>
      </c>
      <c r="I373" s="19" t="n">
        <f aca="false">IF($B373="",0,SUMIFS(Ingresos!$V$6:$V$1505,ING_COD,$B373,ING_CLASE,"GRA"))</f>
        <v>0</v>
      </c>
      <c r="J373" s="19" t="n">
        <f aca="false">IF($B373="",0,SUMIFS(Ingresos!$V$6:$V$1505,ING_COD,$B373,ING_CLASE,"BON"))</f>
        <v>0</v>
      </c>
      <c r="K373" s="19" t="n">
        <f aca="false">IF($B373="",0,SUMIFS(Ingresos!$V$6:$V$1505,ING_COD,$B373,ING_CLASE,"EXT"))</f>
        <v>0</v>
      </c>
      <c r="L373" s="19" t="n">
        <f aca="false">IF($B373="",0,SUMIFS(Ingresos!$V$6:$V$1505,ING_COD,$B373,ING_CLASE,"OTO"))</f>
        <v>0</v>
      </c>
      <c r="M373" s="19" t="n">
        <f aca="false">IF($B373="",0,SUMIFS(Ingresos!$V$6:$V$1505,ING_COD,$B373,ING_CLASE,"OTX"))</f>
        <v>0</v>
      </c>
      <c r="N373" s="19" t="n">
        <f aca="false">IF($B373="",0,SUMIFS(Ingresos!$V$6:$V$1505,ING_COD,$B373,ING_CLASE,"RETO"))</f>
        <v>0</v>
      </c>
      <c r="O373" s="19" t="n">
        <f aca="false">IF($B373="",0,SUMIFS(Ingresos!$V$6:$V$1505,ING_COD,$B373,ING_CLASE,"INA"))</f>
        <v>0</v>
      </c>
      <c r="P373" s="19" t="n">
        <f aca="false">G373+I373+J373+K373+L373+M373</f>
        <v>0</v>
      </c>
      <c r="Q373" s="44" t="n">
        <f aca="false">IF($F373="Activo",5,IF($F373="Cese",1,0))</f>
        <v>0</v>
      </c>
      <c r="R373" s="19" t="n">
        <f aca="false">G373*Q373</f>
        <v>0</v>
      </c>
      <c r="S373" s="19" t="n">
        <f aca="false">IF($F373="Activo",SUMIFS(I373:I377,$D373:$D377,"&lt;="&amp;Trabajadores!$N$36)+IF(PROY_BON="Sí",SUMIFS(J373:J377,$D373:$D377,"&lt;="&amp;Trabajadores!$N$36),0),IF($F373="Cese",I373+IF(PROY_BON="Sí",J373,0),0))</f>
        <v>0</v>
      </c>
      <c r="T373" s="19" t="n">
        <f aca="false">IF(OR($F373&lt;&gt;"Activo",Trabajadores!$I$36="No"),0,IF(I377=0,H373*(1+IF(PROY_BON="Sí",Trabajadores!$P$36,0))*Trabajadores!$S$36/6*(Trabajadores!$N$36&gt;=12),0))</f>
        <v>0</v>
      </c>
      <c r="U373" s="19" t="n">
        <f aca="false">IF($F373="Activo",IF(Trabajadores!$J$36="Sí",L373*5,L373),IF($F373="Cese",L373,0))</f>
        <v>0</v>
      </c>
      <c r="V373" s="19" t="n">
        <f aca="false">IF(OR($F373="Activo",$F373="Cese"),M373,0)</f>
        <v>0</v>
      </c>
      <c r="W373" s="19" t="n">
        <f aca="false">IF(OR($F373="Activo",$F373="Cese"),SUM(P366:P372),0)</f>
        <v>0</v>
      </c>
      <c r="X373" s="36" t="n">
        <f aca="false">IF(OR($F373="Activo",$F373="Cese"),R373+S373+T373+U373+V373+W373,0)</f>
        <v>0</v>
      </c>
      <c r="Y373" s="19" t="n">
        <f aca="false">IF(OR($F373="Activo",$F373="Cese"),DED_FIJA,0)</f>
        <v>0</v>
      </c>
      <c r="Z373" s="36" t="n">
        <f aca="false">MAX(0,X373-Y373)</f>
        <v>0</v>
      </c>
      <c r="AA373" s="19" t="n">
        <f aca="false">IF(Z373=0,0,MAX(0,MIN(Z373,Parámetros!$G$19)-Parámetros!$F$19)*Parámetros!$E$19)</f>
        <v>0</v>
      </c>
      <c r="AB373" s="19" t="n">
        <f aca="false">IF(Z373=0,0,MAX(0,MIN(Z373,Parámetros!$G$20)-Parámetros!$F$20)*Parámetros!$E$20)</f>
        <v>0</v>
      </c>
      <c r="AC373" s="19" t="n">
        <f aca="false">IF(Z373=0,0,MAX(0,MIN(Z373,Parámetros!$G$21)-Parámetros!$F$21)*Parámetros!$E$21)</f>
        <v>0</v>
      </c>
      <c r="AD373" s="19" t="n">
        <f aca="false">IF(Z373=0,0,MAX(0,MIN(Z373,Parámetros!$G$22)-Parámetros!$F$22)*Parámetros!$E$22)</f>
        <v>0</v>
      </c>
      <c r="AE373" s="19" t="n">
        <f aca="false">IF(Z373=0,0,MAX(0,MIN(Z373,Parámetros!$G$23)-Parámetros!$F$23)*Parámetros!$E$23)</f>
        <v>0</v>
      </c>
      <c r="AF373" s="36" t="n">
        <f aca="false">SUM(AA373:AE373)</f>
        <v>0</v>
      </c>
      <c r="AG373" s="45" t="str">
        <f aca="false">IF(AM373&lt;=0,"-",INDEX(TR_TASA,MATCH(AM373,TR_DESDE,1)))</f>
        <v>-</v>
      </c>
      <c r="AH373" s="44" t="n">
        <f aca="false">IF($F373="Cese",1,IF($F373="Activo",INDEX(DIV_N,8),0))</f>
        <v>0</v>
      </c>
      <c r="AI373" s="44" t="n">
        <f aca="false">IF($F373="Cese",7,IF($F373="Activo",INDEX(DIV_HASTA,8),0))</f>
        <v>0</v>
      </c>
      <c r="AJ373" s="19" t="n">
        <f aca="false">IF(OR($F373="Activo",$F373="Cese"),SUMIFS(AV366:AV372,D366:D372,"&lt;="&amp;AI373),0)</f>
        <v>0</v>
      </c>
      <c r="AK373" s="19" t="n">
        <f aca="false">IF(OR($F373="Activo",$F373="Cese"),MAX(0,(AF373-AJ373)/AH373),0)</f>
        <v>0</v>
      </c>
      <c r="AL373" s="19" t="n">
        <f aca="false">IF(OR($F373="Activo",$F373="Cese"),K373+IF(PROY_BON="Sí",0,J373),0)</f>
        <v>0</v>
      </c>
      <c r="AM373" s="19" t="n">
        <f aca="false">IF(AL373&gt;0,MAX(0,X373+AL373-Y373),Z373)</f>
        <v>0</v>
      </c>
      <c r="AN373" s="19" t="n">
        <f aca="false">SUMPRODUCT((AM373&gt;TR_DESDE)*(AM373-TR_DESDE)*TR_INC)</f>
        <v>0</v>
      </c>
      <c r="AO373" s="19" t="n">
        <f aca="false">IF(AL373&gt;0,MAX(0,AN373-IF($F373="Cese",MAX(AF373,AJ373),AF373)),0)</f>
        <v>0</v>
      </c>
      <c r="AP373" s="46" t="n">
        <f aca="false">IF(OR($F373="Activo",$F373="Cese"),ROUND(AK373+AO373,2),0)</f>
        <v>0</v>
      </c>
      <c r="AQ373" s="19" t="n">
        <f aca="false">IF($F373="Cese",MAX(0,AJ373-AN373),0)</f>
        <v>0</v>
      </c>
      <c r="AR373" s="19" t="str">
        <f aca="false">IF($B373="","",IF(COUNTIFS(RP_COD,$B373,'Retenciones Planilla'!$J$6:$J$105,"&lt;&gt;")=0,"",SUMIFS('Retenciones Planilla'!$J$6:$J$105,RP_COD,$B373)))</f>
        <v/>
      </c>
      <c r="AS373" s="19" t="str">
        <f aca="false">IF(AR373="","",AR373-AP373)</f>
        <v/>
      </c>
      <c r="AT373" s="23" t="str">
        <f aca="false">IF($B373="","",IF(NOT(OR($F373="Activo",$F373="Cese")),IF(N(AR373)=0,"—","Revisar: sin vínculo"),IF(AR373="",IF(AP373=0,"No corresponde","Sin dato planilla"),IF(ABS(AS373)&lt;=TOL,"OK",IF(AS373&gt;0,"Retuvo de más","Retuvo de menos")))))</f>
        <v/>
      </c>
      <c r="AU373" s="19" t="n">
        <f aca="false">IF(AND(BASE_RET="Planilla (si existe)",AR373&lt;&gt;""),AR373,AP373)</f>
        <v>0</v>
      </c>
      <c r="AV373" s="19" t="n">
        <f aca="false">AU373+N373</f>
        <v>0</v>
      </c>
    </row>
    <row r="374" customFormat="false" ht="15" hidden="false" customHeight="false" outlineLevel="0" collapsed="false">
      <c r="A374" s="43" t="n">
        <v>31</v>
      </c>
      <c r="B374" s="35" t="str">
        <f aca="false">IF(Trabajadores!$B$36="","",Trabajadores!$B$36)</f>
        <v/>
      </c>
      <c r="C374" s="35" t="str">
        <f aca="false">IF($B374="","",Trabajadores!$D$36)</f>
        <v/>
      </c>
      <c r="D374" s="43" t="n">
        <v>9</v>
      </c>
      <c r="E374" s="23" t="s">
        <v>306</v>
      </c>
      <c r="F374" s="23" t="str">
        <f aca="false">IF($B374="","",IF(OR(9&lt;Trabajadores!$M$36,9&gt;Trabajadores!$N$36),"No vinculado",IF(AND(9=Trabajadores!$N$36,Trabajadores!$O$36="Sí"),"Cese","Activo")))</f>
        <v/>
      </c>
      <c r="G374" s="19" t="n">
        <f aca="false">IF($B374="",0,SUMIFS(Ingresos!$W$6:$W$1505,ING_COD,$B374,ING_CLASE,"ORD"))</f>
        <v>0</v>
      </c>
      <c r="H374" s="19" t="n">
        <f aca="false">IF($B374="",0,SUMIFS(Ingresos!$W$6:$W$1505,ING_COD,$B374,ING_CLASE,"ORD",ING_COMP,"Sí"))</f>
        <v>0</v>
      </c>
      <c r="I374" s="19" t="n">
        <f aca="false">IF($B374="",0,SUMIFS(Ingresos!$W$6:$W$1505,ING_COD,$B374,ING_CLASE,"GRA"))</f>
        <v>0</v>
      </c>
      <c r="J374" s="19" t="n">
        <f aca="false">IF($B374="",0,SUMIFS(Ingresos!$W$6:$W$1505,ING_COD,$B374,ING_CLASE,"BON"))</f>
        <v>0</v>
      </c>
      <c r="K374" s="19" t="n">
        <f aca="false">IF($B374="",0,SUMIFS(Ingresos!$W$6:$W$1505,ING_COD,$B374,ING_CLASE,"EXT"))</f>
        <v>0</v>
      </c>
      <c r="L374" s="19" t="n">
        <f aca="false">IF($B374="",0,SUMIFS(Ingresos!$W$6:$W$1505,ING_COD,$B374,ING_CLASE,"OTO"))</f>
        <v>0</v>
      </c>
      <c r="M374" s="19" t="n">
        <f aca="false">IF($B374="",0,SUMIFS(Ingresos!$W$6:$W$1505,ING_COD,$B374,ING_CLASE,"OTX"))</f>
        <v>0</v>
      </c>
      <c r="N374" s="19" t="n">
        <f aca="false">IF($B374="",0,SUMIFS(Ingresos!$W$6:$W$1505,ING_COD,$B374,ING_CLASE,"RETO"))</f>
        <v>0</v>
      </c>
      <c r="O374" s="19" t="n">
        <f aca="false">IF($B374="",0,SUMIFS(Ingresos!$W$6:$W$1505,ING_COD,$B374,ING_CLASE,"INA"))</f>
        <v>0</v>
      </c>
      <c r="P374" s="19" t="n">
        <f aca="false">G374+I374+J374+K374+L374+M374</f>
        <v>0</v>
      </c>
      <c r="Q374" s="44" t="n">
        <f aca="false">IF($F374="Activo",4,IF($F374="Cese",1,0))</f>
        <v>0</v>
      </c>
      <c r="R374" s="19" t="n">
        <f aca="false">G374*Q374</f>
        <v>0</v>
      </c>
      <c r="S374" s="19" t="n">
        <f aca="false">IF($F374="Activo",SUMIFS(I374:I377,$D374:$D377,"&lt;="&amp;Trabajadores!$N$36)+IF(PROY_BON="Sí",SUMIFS(J374:J377,$D374:$D377,"&lt;="&amp;Trabajadores!$N$36),0),IF($F374="Cese",I374+IF(PROY_BON="Sí",J374,0),0))</f>
        <v>0</v>
      </c>
      <c r="T374" s="19" t="n">
        <f aca="false">IF(OR($F374&lt;&gt;"Activo",Trabajadores!$I$36="No"),0,IF(I377=0,H374*(1+IF(PROY_BON="Sí",Trabajadores!$P$36,0))*Trabajadores!$S$36/6*(Trabajadores!$N$36&gt;=12),0))</f>
        <v>0</v>
      </c>
      <c r="U374" s="19" t="n">
        <f aca="false">IF($F374="Activo",IF(Trabajadores!$J$36="Sí",L374*4,L374),IF($F374="Cese",L374,0))</f>
        <v>0</v>
      </c>
      <c r="V374" s="19" t="n">
        <f aca="false">IF(OR($F374="Activo",$F374="Cese"),M374,0)</f>
        <v>0</v>
      </c>
      <c r="W374" s="19" t="n">
        <f aca="false">IF(OR($F374="Activo",$F374="Cese"),SUM(P366:P373),0)</f>
        <v>0</v>
      </c>
      <c r="X374" s="36" t="n">
        <f aca="false">IF(OR($F374="Activo",$F374="Cese"),R374+S374+T374+U374+V374+W374,0)</f>
        <v>0</v>
      </c>
      <c r="Y374" s="19" t="n">
        <f aca="false">IF(OR($F374="Activo",$F374="Cese"),DED_FIJA,0)</f>
        <v>0</v>
      </c>
      <c r="Z374" s="36" t="n">
        <f aca="false">MAX(0,X374-Y374)</f>
        <v>0</v>
      </c>
      <c r="AA374" s="19" t="n">
        <f aca="false">IF(Z374=0,0,MAX(0,MIN(Z374,Parámetros!$G$19)-Parámetros!$F$19)*Parámetros!$E$19)</f>
        <v>0</v>
      </c>
      <c r="AB374" s="19" t="n">
        <f aca="false">IF(Z374=0,0,MAX(0,MIN(Z374,Parámetros!$G$20)-Parámetros!$F$20)*Parámetros!$E$20)</f>
        <v>0</v>
      </c>
      <c r="AC374" s="19" t="n">
        <f aca="false">IF(Z374=0,0,MAX(0,MIN(Z374,Parámetros!$G$21)-Parámetros!$F$21)*Parámetros!$E$21)</f>
        <v>0</v>
      </c>
      <c r="AD374" s="19" t="n">
        <f aca="false">IF(Z374=0,0,MAX(0,MIN(Z374,Parámetros!$G$22)-Parámetros!$F$22)*Parámetros!$E$22)</f>
        <v>0</v>
      </c>
      <c r="AE374" s="19" t="n">
        <f aca="false">IF(Z374=0,0,MAX(0,MIN(Z374,Parámetros!$G$23)-Parámetros!$F$23)*Parámetros!$E$23)</f>
        <v>0</v>
      </c>
      <c r="AF374" s="36" t="n">
        <f aca="false">SUM(AA374:AE374)</f>
        <v>0</v>
      </c>
      <c r="AG374" s="45" t="str">
        <f aca="false">IF(AM374&lt;=0,"-",INDEX(TR_TASA,MATCH(AM374,TR_DESDE,1)))</f>
        <v>-</v>
      </c>
      <c r="AH374" s="44" t="n">
        <f aca="false">IF($F374="Cese",1,IF($F374="Activo",INDEX(DIV_N,9),0))</f>
        <v>0</v>
      </c>
      <c r="AI374" s="44" t="n">
        <f aca="false">IF($F374="Cese",8,IF($F374="Activo",INDEX(DIV_HASTA,9),0))</f>
        <v>0</v>
      </c>
      <c r="AJ374" s="19" t="n">
        <f aca="false">IF(OR($F374="Activo",$F374="Cese"),SUMIFS(AV366:AV373,D366:D373,"&lt;="&amp;AI374),0)</f>
        <v>0</v>
      </c>
      <c r="AK374" s="19" t="n">
        <f aca="false">IF(OR($F374="Activo",$F374="Cese"),MAX(0,(AF374-AJ374)/AH374),0)</f>
        <v>0</v>
      </c>
      <c r="AL374" s="19" t="n">
        <f aca="false">IF(OR($F374="Activo",$F374="Cese"),K374+IF(PROY_BON="Sí",0,J374),0)</f>
        <v>0</v>
      </c>
      <c r="AM374" s="19" t="n">
        <f aca="false">IF(AL374&gt;0,MAX(0,X374+AL374-Y374),Z374)</f>
        <v>0</v>
      </c>
      <c r="AN374" s="19" t="n">
        <f aca="false">SUMPRODUCT((AM374&gt;TR_DESDE)*(AM374-TR_DESDE)*TR_INC)</f>
        <v>0</v>
      </c>
      <c r="AO374" s="19" t="n">
        <f aca="false">IF(AL374&gt;0,MAX(0,AN374-IF($F374="Cese",MAX(AF374,AJ374),AF374)),0)</f>
        <v>0</v>
      </c>
      <c r="AP374" s="46" t="n">
        <f aca="false">IF(OR($F374="Activo",$F374="Cese"),ROUND(AK374+AO374,2),0)</f>
        <v>0</v>
      </c>
      <c r="AQ374" s="19" t="n">
        <f aca="false">IF($F374="Cese",MAX(0,AJ374-AN374),0)</f>
        <v>0</v>
      </c>
      <c r="AR374" s="19" t="str">
        <f aca="false">IF($B374="","",IF(COUNTIFS(RP_COD,$B374,'Retenciones Planilla'!$K$6:$K$105,"&lt;&gt;")=0,"",SUMIFS('Retenciones Planilla'!$K$6:$K$105,RP_COD,$B374)))</f>
        <v/>
      </c>
      <c r="AS374" s="19" t="str">
        <f aca="false">IF(AR374="","",AR374-AP374)</f>
        <v/>
      </c>
      <c r="AT374" s="23" t="str">
        <f aca="false">IF($B374="","",IF(NOT(OR($F374="Activo",$F374="Cese")),IF(N(AR374)=0,"—","Revisar: sin vínculo"),IF(AR374="",IF(AP374=0,"No corresponde","Sin dato planilla"),IF(ABS(AS374)&lt;=TOL,"OK",IF(AS374&gt;0,"Retuvo de más","Retuvo de menos")))))</f>
        <v/>
      </c>
      <c r="AU374" s="19" t="n">
        <f aca="false">IF(AND(BASE_RET="Planilla (si existe)",AR374&lt;&gt;""),AR374,AP374)</f>
        <v>0</v>
      </c>
      <c r="AV374" s="19" t="n">
        <f aca="false">AU374+N374</f>
        <v>0</v>
      </c>
    </row>
    <row r="375" customFormat="false" ht="15" hidden="false" customHeight="false" outlineLevel="0" collapsed="false">
      <c r="A375" s="43" t="n">
        <v>31</v>
      </c>
      <c r="B375" s="35" t="str">
        <f aca="false">IF(Trabajadores!$B$36="","",Trabajadores!$B$36)</f>
        <v/>
      </c>
      <c r="C375" s="35" t="str">
        <f aca="false">IF($B375="","",Trabajadores!$D$36)</f>
        <v/>
      </c>
      <c r="D375" s="43" t="n">
        <v>10</v>
      </c>
      <c r="E375" s="23" t="s">
        <v>307</v>
      </c>
      <c r="F375" s="23" t="str">
        <f aca="false">IF($B375="","",IF(OR(10&lt;Trabajadores!$M$36,10&gt;Trabajadores!$N$36),"No vinculado",IF(AND(10=Trabajadores!$N$36,Trabajadores!$O$36="Sí"),"Cese","Activo")))</f>
        <v/>
      </c>
      <c r="G375" s="19" t="n">
        <f aca="false">IF($B375="",0,SUMIFS(Ingresos!$X$6:$X$1505,ING_COD,$B375,ING_CLASE,"ORD"))</f>
        <v>0</v>
      </c>
      <c r="H375" s="19" t="n">
        <f aca="false">IF($B375="",0,SUMIFS(Ingresos!$X$6:$X$1505,ING_COD,$B375,ING_CLASE,"ORD",ING_COMP,"Sí"))</f>
        <v>0</v>
      </c>
      <c r="I375" s="19" t="n">
        <f aca="false">IF($B375="",0,SUMIFS(Ingresos!$X$6:$X$1505,ING_COD,$B375,ING_CLASE,"GRA"))</f>
        <v>0</v>
      </c>
      <c r="J375" s="19" t="n">
        <f aca="false">IF($B375="",0,SUMIFS(Ingresos!$X$6:$X$1505,ING_COD,$B375,ING_CLASE,"BON"))</f>
        <v>0</v>
      </c>
      <c r="K375" s="19" t="n">
        <f aca="false">IF($B375="",0,SUMIFS(Ingresos!$X$6:$X$1505,ING_COD,$B375,ING_CLASE,"EXT"))</f>
        <v>0</v>
      </c>
      <c r="L375" s="19" t="n">
        <f aca="false">IF($B375="",0,SUMIFS(Ingresos!$X$6:$X$1505,ING_COD,$B375,ING_CLASE,"OTO"))</f>
        <v>0</v>
      </c>
      <c r="M375" s="19" t="n">
        <f aca="false">IF($B375="",0,SUMIFS(Ingresos!$X$6:$X$1505,ING_COD,$B375,ING_CLASE,"OTX"))</f>
        <v>0</v>
      </c>
      <c r="N375" s="19" t="n">
        <f aca="false">IF($B375="",0,SUMIFS(Ingresos!$X$6:$X$1505,ING_COD,$B375,ING_CLASE,"RETO"))</f>
        <v>0</v>
      </c>
      <c r="O375" s="19" t="n">
        <f aca="false">IF($B375="",0,SUMIFS(Ingresos!$X$6:$X$1505,ING_COD,$B375,ING_CLASE,"INA"))</f>
        <v>0</v>
      </c>
      <c r="P375" s="19" t="n">
        <f aca="false">G375+I375+J375+K375+L375+M375</f>
        <v>0</v>
      </c>
      <c r="Q375" s="44" t="n">
        <f aca="false">IF($F375="Activo",3,IF($F375="Cese",1,0))</f>
        <v>0</v>
      </c>
      <c r="R375" s="19" t="n">
        <f aca="false">G375*Q375</f>
        <v>0</v>
      </c>
      <c r="S375" s="19" t="n">
        <f aca="false">IF($F375="Activo",SUMIFS(I375:I377,$D375:$D377,"&lt;="&amp;Trabajadores!$N$36)+IF(PROY_BON="Sí",SUMIFS(J375:J377,$D375:$D377,"&lt;="&amp;Trabajadores!$N$36),0),IF($F375="Cese",I375+IF(PROY_BON="Sí",J375,0),0))</f>
        <v>0</v>
      </c>
      <c r="T375" s="19" t="n">
        <f aca="false">IF(OR($F375&lt;&gt;"Activo",Trabajadores!$I$36="No"),0,IF(I377=0,H375*(1+IF(PROY_BON="Sí",Trabajadores!$P$36,0))*Trabajadores!$S$36/6*(Trabajadores!$N$36&gt;=12),0))</f>
        <v>0</v>
      </c>
      <c r="U375" s="19" t="n">
        <f aca="false">IF($F375="Activo",IF(Trabajadores!$J$36="Sí",L375*3,L375),IF($F375="Cese",L375,0))</f>
        <v>0</v>
      </c>
      <c r="V375" s="19" t="n">
        <f aca="false">IF(OR($F375="Activo",$F375="Cese"),M375,0)</f>
        <v>0</v>
      </c>
      <c r="W375" s="19" t="n">
        <f aca="false">IF(OR($F375="Activo",$F375="Cese"),SUM(P366:P374),0)</f>
        <v>0</v>
      </c>
      <c r="X375" s="36" t="n">
        <f aca="false">IF(OR($F375="Activo",$F375="Cese"),R375+S375+T375+U375+V375+W375,0)</f>
        <v>0</v>
      </c>
      <c r="Y375" s="19" t="n">
        <f aca="false">IF(OR($F375="Activo",$F375="Cese"),DED_FIJA,0)</f>
        <v>0</v>
      </c>
      <c r="Z375" s="36" t="n">
        <f aca="false">MAX(0,X375-Y375)</f>
        <v>0</v>
      </c>
      <c r="AA375" s="19" t="n">
        <f aca="false">IF(Z375=0,0,MAX(0,MIN(Z375,Parámetros!$G$19)-Parámetros!$F$19)*Parámetros!$E$19)</f>
        <v>0</v>
      </c>
      <c r="AB375" s="19" t="n">
        <f aca="false">IF(Z375=0,0,MAX(0,MIN(Z375,Parámetros!$G$20)-Parámetros!$F$20)*Parámetros!$E$20)</f>
        <v>0</v>
      </c>
      <c r="AC375" s="19" t="n">
        <f aca="false">IF(Z375=0,0,MAX(0,MIN(Z375,Parámetros!$G$21)-Parámetros!$F$21)*Parámetros!$E$21)</f>
        <v>0</v>
      </c>
      <c r="AD375" s="19" t="n">
        <f aca="false">IF(Z375=0,0,MAX(0,MIN(Z375,Parámetros!$G$22)-Parámetros!$F$22)*Parámetros!$E$22)</f>
        <v>0</v>
      </c>
      <c r="AE375" s="19" t="n">
        <f aca="false">IF(Z375=0,0,MAX(0,MIN(Z375,Parámetros!$G$23)-Parámetros!$F$23)*Parámetros!$E$23)</f>
        <v>0</v>
      </c>
      <c r="AF375" s="36" t="n">
        <f aca="false">SUM(AA375:AE375)</f>
        <v>0</v>
      </c>
      <c r="AG375" s="45" t="str">
        <f aca="false">IF(AM375&lt;=0,"-",INDEX(TR_TASA,MATCH(AM375,TR_DESDE,1)))</f>
        <v>-</v>
      </c>
      <c r="AH375" s="44" t="n">
        <f aca="false">IF($F375="Cese",1,IF($F375="Activo",INDEX(DIV_N,10),0))</f>
        <v>0</v>
      </c>
      <c r="AI375" s="44" t="n">
        <f aca="false">IF($F375="Cese",9,IF($F375="Activo",INDEX(DIV_HASTA,10),0))</f>
        <v>0</v>
      </c>
      <c r="AJ375" s="19" t="n">
        <f aca="false">IF(OR($F375="Activo",$F375="Cese"),SUMIFS(AV366:AV374,D366:D374,"&lt;="&amp;AI375),0)</f>
        <v>0</v>
      </c>
      <c r="AK375" s="19" t="n">
        <f aca="false">IF(OR($F375="Activo",$F375="Cese"),MAX(0,(AF375-AJ375)/AH375),0)</f>
        <v>0</v>
      </c>
      <c r="AL375" s="19" t="n">
        <f aca="false">IF(OR($F375="Activo",$F375="Cese"),K375+IF(PROY_BON="Sí",0,J375),0)</f>
        <v>0</v>
      </c>
      <c r="AM375" s="19" t="n">
        <f aca="false">IF(AL375&gt;0,MAX(0,X375+AL375-Y375),Z375)</f>
        <v>0</v>
      </c>
      <c r="AN375" s="19" t="n">
        <f aca="false">SUMPRODUCT((AM375&gt;TR_DESDE)*(AM375-TR_DESDE)*TR_INC)</f>
        <v>0</v>
      </c>
      <c r="AO375" s="19" t="n">
        <f aca="false">IF(AL375&gt;0,MAX(0,AN375-IF($F375="Cese",MAX(AF375,AJ375),AF375)),0)</f>
        <v>0</v>
      </c>
      <c r="AP375" s="46" t="n">
        <f aca="false">IF(OR($F375="Activo",$F375="Cese"),ROUND(AK375+AO375,2),0)</f>
        <v>0</v>
      </c>
      <c r="AQ375" s="19" t="n">
        <f aca="false">IF($F375="Cese",MAX(0,AJ375-AN375),0)</f>
        <v>0</v>
      </c>
      <c r="AR375" s="19" t="str">
        <f aca="false">IF($B375="","",IF(COUNTIFS(RP_COD,$B375,'Retenciones Planilla'!$L$6:$L$105,"&lt;&gt;")=0,"",SUMIFS('Retenciones Planilla'!$L$6:$L$105,RP_COD,$B375)))</f>
        <v/>
      </c>
      <c r="AS375" s="19" t="str">
        <f aca="false">IF(AR375="","",AR375-AP375)</f>
        <v/>
      </c>
      <c r="AT375" s="23" t="str">
        <f aca="false">IF($B375="","",IF(NOT(OR($F375="Activo",$F375="Cese")),IF(N(AR375)=0,"—","Revisar: sin vínculo"),IF(AR375="",IF(AP375=0,"No corresponde","Sin dato planilla"),IF(ABS(AS375)&lt;=TOL,"OK",IF(AS375&gt;0,"Retuvo de más","Retuvo de menos")))))</f>
        <v/>
      </c>
      <c r="AU375" s="19" t="n">
        <f aca="false">IF(AND(BASE_RET="Planilla (si existe)",AR375&lt;&gt;""),AR375,AP375)</f>
        <v>0</v>
      </c>
      <c r="AV375" s="19" t="n">
        <f aca="false">AU375+N375</f>
        <v>0</v>
      </c>
    </row>
    <row r="376" customFormat="false" ht="15" hidden="false" customHeight="false" outlineLevel="0" collapsed="false">
      <c r="A376" s="43" t="n">
        <v>31</v>
      </c>
      <c r="B376" s="35" t="str">
        <f aca="false">IF(Trabajadores!$B$36="","",Trabajadores!$B$36)</f>
        <v/>
      </c>
      <c r="C376" s="35" t="str">
        <f aca="false">IF($B376="","",Trabajadores!$D$36)</f>
        <v/>
      </c>
      <c r="D376" s="43" t="n">
        <v>11</v>
      </c>
      <c r="E376" s="23" t="s">
        <v>308</v>
      </c>
      <c r="F376" s="23" t="str">
        <f aca="false">IF($B376="","",IF(OR(11&lt;Trabajadores!$M$36,11&gt;Trabajadores!$N$36),"No vinculado",IF(AND(11=Trabajadores!$N$36,Trabajadores!$O$36="Sí"),"Cese","Activo")))</f>
        <v/>
      </c>
      <c r="G376" s="19" t="n">
        <f aca="false">IF($B376="",0,SUMIFS(Ingresos!$Y$6:$Y$1505,ING_COD,$B376,ING_CLASE,"ORD"))</f>
        <v>0</v>
      </c>
      <c r="H376" s="19" t="n">
        <f aca="false">IF($B376="",0,SUMIFS(Ingresos!$Y$6:$Y$1505,ING_COD,$B376,ING_CLASE,"ORD",ING_COMP,"Sí"))</f>
        <v>0</v>
      </c>
      <c r="I376" s="19" t="n">
        <f aca="false">IF($B376="",0,SUMIFS(Ingresos!$Y$6:$Y$1505,ING_COD,$B376,ING_CLASE,"GRA"))</f>
        <v>0</v>
      </c>
      <c r="J376" s="19" t="n">
        <f aca="false">IF($B376="",0,SUMIFS(Ingresos!$Y$6:$Y$1505,ING_COD,$B376,ING_CLASE,"BON"))</f>
        <v>0</v>
      </c>
      <c r="K376" s="19" t="n">
        <f aca="false">IF($B376="",0,SUMIFS(Ingresos!$Y$6:$Y$1505,ING_COD,$B376,ING_CLASE,"EXT"))</f>
        <v>0</v>
      </c>
      <c r="L376" s="19" t="n">
        <f aca="false">IF($B376="",0,SUMIFS(Ingresos!$Y$6:$Y$1505,ING_COD,$B376,ING_CLASE,"OTO"))</f>
        <v>0</v>
      </c>
      <c r="M376" s="19" t="n">
        <f aca="false">IF($B376="",0,SUMIFS(Ingresos!$Y$6:$Y$1505,ING_COD,$B376,ING_CLASE,"OTX"))</f>
        <v>0</v>
      </c>
      <c r="N376" s="19" t="n">
        <f aca="false">IF($B376="",0,SUMIFS(Ingresos!$Y$6:$Y$1505,ING_COD,$B376,ING_CLASE,"RETO"))</f>
        <v>0</v>
      </c>
      <c r="O376" s="19" t="n">
        <f aca="false">IF($B376="",0,SUMIFS(Ingresos!$Y$6:$Y$1505,ING_COD,$B376,ING_CLASE,"INA"))</f>
        <v>0</v>
      </c>
      <c r="P376" s="19" t="n">
        <f aca="false">G376+I376+J376+K376+L376+M376</f>
        <v>0</v>
      </c>
      <c r="Q376" s="44" t="n">
        <f aca="false">IF($F376="Activo",2,IF($F376="Cese",1,0))</f>
        <v>0</v>
      </c>
      <c r="R376" s="19" t="n">
        <f aca="false">G376*Q376</f>
        <v>0</v>
      </c>
      <c r="S376" s="19" t="n">
        <f aca="false">IF($F376="Activo",SUMIFS(I376:I377,$D376:$D377,"&lt;="&amp;Trabajadores!$N$36)+IF(PROY_BON="Sí",SUMIFS(J376:J377,$D376:$D377,"&lt;="&amp;Trabajadores!$N$36),0),IF($F376="Cese",I376+IF(PROY_BON="Sí",J376,0),0))</f>
        <v>0</v>
      </c>
      <c r="T376" s="19" t="n">
        <f aca="false">IF(OR($F376&lt;&gt;"Activo",Trabajadores!$I$36="No"),0,IF(I377=0,H376*(1+IF(PROY_BON="Sí",Trabajadores!$P$36,0))*Trabajadores!$S$36/6*(Trabajadores!$N$36&gt;=12),0))</f>
        <v>0</v>
      </c>
      <c r="U376" s="19" t="n">
        <f aca="false">IF($F376="Activo",IF(Trabajadores!$J$36="Sí",L376*2,L376),IF($F376="Cese",L376,0))</f>
        <v>0</v>
      </c>
      <c r="V376" s="19" t="n">
        <f aca="false">IF(OR($F376="Activo",$F376="Cese"),M376,0)</f>
        <v>0</v>
      </c>
      <c r="W376" s="19" t="n">
        <f aca="false">IF(OR($F376="Activo",$F376="Cese"),SUM(P366:P375),0)</f>
        <v>0</v>
      </c>
      <c r="X376" s="36" t="n">
        <f aca="false">IF(OR($F376="Activo",$F376="Cese"),R376+S376+T376+U376+V376+W376,0)</f>
        <v>0</v>
      </c>
      <c r="Y376" s="19" t="n">
        <f aca="false">IF(OR($F376="Activo",$F376="Cese"),DED_FIJA,0)</f>
        <v>0</v>
      </c>
      <c r="Z376" s="36" t="n">
        <f aca="false">MAX(0,X376-Y376)</f>
        <v>0</v>
      </c>
      <c r="AA376" s="19" t="n">
        <f aca="false">IF(Z376=0,0,MAX(0,MIN(Z376,Parámetros!$G$19)-Parámetros!$F$19)*Parámetros!$E$19)</f>
        <v>0</v>
      </c>
      <c r="AB376" s="19" t="n">
        <f aca="false">IF(Z376=0,0,MAX(0,MIN(Z376,Parámetros!$G$20)-Parámetros!$F$20)*Parámetros!$E$20)</f>
        <v>0</v>
      </c>
      <c r="AC376" s="19" t="n">
        <f aca="false">IF(Z376=0,0,MAX(0,MIN(Z376,Parámetros!$G$21)-Parámetros!$F$21)*Parámetros!$E$21)</f>
        <v>0</v>
      </c>
      <c r="AD376" s="19" t="n">
        <f aca="false">IF(Z376=0,0,MAX(0,MIN(Z376,Parámetros!$G$22)-Parámetros!$F$22)*Parámetros!$E$22)</f>
        <v>0</v>
      </c>
      <c r="AE376" s="19" t="n">
        <f aca="false">IF(Z376=0,0,MAX(0,MIN(Z376,Parámetros!$G$23)-Parámetros!$F$23)*Parámetros!$E$23)</f>
        <v>0</v>
      </c>
      <c r="AF376" s="36" t="n">
        <f aca="false">SUM(AA376:AE376)</f>
        <v>0</v>
      </c>
      <c r="AG376" s="45" t="str">
        <f aca="false">IF(AM376&lt;=0,"-",INDEX(TR_TASA,MATCH(AM376,TR_DESDE,1)))</f>
        <v>-</v>
      </c>
      <c r="AH376" s="44" t="n">
        <f aca="false">IF($F376="Cese",1,IF($F376="Activo",INDEX(DIV_N,11),0))</f>
        <v>0</v>
      </c>
      <c r="AI376" s="44" t="n">
        <f aca="false">IF($F376="Cese",10,IF($F376="Activo",INDEX(DIV_HASTA,11),0))</f>
        <v>0</v>
      </c>
      <c r="AJ376" s="19" t="n">
        <f aca="false">IF(OR($F376="Activo",$F376="Cese"),SUMIFS(AV366:AV375,D366:D375,"&lt;="&amp;AI376),0)</f>
        <v>0</v>
      </c>
      <c r="AK376" s="19" t="n">
        <f aca="false">IF(OR($F376="Activo",$F376="Cese"),MAX(0,(AF376-AJ376)/AH376),0)</f>
        <v>0</v>
      </c>
      <c r="AL376" s="19" t="n">
        <f aca="false">IF(OR($F376="Activo",$F376="Cese"),K376+IF(PROY_BON="Sí",0,J376),0)</f>
        <v>0</v>
      </c>
      <c r="AM376" s="19" t="n">
        <f aca="false">IF(AL376&gt;0,MAX(0,X376+AL376-Y376),Z376)</f>
        <v>0</v>
      </c>
      <c r="AN376" s="19" t="n">
        <f aca="false">SUMPRODUCT((AM376&gt;TR_DESDE)*(AM376-TR_DESDE)*TR_INC)</f>
        <v>0</v>
      </c>
      <c r="AO376" s="19" t="n">
        <f aca="false">IF(AL376&gt;0,MAX(0,AN376-IF($F376="Cese",MAX(AF376,AJ376),AF376)),0)</f>
        <v>0</v>
      </c>
      <c r="AP376" s="46" t="n">
        <f aca="false">IF(OR($F376="Activo",$F376="Cese"),ROUND(AK376+AO376,2),0)</f>
        <v>0</v>
      </c>
      <c r="AQ376" s="19" t="n">
        <f aca="false">IF($F376="Cese",MAX(0,AJ376-AN376),0)</f>
        <v>0</v>
      </c>
      <c r="AR376" s="19" t="str">
        <f aca="false">IF($B376="","",IF(COUNTIFS(RP_COD,$B376,'Retenciones Planilla'!$M$6:$M$105,"&lt;&gt;")=0,"",SUMIFS('Retenciones Planilla'!$M$6:$M$105,RP_COD,$B376)))</f>
        <v/>
      </c>
      <c r="AS376" s="19" t="str">
        <f aca="false">IF(AR376="","",AR376-AP376)</f>
        <v/>
      </c>
      <c r="AT376" s="23" t="str">
        <f aca="false">IF($B376="","",IF(NOT(OR($F376="Activo",$F376="Cese")),IF(N(AR376)=0,"—","Revisar: sin vínculo"),IF(AR376="",IF(AP376=0,"No corresponde","Sin dato planilla"),IF(ABS(AS376)&lt;=TOL,"OK",IF(AS376&gt;0,"Retuvo de más","Retuvo de menos")))))</f>
        <v/>
      </c>
      <c r="AU376" s="19" t="n">
        <f aca="false">IF(AND(BASE_RET="Planilla (si existe)",AR376&lt;&gt;""),AR376,AP376)</f>
        <v>0</v>
      </c>
      <c r="AV376" s="19" t="n">
        <f aca="false">AU376+N376</f>
        <v>0</v>
      </c>
    </row>
    <row r="377" customFormat="false" ht="15" hidden="false" customHeight="false" outlineLevel="0" collapsed="false">
      <c r="A377" s="43" t="n">
        <v>31</v>
      </c>
      <c r="B377" s="35" t="str">
        <f aca="false">IF(Trabajadores!$B$36="","",Trabajadores!$B$36)</f>
        <v/>
      </c>
      <c r="C377" s="35" t="str">
        <f aca="false">IF($B377="","",Trabajadores!$D$36)</f>
        <v/>
      </c>
      <c r="D377" s="43" t="n">
        <v>12</v>
      </c>
      <c r="E377" s="23" t="s">
        <v>309</v>
      </c>
      <c r="F377" s="23" t="str">
        <f aca="false">IF($B377="","",IF(OR(12&lt;Trabajadores!$M$36,12&gt;Trabajadores!$N$36),"No vinculado",IF(AND(12=Trabajadores!$N$36,Trabajadores!$O$36="Sí"),"Cese","Activo")))</f>
        <v/>
      </c>
      <c r="G377" s="19" t="n">
        <f aca="false">IF($B377="",0,SUMIFS(Ingresos!$Z$6:$Z$1505,ING_COD,$B377,ING_CLASE,"ORD"))</f>
        <v>0</v>
      </c>
      <c r="H377" s="19" t="n">
        <f aca="false">IF($B377="",0,SUMIFS(Ingresos!$Z$6:$Z$1505,ING_COD,$B377,ING_CLASE,"ORD",ING_COMP,"Sí"))</f>
        <v>0</v>
      </c>
      <c r="I377" s="19" t="n">
        <f aca="false">IF($B377="",0,SUMIFS(Ingresos!$Z$6:$Z$1505,ING_COD,$B377,ING_CLASE,"GRA"))</f>
        <v>0</v>
      </c>
      <c r="J377" s="19" t="n">
        <f aca="false">IF($B377="",0,SUMIFS(Ingresos!$Z$6:$Z$1505,ING_COD,$B377,ING_CLASE,"BON"))</f>
        <v>0</v>
      </c>
      <c r="K377" s="19" t="n">
        <f aca="false">IF($B377="",0,SUMIFS(Ingresos!$Z$6:$Z$1505,ING_COD,$B377,ING_CLASE,"EXT"))</f>
        <v>0</v>
      </c>
      <c r="L377" s="19" t="n">
        <f aca="false">IF($B377="",0,SUMIFS(Ingresos!$Z$6:$Z$1505,ING_COD,$B377,ING_CLASE,"OTO"))</f>
        <v>0</v>
      </c>
      <c r="M377" s="19" t="n">
        <f aca="false">IF($B377="",0,SUMIFS(Ingresos!$Z$6:$Z$1505,ING_COD,$B377,ING_CLASE,"OTX"))</f>
        <v>0</v>
      </c>
      <c r="N377" s="19" t="n">
        <f aca="false">IF($B377="",0,SUMIFS(Ingresos!$Z$6:$Z$1505,ING_COD,$B377,ING_CLASE,"RETO"))</f>
        <v>0</v>
      </c>
      <c r="O377" s="19" t="n">
        <f aca="false">IF($B377="",0,SUMIFS(Ingresos!$Z$6:$Z$1505,ING_COD,$B377,ING_CLASE,"INA"))</f>
        <v>0</v>
      </c>
      <c r="P377" s="19" t="n">
        <f aca="false">G377+I377+J377+K377+L377+M377</f>
        <v>0</v>
      </c>
      <c r="Q377" s="44" t="n">
        <f aca="false">IF($F377="Activo",1,IF($F377="Cese",1,0))</f>
        <v>0</v>
      </c>
      <c r="R377" s="19" t="n">
        <f aca="false">G377*Q377</f>
        <v>0</v>
      </c>
      <c r="S377" s="19" t="n">
        <f aca="false">IF($F377="Activo",SUMIFS(I377:I377,$D377:$D377,"&lt;="&amp;Trabajadores!$N$36)+IF(PROY_BON="Sí",SUMIFS(J377:J377,$D377:$D377,"&lt;="&amp;Trabajadores!$N$36),0),IF($F377="Cese",I377+IF(PROY_BON="Sí",J377,0),0))</f>
        <v>0</v>
      </c>
      <c r="T377" s="19" t="n">
        <f aca="false">0</f>
        <v>0</v>
      </c>
      <c r="U377" s="19" t="n">
        <f aca="false">IF($F377="Activo",IF(Trabajadores!$J$36="Sí",L377*1,L377),IF($F377="Cese",L377,0))</f>
        <v>0</v>
      </c>
      <c r="V377" s="19" t="n">
        <f aca="false">IF(OR($F377="Activo",$F377="Cese"),M377,0)</f>
        <v>0</v>
      </c>
      <c r="W377" s="19" t="n">
        <f aca="false">IF(OR($F377="Activo",$F377="Cese"),SUM(P366:P376),0)</f>
        <v>0</v>
      </c>
      <c r="X377" s="36" t="n">
        <f aca="false">IF(OR($F377="Activo",$F377="Cese"),R377+S377+T377+U377+V377+W377,0)</f>
        <v>0</v>
      </c>
      <c r="Y377" s="19" t="n">
        <f aca="false">IF(OR($F377="Activo",$F377="Cese"),DED_FIJA,0)</f>
        <v>0</v>
      </c>
      <c r="Z377" s="36" t="n">
        <f aca="false">MAX(0,X377-Y377)</f>
        <v>0</v>
      </c>
      <c r="AA377" s="19" t="n">
        <f aca="false">IF(Z377=0,0,MAX(0,MIN(Z377,Parámetros!$G$19)-Parámetros!$F$19)*Parámetros!$E$19)</f>
        <v>0</v>
      </c>
      <c r="AB377" s="19" t="n">
        <f aca="false">IF(Z377=0,0,MAX(0,MIN(Z377,Parámetros!$G$20)-Parámetros!$F$20)*Parámetros!$E$20)</f>
        <v>0</v>
      </c>
      <c r="AC377" s="19" t="n">
        <f aca="false">IF(Z377=0,0,MAX(0,MIN(Z377,Parámetros!$G$21)-Parámetros!$F$21)*Parámetros!$E$21)</f>
        <v>0</v>
      </c>
      <c r="AD377" s="19" t="n">
        <f aca="false">IF(Z377=0,0,MAX(0,MIN(Z377,Parámetros!$G$22)-Parámetros!$F$22)*Parámetros!$E$22)</f>
        <v>0</v>
      </c>
      <c r="AE377" s="19" t="n">
        <f aca="false">IF(Z377=0,0,MAX(0,MIN(Z377,Parámetros!$G$23)-Parámetros!$F$23)*Parámetros!$E$23)</f>
        <v>0</v>
      </c>
      <c r="AF377" s="36" t="n">
        <f aca="false">SUM(AA377:AE377)</f>
        <v>0</v>
      </c>
      <c r="AG377" s="45" t="str">
        <f aca="false">IF(AM377&lt;=0,"-",INDEX(TR_TASA,MATCH(AM377,TR_DESDE,1)))</f>
        <v>-</v>
      </c>
      <c r="AH377" s="44" t="n">
        <f aca="false">IF($F377="Cese",1,IF($F377="Activo",INDEX(DIV_N,12),0))</f>
        <v>0</v>
      </c>
      <c r="AI377" s="44" t="n">
        <f aca="false">IF($F377="Cese",11,IF($F377="Activo",INDEX(DIV_HASTA,12),0))</f>
        <v>0</v>
      </c>
      <c r="AJ377" s="19" t="n">
        <f aca="false">IF(OR($F377="Activo",$F377="Cese"),SUMIFS(AV366:AV376,D366:D376,"&lt;="&amp;AI377),0)</f>
        <v>0</v>
      </c>
      <c r="AK377" s="19" t="n">
        <f aca="false">IF(OR($F377="Activo",$F377="Cese"),MAX(0,(AF377-AJ377)/AH377),0)</f>
        <v>0</v>
      </c>
      <c r="AL377" s="19" t="n">
        <f aca="false">IF(OR($F377="Activo",$F377="Cese"),K377+IF(PROY_BON="Sí",0,J377),0)</f>
        <v>0</v>
      </c>
      <c r="AM377" s="19" t="n">
        <f aca="false">IF(AL377&gt;0,MAX(0,X377+AL377-Y377),Z377)</f>
        <v>0</v>
      </c>
      <c r="AN377" s="19" t="n">
        <f aca="false">SUMPRODUCT((AM377&gt;TR_DESDE)*(AM377-TR_DESDE)*TR_INC)</f>
        <v>0</v>
      </c>
      <c r="AO377" s="19" t="n">
        <f aca="false">IF(AL377&gt;0,MAX(0,AN377-IF(TRUE(),MAX(AF377,AJ377),AF377)),0)</f>
        <v>0</v>
      </c>
      <c r="AP377" s="46" t="n">
        <f aca="false">IF(OR($F377="Activo",$F377="Cese"),ROUND(AK377+AO377,2),0)</f>
        <v>0</v>
      </c>
      <c r="AQ377" s="19" t="n">
        <f aca="false">IF(OR($F377="Activo",$F377="Cese"),MAX(0,AJ377-AN377),0)</f>
        <v>0</v>
      </c>
      <c r="AR377" s="19" t="str">
        <f aca="false">IF($B377="","",IF(COUNTIFS(RP_COD,$B377,'Retenciones Planilla'!$N$6:$N$105,"&lt;&gt;")=0,"",SUMIFS('Retenciones Planilla'!$N$6:$N$105,RP_COD,$B377)))</f>
        <v/>
      </c>
      <c r="AS377" s="19" t="str">
        <f aca="false">IF(AR377="","",AR377-AP377)</f>
        <v/>
      </c>
      <c r="AT377" s="23" t="str">
        <f aca="false">IF($B377="","",IF(NOT(OR($F377="Activo",$F377="Cese")),IF(N(AR377)=0,"—","Revisar: sin vínculo"),IF(AR377="",IF(AP377=0,"No corresponde","Sin dato planilla"),IF(ABS(AS377)&lt;=TOL,"OK",IF(AS377&gt;0,"Retuvo de más","Retuvo de menos")))))</f>
        <v/>
      </c>
      <c r="AU377" s="19" t="n">
        <f aca="false">IF(AND(BASE_RET="Planilla (si existe)",AR377&lt;&gt;""),AR377,AP377)</f>
        <v>0</v>
      </c>
      <c r="AV377" s="19" t="n">
        <f aca="false">AU377+N377</f>
        <v>0</v>
      </c>
    </row>
    <row r="378" customFormat="false" ht="15" hidden="false" customHeight="false" outlineLevel="0" collapsed="false">
      <c r="A378" s="43" t="n">
        <v>32</v>
      </c>
      <c r="B378" s="35" t="str">
        <f aca="false">IF(Trabajadores!$B$37="","",Trabajadores!$B$37)</f>
        <v/>
      </c>
      <c r="C378" s="35" t="str">
        <f aca="false">IF($B378="","",Trabajadores!$D$37)</f>
        <v/>
      </c>
      <c r="D378" s="43" t="n">
        <v>1</v>
      </c>
      <c r="E378" s="23" t="s">
        <v>298</v>
      </c>
      <c r="F378" s="23" t="str">
        <f aca="false">IF($B378="","",IF(OR(1&lt;Trabajadores!$M$37,1&gt;Trabajadores!$N$37),"No vinculado",IF(AND(1=Trabajadores!$N$37,Trabajadores!$O$37="Sí"),"Cese","Activo")))</f>
        <v/>
      </c>
      <c r="G378" s="19" t="n">
        <f aca="false">IF($B378="",0,SUMIFS(Ingresos!$O$6:$O$1505,ING_COD,$B378,ING_CLASE,"ORD"))</f>
        <v>0</v>
      </c>
      <c r="H378" s="19" t="n">
        <f aca="false">IF($B378="",0,SUMIFS(Ingresos!$O$6:$O$1505,ING_COD,$B378,ING_CLASE,"ORD",ING_COMP,"Sí"))</f>
        <v>0</v>
      </c>
      <c r="I378" s="19" t="n">
        <f aca="false">IF($B378="",0,SUMIFS(Ingresos!$O$6:$O$1505,ING_COD,$B378,ING_CLASE,"GRA"))</f>
        <v>0</v>
      </c>
      <c r="J378" s="19" t="n">
        <f aca="false">IF($B378="",0,SUMIFS(Ingresos!$O$6:$O$1505,ING_COD,$B378,ING_CLASE,"BON"))</f>
        <v>0</v>
      </c>
      <c r="K378" s="19" t="n">
        <f aca="false">IF($B378="",0,SUMIFS(Ingresos!$O$6:$O$1505,ING_COD,$B378,ING_CLASE,"EXT"))</f>
        <v>0</v>
      </c>
      <c r="L378" s="19" t="n">
        <f aca="false">IF($B378="",0,SUMIFS(Ingresos!$O$6:$O$1505,ING_COD,$B378,ING_CLASE,"OTO"))</f>
        <v>0</v>
      </c>
      <c r="M378" s="19" t="n">
        <f aca="false">IF($B378="",0,SUMIFS(Ingresos!$O$6:$O$1505,ING_COD,$B378,ING_CLASE,"OTX"))</f>
        <v>0</v>
      </c>
      <c r="N378" s="19" t="n">
        <f aca="false">IF($B378="",0,SUMIFS(Ingresos!$O$6:$O$1505,ING_COD,$B378,ING_CLASE,"RETO"))</f>
        <v>0</v>
      </c>
      <c r="O378" s="19" t="n">
        <f aca="false">IF($B378="",0,SUMIFS(Ingresos!$O$6:$O$1505,ING_COD,$B378,ING_CLASE,"INA"))</f>
        <v>0</v>
      </c>
      <c r="P378" s="19" t="n">
        <f aca="false">G378+I378+J378+K378+L378+M378</f>
        <v>0</v>
      </c>
      <c r="Q378" s="44" t="n">
        <f aca="false">IF($F378="Activo",12,IF($F378="Cese",1,0))</f>
        <v>0</v>
      </c>
      <c r="R378" s="19" t="n">
        <f aca="false">G378*Q378</f>
        <v>0</v>
      </c>
      <c r="S378" s="19" t="n">
        <f aca="false">IF($F378="Activo",SUMIFS(I378:I389,$D378:$D389,"&lt;="&amp;Trabajadores!$N$37)+IF(PROY_BON="Sí",SUMIFS(J378:J389,$D378:$D389,"&lt;="&amp;Trabajadores!$N$37),0),IF($F378="Cese",I378+IF(PROY_BON="Sí",J378,0),0))</f>
        <v>0</v>
      </c>
      <c r="T378" s="19" t="n">
        <f aca="false">IF(OR($F378&lt;&gt;"Activo",Trabajadores!$I$37="No"),0,IF(I384=0,H378*(1+IF(PROY_BON="Sí",Trabajadores!$P$37,0))*Trabajadores!$R$37/6*(Trabajadores!$N$37&gt;=7),0)+IF(I389=0,H378*(1+IF(PROY_BON="Sí",Trabajadores!$P$37,0))*Trabajadores!$S$37/6*(Trabajadores!$N$37&gt;=12),0))</f>
        <v>0</v>
      </c>
      <c r="U378" s="19" t="n">
        <f aca="false">IF($F378="Activo",IF(Trabajadores!$J$37="Sí",L378*12,L378),IF($F378="Cese",L378,0))</f>
        <v>0</v>
      </c>
      <c r="V378" s="19" t="n">
        <f aca="false">IF(OR($F378="Activo",$F378="Cese"),M378,0)</f>
        <v>0</v>
      </c>
      <c r="W378" s="19" t="n">
        <f aca="false">0</f>
        <v>0</v>
      </c>
      <c r="X378" s="36" t="n">
        <f aca="false">IF(OR($F378="Activo",$F378="Cese"),R378+S378+T378+U378+V378+W378,0)</f>
        <v>0</v>
      </c>
      <c r="Y378" s="19" t="n">
        <f aca="false">IF(OR($F378="Activo",$F378="Cese"),DED_FIJA,0)</f>
        <v>0</v>
      </c>
      <c r="Z378" s="36" t="n">
        <f aca="false">MAX(0,X378-Y378)</f>
        <v>0</v>
      </c>
      <c r="AA378" s="19" t="n">
        <f aca="false">IF(Z378=0,0,MAX(0,MIN(Z378,Parámetros!$G$19)-Parámetros!$F$19)*Parámetros!$E$19)</f>
        <v>0</v>
      </c>
      <c r="AB378" s="19" t="n">
        <f aca="false">IF(Z378=0,0,MAX(0,MIN(Z378,Parámetros!$G$20)-Parámetros!$F$20)*Parámetros!$E$20)</f>
        <v>0</v>
      </c>
      <c r="AC378" s="19" t="n">
        <f aca="false">IF(Z378=0,0,MAX(0,MIN(Z378,Parámetros!$G$21)-Parámetros!$F$21)*Parámetros!$E$21)</f>
        <v>0</v>
      </c>
      <c r="AD378" s="19" t="n">
        <f aca="false">IF(Z378=0,0,MAX(0,MIN(Z378,Parámetros!$G$22)-Parámetros!$F$22)*Parámetros!$E$22)</f>
        <v>0</v>
      </c>
      <c r="AE378" s="19" t="n">
        <f aca="false">IF(Z378=0,0,MAX(0,MIN(Z378,Parámetros!$G$23)-Parámetros!$F$23)*Parámetros!$E$23)</f>
        <v>0</v>
      </c>
      <c r="AF378" s="36" t="n">
        <f aca="false">SUM(AA378:AE378)</f>
        <v>0</v>
      </c>
      <c r="AG378" s="45" t="str">
        <f aca="false">IF(AM378&lt;=0,"-",INDEX(TR_TASA,MATCH(AM378,TR_DESDE,1)))</f>
        <v>-</v>
      </c>
      <c r="AH378" s="44" t="n">
        <f aca="false">IF($F378="Cese",1,IF($F378="Activo",INDEX(DIV_N,1),0))</f>
        <v>0</v>
      </c>
      <c r="AI378" s="44" t="n">
        <f aca="false">IF($F378="Cese",0,IF($F378="Activo",INDEX(DIV_HASTA,1),0))</f>
        <v>0</v>
      </c>
      <c r="AJ378" s="19" t="n">
        <f aca="false">0</f>
        <v>0</v>
      </c>
      <c r="AK378" s="19" t="n">
        <f aca="false">IF(OR($F378="Activo",$F378="Cese"),MAX(0,(AF378-AJ378)/AH378),0)</f>
        <v>0</v>
      </c>
      <c r="AL378" s="19" t="n">
        <f aca="false">IF(OR($F378="Activo",$F378="Cese"),K378+IF(PROY_BON="Sí",0,J378),0)</f>
        <v>0</v>
      </c>
      <c r="AM378" s="19" t="n">
        <f aca="false">IF(AL378&gt;0,MAX(0,X378+AL378-Y378),Z378)</f>
        <v>0</v>
      </c>
      <c r="AN378" s="19" t="n">
        <f aca="false">SUMPRODUCT((AM378&gt;TR_DESDE)*(AM378-TR_DESDE)*TR_INC)</f>
        <v>0</v>
      </c>
      <c r="AO378" s="19" t="n">
        <f aca="false">IF(AL378&gt;0,MAX(0,AN378-IF($F378="Cese",MAX(AF378,AJ378),AF378)),0)</f>
        <v>0</v>
      </c>
      <c r="AP378" s="46" t="n">
        <f aca="false">IF(OR($F378="Activo",$F378="Cese"),ROUND(AK378+AO378,2),0)</f>
        <v>0</v>
      </c>
      <c r="AQ378" s="19" t="n">
        <f aca="false">IF($F378="Cese",MAX(0,AJ378-AN378),0)</f>
        <v>0</v>
      </c>
      <c r="AR378" s="19" t="str">
        <f aca="false">IF($B378="","",IF(COUNTIFS(RP_COD,$B378,'Retenciones Planilla'!$C$6:$C$105,"&lt;&gt;")=0,"",SUMIFS('Retenciones Planilla'!$C$6:$C$105,RP_COD,$B378)))</f>
        <v/>
      </c>
      <c r="AS378" s="19" t="str">
        <f aca="false">IF(AR378="","",AR378-AP378)</f>
        <v/>
      </c>
      <c r="AT378" s="23" t="str">
        <f aca="false">IF($B378="","",IF(NOT(OR($F378="Activo",$F378="Cese")),IF(N(AR378)=0,"—","Revisar: sin vínculo"),IF(AR378="",IF(AP378=0,"No corresponde","Sin dato planilla"),IF(ABS(AS378)&lt;=TOL,"OK",IF(AS378&gt;0,"Retuvo de más","Retuvo de menos")))))</f>
        <v/>
      </c>
      <c r="AU378" s="19" t="n">
        <f aca="false">IF(AND(BASE_RET="Planilla (si existe)",AR378&lt;&gt;""),AR378,AP378)</f>
        <v>0</v>
      </c>
      <c r="AV378" s="19" t="n">
        <f aca="false">AU378+N378</f>
        <v>0</v>
      </c>
    </row>
    <row r="379" customFormat="false" ht="15" hidden="false" customHeight="false" outlineLevel="0" collapsed="false">
      <c r="A379" s="43" t="n">
        <v>32</v>
      </c>
      <c r="B379" s="35" t="str">
        <f aca="false">IF(Trabajadores!$B$37="","",Trabajadores!$B$37)</f>
        <v/>
      </c>
      <c r="C379" s="35" t="str">
        <f aca="false">IF($B379="","",Trabajadores!$D$37)</f>
        <v/>
      </c>
      <c r="D379" s="43" t="n">
        <v>2</v>
      </c>
      <c r="E379" s="23" t="s">
        <v>299</v>
      </c>
      <c r="F379" s="23" t="str">
        <f aca="false">IF($B379="","",IF(OR(2&lt;Trabajadores!$M$37,2&gt;Trabajadores!$N$37),"No vinculado",IF(AND(2=Trabajadores!$N$37,Trabajadores!$O$37="Sí"),"Cese","Activo")))</f>
        <v/>
      </c>
      <c r="G379" s="19" t="n">
        <f aca="false">IF($B379="",0,SUMIFS(Ingresos!$P$6:$P$1505,ING_COD,$B379,ING_CLASE,"ORD"))</f>
        <v>0</v>
      </c>
      <c r="H379" s="19" t="n">
        <f aca="false">IF($B379="",0,SUMIFS(Ingresos!$P$6:$P$1505,ING_COD,$B379,ING_CLASE,"ORD",ING_COMP,"Sí"))</f>
        <v>0</v>
      </c>
      <c r="I379" s="19" t="n">
        <f aca="false">IF($B379="",0,SUMIFS(Ingresos!$P$6:$P$1505,ING_COD,$B379,ING_CLASE,"GRA"))</f>
        <v>0</v>
      </c>
      <c r="J379" s="19" t="n">
        <f aca="false">IF($B379="",0,SUMIFS(Ingresos!$P$6:$P$1505,ING_COD,$B379,ING_CLASE,"BON"))</f>
        <v>0</v>
      </c>
      <c r="K379" s="19" t="n">
        <f aca="false">IF($B379="",0,SUMIFS(Ingresos!$P$6:$P$1505,ING_COD,$B379,ING_CLASE,"EXT"))</f>
        <v>0</v>
      </c>
      <c r="L379" s="19" t="n">
        <f aca="false">IF($B379="",0,SUMIFS(Ingresos!$P$6:$P$1505,ING_COD,$B379,ING_CLASE,"OTO"))</f>
        <v>0</v>
      </c>
      <c r="M379" s="19" t="n">
        <f aca="false">IF($B379="",0,SUMIFS(Ingresos!$P$6:$P$1505,ING_COD,$B379,ING_CLASE,"OTX"))</f>
        <v>0</v>
      </c>
      <c r="N379" s="19" t="n">
        <f aca="false">IF($B379="",0,SUMIFS(Ingresos!$P$6:$P$1505,ING_COD,$B379,ING_CLASE,"RETO"))</f>
        <v>0</v>
      </c>
      <c r="O379" s="19" t="n">
        <f aca="false">IF($B379="",0,SUMIFS(Ingresos!$P$6:$P$1505,ING_COD,$B379,ING_CLASE,"INA"))</f>
        <v>0</v>
      </c>
      <c r="P379" s="19" t="n">
        <f aca="false">G379+I379+J379+K379+L379+M379</f>
        <v>0</v>
      </c>
      <c r="Q379" s="44" t="n">
        <f aca="false">IF($F379="Activo",11,IF($F379="Cese",1,0))</f>
        <v>0</v>
      </c>
      <c r="R379" s="19" t="n">
        <f aca="false">G379*Q379</f>
        <v>0</v>
      </c>
      <c r="S379" s="19" t="n">
        <f aca="false">IF($F379="Activo",SUMIFS(I379:I389,$D379:$D389,"&lt;="&amp;Trabajadores!$N$37)+IF(PROY_BON="Sí",SUMIFS(J379:J389,$D379:$D389,"&lt;="&amp;Trabajadores!$N$37),0),IF($F379="Cese",I379+IF(PROY_BON="Sí",J379,0),0))</f>
        <v>0</v>
      </c>
      <c r="T379" s="19" t="n">
        <f aca="false">IF(OR($F379&lt;&gt;"Activo",Trabajadores!$I$37="No"),0,IF(I384=0,H379*(1+IF(PROY_BON="Sí",Trabajadores!$P$37,0))*Trabajadores!$R$37/6*(Trabajadores!$N$37&gt;=7),0)+IF(I389=0,H379*(1+IF(PROY_BON="Sí",Trabajadores!$P$37,0))*Trabajadores!$S$37/6*(Trabajadores!$N$37&gt;=12),0))</f>
        <v>0</v>
      </c>
      <c r="U379" s="19" t="n">
        <f aca="false">IF($F379="Activo",IF(Trabajadores!$J$37="Sí",L379*11,L379),IF($F379="Cese",L379,0))</f>
        <v>0</v>
      </c>
      <c r="V379" s="19" t="n">
        <f aca="false">IF(OR($F379="Activo",$F379="Cese"),M379,0)</f>
        <v>0</v>
      </c>
      <c r="W379" s="19" t="n">
        <f aca="false">IF(OR($F379="Activo",$F379="Cese"),SUM(P378:P378),0)</f>
        <v>0</v>
      </c>
      <c r="X379" s="36" t="n">
        <f aca="false">IF(OR($F379="Activo",$F379="Cese"),R379+S379+T379+U379+V379+W379,0)</f>
        <v>0</v>
      </c>
      <c r="Y379" s="19" t="n">
        <f aca="false">IF(OR($F379="Activo",$F379="Cese"),DED_FIJA,0)</f>
        <v>0</v>
      </c>
      <c r="Z379" s="36" t="n">
        <f aca="false">MAX(0,X379-Y379)</f>
        <v>0</v>
      </c>
      <c r="AA379" s="19" t="n">
        <f aca="false">IF(Z379=0,0,MAX(0,MIN(Z379,Parámetros!$G$19)-Parámetros!$F$19)*Parámetros!$E$19)</f>
        <v>0</v>
      </c>
      <c r="AB379" s="19" t="n">
        <f aca="false">IF(Z379=0,0,MAX(0,MIN(Z379,Parámetros!$G$20)-Parámetros!$F$20)*Parámetros!$E$20)</f>
        <v>0</v>
      </c>
      <c r="AC379" s="19" t="n">
        <f aca="false">IF(Z379=0,0,MAX(0,MIN(Z379,Parámetros!$G$21)-Parámetros!$F$21)*Parámetros!$E$21)</f>
        <v>0</v>
      </c>
      <c r="AD379" s="19" t="n">
        <f aca="false">IF(Z379=0,0,MAX(0,MIN(Z379,Parámetros!$G$22)-Parámetros!$F$22)*Parámetros!$E$22)</f>
        <v>0</v>
      </c>
      <c r="AE379" s="19" t="n">
        <f aca="false">IF(Z379=0,0,MAX(0,MIN(Z379,Parámetros!$G$23)-Parámetros!$F$23)*Parámetros!$E$23)</f>
        <v>0</v>
      </c>
      <c r="AF379" s="36" t="n">
        <f aca="false">SUM(AA379:AE379)</f>
        <v>0</v>
      </c>
      <c r="AG379" s="45" t="str">
        <f aca="false">IF(AM379&lt;=0,"-",INDEX(TR_TASA,MATCH(AM379,TR_DESDE,1)))</f>
        <v>-</v>
      </c>
      <c r="AH379" s="44" t="n">
        <f aca="false">IF($F379="Cese",1,IF($F379="Activo",INDEX(DIV_N,2),0))</f>
        <v>0</v>
      </c>
      <c r="AI379" s="44" t="n">
        <f aca="false">IF($F379="Cese",1,IF($F379="Activo",INDEX(DIV_HASTA,2),0))</f>
        <v>0</v>
      </c>
      <c r="AJ379" s="19" t="n">
        <f aca="false">IF(OR($F379="Activo",$F379="Cese"),SUMIFS(AV378:AV378,D378:D378,"&lt;="&amp;AI379),0)</f>
        <v>0</v>
      </c>
      <c r="AK379" s="19" t="n">
        <f aca="false">IF(OR($F379="Activo",$F379="Cese"),MAX(0,(AF379-AJ379)/AH379),0)</f>
        <v>0</v>
      </c>
      <c r="AL379" s="19" t="n">
        <f aca="false">IF(OR($F379="Activo",$F379="Cese"),K379+IF(PROY_BON="Sí",0,J379),0)</f>
        <v>0</v>
      </c>
      <c r="AM379" s="19" t="n">
        <f aca="false">IF(AL379&gt;0,MAX(0,X379+AL379-Y379),Z379)</f>
        <v>0</v>
      </c>
      <c r="AN379" s="19" t="n">
        <f aca="false">SUMPRODUCT((AM379&gt;TR_DESDE)*(AM379-TR_DESDE)*TR_INC)</f>
        <v>0</v>
      </c>
      <c r="AO379" s="19" t="n">
        <f aca="false">IF(AL379&gt;0,MAX(0,AN379-IF($F379="Cese",MAX(AF379,AJ379),AF379)),0)</f>
        <v>0</v>
      </c>
      <c r="AP379" s="46" t="n">
        <f aca="false">IF(OR($F379="Activo",$F379="Cese"),ROUND(AK379+AO379,2),0)</f>
        <v>0</v>
      </c>
      <c r="AQ379" s="19" t="n">
        <f aca="false">IF($F379="Cese",MAX(0,AJ379-AN379),0)</f>
        <v>0</v>
      </c>
      <c r="AR379" s="19" t="str">
        <f aca="false">IF($B379="","",IF(COUNTIFS(RP_COD,$B379,'Retenciones Planilla'!$D$6:$D$105,"&lt;&gt;")=0,"",SUMIFS('Retenciones Planilla'!$D$6:$D$105,RP_COD,$B379)))</f>
        <v/>
      </c>
      <c r="AS379" s="19" t="str">
        <f aca="false">IF(AR379="","",AR379-AP379)</f>
        <v/>
      </c>
      <c r="AT379" s="23" t="str">
        <f aca="false">IF($B379="","",IF(NOT(OR($F379="Activo",$F379="Cese")),IF(N(AR379)=0,"—","Revisar: sin vínculo"),IF(AR379="",IF(AP379=0,"No corresponde","Sin dato planilla"),IF(ABS(AS379)&lt;=TOL,"OK",IF(AS379&gt;0,"Retuvo de más","Retuvo de menos")))))</f>
        <v/>
      </c>
      <c r="AU379" s="19" t="n">
        <f aca="false">IF(AND(BASE_RET="Planilla (si existe)",AR379&lt;&gt;""),AR379,AP379)</f>
        <v>0</v>
      </c>
      <c r="AV379" s="19" t="n">
        <f aca="false">AU379+N379</f>
        <v>0</v>
      </c>
    </row>
    <row r="380" customFormat="false" ht="15" hidden="false" customHeight="false" outlineLevel="0" collapsed="false">
      <c r="A380" s="43" t="n">
        <v>32</v>
      </c>
      <c r="B380" s="35" t="str">
        <f aca="false">IF(Trabajadores!$B$37="","",Trabajadores!$B$37)</f>
        <v/>
      </c>
      <c r="C380" s="35" t="str">
        <f aca="false">IF($B380="","",Trabajadores!$D$37)</f>
        <v/>
      </c>
      <c r="D380" s="43" t="n">
        <v>3</v>
      </c>
      <c r="E380" s="23" t="s">
        <v>300</v>
      </c>
      <c r="F380" s="23" t="str">
        <f aca="false">IF($B380="","",IF(OR(3&lt;Trabajadores!$M$37,3&gt;Trabajadores!$N$37),"No vinculado",IF(AND(3=Trabajadores!$N$37,Trabajadores!$O$37="Sí"),"Cese","Activo")))</f>
        <v/>
      </c>
      <c r="G380" s="19" t="n">
        <f aca="false">IF($B380="",0,SUMIFS(Ingresos!$Q$6:$Q$1505,ING_COD,$B380,ING_CLASE,"ORD"))</f>
        <v>0</v>
      </c>
      <c r="H380" s="19" t="n">
        <f aca="false">IF($B380="",0,SUMIFS(Ingresos!$Q$6:$Q$1505,ING_COD,$B380,ING_CLASE,"ORD",ING_COMP,"Sí"))</f>
        <v>0</v>
      </c>
      <c r="I380" s="19" t="n">
        <f aca="false">IF($B380="",0,SUMIFS(Ingresos!$Q$6:$Q$1505,ING_COD,$B380,ING_CLASE,"GRA"))</f>
        <v>0</v>
      </c>
      <c r="J380" s="19" t="n">
        <f aca="false">IF($B380="",0,SUMIFS(Ingresos!$Q$6:$Q$1505,ING_COD,$B380,ING_CLASE,"BON"))</f>
        <v>0</v>
      </c>
      <c r="K380" s="19" t="n">
        <f aca="false">IF($B380="",0,SUMIFS(Ingresos!$Q$6:$Q$1505,ING_COD,$B380,ING_CLASE,"EXT"))</f>
        <v>0</v>
      </c>
      <c r="L380" s="19" t="n">
        <f aca="false">IF($B380="",0,SUMIFS(Ingresos!$Q$6:$Q$1505,ING_COD,$B380,ING_CLASE,"OTO"))</f>
        <v>0</v>
      </c>
      <c r="M380" s="19" t="n">
        <f aca="false">IF($B380="",0,SUMIFS(Ingresos!$Q$6:$Q$1505,ING_COD,$B380,ING_CLASE,"OTX"))</f>
        <v>0</v>
      </c>
      <c r="N380" s="19" t="n">
        <f aca="false">IF($B380="",0,SUMIFS(Ingresos!$Q$6:$Q$1505,ING_COD,$B380,ING_CLASE,"RETO"))</f>
        <v>0</v>
      </c>
      <c r="O380" s="19" t="n">
        <f aca="false">IF($B380="",0,SUMIFS(Ingresos!$Q$6:$Q$1505,ING_COD,$B380,ING_CLASE,"INA"))</f>
        <v>0</v>
      </c>
      <c r="P380" s="19" t="n">
        <f aca="false">G380+I380+J380+K380+L380+M380</f>
        <v>0</v>
      </c>
      <c r="Q380" s="44" t="n">
        <f aca="false">IF($F380="Activo",10,IF($F380="Cese",1,0))</f>
        <v>0</v>
      </c>
      <c r="R380" s="19" t="n">
        <f aca="false">G380*Q380</f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IF($F380="Activo",SUMIFS(I380:I389,$D380:$D389,"&lt;="&amp;Trabajadores!$N$37)+IF(PROY_BON="Sí",SUMIFS(J380:J389,$D380:$D389,"&lt;="&amp;Trabajadores!$N$37),0),IF($F380="Cese",I380+IF(PROY_BON="Sí",J380,0),0))</f>
        <v>0</v>
      </c>
      <c r="T380" s="19" t="n">
        <f aca="false">IF(OR($F380&lt;&gt;"Activo",Trabajadores!$I$37="No"),0,IF(I384=0,H380*(1+IF(PROY_BON="Sí",Trabajadores!$P$37,0))*Trabajadores!$R$37/6*(Trabajadores!$N$37&gt;=7),0)+IF(I389=0,H380*(1+IF(PROY_BON="Sí",Trabajadores!$P$37,0))*Trabajadores!$S$37/6*(Trabajadores!$N$37&gt;=12),0))</f>
        <v>0</v>
      </c>
      <c r="U380" s="19" t="n">
        <f aca="false">IF($F380="Activo",IF(Trabajadores!$J$37="Sí",L380*10,L380),IF($F380="Cese",L380,0))</f>
        <v>0</v>
      </c>
      <c r="V380" s="19" t="n">
        <f aca="false">IF(OR($F380="Activo",$F380="Cese"),M380,0)</f>
        <v>0</v>
      </c>
      <c r="W380" s="19" t="n">
        <f aca="false">IF(OR($F380="Activo",$F380="Cese"),SUM(P378:P379),0)</f>
        <v>0</v>
      </c>
      <c r="X380" s="36" t="n">
        <f aca="false">IF(OR($F380="Activo",$F380="Cese"),R380+S380+T380+U380+V380+W380,0)</f>
        <v>0</v>
      </c>
      <c r="Y380" s="19" t="n">
        <f aca="false">IF(OR($F380="Activo",$F380="Cese"),DED_FIJA,0)</f>
        <v>0</v>
      </c>
      <c r="Z380" s="36" t="n">
        <f aca="false">MAX(0,X380-Y380)</f>
        <v>0</v>
      </c>
      <c r="AA380" s="19" t="n">
        <f aca="false">IF(Z380=0,0,MAX(0,MIN(Z380,Parámetros!$G$19)-Parámetros!$F$19)*Parámetros!$E$19)</f>
        <v>0</v>
      </c>
      <c r="AB380" s="19" t="n">
        <f aca="false">IF(Z380=0,0,MAX(0,MIN(Z380,Parámetros!$G$20)-Parámetros!$F$20)*Parámetros!$E$20)</f>
        <v>0</v>
      </c>
      <c r="AC380" s="19" t="n">
        <f aca="false">IF(Z380=0,0,MAX(0,MIN(Z380,Parámetros!$G$21)-Parámetros!$F$21)*Parámetros!$E$21)</f>
        <v>0</v>
      </c>
      <c r="AD380" s="19" t="n">
        <f aca="false">IF(Z380=0,0,MAX(0,MIN(Z380,Parámetros!$G$22)-Parámetros!$F$22)*Parámetros!$E$22)</f>
        <v>0</v>
      </c>
      <c r="AE380" s="19" t="n">
        <f aca="false">IF(Z380=0,0,MAX(0,MIN(Z380,Parámetros!$G$23)-Parámetros!$F$23)*Parámetros!$E$23)</f>
        <v>0</v>
      </c>
      <c r="AF380" s="36" t="n">
        <f aca="false">SUM(AA380:AE380)</f>
        <v>0</v>
      </c>
      <c r="AG380" s="45" t="str">
        <f aca="false">IF(AM380&lt;=0,"-",INDEX(TR_TASA,MATCH(AM380,TR_DESDE,1)))</f>
        <v>-</v>
      </c>
      <c r="AH380" s="44" t="n">
        <f aca="false">IF($F380="Cese",1,IF($F380="Activo",INDEX(DIV_N,3),0))</f>
        <v>0</v>
      </c>
      <c r="AI380" s="44" t="n">
        <f aca="false">IF($F380="Cese",2,IF($F380="Activo",INDEX(DIV_HASTA,3),0))</f>
        <v>0</v>
      </c>
      <c r="AJ380" s="19" t="n">
        <f aca="false">IF(OR($F380="Activo",$F380="Cese"),SUMIFS(AV378:AV379,D378:D379,"&lt;="&amp;AI380),0)</f>
        <v>0</v>
      </c>
      <c r="AK380" s="19" t="n">
        <f aca="false">IF(OR($F380="Activo",$F380="Cese"),MAX(0,(AF380-AJ380)/AH380),0)</f>
        <v>0</v>
      </c>
      <c r="AL380" s="19" t="n">
        <f aca="false">IF(OR($F380="Activo",$F380="Cese"),K380+IF(PROY_BON="Sí",0,J380),0)</f>
        <v>0</v>
      </c>
      <c r="AM380" s="19" t="n">
        <f aca="false">IF(AL380&gt;0,MAX(0,X380+AL380-Y380),Z380)</f>
        <v>0</v>
      </c>
      <c r="AN380" s="19" t="n">
        <f aca="false">SUMPRODUCT((AM380&gt;TR_DESDE)*(AM380-TR_DESDE)*TR_INC)</f>
        <v>0</v>
      </c>
      <c r="AO380" s="19" t="n">
        <f aca="false">IF(AL380&gt;0,MAX(0,AN380-IF($F380="Cese",MAX(AF380,AJ380),AF380)),0)</f>
        <v>0</v>
      </c>
      <c r="AP380" s="46" t="n">
        <f aca="false">IF(OR($F380="Activo",$F380="Cese"),ROUND(AK380+AO380,2),0)</f>
        <v>0</v>
      </c>
      <c r="AQ380" s="19" t="n">
        <f aca="false">IF($F380="Cese",MAX(0,AJ380-AN380),0)</f>
        <v>0</v>
      </c>
      <c r="AR380" s="19" t="str">
        <f aca="false">IF($B380="","",IF(COUNTIFS(RP_COD,$B380,'Retenciones Planilla'!$E$6:$E$105,"&lt;&gt;")=0,"",SUMIFS('Retenciones Planilla'!$E$6:$E$105,RP_COD,$B380)))</f>
        <v/>
      </c>
      <c r="AS380" s="19" t="str">
        <f aca="false">IF(AR380="","",AR380-AP380)</f>
        <v/>
      </c>
      <c r="AT380" s="23" t="str">
        <f aca="false">IF($B380="","",IF(NOT(OR($F380="Activo",$F380="Cese")),IF(N(AR380)=0,"—","Revisar: sin vínculo"),IF(AR380="",IF(AP380=0,"No corresponde","Sin dato planilla"),IF(ABS(AS380)&lt;=TOL,"OK",IF(AS380&gt;0,"Retuvo de más","Retuvo de menos")))))</f>
        <v/>
      </c>
      <c r="AU380" s="19" t="n">
        <f aca="false">IF(AND(BASE_RET="Planilla (si existe)",AR380&lt;&gt;""),AR380,AP380)</f>
        <v>0</v>
      </c>
      <c r="AV380" s="19" t="n">
        <f aca="false">AU380+N380</f>
        <v>0</v>
      </c>
    </row>
    <row r="381" customFormat="false" ht="15" hidden="false" customHeight="false" outlineLevel="0" collapsed="false">
      <c r="A381" s="43" t="n">
        <v>32</v>
      </c>
      <c r="B381" s="35" t="str">
        <f aca="false">IF(Trabajadores!$B$37="","",Trabajadores!$B$37)</f>
        <v/>
      </c>
      <c r="C381" s="35" t="str">
        <f aca="false">IF($B381="","",Trabajadores!$D$37)</f>
        <v/>
      </c>
      <c r="D381" s="43" t="n">
        <v>4</v>
      </c>
      <c r="E381" s="23" t="s">
        <v>301</v>
      </c>
      <c r="F381" s="23" t="str">
        <f aca="false">IF($B381="","",IF(OR(4&lt;Trabajadores!$M$37,4&gt;Trabajadores!$N$37),"No vinculado",IF(AND(4=Trabajadores!$N$37,Trabajadores!$O$37="Sí"),"Cese","Activo")))</f>
        <v/>
      </c>
      <c r="G381" s="19" t="n">
        <f aca="false">IF($B381="",0,SUMIFS(Ingresos!$R$6:$R$1505,ING_COD,$B381,ING_CLASE,"ORD"))</f>
        <v>0</v>
      </c>
      <c r="H381" s="19" t="n">
        <f aca="false">IF($B381="",0,SUMIFS(Ingresos!$R$6:$R$1505,ING_COD,$B381,ING_CLASE,"ORD",ING_COMP,"Sí"))</f>
        <v>0</v>
      </c>
      <c r="I381" s="19" t="n">
        <f aca="false">IF($B381="",0,SUMIFS(Ingresos!$R$6:$R$1505,ING_COD,$B381,ING_CLASE,"GRA"))</f>
        <v>0</v>
      </c>
      <c r="J381" s="19" t="n">
        <f aca="false">IF($B381="",0,SUMIFS(Ingresos!$R$6:$R$1505,ING_COD,$B381,ING_CLASE,"BON"))</f>
        <v>0</v>
      </c>
      <c r="K381" s="19" t="n">
        <f aca="false">IF($B381="",0,SUMIFS(Ingresos!$R$6:$R$1505,ING_COD,$B381,ING_CLASE,"EXT"))</f>
        <v>0</v>
      </c>
      <c r="L381" s="19" t="n">
        <f aca="false">IF($B381="",0,SUMIFS(Ingresos!$R$6:$R$1505,ING_COD,$B381,ING_CLASE,"OTO"))</f>
        <v>0</v>
      </c>
      <c r="M381" s="19" t="n">
        <f aca="false">IF($B381="",0,SUMIFS(Ingresos!$R$6:$R$1505,ING_COD,$B381,ING_CLASE,"OTX"))</f>
        <v>0</v>
      </c>
      <c r="N381" s="19" t="n">
        <f aca="false">IF($B381="",0,SUMIFS(Ingresos!$R$6:$R$1505,ING_COD,$B381,ING_CLASE,"RETO"))</f>
        <v>0</v>
      </c>
      <c r="O381" s="19" t="n">
        <f aca="false">IF($B381="",0,SUMIFS(Ingresos!$R$6:$R$1505,ING_COD,$B381,ING_CLASE,"INA"))</f>
        <v>0</v>
      </c>
      <c r="P381" s="19" t="n">
        <f aca="false">G381+I381+J381+K381+L381+M381</f>
        <v>0</v>
      </c>
      <c r="Q381" s="44" t="n">
        <f aca="false">IF($F381="Activo",9,IF($F381="Cese",1,0))</f>
        <v>0</v>
      </c>
      <c r="R381" s="19" t="n">
        <f aca="false">G381*Q381</f>
        <v>0</v>
      </c>
      <c r="S381" s="19" t="n">
        <f aca="false">IF($F381="Activo",SUMIFS(I381:I389,$D381:$D389,"&lt;="&amp;Trabajadores!$N$37)+IF(PROY_BON="Sí",SUMIFS(J381:J389,$D381:$D389,"&lt;="&amp;Trabajadores!$N$37),0),IF($F381="Cese",I381+IF(PROY_BON="Sí",J381,0),0))</f>
        <v>0</v>
      </c>
      <c r="T381" s="19" t="n">
        <f aca="false">IF(OR($F381&lt;&gt;"Activo",Trabajadores!$I$37="No"),0,IF(I384=0,H381*(1+IF(PROY_BON="Sí",Trabajadores!$P$37,0))*Trabajadores!$R$37/6*(Trabajadores!$N$37&gt;=7),0)+IF(I389=0,H381*(1+IF(PROY_BON="Sí",Trabajadores!$P$37,0))*Trabajadores!$S$37/6*(Trabajadores!$N$37&gt;=12),0))</f>
        <v>0</v>
      </c>
      <c r="U381" s="19" t="n">
        <f aca="false">IF($F381="Activo",IF(Trabajadores!$J$37="Sí",L381*9,L381),IF($F381="Cese",L381,0))</f>
        <v>0</v>
      </c>
      <c r="V381" s="19" t="n">
        <f aca="false">IF(OR($F381="Activo",$F381="Cese"),M381,0)</f>
        <v>0</v>
      </c>
      <c r="W381" s="19" t="n">
        <f aca="false">IF(OR($F381="Activo",$F381="Cese"),SUM(P378:P380),0)</f>
        <v>0</v>
      </c>
      <c r="X381" s="36" t="n">
        <f aca="false">IF(OR($F381="Activo",$F381="Cese"),R381+S381+T381+U381+V381+W381,0)</f>
        <v>0</v>
      </c>
      <c r="Y381" s="19" t="n">
        <f aca="false">IF(OR($F381="Activo",$F381="Cese"),DED_FIJA,0)</f>
        <v>0</v>
      </c>
      <c r="Z381" s="36" t="n">
        <f aca="false">MAX(0,X381-Y381)</f>
        <v>0</v>
      </c>
      <c r="AA381" s="19" t="n">
        <f aca="false">IF(Z381=0,0,MAX(0,MIN(Z381,Parámetros!$G$19)-Parámetros!$F$19)*Parámetros!$E$19)</f>
        <v>0</v>
      </c>
      <c r="AB381" s="19" t="n">
        <f aca="false">IF(Z381=0,0,MAX(0,MIN(Z381,Parámetros!$G$20)-Parámetros!$F$20)*Parámetros!$E$20)</f>
        <v>0</v>
      </c>
      <c r="AC381" s="19" t="n">
        <f aca="false">IF(Z381=0,0,MAX(0,MIN(Z381,Parámetros!$G$21)-Parámetros!$F$21)*Parámetros!$E$21)</f>
        <v>0</v>
      </c>
      <c r="AD381" s="19" t="n">
        <f aca="false">IF(Z381=0,0,MAX(0,MIN(Z381,Parámetros!$G$22)-Parámetros!$F$22)*Parámetros!$E$22)</f>
        <v>0</v>
      </c>
      <c r="AE381" s="19" t="n">
        <f aca="false">IF(Z381=0,0,MAX(0,MIN(Z381,Parámetros!$G$23)-Parámetros!$F$23)*Parámetros!$E$23)</f>
        <v>0</v>
      </c>
      <c r="AF381" s="36" t="n">
        <f aca="false">SUM(AA381:AE381)</f>
        <v>0</v>
      </c>
      <c r="AG381" s="45" t="str">
        <f aca="false">IF(AM381&lt;=0,"-",INDEX(TR_TASA,MATCH(AM381,TR_DESDE,1)))</f>
        <v>-</v>
      </c>
      <c r="AH381" s="44" t="n">
        <f aca="false">IF($F381="Cese",1,IF($F381="Activo",INDEX(DIV_N,4),0))</f>
        <v>0</v>
      </c>
      <c r="AI381" s="44" t="n">
        <f aca="false">IF($F381="Cese",3,IF($F381="Activo",INDEX(DIV_HASTA,4),0))</f>
        <v>0</v>
      </c>
      <c r="AJ381" s="19" t="n">
        <f aca="false">IF(OR($F381="Activo",$F381="Cese"),SUMIFS(AV378:AV380,D378:D380,"&lt;="&amp;AI381),0)</f>
        <v>0</v>
      </c>
      <c r="AK381" s="19" t="n">
        <f aca="false">IF(OR($F381="Activo",$F381="Cese"),MAX(0,(AF381-AJ381)/AH381),0)</f>
        <v>0</v>
      </c>
      <c r="AL381" s="19" t="n">
        <f aca="false">IF(OR($F381="Activo",$F381="Cese"),K381+IF(PROY_BON="Sí",0,J381),0)</f>
        <v>0</v>
      </c>
      <c r="AM381" s="19" t="n">
        <f aca="false">IF(AL381&gt;0,MAX(0,X381+AL381-Y381),Z381)</f>
        <v>0</v>
      </c>
      <c r="AN381" s="19" t="n">
        <f aca="false">SUMPRODUCT((AM381&gt;TR_DESDE)*(AM381-TR_DESDE)*TR_INC)</f>
        <v>0</v>
      </c>
      <c r="AO381" s="19" t="n">
        <f aca="false">IF(AL381&gt;0,MAX(0,AN381-IF($F381="Cese",MAX(AF381,AJ381),AF381)),0)</f>
        <v>0</v>
      </c>
      <c r="AP381" s="46" t="n">
        <f aca="false">IF(OR($F381="Activo",$F381="Cese"),ROUND(AK381+AO381,2),0)</f>
        <v>0</v>
      </c>
      <c r="AQ381" s="19" t="n">
        <f aca="false">IF($F381="Cese",MAX(0,AJ381-AN381),0)</f>
        <v>0</v>
      </c>
      <c r="AR381" s="19" t="str">
        <f aca="false">IF($B381="","",IF(COUNTIFS(RP_COD,$B381,'Retenciones Planilla'!$F$6:$F$105,"&lt;&gt;")=0,"",SUMIFS('Retenciones Planilla'!$F$6:$F$105,RP_COD,$B381)))</f>
        <v/>
      </c>
      <c r="AS381" s="19" t="str">
        <f aca="false">IF(AR381="","",AR381-AP381)</f>
        <v/>
      </c>
      <c r="AT381" s="23" t="str">
        <f aca="false">IF($B381="","",IF(NOT(OR($F381="Activo",$F381="Cese")),IF(N(AR381)=0,"—","Revisar: sin vínculo"),IF(AR381="",IF(AP381=0,"No corresponde","Sin dato planilla"),IF(ABS(AS381)&lt;=TOL,"OK",IF(AS381&gt;0,"Retuvo de más","Retuvo de menos")))))</f>
        <v/>
      </c>
      <c r="AU381" s="19" t="n">
        <f aca="false">IF(AND(BASE_RET="Planilla (si existe)",AR381&lt;&gt;""),AR381,AP381)</f>
        <v>0</v>
      </c>
      <c r="AV381" s="19" t="n">
        <f aca="false">AU381+N381</f>
        <v>0</v>
      </c>
    </row>
    <row r="382" customFormat="false" ht="15" hidden="false" customHeight="false" outlineLevel="0" collapsed="false">
      <c r="A382" s="43" t="n">
        <v>32</v>
      </c>
      <c r="B382" s="35" t="str">
        <f aca="false">IF(Trabajadores!$B$37="","",Trabajadores!$B$37)</f>
        <v/>
      </c>
      <c r="C382" s="35" t="str">
        <f aca="false">IF($B382="","",Trabajadores!$D$37)</f>
        <v/>
      </c>
      <c r="D382" s="43" t="n">
        <v>5</v>
      </c>
      <c r="E382" s="23" t="s">
        <v>302</v>
      </c>
      <c r="F382" s="23" t="str">
        <f aca="false">IF($B382="","",IF(OR(5&lt;Trabajadores!$M$37,5&gt;Trabajadores!$N$37),"No vinculado",IF(AND(5=Trabajadores!$N$37,Trabajadores!$O$37="Sí"),"Cese","Activo")))</f>
        <v/>
      </c>
      <c r="G382" s="19" t="n">
        <f aca="false">IF($B382="",0,SUMIFS(Ingresos!$S$6:$S$1505,ING_COD,$B382,ING_CLASE,"ORD"))</f>
        <v>0</v>
      </c>
      <c r="H382" s="19" t="n">
        <f aca="false">IF($B382="",0,SUMIFS(Ingresos!$S$6:$S$1505,ING_COD,$B382,ING_CLASE,"ORD",ING_COMP,"Sí"))</f>
        <v>0</v>
      </c>
      <c r="I382" s="19" t="n">
        <f aca="false">IF($B382="",0,SUMIFS(Ingresos!$S$6:$S$1505,ING_COD,$B382,ING_CLASE,"GRA"))</f>
        <v>0</v>
      </c>
      <c r="J382" s="19" t="n">
        <f aca="false">IF($B382="",0,SUMIFS(Ingresos!$S$6:$S$1505,ING_COD,$B382,ING_CLASE,"BON"))</f>
        <v>0</v>
      </c>
      <c r="K382" s="19" t="n">
        <f aca="false">IF($B382="",0,SUMIFS(Ingresos!$S$6:$S$1505,ING_COD,$B382,ING_CLASE,"EXT"))</f>
        <v>0</v>
      </c>
      <c r="L382" s="19" t="n">
        <f aca="false">IF($B382="",0,SUMIFS(Ingresos!$S$6:$S$1505,ING_COD,$B382,ING_CLASE,"OTO"))</f>
        <v>0</v>
      </c>
      <c r="M382" s="19" t="n">
        <f aca="false">IF($B382="",0,SUMIFS(Ingresos!$S$6:$S$1505,ING_COD,$B382,ING_CLASE,"OTX"))</f>
        <v>0</v>
      </c>
      <c r="N382" s="19" t="n">
        <f aca="false">IF($B382="",0,SUMIFS(Ingresos!$S$6:$S$1505,ING_COD,$B382,ING_CLASE,"RETO"))</f>
        <v>0</v>
      </c>
      <c r="O382" s="19" t="n">
        <f aca="false">IF($B382="",0,SUMIFS(Ingresos!$S$6:$S$1505,ING_COD,$B382,ING_CLASE,"INA"))</f>
        <v>0</v>
      </c>
      <c r="P382" s="19" t="n">
        <f aca="false">G382+I382+J382+K382+L382+M382</f>
        <v>0</v>
      </c>
      <c r="Q382" s="44" t="n">
        <f aca="false">IF($F382="Activo",8,IF($F382="Cese",1,0))</f>
        <v>0</v>
      </c>
      <c r="R382" s="19" t="n">
        <f aca="false">G382*Q382</f>
        <v>0</v>
      </c>
      <c r="S382" s="19" t="n">
        <f aca="false">IF($F382="Activo",SUMIFS(I382:I389,$D382:$D389,"&lt;="&amp;Trabajadores!$N$37)+IF(PROY_BON="Sí",SUMIFS(J382:J389,$D382:$D389,"&lt;="&amp;Trabajadores!$N$37),0),IF($F382="Cese",I382+IF(PROY_BON="Sí",J382,0),0))</f>
        <v>0</v>
      </c>
      <c r="T382" s="19" t="n">
        <f aca="false">IF(OR($F382&lt;&gt;"Activo",Trabajadores!$I$37="No"),0,IF(I384=0,H382*(1+IF(PROY_BON="Sí",Trabajadores!$P$37,0))*Trabajadores!$R$37/6*(Trabajadores!$N$37&gt;=7),0)+IF(I389=0,H382*(1+IF(PROY_BON="Sí",Trabajadores!$P$37,0))*Trabajadores!$S$37/6*(Trabajadores!$N$37&gt;=12),0))</f>
        <v>0</v>
      </c>
      <c r="U382" s="19" t="n">
        <f aca="false">IF($F382="Activo",IF(Trabajadores!$J$37="Sí",L382*8,L382),IF($F382="Cese",L382,0))</f>
        <v>0</v>
      </c>
      <c r="V382" s="19" t="n">
        <f aca="false">IF(OR($F382="Activo",$F382="Cese"),M382,0)</f>
        <v>0</v>
      </c>
      <c r="W382" s="19" t="n">
        <f aca="false">IF(OR($F382="Activo",$F382="Cese"),SUM(P378:P381),0)</f>
        <v>0</v>
      </c>
      <c r="X382" s="36" t="n">
        <f aca="false">IF(OR($F382="Activo",$F382="Cese"),R382+S382+T382+U382+V382+W382,0)</f>
        <v>0</v>
      </c>
      <c r="Y382" s="19" t="n">
        <f aca="false">IF(OR($F382="Activo",$F382="Cese"),DED_FIJA,0)</f>
        <v>0</v>
      </c>
      <c r="Z382" s="36" t="n">
        <f aca="false">MAX(0,X382-Y382)</f>
        <v>0</v>
      </c>
      <c r="AA382" s="19" t="n">
        <f aca="false">IF(Z382=0,0,MAX(0,MIN(Z382,Parámetros!$G$19)-Parámetros!$F$19)*Parámetros!$E$19)</f>
        <v>0</v>
      </c>
      <c r="AB382" s="19" t="n">
        <f aca="false">IF(Z382=0,0,MAX(0,MIN(Z382,Parámetros!$G$20)-Parámetros!$F$20)*Parámetros!$E$20)</f>
        <v>0</v>
      </c>
      <c r="AC382" s="19" t="n">
        <f aca="false">IF(Z382=0,0,MAX(0,MIN(Z382,Parámetros!$G$21)-Parámetros!$F$21)*Parámetros!$E$21)</f>
        <v>0</v>
      </c>
      <c r="AD382" s="19" t="n">
        <f aca="false">IF(Z382=0,0,MAX(0,MIN(Z382,Parámetros!$G$22)-Parámetros!$F$22)*Parámetros!$E$22)</f>
        <v>0</v>
      </c>
      <c r="AE382" s="19" t="n">
        <f aca="false">IF(Z382=0,0,MAX(0,MIN(Z382,Parámetros!$G$23)-Parámetros!$F$23)*Parámetros!$E$23)</f>
        <v>0</v>
      </c>
      <c r="AF382" s="36" t="n">
        <f aca="false">SUM(AA382:AE382)</f>
        <v>0</v>
      </c>
      <c r="AG382" s="45" t="str">
        <f aca="false">IF(AM382&lt;=0,"-",INDEX(TR_TASA,MATCH(AM382,TR_DESDE,1)))</f>
        <v>-</v>
      </c>
      <c r="AH382" s="44" t="n">
        <f aca="false">IF($F382="Cese",1,IF($F382="Activo",INDEX(DIV_N,5),0))</f>
        <v>0</v>
      </c>
      <c r="AI382" s="44" t="n">
        <f aca="false">IF($F382="Cese",4,IF($F382="Activo",INDEX(DIV_HASTA,5),0))</f>
        <v>0</v>
      </c>
      <c r="AJ382" s="19" t="n">
        <f aca="false">IF(OR($F382="Activo",$F382="Cese"),SUMIFS(AV378:AV381,D378:D381,"&lt;="&amp;AI382),0)</f>
        <v>0</v>
      </c>
      <c r="AK382" s="19" t="n">
        <f aca="false">IF(OR($F382="Activo",$F382="Cese"),MAX(0,(AF382-AJ382)/AH382),0)</f>
        <v>0</v>
      </c>
      <c r="AL382" s="19" t="n">
        <f aca="false">IF(OR($F382="Activo",$F382="Cese"),K382+IF(PROY_BON="Sí",0,J382),0)</f>
        <v>0</v>
      </c>
      <c r="AM382" s="19" t="n">
        <f aca="false">IF(AL382&gt;0,MAX(0,X382+AL382-Y382),Z382)</f>
        <v>0</v>
      </c>
      <c r="AN382" s="19" t="n">
        <f aca="false">SUMPRODUCT((AM382&gt;TR_DESDE)*(AM382-TR_DESDE)*TR_INC)</f>
        <v>0</v>
      </c>
      <c r="AO382" s="19" t="n">
        <f aca="false">IF(AL382&gt;0,MAX(0,AN382-IF($F382="Cese",MAX(AF382,AJ382),AF382)),0)</f>
        <v>0</v>
      </c>
      <c r="AP382" s="46" t="n">
        <f aca="false">IF(OR($F382="Activo",$F382="Cese"),ROUND(AK382+AO382,2),0)</f>
        <v>0</v>
      </c>
      <c r="AQ382" s="19" t="n">
        <f aca="false">IF($F382="Cese",MAX(0,AJ382-AN382),0)</f>
        <v>0</v>
      </c>
      <c r="AR382" s="19" t="str">
        <f aca="false">IF($B382="","",IF(COUNTIFS(RP_COD,$B382,'Retenciones Planilla'!$G$6:$G$105,"&lt;&gt;")=0,"",SUMIFS('Retenciones Planilla'!$G$6:$G$105,RP_COD,$B382)))</f>
        <v/>
      </c>
      <c r="AS382" s="19" t="str">
        <f aca="false">IF(AR382="","",AR382-AP382)</f>
        <v/>
      </c>
      <c r="AT382" s="23" t="str">
        <f aca="false">IF($B382="","",IF(NOT(OR($F382="Activo",$F382="Cese")),IF(N(AR382)=0,"—","Revisar: sin vínculo"),IF(AR382="",IF(AP382=0,"No corresponde","Sin dato planilla"),IF(ABS(AS382)&lt;=TOL,"OK",IF(AS382&gt;0,"Retuvo de más","Retuvo de menos")))))</f>
        <v/>
      </c>
      <c r="AU382" s="19" t="n">
        <f aca="false">IF(AND(BASE_RET="Planilla (si existe)",AR382&lt;&gt;""),AR382,AP382)</f>
        <v>0</v>
      </c>
      <c r="AV382" s="19" t="n">
        <f aca="false">AU382+N382</f>
        <v>0</v>
      </c>
    </row>
    <row r="383" customFormat="false" ht="15" hidden="false" customHeight="false" outlineLevel="0" collapsed="false">
      <c r="A383" s="43" t="n">
        <v>32</v>
      </c>
      <c r="B383" s="35" t="str">
        <f aca="false">IF(Trabajadores!$B$37="","",Trabajadores!$B$37)</f>
        <v/>
      </c>
      <c r="C383" s="35" t="str">
        <f aca="false">IF($B383="","",Trabajadores!$D$37)</f>
        <v/>
      </c>
      <c r="D383" s="43" t="n">
        <v>6</v>
      </c>
      <c r="E383" s="23" t="s">
        <v>303</v>
      </c>
      <c r="F383" s="23" t="str">
        <f aca="false">IF($B383="","",IF(OR(6&lt;Trabajadores!$M$37,6&gt;Trabajadores!$N$37),"No vinculado",IF(AND(6=Trabajadores!$N$37,Trabajadores!$O$37="Sí"),"Cese","Activo")))</f>
        <v/>
      </c>
      <c r="G383" s="19" t="n">
        <f aca="false">IF($B383="",0,SUMIFS(Ingresos!$T$6:$T$1505,ING_COD,$B383,ING_CLASE,"ORD"))</f>
        <v>0</v>
      </c>
      <c r="H383" s="19" t="n">
        <f aca="false">IF($B383="",0,SUMIFS(Ingresos!$T$6:$T$1505,ING_COD,$B383,ING_CLASE,"ORD",ING_COMP,"Sí"))</f>
        <v>0</v>
      </c>
      <c r="I383" s="19" t="n">
        <f aca="false">IF($B383="",0,SUMIFS(Ingresos!$T$6:$T$1505,ING_COD,$B383,ING_CLASE,"GRA"))</f>
        <v>0</v>
      </c>
      <c r="J383" s="19" t="n">
        <f aca="false">IF($B383="",0,SUMIFS(Ingresos!$T$6:$T$1505,ING_COD,$B383,ING_CLASE,"BON"))</f>
        <v>0</v>
      </c>
      <c r="K383" s="19" t="n">
        <f aca="false">IF($B383="",0,SUMIFS(Ingresos!$T$6:$T$1505,ING_COD,$B383,ING_CLASE,"EXT"))</f>
        <v>0</v>
      </c>
      <c r="L383" s="19" t="n">
        <f aca="false">IF($B383="",0,SUMIFS(Ingresos!$T$6:$T$1505,ING_COD,$B383,ING_CLASE,"OTO"))</f>
        <v>0</v>
      </c>
      <c r="M383" s="19" t="n">
        <f aca="false">IF($B383="",0,SUMIFS(Ingresos!$T$6:$T$1505,ING_COD,$B383,ING_CLASE,"OTX"))</f>
        <v>0</v>
      </c>
      <c r="N383" s="19" t="n">
        <f aca="false">IF($B383="",0,SUMIFS(Ingresos!$T$6:$T$1505,ING_COD,$B383,ING_CLASE,"RETO"))</f>
        <v>0</v>
      </c>
      <c r="O383" s="19" t="n">
        <f aca="false">IF($B383="",0,SUMIFS(Ingresos!$T$6:$T$1505,ING_COD,$B383,ING_CLASE,"INA"))</f>
        <v>0</v>
      </c>
      <c r="P383" s="19" t="n">
        <f aca="false">G383+I383+J383+K383+L383+M383</f>
        <v>0</v>
      </c>
      <c r="Q383" s="44" t="n">
        <f aca="false">IF($F383="Activo",7,IF($F383="Cese",1,0))</f>
        <v>0</v>
      </c>
      <c r="R383" s="19" t="n">
        <f aca="false">G383*Q383</f>
        <v>0</v>
      </c>
      <c r="S383" s="19" t="n">
        <f aca="false">IF($F383="Activo",SUMIFS(I383:I389,$D383:$D389,"&lt;="&amp;Trabajadores!$N$37)+IF(PROY_BON="Sí",SUMIFS(J383:J389,$D383:$D389,"&lt;="&amp;Trabajadores!$N$37),0),IF($F383="Cese",I383+IF(PROY_BON="Sí",J383,0),0))</f>
        <v>0</v>
      </c>
      <c r="T383" s="19" t="n">
        <f aca="false">IF(OR($F383&lt;&gt;"Activo",Trabajadores!$I$37="No"),0,IF(I384=0,H383*(1+IF(PROY_BON="Sí",Trabajadores!$P$37,0))*Trabajadores!$R$37/6*(Trabajadores!$N$37&gt;=7),0)+IF(I389=0,H383*(1+IF(PROY_BON="Sí",Trabajadores!$P$37,0))*Trabajadores!$S$37/6*(Trabajadores!$N$37&gt;=12),0))</f>
        <v>0</v>
      </c>
      <c r="U383" s="19" t="n">
        <f aca="false">IF($F383="Activo",IF(Trabajadores!$J$37="Sí",L383*7,L383),IF($F383="Cese",L383,0))</f>
        <v>0</v>
      </c>
      <c r="V383" s="19" t="n">
        <f aca="false">IF(OR($F383="Activo",$F383="Cese"),M383,0)</f>
        <v>0</v>
      </c>
      <c r="W383" s="19" t="n">
        <f aca="false">IF(OR($F383="Activo",$F383="Cese"),SUM(P378:P382),0)</f>
        <v>0</v>
      </c>
      <c r="X383" s="36" t="n">
        <f aca="false">IF(OR($F383="Activo",$F383="Cese"),R383+S383+T383+U383+V383+W383,0)</f>
        <v>0</v>
      </c>
      <c r="Y383" s="19" t="n">
        <f aca="false">IF(OR($F383="Activo",$F383="Cese"),DED_FIJA,0)</f>
        <v>0</v>
      </c>
      <c r="Z383" s="36" t="n">
        <f aca="false">MAX(0,X383-Y383)</f>
        <v>0</v>
      </c>
      <c r="AA383" s="19" t="n">
        <f aca="false">IF(Z383=0,0,MAX(0,MIN(Z383,Parámetros!$G$19)-Parámetros!$F$19)*Parámetros!$E$19)</f>
        <v>0</v>
      </c>
      <c r="AB383" s="19" t="n">
        <f aca="false">IF(Z383=0,0,MAX(0,MIN(Z383,Parámetros!$G$20)-Parámetros!$F$20)*Parámetros!$E$20)</f>
        <v>0</v>
      </c>
      <c r="AC383" s="19" t="n">
        <f aca="false">IF(Z383=0,0,MAX(0,MIN(Z383,Parámetros!$G$21)-Parámetros!$F$21)*Parámetros!$E$21)</f>
        <v>0</v>
      </c>
      <c r="AD383" s="19" t="n">
        <f aca="false">IF(Z383=0,0,MAX(0,MIN(Z383,Parámetros!$G$22)-Parámetros!$F$22)*Parámetros!$E$22)</f>
        <v>0</v>
      </c>
      <c r="AE383" s="19" t="n">
        <f aca="false">IF(Z383=0,0,MAX(0,MIN(Z383,Parámetros!$G$23)-Parámetros!$F$23)*Parámetros!$E$23)</f>
        <v>0</v>
      </c>
      <c r="AF383" s="36" t="n">
        <f aca="false">SUM(AA383:AE383)</f>
        <v>0</v>
      </c>
      <c r="AG383" s="45" t="str">
        <f aca="false">IF(AM383&lt;=0,"-",INDEX(TR_TASA,MATCH(AM383,TR_DESDE,1)))</f>
        <v>-</v>
      </c>
      <c r="AH383" s="44" t="n">
        <f aca="false">IF($F383="Cese",1,IF($F383="Activo",INDEX(DIV_N,6),0))</f>
        <v>0</v>
      </c>
      <c r="AI383" s="44" t="n">
        <f aca="false">IF($F383="Cese",5,IF($F383="Activo",INDEX(DIV_HASTA,6),0))</f>
        <v>0</v>
      </c>
      <c r="AJ383" s="19" t="n">
        <f aca="false">IF(OR($F383="Activo",$F383="Cese"),SUMIFS(AV378:AV382,D378:D382,"&lt;="&amp;AI383),0)</f>
        <v>0</v>
      </c>
      <c r="AK383" s="19" t="n">
        <f aca="false">IF(OR($F383="Activo",$F383="Cese"),MAX(0,(AF383-AJ383)/AH383),0)</f>
        <v>0</v>
      </c>
      <c r="AL383" s="19" t="n">
        <f aca="false">IF(OR($F383="Activo",$F383="Cese"),K383+IF(PROY_BON="Sí",0,J383),0)</f>
        <v>0</v>
      </c>
      <c r="AM383" s="19" t="n">
        <f aca="false">IF(AL383&gt;0,MAX(0,X383+AL383-Y383),Z383)</f>
        <v>0</v>
      </c>
      <c r="AN383" s="19" t="n">
        <f aca="false">SUMPRODUCT((AM383&gt;TR_DESDE)*(AM383-TR_DESDE)*TR_INC)</f>
        <v>0</v>
      </c>
      <c r="AO383" s="19" t="n">
        <f aca="false">IF(AL383&gt;0,MAX(0,AN383-IF($F383="Cese",MAX(AF383,AJ383),AF383)),0)</f>
        <v>0</v>
      </c>
      <c r="AP383" s="46" t="n">
        <f aca="false">IF(OR($F383="Activo",$F383="Cese"),ROUND(AK383+AO383,2),0)</f>
        <v>0</v>
      </c>
      <c r="AQ383" s="19" t="n">
        <f aca="false">IF($F383="Cese",MAX(0,AJ383-AN383),0)</f>
        <v>0</v>
      </c>
      <c r="AR383" s="19" t="str">
        <f aca="false">IF($B383="","",IF(COUNTIFS(RP_COD,$B383,'Retenciones Planilla'!$H$6:$H$105,"&lt;&gt;")=0,"",SUMIFS('Retenciones Planilla'!$H$6:$H$105,RP_COD,$B383)))</f>
        <v/>
      </c>
      <c r="AS383" s="19" t="str">
        <f aca="false">IF(AR383="","",AR383-AP383)</f>
        <v/>
      </c>
      <c r="AT383" s="23" t="str">
        <f aca="false">IF($B383="","",IF(NOT(OR($F383="Activo",$F383="Cese")),IF(N(AR383)=0,"—","Revisar: sin vínculo"),IF(AR383="",IF(AP383=0,"No corresponde","Sin dato planilla"),IF(ABS(AS383)&lt;=TOL,"OK",IF(AS383&gt;0,"Retuvo de más","Retuvo de menos")))))</f>
        <v/>
      </c>
      <c r="AU383" s="19" t="n">
        <f aca="false">IF(AND(BASE_RET="Planilla (si existe)",AR383&lt;&gt;""),AR383,AP383)</f>
        <v>0</v>
      </c>
      <c r="AV383" s="19" t="n">
        <f aca="false">AU383+N383</f>
        <v>0</v>
      </c>
    </row>
    <row r="384" customFormat="false" ht="15" hidden="false" customHeight="false" outlineLevel="0" collapsed="false">
      <c r="A384" s="43" t="n">
        <v>32</v>
      </c>
      <c r="B384" s="35" t="str">
        <f aca="false">IF(Trabajadores!$B$37="","",Trabajadores!$B$37)</f>
        <v/>
      </c>
      <c r="C384" s="35" t="str">
        <f aca="false">IF($B384="","",Trabajadores!$D$37)</f>
        <v/>
      </c>
      <c r="D384" s="43" t="n">
        <v>7</v>
      </c>
      <c r="E384" s="23" t="s">
        <v>304</v>
      </c>
      <c r="F384" s="23" t="str">
        <f aca="false">IF($B384="","",IF(OR(7&lt;Trabajadores!$M$37,7&gt;Trabajadores!$N$37),"No vinculado",IF(AND(7=Trabajadores!$N$37,Trabajadores!$O$37="Sí"),"Cese","Activo")))</f>
        <v/>
      </c>
      <c r="G384" s="19" t="n">
        <f aca="false">IF($B384="",0,SUMIFS(Ingresos!$U$6:$U$1505,ING_COD,$B384,ING_CLASE,"ORD"))</f>
        <v>0</v>
      </c>
      <c r="H384" s="19" t="n">
        <f aca="false">IF($B384="",0,SUMIFS(Ingresos!$U$6:$U$1505,ING_COD,$B384,ING_CLASE,"ORD",ING_COMP,"Sí"))</f>
        <v>0</v>
      </c>
      <c r="I384" s="19" t="n">
        <f aca="false">IF($B384="",0,SUMIFS(Ingresos!$U$6:$U$1505,ING_COD,$B384,ING_CLASE,"GRA"))</f>
        <v>0</v>
      </c>
      <c r="J384" s="19" t="n">
        <f aca="false">IF($B384="",0,SUMIFS(Ingresos!$U$6:$U$1505,ING_COD,$B384,ING_CLASE,"BON"))</f>
        <v>0</v>
      </c>
      <c r="K384" s="19" t="n">
        <f aca="false">IF($B384="",0,SUMIFS(Ingresos!$U$6:$U$1505,ING_COD,$B384,ING_CLASE,"EXT"))</f>
        <v>0</v>
      </c>
      <c r="L384" s="19" t="n">
        <f aca="false">IF($B384="",0,SUMIFS(Ingresos!$U$6:$U$1505,ING_COD,$B384,ING_CLASE,"OTO"))</f>
        <v>0</v>
      </c>
      <c r="M384" s="19" t="n">
        <f aca="false">IF($B384="",0,SUMIFS(Ingresos!$U$6:$U$1505,ING_COD,$B384,ING_CLASE,"OTX"))</f>
        <v>0</v>
      </c>
      <c r="N384" s="19" t="n">
        <f aca="false">IF($B384="",0,SUMIFS(Ingresos!$U$6:$U$1505,ING_COD,$B384,ING_CLASE,"RETO"))</f>
        <v>0</v>
      </c>
      <c r="O384" s="19" t="n">
        <f aca="false">IF($B384="",0,SUMIFS(Ingresos!$U$6:$U$1505,ING_COD,$B384,ING_CLASE,"INA"))</f>
        <v>0</v>
      </c>
      <c r="P384" s="19" t="n">
        <f aca="false">G384+I384+J384+K384+L384+M384</f>
        <v>0</v>
      </c>
      <c r="Q384" s="44" t="n">
        <f aca="false">IF($F384="Activo",6,IF($F384="Cese",1,0))</f>
        <v>0</v>
      </c>
      <c r="R384" s="19" t="n">
        <f aca="false">G384*Q384</f>
        <v>0</v>
      </c>
      <c r="S384" s="19" t="n">
        <f aca="false">IF($F384="Activo",SUMIFS(I384:I389,$D384:$D389,"&lt;="&amp;Trabajadores!$N$37)+IF(PROY_BON="Sí",SUMIFS(J384:J389,$D384:$D389,"&lt;="&amp;Trabajadores!$N$37),0),IF($F384="Cese",I384+IF(PROY_BON="Sí",J384,0),0))</f>
        <v>0</v>
      </c>
      <c r="T384" s="19" t="n">
        <f aca="false">IF(OR($F384&lt;&gt;"Activo",Trabajadores!$I$37="No"),0,IF(I389=0,H384*(1+IF(PROY_BON="Sí",Trabajadores!$P$37,0))*Trabajadores!$S$37/6*(Trabajadores!$N$37&gt;=12),0))</f>
        <v>0</v>
      </c>
      <c r="U384" s="19" t="n">
        <f aca="false">IF($F384="Activo",IF(Trabajadores!$J$37="Sí",L384*6,L384),IF($F384="Cese",L384,0))</f>
        <v>0</v>
      </c>
      <c r="V384" s="19" t="n">
        <f aca="false">IF(OR($F384="Activo",$F384="Cese"),M384,0)</f>
        <v>0</v>
      </c>
      <c r="W384" s="19" t="n">
        <f aca="false">IF(OR($F384="Activo",$F384="Cese"),SUM(P378:P383),0)</f>
        <v>0</v>
      </c>
      <c r="X384" s="36" t="n">
        <f aca="false">IF(OR($F384="Activo",$F384="Cese"),R384+S384+T384+U384+V384+W384,0)</f>
        <v>0</v>
      </c>
      <c r="Y384" s="19" t="n">
        <f aca="false">IF(OR($F384="Activo",$F384="Cese"),DED_FIJA,0)</f>
        <v>0</v>
      </c>
      <c r="Z384" s="36" t="n">
        <f aca="false">MAX(0,X384-Y384)</f>
        <v>0</v>
      </c>
      <c r="AA384" s="19" t="n">
        <f aca="false">IF(Z384=0,0,MAX(0,MIN(Z384,Parámetros!$G$19)-Parámetros!$F$19)*Parámetros!$E$19)</f>
        <v>0</v>
      </c>
      <c r="AB384" s="19" t="n">
        <f aca="false">IF(Z384=0,0,MAX(0,MIN(Z384,Parámetros!$G$20)-Parámetros!$F$20)*Parámetros!$E$20)</f>
        <v>0</v>
      </c>
      <c r="AC384" s="19" t="n">
        <f aca="false">IF(Z384=0,0,MAX(0,MIN(Z384,Parámetros!$G$21)-Parámetros!$F$21)*Parámetros!$E$21)</f>
        <v>0</v>
      </c>
      <c r="AD384" s="19" t="n">
        <f aca="false">IF(Z384=0,0,MAX(0,MIN(Z384,Parámetros!$G$22)-Parámetros!$F$22)*Parámetros!$E$22)</f>
        <v>0</v>
      </c>
      <c r="AE384" s="19" t="n">
        <f aca="false">IF(Z384=0,0,MAX(0,MIN(Z384,Parámetros!$G$23)-Parámetros!$F$23)*Parámetros!$E$23)</f>
        <v>0</v>
      </c>
      <c r="AF384" s="36" t="n">
        <f aca="false">SUM(AA384:AE384)</f>
        <v>0</v>
      </c>
      <c r="AG384" s="45" t="str">
        <f aca="false">IF(AM384&lt;=0,"-",INDEX(TR_TASA,MATCH(AM384,TR_DESDE,1)))</f>
        <v>-</v>
      </c>
      <c r="AH384" s="44" t="n">
        <f aca="false">IF($F384="Cese",1,IF($F384="Activo",INDEX(DIV_N,7),0))</f>
        <v>0</v>
      </c>
      <c r="AI384" s="44" t="n">
        <f aca="false">IF($F384="Cese",6,IF($F384="Activo",INDEX(DIV_HASTA,7),0))</f>
        <v>0</v>
      </c>
      <c r="AJ384" s="19" t="n">
        <f aca="false">IF(OR($F384="Activo",$F384="Cese"),SUMIFS(AV378:AV383,D378:D383,"&lt;="&amp;AI384),0)</f>
        <v>0</v>
      </c>
      <c r="AK384" s="19" t="n">
        <f aca="false">IF(OR($F384="Activo",$F384="Cese"),MAX(0,(AF384-AJ384)/AH384),0)</f>
        <v>0</v>
      </c>
      <c r="AL384" s="19" t="n">
        <f aca="false">IF(OR($F384="Activo",$F384="Cese"),K384+IF(PROY_BON="Sí",0,J384),0)</f>
        <v>0</v>
      </c>
      <c r="AM384" s="19" t="n">
        <f aca="false">IF(AL384&gt;0,MAX(0,X384+AL384-Y384),Z384)</f>
        <v>0</v>
      </c>
      <c r="AN384" s="19" t="n">
        <f aca="false">SUMPRODUCT((AM384&gt;TR_DESDE)*(AM384-TR_DESDE)*TR_INC)</f>
        <v>0</v>
      </c>
      <c r="AO384" s="19" t="n">
        <f aca="false">IF(AL384&gt;0,MAX(0,AN384-IF($F384="Cese",MAX(AF384,AJ384),AF384)),0)</f>
        <v>0</v>
      </c>
      <c r="AP384" s="46" t="n">
        <f aca="false">IF(OR($F384="Activo",$F384="Cese"),ROUND(AK384+AO384,2),0)</f>
        <v>0</v>
      </c>
      <c r="AQ384" s="19" t="n">
        <f aca="false">IF($F384="Cese",MAX(0,AJ384-AN384),0)</f>
        <v>0</v>
      </c>
      <c r="AR384" s="19" t="str">
        <f aca="false">IF($B384="","",IF(COUNTIFS(RP_COD,$B384,'Retenciones Planilla'!$I$6:$I$105,"&lt;&gt;")=0,"",SUMIFS('Retenciones Planilla'!$I$6:$I$105,RP_COD,$B384)))</f>
        <v/>
      </c>
      <c r="AS384" s="19" t="str">
        <f aca="false">IF(AR384="","",AR384-AP384)</f>
        <v/>
      </c>
      <c r="AT384" s="23" t="str">
        <f aca="false">IF($B384="","",IF(NOT(OR($F384="Activo",$F384="Cese")),IF(N(AR384)=0,"—","Revisar: sin vínculo"),IF(AR384="",IF(AP384=0,"No corresponde","Sin dato planilla"),IF(ABS(AS384)&lt;=TOL,"OK",IF(AS384&gt;0,"Retuvo de más","Retuvo de menos")))))</f>
        <v/>
      </c>
      <c r="AU384" s="19" t="n">
        <f aca="false">IF(AND(BASE_RET="Planilla (si existe)",AR384&lt;&gt;""),AR384,AP384)</f>
        <v>0</v>
      </c>
      <c r="AV384" s="19" t="n">
        <f aca="false">AU384+N384</f>
        <v>0</v>
      </c>
    </row>
    <row r="385" customFormat="false" ht="15" hidden="false" customHeight="false" outlineLevel="0" collapsed="false">
      <c r="A385" s="43" t="n">
        <v>32</v>
      </c>
      <c r="B385" s="35" t="str">
        <f aca="false">IF(Trabajadores!$B$37="","",Trabajadores!$B$37)</f>
        <v/>
      </c>
      <c r="C385" s="35" t="str">
        <f aca="false">IF($B385="","",Trabajadores!$D$37)</f>
        <v/>
      </c>
      <c r="D385" s="43" t="n">
        <v>8</v>
      </c>
      <c r="E385" s="23" t="s">
        <v>305</v>
      </c>
      <c r="F385" s="23" t="str">
        <f aca="false">IF($B385="","",IF(OR(8&lt;Trabajadores!$M$37,8&gt;Trabajadores!$N$37),"No vinculado",IF(AND(8=Trabajadores!$N$37,Trabajadores!$O$37="Sí"),"Cese","Activo")))</f>
        <v/>
      </c>
      <c r="G385" s="19" t="n">
        <f aca="false">IF($B385="",0,SUMIFS(Ingresos!$V$6:$V$1505,ING_COD,$B385,ING_CLASE,"ORD"))</f>
        <v>0</v>
      </c>
      <c r="H385" s="19" t="n">
        <f aca="false">IF($B385="",0,SUMIFS(Ingresos!$V$6:$V$1505,ING_COD,$B385,ING_CLASE,"ORD",ING_COMP,"Sí"))</f>
        <v>0</v>
      </c>
      <c r="I385" s="19" t="n">
        <f aca="false">IF($B385="",0,SUMIFS(Ingresos!$V$6:$V$1505,ING_COD,$B385,ING_CLASE,"GRA"))</f>
        <v>0</v>
      </c>
      <c r="J385" s="19" t="n">
        <f aca="false">IF($B385="",0,SUMIFS(Ingresos!$V$6:$V$1505,ING_COD,$B385,ING_CLASE,"BON"))</f>
        <v>0</v>
      </c>
      <c r="K385" s="19" t="n">
        <f aca="false">IF($B385="",0,SUMIFS(Ingresos!$V$6:$V$1505,ING_COD,$B385,ING_CLASE,"EXT"))</f>
        <v>0</v>
      </c>
      <c r="L385" s="19" t="n">
        <f aca="false">IF($B385="",0,SUMIFS(Ingresos!$V$6:$V$1505,ING_COD,$B385,ING_CLASE,"OTO"))</f>
        <v>0</v>
      </c>
      <c r="M385" s="19" t="n">
        <f aca="false">IF($B385="",0,SUMIFS(Ingresos!$V$6:$V$1505,ING_COD,$B385,ING_CLASE,"OTX"))</f>
        <v>0</v>
      </c>
      <c r="N385" s="19" t="n">
        <f aca="false">IF($B385="",0,SUMIFS(Ingresos!$V$6:$V$1505,ING_COD,$B385,ING_CLASE,"RETO"))</f>
        <v>0</v>
      </c>
      <c r="O385" s="19" t="n">
        <f aca="false">IF($B385="",0,SUMIFS(Ingresos!$V$6:$V$1505,ING_COD,$B385,ING_CLASE,"INA"))</f>
        <v>0</v>
      </c>
      <c r="P385" s="19" t="n">
        <f aca="false">G385+I385+J385+K385+L385+M385</f>
        <v>0</v>
      </c>
      <c r="Q385" s="44" t="n">
        <f aca="false">IF($F385="Activo",5,IF($F385="Cese",1,0))</f>
        <v>0</v>
      </c>
      <c r="R385" s="19" t="n">
        <f aca="false">G385*Q385</f>
        <v>0</v>
      </c>
      <c r="S385" s="19" t="n">
        <f aca="false">IF($F385="Activo",SUMIFS(I385:I389,$D385:$D389,"&lt;="&amp;Trabajadores!$N$37)+IF(PROY_BON="Sí",SUMIFS(J385:J389,$D385:$D389,"&lt;="&amp;Trabajadores!$N$37),0),IF($F385="Cese",I385+IF(PROY_BON="Sí",J385,0),0))</f>
        <v>0</v>
      </c>
      <c r="T385" s="19" t="n">
        <f aca="false">IF(OR($F385&lt;&gt;"Activo",Trabajadores!$I$37="No"),0,IF(I389=0,H385*(1+IF(PROY_BON="Sí",Trabajadores!$P$37,0))*Trabajadores!$S$37/6*(Trabajadores!$N$37&gt;=12),0))</f>
        <v>0</v>
      </c>
      <c r="U385" s="19" t="n">
        <f aca="false">IF($F385="Activo",IF(Trabajadores!$J$37="Sí",L385*5,L385),IF($F385="Cese",L385,0))</f>
        <v>0</v>
      </c>
      <c r="V385" s="19" t="n">
        <f aca="false">IF(OR($F385="Activo",$F385="Cese"),M385,0)</f>
        <v>0</v>
      </c>
      <c r="W385" s="19" t="n">
        <f aca="false">IF(OR($F385="Activo",$F385="Cese"),SUM(P378:P384),0)</f>
        <v>0</v>
      </c>
      <c r="X385" s="36" t="n">
        <f aca="false">IF(OR($F385="Activo",$F385="Cese"),R385+S385+T385+U385+V385+W385,0)</f>
        <v>0</v>
      </c>
      <c r="Y385" s="19" t="n">
        <f aca="false">IF(OR($F385="Activo",$F385="Cese"),DED_FIJA,0)</f>
        <v>0</v>
      </c>
      <c r="Z385" s="36" t="n">
        <f aca="false">MAX(0,X385-Y385)</f>
        <v>0</v>
      </c>
      <c r="AA385" s="19" t="n">
        <f aca="false">IF(Z385=0,0,MAX(0,MIN(Z385,Parámetros!$G$19)-Parámetros!$F$19)*Parámetros!$E$19)</f>
        <v>0</v>
      </c>
      <c r="AB385" s="19" t="n">
        <f aca="false">IF(Z385=0,0,MAX(0,MIN(Z385,Parámetros!$G$20)-Parámetros!$F$20)*Parámetros!$E$20)</f>
        <v>0</v>
      </c>
      <c r="AC385" s="19" t="n">
        <f aca="false">IF(Z385=0,0,MAX(0,MIN(Z385,Parámetros!$G$21)-Parámetros!$F$21)*Parámetros!$E$21)</f>
        <v>0</v>
      </c>
      <c r="AD385" s="19" t="n">
        <f aca="false">IF(Z385=0,0,MAX(0,MIN(Z385,Parámetros!$G$22)-Parámetros!$F$22)*Parámetros!$E$22)</f>
        <v>0</v>
      </c>
      <c r="AE385" s="19" t="n">
        <f aca="false">IF(Z385=0,0,MAX(0,MIN(Z385,Parámetros!$G$23)-Parámetros!$F$23)*Parámetros!$E$23)</f>
        <v>0</v>
      </c>
      <c r="AF385" s="36" t="n">
        <f aca="false">SUM(AA385:AE385)</f>
        <v>0</v>
      </c>
      <c r="AG385" s="45" t="str">
        <f aca="false">IF(AM385&lt;=0,"-",INDEX(TR_TASA,MATCH(AM385,TR_DESDE,1)))</f>
        <v>-</v>
      </c>
      <c r="AH385" s="44" t="n">
        <f aca="false">IF($F385="Cese",1,IF($F385="Activo",INDEX(DIV_N,8),0))</f>
        <v>0</v>
      </c>
      <c r="AI385" s="44" t="n">
        <f aca="false">IF($F385="Cese",7,IF($F385="Activo",INDEX(DIV_HASTA,8),0))</f>
        <v>0</v>
      </c>
      <c r="AJ385" s="19" t="n">
        <f aca="false">IF(OR($F385="Activo",$F385="Cese"),SUMIFS(AV378:AV384,D378:D384,"&lt;="&amp;AI385),0)</f>
        <v>0</v>
      </c>
      <c r="AK385" s="19" t="n">
        <f aca="false">IF(OR($F385="Activo",$F385="Cese"),MAX(0,(AF385-AJ385)/AH385),0)</f>
        <v>0</v>
      </c>
      <c r="AL385" s="19" t="n">
        <f aca="false">IF(OR($F385="Activo",$F385="Cese"),K385+IF(PROY_BON="Sí",0,J385),0)</f>
        <v>0</v>
      </c>
      <c r="AM385" s="19" t="n">
        <f aca="false">IF(AL385&gt;0,MAX(0,X385+AL385-Y385),Z385)</f>
        <v>0</v>
      </c>
      <c r="AN385" s="19" t="n">
        <f aca="false">SUMPRODUCT((AM385&gt;TR_DESDE)*(AM385-TR_DESDE)*TR_INC)</f>
        <v>0</v>
      </c>
      <c r="AO385" s="19" t="n">
        <f aca="false">IF(AL385&gt;0,MAX(0,AN385-IF($F385="Cese",MAX(AF385,AJ385),AF385)),0)</f>
        <v>0</v>
      </c>
      <c r="AP385" s="46" t="n">
        <f aca="false">IF(OR($F385="Activo",$F385="Cese"),ROUND(AK385+AO385,2),0)</f>
        <v>0</v>
      </c>
      <c r="AQ385" s="19" t="n">
        <f aca="false">IF($F385="Cese",MAX(0,AJ385-AN385),0)</f>
        <v>0</v>
      </c>
      <c r="AR385" s="19" t="str">
        <f aca="false">IF($B385="","",IF(COUNTIFS(RP_COD,$B385,'Retenciones Planilla'!$J$6:$J$105,"&lt;&gt;")=0,"",SUMIFS('Retenciones Planilla'!$J$6:$J$105,RP_COD,$B385)))</f>
        <v/>
      </c>
      <c r="AS385" s="19" t="str">
        <f aca="false">IF(AR385="","",AR385-AP385)</f>
        <v/>
      </c>
      <c r="AT385" s="23" t="str">
        <f aca="false">IF($B385="","",IF(NOT(OR($F385="Activo",$F385="Cese")),IF(N(AR385)=0,"—","Revisar: sin vínculo"),IF(AR385="",IF(AP385=0,"No corresponde","Sin dato planilla"),IF(ABS(AS385)&lt;=TOL,"OK",IF(AS385&gt;0,"Retuvo de más","Retuvo de menos")))))</f>
        <v/>
      </c>
      <c r="AU385" s="19" t="n">
        <f aca="false">IF(AND(BASE_RET="Planilla (si existe)",AR385&lt;&gt;""),AR385,AP385)</f>
        <v>0</v>
      </c>
      <c r="AV385" s="19" t="n">
        <f aca="false">AU385+N385</f>
        <v>0</v>
      </c>
    </row>
    <row r="386" customFormat="false" ht="15" hidden="false" customHeight="false" outlineLevel="0" collapsed="false">
      <c r="A386" s="43" t="n">
        <v>32</v>
      </c>
      <c r="B386" s="35" t="str">
        <f aca="false">IF(Trabajadores!$B$37="","",Trabajadores!$B$37)</f>
        <v/>
      </c>
      <c r="C386" s="35" t="str">
        <f aca="false">IF($B386="","",Trabajadores!$D$37)</f>
        <v/>
      </c>
      <c r="D386" s="43" t="n">
        <v>9</v>
      </c>
      <c r="E386" s="23" t="s">
        <v>306</v>
      </c>
      <c r="F386" s="23" t="str">
        <f aca="false">IF($B386="","",IF(OR(9&lt;Trabajadores!$M$37,9&gt;Trabajadores!$N$37),"No vinculado",IF(AND(9=Trabajadores!$N$37,Trabajadores!$O$37="Sí"),"Cese","Activo")))</f>
        <v/>
      </c>
      <c r="G386" s="19" t="n">
        <f aca="false">IF($B386="",0,SUMIFS(Ingresos!$W$6:$W$1505,ING_COD,$B386,ING_CLASE,"ORD"))</f>
        <v>0</v>
      </c>
      <c r="H386" s="19" t="n">
        <f aca="false">IF($B386="",0,SUMIFS(Ingresos!$W$6:$W$1505,ING_COD,$B386,ING_CLASE,"ORD",ING_COMP,"Sí"))</f>
        <v>0</v>
      </c>
      <c r="I386" s="19" t="n">
        <f aca="false">IF($B386="",0,SUMIFS(Ingresos!$W$6:$W$1505,ING_COD,$B386,ING_CLASE,"GRA"))</f>
        <v>0</v>
      </c>
      <c r="J386" s="19" t="n">
        <f aca="false">IF($B386="",0,SUMIFS(Ingresos!$W$6:$W$1505,ING_COD,$B386,ING_CLASE,"BON"))</f>
        <v>0</v>
      </c>
      <c r="K386" s="19" t="n">
        <f aca="false">IF($B386="",0,SUMIFS(Ingresos!$W$6:$W$1505,ING_COD,$B386,ING_CLASE,"EXT"))</f>
        <v>0</v>
      </c>
      <c r="L386" s="19" t="n">
        <f aca="false">IF($B386="",0,SUMIFS(Ingresos!$W$6:$W$1505,ING_COD,$B386,ING_CLASE,"OTO"))</f>
        <v>0</v>
      </c>
      <c r="M386" s="19" t="n">
        <f aca="false">IF($B386="",0,SUMIFS(Ingresos!$W$6:$W$1505,ING_COD,$B386,ING_CLASE,"OTX"))</f>
        <v>0</v>
      </c>
      <c r="N386" s="19" t="n">
        <f aca="false">IF($B386="",0,SUMIFS(Ingresos!$W$6:$W$1505,ING_COD,$B386,ING_CLASE,"RETO"))</f>
        <v>0</v>
      </c>
      <c r="O386" s="19" t="n">
        <f aca="false">IF($B386="",0,SUMIFS(Ingresos!$W$6:$W$1505,ING_COD,$B386,ING_CLASE,"INA"))</f>
        <v>0</v>
      </c>
      <c r="P386" s="19" t="n">
        <f aca="false">G386+I386+J386+K386+L386+M386</f>
        <v>0</v>
      </c>
      <c r="Q386" s="44" t="n">
        <f aca="false">IF($F386="Activo",4,IF($F386="Cese",1,0))</f>
        <v>0</v>
      </c>
      <c r="R386" s="19" t="n">
        <f aca="false">G386*Q386</f>
        <v>0</v>
      </c>
      <c r="S386" s="19" t="n">
        <f aca="false">IF($F386="Activo",SUMIFS(I386:I389,$D386:$D389,"&lt;="&amp;Trabajadores!$N$37)+IF(PROY_BON="Sí",SUMIFS(J386:J389,$D386:$D389,"&lt;="&amp;Trabajadores!$N$37),0),IF($F386="Cese",I386+IF(PROY_BON="Sí",J386,0),0))</f>
        <v>0</v>
      </c>
      <c r="T386" s="19" t="n">
        <f aca="false">IF(OR($F386&lt;&gt;"Activo",Trabajadores!$I$37="No"),0,IF(I389=0,H386*(1+IF(PROY_BON="Sí",Trabajadores!$P$37,0))*Trabajadores!$S$37/6*(Trabajadores!$N$37&gt;=12),0))</f>
        <v>0</v>
      </c>
      <c r="U386" s="19" t="n">
        <f aca="false">IF($F386="Activo",IF(Trabajadores!$J$37="Sí",L386*4,L386),IF($F386="Cese",L386,0))</f>
        <v>0</v>
      </c>
      <c r="V386" s="19" t="n">
        <f aca="false">IF(OR($F386="Activo",$F386="Cese"),M386,0)</f>
        <v>0</v>
      </c>
      <c r="W386" s="19" t="n">
        <f aca="false">IF(OR($F386="Activo",$F386="Cese"),SUM(P378:P385),0)</f>
        <v>0</v>
      </c>
      <c r="X386" s="36" t="n">
        <f aca="false">IF(OR($F386="Activo",$F386="Cese"),R386+S386+T386+U386+V386+W386,0)</f>
        <v>0</v>
      </c>
      <c r="Y386" s="19" t="n">
        <f aca="false">IF(OR($F386="Activo",$F386="Cese"),DED_FIJA,0)</f>
        <v>0</v>
      </c>
      <c r="Z386" s="36" t="n">
        <f aca="false">MAX(0,X386-Y386)</f>
        <v>0</v>
      </c>
      <c r="AA386" s="19" t="n">
        <f aca="false">IF(Z386=0,0,MAX(0,MIN(Z386,Parámetros!$G$19)-Parámetros!$F$19)*Parámetros!$E$19)</f>
        <v>0</v>
      </c>
      <c r="AB386" s="19" t="n">
        <f aca="false">IF(Z386=0,0,MAX(0,MIN(Z386,Parámetros!$G$20)-Parámetros!$F$20)*Parámetros!$E$20)</f>
        <v>0</v>
      </c>
      <c r="AC386" s="19" t="n">
        <f aca="false">IF(Z386=0,0,MAX(0,MIN(Z386,Parámetros!$G$21)-Parámetros!$F$21)*Parámetros!$E$21)</f>
        <v>0</v>
      </c>
      <c r="AD386" s="19" t="n">
        <f aca="false">IF(Z386=0,0,MAX(0,MIN(Z386,Parámetros!$G$22)-Parámetros!$F$22)*Parámetros!$E$22)</f>
        <v>0</v>
      </c>
      <c r="AE386" s="19" t="n">
        <f aca="false">IF(Z386=0,0,MAX(0,MIN(Z386,Parámetros!$G$23)-Parámetros!$F$23)*Parámetros!$E$23)</f>
        <v>0</v>
      </c>
      <c r="AF386" s="36" t="n">
        <f aca="false">SUM(AA386:AE386)</f>
        <v>0</v>
      </c>
      <c r="AG386" s="45" t="str">
        <f aca="false">IF(AM386&lt;=0,"-",INDEX(TR_TASA,MATCH(AM386,TR_DESDE,1)))</f>
        <v>-</v>
      </c>
      <c r="AH386" s="44" t="n">
        <f aca="false">IF($F386="Cese",1,IF($F386="Activo",INDEX(DIV_N,9),0))</f>
        <v>0</v>
      </c>
      <c r="AI386" s="44" t="n">
        <f aca="false">IF($F386="Cese",8,IF($F386="Activo",INDEX(DIV_HASTA,9),0))</f>
        <v>0</v>
      </c>
      <c r="AJ386" s="19" t="n">
        <f aca="false">IF(OR($F386="Activo",$F386="Cese"),SUMIFS(AV378:AV385,D378:D385,"&lt;="&amp;AI386),0)</f>
        <v>0</v>
      </c>
      <c r="AK386" s="19" t="n">
        <f aca="false">IF(OR($F386="Activo",$F386="Cese"),MAX(0,(AF386-AJ386)/AH386),0)</f>
        <v>0</v>
      </c>
      <c r="AL386" s="19" t="n">
        <f aca="false">IF(OR($F386="Activo",$F386="Cese"),K386+IF(PROY_BON="Sí",0,J386),0)</f>
        <v>0</v>
      </c>
      <c r="AM386" s="19" t="n">
        <f aca="false">IF(AL386&gt;0,MAX(0,X386+AL386-Y386),Z386)</f>
        <v>0</v>
      </c>
      <c r="AN386" s="19" t="n">
        <f aca="false">SUMPRODUCT((AM386&gt;TR_DESDE)*(AM386-TR_DESDE)*TR_INC)</f>
        <v>0</v>
      </c>
      <c r="AO386" s="19" t="n">
        <f aca="false">IF(AL386&gt;0,MAX(0,AN386-IF($F386="Cese",MAX(AF386,AJ386),AF386)),0)</f>
        <v>0</v>
      </c>
      <c r="AP386" s="46" t="n">
        <f aca="false">IF(OR($F386="Activo",$F386="Cese"),ROUND(AK386+AO386,2),0)</f>
        <v>0</v>
      </c>
      <c r="AQ386" s="19" t="n">
        <f aca="false">IF($F386="Cese",MAX(0,AJ386-AN386),0)</f>
        <v>0</v>
      </c>
      <c r="AR386" s="19" t="str">
        <f aca="false">IF($B386="","",IF(COUNTIFS(RP_COD,$B386,'Retenciones Planilla'!$K$6:$K$105,"&lt;&gt;")=0,"",SUMIFS('Retenciones Planilla'!$K$6:$K$105,RP_COD,$B386)))</f>
        <v/>
      </c>
      <c r="AS386" s="19" t="str">
        <f aca="false">IF(AR386="","",AR386-AP386)</f>
        <v/>
      </c>
      <c r="AT386" s="23" t="str">
        <f aca="false">IF($B386="","",IF(NOT(OR($F386="Activo",$F386="Cese")),IF(N(AR386)=0,"—","Revisar: sin vínculo"),IF(AR386="",IF(AP386=0,"No corresponde","Sin dato planilla"),IF(ABS(AS386)&lt;=TOL,"OK",IF(AS386&gt;0,"Retuvo de más","Retuvo de menos")))))</f>
        <v/>
      </c>
      <c r="AU386" s="19" t="n">
        <f aca="false">IF(AND(BASE_RET="Planilla (si existe)",AR386&lt;&gt;""),AR386,AP386)</f>
        <v>0</v>
      </c>
      <c r="AV386" s="19" t="n">
        <f aca="false">AU386+N386</f>
        <v>0</v>
      </c>
    </row>
    <row r="387" customFormat="false" ht="15" hidden="false" customHeight="false" outlineLevel="0" collapsed="false">
      <c r="A387" s="43" t="n">
        <v>32</v>
      </c>
      <c r="B387" s="35" t="str">
        <f aca="false">IF(Trabajadores!$B$37="","",Trabajadores!$B$37)</f>
        <v/>
      </c>
      <c r="C387" s="35" t="str">
        <f aca="false">IF($B387="","",Trabajadores!$D$37)</f>
        <v/>
      </c>
      <c r="D387" s="43" t="n">
        <v>10</v>
      </c>
      <c r="E387" s="23" t="s">
        <v>307</v>
      </c>
      <c r="F387" s="23" t="str">
        <f aca="false">IF($B387="","",IF(OR(10&lt;Trabajadores!$M$37,10&gt;Trabajadores!$N$37),"No vinculado",IF(AND(10=Trabajadores!$N$37,Trabajadores!$O$37="Sí"),"Cese","Activo")))</f>
        <v/>
      </c>
      <c r="G387" s="19" t="n">
        <f aca="false">IF($B387="",0,SUMIFS(Ingresos!$X$6:$X$1505,ING_COD,$B387,ING_CLASE,"ORD"))</f>
        <v>0</v>
      </c>
      <c r="H387" s="19" t="n">
        <f aca="false">IF($B387="",0,SUMIFS(Ingresos!$X$6:$X$1505,ING_COD,$B387,ING_CLASE,"ORD",ING_COMP,"Sí"))</f>
        <v>0</v>
      </c>
      <c r="I387" s="19" t="n">
        <f aca="false">IF($B387="",0,SUMIFS(Ingresos!$X$6:$X$1505,ING_COD,$B387,ING_CLASE,"GRA"))</f>
        <v>0</v>
      </c>
      <c r="J387" s="19" t="n">
        <f aca="false">IF($B387="",0,SUMIFS(Ingresos!$X$6:$X$1505,ING_COD,$B387,ING_CLASE,"BON"))</f>
        <v>0</v>
      </c>
      <c r="K387" s="19" t="n">
        <f aca="false">IF($B387="",0,SUMIFS(Ingresos!$X$6:$X$1505,ING_COD,$B387,ING_CLASE,"EXT"))</f>
        <v>0</v>
      </c>
      <c r="L387" s="19" t="n">
        <f aca="false">IF($B387="",0,SUMIFS(Ingresos!$X$6:$X$1505,ING_COD,$B387,ING_CLASE,"OTO"))</f>
        <v>0</v>
      </c>
      <c r="M387" s="19" t="n">
        <f aca="false">IF($B387="",0,SUMIFS(Ingresos!$X$6:$X$1505,ING_COD,$B387,ING_CLASE,"OTX"))</f>
        <v>0</v>
      </c>
      <c r="N387" s="19" t="n">
        <f aca="false">IF($B387="",0,SUMIFS(Ingresos!$X$6:$X$1505,ING_COD,$B387,ING_CLASE,"RETO"))</f>
        <v>0</v>
      </c>
      <c r="O387" s="19" t="n">
        <f aca="false">IF($B387="",0,SUMIFS(Ingresos!$X$6:$X$1505,ING_COD,$B387,ING_CLASE,"INA"))</f>
        <v>0</v>
      </c>
      <c r="P387" s="19" t="n">
        <f aca="false">G387+I387+J387+K387+L387+M387</f>
        <v>0</v>
      </c>
      <c r="Q387" s="44" t="n">
        <f aca="false">IF($F387="Activo",3,IF($F387="Cese",1,0))</f>
        <v>0</v>
      </c>
      <c r="R387" s="19" t="n">
        <f aca="false">G387*Q387</f>
        <v>0</v>
      </c>
      <c r="S387" s="19" t="n">
        <f aca="false">IF($F387="Activo",SUMIFS(I387:I389,$D387:$D389,"&lt;="&amp;Trabajadores!$N$37)+IF(PROY_BON="Sí",SUMIFS(J387:J389,$D387:$D389,"&lt;="&amp;Trabajadores!$N$37),0),IF($F387="Cese",I387+IF(PROY_BON="Sí",J387,0),0))</f>
        <v>0</v>
      </c>
      <c r="T387" s="19" t="n">
        <f aca="false">IF(OR($F387&lt;&gt;"Activo",Trabajadores!$I$37="No"),0,IF(I389=0,H387*(1+IF(PROY_BON="Sí",Trabajadores!$P$37,0))*Trabajadores!$S$37/6*(Trabajadores!$N$37&gt;=12),0))</f>
        <v>0</v>
      </c>
      <c r="U387" s="19" t="n">
        <f aca="false">IF($F387="Activo",IF(Trabajadores!$J$37="Sí",L387*3,L387),IF($F387="Cese",L387,0))</f>
        <v>0</v>
      </c>
      <c r="V387" s="19" t="n">
        <f aca="false">IF(OR($F387="Activo",$F387="Cese"),M387,0)</f>
        <v>0</v>
      </c>
      <c r="W387" s="19" t="n">
        <f aca="false">IF(OR($F387="Activo",$F387="Cese"),SUM(P378:P386),0)</f>
        <v>0</v>
      </c>
      <c r="X387" s="36" t="n">
        <f aca="false">IF(OR($F387="Activo",$F387="Cese"),R387+S387+T387+U387+V387+W387,0)</f>
        <v>0</v>
      </c>
      <c r="Y387" s="19" t="n">
        <f aca="false">IF(OR($F387="Activo",$F387="Cese"),DED_FIJA,0)</f>
        <v>0</v>
      </c>
      <c r="Z387" s="36" t="n">
        <f aca="false">MAX(0,X387-Y387)</f>
        <v>0</v>
      </c>
      <c r="AA387" s="19" t="n">
        <f aca="false">IF(Z387=0,0,MAX(0,MIN(Z387,Parámetros!$G$19)-Parámetros!$F$19)*Parámetros!$E$19)</f>
        <v>0</v>
      </c>
      <c r="AB387" s="19" t="n">
        <f aca="false">IF(Z387=0,0,MAX(0,MIN(Z387,Parámetros!$G$20)-Parámetros!$F$20)*Parámetros!$E$20)</f>
        <v>0</v>
      </c>
      <c r="AC387" s="19" t="n">
        <f aca="false">IF(Z387=0,0,MAX(0,MIN(Z387,Parámetros!$G$21)-Parámetros!$F$21)*Parámetros!$E$21)</f>
        <v>0</v>
      </c>
      <c r="AD387" s="19" t="n">
        <f aca="false">IF(Z387=0,0,MAX(0,MIN(Z387,Parámetros!$G$22)-Parámetros!$F$22)*Parámetros!$E$22)</f>
        <v>0</v>
      </c>
      <c r="AE387" s="19" t="n">
        <f aca="false">IF(Z387=0,0,MAX(0,MIN(Z387,Parámetros!$G$23)-Parámetros!$F$23)*Parámetros!$E$23)</f>
        <v>0</v>
      </c>
      <c r="AF387" s="36" t="n">
        <f aca="false">SUM(AA387:AE387)</f>
        <v>0</v>
      </c>
      <c r="AG387" s="45" t="str">
        <f aca="false">IF(AM387&lt;=0,"-",INDEX(TR_TASA,MATCH(AM387,TR_DESDE,1)))</f>
        <v>-</v>
      </c>
      <c r="AH387" s="44" t="n">
        <f aca="false">IF($F387="Cese",1,IF($F387="Activo",INDEX(DIV_N,10),0))</f>
        <v>0</v>
      </c>
      <c r="AI387" s="44" t="n">
        <f aca="false">IF($F387="Cese",9,IF($F387="Activo",INDEX(DIV_HASTA,10),0))</f>
        <v>0</v>
      </c>
      <c r="AJ387" s="19" t="n">
        <f aca="false">IF(OR($F387="Activo",$F387="Cese"),SUMIFS(AV378:AV386,D378:D386,"&lt;="&amp;AI387),0)</f>
        <v>0</v>
      </c>
      <c r="AK387" s="19" t="n">
        <f aca="false">IF(OR($F387="Activo",$F387="Cese"),MAX(0,(AF387-AJ387)/AH387),0)</f>
        <v>0</v>
      </c>
      <c r="AL387" s="19" t="n">
        <f aca="false">IF(OR($F387="Activo",$F387="Cese"),K387+IF(PROY_BON="Sí",0,J387),0)</f>
        <v>0</v>
      </c>
      <c r="AM387" s="19" t="n">
        <f aca="false">IF(AL387&gt;0,MAX(0,X387+AL387-Y387),Z387)</f>
        <v>0</v>
      </c>
      <c r="AN387" s="19" t="n">
        <f aca="false">SUMPRODUCT((AM387&gt;TR_DESDE)*(AM387-TR_DESDE)*TR_INC)</f>
        <v>0</v>
      </c>
      <c r="AO387" s="19" t="n">
        <f aca="false">IF(AL387&gt;0,MAX(0,AN387-IF($F387="Cese",MAX(AF387,AJ387),AF387)),0)</f>
        <v>0</v>
      </c>
      <c r="AP387" s="46" t="n">
        <f aca="false">IF(OR($F387="Activo",$F387="Cese"),ROUND(AK387+AO387,2),0)</f>
        <v>0</v>
      </c>
      <c r="AQ387" s="19" t="n">
        <f aca="false">IF($F387="Cese",MAX(0,AJ387-AN387),0)</f>
        <v>0</v>
      </c>
      <c r="AR387" s="19" t="str">
        <f aca="false">IF($B387="","",IF(COUNTIFS(RP_COD,$B387,'Retenciones Planilla'!$L$6:$L$105,"&lt;&gt;")=0,"",SUMIFS('Retenciones Planilla'!$L$6:$L$105,RP_COD,$B387)))</f>
        <v/>
      </c>
      <c r="AS387" s="19" t="str">
        <f aca="false">IF(AR387="","",AR387-AP387)</f>
        <v/>
      </c>
      <c r="AT387" s="23" t="str">
        <f aca="false">IF($B387="","",IF(NOT(OR($F387="Activo",$F387="Cese")),IF(N(AR387)=0,"—","Revisar: sin vínculo"),IF(AR387="",IF(AP387=0,"No corresponde","Sin dato planilla"),IF(ABS(AS387)&lt;=TOL,"OK",IF(AS387&gt;0,"Retuvo de más","Retuvo de menos")))))</f>
        <v/>
      </c>
      <c r="AU387" s="19" t="n">
        <f aca="false">IF(AND(BASE_RET="Planilla (si existe)",AR387&lt;&gt;""),AR387,AP387)</f>
        <v>0</v>
      </c>
      <c r="AV387" s="19" t="n">
        <f aca="false">AU387+N387</f>
        <v>0</v>
      </c>
    </row>
    <row r="388" customFormat="false" ht="15" hidden="false" customHeight="false" outlineLevel="0" collapsed="false">
      <c r="A388" s="43" t="n">
        <v>32</v>
      </c>
      <c r="B388" s="35" t="str">
        <f aca="false">IF(Trabajadores!$B$37="","",Trabajadores!$B$37)</f>
        <v/>
      </c>
      <c r="C388" s="35" t="str">
        <f aca="false">IF($B388="","",Trabajadores!$D$37)</f>
        <v/>
      </c>
      <c r="D388" s="43" t="n">
        <v>11</v>
      </c>
      <c r="E388" s="23" t="s">
        <v>308</v>
      </c>
      <c r="F388" s="23" t="str">
        <f aca="false">IF($B388="","",IF(OR(11&lt;Trabajadores!$M$37,11&gt;Trabajadores!$N$37),"No vinculado",IF(AND(11=Trabajadores!$N$37,Trabajadores!$O$37="Sí"),"Cese","Activo")))</f>
        <v/>
      </c>
      <c r="G388" s="19" t="n">
        <f aca="false">IF($B388="",0,SUMIFS(Ingresos!$Y$6:$Y$1505,ING_COD,$B388,ING_CLASE,"ORD"))</f>
        <v>0</v>
      </c>
      <c r="H388" s="19" t="n">
        <f aca="false">IF($B388="",0,SUMIFS(Ingresos!$Y$6:$Y$1505,ING_COD,$B388,ING_CLASE,"ORD",ING_COMP,"Sí"))</f>
        <v>0</v>
      </c>
      <c r="I388" s="19" t="n">
        <f aca="false">IF($B388="",0,SUMIFS(Ingresos!$Y$6:$Y$1505,ING_COD,$B388,ING_CLASE,"GRA"))</f>
        <v>0</v>
      </c>
      <c r="J388" s="19" t="n">
        <f aca="false">IF($B388="",0,SUMIFS(Ingresos!$Y$6:$Y$1505,ING_COD,$B388,ING_CLASE,"BON"))</f>
        <v>0</v>
      </c>
      <c r="K388" s="19" t="n">
        <f aca="false">IF($B388="",0,SUMIFS(Ingresos!$Y$6:$Y$1505,ING_COD,$B388,ING_CLASE,"EXT"))</f>
        <v>0</v>
      </c>
      <c r="L388" s="19" t="n">
        <f aca="false">IF($B388="",0,SUMIFS(Ingresos!$Y$6:$Y$1505,ING_COD,$B388,ING_CLASE,"OTO"))</f>
        <v>0</v>
      </c>
      <c r="M388" s="19" t="n">
        <f aca="false">IF($B388="",0,SUMIFS(Ingresos!$Y$6:$Y$1505,ING_COD,$B388,ING_CLASE,"OTX"))</f>
        <v>0</v>
      </c>
      <c r="N388" s="19" t="n">
        <f aca="false">IF($B388="",0,SUMIFS(Ingresos!$Y$6:$Y$1505,ING_COD,$B388,ING_CLASE,"RETO"))</f>
        <v>0</v>
      </c>
      <c r="O388" s="19" t="n">
        <f aca="false">IF($B388="",0,SUMIFS(Ingresos!$Y$6:$Y$1505,ING_COD,$B388,ING_CLASE,"INA"))</f>
        <v>0</v>
      </c>
      <c r="P388" s="19" t="n">
        <f aca="false">G388+I388+J388+K388+L388+M388</f>
        <v>0</v>
      </c>
      <c r="Q388" s="44" t="n">
        <f aca="false">IF($F388="Activo",2,IF($F388="Cese",1,0))</f>
        <v>0</v>
      </c>
      <c r="R388" s="19" t="n">
        <f aca="false">G388*Q388</f>
        <v>0</v>
      </c>
      <c r="S388" s="19" t="n">
        <f aca="false">IF($F388="Activo",SUMIFS(I388:I389,$D388:$D389,"&lt;="&amp;Trabajadores!$N$37)+IF(PROY_BON="Sí",SUMIFS(J388:J389,$D388:$D389,"&lt;="&amp;Trabajadores!$N$37),0),IF($F388="Cese",I388+IF(PROY_BON="Sí",J388,0),0))</f>
        <v>0</v>
      </c>
      <c r="T388" s="19" t="n">
        <f aca="false">IF(OR($F388&lt;&gt;"Activo",Trabajadores!$I$37="No"),0,IF(I389=0,H388*(1+IF(PROY_BON="Sí",Trabajadores!$P$37,0))*Trabajadores!$S$37/6*(Trabajadores!$N$37&gt;=12),0))</f>
        <v>0</v>
      </c>
      <c r="U388" s="19" t="n">
        <f aca="false">IF($F388="Activo",IF(Trabajadores!$J$37="Sí",L388*2,L388),IF($F388="Cese",L388,0))</f>
        <v>0</v>
      </c>
      <c r="V388" s="19" t="n">
        <f aca="false">IF(OR($F388="Activo",$F388="Cese"),M388,0)</f>
        <v>0</v>
      </c>
      <c r="W388" s="19" t="n">
        <f aca="false">IF(OR($F388="Activo",$F388="Cese"),SUM(P378:P387),0)</f>
        <v>0</v>
      </c>
      <c r="X388" s="36" t="n">
        <f aca="false">IF(OR($F388="Activo",$F388="Cese"),R388+S388+T388+U388+V388+W388,0)</f>
        <v>0</v>
      </c>
      <c r="Y388" s="19" t="n">
        <f aca="false">IF(OR($F388="Activo",$F388="Cese"),DED_FIJA,0)</f>
        <v>0</v>
      </c>
      <c r="Z388" s="36" t="n">
        <f aca="false">MAX(0,X388-Y388)</f>
        <v>0</v>
      </c>
      <c r="AA388" s="19" t="n">
        <f aca="false">IF(Z388=0,0,MAX(0,MIN(Z388,Parámetros!$G$19)-Parámetros!$F$19)*Parámetros!$E$19)</f>
        <v>0</v>
      </c>
      <c r="AB388" s="19" t="n">
        <f aca="false">IF(Z388=0,0,MAX(0,MIN(Z388,Parámetros!$G$20)-Parámetros!$F$20)*Parámetros!$E$20)</f>
        <v>0</v>
      </c>
      <c r="AC388" s="19" t="n">
        <f aca="false">IF(Z388=0,0,MAX(0,MIN(Z388,Parámetros!$G$21)-Parámetros!$F$21)*Parámetros!$E$21)</f>
        <v>0</v>
      </c>
      <c r="AD388" s="19" t="n">
        <f aca="false">IF(Z388=0,0,MAX(0,MIN(Z388,Parámetros!$G$22)-Parámetros!$F$22)*Parámetros!$E$22)</f>
        <v>0</v>
      </c>
      <c r="AE388" s="19" t="n">
        <f aca="false">IF(Z388=0,0,MAX(0,MIN(Z388,Parámetros!$G$23)-Parámetros!$F$23)*Parámetros!$E$23)</f>
        <v>0</v>
      </c>
      <c r="AF388" s="36" t="n">
        <f aca="false">SUM(AA388:AE388)</f>
        <v>0</v>
      </c>
      <c r="AG388" s="45" t="str">
        <f aca="false">IF(AM388&lt;=0,"-",INDEX(TR_TASA,MATCH(AM388,TR_DESDE,1)))</f>
        <v>-</v>
      </c>
      <c r="AH388" s="44" t="n">
        <f aca="false">IF($F388="Cese",1,IF($F388="Activo",INDEX(DIV_N,11),0))</f>
        <v>0</v>
      </c>
      <c r="AI388" s="44" t="n">
        <f aca="false">IF($F388="Cese",10,IF($F388="Activo",INDEX(DIV_HASTA,11),0))</f>
        <v>0</v>
      </c>
      <c r="AJ388" s="19" t="n">
        <f aca="false">IF(OR($F388="Activo",$F388="Cese"),SUMIFS(AV378:AV387,D378:D387,"&lt;="&amp;AI388),0)</f>
        <v>0</v>
      </c>
      <c r="AK388" s="19" t="n">
        <f aca="false">IF(OR($F388="Activo",$F388="Cese"),MAX(0,(AF388-AJ388)/AH388),0)</f>
        <v>0</v>
      </c>
      <c r="AL388" s="19" t="n">
        <f aca="false">IF(OR($F388="Activo",$F388="Cese"),K388+IF(PROY_BON="Sí",0,J388),0)</f>
        <v>0</v>
      </c>
      <c r="AM388" s="19" t="n">
        <f aca="false">IF(AL388&gt;0,MAX(0,X388+AL388-Y388),Z388)</f>
        <v>0</v>
      </c>
      <c r="AN388" s="19" t="n">
        <f aca="false">SUMPRODUCT((AM388&gt;TR_DESDE)*(AM388-TR_DESDE)*TR_INC)</f>
        <v>0</v>
      </c>
      <c r="AO388" s="19" t="n">
        <f aca="false">IF(AL388&gt;0,MAX(0,AN388-IF($F388="Cese",MAX(AF388,AJ388),AF388)),0)</f>
        <v>0</v>
      </c>
      <c r="AP388" s="46" t="n">
        <f aca="false">IF(OR($F388="Activo",$F388="Cese"),ROUND(AK388+AO388,2),0)</f>
        <v>0</v>
      </c>
      <c r="AQ388" s="19" t="n">
        <f aca="false">IF($F388="Cese",MAX(0,AJ388-AN388),0)</f>
        <v>0</v>
      </c>
      <c r="AR388" s="19" t="str">
        <f aca="false">IF($B388="","",IF(COUNTIFS(RP_COD,$B388,'Retenciones Planilla'!$M$6:$M$105,"&lt;&gt;")=0,"",SUMIFS('Retenciones Planilla'!$M$6:$M$105,RP_COD,$B388)))</f>
        <v/>
      </c>
      <c r="AS388" s="19" t="str">
        <f aca="false">IF(AR388="","",AR388-AP388)</f>
        <v/>
      </c>
      <c r="AT388" s="23" t="str">
        <f aca="false">IF($B388="","",IF(NOT(OR($F388="Activo",$F388="Cese")),IF(N(AR388)=0,"—","Revisar: sin vínculo"),IF(AR388="",IF(AP388=0,"No corresponde","Sin dato planilla"),IF(ABS(AS388)&lt;=TOL,"OK",IF(AS388&gt;0,"Retuvo de más","Retuvo de menos")))))</f>
        <v/>
      </c>
      <c r="AU388" s="19" t="n">
        <f aca="false">IF(AND(BASE_RET="Planilla (si existe)",AR388&lt;&gt;""),AR388,AP388)</f>
        <v>0</v>
      </c>
      <c r="AV388" s="19" t="n">
        <f aca="false">AU388+N388</f>
        <v>0</v>
      </c>
    </row>
    <row r="389" customFormat="false" ht="15" hidden="false" customHeight="false" outlineLevel="0" collapsed="false">
      <c r="A389" s="43" t="n">
        <v>32</v>
      </c>
      <c r="B389" s="35" t="str">
        <f aca="false">IF(Trabajadores!$B$37="","",Trabajadores!$B$37)</f>
        <v/>
      </c>
      <c r="C389" s="35" t="str">
        <f aca="false">IF($B389="","",Trabajadores!$D$37)</f>
        <v/>
      </c>
      <c r="D389" s="43" t="n">
        <v>12</v>
      </c>
      <c r="E389" s="23" t="s">
        <v>309</v>
      </c>
      <c r="F389" s="23" t="str">
        <f aca="false">IF($B389="","",IF(OR(12&lt;Trabajadores!$M$37,12&gt;Trabajadores!$N$37),"No vinculado",IF(AND(12=Trabajadores!$N$37,Trabajadores!$O$37="Sí"),"Cese","Activo")))</f>
        <v/>
      </c>
      <c r="G389" s="19" t="n">
        <f aca="false">IF($B389="",0,SUMIFS(Ingresos!$Z$6:$Z$1505,ING_COD,$B389,ING_CLASE,"ORD"))</f>
        <v>0</v>
      </c>
      <c r="H389" s="19" t="n">
        <f aca="false">IF($B389="",0,SUMIFS(Ingresos!$Z$6:$Z$1505,ING_COD,$B389,ING_CLASE,"ORD",ING_COMP,"Sí"))</f>
        <v>0</v>
      </c>
      <c r="I389" s="19" t="n">
        <f aca="false">IF($B389="",0,SUMIFS(Ingresos!$Z$6:$Z$1505,ING_COD,$B389,ING_CLASE,"GRA"))</f>
        <v>0</v>
      </c>
      <c r="J389" s="19" t="n">
        <f aca="false">IF($B389="",0,SUMIFS(Ingresos!$Z$6:$Z$1505,ING_COD,$B389,ING_CLASE,"BON"))</f>
        <v>0</v>
      </c>
      <c r="K389" s="19" t="n">
        <f aca="false">IF($B389="",0,SUMIFS(Ingresos!$Z$6:$Z$1505,ING_COD,$B389,ING_CLASE,"EXT"))</f>
        <v>0</v>
      </c>
      <c r="L389" s="19" t="n">
        <f aca="false">IF($B389="",0,SUMIFS(Ingresos!$Z$6:$Z$1505,ING_COD,$B389,ING_CLASE,"OTO"))</f>
        <v>0</v>
      </c>
      <c r="M389" s="19" t="n">
        <f aca="false">IF($B389="",0,SUMIFS(Ingresos!$Z$6:$Z$1505,ING_COD,$B389,ING_CLASE,"OTX"))</f>
        <v>0</v>
      </c>
      <c r="N389" s="19" t="n">
        <f aca="false">IF($B389="",0,SUMIFS(Ingresos!$Z$6:$Z$1505,ING_COD,$B389,ING_CLASE,"RETO"))</f>
        <v>0</v>
      </c>
      <c r="O389" s="19" t="n">
        <f aca="false">IF($B389="",0,SUMIFS(Ingresos!$Z$6:$Z$1505,ING_COD,$B389,ING_CLASE,"INA"))</f>
        <v>0</v>
      </c>
      <c r="P389" s="19" t="n">
        <f aca="false">G389+I389+J389+K389+L389+M389</f>
        <v>0</v>
      </c>
      <c r="Q389" s="44" t="n">
        <f aca="false">IF($F389="Activo",1,IF($F389="Cese",1,0))</f>
        <v>0</v>
      </c>
      <c r="R389" s="19" t="n">
        <f aca="false">G389*Q389</f>
        <v>0</v>
      </c>
      <c r="S389" s="19" t="n">
        <f aca="false">IF($F389="Activo",SUMIFS(I389:I389,$D389:$D389,"&lt;="&amp;Trabajadores!$N$37)+IF(PROY_BON="Sí",SUMIFS(J389:J389,$D389:$D389,"&lt;="&amp;Trabajadores!$N$37),0),IF($F389="Cese",I389+IF(PROY_BON="Sí",J389,0),0))</f>
        <v>0</v>
      </c>
      <c r="T389" s="19" t="n">
        <f aca="false">0</f>
        <v>0</v>
      </c>
      <c r="U389" s="19" t="n">
        <f aca="false">IF($F389="Activo",IF(Trabajadores!$J$37="Sí",L389*1,L389),IF($F389="Cese",L389,0))</f>
        <v>0</v>
      </c>
      <c r="V389" s="19" t="n">
        <f aca="false">IF(OR($F389="Activo",$F389="Cese"),M389,0)</f>
        <v>0</v>
      </c>
      <c r="W389" s="19" t="n">
        <f aca="false">IF(OR($F389="Activo",$F389="Cese"),SUM(P378:P388),0)</f>
        <v>0</v>
      </c>
      <c r="X389" s="36" t="n">
        <f aca="false">IF(OR($F389="Activo",$F389="Cese"),R389+S389+T389+U389+V389+W389,0)</f>
        <v>0</v>
      </c>
      <c r="Y389" s="19" t="n">
        <f aca="false">IF(OR($F389="Activo",$F389="Cese"),DED_FIJA,0)</f>
        <v>0</v>
      </c>
      <c r="Z389" s="36" t="n">
        <f aca="false">MAX(0,X389-Y389)</f>
        <v>0</v>
      </c>
      <c r="AA389" s="19" t="n">
        <f aca="false">IF(Z389=0,0,MAX(0,MIN(Z389,Parámetros!$G$19)-Parámetros!$F$19)*Parámetros!$E$19)</f>
        <v>0</v>
      </c>
      <c r="AB389" s="19" t="n">
        <f aca="false">IF(Z389=0,0,MAX(0,MIN(Z389,Parámetros!$G$20)-Parámetros!$F$20)*Parámetros!$E$20)</f>
        <v>0</v>
      </c>
      <c r="AC389" s="19" t="n">
        <f aca="false">IF(Z389=0,0,MAX(0,MIN(Z389,Parámetros!$G$21)-Parámetros!$F$21)*Parámetros!$E$21)</f>
        <v>0</v>
      </c>
      <c r="AD389" s="19" t="n">
        <f aca="false">IF(Z389=0,0,MAX(0,MIN(Z389,Parámetros!$G$22)-Parámetros!$F$22)*Parámetros!$E$22)</f>
        <v>0</v>
      </c>
      <c r="AE389" s="19" t="n">
        <f aca="false">IF(Z389=0,0,MAX(0,MIN(Z389,Parámetros!$G$23)-Parámetros!$F$23)*Parámetros!$E$23)</f>
        <v>0</v>
      </c>
      <c r="AF389" s="36" t="n">
        <f aca="false">SUM(AA389:AE389)</f>
        <v>0</v>
      </c>
      <c r="AG389" s="45" t="str">
        <f aca="false">IF(AM389&lt;=0,"-",INDEX(TR_TASA,MATCH(AM389,TR_DESDE,1)))</f>
        <v>-</v>
      </c>
      <c r="AH389" s="44" t="n">
        <f aca="false">IF($F389="Cese",1,IF($F389="Activo",INDEX(DIV_N,12),0))</f>
        <v>0</v>
      </c>
      <c r="AI389" s="44" t="n">
        <f aca="false">IF($F389="Cese",11,IF($F389="Activo",INDEX(DIV_HASTA,12),0))</f>
        <v>0</v>
      </c>
      <c r="AJ389" s="19" t="n">
        <f aca="false">IF(OR($F389="Activo",$F389="Cese"),SUMIFS(AV378:AV388,D378:D388,"&lt;="&amp;AI389),0)</f>
        <v>0</v>
      </c>
      <c r="AK389" s="19" t="n">
        <f aca="false">IF(OR($F389="Activo",$F389="Cese"),MAX(0,(AF389-AJ389)/AH389),0)</f>
        <v>0</v>
      </c>
      <c r="AL389" s="19" t="n">
        <f aca="false">IF(OR($F389="Activo",$F389="Cese"),K389+IF(PROY_BON="Sí",0,J389),0)</f>
        <v>0</v>
      </c>
      <c r="AM389" s="19" t="n">
        <f aca="false">IF(AL389&gt;0,MAX(0,X389+AL389-Y389),Z389)</f>
        <v>0</v>
      </c>
      <c r="AN389" s="19" t="n">
        <f aca="false">SUMPRODUCT((AM389&gt;TR_DESDE)*(AM389-TR_DESDE)*TR_INC)</f>
        <v>0</v>
      </c>
      <c r="AO389" s="19" t="n">
        <f aca="false">IF(AL389&gt;0,MAX(0,AN389-IF(TRUE(),MAX(AF389,AJ389),AF389)),0)</f>
        <v>0</v>
      </c>
      <c r="AP389" s="46" t="n">
        <f aca="false">IF(OR($F389="Activo",$F389="Cese"),ROUND(AK389+AO389,2),0)</f>
        <v>0</v>
      </c>
      <c r="AQ389" s="19" t="n">
        <f aca="false">IF(OR($F389="Activo",$F389="Cese"),MAX(0,AJ389-AN389),0)</f>
        <v>0</v>
      </c>
      <c r="AR389" s="19" t="str">
        <f aca="false">IF($B389="","",IF(COUNTIFS(RP_COD,$B389,'Retenciones Planilla'!$N$6:$N$105,"&lt;&gt;")=0,"",SUMIFS('Retenciones Planilla'!$N$6:$N$105,RP_COD,$B389)))</f>
        <v/>
      </c>
      <c r="AS389" s="19" t="str">
        <f aca="false">IF(AR389="","",AR389-AP389)</f>
        <v/>
      </c>
      <c r="AT389" s="23" t="str">
        <f aca="false">IF($B389="","",IF(NOT(OR($F389="Activo",$F389="Cese")),IF(N(AR389)=0,"—","Revisar: sin vínculo"),IF(AR389="",IF(AP389=0,"No corresponde","Sin dato planilla"),IF(ABS(AS389)&lt;=TOL,"OK",IF(AS389&gt;0,"Retuvo de más","Retuvo de menos")))))</f>
        <v/>
      </c>
      <c r="AU389" s="19" t="n">
        <f aca="false">IF(AND(BASE_RET="Planilla (si existe)",AR389&lt;&gt;""),AR389,AP389)</f>
        <v>0</v>
      </c>
      <c r="AV389" s="19" t="n">
        <f aca="false">AU389+N389</f>
        <v>0</v>
      </c>
    </row>
    <row r="390" customFormat="false" ht="15" hidden="false" customHeight="false" outlineLevel="0" collapsed="false">
      <c r="A390" s="43" t="n">
        <v>33</v>
      </c>
      <c r="B390" s="35" t="str">
        <f aca="false">IF(Trabajadores!$B$38="","",Trabajadores!$B$38)</f>
        <v/>
      </c>
      <c r="C390" s="35" t="str">
        <f aca="false">IF($B390="","",Trabajadores!$D$38)</f>
        <v/>
      </c>
      <c r="D390" s="43" t="n">
        <v>1</v>
      </c>
      <c r="E390" s="23" t="s">
        <v>298</v>
      </c>
      <c r="F390" s="23" t="str">
        <f aca="false">IF($B390="","",IF(OR(1&lt;Trabajadores!$M$38,1&gt;Trabajadores!$N$38),"No vinculado",IF(AND(1=Trabajadores!$N$38,Trabajadores!$O$38="Sí"),"Cese","Activo")))</f>
        <v/>
      </c>
      <c r="G390" s="19" t="n">
        <f aca="false">IF($B390="",0,SUMIFS(Ingresos!$O$6:$O$1505,ING_COD,$B390,ING_CLASE,"ORD"))</f>
        <v>0</v>
      </c>
      <c r="H390" s="19" t="n">
        <f aca="false">IF($B390="",0,SUMIFS(Ingresos!$O$6:$O$1505,ING_COD,$B390,ING_CLASE,"ORD",ING_COMP,"Sí"))</f>
        <v>0</v>
      </c>
      <c r="I390" s="19" t="n">
        <f aca="false">IF($B390="",0,SUMIFS(Ingresos!$O$6:$O$1505,ING_COD,$B390,ING_CLASE,"GRA"))</f>
        <v>0</v>
      </c>
      <c r="J390" s="19" t="n">
        <f aca="false">IF($B390="",0,SUMIFS(Ingresos!$O$6:$O$1505,ING_COD,$B390,ING_CLASE,"BON"))</f>
        <v>0</v>
      </c>
      <c r="K390" s="19" t="n">
        <f aca="false">IF($B390="",0,SUMIFS(Ingresos!$O$6:$O$1505,ING_COD,$B390,ING_CLASE,"EXT"))</f>
        <v>0</v>
      </c>
      <c r="L390" s="19" t="n">
        <f aca="false">IF($B390="",0,SUMIFS(Ingresos!$O$6:$O$1505,ING_COD,$B390,ING_CLASE,"OTO"))</f>
        <v>0</v>
      </c>
      <c r="M390" s="19" t="n">
        <f aca="false">IF($B390="",0,SUMIFS(Ingresos!$O$6:$O$1505,ING_COD,$B390,ING_CLASE,"OTX"))</f>
        <v>0</v>
      </c>
      <c r="N390" s="19" t="n">
        <f aca="false">IF($B390="",0,SUMIFS(Ingresos!$O$6:$O$1505,ING_COD,$B390,ING_CLASE,"RETO"))</f>
        <v>0</v>
      </c>
      <c r="O390" s="19" t="n">
        <f aca="false">IF($B390="",0,SUMIFS(Ingresos!$O$6:$O$1505,ING_COD,$B390,ING_CLASE,"INA"))</f>
        <v>0</v>
      </c>
      <c r="P390" s="19" t="n">
        <f aca="false">G390+I390+J390+K390+L390+M390</f>
        <v>0</v>
      </c>
      <c r="Q390" s="44" t="n">
        <f aca="false">IF($F390="Activo",12,IF($F390="Cese",1,0))</f>
        <v>0</v>
      </c>
      <c r="R390" s="19" t="n">
        <f aca="false">G390*Q390</f>
        <v>0</v>
      </c>
      <c r="S390" s="19" t="n">
        <f aca="false">IF($F390="Activo",SUMIFS(I390:I401,$D390:$D401,"&lt;="&amp;Trabajadores!$N$38)+IF(PROY_BON="Sí",SUMIFS(J390:J401,$D390:$D401,"&lt;="&amp;Trabajadores!$N$38),0),IF($F390="Cese",I390+IF(PROY_BON="Sí",J390,0),0))</f>
        <v>0</v>
      </c>
      <c r="T390" s="19" t="n">
        <f aca="false">IF(OR($F390&lt;&gt;"Activo",Trabajadores!$I$38="No"),0,IF(I396=0,H390*(1+IF(PROY_BON="Sí",Trabajadores!$P$38,0))*Trabajadores!$R$38/6*(Trabajadores!$N$38&gt;=7),0)+IF(I401=0,H390*(1+IF(PROY_BON="Sí",Trabajadores!$P$38,0))*Trabajadores!$S$38/6*(Trabajadores!$N$38&gt;=12),0))</f>
        <v>0</v>
      </c>
      <c r="U390" s="19" t="n">
        <f aca="false">IF($F390="Activo",IF(Trabajadores!$J$38="Sí",L390*12,L390),IF($F390="Cese",L390,0))</f>
        <v>0</v>
      </c>
      <c r="V390" s="19" t="n">
        <f aca="false">IF(OR($F390="Activo",$F390="Cese"),M390,0)</f>
        <v>0</v>
      </c>
      <c r="W390" s="19" t="n">
        <f aca="false">0</f>
        <v>0</v>
      </c>
      <c r="X390" s="36" t="n">
        <f aca="false">IF(OR($F390="Activo",$F390="Cese"),R390+S390+T390+U390+V390+W390,0)</f>
        <v>0</v>
      </c>
      <c r="Y390" s="19" t="n">
        <f aca="false">IF(OR($F390="Activo",$F390="Cese"),DED_FIJA,0)</f>
        <v>0</v>
      </c>
      <c r="Z390" s="36" t="n">
        <f aca="false">MAX(0,X390-Y390)</f>
        <v>0</v>
      </c>
      <c r="AA390" s="19" t="n">
        <f aca="false">IF(Z390=0,0,MAX(0,MIN(Z390,Parámetros!$G$19)-Parámetros!$F$19)*Parámetros!$E$19)</f>
        <v>0</v>
      </c>
      <c r="AB390" s="19" t="n">
        <f aca="false">IF(Z390=0,0,MAX(0,MIN(Z390,Parámetros!$G$20)-Parámetros!$F$20)*Parámetros!$E$20)</f>
        <v>0</v>
      </c>
      <c r="AC390" s="19" t="n">
        <f aca="false">IF(Z390=0,0,MAX(0,MIN(Z390,Parámetros!$G$21)-Parámetros!$F$21)*Parámetros!$E$21)</f>
        <v>0</v>
      </c>
      <c r="AD390" s="19" t="n">
        <f aca="false">IF(Z390=0,0,MAX(0,MIN(Z390,Parámetros!$G$22)-Parámetros!$F$22)*Parámetros!$E$22)</f>
        <v>0</v>
      </c>
      <c r="AE390" s="19" t="n">
        <f aca="false">IF(Z390=0,0,MAX(0,MIN(Z390,Parámetros!$G$23)-Parámetros!$F$23)*Parámetros!$E$23)</f>
        <v>0</v>
      </c>
      <c r="AF390" s="36" t="n">
        <f aca="false">SUM(AA390:AE390)</f>
        <v>0</v>
      </c>
      <c r="AG390" s="45" t="str">
        <f aca="false">IF(AM390&lt;=0,"-",INDEX(TR_TASA,MATCH(AM390,TR_DESDE,1)))</f>
        <v>-</v>
      </c>
      <c r="AH390" s="44" t="n">
        <f aca="false">IF($F390="Cese",1,IF($F390="Activo",INDEX(DIV_N,1),0))</f>
        <v>0</v>
      </c>
      <c r="AI390" s="44" t="n">
        <f aca="false">IF($F390="Cese",0,IF($F390="Activo",INDEX(DIV_HASTA,1),0))</f>
        <v>0</v>
      </c>
      <c r="AJ390" s="19" t="n">
        <f aca="false">0</f>
        <v>0</v>
      </c>
      <c r="AK390" s="19" t="n">
        <f aca="false">IF(OR($F390="Activo",$F390="Cese"),MAX(0,(AF390-AJ390)/AH390),0)</f>
        <v>0</v>
      </c>
      <c r="AL390" s="19" t="n">
        <f aca="false">IF(OR($F390="Activo",$F390="Cese"),K390+IF(PROY_BON="Sí",0,J390),0)</f>
        <v>0</v>
      </c>
      <c r="AM390" s="19" t="n">
        <f aca="false">IF(AL390&gt;0,MAX(0,X390+AL390-Y390),Z390)</f>
        <v>0</v>
      </c>
      <c r="AN390" s="19" t="n">
        <f aca="false">SUMPRODUCT((AM390&gt;TR_DESDE)*(AM390-TR_DESDE)*TR_INC)</f>
        <v>0</v>
      </c>
      <c r="AO390" s="19" t="n">
        <f aca="false">IF(AL390&gt;0,MAX(0,AN390-IF($F390="Cese",MAX(AF390,AJ390),AF390)),0)</f>
        <v>0</v>
      </c>
      <c r="AP390" s="46" t="n">
        <f aca="false">IF(OR($F390="Activo",$F390="Cese"),ROUND(AK390+AO390,2),0)</f>
        <v>0</v>
      </c>
      <c r="AQ390" s="19" t="n">
        <f aca="false">IF($F390="Cese",MAX(0,AJ390-AN390),0)</f>
        <v>0</v>
      </c>
      <c r="AR390" s="19" t="str">
        <f aca="false">IF($B390="","",IF(COUNTIFS(RP_COD,$B390,'Retenciones Planilla'!$C$6:$C$105,"&lt;&gt;")=0,"",SUMIFS('Retenciones Planilla'!$C$6:$C$105,RP_COD,$B390)))</f>
        <v/>
      </c>
      <c r="AS390" s="19" t="str">
        <f aca="false">IF(AR390="","",AR390-AP390)</f>
        <v/>
      </c>
      <c r="AT390" s="23" t="str">
        <f aca="false">IF($B390="","",IF(NOT(OR($F390="Activo",$F390="Cese")),IF(N(AR390)=0,"—","Revisar: sin vínculo"),IF(AR390="",IF(AP390=0,"No corresponde","Sin dato planilla"),IF(ABS(AS390)&lt;=TOL,"OK",IF(AS390&gt;0,"Retuvo de más","Retuvo de menos")))))</f>
        <v/>
      </c>
      <c r="AU390" s="19" t="n">
        <f aca="false">IF(AND(BASE_RET="Planilla (si existe)",AR390&lt;&gt;""),AR390,AP390)</f>
        <v>0</v>
      </c>
      <c r="AV390" s="19" t="n">
        <f aca="false">AU390+N390</f>
        <v>0</v>
      </c>
    </row>
    <row r="391" customFormat="false" ht="15" hidden="false" customHeight="false" outlineLevel="0" collapsed="false">
      <c r="A391" s="43" t="n">
        <v>33</v>
      </c>
      <c r="B391" s="35" t="str">
        <f aca="false">IF(Trabajadores!$B$38="","",Trabajadores!$B$38)</f>
        <v/>
      </c>
      <c r="C391" s="35" t="str">
        <f aca="false">IF($B391="","",Trabajadores!$D$38)</f>
        <v/>
      </c>
      <c r="D391" s="43" t="n">
        <v>2</v>
      </c>
      <c r="E391" s="23" t="s">
        <v>299</v>
      </c>
      <c r="F391" s="23" t="str">
        <f aca="false">IF($B391="","",IF(OR(2&lt;Trabajadores!$M$38,2&gt;Trabajadores!$N$38),"No vinculado",IF(AND(2=Trabajadores!$N$38,Trabajadores!$O$38="Sí"),"Cese","Activo")))</f>
        <v/>
      </c>
      <c r="G391" s="19" t="n">
        <f aca="false">IF($B391="",0,SUMIFS(Ingresos!$P$6:$P$1505,ING_COD,$B391,ING_CLASE,"ORD"))</f>
        <v>0</v>
      </c>
      <c r="H391" s="19" t="n">
        <f aca="false">IF($B391="",0,SUMIFS(Ingresos!$P$6:$P$1505,ING_COD,$B391,ING_CLASE,"ORD",ING_COMP,"Sí"))</f>
        <v>0</v>
      </c>
      <c r="I391" s="19" t="n">
        <f aca="false">IF($B391="",0,SUMIFS(Ingresos!$P$6:$P$1505,ING_COD,$B391,ING_CLASE,"GRA"))</f>
        <v>0</v>
      </c>
      <c r="J391" s="19" t="n">
        <f aca="false">IF($B391="",0,SUMIFS(Ingresos!$P$6:$P$1505,ING_COD,$B391,ING_CLASE,"BON"))</f>
        <v>0</v>
      </c>
      <c r="K391" s="19" t="n">
        <f aca="false">IF($B391="",0,SUMIFS(Ingresos!$P$6:$P$1505,ING_COD,$B391,ING_CLASE,"EXT"))</f>
        <v>0</v>
      </c>
      <c r="L391" s="19" t="n">
        <f aca="false">IF($B391="",0,SUMIFS(Ingresos!$P$6:$P$1505,ING_COD,$B391,ING_CLASE,"OTO"))</f>
        <v>0</v>
      </c>
      <c r="M391" s="19" t="n">
        <f aca="false">IF($B391="",0,SUMIFS(Ingresos!$P$6:$P$1505,ING_COD,$B391,ING_CLASE,"OTX"))</f>
        <v>0</v>
      </c>
      <c r="N391" s="19" t="n">
        <f aca="false">IF($B391="",0,SUMIFS(Ingresos!$P$6:$P$1505,ING_COD,$B391,ING_CLASE,"RETO"))</f>
        <v>0</v>
      </c>
      <c r="O391" s="19" t="n">
        <f aca="false">IF($B391="",0,SUMIFS(Ingresos!$P$6:$P$1505,ING_COD,$B391,ING_CLASE,"INA"))</f>
        <v>0</v>
      </c>
      <c r="P391" s="19" t="n">
        <f aca="false">G391+I391+J391+K391+L391+M391</f>
        <v>0</v>
      </c>
      <c r="Q391" s="44" t="n">
        <f aca="false">IF($F391="Activo",11,IF($F391="Cese",1,0))</f>
        <v>0</v>
      </c>
      <c r="R391" s="19" t="n">
        <f aca="false">G391*Q391</f>
        <v>0</v>
      </c>
      <c r="S391" s="19" t="n">
        <f aca="false">IF($F391="Activo",SUMIFS(I391:I401,$D391:$D401,"&lt;="&amp;Trabajadores!$N$38)+IF(PROY_BON="Sí",SUMIFS(J391:J401,$D391:$D401,"&lt;="&amp;Trabajadores!$N$38),0),IF($F391="Cese",I391+IF(PROY_BON="Sí",J391,0),0))</f>
        <v>0</v>
      </c>
      <c r="T391" s="19" t="n">
        <f aca="false">IF(OR($F391&lt;&gt;"Activo",Trabajadores!$I$38="No"),0,IF(I396=0,H391*(1+IF(PROY_BON="Sí",Trabajadores!$P$38,0))*Trabajadores!$R$38/6*(Trabajadores!$N$38&gt;=7),0)+IF(I401=0,H391*(1+IF(PROY_BON="Sí",Trabajadores!$P$38,0))*Trabajadores!$S$38/6*(Trabajadores!$N$38&gt;=12),0))</f>
        <v>0</v>
      </c>
      <c r="U391" s="19" t="n">
        <f aca="false">IF($F391="Activo",IF(Trabajadores!$J$38="Sí",L391*11,L391),IF($F391="Cese",L391,0))</f>
        <v>0</v>
      </c>
      <c r="V391" s="19" t="n">
        <f aca="false">IF(OR($F391="Activo",$F391="Cese"),M391,0)</f>
        <v>0</v>
      </c>
      <c r="W391" s="19" t="n">
        <f aca="false">IF(OR($F391="Activo",$F391="Cese"),SUM(P390:P390),0)</f>
        <v>0</v>
      </c>
      <c r="X391" s="36" t="n">
        <f aca="false">IF(OR($F391="Activo",$F391="Cese"),R391+S391+T391+U391+V391+W391,0)</f>
        <v>0</v>
      </c>
      <c r="Y391" s="19" t="n">
        <f aca="false">IF(OR($F391="Activo",$F391="Cese"),DED_FIJA,0)</f>
        <v>0</v>
      </c>
      <c r="Z391" s="36" t="n">
        <f aca="false">MAX(0,X391-Y391)</f>
        <v>0</v>
      </c>
      <c r="AA391" s="19" t="n">
        <f aca="false">IF(Z391=0,0,MAX(0,MIN(Z391,Parámetros!$G$19)-Parámetros!$F$19)*Parámetros!$E$19)</f>
        <v>0</v>
      </c>
      <c r="AB391" s="19" t="n">
        <f aca="false">IF(Z391=0,0,MAX(0,MIN(Z391,Parámetros!$G$20)-Parámetros!$F$20)*Parámetros!$E$20)</f>
        <v>0</v>
      </c>
      <c r="AC391" s="19" t="n">
        <f aca="false">IF(Z391=0,0,MAX(0,MIN(Z391,Parámetros!$G$21)-Parámetros!$F$21)*Parámetros!$E$21)</f>
        <v>0</v>
      </c>
      <c r="AD391" s="19" t="n">
        <f aca="false">IF(Z391=0,0,MAX(0,MIN(Z391,Parámetros!$G$22)-Parámetros!$F$22)*Parámetros!$E$22)</f>
        <v>0</v>
      </c>
      <c r="AE391" s="19" t="n">
        <f aca="false">IF(Z391=0,0,MAX(0,MIN(Z391,Parámetros!$G$23)-Parámetros!$F$23)*Parámetros!$E$23)</f>
        <v>0</v>
      </c>
      <c r="AF391" s="36" t="n">
        <f aca="false">SUM(AA391:AE391)</f>
        <v>0</v>
      </c>
      <c r="AG391" s="45" t="str">
        <f aca="false">IF(AM391&lt;=0,"-",INDEX(TR_TASA,MATCH(AM391,TR_DESDE,1)))</f>
        <v>-</v>
      </c>
      <c r="AH391" s="44" t="n">
        <f aca="false">IF($F391="Cese",1,IF($F391="Activo",INDEX(DIV_N,2),0))</f>
        <v>0</v>
      </c>
      <c r="AI391" s="44" t="n">
        <f aca="false">IF($F391="Cese",1,IF($F391="Activo",INDEX(DIV_HASTA,2),0))</f>
        <v>0</v>
      </c>
      <c r="AJ391" s="19" t="n">
        <f aca="false">IF(OR($F391="Activo",$F391="Cese"),SUMIFS(AV390:AV390,D390:D390,"&lt;="&amp;AI391),0)</f>
        <v>0</v>
      </c>
      <c r="AK391" s="19" t="n">
        <f aca="false">IF(OR($F391="Activo",$F391="Cese"),MAX(0,(AF391-AJ391)/AH391),0)</f>
        <v>0</v>
      </c>
      <c r="AL391" s="19" t="n">
        <f aca="false">IF(OR($F391="Activo",$F391="Cese"),K391+IF(PROY_BON="Sí",0,J391),0)</f>
        <v>0</v>
      </c>
      <c r="AM391" s="19" t="n">
        <f aca="false">IF(AL391&gt;0,MAX(0,X391+AL391-Y391),Z391)</f>
        <v>0</v>
      </c>
      <c r="AN391" s="19" t="n">
        <f aca="false">SUMPRODUCT((AM391&gt;TR_DESDE)*(AM391-TR_DESDE)*TR_INC)</f>
        <v>0</v>
      </c>
      <c r="AO391" s="19" t="n">
        <f aca="false">IF(AL391&gt;0,MAX(0,AN391-IF($F391="Cese",MAX(AF391,AJ391),AF391)),0)</f>
        <v>0</v>
      </c>
      <c r="AP391" s="46" t="n">
        <f aca="false">IF(OR($F391="Activo",$F391="Cese"),ROUND(AK391+AO391,2),0)</f>
        <v>0</v>
      </c>
      <c r="AQ391" s="19" t="n">
        <f aca="false">IF($F391="Cese",MAX(0,AJ391-AN391),0)</f>
        <v>0</v>
      </c>
      <c r="AR391" s="19" t="str">
        <f aca="false">IF($B391="","",IF(COUNTIFS(RP_COD,$B391,'Retenciones Planilla'!$D$6:$D$105,"&lt;&gt;")=0,"",SUMIFS('Retenciones Planilla'!$D$6:$D$105,RP_COD,$B391)))</f>
        <v/>
      </c>
      <c r="AS391" s="19" t="str">
        <f aca="false">IF(AR391="","",AR391-AP391)</f>
        <v/>
      </c>
      <c r="AT391" s="23" t="str">
        <f aca="false">IF($B391="","",IF(NOT(OR($F391="Activo",$F391="Cese")),IF(N(AR391)=0,"—","Revisar: sin vínculo"),IF(AR391="",IF(AP391=0,"No corresponde","Sin dato planilla"),IF(ABS(AS391)&lt;=TOL,"OK",IF(AS391&gt;0,"Retuvo de más","Retuvo de menos")))))</f>
        <v/>
      </c>
      <c r="AU391" s="19" t="n">
        <f aca="false">IF(AND(BASE_RET="Planilla (si existe)",AR391&lt;&gt;""),AR391,AP391)</f>
        <v>0</v>
      </c>
      <c r="AV391" s="19" t="n">
        <f aca="false">AU391+N391</f>
        <v>0</v>
      </c>
    </row>
    <row r="392" customFormat="false" ht="15" hidden="false" customHeight="false" outlineLevel="0" collapsed="false">
      <c r="A392" s="43" t="n">
        <v>33</v>
      </c>
      <c r="B392" s="35" t="str">
        <f aca="false">IF(Trabajadores!$B$38="","",Trabajadores!$B$38)</f>
        <v/>
      </c>
      <c r="C392" s="35" t="str">
        <f aca="false">IF($B392="","",Trabajadores!$D$38)</f>
        <v/>
      </c>
      <c r="D392" s="43" t="n">
        <v>3</v>
      </c>
      <c r="E392" s="23" t="s">
        <v>300</v>
      </c>
      <c r="F392" s="23" t="str">
        <f aca="false">IF($B392="","",IF(OR(3&lt;Trabajadores!$M$38,3&gt;Trabajadores!$N$38),"No vinculado",IF(AND(3=Trabajadores!$N$38,Trabajadores!$O$38="Sí"),"Cese","Activo")))</f>
        <v/>
      </c>
      <c r="G392" s="19" t="n">
        <f aca="false">IF($B392="",0,SUMIFS(Ingresos!$Q$6:$Q$1505,ING_COD,$B392,ING_CLASE,"ORD"))</f>
        <v>0</v>
      </c>
      <c r="H392" s="19" t="n">
        <f aca="false">IF($B392="",0,SUMIFS(Ingresos!$Q$6:$Q$1505,ING_COD,$B392,ING_CLASE,"ORD",ING_COMP,"Sí"))</f>
        <v>0</v>
      </c>
      <c r="I392" s="19" t="n">
        <f aca="false">IF($B392="",0,SUMIFS(Ingresos!$Q$6:$Q$1505,ING_COD,$B392,ING_CLASE,"GRA"))</f>
        <v>0</v>
      </c>
      <c r="J392" s="19" t="n">
        <f aca="false">IF($B392="",0,SUMIFS(Ingresos!$Q$6:$Q$1505,ING_COD,$B392,ING_CLASE,"BON"))</f>
        <v>0</v>
      </c>
      <c r="K392" s="19" t="n">
        <f aca="false">IF($B392="",0,SUMIFS(Ingresos!$Q$6:$Q$1505,ING_COD,$B392,ING_CLASE,"EXT"))</f>
        <v>0</v>
      </c>
      <c r="L392" s="19" t="n">
        <f aca="false">IF($B392="",0,SUMIFS(Ingresos!$Q$6:$Q$1505,ING_COD,$B392,ING_CLASE,"OTO"))</f>
        <v>0</v>
      </c>
      <c r="M392" s="19" t="n">
        <f aca="false">IF($B392="",0,SUMIFS(Ingresos!$Q$6:$Q$1505,ING_COD,$B392,ING_CLASE,"OTX"))</f>
        <v>0</v>
      </c>
      <c r="N392" s="19" t="n">
        <f aca="false">IF($B392="",0,SUMIFS(Ingresos!$Q$6:$Q$1505,ING_COD,$B392,ING_CLASE,"RETO"))</f>
        <v>0</v>
      </c>
      <c r="O392" s="19" t="n">
        <f aca="false">IF($B392="",0,SUMIFS(Ingresos!$Q$6:$Q$1505,ING_COD,$B392,ING_CLASE,"INA"))</f>
        <v>0</v>
      </c>
      <c r="P392" s="19" t="n">
        <f aca="false">G392+I392+J392+K392+L392+M392</f>
        <v>0</v>
      </c>
      <c r="Q392" s="44" t="n">
        <f aca="false">IF($F392="Activo",10,IF($F392="Cese",1,0))</f>
        <v>0</v>
      </c>
      <c r="R392" s="19" t="n">
        <f aca="false">G392*Q392</f>
        <v>0</v>
      </c>
      <c r="S392" s="19" t="n">
        <f aca="false">IF($F392="Activo",SUMIFS(I392:I401,$D392:$D401,"&lt;="&amp;Trabajadores!$N$38)+IF(PROY_BON="Sí",SUMIFS(J392:J401,$D392:$D401,"&lt;="&amp;Trabajadores!$N$38),0),IF($F392="Cese",I392+IF(PROY_BON="Sí",J392,0),0))</f>
        <v>0</v>
      </c>
      <c r="T392" s="19" t="n">
        <f aca="false">IF(OR($F392&lt;&gt;"Activo",Trabajadores!$I$38="No"),0,IF(I396=0,H392*(1+IF(PROY_BON="Sí",Trabajadores!$P$38,0))*Trabajadores!$R$38/6*(Trabajadores!$N$38&gt;=7),0)+IF(I401=0,H392*(1+IF(PROY_BON="Sí",Trabajadores!$P$38,0))*Trabajadores!$S$38/6*(Trabajadores!$N$38&gt;=12),0))</f>
        <v>0</v>
      </c>
      <c r="U392" s="19" t="n">
        <f aca="false">IF($F392="Activo",IF(Trabajadores!$J$38="Sí",L392*10,L392),IF($F392="Cese",L392,0))</f>
        <v>0</v>
      </c>
      <c r="V392" s="19" t="n">
        <f aca="false">IF(OR($F392="Activo",$F392="Cese"),M392,0)</f>
        <v>0</v>
      </c>
      <c r="W392" s="19" t="n">
        <f aca="false">IF(OR($F392="Activo",$F392="Cese"),SUM(P390:P391),0)</f>
        <v>0</v>
      </c>
      <c r="X392" s="36" t="n">
        <f aca="false">IF(OR($F392="Activo",$F392="Cese"),R392+S392+T392+U392+V392+W392,0)</f>
        <v>0</v>
      </c>
      <c r="Y392" s="19" t="n">
        <f aca="false">IF(OR($F392="Activo",$F392="Cese"),DED_FIJA,0)</f>
        <v>0</v>
      </c>
      <c r="Z392" s="36" t="n">
        <f aca="false">MAX(0,X392-Y392)</f>
        <v>0</v>
      </c>
      <c r="AA392" s="19" t="n">
        <f aca="false">IF(Z392=0,0,MAX(0,MIN(Z392,Parámetros!$G$19)-Parámetros!$F$19)*Parámetros!$E$19)</f>
        <v>0</v>
      </c>
      <c r="AB392" s="19" t="n">
        <f aca="false">IF(Z392=0,0,MAX(0,MIN(Z392,Parámetros!$G$20)-Parámetros!$F$20)*Parámetros!$E$20)</f>
        <v>0</v>
      </c>
      <c r="AC392" s="19" t="n">
        <f aca="false">IF(Z392=0,0,MAX(0,MIN(Z392,Parámetros!$G$21)-Parámetros!$F$21)*Parámetros!$E$21)</f>
        <v>0</v>
      </c>
      <c r="AD392" s="19" t="n">
        <f aca="false">IF(Z392=0,0,MAX(0,MIN(Z392,Parámetros!$G$22)-Parámetros!$F$22)*Parámetros!$E$22)</f>
        <v>0</v>
      </c>
      <c r="AE392" s="19" t="n">
        <f aca="false">IF(Z392=0,0,MAX(0,MIN(Z392,Parámetros!$G$23)-Parámetros!$F$23)*Parámetros!$E$23)</f>
        <v>0</v>
      </c>
      <c r="AF392" s="36" t="n">
        <f aca="false">SUM(AA392:AE392)</f>
        <v>0</v>
      </c>
      <c r="AG392" s="45" t="str">
        <f aca="false">IF(AM392&lt;=0,"-",INDEX(TR_TASA,MATCH(AM392,TR_DESDE,1)))</f>
        <v>-</v>
      </c>
      <c r="AH392" s="44" t="n">
        <f aca="false">IF($F392="Cese",1,IF($F392="Activo",INDEX(DIV_N,3),0))</f>
        <v>0</v>
      </c>
      <c r="AI392" s="44" t="n">
        <f aca="false">IF($F392="Cese",2,IF($F392="Activo",INDEX(DIV_HASTA,3),0))</f>
        <v>0</v>
      </c>
      <c r="AJ392" s="19" t="n">
        <f aca="false">IF(OR($F392="Activo",$F392="Cese"),SUMIFS(AV390:AV391,D390:D391,"&lt;="&amp;AI392),0)</f>
        <v>0</v>
      </c>
      <c r="AK392" s="19" t="n">
        <f aca="false">IF(OR($F392="Activo",$F392="Cese"),MAX(0,(AF392-AJ392)/AH392),0)</f>
        <v>0</v>
      </c>
      <c r="AL392" s="19" t="n">
        <f aca="false">IF(OR($F392="Activo",$F392="Cese"),K392+IF(PROY_BON="Sí",0,J392),0)</f>
        <v>0</v>
      </c>
      <c r="AM392" s="19" t="n">
        <f aca="false">IF(AL392&gt;0,MAX(0,X392+AL392-Y392),Z392)</f>
        <v>0</v>
      </c>
      <c r="AN392" s="19" t="n">
        <f aca="false">SUMPRODUCT((AM392&gt;TR_DESDE)*(AM392-TR_DESDE)*TR_INC)</f>
        <v>0</v>
      </c>
      <c r="AO392" s="19" t="n">
        <f aca="false">IF(AL392&gt;0,MAX(0,AN392-IF($F392="Cese",MAX(AF392,AJ392),AF392)),0)</f>
        <v>0</v>
      </c>
      <c r="AP392" s="46" t="n">
        <f aca="false">IF(OR($F392="Activo",$F392="Cese"),ROUND(AK392+AO392,2),0)</f>
        <v>0</v>
      </c>
      <c r="AQ392" s="19" t="n">
        <f aca="false">IF($F392="Cese",MAX(0,AJ392-AN392),0)</f>
        <v>0</v>
      </c>
      <c r="AR392" s="19" t="str">
        <f aca="false">IF($B392="","",IF(COUNTIFS(RP_COD,$B392,'Retenciones Planilla'!$E$6:$E$105,"&lt;&gt;")=0,"",SUMIFS('Retenciones Planilla'!$E$6:$E$105,RP_COD,$B392)))</f>
        <v/>
      </c>
      <c r="AS392" s="19" t="str">
        <f aca="false">IF(AR392="","",AR392-AP392)</f>
        <v/>
      </c>
      <c r="AT392" s="23" t="str">
        <f aca="false">IF($B392="","",IF(NOT(OR($F392="Activo",$F392="Cese")),IF(N(AR392)=0,"—","Revisar: sin vínculo"),IF(AR392="",IF(AP392=0,"No corresponde","Sin dato planilla"),IF(ABS(AS392)&lt;=TOL,"OK",IF(AS392&gt;0,"Retuvo de más","Retuvo de menos")))))</f>
        <v/>
      </c>
      <c r="AU392" s="19" t="n">
        <f aca="false">IF(AND(BASE_RET="Planilla (si existe)",AR392&lt;&gt;""),AR392,AP392)</f>
        <v>0</v>
      </c>
      <c r="AV392" s="19" t="n">
        <f aca="false">AU392+N392</f>
        <v>0</v>
      </c>
    </row>
    <row r="393" customFormat="false" ht="15" hidden="false" customHeight="false" outlineLevel="0" collapsed="false">
      <c r="A393" s="43" t="n">
        <v>33</v>
      </c>
      <c r="B393" s="35" t="str">
        <f aca="false">IF(Trabajadores!$B$38="","",Trabajadores!$B$38)</f>
        <v/>
      </c>
      <c r="C393" s="35" t="str">
        <f aca="false">IF($B393="","",Trabajadores!$D$38)</f>
        <v/>
      </c>
      <c r="D393" s="43" t="n">
        <v>4</v>
      </c>
      <c r="E393" s="23" t="s">
        <v>301</v>
      </c>
      <c r="F393" s="23" t="str">
        <f aca="false">IF($B393="","",IF(OR(4&lt;Trabajadores!$M$38,4&gt;Trabajadores!$N$38),"No vinculado",IF(AND(4=Trabajadores!$N$38,Trabajadores!$O$38="Sí"),"Cese","Activo")))</f>
        <v/>
      </c>
      <c r="G393" s="19" t="n">
        <f aca="false">IF($B393="",0,SUMIFS(Ingresos!$R$6:$R$1505,ING_COD,$B393,ING_CLASE,"ORD"))</f>
        <v>0</v>
      </c>
      <c r="H393" s="19" t="n">
        <f aca="false">IF($B393="",0,SUMIFS(Ingresos!$R$6:$R$1505,ING_COD,$B393,ING_CLASE,"ORD",ING_COMP,"Sí"))</f>
        <v>0</v>
      </c>
      <c r="I393" s="19" t="n">
        <f aca="false">IF($B393="",0,SUMIFS(Ingresos!$R$6:$R$1505,ING_COD,$B393,ING_CLASE,"GRA"))</f>
        <v>0</v>
      </c>
      <c r="J393" s="19" t="n">
        <f aca="false">IF($B393="",0,SUMIFS(Ingresos!$R$6:$R$1505,ING_COD,$B393,ING_CLASE,"BON"))</f>
        <v>0</v>
      </c>
      <c r="K393" s="19" t="n">
        <f aca="false">IF($B393="",0,SUMIFS(Ingresos!$R$6:$R$1505,ING_COD,$B393,ING_CLASE,"EXT"))</f>
        <v>0</v>
      </c>
      <c r="L393" s="19" t="n">
        <f aca="false">IF($B393="",0,SUMIFS(Ingresos!$R$6:$R$1505,ING_COD,$B393,ING_CLASE,"OTO"))</f>
        <v>0</v>
      </c>
      <c r="M393" s="19" t="n">
        <f aca="false">IF($B393="",0,SUMIFS(Ingresos!$R$6:$R$1505,ING_COD,$B393,ING_CLASE,"OTX"))</f>
        <v>0</v>
      </c>
      <c r="N393" s="19" t="n">
        <f aca="false">IF($B393="",0,SUMIFS(Ingresos!$R$6:$R$1505,ING_COD,$B393,ING_CLASE,"RETO"))</f>
        <v>0</v>
      </c>
      <c r="O393" s="19" t="n">
        <f aca="false">IF($B393="",0,SUMIFS(Ingresos!$R$6:$R$1505,ING_COD,$B393,ING_CLASE,"INA"))</f>
        <v>0</v>
      </c>
      <c r="P393" s="19" t="n">
        <f aca="false">G393+I393+J393+K393+L393+M393</f>
        <v>0</v>
      </c>
      <c r="Q393" s="44" t="n">
        <f aca="false">IF($F393="Activo",9,IF($F393="Cese",1,0))</f>
        <v>0</v>
      </c>
      <c r="R393" s="19" t="n">
        <f aca="false">G393*Q393</f>
        <v>0</v>
      </c>
      <c r="S393" s="19" t="n">
        <f aca="false">IF($F393="Activo",SUMIFS(I393:I401,$D393:$D401,"&lt;="&amp;Trabajadores!$N$38)+IF(PROY_BON="Sí",SUMIFS(J393:J401,$D393:$D401,"&lt;="&amp;Trabajadores!$N$38),0),IF($F393="Cese",I393+IF(PROY_BON="Sí",J393,0),0))</f>
        <v>0</v>
      </c>
      <c r="T393" s="19" t="n">
        <f aca="false">IF(OR($F393&lt;&gt;"Activo",Trabajadores!$I$38="No"),0,IF(I396=0,H393*(1+IF(PROY_BON="Sí",Trabajadores!$P$38,0))*Trabajadores!$R$38/6*(Trabajadores!$N$38&gt;=7),0)+IF(I401=0,H393*(1+IF(PROY_BON="Sí",Trabajadores!$P$38,0))*Trabajadores!$S$38/6*(Trabajadores!$N$38&gt;=12),0))</f>
        <v>0</v>
      </c>
      <c r="U393" s="19" t="n">
        <f aca="false">IF($F393="Activo",IF(Trabajadores!$J$38="Sí",L393*9,L393),IF($F393="Cese",L393,0))</f>
        <v>0</v>
      </c>
      <c r="V393" s="19" t="n">
        <f aca="false">IF(OR($F393="Activo",$F393="Cese"),M393,0)</f>
        <v>0</v>
      </c>
      <c r="W393" s="19" t="n">
        <f aca="false">IF(OR($F393="Activo",$F393="Cese"),SUM(P390:P392),0)</f>
        <v>0</v>
      </c>
      <c r="X393" s="36" t="n">
        <f aca="false">IF(OR($F393="Activo",$F393="Cese"),R393+S393+T393+U393+V393+W393,0)</f>
        <v>0</v>
      </c>
      <c r="Y393" s="19" t="n">
        <f aca="false">IF(OR($F393="Activo",$F393="Cese"),DED_FIJA,0)</f>
        <v>0</v>
      </c>
      <c r="Z393" s="36" t="n">
        <f aca="false">MAX(0,X393-Y393)</f>
        <v>0</v>
      </c>
      <c r="AA393" s="19" t="n">
        <f aca="false">IF(Z393=0,0,MAX(0,MIN(Z393,Parámetros!$G$19)-Parámetros!$F$19)*Parámetros!$E$19)</f>
        <v>0</v>
      </c>
      <c r="AB393" s="19" t="n">
        <f aca="false">IF(Z393=0,0,MAX(0,MIN(Z393,Parámetros!$G$20)-Parámetros!$F$20)*Parámetros!$E$20)</f>
        <v>0</v>
      </c>
      <c r="AC393" s="19" t="n">
        <f aca="false">IF(Z393=0,0,MAX(0,MIN(Z393,Parámetros!$G$21)-Parámetros!$F$21)*Parámetros!$E$21)</f>
        <v>0</v>
      </c>
      <c r="AD393" s="19" t="n">
        <f aca="false">IF(Z393=0,0,MAX(0,MIN(Z393,Parámetros!$G$22)-Parámetros!$F$22)*Parámetros!$E$22)</f>
        <v>0</v>
      </c>
      <c r="AE393" s="19" t="n">
        <f aca="false">IF(Z393=0,0,MAX(0,MIN(Z393,Parámetros!$G$23)-Parámetros!$F$23)*Parámetros!$E$23)</f>
        <v>0</v>
      </c>
      <c r="AF393" s="36" t="n">
        <f aca="false">SUM(AA393:AE393)</f>
        <v>0</v>
      </c>
      <c r="AG393" s="45" t="str">
        <f aca="false">IF(AM393&lt;=0,"-",INDEX(TR_TASA,MATCH(AM393,TR_DESDE,1)))</f>
        <v>-</v>
      </c>
      <c r="AH393" s="44" t="n">
        <f aca="false">IF($F393="Cese",1,IF($F393="Activo",INDEX(DIV_N,4),0))</f>
        <v>0</v>
      </c>
      <c r="AI393" s="44" t="n">
        <f aca="false">IF($F393="Cese",3,IF($F393="Activo",INDEX(DIV_HASTA,4),0))</f>
        <v>0</v>
      </c>
      <c r="AJ393" s="19" t="n">
        <f aca="false">IF(OR($F393="Activo",$F393="Cese"),SUMIFS(AV390:AV392,D390:D392,"&lt;="&amp;AI393),0)</f>
        <v>0</v>
      </c>
      <c r="AK393" s="19" t="n">
        <f aca="false">IF(OR($F393="Activo",$F393="Cese"),MAX(0,(AF393-AJ393)/AH393),0)</f>
        <v>0</v>
      </c>
      <c r="AL393" s="19" t="n">
        <f aca="false">IF(OR($F393="Activo",$F393="Cese"),K393+IF(PROY_BON="Sí",0,J393),0)</f>
        <v>0</v>
      </c>
      <c r="AM393" s="19" t="n">
        <f aca="false">IF(AL393&gt;0,MAX(0,X393+AL393-Y393),Z393)</f>
        <v>0</v>
      </c>
      <c r="AN393" s="19" t="n">
        <f aca="false">SUMPRODUCT((AM393&gt;TR_DESDE)*(AM393-TR_DESDE)*TR_INC)</f>
        <v>0</v>
      </c>
      <c r="AO393" s="19" t="n">
        <f aca="false">IF(AL393&gt;0,MAX(0,AN393-IF($F393="Cese",MAX(AF393,AJ393),AF393)),0)</f>
        <v>0</v>
      </c>
      <c r="AP393" s="46" t="n">
        <f aca="false">IF(OR($F393="Activo",$F393="Cese"),ROUND(AK393+AO393,2),0)</f>
        <v>0</v>
      </c>
      <c r="AQ393" s="19" t="n">
        <f aca="false">IF($F393="Cese",MAX(0,AJ393-AN393),0)</f>
        <v>0</v>
      </c>
      <c r="AR393" s="19" t="str">
        <f aca="false">IF($B393="","",IF(COUNTIFS(RP_COD,$B393,'Retenciones Planilla'!$F$6:$F$105,"&lt;&gt;")=0,"",SUMIFS('Retenciones Planilla'!$F$6:$F$105,RP_COD,$B393)))</f>
        <v/>
      </c>
      <c r="AS393" s="19" t="str">
        <f aca="false">IF(AR393="","",AR393-AP393)</f>
        <v/>
      </c>
      <c r="AT393" s="23" t="str">
        <f aca="false">IF($B393="","",IF(NOT(OR($F393="Activo",$F393="Cese")),IF(N(AR393)=0,"—","Revisar: sin vínculo"),IF(AR393="",IF(AP393=0,"No corresponde","Sin dato planilla"),IF(ABS(AS393)&lt;=TOL,"OK",IF(AS393&gt;0,"Retuvo de más","Retuvo de menos")))))</f>
        <v/>
      </c>
      <c r="AU393" s="19" t="n">
        <f aca="false">IF(AND(BASE_RET="Planilla (si existe)",AR393&lt;&gt;""),AR393,AP393)</f>
        <v>0</v>
      </c>
      <c r="AV393" s="19" t="n">
        <f aca="false">AU393+N393</f>
        <v>0</v>
      </c>
    </row>
    <row r="394" customFormat="false" ht="15" hidden="false" customHeight="false" outlineLevel="0" collapsed="false">
      <c r="A394" s="43" t="n">
        <v>33</v>
      </c>
      <c r="B394" s="35" t="str">
        <f aca="false">IF(Trabajadores!$B$38="","",Trabajadores!$B$38)</f>
        <v/>
      </c>
      <c r="C394" s="35" t="str">
        <f aca="false">IF($B394="","",Trabajadores!$D$38)</f>
        <v/>
      </c>
      <c r="D394" s="43" t="n">
        <v>5</v>
      </c>
      <c r="E394" s="23" t="s">
        <v>302</v>
      </c>
      <c r="F394" s="23" t="str">
        <f aca="false">IF($B394="","",IF(OR(5&lt;Trabajadores!$M$38,5&gt;Trabajadores!$N$38),"No vinculado",IF(AND(5=Trabajadores!$N$38,Trabajadores!$O$38="Sí"),"Cese","Activo")))</f>
        <v/>
      </c>
      <c r="G394" s="19" t="n">
        <f aca="false">IF($B394="",0,SUMIFS(Ingresos!$S$6:$S$1505,ING_COD,$B394,ING_CLASE,"ORD"))</f>
        <v>0</v>
      </c>
      <c r="H394" s="19" t="n">
        <f aca="false">IF($B394="",0,SUMIFS(Ingresos!$S$6:$S$1505,ING_COD,$B394,ING_CLASE,"ORD",ING_COMP,"Sí"))</f>
        <v>0</v>
      </c>
      <c r="I394" s="19" t="n">
        <f aca="false">IF($B394="",0,SUMIFS(Ingresos!$S$6:$S$1505,ING_COD,$B394,ING_CLASE,"GRA"))</f>
        <v>0</v>
      </c>
      <c r="J394" s="19" t="n">
        <f aca="false">IF($B394="",0,SUMIFS(Ingresos!$S$6:$S$1505,ING_COD,$B394,ING_CLASE,"BON"))</f>
        <v>0</v>
      </c>
      <c r="K394" s="19" t="n">
        <f aca="false">IF($B394="",0,SUMIFS(Ingresos!$S$6:$S$1505,ING_COD,$B394,ING_CLASE,"EXT"))</f>
        <v>0</v>
      </c>
      <c r="L394" s="19" t="n">
        <f aca="false">IF($B394="",0,SUMIFS(Ingresos!$S$6:$S$1505,ING_COD,$B394,ING_CLASE,"OTO"))</f>
        <v>0</v>
      </c>
      <c r="M394" s="19" t="n">
        <f aca="false">IF($B394="",0,SUMIFS(Ingresos!$S$6:$S$1505,ING_COD,$B394,ING_CLASE,"OTX"))</f>
        <v>0</v>
      </c>
      <c r="N394" s="19" t="n">
        <f aca="false">IF($B394="",0,SUMIFS(Ingresos!$S$6:$S$1505,ING_COD,$B394,ING_CLASE,"RETO"))</f>
        <v>0</v>
      </c>
      <c r="O394" s="19" t="n">
        <f aca="false">IF($B394="",0,SUMIFS(Ingresos!$S$6:$S$1505,ING_COD,$B394,ING_CLASE,"INA"))</f>
        <v>0</v>
      </c>
      <c r="P394" s="19" t="n">
        <f aca="false">G394+I394+J394+K394+L394+M394</f>
        <v>0</v>
      </c>
      <c r="Q394" s="44" t="n">
        <f aca="false">IF($F394="Activo",8,IF($F394="Cese",1,0))</f>
        <v>0</v>
      </c>
      <c r="R394" s="19" t="n">
        <f aca="false">G394*Q394</f>
        <v>0</v>
      </c>
      <c r="S394" s="19" t="n">
        <f aca="false">IF($F394="Activo",SUMIFS(I394:I401,$D394:$D401,"&lt;="&amp;Trabajadores!$N$38)+IF(PROY_BON="Sí",SUMIFS(J394:J401,$D394:$D401,"&lt;="&amp;Trabajadores!$N$38),0),IF($F394="Cese",I394+IF(PROY_BON="Sí",J394,0),0))</f>
        <v>0</v>
      </c>
      <c r="T394" s="19" t="n">
        <f aca="false">IF(OR($F394&lt;&gt;"Activo",Trabajadores!$I$38="No"),0,IF(I396=0,H394*(1+IF(PROY_BON="Sí",Trabajadores!$P$38,0))*Trabajadores!$R$38/6*(Trabajadores!$N$38&gt;=7),0)+IF(I401=0,H394*(1+IF(PROY_BON="Sí",Trabajadores!$P$38,0))*Trabajadores!$S$38/6*(Trabajadores!$N$38&gt;=12),0))</f>
        <v>0</v>
      </c>
      <c r="U394" s="19" t="n">
        <f aca="false">IF($F394="Activo",IF(Trabajadores!$J$38="Sí",L394*8,L394),IF($F394="Cese",L394,0))</f>
        <v>0</v>
      </c>
      <c r="V394" s="19" t="n">
        <f aca="false">IF(OR($F394="Activo",$F394="Cese"),M394,0)</f>
        <v>0</v>
      </c>
      <c r="W394" s="19" t="n">
        <f aca="false">IF(OR($F394="Activo",$F394="Cese"),SUM(P390:P393),0)</f>
        <v>0</v>
      </c>
      <c r="X394" s="36" t="n">
        <f aca="false">IF(OR($F394="Activo",$F394="Cese"),R394+S394+T394+U394+V394+W394,0)</f>
        <v>0</v>
      </c>
      <c r="Y394" s="19" t="n">
        <f aca="false">IF(OR($F394="Activo",$F394="Cese"),DED_FIJA,0)</f>
        <v>0</v>
      </c>
      <c r="Z394" s="36" t="n">
        <f aca="false">MAX(0,X394-Y394)</f>
        <v>0</v>
      </c>
      <c r="AA394" s="19" t="n">
        <f aca="false">IF(Z394=0,0,MAX(0,MIN(Z394,Parámetros!$G$19)-Parámetros!$F$19)*Parámetros!$E$19)</f>
        <v>0</v>
      </c>
      <c r="AB394" s="19" t="n">
        <f aca="false">IF(Z394=0,0,MAX(0,MIN(Z394,Parámetros!$G$20)-Parámetros!$F$20)*Parámetros!$E$20)</f>
        <v>0</v>
      </c>
      <c r="AC394" s="19" t="n">
        <f aca="false">IF(Z394=0,0,MAX(0,MIN(Z394,Parámetros!$G$21)-Parámetros!$F$21)*Parámetros!$E$21)</f>
        <v>0</v>
      </c>
      <c r="AD394" s="19" t="n">
        <f aca="false">IF(Z394=0,0,MAX(0,MIN(Z394,Parámetros!$G$22)-Parámetros!$F$22)*Parámetros!$E$22)</f>
        <v>0</v>
      </c>
      <c r="AE394" s="19" t="n">
        <f aca="false">IF(Z394=0,0,MAX(0,MIN(Z394,Parámetros!$G$23)-Parámetros!$F$23)*Parámetros!$E$23)</f>
        <v>0</v>
      </c>
      <c r="AF394" s="36" t="n">
        <f aca="false">SUM(AA394:AE394)</f>
        <v>0</v>
      </c>
      <c r="AG394" s="45" t="str">
        <f aca="false">IF(AM394&lt;=0,"-",INDEX(TR_TASA,MATCH(AM394,TR_DESDE,1)))</f>
        <v>-</v>
      </c>
      <c r="AH394" s="44" t="n">
        <f aca="false">IF($F394="Cese",1,IF($F394="Activo",INDEX(DIV_N,5),0))</f>
        <v>0</v>
      </c>
      <c r="AI394" s="44" t="n">
        <f aca="false">IF($F394="Cese",4,IF($F394="Activo",INDEX(DIV_HASTA,5),0))</f>
        <v>0</v>
      </c>
      <c r="AJ394" s="19" t="n">
        <f aca="false">IF(OR($F394="Activo",$F394="Cese"),SUMIFS(AV390:AV393,D390:D393,"&lt;="&amp;AI394),0)</f>
        <v>0</v>
      </c>
      <c r="AK394" s="19" t="n">
        <f aca="false">IF(OR($F394="Activo",$F394="Cese"),MAX(0,(AF394-AJ394)/AH394),0)</f>
        <v>0</v>
      </c>
      <c r="AL394" s="19" t="n">
        <f aca="false">IF(OR($F394="Activo",$F394="Cese"),K394+IF(PROY_BON="Sí",0,J394),0)</f>
        <v>0</v>
      </c>
      <c r="AM394" s="19" t="n">
        <f aca="false">IF(AL394&gt;0,MAX(0,X394+AL394-Y394),Z394)</f>
        <v>0</v>
      </c>
      <c r="AN394" s="19" t="n">
        <f aca="false">SUMPRODUCT((AM394&gt;TR_DESDE)*(AM394-TR_DESDE)*TR_INC)</f>
        <v>0</v>
      </c>
      <c r="AO394" s="19" t="n">
        <f aca="false">IF(AL394&gt;0,MAX(0,AN394-IF($F394="Cese",MAX(AF394,AJ394),AF394)),0)</f>
        <v>0</v>
      </c>
      <c r="AP394" s="46" t="n">
        <f aca="false">IF(OR($F394="Activo",$F394="Cese"),ROUND(AK394+AO394,2),0)</f>
        <v>0</v>
      </c>
      <c r="AQ394" s="19" t="n">
        <f aca="false">IF($F394="Cese",MAX(0,AJ394-AN394),0)</f>
        <v>0</v>
      </c>
      <c r="AR394" s="19" t="str">
        <f aca="false">IF($B394="","",IF(COUNTIFS(RP_COD,$B394,'Retenciones Planilla'!$G$6:$G$105,"&lt;&gt;")=0,"",SUMIFS('Retenciones Planilla'!$G$6:$G$105,RP_COD,$B394)))</f>
        <v/>
      </c>
      <c r="AS394" s="19" t="str">
        <f aca="false">IF(AR394="","",AR394-AP394)</f>
        <v/>
      </c>
      <c r="AT394" s="23" t="str">
        <f aca="false">IF($B394="","",IF(NOT(OR($F394="Activo",$F394="Cese")),IF(N(AR394)=0,"—","Revisar: sin vínculo"),IF(AR394="",IF(AP394=0,"No corresponde","Sin dato planilla"),IF(ABS(AS394)&lt;=TOL,"OK",IF(AS394&gt;0,"Retuvo de más","Retuvo de menos")))))</f>
        <v/>
      </c>
      <c r="AU394" s="19" t="n">
        <f aca="false">IF(AND(BASE_RET="Planilla (si existe)",AR394&lt;&gt;""),AR394,AP394)</f>
        <v>0</v>
      </c>
      <c r="AV394" s="19" t="n">
        <f aca="false">AU394+N394</f>
        <v>0</v>
      </c>
    </row>
    <row r="395" customFormat="false" ht="15" hidden="false" customHeight="false" outlineLevel="0" collapsed="false">
      <c r="A395" s="43" t="n">
        <v>33</v>
      </c>
      <c r="B395" s="35" t="str">
        <f aca="false">IF(Trabajadores!$B$38="","",Trabajadores!$B$38)</f>
        <v/>
      </c>
      <c r="C395" s="35" t="str">
        <f aca="false">IF($B395="","",Trabajadores!$D$38)</f>
        <v/>
      </c>
      <c r="D395" s="43" t="n">
        <v>6</v>
      </c>
      <c r="E395" s="23" t="s">
        <v>303</v>
      </c>
      <c r="F395" s="23" t="str">
        <f aca="false">IF($B395="","",IF(OR(6&lt;Trabajadores!$M$38,6&gt;Trabajadores!$N$38),"No vinculado",IF(AND(6=Trabajadores!$N$38,Trabajadores!$O$38="Sí"),"Cese","Activo")))</f>
        <v/>
      </c>
      <c r="G395" s="19" t="n">
        <f aca="false">IF($B395="",0,SUMIFS(Ingresos!$T$6:$T$1505,ING_COD,$B395,ING_CLASE,"ORD"))</f>
        <v>0</v>
      </c>
      <c r="H395" s="19" t="n">
        <f aca="false">IF($B395="",0,SUMIFS(Ingresos!$T$6:$T$1505,ING_COD,$B395,ING_CLASE,"ORD",ING_COMP,"Sí"))</f>
        <v>0</v>
      </c>
      <c r="I395" s="19" t="n">
        <f aca="false">IF($B395="",0,SUMIFS(Ingresos!$T$6:$T$1505,ING_COD,$B395,ING_CLASE,"GRA"))</f>
        <v>0</v>
      </c>
      <c r="J395" s="19" t="n">
        <f aca="false">IF($B395="",0,SUMIFS(Ingresos!$T$6:$T$1505,ING_COD,$B395,ING_CLASE,"BON"))</f>
        <v>0</v>
      </c>
      <c r="K395" s="19" t="n">
        <f aca="false">IF($B395="",0,SUMIFS(Ingresos!$T$6:$T$1505,ING_COD,$B395,ING_CLASE,"EXT"))</f>
        <v>0</v>
      </c>
      <c r="L395" s="19" t="n">
        <f aca="false">IF($B395="",0,SUMIFS(Ingresos!$T$6:$T$1505,ING_COD,$B395,ING_CLASE,"OTO"))</f>
        <v>0</v>
      </c>
      <c r="M395" s="19" t="n">
        <f aca="false">IF($B395="",0,SUMIFS(Ingresos!$T$6:$T$1505,ING_COD,$B395,ING_CLASE,"OTX"))</f>
        <v>0</v>
      </c>
      <c r="N395" s="19" t="n">
        <f aca="false">IF($B395="",0,SUMIFS(Ingresos!$T$6:$T$1505,ING_COD,$B395,ING_CLASE,"RETO"))</f>
        <v>0</v>
      </c>
      <c r="O395" s="19" t="n">
        <f aca="false">IF($B395="",0,SUMIFS(Ingresos!$T$6:$T$1505,ING_COD,$B395,ING_CLASE,"INA"))</f>
        <v>0</v>
      </c>
      <c r="P395" s="19" t="n">
        <f aca="false">G395+I395+J395+K395+L395+M395</f>
        <v>0</v>
      </c>
      <c r="Q395" s="44" t="n">
        <f aca="false">IF($F395="Activo",7,IF($F395="Cese",1,0))</f>
        <v>0</v>
      </c>
      <c r="R395" s="19" t="n">
        <f aca="false">G395*Q395</f>
        <v>0</v>
      </c>
      <c r="S395" s="19" t="n">
        <f aca="false">IF($F395="Activo",SUMIFS(I395:I401,$D395:$D401,"&lt;="&amp;Trabajadores!$N$38)+IF(PROY_BON="Sí",SUMIFS(J395:J401,$D395:$D401,"&lt;="&amp;Trabajadores!$N$38),0),IF($F395="Cese",I395+IF(PROY_BON="Sí",J395,0),0))</f>
        <v>0</v>
      </c>
      <c r="T395" s="19" t="n">
        <f aca="false">IF(OR($F395&lt;&gt;"Activo",Trabajadores!$I$38="No"),0,IF(I396=0,H395*(1+IF(PROY_BON="Sí",Trabajadores!$P$38,0))*Trabajadores!$R$38/6*(Trabajadores!$N$38&gt;=7),0)+IF(I401=0,H395*(1+IF(PROY_BON="Sí",Trabajadores!$P$38,0))*Trabajadores!$S$38/6*(Trabajadores!$N$38&gt;=12),0))</f>
        <v>0</v>
      </c>
      <c r="U395" s="19" t="n">
        <f aca="false">IF($F395="Activo",IF(Trabajadores!$J$38="Sí",L395*7,L395),IF($F395="Cese",L395,0))</f>
        <v>0</v>
      </c>
      <c r="V395" s="19" t="n">
        <f aca="false">IF(OR($F395="Activo",$F395="Cese"),M395,0)</f>
        <v>0</v>
      </c>
      <c r="W395" s="19" t="n">
        <f aca="false">IF(OR($F395="Activo",$F395="Cese"),SUM(P390:P394),0)</f>
        <v>0</v>
      </c>
      <c r="X395" s="36" t="n">
        <f aca="false">IF(OR($F395="Activo",$F395="Cese"),R395+S395+T395+U395+V395+W395,0)</f>
        <v>0</v>
      </c>
      <c r="Y395" s="19" t="n">
        <f aca="false">IF(OR($F395="Activo",$F395="Cese"),DED_FIJA,0)</f>
        <v>0</v>
      </c>
      <c r="Z395" s="36" t="n">
        <f aca="false">MAX(0,X395-Y395)</f>
        <v>0</v>
      </c>
      <c r="AA395" s="19" t="n">
        <f aca="false">IF(Z395=0,0,MAX(0,MIN(Z395,Parámetros!$G$19)-Parámetros!$F$19)*Parámetros!$E$19)</f>
        <v>0</v>
      </c>
      <c r="AB395" s="19" t="n">
        <f aca="false">IF(Z395=0,0,MAX(0,MIN(Z395,Parámetros!$G$20)-Parámetros!$F$20)*Parámetros!$E$20)</f>
        <v>0</v>
      </c>
      <c r="AC395" s="19" t="n">
        <f aca="false">IF(Z395=0,0,MAX(0,MIN(Z395,Parámetros!$G$21)-Parámetros!$F$21)*Parámetros!$E$21)</f>
        <v>0</v>
      </c>
      <c r="AD395" s="19" t="n">
        <f aca="false">IF(Z395=0,0,MAX(0,MIN(Z395,Parámetros!$G$22)-Parámetros!$F$22)*Parámetros!$E$22)</f>
        <v>0</v>
      </c>
      <c r="AE395" s="19" t="n">
        <f aca="false">IF(Z395=0,0,MAX(0,MIN(Z395,Parámetros!$G$23)-Parámetros!$F$23)*Parámetros!$E$23)</f>
        <v>0</v>
      </c>
      <c r="AF395" s="36" t="n">
        <f aca="false">SUM(AA395:AE395)</f>
        <v>0</v>
      </c>
      <c r="AG395" s="45" t="str">
        <f aca="false">IF(AM395&lt;=0,"-",INDEX(TR_TASA,MATCH(AM395,TR_DESDE,1)))</f>
        <v>-</v>
      </c>
      <c r="AH395" s="44" t="n">
        <f aca="false">IF($F395="Cese",1,IF($F395="Activo",INDEX(DIV_N,6),0))</f>
        <v>0</v>
      </c>
      <c r="AI395" s="44" t="n">
        <f aca="false">IF($F395="Cese",5,IF($F395="Activo",INDEX(DIV_HASTA,6),0))</f>
        <v>0</v>
      </c>
      <c r="AJ395" s="19" t="n">
        <f aca="false">IF(OR($F395="Activo",$F395="Cese"),SUMIFS(AV390:AV394,D390:D394,"&lt;="&amp;AI395),0)</f>
        <v>0</v>
      </c>
      <c r="AK395" s="19" t="n">
        <f aca="false">IF(OR($F395="Activo",$F395="Cese"),MAX(0,(AF395-AJ395)/AH395),0)</f>
        <v>0</v>
      </c>
      <c r="AL395" s="19" t="n">
        <f aca="false">IF(OR($F395="Activo",$F395="Cese"),K395+IF(PROY_BON="Sí",0,J395),0)</f>
        <v>0</v>
      </c>
      <c r="AM395" s="19" t="n">
        <f aca="false">IF(AL395&gt;0,MAX(0,X395+AL395-Y395),Z395)</f>
        <v>0</v>
      </c>
      <c r="AN395" s="19" t="n">
        <f aca="false">SUMPRODUCT((AM395&gt;TR_DESDE)*(AM395-TR_DESDE)*TR_INC)</f>
        <v>0</v>
      </c>
      <c r="AO395" s="19" t="n">
        <f aca="false">IF(AL395&gt;0,MAX(0,AN395-IF($F395="Cese",MAX(AF395,AJ395),AF395)),0)</f>
        <v>0</v>
      </c>
      <c r="AP395" s="46" t="n">
        <f aca="false">IF(OR($F395="Activo",$F395="Cese"),ROUND(AK395+AO395,2),0)</f>
        <v>0</v>
      </c>
      <c r="AQ395" s="19" t="n">
        <f aca="false">IF($F395="Cese",MAX(0,AJ395-AN395),0)</f>
        <v>0</v>
      </c>
      <c r="AR395" s="19" t="str">
        <f aca="false">IF($B395="","",IF(COUNTIFS(RP_COD,$B395,'Retenciones Planilla'!$H$6:$H$105,"&lt;&gt;")=0,"",SUMIFS('Retenciones Planilla'!$H$6:$H$105,RP_COD,$B395)))</f>
        <v/>
      </c>
      <c r="AS395" s="19" t="str">
        <f aca="false">IF(AR395="","",AR395-AP395)</f>
        <v/>
      </c>
      <c r="AT395" s="23" t="str">
        <f aca="false">IF($B395="","",IF(NOT(OR($F395="Activo",$F395="Cese")),IF(N(AR395)=0,"—","Revisar: sin vínculo"),IF(AR395="",IF(AP395=0,"No corresponde","Sin dato planilla"),IF(ABS(AS395)&lt;=TOL,"OK",IF(AS395&gt;0,"Retuvo de más","Retuvo de menos")))))</f>
        <v/>
      </c>
      <c r="AU395" s="19" t="n">
        <f aca="false">IF(AND(BASE_RET="Planilla (si existe)",AR395&lt;&gt;""),AR395,AP395)</f>
        <v>0</v>
      </c>
      <c r="AV395" s="19" t="n">
        <f aca="false">AU395+N395</f>
        <v>0</v>
      </c>
    </row>
    <row r="396" customFormat="false" ht="15" hidden="false" customHeight="false" outlineLevel="0" collapsed="false">
      <c r="A396" s="43" t="n">
        <v>33</v>
      </c>
      <c r="B396" s="35" t="str">
        <f aca="false">IF(Trabajadores!$B$38="","",Trabajadores!$B$38)</f>
        <v/>
      </c>
      <c r="C396" s="35" t="str">
        <f aca="false">IF($B396="","",Trabajadores!$D$38)</f>
        <v/>
      </c>
      <c r="D396" s="43" t="n">
        <v>7</v>
      </c>
      <c r="E396" s="23" t="s">
        <v>304</v>
      </c>
      <c r="F396" s="23" t="str">
        <f aca="false">IF($B396="","",IF(OR(7&lt;Trabajadores!$M$38,7&gt;Trabajadores!$N$38),"No vinculado",IF(AND(7=Trabajadores!$N$38,Trabajadores!$O$38="Sí"),"Cese","Activo")))</f>
        <v/>
      </c>
      <c r="G396" s="19" t="n">
        <f aca="false">IF($B396="",0,SUMIFS(Ingresos!$U$6:$U$1505,ING_COD,$B396,ING_CLASE,"ORD"))</f>
        <v>0</v>
      </c>
      <c r="H396" s="19" t="n">
        <f aca="false">IF($B396="",0,SUMIFS(Ingresos!$U$6:$U$1505,ING_COD,$B396,ING_CLASE,"ORD",ING_COMP,"Sí"))</f>
        <v>0</v>
      </c>
      <c r="I396" s="19" t="n">
        <f aca="false">IF($B396="",0,SUMIFS(Ingresos!$U$6:$U$1505,ING_COD,$B396,ING_CLASE,"GRA"))</f>
        <v>0</v>
      </c>
      <c r="J396" s="19" t="n">
        <f aca="false">IF($B396="",0,SUMIFS(Ingresos!$U$6:$U$1505,ING_COD,$B396,ING_CLASE,"BON"))</f>
        <v>0</v>
      </c>
      <c r="K396" s="19" t="n">
        <f aca="false">IF($B396="",0,SUMIFS(Ingresos!$U$6:$U$1505,ING_COD,$B396,ING_CLASE,"EXT"))</f>
        <v>0</v>
      </c>
      <c r="L396" s="19" t="n">
        <f aca="false">IF($B396="",0,SUMIFS(Ingresos!$U$6:$U$1505,ING_COD,$B396,ING_CLASE,"OTO"))</f>
        <v>0</v>
      </c>
      <c r="M396" s="19" t="n">
        <f aca="false">IF($B396="",0,SUMIFS(Ingresos!$U$6:$U$1505,ING_COD,$B396,ING_CLASE,"OTX"))</f>
        <v>0</v>
      </c>
      <c r="N396" s="19" t="n">
        <f aca="false">IF($B396="",0,SUMIFS(Ingresos!$U$6:$U$1505,ING_COD,$B396,ING_CLASE,"RETO"))</f>
        <v>0</v>
      </c>
      <c r="O396" s="19" t="n">
        <f aca="false">IF($B396="",0,SUMIFS(Ingresos!$U$6:$U$1505,ING_COD,$B396,ING_CLASE,"INA"))</f>
        <v>0</v>
      </c>
      <c r="P396" s="19" t="n">
        <f aca="false">G396+I396+J396+K396+L396+M396</f>
        <v>0</v>
      </c>
      <c r="Q396" s="44" t="n">
        <f aca="false">IF($F396="Activo",6,IF($F396="Cese",1,0))</f>
        <v>0</v>
      </c>
      <c r="R396" s="19" t="n">
        <f aca="false">G396*Q396</f>
        <v>0</v>
      </c>
      <c r="S396" s="19" t="n">
        <f aca="false">IF($F396="Activo",SUMIFS(I396:I401,$D396:$D401,"&lt;="&amp;Trabajadores!$N$38)+IF(PROY_BON="Sí",SUMIFS(J396:J401,$D396:$D401,"&lt;="&amp;Trabajadores!$N$38),0),IF($F396="Cese",I396+IF(PROY_BON="Sí",J396,0),0))</f>
        <v>0</v>
      </c>
      <c r="T396" s="19" t="n">
        <f aca="false">IF(OR($F396&lt;&gt;"Activo",Trabajadores!$I$38="No"),0,IF(I401=0,H396*(1+IF(PROY_BON="Sí",Trabajadores!$P$38,0))*Trabajadores!$S$38/6*(Trabajadores!$N$38&gt;=12),0))</f>
        <v>0</v>
      </c>
      <c r="U396" s="19" t="n">
        <f aca="false">IF($F396="Activo",IF(Trabajadores!$J$38="Sí",L396*6,L396),IF($F396="Cese",L396,0))</f>
        <v>0</v>
      </c>
      <c r="V396" s="19" t="n">
        <f aca="false">IF(OR($F396="Activo",$F396="Cese"),M396,0)</f>
        <v>0</v>
      </c>
      <c r="W396" s="19" t="n">
        <f aca="false">IF(OR($F396="Activo",$F396="Cese"),SUM(P390:P395),0)</f>
        <v>0</v>
      </c>
      <c r="X396" s="36" t="n">
        <f aca="false">IF(OR($F396="Activo",$F396="Cese"),R396+S396+T396+U396+V396+W396,0)</f>
        <v>0</v>
      </c>
      <c r="Y396" s="19" t="n">
        <f aca="false">IF(OR($F396="Activo",$F396="Cese"),DED_FIJA,0)</f>
        <v>0</v>
      </c>
      <c r="Z396" s="36" t="n">
        <f aca="false">MAX(0,X396-Y396)</f>
        <v>0</v>
      </c>
      <c r="AA396" s="19" t="n">
        <f aca="false">IF(Z396=0,0,MAX(0,MIN(Z396,Parámetros!$G$19)-Parámetros!$F$19)*Parámetros!$E$19)</f>
        <v>0</v>
      </c>
      <c r="AB396" s="19" t="n">
        <f aca="false">IF(Z396=0,0,MAX(0,MIN(Z396,Parámetros!$G$20)-Parámetros!$F$20)*Parámetros!$E$20)</f>
        <v>0</v>
      </c>
      <c r="AC396" s="19" t="n">
        <f aca="false">IF(Z396=0,0,MAX(0,MIN(Z396,Parámetros!$G$21)-Parámetros!$F$21)*Parámetros!$E$21)</f>
        <v>0</v>
      </c>
      <c r="AD396" s="19" t="n">
        <f aca="false">IF(Z396=0,0,MAX(0,MIN(Z396,Parámetros!$G$22)-Parámetros!$F$22)*Parámetros!$E$22)</f>
        <v>0</v>
      </c>
      <c r="AE396" s="19" t="n">
        <f aca="false">IF(Z396=0,0,MAX(0,MIN(Z396,Parámetros!$G$23)-Parámetros!$F$23)*Parámetros!$E$23)</f>
        <v>0</v>
      </c>
      <c r="AF396" s="36" t="n">
        <f aca="false">SUM(AA396:AE396)</f>
        <v>0</v>
      </c>
      <c r="AG396" s="45" t="str">
        <f aca="false">IF(AM396&lt;=0,"-",INDEX(TR_TASA,MATCH(AM396,TR_DESDE,1)))</f>
        <v>-</v>
      </c>
      <c r="AH396" s="44" t="n">
        <f aca="false">IF($F396="Cese",1,IF($F396="Activo",INDEX(DIV_N,7),0))</f>
        <v>0</v>
      </c>
      <c r="AI396" s="44" t="n">
        <f aca="false">IF($F396="Cese",6,IF($F396="Activo",INDEX(DIV_HASTA,7),0))</f>
        <v>0</v>
      </c>
      <c r="AJ396" s="19" t="n">
        <f aca="false">IF(OR($F396="Activo",$F396="Cese"),SUMIFS(AV390:AV395,D390:D395,"&lt;="&amp;AI396),0)</f>
        <v>0</v>
      </c>
      <c r="AK396" s="19" t="n">
        <f aca="false">IF(OR($F396="Activo",$F396="Cese"),MAX(0,(AF396-AJ396)/AH396),0)</f>
        <v>0</v>
      </c>
      <c r="AL396" s="19" t="n">
        <f aca="false">IF(OR($F396="Activo",$F396="Cese"),K396+IF(PROY_BON="Sí",0,J396),0)</f>
        <v>0</v>
      </c>
      <c r="AM396" s="19" t="n">
        <f aca="false">IF(AL396&gt;0,MAX(0,X396+AL396-Y396),Z396)</f>
        <v>0</v>
      </c>
      <c r="AN396" s="19" t="n">
        <f aca="false">SUMPRODUCT((AM396&gt;TR_DESDE)*(AM396-TR_DESDE)*TR_INC)</f>
        <v>0</v>
      </c>
      <c r="AO396" s="19" t="n">
        <f aca="false">IF(AL396&gt;0,MAX(0,AN396-IF($F396="Cese",MAX(AF396,AJ396),AF396)),0)</f>
        <v>0</v>
      </c>
      <c r="AP396" s="46" t="n">
        <f aca="false">IF(OR($F396="Activo",$F396="Cese"),ROUND(AK396+AO396,2),0)</f>
        <v>0</v>
      </c>
      <c r="AQ396" s="19" t="n">
        <f aca="false">IF($F396="Cese",MAX(0,AJ396-AN396),0)</f>
        <v>0</v>
      </c>
      <c r="AR396" s="19" t="str">
        <f aca="false">IF($B396="","",IF(COUNTIFS(RP_COD,$B396,'Retenciones Planilla'!$I$6:$I$105,"&lt;&gt;")=0,"",SUMIFS('Retenciones Planilla'!$I$6:$I$105,RP_COD,$B396)))</f>
        <v/>
      </c>
      <c r="AS396" s="19" t="str">
        <f aca="false">IF(AR396="","",AR396-AP396)</f>
        <v/>
      </c>
      <c r="AT396" s="23" t="str">
        <f aca="false">IF($B396="","",IF(NOT(OR($F396="Activo",$F396="Cese")),IF(N(AR396)=0,"—","Revisar: sin vínculo"),IF(AR396="",IF(AP396=0,"No corresponde","Sin dato planilla"),IF(ABS(AS396)&lt;=TOL,"OK",IF(AS396&gt;0,"Retuvo de más","Retuvo de menos")))))</f>
        <v/>
      </c>
      <c r="AU396" s="19" t="n">
        <f aca="false">IF(AND(BASE_RET="Planilla (si existe)",AR396&lt;&gt;""),AR396,AP396)</f>
        <v>0</v>
      </c>
      <c r="AV396" s="19" t="n">
        <f aca="false">AU396+N396</f>
        <v>0</v>
      </c>
    </row>
    <row r="397" customFormat="false" ht="15" hidden="false" customHeight="false" outlineLevel="0" collapsed="false">
      <c r="A397" s="43" t="n">
        <v>33</v>
      </c>
      <c r="B397" s="35" t="str">
        <f aca="false">IF(Trabajadores!$B$38="","",Trabajadores!$B$38)</f>
        <v/>
      </c>
      <c r="C397" s="35" t="str">
        <f aca="false">IF($B397="","",Trabajadores!$D$38)</f>
        <v/>
      </c>
      <c r="D397" s="43" t="n">
        <v>8</v>
      </c>
      <c r="E397" s="23" t="s">
        <v>305</v>
      </c>
      <c r="F397" s="23" t="str">
        <f aca="false">IF($B397="","",IF(OR(8&lt;Trabajadores!$M$38,8&gt;Trabajadores!$N$38),"No vinculado",IF(AND(8=Trabajadores!$N$38,Trabajadores!$O$38="Sí"),"Cese","Activo")))</f>
        <v/>
      </c>
      <c r="G397" s="19" t="n">
        <f aca="false">IF($B397="",0,SUMIFS(Ingresos!$V$6:$V$1505,ING_COD,$B397,ING_CLASE,"ORD"))</f>
        <v>0</v>
      </c>
      <c r="H397" s="19" t="n">
        <f aca="false">IF($B397="",0,SUMIFS(Ingresos!$V$6:$V$1505,ING_COD,$B397,ING_CLASE,"ORD",ING_COMP,"Sí"))</f>
        <v>0</v>
      </c>
      <c r="I397" s="19" t="n">
        <f aca="false">IF($B397="",0,SUMIFS(Ingresos!$V$6:$V$1505,ING_COD,$B397,ING_CLASE,"GRA"))</f>
        <v>0</v>
      </c>
      <c r="J397" s="19" t="n">
        <f aca="false">IF($B397="",0,SUMIFS(Ingresos!$V$6:$V$1505,ING_COD,$B397,ING_CLASE,"BON"))</f>
        <v>0</v>
      </c>
      <c r="K397" s="19" t="n">
        <f aca="false">IF($B397="",0,SUMIFS(Ingresos!$V$6:$V$1505,ING_COD,$B397,ING_CLASE,"EXT"))</f>
        <v>0</v>
      </c>
      <c r="L397" s="19" t="n">
        <f aca="false">IF($B397="",0,SUMIFS(Ingresos!$V$6:$V$1505,ING_COD,$B397,ING_CLASE,"OTO"))</f>
        <v>0</v>
      </c>
      <c r="M397" s="19" t="n">
        <f aca="false">IF($B397="",0,SUMIFS(Ingresos!$V$6:$V$1505,ING_COD,$B397,ING_CLASE,"OTX"))</f>
        <v>0</v>
      </c>
      <c r="N397" s="19" t="n">
        <f aca="false">IF($B397="",0,SUMIFS(Ingresos!$V$6:$V$1505,ING_COD,$B397,ING_CLASE,"RETO"))</f>
        <v>0</v>
      </c>
      <c r="O397" s="19" t="n">
        <f aca="false">IF($B397="",0,SUMIFS(Ingresos!$V$6:$V$1505,ING_COD,$B397,ING_CLASE,"INA"))</f>
        <v>0</v>
      </c>
      <c r="P397" s="19" t="n">
        <f aca="false">G397+I397+J397+K397+L397+M397</f>
        <v>0</v>
      </c>
      <c r="Q397" s="44" t="n">
        <f aca="false">IF($F397="Activo",5,IF($F397="Cese",1,0))</f>
        <v>0</v>
      </c>
      <c r="R397" s="19" t="n">
        <f aca="false">G397*Q397</f>
        <v>0</v>
      </c>
      <c r="S397" s="19" t="n">
        <f aca="false">IF($F397="Activo",SUMIFS(I397:I401,$D397:$D401,"&lt;="&amp;Trabajadores!$N$38)+IF(PROY_BON="Sí",SUMIFS(J397:J401,$D397:$D401,"&lt;="&amp;Trabajadores!$N$38),0),IF($F397="Cese",I397+IF(PROY_BON="Sí",J397,0),0))</f>
        <v>0</v>
      </c>
      <c r="T397" s="19" t="n">
        <f aca="false">IF(OR($F397&lt;&gt;"Activo",Trabajadores!$I$38="No"),0,IF(I401=0,H397*(1+IF(PROY_BON="Sí",Trabajadores!$P$38,0))*Trabajadores!$S$38/6*(Trabajadores!$N$38&gt;=12),0))</f>
        <v>0</v>
      </c>
      <c r="U397" s="19" t="n">
        <f aca="false">IF($F397="Activo",IF(Trabajadores!$J$38="Sí",L397*5,L397),IF($F397="Cese",L397,0))</f>
        <v>0</v>
      </c>
      <c r="V397" s="19" t="n">
        <f aca="false">IF(OR($F397="Activo",$F397="Cese"),M397,0)</f>
        <v>0</v>
      </c>
      <c r="W397" s="19" t="n">
        <f aca="false">IF(OR($F397="Activo",$F397="Cese"),SUM(P390:P396),0)</f>
        <v>0</v>
      </c>
      <c r="X397" s="36" t="n">
        <f aca="false">IF(OR($F397="Activo",$F397="Cese"),R397+S397+T397+U397+V397+W397,0)</f>
        <v>0</v>
      </c>
      <c r="Y397" s="19" t="n">
        <f aca="false">IF(OR($F397="Activo",$F397="Cese"),DED_FIJA,0)</f>
        <v>0</v>
      </c>
      <c r="Z397" s="36" t="n">
        <f aca="false">MAX(0,X397-Y397)</f>
        <v>0</v>
      </c>
      <c r="AA397" s="19" t="n">
        <f aca="false">IF(Z397=0,0,MAX(0,MIN(Z397,Parámetros!$G$19)-Parámetros!$F$19)*Parámetros!$E$19)</f>
        <v>0</v>
      </c>
      <c r="AB397" s="19" t="n">
        <f aca="false">IF(Z397=0,0,MAX(0,MIN(Z397,Parámetros!$G$20)-Parámetros!$F$20)*Parámetros!$E$20)</f>
        <v>0</v>
      </c>
      <c r="AC397" s="19" t="n">
        <f aca="false">IF(Z397=0,0,MAX(0,MIN(Z397,Parámetros!$G$21)-Parámetros!$F$21)*Parámetros!$E$21)</f>
        <v>0</v>
      </c>
      <c r="AD397" s="19" t="n">
        <f aca="false">IF(Z397=0,0,MAX(0,MIN(Z397,Parámetros!$G$22)-Parámetros!$F$22)*Parámetros!$E$22)</f>
        <v>0</v>
      </c>
      <c r="AE397" s="19" t="n">
        <f aca="false">IF(Z397=0,0,MAX(0,MIN(Z397,Parámetros!$G$23)-Parámetros!$F$23)*Parámetros!$E$23)</f>
        <v>0</v>
      </c>
      <c r="AF397" s="36" t="n">
        <f aca="false">SUM(AA397:AE397)</f>
        <v>0</v>
      </c>
      <c r="AG397" s="45" t="str">
        <f aca="false">IF(AM397&lt;=0,"-",INDEX(TR_TASA,MATCH(AM397,TR_DESDE,1)))</f>
        <v>-</v>
      </c>
      <c r="AH397" s="44" t="n">
        <f aca="false">IF($F397="Cese",1,IF($F397="Activo",INDEX(DIV_N,8),0))</f>
        <v>0</v>
      </c>
      <c r="AI397" s="44" t="n">
        <f aca="false">IF($F397="Cese",7,IF($F397="Activo",INDEX(DIV_HASTA,8),0))</f>
        <v>0</v>
      </c>
      <c r="AJ397" s="19" t="n">
        <f aca="false">IF(OR($F397="Activo",$F397="Cese"),SUMIFS(AV390:AV396,D390:D396,"&lt;="&amp;AI397),0)</f>
        <v>0</v>
      </c>
      <c r="AK397" s="19" t="n">
        <f aca="false">IF(OR($F397="Activo",$F397="Cese"),MAX(0,(AF397-AJ397)/AH397),0)</f>
        <v>0</v>
      </c>
      <c r="AL397" s="19" t="n">
        <f aca="false">IF(OR($F397="Activo",$F397="Cese"),K397+IF(PROY_BON="Sí",0,J397),0)</f>
        <v>0</v>
      </c>
      <c r="AM397" s="19" t="n">
        <f aca="false">IF(AL397&gt;0,MAX(0,X397+AL397-Y397),Z397)</f>
        <v>0</v>
      </c>
      <c r="AN397" s="19" t="n">
        <f aca="false">SUMPRODUCT((AM397&gt;TR_DESDE)*(AM397-TR_DESDE)*TR_INC)</f>
        <v>0</v>
      </c>
      <c r="AO397" s="19" t="n">
        <f aca="false">IF(AL397&gt;0,MAX(0,AN397-IF($F397="Cese",MAX(AF397,AJ397),AF397)),0)</f>
        <v>0</v>
      </c>
      <c r="AP397" s="46" t="n">
        <f aca="false">IF(OR($F397="Activo",$F397="Cese"),ROUND(AK397+AO397,2),0)</f>
        <v>0</v>
      </c>
      <c r="AQ397" s="19" t="n">
        <f aca="false">IF($F397="Cese",MAX(0,AJ397-AN397),0)</f>
        <v>0</v>
      </c>
      <c r="AR397" s="19" t="str">
        <f aca="false">IF($B397="","",IF(COUNTIFS(RP_COD,$B397,'Retenciones Planilla'!$J$6:$J$105,"&lt;&gt;")=0,"",SUMIFS('Retenciones Planilla'!$J$6:$J$105,RP_COD,$B397)))</f>
        <v/>
      </c>
      <c r="AS397" s="19" t="str">
        <f aca="false">IF(AR397="","",AR397-AP397)</f>
        <v/>
      </c>
      <c r="AT397" s="23" t="str">
        <f aca="false">IF($B397="","",IF(NOT(OR($F397="Activo",$F397="Cese")),IF(N(AR397)=0,"—","Revisar: sin vínculo"),IF(AR397="",IF(AP397=0,"No corresponde","Sin dato planilla"),IF(ABS(AS397)&lt;=TOL,"OK",IF(AS397&gt;0,"Retuvo de más","Retuvo de menos")))))</f>
        <v/>
      </c>
      <c r="AU397" s="19" t="n">
        <f aca="false">IF(AND(BASE_RET="Planilla (si existe)",AR397&lt;&gt;""),AR397,AP397)</f>
        <v>0</v>
      </c>
      <c r="AV397" s="19" t="n">
        <f aca="false">AU397+N397</f>
        <v>0</v>
      </c>
    </row>
    <row r="398" customFormat="false" ht="15" hidden="false" customHeight="false" outlineLevel="0" collapsed="false">
      <c r="A398" s="43" t="n">
        <v>33</v>
      </c>
      <c r="B398" s="35" t="str">
        <f aca="false">IF(Trabajadores!$B$38="","",Trabajadores!$B$38)</f>
        <v/>
      </c>
      <c r="C398" s="35" t="str">
        <f aca="false">IF($B398="","",Trabajadores!$D$38)</f>
        <v/>
      </c>
      <c r="D398" s="43" t="n">
        <v>9</v>
      </c>
      <c r="E398" s="23" t="s">
        <v>306</v>
      </c>
      <c r="F398" s="23" t="str">
        <f aca="false">IF($B398="","",IF(OR(9&lt;Trabajadores!$M$38,9&gt;Trabajadores!$N$38),"No vinculado",IF(AND(9=Trabajadores!$N$38,Trabajadores!$O$38="Sí"),"Cese","Activo")))</f>
        <v/>
      </c>
      <c r="G398" s="19" t="n">
        <f aca="false">IF($B398="",0,SUMIFS(Ingresos!$W$6:$W$1505,ING_COD,$B398,ING_CLASE,"ORD"))</f>
        <v>0</v>
      </c>
      <c r="H398" s="19" t="n">
        <f aca="false">IF($B398="",0,SUMIFS(Ingresos!$W$6:$W$1505,ING_COD,$B398,ING_CLASE,"ORD",ING_COMP,"Sí"))</f>
        <v>0</v>
      </c>
      <c r="I398" s="19" t="n">
        <f aca="false">IF($B398="",0,SUMIFS(Ingresos!$W$6:$W$1505,ING_COD,$B398,ING_CLASE,"GRA"))</f>
        <v>0</v>
      </c>
      <c r="J398" s="19" t="n">
        <f aca="false">IF($B398="",0,SUMIFS(Ingresos!$W$6:$W$1505,ING_COD,$B398,ING_CLASE,"BON"))</f>
        <v>0</v>
      </c>
      <c r="K398" s="19" t="n">
        <f aca="false">IF($B398="",0,SUMIFS(Ingresos!$W$6:$W$1505,ING_COD,$B398,ING_CLASE,"EXT"))</f>
        <v>0</v>
      </c>
      <c r="L398" s="19" t="n">
        <f aca="false">IF($B398="",0,SUMIFS(Ingresos!$W$6:$W$1505,ING_COD,$B398,ING_CLASE,"OTO"))</f>
        <v>0</v>
      </c>
      <c r="M398" s="19" t="n">
        <f aca="false">IF($B398="",0,SUMIFS(Ingresos!$W$6:$W$1505,ING_COD,$B398,ING_CLASE,"OTX"))</f>
        <v>0</v>
      </c>
      <c r="N398" s="19" t="n">
        <f aca="false">IF($B398="",0,SUMIFS(Ingresos!$W$6:$W$1505,ING_COD,$B398,ING_CLASE,"RETO"))</f>
        <v>0</v>
      </c>
      <c r="O398" s="19" t="n">
        <f aca="false">IF($B398="",0,SUMIFS(Ingresos!$W$6:$W$1505,ING_COD,$B398,ING_CLASE,"INA"))</f>
        <v>0</v>
      </c>
      <c r="P398" s="19" t="n">
        <f aca="false">G398+I398+J398+K398+L398+M398</f>
        <v>0</v>
      </c>
      <c r="Q398" s="44" t="n">
        <f aca="false">IF($F398="Activo",4,IF($F398="Cese",1,0))</f>
        <v>0</v>
      </c>
      <c r="R398" s="19" t="n">
        <f aca="false">G398*Q398</f>
        <v>0</v>
      </c>
      <c r="S398" s="19" t="n">
        <f aca="false">IF($F398="Activo",SUMIFS(I398:I401,$D398:$D401,"&lt;="&amp;Trabajadores!$N$38)+IF(PROY_BON="Sí",SUMIFS(J398:J401,$D398:$D401,"&lt;="&amp;Trabajadores!$N$38),0),IF($F398="Cese",I398+IF(PROY_BON="Sí",J398,0),0))</f>
        <v>0</v>
      </c>
      <c r="T398" s="19" t="n">
        <f aca="false">IF(OR($F398&lt;&gt;"Activo",Trabajadores!$I$38="No"),0,IF(I401=0,H398*(1+IF(PROY_BON="Sí",Trabajadores!$P$38,0))*Trabajadores!$S$38/6*(Trabajadores!$N$38&gt;=12),0))</f>
        <v>0</v>
      </c>
      <c r="U398" s="19" t="n">
        <f aca="false">IF($F398="Activo",IF(Trabajadores!$J$38="Sí",L398*4,L398),IF($F398="Cese",L398,0))</f>
        <v>0</v>
      </c>
      <c r="V398" s="19" t="n">
        <f aca="false">IF(OR($F398="Activo",$F398="Cese"),M398,0)</f>
        <v>0</v>
      </c>
      <c r="W398" s="19" t="n">
        <f aca="false">IF(OR($F398="Activo",$F398="Cese"),SUM(P390:P397),0)</f>
        <v>0</v>
      </c>
      <c r="X398" s="36" t="n">
        <f aca="false">IF(OR($F398="Activo",$F398="Cese"),R398+S398+T398+U398+V398+W398,0)</f>
        <v>0</v>
      </c>
      <c r="Y398" s="19" t="n">
        <f aca="false">IF(OR($F398="Activo",$F398="Cese"),DED_FIJA,0)</f>
        <v>0</v>
      </c>
      <c r="Z398" s="36" t="n">
        <f aca="false">MAX(0,X398-Y398)</f>
        <v>0</v>
      </c>
      <c r="AA398" s="19" t="n">
        <f aca="false">IF(Z398=0,0,MAX(0,MIN(Z398,Parámetros!$G$19)-Parámetros!$F$19)*Parámetros!$E$19)</f>
        <v>0</v>
      </c>
      <c r="AB398" s="19" t="n">
        <f aca="false">IF(Z398=0,0,MAX(0,MIN(Z398,Parámetros!$G$20)-Parámetros!$F$20)*Parámetros!$E$20)</f>
        <v>0</v>
      </c>
      <c r="AC398" s="19" t="n">
        <f aca="false">IF(Z398=0,0,MAX(0,MIN(Z398,Parámetros!$G$21)-Parámetros!$F$21)*Parámetros!$E$21)</f>
        <v>0</v>
      </c>
      <c r="AD398" s="19" t="n">
        <f aca="false">IF(Z398=0,0,MAX(0,MIN(Z398,Parámetros!$G$22)-Parámetros!$F$22)*Parámetros!$E$22)</f>
        <v>0</v>
      </c>
      <c r="AE398" s="19" t="n">
        <f aca="false">IF(Z398=0,0,MAX(0,MIN(Z398,Parámetros!$G$23)-Parámetros!$F$23)*Parámetros!$E$23)</f>
        <v>0</v>
      </c>
      <c r="AF398" s="36" t="n">
        <f aca="false">SUM(AA398:AE398)</f>
        <v>0</v>
      </c>
      <c r="AG398" s="45" t="str">
        <f aca="false">IF(AM398&lt;=0,"-",INDEX(TR_TASA,MATCH(AM398,TR_DESDE,1)))</f>
        <v>-</v>
      </c>
      <c r="AH398" s="44" t="n">
        <f aca="false">IF($F398="Cese",1,IF($F398="Activo",INDEX(DIV_N,9),0))</f>
        <v>0</v>
      </c>
      <c r="AI398" s="44" t="n">
        <f aca="false">IF($F398="Cese",8,IF($F398="Activo",INDEX(DIV_HASTA,9),0))</f>
        <v>0</v>
      </c>
      <c r="AJ398" s="19" t="n">
        <f aca="false">IF(OR($F398="Activo",$F398="Cese"),SUMIFS(AV390:AV397,D390:D397,"&lt;="&amp;AI398),0)</f>
        <v>0</v>
      </c>
      <c r="AK398" s="19" t="n">
        <f aca="false">IF(OR($F398="Activo",$F398="Cese"),MAX(0,(AF398-AJ398)/AH398),0)</f>
        <v>0</v>
      </c>
      <c r="AL398" s="19" t="n">
        <f aca="false">IF(OR($F398="Activo",$F398="Cese"),K398+IF(PROY_BON="Sí",0,J398),0)</f>
        <v>0</v>
      </c>
      <c r="AM398" s="19" t="n">
        <f aca="false">IF(AL398&gt;0,MAX(0,X398+AL398-Y398),Z398)</f>
        <v>0</v>
      </c>
      <c r="AN398" s="19" t="n">
        <f aca="false">SUMPRODUCT((AM398&gt;TR_DESDE)*(AM398-TR_DESDE)*TR_INC)</f>
        <v>0</v>
      </c>
      <c r="AO398" s="19" t="n">
        <f aca="false">IF(AL398&gt;0,MAX(0,AN398-IF($F398="Cese",MAX(AF398,AJ398),AF398)),0)</f>
        <v>0</v>
      </c>
      <c r="AP398" s="46" t="n">
        <f aca="false">IF(OR($F398="Activo",$F398="Cese"),ROUND(AK398+AO398,2),0)</f>
        <v>0</v>
      </c>
      <c r="AQ398" s="19" t="n">
        <f aca="false">IF($F398="Cese",MAX(0,AJ398-AN398),0)</f>
        <v>0</v>
      </c>
      <c r="AR398" s="19" t="str">
        <f aca="false">IF($B398="","",IF(COUNTIFS(RP_COD,$B398,'Retenciones Planilla'!$K$6:$K$105,"&lt;&gt;")=0,"",SUMIFS('Retenciones Planilla'!$K$6:$K$105,RP_COD,$B398)))</f>
        <v/>
      </c>
      <c r="AS398" s="19" t="str">
        <f aca="false">IF(AR398="","",AR398-AP398)</f>
        <v/>
      </c>
      <c r="AT398" s="23" t="str">
        <f aca="false">IF($B398="","",IF(NOT(OR($F398="Activo",$F398="Cese")),IF(N(AR398)=0,"—","Revisar: sin vínculo"),IF(AR398="",IF(AP398=0,"No corresponde","Sin dato planilla"),IF(ABS(AS398)&lt;=TOL,"OK",IF(AS398&gt;0,"Retuvo de más","Retuvo de menos")))))</f>
        <v/>
      </c>
      <c r="AU398" s="19" t="n">
        <f aca="false">IF(AND(BASE_RET="Planilla (si existe)",AR398&lt;&gt;""),AR398,AP398)</f>
        <v>0</v>
      </c>
      <c r="AV398" s="19" t="n">
        <f aca="false">AU398+N398</f>
        <v>0</v>
      </c>
    </row>
    <row r="399" customFormat="false" ht="15" hidden="false" customHeight="false" outlineLevel="0" collapsed="false">
      <c r="A399" s="43" t="n">
        <v>33</v>
      </c>
      <c r="B399" s="35" t="str">
        <f aca="false">IF(Trabajadores!$B$38="","",Trabajadores!$B$38)</f>
        <v/>
      </c>
      <c r="C399" s="35" t="str">
        <f aca="false">IF($B399="","",Trabajadores!$D$38)</f>
        <v/>
      </c>
      <c r="D399" s="43" t="n">
        <v>10</v>
      </c>
      <c r="E399" s="23" t="s">
        <v>307</v>
      </c>
      <c r="F399" s="23" t="str">
        <f aca="false">IF($B399="","",IF(OR(10&lt;Trabajadores!$M$38,10&gt;Trabajadores!$N$38),"No vinculado",IF(AND(10=Trabajadores!$N$38,Trabajadores!$O$38="Sí"),"Cese","Activo")))</f>
        <v/>
      </c>
      <c r="G399" s="19" t="n">
        <f aca="false">IF($B399="",0,SUMIFS(Ingresos!$X$6:$X$1505,ING_COD,$B399,ING_CLASE,"ORD"))</f>
        <v>0</v>
      </c>
      <c r="H399" s="19" t="n">
        <f aca="false">IF($B399="",0,SUMIFS(Ingresos!$X$6:$X$1505,ING_COD,$B399,ING_CLASE,"ORD",ING_COMP,"Sí"))</f>
        <v>0</v>
      </c>
      <c r="I399" s="19" t="n">
        <f aca="false">IF($B399="",0,SUMIFS(Ingresos!$X$6:$X$1505,ING_COD,$B399,ING_CLASE,"GRA"))</f>
        <v>0</v>
      </c>
      <c r="J399" s="19" t="n">
        <f aca="false">IF($B399="",0,SUMIFS(Ingresos!$X$6:$X$1505,ING_COD,$B399,ING_CLASE,"BON"))</f>
        <v>0</v>
      </c>
      <c r="K399" s="19" t="n">
        <f aca="false">IF($B399="",0,SUMIFS(Ingresos!$X$6:$X$1505,ING_COD,$B399,ING_CLASE,"EXT"))</f>
        <v>0</v>
      </c>
      <c r="L399" s="19" t="n">
        <f aca="false">IF($B399="",0,SUMIFS(Ingresos!$X$6:$X$1505,ING_COD,$B399,ING_CLASE,"OTO"))</f>
        <v>0</v>
      </c>
      <c r="M399" s="19" t="n">
        <f aca="false">IF($B399="",0,SUMIFS(Ingresos!$X$6:$X$1505,ING_COD,$B399,ING_CLASE,"OTX"))</f>
        <v>0</v>
      </c>
      <c r="N399" s="19" t="n">
        <f aca="false">IF($B399="",0,SUMIFS(Ingresos!$X$6:$X$1505,ING_COD,$B399,ING_CLASE,"RETO"))</f>
        <v>0</v>
      </c>
      <c r="O399" s="19" t="n">
        <f aca="false">IF($B399="",0,SUMIFS(Ingresos!$X$6:$X$1505,ING_COD,$B399,ING_CLASE,"INA"))</f>
        <v>0</v>
      </c>
      <c r="P399" s="19" t="n">
        <f aca="false">G399+I399+J399+K399+L399+M399</f>
        <v>0</v>
      </c>
      <c r="Q399" s="44" t="n">
        <f aca="false">IF($F399="Activo",3,IF($F399="Cese",1,0))</f>
        <v>0</v>
      </c>
      <c r="R399" s="19" t="n">
        <f aca="false">G399*Q399</f>
        <v>0</v>
      </c>
      <c r="S399" s="19" t="n">
        <f aca="false">IF($F399="Activo",SUMIFS(I399:I401,$D399:$D401,"&lt;="&amp;Trabajadores!$N$38)+IF(PROY_BON="Sí",SUMIFS(J399:J401,$D399:$D401,"&lt;="&amp;Trabajadores!$N$38),0),IF($F399="Cese",I399+IF(PROY_BON="Sí",J399,0),0))</f>
        <v>0</v>
      </c>
      <c r="T399" s="19" t="n">
        <f aca="false">IF(OR($F399&lt;&gt;"Activo",Trabajadores!$I$38="No"),0,IF(I401=0,H399*(1+IF(PROY_BON="Sí",Trabajadores!$P$38,0))*Trabajadores!$S$38/6*(Trabajadores!$N$38&gt;=12),0))</f>
        <v>0</v>
      </c>
      <c r="U399" s="19" t="n">
        <f aca="false">IF($F399="Activo",IF(Trabajadores!$J$38="Sí",L399*3,L399),IF($F399="Cese",L399,0))</f>
        <v>0</v>
      </c>
      <c r="V399" s="19" t="n">
        <f aca="false">IF(OR($F399="Activo",$F399="Cese"),M399,0)</f>
        <v>0</v>
      </c>
      <c r="W399" s="19" t="n">
        <f aca="false">IF(OR($F399="Activo",$F399="Cese"),SUM(P390:P398),0)</f>
        <v>0</v>
      </c>
      <c r="X399" s="36" t="n">
        <f aca="false">IF(OR($F399="Activo",$F399="Cese"),R399+S399+T399+U399+V399+W399,0)</f>
        <v>0</v>
      </c>
      <c r="Y399" s="19" t="n">
        <f aca="false">IF(OR($F399="Activo",$F399="Cese"),DED_FIJA,0)</f>
        <v>0</v>
      </c>
      <c r="Z399" s="36" t="n">
        <f aca="false">MAX(0,X399-Y399)</f>
        <v>0</v>
      </c>
      <c r="AA399" s="19" t="n">
        <f aca="false">IF(Z399=0,0,MAX(0,MIN(Z399,Parámetros!$G$19)-Parámetros!$F$19)*Parámetros!$E$19)</f>
        <v>0</v>
      </c>
      <c r="AB399" s="19" t="n">
        <f aca="false">IF(Z399=0,0,MAX(0,MIN(Z399,Parámetros!$G$20)-Parámetros!$F$20)*Parámetros!$E$20)</f>
        <v>0</v>
      </c>
      <c r="AC399" s="19" t="n">
        <f aca="false">IF(Z399=0,0,MAX(0,MIN(Z399,Parámetros!$G$21)-Parámetros!$F$21)*Parámetros!$E$21)</f>
        <v>0</v>
      </c>
      <c r="AD399" s="19" t="n">
        <f aca="false">IF(Z399=0,0,MAX(0,MIN(Z399,Parámetros!$G$22)-Parámetros!$F$22)*Parámetros!$E$22)</f>
        <v>0</v>
      </c>
      <c r="AE399" s="19" t="n">
        <f aca="false">IF(Z399=0,0,MAX(0,MIN(Z399,Parámetros!$G$23)-Parámetros!$F$23)*Parámetros!$E$23)</f>
        <v>0</v>
      </c>
      <c r="AF399" s="36" t="n">
        <f aca="false">SUM(AA399:AE399)</f>
        <v>0</v>
      </c>
      <c r="AG399" s="45" t="str">
        <f aca="false">IF(AM399&lt;=0,"-",INDEX(TR_TASA,MATCH(AM399,TR_DESDE,1)))</f>
        <v>-</v>
      </c>
      <c r="AH399" s="44" t="n">
        <f aca="false">IF($F399="Cese",1,IF($F399="Activo",INDEX(DIV_N,10),0))</f>
        <v>0</v>
      </c>
      <c r="AI399" s="44" t="n">
        <f aca="false">IF($F399="Cese",9,IF($F399="Activo",INDEX(DIV_HASTA,10),0))</f>
        <v>0</v>
      </c>
      <c r="AJ399" s="19" t="n">
        <f aca="false">IF(OR($F399="Activo",$F399="Cese"),SUMIFS(AV390:AV398,D390:D398,"&lt;="&amp;AI399),0)</f>
        <v>0</v>
      </c>
      <c r="AK399" s="19" t="n">
        <f aca="false">IF(OR($F399="Activo",$F399="Cese"),MAX(0,(AF399-AJ399)/AH399),0)</f>
        <v>0</v>
      </c>
      <c r="AL399" s="19" t="n">
        <f aca="false">IF(OR($F399="Activo",$F399="Cese"),K399+IF(PROY_BON="Sí",0,J399),0)</f>
        <v>0</v>
      </c>
      <c r="AM399" s="19" t="n">
        <f aca="false">IF(AL399&gt;0,MAX(0,X399+AL399-Y399),Z399)</f>
        <v>0</v>
      </c>
      <c r="AN399" s="19" t="n">
        <f aca="false">SUMPRODUCT((AM399&gt;TR_DESDE)*(AM399-TR_DESDE)*TR_INC)</f>
        <v>0</v>
      </c>
      <c r="AO399" s="19" t="n">
        <f aca="false">IF(AL399&gt;0,MAX(0,AN399-IF($F399="Cese",MAX(AF399,AJ399),AF399)),0)</f>
        <v>0</v>
      </c>
      <c r="AP399" s="46" t="n">
        <f aca="false">IF(OR($F399="Activo",$F399="Cese"),ROUND(AK399+AO399,2),0)</f>
        <v>0</v>
      </c>
      <c r="AQ399" s="19" t="n">
        <f aca="false">IF($F399="Cese",MAX(0,AJ399-AN399),0)</f>
        <v>0</v>
      </c>
      <c r="AR399" s="19" t="str">
        <f aca="false">IF($B399="","",IF(COUNTIFS(RP_COD,$B399,'Retenciones Planilla'!$L$6:$L$105,"&lt;&gt;")=0,"",SUMIFS('Retenciones Planilla'!$L$6:$L$105,RP_COD,$B399)))</f>
        <v/>
      </c>
      <c r="AS399" s="19" t="str">
        <f aca="false">IF(AR399="","",AR399-AP399)</f>
        <v/>
      </c>
      <c r="AT399" s="23" t="str">
        <f aca="false">IF($B399="","",IF(NOT(OR($F399="Activo",$F399="Cese")),IF(N(AR399)=0,"—","Revisar: sin vínculo"),IF(AR399="",IF(AP399=0,"No corresponde","Sin dato planilla"),IF(ABS(AS399)&lt;=TOL,"OK",IF(AS399&gt;0,"Retuvo de más","Retuvo de menos")))))</f>
        <v/>
      </c>
      <c r="AU399" s="19" t="n">
        <f aca="false">IF(AND(BASE_RET="Planilla (si existe)",AR399&lt;&gt;""),AR399,AP399)</f>
        <v>0</v>
      </c>
      <c r="AV399" s="19" t="n">
        <f aca="false">AU399+N399</f>
        <v>0</v>
      </c>
    </row>
    <row r="400" customFormat="false" ht="15" hidden="false" customHeight="false" outlineLevel="0" collapsed="false">
      <c r="A400" s="43" t="n">
        <v>33</v>
      </c>
      <c r="B400" s="35" t="str">
        <f aca="false">IF(Trabajadores!$B$38="","",Trabajadores!$B$38)</f>
        <v/>
      </c>
      <c r="C400" s="35" t="str">
        <f aca="false">IF($B400="","",Trabajadores!$D$38)</f>
        <v/>
      </c>
      <c r="D400" s="43" t="n">
        <v>11</v>
      </c>
      <c r="E400" s="23" t="s">
        <v>308</v>
      </c>
      <c r="F400" s="23" t="str">
        <f aca="false">IF($B400="","",IF(OR(11&lt;Trabajadores!$M$38,11&gt;Trabajadores!$N$38),"No vinculado",IF(AND(11=Trabajadores!$N$38,Trabajadores!$O$38="Sí"),"Cese","Activo")))</f>
        <v/>
      </c>
      <c r="G400" s="19" t="n">
        <f aca="false">IF($B400="",0,SUMIFS(Ingresos!$Y$6:$Y$1505,ING_COD,$B400,ING_CLASE,"ORD"))</f>
        <v>0</v>
      </c>
      <c r="H400" s="19" t="n">
        <f aca="false">IF($B400="",0,SUMIFS(Ingresos!$Y$6:$Y$1505,ING_COD,$B400,ING_CLASE,"ORD",ING_COMP,"Sí"))</f>
        <v>0</v>
      </c>
      <c r="I400" s="19" t="n">
        <f aca="false">IF($B400="",0,SUMIFS(Ingresos!$Y$6:$Y$1505,ING_COD,$B400,ING_CLASE,"GRA"))</f>
        <v>0</v>
      </c>
      <c r="J400" s="19" t="n">
        <f aca="false">IF($B400="",0,SUMIFS(Ingresos!$Y$6:$Y$1505,ING_COD,$B400,ING_CLASE,"BON"))</f>
        <v>0</v>
      </c>
      <c r="K400" s="19" t="n">
        <f aca="false">IF($B400="",0,SUMIFS(Ingresos!$Y$6:$Y$1505,ING_COD,$B400,ING_CLASE,"EXT"))</f>
        <v>0</v>
      </c>
      <c r="L400" s="19" t="n">
        <f aca="false">IF($B400="",0,SUMIFS(Ingresos!$Y$6:$Y$1505,ING_COD,$B400,ING_CLASE,"OTO"))</f>
        <v>0</v>
      </c>
      <c r="M400" s="19" t="n">
        <f aca="false">IF($B400="",0,SUMIFS(Ingresos!$Y$6:$Y$1505,ING_COD,$B400,ING_CLASE,"OTX"))</f>
        <v>0</v>
      </c>
      <c r="N400" s="19" t="n">
        <f aca="false">IF($B400="",0,SUMIFS(Ingresos!$Y$6:$Y$1505,ING_COD,$B400,ING_CLASE,"RETO"))</f>
        <v>0</v>
      </c>
      <c r="O400" s="19" t="n">
        <f aca="false">IF($B400="",0,SUMIFS(Ingresos!$Y$6:$Y$1505,ING_COD,$B400,ING_CLASE,"INA"))</f>
        <v>0</v>
      </c>
      <c r="P400" s="19" t="n">
        <f aca="false">G400+I400+J400+K400+L400+M400</f>
        <v>0</v>
      </c>
      <c r="Q400" s="44" t="n">
        <f aca="false">IF($F400="Activo",2,IF($F400="Cese",1,0))</f>
        <v>0</v>
      </c>
      <c r="R400" s="19" t="n">
        <f aca="false">G400*Q400</f>
        <v>0</v>
      </c>
      <c r="S400" s="19" t="n">
        <f aca="false">IF($F400="Activo",SUMIFS(I400:I401,$D400:$D401,"&lt;="&amp;Trabajadores!$N$38)+IF(PROY_BON="Sí",SUMIFS(J400:J401,$D400:$D401,"&lt;="&amp;Trabajadores!$N$38),0),IF($F400="Cese",I400+IF(PROY_BON="Sí",J400,0),0))</f>
        <v>0</v>
      </c>
      <c r="T400" s="19" t="n">
        <f aca="false">IF(OR($F400&lt;&gt;"Activo",Trabajadores!$I$38="No"),0,IF(I401=0,H400*(1+IF(PROY_BON="Sí",Trabajadores!$P$38,0))*Trabajadores!$S$38/6*(Trabajadores!$N$38&gt;=12),0))</f>
        <v>0</v>
      </c>
      <c r="U400" s="19" t="n">
        <f aca="false">IF($F400="Activo",IF(Trabajadores!$J$38="Sí",L400*2,L400),IF($F400="Cese",L400,0))</f>
        <v>0</v>
      </c>
      <c r="V400" s="19" t="n">
        <f aca="false">IF(OR($F400="Activo",$F400="Cese"),M400,0)</f>
        <v>0</v>
      </c>
      <c r="W400" s="19" t="n">
        <f aca="false">IF(OR($F400="Activo",$F400="Cese"),SUM(P390:P399),0)</f>
        <v>0</v>
      </c>
      <c r="X400" s="36" t="n">
        <f aca="false">IF(OR($F400="Activo",$F400="Cese"),R400+S400+T400+U400+V400+W400,0)</f>
        <v>0</v>
      </c>
      <c r="Y400" s="19" t="n">
        <f aca="false">IF(OR($F400="Activo",$F400="Cese"),DED_FIJA,0)</f>
        <v>0</v>
      </c>
      <c r="Z400" s="36" t="n">
        <f aca="false">MAX(0,X400-Y400)</f>
        <v>0</v>
      </c>
      <c r="AA400" s="19" t="n">
        <f aca="false">IF(Z400=0,0,MAX(0,MIN(Z400,Parámetros!$G$19)-Parámetros!$F$19)*Parámetros!$E$19)</f>
        <v>0</v>
      </c>
      <c r="AB400" s="19" t="n">
        <f aca="false">IF(Z400=0,0,MAX(0,MIN(Z400,Parámetros!$G$20)-Parámetros!$F$20)*Parámetros!$E$20)</f>
        <v>0</v>
      </c>
      <c r="AC400" s="19" t="n">
        <f aca="false">IF(Z400=0,0,MAX(0,MIN(Z400,Parámetros!$G$21)-Parámetros!$F$21)*Parámetros!$E$21)</f>
        <v>0</v>
      </c>
      <c r="AD400" s="19" t="n">
        <f aca="false">IF(Z400=0,0,MAX(0,MIN(Z400,Parámetros!$G$22)-Parámetros!$F$22)*Parámetros!$E$22)</f>
        <v>0</v>
      </c>
      <c r="AE400" s="19" t="n">
        <f aca="false">IF(Z400=0,0,MAX(0,MIN(Z400,Parámetros!$G$23)-Parámetros!$F$23)*Parámetros!$E$23)</f>
        <v>0</v>
      </c>
      <c r="AF400" s="36" t="n">
        <f aca="false">SUM(AA400:AE400)</f>
        <v>0</v>
      </c>
      <c r="AG400" s="45" t="str">
        <f aca="false">IF(AM400&lt;=0,"-",INDEX(TR_TASA,MATCH(AM400,TR_DESDE,1)))</f>
        <v>-</v>
      </c>
      <c r="AH400" s="44" t="n">
        <f aca="false">IF($F400="Cese",1,IF($F400="Activo",INDEX(DIV_N,11),0))</f>
        <v>0</v>
      </c>
      <c r="AI400" s="44" t="n">
        <f aca="false">IF($F400="Cese",10,IF($F400="Activo",INDEX(DIV_HASTA,11),0))</f>
        <v>0</v>
      </c>
      <c r="AJ400" s="19" t="n">
        <f aca="false">IF(OR($F400="Activo",$F400="Cese"),SUMIFS(AV390:AV399,D390:D399,"&lt;="&amp;AI400),0)</f>
        <v>0</v>
      </c>
      <c r="AK400" s="19" t="n">
        <f aca="false">IF(OR($F400="Activo",$F400="Cese"),MAX(0,(AF400-AJ400)/AH400),0)</f>
        <v>0</v>
      </c>
      <c r="AL400" s="19" t="n">
        <f aca="false">IF(OR($F400="Activo",$F400="Cese"),K400+IF(PROY_BON="Sí",0,J400),0)</f>
        <v>0</v>
      </c>
      <c r="AM400" s="19" t="n">
        <f aca="false">IF(AL400&gt;0,MAX(0,X400+AL400-Y400),Z400)</f>
        <v>0</v>
      </c>
      <c r="AN400" s="19" t="n">
        <f aca="false">SUMPRODUCT((AM400&gt;TR_DESDE)*(AM400-TR_DESDE)*TR_INC)</f>
        <v>0</v>
      </c>
      <c r="AO400" s="19" t="n">
        <f aca="false">IF(AL400&gt;0,MAX(0,AN400-IF($F400="Cese",MAX(AF400,AJ400),AF400)),0)</f>
        <v>0</v>
      </c>
      <c r="AP400" s="46" t="n">
        <f aca="false">IF(OR($F400="Activo",$F400="Cese"),ROUND(AK400+AO400,2),0)</f>
        <v>0</v>
      </c>
      <c r="AQ400" s="19" t="n">
        <f aca="false">IF($F400="Cese",MAX(0,AJ400-AN400),0)</f>
        <v>0</v>
      </c>
      <c r="AR400" s="19" t="str">
        <f aca="false">IF($B400="","",IF(COUNTIFS(RP_COD,$B400,'Retenciones Planilla'!$M$6:$M$105,"&lt;&gt;")=0,"",SUMIFS('Retenciones Planilla'!$M$6:$M$105,RP_COD,$B400)))</f>
        <v/>
      </c>
      <c r="AS400" s="19" t="str">
        <f aca="false">IF(AR400="","",AR400-AP400)</f>
        <v/>
      </c>
      <c r="AT400" s="23" t="str">
        <f aca="false">IF($B400="","",IF(NOT(OR($F400="Activo",$F400="Cese")),IF(N(AR400)=0,"—","Revisar: sin vínculo"),IF(AR400="",IF(AP400=0,"No corresponde","Sin dato planilla"),IF(ABS(AS400)&lt;=TOL,"OK",IF(AS400&gt;0,"Retuvo de más","Retuvo de menos")))))</f>
        <v/>
      </c>
      <c r="AU400" s="19" t="n">
        <f aca="false">IF(AND(BASE_RET="Planilla (si existe)",AR400&lt;&gt;""),AR400,AP400)</f>
        <v>0</v>
      </c>
      <c r="AV400" s="19" t="n">
        <f aca="false">AU400+N400</f>
        <v>0</v>
      </c>
    </row>
    <row r="401" customFormat="false" ht="15" hidden="false" customHeight="false" outlineLevel="0" collapsed="false">
      <c r="A401" s="43" t="n">
        <v>33</v>
      </c>
      <c r="B401" s="35" t="str">
        <f aca="false">IF(Trabajadores!$B$38="","",Trabajadores!$B$38)</f>
        <v/>
      </c>
      <c r="C401" s="35" t="str">
        <f aca="false">IF($B401="","",Trabajadores!$D$38)</f>
        <v/>
      </c>
      <c r="D401" s="43" t="n">
        <v>12</v>
      </c>
      <c r="E401" s="23" t="s">
        <v>309</v>
      </c>
      <c r="F401" s="23" t="str">
        <f aca="false">IF($B401="","",IF(OR(12&lt;Trabajadores!$M$38,12&gt;Trabajadores!$N$38),"No vinculado",IF(AND(12=Trabajadores!$N$38,Trabajadores!$O$38="Sí"),"Cese","Activo")))</f>
        <v/>
      </c>
      <c r="G401" s="19" t="n">
        <f aca="false">IF($B401="",0,SUMIFS(Ingresos!$Z$6:$Z$1505,ING_COD,$B401,ING_CLASE,"ORD"))</f>
        <v>0</v>
      </c>
      <c r="H401" s="19" t="n">
        <f aca="false">IF($B401="",0,SUMIFS(Ingresos!$Z$6:$Z$1505,ING_COD,$B401,ING_CLASE,"ORD",ING_COMP,"Sí"))</f>
        <v>0</v>
      </c>
      <c r="I401" s="19" t="n">
        <f aca="false">IF($B401="",0,SUMIFS(Ingresos!$Z$6:$Z$1505,ING_COD,$B401,ING_CLASE,"GRA"))</f>
        <v>0</v>
      </c>
      <c r="J401" s="19" t="n">
        <f aca="false">IF($B401="",0,SUMIFS(Ingresos!$Z$6:$Z$1505,ING_COD,$B401,ING_CLASE,"BON"))</f>
        <v>0</v>
      </c>
      <c r="K401" s="19" t="n">
        <f aca="false">IF($B401="",0,SUMIFS(Ingresos!$Z$6:$Z$1505,ING_COD,$B401,ING_CLASE,"EXT"))</f>
        <v>0</v>
      </c>
      <c r="L401" s="19" t="n">
        <f aca="false">IF($B401="",0,SUMIFS(Ingresos!$Z$6:$Z$1505,ING_COD,$B401,ING_CLASE,"OTO"))</f>
        <v>0</v>
      </c>
      <c r="M401" s="19" t="n">
        <f aca="false">IF($B401="",0,SUMIFS(Ingresos!$Z$6:$Z$1505,ING_COD,$B401,ING_CLASE,"OTX"))</f>
        <v>0</v>
      </c>
      <c r="N401" s="19" t="n">
        <f aca="false">IF($B401="",0,SUMIFS(Ingresos!$Z$6:$Z$1505,ING_COD,$B401,ING_CLASE,"RETO"))</f>
        <v>0</v>
      </c>
      <c r="O401" s="19" t="n">
        <f aca="false">IF($B401="",0,SUMIFS(Ingresos!$Z$6:$Z$1505,ING_COD,$B401,ING_CLASE,"INA"))</f>
        <v>0</v>
      </c>
      <c r="P401" s="19" t="n">
        <f aca="false">G401+I401+J401+K401+L401+M401</f>
        <v>0</v>
      </c>
      <c r="Q401" s="44" t="n">
        <f aca="false">IF($F401="Activo",1,IF($F401="Cese",1,0))</f>
        <v>0</v>
      </c>
      <c r="R401" s="19" t="n">
        <f aca="false">G401*Q401</f>
        <v>0</v>
      </c>
      <c r="S401" s="19" t="n">
        <f aca="false">IF($F401="Activo",SUMIFS(I401:I401,$D401:$D401,"&lt;="&amp;Trabajadores!$N$38)+IF(PROY_BON="Sí",SUMIFS(J401:J401,$D401:$D401,"&lt;="&amp;Trabajadores!$N$38),0),IF($F401="Cese",I401+IF(PROY_BON="Sí",J401,0),0))</f>
        <v>0</v>
      </c>
      <c r="T401" s="19" t="n">
        <f aca="false">0</f>
        <v>0</v>
      </c>
      <c r="U401" s="19" t="n">
        <f aca="false">IF($F401="Activo",IF(Trabajadores!$J$38="Sí",L401*1,L401),IF($F401="Cese",L401,0))</f>
        <v>0</v>
      </c>
      <c r="V401" s="19" t="n">
        <f aca="false">IF(OR($F401="Activo",$F401="Cese"),M401,0)</f>
        <v>0</v>
      </c>
      <c r="W401" s="19" t="n">
        <f aca="false">IF(OR($F401="Activo",$F401="Cese"),SUM(P390:P400),0)</f>
        <v>0</v>
      </c>
      <c r="X401" s="36" t="n">
        <f aca="false">IF(OR($F401="Activo",$F401="Cese"),R401+S401+T401+U401+V401+W401,0)</f>
        <v>0</v>
      </c>
      <c r="Y401" s="19" t="n">
        <f aca="false">IF(OR($F401="Activo",$F401="Cese"),DED_FIJA,0)</f>
        <v>0</v>
      </c>
      <c r="Z401" s="36" t="n">
        <f aca="false">MAX(0,X401-Y401)</f>
        <v>0</v>
      </c>
      <c r="AA401" s="19" t="n">
        <f aca="false">IF(Z401=0,0,MAX(0,MIN(Z401,Parámetros!$G$19)-Parámetros!$F$19)*Parámetros!$E$19)</f>
        <v>0</v>
      </c>
      <c r="AB401" s="19" t="n">
        <f aca="false">IF(Z401=0,0,MAX(0,MIN(Z401,Parámetros!$G$20)-Parámetros!$F$20)*Parámetros!$E$20)</f>
        <v>0</v>
      </c>
      <c r="AC401" s="19" t="n">
        <f aca="false">IF(Z401=0,0,MAX(0,MIN(Z401,Parámetros!$G$21)-Parámetros!$F$21)*Parámetros!$E$21)</f>
        <v>0</v>
      </c>
      <c r="AD401" s="19" t="n">
        <f aca="false">IF(Z401=0,0,MAX(0,MIN(Z401,Parámetros!$G$22)-Parámetros!$F$22)*Parámetros!$E$22)</f>
        <v>0</v>
      </c>
      <c r="AE401" s="19" t="n">
        <f aca="false">IF(Z401=0,0,MAX(0,MIN(Z401,Parámetros!$G$23)-Parámetros!$F$23)*Parámetros!$E$23)</f>
        <v>0</v>
      </c>
      <c r="AF401" s="36" t="n">
        <f aca="false">SUM(AA401:AE401)</f>
        <v>0</v>
      </c>
      <c r="AG401" s="45" t="str">
        <f aca="false">IF(AM401&lt;=0,"-",INDEX(TR_TASA,MATCH(AM401,TR_DESDE,1)))</f>
        <v>-</v>
      </c>
      <c r="AH401" s="44" t="n">
        <f aca="false">IF($F401="Cese",1,IF($F401="Activo",INDEX(DIV_N,12),0))</f>
        <v>0</v>
      </c>
      <c r="AI401" s="44" t="n">
        <f aca="false">IF($F401="Cese",11,IF($F401="Activo",INDEX(DIV_HASTA,12),0))</f>
        <v>0</v>
      </c>
      <c r="AJ401" s="19" t="n">
        <f aca="false">IF(OR($F401="Activo",$F401="Cese"),SUMIFS(AV390:AV400,D390:D400,"&lt;="&amp;AI401),0)</f>
        <v>0</v>
      </c>
      <c r="AK401" s="19" t="n">
        <f aca="false">IF(OR($F401="Activo",$F401="Cese"),MAX(0,(AF401-AJ401)/AH401),0)</f>
        <v>0</v>
      </c>
      <c r="AL401" s="19" t="n">
        <f aca="false">IF(OR($F401="Activo",$F401="Cese"),K401+IF(PROY_BON="Sí",0,J401),0)</f>
        <v>0</v>
      </c>
      <c r="AM401" s="19" t="n">
        <f aca="false">IF(AL401&gt;0,MAX(0,X401+AL401-Y401),Z401)</f>
        <v>0</v>
      </c>
      <c r="AN401" s="19" t="n">
        <f aca="false">SUMPRODUCT((AM401&gt;TR_DESDE)*(AM401-TR_DESDE)*TR_INC)</f>
        <v>0</v>
      </c>
      <c r="AO401" s="19" t="n">
        <f aca="false">IF(AL401&gt;0,MAX(0,AN401-IF(TRUE(),MAX(AF401,AJ401),AF401)),0)</f>
        <v>0</v>
      </c>
      <c r="AP401" s="46" t="n">
        <f aca="false">IF(OR($F401="Activo",$F401="Cese"),ROUND(AK401+AO401,2),0)</f>
        <v>0</v>
      </c>
      <c r="AQ401" s="19" t="n">
        <f aca="false">IF(OR($F401="Activo",$F401="Cese"),MAX(0,AJ401-AN401),0)</f>
        <v>0</v>
      </c>
      <c r="AR401" s="19" t="str">
        <f aca="false">IF($B401="","",IF(COUNTIFS(RP_COD,$B401,'Retenciones Planilla'!$N$6:$N$105,"&lt;&gt;")=0,"",SUMIFS('Retenciones Planilla'!$N$6:$N$105,RP_COD,$B401)))</f>
        <v/>
      </c>
      <c r="AS401" s="19" t="str">
        <f aca="false">IF(AR401="","",AR401-AP401)</f>
        <v/>
      </c>
      <c r="AT401" s="23" t="str">
        <f aca="false">IF($B401="","",IF(NOT(OR($F401="Activo",$F401="Cese")),IF(N(AR401)=0,"—","Revisar: sin vínculo"),IF(AR401="",IF(AP401=0,"No corresponde","Sin dato planilla"),IF(ABS(AS401)&lt;=TOL,"OK",IF(AS401&gt;0,"Retuvo de más","Retuvo de menos")))))</f>
        <v/>
      </c>
      <c r="AU401" s="19" t="n">
        <f aca="false">IF(AND(BASE_RET="Planilla (si existe)",AR401&lt;&gt;""),AR401,AP401)</f>
        <v>0</v>
      </c>
      <c r="AV401" s="19" t="n">
        <f aca="false">AU401+N401</f>
        <v>0</v>
      </c>
    </row>
    <row r="402" customFormat="false" ht="15" hidden="false" customHeight="false" outlineLevel="0" collapsed="false">
      <c r="A402" s="43" t="n">
        <v>34</v>
      </c>
      <c r="B402" s="35" t="str">
        <f aca="false">IF(Trabajadores!$B$39="","",Trabajadores!$B$39)</f>
        <v/>
      </c>
      <c r="C402" s="35" t="str">
        <f aca="false">IF($B402="","",Trabajadores!$D$39)</f>
        <v/>
      </c>
      <c r="D402" s="43" t="n">
        <v>1</v>
      </c>
      <c r="E402" s="23" t="s">
        <v>298</v>
      </c>
      <c r="F402" s="23" t="str">
        <f aca="false">IF($B402="","",IF(OR(1&lt;Trabajadores!$M$39,1&gt;Trabajadores!$N$39),"No vinculado",IF(AND(1=Trabajadores!$N$39,Trabajadores!$O$39="Sí"),"Cese","Activo")))</f>
        <v/>
      </c>
      <c r="G402" s="19" t="n">
        <f aca="false">IF($B402="",0,SUMIFS(Ingresos!$O$6:$O$1505,ING_COD,$B402,ING_CLASE,"ORD"))</f>
        <v>0</v>
      </c>
      <c r="H402" s="19" t="n">
        <f aca="false">IF($B402="",0,SUMIFS(Ingresos!$O$6:$O$1505,ING_COD,$B402,ING_CLASE,"ORD",ING_COMP,"Sí"))</f>
        <v>0</v>
      </c>
      <c r="I402" s="19" t="n">
        <f aca="false">IF($B402="",0,SUMIFS(Ingresos!$O$6:$O$1505,ING_COD,$B402,ING_CLASE,"GRA"))</f>
        <v>0</v>
      </c>
      <c r="J402" s="19" t="n">
        <f aca="false">IF($B402="",0,SUMIFS(Ingresos!$O$6:$O$1505,ING_COD,$B402,ING_CLASE,"BON"))</f>
        <v>0</v>
      </c>
      <c r="K402" s="19" t="n">
        <f aca="false">IF($B402="",0,SUMIFS(Ingresos!$O$6:$O$1505,ING_COD,$B402,ING_CLASE,"EXT"))</f>
        <v>0</v>
      </c>
      <c r="L402" s="19" t="n">
        <f aca="false">IF($B402="",0,SUMIFS(Ingresos!$O$6:$O$1505,ING_COD,$B402,ING_CLASE,"OTO"))</f>
        <v>0</v>
      </c>
      <c r="M402" s="19" t="n">
        <f aca="false">IF($B402="",0,SUMIFS(Ingresos!$O$6:$O$1505,ING_COD,$B402,ING_CLASE,"OTX"))</f>
        <v>0</v>
      </c>
      <c r="N402" s="19" t="n">
        <f aca="false">IF($B402="",0,SUMIFS(Ingresos!$O$6:$O$1505,ING_COD,$B402,ING_CLASE,"RETO"))</f>
        <v>0</v>
      </c>
      <c r="O402" s="19" t="n">
        <f aca="false">IF($B402="",0,SUMIFS(Ingresos!$O$6:$O$1505,ING_COD,$B402,ING_CLASE,"INA"))</f>
        <v>0</v>
      </c>
      <c r="P402" s="19" t="n">
        <f aca="false">G402+I402+J402+K402+L402+M402</f>
        <v>0</v>
      </c>
      <c r="Q402" s="44" t="n">
        <f aca="false">IF($F402="Activo",12,IF($F402="Cese",1,0))</f>
        <v>0</v>
      </c>
      <c r="R402" s="19" t="n">
        <f aca="false">G402*Q402</f>
        <v>0</v>
      </c>
      <c r="S402" s="19" t="n">
        <f aca="false">IF($F402="Activo",SUMIFS(I402:I413,$D402:$D413,"&lt;="&amp;Trabajadores!$N$39)+IF(PROY_BON="Sí",SUMIFS(J402:J413,$D402:$D413,"&lt;="&amp;Trabajadores!$N$39),0),IF($F402="Cese",I402+IF(PROY_BON="Sí",J402,0),0))</f>
        <v>0</v>
      </c>
      <c r="T402" s="19" t="n">
        <f aca="false">IF(OR($F402&lt;&gt;"Activo",Trabajadores!$I$39="No"),0,IF(I408=0,H402*(1+IF(PROY_BON="Sí",Trabajadores!$P$39,0))*Trabajadores!$R$39/6*(Trabajadores!$N$39&gt;=7),0)+IF(I413=0,H402*(1+IF(PROY_BON="Sí",Trabajadores!$P$39,0))*Trabajadores!$S$39/6*(Trabajadores!$N$39&gt;=12),0))</f>
        <v>0</v>
      </c>
      <c r="U402" s="19" t="n">
        <f aca="false">IF($F402="Activo",IF(Trabajadores!$J$39="Sí",L402*12,L402),IF($F402="Cese",L402,0))</f>
        <v>0</v>
      </c>
      <c r="V402" s="19" t="n">
        <f aca="false">IF(OR($F402="Activo",$F402="Cese"),M402,0)</f>
        <v>0</v>
      </c>
      <c r="W402" s="19" t="n">
        <f aca="false">0</f>
        <v>0</v>
      </c>
      <c r="X402" s="36" t="n">
        <f aca="false">IF(OR($F402="Activo",$F402="Cese"),R402+S402+T402+U402+V402+W402,0)</f>
        <v>0</v>
      </c>
      <c r="Y402" s="19" t="n">
        <f aca="false">IF(OR($F402="Activo",$F402="Cese"),DED_FIJA,0)</f>
        <v>0</v>
      </c>
      <c r="Z402" s="36" t="n">
        <f aca="false">MAX(0,X402-Y402)</f>
        <v>0</v>
      </c>
      <c r="AA402" s="19" t="n">
        <f aca="false">IF(Z402=0,0,MAX(0,MIN(Z402,Parámetros!$G$19)-Parámetros!$F$19)*Parámetros!$E$19)</f>
        <v>0</v>
      </c>
      <c r="AB402" s="19" t="n">
        <f aca="false">IF(Z402=0,0,MAX(0,MIN(Z402,Parámetros!$G$20)-Parámetros!$F$20)*Parámetros!$E$20)</f>
        <v>0</v>
      </c>
      <c r="AC402" s="19" t="n">
        <f aca="false">IF(Z402=0,0,MAX(0,MIN(Z402,Parámetros!$G$21)-Parámetros!$F$21)*Parámetros!$E$21)</f>
        <v>0</v>
      </c>
      <c r="AD402" s="19" t="n">
        <f aca="false">IF(Z402=0,0,MAX(0,MIN(Z402,Parámetros!$G$22)-Parámetros!$F$22)*Parámetros!$E$22)</f>
        <v>0</v>
      </c>
      <c r="AE402" s="19" t="n">
        <f aca="false">IF(Z402=0,0,MAX(0,MIN(Z402,Parámetros!$G$23)-Parámetros!$F$23)*Parámetros!$E$23)</f>
        <v>0</v>
      </c>
      <c r="AF402" s="36" t="n">
        <f aca="false">SUM(AA402:AE402)</f>
        <v>0</v>
      </c>
      <c r="AG402" s="45" t="str">
        <f aca="false">IF(AM402&lt;=0,"-",INDEX(TR_TASA,MATCH(AM402,TR_DESDE,1)))</f>
        <v>-</v>
      </c>
      <c r="AH402" s="44" t="n">
        <f aca="false">IF($F402="Cese",1,IF($F402="Activo",INDEX(DIV_N,1),0))</f>
        <v>0</v>
      </c>
      <c r="AI402" s="44" t="n">
        <f aca="false">IF($F402="Cese",0,IF($F402="Activo",INDEX(DIV_HASTA,1),0))</f>
        <v>0</v>
      </c>
      <c r="AJ402" s="19" t="n">
        <f aca="false">0</f>
        <v>0</v>
      </c>
      <c r="AK402" s="19" t="n">
        <f aca="false">IF(OR($F402="Activo",$F402="Cese"),MAX(0,(AF402-AJ402)/AH402),0)</f>
        <v>0</v>
      </c>
      <c r="AL402" s="19" t="n">
        <f aca="false">IF(OR($F402="Activo",$F402="Cese"),K402+IF(PROY_BON="Sí",0,J402),0)</f>
        <v>0</v>
      </c>
      <c r="AM402" s="19" t="n">
        <f aca="false">IF(AL402&gt;0,MAX(0,X402+AL402-Y402),Z402)</f>
        <v>0</v>
      </c>
      <c r="AN402" s="19" t="n">
        <f aca="false">SUMPRODUCT((AM402&gt;TR_DESDE)*(AM402-TR_DESDE)*TR_INC)</f>
        <v>0</v>
      </c>
      <c r="AO402" s="19" t="n">
        <f aca="false">IF(AL402&gt;0,MAX(0,AN402-IF($F402="Cese",MAX(AF402,AJ402),AF402)),0)</f>
        <v>0</v>
      </c>
      <c r="AP402" s="46" t="n">
        <f aca="false">IF(OR($F402="Activo",$F402="Cese"),ROUND(AK402+AO402,2),0)</f>
        <v>0</v>
      </c>
      <c r="AQ402" s="19" t="n">
        <f aca="false">IF($F402="Cese",MAX(0,AJ402-AN402),0)</f>
        <v>0</v>
      </c>
      <c r="AR402" s="19" t="str">
        <f aca="false">IF($B402="","",IF(COUNTIFS(RP_COD,$B402,'Retenciones Planilla'!$C$6:$C$105,"&lt;&gt;")=0,"",SUMIFS('Retenciones Planilla'!$C$6:$C$105,RP_COD,$B402)))</f>
        <v/>
      </c>
      <c r="AS402" s="19" t="str">
        <f aca="false">IF(AR402="","",AR402-AP402)</f>
        <v/>
      </c>
      <c r="AT402" s="23" t="str">
        <f aca="false">IF($B402="","",IF(NOT(OR($F402="Activo",$F402="Cese")),IF(N(AR402)=0,"—","Revisar: sin vínculo"),IF(AR402="",IF(AP402=0,"No corresponde","Sin dato planilla"),IF(ABS(AS402)&lt;=TOL,"OK",IF(AS402&gt;0,"Retuvo de más","Retuvo de menos")))))</f>
        <v/>
      </c>
      <c r="AU402" s="19" t="n">
        <f aca="false">IF(AND(BASE_RET="Planilla (si existe)",AR402&lt;&gt;""),AR402,AP402)</f>
        <v>0</v>
      </c>
      <c r="AV402" s="19" t="n">
        <f aca="false">AU402+N402</f>
        <v>0</v>
      </c>
    </row>
    <row r="403" customFormat="false" ht="15" hidden="false" customHeight="false" outlineLevel="0" collapsed="false">
      <c r="A403" s="43" t="n">
        <v>34</v>
      </c>
      <c r="B403" s="35" t="str">
        <f aca="false">IF(Trabajadores!$B$39="","",Trabajadores!$B$39)</f>
        <v/>
      </c>
      <c r="C403" s="35" t="str">
        <f aca="false">IF($B403="","",Trabajadores!$D$39)</f>
        <v/>
      </c>
      <c r="D403" s="43" t="n">
        <v>2</v>
      </c>
      <c r="E403" s="23" t="s">
        <v>299</v>
      </c>
      <c r="F403" s="23" t="str">
        <f aca="false">IF($B403="","",IF(OR(2&lt;Trabajadores!$M$39,2&gt;Trabajadores!$N$39),"No vinculado",IF(AND(2=Trabajadores!$N$39,Trabajadores!$O$39="Sí"),"Cese","Activo")))</f>
        <v/>
      </c>
      <c r="G403" s="19" t="n">
        <f aca="false">IF($B403="",0,SUMIFS(Ingresos!$P$6:$P$1505,ING_COD,$B403,ING_CLASE,"ORD"))</f>
        <v>0</v>
      </c>
      <c r="H403" s="19" t="n">
        <f aca="false">IF($B403="",0,SUMIFS(Ingresos!$P$6:$P$1505,ING_COD,$B403,ING_CLASE,"ORD",ING_COMP,"Sí"))</f>
        <v>0</v>
      </c>
      <c r="I403" s="19" t="n">
        <f aca="false">IF($B403="",0,SUMIFS(Ingresos!$P$6:$P$1505,ING_COD,$B403,ING_CLASE,"GRA"))</f>
        <v>0</v>
      </c>
      <c r="J403" s="19" t="n">
        <f aca="false">IF($B403="",0,SUMIFS(Ingresos!$P$6:$P$1505,ING_COD,$B403,ING_CLASE,"BON"))</f>
        <v>0</v>
      </c>
      <c r="K403" s="19" t="n">
        <f aca="false">IF($B403="",0,SUMIFS(Ingresos!$P$6:$P$1505,ING_COD,$B403,ING_CLASE,"EXT"))</f>
        <v>0</v>
      </c>
      <c r="L403" s="19" t="n">
        <f aca="false">IF($B403="",0,SUMIFS(Ingresos!$P$6:$P$1505,ING_COD,$B403,ING_CLASE,"OTO"))</f>
        <v>0</v>
      </c>
      <c r="M403" s="19" t="n">
        <f aca="false">IF($B403="",0,SUMIFS(Ingresos!$P$6:$P$1505,ING_COD,$B403,ING_CLASE,"OTX"))</f>
        <v>0</v>
      </c>
      <c r="N403" s="19" t="n">
        <f aca="false">IF($B403="",0,SUMIFS(Ingresos!$P$6:$P$1505,ING_COD,$B403,ING_CLASE,"RETO"))</f>
        <v>0</v>
      </c>
      <c r="O403" s="19" t="n">
        <f aca="false">IF($B403="",0,SUMIFS(Ingresos!$P$6:$P$1505,ING_COD,$B403,ING_CLASE,"INA"))</f>
        <v>0</v>
      </c>
      <c r="P403" s="19" t="n">
        <f aca="false">G403+I403+J403+K403+L403+M403</f>
        <v>0</v>
      </c>
      <c r="Q403" s="44" t="n">
        <f aca="false">IF($F403="Activo",11,IF($F403="Cese",1,0))</f>
        <v>0</v>
      </c>
      <c r="R403" s="19" t="n">
        <f aca="false">G403*Q403</f>
        <v>0</v>
      </c>
      <c r="S403" s="19" t="n">
        <f aca="false">IF($F403="Activo",SUMIFS(I403:I413,$D403:$D413,"&lt;="&amp;Trabajadores!$N$39)+IF(PROY_BON="Sí",SUMIFS(J403:J413,$D403:$D413,"&lt;="&amp;Trabajadores!$N$39),0),IF($F403="Cese",I403+IF(PROY_BON="Sí",J403,0),0))</f>
        <v>0</v>
      </c>
      <c r="T403" s="19" t="n">
        <f aca="false">IF(OR($F403&lt;&gt;"Activo",Trabajadores!$I$39="No"),0,IF(I408=0,H403*(1+IF(PROY_BON="Sí",Trabajadores!$P$39,0))*Trabajadores!$R$39/6*(Trabajadores!$N$39&gt;=7),0)+IF(I413=0,H403*(1+IF(PROY_BON="Sí",Trabajadores!$P$39,0))*Trabajadores!$S$39/6*(Trabajadores!$N$39&gt;=12),0))</f>
        <v>0</v>
      </c>
      <c r="U403" s="19" t="n">
        <f aca="false">IF($F403="Activo",IF(Trabajadores!$J$39="Sí",L403*11,L403),IF($F403="Cese",L403,0))</f>
        <v>0</v>
      </c>
      <c r="V403" s="19" t="n">
        <f aca="false">IF(OR($F403="Activo",$F403="Cese"),M403,0)</f>
        <v>0</v>
      </c>
      <c r="W403" s="19" t="n">
        <f aca="false">IF(OR($F403="Activo",$F403="Cese"),SUM(P402:P402),0)</f>
        <v>0</v>
      </c>
      <c r="X403" s="36" t="n">
        <f aca="false">IF(OR($F403="Activo",$F403="Cese"),R403+S403+T403+U403+V403+W403,0)</f>
        <v>0</v>
      </c>
      <c r="Y403" s="19" t="n">
        <f aca="false">IF(OR($F403="Activo",$F403="Cese"),DED_FIJA,0)</f>
        <v>0</v>
      </c>
      <c r="Z403" s="36" t="n">
        <f aca="false">MAX(0,X403-Y403)</f>
        <v>0</v>
      </c>
      <c r="AA403" s="19" t="n">
        <f aca="false">IF(Z403=0,0,MAX(0,MIN(Z403,Parámetros!$G$19)-Parámetros!$F$19)*Parámetros!$E$19)</f>
        <v>0</v>
      </c>
      <c r="AB403" s="19" t="n">
        <f aca="false">IF(Z403=0,0,MAX(0,MIN(Z403,Parámetros!$G$20)-Parámetros!$F$20)*Parámetros!$E$20)</f>
        <v>0</v>
      </c>
      <c r="AC403" s="19" t="n">
        <f aca="false">IF(Z403=0,0,MAX(0,MIN(Z403,Parámetros!$G$21)-Parámetros!$F$21)*Parámetros!$E$21)</f>
        <v>0</v>
      </c>
      <c r="AD403" s="19" t="n">
        <f aca="false">IF(Z403=0,0,MAX(0,MIN(Z403,Parámetros!$G$22)-Parámetros!$F$22)*Parámetros!$E$22)</f>
        <v>0</v>
      </c>
      <c r="AE403" s="19" t="n">
        <f aca="false">IF(Z403=0,0,MAX(0,MIN(Z403,Parámetros!$G$23)-Parámetros!$F$23)*Parámetros!$E$23)</f>
        <v>0</v>
      </c>
      <c r="AF403" s="36" t="n">
        <f aca="false">SUM(AA403:AE403)</f>
        <v>0</v>
      </c>
      <c r="AG403" s="45" t="str">
        <f aca="false">IF(AM403&lt;=0,"-",INDEX(TR_TASA,MATCH(AM403,TR_DESDE,1)))</f>
        <v>-</v>
      </c>
      <c r="AH403" s="44" t="n">
        <f aca="false">IF($F403="Cese",1,IF($F403="Activo",INDEX(DIV_N,2),0))</f>
        <v>0</v>
      </c>
      <c r="AI403" s="44" t="n">
        <f aca="false">IF($F403="Cese",1,IF($F403="Activo",INDEX(DIV_HASTA,2),0))</f>
        <v>0</v>
      </c>
      <c r="AJ403" s="19" t="n">
        <f aca="false">IF(OR($F403="Activo",$F403="Cese"),SUMIFS(AV402:AV402,D402:D402,"&lt;="&amp;AI403),0)</f>
        <v>0</v>
      </c>
      <c r="AK403" s="19" t="n">
        <f aca="false">IF(OR($F403="Activo",$F403="Cese"),MAX(0,(AF403-AJ403)/AH403),0)</f>
        <v>0</v>
      </c>
      <c r="AL403" s="19" t="n">
        <f aca="false">IF(OR($F403="Activo",$F403="Cese"),K403+IF(PROY_BON="Sí",0,J403),0)</f>
        <v>0</v>
      </c>
      <c r="AM403" s="19" t="n">
        <f aca="false">IF(AL403&gt;0,MAX(0,X403+AL403-Y403),Z403)</f>
        <v>0</v>
      </c>
      <c r="AN403" s="19" t="n">
        <f aca="false">SUMPRODUCT((AM403&gt;TR_DESDE)*(AM403-TR_DESDE)*TR_INC)</f>
        <v>0</v>
      </c>
      <c r="AO403" s="19" t="n">
        <f aca="false">IF(AL403&gt;0,MAX(0,AN403-IF($F403="Cese",MAX(AF403,AJ403),AF403)),0)</f>
        <v>0</v>
      </c>
      <c r="AP403" s="46" t="n">
        <f aca="false">IF(OR($F403="Activo",$F403="Cese"),ROUND(AK403+AO403,2),0)</f>
        <v>0</v>
      </c>
      <c r="AQ403" s="19" t="n">
        <f aca="false">IF($F403="Cese",MAX(0,AJ403-AN403),0)</f>
        <v>0</v>
      </c>
      <c r="AR403" s="19" t="str">
        <f aca="false">IF($B403="","",IF(COUNTIFS(RP_COD,$B403,'Retenciones Planilla'!$D$6:$D$105,"&lt;&gt;")=0,"",SUMIFS('Retenciones Planilla'!$D$6:$D$105,RP_COD,$B403)))</f>
        <v/>
      </c>
      <c r="AS403" s="19" t="str">
        <f aca="false">IF(AR403="","",AR403-AP403)</f>
        <v/>
      </c>
      <c r="AT403" s="23" t="str">
        <f aca="false">IF($B403="","",IF(NOT(OR($F403="Activo",$F403="Cese")),IF(N(AR403)=0,"—","Revisar: sin vínculo"),IF(AR403="",IF(AP403=0,"No corresponde","Sin dato planilla"),IF(ABS(AS403)&lt;=TOL,"OK",IF(AS403&gt;0,"Retuvo de más","Retuvo de menos")))))</f>
        <v/>
      </c>
      <c r="AU403" s="19" t="n">
        <f aca="false">IF(AND(BASE_RET="Planilla (si existe)",AR403&lt;&gt;""),AR403,AP403)</f>
        <v>0</v>
      </c>
      <c r="AV403" s="19" t="n">
        <f aca="false">AU403+N403</f>
        <v>0</v>
      </c>
    </row>
    <row r="404" customFormat="false" ht="15" hidden="false" customHeight="false" outlineLevel="0" collapsed="false">
      <c r="A404" s="43" t="n">
        <v>34</v>
      </c>
      <c r="B404" s="35" t="str">
        <f aca="false">IF(Trabajadores!$B$39="","",Trabajadores!$B$39)</f>
        <v/>
      </c>
      <c r="C404" s="35" t="str">
        <f aca="false">IF($B404="","",Trabajadores!$D$39)</f>
        <v/>
      </c>
      <c r="D404" s="43" t="n">
        <v>3</v>
      </c>
      <c r="E404" s="23" t="s">
        <v>300</v>
      </c>
      <c r="F404" s="23" t="str">
        <f aca="false">IF($B404="","",IF(OR(3&lt;Trabajadores!$M$39,3&gt;Trabajadores!$N$39),"No vinculado",IF(AND(3=Trabajadores!$N$39,Trabajadores!$O$39="Sí"),"Cese","Activo")))</f>
        <v/>
      </c>
      <c r="G404" s="19" t="n">
        <f aca="false">IF($B404="",0,SUMIFS(Ingresos!$Q$6:$Q$1505,ING_COD,$B404,ING_CLASE,"ORD"))</f>
        <v>0</v>
      </c>
      <c r="H404" s="19" t="n">
        <f aca="false">IF($B404="",0,SUMIFS(Ingresos!$Q$6:$Q$1505,ING_COD,$B404,ING_CLASE,"ORD",ING_COMP,"Sí"))</f>
        <v>0</v>
      </c>
      <c r="I404" s="19" t="n">
        <f aca="false">IF($B404="",0,SUMIFS(Ingresos!$Q$6:$Q$1505,ING_COD,$B404,ING_CLASE,"GRA"))</f>
        <v>0</v>
      </c>
      <c r="J404" s="19" t="n">
        <f aca="false">IF($B404="",0,SUMIFS(Ingresos!$Q$6:$Q$1505,ING_COD,$B404,ING_CLASE,"BON"))</f>
        <v>0</v>
      </c>
      <c r="K404" s="19" t="n">
        <f aca="false">IF($B404="",0,SUMIFS(Ingresos!$Q$6:$Q$1505,ING_COD,$B404,ING_CLASE,"EXT"))</f>
        <v>0</v>
      </c>
      <c r="L404" s="19" t="n">
        <f aca="false">IF($B404="",0,SUMIFS(Ingresos!$Q$6:$Q$1505,ING_COD,$B404,ING_CLASE,"OTO"))</f>
        <v>0</v>
      </c>
      <c r="M404" s="19" t="n">
        <f aca="false">IF($B404="",0,SUMIFS(Ingresos!$Q$6:$Q$1505,ING_COD,$B404,ING_CLASE,"OTX"))</f>
        <v>0</v>
      </c>
      <c r="N404" s="19" t="n">
        <f aca="false">IF($B404="",0,SUMIFS(Ingresos!$Q$6:$Q$1505,ING_COD,$B404,ING_CLASE,"RETO"))</f>
        <v>0</v>
      </c>
      <c r="O404" s="19" t="n">
        <f aca="false">IF($B404="",0,SUMIFS(Ingresos!$Q$6:$Q$1505,ING_COD,$B404,ING_CLASE,"INA"))</f>
        <v>0</v>
      </c>
      <c r="P404" s="19" t="n">
        <f aca="false">G404+I404+J404+K404+L404+M404</f>
        <v>0</v>
      </c>
      <c r="Q404" s="44" t="n">
        <f aca="false">IF($F404="Activo",10,IF($F404="Cese",1,0))</f>
        <v>0</v>
      </c>
      <c r="R404" s="19" t="n">
        <f aca="false">G404*Q404</f>
        <v>0</v>
      </c>
      <c r="S404" s="19" t="n">
        <f aca="false">IF($F404="Activo",SUMIFS(I404:I413,$D404:$D413,"&lt;="&amp;Trabajadores!$N$39)+IF(PROY_BON="Sí",SUMIFS(J404:J413,$D404:$D413,"&lt;="&amp;Trabajadores!$N$39),0),IF($F404="Cese",I404+IF(PROY_BON="Sí",J404,0),0))</f>
        <v>0</v>
      </c>
      <c r="T404" s="19" t="n">
        <f aca="false">IF(OR($F404&lt;&gt;"Activo",Trabajadores!$I$39="No"),0,IF(I408=0,H404*(1+IF(PROY_BON="Sí",Trabajadores!$P$39,0))*Trabajadores!$R$39/6*(Trabajadores!$N$39&gt;=7),0)+IF(I413=0,H404*(1+IF(PROY_BON="Sí",Trabajadores!$P$39,0))*Trabajadores!$S$39/6*(Trabajadores!$N$39&gt;=12),0))</f>
        <v>0</v>
      </c>
      <c r="U404" s="19" t="n">
        <f aca="false">IF($F404="Activo",IF(Trabajadores!$J$39="Sí",L404*10,L404),IF($F404="Cese",L404,0))</f>
        <v>0</v>
      </c>
      <c r="V404" s="19" t="n">
        <f aca="false">IF(OR($F404="Activo",$F404="Cese"),M404,0)</f>
        <v>0</v>
      </c>
      <c r="W404" s="19" t="n">
        <f aca="false">IF(OR($F404="Activo",$F404="Cese"),SUM(P402:P403),0)</f>
        <v>0</v>
      </c>
      <c r="X404" s="36" t="n">
        <f aca="false">IF(OR($F404="Activo",$F404="Cese"),R404+S404+T404+U404+V404+W404,0)</f>
        <v>0</v>
      </c>
      <c r="Y404" s="19" t="n">
        <f aca="false">IF(OR($F404="Activo",$F404="Cese"),DED_FIJA,0)</f>
        <v>0</v>
      </c>
      <c r="Z404" s="36" t="n">
        <f aca="false">MAX(0,X404-Y404)</f>
        <v>0</v>
      </c>
      <c r="AA404" s="19" t="n">
        <f aca="false">IF(Z404=0,0,MAX(0,MIN(Z404,Parámetros!$G$19)-Parámetros!$F$19)*Parámetros!$E$19)</f>
        <v>0</v>
      </c>
      <c r="AB404" s="19" t="n">
        <f aca="false">IF(Z404=0,0,MAX(0,MIN(Z404,Parámetros!$G$20)-Parámetros!$F$20)*Parámetros!$E$20)</f>
        <v>0</v>
      </c>
      <c r="AC404" s="19" t="n">
        <f aca="false">IF(Z404=0,0,MAX(0,MIN(Z404,Parámetros!$G$21)-Parámetros!$F$21)*Parámetros!$E$21)</f>
        <v>0</v>
      </c>
      <c r="AD404" s="19" t="n">
        <f aca="false">IF(Z404=0,0,MAX(0,MIN(Z404,Parámetros!$G$22)-Parámetros!$F$22)*Parámetros!$E$22)</f>
        <v>0</v>
      </c>
      <c r="AE404" s="19" t="n">
        <f aca="false">IF(Z404=0,0,MAX(0,MIN(Z404,Parámetros!$G$23)-Parámetros!$F$23)*Parámetros!$E$23)</f>
        <v>0</v>
      </c>
      <c r="AF404" s="36" t="n">
        <f aca="false">SUM(AA404:AE404)</f>
        <v>0</v>
      </c>
      <c r="AG404" s="45" t="str">
        <f aca="false">IF(AM404&lt;=0,"-",INDEX(TR_TASA,MATCH(AM404,TR_DESDE,1)))</f>
        <v>-</v>
      </c>
      <c r="AH404" s="44" t="n">
        <f aca="false">IF($F404="Cese",1,IF($F404="Activo",INDEX(DIV_N,3),0))</f>
        <v>0</v>
      </c>
      <c r="AI404" s="44" t="n">
        <f aca="false">IF($F404="Cese",2,IF($F404="Activo",INDEX(DIV_HASTA,3),0))</f>
        <v>0</v>
      </c>
      <c r="AJ404" s="19" t="n">
        <f aca="false">IF(OR($F404="Activo",$F404="Cese"),SUMIFS(AV402:AV403,D402:D403,"&lt;="&amp;AI404),0)</f>
        <v>0</v>
      </c>
      <c r="AK404" s="19" t="n">
        <f aca="false">IF(OR($F404="Activo",$F404="Cese"),MAX(0,(AF404-AJ404)/AH404),0)</f>
        <v>0</v>
      </c>
      <c r="AL404" s="19" t="n">
        <f aca="false">IF(OR($F404="Activo",$F404="Cese"),K404+IF(PROY_BON="Sí",0,J404),0)</f>
        <v>0</v>
      </c>
      <c r="AM404" s="19" t="n">
        <f aca="false">IF(AL404&gt;0,MAX(0,X404+AL404-Y404),Z404)</f>
        <v>0</v>
      </c>
      <c r="AN404" s="19" t="n">
        <f aca="false">SUMPRODUCT((AM404&gt;TR_DESDE)*(AM404-TR_DESDE)*TR_INC)</f>
        <v>0</v>
      </c>
      <c r="AO404" s="19" t="n">
        <f aca="false">IF(AL404&gt;0,MAX(0,AN404-IF($F404="Cese",MAX(AF404,AJ404),AF404)),0)</f>
        <v>0</v>
      </c>
      <c r="AP404" s="46" t="n">
        <f aca="false">IF(OR($F404="Activo",$F404="Cese"),ROUND(AK404+AO404,2),0)</f>
        <v>0</v>
      </c>
      <c r="AQ404" s="19" t="n">
        <f aca="false">IF($F404="Cese",MAX(0,AJ404-AN404),0)</f>
        <v>0</v>
      </c>
      <c r="AR404" s="19" t="str">
        <f aca="false">IF($B404="","",IF(COUNTIFS(RP_COD,$B404,'Retenciones Planilla'!$E$6:$E$105,"&lt;&gt;")=0,"",SUMIFS('Retenciones Planilla'!$E$6:$E$105,RP_COD,$B404)))</f>
        <v/>
      </c>
      <c r="AS404" s="19" t="str">
        <f aca="false">IF(AR404="","",AR404-AP404)</f>
        <v/>
      </c>
      <c r="AT404" s="23" t="str">
        <f aca="false">IF($B404="","",IF(NOT(OR($F404="Activo",$F404="Cese")),IF(N(AR404)=0,"—","Revisar: sin vínculo"),IF(AR404="",IF(AP404=0,"No corresponde","Sin dato planilla"),IF(ABS(AS404)&lt;=TOL,"OK",IF(AS404&gt;0,"Retuvo de más","Retuvo de menos")))))</f>
        <v/>
      </c>
      <c r="AU404" s="19" t="n">
        <f aca="false">IF(AND(BASE_RET="Planilla (si existe)",AR404&lt;&gt;""),AR404,AP404)</f>
        <v>0</v>
      </c>
      <c r="AV404" s="19" t="n">
        <f aca="false">AU404+N404</f>
        <v>0</v>
      </c>
    </row>
    <row r="405" customFormat="false" ht="15" hidden="false" customHeight="false" outlineLevel="0" collapsed="false">
      <c r="A405" s="43" t="n">
        <v>34</v>
      </c>
      <c r="B405" s="35" t="str">
        <f aca="false">IF(Trabajadores!$B$39="","",Trabajadores!$B$39)</f>
        <v/>
      </c>
      <c r="C405" s="35" t="str">
        <f aca="false">IF($B405="","",Trabajadores!$D$39)</f>
        <v/>
      </c>
      <c r="D405" s="43" t="n">
        <v>4</v>
      </c>
      <c r="E405" s="23" t="s">
        <v>301</v>
      </c>
      <c r="F405" s="23" t="str">
        <f aca="false">IF($B405="","",IF(OR(4&lt;Trabajadores!$M$39,4&gt;Trabajadores!$N$39),"No vinculado",IF(AND(4=Trabajadores!$N$39,Trabajadores!$O$39="Sí"),"Cese","Activo")))</f>
        <v/>
      </c>
      <c r="G405" s="19" t="n">
        <f aca="false">IF($B405="",0,SUMIFS(Ingresos!$R$6:$R$1505,ING_COD,$B405,ING_CLASE,"ORD"))</f>
        <v>0</v>
      </c>
      <c r="H405" s="19" t="n">
        <f aca="false">IF($B405="",0,SUMIFS(Ingresos!$R$6:$R$1505,ING_COD,$B405,ING_CLASE,"ORD",ING_COMP,"Sí"))</f>
        <v>0</v>
      </c>
      <c r="I405" s="19" t="n">
        <f aca="false">IF($B405="",0,SUMIFS(Ingresos!$R$6:$R$1505,ING_COD,$B405,ING_CLASE,"GRA"))</f>
        <v>0</v>
      </c>
      <c r="J405" s="19" t="n">
        <f aca="false">IF($B405="",0,SUMIFS(Ingresos!$R$6:$R$1505,ING_COD,$B405,ING_CLASE,"BON"))</f>
        <v>0</v>
      </c>
      <c r="K405" s="19" t="n">
        <f aca="false">IF($B405="",0,SUMIFS(Ingresos!$R$6:$R$1505,ING_COD,$B405,ING_CLASE,"EXT"))</f>
        <v>0</v>
      </c>
      <c r="L405" s="19" t="n">
        <f aca="false">IF($B405="",0,SUMIFS(Ingresos!$R$6:$R$1505,ING_COD,$B405,ING_CLASE,"OTO"))</f>
        <v>0</v>
      </c>
      <c r="M405" s="19" t="n">
        <f aca="false">IF($B405="",0,SUMIFS(Ingresos!$R$6:$R$1505,ING_COD,$B405,ING_CLASE,"OTX"))</f>
        <v>0</v>
      </c>
      <c r="N405" s="19" t="n">
        <f aca="false">IF($B405="",0,SUMIFS(Ingresos!$R$6:$R$1505,ING_COD,$B405,ING_CLASE,"RETO"))</f>
        <v>0</v>
      </c>
      <c r="O405" s="19" t="n">
        <f aca="false">IF($B405="",0,SUMIFS(Ingresos!$R$6:$R$1505,ING_COD,$B405,ING_CLASE,"INA"))</f>
        <v>0</v>
      </c>
      <c r="P405" s="19" t="n">
        <f aca="false">G405+I405+J405+K405+L405+M405</f>
        <v>0</v>
      </c>
      <c r="Q405" s="44" t="n">
        <f aca="false">IF($F405="Activo",9,IF($F405="Cese",1,0))</f>
        <v>0</v>
      </c>
      <c r="R405" s="19" t="n">
        <f aca="false">G405*Q405</f>
        <v>0</v>
      </c>
      <c r="S405" s="19" t="n">
        <f aca="false">IF($F405="Activo",SUMIFS(I405:I413,$D405:$D413,"&lt;="&amp;Trabajadores!$N$39)+IF(PROY_BON="Sí",SUMIFS(J405:J413,$D405:$D413,"&lt;="&amp;Trabajadores!$N$39),0),IF($F405="Cese",I405+IF(PROY_BON="Sí",J405,0),0))</f>
        <v>0</v>
      </c>
      <c r="T405" s="19" t="n">
        <f aca="false">IF(OR($F405&lt;&gt;"Activo",Trabajadores!$I$39="No"),0,IF(I408=0,H405*(1+IF(PROY_BON="Sí",Trabajadores!$P$39,0))*Trabajadores!$R$39/6*(Trabajadores!$N$39&gt;=7),0)+IF(I413=0,H405*(1+IF(PROY_BON="Sí",Trabajadores!$P$39,0))*Trabajadores!$S$39/6*(Trabajadores!$N$39&gt;=12),0))</f>
        <v>0</v>
      </c>
      <c r="U405" s="19" t="n">
        <f aca="false">IF($F405="Activo",IF(Trabajadores!$J$39="Sí",L405*9,L405),IF($F405="Cese",L405,0))</f>
        <v>0</v>
      </c>
      <c r="V405" s="19" t="n">
        <f aca="false">IF(OR($F405="Activo",$F405="Cese"),M405,0)</f>
        <v>0</v>
      </c>
      <c r="W405" s="19" t="n">
        <f aca="false">IF(OR($F405="Activo",$F405="Cese"),SUM(P402:P404),0)</f>
        <v>0</v>
      </c>
      <c r="X405" s="36" t="n">
        <f aca="false">IF(OR($F405="Activo",$F405="Cese"),R405+S405+T405+U405+V405+W405,0)</f>
        <v>0</v>
      </c>
      <c r="Y405" s="19" t="n">
        <f aca="false">IF(OR($F405="Activo",$F405="Cese"),DED_FIJA,0)</f>
        <v>0</v>
      </c>
      <c r="Z405" s="36" t="n">
        <f aca="false">MAX(0,X405-Y405)</f>
        <v>0</v>
      </c>
      <c r="AA405" s="19" t="n">
        <f aca="false">IF(Z405=0,0,MAX(0,MIN(Z405,Parámetros!$G$19)-Parámetros!$F$19)*Parámetros!$E$19)</f>
        <v>0</v>
      </c>
      <c r="AB405" s="19" t="n">
        <f aca="false">IF(Z405=0,0,MAX(0,MIN(Z405,Parámetros!$G$20)-Parámetros!$F$20)*Parámetros!$E$20)</f>
        <v>0</v>
      </c>
      <c r="AC405" s="19" t="n">
        <f aca="false">IF(Z405=0,0,MAX(0,MIN(Z405,Parámetros!$G$21)-Parámetros!$F$21)*Parámetros!$E$21)</f>
        <v>0</v>
      </c>
      <c r="AD405" s="19" t="n">
        <f aca="false">IF(Z405=0,0,MAX(0,MIN(Z405,Parámetros!$G$22)-Parámetros!$F$22)*Parámetros!$E$22)</f>
        <v>0</v>
      </c>
      <c r="AE405" s="19" t="n">
        <f aca="false">IF(Z405=0,0,MAX(0,MIN(Z405,Parámetros!$G$23)-Parámetros!$F$23)*Parámetros!$E$23)</f>
        <v>0</v>
      </c>
      <c r="AF405" s="36" t="n">
        <f aca="false">SUM(AA405:AE405)</f>
        <v>0</v>
      </c>
      <c r="AG405" s="45" t="str">
        <f aca="false">IF(AM405&lt;=0,"-",INDEX(TR_TASA,MATCH(AM405,TR_DESDE,1)))</f>
        <v>-</v>
      </c>
      <c r="AH405" s="44" t="n">
        <f aca="false">IF($F405="Cese",1,IF($F405="Activo",INDEX(DIV_N,4),0))</f>
        <v>0</v>
      </c>
      <c r="AI405" s="44" t="n">
        <f aca="false">IF($F405="Cese",3,IF($F405="Activo",INDEX(DIV_HASTA,4),0))</f>
        <v>0</v>
      </c>
      <c r="AJ405" s="19" t="n">
        <f aca="false">IF(OR($F405="Activo",$F405="Cese"),SUMIFS(AV402:AV404,D402:D404,"&lt;="&amp;AI405),0)</f>
        <v>0</v>
      </c>
      <c r="AK405" s="19" t="n">
        <f aca="false">IF(OR($F405="Activo",$F405="Cese"),MAX(0,(AF405-AJ405)/AH405),0)</f>
        <v>0</v>
      </c>
      <c r="AL405" s="19" t="n">
        <f aca="false">IF(OR($F405="Activo",$F405="Cese"),K405+IF(PROY_BON="Sí",0,J405),0)</f>
        <v>0</v>
      </c>
      <c r="AM405" s="19" t="n">
        <f aca="false">IF(AL405&gt;0,MAX(0,X405+AL405-Y405),Z405)</f>
        <v>0</v>
      </c>
      <c r="AN405" s="19" t="n">
        <f aca="false">SUMPRODUCT((AM405&gt;TR_DESDE)*(AM405-TR_DESDE)*TR_INC)</f>
        <v>0</v>
      </c>
      <c r="AO405" s="19" t="n">
        <f aca="false">IF(AL405&gt;0,MAX(0,AN405-IF($F405="Cese",MAX(AF405,AJ405),AF405)),0)</f>
        <v>0</v>
      </c>
      <c r="AP405" s="46" t="n">
        <f aca="false">IF(OR($F405="Activo",$F405="Cese"),ROUND(AK405+AO405,2),0)</f>
        <v>0</v>
      </c>
      <c r="AQ405" s="19" t="n">
        <f aca="false">IF($F405="Cese",MAX(0,AJ405-AN405),0)</f>
        <v>0</v>
      </c>
      <c r="AR405" s="19" t="str">
        <f aca="false">IF($B405="","",IF(COUNTIFS(RP_COD,$B405,'Retenciones Planilla'!$F$6:$F$105,"&lt;&gt;")=0,"",SUMIFS('Retenciones Planilla'!$F$6:$F$105,RP_COD,$B405)))</f>
        <v/>
      </c>
      <c r="AS405" s="19" t="str">
        <f aca="false">IF(AR405="","",AR405-AP405)</f>
        <v/>
      </c>
      <c r="AT405" s="23" t="str">
        <f aca="false">IF($B405="","",IF(NOT(OR($F405="Activo",$F405="Cese")),IF(N(AR405)=0,"—","Revisar: sin vínculo"),IF(AR405="",IF(AP405=0,"No corresponde","Sin dato planilla"),IF(ABS(AS405)&lt;=TOL,"OK",IF(AS405&gt;0,"Retuvo de más","Retuvo de menos")))))</f>
        <v/>
      </c>
      <c r="AU405" s="19" t="n">
        <f aca="false">IF(AND(BASE_RET="Planilla (si existe)",AR405&lt;&gt;""),AR405,AP405)</f>
        <v>0</v>
      </c>
      <c r="AV405" s="19" t="n">
        <f aca="false">AU405+N405</f>
        <v>0</v>
      </c>
    </row>
    <row r="406" customFormat="false" ht="15" hidden="false" customHeight="false" outlineLevel="0" collapsed="false">
      <c r="A406" s="43" t="n">
        <v>34</v>
      </c>
      <c r="B406" s="35" t="str">
        <f aca="false">IF(Trabajadores!$B$39="","",Trabajadores!$B$39)</f>
        <v/>
      </c>
      <c r="C406" s="35" t="str">
        <f aca="false">IF($B406="","",Trabajadores!$D$39)</f>
        <v/>
      </c>
      <c r="D406" s="43" t="n">
        <v>5</v>
      </c>
      <c r="E406" s="23" t="s">
        <v>302</v>
      </c>
      <c r="F406" s="23" t="str">
        <f aca="false">IF($B406="","",IF(OR(5&lt;Trabajadores!$M$39,5&gt;Trabajadores!$N$39),"No vinculado",IF(AND(5=Trabajadores!$N$39,Trabajadores!$O$39="Sí"),"Cese","Activo")))</f>
        <v/>
      </c>
      <c r="G406" s="19" t="n">
        <f aca="false">IF($B406="",0,SUMIFS(Ingresos!$S$6:$S$1505,ING_COD,$B406,ING_CLASE,"ORD"))</f>
        <v>0</v>
      </c>
      <c r="H406" s="19" t="n">
        <f aca="false">IF($B406="",0,SUMIFS(Ingresos!$S$6:$S$1505,ING_COD,$B406,ING_CLASE,"ORD",ING_COMP,"Sí"))</f>
        <v>0</v>
      </c>
      <c r="I406" s="19" t="n">
        <f aca="false">IF($B406="",0,SUMIFS(Ingresos!$S$6:$S$1505,ING_COD,$B406,ING_CLASE,"GRA"))</f>
        <v>0</v>
      </c>
      <c r="J406" s="19" t="n">
        <f aca="false">IF($B406="",0,SUMIFS(Ingresos!$S$6:$S$1505,ING_COD,$B406,ING_CLASE,"BON"))</f>
        <v>0</v>
      </c>
      <c r="K406" s="19" t="n">
        <f aca="false">IF($B406="",0,SUMIFS(Ingresos!$S$6:$S$1505,ING_COD,$B406,ING_CLASE,"EXT"))</f>
        <v>0</v>
      </c>
      <c r="L406" s="19" t="n">
        <f aca="false">IF($B406="",0,SUMIFS(Ingresos!$S$6:$S$1505,ING_COD,$B406,ING_CLASE,"OTO"))</f>
        <v>0</v>
      </c>
      <c r="M406" s="19" t="n">
        <f aca="false">IF($B406="",0,SUMIFS(Ingresos!$S$6:$S$1505,ING_COD,$B406,ING_CLASE,"OTX"))</f>
        <v>0</v>
      </c>
      <c r="N406" s="19" t="n">
        <f aca="false">IF($B406="",0,SUMIFS(Ingresos!$S$6:$S$1505,ING_COD,$B406,ING_CLASE,"RETO"))</f>
        <v>0</v>
      </c>
      <c r="O406" s="19" t="n">
        <f aca="false">IF($B406="",0,SUMIFS(Ingresos!$S$6:$S$1505,ING_COD,$B406,ING_CLASE,"INA"))</f>
        <v>0</v>
      </c>
      <c r="P406" s="19" t="n">
        <f aca="false">G406+I406+J406+K406+L406+M406</f>
        <v>0</v>
      </c>
      <c r="Q406" s="44" t="n">
        <f aca="false">IF($F406="Activo",8,IF($F406="Cese",1,0))</f>
        <v>0</v>
      </c>
      <c r="R406" s="19" t="n">
        <f aca="false">G406*Q406</f>
        <v>0</v>
      </c>
      <c r="S406" s="19" t="n">
        <f aca="false">IF($F406="Activo",SUMIFS(I406:I413,$D406:$D413,"&lt;="&amp;Trabajadores!$N$39)+IF(PROY_BON="Sí",SUMIFS(J406:J413,$D406:$D413,"&lt;="&amp;Trabajadores!$N$39),0),IF($F406="Cese",I406+IF(PROY_BON="Sí",J406,0),0))</f>
        <v>0</v>
      </c>
      <c r="T406" s="19" t="n">
        <f aca="false">IF(OR($F406&lt;&gt;"Activo",Trabajadores!$I$39="No"),0,IF(I408=0,H406*(1+IF(PROY_BON="Sí",Trabajadores!$P$39,0))*Trabajadores!$R$39/6*(Trabajadores!$N$39&gt;=7),0)+IF(I413=0,H406*(1+IF(PROY_BON="Sí",Trabajadores!$P$39,0))*Trabajadores!$S$39/6*(Trabajadores!$N$39&gt;=12),0))</f>
        <v>0</v>
      </c>
      <c r="U406" s="19" t="n">
        <f aca="false">IF($F406="Activo",IF(Trabajadores!$J$39="Sí",L406*8,L406),IF($F406="Cese",L406,0))</f>
        <v>0</v>
      </c>
      <c r="V406" s="19" t="n">
        <f aca="false">IF(OR($F406="Activo",$F406="Cese"),M406,0)</f>
        <v>0</v>
      </c>
      <c r="W406" s="19" t="n">
        <f aca="false">IF(OR($F406="Activo",$F406="Cese"),SUM(P402:P405),0)</f>
        <v>0</v>
      </c>
      <c r="X406" s="36" t="n">
        <f aca="false">IF(OR($F406="Activo",$F406="Cese"),R406+S406+T406+U406+V406+W406,0)</f>
        <v>0</v>
      </c>
      <c r="Y406" s="19" t="n">
        <f aca="false">IF(OR($F406="Activo",$F406="Cese"),DED_FIJA,0)</f>
        <v>0</v>
      </c>
      <c r="Z406" s="36" t="n">
        <f aca="false">MAX(0,X406-Y406)</f>
        <v>0</v>
      </c>
      <c r="AA406" s="19" t="n">
        <f aca="false">IF(Z406=0,0,MAX(0,MIN(Z406,Parámetros!$G$19)-Parámetros!$F$19)*Parámetros!$E$19)</f>
        <v>0</v>
      </c>
      <c r="AB406" s="19" t="n">
        <f aca="false">IF(Z406=0,0,MAX(0,MIN(Z406,Parámetros!$G$20)-Parámetros!$F$20)*Parámetros!$E$20)</f>
        <v>0</v>
      </c>
      <c r="AC406" s="19" t="n">
        <f aca="false">IF(Z406=0,0,MAX(0,MIN(Z406,Parámetros!$G$21)-Parámetros!$F$21)*Parámetros!$E$21)</f>
        <v>0</v>
      </c>
      <c r="AD406" s="19" t="n">
        <f aca="false">IF(Z406=0,0,MAX(0,MIN(Z406,Parámetros!$G$22)-Parámetros!$F$22)*Parámetros!$E$22)</f>
        <v>0</v>
      </c>
      <c r="AE406" s="19" t="n">
        <f aca="false">IF(Z406=0,0,MAX(0,MIN(Z406,Parámetros!$G$23)-Parámetros!$F$23)*Parámetros!$E$23)</f>
        <v>0</v>
      </c>
      <c r="AF406" s="36" t="n">
        <f aca="false">SUM(AA406:AE406)</f>
        <v>0</v>
      </c>
      <c r="AG406" s="45" t="str">
        <f aca="false">IF(AM406&lt;=0,"-",INDEX(TR_TASA,MATCH(AM406,TR_DESDE,1)))</f>
        <v>-</v>
      </c>
      <c r="AH406" s="44" t="n">
        <f aca="false">IF($F406="Cese",1,IF($F406="Activo",INDEX(DIV_N,5),0))</f>
        <v>0</v>
      </c>
      <c r="AI406" s="44" t="n">
        <f aca="false">IF($F406="Cese",4,IF($F406="Activo",INDEX(DIV_HASTA,5),0))</f>
        <v>0</v>
      </c>
      <c r="AJ406" s="19" t="n">
        <f aca="false">IF(OR($F406="Activo",$F406="Cese"),SUMIFS(AV402:AV405,D402:D405,"&lt;="&amp;AI406),0)</f>
        <v>0</v>
      </c>
      <c r="AK406" s="19" t="n">
        <f aca="false">IF(OR($F406="Activo",$F406="Cese"),MAX(0,(AF406-AJ406)/AH406),0)</f>
        <v>0</v>
      </c>
      <c r="AL406" s="19" t="n">
        <f aca="false">IF(OR($F406="Activo",$F406="Cese"),K406+IF(PROY_BON="Sí",0,J406),0)</f>
        <v>0</v>
      </c>
      <c r="AM406" s="19" t="n">
        <f aca="false">IF(AL406&gt;0,MAX(0,X406+AL406-Y406),Z406)</f>
        <v>0</v>
      </c>
      <c r="AN406" s="19" t="n">
        <f aca="false">SUMPRODUCT((AM406&gt;TR_DESDE)*(AM406-TR_DESDE)*TR_INC)</f>
        <v>0</v>
      </c>
      <c r="AO406" s="19" t="n">
        <f aca="false">IF(AL406&gt;0,MAX(0,AN406-IF($F406="Cese",MAX(AF406,AJ406),AF406)),0)</f>
        <v>0</v>
      </c>
      <c r="AP406" s="46" t="n">
        <f aca="false">IF(OR($F406="Activo",$F406="Cese"),ROUND(AK406+AO406,2),0)</f>
        <v>0</v>
      </c>
      <c r="AQ406" s="19" t="n">
        <f aca="false">IF($F406="Cese",MAX(0,AJ406-AN406),0)</f>
        <v>0</v>
      </c>
      <c r="AR406" s="19" t="str">
        <f aca="false">IF($B406="","",IF(COUNTIFS(RP_COD,$B406,'Retenciones Planilla'!$G$6:$G$105,"&lt;&gt;")=0,"",SUMIFS('Retenciones Planilla'!$G$6:$G$105,RP_COD,$B406)))</f>
        <v/>
      </c>
      <c r="AS406" s="19" t="str">
        <f aca="false">IF(AR406="","",AR406-AP406)</f>
        <v/>
      </c>
      <c r="AT406" s="23" t="str">
        <f aca="false">IF($B406="","",IF(NOT(OR($F406="Activo",$F406="Cese")),IF(N(AR406)=0,"—","Revisar: sin vínculo"),IF(AR406="",IF(AP406=0,"No corresponde","Sin dato planilla"),IF(ABS(AS406)&lt;=TOL,"OK",IF(AS406&gt;0,"Retuvo de más","Retuvo de menos")))))</f>
        <v/>
      </c>
      <c r="AU406" s="19" t="n">
        <f aca="false">IF(AND(BASE_RET="Planilla (si existe)",AR406&lt;&gt;""),AR406,AP406)</f>
        <v>0</v>
      </c>
      <c r="AV406" s="19" t="n">
        <f aca="false">AU406+N406</f>
        <v>0</v>
      </c>
    </row>
    <row r="407" customFormat="false" ht="15" hidden="false" customHeight="false" outlineLevel="0" collapsed="false">
      <c r="A407" s="43" t="n">
        <v>34</v>
      </c>
      <c r="B407" s="35" t="str">
        <f aca="false">IF(Trabajadores!$B$39="","",Trabajadores!$B$39)</f>
        <v/>
      </c>
      <c r="C407" s="35" t="str">
        <f aca="false">IF($B407="","",Trabajadores!$D$39)</f>
        <v/>
      </c>
      <c r="D407" s="43" t="n">
        <v>6</v>
      </c>
      <c r="E407" s="23" t="s">
        <v>303</v>
      </c>
      <c r="F407" s="23" t="str">
        <f aca="false">IF($B407="","",IF(OR(6&lt;Trabajadores!$M$39,6&gt;Trabajadores!$N$39),"No vinculado",IF(AND(6=Trabajadores!$N$39,Trabajadores!$O$39="Sí"),"Cese","Activo")))</f>
        <v/>
      </c>
      <c r="G407" s="19" t="n">
        <f aca="false">IF($B407="",0,SUMIFS(Ingresos!$T$6:$T$1505,ING_COD,$B407,ING_CLASE,"ORD"))</f>
        <v>0</v>
      </c>
      <c r="H407" s="19" t="n">
        <f aca="false">IF($B407="",0,SUMIFS(Ingresos!$T$6:$T$1505,ING_COD,$B407,ING_CLASE,"ORD",ING_COMP,"Sí"))</f>
        <v>0</v>
      </c>
      <c r="I407" s="19" t="n">
        <f aca="false">IF($B407="",0,SUMIFS(Ingresos!$T$6:$T$1505,ING_COD,$B407,ING_CLASE,"GRA"))</f>
        <v>0</v>
      </c>
      <c r="J407" s="19" t="n">
        <f aca="false">IF($B407="",0,SUMIFS(Ingresos!$T$6:$T$1505,ING_COD,$B407,ING_CLASE,"BON"))</f>
        <v>0</v>
      </c>
      <c r="K407" s="19" t="n">
        <f aca="false">IF($B407="",0,SUMIFS(Ingresos!$T$6:$T$1505,ING_COD,$B407,ING_CLASE,"EXT"))</f>
        <v>0</v>
      </c>
      <c r="L407" s="19" t="n">
        <f aca="false">IF($B407="",0,SUMIFS(Ingresos!$T$6:$T$1505,ING_COD,$B407,ING_CLASE,"OTO"))</f>
        <v>0</v>
      </c>
      <c r="M407" s="19" t="n">
        <f aca="false">IF($B407="",0,SUMIFS(Ingresos!$T$6:$T$1505,ING_COD,$B407,ING_CLASE,"OTX"))</f>
        <v>0</v>
      </c>
      <c r="N407" s="19" t="n">
        <f aca="false">IF($B407="",0,SUMIFS(Ingresos!$T$6:$T$1505,ING_COD,$B407,ING_CLASE,"RETO"))</f>
        <v>0</v>
      </c>
      <c r="O407" s="19" t="n">
        <f aca="false">IF($B407="",0,SUMIFS(Ingresos!$T$6:$T$1505,ING_COD,$B407,ING_CLASE,"INA"))</f>
        <v>0</v>
      </c>
      <c r="P407" s="19" t="n">
        <f aca="false">G407+I407+J407+K407+L407+M407</f>
        <v>0</v>
      </c>
      <c r="Q407" s="44" t="n">
        <f aca="false">IF($F407="Activo",7,IF($F407="Cese",1,0))</f>
        <v>0</v>
      </c>
      <c r="R407" s="19" t="n">
        <f aca="false">G407*Q407</f>
        <v>0</v>
      </c>
      <c r="S407" s="19" t="n">
        <f aca="false">IF($F407="Activo",SUMIFS(I407:I413,$D407:$D413,"&lt;="&amp;Trabajadores!$N$39)+IF(PROY_BON="Sí",SUMIFS(J407:J413,$D407:$D413,"&lt;="&amp;Trabajadores!$N$39),0),IF($F407="Cese",I407+IF(PROY_BON="Sí",J407,0),0))</f>
        <v>0</v>
      </c>
      <c r="T407" s="19" t="n">
        <f aca="false">IF(OR($F407&lt;&gt;"Activo",Trabajadores!$I$39="No"),0,IF(I408=0,H407*(1+IF(PROY_BON="Sí",Trabajadores!$P$39,0))*Trabajadores!$R$39/6*(Trabajadores!$N$39&gt;=7),0)+IF(I413=0,H407*(1+IF(PROY_BON="Sí",Trabajadores!$P$39,0))*Trabajadores!$S$39/6*(Trabajadores!$N$39&gt;=12),0))</f>
        <v>0</v>
      </c>
      <c r="U407" s="19" t="n">
        <f aca="false">IF($F407="Activo",IF(Trabajadores!$J$39="Sí",L407*7,L407),IF($F407="Cese",L407,0))</f>
        <v>0</v>
      </c>
      <c r="V407" s="19" t="n">
        <f aca="false">IF(OR($F407="Activo",$F407="Cese"),M407,0)</f>
        <v>0</v>
      </c>
      <c r="W407" s="19" t="n">
        <f aca="false">IF(OR($F407="Activo",$F407="Cese"),SUM(P402:P406),0)</f>
        <v>0</v>
      </c>
      <c r="X407" s="36" t="n">
        <f aca="false">IF(OR($F407="Activo",$F407="Cese"),R407+S407+T407+U407+V407+W407,0)</f>
        <v>0</v>
      </c>
      <c r="Y407" s="19" t="n">
        <f aca="false">IF(OR($F407="Activo",$F407="Cese"),DED_FIJA,0)</f>
        <v>0</v>
      </c>
      <c r="Z407" s="36" t="n">
        <f aca="false">MAX(0,X407-Y407)</f>
        <v>0</v>
      </c>
      <c r="AA407" s="19" t="n">
        <f aca="false">IF(Z407=0,0,MAX(0,MIN(Z407,Parámetros!$G$19)-Parámetros!$F$19)*Parámetros!$E$19)</f>
        <v>0</v>
      </c>
      <c r="AB407" s="19" t="n">
        <f aca="false">IF(Z407=0,0,MAX(0,MIN(Z407,Parámetros!$G$20)-Parámetros!$F$20)*Parámetros!$E$20)</f>
        <v>0</v>
      </c>
      <c r="AC407" s="19" t="n">
        <f aca="false">IF(Z407=0,0,MAX(0,MIN(Z407,Parámetros!$G$21)-Parámetros!$F$21)*Parámetros!$E$21)</f>
        <v>0</v>
      </c>
      <c r="AD407" s="19" t="n">
        <f aca="false">IF(Z407=0,0,MAX(0,MIN(Z407,Parámetros!$G$22)-Parámetros!$F$22)*Parámetros!$E$22)</f>
        <v>0</v>
      </c>
      <c r="AE407" s="19" t="n">
        <f aca="false">IF(Z407=0,0,MAX(0,MIN(Z407,Parámetros!$G$23)-Parámetros!$F$23)*Parámetros!$E$23)</f>
        <v>0</v>
      </c>
      <c r="AF407" s="36" t="n">
        <f aca="false">SUM(AA407:AE407)</f>
        <v>0</v>
      </c>
      <c r="AG407" s="45" t="str">
        <f aca="false">IF(AM407&lt;=0,"-",INDEX(TR_TASA,MATCH(AM407,TR_DESDE,1)))</f>
        <v>-</v>
      </c>
      <c r="AH407" s="44" t="n">
        <f aca="false">IF($F407="Cese",1,IF($F407="Activo",INDEX(DIV_N,6),0))</f>
        <v>0</v>
      </c>
      <c r="AI407" s="44" t="n">
        <f aca="false">IF($F407="Cese",5,IF($F407="Activo",INDEX(DIV_HASTA,6),0))</f>
        <v>0</v>
      </c>
      <c r="AJ407" s="19" t="n">
        <f aca="false">IF(OR($F407="Activo",$F407="Cese"),SUMIFS(AV402:AV406,D402:D406,"&lt;="&amp;AI407),0)</f>
        <v>0</v>
      </c>
      <c r="AK407" s="19" t="n">
        <f aca="false">IF(OR($F407="Activo",$F407="Cese"),MAX(0,(AF407-AJ407)/AH407),0)</f>
        <v>0</v>
      </c>
      <c r="AL407" s="19" t="n">
        <f aca="false">IF(OR($F407="Activo",$F407="Cese"),K407+IF(PROY_BON="Sí",0,J407),0)</f>
        <v>0</v>
      </c>
      <c r="AM407" s="19" t="n">
        <f aca="false">IF(AL407&gt;0,MAX(0,X407+AL407-Y407),Z407)</f>
        <v>0</v>
      </c>
      <c r="AN407" s="19" t="n">
        <f aca="false">SUMPRODUCT((AM407&gt;TR_DESDE)*(AM407-TR_DESDE)*TR_INC)</f>
        <v>0</v>
      </c>
      <c r="AO407" s="19" t="n">
        <f aca="false">IF(AL407&gt;0,MAX(0,AN407-IF($F407="Cese",MAX(AF407,AJ407),AF407)),0)</f>
        <v>0</v>
      </c>
      <c r="AP407" s="46" t="n">
        <f aca="false">IF(OR($F407="Activo",$F407="Cese"),ROUND(AK407+AO407,2),0)</f>
        <v>0</v>
      </c>
      <c r="AQ407" s="19" t="n">
        <f aca="false">IF($F407="Cese",MAX(0,AJ407-AN407),0)</f>
        <v>0</v>
      </c>
      <c r="AR407" s="19" t="str">
        <f aca="false">IF($B407="","",IF(COUNTIFS(RP_COD,$B407,'Retenciones Planilla'!$H$6:$H$105,"&lt;&gt;")=0,"",SUMIFS('Retenciones Planilla'!$H$6:$H$105,RP_COD,$B407)))</f>
        <v/>
      </c>
      <c r="AS407" s="19" t="str">
        <f aca="false">IF(AR407="","",AR407-AP407)</f>
        <v/>
      </c>
      <c r="AT407" s="23" t="str">
        <f aca="false">IF($B407="","",IF(NOT(OR($F407="Activo",$F407="Cese")),IF(N(AR407)=0,"—","Revisar: sin vínculo"),IF(AR407="",IF(AP407=0,"No corresponde","Sin dato planilla"),IF(ABS(AS407)&lt;=TOL,"OK",IF(AS407&gt;0,"Retuvo de más","Retuvo de menos")))))</f>
        <v/>
      </c>
      <c r="AU407" s="19" t="n">
        <f aca="false">IF(AND(BASE_RET="Planilla (si existe)",AR407&lt;&gt;""),AR407,AP407)</f>
        <v>0</v>
      </c>
      <c r="AV407" s="19" t="n">
        <f aca="false">AU407+N407</f>
        <v>0</v>
      </c>
    </row>
    <row r="408" customFormat="false" ht="15" hidden="false" customHeight="false" outlineLevel="0" collapsed="false">
      <c r="A408" s="43" t="n">
        <v>34</v>
      </c>
      <c r="B408" s="35" t="str">
        <f aca="false">IF(Trabajadores!$B$39="","",Trabajadores!$B$39)</f>
        <v/>
      </c>
      <c r="C408" s="35" t="str">
        <f aca="false">IF($B408="","",Trabajadores!$D$39)</f>
        <v/>
      </c>
      <c r="D408" s="43" t="n">
        <v>7</v>
      </c>
      <c r="E408" s="23" t="s">
        <v>304</v>
      </c>
      <c r="F408" s="23" t="str">
        <f aca="false">IF($B408="","",IF(OR(7&lt;Trabajadores!$M$39,7&gt;Trabajadores!$N$39),"No vinculado",IF(AND(7=Trabajadores!$N$39,Trabajadores!$O$39="Sí"),"Cese","Activo")))</f>
        <v/>
      </c>
      <c r="G408" s="19" t="n">
        <f aca="false">IF($B408="",0,SUMIFS(Ingresos!$U$6:$U$1505,ING_COD,$B408,ING_CLASE,"ORD"))</f>
        <v>0</v>
      </c>
      <c r="H408" s="19" t="n">
        <f aca="false">IF($B408="",0,SUMIFS(Ingresos!$U$6:$U$1505,ING_COD,$B408,ING_CLASE,"ORD",ING_COMP,"Sí"))</f>
        <v>0</v>
      </c>
      <c r="I408" s="19" t="n">
        <f aca="false">IF($B408="",0,SUMIFS(Ingresos!$U$6:$U$1505,ING_COD,$B408,ING_CLASE,"GRA"))</f>
        <v>0</v>
      </c>
      <c r="J408" s="19" t="n">
        <f aca="false">IF($B408="",0,SUMIFS(Ingresos!$U$6:$U$1505,ING_COD,$B408,ING_CLASE,"BON"))</f>
        <v>0</v>
      </c>
      <c r="K408" s="19" t="n">
        <f aca="false">IF($B408="",0,SUMIFS(Ingresos!$U$6:$U$1505,ING_COD,$B408,ING_CLASE,"EXT"))</f>
        <v>0</v>
      </c>
      <c r="L408" s="19" t="n">
        <f aca="false">IF($B408="",0,SUMIFS(Ingresos!$U$6:$U$1505,ING_COD,$B408,ING_CLASE,"OTO"))</f>
        <v>0</v>
      </c>
      <c r="M408" s="19" t="n">
        <f aca="false">IF($B408="",0,SUMIFS(Ingresos!$U$6:$U$1505,ING_COD,$B408,ING_CLASE,"OTX"))</f>
        <v>0</v>
      </c>
      <c r="N408" s="19" t="n">
        <f aca="false">IF($B408="",0,SUMIFS(Ingresos!$U$6:$U$1505,ING_COD,$B408,ING_CLASE,"RETO"))</f>
        <v>0</v>
      </c>
      <c r="O408" s="19" t="n">
        <f aca="false">IF($B408="",0,SUMIFS(Ingresos!$U$6:$U$1505,ING_COD,$B408,ING_CLASE,"INA"))</f>
        <v>0</v>
      </c>
      <c r="P408" s="19" t="n">
        <f aca="false">G408+I408+J408+K408+L408+M408</f>
        <v>0</v>
      </c>
      <c r="Q408" s="44" t="n">
        <f aca="false">IF($F408="Activo",6,IF($F408="Cese",1,0))</f>
        <v>0</v>
      </c>
      <c r="R408" s="19" t="n">
        <f aca="false">G408*Q408</f>
        <v>0</v>
      </c>
      <c r="S408" s="19" t="n">
        <f aca="false">IF($F408="Activo",SUMIFS(I408:I413,$D408:$D413,"&lt;="&amp;Trabajadores!$N$39)+IF(PROY_BON="Sí",SUMIFS(J408:J413,$D408:$D413,"&lt;="&amp;Trabajadores!$N$39),0),IF($F408="Cese",I408+IF(PROY_BON="Sí",J408,0),0))</f>
        <v>0</v>
      </c>
      <c r="T408" s="19" t="n">
        <f aca="false">IF(OR($F408&lt;&gt;"Activo",Trabajadores!$I$39="No"),0,IF(I413=0,H408*(1+IF(PROY_BON="Sí",Trabajadores!$P$39,0))*Trabajadores!$S$39/6*(Trabajadores!$N$39&gt;=12),0))</f>
        <v>0</v>
      </c>
      <c r="U408" s="19" t="n">
        <f aca="false">IF($F408="Activo",IF(Trabajadores!$J$39="Sí",L408*6,L408),IF($F408="Cese",L408,0))</f>
        <v>0</v>
      </c>
      <c r="V408" s="19" t="n">
        <f aca="false">IF(OR($F408="Activo",$F408="Cese"),M408,0)</f>
        <v>0</v>
      </c>
      <c r="W408" s="19" t="n">
        <f aca="false">IF(OR($F408="Activo",$F408="Cese"),SUM(P402:P407),0)</f>
        <v>0</v>
      </c>
      <c r="X408" s="36" t="n">
        <f aca="false">IF(OR($F408="Activo",$F408="Cese"),R408+S408+T408+U408+V408+W408,0)</f>
        <v>0</v>
      </c>
      <c r="Y408" s="19" t="n">
        <f aca="false">IF(OR($F408="Activo",$F408="Cese"),DED_FIJA,0)</f>
        <v>0</v>
      </c>
      <c r="Z408" s="36" t="n">
        <f aca="false">MAX(0,X408-Y408)</f>
        <v>0</v>
      </c>
      <c r="AA408" s="19" t="n">
        <f aca="false">IF(Z408=0,0,MAX(0,MIN(Z408,Parámetros!$G$19)-Parámetros!$F$19)*Parámetros!$E$19)</f>
        <v>0</v>
      </c>
      <c r="AB408" s="19" t="n">
        <f aca="false">IF(Z408=0,0,MAX(0,MIN(Z408,Parámetros!$G$20)-Parámetros!$F$20)*Parámetros!$E$20)</f>
        <v>0</v>
      </c>
      <c r="AC408" s="19" t="n">
        <f aca="false">IF(Z408=0,0,MAX(0,MIN(Z408,Parámetros!$G$21)-Parámetros!$F$21)*Parámetros!$E$21)</f>
        <v>0</v>
      </c>
      <c r="AD408" s="19" t="n">
        <f aca="false">IF(Z408=0,0,MAX(0,MIN(Z408,Parámetros!$G$22)-Parámetros!$F$22)*Parámetros!$E$22)</f>
        <v>0</v>
      </c>
      <c r="AE408" s="19" t="n">
        <f aca="false">IF(Z408=0,0,MAX(0,MIN(Z408,Parámetros!$G$23)-Parámetros!$F$23)*Parámetros!$E$23)</f>
        <v>0</v>
      </c>
      <c r="AF408" s="36" t="n">
        <f aca="false">SUM(AA408:AE408)</f>
        <v>0</v>
      </c>
      <c r="AG408" s="45" t="str">
        <f aca="false">IF(AM408&lt;=0,"-",INDEX(TR_TASA,MATCH(AM408,TR_DESDE,1)))</f>
        <v>-</v>
      </c>
      <c r="AH408" s="44" t="n">
        <f aca="false">IF($F408="Cese",1,IF($F408="Activo",INDEX(DIV_N,7),0))</f>
        <v>0</v>
      </c>
      <c r="AI408" s="44" t="n">
        <f aca="false">IF($F408="Cese",6,IF($F408="Activo",INDEX(DIV_HASTA,7),0))</f>
        <v>0</v>
      </c>
      <c r="AJ408" s="19" t="n">
        <f aca="false">IF(OR($F408="Activo",$F408="Cese"),SUMIFS(AV402:AV407,D402:D407,"&lt;="&amp;AI408),0)</f>
        <v>0</v>
      </c>
      <c r="AK408" s="19" t="n">
        <f aca="false">IF(OR($F408="Activo",$F408="Cese"),MAX(0,(AF408-AJ408)/AH408),0)</f>
        <v>0</v>
      </c>
      <c r="AL408" s="19" t="n">
        <f aca="false">IF(OR($F408="Activo",$F408="Cese"),K408+IF(PROY_BON="Sí",0,J408),0)</f>
        <v>0</v>
      </c>
      <c r="AM408" s="19" t="n">
        <f aca="false">IF(AL408&gt;0,MAX(0,X408+AL408-Y408),Z408)</f>
        <v>0</v>
      </c>
      <c r="AN408" s="19" t="n">
        <f aca="false">SUMPRODUCT((AM408&gt;TR_DESDE)*(AM408-TR_DESDE)*TR_INC)</f>
        <v>0</v>
      </c>
      <c r="AO408" s="19" t="n">
        <f aca="false">IF(AL408&gt;0,MAX(0,AN408-IF($F408="Cese",MAX(AF408,AJ408),AF408)),0)</f>
        <v>0</v>
      </c>
      <c r="AP408" s="46" t="n">
        <f aca="false">IF(OR($F408="Activo",$F408="Cese"),ROUND(AK408+AO408,2),0)</f>
        <v>0</v>
      </c>
      <c r="AQ408" s="19" t="n">
        <f aca="false">IF($F408="Cese",MAX(0,AJ408-AN408),0)</f>
        <v>0</v>
      </c>
      <c r="AR408" s="19" t="str">
        <f aca="false">IF($B408="","",IF(COUNTIFS(RP_COD,$B408,'Retenciones Planilla'!$I$6:$I$105,"&lt;&gt;")=0,"",SUMIFS('Retenciones Planilla'!$I$6:$I$105,RP_COD,$B408)))</f>
        <v/>
      </c>
      <c r="AS408" s="19" t="str">
        <f aca="false">IF(AR408="","",AR408-AP408)</f>
        <v/>
      </c>
      <c r="AT408" s="23" t="str">
        <f aca="false">IF($B408="","",IF(NOT(OR($F408="Activo",$F408="Cese")),IF(N(AR408)=0,"—","Revisar: sin vínculo"),IF(AR408="",IF(AP408=0,"No corresponde","Sin dato planilla"),IF(ABS(AS408)&lt;=TOL,"OK",IF(AS408&gt;0,"Retuvo de más","Retuvo de menos")))))</f>
        <v/>
      </c>
      <c r="AU408" s="19" t="n">
        <f aca="false">IF(AND(BASE_RET="Planilla (si existe)",AR408&lt;&gt;""),AR408,AP408)</f>
        <v>0</v>
      </c>
      <c r="AV408" s="19" t="n">
        <f aca="false">AU408+N408</f>
        <v>0</v>
      </c>
    </row>
    <row r="409" customFormat="false" ht="15" hidden="false" customHeight="false" outlineLevel="0" collapsed="false">
      <c r="A409" s="43" t="n">
        <v>34</v>
      </c>
      <c r="B409" s="35" t="str">
        <f aca="false">IF(Trabajadores!$B$39="","",Trabajadores!$B$39)</f>
        <v/>
      </c>
      <c r="C409" s="35" t="str">
        <f aca="false">IF($B409="","",Trabajadores!$D$39)</f>
        <v/>
      </c>
      <c r="D409" s="43" t="n">
        <v>8</v>
      </c>
      <c r="E409" s="23" t="s">
        <v>305</v>
      </c>
      <c r="F409" s="23" t="str">
        <f aca="false">IF($B409="","",IF(OR(8&lt;Trabajadores!$M$39,8&gt;Trabajadores!$N$39),"No vinculado",IF(AND(8=Trabajadores!$N$39,Trabajadores!$O$39="Sí"),"Cese","Activo")))</f>
        <v/>
      </c>
      <c r="G409" s="19" t="n">
        <f aca="false">IF($B409="",0,SUMIFS(Ingresos!$V$6:$V$1505,ING_COD,$B409,ING_CLASE,"ORD"))</f>
        <v>0</v>
      </c>
      <c r="H409" s="19" t="n">
        <f aca="false">IF($B409="",0,SUMIFS(Ingresos!$V$6:$V$1505,ING_COD,$B409,ING_CLASE,"ORD",ING_COMP,"Sí"))</f>
        <v>0</v>
      </c>
      <c r="I409" s="19" t="n">
        <f aca="false">IF($B409="",0,SUMIFS(Ingresos!$V$6:$V$1505,ING_COD,$B409,ING_CLASE,"GRA"))</f>
        <v>0</v>
      </c>
      <c r="J409" s="19" t="n">
        <f aca="false">IF($B409="",0,SUMIFS(Ingresos!$V$6:$V$1505,ING_COD,$B409,ING_CLASE,"BON"))</f>
        <v>0</v>
      </c>
      <c r="K409" s="19" t="n">
        <f aca="false">IF($B409="",0,SUMIFS(Ingresos!$V$6:$V$1505,ING_COD,$B409,ING_CLASE,"EXT"))</f>
        <v>0</v>
      </c>
      <c r="L409" s="19" t="n">
        <f aca="false">IF($B409="",0,SUMIFS(Ingresos!$V$6:$V$1505,ING_COD,$B409,ING_CLASE,"OTO"))</f>
        <v>0</v>
      </c>
      <c r="M409" s="19" t="n">
        <f aca="false">IF($B409="",0,SUMIFS(Ingresos!$V$6:$V$1505,ING_COD,$B409,ING_CLASE,"OTX"))</f>
        <v>0</v>
      </c>
      <c r="N409" s="19" t="n">
        <f aca="false">IF($B409="",0,SUMIFS(Ingresos!$V$6:$V$1505,ING_COD,$B409,ING_CLASE,"RETO"))</f>
        <v>0</v>
      </c>
      <c r="O409" s="19" t="n">
        <f aca="false">IF($B409="",0,SUMIFS(Ingresos!$V$6:$V$1505,ING_COD,$B409,ING_CLASE,"INA"))</f>
        <v>0</v>
      </c>
      <c r="P409" s="19" t="n">
        <f aca="false">G409+I409+J409+K409+L409+M409</f>
        <v>0</v>
      </c>
      <c r="Q409" s="44" t="n">
        <f aca="false">IF($F409="Activo",5,IF($F409="Cese",1,0))</f>
        <v>0</v>
      </c>
      <c r="R409" s="19" t="n">
        <f aca="false">G409*Q409</f>
        <v>0</v>
      </c>
      <c r="S409" s="19" t="n">
        <f aca="false">IF($F409="Activo",SUMIFS(I409:I413,$D409:$D413,"&lt;="&amp;Trabajadores!$N$39)+IF(PROY_BON="Sí",SUMIFS(J409:J413,$D409:$D413,"&lt;="&amp;Trabajadores!$N$39),0),IF($F409="Cese",I409+IF(PROY_BON="Sí",J409,0),0))</f>
        <v>0</v>
      </c>
      <c r="T409" s="19" t="n">
        <f aca="false">IF(OR($F409&lt;&gt;"Activo",Trabajadores!$I$39="No"),0,IF(I413=0,H409*(1+IF(PROY_BON="Sí",Trabajadores!$P$39,0))*Trabajadores!$S$39/6*(Trabajadores!$N$39&gt;=12),0))</f>
        <v>0</v>
      </c>
      <c r="U409" s="19" t="n">
        <f aca="false">IF($F409="Activo",IF(Trabajadores!$J$39="Sí",L409*5,L409),IF($F409="Cese",L409,0))</f>
        <v>0</v>
      </c>
      <c r="V409" s="19" t="n">
        <f aca="false">IF(OR($F409="Activo",$F409="Cese"),M409,0)</f>
        <v>0</v>
      </c>
      <c r="W409" s="19" t="n">
        <f aca="false">IF(OR($F409="Activo",$F409="Cese"),SUM(P402:P408),0)</f>
        <v>0</v>
      </c>
      <c r="X409" s="36" t="n">
        <f aca="false">IF(OR($F409="Activo",$F409="Cese"),R409+S409+T409+U409+V409+W409,0)</f>
        <v>0</v>
      </c>
      <c r="Y409" s="19" t="n">
        <f aca="false">IF(OR($F409="Activo",$F409="Cese"),DED_FIJA,0)</f>
        <v>0</v>
      </c>
      <c r="Z409" s="36" t="n">
        <f aca="false">MAX(0,X409-Y409)</f>
        <v>0</v>
      </c>
      <c r="AA409" s="19" t="n">
        <f aca="false">IF(Z409=0,0,MAX(0,MIN(Z409,Parámetros!$G$19)-Parámetros!$F$19)*Parámetros!$E$19)</f>
        <v>0</v>
      </c>
      <c r="AB409" s="19" t="n">
        <f aca="false">IF(Z409=0,0,MAX(0,MIN(Z409,Parámetros!$G$20)-Parámetros!$F$20)*Parámetros!$E$20)</f>
        <v>0</v>
      </c>
      <c r="AC409" s="19" t="n">
        <f aca="false">IF(Z409=0,0,MAX(0,MIN(Z409,Parámetros!$G$21)-Parámetros!$F$21)*Parámetros!$E$21)</f>
        <v>0</v>
      </c>
      <c r="AD409" s="19" t="n">
        <f aca="false">IF(Z409=0,0,MAX(0,MIN(Z409,Parámetros!$G$22)-Parámetros!$F$22)*Parámetros!$E$22)</f>
        <v>0</v>
      </c>
      <c r="AE409" s="19" t="n">
        <f aca="false">IF(Z409=0,0,MAX(0,MIN(Z409,Parámetros!$G$23)-Parámetros!$F$23)*Parámetros!$E$23)</f>
        <v>0</v>
      </c>
      <c r="AF409" s="36" t="n">
        <f aca="false">SUM(AA409:AE409)</f>
        <v>0</v>
      </c>
      <c r="AG409" s="45" t="str">
        <f aca="false">IF(AM409&lt;=0,"-",INDEX(TR_TASA,MATCH(AM409,TR_DESDE,1)))</f>
        <v>-</v>
      </c>
      <c r="AH409" s="44" t="n">
        <f aca="false">IF($F409="Cese",1,IF($F409="Activo",INDEX(DIV_N,8),0))</f>
        <v>0</v>
      </c>
      <c r="AI409" s="44" t="n">
        <f aca="false">IF($F409="Cese",7,IF($F409="Activo",INDEX(DIV_HASTA,8),0))</f>
        <v>0</v>
      </c>
      <c r="AJ409" s="19" t="n">
        <f aca="false">IF(OR($F409="Activo",$F409="Cese"),SUMIFS(AV402:AV408,D402:D408,"&lt;="&amp;AI409),0)</f>
        <v>0</v>
      </c>
      <c r="AK409" s="19" t="n">
        <f aca="false">IF(OR($F409="Activo",$F409="Cese"),MAX(0,(AF409-AJ409)/AH409),0)</f>
        <v>0</v>
      </c>
      <c r="AL409" s="19" t="n">
        <f aca="false">IF(OR($F409="Activo",$F409="Cese"),K409+IF(PROY_BON="Sí",0,J409),0)</f>
        <v>0</v>
      </c>
      <c r="AM409" s="19" t="n">
        <f aca="false">IF(AL409&gt;0,MAX(0,X409+AL409-Y409),Z409)</f>
        <v>0</v>
      </c>
      <c r="AN409" s="19" t="n">
        <f aca="false">SUMPRODUCT((AM409&gt;TR_DESDE)*(AM409-TR_DESDE)*TR_INC)</f>
        <v>0</v>
      </c>
      <c r="AO409" s="19" t="n">
        <f aca="false">IF(AL409&gt;0,MAX(0,AN409-IF($F409="Cese",MAX(AF409,AJ409),AF409)),0)</f>
        <v>0</v>
      </c>
      <c r="AP409" s="46" t="n">
        <f aca="false">IF(OR($F409="Activo",$F409="Cese"),ROUND(AK409+AO409,2),0)</f>
        <v>0</v>
      </c>
      <c r="AQ409" s="19" t="n">
        <f aca="false">IF($F409="Cese",MAX(0,AJ409-AN409),0)</f>
        <v>0</v>
      </c>
      <c r="AR409" s="19" t="str">
        <f aca="false">IF($B409="","",IF(COUNTIFS(RP_COD,$B409,'Retenciones Planilla'!$J$6:$J$105,"&lt;&gt;")=0,"",SUMIFS('Retenciones Planilla'!$J$6:$J$105,RP_COD,$B409)))</f>
        <v/>
      </c>
      <c r="AS409" s="19" t="str">
        <f aca="false">IF(AR409="","",AR409-AP409)</f>
        <v/>
      </c>
      <c r="AT409" s="23" t="str">
        <f aca="false">IF($B409="","",IF(NOT(OR($F409="Activo",$F409="Cese")),IF(N(AR409)=0,"—","Revisar: sin vínculo"),IF(AR409="",IF(AP409=0,"No corresponde","Sin dato planilla"),IF(ABS(AS409)&lt;=TOL,"OK",IF(AS409&gt;0,"Retuvo de más","Retuvo de menos")))))</f>
        <v/>
      </c>
      <c r="AU409" s="19" t="n">
        <f aca="false">IF(AND(BASE_RET="Planilla (si existe)",AR409&lt;&gt;""),AR409,AP409)</f>
        <v>0</v>
      </c>
      <c r="AV409" s="19" t="n">
        <f aca="false">AU409+N409</f>
        <v>0</v>
      </c>
    </row>
    <row r="410" customFormat="false" ht="15" hidden="false" customHeight="false" outlineLevel="0" collapsed="false">
      <c r="A410" s="43" t="n">
        <v>34</v>
      </c>
      <c r="B410" s="35" t="str">
        <f aca="false">IF(Trabajadores!$B$39="","",Trabajadores!$B$39)</f>
        <v/>
      </c>
      <c r="C410" s="35" t="str">
        <f aca="false">IF($B410="","",Trabajadores!$D$39)</f>
        <v/>
      </c>
      <c r="D410" s="43" t="n">
        <v>9</v>
      </c>
      <c r="E410" s="23" t="s">
        <v>306</v>
      </c>
      <c r="F410" s="23" t="str">
        <f aca="false">IF($B410="","",IF(OR(9&lt;Trabajadores!$M$39,9&gt;Trabajadores!$N$39),"No vinculado",IF(AND(9=Trabajadores!$N$39,Trabajadores!$O$39="Sí"),"Cese","Activo")))</f>
        <v/>
      </c>
      <c r="G410" s="19" t="n">
        <f aca="false">IF($B410="",0,SUMIFS(Ingresos!$W$6:$W$1505,ING_COD,$B410,ING_CLASE,"ORD"))</f>
        <v>0</v>
      </c>
      <c r="H410" s="19" t="n">
        <f aca="false">IF($B410="",0,SUMIFS(Ingresos!$W$6:$W$1505,ING_COD,$B410,ING_CLASE,"ORD",ING_COMP,"Sí"))</f>
        <v>0</v>
      </c>
      <c r="I410" s="19" t="n">
        <f aca="false">IF($B410="",0,SUMIFS(Ingresos!$W$6:$W$1505,ING_COD,$B410,ING_CLASE,"GRA"))</f>
        <v>0</v>
      </c>
      <c r="J410" s="19" t="n">
        <f aca="false">IF($B410="",0,SUMIFS(Ingresos!$W$6:$W$1505,ING_COD,$B410,ING_CLASE,"BON"))</f>
        <v>0</v>
      </c>
      <c r="K410" s="19" t="n">
        <f aca="false">IF($B410="",0,SUMIFS(Ingresos!$W$6:$W$1505,ING_COD,$B410,ING_CLASE,"EXT"))</f>
        <v>0</v>
      </c>
      <c r="L410" s="19" t="n">
        <f aca="false">IF($B410="",0,SUMIFS(Ingresos!$W$6:$W$1505,ING_COD,$B410,ING_CLASE,"OTO"))</f>
        <v>0</v>
      </c>
      <c r="M410" s="19" t="n">
        <f aca="false">IF($B410="",0,SUMIFS(Ingresos!$W$6:$W$1505,ING_COD,$B410,ING_CLASE,"OTX"))</f>
        <v>0</v>
      </c>
      <c r="N410" s="19" t="n">
        <f aca="false">IF($B410="",0,SUMIFS(Ingresos!$W$6:$W$1505,ING_COD,$B410,ING_CLASE,"RETO"))</f>
        <v>0</v>
      </c>
      <c r="O410" s="19" t="n">
        <f aca="false">IF($B410="",0,SUMIFS(Ingresos!$W$6:$W$1505,ING_COD,$B410,ING_CLASE,"INA"))</f>
        <v>0</v>
      </c>
      <c r="P410" s="19" t="n">
        <f aca="false">G410+I410+J410+K410+L410+M410</f>
        <v>0</v>
      </c>
      <c r="Q410" s="44" t="n">
        <f aca="false">IF($F410="Activo",4,IF($F410="Cese",1,0))</f>
        <v>0</v>
      </c>
      <c r="R410" s="19" t="n">
        <f aca="false">G410*Q410</f>
        <v>0</v>
      </c>
      <c r="S410" s="19" t="n">
        <f aca="false">IF($F410="Activo",SUMIFS(I410:I413,$D410:$D413,"&lt;="&amp;Trabajadores!$N$39)+IF(PROY_BON="Sí",SUMIFS(J410:J413,$D410:$D413,"&lt;="&amp;Trabajadores!$N$39),0),IF($F410="Cese",I410+IF(PROY_BON="Sí",J410,0),0))</f>
        <v>0</v>
      </c>
      <c r="T410" s="19" t="n">
        <f aca="false">IF(OR($F410&lt;&gt;"Activo",Trabajadores!$I$39="No"),0,IF(I413=0,H410*(1+IF(PROY_BON="Sí",Trabajadores!$P$39,0))*Trabajadores!$S$39/6*(Trabajadores!$N$39&gt;=12),0))</f>
        <v>0</v>
      </c>
      <c r="U410" s="19" t="n">
        <f aca="false">IF($F410="Activo",IF(Trabajadores!$J$39="Sí",L410*4,L410),IF($F410="Cese",L410,0))</f>
        <v>0</v>
      </c>
      <c r="V410" s="19" t="n">
        <f aca="false">IF(OR($F410="Activo",$F410="Cese"),M410,0)</f>
        <v>0</v>
      </c>
      <c r="W410" s="19" t="n">
        <f aca="false">IF(OR($F410="Activo",$F410="Cese"),SUM(P402:P409),0)</f>
        <v>0</v>
      </c>
      <c r="X410" s="36" t="n">
        <f aca="false">IF(OR($F410="Activo",$F410="Cese"),R410+S410+T410+U410+V410+W410,0)</f>
        <v>0</v>
      </c>
      <c r="Y410" s="19" t="n">
        <f aca="false">IF(OR($F410="Activo",$F410="Cese"),DED_FIJA,0)</f>
        <v>0</v>
      </c>
      <c r="Z410" s="36" t="n">
        <f aca="false">MAX(0,X410-Y410)</f>
        <v>0</v>
      </c>
      <c r="AA410" s="19" t="n">
        <f aca="false">IF(Z410=0,0,MAX(0,MIN(Z410,Parámetros!$G$19)-Parámetros!$F$19)*Parámetros!$E$19)</f>
        <v>0</v>
      </c>
      <c r="AB410" s="19" t="n">
        <f aca="false">IF(Z410=0,0,MAX(0,MIN(Z410,Parámetros!$G$20)-Parámetros!$F$20)*Parámetros!$E$20)</f>
        <v>0</v>
      </c>
      <c r="AC410" s="19" t="n">
        <f aca="false">IF(Z410=0,0,MAX(0,MIN(Z410,Parámetros!$G$21)-Parámetros!$F$21)*Parámetros!$E$21)</f>
        <v>0</v>
      </c>
      <c r="AD410" s="19" t="n">
        <f aca="false">IF(Z410=0,0,MAX(0,MIN(Z410,Parámetros!$G$22)-Parámetros!$F$22)*Parámetros!$E$22)</f>
        <v>0</v>
      </c>
      <c r="AE410" s="19" t="n">
        <f aca="false">IF(Z410=0,0,MAX(0,MIN(Z410,Parámetros!$G$23)-Parámetros!$F$23)*Parámetros!$E$23)</f>
        <v>0</v>
      </c>
      <c r="AF410" s="36" t="n">
        <f aca="false">SUM(AA410:AE410)</f>
        <v>0</v>
      </c>
      <c r="AG410" s="45" t="str">
        <f aca="false">IF(AM410&lt;=0,"-",INDEX(TR_TASA,MATCH(AM410,TR_DESDE,1)))</f>
        <v>-</v>
      </c>
      <c r="AH410" s="44" t="n">
        <f aca="false">IF($F410="Cese",1,IF($F410="Activo",INDEX(DIV_N,9),0))</f>
        <v>0</v>
      </c>
      <c r="AI410" s="44" t="n">
        <f aca="false">IF($F410="Cese",8,IF($F410="Activo",INDEX(DIV_HASTA,9),0))</f>
        <v>0</v>
      </c>
      <c r="AJ410" s="19" t="n">
        <f aca="false">IF(OR($F410="Activo",$F410="Cese"),SUMIFS(AV402:AV409,D402:D409,"&lt;="&amp;AI410),0)</f>
        <v>0</v>
      </c>
      <c r="AK410" s="19" t="n">
        <f aca="false">IF(OR($F410="Activo",$F410="Cese"),MAX(0,(AF410-AJ410)/AH410),0)</f>
        <v>0</v>
      </c>
      <c r="AL410" s="19" t="n">
        <f aca="false">IF(OR($F410="Activo",$F410="Cese"),K410+IF(PROY_BON="Sí",0,J410),0)</f>
        <v>0</v>
      </c>
      <c r="AM410" s="19" t="n">
        <f aca="false">IF(AL410&gt;0,MAX(0,X410+AL410-Y410),Z410)</f>
        <v>0</v>
      </c>
      <c r="AN410" s="19" t="n">
        <f aca="false">SUMPRODUCT((AM410&gt;TR_DESDE)*(AM410-TR_DESDE)*TR_INC)</f>
        <v>0</v>
      </c>
      <c r="AO410" s="19" t="n">
        <f aca="false">IF(AL410&gt;0,MAX(0,AN410-IF($F410="Cese",MAX(AF410,AJ410),AF410)),0)</f>
        <v>0</v>
      </c>
      <c r="AP410" s="46" t="n">
        <f aca="false">IF(OR($F410="Activo",$F410="Cese"),ROUND(AK410+AO410,2),0)</f>
        <v>0</v>
      </c>
      <c r="AQ410" s="19" t="n">
        <f aca="false">IF($F410="Cese",MAX(0,AJ410-AN410),0)</f>
        <v>0</v>
      </c>
      <c r="AR410" s="19" t="str">
        <f aca="false">IF($B410="","",IF(COUNTIFS(RP_COD,$B410,'Retenciones Planilla'!$K$6:$K$105,"&lt;&gt;")=0,"",SUMIFS('Retenciones Planilla'!$K$6:$K$105,RP_COD,$B410)))</f>
        <v/>
      </c>
      <c r="AS410" s="19" t="str">
        <f aca="false">IF(AR410="","",AR410-AP410)</f>
        <v/>
      </c>
      <c r="AT410" s="23" t="str">
        <f aca="false">IF($B410="","",IF(NOT(OR($F410="Activo",$F410="Cese")),IF(N(AR410)=0,"—","Revisar: sin vínculo"),IF(AR410="",IF(AP410=0,"No corresponde","Sin dato planilla"),IF(ABS(AS410)&lt;=TOL,"OK",IF(AS410&gt;0,"Retuvo de más","Retuvo de menos")))))</f>
        <v/>
      </c>
      <c r="AU410" s="19" t="n">
        <f aca="false">IF(AND(BASE_RET="Planilla (si existe)",AR410&lt;&gt;""),AR410,AP410)</f>
        <v>0</v>
      </c>
      <c r="AV410" s="19" t="n">
        <f aca="false">AU410+N410</f>
        <v>0</v>
      </c>
    </row>
    <row r="411" customFormat="false" ht="15" hidden="false" customHeight="false" outlineLevel="0" collapsed="false">
      <c r="A411" s="43" t="n">
        <v>34</v>
      </c>
      <c r="B411" s="35" t="str">
        <f aca="false">IF(Trabajadores!$B$39="","",Trabajadores!$B$39)</f>
        <v/>
      </c>
      <c r="C411" s="35" t="str">
        <f aca="false">IF($B411="","",Trabajadores!$D$39)</f>
        <v/>
      </c>
      <c r="D411" s="43" t="n">
        <v>10</v>
      </c>
      <c r="E411" s="23" t="s">
        <v>307</v>
      </c>
      <c r="F411" s="23" t="str">
        <f aca="false">IF($B411="","",IF(OR(10&lt;Trabajadores!$M$39,10&gt;Trabajadores!$N$39),"No vinculado",IF(AND(10=Trabajadores!$N$39,Trabajadores!$O$39="Sí"),"Cese","Activo")))</f>
        <v/>
      </c>
      <c r="G411" s="19" t="n">
        <f aca="false">IF($B411="",0,SUMIFS(Ingresos!$X$6:$X$1505,ING_COD,$B411,ING_CLASE,"ORD"))</f>
        <v>0</v>
      </c>
      <c r="H411" s="19" t="n">
        <f aca="false">IF($B411="",0,SUMIFS(Ingresos!$X$6:$X$1505,ING_COD,$B411,ING_CLASE,"ORD",ING_COMP,"Sí"))</f>
        <v>0</v>
      </c>
      <c r="I411" s="19" t="n">
        <f aca="false">IF($B411="",0,SUMIFS(Ingresos!$X$6:$X$1505,ING_COD,$B411,ING_CLASE,"GRA"))</f>
        <v>0</v>
      </c>
      <c r="J411" s="19" t="n">
        <f aca="false">IF($B411="",0,SUMIFS(Ingresos!$X$6:$X$1505,ING_COD,$B411,ING_CLASE,"BON"))</f>
        <v>0</v>
      </c>
      <c r="K411" s="19" t="n">
        <f aca="false">IF($B411="",0,SUMIFS(Ingresos!$X$6:$X$1505,ING_COD,$B411,ING_CLASE,"EXT"))</f>
        <v>0</v>
      </c>
      <c r="L411" s="19" t="n">
        <f aca="false">IF($B411="",0,SUMIFS(Ingresos!$X$6:$X$1505,ING_COD,$B411,ING_CLASE,"OTO"))</f>
        <v>0</v>
      </c>
      <c r="M411" s="19" t="n">
        <f aca="false">IF($B411="",0,SUMIFS(Ingresos!$X$6:$X$1505,ING_COD,$B411,ING_CLASE,"OTX"))</f>
        <v>0</v>
      </c>
      <c r="N411" s="19" t="n">
        <f aca="false">IF($B411="",0,SUMIFS(Ingresos!$X$6:$X$1505,ING_COD,$B411,ING_CLASE,"RETO"))</f>
        <v>0</v>
      </c>
      <c r="O411" s="19" t="n">
        <f aca="false">IF($B411="",0,SUMIFS(Ingresos!$X$6:$X$1505,ING_COD,$B411,ING_CLASE,"INA"))</f>
        <v>0</v>
      </c>
      <c r="P411" s="19" t="n">
        <f aca="false">G411+I411+J411+K411+L411+M411</f>
        <v>0</v>
      </c>
      <c r="Q411" s="44" t="n">
        <f aca="false">IF($F411="Activo",3,IF($F411="Cese",1,0))</f>
        <v>0</v>
      </c>
      <c r="R411" s="19" t="n">
        <f aca="false">G411*Q411</f>
        <v>0</v>
      </c>
      <c r="S411" s="19" t="n">
        <f aca="false">IF($F411="Activo",SUMIFS(I411:I413,$D411:$D413,"&lt;="&amp;Trabajadores!$N$39)+IF(PROY_BON="Sí",SUMIFS(J411:J413,$D411:$D413,"&lt;="&amp;Trabajadores!$N$39),0),IF($F411="Cese",I411+IF(PROY_BON="Sí",J411,0),0))</f>
        <v>0</v>
      </c>
      <c r="T411" s="19" t="n">
        <f aca="false">IF(OR($F411&lt;&gt;"Activo",Trabajadores!$I$39="No"),0,IF(I413=0,H411*(1+IF(PROY_BON="Sí",Trabajadores!$P$39,0))*Trabajadores!$S$39/6*(Trabajadores!$N$39&gt;=12),0))</f>
        <v>0</v>
      </c>
      <c r="U411" s="19" t="n">
        <f aca="false">IF($F411="Activo",IF(Trabajadores!$J$39="Sí",L411*3,L411),IF($F411="Cese",L411,0))</f>
        <v>0</v>
      </c>
      <c r="V411" s="19" t="n">
        <f aca="false">IF(OR($F411="Activo",$F411="Cese"),M411,0)</f>
        <v>0</v>
      </c>
      <c r="W411" s="19" t="n">
        <f aca="false">IF(OR($F411="Activo",$F411="Cese"),SUM(P402:P410),0)</f>
        <v>0</v>
      </c>
      <c r="X411" s="36" t="n">
        <f aca="false">IF(OR($F411="Activo",$F411="Cese"),R411+S411+T411+U411+V411+W411,0)</f>
        <v>0</v>
      </c>
      <c r="Y411" s="19" t="n">
        <f aca="false">IF(OR($F411="Activo",$F411="Cese"),DED_FIJA,0)</f>
        <v>0</v>
      </c>
      <c r="Z411" s="36" t="n">
        <f aca="false">MAX(0,X411-Y411)</f>
        <v>0</v>
      </c>
      <c r="AA411" s="19" t="n">
        <f aca="false">IF(Z411=0,0,MAX(0,MIN(Z411,Parámetros!$G$19)-Parámetros!$F$19)*Parámetros!$E$19)</f>
        <v>0</v>
      </c>
      <c r="AB411" s="19" t="n">
        <f aca="false">IF(Z411=0,0,MAX(0,MIN(Z411,Parámetros!$G$20)-Parámetros!$F$20)*Parámetros!$E$20)</f>
        <v>0</v>
      </c>
      <c r="AC411" s="19" t="n">
        <f aca="false">IF(Z411=0,0,MAX(0,MIN(Z411,Parámetros!$G$21)-Parámetros!$F$21)*Parámetros!$E$21)</f>
        <v>0</v>
      </c>
      <c r="AD411" s="19" t="n">
        <f aca="false">IF(Z411=0,0,MAX(0,MIN(Z411,Parámetros!$G$22)-Parámetros!$F$22)*Parámetros!$E$22)</f>
        <v>0</v>
      </c>
      <c r="AE411" s="19" t="n">
        <f aca="false">IF(Z411=0,0,MAX(0,MIN(Z411,Parámetros!$G$23)-Parámetros!$F$23)*Parámetros!$E$23)</f>
        <v>0</v>
      </c>
      <c r="AF411" s="36" t="n">
        <f aca="false">SUM(AA411:AE411)</f>
        <v>0</v>
      </c>
      <c r="AG411" s="45" t="str">
        <f aca="false">IF(AM411&lt;=0,"-",INDEX(TR_TASA,MATCH(AM411,TR_DESDE,1)))</f>
        <v>-</v>
      </c>
      <c r="AH411" s="44" t="n">
        <f aca="false">IF($F411="Cese",1,IF($F411="Activo",INDEX(DIV_N,10),0))</f>
        <v>0</v>
      </c>
      <c r="AI411" s="44" t="n">
        <f aca="false">IF($F411="Cese",9,IF($F411="Activo",INDEX(DIV_HASTA,10),0))</f>
        <v>0</v>
      </c>
      <c r="AJ411" s="19" t="n">
        <f aca="false">IF(OR($F411="Activo",$F411="Cese"),SUMIFS(AV402:AV410,D402:D410,"&lt;="&amp;AI411),0)</f>
        <v>0</v>
      </c>
      <c r="AK411" s="19" t="n">
        <f aca="false">IF(OR($F411="Activo",$F411="Cese"),MAX(0,(AF411-AJ411)/AH411),0)</f>
        <v>0</v>
      </c>
      <c r="AL411" s="19" t="n">
        <f aca="false">IF(OR($F411="Activo",$F411="Cese"),K411+IF(PROY_BON="Sí",0,J411),0)</f>
        <v>0</v>
      </c>
      <c r="AM411" s="19" t="n">
        <f aca="false">IF(AL411&gt;0,MAX(0,X411+AL411-Y411),Z411)</f>
        <v>0</v>
      </c>
      <c r="AN411" s="19" t="n">
        <f aca="false">SUMPRODUCT((AM411&gt;TR_DESDE)*(AM411-TR_DESDE)*TR_INC)</f>
        <v>0</v>
      </c>
      <c r="AO411" s="19" t="n">
        <f aca="false">IF(AL411&gt;0,MAX(0,AN411-IF($F411="Cese",MAX(AF411,AJ411),AF411)),0)</f>
        <v>0</v>
      </c>
      <c r="AP411" s="46" t="n">
        <f aca="false">IF(OR($F411="Activo",$F411="Cese"),ROUND(AK411+AO411,2),0)</f>
        <v>0</v>
      </c>
      <c r="AQ411" s="19" t="n">
        <f aca="false">IF($F411="Cese",MAX(0,AJ411-AN411),0)</f>
        <v>0</v>
      </c>
      <c r="AR411" s="19" t="str">
        <f aca="false">IF($B411="","",IF(COUNTIFS(RP_COD,$B411,'Retenciones Planilla'!$L$6:$L$105,"&lt;&gt;")=0,"",SUMIFS('Retenciones Planilla'!$L$6:$L$105,RP_COD,$B411)))</f>
        <v/>
      </c>
      <c r="AS411" s="19" t="str">
        <f aca="false">IF(AR411="","",AR411-AP411)</f>
        <v/>
      </c>
      <c r="AT411" s="23" t="str">
        <f aca="false">IF($B411="","",IF(NOT(OR($F411="Activo",$F411="Cese")),IF(N(AR411)=0,"—","Revisar: sin vínculo"),IF(AR411="",IF(AP411=0,"No corresponde","Sin dato planilla"),IF(ABS(AS411)&lt;=TOL,"OK",IF(AS411&gt;0,"Retuvo de más","Retuvo de menos")))))</f>
        <v/>
      </c>
      <c r="AU411" s="19" t="n">
        <f aca="false">IF(AND(BASE_RET="Planilla (si existe)",AR411&lt;&gt;""),AR411,AP411)</f>
        <v>0</v>
      </c>
      <c r="AV411" s="19" t="n">
        <f aca="false">AU411+N411</f>
        <v>0</v>
      </c>
    </row>
    <row r="412" customFormat="false" ht="15" hidden="false" customHeight="false" outlineLevel="0" collapsed="false">
      <c r="A412" s="43" t="n">
        <v>34</v>
      </c>
      <c r="B412" s="35" t="str">
        <f aca="false">IF(Trabajadores!$B$39="","",Trabajadores!$B$39)</f>
        <v/>
      </c>
      <c r="C412" s="35" t="str">
        <f aca="false">IF($B412="","",Trabajadores!$D$39)</f>
        <v/>
      </c>
      <c r="D412" s="43" t="n">
        <v>11</v>
      </c>
      <c r="E412" s="23" t="s">
        <v>308</v>
      </c>
      <c r="F412" s="23" t="str">
        <f aca="false">IF($B412="","",IF(OR(11&lt;Trabajadores!$M$39,11&gt;Trabajadores!$N$39),"No vinculado",IF(AND(11=Trabajadores!$N$39,Trabajadores!$O$39="Sí"),"Cese","Activo")))</f>
        <v/>
      </c>
      <c r="G412" s="19" t="n">
        <f aca="false">IF($B412="",0,SUMIFS(Ingresos!$Y$6:$Y$1505,ING_COD,$B412,ING_CLASE,"ORD"))</f>
        <v>0</v>
      </c>
      <c r="H412" s="19" t="n">
        <f aca="false">IF($B412="",0,SUMIFS(Ingresos!$Y$6:$Y$1505,ING_COD,$B412,ING_CLASE,"ORD",ING_COMP,"Sí"))</f>
        <v>0</v>
      </c>
      <c r="I412" s="19" t="n">
        <f aca="false">IF($B412="",0,SUMIFS(Ingresos!$Y$6:$Y$1505,ING_COD,$B412,ING_CLASE,"GRA"))</f>
        <v>0</v>
      </c>
      <c r="J412" s="19" t="n">
        <f aca="false">IF($B412="",0,SUMIFS(Ingresos!$Y$6:$Y$1505,ING_COD,$B412,ING_CLASE,"BON"))</f>
        <v>0</v>
      </c>
      <c r="K412" s="19" t="n">
        <f aca="false">IF($B412="",0,SUMIFS(Ingresos!$Y$6:$Y$1505,ING_COD,$B412,ING_CLASE,"EXT"))</f>
        <v>0</v>
      </c>
      <c r="L412" s="19" t="n">
        <f aca="false">IF($B412="",0,SUMIFS(Ingresos!$Y$6:$Y$1505,ING_COD,$B412,ING_CLASE,"OTO"))</f>
        <v>0</v>
      </c>
      <c r="M412" s="19" t="n">
        <f aca="false">IF($B412="",0,SUMIFS(Ingresos!$Y$6:$Y$1505,ING_COD,$B412,ING_CLASE,"OTX"))</f>
        <v>0</v>
      </c>
      <c r="N412" s="19" t="n">
        <f aca="false">IF($B412="",0,SUMIFS(Ingresos!$Y$6:$Y$1505,ING_COD,$B412,ING_CLASE,"RETO"))</f>
        <v>0</v>
      </c>
      <c r="O412" s="19" t="n">
        <f aca="false">IF($B412="",0,SUMIFS(Ingresos!$Y$6:$Y$1505,ING_COD,$B412,ING_CLASE,"INA"))</f>
        <v>0</v>
      </c>
      <c r="P412" s="19" t="n">
        <f aca="false">G412+I412+J412+K412+L412+M412</f>
        <v>0</v>
      </c>
      <c r="Q412" s="44" t="n">
        <f aca="false">IF($F412="Activo",2,IF($F412="Cese",1,0))</f>
        <v>0</v>
      </c>
      <c r="R412" s="19" t="n">
        <f aca="false">G412*Q412</f>
        <v>0</v>
      </c>
      <c r="S412" s="19" t="n">
        <f aca="false">IF($F412="Activo",SUMIFS(I412:I413,$D412:$D413,"&lt;="&amp;Trabajadores!$N$39)+IF(PROY_BON="Sí",SUMIFS(J412:J413,$D412:$D413,"&lt;="&amp;Trabajadores!$N$39),0),IF($F412="Cese",I412+IF(PROY_BON="Sí",J412,0),0))</f>
        <v>0</v>
      </c>
      <c r="T412" s="19" t="n">
        <f aca="false">IF(OR($F412&lt;&gt;"Activo",Trabajadores!$I$39="No"),0,IF(I413=0,H412*(1+IF(PROY_BON="Sí",Trabajadores!$P$39,0))*Trabajadores!$S$39/6*(Trabajadores!$N$39&gt;=12),0))</f>
        <v>0</v>
      </c>
      <c r="U412" s="19" t="n">
        <f aca="false">IF($F412="Activo",IF(Trabajadores!$J$39="Sí",L412*2,L412),IF($F412="Cese",L412,0))</f>
        <v>0</v>
      </c>
      <c r="V412" s="19" t="n">
        <f aca="false">IF(OR($F412="Activo",$F412="Cese"),M412,0)</f>
        <v>0</v>
      </c>
      <c r="W412" s="19" t="n">
        <f aca="false">IF(OR($F412="Activo",$F412="Cese"),SUM(P402:P411),0)</f>
        <v>0</v>
      </c>
      <c r="X412" s="36" t="n">
        <f aca="false">IF(OR($F412="Activo",$F412="Cese"),R412+S412+T412+U412+V412+W412,0)</f>
        <v>0</v>
      </c>
      <c r="Y412" s="19" t="n">
        <f aca="false">IF(OR($F412="Activo",$F412="Cese"),DED_FIJA,0)</f>
        <v>0</v>
      </c>
      <c r="Z412" s="36" t="n">
        <f aca="false">MAX(0,X412-Y412)</f>
        <v>0</v>
      </c>
      <c r="AA412" s="19" t="n">
        <f aca="false">IF(Z412=0,0,MAX(0,MIN(Z412,Parámetros!$G$19)-Parámetros!$F$19)*Parámetros!$E$19)</f>
        <v>0</v>
      </c>
      <c r="AB412" s="19" t="n">
        <f aca="false">IF(Z412=0,0,MAX(0,MIN(Z412,Parámetros!$G$20)-Parámetros!$F$20)*Parámetros!$E$20)</f>
        <v>0</v>
      </c>
      <c r="AC412" s="19" t="n">
        <f aca="false">IF(Z412=0,0,MAX(0,MIN(Z412,Parámetros!$G$21)-Parámetros!$F$21)*Parámetros!$E$21)</f>
        <v>0</v>
      </c>
      <c r="AD412" s="19" t="n">
        <f aca="false">IF(Z412=0,0,MAX(0,MIN(Z412,Parámetros!$G$22)-Parámetros!$F$22)*Parámetros!$E$22)</f>
        <v>0</v>
      </c>
      <c r="AE412" s="19" t="n">
        <f aca="false">IF(Z412=0,0,MAX(0,MIN(Z412,Parámetros!$G$23)-Parámetros!$F$23)*Parámetros!$E$23)</f>
        <v>0</v>
      </c>
      <c r="AF412" s="36" t="n">
        <f aca="false">SUM(AA412:AE412)</f>
        <v>0</v>
      </c>
      <c r="AG412" s="45" t="str">
        <f aca="false">IF(AM412&lt;=0,"-",INDEX(TR_TASA,MATCH(AM412,TR_DESDE,1)))</f>
        <v>-</v>
      </c>
      <c r="AH412" s="44" t="n">
        <f aca="false">IF($F412="Cese",1,IF($F412="Activo",INDEX(DIV_N,11),0))</f>
        <v>0</v>
      </c>
      <c r="AI412" s="44" t="n">
        <f aca="false">IF($F412="Cese",10,IF($F412="Activo",INDEX(DIV_HASTA,11),0))</f>
        <v>0</v>
      </c>
      <c r="AJ412" s="19" t="n">
        <f aca="false">IF(OR($F412="Activo",$F412="Cese"),SUMIFS(AV402:AV411,D402:D411,"&lt;="&amp;AI412),0)</f>
        <v>0</v>
      </c>
      <c r="AK412" s="19" t="n">
        <f aca="false">IF(OR($F412="Activo",$F412="Cese"),MAX(0,(AF412-AJ412)/AH412),0)</f>
        <v>0</v>
      </c>
      <c r="AL412" s="19" t="n">
        <f aca="false">IF(OR($F412="Activo",$F412="Cese"),K412+IF(PROY_BON="Sí",0,J412),0)</f>
        <v>0</v>
      </c>
      <c r="AM412" s="19" t="n">
        <f aca="false">IF(AL412&gt;0,MAX(0,X412+AL412-Y412),Z412)</f>
        <v>0</v>
      </c>
      <c r="AN412" s="19" t="n">
        <f aca="false">SUMPRODUCT((AM412&gt;TR_DESDE)*(AM412-TR_DESDE)*TR_INC)</f>
        <v>0</v>
      </c>
      <c r="AO412" s="19" t="n">
        <f aca="false">IF(AL412&gt;0,MAX(0,AN412-IF($F412="Cese",MAX(AF412,AJ412),AF412)),0)</f>
        <v>0</v>
      </c>
      <c r="AP412" s="46" t="n">
        <f aca="false">IF(OR($F412="Activo",$F412="Cese"),ROUND(AK412+AO412,2),0)</f>
        <v>0</v>
      </c>
      <c r="AQ412" s="19" t="n">
        <f aca="false">IF($F412="Cese",MAX(0,AJ412-AN412),0)</f>
        <v>0</v>
      </c>
      <c r="AR412" s="19" t="str">
        <f aca="false">IF($B412="","",IF(COUNTIFS(RP_COD,$B412,'Retenciones Planilla'!$M$6:$M$105,"&lt;&gt;")=0,"",SUMIFS('Retenciones Planilla'!$M$6:$M$105,RP_COD,$B412)))</f>
        <v/>
      </c>
      <c r="AS412" s="19" t="str">
        <f aca="false">IF(AR412="","",AR412-AP412)</f>
        <v/>
      </c>
      <c r="AT412" s="23" t="str">
        <f aca="false">IF($B412="","",IF(NOT(OR($F412="Activo",$F412="Cese")),IF(N(AR412)=0,"—","Revisar: sin vínculo"),IF(AR412="",IF(AP412=0,"No corresponde","Sin dato planilla"),IF(ABS(AS412)&lt;=TOL,"OK",IF(AS412&gt;0,"Retuvo de más","Retuvo de menos")))))</f>
        <v/>
      </c>
      <c r="AU412" s="19" t="n">
        <f aca="false">IF(AND(BASE_RET="Planilla (si existe)",AR412&lt;&gt;""),AR412,AP412)</f>
        <v>0</v>
      </c>
      <c r="AV412" s="19" t="n">
        <f aca="false">AU412+N412</f>
        <v>0</v>
      </c>
    </row>
    <row r="413" customFormat="false" ht="15" hidden="false" customHeight="false" outlineLevel="0" collapsed="false">
      <c r="A413" s="43" t="n">
        <v>34</v>
      </c>
      <c r="B413" s="35" t="str">
        <f aca="false">IF(Trabajadores!$B$39="","",Trabajadores!$B$39)</f>
        <v/>
      </c>
      <c r="C413" s="35" t="str">
        <f aca="false">IF($B413="","",Trabajadores!$D$39)</f>
        <v/>
      </c>
      <c r="D413" s="43" t="n">
        <v>12</v>
      </c>
      <c r="E413" s="23" t="s">
        <v>309</v>
      </c>
      <c r="F413" s="23" t="str">
        <f aca="false">IF($B413="","",IF(OR(12&lt;Trabajadores!$M$39,12&gt;Trabajadores!$N$39),"No vinculado",IF(AND(12=Trabajadores!$N$39,Trabajadores!$O$39="Sí"),"Cese","Activo")))</f>
        <v/>
      </c>
      <c r="G413" s="19" t="n">
        <f aca="false">IF($B413="",0,SUMIFS(Ingresos!$Z$6:$Z$1505,ING_COD,$B413,ING_CLASE,"ORD"))</f>
        <v>0</v>
      </c>
      <c r="H413" s="19" t="n">
        <f aca="false">IF($B413="",0,SUMIFS(Ingresos!$Z$6:$Z$1505,ING_COD,$B413,ING_CLASE,"ORD",ING_COMP,"Sí"))</f>
        <v>0</v>
      </c>
      <c r="I413" s="19" t="n">
        <f aca="false">IF($B413="",0,SUMIFS(Ingresos!$Z$6:$Z$1505,ING_COD,$B413,ING_CLASE,"GRA"))</f>
        <v>0</v>
      </c>
      <c r="J413" s="19" t="n">
        <f aca="false">IF($B413="",0,SUMIFS(Ingresos!$Z$6:$Z$1505,ING_COD,$B413,ING_CLASE,"BON"))</f>
        <v>0</v>
      </c>
      <c r="K413" s="19" t="n">
        <f aca="false">IF($B413="",0,SUMIFS(Ingresos!$Z$6:$Z$1505,ING_COD,$B413,ING_CLASE,"EXT"))</f>
        <v>0</v>
      </c>
      <c r="L413" s="19" t="n">
        <f aca="false">IF($B413="",0,SUMIFS(Ingresos!$Z$6:$Z$1505,ING_COD,$B413,ING_CLASE,"OTO"))</f>
        <v>0</v>
      </c>
      <c r="M413" s="19" t="n">
        <f aca="false">IF($B413="",0,SUMIFS(Ingresos!$Z$6:$Z$1505,ING_COD,$B413,ING_CLASE,"OTX"))</f>
        <v>0</v>
      </c>
      <c r="N413" s="19" t="n">
        <f aca="false">IF($B413="",0,SUMIFS(Ingresos!$Z$6:$Z$1505,ING_COD,$B413,ING_CLASE,"RETO"))</f>
        <v>0</v>
      </c>
      <c r="O413" s="19" t="n">
        <f aca="false">IF($B413="",0,SUMIFS(Ingresos!$Z$6:$Z$1505,ING_COD,$B413,ING_CLASE,"INA"))</f>
        <v>0</v>
      </c>
      <c r="P413" s="19" t="n">
        <f aca="false">G413+I413+J413+K413+L413+M413</f>
        <v>0</v>
      </c>
      <c r="Q413" s="44" t="n">
        <f aca="false">IF($F413="Activo",1,IF($F413="Cese",1,0))</f>
        <v>0</v>
      </c>
      <c r="R413" s="19" t="n">
        <f aca="false">G413*Q413</f>
        <v>0</v>
      </c>
      <c r="S413" s="19" t="n">
        <f aca="false">IF($F413="Activo",SUMIFS(I413:I413,$D413:$D413,"&lt;="&amp;Trabajadores!$N$39)+IF(PROY_BON="Sí",SUMIFS(J413:J413,$D413:$D413,"&lt;="&amp;Trabajadores!$N$39),0),IF($F413="Cese",I413+IF(PROY_BON="Sí",J413,0),0))</f>
        <v>0</v>
      </c>
      <c r="T413" s="19" t="n">
        <f aca="false">0</f>
        <v>0</v>
      </c>
      <c r="U413" s="19" t="n">
        <f aca="false">IF($F413="Activo",IF(Trabajadores!$J$39="Sí",L413*1,L413),IF($F413="Cese",L413,0))</f>
        <v>0</v>
      </c>
      <c r="V413" s="19" t="n">
        <f aca="false">IF(OR($F413="Activo",$F413="Cese"),M413,0)</f>
        <v>0</v>
      </c>
      <c r="W413" s="19" t="n">
        <f aca="false">IF(OR($F413="Activo",$F413="Cese"),SUM(P402:P412),0)</f>
        <v>0</v>
      </c>
      <c r="X413" s="36" t="n">
        <f aca="false">IF(OR($F413="Activo",$F413="Cese"),R413+S413+T413+U413+V413+W413,0)</f>
        <v>0</v>
      </c>
      <c r="Y413" s="19" t="n">
        <f aca="false">IF(OR($F413="Activo",$F413="Cese"),DED_FIJA,0)</f>
        <v>0</v>
      </c>
      <c r="Z413" s="36" t="n">
        <f aca="false">MAX(0,X413-Y413)</f>
        <v>0</v>
      </c>
      <c r="AA413" s="19" t="n">
        <f aca="false">IF(Z413=0,0,MAX(0,MIN(Z413,Parámetros!$G$19)-Parámetros!$F$19)*Parámetros!$E$19)</f>
        <v>0</v>
      </c>
      <c r="AB413" s="19" t="n">
        <f aca="false">IF(Z413=0,0,MAX(0,MIN(Z413,Parámetros!$G$20)-Parámetros!$F$20)*Parámetros!$E$20)</f>
        <v>0</v>
      </c>
      <c r="AC413" s="19" t="n">
        <f aca="false">IF(Z413=0,0,MAX(0,MIN(Z413,Parámetros!$G$21)-Parámetros!$F$21)*Parámetros!$E$21)</f>
        <v>0</v>
      </c>
      <c r="AD413" s="19" t="n">
        <f aca="false">IF(Z413=0,0,MAX(0,MIN(Z413,Parámetros!$G$22)-Parámetros!$F$22)*Parámetros!$E$22)</f>
        <v>0</v>
      </c>
      <c r="AE413" s="19" t="n">
        <f aca="false">IF(Z413=0,0,MAX(0,MIN(Z413,Parámetros!$G$23)-Parámetros!$F$23)*Parámetros!$E$23)</f>
        <v>0</v>
      </c>
      <c r="AF413" s="36" t="n">
        <f aca="false">SUM(AA413:AE413)</f>
        <v>0</v>
      </c>
      <c r="AG413" s="45" t="str">
        <f aca="false">IF(AM413&lt;=0,"-",INDEX(TR_TASA,MATCH(AM413,TR_DESDE,1)))</f>
        <v>-</v>
      </c>
      <c r="AH413" s="44" t="n">
        <f aca="false">IF($F413="Cese",1,IF($F413="Activo",INDEX(DIV_N,12),0))</f>
        <v>0</v>
      </c>
      <c r="AI413" s="44" t="n">
        <f aca="false">IF($F413="Cese",11,IF($F413="Activo",INDEX(DIV_HASTA,12),0))</f>
        <v>0</v>
      </c>
      <c r="AJ413" s="19" t="n">
        <f aca="false">IF(OR($F413="Activo",$F413="Cese"),SUMIFS(AV402:AV412,D402:D412,"&lt;="&amp;AI413),0)</f>
        <v>0</v>
      </c>
      <c r="AK413" s="19" t="n">
        <f aca="false">IF(OR($F413="Activo",$F413="Cese"),MAX(0,(AF413-AJ413)/AH413),0)</f>
        <v>0</v>
      </c>
      <c r="AL413" s="19" t="n">
        <f aca="false">IF(OR($F413="Activo",$F413="Cese"),K413+IF(PROY_BON="Sí",0,J413),0)</f>
        <v>0</v>
      </c>
      <c r="AM413" s="19" t="n">
        <f aca="false">IF(AL413&gt;0,MAX(0,X413+AL413-Y413),Z413)</f>
        <v>0</v>
      </c>
      <c r="AN413" s="19" t="n">
        <f aca="false">SUMPRODUCT((AM413&gt;TR_DESDE)*(AM413-TR_DESDE)*TR_INC)</f>
        <v>0</v>
      </c>
      <c r="AO413" s="19" t="n">
        <f aca="false">IF(AL413&gt;0,MAX(0,AN413-IF(TRUE(),MAX(AF413,AJ413),AF413)),0)</f>
        <v>0</v>
      </c>
      <c r="AP413" s="46" t="n">
        <f aca="false">IF(OR($F413="Activo",$F413="Cese"),ROUND(AK413+AO413,2),0)</f>
        <v>0</v>
      </c>
      <c r="AQ413" s="19" t="n">
        <f aca="false">IF(OR($F413="Activo",$F413="Cese"),MAX(0,AJ413-AN413),0)</f>
        <v>0</v>
      </c>
      <c r="AR413" s="19" t="str">
        <f aca="false">IF($B413="","",IF(COUNTIFS(RP_COD,$B413,'Retenciones Planilla'!$N$6:$N$105,"&lt;&gt;")=0,"",SUMIFS('Retenciones Planilla'!$N$6:$N$105,RP_COD,$B413)))</f>
        <v/>
      </c>
      <c r="AS413" s="19" t="str">
        <f aca="false">IF(AR413="","",AR413-AP413)</f>
        <v/>
      </c>
      <c r="AT413" s="23" t="str">
        <f aca="false">IF($B413="","",IF(NOT(OR($F413="Activo",$F413="Cese")),IF(N(AR413)=0,"—","Revisar: sin vínculo"),IF(AR413="",IF(AP413=0,"No corresponde","Sin dato planilla"),IF(ABS(AS413)&lt;=TOL,"OK",IF(AS413&gt;0,"Retuvo de más","Retuvo de menos")))))</f>
        <v/>
      </c>
      <c r="AU413" s="19" t="n">
        <f aca="false">IF(AND(BASE_RET="Planilla (si existe)",AR413&lt;&gt;""),AR413,AP413)</f>
        <v>0</v>
      </c>
      <c r="AV413" s="19" t="n">
        <f aca="false">AU413+N413</f>
        <v>0</v>
      </c>
    </row>
    <row r="414" customFormat="false" ht="15" hidden="false" customHeight="false" outlineLevel="0" collapsed="false">
      <c r="A414" s="43" t="n">
        <v>35</v>
      </c>
      <c r="B414" s="35" t="str">
        <f aca="false">IF(Trabajadores!$B$40="","",Trabajadores!$B$40)</f>
        <v/>
      </c>
      <c r="C414" s="35" t="str">
        <f aca="false">IF($B414="","",Trabajadores!$D$40)</f>
        <v/>
      </c>
      <c r="D414" s="43" t="n">
        <v>1</v>
      </c>
      <c r="E414" s="23" t="s">
        <v>298</v>
      </c>
      <c r="F414" s="23" t="str">
        <f aca="false">IF($B414="","",IF(OR(1&lt;Trabajadores!$M$40,1&gt;Trabajadores!$N$40),"No vinculado",IF(AND(1=Trabajadores!$N$40,Trabajadores!$O$40="Sí"),"Cese","Activo")))</f>
        <v/>
      </c>
      <c r="G414" s="19" t="n">
        <f aca="false">IF($B414="",0,SUMIFS(Ingresos!$O$6:$O$1505,ING_COD,$B414,ING_CLASE,"ORD"))</f>
        <v>0</v>
      </c>
      <c r="H414" s="19" t="n">
        <f aca="false">IF($B414="",0,SUMIFS(Ingresos!$O$6:$O$1505,ING_COD,$B414,ING_CLASE,"ORD",ING_COMP,"Sí"))</f>
        <v>0</v>
      </c>
      <c r="I414" s="19" t="n">
        <f aca="false">IF($B414="",0,SUMIFS(Ingresos!$O$6:$O$1505,ING_COD,$B414,ING_CLASE,"GRA"))</f>
        <v>0</v>
      </c>
      <c r="J414" s="19" t="n">
        <f aca="false">IF($B414="",0,SUMIFS(Ingresos!$O$6:$O$1505,ING_COD,$B414,ING_CLASE,"BON"))</f>
        <v>0</v>
      </c>
      <c r="K414" s="19" t="n">
        <f aca="false">IF($B414="",0,SUMIFS(Ingresos!$O$6:$O$1505,ING_COD,$B414,ING_CLASE,"EXT"))</f>
        <v>0</v>
      </c>
      <c r="L414" s="19" t="n">
        <f aca="false">IF($B414="",0,SUMIFS(Ingresos!$O$6:$O$1505,ING_COD,$B414,ING_CLASE,"OTO"))</f>
        <v>0</v>
      </c>
      <c r="M414" s="19" t="n">
        <f aca="false">IF($B414="",0,SUMIFS(Ingresos!$O$6:$O$1505,ING_COD,$B414,ING_CLASE,"OTX"))</f>
        <v>0</v>
      </c>
      <c r="N414" s="19" t="n">
        <f aca="false">IF($B414="",0,SUMIFS(Ingresos!$O$6:$O$1505,ING_COD,$B414,ING_CLASE,"RETO"))</f>
        <v>0</v>
      </c>
      <c r="O414" s="19" t="n">
        <f aca="false">IF($B414="",0,SUMIFS(Ingresos!$O$6:$O$1505,ING_COD,$B414,ING_CLASE,"INA"))</f>
        <v>0</v>
      </c>
      <c r="P414" s="19" t="n">
        <f aca="false">G414+I414+J414+K414+L414+M414</f>
        <v>0</v>
      </c>
      <c r="Q414" s="44" t="n">
        <f aca="false">IF($F414="Activo",12,IF($F414="Cese",1,0))</f>
        <v>0</v>
      </c>
      <c r="R414" s="19" t="n">
        <f aca="false">G414*Q414</f>
        <v>0</v>
      </c>
      <c r="S414" s="19" t="n">
        <f aca="false">IF($F414="Activo",SUMIFS(I414:I425,$D414:$D425,"&lt;="&amp;Trabajadores!$N$40)+IF(PROY_BON="Sí",SUMIFS(J414:J425,$D414:$D425,"&lt;="&amp;Trabajadores!$N$40),0),IF($F414="Cese",I414+IF(PROY_BON="Sí",J414,0),0))</f>
        <v>0</v>
      </c>
      <c r="T414" s="19" t="n">
        <f aca="false">IF(OR($F414&lt;&gt;"Activo",Trabajadores!$I$40="No"),0,IF(I420=0,H414*(1+IF(PROY_BON="Sí",Trabajadores!$P$40,0))*Trabajadores!$R$40/6*(Trabajadores!$N$40&gt;=7),0)+IF(I425=0,H414*(1+IF(PROY_BON="Sí",Trabajadores!$P$40,0))*Trabajadores!$S$40/6*(Trabajadores!$N$40&gt;=12),0))</f>
        <v>0</v>
      </c>
      <c r="U414" s="19" t="n">
        <f aca="false">IF($F414="Activo",IF(Trabajadores!$J$40="Sí",L414*12,L414),IF($F414="Cese",L414,0))</f>
        <v>0</v>
      </c>
      <c r="V414" s="19" t="n">
        <f aca="false">IF(OR($F414="Activo",$F414="Cese"),M414,0)</f>
        <v>0</v>
      </c>
      <c r="W414" s="19" t="n">
        <f aca="false">0</f>
        <v>0</v>
      </c>
      <c r="X414" s="36" t="n">
        <f aca="false">IF(OR($F414="Activo",$F414="Cese"),R414+S414+T414+U414+V414+W414,0)</f>
        <v>0</v>
      </c>
      <c r="Y414" s="19" t="n">
        <f aca="false">IF(OR($F414="Activo",$F414="Cese"),DED_FIJA,0)</f>
        <v>0</v>
      </c>
      <c r="Z414" s="36" t="n">
        <f aca="false">MAX(0,X414-Y414)</f>
        <v>0</v>
      </c>
      <c r="AA414" s="19" t="n">
        <f aca="false">IF(Z414=0,0,MAX(0,MIN(Z414,Parámetros!$G$19)-Parámetros!$F$19)*Parámetros!$E$19)</f>
        <v>0</v>
      </c>
      <c r="AB414" s="19" t="n">
        <f aca="false">IF(Z414=0,0,MAX(0,MIN(Z414,Parámetros!$G$20)-Parámetros!$F$20)*Parámetros!$E$20)</f>
        <v>0</v>
      </c>
      <c r="AC414" s="19" t="n">
        <f aca="false">IF(Z414=0,0,MAX(0,MIN(Z414,Parámetros!$G$21)-Parámetros!$F$21)*Parámetros!$E$21)</f>
        <v>0</v>
      </c>
      <c r="AD414" s="19" t="n">
        <f aca="false">IF(Z414=0,0,MAX(0,MIN(Z414,Parámetros!$G$22)-Parámetros!$F$22)*Parámetros!$E$22)</f>
        <v>0</v>
      </c>
      <c r="AE414" s="19" t="n">
        <f aca="false">IF(Z414=0,0,MAX(0,MIN(Z414,Parámetros!$G$23)-Parámetros!$F$23)*Parámetros!$E$23)</f>
        <v>0</v>
      </c>
      <c r="AF414" s="36" t="n">
        <f aca="false">SUM(AA414:AE414)</f>
        <v>0</v>
      </c>
      <c r="AG414" s="45" t="str">
        <f aca="false">IF(AM414&lt;=0,"-",INDEX(TR_TASA,MATCH(AM414,TR_DESDE,1)))</f>
        <v>-</v>
      </c>
      <c r="AH414" s="44" t="n">
        <f aca="false">IF($F414="Cese",1,IF($F414="Activo",INDEX(DIV_N,1),0))</f>
        <v>0</v>
      </c>
      <c r="AI414" s="44" t="n">
        <f aca="false">IF($F414="Cese",0,IF($F414="Activo",INDEX(DIV_HASTA,1),0))</f>
        <v>0</v>
      </c>
      <c r="AJ414" s="19" t="n">
        <f aca="false">0</f>
        <v>0</v>
      </c>
      <c r="AK414" s="19" t="n">
        <f aca="false">IF(OR($F414="Activo",$F414="Cese"),MAX(0,(AF414-AJ414)/AH414),0)</f>
        <v>0</v>
      </c>
      <c r="AL414" s="19" t="n">
        <f aca="false">IF(OR($F414="Activo",$F414="Cese"),K414+IF(PROY_BON="Sí",0,J414),0)</f>
        <v>0</v>
      </c>
      <c r="AM414" s="19" t="n">
        <f aca="false">IF(AL414&gt;0,MAX(0,X414+AL414-Y414),Z414)</f>
        <v>0</v>
      </c>
      <c r="AN414" s="19" t="n">
        <f aca="false">SUMPRODUCT((AM414&gt;TR_DESDE)*(AM414-TR_DESDE)*TR_INC)</f>
        <v>0</v>
      </c>
      <c r="AO414" s="19" t="n">
        <f aca="false">IF(AL414&gt;0,MAX(0,AN414-IF($F414="Cese",MAX(AF414,AJ414),AF414)),0)</f>
        <v>0</v>
      </c>
      <c r="AP414" s="46" t="n">
        <f aca="false">IF(OR($F414="Activo",$F414="Cese"),ROUND(AK414+AO414,2),0)</f>
        <v>0</v>
      </c>
      <c r="AQ414" s="19" t="n">
        <f aca="false">IF($F414="Cese",MAX(0,AJ414-AN414),0)</f>
        <v>0</v>
      </c>
      <c r="AR414" s="19" t="str">
        <f aca="false">IF($B414="","",IF(COUNTIFS(RP_COD,$B414,'Retenciones Planilla'!$C$6:$C$105,"&lt;&gt;")=0,"",SUMIFS('Retenciones Planilla'!$C$6:$C$105,RP_COD,$B414)))</f>
        <v/>
      </c>
      <c r="AS414" s="19" t="str">
        <f aca="false">IF(AR414="","",AR414-AP414)</f>
        <v/>
      </c>
      <c r="AT414" s="23" t="str">
        <f aca="false">IF($B414="","",IF(NOT(OR($F414="Activo",$F414="Cese")),IF(N(AR414)=0,"—","Revisar: sin vínculo"),IF(AR414="",IF(AP414=0,"No corresponde","Sin dato planilla"),IF(ABS(AS414)&lt;=TOL,"OK",IF(AS414&gt;0,"Retuvo de más","Retuvo de menos")))))</f>
        <v/>
      </c>
      <c r="AU414" s="19" t="n">
        <f aca="false">IF(AND(BASE_RET="Planilla (si existe)",AR414&lt;&gt;""),AR414,AP414)</f>
        <v>0</v>
      </c>
      <c r="AV414" s="19" t="n">
        <f aca="false">AU414+N414</f>
        <v>0</v>
      </c>
    </row>
    <row r="415" customFormat="false" ht="15" hidden="false" customHeight="false" outlineLevel="0" collapsed="false">
      <c r="A415" s="43" t="n">
        <v>35</v>
      </c>
      <c r="B415" s="35" t="str">
        <f aca="false">IF(Trabajadores!$B$40="","",Trabajadores!$B$40)</f>
        <v/>
      </c>
      <c r="C415" s="35" t="str">
        <f aca="false">IF($B415="","",Trabajadores!$D$40)</f>
        <v/>
      </c>
      <c r="D415" s="43" t="n">
        <v>2</v>
      </c>
      <c r="E415" s="23" t="s">
        <v>299</v>
      </c>
      <c r="F415" s="23" t="str">
        <f aca="false">IF($B415="","",IF(OR(2&lt;Trabajadores!$M$40,2&gt;Trabajadores!$N$40),"No vinculado",IF(AND(2=Trabajadores!$N$40,Trabajadores!$O$40="Sí"),"Cese","Activo")))</f>
        <v/>
      </c>
      <c r="G415" s="19" t="n">
        <f aca="false">IF($B415="",0,SUMIFS(Ingresos!$P$6:$P$1505,ING_COD,$B415,ING_CLASE,"ORD"))</f>
        <v>0</v>
      </c>
      <c r="H415" s="19" t="n">
        <f aca="false">IF($B415="",0,SUMIFS(Ingresos!$P$6:$P$1505,ING_COD,$B415,ING_CLASE,"ORD",ING_COMP,"Sí"))</f>
        <v>0</v>
      </c>
      <c r="I415" s="19" t="n">
        <f aca="false">IF($B415="",0,SUMIFS(Ingresos!$P$6:$P$1505,ING_COD,$B415,ING_CLASE,"GRA"))</f>
        <v>0</v>
      </c>
      <c r="J415" s="19" t="n">
        <f aca="false">IF($B415="",0,SUMIFS(Ingresos!$P$6:$P$1505,ING_COD,$B415,ING_CLASE,"BON"))</f>
        <v>0</v>
      </c>
      <c r="K415" s="19" t="n">
        <f aca="false">IF($B415="",0,SUMIFS(Ingresos!$P$6:$P$1505,ING_COD,$B415,ING_CLASE,"EXT"))</f>
        <v>0</v>
      </c>
      <c r="L415" s="19" t="n">
        <f aca="false">IF($B415="",0,SUMIFS(Ingresos!$P$6:$P$1505,ING_COD,$B415,ING_CLASE,"OTO"))</f>
        <v>0</v>
      </c>
      <c r="M415" s="19" t="n">
        <f aca="false">IF($B415="",0,SUMIFS(Ingresos!$P$6:$P$1505,ING_COD,$B415,ING_CLASE,"OTX"))</f>
        <v>0</v>
      </c>
      <c r="N415" s="19" t="n">
        <f aca="false">IF($B415="",0,SUMIFS(Ingresos!$P$6:$P$1505,ING_COD,$B415,ING_CLASE,"RETO"))</f>
        <v>0</v>
      </c>
      <c r="O415" s="19" t="n">
        <f aca="false">IF($B415="",0,SUMIFS(Ingresos!$P$6:$P$1505,ING_COD,$B415,ING_CLASE,"INA"))</f>
        <v>0</v>
      </c>
      <c r="P415" s="19" t="n">
        <f aca="false">G415+I415+J415+K415+L415+M415</f>
        <v>0</v>
      </c>
      <c r="Q415" s="44" t="n">
        <f aca="false">IF($F415="Activo",11,IF($F415="Cese",1,0))</f>
        <v>0</v>
      </c>
      <c r="R415" s="19" t="n">
        <f aca="false">G415*Q415</f>
        <v>0</v>
      </c>
      <c r="S415" s="19" t="n">
        <f aca="false">IF($F415="Activo",SUMIFS(I415:I425,$D415:$D425,"&lt;="&amp;Trabajadores!$N$40)+IF(PROY_BON="Sí",SUMIFS(J415:J425,$D415:$D425,"&lt;="&amp;Trabajadores!$N$40),0),IF($F415="Cese",I415+IF(PROY_BON="Sí",J415,0),0))</f>
        <v>0</v>
      </c>
      <c r="T415" s="19" t="n">
        <f aca="false">IF(OR($F415&lt;&gt;"Activo",Trabajadores!$I$40="No"),0,IF(I420=0,H415*(1+IF(PROY_BON="Sí",Trabajadores!$P$40,0))*Trabajadores!$R$40/6*(Trabajadores!$N$40&gt;=7),0)+IF(I425=0,H415*(1+IF(PROY_BON="Sí",Trabajadores!$P$40,0))*Trabajadores!$S$40/6*(Trabajadores!$N$40&gt;=12),0))</f>
        <v>0</v>
      </c>
      <c r="U415" s="19" t="n">
        <f aca="false">IF($F415="Activo",IF(Trabajadores!$J$40="Sí",L415*11,L415),IF($F415="Cese",L415,0))</f>
        <v>0</v>
      </c>
      <c r="V415" s="19" t="n">
        <f aca="false">IF(OR($F415="Activo",$F415="Cese"),M415,0)</f>
        <v>0</v>
      </c>
      <c r="W415" s="19" t="n">
        <f aca="false">IF(OR($F415="Activo",$F415="Cese"),SUM(P414:P414),0)</f>
        <v>0</v>
      </c>
      <c r="X415" s="36" t="n">
        <f aca="false">IF(OR($F415="Activo",$F415="Cese"),R415+S415+T415+U415+V415+W415,0)</f>
        <v>0</v>
      </c>
      <c r="Y415" s="19" t="n">
        <f aca="false">IF(OR($F415="Activo",$F415="Cese"),DED_FIJA,0)</f>
        <v>0</v>
      </c>
      <c r="Z415" s="36" t="n">
        <f aca="false">MAX(0,X415-Y415)</f>
        <v>0</v>
      </c>
      <c r="AA415" s="19" t="n">
        <f aca="false">IF(Z415=0,0,MAX(0,MIN(Z415,Parámetros!$G$19)-Parámetros!$F$19)*Parámetros!$E$19)</f>
        <v>0</v>
      </c>
      <c r="AB415" s="19" t="n">
        <f aca="false">IF(Z415=0,0,MAX(0,MIN(Z415,Parámetros!$G$20)-Parámetros!$F$20)*Parámetros!$E$20)</f>
        <v>0</v>
      </c>
      <c r="AC415" s="19" t="n">
        <f aca="false">IF(Z415=0,0,MAX(0,MIN(Z415,Parámetros!$G$21)-Parámetros!$F$21)*Parámetros!$E$21)</f>
        <v>0</v>
      </c>
      <c r="AD415" s="19" t="n">
        <f aca="false">IF(Z415=0,0,MAX(0,MIN(Z415,Parámetros!$G$22)-Parámetros!$F$22)*Parámetros!$E$22)</f>
        <v>0</v>
      </c>
      <c r="AE415" s="19" t="n">
        <f aca="false">IF(Z415=0,0,MAX(0,MIN(Z415,Parámetros!$G$23)-Parámetros!$F$23)*Parámetros!$E$23)</f>
        <v>0</v>
      </c>
      <c r="AF415" s="36" t="n">
        <f aca="false">SUM(AA415:AE415)</f>
        <v>0</v>
      </c>
      <c r="AG415" s="45" t="str">
        <f aca="false">IF(AM415&lt;=0,"-",INDEX(TR_TASA,MATCH(AM415,TR_DESDE,1)))</f>
        <v>-</v>
      </c>
      <c r="AH415" s="44" t="n">
        <f aca="false">IF($F415="Cese",1,IF($F415="Activo",INDEX(DIV_N,2),0))</f>
        <v>0</v>
      </c>
      <c r="AI415" s="44" t="n">
        <f aca="false">IF($F415="Cese",1,IF($F415="Activo",INDEX(DIV_HASTA,2),0))</f>
        <v>0</v>
      </c>
      <c r="AJ415" s="19" t="n">
        <f aca="false">IF(OR($F415="Activo",$F415="Cese"),SUMIFS(AV414:AV414,D414:D414,"&lt;="&amp;AI415),0)</f>
        <v>0</v>
      </c>
      <c r="AK415" s="19" t="n">
        <f aca="false">IF(OR($F415="Activo",$F415="Cese"),MAX(0,(AF415-AJ415)/AH415),0)</f>
        <v>0</v>
      </c>
      <c r="AL415" s="19" t="n">
        <f aca="false">IF(OR($F415="Activo",$F415="Cese"),K415+IF(PROY_BON="Sí",0,J415),0)</f>
        <v>0</v>
      </c>
      <c r="AM415" s="19" t="n">
        <f aca="false">IF(AL415&gt;0,MAX(0,X415+AL415-Y415),Z415)</f>
        <v>0</v>
      </c>
      <c r="AN415" s="19" t="n">
        <f aca="false">SUMPRODUCT((AM415&gt;TR_DESDE)*(AM415-TR_DESDE)*TR_INC)</f>
        <v>0</v>
      </c>
      <c r="AO415" s="19" t="n">
        <f aca="false">IF(AL415&gt;0,MAX(0,AN415-IF($F415="Cese",MAX(AF415,AJ415),AF415)),0)</f>
        <v>0</v>
      </c>
      <c r="AP415" s="46" t="n">
        <f aca="false">IF(OR($F415="Activo",$F415="Cese"),ROUND(AK415+AO415,2),0)</f>
        <v>0</v>
      </c>
      <c r="AQ415" s="19" t="n">
        <f aca="false">IF($F415="Cese",MAX(0,AJ415-AN415),0)</f>
        <v>0</v>
      </c>
      <c r="AR415" s="19" t="str">
        <f aca="false">IF($B415="","",IF(COUNTIFS(RP_COD,$B415,'Retenciones Planilla'!$D$6:$D$105,"&lt;&gt;")=0,"",SUMIFS('Retenciones Planilla'!$D$6:$D$105,RP_COD,$B415)))</f>
        <v/>
      </c>
      <c r="AS415" s="19" t="str">
        <f aca="false">IF(AR415="","",AR415-AP415)</f>
        <v/>
      </c>
      <c r="AT415" s="23" t="str">
        <f aca="false">IF($B415="","",IF(NOT(OR($F415="Activo",$F415="Cese")),IF(N(AR415)=0,"—","Revisar: sin vínculo"),IF(AR415="",IF(AP415=0,"No corresponde","Sin dato planilla"),IF(ABS(AS415)&lt;=TOL,"OK",IF(AS415&gt;0,"Retuvo de más","Retuvo de menos")))))</f>
        <v/>
      </c>
      <c r="AU415" s="19" t="n">
        <f aca="false">IF(AND(BASE_RET="Planilla (si existe)",AR415&lt;&gt;""),AR415,AP415)</f>
        <v>0</v>
      </c>
      <c r="AV415" s="19" t="n">
        <f aca="false">AU415+N415</f>
        <v>0</v>
      </c>
    </row>
    <row r="416" customFormat="false" ht="15" hidden="false" customHeight="false" outlineLevel="0" collapsed="false">
      <c r="A416" s="43" t="n">
        <v>35</v>
      </c>
      <c r="B416" s="35" t="str">
        <f aca="false">IF(Trabajadores!$B$40="","",Trabajadores!$B$40)</f>
        <v/>
      </c>
      <c r="C416" s="35" t="str">
        <f aca="false">IF($B416="","",Trabajadores!$D$40)</f>
        <v/>
      </c>
      <c r="D416" s="43" t="n">
        <v>3</v>
      </c>
      <c r="E416" s="23" t="s">
        <v>300</v>
      </c>
      <c r="F416" s="23" t="str">
        <f aca="false">IF($B416="","",IF(OR(3&lt;Trabajadores!$M$40,3&gt;Trabajadores!$N$40),"No vinculado",IF(AND(3=Trabajadores!$N$40,Trabajadores!$O$40="Sí"),"Cese","Activo")))</f>
        <v/>
      </c>
      <c r="G416" s="19" t="n">
        <f aca="false">IF($B416="",0,SUMIFS(Ingresos!$Q$6:$Q$1505,ING_COD,$B416,ING_CLASE,"ORD"))</f>
        <v>0</v>
      </c>
      <c r="H416" s="19" t="n">
        <f aca="false">IF($B416="",0,SUMIFS(Ingresos!$Q$6:$Q$1505,ING_COD,$B416,ING_CLASE,"ORD",ING_COMP,"Sí"))</f>
        <v>0</v>
      </c>
      <c r="I416" s="19" t="n">
        <f aca="false">IF($B416="",0,SUMIFS(Ingresos!$Q$6:$Q$1505,ING_COD,$B416,ING_CLASE,"GRA"))</f>
        <v>0</v>
      </c>
      <c r="J416" s="19" t="n">
        <f aca="false">IF($B416="",0,SUMIFS(Ingresos!$Q$6:$Q$1505,ING_COD,$B416,ING_CLASE,"BON"))</f>
        <v>0</v>
      </c>
      <c r="K416" s="19" t="n">
        <f aca="false">IF($B416="",0,SUMIFS(Ingresos!$Q$6:$Q$1505,ING_COD,$B416,ING_CLASE,"EXT"))</f>
        <v>0</v>
      </c>
      <c r="L416" s="19" t="n">
        <f aca="false">IF($B416="",0,SUMIFS(Ingresos!$Q$6:$Q$1505,ING_COD,$B416,ING_CLASE,"OTO"))</f>
        <v>0</v>
      </c>
      <c r="M416" s="19" t="n">
        <f aca="false">IF($B416="",0,SUMIFS(Ingresos!$Q$6:$Q$1505,ING_COD,$B416,ING_CLASE,"OTX"))</f>
        <v>0</v>
      </c>
      <c r="N416" s="19" t="n">
        <f aca="false">IF($B416="",0,SUMIFS(Ingresos!$Q$6:$Q$1505,ING_COD,$B416,ING_CLASE,"RETO"))</f>
        <v>0</v>
      </c>
      <c r="O416" s="19" t="n">
        <f aca="false">IF($B416="",0,SUMIFS(Ingresos!$Q$6:$Q$1505,ING_COD,$B416,ING_CLASE,"INA"))</f>
        <v>0</v>
      </c>
      <c r="P416" s="19" t="n">
        <f aca="false">G416+I416+J416+K416+L416+M416</f>
        <v>0</v>
      </c>
      <c r="Q416" s="44" t="n">
        <f aca="false">IF($F416="Activo",10,IF($F416="Cese",1,0))</f>
        <v>0</v>
      </c>
      <c r="R416" s="19" t="n">
        <f aca="false">G416*Q416</f>
        <v>0</v>
      </c>
      <c r="S416" s="19" t="n">
        <f aca="false">IF($F416="Activo",SUMIFS(I416:I425,$D416:$D425,"&lt;="&amp;Trabajadores!$N$40)+IF(PROY_BON="Sí",SUMIFS(J416:J425,$D416:$D425,"&lt;="&amp;Trabajadores!$N$40),0),IF($F416="Cese",I416+IF(PROY_BON="Sí",J416,0),0))</f>
        <v>0</v>
      </c>
      <c r="T416" s="19" t="n">
        <f aca="false">IF(OR($F416&lt;&gt;"Activo",Trabajadores!$I$40="No"),0,IF(I420=0,H416*(1+IF(PROY_BON="Sí",Trabajadores!$P$40,0))*Trabajadores!$R$40/6*(Trabajadores!$N$40&gt;=7),0)+IF(I425=0,H416*(1+IF(PROY_BON="Sí",Trabajadores!$P$40,0))*Trabajadores!$S$40/6*(Trabajadores!$N$40&gt;=12),0))</f>
        <v>0</v>
      </c>
      <c r="U416" s="19" t="n">
        <f aca="false">IF($F416="Activo",IF(Trabajadores!$J$40="Sí",L416*10,L416),IF($F416="Cese",L416,0))</f>
        <v>0</v>
      </c>
      <c r="V416" s="19" t="n">
        <f aca="false">IF(OR($F416="Activo",$F416="Cese"),M416,0)</f>
        <v>0</v>
      </c>
      <c r="W416" s="19" t="n">
        <f aca="false">IF(OR($F416="Activo",$F416="Cese"),SUM(P414:P415),0)</f>
        <v>0</v>
      </c>
      <c r="X416" s="36" t="n">
        <f aca="false">IF(OR($F416="Activo",$F416="Cese"),R416+S416+T416+U416+V416+W416,0)</f>
        <v>0</v>
      </c>
      <c r="Y416" s="19" t="n">
        <f aca="false">IF(OR($F416="Activo",$F416="Cese"),DED_FIJA,0)</f>
        <v>0</v>
      </c>
      <c r="Z416" s="36" t="n">
        <f aca="false">MAX(0,X416-Y416)</f>
        <v>0</v>
      </c>
      <c r="AA416" s="19" t="n">
        <f aca="false">IF(Z416=0,0,MAX(0,MIN(Z416,Parámetros!$G$19)-Parámetros!$F$19)*Parámetros!$E$19)</f>
        <v>0</v>
      </c>
      <c r="AB416" s="19" t="n">
        <f aca="false">IF(Z416=0,0,MAX(0,MIN(Z416,Parámetros!$G$20)-Parámetros!$F$20)*Parámetros!$E$20)</f>
        <v>0</v>
      </c>
      <c r="AC416" s="19" t="n">
        <f aca="false">IF(Z416=0,0,MAX(0,MIN(Z416,Parámetros!$G$21)-Parámetros!$F$21)*Parámetros!$E$21)</f>
        <v>0</v>
      </c>
      <c r="AD416" s="19" t="n">
        <f aca="false">IF(Z416=0,0,MAX(0,MIN(Z416,Parámetros!$G$22)-Parámetros!$F$22)*Parámetros!$E$22)</f>
        <v>0</v>
      </c>
      <c r="AE416" s="19" t="n">
        <f aca="false">IF(Z416=0,0,MAX(0,MIN(Z416,Parámetros!$G$23)-Parámetros!$F$23)*Parámetros!$E$23)</f>
        <v>0</v>
      </c>
      <c r="AF416" s="36" t="n">
        <f aca="false">SUM(AA416:AE416)</f>
        <v>0</v>
      </c>
      <c r="AG416" s="45" t="str">
        <f aca="false">IF(AM416&lt;=0,"-",INDEX(TR_TASA,MATCH(AM416,TR_DESDE,1)))</f>
        <v>-</v>
      </c>
      <c r="AH416" s="44" t="n">
        <f aca="false">IF($F416="Cese",1,IF($F416="Activo",INDEX(DIV_N,3),0))</f>
        <v>0</v>
      </c>
      <c r="AI416" s="44" t="n">
        <f aca="false">IF($F416="Cese",2,IF($F416="Activo",INDEX(DIV_HASTA,3),0))</f>
        <v>0</v>
      </c>
      <c r="AJ416" s="19" t="n">
        <f aca="false">IF(OR($F416="Activo",$F416="Cese"),SUMIFS(AV414:AV415,D414:D415,"&lt;="&amp;AI416),0)</f>
        <v>0</v>
      </c>
      <c r="AK416" s="19" t="n">
        <f aca="false">IF(OR($F416="Activo",$F416="Cese"),MAX(0,(AF416-AJ416)/AH416),0)</f>
        <v>0</v>
      </c>
      <c r="AL416" s="19" t="n">
        <f aca="false">IF(OR($F416="Activo",$F416="Cese"),K416+IF(PROY_BON="Sí",0,J416),0)</f>
        <v>0</v>
      </c>
      <c r="AM416" s="19" t="n">
        <f aca="false">IF(AL416&gt;0,MAX(0,X416+AL416-Y416),Z416)</f>
        <v>0</v>
      </c>
      <c r="AN416" s="19" t="n">
        <f aca="false">SUMPRODUCT((AM416&gt;TR_DESDE)*(AM416-TR_DESDE)*TR_INC)</f>
        <v>0</v>
      </c>
      <c r="AO416" s="19" t="n">
        <f aca="false">IF(AL416&gt;0,MAX(0,AN416-IF($F416="Cese",MAX(AF416,AJ416),AF416)),0)</f>
        <v>0</v>
      </c>
      <c r="AP416" s="46" t="n">
        <f aca="false">IF(OR($F416="Activo",$F416="Cese"),ROUND(AK416+AO416,2),0)</f>
        <v>0</v>
      </c>
      <c r="AQ416" s="19" t="n">
        <f aca="false">IF($F416="Cese",MAX(0,AJ416-AN416),0)</f>
        <v>0</v>
      </c>
      <c r="AR416" s="19" t="str">
        <f aca="false">IF($B416="","",IF(COUNTIFS(RP_COD,$B416,'Retenciones Planilla'!$E$6:$E$105,"&lt;&gt;")=0,"",SUMIFS('Retenciones Planilla'!$E$6:$E$105,RP_COD,$B416)))</f>
        <v/>
      </c>
      <c r="AS416" s="19" t="str">
        <f aca="false">IF(AR416="","",AR416-AP416)</f>
        <v/>
      </c>
      <c r="AT416" s="23" t="str">
        <f aca="false">IF($B416="","",IF(NOT(OR($F416="Activo",$F416="Cese")),IF(N(AR416)=0,"—","Revisar: sin vínculo"),IF(AR416="",IF(AP416=0,"No corresponde","Sin dato planilla"),IF(ABS(AS416)&lt;=TOL,"OK",IF(AS416&gt;0,"Retuvo de más","Retuvo de menos")))))</f>
        <v/>
      </c>
      <c r="AU416" s="19" t="n">
        <f aca="false">IF(AND(BASE_RET="Planilla (si existe)",AR416&lt;&gt;""),AR416,AP416)</f>
        <v>0</v>
      </c>
      <c r="AV416" s="19" t="n">
        <f aca="false">AU416+N416</f>
        <v>0</v>
      </c>
    </row>
    <row r="417" customFormat="false" ht="15" hidden="false" customHeight="false" outlineLevel="0" collapsed="false">
      <c r="A417" s="43" t="n">
        <v>35</v>
      </c>
      <c r="B417" s="35" t="str">
        <f aca="false">IF(Trabajadores!$B$40="","",Trabajadores!$B$40)</f>
        <v/>
      </c>
      <c r="C417" s="35" t="str">
        <f aca="false">IF($B417="","",Trabajadores!$D$40)</f>
        <v/>
      </c>
      <c r="D417" s="43" t="n">
        <v>4</v>
      </c>
      <c r="E417" s="23" t="s">
        <v>301</v>
      </c>
      <c r="F417" s="23" t="str">
        <f aca="false">IF($B417="","",IF(OR(4&lt;Trabajadores!$M$40,4&gt;Trabajadores!$N$40),"No vinculado",IF(AND(4=Trabajadores!$N$40,Trabajadores!$O$40="Sí"),"Cese","Activo")))</f>
        <v/>
      </c>
      <c r="G417" s="19" t="n">
        <f aca="false">IF($B417="",0,SUMIFS(Ingresos!$R$6:$R$1505,ING_COD,$B417,ING_CLASE,"ORD"))</f>
        <v>0</v>
      </c>
      <c r="H417" s="19" t="n">
        <f aca="false">IF($B417="",0,SUMIFS(Ingresos!$R$6:$R$1505,ING_COD,$B417,ING_CLASE,"ORD",ING_COMP,"Sí"))</f>
        <v>0</v>
      </c>
      <c r="I417" s="19" t="n">
        <f aca="false">IF($B417="",0,SUMIFS(Ingresos!$R$6:$R$1505,ING_COD,$B417,ING_CLASE,"GRA"))</f>
        <v>0</v>
      </c>
      <c r="J417" s="19" t="n">
        <f aca="false">IF($B417="",0,SUMIFS(Ingresos!$R$6:$R$1505,ING_COD,$B417,ING_CLASE,"BON"))</f>
        <v>0</v>
      </c>
      <c r="K417" s="19" t="n">
        <f aca="false">IF($B417="",0,SUMIFS(Ingresos!$R$6:$R$1505,ING_COD,$B417,ING_CLASE,"EXT"))</f>
        <v>0</v>
      </c>
      <c r="L417" s="19" t="n">
        <f aca="false">IF($B417="",0,SUMIFS(Ingresos!$R$6:$R$1505,ING_COD,$B417,ING_CLASE,"OTO"))</f>
        <v>0</v>
      </c>
      <c r="M417" s="19" t="n">
        <f aca="false">IF($B417="",0,SUMIFS(Ingresos!$R$6:$R$1505,ING_COD,$B417,ING_CLASE,"OTX"))</f>
        <v>0</v>
      </c>
      <c r="N417" s="19" t="n">
        <f aca="false">IF($B417="",0,SUMIFS(Ingresos!$R$6:$R$1505,ING_COD,$B417,ING_CLASE,"RETO"))</f>
        <v>0</v>
      </c>
      <c r="O417" s="19" t="n">
        <f aca="false">IF($B417="",0,SUMIFS(Ingresos!$R$6:$R$1505,ING_COD,$B417,ING_CLASE,"INA"))</f>
        <v>0</v>
      </c>
      <c r="P417" s="19" t="n">
        <f aca="false">G417+I417+J417+K417+L417+M417</f>
        <v>0</v>
      </c>
      <c r="Q417" s="44" t="n">
        <f aca="false">IF($F417="Activo",9,IF($F417="Cese",1,0))</f>
        <v>0</v>
      </c>
      <c r="R417" s="19" t="n">
        <f aca="false">G417*Q417</f>
        <v>0</v>
      </c>
      <c r="S417" s="19" t="n">
        <f aca="false">IF($F417="Activo",SUMIFS(I417:I425,$D417:$D425,"&lt;="&amp;Trabajadores!$N$40)+IF(PROY_BON="Sí",SUMIFS(J417:J425,$D417:$D425,"&lt;="&amp;Trabajadores!$N$40),0),IF($F417="Cese",I417+IF(PROY_BON="Sí",J417,0),0))</f>
        <v>0</v>
      </c>
      <c r="T417" s="19" t="n">
        <f aca="false">IF(OR($F417&lt;&gt;"Activo",Trabajadores!$I$40="No"),0,IF(I420=0,H417*(1+IF(PROY_BON="Sí",Trabajadores!$P$40,0))*Trabajadores!$R$40/6*(Trabajadores!$N$40&gt;=7),0)+IF(I425=0,H417*(1+IF(PROY_BON="Sí",Trabajadores!$P$40,0))*Trabajadores!$S$40/6*(Trabajadores!$N$40&gt;=12),0))</f>
        <v>0</v>
      </c>
      <c r="U417" s="19" t="n">
        <f aca="false">IF($F417="Activo",IF(Trabajadores!$J$40="Sí",L417*9,L417),IF($F417="Cese",L417,0))</f>
        <v>0</v>
      </c>
      <c r="V417" s="19" t="n">
        <f aca="false">IF(OR($F417="Activo",$F417="Cese"),M417,0)</f>
        <v>0</v>
      </c>
      <c r="W417" s="19" t="n">
        <f aca="false">IF(OR($F417="Activo",$F417="Cese"),SUM(P414:P416),0)</f>
        <v>0</v>
      </c>
      <c r="X417" s="36" t="n">
        <f aca="false">IF(OR($F417="Activo",$F417="Cese"),R417+S417+T417+U417+V417+W417,0)</f>
        <v>0</v>
      </c>
      <c r="Y417" s="19" t="n">
        <f aca="false">IF(OR($F417="Activo",$F417="Cese"),DED_FIJA,0)</f>
        <v>0</v>
      </c>
      <c r="Z417" s="36" t="n">
        <f aca="false">MAX(0,X417-Y417)</f>
        <v>0</v>
      </c>
      <c r="AA417" s="19" t="n">
        <f aca="false">IF(Z417=0,0,MAX(0,MIN(Z417,Parámetros!$G$19)-Parámetros!$F$19)*Parámetros!$E$19)</f>
        <v>0</v>
      </c>
      <c r="AB417" s="19" t="n">
        <f aca="false">IF(Z417=0,0,MAX(0,MIN(Z417,Parámetros!$G$20)-Parámetros!$F$20)*Parámetros!$E$20)</f>
        <v>0</v>
      </c>
      <c r="AC417" s="19" t="n">
        <f aca="false">IF(Z417=0,0,MAX(0,MIN(Z417,Parámetros!$G$21)-Parámetros!$F$21)*Parámetros!$E$21)</f>
        <v>0</v>
      </c>
      <c r="AD417" s="19" t="n">
        <f aca="false">IF(Z417=0,0,MAX(0,MIN(Z417,Parámetros!$G$22)-Parámetros!$F$22)*Parámetros!$E$22)</f>
        <v>0</v>
      </c>
      <c r="AE417" s="19" t="n">
        <f aca="false">IF(Z417=0,0,MAX(0,MIN(Z417,Parámetros!$G$23)-Parámetros!$F$23)*Parámetros!$E$23)</f>
        <v>0</v>
      </c>
      <c r="AF417" s="36" t="n">
        <f aca="false">SUM(AA417:AE417)</f>
        <v>0</v>
      </c>
      <c r="AG417" s="45" t="str">
        <f aca="false">IF(AM417&lt;=0,"-",INDEX(TR_TASA,MATCH(AM417,TR_DESDE,1)))</f>
        <v>-</v>
      </c>
      <c r="AH417" s="44" t="n">
        <f aca="false">IF($F417="Cese",1,IF($F417="Activo",INDEX(DIV_N,4),0))</f>
        <v>0</v>
      </c>
      <c r="AI417" s="44" t="n">
        <f aca="false">IF($F417="Cese",3,IF($F417="Activo",INDEX(DIV_HASTA,4),0))</f>
        <v>0</v>
      </c>
      <c r="AJ417" s="19" t="n">
        <f aca="false">IF(OR($F417="Activo",$F417="Cese"),SUMIFS(AV414:AV416,D414:D416,"&lt;="&amp;AI417),0)</f>
        <v>0</v>
      </c>
      <c r="AK417" s="19" t="n">
        <f aca="false">IF(OR($F417="Activo",$F417="Cese"),MAX(0,(AF417-AJ417)/AH417),0)</f>
        <v>0</v>
      </c>
      <c r="AL417" s="19" t="n">
        <f aca="false">IF(OR($F417="Activo",$F417="Cese"),K417+IF(PROY_BON="Sí",0,J417),0)</f>
        <v>0</v>
      </c>
      <c r="AM417" s="19" t="n">
        <f aca="false">IF(AL417&gt;0,MAX(0,X417+AL417-Y417),Z417)</f>
        <v>0</v>
      </c>
      <c r="AN417" s="19" t="n">
        <f aca="false">SUMPRODUCT((AM417&gt;TR_DESDE)*(AM417-TR_DESDE)*TR_INC)</f>
        <v>0</v>
      </c>
      <c r="AO417" s="19" t="n">
        <f aca="false">IF(AL417&gt;0,MAX(0,AN417-IF($F417="Cese",MAX(AF417,AJ417),AF417)),0)</f>
        <v>0</v>
      </c>
      <c r="AP417" s="46" t="n">
        <f aca="false">IF(OR($F417="Activo",$F417="Cese"),ROUND(AK417+AO417,2),0)</f>
        <v>0</v>
      </c>
      <c r="AQ417" s="19" t="n">
        <f aca="false">IF($F417="Cese",MAX(0,AJ417-AN417),0)</f>
        <v>0</v>
      </c>
      <c r="AR417" s="19" t="str">
        <f aca="false">IF($B417="","",IF(COUNTIFS(RP_COD,$B417,'Retenciones Planilla'!$F$6:$F$105,"&lt;&gt;")=0,"",SUMIFS('Retenciones Planilla'!$F$6:$F$105,RP_COD,$B417)))</f>
        <v/>
      </c>
      <c r="AS417" s="19" t="str">
        <f aca="false">IF(AR417="","",AR417-AP417)</f>
        <v/>
      </c>
      <c r="AT417" s="23" t="str">
        <f aca="false">IF($B417="","",IF(NOT(OR($F417="Activo",$F417="Cese")),IF(N(AR417)=0,"—","Revisar: sin vínculo"),IF(AR417="",IF(AP417=0,"No corresponde","Sin dato planilla"),IF(ABS(AS417)&lt;=TOL,"OK",IF(AS417&gt;0,"Retuvo de más","Retuvo de menos")))))</f>
        <v/>
      </c>
      <c r="AU417" s="19" t="n">
        <f aca="false">IF(AND(BASE_RET="Planilla (si existe)",AR417&lt;&gt;""),AR417,AP417)</f>
        <v>0</v>
      </c>
      <c r="AV417" s="19" t="n">
        <f aca="false">AU417+N417</f>
        <v>0</v>
      </c>
    </row>
    <row r="418" customFormat="false" ht="15" hidden="false" customHeight="false" outlineLevel="0" collapsed="false">
      <c r="A418" s="43" t="n">
        <v>35</v>
      </c>
      <c r="B418" s="35" t="str">
        <f aca="false">IF(Trabajadores!$B$40="","",Trabajadores!$B$40)</f>
        <v/>
      </c>
      <c r="C418" s="35" t="str">
        <f aca="false">IF($B418="","",Trabajadores!$D$40)</f>
        <v/>
      </c>
      <c r="D418" s="43" t="n">
        <v>5</v>
      </c>
      <c r="E418" s="23" t="s">
        <v>302</v>
      </c>
      <c r="F418" s="23" t="str">
        <f aca="false">IF($B418="","",IF(OR(5&lt;Trabajadores!$M$40,5&gt;Trabajadores!$N$40),"No vinculado",IF(AND(5=Trabajadores!$N$40,Trabajadores!$O$40="Sí"),"Cese","Activo")))</f>
        <v/>
      </c>
      <c r="G418" s="19" t="n">
        <f aca="false">IF($B418="",0,SUMIFS(Ingresos!$S$6:$S$1505,ING_COD,$B418,ING_CLASE,"ORD"))</f>
        <v>0</v>
      </c>
      <c r="H418" s="19" t="n">
        <f aca="false">IF($B418="",0,SUMIFS(Ingresos!$S$6:$S$1505,ING_COD,$B418,ING_CLASE,"ORD",ING_COMP,"Sí"))</f>
        <v>0</v>
      </c>
      <c r="I418" s="19" t="n">
        <f aca="false">IF($B418="",0,SUMIFS(Ingresos!$S$6:$S$1505,ING_COD,$B418,ING_CLASE,"GRA"))</f>
        <v>0</v>
      </c>
      <c r="J418" s="19" t="n">
        <f aca="false">IF($B418="",0,SUMIFS(Ingresos!$S$6:$S$1505,ING_COD,$B418,ING_CLASE,"BON"))</f>
        <v>0</v>
      </c>
      <c r="K418" s="19" t="n">
        <f aca="false">IF($B418="",0,SUMIFS(Ingresos!$S$6:$S$1505,ING_COD,$B418,ING_CLASE,"EXT"))</f>
        <v>0</v>
      </c>
      <c r="L418" s="19" t="n">
        <f aca="false">IF($B418="",0,SUMIFS(Ingresos!$S$6:$S$1505,ING_COD,$B418,ING_CLASE,"OTO"))</f>
        <v>0</v>
      </c>
      <c r="M418" s="19" t="n">
        <f aca="false">IF($B418="",0,SUMIFS(Ingresos!$S$6:$S$1505,ING_COD,$B418,ING_CLASE,"OTX"))</f>
        <v>0</v>
      </c>
      <c r="N418" s="19" t="n">
        <f aca="false">IF($B418="",0,SUMIFS(Ingresos!$S$6:$S$1505,ING_COD,$B418,ING_CLASE,"RETO"))</f>
        <v>0</v>
      </c>
      <c r="O418" s="19" t="n">
        <f aca="false">IF($B418="",0,SUMIFS(Ingresos!$S$6:$S$1505,ING_COD,$B418,ING_CLASE,"INA"))</f>
        <v>0</v>
      </c>
      <c r="P418" s="19" t="n">
        <f aca="false">G418+I418+J418+K418+L418+M418</f>
        <v>0</v>
      </c>
      <c r="Q418" s="44" t="n">
        <f aca="false">IF($F418="Activo",8,IF($F418="Cese",1,0))</f>
        <v>0</v>
      </c>
      <c r="R418" s="19" t="n">
        <f aca="false">G418*Q418</f>
        <v>0</v>
      </c>
      <c r="S418" s="19" t="n">
        <f aca="false">IF($F418="Activo",SUMIFS(I418:I425,$D418:$D425,"&lt;="&amp;Trabajadores!$N$40)+IF(PROY_BON="Sí",SUMIFS(J418:J425,$D418:$D425,"&lt;="&amp;Trabajadores!$N$40),0),IF($F418="Cese",I418+IF(PROY_BON="Sí",J418,0),0))</f>
        <v>0</v>
      </c>
      <c r="T418" s="19" t="n">
        <f aca="false">IF(OR($F418&lt;&gt;"Activo",Trabajadores!$I$40="No"),0,IF(I420=0,H418*(1+IF(PROY_BON="Sí",Trabajadores!$P$40,0))*Trabajadores!$R$40/6*(Trabajadores!$N$40&gt;=7),0)+IF(I425=0,H418*(1+IF(PROY_BON="Sí",Trabajadores!$P$40,0))*Trabajadores!$S$40/6*(Trabajadores!$N$40&gt;=12),0))</f>
        <v>0</v>
      </c>
      <c r="U418" s="19" t="n">
        <f aca="false">IF($F418="Activo",IF(Trabajadores!$J$40="Sí",L418*8,L418),IF($F418="Cese",L418,0))</f>
        <v>0</v>
      </c>
      <c r="V418" s="19" t="n">
        <f aca="false">IF(OR($F418="Activo",$F418="Cese"),M418,0)</f>
        <v>0</v>
      </c>
      <c r="W418" s="19" t="n">
        <f aca="false">IF(OR($F418="Activo",$F418="Cese"),SUM(P414:P417),0)</f>
        <v>0</v>
      </c>
      <c r="X418" s="36" t="n">
        <f aca="false">IF(OR($F418="Activo",$F418="Cese"),R418+S418+T418+U418+V418+W418,0)</f>
        <v>0</v>
      </c>
      <c r="Y418" s="19" t="n">
        <f aca="false">IF(OR($F418="Activo",$F418="Cese"),DED_FIJA,0)</f>
        <v>0</v>
      </c>
      <c r="Z418" s="36" t="n">
        <f aca="false">MAX(0,X418-Y418)</f>
        <v>0</v>
      </c>
      <c r="AA418" s="19" t="n">
        <f aca="false">IF(Z418=0,0,MAX(0,MIN(Z418,Parámetros!$G$19)-Parámetros!$F$19)*Parámetros!$E$19)</f>
        <v>0</v>
      </c>
      <c r="AB418" s="19" t="n">
        <f aca="false">IF(Z418=0,0,MAX(0,MIN(Z418,Parámetros!$G$20)-Parámetros!$F$20)*Parámetros!$E$20)</f>
        <v>0</v>
      </c>
      <c r="AC418" s="19" t="n">
        <f aca="false">IF(Z418=0,0,MAX(0,MIN(Z418,Parámetros!$G$21)-Parámetros!$F$21)*Parámetros!$E$21)</f>
        <v>0</v>
      </c>
      <c r="AD418" s="19" t="n">
        <f aca="false">IF(Z418=0,0,MAX(0,MIN(Z418,Parámetros!$G$22)-Parámetros!$F$22)*Parámetros!$E$22)</f>
        <v>0</v>
      </c>
      <c r="AE418" s="19" t="n">
        <f aca="false">IF(Z418=0,0,MAX(0,MIN(Z418,Parámetros!$G$23)-Parámetros!$F$23)*Parámetros!$E$23)</f>
        <v>0</v>
      </c>
      <c r="AF418" s="36" t="n">
        <f aca="false">SUM(AA418:AE418)</f>
        <v>0</v>
      </c>
      <c r="AG418" s="45" t="str">
        <f aca="false">IF(AM418&lt;=0,"-",INDEX(TR_TASA,MATCH(AM418,TR_DESDE,1)))</f>
        <v>-</v>
      </c>
      <c r="AH418" s="44" t="n">
        <f aca="false">IF($F418="Cese",1,IF($F418="Activo",INDEX(DIV_N,5),0))</f>
        <v>0</v>
      </c>
      <c r="AI418" s="44" t="n">
        <f aca="false">IF($F418="Cese",4,IF($F418="Activo",INDEX(DIV_HASTA,5),0))</f>
        <v>0</v>
      </c>
      <c r="AJ418" s="19" t="n">
        <f aca="false">IF(OR($F418="Activo",$F418="Cese"),SUMIFS(AV414:AV417,D414:D417,"&lt;="&amp;AI418),0)</f>
        <v>0</v>
      </c>
      <c r="AK418" s="19" t="n">
        <f aca="false">IF(OR($F418="Activo",$F418="Cese"),MAX(0,(AF418-AJ418)/AH418),0)</f>
        <v>0</v>
      </c>
      <c r="AL418" s="19" t="n">
        <f aca="false">IF(OR($F418="Activo",$F418="Cese"),K418+IF(PROY_BON="Sí",0,J418),0)</f>
        <v>0</v>
      </c>
      <c r="AM418" s="19" t="n">
        <f aca="false">IF(AL418&gt;0,MAX(0,X418+AL418-Y418),Z418)</f>
        <v>0</v>
      </c>
      <c r="AN418" s="19" t="n">
        <f aca="false">SUMPRODUCT((AM418&gt;TR_DESDE)*(AM418-TR_DESDE)*TR_INC)</f>
        <v>0</v>
      </c>
      <c r="AO418" s="19" t="n">
        <f aca="false">IF(AL418&gt;0,MAX(0,AN418-IF($F418="Cese",MAX(AF418,AJ418),AF418)),0)</f>
        <v>0</v>
      </c>
      <c r="AP418" s="46" t="n">
        <f aca="false">IF(OR($F418="Activo",$F418="Cese"),ROUND(AK418+AO418,2),0)</f>
        <v>0</v>
      </c>
      <c r="AQ418" s="19" t="n">
        <f aca="false">IF($F418="Cese",MAX(0,AJ418-AN418),0)</f>
        <v>0</v>
      </c>
      <c r="AR418" s="19" t="str">
        <f aca="false">IF($B418="","",IF(COUNTIFS(RP_COD,$B418,'Retenciones Planilla'!$G$6:$G$105,"&lt;&gt;")=0,"",SUMIFS('Retenciones Planilla'!$G$6:$G$105,RP_COD,$B418)))</f>
        <v/>
      </c>
      <c r="AS418" s="19" t="str">
        <f aca="false">IF(AR418="","",AR418-AP418)</f>
        <v/>
      </c>
      <c r="AT418" s="23" t="str">
        <f aca="false">IF($B418="","",IF(NOT(OR($F418="Activo",$F418="Cese")),IF(N(AR418)=0,"—","Revisar: sin vínculo"),IF(AR418="",IF(AP418=0,"No corresponde","Sin dato planilla"),IF(ABS(AS418)&lt;=TOL,"OK",IF(AS418&gt;0,"Retuvo de más","Retuvo de menos")))))</f>
        <v/>
      </c>
      <c r="AU418" s="19" t="n">
        <f aca="false">IF(AND(BASE_RET="Planilla (si existe)",AR418&lt;&gt;""),AR418,AP418)</f>
        <v>0</v>
      </c>
      <c r="AV418" s="19" t="n">
        <f aca="false">AU418+N418</f>
        <v>0</v>
      </c>
    </row>
    <row r="419" customFormat="false" ht="15" hidden="false" customHeight="false" outlineLevel="0" collapsed="false">
      <c r="A419" s="43" t="n">
        <v>35</v>
      </c>
      <c r="B419" s="35" t="str">
        <f aca="false">IF(Trabajadores!$B$40="","",Trabajadores!$B$40)</f>
        <v/>
      </c>
      <c r="C419" s="35" t="str">
        <f aca="false">IF($B419="","",Trabajadores!$D$40)</f>
        <v/>
      </c>
      <c r="D419" s="43" t="n">
        <v>6</v>
      </c>
      <c r="E419" s="23" t="s">
        <v>303</v>
      </c>
      <c r="F419" s="23" t="str">
        <f aca="false">IF($B419="","",IF(OR(6&lt;Trabajadores!$M$40,6&gt;Trabajadores!$N$40),"No vinculado",IF(AND(6=Trabajadores!$N$40,Trabajadores!$O$40="Sí"),"Cese","Activo")))</f>
        <v/>
      </c>
      <c r="G419" s="19" t="n">
        <f aca="false">IF($B419="",0,SUMIFS(Ingresos!$T$6:$T$1505,ING_COD,$B419,ING_CLASE,"ORD"))</f>
        <v>0</v>
      </c>
      <c r="H419" s="19" t="n">
        <f aca="false">IF($B419="",0,SUMIFS(Ingresos!$T$6:$T$1505,ING_COD,$B419,ING_CLASE,"ORD",ING_COMP,"Sí"))</f>
        <v>0</v>
      </c>
      <c r="I419" s="19" t="n">
        <f aca="false">IF($B419="",0,SUMIFS(Ingresos!$T$6:$T$1505,ING_COD,$B419,ING_CLASE,"GRA"))</f>
        <v>0</v>
      </c>
      <c r="J419" s="19" t="n">
        <f aca="false">IF($B419="",0,SUMIFS(Ingresos!$T$6:$T$1505,ING_COD,$B419,ING_CLASE,"BON"))</f>
        <v>0</v>
      </c>
      <c r="K419" s="19" t="n">
        <f aca="false">IF($B419="",0,SUMIFS(Ingresos!$T$6:$T$1505,ING_COD,$B419,ING_CLASE,"EXT"))</f>
        <v>0</v>
      </c>
      <c r="L419" s="19" t="n">
        <f aca="false">IF($B419="",0,SUMIFS(Ingresos!$T$6:$T$1505,ING_COD,$B419,ING_CLASE,"OTO"))</f>
        <v>0</v>
      </c>
      <c r="M419" s="19" t="n">
        <f aca="false">IF($B419="",0,SUMIFS(Ingresos!$T$6:$T$1505,ING_COD,$B419,ING_CLASE,"OTX"))</f>
        <v>0</v>
      </c>
      <c r="N419" s="19" t="n">
        <f aca="false">IF($B419="",0,SUMIFS(Ingresos!$T$6:$T$1505,ING_COD,$B419,ING_CLASE,"RETO"))</f>
        <v>0</v>
      </c>
      <c r="O419" s="19" t="n">
        <f aca="false">IF($B419="",0,SUMIFS(Ingresos!$T$6:$T$1505,ING_COD,$B419,ING_CLASE,"INA"))</f>
        <v>0</v>
      </c>
      <c r="P419" s="19" t="n">
        <f aca="false">G419+I419+J419+K419+L419+M419</f>
        <v>0</v>
      </c>
      <c r="Q419" s="44" t="n">
        <f aca="false">IF($F419="Activo",7,IF($F419="Cese",1,0))</f>
        <v>0</v>
      </c>
      <c r="R419" s="19" t="n">
        <f aca="false">G419*Q419</f>
        <v>0</v>
      </c>
      <c r="S419" s="19" t="n">
        <f aca="false">IF($F419="Activo",SUMIFS(I419:I425,$D419:$D425,"&lt;="&amp;Trabajadores!$N$40)+IF(PROY_BON="Sí",SUMIFS(J419:J425,$D419:$D425,"&lt;="&amp;Trabajadores!$N$40),0),IF($F419="Cese",I419+IF(PROY_BON="Sí",J419,0),0))</f>
        <v>0</v>
      </c>
      <c r="T419" s="19" t="n">
        <f aca="false">IF(OR($F419&lt;&gt;"Activo",Trabajadores!$I$40="No"),0,IF(I420=0,H419*(1+IF(PROY_BON="Sí",Trabajadores!$P$40,0))*Trabajadores!$R$40/6*(Trabajadores!$N$40&gt;=7),0)+IF(I425=0,H419*(1+IF(PROY_BON="Sí",Trabajadores!$P$40,0))*Trabajadores!$S$40/6*(Trabajadores!$N$40&gt;=12),0))</f>
        <v>0</v>
      </c>
      <c r="U419" s="19" t="n">
        <f aca="false">IF($F419="Activo",IF(Trabajadores!$J$40="Sí",L419*7,L419),IF($F419="Cese",L419,0))</f>
        <v>0</v>
      </c>
      <c r="V419" s="19" t="n">
        <f aca="false">IF(OR($F419="Activo",$F419="Cese"),M419,0)</f>
        <v>0</v>
      </c>
      <c r="W419" s="19" t="n">
        <f aca="false">IF(OR($F419="Activo",$F419="Cese"),SUM(P414:P418),0)</f>
        <v>0</v>
      </c>
      <c r="X419" s="36" t="n">
        <f aca="false">IF(OR($F419="Activo",$F419="Cese"),R419+S419+T419+U419+V419+W419,0)</f>
        <v>0</v>
      </c>
      <c r="Y419" s="19" t="n">
        <f aca="false">IF(OR($F419="Activo",$F419="Cese"),DED_FIJA,0)</f>
        <v>0</v>
      </c>
      <c r="Z419" s="36" t="n">
        <f aca="false">MAX(0,X419-Y419)</f>
        <v>0</v>
      </c>
      <c r="AA419" s="19" t="n">
        <f aca="false">IF(Z419=0,0,MAX(0,MIN(Z419,Parámetros!$G$19)-Parámetros!$F$19)*Parámetros!$E$19)</f>
        <v>0</v>
      </c>
      <c r="AB419" s="19" t="n">
        <f aca="false">IF(Z419=0,0,MAX(0,MIN(Z419,Parámetros!$G$20)-Parámetros!$F$20)*Parámetros!$E$20)</f>
        <v>0</v>
      </c>
      <c r="AC419" s="19" t="n">
        <f aca="false">IF(Z419=0,0,MAX(0,MIN(Z419,Parámetros!$G$21)-Parámetros!$F$21)*Parámetros!$E$21)</f>
        <v>0</v>
      </c>
      <c r="AD419" s="19" t="n">
        <f aca="false">IF(Z419=0,0,MAX(0,MIN(Z419,Parámetros!$G$22)-Parámetros!$F$22)*Parámetros!$E$22)</f>
        <v>0</v>
      </c>
      <c r="AE419" s="19" t="n">
        <f aca="false">IF(Z419=0,0,MAX(0,MIN(Z419,Parámetros!$G$23)-Parámetros!$F$23)*Parámetros!$E$23)</f>
        <v>0</v>
      </c>
      <c r="AF419" s="36" t="n">
        <f aca="false">SUM(AA419:AE419)</f>
        <v>0</v>
      </c>
      <c r="AG419" s="45" t="str">
        <f aca="false">IF(AM419&lt;=0,"-",INDEX(TR_TASA,MATCH(AM419,TR_DESDE,1)))</f>
        <v>-</v>
      </c>
      <c r="AH419" s="44" t="n">
        <f aca="false">IF($F419="Cese",1,IF($F419="Activo",INDEX(DIV_N,6),0))</f>
        <v>0</v>
      </c>
      <c r="AI419" s="44" t="n">
        <f aca="false">IF($F419="Cese",5,IF($F419="Activo",INDEX(DIV_HASTA,6),0))</f>
        <v>0</v>
      </c>
      <c r="AJ419" s="19" t="n">
        <f aca="false">IF(OR($F419="Activo",$F419="Cese"),SUMIFS(AV414:AV418,D414:D418,"&lt;="&amp;AI419),0)</f>
        <v>0</v>
      </c>
      <c r="AK419" s="19" t="n">
        <f aca="false">IF(OR($F419="Activo",$F419="Cese"),MAX(0,(AF419-AJ419)/AH419),0)</f>
        <v>0</v>
      </c>
      <c r="AL419" s="19" t="n">
        <f aca="false">IF(OR($F419="Activo",$F419="Cese"),K419+IF(PROY_BON="Sí",0,J419),0)</f>
        <v>0</v>
      </c>
      <c r="AM419" s="19" t="n">
        <f aca="false">IF(AL419&gt;0,MAX(0,X419+AL419-Y419),Z419)</f>
        <v>0</v>
      </c>
      <c r="AN419" s="19" t="n">
        <f aca="false">SUMPRODUCT((AM419&gt;TR_DESDE)*(AM419-TR_DESDE)*TR_INC)</f>
        <v>0</v>
      </c>
      <c r="AO419" s="19" t="n">
        <f aca="false">IF(AL419&gt;0,MAX(0,AN419-IF($F419="Cese",MAX(AF419,AJ419),AF419)),0)</f>
        <v>0</v>
      </c>
      <c r="AP419" s="46" t="n">
        <f aca="false">IF(OR($F419="Activo",$F419="Cese"),ROUND(AK419+AO419,2),0)</f>
        <v>0</v>
      </c>
      <c r="AQ419" s="19" t="n">
        <f aca="false">IF($F419="Cese",MAX(0,AJ419-AN419),0)</f>
        <v>0</v>
      </c>
      <c r="AR419" s="19" t="str">
        <f aca="false">IF($B419="","",IF(COUNTIFS(RP_COD,$B419,'Retenciones Planilla'!$H$6:$H$105,"&lt;&gt;")=0,"",SUMIFS('Retenciones Planilla'!$H$6:$H$105,RP_COD,$B419)))</f>
        <v/>
      </c>
      <c r="AS419" s="19" t="str">
        <f aca="false">IF(AR419="","",AR419-AP419)</f>
        <v/>
      </c>
      <c r="AT419" s="23" t="str">
        <f aca="false">IF($B419="","",IF(NOT(OR($F419="Activo",$F419="Cese")),IF(N(AR419)=0,"—","Revisar: sin vínculo"),IF(AR419="",IF(AP419=0,"No corresponde","Sin dato planilla"),IF(ABS(AS419)&lt;=TOL,"OK",IF(AS419&gt;0,"Retuvo de más","Retuvo de menos")))))</f>
        <v/>
      </c>
      <c r="AU419" s="19" t="n">
        <f aca="false">IF(AND(BASE_RET="Planilla (si existe)",AR419&lt;&gt;""),AR419,AP419)</f>
        <v>0</v>
      </c>
      <c r="AV419" s="19" t="n">
        <f aca="false">AU419+N419</f>
        <v>0</v>
      </c>
    </row>
    <row r="420" customFormat="false" ht="15" hidden="false" customHeight="false" outlineLevel="0" collapsed="false">
      <c r="A420" s="43" t="n">
        <v>35</v>
      </c>
      <c r="B420" s="35" t="str">
        <f aca="false">IF(Trabajadores!$B$40="","",Trabajadores!$B$40)</f>
        <v/>
      </c>
      <c r="C420" s="35" t="str">
        <f aca="false">IF($B420="","",Trabajadores!$D$40)</f>
        <v/>
      </c>
      <c r="D420" s="43" t="n">
        <v>7</v>
      </c>
      <c r="E420" s="23" t="s">
        <v>304</v>
      </c>
      <c r="F420" s="23" t="str">
        <f aca="false">IF($B420="","",IF(OR(7&lt;Trabajadores!$M$40,7&gt;Trabajadores!$N$40),"No vinculado",IF(AND(7=Trabajadores!$N$40,Trabajadores!$O$40="Sí"),"Cese","Activo")))</f>
        <v/>
      </c>
      <c r="G420" s="19" t="n">
        <f aca="false">IF($B420="",0,SUMIFS(Ingresos!$U$6:$U$1505,ING_COD,$B420,ING_CLASE,"ORD"))</f>
        <v>0</v>
      </c>
      <c r="H420" s="19" t="n">
        <f aca="false">IF($B420="",0,SUMIFS(Ingresos!$U$6:$U$1505,ING_COD,$B420,ING_CLASE,"ORD",ING_COMP,"Sí"))</f>
        <v>0</v>
      </c>
      <c r="I420" s="19" t="n">
        <f aca="false">IF($B420="",0,SUMIFS(Ingresos!$U$6:$U$1505,ING_COD,$B420,ING_CLASE,"GRA"))</f>
        <v>0</v>
      </c>
      <c r="J420" s="19" t="n">
        <f aca="false">IF($B420="",0,SUMIFS(Ingresos!$U$6:$U$1505,ING_COD,$B420,ING_CLASE,"BON"))</f>
        <v>0</v>
      </c>
      <c r="K420" s="19" t="n">
        <f aca="false">IF($B420="",0,SUMIFS(Ingresos!$U$6:$U$1505,ING_COD,$B420,ING_CLASE,"EXT"))</f>
        <v>0</v>
      </c>
      <c r="L420" s="19" t="n">
        <f aca="false">IF($B420="",0,SUMIFS(Ingresos!$U$6:$U$1505,ING_COD,$B420,ING_CLASE,"OTO"))</f>
        <v>0</v>
      </c>
      <c r="M420" s="19" t="n">
        <f aca="false">IF($B420="",0,SUMIFS(Ingresos!$U$6:$U$1505,ING_COD,$B420,ING_CLASE,"OTX"))</f>
        <v>0</v>
      </c>
      <c r="N420" s="19" t="n">
        <f aca="false">IF($B420="",0,SUMIFS(Ingresos!$U$6:$U$1505,ING_COD,$B420,ING_CLASE,"RETO"))</f>
        <v>0</v>
      </c>
      <c r="O420" s="19" t="n">
        <f aca="false">IF($B420="",0,SUMIFS(Ingresos!$U$6:$U$1505,ING_COD,$B420,ING_CLASE,"INA"))</f>
        <v>0</v>
      </c>
      <c r="P420" s="19" t="n">
        <f aca="false">G420+I420+J420+K420+L420+M420</f>
        <v>0</v>
      </c>
      <c r="Q420" s="44" t="n">
        <f aca="false">IF($F420="Activo",6,IF($F420="Cese",1,0))</f>
        <v>0</v>
      </c>
      <c r="R420" s="19" t="n">
        <f aca="false">G420*Q420</f>
        <v>0</v>
      </c>
      <c r="S420" s="19" t="n">
        <f aca="false">IF($F420="Activo",SUMIFS(I420:I425,$D420:$D425,"&lt;="&amp;Trabajadores!$N$40)+IF(PROY_BON="Sí",SUMIFS(J420:J425,$D420:$D425,"&lt;="&amp;Trabajadores!$N$40),0),IF($F420="Cese",I420+IF(PROY_BON="Sí",J420,0),0))</f>
        <v>0</v>
      </c>
      <c r="T420" s="19" t="n">
        <f aca="false">IF(OR($F420&lt;&gt;"Activo",Trabajadores!$I$40="No"),0,IF(I425=0,H420*(1+IF(PROY_BON="Sí",Trabajadores!$P$40,0))*Trabajadores!$S$40/6*(Trabajadores!$N$40&gt;=12),0))</f>
        <v>0</v>
      </c>
      <c r="U420" s="19" t="n">
        <f aca="false">IF($F420="Activo",IF(Trabajadores!$J$40="Sí",L420*6,L420),IF($F420="Cese",L420,0))</f>
        <v>0</v>
      </c>
      <c r="V420" s="19" t="n">
        <f aca="false">IF(OR($F420="Activo",$F420="Cese"),M420,0)</f>
        <v>0</v>
      </c>
      <c r="W420" s="19" t="n">
        <f aca="false">IF(OR($F420="Activo",$F420="Cese"),SUM(P414:P419),0)</f>
        <v>0</v>
      </c>
      <c r="X420" s="36" t="n">
        <f aca="false">IF(OR($F420="Activo",$F420="Cese"),R420+S420+T420+U420+V420+W420,0)</f>
        <v>0</v>
      </c>
      <c r="Y420" s="19" t="n">
        <f aca="false">IF(OR($F420="Activo",$F420="Cese"),DED_FIJA,0)</f>
        <v>0</v>
      </c>
      <c r="Z420" s="36" t="n">
        <f aca="false">MAX(0,X420-Y420)</f>
        <v>0</v>
      </c>
      <c r="AA420" s="19" t="n">
        <f aca="false">IF(Z420=0,0,MAX(0,MIN(Z420,Parámetros!$G$19)-Parámetros!$F$19)*Parámetros!$E$19)</f>
        <v>0</v>
      </c>
      <c r="AB420" s="19" t="n">
        <f aca="false">IF(Z420=0,0,MAX(0,MIN(Z420,Parámetros!$G$20)-Parámetros!$F$20)*Parámetros!$E$20)</f>
        <v>0</v>
      </c>
      <c r="AC420" s="19" t="n">
        <f aca="false">IF(Z420=0,0,MAX(0,MIN(Z420,Parámetros!$G$21)-Parámetros!$F$21)*Parámetros!$E$21)</f>
        <v>0</v>
      </c>
      <c r="AD420" s="19" t="n">
        <f aca="false">IF(Z420=0,0,MAX(0,MIN(Z420,Parámetros!$G$22)-Parámetros!$F$22)*Parámetros!$E$22)</f>
        <v>0</v>
      </c>
      <c r="AE420" s="19" t="n">
        <f aca="false">IF(Z420=0,0,MAX(0,MIN(Z420,Parámetros!$G$23)-Parámetros!$F$23)*Parámetros!$E$23)</f>
        <v>0</v>
      </c>
      <c r="AF420" s="36" t="n">
        <f aca="false">SUM(AA420:AE420)</f>
        <v>0</v>
      </c>
      <c r="AG420" s="45" t="str">
        <f aca="false">IF(AM420&lt;=0,"-",INDEX(TR_TASA,MATCH(AM420,TR_DESDE,1)))</f>
        <v>-</v>
      </c>
      <c r="AH420" s="44" t="n">
        <f aca="false">IF($F420="Cese",1,IF($F420="Activo",INDEX(DIV_N,7),0))</f>
        <v>0</v>
      </c>
      <c r="AI420" s="44" t="n">
        <f aca="false">IF($F420="Cese",6,IF($F420="Activo",INDEX(DIV_HASTA,7),0))</f>
        <v>0</v>
      </c>
      <c r="AJ420" s="19" t="n">
        <f aca="false">IF(OR($F420="Activo",$F420="Cese"),SUMIFS(AV414:AV419,D414:D419,"&lt;="&amp;AI420),0)</f>
        <v>0</v>
      </c>
      <c r="AK420" s="19" t="n">
        <f aca="false">IF(OR($F420="Activo",$F420="Cese"),MAX(0,(AF420-AJ420)/AH420),0)</f>
        <v>0</v>
      </c>
      <c r="AL420" s="19" t="n">
        <f aca="false">IF(OR($F420="Activo",$F420="Cese"),K420+IF(PROY_BON="Sí",0,J420),0)</f>
        <v>0</v>
      </c>
      <c r="AM420" s="19" t="n">
        <f aca="false">IF(AL420&gt;0,MAX(0,X420+AL420-Y420),Z420)</f>
        <v>0</v>
      </c>
      <c r="AN420" s="19" t="n">
        <f aca="false">SUMPRODUCT((AM420&gt;TR_DESDE)*(AM420-TR_DESDE)*TR_INC)</f>
        <v>0</v>
      </c>
      <c r="AO420" s="19" t="n">
        <f aca="false">IF(AL420&gt;0,MAX(0,AN420-IF($F420="Cese",MAX(AF420,AJ420),AF420)),0)</f>
        <v>0</v>
      </c>
      <c r="AP420" s="46" t="n">
        <f aca="false">IF(OR($F420="Activo",$F420="Cese"),ROUND(AK420+AO420,2),0)</f>
        <v>0</v>
      </c>
      <c r="AQ420" s="19" t="n">
        <f aca="false">IF($F420="Cese",MAX(0,AJ420-AN420),0)</f>
        <v>0</v>
      </c>
      <c r="AR420" s="19" t="str">
        <f aca="false">IF($B420="","",IF(COUNTIFS(RP_COD,$B420,'Retenciones Planilla'!$I$6:$I$105,"&lt;&gt;")=0,"",SUMIFS('Retenciones Planilla'!$I$6:$I$105,RP_COD,$B420)))</f>
        <v/>
      </c>
      <c r="AS420" s="19" t="str">
        <f aca="false">IF(AR420="","",AR420-AP420)</f>
        <v/>
      </c>
      <c r="AT420" s="23" t="str">
        <f aca="false">IF($B420="","",IF(NOT(OR($F420="Activo",$F420="Cese")),IF(N(AR420)=0,"—","Revisar: sin vínculo"),IF(AR420="",IF(AP420=0,"No corresponde","Sin dato planilla"),IF(ABS(AS420)&lt;=TOL,"OK",IF(AS420&gt;0,"Retuvo de más","Retuvo de menos")))))</f>
        <v/>
      </c>
      <c r="AU420" s="19" t="n">
        <f aca="false">IF(AND(BASE_RET="Planilla (si existe)",AR420&lt;&gt;""),AR420,AP420)</f>
        <v>0</v>
      </c>
      <c r="AV420" s="19" t="n">
        <f aca="false">AU420+N420</f>
        <v>0</v>
      </c>
    </row>
    <row r="421" customFormat="false" ht="15" hidden="false" customHeight="false" outlineLevel="0" collapsed="false">
      <c r="A421" s="43" t="n">
        <v>35</v>
      </c>
      <c r="B421" s="35" t="str">
        <f aca="false">IF(Trabajadores!$B$40="","",Trabajadores!$B$40)</f>
        <v/>
      </c>
      <c r="C421" s="35" t="str">
        <f aca="false">IF($B421="","",Trabajadores!$D$40)</f>
        <v/>
      </c>
      <c r="D421" s="43" t="n">
        <v>8</v>
      </c>
      <c r="E421" s="23" t="s">
        <v>305</v>
      </c>
      <c r="F421" s="23" t="str">
        <f aca="false">IF($B421="","",IF(OR(8&lt;Trabajadores!$M$40,8&gt;Trabajadores!$N$40),"No vinculado",IF(AND(8=Trabajadores!$N$40,Trabajadores!$O$40="Sí"),"Cese","Activo")))</f>
        <v/>
      </c>
      <c r="G421" s="19" t="n">
        <f aca="false">IF($B421="",0,SUMIFS(Ingresos!$V$6:$V$1505,ING_COD,$B421,ING_CLASE,"ORD"))</f>
        <v>0</v>
      </c>
      <c r="H421" s="19" t="n">
        <f aca="false">IF($B421="",0,SUMIFS(Ingresos!$V$6:$V$1505,ING_COD,$B421,ING_CLASE,"ORD",ING_COMP,"Sí"))</f>
        <v>0</v>
      </c>
      <c r="I421" s="19" t="n">
        <f aca="false">IF($B421="",0,SUMIFS(Ingresos!$V$6:$V$1505,ING_COD,$B421,ING_CLASE,"GRA"))</f>
        <v>0</v>
      </c>
      <c r="J421" s="19" t="n">
        <f aca="false">IF($B421="",0,SUMIFS(Ingresos!$V$6:$V$1505,ING_COD,$B421,ING_CLASE,"BON"))</f>
        <v>0</v>
      </c>
      <c r="K421" s="19" t="n">
        <f aca="false">IF($B421="",0,SUMIFS(Ingresos!$V$6:$V$1505,ING_COD,$B421,ING_CLASE,"EXT"))</f>
        <v>0</v>
      </c>
      <c r="L421" s="19" t="n">
        <f aca="false">IF($B421="",0,SUMIFS(Ingresos!$V$6:$V$1505,ING_COD,$B421,ING_CLASE,"OTO"))</f>
        <v>0</v>
      </c>
      <c r="M421" s="19" t="n">
        <f aca="false">IF($B421="",0,SUMIFS(Ingresos!$V$6:$V$1505,ING_COD,$B421,ING_CLASE,"OTX"))</f>
        <v>0</v>
      </c>
      <c r="N421" s="19" t="n">
        <f aca="false">IF($B421="",0,SUMIFS(Ingresos!$V$6:$V$1505,ING_COD,$B421,ING_CLASE,"RETO"))</f>
        <v>0</v>
      </c>
      <c r="O421" s="19" t="n">
        <f aca="false">IF($B421="",0,SUMIFS(Ingresos!$V$6:$V$1505,ING_COD,$B421,ING_CLASE,"INA"))</f>
        <v>0</v>
      </c>
      <c r="P421" s="19" t="n">
        <f aca="false">G421+I421+J421+K421+L421+M421</f>
        <v>0</v>
      </c>
      <c r="Q421" s="44" t="n">
        <f aca="false">IF($F421="Activo",5,IF($F421="Cese",1,0))</f>
        <v>0</v>
      </c>
      <c r="R421" s="19" t="n">
        <f aca="false">G421*Q421</f>
        <v>0</v>
      </c>
      <c r="S421" s="19" t="n">
        <f aca="false">IF($F421="Activo",SUMIFS(I421:I425,$D421:$D425,"&lt;="&amp;Trabajadores!$N$40)+IF(PROY_BON="Sí",SUMIFS(J421:J425,$D421:$D425,"&lt;="&amp;Trabajadores!$N$40),0),IF($F421="Cese",I421+IF(PROY_BON="Sí",J421,0),0))</f>
        <v>0</v>
      </c>
      <c r="T421" s="19" t="n">
        <f aca="false">IF(OR($F421&lt;&gt;"Activo",Trabajadores!$I$40="No"),0,IF(I425=0,H421*(1+IF(PROY_BON="Sí",Trabajadores!$P$40,0))*Trabajadores!$S$40/6*(Trabajadores!$N$40&gt;=12),0))</f>
        <v>0</v>
      </c>
      <c r="U421" s="19" t="n">
        <f aca="false">IF($F421="Activo",IF(Trabajadores!$J$40="Sí",L421*5,L421),IF($F421="Cese",L421,0))</f>
        <v>0</v>
      </c>
      <c r="V421" s="19" t="n">
        <f aca="false">IF(OR($F421="Activo",$F421="Cese"),M421,0)</f>
        <v>0</v>
      </c>
      <c r="W421" s="19" t="n">
        <f aca="false">IF(OR($F421="Activo",$F421="Cese"),SUM(P414:P420),0)</f>
        <v>0</v>
      </c>
      <c r="X421" s="36" t="n">
        <f aca="false">IF(OR($F421="Activo",$F421="Cese"),R421+S421+T421+U421+V421+W421,0)</f>
        <v>0</v>
      </c>
      <c r="Y421" s="19" t="n">
        <f aca="false">IF(OR($F421="Activo",$F421="Cese"),DED_FIJA,0)</f>
        <v>0</v>
      </c>
      <c r="Z421" s="36" t="n">
        <f aca="false">MAX(0,X421-Y421)</f>
        <v>0</v>
      </c>
      <c r="AA421" s="19" t="n">
        <f aca="false">IF(Z421=0,0,MAX(0,MIN(Z421,Parámetros!$G$19)-Parámetros!$F$19)*Parámetros!$E$19)</f>
        <v>0</v>
      </c>
      <c r="AB421" s="19" t="n">
        <f aca="false">IF(Z421=0,0,MAX(0,MIN(Z421,Parámetros!$G$20)-Parámetros!$F$20)*Parámetros!$E$20)</f>
        <v>0</v>
      </c>
      <c r="AC421" s="19" t="n">
        <f aca="false">IF(Z421=0,0,MAX(0,MIN(Z421,Parámetros!$G$21)-Parámetros!$F$21)*Parámetros!$E$21)</f>
        <v>0</v>
      </c>
      <c r="AD421" s="19" t="n">
        <f aca="false">IF(Z421=0,0,MAX(0,MIN(Z421,Parámetros!$G$22)-Parámetros!$F$22)*Parámetros!$E$22)</f>
        <v>0</v>
      </c>
      <c r="AE421" s="19" t="n">
        <f aca="false">IF(Z421=0,0,MAX(0,MIN(Z421,Parámetros!$G$23)-Parámetros!$F$23)*Parámetros!$E$23)</f>
        <v>0</v>
      </c>
      <c r="AF421" s="36" t="n">
        <f aca="false">SUM(AA421:AE421)</f>
        <v>0</v>
      </c>
      <c r="AG421" s="45" t="str">
        <f aca="false">IF(AM421&lt;=0,"-",INDEX(TR_TASA,MATCH(AM421,TR_DESDE,1)))</f>
        <v>-</v>
      </c>
      <c r="AH421" s="44" t="n">
        <f aca="false">IF($F421="Cese",1,IF($F421="Activo",INDEX(DIV_N,8),0))</f>
        <v>0</v>
      </c>
      <c r="AI421" s="44" t="n">
        <f aca="false">IF($F421="Cese",7,IF($F421="Activo",INDEX(DIV_HASTA,8),0))</f>
        <v>0</v>
      </c>
      <c r="AJ421" s="19" t="n">
        <f aca="false">IF(OR($F421="Activo",$F421="Cese"),SUMIFS(AV414:AV420,D414:D420,"&lt;="&amp;AI421),0)</f>
        <v>0</v>
      </c>
      <c r="AK421" s="19" t="n">
        <f aca="false">IF(OR($F421="Activo",$F421="Cese"),MAX(0,(AF421-AJ421)/AH421),0)</f>
        <v>0</v>
      </c>
      <c r="AL421" s="19" t="n">
        <f aca="false">IF(OR($F421="Activo",$F421="Cese"),K421+IF(PROY_BON="Sí",0,J421),0)</f>
        <v>0</v>
      </c>
      <c r="AM421" s="19" t="n">
        <f aca="false">IF(AL421&gt;0,MAX(0,X421+AL421-Y421),Z421)</f>
        <v>0</v>
      </c>
      <c r="AN421" s="19" t="n">
        <f aca="false">SUMPRODUCT((AM421&gt;TR_DESDE)*(AM421-TR_DESDE)*TR_INC)</f>
        <v>0</v>
      </c>
      <c r="AO421" s="19" t="n">
        <f aca="false">IF(AL421&gt;0,MAX(0,AN421-IF($F421="Cese",MAX(AF421,AJ421),AF421)),0)</f>
        <v>0</v>
      </c>
      <c r="AP421" s="46" t="n">
        <f aca="false">IF(OR($F421="Activo",$F421="Cese"),ROUND(AK421+AO421,2),0)</f>
        <v>0</v>
      </c>
      <c r="AQ421" s="19" t="n">
        <f aca="false">IF($F421="Cese",MAX(0,AJ421-AN421),0)</f>
        <v>0</v>
      </c>
      <c r="AR421" s="19" t="str">
        <f aca="false">IF($B421="","",IF(COUNTIFS(RP_COD,$B421,'Retenciones Planilla'!$J$6:$J$105,"&lt;&gt;")=0,"",SUMIFS('Retenciones Planilla'!$J$6:$J$105,RP_COD,$B421)))</f>
        <v/>
      </c>
      <c r="AS421" s="19" t="str">
        <f aca="false">IF(AR421="","",AR421-AP421)</f>
        <v/>
      </c>
      <c r="AT421" s="23" t="str">
        <f aca="false">IF($B421="","",IF(NOT(OR($F421="Activo",$F421="Cese")),IF(N(AR421)=0,"—","Revisar: sin vínculo"),IF(AR421="",IF(AP421=0,"No corresponde","Sin dato planilla"),IF(ABS(AS421)&lt;=TOL,"OK",IF(AS421&gt;0,"Retuvo de más","Retuvo de menos")))))</f>
        <v/>
      </c>
      <c r="AU421" s="19" t="n">
        <f aca="false">IF(AND(BASE_RET="Planilla (si existe)",AR421&lt;&gt;""),AR421,AP421)</f>
        <v>0</v>
      </c>
      <c r="AV421" s="19" t="n">
        <f aca="false">AU421+N421</f>
        <v>0</v>
      </c>
    </row>
    <row r="422" customFormat="false" ht="15" hidden="false" customHeight="false" outlineLevel="0" collapsed="false">
      <c r="A422" s="43" t="n">
        <v>35</v>
      </c>
      <c r="B422" s="35" t="str">
        <f aca="false">IF(Trabajadores!$B$40="","",Trabajadores!$B$40)</f>
        <v/>
      </c>
      <c r="C422" s="35" t="str">
        <f aca="false">IF($B422="","",Trabajadores!$D$40)</f>
        <v/>
      </c>
      <c r="D422" s="43" t="n">
        <v>9</v>
      </c>
      <c r="E422" s="23" t="s">
        <v>306</v>
      </c>
      <c r="F422" s="23" t="str">
        <f aca="false">IF($B422="","",IF(OR(9&lt;Trabajadores!$M$40,9&gt;Trabajadores!$N$40),"No vinculado",IF(AND(9=Trabajadores!$N$40,Trabajadores!$O$40="Sí"),"Cese","Activo")))</f>
        <v/>
      </c>
      <c r="G422" s="19" t="n">
        <f aca="false">IF($B422="",0,SUMIFS(Ingresos!$W$6:$W$1505,ING_COD,$B422,ING_CLASE,"ORD"))</f>
        <v>0</v>
      </c>
      <c r="H422" s="19" t="n">
        <f aca="false">IF($B422="",0,SUMIFS(Ingresos!$W$6:$W$1505,ING_COD,$B422,ING_CLASE,"ORD",ING_COMP,"Sí"))</f>
        <v>0</v>
      </c>
      <c r="I422" s="19" t="n">
        <f aca="false">IF($B422="",0,SUMIFS(Ingresos!$W$6:$W$1505,ING_COD,$B422,ING_CLASE,"GRA"))</f>
        <v>0</v>
      </c>
      <c r="J422" s="19" t="n">
        <f aca="false">IF($B422="",0,SUMIFS(Ingresos!$W$6:$W$1505,ING_COD,$B422,ING_CLASE,"BON"))</f>
        <v>0</v>
      </c>
      <c r="K422" s="19" t="n">
        <f aca="false">IF($B422="",0,SUMIFS(Ingresos!$W$6:$W$1505,ING_COD,$B422,ING_CLASE,"EXT"))</f>
        <v>0</v>
      </c>
      <c r="L422" s="19" t="n">
        <f aca="false">IF($B422="",0,SUMIFS(Ingresos!$W$6:$W$1505,ING_COD,$B422,ING_CLASE,"OTO"))</f>
        <v>0</v>
      </c>
      <c r="M422" s="19" t="n">
        <f aca="false">IF($B422="",0,SUMIFS(Ingresos!$W$6:$W$1505,ING_COD,$B422,ING_CLASE,"OTX"))</f>
        <v>0</v>
      </c>
      <c r="N422" s="19" t="n">
        <f aca="false">IF($B422="",0,SUMIFS(Ingresos!$W$6:$W$1505,ING_COD,$B422,ING_CLASE,"RETO"))</f>
        <v>0</v>
      </c>
      <c r="O422" s="19" t="n">
        <f aca="false">IF($B422="",0,SUMIFS(Ingresos!$W$6:$W$1505,ING_COD,$B422,ING_CLASE,"INA"))</f>
        <v>0</v>
      </c>
      <c r="P422" s="19" t="n">
        <f aca="false">G422+I422+J422+K422+L422+M422</f>
        <v>0</v>
      </c>
      <c r="Q422" s="44" t="n">
        <f aca="false">IF($F422="Activo",4,IF($F422="Cese",1,0))</f>
        <v>0</v>
      </c>
      <c r="R422" s="19" t="n">
        <f aca="false">G422*Q422</f>
        <v>0</v>
      </c>
      <c r="S422" s="19" t="n">
        <f aca="false">IF($F422="Activo",SUMIFS(I422:I425,$D422:$D425,"&lt;="&amp;Trabajadores!$N$40)+IF(PROY_BON="Sí",SUMIFS(J422:J425,$D422:$D425,"&lt;="&amp;Trabajadores!$N$40),0),IF($F422="Cese",I422+IF(PROY_BON="Sí",J422,0),0))</f>
        <v>0</v>
      </c>
      <c r="T422" s="19" t="n">
        <f aca="false">IF(OR($F422&lt;&gt;"Activo",Trabajadores!$I$40="No"),0,IF(I425=0,H422*(1+IF(PROY_BON="Sí",Trabajadores!$P$40,0))*Trabajadores!$S$40/6*(Trabajadores!$N$40&gt;=12),0))</f>
        <v>0</v>
      </c>
      <c r="U422" s="19" t="n">
        <f aca="false">IF($F422="Activo",IF(Trabajadores!$J$40="Sí",L422*4,L422),IF($F422="Cese",L422,0))</f>
        <v>0</v>
      </c>
      <c r="V422" s="19" t="n">
        <f aca="false">IF(OR($F422="Activo",$F422="Cese"),M422,0)</f>
        <v>0</v>
      </c>
      <c r="W422" s="19" t="n">
        <f aca="false">IF(OR($F422="Activo",$F422="Cese"),SUM(P414:P421),0)</f>
        <v>0</v>
      </c>
      <c r="X422" s="36" t="n">
        <f aca="false">IF(OR($F422="Activo",$F422="Cese"),R422+S422+T422+U422+V422+W422,0)</f>
        <v>0</v>
      </c>
      <c r="Y422" s="19" t="n">
        <f aca="false">IF(OR($F422="Activo",$F422="Cese"),DED_FIJA,0)</f>
        <v>0</v>
      </c>
      <c r="Z422" s="36" t="n">
        <f aca="false">MAX(0,X422-Y422)</f>
        <v>0</v>
      </c>
      <c r="AA422" s="19" t="n">
        <f aca="false">IF(Z422=0,0,MAX(0,MIN(Z422,Parámetros!$G$19)-Parámetros!$F$19)*Parámetros!$E$19)</f>
        <v>0</v>
      </c>
      <c r="AB422" s="19" t="n">
        <f aca="false">IF(Z422=0,0,MAX(0,MIN(Z422,Parámetros!$G$20)-Parámetros!$F$20)*Parámetros!$E$20)</f>
        <v>0</v>
      </c>
      <c r="AC422" s="19" t="n">
        <f aca="false">IF(Z422=0,0,MAX(0,MIN(Z422,Parámetros!$G$21)-Parámetros!$F$21)*Parámetros!$E$21)</f>
        <v>0</v>
      </c>
      <c r="AD422" s="19" t="n">
        <f aca="false">IF(Z422=0,0,MAX(0,MIN(Z422,Parámetros!$G$22)-Parámetros!$F$22)*Parámetros!$E$22)</f>
        <v>0</v>
      </c>
      <c r="AE422" s="19" t="n">
        <f aca="false">IF(Z422=0,0,MAX(0,MIN(Z422,Parámetros!$G$23)-Parámetros!$F$23)*Parámetros!$E$23)</f>
        <v>0</v>
      </c>
      <c r="AF422" s="36" t="n">
        <f aca="false">SUM(AA422:AE422)</f>
        <v>0</v>
      </c>
      <c r="AG422" s="45" t="str">
        <f aca="false">IF(AM422&lt;=0,"-",INDEX(TR_TASA,MATCH(AM422,TR_DESDE,1)))</f>
        <v>-</v>
      </c>
      <c r="AH422" s="44" t="n">
        <f aca="false">IF($F422="Cese",1,IF($F422="Activo",INDEX(DIV_N,9),0))</f>
        <v>0</v>
      </c>
      <c r="AI422" s="44" t="n">
        <f aca="false">IF($F422="Cese",8,IF($F422="Activo",INDEX(DIV_HASTA,9),0))</f>
        <v>0</v>
      </c>
      <c r="AJ422" s="19" t="n">
        <f aca="false">IF(OR($F422="Activo",$F422="Cese"),SUMIFS(AV414:AV421,D414:D421,"&lt;="&amp;AI422),0)</f>
        <v>0</v>
      </c>
      <c r="AK422" s="19" t="n">
        <f aca="false">IF(OR($F422="Activo",$F422="Cese"),MAX(0,(AF422-AJ422)/AH422),0)</f>
        <v>0</v>
      </c>
      <c r="AL422" s="19" t="n">
        <f aca="false">IF(OR($F422="Activo",$F422="Cese"),K422+IF(PROY_BON="Sí",0,J422),0)</f>
        <v>0</v>
      </c>
      <c r="AM422" s="19" t="n">
        <f aca="false">IF(AL422&gt;0,MAX(0,X422+AL422-Y422),Z422)</f>
        <v>0</v>
      </c>
      <c r="AN422" s="19" t="n">
        <f aca="false">SUMPRODUCT((AM422&gt;TR_DESDE)*(AM422-TR_DESDE)*TR_INC)</f>
        <v>0</v>
      </c>
      <c r="AO422" s="19" t="n">
        <f aca="false">IF(AL422&gt;0,MAX(0,AN422-IF($F422="Cese",MAX(AF422,AJ422),AF422)),0)</f>
        <v>0</v>
      </c>
      <c r="AP422" s="46" t="n">
        <f aca="false">IF(OR($F422="Activo",$F422="Cese"),ROUND(AK422+AO422,2),0)</f>
        <v>0</v>
      </c>
      <c r="AQ422" s="19" t="n">
        <f aca="false">IF($F422="Cese",MAX(0,AJ422-AN422),0)</f>
        <v>0</v>
      </c>
      <c r="AR422" s="19" t="str">
        <f aca="false">IF($B422="","",IF(COUNTIFS(RP_COD,$B422,'Retenciones Planilla'!$K$6:$K$105,"&lt;&gt;")=0,"",SUMIFS('Retenciones Planilla'!$K$6:$K$105,RP_COD,$B422)))</f>
        <v/>
      </c>
      <c r="AS422" s="19" t="str">
        <f aca="false">IF(AR422="","",AR422-AP422)</f>
        <v/>
      </c>
      <c r="AT422" s="23" t="str">
        <f aca="false">IF($B422="","",IF(NOT(OR($F422="Activo",$F422="Cese")),IF(N(AR422)=0,"—","Revisar: sin vínculo"),IF(AR422="",IF(AP422=0,"No corresponde","Sin dato planilla"),IF(ABS(AS422)&lt;=TOL,"OK",IF(AS422&gt;0,"Retuvo de más","Retuvo de menos")))))</f>
        <v/>
      </c>
      <c r="AU422" s="19" t="n">
        <f aca="false">IF(AND(BASE_RET="Planilla (si existe)",AR422&lt;&gt;""),AR422,AP422)</f>
        <v>0</v>
      </c>
      <c r="AV422" s="19" t="n">
        <f aca="false">AU422+N422</f>
        <v>0</v>
      </c>
    </row>
    <row r="423" customFormat="false" ht="15" hidden="false" customHeight="false" outlineLevel="0" collapsed="false">
      <c r="A423" s="43" t="n">
        <v>35</v>
      </c>
      <c r="B423" s="35" t="str">
        <f aca="false">IF(Trabajadores!$B$40="","",Trabajadores!$B$40)</f>
        <v/>
      </c>
      <c r="C423" s="35" t="str">
        <f aca="false">IF($B423="","",Trabajadores!$D$40)</f>
        <v/>
      </c>
      <c r="D423" s="43" t="n">
        <v>10</v>
      </c>
      <c r="E423" s="23" t="s">
        <v>307</v>
      </c>
      <c r="F423" s="23" t="str">
        <f aca="false">IF($B423="","",IF(OR(10&lt;Trabajadores!$M$40,10&gt;Trabajadores!$N$40),"No vinculado",IF(AND(10=Trabajadores!$N$40,Trabajadores!$O$40="Sí"),"Cese","Activo")))</f>
        <v/>
      </c>
      <c r="G423" s="19" t="n">
        <f aca="false">IF($B423="",0,SUMIFS(Ingresos!$X$6:$X$1505,ING_COD,$B423,ING_CLASE,"ORD"))</f>
        <v>0</v>
      </c>
      <c r="H423" s="19" t="n">
        <f aca="false">IF($B423="",0,SUMIFS(Ingresos!$X$6:$X$1505,ING_COD,$B423,ING_CLASE,"ORD",ING_COMP,"Sí"))</f>
        <v>0</v>
      </c>
      <c r="I423" s="19" t="n">
        <f aca="false">IF($B423="",0,SUMIFS(Ingresos!$X$6:$X$1505,ING_COD,$B423,ING_CLASE,"GRA"))</f>
        <v>0</v>
      </c>
      <c r="J423" s="19" t="n">
        <f aca="false">IF($B423="",0,SUMIFS(Ingresos!$X$6:$X$1505,ING_COD,$B423,ING_CLASE,"BON"))</f>
        <v>0</v>
      </c>
      <c r="K423" s="19" t="n">
        <f aca="false">IF($B423="",0,SUMIFS(Ingresos!$X$6:$X$1505,ING_COD,$B423,ING_CLASE,"EXT"))</f>
        <v>0</v>
      </c>
      <c r="L423" s="19" t="n">
        <f aca="false">IF($B423="",0,SUMIFS(Ingresos!$X$6:$X$1505,ING_COD,$B423,ING_CLASE,"OTO"))</f>
        <v>0</v>
      </c>
      <c r="M423" s="19" t="n">
        <f aca="false">IF($B423="",0,SUMIFS(Ingresos!$X$6:$X$1505,ING_COD,$B423,ING_CLASE,"OTX"))</f>
        <v>0</v>
      </c>
      <c r="N423" s="19" t="n">
        <f aca="false">IF($B423="",0,SUMIFS(Ingresos!$X$6:$X$1505,ING_COD,$B423,ING_CLASE,"RETO"))</f>
        <v>0</v>
      </c>
      <c r="O423" s="19" t="n">
        <f aca="false">IF($B423="",0,SUMIFS(Ingresos!$X$6:$X$1505,ING_COD,$B423,ING_CLASE,"INA"))</f>
        <v>0</v>
      </c>
      <c r="P423" s="19" t="n">
        <f aca="false">G423+I423+J423+K423+L423+M423</f>
        <v>0</v>
      </c>
      <c r="Q423" s="44" t="n">
        <f aca="false">IF($F423="Activo",3,IF($F423="Cese",1,0))</f>
        <v>0</v>
      </c>
      <c r="R423" s="19" t="n">
        <f aca="false">G423*Q423</f>
        <v>0</v>
      </c>
      <c r="S423" s="19" t="n">
        <f aca="false">IF($F423="Activo",SUMIFS(I423:I425,$D423:$D425,"&lt;="&amp;Trabajadores!$N$40)+IF(PROY_BON="Sí",SUMIFS(J423:J425,$D423:$D425,"&lt;="&amp;Trabajadores!$N$40),0),IF($F423="Cese",I423+IF(PROY_BON="Sí",J423,0),0))</f>
        <v>0</v>
      </c>
      <c r="T423" s="19" t="n">
        <f aca="false">IF(OR($F423&lt;&gt;"Activo",Trabajadores!$I$40="No"),0,IF(I425=0,H423*(1+IF(PROY_BON="Sí",Trabajadores!$P$40,0))*Trabajadores!$S$40/6*(Trabajadores!$N$40&gt;=12),0))</f>
        <v>0</v>
      </c>
      <c r="U423" s="19" t="n">
        <f aca="false">IF($F423="Activo",IF(Trabajadores!$J$40="Sí",L423*3,L423),IF($F423="Cese",L423,0))</f>
        <v>0</v>
      </c>
      <c r="V423" s="19" t="n">
        <f aca="false">IF(OR($F423="Activo",$F423="Cese"),M423,0)</f>
        <v>0</v>
      </c>
      <c r="W423" s="19" t="n">
        <f aca="false">IF(OR($F423="Activo",$F423="Cese"),SUM(P414:P422),0)</f>
        <v>0</v>
      </c>
      <c r="X423" s="36" t="n">
        <f aca="false">IF(OR($F423="Activo",$F423="Cese"),R423+S423+T423+U423+V423+W423,0)</f>
        <v>0</v>
      </c>
      <c r="Y423" s="19" t="n">
        <f aca="false">IF(OR($F423="Activo",$F423="Cese"),DED_FIJA,0)</f>
        <v>0</v>
      </c>
      <c r="Z423" s="36" t="n">
        <f aca="false">MAX(0,X423-Y423)</f>
        <v>0</v>
      </c>
      <c r="AA423" s="19" t="n">
        <f aca="false">IF(Z423=0,0,MAX(0,MIN(Z423,Parámetros!$G$19)-Parámetros!$F$19)*Parámetros!$E$19)</f>
        <v>0</v>
      </c>
      <c r="AB423" s="19" t="n">
        <f aca="false">IF(Z423=0,0,MAX(0,MIN(Z423,Parámetros!$G$20)-Parámetros!$F$20)*Parámetros!$E$20)</f>
        <v>0</v>
      </c>
      <c r="AC423" s="19" t="n">
        <f aca="false">IF(Z423=0,0,MAX(0,MIN(Z423,Parámetros!$G$21)-Parámetros!$F$21)*Parámetros!$E$21)</f>
        <v>0</v>
      </c>
      <c r="AD423" s="19" t="n">
        <f aca="false">IF(Z423=0,0,MAX(0,MIN(Z423,Parámetros!$G$22)-Parámetros!$F$22)*Parámetros!$E$22)</f>
        <v>0</v>
      </c>
      <c r="AE423" s="19" t="n">
        <f aca="false">IF(Z423=0,0,MAX(0,MIN(Z423,Parámetros!$G$23)-Parámetros!$F$23)*Parámetros!$E$23)</f>
        <v>0</v>
      </c>
      <c r="AF423" s="36" t="n">
        <f aca="false">SUM(AA423:AE423)</f>
        <v>0</v>
      </c>
      <c r="AG423" s="45" t="str">
        <f aca="false">IF(AM423&lt;=0,"-",INDEX(TR_TASA,MATCH(AM423,TR_DESDE,1)))</f>
        <v>-</v>
      </c>
      <c r="AH423" s="44" t="n">
        <f aca="false">IF($F423="Cese",1,IF($F423="Activo",INDEX(DIV_N,10),0))</f>
        <v>0</v>
      </c>
      <c r="AI423" s="44" t="n">
        <f aca="false">IF($F423="Cese",9,IF($F423="Activo",INDEX(DIV_HASTA,10),0))</f>
        <v>0</v>
      </c>
      <c r="AJ423" s="19" t="n">
        <f aca="false">IF(OR($F423="Activo",$F423="Cese"),SUMIFS(AV414:AV422,D414:D422,"&lt;="&amp;AI423),0)</f>
        <v>0</v>
      </c>
      <c r="AK423" s="19" t="n">
        <f aca="false">IF(OR($F423="Activo",$F423="Cese"),MAX(0,(AF423-AJ423)/AH423),0)</f>
        <v>0</v>
      </c>
      <c r="AL423" s="19" t="n">
        <f aca="false">IF(OR($F423="Activo",$F423="Cese"),K423+IF(PROY_BON="Sí",0,J423),0)</f>
        <v>0</v>
      </c>
      <c r="AM423" s="19" t="n">
        <f aca="false">IF(AL423&gt;0,MAX(0,X423+AL423-Y423),Z423)</f>
        <v>0</v>
      </c>
      <c r="AN423" s="19" t="n">
        <f aca="false">SUMPRODUCT((AM423&gt;TR_DESDE)*(AM423-TR_DESDE)*TR_INC)</f>
        <v>0</v>
      </c>
      <c r="AO423" s="19" t="n">
        <f aca="false">IF(AL423&gt;0,MAX(0,AN423-IF($F423="Cese",MAX(AF423,AJ423),AF423)),0)</f>
        <v>0</v>
      </c>
      <c r="AP423" s="46" t="n">
        <f aca="false">IF(OR($F423="Activo",$F423="Cese"),ROUND(AK423+AO423,2),0)</f>
        <v>0</v>
      </c>
      <c r="AQ423" s="19" t="n">
        <f aca="false">IF($F423="Cese",MAX(0,AJ423-AN423),0)</f>
        <v>0</v>
      </c>
      <c r="AR423" s="19" t="str">
        <f aca="false">IF($B423="","",IF(COUNTIFS(RP_COD,$B423,'Retenciones Planilla'!$L$6:$L$105,"&lt;&gt;")=0,"",SUMIFS('Retenciones Planilla'!$L$6:$L$105,RP_COD,$B423)))</f>
        <v/>
      </c>
      <c r="AS423" s="19" t="str">
        <f aca="false">IF(AR423="","",AR423-AP423)</f>
        <v/>
      </c>
      <c r="AT423" s="23" t="str">
        <f aca="false">IF($B423="","",IF(NOT(OR($F423="Activo",$F423="Cese")),IF(N(AR423)=0,"—","Revisar: sin vínculo"),IF(AR423="",IF(AP423=0,"No corresponde","Sin dato planilla"),IF(ABS(AS423)&lt;=TOL,"OK",IF(AS423&gt;0,"Retuvo de más","Retuvo de menos")))))</f>
        <v/>
      </c>
      <c r="AU423" s="19" t="n">
        <f aca="false">IF(AND(BASE_RET="Planilla (si existe)",AR423&lt;&gt;""),AR423,AP423)</f>
        <v>0</v>
      </c>
      <c r="AV423" s="19" t="n">
        <f aca="false">AU423+N423</f>
        <v>0</v>
      </c>
    </row>
    <row r="424" customFormat="false" ht="15" hidden="false" customHeight="false" outlineLevel="0" collapsed="false">
      <c r="A424" s="43" t="n">
        <v>35</v>
      </c>
      <c r="B424" s="35" t="str">
        <f aca="false">IF(Trabajadores!$B$40="","",Trabajadores!$B$40)</f>
        <v/>
      </c>
      <c r="C424" s="35" t="str">
        <f aca="false">IF($B424="","",Trabajadores!$D$40)</f>
        <v/>
      </c>
      <c r="D424" s="43" t="n">
        <v>11</v>
      </c>
      <c r="E424" s="23" t="s">
        <v>308</v>
      </c>
      <c r="F424" s="23" t="str">
        <f aca="false">IF($B424="","",IF(OR(11&lt;Trabajadores!$M$40,11&gt;Trabajadores!$N$40),"No vinculado",IF(AND(11=Trabajadores!$N$40,Trabajadores!$O$40="Sí"),"Cese","Activo")))</f>
        <v/>
      </c>
      <c r="G424" s="19" t="n">
        <f aca="false">IF($B424="",0,SUMIFS(Ingresos!$Y$6:$Y$1505,ING_COD,$B424,ING_CLASE,"ORD"))</f>
        <v>0</v>
      </c>
      <c r="H424" s="19" t="n">
        <f aca="false">IF($B424="",0,SUMIFS(Ingresos!$Y$6:$Y$1505,ING_COD,$B424,ING_CLASE,"ORD",ING_COMP,"Sí"))</f>
        <v>0</v>
      </c>
      <c r="I424" s="19" t="n">
        <f aca="false">IF($B424="",0,SUMIFS(Ingresos!$Y$6:$Y$1505,ING_COD,$B424,ING_CLASE,"GRA"))</f>
        <v>0</v>
      </c>
      <c r="J424" s="19" t="n">
        <f aca="false">IF($B424="",0,SUMIFS(Ingresos!$Y$6:$Y$1505,ING_COD,$B424,ING_CLASE,"BON"))</f>
        <v>0</v>
      </c>
      <c r="K424" s="19" t="n">
        <f aca="false">IF($B424="",0,SUMIFS(Ingresos!$Y$6:$Y$1505,ING_COD,$B424,ING_CLASE,"EXT"))</f>
        <v>0</v>
      </c>
      <c r="L424" s="19" t="n">
        <f aca="false">IF($B424="",0,SUMIFS(Ingresos!$Y$6:$Y$1505,ING_COD,$B424,ING_CLASE,"OTO"))</f>
        <v>0</v>
      </c>
      <c r="M424" s="19" t="n">
        <f aca="false">IF($B424="",0,SUMIFS(Ingresos!$Y$6:$Y$1505,ING_COD,$B424,ING_CLASE,"OTX"))</f>
        <v>0</v>
      </c>
      <c r="N424" s="19" t="n">
        <f aca="false">IF($B424="",0,SUMIFS(Ingresos!$Y$6:$Y$1505,ING_COD,$B424,ING_CLASE,"RETO"))</f>
        <v>0</v>
      </c>
      <c r="O424" s="19" t="n">
        <f aca="false">IF($B424="",0,SUMIFS(Ingresos!$Y$6:$Y$1505,ING_COD,$B424,ING_CLASE,"INA"))</f>
        <v>0</v>
      </c>
      <c r="P424" s="19" t="n">
        <f aca="false">G424+I424+J424+K424+L424+M424</f>
        <v>0</v>
      </c>
      <c r="Q424" s="44" t="n">
        <f aca="false">IF($F424="Activo",2,IF($F424="Cese",1,0))</f>
        <v>0</v>
      </c>
      <c r="R424" s="19" t="n">
        <f aca="false">G424*Q424</f>
        <v>0</v>
      </c>
      <c r="S424" s="19" t="n">
        <f aca="false">IF($F424="Activo",SUMIFS(I424:I425,$D424:$D425,"&lt;="&amp;Trabajadores!$N$40)+IF(PROY_BON="Sí",SUMIFS(J424:J425,$D424:$D425,"&lt;="&amp;Trabajadores!$N$40),0),IF($F424="Cese",I424+IF(PROY_BON="Sí",J424,0),0))</f>
        <v>0</v>
      </c>
      <c r="T424" s="19" t="n">
        <f aca="false">IF(OR($F424&lt;&gt;"Activo",Trabajadores!$I$40="No"),0,IF(I425=0,H424*(1+IF(PROY_BON="Sí",Trabajadores!$P$40,0))*Trabajadores!$S$40/6*(Trabajadores!$N$40&gt;=12),0))</f>
        <v>0</v>
      </c>
      <c r="U424" s="19" t="n">
        <f aca="false">IF($F424="Activo",IF(Trabajadores!$J$40="Sí",L424*2,L424),IF($F424="Cese",L424,0))</f>
        <v>0</v>
      </c>
      <c r="V424" s="19" t="n">
        <f aca="false">IF(OR($F424="Activo",$F424="Cese"),M424,0)</f>
        <v>0</v>
      </c>
      <c r="W424" s="19" t="n">
        <f aca="false">IF(OR($F424="Activo",$F424="Cese"),SUM(P414:P423),0)</f>
        <v>0</v>
      </c>
      <c r="X424" s="36" t="n">
        <f aca="false">IF(OR($F424="Activo",$F424="Cese"),R424+S424+T424+U424+V424+W424,0)</f>
        <v>0</v>
      </c>
      <c r="Y424" s="19" t="n">
        <f aca="false">IF(OR($F424="Activo",$F424="Cese"),DED_FIJA,0)</f>
        <v>0</v>
      </c>
      <c r="Z424" s="36" t="n">
        <f aca="false">MAX(0,X424-Y424)</f>
        <v>0</v>
      </c>
      <c r="AA424" s="19" t="n">
        <f aca="false">IF(Z424=0,0,MAX(0,MIN(Z424,Parámetros!$G$19)-Parámetros!$F$19)*Parámetros!$E$19)</f>
        <v>0</v>
      </c>
      <c r="AB424" s="19" t="n">
        <f aca="false">IF(Z424=0,0,MAX(0,MIN(Z424,Parámetros!$G$20)-Parámetros!$F$20)*Parámetros!$E$20)</f>
        <v>0</v>
      </c>
      <c r="AC424" s="19" t="n">
        <f aca="false">IF(Z424=0,0,MAX(0,MIN(Z424,Parámetros!$G$21)-Parámetros!$F$21)*Parámetros!$E$21)</f>
        <v>0</v>
      </c>
      <c r="AD424" s="19" t="n">
        <f aca="false">IF(Z424=0,0,MAX(0,MIN(Z424,Parámetros!$G$22)-Parámetros!$F$22)*Parámetros!$E$22)</f>
        <v>0</v>
      </c>
      <c r="AE424" s="19" t="n">
        <f aca="false">IF(Z424=0,0,MAX(0,MIN(Z424,Parámetros!$G$23)-Parámetros!$F$23)*Parámetros!$E$23)</f>
        <v>0</v>
      </c>
      <c r="AF424" s="36" t="n">
        <f aca="false">SUM(AA424:AE424)</f>
        <v>0</v>
      </c>
      <c r="AG424" s="45" t="str">
        <f aca="false">IF(AM424&lt;=0,"-",INDEX(TR_TASA,MATCH(AM424,TR_DESDE,1)))</f>
        <v>-</v>
      </c>
      <c r="AH424" s="44" t="n">
        <f aca="false">IF($F424="Cese",1,IF($F424="Activo",INDEX(DIV_N,11),0))</f>
        <v>0</v>
      </c>
      <c r="AI424" s="44" t="n">
        <f aca="false">IF($F424="Cese",10,IF($F424="Activo",INDEX(DIV_HASTA,11),0))</f>
        <v>0</v>
      </c>
      <c r="AJ424" s="19" t="n">
        <f aca="false">IF(OR($F424="Activo",$F424="Cese"),SUMIFS(AV414:AV423,D414:D423,"&lt;="&amp;AI424),0)</f>
        <v>0</v>
      </c>
      <c r="AK424" s="19" t="n">
        <f aca="false">IF(OR($F424="Activo",$F424="Cese"),MAX(0,(AF424-AJ424)/AH424),0)</f>
        <v>0</v>
      </c>
      <c r="AL424" s="19" t="n">
        <f aca="false">IF(OR($F424="Activo",$F424="Cese"),K424+IF(PROY_BON="Sí",0,J424),0)</f>
        <v>0</v>
      </c>
      <c r="AM424" s="19" t="n">
        <f aca="false">IF(AL424&gt;0,MAX(0,X424+AL424-Y424),Z424)</f>
        <v>0</v>
      </c>
      <c r="AN424" s="19" t="n">
        <f aca="false">SUMPRODUCT((AM424&gt;TR_DESDE)*(AM424-TR_DESDE)*TR_INC)</f>
        <v>0</v>
      </c>
      <c r="AO424" s="19" t="n">
        <f aca="false">IF(AL424&gt;0,MAX(0,AN424-IF($F424="Cese",MAX(AF424,AJ424),AF424)),0)</f>
        <v>0</v>
      </c>
      <c r="AP424" s="46" t="n">
        <f aca="false">IF(OR($F424="Activo",$F424="Cese"),ROUND(AK424+AO424,2),0)</f>
        <v>0</v>
      </c>
      <c r="AQ424" s="19" t="n">
        <f aca="false">IF($F424="Cese",MAX(0,AJ424-AN424),0)</f>
        <v>0</v>
      </c>
      <c r="AR424" s="19" t="str">
        <f aca="false">IF($B424="","",IF(COUNTIFS(RP_COD,$B424,'Retenciones Planilla'!$M$6:$M$105,"&lt;&gt;")=0,"",SUMIFS('Retenciones Planilla'!$M$6:$M$105,RP_COD,$B424)))</f>
        <v/>
      </c>
      <c r="AS424" s="19" t="str">
        <f aca="false">IF(AR424="","",AR424-AP424)</f>
        <v/>
      </c>
      <c r="AT424" s="23" t="str">
        <f aca="false">IF($B424="","",IF(NOT(OR($F424="Activo",$F424="Cese")),IF(N(AR424)=0,"—","Revisar: sin vínculo"),IF(AR424="",IF(AP424=0,"No corresponde","Sin dato planilla"),IF(ABS(AS424)&lt;=TOL,"OK",IF(AS424&gt;0,"Retuvo de más","Retuvo de menos")))))</f>
        <v/>
      </c>
      <c r="AU424" s="19" t="n">
        <f aca="false">IF(AND(BASE_RET="Planilla (si existe)",AR424&lt;&gt;""),AR424,AP424)</f>
        <v>0</v>
      </c>
      <c r="AV424" s="19" t="n">
        <f aca="false">AU424+N424</f>
        <v>0</v>
      </c>
    </row>
    <row r="425" customFormat="false" ht="15" hidden="false" customHeight="false" outlineLevel="0" collapsed="false">
      <c r="A425" s="43" t="n">
        <v>35</v>
      </c>
      <c r="B425" s="35" t="str">
        <f aca="false">IF(Trabajadores!$B$40="","",Trabajadores!$B$40)</f>
        <v/>
      </c>
      <c r="C425" s="35" t="str">
        <f aca="false">IF($B425="","",Trabajadores!$D$40)</f>
        <v/>
      </c>
      <c r="D425" s="43" t="n">
        <v>12</v>
      </c>
      <c r="E425" s="23" t="s">
        <v>309</v>
      </c>
      <c r="F425" s="23" t="str">
        <f aca="false">IF($B425="","",IF(OR(12&lt;Trabajadores!$M$40,12&gt;Trabajadores!$N$40),"No vinculado",IF(AND(12=Trabajadores!$N$40,Trabajadores!$O$40="Sí"),"Cese","Activo")))</f>
        <v/>
      </c>
      <c r="G425" s="19" t="n">
        <f aca="false">IF($B425="",0,SUMIFS(Ingresos!$Z$6:$Z$1505,ING_COD,$B425,ING_CLASE,"ORD"))</f>
        <v>0</v>
      </c>
      <c r="H425" s="19" t="n">
        <f aca="false">IF($B425="",0,SUMIFS(Ingresos!$Z$6:$Z$1505,ING_COD,$B425,ING_CLASE,"ORD",ING_COMP,"Sí"))</f>
        <v>0</v>
      </c>
      <c r="I425" s="19" t="n">
        <f aca="false">IF($B425="",0,SUMIFS(Ingresos!$Z$6:$Z$1505,ING_COD,$B425,ING_CLASE,"GRA"))</f>
        <v>0</v>
      </c>
      <c r="J425" s="19" t="n">
        <f aca="false">IF($B425="",0,SUMIFS(Ingresos!$Z$6:$Z$1505,ING_COD,$B425,ING_CLASE,"BON"))</f>
        <v>0</v>
      </c>
      <c r="K425" s="19" t="n">
        <f aca="false">IF($B425="",0,SUMIFS(Ingresos!$Z$6:$Z$1505,ING_COD,$B425,ING_CLASE,"EXT"))</f>
        <v>0</v>
      </c>
      <c r="L425" s="19" t="n">
        <f aca="false">IF($B425="",0,SUMIFS(Ingresos!$Z$6:$Z$1505,ING_COD,$B425,ING_CLASE,"OTO"))</f>
        <v>0</v>
      </c>
      <c r="M425" s="19" t="n">
        <f aca="false">IF($B425="",0,SUMIFS(Ingresos!$Z$6:$Z$1505,ING_COD,$B425,ING_CLASE,"OTX"))</f>
        <v>0</v>
      </c>
      <c r="N425" s="19" t="n">
        <f aca="false">IF($B425="",0,SUMIFS(Ingresos!$Z$6:$Z$1505,ING_COD,$B425,ING_CLASE,"RETO"))</f>
        <v>0</v>
      </c>
      <c r="O425" s="19" t="n">
        <f aca="false">IF($B425="",0,SUMIFS(Ingresos!$Z$6:$Z$1505,ING_COD,$B425,ING_CLASE,"INA"))</f>
        <v>0</v>
      </c>
      <c r="P425" s="19" t="n">
        <f aca="false">G425+I425+J425+K425+L425+M425</f>
        <v>0</v>
      </c>
      <c r="Q425" s="44" t="n">
        <f aca="false">IF($F425="Activo",1,IF($F425="Cese",1,0))</f>
        <v>0</v>
      </c>
      <c r="R425" s="19" t="n">
        <f aca="false">G425*Q425</f>
        <v>0</v>
      </c>
      <c r="S425" s="19" t="n">
        <f aca="false">IF($F425="Activo",SUMIFS(I425:I425,$D425:$D425,"&lt;="&amp;Trabajadores!$N$40)+IF(PROY_BON="Sí",SUMIFS(J425:J425,$D425:$D425,"&lt;="&amp;Trabajadores!$N$40),0),IF($F425="Cese",I425+IF(PROY_BON="Sí",J425,0),0))</f>
        <v>0</v>
      </c>
      <c r="T425" s="19" t="n">
        <f aca="false">0</f>
        <v>0</v>
      </c>
      <c r="U425" s="19" t="n">
        <f aca="false">IF($F425="Activo",IF(Trabajadores!$J$40="Sí",L425*1,L425),IF($F425="Cese",L425,0))</f>
        <v>0</v>
      </c>
      <c r="V425" s="19" t="n">
        <f aca="false">IF(OR($F425="Activo",$F425="Cese"),M425,0)</f>
        <v>0</v>
      </c>
      <c r="W425" s="19" t="n">
        <f aca="false">IF(OR($F425="Activo",$F425="Cese"),SUM(P414:P424),0)</f>
        <v>0</v>
      </c>
      <c r="X425" s="36" t="n">
        <f aca="false">IF(OR($F425="Activo",$F425="Cese"),R425+S425+T425+U425+V425+W425,0)</f>
        <v>0</v>
      </c>
      <c r="Y425" s="19" t="n">
        <f aca="false">IF(OR($F425="Activo",$F425="Cese"),DED_FIJA,0)</f>
        <v>0</v>
      </c>
      <c r="Z425" s="36" t="n">
        <f aca="false">MAX(0,X425-Y425)</f>
        <v>0</v>
      </c>
      <c r="AA425" s="19" t="n">
        <f aca="false">IF(Z425=0,0,MAX(0,MIN(Z425,Parámetros!$G$19)-Parámetros!$F$19)*Parámetros!$E$19)</f>
        <v>0</v>
      </c>
      <c r="AB425" s="19" t="n">
        <f aca="false">IF(Z425=0,0,MAX(0,MIN(Z425,Parámetros!$G$20)-Parámetros!$F$20)*Parámetros!$E$20)</f>
        <v>0</v>
      </c>
      <c r="AC425" s="19" t="n">
        <f aca="false">IF(Z425=0,0,MAX(0,MIN(Z425,Parámetros!$G$21)-Parámetros!$F$21)*Parámetros!$E$21)</f>
        <v>0</v>
      </c>
      <c r="AD425" s="19" t="n">
        <f aca="false">IF(Z425=0,0,MAX(0,MIN(Z425,Parámetros!$G$22)-Parámetros!$F$22)*Parámetros!$E$22)</f>
        <v>0</v>
      </c>
      <c r="AE425" s="19" t="n">
        <f aca="false">IF(Z425=0,0,MAX(0,MIN(Z425,Parámetros!$G$23)-Parámetros!$F$23)*Parámetros!$E$23)</f>
        <v>0</v>
      </c>
      <c r="AF425" s="36" t="n">
        <f aca="false">SUM(AA425:AE425)</f>
        <v>0</v>
      </c>
      <c r="AG425" s="45" t="str">
        <f aca="false">IF(AM425&lt;=0,"-",INDEX(TR_TASA,MATCH(AM425,TR_DESDE,1)))</f>
        <v>-</v>
      </c>
      <c r="AH425" s="44" t="n">
        <f aca="false">IF($F425="Cese",1,IF($F425="Activo",INDEX(DIV_N,12),0))</f>
        <v>0</v>
      </c>
      <c r="AI425" s="44" t="n">
        <f aca="false">IF($F425="Cese",11,IF($F425="Activo",INDEX(DIV_HASTA,12),0))</f>
        <v>0</v>
      </c>
      <c r="AJ425" s="19" t="n">
        <f aca="false">IF(OR($F425="Activo",$F425="Cese"),SUMIFS(AV414:AV424,D414:D424,"&lt;="&amp;AI425),0)</f>
        <v>0</v>
      </c>
      <c r="AK425" s="19" t="n">
        <f aca="false">IF(OR($F425="Activo",$F425="Cese"),MAX(0,(AF425-AJ425)/AH425),0)</f>
        <v>0</v>
      </c>
      <c r="AL425" s="19" t="n">
        <f aca="false">IF(OR($F425="Activo",$F425="Cese"),K425+IF(PROY_BON="Sí",0,J425),0)</f>
        <v>0</v>
      </c>
      <c r="AM425" s="19" t="n">
        <f aca="false">IF(AL425&gt;0,MAX(0,X425+AL425-Y425),Z425)</f>
        <v>0</v>
      </c>
      <c r="AN425" s="19" t="n">
        <f aca="false">SUMPRODUCT((AM425&gt;TR_DESDE)*(AM425-TR_DESDE)*TR_INC)</f>
        <v>0</v>
      </c>
      <c r="AO425" s="19" t="n">
        <f aca="false">IF(AL425&gt;0,MAX(0,AN425-IF(TRUE(),MAX(AF425,AJ425),AF425)),0)</f>
        <v>0</v>
      </c>
      <c r="AP425" s="46" t="n">
        <f aca="false">IF(OR($F425="Activo",$F425="Cese"),ROUND(AK425+AO425,2),0)</f>
        <v>0</v>
      </c>
      <c r="AQ425" s="19" t="n">
        <f aca="false">IF(OR($F425="Activo",$F425="Cese"),MAX(0,AJ425-AN425),0)</f>
        <v>0</v>
      </c>
      <c r="AR425" s="19" t="str">
        <f aca="false">IF($B425="","",IF(COUNTIFS(RP_COD,$B425,'Retenciones Planilla'!$N$6:$N$105,"&lt;&gt;")=0,"",SUMIFS('Retenciones Planilla'!$N$6:$N$105,RP_COD,$B425)))</f>
        <v/>
      </c>
      <c r="AS425" s="19" t="str">
        <f aca="false">IF(AR425="","",AR425-AP425)</f>
        <v/>
      </c>
      <c r="AT425" s="23" t="str">
        <f aca="false">IF($B425="","",IF(NOT(OR($F425="Activo",$F425="Cese")),IF(N(AR425)=0,"—","Revisar: sin vínculo"),IF(AR425="",IF(AP425=0,"No corresponde","Sin dato planilla"),IF(ABS(AS425)&lt;=TOL,"OK",IF(AS425&gt;0,"Retuvo de más","Retuvo de menos")))))</f>
        <v/>
      </c>
      <c r="AU425" s="19" t="n">
        <f aca="false">IF(AND(BASE_RET="Planilla (si existe)",AR425&lt;&gt;""),AR425,AP425)</f>
        <v>0</v>
      </c>
      <c r="AV425" s="19" t="n">
        <f aca="false">AU425+N425</f>
        <v>0</v>
      </c>
    </row>
    <row r="426" customFormat="false" ht="15" hidden="false" customHeight="false" outlineLevel="0" collapsed="false">
      <c r="A426" s="43" t="n">
        <v>36</v>
      </c>
      <c r="B426" s="35" t="str">
        <f aca="false">IF(Trabajadores!$B$41="","",Trabajadores!$B$41)</f>
        <v/>
      </c>
      <c r="C426" s="35" t="str">
        <f aca="false">IF($B426="","",Trabajadores!$D$41)</f>
        <v/>
      </c>
      <c r="D426" s="43" t="n">
        <v>1</v>
      </c>
      <c r="E426" s="23" t="s">
        <v>298</v>
      </c>
      <c r="F426" s="23" t="str">
        <f aca="false">IF($B426="","",IF(OR(1&lt;Trabajadores!$M$41,1&gt;Trabajadores!$N$41),"No vinculado",IF(AND(1=Trabajadores!$N$41,Trabajadores!$O$41="Sí"),"Cese","Activo")))</f>
        <v/>
      </c>
      <c r="G426" s="19" t="n">
        <f aca="false">IF($B426="",0,SUMIFS(Ingresos!$O$6:$O$1505,ING_COD,$B426,ING_CLASE,"ORD"))</f>
        <v>0</v>
      </c>
      <c r="H426" s="19" t="n">
        <f aca="false">IF($B426="",0,SUMIFS(Ingresos!$O$6:$O$1505,ING_COD,$B426,ING_CLASE,"ORD",ING_COMP,"Sí"))</f>
        <v>0</v>
      </c>
      <c r="I426" s="19" t="n">
        <f aca="false">IF($B426="",0,SUMIFS(Ingresos!$O$6:$O$1505,ING_COD,$B426,ING_CLASE,"GRA"))</f>
        <v>0</v>
      </c>
      <c r="J426" s="19" t="n">
        <f aca="false">IF($B426="",0,SUMIFS(Ingresos!$O$6:$O$1505,ING_COD,$B426,ING_CLASE,"BON"))</f>
        <v>0</v>
      </c>
      <c r="K426" s="19" t="n">
        <f aca="false">IF($B426="",0,SUMIFS(Ingresos!$O$6:$O$1505,ING_COD,$B426,ING_CLASE,"EXT"))</f>
        <v>0</v>
      </c>
      <c r="L426" s="19" t="n">
        <f aca="false">IF($B426="",0,SUMIFS(Ingresos!$O$6:$O$1505,ING_COD,$B426,ING_CLASE,"OTO"))</f>
        <v>0</v>
      </c>
      <c r="M426" s="19" t="n">
        <f aca="false">IF($B426="",0,SUMIFS(Ingresos!$O$6:$O$1505,ING_COD,$B426,ING_CLASE,"OTX"))</f>
        <v>0</v>
      </c>
      <c r="N426" s="19" t="n">
        <f aca="false">IF($B426="",0,SUMIFS(Ingresos!$O$6:$O$1505,ING_COD,$B426,ING_CLASE,"RETO"))</f>
        <v>0</v>
      </c>
      <c r="O426" s="19" t="n">
        <f aca="false">IF($B426="",0,SUMIFS(Ingresos!$O$6:$O$1505,ING_COD,$B426,ING_CLASE,"INA"))</f>
        <v>0</v>
      </c>
      <c r="P426" s="19" t="n">
        <f aca="false">G426+I426+J426+K426+L426+M426</f>
        <v>0</v>
      </c>
      <c r="Q426" s="44" t="n">
        <f aca="false">IF($F426="Activo",12,IF($F426="Cese",1,0))</f>
        <v>0</v>
      </c>
      <c r="R426" s="19" t="n">
        <f aca="false">G426*Q426</f>
        <v>0</v>
      </c>
      <c r="S426" s="19" t="n">
        <f aca="false">IF($F426="Activo",SUMIFS(I426:I437,$D426:$D437,"&lt;="&amp;Trabajadores!$N$41)+IF(PROY_BON="Sí",SUMIFS(J426:J437,$D426:$D437,"&lt;="&amp;Trabajadores!$N$41),0),IF($F426="Cese",I426+IF(PROY_BON="Sí",J426,0),0))</f>
        <v>0</v>
      </c>
      <c r="T426" s="19" t="n">
        <f aca="false">IF(OR($F426&lt;&gt;"Activo",Trabajadores!$I$41="No"),0,IF(I432=0,H426*(1+IF(PROY_BON="Sí",Trabajadores!$P$41,0))*Trabajadores!$R$41/6*(Trabajadores!$N$41&gt;=7),0)+IF(I437=0,H426*(1+IF(PROY_BON="Sí",Trabajadores!$P$41,0))*Trabajadores!$S$41/6*(Trabajadores!$N$41&gt;=12),0))</f>
        <v>0</v>
      </c>
      <c r="U426" s="19" t="n">
        <f aca="false">IF($F426="Activo",IF(Trabajadores!$J$41="Sí",L426*12,L426),IF($F426="Cese",L426,0))</f>
        <v>0</v>
      </c>
      <c r="V426" s="19" t="n">
        <f aca="false">IF(OR($F426="Activo",$F426="Cese"),M426,0)</f>
        <v>0</v>
      </c>
      <c r="W426" s="19" t="n">
        <f aca="false">0</f>
        <v>0</v>
      </c>
      <c r="X426" s="36" t="n">
        <f aca="false">IF(OR($F426="Activo",$F426="Cese"),R426+S426+T426+U426+V426+W426,0)</f>
        <v>0</v>
      </c>
      <c r="Y426" s="19" t="n">
        <f aca="false">IF(OR($F426="Activo",$F426="Cese"),DED_FIJA,0)</f>
        <v>0</v>
      </c>
      <c r="Z426" s="36" t="n">
        <f aca="false">MAX(0,X426-Y426)</f>
        <v>0</v>
      </c>
      <c r="AA426" s="19" t="n">
        <f aca="false">IF(Z426=0,0,MAX(0,MIN(Z426,Parámetros!$G$19)-Parámetros!$F$19)*Parámetros!$E$19)</f>
        <v>0</v>
      </c>
      <c r="AB426" s="19" t="n">
        <f aca="false">IF(Z426=0,0,MAX(0,MIN(Z426,Parámetros!$G$20)-Parámetros!$F$20)*Parámetros!$E$20)</f>
        <v>0</v>
      </c>
      <c r="AC426" s="19" t="n">
        <f aca="false">IF(Z426=0,0,MAX(0,MIN(Z426,Parámetros!$G$21)-Parámetros!$F$21)*Parámetros!$E$21)</f>
        <v>0</v>
      </c>
      <c r="AD426" s="19" t="n">
        <f aca="false">IF(Z426=0,0,MAX(0,MIN(Z426,Parámetros!$G$22)-Parámetros!$F$22)*Parámetros!$E$22)</f>
        <v>0</v>
      </c>
      <c r="AE426" s="19" t="n">
        <f aca="false">IF(Z426=0,0,MAX(0,MIN(Z426,Parámetros!$G$23)-Parámetros!$F$23)*Parámetros!$E$23)</f>
        <v>0</v>
      </c>
      <c r="AF426" s="36" t="n">
        <f aca="false">SUM(AA426:AE426)</f>
        <v>0</v>
      </c>
      <c r="AG426" s="45" t="str">
        <f aca="false">IF(AM426&lt;=0,"-",INDEX(TR_TASA,MATCH(AM426,TR_DESDE,1)))</f>
        <v>-</v>
      </c>
      <c r="AH426" s="44" t="n">
        <f aca="false">IF($F426="Cese",1,IF($F426="Activo",INDEX(DIV_N,1),0))</f>
        <v>0</v>
      </c>
      <c r="AI426" s="44" t="n">
        <f aca="false">IF($F426="Cese",0,IF($F426="Activo",INDEX(DIV_HASTA,1),0))</f>
        <v>0</v>
      </c>
      <c r="AJ426" s="19" t="n">
        <f aca="false">0</f>
        <v>0</v>
      </c>
      <c r="AK426" s="19" t="n">
        <f aca="false">IF(OR($F426="Activo",$F426="Cese"),MAX(0,(AF426-AJ426)/AH426),0)</f>
        <v>0</v>
      </c>
      <c r="AL426" s="19" t="n">
        <f aca="false">IF(OR($F426="Activo",$F426="Cese"),K426+IF(PROY_BON="Sí",0,J426),0)</f>
        <v>0</v>
      </c>
      <c r="AM426" s="19" t="n">
        <f aca="false">IF(AL426&gt;0,MAX(0,X426+AL426-Y426),Z426)</f>
        <v>0</v>
      </c>
      <c r="AN426" s="19" t="n">
        <f aca="false">SUMPRODUCT((AM426&gt;TR_DESDE)*(AM426-TR_DESDE)*TR_INC)</f>
        <v>0</v>
      </c>
      <c r="AO426" s="19" t="n">
        <f aca="false">IF(AL426&gt;0,MAX(0,AN426-IF($F426="Cese",MAX(AF426,AJ426),AF426)),0)</f>
        <v>0</v>
      </c>
      <c r="AP426" s="46" t="n">
        <f aca="false">IF(OR($F426="Activo",$F426="Cese"),ROUND(AK426+AO426,2),0)</f>
        <v>0</v>
      </c>
      <c r="AQ426" s="19" t="n">
        <f aca="false">IF($F426="Cese",MAX(0,AJ426-AN426),0)</f>
        <v>0</v>
      </c>
      <c r="AR426" s="19" t="str">
        <f aca="false">IF($B426="","",IF(COUNTIFS(RP_COD,$B426,'Retenciones Planilla'!$C$6:$C$105,"&lt;&gt;")=0,"",SUMIFS('Retenciones Planilla'!$C$6:$C$105,RP_COD,$B426)))</f>
        <v/>
      </c>
      <c r="AS426" s="19" t="str">
        <f aca="false">IF(AR426="","",AR426-AP426)</f>
        <v/>
      </c>
      <c r="AT426" s="23" t="str">
        <f aca="false">IF($B426="","",IF(NOT(OR($F426="Activo",$F426="Cese")),IF(N(AR426)=0,"—","Revisar: sin vínculo"),IF(AR426="",IF(AP426=0,"No corresponde","Sin dato planilla"),IF(ABS(AS426)&lt;=TOL,"OK",IF(AS426&gt;0,"Retuvo de más","Retuvo de menos")))))</f>
        <v/>
      </c>
      <c r="AU426" s="19" t="n">
        <f aca="false">IF(AND(BASE_RET="Planilla (si existe)",AR426&lt;&gt;""),AR426,AP426)</f>
        <v>0</v>
      </c>
      <c r="AV426" s="19" t="n">
        <f aca="false">AU426+N426</f>
        <v>0</v>
      </c>
    </row>
    <row r="427" customFormat="false" ht="15" hidden="false" customHeight="false" outlineLevel="0" collapsed="false">
      <c r="A427" s="43" t="n">
        <v>36</v>
      </c>
      <c r="B427" s="35" t="str">
        <f aca="false">IF(Trabajadores!$B$41="","",Trabajadores!$B$41)</f>
        <v/>
      </c>
      <c r="C427" s="35" t="str">
        <f aca="false">IF($B427="","",Trabajadores!$D$41)</f>
        <v/>
      </c>
      <c r="D427" s="43" t="n">
        <v>2</v>
      </c>
      <c r="E427" s="23" t="s">
        <v>299</v>
      </c>
      <c r="F427" s="23" t="str">
        <f aca="false">IF($B427="","",IF(OR(2&lt;Trabajadores!$M$41,2&gt;Trabajadores!$N$41),"No vinculado",IF(AND(2=Trabajadores!$N$41,Trabajadores!$O$41="Sí"),"Cese","Activo")))</f>
        <v/>
      </c>
      <c r="G427" s="19" t="n">
        <f aca="false">IF($B427="",0,SUMIFS(Ingresos!$P$6:$P$1505,ING_COD,$B427,ING_CLASE,"ORD"))</f>
        <v>0</v>
      </c>
      <c r="H427" s="19" t="n">
        <f aca="false">IF($B427="",0,SUMIFS(Ingresos!$P$6:$P$1505,ING_COD,$B427,ING_CLASE,"ORD",ING_COMP,"Sí"))</f>
        <v>0</v>
      </c>
      <c r="I427" s="19" t="n">
        <f aca="false">IF($B427="",0,SUMIFS(Ingresos!$P$6:$P$1505,ING_COD,$B427,ING_CLASE,"GRA"))</f>
        <v>0</v>
      </c>
      <c r="J427" s="19" t="n">
        <f aca="false">IF($B427="",0,SUMIFS(Ingresos!$P$6:$P$1505,ING_COD,$B427,ING_CLASE,"BON"))</f>
        <v>0</v>
      </c>
      <c r="K427" s="19" t="n">
        <f aca="false">IF($B427="",0,SUMIFS(Ingresos!$P$6:$P$1505,ING_COD,$B427,ING_CLASE,"EXT"))</f>
        <v>0</v>
      </c>
      <c r="L427" s="19" t="n">
        <f aca="false">IF($B427="",0,SUMIFS(Ingresos!$P$6:$P$1505,ING_COD,$B427,ING_CLASE,"OTO"))</f>
        <v>0</v>
      </c>
      <c r="M427" s="19" t="n">
        <f aca="false">IF($B427="",0,SUMIFS(Ingresos!$P$6:$P$1505,ING_COD,$B427,ING_CLASE,"OTX"))</f>
        <v>0</v>
      </c>
      <c r="N427" s="19" t="n">
        <f aca="false">IF($B427="",0,SUMIFS(Ingresos!$P$6:$P$1505,ING_COD,$B427,ING_CLASE,"RETO"))</f>
        <v>0</v>
      </c>
      <c r="O427" s="19" t="n">
        <f aca="false">IF($B427="",0,SUMIFS(Ingresos!$P$6:$P$1505,ING_COD,$B427,ING_CLASE,"INA"))</f>
        <v>0</v>
      </c>
      <c r="P427" s="19" t="n">
        <f aca="false">G427+I427+J427+K427+L427+M427</f>
        <v>0</v>
      </c>
      <c r="Q427" s="44" t="n">
        <f aca="false">IF($F427="Activo",11,IF($F427="Cese",1,0))</f>
        <v>0</v>
      </c>
      <c r="R427" s="19" t="n">
        <f aca="false">G427*Q427</f>
        <v>0</v>
      </c>
      <c r="S427" s="19" t="n">
        <f aca="false">IF($F427="Activo",SUMIFS(I427:I437,$D427:$D437,"&lt;="&amp;Trabajadores!$N$41)+IF(PROY_BON="Sí",SUMIFS(J427:J437,$D427:$D437,"&lt;="&amp;Trabajadores!$N$41),0),IF($F427="Cese",I427+IF(PROY_BON="Sí",J427,0),0))</f>
        <v>0</v>
      </c>
      <c r="T427" s="19" t="n">
        <f aca="false">IF(OR($F427&lt;&gt;"Activo",Trabajadores!$I$41="No"),0,IF(I432=0,H427*(1+IF(PROY_BON="Sí",Trabajadores!$P$41,0))*Trabajadores!$R$41/6*(Trabajadores!$N$41&gt;=7),0)+IF(I437=0,H427*(1+IF(PROY_BON="Sí",Trabajadores!$P$41,0))*Trabajadores!$S$41/6*(Trabajadores!$N$41&gt;=12),0))</f>
        <v>0</v>
      </c>
      <c r="U427" s="19" t="n">
        <f aca="false">IF($F427="Activo",IF(Trabajadores!$J$41="Sí",L427*11,L427),IF($F427="Cese",L427,0))</f>
        <v>0</v>
      </c>
      <c r="V427" s="19" t="n">
        <f aca="false">IF(OR($F427="Activo",$F427="Cese"),M427,0)</f>
        <v>0</v>
      </c>
      <c r="W427" s="19" t="n">
        <f aca="false">IF(OR($F427="Activo",$F427="Cese"),SUM(P426:P426),0)</f>
        <v>0</v>
      </c>
      <c r="X427" s="36" t="n">
        <f aca="false">IF(OR($F427="Activo",$F427="Cese"),R427+S427+T427+U427+V427+W427,0)</f>
        <v>0</v>
      </c>
      <c r="Y427" s="19" t="n">
        <f aca="false">IF(OR($F427="Activo",$F427="Cese"),DED_FIJA,0)</f>
        <v>0</v>
      </c>
      <c r="Z427" s="36" t="n">
        <f aca="false">MAX(0,X427-Y427)</f>
        <v>0</v>
      </c>
      <c r="AA427" s="19" t="n">
        <f aca="false">IF(Z427=0,0,MAX(0,MIN(Z427,Parámetros!$G$19)-Parámetros!$F$19)*Parámetros!$E$19)</f>
        <v>0</v>
      </c>
      <c r="AB427" s="19" t="n">
        <f aca="false">IF(Z427=0,0,MAX(0,MIN(Z427,Parámetros!$G$20)-Parámetros!$F$20)*Parámetros!$E$20)</f>
        <v>0</v>
      </c>
      <c r="AC427" s="19" t="n">
        <f aca="false">IF(Z427=0,0,MAX(0,MIN(Z427,Parámetros!$G$21)-Parámetros!$F$21)*Parámetros!$E$21)</f>
        <v>0</v>
      </c>
      <c r="AD427" s="19" t="n">
        <f aca="false">IF(Z427=0,0,MAX(0,MIN(Z427,Parámetros!$G$22)-Parámetros!$F$22)*Parámetros!$E$22)</f>
        <v>0</v>
      </c>
      <c r="AE427" s="19" t="n">
        <f aca="false">IF(Z427=0,0,MAX(0,MIN(Z427,Parámetros!$G$23)-Parámetros!$F$23)*Parámetros!$E$23)</f>
        <v>0</v>
      </c>
      <c r="AF427" s="36" t="n">
        <f aca="false">SUM(AA427:AE427)</f>
        <v>0</v>
      </c>
      <c r="AG427" s="45" t="str">
        <f aca="false">IF(AM427&lt;=0,"-",INDEX(TR_TASA,MATCH(AM427,TR_DESDE,1)))</f>
        <v>-</v>
      </c>
      <c r="AH427" s="44" t="n">
        <f aca="false">IF($F427="Cese",1,IF($F427="Activo",INDEX(DIV_N,2),0))</f>
        <v>0</v>
      </c>
      <c r="AI427" s="44" t="n">
        <f aca="false">IF($F427="Cese",1,IF($F427="Activo",INDEX(DIV_HASTA,2),0))</f>
        <v>0</v>
      </c>
      <c r="AJ427" s="19" t="n">
        <f aca="false">IF(OR($F427="Activo",$F427="Cese"),SUMIFS(AV426:AV426,D426:D426,"&lt;="&amp;AI427),0)</f>
        <v>0</v>
      </c>
      <c r="AK427" s="19" t="n">
        <f aca="false">IF(OR($F427="Activo",$F427="Cese"),MAX(0,(AF427-AJ427)/AH427),0)</f>
        <v>0</v>
      </c>
      <c r="AL427" s="19" t="n">
        <f aca="false">IF(OR($F427="Activo",$F427="Cese"),K427+IF(PROY_BON="Sí",0,J427),0)</f>
        <v>0</v>
      </c>
      <c r="AM427" s="19" t="n">
        <f aca="false">IF(AL427&gt;0,MAX(0,X427+AL427-Y427),Z427)</f>
        <v>0</v>
      </c>
      <c r="AN427" s="19" t="n">
        <f aca="false">SUMPRODUCT((AM427&gt;TR_DESDE)*(AM427-TR_DESDE)*TR_INC)</f>
        <v>0</v>
      </c>
      <c r="AO427" s="19" t="n">
        <f aca="false">IF(AL427&gt;0,MAX(0,AN427-IF($F427="Cese",MAX(AF427,AJ427),AF427)),0)</f>
        <v>0</v>
      </c>
      <c r="AP427" s="46" t="n">
        <f aca="false">IF(OR($F427="Activo",$F427="Cese"),ROUND(AK427+AO427,2),0)</f>
        <v>0</v>
      </c>
      <c r="AQ427" s="19" t="n">
        <f aca="false">IF($F427="Cese",MAX(0,AJ427-AN427),0)</f>
        <v>0</v>
      </c>
      <c r="AR427" s="19" t="str">
        <f aca="false">IF($B427="","",IF(COUNTIFS(RP_COD,$B427,'Retenciones Planilla'!$D$6:$D$105,"&lt;&gt;")=0,"",SUMIFS('Retenciones Planilla'!$D$6:$D$105,RP_COD,$B427)))</f>
        <v/>
      </c>
      <c r="AS427" s="19" t="str">
        <f aca="false">IF(AR427="","",AR427-AP427)</f>
        <v/>
      </c>
      <c r="AT427" s="23" t="str">
        <f aca="false">IF($B427="","",IF(NOT(OR($F427="Activo",$F427="Cese")),IF(N(AR427)=0,"—","Revisar: sin vínculo"),IF(AR427="",IF(AP427=0,"No corresponde","Sin dato planilla"),IF(ABS(AS427)&lt;=TOL,"OK",IF(AS427&gt;0,"Retuvo de más","Retuvo de menos")))))</f>
        <v/>
      </c>
      <c r="AU427" s="19" t="n">
        <f aca="false">IF(AND(BASE_RET="Planilla (si existe)",AR427&lt;&gt;""),AR427,AP427)</f>
        <v>0</v>
      </c>
      <c r="AV427" s="19" t="n">
        <f aca="false">AU427+N427</f>
        <v>0</v>
      </c>
    </row>
    <row r="428" customFormat="false" ht="15" hidden="false" customHeight="false" outlineLevel="0" collapsed="false">
      <c r="A428" s="43" t="n">
        <v>36</v>
      </c>
      <c r="B428" s="35" t="str">
        <f aca="false">IF(Trabajadores!$B$41="","",Trabajadores!$B$41)</f>
        <v/>
      </c>
      <c r="C428" s="35" t="str">
        <f aca="false">IF($B428="","",Trabajadores!$D$41)</f>
        <v/>
      </c>
      <c r="D428" s="43" t="n">
        <v>3</v>
      </c>
      <c r="E428" s="23" t="s">
        <v>300</v>
      </c>
      <c r="F428" s="23" t="str">
        <f aca="false">IF($B428="","",IF(OR(3&lt;Trabajadores!$M$41,3&gt;Trabajadores!$N$41),"No vinculado",IF(AND(3=Trabajadores!$N$41,Trabajadores!$O$41="Sí"),"Cese","Activo")))</f>
        <v/>
      </c>
      <c r="G428" s="19" t="n">
        <f aca="false">IF($B428="",0,SUMIFS(Ingresos!$Q$6:$Q$1505,ING_COD,$B428,ING_CLASE,"ORD"))</f>
        <v>0</v>
      </c>
      <c r="H428" s="19" t="n">
        <f aca="false">IF($B428="",0,SUMIFS(Ingresos!$Q$6:$Q$1505,ING_COD,$B428,ING_CLASE,"ORD",ING_COMP,"Sí"))</f>
        <v>0</v>
      </c>
      <c r="I428" s="19" t="n">
        <f aca="false">IF($B428="",0,SUMIFS(Ingresos!$Q$6:$Q$1505,ING_COD,$B428,ING_CLASE,"GRA"))</f>
        <v>0</v>
      </c>
      <c r="J428" s="19" t="n">
        <f aca="false">IF($B428="",0,SUMIFS(Ingresos!$Q$6:$Q$1505,ING_COD,$B428,ING_CLASE,"BON"))</f>
        <v>0</v>
      </c>
      <c r="K428" s="19" t="n">
        <f aca="false">IF($B428="",0,SUMIFS(Ingresos!$Q$6:$Q$1505,ING_COD,$B428,ING_CLASE,"EXT"))</f>
        <v>0</v>
      </c>
      <c r="L428" s="19" t="n">
        <f aca="false">IF($B428="",0,SUMIFS(Ingresos!$Q$6:$Q$1505,ING_COD,$B428,ING_CLASE,"OTO"))</f>
        <v>0</v>
      </c>
      <c r="M428" s="19" t="n">
        <f aca="false">IF($B428="",0,SUMIFS(Ingresos!$Q$6:$Q$1505,ING_COD,$B428,ING_CLASE,"OTX"))</f>
        <v>0</v>
      </c>
      <c r="N428" s="19" t="n">
        <f aca="false">IF($B428="",0,SUMIFS(Ingresos!$Q$6:$Q$1505,ING_COD,$B428,ING_CLASE,"RETO"))</f>
        <v>0</v>
      </c>
      <c r="O428" s="19" t="n">
        <f aca="false">IF($B428="",0,SUMIFS(Ingresos!$Q$6:$Q$1505,ING_COD,$B428,ING_CLASE,"INA"))</f>
        <v>0</v>
      </c>
      <c r="P428" s="19" t="n">
        <f aca="false">G428+I428+J428+K428+L428+M428</f>
        <v>0</v>
      </c>
      <c r="Q428" s="44" t="n">
        <f aca="false">IF($F428="Activo",10,IF($F428="Cese",1,0))</f>
        <v>0</v>
      </c>
      <c r="R428" s="19" t="n">
        <f aca="false">G428*Q428</f>
        <v>0</v>
      </c>
      <c r="S428" s="19" t="n">
        <f aca="false">IF($F428="Activo",SUMIFS(I428:I437,$D428:$D437,"&lt;="&amp;Trabajadores!$N$41)+IF(PROY_BON="Sí",SUMIFS(J428:J437,$D428:$D437,"&lt;="&amp;Trabajadores!$N$41),0),IF($F428="Cese",I428+IF(PROY_BON="Sí",J428,0),0))</f>
        <v>0</v>
      </c>
      <c r="T428" s="19" t="n">
        <f aca="false">IF(OR($F428&lt;&gt;"Activo",Trabajadores!$I$41="No"),0,IF(I432=0,H428*(1+IF(PROY_BON="Sí",Trabajadores!$P$41,0))*Trabajadores!$R$41/6*(Trabajadores!$N$41&gt;=7),0)+IF(I437=0,H428*(1+IF(PROY_BON="Sí",Trabajadores!$P$41,0))*Trabajadores!$S$41/6*(Trabajadores!$N$41&gt;=12),0))</f>
        <v>0</v>
      </c>
      <c r="U428" s="19" t="n">
        <f aca="false">IF($F428="Activo",IF(Trabajadores!$J$41="Sí",L428*10,L428),IF($F428="Cese",L428,0))</f>
        <v>0</v>
      </c>
      <c r="V428" s="19" t="n">
        <f aca="false">IF(OR($F428="Activo",$F428="Cese"),M428,0)</f>
        <v>0</v>
      </c>
      <c r="W428" s="19" t="n">
        <f aca="false">IF(OR($F428="Activo",$F428="Cese"),SUM(P426:P427),0)</f>
        <v>0</v>
      </c>
      <c r="X428" s="36" t="n">
        <f aca="false">IF(OR($F428="Activo",$F428="Cese"),R428+S428+T428+U428+V428+W428,0)</f>
        <v>0</v>
      </c>
      <c r="Y428" s="19" t="n">
        <f aca="false">IF(OR($F428="Activo",$F428="Cese"),DED_FIJA,0)</f>
        <v>0</v>
      </c>
      <c r="Z428" s="36" t="n">
        <f aca="false">MAX(0,X428-Y428)</f>
        <v>0</v>
      </c>
      <c r="AA428" s="19" t="n">
        <f aca="false">IF(Z428=0,0,MAX(0,MIN(Z428,Parámetros!$G$19)-Parámetros!$F$19)*Parámetros!$E$19)</f>
        <v>0</v>
      </c>
      <c r="AB428" s="19" t="n">
        <f aca="false">IF(Z428=0,0,MAX(0,MIN(Z428,Parámetros!$G$20)-Parámetros!$F$20)*Parámetros!$E$20)</f>
        <v>0</v>
      </c>
      <c r="AC428" s="19" t="n">
        <f aca="false">IF(Z428=0,0,MAX(0,MIN(Z428,Parámetros!$G$21)-Parámetros!$F$21)*Parámetros!$E$21)</f>
        <v>0</v>
      </c>
      <c r="AD428" s="19" t="n">
        <f aca="false">IF(Z428=0,0,MAX(0,MIN(Z428,Parámetros!$G$22)-Parámetros!$F$22)*Parámetros!$E$22)</f>
        <v>0</v>
      </c>
      <c r="AE428" s="19" t="n">
        <f aca="false">IF(Z428=0,0,MAX(0,MIN(Z428,Parámetros!$G$23)-Parámetros!$F$23)*Parámetros!$E$23)</f>
        <v>0</v>
      </c>
      <c r="AF428" s="36" t="n">
        <f aca="false">SUM(AA428:AE428)</f>
        <v>0</v>
      </c>
      <c r="AG428" s="45" t="str">
        <f aca="false">IF(AM428&lt;=0,"-",INDEX(TR_TASA,MATCH(AM428,TR_DESDE,1)))</f>
        <v>-</v>
      </c>
      <c r="AH428" s="44" t="n">
        <f aca="false">IF($F428="Cese",1,IF($F428="Activo",INDEX(DIV_N,3),0))</f>
        <v>0</v>
      </c>
      <c r="AI428" s="44" t="n">
        <f aca="false">IF($F428="Cese",2,IF($F428="Activo",INDEX(DIV_HASTA,3),0))</f>
        <v>0</v>
      </c>
      <c r="AJ428" s="19" t="n">
        <f aca="false">IF(OR($F428="Activo",$F428="Cese"),SUMIFS(AV426:AV427,D426:D427,"&lt;="&amp;AI428),0)</f>
        <v>0</v>
      </c>
      <c r="AK428" s="19" t="n">
        <f aca="false">IF(OR($F428="Activo",$F428="Cese"),MAX(0,(AF428-AJ428)/AH428),0)</f>
        <v>0</v>
      </c>
      <c r="AL428" s="19" t="n">
        <f aca="false">IF(OR($F428="Activo",$F428="Cese"),K428+IF(PROY_BON="Sí",0,J428),0)</f>
        <v>0</v>
      </c>
      <c r="AM428" s="19" t="n">
        <f aca="false">IF(AL428&gt;0,MAX(0,X428+AL428-Y428),Z428)</f>
        <v>0</v>
      </c>
      <c r="AN428" s="19" t="n">
        <f aca="false">SUMPRODUCT((AM428&gt;TR_DESDE)*(AM428-TR_DESDE)*TR_INC)</f>
        <v>0</v>
      </c>
      <c r="AO428" s="19" t="n">
        <f aca="false">IF(AL428&gt;0,MAX(0,AN428-IF($F428="Cese",MAX(AF428,AJ428),AF428)),0)</f>
        <v>0</v>
      </c>
      <c r="AP428" s="46" t="n">
        <f aca="false">IF(OR($F428="Activo",$F428="Cese"),ROUND(AK428+AO428,2),0)</f>
        <v>0</v>
      </c>
      <c r="AQ428" s="19" t="n">
        <f aca="false">IF($F428="Cese",MAX(0,AJ428-AN428),0)</f>
        <v>0</v>
      </c>
      <c r="AR428" s="19" t="str">
        <f aca="false">IF($B428="","",IF(COUNTIFS(RP_COD,$B428,'Retenciones Planilla'!$E$6:$E$105,"&lt;&gt;")=0,"",SUMIFS('Retenciones Planilla'!$E$6:$E$105,RP_COD,$B428)))</f>
        <v/>
      </c>
      <c r="AS428" s="19" t="str">
        <f aca="false">IF(AR428="","",AR428-AP428)</f>
        <v/>
      </c>
      <c r="AT428" s="23" t="str">
        <f aca="false">IF($B428="","",IF(NOT(OR($F428="Activo",$F428="Cese")),IF(N(AR428)=0,"—","Revisar: sin vínculo"),IF(AR428="",IF(AP428=0,"No corresponde","Sin dato planilla"),IF(ABS(AS428)&lt;=TOL,"OK",IF(AS428&gt;0,"Retuvo de más","Retuvo de menos")))))</f>
        <v/>
      </c>
      <c r="AU428" s="19" t="n">
        <f aca="false">IF(AND(BASE_RET="Planilla (si existe)",AR428&lt;&gt;""),AR428,AP428)</f>
        <v>0</v>
      </c>
      <c r="AV428" s="19" t="n">
        <f aca="false">AU428+N428</f>
        <v>0</v>
      </c>
    </row>
    <row r="429" customFormat="false" ht="15" hidden="false" customHeight="false" outlineLevel="0" collapsed="false">
      <c r="A429" s="43" t="n">
        <v>36</v>
      </c>
      <c r="B429" s="35" t="str">
        <f aca="false">IF(Trabajadores!$B$41="","",Trabajadores!$B$41)</f>
        <v/>
      </c>
      <c r="C429" s="35" t="str">
        <f aca="false">IF($B429="","",Trabajadores!$D$41)</f>
        <v/>
      </c>
      <c r="D429" s="43" t="n">
        <v>4</v>
      </c>
      <c r="E429" s="23" t="s">
        <v>301</v>
      </c>
      <c r="F429" s="23" t="str">
        <f aca="false">IF($B429="","",IF(OR(4&lt;Trabajadores!$M$41,4&gt;Trabajadores!$N$41),"No vinculado",IF(AND(4=Trabajadores!$N$41,Trabajadores!$O$41="Sí"),"Cese","Activo")))</f>
        <v/>
      </c>
      <c r="G429" s="19" t="n">
        <f aca="false">IF($B429="",0,SUMIFS(Ingresos!$R$6:$R$1505,ING_COD,$B429,ING_CLASE,"ORD"))</f>
        <v>0</v>
      </c>
      <c r="H429" s="19" t="n">
        <f aca="false">IF($B429="",0,SUMIFS(Ingresos!$R$6:$R$1505,ING_COD,$B429,ING_CLASE,"ORD",ING_COMP,"Sí"))</f>
        <v>0</v>
      </c>
      <c r="I429" s="19" t="n">
        <f aca="false">IF($B429="",0,SUMIFS(Ingresos!$R$6:$R$1505,ING_COD,$B429,ING_CLASE,"GRA"))</f>
        <v>0</v>
      </c>
      <c r="J429" s="19" t="n">
        <f aca="false">IF($B429="",0,SUMIFS(Ingresos!$R$6:$R$1505,ING_COD,$B429,ING_CLASE,"BON"))</f>
        <v>0</v>
      </c>
      <c r="K429" s="19" t="n">
        <f aca="false">IF($B429="",0,SUMIFS(Ingresos!$R$6:$R$1505,ING_COD,$B429,ING_CLASE,"EXT"))</f>
        <v>0</v>
      </c>
      <c r="L429" s="19" t="n">
        <f aca="false">IF($B429="",0,SUMIFS(Ingresos!$R$6:$R$1505,ING_COD,$B429,ING_CLASE,"OTO"))</f>
        <v>0</v>
      </c>
      <c r="M429" s="19" t="n">
        <f aca="false">IF($B429="",0,SUMIFS(Ingresos!$R$6:$R$1505,ING_COD,$B429,ING_CLASE,"OTX"))</f>
        <v>0</v>
      </c>
      <c r="N429" s="19" t="n">
        <f aca="false">IF($B429="",0,SUMIFS(Ingresos!$R$6:$R$1505,ING_COD,$B429,ING_CLASE,"RETO"))</f>
        <v>0</v>
      </c>
      <c r="O429" s="19" t="n">
        <f aca="false">IF($B429="",0,SUMIFS(Ingresos!$R$6:$R$1505,ING_COD,$B429,ING_CLASE,"INA"))</f>
        <v>0</v>
      </c>
      <c r="P429" s="19" t="n">
        <f aca="false">G429+I429+J429+K429+L429+M429</f>
        <v>0</v>
      </c>
      <c r="Q429" s="44" t="n">
        <f aca="false">IF($F429="Activo",9,IF($F429="Cese",1,0))</f>
        <v>0</v>
      </c>
      <c r="R429" s="19" t="n">
        <f aca="false">G429*Q429</f>
        <v>0</v>
      </c>
      <c r="S429" s="19" t="n">
        <f aca="false">IF($F429="Activo",SUMIFS(I429:I437,$D429:$D437,"&lt;="&amp;Trabajadores!$N$41)+IF(PROY_BON="Sí",SUMIFS(J429:J437,$D429:$D437,"&lt;="&amp;Trabajadores!$N$41),0),IF($F429="Cese",I429+IF(PROY_BON="Sí",J429,0),0))</f>
        <v>0</v>
      </c>
      <c r="T429" s="19" t="n">
        <f aca="false">IF(OR($F429&lt;&gt;"Activo",Trabajadores!$I$41="No"),0,IF(I432=0,H429*(1+IF(PROY_BON="Sí",Trabajadores!$P$41,0))*Trabajadores!$R$41/6*(Trabajadores!$N$41&gt;=7),0)+IF(I437=0,H429*(1+IF(PROY_BON="Sí",Trabajadores!$P$41,0))*Trabajadores!$S$41/6*(Trabajadores!$N$41&gt;=12),0))</f>
        <v>0</v>
      </c>
      <c r="U429" s="19" t="n">
        <f aca="false">IF($F429="Activo",IF(Trabajadores!$J$41="Sí",L429*9,L429),IF($F429="Cese",L429,0))</f>
        <v>0</v>
      </c>
      <c r="V429" s="19" t="n">
        <f aca="false">IF(OR($F429="Activo",$F429="Cese"),M429,0)</f>
        <v>0</v>
      </c>
      <c r="W429" s="19" t="n">
        <f aca="false">IF(OR($F429="Activo",$F429="Cese"),SUM(P426:P428),0)</f>
        <v>0</v>
      </c>
      <c r="X429" s="36" t="n">
        <f aca="false">IF(OR($F429="Activo",$F429="Cese"),R429+S429+T429+U429+V429+W429,0)</f>
        <v>0</v>
      </c>
      <c r="Y429" s="19" t="n">
        <f aca="false">IF(OR($F429="Activo",$F429="Cese"),DED_FIJA,0)</f>
        <v>0</v>
      </c>
      <c r="Z429" s="36" t="n">
        <f aca="false">MAX(0,X429-Y429)</f>
        <v>0</v>
      </c>
      <c r="AA429" s="19" t="n">
        <f aca="false">IF(Z429=0,0,MAX(0,MIN(Z429,Parámetros!$G$19)-Parámetros!$F$19)*Parámetros!$E$19)</f>
        <v>0</v>
      </c>
      <c r="AB429" s="19" t="n">
        <f aca="false">IF(Z429=0,0,MAX(0,MIN(Z429,Parámetros!$G$20)-Parámetros!$F$20)*Parámetros!$E$20)</f>
        <v>0</v>
      </c>
      <c r="AC429" s="19" t="n">
        <f aca="false">IF(Z429=0,0,MAX(0,MIN(Z429,Parámetros!$G$21)-Parámetros!$F$21)*Parámetros!$E$21)</f>
        <v>0</v>
      </c>
      <c r="AD429" s="19" t="n">
        <f aca="false">IF(Z429=0,0,MAX(0,MIN(Z429,Parámetros!$G$22)-Parámetros!$F$22)*Parámetros!$E$22)</f>
        <v>0</v>
      </c>
      <c r="AE429" s="19" t="n">
        <f aca="false">IF(Z429=0,0,MAX(0,MIN(Z429,Parámetros!$G$23)-Parámetros!$F$23)*Parámetros!$E$23)</f>
        <v>0</v>
      </c>
      <c r="AF429" s="36" t="n">
        <f aca="false">SUM(AA429:AE429)</f>
        <v>0</v>
      </c>
      <c r="AG429" s="45" t="str">
        <f aca="false">IF(AM429&lt;=0,"-",INDEX(TR_TASA,MATCH(AM429,TR_DESDE,1)))</f>
        <v>-</v>
      </c>
      <c r="AH429" s="44" t="n">
        <f aca="false">IF($F429="Cese",1,IF($F429="Activo",INDEX(DIV_N,4),0))</f>
        <v>0</v>
      </c>
      <c r="AI429" s="44" t="n">
        <f aca="false">IF($F429="Cese",3,IF($F429="Activo",INDEX(DIV_HASTA,4),0))</f>
        <v>0</v>
      </c>
      <c r="AJ429" s="19" t="n">
        <f aca="false">IF(OR($F429="Activo",$F429="Cese"),SUMIFS(AV426:AV428,D426:D428,"&lt;="&amp;AI429),0)</f>
        <v>0</v>
      </c>
      <c r="AK429" s="19" t="n">
        <f aca="false">IF(OR($F429="Activo",$F429="Cese"),MAX(0,(AF429-AJ429)/AH429),0)</f>
        <v>0</v>
      </c>
      <c r="AL429" s="19" t="n">
        <f aca="false">IF(OR($F429="Activo",$F429="Cese"),K429+IF(PROY_BON="Sí",0,J429),0)</f>
        <v>0</v>
      </c>
      <c r="AM429" s="19" t="n">
        <f aca="false">IF(AL429&gt;0,MAX(0,X429+AL429-Y429),Z429)</f>
        <v>0</v>
      </c>
      <c r="AN429" s="19" t="n">
        <f aca="false">SUMPRODUCT((AM429&gt;TR_DESDE)*(AM429-TR_DESDE)*TR_INC)</f>
        <v>0</v>
      </c>
      <c r="AO429" s="19" t="n">
        <f aca="false">IF(AL429&gt;0,MAX(0,AN429-IF($F429="Cese",MAX(AF429,AJ429),AF429)),0)</f>
        <v>0</v>
      </c>
      <c r="AP429" s="46" t="n">
        <f aca="false">IF(OR($F429="Activo",$F429="Cese"),ROUND(AK429+AO429,2),0)</f>
        <v>0</v>
      </c>
      <c r="AQ429" s="19" t="n">
        <f aca="false">IF($F429="Cese",MAX(0,AJ429-AN429),0)</f>
        <v>0</v>
      </c>
      <c r="AR429" s="19" t="str">
        <f aca="false">IF($B429="","",IF(COUNTIFS(RP_COD,$B429,'Retenciones Planilla'!$F$6:$F$105,"&lt;&gt;")=0,"",SUMIFS('Retenciones Planilla'!$F$6:$F$105,RP_COD,$B429)))</f>
        <v/>
      </c>
      <c r="AS429" s="19" t="str">
        <f aca="false">IF(AR429="","",AR429-AP429)</f>
        <v/>
      </c>
      <c r="AT429" s="23" t="str">
        <f aca="false">IF($B429="","",IF(NOT(OR($F429="Activo",$F429="Cese")),IF(N(AR429)=0,"—","Revisar: sin vínculo"),IF(AR429="",IF(AP429=0,"No corresponde","Sin dato planilla"),IF(ABS(AS429)&lt;=TOL,"OK",IF(AS429&gt;0,"Retuvo de más","Retuvo de menos")))))</f>
        <v/>
      </c>
      <c r="AU429" s="19" t="n">
        <f aca="false">IF(AND(BASE_RET="Planilla (si existe)",AR429&lt;&gt;""),AR429,AP429)</f>
        <v>0</v>
      </c>
      <c r="AV429" s="19" t="n">
        <f aca="false">AU429+N429</f>
        <v>0</v>
      </c>
    </row>
    <row r="430" customFormat="false" ht="15" hidden="false" customHeight="false" outlineLevel="0" collapsed="false">
      <c r="A430" s="43" t="n">
        <v>36</v>
      </c>
      <c r="B430" s="35" t="str">
        <f aca="false">IF(Trabajadores!$B$41="","",Trabajadores!$B$41)</f>
        <v/>
      </c>
      <c r="C430" s="35" t="str">
        <f aca="false">IF($B430="","",Trabajadores!$D$41)</f>
        <v/>
      </c>
      <c r="D430" s="43" t="n">
        <v>5</v>
      </c>
      <c r="E430" s="23" t="s">
        <v>302</v>
      </c>
      <c r="F430" s="23" t="str">
        <f aca="false">IF($B430="","",IF(OR(5&lt;Trabajadores!$M$41,5&gt;Trabajadores!$N$41),"No vinculado",IF(AND(5=Trabajadores!$N$41,Trabajadores!$O$41="Sí"),"Cese","Activo")))</f>
        <v/>
      </c>
      <c r="G430" s="19" t="n">
        <f aca="false">IF($B430="",0,SUMIFS(Ingresos!$S$6:$S$1505,ING_COD,$B430,ING_CLASE,"ORD"))</f>
        <v>0</v>
      </c>
      <c r="H430" s="19" t="n">
        <f aca="false">IF($B430="",0,SUMIFS(Ingresos!$S$6:$S$1505,ING_COD,$B430,ING_CLASE,"ORD",ING_COMP,"Sí"))</f>
        <v>0</v>
      </c>
      <c r="I430" s="19" t="n">
        <f aca="false">IF($B430="",0,SUMIFS(Ingresos!$S$6:$S$1505,ING_COD,$B430,ING_CLASE,"GRA"))</f>
        <v>0</v>
      </c>
      <c r="J430" s="19" t="n">
        <f aca="false">IF($B430="",0,SUMIFS(Ingresos!$S$6:$S$1505,ING_COD,$B430,ING_CLASE,"BON"))</f>
        <v>0</v>
      </c>
      <c r="K430" s="19" t="n">
        <f aca="false">IF($B430="",0,SUMIFS(Ingresos!$S$6:$S$1505,ING_COD,$B430,ING_CLASE,"EXT"))</f>
        <v>0</v>
      </c>
      <c r="L430" s="19" t="n">
        <f aca="false">IF($B430="",0,SUMIFS(Ingresos!$S$6:$S$1505,ING_COD,$B430,ING_CLASE,"OTO"))</f>
        <v>0</v>
      </c>
      <c r="M430" s="19" t="n">
        <f aca="false">IF($B430="",0,SUMIFS(Ingresos!$S$6:$S$1505,ING_COD,$B430,ING_CLASE,"OTX"))</f>
        <v>0</v>
      </c>
      <c r="N430" s="19" t="n">
        <f aca="false">IF($B430="",0,SUMIFS(Ingresos!$S$6:$S$1505,ING_COD,$B430,ING_CLASE,"RETO"))</f>
        <v>0</v>
      </c>
      <c r="O430" s="19" t="n">
        <f aca="false">IF($B430="",0,SUMIFS(Ingresos!$S$6:$S$1505,ING_COD,$B430,ING_CLASE,"INA"))</f>
        <v>0</v>
      </c>
      <c r="P430" s="19" t="n">
        <f aca="false">G430+I430+J430+K430+L430+M430</f>
        <v>0</v>
      </c>
      <c r="Q430" s="44" t="n">
        <f aca="false">IF($F430="Activo",8,IF($F430="Cese",1,0))</f>
        <v>0</v>
      </c>
      <c r="R430" s="19" t="n">
        <f aca="false">G430*Q430</f>
        <v>0</v>
      </c>
      <c r="S430" s="19" t="n">
        <f aca="false">IF($F430="Activo",SUMIFS(I430:I437,$D430:$D437,"&lt;="&amp;Trabajadores!$N$41)+IF(PROY_BON="Sí",SUMIFS(J430:J437,$D430:$D437,"&lt;="&amp;Trabajadores!$N$41),0),IF($F430="Cese",I430+IF(PROY_BON="Sí",J430,0),0))</f>
        <v>0</v>
      </c>
      <c r="T430" s="19" t="n">
        <f aca="false">IF(OR($F430&lt;&gt;"Activo",Trabajadores!$I$41="No"),0,IF(I432=0,H430*(1+IF(PROY_BON="Sí",Trabajadores!$P$41,0))*Trabajadores!$R$41/6*(Trabajadores!$N$41&gt;=7),0)+IF(I437=0,H430*(1+IF(PROY_BON="Sí",Trabajadores!$P$41,0))*Trabajadores!$S$41/6*(Trabajadores!$N$41&gt;=12),0))</f>
        <v>0</v>
      </c>
      <c r="U430" s="19" t="n">
        <f aca="false">IF($F430="Activo",IF(Trabajadores!$J$41="Sí",L430*8,L430),IF($F430="Cese",L430,0))</f>
        <v>0</v>
      </c>
      <c r="V430" s="19" t="n">
        <f aca="false">IF(OR($F430="Activo",$F430="Cese"),M430,0)</f>
        <v>0</v>
      </c>
      <c r="W430" s="19" t="n">
        <f aca="false">IF(OR($F430="Activo",$F430="Cese"),SUM(P426:P429),0)</f>
        <v>0</v>
      </c>
      <c r="X430" s="36" t="n">
        <f aca="false">IF(OR($F430="Activo",$F430="Cese"),R430+S430+T430+U430+V430+W430,0)</f>
        <v>0</v>
      </c>
      <c r="Y430" s="19" t="n">
        <f aca="false">IF(OR($F430="Activo",$F430="Cese"),DED_FIJA,0)</f>
        <v>0</v>
      </c>
      <c r="Z430" s="36" t="n">
        <f aca="false">MAX(0,X430-Y430)</f>
        <v>0</v>
      </c>
      <c r="AA430" s="19" t="n">
        <f aca="false">IF(Z430=0,0,MAX(0,MIN(Z430,Parámetros!$G$19)-Parámetros!$F$19)*Parámetros!$E$19)</f>
        <v>0</v>
      </c>
      <c r="AB430" s="19" t="n">
        <f aca="false">IF(Z430=0,0,MAX(0,MIN(Z430,Parámetros!$G$20)-Parámetros!$F$20)*Parámetros!$E$20)</f>
        <v>0</v>
      </c>
      <c r="AC430" s="19" t="n">
        <f aca="false">IF(Z430=0,0,MAX(0,MIN(Z430,Parámetros!$G$21)-Parámetros!$F$21)*Parámetros!$E$21)</f>
        <v>0</v>
      </c>
      <c r="AD430" s="19" t="n">
        <f aca="false">IF(Z430=0,0,MAX(0,MIN(Z430,Parámetros!$G$22)-Parámetros!$F$22)*Parámetros!$E$22)</f>
        <v>0</v>
      </c>
      <c r="AE430" s="19" t="n">
        <f aca="false">IF(Z430=0,0,MAX(0,MIN(Z430,Parámetros!$G$23)-Parámetros!$F$23)*Parámetros!$E$23)</f>
        <v>0</v>
      </c>
      <c r="AF430" s="36" t="n">
        <f aca="false">SUM(AA430:AE430)</f>
        <v>0</v>
      </c>
      <c r="AG430" s="45" t="str">
        <f aca="false">IF(AM430&lt;=0,"-",INDEX(TR_TASA,MATCH(AM430,TR_DESDE,1)))</f>
        <v>-</v>
      </c>
      <c r="AH430" s="44" t="n">
        <f aca="false">IF($F430="Cese",1,IF($F430="Activo",INDEX(DIV_N,5),0))</f>
        <v>0</v>
      </c>
      <c r="AI430" s="44" t="n">
        <f aca="false">IF($F430="Cese",4,IF($F430="Activo",INDEX(DIV_HASTA,5),0))</f>
        <v>0</v>
      </c>
      <c r="AJ430" s="19" t="n">
        <f aca="false">IF(OR($F430="Activo",$F430="Cese"),SUMIFS(AV426:AV429,D426:D429,"&lt;="&amp;AI430),0)</f>
        <v>0</v>
      </c>
      <c r="AK430" s="19" t="n">
        <f aca="false">IF(OR($F430="Activo",$F430="Cese"),MAX(0,(AF430-AJ430)/AH430),0)</f>
        <v>0</v>
      </c>
      <c r="AL430" s="19" t="n">
        <f aca="false">IF(OR($F430="Activo",$F430="Cese"),K430+IF(PROY_BON="Sí",0,J430),0)</f>
        <v>0</v>
      </c>
      <c r="AM430" s="19" t="n">
        <f aca="false">IF(AL430&gt;0,MAX(0,X430+AL430-Y430),Z430)</f>
        <v>0</v>
      </c>
      <c r="AN430" s="19" t="n">
        <f aca="false">SUMPRODUCT((AM430&gt;TR_DESDE)*(AM430-TR_DESDE)*TR_INC)</f>
        <v>0</v>
      </c>
      <c r="AO430" s="19" t="n">
        <f aca="false">IF(AL430&gt;0,MAX(0,AN430-IF($F430="Cese",MAX(AF430,AJ430),AF430)),0)</f>
        <v>0</v>
      </c>
      <c r="AP430" s="46" t="n">
        <f aca="false">IF(OR($F430="Activo",$F430="Cese"),ROUND(AK430+AO430,2),0)</f>
        <v>0</v>
      </c>
      <c r="AQ430" s="19" t="n">
        <f aca="false">IF($F430="Cese",MAX(0,AJ430-AN430),0)</f>
        <v>0</v>
      </c>
      <c r="AR430" s="19" t="str">
        <f aca="false">IF($B430="","",IF(COUNTIFS(RP_COD,$B430,'Retenciones Planilla'!$G$6:$G$105,"&lt;&gt;")=0,"",SUMIFS('Retenciones Planilla'!$G$6:$G$105,RP_COD,$B430)))</f>
        <v/>
      </c>
      <c r="AS430" s="19" t="str">
        <f aca="false">IF(AR430="","",AR430-AP430)</f>
        <v/>
      </c>
      <c r="AT430" s="23" t="str">
        <f aca="false">IF($B430="","",IF(NOT(OR($F430="Activo",$F430="Cese")),IF(N(AR430)=0,"—","Revisar: sin vínculo"),IF(AR430="",IF(AP430=0,"No corresponde","Sin dato planilla"),IF(ABS(AS430)&lt;=TOL,"OK",IF(AS430&gt;0,"Retuvo de más","Retuvo de menos")))))</f>
        <v/>
      </c>
      <c r="AU430" s="19" t="n">
        <f aca="false">IF(AND(BASE_RET="Planilla (si existe)",AR430&lt;&gt;""),AR430,AP430)</f>
        <v>0</v>
      </c>
      <c r="AV430" s="19" t="n">
        <f aca="false">AU430+N430</f>
        <v>0</v>
      </c>
    </row>
    <row r="431" customFormat="false" ht="15" hidden="false" customHeight="false" outlineLevel="0" collapsed="false">
      <c r="A431" s="43" t="n">
        <v>36</v>
      </c>
      <c r="B431" s="35" t="str">
        <f aca="false">IF(Trabajadores!$B$41="","",Trabajadores!$B$41)</f>
        <v/>
      </c>
      <c r="C431" s="35" t="str">
        <f aca="false">IF($B431="","",Trabajadores!$D$41)</f>
        <v/>
      </c>
      <c r="D431" s="43" t="n">
        <v>6</v>
      </c>
      <c r="E431" s="23" t="s">
        <v>303</v>
      </c>
      <c r="F431" s="23" t="str">
        <f aca="false">IF($B431="","",IF(OR(6&lt;Trabajadores!$M$41,6&gt;Trabajadores!$N$41),"No vinculado",IF(AND(6=Trabajadores!$N$41,Trabajadores!$O$41="Sí"),"Cese","Activo")))</f>
        <v/>
      </c>
      <c r="G431" s="19" t="n">
        <f aca="false">IF($B431="",0,SUMIFS(Ingresos!$T$6:$T$1505,ING_COD,$B431,ING_CLASE,"ORD"))</f>
        <v>0</v>
      </c>
      <c r="H431" s="19" t="n">
        <f aca="false">IF($B431="",0,SUMIFS(Ingresos!$T$6:$T$1505,ING_COD,$B431,ING_CLASE,"ORD",ING_COMP,"Sí"))</f>
        <v>0</v>
      </c>
      <c r="I431" s="19" t="n">
        <f aca="false">IF($B431="",0,SUMIFS(Ingresos!$T$6:$T$1505,ING_COD,$B431,ING_CLASE,"GRA"))</f>
        <v>0</v>
      </c>
      <c r="J431" s="19" t="n">
        <f aca="false">IF($B431="",0,SUMIFS(Ingresos!$T$6:$T$1505,ING_COD,$B431,ING_CLASE,"BON"))</f>
        <v>0</v>
      </c>
      <c r="K431" s="19" t="n">
        <f aca="false">IF($B431="",0,SUMIFS(Ingresos!$T$6:$T$1505,ING_COD,$B431,ING_CLASE,"EXT"))</f>
        <v>0</v>
      </c>
      <c r="L431" s="19" t="n">
        <f aca="false">IF($B431="",0,SUMIFS(Ingresos!$T$6:$T$1505,ING_COD,$B431,ING_CLASE,"OTO"))</f>
        <v>0</v>
      </c>
      <c r="M431" s="19" t="n">
        <f aca="false">IF($B431="",0,SUMIFS(Ingresos!$T$6:$T$1505,ING_COD,$B431,ING_CLASE,"OTX"))</f>
        <v>0</v>
      </c>
      <c r="N431" s="19" t="n">
        <f aca="false">IF($B431="",0,SUMIFS(Ingresos!$T$6:$T$1505,ING_COD,$B431,ING_CLASE,"RETO"))</f>
        <v>0</v>
      </c>
      <c r="O431" s="19" t="n">
        <f aca="false">IF($B431="",0,SUMIFS(Ingresos!$T$6:$T$1505,ING_COD,$B431,ING_CLASE,"INA"))</f>
        <v>0</v>
      </c>
      <c r="P431" s="19" t="n">
        <f aca="false">G431+I431+J431+K431+L431+M431</f>
        <v>0</v>
      </c>
      <c r="Q431" s="44" t="n">
        <f aca="false">IF($F431="Activo",7,IF($F431="Cese",1,0))</f>
        <v>0</v>
      </c>
      <c r="R431" s="19" t="n">
        <f aca="false">G431*Q431</f>
        <v>0</v>
      </c>
      <c r="S431" s="19" t="n">
        <f aca="false">IF($F431="Activo",SUMIFS(I431:I437,$D431:$D437,"&lt;="&amp;Trabajadores!$N$41)+IF(PROY_BON="Sí",SUMIFS(J431:J437,$D431:$D437,"&lt;="&amp;Trabajadores!$N$41),0),IF($F431="Cese",I431+IF(PROY_BON="Sí",J431,0),0))</f>
        <v>0</v>
      </c>
      <c r="T431" s="19" t="n">
        <f aca="false">IF(OR($F431&lt;&gt;"Activo",Trabajadores!$I$41="No"),0,IF(I432=0,H431*(1+IF(PROY_BON="Sí",Trabajadores!$P$41,0))*Trabajadores!$R$41/6*(Trabajadores!$N$41&gt;=7),0)+IF(I437=0,H431*(1+IF(PROY_BON="Sí",Trabajadores!$P$41,0))*Trabajadores!$S$41/6*(Trabajadores!$N$41&gt;=12),0))</f>
        <v>0</v>
      </c>
      <c r="U431" s="19" t="n">
        <f aca="false">IF($F431="Activo",IF(Trabajadores!$J$41="Sí",L431*7,L431),IF($F431="Cese",L431,0))</f>
        <v>0</v>
      </c>
      <c r="V431" s="19" t="n">
        <f aca="false">IF(OR($F431="Activo",$F431="Cese"),M431,0)</f>
        <v>0</v>
      </c>
      <c r="W431" s="19" t="n">
        <f aca="false">IF(OR($F431="Activo",$F431="Cese"),SUM(P426:P430),0)</f>
        <v>0</v>
      </c>
      <c r="X431" s="36" t="n">
        <f aca="false">IF(OR($F431="Activo",$F431="Cese"),R431+S431+T431+U431+V431+W431,0)</f>
        <v>0</v>
      </c>
      <c r="Y431" s="19" t="n">
        <f aca="false">IF(OR($F431="Activo",$F431="Cese"),DED_FIJA,0)</f>
        <v>0</v>
      </c>
      <c r="Z431" s="36" t="n">
        <f aca="false">MAX(0,X431-Y431)</f>
        <v>0</v>
      </c>
      <c r="AA431" s="19" t="n">
        <f aca="false">IF(Z431=0,0,MAX(0,MIN(Z431,Parámetros!$G$19)-Parámetros!$F$19)*Parámetros!$E$19)</f>
        <v>0</v>
      </c>
      <c r="AB431" s="19" t="n">
        <f aca="false">IF(Z431=0,0,MAX(0,MIN(Z431,Parámetros!$G$20)-Parámetros!$F$20)*Parámetros!$E$20)</f>
        <v>0</v>
      </c>
      <c r="AC431" s="19" t="n">
        <f aca="false">IF(Z431=0,0,MAX(0,MIN(Z431,Parámetros!$G$21)-Parámetros!$F$21)*Parámetros!$E$21)</f>
        <v>0</v>
      </c>
      <c r="AD431" s="19" t="n">
        <f aca="false">IF(Z431=0,0,MAX(0,MIN(Z431,Parámetros!$G$22)-Parámetros!$F$22)*Parámetros!$E$22)</f>
        <v>0</v>
      </c>
      <c r="AE431" s="19" t="n">
        <f aca="false">IF(Z431=0,0,MAX(0,MIN(Z431,Parámetros!$G$23)-Parámetros!$F$23)*Parámetros!$E$23)</f>
        <v>0</v>
      </c>
      <c r="AF431" s="36" t="n">
        <f aca="false">SUM(AA431:AE431)</f>
        <v>0</v>
      </c>
      <c r="AG431" s="45" t="str">
        <f aca="false">IF(AM431&lt;=0,"-",INDEX(TR_TASA,MATCH(AM431,TR_DESDE,1)))</f>
        <v>-</v>
      </c>
      <c r="AH431" s="44" t="n">
        <f aca="false">IF($F431="Cese",1,IF($F431="Activo",INDEX(DIV_N,6),0))</f>
        <v>0</v>
      </c>
      <c r="AI431" s="44" t="n">
        <f aca="false">IF($F431="Cese",5,IF($F431="Activo",INDEX(DIV_HASTA,6),0))</f>
        <v>0</v>
      </c>
      <c r="AJ431" s="19" t="n">
        <f aca="false">IF(OR($F431="Activo",$F431="Cese"),SUMIFS(AV426:AV430,D426:D430,"&lt;="&amp;AI431),0)</f>
        <v>0</v>
      </c>
      <c r="AK431" s="19" t="n">
        <f aca="false">IF(OR($F431="Activo",$F431="Cese"),MAX(0,(AF431-AJ431)/AH431),0)</f>
        <v>0</v>
      </c>
      <c r="AL431" s="19" t="n">
        <f aca="false">IF(OR($F431="Activo",$F431="Cese"),K431+IF(PROY_BON="Sí",0,J431),0)</f>
        <v>0</v>
      </c>
      <c r="AM431" s="19" t="n">
        <f aca="false">IF(AL431&gt;0,MAX(0,X431+AL431-Y431),Z431)</f>
        <v>0</v>
      </c>
      <c r="AN431" s="19" t="n">
        <f aca="false">SUMPRODUCT((AM431&gt;TR_DESDE)*(AM431-TR_DESDE)*TR_INC)</f>
        <v>0</v>
      </c>
      <c r="AO431" s="19" t="n">
        <f aca="false">IF(AL431&gt;0,MAX(0,AN431-IF($F431="Cese",MAX(AF431,AJ431),AF431)),0)</f>
        <v>0</v>
      </c>
      <c r="AP431" s="46" t="n">
        <f aca="false">IF(OR($F431="Activo",$F431="Cese"),ROUND(AK431+AO431,2),0)</f>
        <v>0</v>
      </c>
      <c r="AQ431" s="19" t="n">
        <f aca="false">IF($F431="Cese",MAX(0,AJ431-AN431),0)</f>
        <v>0</v>
      </c>
      <c r="AR431" s="19" t="str">
        <f aca="false">IF($B431="","",IF(COUNTIFS(RP_COD,$B431,'Retenciones Planilla'!$H$6:$H$105,"&lt;&gt;")=0,"",SUMIFS('Retenciones Planilla'!$H$6:$H$105,RP_COD,$B431)))</f>
        <v/>
      </c>
      <c r="AS431" s="19" t="str">
        <f aca="false">IF(AR431="","",AR431-AP431)</f>
        <v/>
      </c>
      <c r="AT431" s="23" t="str">
        <f aca="false">IF($B431="","",IF(NOT(OR($F431="Activo",$F431="Cese")),IF(N(AR431)=0,"—","Revisar: sin vínculo"),IF(AR431="",IF(AP431=0,"No corresponde","Sin dato planilla"),IF(ABS(AS431)&lt;=TOL,"OK",IF(AS431&gt;0,"Retuvo de más","Retuvo de menos")))))</f>
        <v/>
      </c>
      <c r="AU431" s="19" t="n">
        <f aca="false">IF(AND(BASE_RET="Planilla (si existe)",AR431&lt;&gt;""),AR431,AP431)</f>
        <v>0</v>
      </c>
      <c r="AV431" s="19" t="n">
        <f aca="false">AU431+N431</f>
        <v>0</v>
      </c>
    </row>
    <row r="432" customFormat="false" ht="15" hidden="false" customHeight="false" outlineLevel="0" collapsed="false">
      <c r="A432" s="43" t="n">
        <v>36</v>
      </c>
      <c r="B432" s="35" t="str">
        <f aca="false">IF(Trabajadores!$B$41="","",Trabajadores!$B$41)</f>
        <v/>
      </c>
      <c r="C432" s="35" t="str">
        <f aca="false">IF($B432="","",Trabajadores!$D$41)</f>
        <v/>
      </c>
      <c r="D432" s="43" t="n">
        <v>7</v>
      </c>
      <c r="E432" s="23" t="s">
        <v>304</v>
      </c>
      <c r="F432" s="23" t="str">
        <f aca="false">IF($B432="","",IF(OR(7&lt;Trabajadores!$M$41,7&gt;Trabajadores!$N$41),"No vinculado",IF(AND(7=Trabajadores!$N$41,Trabajadores!$O$41="Sí"),"Cese","Activo")))</f>
        <v/>
      </c>
      <c r="G432" s="19" t="n">
        <f aca="false">IF($B432="",0,SUMIFS(Ingresos!$U$6:$U$1505,ING_COD,$B432,ING_CLASE,"ORD"))</f>
        <v>0</v>
      </c>
      <c r="H432" s="19" t="n">
        <f aca="false">IF($B432="",0,SUMIFS(Ingresos!$U$6:$U$1505,ING_COD,$B432,ING_CLASE,"ORD",ING_COMP,"Sí"))</f>
        <v>0</v>
      </c>
      <c r="I432" s="19" t="n">
        <f aca="false">IF($B432="",0,SUMIFS(Ingresos!$U$6:$U$1505,ING_COD,$B432,ING_CLASE,"GRA"))</f>
        <v>0</v>
      </c>
      <c r="J432" s="19" t="n">
        <f aca="false">IF($B432="",0,SUMIFS(Ingresos!$U$6:$U$1505,ING_COD,$B432,ING_CLASE,"BON"))</f>
        <v>0</v>
      </c>
      <c r="K432" s="19" t="n">
        <f aca="false">IF($B432="",0,SUMIFS(Ingresos!$U$6:$U$1505,ING_COD,$B432,ING_CLASE,"EXT"))</f>
        <v>0</v>
      </c>
      <c r="L432" s="19" t="n">
        <f aca="false">IF($B432="",0,SUMIFS(Ingresos!$U$6:$U$1505,ING_COD,$B432,ING_CLASE,"OTO"))</f>
        <v>0</v>
      </c>
      <c r="M432" s="19" t="n">
        <f aca="false">IF($B432="",0,SUMIFS(Ingresos!$U$6:$U$1505,ING_COD,$B432,ING_CLASE,"OTX"))</f>
        <v>0</v>
      </c>
      <c r="N432" s="19" t="n">
        <f aca="false">IF($B432="",0,SUMIFS(Ingresos!$U$6:$U$1505,ING_COD,$B432,ING_CLASE,"RETO"))</f>
        <v>0</v>
      </c>
      <c r="O432" s="19" t="n">
        <f aca="false">IF($B432="",0,SUMIFS(Ingresos!$U$6:$U$1505,ING_COD,$B432,ING_CLASE,"INA"))</f>
        <v>0</v>
      </c>
      <c r="P432" s="19" t="n">
        <f aca="false">G432+I432+J432+K432+L432+M432</f>
        <v>0</v>
      </c>
      <c r="Q432" s="44" t="n">
        <f aca="false">IF($F432="Activo",6,IF($F432="Cese",1,0))</f>
        <v>0</v>
      </c>
      <c r="R432" s="19" t="n">
        <f aca="false">G432*Q432</f>
        <v>0</v>
      </c>
      <c r="S432" s="19" t="n">
        <f aca="false">IF($F432="Activo",SUMIFS(I432:I437,$D432:$D437,"&lt;="&amp;Trabajadores!$N$41)+IF(PROY_BON="Sí",SUMIFS(J432:J437,$D432:$D437,"&lt;="&amp;Trabajadores!$N$41),0),IF($F432="Cese",I432+IF(PROY_BON="Sí",J432,0),0))</f>
        <v>0</v>
      </c>
      <c r="T432" s="19" t="n">
        <f aca="false">IF(OR($F432&lt;&gt;"Activo",Trabajadores!$I$41="No"),0,IF(I437=0,H432*(1+IF(PROY_BON="Sí",Trabajadores!$P$41,0))*Trabajadores!$S$41/6*(Trabajadores!$N$41&gt;=12),0))</f>
        <v>0</v>
      </c>
      <c r="U432" s="19" t="n">
        <f aca="false">IF($F432="Activo",IF(Trabajadores!$J$41="Sí",L432*6,L432),IF($F432="Cese",L432,0))</f>
        <v>0</v>
      </c>
      <c r="V432" s="19" t="n">
        <f aca="false">IF(OR($F432="Activo",$F432="Cese"),M432,0)</f>
        <v>0</v>
      </c>
      <c r="W432" s="19" t="n">
        <f aca="false">IF(OR($F432="Activo",$F432="Cese"),SUM(P426:P431),0)</f>
        <v>0</v>
      </c>
      <c r="X432" s="36" t="n">
        <f aca="false">IF(OR($F432="Activo",$F432="Cese"),R432+S432+T432+U432+V432+W432,0)</f>
        <v>0</v>
      </c>
      <c r="Y432" s="19" t="n">
        <f aca="false">IF(OR($F432="Activo",$F432="Cese"),DED_FIJA,0)</f>
        <v>0</v>
      </c>
      <c r="Z432" s="36" t="n">
        <f aca="false">MAX(0,X432-Y432)</f>
        <v>0</v>
      </c>
      <c r="AA432" s="19" t="n">
        <f aca="false">IF(Z432=0,0,MAX(0,MIN(Z432,Parámetros!$G$19)-Parámetros!$F$19)*Parámetros!$E$19)</f>
        <v>0</v>
      </c>
      <c r="AB432" s="19" t="n">
        <f aca="false">IF(Z432=0,0,MAX(0,MIN(Z432,Parámetros!$G$20)-Parámetros!$F$20)*Parámetros!$E$20)</f>
        <v>0</v>
      </c>
      <c r="AC432" s="19" t="n">
        <f aca="false">IF(Z432=0,0,MAX(0,MIN(Z432,Parámetros!$G$21)-Parámetros!$F$21)*Parámetros!$E$21)</f>
        <v>0</v>
      </c>
      <c r="AD432" s="19" t="n">
        <f aca="false">IF(Z432=0,0,MAX(0,MIN(Z432,Parámetros!$G$22)-Parámetros!$F$22)*Parámetros!$E$22)</f>
        <v>0</v>
      </c>
      <c r="AE432" s="19" t="n">
        <f aca="false">IF(Z432=0,0,MAX(0,MIN(Z432,Parámetros!$G$23)-Parámetros!$F$23)*Parámetros!$E$23)</f>
        <v>0</v>
      </c>
      <c r="AF432" s="36" t="n">
        <f aca="false">SUM(AA432:AE432)</f>
        <v>0</v>
      </c>
      <c r="AG432" s="45" t="str">
        <f aca="false">IF(AM432&lt;=0,"-",INDEX(TR_TASA,MATCH(AM432,TR_DESDE,1)))</f>
        <v>-</v>
      </c>
      <c r="AH432" s="44" t="n">
        <f aca="false">IF($F432="Cese",1,IF($F432="Activo",INDEX(DIV_N,7),0))</f>
        <v>0</v>
      </c>
      <c r="AI432" s="44" t="n">
        <f aca="false">IF($F432="Cese",6,IF($F432="Activo",INDEX(DIV_HASTA,7),0))</f>
        <v>0</v>
      </c>
      <c r="AJ432" s="19" t="n">
        <f aca="false">IF(OR($F432="Activo",$F432="Cese"),SUMIFS(AV426:AV431,D426:D431,"&lt;="&amp;AI432),0)</f>
        <v>0</v>
      </c>
      <c r="AK432" s="19" t="n">
        <f aca="false">IF(OR($F432="Activo",$F432="Cese"),MAX(0,(AF432-AJ432)/AH432),0)</f>
        <v>0</v>
      </c>
      <c r="AL432" s="19" t="n">
        <f aca="false">IF(OR($F432="Activo",$F432="Cese"),K432+IF(PROY_BON="Sí",0,J432),0)</f>
        <v>0</v>
      </c>
      <c r="AM432" s="19" t="n">
        <f aca="false">IF(AL432&gt;0,MAX(0,X432+AL432-Y432),Z432)</f>
        <v>0</v>
      </c>
      <c r="AN432" s="19" t="n">
        <f aca="false">SUMPRODUCT((AM432&gt;TR_DESDE)*(AM432-TR_DESDE)*TR_INC)</f>
        <v>0</v>
      </c>
      <c r="AO432" s="19" t="n">
        <f aca="false">IF(AL432&gt;0,MAX(0,AN432-IF($F432="Cese",MAX(AF432,AJ432),AF432)),0)</f>
        <v>0</v>
      </c>
      <c r="AP432" s="46" t="n">
        <f aca="false">IF(OR($F432="Activo",$F432="Cese"),ROUND(AK432+AO432,2),0)</f>
        <v>0</v>
      </c>
      <c r="AQ432" s="19" t="n">
        <f aca="false">IF($F432="Cese",MAX(0,AJ432-AN432),0)</f>
        <v>0</v>
      </c>
      <c r="AR432" s="19" t="str">
        <f aca="false">IF($B432="","",IF(COUNTIFS(RP_COD,$B432,'Retenciones Planilla'!$I$6:$I$105,"&lt;&gt;")=0,"",SUMIFS('Retenciones Planilla'!$I$6:$I$105,RP_COD,$B432)))</f>
        <v/>
      </c>
      <c r="AS432" s="19" t="str">
        <f aca="false">IF(AR432="","",AR432-AP432)</f>
        <v/>
      </c>
      <c r="AT432" s="23" t="str">
        <f aca="false">IF($B432="","",IF(NOT(OR($F432="Activo",$F432="Cese")),IF(N(AR432)=0,"—","Revisar: sin vínculo"),IF(AR432="",IF(AP432=0,"No corresponde","Sin dato planilla"),IF(ABS(AS432)&lt;=TOL,"OK",IF(AS432&gt;0,"Retuvo de más","Retuvo de menos")))))</f>
        <v/>
      </c>
      <c r="AU432" s="19" t="n">
        <f aca="false">IF(AND(BASE_RET="Planilla (si existe)",AR432&lt;&gt;""),AR432,AP432)</f>
        <v>0</v>
      </c>
      <c r="AV432" s="19" t="n">
        <f aca="false">AU432+N432</f>
        <v>0</v>
      </c>
    </row>
    <row r="433" customFormat="false" ht="15" hidden="false" customHeight="false" outlineLevel="0" collapsed="false">
      <c r="A433" s="43" t="n">
        <v>36</v>
      </c>
      <c r="B433" s="35" t="str">
        <f aca="false">IF(Trabajadores!$B$41="","",Trabajadores!$B$41)</f>
        <v/>
      </c>
      <c r="C433" s="35" t="str">
        <f aca="false">IF($B433="","",Trabajadores!$D$41)</f>
        <v/>
      </c>
      <c r="D433" s="43" t="n">
        <v>8</v>
      </c>
      <c r="E433" s="23" t="s">
        <v>305</v>
      </c>
      <c r="F433" s="23" t="str">
        <f aca="false">IF($B433="","",IF(OR(8&lt;Trabajadores!$M$41,8&gt;Trabajadores!$N$41),"No vinculado",IF(AND(8=Trabajadores!$N$41,Trabajadores!$O$41="Sí"),"Cese","Activo")))</f>
        <v/>
      </c>
      <c r="G433" s="19" t="n">
        <f aca="false">IF($B433="",0,SUMIFS(Ingresos!$V$6:$V$1505,ING_COD,$B433,ING_CLASE,"ORD"))</f>
        <v>0</v>
      </c>
      <c r="H433" s="19" t="n">
        <f aca="false">IF($B433="",0,SUMIFS(Ingresos!$V$6:$V$1505,ING_COD,$B433,ING_CLASE,"ORD",ING_COMP,"Sí"))</f>
        <v>0</v>
      </c>
      <c r="I433" s="19" t="n">
        <f aca="false">IF($B433="",0,SUMIFS(Ingresos!$V$6:$V$1505,ING_COD,$B433,ING_CLASE,"GRA"))</f>
        <v>0</v>
      </c>
      <c r="J433" s="19" t="n">
        <f aca="false">IF($B433="",0,SUMIFS(Ingresos!$V$6:$V$1505,ING_COD,$B433,ING_CLASE,"BON"))</f>
        <v>0</v>
      </c>
      <c r="K433" s="19" t="n">
        <f aca="false">IF($B433="",0,SUMIFS(Ingresos!$V$6:$V$1505,ING_COD,$B433,ING_CLASE,"EXT"))</f>
        <v>0</v>
      </c>
      <c r="L433" s="19" t="n">
        <f aca="false">IF($B433="",0,SUMIFS(Ingresos!$V$6:$V$1505,ING_COD,$B433,ING_CLASE,"OTO"))</f>
        <v>0</v>
      </c>
      <c r="M433" s="19" t="n">
        <f aca="false">IF($B433="",0,SUMIFS(Ingresos!$V$6:$V$1505,ING_COD,$B433,ING_CLASE,"OTX"))</f>
        <v>0</v>
      </c>
      <c r="N433" s="19" t="n">
        <f aca="false">IF($B433="",0,SUMIFS(Ingresos!$V$6:$V$1505,ING_COD,$B433,ING_CLASE,"RETO"))</f>
        <v>0</v>
      </c>
      <c r="O433" s="19" t="n">
        <f aca="false">IF($B433="",0,SUMIFS(Ingresos!$V$6:$V$1505,ING_COD,$B433,ING_CLASE,"INA"))</f>
        <v>0</v>
      </c>
      <c r="P433" s="19" t="n">
        <f aca="false">G433+I433+J433+K433+L433+M433</f>
        <v>0</v>
      </c>
      <c r="Q433" s="44" t="n">
        <f aca="false">IF($F433="Activo",5,IF($F433="Cese",1,0))</f>
        <v>0</v>
      </c>
      <c r="R433" s="19" t="n">
        <f aca="false">G433*Q433</f>
        <v>0</v>
      </c>
      <c r="S433" s="19" t="n">
        <f aca="false">IF($F433="Activo",SUMIFS(I433:I437,$D433:$D437,"&lt;="&amp;Trabajadores!$N$41)+IF(PROY_BON="Sí",SUMIFS(J433:J437,$D433:$D437,"&lt;="&amp;Trabajadores!$N$41),0),IF($F433="Cese",I433+IF(PROY_BON="Sí",J433,0),0))</f>
        <v>0</v>
      </c>
      <c r="T433" s="19" t="n">
        <f aca="false">IF(OR($F433&lt;&gt;"Activo",Trabajadores!$I$41="No"),0,IF(I437=0,H433*(1+IF(PROY_BON="Sí",Trabajadores!$P$41,0))*Trabajadores!$S$41/6*(Trabajadores!$N$41&gt;=12),0))</f>
        <v>0</v>
      </c>
      <c r="U433" s="19" t="n">
        <f aca="false">IF($F433="Activo",IF(Trabajadores!$J$41="Sí",L433*5,L433),IF($F433="Cese",L433,0))</f>
        <v>0</v>
      </c>
      <c r="V433" s="19" t="n">
        <f aca="false">IF(OR($F433="Activo",$F433="Cese"),M433,0)</f>
        <v>0</v>
      </c>
      <c r="W433" s="19" t="n">
        <f aca="false">IF(OR($F433="Activo",$F433="Cese"),SUM(P426:P432),0)</f>
        <v>0</v>
      </c>
      <c r="X433" s="36" t="n">
        <f aca="false">IF(OR($F433="Activo",$F433="Cese"),R433+S433+T433+U433+V433+W433,0)</f>
        <v>0</v>
      </c>
      <c r="Y433" s="19" t="n">
        <f aca="false">IF(OR($F433="Activo",$F433="Cese"),DED_FIJA,0)</f>
        <v>0</v>
      </c>
      <c r="Z433" s="36" t="n">
        <f aca="false">MAX(0,X433-Y433)</f>
        <v>0</v>
      </c>
      <c r="AA433" s="19" t="n">
        <f aca="false">IF(Z433=0,0,MAX(0,MIN(Z433,Parámetros!$G$19)-Parámetros!$F$19)*Parámetros!$E$19)</f>
        <v>0</v>
      </c>
      <c r="AB433" s="19" t="n">
        <f aca="false">IF(Z433=0,0,MAX(0,MIN(Z433,Parámetros!$G$20)-Parámetros!$F$20)*Parámetros!$E$20)</f>
        <v>0</v>
      </c>
      <c r="AC433" s="19" t="n">
        <f aca="false">IF(Z433=0,0,MAX(0,MIN(Z433,Parámetros!$G$21)-Parámetros!$F$21)*Parámetros!$E$21)</f>
        <v>0</v>
      </c>
      <c r="AD433" s="19" t="n">
        <f aca="false">IF(Z433=0,0,MAX(0,MIN(Z433,Parámetros!$G$22)-Parámetros!$F$22)*Parámetros!$E$22)</f>
        <v>0</v>
      </c>
      <c r="AE433" s="19" t="n">
        <f aca="false">IF(Z433=0,0,MAX(0,MIN(Z433,Parámetros!$G$23)-Parámetros!$F$23)*Parámetros!$E$23)</f>
        <v>0</v>
      </c>
      <c r="AF433" s="36" t="n">
        <f aca="false">SUM(AA433:AE433)</f>
        <v>0</v>
      </c>
      <c r="AG433" s="45" t="str">
        <f aca="false">IF(AM433&lt;=0,"-",INDEX(TR_TASA,MATCH(AM433,TR_DESDE,1)))</f>
        <v>-</v>
      </c>
      <c r="AH433" s="44" t="n">
        <f aca="false">IF($F433="Cese",1,IF($F433="Activo",INDEX(DIV_N,8),0))</f>
        <v>0</v>
      </c>
      <c r="AI433" s="44" t="n">
        <f aca="false">IF($F433="Cese",7,IF($F433="Activo",INDEX(DIV_HASTA,8),0))</f>
        <v>0</v>
      </c>
      <c r="AJ433" s="19" t="n">
        <f aca="false">IF(OR($F433="Activo",$F433="Cese"),SUMIFS(AV426:AV432,D426:D432,"&lt;="&amp;AI433),0)</f>
        <v>0</v>
      </c>
      <c r="AK433" s="19" t="n">
        <f aca="false">IF(OR($F433="Activo",$F433="Cese"),MAX(0,(AF433-AJ433)/AH433),0)</f>
        <v>0</v>
      </c>
      <c r="AL433" s="19" t="n">
        <f aca="false">IF(OR($F433="Activo",$F433="Cese"),K433+IF(PROY_BON="Sí",0,J433),0)</f>
        <v>0</v>
      </c>
      <c r="AM433" s="19" t="n">
        <f aca="false">IF(AL433&gt;0,MAX(0,X433+AL433-Y433),Z433)</f>
        <v>0</v>
      </c>
      <c r="AN433" s="19" t="n">
        <f aca="false">SUMPRODUCT((AM433&gt;TR_DESDE)*(AM433-TR_DESDE)*TR_INC)</f>
        <v>0</v>
      </c>
      <c r="AO433" s="19" t="n">
        <f aca="false">IF(AL433&gt;0,MAX(0,AN433-IF($F433="Cese",MAX(AF433,AJ433),AF433)),0)</f>
        <v>0</v>
      </c>
      <c r="AP433" s="46" t="n">
        <f aca="false">IF(OR($F433="Activo",$F433="Cese"),ROUND(AK433+AO433,2),0)</f>
        <v>0</v>
      </c>
      <c r="AQ433" s="19" t="n">
        <f aca="false">IF($F433="Cese",MAX(0,AJ433-AN433),0)</f>
        <v>0</v>
      </c>
      <c r="AR433" s="19" t="str">
        <f aca="false">IF($B433="","",IF(COUNTIFS(RP_COD,$B433,'Retenciones Planilla'!$J$6:$J$105,"&lt;&gt;")=0,"",SUMIFS('Retenciones Planilla'!$J$6:$J$105,RP_COD,$B433)))</f>
        <v/>
      </c>
      <c r="AS433" s="19" t="str">
        <f aca="false">IF(AR433="","",AR433-AP433)</f>
        <v/>
      </c>
      <c r="AT433" s="23" t="str">
        <f aca="false">IF($B433="","",IF(NOT(OR($F433="Activo",$F433="Cese")),IF(N(AR433)=0,"—","Revisar: sin vínculo"),IF(AR433="",IF(AP433=0,"No corresponde","Sin dato planilla"),IF(ABS(AS433)&lt;=TOL,"OK",IF(AS433&gt;0,"Retuvo de más","Retuvo de menos")))))</f>
        <v/>
      </c>
      <c r="AU433" s="19" t="n">
        <f aca="false">IF(AND(BASE_RET="Planilla (si existe)",AR433&lt;&gt;""),AR433,AP433)</f>
        <v>0</v>
      </c>
      <c r="AV433" s="19" t="n">
        <f aca="false">AU433+N433</f>
        <v>0</v>
      </c>
    </row>
    <row r="434" customFormat="false" ht="15" hidden="false" customHeight="false" outlineLevel="0" collapsed="false">
      <c r="A434" s="43" t="n">
        <v>36</v>
      </c>
      <c r="B434" s="35" t="str">
        <f aca="false">IF(Trabajadores!$B$41="","",Trabajadores!$B$41)</f>
        <v/>
      </c>
      <c r="C434" s="35" t="str">
        <f aca="false">IF($B434="","",Trabajadores!$D$41)</f>
        <v/>
      </c>
      <c r="D434" s="43" t="n">
        <v>9</v>
      </c>
      <c r="E434" s="23" t="s">
        <v>306</v>
      </c>
      <c r="F434" s="23" t="str">
        <f aca="false">IF($B434="","",IF(OR(9&lt;Trabajadores!$M$41,9&gt;Trabajadores!$N$41),"No vinculado",IF(AND(9=Trabajadores!$N$41,Trabajadores!$O$41="Sí"),"Cese","Activo")))</f>
        <v/>
      </c>
      <c r="G434" s="19" t="n">
        <f aca="false">IF($B434="",0,SUMIFS(Ingresos!$W$6:$W$1505,ING_COD,$B434,ING_CLASE,"ORD"))</f>
        <v>0</v>
      </c>
      <c r="H434" s="19" t="n">
        <f aca="false">IF($B434="",0,SUMIFS(Ingresos!$W$6:$W$1505,ING_COD,$B434,ING_CLASE,"ORD",ING_COMP,"Sí"))</f>
        <v>0</v>
      </c>
      <c r="I434" s="19" t="n">
        <f aca="false">IF($B434="",0,SUMIFS(Ingresos!$W$6:$W$1505,ING_COD,$B434,ING_CLASE,"GRA"))</f>
        <v>0</v>
      </c>
      <c r="J434" s="19" t="n">
        <f aca="false">IF($B434="",0,SUMIFS(Ingresos!$W$6:$W$1505,ING_COD,$B434,ING_CLASE,"BON"))</f>
        <v>0</v>
      </c>
      <c r="K434" s="19" t="n">
        <f aca="false">IF($B434="",0,SUMIFS(Ingresos!$W$6:$W$1505,ING_COD,$B434,ING_CLASE,"EXT"))</f>
        <v>0</v>
      </c>
      <c r="L434" s="19" t="n">
        <f aca="false">IF($B434="",0,SUMIFS(Ingresos!$W$6:$W$1505,ING_COD,$B434,ING_CLASE,"OTO"))</f>
        <v>0</v>
      </c>
      <c r="M434" s="19" t="n">
        <f aca="false">IF($B434="",0,SUMIFS(Ingresos!$W$6:$W$1505,ING_COD,$B434,ING_CLASE,"OTX"))</f>
        <v>0</v>
      </c>
      <c r="N434" s="19" t="n">
        <f aca="false">IF($B434="",0,SUMIFS(Ingresos!$W$6:$W$1505,ING_COD,$B434,ING_CLASE,"RETO"))</f>
        <v>0</v>
      </c>
      <c r="O434" s="19" t="n">
        <f aca="false">IF($B434="",0,SUMIFS(Ingresos!$W$6:$W$1505,ING_COD,$B434,ING_CLASE,"INA"))</f>
        <v>0</v>
      </c>
      <c r="P434" s="19" t="n">
        <f aca="false">G434+I434+J434+K434+L434+M434</f>
        <v>0</v>
      </c>
      <c r="Q434" s="44" t="n">
        <f aca="false">IF($F434="Activo",4,IF($F434="Cese",1,0))</f>
        <v>0</v>
      </c>
      <c r="R434" s="19" t="n">
        <f aca="false">G434*Q434</f>
        <v>0</v>
      </c>
      <c r="S434" s="19" t="n">
        <f aca="false">IF($F434="Activo",SUMIFS(I434:I437,$D434:$D437,"&lt;="&amp;Trabajadores!$N$41)+IF(PROY_BON="Sí",SUMIFS(J434:J437,$D434:$D437,"&lt;="&amp;Trabajadores!$N$41),0),IF($F434="Cese",I434+IF(PROY_BON="Sí",J434,0),0))</f>
        <v>0</v>
      </c>
      <c r="T434" s="19" t="n">
        <f aca="false">IF(OR($F434&lt;&gt;"Activo",Trabajadores!$I$41="No"),0,IF(I437=0,H434*(1+IF(PROY_BON="Sí",Trabajadores!$P$41,0))*Trabajadores!$S$41/6*(Trabajadores!$N$41&gt;=12),0))</f>
        <v>0</v>
      </c>
      <c r="U434" s="19" t="n">
        <f aca="false">IF($F434="Activo",IF(Trabajadores!$J$41="Sí",L434*4,L434),IF($F434="Cese",L434,0))</f>
        <v>0</v>
      </c>
      <c r="V434" s="19" t="n">
        <f aca="false">IF(OR($F434="Activo",$F434="Cese"),M434,0)</f>
        <v>0</v>
      </c>
      <c r="W434" s="19" t="n">
        <f aca="false">IF(OR($F434="Activo",$F434="Cese"),SUM(P426:P433),0)</f>
        <v>0</v>
      </c>
      <c r="X434" s="36" t="n">
        <f aca="false">IF(OR($F434="Activo",$F434="Cese"),R434+S434+T434+U434+V434+W434,0)</f>
        <v>0</v>
      </c>
      <c r="Y434" s="19" t="n">
        <f aca="false">IF(OR($F434="Activo",$F434="Cese"),DED_FIJA,0)</f>
        <v>0</v>
      </c>
      <c r="Z434" s="36" t="n">
        <f aca="false">MAX(0,X434-Y434)</f>
        <v>0</v>
      </c>
      <c r="AA434" s="19" t="n">
        <f aca="false">IF(Z434=0,0,MAX(0,MIN(Z434,Parámetros!$G$19)-Parámetros!$F$19)*Parámetros!$E$19)</f>
        <v>0</v>
      </c>
      <c r="AB434" s="19" t="n">
        <f aca="false">IF(Z434=0,0,MAX(0,MIN(Z434,Parámetros!$G$20)-Parámetros!$F$20)*Parámetros!$E$20)</f>
        <v>0</v>
      </c>
      <c r="AC434" s="19" t="n">
        <f aca="false">IF(Z434=0,0,MAX(0,MIN(Z434,Parámetros!$G$21)-Parámetros!$F$21)*Parámetros!$E$21)</f>
        <v>0</v>
      </c>
      <c r="AD434" s="19" t="n">
        <f aca="false">IF(Z434=0,0,MAX(0,MIN(Z434,Parámetros!$G$22)-Parámetros!$F$22)*Parámetros!$E$22)</f>
        <v>0</v>
      </c>
      <c r="AE434" s="19" t="n">
        <f aca="false">IF(Z434=0,0,MAX(0,MIN(Z434,Parámetros!$G$23)-Parámetros!$F$23)*Parámetros!$E$23)</f>
        <v>0</v>
      </c>
      <c r="AF434" s="36" t="n">
        <f aca="false">SUM(AA434:AE434)</f>
        <v>0</v>
      </c>
      <c r="AG434" s="45" t="str">
        <f aca="false">IF(AM434&lt;=0,"-",INDEX(TR_TASA,MATCH(AM434,TR_DESDE,1)))</f>
        <v>-</v>
      </c>
      <c r="AH434" s="44" t="n">
        <f aca="false">IF($F434="Cese",1,IF($F434="Activo",INDEX(DIV_N,9),0))</f>
        <v>0</v>
      </c>
      <c r="AI434" s="44" t="n">
        <f aca="false">IF($F434="Cese",8,IF($F434="Activo",INDEX(DIV_HASTA,9),0))</f>
        <v>0</v>
      </c>
      <c r="AJ434" s="19" t="n">
        <f aca="false">IF(OR($F434="Activo",$F434="Cese"),SUMIFS(AV426:AV433,D426:D433,"&lt;="&amp;AI434),0)</f>
        <v>0</v>
      </c>
      <c r="AK434" s="19" t="n">
        <f aca="false">IF(OR($F434="Activo",$F434="Cese"),MAX(0,(AF434-AJ434)/AH434),0)</f>
        <v>0</v>
      </c>
      <c r="AL434" s="19" t="n">
        <f aca="false">IF(OR($F434="Activo",$F434="Cese"),K434+IF(PROY_BON="Sí",0,J434),0)</f>
        <v>0</v>
      </c>
      <c r="AM434" s="19" t="n">
        <f aca="false">IF(AL434&gt;0,MAX(0,X434+AL434-Y434),Z434)</f>
        <v>0</v>
      </c>
      <c r="AN434" s="19" t="n">
        <f aca="false">SUMPRODUCT((AM434&gt;TR_DESDE)*(AM434-TR_DESDE)*TR_INC)</f>
        <v>0</v>
      </c>
      <c r="AO434" s="19" t="n">
        <f aca="false">IF(AL434&gt;0,MAX(0,AN434-IF($F434="Cese",MAX(AF434,AJ434),AF434)),0)</f>
        <v>0</v>
      </c>
      <c r="AP434" s="46" t="n">
        <f aca="false">IF(OR($F434="Activo",$F434="Cese"),ROUND(AK434+AO434,2),0)</f>
        <v>0</v>
      </c>
      <c r="AQ434" s="19" t="n">
        <f aca="false">IF($F434="Cese",MAX(0,AJ434-AN434),0)</f>
        <v>0</v>
      </c>
      <c r="AR434" s="19" t="str">
        <f aca="false">IF($B434="","",IF(COUNTIFS(RP_COD,$B434,'Retenciones Planilla'!$K$6:$K$105,"&lt;&gt;")=0,"",SUMIFS('Retenciones Planilla'!$K$6:$K$105,RP_COD,$B434)))</f>
        <v/>
      </c>
      <c r="AS434" s="19" t="str">
        <f aca="false">IF(AR434="","",AR434-AP434)</f>
        <v/>
      </c>
      <c r="AT434" s="23" t="str">
        <f aca="false">IF($B434="","",IF(NOT(OR($F434="Activo",$F434="Cese")),IF(N(AR434)=0,"—","Revisar: sin vínculo"),IF(AR434="",IF(AP434=0,"No corresponde","Sin dato planilla"),IF(ABS(AS434)&lt;=TOL,"OK",IF(AS434&gt;0,"Retuvo de más","Retuvo de menos")))))</f>
        <v/>
      </c>
      <c r="AU434" s="19" t="n">
        <f aca="false">IF(AND(BASE_RET="Planilla (si existe)",AR434&lt;&gt;""),AR434,AP434)</f>
        <v>0</v>
      </c>
      <c r="AV434" s="19" t="n">
        <f aca="false">AU434+N434</f>
        <v>0</v>
      </c>
    </row>
    <row r="435" customFormat="false" ht="15" hidden="false" customHeight="false" outlineLevel="0" collapsed="false">
      <c r="A435" s="43" t="n">
        <v>36</v>
      </c>
      <c r="B435" s="35" t="str">
        <f aca="false">IF(Trabajadores!$B$41="","",Trabajadores!$B$41)</f>
        <v/>
      </c>
      <c r="C435" s="35" t="str">
        <f aca="false">IF($B435="","",Trabajadores!$D$41)</f>
        <v/>
      </c>
      <c r="D435" s="43" t="n">
        <v>10</v>
      </c>
      <c r="E435" s="23" t="s">
        <v>307</v>
      </c>
      <c r="F435" s="23" t="str">
        <f aca="false">IF($B435="","",IF(OR(10&lt;Trabajadores!$M$41,10&gt;Trabajadores!$N$41),"No vinculado",IF(AND(10=Trabajadores!$N$41,Trabajadores!$O$41="Sí"),"Cese","Activo")))</f>
        <v/>
      </c>
      <c r="G435" s="19" t="n">
        <f aca="false">IF($B435="",0,SUMIFS(Ingresos!$X$6:$X$1505,ING_COD,$B435,ING_CLASE,"ORD"))</f>
        <v>0</v>
      </c>
      <c r="H435" s="19" t="n">
        <f aca="false">IF($B435="",0,SUMIFS(Ingresos!$X$6:$X$1505,ING_COD,$B435,ING_CLASE,"ORD",ING_COMP,"Sí"))</f>
        <v>0</v>
      </c>
      <c r="I435" s="19" t="n">
        <f aca="false">IF($B435="",0,SUMIFS(Ingresos!$X$6:$X$1505,ING_COD,$B435,ING_CLASE,"GRA"))</f>
        <v>0</v>
      </c>
      <c r="J435" s="19" t="n">
        <f aca="false">IF($B435="",0,SUMIFS(Ingresos!$X$6:$X$1505,ING_COD,$B435,ING_CLASE,"BON"))</f>
        <v>0</v>
      </c>
      <c r="K435" s="19" t="n">
        <f aca="false">IF($B435="",0,SUMIFS(Ingresos!$X$6:$X$1505,ING_COD,$B435,ING_CLASE,"EXT"))</f>
        <v>0</v>
      </c>
      <c r="L435" s="19" t="n">
        <f aca="false">IF($B435="",0,SUMIFS(Ingresos!$X$6:$X$1505,ING_COD,$B435,ING_CLASE,"OTO"))</f>
        <v>0</v>
      </c>
      <c r="M435" s="19" t="n">
        <f aca="false">IF($B435="",0,SUMIFS(Ingresos!$X$6:$X$1505,ING_COD,$B435,ING_CLASE,"OTX"))</f>
        <v>0</v>
      </c>
      <c r="N435" s="19" t="n">
        <f aca="false">IF($B435="",0,SUMIFS(Ingresos!$X$6:$X$1505,ING_COD,$B435,ING_CLASE,"RETO"))</f>
        <v>0</v>
      </c>
      <c r="O435" s="19" t="n">
        <f aca="false">IF($B435="",0,SUMIFS(Ingresos!$X$6:$X$1505,ING_COD,$B435,ING_CLASE,"INA"))</f>
        <v>0</v>
      </c>
      <c r="P435" s="19" t="n">
        <f aca="false">G435+I435+J435+K435+L435+M435</f>
        <v>0</v>
      </c>
      <c r="Q435" s="44" t="n">
        <f aca="false">IF($F435="Activo",3,IF($F435="Cese",1,0))</f>
        <v>0</v>
      </c>
      <c r="R435" s="19" t="n">
        <f aca="false">G435*Q435</f>
        <v>0</v>
      </c>
      <c r="S435" s="19" t="n">
        <f aca="false">IF($F435="Activo",SUMIFS(I435:I437,$D435:$D437,"&lt;="&amp;Trabajadores!$N$41)+IF(PROY_BON="Sí",SUMIFS(J435:J437,$D435:$D437,"&lt;="&amp;Trabajadores!$N$41),0),IF($F435="Cese",I435+IF(PROY_BON="Sí",J435,0),0))</f>
        <v>0</v>
      </c>
      <c r="T435" s="19" t="n">
        <f aca="false">IF(OR($F435&lt;&gt;"Activo",Trabajadores!$I$41="No"),0,IF(I437=0,H435*(1+IF(PROY_BON="Sí",Trabajadores!$P$41,0))*Trabajadores!$S$41/6*(Trabajadores!$N$41&gt;=12),0))</f>
        <v>0</v>
      </c>
      <c r="U435" s="19" t="n">
        <f aca="false">IF($F435="Activo",IF(Trabajadores!$J$41="Sí",L435*3,L435),IF($F435="Cese",L435,0))</f>
        <v>0</v>
      </c>
      <c r="V435" s="19" t="n">
        <f aca="false">IF(OR($F435="Activo",$F435="Cese"),M435,0)</f>
        <v>0</v>
      </c>
      <c r="W435" s="19" t="n">
        <f aca="false">IF(OR($F435="Activo",$F435="Cese"),SUM(P426:P434),0)</f>
        <v>0</v>
      </c>
      <c r="X435" s="36" t="n">
        <f aca="false">IF(OR($F435="Activo",$F435="Cese"),R435+S435+T435+U435+V435+W435,0)</f>
        <v>0</v>
      </c>
      <c r="Y435" s="19" t="n">
        <f aca="false">IF(OR($F435="Activo",$F435="Cese"),DED_FIJA,0)</f>
        <v>0</v>
      </c>
      <c r="Z435" s="36" t="n">
        <f aca="false">MAX(0,X435-Y435)</f>
        <v>0</v>
      </c>
      <c r="AA435" s="19" t="n">
        <f aca="false">IF(Z435=0,0,MAX(0,MIN(Z435,Parámetros!$G$19)-Parámetros!$F$19)*Parámetros!$E$19)</f>
        <v>0</v>
      </c>
      <c r="AB435" s="19" t="n">
        <f aca="false">IF(Z435=0,0,MAX(0,MIN(Z435,Parámetros!$G$20)-Parámetros!$F$20)*Parámetros!$E$20)</f>
        <v>0</v>
      </c>
      <c r="AC435" s="19" t="n">
        <f aca="false">IF(Z435=0,0,MAX(0,MIN(Z435,Parámetros!$G$21)-Parámetros!$F$21)*Parámetros!$E$21)</f>
        <v>0</v>
      </c>
      <c r="AD435" s="19" t="n">
        <f aca="false">IF(Z435=0,0,MAX(0,MIN(Z435,Parámetros!$G$22)-Parámetros!$F$22)*Parámetros!$E$22)</f>
        <v>0</v>
      </c>
      <c r="AE435" s="19" t="n">
        <f aca="false">IF(Z435=0,0,MAX(0,MIN(Z435,Parámetros!$G$23)-Parámetros!$F$23)*Parámetros!$E$23)</f>
        <v>0</v>
      </c>
      <c r="AF435" s="36" t="n">
        <f aca="false">SUM(AA435:AE435)</f>
        <v>0</v>
      </c>
      <c r="AG435" s="45" t="str">
        <f aca="false">IF(AM435&lt;=0,"-",INDEX(TR_TASA,MATCH(AM435,TR_DESDE,1)))</f>
        <v>-</v>
      </c>
      <c r="AH435" s="44" t="n">
        <f aca="false">IF($F435="Cese",1,IF($F435="Activo",INDEX(DIV_N,10),0))</f>
        <v>0</v>
      </c>
      <c r="AI435" s="44" t="n">
        <f aca="false">IF($F435="Cese",9,IF($F435="Activo",INDEX(DIV_HASTA,10),0))</f>
        <v>0</v>
      </c>
      <c r="AJ435" s="19" t="n">
        <f aca="false">IF(OR($F435="Activo",$F435="Cese"),SUMIFS(AV426:AV434,D426:D434,"&lt;="&amp;AI435),0)</f>
        <v>0</v>
      </c>
      <c r="AK435" s="19" t="n">
        <f aca="false">IF(OR($F435="Activo",$F435="Cese"),MAX(0,(AF435-AJ435)/AH435),0)</f>
        <v>0</v>
      </c>
      <c r="AL435" s="19" t="n">
        <f aca="false">IF(OR($F435="Activo",$F435="Cese"),K435+IF(PROY_BON="Sí",0,J435),0)</f>
        <v>0</v>
      </c>
      <c r="AM435" s="19" t="n">
        <f aca="false">IF(AL435&gt;0,MAX(0,X435+AL435-Y435),Z435)</f>
        <v>0</v>
      </c>
      <c r="AN435" s="19" t="n">
        <f aca="false">SUMPRODUCT((AM435&gt;TR_DESDE)*(AM435-TR_DESDE)*TR_INC)</f>
        <v>0</v>
      </c>
      <c r="AO435" s="19" t="n">
        <f aca="false">IF(AL435&gt;0,MAX(0,AN435-IF($F435="Cese",MAX(AF435,AJ435),AF435)),0)</f>
        <v>0</v>
      </c>
      <c r="AP435" s="46" t="n">
        <f aca="false">IF(OR($F435="Activo",$F435="Cese"),ROUND(AK435+AO435,2),0)</f>
        <v>0</v>
      </c>
      <c r="AQ435" s="19" t="n">
        <f aca="false">IF($F435="Cese",MAX(0,AJ435-AN435),0)</f>
        <v>0</v>
      </c>
      <c r="AR435" s="19" t="str">
        <f aca="false">IF($B435="","",IF(COUNTIFS(RP_COD,$B435,'Retenciones Planilla'!$L$6:$L$105,"&lt;&gt;")=0,"",SUMIFS('Retenciones Planilla'!$L$6:$L$105,RP_COD,$B435)))</f>
        <v/>
      </c>
      <c r="AS435" s="19" t="str">
        <f aca="false">IF(AR435="","",AR435-AP435)</f>
        <v/>
      </c>
      <c r="AT435" s="23" t="str">
        <f aca="false">IF($B435="","",IF(NOT(OR($F435="Activo",$F435="Cese")),IF(N(AR435)=0,"—","Revisar: sin vínculo"),IF(AR435="",IF(AP435=0,"No corresponde","Sin dato planilla"),IF(ABS(AS435)&lt;=TOL,"OK",IF(AS435&gt;0,"Retuvo de más","Retuvo de menos")))))</f>
        <v/>
      </c>
      <c r="AU435" s="19" t="n">
        <f aca="false">IF(AND(BASE_RET="Planilla (si existe)",AR435&lt;&gt;""),AR435,AP435)</f>
        <v>0</v>
      </c>
      <c r="AV435" s="19" t="n">
        <f aca="false">AU435+N435</f>
        <v>0</v>
      </c>
    </row>
    <row r="436" customFormat="false" ht="15" hidden="false" customHeight="false" outlineLevel="0" collapsed="false">
      <c r="A436" s="43" t="n">
        <v>36</v>
      </c>
      <c r="B436" s="35" t="str">
        <f aca="false">IF(Trabajadores!$B$41="","",Trabajadores!$B$41)</f>
        <v/>
      </c>
      <c r="C436" s="35" t="str">
        <f aca="false">IF($B436="","",Trabajadores!$D$41)</f>
        <v/>
      </c>
      <c r="D436" s="43" t="n">
        <v>11</v>
      </c>
      <c r="E436" s="23" t="s">
        <v>308</v>
      </c>
      <c r="F436" s="23" t="str">
        <f aca="false">IF($B436="","",IF(OR(11&lt;Trabajadores!$M$41,11&gt;Trabajadores!$N$41),"No vinculado",IF(AND(11=Trabajadores!$N$41,Trabajadores!$O$41="Sí"),"Cese","Activo")))</f>
        <v/>
      </c>
      <c r="G436" s="19" t="n">
        <f aca="false">IF($B436="",0,SUMIFS(Ingresos!$Y$6:$Y$1505,ING_COD,$B436,ING_CLASE,"ORD"))</f>
        <v>0</v>
      </c>
      <c r="H436" s="19" t="n">
        <f aca="false">IF($B436="",0,SUMIFS(Ingresos!$Y$6:$Y$1505,ING_COD,$B436,ING_CLASE,"ORD",ING_COMP,"Sí"))</f>
        <v>0</v>
      </c>
      <c r="I436" s="19" t="n">
        <f aca="false">IF($B436="",0,SUMIFS(Ingresos!$Y$6:$Y$1505,ING_COD,$B436,ING_CLASE,"GRA"))</f>
        <v>0</v>
      </c>
      <c r="J436" s="19" t="n">
        <f aca="false">IF($B436="",0,SUMIFS(Ingresos!$Y$6:$Y$1505,ING_COD,$B436,ING_CLASE,"BON"))</f>
        <v>0</v>
      </c>
      <c r="K436" s="19" t="n">
        <f aca="false">IF($B436="",0,SUMIFS(Ingresos!$Y$6:$Y$1505,ING_COD,$B436,ING_CLASE,"EXT"))</f>
        <v>0</v>
      </c>
      <c r="L436" s="19" t="n">
        <f aca="false">IF($B436="",0,SUMIFS(Ingresos!$Y$6:$Y$1505,ING_COD,$B436,ING_CLASE,"OTO"))</f>
        <v>0</v>
      </c>
      <c r="M436" s="19" t="n">
        <f aca="false">IF($B436="",0,SUMIFS(Ingresos!$Y$6:$Y$1505,ING_COD,$B436,ING_CLASE,"OTX"))</f>
        <v>0</v>
      </c>
      <c r="N436" s="19" t="n">
        <f aca="false">IF($B436="",0,SUMIFS(Ingresos!$Y$6:$Y$1505,ING_COD,$B436,ING_CLASE,"RETO"))</f>
        <v>0</v>
      </c>
      <c r="O436" s="19" t="n">
        <f aca="false">IF($B436="",0,SUMIFS(Ingresos!$Y$6:$Y$1505,ING_COD,$B436,ING_CLASE,"INA"))</f>
        <v>0</v>
      </c>
      <c r="P436" s="19" t="n">
        <f aca="false">G436+I436+J436+K436+L436+M436</f>
        <v>0</v>
      </c>
      <c r="Q436" s="44" t="n">
        <f aca="false">IF($F436="Activo",2,IF($F436="Cese",1,0))</f>
        <v>0</v>
      </c>
      <c r="R436" s="19" t="n">
        <f aca="false">G436*Q436</f>
        <v>0</v>
      </c>
      <c r="S436" s="19" t="n">
        <f aca="false">IF($F436="Activo",SUMIFS(I436:I437,$D436:$D437,"&lt;="&amp;Trabajadores!$N$41)+IF(PROY_BON="Sí",SUMIFS(J436:J437,$D436:$D437,"&lt;="&amp;Trabajadores!$N$41),0),IF($F436="Cese",I436+IF(PROY_BON="Sí",J436,0),0))</f>
        <v>0</v>
      </c>
      <c r="T436" s="19" t="n">
        <f aca="false">IF(OR($F436&lt;&gt;"Activo",Trabajadores!$I$41="No"),0,IF(I437=0,H436*(1+IF(PROY_BON="Sí",Trabajadores!$P$41,0))*Trabajadores!$S$41/6*(Trabajadores!$N$41&gt;=12),0))</f>
        <v>0</v>
      </c>
      <c r="U436" s="19" t="n">
        <f aca="false">IF($F436="Activo",IF(Trabajadores!$J$41="Sí",L436*2,L436),IF($F436="Cese",L436,0))</f>
        <v>0</v>
      </c>
      <c r="V436" s="19" t="n">
        <f aca="false">IF(OR($F436="Activo",$F436="Cese"),M436,0)</f>
        <v>0</v>
      </c>
      <c r="W436" s="19" t="n">
        <f aca="false">IF(OR($F436="Activo",$F436="Cese"),SUM(P426:P435),0)</f>
        <v>0</v>
      </c>
      <c r="X436" s="36" t="n">
        <f aca="false">IF(OR($F436="Activo",$F436="Cese"),R436+S436+T436+U436+V436+W436,0)</f>
        <v>0</v>
      </c>
      <c r="Y436" s="19" t="n">
        <f aca="false">IF(OR($F436="Activo",$F436="Cese"),DED_FIJA,0)</f>
        <v>0</v>
      </c>
      <c r="Z436" s="36" t="n">
        <f aca="false">MAX(0,X436-Y436)</f>
        <v>0</v>
      </c>
      <c r="AA436" s="19" t="n">
        <f aca="false">IF(Z436=0,0,MAX(0,MIN(Z436,Parámetros!$G$19)-Parámetros!$F$19)*Parámetros!$E$19)</f>
        <v>0</v>
      </c>
      <c r="AB436" s="19" t="n">
        <f aca="false">IF(Z436=0,0,MAX(0,MIN(Z436,Parámetros!$G$20)-Parámetros!$F$20)*Parámetros!$E$20)</f>
        <v>0</v>
      </c>
      <c r="AC436" s="19" t="n">
        <f aca="false">IF(Z436=0,0,MAX(0,MIN(Z436,Parámetros!$G$21)-Parámetros!$F$21)*Parámetros!$E$21)</f>
        <v>0</v>
      </c>
      <c r="AD436" s="19" t="n">
        <f aca="false">IF(Z436=0,0,MAX(0,MIN(Z436,Parámetros!$G$22)-Parámetros!$F$22)*Parámetros!$E$22)</f>
        <v>0</v>
      </c>
      <c r="AE436" s="19" t="n">
        <f aca="false">IF(Z436=0,0,MAX(0,MIN(Z436,Parámetros!$G$23)-Parámetros!$F$23)*Parámetros!$E$23)</f>
        <v>0</v>
      </c>
      <c r="AF436" s="36" t="n">
        <f aca="false">SUM(AA436:AE436)</f>
        <v>0</v>
      </c>
      <c r="AG436" s="45" t="str">
        <f aca="false">IF(AM436&lt;=0,"-",INDEX(TR_TASA,MATCH(AM436,TR_DESDE,1)))</f>
        <v>-</v>
      </c>
      <c r="AH436" s="44" t="n">
        <f aca="false">IF($F436="Cese",1,IF($F436="Activo",INDEX(DIV_N,11),0))</f>
        <v>0</v>
      </c>
      <c r="AI436" s="44" t="n">
        <f aca="false">IF($F436="Cese",10,IF($F436="Activo",INDEX(DIV_HASTA,11),0))</f>
        <v>0</v>
      </c>
      <c r="AJ436" s="19" t="n">
        <f aca="false">IF(OR($F436="Activo",$F436="Cese"),SUMIFS(AV426:AV435,D426:D435,"&lt;="&amp;AI436),0)</f>
        <v>0</v>
      </c>
      <c r="AK436" s="19" t="n">
        <f aca="false">IF(OR($F436="Activo",$F436="Cese"),MAX(0,(AF436-AJ436)/AH436),0)</f>
        <v>0</v>
      </c>
      <c r="AL436" s="19" t="n">
        <f aca="false">IF(OR($F436="Activo",$F436="Cese"),K436+IF(PROY_BON="Sí",0,J436),0)</f>
        <v>0</v>
      </c>
      <c r="AM436" s="19" t="n">
        <f aca="false">IF(AL436&gt;0,MAX(0,X436+AL436-Y436),Z436)</f>
        <v>0</v>
      </c>
      <c r="AN436" s="19" t="n">
        <f aca="false">SUMPRODUCT((AM436&gt;TR_DESDE)*(AM436-TR_DESDE)*TR_INC)</f>
        <v>0</v>
      </c>
      <c r="AO436" s="19" t="n">
        <f aca="false">IF(AL436&gt;0,MAX(0,AN436-IF($F436="Cese",MAX(AF436,AJ436),AF436)),0)</f>
        <v>0</v>
      </c>
      <c r="AP436" s="46" t="n">
        <f aca="false">IF(OR($F436="Activo",$F436="Cese"),ROUND(AK436+AO436,2),0)</f>
        <v>0</v>
      </c>
      <c r="AQ436" s="19" t="n">
        <f aca="false">IF($F436="Cese",MAX(0,AJ436-AN436),0)</f>
        <v>0</v>
      </c>
      <c r="AR436" s="19" t="str">
        <f aca="false">IF($B436="","",IF(COUNTIFS(RP_COD,$B436,'Retenciones Planilla'!$M$6:$M$105,"&lt;&gt;")=0,"",SUMIFS('Retenciones Planilla'!$M$6:$M$105,RP_COD,$B436)))</f>
        <v/>
      </c>
      <c r="AS436" s="19" t="str">
        <f aca="false">IF(AR436="","",AR436-AP436)</f>
        <v/>
      </c>
      <c r="AT436" s="23" t="str">
        <f aca="false">IF($B436="","",IF(NOT(OR($F436="Activo",$F436="Cese")),IF(N(AR436)=0,"—","Revisar: sin vínculo"),IF(AR436="",IF(AP436=0,"No corresponde","Sin dato planilla"),IF(ABS(AS436)&lt;=TOL,"OK",IF(AS436&gt;0,"Retuvo de más","Retuvo de menos")))))</f>
        <v/>
      </c>
      <c r="AU436" s="19" t="n">
        <f aca="false">IF(AND(BASE_RET="Planilla (si existe)",AR436&lt;&gt;""),AR436,AP436)</f>
        <v>0</v>
      </c>
      <c r="AV436" s="19" t="n">
        <f aca="false">AU436+N436</f>
        <v>0</v>
      </c>
    </row>
    <row r="437" customFormat="false" ht="15" hidden="false" customHeight="false" outlineLevel="0" collapsed="false">
      <c r="A437" s="43" t="n">
        <v>36</v>
      </c>
      <c r="B437" s="35" t="str">
        <f aca="false">IF(Trabajadores!$B$41="","",Trabajadores!$B$41)</f>
        <v/>
      </c>
      <c r="C437" s="35" t="str">
        <f aca="false">IF($B437="","",Trabajadores!$D$41)</f>
        <v/>
      </c>
      <c r="D437" s="43" t="n">
        <v>12</v>
      </c>
      <c r="E437" s="23" t="s">
        <v>309</v>
      </c>
      <c r="F437" s="23" t="str">
        <f aca="false">IF($B437="","",IF(OR(12&lt;Trabajadores!$M$41,12&gt;Trabajadores!$N$41),"No vinculado",IF(AND(12=Trabajadores!$N$41,Trabajadores!$O$41="Sí"),"Cese","Activo")))</f>
        <v/>
      </c>
      <c r="G437" s="19" t="n">
        <f aca="false">IF($B437="",0,SUMIFS(Ingresos!$Z$6:$Z$1505,ING_COD,$B437,ING_CLASE,"ORD"))</f>
        <v>0</v>
      </c>
      <c r="H437" s="19" t="n">
        <f aca="false">IF($B437="",0,SUMIFS(Ingresos!$Z$6:$Z$1505,ING_COD,$B437,ING_CLASE,"ORD",ING_COMP,"Sí"))</f>
        <v>0</v>
      </c>
      <c r="I437" s="19" t="n">
        <f aca="false">IF($B437="",0,SUMIFS(Ingresos!$Z$6:$Z$1505,ING_COD,$B437,ING_CLASE,"GRA"))</f>
        <v>0</v>
      </c>
      <c r="J437" s="19" t="n">
        <f aca="false">IF($B437="",0,SUMIFS(Ingresos!$Z$6:$Z$1505,ING_COD,$B437,ING_CLASE,"BON"))</f>
        <v>0</v>
      </c>
      <c r="K437" s="19" t="n">
        <f aca="false">IF($B437="",0,SUMIFS(Ingresos!$Z$6:$Z$1505,ING_COD,$B437,ING_CLASE,"EXT"))</f>
        <v>0</v>
      </c>
      <c r="L437" s="19" t="n">
        <f aca="false">IF($B437="",0,SUMIFS(Ingresos!$Z$6:$Z$1505,ING_COD,$B437,ING_CLASE,"OTO"))</f>
        <v>0</v>
      </c>
      <c r="M437" s="19" t="n">
        <f aca="false">IF($B437="",0,SUMIFS(Ingresos!$Z$6:$Z$1505,ING_COD,$B437,ING_CLASE,"OTX"))</f>
        <v>0</v>
      </c>
      <c r="N437" s="19" t="n">
        <f aca="false">IF($B437="",0,SUMIFS(Ingresos!$Z$6:$Z$1505,ING_COD,$B437,ING_CLASE,"RETO"))</f>
        <v>0</v>
      </c>
      <c r="O437" s="19" t="n">
        <f aca="false">IF($B437="",0,SUMIFS(Ingresos!$Z$6:$Z$1505,ING_COD,$B437,ING_CLASE,"INA"))</f>
        <v>0</v>
      </c>
      <c r="P437" s="19" t="n">
        <f aca="false">G437+I437+J437+K437+L437+M437</f>
        <v>0</v>
      </c>
      <c r="Q437" s="44" t="n">
        <f aca="false">IF($F437="Activo",1,IF($F437="Cese",1,0))</f>
        <v>0</v>
      </c>
      <c r="R437" s="19" t="n">
        <f aca="false">G437*Q437</f>
        <v>0</v>
      </c>
      <c r="S437" s="19" t="n">
        <f aca="false">IF($F437="Activo",SUMIFS(I437:I437,$D437:$D437,"&lt;="&amp;Trabajadores!$N$41)+IF(PROY_BON="Sí",SUMIFS(J437:J437,$D437:$D437,"&lt;="&amp;Trabajadores!$N$41),0),IF($F437="Cese",I437+IF(PROY_BON="Sí",J437,0),0))</f>
        <v>0</v>
      </c>
      <c r="T437" s="19" t="n">
        <f aca="false">0</f>
        <v>0</v>
      </c>
      <c r="U437" s="19" t="n">
        <f aca="false">IF($F437="Activo",IF(Trabajadores!$J$41="Sí",L437*1,L437),IF($F437="Cese",L437,0))</f>
        <v>0</v>
      </c>
      <c r="V437" s="19" t="n">
        <f aca="false">IF(OR($F437="Activo",$F437="Cese"),M437,0)</f>
        <v>0</v>
      </c>
      <c r="W437" s="19" t="n">
        <f aca="false">IF(OR($F437="Activo",$F437="Cese"),SUM(P426:P436),0)</f>
        <v>0</v>
      </c>
      <c r="X437" s="36" t="n">
        <f aca="false">IF(OR($F437="Activo",$F437="Cese"),R437+S437+T437+U437+V437+W437,0)</f>
        <v>0</v>
      </c>
      <c r="Y437" s="19" t="n">
        <f aca="false">IF(OR($F437="Activo",$F437="Cese"),DED_FIJA,0)</f>
        <v>0</v>
      </c>
      <c r="Z437" s="36" t="n">
        <f aca="false">MAX(0,X437-Y437)</f>
        <v>0</v>
      </c>
      <c r="AA437" s="19" t="n">
        <f aca="false">IF(Z437=0,0,MAX(0,MIN(Z437,Parámetros!$G$19)-Parámetros!$F$19)*Parámetros!$E$19)</f>
        <v>0</v>
      </c>
      <c r="AB437" s="19" t="n">
        <f aca="false">IF(Z437=0,0,MAX(0,MIN(Z437,Parámetros!$G$20)-Parámetros!$F$20)*Parámetros!$E$20)</f>
        <v>0</v>
      </c>
      <c r="AC437" s="19" t="n">
        <f aca="false">IF(Z437=0,0,MAX(0,MIN(Z437,Parámetros!$G$21)-Parámetros!$F$21)*Parámetros!$E$21)</f>
        <v>0</v>
      </c>
      <c r="AD437" s="19" t="n">
        <f aca="false">IF(Z437=0,0,MAX(0,MIN(Z437,Parámetros!$G$22)-Parámetros!$F$22)*Parámetros!$E$22)</f>
        <v>0</v>
      </c>
      <c r="AE437" s="19" t="n">
        <f aca="false">IF(Z437=0,0,MAX(0,MIN(Z437,Parámetros!$G$23)-Parámetros!$F$23)*Parámetros!$E$23)</f>
        <v>0</v>
      </c>
      <c r="AF437" s="36" t="n">
        <f aca="false">SUM(AA437:AE437)</f>
        <v>0</v>
      </c>
      <c r="AG437" s="45" t="str">
        <f aca="false">IF(AM437&lt;=0,"-",INDEX(TR_TASA,MATCH(AM437,TR_DESDE,1)))</f>
        <v>-</v>
      </c>
      <c r="AH437" s="44" t="n">
        <f aca="false">IF($F437="Cese",1,IF($F437="Activo",INDEX(DIV_N,12),0))</f>
        <v>0</v>
      </c>
      <c r="AI437" s="44" t="n">
        <f aca="false">IF($F437="Cese",11,IF($F437="Activo",INDEX(DIV_HASTA,12),0))</f>
        <v>0</v>
      </c>
      <c r="AJ437" s="19" t="n">
        <f aca="false">IF(OR($F437="Activo",$F437="Cese"),SUMIFS(AV426:AV436,D426:D436,"&lt;="&amp;AI437),0)</f>
        <v>0</v>
      </c>
      <c r="AK437" s="19" t="n">
        <f aca="false">IF(OR($F437="Activo",$F437="Cese"),MAX(0,(AF437-AJ437)/AH437),0)</f>
        <v>0</v>
      </c>
      <c r="AL437" s="19" t="n">
        <f aca="false">IF(OR($F437="Activo",$F437="Cese"),K437+IF(PROY_BON="Sí",0,J437),0)</f>
        <v>0</v>
      </c>
      <c r="AM437" s="19" t="n">
        <f aca="false">IF(AL437&gt;0,MAX(0,X437+AL437-Y437),Z437)</f>
        <v>0</v>
      </c>
      <c r="AN437" s="19" t="n">
        <f aca="false">SUMPRODUCT((AM437&gt;TR_DESDE)*(AM437-TR_DESDE)*TR_INC)</f>
        <v>0</v>
      </c>
      <c r="AO437" s="19" t="n">
        <f aca="false">IF(AL437&gt;0,MAX(0,AN437-IF(TRUE(),MAX(AF437,AJ437),AF437)),0)</f>
        <v>0</v>
      </c>
      <c r="AP437" s="46" t="n">
        <f aca="false">IF(OR($F437="Activo",$F437="Cese"),ROUND(AK437+AO437,2),0)</f>
        <v>0</v>
      </c>
      <c r="AQ437" s="19" t="n">
        <f aca="false">IF(OR($F437="Activo",$F437="Cese"),MAX(0,AJ437-AN437),0)</f>
        <v>0</v>
      </c>
      <c r="AR437" s="19" t="str">
        <f aca="false">IF($B437="","",IF(COUNTIFS(RP_COD,$B437,'Retenciones Planilla'!$N$6:$N$105,"&lt;&gt;")=0,"",SUMIFS('Retenciones Planilla'!$N$6:$N$105,RP_COD,$B437)))</f>
        <v/>
      </c>
      <c r="AS437" s="19" t="str">
        <f aca="false">IF(AR437="","",AR437-AP437)</f>
        <v/>
      </c>
      <c r="AT437" s="23" t="str">
        <f aca="false">IF($B437="","",IF(NOT(OR($F437="Activo",$F437="Cese")),IF(N(AR437)=0,"—","Revisar: sin vínculo"),IF(AR437="",IF(AP437=0,"No corresponde","Sin dato planilla"),IF(ABS(AS437)&lt;=TOL,"OK",IF(AS437&gt;0,"Retuvo de más","Retuvo de menos")))))</f>
        <v/>
      </c>
      <c r="AU437" s="19" t="n">
        <f aca="false">IF(AND(BASE_RET="Planilla (si existe)",AR437&lt;&gt;""),AR437,AP437)</f>
        <v>0</v>
      </c>
      <c r="AV437" s="19" t="n">
        <f aca="false">AU437+N437</f>
        <v>0</v>
      </c>
    </row>
    <row r="438" customFormat="false" ht="15" hidden="false" customHeight="false" outlineLevel="0" collapsed="false">
      <c r="A438" s="43" t="n">
        <v>37</v>
      </c>
      <c r="B438" s="35" t="str">
        <f aca="false">IF(Trabajadores!$B$42="","",Trabajadores!$B$42)</f>
        <v/>
      </c>
      <c r="C438" s="35" t="str">
        <f aca="false">IF($B438="","",Trabajadores!$D$42)</f>
        <v/>
      </c>
      <c r="D438" s="43" t="n">
        <v>1</v>
      </c>
      <c r="E438" s="23" t="s">
        <v>298</v>
      </c>
      <c r="F438" s="23" t="str">
        <f aca="false">IF($B438="","",IF(OR(1&lt;Trabajadores!$M$42,1&gt;Trabajadores!$N$42),"No vinculado",IF(AND(1=Trabajadores!$N$42,Trabajadores!$O$42="Sí"),"Cese","Activo")))</f>
        <v/>
      </c>
      <c r="G438" s="19" t="n">
        <f aca="false">IF($B438="",0,SUMIFS(Ingresos!$O$6:$O$1505,ING_COD,$B438,ING_CLASE,"ORD"))</f>
        <v>0</v>
      </c>
      <c r="H438" s="19" t="n">
        <f aca="false">IF($B438="",0,SUMIFS(Ingresos!$O$6:$O$1505,ING_COD,$B438,ING_CLASE,"ORD",ING_COMP,"Sí"))</f>
        <v>0</v>
      </c>
      <c r="I438" s="19" t="n">
        <f aca="false">IF($B438="",0,SUMIFS(Ingresos!$O$6:$O$1505,ING_COD,$B438,ING_CLASE,"GRA"))</f>
        <v>0</v>
      </c>
      <c r="J438" s="19" t="n">
        <f aca="false">IF($B438="",0,SUMIFS(Ingresos!$O$6:$O$1505,ING_COD,$B438,ING_CLASE,"BON"))</f>
        <v>0</v>
      </c>
      <c r="K438" s="19" t="n">
        <f aca="false">IF($B438="",0,SUMIFS(Ingresos!$O$6:$O$1505,ING_COD,$B438,ING_CLASE,"EXT"))</f>
        <v>0</v>
      </c>
      <c r="L438" s="19" t="n">
        <f aca="false">IF($B438="",0,SUMIFS(Ingresos!$O$6:$O$1505,ING_COD,$B438,ING_CLASE,"OTO"))</f>
        <v>0</v>
      </c>
      <c r="M438" s="19" t="n">
        <f aca="false">IF($B438="",0,SUMIFS(Ingresos!$O$6:$O$1505,ING_COD,$B438,ING_CLASE,"OTX"))</f>
        <v>0</v>
      </c>
      <c r="N438" s="19" t="n">
        <f aca="false">IF($B438="",0,SUMIFS(Ingresos!$O$6:$O$1505,ING_COD,$B438,ING_CLASE,"RETO"))</f>
        <v>0</v>
      </c>
      <c r="O438" s="19" t="n">
        <f aca="false">IF($B438="",0,SUMIFS(Ingresos!$O$6:$O$1505,ING_COD,$B438,ING_CLASE,"INA"))</f>
        <v>0</v>
      </c>
      <c r="P438" s="19" t="n">
        <f aca="false">G438+I438+J438+K438+L438+M438</f>
        <v>0</v>
      </c>
      <c r="Q438" s="44" t="n">
        <f aca="false">IF($F438="Activo",12,IF($F438="Cese",1,0))</f>
        <v>0</v>
      </c>
      <c r="R438" s="19" t="n">
        <f aca="false">G438*Q438</f>
        <v>0</v>
      </c>
      <c r="S438" s="19" t="n">
        <f aca="false">IF($F438="Activo",SUMIFS(I438:I449,$D438:$D449,"&lt;="&amp;Trabajadores!$N$42)+IF(PROY_BON="Sí",SUMIFS(J438:J449,$D438:$D449,"&lt;="&amp;Trabajadores!$N$42),0),IF($F438="Cese",I438+IF(PROY_BON="Sí",J438,0),0))</f>
        <v>0</v>
      </c>
      <c r="T438" s="19" t="n">
        <f aca="false">IF(OR($F438&lt;&gt;"Activo",Trabajadores!$I$42="No"),0,IF(I444=0,H438*(1+IF(PROY_BON="Sí",Trabajadores!$P$42,0))*Trabajadores!$R$42/6*(Trabajadores!$N$42&gt;=7),0)+IF(I449=0,H438*(1+IF(PROY_BON="Sí",Trabajadores!$P$42,0))*Trabajadores!$S$42/6*(Trabajadores!$N$42&gt;=12),0))</f>
        <v>0</v>
      </c>
      <c r="U438" s="19" t="n">
        <f aca="false">IF($F438="Activo",IF(Trabajadores!$J$42="Sí",L438*12,L438),IF($F438="Cese",L438,0))</f>
        <v>0</v>
      </c>
      <c r="V438" s="19" t="n">
        <f aca="false">IF(OR($F438="Activo",$F438="Cese"),M438,0)</f>
        <v>0</v>
      </c>
      <c r="W438" s="19" t="n">
        <f aca="false">0</f>
        <v>0</v>
      </c>
      <c r="X438" s="36" t="n">
        <f aca="false">IF(OR($F438="Activo",$F438="Cese"),R438+S438+T438+U438+V438+W438,0)</f>
        <v>0</v>
      </c>
      <c r="Y438" s="19" t="n">
        <f aca="false">IF(OR($F438="Activo",$F438="Cese"),DED_FIJA,0)</f>
        <v>0</v>
      </c>
      <c r="Z438" s="36" t="n">
        <f aca="false">MAX(0,X438-Y438)</f>
        <v>0</v>
      </c>
      <c r="AA438" s="19" t="n">
        <f aca="false">IF(Z438=0,0,MAX(0,MIN(Z438,Parámetros!$G$19)-Parámetros!$F$19)*Parámetros!$E$19)</f>
        <v>0</v>
      </c>
      <c r="AB438" s="19" t="n">
        <f aca="false">IF(Z438=0,0,MAX(0,MIN(Z438,Parámetros!$G$20)-Parámetros!$F$20)*Parámetros!$E$20)</f>
        <v>0</v>
      </c>
      <c r="AC438" s="19" t="n">
        <f aca="false">IF(Z438=0,0,MAX(0,MIN(Z438,Parámetros!$G$21)-Parámetros!$F$21)*Parámetros!$E$21)</f>
        <v>0</v>
      </c>
      <c r="AD438" s="19" t="n">
        <f aca="false">IF(Z438=0,0,MAX(0,MIN(Z438,Parámetros!$G$22)-Parámetros!$F$22)*Parámetros!$E$22)</f>
        <v>0</v>
      </c>
      <c r="AE438" s="19" t="n">
        <f aca="false">IF(Z438=0,0,MAX(0,MIN(Z438,Parámetros!$G$23)-Parámetros!$F$23)*Parámetros!$E$23)</f>
        <v>0</v>
      </c>
      <c r="AF438" s="36" t="n">
        <f aca="false">SUM(AA438:AE438)</f>
        <v>0</v>
      </c>
      <c r="AG438" s="45" t="str">
        <f aca="false">IF(AM438&lt;=0,"-",INDEX(TR_TASA,MATCH(AM438,TR_DESDE,1)))</f>
        <v>-</v>
      </c>
      <c r="AH438" s="44" t="n">
        <f aca="false">IF($F438="Cese",1,IF($F438="Activo",INDEX(DIV_N,1),0))</f>
        <v>0</v>
      </c>
      <c r="AI438" s="44" t="n">
        <f aca="false">IF($F438="Cese",0,IF($F438="Activo",INDEX(DIV_HASTA,1),0))</f>
        <v>0</v>
      </c>
      <c r="AJ438" s="19" t="n">
        <f aca="false">0</f>
        <v>0</v>
      </c>
      <c r="AK438" s="19" t="n">
        <f aca="false">IF(OR($F438="Activo",$F438="Cese"),MAX(0,(AF438-AJ438)/AH438),0)</f>
        <v>0</v>
      </c>
      <c r="AL438" s="19" t="n">
        <f aca="false">IF(OR($F438="Activo",$F438="Cese"),K438+IF(PROY_BON="Sí",0,J438),0)</f>
        <v>0</v>
      </c>
      <c r="AM438" s="19" t="n">
        <f aca="false">IF(AL438&gt;0,MAX(0,X438+AL438-Y438),Z438)</f>
        <v>0</v>
      </c>
      <c r="AN438" s="19" t="n">
        <f aca="false">SUMPRODUCT((AM438&gt;TR_DESDE)*(AM438-TR_DESDE)*TR_INC)</f>
        <v>0</v>
      </c>
      <c r="AO438" s="19" t="n">
        <f aca="false">IF(AL438&gt;0,MAX(0,AN438-IF($F438="Cese",MAX(AF438,AJ438),AF438)),0)</f>
        <v>0</v>
      </c>
      <c r="AP438" s="46" t="n">
        <f aca="false">IF(OR($F438="Activo",$F438="Cese"),ROUND(AK438+AO438,2),0)</f>
        <v>0</v>
      </c>
      <c r="AQ438" s="19" t="n">
        <f aca="false">IF($F438="Cese",MAX(0,AJ438-AN438),0)</f>
        <v>0</v>
      </c>
      <c r="AR438" s="19" t="str">
        <f aca="false">IF($B438="","",IF(COUNTIFS(RP_COD,$B438,'Retenciones Planilla'!$C$6:$C$105,"&lt;&gt;")=0,"",SUMIFS('Retenciones Planilla'!$C$6:$C$105,RP_COD,$B438)))</f>
        <v/>
      </c>
      <c r="AS438" s="19" t="str">
        <f aca="false">IF(AR438="","",AR438-AP438)</f>
        <v/>
      </c>
      <c r="AT438" s="23" t="str">
        <f aca="false">IF($B438="","",IF(NOT(OR($F438="Activo",$F438="Cese")),IF(N(AR438)=0,"—","Revisar: sin vínculo"),IF(AR438="",IF(AP438=0,"No corresponde","Sin dato planilla"),IF(ABS(AS438)&lt;=TOL,"OK",IF(AS438&gt;0,"Retuvo de más","Retuvo de menos")))))</f>
        <v/>
      </c>
      <c r="AU438" s="19" t="n">
        <f aca="false">IF(AND(BASE_RET="Planilla (si existe)",AR438&lt;&gt;""),AR438,AP438)</f>
        <v>0</v>
      </c>
      <c r="AV438" s="19" t="n">
        <f aca="false">AU438+N438</f>
        <v>0</v>
      </c>
    </row>
    <row r="439" customFormat="false" ht="15" hidden="false" customHeight="false" outlineLevel="0" collapsed="false">
      <c r="A439" s="43" t="n">
        <v>37</v>
      </c>
      <c r="B439" s="35" t="str">
        <f aca="false">IF(Trabajadores!$B$42="","",Trabajadores!$B$42)</f>
        <v/>
      </c>
      <c r="C439" s="35" t="str">
        <f aca="false">IF($B439="","",Trabajadores!$D$42)</f>
        <v/>
      </c>
      <c r="D439" s="43" t="n">
        <v>2</v>
      </c>
      <c r="E439" s="23" t="s">
        <v>299</v>
      </c>
      <c r="F439" s="23" t="str">
        <f aca="false">IF($B439="","",IF(OR(2&lt;Trabajadores!$M$42,2&gt;Trabajadores!$N$42),"No vinculado",IF(AND(2=Trabajadores!$N$42,Trabajadores!$O$42="Sí"),"Cese","Activo")))</f>
        <v/>
      </c>
      <c r="G439" s="19" t="n">
        <f aca="false">IF($B439="",0,SUMIFS(Ingresos!$P$6:$P$1505,ING_COD,$B439,ING_CLASE,"ORD"))</f>
        <v>0</v>
      </c>
      <c r="H439" s="19" t="n">
        <f aca="false">IF($B439="",0,SUMIFS(Ingresos!$P$6:$P$1505,ING_COD,$B439,ING_CLASE,"ORD",ING_COMP,"Sí"))</f>
        <v>0</v>
      </c>
      <c r="I439" s="19" t="n">
        <f aca="false">IF($B439="",0,SUMIFS(Ingresos!$P$6:$P$1505,ING_COD,$B439,ING_CLASE,"GRA"))</f>
        <v>0</v>
      </c>
      <c r="J439" s="19" t="n">
        <f aca="false">IF($B439="",0,SUMIFS(Ingresos!$P$6:$P$1505,ING_COD,$B439,ING_CLASE,"BON"))</f>
        <v>0</v>
      </c>
      <c r="K439" s="19" t="n">
        <f aca="false">IF($B439="",0,SUMIFS(Ingresos!$P$6:$P$1505,ING_COD,$B439,ING_CLASE,"EXT"))</f>
        <v>0</v>
      </c>
      <c r="L439" s="19" t="n">
        <f aca="false">IF($B439="",0,SUMIFS(Ingresos!$P$6:$P$1505,ING_COD,$B439,ING_CLASE,"OTO"))</f>
        <v>0</v>
      </c>
      <c r="M439" s="19" t="n">
        <f aca="false">IF($B439="",0,SUMIFS(Ingresos!$P$6:$P$1505,ING_COD,$B439,ING_CLASE,"OTX"))</f>
        <v>0</v>
      </c>
      <c r="N439" s="19" t="n">
        <f aca="false">IF($B439="",0,SUMIFS(Ingresos!$P$6:$P$1505,ING_COD,$B439,ING_CLASE,"RETO"))</f>
        <v>0</v>
      </c>
      <c r="O439" s="19" t="n">
        <f aca="false">IF($B439="",0,SUMIFS(Ingresos!$P$6:$P$1505,ING_COD,$B439,ING_CLASE,"INA"))</f>
        <v>0</v>
      </c>
      <c r="P439" s="19" t="n">
        <f aca="false">G439+I439+J439+K439+L439+M439</f>
        <v>0</v>
      </c>
      <c r="Q439" s="44" t="n">
        <f aca="false">IF($F439="Activo",11,IF($F439="Cese",1,0))</f>
        <v>0</v>
      </c>
      <c r="R439" s="19" t="n">
        <f aca="false">G439*Q439</f>
        <v>0</v>
      </c>
      <c r="S439" s="19" t="n">
        <f aca="false">IF($F439="Activo",SUMIFS(I439:I449,$D439:$D449,"&lt;="&amp;Trabajadores!$N$42)+IF(PROY_BON="Sí",SUMIFS(J439:J449,$D439:$D449,"&lt;="&amp;Trabajadores!$N$42),0),IF($F439="Cese",I439+IF(PROY_BON="Sí",J439,0),0))</f>
        <v>0</v>
      </c>
      <c r="T439" s="19" t="n">
        <f aca="false">IF(OR($F439&lt;&gt;"Activo",Trabajadores!$I$42="No"),0,IF(I444=0,H439*(1+IF(PROY_BON="Sí",Trabajadores!$P$42,0))*Trabajadores!$R$42/6*(Trabajadores!$N$42&gt;=7),0)+IF(I449=0,H439*(1+IF(PROY_BON="Sí",Trabajadores!$P$42,0))*Trabajadores!$S$42/6*(Trabajadores!$N$42&gt;=12),0))</f>
        <v>0</v>
      </c>
      <c r="U439" s="19" t="n">
        <f aca="false">IF($F439="Activo",IF(Trabajadores!$J$42="Sí",L439*11,L439),IF($F439="Cese",L439,0))</f>
        <v>0</v>
      </c>
      <c r="V439" s="19" t="n">
        <f aca="false">IF(OR($F439="Activo",$F439="Cese"),M439,0)</f>
        <v>0</v>
      </c>
      <c r="W439" s="19" t="n">
        <f aca="false">IF(OR($F439="Activo",$F439="Cese"),SUM(P438:P438),0)</f>
        <v>0</v>
      </c>
      <c r="X439" s="36" t="n">
        <f aca="false">IF(OR($F439="Activo",$F439="Cese"),R439+S439+T439+U439+V439+W439,0)</f>
        <v>0</v>
      </c>
      <c r="Y439" s="19" t="n">
        <f aca="false">IF(OR($F439="Activo",$F439="Cese"),DED_FIJA,0)</f>
        <v>0</v>
      </c>
      <c r="Z439" s="36" t="n">
        <f aca="false">MAX(0,X439-Y439)</f>
        <v>0</v>
      </c>
      <c r="AA439" s="19" t="n">
        <f aca="false">IF(Z439=0,0,MAX(0,MIN(Z439,Parámetros!$G$19)-Parámetros!$F$19)*Parámetros!$E$19)</f>
        <v>0</v>
      </c>
      <c r="AB439" s="19" t="n">
        <f aca="false">IF(Z439=0,0,MAX(0,MIN(Z439,Parámetros!$G$20)-Parámetros!$F$20)*Parámetros!$E$20)</f>
        <v>0</v>
      </c>
      <c r="AC439" s="19" t="n">
        <f aca="false">IF(Z439=0,0,MAX(0,MIN(Z439,Parámetros!$G$21)-Parámetros!$F$21)*Parámetros!$E$21)</f>
        <v>0</v>
      </c>
      <c r="AD439" s="19" t="n">
        <f aca="false">IF(Z439=0,0,MAX(0,MIN(Z439,Parámetros!$G$22)-Parámetros!$F$22)*Parámetros!$E$22)</f>
        <v>0</v>
      </c>
      <c r="AE439" s="19" t="n">
        <f aca="false">IF(Z439=0,0,MAX(0,MIN(Z439,Parámetros!$G$23)-Parámetros!$F$23)*Parámetros!$E$23)</f>
        <v>0</v>
      </c>
      <c r="AF439" s="36" t="n">
        <f aca="false">SUM(AA439:AE439)</f>
        <v>0</v>
      </c>
      <c r="AG439" s="45" t="str">
        <f aca="false">IF(AM439&lt;=0,"-",INDEX(TR_TASA,MATCH(AM439,TR_DESDE,1)))</f>
        <v>-</v>
      </c>
      <c r="AH439" s="44" t="n">
        <f aca="false">IF($F439="Cese",1,IF($F439="Activo",INDEX(DIV_N,2),0))</f>
        <v>0</v>
      </c>
      <c r="AI439" s="44" t="n">
        <f aca="false">IF($F439="Cese",1,IF($F439="Activo",INDEX(DIV_HASTA,2),0))</f>
        <v>0</v>
      </c>
      <c r="AJ439" s="19" t="n">
        <f aca="false">IF(OR($F439="Activo",$F439="Cese"),SUMIFS(AV438:AV438,D438:D438,"&lt;="&amp;AI439),0)</f>
        <v>0</v>
      </c>
      <c r="AK439" s="19" t="n">
        <f aca="false">IF(OR($F439="Activo",$F439="Cese"),MAX(0,(AF439-AJ439)/AH439),0)</f>
        <v>0</v>
      </c>
      <c r="AL439" s="19" t="n">
        <f aca="false">IF(OR($F439="Activo",$F439="Cese"),K439+IF(PROY_BON="Sí",0,J439),0)</f>
        <v>0</v>
      </c>
      <c r="AM439" s="19" t="n">
        <f aca="false">IF(AL439&gt;0,MAX(0,X439+AL439-Y439),Z439)</f>
        <v>0</v>
      </c>
      <c r="AN439" s="19" t="n">
        <f aca="false">SUMPRODUCT((AM439&gt;TR_DESDE)*(AM439-TR_DESDE)*TR_INC)</f>
        <v>0</v>
      </c>
      <c r="AO439" s="19" t="n">
        <f aca="false">IF(AL439&gt;0,MAX(0,AN439-IF($F439="Cese",MAX(AF439,AJ439),AF439)),0)</f>
        <v>0</v>
      </c>
      <c r="AP439" s="46" t="n">
        <f aca="false">IF(OR($F439="Activo",$F439="Cese"),ROUND(AK439+AO439,2),0)</f>
        <v>0</v>
      </c>
      <c r="AQ439" s="19" t="n">
        <f aca="false">IF($F439="Cese",MAX(0,AJ439-AN439),0)</f>
        <v>0</v>
      </c>
      <c r="AR439" s="19" t="str">
        <f aca="false">IF($B439="","",IF(COUNTIFS(RP_COD,$B439,'Retenciones Planilla'!$D$6:$D$105,"&lt;&gt;")=0,"",SUMIFS('Retenciones Planilla'!$D$6:$D$105,RP_COD,$B439)))</f>
        <v/>
      </c>
      <c r="AS439" s="19" t="str">
        <f aca="false">IF(AR439="","",AR439-AP439)</f>
        <v/>
      </c>
      <c r="AT439" s="23" t="str">
        <f aca="false">IF($B439="","",IF(NOT(OR($F439="Activo",$F439="Cese")),IF(N(AR439)=0,"—","Revisar: sin vínculo"),IF(AR439="",IF(AP439=0,"No corresponde","Sin dato planilla"),IF(ABS(AS439)&lt;=TOL,"OK",IF(AS439&gt;0,"Retuvo de más","Retuvo de menos")))))</f>
        <v/>
      </c>
      <c r="AU439" s="19" t="n">
        <f aca="false">IF(AND(BASE_RET="Planilla (si existe)",AR439&lt;&gt;""),AR439,AP439)</f>
        <v>0</v>
      </c>
      <c r="AV439" s="19" t="n">
        <f aca="false">AU439+N439</f>
        <v>0</v>
      </c>
    </row>
    <row r="440" customFormat="false" ht="15" hidden="false" customHeight="false" outlineLevel="0" collapsed="false">
      <c r="A440" s="43" t="n">
        <v>37</v>
      </c>
      <c r="B440" s="35" t="str">
        <f aca="false">IF(Trabajadores!$B$42="","",Trabajadores!$B$42)</f>
        <v/>
      </c>
      <c r="C440" s="35" t="str">
        <f aca="false">IF($B440="","",Trabajadores!$D$42)</f>
        <v/>
      </c>
      <c r="D440" s="43" t="n">
        <v>3</v>
      </c>
      <c r="E440" s="23" t="s">
        <v>300</v>
      </c>
      <c r="F440" s="23" t="str">
        <f aca="false">IF($B440="","",IF(OR(3&lt;Trabajadores!$M$42,3&gt;Trabajadores!$N$42),"No vinculado",IF(AND(3=Trabajadores!$N$42,Trabajadores!$O$42="Sí"),"Cese","Activo")))</f>
        <v/>
      </c>
      <c r="G440" s="19" t="n">
        <f aca="false">IF($B440="",0,SUMIFS(Ingresos!$Q$6:$Q$1505,ING_COD,$B440,ING_CLASE,"ORD"))</f>
        <v>0</v>
      </c>
      <c r="H440" s="19" t="n">
        <f aca="false">IF($B440="",0,SUMIFS(Ingresos!$Q$6:$Q$1505,ING_COD,$B440,ING_CLASE,"ORD",ING_COMP,"Sí"))</f>
        <v>0</v>
      </c>
      <c r="I440" s="19" t="n">
        <f aca="false">IF($B440="",0,SUMIFS(Ingresos!$Q$6:$Q$1505,ING_COD,$B440,ING_CLASE,"GRA"))</f>
        <v>0</v>
      </c>
      <c r="J440" s="19" t="n">
        <f aca="false">IF($B440="",0,SUMIFS(Ingresos!$Q$6:$Q$1505,ING_COD,$B440,ING_CLASE,"BON"))</f>
        <v>0</v>
      </c>
      <c r="K440" s="19" t="n">
        <f aca="false">IF($B440="",0,SUMIFS(Ingresos!$Q$6:$Q$1505,ING_COD,$B440,ING_CLASE,"EXT"))</f>
        <v>0</v>
      </c>
      <c r="L440" s="19" t="n">
        <f aca="false">IF($B440="",0,SUMIFS(Ingresos!$Q$6:$Q$1505,ING_COD,$B440,ING_CLASE,"OTO"))</f>
        <v>0</v>
      </c>
      <c r="M440" s="19" t="n">
        <f aca="false">IF($B440="",0,SUMIFS(Ingresos!$Q$6:$Q$1505,ING_COD,$B440,ING_CLASE,"OTX"))</f>
        <v>0</v>
      </c>
      <c r="N440" s="19" t="n">
        <f aca="false">IF($B440="",0,SUMIFS(Ingresos!$Q$6:$Q$1505,ING_COD,$B440,ING_CLASE,"RETO"))</f>
        <v>0</v>
      </c>
      <c r="O440" s="19" t="n">
        <f aca="false">IF($B440="",0,SUMIFS(Ingresos!$Q$6:$Q$1505,ING_COD,$B440,ING_CLASE,"INA"))</f>
        <v>0</v>
      </c>
      <c r="P440" s="19" t="n">
        <f aca="false">G440+I440+J440+K440+L440+M440</f>
        <v>0</v>
      </c>
      <c r="Q440" s="44" t="n">
        <f aca="false">IF($F440="Activo",10,IF($F440="Cese",1,0))</f>
        <v>0</v>
      </c>
      <c r="R440" s="19" t="n">
        <f aca="false">G440*Q440</f>
        <v>0</v>
      </c>
      <c r="S440" s="19" t="n">
        <f aca="false">IF($F440="Activo",SUMIFS(I440:I449,$D440:$D449,"&lt;="&amp;Trabajadores!$N$42)+IF(PROY_BON="Sí",SUMIFS(J440:J449,$D440:$D449,"&lt;="&amp;Trabajadores!$N$42),0),IF($F440="Cese",I440+IF(PROY_BON="Sí",J440,0),0))</f>
        <v>0</v>
      </c>
      <c r="T440" s="19" t="n">
        <f aca="false">IF(OR($F440&lt;&gt;"Activo",Trabajadores!$I$42="No"),0,IF(I444=0,H440*(1+IF(PROY_BON="Sí",Trabajadores!$P$42,0))*Trabajadores!$R$42/6*(Trabajadores!$N$42&gt;=7),0)+IF(I449=0,H440*(1+IF(PROY_BON="Sí",Trabajadores!$P$42,0))*Trabajadores!$S$42/6*(Trabajadores!$N$42&gt;=12),0))</f>
        <v>0</v>
      </c>
      <c r="U440" s="19" t="n">
        <f aca="false">IF($F440="Activo",IF(Trabajadores!$J$42="Sí",L440*10,L440),IF($F440="Cese",L440,0))</f>
        <v>0</v>
      </c>
      <c r="V440" s="19" t="n">
        <f aca="false">IF(OR($F440="Activo",$F440="Cese"),M440,0)</f>
        <v>0</v>
      </c>
      <c r="W440" s="19" t="n">
        <f aca="false">IF(OR($F440="Activo",$F440="Cese"),SUM(P438:P439),0)</f>
        <v>0</v>
      </c>
      <c r="X440" s="36" t="n">
        <f aca="false">IF(OR($F440="Activo",$F440="Cese"),R440+S440+T440+U440+V440+W440,0)</f>
        <v>0</v>
      </c>
      <c r="Y440" s="19" t="n">
        <f aca="false">IF(OR($F440="Activo",$F440="Cese"),DED_FIJA,0)</f>
        <v>0</v>
      </c>
      <c r="Z440" s="36" t="n">
        <f aca="false">MAX(0,X440-Y440)</f>
        <v>0</v>
      </c>
      <c r="AA440" s="19" t="n">
        <f aca="false">IF(Z440=0,0,MAX(0,MIN(Z440,Parámetros!$G$19)-Parámetros!$F$19)*Parámetros!$E$19)</f>
        <v>0</v>
      </c>
      <c r="AB440" s="19" t="n">
        <f aca="false">IF(Z440=0,0,MAX(0,MIN(Z440,Parámetros!$G$20)-Parámetros!$F$20)*Parámetros!$E$20)</f>
        <v>0</v>
      </c>
      <c r="AC440" s="19" t="n">
        <f aca="false">IF(Z440=0,0,MAX(0,MIN(Z440,Parámetros!$G$21)-Parámetros!$F$21)*Parámetros!$E$21)</f>
        <v>0</v>
      </c>
      <c r="AD440" s="19" t="n">
        <f aca="false">IF(Z440=0,0,MAX(0,MIN(Z440,Parámetros!$G$22)-Parámetros!$F$22)*Parámetros!$E$22)</f>
        <v>0</v>
      </c>
      <c r="AE440" s="19" t="n">
        <f aca="false">IF(Z440=0,0,MAX(0,MIN(Z440,Parámetros!$G$23)-Parámetros!$F$23)*Parámetros!$E$23)</f>
        <v>0</v>
      </c>
      <c r="AF440" s="36" t="n">
        <f aca="false">SUM(AA440:AE440)</f>
        <v>0</v>
      </c>
      <c r="AG440" s="45" t="str">
        <f aca="false">IF(AM440&lt;=0,"-",INDEX(TR_TASA,MATCH(AM440,TR_DESDE,1)))</f>
        <v>-</v>
      </c>
      <c r="AH440" s="44" t="n">
        <f aca="false">IF($F440="Cese",1,IF($F440="Activo",INDEX(DIV_N,3),0))</f>
        <v>0</v>
      </c>
      <c r="AI440" s="44" t="n">
        <f aca="false">IF($F440="Cese",2,IF($F440="Activo",INDEX(DIV_HASTA,3),0))</f>
        <v>0</v>
      </c>
      <c r="AJ440" s="19" t="n">
        <f aca="false">IF(OR($F440="Activo",$F440="Cese"),SUMIFS(AV438:AV439,D438:D439,"&lt;="&amp;AI440),0)</f>
        <v>0</v>
      </c>
      <c r="AK440" s="19" t="n">
        <f aca="false">IF(OR($F440="Activo",$F440="Cese"),MAX(0,(AF440-AJ440)/AH440),0)</f>
        <v>0</v>
      </c>
      <c r="AL440" s="19" t="n">
        <f aca="false">IF(OR($F440="Activo",$F440="Cese"),K440+IF(PROY_BON="Sí",0,J440),0)</f>
        <v>0</v>
      </c>
      <c r="AM440" s="19" t="n">
        <f aca="false">IF(AL440&gt;0,MAX(0,X440+AL440-Y440),Z440)</f>
        <v>0</v>
      </c>
      <c r="AN440" s="19" t="n">
        <f aca="false">SUMPRODUCT((AM440&gt;TR_DESDE)*(AM440-TR_DESDE)*TR_INC)</f>
        <v>0</v>
      </c>
      <c r="AO440" s="19" t="n">
        <f aca="false">IF(AL440&gt;0,MAX(0,AN440-IF($F440="Cese",MAX(AF440,AJ440),AF440)),0)</f>
        <v>0</v>
      </c>
      <c r="AP440" s="46" t="n">
        <f aca="false">IF(OR($F440="Activo",$F440="Cese"),ROUND(AK440+AO440,2),0)</f>
        <v>0</v>
      </c>
      <c r="AQ440" s="19" t="n">
        <f aca="false">IF($F440="Cese",MAX(0,AJ440-AN440),0)</f>
        <v>0</v>
      </c>
      <c r="AR440" s="19" t="str">
        <f aca="false">IF($B440="","",IF(COUNTIFS(RP_COD,$B440,'Retenciones Planilla'!$E$6:$E$105,"&lt;&gt;")=0,"",SUMIFS('Retenciones Planilla'!$E$6:$E$105,RP_COD,$B440)))</f>
        <v/>
      </c>
      <c r="AS440" s="19" t="str">
        <f aca="false">IF(AR440="","",AR440-AP440)</f>
        <v/>
      </c>
      <c r="AT440" s="23" t="str">
        <f aca="false">IF($B440="","",IF(NOT(OR($F440="Activo",$F440="Cese")),IF(N(AR440)=0,"—","Revisar: sin vínculo"),IF(AR440="",IF(AP440=0,"No corresponde","Sin dato planilla"),IF(ABS(AS440)&lt;=TOL,"OK",IF(AS440&gt;0,"Retuvo de más","Retuvo de menos")))))</f>
        <v/>
      </c>
      <c r="AU440" s="19" t="n">
        <f aca="false">IF(AND(BASE_RET="Planilla (si existe)",AR440&lt;&gt;""),AR440,AP440)</f>
        <v>0</v>
      </c>
      <c r="AV440" s="19" t="n">
        <f aca="false">AU440+N440</f>
        <v>0</v>
      </c>
    </row>
    <row r="441" customFormat="false" ht="15" hidden="false" customHeight="false" outlineLevel="0" collapsed="false">
      <c r="A441" s="43" t="n">
        <v>37</v>
      </c>
      <c r="B441" s="35" t="str">
        <f aca="false">IF(Trabajadores!$B$42="","",Trabajadores!$B$42)</f>
        <v/>
      </c>
      <c r="C441" s="35" t="str">
        <f aca="false">IF($B441="","",Trabajadores!$D$42)</f>
        <v/>
      </c>
      <c r="D441" s="43" t="n">
        <v>4</v>
      </c>
      <c r="E441" s="23" t="s">
        <v>301</v>
      </c>
      <c r="F441" s="23" t="str">
        <f aca="false">IF($B441="","",IF(OR(4&lt;Trabajadores!$M$42,4&gt;Trabajadores!$N$42),"No vinculado",IF(AND(4=Trabajadores!$N$42,Trabajadores!$O$42="Sí"),"Cese","Activo")))</f>
        <v/>
      </c>
      <c r="G441" s="19" t="n">
        <f aca="false">IF($B441="",0,SUMIFS(Ingresos!$R$6:$R$1505,ING_COD,$B441,ING_CLASE,"ORD"))</f>
        <v>0</v>
      </c>
      <c r="H441" s="19" t="n">
        <f aca="false">IF($B441="",0,SUMIFS(Ingresos!$R$6:$R$1505,ING_COD,$B441,ING_CLASE,"ORD",ING_COMP,"Sí"))</f>
        <v>0</v>
      </c>
      <c r="I441" s="19" t="n">
        <f aca="false">IF($B441="",0,SUMIFS(Ingresos!$R$6:$R$1505,ING_COD,$B441,ING_CLASE,"GRA"))</f>
        <v>0</v>
      </c>
      <c r="J441" s="19" t="n">
        <f aca="false">IF($B441="",0,SUMIFS(Ingresos!$R$6:$R$1505,ING_COD,$B441,ING_CLASE,"BON"))</f>
        <v>0</v>
      </c>
      <c r="K441" s="19" t="n">
        <f aca="false">IF($B441="",0,SUMIFS(Ingresos!$R$6:$R$1505,ING_COD,$B441,ING_CLASE,"EXT"))</f>
        <v>0</v>
      </c>
      <c r="L441" s="19" t="n">
        <f aca="false">IF($B441="",0,SUMIFS(Ingresos!$R$6:$R$1505,ING_COD,$B441,ING_CLASE,"OTO"))</f>
        <v>0</v>
      </c>
      <c r="M441" s="19" t="n">
        <f aca="false">IF($B441="",0,SUMIFS(Ingresos!$R$6:$R$1505,ING_COD,$B441,ING_CLASE,"OTX"))</f>
        <v>0</v>
      </c>
      <c r="N441" s="19" t="n">
        <f aca="false">IF($B441="",0,SUMIFS(Ingresos!$R$6:$R$1505,ING_COD,$B441,ING_CLASE,"RETO"))</f>
        <v>0</v>
      </c>
      <c r="O441" s="19" t="n">
        <f aca="false">IF($B441="",0,SUMIFS(Ingresos!$R$6:$R$1505,ING_COD,$B441,ING_CLASE,"INA"))</f>
        <v>0</v>
      </c>
      <c r="P441" s="19" t="n">
        <f aca="false">G441+I441+J441+K441+L441+M441</f>
        <v>0</v>
      </c>
      <c r="Q441" s="44" t="n">
        <f aca="false">IF($F441="Activo",9,IF($F441="Cese",1,0))</f>
        <v>0</v>
      </c>
      <c r="R441" s="19" t="n">
        <f aca="false">G441*Q441</f>
        <v>0</v>
      </c>
      <c r="S441" s="19" t="n">
        <f aca="false">IF($F441="Activo",SUMIFS(I441:I449,$D441:$D449,"&lt;="&amp;Trabajadores!$N$42)+IF(PROY_BON="Sí",SUMIFS(J441:J449,$D441:$D449,"&lt;="&amp;Trabajadores!$N$42),0),IF($F441="Cese",I441+IF(PROY_BON="Sí",J441,0),0))</f>
        <v>0</v>
      </c>
      <c r="T441" s="19" t="n">
        <f aca="false">IF(OR($F441&lt;&gt;"Activo",Trabajadores!$I$42="No"),0,IF(I444=0,H441*(1+IF(PROY_BON="Sí",Trabajadores!$P$42,0))*Trabajadores!$R$42/6*(Trabajadores!$N$42&gt;=7),0)+IF(I449=0,H441*(1+IF(PROY_BON="Sí",Trabajadores!$P$42,0))*Trabajadores!$S$42/6*(Trabajadores!$N$42&gt;=12),0))</f>
        <v>0</v>
      </c>
      <c r="U441" s="19" t="n">
        <f aca="false">IF($F441="Activo",IF(Trabajadores!$J$42="Sí",L441*9,L441),IF($F441="Cese",L441,0))</f>
        <v>0</v>
      </c>
      <c r="V441" s="19" t="n">
        <f aca="false">IF(OR($F441="Activo",$F441="Cese"),M441,0)</f>
        <v>0</v>
      </c>
      <c r="W441" s="19" t="n">
        <f aca="false">IF(OR($F441="Activo",$F441="Cese"),SUM(P438:P440),0)</f>
        <v>0</v>
      </c>
      <c r="X441" s="36" t="n">
        <f aca="false">IF(OR($F441="Activo",$F441="Cese"),R441+S441+T441+U441+V441+W441,0)</f>
        <v>0</v>
      </c>
      <c r="Y441" s="19" t="n">
        <f aca="false">IF(OR($F441="Activo",$F441="Cese"),DED_FIJA,0)</f>
        <v>0</v>
      </c>
      <c r="Z441" s="36" t="n">
        <f aca="false">MAX(0,X441-Y441)</f>
        <v>0</v>
      </c>
      <c r="AA441" s="19" t="n">
        <f aca="false">IF(Z441=0,0,MAX(0,MIN(Z441,Parámetros!$G$19)-Parámetros!$F$19)*Parámetros!$E$19)</f>
        <v>0</v>
      </c>
      <c r="AB441" s="19" t="n">
        <f aca="false">IF(Z441=0,0,MAX(0,MIN(Z441,Parámetros!$G$20)-Parámetros!$F$20)*Parámetros!$E$20)</f>
        <v>0</v>
      </c>
      <c r="AC441" s="19" t="n">
        <f aca="false">IF(Z441=0,0,MAX(0,MIN(Z441,Parámetros!$G$21)-Parámetros!$F$21)*Parámetros!$E$21)</f>
        <v>0</v>
      </c>
      <c r="AD441" s="19" t="n">
        <f aca="false">IF(Z441=0,0,MAX(0,MIN(Z441,Parámetros!$G$22)-Parámetros!$F$22)*Parámetros!$E$22)</f>
        <v>0</v>
      </c>
      <c r="AE441" s="19" t="n">
        <f aca="false">IF(Z441=0,0,MAX(0,MIN(Z441,Parámetros!$G$23)-Parámetros!$F$23)*Parámetros!$E$23)</f>
        <v>0</v>
      </c>
      <c r="AF441" s="36" t="n">
        <f aca="false">SUM(AA441:AE441)</f>
        <v>0</v>
      </c>
      <c r="AG441" s="45" t="str">
        <f aca="false">IF(AM441&lt;=0,"-",INDEX(TR_TASA,MATCH(AM441,TR_DESDE,1)))</f>
        <v>-</v>
      </c>
      <c r="AH441" s="44" t="n">
        <f aca="false">IF($F441="Cese",1,IF($F441="Activo",INDEX(DIV_N,4),0))</f>
        <v>0</v>
      </c>
      <c r="AI441" s="44" t="n">
        <f aca="false">IF($F441="Cese",3,IF($F441="Activo",INDEX(DIV_HASTA,4),0))</f>
        <v>0</v>
      </c>
      <c r="AJ441" s="19" t="n">
        <f aca="false">IF(OR($F441="Activo",$F441="Cese"),SUMIFS(AV438:AV440,D438:D440,"&lt;="&amp;AI441),0)</f>
        <v>0</v>
      </c>
      <c r="AK441" s="19" t="n">
        <f aca="false">IF(OR($F441="Activo",$F441="Cese"),MAX(0,(AF441-AJ441)/AH441),0)</f>
        <v>0</v>
      </c>
      <c r="AL441" s="19" t="n">
        <f aca="false">IF(OR($F441="Activo",$F441="Cese"),K441+IF(PROY_BON="Sí",0,J441),0)</f>
        <v>0</v>
      </c>
      <c r="AM441" s="19" t="n">
        <f aca="false">IF(AL441&gt;0,MAX(0,X441+AL441-Y441),Z441)</f>
        <v>0</v>
      </c>
      <c r="AN441" s="19" t="n">
        <f aca="false">SUMPRODUCT((AM441&gt;TR_DESDE)*(AM441-TR_DESDE)*TR_INC)</f>
        <v>0</v>
      </c>
      <c r="AO441" s="19" t="n">
        <f aca="false">IF(AL441&gt;0,MAX(0,AN441-IF($F441="Cese",MAX(AF441,AJ441),AF441)),0)</f>
        <v>0</v>
      </c>
      <c r="AP441" s="46" t="n">
        <f aca="false">IF(OR($F441="Activo",$F441="Cese"),ROUND(AK441+AO441,2),0)</f>
        <v>0</v>
      </c>
      <c r="AQ441" s="19" t="n">
        <f aca="false">IF($F441="Cese",MAX(0,AJ441-AN441),0)</f>
        <v>0</v>
      </c>
      <c r="AR441" s="19" t="str">
        <f aca="false">IF($B441="","",IF(COUNTIFS(RP_COD,$B441,'Retenciones Planilla'!$F$6:$F$105,"&lt;&gt;")=0,"",SUMIFS('Retenciones Planilla'!$F$6:$F$105,RP_COD,$B441)))</f>
        <v/>
      </c>
      <c r="AS441" s="19" t="str">
        <f aca="false">IF(AR441="","",AR441-AP441)</f>
        <v/>
      </c>
      <c r="AT441" s="23" t="str">
        <f aca="false">IF($B441="","",IF(NOT(OR($F441="Activo",$F441="Cese")),IF(N(AR441)=0,"—","Revisar: sin vínculo"),IF(AR441="",IF(AP441=0,"No corresponde","Sin dato planilla"),IF(ABS(AS441)&lt;=TOL,"OK",IF(AS441&gt;0,"Retuvo de más","Retuvo de menos")))))</f>
        <v/>
      </c>
      <c r="AU441" s="19" t="n">
        <f aca="false">IF(AND(BASE_RET="Planilla (si existe)",AR441&lt;&gt;""),AR441,AP441)</f>
        <v>0</v>
      </c>
      <c r="AV441" s="19" t="n">
        <f aca="false">AU441+N441</f>
        <v>0</v>
      </c>
    </row>
    <row r="442" customFormat="false" ht="15" hidden="false" customHeight="false" outlineLevel="0" collapsed="false">
      <c r="A442" s="43" t="n">
        <v>37</v>
      </c>
      <c r="B442" s="35" t="str">
        <f aca="false">IF(Trabajadores!$B$42="","",Trabajadores!$B$42)</f>
        <v/>
      </c>
      <c r="C442" s="35" t="str">
        <f aca="false">IF($B442="","",Trabajadores!$D$42)</f>
        <v/>
      </c>
      <c r="D442" s="43" t="n">
        <v>5</v>
      </c>
      <c r="E442" s="23" t="s">
        <v>302</v>
      </c>
      <c r="F442" s="23" t="str">
        <f aca="false">IF($B442="","",IF(OR(5&lt;Trabajadores!$M$42,5&gt;Trabajadores!$N$42),"No vinculado",IF(AND(5=Trabajadores!$N$42,Trabajadores!$O$42="Sí"),"Cese","Activo")))</f>
        <v/>
      </c>
      <c r="G442" s="19" t="n">
        <f aca="false">IF($B442="",0,SUMIFS(Ingresos!$S$6:$S$1505,ING_COD,$B442,ING_CLASE,"ORD"))</f>
        <v>0</v>
      </c>
      <c r="H442" s="19" t="n">
        <f aca="false">IF($B442="",0,SUMIFS(Ingresos!$S$6:$S$1505,ING_COD,$B442,ING_CLASE,"ORD",ING_COMP,"Sí"))</f>
        <v>0</v>
      </c>
      <c r="I442" s="19" t="n">
        <f aca="false">IF($B442="",0,SUMIFS(Ingresos!$S$6:$S$1505,ING_COD,$B442,ING_CLASE,"GRA"))</f>
        <v>0</v>
      </c>
      <c r="J442" s="19" t="n">
        <f aca="false">IF($B442="",0,SUMIFS(Ingresos!$S$6:$S$1505,ING_COD,$B442,ING_CLASE,"BON"))</f>
        <v>0</v>
      </c>
      <c r="K442" s="19" t="n">
        <f aca="false">IF($B442="",0,SUMIFS(Ingresos!$S$6:$S$1505,ING_COD,$B442,ING_CLASE,"EXT"))</f>
        <v>0</v>
      </c>
      <c r="L442" s="19" t="n">
        <f aca="false">IF($B442="",0,SUMIFS(Ingresos!$S$6:$S$1505,ING_COD,$B442,ING_CLASE,"OTO"))</f>
        <v>0</v>
      </c>
      <c r="M442" s="19" t="n">
        <f aca="false">IF($B442="",0,SUMIFS(Ingresos!$S$6:$S$1505,ING_COD,$B442,ING_CLASE,"OTX"))</f>
        <v>0</v>
      </c>
      <c r="N442" s="19" t="n">
        <f aca="false">IF($B442="",0,SUMIFS(Ingresos!$S$6:$S$1505,ING_COD,$B442,ING_CLASE,"RETO"))</f>
        <v>0</v>
      </c>
      <c r="O442" s="19" t="n">
        <f aca="false">IF($B442="",0,SUMIFS(Ingresos!$S$6:$S$1505,ING_COD,$B442,ING_CLASE,"INA"))</f>
        <v>0</v>
      </c>
      <c r="P442" s="19" t="n">
        <f aca="false">G442+I442+J442+K442+L442+M442</f>
        <v>0</v>
      </c>
      <c r="Q442" s="44" t="n">
        <f aca="false">IF($F442="Activo",8,IF($F442="Cese",1,0))</f>
        <v>0</v>
      </c>
      <c r="R442" s="19" t="n">
        <f aca="false">G442*Q442</f>
        <v>0</v>
      </c>
      <c r="S442" s="19" t="n">
        <f aca="false">IF($F442="Activo",SUMIFS(I442:I449,$D442:$D449,"&lt;="&amp;Trabajadores!$N$42)+IF(PROY_BON="Sí",SUMIFS(J442:J449,$D442:$D449,"&lt;="&amp;Trabajadores!$N$42),0),IF($F442="Cese",I442+IF(PROY_BON="Sí",J442,0),0))</f>
        <v>0</v>
      </c>
      <c r="T442" s="19" t="n">
        <f aca="false">IF(OR($F442&lt;&gt;"Activo",Trabajadores!$I$42="No"),0,IF(I444=0,H442*(1+IF(PROY_BON="Sí",Trabajadores!$P$42,0))*Trabajadores!$R$42/6*(Trabajadores!$N$42&gt;=7),0)+IF(I449=0,H442*(1+IF(PROY_BON="Sí",Trabajadores!$P$42,0))*Trabajadores!$S$42/6*(Trabajadores!$N$42&gt;=12),0))</f>
        <v>0</v>
      </c>
      <c r="U442" s="19" t="n">
        <f aca="false">IF($F442="Activo",IF(Trabajadores!$J$42="Sí",L442*8,L442),IF($F442="Cese",L442,0))</f>
        <v>0</v>
      </c>
      <c r="V442" s="19" t="n">
        <f aca="false">IF(OR($F442="Activo",$F442="Cese"),M442,0)</f>
        <v>0</v>
      </c>
      <c r="W442" s="19" t="n">
        <f aca="false">IF(OR($F442="Activo",$F442="Cese"),SUM(P438:P441),0)</f>
        <v>0</v>
      </c>
      <c r="X442" s="36" t="n">
        <f aca="false">IF(OR($F442="Activo",$F442="Cese"),R442+S442+T442+U442+V442+W442,0)</f>
        <v>0</v>
      </c>
      <c r="Y442" s="19" t="n">
        <f aca="false">IF(OR($F442="Activo",$F442="Cese"),DED_FIJA,0)</f>
        <v>0</v>
      </c>
      <c r="Z442" s="36" t="n">
        <f aca="false">MAX(0,X442-Y442)</f>
        <v>0</v>
      </c>
      <c r="AA442" s="19" t="n">
        <f aca="false">IF(Z442=0,0,MAX(0,MIN(Z442,Parámetros!$G$19)-Parámetros!$F$19)*Parámetros!$E$19)</f>
        <v>0</v>
      </c>
      <c r="AB442" s="19" t="n">
        <f aca="false">IF(Z442=0,0,MAX(0,MIN(Z442,Parámetros!$G$20)-Parámetros!$F$20)*Parámetros!$E$20)</f>
        <v>0</v>
      </c>
      <c r="AC442" s="19" t="n">
        <f aca="false">IF(Z442=0,0,MAX(0,MIN(Z442,Parámetros!$G$21)-Parámetros!$F$21)*Parámetros!$E$21)</f>
        <v>0</v>
      </c>
      <c r="AD442" s="19" t="n">
        <f aca="false">IF(Z442=0,0,MAX(0,MIN(Z442,Parámetros!$G$22)-Parámetros!$F$22)*Parámetros!$E$22)</f>
        <v>0</v>
      </c>
      <c r="AE442" s="19" t="n">
        <f aca="false">IF(Z442=0,0,MAX(0,MIN(Z442,Parámetros!$G$23)-Parámetros!$F$23)*Parámetros!$E$23)</f>
        <v>0</v>
      </c>
      <c r="AF442" s="36" t="n">
        <f aca="false">SUM(AA442:AE442)</f>
        <v>0</v>
      </c>
      <c r="AG442" s="45" t="str">
        <f aca="false">IF(AM442&lt;=0,"-",INDEX(TR_TASA,MATCH(AM442,TR_DESDE,1)))</f>
        <v>-</v>
      </c>
      <c r="AH442" s="44" t="n">
        <f aca="false">IF($F442="Cese",1,IF($F442="Activo",INDEX(DIV_N,5),0))</f>
        <v>0</v>
      </c>
      <c r="AI442" s="44" t="n">
        <f aca="false">IF($F442="Cese",4,IF($F442="Activo",INDEX(DIV_HASTA,5),0))</f>
        <v>0</v>
      </c>
      <c r="AJ442" s="19" t="n">
        <f aca="false">IF(OR($F442="Activo",$F442="Cese"),SUMIFS(AV438:AV441,D438:D441,"&lt;="&amp;AI442),0)</f>
        <v>0</v>
      </c>
      <c r="AK442" s="19" t="n">
        <f aca="false">IF(OR($F442="Activo",$F442="Cese"),MAX(0,(AF442-AJ442)/AH442),0)</f>
        <v>0</v>
      </c>
      <c r="AL442" s="19" t="n">
        <f aca="false">IF(OR($F442="Activo",$F442="Cese"),K442+IF(PROY_BON="Sí",0,J442),0)</f>
        <v>0</v>
      </c>
      <c r="AM442" s="19" t="n">
        <f aca="false">IF(AL442&gt;0,MAX(0,X442+AL442-Y442),Z442)</f>
        <v>0</v>
      </c>
      <c r="AN442" s="19" t="n">
        <f aca="false">SUMPRODUCT((AM442&gt;TR_DESDE)*(AM442-TR_DESDE)*TR_INC)</f>
        <v>0</v>
      </c>
      <c r="AO442" s="19" t="n">
        <f aca="false">IF(AL442&gt;0,MAX(0,AN442-IF($F442="Cese",MAX(AF442,AJ442),AF442)),0)</f>
        <v>0</v>
      </c>
      <c r="AP442" s="46" t="n">
        <f aca="false">IF(OR($F442="Activo",$F442="Cese"),ROUND(AK442+AO442,2),0)</f>
        <v>0</v>
      </c>
      <c r="AQ442" s="19" t="n">
        <f aca="false">IF($F442="Cese",MAX(0,AJ442-AN442),0)</f>
        <v>0</v>
      </c>
      <c r="AR442" s="19" t="str">
        <f aca="false">IF($B442="","",IF(COUNTIFS(RP_COD,$B442,'Retenciones Planilla'!$G$6:$G$105,"&lt;&gt;")=0,"",SUMIFS('Retenciones Planilla'!$G$6:$G$105,RP_COD,$B442)))</f>
        <v/>
      </c>
      <c r="AS442" s="19" t="str">
        <f aca="false">IF(AR442="","",AR442-AP442)</f>
        <v/>
      </c>
      <c r="AT442" s="23" t="str">
        <f aca="false">IF($B442="","",IF(NOT(OR($F442="Activo",$F442="Cese")),IF(N(AR442)=0,"—","Revisar: sin vínculo"),IF(AR442="",IF(AP442=0,"No corresponde","Sin dato planilla"),IF(ABS(AS442)&lt;=TOL,"OK",IF(AS442&gt;0,"Retuvo de más","Retuvo de menos")))))</f>
        <v/>
      </c>
      <c r="AU442" s="19" t="n">
        <f aca="false">IF(AND(BASE_RET="Planilla (si existe)",AR442&lt;&gt;""),AR442,AP442)</f>
        <v>0</v>
      </c>
      <c r="AV442" s="19" t="n">
        <f aca="false">AU442+N442</f>
        <v>0</v>
      </c>
    </row>
    <row r="443" customFormat="false" ht="15" hidden="false" customHeight="false" outlineLevel="0" collapsed="false">
      <c r="A443" s="43" t="n">
        <v>37</v>
      </c>
      <c r="B443" s="35" t="str">
        <f aca="false">IF(Trabajadores!$B$42="","",Trabajadores!$B$42)</f>
        <v/>
      </c>
      <c r="C443" s="35" t="str">
        <f aca="false">IF($B443="","",Trabajadores!$D$42)</f>
        <v/>
      </c>
      <c r="D443" s="43" t="n">
        <v>6</v>
      </c>
      <c r="E443" s="23" t="s">
        <v>303</v>
      </c>
      <c r="F443" s="23" t="str">
        <f aca="false">IF($B443="","",IF(OR(6&lt;Trabajadores!$M$42,6&gt;Trabajadores!$N$42),"No vinculado",IF(AND(6=Trabajadores!$N$42,Trabajadores!$O$42="Sí"),"Cese","Activo")))</f>
        <v/>
      </c>
      <c r="G443" s="19" t="n">
        <f aca="false">IF($B443="",0,SUMIFS(Ingresos!$T$6:$T$1505,ING_COD,$B443,ING_CLASE,"ORD"))</f>
        <v>0</v>
      </c>
      <c r="H443" s="19" t="n">
        <f aca="false">IF($B443="",0,SUMIFS(Ingresos!$T$6:$T$1505,ING_COD,$B443,ING_CLASE,"ORD",ING_COMP,"Sí"))</f>
        <v>0</v>
      </c>
      <c r="I443" s="19" t="n">
        <f aca="false">IF($B443="",0,SUMIFS(Ingresos!$T$6:$T$1505,ING_COD,$B443,ING_CLASE,"GRA"))</f>
        <v>0</v>
      </c>
      <c r="J443" s="19" t="n">
        <f aca="false">IF($B443="",0,SUMIFS(Ingresos!$T$6:$T$1505,ING_COD,$B443,ING_CLASE,"BON"))</f>
        <v>0</v>
      </c>
      <c r="K443" s="19" t="n">
        <f aca="false">IF($B443="",0,SUMIFS(Ingresos!$T$6:$T$1505,ING_COD,$B443,ING_CLASE,"EXT"))</f>
        <v>0</v>
      </c>
      <c r="L443" s="19" t="n">
        <f aca="false">IF($B443="",0,SUMIFS(Ingresos!$T$6:$T$1505,ING_COD,$B443,ING_CLASE,"OTO"))</f>
        <v>0</v>
      </c>
      <c r="M443" s="19" t="n">
        <f aca="false">IF($B443="",0,SUMIFS(Ingresos!$T$6:$T$1505,ING_COD,$B443,ING_CLASE,"OTX"))</f>
        <v>0</v>
      </c>
      <c r="N443" s="19" t="n">
        <f aca="false">IF($B443="",0,SUMIFS(Ingresos!$T$6:$T$1505,ING_COD,$B443,ING_CLASE,"RETO"))</f>
        <v>0</v>
      </c>
      <c r="O443" s="19" t="n">
        <f aca="false">IF($B443="",0,SUMIFS(Ingresos!$T$6:$T$1505,ING_COD,$B443,ING_CLASE,"INA"))</f>
        <v>0</v>
      </c>
      <c r="P443" s="19" t="n">
        <f aca="false">G443+I443+J443+K443+L443+M443</f>
        <v>0</v>
      </c>
      <c r="Q443" s="44" t="n">
        <f aca="false">IF($F443="Activo",7,IF($F443="Cese",1,0))</f>
        <v>0</v>
      </c>
      <c r="R443" s="19" t="n">
        <f aca="false">G443*Q443</f>
        <v>0</v>
      </c>
      <c r="S443" s="19" t="n">
        <f aca="false">IF($F443="Activo",SUMIFS(I443:I449,$D443:$D449,"&lt;="&amp;Trabajadores!$N$42)+IF(PROY_BON="Sí",SUMIFS(J443:J449,$D443:$D449,"&lt;="&amp;Trabajadores!$N$42),0),IF($F443="Cese",I443+IF(PROY_BON="Sí",J443,0),0))</f>
        <v>0</v>
      </c>
      <c r="T443" s="19" t="n">
        <f aca="false">IF(OR($F443&lt;&gt;"Activo",Trabajadores!$I$42="No"),0,IF(I444=0,H443*(1+IF(PROY_BON="Sí",Trabajadores!$P$42,0))*Trabajadores!$R$42/6*(Trabajadores!$N$42&gt;=7),0)+IF(I449=0,H443*(1+IF(PROY_BON="Sí",Trabajadores!$P$42,0))*Trabajadores!$S$42/6*(Trabajadores!$N$42&gt;=12),0))</f>
        <v>0</v>
      </c>
      <c r="U443" s="19" t="n">
        <f aca="false">IF($F443="Activo",IF(Trabajadores!$J$42="Sí",L443*7,L443),IF($F443="Cese",L443,0))</f>
        <v>0</v>
      </c>
      <c r="V443" s="19" t="n">
        <f aca="false">IF(OR($F443="Activo",$F443="Cese"),M443,0)</f>
        <v>0</v>
      </c>
      <c r="W443" s="19" t="n">
        <f aca="false">IF(OR($F443="Activo",$F443="Cese"),SUM(P438:P442),0)</f>
        <v>0</v>
      </c>
      <c r="X443" s="36" t="n">
        <f aca="false">IF(OR($F443="Activo",$F443="Cese"),R443+S443+T443+U443+V443+W443,0)</f>
        <v>0</v>
      </c>
      <c r="Y443" s="19" t="n">
        <f aca="false">IF(OR($F443="Activo",$F443="Cese"),DED_FIJA,0)</f>
        <v>0</v>
      </c>
      <c r="Z443" s="36" t="n">
        <f aca="false">MAX(0,X443-Y443)</f>
        <v>0</v>
      </c>
      <c r="AA443" s="19" t="n">
        <f aca="false">IF(Z443=0,0,MAX(0,MIN(Z443,Parámetros!$G$19)-Parámetros!$F$19)*Parámetros!$E$19)</f>
        <v>0</v>
      </c>
      <c r="AB443" s="19" t="n">
        <f aca="false">IF(Z443=0,0,MAX(0,MIN(Z443,Parámetros!$G$20)-Parámetros!$F$20)*Parámetros!$E$20)</f>
        <v>0</v>
      </c>
      <c r="AC443" s="19" t="n">
        <f aca="false">IF(Z443=0,0,MAX(0,MIN(Z443,Parámetros!$G$21)-Parámetros!$F$21)*Parámetros!$E$21)</f>
        <v>0</v>
      </c>
      <c r="AD443" s="19" t="n">
        <f aca="false">IF(Z443=0,0,MAX(0,MIN(Z443,Parámetros!$G$22)-Parámetros!$F$22)*Parámetros!$E$22)</f>
        <v>0</v>
      </c>
      <c r="AE443" s="19" t="n">
        <f aca="false">IF(Z443=0,0,MAX(0,MIN(Z443,Parámetros!$G$23)-Parámetros!$F$23)*Parámetros!$E$23)</f>
        <v>0</v>
      </c>
      <c r="AF443" s="36" t="n">
        <f aca="false">SUM(AA443:AE443)</f>
        <v>0</v>
      </c>
      <c r="AG443" s="45" t="str">
        <f aca="false">IF(AM443&lt;=0,"-",INDEX(TR_TASA,MATCH(AM443,TR_DESDE,1)))</f>
        <v>-</v>
      </c>
      <c r="AH443" s="44" t="n">
        <f aca="false">IF($F443="Cese",1,IF($F443="Activo",INDEX(DIV_N,6),0))</f>
        <v>0</v>
      </c>
      <c r="AI443" s="44" t="n">
        <f aca="false">IF($F443="Cese",5,IF($F443="Activo",INDEX(DIV_HASTA,6),0))</f>
        <v>0</v>
      </c>
      <c r="AJ443" s="19" t="n">
        <f aca="false">IF(OR($F443="Activo",$F443="Cese"),SUMIFS(AV438:AV442,D438:D442,"&lt;="&amp;AI443),0)</f>
        <v>0</v>
      </c>
      <c r="AK443" s="19" t="n">
        <f aca="false">IF(OR($F443="Activo",$F443="Cese"),MAX(0,(AF443-AJ443)/AH443),0)</f>
        <v>0</v>
      </c>
      <c r="AL443" s="19" t="n">
        <f aca="false">IF(OR($F443="Activo",$F443="Cese"),K443+IF(PROY_BON="Sí",0,J443),0)</f>
        <v>0</v>
      </c>
      <c r="AM443" s="19" t="n">
        <f aca="false">IF(AL443&gt;0,MAX(0,X443+AL443-Y443),Z443)</f>
        <v>0</v>
      </c>
      <c r="AN443" s="19" t="n">
        <f aca="false">SUMPRODUCT((AM443&gt;TR_DESDE)*(AM443-TR_DESDE)*TR_INC)</f>
        <v>0</v>
      </c>
      <c r="AO443" s="19" t="n">
        <f aca="false">IF(AL443&gt;0,MAX(0,AN443-IF($F443="Cese",MAX(AF443,AJ443),AF443)),0)</f>
        <v>0</v>
      </c>
      <c r="AP443" s="46" t="n">
        <f aca="false">IF(OR($F443="Activo",$F443="Cese"),ROUND(AK443+AO443,2),0)</f>
        <v>0</v>
      </c>
      <c r="AQ443" s="19" t="n">
        <f aca="false">IF($F443="Cese",MAX(0,AJ443-AN443),0)</f>
        <v>0</v>
      </c>
      <c r="AR443" s="19" t="str">
        <f aca="false">IF($B443="","",IF(COUNTIFS(RP_COD,$B443,'Retenciones Planilla'!$H$6:$H$105,"&lt;&gt;")=0,"",SUMIFS('Retenciones Planilla'!$H$6:$H$105,RP_COD,$B443)))</f>
        <v/>
      </c>
      <c r="AS443" s="19" t="str">
        <f aca="false">IF(AR443="","",AR443-AP443)</f>
        <v/>
      </c>
      <c r="AT443" s="23" t="str">
        <f aca="false">IF($B443="","",IF(NOT(OR($F443="Activo",$F443="Cese")),IF(N(AR443)=0,"—","Revisar: sin vínculo"),IF(AR443="",IF(AP443=0,"No corresponde","Sin dato planilla"),IF(ABS(AS443)&lt;=TOL,"OK",IF(AS443&gt;0,"Retuvo de más","Retuvo de menos")))))</f>
        <v/>
      </c>
      <c r="AU443" s="19" t="n">
        <f aca="false">IF(AND(BASE_RET="Planilla (si existe)",AR443&lt;&gt;""),AR443,AP443)</f>
        <v>0</v>
      </c>
      <c r="AV443" s="19" t="n">
        <f aca="false">AU443+N443</f>
        <v>0</v>
      </c>
    </row>
    <row r="444" customFormat="false" ht="15" hidden="false" customHeight="false" outlineLevel="0" collapsed="false">
      <c r="A444" s="43" t="n">
        <v>37</v>
      </c>
      <c r="B444" s="35" t="str">
        <f aca="false">IF(Trabajadores!$B$42="","",Trabajadores!$B$42)</f>
        <v/>
      </c>
      <c r="C444" s="35" t="str">
        <f aca="false">IF($B444="","",Trabajadores!$D$42)</f>
        <v/>
      </c>
      <c r="D444" s="43" t="n">
        <v>7</v>
      </c>
      <c r="E444" s="23" t="s">
        <v>304</v>
      </c>
      <c r="F444" s="23" t="str">
        <f aca="false">IF($B444="","",IF(OR(7&lt;Trabajadores!$M$42,7&gt;Trabajadores!$N$42),"No vinculado",IF(AND(7=Trabajadores!$N$42,Trabajadores!$O$42="Sí"),"Cese","Activo")))</f>
        <v/>
      </c>
      <c r="G444" s="19" t="n">
        <f aca="false">IF($B444="",0,SUMIFS(Ingresos!$U$6:$U$1505,ING_COD,$B444,ING_CLASE,"ORD"))</f>
        <v>0</v>
      </c>
      <c r="H444" s="19" t="n">
        <f aca="false">IF($B444="",0,SUMIFS(Ingresos!$U$6:$U$1505,ING_COD,$B444,ING_CLASE,"ORD",ING_COMP,"Sí"))</f>
        <v>0</v>
      </c>
      <c r="I444" s="19" t="n">
        <f aca="false">IF($B444="",0,SUMIFS(Ingresos!$U$6:$U$1505,ING_COD,$B444,ING_CLASE,"GRA"))</f>
        <v>0</v>
      </c>
      <c r="J444" s="19" t="n">
        <f aca="false">IF($B444="",0,SUMIFS(Ingresos!$U$6:$U$1505,ING_COD,$B444,ING_CLASE,"BON"))</f>
        <v>0</v>
      </c>
      <c r="K444" s="19" t="n">
        <f aca="false">IF($B444="",0,SUMIFS(Ingresos!$U$6:$U$1505,ING_COD,$B444,ING_CLASE,"EXT"))</f>
        <v>0</v>
      </c>
      <c r="L444" s="19" t="n">
        <f aca="false">IF($B444="",0,SUMIFS(Ingresos!$U$6:$U$1505,ING_COD,$B444,ING_CLASE,"OTO"))</f>
        <v>0</v>
      </c>
      <c r="M444" s="19" t="n">
        <f aca="false">IF($B444="",0,SUMIFS(Ingresos!$U$6:$U$1505,ING_COD,$B444,ING_CLASE,"OTX"))</f>
        <v>0</v>
      </c>
      <c r="N444" s="19" t="n">
        <f aca="false">IF($B444="",0,SUMIFS(Ingresos!$U$6:$U$1505,ING_COD,$B444,ING_CLASE,"RETO"))</f>
        <v>0</v>
      </c>
      <c r="O444" s="19" t="n">
        <f aca="false">IF($B444="",0,SUMIFS(Ingresos!$U$6:$U$1505,ING_COD,$B444,ING_CLASE,"INA"))</f>
        <v>0</v>
      </c>
      <c r="P444" s="19" t="n">
        <f aca="false">G444+I444+J444+K444+L444+M444</f>
        <v>0</v>
      </c>
      <c r="Q444" s="44" t="n">
        <f aca="false">IF($F444="Activo",6,IF($F444="Cese",1,0))</f>
        <v>0</v>
      </c>
      <c r="R444" s="19" t="n">
        <f aca="false">G444*Q444</f>
        <v>0</v>
      </c>
      <c r="S444" s="19" t="n">
        <f aca="false">IF($F444="Activo",SUMIFS(I444:I449,$D444:$D449,"&lt;="&amp;Trabajadores!$N$42)+IF(PROY_BON="Sí",SUMIFS(J444:J449,$D444:$D449,"&lt;="&amp;Trabajadores!$N$42),0),IF($F444="Cese",I444+IF(PROY_BON="Sí",J444,0),0))</f>
        <v>0</v>
      </c>
      <c r="T444" s="19" t="n">
        <f aca="false">IF(OR($F444&lt;&gt;"Activo",Trabajadores!$I$42="No"),0,IF(I449=0,H444*(1+IF(PROY_BON="Sí",Trabajadores!$P$42,0))*Trabajadores!$S$42/6*(Trabajadores!$N$42&gt;=12),0))</f>
        <v>0</v>
      </c>
      <c r="U444" s="19" t="n">
        <f aca="false">IF($F444="Activo",IF(Trabajadores!$J$42="Sí",L444*6,L444),IF($F444="Cese",L444,0))</f>
        <v>0</v>
      </c>
      <c r="V444" s="19" t="n">
        <f aca="false">IF(OR($F444="Activo",$F444="Cese"),M444,0)</f>
        <v>0</v>
      </c>
      <c r="W444" s="19" t="n">
        <f aca="false">IF(OR($F444="Activo",$F444="Cese"),SUM(P438:P443),0)</f>
        <v>0</v>
      </c>
      <c r="X444" s="36" t="n">
        <f aca="false">IF(OR($F444="Activo",$F444="Cese"),R444+S444+T444+U444+V444+W444,0)</f>
        <v>0</v>
      </c>
      <c r="Y444" s="19" t="n">
        <f aca="false">IF(OR($F444="Activo",$F444="Cese"),DED_FIJA,0)</f>
        <v>0</v>
      </c>
      <c r="Z444" s="36" t="n">
        <f aca="false">MAX(0,X444-Y444)</f>
        <v>0</v>
      </c>
      <c r="AA444" s="19" t="n">
        <f aca="false">IF(Z444=0,0,MAX(0,MIN(Z444,Parámetros!$G$19)-Parámetros!$F$19)*Parámetros!$E$19)</f>
        <v>0</v>
      </c>
      <c r="AB444" s="19" t="n">
        <f aca="false">IF(Z444=0,0,MAX(0,MIN(Z444,Parámetros!$G$20)-Parámetros!$F$20)*Parámetros!$E$20)</f>
        <v>0</v>
      </c>
      <c r="AC444" s="19" t="n">
        <f aca="false">IF(Z444=0,0,MAX(0,MIN(Z444,Parámetros!$G$21)-Parámetros!$F$21)*Parámetros!$E$21)</f>
        <v>0</v>
      </c>
      <c r="AD444" s="19" t="n">
        <f aca="false">IF(Z444=0,0,MAX(0,MIN(Z444,Parámetros!$G$22)-Parámetros!$F$22)*Parámetros!$E$22)</f>
        <v>0</v>
      </c>
      <c r="AE444" s="19" t="n">
        <f aca="false">IF(Z444=0,0,MAX(0,MIN(Z444,Parámetros!$G$23)-Parámetros!$F$23)*Parámetros!$E$23)</f>
        <v>0</v>
      </c>
      <c r="AF444" s="36" t="n">
        <f aca="false">SUM(AA444:AE444)</f>
        <v>0</v>
      </c>
      <c r="AG444" s="45" t="str">
        <f aca="false">IF(AM444&lt;=0,"-",INDEX(TR_TASA,MATCH(AM444,TR_DESDE,1)))</f>
        <v>-</v>
      </c>
      <c r="AH444" s="44" t="n">
        <f aca="false">IF($F444="Cese",1,IF($F444="Activo",INDEX(DIV_N,7),0))</f>
        <v>0</v>
      </c>
      <c r="AI444" s="44" t="n">
        <f aca="false">IF($F444="Cese",6,IF($F444="Activo",INDEX(DIV_HASTA,7),0))</f>
        <v>0</v>
      </c>
      <c r="AJ444" s="19" t="n">
        <f aca="false">IF(OR($F444="Activo",$F444="Cese"),SUMIFS(AV438:AV443,D438:D443,"&lt;="&amp;AI444),0)</f>
        <v>0</v>
      </c>
      <c r="AK444" s="19" t="n">
        <f aca="false">IF(OR($F444="Activo",$F444="Cese"),MAX(0,(AF444-AJ444)/AH444),0)</f>
        <v>0</v>
      </c>
      <c r="AL444" s="19" t="n">
        <f aca="false">IF(OR($F444="Activo",$F444="Cese"),K444+IF(PROY_BON="Sí",0,J444),0)</f>
        <v>0</v>
      </c>
      <c r="AM444" s="19" t="n">
        <f aca="false">IF(AL444&gt;0,MAX(0,X444+AL444-Y444),Z444)</f>
        <v>0</v>
      </c>
      <c r="AN444" s="19" t="n">
        <f aca="false">SUMPRODUCT((AM444&gt;TR_DESDE)*(AM444-TR_DESDE)*TR_INC)</f>
        <v>0</v>
      </c>
      <c r="AO444" s="19" t="n">
        <f aca="false">IF(AL444&gt;0,MAX(0,AN444-IF($F444="Cese",MAX(AF444,AJ444),AF444)),0)</f>
        <v>0</v>
      </c>
      <c r="AP444" s="46" t="n">
        <f aca="false">IF(OR($F444="Activo",$F444="Cese"),ROUND(AK444+AO444,2),0)</f>
        <v>0</v>
      </c>
      <c r="AQ444" s="19" t="n">
        <f aca="false">IF($F444="Cese",MAX(0,AJ444-AN444),0)</f>
        <v>0</v>
      </c>
      <c r="AR444" s="19" t="str">
        <f aca="false">IF($B444="","",IF(COUNTIFS(RP_COD,$B444,'Retenciones Planilla'!$I$6:$I$105,"&lt;&gt;")=0,"",SUMIFS('Retenciones Planilla'!$I$6:$I$105,RP_COD,$B444)))</f>
        <v/>
      </c>
      <c r="AS444" s="19" t="str">
        <f aca="false">IF(AR444="","",AR444-AP444)</f>
        <v/>
      </c>
      <c r="AT444" s="23" t="str">
        <f aca="false">IF($B444="","",IF(NOT(OR($F444="Activo",$F444="Cese")),IF(N(AR444)=0,"—","Revisar: sin vínculo"),IF(AR444="",IF(AP444=0,"No corresponde","Sin dato planilla"),IF(ABS(AS444)&lt;=TOL,"OK",IF(AS444&gt;0,"Retuvo de más","Retuvo de menos")))))</f>
        <v/>
      </c>
      <c r="AU444" s="19" t="n">
        <f aca="false">IF(AND(BASE_RET="Planilla (si existe)",AR444&lt;&gt;""),AR444,AP444)</f>
        <v>0</v>
      </c>
      <c r="AV444" s="19" t="n">
        <f aca="false">AU444+N444</f>
        <v>0</v>
      </c>
    </row>
    <row r="445" customFormat="false" ht="15" hidden="false" customHeight="false" outlineLevel="0" collapsed="false">
      <c r="A445" s="43" t="n">
        <v>37</v>
      </c>
      <c r="B445" s="35" t="str">
        <f aca="false">IF(Trabajadores!$B$42="","",Trabajadores!$B$42)</f>
        <v/>
      </c>
      <c r="C445" s="35" t="str">
        <f aca="false">IF($B445="","",Trabajadores!$D$42)</f>
        <v/>
      </c>
      <c r="D445" s="43" t="n">
        <v>8</v>
      </c>
      <c r="E445" s="23" t="s">
        <v>305</v>
      </c>
      <c r="F445" s="23" t="str">
        <f aca="false">IF($B445="","",IF(OR(8&lt;Trabajadores!$M$42,8&gt;Trabajadores!$N$42),"No vinculado",IF(AND(8=Trabajadores!$N$42,Trabajadores!$O$42="Sí"),"Cese","Activo")))</f>
        <v/>
      </c>
      <c r="G445" s="19" t="n">
        <f aca="false">IF($B445="",0,SUMIFS(Ingresos!$V$6:$V$1505,ING_COD,$B445,ING_CLASE,"ORD"))</f>
        <v>0</v>
      </c>
      <c r="H445" s="19" t="n">
        <f aca="false">IF($B445="",0,SUMIFS(Ingresos!$V$6:$V$1505,ING_COD,$B445,ING_CLASE,"ORD",ING_COMP,"Sí"))</f>
        <v>0</v>
      </c>
      <c r="I445" s="19" t="n">
        <f aca="false">IF($B445="",0,SUMIFS(Ingresos!$V$6:$V$1505,ING_COD,$B445,ING_CLASE,"GRA"))</f>
        <v>0</v>
      </c>
      <c r="J445" s="19" t="n">
        <f aca="false">IF($B445="",0,SUMIFS(Ingresos!$V$6:$V$1505,ING_COD,$B445,ING_CLASE,"BON"))</f>
        <v>0</v>
      </c>
      <c r="K445" s="19" t="n">
        <f aca="false">IF($B445="",0,SUMIFS(Ingresos!$V$6:$V$1505,ING_COD,$B445,ING_CLASE,"EXT"))</f>
        <v>0</v>
      </c>
      <c r="L445" s="19" t="n">
        <f aca="false">IF($B445="",0,SUMIFS(Ingresos!$V$6:$V$1505,ING_COD,$B445,ING_CLASE,"OTO"))</f>
        <v>0</v>
      </c>
      <c r="M445" s="19" t="n">
        <f aca="false">IF($B445="",0,SUMIFS(Ingresos!$V$6:$V$1505,ING_COD,$B445,ING_CLASE,"OTX"))</f>
        <v>0</v>
      </c>
      <c r="N445" s="19" t="n">
        <f aca="false">IF($B445="",0,SUMIFS(Ingresos!$V$6:$V$1505,ING_COD,$B445,ING_CLASE,"RETO"))</f>
        <v>0</v>
      </c>
      <c r="O445" s="19" t="n">
        <f aca="false">IF($B445="",0,SUMIFS(Ingresos!$V$6:$V$1505,ING_COD,$B445,ING_CLASE,"INA"))</f>
        <v>0</v>
      </c>
      <c r="P445" s="19" t="n">
        <f aca="false">G445+I445+J445+K445+L445+M445</f>
        <v>0</v>
      </c>
      <c r="Q445" s="44" t="n">
        <f aca="false">IF($F445="Activo",5,IF($F445="Cese",1,0))</f>
        <v>0</v>
      </c>
      <c r="R445" s="19" t="n">
        <f aca="false">G445*Q445</f>
        <v>0</v>
      </c>
      <c r="S445" s="19" t="n">
        <f aca="false">IF($F445="Activo",SUMIFS(I445:I449,$D445:$D449,"&lt;="&amp;Trabajadores!$N$42)+IF(PROY_BON="Sí",SUMIFS(J445:J449,$D445:$D449,"&lt;="&amp;Trabajadores!$N$42),0),IF($F445="Cese",I445+IF(PROY_BON="Sí",J445,0),0))</f>
        <v>0</v>
      </c>
      <c r="T445" s="19" t="n">
        <f aca="false">IF(OR($F445&lt;&gt;"Activo",Trabajadores!$I$42="No"),0,IF(I449=0,H445*(1+IF(PROY_BON="Sí",Trabajadores!$P$42,0))*Trabajadores!$S$42/6*(Trabajadores!$N$42&gt;=12),0))</f>
        <v>0</v>
      </c>
      <c r="U445" s="19" t="n">
        <f aca="false">IF($F445="Activo",IF(Trabajadores!$J$42="Sí",L445*5,L445),IF($F445="Cese",L445,0))</f>
        <v>0</v>
      </c>
      <c r="V445" s="19" t="n">
        <f aca="false">IF(OR($F445="Activo",$F445="Cese"),M445,0)</f>
        <v>0</v>
      </c>
      <c r="W445" s="19" t="n">
        <f aca="false">IF(OR($F445="Activo",$F445="Cese"),SUM(P438:P444),0)</f>
        <v>0</v>
      </c>
      <c r="X445" s="36" t="n">
        <f aca="false">IF(OR($F445="Activo",$F445="Cese"),R445+S445+T445+U445+V445+W445,0)</f>
        <v>0</v>
      </c>
      <c r="Y445" s="19" t="n">
        <f aca="false">IF(OR($F445="Activo",$F445="Cese"),DED_FIJA,0)</f>
        <v>0</v>
      </c>
      <c r="Z445" s="36" t="n">
        <f aca="false">MAX(0,X445-Y445)</f>
        <v>0</v>
      </c>
      <c r="AA445" s="19" t="n">
        <f aca="false">IF(Z445=0,0,MAX(0,MIN(Z445,Parámetros!$G$19)-Parámetros!$F$19)*Parámetros!$E$19)</f>
        <v>0</v>
      </c>
      <c r="AB445" s="19" t="n">
        <f aca="false">IF(Z445=0,0,MAX(0,MIN(Z445,Parámetros!$G$20)-Parámetros!$F$20)*Parámetros!$E$20)</f>
        <v>0</v>
      </c>
      <c r="AC445" s="19" t="n">
        <f aca="false">IF(Z445=0,0,MAX(0,MIN(Z445,Parámetros!$G$21)-Parámetros!$F$21)*Parámetros!$E$21)</f>
        <v>0</v>
      </c>
      <c r="AD445" s="19" t="n">
        <f aca="false">IF(Z445=0,0,MAX(0,MIN(Z445,Parámetros!$G$22)-Parámetros!$F$22)*Parámetros!$E$22)</f>
        <v>0</v>
      </c>
      <c r="AE445" s="19" t="n">
        <f aca="false">IF(Z445=0,0,MAX(0,MIN(Z445,Parámetros!$G$23)-Parámetros!$F$23)*Parámetros!$E$23)</f>
        <v>0</v>
      </c>
      <c r="AF445" s="36" t="n">
        <f aca="false">SUM(AA445:AE445)</f>
        <v>0</v>
      </c>
      <c r="AG445" s="45" t="str">
        <f aca="false">IF(AM445&lt;=0,"-",INDEX(TR_TASA,MATCH(AM445,TR_DESDE,1)))</f>
        <v>-</v>
      </c>
      <c r="AH445" s="44" t="n">
        <f aca="false">IF($F445="Cese",1,IF($F445="Activo",INDEX(DIV_N,8),0))</f>
        <v>0</v>
      </c>
      <c r="AI445" s="44" t="n">
        <f aca="false">IF($F445="Cese",7,IF($F445="Activo",INDEX(DIV_HASTA,8),0))</f>
        <v>0</v>
      </c>
      <c r="AJ445" s="19" t="n">
        <f aca="false">IF(OR($F445="Activo",$F445="Cese"),SUMIFS(AV438:AV444,D438:D444,"&lt;="&amp;AI445),0)</f>
        <v>0</v>
      </c>
      <c r="AK445" s="19" t="n">
        <f aca="false">IF(OR($F445="Activo",$F445="Cese"),MAX(0,(AF445-AJ445)/AH445),0)</f>
        <v>0</v>
      </c>
      <c r="AL445" s="19" t="n">
        <f aca="false">IF(OR($F445="Activo",$F445="Cese"),K445+IF(PROY_BON="Sí",0,J445),0)</f>
        <v>0</v>
      </c>
      <c r="AM445" s="19" t="n">
        <f aca="false">IF(AL445&gt;0,MAX(0,X445+AL445-Y445),Z445)</f>
        <v>0</v>
      </c>
      <c r="AN445" s="19" t="n">
        <f aca="false">SUMPRODUCT((AM445&gt;TR_DESDE)*(AM445-TR_DESDE)*TR_INC)</f>
        <v>0</v>
      </c>
      <c r="AO445" s="19" t="n">
        <f aca="false">IF(AL445&gt;0,MAX(0,AN445-IF($F445="Cese",MAX(AF445,AJ445),AF445)),0)</f>
        <v>0</v>
      </c>
      <c r="AP445" s="46" t="n">
        <f aca="false">IF(OR($F445="Activo",$F445="Cese"),ROUND(AK445+AO445,2),0)</f>
        <v>0</v>
      </c>
      <c r="AQ445" s="19" t="n">
        <f aca="false">IF($F445="Cese",MAX(0,AJ445-AN445),0)</f>
        <v>0</v>
      </c>
      <c r="AR445" s="19" t="str">
        <f aca="false">IF($B445="","",IF(COUNTIFS(RP_COD,$B445,'Retenciones Planilla'!$J$6:$J$105,"&lt;&gt;")=0,"",SUMIFS('Retenciones Planilla'!$J$6:$J$105,RP_COD,$B445)))</f>
        <v/>
      </c>
      <c r="AS445" s="19" t="str">
        <f aca="false">IF(AR445="","",AR445-AP445)</f>
        <v/>
      </c>
      <c r="AT445" s="23" t="str">
        <f aca="false">IF($B445="","",IF(NOT(OR($F445="Activo",$F445="Cese")),IF(N(AR445)=0,"—","Revisar: sin vínculo"),IF(AR445="",IF(AP445=0,"No corresponde","Sin dato planilla"),IF(ABS(AS445)&lt;=TOL,"OK",IF(AS445&gt;0,"Retuvo de más","Retuvo de menos")))))</f>
        <v/>
      </c>
      <c r="AU445" s="19" t="n">
        <f aca="false">IF(AND(BASE_RET="Planilla (si existe)",AR445&lt;&gt;""),AR445,AP445)</f>
        <v>0</v>
      </c>
      <c r="AV445" s="19" t="n">
        <f aca="false">AU445+N445</f>
        <v>0</v>
      </c>
    </row>
    <row r="446" customFormat="false" ht="15" hidden="false" customHeight="false" outlineLevel="0" collapsed="false">
      <c r="A446" s="43" t="n">
        <v>37</v>
      </c>
      <c r="B446" s="35" t="str">
        <f aca="false">IF(Trabajadores!$B$42="","",Trabajadores!$B$42)</f>
        <v/>
      </c>
      <c r="C446" s="35" t="str">
        <f aca="false">IF($B446="","",Trabajadores!$D$42)</f>
        <v/>
      </c>
      <c r="D446" s="43" t="n">
        <v>9</v>
      </c>
      <c r="E446" s="23" t="s">
        <v>306</v>
      </c>
      <c r="F446" s="23" t="str">
        <f aca="false">IF($B446="","",IF(OR(9&lt;Trabajadores!$M$42,9&gt;Trabajadores!$N$42),"No vinculado",IF(AND(9=Trabajadores!$N$42,Trabajadores!$O$42="Sí"),"Cese","Activo")))</f>
        <v/>
      </c>
      <c r="G446" s="19" t="n">
        <f aca="false">IF($B446="",0,SUMIFS(Ingresos!$W$6:$W$1505,ING_COD,$B446,ING_CLASE,"ORD"))</f>
        <v>0</v>
      </c>
      <c r="H446" s="19" t="n">
        <f aca="false">IF($B446="",0,SUMIFS(Ingresos!$W$6:$W$1505,ING_COD,$B446,ING_CLASE,"ORD",ING_COMP,"Sí"))</f>
        <v>0</v>
      </c>
      <c r="I446" s="19" t="n">
        <f aca="false">IF($B446="",0,SUMIFS(Ingresos!$W$6:$W$1505,ING_COD,$B446,ING_CLASE,"GRA"))</f>
        <v>0</v>
      </c>
      <c r="J446" s="19" t="n">
        <f aca="false">IF($B446="",0,SUMIFS(Ingresos!$W$6:$W$1505,ING_COD,$B446,ING_CLASE,"BON"))</f>
        <v>0</v>
      </c>
      <c r="K446" s="19" t="n">
        <f aca="false">IF($B446="",0,SUMIFS(Ingresos!$W$6:$W$1505,ING_COD,$B446,ING_CLASE,"EXT"))</f>
        <v>0</v>
      </c>
      <c r="L446" s="19" t="n">
        <f aca="false">IF($B446="",0,SUMIFS(Ingresos!$W$6:$W$1505,ING_COD,$B446,ING_CLASE,"OTO"))</f>
        <v>0</v>
      </c>
      <c r="M446" s="19" t="n">
        <f aca="false">IF($B446="",0,SUMIFS(Ingresos!$W$6:$W$1505,ING_COD,$B446,ING_CLASE,"OTX"))</f>
        <v>0</v>
      </c>
      <c r="N446" s="19" t="n">
        <f aca="false">IF($B446="",0,SUMIFS(Ingresos!$W$6:$W$1505,ING_COD,$B446,ING_CLASE,"RETO"))</f>
        <v>0</v>
      </c>
      <c r="O446" s="19" t="n">
        <f aca="false">IF($B446="",0,SUMIFS(Ingresos!$W$6:$W$1505,ING_COD,$B446,ING_CLASE,"INA"))</f>
        <v>0</v>
      </c>
      <c r="P446" s="19" t="n">
        <f aca="false">G446+I446+J446+K446+L446+M446</f>
        <v>0</v>
      </c>
      <c r="Q446" s="44" t="n">
        <f aca="false">IF($F446="Activo",4,IF($F446="Cese",1,0))</f>
        <v>0</v>
      </c>
      <c r="R446" s="19" t="n">
        <f aca="false">G446*Q446</f>
        <v>0</v>
      </c>
      <c r="S446" s="19" t="n">
        <f aca="false">IF($F446="Activo",SUMIFS(I446:I449,$D446:$D449,"&lt;="&amp;Trabajadores!$N$42)+IF(PROY_BON="Sí",SUMIFS(J446:J449,$D446:$D449,"&lt;="&amp;Trabajadores!$N$42),0),IF($F446="Cese",I446+IF(PROY_BON="Sí",J446,0),0))</f>
        <v>0</v>
      </c>
      <c r="T446" s="19" t="n">
        <f aca="false">IF(OR($F446&lt;&gt;"Activo",Trabajadores!$I$42="No"),0,IF(I449=0,H446*(1+IF(PROY_BON="Sí",Trabajadores!$P$42,0))*Trabajadores!$S$42/6*(Trabajadores!$N$42&gt;=12),0))</f>
        <v>0</v>
      </c>
      <c r="U446" s="19" t="n">
        <f aca="false">IF($F446="Activo",IF(Trabajadores!$J$42="Sí",L446*4,L446),IF($F446="Cese",L446,0))</f>
        <v>0</v>
      </c>
      <c r="V446" s="19" t="n">
        <f aca="false">IF(OR($F446="Activo",$F446="Cese"),M446,0)</f>
        <v>0</v>
      </c>
      <c r="W446" s="19" t="n">
        <f aca="false">IF(OR($F446="Activo",$F446="Cese"),SUM(P438:P445),0)</f>
        <v>0</v>
      </c>
      <c r="X446" s="36" t="n">
        <f aca="false">IF(OR($F446="Activo",$F446="Cese"),R446+S446+T446+U446+V446+W446,0)</f>
        <v>0</v>
      </c>
      <c r="Y446" s="19" t="n">
        <f aca="false">IF(OR($F446="Activo",$F446="Cese"),DED_FIJA,0)</f>
        <v>0</v>
      </c>
      <c r="Z446" s="36" t="n">
        <f aca="false">MAX(0,X446-Y446)</f>
        <v>0</v>
      </c>
      <c r="AA446" s="19" t="n">
        <f aca="false">IF(Z446=0,0,MAX(0,MIN(Z446,Parámetros!$G$19)-Parámetros!$F$19)*Parámetros!$E$19)</f>
        <v>0</v>
      </c>
      <c r="AB446" s="19" t="n">
        <f aca="false">IF(Z446=0,0,MAX(0,MIN(Z446,Parámetros!$G$20)-Parámetros!$F$20)*Parámetros!$E$20)</f>
        <v>0</v>
      </c>
      <c r="AC446" s="19" t="n">
        <f aca="false">IF(Z446=0,0,MAX(0,MIN(Z446,Parámetros!$G$21)-Parámetros!$F$21)*Parámetros!$E$21)</f>
        <v>0</v>
      </c>
      <c r="AD446" s="19" t="n">
        <f aca="false">IF(Z446=0,0,MAX(0,MIN(Z446,Parámetros!$G$22)-Parámetros!$F$22)*Parámetros!$E$22)</f>
        <v>0</v>
      </c>
      <c r="AE446" s="19" t="n">
        <f aca="false">IF(Z446=0,0,MAX(0,MIN(Z446,Parámetros!$G$23)-Parámetros!$F$23)*Parámetros!$E$23)</f>
        <v>0</v>
      </c>
      <c r="AF446" s="36" t="n">
        <f aca="false">SUM(AA446:AE446)</f>
        <v>0</v>
      </c>
      <c r="AG446" s="45" t="str">
        <f aca="false">IF(AM446&lt;=0,"-",INDEX(TR_TASA,MATCH(AM446,TR_DESDE,1)))</f>
        <v>-</v>
      </c>
      <c r="AH446" s="44" t="n">
        <f aca="false">IF($F446="Cese",1,IF($F446="Activo",INDEX(DIV_N,9),0))</f>
        <v>0</v>
      </c>
      <c r="AI446" s="44" t="n">
        <f aca="false">IF($F446="Cese",8,IF($F446="Activo",INDEX(DIV_HASTA,9),0))</f>
        <v>0</v>
      </c>
      <c r="AJ446" s="19" t="n">
        <f aca="false">IF(OR($F446="Activo",$F446="Cese"),SUMIFS(AV438:AV445,D438:D445,"&lt;="&amp;AI446),0)</f>
        <v>0</v>
      </c>
      <c r="AK446" s="19" t="n">
        <f aca="false">IF(OR($F446="Activo",$F446="Cese"),MAX(0,(AF446-AJ446)/AH446),0)</f>
        <v>0</v>
      </c>
      <c r="AL446" s="19" t="n">
        <f aca="false">IF(OR($F446="Activo",$F446="Cese"),K446+IF(PROY_BON="Sí",0,J446),0)</f>
        <v>0</v>
      </c>
      <c r="AM446" s="19" t="n">
        <f aca="false">IF(AL446&gt;0,MAX(0,X446+AL446-Y446),Z446)</f>
        <v>0</v>
      </c>
      <c r="AN446" s="19" t="n">
        <f aca="false">SUMPRODUCT((AM446&gt;TR_DESDE)*(AM446-TR_DESDE)*TR_INC)</f>
        <v>0</v>
      </c>
      <c r="AO446" s="19" t="n">
        <f aca="false">IF(AL446&gt;0,MAX(0,AN446-IF($F446="Cese",MAX(AF446,AJ446),AF446)),0)</f>
        <v>0</v>
      </c>
      <c r="AP446" s="46" t="n">
        <f aca="false">IF(OR($F446="Activo",$F446="Cese"),ROUND(AK446+AO446,2),0)</f>
        <v>0</v>
      </c>
      <c r="AQ446" s="19" t="n">
        <f aca="false">IF($F446="Cese",MAX(0,AJ446-AN446),0)</f>
        <v>0</v>
      </c>
      <c r="AR446" s="19" t="str">
        <f aca="false">IF($B446="","",IF(COUNTIFS(RP_COD,$B446,'Retenciones Planilla'!$K$6:$K$105,"&lt;&gt;")=0,"",SUMIFS('Retenciones Planilla'!$K$6:$K$105,RP_COD,$B446)))</f>
        <v/>
      </c>
      <c r="AS446" s="19" t="str">
        <f aca="false">IF(AR446="","",AR446-AP446)</f>
        <v/>
      </c>
      <c r="AT446" s="23" t="str">
        <f aca="false">IF($B446="","",IF(NOT(OR($F446="Activo",$F446="Cese")),IF(N(AR446)=0,"—","Revisar: sin vínculo"),IF(AR446="",IF(AP446=0,"No corresponde","Sin dato planilla"),IF(ABS(AS446)&lt;=TOL,"OK",IF(AS446&gt;0,"Retuvo de más","Retuvo de menos")))))</f>
        <v/>
      </c>
      <c r="AU446" s="19" t="n">
        <f aca="false">IF(AND(BASE_RET="Planilla (si existe)",AR446&lt;&gt;""),AR446,AP446)</f>
        <v>0</v>
      </c>
      <c r="AV446" s="19" t="n">
        <f aca="false">AU446+N446</f>
        <v>0</v>
      </c>
    </row>
    <row r="447" customFormat="false" ht="15" hidden="false" customHeight="false" outlineLevel="0" collapsed="false">
      <c r="A447" s="43" t="n">
        <v>37</v>
      </c>
      <c r="B447" s="35" t="str">
        <f aca="false">IF(Trabajadores!$B$42="","",Trabajadores!$B$42)</f>
        <v/>
      </c>
      <c r="C447" s="35" t="str">
        <f aca="false">IF($B447="","",Trabajadores!$D$42)</f>
        <v/>
      </c>
      <c r="D447" s="43" t="n">
        <v>10</v>
      </c>
      <c r="E447" s="23" t="s">
        <v>307</v>
      </c>
      <c r="F447" s="23" t="str">
        <f aca="false">IF($B447="","",IF(OR(10&lt;Trabajadores!$M$42,10&gt;Trabajadores!$N$42),"No vinculado",IF(AND(10=Trabajadores!$N$42,Trabajadores!$O$42="Sí"),"Cese","Activo")))</f>
        <v/>
      </c>
      <c r="G447" s="19" t="n">
        <f aca="false">IF($B447="",0,SUMIFS(Ingresos!$X$6:$X$1505,ING_COD,$B447,ING_CLASE,"ORD"))</f>
        <v>0</v>
      </c>
      <c r="H447" s="19" t="n">
        <f aca="false">IF($B447="",0,SUMIFS(Ingresos!$X$6:$X$1505,ING_COD,$B447,ING_CLASE,"ORD",ING_COMP,"Sí"))</f>
        <v>0</v>
      </c>
      <c r="I447" s="19" t="n">
        <f aca="false">IF($B447="",0,SUMIFS(Ingresos!$X$6:$X$1505,ING_COD,$B447,ING_CLASE,"GRA"))</f>
        <v>0</v>
      </c>
      <c r="J447" s="19" t="n">
        <f aca="false">IF($B447="",0,SUMIFS(Ingresos!$X$6:$X$1505,ING_COD,$B447,ING_CLASE,"BON"))</f>
        <v>0</v>
      </c>
      <c r="K447" s="19" t="n">
        <f aca="false">IF($B447="",0,SUMIFS(Ingresos!$X$6:$X$1505,ING_COD,$B447,ING_CLASE,"EXT"))</f>
        <v>0</v>
      </c>
      <c r="L447" s="19" t="n">
        <f aca="false">IF($B447="",0,SUMIFS(Ingresos!$X$6:$X$1505,ING_COD,$B447,ING_CLASE,"OTO"))</f>
        <v>0</v>
      </c>
      <c r="M447" s="19" t="n">
        <f aca="false">IF($B447="",0,SUMIFS(Ingresos!$X$6:$X$1505,ING_COD,$B447,ING_CLASE,"OTX"))</f>
        <v>0</v>
      </c>
      <c r="N447" s="19" t="n">
        <f aca="false">IF($B447="",0,SUMIFS(Ingresos!$X$6:$X$1505,ING_COD,$B447,ING_CLASE,"RETO"))</f>
        <v>0</v>
      </c>
      <c r="O447" s="19" t="n">
        <f aca="false">IF($B447="",0,SUMIFS(Ingresos!$X$6:$X$1505,ING_COD,$B447,ING_CLASE,"INA"))</f>
        <v>0</v>
      </c>
      <c r="P447" s="19" t="n">
        <f aca="false">G447+I447+J447+K447+L447+M447</f>
        <v>0</v>
      </c>
      <c r="Q447" s="44" t="n">
        <f aca="false">IF($F447="Activo",3,IF($F447="Cese",1,0))</f>
        <v>0</v>
      </c>
      <c r="R447" s="19" t="n">
        <f aca="false">G447*Q447</f>
        <v>0</v>
      </c>
      <c r="S447" s="19" t="n">
        <f aca="false">IF($F447="Activo",SUMIFS(I447:I449,$D447:$D449,"&lt;="&amp;Trabajadores!$N$42)+IF(PROY_BON="Sí",SUMIFS(J447:J449,$D447:$D449,"&lt;="&amp;Trabajadores!$N$42),0),IF($F447="Cese",I447+IF(PROY_BON="Sí",J447,0),0))</f>
        <v>0</v>
      </c>
      <c r="T447" s="19" t="n">
        <f aca="false">IF(OR($F447&lt;&gt;"Activo",Trabajadores!$I$42="No"),0,IF(I449=0,H447*(1+IF(PROY_BON="Sí",Trabajadores!$P$42,0))*Trabajadores!$S$42/6*(Trabajadores!$N$42&gt;=12),0))</f>
        <v>0</v>
      </c>
      <c r="U447" s="19" t="n">
        <f aca="false">IF($F447="Activo",IF(Trabajadores!$J$42="Sí",L447*3,L447),IF($F447="Cese",L447,0))</f>
        <v>0</v>
      </c>
      <c r="V447" s="19" t="n">
        <f aca="false">IF(OR($F447="Activo",$F447="Cese"),M447,0)</f>
        <v>0</v>
      </c>
      <c r="W447" s="19" t="n">
        <f aca="false">IF(OR($F447="Activo",$F447="Cese"),SUM(P438:P446),0)</f>
        <v>0</v>
      </c>
      <c r="X447" s="36" t="n">
        <f aca="false">IF(OR($F447="Activo",$F447="Cese"),R447+S447+T447+U447+V447+W447,0)</f>
        <v>0</v>
      </c>
      <c r="Y447" s="19" t="n">
        <f aca="false">IF(OR($F447="Activo",$F447="Cese"),DED_FIJA,0)</f>
        <v>0</v>
      </c>
      <c r="Z447" s="36" t="n">
        <f aca="false">MAX(0,X447-Y447)</f>
        <v>0</v>
      </c>
      <c r="AA447" s="19" t="n">
        <f aca="false">IF(Z447=0,0,MAX(0,MIN(Z447,Parámetros!$G$19)-Parámetros!$F$19)*Parámetros!$E$19)</f>
        <v>0</v>
      </c>
      <c r="AB447" s="19" t="n">
        <f aca="false">IF(Z447=0,0,MAX(0,MIN(Z447,Parámetros!$G$20)-Parámetros!$F$20)*Parámetros!$E$20)</f>
        <v>0</v>
      </c>
      <c r="AC447" s="19" t="n">
        <f aca="false">IF(Z447=0,0,MAX(0,MIN(Z447,Parámetros!$G$21)-Parámetros!$F$21)*Parámetros!$E$21)</f>
        <v>0</v>
      </c>
      <c r="AD447" s="19" t="n">
        <f aca="false">IF(Z447=0,0,MAX(0,MIN(Z447,Parámetros!$G$22)-Parámetros!$F$22)*Parámetros!$E$22)</f>
        <v>0</v>
      </c>
      <c r="AE447" s="19" t="n">
        <f aca="false">IF(Z447=0,0,MAX(0,MIN(Z447,Parámetros!$G$23)-Parámetros!$F$23)*Parámetros!$E$23)</f>
        <v>0</v>
      </c>
      <c r="AF447" s="36" t="n">
        <f aca="false">SUM(AA447:AE447)</f>
        <v>0</v>
      </c>
      <c r="AG447" s="45" t="str">
        <f aca="false">IF(AM447&lt;=0,"-",INDEX(TR_TASA,MATCH(AM447,TR_DESDE,1)))</f>
        <v>-</v>
      </c>
      <c r="AH447" s="44" t="n">
        <f aca="false">IF($F447="Cese",1,IF($F447="Activo",INDEX(DIV_N,10),0))</f>
        <v>0</v>
      </c>
      <c r="AI447" s="44" t="n">
        <f aca="false">IF($F447="Cese",9,IF($F447="Activo",INDEX(DIV_HASTA,10),0))</f>
        <v>0</v>
      </c>
      <c r="AJ447" s="19" t="n">
        <f aca="false">IF(OR($F447="Activo",$F447="Cese"),SUMIFS(AV438:AV446,D438:D446,"&lt;="&amp;AI447),0)</f>
        <v>0</v>
      </c>
      <c r="AK447" s="19" t="n">
        <f aca="false">IF(OR($F447="Activo",$F447="Cese"),MAX(0,(AF447-AJ447)/AH447),0)</f>
        <v>0</v>
      </c>
      <c r="AL447" s="19" t="n">
        <f aca="false">IF(OR($F447="Activo",$F447="Cese"),K447+IF(PROY_BON="Sí",0,J447),0)</f>
        <v>0</v>
      </c>
      <c r="AM447" s="19" t="n">
        <f aca="false">IF(AL447&gt;0,MAX(0,X447+AL447-Y447),Z447)</f>
        <v>0</v>
      </c>
      <c r="AN447" s="19" t="n">
        <f aca="false">SUMPRODUCT((AM447&gt;TR_DESDE)*(AM447-TR_DESDE)*TR_INC)</f>
        <v>0</v>
      </c>
      <c r="AO447" s="19" t="n">
        <f aca="false">IF(AL447&gt;0,MAX(0,AN447-IF($F447="Cese",MAX(AF447,AJ447),AF447)),0)</f>
        <v>0</v>
      </c>
      <c r="AP447" s="46" t="n">
        <f aca="false">IF(OR($F447="Activo",$F447="Cese"),ROUND(AK447+AO447,2),0)</f>
        <v>0</v>
      </c>
      <c r="AQ447" s="19" t="n">
        <f aca="false">IF($F447="Cese",MAX(0,AJ447-AN447),0)</f>
        <v>0</v>
      </c>
      <c r="AR447" s="19" t="str">
        <f aca="false">IF($B447="","",IF(COUNTIFS(RP_COD,$B447,'Retenciones Planilla'!$L$6:$L$105,"&lt;&gt;")=0,"",SUMIFS('Retenciones Planilla'!$L$6:$L$105,RP_COD,$B447)))</f>
        <v/>
      </c>
      <c r="AS447" s="19" t="str">
        <f aca="false">IF(AR447="","",AR447-AP447)</f>
        <v/>
      </c>
      <c r="AT447" s="23" t="str">
        <f aca="false">IF($B447="","",IF(NOT(OR($F447="Activo",$F447="Cese")),IF(N(AR447)=0,"—","Revisar: sin vínculo"),IF(AR447="",IF(AP447=0,"No corresponde","Sin dato planilla"),IF(ABS(AS447)&lt;=TOL,"OK",IF(AS447&gt;0,"Retuvo de más","Retuvo de menos")))))</f>
        <v/>
      </c>
      <c r="AU447" s="19" t="n">
        <f aca="false">IF(AND(BASE_RET="Planilla (si existe)",AR447&lt;&gt;""),AR447,AP447)</f>
        <v>0</v>
      </c>
      <c r="AV447" s="19" t="n">
        <f aca="false">AU447+N447</f>
        <v>0</v>
      </c>
    </row>
    <row r="448" customFormat="false" ht="15" hidden="false" customHeight="false" outlineLevel="0" collapsed="false">
      <c r="A448" s="43" t="n">
        <v>37</v>
      </c>
      <c r="B448" s="35" t="str">
        <f aca="false">IF(Trabajadores!$B$42="","",Trabajadores!$B$42)</f>
        <v/>
      </c>
      <c r="C448" s="35" t="str">
        <f aca="false">IF($B448="","",Trabajadores!$D$42)</f>
        <v/>
      </c>
      <c r="D448" s="43" t="n">
        <v>11</v>
      </c>
      <c r="E448" s="23" t="s">
        <v>308</v>
      </c>
      <c r="F448" s="23" t="str">
        <f aca="false">IF($B448="","",IF(OR(11&lt;Trabajadores!$M$42,11&gt;Trabajadores!$N$42),"No vinculado",IF(AND(11=Trabajadores!$N$42,Trabajadores!$O$42="Sí"),"Cese","Activo")))</f>
        <v/>
      </c>
      <c r="G448" s="19" t="n">
        <f aca="false">IF($B448="",0,SUMIFS(Ingresos!$Y$6:$Y$1505,ING_COD,$B448,ING_CLASE,"ORD"))</f>
        <v>0</v>
      </c>
      <c r="H448" s="19" t="n">
        <f aca="false">IF($B448="",0,SUMIFS(Ingresos!$Y$6:$Y$1505,ING_COD,$B448,ING_CLASE,"ORD",ING_COMP,"Sí"))</f>
        <v>0</v>
      </c>
      <c r="I448" s="19" t="n">
        <f aca="false">IF($B448="",0,SUMIFS(Ingresos!$Y$6:$Y$1505,ING_COD,$B448,ING_CLASE,"GRA"))</f>
        <v>0</v>
      </c>
      <c r="J448" s="19" t="n">
        <f aca="false">IF($B448="",0,SUMIFS(Ingresos!$Y$6:$Y$1505,ING_COD,$B448,ING_CLASE,"BON"))</f>
        <v>0</v>
      </c>
      <c r="K448" s="19" t="n">
        <f aca="false">IF($B448="",0,SUMIFS(Ingresos!$Y$6:$Y$1505,ING_COD,$B448,ING_CLASE,"EXT"))</f>
        <v>0</v>
      </c>
      <c r="L448" s="19" t="n">
        <f aca="false">IF($B448="",0,SUMIFS(Ingresos!$Y$6:$Y$1505,ING_COD,$B448,ING_CLASE,"OTO"))</f>
        <v>0</v>
      </c>
      <c r="M448" s="19" t="n">
        <f aca="false">IF($B448="",0,SUMIFS(Ingresos!$Y$6:$Y$1505,ING_COD,$B448,ING_CLASE,"OTX"))</f>
        <v>0</v>
      </c>
      <c r="N448" s="19" t="n">
        <f aca="false">IF($B448="",0,SUMIFS(Ingresos!$Y$6:$Y$1505,ING_COD,$B448,ING_CLASE,"RETO"))</f>
        <v>0</v>
      </c>
      <c r="O448" s="19" t="n">
        <f aca="false">IF($B448="",0,SUMIFS(Ingresos!$Y$6:$Y$1505,ING_COD,$B448,ING_CLASE,"INA"))</f>
        <v>0</v>
      </c>
      <c r="P448" s="19" t="n">
        <f aca="false">G448+I448+J448+K448+L448+M448</f>
        <v>0</v>
      </c>
      <c r="Q448" s="44" t="n">
        <f aca="false">IF($F448="Activo",2,IF($F448="Cese",1,0))</f>
        <v>0</v>
      </c>
      <c r="R448" s="19" t="n">
        <f aca="false">G448*Q448</f>
        <v>0</v>
      </c>
      <c r="S448" s="19" t="n">
        <f aca="false">IF($F448="Activo",SUMIFS(I448:I449,$D448:$D449,"&lt;="&amp;Trabajadores!$N$42)+IF(PROY_BON="Sí",SUMIFS(J448:J449,$D448:$D449,"&lt;="&amp;Trabajadores!$N$42),0),IF($F448="Cese",I448+IF(PROY_BON="Sí",J448,0),0))</f>
        <v>0</v>
      </c>
      <c r="T448" s="19" t="n">
        <f aca="false">IF(OR($F448&lt;&gt;"Activo",Trabajadores!$I$42="No"),0,IF(I449=0,H448*(1+IF(PROY_BON="Sí",Trabajadores!$P$42,0))*Trabajadores!$S$42/6*(Trabajadores!$N$42&gt;=12),0))</f>
        <v>0</v>
      </c>
      <c r="U448" s="19" t="n">
        <f aca="false">IF($F448="Activo",IF(Trabajadores!$J$42="Sí",L448*2,L448),IF($F448="Cese",L448,0))</f>
        <v>0</v>
      </c>
      <c r="V448" s="19" t="n">
        <f aca="false">IF(OR($F448="Activo",$F448="Cese"),M448,0)</f>
        <v>0</v>
      </c>
      <c r="W448" s="19" t="n">
        <f aca="false">IF(OR($F448="Activo",$F448="Cese"),SUM(P438:P447),0)</f>
        <v>0</v>
      </c>
      <c r="X448" s="36" t="n">
        <f aca="false">IF(OR($F448="Activo",$F448="Cese"),R448+S448+T448+U448+V448+W448,0)</f>
        <v>0</v>
      </c>
      <c r="Y448" s="19" t="n">
        <f aca="false">IF(OR($F448="Activo",$F448="Cese"),DED_FIJA,0)</f>
        <v>0</v>
      </c>
      <c r="Z448" s="36" t="n">
        <f aca="false">MAX(0,X448-Y448)</f>
        <v>0</v>
      </c>
      <c r="AA448" s="19" t="n">
        <f aca="false">IF(Z448=0,0,MAX(0,MIN(Z448,Parámetros!$G$19)-Parámetros!$F$19)*Parámetros!$E$19)</f>
        <v>0</v>
      </c>
      <c r="AB448" s="19" t="n">
        <f aca="false">IF(Z448=0,0,MAX(0,MIN(Z448,Parámetros!$G$20)-Parámetros!$F$20)*Parámetros!$E$20)</f>
        <v>0</v>
      </c>
      <c r="AC448" s="19" t="n">
        <f aca="false">IF(Z448=0,0,MAX(0,MIN(Z448,Parámetros!$G$21)-Parámetros!$F$21)*Parámetros!$E$21)</f>
        <v>0</v>
      </c>
      <c r="AD448" s="19" t="n">
        <f aca="false">IF(Z448=0,0,MAX(0,MIN(Z448,Parámetros!$G$22)-Parámetros!$F$22)*Parámetros!$E$22)</f>
        <v>0</v>
      </c>
      <c r="AE448" s="19" t="n">
        <f aca="false">IF(Z448=0,0,MAX(0,MIN(Z448,Parámetros!$G$23)-Parámetros!$F$23)*Parámetros!$E$23)</f>
        <v>0</v>
      </c>
      <c r="AF448" s="36" t="n">
        <f aca="false">SUM(AA448:AE448)</f>
        <v>0</v>
      </c>
      <c r="AG448" s="45" t="str">
        <f aca="false">IF(AM448&lt;=0,"-",INDEX(TR_TASA,MATCH(AM448,TR_DESDE,1)))</f>
        <v>-</v>
      </c>
      <c r="AH448" s="44" t="n">
        <f aca="false">IF($F448="Cese",1,IF($F448="Activo",INDEX(DIV_N,11),0))</f>
        <v>0</v>
      </c>
      <c r="AI448" s="44" t="n">
        <f aca="false">IF($F448="Cese",10,IF($F448="Activo",INDEX(DIV_HASTA,11),0))</f>
        <v>0</v>
      </c>
      <c r="AJ448" s="19" t="n">
        <f aca="false">IF(OR($F448="Activo",$F448="Cese"),SUMIFS(AV438:AV447,D438:D447,"&lt;="&amp;AI448),0)</f>
        <v>0</v>
      </c>
      <c r="AK448" s="19" t="n">
        <f aca="false">IF(OR($F448="Activo",$F448="Cese"),MAX(0,(AF448-AJ448)/AH448),0)</f>
        <v>0</v>
      </c>
      <c r="AL448" s="19" t="n">
        <f aca="false">IF(OR($F448="Activo",$F448="Cese"),K448+IF(PROY_BON="Sí",0,J448),0)</f>
        <v>0</v>
      </c>
      <c r="AM448" s="19" t="n">
        <f aca="false">IF(AL448&gt;0,MAX(0,X448+AL448-Y448),Z448)</f>
        <v>0</v>
      </c>
      <c r="AN448" s="19" t="n">
        <f aca="false">SUMPRODUCT((AM448&gt;TR_DESDE)*(AM448-TR_DESDE)*TR_INC)</f>
        <v>0</v>
      </c>
      <c r="AO448" s="19" t="n">
        <f aca="false">IF(AL448&gt;0,MAX(0,AN448-IF($F448="Cese",MAX(AF448,AJ448),AF448)),0)</f>
        <v>0</v>
      </c>
      <c r="AP448" s="46" t="n">
        <f aca="false">IF(OR($F448="Activo",$F448="Cese"),ROUND(AK448+AO448,2),0)</f>
        <v>0</v>
      </c>
      <c r="AQ448" s="19" t="n">
        <f aca="false">IF($F448="Cese",MAX(0,AJ448-AN448),0)</f>
        <v>0</v>
      </c>
      <c r="AR448" s="19" t="str">
        <f aca="false">IF($B448="","",IF(COUNTIFS(RP_COD,$B448,'Retenciones Planilla'!$M$6:$M$105,"&lt;&gt;")=0,"",SUMIFS('Retenciones Planilla'!$M$6:$M$105,RP_COD,$B448)))</f>
        <v/>
      </c>
      <c r="AS448" s="19" t="str">
        <f aca="false">IF(AR448="","",AR448-AP448)</f>
        <v/>
      </c>
      <c r="AT448" s="23" t="str">
        <f aca="false">IF($B448="","",IF(NOT(OR($F448="Activo",$F448="Cese")),IF(N(AR448)=0,"—","Revisar: sin vínculo"),IF(AR448="",IF(AP448=0,"No corresponde","Sin dato planilla"),IF(ABS(AS448)&lt;=TOL,"OK",IF(AS448&gt;0,"Retuvo de más","Retuvo de menos")))))</f>
        <v/>
      </c>
      <c r="AU448" s="19" t="n">
        <f aca="false">IF(AND(BASE_RET="Planilla (si existe)",AR448&lt;&gt;""),AR448,AP448)</f>
        <v>0</v>
      </c>
      <c r="AV448" s="19" t="n">
        <f aca="false">AU448+N448</f>
        <v>0</v>
      </c>
    </row>
    <row r="449" customFormat="false" ht="15" hidden="false" customHeight="false" outlineLevel="0" collapsed="false">
      <c r="A449" s="43" t="n">
        <v>37</v>
      </c>
      <c r="B449" s="35" t="str">
        <f aca="false">IF(Trabajadores!$B$42="","",Trabajadores!$B$42)</f>
        <v/>
      </c>
      <c r="C449" s="35" t="str">
        <f aca="false">IF($B449="","",Trabajadores!$D$42)</f>
        <v/>
      </c>
      <c r="D449" s="43" t="n">
        <v>12</v>
      </c>
      <c r="E449" s="23" t="s">
        <v>309</v>
      </c>
      <c r="F449" s="23" t="str">
        <f aca="false">IF($B449="","",IF(OR(12&lt;Trabajadores!$M$42,12&gt;Trabajadores!$N$42),"No vinculado",IF(AND(12=Trabajadores!$N$42,Trabajadores!$O$42="Sí"),"Cese","Activo")))</f>
        <v/>
      </c>
      <c r="G449" s="19" t="n">
        <f aca="false">IF($B449="",0,SUMIFS(Ingresos!$Z$6:$Z$1505,ING_COD,$B449,ING_CLASE,"ORD"))</f>
        <v>0</v>
      </c>
      <c r="H449" s="19" t="n">
        <f aca="false">IF($B449="",0,SUMIFS(Ingresos!$Z$6:$Z$1505,ING_COD,$B449,ING_CLASE,"ORD",ING_COMP,"Sí"))</f>
        <v>0</v>
      </c>
      <c r="I449" s="19" t="n">
        <f aca="false">IF($B449="",0,SUMIFS(Ingresos!$Z$6:$Z$1505,ING_COD,$B449,ING_CLASE,"GRA"))</f>
        <v>0</v>
      </c>
      <c r="J449" s="19" t="n">
        <f aca="false">IF($B449="",0,SUMIFS(Ingresos!$Z$6:$Z$1505,ING_COD,$B449,ING_CLASE,"BON"))</f>
        <v>0</v>
      </c>
      <c r="K449" s="19" t="n">
        <f aca="false">IF($B449="",0,SUMIFS(Ingresos!$Z$6:$Z$1505,ING_COD,$B449,ING_CLASE,"EXT"))</f>
        <v>0</v>
      </c>
      <c r="L449" s="19" t="n">
        <f aca="false">IF($B449="",0,SUMIFS(Ingresos!$Z$6:$Z$1505,ING_COD,$B449,ING_CLASE,"OTO"))</f>
        <v>0</v>
      </c>
      <c r="M449" s="19" t="n">
        <f aca="false">IF($B449="",0,SUMIFS(Ingresos!$Z$6:$Z$1505,ING_COD,$B449,ING_CLASE,"OTX"))</f>
        <v>0</v>
      </c>
      <c r="N449" s="19" t="n">
        <f aca="false">IF($B449="",0,SUMIFS(Ingresos!$Z$6:$Z$1505,ING_COD,$B449,ING_CLASE,"RETO"))</f>
        <v>0</v>
      </c>
      <c r="O449" s="19" t="n">
        <f aca="false">IF($B449="",0,SUMIFS(Ingresos!$Z$6:$Z$1505,ING_COD,$B449,ING_CLASE,"INA"))</f>
        <v>0</v>
      </c>
      <c r="P449" s="19" t="n">
        <f aca="false">G449+I449+J449+K449+L449+M449</f>
        <v>0</v>
      </c>
      <c r="Q449" s="44" t="n">
        <f aca="false">IF($F449="Activo",1,IF($F449="Cese",1,0))</f>
        <v>0</v>
      </c>
      <c r="R449" s="19" t="n">
        <f aca="false">G449*Q449</f>
        <v>0</v>
      </c>
      <c r="S449" s="19" t="n">
        <f aca="false">IF($F449="Activo",SUMIFS(I449:I449,$D449:$D449,"&lt;="&amp;Trabajadores!$N$42)+IF(PROY_BON="Sí",SUMIFS(J449:J449,$D449:$D449,"&lt;="&amp;Trabajadores!$N$42),0),IF($F449="Cese",I449+IF(PROY_BON="Sí",J449,0),0))</f>
        <v>0</v>
      </c>
      <c r="T449" s="19" t="n">
        <f aca="false">0</f>
        <v>0</v>
      </c>
      <c r="U449" s="19" t="n">
        <f aca="false">IF($F449="Activo",IF(Trabajadores!$J$42="Sí",L449*1,L449),IF($F449="Cese",L449,0))</f>
        <v>0</v>
      </c>
      <c r="V449" s="19" t="n">
        <f aca="false">IF(OR($F449="Activo",$F449="Cese"),M449,0)</f>
        <v>0</v>
      </c>
      <c r="W449" s="19" t="n">
        <f aca="false">IF(OR($F449="Activo",$F449="Cese"),SUM(P438:P448),0)</f>
        <v>0</v>
      </c>
      <c r="X449" s="36" t="n">
        <f aca="false">IF(OR($F449="Activo",$F449="Cese"),R449+S449+T449+U449+V449+W449,0)</f>
        <v>0</v>
      </c>
      <c r="Y449" s="19" t="n">
        <f aca="false">IF(OR($F449="Activo",$F449="Cese"),DED_FIJA,0)</f>
        <v>0</v>
      </c>
      <c r="Z449" s="36" t="n">
        <f aca="false">MAX(0,X449-Y449)</f>
        <v>0</v>
      </c>
      <c r="AA449" s="19" t="n">
        <f aca="false">IF(Z449=0,0,MAX(0,MIN(Z449,Parámetros!$G$19)-Parámetros!$F$19)*Parámetros!$E$19)</f>
        <v>0</v>
      </c>
      <c r="AB449" s="19" t="n">
        <f aca="false">IF(Z449=0,0,MAX(0,MIN(Z449,Parámetros!$G$20)-Parámetros!$F$20)*Parámetros!$E$20)</f>
        <v>0</v>
      </c>
      <c r="AC449" s="19" t="n">
        <f aca="false">IF(Z449=0,0,MAX(0,MIN(Z449,Parámetros!$G$21)-Parámetros!$F$21)*Parámetros!$E$21)</f>
        <v>0</v>
      </c>
      <c r="AD449" s="19" t="n">
        <f aca="false">IF(Z449=0,0,MAX(0,MIN(Z449,Parámetros!$G$22)-Parámetros!$F$22)*Parámetros!$E$22)</f>
        <v>0</v>
      </c>
      <c r="AE449" s="19" t="n">
        <f aca="false">IF(Z449=0,0,MAX(0,MIN(Z449,Parámetros!$G$23)-Parámetros!$F$23)*Parámetros!$E$23)</f>
        <v>0</v>
      </c>
      <c r="AF449" s="36" t="n">
        <f aca="false">SUM(AA449:AE449)</f>
        <v>0</v>
      </c>
      <c r="AG449" s="45" t="str">
        <f aca="false">IF(AM449&lt;=0,"-",INDEX(TR_TASA,MATCH(AM449,TR_DESDE,1)))</f>
        <v>-</v>
      </c>
      <c r="AH449" s="44" t="n">
        <f aca="false">IF($F449="Cese",1,IF($F449="Activo",INDEX(DIV_N,12),0))</f>
        <v>0</v>
      </c>
      <c r="AI449" s="44" t="n">
        <f aca="false">IF($F449="Cese",11,IF($F449="Activo",INDEX(DIV_HASTA,12),0))</f>
        <v>0</v>
      </c>
      <c r="AJ449" s="19" t="n">
        <f aca="false">IF(OR($F449="Activo",$F449="Cese"),SUMIFS(AV438:AV448,D438:D448,"&lt;="&amp;AI449),0)</f>
        <v>0</v>
      </c>
      <c r="AK449" s="19" t="n">
        <f aca="false">IF(OR($F449="Activo",$F449="Cese"),MAX(0,(AF449-AJ449)/AH449),0)</f>
        <v>0</v>
      </c>
      <c r="AL449" s="19" t="n">
        <f aca="false">IF(OR($F449="Activo",$F449="Cese"),K449+IF(PROY_BON="Sí",0,J449),0)</f>
        <v>0</v>
      </c>
      <c r="AM449" s="19" t="n">
        <f aca="false">IF(AL449&gt;0,MAX(0,X449+AL449-Y449),Z449)</f>
        <v>0</v>
      </c>
      <c r="AN449" s="19" t="n">
        <f aca="false">SUMPRODUCT((AM449&gt;TR_DESDE)*(AM449-TR_DESDE)*TR_INC)</f>
        <v>0</v>
      </c>
      <c r="AO449" s="19" t="n">
        <f aca="false">IF(AL449&gt;0,MAX(0,AN449-IF(TRUE(),MAX(AF449,AJ449),AF449)),0)</f>
        <v>0</v>
      </c>
      <c r="AP449" s="46" t="n">
        <f aca="false">IF(OR($F449="Activo",$F449="Cese"),ROUND(AK449+AO449,2),0)</f>
        <v>0</v>
      </c>
      <c r="AQ449" s="19" t="n">
        <f aca="false">IF(OR($F449="Activo",$F449="Cese"),MAX(0,AJ449-AN449),0)</f>
        <v>0</v>
      </c>
      <c r="AR449" s="19" t="str">
        <f aca="false">IF($B449="","",IF(COUNTIFS(RP_COD,$B449,'Retenciones Planilla'!$N$6:$N$105,"&lt;&gt;")=0,"",SUMIFS('Retenciones Planilla'!$N$6:$N$105,RP_COD,$B449)))</f>
        <v/>
      </c>
      <c r="AS449" s="19" t="str">
        <f aca="false">IF(AR449="","",AR449-AP449)</f>
        <v/>
      </c>
      <c r="AT449" s="23" t="str">
        <f aca="false">IF($B449="","",IF(NOT(OR($F449="Activo",$F449="Cese")),IF(N(AR449)=0,"—","Revisar: sin vínculo"),IF(AR449="",IF(AP449=0,"No corresponde","Sin dato planilla"),IF(ABS(AS449)&lt;=TOL,"OK",IF(AS449&gt;0,"Retuvo de más","Retuvo de menos")))))</f>
        <v/>
      </c>
      <c r="AU449" s="19" t="n">
        <f aca="false">IF(AND(BASE_RET="Planilla (si existe)",AR449&lt;&gt;""),AR449,AP449)</f>
        <v>0</v>
      </c>
      <c r="AV449" s="19" t="n">
        <f aca="false">AU449+N449</f>
        <v>0</v>
      </c>
    </row>
    <row r="450" customFormat="false" ht="15" hidden="false" customHeight="false" outlineLevel="0" collapsed="false">
      <c r="A450" s="43" t="n">
        <v>38</v>
      </c>
      <c r="B450" s="35" t="str">
        <f aca="false">IF(Trabajadores!$B$43="","",Trabajadores!$B$43)</f>
        <v/>
      </c>
      <c r="C450" s="35" t="str">
        <f aca="false">IF($B450="","",Trabajadores!$D$43)</f>
        <v/>
      </c>
      <c r="D450" s="43" t="n">
        <v>1</v>
      </c>
      <c r="E450" s="23" t="s">
        <v>298</v>
      </c>
      <c r="F450" s="23" t="str">
        <f aca="false">IF($B450="","",IF(OR(1&lt;Trabajadores!$M$43,1&gt;Trabajadores!$N$43),"No vinculado",IF(AND(1=Trabajadores!$N$43,Trabajadores!$O$43="Sí"),"Cese","Activo")))</f>
        <v/>
      </c>
      <c r="G450" s="19" t="n">
        <f aca="false">IF($B450="",0,SUMIFS(Ingresos!$O$6:$O$1505,ING_COD,$B450,ING_CLASE,"ORD"))</f>
        <v>0</v>
      </c>
      <c r="H450" s="19" t="n">
        <f aca="false">IF($B450="",0,SUMIFS(Ingresos!$O$6:$O$1505,ING_COD,$B450,ING_CLASE,"ORD",ING_COMP,"Sí"))</f>
        <v>0</v>
      </c>
      <c r="I450" s="19" t="n">
        <f aca="false">IF($B450="",0,SUMIFS(Ingresos!$O$6:$O$1505,ING_COD,$B450,ING_CLASE,"GRA"))</f>
        <v>0</v>
      </c>
      <c r="J450" s="19" t="n">
        <f aca="false">IF($B450="",0,SUMIFS(Ingresos!$O$6:$O$1505,ING_COD,$B450,ING_CLASE,"BON"))</f>
        <v>0</v>
      </c>
      <c r="K450" s="19" t="n">
        <f aca="false">IF($B450="",0,SUMIFS(Ingresos!$O$6:$O$1505,ING_COD,$B450,ING_CLASE,"EXT"))</f>
        <v>0</v>
      </c>
      <c r="L450" s="19" t="n">
        <f aca="false">IF($B450="",0,SUMIFS(Ingresos!$O$6:$O$1505,ING_COD,$B450,ING_CLASE,"OTO"))</f>
        <v>0</v>
      </c>
      <c r="M450" s="19" t="n">
        <f aca="false">IF($B450="",0,SUMIFS(Ingresos!$O$6:$O$1505,ING_COD,$B450,ING_CLASE,"OTX"))</f>
        <v>0</v>
      </c>
      <c r="N450" s="19" t="n">
        <f aca="false">IF($B450="",0,SUMIFS(Ingresos!$O$6:$O$1505,ING_COD,$B450,ING_CLASE,"RETO"))</f>
        <v>0</v>
      </c>
      <c r="O450" s="19" t="n">
        <f aca="false">IF($B450="",0,SUMIFS(Ingresos!$O$6:$O$1505,ING_COD,$B450,ING_CLASE,"INA"))</f>
        <v>0</v>
      </c>
      <c r="P450" s="19" t="n">
        <f aca="false">G450+I450+J450+K450+L450+M450</f>
        <v>0</v>
      </c>
      <c r="Q450" s="44" t="n">
        <f aca="false">IF($F450="Activo",12,IF($F450="Cese",1,0))</f>
        <v>0</v>
      </c>
      <c r="R450" s="19" t="n">
        <f aca="false">G450*Q450</f>
        <v>0</v>
      </c>
      <c r="S450" s="19" t="n">
        <f aca="false">IF($F450="Activo",SUMIFS(I450:I461,$D450:$D461,"&lt;="&amp;Trabajadores!$N$43)+IF(PROY_BON="Sí",SUMIFS(J450:J461,$D450:$D461,"&lt;="&amp;Trabajadores!$N$43),0),IF($F450="Cese",I450+IF(PROY_BON="Sí",J450,0),0))</f>
        <v>0</v>
      </c>
      <c r="T450" s="19" t="n">
        <f aca="false">IF(OR($F450&lt;&gt;"Activo",Trabajadores!$I$43="No"),0,IF(I456=0,H450*(1+IF(PROY_BON="Sí",Trabajadores!$P$43,0))*Trabajadores!$R$43/6*(Trabajadores!$N$43&gt;=7),0)+IF(I461=0,H450*(1+IF(PROY_BON="Sí",Trabajadores!$P$43,0))*Trabajadores!$S$43/6*(Trabajadores!$N$43&gt;=12),0))</f>
        <v>0</v>
      </c>
      <c r="U450" s="19" t="n">
        <f aca="false">IF($F450="Activo",IF(Trabajadores!$J$43="Sí",L450*12,L450),IF($F450="Cese",L450,0))</f>
        <v>0</v>
      </c>
      <c r="V450" s="19" t="n">
        <f aca="false">IF(OR($F450="Activo",$F450="Cese"),M450,0)</f>
        <v>0</v>
      </c>
      <c r="W450" s="19" t="n">
        <f aca="false">0</f>
        <v>0</v>
      </c>
      <c r="X450" s="36" t="n">
        <f aca="false">IF(OR($F450="Activo",$F450="Cese"),R450+S450+T450+U450+V450+W450,0)</f>
        <v>0</v>
      </c>
      <c r="Y450" s="19" t="n">
        <f aca="false">IF(OR($F450="Activo",$F450="Cese"),DED_FIJA,0)</f>
        <v>0</v>
      </c>
      <c r="Z450" s="36" t="n">
        <f aca="false">MAX(0,X450-Y450)</f>
        <v>0</v>
      </c>
      <c r="AA450" s="19" t="n">
        <f aca="false">IF(Z450=0,0,MAX(0,MIN(Z450,Parámetros!$G$19)-Parámetros!$F$19)*Parámetros!$E$19)</f>
        <v>0</v>
      </c>
      <c r="AB450" s="19" t="n">
        <f aca="false">IF(Z450=0,0,MAX(0,MIN(Z450,Parámetros!$G$20)-Parámetros!$F$20)*Parámetros!$E$20)</f>
        <v>0</v>
      </c>
      <c r="AC450" s="19" t="n">
        <f aca="false">IF(Z450=0,0,MAX(0,MIN(Z450,Parámetros!$G$21)-Parámetros!$F$21)*Parámetros!$E$21)</f>
        <v>0</v>
      </c>
      <c r="AD450" s="19" t="n">
        <f aca="false">IF(Z450=0,0,MAX(0,MIN(Z450,Parámetros!$G$22)-Parámetros!$F$22)*Parámetros!$E$22)</f>
        <v>0</v>
      </c>
      <c r="AE450" s="19" t="n">
        <f aca="false">IF(Z450=0,0,MAX(0,MIN(Z450,Parámetros!$G$23)-Parámetros!$F$23)*Parámetros!$E$23)</f>
        <v>0</v>
      </c>
      <c r="AF450" s="36" t="n">
        <f aca="false">SUM(AA450:AE450)</f>
        <v>0</v>
      </c>
      <c r="AG450" s="45" t="str">
        <f aca="false">IF(AM450&lt;=0,"-",INDEX(TR_TASA,MATCH(AM450,TR_DESDE,1)))</f>
        <v>-</v>
      </c>
      <c r="AH450" s="44" t="n">
        <f aca="false">IF($F450="Cese",1,IF($F450="Activo",INDEX(DIV_N,1),0))</f>
        <v>0</v>
      </c>
      <c r="AI450" s="44" t="n">
        <f aca="false">IF($F450="Cese",0,IF($F450="Activo",INDEX(DIV_HASTA,1),0))</f>
        <v>0</v>
      </c>
      <c r="AJ450" s="19" t="n">
        <f aca="false">0</f>
        <v>0</v>
      </c>
      <c r="AK450" s="19" t="n">
        <f aca="false">IF(OR($F450="Activo",$F450="Cese"),MAX(0,(AF450-AJ450)/AH450),0)</f>
        <v>0</v>
      </c>
      <c r="AL450" s="19" t="n">
        <f aca="false">IF(OR($F450="Activo",$F450="Cese"),K450+IF(PROY_BON="Sí",0,J450),0)</f>
        <v>0</v>
      </c>
      <c r="AM450" s="19" t="n">
        <f aca="false">IF(AL450&gt;0,MAX(0,X450+AL450-Y450),Z450)</f>
        <v>0</v>
      </c>
      <c r="AN450" s="19" t="n">
        <f aca="false">SUMPRODUCT((AM450&gt;TR_DESDE)*(AM450-TR_DESDE)*TR_INC)</f>
        <v>0</v>
      </c>
      <c r="AO450" s="19" t="n">
        <f aca="false">IF(AL450&gt;0,MAX(0,AN450-IF($F450="Cese",MAX(AF450,AJ450),AF450)),0)</f>
        <v>0</v>
      </c>
      <c r="AP450" s="46" t="n">
        <f aca="false">IF(OR($F450="Activo",$F450="Cese"),ROUND(AK450+AO450,2),0)</f>
        <v>0</v>
      </c>
      <c r="AQ450" s="19" t="n">
        <f aca="false">IF($F450="Cese",MAX(0,AJ450-AN450),0)</f>
        <v>0</v>
      </c>
      <c r="AR450" s="19" t="str">
        <f aca="false">IF($B450="","",IF(COUNTIFS(RP_COD,$B450,'Retenciones Planilla'!$C$6:$C$105,"&lt;&gt;")=0,"",SUMIFS('Retenciones Planilla'!$C$6:$C$105,RP_COD,$B450)))</f>
        <v/>
      </c>
      <c r="AS450" s="19" t="str">
        <f aca="false">IF(AR450="","",AR450-AP450)</f>
        <v/>
      </c>
      <c r="AT450" s="23" t="str">
        <f aca="false">IF($B450="","",IF(NOT(OR($F450="Activo",$F450="Cese")),IF(N(AR450)=0,"—","Revisar: sin vínculo"),IF(AR450="",IF(AP450=0,"No corresponde","Sin dato planilla"),IF(ABS(AS450)&lt;=TOL,"OK",IF(AS450&gt;0,"Retuvo de más","Retuvo de menos")))))</f>
        <v/>
      </c>
      <c r="AU450" s="19" t="n">
        <f aca="false">IF(AND(BASE_RET="Planilla (si existe)",AR450&lt;&gt;""),AR450,AP450)</f>
        <v>0</v>
      </c>
      <c r="AV450" s="19" t="n">
        <f aca="false">AU450+N450</f>
        <v>0</v>
      </c>
    </row>
    <row r="451" customFormat="false" ht="15" hidden="false" customHeight="false" outlineLevel="0" collapsed="false">
      <c r="A451" s="43" t="n">
        <v>38</v>
      </c>
      <c r="B451" s="35" t="str">
        <f aca="false">IF(Trabajadores!$B$43="","",Trabajadores!$B$43)</f>
        <v/>
      </c>
      <c r="C451" s="35" t="str">
        <f aca="false">IF($B451="","",Trabajadores!$D$43)</f>
        <v/>
      </c>
      <c r="D451" s="43" t="n">
        <v>2</v>
      </c>
      <c r="E451" s="23" t="s">
        <v>299</v>
      </c>
      <c r="F451" s="23" t="str">
        <f aca="false">IF($B451="","",IF(OR(2&lt;Trabajadores!$M$43,2&gt;Trabajadores!$N$43),"No vinculado",IF(AND(2=Trabajadores!$N$43,Trabajadores!$O$43="Sí"),"Cese","Activo")))</f>
        <v/>
      </c>
      <c r="G451" s="19" t="n">
        <f aca="false">IF($B451="",0,SUMIFS(Ingresos!$P$6:$P$1505,ING_COD,$B451,ING_CLASE,"ORD"))</f>
        <v>0</v>
      </c>
      <c r="H451" s="19" t="n">
        <f aca="false">IF($B451="",0,SUMIFS(Ingresos!$P$6:$P$1505,ING_COD,$B451,ING_CLASE,"ORD",ING_COMP,"Sí"))</f>
        <v>0</v>
      </c>
      <c r="I451" s="19" t="n">
        <f aca="false">IF($B451="",0,SUMIFS(Ingresos!$P$6:$P$1505,ING_COD,$B451,ING_CLASE,"GRA"))</f>
        <v>0</v>
      </c>
      <c r="J451" s="19" t="n">
        <f aca="false">IF($B451="",0,SUMIFS(Ingresos!$P$6:$P$1505,ING_COD,$B451,ING_CLASE,"BON"))</f>
        <v>0</v>
      </c>
      <c r="K451" s="19" t="n">
        <f aca="false">IF($B451="",0,SUMIFS(Ingresos!$P$6:$P$1505,ING_COD,$B451,ING_CLASE,"EXT"))</f>
        <v>0</v>
      </c>
      <c r="L451" s="19" t="n">
        <f aca="false">IF($B451="",0,SUMIFS(Ingresos!$P$6:$P$1505,ING_COD,$B451,ING_CLASE,"OTO"))</f>
        <v>0</v>
      </c>
      <c r="M451" s="19" t="n">
        <f aca="false">IF($B451="",0,SUMIFS(Ingresos!$P$6:$P$1505,ING_COD,$B451,ING_CLASE,"OTX"))</f>
        <v>0</v>
      </c>
      <c r="N451" s="19" t="n">
        <f aca="false">IF($B451="",0,SUMIFS(Ingresos!$P$6:$P$1505,ING_COD,$B451,ING_CLASE,"RETO"))</f>
        <v>0</v>
      </c>
      <c r="O451" s="19" t="n">
        <f aca="false">IF($B451="",0,SUMIFS(Ingresos!$P$6:$P$1505,ING_COD,$B451,ING_CLASE,"INA"))</f>
        <v>0</v>
      </c>
      <c r="P451" s="19" t="n">
        <f aca="false">G451+I451+J451+K451+L451+M451</f>
        <v>0</v>
      </c>
      <c r="Q451" s="44" t="n">
        <f aca="false">IF($F451="Activo",11,IF($F451="Cese",1,0))</f>
        <v>0</v>
      </c>
      <c r="R451" s="19" t="n">
        <f aca="false">G451*Q451</f>
        <v>0</v>
      </c>
      <c r="S451" s="19" t="n">
        <f aca="false">IF($F451="Activo",SUMIFS(I451:I461,$D451:$D461,"&lt;="&amp;Trabajadores!$N$43)+IF(PROY_BON="Sí",SUMIFS(J451:J461,$D451:$D461,"&lt;="&amp;Trabajadores!$N$43),0),IF($F451="Cese",I451+IF(PROY_BON="Sí",J451,0),0))</f>
        <v>0</v>
      </c>
      <c r="T451" s="19" t="n">
        <f aca="false">IF(OR($F451&lt;&gt;"Activo",Trabajadores!$I$43="No"),0,IF(I456=0,H451*(1+IF(PROY_BON="Sí",Trabajadores!$P$43,0))*Trabajadores!$R$43/6*(Trabajadores!$N$43&gt;=7),0)+IF(I461=0,H451*(1+IF(PROY_BON="Sí",Trabajadores!$P$43,0))*Trabajadores!$S$43/6*(Trabajadores!$N$43&gt;=12),0))</f>
        <v>0</v>
      </c>
      <c r="U451" s="19" t="n">
        <f aca="false">IF($F451="Activo",IF(Trabajadores!$J$43="Sí",L451*11,L451),IF($F451="Cese",L451,0))</f>
        <v>0</v>
      </c>
      <c r="V451" s="19" t="n">
        <f aca="false">IF(OR($F451="Activo",$F451="Cese"),M451,0)</f>
        <v>0</v>
      </c>
      <c r="W451" s="19" t="n">
        <f aca="false">IF(OR($F451="Activo",$F451="Cese"),SUM(P450:P450),0)</f>
        <v>0</v>
      </c>
      <c r="X451" s="36" t="n">
        <f aca="false">IF(OR($F451="Activo",$F451="Cese"),R451+S451+T451+U451+V451+W451,0)</f>
        <v>0</v>
      </c>
      <c r="Y451" s="19" t="n">
        <f aca="false">IF(OR($F451="Activo",$F451="Cese"),DED_FIJA,0)</f>
        <v>0</v>
      </c>
      <c r="Z451" s="36" t="n">
        <f aca="false">MAX(0,X451-Y451)</f>
        <v>0</v>
      </c>
      <c r="AA451" s="19" t="n">
        <f aca="false">IF(Z451=0,0,MAX(0,MIN(Z451,Parámetros!$G$19)-Parámetros!$F$19)*Parámetros!$E$19)</f>
        <v>0</v>
      </c>
      <c r="AB451" s="19" t="n">
        <f aca="false">IF(Z451=0,0,MAX(0,MIN(Z451,Parámetros!$G$20)-Parámetros!$F$20)*Parámetros!$E$20)</f>
        <v>0</v>
      </c>
      <c r="AC451" s="19" t="n">
        <f aca="false">IF(Z451=0,0,MAX(0,MIN(Z451,Parámetros!$G$21)-Parámetros!$F$21)*Parámetros!$E$21)</f>
        <v>0</v>
      </c>
      <c r="AD451" s="19" t="n">
        <f aca="false">IF(Z451=0,0,MAX(0,MIN(Z451,Parámetros!$G$22)-Parámetros!$F$22)*Parámetros!$E$22)</f>
        <v>0</v>
      </c>
      <c r="AE451" s="19" t="n">
        <f aca="false">IF(Z451=0,0,MAX(0,MIN(Z451,Parámetros!$G$23)-Parámetros!$F$23)*Parámetros!$E$23)</f>
        <v>0</v>
      </c>
      <c r="AF451" s="36" t="n">
        <f aca="false">SUM(AA451:AE451)</f>
        <v>0</v>
      </c>
      <c r="AG451" s="45" t="str">
        <f aca="false">IF(AM451&lt;=0,"-",INDEX(TR_TASA,MATCH(AM451,TR_DESDE,1)))</f>
        <v>-</v>
      </c>
      <c r="AH451" s="44" t="n">
        <f aca="false">IF($F451="Cese",1,IF($F451="Activo",INDEX(DIV_N,2),0))</f>
        <v>0</v>
      </c>
      <c r="AI451" s="44" t="n">
        <f aca="false">IF($F451="Cese",1,IF($F451="Activo",INDEX(DIV_HASTA,2),0))</f>
        <v>0</v>
      </c>
      <c r="AJ451" s="19" t="n">
        <f aca="false">IF(OR($F451="Activo",$F451="Cese"),SUMIFS(AV450:AV450,D450:D450,"&lt;="&amp;AI451),0)</f>
        <v>0</v>
      </c>
      <c r="AK451" s="19" t="n">
        <f aca="false">IF(OR($F451="Activo",$F451="Cese"),MAX(0,(AF451-AJ451)/AH451),0)</f>
        <v>0</v>
      </c>
      <c r="AL451" s="19" t="n">
        <f aca="false">IF(OR($F451="Activo",$F451="Cese"),K451+IF(PROY_BON="Sí",0,J451),0)</f>
        <v>0</v>
      </c>
      <c r="AM451" s="19" t="n">
        <f aca="false">IF(AL451&gt;0,MAX(0,X451+AL451-Y451),Z451)</f>
        <v>0</v>
      </c>
      <c r="AN451" s="19" t="n">
        <f aca="false">SUMPRODUCT((AM451&gt;TR_DESDE)*(AM451-TR_DESDE)*TR_INC)</f>
        <v>0</v>
      </c>
      <c r="AO451" s="19" t="n">
        <f aca="false">IF(AL451&gt;0,MAX(0,AN451-IF($F451="Cese",MAX(AF451,AJ451),AF451)),0)</f>
        <v>0</v>
      </c>
      <c r="AP451" s="46" t="n">
        <f aca="false">IF(OR($F451="Activo",$F451="Cese"),ROUND(AK451+AO451,2),0)</f>
        <v>0</v>
      </c>
      <c r="AQ451" s="19" t="n">
        <f aca="false">IF($F451="Cese",MAX(0,AJ451-AN451),0)</f>
        <v>0</v>
      </c>
      <c r="AR451" s="19" t="str">
        <f aca="false">IF($B451="","",IF(COUNTIFS(RP_COD,$B451,'Retenciones Planilla'!$D$6:$D$105,"&lt;&gt;")=0,"",SUMIFS('Retenciones Planilla'!$D$6:$D$105,RP_COD,$B451)))</f>
        <v/>
      </c>
      <c r="AS451" s="19" t="str">
        <f aca="false">IF(AR451="","",AR451-AP451)</f>
        <v/>
      </c>
      <c r="AT451" s="23" t="str">
        <f aca="false">IF($B451="","",IF(NOT(OR($F451="Activo",$F451="Cese")),IF(N(AR451)=0,"—","Revisar: sin vínculo"),IF(AR451="",IF(AP451=0,"No corresponde","Sin dato planilla"),IF(ABS(AS451)&lt;=TOL,"OK",IF(AS451&gt;0,"Retuvo de más","Retuvo de menos")))))</f>
        <v/>
      </c>
      <c r="AU451" s="19" t="n">
        <f aca="false">IF(AND(BASE_RET="Planilla (si existe)",AR451&lt;&gt;""),AR451,AP451)</f>
        <v>0</v>
      </c>
      <c r="AV451" s="19" t="n">
        <f aca="false">AU451+N451</f>
        <v>0</v>
      </c>
    </row>
    <row r="452" customFormat="false" ht="15" hidden="false" customHeight="false" outlineLevel="0" collapsed="false">
      <c r="A452" s="43" t="n">
        <v>38</v>
      </c>
      <c r="B452" s="35" t="str">
        <f aca="false">IF(Trabajadores!$B$43="","",Trabajadores!$B$43)</f>
        <v/>
      </c>
      <c r="C452" s="35" t="str">
        <f aca="false">IF($B452="","",Trabajadores!$D$43)</f>
        <v/>
      </c>
      <c r="D452" s="43" t="n">
        <v>3</v>
      </c>
      <c r="E452" s="23" t="s">
        <v>300</v>
      </c>
      <c r="F452" s="23" t="str">
        <f aca="false">IF($B452="","",IF(OR(3&lt;Trabajadores!$M$43,3&gt;Trabajadores!$N$43),"No vinculado",IF(AND(3=Trabajadores!$N$43,Trabajadores!$O$43="Sí"),"Cese","Activo")))</f>
        <v/>
      </c>
      <c r="G452" s="19" t="n">
        <f aca="false">IF($B452="",0,SUMIFS(Ingresos!$Q$6:$Q$1505,ING_COD,$B452,ING_CLASE,"ORD"))</f>
        <v>0</v>
      </c>
      <c r="H452" s="19" t="n">
        <f aca="false">IF($B452="",0,SUMIFS(Ingresos!$Q$6:$Q$1505,ING_COD,$B452,ING_CLASE,"ORD",ING_COMP,"Sí"))</f>
        <v>0</v>
      </c>
      <c r="I452" s="19" t="n">
        <f aca="false">IF($B452="",0,SUMIFS(Ingresos!$Q$6:$Q$1505,ING_COD,$B452,ING_CLASE,"GRA"))</f>
        <v>0</v>
      </c>
      <c r="J452" s="19" t="n">
        <f aca="false">IF($B452="",0,SUMIFS(Ingresos!$Q$6:$Q$1505,ING_COD,$B452,ING_CLASE,"BON"))</f>
        <v>0</v>
      </c>
      <c r="K452" s="19" t="n">
        <f aca="false">IF($B452="",0,SUMIFS(Ingresos!$Q$6:$Q$1505,ING_COD,$B452,ING_CLASE,"EXT"))</f>
        <v>0</v>
      </c>
      <c r="L452" s="19" t="n">
        <f aca="false">IF($B452="",0,SUMIFS(Ingresos!$Q$6:$Q$1505,ING_COD,$B452,ING_CLASE,"OTO"))</f>
        <v>0</v>
      </c>
      <c r="M452" s="19" t="n">
        <f aca="false">IF($B452="",0,SUMIFS(Ingresos!$Q$6:$Q$1505,ING_COD,$B452,ING_CLASE,"OTX"))</f>
        <v>0</v>
      </c>
      <c r="N452" s="19" t="n">
        <f aca="false">IF($B452="",0,SUMIFS(Ingresos!$Q$6:$Q$1505,ING_COD,$B452,ING_CLASE,"RETO"))</f>
        <v>0</v>
      </c>
      <c r="O452" s="19" t="n">
        <f aca="false">IF($B452="",0,SUMIFS(Ingresos!$Q$6:$Q$1505,ING_COD,$B452,ING_CLASE,"INA"))</f>
        <v>0</v>
      </c>
      <c r="P452" s="19" t="n">
        <f aca="false">G452+I452+J452+K452+L452+M452</f>
        <v>0</v>
      </c>
      <c r="Q452" s="44" t="n">
        <f aca="false">IF($F452="Activo",10,IF($F452="Cese",1,0))</f>
        <v>0</v>
      </c>
      <c r="R452" s="19" t="n">
        <f aca="false">G452*Q452</f>
        <v>0</v>
      </c>
      <c r="S452" s="19" t="n">
        <f aca="false">IF($F452="Activo",SUMIFS(I452:I461,$D452:$D461,"&lt;="&amp;Trabajadores!$N$43)+IF(PROY_BON="Sí",SUMIFS(J452:J461,$D452:$D461,"&lt;="&amp;Trabajadores!$N$43),0),IF($F452="Cese",I452+IF(PROY_BON="Sí",J452,0),0))</f>
        <v>0</v>
      </c>
      <c r="T452" s="19" t="n">
        <f aca="false">IF(OR($F452&lt;&gt;"Activo",Trabajadores!$I$43="No"),0,IF(I456=0,H452*(1+IF(PROY_BON="Sí",Trabajadores!$P$43,0))*Trabajadores!$R$43/6*(Trabajadores!$N$43&gt;=7),0)+IF(I461=0,H452*(1+IF(PROY_BON="Sí",Trabajadores!$P$43,0))*Trabajadores!$S$43/6*(Trabajadores!$N$43&gt;=12),0))</f>
        <v>0</v>
      </c>
      <c r="U452" s="19" t="n">
        <f aca="false">IF($F452="Activo",IF(Trabajadores!$J$43="Sí",L452*10,L452),IF($F452="Cese",L452,0))</f>
        <v>0</v>
      </c>
      <c r="V452" s="19" t="n">
        <f aca="false">IF(OR($F452="Activo",$F452="Cese"),M452,0)</f>
        <v>0</v>
      </c>
      <c r="W452" s="19" t="n">
        <f aca="false">IF(OR($F452="Activo",$F452="Cese"),SUM(P450:P451),0)</f>
        <v>0</v>
      </c>
      <c r="X452" s="36" t="n">
        <f aca="false">IF(OR($F452="Activo",$F452="Cese"),R452+S452+T452+U452+V452+W452,0)</f>
        <v>0</v>
      </c>
      <c r="Y452" s="19" t="n">
        <f aca="false">IF(OR($F452="Activo",$F452="Cese"),DED_FIJA,0)</f>
        <v>0</v>
      </c>
      <c r="Z452" s="36" t="n">
        <f aca="false">MAX(0,X452-Y452)</f>
        <v>0</v>
      </c>
      <c r="AA452" s="19" t="n">
        <f aca="false">IF(Z452=0,0,MAX(0,MIN(Z452,Parámetros!$G$19)-Parámetros!$F$19)*Parámetros!$E$19)</f>
        <v>0</v>
      </c>
      <c r="AB452" s="19" t="n">
        <f aca="false">IF(Z452=0,0,MAX(0,MIN(Z452,Parámetros!$G$20)-Parámetros!$F$20)*Parámetros!$E$20)</f>
        <v>0</v>
      </c>
      <c r="AC452" s="19" t="n">
        <f aca="false">IF(Z452=0,0,MAX(0,MIN(Z452,Parámetros!$G$21)-Parámetros!$F$21)*Parámetros!$E$21)</f>
        <v>0</v>
      </c>
      <c r="AD452" s="19" t="n">
        <f aca="false">IF(Z452=0,0,MAX(0,MIN(Z452,Parámetros!$G$22)-Parámetros!$F$22)*Parámetros!$E$22)</f>
        <v>0</v>
      </c>
      <c r="AE452" s="19" t="n">
        <f aca="false">IF(Z452=0,0,MAX(0,MIN(Z452,Parámetros!$G$23)-Parámetros!$F$23)*Parámetros!$E$23)</f>
        <v>0</v>
      </c>
      <c r="AF452" s="36" t="n">
        <f aca="false">SUM(AA452:AE452)</f>
        <v>0</v>
      </c>
      <c r="AG452" s="45" t="str">
        <f aca="false">IF(AM452&lt;=0,"-",INDEX(TR_TASA,MATCH(AM452,TR_DESDE,1)))</f>
        <v>-</v>
      </c>
      <c r="AH452" s="44" t="n">
        <f aca="false">IF($F452="Cese",1,IF($F452="Activo",INDEX(DIV_N,3),0))</f>
        <v>0</v>
      </c>
      <c r="AI452" s="44" t="n">
        <f aca="false">IF($F452="Cese",2,IF($F452="Activo",INDEX(DIV_HASTA,3),0))</f>
        <v>0</v>
      </c>
      <c r="AJ452" s="19" t="n">
        <f aca="false">IF(OR($F452="Activo",$F452="Cese"),SUMIFS(AV450:AV451,D450:D451,"&lt;="&amp;AI452),0)</f>
        <v>0</v>
      </c>
      <c r="AK452" s="19" t="n">
        <f aca="false">IF(OR($F452="Activo",$F452="Cese"),MAX(0,(AF452-AJ452)/AH452),0)</f>
        <v>0</v>
      </c>
      <c r="AL452" s="19" t="n">
        <f aca="false">IF(OR($F452="Activo",$F452="Cese"),K452+IF(PROY_BON="Sí",0,J452),0)</f>
        <v>0</v>
      </c>
      <c r="AM452" s="19" t="n">
        <f aca="false">IF(AL452&gt;0,MAX(0,X452+AL452-Y452),Z452)</f>
        <v>0</v>
      </c>
      <c r="AN452" s="19" t="n">
        <f aca="false">SUMPRODUCT((AM452&gt;TR_DESDE)*(AM452-TR_DESDE)*TR_INC)</f>
        <v>0</v>
      </c>
      <c r="AO452" s="19" t="n">
        <f aca="false">IF(AL452&gt;0,MAX(0,AN452-IF($F452="Cese",MAX(AF452,AJ452),AF452)),0)</f>
        <v>0</v>
      </c>
      <c r="AP452" s="46" t="n">
        <f aca="false">IF(OR($F452="Activo",$F452="Cese"),ROUND(AK452+AO452,2),0)</f>
        <v>0</v>
      </c>
      <c r="AQ452" s="19" t="n">
        <f aca="false">IF($F452="Cese",MAX(0,AJ452-AN452),0)</f>
        <v>0</v>
      </c>
      <c r="AR452" s="19" t="str">
        <f aca="false">IF($B452="","",IF(COUNTIFS(RP_COD,$B452,'Retenciones Planilla'!$E$6:$E$105,"&lt;&gt;")=0,"",SUMIFS('Retenciones Planilla'!$E$6:$E$105,RP_COD,$B452)))</f>
        <v/>
      </c>
      <c r="AS452" s="19" t="str">
        <f aca="false">IF(AR452="","",AR452-AP452)</f>
        <v/>
      </c>
      <c r="AT452" s="23" t="str">
        <f aca="false">IF($B452="","",IF(NOT(OR($F452="Activo",$F452="Cese")),IF(N(AR452)=0,"—","Revisar: sin vínculo"),IF(AR452="",IF(AP452=0,"No corresponde","Sin dato planilla"),IF(ABS(AS452)&lt;=TOL,"OK",IF(AS452&gt;0,"Retuvo de más","Retuvo de menos")))))</f>
        <v/>
      </c>
      <c r="AU452" s="19" t="n">
        <f aca="false">IF(AND(BASE_RET="Planilla (si existe)",AR452&lt;&gt;""),AR452,AP452)</f>
        <v>0</v>
      </c>
      <c r="AV452" s="19" t="n">
        <f aca="false">AU452+N452</f>
        <v>0</v>
      </c>
    </row>
    <row r="453" customFormat="false" ht="15" hidden="false" customHeight="false" outlineLevel="0" collapsed="false">
      <c r="A453" s="43" t="n">
        <v>38</v>
      </c>
      <c r="B453" s="35" t="str">
        <f aca="false">IF(Trabajadores!$B$43="","",Trabajadores!$B$43)</f>
        <v/>
      </c>
      <c r="C453" s="35" t="str">
        <f aca="false">IF($B453="","",Trabajadores!$D$43)</f>
        <v/>
      </c>
      <c r="D453" s="43" t="n">
        <v>4</v>
      </c>
      <c r="E453" s="23" t="s">
        <v>301</v>
      </c>
      <c r="F453" s="23" t="str">
        <f aca="false">IF($B453="","",IF(OR(4&lt;Trabajadores!$M$43,4&gt;Trabajadores!$N$43),"No vinculado",IF(AND(4=Trabajadores!$N$43,Trabajadores!$O$43="Sí"),"Cese","Activo")))</f>
        <v/>
      </c>
      <c r="G453" s="19" t="n">
        <f aca="false">IF($B453="",0,SUMIFS(Ingresos!$R$6:$R$1505,ING_COD,$B453,ING_CLASE,"ORD"))</f>
        <v>0</v>
      </c>
      <c r="H453" s="19" t="n">
        <f aca="false">IF($B453="",0,SUMIFS(Ingresos!$R$6:$R$1505,ING_COD,$B453,ING_CLASE,"ORD",ING_COMP,"Sí"))</f>
        <v>0</v>
      </c>
      <c r="I453" s="19" t="n">
        <f aca="false">IF($B453="",0,SUMIFS(Ingresos!$R$6:$R$1505,ING_COD,$B453,ING_CLASE,"GRA"))</f>
        <v>0</v>
      </c>
      <c r="J453" s="19" t="n">
        <f aca="false">IF($B453="",0,SUMIFS(Ingresos!$R$6:$R$1505,ING_COD,$B453,ING_CLASE,"BON"))</f>
        <v>0</v>
      </c>
      <c r="K453" s="19" t="n">
        <f aca="false">IF($B453="",0,SUMIFS(Ingresos!$R$6:$R$1505,ING_COD,$B453,ING_CLASE,"EXT"))</f>
        <v>0</v>
      </c>
      <c r="L453" s="19" t="n">
        <f aca="false">IF($B453="",0,SUMIFS(Ingresos!$R$6:$R$1505,ING_COD,$B453,ING_CLASE,"OTO"))</f>
        <v>0</v>
      </c>
      <c r="M453" s="19" t="n">
        <f aca="false">IF($B453="",0,SUMIFS(Ingresos!$R$6:$R$1505,ING_COD,$B453,ING_CLASE,"OTX"))</f>
        <v>0</v>
      </c>
      <c r="N453" s="19" t="n">
        <f aca="false">IF($B453="",0,SUMIFS(Ingresos!$R$6:$R$1505,ING_COD,$B453,ING_CLASE,"RETO"))</f>
        <v>0</v>
      </c>
      <c r="O453" s="19" t="n">
        <f aca="false">IF($B453="",0,SUMIFS(Ingresos!$R$6:$R$1505,ING_COD,$B453,ING_CLASE,"INA"))</f>
        <v>0</v>
      </c>
      <c r="P453" s="19" t="n">
        <f aca="false">G453+I453+J453+K453+L453+M453</f>
        <v>0</v>
      </c>
      <c r="Q453" s="44" t="n">
        <f aca="false">IF($F453="Activo",9,IF($F453="Cese",1,0))</f>
        <v>0</v>
      </c>
      <c r="R453" s="19" t="n">
        <f aca="false">G453*Q453</f>
        <v>0</v>
      </c>
      <c r="S453" s="19" t="n">
        <f aca="false">IF($F453="Activo",SUMIFS(I453:I461,$D453:$D461,"&lt;="&amp;Trabajadores!$N$43)+IF(PROY_BON="Sí",SUMIFS(J453:J461,$D453:$D461,"&lt;="&amp;Trabajadores!$N$43),0),IF($F453="Cese",I453+IF(PROY_BON="Sí",J453,0),0))</f>
        <v>0</v>
      </c>
      <c r="T453" s="19" t="n">
        <f aca="false">IF(OR($F453&lt;&gt;"Activo",Trabajadores!$I$43="No"),0,IF(I456=0,H453*(1+IF(PROY_BON="Sí",Trabajadores!$P$43,0))*Trabajadores!$R$43/6*(Trabajadores!$N$43&gt;=7),0)+IF(I461=0,H453*(1+IF(PROY_BON="Sí",Trabajadores!$P$43,0))*Trabajadores!$S$43/6*(Trabajadores!$N$43&gt;=12),0))</f>
        <v>0</v>
      </c>
      <c r="U453" s="19" t="n">
        <f aca="false">IF($F453="Activo",IF(Trabajadores!$J$43="Sí",L453*9,L453),IF($F453="Cese",L453,0))</f>
        <v>0</v>
      </c>
      <c r="V453" s="19" t="n">
        <f aca="false">IF(OR($F453="Activo",$F453="Cese"),M453,0)</f>
        <v>0</v>
      </c>
      <c r="W453" s="19" t="n">
        <f aca="false">IF(OR($F453="Activo",$F453="Cese"),SUM(P450:P452),0)</f>
        <v>0</v>
      </c>
      <c r="X453" s="36" t="n">
        <f aca="false">IF(OR($F453="Activo",$F453="Cese"),R453+S453+T453+U453+V453+W453,0)</f>
        <v>0</v>
      </c>
      <c r="Y453" s="19" t="n">
        <f aca="false">IF(OR($F453="Activo",$F453="Cese"),DED_FIJA,0)</f>
        <v>0</v>
      </c>
      <c r="Z453" s="36" t="n">
        <f aca="false">MAX(0,X453-Y453)</f>
        <v>0</v>
      </c>
      <c r="AA453" s="19" t="n">
        <f aca="false">IF(Z453=0,0,MAX(0,MIN(Z453,Parámetros!$G$19)-Parámetros!$F$19)*Parámetros!$E$19)</f>
        <v>0</v>
      </c>
      <c r="AB453" s="19" t="n">
        <f aca="false">IF(Z453=0,0,MAX(0,MIN(Z453,Parámetros!$G$20)-Parámetros!$F$20)*Parámetros!$E$20)</f>
        <v>0</v>
      </c>
      <c r="AC453" s="19" t="n">
        <f aca="false">IF(Z453=0,0,MAX(0,MIN(Z453,Parámetros!$G$21)-Parámetros!$F$21)*Parámetros!$E$21)</f>
        <v>0</v>
      </c>
      <c r="AD453" s="19" t="n">
        <f aca="false">IF(Z453=0,0,MAX(0,MIN(Z453,Parámetros!$G$22)-Parámetros!$F$22)*Parámetros!$E$22)</f>
        <v>0</v>
      </c>
      <c r="AE453" s="19" t="n">
        <f aca="false">IF(Z453=0,0,MAX(0,MIN(Z453,Parámetros!$G$23)-Parámetros!$F$23)*Parámetros!$E$23)</f>
        <v>0</v>
      </c>
      <c r="AF453" s="36" t="n">
        <f aca="false">SUM(AA453:AE453)</f>
        <v>0</v>
      </c>
      <c r="AG453" s="45" t="str">
        <f aca="false">IF(AM453&lt;=0,"-",INDEX(TR_TASA,MATCH(AM453,TR_DESDE,1)))</f>
        <v>-</v>
      </c>
      <c r="AH453" s="44" t="n">
        <f aca="false">IF($F453="Cese",1,IF($F453="Activo",INDEX(DIV_N,4),0))</f>
        <v>0</v>
      </c>
      <c r="AI453" s="44" t="n">
        <f aca="false">IF($F453="Cese",3,IF($F453="Activo",INDEX(DIV_HASTA,4),0))</f>
        <v>0</v>
      </c>
      <c r="AJ453" s="19" t="n">
        <f aca="false">IF(OR($F453="Activo",$F453="Cese"),SUMIFS(AV450:AV452,D450:D452,"&lt;="&amp;AI453),0)</f>
        <v>0</v>
      </c>
      <c r="AK453" s="19" t="n">
        <f aca="false">IF(OR($F453="Activo",$F453="Cese"),MAX(0,(AF453-AJ453)/AH453),0)</f>
        <v>0</v>
      </c>
      <c r="AL453" s="19" t="n">
        <f aca="false">IF(OR($F453="Activo",$F453="Cese"),K453+IF(PROY_BON="Sí",0,J453),0)</f>
        <v>0</v>
      </c>
      <c r="AM453" s="19" t="n">
        <f aca="false">IF(AL453&gt;0,MAX(0,X453+AL453-Y453),Z453)</f>
        <v>0</v>
      </c>
      <c r="AN453" s="19" t="n">
        <f aca="false">SUMPRODUCT((AM453&gt;TR_DESDE)*(AM453-TR_DESDE)*TR_INC)</f>
        <v>0</v>
      </c>
      <c r="AO453" s="19" t="n">
        <f aca="false">IF(AL453&gt;0,MAX(0,AN453-IF($F453="Cese",MAX(AF453,AJ453),AF453)),0)</f>
        <v>0</v>
      </c>
      <c r="AP453" s="46" t="n">
        <f aca="false">IF(OR($F453="Activo",$F453="Cese"),ROUND(AK453+AO453,2),0)</f>
        <v>0</v>
      </c>
      <c r="AQ453" s="19" t="n">
        <f aca="false">IF($F453="Cese",MAX(0,AJ453-AN453),0)</f>
        <v>0</v>
      </c>
      <c r="AR453" s="19" t="str">
        <f aca="false">IF($B453="","",IF(COUNTIFS(RP_COD,$B453,'Retenciones Planilla'!$F$6:$F$105,"&lt;&gt;")=0,"",SUMIFS('Retenciones Planilla'!$F$6:$F$105,RP_COD,$B453)))</f>
        <v/>
      </c>
      <c r="AS453" s="19" t="str">
        <f aca="false">IF(AR453="","",AR453-AP453)</f>
        <v/>
      </c>
      <c r="AT453" s="23" t="str">
        <f aca="false">IF($B453="","",IF(NOT(OR($F453="Activo",$F453="Cese")),IF(N(AR453)=0,"—","Revisar: sin vínculo"),IF(AR453="",IF(AP453=0,"No corresponde","Sin dato planilla"),IF(ABS(AS453)&lt;=TOL,"OK",IF(AS453&gt;0,"Retuvo de más","Retuvo de menos")))))</f>
        <v/>
      </c>
      <c r="AU453" s="19" t="n">
        <f aca="false">IF(AND(BASE_RET="Planilla (si existe)",AR453&lt;&gt;""),AR453,AP453)</f>
        <v>0</v>
      </c>
      <c r="AV453" s="19" t="n">
        <f aca="false">AU453+N453</f>
        <v>0</v>
      </c>
    </row>
    <row r="454" customFormat="false" ht="15" hidden="false" customHeight="false" outlineLevel="0" collapsed="false">
      <c r="A454" s="43" t="n">
        <v>38</v>
      </c>
      <c r="B454" s="35" t="str">
        <f aca="false">IF(Trabajadores!$B$43="","",Trabajadores!$B$43)</f>
        <v/>
      </c>
      <c r="C454" s="35" t="str">
        <f aca="false">IF($B454="","",Trabajadores!$D$43)</f>
        <v/>
      </c>
      <c r="D454" s="43" t="n">
        <v>5</v>
      </c>
      <c r="E454" s="23" t="s">
        <v>302</v>
      </c>
      <c r="F454" s="23" t="str">
        <f aca="false">IF($B454="","",IF(OR(5&lt;Trabajadores!$M$43,5&gt;Trabajadores!$N$43),"No vinculado",IF(AND(5=Trabajadores!$N$43,Trabajadores!$O$43="Sí"),"Cese","Activo")))</f>
        <v/>
      </c>
      <c r="G454" s="19" t="n">
        <f aca="false">IF($B454="",0,SUMIFS(Ingresos!$S$6:$S$1505,ING_COD,$B454,ING_CLASE,"ORD"))</f>
        <v>0</v>
      </c>
      <c r="H454" s="19" t="n">
        <f aca="false">IF($B454="",0,SUMIFS(Ingresos!$S$6:$S$1505,ING_COD,$B454,ING_CLASE,"ORD",ING_COMP,"Sí"))</f>
        <v>0</v>
      </c>
      <c r="I454" s="19" t="n">
        <f aca="false">IF($B454="",0,SUMIFS(Ingresos!$S$6:$S$1505,ING_COD,$B454,ING_CLASE,"GRA"))</f>
        <v>0</v>
      </c>
      <c r="J454" s="19" t="n">
        <f aca="false">IF($B454="",0,SUMIFS(Ingresos!$S$6:$S$1505,ING_COD,$B454,ING_CLASE,"BON"))</f>
        <v>0</v>
      </c>
      <c r="K454" s="19" t="n">
        <f aca="false">IF($B454="",0,SUMIFS(Ingresos!$S$6:$S$1505,ING_COD,$B454,ING_CLASE,"EXT"))</f>
        <v>0</v>
      </c>
      <c r="L454" s="19" t="n">
        <f aca="false">IF($B454="",0,SUMIFS(Ingresos!$S$6:$S$1505,ING_COD,$B454,ING_CLASE,"OTO"))</f>
        <v>0</v>
      </c>
      <c r="M454" s="19" t="n">
        <f aca="false">IF($B454="",0,SUMIFS(Ingresos!$S$6:$S$1505,ING_COD,$B454,ING_CLASE,"OTX"))</f>
        <v>0</v>
      </c>
      <c r="N454" s="19" t="n">
        <f aca="false">IF($B454="",0,SUMIFS(Ingresos!$S$6:$S$1505,ING_COD,$B454,ING_CLASE,"RETO"))</f>
        <v>0</v>
      </c>
      <c r="O454" s="19" t="n">
        <f aca="false">IF($B454="",0,SUMIFS(Ingresos!$S$6:$S$1505,ING_COD,$B454,ING_CLASE,"INA"))</f>
        <v>0</v>
      </c>
      <c r="P454" s="19" t="n">
        <f aca="false">G454+I454+J454+K454+L454+M454</f>
        <v>0</v>
      </c>
      <c r="Q454" s="44" t="n">
        <f aca="false">IF($F454="Activo",8,IF($F454="Cese",1,0))</f>
        <v>0</v>
      </c>
      <c r="R454" s="19" t="n">
        <f aca="false">G454*Q454</f>
        <v>0</v>
      </c>
      <c r="S454" s="19" t="n">
        <f aca="false">IF($F454="Activo",SUMIFS(I454:I461,$D454:$D461,"&lt;="&amp;Trabajadores!$N$43)+IF(PROY_BON="Sí",SUMIFS(J454:J461,$D454:$D461,"&lt;="&amp;Trabajadores!$N$43),0),IF($F454="Cese",I454+IF(PROY_BON="Sí",J454,0),0))</f>
        <v>0</v>
      </c>
      <c r="T454" s="19" t="n">
        <f aca="false">IF(OR($F454&lt;&gt;"Activo",Trabajadores!$I$43="No"),0,IF(I456=0,H454*(1+IF(PROY_BON="Sí",Trabajadores!$P$43,0))*Trabajadores!$R$43/6*(Trabajadores!$N$43&gt;=7),0)+IF(I461=0,H454*(1+IF(PROY_BON="Sí",Trabajadores!$P$43,0))*Trabajadores!$S$43/6*(Trabajadores!$N$43&gt;=12),0))</f>
        <v>0</v>
      </c>
      <c r="U454" s="19" t="n">
        <f aca="false">IF($F454="Activo",IF(Trabajadores!$J$43="Sí",L454*8,L454),IF($F454="Cese",L454,0))</f>
        <v>0</v>
      </c>
      <c r="V454" s="19" t="n">
        <f aca="false">IF(OR($F454="Activo",$F454="Cese"),M454,0)</f>
        <v>0</v>
      </c>
      <c r="W454" s="19" t="n">
        <f aca="false">IF(OR($F454="Activo",$F454="Cese"),SUM(P450:P453),0)</f>
        <v>0</v>
      </c>
      <c r="X454" s="36" t="n">
        <f aca="false">IF(OR($F454="Activo",$F454="Cese"),R454+S454+T454+U454+V454+W454,0)</f>
        <v>0</v>
      </c>
      <c r="Y454" s="19" t="n">
        <f aca="false">IF(OR($F454="Activo",$F454="Cese"),DED_FIJA,0)</f>
        <v>0</v>
      </c>
      <c r="Z454" s="36" t="n">
        <f aca="false">MAX(0,X454-Y454)</f>
        <v>0</v>
      </c>
      <c r="AA454" s="19" t="n">
        <f aca="false">IF(Z454=0,0,MAX(0,MIN(Z454,Parámetros!$G$19)-Parámetros!$F$19)*Parámetros!$E$19)</f>
        <v>0</v>
      </c>
      <c r="AB454" s="19" t="n">
        <f aca="false">IF(Z454=0,0,MAX(0,MIN(Z454,Parámetros!$G$20)-Parámetros!$F$20)*Parámetros!$E$20)</f>
        <v>0</v>
      </c>
      <c r="AC454" s="19" t="n">
        <f aca="false">IF(Z454=0,0,MAX(0,MIN(Z454,Parámetros!$G$21)-Parámetros!$F$21)*Parámetros!$E$21)</f>
        <v>0</v>
      </c>
      <c r="AD454" s="19" t="n">
        <f aca="false">IF(Z454=0,0,MAX(0,MIN(Z454,Parámetros!$G$22)-Parámetros!$F$22)*Parámetros!$E$22)</f>
        <v>0</v>
      </c>
      <c r="AE454" s="19" t="n">
        <f aca="false">IF(Z454=0,0,MAX(0,MIN(Z454,Parámetros!$G$23)-Parámetros!$F$23)*Parámetros!$E$23)</f>
        <v>0</v>
      </c>
      <c r="AF454" s="36" t="n">
        <f aca="false">SUM(AA454:AE454)</f>
        <v>0</v>
      </c>
      <c r="AG454" s="45" t="str">
        <f aca="false">IF(AM454&lt;=0,"-",INDEX(TR_TASA,MATCH(AM454,TR_DESDE,1)))</f>
        <v>-</v>
      </c>
      <c r="AH454" s="44" t="n">
        <f aca="false">IF($F454="Cese",1,IF($F454="Activo",INDEX(DIV_N,5),0))</f>
        <v>0</v>
      </c>
      <c r="AI454" s="44" t="n">
        <f aca="false">IF($F454="Cese",4,IF($F454="Activo",INDEX(DIV_HASTA,5),0))</f>
        <v>0</v>
      </c>
      <c r="AJ454" s="19" t="n">
        <f aca="false">IF(OR($F454="Activo",$F454="Cese"),SUMIFS(AV450:AV453,D450:D453,"&lt;="&amp;AI454),0)</f>
        <v>0</v>
      </c>
      <c r="AK454" s="19" t="n">
        <f aca="false">IF(OR($F454="Activo",$F454="Cese"),MAX(0,(AF454-AJ454)/AH454),0)</f>
        <v>0</v>
      </c>
      <c r="AL454" s="19" t="n">
        <f aca="false">IF(OR($F454="Activo",$F454="Cese"),K454+IF(PROY_BON="Sí",0,J454),0)</f>
        <v>0</v>
      </c>
      <c r="AM454" s="19" t="n">
        <f aca="false">IF(AL454&gt;0,MAX(0,X454+AL454-Y454),Z454)</f>
        <v>0</v>
      </c>
      <c r="AN454" s="19" t="n">
        <f aca="false">SUMPRODUCT((AM454&gt;TR_DESDE)*(AM454-TR_DESDE)*TR_INC)</f>
        <v>0</v>
      </c>
      <c r="AO454" s="19" t="n">
        <f aca="false">IF(AL454&gt;0,MAX(0,AN454-IF($F454="Cese",MAX(AF454,AJ454),AF454)),0)</f>
        <v>0</v>
      </c>
      <c r="AP454" s="46" t="n">
        <f aca="false">IF(OR($F454="Activo",$F454="Cese"),ROUND(AK454+AO454,2),0)</f>
        <v>0</v>
      </c>
      <c r="AQ454" s="19" t="n">
        <f aca="false">IF($F454="Cese",MAX(0,AJ454-AN454),0)</f>
        <v>0</v>
      </c>
      <c r="AR454" s="19" t="str">
        <f aca="false">IF($B454="","",IF(COUNTIFS(RP_COD,$B454,'Retenciones Planilla'!$G$6:$G$105,"&lt;&gt;")=0,"",SUMIFS('Retenciones Planilla'!$G$6:$G$105,RP_COD,$B454)))</f>
        <v/>
      </c>
      <c r="AS454" s="19" t="str">
        <f aca="false">IF(AR454="","",AR454-AP454)</f>
        <v/>
      </c>
      <c r="AT454" s="23" t="str">
        <f aca="false">IF($B454="","",IF(NOT(OR($F454="Activo",$F454="Cese")),IF(N(AR454)=0,"—","Revisar: sin vínculo"),IF(AR454="",IF(AP454=0,"No corresponde","Sin dato planilla"),IF(ABS(AS454)&lt;=TOL,"OK",IF(AS454&gt;0,"Retuvo de más","Retuvo de menos")))))</f>
        <v/>
      </c>
      <c r="AU454" s="19" t="n">
        <f aca="false">IF(AND(BASE_RET="Planilla (si existe)",AR454&lt;&gt;""),AR454,AP454)</f>
        <v>0</v>
      </c>
      <c r="AV454" s="19" t="n">
        <f aca="false">AU454+N454</f>
        <v>0</v>
      </c>
    </row>
    <row r="455" customFormat="false" ht="15" hidden="false" customHeight="false" outlineLevel="0" collapsed="false">
      <c r="A455" s="43" t="n">
        <v>38</v>
      </c>
      <c r="B455" s="35" t="str">
        <f aca="false">IF(Trabajadores!$B$43="","",Trabajadores!$B$43)</f>
        <v/>
      </c>
      <c r="C455" s="35" t="str">
        <f aca="false">IF($B455="","",Trabajadores!$D$43)</f>
        <v/>
      </c>
      <c r="D455" s="43" t="n">
        <v>6</v>
      </c>
      <c r="E455" s="23" t="s">
        <v>303</v>
      </c>
      <c r="F455" s="23" t="str">
        <f aca="false">IF($B455="","",IF(OR(6&lt;Trabajadores!$M$43,6&gt;Trabajadores!$N$43),"No vinculado",IF(AND(6=Trabajadores!$N$43,Trabajadores!$O$43="Sí"),"Cese","Activo")))</f>
        <v/>
      </c>
      <c r="G455" s="19" t="n">
        <f aca="false">IF($B455="",0,SUMIFS(Ingresos!$T$6:$T$1505,ING_COD,$B455,ING_CLASE,"ORD"))</f>
        <v>0</v>
      </c>
      <c r="H455" s="19" t="n">
        <f aca="false">IF($B455="",0,SUMIFS(Ingresos!$T$6:$T$1505,ING_COD,$B455,ING_CLASE,"ORD",ING_COMP,"Sí"))</f>
        <v>0</v>
      </c>
      <c r="I455" s="19" t="n">
        <f aca="false">IF($B455="",0,SUMIFS(Ingresos!$T$6:$T$1505,ING_COD,$B455,ING_CLASE,"GRA"))</f>
        <v>0</v>
      </c>
      <c r="J455" s="19" t="n">
        <f aca="false">IF($B455="",0,SUMIFS(Ingresos!$T$6:$T$1505,ING_COD,$B455,ING_CLASE,"BON"))</f>
        <v>0</v>
      </c>
      <c r="K455" s="19" t="n">
        <f aca="false">IF($B455="",0,SUMIFS(Ingresos!$T$6:$T$1505,ING_COD,$B455,ING_CLASE,"EXT"))</f>
        <v>0</v>
      </c>
      <c r="L455" s="19" t="n">
        <f aca="false">IF($B455="",0,SUMIFS(Ingresos!$T$6:$T$1505,ING_COD,$B455,ING_CLASE,"OTO"))</f>
        <v>0</v>
      </c>
      <c r="M455" s="19" t="n">
        <f aca="false">IF($B455="",0,SUMIFS(Ingresos!$T$6:$T$1505,ING_COD,$B455,ING_CLASE,"OTX"))</f>
        <v>0</v>
      </c>
      <c r="N455" s="19" t="n">
        <f aca="false">IF($B455="",0,SUMIFS(Ingresos!$T$6:$T$1505,ING_COD,$B455,ING_CLASE,"RETO"))</f>
        <v>0</v>
      </c>
      <c r="O455" s="19" t="n">
        <f aca="false">IF($B455="",0,SUMIFS(Ingresos!$T$6:$T$1505,ING_COD,$B455,ING_CLASE,"INA"))</f>
        <v>0</v>
      </c>
      <c r="P455" s="19" t="n">
        <f aca="false">G455+I455+J455+K455+L455+M455</f>
        <v>0</v>
      </c>
      <c r="Q455" s="44" t="n">
        <f aca="false">IF($F455="Activo",7,IF($F455="Cese",1,0))</f>
        <v>0</v>
      </c>
      <c r="R455" s="19" t="n">
        <f aca="false">G455*Q455</f>
        <v>0</v>
      </c>
      <c r="S455" s="19" t="n">
        <f aca="false">IF($F455="Activo",SUMIFS(I455:I461,$D455:$D461,"&lt;="&amp;Trabajadores!$N$43)+IF(PROY_BON="Sí",SUMIFS(J455:J461,$D455:$D461,"&lt;="&amp;Trabajadores!$N$43),0),IF($F455="Cese",I455+IF(PROY_BON="Sí",J455,0),0))</f>
        <v>0</v>
      </c>
      <c r="T455" s="19" t="n">
        <f aca="false">IF(OR($F455&lt;&gt;"Activo",Trabajadores!$I$43="No"),0,IF(I456=0,H455*(1+IF(PROY_BON="Sí",Trabajadores!$P$43,0))*Trabajadores!$R$43/6*(Trabajadores!$N$43&gt;=7),0)+IF(I461=0,H455*(1+IF(PROY_BON="Sí",Trabajadores!$P$43,0))*Trabajadores!$S$43/6*(Trabajadores!$N$43&gt;=12),0))</f>
        <v>0</v>
      </c>
      <c r="U455" s="19" t="n">
        <f aca="false">IF($F455="Activo",IF(Trabajadores!$J$43="Sí",L455*7,L455),IF($F455="Cese",L455,0))</f>
        <v>0</v>
      </c>
      <c r="V455" s="19" t="n">
        <f aca="false">IF(OR($F455="Activo",$F455="Cese"),M455,0)</f>
        <v>0</v>
      </c>
      <c r="W455" s="19" t="n">
        <f aca="false">IF(OR($F455="Activo",$F455="Cese"),SUM(P450:P454),0)</f>
        <v>0</v>
      </c>
      <c r="X455" s="36" t="n">
        <f aca="false">IF(OR($F455="Activo",$F455="Cese"),R455+S455+T455+U455+V455+W455,0)</f>
        <v>0</v>
      </c>
      <c r="Y455" s="19" t="n">
        <f aca="false">IF(OR($F455="Activo",$F455="Cese"),DED_FIJA,0)</f>
        <v>0</v>
      </c>
      <c r="Z455" s="36" t="n">
        <f aca="false">MAX(0,X455-Y455)</f>
        <v>0</v>
      </c>
      <c r="AA455" s="19" t="n">
        <f aca="false">IF(Z455=0,0,MAX(0,MIN(Z455,Parámetros!$G$19)-Parámetros!$F$19)*Parámetros!$E$19)</f>
        <v>0</v>
      </c>
      <c r="AB455" s="19" t="n">
        <f aca="false">IF(Z455=0,0,MAX(0,MIN(Z455,Parámetros!$G$20)-Parámetros!$F$20)*Parámetros!$E$20)</f>
        <v>0</v>
      </c>
      <c r="AC455" s="19" t="n">
        <f aca="false">IF(Z455=0,0,MAX(0,MIN(Z455,Parámetros!$G$21)-Parámetros!$F$21)*Parámetros!$E$21)</f>
        <v>0</v>
      </c>
      <c r="AD455" s="19" t="n">
        <f aca="false">IF(Z455=0,0,MAX(0,MIN(Z455,Parámetros!$G$22)-Parámetros!$F$22)*Parámetros!$E$22)</f>
        <v>0</v>
      </c>
      <c r="AE455" s="19" t="n">
        <f aca="false">IF(Z455=0,0,MAX(0,MIN(Z455,Parámetros!$G$23)-Parámetros!$F$23)*Parámetros!$E$23)</f>
        <v>0</v>
      </c>
      <c r="AF455" s="36" t="n">
        <f aca="false">SUM(AA455:AE455)</f>
        <v>0</v>
      </c>
      <c r="AG455" s="45" t="str">
        <f aca="false">IF(AM455&lt;=0,"-",INDEX(TR_TASA,MATCH(AM455,TR_DESDE,1)))</f>
        <v>-</v>
      </c>
      <c r="AH455" s="44" t="n">
        <f aca="false">IF($F455="Cese",1,IF($F455="Activo",INDEX(DIV_N,6),0))</f>
        <v>0</v>
      </c>
      <c r="AI455" s="44" t="n">
        <f aca="false">IF($F455="Cese",5,IF($F455="Activo",INDEX(DIV_HASTA,6),0))</f>
        <v>0</v>
      </c>
      <c r="AJ455" s="19" t="n">
        <f aca="false">IF(OR($F455="Activo",$F455="Cese"),SUMIFS(AV450:AV454,D450:D454,"&lt;="&amp;AI455),0)</f>
        <v>0</v>
      </c>
      <c r="AK455" s="19" t="n">
        <f aca="false">IF(OR($F455="Activo",$F455="Cese"),MAX(0,(AF455-AJ455)/AH455),0)</f>
        <v>0</v>
      </c>
      <c r="AL455" s="19" t="n">
        <f aca="false">IF(OR($F455="Activo",$F455="Cese"),K455+IF(PROY_BON="Sí",0,J455),0)</f>
        <v>0</v>
      </c>
      <c r="AM455" s="19" t="n">
        <f aca="false">IF(AL455&gt;0,MAX(0,X455+AL455-Y455),Z455)</f>
        <v>0</v>
      </c>
      <c r="AN455" s="19" t="n">
        <f aca="false">SUMPRODUCT((AM455&gt;TR_DESDE)*(AM455-TR_DESDE)*TR_INC)</f>
        <v>0</v>
      </c>
      <c r="AO455" s="19" t="n">
        <f aca="false">IF(AL455&gt;0,MAX(0,AN455-IF($F455="Cese",MAX(AF455,AJ455),AF455)),0)</f>
        <v>0</v>
      </c>
      <c r="AP455" s="46" t="n">
        <f aca="false">IF(OR($F455="Activo",$F455="Cese"),ROUND(AK455+AO455,2),0)</f>
        <v>0</v>
      </c>
      <c r="AQ455" s="19" t="n">
        <f aca="false">IF($F455="Cese",MAX(0,AJ455-AN455),0)</f>
        <v>0</v>
      </c>
      <c r="AR455" s="19" t="str">
        <f aca="false">IF($B455="","",IF(COUNTIFS(RP_COD,$B455,'Retenciones Planilla'!$H$6:$H$105,"&lt;&gt;")=0,"",SUMIFS('Retenciones Planilla'!$H$6:$H$105,RP_COD,$B455)))</f>
        <v/>
      </c>
      <c r="AS455" s="19" t="str">
        <f aca="false">IF(AR455="","",AR455-AP455)</f>
        <v/>
      </c>
      <c r="AT455" s="23" t="str">
        <f aca="false">IF($B455="","",IF(NOT(OR($F455="Activo",$F455="Cese")),IF(N(AR455)=0,"—","Revisar: sin vínculo"),IF(AR455="",IF(AP455=0,"No corresponde","Sin dato planilla"),IF(ABS(AS455)&lt;=TOL,"OK",IF(AS455&gt;0,"Retuvo de más","Retuvo de menos")))))</f>
        <v/>
      </c>
      <c r="AU455" s="19" t="n">
        <f aca="false">IF(AND(BASE_RET="Planilla (si existe)",AR455&lt;&gt;""),AR455,AP455)</f>
        <v>0</v>
      </c>
      <c r="AV455" s="19" t="n">
        <f aca="false">AU455+N455</f>
        <v>0</v>
      </c>
    </row>
    <row r="456" customFormat="false" ht="15" hidden="false" customHeight="false" outlineLevel="0" collapsed="false">
      <c r="A456" s="43" t="n">
        <v>38</v>
      </c>
      <c r="B456" s="35" t="str">
        <f aca="false">IF(Trabajadores!$B$43="","",Trabajadores!$B$43)</f>
        <v/>
      </c>
      <c r="C456" s="35" t="str">
        <f aca="false">IF($B456="","",Trabajadores!$D$43)</f>
        <v/>
      </c>
      <c r="D456" s="43" t="n">
        <v>7</v>
      </c>
      <c r="E456" s="23" t="s">
        <v>304</v>
      </c>
      <c r="F456" s="23" t="str">
        <f aca="false">IF($B456="","",IF(OR(7&lt;Trabajadores!$M$43,7&gt;Trabajadores!$N$43),"No vinculado",IF(AND(7=Trabajadores!$N$43,Trabajadores!$O$43="Sí"),"Cese","Activo")))</f>
        <v/>
      </c>
      <c r="G456" s="19" t="n">
        <f aca="false">IF($B456="",0,SUMIFS(Ingresos!$U$6:$U$1505,ING_COD,$B456,ING_CLASE,"ORD"))</f>
        <v>0</v>
      </c>
      <c r="H456" s="19" t="n">
        <f aca="false">IF($B456="",0,SUMIFS(Ingresos!$U$6:$U$1505,ING_COD,$B456,ING_CLASE,"ORD",ING_COMP,"Sí"))</f>
        <v>0</v>
      </c>
      <c r="I456" s="19" t="n">
        <f aca="false">IF($B456="",0,SUMIFS(Ingresos!$U$6:$U$1505,ING_COD,$B456,ING_CLASE,"GRA"))</f>
        <v>0</v>
      </c>
      <c r="J456" s="19" t="n">
        <f aca="false">IF($B456="",0,SUMIFS(Ingresos!$U$6:$U$1505,ING_COD,$B456,ING_CLASE,"BON"))</f>
        <v>0</v>
      </c>
      <c r="K456" s="19" t="n">
        <f aca="false">IF($B456="",0,SUMIFS(Ingresos!$U$6:$U$1505,ING_COD,$B456,ING_CLASE,"EXT"))</f>
        <v>0</v>
      </c>
      <c r="L456" s="19" t="n">
        <f aca="false">IF($B456="",0,SUMIFS(Ingresos!$U$6:$U$1505,ING_COD,$B456,ING_CLASE,"OTO"))</f>
        <v>0</v>
      </c>
      <c r="M456" s="19" t="n">
        <f aca="false">IF($B456="",0,SUMIFS(Ingresos!$U$6:$U$1505,ING_COD,$B456,ING_CLASE,"OTX"))</f>
        <v>0</v>
      </c>
      <c r="N456" s="19" t="n">
        <f aca="false">IF($B456="",0,SUMIFS(Ingresos!$U$6:$U$1505,ING_COD,$B456,ING_CLASE,"RETO"))</f>
        <v>0</v>
      </c>
      <c r="O456" s="19" t="n">
        <f aca="false">IF($B456="",0,SUMIFS(Ingresos!$U$6:$U$1505,ING_COD,$B456,ING_CLASE,"INA"))</f>
        <v>0</v>
      </c>
      <c r="P456" s="19" t="n">
        <f aca="false">G456+I456+J456+K456+L456+M456</f>
        <v>0</v>
      </c>
      <c r="Q456" s="44" t="n">
        <f aca="false">IF($F456="Activo",6,IF($F456="Cese",1,0))</f>
        <v>0</v>
      </c>
      <c r="R456" s="19" t="n">
        <f aca="false">G456*Q456</f>
        <v>0</v>
      </c>
      <c r="S456" s="19" t="n">
        <f aca="false">IF($F456="Activo",SUMIFS(I456:I461,$D456:$D461,"&lt;="&amp;Trabajadores!$N$43)+IF(PROY_BON="Sí",SUMIFS(J456:J461,$D456:$D461,"&lt;="&amp;Trabajadores!$N$43),0),IF($F456="Cese",I456+IF(PROY_BON="Sí",J456,0),0))</f>
        <v>0</v>
      </c>
      <c r="T456" s="19" t="n">
        <f aca="false">IF(OR($F456&lt;&gt;"Activo",Trabajadores!$I$43="No"),0,IF(I461=0,H456*(1+IF(PROY_BON="Sí",Trabajadores!$P$43,0))*Trabajadores!$S$43/6*(Trabajadores!$N$43&gt;=12),0))</f>
        <v>0</v>
      </c>
      <c r="U456" s="19" t="n">
        <f aca="false">IF($F456="Activo",IF(Trabajadores!$J$43="Sí",L456*6,L456),IF($F456="Cese",L456,0))</f>
        <v>0</v>
      </c>
      <c r="V456" s="19" t="n">
        <f aca="false">IF(OR($F456="Activo",$F456="Cese"),M456,0)</f>
        <v>0</v>
      </c>
      <c r="W456" s="19" t="n">
        <f aca="false">IF(OR($F456="Activo",$F456="Cese"),SUM(P450:P455),0)</f>
        <v>0</v>
      </c>
      <c r="X456" s="36" t="n">
        <f aca="false">IF(OR($F456="Activo",$F456="Cese"),R456+S456+T456+U456+V456+W456,0)</f>
        <v>0</v>
      </c>
      <c r="Y456" s="19" t="n">
        <f aca="false">IF(OR($F456="Activo",$F456="Cese"),DED_FIJA,0)</f>
        <v>0</v>
      </c>
      <c r="Z456" s="36" t="n">
        <f aca="false">MAX(0,X456-Y456)</f>
        <v>0</v>
      </c>
      <c r="AA456" s="19" t="n">
        <f aca="false">IF(Z456=0,0,MAX(0,MIN(Z456,Parámetros!$G$19)-Parámetros!$F$19)*Parámetros!$E$19)</f>
        <v>0</v>
      </c>
      <c r="AB456" s="19" t="n">
        <f aca="false">IF(Z456=0,0,MAX(0,MIN(Z456,Parámetros!$G$20)-Parámetros!$F$20)*Parámetros!$E$20)</f>
        <v>0</v>
      </c>
      <c r="AC456" s="19" t="n">
        <f aca="false">IF(Z456=0,0,MAX(0,MIN(Z456,Parámetros!$G$21)-Parámetros!$F$21)*Parámetros!$E$21)</f>
        <v>0</v>
      </c>
      <c r="AD456" s="19" t="n">
        <f aca="false">IF(Z456=0,0,MAX(0,MIN(Z456,Parámetros!$G$22)-Parámetros!$F$22)*Parámetros!$E$22)</f>
        <v>0</v>
      </c>
      <c r="AE456" s="19" t="n">
        <f aca="false">IF(Z456=0,0,MAX(0,MIN(Z456,Parámetros!$G$23)-Parámetros!$F$23)*Parámetros!$E$23)</f>
        <v>0</v>
      </c>
      <c r="AF456" s="36" t="n">
        <f aca="false">SUM(AA456:AE456)</f>
        <v>0</v>
      </c>
      <c r="AG456" s="45" t="str">
        <f aca="false">IF(AM456&lt;=0,"-",INDEX(TR_TASA,MATCH(AM456,TR_DESDE,1)))</f>
        <v>-</v>
      </c>
      <c r="AH456" s="44" t="n">
        <f aca="false">IF($F456="Cese",1,IF($F456="Activo",INDEX(DIV_N,7),0))</f>
        <v>0</v>
      </c>
      <c r="AI456" s="44" t="n">
        <f aca="false">IF($F456="Cese",6,IF($F456="Activo",INDEX(DIV_HASTA,7),0))</f>
        <v>0</v>
      </c>
      <c r="AJ456" s="19" t="n">
        <f aca="false">IF(OR($F456="Activo",$F456="Cese"),SUMIFS(AV450:AV455,D450:D455,"&lt;="&amp;AI456),0)</f>
        <v>0</v>
      </c>
      <c r="AK456" s="19" t="n">
        <f aca="false">IF(OR($F456="Activo",$F456="Cese"),MAX(0,(AF456-AJ456)/AH456),0)</f>
        <v>0</v>
      </c>
      <c r="AL456" s="19" t="n">
        <f aca="false">IF(OR($F456="Activo",$F456="Cese"),K456+IF(PROY_BON="Sí",0,J456),0)</f>
        <v>0</v>
      </c>
      <c r="AM456" s="19" t="n">
        <f aca="false">IF(AL456&gt;0,MAX(0,X456+AL456-Y456),Z456)</f>
        <v>0</v>
      </c>
      <c r="AN456" s="19" t="n">
        <f aca="false">SUMPRODUCT((AM456&gt;TR_DESDE)*(AM456-TR_DESDE)*TR_INC)</f>
        <v>0</v>
      </c>
      <c r="AO456" s="19" t="n">
        <f aca="false">IF(AL456&gt;0,MAX(0,AN456-IF($F456="Cese",MAX(AF456,AJ456),AF456)),0)</f>
        <v>0</v>
      </c>
      <c r="AP456" s="46" t="n">
        <f aca="false">IF(OR($F456="Activo",$F456="Cese"),ROUND(AK456+AO456,2),0)</f>
        <v>0</v>
      </c>
      <c r="AQ456" s="19" t="n">
        <f aca="false">IF($F456="Cese",MAX(0,AJ456-AN456),0)</f>
        <v>0</v>
      </c>
      <c r="AR456" s="19" t="str">
        <f aca="false">IF($B456="","",IF(COUNTIFS(RP_COD,$B456,'Retenciones Planilla'!$I$6:$I$105,"&lt;&gt;")=0,"",SUMIFS('Retenciones Planilla'!$I$6:$I$105,RP_COD,$B456)))</f>
        <v/>
      </c>
      <c r="AS456" s="19" t="str">
        <f aca="false">IF(AR456="","",AR456-AP456)</f>
        <v/>
      </c>
      <c r="AT456" s="23" t="str">
        <f aca="false">IF($B456="","",IF(NOT(OR($F456="Activo",$F456="Cese")),IF(N(AR456)=0,"—","Revisar: sin vínculo"),IF(AR456="",IF(AP456=0,"No corresponde","Sin dato planilla"),IF(ABS(AS456)&lt;=TOL,"OK",IF(AS456&gt;0,"Retuvo de más","Retuvo de menos")))))</f>
        <v/>
      </c>
      <c r="AU456" s="19" t="n">
        <f aca="false">IF(AND(BASE_RET="Planilla (si existe)",AR456&lt;&gt;""),AR456,AP456)</f>
        <v>0</v>
      </c>
      <c r="AV456" s="19" t="n">
        <f aca="false">AU456+N456</f>
        <v>0</v>
      </c>
    </row>
    <row r="457" customFormat="false" ht="15" hidden="false" customHeight="false" outlineLevel="0" collapsed="false">
      <c r="A457" s="43" t="n">
        <v>38</v>
      </c>
      <c r="B457" s="35" t="str">
        <f aca="false">IF(Trabajadores!$B$43="","",Trabajadores!$B$43)</f>
        <v/>
      </c>
      <c r="C457" s="35" t="str">
        <f aca="false">IF($B457="","",Trabajadores!$D$43)</f>
        <v/>
      </c>
      <c r="D457" s="43" t="n">
        <v>8</v>
      </c>
      <c r="E457" s="23" t="s">
        <v>305</v>
      </c>
      <c r="F457" s="23" t="str">
        <f aca="false">IF($B457="","",IF(OR(8&lt;Trabajadores!$M$43,8&gt;Trabajadores!$N$43),"No vinculado",IF(AND(8=Trabajadores!$N$43,Trabajadores!$O$43="Sí"),"Cese","Activo")))</f>
        <v/>
      </c>
      <c r="G457" s="19" t="n">
        <f aca="false">IF($B457="",0,SUMIFS(Ingresos!$V$6:$V$1505,ING_COD,$B457,ING_CLASE,"ORD"))</f>
        <v>0</v>
      </c>
      <c r="H457" s="19" t="n">
        <f aca="false">IF($B457="",0,SUMIFS(Ingresos!$V$6:$V$1505,ING_COD,$B457,ING_CLASE,"ORD",ING_COMP,"Sí"))</f>
        <v>0</v>
      </c>
      <c r="I457" s="19" t="n">
        <f aca="false">IF($B457="",0,SUMIFS(Ingresos!$V$6:$V$1505,ING_COD,$B457,ING_CLASE,"GRA"))</f>
        <v>0</v>
      </c>
      <c r="J457" s="19" t="n">
        <f aca="false">IF($B457="",0,SUMIFS(Ingresos!$V$6:$V$1505,ING_COD,$B457,ING_CLASE,"BON"))</f>
        <v>0</v>
      </c>
      <c r="K457" s="19" t="n">
        <f aca="false">IF($B457="",0,SUMIFS(Ingresos!$V$6:$V$1505,ING_COD,$B457,ING_CLASE,"EXT"))</f>
        <v>0</v>
      </c>
      <c r="L457" s="19" t="n">
        <f aca="false">IF($B457="",0,SUMIFS(Ingresos!$V$6:$V$1505,ING_COD,$B457,ING_CLASE,"OTO"))</f>
        <v>0</v>
      </c>
      <c r="M457" s="19" t="n">
        <f aca="false">IF($B457="",0,SUMIFS(Ingresos!$V$6:$V$1505,ING_COD,$B457,ING_CLASE,"OTX"))</f>
        <v>0</v>
      </c>
      <c r="N457" s="19" t="n">
        <f aca="false">IF($B457="",0,SUMIFS(Ingresos!$V$6:$V$1505,ING_COD,$B457,ING_CLASE,"RETO"))</f>
        <v>0</v>
      </c>
      <c r="O457" s="19" t="n">
        <f aca="false">IF($B457="",0,SUMIFS(Ingresos!$V$6:$V$1505,ING_COD,$B457,ING_CLASE,"INA"))</f>
        <v>0</v>
      </c>
      <c r="P457" s="19" t="n">
        <f aca="false">G457+I457+J457+K457+L457+M457</f>
        <v>0</v>
      </c>
      <c r="Q457" s="44" t="n">
        <f aca="false">IF($F457="Activo",5,IF($F457="Cese",1,0))</f>
        <v>0</v>
      </c>
      <c r="R457" s="19" t="n">
        <f aca="false">G457*Q457</f>
        <v>0</v>
      </c>
      <c r="S457" s="19" t="n">
        <f aca="false">IF($F457="Activo",SUMIFS(I457:I461,$D457:$D461,"&lt;="&amp;Trabajadores!$N$43)+IF(PROY_BON="Sí",SUMIFS(J457:J461,$D457:$D461,"&lt;="&amp;Trabajadores!$N$43),0),IF($F457="Cese",I457+IF(PROY_BON="Sí",J457,0),0))</f>
        <v>0</v>
      </c>
      <c r="T457" s="19" t="n">
        <f aca="false">IF(OR($F457&lt;&gt;"Activo",Trabajadores!$I$43="No"),0,IF(I461=0,H457*(1+IF(PROY_BON="Sí",Trabajadores!$P$43,0))*Trabajadores!$S$43/6*(Trabajadores!$N$43&gt;=12),0))</f>
        <v>0</v>
      </c>
      <c r="U457" s="19" t="n">
        <f aca="false">IF($F457="Activo",IF(Trabajadores!$J$43="Sí",L457*5,L457),IF($F457="Cese",L457,0))</f>
        <v>0</v>
      </c>
      <c r="V457" s="19" t="n">
        <f aca="false">IF(OR($F457="Activo",$F457="Cese"),M457,0)</f>
        <v>0</v>
      </c>
      <c r="W457" s="19" t="n">
        <f aca="false">IF(OR($F457="Activo",$F457="Cese"),SUM(P450:P456),0)</f>
        <v>0</v>
      </c>
      <c r="X457" s="36" t="n">
        <f aca="false">IF(OR($F457="Activo",$F457="Cese"),R457+S457+T457+U457+V457+W457,0)</f>
        <v>0</v>
      </c>
      <c r="Y457" s="19" t="n">
        <f aca="false">IF(OR($F457="Activo",$F457="Cese"),DED_FIJA,0)</f>
        <v>0</v>
      </c>
      <c r="Z457" s="36" t="n">
        <f aca="false">MAX(0,X457-Y457)</f>
        <v>0</v>
      </c>
      <c r="AA457" s="19" t="n">
        <f aca="false">IF(Z457=0,0,MAX(0,MIN(Z457,Parámetros!$G$19)-Parámetros!$F$19)*Parámetros!$E$19)</f>
        <v>0</v>
      </c>
      <c r="AB457" s="19" t="n">
        <f aca="false">IF(Z457=0,0,MAX(0,MIN(Z457,Parámetros!$G$20)-Parámetros!$F$20)*Parámetros!$E$20)</f>
        <v>0</v>
      </c>
      <c r="AC457" s="19" t="n">
        <f aca="false">IF(Z457=0,0,MAX(0,MIN(Z457,Parámetros!$G$21)-Parámetros!$F$21)*Parámetros!$E$21)</f>
        <v>0</v>
      </c>
      <c r="AD457" s="19" t="n">
        <f aca="false">IF(Z457=0,0,MAX(0,MIN(Z457,Parámetros!$G$22)-Parámetros!$F$22)*Parámetros!$E$22)</f>
        <v>0</v>
      </c>
      <c r="AE457" s="19" t="n">
        <f aca="false">IF(Z457=0,0,MAX(0,MIN(Z457,Parámetros!$G$23)-Parámetros!$F$23)*Parámetros!$E$23)</f>
        <v>0</v>
      </c>
      <c r="AF457" s="36" t="n">
        <f aca="false">SUM(AA457:AE457)</f>
        <v>0</v>
      </c>
      <c r="AG457" s="45" t="str">
        <f aca="false">IF(AM457&lt;=0,"-",INDEX(TR_TASA,MATCH(AM457,TR_DESDE,1)))</f>
        <v>-</v>
      </c>
      <c r="AH457" s="44" t="n">
        <f aca="false">IF($F457="Cese",1,IF($F457="Activo",INDEX(DIV_N,8),0))</f>
        <v>0</v>
      </c>
      <c r="AI457" s="44" t="n">
        <f aca="false">IF($F457="Cese",7,IF($F457="Activo",INDEX(DIV_HASTA,8),0))</f>
        <v>0</v>
      </c>
      <c r="AJ457" s="19" t="n">
        <f aca="false">IF(OR($F457="Activo",$F457="Cese"),SUMIFS(AV450:AV456,D450:D456,"&lt;="&amp;AI457),0)</f>
        <v>0</v>
      </c>
      <c r="AK457" s="19" t="n">
        <f aca="false">IF(OR($F457="Activo",$F457="Cese"),MAX(0,(AF457-AJ457)/AH457),0)</f>
        <v>0</v>
      </c>
      <c r="AL457" s="19" t="n">
        <f aca="false">IF(OR($F457="Activo",$F457="Cese"),K457+IF(PROY_BON="Sí",0,J457),0)</f>
        <v>0</v>
      </c>
      <c r="AM457" s="19" t="n">
        <f aca="false">IF(AL457&gt;0,MAX(0,X457+AL457-Y457),Z457)</f>
        <v>0</v>
      </c>
      <c r="AN457" s="19" t="n">
        <f aca="false">SUMPRODUCT((AM457&gt;TR_DESDE)*(AM457-TR_DESDE)*TR_INC)</f>
        <v>0</v>
      </c>
      <c r="AO457" s="19" t="n">
        <f aca="false">IF(AL457&gt;0,MAX(0,AN457-IF($F457="Cese",MAX(AF457,AJ457),AF457)),0)</f>
        <v>0</v>
      </c>
      <c r="AP457" s="46" t="n">
        <f aca="false">IF(OR($F457="Activo",$F457="Cese"),ROUND(AK457+AO457,2),0)</f>
        <v>0</v>
      </c>
      <c r="AQ457" s="19" t="n">
        <f aca="false">IF($F457="Cese",MAX(0,AJ457-AN457),0)</f>
        <v>0</v>
      </c>
      <c r="AR457" s="19" t="str">
        <f aca="false">IF($B457="","",IF(COUNTIFS(RP_COD,$B457,'Retenciones Planilla'!$J$6:$J$105,"&lt;&gt;")=0,"",SUMIFS('Retenciones Planilla'!$J$6:$J$105,RP_COD,$B457)))</f>
        <v/>
      </c>
      <c r="AS457" s="19" t="str">
        <f aca="false">IF(AR457="","",AR457-AP457)</f>
        <v/>
      </c>
      <c r="AT457" s="23" t="str">
        <f aca="false">IF($B457="","",IF(NOT(OR($F457="Activo",$F457="Cese")),IF(N(AR457)=0,"—","Revisar: sin vínculo"),IF(AR457="",IF(AP457=0,"No corresponde","Sin dato planilla"),IF(ABS(AS457)&lt;=TOL,"OK",IF(AS457&gt;0,"Retuvo de más","Retuvo de menos")))))</f>
        <v/>
      </c>
      <c r="AU457" s="19" t="n">
        <f aca="false">IF(AND(BASE_RET="Planilla (si existe)",AR457&lt;&gt;""),AR457,AP457)</f>
        <v>0</v>
      </c>
      <c r="AV457" s="19" t="n">
        <f aca="false">AU457+N457</f>
        <v>0</v>
      </c>
    </row>
    <row r="458" customFormat="false" ht="15" hidden="false" customHeight="false" outlineLevel="0" collapsed="false">
      <c r="A458" s="43" t="n">
        <v>38</v>
      </c>
      <c r="B458" s="35" t="str">
        <f aca="false">IF(Trabajadores!$B$43="","",Trabajadores!$B$43)</f>
        <v/>
      </c>
      <c r="C458" s="35" t="str">
        <f aca="false">IF($B458="","",Trabajadores!$D$43)</f>
        <v/>
      </c>
      <c r="D458" s="43" t="n">
        <v>9</v>
      </c>
      <c r="E458" s="23" t="s">
        <v>306</v>
      </c>
      <c r="F458" s="23" t="str">
        <f aca="false">IF($B458="","",IF(OR(9&lt;Trabajadores!$M$43,9&gt;Trabajadores!$N$43),"No vinculado",IF(AND(9=Trabajadores!$N$43,Trabajadores!$O$43="Sí"),"Cese","Activo")))</f>
        <v/>
      </c>
      <c r="G458" s="19" t="n">
        <f aca="false">IF($B458="",0,SUMIFS(Ingresos!$W$6:$W$1505,ING_COD,$B458,ING_CLASE,"ORD"))</f>
        <v>0</v>
      </c>
      <c r="H458" s="19" t="n">
        <f aca="false">IF($B458="",0,SUMIFS(Ingresos!$W$6:$W$1505,ING_COD,$B458,ING_CLASE,"ORD",ING_COMP,"Sí"))</f>
        <v>0</v>
      </c>
      <c r="I458" s="19" t="n">
        <f aca="false">IF($B458="",0,SUMIFS(Ingresos!$W$6:$W$1505,ING_COD,$B458,ING_CLASE,"GRA"))</f>
        <v>0</v>
      </c>
      <c r="J458" s="19" t="n">
        <f aca="false">IF($B458="",0,SUMIFS(Ingresos!$W$6:$W$1505,ING_COD,$B458,ING_CLASE,"BON"))</f>
        <v>0</v>
      </c>
      <c r="K458" s="19" t="n">
        <f aca="false">IF($B458="",0,SUMIFS(Ingresos!$W$6:$W$1505,ING_COD,$B458,ING_CLASE,"EXT"))</f>
        <v>0</v>
      </c>
      <c r="L458" s="19" t="n">
        <f aca="false">IF($B458="",0,SUMIFS(Ingresos!$W$6:$W$1505,ING_COD,$B458,ING_CLASE,"OTO"))</f>
        <v>0</v>
      </c>
      <c r="M458" s="19" t="n">
        <f aca="false">IF($B458="",0,SUMIFS(Ingresos!$W$6:$W$1505,ING_COD,$B458,ING_CLASE,"OTX"))</f>
        <v>0</v>
      </c>
      <c r="N458" s="19" t="n">
        <f aca="false">IF($B458="",0,SUMIFS(Ingresos!$W$6:$W$1505,ING_COD,$B458,ING_CLASE,"RETO"))</f>
        <v>0</v>
      </c>
      <c r="O458" s="19" t="n">
        <f aca="false">IF($B458="",0,SUMIFS(Ingresos!$W$6:$W$1505,ING_COD,$B458,ING_CLASE,"INA"))</f>
        <v>0</v>
      </c>
      <c r="P458" s="19" t="n">
        <f aca="false">G458+I458+J458+K458+L458+M458</f>
        <v>0</v>
      </c>
      <c r="Q458" s="44" t="n">
        <f aca="false">IF($F458="Activo",4,IF($F458="Cese",1,0))</f>
        <v>0</v>
      </c>
      <c r="R458" s="19" t="n">
        <f aca="false">G458*Q458</f>
        <v>0</v>
      </c>
      <c r="S458" s="19" t="n">
        <f aca="false">IF($F458="Activo",SUMIFS(I458:I461,$D458:$D461,"&lt;="&amp;Trabajadores!$N$43)+IF(PROY_BON="Sí",SUMIFS(J458:J461,$D458:$D461,"&lt;="&amp;Trabajadores!$N$43),0),IF($F458="Cese",I458+IF(PROY_BON="Sí",J458,0),0))</f>
        <v>0</v>
      </c>
      <c r="T458" s="19" t="n">
        <f aca="false">IF(OR($F458&lt;&gt;"Activo",Trabajadores!$I$43="No"),0,IF(I461=0,H458*(1+IF(PROY_BON="Sí",Trabajadores!$P$43,0))*Trabajadores!$S$43/6*(Trabajadores!$N$43&gt;=12),0))</f>
        <v>0</v>
      </c>
      <c r="U458" s="19" t="n">
        <f aca="false">IF($F458="Activo",IF(Trabajadores!$J$43="Sí",L458*4,L458),IF($F458="Cese",L458,0))</f>
        <v>0</v>
      </c>
      <c r="V458" s="19" t="n">
        <f aca="false">IF(OR($F458="Activo",$F458="Cese"),M458,0)</f>
        <v>0</v>
      </c>
      <c r="W458" s="19" t="n">
        <f aca="false">IF(OR($F458="Activo",$F458="Cese"),SUM(P450:P457),0)</f>
        <v>0</v>
      </c>
      <c r="X458" s="36" t="n">
        <f aca="false">IF(OR($F458="Activo",$F458="Cese"),R458+S458+T458+U458+V458+W458,0)</f>
        <v>0</v>
      </c>
      <c r="Y458" s="19" t="n">
        <f aca="false">IF(OR($F458="Activo",$F458="Cese"),DED_FIJA,0)</f>
        <v>0</v>
      </c>
      <c r="Z458" s="36" t="n">
        <f aca="false">MAX(0,X458-Y458)</f>
        <v>0</v>
      </c>
      <c r="AA458" s="19" t="n">
        <f aca="false">IF(Z458=0,0,MAX(0,MIN(Z458,Parámetros!$G$19)-Parámetros!$F$19)*Parámetros!$E$19)</f>
        <v>0</v>
      </c>
      <c r="AB458" s="19" t="n">
        <f aca="false">IF(Z458=0,0,MAX(0,MIN(Z458,Parámetros!$G$20)-Parámetros!$F$20)*Parámetros!$E$20)</f>
        <v>0</v>
      </c>
      <c r="AC458" s="19" t="n">
        <f aca="false">IF(Z458=0,0,MAX(0,MIN(Z458,Parámetros!$G$21)-Parámetros!$F$21)*Parámetros!$E$21)</f>
        <v>0</v>
      </c>
      <c r="AD458" s="19" t="n">
        <f aca="false">IF(Z458=0,0,MAX(0,MIN(Z458,Parámetros!$G$22)-Parámetros!$F$22)*Parámetros!$E$22)</f>
        <v>0</v>
      </c>
      <c r="AE458" s="19" t="n">
        <f aca="false">IF(Z458=0,0,MAX(0,MIN(Z458,Parámetros!$G$23)-Parámetros!$F$23)*Parámetros!$E$23)</f>
        <v>0</v>
      </c>
      <c r="AF458" s="36" t="n">
        <f aca="false">SUM(AA458:AE458)</f>
        <v>0</v>
      </c>
      <c r="AG458" s="45" t="str">
        <f aca="false">IF(AM458&lt;=0,"-",INDEX(TR_TASA,MATCH(AM458,TR_DESDE,1)))</f>
        <v>-</v>
      </c>
      <c r="AH458" s="44" t="n">
        <f aca="false">IF($F458="Cese",1,IF($F458="Activo",INDEX(DIV_N,9),0))</f>
        <v>0</v>
      </c>
      <c r="AI458" s="44" t="n">
        <f aca="false">IF($F458="Cese",8,IF($F458="Activo",INDEX(DIV_HASTA,9),0))</f>
        <v>0</v>
      </c>
      <c r="AJ458" s="19" t="n">
        <f aca="false">IF(OR($F458="Activo",$F458="Cese"),SUMIFS(AV450:AV457,D450:D457,"&lt;="&amp;AI458),0)</f>
        <v>0</v>
      </c>
      <c r="AK458" s="19" t="n">
        <f aca="false">IF(OR($F458="Activo",$F458="Cese"),MAX(0,(AF458-AJ458)/AH458),0)</f>
        <v>0</v>
      </c>
      <c r="AL458" s="19" t="n">
        <f aca="false">IF(OR($F458="Activo",$F458="Cese"),K458+IF(PROY_BON="Sí",0,J458),0)</f>
        <v>0</v>
      </c>
      <c r="AM458" s="19" t="n">
        <f aca="false">IF(AL458&gt;0,MAX(0,X458+AL458-Y458),Z458)</f>
        <v>0</v>
      </c>
      <c r="AN458" s="19" t="n">
        <f aca="false">SUMPRODUCT((AM458&gt;TR_DESDE)*(AM458-TR_DESDE)*TR_INC)</f>
        <v>0</v>
      </c>
      <c r="AO458" s="19" t="n">
        <f aca="false">IF(AL458&gt;0,MAX(0,AN458-IF($F458="Cese",MAX(AF458,AJ458),AF458)),0)</f>
        <v>0</v>
      </c>
      <c r="AP458" s="46" t="n">
        <f aca="false">IF(OR($F458="Activo",$F458="Cese"),ROUND(AK458+AO458,2),0)</f>
        <v>0</v>
      </c>
      <c r="AQ458" s="19" t="n">
        <f aca="false">IF($F458="Cese",MAX(0,AJ458-AN458),0)</f>
        <v>0</v>
      </c>
      <c r="AR458" s="19" t="str">
        <f aca="false">IF($B458="","",IF(COUNTIFS(RP_COD,$B458,'Retenciones Planilla'!$K$6:$K$105,"&lt;&gt;")=0,"",SUMIFS('Retenciones Planilla'!$K$6:$K$105,RP_COD,$B458)))</f>
        <v/>
      </c>
      <c r="AS458" s="19" t="str">
        <f aca="false">IF(AR458="","",AR458-AP458)</f>
        <v/>
      </c>
      <c r="AT458" s="23" t="str">
        <f aca="false">IF($B458="","",IF(NOT(OR($F458="Activo",$F458="Cese")),IF(N(AR458)=0,"—","Revisar: sin vínculo"),IF(AR458="",IF(AP458=0,"No corresponde","Sin dato planilla"),IF(ABS(AS458)&lt;=TOL,"OK",IF(AS458&gt;0,"Retuvo de más","Retuvo de menos")))))</f>
        <v/>
      </c>
      <c r="AU458" s="19" t="n">
        <f aca="false">IF(AND(BASE_RET="Planilla (si existe)",AR458&lt;&gt;""),AR458,AP458)</f>
        <v>0</v>
      </c>
      <c r="AV458" s="19" t="n">
        <f aca="false">AU458+N458</f>
        <v>0</v>
      </c>
    </row>
    <row r="459" customFormat="false" ht="15" hidden="false" customHeight="false" outlineLevel="0" collapsed="false">
      <c r="A459" s="43" t="n">
        <v>38</v>
      </c>
      <c r="B459" s="35" t="str">
        <f aca="false">IF(Trabajadores!$B$43="","",Trabajadores!$B$43)</f>
        <v/>
      </c>
      <c r="C459" s="35" t="str">
        <f aca="false">IF($B459="","",Trabajadores!$D$43)</f>
        <v/>
      </c>
      <c r="D459" s="43" t="n">
        <v>10</v>
      </c>
      <c r="E459" s="23" t="s">
        <v>307</v>
      </c>
      <c r="F459" s="23" t="str">
        <f aca="false">IF($B459="","",IF(OR(10&lt;Trabajadores!$M$43,10&gt;Trabajadores!$N$43),"No vinculado",IF(AND(10=Trabajadores!$N$43,Trabajadores!$O$43="Sí"),"Cese","Activo")))</f>
        <v/>
      </c>
      <c r="G459" s="19" t="n">
        <f aca="false">IF($B459="",0,SUMIFS(Ingresos!$X$6:$X$1505,ING_COD,$B459,ING_CLASE,"ORD"))</f>
        <v>0</v>
      </c>
      <c r="H459" s="19" t="n">
        <f aca="false">IF($B459="",0,SUMIFS(Ingresos!$X$6:$X$1505,ING_COD,$B459,ING_CLASE,"ORD",ING_COMP,"Sí"))</f>
        <v>0</v>
      </c>
      <c r="I459" s="19" t="n">
        <f aca="false">IF($B459="",0,SUMIFS(Ingresos!$X$6:$X$1505,ING_COD,$B459,ING_CLASE,"GRA"))</f>
        <v>0</v>
      </c>
      <c r="J459" s="19" t="n">
        <f aca="false">IF($B459="",0,SUMIFS(Ingresos!$X$6:$X$1505,ING_COD,$B459,ING_CLASE,"BON"))</f>
        <v>0</v>
      </c>
      <c r="K459" s="19" t="n">
        <f aca="false">IF($B459="",0,SUMIFS(Ingresos!$X$6:$X$1505,ING_COD,$B459,ING_CLASE,"EXT"))</f>
        <v>0</v>
      </c>
      <c r="L459" s="19" t="n">
        <f aca="false">IF($B459="",0,SUMIFS(Ingresos!$X$6:$X$1505,ING_COD,$B459,ING_CLASE,"OTO"))</f>
        <v>0</v>
      </c>
      <c r="M459" s="19" t="n">
        <f aca="false">IF($B459="",0,SUMIFS(Ingresos!$X$6:$X$1505,ING_COD,$B459,ING_CLASE,"OTX"))</f>
        <v>0</v>
      </c>
      <c r="N459" s="19" t="n">
        <f aca="false">IF($B459="",0,SUMIFS(Ingresos!$X$6:$X$1505,ING_COD,$B459,ING_CLASE,"RETO"))</f>
        <v>0</v>
      </c>
      <c r="O459" s="19" t="n">
        <f aca="false">IF($B459="",0,SUMIFS(Ingresos!$X$6:$X$1505,ING_COD,$B459,ING_CLASE,"INA"))</f>
        <v>0</v>
      </c>
      <c r="P459" s="19" t="n">
        <f aca="false">G459+I459+J459+K459+L459+M459</f>
        <v>0</v>
      </c>
      <c r="Q459" s="44" t="n">
        <f aca="false">IF($F459="Activo",3,IF($F459="Cese",1,0))</f>
        <v>0</v>
      </c>
      <c r="R459" s="19" t="n">
        <f aca="false">G459*Q459</f>
        <v>0</v>
      </c>
      <c r="S459" s="19" t="n">
        <f aca="false">IF($F459="Activo",SUMIFS(I459:I461,$D459:$D461,"&lt;="&amp;Trabajadores!$N$43)+IF(PROY_BON="Sí",SUMIFS(J459:J461,$D459:$D461,"&lt;="&amp;Trabajadores!$N$43),0),IF($F459="Cese",I459+IF(PROY_BON="Sí",J459,0),0))</f>
        <v>0</v>
      </c>
      <c r="T459" s="19" t="n">
        <f aca="false">IF(OR($F459&lt;&gt;"Activo",Trabajadores!$I$43="No"),0,IF(I461=0,H459*(1+IF(PROY_BON="Sí",Trabajadores!$P$43,0))*Trabajadores!$S$43/6*(Trabajadores!$N$43&gt;=12),0))</f>
        <v>0</v>
      </c>
      <c r="U459" s="19" t="n">
        <f aca="false">IF($F459="Activo",IF(Trabajadores!$J$43="Sí",L459*3,L459),IF($F459="Cese",L459,0))</f>
        <v>0</v>
      </c>
      <c r="V459" s="19" t="n">
        <f aca="false">IF(OR($F459="Activo",$F459="Cese"),M459,0)</f>
        <v>0</v>
      </c>
      <c r="W459" s="19" t="n">
        <f aca="false">IF(OR($F459="Activo",$F459="Cese"),SUM(P450:P458),0)</f>
        <v>0</v>
      </c>
      <c r="X459" s="36" t="n">
        <f aca="false">IF(OR($F459="Activo",$F459="Cese"),R459+S459+T459+U459+V459+W459,0)</f>
        <v>0</v>
      </c>
      <c r="Y459" s="19" t="n">
        <f aca="false">IF(OR($F459="Activo",$F459="Cese"),DED_FIJA,0)</f>
        <v>0</v>
      </c>
      <c r="Z459" s="36" t="n">
        <f aca="false">MAX(0,X459-Y459)</f>
        <v>0</v>
      </c>
      <c r="AA459" s="19" t="n">
        <f aca="false">IF(Z459=0,0,MAX(0,MIN(Z459,Parámetros!$G$19)-Parámetros!$F$19)*Parámetros!$E$19)</f>
        <v>0</v>
      </c>
      <c r="AB459" s="19" t="n">
        <f aca="false">IF(Z459=0,0,MAX(0,MIN(Z459,Parámetros!$G$20)-Parámetros!$F$20)*Parámetros!$E$20)</f>
        <v>0</v>
      </c>
      <c r="AC459" s="19" t="n">
        <f aca="false">IF(Z459=0,0,MAX(0,MIN(Z459,Parámetros!$G$21)-Parámetros!$F$21)*Parámetros!$E$21)</f>
        <v>0</v>
      </c>
      <c r="AD459" s="19" t="n">
        <f aca="false">IF(Z459=0,0,MAX(0,MIN(Z459,Parámetros!$G$22)-Parámetros!$F$22)*Parámetros!$E$22)</f>
        <v>0</v>
      </c>
      <c r="AE459" s="19" t="n">
        <f aca="false">IF(Z459=0,0,MAX(0,MIN(Z459,Parámetros!$G$23)-Parámetros!$F$23)*Parámetros!$E$23)</f>
        <v>0</v>
      </c>
      <c r="AF459" s="36" t="n">
        <f aca="false">SUM(AA459:AE459)</f>
        <v>0</v>
      </c>
      <c r="AG459" s="45" t="str">
        <f aca="false">IF(AM459&lt;=0,"-",INDEX(TR_TASA,MATCH(AM459,TR_DESDE,1)))</f>
        <v>-</v>
      </c>
      <c r="AH459" s="44" t="n">
        <f aca="false">IF($F459="Cese",1,IF($F459="Activo",INDEX(DIV_N,10),0))</f>
        <v>0</v>
      </c>
      <c r="AI459" s="44" t="n">
        <f aca="false">IF($F459="Cese",9,IF($F459="Activo",INDEX(DIV_HASTA,10),0))</f>
        <v>0</v>
      </c>
      <c r="AJ459" s="19" t="n">
        <f aca="false">IF(OR($F459="Activo",$F459="Cese"),SUMIFS(AV450:AV458,D450:D458,"&lt;="&amp;AI459),0)</f>
        <v>0</v>
      </c>
      <c r="AK459" s="19" t="n">
        <f aca="false">IF(OR($F459="Activo",$F459="Cese"),MAX(0,(AF459-AJ459)/AH459),0)</f>
        <v>0</v>
      </c>
      <c r="AL459" s="19" t="n">
        <f aca="false">IF(OR($F459="Activo",$F459="Cese"),K459+IF(PROY_BON="Sí",0,J459),0)</f>
        <v>0</v>
      </c>
      <c r="AM459" s="19" t="n">
        <f aca="false">IF(AL459&gt;0,MAX(0,X459+AL459-Y459),Z459)</f>
        <v>0</v>
      </c>
      <c r="AN459" s="19" t="n">
        <f aca="false">SUMPRODUCT((AM459&gt;TR_DESDE)*(AM459-TR_DESDE)*TR_INC)</f>
        <v>0</v>
      </c>
      <c r="AO459" s="19" t="n">
        <f aca="false">IF(AL459&gt;0,MAX(0,AN459-IF($F459="Cese",MAX(AF459,AJ459),AF459)),0)</f>
        <v>0</v>
      </c>
      <c r="AP459" s="46" t="n">
        <f aca="false">IF(OR($F459="Activo",$F459="Cese"),ROUND(AK459+AO459,2),0)</f>
        <v>0</v>
      </c>
      <c r="AQ459" s="19" t="n">
        <f aca="false">IF($F459="Cese",MAX(0,AJ459-AN459),0)</f>
        <v>0</v>
      </c>
      <c r="AR459" s="19" t="str">
        <f aca="false">IF($B459="","",IF(COUNTIFS(RP_COD,$B459,'Retenciones Planilla'!$L$6:$L$105,"&lt;&gt;")=0,"",SUMIFS('Retenciones Planilla'!$L$6:$L$105,RP_COD,$B459)))</f>
        <v/>
      </c>
      <c r="AS459" s="19" t="str">
        <f aca="false">IF(AR459="","",AR459-AP459)</f>
        <v/>
      </c>
      <c r="AT459" s="23" t="str">
        <f aca="false">IF($B459="","",IF(NOT(OR($F459="Activo",$F459="Cese")),IF(N(AR459)=0,"—","Revisar: sin vínculo"),IF(AR459="",IF(AP459=0,"No corresponde","Sin dato planilla"),IF(ABS(AS459)&lt;=TOL,"OK",IF(AS459&gt;0,"Retuvo de más","Retuvo de menos")))))</f>
        <v/>
      </c>
      <c r="AU459" s="19" t="n">
        <f aca="false">IF(AND(BASE_RET="Planilla (si existe)",AR459&lt;&gt;""),AR459,AP459)</f>
        <v>0</v>
      </c>
      <c r="AV459" s="19" t="n">
        <f aca="false">AU459+N459</f>
        <v>0</v>
      </c>
    </row>
    <row r="460" customFormat="false" ht="15" hidden="false" customHeight="false" outlineLevel="0" collapsed="false">
      <c r="A460" s="43" t="n">
        <v>38</v>
      </c>
      <c r="B460" s="35" t="str">
        <f aca="false">IF(Trabajadores!$B$43="","",Trabajadores!$B$43)</f>
        <v/>
      </c>
      <c r="C460" s="35" t="str">
        <f aca="false">IF($B460="","",Trabajadores!$D$43)</f>
        <v/>
      </c>
      <c r="D460" s="43" t="n">
        <v>11</v>
      </c>
      <c r="E460" s="23" t="s">
        <v>308</v>
      </c>
      <c r="F460" s="23" t="str">
        <f aca="false">IF($B460="","",IF(OR(11&lt;Trabajadores!$M$43,11&gt;Trabajadores!$N$43),"No vinculado",IF(AND(11=Trabajadores!$N$43,Trabajadores!$O$43="Sí"),"Cese","Activo")))</f>
        <v/>
      </c>
      <c r="G460" s="19" t="n">
        <f aca="false">IF($B460="",0,SUMIFS(Ingresos!$Y$6:$Y$1505,ING_COD,$B460,ING_CLASE,"ORD"))</f>
        <v>0</v>
      </c>
      <c r="H460" s="19" t="n">
        <f aca="false">IF($B460="",0,SUMIFS(Ingresos!$Y$6:$Y$1505,ING_COD,$B460,ING_CLASE,"ORD",ING_COMP,"Sí"))</f>
        <v>0</v>
      </c>
      <c r="I460" s="19" t="n">
        <f aca="false">IF($B460="",0,SUMIFS(Ingresos!$Y$6:$Y$1505,ING_COD,$B460,ING_CLASE,"GRA"))</f>
        <v>0</v>
      </c>
      <c r="J460" s="19" t="n">
        <f aca="false">IF($B460="",0,SUMIFS(Ingresos!$Y$6:$Y$1505,ING_COD,$B460,ING_CLASE,"BON"))</f>
        <v>0</v>
      </c>
      <c r="K460" s="19" t="n">
        <f aca="false">IF($B460="",0,SUMIFS(Ingresos!$Y$6:$Y$1505,ING_COD,$B460,ING_CLASE,"EXT"))</f>
        <v>0</v>
      </c>
      <c r="L460" s="19" t="n">
        <f aca="false">IF($B460="",0,SUMIFS(Ingresos!$Y$6:$Y$1505,ING_COD,$B460,ING_CLASE,"OTO"))</f>
        <v>0</v>
      </c>
      <c r="M460" s="19" t="n">
        <f aca="false">IF($B460="",0,SUMIFS(Ingresos!$Y$6:$Y$1505,ING_COD,$B460,ING_CLASE,"OTX"))</f>
        <v>0</v>
      </c>
      <c r="N460" s="19" t="n">
        <f aca="false">IF($B460="",0,SUMIFS(Ingresos!$Y$6:$Y$1505,ING_COD,$B460,ING_CLASE,"RETO"))</f>
        <v>0</v>
      </c>
      <c r="O460" s="19" t="n">
        <f aca="false">IF($B460="",0,SUMIFS(Ingresos!$Y$6:$Y$1505,ING_COD,$B460,ING_CLASE,"INA"))</f>
        <v>0</v>
      </c>
      <c r="P460" s="19" t="n">
        <f aca="false">G460+I460+J460+K460+L460+M460</f>
        <v>0</v>
      </c>
      <c r="Q460" s="44" t="n">
        <f aca="false">IF($F460="Activo",2,IF($F460="Cese",1,0))</f>
        <v>0</v>
      </c>
      <c r="R460" s="19" t="n">
        <f aca="false">G460*Q460</f>
        <v>0</v>
      </c>
      <c r="S460" s="19" t="n">
        <f aca="false">IF($F460="Activo",SUMIFS(I460:I461,$D460:$D461,"&lt;="&amp;Trabajadores!$N$43)+IF(PROY_BON="Sí",SUMIFS(J460:J461,$D460:$D461,"&lt;="&amp;Trabajadores!$N$43),0),IF($F460="Cese",I460+IF(PROY_BON="Sí",J460,0),0))</f>
        <v>0</v>
      </c>
      <c r="T460" s="19" t="n">
        <f aca="false">IF(OR($F460&lt;&gt;"Activo",Trabajadores!$I$43="No"),0,IF(I461=0,H460*(1+IF(PROY_BON="Sí",Trabajadores!$P$43,0))*Trabajadores!$S$43/6*(Trabajadores!$N$43&gt;=12),0))</f>
        <v>0</v>
      </c>
      <c r="U460" s="19" t="n">
        <f aca="false">IF($F460="Activo",IF(Trabajadores!$J$43="Sí",L460*2,L460),IF($F460="Cese",L460,0))</f>
        <v>0</v>
      </c>
      <c r="V460" s="19" t="n">
        <f aca="false">IF(OR($F460="Activo",$F460="Cese"),M460,0)</f>
        <v>0</v>
      </c>
      <c r="W460" s="19" t="n">
        <f aca="false">IF(OR($F460="Activo",$F460="Cese"),SUM(P450:P459),0)</f>
        <v>0</v>
      </c>
      <c r="X460" s="36" t="n">
        <f aca="false">IF(OR($F460="Activo",$F460="Cese"),R460+S460+T460+U460+V460+W460,0)</f>
        <v>0</v>
      </c>
      <c r="Y460" s="19" t="n">
        <f aca="false">IF(OR($F460="Activo",$F460="Cese"),DED_FIJA,0)</f>
        <v>0</v>
      </c>
      <c r="Z460" s="36" t="n">
        <f aca="false">MAX(0,X460-Y460)</f>
        <v>0</v>
      </c>
      <c r="AA460" s="19" t="n">
        <f aca="false">IF(Z460=0,0,MAX(0,MIN(Z460,Parámetros!$G$19)-Parámetros!$F$19)*Parámetros!$E$19)</f>
        <v>0</v>
      </c>
      <c r="AB460" s="19" t="n">
        <f aca="false">IF(Z460=0,0,MAX(0,MIN(Z460,Parámetros!$G$20)-Parámetros!$F$20)*Parámetros!$E$20)</f>
        <v>0</v>
      </c>
      <c r="AC460" s="19" t="n">
        <f aca="false">IF(Z460=0,0,MAX(0,MIN(Z460,Parámetros!$G$21)-Parámetros!$F$21)*Parámetros!$E$21)</f>
        <v>0</v>
      </c>
      <c r="AD460" s="19" t="n">
        <f aca="false">IF(Z460=0,0,MAX(0,MIN(Z460,Parámetros!$G$22)-Parámetros!$F$22)*Parámetros!$E$22)</f>
        <v>0</v>
      </c>
      <c r="AE460" s="19" t="n">
        <f aca="false">IF(Z460=0,0,MAX(0,MIN(Z460,Parámetros!$G$23)-Parámetros!$F$23)*Parámetros!$E$23)</f>
        <v>0</v>
      </c>
      <c r="AF460" s="36" t="n">
        <f aca="false">SUM(AA460:AE460)</f>
        <v>0</v>
      </c>
      <c r="AG460" s="45" t="str">
        <f aca="false">IF(AM460&lt;=0,"-",INDEX(TR_TASA,MATCH(AM460,TR_DESDE,1)))</f>
        <v>-</v>
      </c>
      <c r="AH460" s="44" t="n">
        <f aca="false">IF($F460="Cese",1,IF($F460="Activo",INDEX(DIV_N,11),0))</f>
        <v>0</v>
      </c>
      <c r="AI460" s="44" t="n">
        <f aca="false">IF($F460="Cese",10,IF($F460="Activo",INDEX(DIV_HASTA,11),0))</f>
        <v>0</v>
      </c>
      <c r="AJ460" s="19" t="n">
        <f aca="false">IF(OR($F460="Activo",$F460="Cese"),SUMIFS(AV450:AV459,D450:D459,"&lt;="&amp;AI460),0)</f>
        <v>0</v>
      </c>
      <c r="AK460" s="19" t="n">
        <f aca="false">IF(OR($F460="Activo",$F460="Cese"),MAX(0,(AF460-AJ460)/AH460),0)</f>
        <v>0</v>
      </c>
      <c r="AL460" s="19" t="n">
        <f aca="false">IF(OR($F460="Activo",$F460="Cese"),K460+IF(PROY_BON="Sí",0,J460),0)</f>
        <v>0</v>
      </c>
      <c r="AM460" s="19" t="n">
        <f aca="false">IF(AL460&gt;0,MAX(0,X460+AL460-Y460),Z460)</f>
        <v>0</v>
      </c>
      <c r="AN460" s="19" t="n">
        <f aca="false">SUMPRODUCT((AM460&gt;TR_DESDE)*(AM460-TR_DESDE)*TR_INC)</f>
        <v>0</v>
      </c>
      <c r="AO460" s="19" t="n">
        <f aca="false">IF(AL460&gt;0,MAX(0,AN460-IF($F460="Cese",MAX(AF460,AJ460),AF460)),0)</f>
        <v>0</v>
      </c>
      <c r="AP460" s="46" t="n">
        <f aca="false">IF(OR($F460="Activo",$F460="Cese"),ROUND(AK460+AO460,2),0)</f>
        <v>0</v>
      </c>
      <c r="AQ460" s="19" t="n">
        <f aca="false">IF($F460="Cese",MAX(0,AJ460-AN460),0)</f>
        <v>0</v>
      </c>
      <c r="AR460" s="19" t="str">
        <f aca="false">IF($B460="","",IF(COUNTIFS(RP_COD,$B460,'Retenciones Planilla'!$M$6:$M$105,"&lt;&gt;")=0,"",SUMIFS('Retenciones Planilla'!$M$6:$M$105,RP_COD,$B460)))</f>
        <v/>
      </c>
      <c r="AS460" s="19" t="str">
        <f aca="false">IF(AR460="","",AR460-AP460)</f>
        <v/>
      </c>
      <c r="AT460" s="23" t="str">
        <f aca="false">IF($B460="","",IF(NOT(OR($F460="Activo",$F460="Cese")),IF(N(AR460)=0,"—","Revisar: sin vínculo"),IF(AR460="",IF(AP460=0,"No corresponde","Sin dato planilla"),IF(ABS(AS460)&lt;=TOL,"OK",IF(AS460&gt;0,"Retuvo de más","Retuvo de menos")))))</f>
        <v/>
      </c>
      <c r="AU460" s="19" t="n">
        <f aca="false">IF(AND(BASE_RET="Planilla (si existe)",AR460&lt;&gt;""),AR460,AP460)</f>
        <v>0</v>
      </c>
      <c r="AV460" s="19" t="n">
        <f aca="false">AU460+N460</f>
        <v>0</v>
      </c>
    </row>
    <row r="461" customFormat="false" ht="15" hidden="false" customHeight="false" outlineLevel="0" collapsed="false">
      <c r="A461" s="43" t="n">
        <v>38</v>
      </c>
      <c r="B461" s="35" t="str">
        <f aca="false">IF(Trabajadores!$B$43="","",Trabajadores!$B$43)</f>
        <v/>
      </c>
      <c r="C461" s="35" t="str">
        <f aca="false">IF($B461="","",Trabajadores!$D$43)</f>
        <v/>
      </c>
      <c r="D461" s="43" t="n">
        <v>12</v>
      </c>
      <c r="E461" s="23" t="s">
        <v>309</v>
      </c>
      <c r="F461" s="23" t="str">
        <f aca="false">IF($B461="","",IF(OR(12&lt;Trabajadores!$M$43,12&gt;Trabajadores!$N$43),"No vinculado",IF(AND(12=Trabajadores!$N$43,Trabajadores!$O$43="Sí"),"Cese","Activo")))</f>
        <v/>
      </c>
      <c r="G461" s="19" t="n">
        <f aca="false">IF($B461="",0,SUMIFS(Ingresos!$Z$6:$Z$1505,ING_COD,$B461,ING_CLASE,"ORD"))</f>
        <v>0</v>
      </c>
      <c r="H461" s="19" t="n">
        <f aca="false">IF($B461="",0,SUMIFS(Ingresos!$Z$6:$Z$1505,ING_COD,$B461,ING_CLASE,"ORD",ING_COMP,"Sí"))</f>
        <v>0</v>
      </c>
      <c r="I461" s="19" t="n">
        <f aca="false">IF($B461="",0,SUMIFS(Ingresos!$Z$6:$Z$1505,ING_COD,$B461,ING_CLASE,"GRA"))</f>
        <v>0</v>
      </c>
      <c r="J461" s="19" t="n">
        <f aca="false">IF($B461="",0,SUMIFS(Ingresos!$Z$6:$Z$1505,ING_COD,$B461,ING_CLASE,"BON"))</f>
        <v>0</v>
      </c>
      <c r="K461" s="19" t="n">
        <f aca="false">IF($B461="",0,SUMIFS(Ingresos!$Z$6:$Z$1505,ING_COD,$B461,ING_CLASE,"EXT"))</f>
        <v>0</v>
      </c>
      <c r="L461" s="19" t="n">
        <f aca="false">IF($B461="",0,SUMIFS(Ingresos!$Z$6:$Z$1505,ING_COD,$B461,ING_CLASE,"OTO"))</f>
        <v>0</v>
      </c>
      <c r="M461" s="19" t="n">
        <f aca="false">IF($B461="",0,SUMIFS(Ingresos!$Z$6:$Z$1505,ING_COD,$B461,ING_CLASE,"OTX"))</f>
        <v>0</v>
      </c>
      <c r="N461" s="19" t="n">
        <f aca="false">IF($B461="",0,SUMIFS(Ingresos!$Z$6:$Z$1505,ING_COD,$B461,ING_CLASE,"RETO"))</f>
        <v>0</v>
      </c>
      <c r="O461" s="19" t="n">
        <f aca="false">IF($B461="",0,SUMIFS(Ingresos!$Z$6:$Z$1505,ING_COD,$B461,ING_CLASE,"INA"))</f>
        <v>0</v>
      </c>
      <c r="P461" s="19" t="n">
        <f aca="false">G461+I461+J461+K461+L461+M461</f>
        <v>0</v>
      </c>
      <c r="Q461" s="44" t="n">
        <f aca="false">IF($F461="Activo",1,IF($F461="Cese",1,0))</f>
        <v>0</v>
      </c>
      <c r="R461" s="19" t="n">
        <f aca="false">G461*Q461</f>
        <v>0</v>
      </c>
      <c r="S461" s="19" t="n">
        <f aca="false">IF($F461="Activo",SUMIFS(I461:I461,$D461:$D461,"&lt;="&amp;Trabajadores!$N$43)+IF(PROY_BON="Sí",SUMIFS(J461:J461,$D461:$D461,"&lt;="&amp;Trabajadores!$N$43),0),IF($F461="Cese",I461+IF(PROY_BON="Sí",J461,0),0))</f>
        <v>0</v>
      </c>
      <c r="T461" s="19" t="n">
        <f aca="false">0</f>
        <v>0</v>
      </c>
      <c r="U461" s="19" t="n">
        <f aca="false">IF($F461="Activo",IF(Trabajadores!$J$43="Sí",L461*1,L461),IF($F461="Cese",L461,0))</f>
        <v>0</v>
      </c>
      <c r="V461" s="19" t="n">
        <f aca="false">IF(OR($F461="Activo",$F461="Cese"),M461,0)</f>
        <v>0</v>
      </c>
      <c r="W461" s="19" t="n">
        <f aca="false">IF(OR($F461="Activo",$F461="Cese"),SUM(P450:P460),0)</f>
        <v>0</v>
      </c>
      <c r="X461" s="36" t="n">
        <f aca="false">IF(OR($F461="Activo",$F461="Cese"),R461+S461+T461+U461+V461+W461,0)</f>
        <v>0</v>
      </c>
      <c r="Y461" s="19" t="n">
        <f aca="false">IF(OR($F461="Activo",$F461="Cese"),DED_FIJA,0)</f>
        <v>0</v>
      </c>
      <c r="Z461" s="36" t="n">
        <f aca="false">MAX(0,X461-Y461)</f>
        <v>0</v>
      </c>
      <c r="AA461" s="19" t="n">
        <f aca="false">IF(Z461=0,0,MAX(0,MIN(Z461,Parámetros!$G$19)-Parámetros!$F$19)*Parámetros!$E$19)</f>
        <v>0</v>
      </c>
      <c r="AB461" s="19" t="n">
        <f aca="false">IF(Z461=0,0,MAX(0,MIN(Z461,Parámetros!$G$20)-Parámetros!$F$20)*Parámetros!$E$20)</f>
        <v>0</v>
      </c>
      <c r="AC461" s="19" t="n">
        <f aca="false">IF(Z461=0,0,MAX(0,MIN(Z461,Parámetros!$G$21)-Parámetros!$F$21)*Parámetros!$E$21)</f>
        <v>0</v>
      </c>
      <c r="AD461" s="19" t="n">
        <f aca="false">IF(Z461=0,0,MAX(0,MIN(Z461,Parámetros!$G$22)-Parámetros!$F$22)*Parámetros!$E$22)</f>
        <v>0</v>
      </c>
      <c r="AE461" s="19" t="n">
        <f aca="false">IF(Z461=0,0,MAX(0,MIN(Z461,Parámetros!$G$23)-Parámetros!$F$23)*Parámetros!$E$23)</f>
        <v>0</v>
      </c>
      <c r="AF461" s="36" t="n">
        <f aca="false">SUM(AA461:AE461)</f>
        <v>0</v>
      </c>
      <c r="AG461" s="45" t="str">
        <f aca="false">IF(AM461&lt;=0,"-",INDEX(TR_TASA,MATCH(AM461,TR_DESDE,1)))</f>
        <v>-</v>
      </c>
      <c r="AH461" s="44" t="n">
        <f aca="false">IF($F461="Cese",1,IF($F461="Activo",INDEX(DIV_N,12),0))</f>
        <v>0</v>
      </c>
      <c r="AI461" s="44" t="n">
        <f aca="false">IF($F461="Cese",11,IF($F461="Activo",INDEX(DIV_HASTA,12),0))</f>
        <v>0</v>
      </c>
      <c r="AJ461" s="19" t="n">
        <f aca="false">IF(OR($F461="Activo",$F461="Cese"),SUMIFS(AV450:AV460,D450:D460,"&lt;="&amp;AI461),0)</f>
        <v>0</v>
      </c>
      <c r="AK461" s="19" t="n">
        <f aca="false">IF(OR($F461="Activo",$F461="Cese"),MAX(0,(AF461-AJ461)/AH461),0)</f>
        <v>0</v>
      </c>
      <c r="AL461" s="19" t="n">
        <f aca="false">IF(OR($F461="Activo",$F461="Cese"),K461+IF(PROY_BON="Sí",0,J461),0)</f>
        <v>0</v>
      </c>
      <c r="AM461" s="19" t="n">
        <f aca="false">IF(AL461&gt;0,MAX(0,X461+AL461-Y461),Z461)</f>
        <v>0</v>
      </c>
      <c r="AN461" s="19" t="n">
        <f aca="false">SUMPRODUCT((AM461&gt;TR_DESDE)*(AM461-TR_DESDE)*TR_INC)</f>
        <v>0</v>
      </c>
      <c r="AO461" s="19" t="n">
        <f aca="false">IF(AL461&gt;0,MAX(0,AN461-IF(TRUE(),MAX(AF461,AJ461),AF461)),0)</f>
        <v>0</v>
      </c>
      <c r="AP461" s="46" t="n">
        <f aca="false">IF(OR($F461="Activo",$F461="Cese"),ROUND(AK461+AO461,2),0)</f>
        <v>0</v>
      </c>
      <c r="AQ461" s="19" t="n">
        <f aca="false">IF(OR($F461="Activo",$F461="Cese"),MAX(0,AJ461-AN461),0)</f>
        <v>0</v>
      </c>
      <c r="AR461" s="19" t="str">
        <f aca="false">IF($B461="","",IF(COUNTIFS(RP_COD,$B461,'Retenciones Planilla'!$N$6:$N$105,"&lt;&gt;")=0,"",SUMIFS('Retenciones Planilla'!$N$6:$N$105,RP_COD,$B461)))</f>
        <v/>
      </c>
      <c r="AS461" s="19" t="str">
        <f aca="false">IF(AR461="","",AR461-AP461)</f>
        <v/>
      </c>
      <c r="AT461" s="23" t="str">
        <f aca="false">IF($B461="","",IF(NOT(OR($F461="Activo",$F461="Cese")),IF(N(AR461)=0,"—","Revisar: sin vínculo"),IF(AR461="",IF(AP461=0,"No corresponde","Sin dato planilla"),IF(ABS(AS461)&lt;=TOL,"OK",IF(AS461&gt;0,"Retuvo de más","Retuvo de menos")))))</f>
        <v/>
      </c>
      <c r="AU461" s="19" t="n">
        <f aca="false">IF(AND(BASE_RET="Planilla (si existe)",AR461&lt;&gt;""),AR461,AP461)</f>
        <v>0</v>
      </c>
      <c r="AV461" s="19" t="n">
        <f aca="false">AU461+N461</f>
        <v>0</v>
      </c>
    </row>
    <row r="462" customFormat="false" ht="15" hidden="false" customHeight="false" outlineLevel="0" collapsed="false">
      <c r="A462" s="43" t="n">
        <v>39</v>
      </c>
      <c r="B462" s="35" t="str">
        <f aca="false">IF(Trabajadores!$B$44="","",Trabajadores!$B$44)</f>
        <v/>
      </c>
      <c r="C462" s="35" t="str">
        <f aca="false">IF($B462="","",Trabajadores!$D$44)</f>
        <v/>
      </c>
      <c r="D462" s="43" t="n">
        <v>1</v>
      </c>
      <c r="E462" s="23" t="s">
        <v>298</v>
      </c>
      <c r="F462" s="23" t="str">
        <f aca="false">IF($B462="","",IF(OR(1&lt;Trabajadores!$M$44,1&gt;Trabajadores!$N$44),"No vinculado",IF(AND(1=Trabajadores!$N$44,Trabajadores!$O$44="Sí"),"Cese","Activo")))</f>
        <v/>
      </c>
      <c r="G462" s="19" t="n">
        <f aca="false">IF($B462="",0,SUMIFS(Ingresos!$O$6:$O$1505,ING_COD,$B462,ING_CLASE,"ORD"))</f>
        <v>0</v>
      </c>
      <c r="H462" s="19" t="n">
        <f aca="false">IF($B462="",0,SUMIFS(Ingresos!$O$6:$O$1505,ING_COD,$B462,ING_CLASE,"ORD",ING_COMP,"Sí"))</f>
        <v>0</v>
      </c>
      <c r="I462" s="19" t="n">
        <f aca="false">IF($B462="",0,SUMIFS(Ingresos!$O$6:$O$1505,ING_COD,$B462,ING_CLASE,"GRA"))</f>
        <v>0</v>
      </c>
      <c r="J462" s="19" t="n">
        <f aca="false">IF($B462="",0,SUMIFS(Ingresos!$O$6:$O$1505,ING_COD,$B462,ING_CLASE,"BON"))</f>
        <v>0</v>
      </c>
      <c r="K462" s="19" t="n">
        <f aca="false">IF($B462="",0,SUMIFS(Ingresos!$O$6:$O$1505,ING_COD,$B462,ING_CLASE,"EXT"))</f>
        <v>0</v>
      </c>
      <c r="L462" s="19" t="n">
        <f aca="false">IF($B462="",0,SUMIFS(Ingresos!$O$6:$O$1505,ING_COD,$B462,ING_CLASE,"OTO"))</f>
        <v>0</v>
      </c>
      <c r="M462" s="19" t="n">
        <f aca="false">IF($B462="",0,SUMIFS(Ingresos!$O$6:$O$1505,ING_COD,$B462,ING_CLASE,"OTX"))</f>
        <v>0</v>
      </c>
      <c r="N462" s="19" t="n">
        <f aca="false">IF($B462="",0,SUMIFS(Ingresos!$O$6:$O$1505,ING_COD,$B462,ING_CLASE,"RETO"))</f>
        <v>0</v>
      </c>
      <c r="O462" s="19" t="n">
        <f aca="false">IF($B462="",0,SUMIFS(Ingresos!$O$6:$O$1505,ING_COD,$B462,ING_CLASE,"INA"))</f>
        <v>0</v>
      </c>
      <c r="P462" s="19" t="n">
        <f aca="false">G462+I462+J462+K462+L462+M462</f>
        <v>0</v>
      </c>
      <c r="Q462" s="44" t="n">
        <f aca="false">IF($F462="Activo",12,IF($F462="Cese",1,0))</f>
        <v>0</v>
      </c>
      <c r="R462" s="19" t="n">
        <f aca="false">G462*Q462</f>
        <v>0</v>
      </c>
      <c r="S462" s="19" t="n">
        <f aca="false">IF($F462="Activo",SUMIFS(I462:I473,$D462:$D473,"&lt;="&amp;Trabajadores!$N$44)+IF(PROY_BON="Sí",SUMIFS(J462:J473,$D462:$D473,"&lt;="&amp;Trabajadores!$N$44),0),IF($F462="Cese",I462+IF(PROY_BON="Sí",J462,0),0))</f>
        <v>0</v>
      </c>
      <c r="T462" s="19" t="n">
        <f aca="false">IF(OR($F462&lt;&gt;"Activo",Trabajadores!$I$44="No"),0,IF(I468=0,H462*(1+IF(PROY_BON="Sí",Trabajadores!$P$44,0))*Trabajadores!$R$44/6*(Trabajadores!$N$44&gt;=7),0)+IF(I473=0,H462*(1+IF(PROY_BON="Sí",Trabajadores!$P$44,0))*Trabajadores!$S$44/6*(Trabajadores!$N$44&gt;=12),0))</f>
        <v>0</v>
      </c>
      <c r="U462" s="19" t="n">
        <f aca="false">IF($F462="Activo",IF(Trabajadores!$J$44="Sí",L462*12,L462),IF($F462="Cese",L462,0))</f>
        <v>0</v>
      </c>
      <c r="V462" s="19" t="n">
        <f aca="false">IF(OR($F462="Activo",$F462="Cese"),M462,0)</f>
        <v>0</v>
      </c>
      <c r="W462" s="19" t="n">
        <f aca="false">0</f>
        <v>0</v>
      </c>
      <c r="X462" s="36" t="n">
        <f aca="false">IF(OR($F462="Activo",$F462="Cese"),R462+S462+T462+U462+V462+W462,0)</f>
        <v>0</v>
      </c>
      <c r="Y462" s="19" t="n">
        <f aca="false">IF(OR($F462="Activo",$F462="Cese"),DED_FIJA,0)</f>
        <v>0</v>
      </c>
      <c r="Z462" s="36" t="n">
        <f aca="false">MAX(0,X462-Y462)</f>
        <v>0</v>
      </c>
      <c r="AA462" s="19" t="n">
        <f aca="false">IF(Z462=0,0,MAX(0,MIN(Z462,Parámetros!$G$19)-Parámetros!$F$19)*Parámetros!$E$19)</f>
        <v>0</v>
      </c>
      <c r="AB462" s="19" t="n">
        <f aca="false">IF(Z462=0,0,MAX(0,MIN(Z462,Parámetros!$G$20)-Parámetros!$F$20)*Parámetros!$E$20)</f>
        <v>0</v>
      </c>
      <c r="AC462" s="19" t="n">
        <f aca="false">IF(Z462=0,0,MAX(0,MIN(Z462,Parámetros!$G$21)-Parámetros!$F$21)*Parámetros!$E$21)</f>
        <v>0</v>
      </c>
      <c r="AD462" s="19" t="n">
        <f aca="false">IF(Z462=0,0,MAX(0,MIN(Z462,Parámetros!$G$22)-Parámetros!$F$22)*Parámetros!$E$22)</f>
        <v>0</v>
      </c>
      <c r="AE462" s="19" t="n">
        <f aca="false">IF(Z462=0,0,MAX(0,MIN(Z462,Parámetros!$G$23)-Parámetros!$F$23)*Parámetros!$E$23)</f>
        <v>0</v>
      </c>
      <c r="AF462" s="36" t="n">
        <f aca="false">SUM(AA462:AE462)</f>
        <v>0</v>
      </c>
      <c r="AG462" s="45" t="str">
        <f aca="false">IF(AM462&lt;=0,"-",INDEX(TR_TASA,MATCH(AM462,TR_DESDE,1)))</f>
        <v>-</v>
      </c>
      <c r="AH462" s="44" t="n">
        <f aca="false">IF($F462="Cese",1,IF($F462="Activo",INDEX(DIV_N,1),0))</f>
        <v>0</v>
      </c>
      <c r="AI462" s="44" t="n">
        <f aca="false">IF($F462="Cese",0,IF($F462="Activo",INDEX(DIV_HASTA,1),0))</f>
        <v>0</v>
      </c>
      <c r="AJ462" s="19" t="n">
        <f aca="false">0</f>
        <v>0</v>
      </c>
      <c r="AK462" s="19" t="n">
        <f aca="false">IF(OR($F462="Activo",$F462="Cese"),MAX(0,(AF462-AJ462)/AH462),0)</f>
        <v>0</v>
      </c>
      <c r="AL462" s="19" t="n">
        <f aca="false">IF(OR($F462="Activo",$F462="Cese"),K462+IF(PROY_BON="Sí",0,J462),0)</f>
        <v>0</v>
      </c>
      <c r="AM462" s="19" t="n">
        <f aca="false">IF(AL462&gt;0,MAX(0,X462+AL462-Y462),Z462)</f>
        <v>0</v>
      </c>
      <c r="AN462" s="19" t="n">
        <f aca="false">SUMPRODUCT((AM462&gt;TR_DESDE)*(AM462-TR_DESDE)*TR_INC)</f>
        <v>0</v>
      </c>
      <c r="AO462" s="19" t="n">
        <f aca="false">IF(AL462&gt;0,MAX(0,AN462-IF($F462="Cese",MAX(AF462,AJ462),AF462)),0)</f>
        <v>0</v>
      </c>
      <c r="AP462" s="46" t="n">
        <f aca="false">IF(OR($F462="Activo",$F462="Cese"),ROUND(AK462+AO462,2),0)</f>
        <v>0</v>
      </c>
      <c r="AQ462" s="19" t="n">
        <f aca="false">IF($F462="Cese",MAX(0,AJ462-AN462),0)</f>
        <v>0</v>
      </c>
      <c r="AR462" s="19" t="str">
        <f aca="false">IF($B462="","",IF(COUNTIFS(RP_COD,$B462,'Retenciones Planilla'!$C$6:$C$105,"&lt;&gt;")=0,"",SUMIFS('Retenciones Planilla'!$C$6:$C$105,RP_COD,$B462)))</f>
        <v/>
      </c>
      <c r="AS462" s="19" t="str">
        <f aca="false">IF(AR462="","",AR462-AP462)</f>
        <v/>
      </c>
      <c r="AT462" s="23" t="str">
        <f aca="false">IF($B462="","",IF(NOT(OR($F462="Activo",$F462="Cese")),IF(N(AR462)=0,"—","Revisar: sin vínculo"),IF(AR462="",IF(AP462=0,"No corresponde","Sin dato planilla"),IF(ABS(AS462)&lt;=TOL,"OK",IF(AS462&gt;0,"Retuvo de más","Retuvo de menos")))))</f>
        <v/>
      </c>
      <c r="AU462" s="19" t="n">
        <f aca="false">IF(AND(BASE_RET="Planilla (si existe)",AR462&lt;&gt;""),AR462,AP462)</f>
        <v>0</v>
      </c>
      <c r="AV462" s="19" t="n">
        <f aca="false">AU462+N462</f>
        <v>0</v>
      </c>
    </row>
    <row r="463" customFormat="false" ht="15" hidden="false" customHeight="false" outlineLevel="0" collapsed="false">
      <c r="A463" s="43" t="n">
        <v>39</v>
      </c>
      <c r="B463" s="35" t="str">
        <f aca="false">IF(Trabajadores!$B$44="","",Trabajadores!$B$44)</f>
        <v/>
      </c>
      <c r="C463" s="35" t="str">
        <f aca="false">IF($B463="","",Trabajadores!$D$44)</f>
        <v/>
      </c>
      <c r="D463" s="43" t="n">
        <v>2</v>
      </c>
      <c r="E463" s="23" t="s">
        <v>299</v>
      </c>
      <c r="F463" s="23" t="str">
        <f aca="false">IF($B463="","",IF(OR(2&lt;Trabajadores!$M$44,2&gt;Trabajadores!$N$44),"No vinculado",IF(AND(2=Trabajadores!$N$44,Trabajadores!$O$44="Sí"),"Cese","Activo")))</f>
        <v/>
      </c>
      <c r="G463" s="19" t="n">
        <f aca="false">IF($B463="",0,SUMIFS(Ingresos!$P$6:$P$1505,ING_COD,$B463,ING_CLASE,"ORD"))</f>
        <v>0</v>
      </c>
      <c r="H463" s="19" t="n">
        <f aca="false">IF($B463="",0,SUMIFS(Ingresos!$P$6:$P$1505,ING_COD,$B463,ING_CLASE,"ORD",ING_COMP,"Sí"))</f>
        <v>0</v>
      </c>
      <c r="I463" s="19" t="n">
        <f aca="false">IF($B463="",0,SUMIFS(Ingresos!$P$6:$P$1505,ING_COD,$B463,ING_CLASE,"GRA"))</f>
        <v>0</v>
      </c>
      <c r="J463" s="19" t="n">
        <f aca="false">IF($B463="",0,SUMIFS(Ingresos!$P$6:$P$1505,ING_COD,$B463,ING_CLASE,"BON"))</f>
        <v>0</v>
      </c>
      <c r="K463" s="19" t="n">
        <f aca="false">IF($B463="",0,SUMIFS(Ingresos!$P$6:$P$1505,ING_COD,$B463,ING_CLASE,"EXT"))</f>
        <v>0</v>
      </c>
      <c r="L463" s="19" t="n">
        <f aca="false">IF($B463="",0,SUMIFS(Ingresos!$P$6:$P$1505,ING_COD,$B463,ING_CLASE,"OTO"))</f>
        <v>0</v>
      </c>
      <c r="M463" s="19" t="n">
        <f aca="false">IF($B463="",0,SUMIFS(Ingresos!$P$6:$P$1505,ING_COD,$B463,ING_CLASE,"OTX"))</f>
        <v>0</v>
      </c>
      <c r="N463" s="19" t="n">
        <f aca="false">IF($B463="",0,SUMIFS(Ingresos!$P$6:$P$1505,ING_COD,$B463,ING_CLASE,"RETO"))</f>
        <v>0</v>
      </c>
      <c r="O463" s="19" t="n">
        <f aca="false">IF($B463="",0,SUMIFS(Ingresos!$P$6:$P$1505,ING_COD,$B463,ING_CLASE,"INA"))</f>
        <v>0</v>
      </c>
      <c r="P463" s="19" t="n">
        <f aca="false">G463+I463+J463+K463+L463+M463</f>
        <v>0</v>
      </c>
      <c r="Q463" s="44" t="n">
        <f aca="false">IF($F463="Activo",11,IF($F463="Cese",1,0))</f>
        <v>0</v>
      </c>
      <c r="R463" s="19" t="n">
        <f aca="false">G463*Q463</f>
        <v>0</v>
      </c>
      <c r="S463" s="19" t="n">
        <f aca="false">IF($F463="Activo",SUMIFS(I463:I473,$D463:$D473,"&lt;="&amp;Trabajadores!$N$44)+IF(PROY_BON="Sí",SUMIFS(J463:J473,$D463:$D473,"&lt;="&amp;Trabajadores!$N$44),0),IF($F463="Cese",I463+IF(PROY_BON="Sí",J463,0),0))</f>
        <v>0</v>
      </c>
      <c r="T463" s="19" t="n">
        <f aca="false">IF(OR($F463&lt;&gt;"Activo",Trabajadores!$I$44="No"),0,IF(I468=0,H463*(1+IF(PROY_BON="Sí",Trabajadores!$P$44,0))*Trabajadores!$R$44/6*(Trabajadores!$N$44&gt;=7),0)+IF(I473=0,H463*(1+IF(PROY_BON="Sí",Trabajadores!$P$44,0))*Trabajadores!$S$44/6*(Trabajadores!$N$44&gt;=12),0))</f>
        <v>0</v>
      </c>
      <c r="U463" s="19" t="n">
        <f aca="false">IF($F463="Activo",IF(Trabajadores!$J$44="Sí",L463*11,L463),IF($F463="Cese",L463,0))</f>
        <v>0</v>
      </c>
      <c r="V463" s="19" t="n">
        <f aca="false">IF(OR($F463="Activo",$F463="Cese"),M463,0)</f>
        <v>0</v>
      </c>
      <c r="W463" s="19" t="n">
        <f aca="false">IF(OR($F463="Activo",$F463="Cese"),SUM(P462:P462),0)</f>
        <v>0</v>
      </c>
      <c r="X463" s="36" t="n">
        <f aca="false">IF(OR($F463="Activo",$F463="Cese"),R463+S463+T463+U463+V463+W463,0)</f>
        <v>0</v>
      </c>
      <c r="Y463" s="19" t="n">
        <f aca="false">IF(OR($F463="Activo",$F463="Cese"),DED_FIJA,0)</f>
        <v>0</v>
      </c>
      <c r="Z463" s="36" t="n">
        <f aca="false">MAX(0,X463-Y463)</f>
        <v>0</v>
      </c>
      <c r="AA463" s="19" t="n">
        <f aca="false">IF(Z463=0,0,MAX(0,MIN(Z463,Parámetros!$G$19)-Parámetros!$F$19)*Parámetros!$E$19)</f>
        <v>0</v>
      </c>
      <c r="AB463" s="19" t="n">
        <f aca="false">IF(Z463=0,0,MAX(0,MIN(Z463,Parámetros!$G$20)-Parámetros!$F$20)*Parámetros!$E$20)</f>
        <v>0</v>
      </c>
      <c r="AC463" s="19" t="n">
        <f aca="false">IF(Z463=0,0,MAX(0,MIN(Z463,Parámetros!$G$21)-Parámetros!$F$21)*Parámetros!$E$21)</f>
        <v>0</v>
      </c>
      <c r="AD463" s="19" t="n">
        <f aca="false">IF(Z463=0,0,MAX(0,MIN(Z463,Parámetros!$G$22)-Parámetros!$F$22)*Parámetros!$E$22)</f>
        <v>0</v>
      </c>
      <c r="AE463" s="19" t="n">
        <f aca="false">IF(Z463=0,0,MAX(0,MIN(Z463,Parámetros!$G$23)-Parámetros!$F$23)*Parámetros!$E$23)</f>
        <v>0</v>
      </c>
      <c r="AF463" s="36" t="n">
        <f aca="false">SUM(AA463:AE463)</f>
        <v>0</v>
      </c>
      <c r="AG463" s="45" t="str">
        <f aca="false">IF(AM463&lt;=0,"-",INDEX(TR_TASA,MATCH(AM463,TR_DESDE,1)))</f>
        <v>-</v>
      </c>
      <c r="AH463" s="44" t="n">
        <f aca="false">IF($F463="Cese",1,IF($F463="Activo",INDEX(DIV_N,2),0))</f>
        <v>0</v>
      </c>
      <c r="AI463" s="44" t="n">
        <f aca="false">IF($F463="Cese",1,IF($F463="Activo",INDEX(DIV_HASTA,2),0))</f>
        <v>0</v>
      </c>
      <c r="AJ463" s="19" t="n">
        <f aca="false">IF(OR($F463="Activo",$F463="Cese"),SUMIFS(AV462:AV462,D462:D462,"&lt;="&amp;AI463),0)</f>
        <v>0</v>
      </c>
      <c r="AK463" s="19" t="n">
        <f aca="false">IF(OR($F463="Activo",$F463="Cese"),MAX(0,(AF463-AJ463)/AH463),0)</f>
        <v>0</v>
      </c>
      <c r="AL463" s="19" t="n">
        <f aca="false">IF(OR($F463="Activo",$F463="Cese"),K463+IF(PROY_BON="Sí",0,J463),0)</f>
        <v>0</v>
      </c>
      <c r="AM463" s="19" t="n">
        <f aca="false">IF(AL463&gt;0,MAX(0,X463+AL463-Y463),Z463)</f>
        <v>0</v>
      </c>
      <c r="AN463" s="19" t="n">
        <f aca="false">SUMPRODUCT((AM463&gt;TR_DESDE)*(AM463-TR_DESDE)*TR_INC)</f>
        <v>0</v>
      </c>
      <c r="AO463" s="19" t="n">
        <f aca="false">IF(AL463&gt;0,MAX(0,AN463-IF($F463="Cese",MAX(AF463,AJ463),AF463)),0)</f>
        <v>0</v>
      </c>
      <c r="AP463" s="46" t="n">
        <f aca="false">IF(OR($F463="Activo",$F463="Cese"),ROUND(AK463+AO463,2),0)</f>
        <v>0</v>
      </c>
      <c r="AQ463" s="19" t="n">
        <f aca="false">IF($F463="Cese",MAX(0,AJ463-AN463),0)</f>
        <v>0</v>
      </c>
      <c r="AR463" s="19" t="str">
        <f aca="false">IF($B463="","",IF(COUNTIFS(RP_COD,$B463,'Retenciones Planilla'!$D$6:$D$105,"&lt;&gt;")=0,"",SUMIFS('Retenciones Planilla'!$D$6:$D$105,RP_COD,$B463)))</f>
        <v/>
      </c>
      <c r="AS463" s="19" t="str">
        <f aca="false">IF(AR463="","",AR463-AP463)</f>
        <v/>
      </c>
      <c r="AT463" s="23" t="str">
        <f aca="false">IF($B463="","",IF(NOT(OR($F463="Activo",$F463="Cese")),IF(N(AR463)=0,"—","Revisar: sin vínculo"),IF(AR463="",IF(AP463=0,"No corresponde","Sin dato planilla"),IF(ABS(AS463)&lt;=TOL,"OK",IF(AS463&gt;0,"Retuvo de más","Retuvo de menos")))))</f>
        <v/>
      </c>
      <c r="AU463" s="19" t="n">
        <f aca="false">IF(AND(BASE_RET="Planilla (si existe)",AR463&lt;&gt;""),AR463,AP463)</f>
        <v>0</v>
      </c>
      <c r="AV463" s="19" t="n">
        <f aca="false">AU463+N463</f>
        <v>0</v>
      </c>
    </row>
    <row r="464" customFormat="false" ht="15" hidden="false" customHeight="false" outlineLevel="0" collapsed="false">
      <c r="A464" s="43" t="n">
        <v>39</v>
      </c>
      <c r="B464" s="35" t="str">
        <f aca="false">IF(Trabajadores!$B$44="","",Trabajadores!$B$44)</f>
        <v/>
      </c>
      <c r="C464" s="35" t="str">
        <f aca="false">IF($B464="","",Trabajadores!$D$44)</f>
        <v/>
      </c>
      <c r="D464" s="43" t="n">
        <v>3</v>
      </c>
      <c r="E464" s="23" t="s">
        <v>300</v>
      </c>
      <c r="F464" s="23" t="str">
        <f aca="false">IF($B464="","",IF(OR(3&lt;Trabajadores!$M$44,3&gt;Trabajadores!$N$44),"No vinculado",IF(AND(3=Trabajadores!$N$44,Trabajadores!$O$44="Sí"),"Cese","Activo")))</f>
        <v/>
      </c>
      <c r="G464" s="19" t="n">
        <f aca="false">IF($B464="",0,SUMIFS(Ingresos!$Q$6:$Q$1505,ING_COD,$B464,ING_CLASE,"ORD"))</f>
        <v>0</v>
      </c>
      <c r="H464" s="19" t="n">
        <f aca="false">IF($B464="",0,SUMIFS(Ingresos!$Q$6:$Q$1505,ING_COD,$B464,ING_CLASE,"ORD",ING_COMP,"Sí"))</f>
        <v>0</v>
      </c>
      <c r="I464" s="19" t="n">
        <f aca="false">IF($B464="",0,SUMIFS(Ingresos!$Q$6:$Q$1505,ING_COD,$B464,ING_CLASE,"GRA"))</f>
        <v>0</v>
      </c>
      <c r="J464" s="19" t="n">
        <f aca="false">IF($B464="",0,SUMIFS(Ingresos!$Q$6:$Q$1505,ING_COD,$B464,ING_CLASE,"BON"))</f>
        <v>0</v>
      </c>
      <c r="K464" s="19" t="n">
        <f aca="false">IF($B464="",0,SUMIFS(Ingresos!$Q$6:$Q$1505,ING_COD,$B464,ING_CLASE,"EXT"))</f>
        <v>0</v>
      </c>
      <c r="L464" s="19" t="n">
        <f aca="false">IF($B464="",0,SUMIFS(Ingresos!$Q$6:$Q$1505,ING_COD,$B464,ING_CLASE,"OTO"))</f>
        <v>0</v>
      </c>
      <c r="M464" s="19" t="n">
        <f aca="false">IF($B464="",0,SUMIFS(Ingresos!$Q$6:$Q$1505,ING_COD,$B464,ING_CLASE,"OTX"))</f>
        <v>0</v>
      </c>
      <c r="N464" s="19" t="n">
        <f aca="false">IF($B464="",0,SUMIFS(Ingresos!$Q$6:$Q$1505,ING_COD,$B464,ING_CLASE,"RETO"))</f>
        <v>0</v>
      </c>
      <c r="O464" s="19" t="n">
        <f aca="false">IF($B464="",0,SUMIFS(Ingresos!$Q$6:$Q$1505,ING_COD,$B464,ING_CLASE,"INA"))</f>
        <v>0</v>
      </c>
      <c r="P464" s="19" t="n">
        <f aca="false">G464+I464+J464+K464+L464+M464</f>
        <v>0</v>
      </c>
      <c r="Q464" s="44" t="n">
        <f aca="false">IF($F464="Activo",10,IF($F464="Cese",1,0))</f>
        <v>0</v>
      </c>
      <c r="R464" s="19" t="n">
        <f aca="false">G464*Q464</f>
        <v>0</v>
      </c>
      <c r="S464" s="19" t="n">
        <f aca="false">IF($F464="Activo",SUMIFS(I464:I473,$D464:$D473,"&lt;="&amp;Trabajadores!$N$44)+IF(PROY_BON="Sí",SUMIFS(J464:J473,$D464:$D473,"&lt;="&amp;Trabajadores!$N$44),0),IF($F464="Cese",I464+IF(PROY_BON="Sí",J464,0),0))</f>
        <v>0</v>
      </c>
      <c r="T464" s="19" t="n">
        <f aca="false">IF(OR($F464&lt;&gt;"Activo",Trabajadores!$I$44="No"),0,IF(I468=0,H464*(1+IF(PROY_BON="Sí",Trabajadores!$P$44,0))*Trabajadores!$R$44/6*(Trabajadores!$N$44&gt;=7),0)+IF(I473=0,H464*(1+IF(PROY_BON="Sí",Trabajadores!$P$44,0))*Trabajadores!$S$44/6*(Trabajadores!$N$44&gt;=12),0))</f>
        <v>0</v>
      </c>
      <c r="U464" s="19" t="n">
        <f aca="false">IF($F464="Activo",IF(Trabajadores!$J$44="Sí",L464*10,L464),IF($F464="Cese",L464,0))</f>
        <v>0</v>
      </c>
      <c r="V464" s="19" t="n">
        <f aca="false">IF(OR($F464="Activo",$F464="Cese"),M464,0)</f>
        <v>0</v>
      </c>
      <c r="W464" s="19" t="n">
        <f aca="false">IF(OR($F464="Activo",$F464="Cese"),SUM(P462:P463),0)</f>
        <v>0</v>
      </c>
      <c r="X464" s="36" t="n">
        <f aca="false">IF(OR($F464="Activo",$F464="Cese"),R464+S464+T464+U464+V464+W464,0)</f>
        <v>0</v>
      </c>
      <c r="Y464" s="19" t="n">
        <f aca="false">IF(OR($F464="Activo",$F464="Cese"),DED_FIJA,0)</f>
        <v>0</v>
      </c>
      <c r="Z464" s="36" t="n">
        <f aca="false">MAX(0,X464-Y464)</f>
        <v>0</v>
      </c>
      <c r="AA464" s="19" t="n">
        <f aca="false">IF(Z464=0,0,MAX(0,MIN(Z464,Parámetros!$G$19)-Parámetros!$F$19)*Parámetros!$E$19)</f>
        <v>0</v>
      </c>
      <c r="AB464" s="19" t="n">
        <f aca="false">IF(Z464=0,0,MAX(0,MIN(Z464,Parámetros!$G$20)-Parámetros!$F$20)*Parámetros!$E$20)</f>
        <v>0</v>
      </c>
      <c r="AC464" s="19" t="n">
        <f aca="false">IF(Z464=0,0,MAX(0,MIN(Z464,Parámetros!$G$21)-Parámetros!$F$21)*Parámetros!$E$21)</f>
        <v>0</v>
      </c>
      <c r="AD464" s="19" t="n">
        <f aca="false">IF(Z464=0,0,MAX(0,MIN(Z464,Parámetros!$G$22)-Parámetros!$F$22)*Parámetros!$E$22)</f>
        <v>0</v>
      </c>
      <c r="AE464" s="19" t="n">
        <f aca="false">IF(Z464=0,0,MAX(0,MIN(Z464,Parámetros!$G$23)-Parámetros!$F$23)*Parámetros!$E$23)</f>
        <v>0</v>
      </c>
      <c r="AF464" s="36" t="n">
        <f aca="false">SUM(AA464:AE464)</f>
        <v>0</v>
      </c>
      <c r="AG464" s="45" t="str">
        <f aca="false">IF(AM464&lt;=0,"-",INDEX(TR_TASA,MATCH(AM464,TR_DESDE,1)))</f>
        <v>-</v>
      </c>
      <c r="AH464" s="44" t="n">
        <f aca="false">IF($F464="Cese",1,IF($F464="Activo",INDEX(DIV_N,3),0))</f>
        <v>0</v>
      </c>
      <c r="AI464" s="44" t="n">
        <f aca="false">IF($F464="Cese",2,IF($F464="Activo",INDEX(DIV_HASTA,3),0))</f>
        <v>0</v>
      </c>
      <c r="AJ464" s="19" t="n">
        <f aca="false">IF(OR($F464="Activo",$F464="Cese"),SUMIFS(AV462:AV463,D462:D463,"&lt;="&amp;AI464),0)</f>
        <v>0</v>
      </c>
      <c r="AK464" s="19" t="n">
        <f aca="false">IF(OR($F464="Activo",$F464="Cese"),MAX(0,(AF464-AJ464)/AH464),0)</f>
        <v>0</v>
      </c>
      <c r="AL464" s="19" t="n">
        <f aca="false">IF(OR($F464="Activo",$F464="Cese"),K464+IF(PROY_BON="Sí",0,J464),0)</f>
        <v>0</v>
      </c>
      <c r="AM464" s="19" t="n">
        <f aca="false">IF(AL464&gt;0,MAX(0,X464+AL464-Y464),Z464)</f>
        <v>0</v>
      </c>
      <c r="AN464" s="19" t="n">
        <f aca="false">SUMPRODUCT((AM464&gt;TR_DESDE)*(AM464-TR_DESDE)*TR_INC)</f>
        <v>0</v>
      </c>
      <c r="AO464" s="19" t="n">
        <f aca="false">IF(AL464&gt;0,MAX(0,AN464-IF($F464="Cese",MAX(AF464,AJ464),AF464)),0)</f>
        <v>0</v>
      </c>
      <c r="AP464" s="46" t="n">
        <f aca="false">IF(OR($F464="Activo",$F464="Cese"),ROUND(AK464+AO464,2),0)</f>
        <v>0</v>
      </c>
      <c r="AQ464" s="19" t="n">
        <f aca="false">IF($F464="Cese",MAX(0,AJ464-AN464),0)</f>
        <v>0</v>
      </c>
      <c r="AR464" s="19" t="str">
        <f aca="false">IF($B464="","",IF(COUNTIFS(RP_COD,$B464,'Retenciones Planilla'!$E$6:$E$105,"&lt;&gt;")=0,"",SUMIFS('Retenciones Planilla'!$E$6:$E$105,RP_COD,$B464)))</f>
        <v/>
      </c>
      <c r="AS464" s="19" t="str">
        <f aca="false">IF(AR464="","",AR464-AP464)</f>
        <v/>
      </c>
      <c r="AT464" s="23" t="str">
        <f aca="false">IF($B464="","",IF(NOT(OR($F464="Activo",$F464="Cese")),IF(N(AR464)=0,"—","Revisar: sin vínculo"),IF(AR464="",IF(AP464=0,"No corresponde","Sin dato planilla"),IF(ABS(AS464)&lt;=TOL,"OK",IF(AS464&gt;0,"Retuvo de más","Retuvo de menos")))))</f>
        <v/>
      </c>
      <c r="AU464" s="19" t="n">
        <f aca="false">IF(AND(BASE_RET="Planilla (si existe)",AR464&lt;&gt;""),AR464,AP464)</f>
        <v>0</v>
      </c>
      <c r="AV464" s="19" t="n">
        <f aca="false">AU464+N464</f>
        <v>0</v>
      </c>
    </row>
    <row r="465" customFormat="false" ht="15" hidden="false" customHeight="false" outlineLevel="0" collapsed="false">
      <c r="A465" s="43" t="n">
        <v>39</v>
      </c>
      <c r="B465" s="35" t="str">
        <f aca="false">IF(Trabajadores!$B$44="","",Trabajadores!$B$44)</f>
        <v/>
      </c>
      <c r="C465" s="35" t="str">
        <f aca="false">IF($B465="","",Trabajadores!$D$44)</f>
        <v/>
      </c>
      <c r="D465" s="43" t="n">
        <v>4</v>
      </c>
      <c r="E465" s="23" t="s">
        <v>301</v>
      </c>
      <c r="F465" s="23" t="str">
        <f aca="false">IF($B465="","",IF(OR(4&lt;Trabajadores!$M$44,4&gt;Trabajadores!$N$44),"No vinculado",IF(AND(4=Trabajadores!$N$44,Trabajadores!$O$44="Sí"),"Cese","Activo")))</f>
        <v/>
      </c>
      <c r="G465" s="19" t="n">
        <f aca="false">IF($B465="",0,SUMIFS(Ingresos!$R$6:$R$1505,ING_COD,$B465,ING_CLASE,"ORD"))</f>
        <v>0</v>
      </c>
      <c r="H465" s="19" t="n">
        <f aca="false">IF($B465="",0,SUMIFS(Ingresos!$R$6:$R$1505,ING_COD,$B465,ING_CLASE,"ORD",ING_COMP,"Sí"))</f>
        <v>0</v>
      </c>
      <c r="I465" s="19" t="n">
        <f aca="false">IF($B465="",0,SUMIFS(Ingresos!$R$6:$R$1505,ING_COD,$B465,ING_CLASE,"GRA"))</f>
        <v>0</v>
      </c>
      <c r="J465" s="19" t="n">
        <f aca="false">IF($B465="",0,SUMIFS(Ingresos!$R$6:$R$1505,ING_COD,$B465,ING_CLASE,"BON"))</f>
        <v>0</v>
      </c>
      <c r="K465" s="19" t="n">
        <f aca="false">IF($B465="",0,SUMIFS(Ingresos!$R$6:$R$1505,ING_COD,$B465,ING_CLASE,"EXT"))</f>
        <v>0</v>
      </c>
      <c r="L465" s="19" t="n">
        <f aca="false">IF($B465="",0,SUMIFS(Ingresos!$R$6:$R$1505,ING_COD,$B465,ING_CLASE,"OTO"))</f>
        <v>0</v>
      </c>
      <c r="M465" s="19" t="n">
        <f aca="false">IF($B465="",0,SUMIFS(Ingresos!$R$6:$R$1505,ING_COD,$B465,ING_CLASE,"OTX"))</f>
        <v>0</v>
      </c>
      <c r="N465" s="19" t="n">
        <f aca="false">IF($B465="",0,SUMIFS(Ingresos!$R$6:$R$1505,ING_COD,$B465,ING_CLASE,"RETO"))</f>
        <v>0</v>
      </c>
      <c r="O465" s="19" t="n">
        <f aca="false">IF($B465="",0,SUMIFS(Ingresos!$R$6:$R$1505,ING_COD,$B465,ING_CLASE,"INA"))</f>
        <v>0</v>
      </c>
      <c r="P465" s="19" t="n">
        <f aca="false">G465+I465+J465+K465+L465+M465</f>
        <v>0</v>
      </c>
      <c r="Q465" s="44" t="n">
        <f aca="false">IF($F465="Activo",9,IF($F465="Cese",1,0))</f>
        <v>0</v>
      </c>
      <c r="R465" s="19" t="n">
        <f aca="false">G465*Q465</f>
        <v>0</v>
      </c>
      <c r="S465" s="19" t="n">
        <f aca="false">IF($F465="Activo",SUMIFS(I465:I473,$D465:$D473,"&lt;="&amp;Trabajadores!$N$44)+IF(PROY_BON="Sí",SUMIFS(J465:J473,$D465:$D473,"&lt;="&amp;Trabajadores!$N$44),0),IF($F465="Cese",I465+IF(PROY_BON="Sí",J465,0),0))</f>
        <v>0</v>
      </c>
      <c r="T465" s="19" t="n">
        <f aca="false">IF(OR($F465&lt;&gt;"Activo",Trabajadores!$I$44="No"),0,IF(I468=0,H465*(1+IF(PROY_BON="Sí",Trabajadores!$P$44,0))*Trabajadores!$R$44/6*(Trabajadores!$N$44&gt;=7),0)+IF(I473=0,H465*(1+IF(PROY_BON="Sí",Trabajadores!$P$44,0))*Trabajadores!$S$44/6*(Trabajadores!$N$44&gt;=12),0))</f>
        <v>0</v>
      </c>
      <c r="U465" s="19" t="n">
        <f aca="false">IF($F465="Activo",IF(Trabajadores!$J$44="Sí",L465*9,L465),IF($F465="Cese",L465,0))</f>
        <v>0</v>
      </c>
      <c r="V465" s="19" t="n">
        <f aca="false">IF(OR($F465="Activo",$F465="Cese"),M465,0)</f>
        <v>0</v>
      </c>
      <c r="W465" s="19" t="n">
        <f aca="false">IF(OR($F465="Activo",$F465="Cese"),SUM(P462:P464),0)</f>
        <v>0</v>
      </c>
      <c r="X465" s="36" t="n">
        <f aca="false">IF(OR($F465="Activo",$F465="Cese"),R465+S465+T465+U465+V465+W465,0)</f>
        <v>0</v>
      </c>
      <c r="Y465" s="19" t="n">
        <f aca="false">IF(OR($F465="Activo",$F465="Cese"),DED_FIJA,0)</f>
        <v>0</v>
      </c>
      <c r="Z465" s="36" t="n">
        <f aca="false">MAX(0,X465-Y465)</f>
        <v>0</v>
      </c>
      <c r="AA465" s="19" t="n">
        <f aca="false">IF(Z465=0,0,MAX(0,MIN(Z465,Parámetros!$G$19)-Parámetros!$F$19)*Parámetros!$E$19)</f>
        <v>0</v>
      </c>
      <c r="AB465" s="19" t="n">
        <f aca="false">IF(Z465=0,0,MAX(0,MIN(Z465,Parámetros!$G$20)-Parámetros!$F$20)*Parámetros!$E$20)</f>
        <v>0</v>
      </c>
      <c r="AC465" s="19" t="n">
        <f aca="false">IF(Z465=0,0,MAX(0,MIN(Z465,Parámetros!$G$21)-Parámetros!$F$21)*Parámetros!$E$21)</f>
        <v>0</v>
      </c>
      <c r="AD465" s="19" t="n">
        <f aca="false">IF(Z465=0,0,MAX(0,MIN(Z465,Parámetros!$G$22)-Parámetros!$F$22)*Parámetros!$E$22)</f>
        <v>0</v>
      </c>
      <c r="AE465" s="19" t="n">
        <f aca="false">IF(Z465=0,0,MAX(0,MIN(Z465,Parámetros!$G$23)-Parámetros!$F$23)*Parámetros!$E$23)</f>
        <v>0</v>
      </c>
      <c r="AF465" s="36" t="n">
        <f aca="false">SUM(AA465:AE465)</f>
        <v>0</v>
      </c>
      <c r="AG465" s="45" t="str">
        <f aca="false">IF(AM465&lt;=0,"-",INDEX(TR_TASA,MATCH(AM465,TR_DESDE,1)))</f>
        <v>-</v>
      </c>
      <c r="AH465" s="44" t="n">
        <f aca="false">IF($F465="Cese",1,IF($F465="Activo",INDEX(DIV_N,4),0))</f>
        <v>0</v>
      </c>
      <c r="AI465" s="44" t="n">
        <f aca="false">IF($F465="Cese",3,IF($F465="Activo",INDEX(DIV_HASTA,4),0))</f>
        <v>0</v>
      </c>
      <c r="AJ465" s="19" t="n">
        <f aca="false">IF(OR($F465="Activo",$F465="Cese"),SUMIFS(AV462:AV464,D462:D464,"&lt;="&amp;AI465),0)</f>
        <v>0</v>
      </c>
      <c r="AK465" s="19" t="n">
        <f aca="false">IF(OR($F465="Activo",$F465="Cese"),MAX(0,(AF465-AJ465)/AH465),0)</f>
        <v>0</v>
      </c>
      <c r="AL465" s="19" t="n">
        <f aca="false">IF(OR($F465="Activo",$F465="Cese"),K465+IF(PROY_BON="Sí",0,J465),0)</f>
        <v>0</v>
      </c>
      <c r="AM465" s="19" t="n">
        <f aca="false">IF(AL465&gt;0,MAX(0,X465+AL465-Y465),Z465)</f>
        <v>0</v>
      </c>
      <c r="AN465" s="19" t="n">
        <f aca="false">SUMPRODUCT((AM465&gt;TR_DESDE)*(AM465-TR_DESDE)*TR_INC)</f>
        <v>0</v>
      </c>
      <c r="AO465" s="19" t="n">
        <f aca="false">IF(AL465&gt;0,MAX(0,AN465-IF($F465="Cese",MAX(AF465,AJ465),AF465)),0)</f>
        <v>0</v>
      </c>
      <c r="AP465" s="46" t="n">
        <f aca="false">IF(OR($F465="Activo",$F465="Cese"),ROUND(AK465+AO465,2),0)</f>
        <v>0</v>
      </c>
      <c r="AQ465" s="19" t="n">
        <f aca="false">IF($F465="Cese",MAX(0,AJ465-AN465),0)</f>
        <v>0</v>
      </c>
      <c r="AR465" s="19" t="str">
        <f aca="false">IF($B465="","",IF(COUNTIFS(RP_COD,$B465,'Retenciones Planilla'!$F$6:$F$105,"&lt;&gt;")=0,"",SUMIFS('Retenciones Planilla'!$F$6:$F$105,RP_COD,$B465)))</f>
        <v/>
      </c>
      <c r="AS465" s="19" t="str">
        <f aca="false">IF(AR465="","",AR465-AP465)</f>
        <v/>
      </c>
      <c r="AT465" s="23" t="str">
        <f aca="false">IF($B465="","",IF(NOT(OR($F465="Activo",$F465="Cese")),IF(N(AR465)=0,"—","Revisar: sin vínculo"),IF(AR465="",IF(AP465=0,"No corresponde","Sin dato planilla"),IF(ABS(AS465)&lt;=TOL,"OK",IF(AS465&gt;0,"Retuvo de más","Retuvo de menos")))))</f>
        <v/>
      </c>
      <c r="AU465" s="19" t="n">
        <f aca="false">IF(AND(BASE_RET="Planilla (si existe)",AR465&lt;&gt;""),AR465,AP465)</f>
        <v>0</v>
      </c>
      <c r="AV465" s="19" t="n">
        <f aca="false">AU465+N465</f>
        <v>0</v>
      </c>
    </row>
    <row r="466" customFormat="false" ht="15" hidden="false" customHeight="false" outlineLevel="0" collapsed="false">
      <c r="A466" s="43" t="n">
        <v>39</v>
      </c>
      <c r="B466" s="35" t="str">
        <f aca="false">IF(Trabajadores!$B$44="","",Trabajadores!$B$44)</f>
        <v/>
      </c>
      <c r="C466" s="35" t="str">
        <f aca="false">IF($B466="","",Trabajadores!$D$44)</f>
        <v/>
      </c>
      <c r="D466" s="43" t="n">
        <v>5</v>
      </c>
      <c r="E466" s="23" t="s">
        <v>302</v>
      </c>
      <c r="F466" s="23" t="str">
        <f aca="false">IF($B466="","",IF(OR(5&lt;Trabajadores!$M$44,5&gt;Trabajadores!$N$44),"No vinculado",IF(AND(5=Trabajadores!$N$44,Trabajadores!$O$44="Sí"),"Cese","Activo")))</f>
        <v/>
      </c>
      <c r="G466" s="19" t="n">
        <f aca="false">IF($B466="",0,SUMIFS(Ingresos!$S$6:$S$1505,ING_COD,$B466,ING_CLASE,"ORD"))</f>
        <v>0</v>
      </c>
      <c r="H466" s="19" t="n">
        <f aca="false">IF($B466="",0,SUMIFS(Ingresos!$S$6:$S$1505,ING_COD,$B466,ING_CLASE,"ORD",ING_COMP,"Sí"))</f>
        <v>0</v>
      </c>
      <c r="I466" s="19" t="n">
        <f aca="false">IF($B466="",0,SUMIFS(Ingresos!$S$6:$S$1505,ING_COD,$B466,ING_CLASE,"GRA"))</f>
        <v>0</v>
      </c>
      <c r="J466" s="19" t="n">
        <f aca="false">IF($B466="",0,SUMIFS(Ingresos!$S$6:$S$1505,ING_COD,$B466,ING_CLASE,"BON"))</f>
        <v>0</v>
      </c>
      <c r="K466" s="19" t="n">
        <f aca="false">IF($B466="",0,SUMIFS(Ingresos!$S$6:$S$1505,ING_COD,$B466,ING_CLASE,"EXT"))</f>
        <v>0</v>
      </c>
      <c r="L466" s="19" t="n">
        <f aca="false">IF($B466="",0,SUMIFS(Ingresos!$S$6:$S$1505,ING_COD,$B466,ING_CLASE,"OTO"))</f>
        <v>0</v>
      </c>
      <c r="M466" s="19" t="n">
        <f aca="false">IF($B466="",0,SUMIFS(Ingresos!$S$6:$S$1505,ING_COD,$B466,ING_CLASE,"OTX"))</f>
        <v>0</v>
      </c>
      <c r="N466" s="19" t="n">
        <f aca="false">IF($B466="",0,SUMIFS(Ingresos!$S$6:$S$1505,ING_COD,$B466,ING_CLASE,"RETO"))</f>
        <v>0</v>
      </c>
      <c r="O466" s="19" t="n">
        <f aca="false">IF($B466="",0,SUMIFS(Ingresos!$S$6:$S$1505,ING_COD,$B466,ING_CLASE,"INA"))</f>
        <v>0</v>
      </c>
      <c r="P466" s="19" t="n">
        <f aca="false">G466+I466+J466+K466+L466+M466</f>
        <v>0</v>
      </c>
      <c r="Q466" s="44" t="n">
        <f aca="false">IF($F466="Activo",8,IF($F466="Cese",1,0))</f>
        <v>0</v>
      </c>
      <c r="R466" s="19" t="n">
        <f aca="false">G466*Q466</f>
        <v>0</v>
      </c>
      <c r="S466" s="19" t="n">
        <f aca="false">IF($F466="Activo",SUMIFS(I466:I473,$D466:$D473,"&lt;="&amp;Trabajadores!$N$44)+IF(PROY_BON="Sí",SUMIFS(J466:J473,$D466:$D473,"&lt;="&amp;Trabajadores!$N$44),0),IF($F466="Cese",I466+IF(PROY_BON="Sí",J466,0),0))</f>
        <v>0</v>
      </c>
      <c r="T466" s="19" t="n">
        <f aca="false">IF(OR($F466&lt;&gt;"Activo",Trabajadores!$I$44="No"),0,IF(I468=0,H466*(1+IF(PROY_BON="Sí",Trabajadores!$P$44,0))*Trabajadores!$R$44/6*(Trabajadores!$N$44&gt;=7),0)+IF(I473=0,H466*(1+IF(PROY_BON="Sí",Trabajadores!$P$44,0))*Trabajadores!$S$44/6*(Trabajadores!$N$44&gt;=12),0))</f>
        <v>0</v>
      </c>
      <c r="U466" s="19" t="n">
        <f aca="false">IF($F466="Activo",IF(Trabajadores!$J$44="Sí",L466*8,L466),IF($F466="Cese",L466,0))</f>
        <v>0</v>
      </c>
      <c r="V466" s="19" t="n">
        <f aca="false">IF(OR($F466="Activo",$F466="Cese"),M466,0)</f>
        <v>0</v>
      </c>
      <c r="W466" s="19" t="n">
        <f aca="false">IF(OR($F466="Activo",$F466="Cese"),SUM(P462:P465),0)</f>
        <v>0</v>
      </c>
      <c r="X466" s="36" t="n">
        <f aca="false">IF(OR($F466="Activo",$F466="Cese"),R466+S466+T466+U466+V466+W466,0)</f>
        <v>0</v>
      </c>
      <c r="Y466" s="19" t="n">
        <f aca="false">IF(OR($F466="Activo",$F466="Cese"),DED_FIJA,0)</f>
        <v>0</v>
      </c>
      <c r="Z466" s="36" t="n">
        <f aca="false">MAX(0,X466-Y466)</f>
        <v>0</v>
      </c>
      <c r="AA466" s="19" t="n">
        <f aca="false">IF(Z466=0,0,MAX(0,MIN(Z466,Parámetros!$G$19)-Parámetros!$F$19)*Parámetros!$E$19)</f>
        <v>0</v>
      </c>
      <c r="AB466" s="19" t="n">
        <f aca="false">IF(Z466=0,0,MAX(0,MIN(Z466,Parámetros!$G$20)-Parámetros!$F$20)*Parámetros!$E$20)</f>
        <v>0</v>
      </c>
      <c r="AC466" s="19" t="n">
        <f aca="false">IF(Z466=0,0,MAX(0,MIN(Z466,Parámetros!$G$21)-Parámetros!$F$21)*Parámetros!$E$21)</f>
        <v>0</v>
      </c>
      <c r="AD466" s="19" t="n">
        <f aca="false">IF(Z466=0,0,MAX(0,MIN(Z466,Parámetros!$G$22)-Parámetros!$F$22)*Parámetros!$E$22)</f>
        <v>0</v>
      </c>
      <c r="AE466" s="19" t="n">
        <f aca="false">IF(Z466=0,0,MAX(0,MIN(Z466,Parámetros!$G$23)-Parámetros!$F$23)*Parámetros!$E$23)</f>
        <v>0</v>
      </c>
      <c r="AF466" s="36" t="n">
        <f aca="false">SUM(AA466:AE466)</f>
        <v>0</v>
      </c>
      <c r="AG466" s="45" t="str">
        <f aca="false">IF(AM466&lt;=0,"-",INDEX(TR_TASA,MATCH(AM466,TR_DESDE,1)))</f>
        <v>-</v>
      </c>
      <c r="AH466" s="44" t="n">
        <f aca="false">IF($F466="Cese",1,IF($F466="Activo",INDEX(DIV_N,5),0))</f>
        <v>0</v>
      </c>
      <c r="AI466" s="44" t="n">
        <f aca="false">IF($F466="Cese",4,IF($F466="Activo",INDEX(DIV_HASTA,5),0))</f>
        <v>0</v>
      </c>
      <c r="AJ466" s="19" t="n">
        <f aca="false">IF(OR($F466="Activo",$F466="Cese"),SUMIFS(AV462:AV465,D462:D465,"&lt;="&amp;AI466),0)</f>
        <v>0</v>
      </c>
      <c r="AK466" s="19" t="n">
        <f aca="false">IF(OR($F466="Activo",$F466="Cese"),MAX(0,(AF466-AJ466)/AH466),0)</f>
        <v>0</v>
      </c>
      <c r="AL466" s="19" t="n">
        <f aca="false">IF(OR($F466="Activo",$F466="Cese"),K466+IF(PROY_BON="Sí",0,J466),0)</f>
        <v>0</v>
      </c>
      <c r="AM466" s="19" t="n">
        <f aca="false">IF(AL466&gt;0,MAX(0,X466+AL466-Y466),Z466)</f>
        <v>0</v>
      </c>
      <c r="AN466" s="19" t="n">
        <f aca="false">SUMPRODUCT((AM466&gt;TR_DESDE)*(AM466-TR_DESDE)*TR_INC)</f>
        <v>0</v>
      </c>
      <c r="AO466" s="19" t="n">
        <f aca="false">IF(AL466&gt;0,MAX(0,AN466-IF($F466="Cese",MAX(AF466,AJ466),AF466)),0)</f>
        <v>0</v>
      </c>
      <c r="AP466" s="46" t="n">
        <f aca="false">IF(OR($F466="Activo",$F466="Cese"),ROUND(AK466+AO466,2),0)</f>
        <v>0</v>
      </c>
      <c r="AQ466" s="19" t="n">
        <f aca="false">IF($F466="Cese",MAX(0,AJ466-AN466),0)</f>
        <v>0</v>
      </c>
      <c r="AR466" s="19" t="str">
        <f aca="false">IF($B466="","",IF(COUNTIFS(RP_COD,$B466,'Retenciones Planilla'!$G$6:$G$105,"&lt;&gt;")=0,"",SUMIFS('Retenciones Planilla'!$G$6:$G$105,RP_COD,$B466)))</f>
        <v/>
      </c>
      <c r="AS466" s="19" t="str">
        <f aca="false">IF(AR466="","",AR466-AP466)</f>
        <v/>
      </c>
      <c r="AT466" s="23" t="str">
        <f aca="false">IF($B466="","",IF(NOT(OR($F466="Activo",$F466="Cese")),IF(N(AR466)=0,"—","Revisar: sin vínculo"),IF(AR466="",IF(AP466=0,"No corresponde","Sin dato planilla"),IF(ABS(AS466)&lt;=TOL,"OK",IF(AS466&gt;0,"Retuvo de más","Retuvo de menos")))))</f>
        <v/>
      </c>
      <c r="AU466" s="19" t="n">
        <f aca="false">IF(AND(BASE_RET="Planilla (si existe)",AR466&lt;&gt;""),AR466,AP466)</f>
        <v>0</v>
      </c>
      <c r="AV466" s="19" t="n">
        <f aca="false">AU466+N466</f>
        <v>0</v>
      </c>
    </row>
    <row r="467" customFormat="false" ht="15" hidden="false" customHeight="false" outlineLevel="0" collapsed="false">
      <c r="A467" s="43" t="n">
        <v>39</v>
      </c>
      <c r="B467" s="35" t="str">
        <f aca="false">IF(Trabajadores!$B$44="","",Trabajadores!$B$44)</f>
        <v/>
      </c>
      <c r="C467" s="35" t="str">
        <f aca="false">IF($B467="","",Trabajadores!$D$44)</f>
        <v/>
      </c>
      <c r="D467" s="43" t="n">
        <v>6</v>
      </c>
      <c r="E467" s="23" t="s">
        <v>303</v>
      </c>
      <c r="F467" s="23" t="str">
        <f aca="false">IF($B467="","",IF(OR(6&lt;Trabajadores!$M$44,6&gt;Trabajadores!$N$44),"No vinculado",IF(AND(6=Trabajadores!$N$44,Trabajadores!$O$44="Sí"),"Cese","Activo")))</f>
        <v/>
      </c>
      <c r="G467" s="19" t="n">
        <f aca="false">IF($B467="",0,SUMIFS(Ingresos!$T$6:$T$1505,ING_COD,$B467,ING_CLASE,"ORD"))</f>
        <v>0</v>
      </c>
      <c r="H467" s="19" t="n">
        <f aca="false">IF($B467="",0,SUMIFS(Ingresos!$T$6:$T$1505,ING_COD,$B467,ING_CLASE,"ORD",ING_COMP,"Sí"))</f>
        <v>0</v>
      </c>
      <c r="I467" s="19" t="n">
        <f aca="false">IF($B467="",0,SUMIFS(Ingresos!$T$6:$T$1505,ING_COD,$B467,ING_CLASE,"GRA"))</f>
        <v>0</v>
      </c>
      <c r="J467" s="19" t="n">
        <f aca="false">IF($B467="",0,SUMIFS(Ingresos!$T$6:$T$1505,ING_COD,$B467,ING_CLASE,"BON"))</f>
        <v>0</v>
      </c>
      <c r="K467" s="19" t="n">
        <f aca="false">IF($B467="",0,SUMIFS(Ingresos!$T$6:$T$1505,ING_COD,$B467,ING_CLASE,"EXT"))</f>
        <v>0</v>
      </c>
      <c r="L467" s="19" t="n">
        <f aca="false">IF($B467="",0,SUMIFS(Ingresos!$T$6:$T$1505,ING_COD,$B467,ING_CLASE,"OTO"))</f>
        <v>0</v>
      </c>
      <c r="M467" s="19" t="n">
        <f aca="false">IF($B467="",0,SUMIFS(Ingresos!$T$6:$T$1505,ING_COD,$B467,ING_CLASE,"OTX"))</f>
        <v>0</v>
      </c>
      <c r="N467" s="19" t="n">
        <f aca="false">IF($B467="",0,SUMIFS(Ingresos!$T$6:$T$1505,ING_COD,$B467,ING_CLASE,"RETO"))</f>
        <v>0</v>
      </c>
      <c r="O467" s="19" t="n">
        <f aca="false">IF($B467="",0,SUMIFS(Ingresos!$T$6:$T$1505,ING_COD,$B467,ING_CLASE,"INA"))</f>
        <v>0</v>
      </c>
      <c r="P467" s="19" t="n">
        <f aca="false">G467+I467+J467+K467+L467+M467</f>
        <v>0</v>
      </c>
      <c r="Q467" s="44" t="n">
        <f aca="false">IF($F467="Activo",7,IF($F467="Cese",1,0))</f>
        <v>0</v>
      </c>
      <c r="R467" s="19" t="n">
        <f aca="false">G467*Q467</f>
        <v>0</v>
      </c>
      <c r="S467" s="19" t="n">
        <f aca="false">IF($F467="Activo",SUMIFS(I467:I473,$D467:$D473,"&lt;="&amp;Trabajadores!$N$44)+IF(PROY_BON="Sí",SUMIFS(J467:J473,$D467:$D473,"&lt;="&amp;Trabajadores!$N$44),0),IF($F467="Cese",I467+IF(PROY_BON="Sí",J467,0),0))</f>
        <v>0</v>
      </c>
      <c r="T467" s="19" t="n">
        <f aca="false">IF(OR($F467&lt;&gt;"Activo",Trabajadores!$I$44="No"),0,IF(I468=0,H467*(1+IF(PROY_BON="Sí",Trabajadores!$P$44,0))*Trabajadores!$R$44/6*(Trabajadores!$N$44&gt;=7),0)+IF(I473=0,H467*(1+IF(PROY_BON="Sí",Trabajadores!$P$44,0))*Trabajadores!$S$44/6*(Trabajadores!$N$44&gt;=12),0))</f>
        <v>0</v>
      </c>
      <c r="U467" s="19" t="n">
        <f aca="false">IF($F467="Activo",IF(Trabajadores!$J$44="Sí",L467*7,L467),IF($F467="Cese",L467,0))</f>
        <v>0</v>
      </c>
      <c r="V467" s="19" t="n">
        <f aca="false">IF(OR($F467="Activo",$F467="Cese"),M467,0)</f>
        <v>0</v>
      </c>
      <c r="W467" s="19" t="n">
        <f aca="false">IF(OR($F467="Activo",$F467="Cese"),SUM(P462:P466),0)</f>
        <v>0</v>
      </c>
      <c r="X467" s="36" t="n">
        <f aca="false">IF(OR($F467="Activo",$F467="Cese"),R467+S467+T467+U467+V467+W467,0)</f>
        <v>0</v>
      </c>
      <c r="Y467" s="19" t="n">
        <f aca="false">IF(OR($F467="Activo",$F467="Cese"),DED_FIJA,0)</f>
        <v>0</v>
      </c>
      <c r="Z467" s="36" t="n">
        <f aca="false">MAX(0,X467-Y467)</f>
        <v>0</v>
      </c>
      <c r="AA467" s="19" t="n">
        <f aca="false">IF(Z467=0,0,MAX(0,MIN(Z467,Parámetros!$G$19)-Parámetros!$F$19)*Parámetros!$E$19)</f>
        <v>0</v>
      </c>
      <c r="AB467" s="19" t="n">
        <f aca="false">IF(Z467=0,0,MAX(0,MIN(Z467,Parámetros!$G$20)-Parámetros!$F$20)*Parámetros!$E$20)</f>
        <v>0</v>
      </c>
      <c r="AC467" s="19" t="n">
        <f aca="false">IF(Z467=0,0,MAX(0,MIN(Z467,Parámetros!$G$21)-Parámetros!$F$21)*Parámetros!$E$21)</f>
        <v>0</v>
      </c>
      <c r="AD467" s="19" t="n">
        <f aca="false">IF(Z467=0,0,MAX(0,MIN(Z467,Parámetros!$G$22)-Parámetros!$F$22)*Parámetros!$E$22)</f>
        <v>0</v>
      </c>
      <c r="AE467" s="19" t="n">
        <f aca="false">IF(Z467=0,0,MAX(0,MIN(Z467,Parámetros!$G$23)-Parámetros!$F$23)*Parámetros!$E$23)</f>
        <v>0</v>
      </c>
      <c r="AF467" s="36" t="n">
        <f aca="false">SUM(AA467:AE467)</f>
        <v>0</v>
      </c>
      <c r="AG467" s="45" t="str">
        <f aca="false">IF(AM467&lt;=0,"-",INDEX(TR_TASA,MATCH(AM467,TR_DESDE,1)))</f>
        <v>-</v>
      </c>
      <c r="AH467" s="44" t="n">
        <f aca="false">IF($F467="Cese",1,IF($F467="Activo",INDEX(DIV_N,6),0))</f>
        <v>0</v>
      </c>
      <c r="AI467" s="44" t="n">
        <f aca="false">IF($F467="Cese",5,IF($F467="Activo",INDEX(DIV_HASTA,6),0))</f>
        <v>0</v>
      </c>
      <c r="AJ467" s="19" t="n">
        <f aca="false">IF(OR($F467="Activo",$F467="Cese"),SUMIFS(AV462:AV466,D462:D466,"&lt;="&amp;AI467),0)</f>
        <v>0</v>
      </c>
      <c r="AK467" s="19" t="n">
        <f aca="false">IF(OR($F467="Activo",$F467="Cese"),MAX(0,(AF467-AJ467)/AH467),0)</f>
        <v>0</v>
      </c>
      <c r="AL467" s="19" t="n">
        <f aca="false">IF(OR($F467="Activo",$F467="Cese"),K467+IF(PROY_BON="Sí",0,J467),0)</f>
        <v>0</v>
      </c>
      <c r="AM467" s="19" t="n">
        <f aca="false">IF(AL467&gt;0,MAX(0,X467+AL467-Y467),Z467)</f>
        <v>0</v>
      </c>
      <c r="AN467" s="19" t="n">
        <f aca="false">SUMPRODUCT((AM467&gt;TR_DESDE)*(AM467-TR_DESDE)*TR_INC)</f>
        <v>0</v>
      </c>
      <c r="AO467" s="19" t="n">
        <f aca="false">IF(AL467&gt;0,MAX(0,AN467-IF($F467="Cese",MAX(AF467,AJ467),AF467)),0)</f>
        <v>0</v>
      </c>
      <c r="AP467" s="46" t="n">
        <f aca="false">IF(OR($F467="Activo",$F467="Cese"),ROUND(AK467+AO467,2),0)</f>
        <v>0</v>
      </c>
      <c r="AQ467" s="19" t="n">
        <f aca="false">IF($F467="Cese",MAX(0,AJ467-AN467),0)</f>
        <v>0</v>
      </c>
      <c r="AR467" s="19" t="str">
        <f aca="false">IF($B467="","",IF(COUNTIFS(RP_COD,$B467,'Retenciones Planilla'!$H$6:$H$105,"&lt;&gt;")=0,"",SUMIFS('Retenciones Planilla'!$H$6:$H$105,RP_COD,$B467)))</f>
        <v/>
      </c>
      <c r="AS467" s="19" t="str">
        <f aca="false">IF(AR467="","",AR467-AP467)</f>
        <v/>
      </c>
      <c r="AT467" s="23" t="str">
        <f aca="false">IF($B467="","",IF(NOT(OR($F467="Activo",$F467="Cese")),IF(N(AR467)=0,"—","Revisar: sin vínculo"),IF(AR467="",IF(AP467=0,"No corresponde","Sin dato planilla"),IF(ABS(AS467)&lt;=TOL,"OK",IF(AS467&gt;0,"Retuvo de más","Retuvo de menos")))))</f>
        <v/>
      </c>
      <c r="AU467" s="19" t="n">
        <f aca="false">IF(AND(BASE_RET="Planilla (si existe)",AR467&lt;&gt;""),AR467,AP467)</f>
        <v>0</v>
      </c>
      <c r="AV467" s="19" t="n">
        <f aca="false">AU467+N467</f>
        <v>0</v>
      </c>
    </row>
    <row r="468" customFormat="false" ht="15" hidden="false" customHeight="false" outlineLevel="0" collapsed="false">
      <c r="A468" s="43" t="n">
        <v>39</v>
      </c>
      <c r="B468" s="35" t="str">
        <f aca="false">IF(Trabajadores!$B$44="","",Trabajadores!$B$44)</f>
        <v/>
      </c>
      <c r="C468" s="35" t="str">
        <f aca="false">IF($B468="","",Trabajadores!$D$44)</f>
        <v/>
      </c>
      <c r="D468" s="43" t="n">
        <v>7</v>
      </c>
      <c r="E468" s="23" t="s">
        <v>304</v>
      </c>
      <c r="F468" s="23" t="str">
        <f aca="false">IF($B468="","",IF(OR(7&lt;Trabajadores!$M$44,7&gt;Trabajadores!$N$44),"No vinculado",IF(AND(7=Trabajadores!$N$44,Trabajadores!$O$44="Sí"),"Cese","Activo")))</f>
        <v/>
      </c>
      <c r="G468" s="19" t="n">
        <f aca="false">IF($B468="",0,SUMIFS(Ingresos!$U$6:$U$1505,ING_COD,$B468,ING_CLASE,"ORD"))</f>
        <v>0</v>
      </c>
      <c r="H468" s="19" t="n">
        <f aca="false">IF($B468="",0,SUMIFS(Ingresos!$U$6:$U$1505,ING_COD,$B468,ING_CLASE,"ORD",ING_COMP,"Sí"))</f>
        <v>0</v>
      </c>
      <c r="I468" s="19" t="n">
        <f aca="false">IF($B468="",0,SUMIFS(Ingresos!$U$6:$U$1505,ING_COD,$B468,ING_CLASE,"GRA"))</f>
        <v>0</v>
      </c>
      <c r="J468" s="19" t="n">
        <f aca="false">IF($B468="",0,SUMIFS(Ingresos!$U$6:$U$1505,ING_COD,$B468,ING_CLASE,"BON"))</f>
        <v>0</v>
      </c>
      <c r="K468" s="19" t="n">
        <f aca="false">IF($B468="",0,SUMIFS(Ingresos!$U$6:$U$1505,ING_COD,$B468,ING_CLASE,"EXT"))</f>
        <v>0</v>
      </c>
      <c r="L468" s="19" t="n">
        <f aca="false">IF($B468="",0,SUMIFS(Ingresos!$U$6:$U$1505,ING_COD,$B468,ING_CLASE,"OTO"))</f>
        <v>0</v>
      </c>
      <c r="M468" s="19" t="n">
        <f aca="false">IF($B468="",0,SUMIFS(Ingresos!$U$6:$U$1505,ING_COD,$B468,ING_CLASE,"OTX"))</f>
        <v>0</v>
      </c>
      <c r="N468" s="19" t="n">
        <f aca="false">IF($B468="",0,SUMIFS(Ingresos!$U$6:$U$1505,ING_COD,$B468,ING_CLASE,"RETO"))</f>
        <v>0</v>
      </c>
      <c r="O468" s="19" t="n">
        <f aca="false">IF($B468="",0,SUMIFS(Ingresos!$U$6:$U$1505,ING_COD,$B468,ING_CLASE,"INA"))</f>
        <v>0</v>
      </c>
      <c r="P468" s="19" t="n">
        <f aca="false">G468+I468+J468+K468+L468+M468</f>
        <v>0</v>
      </c>
      <c r="Q468" s="44" t="n">
        <f aca="false">IF($F468="Activo",6,IF($F468="Cese",1,0))</f>
        <v>0</v>
      </c>
      <c r="R468" s="19" t="n">
        <f aca="false">G468*Q468</f>
        <v>0</v>
      </c>
      <c r="S468" s="19" t="n">
        <f aca="false">IF($F468="Activo",SUMIFS(I468:I473,$D468:$D473,"&lt;="&amp;Trabajadores!$N$44)+IF(PROY_BON="Sí",SUMIFS(J468:J473,$D468:$D473,"&lt;="&amp;Trabajadores!$N$44),0),IF($F468="Cese",I468+IF(PROY_BON="Sí",J468,0),0))</f>
        <v>0</v>
      </c>
      <c r="T468" s="19" t="n">
        <f aca="false">IF(OR($F468&lt;&gt;"Activo",Trabajadores!$I$44="No"),0,IF(I473=0,H468*(1+IF(PROY_BON="Sí",Trabajadores!$P$44,0))*Trabajadores!$S$44/6*(Trabajadores!$N$44&gt;=12),0))</f>
        <v>0</v>
      </c>
      <c r="U468" s="19" t="n">
        <f aca="false">IF($F468="Activo",IF(Trabajadores!$J$44="Sí",L468*6,L468),IF($F468="Cese",L468,0))</f>
        <v>0</v>
      </c>
      <c r="V468" s="19" t="n">
        <f aca="false">IF(OR($F468="Activo",$F468="Cese"),M468,0)</f>
        <v>0</v>
      </c>
      <c r="W468" s="19" t="n">
        <f aca="false">IF(OR($F468="Activo",$F468="Cese"),SUM(P462:P467),0)</f>
        <v>0</v>
      </c>
      <c r="X468" s="36" t="n">
        <f aca="false">IF(OR($F468="Activo",$F468="Cese"),R468+S468+T468+U468+V468+W468,0)</f>
        <v>0</v>
      </c>
      <c r="Y468" s="19" t="n">
        <f aca="false">IF(OR($F468="Activo",$F468="Cese"),DED_FIJA,0)</f>
        <v>0</v>
      </c>
      <c r="Z468" s="36" t="n">
        <f aca="false">MAX(0,X468-Y468)</f>
        <v>0</v>
      </c>
      <c r="AA468" s="19" t="n">
        <f aca="false">IF(Z468=0,0,MAX(0,MIN(Z468,Parámetros!$G$19)-Parámetros!$F$19)*Parámetros!$E$19)</f>
        <v>0</v>
      </c>
      <c r="AB468" s="19" t="n">
        <f aca="false">IF(Z468=0,0,MAX(0,MIN(Z468,Parámetros!$G$20)-Parámetros!$F$20)*Parámetros!$E$20)</f>
        <v>0</v>
      </c>
      <c r="AC468" s="19" t="n">
        <f aca="false">IF(Z468=0,0,MAX(0,MIN(Z468,Parámetros!$G$21)-Parámetros!$F$21)*Parámetros!$E$21)</f>
        <v>0</v>
      </c>
      <c r="AD468" s="19" t="n">
        <f aca="false">IF(Z468=0,0,MAX(0,MIN(Z468,Parámetros!$G$22)-Parámetros!$F$22)*Parámetros!$E$22)</f>
        <v>0</v>
      </c>
      <c r="AE468" s="19" t="n">
        <f aca="false">IF(Z468=0,0,MAX(0,MIN(Z468,Parámetros!$G$23)-Parámetros!$F$23)*Parámetros!$E$23)</f>
        <v>0</v>
      </c>
      <c r="AF468" s="36" t="n">
        <f aca="false">SUM(AA468:AE468)</f>
        <v>0</v>
      </c>
      <c r="AG468" s="45" t="str">
        <f aca="false">IF(AM468&lt;=0,"-",INDEX(TR_TASA,MATCH(AM468,TR_DESDE,1)))</f>
        <v>-</v>
      </c>
      <c r="AH468" s="44" t="n">
        <f aca="false">IF($F468="Cese",1,IF($F468="Activo",INDEX(DIV_N,7),0))</f>
        <v>0</v>
      </c>
      <c r="AI468" s="44" t="n">
        <f aca="false">IF($F468="Cese",6,IF($F468="Activo",INDEX(DIV_HASTA,7),0))</f>
        <v>0</v>
      </c>
      <c r="AJ468" s="19" t="n">
        <f aca="false">IF(OR($F468="Activo",$F468="Cese"),SUMIFS(AV462:AV467,D462:D467,"&lt;="&amp;AI468),0)</f>
        <v>0</v>
      </c>
      <c r="AK468" s="19" t="n">
        <f aca="false">IF(OR($F468="Activo",$F468="Cese"),MAX(0,(AF468-AJ468)/AH468),0)</f>
        <v>0</v>
      </c>
      <c r="AL468" s="19" t="n">
        <f aca="false">IF(OR($F468="Activo",$F468="Cese"),K468+IF(PROY_BON="Sí",0,J468),0)</f>
        <v>0</v>
      </c>
      <c r="AM468" s="19" t="n">
        <f aca="false">IF(AL468&gt;0,MAX(0,X468+AL468-Y468),Z468)</f>
        <v>0</v>
      </c>
      <c r="AN468" s="19" t="n">
        <f aca="false">SUMPRODUCT((AM468&gt;TR_DESDE)*(AM468-TR_DESDE)*TR_INC)</f>
        <v>0</v>
      </c>
      <c r="AO468" s="19" t="n">
        <f aca="false">IF(AL468&gt;0,MAX(0,AN468-IF($F468="Cese",MAX(AF468,AJ468),AF468)),0)</f>
        <v>0</v>
      </c>
      <c r="AP468" s="46" t="n">
        <f aca="false">IF(OR($F468="Activo",$F468="Cese"),ROUND(AK468+AO468,2),0)</f>
        <v>0</v>
      </c>
      <c r="AQ468" s="19" t="n">
        <f aca="false">IF($F468="Cese",MAX(0,AJ468-AN468),0)</f>
        <v>0</v>
      </c>
      <c r="AR468" s="19" t="str">
        <f aca="false">IF($B468="","",IF(COUNTIFS(RP_COD,$B468,'Retenciones Planilla'!$I$6:$I$105,"&lt;&gt;")=0,"",SUMIFS('Retenciones Planilla'!$I$6:$I$105,RP_COD,$B468)))</f>
        <v/>
      </c>
      <c r="AS468" s="19" t="str">
        <f aca="false">IF(AR468="","",AR468-AP468)</f>
        <v/>
      </c>
      <c r="AT468" s="23" t="str">
        <f aca="false">IF($B468="","",IF(NOT(OR($F468="Activo",$F468="Cese")),IF(N(AR468)=0,"—","Revisar: sin vínculo"),IF(AR468="",IF(AP468=0,"No corresponde","Sin dato planilla"),IF(ABS(AS468)&lt;=TOL,"OK",IF(AS468&gt;0,"Retuvo de más","Retuvo de menos")))))</f>
        <v/>
      </c>
      <c r="AU468" s="19" t="n">
        <f aca="false">IF(AND(BASE_RET="Planilla (si existe)",AR468&lt;&gt;""),AR468,AP468)</f>
        <v>0</v>
      </c>
      <c r="AV468" s="19" t="n">
        <f aca="false">AU468+N468</f>
        <v>0</v>
      </c>
    </row>
    <row r="469" customFormat="false" ht="15" hidden="false" customHeight="false" outlineLevel="0" collapsed="false">
      <c r="A469" s="43" t="n">
        <v>39</v>
      </c>
      <c r="B469" s="35" t="str">
        <f aca="false">IF(Trabajadores!$B$44="","",Trabajadores!$B$44)</f>
        <v/>
      </c>
      <c r="C469" s="35" t="str">
        <f aca="false">IF($B469="","",Trabajadores!$D$44)</f>
        <v/>
      </c>
      <c r="D469" s="43" t="n">
        <v>8</v>
      </c>
      <c r="E469" s="23" t="s">
        <v>305</v>
      </c>
      <c r="F469" s="23" t="str">
        <f aca="false">IF($B469="","",IF(OR(8&lt;Trabajadores!$M$44,8&gt;Trabajadores!$N$44),"No vinculado",IF(AND(8=Trabajadores!$N$44,Trabajadores!$O$44="Sí"),"Cese","Activo")))</f>
        <v/>
      </c>
      <c r="G469" s="19" t="n">
        <f aca="false">IF($B469="",0,SUMIFS(Ingresos!$V$6:$V$1505,ING_COD,$B469,ING_CLASE,"ORD"))</f>
        <v>0</v>
      </c>
      <c r="H469" s="19" t="n">
        <f aca="false">IF($B469="",0,SUMIFS(Ingresos!$V$6:$V$1505,ING_COD,$B469,ING_CLASE,"ORD",ING_COMP,"Sí"))</f>
        <v>0</v>
      </c>
      <c r="I469" s="19" t="n">
        <f aca="false">IF($B469="",0,SUMIFS(Ingresos!$V$6:$V$1505,ING_COD,$B469,ING_CLASE,"GRA"))</f>
        <v>0</v>
      </c>
      <c r="J469" s="19" t="n">
        <f aca="false">IF($B469="",0,SUMIFS(Ingresos!$V$6:$V$1505,ING_COD,$B469,ING_CLASE,"BON"))</f>
        <v>0</v>
      </c>
      <c r="K469" s="19" t="n">
        <f aca="false">IF($B469="",0,SUMIFS(Ingresos!$V$6:$V$1505,ING_COD,$B469,ING_CLASE,"EXT"))</f>
        <v>0</v>
      </c>
      <c r="L469" s="19" t="n">
        <f aca="false">IF($B469="",0,SUMIFS(Ingresos!$V$6:$V$1505,ING_COD,$B469,ING_CLASE,"OTO"))</f>
        <v>0</v>
      </c>
      <c r="M469" s="19" t="n">
        <f aca="false">IF($B469="",0,SUMIFS(Ingresos!$V$6:$V$1505,ING_COD,$B469,ING_CLASE,"OTX"))</f>
        <v>0</v>
      </c>
      <c r="N469" s="19" t="n">
        <f aca="false">IF($B469="",0,SUMIFS(Ingresos!$V$6:$V$1505,ING_COD,$B469,ING_CLASE,"RETO"))</f>
        <v>0</v>
      </c>
      <c r="O469" s="19" t="n">
        <f aca="false">IF($B469="",0,SUMIFS(Ingresos!$V$6:$V$1505,ING_COD,$B469,ING_CLASE,"INA"))</f>
        <v>0</v>
      </c>
      <c r="P469" s="19" t="n">
        <f aca="false">G469+I469+J469+K469+L469+M469</f>
        <v>0</v>
      </c>
      <c r="Q469" s="44" t="n">
        <f aca="false">IF($F469="Activo",5,IF($F469="Cese",1,0))</f>
        <v>0</v>
      </c>
      <c r="R469" s="19" t="n">
        <f aca="false">G469*Q469</f>
        <v>0</v>
      </c>
      <c r="S469" s="19" t="n">
        <f aca="false">IF($F469="Activo",SUMIFS(I469:I473,$D469:$D473,"&lt;="&amp;Trabajadores!$N$44)+IF(PROY_BON="Sí",SUMIFS(J469:J473,$D469:$D473,"&lt;="&amp;Trabajadores!$N$44),0),IF($F469="Cese",I469+IF(PROY_BON="Sí",J469,0),0))</f>
        <v>0</v>
      </c>
      <c r="T469" s="19" t="n">
        <f aca="false">IF(OR($F469&lt;&gt;"Activo",Trabajadores!$I$44="No"),0,IF(I473=0,H469*(1+IF(PROY_BON="Sí",Trabajadores!$P$44,0))*Trabajadores!$S$44/6*(Trabajadores!$N$44&gt;=12),0))</f>
        <v>0</v>
      </c>
      <c r="U469" s="19" t="n">
        <f aca="false">IF($F469="Activo",IF(Trabajadores!$J$44="Sí",L469*5,L469),IF($F469="Cese",L469,0))</f>
        <v>0</v>
      </c>
      <c r="V469" s="19" t="n">
        <f aca="false">IF(OR($F469="Activo",$F469="Cese"),M469,0)</f>
        <v>0</v>
      </c>
      <c r="W469" s="19" t="n">
        <f aca="false">IF(OR($F469="Activo",$F469="Cese"),SUM(P462:P468),0)</f>
        <v>0</v>
      </c>
      <c r="X469" s="36" t="n">
        <f aca="false">IF(OR($F469="Activo",$F469="Cese"),R469+S469+T469+U469+V469+W469,0)</f>
        <v>0</v>
      </c>
      <c r="Y469" s="19" t="n">
        <f aca="false">IF(OR($F469="Activo",$F469="Cese"),DED_FIJA,0)</f>
        <v>0</v>
      </c>
      <c r="Z469" s="36" t="n">
        <f aca="false">MAX(0,X469-Y469)</f>
        <v>0</v>
      </c>
      <c r="AA469" s="19" t="n">
        <f aca="false">IF(Z469=0,0,MAX(0,MIN(Z469,Parámetros!$G$19)-Parámetros!$F$19)*Parámetros!$E$19)</f>
        <v>0</v>
      </c>
      <c r="AB469" s="19" t="n">
        <f aca="false">IF(Z469=0,0,MAX(0,MIN(Z469,Parámetros!$G$20)-Parámetros!$F$20)*Parámetros!$E$20)</f>
        <v>0</v>
      </c>
      <c r="AC469" s="19" t="n">
        <f aca="false">IF(Z469=0,0,MAX(0,MIN(Z469,Parámetros!$G$21)-Parámetros!$F$21)*Parámetros!$E$21)</f>
        <v>0</v>
      </c>
      <c r="AD469" s="19" t="n">
        <f aca="false">IF(Z469=0,0,MAX(0,MIN(Z469,Parámetros!$G$22)-Parámetros!$F$22)*Parámetros!$E$22)</f>
        <v>0</v>
      </c>
      <c r="AE469" s="19" t="n">
        <f aca="false">IF(Z469=0,0,MAX(0,MIN(Z469,Parámetros!$G$23)-Parámetros!$F$23)*Parámetros!$E$23)</f>
        <v>0</v>
      </c>
      <c r="AF469" s="36" t="n">
        <f aca="false">SUM(AA469:AE469)</f>
        <v>0</v>
      </c>
      <c r="AG469" s="45" t="str">
        <f aca="false">IF(AM469&lt;=0,"-",INDEX(TR_TASA,MATCH(AM469,TR_DESDE,1)))</f>
        <v>-</v>
      </c>
      <c r="AH469" s="44" t="n">
        <f aca="false">IF($F469="Cese",1,IF($F469="Activo",INDEX(DIV_N,8),0))</f>
        <v>0</v>
      </c>
      <c r="AI469" s="44" t="n">
        <f aca="false">IF($F469="Cese",7,IF($F469="Activo",INDEX(DIV_HASTA,8),0))</f>
        <v>0</v>
      </c>
      <c r="AJ469" s="19" t="n">
        <f aca="false">IF(OR($F469="Activo",$F469="Cese"),SUMIFS(AV462:AV468,D462:D468,"&lt;="&amp;AI469),0)</f>
        <v>0</v>
      </c>
      <c r="AK469" s="19" t="n">
        <f aca="false">IF(OR($F469="Activo",$F469="Cese"),MAX(0,(AF469-AJ469)/AH469),0)</f>
        <v>0</v>
      </c>
      <c r="AL469" s="19" t="n">
        <f aca="false">IF(OR($F469="Activo",$F469="Cese"),K469+IF(PROY_BON="Sí",0,J469),0)</f>
        <v>0</v>
      </c>
      <c r="AM469" s="19" t="n">
        <f aca="false">IF(AL469&gt;0,MAX(0,X469+AL469-Y469),Z469)</f>
        <v>0</v>
      </c>
      <c r="AN469" s="19" t="n">
        <f aca="false">SUMPRODUCT((AM469&gt;TR_DESDE)*(AM469-TR_DESDE)*TR_INC)</f>
        <v>0</v>
      </c>
      <c r="AO469" s="19" t="n">
        <f aca="false">IF(AL469&gt;0,MAX(0,AN469-IF($F469="Cese",MAX(AF469,AJ469),AF469)),0)</f>
        <v>0</v>
      </c>
      <c r="AP469" s="46" t="n">
        <f aca="false">IF(OR($F469="Activo",$F469="Cese"),ROUND(AK469+AO469,2),0)</f>
        <v>0</v>
      </c>
      <c r="AQ469" s="19" t="n">
        <f aca="false">IF($F469="Cese",MAX(0,AJ469-AN469),0)</f>
        <v>0</v>
      </c>
      <c r="AR469" s="19" t="str">
        <f aca="false">IF($B469="","",IF(COUNTIFS(RP_COD,$B469,'Retenciones Planilla'!$J$6:$J$105,"&lt;&gt;")=0,"",SUMIFS('Retenciones Planilla'!$J$6:$J$105,RP_COD,$B469)))</f>
        <v/>
      </c>
      <c r="AS469" s="19" t="str">
        <f aca="false">IF(AR469="","",AR469-AP469)</f>
        <v/>
      </c>
      <c r="AT469" s="23" t="str">
        <f aca="false">IF($B469="","",IF(NOT(OR($F469="Activo",$F469="Cese")),IF(N(AR469)=0,"—","Revisar: sin vínculo"),IF(AR469="",IF(AP469=0,"No corresponde","Sin dato planilla"),IF(ABS(AS469)&lt;=TOL,"OK",IF(AS469&gt;0,"Retuvo de más","Retuvo de menos")))))</f>
        <v/>
      </c>
      <c r="AU469" s="19" t="n">
        <f aca="false">IF(AND(BASE_RET="Planilla (si existe)",AR469&lt;&gt;""),AR469,AP469)</f>
        <v>0</v>
      </c>
      <c r="AV469" s="19" t="n">
        <f aca="false">AU469+N469</f>
        <v>0</v>
      </c>
    </row>
    <row r="470" customFormat="false" ht="15" hidden="false" customHeight="false" outlineLevel="0" collapsed="false">
      <c r="A470" s="43" t="n">
        <v>39</v>
      </c>
      <c r="B470" s="35" t="str">
        <f aca="false">IF(Trabajadores!$B$44="","",Trabajadores!$B$44)</f>
        <v/>
      </c>
      <c r="C470" s="35" t="str">
        <f aca="false">IF($B470="","",Trabajadores!$D$44)</f>
        <v/>
      </c>
      <c r="D470" s="43" t="n">
        <v>9</v>
      </c>
      <c r="E470" s="23" t="s">
        <v>306</v>
      </c>
      <c r="F470" s="23" t="str">
        <f aca="false">IF($B470="","",IF(OR(9&lt;Trabajadores!$M$44,9&gt;Trabajadores!$N$44),"No vinculado",IF(AND(9=Trabajadores!$N$44,Trabajadores!$O$44="Sí"),"Cese","Activo")))</f>
        <v/>
      </c>
      <c r="G470" s="19" t="n">
        <f aca="false">IF($B470="",0,SUMIFS(Ingresos!$W$6:$W$1505,ING_COD,$B470,ING_CLASE,"ORD"))</f>
        <v>0</v>
      </c>
      <c r="H470" s="19" t="n">
        <f aca="false">IF($B470="",0,SUMIFS(Ingresos!$W$6:$W$1505,ING_COD,$B470,ING_CLASE,"ORD",ING_COMP,"Sí"))</f>
        <v>0</v>
      </c>
      <c r="I470" s="19" t="n">
        <f aca="false">IF($B470="",0,SUMIFS(Ingresos!$W$6:$W$1505,ING_COD,$B470,ING_CLASE,"GRA"))</f>
        <v>0</v>
      </c>
      <c r="J470" s="19" t="n">
        <f aca="false">IF($B470="",0,SUMIFS(Ingresos!$W$6:$W$1505,ING_COD,$B470,ING_CLASE,"BON"))</f>
        <v>0</v>
      </c>
      <c r="K470" s="19" t="n">
        <f aca="false">IF($B470="",0,SUMIFS(Ingresos!$W$6:$W$1505,ING_COD,$B470,ING_CLASE,"EXT"))</f>
        <v>0</v>
      </c>
      <c r="L470" s="19" t="n">
        <f aca="false">IF($B470="",0,SUMIFS(Ingresos!$W$6:$W$1505,ING_COD,$B470,ING_CLASE,"OTO"))</f>
        <v>0</v>
      </c>
      <c r="M470" s="19" t="n">
        <f aca="false">IF($B470="",0,SUMIFS(Ingresos!$W$6:$W$1505,ING_COD,$B470,ING_CLASE,"OTX"))</f>
        <v>0</v>
      </c>
      <c r="N470" s="19" t="n">
        <f aca="false">IF($B470="",0,SUMIFS(Ingresos!$W$6:$W$1505,ING_COD,$B470,ING_CLASE,"RETO"))</f>
        <v>0</v>
      </c>
      <c r="O470" s="19" t="n">
        <f aca="false">IF($B470="",0,SUMIFS(Ingresos!$W$6:$W$1505,ING_COD,$B470,ING_CLASE,"INA"))</f>
        <v>0</v>
      </c>
      <c r="P470" s="19" t="n">
        <f aca="false">G470+I470+J470+K470+L470+M470</f>
        <v>0</v>
      </c>
      <c r="Q470" s="44" t="n">
        <f aca="false">IF($F470="Activo",4,IF($F470="Cese",1,0))</f>
        <v>0</v>
      </c>
      <c r="R470" s="19" t="n">
        <f aca="false">G470*Q470</f>
        <v>0</v>
      </c>
      <c r="S470" s="19" t="n">
        <f aca="false">IF($F470="Activo",SUMIFS(I470:I473,$D470:$D473,"&lt;="&amp;Trabajadores!$N$44)+IF(PROY_BON="Sí",SUMIFS(J470:J473,$D470:$D473,"&lt;="&amp;Trabajadores!$N$44),0),IF($F470="Cese",I470+IF(PROY_BON="Sí",J470,0),0))</f>
        <v>0</v>
      </c>
      <c r="T470" s="19" t="n">
        <f aca="false">IF(OR($F470&lt;&gt;"Activo",Trabajadores!$I$44="No"),0,IF(I473=0,H470*(1+IF(PROY_BON="Sí",Trabajadores!$P$44,0))*Trabajadores!$S$44/6*(Trabajadores!$N$44&gt;=12),0))</f>
        <v>0</v>
      </c>
      <c r="U470" s="19" t="n">
        <f aca="false">IF($F470="Activo",IF(Trabajadores!$J$44="Sí",L470*4,L470),IF($F470="Cese",L470,0))</f>
        <v>0</v>
      </c>
      <c r="V470" s="19" t="n">
        <f aca="false">IF(OR($F470="Activo",$F470="Cese"),M470,0)</f>
        <v>0</v>
      </c>
      <c r="W470" s="19" t="n">
        <f aca="false">IF(OR($F470="Activo",$F470="Cese"),SUM(P462:P469),0)</f>
        <v>0</v>
      </c>
      <c r="X470" s="36" t="n">
        <f aca="false">IF(OR($F470="Activo",$F470="Cese"),R470+S470+T470+U470+V470+W470,0)</f>
        <v>0</v>
      </c>
      <c r="Y470" s="19" t="n">
        <f aca="false">IF(OR($F470="Activo",$F470="Cese"),DED_FIJA,0)</f>
        <v>0</v>
      </c>
      <c r="Z470" s="36" t="n">
        <f aca="false">MAX(0,X470-Y470)</f>
        <v>0</v>
      </c>
      <c r="AA470" s="19" t="n">
        <f aca="false">IF(Z470=0,0,MAX(0,MIN(Z470,Parámetros!$G$19)-Parámetros!$F$19)*Parámetros!$E$19)</f>
        <v>0</v>
      </c>
      <c r="AB470" s="19" t="n">
        <f aca="false">IF(Z470=0,0,MAX(0,MIN(Z470,Parámetros!$G$20)-Parámetros!$F$20)*Parámetros!$E$20)</f>
        <v>0</v>
      </c>
      <c r="AC470" s="19" t="n">
        <f aca="false">IF(Z470=0,0,MAX(0,MIN(Z470,Parámetros!$G$21)-Parámetros!$F$21)*Parámetros!$E$21)</f>
        <v>0</v>
      </c>
      <c r="AD470" s="19" t="n">
        <f aca="false">IF(Z470=0,0,MAX(0,MIN(Z470,Parámetros!$G$22)-Parámetros!$F$22)*Parámetros!$E$22)</f>
        <v>0</v>
      </c>
      <c r="AE470" s="19" t="n">
        <f aca="false">IF(Z470=0,0,MAX(0,MIN(Z470,Parámetros!$G$23)-Parámetros!$F$23)*Parámetros!$E$23)</f>
        <v>0</v>
      </c>
      <c r="AF470" s="36" t="n">
        <f aca="false">SUM(AA470:AE470)</f>
        <v>0</v>
      </c>
      <c r="AG470" s="45" t="str">
        <f aca="false">IF(AM470&lt;=0,"-",INDEX(TR_TASA,MATCH(AM470,TR_DESDE,1)))</f>
        <v>-</v>
      </c>
      <c r="AH470" s="44" t="n">
        <f aca="false">IF($F470="Cese",1,IF($F470="Activo",INDEX(DIV_N,9),0))</f>
        <v>0</v>
      </c>
      <c r="AI470" s="44" t="n">
        <f aca="false">IF($F470="Cese",8,IF($F470="Activo",INDEX(DIV_HASTA,9),0))</f>
        <v>0</v>
      </c>
      <c r="AJ470" s="19" t="n">
        <f aca="false">IF(OR($F470="Activo",$F470="Cese"),SUMIFS(AV462:AV469,D462:D469,"&lt;="&amp;AI470),0)</f>
        <v>0</v>
      </c>
      <c r="AK470" s="19" t="n">
        <f aca="false">IF(OR($F470="Activo",$F470="Cese"),MAX(0,(AF470-AJ470)/AH470),0)</f>
        <v>0</v>
      </c>
      <c r="AL470" s="19" t="n">
        <f aca="false">IF(OR($F470="Activo",$F470="Cese"),K470+IF(PROY_BON="Sí",0,J470),0)</f>
        <v>0</v>
      </c>
      <c r="AM470" s="19" t="n">
        <f aca="false">IF(AL470&gt;0,MAX(0,X470+AL470-Y470),Z470)</f>
        <v>0</v>
      </c>
      <c r="AN470" s="19" t="n">
        <f aca="false">SUMPRODUCT((AM470&gt;TR_DESDE)*(AM470-TR_DESDE)*TR_INC)</f>
        <v>0</v>
      </c>
      <c r="AO470" s="19" t="n">
        <f aca="false">IF(AL470&gt;0,MAX(0,AN470-IF($F470="Cese",MAX(AF470,AJ470),AF470)),0)</f>
        <v>0</v>
      </c>
      <c r="AP470" s="46" t="n">
        <f aca="false">IF(OR($F470="Activo",$F470="Cese"),ROUND(AK470+AO470,2),0)</f>
        <v>0</v>
      </c>
      <c r="AQ470" s="19" t="n">
        <f aca="false">IF($F470="Cese",MAX(0,AJ470-AN470),0)</f>
        <v>0</v>
      </c>
      <c r="AR470" s="19" t="str">
        <f aca="false">IF($B470="","",IF(COUNTIFS(RP_COD,$B470,'Retenciones Planilla'!$K$6:$K$105,"&lt;&gt;")=0,"",SUMIFS('Retenciones Planilla'!$K$6:$K$105,RP_COD,$B470)))</f>
        <v/>
      </c>
      <c r="AS470" s="19" t="str">
        <f aca="false">IF(AR470="","",AR470-AP470)</f>
        <v/>
      </c>
      <c r="AT470" s="23" t="str">
        <f aca="false">IF($B470="","",IF(NOT(OR($F470="Activo",$F470="Cese")),IF(N(AR470)=0,"—","Revisar: sin vínculo"),IF(AR470="",IF(AP470=0,"No corresponde","Sin dato planilla"),IF(ABS(AS470)&lt;=TOL,"OK",IF(AS470&gt;0,"Retuvo de más","Retuvo de menos")))))</f>
        <v/>
      </c>
      <c r="AU470" s="19" t="n">
        <f aca="false">IF(AND(BASE_RET="Planilla (si existe)",AR470&lt;&gt;""),AR470,AP470)</f>
        <v>0</v>
      </c>
      <c r="AV470" s="19" t="n">
        <f aca="false">AU470+N470</f>
        <v>0</v>
      </c>
    </row>
    <row r="471" customFormat="false" ht="15" hidden="false" customHeight="false" outlineLevel="0" collapsed="false">
      <c r="A471" s="43" t="n">
        <v>39</v>
      </c>
      <c r="B471" s="35" t="str">
        <f aca="false">IF(Trabajadores!$B$44="","",Trabajadores!$B$44)</f>
        <v/>
      </c>
      <c r="C471" s="35" t="str">
        <f aca="false">IF($B471="","",Trabajadores!$D$44)</f>
        <v/>
      </c>
      <c r="D471" s="43" t="n">
        <v>10</v>
      </c>
      <c r="E471" s="23" t="s">
        <v>307</v>
      </c>
      <c r="F471" s="23" t="str">
        <f aca="false">IF($B471="","",IF(OR(10&lt;Trabajadores!$M$44,10&gt;Trabajadores!$N$44),"No vinculado",IF(AND(10=Trabajadores!$N$44,Trabajadores!$O$44="Sí"),"Cese","Activo")))</f>
        <v/>
      </c>
      <c r="G471" s="19" t="n">
        <f aca="false">IF($B471="",0,SUMIFS(Ingresos!$X$6:$X$1505,ING_COD,$B471,ING_CLASE,"ORD"))</f>
        <v>0</v>
      </c>
      <c r="H471" s="19" t="n">
        <f aca="false">IF($B471="",0,SUMIFS(Ingresos!$X$6:$X$1505,ING_COD,$B471,ING_CLASE,"ORD",ING_COMP,"Sí"))</f>
        <v>0</v>
      </c>
      <c r="I471" s="19" t="n">
        <f aca="false">IF($B471="",0,SUMIFS(Ingresos!$X$6:$X$1505,ING_COD,$B471,ING_CLASE,"GRA"))</f>
        <v>0</v>
      </c>
      <c r="J471" s="19" t="n">
        <f aca="false">IF($B471="",0,SUMIFS(Ingresos!$X$6:$X$1505,ING_COD,$B471,ING_CLASE,"BON"))</f>
        <v>0</v>
      </c>
      <c r="K471" s="19" t="n">
        <f aca="false">IF($B471="",0,SUMIFS(Ingresos!$X$6:$X$1505,ING_COD,$B471,ING_CLASE,"EXT"))</f>
        <v>0</v>
      </c>
      <c r="L471" s="19" t="n">
        <f aca="false">IF($B471="",0,SUMIFS(Ingresos!$X$6:$X$1505,ING_COD,$B471,ING_CLASE,"OTO"))</f>
        <v>0</v>
      </c>
      <c r="M471" s="19" t="n">
        <f aca="false">IF($B471="",0,SUMIFS(Ingresos!$X$6:$X$1505,ING_COD,$B471,ING_CLASE,"OTX"))</f>
        <v>0</v>
      </c>
      <c r="N471" s="19" t="n">
        <f aca="false">IF($B471="",0,SUMIFS(Ingresos!$X$6:$X$1505,ING_COD,$B471,ING_CLASE,"RETO"))</f>
        <v>0</v>
      </c>
      <c r="O471" s="19" t="n">
        <f aca="false">IF($B471="",0,SUMIFS(Ingresos!$X$6:$X$1505,ING_COD,$B471,ING_CLASE,"INA"))</f>
        <v>0</v>
      </c>
      <c r="P471" s="19" t="n">
        <f aca="false">G471+I471+J471+K471+L471+M471</f>
        <v>0</v>
      </c>
      <c r="Q471" s="44" t="n">
        <f aca="false">IF($F471="Activo",3,IF($F471="Cese",1,0))</f>
        <v>0</v>
      </c>
      <c r="R471" s="19" t="n">
        <f aca="false">G471*Q471</f>
        <v>0</v>
      </c>
      <c r="S471" s="19" t="n">
        <f aca="false">IF($F471="Activo",SUMIFS(I471:I473,$D471:$D473,"&lt;="&amp;Trabajadores!$N$44)+IF(PROY_BON="Sí",SUMIFS(J471:J473,$D471:$D473,"&lt;="&amp;Trabajadores!$N$44),0),IF($F471="Cese",I471+IF(PROY_BON="Sí",J471,0),0))</f>
        <v>0</v>
      </c>
      <c r="T471" s="19" t="n">
        <f aca="false">IF(OR($F471&lt;&gt;"Activo",Trabajadores!$I$44="No"),0,IF(I473=0,H471*(1+IF(PROY_BON="Sí",Trabajadores!$P$44,0))*Trabajadores!$S$44/6*(Trabajadores!$N$44&gt;=12),0))</f>
        <v>0</v>
      </c>
      <c r="U471" s="19" t="n">
        <f aca="false">IF($F471="Activo",IF(Trabajadores!$J$44="Sí",L471*3,L471),IF($F471="Cese",L471,0))</f>
        <v>0</v>
      </c>
      <c r="V471" s="19" t="n">
        <f aca="false">IF(OR($F471="Activo",$F471="Cese"),M471,0)</f>
        <v>0</v>
      </c>
      <c r="W471" s="19" t="n">
        <f aca="false">IF(OR($F471="Activo",$F471="Cese"),SUM(P462:P470),0)</f>
        <v>0</v>
      </c>
      <c r="X471" s="36" t="n">
        <f aca="false">IF(OR($F471="Activo",$F471="Cese"),R471+S471+T471+U471+V471+W471,0)</f>
        <v>0</v>
      </c>
      <c r="Y471" s="19" t="n">
        <f aca="false">IF(OR($F471="Activo",$F471="Cese"),DED_FIJA,0)</f>
        <v>0</v>
      </c>
      <c r="Z471" s="36" t="n">
        <f aca="false">MAX(0,X471-Y471)</f>
        <v>0</v>
      </c>
      <c r="AA471" s="19" t="n">
        <f aca="false">IF(Z471=0,0,MAX(0,MIN(Z471,Parámetros!$G$19)-Parámetros!$F$19)*Parámetros!$E$19)</f>
        <v>0</v>
      </c>
      <c r="AB471" s="19" t="n">
        <f aca="false">IF(Z471=0,0,MAX(0,MIN(Z471,Parámetros!$G$20)-Parámetros!$F$20)*Parámetros!$E$20)</f>
        <v>0</v>
      </c>
      <c r="AC471" s="19" t="n">
        <f aca="false">IF(Z471=0,0,MAX(0,MIN(Z471,Parámetros!$G$21)-Parámetros!$F$21)*Parámetros!$E$21)</f>
        <v>0</v>
      </c>
      <c r="AD471" s="19" t="n">
        <f aca="false">IF(Z471=0,0,MAX(0,MIN(Z471,Parámetros!$G$22)-Parámetros!$F$22)*Parámetros!$E$22)</f>
        <v>0</v>
      </c>
      <c r="AE471" s="19" t="n">
        <f aca="false">IF(Z471=0,0,MAX(0,MIN(Z471,Parámetros!$G$23)-Parámetros!$F$23)*Parámetros!$E$23)</f>
        <v>0</v>
      </c>
      <c r="AF471" s="36" t="n">
        <f aca="false">SUM(AA471:AE471)</f>
        <v>0</v>
      </c>
      <c r="AG471" s="45" t="str">
        <f aca="false">IF(AM471&lt;=0,"-",INDEX(TR_TASA,MATCH(AM471,TR_DESDE,1)))</f>
        <v>-</v>
      </c>
      <c r="AH471" s="44" t="n">
        <f aca="false">IF($F471="Cese",1,IF($F471="Activo",INDEX(DIV_N,10),0))</f>
        <v>0</v>
      </c>
      <c r="AI471" s="44" t="n">
        <f aca="false">IF($F471="Cese",9,IF($F471="Activo",INDEX(DIV_HASTA,10),0))</f>
        <v>0</v>
      </c>
      <c r="AJ471" s="19" t="n">
        <f aca="false">IF(OR($F471="Activo",$F471="Cese"),SUMIFS(AV462:AV470,D462:D470,"&lt;="&amp;AI471),0)</f>
        <v>0</v>
      </c>
      <c r="AK471" s="19" t="n">
        <f aca="false">IF(OR($F471="Activo",$F471="Cese"),MAX(0,(AF471-AJ471)/AH471),0)</f>
        <v>0</v>
      </c>
      <c r="AL471" s="19" t="n">
        <f aca="false">IF(OR($F471="Activo",$F471="Cese"),K471+IF(PROY_BON="Sí",0,J471),0)</f>
        <v>0</v>
      </c>
      <c r="AM471" s="19" t="n">
        <f aca="false">IF(AL471&gt;0,MAX(0,X471+AL471-Y471),Z471)</f>
        <v>0</v>
      </c>
      <c r="AN471" s="19" t="n">
        <f aca="false">SUMPRODUCT((AM471&gt;TR_DESDE)*(AM471-TR_DESDE)*TR_INC)</f>
        <v>0</v>
      </c>
      <c r="AO471" s="19" t="n">
        <f aca="false">IF(AL471&gt;0,MAX(0,AN471-IF($F471="Cese",MAX(AF471,AJ471),AF471)),0)</f>
        <v>0</v>
      </c>
      <c r="AP471" s="46" t="n">
        <f aca="false">IF(OR($F471="Activo",$F471="Cese"),ROUND(AK471+AO471,2),0)</f>
        <v>0</v>
      </c>
      <c r="AQ471" s="19" t="n">
        <f aca="false">IF($F471="Cese",MAX(0,AJ471-AN471),0)</f>
        <v>0</v>
      </c>
      <c r="AR471" s="19" t="str">
        <f aca="false">IF($B471="","",IF(COUNTIFS(RP_COD,$B471,'Retenciones Planilla'!$L$6:$L$105,"&lt;&gt;")=0,"",SUMIFS('Retenciones Planilla'!$L$6:$L$105,RP_COD,$B471)))</f>
        <v/>
      </c>
      <c r="AS471" s="19" t="str">
        <f aca="false">IF(AR471="","",AR471-AP471)</f>
        <v/>
      </c>
      <c r="AT471" s="23" t="str">
        <f aca="false">IF($B471="","",IF(NOT(OR($F471="Activo",$F471="Cese")),IF(N(AR471)=0,"—","Revisar: sin vínculo"),IF(AR471="",IF(AP471=0,"No corresponde","Sin dato planilla"),IF(ABS(AS471)&lt;=TOL,"OK",IF(AS471&gt;0,"Retuvo de más","Retuvo de menos")))))</f>
        <v/>
      </c>
      <c r="AU471" s="19" t="n">
        <f aca="false">IF(AND(BASE_RET="Planilla (si existe)",AR471&lt;&gt;""),AR471,AP471)</f>
        <v>0</v>
      </c>
      <c r="AV471" s="19" t="n">
        <f aca="false">AU471+N471</f>
        <v>0</v>
      </c>
    </row>
    <row r="472" customFormat="false" ht="15" hidden="false" customHeight="false" outlineLevel="0" collapsed="false">
      <c r="A472" s="43" t="n">
        <v>39</v>
      </c>
      <c r="B472" s="35" t="str">
        <f aca="false">IF(Trabajadores!$B$44="","",Trabajadores!$B$44)</f>
        <v/>
      </c>
      <c r="C472" s="35" t="str">
        <f aca="false">IF($B472="","",Trabajadores!$D$44)</f>
        <v/>
      </c>
      <c r="D472" s="43" t="n">
        <v>11</v>
      </c>
      <c r="E472" s="23" t="s">
        <v>308</v>
      </c>
      <c r="F472" s="23" t="str">
        <f aca="false">IF($B472="","",IF(OR(11&lt;Trabajadores!$M$44,11&gt;Trabajadores!$N$44),"No vinculado",IF(AND(11=Trabajadores!$N$44,Trabajadores!$O$44="Sí"),"Cese","Activo")))</f>
        <v/>
      </c>
      <c r="G472" s="19" t="n">
        <f aca="false">IF($B472="",0,SUMIFS(Ingresos!$Y$6:$Y$1505,ING_COD,$B472,ING_CLASE,"ORD"))</f>
        <v>0</v>
      </c>
      <c r="H472" s="19" t="n">
        <f aca="false">IF($B472="",0,SUMIFS(Ingresos!$Y$6:$Y$1505,ING_COD,$B472,ING_CLASE,"ORD",ING_COMP,"Sí"))</f>
        <v>0</v>
      </c>
      <c r="I472" s="19" t="n">
        <f aca="false">IF($B472="",0,SUMIFS(Ingresos!$Y$6:$Y$1505,ING_COD,$B472,ING_CLASE,"GRA"))</f>
        <v>0</v>
      </c>
      <c r="J472" s="19" t="n">
        <f aca="false">IF($B472="",0,SUMIFS(Ingresos!$Y$6:$Y$1505,ING_COD,$B472,ING_CLASE,"BON"))</f>
        <v>0</v>
      </c>
      <c r="K472" s="19" t="n">
        <f aca="false">IF($B472="",0,SUMIFS(Ingresos!$Y$6:$Y$1505,ING_COD,$B472,ING_CLASE,"EXT"))</f>
        <v>0</v>
      </c>
      <c r="L472" s="19" t="n">
        <f aca="false">IF($B472="",0,SUMIFS(Ingresos!$Y$6:$Y$1505,ING_COD,$B472,ING_CLASE,"OTO"))</f>
        <v>0</v>
      </c>
      <c r="M472" s="19" t="n">
        <f aca="false">IF($B472="",0,SUMIFS(Ingresos!$Y$6:$Y$1505,ING_COD,$B472,ING_CLASE,"OTX"))</f>
        <v>0</v>
      </c>
      <c r="N472" s="19" t="n">
        <f aca="false">IF($B472="",0,SUMIFS(Ingresos!$Y$6:$Y$1505,ING_COD,$B472,ING_CLASE,"RETO"))</f>
        <v>0</v>
      </c>
      <c r="O472" s="19" t="n">
        <f aca="false">IF($B472="",0,SUMIFS(Ingresos!$Y$6:$Y$1505,ING_COD,$B472,ING_CLASE,"INA"))</f>
        <v>0</v>
      </c>
      <c r="P472" s="19" t="n">
        <f aca="false">G472+I472+J472+K472+L472+M472</f>
        <v>0</v>
      </c>
      <c r="Q472" s="44" t="n">
        <f aca="false">IF($F472="Activo",2,IF($F472="Cese",1,0))</f>
        <v>0</v>
      </c>
      <c r="R472" s="19" t="n">
        <f aca="false">G472*Q472</f>
        <v>0</v>
      </c>
      <c r="S472" s="19" t="n">
        <f aca="false">IF($F472="Activo",SUMIFS(I472:I473,$D472:$D473,"&lt;="&amp;Trabajadores!$N$44)+IF(PROY_BON="Sí",SUMIFS(J472:J473,$D472:$D473,"&lt;="&amp;Trabajadores!$N$44),0),IF($F472="Cese",I472+IF(PROY_BON="Sí",J472,0),0))</f>
        <v>0</v>
      </c>
      <c r="T472" s="19" t="n">
        <f aca="false">IF(OR($F472&lt;&gt;"Activo",Trabajadores!$I$44="No"),0,IF(I473=0,H472*(1+IF(PROY_BON="Sí",Trabajadores!$P$44,0))*Trabajadores!$S$44/6*(Trabajadores!$N$44&gt;=12),0))</f>
        <v>0</v>
      </c>
      <c r="U472" s="19" t="n">
        <f aca="false">IF($F472="Activo",IF(Trabajadores!$J$44="Sí",L472*2,L472),IF($F472="Cese",L472,0))</f>
        <v>0</v>
      </c>
      <c r="V472" s="19" t="n">
        <f aca="false">IF(OR($F472="Activo",$F472="Cese"),M472,0)</f>
        <v>0</v>
      </c>
      <c r="W472" s="19" t="n">
        <f aca="false">IF(OR($F472="Activo",$F472="Cese"),SUM(P462:P471),0)</f>
        <v>0</v>
      </c>
      <c r="X472" s="36" t="n">
        <f aca="false">IF(OR($F472="Activo",$F472="Cese"),R472+S472+T472+U472+V472+W472,0)</f>
        <v>0</v>
      </c>
      <c r="Y472" s="19" t="n">
        <f aca="false">IF(OR($F472="Activo",$F472="Cese"),DED_FIJA,0)</f>
        <v>0</v>
      </c>
      <c r="Z472" s="36" t="n">
        <f aca="false">MAX(0,X472-Y472)</f>
        <v>0</v>
      </c>
      <c r="AA472" s="19" t="n">
        <f aca="false">IF(Z472=0,0,MAX(0,MIN(Z472,Parámetros!$G$19)-Parámetros!$F$19)*Parámetros!$E$19)</f>
        <v>0</v>
      </c>
      <c r="AB472" s="19" t="n">
        <f aca="false">IF(Z472=0,0,MAX(0,MIN(Z472,Parámetros!$G$20)-Parámetros!$F$20)*Parámetros!$E$20)</f>
        <v>0</v>
      </c>
      <c r="AC472" s="19" t="n">
        <f aca="false">IF(Z472=0,0,MAX(0,MIN(Z472,Parámetros!$G$21)-Parámetros!$F$21)*Parámetros!$E$21)</f>
        <v>0</v>
      </c>
      <c r="AD472" s="19" t="n">
        <f aca="false">IF(Z472=0,0,MAX(0,MIN(Z472,Parámetros!$G$22)-Parámetros!$F$22)*Parámetros!$E$22)</f>
        <v>0</v>
      </c>
      <c r="AE472" s="19" t="n">
        <f aca="false">IF(Z472=0,0,MAX(0,MIN(Z472,Parámetros!$G$23)-Parámetros!$F$23)*Parámetros!$E$23)</f>
        <v>0</v>
      </c>
      <c r="AF472" s="36" t="n">
        <f aca="false">SUM(AA472:AE472)</f>
        <v>0</v>
      </c>
      <c r="AG472" s="45" t="str">
        <f aca="false">IF(AM472&lt;=0,"-",INDEX(TR_TASA,MATCH(AM472,TR_DESDE,1)))</f>
        <v>-</v>
      </c>
      <c r="AH472" s="44" t="n">
        <f aca="false">IF($F472="Cese",1,IF($F472="Activo",INDEX(DIV_N,11),0))</f>
        <v>0</v>
      </c>
      <c r="AI472" s="44" t="n">
        <f aca="false">IF($F472="Cese",10,IF($F472="Activo",INDEX(DIV_HASTA,11),0))</f>
        <v>0</v>
      </c>
      <c r="AJ472" s="19" t="n">
        <f aca="false">IF(OR($F472="Activo",$F472="Cese"),SUMIFS(AV462:AV471,D462:D471,"&lt;="&amp;AI472),0)</f>
        <v>0</v>
      </c>
      <c r="AK472" s="19" t="n">
        <f aca="false">IF(OR($F472="Activo",$F472="Cese"),MAX(0,(AF472-AJ472)/AH472),0)</f>
        <v>0</v>
      </c>
      <c r="AL472" s="19" t="n">
        <f aca="false">IF(OR($F472="Activo",$F472="Cese"),K472+IF(PROY_BON="Sí",0,J472),0)</f>
        <v>0</v>
      </c>
      <c r="AM472" s="19" t="n">
        <f aca="false">IF(AL472&gt;0,MAX(0,X472+AL472-Y472),Z472)</f>
        <v>0</v>
      </c>
      <c r="AN472" s="19" t="n">
        <f aca="false">SUMPRODUCT((AM472&gt;TR_DESDE)*(AM472-TR_DESDE)*TR_INC)</f>
        <v>0</v>
      </c>
      <c r="AO472" s="19" t="n">
        <f aca="false">IF(AL472&gt;0,MAX(0,AN472-IF($F472="Cese",MAX(AF472,AJ472),AF472)),0)</f>
        <v>0</v>
      </c>
      <c r="AP472" s="46" t="n">
        <f aca="false">IF(OR($F472="Activo",$F472="Cese"),ROUND(AK472+AO472,2),0)</f>
        <v>0</v>
      </c>
      <c r="AQ472" s="19" t="n">
        <f aca="false">IF($F472="Cese",MAX(0,AJ472-AN472),0)</f>
        <v>0</v>
      </c>
      <c r="AR472" s="19" t="str">
        <f aca="false">IF($B472="","",IF(COUNTIFS(RP_COD,$B472,'Retenciones Planilla'!$M$6:$M$105,"&lt;&gt;")=0,"",SUMIFS('Retenciones Planilla'!$M$6:$M$105,RP_COD,$B472)))</f>
        <v/>
      </c>
      <c r="AS472" s="19" t="str">
        <f aca="false">IF(AR472="","",AR472-AP472)</f>
        <v/>
      </c>
      <c r="AT472" s="23" t="str">
        <f aca="false">IF($B472="","",IF(NOT(OR($F472="Activo",$F472="Cese")),IF(N(AR472)=0,"—","Revisar: sin vínculo"),IF(AR472="",IF(AP472=0,"No corresponde","Sin dato planilla"),IF(ABS(AS472)&lt;=TOL,"OK",IF(AS472&gt;0,"Retuvo de más","Retuvo de menos")))))</f>
        <v/>
      </c>
      <c r="AU472" s="19" t="n">
        <f aca="false">IF(AND(BASE_RET="Planilla (si existe)",AR472&lt;&gt;""),AR472,AP472)</f>
        <v>0</v>
      </c>
      <c r="AV472" s="19" t="n">
        <f aca="false">AU472+N472</f>
        <v>0</v>
      </c>
    </row>
    <row r="473" customFormat="false" ht="15" hidden="false" customHeight="false" outlineLevel="0" collapsed="false">
      <c r="A473" s="43" t="n">
        <v>39</v>
      </c>
      <c r="B473" s="35" t="str">
        <f aca="false">IF(Trabajadores!$B$44="","",Trabajadores!$B$44)</f>
        <v/>
      </c>
      <c r="C473" s="35" t="str">
        <f aca="false">IF($B473="","",Trabajadores!$D$44)</f>
        <v/>
      </c>
      <c r="D473" s="43" t="n">
        <v>12</v>
      </c>
      <c r="E473" s="23" t="s">
        <v>309</v>
      </c>
      <c r="F473" s="23" t="str">
        <f aca="false">IF($B473="","",IF(OR(12&lt;Trabajadores!$M$44,12&gt;Trabajadores!$N$44),"No vinculado",IF(AND(12=Trabajadores!$N$44,Trabajadores!$O$44="Sí"),"Cese","Activo")))</f>
        <v/>
      </c>
      <c r="G473" s="19" t="n">
        <f aca="false">IF($B473="",0,SUMIFS(Ingresos!$Z$6:$Z$1505,ING_COD,$B473,ING_CLASE,"ORD"))</f>
        <v>0</v>
      </c>
      <c r="H473" s="19" t="n">
        <f aca="false">IF($B473="",0,SUMIFS(Ingresos!$Z$6:$Z$1505,ING_COD,$B473,ING_CLASE,"ORD",ING_COMP,"Sí"))</f>
        <v>0</v>
      </c>
      <c r="I473" s="19" t="n">
        <f aca="false">IF($B473="",0,SUMIFS(Ingresos!$Z$6:$Z$1505,ING_COD,$B473,ING_CLASE,"GRA"))</f>
        <v>0</v>
      </c>
      <c r="J473" s="19" t="n">
        <f aca="false">IF($B473="",0,SUMIFS(Ingresos!$Z$6:$Z$1505,ING_COD,$B473,ING_CLASE,"BON"))</f>
        <v>0</v>
      </c>
      <c r="K473" s="19" t="n">
        <f aca="false">IF($B473="",0,SUMIFS(Ingresos!$Z$6:$Z$1505,ING_COD,$B473,ING_CLASE,"EXT"))</f>
        <v>0</v>
      </c>
      <c r="L473" s="19" t="n">
        <f aca="false">IF($B473="",0,SUMIFS(Ingresos!$Z$6:$Z$1505,ING_COD,$B473,ING_CLASE,"OTO"))</f>
        <v>0</v>
      </c>
      <c r="M473" s="19" t="n">
        <f aca="false">IF($B473="",0,SUMIFS(Ingresos!$Z$6:$Z$1505,ING_COD,$B473,ING_CLASE,"OTX"))</f>
        <v>0</v>
      </c>
      <c r="N473" s="19" t="n">
        <f aca="false">IF($B473="",0,SUMIFS(Ingresos!$Z$6:$Z$1505,ING_COD,$B473,ING_CLASE,"RETO"))</f>
        <v>0</v>
      </c>
      <c r="O473" s="19" t="n">
        <f aca="false">IF($B473="",0,SUMIFS(Ingresos!$Z$6:$Z$1505,ING_COD,$B473,ING_CLASE,"INA"))</f>
        <v>0</v>
      </c>
      <c r="P473" s="19" t="n">
        <f aca="false">G473+I473+J473+K473+L473+M473</f>
        <v>0</v>
      </c>
      <c r="Q473" s="44" t="n">
        <f aca="false">IF($F473="Activo",1,IF($F473="Cese",1,0))</f>
        <v>0</v>
      </c>
      <c r="R473" s="19" t="n">
        <f aca="false">G473*Q473</f>
        <v>0</v>
      </c>
      <c r="S473" s="19" t="n">
        <f aca="false">IF($F473="Activo",SUMIFS(I473:I473,$D473:$D473,"&lt;="&amp;Trabajadores!$N$44)+IF(PROY_BON="Sí",SUMIFS(J473:J473,$D473:$D473,"&lt;="&amp;Trabajadores!$N$44),0),IF($F473="Cese",I473+IF(PROY_BON="Sí",J473,0),0))</f>
        <v>0</v>
      </c>
      <c r="T473" s="19" t="n">
        <f aca="false">0</f>
        <v>0</v>
      </c>
      <c r="U473" s="19" t="n">
        <f aca="false">IF($F473="Activo",IF(Trabajadores!$J$44="Sí",L473*1,L473),IF($F473="Cese",L473,0))</f>
        <v>0</v>
      </c>
      <c r="V473" s="19" t="n">
        <f aca="false">IF(OR($F473="Activo",$F473="Cese"),M473,0)</f>
        <v>0</v>
      </c>
      <c r="W473" s="19" t="n">
        <f aca="false">IF(OR($F473="Activo",$F473="Cese"),SUM(P462:P472),0)</f>
        <v>0</v>
      </c>
      <c r="X473" s="36" t="n">
        <f aca="false">IF(OR($F473="Activo",$F473="Cese"),R473+S473+T473+U473+V473+W473,0)</f>
        <v>0</v>
      </c>
      <c r="Y473" s="19" t="n">
        <f aca="false">IF(OR($F473="Activo",$F473="Cese"),DED_FIJA,0)</f>
        <v>0</v>
      </c>
      <c r="Z473" s="36" t="n">
        <f aca="false">MAX(0,X473-Y473)</f>
        <v>0</v>
      </c>
      <c r="AA473" s="19" t="n">
        <f aca="false">IF(Z473=0,0,MAX(0,MIN(Z473,Parámetros!$G$19)-Parámetros!$F$19)*Parámetros!$E$19)</f>
        <v>0</v>
      </c>
      <c r="AB473" s="19" t="n">
        <f aca="false">IF(Z473=0,0,MAX(0,MIN(Z473,Parámetros!$G$20)-Parámetros!$F$20)*Parámetros!$E$20)</f>
        <v>0</v>
      </c>
      <c r="AC473" s="19" t="n">
        <f aca="false">IF(Z473=0,0,MAX(0,MIN(Z473,Parámetros!$G$21)-Parámetros!$F$21)*Parámetros!$E$21)</f>
        <v>0</v>
      </c>
      <c r="AD473" s="19" t="n">
        <f aca="false">IF(Z473=0,0,MAX(0,MIN(Z473,Parámetros!$G$22)-Parámetros!$F$22)*Parámetros!$E$22)</f>
        <v>0</v>
      </c>
      <c r="AE473" s="19" t="n">
        <f aca="false">IF(Z473=0,0,MAX(0,MIN(Z473,Parámetros!$G$23)-Parámetros!$F$23)*Parámetros!$E$23)</f>
        <v>0</v>
      </c>
      <c r="AF473" s="36" t="n">
        <f aca="false">SUM(AA473:AE473)</f>
        <v>0</v>
      </c>
      <c r="AG473" s="45" t="str">
        <f aca="false">IF(AM473&lt;=0,"-",INDEX(TR_TASA,MATCH(AM473,TR_DESDE,1)))</f>
        <v>-</v>
      </c>
      <c r="AH473" s="44" t="n">
        <f aca="false">IF($F473="Cese",1,IF($F473="Activo",INDEX(DIV_N,12),0))</f>
        <v>0</v>
      </c>
      <c r="AI473" s="44" t="n">
        <f aca="false">IF($F473="Cese",11,IF($F473="Activo",INDEX(DIV_HASTA,12),0))</f>
        <v>0</v>
      </c>
      <c r="AJ473" s="19" t="n">
        <f aca="false">IF(OR($F473="Activo",$F473="Cese"),SUMIFS(AV462:AV472,D462:D472,"&lt;="&amp;AI473),0)</f>
        <v>0</v>
      </c>
      <c r="AK473" s="19" t="n">
        <f aca="false">IF(OR($F473="Activo",$F473="Cese"),MAX(0,(AF473-AJ473)/AH473),0)</f>
        <v>0</v>
      </c>
      <c r="AL473" s="19" t="n">
        <f aca="false">IF(OR($F473="Activo",$F473="Cese"),K473+IF(PROY_BON="Sí",0,J473),0)</f>
        <v>0</v>
      </c>
      <c r="AM473" s="19" t="n">
        <f aca="false">IF(AL473&gt;0,MAX(0,X473+AL473-Y473),Z473)</f>
        <v>0</v>
      </c>
      <c r="AN473" s="19" t="n">
        <f aca="false">SUMPRODUCT((AM473&gt;TR_DESDE)*(AM473-TR_DESDE)*TR_INC)</f>
        <v>0</v>
      </c>
      <c r="AO473" s="19" t="n">
        <f aca="false">IF(AL473&gt;0,MAX(0,AN473-IF(TRUE(),MAX(AF473,AJ473),AF473)),0)</f>
        <v>0</v>
      </c>
      <c r="AP473" s="46" t="n">
        <f aca="false">IF(OR($F473="Activo",$F473="Cese"),ROUND(AK473+AO473,2),0)</f>
        <v>0</v>
      </c>
      <c r="AQ473" s="19" t="n">
        <f aca="false">IF(OR($F473="Activo",$F473="Cese"),MAX(0,AJ473-AN473),0)</f>
        <v>0</v>
      </c>
      <c r="AR473" s="19" t="str">
        <f aca="false">IF($B473="","",IF(COUNTIFS(RP_COD,$B473,'Retenciones Planilla'!$N$6:$N$105,"&lt;&gt;")=0,"",SUMIFS('Retenciones Planilla'!$N$6:$N$105,RP_COD,$B473)))</f>
        <v/>
      </c>
      <c r="AS473" s="19" t="str">
        <f aca="false">IF(AR473="","",AR473-AP473)</f>
        <v/>
      </c>
      <c r="AT473" s="23" t="str">
        <f aca="false">IF($B473="","",IF(NOT(OR($F473="Activo",$F473="Cese")),IF(N(AR473)=0,"—","Revisar: sin vínculo"),IF(AR473="",IF(AP473=0,"No corresponde","Sin dato planilla"),IF(ABS(AS473)&lt;=TOL,"OK",IF(AS473&gt;0,"Retuvo de más","Retuvo de menos")))))</f>
        <v/>
      </c>
      <c r="AU473" s="19" t="n">
        <f aca="false">IF(AND(BASE_RET="Planilla (si existe)",AR473&lt;&gt;""),AR473,AP473)</f>
        <v>0</v>
      </c>
      <c r="AV473" s="19" t="n">
        <f aca="false">AU473+N473</f>
        <v>0</v>
      </c>
    </row>
    <row r="474" customFormat="false" ht="15" hidden="false" customHeight="false" outlineLevel="0" collapsed="false">
      <c r="A474" s="43" t="n">
        <v>40</v>
      </c>
      <c r="B474" s="35" t="str">
        <f aca="false">IF(Trabajadores!$B$45="","",Trabajadores!$B$45)</f>
        <v/>
      </c>
      <c r="C474" s="35" t="str">
        <f aca="false">IF($B474="","",Trabajadores!$D$45)</f>
        <v/>
      </c>
      <c r="D474" s="43" t="n">
        <v>1</v>
      </c>
      <c r="E474" s="23" t="s">
        <v>298</v>
      </c>
      <c r="F474" s="23" t="str">
        <f aca="false">IF($B474="","",IF(OR(1&lt;Trabajadores!$M$45,1&gt;Trabajadores!$N$45),"No vinculado",IF(AND(1=Trabajadores!$N$45,Trabajadores!$O$45="Sí"),"Cese","Activo")))</f>
        <v/>
      </c>
      <c r="G474" s="19" t="n">
        <f aca="false">IF($B474="",0,SUMIFS(Ingresos!$O$6:$O$1505,ING_COD,$B474,ING_CLASE,"ORD"))</f>
        <v>0</v>
      </c>
      <c r="H474" s="19" t="n">
        <f aca="false">IF($B474="",0,SUMIFS(Ingresos!$O$6:$O$1505,ING_COD,$B474,ING_CLASE,"ORD",ING_COMP,"Sí"))</f>
        <v>0</v>
      </c>
      <c r="I474" s="19" t="n">
        <f aca="false">IF($B474="",0,SUMIFS(Ingresos!$O$6:$O$1505,ING_COD,$B474,ING_CLASE,"GRA"))</f>
        <v>0</v>
      </c>
      <c r="J474" s="19" t="n">
        <f aca="false">IF($B474="",0,SUMIFS(Ingresos!$O$6:$O$1505,ING_COD,$B474,ING_CLASE,"BON"))</f>
        <v>0</v>
      </c>
      <c r="K474" s="19" t="n">
        <f aca="false">IF($B474="",0,SUMIFS(Ingresos!$O$6:$O$1505,ING_COD,$B474,ING_CLASE,"EXT"))</f>
        <v>0</v>
      </c>
      <c r="L474" s="19" t="n">
        <f aca="false">IF($B474="",0,SUMIFS(Ingresos!$O$6:$O$1505,ING_COD,$B474,ING_CLASE,"OTO"))</f>
        <v>0</v>
      </c>
      <c r="M474" s="19" t="n">
        <f aca="false">IF($B474="",0,SUMIFS(Ingresos!$O$6:$O$1505,ING_COD,$B474,ING_CLASE,"OTX"))</f>
        <v>0</v>
      </c>
      <c r="N474" s="19" t="n">
        <f aca="false">IF($B474="",0,SUMIFS(Ingresos!$O$6:$O$1505,ING_COD,$B474,ING_CLASE,"RETO"))</f>
        <v>0</v>
      </c>
      <c r="O474" s="19" t="n">
        <f aca="false">IF($B474="",0,SUMIFS(Ingresos!$O$6:$O$1505,ING_COD,$B474,ING_CLASE,"INA"))</f>
        <v>0</v>
      </c>
      <c r="P474" s="19" t="n">
        <f aca="false">G474+I474+J474+K474+L474+M474</f>
        <v>0</v>
      </c>
      <c r="Q474" s="44" t="n">
        <f aca="false">IF($F474="Activo",12,IF($F474="Cese",1,0))</f>
        <v>0</v>
      </c>
      <c r="R474" s="19" t="n">
        <f aca="false">G474*Q474</f>
        <v>0</v>
      </c>
      <c r="S474" s="19" t="n">
        <f aca="false">IF($F474="Activo",SUMIFS(I474:I485,$D474:$D485,"&lt;="&amp;Trabajadores!$N$45)+IF(PROY_BON="Sí",SUMIFS(J474:J485,$D474:$D485,"&lt;="&amp;Trabajadores!$N$45),0),IF($F474="Cese",I474+IF(PROY_BON="Sí",J474,0),0))</f>
        <v>0</v>
      </c>
      <c r="T474" s="19" t="n">
        <f aca="false">IF(OR($F474&lt;&gt;"Activo",Trabajadores!$I$45="No"),0,IF(I480=0,H474*(1+IF(PROY_BON="Sí",Trabajadores!$P$45,0))*Trabajadores!$R$45/6*(Trabajadores!$N$45&gt;=7),0)+IF(I485=0,H474*(1+IF(PROY_BON="Sí",Trabajadores!$P$45,0))*Trabajadores!$S$45/6*(Trabajadores!$N$45&gt;=12),0))</f>
        <v>0</v>
      </c>
      <c r="U474" s="19" t="n">
        <f aca="false">IF($F474="Activo",IF(Trabajadores!$J$45="Sí",L474*12,L474),IF($F474="Cese",L474,0))</f>
        <v>0</v>
      </c>
      <c r="V474" s="19" t="n">
        <f aca="false">IF(OR($F474="Activo",$F474="Cese"),M474,0)</f>
        <v>0</v>
      </c>
      <c r="W474" s="19" t="n">
        <f aca="false">0</f>
        <v>0</v>
      </c>
      <c r="X474" s="36" t="n">
        <f aca="false">IF(OR($F474="Activo",$F474="Cese"),R474+S474+T474+U474+V474+W474,0)</f>
        <v>0</v>
      </c>
      <c r="Y474" s="19" t="n">
        <f aca="false">IF(OR($F474="Activo",$F474="Cese"),DED_FIJA,0)</f>
        <v>0</v>
      </c>
      <c r="Z474" s="36" t="n">
        <f aca="false">MAX(0,X474-Y474)</f>
        <v>0</v>
      </c>
      <c r="AA474" s="19" t="n">
        <f aca="false">IF(Z474=0,0,MAX(0,MIN(Z474,Parámetros!$G$19)-Parámetros!$F$19)*Parámetros!$E$19)</f>
        <v>0</v>
      </c>
      <c r="AB474" s="19" t="n">
        <f aca="false">IF(Z474=0,0,MAX(0,MIN(Z474,Parámetros!$G$20)-Parámetros!$F$20)*Parámetros!$E$20)</f>
        <v>0</v>
      </c>
      <c r="AC474" s="19" t="n">
        <f aca="false">IF(Z474=0,0,MAX(0,MIN(Z474,Parámetros!$G$21)-Parámetros!$F$21)*Parámetros!$E$21)</f>
        <v>0</v>
      </c>
      <c r="AD474" s="19" t="n">
        <f aca="false">IF(Z474=0,0,MAX(0,MIN(Z474,Parámetros!$G$22)-Parámetros!$F$22)*Parámetros!$E$22)</f>
        <v>0</v>
      </c>
      <c r="AE474" s="19" t="n">
        <f aca="false">IF(Z474=0,0,MAX(0,MIN(Z474,Parámetros!$G$23)-Parámetros!$F$23)*Parámetros!$E$23)</f>
        <v>0</v>
      </c>
      <c r="AF474" s="36" t="n">
        <f aca="false">SUM(AA474:AE474)</f>
        <v>0</v>
      </c>
      <c r="AG474" s="45" t="str">
        <f aca="false">IF(AM474&lt;=0,"-",INDEX(TR_TASA,MATCH(AM474,TR_DESDE,1)))</f>
        <v>-</v>
      </c>
      <c r="AH474" s="44" t="n">
        <f aca="false">IF($F474="Cese",1,IF($F474="Activo",INDEX(DIV_N,1),0))</f>
        <v>0</v>
      </c>
      <c r="AI474" s="44" t="n">
        <f aca="false">IF($F474="Cese",0,IF($F474="Activo",INDEX(DIV_HASTA,1),0))</f>
        <v>0</v>
      </c>
      <c r="AJ474" s="19" t="n">
        <f aca="false">0</f>
        <v>0</v>
      </c>
      <c r="AK474" s="19" t="n">
        <f aca="false">IF(OR($F474="Activo",$F474="Cese"),MAX(0,(AF474-AJ474)/AH474),0)</f>
        <v>0</v>
      </c>
      <c r="AL474" s="19" t="n">
        <f aca="false">IF(OR($F474="Activo",$F474="Cese"),K474+IF(PROY_BON="Sí",0,J474),0)</f>
        <v>0</v>
      </c>
      <c r="AM474" s="19" t="n">
        <f aca="false">IF(AL474&gt;0,MAX(0,X474+AL474-Y474),Z474)</f>
        <v>0</v>
      </c>
      <c r="AN474" s="19" t="n">
        <f aca="false">SUMPRODUCT((AM474&gt;TR_DESDE)*(AM474-TR_DESDE)*TR_INC)</f>
        <v>0</v>
      </c>
      <c r="AO474" s="19" t="n">
        <f aca="false">IF(AL474&gt;0,MAX(0,AN474-IF($F474="Cese",MAX(AF474,AJ474),AF474)),0)</f>
        <v>0</v>
      </c>
      <c r="AP474" s="46" t="n">
        <f aca="false">IF(OR($F474="Activo",$F474="Cese"),ROUND(AK474+AO474,2),0)</f>
        <v>0</v>
      </c>
      <c r="AQ474" s="19" t="n">
        <f aca="false">IF($F474="Cese",MAX(0,AJ474-AN474),0)</f>
        <v>0</v>
      </c>
      <c r="AR474" s="19" t="str">
        <f aca="false">IF($B474="","",IF(COUNTIFS(RP_COD,$B474,'Retenciones Planilla'!$C$6:$C$105,"&lt;&gt;")=0,"",SUMIFS('Retenciones Planilla'!$C$6:$C$105,RP_COD,$B474)))</f>
        <v/>
      </c>
      <c r="AS474" s="19" t="str">
        <f aca="false">IF(AR474="","",AR474-AP474)</f>
        <v/>
      </c>
      <c r="AT474" s="23" t="str">
        <f aca="false">IF($B474="","",IF(NOT(OR($F474="Activo",$F474="Cese")),IF(N(AR474)=0,"—","Revisar: sin vínculo"),IF(AR474="",IF(AP474=0,"No corresponde","Sin dato planilla"),IF(ABS(AS474)&lt;=TOL,"OK",IF(AS474&gt;0,"Retuvo de más","Retuvo de menos")))))</f>
        <v/>
      </c>
      <c r="AU474" s="19" t="n">
        <f aca="false">IF(AND(BASE_RET="Planilla (si existe)",AR474&lt;&gt;""),AR474,AP474)</f>
        <v>0</v>
      </c>
      <c r="AV474" s="19" t="n">
        <f aca="false">AU474+N474</f>
        <v>0</v>
      </c>
    </row>
    <row r="475" customFormat="false" ht="15" hidden="false" customHeight="false" outlineLevel="0" collapsed="false">
      <c r="A475" s="43" t="n">
        <v>40</v>
      </c>
      <c r="B475" s="35" t="str">
        <f aca="false">IF(Trabajadores!$B$45="","",Trabajadores!$B$45)</f>
        <v/>
      </c>
      <c r="C475" s="35" t="str">
        <f aca="false">IF($B475="","",Trabajadores!$D$45)</f>
        <v/>
      </c>
      <c r="D475" s="43" t="n">
        <v>2</v>
      </c>
      <c r="E475" s="23" t="s">
        <v>299</v>
      </c>
      <c r="F475" s="23" t="str">
        <f aca="false">IF($B475="","",IF(OR(2&lt;Trabajadores!$M$45,2&gt;Trabajadores!$N$45),"No vinculado",IF(AND(2=Trabajadores!$N$45,Trabajadores!$O$45="Sí"),"Cese","Activo")))</f>
        <v/>
      </c>
      <c r="G475" s="19" t="n">
        <f aca="false">IF($B475="",0,SUMIFS(Ingresos!$P$6:$P$1505,ING_COD,$B475,ING_CLASE,"ORD"))</f>
        <v>0</v>
      </c>
      <c r="H475" s="19" t="n">
        <f aca="false">IF($B475="",0,SUMIFS(Ingresos!$P$6:$P$1505,ING_COD,$B475,ING_CLASE,"ORD",ING_COMP,"Sí"))</f>
        <v>0</v>
      </c>
      <c r="I475" s="19" t="n">
        <f aca="false">IF($B475="",0,SUMIFS(Ingresos!$P$6:$P$1505,ING_COD,$B475,ING_CLASE,"GRA"))</f>
        <v>0</v>
      </c>
      <c r="J475" s="19" t="n">
        <f aca="false">IF($B475="",0,SUMIFS(Ingresos!$P$6:$P$1505,ING_COD,$B475,ING_CLASE,"BON"))</f>
        <v>0</v>
      </c>
      <c r="K475" s="19" t="n">
        <f aca="false">IF($B475="",0,SUMIFS(Ingresos!$P$6:$P$1505,ING_COD,$B475,ING_CLASE,"EXT"))</f>
        <v>0</v>
      </c>
      <c r="L475" s="19" t="n">
        <f aca="false">IF($B475="",0,SUMIFS(Ingresos!$P$6:$P$1505,ING_COD,$B475,ING_CLASE,"OTO"))</f>
        <v>0</v>
      </c>
      <c r="M475" s="19" t="n">
        <f aca="false">IF($B475="",0,SUMIFS(Ingresos!$P$6:$P$1505,ING_COD,$B475,ING_CLASE,"OTX"))</f>
        <v>0</v>
      </c>
      <c r="N475" s="19" t="n">
        <f aca="false">IF($B475="",0,SUMIFS(Ingresos!$P$6:$P$1505,ING_COD,$B475,ING_CLASE,"RETO"))</f>
        <v>0</v>
      </c>
      <c r="O475" s="19" t="n">
        <f aca="false">IF($B475="",0,SUMIFS(Ingresos!$P$6:$P$1505,ING_COD,$B475,ING_CLASE,"INA"))</f>
        <v>0</v>
      </c>
      <c r="P475" s="19" t="n">
        <f aca="false">G475+I475+J475+K475+L475+M475</f>
        <v>0</v>
      </c>
      <c r="Q475" s="44" t="n">
        <f aca="false">IF($F475="Activo",11,IF($F475="Cese",1,0))</f>
        <v>0</v>
      </c>
      <c r="R475" s="19" t="n">
        <f aca="false">G475*Q475</f>
        <v>0</v>
      </c>
      <c r="S475" s="19" t="n">
        <f aca="false">IF($F475="Activo",SUMIFS(I475:I485,$D475:$D485,"&lt;="&amp;Trabajadores!$N$45)+IF(PROY_BON="Sí",SUMIFS(J475:J485,$D475:$D485,"&lt;="&amp;Trabajadores!$N$45),0),IF($F475="Cese",I475+IF(PROY_BON="Sí",J475,0),0))</f>
        <v>0</v>
      </c>
      <c r="T475" s="19" t="n">
        <f aca="false">IF(OR($F475&lt;&gt;"Activo",Trabajadores!$I$45="No"),0,IF(I480=0,H475*(1+IF(PROY_BON="Sí",Trabajadores!$P$45,0))*Trabajadores!$R$45/6*(Trabajadores!$N$45&gt;=7),0)+IF(I485=0,H475*(1+IF(PROY_BON="Sí",Trabajadores!$P$45,0))*Trabajadores!$S$45/6*(Trabajadores!$N$45&gt;=12),0))</f>
        <v>0</v>
      </c>
      <c r="U475" s="19" t="n">
        <f aca="false">IF($F475="Activo",IF(Trabajadores!$J$45="Sí",L475*11,L475),IF($F475="Cese",L475,0))</f>
        <v>0</v>
      </c>
      <c r="V475" s="19" t="n">
        <f aca="false">IF(OR($F475="Activo",$F475="Cese"),M475,0)</f>
        <v>0</v>
      </c>
      <c r="W475" s="19" t="n">
        <f aca="false">IF(OR($F475="Activo",$F475="Cese"),SUM(P474:P474),0)</f>
        <v>0</v>
      </c>
      <c r="X475" s="36" t="n">
        <f aca="false">IF(OR($F475="Activo",$F475="Cese"),R475+S475+T475+U475+V475+W475,0)</f>
        <v>0</v>
      </c>
      <c r="Y475" s="19" t="n">
        <f aca="false">IF(OR($F475="Activo",$F475="Cese"),DED_FIJA,0)</f>
        <v>0</v>
      </c>
      <c r="Z475" s="36" t="n">
        <f aca="false">MAX(0,X475-Y475)</f>
        <v>0</v>
      </c>
      <c r="AA475" s="19" t="n">
        <f aca="false">IF(Z475=0,0,MAX(0,MIN(Z475,Parámetros!$G$19)-Parámetros!$F$19)*Parámetros!$E$19)</f>
        <v>0</v>
      </c>
      <c r="AB475" s="19" t="n">
        <f aca="false">IF(Z475=0,0,MAX(0,MIN(Z475,Parámetros!$G$20)-Parámetros!$F$20)*Parámetros!$E$20)</f>
        <v>0</v>
      </c>
      <c r="AC475" s="19" t="n">
        <f aca="false">IF(Z475=0,0,MAX(0,MIN(Z475,Parámetros!$G$21)-Parámetros!$F$21)*Parámetros!$E$21)</f>
        <v>0</v>
      </c>
      <c r="AD475" s="19" t="n">
        <f aca="false">IF(Z475=0,0,MAX(0,MIN(Z475,Parámetros!$G$22)-Parámetros!$F$22)*Parámetros!$E$22)</f>
        <v>0</v>
      </c>
      <c r="AE475" s="19" t="n">
        <f aca="false">IF(Z475=0,0,MAX(0,MIN(Z475,Parámetros!$G$23)-Parámetros!$F$23)*Parámetros!$E$23)</f>
        <v>0</v>
      </c>
      <c r="AF475" s="36" t="n">
        <f aca="false">SUM(AA475:AE475)</f>
        <v>0</v>
      </c>
      <c r="AG475" s="45" t="str">
        <f aca="false">IF(AM475&lt;=0,"-",INDEX(TR_TASA,MATCH(AM475,TR_DESDE,1)))</f>
        <v>-</v>
      </c>
      <c r="AH475" s="44" t="n">
        <f aca="false">IF($F475="Cese",1,IF($F475="Activo",INDEX(DIV_N,2),0))</f>
        <v>0</v>
      </c>
      <c r="AI475" s="44" t="n">
        <f aca="false">IF($F475="Cese",1,IF($F475="Activo",INDEX(DIV_HASTA,2),0))</f>
        <v>0</v>
      </c>
      <c r="AJ475" s="19" t="n">
        <f aca="false">IF(OR($F475="Activo",$F475="Cese"),SUMIFS(AV474:AV474,D474:D474,"&lt;="&amp;AI475),0)</f>
        <v>0</v>
      </c>
      <c r="AK475" s="19" t="n">
        <f aca="false">IF(OR($F475="Activo",$F475="Cese"),MAX(0,(AF475-AJ475)/AH475),0)</f>
        <v>0</v>
      </c>
      <c r="AL475" s="19" t="n">
        <f aca="false">IF(OR($F475="Activo",$F475="Cese"),K475+IF(PROY_BON="Sí",0,J475),0)</f>
        <v>0</v>
      </c>
      <c r="AM475" s="19" t="n">
        <f aca="false">IF(AL475&gt;0,MAX(0,X475+AL475-Y475),Z475)</f>
        <v>0</v>
      </c>
      <c r="AN475" s="19" t="n">
        <f aca="false">SUMPRODUCT((AM475&gt;TR_DESDE)*(AM475-TR_DESDE)*TR_INC)</f>
        <v>0</v>
      </c>
      <c r="AO475" s="19" t="n">
        <f aca="false">IF(AL475&gt;0,MAX(0,AN475-IF($F475="Cese",MAX(AF475,AJ475),AF475)),0)</f>
        <v>0</v>
      </c>
      <c r="AP475" s="46" t="n">
        <f aca="false">IF(OR($F475="Activo",$F475="Cese"),ROUND(AK475+AO475,2),0)</f>
        <v>0</v>
      </c>
      <c r="AQ475" s="19" t="n">
        <f aca="false">IF($F475="Cese",MAX(0,AJ475-AN475),0)</f>
        <v>0</v>
      </c>
      <c r="AR475" s="19" t="str">
        <f aca="false">IF($B475="","",IF(COUNTIFS(RP_COD,$B475,'Retenciones Planilla'!$D$6:$D$105,"&lt;&gt;")=0,"",SUMIFS('Retenciones Planilla'!$D$6:$D$105,RP_COD,$B475)))</f>
        <v/>
      </c>
      <c r="AS475" s="19" t="str">
        <f aca="false">IF(AR475="","",AR475-AP475)</f>
        <v/>
      </c>
      <c r="AT475" s="23" t="str">
        <f aca="false">IF($B475="","",IF(NOT(OR($F475="Activo",$F475="Cese")),IF(N(AR475)=0,"—","Revisar: sin vínculo"),IF(AR475="",IF(AP475=0,"No corresponde","Sin dato planilla"),IF(ABS(AS475)&lt;=TOL,"OK",IF(AS475&gt;0,"Retuvo de más","Retuvo de menos")))))</f>
        <v/>
      </c>
      <c r="AU475" s="19" t="n">
        <f aca="false">IF(AND(BASE_RET="Planilla (si existe)",AR475&lt;&gt;""),AR475,AP475)</f>
        <v>0</v>
      </c>
      <c r="AV475" s="19" t="n">
        <f aca="false">AU475+N475</f>
        <v>0</v>
      </c>
    </row>
    <row r="476" customFormat="false" ht="15" hidden="false" customHeight="false" outlineLevel="0" collapsed="false">
      <c r="A476" s="43" t="n">
        <v>40</v>
      </c>
      <c r="B476" s="35" t="str">
        <f aca="false">IF(Trabajadores!$B$45="","",Trabajadores!$B$45)</f>
        <v/>
      </c>
      <c r="C476" s="35" t="str">
        <f aca="false">IF($B476="","",Trabajadores!$D$45)</f>
        <v/>
      </c>
      <c r="D476" s="43" t="n">
        <v>3</v>
      </c>
      <c r="E476" s="23" t="s">
        <v>300</v>
      </c>
      <c r="F476" s="23" t="str">
        <f aca="false">IF($B476="","",IF(OR(3&lt;Trabajadores!$M$45,3&gt;Trabajadores!$N$45),"No vinculado",IF(AND(3=Trabajadores!$N$45,Trabajadores!$O$45="Sí"),"Cese","Activo")))</f>
        <v/>
      </c>
      <c r="G476" s="19" t="n">
        <f aca="false">IF($B476="",0,SUMIFS(Ingresos!$Q$6:$Q$1505,ING_COD,$B476,ING_CLASE,"ORD"))</f>
        <v>0</v>
      </c>
      <c r="H476" s="19" t="n">
        <f aca="false">IF($B476="",0,SUMIFS(Ingresos!$Q$6:$Q$1505,ING_COD,$B476,ING_CLASE,"ORD",ING_COMP,"Sí"))</f>
        <v>0</v>
      </c>
      <c r="I476" s="19" t="n">
        <f aca="false">IF($B476="",0,SUMIFS(Ingresos!$Q$6:$Q$1505,ING_COD,$B476,ING_CLASE,"GRA"))</f>
        <v>0</v>
      </c>
      <c r="J476" s="19" t="n">
        <f aca="false">IF($B476="",0,SUMIFS(Ingresos!$Q$6:$Q$1505,ING_COD,$B476,ING_CLASE,"BON"))</f>
        <v>0</v>
      </c>
      <c r="K476" s="19" t="n">
        <f aca="false">IF($B476="",0,SUMIFS(Ingresos!$Q$6:$Q$1505,ING_COD,$B476,ING_CLASE,"EXT"))</f>
        <v>0</v>
      </c>
      <c r="L476" s="19" t="n">
        <f aca="false">IF($B476="",0,SUMIFS(Ingresos!$Q$6:$Q$1505,ING_COD,$B476,ING_CLASE,"OTO"))</f>
        <v>0</v>
      </c>
      <c r="M476" s="19" t="n">
        <f aca="false">IF($B476="",0,SUMIFS(Ingresos!$Q$6:$Q$1505,ING_COD,$B476,ING_CLASE,"OTX"))</f>
        <v>0</v>
      </c>
      <c r="N476" s="19" t="n">
        <f aca="false">IF($B476="",0,SUMIFS(Ingresos!$Q$6:$Q$1505,ING_COD,$B476,ING_CLASE,"RETO"))</f>
        <v>0</v>
      </c>
      <c r="O476" s="19" t="n">
        <f aca="false">IF($B476="",0,SUMIFS(Ingresos!$Q$6:$Q$1505,ING_COD,$B476,ING_CLASE,"INA"))</f>
        <v>0</v>
      </c>
      <c r="P476" s="19" t="n">
        <f aca="false">G476+I476+J476+K476+L476+M476</f>
        <v>0</v>
      </c>
      <c r="Q476" s="44" t="n">
        <f aca="false">IF($F476="Activo",10,IF($F476="Cese",1,0))</f>
        <v>0</v>
      </c>
      <c r="R476" s="19" t="n">
        <f aca="false">G476*Q476</f>
        <v>0</v>
      </c>
      <c r="S476" s="19" t="n">
        <f aca="false">IF($F476="Activo",SUMIFS(I476:I485,$D476:$D485,"&lt;="&amp;Trabajadores!$N$45)+IF(PROY_BON="Sí",SUMIFS(J476:J485,$D476:$D485,"&lt;="&amp;Trabajadores!$N$45),0),IF($F476="Cese",I476+IF(PROY_BON="Sí",J476,0),0))</f>
        <v>0</v>
      </c>
      <c r="T476" s="19" t="n">
        <f aca="false">IF(OR($F476&lt;&gt;"Activo",Trabajadores!$I$45="No"),0,IF(I480=0,H476*(1+IF(PROY_BON="Sí",Trabajadores!$P$45,0))*Trabajadores!$R$45/6*(Trabajadores!$N$45&gt;=7),0)+IF(I485=0,H476*(1+IF(PROY_BON="Sí",Trabajadores!$P$45,0))*Trabajadores!$S$45/6*(Trabajadores!$N$45&gt;=12),0))</f>
        <v>0</v>
      </c>
      <c r="U476" s="19" t="n">
        <f aca="false">IF($F476="Activo",IF(Trabajadores!$J$45="Sí",L476*10,L476),IF($F476="Cese",L476,0))</f>
        <v>0</v>
      </c>
      <c r="V476" s="19" t="n">
        <f aca="false">IF(OR($F476="Activo",$F476="Cese"),M476,0)</f>
        <v>0</v>
      </c>
      <c r="W476" s="19" t="n">
        <f aca="false">IF(OR($F476="Activo",$F476="Cese"),SUM(P474:P475),0)</f>
        <v>0</v>
      </c>
      <c r="X476" s="36" t="n">
        <f aca="false">IF(OR($F476="Activo",$F476="Cese"),R476+S476+T476+U476+V476+W476,0)</f>
        <v>0</v>
      </c>
      <c r="Y476" s="19" t="n">
        <f aca="false">IF(OR($F476="Activo",$F476="Cese"),DED_FIJA,0)</f>
        <v>0</v>
      </c>
      <c r="Z476" s="36" t="n">
        <f aca="false">MAX(0,X476-Y476)</f>
        <v>0</v>
      </c>
      <c r="AA476" s="19" t="n">
        <f aca="false">IF(Z476=0,0,MAX(0,MIN(Z476,Parámetros!$G$19)-Parámetros!$F$19)*Parámetros!$E$19)</f>
        <v>0</v>
      </c>
      <c r="AB476" s="19" t="n">
        <f aca="false">IF(Z476=0,0,MAX(0,MIN(Z476,Parámetros!$G$20)-Parámetros!$F$20)*Parámetros!$E$20)</f>
        <v>0</v>
      </c>
      <c r="AC476" s="19" t="n">
        <f aca="false">IF(Z476=0,0,MAX(0,MIN(Z476,Parámetros!$G$21)-Parámetros!$F$21)*Parámetros!$E$21)</f>
        <v>0</v>
      </c>
      <c r="AD476" s="19" t="n">
        <f aca="false">IF(Z476=0,0,MAX(0,MIN(Z476,Parámetros!$G$22)-Parámetros!$F$22)*Parámetros!$E$22)</f>
        <v>0</v>
      </c>
      <c r="AE476" s="19" t="n">
        <f aca="false">IF(Z476=0,0,MAX(0,MIN(Z476,Parámetros!$G$23)-Parámetros!$F$23)*Parámetros!$E$23)</f>
        <v>0</v>
      </c>
      <c r="AF476" s="36" t="n">
        <f aca="false">SUM(AA476:AE476)</f>
        <v>0</v>
      </c>
      <c r="AG476" s="45" t="str">
        <f aca="false">IF(AM476&lt;=0,"-",INDEX(TR_TASA,MATCH(AM476,TR_DESDE,1)))</f>
        <v>-</v>
      </c>
      <c r="AH476" s="44" t="n">
        <f aca="false">IF($F476="Cese",1,IF($F476="Activo",INDEX(DIV_N,3),0))</f>
        <v>0</v>
      </c>
      <c r="AI476" s="44" t="n">
        <f aca="false">IF($F476="Cese",2,IF($F476="Activo",INDEX(DIV_HASTA,3),0))</f>
        <v>0</v>
      </c>
      <c r="AJ476" s="19" t="n">
        <f aca="false">IF(OR($F476="Activo",$F476="Cese"),SUMIFS(AV474:AV475,D474:D475,"&lt;="&amp;AI476),0)</f>
        <v>0</v>
      </c>
      <c r="AK476" s="19" t="n">
        <f aca="false">IF(OR($F476="Activo",$F476="Cese"),MAX(0,(AF476-AJ476)/AH476),0)</f>
        <v>0</v>
      </c>
      <c r="AL476" s="19" t="n">
        <f aca="false">IF(OR($F476="Activo",$F476="Cese"),K476+IF(PROY_BON="Sí",0,J476),0)</f>
        <v>0</v>
      </c>
      <c r="AM476" s="19" t="n">
        <f aca="false">IF(AL476&gt;0,MAX(0,X476+AL476-Y476),Z476)</f>
        <v>0</v>
      </c>
      <c r="AN476" s="19" t="n">
        <f aca="false">SUMPRODUCT((AM476&gt;TR_DESDE)*(AM476-TR_DESDE)*TR_INC)</f>
        <v>0</v>
      </c>
      <c r="AO476" s="19" t="n">
        <f aca="false">IF(AL476&gt;0,MAX(0,AN476-IF($F476="Cese",MAX(AF476,AJ476),AF476)),0)</f>
        <v>0</v>
      </c>
      <c r="AP476" s="46" t="n">
        <f aca="false">IF(OR($F476="Activo",$F476="Cese"),ROUND(AK476+AO476,2),0)</f>
        <v>0</v>
      </c>
      <c r="AQ476" s="19" t="n">
        <f aca="false">IF($F476="Cese",MAX(0,AJ476-AN476),0)</f>
        <v>0</v>
      </c>
      <c r="AR476" s="19" t="str">
        <f aca="false">IF($B476="","",IF(COUNTIFS(RP_COD,$B476,'Retenciones Planilla'!$E$6:$E$105,"&lt;&gt;")=0,"",SUMIFS('Retenciones Planilla'!$E$6:$E$105,RP_COD,$B476)))</f>
        <v/>
      </c>
      <c r="AS476" s="19" t="str">
        <f aca="false">IF(AR476="","",AR476-AP476)</f>
        <v/>
      </c>
      <c r="AT476" s="23" t="str">
        <f aca="false">IF($B476="","",IF(NOT(OR($F476="Activo",$F476="Cese")),IF(N(AR476)=0,"—","Revisar: sin vínculo"),IF(AR476="",IF(AP476=0,"No corresponde","Sin dato planilla"),IF(ABS(AS476)&lt;=TOL,"OK",IF(AS476&gt;0,"Retuvo de más","Retuvo de menos")))))</f>
        <v/>
      </c>
      <c r="AU476" s="19" t="n">
        <f aca="false">IF(AND(BASE_RET="Planilla (si existe)",AR476&lt;&gt;""),AR476,AP476)</f>
        <v>0</v>
      </c>
      <c r="AV476" s="19" t="n">
        <f aca="false">AU476+N476</f>
        <v>0</v>
      </c>
    </row>
    <row r="477" customFormat="false" ht="15" hidden="false" customHeight="false" outlineLevel="0" collapsed="false">
      <c r="A477" s="43" t="n">
        <v>40</v>
      </c>
      <c r="B477" s="35" t="str">
        <f aca="false">IF(Trabajadores!$B$45="","",Trabajadores!$B$45)</f>
        <v/>
      </c>
      <c r="C477" s="35" t="str">
        <f aca="false">IF($B477="","",Trabajadores!$D$45)</f>
        <v/>
      </c>
      <c r="D477" s="43" t="n">
        <v>4</v>
      </c>
      <c r="E477" s="23" t="s">
        <v>301</v>
      </c>
      <c r="F477" s="23" t="str">
        <f aca="false">IF($B477="","",IF(OR(4&lt;Trabajadores!$M$45,4&gt;Trabajadores!$N$45),"No vinculado",IF(AND(4=Trabajadores!$N$45,Trabajadores!$O$45="Sí"),"Cese","Activo")))</f>
        <v/>
      </c>
      <c r="G477" s="19" t="n">
        <f aca="false">IF($B477="",0,SUMIFS(Ingresos!$R$6:$R$1505,ING_COD,$B477,ING_CLASE,"ORD"))</f>
        <v>0</v>
      </c>
      <c r="H477" s="19" t="n">
        <f aca="false">IF($B477="",0,SUMIFS(Ingresos!$R$6:$R$1505,ING_COD,$B477,ING_CLASE,"ORD",ING_COMP,"Sí"))</f>
        <v>0</v>
      </c>
      <c r="I477" s="19" t="n">
        <f aca="false">IF($B477="",0,SUMIFS(Ingresos!$R$6:$R$1505,ING_COD,$B477,ING_CLASE,"GRA"))</f>
        <v>0</v>
      </c>
      <c r="J477" s="19" t="n">
        <f aca="false">IF($B477="",0,SUMIFS(Ingresos!$R$6:$R$1505,ING_COD,$B477,ING_CLASE,"BON"))</f>
        <v>0</v>
      </c>
      <c r="K477" s="19" t="n">
        <f aca="false">IF($B477="",0,SUMIFS(Ingresos!$R$6:$R$1505,ING_COD,$B477,ING_CLASE,"EXT"))</f>
        <v>0</v>
      </c>
      <c r="L477" s="19" t="n">
        <f aca="false">IF($B477="",0,SUMIFS(Ingresos!$R$6:$R$1505,ING_COD,$B477,ING_CLASE,"OTO"))</f>
        <v>0</v>
      </c>
      <c r="M477" s="19" t="n">
        <f aca="false">IF($B477="",0,SUMIFS(Ingresos!$R$6:$R$1505,ING_COD,$B477,ING_CLASE,"OTX"))</f>
        <v>0</v>
      </c>
      <c r="N477" s="19" t="n">
        <f aca="false">IF($B477="",0,SUMIFS(Ingresos!$R$6:$R$1505,ING_COD,$B477,ING_CLASE,"RETO"))</f>
        <v>0</v>
      </c>
      <c r="O477" s="19" t="n">
        <f aca="false">IF($B477="",0,SUMIFS(Ingresos!$R$6:$R$1505,ING_COD,$B477,ING_CLASE,"INA"))</f>
        <v>0</v>
      </c>
      <c r="P477" s="19" t="n">
        <f aca="false">G477+I477+J477+K477+L477+M477</f>
        <v>0</v>
      </c>
      <c r="Q477" s="44" t="n">
        <f aca="false">IF($F477="Activo",9,IF($F477="Cese",1,0))</f>
        <v>0</v>
      </c>
      <c r="R477" s="19" t="n">
        <f aca="false">G477*Q477</f>
        <v>0</v>
      </c>
      <c r="S477" s="19" t="n">
        <f aca="false">IF($F477="Activo",SUMIFS(I477:I485,$D477:$D485,"&lt;="&amp;Trabajadores!$N$45)+IF(PROY_BON="Sí",SUMIFS(J477:J485,$D477:$D485,"&lt;="&amp;Trabajadores!$N$45),0),IF($F477="Cese",I477+IF(PROY_BON="Sí",J477,0),0))</f>
        <v>0</v>
      </c>
      <c r="T477" s="19" t="n">
        <f aca="false">IF(OR($F477&lt;&gt;"Activo",Trabajadores!$I$45="No"),0,IF(I480=0,H477*(1+IF(PROY_BON="Sí",Trabajadores!$P$45,0))*Trabajadores!$R$45/6*(Trabajadores!$N$45&gt;=7),0)+IF(I485=0,H477*(1+IF(PROY_BON="Sí",Trabajadores!$P$45,0))*Trabajadores!$S$45/6*(Trabajadores!$N$45&gt;=12),0))</f>
        <v>0</v>
      </c>
      <c r="U477" s="19" t="n">
        <f aca="false">IF($F477="Activo",IF(Trabajadores!$J$45="Sí",L477*9,L477),IF($F477="Cese",L477,0))</f>
        <v>0</v>
      </c>
      <c r="V477" s="19" t="n">
        <f aca="false">IF(OR($F477="Activo",$F477="Cese"),M477,0)</f>
        <v>0</v>
      </c>
      <c r="W477" s="19" t="n">
        <f aca="false">IF(OR($F477="Activo",$F477="Cese"),SUM(P474:P476),0)</f>
        <v>0</v>
      </c>
      <c r="X477" s="36" t="n">
        <f aca="false">IF(OR($F477="Activo",$F477="Cese"),R477+S477+T477+U477+V477+W477,0)</f>
        <v>0</v>
      </c>
      <c r="Y477" s="19" t="n">
        <f aca="false">IF(OR($F477="Activo",$F477="Cese"),DED_FIJA,0)</f>
        <v>0</v>
      </c>
      <c r="Z477" s="36" t="n">
        <f aca="false">MAX(0,X477-Y477)</f>
        <v>0</v>
      </c>
      <c r="AA477" s="19" t="n">
        <f aca="false">IF(Z477=0,0,MAX(0,MIN(Z477,Parámetros!$G$19)-Parámetros!$F$19)*Parámetros!$E$19)</f>
        <v>0</v>
      </c>
      <c r="AB477" s="19" t="n">
        <f aca="false">IF(Z477=0,0,MAX(0,MIN(Z477,Parámetros!$G$20)-Parámetros!$F$20)*Parámetros!$E$20)</f>
        <v>0</v>
      </c>
      <c r="AC477" s="19" t="n">
        <f aca="false">IF(Z477=0,0,MAX(0,MIN(Z477,Parámetros!$G$21)-Parámetros!$F$21)*Parámetros!$E$21)</f>
        <v>0</v>
      </c>
      <c r="AD477" s="19" t="n">
        <f aca="false">IF(Z477=0,0,MAX(0,MIN(Z477,Parámetros!$G$22)-Parámetros!$F$22)*Parámetros!$E$22)</f>
        <v>0</v>
      </c>
      <c r="AE477" s="19" t="n">
        <f aca="false">IF(Z477=0,0,MAX(0,MIN(Z477,Parámetros!$G$23)-Parámetros!$F$23)*Parámetros!$E$23)</f>
        <v>0</v>
      </c>
      <c r="AF477" s="36" t="n">
        <f aca="false">SUM(AA477:AE477)</f>
        <v>0</v>
      </c>
      <c r="AG477" s="45" t="str">
        <f aca="false">IF(AM477&lt;=0,"-",INDEX(TR_TASA,MATCH(AM477,TR_DESDE,1)))</f>
        <v>-</v>
      </c>
      <c r="AH477" s="44" t="n">
        <f aca="false">IF($F477="Cese",1,IF($F477="Activo",INDEX(DIV_N,4),0))</f>
        <v>0</v>
      </c>
      <c r="AI477" s="44" t="n">
        <f aca="false">IF($F477="Cese",3,IF($F477="Activo",INDEX(DIV_HASTA,4),0))</f>
        <v>0</v>
      </c>
      <c r="AJ477" s="19" t="n">
        <f aca="false">IF(OR($F477="Activo",$F477="Cese"),SUMIFS(AV474:AV476,D474:D476,"&lt;="&amp;AI477),0)</f>
        <v>0</v>
      </c>
      <c r="AK477" s="19" t="n">
        <f aca="false">IF(OR($F477="Activo",$F477="Cese"),MAX(0,(AF477-AJ477)/AH477),0)</f>
        <v>0</v>
      </c>
      <c r="AL477" s="19" t="n">
        <f aca="false">IF(OR($F477="Activo",$F477="Cese"),K477+IF(PROY_BON="Sí",0,J477),0)</f>
        <v>0</v>
      </c>
      <c r="AM477" s="19" t="n">
        <f aca="false">IF(AL477&gt;0,MAX(0,X477+AL477-Y477),Z477)</f>
        <v>0</v>
      </c>
      <c r="AN477" s="19" t="n">
        <f aca="false">SUMPRODUCT((AM477&gt;TR_DESDE)*(AM477-TR_DESDE)*TR_INC)</f>
        <v>0</v>
      </c>
      <c r="AO477" s="19" t="n">
        <f aca="false">IF(AL477&gt;0,MAX(0,AN477-IF($F477="Cese",MAX(AF477,AJ477),AF477)),0)</f>
        <v>0</v>
      </c>
      <c r="AP477" s="46" t="n">
        <f aca="false">IF(OR($F477="Activo",$F477="Cese"),ROUND(AK477+AO477,2),0)</f>
        <v>0</v>
      </c>
      <c r="AQ477" s="19" t="n">
        <f aca="false">IF($F477="Cese",MAX(0,AJ477-AN477),0)</f>
        <v>0</v>
      </c>
      <c r="AR477" s="19" t="str">
        <f aca="false">IF($B477="","",IF(COUNTIFS(RP_COD,$B477,'Retenciones Planilla'!$F$6:$F$105,"&lt;&gt;")=0,"",SUMIFS('Retenciones Planilla'!$F$6:$F$105,RP_COD,$B477)))</f>
        <v/>
      </c>
      <c r="AS477" s="19" t="str">
        <f aca="false">IF(AR477="","",AR477-AP477)</f>
        <v/>
      </c>
      <c r="AT477" s="23" t="str">
        <f aca="false">IF($B477="","",IF(NOT(OR($F477="Activo",$F477="Cese")),IF(N(AR477)=0,"—","Revisar: sin vínculo"),IF(AR477="",IF(AP477=0,"No corresponde","Sin dato planilla"),IF(ABS(AS477)&lt;=TOL,"OK",IF(AS477&gt;0,"Retuvo de más","Retuvo de menos")))))</f>
        <v/>
      </c>
      <c r="AU477" s="19" t="n">
        <f aca="false">IF(AND(BASE_RET="Planilla (si existe)",AR477&lt;&gt;""),AR477,AP477)</f>
        <v>0</v>
      </c>
      <c r="AV477" s="19" t="n">
        <f aca="false">AU477+N477</f>
        <v>0</v>
      </c>
    </row>
    <row r="478" customFormat="false" ht="15" hidden="false" customHeight="false" outlineLevel="0" collapsed="false">
      <c r="A478" s="43" t="n">
        <v>40</v>
      </c>
      <c r="B478" s="35" t="str">
        <f aca="false">IF(Trabajadores!$B$45="","",Trabajadores!$B$45)</f>
        <v/>
      </c>
      <c r="C478" s="35" t="str">
        <f aca="false">IF($B478="","",Trabajadores!$D$45)</f>
        <v/>
      </c>
      <c r="D478" s="43" t="n">
        <v>5</v>
      </c>
      <c r="E478" s="23" t="s">
        <v>302</v>
      </c>
      <c r="F478" s="23" t="str">
        <f aca="false">IF($B478="","",IF(OR(5&lt;Trabajadores!$M$45,5&gt;Trabajadores!$N$45),"No vinculado",IF(AND(5=Trabajadores!$N$45,Trabajadores!$O$45="Sí"),"Cese","Activo")))</f>
        <v/>
      </c>
      <c r="G478" s="19" t="n">
        <f aca="false">IF($B478="",0,SUMIFS(Ingresos!$S$6:$S$1505,ING_COD,$B478,ING_CLASE,"ORD"))</f>
        <v>0</v>
      </c>
      <c r="H478" s="19" t="n">
        <f aca="false">IF($B478="",0,SUMIFS(Ingresos!$S$6:$S$1505,ING_COD,$B478,ING_CLASE,"ORD",ING_COMP,"Sí"))</f>
        <v>0</v>
      </c>
      <c r="I478" s="19" t="n">
        <f aca="false">IF($B478="",0,SUMIFS(Ingresos!$S$6:$S$1505,ING_COD,$B478,ING_CLASE,"GRA"))</f>
        <v>0</v>
      </c>
      <c r="J478" s="19" t="n">
        <f aca="false">IF($B478="",0,SUMIFS(Ingresos!$S$6:$S$1505,ING_COD,$B478,ING_CLASE,"BON"))</f>
        <v>0</v>
      </c>
      <c r="K478" s="19" t="n">
        <f aca="false">IF($B478="",0,SUMIFS(Ingresos!$S$6:$S$1505,ING_COD,$B478,ING_CLASE,"EXT"))</f>
        <v>0</v>
      </c>
      <c r="L478" s="19" t="n">
        <f aca="false">IF($B478="",0,SUMIFS(Ingresos!$S$6:$S$1505,ING_COD,$B478,ING_CLASE,"OTO"))</f>
        <v>0</v>
      </c>
      <c r="M478" s="19" t="n">
        <f aca="false">IF($B478="",0,SUMIFS(Ingresos!$S$6:$S$1505,ING_COD,$B478,ING_CLASE,"OTX"))</f>
        <v>0</v>
      </c>
      <c r="N478" s="19" t="n">
        <f aca="false">IF($B478="",0,SUMIFS(Ingresos!$S$6:$S$1505,ING_COD,$B478,ING_CLASE,"RETO"))</f>
        <v>0</v>
      </c>
      <c r="O478" s="19" t="n">
        <f aca="false">IF($B478="",0,SUMIFS(Ingresos!$S$6:$S$1505,ING_COD,$B478,ING_CLASE,"INA"))</f>
        <v>0</v>
      </c>
      <c r="P478" s="19" t="n">
        <f aca="false">G478+I478+J478+K478+L478+M478</f>
        <v>0</v>
      </c>
      <c r="Q478" s="44" t="n">
        <f aca="false">IF($F478="Activo",8,IF($F478="Cese",1,0))</f>
        <v>0</v>
      </c>
      <c r="R478" s="19" t="n">
        <f aca="false">G478*Q478</f>
        <v>0</v>
      </c>
      <c r="S478" s="19" t="n">
        <f aca="false">IF($F478="Activo",SUMIFS(I478:I485,$D478:$D485,"&lt;="&amp;Trabajadores!$N$45)+IF(PROY_BON="Sí",SUMIFS(J478:J485,$D478:$D485,"&lt;="&amp;Trabajadores!$N$45),0),IF($F478="Cese",I478+IF(PROY_BON="Sí",J478,0),0))</f>
        <v>0</v>
      </c>
      <c r="T478" s="19" t="n">
        <f aca="false">IF(OR($F478&lt;&gt;"Activo",Trabajadores!$I$45="No"),0,IF(I480=0,H478*(1+IF(PROY_BON="Sí",Trabajadores!$P$45,0))*Trabajadores!$R$45/6*(Trabajadores!$N$45&gt;=7),0)+IF(I485=0,H478*(1+IF(PROY_BON="Sí",Trabajadores!$P$45,0))*Trabajadores!$S$45/6*(Trabajadores!$N$45&gt;=12),0))</f>
        <v>0</v>
      </c>
      <c r="U478" s="19" t="n">
        <f aca="false">IF($F478="Activo",IF(Trabajadores!$J$45="Sí",L478*8,L478),IF($F478="Cese",L478,0))</f>
        <v>0</v>
      </c>
      <c r="V478" s="19" t="n">
        <f aca="false">IF(OR($F478="Activo",$F478="Cese"),M478,0)</f>
        <v>0</v>
      </c>
      <c r="W478" s="19" t="n">
        <f aca="false">IF(OR($F478="Activo",$F478="Cese"),SUM(P474:P477),0)</f>
        <v>0</v>
      </c>
      <c r="X478" s="36" t="n">
        <f aca="false">IF(OR($F478="Activo",$F478="Cese"),R478+S478+T478+U478+V478+W478,0)</f>
        <v>0</v>
      </c>
      <c r="Y478" s="19" t="n">
        <f aca="false">IF(OR($F478="Activo",$F478="Cese"),DED_FIJA,0)</f>
        <v>0</v>
      </c>
      <c r="Z478" s="36" t="n">
        <f aca="false">MAX(0,X478-Y478)</f>
        <v>0</v>
      </c>
      <c r="AA478" s="19" t="n">
        <f aca="false">IF(Z478=0,0,MAX(0,MIN(Z478,Parámetros!$G$19)-Parámetros!$F$19)*Parámetros!$E$19)</f>
        <v>0</v>
      </c>
      <c r="AB478" s="19" t="n">
        <f aca="false">IF(Z478=0,0,MAX(0,MIN(Z478,Parámetros!$G$20)-Parámetros!$F$20)*Parámetros!$E$20)</f>
        <v>0</v>
      </c>
      <c r="AC478" s="19" t="n">
        <f aca="false">IF(Z478=0,0,MAX(0,MIN(Z478,Parámetros!$G$21)-Parámetros!$F$21)*Parámetros!$E$21)</f>
        <v>0</v>
      </c>
      <c r="AD478" s="19" t="n">
        <f aca="false">IF(Z478=0,0,MAX(0,MIN(Z478,Parámetros!$G$22)-Parámetros!$F$22)*Parámetros!$E$22)</f>
        <v>0</v>
      </c>
      <c r="AE478" s="19" t="n">
        <f aca="false">IF(Z478=0,0,MAX(0,MIN(Z478,Parámetros!$G$23)-Parámetros!$F$23)*Parámetros!$E$23)</f>
        <v>0</v>
      </c>
      <c r="AF478" s="36" t="n">
        <f aca="false">SUM(AA478:AE478)</f>
        <v>0</v>
      </c>
      <c r="AG478" s="45" t="str">
        <f aca="false">IF(AM478&lt;=0,"-",INDEX(TR_TASA,MATCH(AM478,TR_DESDE,1)))</f>
        <v>-</v>
      </c>
      <c r="AH478" s="44" t="n">
        <f aca="false">IF($F478="Cese",1,IF($F478="Activo",INDEX(DIV_N,5),0))</f>
        <v>0</v>
      </c>
      <c r="AI478" s="44" t="n">
        <f aca="false">IF($F478="Cese",4,IF($F478="Activo",INDEX(DIV_HASTA,5),0))</f>
        <v>0</v>
      </c>
      <c r="AJ478" s="19" t="n">
        <f aca="false">IF(OR($F478="Activo",$F478="Cese"),SUMIFS(AV474:AV477,D474:D477,"&lt;="&amp;AI478),0)</f>
        <v>0</v>
      </c>
      <c r="AK478" s="19" t="n">
        <f aca="false">IF(OR($F478="Activo",$F478="Cese"),MAX(0,(AF478-AJ478)/AH478),0)</f>
        <v>0</v>
      </c>
      <c r="AL478" s="19" t="n">
        <f aca="false">IF(OR($F478="Activo",$F478="Cese"),K478+IF(PROY_BON="Sí",0,J478),0)</f>
        <v>0</v>
      </c>
      <c r="AM478" s="19" t="n">
        <f aca="false">IF(AL478&gt;0,MAX(0,X478+AL478-Y478),Z478)</f>
        <v>0</v>
      </c>
      <c r="AN478" s="19" t="n">
        <f aca="false">SUMPRODUCT((AM478&gt;TR_DESDE)*(AM478-TR_DESDE)*TR_INC)</f>
        <v>0</v>
      </c>
      <c r="AO478" s="19" t="n">
        <f aca="false">IF(AL478&gt;0,MAX(0,AN478-IF($F478="Cese",MAX(AF478,AJ478),AF478)),0)</f>
        <v>0</v>
      </c>
      <c r="AP478" s="46" t="n">
        <f aca="false">IF(OR($F478="Activo",$F478="Cese"),ROUND(AK478+AO478,2),0)</f>
        <v>0</v>
      </c>
      <c r="AQ478" s="19" t="n">
        <f aca="false">IF($F478="Cese",MAX(0,AJ478-AN478),0)</f>
        <v>0</v>
      </c>
      <c r="AR478" s="19" t="str">
        <f aca="false">IF($B478="","",IF(COUNTIFS(RP_COD,$B478,'Retenciones Planilla'!$G$6:$G$105,"&lt;&gt;")=0,"",SUMIFS('Retenciones Planilla'!$G$6:$G$105,RP_COD,$B478)))</f>
        <v/>
      </c>
      <c r="AS478" s="19" t="str">
        <f aca="false">IF(AR478="","",AR478-AP478)</f>
        <v/>
      </c>
      <c r="AT478" s="23" t="str">
        <f aca="false">IF($B478="","",IF(NOT(OR($F478="Activo",$F478="Cese")),IF(N(AR478)=0,"—","Revisar: sin vínculo"),IF(AR478="",IF(AP478=0,"No corresponde","Sin dato planilla"),IF(ABS(AS478)&lt;=TOL,"OK",IF(AS478&gt;0,"Retuvo de más","Retuvo de menos")))))</f>
        <v/>
      </c>
      <c r="AU478" s="19" t="n">
        <f aca="false">IF(AND(BASE_RET="Planilla (si existe)",AR478&lt;&gt;""),AR478,AP478)</f>
        <v>0</v>
      </c>
      <c r="AV478" s="19" t="n">
        <f aca="false">AU478+N478</f>
        <v>0</v>
      </c>
    </row>
    <row r="479" customFormat="false" ht="15" hidden="false" customHeight="false" outlineLevel="0" collapsed="false">
      <c r="A479" s="43" t="n">
        <v>40</v>
      </c>
      <c r="B479" s="35" t="str">
        <f aca="false">IF(Trabajadores!$B$45="","",Trabajadores!$B$45)</f>
        <v/>
      </c>
      <c r="C479" s="35" t="str">
        <f aca="false">IF($B479="","",Trabajadores!$D$45)</f>
        <v/>
      </c>
      <c r="D479" s="43" t="n">
        <v>6</v>
      </c>
      <c r="E479" s="23" t="s">
        <v>303</v>
      </c>
      <c r="F479" s="23" t="str">
        <f aca="false">IF($B479="","",IF(OR(6&lt;Trabajadores!$M$45,6&gt;Trabajadores!$N$45),"No vinculado",IF(AND(6=Trabajadores!$N$45,Trabajadores!$O$45="Sí"),"Cese","Activo")))</f>
        <v/>
      </c>
      <c r="G479" s="19" t="n">
        <f aca="false">IF($B479="",0,SUMIFS(Ingresos!$T$6:$T$1505,ING_COD,$B479,ING_CLASE,"ORD"))</f>
        <v>0</v>
      </c>
      <c r="H479" s="19" t="n">
        <f aca="false">IF($B479="",0,SUMIFS(Ingresos!$T$6:$T$1505,ING_COD,$B479,ING_CLASE,"ORD",ING_COMP,"Sí"))</f>
        <v>0</v>
      </c>
      <c r="I479" s="19" t="n">
        <f aca="false">IF($B479="",0,SUMIFS(Ingresos!$T$6:$T$1505,ING_COD,$B479,ING_CLASE,"GRA"))</f>
        <v>0</v>
      </c>
      <c r="J479" s="19" t="n">
        <f aca="false">IF($B479="",0,SUMIFS(Ingresos!$T$6:$T$1505,ING_COD,$B479,ING_CLASE,"BON"))</f>
        <v>0</v>
      </c>
      <c r="K479" s="19" t="n">
        <f aca="false">IF($B479="",0,SUMIFS(Ingresos!$T$6:$T$1505,ING_COD,$B479,ING_CLASE,"EXT"))</f>
        <v>0</v>
      </c>
      <c r="L479" s="19" t="n">
        <f aca="false">IF($B479="",0,SUMIFS(Ingresos!$T$6:$T$1505,ING_COD,$B479,ING_CLASE,"OTO"))</f>
        <v>0</v>
      </c>
      <c r="M479" s="19" t="n">
        <f aca="false">IF($B479="",0,SUMIFS(Ingresos!$T$6:$T$1505,ING_COD,$B479,ING_CLASE,"OTX"))</f>
        <v>0</v>
      </c>
      <c r="N479" s="19" t="n">
        <f aca="false">IF($B479="",0,SUMIFS(Ingresos!$T$6:$T$1505,ING_COD,$B479,ING_CLASE,"RETO"))</f>
        <v>0</v>
      </c>
      <c r="O479" s="19" t="n">
        <f aca="false">IF($B479="",0,SUMIFS(Ingresos!$T$6:$T$1505,ING_COD,$B479,ING_CLASE,"INA"))</f>
        <v>0</v>
      </c>
      <c r="P479" s="19" t="n">
        <f aca="false">G479+I479+J479+K479+L479+M479</f>
        <v>0</v>
      </c>
      <c r="Q479" s="44" t="n">
        <f aca="false">IF($F479="Activo",7,IF($F479="Cese",1,0))</f>
        <v>0</v>
      </c>
      <c r="R479" s="19" t="n">
        <f aca="false">G479*Q479</f>
        <v>0</v>
      </c>
      <c r="S479" s="19" t="n">
        <f aca="false">IF($F479="Activo",SUMIFS(I479:I485,$D479:$D485,"&lt;="&amp;Trabajadores!$N$45)+IF(PROY_BON="Sí",SUMIFS(J479:J485,$D479:$D485,"&lt;="&amp;Trabajadores!$N$45),0),IF($F479="Cese",I479+IF(PROY_BON="Sí",J479,0),0))</f>
        <v>0</v>
      </c>
      <c r="T479" s="19" t="n">
        <f aca="false">IF(OR($F479&lt;&gt;"Activo",Trabajadores!$I$45="No"),0,IF(I480=0,H479*(1+IF(PROY_BON="Sí",Trabajadores!$P$45,0))*Trabajadores!$R$45/6*(Trabajadores!$N$45&gt;=7),0)+IF(I485=0,H479*(1+IF(PROY_BON="Sí",Trabajadores!$P$45,0))*Trabajadores!$S$45/6*(Trabajadores!$N$45&gt;=12),0))</f>
        <v>0</v>
      </c>
      <c r="U479" s="19" t="n">
        <f aca="false">IF($F479="Activo",IF(Trabajadores!$J$45="Sí",L479*7,L479),IF($F479="Cese",L479,0))</f>
        <v>0</v>
      </c>
      <c r="V479" s="19" t="n">
        <f aca="false">IF(OR($F479="Activo",$F479="Cese"),M479,0)</f>
        <v>0</v>
      </c>
      <c r="W479" s="19" t="n">
        <f aca="false">IF(OR($F479="Activo",$F479="Cese"),SUM(P474:P478),0)</f>
        <v>0</v>
      </c>
      <c r="X479" s="36" t="n">
        <f aca="false">IF(OR($F479="Activo",$F479="Cese"),R479+S479+T479+U479+V479+W479,0)</f>
        <v>0</v>
      </c>
      <c r="Y479" s="19" t="n">
        <f aca="false">IF(OR($F479="Activo",$F479="Cese"),DED_FIJA,0)</f>
        <v>0</v>
      </c>
      <c r="Z479" s="36" t="n">
        <f aca="false">MAX(0,X479-Y479)</f>
        <v>0</v>
      </c>
      <c r="AA479" s="19" t="n">
        <f aca="false">IF(Z479=0,0,MAX(0,MIN(Z479,Parámetros!$G$19)-Parámetros!$F$19)*Parámetros!$E$19)</f>
        <v>0</v>
      </c>
      <c r="AB479" s="19" t="n">
        <f aca="false">IF(Z479=0,0,MAX(0,MIN(Z479,Parámetros!$G$20)-Parámetros!$F$20)*Parámetros!$E$20)</f>
        <v>0</v>
      </c>
      <c r="AC479" s="19" t="n">
        <f aca="false">IF(Z479=0,0,MAX(0,MIN(Z479,Parámetros!$G$21)-Parámetros!$F$21)*Parámetros!$E$21)</f>
        <v>0</v>
      </c>
      <c r="AD479" s="19" t="n">
        <f aca="false">IF(Z479=0,0,MAX(0,MIN(Z479,Parámetros!$G$22)-Parámetros!$F$22)*Parámetros!$E$22)</f>
        <v>0</v>
      </c>
      <c r="AE479" s="19" t="n">
        <f aca="false">IF(Z479=0,0,MAX(0,MIN(Z479,Parámetros!$G$23)-Parámetros!$F$23)*Parámetros!$E$23)</f>
        <v>0</v>
      </c>
      <c r="AF479" s="36" t="n">
        <f aca="false">SUM(AA479:AE479)</f>
        <v>0</v>
      </c>
      <c r="AG479" s="45" t="str">
        <f aca="false">IF(AM479&lt;=0,"-",INDEX(TR_TASA,MATCH(AM479,TR_DESDE,1)))</f>
        <v>-</v>
      </c>
      <c r="AH479" s="44" t="n">
        <f aca="false">IF($F479="Cese",1,IF($F479="Activo",INDEX(DIV_N,6),0))</f>
        <v>0</v>
      </c>
      <c r="AI479" s="44" t="n">
        <f aca="false">IF($F479="Cese",5,IF($F479="Activo",INDEX(DIV_HASTA,6),0))</f>
        <v>0</v>
      </c>
      <c r="AJ479" s="19" t="n">
        <f aca="false">IF(OR($F479="Activo",$F479="Cese"),SUMIFS(AV474:AV478,D474:D478,"&lt;="&amp;AI479),0)</f>
        <v>0</v>
      </c>
      <c r="AK479" s="19" t="n">
        <f aca="false">IF(OR($F479="Activo",$F479="Cese"),MAX(0,(AF479-AJ479)/AH479),0)</f>
        <v>0</v>
      </c>
      <c r="AL479" s="19" t="n">
        <f aca="false">IF(OR($F479="Activo",$F479="Cese"),K479+IF(PROY_BON="Sí",0,J479),0)</f>
        <v>0</v>
      </c>
      <c r="AM479" s="19" t="n">
        <f aca="false">IF(AL479&gt;0,MAX(0,X479+AL479-Y479),Z479)</f>
        <v>0</v>
      </c>
      <c r="AN479" s="19" t="n">
        <f aca="false">SUMPRODUCT((AM479&gt;TR_DESDE)*(AM479-TR_DESDE)*TR_INC)</f>
        <v>0</v>
      </c>
      <c r="AO479" s="19" t="n">
        <f aca="false">IF(AL479&gt;0,MAX(0,AN479-IF($F479="Cese",MAX(AF479,AJ479),AF479)),0)</f>
        <v>0</v>
      </c>
      <c r="AP479" s="46" t="n">
        <f aca="false">IF(OR($F479="Activo",$F479="Cese"),ROUND(AK479+AO479,2),0)</f>
        <v>0</v>
      </c>
      <c r="AQ479" s="19" t="n">
        <f aca="false">IF($F479="Cese",MAX(0,AJ479-AN479),0)</f>
        <v>0</v>
      </c>
      <c r="AR479" s="19" t="str">
        <f aca="false">IF($B479="","",IF(COUNTIFS(RP_COD,$B479,'Retenciones Planilla'!$H$6:$H$105,"&lt;&gt;")=0,"",SUMIFS('Retenciones Planilla'!$H$6:$H$105,RP_COD,$B479)))</f>
        <v/>
      </c>
      <c r="AS479" s="19" t="str">
        <f aca="false">IF(AR479="","",AR479-AP479)</f>
        <v/>
      </c>
      <c r="AT479" s="23" t="str">
        <f aca="false">IF($B479="","",IF(NOT(OR($F479="Activo",$F479="Cese")),IF(N(AR479)=0,"—","Revisar: sin vínculo"),IF(AR479="",IF(AP479=0,"No corresponde","Sin dato planilla"),IF(ABS(AS479)&lt;=TOL,"OK",IF(AS479&gt;0,"Retuvo de más","Retuvo de menos")))))</f>
        <v/>
      </c>
      <c r="AU479" s="19" t="n">
        <f aca="false">IF(AND(BASE_RET="Planilla (si existe)",AR479&lt;&gt;""),AR479,AP479)</f>
        <v>0</v>
      </c>
      <c r="AV479" s="19" t="n">
        <f aca="false">AU479+N479</f>
        <v>0</v>
      </c>
    </row>
    <row r="480" customFormat="false" ht="15" hidden="false" customHeight="false" outlineLevel="0" collapsed="false">
      <c r="A480" s="43" t="n">
        <v>40</v>
      </c>
      <c r="B480" s="35" t="str">
        <f aca="false">IF(Trabajadores!$B$45="","",Trabajadores!$B$45)</f>
        <v/>
      </c>
      <c r="C480" s="35" t="str">
        <f aca="false">IF($B480="","",Trabajadores!$D$45)</f>
        <v/>
      </c>
      <c r="D480" s="43" t="n">
        <v>7</v>
      </c>
      <c r="E480" s="23" t="s">
        <v>304</v>
      </c>
      <c r="F480" s="23" t="str">
        <f aca="false">IF($B480="","",IF(OR(7&lt;Trabajadores!$M$45,7&gt;Trabajadores!$N$45),"No vinculado",IF(AND(7=Trabajadores!$N$45,Trabajadores!$O$45="Sí"),"Cese","Activo")))</f>
        <v/>
      </c>
      <c r="G480" s="19" t="n">
        <f aca="false">IF($B480="",0,SUMIFS(Ingresos!$U$6:$U$1505,ING_COD,$B480,ING_CLASE,"ORD"))</f>
        <v>0</v>
      </c>
      <c r="H480" s="19" t="n">
        <f aca="false">IF($B480="",0,SUMIFS(Ingresos!$U$6:$U$1505,ING_COD,$B480,ING_CLASE,"ORD",ING_COMP,"Sí"))</f>
        <v>0</v>
      </c>
      <c r="I480" s="19" t="n">
        <f aca="false">IF($B480="",0,SUMIFS(Ingresos!$U$6:$U$1505,ING_COD,$B480,ING_CLASE,"GRA"))</f>
        <v>0</v>
      </c>
      <c r="J480" s="19" t="n">
        <f aca="false">IF($B480="",0,SUMIFS(Ingresos!$U$6:$U$1505,ING_COD,$B480,ING_CLASE,"BON"))</f>
        <v>0</v>
      </c>
      <c r="K480" s="19" t="n">
        <f aca="false">IF($B480="",0,SUMIFS(Ingresos!$U$6:$U$1505,ING_COD,$B480,ING_CLASE,"EXT"))</f>
        <v>0</v>
      </c>
      <c r="L480" s="19" t="n">
        <f aca="false">IF($B480="",0,SUMIFS(Ingresos!$U$6:$U$1505,ING_COD,$B480,ING_CLASE,"OTO"))</f>
        <v>0</v>
      </c>
      <c r="M480" s="19" t="n">
        <f aca="false">IF($B480="",0,SUMIFS(Ingresos!$U$6:$U$1505,ING_COD,$B480,ING_CLASE,"OTX"))</f>
        <v>0</v>
      </c>
      <c r="N480" s="19" t="n">
        <f aca="false">IF($B480="",0,SUMIFS(Ingresos!$U$6:$U$1505,ING_COD,$B480,ING_CLASE,"RETO"))</f>
        <v>0</v>
      </c>
      <c r="O480" s="19" t="n">
        <f aca="false">IF($B480="",0,SUMIFS(Ingresos!$U$6:$U$1505,ING_COD,$B480,ING_CLASE,"INA"))</f>
        <v>0</v>
      </c>
      <c r="P480" s="19" t="n">
        <f aca="false">G480+I480+J480+K480+L480+M480</f>
        <v>0</v>
      </c>
      <c r="Q480" s="44" t="n">
        <f aca="false">IF($F480="Activo",6,IF($F480="Cese",1,0))</f>
        <v>0</v>
      </c>
      <c r="R480" s="19" t="n">
        <f aca="false">G480*Q480</f>
        <v>0</v>
      </c>
      <c r="S480" s="19" t="n">
        <f aca="false">IF($F480="Activo",SUMIFS(I480:I485,$D480:$D485,"&lt;="&amp;Trabajadores!$N$45)+IF(PROY_BON="Sí",SUMIFS(J480:J485,$D480:$D485,"&lt;="&amp;Trabajadores!$N$45),0),IF($F480="Cese",I480+IF(PROY_BON="Sí",J480,0),0))</f>
        <v>0</v>
      </c>
      <c r="T480" s="19" t="n">
        <f aca="false">IF(OR($F480&lt;&gt;"Activo",Trabajadores!$I$45="No"),0,IF(I485=0,H480*(1+IF(PROY_BON="Sí",Trabajadores!$P$45,0))*Trabajadores!$S$45/6*(Trabajadores!$N$45&gt;=12),0))</f>
        <v>0</v>
      </c>
      <c r="U480" s="19" t="n">
        <f aca="false">IF($F480="Activo",IF(Trabajadores!$J$45="Sí",L480*6,L480),IF($F480="Cese",L480,0))</f>
        <v>0</v>
      </c>
      <c r="V480" s="19" t="n">
        <f aca="false">IF(OR($F480="Activo",$F480="Cese"),M480,0)</f>
        <v>0</v>
      </c>
      <c r="W480" s="19" t="n">
        <f aca="false">IF(OR($F480="Activo",$F480="Cese"),SUM(P474:P479),0)</f>
        <v>0</v>
      </c>
      <c r="X480" s="36" t="n">
        <f aca="false">IF(OR($F480="Activo",$F480="Cese"),R480+S480+T480+U480+V480+W480,0)</f>
        <v>0</v>
      </c>
      <c r="Y480" s="19" t="n">
        <f aca="false">IF(OR($F480="Activo",$F480="Cese"),DED_FIJA,0)</f>
        <v>0</v>
      </c>
      <c r="Z480" s="36" t="n">
        <f aca="false">MAX(0,X480-Y480)</f>
        <v>0</v>
      </c>
      <c r="AA480" s="19" t="n">
        <f aca="false">IF(Z480=0,0,MAX(0,MIN(Z480,Parámetros!$G$19)-Parámetros!$F$19)*Parámetros!$E$19)</f>
        <v>0</v>
      </c>
      <c r="AB480" s="19" t="n">
        <f aca="false">IF(Z480=0,0,MAX(0,MIN(Z480,Parámetros!$G$20)-Parámetros!$F$20)*Parámetros!$E$20)</f>
        <v>0</v>
      </c>
      <c r="AC480" s="19" t="n">
        <f aca="false">IF(Z480=0,0,MAX(0,MIN(Z480,Parámetros!$G$21)-Parámetros!$F$21)*Parámetros!$E$21)</f>
        <v>0</v>
      </c>
      <c r="AD480" s="19" t="n">
        <f aca="false">IF(Z480=0,0,MAX(0,MIN(Z480,Parámetros!$G$22)-Parámetros!$F$22)*Parámetros!$E$22)</f>
        <v>0</v>
      </c>
      <c r="AE480" s="19" t="n">
        <f aca="false">IF(Z480=0,0,MAX(0,MIN(Z480,Parámetros!$G$23)-Parámetros!$F$23)*Parámetros!$E$23)</f>
        <v>0</v>
      </c>
      <c r="AF480" s="36" t="n">
        <f aca="false">SUM(AA480:AE480)</f>
        <v>0</v>
      </c>
      <c r="AG480" s="45" t="str">
        <f aca="false">IF(AM480&lt;=0,"-",INDEX(TR_TASA,MATCH(AM480,TR_DESDE,1)))</f>
        <v>-</v>
      </c>
      <c r="AH480" s="44" t="n">
        <f aca="false">IF($F480="Cese",1,IF($F480="Activo",INDEX(DIV_N,7),0))</f>
        <v>0</v>
      </c>
      <c r="AI480" s="44" t="n">
        <f aca="false">IF($F480="Cese",6,IF($F480="Activo",INDEX(DIV_HASTA,7),0))</f>
        <v>0</v>
      </c>
      <c r="AJ480" s="19" t="n">
        <f aca="false">IF(OR($F480="Activo",$F480="Cese"),SUMIFS(AV474:AV479,D474:D479,"&lt;="&amp;AI480),0)</f>
        <v>0</v>
      </c>
      <c r="AK480" s="19" t="n">
        <f aca="false">IF(OR($F480="Activo",$F480="Cese"),MAX(0,(AF480-AJ480)/AH480),0)</f>
        <v>0</v>
      </c>
      <c r="AL480" s="19" t="n">
        <f aca="false">IF(OR($F480="Activo",$F480="Cese"),K480+IF(PROY_BON="Sí",0,J480),0)</f>
        <v>0</v>
      </c>
      <c r="AM480" s="19" t="n">
        <f aca="false">IF(AL480&gt;0,MAX(0,X480+AL480-Y480),Z480)</f>
        <v>0</v>
      </c>
      <c r="AN480" s="19" t="n">
        <f aca="false">SUMPRODUCT((AM480&gt;TR_DESDE)*(AM480-TR_DESDE)*TR_INC)</f>
        <v>0</v>
      </c>
      <c r="AO480" s="19" t="n">
        <f aca="false">IF(AL480&gt;0,MAX(0,AN480-IF($F480="Cese",MAX(AF480,AJ480),AF480)),0)</f>
        <v>0</v>
      </c>
      <c r="AP480" s="46" t="n">
        <f aca="false">IF(OR($F480="Activo",$F480="Cese"),ROUND(AK480+AO480,2),0)</f>
        <v>0</v>
      </c>
      <c r="AQ480" s="19" t="n">
        <f aca="false">IF($F480="Cese",MAX(0,AJ480-AN480),0)</f>
        <v>0</v>
      </c>
      <c r="AR480" s="19" t="str">
        <f aca="false">IF($B480="","",IF(COUNTIFS(RP_COD,$B480,'Retenciones Planilla'!$I$6:$I$105,"&lt;&gt;")=0,"",SUMIFS('Retenciones Planilla'!$I$6:$I$105,RP_COD,$B480)))</f>
        <v/>
      </c>
      <c r="AS480" s="19" t="str">
        <f aca="false">IF(AR480="","",AR480-AP480)</f>
        <v/>
      </c>
      <c r="AT480" s="23" t="str">
        <f aca="false">IF($B480="","",IF(NOT(OR($F480="Activo",$F480="Cese")),IF(N(AR480)=0,"—","Revisar: sin vínculo"),IF(AR480="",IF(AP480=0,"No corresponde","Sin dato planilla"),IF(ABS(AS480)&lt;=TOL,"OK",IF(AS480&gt;0,"Retuvo de más","Retuvo de menos")))))</f>
        <v/>
      </c>
      <c r="AU480" s="19" t="n">
        <f aca="false">IF(AND(BASE_RET="Planilla (si existe)",AR480&lt;&gt;""),AR480,AP480)</f>
        <v>0</v>
      </c>
      <c r="AV480" s="19" t="n">
        <f aca="false">AU480+N480</f>
        <v>0</v>
      </c>
    </row>
    <row r="481" customFormat="false" ht="15" hidden="false" customHeight="false" outlineLevel="0" collapsed="false">
      <c r="A481" s="43" t="n">
        <v>40</v>
      </c>
      <c r="B481" s="35" t="str">
        <f aca="false">IF(Trabajadores!$B$45="","",Trabajadores!$B$45)</f>
        <v/>
      </c>
      <c r="C481" s="35" t="str">
        <f aca="false">IF($B481="","",Trabajadores!$D$45)</f>
        <v/>
      </c>
      <c r="D481" s="43" t="n">
        <v>8</v>
      </c>
      <c r="E481" s="23" t="s">
        <v>305</v>
      </c>
      <c r="F481" s="23" t="str">
        <f aca="false">IF($B481="","",IF(OR(8&lt;Trabajadores!$M$45,8&gt;Trabajadores!$N$45),"No vinculado",IF(AND(8=Trabajadores!$N$45,Trabajadores!$O$45="Sí"),"Cese","Activo")))</f>
        <v/>
      </c>
      <c r="G481" s="19" t="n">
        <f aca="false">IF($B481="",0,SUMIFS(Ingresos!$V$6:$V$1505,ING_COD,$B481,ING_CLASE,"ORD"))</f>
        <v>0</v>
      </c>
      <c r="H481" s="19" t="n">
        <f aca="false">IF($B481="",0,SUMIFS(Ingresos!$V$6:$V$1505,ING_COD,$B481,ING_CLASE,"ORD",ING_COMP,"Sí"))</f>
        <v>0</v>
      </c>
      <c r="I481" s="19" t="n">
        <f aca="false">IF($B481="",0,SUMIFS(Ingresos!$V$6:$V$1505,ING_COD,$B481,ING_CLASE,"GRA"))</f>
        <v>0</v>
      </c>
      <c r="J481" s="19" t="n">
        <f aca="false">IF($B481="",0,SUMIFS(Ingresos!$V$6:$V$1505,ING_COD,$B481,ING_CLASE,"BON"))</f>
        <v>0</v>
      </c>
      <c r="K481" s="19" t="n">
        <f aca="false">IF($B481="",0,SUMIFS(Ingresos!$V$6:$V$1505,ING_COD,$B481,ING_CLASE,"EXT"))</f>
        <v>0</v>
      </c>
      <c r="L481" s="19" t="n">
        <f aca="false">IF($B481="",0,SUMIFS(Ingresos!$V$6:$V$1505,ING_COD,$B481,ING_CLASE,"OTO"))</f>
        <v>0</v>
      </c>
      <c r="M481" s="19" t="n">
        <f aca="false">IF($B481="",0,SUMIFS(Ingresos!$V$6:$V$1505,ING_COD,$B481,ING_CLASE,"OTX"))</f>
        <v>0</v>
      </c>
      <c r="N481" s="19" t="n">
        <f aca="false">IF($B481="",0,SUMIFS(Ingresos!$V$6:$V$1505,ING_COD,$B481,ING_CLASE,"RETO"))</f>
        <v>0</v>
      </c>
      <c r="O481" s="19" t="n">
        <f aca="false">IF($B481="",0,SUMIFS(Ingresos!$V$6:$V$1505,ING_COD,$B481,ING_CLASE,"INA"))</f>
        <v>0</v>
      </c>
      <c r="P481" s="19" t="n">
        <f aca="false">G481+I481+J481+K481+L481+M481</f>
        <v>0</v>
      </c>
      <c r="Q481" s="44" t="n">
        <f aca="false">IF($F481="Activo",5,IF($F481="Cese",1,0))</f>
        <v>0</v>
      </c>
      <c r="R481" s="19" t="n">
        <f aca="false">G481*Q481</f>
        <v>0</v>
      </c>
      <c r="S481" s="19" t="n">
        <f aca="false">IF($F481="Activo",SUMIFS(I481:I485,$D481:$D485,"&lt;="&amp;Trabajadores!$N$45)+IF(PROY_BON="Sí",SUMIFS(J481:J485,$D481:$D485,"&lt;="&amp;Trabajadores!$N$45),0),IF($F481="Cese",I481+IF(PROY_BON="Sí",J481,0),0))</f>
        <v>0</v>
      </c>
      <c r="T481" s="19" t="n">
        <f aca="false">IF(OR($F481&lt;&gt;"Activo",Trabajadores!$I$45="No"),0,IF(I485=0,H481*(1+IF(PROY_BON="Sí",Trabajadores!$P$45,0))*Trabajadores!$S$45/6*(Trabajadores!$N$45&gt;=12),0))</f>
        <v>0</v>
      </c>
      <c r="U481" s="19" t="n">
        <f aca="false">IF($F481="Activo",IF(Trabajadores!$J$45="Sí",L481*5,L481),IF($F481="Cese",L481,0))</f>
        <v>0</v>
      </c>
      <c r="V481" s="19" t="n">
        <f aca="false">IF(OR($F481="Activo",$F481="Cese"),M481,0)</f>
        <v>0</v>
      </c>
      <c r="W481" s="19" t="n">
        <f aca="false">IF(OR($F481="Activo",$F481="Cese"),SUM(P474:P480),0)</f>
        <v>0</v>
      </c>
      <c r="X481" s="36" t="n">
        <f aca="false">IF(OR($F481="Activo",$F481="Cese"),R481+S481+T481+U481+V481+W481,0)</f>
        <v>0</v>
      </c>
      <c r="Y481" s="19" t="n">
        <f aca="false">IF(OR($F481="Activo",$F481="Cese"),DED_FIJA,0)</f>
        <v>0</v>
      </c>
      <c r="Z481" s="36" t="n">
        <f aca="false">MAX(0,X481-Y481)</f>
        <v>0</v>
      </c>
      <c r="AA481" s="19" t="n">
        <f aca="false">IF(Z481=0,0,MAX(0,MIN(Z481,Parámetros!$G$19)-Parámetros!$F$19)*Parámetros!$E$19)</f>
        <v>0</v>
      </c>
      <c r="AB481" s="19" t="n">
        <f aca="false">IF(Z481=0,0,MAX(0,MIN(Z481,Parámetros!$G$20)-Parámetros!$F$20)*Parámetros!$E$20)</f>
        <v>0</v>
      </c>
      <c r="AC481" s="19" t="n">
        <f aca="false">IF(Z481=0,0,MAX(0,MIN(Z481,Parámetros!$G$21)-Parámetros!$F$21)*Parámetros!$E$21)</f>
        <v>0</v>
      </c>
      <c r="AD481" s="19" t="n">
        <f aca="false">IF(Z481=0,0,MAX(0,MIN(Z481,Parámetros!$G$22)-Parámetros!$F$22)*Parámetros!$E$22)</f>
        <v>0</v>
      </c>
      <c r="AE481" s="19" t="n">
        <f aca="false">IF(Z481=0,0,MAX(0,MIN(Z481,Parámetros!$G$23)-Parámetros!$F$23)*Parámetros!$E$23)</f>
        <v>0</v>
      </c>
      <c r="AF481" s="36" t="n">
        <f aca="false">SUM(AA481:AE481)</f>
        <v>0</v>
      </c>
      <c r="AG481" s="45" t="str">
        <f aca="false">IF(AM481&lt;=0,"-",INDEX(TR_TASA,MATCH(AM481,TR_DESDE,1)))</f>
        <v>-</v>
      </c>
      <c r="AH481" s="44" t="n">
        <f aca="false">IF($F481="Cese",1,IF($F481="Activo",INDEX(DIV_N,8),0))</f>
        <v>0</v>
      </c>
      <c r="AI481" s="44" t="n">
        <f aca="false">IF($F481="Cese",7,IF($F481="Activo",INDEX(DIV_HASTA,8),0))</f>
        <v>0</v>
      </c>
      <c r="AJ481" s="19" t="n">
        <f aca="false">IF(OR($F481="Activo",$F481="Cese"),SUMIFS(AV474:AV480,D474:D480,"&lt;="&amp;AI481),0)</f>
        <v>0</v>
      </c>
      <c r="AK481" s="19" t="n">
        <f aca="false">IF(OR($F481="Activo",$F481="Cese"),MAX(0,(AF481-AJ481)/AH481),0)</f>
        <v>0</v>
      </c>
      <c r="AL481" s="19" t="n">
        <f aca="false">IF(OR($F481="Activo",$F481="Cese"),K481+IF(PROY_BON="Sí",0,J481),0)</f>
        <v>0</v>
      </c>
      <c r="AM481" s="19" t="n">
        <f aca="false">IF(AL481&gt;0,MAX(0,X481+AL481-Y481),Z481)</f>
        <v>0</v>
      </c>
      <c r="AN481" s="19" t="n">
        <f aca="false">SUMPRODUCT((AM481&gt;TR_DESDE)*(AM481-TR_DESDE)*TR_INC)</f>
        <v>0</v>
      </c>
      <c r="AO481" s="19" t="n">
        <f aca="false">IF(AL481&gt;0,MAX(0,AN481-IF($F481="Cese",MAX(AF481,AJ481),AF481)),0)</f>
        <v>0</v>
      </c>
      <c r="AP481" s="46" t="n">
        <f aca="false">IF(OR($F481="Activo",$F481="Cese"),ROUND(AK481+AO481,2),0)</f>
        <v>0</v>
      </c>
      <c r="AQ481" s="19" t="n">
        <f aca="false">IF($F481="Cese",MAX(0,AJ481-AN481),0)</f>
        <v>0</v>
      </c>
      <c r="AR481" s="19" t="str">
        <f aca="false">IF($B481="","",IF(COUNTIFS(RP_COD,$B481,'Retenciones Planilla'!$J$6:$J$105,"&lt;&gt;")=0,"",SUMIFS('Retenciones Planilla'!$J$6:$J$105,RP_COD,$B481)))</f>
        <v/>
      </c>
      <c r="AS481" s="19" t="str">
        <f aca="false">IF(AR481="","",AR481-AP481)</f>
        <v/>
      </c>
      <c r="AT481" s="23" t="str">
        <f aca="false">IF($B481="","",IF(NOT(OR($F481="Activo",$F481="Cese")),IF(N(AR481)=0,"—","Revisar: sin vínculo"),IF(AR481="",IF(AP481=0,"No corresponde","Sin dato planilla"),IF(ABS(AS481)&lt;=TOL,"OK",IF(AS481&gt;0,"Retuvo de más","Retuvo de menos")))))</f>
        <v/>
      </c>
      <c r="AU481" s="19" t="n">
        <f aca="false">IF(AND(BASE_RET="Planilla (si existe)",AR481&lt;&gt;""),AR481,AP481)</f>
        <v>0</v>
      </c>
      <c r="AV481" s="19" t="n">
        <f aca="false">AU481+N481</f>
        <v>0</v>
      </c>
    </row>
    <row r="482" customFormat="false" ht="15" hidden="false" customHeight="false" outlineLevel="0" collapsed="false">
      <c r="A482" s="43" t="n">
        <v>40</v>
      </c>
      <c r="B482" s="35" t="str">
        <f aca="false">IF(Trabajadores!$B$45="","",Trabajadores!$B$45)</f>
        <v/>
      </c>
      <c r="C482" s="35" t="str">
        <f aca="false">IF($B482="","",Trabajadores!$D$45)</f>
        <v/>
      </c>
      <c r="D482" s="43" t="n">
        <v>9</v>
      </c>
      <c r="E482" s="23" t="s">
        <v>306</v>
      </c>
      <c r="F482" s="23" t="str">
        <f aca="false">IF($B482="","",IF(OR(9&lt;Trabajadores!$M$45,9&gt;Trabajadores!$N$45),"No vinculado",IF(AND(9=Trabajadores!$N$45,Trabajadores!$O$45="Sí"),"Cese","Activo")))</f>
        <v/>
      </c>
      <c r="G482" s="19" t="n">
        <f aca="false">IF($B482="",0,SUMIFS(Ingresos!$W$6:$W$1505,ING_COD,$B482,ING_CLASE,"ORD"))</f>
        <v>0</v>
      </c>
      <c r="H482" s="19" t="n">
        <f aca="false">IF($B482="",0,SUMIFS(Ingresos!$W$6:$W$1505,ING_COD,$B482,ING_CLASE,"ORD",ING_COMP,"Sí"))</f>
        <v>0</v>
      </c>
      <c r="I482" s="19" t="n">
        <f aca="false">IF($B482="",0,SUMIFS(Ingresos!$W$6:$W$1505,ING_COD,$B482,ING_CLASE,"GRA"))</f>
        <v>0</v>
      </c>
      <c r="J482" s="19" t="n">
        <f aca="false">IF($B482="",0,SUMIFS(Ingresos!$W$6:$W$1505,ING_COD,$B482,ING_CLASE,"BON"))</f>
        <v>0</v>
      </c>
      <c r="K482" s="19" t="n">
        <f aca="false">IF($B482="",0,SUMIFS(Ingresos!$W$6:$W$1505,ING_COD,$B482,ING_CLASE,"EXT"))</f>
        <v>0</v>
      </c>
      <c r="L482" s="19" t="n">
        <f aca="false">IF($B482="",0,SUMIFS(Ingresos!$W$6:$W$1505,ING_COD,$B482,ING_CLASE,"OTO"))</f>
        <v>0</v>
      </c>
      <c r="M482" s="19" t="n">
        <f aca="false">IF($B482="",0,SUMIFS(Ingresos!$W$6:$W$1505,ING_COD,$B482,ING_CLASE,"OTX"))</f>
        <v>0</v>
      </c>
      <c r="N482" s="19" t="n">
        <f aca="false">IF($B482="",0,SUMIFS(Ingresos!$W$6:$W$1505,ING_COD,$B482,ING_CLASE,"RETO"))</f>
        <v>0</v>
      </c>
      <c r="O482" s="19" t="n">
        <f aca="false">IF($B482="",0,SUMIFS(Ingresos!$W$6:$W$1505,ING_COD,$B482,ING_CLASE,"INA"))</f>
        <v>0</v>
      </c>
      <c r="P482" s="19" t="n">
        <f aca="false">G482+I482+J482+K482+L482+M482</f>
        <v>0</v>
      </c>
      <c r="Q482" s="44" t="n">
        <f aca="false">IF($F482="Activo",4,IF($F482="Cese",1,0))</f>
        <v>0</v>
      </c>
      <c r="R482" s="19" t="n">
        <f aca="false">G482*Q482</f>
        <v>0</v>
      </c>
      <c r="S482" s="19" t="n">
        <f aca="false">IF($F482="Activo",SUMIFS(I482:I485,$D482:$D485,"&lt;="&amp;Trabajadores!$N$45)+IF(PROY_BON="Sí",SUMIFS(J482:J485,$D482:$D485,"&lt;="&amp;Trabajadores!$N$45),0),IF($F482="Cese",I482+IF(PROY_BON="Sí",J482,0),0))</f>
        <v>0</v>
      </c>
      <c r="T482" s="19" t="n">
        <f aca="false">IF(OR($F482&lt;&gt;"Activo",Trabajadores!$I$45="No"),0,IF(I485=0,H482*(1+IF(PROY_BON="Sí",Trabajadores!$P$45,0))*Trabajadores!$S$45/6*(Trabajadores!$N$45&gt;=12),0))</f>
        <v>0</v>
      </c>
      <c r="U482" s="19" t="n">
        <f aca="false">IF($F482="Activo",IF(Trabajadores!$J$45="Sí",L482*4,L482),IF($F482="Cese",L482,0))</f>
        <v>0</v>
      </c>
      <c r="V482" s="19" t="n">
        <f aca="false">IF(OR($F482="Activo",$F482="Cese"),M482,0)</f>
        <v>0</v>
      </c>
      <c r="W482" s="19" t="n">
        <f aca="false">IF(OR($F482="Activo",$F482="Cese"),SUM(P474:P481),0)</f>
        <v>0</v>
      </c>
      <c r="X482" s="36" t="n">
        <f aca="false">IF(OR($F482="Activo",$F482="Cese"),R482+S482+T482+U482+V482+W482,0)</f>
        <v>0</v>
      </c>
      <c r="Y482" s="19" t="n">
        <f aca="false">IF(OR($F482="Activo",$F482="Cese"),DED_FIJA,0)</f>
        <v>0</v>
      </c>
      <c r="Z482" s="36" t="n">
        <f aca="false">MAX(0,X482-Y482)</f>
        <v>0</v>
      </c>
      <c r="AA482" s="19" t="n">
        <f aca="false">IF(Z482=0,0,MAX(0,MIN(Z482,Parámetros!$G$19)-Parámetros!$F$19)*Parámetros!$E$19)</f>
        <v>0</v>
      </c>
      <c r="AB482" s="19" t="n">
        <f aca="false">IF(Z482=0,0,MAX(0,MIN(Z482,Parámetros!$G$20)-Parámetros!$F$20)*Parámetros!$E$20)</f>
        <v>0</v>
      </c>
      <c r="AC482" s="19" t="n">
        <f aca="false">IF(Z482=0,0,MAX(0,MIN(Z482,Parámetros!$G$21)-Parámetros!$F$21)*Parámetros!$E$21)</f>
        <v>0</v>
      </c>
      <c r="AD482" s="19" t="n">
        <f aca="false">IF(Z482=0,0,MAX(0,MIN(Z482,Parámetros!$G$22)-Parámetros!$F$22)*Parámetros!$E$22)</f>
        <v>0</v>
      </c>
      <c r="AE482" s="19" t="n">
        <f aca="false">IF(Z482=0,0,MAX(0,MIN(Z482,Parámetros!$G$23)-Parámetros!$F$23)*Parámetros!$E$23)</f>
        <v>0</v>
      </c>
      <c r="AF482" s="36" t="n">
        <f aca="false">SUM(AA482:AE482)</f>
        <v>0</v>
      </c>
      <c r="AG482" s="45" t="str">
        <f aca="false">IF(AM482&lt;=0,"-",INDEX(TR_TASA,MATCH(AM482,TR_DESDE,1)))</f>
        <v>-</v>
      </c>
      <c r="AH482" s="44" t="n">
        <f aca="false">IF($F482="Cese",1,IF($F482="Activo",INDEX(DIV_N,9),0))</f>
        <v>0</v>
      </c>
      <c r="AI482" s="44" t="n">
        <f aca="false">IF($F482="Cese",8,IF($F482="Activo",INDEX(DIV_HASTA,9),0))</f>
        <v>0</v>
      </c>
      <c r="AJ482" s="19" t="n">
        <f aca="false">IF(OR($F482="Activo",$F482="Cese"),SUMIFS(AV474:AV481,D474:D481,"&lt;="&amp;AI482),0)</f>
        <v>0</v>
      </c>
      <c r="AK482" s="19" t="n">
        <f aca="false">IF(OR($F482="Activo",$F482="Cese"),MAX(0,(AF482-AJ482)/AH482),0)</f>
        <v>0</v>
      </c>
      <c r="AL482" s="19" t="n">
        <f aca="false">IF(OR($F482="Activo",$F482="Cese"),K482+IF(PROY_BON="Sí",0,J482),0)</f>
        <v>0</v>
      </c>
      <c r="AM482" s="19" t="n">
        <f aca="false">IF(AL482&gt;0,MAX(0,X482+AL482-Y482),Z482)</f>
        <v>0</v>
      </c>
      <c r="AN482" s="19" t="n">
        <f aca="false">SUMPRODUCT((AM482&gt;TR_DESDE)*(AM482-TR_DESDE)*TR_INC)</f>
        <v>0</v>
      </c>
      <c r="AO482" s="19" t="n">
        <f aca="false">IF(AL482&gt;0,MAX(0,AN482-IF($F482="Cese",MAX(AF482,AJ482),AF482)),0)</f>
        <v>0</v>
      </c>
      <c r="AP482" s="46" t="n">
        <f aca="false">IF(OR($F482="Activo",$F482="Cese"),ROUND(AK482+AO482,2),0)</f>
        <v>0</v>
      </c>
      <c r="AQ482" s="19" t="n">
        <f aca="false">IF($F482="Cese",MAX(0,AJ482-AN482),0)</f>
        <v>0</v>
      </c>
      <c r="AR482" s="19" t="str">
        <f aca="false">IF($B482="","",IF(COUNTIFS(RP_COD,$B482,'Retenciones Planilla'!$K$6:$K$105,"&lt;&gt;")=0,"",SUMIFS('Retenciones Planilla'!$K$6:$K$105,RP_COD,$B482)))</f>
        <v/>
      </c>
      <c r="AS482" s="19" t="str">
        <f aca="false">IF(AR482="","",AR482-AP482)</f>
        <v/>
      </c>
      <c r="AT482" s="23" t="str">
        <f aca="false">IF($B482="","",IF(NOT(OR($F482="Activo",$F482="Cese")),IF(N(AR482)=0,"—","Revisar: sin vínculo"),IF(AR482="",IF(AP482=0,"No corresponde","Sin dato planilla"),IF(ABS(AS482)&lt;=TOL,"OK",IF(AS482&gt;0,"Retuvo de más","Retuvo de menos")))))</f>
        <v/>
      </c>
      <c r="AU482" s="19" t="n">
        <f aca="false">IF(AND(BASE_RET="Planilla (si existe)",AR482&lt;&gt;""),AR482,AP482)</f>
        <v>0</v>
      </c>
      <c r="AV482" s="19" t="n">
        <f aca="false">AU482+N482</f>
        <v>0</v>
      </c>
    </row>
    <row r="483" customFormat="false" ht="15" hidden="false" customHeight="false" outlineLevel="0" collapsed="false">
      <c r="A483" s="43" t="n">
        <v>40</v>
      </c>
      <c r="B483" s="35" t="str">
        <f aca="false">IF(Trabajadores!$B$45="","",Trabajadores!$B$45)</f>
        <v/>
      </c>
      <c r="C483" s="35" t="str">
        <f aca="false">IF($B483="","",Trabajadores!$D$45)</f>
        <v/>
      </c>
      <c r="D483" s="43" t="n">
        <v>10</v>
      </c>
      <c r="E483" s="23" t="s">
        <v>307</v>
      </c>
      <c r="F483" s="23" t="str">
        <f aca="false">IF($B483="","",IF(OR(10&lt;Trabajadores!$M$45,10&gt;Trabajadores!$N$45),"No vinculado",IF(AND(10=Trabajadores!$N$45,Trabajadores!$O$45="Sí"),"Cese","Activo")))</f>
        <v/>
      </c>
      <c r="G483" s="19" t="n">
        <f aca="false">IF($B483="",0,SUMIFS(Ingresos!$X$6:$X$1505,ING_COD,$B483,ING_CLASE,"ORD"))</f>
        <v>0</v>
      </c>
      <c r="H483" s="19" t="n">
        <f aca="false">IF($B483="",0,SUMIFS(Ingresos!$X$6:$X$1505,ING_COD,$B483,ING_CLASE,"ORD",ING_COMP,"Sí"))</f>
        <v>0</v>
      </c>
      <c r="I483" s="19" t="n">
        <f aca="false">IF($B483="",0,SUMIFS(Ingresos!$X$6:$X$1505,ING_COD,$B483,ING_CLASE,"GRA"))</f>
        <v>0</v>
      </c>
      <c r="J483" s="19" t="n">
        <f aca="false">IF($B483="",0,SUMIFS(Ingresos!$X$6:$X$1505,ING_COD,$B483,ING_CLASE,"BON"))</f>
        <v>0</v>
      </c>
      <c r="K483" s="19" t="n">
        <f aca="false">IF($B483="",0,SUMIFS(Ingresos!$X$6:$X$1505,ING_COD,$B483,ING_CLASE,"EXT"))</f>
        <v>0</v>
      </c>
      <c r="L483" s="19" t="n">
        <f aca="false">IF($B483="",0,SUMIFS(Ingresos!$X$6:$X$1505,ING_COD,$B483,ING_CLASE,"OTO"))</f>
        <v>0</v>
      </c>
      <c r="M483" s="19" t="n">
        <f aca="false">IF($B483="",0,SUMIFS(Ingresos!$X$6:$X$1505,ING_COD,$B483,ING_CLASE,"OTX"))</f>
        <v>0</v>
      </c>
      <c r="N483" s="19" t="n">
        <f aca="false">IF($B483="",0,SUMIFS(Ingresos!$X$6:$X$1505,ING_COD,$B483,ING_CLASE,"RETO"))</f>
        <v>0</v>
      </c>
      <c r="O483" s="19" t="n">
        <f aca="false">IF($B483="",0,SUMIFS(Ingresos!$X$6:$X$1505,ING_COD,$B483,ING_CLASE,"INA"))</f>
        <v>0</v>
      </c>
      <c r="P483" s="19" t="n">
        <f aca="false">G483+I483+J483+K483+L483+M483</f>
        <v>0</v>
      </c>
      <c r="Q483" s="44" t="n">
        <f aca="false">IF($F483="Activo",3,IF($F483="Cese",1,0))</f>
        <v>0</v>
      </c>
      <c r="R483" s="19" t="n">
        <f aca="false">G483*Q483</f>
        <v>0</v>
      </c>
      <c r="S483" s="19" t="n">
        <f aca="false">IF($F483="Activo",SUMIFS(I483:I485,$D483:$D485,"&lt;="&amp;Trabajadores!$N$45)+IF(PROY_BON="Sí",SUMIFS(J483:J485,$D483:$D485,"&lt;="&amp;Trabajadores!$N$45),0),IF($F483="Cese",I483+IF(PROY_BON="Sí",J483,0),0))</f>
        <v>0</v>
      </c>
      <c r="T483" s="19" t="n">
        <f aca="false">IF(OR($F483&lt;&gt;"Activo",Trabajadores!$I$45="No"),0,IF(I485=0,H483*(1+IF(PROY_BON="Sí",Trabajadores!$P$45,0))*Trabajadores!$S$45/6*(Trabajadores!$N$45&gt;=12),0))</f>
        <v>0</v>
      </c>
      <c r="U483" s="19" t="n">
        <f aca="false">IF($F483="Activo",IF(Trabajadores!$J$45="Sí",L483*3,L483),IF($F483="Cese",L483,0))</f>
        <v>0</v>
      </c>
      <c r="V483" s="19" t="n">
        <f aca="false">IF(OR($F483="Activo",$F483="Cese"),M483,0)</f>
        <v>0</v>
      </c>
      <c r="W483" s="19" t="n">
        <f aca="false">IF(OR($F483="Activo",$F483="Cese"),SUM(P474:P482),0)</f>
        <v>0</v>
      </c>
      <c r="X483" s="36" t="n">
        <f aca="false">IF(OR($F483="Activo",$F483="Cese"),R483+S483+T483+U483+V483+W483,0)</f>
        <v>0</v>
      </c>
      <c r="Y483" s="19" t="n">
        <f aca="false">IF(OR($F483="Activo",$F483="Cese"),DED_FIJA,0)</f>
        <v>0</v>
      </c>
      <c r="Z483" s="36" t="n">
        <f aca="false">MAX(0,X483-Y483)</f>
        <v>0</v>
      </c>
      <c r="AA483" s="19" t="n">
        <f aca="false">IF(Z483=0,0,MAX(0,MIN(Z483,Parámetros!$G$19)-Parámetros!$F$19)*Parámetros!$E$19)</f>
        <v>0</v>
      </c>
      <c r="AB483" s="19" t="n">
        <f aca="false">IF(Z483=0,0,MAX(0,MIN(Z483,Parámetros!$G$20)-Parámetros!$F$20)*Parámetros!$E$20)</f>
        <v>0</v>
      </c>
      <c r="AC483" s="19" t="n">
        <f aca="false">IF(Z483=0,0,MAX(0,MIN(Z483,Parámetros!$G$21)-Parámetros!$F$21)*Parámetros!$E$21)</f>
        <v>0</v>
      </c>
      <c r="AD483" s="19" t="n">
        <f aca="false">IF(Z483=0,0,MAX(0,MIN(Z483,Parámetros!$G$22)-Parámetros!$F$22)*Parámetros!$E$22)</f>
        <v>0</v>
      </c>
      <c r="AE483" s="19" t="n">
        <f aca="false">IF(Z483=0,0,MAX(0,MIN(Z483,Parámetros!$G$23)-Parámetros!$F$23)*Parámetros!$E$23)</f>
        <v>0</v>
      </c>
      <c r="AF483" s="36" t="n">
        <f aca="false">SUM(AA483:AE483)</f>
        <v>0</v>
      </c>
      <c r="AG483" s="45" t="str">
        <f aca="false">IF(AM483&lt;=0,"-",INDEX(TR_TASA,MATCH(AM483,TR_DESDE,1)))</f>
        <v>-</v>
      </c>
      <c r="AH483" s="44" t="n">
        <f aca="false">IF($F483="Cese",1,IF($F483="Activo",INDEX(DIV_N,10),0))</f>
        <v>0</v>
      </c>
      <c r="AI483" s="44" t="n">
        <f aca="false">IF($F483="Cese",9,IF($F483="Activo",INDEX(DIV_HASTA,10),0))</f>
        <v>0</v>
      </c>
      <c r="AJ483" s="19" t="n">
        <f aca="false">IF(OR($F483="Activo",$F483="Cese"),SUMIFS(AV474:AV482,D474:D482,"&lt;="&amp;AI483),0)</f>
        <v>0</v>
      </c>
      <c r="AK483" s="19" t="n">
        <f aca="false">IF(OR($F483="Activo",$F483="Cese"),MAX(0,(AF483-AJ483)/AH483),0)</f>
        <v>0</v>
      </c>
      <c r="AL483" s="19" t="n">
        <f aca="false">IF(OR($F483="Activo",$F483="Cese"),K483+IF(PROY_BON="Sí",0,J483),0)</f>
        <v>0</v>
      </c>
      <c r="AM483" s="19" t="n">
        <f aca="false">IF(AL483&gt;0,MAX(0,X483+AL483-Y483),Z483)</f>
        <v>0</v>
      </c>
      <c r="AN483" s="19" t="n">
        <f aca="false">SUMPRODUCT((AM483&gt;TR_DESDE)*(AM483-TR_DESDE)*TR_INC)</f>
        <v>0</v>
      </c>
      <c r="AO483" s="19" t="n">
        <f aca="false">IF(AL483&gt;0,MAX(0,AN483-IF($F483="Cese",MAX(AF483,AJ483),AF483)),0)</f>
        <v>0</v>
      </c>
      <c r="AP483" s="46" t="n">
        <f aca="false">IF(OR($F483="Activo",$F483="Cese"),ROUND(AK483+AO483,2),0)</f>
        <v>0</v>
      </c>
      <c r="AQ483" s="19" t="n">
        <f aca="false">IF($F483="Cese",MAX(0,AJ483-AN483),0)</f>
        <v>0</v>
      </c>
      <c r="AR483" s="19" t="str">
        <f aca="false">IF($B483="","",IF(COUNTIFS(RP_COD,$B483,'Retenciones Planilla'!$L$6:$L$105,"&lt;&gt;")=0,"",SUMIFS('Retenciones Planilla'!$L$6:$L$105,RP_COD,$B483)))</f>
        <v/>
      </c>
      <c r="AS483" s="19" t="str">
        <f aca="false">IF(AR483="","",AR483-AP483)</f>
        <v/>
      </c>
      <c r="AT483" s="23" t="str">
        <f aca="false">IF($B483="","",IF(NOT(OR($F483="Activo",$F483="Cese")),IF(N(AR483)=0,"—","Revisar: sin vínculo"),IF(AR483="",IF(AP483=0,"No corresponde","Sin dato planilla"),IF(ABS(AS483)&lt;=TOL,"OK",IF(AS483&gt;0,"Retuvo de más","Retuvo de menos")))))</f>
        <v/>
      </c>
      <c r="AU483" s="19" t="n">
        <f aca="false">IF(AND(BASE_RET="Planilla (si existe)",AR483&lt;&gt;""),AR483,AP483)</f>
        <v>0</v>
      </c>
      <c r="AV483" s="19" t="n">
        <f aca="false">AU483+N483</f>
        <v>0</v>
      </c>
    </row>
    <row r="484" customFormat="false" ht="15" hidden="false" customHeight="false" outlineLevel="0" collapsed="false">
      <c r="A484" s="43" t="n">
        <v>40</v>
      </c>
      <c r="B484" s="35" t="str">
        <f aca="false">IF(Trabajadores!$B$45="","",Trabajadores!$B$45)</f>
        <v/>
      </c>
      <c r="C484" s="35" t="str">
        <f aca="false">IF($B484="","",Trabajadores!$D$45)</f>
        <v/>
      </c>
      <c r="D484" s="43" t="n">
        <v>11</v>
      </c>
      <c r="E484" s="23" t="s">
        <v>308</v>
      </c>
      <c r="F484" s="23" t="str">
        <f aca="false">IF($B484="","",IF(OR(11&lt;Trabajadores!$M$45,11&gt;Trabajadores!$N$45),"No vinculado",IF(AND(11=Trabajadores!$N$45,Trabajadores!$O$45="Sí"),"Cese","Activo")))</f>
        <v/>
      </c>
      <c r="G484" s="19" t="n">
        <f aca="false">IF($B484="",0,SUMIFS(Ingresos!$Y$6:$Y$1505,ING_COD,$B484,ING_CLASE,"ORD"))</f>
        <v>0</v>
      </c>
      <c r="H484" s="19" t="n">
        <f aca="false">IF($B484="",0,SUMIFS(Ingresos!$Y$6:$Y$1505,ING_COD,$B484,ING_CLASE,"ORD",ING_COMP,"Sí"))</f>
        <v>0</v>
      </c>
      <c r="I484" s="19" t="n">
        <f aca="false">IF($B484="",0,SUMIFS(Ingresos!$Y$6:$Y$1505,ING_COD,$B484,ING_CLASE,"GRA"))</f>
        <v>0</v>
      </c>
      <c r="J484" s="19" t="n">
        <f aca="false">IF($B484="",0,SUMIFS(Ingresos!$Y$6:$Y$1505,ING_COD,$B484,ING_CLASE,"BON"))</f>
        <v>0</v>
      </c>
      <c r="K484" s="19" t="n">
        <f aca="false">IF($B484="",0,SUMIFS(Ingresos!$Y$6:$Y$1505,ING_COD,$B484,ING_CLASE,"EXT"))</f>
        <v>0</v>
      </c>
      <c r="L484" s="19" t="n">
        <f aca="false">IF($B484="",0,SUMIFS(Ingresos!$Y$6:$Y$1505,ING_COD,$B484,ING_CLASE,"OTO"))</f>
        <v>0</v>
      </c>
      <c r="M484" s="19" t="n">
        <f aca="false">IF($B484="",0,SUMIFS(Ingresos!$Y$6:$Y$1505,ING_COD,$B484,ING_CLASE,"OTX"))</f>
        <v>0</v>
      </c>
      <c r="N484" s="19" t="n">
        <f aca="false">IF($B484="",0,SUMIFS(Ingresos!$Y$6:$Y$1505,ING_COD,$B484,ING_CLASE,"RETO"))</f>
        <v>0</v>
      </c>
      <c r="O484" s="19" t="n">
        <f aca="false">IF($B484="",0,SUMIFS(Ingresos!$Y$6:$Y$1505,ING_COD,$B484,ING_CLASE,"INA"))</f>
        <v>0</v>
      </c>
      <c r="P484" s="19" t="n">
        <f aca="false">G484+I484+J484+K484+L484+M484</f>
        <v>0</v>
      </c>
      <c r="Q484" s="44" t="n">
        <f aca="false">IF($F484="Activo",2,IF($F484="Cese",1,0))</f>
        <v>0</v>
      </c>
      <c r="R484" s="19" t="n">
        <f aca="false">G484*Q484</f>
        <v>0</v>
      </c>
      <c r="S484" s="19" t="n">
        <f aca="false">IF($F484="Activo",SUMIFS(I484:I485,$D484:$D485,"&lt;="&amp;Trabajadores!$N$45)+IF(PROY_BON="Sí",SUMIFS(J484:J485,$D484:$D485,"&lt;="&amp;Trabajadores!$N$45),0),IF($F484="Cese",I484+IF(PROY_BON="Sí",J484,0),0))</f>
        <v>0</v>
      </c>
      <c r="T484" s="19" t="n">
        <f aca="false">IF(OR($F484&lt;&gt;"Activo",Trabajadores!$I$45="No"),0,IF(I485=0,H484*(1+IF(PROY_BON="Sí",Trabajadores!$P$45,0))*Trabajadores!$S$45/6*(Trabajadores!$N$45&gt;=12),0))</f>
        <v>0</v>
      </c>
      <c r="U484" s="19" t="n">
        <f aca="false">IF($F484="Activo",IF(Trabajadores!$J$45="Sí",L484*2,L484),IF($F484="Cese",L484,0))</f>
        <v>0</v>
      </c>
      <c r="V484" s="19" t="n">
        <f aca="false">IF(OR($F484="Activo",$F484="Cese"),M484,0)</f>
        <v>0</v>
      </c>
      <c r="W484" s="19" t="n">
        <f aca="false">IF(OR($F484="Activo",$F484="Cese"),SUM(P474:P483),0)</f>
        <v>0</v>
      </c>
      <c r="X484" s="36" t="n">
        <f aca="false">IF(OR($F484="Activo",$F484="Cese"),R484+S484+T484+U484+V484+W484,0)</f>
        <v>0</v>
      </c>
      <c r="Y484" s="19" t="n">
        <f aca="false">IF(OR($F484="Activo",$F484="Cese"),DED_FIJA,0)</f>
        <v>0</v>
      </c>
      <c r="Z484" s="36" t="n">
        <f aca="false">MAX(0,X484-Y484)</f>
        <v>0</v>
      </c>
      <c r="AA484" s="19" t="n">
        <f aca="false">IF(Z484=0,0,MAX(0,MIN(Z484,Parámetros!$G$19)-Parámetros!$F$19)*Parámetros!$E$19)</f>
        <v>0</v>
      </c>
      <c r="AB484" s="19" t="n">
        <f aca="false">IF(Z484=0,0,MAX(0,MIN(Z484,Parámetros!$G$20)-Parámetros!$F$20)*Parámetros!$E$20)</f>
        <v>0</v>
      </c>
      <c r="AC484" s="19" t="n">
        <f aca="false">IF(Z484=0,0,MAX(0,MIN(Z484,Parámetros!$G$21)-Parámetros!$F$21)*Parámetros!$E$21)</f>
        <v>0</v>
      </c>
      <c r="AD484" s="19" t="n">
        <f aca="false">IF(Z484=0,0,MAX(0,MIN(Z484,Parámetros!$G$22)-Parámetros!$F$22)*Parámetros!$E$22)</f>
        <v>0</v>
      </c>
      <c r="AE484" s="19" t="n">
        <f aca="false">IF(Z484=0,0,MAX(0,MIN(Z484,Parámetros!$G$23)-Parámetros!$F$23)*Parámetros!$E$23)</f>
        <v>0</v>
      </c>
      <c r="AF484" s="36" t="n">
        <f aca="false">SUM(AA484:AE484)</f>
        <v>0</v>
      </c>
      <c r="AG484" s="45" t="str">
        <f aca="false">IF(AM484&lt;=0,"-",INDEX(TR_TASA,MATCH(AM484,TR_DESDE,1)))</f>
        <v>-</v>
      </c>
      <c r="AH484" s="44" t="n">
        <f aca="false">IF($F484="Cese",1,IF($F484="Activo",INDEX(DIV_N,11),0))</f>
        <v>0</v>
      </c>
      <c r="AI484" s="44" t="n">
        <f aca="false">IF($F484="Cese",10,IF($F484="Activo",INDEX(DIV_HASTA,11),0))</f>
        <v>0</v>
      </c>
      <c r="AJ484" s="19" t="n">
        <f aca="false">IF(OR($F484="Activo",$F484="Cese"),SUMIFS(AV474:AV483,D474:D483,"&lt;="&amp;AI484),0)</f>
        <v>0</v>
      </c>
      <c r="AK484" s="19" t="n">
        <f aca="false">IF(OR($F484="Activo",$F484="Cese"),MAX(0,(AF484-AJ484)/AH484),0)</f>
        <v>0</v>
      </c>
      <c r="AL484" s="19" t="n">
        <f aca="false">IF(OR($F484="Activo",$F484="Cese"),K484+IF(PROY_BON="Sí",0,J484),0)</f>
        <v>0</v>
      </c>
      <c r="AM484" s="19" t="n">
        <f aca="false">IF(AL484&gt;0,MAX(0,X484+AL484-Y484),Z484)</f>
        <v>0</v>
      </c>
      <c r="AN484" s="19" t="n">
        <f aca="false">SUMPRODUCT((AM484&gt;TR_DESDE)*(AM484-TR_DESDE)*TR_INC)</f>
        <v>0</v>
      </c>
      <c r="AO484" s="19" t="n">
        <f aca="false">IF(AL484&gt;0,MAX(0,AN484-IF($F484="Cese",MAX(AF484,AJ484),AF484)),0)</f>
        <v>0</v>
      </c>
      <c r="AP484" s="46" t="n">
        <f aca="false">IF(OR($F484="Activo",$F484="Cese"),ROUND(AK484+AO484,2),0)</f>
        <v>0</v>
      </c>
      <c r="AQ484" s="19" t="n">
        <f aca="false">IF($F484="Cese",MAX(0,AJ484-AN484),0)</f>
        <v>0</v>
      </c>
      <c r="AR484" s="19" t="str">
        <f aca="false">IF($B484="","",IF(COUNTIFS(RP_COD,$B484,'Retenciones Planilla'!$M$6:$M$105,"&lt;&gt;")=0,"",SUMIFS('Retenciones Planilla'!$M$6:$M$105,RP_COD,$B484)))</f>
        <v/>
      </c>
      <c r="AS484" s="19" t="str">
        <f aca="false">IF(AR484="","",AR484-AP484)</f>
        <v/>
      </c>
      <c r="AT484" s="23" t="str">
        <f aca="false">IF($B484="","",IF(NOT(OR($F484="Activo",$F484="Cese")),IF(N(AR484)=0,"—","Revisar: sin vínculo"),IF(AR484="",IF(AP484=0,"No corresponde","Sin dato planilla"),IF(ABS(AS484)&lt;=TOL,"OK",IF(AS484&gt;0,"Retuvo de más","Retuvo de menos")))))</f>
        <v/>
      </c>
      <c r="AU484" s="19" t="n">
        <f aca="false">IF(AND(BASE_RET="Planilla (si existe)",AR484&lt;&gt;""),AR484,AP484)</f>
        <v>0</v>
      </c>
      <c r="AV484" s="19" t="n">
        <f aca="false">AU484+N484</f>
        <v>0</v>
      </c>
    </row>
    <row r="485" customFormat="false" ht="15" hidden="false" customHeight="false" outlineLevel="0" collapsed="false">
      <c r="A485" s="43" t="n">
        <v>40</v>
      </c>
      <c r="B485" s="35" t="str">
        <f aca="false">IF(Trabajadores!$B$45="","",Trabajadores!$B$45)</f>
        <v/>
      </c>
      <c r="C485" s="35" t="str">
        <f aca="false">IF($B485="","",Trabajadores!$D$45)</f>
        <v/>
      </c>
      <c r="D485" s="43" t="n">
        <v>12</v>
      </c>
      <c r="E485" s="23" t="s">
        <v>309</v>
      </c>
      <c r="F485" s="23" t="str">
        <f aca="false">IF($B485="","",IF(OR(12&lt;Trabajadores!$M$45,12&gt;Trabajadores!$N$45),"No vinculado",IF(AND(12=Trabajadores!$N$45,Trabajadores!$O$45="Sí"),"Cese","Activo")))</f>
        <v/>
      </c>
      <c r="G485" s="19" t="n">
        <f aca="false">IF($B485="",0,SUMIFS(Ingresos!$Z$6:$Z$1505,ING_COD,$B485,ING_CLASE,"ORD"))</f>
        <v>0</v>
      </c>
      <c r="H485" s="19" t="n">
        <f aca="false">IF($B485="",0,SUMIFS(Ingresos!$Z$6:$Z$1505,ING_COD,$B485,ING_CLASE,"ORD",ING_COMP,"Sí"))</f>
        <v>0</v>
      </c>
      <c r="I485" s="19" t="n">
        <f aca="false">IF($B485="",0,SUMIFS(Ingresos!$Z$6:$Z$1505,ING_COD,$B485,ING_CLASE,"GRA"))</f>
        <v>0</v>
      </c>
      <c r="J485" s="19" t="n">
        <f aca="false">IF($B485="",0,SUMIFS(Ingresos!$Z$6:$Z$1505,ING_COD,$B485,ING_CLASE,"BON"))</f>
        <v>0</v>
      </c>
      <c r="K485" s="19" t="n">
        <f aca="false">IF($B485="",0,SUMIFS(Ingresos!$Z$6:$Z$1505,ING_COD,$B485,ING_CLASE,"EXT"))</f>
        <v>0</v>
      </c>
      <c r="L485" s="19" t="n">
        <f aca="false">IF($B485="",0,SUMIFS(Ingresos!$Z$6:$Z$1505,ING_COD,$B485,ING_CLASE,"OTO"))</f>
        <v>0</v>
      </c>
      <c r="M485" s="19" t="n">
        <f aca="false">IF($B485="",0,SUMIFS(Ingresos!$Z$6:$Z$1505,ING_COD,$B485,ING_CLASE,"OTX"))</f>
        <v>0</v>
      </c>
      <c r="N485" s="19" t="n">
        <f aca="false">IF($B485="",0,SUMIFS(Ingresos!$Z$6:$Z$1505,ING_COD,$B485,ING_CLASE,"RETO"))</f>
        <v>0</v>
      </c>
      <c r="O485" s="19" t="n">
        <f aca="false">IF($B485="",0,SUMIFS(Ingresos!$Z$6:$Z$1505,ING_COD,$B485,ING_CLASE,"INA"))</f>
        <v>0</v>
      </c>
      <c r="P485" s="19" t="n">
        <f aca="false">G485+I485+J485+K485+L485+M485</f>
        <v>0</v>
      </c>
      <c r="Q485" s="44" t="n">
        <f aca="false">IF($F485="Activo",1,IF($F485="Cese",1,0))</f>
        <v>0</v>
      </c>
      <c r="R485" s="19" t="n">
        <f aca="false">G485*Q485</f>
        <v>0</v>
      </c>
      <c r="S485" s="19" t="n">
        <f aca="false">IF($F485="Activo",SUMIFS(I485:I485,$D485:$D485,"&lt;="&amp;Trabajadores!$N$45)+IF(PROY_BON="Sí",SUMIFS(J485:J485,$D485:$D485,"&lt;="&amp;Trabajadores!$N$45),0),IF($F485="Cese",I485+IF(PROY_BON="Sí",J485,0),0))</f>
        <v>0</v>
      </c>
      <c r="T485" s="19" t="n">
        <f aca="false">0</f>
        <v>0</v>
      </c>
      <c r="U485" s="19" t="n">
        <f aca="false">IF($F485="Activo",IF(Trabajadores!$J$45="Sí",L485*1,L485),IF($F485="Cese",L485,0))</f>
        <v>0</v>
      </c>
      <c r="V485" s="19" t="n">
        <f aca="false">IF(OR($F485="Activo",$F485="Cese"),M485,0)</f>
        <v>0</v>
      </c>
      <c r="W485" s="19" t="n">
        <f aca="false">IF(OR($F485="Activo",$F485="Cese"),SUM(P474:P484),0)</f>
        <v>0</v>
      </c>
      <c r="X485" s="36" t="n">
        <f aca="false">IF(OR($F485="Activo",$F485="Cese"),R485+S485+T485+U485+V485+W485,0)</f>
        <v>0</v>
      </c>
      <c r="Y485" s="19" t="n">
        <f aca="false">IF(OR($F485="Activo",$F485="Cese"),DED_FIJA,0)</f>
        <v>0</v>
      </c>
      <c r="Z485" s="36" t="n">
        <f aca="false">MAX(0,X485-Y485)</f>
        <v>0</v>
      </c>
      <c r="AA485" s="19" t="n">
        <f aca="false">IF(Z485=0,0,MAX(0,MIN(Z485,Parámetros!$G$19)-Parámetros!$F$19)*Parámetros!$E$19)</f>
        <v>0</v>
      </c>
      <c r="AB485" s="19" t="n">
        <f aca="false">IF(Z485=0,0,MAX(0,MIN(Z485,Parámetros!$G$20)-Parámetros!$F$20)*Parámetros!$E$20)</f>
        <v>0</v>
      </c>
      <c r="AC485" s="19" t="n">
        <f aca="false">IF(Z485=0,0,MAX(0,MIN(Z485,Parámetros!$G$21)-Parámetros!$F$21)*Parámetros!$E$21)</f>
        <v>0</v>
      </c>
      <c r="AD485" s="19" t="n">
        <f aca="false">IF(Z485=0,0,MAX(0,MIN(Z485,Parámetros!$G$22)-Parámetros!$F$22)*Parámetros!$E$22)</f>
        <v>0</v>
      </c>
      <c r="AE485" s="19" t="n">
        <f aca="false">IF(Z485=0,0,MAX(0,MIN(Z485,Parámetros!$G$23)-Parámetros!$F$23)*Parámetros!$E$23)</f>
        <v>0</v>
      </c>
      <c r="AF485" s="36" t="n">
        <f aca="false">SUM(AA485:AE485)</f>
        <v>0</v>
      </c>
      <c r="AG485" s="45" t="str">
        <f aca="false">IF(AM485&lt;=0,"-",INDEX(TR_TASA,MATCH(AM485,TR_DESDE,1)))</f>
        <v>-</v>
      </c>
      <c r="AH485" s="44" t="n">
        <f aca="false">IF($F485="Cese",1,IF($F485="Activo",INDEX(DIV_N,12),0))</f>
        <v>0</v>
      </c>
      <c r="AI485" s="44" t="n">
        <f aca="false">IF($F485="Cese",11,IF($F485="Activo",INDEX(DIV_HASTA,12),0))</f>
        <v>0</v>
      </c>
      <c r="AJ485" s="19" t="n">
        <f aca="false">IF(OR($F485="Activo",$F485="Cese"),SUMIFS(AV474:AV484,D474:D484,"&lt;="&amp;AI485),0)</f>
        <v>0</v>
      </c>
      <c r="AK485" s="19" t="n">
        <f aca="false">IF(OR($F485="Activo",$F485="Cese"),MAX(0,(AF485-AJ485)/AH485),0)</f>
        <v>0</v>
      </c>
      <c r="AL485" s="19" t="n">
        <f aca="false">IF(OR($F485="Activo",$F485="Cese"),K485+IF(PROY_BON="Sí",0,J485),0)</f>
        <v>0</v>
      </c>
      <c r="AM485" s="19" t="n">
        <f aca="false">IF(AL485&gt;0,MAX(0,X485+AL485-Y485),Z485)</f>
        <v>0</v>
      </c>
      <c r="AN485" s="19" t="n">
        <f aca="false">SUMPRODUCT((AM485&gt;TR_DESDE)*(AM485-TR_DESDE)*TR_INC)</f>
        <v>0</v>
      </c>
      <c r="AO485" s="19" t="n">
        <f aca="false">IF(AL485&gt;0,MAX(0,AN485-IF(TRUE(),MAX(AF485,AJ485),AF485)),0)</f>
        <v>0</v>
      </c>
      <c r="AP485" s="46" t="n">
        <f aca="false">IF(OR($F485="Activo",$F485="Cese"),ROUND(AK485+AO485,2),0)</f>
        <v>0</v>
      </c>
      <c r="AQ485" s="19" t="n">
        <f aca="false">IF(OR($F485="Activo",$F485="Cese"),MAX(0,AJ485-AN485),0)</f>
        <v>0</v>
      </c>
      <c r="AR485" s="19" t="str">
        <f aca="false">IF($B485="","",IF(COUNTIFS(RP_COD,$B485,'Retenciones Planilla'!$N$6:$N$105,"&lt;&gt;")=0,"",SUMIFS('Retenciones Planilla'!$N$6:$N$105,RP_COD,$B485)))</f>
        <v/>
      </c>
      <c r="AS485" s="19" t="str">
        <f aca="false">IF(AR485="","",AR485-AP485)</f>
        <v/>
      </c>
      <c r="AT485" s="23" t="str">
        <f aca="false">IF($B485="","",IF(NOT(OR($F485="Activo",$F485="Cese")),IF(N(AR485)=0,"—","Revisar: sin vínculo"),IF(AR485="",IF(AP485=0,"No corresponde","Sin dato planilla"),IF(ABS(AS485)&lt;=TOL,"OK",IF(AS485&gt;0,"Retuvo de más","Retuvo de menos")))))</f>
        <v/>
      </c>
      <c r="AU485" s="19" t="n">
        <f aca="false">IF(AND(BASE_RET="Planilla (si existe)",AR485&lt;&gt;""),AR485,AP485)</f>
        <v>0</v>
      </c>
      <c r="AV485" s="19" t="n">
        <f aca="false">AU485+N485</f>
        <v>0</v>
      </c>
    </row>
    <row r="486" customFormat="false" ht="15" hidden="false" customHeight="false" outlineLevel="0" collapsed="false">
      <c r="A486" s="43" t="n">
        <v>41</v>
      </c>
      <c r="B486" s="35" t="str">
        <f aca="false">IF(Trabajadores!$B$46="","",Trabajadores!$B$46)</f>
        <v/>
      </c>
      <c r="C486" s="35" t="str">
        <f aca="false">IF($B486="","",Trabajadores!$D$46)</f>
        <v/>
      </c>
      <c r="D486" s="43" t="n">
        <v>1</v>
      </c>
      <c r="E486" s="23" t="s">
        <v>298</v>
      </c>
      <c r="F486" s="23" t="str">
        <f aca="false">IF($B486="","",IF(OR(1&lt;Trabajadores!$M$46,1&gt;Trabajadores!$N$46),"No vinculado",IF(AND(1=Trabajadores!$N$46,Trabajadores!$O$46="Sí"),"Cese","Activo")))</f>
        <v/>
      </c>
      <c r="G486" s="19" t="n">
        <f aca="false">IF($B486="",0,SUMIFS(Ingresos!$O$6:$O$1505,ING_COD,$B486,ING_CLASE,"ORD"))</f>
        <v>0</v>
      </c>
      <c r="H486" s="19" t="n">
        <f aca="false">IF($B486="",0,SUMIFS(Ingresos!$O$6:$O$1505,ING_COD,$B486,ING_CLASE,"ORD",ING_COMP,"Sí"))</f>
        <v>0</v>
      </c>
      <c r="I486" s="19" t="n">
        <f aca="false">IF($B486="",0,SUMIFS(Ingresos!$O$6:$O$1505,ING_COD,$B486,ING_CLASE,"GRA"))</f>
        <v>0</v>
      </c>
      <c r="J486" s="19" t="n">
        <f aca="false">IF($B486="",0,SUMIFS(Ingresos!$O$6:$O$1505,ING_COD,$B486,ING_CLASE,"BON"))</f>
        <v>0</v>
      </c>
      <c r="K486" s="19" t="n">
        <f aca="false">IF($B486="",0,SUMIFS(Ingresos!$O$6:$O$1505,ING_COD,$B486,ING_CLASE,"EXT"))</f>
        <v>0</v>
      </c>
      <c r="L486" s="19" t="n">
        <f aca="false">IF($B486="",0,SUMIFS(Ingresos!$O$6:$O$1505,ING_COD,$B486,ING_CLASE,"OTO"))</f>
        <v>0</v>
      </c>
      <c r="M486" s="19" t="n">
        <f aca="false">IF($B486="",0,SUMIFS(Ingresos!$O$6:$O$1505,ING_COD,$B486,ING_CLASE,"OTX"))</f>
        <v>0</v>
      </c>
      <c r="N486" s="19" t="n">
        <f aca="false">IF($B486="",0,SUMIFS(Ingresos!$O$6:$O$1505,ING_COD,$B486,ING_CLASE,"RETO"))</f>
        <v>0</v>
      </c>
      <c r="O486" s="19" t="n">
        <f aca="false">IF($B486="",0,SUMIFS(Ingresos!$O$6:$O$1505,ING_COD,$B486,ING_CLASE,"INA"))</f>
        <v>0</v>
      </c>
      <c r="P486" s="19" t="n">
        <f aca="false">G486+I486+J486+K486+L486+M486</f>
        <v>0</v>
      </c>
      <c r="Q486" s="44" t="n">
        <f aca="false">IF($F486="Activo",12,IF($F486="Cese",1,0))</f>
        <v>0</v>
      </c>
      <c r="R486" s="19" t="n">
        <f aca="false">G486*Q486</f>
        <v>0</v>
      </c>
      <c r="S486" s="19" t="n">
        <f aca="false">IF($F486="Activo",SUMIFS(I486:I497,$D486:$D497,"&lt;="&amp;Trabajadores!$N$46)+IF(PROY_BON="Sí",SUMIFS(J486:J497,$D486:$D497,"&lt;="&amp;Trabajadores!$N$46),0),IF($F486="Cese",I486+IF(PROY_BON="Sí",J486,0),0))</f>
        <v>0</v>
      </c>
      <c r="T486" s="19" t="n">
        <f aca="false">IF(OR($F486&lt;&gt;"Activo",Trabajadores!$I$46="No"),0,IF(I492=0,H486*(1+IF(PROY_BON="Sí",Trabajadores!$P$46,0))*Trabajadores!$R$46/6*(Trabajadores!$N$46&gt;=7),0)+IF(I497=0,H486*(1+IF(PROY_BON="Sí",Trabajadores!$P$46,0))*Trabajadores!$S$46/6*(Trabajadores!$N$46&gt;=12),0))</f>
        <v>0</v>
      </c>
      <c r="U486" s="19" t="n">
        <f aca="false">IF($F486="Activo",IF(Trabajadores!$J$46="Sí",L486*12,L486),IF($F486="Cese",L486,0))</f>
        <v>0</v>
      </c>
      <c r="V486" s="19" t="n">
        <f aca="false">IF(OR($F486="Activo",$F486="Cese"),M486,0)</f>
        <v>0</v>
      </c>
      <c r="W486" s="19" t="n">
        <f aca="false">0</f>
        <v>0</v>
      </c>
      <c r="X486" s="36" t="n">
        <f aca="false">IF(OR($F486="Activo",$F486="Cese"),R486+S486+T486+U486+V486+W486,0)</f>
        <v>0</v>
      </c>
      <c r="Y486" s="19" t="n">
        <f aca="false">IF(OR($F486="Activo",$F486="Cese"),DED_FIJA,0)</f>
        <v>0</v>
      </c>
      <c r="Z486" s="36" t="n">
        <f aca="false">MAX(0,X486-Y486)</f>
        <v>0</v>
      </c>
      <c r="AA486" s="19" t="n">
        <f aca="false">IF(Z486=0,0,MAX(0,MIN(Z486,Parámetros!$G$19)-Parámetros!$F$19)*Parámetros!$E$19)</f>
        <v>0</v>
      </c>
      <c r="AB486" s="19" t="n">
        <f aca="false">IF(Z486=0,0,MAX(0,MIN(Z486,Parámetros!$G$20)-Parámetros!$F$20)*Parámetros!$E$20)</f>
        <v>0</v>
      </c>
      <c r="AC486" s="19" t="n">
        <f aca="false">IF(Z486=0,0,MAX(0,MIN(Z486,Parámetros!$G$21)-Parámetros!$F$21)*Parámetros!$E$21)</f>
        <v>0</v>
      </c>
      <c r="AD486" s="19" t="n">
        <f aca="false">IF(Z486=0,0,MAX(0,MIN(Z486,Parámetros!$G$22)-Parámetros!$F$22)*Parámetros!$E$22)</f>
        <v>0</v>
      </c>
      <c r="AE486" s="19" t="n">
        <f aca="false">IF(Z486=0,0,MAX(0,MIN(Z486,Parámetros!$G$23)-Parámetros!$F$23)*Parámetros!$E$23)</f>
        <v>0</v>
      </c>
      <c r="AF486" s="36" t="n">
        <f aca="false">SUM(AA486:AE486)</f>
        <v>0</v>
      </c>
      <c r="AG486" s="45" t="str">
        <f aca="false">IF(AM486&lt;=0,"-",INDEX(TR_TASA,MATCH(AM486,TR_DESDE,1)))</f>
        <v>-</v>
      </c>
      <c r="AH486" s="44" t="n">
        <f aca="false">IF($F486="Cese",1,IF($F486="Activo",INDEX(DIV_N,1),0))</f>
        <v>0</v>
      </c>
      <c r="AI486" s="44" t="n">
        <f aca="false">IF($F486="Cese",0,IF($F486="Activo",INDEX(DIV_HASTA,1),0))</f>
        <v>0</v>
      </c>
      <c r="AJ486" s="19" t="n">
        <f aca="false">0</f>
        <v>0</v>
      </c>
      <c r="AK486" s="19" t="n">
        <f aca="false">IF(OR($F486="Activo",$F486="Cese"),MAX(0,(AF486-AJ486)/AH486),0)</f>
        <v>0</v>
      </c>
      <c r="AL486" s="19" t="n">
        <f aca="false">IF(OR($F486="Activo",$F486="Cese"),K486+IF(PROY_BON="Sí",0,J486),0)</f>
        <v>0</v>
      </c>
      <c r="AM486" s="19" t="n">
        <f aca="false">IF(AL486&gt;0,MAX(0,X486+AL486-Y486),Z486)</f>
        <v>0</v>
      </c>
      <c r="AN486" s="19" t="n">
        <f aca="false">SUMPRODUCT((AM486&gt;TR_DESDE)*(AM486-TR_DESDE)*TR_INC)</f>
        <v>0</v>
      </c>
      <c r="AO486" s="19" t="n">
        <f aca="false">IF(AL486&gt;0,MAX(0,AN486-IF($F486="Cese",MAX(AF486,AJ486),AF486)),0)</f>
        <v>0</v>
      </c>
      <c r="AP486" s="46" t="n">
        <f aca="false">IF(OR($F486="Activo",$F486="Cese"),ROUND(AK486+AO486,2),0)</f>
        <v>0</v>
      </c>
      <c r="AQ486" s="19" t="n">
        <f aca="false">IF($F486="Cese",MAX(0,AJ486-AN486),0)</f>
        <v>0</v>
      </c>
      <c r="AR486" s="19" t="str">
        <f aca="false">IF($B486="","",IF(COUNTIFS(RP_COD,$B486,'Retenciones Planilla'!$C$6:$C$105,"&lt;&gt;")=0,"",SUMIFS('Retenciones Planilla'!$C$6:$C$105,RP_COD,$B486)))</f>
        <v/>
      </c>
      <c r="AS486" s="19" t="str">
        <f aca="false">IF(AR486="","",AR486-AP486)</f>
        <v/>
      </c>
      <c r="AT486" s="23" t="str">
        <f aca="false">IF($B486="","",IF(NOT(OR($F486="Activo",$F486="Cese")),IF(N(AR486)=0,"—","Revisar: sin vínculo"),IF(AR486="",IF(AP486=0,"No corresponde","Sin dato planilla"),IF(ABS(AS486)&lt;=TOL,"OK",IF(AS486&gt;0,"Retuvo de más","Retuvo de menos")))))</f>
        <v/>
      </c>
      <c r="AU486" s="19" t="n">
        <f aca="false">IF(AND(BASE_RET="Planilla (si existe)",AR486&lt;&gt;""),AR486,AP486)</f>
        <v>0</v>
      </c>
      <c r="AV486" s="19" t="n">
        <f aca="false">AU486+N486</f>
        <v>0</v>
      </c>
    </row>
    <row r="487" customFormat="false" ht="15" hidden="false" customHeight="false" outlineLevel="0" collapsed="false">
      <c r="A487" s="43" t="n">
        <v>41</v>
      </c>
      <c r="B487" s="35" t="str">
        <f aca="false">IF(Trabajadores!$B$46="","",Trabajadores!$B$46)</f>
        <v/>
      </c>
      <c r="C487" s="35" t="str">
        <f aca="false">IF($B487="","",Trabajadores!$D$46)</f>
        <v/>
      </c>
      <c r="D487" s="43" t="n">
        <v>2</v>
      </c>
      <c r="E487" s="23" t="s">
        <v>299</v>
      </c>
      <c r="F487" s="23" t="str">
        <f aca="false">IF($B487="","",IF(OR(2&lt;Trabajadores!$M$46,2&gt;Trabajadores!$N$46),"No vinculado",IF(AND(2=Trabajadores!$N$46,Trabajadores!$O$46="Sí"),"Cese","Activo")))</f>
        <v/>
      </c>
      <c r="G487" s="19" t="n">
        <f aca="false">IF($B487="",0,SUMIFS(Ingresos!$P$6:$P$1505,ING_COD,$B487,ING_CLASE,"ORD"))</f>
        <v>0</v>
      </c>
      <c r="H487" s="19" t="n">
        <f aca="false">IF($B487="",0,SUMIFS(Ingresos!$P$6:$P$1505,ING_COD,$B487,ING_CLASE,"ORD",ING_COMP,"Sí"))</f>
        <v>0</v>
      </c>
      <c r="I487" s="19" t="n">
        <f aca="false">IF($B487="",0,SUMIFS(Ingresos!$P$6:$P$1505,ING_COD,$B487,ING_CLASE,"GRA"))</f>
        <v>0</v>
      </c>
      <c r="J487" s="19" t="n">
        <f aca="false">IF($B487="",0,SUMIFS(Ingresos!$P$6:$P$1505,ING_COD,$B487,ING_CLASE,"BON"))</f>
        <v>0</v>
      </c>
      <c r="K487" s="19" t="n">
        <f aca="false">IF($B487="",0,SUMIFS(Ingresos!$P$6:$P$1505,ING_COD,$B487,ING_CLASE,"EXT"))</f>
        <v>0</v>
      </c>
      <c r="L487" s="19" t="n">
        <f aca="false">IF($B487="",0,SUMIFS(Ingresos!$P$6:$P$1505,ING_COD,$B487,ING_CLASE,"OTO"))</f>
        <v>0</v>
      </c>
      <c r="M487" s="19" t="n">
        <f aca="false">IF($B487="",0,SUMIFS(Ingresos!$P$6:$P$1505,ING_COD,$B487,ING_CLASE,"OTX"))</f>
        <v>0</v>
      </c>
      <c r="N487" s="19" t="n">
        <f aca="false">IF($B487="",0,SUMIFS(Ingresos!$P$6:$P$1505,ING_COD,$B487,ING_CLASE,"RETO"))</f>
        <v>0</v>
      </c>
      <c r="O487" s="19" t="n">
        <f aca="false">IF($B487="",0,SUMIFS(Ingresos!$P$6:$P$1505,ING_COD,$B487,ING_CLASE,"INA"))</f>
        <v>0</v>
      </c>
      <c r="P487" s="19" t="n">
        <f aca="false">G487+I487+J487+K487+L487+M487</f>
        <v>0</v>
      </c>
      <c r="Q487" s="44" t="n">
        <f aca="false">IF($F487="Activo",11,IF($F487="Cese",1,0))</f>
        <v>0</v>
      </c>
      <c r="R487" s="19" t="n">
        <f aca="false">G487*Q487</f>
        <v>0</v>
      </c>
      <c r="S487" s="19" t="n">
        <f aca="false">IF($F487="Activo",SUMIFS(I487:I497,$D487:$D497,"&lt;="&amp;Trabajadores!$N$46)+IF(PROY_BON="Sí",SUMIFS(J487:J497,$D487:$D497,"&lt;="&amp;Trabajadores!$N$46),0),IF($F487="Cese",I487+IF(PROY_BON="Sí",J487,0),0))</f>
        <v>0</v>
      </c>
      <c r="T487" s="19" t="n">
        <f aca="false">IF(OR($F487&lt;&gt;"Activo",Trabajadores!$I$46="No"),0,IF(I492=0,H487*(1+IF(PROY_BON="Sí",Trabajadores!$P$46,0))*Trabajadores!$R$46/6*(Trabajadores!$N$46&gt;=7),0)+IF(I497=0,H487*(1+IF(PROY_BON="Sí",Trabajadores!$P$46,0))*Trabajadores!$S$46/6*(Trabajadores!$N$46&gt;=12),0))</f>
        <v>0</v>
      </c>
      <c r="U487" s="19" t="n">
        <f aca="false">IF($F487="Activo",IF(Trabajadores!$J$46="Sí",L487*11,L487),IF($F487="Cese",L487,0))</f>
        <v>0</v>
      </c>
      <c r="V487" s="19" t="n">
        <f aca="false">IF(OR($F487="Activo",$F487="Cese"),M487,0)</f>
        <v>0</v>
      </c>
      <c r="W487" s="19" t="n">
        <f aca="false">IF(OR($F487="Activo",$F487="Cese"),SUM(P486:P486),0)</f>
        <v>0</v>
      </c>
      <c r="X487" s="36" t="n">
        <f aca="false">IF(OR($F487="Activo",$F487="Cese"),R487+S487+T487+U487+V487+W487,0)</f>
        <v>0</v>
      </c>
      <c r="Y487" s="19" t="n">
        <f aca="false">IF(OR($F487="Activo",$F487="Cese"),DED_FIJA,0)</f>
        <v>0</v>
      </c>
      <c r="Z487" s="36" t="n">
        <f aca="false">MAX(0,X487-Y487)</f>
        <v>0</v>
      </c>
      <c r="AA487" s="19" t="n">
        <f aca="false">IF(Z487=0,0,MAX(0,MIN(Z487,Parámetros!$G$19)-Parámetros!$F$19)*Parámetros!$E$19)</f>
        <v>0</v>
      </c>
      <c r="AB487" s="19" t="n">
        <f aca="false">IF(Z487=0,0,MAX(0,MIN(Z487,Parámetros!$G$20)-Parámetros!$F$20)*Parámetros!$E$20)</f>
        <v>0</v>
      </c>
      <c r="AC487" s="19" t="n">
        <f aca="false">IF(Z487=0,0,MAX(0,MIN(Z487,Parámetros!$G$21)-Parámetros!$F$21)*Parámetros!$E$21)</f>
        <v>0</v>
      </c>
      <c r="AD487" s="19" t="n">
        <f aca="false">IF(Z487=0,0,MAX(0,MIN(Z487,Parámetros!$G$22)-Parámetros!$F$22)*Parámetros!$E$22)</f>
        <v>0</v>
      </c>
      <c r="AE487" s="19" t="n">
        <f aca="false">IF(Z487=0,0,MAX(0,MIN(Z487,Parámetros!$G$23)-Parámetros!$F$23)*Parámetros!$E$23)</f>
        <v>0</v>
      </c>
      <c r="AF487" s="36" t="n">
        <f aca="false">SUM(AA487:AE487)</f>
        <v>0</v>
      </c>
      <c r="AG487" s="45" t="str">
        <f aca="false">IF(AM487&lt;=0,"-",INDEX(TR_TASA,MATCH(AM487,TR_DESDE,1)))</f>
        <v>-</v>
      </c>
      <c r="AH487" s="44" t="n">
        <f aca="false">IF($F487="Cese",1,IF($F487="Activo",INDEX(DIV_N,2),0))</f>
        <v>0</v>
      </c>
      <c r="AI487" s="44" t="n">
        <f aca="false">IF($F487="Cese",1,IF($F487="Activo",INDEX(DIV_HASTA,2),0))</f>
        <v>0</v>
      </c>
      <c r="AJ487" s="19" t="n">
        <f aca="false">IF(OR($F487="Activo",$F487="Cese"),SUMIFS(AV486:AV486,D486:D486,"&lt;="&amp;AI487),0)</f>
        <v>0</v>
      </c>
      <c r="AK487" s="19" t="n">
        <f aca="false">IF(OR($F487="Activo",$F487="Cese"),MAX(0,(AF487-AJ487)/AH487),0)</f>
        <v>0</v>
      </c>
      <c r="AL487" s="19" t="n">
        <f aca="false">IF(OR($F487="Activo",$F487="Cese"),K487+IF(PROY_BON="Sí",0,J487),0)</f>
        <v>0</v>
      </c>
      <c r="AM487" s="19" t="n">
        <f aca="false">IF(AL487&gt;0,MAX(0,X487+AL487-Y487),Z487)</f>
        <v>0</v>
      </c>
      <c r="AN487" s="19" t="n">
        <f aca="false">SUMPRODUCT((AM487&gt;TR_DESDE)*(AM487-TR_DESDE)*TR_INC)</f>
        <v>0</v>
      </c>
      <c r="AO487" s="19" t="n">
        <f aca="false">IF(AL487&gt;0,MAX(0,AN487-IF($F487="Cese",MAX(AF487,AJ487),AF487)),0)</f>
        <v>0</v>
      </c>
      <c r="AP487" s="46" t="n">
        <f aca="false">IF(OR($F487="Activo",$F487="Cese"),ROUND(AK487+AO487,2),0)</f>
        <v>0</v>
      </c>
      <c r="AQ487" s="19" t="n">
        <f aca="false">IF($F487="Cese",MAX(0,AJ487-AN487),0)</f>
        <v>0</v>
      </c>
      <c r="AR487" s="19" t="str">
        <f aca="false">IF($B487="","",IF(COUNTIFS(RP_COD,$B487,'Retenciones Planilla'!$D$6:$D$105,"&lt;&gt;")=0,"",SUMIFS('Retenciones Planilla'!$D$6:$D$105,RP_COD,$B487)))</f>
        <v/>
      </c>
      <c r="AS487" s="19" t="str">
        <f aca="false">IF(AR487="","",AR487-AP487)</f>
        <v/>
      </c>
      <c r="AT487" s="23" t="str">
        <f aca="false">IF($B487="","",IF(NOT(OR($F487="Activo",$F487="Cese")),IF(N(AR487)=0,"—","Revisar: sin vínculo"),IF(AR487="",IF(AP487=0,"No corresponde","Sin dato planilla"),IF(ABS(AS487)&lt;=TOL,"OK",IF(AS487&gt;0,"Retuvo de más","Retuvo de menos")))))</f>
        <v/>
      </c>
      <c r="AU487" s="19" t="n">
        <f aca="false">IF(AND(BASE_RET="Planilla (si existe)",AR487&lt;&gt;""),AR487,AP487)</f>
        <v>0</v>
      </c>
      <c r="AV487" s="19" t="n">
        <f aca="false">AU487+N487</f>
        <v>0</v>
      </c>
    </row>
    <row r="488" customFormat="false" ht="15" hidden="false" customHeight="false" outlineLevel="0" collapsed="false">
      <c r="A488" s="43" t="n">
        <v>41</v>
      </c>
      <c r="B488" s="35" t="str">
        <f aca="false">IF(Trabajadores!$B$46="","",Trabajadores!$B$46)</f>
        <v/>
      </c>
      <c r="C488" s="35" t="str">
        <f aca="false">IF($B488="","",Trabajadores!$D$46)</f>
        <v/>
      </c>
      <c r="D488" s="43" t="n">
        <v>3</v>
      </c>
      <c r="E488" s="23" t="s">
        <v>300</v>
      </c>
      <c r="F488" s="23" t="str">
        <f aca="false">IF($B488="","",IF(OR(3&lt;Trabajadores!$M$46,3&gt;Trabajadores!$N$46),"No vinculado",IF(AND(3=Trabajadores!$N$46,Trabajadores!$O$46="Sí"),"Cese","Activo")))</f>
        <v/>
      </c>
      <c r="G488" s="19" t="n">
        <f aca="false">IF($B488="",0,SUMIFS(Ingresos!$Q$6:$Q$1505,ING_COD,$B488,ING_CLASE,"ORD"))</f>
        <v>0</v>
      </c>
      <c r="H488" s="19" t="n">
        <f aca="false">IF($B488="",0,SUMIFS(Ingresos!$Q$6:$Q$1505,ING_COD,$B488,ING_CLASE,"ORD",ING_COMP,"Sí"))</f>
        <v>0</v>
      </c>
      <c r="I488" s="19" t="n">
        <f aca="false">IF($B488="",0,SUMIFS(Ingresos!$Q$6:$Q$1505,ING_COD,$B488,ING_CLASE,"GRA"))</f>
        <v>0</v>
      </c>
      <c r="J488" s="19" t="n">
        <f aca="false">IF($B488="",0,SUMIFS(Ingresos!$Q$6:$Q$1505,ING_COD,$B488,ING_CLASE,"BON"))</f>
        <v>0</v>
      </c>
      <c r="K488" s="19" t="n">
        <f aca="false">IF($B488="",0,SUMIFS(Ingresos!$Q$6:$Q$1505,ING_COD,$B488,ING_CLASE,"EXT"))</f>
        <v>0</v>
      </c>
      <c r="L488" s="19" t="n">
        <f aca="false">IF($B488="",0,SUMIFS(Ingresos!$Q$6:$Q$1505,ING_COD,$B488,ING_CLASE,"OTO"))</f>
        <v>0</v>
      </c>
      <c r="M488" s="19" t="n">
        <f aca="false">IF($B488="",0,SUMIFS(Ingresos!$Q$6:$Q$1505,ING_COD,$B488,ING_CLASE,"OTX"))</f>
        <v>0</v>
      </c>
      <c r="N488" s="19" t="n">
        <f aca="false">IF($B488="",0,SUMIFS(Ingresos!$Q$6:$Q$1505,ING_COD,$B488,ING_CLASE,"RETO"))</f>
        <v>0</v>
      </c>
      <c r="O488" s="19" t="n">
        <f aca="false">IF($B488="",0,SUMIFS(Ingresos!$Q$6:$Q$1505,ING_COD,$B488,ING_CLASE,"INA"))</f>
        <v>0</v>
      </c>
      <c r="P488" s="19" t="n">
        <f aca="false">G488+I488+J488+K488+L488+M488</f>
        <v>0</v>
      </c>
      <c r="Q488" s="44" t="n">
        <f aca="false">IF($F488="Activo",10,IF($F488="Cese",1,0))</f>
        <v>0</v>
      </c>
      <c r="R488" s="19" t="n">
        <f aca="false">G488*Q488</f>
        <v>0</v>
      </c>
      <c r="S488" s="19" t="n">
        <f aca="false">IF($F488="Activo",SUMIFS(I488:I497,$D488:$D497,"&lt;="&amp;Trabajadores!$N$46)+IF(PROY_BON="Sí",SUMIFS(J488:J497,$D488:$D497,"&lt;="&amp;Trabajadores!$N$46),0),IF($F488="Cese",I488+IF(PROY_BON="Sí",J488,0),0))</f>
        <v>0</v>
      </c>
      <c r="T488" s="19" t="n">
        <f aca="false">IF(OR($F488&lt;&gt;"Activo",Trabajadores!$I$46="No"),0,IF(I492=0,H488*(1+IF(PROY_BON="Sí",Trabajadores!$P$46,0))*Trabajadores!$R$46/6*(Trabajadores!$N$46&gt;=7),0)+IF(I497=0,H488*(1+IF(PROY_BON="Sí",Trabajadores!$P$46,0))*Trabajadores!$S$46/6*(Trabajadores!$N$46&gt;=12),0))</f>
        <v>0</v>
      </c>
      <c r="U488" s="19" t="n">
        <f aca="false">IF($F488="Activo",IF(Trabajadores!$J$46="Sí",L488*10,L488),IF($F488="Cese",L488,0))</f>
        <v>0</v>
      </c>
      <c r="V488" s="19" t="n">
        <f aca="false">IF(OR($F488="Activo",$F488="Cese"),M488,0)</f>
        <v>0</v>
      </c>
      <c r="W488" s="19" t="n">
        <f aca="false">IF(OR($F488="Activo",$F488="Cese"),SUM(P486:P487),0)</f>
        <v>0</v>
      </c>
      <c r="X488" s="36" t="n">
        <f aca="false">IF(OR($F488="Activo",$F488="Cese"),R488+S488+T488+U488+V488+W488,0)</f>
        <v>0</v>
      </c>
      <c r="Y488" s="19" t="n">
        <f aca="false">IF(OR($F488="Activo",$F488="Cese"),DED_FIJA,0)</f>
        <v>0</v>
      </c>
      <c r="Z488" s="36" t="n">
        <f aca="false">MAX(0,X488-Y488)</f>
        <v>0</v>
      </c>
      <c r="AA488" s="19" t="n">
        <f aca="false">IF(Z488=0,0,MAX(0,MIN(Z488,Parámetros!$G$19)-Parámetros!$F$19)*Parámetros!$E$19)</f>
        <v>0</v>
      </c>
      <c r="AB488" s="19" t="n">
        <f aca="false">IF(Z488=0,0,MAX(0,MIN(Z488,Parámetros!$G$20)-Parámetros!$F$20)*Parámetros!$E$20)</f>
        <v>0</v>
      </c>
      <c r="AC488" s="19" t="n">
        <f aca="false">IF(Z488=0,0,MAX(0,MIN(Z488,Parámetros!$G$21)-Parámetros!$F$21)*Parámetros!$E$21)</f>
        <v>0</v>
      </c>
      <c r="AD488" s="19" t="n">
        <f aca="false">IF(Z488=0,0,MAX(0,MIN(Z488,Parámetros!$G$22)-Parámetros!$F$22)*Parámetros!$E$22)</f>
        <v>0</v>
      </c>
      <c r="AE488" s="19" t="n">
        <f aca="false">IF(Z488=0,0,MAX(0,MIN(Z488,Parámetros!$G$23)-Parámetros!$F$23)*Parámetros!$E$23)</f>
        <v>0</v>
      </c>
      <c r="AF488" s="36" t="n">
        <f aca="false">SUM(AA488:AE488)</f>
        <v>0</v>
      </c>
      <c r="AG488" s="45" t="str">
        <f aca="false">IF(AM488&lt;=0,"-",INDEX(TR_TASA,MATCH(AM488,TR_DESDE,1)))</f>
        <v>-</v>
      </c>
      <c r="AH488" s="44" t="n">
        <f aca="false">IF($F488="Cese",1,IF($F488="Activo",INDEX(DIV_N,3),0))</f>
        <v>0</v>
      </c>
      <c r="AI488" s="44" t="n">
        <f aca="false">IF($F488="Cese",2,IF($F488="Activo",INDEX(DIV_HASTA,3),0))</f>
        <v>0</v>
      </c>
      <c r="AJ488" s="19" t="n">
        <f aca="false">IF(OR($F488="Activo",$F488="Cese"),SUMIFS(AV486:AV487,D486:D487,"&lt;="&amp;AI488),0)</f>
        <v>0</v>
      </c>
      <c r="AK488" s="19" t="n">
        <f aca="false">IF(OR($F488="Activo",$F488="Cese"),MAX(0,(AF488-AJ488)/AH488),0)</f>
        <v>0</v>
      </c>
      <c r="AL488" s="19" t="n">
        <f aca="false">IF(OR($F488="Activo",$F488="Cese"),K488+IF(PROY_BON="Sí",0,J488),0)</f>
        <v>0</v>
      </c>
      <c r="AM488" s="19" t="n">
        <f aca="false">IF(AL488&gt;0,MAX(0,X488+AL488-Y488),Z488)</f>
        <v>0</v>
      </c>
      <c r="AN488" s="19" t="n">
        <f aca="false">SUMPRODUCT((AM488&gt;TR_DESDE)*(AM488-TR_DESDE)*TR_INC)</f>
        <v>0</v>
      </c>
      <c r="AO488" s="19" t="n">
        <f aca="false">IF(AL488&gt;0,MAX(0,AN488-IF($F488="Cese",MAX(AF488,AJ488),AF488)),0)</f>
        <v>0</v>
      </c>
      <c r="AP488" s="46" t="n">
        <f aca="false">IF(OR($F488="Activo",$F488="Cese"),ROUND(AK488+AO488,2),0)</f>
        <v>0</v>
      </c>
      <c r="AQ488" s="19" t="n">
        <f aca="false">IF($F488="Cese",MAX(0,AJ488-AN488),0)</f>
        <v>0</v>
      </c>
      <c r="AR488" s="19" t="str">
        <f aca="false">IF($B488="","",IF(COUNTIFS(RP_COD,$B488,'Retenciones Planilla'!$E$6:$E$105,"&lt;&gt;")=0,"",SUMIFS('Retenciones Planilla'!$E$6:$E$105,RP_COD,$B488)))</f>
        <v/>
      </c>
      <c r="AS488" s="19" t="str">
        <f aca="false">IF(AR488="","",AR488-AP488)</f>
        <v/>
      </c>
      <c r="AT488" s="23" t="str">
        <f aca="false">IF($B488="","",IF(NOT(OR($F488="Activo",$F488="Cese")),IF(N(AR488)=0,"—","Revisar: sin vínculo"),IF(AR488="",IF(AP488=0,"No corresponde","Sin dato planilla"),IF(ABS(AS488)&lt;=TOL,"OK",IF(AS488&gt;0,"Retuvo de más","Retuvo de menos")))))</f>
        <v/>
      </c>
      <c r="AU488" s="19" t="n">
        <f aca="false">IF(AND(BASE_RET="Planilla (si existe)",AR488&lt;&gt;""),AR488,AP488)</f>
        <v>0</v>
      </c>
      <c r="AV488" s="19" t="n">
        <f aca="false">AU488+N488</f>
        <v>0</v>
      </c>
    </row>
    <row r="489" customFormat="false" ht="15" hidden="false" customHeight="false" outlineLevel="0" collapsed="false">
      <c r="A489" s="43" t="n">
        <v>41</v>
      </c>
      <c r="B489" s="35" t="str">
        <f aca="false">IF(Trabajadores!$B$46="","",Trabajadores!$B$46)</f>
        <v/>
      </c>
      <c r="C489" s="35" t="str">
        <f aca="false">IF($B489="","",Trabajadores!$D$46)</f>
        <v/>
      </c>
      <c r="D489" s="43" t="n">
        <v>4</v>
      </c>
      <c r="E489" s="23" t="s">
        <v>301</v>
      </c>
      <c r="F489" s="23" t="str">
        <f aca="false">IF($B489="","",IF(OR(4&lt;Trabajadores!$M$46,4&gt;Trabajadores!$N$46),"No vinculado",IF(AND(4=Trabajadores!$N$46,Trabajadores!$O$46="Sí"),"Cese","Activo")))</f>
        <v/>
      </c>
      <c r="G489" s="19" t="n">
        <f aca="false">IF($B489="",0,SUMIFS(Ingresos!$R$6:$R$1505,ING_COD,$B489,ING_CLASE,"ORD"))</f>
        <v>0</v>
      </c>
      <c r="H489" s="19" t="n">
        <f aca="false">IF($B489="",0,SUMIFS(Ingresos!$R$6:$R$1505,ING_COD,$B489,ING_CLASE,"ORD",ING_COMP,"Sí"))</f>
        <v>0</v>
      </c>
      <c r="I489" s="19" t="n">
        <f aca="false">IF($B489="",0,SUMIFS(Ingresos!$R$6:$R$1505,ING_COD,$B489,ING_CLASE,"GRA"))</f>
        <v>0</v>
      </c>
      <c r="J489" s="19" t="n">
        <f aca="false">IF($B489="",0,SUMIFS(Ingresos!$R$6:$R$1505,ING_COD,$B489,ING_CLASE,"BON"))</f>
        <v>0</v>
      </c>
      <c r="K489" s="19" t="n">
        <f aca="false">IF($B489="",0,SUMIFS(Ingresos!$R$6:$R$1505,ING_COD,$B489,ING_CLASE,"EXT"))</f>
        <v>0</v>
      </c>
      <c r="L489" s="19" t="n">
        <f aca="false">IF($B489="",0,SUMIFS(Ingresos!$R$6:$R$1505,ING_COD,$B489,ING_CLASE,"OTO"))</f>
        <v>0</v>
      </c>
      <c r="M489" s="19" t="n">
        <f aca="false">IF($B489="",0,SUMIFS(Ingresos!$R$6:$R$1505,ING_COD,$B489,ING_CLASE,"OTX"))</f>
        <v>0</v>
      </c>
      <c r="N489" s="19" t="n">
        <f aca="false">IF($B489="",0,SUMIFS(Ingresos!$R$6:$R$1505,ING_COD,$B489,ING_CLASE,"RETO"))</f>
        <v>0</v>
      </c>
      <c r="O489" s="19" t="n">
        <f aca="false">IF($B489="",0,SUMIFS(Ingresos!$R$6:$R$1505,ING_COD,$B489,ING_CLASE,"INA"))</f>
        <v>0</v>
      </c>
      <c r="P489" s="19" t="n">
        <f aca="false">G489+I489+J489+K489+L489+M489</f>
        <v>0</v>
      </c>
      <c r="Q489" s="44" t="n">
        <f aca="false">IF($F489="Activo",9,IF($F489="Cese",1,0))</f>
        <v>0</v>
      </c>
      <c r="R489" s="19" t="n">
        <f aca="false">G489*Q489</f>
        <v>0</v>
      </c>
      <c r="S489" s="19" t="n">
        <f aca="false">IF($F489="Activo",SUMIFS(I489:I497,$D489:$D497,"&lt;="&amp;Trabajadores!$N$46)+IF(PROY_BON="Sí",SUMIFS(J489:J497,$D489:$D497,"&lt;="&amp;Trabajadores!$N$46),0),IF($F489="Cese",I489+IF(PROY_BON="Sí",J489,0),0))</f>
        <v>0</v>
      </c>
      <c r="T489" s="19" t="n">
        <f aca="false">IF(OR($F489&lt;&gt;"Activo",Trabajadores!$I$46="No"),0,IF(I492=0,H489*(1+IF(PROY_BON="Sí",Trabajadores!$P$46,0))*Trabajadores!$R$46/6*(Trabajadores!$N$46&gt;=7),0)+IF(I497=0,H489*(1+IF(PROY_BON="Sí",Trabajadores!$P$46,0))*Trabajadores!$S$46/6*(Trabajadores!$N$46&gt;=12),0))</f>
        <v>0</v>
      </c>
      <c r="U489" s="19" t="n">
        <f aca="false">IF($F489="Activo",IF(Trabajadores!$J$46="Sí",L489*9,L489),IF($F489="Cese",L489,0))</f>
        <v>0</v>
      </c>
      <c r="V489" s="19" t="n">
        <f aca="false">IF(OR($F489="Activo",$F489="Cese"),M489,0)</f>
        <v>0</v>
      </c>
      <c r="W489" s="19" t="n">
        <f aca="false">IF(OR($F489="Activo",$F489="Cese"),SUM(P486:P488),0)</f>
        <v>0</v>
      </c>
      <c r="X489" s="36" t="n">
        <f aca="false">IF(OR($F489="Activo",$F489="Cese"),R489+S489+T489+U489+V489+W489,0)</f>
        <v>0</v>
      </c>
      <c r="Y489" s="19" t="n">
        <f aca="false">IF(OR($F489="Activo",$F489="Cese"),DED_FIJA,0)</f>
        <v>0</v>
      </c>
      <c r="Z489" s="36" t="n">
        <f aca="false">MAX(0,X489-Y489)</f>
        <v>0</v>
      </c>
      <c r="AA489" s="19" t="n">
        <f aca="false">IF(Z489=0,0,MAX(0,MIN(Z489,Parámetros!$G$19)-Parámetros!$F$19)*Parámetros!$E$19)</f>
        <v>0</v>
      </c>
      <c r="AB489" s="19" t="n">
        <f aca="false">IF(Z489=0,0,MAX(0,MIN(Z489,Parámetros!$G$20)-Parámetros!$F$20)*Parámetros!$E$20)</f>
        <v>0</v>
      </c>
      <c r="AC489" s="19" t="n">
        <f aca="false">IF(Z489=0,0,MAX(0,MIN(Z489,Parámetros!$G$21)-Parámetros!$F$21)*Parámetros!$E$21)</f>
        <v>0</v>
      </c>
      <c r="AD489" s="19" t="n">
        <f aca="false">IF(Z489=0,0,MAX(0,MIN(Z489,Parámetros!$G$22)-Parámetros!$F$22)*Parámetros!$E$22)</f>
        <v>0</v>
      </c>
      <c r="AE489" s="19" t="n">
        <f aca="false">IF(Z489=0,0,MAX(0,MIN(Z489,Parámetros!$G$23)-Parámetros!$F$23)*Parámetros!$E$23)</f>
        <v>0</v>
      </c>
      <c r="AF489" s="36" t="n">
        <f aca="false">SUM(AA489:AE489)</f>
        <v>0</v>
      </c>
      <c r="AG489" s="45" t="str">
        <f aca="false">IF(AM489&lt;=0,"-",INDEX(TR_TASA,MATCH(AM489,TR_DESDE,1)))</f>
        <v>-</v>
      </c>
      <c r="AH489" s="44" t="n">
        <f aca="false">IF($F489="Cese",1,IF($F489="Activo",INDEX(DIV_N,4),0))</f>
        <v>0</v>
      </c>
      <c r="AI489" s="44" t="n">
        <f aca="false">IF($F489="Cese",3,IF($F489="Activo",INDEX(DIV_HASTA,4),0))</f>
        <v>0</v>
      </c>
      <c r="AJ489" s="19" t="n">
        <f aca="false">IF(OR($F489="Activo",$F489="Cese"),SUMIFS(AV486:AV488,D486:D488,"&lt;="&amp;AI489),0)</f>
        <v>0</v>
      </c>
      <c r="AK489" s="19" t="n">
        <f aca="false">IF(OR($F489="Activo",$F489="Cese"),MAX(0,(AF489-AJ489)/AH489),0)</f>
        <v>0</v>
      </c>
      <c r="AL489" s="19" t="n">
        <f aca="false">IF(OR($F489="Activo",$F489="Cese"),K489+IF(PROY_BON="Sí",0,J489),0)</f>
        <v>0</v>
      </c>
      <c r="AM489" s="19" t="n">
        <f aca="false">IF(AL489&gt;0,MAX(0,X489+AL489-Y489),Z489)</f>
        <v>0</v>
      </c>
      <c r="AN489" s="19" t="n">
        <f aca="false">SUMPRODUCT((AM489&gt;TR_DESDE)*(AM489-TR_DESDE)*TR_INC)</f>
        <v>0</v>
      </c>
      <c r="AO489" s="19" t="n">
        <f aca="false">IF(AL489&gt;0,MAX(0,AN489-IF($F489="Cese",MAX(AF489,AJ489),AF489)),0)</f>
        <v>0</v>
      </c>
      <c r="AP489" s="46" t="n">
        <f aca="false">IF(OR($F489="Activo",$F489="Cese"),ROUND(AK489+AO489,2),0)</f>
        <v>0</v>
      </c>
      <c r="AQ489" s="19" t="n">
        <f aca="false">IF($F489="Cese",MAX(0,AJ489-AN489),0)</f>
        <v>0</v>
      </c>
      <c r="AR489" s="19" t="str">
        <f aca="false">IF($B489="","",IF(COUNTIFS(RP_COD,$B489,'Retenciones Planilla'!$F$6:$F$105,"&lt;&gt;")=0,"",SUMIFS('Retenciones Planilla'!$F$6:$F$105,RP_COD,$B489)))</f>
        <v/>
      </c>
      <c r="AS489" s="19" t="str">
        <f aca="false">IF(AR489="","",AR489-AP489)</f>
        <v/>
      </c>
      <c r="AT489" s="23" t="str">
        <f aca="false">IF($B489="","",IF(NOT(OR($F489="Activo",$F489="Cese")),IF(N(AR489)=0,"—","Revisar: sin vínculo"),IF(AR489="",IF(AP489=0,"No corresponde","Sin dato planilla"),IF(ABS(AS489)&lt;=TOL,"OK",IF(AS489&gt;0,"Retuvo de más","Retuvo de menos")))))</f>
        <v/>
      </c>
      <c r="AU489" s="19" t="n">
        <f aca="false">IF(AND(BASE_RET="Planilla (si existe)",AR489&lt;&gt;""),AR489,AP489)</f>
        <v>0</v>
      </c>
      <c r="AV489" s="19" t="n">
        <f aca="false">AU489+N489</f>
        <v>0</v>
      </c>
    </row>
    <row r="490" customFormat="false" ht="15" hidden="false" customHeight="false" outlineLevel="0" collapsed="false">
      <c r="A490" s="43" t="n">
        <v>41</v>
      </c>
      <c r="B490" s="35" t="str">
        <f aca="false">IF(Trabajadores!$B$46="","",Trabajadores!$B$46)</f>
        <v/>
      </c>
      <c r="C490" s="35" t="str">
        <f aca="false">IF($B490="","",Trabajadores!$D$46)</f>
        <v/>
      </c>
      <c r="D490" s="43" t="n">
        <v>5</v>
      </c>
      <c r="E490" s="23" t="s">
        <v>302</v>
      </c>
      <c r="F490" s="23" t="str">
        <f aca="false">IF($B490="","",IF(OR(5&lt;Trabajadores!$M$46,5&gt;Trabajadores!$N$46),"No vinculado",IF(AND(5=Trabajadores!$N$46,Trabajadores!$O$46="Sí"),"Cese","Activo")))</f>
        <v/>
      </c>
      <c r="G490" s="19" t="n">
        <f aca="false">IF($B490="",0,SUMIFS(Ingresos!$S$6:$S$1505,ING_COD,$B490,ING_CLASE,"ORD"))</f>
        <v>0</v>
      </c>
      <c r="H490" s="19" t="n">
        <f aca="false">IF($B490="",0,SUMIFS(Ingresos!$S$6:$S$1505,ING_COD,$B490,ING_CLASE,"ORD",ING_COMP,"Sí"))</f>
        <v>0</v>
      </c>
      <c r="I490" s="19" t="n">
        <f aca="false">IF($B490="",0,SUMIFS(Ingresos!$S$6:$S$1505,ING_COD,$B490,ING_CLASE,"GRA"))</f>
        <v>0</v>
      </c>
      <c r="J490" s="19" t="n">
        <f aca="false">IF($B490="",0,SUMIFS(Ingresos!$S$6:$S$1505,ING_COD,$B490,ING_CLASE,"BON"))</f>
        <v>0</v>
      </c>
      <c r="K490" s="19" t="n">
        <f aca="false">IF($B490="",0,SUMIFS(Ingresos!$S$6:$S$1505,ING_COD,$B490,ING_CLASE,"EXT"))</f>
        <v>0</v>
      </c>
      <c r="L490" s="19" t="n">
        <f aca="false">IF($B490="",0,SUMIFS(Ingresos!$S$6:$S$1505,ING_COD,$B490,ING_CLASE,"OTO"))</f>
        <v>0</v>
      </c>
      <c r="M490" s="19" t="n">
        <f aca="false">IF($B490="",0,SUMIFS(Ingresos!$S$6:$S$1505,ING_COD,$B490,ING_CLASE,"OTX"))</f>
        <v>0</v>
      </c>
      <c r="N490" s="19" t="n">
        <f aca="false">IF($B490="",0,SUMIFS(Ingresos!$S$6:$S$1505,ING_COD,$B490,ING_CLASE,"RETO"))</f>
        <v>0</v>
      </c>
      <c r="O490" s="19" t="n">
        <f aca="false">IF($B490="",0,SUMIFS(Ingresos!$S$6:$S$1505,ING_COD,$B490,ING_CLASE,"INA"))</f>
        <v>0</v>
      </c>
      <c r="P490" s="19" t="n">
        <f aca="false">G490+I490+J490+K490+L490+M490</f>
        <v>0</v>
      </c>
      <c r="Q490" s="44" t="n">
        <f aca="false">IF($F490="Activo",8,IF($F490="Cese",1,0))</f>
        <v>0</v>
      </c>
      <c r="R490" s="19" t="n">
        <f aca="false">G490*Q490</f>
        <v>0</v>
      </c>
      <c r="S490" s="19" t="n">
        <f aca="false">IF($F490="Activo",SUMIFS(I490:I497,$D490:$D497,"&lt;="&amp;Trabajadores!$N$46)+IF(PROY_BON="Sí",SUMIFS(J490:J497,$D490:$D497,"&lt;="&amp;Trabajadores!$N$46),0),IF($F490="Cese",I490+IF(PROY_BON="Sí",J490,0),0))</f>
        <v>0</v>
      </c>
      <c r="T490" s="19" t="n">
        <f aca="false">IF(OR($F490&lt;&gt;"Activo",Trabajadores!$I$46="No"),0,IF(I492=0,H490*(1+IF(PROY_BON="Sí",Trabajadores!$P$46,0))*Trabajadores!$R$46/6*(Trabajadores!$N$46&gt;=7),0)+IF(I497=0,H490*(1+IF(PROY_BON="Sí",Trabajadores!$P$46,0))*Trabajadores!$S$46/6*(Trabajadores!$N$46&gt;=12),0))</f>
        <v>0</v>
      </c>
      <c r="U490" s="19" t="n">
        <f aca="false">IF($F490="Activo",IF(Trabajadores!$J$46="Sí",L490*8,L490),IF($F490="Cese",L490,0))</f>
        <v>0</v>
      </c>
      <c r="V490" s="19" t="n">
        <f aca="false">IF(OR($F490="Activo",$F490="Cese"),M490,0)</f>
        <v>0</v>
      </c>
      <c r="W490" s="19" t="n">
        <f aca="false">IF(OR($F490="Activo",$F490="Cese"),SUM(P486:P489),0)</f>
        <v>0</v>
      </c>
      <c r="X490" s="36" t="n">
        <f aca="false">IF(OR($F490="Activo",$F490="Cese"),R490+S490+T490+U490+V490+W490,0)</f>
        <v>0</v>
      </c>
      <c r="Y490" s="19" t="n">
        <f aca="false">IF(OR($F490="Activo",$F490="Cese"),DED_FIJA,0)</f>
        <v>0</v>
      </c>
      <c r="Z490" s="36" t="n">
        <f aca="false">MAX(0,X490-Y490)</f>
        <v>0</v>
      </c>
      <c r="AA490" s="19" t="n">
        <f aca="false">IF(Z490=0,0,MAX(0,MIN(Z490,Parámetros!$G$19)-Parámetros!$F$19)*Parámetros!$E$19)</f>
        <v>0</v>
      </c>
      <c r="AB490" s="19" t="n">
        <f aca="false">IF(Z490=0,0,MAX(0,MIN(Z490,Parámetros!$G$20)-Parámetros!$F$20)*Parámetros!$E$20)</f>
        <v>0</v>
      </c>
      <c r="AC490" s="19" t="n">
        <f aca="false">IF(Z490=0,0,MAX(0,MIN(Z490,Parámetros!$G$21)-Parámetros!$F$21)*Parámetros!$E$21)</f>
        <v>0</v>
      </c>
      <c r="AD490" s="19" t="n">
        <f aca="false">IF(Z490=0,0,MAX(0,MIN(Z490,Parámetros!$G$22)-Parámetros!$F$22)*Parámetros!$E$22)</f>
        <v>0</v>
      </c>
      <c r="AE490" s="19" t="n">
        <f aca="false">IF(Z490=0,0,MAX(0,MIN(Z490,Parámetros!$G$23)-Parámetros!$F$23)*Parámetros!$E$23)</f>
        <v>0</v>
      </c>
      <c r="AF490" s="36" t="n">
        <f aca="false">SUM(AA490:AE490)</f>
        <v>0</v>
      </c>
      <c r="AG490" s="45" t="str">
        <f aca="false">IF(AM490&lt;=0,"-",INDEX(TR_TASA,MATCH(AM490,TR_DESDE,1)))</f>
        <v>-</v>
      </c>
      <c r="AH490" s="44" t="n">
        <f aca="false">IF($F490="Cese",1,IF($F490="Activo",INDEX(DIV_N,5),0))</f>
        <v>0</v>
      </c>
      <c r="AI490" s="44" t="n">
        <f aca="false">IF($F490="Cese",4,IF($F490="Activo",INDEX(DIV_HASTA,5),0))</f>
        <v>0</v>
      </c>
      <c r="AJ490" s="19" t="n">
        <f aca="false">IF(OR($F490="Activo",$F490="Cese"),SUMIFS(AV486:AV489,D486:D489,"&lt;="&amp;AI490),0)</f>
        <v>0</v>
      </c>
      <c r="AK490" s="19" t="n">
        <f aca="false">IF(OR($F490="Activo",$F490="Cese"),MAX(0,(AF490-AJ490)/AH490),0)</f>
        <v>0</v>
      </c>
      <c r="AL490" s="19" t="n">
        <f aca="false">IF(OR($F490="Activo",$F490="Cese"),K490+IF(PROY_BON="Sí",0,J490),0)</f>
        <v>0</v>
      </c>
      <c r="AM490" s="19" t="n">
        <f aca="false">IF(AL490&gt;0,MAX(0,X490+AL490-Y490),Z490)</f>
        <v>0</v>
      </c>
      <c r="AN490" s="19" t="n">
        <f aca="false">SUMPRODUCT((AM490&gt;TR_DESDE)*(AM490-TR_DESDE)*TR_INC)</f>
        <v>0</v>
      </c>
      <c r="AO490" s="19" t="n">
        <f aca="false">IF(AL490&gt;0,MAX(0,AN490-IF($F490="Cese",MAX(AF490,AJ490),AF490)),0)</f>
        <v>0</v>
      </c>
      <c r="AP490" s="46" t="n">
        <f aca="false">IF(OR($F490="Activo",$F490="Cese"),ROUND(AK490+AO490,2),0)</f>
        <v>0</v>
      </c>
      <c r="AQ490" s="19" t="n">
        <f aca="false">IF($F490="Cese",MAX(0,AJ490-AN490),0)</f>
        <v>0</v>
      </c>
      <c r="AR490" s="19" t="str">
        <f aca="false">IF($B490="","",IF(COUNTIFS(RP_COD,$B490,'Retenciones Planilla'!$G$6:$G$105,"&lt;&gt;")=0,"",SUMIFS('Retenciones Planilla'!$G$6:$G$105,RP_COD,$B490)))</f>
        <v/>
      </c>
      <c r="AS490" s="19" t="str">
        <f aca="false">IF(AR490="","",AR490-AP490)</f>
        <v/>
      </c>
      <c r="AT490" s="23" t="str">
        <f aca="false">IF($B490="","",IF(NOT(OR($F490="Activo",$F490="Cese")),IF(N(AR490)=0,"—","Revisar: sin vínculo"),IF(AR490="",IF(AP490=0,"No corresponde","Sin dato planilla"),IF(ABS(AS490)&lt;=TOL,"OK",IF(AS490&gt;0,"Retuvo de más","Retuvo de menos")))))</f>
        <v/>
      </c>
      <c r="AU490" s="19" t="n">
        <f aca="false">IF(AND(BASE_RET="Planilla (si existe)",AR490&lt;&gt;""),AR490,AP490)</f>
        <v>0</v>
      </c>
      <c r="AV490" s="19" t="n">
        <f aca="false">AU490+N490</f>
        <v>0</v>
      </c>
    </row>
    <row r="491" customFormat="false" ht="15" hidden="false" customHeight="false" outlineLevel="0" collapsed="false">
      <c r="A491" s="43" t="n">
        <v>41</v>
      </c>
      <c r="B491" s="35" t="str">
        <f aca="false">IF(Trabajadores!$B$46="","",Trabajadores!$B$46)</f>
        <v/>
      </c>
      <c r="C491" s="35" t="str">
        <f aca="false">IF($B491="","",Trabajadores!$D$46)</f>
        <v/>
      </c>
      <c r="D491" s="43" t="n">
        <v>6</v>
      </c>
      <c r="E491" s="23" t="s">
        <v>303</v>
      </c>
      <c r="F491" s="23" t="str">
        <f aca="false">IF($B491="","",IF(OR(6&lt;Trabajadores!$M$46,6&gt;Trabajadores!$N$46),"No vinculado",IF(AND(6=Trabajadores!$N$46,Trabajadores!$O$46="Sí"),"Cese","Activo")))</f>
        <v/>
      </c>
      <c r="G491" s="19" t="n">
        <f aca="false">IF($B491="",0,SUMIFS(Ingresos!$T$6:$T$1505,ING_COD,$B491,ING_CLASE,"ORD"))</f>
        <v>0</v>
      </c>
      <c r="H491" s="19" t="n">
        <f aca="false">IF($B491="",0,SUMIFS(Ingresos!$T$6:$T$1505,ING_COD,$B491,ING_CLASE,"ORD",ING_COMP,"Sí"))</f>
        <v>0</v>
      </c>
      <c r="I491" s="19" t="n">
        <f aca="false">IF($B491="",0,SUMIFS(Ingresos!$T$6:$T$1505,ING_COD,$B491,ING_CLASE,"GRA"))</f>
        <v>0</v>
      </c>
      <c r="J491" s="19" t="n">
        <f aca="false">IF($B491="",0,SUMIFS(Ingresos!$T$6:$T$1505,ING_COD,$B491,ING_CLASE,"BON"))</f>
        <v>0</v>
      </c>
      <c r="K491" s="19" t="n">
        <f aca="false">IF($B491="",0,SUMIFS(Ingresos!$T$6:$T$1505,ING_COD,$B491,ING_CLASE,"EXT"))</f>
        <v>0</v>
      </c>
      <c r="L491" s="19" t="n">
        <f aca="false">IF($B491="",0,SUMIFS(Ingresos!$T$6:$T$1505,ING_COD,$B491,ING_CLASE,"OTO"))</f>
        <v>0</v>
      </c>
      <c r="M491" s="19" t="n">
        <f aca="false">IF($B491="",0,SUMIFS(Ingresos!$T$6:$T$1505,ING_COD,$B491,ING_CLASE,"OTX"))</f>
        <v>0</v>
      </c>
      <c r="N491" s="19" t="n">
        <f aca="false">IF($B491="",0,SUMIFS(Ingresos!$T$6:$T$1505,ING_COD,$B491,ING_CLASE,"RETO"))</f>
        <v>0</v>
      </c>
      <c r="O491" s="19" t="n">
        <f aca="false">IF($B491="",0,SUMIFS(Ingresos!$T$6:$T$1505,ING_COD,$B491,ING_CLASE,"INA"))</f>
        <v>0</v>
      </c>
      <c r="P491" s="19" t="n">
        <f aca="false">G491+I491+J491+K491+L491+M491</f>
        <v>0</v>
      </c>
      <c r="Q491" s="44" t="n">
        <f aca="false">IF($F491="Activo",7,IF($F491="Cese",1,0))</f>
        <v>0</v>
      </c>
      <c r="R491" s="19" t="n">
        <f aca="false">G491*Q491</f>
        <v>0</v>
      </c>
      <c r="S491" s="19" t="n">
        <f aca="false">IF($F491="Activo",SUMIFS(I491:I497,$D491:$D497,"&lt;="&amp;Trabajadores!$N$46)+IF(PROY_BON="Sí",SUMIFS(J491:J497,$D491:$D497,"&lt;="&amp;Trabajadores!$N$46),0),IF($F491="Cese",I491+IF(PROY_BON="Sí",J491,0),0))</f>
        <v>0</v>
      </c>
      <c r="T491" s="19" t="n">
        <f aca="false">IF(OR($F491&lt;&gt;"Activo",Trabajadores!$I$46="No"),0,IF(I492=0,H491*(1+IF(PROY_BON="Sí",Trabajadores!$P$46,0))*Trabajadores!$R$46/6*(Trabajadores!$N$46&gt;=7),0)+IF(I497=0,H491*(1+IF(PROY_BON="Sí",Trabajadores!$P$46,0))*Trabajadores!$S$46/6*(Trabajadores!$N$46&gt;=12),0))</f>
        <v>0</v>
      </c>
      <c r="U491" s="19" t="n">
        <f aca="false">IF($F491="Activo",IF(Trabajadores!$J$46="Sí",L491*7,L491),IF($F491="Cese",L491,0))</f>
        <v>0</v>
      </c>
      <c r="V491" s="19" t="n">
        <f aca="false">IF(OR($F491="Activo",$F491="Cese"),M491,0)</f>
        <v>0</v>
      </c>
      <c r="W491" s="19" t="n">
        <f aca="false">IF(OR($F491="Activo",$F491="Cese"),SUM(P486:P490),0)</f>
        <v>0</v>
      </c>
      <c r="X491" s="36" t="n">
        <f aca="false">IF(OR($F491="Activo",$F491="Cese"),R491+S491+T491+U491+V491+W491,0)</f>
        <v>0</v>
      </c>
      <c r="Y491" s="19" t="n">
        <f aca="false">IF(OR($F491="Activo",$F491="Cese"),DED_FIJA,0)</f>
        <v>0</v>
      </c>
      <c r="Z491" s="36" t="n">
        <f aca="false">MAX(0,X491-Y491)</f>
        <v>0</v>
      </c>
      <c r="AA491" s="19" t="n">
        <f aca="false">IF(Z491=0,0,MAX(0,MIN(Z491,Parámetros!$G$19)-Parámetros!$F$19)*Parámetros!$E$19)</f>
        <v>0</v>
      </c>
      <c r="AB491" s="19" t="n">
        <f aca="false">IF(Z491=0,0,MAX(0,MIN(Z491,Parámetros!$G$20)-Parámetros!$F$20)*Parámetros!$E$20)</f>
        <v>0</v>
      </c>
      <c r="AC491" s="19" t="n">
        <f aca="false">IF(Z491=0,0,MAX(0,MIN(Z491,Parámetros!$G$21)-Parámetros!$F$21)*Parámetros!$E$21)</f>
        <v>0</v>
      </c>
      <c r="AD491" s="19" t="n">
        <f aca="false">IF(Z491=0,0,MAX(0,MIN(Z491,Parámetros!$G$22)-Parámetros!$F$22)*Parámetros!$E$22)</f>
        <v>0</v>
      </c>
      <c r="AE491" s="19" t="n">
        <f aca="false">IF(Z491=0,0,MAX(0,MIN(Z491,Parámetros!$G$23)-Parámetros!$F$23)*Parámetros!$E$23)</f>
        <v>0</v>
      </c>
      <c r="AF491" s="36" t="n">
        <f aca="false">SUM(AA491:AE491)</f>
        <v>0</v>
      </c>
      <c r="AG491" s="45" t="str">
        <f aca="false">IF(AM491&lt;=0,"-",INDEX(TR_TASA,MATCH(AM491,TR_DESDE,1)))</f>
        <v>-</v>
      </c>
      <c r="AH491" s="44" t="n">
        <f aca="false">IF($F491="Cese",1,IF($F491="Activo",INDEX(DIV_N,6),0))</f>
        <v>0</v>
      </c>
      <c r="AI491" s="44" t="n">
        <f aca="false">IF($F491="Cese",5,IF($F491="Activo",INDEX(DIV_HASTA,6),0))</f>
        <v>0</v>
      </c>
      <c r="AJ491" s="19" t="n">
        <f aca="false">IF(OR($F491="Activo",$F491="Cese"),SUMIFS(AV486:AV490,D486:D490,"&lt;="&amp;AI491),0)</f>
        <v>0</v>
      </c>
      <c r="AK491" s="19" t="n">
        <f aca="false">IF(OR($F491="Activo",$F491="Cese"),MAX(0,(AF491-AJ491)/AH491),0)</f>
        <v>0</v>
      </c>
      <c r="AL491" s="19" t="n">
        <f aca="false">IF(OR($F491="Activo",$F491="Cese"),K491+IF(PROY_BON="Sí",0,J491),0)</f>
        <v>0</v>
      </c>
      <c r="AM491" s="19" t="n">
        <f aca="false">IF(AL491&gt;0,MAX(0,X491+AL491-Y491),Z491)</f>
        <v>0</v>
      </c>
      <c r="AN491" s="19" t="n">
        <f aca="false">SUMPRODUCT((AM491&gt;TR_DESDE)*(AM491-TR_DESDE)*TR_INC)</f>
        <v>0</v>
      </c>
      <c r="AO491" s="19" t="n">
        <f aca="false">IF(AL491&gt;0,MAX(0,AN491-IF($F491="Cese",MAX(AF491,AJ491),AF491)),0)</f>
        <v>0</v>
      </c>
      <c r="AP491" s="46" t="n">
        <f aca="false">IF(OR($F491="Activo",$F491="Cese"),ROUND(AK491+AO491,2),0)</f>
        <v>0</v>
      </c>
      <c r="AQ491" s="19" t="n">
        <f aca="false">IF($F491="Cese",MAX(0,AJ491-AN491),0)</f>
        <v>0</v>
      </c>
      <c r="AR491" s="19" t="str">
        <f aca="false">IF($B491="","",IF(COUNTIFS(RP_COD,$B491,'Retenciones Planilla'!$H$6:$H$105,"&lt;&gt;")=0,"",SUMIFS('Retenciones Planilla'!$H$6:$H$105,RP_COD,$B491)))</f>
        <v/>
      </c>
      <c r="AS491" s="19" t="str">
        <f aca="false">IF(AR491="","",AR491-AP491)</f>
        <v/>
      </c>
      <c r="AT491" s="23" t="str">
        <f aca="false">IF($B491="","",IF(NOT(OR($F491="Activo",$F491="Cese")),IF(N(AR491)=0,"—","Revisar: sin vínculo"),IF(AR491="",IF(AP491=0,"No corresponde","Sin dato planilla"),IF(ABS(AS491)&lt;=TOL,"OK",IF(AS491&gt;0,"Retuvo de más","Retuvo de menos")))))</f>
        <v/>
      </c>
      <c r="AU491" s="19" t="n">
        <f aca="false">IF(AND(BASE_RET="Planilla (si existe)",AR491&lt;&gt;""),AR491,AP491)</f>
        <v>0</v>
      </c>
      <c r="AV491" s="19" t="n">
        <f aca="false">AU491+N491</f>
        <v>0</v>
      </c>
    </row>
    <row r="492" customFormat="false" ht="15" hidden="false" customHeight="false" outlineLevel="0" collapsed="false">
      <c r="A492" s="43" t="n">
        <v>41</v>
      </c>
      <c r="B492" s="35" t="str">
        <f aca="false">IF(Trabajadores!$B$46="","",Trabajadores!$B$46)</f>
        <v/>
      </c>
      <c r="C492" s="35" t="str">
        <f aca="false">IF($B492="","",Trabajadores!$D$46)</f>
        <v/>
      </c>
      <c r="D492" s="43" t="n">
        <v>7</v>
      </c>
      <c r="E492" s="23" t="s">
        <v>304</v>
      </c>
      <c r="F492" s="23" t="str">
        <f aca="false">IF($B492="","",IF(OR(7&lt;Trabajadores!$M$46,7&gt;Trabajadores!$N$46),"No vinculado",IF(AND(7=Trabajadores!$N$46,Trabajadores!$O$46="Sí"),"Cese","Activo")))</f>
        <v/>
      </c>
      <c r="G492" s="19" t="n">
        <f aca="false">IF($B492="",0,SUMIFS(Ingresos!$U$6:$U$1505,ING_COD,$B492,ING_CLASE,"ORD"))</f>
        <v>0</v>
      </c>
      <c r="H492" s="19" t="n">
        <f aca="false">IF($B492="",0,SUMIFS(Ingresos!$U$6:$U$1505,ING_COD,$B492,ING_CLASE,"ORD",ING_COMP,"Sí"))</f>
        <v>0</v>
      </c>
      <c r="I492" s="19" t="n">
        <f aca="false">IF($B492="",0,SUMIFS(Ingresos!$U$6:$U$1505,ING_COD,$B492,ING_CLASE,"GRA"))</f>
        <v>0</v>
      </c>
      <c r="J492" s="19" t="n">
        <f aca="false">IF($B492="",0,SUMIFS(Ingresos!$U$6:$U$1505,ING_COD,$B492,ING_CLASE,"BON"))</f>
        <v>0</v>
      </c>
      <c r="K492" s="19" t="n">
        <f aca="false">IF($B492="",0,SUMIFS(Ingresos!$U$6:$U$1505,ING_COD,$B492,ING_CLASE,"EXT"))</f>
        <v>0</v>
      </c>
      <c r="L492" s="19" t="n">
        <f aca="false">IF($B492="",0,SUMIFS(Ingresos!$U$6:$U$1505,ING_COD,$B492,ING_CLASE,"OTO"))</f>
        <v>0</v>
      </c>
      <c r="M492" s="19" t="n">
        <f aca="false">IF($B492="",0,SUMIFS(Ingresos!$U$6:$U$1505,ING_COD,$B492,ING_CLASE,"OTX"))</f>
        <v>0</v>
      </c>
      <c r="N492" s="19" t="n">
        <f aca="false">IF($B492="",0,SUMIFS(Ingresos!$U$6:$U$1505,ING_COD,$B492,ING_CLASE,"RETO"))</f>
        <v>0</v>
      </c>
      <c r="O492" s="19" t="n">
        <f aca="false">IF($B492="",0,SUMIFS(Ingresos!$U$6:$U$1505,ING_COD,$B492,ING_CLASE,"INA"))</f>
        <v>0</v>
      </c>
      <c r="P492" s="19" t="n">
        <f aca="false">G492+I492+J492+K492+L492+M492</f>
        <v>0</v>
      </c>
      <c r="Q492" s="44" t="n">
        <f aca="false">IF($F492="Activo",6,IF($F492="Cese",1,0))</f>
        <v>0</v>
      </c>
      <c r="R492" s="19" t="n">
        <f aca="false">G492*Q492</f>
        <v>0</v>
      </c>
      <c r="S492" s="19" t="n">
        <f aca="false">IF($F492="Activo",SUMIFS(I492:I497,$D492:$D497,"&lt;="&amp;Trabajadores!$N$46)+IF(PROY_BON="Sí",SUMIFS(J492:J497,$D492:$D497,"&lt;="&amp;Trabajadores!$N$46),0),IF($F492="Cese",I492+IF(PROY_BON="Sí",J492,0),0))</f>
        <v>0</v>
      </c>
      <c r="T492" s="19" t="n">
        <f aca="false">IF(OR($F492&lt;&gt;"Activo",Trabajadores!$I$46="No"),0,IF(I497=0,H492*(1+IF(PROY_BON="Sí",Trabajadores!$P$46,0))*Trabajadores!$S$46/6*(Trabajadores!$N$46&gt;=12),0))</f>
        <v>0</v>
      </c>
      <c r="U492" s="19" t="n">
        <f aca="false">IF($F492="Activo",IF(Trabajadores!$J$46="Sí",L492*6,L492),IF($F492="Cese",L492,0))</f>
        <v>0</v>
      </c>
      <c r="V492" s="19" t="n">
        <f aca="false">IF(OR($F492="Activo",$F492="Cese"),M492,0)</f>
        <v>0</v>
      </c>
      <c r="W492" s="19" t="n">
        <f aca="false">IF(OR($F492="Activo",$F492="Cese"),SUM(P486:P491),0)</f>
        <v>0</v>
      </c>
      <c r="X492" s="36" t="n">
        <f aca="false">IF(OR($F492="Activo",$F492="Cese"),R492+S492+T492+U492+V492+W492,0)</f>
        <v>0</v>
      </c>
      <c r="Y492" s="19" t="n">
        <f aca="false">IF(OR($F492="Activo",$F492="Cese"),DED_FIJA,0)</f>
        <v>0</v>
      </c>
      <c r="Z492" s="36" t="n">
        <f aca="false">MAX(0,X492-Y492)</f>
        <v>0</v>
      </c>
      <c r="AA492" s="19" t="n">
        <f aca="false">IF(Z492=0,0,MAX(0,MIN(Z492,Parámetros!$G$19)-Parámetros!$F$19)*Parámetros!$E$19)</f>
        <v>0</v>
      </c>
      <c r="AB492" s="19" t="n">
        <f aca="false">IF(Z492=0,0,MAX(0,MIN(Z492,Parámetros!$G$20)-Parámetros!$F$20)*Parámetros!$E$20)</f>
        <v>0</v>
      </c>
      <c r="AC492" s="19" t="n">
        <f aca="false">IF(Z492=0,0,MAX(0,MIN(Z492,Parámetros!$G$21)-Parámetros!$F$21)*Parámetros!$E$21)</f>
        <v>0</v>
      </c>
      <c r="AD492" s="19" t="n">
        <f aca="false">IF(Z492=0,0,MAX(0,MIN(Z492,Parámetros!$G$22)-Parámetros!$F$22)*Parámetros!$E$22)</f>
        <v>0</v>
      </c>
      <c r="AE492" s="19" t="n">
        <f aca="false">IF(Z492=0,0,MAX(0,MIN(Z492,Parámetros!$G$23)-Parámetros!$F$23)*Parámetros!$E$23)</f>
        <v>0</v>
      </c>
      <c r="AF492" s="36" t="n">
        <f aca="false">SUM(AA492:AE492)</f>
        <v>0</v>
      </c>
      <c r="AG492" s="45" t="str">
        <f aca="false">IF(AM492&lt;=0,"-",INDEX(TR_TASA,MATCH(AM492,TR_DESDE,1)))</f>
        <v>-</v>
      </c>
      <c r="AH492" s="44" t="n">
        <f aca="false">IF($F492="Cese",1,IF($F492="Activo",INDEX(DIV_N,7),0))</f>
        <v>0</v>
      </c>
      <c r="AI492" s="44" t="n">
        <f aca="false">IF($F492="Cese",6,IF($F492="Activo",INDEX(DIV_HASTA,7),0))</f>
        <v>0</v>
      </c>
      <c r="AJ492" s="19" t="n">
        <f aca="false">IF(OR($F492="Activo",$F492="Cese"),SUMIFS(AV486:AV491,D486:D491,"&lt;="&amp;AI492),0)</f>
        <v>0</v>
      </c>
      <c r="AK492" s="19" t="n">
        <f aca="false">IF(OR($F492="Activo",$F492="Cese"),MAX(0,(AF492-AJ492)/AH492),0)</f>
        <v>0</v>
      </c>
      <c r="AL492" s="19" t="n">
        <f aca="false">IF(OR($F492="Activo",$F492="Cese"),K492+IF(PROY_BON="Sí",0,J492),0)</f>
        <v>0</v>
      </c>
      <c r="AM492" s="19" t="n">
        <f aca="false">IF(AL492&gt;0,MAX(0,X492+AL492-Y492),Z492)</f>
        <v>0</v>
      </c>
      <c r="AN492" s="19" t="n">
        <f aca="false">SUMPRODUCT((AM492&gt;TR_DESDE)*(AM492-TR_DESDE)*TR_INC)</f>
        <v>0</v>
      </c>
      <c r="AO492" s="19" t="n">
        <f aca="false">IF(AL492&gt;0,MAX(0,AN492-IF($F492="Cese",MAX(AF492,AJ492),AF492)),0)</f>
        <v>0</v>
      </c>
      <c r="AP492" s="46" t="n">
        <f aca="false">IF(OR($F492="Activo",$F492="Cese"),ROUND(AK492+AO492,2),0)</f>
        <v>0</v>
      </c>
      <c r="AQ492" s="19" t="n">
        <f aca="false">IF($F492="Cese",MAX(0,AJ492-AN492),0)</f>
        <v>0</v>
      </c>
      <c r="AR492" s="19" t="str">
        <f aca="false">IF($B492="","",IF(COUNTIFS(RP_COD,$B492,'Retenciones Planilla'!$I$6:$I$105,"&lt;&gt;")=0,"",SUMIFS('Retenciones Planilla'!$I$6:$I$105,RP_COD,$B492)))</f>
        <v/>
      </c>
      <c r="AS492" s="19" t="str">
        <f aca="false">IF(AR492="","",AR492-AP492)</f>
        <v/>
      </c>
      <c r="AT492" s="23" t="str">
        <f aca="false">IF($B492="","",IF(NOT(OR($F492="Activo",$F492="Cese")),IF(N(AR492)=0,"—","Revisar: sin vínculo"),IF(AR492="",IF(AP492=0,"No corresponde","Sin dato planilla"),IF(ABS(AS492)&lt;=TOL,"OK",IF(AS492&gt;0,"Retuvo de más","Retuvo de menos")))))</f>
        <v/>
      </c>
      <c r="AU492" s="19" t="n">
        <f aca="false">IF(AND(BASE_RET="Planilla (si existe)",AR492&lt;&gt;""),AR492,AP492)</f>
        <v>0</v>
      </c>
      <c r="AV492" s="19" t="n">
        <f aca="false">AU492+N492</f>
        <v>0</v>
      </c>
    </row>
    <row r="493" customFormat="false" ht="15" hidden="false" customHeight="false" outlineLevel="0" collapsed="false">
      <c r="A493" s="43" t="n">
        <v>41</v>
      </c>
      <c r="B493" s="35" t="str">
        <f aca="false">IF(Trabajadores!$B$46="","",Trabajadores!$B$46)</f>
        <v/>
      </c>
      <c r="C493" s="35" t="str">
        <f aca="false">IF($B493="","",Trabajadores!$D$46)</f>
        <v/>
      </c>
      <c r="D493" s="43" t="n">
        <v>8</v>
      </c>
      <c r="E493" s="23" t="s">
        <v>305</v>
      </c>
      <c r="F493" s="23" t="str">
        <f aca="false">IF($B493="","",IF(OR(8&lt;Trabajadores!$M$46,8&gt;Trabajadores!$N$46),"No vinculado",IF(AND(8=Trabajadores!$N$46,Trabajadores!$O$46="Sí"),"Cese","Activo")))</f>
        <v/>
      </c>
      <c r="G493" s="19" t="n">
        <f aca="false">IF($B493="",0,SUMIFS(Ingresos!$V$6:$V$1505,ING_COD,$B493,ING_CLASE,"ORD"))</f>
        <v>0</v>
      </c>
      <c r="H493" s="19" t="n">
        <f aca="false">IF($B493="",0,SUMIFS(Ingresos!$V$6:$V$1505,ING_COD,$B493,ING_CLASE,"ORD",ING_COMP,"Sí"))</f>
        <v>0</v>
      </c>
      <c r="I493" s="19" t="n">
        <f aca="false">IF($B493="",0,SUMIFS(Ingresos!$V$6:$V$1505,ING_COD,$B493,ING_CLASE,"GRA"))</f>
        <v>0</v>
      </c>
      <c r="J493" s="19" t="n">
        <f aca="false">IF($B493="",0,SUMIFS(Ingresos!$V$6:$V$1505,ING_COD,$B493,ING_CLASE,"BON"))</f>
        <v>0</v>
      </c>
      <c r="K493" s="19" t="n">
        <f aca="false">IF($B493="",0,SUMIFS(Ingresos!$V$6:$V$1505,ING_COD,$B493,ING_CLASE,"EXT"))</f>
        <v>0</v>
      </c>
      <c r="L493" s="19" t="n">
        <f aca="false">IF($B493="",0,SUMIFS(Ingresos!$V$6:$V$1505,ING_COD,$B493,ING_CLASE,"OTO"))</f>
        <v>0</v>
      </c>
      <c r="M493" s="19" t="n">
        <f aca="false">IF($B493="",0,SUMIFS(Ingresos!$V$6:$V$1505,ING_COD,$B493,ING_CLASE,"OTX"))</f>
        <v>0</v>
      </c>
      <c r="N493" s="19" t="n">
        <f aca="false">IF($B493="",0,SUMIFS(Ingresos!$V$6:$V$1505,ING_COD,$B493,ING_CLASE,"RETO"))</f>
        <v>0</v>
      </c>
      <c r="O493" s="19" t="n">
        <f aca="false">IF($B493="",0,SUMIFS(Ingresos!$V$6:$V$1505,ING_COD,$B493,ING_CLASE,"INA"))</f>
        <v>0</v>
      </c>
      <c r="P493" s="19" t="n">
        <f aca="false">G493+I493+J493+K493+L493+M493</f>
        <v>0</v>
      </c>
      <c r="Q493" s="44" t="n">
        <f aca="false">IF($F493="Activo",5,IF($F493="Cese",1,0))</f>
        <v>0</v>
      </c>
      <c r="R493" s="19" t="n">
        <f aca="false">G493*Q493</f>
        <v>0</v>
      </c>
      <c r="S493" s="19" t="n">
        <f aca="false">IF($F493="Activo",SUMIFS(I493:I497,$D493:$D497,"&lt;="&amp;Trabajadores!$N$46)+IF(PROY_BON="Sí",SUMIFS(J493:J497,$D493:$D497,"&lt;="&amp;Trabajadores!$N$46),0),IF($F493="Cese",I493+IF(PROY_BON="Sí",J493,0),0))</f>
        <v>0</v>
      </c>
      <c r="T493" s="19" t="n">
        <f aca="false">IF(OR($F493&lt;&gt;"Activo",Trabajadores!$I$46="No"),0,IF(I497=0,H493*(1+IF(PROY_BON="Sí",Trabajadores!$P$46,0))*Trabajadores!$S$46/6*(Trabajadores!$N$46&gt;=12),0))</f>
        <v>0</v>
      </c>
      <c r="U493" s="19" t="n">
        <f aca="false">IF($F493="Activo",IF(Trabajadores!$J$46="Sí",L493*5,L493),IF($F493="Cese",L493,0))</f>
        <v>0</v>
      </c>
      <c r="V493" s="19" t="n">
        <f aca="false">IF(OR($F493="Activo",$F493="Cese"),M493,0)</f>
        <v>0</v>
      </c>
      <c r="W493" s="19" t="n">
        <f aca="false">IF(OR($F493="Activo",$F493="Cese"),SUM(P486:P492),0)</f>
        <v>0</v>
      </c>
      <c r="X493" s="36" t="n">
        <f aca="false">IF(OR($F493="Activo",$F493="Cese"),R493+S493+T493+U493+V493+W493,0)</f>
        <v>0</v>
      </c>
      <c r="Y493" s="19" t="n">
        <f aca="false">IF(OR($F493="Activo",$F493="Cese"),DED_FIJA,0)</f>
        <v>0</v>
      </c>
      <c r="Z493" s="36" t="n">
        <f aca="false">MAX(0,X493-Y493)</f>
        <v>0</v>
      </c>
      <c r="AA493" s="19" t="n">
        <f aca="false">IF(Z493=0,0,MAX(0,MIN(Z493,Parámetros!$G$19)-Parámetros!$F$19)*Parámetros!$E$19)</f>
        <v>0</v>
      </c>
      <c r="AB493" s="19" t="n">
        <f aca="false">IF(Z493=0,0,MAX(0,MIN(Z493,Parámetros!$G$20)-Parámetros!$F$20)*Parámetros!$E$20)</f>
        <v>0</v>
      </c>
      <c r="AC493" s="19" t="n">
        <f aca="false">IF(Z493=0,0,MAX(0,MIN(Z493,Parámetros!$G$21)-Parámetros!$F$21)*Parámetros!$E$21)</f>
        <v>0</v>
      </c>
      <c r="AD493" s="19" t="n">
        <f aca="false">IF(Z493=0,0,MAX(0,MIN(Z493,Parámetros!$G$22)-Parámetros!$F$22)*Parámetros!$E$22)</f>
        <v>0</v>
      </c>
      <c r="AE493" s="19" t="n">
        <f aca="false">IF(Z493=0,0,MAX(0,MIN(Z493,Parámetros!$G$23)-Parámetros!$F$23)*Parámetros!$E$23)</f>
        <v>0</v>
      </c>
      <c r="AF493" s="36" t="n">
        <f aca="false">SUM(AA493:AE493)</f>
        <v>0</v>
      </c>
      <c r="AG493" s="45" t="str">
        <f aca="false">IF(AM493&lt;=0,"-",INDEX(TR_TASA,MATCH(AM493,TR_DESDE,1)))</f>
        <v>-</v>
      </c>
      <c r="AH493" s="44" t="n">
        <f aca="false">IF($F493="Cese",1,IF($F493="Activo",INDEX(DIV_N,8),0))</f>
        <v>0</v>
      </c>
      <c r="AI493" s="44" t="n">
        <f aca="false">IF($F493="Cese",7,IF($F493="Activo",INDEX(DIV_HASTA,8),0))</f>
        <v>0</v>
      </c>
      <c r="AJ493" s="19" t="n">
        <f aca="false">IF(OR($F493="Activo",$F493="Cese"),SUMIFS(AV486:AV492,D486:D492,"&lt;="&amp;AI493),0)</f>
        <v>0</v>
      </c>
      <c r="AK493" s="19" t="n">
        <f aca="false">IF(OR($F493="Activo",$F493="Cese"),MAX(0,(AF493-AJ493)/AH493),0)</f>
        <v>0</v>
      </c>
      <c r="AL493" s="19" t="n">
        <f aca="false">IF(OR($F493="Activo",$F493="Cese"),K493+IF(PROY_BON="Sí",0,J493),0)</f>
        <v>0</v>
      </c>
      <c r="AM493" s="19" t="n">
        <f aca="false">IF(AL493&gt;0,MAX(0,X493+AL493-Y493),Z493)</f>
        <v>0</v>
      </c>
      <c r="AN493" s="19" t="n">
        <f aca="false">SUMPRODUCT((AM493&gt;TR_DESDE)*(AM493-TR_DESDE)*TR_INC)</f>
        <v>0</v>
      </c>
      <c r="AO493" s="19" t="n">
        <f aca="false">IF(AL493&gt;0,MAX(0,AN493-IF($F493="Cese",MAX(AF493,AJ493),AF493)),0)</f>
        <v>0</v>
      </c>
      <c r="AP493" s="46" t="n">
        <f aca="false">IF(OR($F493="Activo",$F493="Cese"),ROUND(AK493+AO493,2),0)</f>
        <v>0</v>
      </c>
      <c r="AQ493" s="19" t="n">
        <f aca="false">IF($F493="Cese",MAX(0,AJ493-AN493),0)</f>
        <v>0</v>
      </c>
      <c r="AR493" s="19" t="str">
        <f aca="false">IF($B493="","",IF(COUNTIFS(RP_COD,$B493,'Retenciones Planilla'!$J$6:$J$105,"&lt;&gt;")=0,"",SUMIFS('Retenciones Planilla'!$J$6:$J$105,RP_COD,$B493)))</f>
        <v/>
      </c>
      <c r="AS493" s="19" t="str">
        <f aca="false">IF(AR493="","",AR493-AP493)</f>
        <v/>
      </c>
      <c r="AT493" s="23" t="str">
        <f aca="false">IF($B493="","",IF(NOT(OR($F493="Activo",$F493="Cese")),IF(N(AR493)=0,"—","Revisar: sin vínculo"),IF(AR493="",IF(AP493=0,"No corresponde","Sin dato planilla"),IF(ABS(AS493)&lt;=TOL,"OK",IF(AS493&gt;0,"Retuvo de más","Retuvo de menos")))))</f>
        <v/>
      </c>
      <c r="AU493" s="19" t="n">
        <f aca="false">IF(AND(BASE_RET="Planilla (si existe)",AR493&lt;&gt;""),AR493,AP493)</f>
        <v>0</v>
      </c>
      <c r="AV493" s="19" t="n">
        <f aca="false">AU493+N493</f>
        <v>0</v>
      </c>
    </row>
    <row r="494" customFormat="false" ht="15" hidden="false" customHeight="false" outlineLevel="0" collapsed="false">
      <c r="A494" s="43" t="n">
        <v>41</v>
      </c>
      <c r="B494" s="35" t="str">
        <f aca="false">IF(Trabajadores!$B$46="","",Trabajadores!$B$46)</f>
        <v/>
      </c>
      <c r="C494" s="35" t="str">
        <f aca="false">IF($B494="","",Trabajadores!$D$46)</f>
        <v/>
      </c>
      <c r="D494" s="43" t="n">
        <v>9</v>
      </c>
      <c r="E494" s="23" t="s">
        <v>306</v>
      </c>
      <c r="F494" s="23" t="str">
        <f aca="false">IF($B494="","",IF(OR(9&lt;Trabajadores!$M$46,9&gt;Trabajadores!$N$46),"No vinculado",IF(AND(9=Trabajadores!$N$46,Trabajadores!$O$46="Sí"),"Cese","Activo")))</f>
        <v/>
      </c>
      <c r="G494" s="19" t="n">
        <f aca="false">IF($B494="",0,SUMIFS(Ingresos!$W$6:$W$1505,ING_COD,$B494,ING_CLASE,"ORD"))</f>
        <v>0</v>
      </c>
      <c r="H494" s="19" t="n">
        <f aca="false">IF($B494="",0,SUMIFS(Ingresos!$W$6:$W$1505,ING_COD,$B494,ING_CLASE,"ORD",ING_COMP,"Sí"))</f>
        <v>0</v>
      </c>
      <c r="I494" s="19" t="n">
        <f aca="false">IF($B494="",0,SUMIFS(Ingresos!$W$6:$W$1505,ING_COD,$B494,ING_CLASE,"GRA"))</f>
        <v>0</v>
      </c>
      <c r="J494" s="19" t="n">
        <f aca="false">IF($B494="",0,SUMIFS(Ingresos!$W$6:$W$1505,ING_COD,$B494,ING_CLASE,"BON"))</f>
        <v>0</v>
      </c>
      <c r="K494" s="19" t="n">
        <f aca="false">IF($B494="",0,SUMIFS(Ingresos!$W$6:$W$1505,ING_COD,$B494,ING_CLASE,"EXT"))</f>
        <v>0</v>
      </c>
      <c r="L494" s="19" t="n">
        <f aca="false">IF($B494="",0,SUMIFS(Ingresos!$W$6:$W$1505,ING_COD,$B494,ING_CLASE,"OTO"))</f>
        <v>0</v>
      </c>
      <c r="M494" s="19" t="n">
        <f aca="false">IF($B494="",0,SUMIFS(Ingresos!$W$6:$W$1505,ING_COD,$B494,ING_CLASE,"OTX"))</f>
        <v>0</v>
      </c>
      <c r="N494" s="19" t="n">
        <f aca="false">IF($B494="",0,SUMIFS(Ingresos!$W$6:$W$1505,ING_COD,$B494,ING_CLASE,"RETO"))</f>
        <v>0</v>
      </c>
      <c r="O494" s="19" t="n">
        <f aca="false">IF($B494="",0,SUMIFS(Ingresos!$W$6:$W$1505,ING_COD,$B494,ING_CLASE,"INA"))</f>
        <v>0</v>
      </c>
      <c r="P494" s="19" t="n">
        <f aca="false">G494+I494+J494+K494+L494+M494</f>
        <v>0</v>
      </c>
      <c r="Q494" s="44" t="n">
        <f aca="false">IF($F494="Activo",4,IF($F494="Cese",1,0))</f>
        <v>0</v>
      </c>
      <c r="R494" s="19" t="n">
        <f aca="false">G494*Q494</f>
        <v>0</v>
      </c>
      <c r="S494" s="19" t="n">
        <f aca="false">IF($F494="Activo",SUMIFS(I494:I497,$D494:$D497,"&lt;="&amp;Trabajadores!$N$46)+IF(PROY_BON="Sí",SUMIFS(J494:J497,$D494:$D497,"&lt;="&amp;Trabajadores!$N$46),0),IF($F494="Cese",I494+IF(PROY_BON="Sí",J494,0),0))</f>
        <v>0</v>
      </c>
      <c r="T494" s="19" t="n">
        <f aca="false">IF(OR($F494&lt;&gt;"Activo",Trabajadores!$I$46="No"),0,IF(I497=0,H494*(1+IF(PROY_BON="Sí",Trabajadores!$P$46,0))*Trabajadores!$S$46/6*(Trabajadores!$N$46&gt;=12),0))</f>
        <v>0</v>
      </c>
      <c r="U494" s="19" t="n">
        <f aca="false">IF($F494="Activo",IF(Trabajadores!$J$46="Sí",L494*4,L494),IF($F494="Cese",L494,0))</f>
        <v>0</v>
      </c>
      <c r="V494" s="19" t="n">
        <f aca="false">IF(OR($F494="Activo",$F494="Cese"),M494,0)</f>
        <v>0</v>
      </c>
      <c r="W494" s="19" t="n">
        <f aca="false">IF(OR($F494="Activo",$F494="Cese"),SUM(P486:P493),0)</f>
        <v>0</v>
      </c>
      <c r="X494" s="36" t="n">
        <f aca="false">IF(OR($F494="Activo",$F494="Cese"),R494+S494+T494+U494+V494+W494,0)</f>
        <v>0</v>
      </c>
      <c r="Y494" s="19" t="n">
        <f aca="false">IF(OR($F494="Activo",$F494="Cese"),DED_FIJA,0)</f>
        <v>0</v>
      </c>
      <c r="Z494" s="36" t="n">
        <f aca="false">MAX(0,X494-Y494)</f>
        <v>0</v>
      </c>
      <c r="AA494" s="19" t="n">
        <f aca="false">IF(Z494=0,0,MAX(0,MIN(Z494,Parámetros!$G$19)-Parámetros!$F$19)*Parámetros!$E$19)</f>
        <v>0</v>
      </c>
      <c r="AB494" s="19" t="n">
        <f aca="false">IF(Z494=0,0,MAX(0,MIN(Z494,Parámetros!$G$20)-Parámetros!$F$20)*Parámetros!$E$20)</f>
        <v>0</v>
      </c>
      <c r="AC494" s="19" t="n">
        <f aca="false">IF(Z494=0,0,MAX(0,MIN(Z494,Parámetros!$G$21)-Parámetros!$F$21)*Parámetros!$E$21)</f>
        <v>0</v>
      </c>
      <c r="AD494" s="19" t="n">
        <f aca="false">IF(Z494=0,0,MAX(0,MIN(Z494,Parámetros!$G$22)-Parámetros!$F$22)*Parámetros!$E$22)</f>
        <v>0</v>
      </c>
      <c r="AE494" s="19" t="n">
        <f aca="false">IF(Z494=0,0,MAX(0,MIN(Z494,Parámetros!$G$23)-Parámetros!$F$23)*Parámetros!$E$23)</f>
        <v>0</v>
      </c>
      <c r="AF494" s="36" t="n">
        <f aca="false">SUM(AA494:AE494)</f>
        <v>0</v>
      </c>
      <c r="AG494" s="45" t="str">
        <f aca="false">IF(AM494&lt;=0,"-",INDEX(TR_TASA,MATCH(AM494,TR_DESDE,1)))</f>
        <v>-</v>
      </c>
      <c r="AH494" s="44" t="n">
        <f aca="false">IF($F494="Cese",1,IF($F494="Activo",INDEX(DIV_N,9),0))</f>
        <v>0</v>
      </c>
      <c r="AI494" s="44" t="n">
        <f aca="false">IF($F494="Cese",8,IF($F494="Activo",INDEX(DIV_HASTA,9),0))</f>
        <v>0</v>
      </c>
      <c r="AJ494" s="19" t="n">
        <f aca="false">IF(OR($F494="Activo",$F494="Cese"),SUMIFS(AV486:AV493,D486:D493,"&lt;="&amp;AI494),0)</f>
        <v>0</v>
      </c>
      <c r="AK494" s="19" t="n">
        <f aca="false">IF(OR($F494="Activo",$F494="Cese"),MAX(0,(AF494-AJ494)/AH494),0)</f>
        <v>0</v>
      </c>
      <c r="AL494" s="19" t="n">
        <f aca="false">IF(OR($F494="Activo",$F494="Cese"),K494+IF(PROY_BON="Sí",0,J494),0)</f>
        <v>0</v>
      </c>
      <c r="AM494" s="19" t="n">
        <f aca="false">IF(AL494&gt;0,MAX(0,X494+AL494-Y494),Z494)</f>
        <v>0</v>
      </c>
      <c r="AN494" s="19" t="n">
        <f aca="false">SUMPRODUCT((AM494&gt;TR_DESDE)*(AM494-TR_DESDE)*TR_INC)</f>
        <v>0</v>
      </c>
      <c r="AO494" s="19" t="n">
        <f aca="false">IF(AL494&gt;0,MAX(0,AN494-IF($F494="Cese",MAX(AF494,AJ494),AF494)),0)</f>
        <v>0</v>
      </c>
      <c r="AP494" s="46" t="n">
        <f aca="false">IF(OR($F494="Activo",$F494="Cese"),ROUND(AK494+AO494,2),0)</f>
        <v>0</v>
      </c>
      <c r="AQ494" s="19" t="n">
        <f aca="false">IF($F494="Cese",MAX(0,AJ494-AN494),0)</f>
        <v>0</v>
      </c>
      <c r="AR494" s="19" t="str">
        <f aca="false">IF($B494="","",IF(COUNTIFS(RP_COD,$B494,'Retenciones Planilla'!$K$6:$K$105,"&lt;&gt;")=0,"",SUMIFS('Retenciones Planilla'!$K$6:$K$105,RP_COD,$B494)))</f>
        <v/>
      </c>
      <c r="AS494" s="19" t="str">
        <f aca="false">IF(AR494="","",AR494-AP494)</f>
        <v/>
      </c>
      <c r="AT494" s="23" t="str">
        <f aca="false">IF($B494="","",IF(NOT(OR($F494="Activo",$F494="Cese")),IF(N(AR494)=0,"—","Revisar: sin vínculo"),IF(AR494="",IF(AP494=0,"No corresponde","Sin dato planilla"),IF(ABS(AS494)&lt;=TOL,"OK",IF(AS494&gt;0,"Retuvo de más","Retuvo de menos")))))</f>
        <v/>
      </c>
      <c r="AU494" s="19" t="n">
        <f aca="false">IF(AND(BASE_RET="Planilla (si existe)",AR494&lt;&gt;""),AR494,AP494)</f>
        <v>0</v>
      </c>
      <c r="AV494" s="19" t="n">
        <f aca="false">AU494+N494</f>
        <v>0</v>
      </c>
    </row>
    <row r="495" customFormat="false" ht="15" hidden="false" customHeight="false" outlineLevel="0" collapsed="false">
      <c r="A495" s="43" t="n">
        <v>41</v>
      </c>
      <c r="B495" s="35" t="str">
        <f aca="false">IF(Trabajadores!$B$46="","",Trabajadores!$B$46)</f>
        <v/>
      </c>
      <c r="C495" s="35" t="str">
        <f aca="false">IF($B495="","",Trabajadores!$D$46)</f>
        <v/>
      </c>
      <c r="D495" s="43" t="n">
        <v>10</v>
      </c>
      <c r="E495" s="23" t="s">
        <v>307</v>
      </c>
      <c r="F495" s="23" t="str">
        <f aca="false">IF($B495="","",IF(OR(10&lt;Trabajadores!$M$46,10&gt;Trabajadores!$N$46),"No vinculado",IF(AND(10=Trabajadores!$N$46,Trabajadores!$O$46="Sí"),"Cese","Activo")))</f>
        <v/>
      </c>
      <c r="G495" s="19" t="n">
        <f aca="false">IF($B495="",0,SUMIFS(Ingresos!$X$6:$X$1505,ING_COD,$B495,ING_CLASE,"ORD"))</f>
        <v>0</v>
      </c>
      <c r="H495" s="19" t="n">
        <f aca="false">IF($B495="",0,SUMIFS(Ingresos!$X$6:$X$1505,ING_COD,$B495,ING_CLASE,"ORD",ING_COMP,"Sí"))</f>
        <v>0</v>
      </c>
      <c r="I495" s="19" t="n">
        <f aca="false">IF($B495="",0,SUMIFS(Ingresos!$X$6:$X$1505,ING_COD,$B495,ING_CLASE,"GRA"))</f>
        <v>0</v>
      </c>
      <c r="J495" s="19" t="n">
        <f aca="false">IF($B495="",0,SUMIFS(Ingresos!$X$6:$X$1505,ING_COD,$B495,ING_CLASE,"BON"))</f>
        <v>0</v>
      </c>
      <c r="K495" s="19" t="n">
        <f aca="false">IF($B495="",0,SUMIFS(Ingresos!$X$6:$X$1505,ING_COD,$B495,ING_CLASE,"EXT"))</f>
        <v>0</v>
      </c>
      <c r="L495" s="19" t="n">
        <f aca="false">IF($B495="",0,SUMIFS(Ingresos!$X$6:$X$1505,ING_COD,$B495,ING_CLASE,"OTO"))</f>
        <v>0</v>
      </c>
      <c r="M495" s="19" t="n">
        <f aca="false">IF($B495="",0,SUMIFS(Ingresos!$X$6:$X$1505,ING_COD,$B495,ING_CLASE,"OTX"))</f>
        <v>0</v>
      </c>
      <c r="N495" s="19" t="n">
        <f aca="false">IF($B495="",0,SUMIFS(Ingresos!$X$6:$X$1505,ING_COD,$B495,ING_CLASE,"RETO"))</f>
        <v>0</v>
      </c>
      <c r="O495" s="19" t="n">
        <f aca="false">IF($B495="",0,SUMIFS(Ingresos!$X$6:$X$1505,ING_COD,$B495,ING_CLASE,"INA"))</f>
        <v>0</v>
      </c>
      <c r="P495" s="19" t="n">
        <f aca="false">G495+I495+J495+K495+L495+M495</f>
        <v>0</v>
      </c>
      <c r="Q495" s="44" t="n">
        <f aca="false">IF($F495="Activo",3,IF($F495="Cese",1,0))</f>
        <v>0</v>
      </c>
      <c r="R495" s="19" t="n">
        <f aca="false">G495*Q495</f>
        <v>0</v>
      </c>
      <c r="S495" s="19" t="n">
        <f aca="false">IF($F495="Activo",SUMIFS(I495:I497,$D495:$D497,"&lt;="&amp;Trabajadores!$N$46)+IF(PROY_BON="Sí",SUMIFS(J495:J497,$D495:$D497,"&lt;="&amp;Trabajadores!$N$46),0),IF($F495="Cese",I495+IF(PROY_BON="Sí",J495,0),0))</f>
        <v>0</v>
      </c>
      <c r="T495" s="19" t="n">
        <f aca="false">IF(OR($F495&lt;&gt;"Activo",Trabajadores!$I$46="No"),0,IF(I497=0,H495*(1+IF(PROY_BON="Sí",Trabajadores!$P$46,0))*Trabajadores!$S$46/6*(Trabajadores!$N$46&gt;=12),0))</f>
        <v>0</v>
      </c>
      <c r="U495" s="19" t="n">
        <f aca="false">IF($F495="Activo",IF(Trabajadores!$J$46="Sí",L495*3,L495),IF($F495="Cese",L495,0))</f>
        <v>0</v>
      </c>
      <c r="V495" s="19" t="n">
        <f aca="false">IF(OR($F495="Activo",$F495="Cese"),M495,0)</f>
        <v>0</v>
      </c>
      <c r="W495" s="19" t="n">
        <f aca="false">IF(OR($F495="Activo",$F495="Cese"),SUM(P486:P494),0)</f>
        <v>0</v>
      </c>
      <c r="X495" s="36" t="n">
        <f aca="false">IF(OR($F495="Activo",$F495="Cese"),R495+S495+T495+U495+V495+W495,0)</f>
        <v>0</v>
      </c>
      <c r="Y495" s="19" t="n">
        <f aca="false">IF(OR($F495="Activo",$F495="Cese"),DED_FIJA,0)</f>
        <v>0</v>
      </c>
      <c r="Z495" s="36" t="n">
        <f aca="false">MAX(0,X495-Y495)</f>
        <v>0</v>
      </c>
      <c r="AA495" s="19" t="n">
        <f aca="false">IF(Z495=0,0,MAX(0,MIN(Z495,Parámetros!$G$19)-Parámetros!$F$19)*Parámetros!$E$19)</f>
        <v>0</v>
      </c>
      <c r="AB495" s="19" t="n">
        <f aca="false">IF(Z495=0,0,MAX(0,MIN(Z495,Parámetros!$G$20)-Parámetros!$F$20)*Parámetros!$E$20)</f>
        <v>0</v>
      </c>
      <c r="AC495" s="19" t="n">
        <f aca="false">IF(Z495=0,0,MAX(0,MIN(Z495,Parámetros!$G$21)-Parámetros!$F$21)*Parámetros!$E$21)</f>
        <v>0</v>
      </c>
      <c r="AD495" s="19" t="n">
        <f aca="false">IF(Z495=0,0,MAX(0,MIN(Z495,Parámetros!$G$22)-Parámetros!$F$22)*Parámetros!$E$22)</f>
        <v>0</v>
      </c>
      <c r="AE495" s="19" t="n">
        <f aca="false">IF(Z495=0,0,MAX(0,MIN(Z495,Parámetros!$G$23)-Parámetros!$F$23)*Parámetros!$E$23)</f>
        <v>0</v>
      </c>
      <c r="AF495" s="36" t="n">
        <f aca="false">SUM(AA495:AE495)</f>
        <v>0</v>
      </c>
      <c r="AG495" s="45" t="str">
        <f aca="false">IF(AM495&lt;=0,"-",INDEX(TR_TASA,MATCH(AM495,TR_DESDE,1)))</f>
        <v>-</v>
      </c>
      <c r="AH495" s="44" t="n">
        <f aca="false">IF($F495="Cese",1,IF($F495="Activo",INDEX(DIV_N,10),0))</f>
        <v>0</v>
      </c>
      <c r="AI495" s="44" t="n">
        <f aca="false">IF($F495="Cese",9,IF($F495="Activo",INDEX(DIV_HASTA,10),0))</f>
        <v>0</v>
      </c>
      <c r="AJ495" s="19" t="n">
        <f aca="false">IF(OR($F495="Activo",$F495="Cese"),SUMIFS(AV486:AV494,D486:D494,"&lt;="&amp;AI495),0)</f>
        <v>0</v>
      </c>
      <c r="AK495" s="19" t="n">
        <f aca="false">IF(OR($F495="Activo",$F495="Cese"),MAX(0,(AF495-AJ495)/AH495),0)</f>
        <v>0</v>
      </c>
      <c r="AL495" s="19" t="n">
        <f aca="false">IF(OR($F495="Activo",$F495="Cese"),K495+IF(PROY_BON="Sí",0,J495),0)</f>
        <v>0</v>
      </c>
      <c r="AM495" s="19" t="n">
        <f aca="false">IF(AL495&gt;0,MAX(0,X495+AL495-Y495),Z495)</f>
        <v>0</v>
      </c>
      <c r="AN495" s="19" t="n">
        <f aca="false">SUMPRODUCT((AM495&gt;TR_DESDE)*(AM495-TR_DESDE)*TR_INC)</f>
        <v>0</v>
      </c>
      <c r="AO495" s="19" t="n">
        <f aca="false">IF(AL495&gt;0,MAX(0,AN495-IF($F495="Cese",MAX(AF495,AJ495),AF495)),0)</f>
        <v>0</v>
      </c>
      <c r="AP495" s="46" t="n">
        <f aca="false">IF(OR($F495="Activo",$F495="Cese"),ROUND(AK495+AO495,2),0)</f>
        <v>0</v>
      </c>
      <c r="AQ495" s="19" t="n">
        <f aca="false">IF($F495="Cese",MAX(0,AJ495-AN495),0)</f>
        <v>0</v>
      </c>
      <c r="AR495" s="19" t="str">
        <f aca="false">IF($B495="","",IF(COUNTIFS(RP_COD,$B495,'Retenciones Planilla'!$L$6:$L$105,"&lt;&gt;")=0,"",SUMIFS('Retenciones Planilla'!$L$6:$L$105,RP_COD,$B495)))</f>
        <v/>
      </c>
      <c r="AS495" s="19" t="str">
        <f aca="false">IF(AR495="","",AR495-AP495)</f>
        <v/>
      </c>
      <c r="AT495" s="23" t="str">
        <f aca="false">IF($B495="","",IF(NOT(OR($F495="Activo",$F495="Cese")),IF(N(AR495)=0,"—","Revisar: sin vínculo"),IF(AR495="",IF(AP495=0,"No corresponde","Sin dato planilla"),IF(ABS(AS495)&lt;=TOL,"OK",IF(AS495&gt;0,"Retuvo de más","Retuvo de menos")))))</f>
        <v/>
      </c>
      <c r="AU495" s="19" t="n">
        <f aca="false">IF(AND(BASE_RET="Planilla (si existe)",AR495&lt;&gt;""),AR495,AP495)</f>
        <v>0</v>
      </c>
      <c r="AV495" s="19" t="n">
        <f aca="false">AU495+N495</f>
        <v>0</v>
      </c>
    </row>
    <row r="496" customFormat="false" ht="15" hidden="false" customHeight="false" outlineLevel="0" collapsed="false">
      <c r="A496" s="43" t="n">
        <v>41</v>
      </c>
      <c r="B496" s="35" t="str">
        <f aca="false">IF(Trabajadores!$B$46="","",Trabajadores!$B$46)</f>
        <v/>
      </c>
      <c r="C496" s="35" t="str">
        <f aca="false">IF($B496="","",Trabajadores!$D$46)</f>
        <v/>
      </c>
      <c r="D496" s="43" t="n">
        <v>11</v>
      </c>
      <c r="E496" s="23" t="s">
        <v>308</v>
      </c>
      <c r="F496" s="23" t="str">
        <f aca="false">IF($B496="","",IF(OR(11&lt;Trabajadores!$M$46,11&gt;Trabajadores!$N$46),"No vinculado",IF(AND(11=Trabajadores!$N$46,Trabajadores!$O$46="Sí"),"Cese","Activo")))</f>
        <v/>
      </c>
      <c r="G496" s="19" t="n">
        <f aca="false">IF($B496="",0,SUMIFS(Ingresos!$Y$6:$Y$1505,ING_COD,$B496,ING_CLASE,"ORD"))</f>
        <v>0</v>
      </c>
      <c r="H496" s="19" t="n">
        <f aca="false">IF($B496="",0,SUMIFS(Ingresos!$Y$6:$Y$1505,ING_COD,$B496,ING_CLASE,"ORD",ING_COMP,"Sí"))</f>
        <v>0</v>
      </c>
      <c r="I496" s="19" t="n">
        <f aca="false">IF($B496="",0,SUMIFS(Ingresos!$Y$6:$Y$1505,ING_COD,$B496,ING_CLASE,"GRA"))</f>
        <v>0</v>
      </c>
      <c r="J496" s="19" t="n">
        <f aca="false">IF($B496="",0,SUMIFS(Ingresos!$Y$6:$Y$1505,ING_COD,$B496,ING_CLASE,"BON"))</f>
        <v>0</v>
      </c>
      <c r="K496" s="19" t="n">
        <f aca="false">IF($B496="",0,SUMIFS(Ingresos!$Y$6:$Y$1505,ING_COD,$B496,ING_CLASE,"EXT"))</f>
        <v>0</v>
      </c>
      <c r="L496" s="19" t="n">
        <f aca="false">IF($B496="",0,SUMIFS(Ingresos!$Y$6:$Y$1505,ING_COD,$B496,ING_CLASE,"OTO"))</f>
        <v>0</v>
      </c>
      <c r="M496" s="19" t="n">
        <f aca="false">IF($B496="",0,SUMIFS(Ingresos!$Y$6:$Y$1505,ING_COD,$B496,ING_CLASE,"OTX"))</f>
        <v>0</v>
      </c>
      <c r="N496" s="19" t="n">
        <f aca="false">IF($B496="",0,SUMIFS(Ingresos!$Y$6:$Y$1505,ING_COD,$B496,ING_CLASE,"RETO"))</f>
        <v>0</v>
      </c>
      <c r="O496" s="19" t="n">
        <f aca="false">IF($B496="",0,SUMIFS(Ingresos!$Y$6:$Y$1505,ING_COD,$B496,ING_CLASE,"INA"))</f>
        <v>0</v>
      </c>
      <c r="P496" s="19" t="n">
        <f aca="false">G496+I496+J496+K496+L496+M496</f>
        <v>0</v>
      </c>
      <c r="Q496" s="44" t="n">
        <f aca="false">IF($F496="Activo",2,IF($F496="Cese",1,0))</f>
        <v>0</v>
      </c>
      <c r="R496" s="19" t="n">
        <f aca="false">G496*Q496</f>
        <v>0</v>
      </c>
      <c r="S496" s="19" t="n">
        <f aca="false">IF($F496="Activo",SUMIFS(I496:I497,$D496:$D497,"&lt;="&amp;Trabajadores!$N$46)+IF(PROY_BON="Sí",SUMIFS(J496:J497,$D496:$D497,"&lt;="&amp;Trabajadores!$N$46),0),IF($F496="Cese",I496+IF(PROY_BON="Sí",J496,0),0))</f>
        <v>0</v>
      </c>
      <c r="T496" s="19" t="n">
        <f aca="false">IF(OR($F496&lt;&gt;"Activo",Trabajadores!$I$46="No"),0,IF(I497=0,H496*(1+IF(PROY_BON="Sí",Trabajadores!$P$46,0))*Trabajadores!$S$46/6*(Trabajadores!$N$46&gt;=12),0))</f>
        <v>0</v>
      </c>
      <c r="U496" s="19" t="n">
        <f aca="false">IF($F496="Activo",IF(Trabajadores!$J$46="Sí",L496*2,L496),IF($F496="Cese",L496,0))</f>
        <v>0</v>
      </c>
      <c r="V496" s="19" t="n">
        <f aca="false">IF(OR($F496="Activo",$F496="Cese"),M496,0)</f>
        <v>0</v>
      </c>
      <c r="W496" s="19" t="n">
        <f aca="false">IF(OR($F496="Activo",$F496="Cese"),SUM(P486:P495),0)</f>
        <v>0</v>
      </c>
      <c r="X496" s="36" t="n">
        <f aca="false">IF(OR($F496="Activo",$F496="Cese"),R496+S496+T496+U496+V496+W496,0)</f>
        <v>0</v>
      </c>
      <c r="Y496" s="19" t="n">
        <f aca="false">IF(OR($F496="Activo",$F496="Cese"),DED_FIJA,0)</f>
        <v>0</v>
      </c>
      <c r="Z496" s="36" t="n">
        <f aca="false">MAX(0,X496-Y496)</f>
        <v>0</v>
      </c>
      <c r="AA496" s="19" t="n">
        <f aca="false">IF(Z496=0,0,MAX(0,MIN(Z496,Parámetros!$G$19)-Parámetros!$F$19)*Parámetros!$E$19)</f>
        <v>0</v>
      </c>
      <c r="AB496" s="19" t="n">
        <f aca="false">IF(Z496=0,0,MAX(0,MIN(Z496,Parámetros!$G$20)-Parámetros!$F$20)*Parámetros!$E$20)</f>
        <v>0</v>
      </c>
      <c r="AC496" s="19" t="n">
        <f aca="false">IF(Z496=0,0,MAX(0,MIN(Z496,Parámetros!$G$21)-Parámetros!$F$21)*Parámetros!$E$21)</f>
        <v>0</v>
      </c>
      <c r="AD496" s="19" t="n">
        <f aca="false">IF(Z496=0,0,MAX(0,MIN(Z496,Parámetros!$G$22)-Parámetros!$F$22)*Parámetros!$E$22)</f>
        <v>0</v>
      </c>
      <c r="AE496" s="19" t="n">
        <f aca="false">IF(Z496=0,0,MAX(0,MIN(Z496,Parámetros!$G$23)-Parámetros!$F$23)*Parámetros!$E$23)</f>
        <v>0</v>
      </c>
      <c r="AF496" s="36" t="n">
        <f aca="false">SUM(AA496:AE496)</f>
        <v>0</v>
      </c>
      <c r="AG496" s="45" t="str">
        <f aca="false">IF(AM496&lt;=0,"-",INDEX(TR_TASA,MATCH(AM496,TR_DESDE,1)))</f>
        <v>-</v>
      </c>
      <c r="AH496" s="44" t="n">
        <f aca="false">IF($F496="Cese",1,IF($F496="Activo",INDEX(DIV_N,11),0))</f>
        <v>0</v>
      </c>
      <c r="AI496" s="44" t="n">
        <f aca="false">IF($F496="Cese",10,IF($F496="Activo",INDEX(DIV_HASTA,11),0))</f>
        <v>0</v>
      </c>
      <c r="AJ496" s="19" t="n">
        <f aca="false">IF(OR($F496="Activo",$F496="Cese"),SUMIFS(AV486:AV495,D486:D495,"&lt;="&amp;AI496),0)</f>
        <v>0</v>
      </c>
      <c r="AK496" s="19" t="n">
        <f aca="false">IF(OR($F496="Activo",$F496="Cese"),MAX(0,(AF496-AJ496)/AH496),0)</f>
        <v>0</v>
      </c>
      <c r="AL496" s="19" t="n">
        <f aca="false">IF(OR($F496="Activo",$F496="Cese"),K496+IF(PROY_BON="Sí",0,J496),0)</f>
        <v>0</v>
      </c>
      <c r="AM496" s="19" t="n">
        <f aca="false">IF(AL496&gt;0,MAX(0,X496+AL496-Y496),Z496)</f>
        <v>0</v>
      </c>
      <c r="AN496" s="19" t="n">
        <f aca="false">SUMPRODUCT((AM496&gt;TR_DESDE)*(AM496-TR_DESDE)*TR_INC)</f>
        <v>0</v>
      </c>
      <c r="AO496" s="19" t="n">
        <f aca="false">IF(AL496&gt;0,MAX(0,AN496-IF($F496="Cese",MAX(AF496,AJ496),AF496)),0)</f>
        <v>0</v>
      </c>
      <c r="AP496" s="46" t="n">
        <f aca="false">IF(OR($F496="Activo",$F496="Cese"),ROUND(AK496+AO496,2),0)</f>
        <v>0</v>
      </c>
      <c r="AQ496" s="19" t="n">
        <f aca="false">IF($F496="Cese",MAX(0,AJ496-AN496),0)</f>
        <v>0</v>
      </c>
      <c r="AR496" s="19" t="str">
        <f aca="false">IF($B496="","",IF(COUNTIFS(RP_COD,$B496,'Retenciones Planilla'!$M$6:$M$105,"&lt;&gt;")=0,"",SUMIFS('Retenciones Planilla'!$M$6:$M$105,RP_COD,$B496)))</f>
        <v/>
      </c>
      <c r="AS496" s="19" t="str">
        <f aca="false">IF(AR496="","",AR496-AP496)</f>
        <v/>
      </c>
      <c r="AT496" s="23" t="str">
        <f aca="false">IF($B496="","",IF(NOT(OR($F496="Activo",$F496="Cese")),IF(N(AR496)=0,"—","Revisar: sin vínculo"),IF(AR496="",IF(AP496=0,"No corresponde","Sin dato planilla"),IF(ABS(AS496)&lt;=TOL,"OK",IF(AS496&gt;0,"Retuvo de más","Retuvo de menos")))))</f>
        <v/>
      </c>
      <c r="AU496" s="19" t="n">
        <f aca="false">IF(AND(BASE_RET="Planilla (si existe)",AR496&lt;&gt;""),AR496,AP496)</f>
        <v>0</v>
      </c>
      <c r="AV496" s="19" t="n">
        <f aca="false">AU496+N496</f>
        <v>0</v>
      </c>
    </row>
    <row r="497" customFormat="false" ht="15" hidden="false" customHeight="false" outlineLevel="0" collapsed="false">
      <c r="A497" s="43" t="n">
        <v>41</v>
      </c>
      <c r="B497" s="35" t="str">
        <f aca="false">IF(Trabajadores!$B$46="","",Trabajadores!$B$46)</f>
        <v/>
      </c>
      <c r="C497" s="35" t="str">
        <f aca="false">IF($B497="","",Trabajadores!$D$46)</f>
        <v/>
      </c>
      <c r="D497" s="43" t="n">
        <v>12</v>
      </c>
      <c r="E497" s="23" t="s">
        <v>309</v>
      </c>
      <c r="F497" s="23" t="str">
        <f aca="false">IF($B497="","",IF(OR(12&lt;Trabajadores!$M$46,12&gt;Trabajadores!$N$46),"No vinculado",IF(AND(12=Trabajadores!$N$46,Trabajadores!$O$46="Sí"),"Cese","Activo")))</f>
        <v/>
      </c>
      <c r="G497" s="19" t="n">
        <f aca="false">IF($B497="",0,SUMIFS(Ingresos!$Z$6:$Z$1505,ING_COD,$B497,ING_CLASE,"ORD"))</f>
        <v>0</v>
      </c>
      <c r="H497" s="19" t="n">
        <f aca="false">IF($B497="",0,SUMIFS(Ingresos!$Z$6:$Z$1505,ING_COD,$B497,ING_CLASE,"ORD",ING_COMP,"Sí"))</f>
        <v>0</v>
      </c>
      <c r="I497" s="19" t="n">
        <f aca="false">IF($B497="",0,SUMIFS(Ingresos!$Z$6:$Z$1505,ING_COD,$B497,ING_CLASE,"GRA"))</f>
        <v>0</v>
      </c>
      <c r="J497" s="19" t="n">
        <f aca="false">IF($B497="",0,SUMIFS(Ingresos!$Z$6:$Z$1505,ING_COD,$B497,ING_CLASE,"BON"))</f>
        <v>0</v>
      </c>
      <c r="K497" s="19" t="n">
        <f aca="false">IF($B497="",0,SUMIFS(Ingresos!$Z$6:$Z$1505,ING_COD,$B497,ING_CLASE,"EXT"))</f>
        <v>0</v>
      </c>
      <c r="L497" s="19" t="n">
        <f aca="false">IF($B497="",0,SUMIFS(Ingresos!$Z$6:$Z$1505,ING_COD,$B497,ING_CLASE,"OTO"))</f>
        <v>0</v>
      </c>
      <c r="M497" s="19" t="n">
        <f aca="false">IF($B497="",0,SUMIFS(Ingresos!$Z$6:$Z$1505,ING_COD,$B497,ING_CLASE,"OTX"))</f>
        <v>0</v>
      </c>
      <c r="N497" s="19" t="n">
        <f aca="false">IF($B497="",0,SUMIFS(Ingresos!$Z$6:$Z$1505,ING_COD,$B497,ING_CLASE,"RETO"))</f>
        <v>0</v>
      </c>
      <c r="O497" s="19" t="n">
        <f aca="false">IF($B497="",0,SUMIFS(Ingresos!$Z$6:$Z$1505,ING_COD,$B497,ING_CLASE,"INA"))</f>
        <v>0</v>
      </c>
      <c r="P497" s="19" t="n">
        <f aca="false">G497+I497+J497+K497+L497+M497</f>
        <v>0</v>
      </c>
      <c r="Q497" s="44" t="n">
        <f aca="false">IF($F497="Activo",1,IF($F497="Cese",1,0))</f>
        <v>0</v>
      </c>
      <c r="R497" s="19" t="n">
        <f aca="false">G497*Q497</f>
        <v>0</v>
      </c>
      <c r="S497" s="19" t="n">
        <f aca="false">IF($F497="Activo",SUMIFS(I497:I497,$D497:$D497,"&lt;="&amp;Trabajadores!$N$46)+IF(PROY_BON="Sí",SUMIFS(J497:J497,$D497:$D497,"&lt;="&amp;Trabajadores!$N$46),0),IF($F497="Cese",I497+IF(PROY_BON="Sí",J497,0),0))</f>
        <v>0</v>
      </c>
      <c r="T497" s="19" t="n">
        <f aca="false">0</f>
        <v>0</v>
      </c>
      <c r="U497" s="19" t="n">
        <f aca="false">IF($F497="Activo",IF(Trabajadores!$J$46="Sí",L497*1,L497),IF($F497="Cese",L497,0))</f>
        <v>0</v>
      </c>
      <c r="V497" s="19" t="n">
        <f aca="false">IF(OR($F497="Activo",$F497="Cese"),M497,0)</f>
        <v>0</v>
      </c>
      <c r="W497" s="19" t="n">
        <f aca="false">IF(OR($F497="Activo",$F497="Cese"),SUM(P486:P496),0)</f>
        <v>0</v>
      </c>
      <c r="X497" s="36" t="n">
        <f aca="false">IF(OR($F497="Activo",$F497="Cese"),R497+S497+T497+U497+V497+W497,0)</f>
        <v>0</v>
      </c>
      <c r="Y497" s="19" t="n">
        <f aca="false">IF(OR($F497="Activo",$F497="Cese"),DED_FIJA,0)</f>
        <v>0</v>
      </c>
      <c r="Z497" s="36" t="n">
        <f aca="false">MAX(0,X497-Y497)</f>
        <v>0</v>
      </c>
      <c r="AA497" s="19" t="n">
        <f aca="false">IF(Z497=0,0,MAX(0,MIN(Z497,Parámetros!$G$19)-Parámetros!$F$19)*Parámetros!$E$19)</f>
        <v>0</v>
      </c>
      <c r="AB497" s="19" t="n">
        <f aca="false">IF(Z497=0,0,MAX(0,MIN(Z497,Parámetros!$G$20)-Parámetros!$F$20)*Parámetros!$E$20)</f>
        <v>0</v>
      </c>
      <c r="AC497" s="19" t="n">
        <f aca="false">IF(Z497=0,0,MAX(0,MIN(Z497,Parámetros!$G$21)-Parámetros!$F$21)*Parámetros!$E$21)</f>
        <v>0</v>
      </c>
      <c r="AD497" s="19" t="n">
        <f aca="false">IF(Z497=0,0,MAX(0,MIN(Z497,Parámetros!$G$22)-Parámetros!$F$22)*Parámetros!$E$22)</f>
        <v>0</v>
      </c>
      <c r="AE497" s="19" t="n">
        <f aca="false">IF(Z497=0,0,MAX(0,MIN(Z497,Parámetros!$G$23)-Parámetros!$F$23)*Parámetros!$E$23)</f>
        <v>0</v>
      </c>
      <c r="AF497" s="36" t="n">
        <f aca="false">SUM(AA497:AE497)</f>
        <v>0</v>
      </c>
      <c r="AG497" s="45" t="str">
        <f aca="false">IF(AM497&lt;=0,"-",INDEX(TR_TASA,MATCH(AM497,TR_DESDE,1)))</f>
        <v>-</v>
      </c>
      <c r="AH497" s="44" t="n">
        <f aca="false">IF($F497="Cese",1,IF($F497="Activo",INDEX(DIV_N,12),0))</f>
        <v>0</v>
      </c>
      <c r="AI497" s="44" t="n">
        <f aca="false">IF($F497="Cese",11,IF($F497="Activo",INDEX(DIV_HASTA,12),0))</f>
        <v>0</v>
      </c>
      <c r="AJ497" s="19" t="n">
        <f aca="false">IF(OR($F497="Activo",$F497="Cese"),SUMIFS(AV486:AV496,D486:D496,"&lt;="&amp;AI497),0)</f>
        <v>0</v>
      </c>
      <c r="AK497" s="19" t="n">
        <f aca="false">IF(OR($F497="Activo",$F497="Cese"),MAX(0,(AF497-AJ497)/AH497),0)</f>
        <v>0</v>
      </c>
      <c r="AL497" s="19" t="n">
        <f aca="false">IF(OR($F497="Activo",$F497="Cese"),K497+IF(PROY_BON="Sí",0,J497),0)</f>
        <v>0</v>
      </c>
      <c r="AM497" s="19" t="n">
        <f aca="false">IF(AL497&gt;0,MAX(0,X497+AL497-Y497),Z497)</f>
        <v>0</v>
      </c>
      <c r="AN497" s="19" t="n">
        <f aca="false">SUMPRODUCT((AM497&gt;TR_DESDE)*(AM497-TR_DESDE)*TR_INC)</f>
        <v>0</v>
      </c>
      <c r="AO497" s="19" t="n">
        <f aca="false">IF(AL497&gt;0,MAX(0,AN497-IF(TRUE(),MAX(AF497,AJ497),AF497)),0)</f>
        <v>0</v>
      </c>
      <c r="AP497" s="46" t="n">
        <f aca="false">IF(OR($F497="Activo",$F497="Cese"),ROUND(AK497+AO497,2),0)</f>
        <v>0</v>
      </c>
      <c r="AQ497" s="19" t="n">
        <f aca="false">IF(OR($F497="Activo",$F497="Cese"),MAX(0,AJ497-AN497),0)</f>
        <v>0</v>
      </c>
      <c r="AR497" s="19" t="str">
        <f aca="false">IF($B497="","",IF(COUNTIFS(RP_COD,$B497,'Retenciones Planilla'!$N$6:$N$105,"&lt;&gt;")=0,"",SUMIFS('Retenciones Planilla'!$N$6:$N$105,RP_COD,$B497)))</f>
        <v/>
      </c>
      <c r="AS497" s="19" t="str">
        <f aca="false">IF(AR497="","",AR497-AP497)</f>
        <v/>
      </c>
      <c r="AT497" s="23" t="str">
        <f aca="false">IF($B497="","",IF(NOT(OR($F497="Activo",$F497="Cese")),IF(N(AR497)=0,"—","Revisar: sin vínculo"),IF(AR497="",IF(AP497=0,"No corresponde","Sin dato planilla"),IF(ABS(AS497)&lt;=TOL,"OK",IF(AS497&gt;0,"Retuvo de más","Retuvo de menos")))))</f>
        <v/>
      </c>
      <c r="AU497" s="19" t="n">
        <f aca="false">IF(AND(BASE_RET="Planilla (si existe)",AR497&lt;&gt;""),AR497,AP497)</f>
        <v>0</v>
      </c>
      <c r="AV497" s="19" t="n">
        <f aca="false">AU497+N497</f>
        <v>0</v>
      </c>
    </row>
    <row r="498" customFormat="false" ht="15" hidden="false" customHeight="false" outlineLevel="0" collapsed="false">
      <c r="A498" s="43" t="n">
        <v>42</v>
      </c>
      <c r="B498" s="35" t="str">
        <f aca="false">IF(Trabajadores!$B$47="","",Trabajadores!$B$47)</f>
        <v/>
      </c>
      <c r="C498" s="35" t="str">
        <f aca="false">IF($B498="","",Trabajadores!$D$47)</f>
        <v/>
      </c>
      <c r="D498" s="43" t="n">
        <v>1</v>
      </c>
      <c r="E498" s="23" t="s">
        <v>298</v>
      </c>
      <c r="F498" s="23" t="str">
        <f aca="false">IF($B498="","",IF(OR(1&lt;Trabajadores!$M$47,1&gt;Trabajadores!$N$47),"No vinculado",IF(AND(1=Trabajadores!$N$47,Trabajadores!$O$47="Sí"),"Cese","Activo")))</f>
        <v/>
      </c>
      <c r="G498" s="19" t="n">
        <f aca="false">IF($B498="",0,SUMIFS(Ingresos!$O$6:$O$1505,ING_COD,$B498,ING_CLASE,"ORD"))</f>
        <v>0</v>
      </c>
      <c r="H498" s="19" t="n">
        <f aca="false">IF($B498="",0,SUMIFS(Ingresos!$O$6:$O$1505,ING_COD,$B498,ING_CLASE,"ORD",ING_COMP,"Sí"))</f>
        <v>0</v>
      </c>
      <c r="I498" s="19" t="n">
        <f aca="false">IF($B498="",0,SUMIFS(Ingresos!$O$6:$O$1505,ING_COD,$B498,ING_CLASE,"GRA"))</f>
        <v>0</v>
      </c>
      <c r="J498" s="19" t="n">
        <f aca="false">IF($B498="",0,SUMIFS(Ingresos!$O$6:$O$1505,ING_COD,$B498,ING_CLASE,"BON"))</f>
        <v>0</v>
      </c>
      <c r="K498" s="19" t="n">
        <f aca="false">IF($B498="",0,SUMIFS(Ingresos!$O$6:$O$1505,ING_COD,$B498,ING_CLASE,"EXT"))</f>
        <v>0</v>
      </c>
      <c r="L498" s="19" t="n">
        <f aca="false">IF($B498="",0,SUMIFS(Ingresos!$O$6:$O$1505,ING_COD,$B498,ING_CLASE,"OTO"))</f>
        <v>0</v>
      </c>
      <c r="M498" s="19" t="n">
        <f aca="false">IF($B498="",0,SUMIFS(Ingresos!$O$6:$O$1505,ING_COD,$B498,ING_CLASE,"OTX"))</f>
        <v>0</v>
      </c>
      <c r="N498" s="19" t="n">
        <f aca="false">IF($B498="",0,SUMIFS(Ingresos!$O$6:$O$1505,ING_COD,$B498,ING_CLASE,"RETO"))</f>
        <v>0</v>
      </c>
      <c r="O498" s="19" t="n">
        <f aca="false">IF($B498="",0,SUMIFS(Ingresos!$O$6:$O$1505,ING_COD,$B498,ING_CLASE,"INA"))</f>
        <v>0</v>
      </c>
      <c r="P498" s="19" t="n">
        <f aca="false">G498+I498+J498+K498+L498+M498</f>
        <v>0</v>
      </c>
      <c r="Q498" s="44" t="n">
        <f aca="false">IF($F498="Activo",12,IF($F498="Cese",1,0))</f>
        <v>0</v>
      </c>
      <c r="R498" s="19" t="n">
        <f aca="false">G498*Q498</f>
        <v>0</v>
      </c>
      <c r="S498" s="19" t="n">
        <f aca="false">IF($F498="Activo",SUMIFS(I498:I509,$D498:$D509,"&lt;="&amp;Trabajadores!$N$47)+IF(PROY_BON="Sí",SUMIFS(J498:J509,$D498:$D509,"&lt;="&amp;Trabajadores!$N$47),0),IF($F498="Cese",I498+IF(PROY_BON="Sí",J498,0),0))</f>
        <v>0</v>
      </c>
      <c r="T498" s="19" t="n">
        <f aca="false">IF(OR($F498&lt;&gt;"Activo",Trabajadores!$I$47="No"),0,IF(I504=0,H498*(1+IF(PROY_BON="Sí",Trabajadores!$P$47,0))*Trabajadores!$R$47/6*(Trabajadores!$N$47&gt;=7),0)+IF(I509=0,H498*(1+IF(PROY_BON="Sí",Trabajadores!$P$47,0))*Trabajadores!$S$47/6*(Trabajadores!$N$47&gt;=12),0))</f>
        <v>0</v>
      </c>
      <c r="U498" s="19" t="n">
        <f aca="false">IF($F498="Activo",IF(Trabajadores!$J$47="Sí",L498*12,L498),IF($F498="Cese",L498,0))</f>
        <v>0</v>
      </c>
      <c r="V498" s="19" t="n">
        <f aca="false">IF(OR($F498="Activo",$F498="Cese"),M498,0)</f>
        <v>0</v>
      </c>
      <c r="W498" s="19" t="n">
        <f aca="false">0</f>
        <v>0</v>
      </c>
      <c r="X498" s="36" t="n">
        <f aca="false">IF(OR($F498="Activo",$F498="Cese"),R498+S498+T498+U498+V498+W498,0)</f>
        <v>0</v>
      </c>
      <c r="Y498" s="19" t="n">
        <f aca="false">IF(OR($F498="Activo",$F498="Cese"),DED_FIJA,0)</f>
        <v>0</v>
      </c>
      <c r="Z498" s="36" t="n">
        <f aca="false">MAX(0,X498-Y498)</f>
        <v>0</v>
      </c>
      <c r="AA498" s="19" t="n">
        <f aca="false">IF(Z498=0,0,MAX(0,MIN(Z498,Parámetros!$G$19)-Parámetros!$F$19)*Parámetros!$E$19)</f>
        <v>0</v>
      </c>
      <c r="AB498" s="19" t="n">
        <f aca="false">IF(Z498=0,0,MAX(0,MIN(Z498,Parámetros!$G$20)-Parámetros!$F$20)*Parámetros!$E$20)</f>
        <v>0</v>
      </c>
      <c r="AC498" s="19" t="n">
        <f aca="false">IF(Z498=0,0,MAX(0,MIN(Z498,Parámetros!$G$21)-Parámetros!$F$21)*Parámetros!$E$21)</f>
        <v>0</v>
      </c>
      <c r="AD498" s="19" t="n">
        <f aca="false">IF(Z498=0,0,MAX(0,MIN(Z498,Parámetros!$G$22)-Parámetros!$F$22)*Parámetros!$E$22)</f>
        <v>0</v>
      </c>
      <c r="AE498" s="19" t="n">
        <f aca="false">IF(Z498=0,0,MAX(0,MIN(Z498,Parámetros!$G$23)-Parámetros!$F$23)*Parámetros!$E$23)</f>
        <v>0</v>
      </c>
      <c r="AF498" s="36" t="n">
        <f aca="false">SUM(AA498:AE498)</f>
        <v>0</v>
      </c>
      <c r="AG498" s="45" t="str">
        <f aca="false">IF(AM498&lt;=0,"-",INDEX(TR_TASA,MATCH(AM498,TR_DESDE,1)))</f>
        <v>-</v>
      </c>
      <c r="AH498" s="44" t="n">
        <f aca="false">IF($F498="Cese",1,IF($F498="Activo",INDEX(DIV_N,1),0))</f>
        <v>0</v>
      </c>
      <c r="AI498" s="44" t="n">
        <f aca="false">IF($F498="Cese",0,IF($F498="Activo",INDEX(DIV_HASTA,1),0))</f>
        <v>0</v>
      </c>
      <c r="AJ498" s="19" t="n">
        <f aca="false">0</f>
        <v>0</v>
      </c>
      <c r="AK498" s="19" t="n">
        <f aca="false">IF(OR($F498="Activo",$F498="Cese"),MAX(0,(AF498-AJ498)/AH498),0)</f>
        <v>0</v>
      </c>
      <c r="AL498" s="19" t="n">
        <f aca="false">IF(OR($F498="Activo",$F498="Cese"),K498+IF(PROY_BON="Sí",0,J498),0)</f>
        <v>0</v>
      </c>
      <c r="AM498" s="19" t="n">
        <f aca="false">IF(AL498&gt;0,MAX(0,X498+AL498-Y498),Z498)</f>
        <v>0</v>
      </c>
      <c r="AN498" s="19" t="n">
        <f aca="false">SUMPRODUCT((AM498&gt;TR_DESDE)*(AM498-TR_DESDE)*TR_INC)</f>
        <v>0</v>
      </c>
      <c r="AO498" s="19" t="n">
        <f aca="false">IF(AL498&gt;0,MAX(0,AN498-IF($F498="Cese",MAX(AF498,AJ498),AF498)),0)</f>
        <v>0</v>
      </c>
      <c r="AP498" s="46" t="n">
        <f aca="false">IF(OR($F498="Activo",$F498="Cese"),ROUND(AK498+AO498,2),0)</f>
        <v>0</v>
      </c>
      <c r="AQ498" s="19" t="n">
        <f aca="false">IF($F498="Cese",MAX(0,AJ498-AN498),0)</f>
        <v>0</v>
      </c>
      <c r="AR498" s="19" t="str">
        <f aca="false">IF($B498="","",IF(COUNTIFS(RP_COD,$B498,'Retenciones Planilla'!$C$6:$C$105,"&lt;&gt;")=0,"",SUMIFS('Retenciones Planilla'!$C$6:$C$105,RP_COD,$B498)))</f>
        <v/>
      </c>
      <c r="AS498" s="19" t="str">
        <f aca="false">IF(AR498="","",AR498-AP498)</f>
        <v/>
      </c>
      <c r="AT498" s="23" t="str">
        <f aca="false">IF($B498="","",IF(NOT(OR($F498="Activo",$F498="Cese")),IF(N(AR498)=0,"—","Revisar: sin vínculo"),IF(AR498="",IF(AP498=0,"No corresponde","Sin dato planilla"),IF(ABS(AS498)&lt;=TOL,"OK",IF(AS498&gt;0,"Retuvo de más","Retuvo de menos")))))</f>
        <v/>
      </c>
      <c r="AU498" s="19" t="n">
        <f aca="false">IF(AND(BASE_RET="Planilla (si existe)",AR498&lt;&gt;""),AR498,AP498)</f>
        <v>0</v>
      </c>
      <c r="AV498" s="19" t="n">
        <f aca="false">AU498+N498</f>
        <v>0</v>
      </c>
    </row>
    <row r="499" customFormat="false" ht="15" hidden="false" customHeight="false" outlineLevel="0" collapsed="false">
      <c r="A499" s="43" t="n">
        <v>42</v>
      </c>
      <c r="B499" s="35" t="str">
        <f aca="false">IF(Trabajadores!$B$47="","",Trabajadores!$B$47)</f>
        <v/>
      </c>
      <c r="C499" s="35" t="str">
        <f aca="false">IF($B499="","",Trabajadores!$D$47)</f>
        <v/>
      </c>
      <c r="D499" s="43" t="n">
        <v>2</v>
      </c>
      <c r="E499" s="23" t="s">
        <v>299</v>
      </c>
      <c r="F499" s="23" t="str">
        <f aca="false">IF($B499="","",IF(OR(2&lt;Trabajadores!$M$47,2&gt;Trabajadores!$N$47),"No vinculado",IF(AND(2=Trabajadores!$N$47,Trabajadores!$O$47="Sí"),"Cese","Activo")))</f>
        <v/>
      </c>
      <c r="G499" s="19" t="n">
        <f aca="false">IF($B499="",0,SUMIFS(Ingresos!$P$6:$P$1505,ING_COD,$B499,ING_CLASE,"ORD"))</f>
        <v>0</v>
      </c>
      <c r="H499" s="19" t="n">
        <f aca="false">IF($B499="",0,SUMIFS(Ingresos!$P$6:$P$1505,ING_COD,$B499,ING_CLASE,"ORD",ING_COMP,"Sí"))</f>
        <v>0</v>
      </c>
      <c r="I499" s="19" t="n">
        <f aca="false">IF($B499="",0,SUMIFS(Ingresos!$P$6:$P$1505,ING_COD,$B499,ING_CLASE,"GRA"))</f>
        <v>0</v>
      </c>
      <c r="J499" s="19" t="n">
        <f aca="false">IF($B499="",0,SUMIFS(Ingresos!$P$6:$P$1505,ING_COD,$B499,ING_CLASE,"BON"))</f>
        <v>0</v>
      </c>
      <c r="K499" s="19" t="n">
        <f aca="false">IF($B499="",0,SUMIFS(Ingresos!$P$6:$P$1505,ING_COD,$B499,ING_CLASE,"EXT"))</f>
        <v>0</v>
      </c>
      <c r="L499" s="19" t="n">
        <f aca="false">IF($B499="",0,SUMIFS(Ingresos!$P$6:$P$1505,ING_COD,$B499,ING_CLASE,"OTO"))</f>
        <v>0</v>
      </c>
      <c r="M499" s="19" t="n">
        <f aca="false">IF($B499="",0,SUMIFS(Ingresos!$P$6:$P$1505,ING_COD,$B499,ING_CLASE,"OTX"))</f>
        <v>0</v>
      </c>
      <c r="N499" s="19" t="n">
        <f aca="false">IF($B499="",0,SUMIFS(Ingresos!$P$6:$P$1505,ING_COD,$B499,ING_CLASE,"RETO"))</f>
        <v>0</v>
      </c>
      <c r="O499" s="19" t="n">
        <f aca="false">IF($B499="",0,SUMIFS(Ingresos!$P$6:$P$1505,ING_COD,$B499,ING_CLASE,"INA"))</f>
        <v>0</v>
      </c>
      <c r="P499" s="19" t="n">
        <f aca="false">G499+I499+J499+K499+L499+M499</f>
        <v>0</v>
      </c>
      <c r="Q499" s="44" t="n">
        <f aca="false">IF($F499="Activo",11,IF($F499="Cese",1,0))</f>
        <v>0</v>
      </c>
      <c r="R499" s="19" t="n">
        <f aca="false">G499*Q499</f>
        <v>0</v>
      </c>
      <c r="S499" s="19" t="n">
        <f aca="false">IF($F499="Activo",SUMIFS(I499:I509,$D499:$D509,"&lt;="&amp;Trabajadores!$N$47)+IF(PROY_BON="Sí",SUMIFS(J499:J509,$D499:$D509,"&lt;="&amp;Trabajadores!$N$47),0),IF($F499="Cese",I499+IF(PROY_BON="Sí",J499,0),0))</f>
        <v>0</v>
      </c>
      <c r="T499" s="19" t="n">
        <f aca="false">IF(OR($F499&lt;&gt;"Activo",Trabajadores!$I$47="No"),0,IF(I504=0,H499*(1+IF(PROY_BON="Sí",Trabajadores!$P$47,0))*Trabajadores!$R$47/6*(Trabajadores!$N$47&gt;=7),0)+IF(I509=0,H499*(1+IF(PROY_BON="Sí",Trabajadores!$P$47,0))*Trabajadores!$S$47/6*(Trabajadores!$N$47&gt;=12),0))</f>
        <v>0</v>
      </c>
      <c r="U499" s="19" t="n">
        <f aca="false">IF($F499="Activo",IF(Trabajadores!$J$47="Sí",L499*11,L499),IF($F499="Cese",L499,0))</f>
        <v>0</v>
      </c>
      <c r="V499" s="19" t="n">
        <f aca="false">IF(OR($F499="Activo",$F499="Cese"),M499,0)</f>
        <v>0</v>
      </c>
      <c r="W499" s="19" t="n">
        <f aca="false">IF(OR($F499="Activo",$F499="Cese"),SUM(P498:P498),0)</f>
        <v>0</v>
      </c>
      <c r="X499" s="36" t="n">
        <f aca="false">IF(OR($F499="Activo",$F499="Cese"),R499+S499+T499+U499+V499+W499,0)</f>
        <v>0</v>
      </c>
      <c r="Y499" s="19" t="n">
        <f aca="false">IF(OR($F499="Activo",$F499="Cese"),DED_FIJA,0)</f>
        <v>0</v>
      </c>
      <c r="Z499" s="36" t="n">
        <f aca="false">MAX(0,X499-Y499)</f>
        <v>0</v>
      </c>
      <c r="AA499" s="19" t="n">
        <f aca="false">IF(Z499=0,0,MAX(0,MIN(Z499,Parámetros!$G$19)-Parámetros!$F$19)*Parámetros!$E$19)</f>
        <v>0</v>
      </c>
      <c r="AB499" s="19" t="n">
        <f aca="false">IF(Z499=0,0,MAX(0,MIN(Z499,Parámetros!$G$20)-Parámetros!$F$20)*Parámetros!$E$20)</f>
        <v>0</v>
      </c>
      <c r="AC499" s="19" t="n">
        <f aca="false">IF(Z499=0,0,MAX(0,MIN(Z499,Parámetros!$G$21)-Parámetros!$F$21)*Parámetros!$E$21)</f>
        <v>0</v>
      </c>
      <c r="AD499" s="19" t="n">
        <f aca="false">IF(Z499=0,0,MAX(0,MIN(Z499,Parámetros!$G$22)-Parámetros!$F$22)*Parámetros!$E$22)</f>
        <v>0</v>
      </c>
      <c r="AE499" s="19" t="n">
        <f aca="false">IF(Z499=0,0,MAX(0,MIN(Z499,Parámetros!$G$23)-Parámetros!$F$23)*Parámetros!$E$23)</f>
        <v>0</v>
      </c>
      <c r="AF499" s="36" t="n">
        <f aca="false">SUM(AA499:AE499)</f>
        <v>0</v>
      </c>
      <c r="AG499" s="45" t="str">
        <f aca="false">IF(AM499&lt;=0,"-",INDEX(TR_TASA,MATCH(AM499,TR_DESDE,1)))</f>
        <v>-</v>
      </c>
      <c r="AH499" s="44" t="n">
        <f aca="false">IF($F499="Cese",1,IF($F499="Activo",INDEX(DIV_N,2),0))</f>
        <v>0</v>
      </c>
      <c r="AI499" s="44" t="n">
        <f aca="false">IF($F499="Cese",1,IF($F499="Activo",INDEX(DIV_HASTA,2),0))</f>
        <v>0</v>
      </c>
      <c r="AJ499" s="19" t="n">
        <f aca="false">IF(OR($F499="Activo",$F499="Cese"),SUMIFS(AV498:AV498,D498:D498,"&lt;="&amp;AI499),0)</f>
        <v>0</v>
      </c>
      <c r="AK499" s="19" t="n">
        <f aca="false">IF(OR($F499="Activo",$F499="Cese"),MAX(0,(AF499-AJ499)/AH499),0)</f>
        <v>0</v>
      </c>
      <c r="AL499" s="19" t="n">
        <f aca="false">IF(OR($F499="Activo",$F499="Cese"),K499+IF(PROY_BON="Sí",0,J499),0)</f>
        <v>0</v>
      </c>
      <c r="AM499" s="19" t="n">
        <f aca="false">IF(AL499&gt;0,MAX(0,X499+AL499-Y499),Z499)</f>
        <v>0</v>
      </c>
      <c r="AN499" s="19" t="n">
        <f aca="false">SUMPRODUCT((AM499&gt;TR_DESDE)*(AM499-TR_DESDE)*TR_INC)</f>
        <v>0</v>
      </c>
      <c r="AO499" s="19" t="n">
        <f aca="false">IF(AL499&gt;0,MAX(0,AN499-IF($F499="Cese",MAX(AF499,AJ499),AF499)),0)</f>
        <v>0</v>
      </c>
      <c r="AP499" s="46" t="n">
        <f aca="false">IF(OR($F499="Activo",$F499="Cese"),ROUND(AK499+AO499,2),0)</f>
        <v>0</v>
      </c>
      <c r="AQ499" s="19" t="n">
        <f aca="false">IF($F499="Cese",MAX(0,AJ499-AN499),0)</f>
        <v>0</v>
      </c>
      <c r="AR499" s="19" t="str">
        <f aca="false">IF($B499="","",IF(COUNTIFS(RP_COD,$B499,'Retenciones Planilla'!$D$6:$D$105,"&lt;&gt;")=0,"",SUMIFS('Retenciones Planilla'!$D$6:$D$105,RP_COD,$B499)))</f>
        <v/>
      </c>
      <c r="AS499" s="19" t="str">
        <f aca="false">IF(AR499="","",AR499-AP499)</f>
        <v/>
      </c>
      <c r="AT499" s="23" t="str">
        <f aca="false">IF($B499="","",IF(NOT(OR($F499="Activo",$F499="Cese")),IF(N(AR499)=0,"—","Revisar: sin vínculo"),IF(AR499="",IF(AP499=0,"No corresponde","Sin dato planilla"),IF(ABS(AS499)&lt;=TOL,"OK",IF(AS499&gt;0,"Retuvo de más","Retuvo de menos")))))</f>
        <v/>
      </c>
      <c r="AU499" s="19" t="n">
        <f aca="false">IF(AND(BASE_RET="Planilla (si existe)",AR499&lt;&gt;""),AR499,AP499)</f>
        <v>0</v>
      </c>
      <c r="AV499" s="19" t="n">
        <f aca="false">AU499+N499</f>
        <v>0</v>
      </c>
    </row>
    <row r="500" customFormat="false" ht="15" hidden="false" customHeight="false" outlineLevel="0" collapsed="false">
      <c r="A500" s="43" t="n">
        <v>42</v>
      </c>
      <c r="B500" s="35" t="str">
        <f aca="false">IF(Trabajadores!$B$47="","",Trabajadores!$B$47)</f>
        <v/>
      </c>
      <c r="C500" s="35" t="str">
        <f aca="false">IF($B500="","",Trabajadores!$D$47)</f>
        <v/>
      </c>
      <c r="D500" s="43" t="n">
        <v>3</v>
      </c>
      <c r="E500" s="23" t="s">
        <v>300</v>
      </c>
      <c r="F500" s="23" t="str">
        <f aca="false">IF($B500="","",IF(OR(3&lt;Trabajadores!$M$47,3&gt;Trabajadores!$N$47),"No vinculado",IF(AND(3=Trabajadores!$N$47,Trabajadores!$O$47="Sí"),"Cese","Activo")))</f>
        <v/>
      </c>
      <c r="G500" s="19" t="n">
        <f aca="false">IF($B500="",0,SUMIFS(Ingresos!$Q$6:$Q$1505,ING_COD,$B500,ING_CLASE,"ORD"))</f>
        <v>0</v>
      </c>
      <c r="H500" s="19" t="n">
        <f aca="false">IF($B500="",0,SUMIFS(Ingresos!$Q$6:$Q$1505,ING_COD,$B500,ING_CLASE,"ORD",ING_COMP,"Sí"))</f>
        <v>0</v>
      </c>
      <c r="I500" s="19" t="n">
        <f aca="false">IF($B500="",0,SUMIFS(Ingresos!$Q$6:$Q$1505,ING_COD,$B500,ING_CLASE,"GRA"))</f>
        <v>0</v>
      </c>
      <c r="J500" s="19" t="n">
        <f aca="false">IF($B500="",0,SUMIFS(Ingresos!$Q$6:$Q$1505,ING_COD,$B500,ING_CLASE,"BON"))</f>
        <v>0</v>
      </c>
      <c r="K500" s="19" t="n">
        <f aca="false">IF($B500="",0,SUMIFS(Ingresos!$Q$6:$Q$1505,ING_COD,$B500,ING_CLASE,"EXT"))</f>
        <v>0</v>
      </c>
      <c r="L500" s="19" t="n">
        <f aca="false">IF($B500="",0,SUMIFS(Ingresos!$Q$6:$Q$1505,ING_COD,$B500,ING_CLASE,"OTO"))</f>
        <v>0</v>
      </c>
      <c r="M500" s="19" t="n">
        <f aca="false">IF($B500="",0,SUMIFS(Ingresos!$Q$6:$Q$1505,ING_COD,$B500,ING_CLASE,"OTX"))</f>
        <v>0</v>
      </c>
      <c r="N500" s="19" t="n">
        <f aca="false">IF($B500="",0,SUMIFS(Ingresos!$Q$6:$Q$1505,ING_COD,$B500,ING_CLASE,"RETO"))</f>
        <v>0</v>
      </c>
      <c r="O500" s="19" t="n">
        <f aca="false">IF($B500="",0,SUMIFS(Ingresos!$Q$6:$Q$1505,ING_COD,$B500,ING_CLASE,"INA"))</f>
        <v>0</v>
      </c>
      <c r="P500" s="19" t="n">
        <f aca="false">G500+I500+J500+K500+L500+M500</f>
        <v>0</v>
      </c>
      <c r="Q500" s="44" t="n">
        <f aca="false">IF($F500="Activo",10,IF($F500="Cese",1,0))</f>
        <v>0</v>
      </c>
      <c r="R500" s="19" t="n">
        <f aca="false">G500*Q500</f>
        <v>0</v>
      </c>
      <c r="S500" s="19" t="n">
        <f aca="false">IF($F500="Activo",SUMIFS(I500:I509,$D500:$D509,"&lt;="&amp;Trabajadores!$N$47)+IF(PROY_BON="Sí",SUMIFS(J500:J509,$D500:$D509,"&lt;="&amp;Trabajadores!$N$47),0),IF($F500="Cese",I500+IF(PROY_BON="Sí",J500,0),0))</f>
        <v>0</v>
      </c>
      <c r="T500" s="19" t="n">
        <f aca="false">IF(OR($F500&lt;&gt;"Activo",Trabajadores!$I$47="No"),0,IF(I504=0,H500*(1+IF(PROY_BON="Sí",Trabajadores!$P$47,0))*Trabajadores!$R$47/6*(Trabajadores!$N$47&gt;=7),0)+IF(I509=0,H500*(1+IF(PROY_BON="Sí",Trabajadores!$P$47,0))*Trabajadores!$S$47/6*(Trabajadores!$N$47&gt;=12),0))</f>
        <v>0</v>
      </c>
      <c r="U500" s="19" t="n">
        <f aca="false">IF($F500="Activo",IF(Trabajadores!$J$47="Sí",L500*10,L500),IF($F500="Cese",L500,0))</f>
        <v>0</v>
      </c>
      <c r="V500" s="19" t="n">
        <f aca="false">IF(OR($F500="Activo",$F500="Cese"),M500,0)</f>
        <v>0</v>
      </c>
      <c r="W500" s="19" t="n">
        <f aca="false">IF(OR($F500="Activo",$F500="Cese"),SUM(P498:P499),0)</f>
        <v>0</v>
      </c>
      <c r="X500" s="36" t="n">
        <f aca="false">IF(OR($F500="Activo",$F500="Cese"),R500+S500+T500+U500+V500+W500,0)</f>
        <v>0</v>
      </c>
      <c r="Y500" s="19" t="n">
        <f aca="false">IF(OR($F500="Activo",$F500="Cese"),DED_FIJA,0)</f>
        <v>0</v>
      </c>
      <c r="Z500" s="36" t="n">
        <f aca="false">MAX(0,X500-Y500)</f>
        <v>0</v>
      </c>
      <c r="AA500" s="19" t="n">
        <f aca="false">IF(Z500=0,0,MAX(0,MIN(Z500,Parámetros!$G$19)-Parámetros!$F$19)*Parámetros!$E$19)</f>
        <v>0</v>
      </c>
      <c r="AB500" s="19" t="n">
        <f aca="false">IF(Z500=0,0,MAX(0,MIN(Z500,Parámetros!$G$20)-Parámetros!$F$20)*Parámetros!$E$20)</f>
        <v>0</v>
      </c>
      <c r="AC500" s="19" t="n">
        <f aca="false">IF(Z500=0,0,MAX(0,MIN(Z500,Parámetros!$G$21)-Parámetros!$F$21)*Parámetros!$E$21)</f>
        <v>0</v>
      </c>
      <c r="AD500" s="19" t="n">
        <f aca="false">IF(Z500=0,0,MAX(0,MIN(Z500,Parámetros!$G$22)-Parámetros!$F$22)*Parámetros!$E$22)</f>
        <v>0</v>
      </c>
      <c r="AE500" s="19" t="n">
        <f aca="false">IF(Z500=0,0,MAX(0,MIN(Z500,Parámetros!$G$23)-Parámetros!$F$23)*Parámetros!$E$23)</f>
        <v>0</v>
      </c>
      <c r="AF500" s="36" t="n">
        <f aca="false">SUM(AA500:AE500)</f>
        <v>0</v>
      </c>
      <c r="AG500" s="45" t="str">
        <f aca="false">IF(AM500&lt;=0,"-",INDEX(TR_TASA,MATCH(AM500,TR_DESDE,1)))</f>
        <v>-</v>
      </c>
      <c r="AH500" s="44" t="n">
        <f aca="false">IF($F500="Cese",1,IF($F500="Activo",INDEX(DIV_N,3),0))</f>
        <v>0</v>
      </c>
      <c r="AI500" s="44" t="n">
        <f aca="false">IF($F500="Cese",2,IF($F500="Activo",INDEX(DIV_HASTA,3),0))</f>
        <v>0</v>
      </c>
      <c r="AJ500" s="19" t="n">
        <f aca="false">IF(OR($F500="Activo",$F500="Cese"),SUMIFS(AV498:AV499,D498:D499,"&lt;="&amp;AI500),0)</f>
        <v>0</v>
      </c>
      <c r="AK500" s="19" t="n">
        <f aca="false">IF(OR($F500="Activo",$F500="Cese"),MAX(0,(AF500-AJ500)/AH500),0)</f>
        <v>0</v>
      </c>
      <c r="AL500" s="19" t="n">
        <f aca="false">IF(OR($F500="Activo",$F500="Cese"),K500+IF(PROY_BON="Sí",0,J500),0)</f>
        <v>0</v>
      </c>
      <c r="AM500" s="19" t="n">
        <f aca="false">IF(AL500&gt;0,MAX(0,X500+AL500-Y500),Z500)</f>
        <v>0</v>
      </c>
      <c r="AN500" s="19" t="n">
        <f aca="false">SUMPRODUCT((AM500&gt;TR_DESDE)*(AM500-TR_DESDE)*TR_INC)</f>
        <v>0</v>
      </c>
      <c r="AO500" s="19" t="n">
        <f aca="false">IF(AL500&gt;0,MAX(0,AN500-IF($F500="Cese",MAX(AF500,AJ500),AF500)),0)</f>
        <v>0</v>
      </c>
      <c r="AP500" s="46" t="n">
        <f aca="false">IF(OR($F500="Activo",$F500="Cese"),ROUND(AK500+AO500,2),0)</f>
        <v>0</v>
      </c>
      <c r="AQ500" s="19" t="n">
        <f aca="false">IF($F500="Cese",MAX(0,AJ500-AN500),0)</f>
        <v>0</v>
      </c>
      <c r="AR500" s="19" t="str">
        <f aca="false">IF($B500="","",IF(COUNTIFS(RP_COD,$B500,'Retenciones Planilla'!$E$6:$E$105,"&lt;&gt;")=0,"",SUMIFS('Retenciones Planilla'!$E$6:$E$105,RP_COD,$B500)))</f>
        <v/>
      </c>
      <c r="AS500" s="19" t="str">
        <f aca="false">IF(AR500="","",AR500-AP500)</f>
        <v/>
      </c>
      <c r="AT500" s="23" t="str">
        <f aca="false">IF($B500="","",IF(NOT(OR($F500="Activo",$F500="Cese")),IF(N(AR500)=0,"—","Revisar: sin vínculo"),IF(AR500="",IF(AP500=0,"No corresponde","Sin dato planilla"),IF(ABS(AS500)&lt;=TOL,"OK",IF(AS500&gt;0,"Retuvo de más","Retuvo de menos")))))</f>
        <v/>
      </c>
      <c r="AU500" s="19" t="n">
        <f aca="false">IF(AND(BASE_RET="Planilla (si existe)",AR500&lt;&gt;""),AR500,AP500)</f>
        <v>0</v>
      </c>
      <c r="AV500" s="19" t="n">
        <f aca="false">AU500+N500</f>
        <v>0</v>
      </c>
    </row>
    <row r="501" customFormat="false" ht="15" hidden="false" customHeight="false" outlineLevel="0" collapsed="false">
      <c r="A501" s="43" t="n">
        <v>42</v>
      </c>
      <c r="B501" s="35" t="str">
        <f aca="false">IF(Trabajadores!$B$47="","",Trabajadores!$B$47)</f>
        <v/>
      </c>
      <c r="C501" s="35" t="str">
        <f aca="false">IF($B501="","",Trabajadores!$D$47)</f>
        <v/>
      </c>
      <c r="D501" s="43" t="n">
        <v>4</v>
      </c>
      <c r="E501" s="23" t="s">
        <v>301</v>
      </c>
      <c r="F501" s="23" t="str">
        <f aca="false">IF($B501="","",IF(OR(4&lt;Trabajadores!$M$47,4&gt;Trabajadores!$N$47),"No vinculado",IF(AND(4=Trabajadores!$N$47,Trabajadores!$O$47="Sí"),"Cese","Activo")))</f>
        <v/>
      </c>
      <c r="G501" s="19" t="n">
        <f aca="false">IF($B501="",0,SUMIFS(Ingresos!$R$6:$R$1505,ING_COD,$B501,ING_CLASE,"ORD"))</f>
        <v>0</v>
      </c>
      <c r="H501" s="19" t="n">
        <f aca="false">IF($B501="",0,SUMIFS(Ingresos!$R$6:$R$1505,ING_COD,$B501,ING_CLASE,"ORD",ING_COMP,"Sí"))</f>
        <v>0</v>
      </c>
      <c r="I501" s="19" t="n">
        <f aca="false">IF($B501="",0,SUMIFS(Ingresos!$R$6:$R$1505,ING_COD,$B501,ING_CLASE,"GRA"))</f>
        <v>0</v>
      </c>
      <c r="J501" s="19" t="n">
        <f aca="false">IF($B501="",0,SUMIFS(Ingresos!$R$6:$R$1505,ING_COD,$B501,ING_CLASE,"BON"))</f>
        <v>0</v>
      </c>
      <c r="K501" s="19" t="n">
        <f aca="false">IF($B501="",0,SUMIFS(Ingresos!$R$6:$R$1505,ING_COD,$B501,ING_CLASE,"EXT"))</f>
        <v>0</v>
      </c>
      <c r="L501" s="19" t="n">
        <f aca="false">IF($B501="",0,SUMIFS(Ingresos!$R$6:$R$1505,ING_COD,$B501,ING_CLASE,"OTO"))</f>
        <v>0</v>
      </c>
      <c r="M501" s="19" t="n">
        <f aca="false">IF($B501="",0,SUMIFS(Ingresos!$R$6:$R$1505,ING_COD,$B501,ING_CLASE,"OTX"))</f>
        <v>0</v>
      </c>
      <c r="N501" s="19" t="n">
        <f aca="false">IF($B501="",0,SUMIFS(Ingresos!$R$6:$R$1505,ING_COD,$B501,ING_CLASE,"RETO"))</f>
        <v>0</v>
      </c>
      <c r="O501" s="19" t="n">
        <f aca="false">IF($B501="",0,SUMIFS(Ingresos!$R$6:$R$1505,ING_COD,$B501,ING_CLASE,"INA"))</f>
        <v>0</v>
      </c>
      <c r="P501" s="19" t="n">
        <f aca="false">G501+I501+J501+K501+L501+M501</f>
        <v>0</v>
      </c>
      <c r="Q501" s="44" t="n">
        <f aca="false">IF($F501="Activo",9,IF($F501="Cese",1,0))</f>
        <v>0</v>
      </c>
      <c r="R501" s="19" t="n">
        <f aca="false">G501*Q501</f>
        <v>0</v>
      </c>
      <c r="S501" s="19" t="n">
        <f aca="false">IF($F501="Activo",SUMIFS(I501:I509,$D501:$D509,"&lt;="&amp;Trabajadores!$N$47)+IF(PROY_BON="Sí",SUMIFS(J501:J509,$D501:$D509,"&lt;="&amp;Trabajadores!$N$47),0),IF($F501="Cese",I501+IF(PROY_BON="Sí",J501,0),0))</f>
        <v>0</v>
      </c>
      <c r="T501" s="19" t="n">
        <f aca="false">IF(OR($F501&lt;&gt;"Activo",Trabajadores!$I$47="No"),0,IF(I504=0,H501*(1+IF(PROY_BON="Sí",Trabajadores!$P$47,0))*Trabajadores!$R$47/6*(Trabajadores!$N$47&gt;=7),0)+IF(I509=0,H501*(1+IF(PROY_BON="Sí",Trabajadores!$P$47,0))*Trabajadores!$S$47/6*(Trabajadores!$N$47&gt;=12),0))</f>
        <v>0</v>
      </c>
      <c r="U501" s="19" t="n">
        <f aca="false">IF($F501="Activo",IF(Trabajadores!$J$47="Sí",L501*9,L501),IF($F501="Cese",L501,0))</f>
        <v>0</v>
      </c>
      <c r="V501" s="19" t="n">
        <f aca="false">IF(OR($F501="Activo",$F501="Cese"),M501,0)</f>
        <v>0</v>
      </c>
      <c r="W501" s="19" t="n">
        <f aca="false">IF(OR($F501="Activo",$F501="Cese"),SUM(P498:P500),0)</f>
        <v>0</v>
      </c>
      <c r="X501" s="36" t="n">
        <f aca="false">IF(OR($F501="Activo",$F501="Cese"),R501+S501+T501+U501+V501+W501,0)</f>
        <v>0</v>
      </c>
      <c r="Y501" s="19" t="n">
        <f aca="false">IF(OR($F501="Activo",$F501="Cese"),DED_FIJA,0)</f>
        <v>0</v>
      </c>
      <c r="Z501" s="36" t="n">
        <f aca="false">MAX(0,X501-Y501)</f>
        <v>0</v>
      </c>
      <c r="AA501" s="19" t="n">
        <f aca="false">IF(Z501=0,0,MAX(0,MIN(Z501,Parámetros!$G$19)-Parámetros!$F$19)*Parámetros!$E$19)</f>
        <v>0</v>
      </c>
      <c r="AB501" s="19" t="n">
        <f aca="false">IF(Z501=0,0,MAX(0,MIN(Z501,Parámetros!$G$20)-Parámetros!$F$20)*Parámetros!$E$20)</f>
        <v>0</v>
      </c>
      <c r="AC501" s="19" t="n">
        <f aca="false">IF(Z501=0,0,MAX(0,MIN(Z501,Parámetros!$G$21)-Parámetros!$F$21)*Parámetros!$E$21)</f>
        <v>0</v>
      </c>
      <c r="AD501" s="19" t="n">
        <f aca="false">IF(Z501=0,0,MAX(0,MIN(Z501,Parámetros!$G$22)-Parámetros!$F$22)*Parámetros!$E$22)</f>
        <v>0</v>
      </c>
      <c r="AE501" s="19" t="n">
        <f aca="false">IF(Z501=0,0,MAX(0,MIN(Z501,Parámetros!$G$23)-Parámetros!$F$23)*Parámetros!$E$23)</f>
        <v>0</v>
      </c>
      <c r="AF501" s="36" t="n">
        <f aca="false">SUM(AA501:AE501)</f>
        <v>0</v>
      </c>
      <c r="AG501" s="45" t="str">
        <f aca="false">IF(AM501&lt;=0,"-",INDEX(TR_TASA,MATCH(AM501,TR_DESDE,1)))</f>
        <v>-</v>
      </c>
      <c r="AH501" s="44" t="n">
        <f aca="false">IF($F501="Cese",1,IF($F501="Activo",INDEX(DIV_N,4),0))</f>
        <v>0</v>
      </c>
      <c r="AI501" s="44" t="n">
        <f aca="false">IF($F501="Cese",3,IF($F501="Activo",INDEX(DIV_HASTA,4),0))</f>
        <v>0</v>
      </c>
      <c r="AJ501" s="19" t="n">
        <f aca="false">IF(OR($F501="Activo",$F501="Cese"),SUMIFS(AV498:AV500,D498:D500,"&lt;="&amp;AI501),0)</f>
        <v>0</v>
      </c>
      <c r="AK501" s="19" t="n">
        <f aca="false">IF(OR($F501="Activo",$F501="Cese"),MAX(0,(AF501-AJ501)/AH501),0)</f>
        <v>0</v>
      </c>
      <c r="AL501" s="19" t="n">
        <f aca="false">IF(OR($F501="Activo",$F501="Cese"),K501+IF(PROY_BON="Sí",0,J501),0)</f>
        <v>0</v>
      </c>
      <c r="AM501" s="19" t="n">
        <f aca="false">IF(AL501&gt;0,MAX(0,X501+AL501-Y501),Z501)</f>
        <v>0</v>
      </c>
      <c r="AN501" s="19" t="n">
        <f aca="false">SUMPRODUCT((AM501&gt;TR_DESDE)*(AM501-TR_DESDE)*TR_INC)</f>
        <v>0</v>
      </c>
      <c r="AO501" s="19" t="n">
        <f aca="false">IF(AL501&gt;0,MAX(0,AN501-IF($F501="Cese",MAX(AF501,AJ501),AF501)),0)</f>
        <v>0</v>
      </c>
      <c r="AP501" s="46" t="n">
        <f aca="false">IF(OR($F501="Activo",$F501="Cese"),ROUND(AK501+AO501,2),0)</f>
        <v>0</v>
      </c>
      <c r="AQ501" s="19" t="n">
        <f aca="false">IF($F501="Cese",MAX(0,AJ501-AN501),0)</f>
        <v>0</v>
      </c>
      <c r="AR501" s="19" t="str">
        <f aca="false">IF($B501="","",IF(COUNTIFS(RP_COD,$B501,'Retenciones Planilla'!$F$6:$F$105,"&lt;&gt;")=0,"",SUMIFS('Retenciones Planilla'!$F$6:$F$105,RP_COD,$B501)))</f>
        <v/>
      </c>
      <c r="AS501" s="19" t="str">
        <f aca="false">IF(AR501="","",AR501-AP501)</f>
        <v/>
      </c>
      <c r="AT501" s="23" t="str">
        <f aca="false">IF($B501="","",IF(NOT(OR($F501="Activo",$F501="Cese")),IF(N(AR501)=0,"—","Revisar: sin vínculo"),IF(AR501="",IF(AP501=0,"No corresponde","Sin dato planilla"),IF(ABS(AS501)&lt;=TOL,"OK",IF(AS501&gt;0,"Retuvo de más","Retuvo de menos")))))</f>
        <v/>
      </c>
      <c r="AU501" s="19" t="n">
        <f aca="false">IF(AND(BASE_RET="Planilla (si existe)",AR501&lt;&gt;""),AR501,AP501)</f>
        <v>0</v>
      </c>
      <c r="AV501" s="19" t="n">
        <f aca="false">AU501+N501</f>
        <v>0</v>
      </c>
    </row>
    <row r="502" customFormat="false" ht="15" hidden="false" customHeight="false" outlineLevel="0" collapsed="false">
      <c r="A502" s="43" t="n">
        <v>42</v>
      </c>
      <c r="B502" s="35" t="str">
        <f aca="false">IF(Trabajadores!$B$47="","",Trabajadores!$B$47)</f>
        <v/>
      </c>
      <c r="C502" s="35" t="str">
        <f aca="false">IF($B502="","",Trabajadores!$D$47)</f>
        <v/>
      </c>
      <c r="D502" s="43" t="n">
        <v>5</v>
      </c>
      <c r="E502" s="23" t="s">
        <v>302</v>
      </c>
      <c r="F502" s="23" t="str">
        <f aca="false">IF($B502="","",IF(OR(5&lt;Trabajadores!$M$47,5&gt;Trabajadores!$N$47),"No vinculado",IF(AND(5=Trabajadores!$N$47,Trabajadores!$O$47="Sí"),"Cese","Activo")))</f>
        <v/>
      </c>
      <c r="G502" s="19" t="n">
        <f aca="false">IF($B502="",0,SUMIFS(Ingresos!$S$6:$S$1505,ING_COD,$B502,ING_CLASE,"ORD"))</f>
        <v>0</v>
      </c>
      <c r="H502" s="19" t="n">
        <f aca="false">IF($B502="",0,SUMIFS(Ingresos!$S$6:$S$1505,ING_COD,$B502,ING_CLASE,"ORD",ING_COMP,"Sí"))</f>
        <v>0</v>
      </c>
      <c r="I502" s="19" t="n">
        <f aca="false">IF($B502="",0,SUMIFS(Ingresos!$S$6:$S$1505,ING_COD,$B502,ING_CLASE,"GRA"))</f>
        <v>0</v>
      </c>
      <c r="J502" s="19" t="n">
        <f aca="false">IF($B502="",0,SUMIFS(Ingresos!$S$6:$S$1505,ING_COD,$B502,ING_CLASE,"BON"))</f>
        <v>0</v>
      </c>
      <c r="K502" s="19" t="n">
        <f aca="false">IF($B502="",0,SUMIFS(Ingresos!$S$6:$S$1505,ING_COD,$B502,ING_CLASE,"EXT"))</f>
        <v>0</v>
      </c>
      <c r="L502" s="19" t="n">
        <f aca="false">IF($B502="",0,SUMIFS(Ingresos!$S$6:$S$1505,ING_COD,$B502,ING_CLASE,"OTO"))</f>
        <v>0</v>
      </c>
      <c r="M502" s="19" t="n">
        <f aca="false">IF($B502="",0,SUMIFS(Ingresos!$S$6:$S$1505,ING_COD,$B502,ING_CLASE,"OTX"))</f>
        <v>0</v>
      </c>
      <c r="N502" s="19" t="n">
        <f aca="false">IF($B502="",0,SUMIFS(Ingresos!$S$6:$S$1505,ING_COD,$B502,ING_CLASE,"RETO"))</f>
        <v>0</v>
      </c>
      <c r="O502" s="19" t="n">
        <f aca="false">IF($B502="",0,SUMIFS(Ingresos!$S$6:$S$1505,ING_COD,$B502,ING_CLASE,"INA"))</f>
        <v>0</v>
      </c>
      <c r="P502" s="19" t="n">
        <f aca="false">G502+I502+J502+K502+L502+M502</f>
        <v>0</v>
      </c>
      <c r="Q502" s="44" t="n">
        <f aca="false">IF($F502="Activo",8,IF($F502="Cese",1,0))</f>
        <v>0</v>
      </c>
      <c r="R502" s="19" t="n">
        <f aca="false">G502*Q502</f>
        <v>0</v>
      </c>
      <c r="S502" s="19" t="n">
        <f aca="false">IF($F502="Activo",SUMIFS(I502:I509,$D502:$D509,"&lt;="&amp;Trabajadores!$N$47)+IF(PROY_BON="Sí",SUMIFS(J502:J509,$D502:$D509,"&lt;="&amp;Trabajadores!$N$47),0),IF($F502="Cese",I502+IF(PROY_BON="Sí",J502,0),0))</f>
        <v>0</v>
      </c>
      <c r="T502" s="19" t="n">
        <f aca="false">IF(OR($F502&lt;&gt;"Activo",Trabajadores!$I$47="No"),0,IF(I504=0,H502*(1+IF(PROY_BON="Sí",Trabajadores!$P$47,0))*Trabajadores!$R$47/6*(Trabajadores!$N$47&gt;=7),0)+IF(I509=0,H502*(1+IF(PROY_BON="Sí",Trabajadores!$P$47,0))*Trabajadores!$S$47/6*(Trabajadores!$N$47&gt;=12),0))</f>
        <v>0</v>
      </c>
      <c r="U502" s="19" t="n">
        <f aca="false">IF($F502="Activo",IF(Trabajadores!$J$47="Sí",L502*8,L502),IF($F502="Cese",L502,0))</f>
        <v>0</v>
      </c>
      <c r="V502" s="19" t="n">
        <f aca="false">IF(OR($F502="Activo",$F502="Cese"),M502,0)</f>
        <v>0</v>
      </c>
      <c r="W502" s="19" t="n">
        <f aca="false">IF(OR($F502="Activo",$F502="Cese"),SUM(P498:P501),0)</f>
        <v>0</v>
      </c>
      <c r="X502" s="36" t="n">
        <f aca="false">IF(OR($F502="Activo",$F502="Cese"),R502+S502+T502+U502+V502+W502,0)</f>
        <v>0</v>
      </c>
      <c r="Y502" s="19" t="n">
        <f aca="false">IF(OR($F502="Activo",$F502="Cese"),DED_FIJA,0)</f>
        <v>0</v>
      </c>
      <c r="Z502" s="36" t="n">
        <f aca="false">MAX(0,X502-Y502)</f>
        <v>0</v>
      </c>
      <c r="AA502" s="19" t="n">
        <f aca="false">IF(Z502=0,0,MAX(0,MIN(Z502,Parámetros!$G$19)-Parámetros!$F$19)*Parámetros!$E$19)</f>
        <v>0</v>
      </c>
      <c r="AB502" s="19" t="n">
        <f aca="false">IF(Z502=0,0,MAX(0,MIN(Z502,Parámetros!$G$20)-Parámetros!$F$20)*Parámetros!$E$20)</f>
        <v>0</v>
      </c>
      <c r="AC502" s="19" t="n">
        <f aca="false">IF(Z502=0,0,MAX(0,MIN(Z502,Parámetros!$G$21)-Parámetros!$F$21)*Parámetros!$E$21)</f>
        <v>0</v>
      </c>
      <c r="AD502" s="19" t="n">
        <f aca="false">IF(Z502=0,0,MAX(0,MIN(Z502,Parámetros!$G$22)-Parámetros!$F$22)*Parámetros!$E$22)</f>
        <v>0</v>
      </c>
      <c r="AE502" s="19" t="n">
        <f aca="false">IF(Z502=0,0,MAX(0,MIN(Z502,Parámetros!$G$23)-Parámetros!$F$23)*Parámetros!$E$23)</f>
        <v>0</v>
      </c>
      <c r="AF502" s="36" t="n">
        <f aca="false">SUM(AA502:AE502)</f>
        <v>0</v>
      </c>
      <c r="AG502" s="45" t="str">
        <f aca="false">IF(AM502&lt;=0,"-",INDEX(TR_TASA,MATCH(AM502,TR_DESDE,1)))</f>
        <v>-</v>
      </c>
      <c r="AH502" s="44" t="n">
        <f aca="false">IF($F502="Cese",1,IF($F502="Activo",INDEX(DIV_N,5),0))</f>
        <v>0</v>
      </c>
      <c r="AI502" s="44" t="n">
        <f aca="false">IF($F502="Cese",4,IF($F502="Activo",INDEX(DIV_HASTA,5),0))</f>
        <v>0</v>
      </c>
      <c r="AJ502" s="19" t="n">
        <f aca="false">IF(OR($F502="Activo",$F502="Cese"),SUMIFS(AV498:AV501,D498:D501,"&lt;="&amp;AI502),0)</f>
        <v>0</v>
      </c>
      <c r="AK502" s="19" t="n">
        <f aca="false">IF(OR($F502="Activo",$F502="Cese"),MAX(0,(AF502-AJ502)/AH502),0)</f>
        <v>0</v>
      </c>
      <c r="AL502" s="19" t="n">
        <f aca="false">IF(OR($F502="Activo",$F502="Cese"),K502+IF(PROY_BON="Sí",0,J502),0)</f>
        <v>0</v>
      </c>
      <c r="AM502" s="19" t="n">
        <f aca="false">IF(AL502&gt;0,MAX(0,X502+AL502-Y502),Z502)</f>
        <v>0</v>
      </c>
      <c r="AN502" s="19" t="n">
        <f aca="false">SUMPRODUCT((AM502&gt;TR_DESDE)*(AM502-TR_DESDE)*TR_INC)</f>
        <v>0</v>
      </c>
      <c r="AO502" s="19" t="n">
        <f aca="false">IF(AL502&gt;0,MAX(0,AN502-IF($F502="Cese",MAX(AF502,AJ502),AF502)),0)</f>
        <v>0</v>
      </c>
      <c r="AP502" s="46" t="n">
        <f aca="false">IF(OR($F502="Activo",$F502="Cese"),ROUND(AK502+AO502,2),0)</f>
        <v>0</v>
      </c>
      <c r="AQ502" s="19" t="n">
        <f aca="false">IF($F502="Cese",MAX(0,AJ502-AN502),0)</f>
        <v>0</v>
      </c>
      <c r="AR502" s="19" t="str">
        <f aca="false">IF($B502="","",IF(COUNTIFS(RP_COD,$B502,'Retenciones Planilla'!$G$6:$G$105,"&lt;&gt;")=0,"",SUMIFS('Retenciones Planilla'!$G$6:$G$105,RP_COD,$B502)))</f>
        <v/>
      </c>
      <c r="AS502" s="19" t="str">
        <f aca="false">IF(AR502="","",AR502-AP502)</f>
        <v/>
      </c>
      <c r="AT502" s="23" t="str">
        <f aca="false">IF($B502="","",IF(NOT(OR($F502="Activo",$F502="Cese")),IF(N(AR502)=0,"—","Revisar: sin vínculo"),IF(AR502="",IF(AP502=0,"No corresponde","Sin dato planilla"),IF(ABS(AS502)&lt;=TOL,"OK",IF(AS502&gt;0,"Retuvo de más","Retuvo de menos")))))</f>
        <v/>
      </c>
      <c r="AU502" s="19" t="n">
        <f aca="false">IF(AND(BASE_RET="Planilla (si existe)",AR502&lt;&gt;""),AR502,AP502)</f>
        <v>0</v>
      </c>
      <c r="AV502" s="19" t="n">
        <f aca="false">AU502+N502</f>
        <v>0</v>
      </c>
    </row>
    <row r="503" customFormat="false" ht="15" hidden="false" customHeight="false" outlineLevel="0" collapsed="false">
      <c r="A503" s="43" t="n">
        <v>42</v>
      </c>
      <c r="B503" s="35" t="str">
        <f aca="false">IF(Trabajadores!$B$47="","",Trabajadores!$B$47)</f>
        <v/>
      </c>
      <c r="C503" s="35" t="str">
        <f aca="false">IF($B503="","",Trabajadores!$D$47)</f>
        <v/>
      </c>
      <c r="D503" s="43" t="n">
        <v>6</v>
      </c>
      <c r="E503" s="23" t="s">
        <v>303</v>
      </c>
      <c r="F503" s="23" t="str">
        <f aca="false">IF($B503="","",IF(OR(6&lt;Trabajadores!$M$47,6&gt;Trabajadores!$N$47),"No vinculado",IF(AND(6=Trabajadores!$N$47,Trabajadores!$O$47="Sí"),"Cese","Activo")))</f>
        <v/>
      </c>
      <c r="G503" s="19" t="n">
        <f aca="false">IF($B503="",0,SUMIFS(Ingresos!$T$6:$T$1505,ING_COD,$B503,ING_CLASE,"ORD"))</f>
        <v>0</v>
      </c>
      <c r="H503" s="19" t="n">
        <f aca="false">IF($B503="",0,SUMIFS(Ingresos!$T$6:$T$1505,ING_COD,$B503,ING_CLASE,"ORD",ING_COMP,"Sí"))</f>
        <v>0</v>
      </c>
      <c r="I503" s="19" t="n">
        <f aca="false">IF($B503="",0,SUMIFS(Ingresos!$T$6:$T$1505,ING_COD,$B503,ING_CLASE,"GRA"))</f>
        <v>0</v>
      </c>
      <c r="J503" s="19" t="n">
        <f aca="false">IF($B503="",0,SUMIFS(Ingresos!$T$6:$T$1505,ING_COD,$B503,ING_CLASE,"BON"))</f>
        <v>0</v>
      </c>
      <c r="K503" s="19" t="n">
        <f aca="false">IF($B503="",0,SUMIFS(Ingresos!$T$6:$T$1505,ING_COD,$B503,ING_CLASE,"EXT"))</f>
        <v>0</v>
      </c>
      <c r="L503" s="19" t="n">
        <f aca="false">IF($B503="",0,SUMIFS(Ingresos!$T$6:$T$1505,ING_COD,$B503,ING_CLASE,"OTO"))</f>
        <v>0</v>
      </c>
      <c r="M503" s="19" t="n">
        <f aca="false">IF($B503="",0,SUMIFS(Ingresos!$T$6:$T$1505,ING_COD,$B503,ING_CLASE,"OTX"))</f>
        <v>0</v>
      </c>
      <c r="N503" s="19" t="n">
        <f aca="false">IF($B503="",0,SUMIFS(Ingresos!$T$6:$T$1505,ING_COD,$B503,ING_CLASE,"RETO"))</f>
        <v>0</v>
      </c>
      <c r="O503" s="19" t="n">
        <f aca="false">IF($B503="",0,SUMIFS(Ingresos!$T$6:$T$1505,ING_COD,$B503,ING_CLASE,"INA"))</f>
        <v>0</v>
      </c>
      <c r="P503" s="19" t="n">
        <f aca="false">G503+I503+J503+K503+L503+M503</f>
        <v>0</v>
      </c>
      <c r="Q503" s="44" t="n">
        <f aca="false">IF($F503="Activo",7,IF($F503="Cese",1,0))</f>
        <v>0</v>
      </c>
      <c r="R503" s="19" t="n">
        <f aca="false">G503*Q503</f>
        <v>0</v>
      </c>
      <c r="S503" s="19" t="n">
        <f aca="false">IF($F503="Activo",SUMIFS(I503:I509,$D503:$D509,"&lt;="&amp;Trabajadores!$N$47)+IF(PROY_BON="Sí",SUMIFS(J503:J509,$D503:$D509,"&lt;="&amp;Trabajadores!$N$47),0),IF($F503="Cese",I503+IF(PROY_BON="Sí",J503,0),0))</f>
        <v>0</v>
      </c>
      <c r="T503" s="19" t="n">
        <f aca="false">IF(OR($F503&lt;&gt;"Activo",Trabajadores!$I$47="No"),0,IF(I504=0,H503*(1+IF(PROY_BON="Sí",Trabajadores!$P$47,0))*Trabajadores!$R$47/6*(Trabajadores!$N$47&gt;=7),0)+IF(I509=0,H503*(1+IF(PROY_BON="Sí",Trabajadores!$P$47,0))*Trabajadores!$S$47/6*(Trabajadores!$N$47&gt;=12),0))</f>
        <v>0</v>
      </c>
      <c r="U503" s="19" t="n">
        <f aca="false">IF($F503="Activo",IF(Trabajadores!$J$47="Sí",L503*7,L503),IF($F503="Cese",L503,0))</f>
        <v>0</v>
      </c>
      <c r="V503" s="19" t="n">
        <f aca="false">IF(OR($F503="Activo",$F503="Cese"),M503,0)</f>
        <v>0</v>
      </c>
      <c r="W503" s="19" t="n">
        <f aca="false">IF(OR($F503="Activo",$F503="Cese"),SUM(P498:P502),0)</f>
        <v>0</v>
      </c>
      <c r="X503" s="36" t="n">
        <f aca="false">IF(OR($F503="Activo",$F503="Cese"),R503+S503+T503+U503+V503+W503,0)</f>
        <v>0</v>
      </c>
      <c r="Y503" s="19" t="n">
        <f aca="false">IF(OR($F503="Activo",$F503="Cese"),DED_FIJA,0)</f>
        <v>0</v>
      </c>
      <c r="Z503" s="36" t="n">
        <f aca="false">MAX(0,X503-Y503)</f>
        <v>0</v>
      </c>
      <c r="AA503" s="19" t="n">
        <f aca="false">IF(Z503=0,0,MAX(0,MIN(Z503,Parámetros!$G$19)-Parámetros!$F$19)*Parámetros!$E$19)</f>
        <v>0</v>
      </c>
      <c r="AB503" s="19" t="n">
        <f aca="false">IF(Z503=0,0,MAX(0,MIN(Z503,Parámetros!$G$20)-Parámetros!$F$20)*Parámetros!$E$20)</f>
        <v>0</v>
      </c>
      <c r="AC503" s="19" t="n">
        <f aca="false">IF(Z503=0,0,MAX(0,MIN(Z503,Parámetros!$G$21)-Parámetros!$F$21)*Parámetros!$E$21)</f>
        <v>0</v>
      </c>
      <c r="AD503" s="19" t="n">
        <f aca="false">IF(Z503=0,0,MAX(0,MIN(Z503,Parámetros!$G$22)-Parámetros!$F$22)*Parámetros!$E$22)</f>
        <v>0</v>
      </c>
      <c r="AE503" s="19" t="n">
        <f aca="false">IF(Z503=0,0,MAX(0,MIN(Z503,Parámetros!$G$23)-Parámetros!$F$23)*Parámetros!$E$23)</f>
        <v>0</v>
      </c>
      <c r="AF503" s="36" t="n">
        <f aca="false">SUM(AA503:AE503)</f>
        <v>0</v>
      </c>
      <c r="AG503" s="45" t="str">
        <f aca="false">IF(AM503&lt;=0,"-",INDEX(TR_TASA,MATCH(AM503,TR_DESDE,1)))</f>
        <v>-</v>
      </c>
      <c r="AH503" s="44" t="n">
        <f aca="false">IF($F503="Cese",1,IF($F503="Activo",INDEX(DIV_N,6),0))</f>
        <v>0</v>
      </c>
      <c r="AI503" s="44" t="n">
        <f aca="false">IF($F503="Cese",5,IF($F503="Activo",INDEX(DIV_HASTA,6),0))</f>
        <v>0</v>
      </c>
      <c r="AJ503" s="19" t="n">
        <f aca="false">IF(OR($F503="Activo",$F503="Cese"),SUMIFS(AV498:AV502,D498:D502,"&lt;="&amp;AI503),0)</f>
        <v>0</v>
      </c>
      <c r="AK503" s="19" t="n">
        <f aca="false">IF(OR($F503="Activo",$F503="Cese"),MAX(0,(AF503-AJ503)/AH503),0)</f>
        <v>0</v>
      </c>
      <c r="AL503" s="19" t="n">
        <f aca="false">IF(OR($F503="Activo",$F503="Cese"),K503+IF(PROY_BON="Sí",0,J503),0)</f>
        <v>0</v>
      </c>
      <c r="AM503" s="19" t="n">
        <f aca="false">IF(AL503&gt;0,MAX(0,X503+AL503-Y503),Z503)</f>
        <v>0</v>
      </c>
      <c r="AN503" s="19" t="n">
        <f aca="false">SUMPRODUCT((AM503&gt;TR_DESDE)*(AM503-TR_DESDE)*TR_INC)</f>
        <v>0</v>
      </c>
      <c r="AO503" s="19" t="n">
        <f aca="false">IF(AL503&gt;0,MAX(0,AN503-IF($F503="Cese",MAX(AF503,AJ503),AF503)),0)</f>
        <v>0</v>
      </c>
      <c r="AP503" s="46" t="n">
        <f aca="false">IF(OR($F503="Activo",$F503="Cese"),ROUND(AK503+AO503,2),0)</f>
        <v>0</v>
      </c>
      <c r="AQ503" s="19" t="n">
        <f aca="false">IF($F503="Cese",MAX(0,AJ503-AN503),0)</f>
        <v>0</v>
      </c>
      <c r="AR503" s="19" t="str">
        <f aca="false">IF($B503="","",IF(COUNTIFS(RP_COD,$B503,'Retenciones Planilla'!$H$6:$H$105,"&lt;&gt;")=0,"",SUMIFS('Retenciones Planilla'!$H$6:$H$105,RP_COD,$B503)))</f>
        <v/>
      </c>
      <c r="AS503" s="19" t="str">
        <f aca="false">IF(AR503="","",AR503-AP503)</f>
        <v/>
      </c>
      <c r="AT503" s="23" t="str">
        <f aca="false">IF($B503="","",IF(NOT(OR($F503="Activo",$F503="Cese")),IF(N(AR503)=0,"—","Revisar: sin vínculo"),IF(AR503="",IF(AP503=0,"No corresponde","Sin dato planilla"),IF(ABS(AS503)&lt;=TOL,"OK",IF(AS503&gt;0,"Retuvo de más","Retuvo de menos")))))</f>
        <v/>
      </c>
      <c r="AU503" s="19" t="n">
        <f aca="false">IF(AND(BASE_RET="Planilla (si existe)",AR503&lt;&gt;""),AR503,AP503)</f>
        <v>0</v>
      </c>
      <c r="AV503" s="19" t="n">
        <f aca="false">AU503+N503</f>
        <v>0</v>
      </c>
    </row>
    <row r="504" customFormat="false" ht="15" hidden="false" customHeight="false" outlineLevel="0" collapsed="false">
      <c r="A504" s="43" t="n">
        <v>42</v>
      </c>
      <c r="B504" s="35" t="str">
        <f aca="false">IF(Trabajadores!$B$47="","",Trabajadores!$B$47)</f>
        <v/>
      </c>
      <c r="C504" s="35" t="str">
        <f aca="false">IF($B504="","",Trabajadores!$D$47)</f>
        <v/>
      </c>
      <c r="D504" s="43" t="n">
        <v>7</v>
      </c>
      <c r="E504" s="23" t="s">
        <v>304</v>
      </c>
      <c r="F504" s="23" t="str">
        <f aca="false">IF($B504="","",IF(OR(7&lt;Trabajadores!$M$47,7&gt;Trabajadores!$N$47),"No vinculado",IF(AND(7=Trabajadores!$N$47,Trabajadores!$O$47="Sí"),"Cese","Activo")))</f>
        <v/>
      </c>
      <c r="G504" s="19" t="n">
        <f aca="false">IF($B504="",0,SUMIFS(Ingresos!$U$6:$U$1505,ING_COD,$B504,ING_CLASE,"ORD"))</f>
        <v>0</v>
      </c>
      <c r="H504" s="19" t="n">
        <f aca="false">IF($B504="",0,SUMIFS(Ingresos!$U$6:$U$1505,ING_COD,$B504,ING_CLASE,"ORD",ING_COMP,"Sí"))</f>
        <v>0</v>
      </c>
      <c r="I504" s="19" t="n">
        <f aca="false">IF($B504="",0,SUMIFS(Ingresos!$U$6:$U$1505,ING_COD,$B504,ING_CLASE,"GRA"))</f>
        <v>0</v>
      </c>
      <c r="J504" s="19" t="n">
        <f aca="false">IF($B504="",0,SUMIFS(Ingresos!$U$6:$U$1505,ING_COD,$B504,ING_CLASE,"BON"))</f>
        <v>0</v>
      </c>
      <c r="K504" s="19" t="n">
        <f aca="false">IF($B504="",0,SUMIFS(Ingresos!$U$6:$U$1505,ING_COD,$B504,ING_CLASE,"EXT"))</f>
        <v>0</v>
      </c>
      <c r="L504" s="19" t="n">
        <f aca="false">IF($B504="",0,SUMIFS(Ingresos!$U$6:$U$1505,ING_COD,$B504,ING_CLASE,"OTO"))</f>
        <v>0</v>
      </c>
      <c r="M504" s="19" t="n">
        <f aca="false">IF($B504="",0,SUMIFS(Ingresos!$U$6:$U$1505,ING_COD,$B504,ING_CLASE,"OTX"))</f>
        <v>0</v>
      </c>
      <c r="N504" s="19" t="n">
        <f aca="false">IF($B504="",0,SUMIFS(Ingresos!$U$6:$U$1505,ING_COD,$B504,ING_CLASE,"RETO"))</f>
        <v>0</v>
      </c>
      <c r="O504" s="19" t="n">
        <f aca="false">IF($B504="",0,SUMIFS(Ingresos!$U$6:$U$1505,ING_COD,$B504,ING_CLASE,"INA"))</f>
        <v>0</v>
      </c>
      <c r="P504" s="19" t="n">
        <f aca="false">G504+I504+J504+K504+L504+M504</f>
        <v>0</v>
      </c>
      <c r="Q504" s="44" t="n">
        <f aca="false">IF($F504="Activo",6,IF($F504="Cese",1,0))</f>
        <v>0</v>
      </c>
      <c r="R504" s="19" t="n">
        <f aca="false">G504*Q504</f>
        <v>0</v>
      </c>
      <c r="S504" s="19" t="n">
        <f aca="false">IF($F504="Activo",SUMIFS(I504:I509,$D504:$D509,"&lt;="&amp;Trabajadores!$N$47)+IF(PROY_BON="Sí",SUMIFS(J504:J509,$D504:$D509,"&lt;="&amp;Trabajadores!$N$47),0),IF($F504="Cese",I504+IF(PROY_BON="Sí",J504,0),0))</f>
        <v>0</v>
      </c>
      <c r="T504" s="19" t="n">
        <f aca="false">IF(OR($F504&lt;&gt;"Activo",Trabajadores!$I$47="No"),0,IF(I509=0,H504*(1+IF(PROY_BON="Sí",Trabajadores!$P$47,0))*Trabajadores!$S$47/6*(Trabajadores!$N$47&gt;=12),0))</f>
        <v>0</v>
      </c>
      <c r="U504" s="19" t="n">
        <f aca="false">IF($F504="Activo",IF(Trabajadores!$J$47="Sí",L504*6,L504),IF($F504="Cese",L504,0))</f>
        <v>0</v>
      </c>
      <c r="V504" s="19" t="n">
        <f aca="false">IF(OR($F504="Activo",$F504="Cese"),M504,0)</f>
        <v>0</v>
      </c>
      <c r="W504" s="19" t="n">
        <f aca="false">IF(OR($F504="Activo",$F504="Cese"),SUM(P498:P503),0)</f>
        <v>0</v>
      </c>
      <c r="X504" s="36" t="n">
        <f aca="false">IF(OR($F504="Activo",$F504="Cese"),R504+S504+T504+U504+V504+W504,0)</f>
        <v>0</v>
      </c>
      <c r="Y504" s="19" t="n">
        <f aca="false">IF(OR($F504="Activo",$F504="Cese"),DED_FIJA,0)</f>
        <v>0</v>
      </c>
      <c r="Z504" s="36" t="n">
        <f aca="false">MAX(0,X504-Y504)</f>
        <v>0</v>
      </c>
      <c r="AA504" s="19" t="n">
        <f aca="false">IF(Z504=0,0,MAX(0,MIN(Z504,Parámetros!$G$19)-Parámetros!$F$19)*Parámetros!$E$19)</f>
        <v>0</v>
      </c>
      <c r="AB504" s="19" t="n">
        <f aca="false">IF(Z504=0,0,MAX(0,MIN(Z504,Parámetros!$G$20)-Parámetros!$F$20)*Parámetros!$E$20)</f>
        <v>0</v>
      </c>
      <c r="AC504" s="19" t="n">
        <f aca="false">IF(Z504=0,0,MAX(0,MIN(Z504,Parámetros!$G$21)-Parámetros!$F$21)*Parámetros!$E$21)</f>
        <v>0</v>
      </c>
      <c r="AD504" s="19" t="n">
        <f aca="false">IF(Z504=0,0,MAX(0,MIN(Z504,Parámetros!$G$22)-Parámetros!$F$22)*Parámetros!$E$22)</f>
        <v>0</v>
      </c>
      <c r="AE504" s="19" t="n">
        <f aca="false">IF(Z504=0,0,MAX(0,MIN(Z504,Parámetros!$G$23)-Parámetros!$F$23)*Parámetros!$E$23)</f>
        <v>0</v>
      </c>
      <c r="AF504" s="36" t="n">
        <f aca="false">SUM(AA504:AE504)</f>
        <v>0</v>
      </c>
      <c r="AG504" s="45" t="str">
        <f aca="false">IF(AM504&lt;=0,"-",INDEX(TR_TASA,MATCH(AM504,TR_DESDE,1)))</f>
        <v>-</v>
      </c>
      <c r="AH504" s="44" t="n">
        <f aca="false">IF($F504="Cese",1,IF($F504="Activo",INDEX(DIV_N,7),0))</f>
        <v>0</v>
      </c>
      <c r="AI504" s="44" t="n">
        <f aca="false">IF($F504="Cese",6,IF($F504="Activo",INDEX(DIV_HASTA,7),0))</f>
        <v>0</v>
      </c>
      <c r="AJ504" s="19" t="n">
        <f aca="false">IF(OR($F504="Activo",$F504="Cese"),SUMIFS(AV498:AV503,D498:D503,"&lt;="&amp;AI504),0)</f>
        <v>0</v>
      </c>
      <c r="AK504" s="19" t="n">
        <f aca="false">IF(OR($F504="Activo",$F504="Cese"),MAX(0,(AF504-AJ504)/AH504),0)</f>
        <v>0</v>
      </c>
      <c r="AL504" s="19" t="n">
        <f aca="false">IF(OR($F504="Activo",$F504="Cese"),K504+IF(PROY_BON="Sí",0,J504),0)</f>
        <v>0</v>
      </c>
      <c r="AM504" s="19" t="n">
        <f aca="false">IF(AL504&gt;0,MAX(0,X504+AL504-Y504),Z504)</f>
        <v>0</v>
      </c>
      <c r="AN504" s="19" t="n">
        <f aca="false">SUMPRODUCT((AM504&gt;TR_DESDE)*(AM504-TR_DESDE)*TR_INC)</f>
        <v>0</v>
      </c>
      <c r="AO504" s="19" t="n">
        <f aca="false">IF(AL504&gt;0,MAX(0,AN504-IF($F504="Cese",MAX(AF504,AJ504),AF504)),0)</f>
        <v>0</v>
      </c>
      <c r="AP504" s="46" t="n">
        <f aca="false">IF(OR($F504="Activo",$F504="Cese"),ROUND(AK504+AO504,2),0)</f>
        <v>0</v>
      </c>
      <c r="AQ504" s="19" t="n">
        <f aca="false">IF($F504="Cese",MAX(0,AJ504-AN504),0)</f>
        <v>0</v>
      </c>
      <c r="AR504" s="19" t="str">
        <f aca="false">IF($B504="","",IF(COUNTIFS(RP_COD,$B504,'Retenciones Planilla'!$I$6:$I$105,"&lt;&gt;")=0,"",SUMIFS('Retenciones Planilla'!$I$6:$I$105,RP_COD,$B504)))</f>
        <v/>
      </c>
      <c r="AS504" s="19" t="str">
        <f aca="false">IF(AR504="","",AR504-AP504)</f>
        <v/>
      </c>
      <c r="AT504" s="23" t="str">
        <f aca="false">IF($B504="","",IF(NOT(OR($F504="Activo",$F504="Cese")),IF(N(AR504)=0,"—","Revisar: sin vínculo"),IF(AR504="",IF(AP504=0,"No corresponde","Sin dato planilla"),IF(ABS(AS504)&lt;=TOL,"OK",IF(AS504&gt;0,"Retuvo de más","Retuvo de menos")))))</f>
        <v/>
      </c>
      <c r="AU504" s="19" t="n">
        <f aca="false">IF(AND(BASE_RET="Planilla (si existe)",AR504&lt;&gt;""),AR504,AP504)</f>
        <v>0</v>
      </c>
      <c r="AV504" s="19" t="n">
        <f aca="false">AU504+N504</f>
        <v>0</v>
      </c>
    </row>
    <row r="505" customFormat="false" ht="15" hidden="false" customHeight="false" outlineLevel="0" collapsed="false">
      <c r="A505" s="43" t="n">
        <v>42</v>
      </c>
      <c r="B505" s="35" t="str">
        <f aca="false">IF(Trabajadores!$B$47="","",Trabajadores!$B$47)</f>
        <v/>
      </c>
      <c r="C505" s="35" t="str">
        <f aca="false">IF($B505="","",Trabajadores!$D$47)</f>
        <v/>
      </c>
      <c r="D505" s="43" t="n">
        <v>8</v>
      </c>
      <c r="E505" s="23" t="s">
        <v>305</v>
      </c>
      <c r="F505" s="23" t="str">
        <f aca="false">IF($B505="","",IF(OR(8&lt;Trabajadores!$M$47,8&gt;Trabajadores!$N$47),"No vinculado",IF(AND(8=Trabajadores!$N$47,Trabajadores!$O$47="Sí"),"Cese","Activo")))</f>
        <v/>
      </c>
      <c r="G505" s="19" t="n">
        <f aca="false">IF($B505="",0,SUMIFS(Ingresos!$V$6:$V$1505,ING_COD,$B505,ING_CLASE,"ORD"))</f>
        <v>0</v>
      </c>
      <c r="H505" s="19" t="n">
        <f aca="false">IF($B505="",0,SUMIFS(Ingresos!$V$6:$V$1505,ING_COD,$B505,ING_CLASE,"ORD",ING_COMP,"Sí"))</f>
        <v>0</v>
      </c>
      <c r="I505" s="19" t="n">
        <f aca="false">IF($B505="",0,SUMIFS(Ingresos!$V$6:$V$1505,ING_COD,$B505,ING_CLASE,"GRA"))</f>
        <v>0</v>
      </c>
      <c r="J505" s="19" t="n">
        <f aca="false">IF($B505="",0,SUMIFS(Ingresos!$V$6:$V$1505,ING_COD,$B505,ING_CLASE,"BON"))</f>
        <v>0</v>
      </c>
      <c r="K505" s="19" t="n">
        <f aca="false">IF($B505="",0,SUMIFS(Ingresos!$V$6:$V$1505,ING_COD,$B505,ING_CLASE,"EXT"))</f>
        <v>0</v>
      </c>
      <c r="L505" s="19" t="n">
        <f aca="false">IF($B505="",0,SUMIFS(Ingresos!$V$6:$V$1505,ING_COD,$B505,ING_CLASE,"OTO"))</f>
        <v>0</v>
      </c>
      <c r="M505" s="19" t="n">
        <f aca="false">IF($B505="",0,SUMIFS(Ingresos!$V$6:$V$1505,ING_COD,$B505,ING_CLASE,"OTX"))</f>
        <v>0</v>
      </c>
      <c r="N505" s="19" t="n">
        <f aca="false">IF($B505="",0,SUMIFS(Ingresos!$V$6:$V$1505,ING_COD,$B505,ING_CLASE,"RETO"))</f>
        <v>0</v>
      </c>
      <c r="O505" s="19" t="n">
        <f aca="false">IF($B505="",0,SUMIFS(Ingresos!$V$6:$V$1505,ING_COD,$B505,ING_CLASE,"INA"))</f>
        <v>0</v>
      </c>
      <c r="P505" s="19" t="n">
        <f aca="false">G505+I505+J505+K505+L505+M505</f>
        <v>0</v>
      </c>
      <c r="Q505" s="44" t="n">
        <f aca="false">IF($F505="Activo",5,IF($F505="Cese",1,0))</f>
        <v>0</v>
      </c>
      <c r="R505" s="19" t="n">
        <f aca="false">G505*Q505</f>
        <v>0</v>
      </c>
      <c r="S505" s="19" t="n">
        <f aca="false">IF($F505="Activo",SUMIFS(I505:I509,$D505:$D509,"&lt;="&amp;Trabajadores!$N$47)+IF(PROY_BON="Sí",SUMIFS(J505:J509,$D505:$D509,"&lt;="&amp;Trabajadores!$N$47),0),IF($F505="Cese",I505+IF(PROY_BON="Sí",J505,0),0))</f>
        <v>0</v>
      </c>
      <c r="T505" s="19" t="n">
        <f aca="false">IF(OR($F505&lt;&gt;"Activo",Trabajadores!$I$47="No"),0,IF(I509=0,H505*(1+IF(PROY_BON="Sí",Trabajadores!$P$47,0))*Trabajadores!$S$47/6*(Trabajadores!$N$47&gt;=12),0))</f>
        <v>0</v>
      </c>
      <c r="U505" s="19" t="n">
        <f aca="false">IF($F505="Activo",IF(Trabajadores!$J$47="Sí",L505*5,L505),IF($F505="Cese",L505,0))</f>
        <v>0</v>
      </c>
      <c r="V505" s="19" t="n">
        <f aca="false">IF(OR($F505="Activo",$F505="Cese"),M505,0)</f>
        <v>0</v>
      </c>
      <c r="W505" s="19" t="n">
        <f aca="false">IF(OR($F505="Activo",$F505="Cese"),SUM(P498:P504),0)</f>
        <v>0</v>
      </c>
      <c r="X505" s="36" t="n">
        <f aca="false">IF(OR($F505="Activo",$F505="Cese"),R505+S505+T505+U505+V505+W505,0)</f>
        <v>0</v>
      </c>
      <c r="Y505" s="19" t="n">
        <f aca="false">IF(OR($F505="Activo",$F505="Cese"),DED_FIJA,0)</f>
        <v>0</v>
      </c>
      <c r="Z505" s="36" t="n">
        <f aca="false">MAX(0,X505-Y505)</f>
        <v>0</v>
      </c>
      <c r="AA505" s="19" t="n">
        <f aca="false">IF(Z505=0,0,MAX(0,MIN(Z505,Parámetros!$G$19)-Parámetros!$F$19)*Parámetros!$E$19)</f>
        <v>0</v>
      </c>
      <c r="AB505" s="19" t="n">
        <f aca="false">IF(Z505=0,0,MAX(0,MIN(Z505,Parámetros!$G$20)-Parámetros!$F$20)*Parámetros!$E$20)</f>
        <v>0</v>
      </c>
      <c r="AC505" s="19" t="n">
        <f aca="false">IF(Z505=0,0,MAX(0,MIN(Z505,Parámetros!$G$21)-Parámetros!$F$21)*Parámetros!$E$21)</f>
        <v>0</v>
      </c>
      <c r="AD505" s="19" t="n">
        <f aca="false">IF(Z505=0,0,MAX(0,MIN(Z505,Parámetros!$G$22)-Parámetros!$F$22)*Parámetros!$E$22)</f>
        <v>0</v>
      </c>
      <c r="AE505" s="19" t="n">
        <f aca="false">IF(Z505=0,0,MAX(0,MIN(Z505,Parámetros!$G$23)-Parámetros!$F$23)*Parámetros!$E$23)</f>
        <v>0</v>
      </c>
      <c r="AF505" s="36" t="n">
        <f aca="false">SUM(AA505:AE505)</f>
        <v>0</v>
      </c>
      <c r="AG505" s="45" t="str">
        <f aca="false">IF(AM505&lt;=0,"-",INDEX(TR_TASA,MATCH(AM505,TR_DESDE,1)))</f>
        <v>-</v>
      </c>
      <c r="AH505" s="44" t="n">
        <f aca="false">IF($F505="Cese",1,IF($F505="Activo",INDEX(DIV_N,8),0))</f>
        <v>0</v>
      </c>
      <c r="AI505" s="44" t="n">
        <f aca="false">IF($F505="Cese",7,IF($F505="Activo",INDEX(DIV_HASTA,8),0))</f>
        <v>0</v>
      </c>
      <c r="AJ505" s="19" t="n">
        <f aca="false">IF(OR($F505="Activo",$F505="Cese"),SUMIFS(AV498:AV504,D498:D504,"&lt;="&amp;AI505),0)</f>
        <v>0</v>
      </c>
      <c r="AK505" s="19" t="n">
        <f aca="false">IF(OR($F505="Activo",$F505="Cese"),MAX(0,(AF505-AJ505)/AH505),0)</f>
        <v>0</v>
      </c>
      <c r="AL505" s="19" t="n">
        <f aca="false">IF(OR($F505="Activo",$F505="Cese"),K505+IF(PROY_BON="Sí",0,J505),0)</f>
        <v>0</v>
      </c>
      <c r="AM505" s="19" t="n">
        <f aca="false">IF(AL505&gt;0,MAX(0,X505+AL505-Y505),Z505)</f>
        <v>0</v>
      </c>
      <c r="AN505" s="19" t="n">
        <f aca="false">SUMPRODUCT((AM505&gt;TR_DESDE)*(AM505-TR_DESDE)*TR_INC)</f>
        <v>0</v>
      </c>
      <c r="AO505" s="19" t="n">
        <f aca="false">IF(AL505&gt;0,MAX(0,AN505-IF($F505="Cese",MAX(AF505,AJ505),AF505)),0)</f>
        <v>0</v>
      </c>
      <c r="AP505" s="46" t="n">
        <f aca="false">IF(OR($F505="Activo",$F505="Cese"),ROUND(AK505+AO505,2),0)</f>
        <v>0</v>
      </c>
      <c r="AQ505" s="19" t="n">
        <f aca="false">IF($F505="Cese",MAX(0,AJ505-AN505),0)</f>
        <v>0</v>
      </c>
      <c r="AR505" s="19" t="str">
        <f aca="false">IF($B505="","",IF(COUNTIFS(RP_COD,$B505,'Retenciones Planilla'!$J$6:$J$105,"&lt;&gt;")=0,"",SUMIFS('Retenciones Planilla'!$J$6:$J$105,RP_COD,$B505)))</f>
        <v/>
      </c>
      <c r="AS505" s="19" t="str">
        <f aca="false">IF(AR505="","",AR505-AP505)</f>
        <v/>
      </c>
      <c r="AT505" s="23" t="str">
        <f aca="false">IF($B505="","",IF(NOT(OR($F505="Activo",$F505="Cese")),IF(N(AR505)=0,"—","Revisar: sin vínculo"),IF(AR505="",IF(AP505=0,"No corresponde","Sin dato planilla"),IF(ABS(AS505)&lt;=TOL,"OK",IF(AS505&gt;0,"Retuvo de más","Retuvo de menos")))))</f>
        <v/>
      </c>
      <c r="AU505" s="19" t="n">
        <f aca="false">IF(AND(BASE_RET="Planilla (si existe)",AR505&lt;&gt;""),AR505,AP505)</f>
        <v>0</v>
      </c>
      <c r="AV505" s="19" t="n">
        <f aca="false">AU505+N505</f>
        <v>0</v>
      </c>
    </row>
    <row r="506" customFormat="false" ht="15" hidden="false" customHeight="false" outlineLevel="0" collapsed="false">
      <c r="A506" s="43" t="n">
        <v>42</v>
      </c>
      <c r="B506" s="35" t="str">
        <f aca="false">IF(Trabajadores!$B$47="","",Trabajadores!$B$47)</f>
        <v/>
      </c>
      <c r="C506" s="35" t="str">
        <f aca="false">IF($B506="","",Trabajadores!$D$47)</f>
        <v/>
      </c>
      <c r="D506" s="43" t="n">
        <v>9</v>
      </c>
      <c r="E506" s="23" t="s">
        <v>306</v>
      </c>
      <c r="F506" s="23" t="str">
        <f aca="false">IF($B506="","",IF(OR(9&lt;Trabajadores!$M$47,9&gt;Trabajadores!$N$47),"No vinculado",IF(AND(9=Trabajadores!$N$47,Trabajadores!$O$47="Sí"),"Cese","Activo")))</f>
        <v/>
      </c>
      <c r="G506" s="19" t="n">
        <f aca="false">IF($B506="",0,SUMIFS(Ingresos!$W$6:$W$1505,ING_COD,$B506,ING_CLASE,"ORD"))</f>
        <v>0</v>
      </c>
      <c r="H506" s="19" t="n">
        <f aca="false">IF($B506="",0,SUMIFS(Ingresos!$W$6:$W$1505,ING_COD,$B506,ING_CLASE,"ORD",ING_COMP,"Sí"))</f>
        <v>0</v>
      </c>
      <c r="I506" s="19" t="n">
        <f aca="false">IF($B506="",0,SUMIFS(Ingresos!$W$6:$W$1505,ING_COD,$B506,ING_CLASE,"GRA"))</f>
        <v>0</v>
      </c>
      <c r="J506" s="19" t="n">
        <f aca="false">IF($B506="",0,SUMIFS(Ingresos!$W$6:$W$1505,ING_COD,$B506,ING_CLASE,"BON"))</f>
        <v>0</v>
      </c>
      <c r="K506" s="19" t="n">
        <f aca="false">IF($B506="",0,SUMIFS(Ingresos!$W$6:$W$1505,ING_COD,$B506,ING_CLASE,"EXT"))</f>
        <v>0</v>
      </c>
      <c r="L506" s="19" t="n">
        <f aca="false">IF($B506="",0,SUMIFS(Ingresos!$W$6:$W$1505,ING_COD,$B506,ING_CLASE,"OTO"))</f>
        <v>0</v>
      </c>
      <c r="M506" s="19" t="n">
        <f aca="false">IF($B506="",0,SUMIFS(Ingresos!$W$6:$W$1505,ING_COD,$B506,ING_CLASE,"OTX"))</f>
        <v>0</v>
      </c>
      <c r="N506" s="19" t="n">
        <f aca="false">IF($B506="",0,SUMIFS(Ingresos!$W$6:$W$1505,ING_COD,$B506,ING_CLASE,"RETO"))</f>
        <v>0</v>
      </c>
      <c r="O506" s="19" t="n">
        <f aca="false">IF($B506="",0,SUMIFS(Ingresos!$W$6:$W$1505,ING_COD,$B506,ING_CLASE,"INA"))</f>
        <v>0</v>
      </c>
      <c r="P506" s="19" t="n">
        <f aca="false">G506+I506+J506+K506+L506+M506</f>
        <v>0</v>
      </c>
      <c r="Q506" s="44" t="n">
        <f aca="false">IF($F506="Activo",4,IF($F506="Cese",1,0))</f>
        <v>0</v>
      </c>
      <c r="R506" s="19" t="n">
        <f aca="false">G506*Q506</f>
        <v>0</v>
      </c>
      <c r="S506" s="19" t="n">
        <f aca="false">IF($F506="Activo",SUMIFS(I506:I509,$D506:$D509,"&lt;="&amp;Trabajadores!$N$47)+IF(PROY_BON="Sí",SUMIFS(J506:J509,$D506:$D509,"&lt;="&amp;Trabajadores!$N$47),0),IF($F506="Cese",I506+IF(PROY_BON="Sí",J506,0),0))</f>
        <v>0</v>
      </c>
      <c r="T506" s="19" t="n">
        <f aca="false">IF(OR($F506&lt;&gt;"Activo",Trabajadores!$I$47="No"),0,IF(I509=0,H506*(1+IF(PROY_BON="Sí",Trabajadores!$P$47,0))*Trabajadores!$S$47/6*(Trabajadores!$N$47&gt;=12),0))</f>
        <v>0</v>
      </c>
      <c r="U506" s="19" t="n">
        <f aca="false">IF($F506="Activo",IF(Trabajadores!$J$47="Sí",L506*4,L506),IF($F506="Cese",L506,0))</f>
        <v>0</v>
      </c>
      <c r="V506" s="19" t="n">
        <f aca="false">IF(OR($F506="Activo",$F506="Cese"),M506,0)</f>
        <v>0</v>
      </c>
      <c r="W506" s="19" t="n">
        <f aca="false">IF(OR($F506="Activo",$F506="Cese"),SUM(P498:P505),0)</f>
        <v>0</v>
      </c>
      <c r="X506" s="36" t="n">
        <f aca="false">IF(OR($F506="Activo",$F506="Cese"),R506+S506+T506+U506+V506+W506,0)</f>
        <v>0</v>
      </c>
      <c r="Y506" s="19" t="n">
        <f aca="false">IF(OR($F506="Activo",$F506="Cese"),DED_FIJA,0)</f>
        <v>0</v>
      </c>
      <c r="Z506" s="36" t="n">
        <f aca="false">MAX(0,X506-Y506)</f>
        <v>0</v>
      </c>
      <c r="AA506" s="19" t="n">
        <f aca="false">IF(Z506=0,0,MAX(0,MIN(Z506,Parámetros!$G$19)-Parámetros!$F$19)*Parámetros!$E$19)</f>
        <v>0</v>
      </c>
      <c r="AB506" s="19" t="n">
        <f aca="false">IF(Z506=0,0,MAX(0,MIN(Z506,Parámetros!$G$20)-Parámetros!$F$20)*Parámetros!$E$20)</f>
        <v>0</v>
      </c>
      <c r="AC506" s="19" t="n">
        <f aca="false">IF(Z506=0,0,MAX(0,MIN(Z506,Parámetros!$G$21)-Parámetros!$F$21)*Parámetros!$E$21)</f>
        <v>0</v>
      </c>
      <c r="AD506" s="19" t="n">
        <f aca="false">IF(Z506=0,0,MAX(0,MIN(Z506,Parámetros!$G$22)-Parámetros!$F$22)*Parámetros!$E$22)</f>
        <v>0</v>
      </c>
      <c r="AE506" s="19" t="n">
        <f aca="false">IF(Z506=0,0,MAX(0,MIN(Z506,Parámetros!$G$23)-Parámetros!$F$23)*Parámetros!$E$23)</f>
        <v>0</v>
      </c>
      <c r="AF506" s="36" t="n">
        <f aca="false">SUM(AA506:AE506)</f>
        <v>0</v>
      </c>
      <c r="AG506" s="45" t="str">
        <f aca="false">IF(AM506&lt;=0,"-",INDEX(TR_TASA,MATCH(AM506,TR_DESDE,1)))</f>
        <v>-</v>
      </c>
      <c r="AH506" s="44" t="n">
        <f aca="false">IF($F506="Cese",1,IF($F506="Activo",INDEX(DIV_N,9),0))</f>
        <v>0</v>
      </c>
      <c r="AI506" s="44" t="n">
        <f aca="false">IF($F506="Cese",8,IF($F506="Activo",INDEX(DIV_HASTA,9),0))</f>
        <v>0</v>
      </c>
      <c r="AJ506" s="19" t="n">
        <f aca="false">IF(OR($F506="Activo",$F506="Cese"),SUMIFS(AV498:AV505,D498:D505,"&lt;="&amp;AI506),0)</f>
        <v>0</v>
      </c>
      <c r="AK506" s="19" t="n">
        <f aca="false">IF(OR($F506="Activo",$F506="Cese"),MAX(0,(AF506-AJ506)/AH506),0)</f>
        <v>0</v>
      </c>
      <c r="AL506" s="19" t="n">
        <f aca="false">IF(OR($F506="Activo",$F506="Cese"),K506+IF(PROY_BON="Sí",0,J506),0)</f>
        <v>0</v>
      </c>
      <c r="AM506" s="19" t="n">
        <f aca="false">IF(AL506&gt;0,MAX(0,X506+AL506-Y506),Z506)</f>
        <v>0</v>
      </c>
      <c r="AN506" s="19" t="n">
        <f aca="false">SUMPRODUCT((AM506&gt;TR_DESDE)*(AM506-TR_DESDE)*TR_INC)</f>
        <v>0</v>
      </c>
      <c r="AO506" s="19" t="n">
        <f aca="false">IF(AL506&gt;0,MAX(0,AN506-IF($F506="Cese",MAX(AF506,AJ506),AF506)),0)</f>
        <v>0</v>
      </c>
      <c r="AP506" s="46" t="n">
        <f aca="false">IF(OR($F506="Activo",$F506="Cese"),ROUND(AK506+AO506,2),0)</f>
        <v>0</v>
      </c>
      <c r="AQ506" s="19" t="n">
        <f aca="false">IF($F506="Cese",MAX(0,AJ506-AN506),0)</f>
        <v>0</v>
      </c>
      <c r="AR506" s="19" t="str">
        <f aca="false">IF($B506="","",IF(COUNTIFS(RP_COD,$B506,'Retenciones Planilla'!$K$6:$K$105,"&lt;&gt;")=0,"",SUMIFS('Retenciones Planilla'!$K$6:$K$105,RP_COD,$B506)))</f>
        <v/>
      </c>
      <c r="AS506" s="19" t="str">
        <f aca="false">IF(AR506="","",AR506-AP506)</f>
        <v/>
      </c>
      <c r="AT506" s="23" t="str">
        <f aca="false">IF($B506="","",IF(NOT(OR($F506="Activo",$F506="Cese")),IF(N(AR506)=0,"—","Revisar: sin vínculo"),IF(AR506="",IF(AP506=0,"No corresponde","Sin dato planilla"),IF(ABS(AS506)&lt;=TOL,"OK",IF(AS506&gt;0,"Retuvo de más","Retuvo de menos")))))</f>
        <v/>
      </c>
      <c r="AU506" s="19" t="n">
        <f aca="false">IF(AND(BASE_RET="Planilla (si existe)",AR506&lt;&gt;""),AR506,AP506)</f>
        <v>0</v>
      </c>
      <c r="AV506" s="19" t="n">
        <f aca="false">AU506+N506</f>
        <v>0</v>
      </c>
    </row>
    <row r="507" customFormat="false" ht="15" hidden="false" customHeight="false" outlineLevel="0" collapsed="false">
      <c r="A507" s="43" t="n">
        <v>42</v>
      </c>
      <c r="B507" s="35" t="str">
        <f aca="false">IF(Trabajadores!$B$47="","",Trabajadores!$B$47)</f>
        <v/>
      </c>
      <c r="C507" s="35" t="str">
        <f aca="false">IF($B507="","",Trabajadores!$D$47)</f>
        <v/>
      </c>
      <c r="D507" s="43" t="n">
        <v>10</v>
      </c>
      <c r="E507" s="23" t="s">
        <v>307</v>
      </c>
      <c r="F507" s="23" t="str">
        <f aca="false">IF($B507="","",IF(OR(10&lt;Trabajadores!$M$47,10&gt;Trabajadores!$N$47),"No vinculado",IF(AND(10=Trabajadores!$N$47,Trabajadores!$O$47="Sí"),"Cese","Activo")))</f>
        <v/>
      </c>
      <c r="G507" s="19" t="n">
        <f aca="false">IF($B507="",0,SUMIFS(Ingresos!$X$6:$X$1505,ING_COD,$B507,ING_CLASE,"ORD"))</f>
        <v>0</v>
      </c>
      <c r="H507" s="19" t="n">
        <f aca="false">IF($B507="",0,SUMIFS(Ingresos!$X$6:$X$1505,ING_COD,$B507,ING_CLASE,"ORD",ING_COMP,"Sí"))</f>
        <v>0</v>
      </c>
      <c r="I507" s="19" t="n">
        <f aca="false">IF($B507="",0,SUMIFS(Ingresos!$X$6:$X$1505,ING_COD,$B507,ING_CLASE,"GRA"))</f>
        <v>0</v>
      </c>
      <c r="J507" s="19" t="n">
        <f aca="false">IF($B507="",0,SUMIFS(Ingresos!$X$6:$X$1505,ING_COD,$B507,ING_CLASE,"BON"))</f>
        <v>0</v>
      </c>
      <c r="K507" s="19" t="n">
        <f aca="false">IF($B507="",0,SUMIFS(Ingresos!$X$6:$X$1505,ING_COD,$B507,ING_CLASE,"EXT"))</f>
        <v>0</v>
      </c>
      <c r="L507" s="19" t="n">
        <f aca="false">IF($B507="",0,SUMIFS(Ingresos!$X$6:$X$1505,ING_COD,$B507,ING_CLASE,"OTO"))</f>
        <v>0</v>
      </c>
      <c r="M507" s="19" t="n">
        <f aca="false">IF($B507="",0,SUMIFS(Ingresos!$X$6:$X$1505,ING_COD,$B507,ING_CLASE,"OTX"))</f>
        <v>0</v>
      </c>
      <c r="N507" s="19" t="n">
        <f aca="false">IF($B507="",0,SUMIFS(Ingresos!$X$6:$X$1505,ING_COD,$B507,ING_CLASE,"RETO"))</f>
        <v>0</v>
      </c>
      <c r="O507" s="19" t="n">
        <f aca="false">IF($B507="",0,SUMIFS(Ingresos!$X$6:$X$1505,ING_COD,$B507,ING_CLASE,"INA"))</f>
        <v>0</v>
      </c>
      <c r="P507" s="19" t="n">
        <f aca="false">G507+I507+J507+K507+L507+M507</f>
        <v>0</v>
      </c>
      <c r="Q507" s="44" t="n">
        <f aca="false">IF($F507="Activo",3,IF($F507="Cese",1,0))</f>
        <v>0</v>
      </c>
      <c r="R507" s="19" t="n">
        <f aca="false">G507*Q507</f>
        <v>0</v>
      </c>
      <c r="S507" s="19" t="n">
        <f aca="false">IF($F507="Activo",SUMIFS(I507:I509,$D507:$D509,"&lt;="&amp;Trabajadores!$N$47)+IF(PROY_BON="Sí",SUMIFS(J507:J509,$D507:$D509,"&lt;="&amp;Trabajadores!$N$47),0),IF($F507="Cese",I507+IF(PROY_BON="Sí",J507,0),0))</f>
        <v>0</v>
      </c>
      <c r="T507" s="19" t="n">
        <f aca="false">IF(OR($F507&lt;&gt;"Activo",Trabajadores!$I$47="No"),0,IF(I509=0,H507*(1+IF(PROY_BON="Sí",Trabajadores!$P$47,0))*Trabajadores!$S$47/6*(Trabajadores!$N$47&gt;=12),0))</f>
        <v>0</v>
      </c>
      <c r="U507" s="19" t="n">
        <f aca="false">IF($F507="Activo",IF(Trabajadores!$J$47="Sí",L507*3,L507),IF($F507="Cese",L507,0))</f>
        <v>0</v>
      </c>
      <c r="V507" s="19" t="n">
        <f aca="false">IF(OR($F507="Activo",$F507="Cese"),M507,0)</f>
        <v>0</v>
      </c>
      <c r="W507" s="19" t="n">
        <f aca="false">IF(OR($F507="Activo",$F507="Cese"),SUM(P498:P506),0)</f>
        <v>0</v>
      </c>
      <c r="X507" s="36" t="n">
        <f aca="false">IF(OR($F507="Activo",$F507="Cese"),R507+S507+T507+U507+V507+W507,0)</f>
        <v>0</v>
      </c>
      <c r="Y507" s="19" t="n">
        <f aca="false">IF(OR($F507="Activo",$F507="Cese"),DED_FIJA,0)</f>
        <v>0</v>
      </c>
      <c r="Z507" s="36" t="n">
        <f aca="false">MAX(0,X507-Y507)</f>
        <v>0</v>
      </c>
      <c r="AA507" s="19" t="n">
        <f aca="false">IF(Z507=0,0,MAX(0,MIN(Z507,Parámetros!$G$19)-Parámetros!$F$19)*Parámetros!$E$19)</f>
        <v>0</v>
      </c>
      <c r="AB507" s="19" t="n">
        <f aca="false">IF(Z507=0,0,MAX(0,MIN(Z507,Parámetros!$G$20)-Parámetros!$F$20)*Parámetros!$E$20)</f>
        <v>0</v>
      </c>
      <c r="AC507" s="19" t="n">
        <f aca="false">IF(Z507=0,0,MAX(0,MIN(Z507,Parámetros!$G$21)-Parámetros!$F$21)*Parámetros!$E$21)</f>
        <v>0</v>
      </c>
      <c r="AD507" s="19" t="n">
        <f aca="false">IF(Z507=0,0,MAX(0,MIN(Z507,Parámetros!$G$22)-Parámetros!$F$22)*Parámetros!$E$22)</f>
        <v>0</v>
      </c>
      <c r="AE507" s="19" t="n">
        <f aca="false">IF(Z507=0,0,MAX(0,MIN(Z507,Parámetros!$G$23)-Parámetros!$F$23)*Parámetros!$E$23)</f>
        <v>0</v>
      </c>
      <c r="AF507" s="36" t="n">
        <f aca="false">SUM(AA507:AE507)</f>
        <v>0</v>
      </c>
      <c r="AG507" s="45" t="str">
        <f aca="false">IF(AM507&lt;=0,"-",INDEX(TR_TASA,MATCH(AM507,TR_DESDE,1)))</f>
        <v>-</v>
      </c>
      <c r="AH507" s="44" t="n">
        <f aca="false">IF($F507="Cese",1,IF($F507="Activo",INDEX(DIV_N,10),0))</f>
        <v>0</v>
      </c>
      <c r="AI507" s="44" t="n">
        <f aca="false">IF($F507="Cese",9,IF($F507="Activo",INDEX(DIV_HASTA,10),0))</f>
        <v>0</v>
      </c>
      <c r="AJ507" s="19" t="n">
        <f aca="false">IF(OR($F507="Activo",$F507="Cese"),SUMIFS(AV498:AV506,D498:D506,"&lt;="&amp;AI507),0)</f>
        <v>0</v>
      </c>
      <c r="AK507" s="19" t="n">
        <f aca="false">IF(OR($F507="Activo",$F507="Cese"),MAX(0,(AF507-AJ507)/AH507),0)</f>
        <v>0</v>
      </c>
      <c r="AL507" s="19" t="n">
        <f aca="false">IF(OR($F507="Activo",$F507="Cese"),K507+IF(PROY_BON="Sí",0,J507),0)</f>
        <v>0</v>
      </c>
      <c r="AM507" s="19" t="n">
        <f aca="false">IF(AL507&gt;0,MAX(0,X507+AL507-Y507),Z507)</f>
        <v>0</v>
      </c>
      <c r="AN507" s="19" t="n">
        <f aca="false">SUMPRODUCT((AM507&gt;TR_DESDE)*(AM507-TR_DESDE)*TR_INC)</f>
        <v>0</v>
      </c>
      <c r="AO507" s="19" t="n">
        <f aca="false">IF(AL507&gt;0,MAX(0,AN507-IF($F507="Cese",MAX(AF507,AJ507),AF507)),0)</f>
        <v>0</v>
      </c>
      <c r="AP507" s="46" t="n">
        <f aca="false">IF(OR($F507="Activo",$F507="Cese"),ROUND(AK507+AO507,2),0)</f>
        <v>0</v>
      </c>
      <c r="AQ507" s="19" t="n">
        <f aca="false">IF($F507="Cese",MAX(0,AJ507-AN507),0)</f>
        <v>0</v>
      </c>
      <c r="AR507" s="19" t="str">
        <f aca="false">IF($B507="","",IF(COUNTIFS(RP_COD,$B507,'Retenciones Planilla'!$L$6:$L$105,"&lt;&gt;")=0,"",SUMIFS('Retenciones Planilla'!$L$6:$L$105,RP_COD,$B507)))</f>
        <v/>
      </c>
      <c r="AS507" s="19" t="str">
        <f aca="false">IF(AR507="","",AR507-AP507)</f>
        <v/>
      </c>
      <c r="AT507" s="23" t="str">
        <f aca="false">IF($B507="","",IF(NOT(OR($F507="Activo",$F507="Cese")),IF(N(AR507)=0,"—","Revisar: sin vínculo"),IF(AR507="",IF(AP507=0,"No corresponde","Sin dato planilla"),IF(ABS(AS507)&lt;=TOL,"OK",IF(AS507&gt;0,"Retuvo de más","Retuvo de menos")))))</f>
        <v/>
      </c>
      <c r="AU507" s="19" t="n">
        <f aca="false">IF(AND(BASE_RET="Planilla (si existe)",AR507&lt;&gt;""),AR507,AP507)</f>
        <v>0</v>
      </c>
      <c r="AV507" s="19" t="n">
        <f aca="false">AU507+N507</f>
        <v>0</v>
      </c>
    </row>
    <row r="508" customFormat="false" ht="15" hidden="false" customHeight="false" outlineLevel="0" collapsed="false">
      <c r="A508" s="43" t="n">
        <v>42</v>
      </c>
      <c r="B508" s="35" t="str">
        <f aca="false">IF(Trabajadores!$B$47="","",Trabajadores!$B$47)</f>
        <v/>
      </c>
      <c r="C508" s="35" t="str">
        <f aca="false">IF($B508="","",Trabajadores!$D$47)</f>
        <v/>
      </c>
      <c r="D508" s="43" t="n">
        <v>11</v>
      </c>
      <c r="E508" s="23" t="s">
        <v>308</v>
      </c>
      <c r="F508" s="23" t="str">
        <f aca="false">IF($B508="","",IF(OR(11&lt;Trabajadores!$M$47,11&gt;Trabajadores!$N$47),"No vinculado",IF(AND(11=Trabajadores!$N$47,Trabajadores!$O$47="Sí"),"Cese","Activo")))</f>
        <v/>
      </c>
      <c r="G508" s="19" t="n">
        <f aca="false">IF($B508="",0,SUMIFS(Ingresos!$Y$6:$Y$1505,ING_COD,$B508,ING_CLASE,"ORD"))</f>
        <v>0</v>
      </c>
      <c r="H508" s="19" t="n">
        <f aca="false">IF($B508="",0,SUMIFS(Ingresos!$Y$6:$Y$1505,ING_COD,$B508,ING_CLASE,"ORD",ING_COMP,"Sí"))</f>
        <v>0</v>
      </c>
      <c r="I508" s="19" t="n">
        <f aca="false">IF($B508="",0,SUMIFS(Ingresos!$Y$6:$Y$1505,ING_COD,$B508,ING_CLASE,"GRA"))</f>
        <v>0</v>
      </c>
      <c r="J508" s="19" t="n">
        <f aca="false">IF($B508="",0,SUMIFS(Ingresos!$Y$6:$Y$1505,ING_COD,$B508,ING_CLASE,"BON"))</f>
        <v>0</v>
      </c>
      <c r="K508" s="19" t="n">
        <f aca="false">IF($B508="",0,SUMIFS(Ingresos!$Y$6:$Y$1505,ING_COD,$B508,ING_CLASE,"EXT"))</f>
        <v>0</v>
      </c>
      <c r="L508" s="19" t="n">
        <f aca="false">IF($B508="",0,SUMIFS(Ingresos!$Y$6:$Y$1505,ING_COD,$B508,ING_CLASE,"OTO"))</f>
        <v>0</v>
      </c>
      <c r="M508" s="19" t="n">
        <f aca="false">IF($B508="",0,SUMIFS(Ingresos!$Y$6:$Y$1505,ING_COD,$B508,ING_CLASE,"OTX"))</f>
        <v>0</v>
      </c>
      <c r="N508" s="19" t="n">
        <f aca="false">IF($B508="",0,SUMIFS(Ingresos!$Y$6:$Y$1505,ING_COD,$B508,ING_CLASE,"RETO"))</f>
        <v>0</v>
      </c>
      <c r="O508" s="19" t="n">
        <f aca="false">IF($B508="",0,SUMIFS(Ingresos!$Y$6:$Y$1505,ING_COD,$B508,ING_CLASE,"INA"))</f>
        <v>0</v>
      </c>
      <c r="P508" s="19" t="n">
        <f aca="false">G508+I508+J508+K508+L508+M508</f>
        <v>0</v>
      </c>
      <c r="Q508" s="44" t="n">
        <f aca="false">IF($F508="Activo",2,IF($F508="Cese",1,0))</f>
        <v>0</v>
      </c>
      <c r="R508" s="19" t="n">
        <f aca="false">G508*Q508</f>
        <v>0</v>
      </c>
      <c r="S508" s="19" t="n">
        <f aca="false">IF($F508="Activo",SUMIFS(I508:I509,$D508:$D509,"&lt;="&amp;Trabajadores!$N$47)+IF(PROY_BON="Sí",SUMIFS(J508:J509,$D508:$D509,"&lt;="&amp;Trabajadores!$N$47),0),IF($F508="Cese",I508+IF(PROY_BON="Sí",J508,0),0))</f>
        <v>0</v>
      </c>
      <c r="T508" s="19" t="n">
        <f aca="false">IF(OR($F508&lt;&gt;"Activo",Trabajadores!$I$47="No"),0,IF(I509=0,H508*(1+IF(PROY_BON="Sí",Trabajadores!$P$47,0))*Trabajadores!$S$47/6*(Trabajadores!$N$47&gt;=12),0))</f>
        <v>0</v>
      </c>
      <c r="U508" s="19" t="n">
        <f aca="false">IF($F508="Activo",IF(Trabajadores!$J$47="Sí",L508*2,L508),IF($F508="Cese",L508,0))</f>
        <v>0</v>
      </c>
      <c r="V508" s="19" t="n">
        <f aca="false">IF(OR($F508="Activo",$F508="Cese"),M508,0)</f>
        <v>0</v>
      </c>
      <c r="W508" s="19" t="n">
        <f aca="false">IF(OR($F508="Activo",$F508="Cese"),SUM(P498:P507),0)</f>
        <v>0</v>
      </c>
      <c r="X508" s="36" t="n">
        <f aca="false">IF(OR($F508="Activo",$F508="Cese"),R508+S508+T508+U508+V508+W508,0)</f>
        <v>0</v>
      </c>
      <c r="Y508" s="19" t="n">
        <f aca="false">IF(OR($F508="Activo",$F508="Cese"),DED_FIJA,0)</f>
        <v>0</v>
      </c>
      <c r="Z508" s="36" t="n">
        <f aca="false">MAX(0,X508-Y508)</f>
        <v>0</v>
      </c>
      <c r="AA508" s="19" t="n">
        <f aca="false">IF(Z508=0,0,MAX(0,MIN(Z508,Parámetros!$G$19)-Parámetros!$F$19)*Parámetros!$E$19)</f>
        <v>0</v>
      </c>
      <c r="AB508" s="19" t="n">
        <f aca="false">IF(Z508=0,0,MAX(0,MIN(Z508,Parámetros!$G$20)-Parámetros!$F$20)*Parámetros!$E$20)</f>
        <v>0</v>
      </c>
      <c r="AC508" s="19" t="n">
        <f aca="false">IF(Z508=0,0,MAX(0,MIN(Z508,Parámetros!$G$21)-Parámetros!$F$21)*Parámetros!$E$21)</f>
        <v>0</v>
      </c>
      <c r="AD508" s="19" t="n">
        <f aca="false">IF(Z508=0,0,MAX(0,MIN(Z508,Parámetros!$G$22)-Parámetros!$F$22)*Parámetros!$E$22)</f>
        <v>0</v>
      </c>
      <c r="AE508" s="19" t="n">
        <f aca="false">IF(Z508=0,0,MAX(0,MIN(Z508,Parámetros!$G$23)-Parámetros!$F$23)*Parámetros!$E$23)</f>
        <v>0</v>
      </c>
      <c r="AF508" s="36" t="n">
        <f aca="false">SUM(AA508:AE508)</f>
        <v>0</v>
      </c>
      <c r="AG508" s="45" t="str">
        <f aca="false">IF(AM508&lt;=0,"-",INDEX(TR_TASA,MATCH(AM508,TR_DESDE,1)))</f>
        <v>-</v>
      </c>
      <c r="AH508" s="44" t="n">
        <f aca="false">IF($F508="Cese",1,IF($F508="Activo",INDEX(DIV_N,11),0))</f>
        <v>0</v>
      </c>
      <c r="AI508" s="44" t="n">
        <f aca="false">IF($F508="Cese",10,IF($F508="Activo",INDEX(DIV_HASTA,11),0))</f>
        <v>0</v>
      </c>
      <c r="AJ508" s="19" t="n">
        <f aca="false">IF(OR($F508="Activo",$F508="Cese"),SUMIFS(AV498:AV507,D498:D507,"&lt;="&amp;AI508),0)</f>
        <v>0</v>
      </c>
      <c r="AK508" s="19" t="n">
        <f aca="false">IF(OR($F508="Activo",$F508="Cese"),MAX(0,(AF508-AJ508)/AH508),0)</f>
        <v>0</v>
      </c>
      <c r="AL508" s="19" t="n">
        <f aca="false">IF(OR($F508="Activo",$F508="Cese"),K508+IF(PROY_BON="Sí",0,J508),0)</f>
        <v>0</v>
      </c>
      <c r="AM508" s="19" t="n">
        <f aca="false">IF(AL508&gt;0,MAX(0,X508+AL508-Y508),Z508)</f>
        <v>0</v>
      </c>
      <c r="AN508" s="19" t="n">
        <f aca="false">SUMPRODUCT((AM508&gt;TR_DESDE)*(AM508-TR_DESDE)*TR_INC)</f>
        <v>0</v>
      </c>
      <c r="AO508" s="19" t="n">
        <f aca="false">IF(AL508&gt;0,MAX(0,AN508-IF($F508="Cese",MAX(AF508,AJ508),AF508)),0)</f>
        <v>0</v>
      </c>
      <c r="AP508" s="46" t="n">
        <f aca="false">IF(OR($F508="Activo",$F508="Cese"),ROUND(AK508+AO508,2),0)</f>
        <v>0</v>
      </c>
      <c r="AQ508" s="19" t="n">
        <f aca="false">IF($F508="Cese",MAX(0,AJ508-AN508),0)</f>
        <v>0</v>
      </c>
      <c r="AR508" s="19" t="str">
        <f aca="false">IF($B508="","",IF(COUNTIFS(RP_COD,$B508,'Retenciones Planilla'!$M$6:$M$105,"&lt;&gt;")=0,"",SUMIFS('Retenciones Planilla'!$M$6:$M$105,RP_COD,$B508)))</f>
        <v/>
      </c>
      <c r="AS508" s="19" t="str">
        <f aca="false">IF(AR508="","",AR508-AP508)</f>
        <v/>
      </c>
      <c r="AT508" s="23" t="str">
        <f aca="false">IF($B508="","",IF(NOT(OR($F508="Activo",$F508="Cese")),IF(N(AR508)=0,"—","Revisar: sin vínculo"),IF(AR508="",IF(AP508=0,"No corresponde","Sin dato planilla"),IF(ABS(AS508)&lt;=TOL,"OK",IF(AS508&gt;0,"Retuvo de más","Retuvo de menos")))))</f>
        <v/>
      </c>
      <c r="AU508" s="19" t="n">
        <f aca="false">IF(AND(BASE_RET="Planilla (si existe)",AR508&lt;&gt;""),AR508,AP508)</f>
        <v>0</v>
      </c>
      <c r="AV508" s="19" t="n">
        <f aca="false">AU508+N508</f>
        <v>0</v>
      </c>
    </row>
    <row r="509" customFormat="false" ht="15" hidden="false" customHeight="false" outlineLevel="0" collapsed="false">
      <c r="A509" s="43" t="n">
        <v>42</v>
      </c>
      <c r="B509" s="35" t="str">
        <f aca="false">IF(Trabajadores!$B$47="","",Trabajadores!$B$47)</f>
        <v/>
      </c>
      <c r="C509" s="35" t="str">
        <f aca="false">IF($B509="","",Trabajadores!$D$47)</f>
        <v/>
      </c>
      <c r="D509" s="43" t="n">
        <v>12</v>
      </c>
      <c r="E509" s="23" t="s">
        <v>309</v>
      </c>
      <c r="F509" s="23" t="str">
        <f aca="false">IF($B509="","",IF(OR(12&lt;Trabajadores!$M$47,12&gt;Trabajadores!$N$47),"No vinculado",IF(AND(12=Trabajadores!$N$47,Trabajadores!$O$47="Sí"),"Cese","Activo")))</f>
        <v/>
      </c>
      <c r="G509" s="19" t="n">
        <f aca="false">IF($B509="",0,SUMIFS(Ingresos!$Z$6:$Z$1505,ING_COD,$B509,ING_CLASE,"ORD"))</f>
        <v>0</v>
      </c>
      <c r="H509" s="19" t="n">
        <f aca="false">IF($B509="",0,SUMIFS(Ingresos!$Z$6:$Z$1505,ING_COD,$B509,ING_CLASE,"ORD",ING_COMP,"Sí"))</f>
        <v>0</v>
      </c>
      <c r="I509" s="19" t="n">
        <f aca="false">IF($B509="",0,SUMIFS(Ingresos!$Z$6:$Z$1505,ING_COD,$B509,ING_CLASE,"GRA"))</f>
        <v>0</v>
      </c>
      <c r="J509" s="19" t="n">
        <f aca="false">IF($B509="",0,SUMIFS(Ingresos!$Z$6:$Z$1505,ING_COD,$B509,ING_CLASE,"BON"))</f>
        <v>0</v>
      </c>
      <c r="K509" s="19" t="n">
        <f aca="false">IF($B509="",0,SUMIFS(Ingresos!$Z$6:$Z$1505,ING_COD,$B509,ING_CLASE,"EXT"))</f>
        <v>0</v>
      </c>
      <c r="L509" s="19" t="n">
        <f aca="false">IF($B509="",0,SUMIFS(Ingresos!$Z$6:$Z$1505,ING_COD,$B509,ING_CLASE,"OTO"))</f>
        <v>0</v>
      </c>
      <c r="M509" s="19" t="n">
        <f aca="false">IF($B509="",0,SUMIFS(Ingresos!$Z$6:$Z$1505,ING_COD,$B509,ING_CLASE,"OTX"))</f>
        <v>0</v>
      </c>
      <c r="N509" s="19" t="n">
        <f aca="false">IF($B509="",0,SUMIFS(Ingresos!$Z$6:$Z$1505,ING_COD,$B509,ING_CLASE,"RETO"))</f>
        <v>0</v>
      </c>
      <c r="O509" s="19" t="n">
        <f aca="false">IF($B509="",0,SUMIFS(Ingresos!$Z$6:$Z$1505,ING_COD,$B509,ING_CLASE,"INA"))</f>
        <v>0</v>
      </c>
      <c r="P509" s="19" t="n">
        <f aca="false">G509+I509+J509+K509+L509+M509</f>
        <v>0</v>
      </c>
      <c r="Q509" s="44" t="n">
        <f aca="false">IF($F509="Activo",1,IF($F509="Cese",1,0))</f>
        <v>0</v>
      </c>
      <c r="R509" s="19" t="n">
        <f aca="false">G509*Q509</f>
        <v>0</v>
      </c>
      <c r="S509" s="19" t="n">
        <f aca="false">IF($F509="Activo",SUMIFS(I509:I509,$D509:$D509,"&lt;="&amp;Trabajadores!$N$47)+IF(PROY_BON="Sí",SUMIFS(J509:J509,$D509:$D509,"&lt;="&amp;Trabajadores!$N$47),0),IF($F509="Cese",I509+IF(PROY_BON="Sí",J509,0),0))</f>
        <v>0</v>
      </c>
      <c r="T509" s="19" t="n">
        <f aca="false">0</f>
        <v>0</v>
      </c>
      <c r="U509" s="19" t="n">
        <f aca="false">IF($F509="Activo",IF(Trabajadores!$J$47="Sí",L509*1,L509),IF($F509="Cese",L509,0))</f>
        <v>0</v>
      </c>
      <c r="V509" s="19" t="n">
        <f aca="false">IF(OR($F509="Activo",$F509="Cese"),M509,0)</f>
        <v>0</v>
      </c>
      <c r="W509" s="19" t="n">
        <f aca="false">IF(OR($F509="Activo",$F509="Cese"),SUM(P498:P508),0)</f>
        <v>0</v>
      </c>
      <c r="X509" s="36" t="n">
        <f aca="false">IF(OR($F509="Activo",$F509="Cese"),R509+S509+T509+U509+V509+W509,0)</f>
        <v>0</v>
      </c>
      <c r="Y509" s="19" t="n">
        <f aca="false">IF(OR($F509="Activo",$F509="Cese"),DED_FIJA,0)</f>
        <v>0</v>
      </c>
      <c r="Z509" s="36" t="n">
        <f aca="false">MAX(0,X509-Y509)</f>
        <v>0</v>
      </c>
      <c r="AA509" s="19" t="n">
        <f aca="false">IF(Z509=0,0,MAX(0,MIN(Z509,Parámetros!$G$19)-Parámetros!$F$19)*Parámetros!$E$19)</f>
        <v>0</v>
      </c>
      <c r="AB509" s="19" t="n">
        <f aca="false">IF(Z509=0,0,MAX(0,MIN(Z509,Parámetros!$G$20)-Parámetros!$F$20)*Parámetros!$E$20)</f>
        <v>0</v>
      </c>
      <c r="AC509" s="19" t="n">
        <f aca="false">IF(Z509=0,0,MAX(0,MIN(Z509,Parámetros!$G$21)-Parámetros!$F$21)*Parámetros!$E$21)</f>
        <v>0</v>
      </c>
      <c r="AD509" s="19" t="n">
        <f aca="false">IF(Z509=0,0,MAX(0,MIN(Z509,Parámetros!$G$22)-Parámetros!$F$22)*Parámetros!$E$22)</f>
        <v>0</v>
      </c>
      <c r="AE509" s="19" t="n">
        <f aca="false">IF(Z509=0,0,MAX(0,MIN(Z509,Parámetros!$G$23)-Parámetros!$F$23)*Parámetros!$E$23)</f>
        <v>0</v>
      </c>
      <c r="AF509" s="36" t="n">
        <f aca="false">SUM(AA509:AE509)</f>
        <v>0</v>
      </c>
      <c r="AG509" s="45" t="str">
        <f aca="false">IF(AM509&lt;=0,"-",INDEX(TR_TASA,MATCH(AM509,TR_DESDE,1)))</f>
        <v>-</v>
      </c>
      <c r="AH509" s="44" t="n">
        <f aca="false">IF($F509="Cese",1,IF($F509="Activo",INDEX(DIV_N,12),0))</f>
        <v>0</v>
      </c>
      <c r="AI509" s="44" t="n">
        <f aca="false">IF($F509="Cese",11,IF($F509="Activo",INDEX(DIV_HASTA,12),0))</f>
        <v>0</v>
      </c>
      <c r="AJ509" s="19" t="n">
        <f aca="false">IF(OR($F509="Activo",$F509="Cese"),SUMIFS(AV498:AV508,D498:D508,"&lt;="&amp;AI509),0)</f>
        <v>0</v>
      </c>
      <c r="AK509" s="19" t="n">
        <f aca="false">IF(OR($F509="Activo",$F509="Cese"),MAX(0,(AF509-AJ509)/AH509),0)</f>
        <v>0</v>
      </c>
      <c r="AL509" s="19" t="n">
        <f aca="false">IF(OR($F509="Activo",$F509="Cese"),K509+IF(PROY_BON="Sí",0,J509),0)</f>
        <v>0</v>
      </c>
      <c r="AM509" s="19" t="n">
        <f aca="false">IF(AL509&gt;0,MAX(0,X509+AL509-Y509),Z509)</f>
        <v>0</v>
      </c>
      <c r="AN509" s="19" t="n">
        <f aca="false">SUMPRODUCT((AM509&gt;TR_DESDE)*(AM509-TR_DESDE)*TR_INC)</f>
        <v>0</v>
      </c>
      <c r="AO509" s="19" t="n">
        <f aca="false">IF(AL509&gt;0,MAX(0,AN509-IF(TRUE(),MAX(AF509,AJ509),AF509)),0)</f>
        <v>0</v>
      </c>
      <c r="AP509" s="46" t="n">
        <f aca="false">IF(OR($F509="Activo",$F509="Cese"),ROUND(AK509+AO509,2),0)</f>
        <v>0</v>
      </c>
      <c r="AQ509" s="19" t="n">
        <f aca="false">IF(OR($F509="Activo",$F509="Cese"),MAX(0,AJ509-AN509),0)</f>
        <v>0</v>
      </c>
      <c r="AR509" s="19" t="str">
        <f aca="false">IF($B509="","",IF(COUNTIFS(RP_COD,$B509,'Retenciones Planilla'!$N$6:$N$105,"&lt;&gt;")=0,"",SUMIFS('Retenciones Planilla'!$N$6:$N$105,RP_COD,$B509)))</f>
        <v/>
      </c>
      <c r="AS509" s="19" t="str">
        <f aca="false">IF(AR509="","",AR509-AP509)</f>
        <v/>
      </c>
      <c r="AT509" s="23" t="str">
        <f aca="false">IF($B509="","",IF(NOT(OR($F509="Activo",$F509="Cese")),IF(N(AR509)=0,"—","Revisar: sin vínculo"),IF(AR509="",IF(AP509=0,"No corresponde","Sin dato planilla"),IF(ABS(AS509)&lt;=TOL,"OK",IF(AS509&gt;0,"Retuvo de más","Retuvo de menos")))))</f>
        <v/>
      </c>
      <c r="AU509" s="19" t="n">
        <f aca="false">IF(AND(BASE_RET="Planilla (si existe)",AR509&lt;&gt;""),AR509,AP509)</f>
        <v>0</v>
      </c>
      <c r="AV509" s="19" t="n">
        <f aca="false">AU509+N509</f>
        <v>0</v>
      </c>
    </row>
    <row r="510" customFormat="false" ht="15" hidden="false" customHeight="false" outlineLevel="0" collapsed="false">
      <c r="A510" s="43" t="n">
        <v>43</v>
      </c>
      <c r="B510" s="35" t="str">
        <f aca="false">IF(Trabajadores!$B$48="","",Trabajadores!$B$48)</f>
        <v/>
      </c>
      <c r="C510" s="35" t="str">
        <f aca="false">IF($B510="","",Trabajadores!$D$48)</f>
        <v/>
      </c>
      <c r="D510" s="43" t="n">
        <v>1</v>
      </c>
      <c r="E510" s="23" t="s">
        <v>298</v>
      </c>
      <c r="F510" s="23" t="str">
        <f aca="false">IF($B510="","",IF(OR(1&lt;Trabajadores!$M$48,1&gt;Trabajadores!$N$48),"No vinculado",IF(AND(1=Trabajadores!$N$48,Trabajadores!$O$48="Sí"),"Cese","Activo")))</f>
        <v/>
      </c>
      <c r="G510" s="19" t="n">
        <f aca="false">IF($B510="",0,SUMIFS(Ingresos!$O$6:$O$1505,ING_COD,$B510,ING_CLASE,"ORD"))</f>
        <v>0</v>
      </c>
      <c r="H510" s="19" t="n">
        <f aca="false">IF($B510="",0,SUMIFS(Ingresos!$O$6:$O$1505,ING_COD,$B510,ING_CLASE,"ORD",ING_COMP,"Sí"))</f>
        <v>0</v>
      </c>
      <c r="I510" s="19" t="n">
        <f aca="false">IF($B510="",0,SUMIFS(Ingresos!$O$6:$O$1505,ING_COD,$B510,ING_CLASE,"GRA"))</f>
        <v>0</v>
      </c>
      <c r="J510" s="19" t="n">
        <f aca="false">IF($B510="",0,SUMIFS(Ingresos!$O$6:$O$1505,ING_COD,$B510,ING_CLASE,"BON"))</f>
        <v>0</v>
      </c>
      <c r="K510" s="19" t="n">
        <f aca="false">IF($B510="",0,SUMIFS(Ingresos!$O$6:$O$1505,ING_COD,$B510,ING_CLASE,"EXT"))</f>
        <v>0</v>
      </c>
      <c r="L510" s="19" t="n">
        <f aca="false">IF($B510="",0,SUMIFS(Ingresos!$O$6:$O$1505,ING_COD,$B510,ING_CLASE,"OTO"))</f>
        <v>0</v>
      </c>
      <c r="M510" s="19" t="n">
        <f aca="false">IF($B510="",0,SUMIFS(Ingresos!$O$6:$O$1505,ING_COD,$B510,ING_CLASE,"OTX"))</f>
        <v>0</v>
      </c>
      <c r="N510" s="19" t="n">
        <f aca="false">IF($B510="",0,SUMIFS(Ingresos!$O$6:$O$1505,ING_COD,$B510,ING_CLASE,"RETO"))</f>
        <v>0</v>
      </c>
      <c r="O510" s="19" t="n">
        <f aca="false">IF($B510="",0,SUMIFS(Ingresos!$O$6:$O$1505,ING_COD,$B510,ING_CLASE,"INA"))</f>
        <v>0</v>
      </c>
      <c r="P510" s="19" t="n">
        <f aca="false">G510+I510+J510+K510+L510+M510</f>
        <v>0</v>
      </c>
      <c r="Q510" s="44" t="n">
        <f aca="false">IF($F510="Activo",12,IF($F510="Cese",1,0))</f>
        <v>0</v>
      </c>
      <c r="R510" s="19" t="n">
        <f aca="false">G510*Q510</f>
        <v>0</v>
      </c>
      <c r="S510" s="19" t="n">
        <f aca="false">IF($F510="Activo",SUMIFS(I510:I521,$D510:$D521,"&lt;="&amp;Trabajadores!$N$48)+IF(PROY_BON="Sí",SUMIFS(J510:J521,$D510:$D521,"&lt;="&amp;Trabajadores!$N$48),0),IF($F510="Cese",I510+IF(PROY_BON="Sí",J510,0),0))</f>
        <v>0</v>
      </c>
      <c r="T510" s="19" t="n">
        <f aca="false">IF(OR($F510&lt;&gt;"Activo",Trabajadores!$I$48="No"),0,IF(I516=0,H510*(1+IF(PROY_BON="Sí",Trabajadores!$P$48,0))*Trabajadores!$R$48/6*(Trabajadores!$N$48&gt;=7),0)+IF(I521=0,H510*(1+IF(PROY_BON="Sí",Trabajadores!$P$48,0))*Trabajadores!$S$48/6*(Trabajadores!$N$48&gt;=12),0))</f>
        <v>0</v>
      </c>
      <c r="U510" s="19" t="n">
        <f aca="false">IF($F510="Activo",IF(Trabajadores!$J$48="Sí",L510*12,L510),IF($F510="Cese",L510,0))</f>
        <v>0</v>
      </c>
      <c r="V510" s="19" t="n">
        <f aca="false">IF(OR($F510="Activo",$F510="Cese"),M510,0)</f>
        <v>0</v>
      </c>
      <c r="W510" s="19" t="n">
        <f aca="false">0</f>
        <v>0</v>
      </c>
      <c r="X510" s="36" t="n">
        <f aca="false">IF(OR($F510="Activo",$F510="Cese"),R510+S510+T510+U510+V510+W510,0)</f>
        <v>0</v>
      </c>
      <c r="Y510" s="19" t="n">
        <f aca="false">IF(OR($F510="Activo",$F510="Cese"),DED_FIJA,0)</f>
        <v>0</v>
      </c>
      <c r="Z510" s="36" t="n">
        <f aca="false">MAX(0,X510-Y510)</f>
        <v>0</v>
      </c>
      <c r="AA510" s="19" t="n">
        <f aca="false">IF(Z510=0,0,MAX(0,MIN(Z510,Parámetros!$G$19)-Parámetros!$F$19)*Parámetros!$E$19)</f>
        <v>0</v>
      </c>
      <c r="AB510" s="19" t="n">
        <f aca="false">IF(Z510=0,0,MAX(0,MIN(Z510,Parámetros!$G$20)-Parámetros!$F$20)*Parámetros!$E$20)</f>
        <v>0</v>
      </c>
      <c r="AC510" s="19" t="n">
        <f aca="false">IF(Z510=0,0,MAX(0,MIN(Z510,Parámetros!$G$21)-Parámetros!$F$21)*Parámetros!$E$21)</f>
        <v>0</v>
      </c>
      <c r="AD510" s="19" t="n">
        <f aca="false">IF(Z510=0,0,MAX(0,MIN(Z510,Parámetros!$G$22)-Parámetros!$F$22)*Parámetros!$E$22)</f>
        <v>0</v>
      </c>
      <c r="AE510" s="19" t="n">
        <f aca="false">IF(Z510=0,0,MAX(0,MIN(Z510,Parámetros!$G$23)-Parámetros!$F$23)*Parámetros!$E$23)</f>
        <v>0</v>
      </c>
      <c r="AF510" s="36" t="n">
        <f aca="false">SUM(AA510:AE510)</f>
        <v>0</v>
      </c>
      <c r="AG510" s="45" t="str">
        <f aca="false">IF(AM510&lt;=0,"-",INDEX(TR_TASA,MATCH(AM510,TR_DESDE,1)))</f>
        <v>-</v>
      </c>
      <c r="AH510" s="44" t="n">
        <f aca="false">IF($F510="Cese",1,IF($F510="Activo",INDEX(DIV_N,1),0))</f>
        <v>0</v>
      </c>
      <c r="AI510" s="44" t="n">
        <f aca="false">IF($F510="Cese",0,IF($F510="Activo",INDEX(DIV_HASTA,1),0))</f>
        <v>0</v>
      </c>
      <c r="AJ510" s="19" t="n">
        <f aca="false">0</f>
        <v>0</v>
      </c>
      <c r="AK510" s="19" t="n">
        <f aca="false">IF(OR($F510="Activo",$F510="Cese"),MAX(0,(AF510-AJ510)/AH510),0)</f>
        <v>0</v>
      </c>
      <c r="AL510" s="19" t="n">
        <f aca="false">IF(OR($F510="Activo",$F510="Cese"),K510+IF(PROY_BON="Sí",0,J510),0)</f>
        <v>0</v>
      </c>
      <c r="AM510" s="19" t="n">
        <f aca="false">IF(AL510&gt;0,MAX(0,X510+AL510-Y510),Z510)</f>
        <v>0</v>
      </c>
      <c r="AN510" s="19" t="n">
        <f aca="false">SUMPRODUCT((AM510&gt;TR_DESDE)*(AM510-TR_DESDE)*TR_INC)</f>
        <v>0</v>
      </c>
      <c r="AO510" s="19" t="n">
        <f aca="false">IF(AL510&gt;0,MAX(0,AN510-IF($F510="Cese",MAX(AF510,AJ510),AF510)),0)</f>
        <v>0</v>
      </c>
      <c r="AP510" s="46" t="n">
        <f aca="false">IF(OR($F510="Activo",$F510="Cese"),ROUND(AK510+AO510,2),0)</f>
        <v>0</v>
      </c>
      <c r="AQ510" s="19" t="n">
        <f aca="false">IF($F510="Cese",MAX(0,AJ510-AN510),0)</f>
        <v>0</v>
      </c>
      <c r="AR510" s="19" t="str">
        <f aca="false">IF($B510="","",IF(COUNTIFS(RP_COD,$B510,'Retenciones Planilla'!$C$6:$C$105,"&lt;&gt;")=0,"",SUMIFS('Retenciones Planilla'!$C$6:$C$105,RP_COD,$B510)))</f>
        <v/>
      </c>
      <c r="AS510" s="19" t="str">
        <f aca="false">IF(AR510="","",AR510-AP510)</f>
        <v/>
      </c>
      <c r="AT510" s="23" t="str">
        <f aca="false">IF($B510="","",IF(NOT(OR($F510="Activo",$F510="Cese")),IF(N(AR510)=0,"—","Revisar: sin vínculo"),IF(AR510="",IF(AP510=0,"No corresponde","Sin dato planilla"),IF(ABS(AS510)&lt;=TOL,"OK",IF(AS510&gt;0,"Retuvo de más","Retuvo de menos")))))</f>
        <v/>
      </c>
      <c r="AU510" s="19" t="n">
        <f aca="false">IF(AND(BASE_RET="Planilla (si existe)",AR510&lt;&gt;""),AR510,AP510)</f>
        <v>0</v>
      </c>
      <c r="AV510" s="19" t="n">
        <f aca="false">AU510+N510</f>
        <v>0</v>
      </c>
    </row>
    <row r="511" customFormat="false" ht="15" hidden="false" customHeight="false" outlineLevel="0" collapsed="false">
      <c r="A511" s="43" t="n">
        <v>43</v>
      </c>
      <c r="B511" s="35" t="str">
        <f aca="false">IF(Trabajadores!$B$48="","",Trabajadores!$B$48)</f>
        <v/>
      </c>
      <c r="C511" s="35" t="str">
        <f aca="false">IF($B511="","",Trabajadores!$D$48)</f>
        <v/>
      </c>
      <c r="D511" s="43" t="n">
        <v>2</v>
      </c>
      <c r="E511" s="23" t="s">
        <v>299</v>
      </c>
      <c r="F511" s="23" t="str">
        <f aca="false">IF($B511="","",IF(OR(2&lt;Trabajadores!$M$48,2&gt;Trabajadores!$N$48),"No vinculado",IF(AND(2=Trabajadores!$N$48,Trabajadores!$O$48="Sí"),"Cese","Activo")))</f>
        <v/>
      </c>
      <c r="G511" s="19" t="n">
        <f aca="false">IF($B511="",0,SUMIFS(Ingresos!$P$6:$P$1505,ING_COD,$B511,ING_CLASE,"ORD"))</f>
        <v>0</v>
      </c>
      <c r="H511" s="19" t="n">
        <f aca="false">IF($B511="",0,SUMIFS(Ingresos!$P$6:$P$1505,ING_COD,$B511,ING_CLASE,"ORD",ING_COMP,"Sí"))</f>
        <v>0</v>
      </c>
      <c r="I511" s="19" t="n">
        <f aca="false">IF($B511="",0,SUMIFS(Ingresos!$P$6:$P$1505,ING_COD,$B511,ING_CLASE,"GRA"))</f>
        <v>0</v>
      </c>
      <c r="J511" s="19" t="n">
        <f aca="false">IF($B511="",0,SUMIFS(Ingresos!$P$6:$P$1505,ING_COD,$B511,ING_CLASE,"BON"))</f>
        <v>0</v>
      </c>
      <c r="K511" s="19" t="n">
        <f aca="false">IF($B511="",0,SUMIFS(Ingresos!$P$6:$P$1505,ING_COD,$B511,ING_CLASE,"EXT"))</f>
        <v>0</v>
      </c>
      <c r="L511" s="19" t="n">
        <f aca="false">IF($B511="",0,SUMIFS(Ingresos!$P$6:$P$1505,ING_COD,$B511,ING_CLASE,"OTO"))</f>
        <v>0</v>
      </c>
      <c r="M511" s="19" t="n">
        <f aca="false">IF($B511="",0,SUMIFS(Ingresos!$P$6:$P$1505,ING_COD,$B511,ING_CLASE,"OTX"))</f>
        <v>0</v>
      </c>
      <c r="N511" s="19" t="n">
        <f aca="false">IF($B511="",0,SUMIFS(Ingresos!$P$6:$P$1505,ING_COD,$B511,ING_CLASE,"RETO"))</f>
        <v>0</v>
      </c>
      <c r="O511" s="19" t="n">
        <f aca="false">IF($B511="",0,SUMIFS(Ingresos!$P$6:$P$1505,ING_COD,$B511,ING_CLASE,"INA"))</f>
        <v>0</v>
      </c>
      <c r="P511" s="19" t="n">
        <f aca="false">G511+I511+J511+K511+L511+M511</f>
        <v>0</v>
      </c>
      <c r="Q511" s="44" t="n">
        <f aca="false">IF($F511="Activo",11,IF($F511="Cese",1,0))</f>
        <v>0</v>
      </c>
      <c r="R511" s="19" t="n">
        <f aca="false">G511*Q511</f>
        <v>0</v>
      </c>
      <c r="S511" s="19" t="n">
        <f aca="false">IF($F511="Activo",SUMIFS(I511:I521,$D511:$D521,"&lt;="&amp;Trabajadores!$N$48)+IF(PROY_BON="Sí",SUMIFS(J511:J521,$D511:$D521,"&lt;="&amp;Trabajadores!$N$48),0),IF($F511="Cese",I511+IF(PROY_BON="Sí",J511,0),0))</f>
        <v>0</v>
      </c>
      <c r="T511" s="19" t="n">
        <f aca="false">IF(OR($F511&lt;&gt;"Activo",Trabajadores!$I$48="No"),0,IF(I516=0,H511*(1+IF(PROY_BON="Sí",Trabajadores!$P$48,0))*Trabajadores!$R$48/6*(Trabajadores!$N$48&gt;=7),0)+IF(I521=0,H511*(1+IF(PROY_BON="Sí",Trabajadores!$P$48,0))*Trabajadores!$S$48/6*(Trabajadores!$N$48&gt;=12),0))</f>
        <v>0</v>
      </c>
      <c r="U511" s="19" t="n">
        <f aca="false">IF($F511="Activo",IF(Trabajadores!$J$48="Sí",L511*11,L511),IF($F511="Cese",L511,0))</f>
        <v>0</v>
      </c>
      <c r="V511" s="19" t="n">
        <f aca="false">IF(OR($F511="Activo",$F511="Cese"),M511,0)</f>
        <v>0</v>
      </c>
      <c r="W511" s="19" t="n">
        <f aca="false">IF(OR($F511="Activo",$F511="Cese"),SUM(P510:P510),0)</f>
        <v>0</v>
      </c>
      <c r="X511" s="36" t="n">
        <f aca="false">IF(OR($F511="Activo",$F511="Cese"),R511+S511+T511+U511+V511+W511,0)</f>
        <v>0</v>
      </c>
      <c r="Y511" s="19" t="n">
        <f aca="false">IF(OR($F511="Activo",$F511="Cese"),DED_FIJA,0)</f>
        <v>0</v>
      </c>
      <c r="Z511" s="36" t="n">
        <f aca="false">MAX(0,X511-Y511)</f>
        <v>0</v>
      </c>
      <c r="AA511" s="19" t="n">
        <f aca="false">IF(Z511=0,0,MAX(0,MIN(Z511,Parámetros!$G$19)-Parámetros!$F$19)*Parámetros!$E$19)</f>
        <v>0</v>
      </c>
      <c r="AB511" s="19" t="n">
        <f aca="false">IF(Z511=0,0,MAX(0,MIN(Z511,Parámetros!$G$20)-Parámetros!$F$20)*Parámetros!$E$20)</f>
        <v>0</v>
      </c>
      <c r="AC511" s="19" t="n">
        <f aca="false">IF(Z511=0,0,MAX(0,MIN(Z511,Parámetros!$G$21)-Parámetros!$F$21)*Parámetros!$E$21)</f>
        <v>0</v>
      </c>
      <c r="AD511" s="19" t="n">
        <f aca="false">IF(Z511=0,0,MAX(0,MIN(Z511,Parámetros!$G$22)-Parámetros!$F$22)*Parámetros!$E$22)</f>
        <v>0</v>
      </c>
      <c r="AE511" s="19" t="n">
        <f aca="false">IF(Z511=0,0,MAX(0,MIN(Z511,Parámetros!$G$23)-Parámetros!$F$23)*Parámetros!$E$23)</f>
        <v>0</v>
      </c>
      <c r="AF511" s="36" t="n">
        <f aca="false">SUM(AA511:AE511)</f>
        <v>0</v>
      </c>
      <c r="AG511" s="45" t="str">
        <f aca="false">IF(AM511&lt;=0,"-",INDEX(TR_TASA,MATCH(AM511,TR_DESDE,1)))</f>
        <v>-</v>
      </c>
      <c r="AH511" s="44" t="n">
        <f aca="false">IF($F511="Cese",1,IF($F511="Activo",INDEX(DIV_N,2),0))</f>
        <v>0</v>
      </c>
      <c r="AI511" s="44" t="n">
        <f aca="false">IF($F511="Cese",1,IF($F511="Activo",INDEX(DIV_HASTA,2),0))</f>
        <v>0</v>
      </c>
      <c r="AJ511" s="19" t="n">
        <f aca="false">IF(OR($F511="Activo",$F511="Cese"),SUMIFS(AV510:AV510,D510:D510,"&lt;="&amp;AI511),0)</f>
        <v>0</v>
      </c>
      <c r="AK511" s="19" t="n">
        <f aca="false">IF(OR($F511="Activo",$F511="Cese"),MAX(0,(AF511-AJ511)/AH511),0)</f>
        <v>0</v>
      </c>
      <c r="AL511" s="19" t="n">
        <f aca="false">IF(OR($F511="Activo",$F511="Cese"),K511+IF(PROY_BON="Sí",0,J511),0)</f>
        <v>0</v>
      </c>
      <c r="AM511" s="19" t="n">
        <f aca="false">IF(AL511&gt;0,MAX(0,X511+AL511-Y511),Z511)</f>
        <v>0</v>
      </c>
      <c r="AN511" s="19" t="n">
        <f aca="false">SUMPRODUCT((AM511&gt;TR_DESDE)*(AM511-TR_DESDE)*TR_INC)</f>
        <v>0</v>
      </c>
      <c r="AO511" s="19" t="n">
        <f aca="false">IF(AL511&gt;0,MAX(0,AN511-IF($F511="Cese",MAX(AF511,AJ511),AF511)),0)</f>
        <v>0</v>
      </c>
      <c r="AP511" s="46" t="n">
        <f aca="false">IF(OR($F511="Activo",$F511="Cese"),ROUND(AK511+AO511,2),0)</f>
        <v>0</v>
      </c>
      <c r="AQ511" s="19" t="n">
        <f aca="false">IF($F511="Cese",MAX(0,AJ511-AN511),0)</f>
        <v>0</v>
      </c>
      <c r="AR511" s="19" t="str">
        <f aca="false">IF($B511="","",IF(COUNTIFS(RP_COD,$B511,'Retenciones Planilla'!$D$6:$D$105,"&lt;&gt;")=0,"",SUMIFS('Retenciones Planilla'!$D$6:$D$105,RP_COD,$B511)))</f>
        <v/>
      </c>
      <c r="AS511" s="19" t="str">
        <f aca="false">IF(AR511="","",AR511-AP511)</f>
        <v/>
      </c>
      <c r="AT511" s="23" t="str">
        <f aca="false">IF($B511="","",IF(NOT(OR($F511="Activo",$F511="Cese")),IF(N(AR511)=0,"—","Revisar: sin vínculo"),IF(AR511="",IF(AP511=0,"No corresponde","Sin dato planilla"),IF(ABS(AS511)&lt;=TOL,"OK",IF(AS511&gt;0,"Retuvo de más","Retuvo de menos")))))</f>
        <v/>
      </c>
      <c r="AU511" s="19" t="n">
        <f aca="false">IF(AND(BASE_RET="Planilla (si existe)",AR511&lt;&gt;""),AR511,AP511)</f>
        <v>0</v>
      </c>
      <c r="AV511" s="19" t="n">
        <f aca="false">AU511+N511</f>
        <v>0</v>
      </c>
    </row>
    <row r="512" customFormat="false" ht="15" hidden="false" customHeight="false" outlineLevel="0" collapsed="false">
      <c r="A512" s="43" t="n">
        <v>43</v>
      </c>
      <c r="B512" s="35" t="str">
        <f aca="false">IF(Trabajadores!$B$48="","",Trabajadores!$B$48)</f>
        <v/>
      </c>
      <c r="C512" s="35" t="str">
        <f aca="false">IF($B512="","",Trabajadores!$D$48)</f>
        <v/>
      </c>
      <c r="D512" s="43" t="n">
        <v>3</v>
      </c>
      <c r="E512" s="23" t="s">
        <v>300</v>
      </c>
      <c r="F512" s="23" t="str">
        <f aca="false">IF($B512="","",IF(OR(3&lt;Trabajadores!$M$48,3&gt;Trabajadores!$N$48),"No vinculado",IF(AND(3=Trabajadores!$N$48,Trabajadores!$O$48="Sí"),"Cese","Activo")))</f>
        <v/>
      </c>
      <c r="G512" s="19" t="n">
        <f aca="false">IF($B512="",0,SUMIFS(Ingresos!$Q$6:$Q$1505,ING_COD,$B512,ING_CLASE,"ORD"))</f>
        <v>0</v>
      </c>
      <c r="H512" s="19" t="n">
        <f aca="false">IF($B512="",0,SUMIFS(Ingresos!$Q$6:$Q$1505,ING_COD,$B512,ING_CLASE,"ORD",ING_COMP,"Sí"))</f>
        <v>0</v>
      </c>
      <c r="I512" s="19" t="n">
        <f aca="false">IF($B512="",0,SUMIFS(Ingresos!$Q$6:$Q$1505,ING_COD,$B512,ING_CLASE,"GRA"))</f>
        <v>0</v>
      </c>
      <c r="J512" s="19" t="n">
        <f aca="false">IF($B512="",0,SUMIFS(Ingresos!$Q$6:$Q$1505,ING_COD,$B512,ING_CLASE,"BON"))</f>
        <v>0</v>
      </c>
      <c r="K512" s="19" t="n">
        <f aca="false">IF($B512="",0,SUMIFS(Ingresos!$Q$6:$Q$1505,ING_COD,$B512,ING_CLASE,"EXT"))</f>
        <v>0</v>
      </c>
      <c r="L512" s="19" t="n">
        <f aca="false">IF($B512="",0,SUMIFS(Ingresos!$Q$6:$Q$1505,ING_COD,$B512,ING_CLASE,"OTO"))</f>
        <v>0</v>
      </c>
      <c r="M512" s="19" t="n">
        <f aca="false">IF($B512="",0,SUMIFS(Ingresos!$Q$6:$Q$1505,ING_COD,$B512,ING_CLASE,"OTX"))</f>
        <v>0</v>
      </c>
      <c r="N512" s="19" t="n">
        <f aca="false">IF($B512="",0,SUMIFS(Ingresos!$Q$6:$Q$1505,ING_COD,$B512,ING_CLASE,"RETO"))</f>
        <v>0</v>
      </c>
      <c r="O512" s="19" t="n">
        <f aca="false">IF($B512="",0,SUMIFS(Ingresos!$Q$6:$Q$1505,ING_COD,$B512,ING_CLASE,"INA"))</f>
        <v>0</v>
      </c>
      <c r="P512" s="19" t="n">
        <f aca="false">G512+I512+J512+K512+L512+M512</f>
        <v>0</v>
      </c>
      <c r="Q512" s="44" t="n">
        <f aca="false">IF($F512="Activo",10,IF($F512="Cese",1,0))</f>
        <v>0</v>
      </c>
      <c r="R512" s="19" t="n">
        <f aca="false">G512*Q512</f>
        <v>0</v>
      </c>
      <c r="S512" s="19" t="n">
        <f aca="false">IF($F512="Activo",SUMIFS(I512:I521,$D512:$D521,"&lt;="&amp;Trabajadores!$N$48)+IF(PROY_BON="Sí",SUMIFS(J512:J521,$D512:$D521,"&lt;="&amp;Trabajadores!$N$48),0),IF($F512="Cese",I512+IF(PROY_BON="Sí",J512,0),0))</f>
        <v>0</v>
      </c>
      <c r="T512" s="19" t="n">
        <f aca="false">IF(OR($F512&lt;&gt;"Activo",Trabajadores!$I$48="No"),0,IF(I516=0,H512*(1+IF(PROY_BON="Sí",Trabajadores!$P$48,0))*Trabajadores!$R$48/6*(Trabajadores!$N$48&gt;=7),0)+IF(I521=0,H512*(1+IF(PROY_BON="Sí",Trabajadores!$P$48,0))*Trabajadores!$S$48/6*(Trabajadores!$N$48&gt;=12),0))</f>
        <v>0</v>
      </c>
      <c r="U512" s="19" t="n">
        <f aca="false">IF($F512="Activo",IF(Trabajadores!$J$48="Sí",L512*10,L512),IF($F512="Cese",L512,0))</f>
        <v>0</v>
      </c>
      <c r="V512" s="19" t="n">
        <f aca="false">IF(OR($F512="Activo",$F512="Cese"),M512,0)</f>
        <v>0</v>
      </c>
      <c r="W512" s="19" t="n">
        <f aca="false">IF(OR($F512="Activo",$F512="Cese"),SUM(P510:P511),0)</f>
        <v>0</v>
      </c>
      <c r="X512" s="36" t="n">
        <f aca="false">IF(OR($F512="Activo",$F512="Cese"),R512+S512+T512+U512+V512+W512,0)</f>
        <v>0</v>
      </c>
      <c r="Y512" s="19" t="n">
        <f aca="false">IF(OR($F512="Activo",$F512="Cese"),DED_FIJA,0)</f>
        <v>0</v>
      </c>
      <c r="Z512" s="36" t="n">
        <f aca="false">MAX(0,X512-Y512)</f>
        <v>0</v>
      </c>
      <c r="AA512" s="19" t="n">
        <f aca="false">IF(Z512=0,0,MAX(0,MIN(Z512,Parámetros!$G$19)-Parámetros!$F$19)*Parámetros!$E$19)</f>
        <v>0</v>
      </c>
      <c r="AB512" s="19" t="n">
        <f aca="false">IF(Z512=0,0,MAX(0,MIN(Z512,Parámetros!$G$20)-Parámetros!$F$20)*Parámetros!$E$20)</f>
        <v>0</v>
      </c>
      <c r="AC512" s="19" t="n">
        <f aca="false">IF(Z512=0,0,MAX(0,MIN(Z512,Parámetros!$G$21)-Parámetros!$F$21)*Parámetros!$E$21)</f>
        <v>0</v>
      </c>
      <c r="AD512" s="19" t="n">
        <f aca="false">IF(Z512=0,0,MAX(0,MIN(Z512,Parámetros!$G$22)-Parámetros!$F$22)*Parámetros!$E$22)</f>
        <v>0</v>
      </c>
      <c r="AE512" s="19" t="n">
        <f aca="false">IF(Z512=0,0,MAX(0,MIN(Z512,Parámetros!$G$23)-Parámetros!$F$23)*Parámetros!$E$23)</f>
        <v>0</v>
      </c>
      <c r="AF512" s="36" t="n">
        <f aca="false">SUM(AA512:AE512)</f>
        <v>0</v>
      </c>
      <c r="AG512" s="45" t="str">
        <f aca="false">IF(AM512&lt;=0,"-",INDEX(TR_TASA,MATCH(AM512,TR_DESDE,1)))</f>
        <v>-</v>
      </c>
      <c r="AH512" s="44" t="n">
        <f aca="false">IF($F512="Cese",1,IF($F512="Activo",INDEX(DIV_N,3),0))</f>
        <v>0</v>
      </c>
      <c r="AI512" s="44" t="n">
        <f aca="false">IF($F512="Cese",2,IF($F512="Activo",INDEX(DIV_HASTA,3),0))</f>
        <v>0</v>
      </c>
      <c r="AJ512" s="19" t="n">
        <f aca="false">IF(OR($F512="Activo",$F512="Cese"),SUMIFS(AV510:AV511,D510:D511,"&lt;="&amp;AI512),0)</f>
        <v>0</v>
      </c>
      <c r="AK512" s="19" t="n">
        <f aca="false">IF(OR($F512="Activo",$F512="Cese"),MAX(0,(AF512-AJ512)/AH512),0)</f>
        <v>0</v>
      </c>
      <c r="AL512" s="19" t="n">
        <f aca="false">IF(OR($F512="Activo",$F512="Cese"),K512+IF(PROY_BON="Sí",0,J512),0)</f>
        <v>0</v>
      </c>
      <c r="AM512" s="19" t="n">
        <f aca="false">IF(AL512&gt;0,MAX(0,X512+AL512-Y512),Z512)</f>
        <v>0</v>
      </c>
      <c r="AN512" s="19" t="n">
        <f aca="false">SUMPRODUCT((AM512&gt;TR_DESDE)*(AM512-TR_DESDE)*TR_INC)</f>
        <v>0</v>
      </c>
      <c r="AO512" s="19" t="n">
        <f aca="false">IF(AL512&gt;0,MAX(0,AN512-IF($F512="Cese",MAX(AF512,AJ512),AF512)),0)</f>
        <v>0</v>
      </c>
      <c r="AP512" s="46" t="n">
        <f aca="false">IF(OR($F512="Activo",$F512="Cese"),ROUND(AK512+AO512,2),0)</f>
        <v>0</v>
      </c>
      <c r="AQ512" s="19" t="n">
        <f aca="false">IF($F512="Cese",MAX(0,AJ512-AN512),0)</f>
        <v>0</v>
      </c>
      <c r="AR512" s="19" t="str">
        <f aca="false">IF($B512="","",IF(COUNTIFS(RP_COD,$B512,'Retenciones Planilla'!$E$6:$E$105,"&lt;&gt;")=0,"",SUMIFS('Retenciones Planilla'!$E$6:$E$105,RP_COD,$B512)))</f>
        <v/>
      </c>
      <c r="AS512" s="19" t="str">
        <f aca="false">IF(AR512="","",AR512-AP512)</f>
        <v/>
      </c>
      <c r="AT512" s="23" t="str">
        <f aca="false">IF($B512="","",IF(NOT(OR($F512="Activo",$F512="Cese")),IF(N(AR512)=0,"—","Revisar: sin vínculo"),IF(AR512="",IF(AP512=0,"No corresponde","Sin dato planilla"),IF(ABS(AS512)&lt;=TOL,"OK",IF(AS512&gt;0,"Retuvo de más","Retuvo de menos")))))</f>
        <v/>
      </c>
      <c r="AU512" s="19" t="n">
        <f aca="false">IF(AND(BASE_RET="Planilla (si existe)",AR512&lt;&gt;""),AR512,AP512)</f>
        <v>0</v>
      </c>
      <c r="AV512" s="19" t="n">
        <f aca="false">AU512+N512</f>
        <v>0</v>
      </c>
    </row>
    <row r="513" customFormat="false" ht="15" hidden="false" customHeight="false" outlineLevel="0" collapsed="false">
      <c r="A513" s="43" t="n">
        <v>43</v>
      </c>
      <c r="B513" s="35" t="str">
        <f aca="false">IF(Trabajadores!$B$48="","",Trabajadores!$B$48)</f>
        <v/>
      </c>
      <c r="C513" s="35" t="str">
        <f aca="false">IF($B513="","",Trabajadores!$D$48)</f>
        <v/>
      </c>
      <c r="D513" s="43" t="n">
        <v>4</v>
      </c>
      <c r="E513" s="23" t="s">
        <v>301</v>
      </c>
      <c r="F513" s="23" t="str">
        <f aca="false">IF($B513="","",IF(OR(4&lt;Trabajadores!$M$48,4&gt;Trabajadores!$N$48),"No vinculado",IF(AND(4=Trabajadores!$N$48,Trabajadores!$O$48="Sí"),"Cese","Activo")))</f>
        <v/>
      </c>
      <c r="G513" s="19" t="n">
        <f aca="false">IF($B513="",0,SUMIFS(Ingresos!$R$6:$R$1505,ING_COD,$B513,ING_CLASE,"ORD"))</f>
        <v>0</v>
      </c>
      <c r="H513" s="19" t="n">
        <f aca="false">IF($B513="",0,SUMIFS(Ingresos!$R$6:$R$1505,ING_COD,$B513,ING_CLASE,"ORD",ING_COMP,"Sí"))</f>
        <v>0</v>
      </c>
      <c r="I513" s="19" t="n">
        <f aca="false">IF($B513="",0,SUMIFS(Ingresos!$R$6:$R$1505,ING_COD,$B513,ING_CLASE,"GRA"))</f>
        <v>0</v>
      </c>
      <c r="J513" s="19" t="n">
        <f aca="false">IF($B513="",0,SUMIFS(Ingresos!$R$6:$R$1505,ING_COD,$B513,ING_CLASE,"BON"))</f>
        <v>0</v>
      </c>
      <c r="K513" s="19" t="n">
        <f aca="false">IF($B513="",0,SUMIFS(Ingresos!$R$6:$R$1505,ING_COD,$B513,ING_CLASE,"EXT"))</f>
        <v>0</v>
      </c>
      <c r="L513" s="19" t="n">
        <f aca="false">IF($B513="",0,SUMIFS(Ingresos!$R$6:$R$1505,ING_COD,$B513,ING_CLASE,"OTO"))</f>
        <v>0</v>
      </c>
      <c r="M513" s="19" t="n">
        <f aca="false">IF($B513="",0,SUMIFS(Ingresos!$R$6:$R$1505,ING_COD,$B513,ING_CLASE,"OTX"))</f>
        <v>0</v>
      </c>
      <c r="N513" s="19" t="n">
        <f aca="false">IF($B513="",0,SUMIFS(Ingresos!$R$6:$R$1505,ING_COD,$B513,ING_CLASE,"RETO"))</f>
        <v>0</v>
      </c>
      <c r="O513" s="19" t="n">
        <f aca="false">IF($B513="",0,SUMIFS(Ingresos!$R$6:$R$1505,ING_COD,$B513,ING_CLASE,"INA"))</f>
        <v>0</v>
      </c>
      <c r="P513" s="19" t="n">
        <f aca="false">G513+I513+J513+K513+L513+M513</f>
        <v>0</v>
      </c>
      <c r="Q513" s="44" t="n">
        <f aca="false">IF($F513="Activo",9,IF($F513="Cese",1,0))</f>
        <v>0</v>
      </c>
      <c r="R513" s="19" t="n">
        <f aca="false">G513*Q513</f>
        <v>0</v>
      </c>
      <c r="S513" s="19" t="n">
        <f aca="false">IF($F513="Activo",SUMIFS(I513:I521,$D513:$D521,"&lt;="&amp;Trabajadores!$N$48)+IF(PROY_BON="Sí",SUMIFS(J513:J521,$D513:$D521,"&lt;="&amp;Trabajadores!$N$48),0),IF($F513="Cese",I513+IF(PROY_BON="Sí",J513,0),0))</f>
        <v>0</v>
      </c>
      <c r="T513" s="19" t="n">
        <f aca="false">IF(OR($F513&lt;&gt;"Activo",Trabajadores!$I$48="No"),0,IF(I516=0,H513*(1+IF(PROY_BON="Sí",Trabajadores!$P$48,0))*Trabajadores!$R$48/6*(Trabajadores!$N$48&gt;=7),0)+IF(I521=0,H513*(1+IF(PROY_BON="Sí",Trabajadores!$P$48,0))*Trabajadores!$S$48/6*(Trabajadores!$N$48&gt;=12),0))</f>
        <v>0</v>
      </c>
      <c r="U513" s="19" t="n">
        <f aca="false">IF($F513="Activo",IF(Trabajadores!$J$48="Sí",L513*9,L513),IF($F513="Cese",L513,0))</f>
        <v>0</v>
      </c>
      <c r="V513" s="19" t="n">
        <f aca="false">IF(OR($F513="Activo",$F513="Cese"),M513,0)</f>
        <v>0</v>
      </c>
      <c r="W513" s="19" t="n">
        <f aca="false">IF(OR($F513="Activo",$F513="Cese"),SUM(P510:P512),0)</f>
        <v>0</v>
      </c>
      <c r="X513" s="36" t="n">
        <f aca="false">IF(OR($F513="Activo",$F513="Cese"),R513+S513+T513+U513+V513+W513,0)</f>
        <v>0</v>
      </c>
      <c r="Y513" s="19" t="n">
        <f aca="false">IF(OR($F513="Activo",$F513="Cese"),DED_FIJA,0)</f>
        <v>0</v>
      </c>
      <c r="Z513" s="36" t="n">
        <f aca="false">MAX(0,X513-Y513)</f>
        <v>0</v>
      </c>
      <c r="AA513" s="19" t="n">
        <f aca="false">IF(Z513=0,0,MAX(0,MIN(Z513,Parámetros!$G$19)-Parámetros!$F$19)*Parámetros!$E$19)</f>
        <v>0</v>
      </c>
      <c r="AB513" s="19" t="n">
        <f aca="false">IF(Z513=0,0,MAX(0,MIN(Z513,Parámetros!$G$20)-Parámetros!$F$20)*Parámetros!$E$20)</f>
        <v>0</v>
      </c>
      <c r="AC513" s="19" t="n">
        <f aca="false">IF(Z513=0,0,MAX(0,MIN(Z513,Parámetros!$G$21)-Parámetros!$F$21)*Parámetros!$E$21)</f>
        <v>0</v>
      </c>
      <c r="AD513" s="19" t="n">
        <f aca="false">IF(Z513=0,0,MAX(0,MIN(Z513,Parámetros!$G$22)-Parámetros!$F$22)*Parámetros!$E$22)</f>
        <v>0</v>
      </c>
      <c r="AE513" s="19" t="n">
        <f aca="false">IF(Z513=0,0,MAX(0,MIN(Z513,Parámetros!$G$23)-Parámetros!$F$23)*Parámetros!$E$23)</f>
        <v>0</v>
      </c>
      <c r="AF513" s="36" t="n">
        <f aca="false">SUM(AA513:AE513)</f>
        <v>0</v>
      </c>
      <c r="AG513" s="45" t="str">
        <f aca="false">IF(AM513&lt;=0,"-",INDEX(TR_TASA,MATCH(AM513,TR_DESDE,1)))</f>
        <v>-</v>
      </c>
      <c r="AH513" s="44" t="n">
        <f aca="false">IF($F513="Cese",1,IF($F513="Activo",INDEX(DIV_N,4),0))</f>
        <v>0</v>
      </c>
      <c r="AI513" s="44" t="n">
        <f aca="false">IF($F513="Cese",3,IF($F513="Activo",INDEX(DIV_HASTA,4),0))</f>
        <v>0</v>
      </c>
      <c r="AJ513" s="19" t="n">
        <f aca="false">IF(OR($F513="Activo",$F513="Cese"),SUMIFS(AV510:AV512,D510:D512,"&lt;="&amp;AI513),0)</f>
        <v>0</v>
      </c>
      <c r="AK513" s="19" t="n">
        <f aca="false">IF(OR($F513="Activo",$F513="Cese"),MAX(0,(AF513-AJ513)/AH513),0)</f>
        <v>0</v>
      </c>
      <c r="AL513" s="19" t="n">
        <f aca="false">IF(OR($F513="Activo",$F513="Cese"),K513+IF(PROY_BON="Sí",0,J513),0)</f>
        <v>0</v>
      </c>
      <c r="AM513" s="19" t="n">
        <f aca="false">IF(AL513&gt;0,MAX(0,X513+AL513-Y513),Z513)</f>
        <v>0</v>
      </c>
      <c r="AN513" s="19" t="n">
        <f aca="false">SUMPRODUCT((AM513&gt;TR_DESDE)*(AM513-TR_DESDE)*TR_INC)</f>
        <v>0</v>
      </c>
      <c r="AO513" s="19" t="n">
        <f aca="false">IF(AL513&gt;0,MAX(0,AN513-IF($F513="Cese",MAX(AF513,AJ513),AF513)),0)</f>
        <v>0</v>
      </c>
      <c r="AP513" s="46" t="n">
        <f aca="false">IF(OR($F513="Activo",$F513="Cese"),ROUND(AK513+AO513,2),0)</f>
        <v>0</v>
      </c>
      <c r="AQ513" s="19" t="n">
        <f aca="false">IF($F513="Cese",MAX(0,AJ513-AN513),0)</f>
        <v>0</v>
      </c>
      <c r="AR513" s="19" t="str">
        <f aca="false">IF($B513="","",IF(COUNTIFS(RP_COD,$B513,'Retenciones Planilla'!$F$6:$F$105,"&lt;&gt;")=0,"",SUMIFS('Retenciones Planilla'!$F$6:$F$105,RP_COD,$B513)))</f>
        <v/>
      </c>
      <c r="AS513" s="19" t="str">
        <f aca="false">IF(AR513="","",AR513-AP513)</f>
        <v/>
      </c>
      <c r="AT513" s="23" t="str">
        <f aca="false">IF($B513="","",IF(NOT(OR($F513="Activo",$F513="Cese")),IF(N(AR513)=0,"—","Revisar: sin vínculo"),IF(AR513="",IF(AP513=0,"No corresponde","Sin dato planilla"),IF(ABS(AS513)&lt;=TOL,"OK",IF(AS513&gt;0,"Retuvo de más","Retuvo de menos")))))</f>
        <v/>
      </c>
      <c r="AU513" s="19" t="n">
        <f aca="false">IF(AND(BASE_RET="Planilla (si existe)",AR513&lt;&gt;""),AR513,AP513)</f>
        <v>0</v>
      </c>
      <c r="AV513" s="19" t="n">
        <f aca="false">AU513+N513</f>
        <v>0</v>
      </c>
    </row>
    <row r="514" customFormat="false" ht="15" hidden="false" customHeight="false" outlineLevel="0" collapsed="false">
      <c r="A514" s="43" t="n">
        <v>43</v>
      </c>
      <c r="B514" s="35" t="str">
        <f aca="false">IF(Trabajadores!$B$48="","",Trabajadores!$B$48)</f>
        <v/>
      </c>
      <c r="C514" s="35" t="str">
        <f aca="false">IF($B514="","",Trabajadores!$D$48)</f>
        <v/>
      </c>
      <c r="D514" s="43" t="n">
        <v>5</v>
      </c>
      <c r="E514" s="23" t="s">
        <v>302</v>
      </c>
      <c r="F514" s="23" t="str">
        <f aca="false">IF($B514="","",IF(OR(5&lt;Trabajadores!$M$48,5&gt;Trabajadores!$N$48),"No vinculado",IF(AND(5=Trabajadores!$N$48,Trabajadores!$O$48="Sí"),"Cese","Activo")))</f>
        <v/>
      </c>
      <c r="G514" s="19" t="n">
        <f aca="false">IF($B514="",0,SUMIFS(Ingresos!$S$6:$S$1505,ING_COD,$B514,ING_CLASE,"ORD"))</f>
        <v>0</v>
      </c>
      <c r="H514" s="19" t="n">
        <f aca="false">IF($B514="",0,SUMIFS(Ingresos!$S$6:$S$1505,ING_COD,$B514,ING_CLASE,"ORD",ING_COMP,"Sí"))</f>
        <v>0</v>
      </c>
      <c r="I514" s="19" t="n">
        <f aca="false">IF($B514="",0,SUMIFS(Ingresos!$S$6:$S$1505,ING_COD,$B514,ING_CLASE,"GRA"))</f>
        <v>0</v>
      </c>
      <c r="J514" s="19" t="n">
        <f aca="false">IF($B514="",0,SUMIFS(Ingresos!$S$6:$S$1505,ING_COD,$B514,ING_CLASE,"BON"))</f>
        <v>0</v>
      </c>
      <c r="K514" s="19" t="n">
        <f aca="false">IF($B514="",0,SUMIFS(Ingresos!$S$6:$S$1505,ING_COD,$B514,ING_CLASE,"EXT"))</f>
        <v>0</v>
      </c>
      <c r="L514" s="19" t="n">
        <f aca="false">IF($B514="",0,SUMIFS(Ingresos!$S$6:$S$1505,ING_COD,$B514,ING_CLASE,"OTO"))</f>
        <v>0</v>
      </c>
      <c r="M514" s="19" t="n">
        <f aca="false">IF($B514="",0,SUMIFS(Ingresos!$S$6:$S$1505,ING_COD,$B514,ING_CLASE,"OTX"))</f>
        <v>0</v>
      </c>
      <c r="N514" s="19" t="n">
        <f aca="false">IF($B514="",0,SUMIFS(Ingresos!$S$6:$S$1505,ING_COD,$B514,ING_CLASE,"RETO"))</f>
        <v>0</v>
      </c>
      <c r="O514" s="19" t="n">
        <f aca="false">IF($B514="",0,SUMIFS(Ingresos!$S$6:$S$1505,ING_COD,$B514,ING_CLASE,"INA"))</f>
        <v>0</v>
      </c>
      <c r="P514" s="19" t="n">
        <f aca="false">G514+I514+J514+K514+L514+M514</f>
        <v>0</v>
      </c>
      <c r="Q514" s="44" t="n">
        <f aca="false">IF($F514="Activo",8,IF($F514="Cese",1,0))</f>
        <v>0</v>
      </c>
      <c r="R514" s="19" t="n">
        <f aca="false">G514*Q514</f>
        <v>0</v>
      </c>
      <c r="S514" s="19" t="n">
        <f aca="false">IF($F514="Activo",SUMIFS(I514:I521,$D514:$D521,"&lt;="&amp;Trabajadores!$N$48)+IF(PROY_BON="Sí",SUMIFS(J514:J521,$D514:$D521,"&lt;="&amp;Trabajadores!$N$48),0),IF($F514="Cese",I514+IF(PROY_BON="Sí",J514,0),0))</f>
        <v>0</v>
      </c>
      <c r="T514" s="19" t="n">
        <f aca="false">IF(OR($F514&lt;&gt;"Activo",Trabajadores!$I$48="No"),0,IF(I516=0,H514*(1+IF(PROY_BON="Sí",Trabajadores!$P$48,0))*Trabajadores!$R$48/6*(Trabajadores!$N$48&gt;=7),0)+IF(I521=0,H514*(1+IF(PROY_BON="Sí",Trabajadores!$P$48,0))*Trabajadores!$S$48/6*(Trabajadores!$N$48&gt;=12),0))</f>
        <v>0</v>
      </c>
      <c r="U514" s="19" t="n">
        <f aca="false">IF($F514="Activo",IF(Trabajadores!$J$48="Sí",L514*8,L514),IF($F514="Cese",L514,0))</f>
        <v>0</v>
      </c>
      <c r="V514" s="19" t="n">
        <f aca="false">IF(OR($F514="Activo",$F514="Cese"),M514,0)</f>
        <v>0</v>
      </c>
      <c r="W514" s="19" t="n">
        <f aca="false">IF(OR($F514="Activo",$F514="Cese"),SUM(P510:P513),0)</f>
        <v>0</v>
      </c>
      <c r="X514" s="36" t="n">
        <f aca="false">IF(OR($F514="Activo",$F514="Cese"),R514+S514+T514+U514+V514+W514,0)</f>
        <v>0</v>
      </c>
      <c r="Y514" s="19" t="n">
        <f aca="false">IF(OR($F514="Activo",$F514="Cese"),DED_FIJA,0)</f>
        <v>0</v>
      </c>
      <c r="Z514" s="36" t="n">
        <f aca="false">MAX(0,X514-Y514)</f>
        <v>0</v>
      </c>
      <c r="AA514" s="19" t="n">
        <f aca="false">IF(Z514=0,0,MAX(0,MIN(Z514,Parámetros!$G$19)-Parámetros!$F$19)*Parámetros!$E$19)</f>
        <v>0</v>
      </c>
      <c r="AB514" s="19" t="n">
        <f aca="false">IF(Z514=0,0,MAX(0,MIN(Z514,Parámetros!$G$20)-Parámetros!$F$20)*Parámetros!$E$20)</f>
        <v>0</v>
      </c>
      <c r="AC514" s="19" t="n">
        <f aca="false">IF(Z514=0,0,MAX(0,MIN(Z514,Parámetros!$G$21)-Parámetros!$F$21)*Parámetros!$E$21)</f>
        <v>0</v>
      </c>
      <c r="AD514" s="19" t="n">
        <f aca="false">IF(Z514=0,0,MAX(0,MIN(Z514,Parámetros!$G$22)-Parámetros!$F$22)*Parámetros!$E$22)</f>
        <v>0</v>
      </c>
      <c r="AE514" s="19" t="n">
        <f aca="false">IF(Z514=0,0,MAX(0,MIN(Z514,Parámetros!$G$23)-Parámetros!$F$23)*Parámetros!$E$23)</f>
        <v>0</v>
      </c>
      <c r="AF514" s="36" t="n">
        <f aca="false">SUM(AA514:AE514)</f>
        <v>0</v>
      </c>
      <c r="AG514" s="45" t="str">
        <f aca="false">IF(AM514&lt;=0,"-",INDEX(TR_TASA,MATCH(AM514,TR_DESDE,1)))</f>
        <v>-</v>
      </c>
      <c r="AH514" s="44" t="n">
        <f aca="false">IF($F514="Cese",1,IF($F514="Activo",INDEX(DIV_N,5),0))</f>
        <v>0</v>
      </c>
      <c r="AI514" s="44" t="n">
        <f aca="false">IF($F514="Cese",4,IF($F514="Activo",INDEX(DIV_HASTA,5),0))</f>
        <v>0</v>
      </c>
      <c r="AJ514" s="19" t="n">
        <f aca="false">IF(OR($F514="Activo",$F514="Cese"),SUMIFS(AV510:AV513,D510:D513,"&lt;="&amp;AI514),0)</f>
        <v>0</v>
      </c>
      <c r="AK514" s="19" t="n">
        <f aca="false">IF(OR($F514="Activo",$F514="Cese"),MAX(0,(AF514-AJ514)/AH514),0)</f>
        <v>0</v>
      </c>
      <c r="AL514" s="19" t="n">
        <f aca="false">IF(OR($F514="Activo",$F514="Cese"),K514+IF(PROY_BON="Sí",0,J514),0)</f>
        <v>0</v>
      </c>
      <c r="AM514" s="19" t="n">
        <f aca="false">IF(AL514&gt;0,MAX(0,X514+AL514-Y514),Z514)</f>
        <v>0</v>
      </c>
      <c r="AN514" s="19" t="n">
        <f aca="false">SUMPRODUCT((AM514&gt;TR_DESDE)*(AM514-TR_DESDE)*TR_INC)</f>
        <v>0</v>
      </c>
      <c r="AO514" s="19" t="n">
        <f aca="false">IF(AL514&gt;0,MAX(0,AN514-IF($F514="Cese",MAX(AF514,AJ514),AF514)),0)</f>
        <v>0</v>
      </c>
      <c r="AP514" s="46" t="n">
        <f aca="false">IF(OR($F514="Activo",$F514="Cese"),ROUND(AK514+AO514,2),0)</f>
        <v>0</v>
      </c>
      <c r="AQ514" s="19" t="n">
        <f aca="false">IF($F514="Cese",MAX(0,AJ514-AN514),0)</f>
        <v>0</v>
      </c>
      <c r="AR514" s="19" t="str">
        <f aca="false">IF($B514="","",IF(COUNTIFS(RP_COD,$B514,'Retenciones Planilla'!$G$6:$G$105,"&lt;&gt;")=0,"",SUMIFS('Retenciones Planilla'!$G$6:$G$105,RP_COD,$B514)))</f>
        <v/>
      </c>
      <c r="AS514" s="19" t="str">
        <f aca="false">IF(AR514="","",AR514-AP514)</f>
        <v/>
      </c>
      <c r="AT514" s="23" t="str">
        <f aca="false">IF($B514="","",IF(NOT(OR($F514="Activo",$F514="Cese")),IF(N(AR514)=0,"—","Revisar: sin vínculo"),IF(AR514="",IF(AP514=0,"No corresponde","Sin dato planilla"),IF(ABS(AS514)&lt;=TOL,"OK",IF(AS514&gt;0,"Retuvo de más","Retuvo de menos")))))</f>
        <v/>
      </c>
      <c r="AU514" s="19" t="n">
        <f aca="false">IF(AND(BASE_RET="Planilla (si existe)",AR514&lt;&gt;""),AR514,AP514)</f>
        <v>0</v>
      </c>
      <c r="AV514" s="19" t="n">
        <f aca="false">AU514+N514</f>
        <v>0</v>
      </c>
    </row>
    <row r="515" customFormat="false" ht="15" hidden="false" customHeight="false" outlineLevel="0" collapsed="false">
      <c r="A515" s="43" t="n">
        <v>43</v>
      </c>
      <c r="B515" s="35" t="str">
        <f aca="false">IF(Trabajadores!$B$48="","",Trabajadores!$B$48)</f>
        <v/>
      </c>
      <c r="C515" s="35" t="str">
        <f aca="false">IF($B515="","",Trabajadores!$D$48)</f>
        <v/>
      </c>
      <c r="D515" s="43" t="n">
        <v>6</v>
      </c>
      <c r="E515" s="23" t="s">
        <v>303</v>
      </c>
      <c r="F515" s="23" t="str">
        <f aca="false">IF($B515="","",IF(OR(6&lt;Trabajadores!$M$48,6&gt;Trabajadores!$N$48),"No vinculado",IF(AND(6=Trabajadores!$N$48,Trabajadores!$O$48="Sí"),"Cese","Activo")))</f>
        <v/>
      </c>
      <c r="G515" s="19" t="n">
        <f aca="false">IF($B515="",0,SUMIFS(Ingresos!$T$6:$T$1505,ING_COD,$B515,ING_CLASE,"ORD"))</f>
        <v>0</v>
      </c>
      <c r="H515" s="19" t="n">
        <f aca="false">IF($B515="",0,SUMIFS(Ingresos!$T$6:$T$1505,ING_COD,$B515,ING_CLASE,"ORD",ING_COMP,"Sí"))</f>
        <v>0</v>
      </c>
      <c r="I515" s="19" t="n">
        <f aca="false">IF($B515="",0,SUMIFS(Ingresos!$T$6:$T$1505,ING_COD,$B515,ING_CLASE,"GRA"))</f>
        <v>0</v>
      </c>
      <c r="J515" s="19" t="n">
        <f aca="false">IF($B515="",0,SUMIFS(Ingresos!$T$6:$T$1505,ING_COD,$B515,ING_CLASE,"BON"))</f>
        <v>0</v>
      </c>
      <c r="K515" s="19" t="n">
        <f aca="false">IF($B515="",0,SUMIFS(Ingresos!$T$6:$T$1505,ING_COD,$B515,ING_CLASE,"EXT"))</f>
        <v>0</v>
      </c>
      <c r="L515" s="19" t="n">
        <f aca="false">IF($B515="",0,SUMIFS(Ingresos!$T$6:$T$1505,ING_COD,$B515,ING_CLASE,"OTO"))</f>
        <v>0</v>
      </c>
      <c r="M515" s="19" t="n">
        <f aca="false">IF($B515="",0,SUMIFS(Ingresos!$T$6:$T$1505,ING_COD,$B515,ING_CLASE,"OTX"))</f>
        <v>0</v>
      </c>
      <c r="N515" s="19" t="n">
        <f aca="false">IF($B515="",0,SUMIFS(Ingresos!$T$6:$T$1505,ING_COD,$B515,ING_CLASE,"RETO"))</f>
        <v>0</v>
      </c>
      <c r="O515" s="19" t="n">
        <f aca="false">IF($B515="",0,SUMIFS(Ingresos!$T$6:$T$1505,ING_COD,$B515,ING_CLASE,"INA"))</f>
        <v>0</v>
      </c>
      <c r="P515" s="19" t="n">
        <f aca="false">G515+I515+J515+K515+L515+M515</f>
        <v>0</v>
      </c>
      <c r="Q515" s="44" t="n">
        <f aca="false">IF($F515="Activo",7,IF($F515="Cese",1,0))</f>
        <v>0</v>
      </c>
      <c r="R515" s="19" t="n">
        <f aca="false">G515*Q515</f>
        <v>0</v>
      </c>
      <c r="S515" s="19" t="n">
        <f aca="false">IF($F515="Activo",SUMIFS(I515:I521,$D515:$D521,"&lt;="&amp;Trabajadores!$N$48)+IF(PROY_BON="Sí",SUMIFS(J515:J521,$D515:$D521,"&lt;="&amp;Trabajadores!$N$48),0),IF($F515="Cese",I515+IF(PROY_BON="Sí",J515,0),0))</f>
        <v>0</v>
      </c>
      <c r="T515" s="19" t="n">
        <f aca="false">IF(OR($F515&lt;&gt;"Activo",Trabajadores!$I$48="No"),0,IF(I516=0,H515*(1+IF(PROY_BON="Sí",Trabajadores!$P$48,0))*Trabajadores!$R$48/6*(Trabajadores!$N$48&gt;=7),0)+IF(I521=0,H515*(1+IF(PROY_BON="Sí",Trabajadores!$P$48,0))*Trabajadores!$S$48/6*(Trabajadores!$N$48&gt;=12),0))</f>
        <v>0</v>
      </c>
      <c r="U515" s="19" t="n">
        <f aca="false">IF($F515="Activo",IF(Trabajadores!$J$48="Sí",L515*7,L515),IF($F515="Cese",L515,0))</f>
        <v>0</v>
      </c>
      <c r="V515" s="19" t="n">
        <f aca="false">IF(OR($F515="Activo",$F515="Cese"),M515,0)</f>
        <v>0</v>
      </c>
      <c r="W515" s="19" t="n">
        <f aca="false">IF(OR($F515="Activo",$F515="Cese"),SUM(P510:P514),0)</f>
        <v>0</v>
      </c>
      <c r="X515" s="36" t="n">
        <f aca="false">IF(OR($F515="Activo",$F515="Cese"),R515+S515+T515+U515+V515+W515,0)</f>
        <v>0</v>
      </c>
      <c r="Y515" s="19" t="n">
        <f aca="false">IF(OR($F515="Activo",$F515="Cese"),DED_FIJA,0)</f>
        <v>0</v>
      </c>
      <c r="Z515" s="36" t="n">
        <f aca="false">MAX(0,X515-Y515)</f>
        <v>0</v>
      </c>
      <c r="AA515" s="19" t="n">
        <f aca="false">IF(Z515=0,0,MAX(0,MIN(Z515,Parámetros!$G$19)-Parámetros!$F$19)*Parámetros!$E$19)</f>
        <v>0</v>
      </c>
      <c r="AB515" s="19" t="n">
        <f aca="false">IF(Z515=0,0,MAX(0,MIN(Z515,Parámetros!$G$20)-Parámetros!$F$20)*Parámetros!$E$20)</f>
        <v>0</v>
      </c>
      <c r="AC515" s="19" t="n">
        <f aca="false">IF(Z515=0,0,MAX(0,MIN(Z515,Parámetros!$G$21)-Parámetros!$F$21)*Parámetros!$E$21)</f>
        <v>0</v>
      </c>
      <c r="AD515" s="19" t="n">
        <f aca="false">IF(Z515=0,0,MAX(0,MIN(Z515,Parámetros!$G$22)-Parámetros!$F$22)*Parámetros!$E$22)</f>
        <v>0</v>
      </c>
      <c r="AE515" s="19" t="n">
        <f aca="false">IF(Z515=0,0,MAX(0,MIN(Z515,Parámetros!$G$23)-Parámetros!$F$23)*Parámetros!$E$23)</f>
        <v>0</v>
      </c>
      <c r="AF515" s="36" t="n">
        <f aca="false">SUM(AA515:AE515)</f>
        <v>0</v>
      </c>
      <c r="AG515" s="45" t="str">
        <f aca="false">IF(AM515&lt;=0,"-",INDEX(TR_TASA,MATCH(AM515,TR_DESDE,1)))</f>
        <v>-</v>
      </c>
      <c r="AH515" s="44" t="n">
        <f aca="false">IF($F515="Cese",1,IF($F515="Activo",INDEX(DIV_N,6),0))</f>
        <v>0</v>
      </c>
      <c r="AI515" s="44" t="n">
        <f aca="false">IF($F515="Cese",5,IF($F515="Activo",INDEX(DIV_HASTA,6),0))</f>
        <v>0</v>
      </c>
      <c r="AJ515" s="19" t="n">
        <f aca="false">IF(OR($F515="Activo",$F515="Cese"),SUMIFS(AV510:AV514,D510:D514,"&lt;="&amp;AI515),0)</f>
        <v>0</v>
      </c>
      <c r="AK515" s="19" t="n">
        <f aca="false">IF(OR($F515="Activo",$F515="Cese"),MAX(0,(AF515-AJ515)/AH515),0)</f>
        <v>0</v>
      </c>
      <c r="AL515" s="19" t="n">
        <f aca="false">IF(OR($F515="Activo",$F515="Cese"),K515+IF(PROY_BON="Sí",0,J515),0)</f>
        <v>0</v>
      </c>
      <c r="AM515" s="19" t="n">
        <f aca="false">IF(AL515&gt;0,MAX(0,X515+AL515-Y515),Z515)</f>
        <v>0</v>
      </c>
      <c r="AN515" s="19" t="n">
        <f aca="false">SUMPRODUCT((AM515&gt;TR_DESDE)*(AM515-TR_DESDE)*TR_INC)</f>
        <v>0</v>
      </c>
      <c r="AO515" s="19" t="n">
        <f aca="false">IF(AL515&gt;0,MAX(0,AN515-IF($F515="Cese",MAX(AF515,AJ515),AF515)),0)</f>
        <v>0</v>
      </c>
      <c r="AP515" s="46" t="n">
        <f aca="false">IF(OR($F515="Activo",$F515="Cese"),ROUND(AK515+AO515,2),0)</f>
        <v>0</v>
      </c>
      <c r="AQ515" s="19" t="n">
        <f aca="false">IF($F515="Cese",MAX(0,AJ515-AN515),0)</f>
        <v>0</v>
      </c>
      <c r="AR515" s="19" t="str">
        <f aca="false">IF($B515="","",IF(COUNTIFS(RP_COD,$B515,'Retenciones Planilla'!$H$6:$H$105,"&lt;&gt;")=0,"",SUMIFS('Retenciones Planilla'!$H$6:$H$105,RP_COD,$B515)))</f>
        <v/>
      </c>
      <c r="AS515" s="19" t="str">
        <f aca="false">IF(AR515="","",AR515-AP515)</f>
        <v/>
      </c>
      <c r="AT515" s="23" t="str">
        <f aca="false">IF($B515="","",IF(NOT(OR($F515="Activo",$F515="Cese")),IF(N(AR515)=0,"—","Revisar: sin vínculo"),IF(AR515="",IF(AP515=0,"No corresponde","Sin dato planilla"),IF(ABS(AS515)&lt;=TOL,"OK",IF(AS515&gt;0,"Retuvo de más","Retuvo de menos")))))</f>
        <v/>
      </c>
      <c r="AU515" s="19" t="n">
        <f aca="false">IF(AND(BASE_RET="Planilla (si existe)",AR515&lt;&gt;""),AR515,AP515)</f>
        <v>0</v>
      </c>
      <c r="AV515" s="19" t="n">
        <f aca="false">AU515+N515</f>
        <v>0</v>
      </c>
    </row>
    <row r="516" customFormat="false" ht="15" hidden="false" customHeight="false" outlineLevel="0" collapsed="false">
      <c r="A516" s="43" t="n">
        <v>43</v>
      </c>
      <c r="B516" s="35" t="str">
        <f aca="false">IF(Trabajadores!$B$48="","",Trabajadores!$B$48)</f>
        <v/>
      </c>
      <c r="C516" s="35" t="str">
        <f aca="false">IF($B516="","",Trabajadores!$D$48)</f>
        <v/>
      </c>
      <c r="D516" s="43" t="n">
        <v>7</v>
      </c>
      <c r="E516" s="23" t="s">
        <v>304</v>
      </c>
      <c r="F516" s="23" t="str">
        <f aca="false">IF($B516="","",IF(OR(7&lt;Trabajadores!$M$48,7&gt;Trabajadores!$N$48),"No vinculado",IF(AND(7=Trabajadores!$N$48,Trabajadores!$O$48="Sí"),"Cese","Activo")))</f>
        <v/>
      </c>
      <c r="G516" s="19" t="n">
        <f aca="false">IF($B516="",0,SUMIFS(Ingresos!$U$6:$U$1505,ING_COD,$B516,ING_CLASE,"ORD"))</f>
        <v>0</v>
      </c>
      <c r="H516" s="19" t="n">
        <f aca="false">IF($B516="",0,SUMIFS(Ingresos!$U$6:$U$1505,ING_COD,$B516,ING_CLASE,"ORD",ING_COMP,"Sí"))</f>
        <v>0</v>
      </c>
      <c r="I516" s="19" t="n">
        <f aca="false">IF($B516="",0,SUMIFS(Ingresos!$U$6:$U$1505,ING_COD,$B516,ING_CLASE,"GRA"))</f>
        <v>0</v>
      </c>
      <c r="J516" s="19" t="n">
        <f aca="false">IF($B516="",0,SUMIFS(Ingresos!$U$6:$U$1505,ING_COD,$B516,ING_CLASE,"BON"))</f>
        <v>0</v>
      </c>
      <c r="K516" s="19" t="n">
        <f aca="false">IF($B516="",0,SUMIFS(Ingresos!$U$6:$U$1505,ING_COD,$B516,ING_CLASE,"EXT"))</f>
        <v>0</v>
      </c>
      <c r="L516" s="19" t="n">
        <f aca="false">IF($B516="",0,SUMIFS(Ingresos!$U$6:$U$1505,ING_COD,$B516,ING_CLASE,"OTO"))</f>
        <v>0</v>
      </c>
      <c r="M516" s="19" t="n">
        <f aca="false">IF($B516="",0,SUMIFS(Ingresos!$U$6:$U$1505,ING_COD,$B516,ING_CLASE,"OTX"))</f>
        <v>0</v>
      </c>
      <c r="N516" s="19" t="n">
        <f aca="false">IF($B516="",0,SUMIFS(Ingresos!$U$6:$U$1505,ING_COD,$B516,ING_CLASE,"RETO"))</f>
        <v>0</v>
      </c>
      <c r="O516" s="19" t="n">
        <f aca="false">IF($B516="",0,SUMIFS(Ingresos!$U$6:$U$1505,ING_COD,$B516,ING_CLASE,"INA"))</f>
        <v>0</v>
      </c>
      <c r="P516" s="19" t="n">
        <f aca="false">G516+I516+J516+K516+L516+M516</f>
        <v>0</v>
      </c>
      <c r="Q516" s="44" t="n">
        <f aca="false">IF($F516="Activo",6,IF($F516="Cese",1,0))</f>
        <v>0</v>
      </c>
      <c r="R516" s="19" t="n">
        <f aca="false">G516*Q516</f>
        <v>0</v>
      </c>
      <c r="S516" s="19" t="n">
        <f aca="false">IF($F516="Activo",SUMIFS(I516:I521,$D516:$D521,"&lt;="&amp;Trabajadores!$N$48)+IF(PROY_BON="Sí",SUMIFS(J516:J521,$D516:$D521,"&lt;="&amp;Trabajadores!$N$48),0),IF($F516="Cese",I516+IF(PROY_BON="Sí",J516,0),0))</f>
        <v>0</v>
      </c>
      <c r="T516" s="19" t="n">
        <f aca="false">IF(OR($F516&lt;&gt;"Activo",Trabajadores!$I$48="No"),0,IF(I521=0,H516*(1+IF(PROY_BON="Sí",Trabajadores!$P$48,0))*Trabajadores!$S$48/6*(Trabajadores!$N$48&gt;=12),0))</f>
        <v>0</v>
      </c>
      <c r="U516" s="19" t="n">
        <f aca="false">IF($F516="Activo",IF(Trabajadores!$J$48="Sí",L516*6,L516),IF($F516="Cese",L516,0))</f>
        <v>0</v>
      </c>
      <c r="V516" s="19" t="n">
        <f aca="false">IF(OR($F516="Activo",$F516="Cese"),M516,0)</f>
        <v>0</v>
      </c>
      <c r="W516" s="19" t="n">
        <f aca="false">IF(OR($F516="Activo",$F516="Cese"),SUM(P510:P515),0)</f>
        <v>0</v>
      </c>
      <c r="X516" s="36" t="n">
        <f aca="false">IF(OR($F516="Activo",$F516="Cese"),R516+S516+T516+U516+V516+W516,0)</f>
        <v>0</v>
      </c>
      <c r="Y516" s="19" t="n">
        <f aca="false">IF(OR($F516="Activo",$F516="Cese"),DED_FIJA,0)</f>
        <v>0</v>
      </c>
      <c r="Z516" s="36" t="n">
        <f aca="false">MAX(0,X516-Y516)</f>
        <v>0</v>
      </c>
      <c r="AA516" s="19" t="n">
        <f aca="false">IF(Z516=0,0,MAX(0,MIN(Z516,Parámetros!$G$19)-Parámetros!$F$19)*Parámetros!$E$19)</f>
        <v>0</v>
      </c>
      <c r="AB516" s="19" t="n">
        <f aca="false">IF(Z516=0,0,MAX(0,MIN(Z516,Parámetros!$G$20)-Parámetros!$F$20)*Parámetros!$E$20)</f>
        <v>0</v>
      </c>
      <c r="AC516" s="19" t="n">
        <f aca="false">IF(Z516=0,0,MAX(0,MIN(Z516,Parámetros!$G$21)-Parámetros!$F$21)*Parámetros!$E$21)</f>
        <v>0</v>
      </c>
      <c r="AD516" s="19" t="n">
        <f aca="false">IF(Z516=0,0,MAX(0,MIN(Z516,Parámetros!$G$22)-Parámetros!$F$22)*Parámetros!$E$22)</f>
        <v>0</v>
      </c>
      <c r="AE516" s="19" t="n">
        <f aca="false">IF(Z516=0,0,MAX(0,MIN(Z516,Parámetros!$G$23)-Parámetros!$F$23)*Parámetros!$E$23)</f>
        <v>0</v>
      </c>
      <c r="AF516" s="36" t="n">
        <f aca="false">SUM(AA516:AE516)</f>
        <v>0</v>
      </c>
      <c r="AG516" s="45" t="str">
        <f aca="false">IF(AM516&lt;=0,"-",INDEX(TR_TASA,MATCH(AM516,TR_DESDE,1)))</f>
        <v>-</v>
      </c>
      <c r="AH516" s="44" t="n">
        <f aca="false">IF($F516="Cese",1,IF($F516="Activo",INDEX(DIV_N,7),0))</f>
        <v>0</v>
      </c>
      <c r="AI516" s="44" t="n">
        <f aca="false">IF($F516="Cese",6,IF($F516="Activo",INDEX(DIV_HASTA,7),0))</f>
        <v>0</v>
      </c>
      <c r="AJ516" s="19" t="n">
        <f aca="false">IF(OR($F516="Activo",$F516="Cese"),SUMIFS(AV510:AV515,D510:D515,"&lt;="&amp;AI516),0)</f>
        <v>0</v>
      </c>
      <c r="AK516" s="19" t="n">
        <f aca="false">IF(OR($F516="Activo",$F516="Cese"),MAX(0,(AF516-AJ516)/AH516),0)</f>
        <v>0</v>
      </c>
      <c r="AL516" s="19" t="n">
        <f aca="false">IF(OR($F516="Activo",$F516="Cese"),K516+IF(PROY_BON="Sí",0,J516),0)</f>
        <v>0</v>
      </c>
      <c r="AM516" s="19" t="n">
        <f aca="false">IF(AL516&gt;0,MAX(0,X516+AL516-Y516),Z516)</f>
        <v>0</v>
      </c>
      <c r="AN516" s="19" t="n">
        <f aca="false">SUMPRODUCT((AM516&gt;TR_DESDE)*(AM516-TR_DESDE)*TR_INC)</f>
        <v>0</v>
      </c>
      <c r="AO516" s="19" t="n">
        <f aca="false">IF(AL516&gt;0,MAX(0,AN516-IF($F516="Cese",MAX(AF516,AJ516),AF516)),0)</f>
        <v>0</v>
      </c>
      <c r="AP516" s="46" t="n">
        <f aca="false">IF(OR($F516="Activo",$F516="Cese"),ROUND(AK516+AO516,2),0)</f>
        <v>0</v>
      </c>
      <c r="AQ516" s="19" t="n">
        <f aca="false">IF($F516="Cese",MAX(0,AJ516-AN516),0)</f>
        <v>0</v>
      </c>
      <c r="AR516" s="19" t="str">
        <f aca="false">IF($B516="","",IF(COUNTIFS(RP_COD,$B516,'Retenciones Planilla'!$I$6:$I$105,"&lt;&gt;")=0,"",SUMIFS('Retenciones Planilla'!$I$6:$I$105,RP_COD,$B516)))</f>
        <v/>
      </c>
      <c r="AS516" s="19" t="str">
        <f aca="false">IF(AR516="","",AR516-AP516)</f>
        <v/>
      </c>
      <c r="AT516" s="23" t="str">
        <f aca="false">IF($B516="","",IF(NOT(OR($F516="Activo",$F516="Cese")),IF(N(AR516)=0,"—","Revisar: sin vínculo"),IF(AR516="",IF(AP516=0,"No corresponde","Sin dato planilla"),IF(ABS(AS516)&lt;=TOL,"OK",IF(AS516&gt;0,"Retuvo de más","Retuvo de menos")))))</f>
        <v/>
      </c>
      <c r="AU516" s="19" t="n">
        <f aca="false">IF(AND(BASE_RET="Planilla (si existe)",AR516&lt;&gt;""),AR516,AP516)</f>
        <v>0</v>
      </c>
      <c r="AV516" s="19" t="n">
        <f aca="false">AU516+N516</f>
        <v>0</v>
      </c>
    </row>
    <row r="517" customFormat="false" ht="15" hidden="false" customHeight="false" outlineLevel="0" collapsed="false">
      <c r="A517" s="43" t="n">
        <v>43</v>
      </c>
      <c r="B517" s="35" t="str">
        <f aca="false">IF(Trabajadores!$B$48="","",Trabajadores!$B$48)</f>
        <v/>
      </c>
      <c r="C517" s="35" t="str">
        <f aca="false">IF($B517="","",Trabajadores!$D$48)</f>
        <v/>
      </c>
      <c r="D517" s="43" t="n">
        <v>8</v>
      </c>
      <c r="E517" s="23" t="s">
        <v>305</v>
      </c>
      <c r="F517" s="23" t="str">
        <f aca="false">IF($B517="","",IF(OR(8&lt;Trabajadores!$M$48,8&gt;Trabajadores!$N$48),"No vinculado",IF(AND(8=Trabajadores!$N$48,Trabajadores!$O$48="Sí"),"Cese","Activo")))</f>
        <v/>
      </c>
      <c r="G517" s="19" t="n">
        <f aca="false">IF($B517="",0,SUMIFS(Ingresos!$V$6:$V$1505,ING_COD,$B517,ING_CLASE,"ORD"))</f>
        <v>0</v>
      </c>
      <c r="H517" s="19" t="n">
        <f aca="false">IF($B517="",0,SUMIFS(Ingresos!$V$6:$V$1505,ING_COD,$B517,ING_CLASE,"ORD",ING_COMP,"Sí"))</f>
        <v>0</v>
      </c>
      <c r="I517" s="19" t="n">
        <f aca="false">IF($B517="",0,SUMIFS(Ingresos!$V$6:$V$1505,ING_COD,$B517,ING_CLASE,"GRA"))</f>
        <v>0</v>
      </c>
      <c r="J517" s="19" t="n">
        <f aca="false">IF($B517="",0,SUMIFS(Ingresos!$V$6:$V$1505,ING_COD,$B517,ING_CLASE,"BON"))</f>
        <v>0</v>
      </c>
      <c r="K517" s="19" t="n">
        <f aca="false">IF($B517="",0,SUMIFS(Ingresos!$V$6:$V$1505,ING_COD,$B517,ING_CLASE,"EXT"))</f>
        <v>0</v>
      </c>
      <c r="L517" s="19" t="n">
        <f aca="false">IF($B517="",0,SUMIFS(Ingresos!$V$6:$V$1505,ING_COD,$B517,ING_CLASE,"OTO"))</f>
        <v>0</v>
      </c>
      <c r="M517" s="19" t="n">
        <f aca="false">IF($B517="",0,SUMIFS(Ingresos!$V$6:$V$1505,ING_COD,$B517,ING_CLASE,"OTX"))</f>
        <v>0</v>
      </c>
      <c r="N517" s="19" t="n">
        <f aca="false">IF($B517="",0,SUMIFS(Ingresos!$V$6:$V$1505,ING_COD,$B517,ING_CLASE,"RETO"))</f>
        <v>0</v>
      </c>
      <c r="O517" s="19" t="n">
        <f aca="false">IF($B517="",0,SUMIFS(Ingresos!$V$6:$V$1505,ING_COD,$B517,ING_CLASE,"INA"))</f>
        <v>0</v>
      </c>
      <c r="P517" s="19" t="n">
        <f aca="false">G517+I517+J517+K517+L517+M517</f>
        <v>0</v>
      </c>
      <c r="Q517" s="44" t="n">
        <f aca="false">IF($F517="Activo",5,IF($F517="Cese",1,0))</f>
        <v>0</v>
      </c>
      <c r="R517" s="19" t="n">
        <f aca="false">G517*Q517</f>
        <v>0</v>
      </c>
      <c r="S517" s="19" t="n">
        <f aca="false">IF($F517="Activo",SUMIFS(I517:I521,$D517:$D521,"&lt;="&amp;Trabajadores!$N$48)+IF(PROY_BON="Sí",SUMIFS(J517:J521,$D517:$D521,"&lt;="&amp;Trabajadores!$N$48),0),IF($F517="Cese",I517+IF(PROY_BON="Sí",J517,0),0))</f>
        <v>0</v>
      </c>
      <c r="T517" s="19" t="n">
        <f aca="false">IF(OR($F517&lt;&gt;"Activo",Trabajadores!$I$48="No"),0,IF(I521=0,H517*(1+IF(PROY_BON="Sí",Trabajadores!$P$48,0))*Trabajadores!$S$48/6*(Trabajadores!$N$48&gt;=12),0))</f>
        <v>0</v>
      </c>
      <c r="U517" s="19" t="n">
        <f aca="false">IF($F517="Activo",IF(Trabajadores!$J$48="Sí",L517*5,L517),IF($F517="Cese",L517,0))</f>
        <v>0</v>
      </c>
      <c r="V517" s="19" t="n">
        <f aca="false">IF(OR($F517="Activo",$F517="Cese"),M517,0)</f>
        <v>0</v>
      </c>
      <c r="W517" s="19" t="n">
        <f aca="false">IF(OR($F517="Activo",$F517="Cese"),SUM(P510:P516),0)</f>
        <v>0</v>
      </c>
      <c r="X517" s="36" t="n">
        <f aca="false">IF(OR($F517="Activo",$F517="Cese"),R517+S517+T517+U517+V517+W517,0)</f>
        <v>0</v>
      </c>
      <c r="Y517" s="19" t="n">
        <f aca="false">IF(OR($F517="Activo",$F517="Cese"),DED_FIJA,0)</f>
        <v>0</v>
      </c>
      <c r="Z517" s="36" t="n">
        <f aca="false">MAX(0,X517-Y517)</f>
        <v>0</v>
      </c>
      <c r="AA517" s="19" t="n">
        <f aca="false">IF(Z517=0,0,MAX(0,MIN(Z517,Parámetros!$G$19)-Parámetros!$F$19)*Parámetros!$E$19)</f>
        <v>0</v>
      </c>
      <c r="AB517" s="19" t="n">
        <f aca="false">IF(Z517=0,0,MAX(0,MIN(Z517,Parámetros!$G$20)-Parámetros!$F$20)*Parámetros!$E$20)</f>
        <v>0</v>
      </c>
      <c r="AC517" s="19" t="n">
        <f aca="false">IF(Z517=0,0,MAX(0,MIN(Z517,Parámetros!$G$21)-Parámetros!$F$21)*Parámetros!$E$21)</f>
        <v>0</v>
      </c>
      <c r="AD517" s="19" t="n">
        <f aca="false">IF(Z517=0,0,MAX(0,MIN(Z517,Parámetros!$G$22)-Parámetros!$F$22)*Parámetros!$E$22)</f>
        <v>0</v>
      </c>
      <c r="AE517" s="19" t="n">
        <f aca="false">IF(Z517=0,0,MAX(0,MIN(Z517,Parámetros!$G$23)-Parámetros!$F$23)*Parámetros!$E$23)</f>
        <v>0</v>
      </c>
      <c r="AF517" s="36" t="n">
        <f aca="false">SUM(AA517:AE517)</f>
        <v>0</v>
      </c>
      <c r="AG517" s="45" t="str">
        <f aca="false">IF(AM517&lt;=0,"-",INDEX(TR_TASA,MATCH(AM517,TR_DESDE,1)))</f>
        <v>-</v>
      </c>
      <c r="AH517" s="44" t="n">
        <f aca="false">IF($F517="Cese",1,IF($F517="Activo",INDEX(DIV_N,8),0))</f>
        <v>0</v>
      </c>
      <c r="AI517" s="44" t="n">
        <f aca="false">IF($F517="Cese",7,IF($F517="Activo",INDEX(DIV_HASTA,8),0))</f>
        <v>0</v>
      </c>
      <c r="AJ517" s="19" t="n">
        <f aca="false">IF(OR($F517="Activo",$F517="Cese"),SUMIFS(AV510:AV516,D510:D516,"&lt;="&amp;AI517),0)</f>
        <v>0</v>
      </c>
      <c r="AK517" s="19" t="n">
        <f aca="false">IF(OR($F517="Activo",$F517="Cese"),MAX(0,(AF517-AJ517)/AH517),0)</f>
        <v>0</v>
      </c>
      <c r="AL517" s="19" t="n">
        <f aca="false">IF(OR($F517="Activo",$F517="Cese"),K517+IF(PROY_BON="Sí",0,J517),0)</f>
        <v>0</v>
      </c>
      <c r="AM517" s="19" t="n">
        <f aca="false">IF(AL517&gt;0,MAX(0,X517+AL517-Y517),Z517)</f>
        <v>0</v>
      </c>
      <c r="AN517" s="19" t="n">
        <f aca="false">SUMPRODUCT((AM517&gt;TR_DESDE)*(AM517-TR_DESDE)*TR_INC)</f>
        <v>0</v>
      </c>
      <c r="AO517" s="19" t="n">
        <f aca="false">IF(AL517&gt;0,MAX(0,AN517-IF($F517="Cese",MAX(AF517,AJ517),AF517)),0)</f>
        <v>0</v>
      </c>
      <c r="AP517" s="46" t="n">
        <f aca="false">IF(OR($F517="Activo",$F517="Cese"),ROUND(AK517+AO517,2),0)</f>
        <v>0</v>
      </c>
      <c r="AQ517" s="19" t="n">
        <f aca="false">IF($F517="Cese",MAX(0,AJ517-AN517),0)</f>
        <v>0</v>
      </c>
      <c r="AR517" s="19" t="str">
        <f aca="false">IF($B517="","",IF(COUNTIFS(RP_COD,$B517,'Retenciones Planilla'!$J$6:$J$105,"&lt;&gt;")=0,"",SUMIFS('Retenciones Planilla'!$J$6:$J$105,RP_COD,$B517)))</f>
        <v/>
      </c>
      <c r="AS517" s="19" t="str">
        <f aca="false">IF(AR517="","",AR517-AP517)</f>
        <v/>
      </c>
      <c r="AT517" s="23" t="str">
        <f aca="false">IF($B517="","",IF(NOT(OR($F517="Activo",$F517="Cese")),IF(N(AR517)=0,"—","Revisar: sin vínculo"),IF(AR517="",IF(AP517=0,"No corresponde","Sin dato planilla"),IF(ABS(AS517)&lt;=TOL,"OK",IF(AS517&gt;0,"Retuvo de más","Retuvo de menos")))))</f>
        <v/>
      </c>
      <c r="AU517" s="19" t="n">
        <f aca="false">IF(AND(BASE_RET="Planilla (si existe)",AR517&lt;&gt;""),AR517,AP517)</f>
        <v>0</v>
      </c>
      <c r="AV517" s="19" t="n">
        <f aca="false">AU517+N517</f>
        <v>0</v>
      </c>
    </row>
    <row r="518" customFormat="false" ht="15" hidden="false" customHeight="false" outlineLevel="0" collapsed="false">
      <c r="A518" s="43" t="n">
        <v>43</v>
      </c>
      <c r="B518" s="35" t="str">
        <f aca="false">IF(Trabajadores!$B$48="","",Trabajadores!$B$48)</f>
        <v/>
      </c>
      <c r="C518" s="35" t="str">
        <f aca="false">IF($B518="","",Trabajadores!$D$48)</f>
        <v/>
      </c>
      <c r="D518" s="43" t="n">
        <v>9</v>
      </c>
      <c r="E518" s="23" t="s">
        <v>306</v>
      </c>
      <c r="F518" s="23" t="str">
        <f aca="false">IF($B518="","",IF(OR(9&lt;Trabajadores!$M$48,9&gt;Trabajadores!$N$48),"No vinculado",IF(AND(9=Trabajadores!$N$48,Trabajadores!$O$48="Sí"),"Cese","Activo")))</f>
        <v/>
      </c>
      <c r="G518" s="19" t="n">
        <f aca="false">IF($B518="",0,SUMIFS(Ingresos!$W$6:$W$1505,ING_COD,$B518,ING_CLASE,"ORD"))</f>
        <v>0</v>
      </c>
      <c r="H518" s="19" t="n">
        <f aca="false">IF($B518="",0,SUMIFS(Ingresos!$W$6:$W$1505,ING_COD,$B518,ING_CLASE,"ORD",ING_COMP,"Sí"))</f>
        <v>0</v>
      </c>
      <c r="I518" s="19" t="n">
        <f aca="false">IF($B518="",0,SUMIFS(Ingresos!$W$6:$W$1505,ING_COD,$B518,ING_CLASE,"GRA"))</f>
        <v>0</v>
      </c>
      <c r="J518" s="19" t="n">
        <f aca="false">IF($B518="",0,SUMIFS(Ingresos!$W$6:$W$1505,ING_COD,$B518,ING_CLASE,"BON"))</f>
        <v>0</v>
      </c>
      <c r="K518" s="19" t="n">
        <f aca="false">IF($B518="",0,SUMIFS(Ingresos!$W$6:$W$1505,ING_COD,$B518,ING_CLASE,"EXT"))</f>
        <v>0</v>
      </c>
      <c r="L518" s="19" t="n">
        <f aca="false">IF($B518="",0,SUMIFS(Ingresos!$W$6:$W$1505,ING_COD,$B518,ING_CLASE,"OTO"))</f>
        <v>0</v>
      </c>
      <c r="M518" s="19" t="n">
        <f aca="false">IF($B518="",0,SUMIFS(Ingresos!$W$6:$W$1505,ING_COD,$B518,ING_CLASE,"OTX"))</f>
        <v>0</v>
      </c>
      <c r="N518" s="19" t="n">
        <f aca="false">IF($B518="",0,SUMIFS(Ingresos!$W$6:$W$1505,ING_COD,$B518,ING_CLASE,"RETO"))</f>
        <v>0</v>
      </c>
      <c r="O518" s="19" t="n">
        <f aca="false">IF($B518="",0,SUMIFS(Ingresos!$W$6:$W$1505,ING_COD,$B518,ING_CLASE,"INA"))</f>
        <v>0</v>
      </c>
      <c r="P518" s="19" t="n">
        <f aca="false">G518+I518+J518+K518+L518+M518</f>
        <v>0</v>
      </c>
      <c r="Q518" s="44" t="n">
        <f aca="false">IF($F518="Activo",4,IF($F518="Cese",1,0))</f>
        <v>0</v>
      </c>
      <c r="R518" s="19" t="n">
        <f aca="false">G518*Q518</f>
        <v>0</v>
      </c>
      <c r="S518" s="19" t="n">
        <f aca="false">IF($F518="Activo",SUMIFS(I518:I521,$D518:$D521,"&lt;="&amp;Trabajadores!$N$48)+IF(PROY_BON="Sí",SUMIFS(J518:J521,$D518:$D521,"&lt;="&amp;Trabajadores!$N$48),0),IF($F518="Cese",I518+IF(PROY_BON="Sí",J518,0),0))</f>
        <v>0</v>
      </c>
      <c r="T518" s="19" t="n">
        <f aca="false">IF(OR($F518&lt;&gt;"Activo",Trabajadores!$I$48="No"),0,IF(I521=0,H518*(1+IF(PROY_BON="Sí",Trabajadores!$P$48,0))*Trabajadores!$S$48/6*(Trabajadores!$N$48&gt;=12),0))</f>
        <v>0</v>
      </c>
      <c r="U518" s="19" t="n">
        <f aca="false">IF($F518="Activo",IF(Trabajadores!$J$48="Sí",L518*4,L518),IF($F518="Cese",L518,0))</f>
        <v>0</v>
      </c>
      <c r="V518" s="19" t="n">
        <f aca="false">IF(OR($F518="Activo",$F518="Cese"),M518,0)</f>
        <v>0</v>
      </c>
      <c r="W518" s="19" t="n">
        <f aca="false">IF(OR($F518="Activo",$F518="Cese"),SUM(P510:P517),0)</f>
        <v>0</v>
      </c>
      <c r="X518" s="36" t="n">
        <f aca="false">IF(OR($F518="Activo",$F518="Cese"),R518+S518+T518+U518+V518+W518,0)</f>
        <v>0</v>
      </c>
      <c r="Y518" s="19" t="n">
        <f aca="false">IF(OR($F518="Activo",$F518="Cese"),DED_FIJA,0)</f>
        <v>0</v>
      </c>
      <c r="Z518" s="36" t="n">
        <f aca="false">MAX(0,X518-Y518)</f>
        <v>0</v>
      </c>
      <c r="AA518" s="19" t="n">
        <f aca="false">IF(Z518=0,0,MAX(0,MIN(Z518,Parámetros!$G$19)-Parámetros!$F$19)*Parámetros!$E$19)</f>
        <v>0</v>
      </c>
      <c r="AB518" s="19" t="n">
        <f aca="false">IF(Z518=0,0,MAX(0,MIN(Z518,Parámetros!$G$20)-Parámetros!$F$20)*Parámetros!$E$20)</f>
        <v>0</v>
      </c>
      <c r="AC518" s="19" t="n">
        <f aca="false">IF(Z518=0,0,MAX(0,MIN(Z518,Parámetros!$G$21)-Parámetros!$F$21)*Parámetros!$E$21)</f>
        <v>0</v>
      </c>
      <c r="AD518" s="19" t="n">
        <f aca="false">IF(Z518=0,0,MAX(0,MIN(Z518,Parámetros!$G$22)-Parámetros!$F$22)*Parámetros!$E$22)</f>
        <v>0</v>
      </c>
      <c r="AE518" s="19" t="n">
        <f aca="false">IF(Z518=0,0,MAX(0,MIN(Z518,Parámetros!$G$23)-Parámetros!$F$23)*Parámetros!$E$23)</f>
        <v>0</v>
      </c>
      <c r="AF518" s="36" t="n">
        <f aca="false">SUM(AA518:AE518)</f>
        <v>0</v>
      </c>
      <c r="AG518" s="45" t="str">
        <f aca="false">IF(AM518&lt;=0,"-",INDEX(TR_TASA,MATCH(AM518,TR_DESDE,1)))</f>
        <v>-</v>
      </c>
      <c r="AH518" s="44" t="n">
        <f aca="false">IF($F518="Cese",1,IF($F518="Activo",INDEX(DIV_N,9),0))</f>
        <v>0</v>
      </c>
      <c r="AI518" s="44" t="n">
        <f aca="false">IF($F518="Cese",8,IF($F518="Activo",INDEX(DIV_HASTA,9),0))</f>
        <v>0</v>
      </c>
      <c r="AJ518" s="19" t="n">
        <f aca="false">IF(OR($F518="Activo",$F518="Cese"),SUMIFS(AV510:AV517,D510:D517,"&lt;="&amp;AI518),0)</f>
        <v>0</v>
      </c>
      <c r="AK518" s="19" t="n">
        <f aca="false">IF(OR($F518="Activo",$F518="Cese"),MAX(0,(AF518-AJ518)/AH518),0)</f>
        <v>0</v>
      </c>
      <c r="AL518" s="19" t="n">
        <f aca="false">IF(OR($F518="Activo",$F518="Cese"),K518+IF(PROY_BON="Sí",0,J518),0)</f>
        <v>0</v>
      </c>
      <c r="AM518" s="19" t="n">
        <f aca="false">IF(AL518&gt;0,MAX(0,X518+AL518-Y518),Z518)</f>
        <v>0</v>
      </c>
      <c r="AN518" s="19" t="n">
        <f aca="false">SUMPRODUCT((AM518&gt;TR_DESDE)*(AM518-TR_DESDE)*TR_INC)</f>
        <v>0</v>
      </c>
      <c r="AO518" s="19" t="n">
        <f aca="false">IF(AL518&gt;0,MAX(0,AN518-IF($F518="Cese",MAX(AF518,AJ518),AF518)),0)</f>
        <v>0</v>
      </c>
      <c r="AP518" s="46" t="n">
        <f aca="false">IF(OR($F518="Activo",$F518="Cese"),ROUND(AK518+AO518,2),0)</f>
        <v>0</v>
      </c>
      <c r="AQ518" s="19" t="n">
        <f aca="false">IF($F518="Cese",MAX(0,AJ518-AN518),0)</f>
        <v>0</v>
      </c>
      <c r="AR518" s="19" t="str">
        <f aca="false">IF($B518="","",IF(COUNTIFS(RP_COD,$B518,'Retenciones Planilla'!$K$6:$K$105,"&lt;&gt;")=0,"",SUMIFS('Retenciones Planilla'!$K$6:$K$105,RP_COD,$B518)))</f>
        <v/>
      </c>
      <c r="AS518" s="19" t="str">
        <f aca="false">IF(AR518="","",AR518-AP518)</f>
        <v/>
      </c>
      <c r="AT518" s="23" t="str">
        <f aca="false">IF($B518="","",IF(NOT(OR($F518="Activo",$F518="Cese")),IF(N(AR518)=0,"—","Revisar: sin vínculo"),IF(AR518="",IF(AP518=0,"No corresponde","Sin dato planilla"),IF(ABS(AS518)&lt;=TOL,"OK",IF(AS518&gt;0,"Retuvo de más","Retuvo de menos")))))</f>
        <v/>
      </c>
      <c r="AU518" s="19" t="n">
        <f aca="false">IF(AND(BASE_RET="Planilla (si existe)",AR518&lt;&gt;""),AR518,AP518)</f>
        <v>0</v>
      </c>
      <c r="AV518" s="19" t="n">
        <f aca="false">AU518+N518</f>
        <v>0</v>
      </c>
    </row>
    <row r="519" customFormat="false" ht="15" hidden="false" customHeight="false" outlineLevel="0" collapsed="false">
      <c r="A519" s="43" t="n">
        <v>43</v>
      </c>
      <c r="B519" s="35" t="str">
        <f aca="false">IF(Trabajadores!$B$48="","",Trabajadores!$B$48)</f>
        <v/>
      </c>
      <c r="C519" s="35" t="str">
        <f aca="false">IF($B519="","",Trabajadores!$D$48)</f>
        <v/>
      </c>
      <c r="D519" s="43" t="n">
        <v>10</v>
      </c>
      <c r="E519" s="23" t="s">
        <v>307</v>
      </c>
      <c r="F519" s="23" t="str">
        <f aca="false">IF($B519="","",IF(OR(10&lt;Trabajadores!$M$48,10&gt;Trabajadores!$N$48),"No vinculado",IF(AND(10=Trabajadores!$N$48,Trabajadores!$O$48="Sí"),"Cese","Activo")))</f>
        <v/>
      </c>
      <c r="G519" s="19" t="n">
        <f aca="false">IF($B519="",0,SUMIFS(Ingresos!$X$6:$X$1505,ING_COD,$B519,ING_CLASE,"ORD"))</f>
        <v>0</v>
      </c>
      <c r="H519" s="19" t="n">
        <f aca="false">IF($B519="",0,SUMIFS(Ingresos!$X$6:$X$1505,ING_COD,$B519,ING_CLASE,"ORD",ING_COMP,"Sí"))</f>
        <v>0</v>
      </c>
      <c r="I519" s="19" t="n">
        <f aca="false">IF($B519="",0,SUMIFS(Ingresos!$X$6:$X$1505,ING_COD,$B519,ING_CLASE,"GRA"))</f>
        <v>0</v>
      </c>
      <c r="J519" s="19" t="n">
        <f aca="false">IF($B519="",0,SUMIFS(Ingresos!$X$6:$X$1505,ING_COD,$B519,ING_CLASE,"BON"))</f>
        <v>0</v>
      </c>
      <c r="K519" s="19" t="n">
        <f aca="false">IF($B519="",0,SUMIFS(Ingresos!$X$6:$X$1505,ING_COD,$B519,ING_CLASE,"EXT"))</f>
        <v>0</v>
      </c>
      <c r="L519" s="19" t="n">
        <f aca="false">IF($B519="",0,SUMIFS(Ingresos!$X$6:$X$1505,ING_COD,$B519,ING_CLASE,"OTO"))</f>
        <v>0</v>
      </c>
      <c r="M519" s="19" t="n">
        <f aca="false">IF($B519="",0,SUMIFS(Ingresos!$X$6:$X$1505,ING_COD,$B519,ING_CLASE,"OTX"))</f>
        <v>0</v>
      </c>
      <c r="N519" s="19" t="n">
        <f aca="false">IF($B519="",0,SUMIFS(Ingresos!$X$6:$X$1505,ING_COD,$B519,ING_CLASE,"RETO"))</f>
        <v>0</v>
      </c>
      <c r="O519" s="19" t="n">
        <f aca="false">IF($B519="",0,SUMIFS(Ingresos!$X$6:$X$1505,ING_COD,$B519,ING_CLASE,"INA"))</f>
        <v>0</v>
      </c>
      <c r="P519" s="19" t="n">
        <f aca="false">G519+I519+J519+K519+L519+M519</f>
        <v>0</v>
      </c>
      <c r="Q519" s="44" t="n">
        <f aca="false">IF($F519="Activo",3,IF($F519="Cese",1,0))</f>
        <v>0</v>
      </c>
      <c r="R519" s="19" t="n">
        <f aca="false">G519*Q519</f>
        <v>0</v>
      </c>
      <c r="S519" s="19" t="n">
        <f aca="false">IF($F519="Activo",SUMIFS(I519:I521,$D519:$D521,"&lt;="&amp;Trabajadores!$N$48)+IF(PROY_BON="Sí",SUMIFS(J519:J521,$D519:$D521,"&lt;="&amp;Trabajadores!$N$48),0),IF($F519="Cese",I519+IF(PROY_BON="Sí",J519,0),0))</f>
        <v>0</v>
      </c>
      <c r="T519" s="19" t="n">
        <f aca="false">IF(OR($F519&lt;&gt;"Activo",Trabajadores!$I$48="No"),0,IF(I521=0,H519*(1+IF(PROY_BON="Sí",Trabajadores!$P$48,0))*Trabajadores!$S$48/6*(Trabajadores!$N$48&gt;=12),0))</f>
        <v>0</v>
      </c>
      <c r="U519" s="19" t="n">
        <f aca="false">IF($F519="Activo",IF(Trabajadores!$J$48="Sí",L519*3,L519),IF($F519="Cese",L519,0))</f>
        <v>0</v>
      </c>
      <c r="V519" s="19" t="n">
        <f aca="false">IF(OR($F519="Activo",$F519="Cese"),M519,0)</f>
        <v>0</v>
      </c>
      <c r="W519" s="19" t="n">
        <f aca="false">IF(OR($F519="Activo",$F519="Cese"),SUM(P510:P518),0)</f>
        <v>0</v>
      </c>
      <c r="X519" s="36" t="n">
        <f aca="false">IF(OR($F519="Activo",$F519="Cese"),R519+S519+T519+U519+V519+W519,0)</f>
        <v>0</v>
      </c>
      <c r="Y519" s="19" t="n">
        <f aca="false">IF(OR($F519="Activo",$F519="Cese"),DED_FIJA,0)</f>
        <v>0</v>
      </c>
      <c r="Z519" s="36" t="n">
        <f aca="false">MAX(0,X519-Y519)</f>
        <v>0</v>
      </c>
      <c r="AA519" s="19" t="n">
        <f aca="false">IF(Z519=0,0,MAX(0,MIN(Z519,Parámetros!$G$19)-Parámetros!$F$19)*Parámetros!$E$19)</f>
        <v>0</v>
      </c>
      <c r="AB519" s="19" t="n">
        <f aca="false">IF(Z519=0,0,MAX(0,MIN(Z519,Parámetros!$G$20)-Parámetros!$F$20)*Parámetros!$E$20)</f>
        <v>0</v>
      </c>
      <c r="AC519" s="19" t="n">
        <f aca="false">IF(Z519=0,0,MAX(0,MIN(Z519,Parámetros!$G$21)-Parámetros!$F$21)*Parámetros!$E$21)</f>
        <v>0</v>
      </c>
      <c r="AD519" s="19" t="n">
        <f aca="false">IF(Z519=0,0,MAX(0,MIN(Z519,Parámetros!$G$22)-Parámetros!$F$22)*Parámetros!$E$22)</f>
        <v>0</v>
      </c>
      <c r="AE519" s="19" t="n">
        <f aca="false">IF(Z519=0,0,MAX(0,MIN(Z519,Parámetros!$G$23)-Parámetros!$F$23)*Parámetros!$E$23)</f>
        <v>0</v>
      </c>
      <c r="AF519" s="36" t="n">
        <f aca="false">SUM(AA519:AE519)</f>
        <v>0</v>
      </c>
      <c r="AG519" s="45" t="str">
        <f aca="false">IF(AM519&lt;=0,"-",INDEX(TR_TASA,MATCH(AM519,TR_DESDE,1)))</f>
        <v>-</v>
      </c>
      <c r="AH519" s="44" t="n">
        <f aca="false">IF($F519="Cese",1,IF($F519="Activo",INDEX(DIV_N,10),0))</f>
        <v>0</v>
      </c>
      <c r="AI519" s="44" t="n">
        <f aca="false">IF($F519="Cese",9,IF($F519="Activo",INDEX(DIV_HASTA,10),0))</f>
        <v>0</v>
      </c>
      <c r="AJ519" s="19" t="n">
        <f aca="false">IF(OR($F519="Activo",$F519="Cese"),SUMIFS(AV510:AV518,D510:D518,"&lt;="&amp;AI519),0)</f>
        <v>0</v>
      </c>
      <c r="AK519" s="19" t="n">
        <f aca="false">IF(OR($F519="Activo",$F519="Cese"),MAX(0,(AF519-AJ519)/AH519),0)</f>
        <v>0</v>
      </c>
      <c r="AL519" s="19" t="n">
        <f aca="false">IF(OR($F519="Activo",$F519="Cese"),K519+IF(PROY_BON="Sí",0,J519),0)</f>
        <v>0</v>
      </c>
      <c r="AM519" s="19" t="n">
        <f aca="false">IF(AL519&gt;0,MAX(0,X519+AL519-Y519),Z519)</f>
        <v>0</v>
      </c>
      <c r="AN519" s="19" t="n">
        <f aca="false">SUMPRODUCT((AM519&gt;TR_DESDE)*(AM519-TR_DESDE)*TR_INC)</f>
        <v>0</v>
      </c>
      <c r="AO519" s="19" t="n">
        <f aca="false">IF(AL519&gt;0,MAX(0,AN519-IF($F519="Cese",MAX(AF519,AJ519),AF519)),0)</f>
        <v>0</v>
      </c>
      <c r="AP519" s="46" t="n">
        <f aca="false">IF(OR($F519="Activo",$F519="Cese"),ROUND(AK519+AO519,2),0)</f>
        <v>0</v>
      </c>
      <c r="AQ519" s="19" t="n">
        <f aca="false">IF($F519="Cese",MAX(0,AJ519-AN519),0)</f>
        <v>0</v>
      </c>
      <c r="AR519" s="19" t="str">
        <f aca="false">IF($B519="","",IF(COUNTIFS(RP_COD,$B519,'Retenciones Planilla'!$L$6:$L$105,"&lt;&gt;")=0,"",SUMIFS('Retenciones Planilla'!$L$6:$L$105,RP_COD,$B519)))</f>
        <v/>
      </c>
      <c r="AS519" s="19" t="str">
        <f aca="false">IF(AR519="","",AR519-AP519)</f>
        <v/>
      </c>
      <c r="AT519" s="23" t="str">
        <f aca="false">IF($B519="","",IF(NOT(OR($F519="Activo",$F519="Cese")),IF(N(AR519)=0,"—","Revisar: sin vínculo"),IF(AR519="",IF(AP519=0,"No corresponde","Sin dato planilla"),IF(ABS(AS519)&lt;=TOL,"OK",IF(AS519&gt;0,"Retuvo de más","Retuvo de menos")))))</f>
        <v/>
      </c>
      <c r="AU519" s="19" t="n">
        <f aca="false">IF(AND(BASE_RET="Planilla (si existe)",AR519&lt;&gt;""),AR519,AP519)</f>
        <v>0</v>
      </c>
      <c r="AV519" s="19" t="n">
        <f aca="false">AU519+N519</f>
        <v>0</v>
      </c>
    </row>
    <row r="520" customFormat="false" ht="15" hidden="false" customHeight="false" outlineLevel="0" collapsed="false">
      <c r="A520" s="43" t="n">
        <v>43</v>
      </c>
      <c r="B520" s="35" t="str">
        <f aca="false">IF(Trabajadores!$B$48="","",Trabajadores!$B$48)</f>
        <v/>
      </c>
      <c r="C520" s="35" t="str">
        <f aca="false">IF($B520="","",Trabajadores!$D$48)</f>
        <v/>
      </c>
      <c r="D520" s="43" t="n">
        <v>11</v>
      </c>
      <c r="E520" s="23" t="s">
        <v>308</v>
      </c>
      <c r="F520" s="23" t="str">
        <f aca="false">IF($B520="","",IF(OR(11&lt;Trabajadores!$M$48,11&gt;Trabajadores!$N$48),"No vinculado",IF(AND(11=Trabajadores!$N$48,Trabajadores!$O$48="Sí"),"Cese","Activo")))</f>
        <v/>
      </c>
      <c r="G520" s="19" t="n">
        <f aca="false">IF($B520="",0,SUMIFS(Ingresos!$Y$6:$Y$1505,ING_COD,$B520,ING_CLASE,"ORD"))</f>
        <v>0</v>
      </c>
      <c r="H520" s="19" t="n">
        <f aca="false">IF($B520="",0,SUMIFS(Ingresos!$Y$6:$Y$1505,ING_COD,$B520,ING_CLASE,"ORD",ING_COMP,"Sí"))</f>
        <v>0</v>
      </c>
      <c r="I520" s="19" t="n">
        <f aca="false">IF($B520="",0,SUMIFS(Ingresos!$Y$6:$Y$1505,ING_COD,$B520,ING_CLASE,"GRA"))</f>
        <v>0</v>
      </c>
      <c r="J520" s="19" t="n">
        <f aca="false">IF($B520="",0,SUMIFS(Ingresos!$Y$6:$Y$1505,ING_COD,$B520,ING_CLASE,"BON"))</f>
        <v>0</v>
      </c>
      <c r="K520" s="19" t="n">
        <f aca="false">IF($B520="",0,SUMIFS(Ingresos!$Y$6:$Y$1505,ING_COD,$B520,ING_CLASE,"EXT"))</f>
        <v>0</v>
      </c>
      <c r="L520" s="19" t="n">
        <f aca="false">IF($B520="",0,SUMIFS(Ingresos!$Y$6:$Y$1505,ING_COD,$B520,ING_CLASE,"OTO"))</f>
        <v>0</v>
      </c>
      <c r="M520" s="19" t="n">
        <f aca="false">IF($B520="",0,SUMIFS(Ingresos!$Y$6:$Y$1505,ING_COD,$B520,ING_CLASE,"OTX"))</f>
        <v>0</v>
      </c>
      <c r="N520" s="19" t="n">
        <f aca="false">IF($B520="",0,SUMIFS(Ingresos!$Y$6:$Y$1505,ING_COD,$B520,ING_CLASE,"RETO"))</f>
        <v>0</v>
      </c>
      <c r="O520" s="19" t="n">
        <f aca="false">IF($B520="",0,SUMIFS(Ingresos!$Y$6:$Y$1505,ING_COD,$B520,ING_CLASE,"INA"))</f>
        <v>0</v>
      </c>
      <c r="P520" s="19" t="n">
        <f aca="false">G520+I520+J520+K520+L520+M520</f>
        <v>0</v>
      </c>
      <c r="Q520" s="44" t="n">
        <f aca="false">IF($F520="Activo",2,IF($F520="Cese",1,0))</f>
        <v>0</v>
      </c>
      <c r="R520" s="19" t="n">
        <f aca="false">G520*Q520</f>
        <v>0</v>
      </c>
      <c r="S520" s="19" t="n">
        <f aca="false">IF($F520="Activo",SUMIFS(I520:I521,$D520:$D521,"&lt;="&amp;Trabajadores!$N$48)+IF(PROY_BON="Sí",SUMIFS(J520:J521,$D520:$D521,"&lt;="&amp;Trabajadores!$N$48),0),IF($F520="Cese",I520+IF(PROY_BON="Sí",J520,0),0))</f>
        <v>0</v>
      </c>
      <c r="T520" s="19" t="n">
        <f aca="false">IF(OR($F520&lt;&gt;"Activo",Trabajadores!$I$48="No"),0,IF(I521=0,H520*(1+IF(PROY_BON="Sí",Trabajadores!$P$48,0))*Trabajadores!$S$48/6*(Trabajadores!$N$48&gt;=12),0))</f>
        <v>0</v>
      </c>
      <c r="U520" s="19" t="n">
        <f aca="false">IF($F520="Activo",IF(Trabajadores!$J$48="Sí",L520*2,L520),IF($F520="Cese",L520,0))</f>
        <v>0</v>
      </c>
      <c r="V520" s="19" t="n">
        <f aca="false">IF(OR($F520="Activo",$F520="Cese"),M520,0)</f>
        <v>0</v>
      </c>
      <c r="W520" s="19" t="n">
        <f aca="false">IF(OR($F520="Activo",$F520="Cese"),SUM(P510:P519),0)</f>
        <v>0</v>
      </c>
      <c r="X520" s="36" t="n">
        <f aca="false">IF(OR($F520="Activo",$F520="Cese"),R520+S520+T520+U520+V520+W520,0)</f>
        <v>0</v>
      </c>
      <c r="Y520" s="19" t="n">
        <f aca="false">IF(OR($F520="Activo",$F520="Cese"),DED_FIJA,0)</f>
        <v>0</v>
      </c>
      <c r="Z520" s="36" t="n">
        <f aca="false">MAX(0,X520-Y520)</f>
        <v>0</v>
      </c>
      <c r="AA520" s="19" t="n">
        <f aca="false">IF(Z520=0,0,MAX(0,MIN(Z520,Parámetros!$G$19)-Parámetros!$F$19)*Parámetros!$E$19)</f>
        <v>0</v>
      </c>
      <c r="AB520" s="19" t="n">
        <f aca="false">IF(Z520=0,0,MAX(0,MIN(Z520,Parámetros!$G$20)-Parámetros!$F$20)*Parámetros!$E$20)</f>
        <v>0</v>
      </c>
      <c r="AC520" s="19" t="n">
        <f aca="false">IF(Z520=0,0,MAX(0,MIN(Z520,Parámetros!$G$21)-Parámetros!$F$21)*Parámetros!$E$21)</f>
        <v>0</v>
      </c>
      <c r="AD520" s="19" t="n">
        <f aca="false">IF(Z520=0,0,MAX(0,MIN(Z520,Parámetros!$G$22)-Parámetros!$F$22)*Parámetros!$E$22)</f>
        <v>0</v>
      </c>
      <c r="AE520" s="19" t="n">
        <f aca="false">IF(Z520=0,0,MAX(0,MIN(Z520,Parámetros!$G$23)-Parámetros!$F$23)*Parámetros!$E$23)</f>
        <v>0</v>
      </c>
      <c r="AF520" s="36" t="n">
        <f aca="false">SUM(AA520:AE520)</f>
        <v>0</v>
      </c>
      <c r="AG520" s="45" t="str">
        <f aca="false">IF(AM520&lt;=0,"-",INDEX(TR_TASA,MATCH(AM520,TR_DESDE,1)))</f>
        <v>-</v>
      </c>
      <c r="AH520" s="44" t="n">
        <f aca="false">IF($F520="Cese",1,IF($F520="Activo",INDEX(DIV_N,11),0))</f>
        <v>0</v>
      </c>
      <c r="AI520" s="44" t="n">
        <f aca="false">IF($F520="Cese",10,IF($F520="Activo",INDEX(DIV_HASTA,11),0))</f>
        <v>0</v>
      </c>
      <c r="AJ520" s="19" t="n">
        <f aca="false">IF(OR($F520="Activo",$F520="Cese"),SUMIFS(AV510:AV519,D510:D519,"&lt;="&amp;AI520),0)</f>
        <v>0</v>
      </c>
      <c r="AK520" s="19" t="n">
        <f aca="false">IF(OR($F520="Activo",$F520="Cese"),MAX(0,(AF520-AJ520)/AH520),0)</f>
        <v>0</v>
      </c>
      <c r="AL520" s="19" t="n">
        <f aca="false">IF(OR($F520="Activo",$F520="Cese"),K520+IF(PROY_BON="Sí",0,J520),0)</f>
        <v>0</v>
      </c>
      <c r="AM520" s="19" t="n">
        <f aca="false">IF(AL520&gt;0,MAX(0,X520+AL520-Y520),Z520)</f>
        <v>0</v>
      </c>
      <c r="AN520" s="19" t="n">
        <f aca="false">SUMPRODUCT((AM520&gt;TR_DESDE)*(AM520-TR_DESDE)*TR_INC)</f>
        <v>0</v>
      </c>
      <c r="AO520" s="19" t="n">
        <f aca="false">IF(AL520&gt;0,MAX(0,AN520-IF($F520="Cese",MAX(AF520,AJ520),AF520)),0)</f>
        <v>0</v>
      </c>
      <c r="AP520" s="46" t="n">
        <f aca="false">IF(OR($F520="Activo",$F520="Cese"),ROUND(AK520+AO520,2),0)</f>
        <v>0</v>
      </c>
      <c r="AQ520" s="19" t="n">
        <f aca="false">IF($F520="Cese",MAX(0,AJ520-AN520),0)</f>
        <v>0</v>
      </c>
      <c r="AR520" s="19" t="str">
        <f aca="false">IF($B520="","",IF(COUNTIFS(RP_COD,$B520,'Retenciones Planilla'!$M$6:$M$105,"&lt;&gt;")=0,"",SUMIFS('Retenciones Planilla'!$M$6:$M$105,RP_COD,$B520)))</f>
        <v/>
      </c>
      <c r="AS520" s="19" t="str">
        <f aca="false">IF(AR520="","",AR520-AP520)</f>
        <v/>
      </c>
      <c r="AT520" s="23" t="str">
        <f aca="false">IF($B520="","",IF(NOT(OR($F520="Activo",$F520="Cese")),IF(N(AR520)=0,"—","Revisar: sin vínculo"),IF(AR520="",IF(AP520=0,"No corresponde","Sin dato planilla"),IF(ABS(AS520)&lt;=TOL,"OK",IF(AS520&gt;0,"Retuvo de más","Retuvo de menos")))))</f>
        <v/>
      </c>
      <c r="AU520" s="19" t="n">
        <f aca="false">IF(AND(BASE_RET="Planilla (si existe)",AR520&lt;&gt;""),AR520,AP520)</f>
        <v>0</v>
      </c>
      <c r="AV520" s="19" t="n">
        <f aca="false">AU520+N520</f>
        <v>0</v>
      </c>
    </row>
    <row r="521" customFormat="false" ht="15" hidden="false" customHeight="false" outlineLevel="0" collapsed="false">
      <c r="A521" s="43" t="n">
        <v>43</v>
      </c>
      <c r="B521" s="35" t="str">
        <f aca="false">IF(Trabajadores!$B$48="","",Trabajadores!$B$48)</f>
        <v/>
      </c>
      <c r="C521" s="35" t="str">
        <f aca="false">IF($B521="","",Trabajadores!$D$48)</f>
        <v/>
      </c>
      <c r="D521" s="43" t="n">
        <v>12</v>
      </c>
      <c r="E521" s="23" t="s">
        <v>309</v>
      </c>
      <c r="F521" s="23" t="str">
        <f aca="false">IF($B521="","",IF(OR(12&lt;Trabajadores!$M$48,12&gt;Trabajadores!$N$48),"No vinculado",IF(AND(12=Trabajadores!$N$48,Trabajadores!$O$48="Sí"),"Cese","Activo")))</f>
        <v/>
      </c>
      <c r="G521" s="19" t="n">
        <f aca="false">IF($B521="",0,SUMIFS(Ingresos!$Z$6:$Z$1505,ING_COD,$B521,ING_CLASE,"ORD"))</f>
        <v>0</v>
      </c>
      <c r="H521" s="19" t="n">
        <f aca="false">IF($B521="",0,SUMIFS(Ingresos!$Z$6:$Z$1505,ING_COD,$B521,ING_CLASE,"ORD",ING_COMP,"Sí"))</f>
        <v>0</v>
      </c>
      <c r="I521" s="19" t="n">
        <f aca="false">IF($B521="",0,SUMIFS(Ingresos!$Z$6:$Z$1505,ING_COD,$B521,ING_CLASE,"GRA"))</f>
        <v>0</v>
      </c>
      <c r="J521" s="19" t="n">
        <f aca="false">IF($B521="",0,SUMIFS(Ingresos!$Z$6:$Z$1505,ING_COD,$B521,ING_CLASE,"BON"))</f>
        <v>0</v>
      </c>
      <c r="K521" s="19" t="n">
        <f aca="false">IF($B521="",0,SUMIFS(Ingresos!$Z$6:$Z$1505,ING_COD,$B521,ING_CLASE,"EXT"))</f>
        <v>0</v>
      </c>
      <c r="L521" s="19" t="n">
        <f aca="false">IF($B521="",0,SUMIFS(Ingresos!$Z$6:$Z$1505,ING_COD,$B521,ING_CLASE,"OTO"))</f>
        <v>0</v>
      </c>
      <c r="M521" s="19" t="n">
        <f aca="false">IF($B521="",0,SUMIFS(Ingresos!$Z$6:$Z$1505,ING_COD,$B521,ING_CLASE,"OTX"))</f>
        <v>0</v>
      </c>
      <c r="N521" s="19" t="n">
        <f aca="false">IF($B521="",0,SUMIFS(Ingresos!$Z$6:$Z$1505,ING_COD,$B521,ING_CLASE,"RETO"))</f>
        <v>0</v>
      </c>
      <c r="O521" s="19" t="n">
        <f aca="false">IF($B521="",0,SUMIFS(Ingresos!$Z$6:$Z$1505,ING_COD,$B521,ING_CLASE,"INA"))</f>
        <v>0</v>
      </c>
      <c r="P521" s="19" t="n">
        <f aca="false">G521+I521+J521+K521+L521+M521</f>
        <v>0</v>
      </c>
      <c r="Q521" s="44" t="n">
        <f aca="false">IF($F521="Activo",1,IF($F521="Cese",1,0))</f>
        <v>0</v>
      </c>
      <c r="R521" s="19" t="n">
        <f aca="false">G521*Q521</f>
        <v>0</v>
      </c>
      <c r="S521" s="19" t="n">
        <f aca="false">IF($F521="Activo",SUMIFS(I521:I521,$D521:$D521,"&lt;="&amp;Trabajadores!$N$48)+IF(PROY_BON="Sí",SUMIFS(J521:J521,$D521:$D521,"&lt;="&amp;Trabajadores!$N$48),0),IF($F521="Cese",I521+IF(PROY_BON="Sí",J521,0),0))</f>
        <v>0</v>
      </c>
      <c r="T521" s="19" t="n">
        <f aca="false">0</f>
        <v>0</v>
      </c>
      <c r="U521" s="19" t="n">
        <f aca="false">IF($F521="Activo",IF(Trabajadores!$J$48="Sí",L521*1,L521),IF($F521="Cese",L521,0))</f>
        <v>0</v>
      </c>
      <c r="V521" s="19" t="n">
        <f aca="false">IF(OR($F521="Activo",$F521="Cese"),M521,0)</f>
        <v>0</v>
      </c>
      <c r="W521" s="19" t="n">
        <f aca="false">IF(OR($F521="Activo",$F521="Cese"),SUM(P510:P520),0)</f>
        <v>0</v>
      </c>
      <c r="X521" s="36" t="n">
        <f aca="false">IF(OR($F521="Activo",$F521="Cese"),R521+S521+T521+U521+V521+W521,0)</f>
        <v>0</v>
      </c>
      <c r="Y521" s="19" t="n">
        <f aca="false">IF(OR($F521="Activo",$F521="Cese"),DED_FIJA,0)</f>
        <v>0</v>
      </c>
      <c r="Z521" s="36" t="n">
        <f aca="false">MAX(0,X521-Y521)</f>
        <v>0</v>
      </c>
      <c r="AA521" s="19" t="n">
        <f aca="false">IF(Z521=0,0,MAX(0,MIN(Z521,Parámetros!$G$19)-Parámetros!$F$19)*Parámetros!$E$19)</f>
        <v>0</v>
      </c>
      <c r="AB521" s="19" t="n">
        <f aca="false">IF(Z521=0,0,MAX(0,MIN(Z521,Parámetros!$G$20)-Parámetros!$F$20)*Parámetros!$E$20)</f>
        <v>0</v>
      </c>
      <c r="AC521" s="19" t="n">
        <f aca="false">IF(Z521=0,0,MAX(0,MIN(Z521,Parámetros!$G$21)-Parámetros!$F$21)*Parámetros!$E$21)</f>
        <v>0</v>
      </c>
      <c r="AD521" s="19" t="n">
        <f aca="false">IF(Z521=0,0,MAX(0,MIN(Z521,Parámetros!$G$22)-Parámetros!$F$22)*Parámetros!$E$22)</f>
        <v>0</v>
      </c>
      <c r="AE521" s="19" t="n">
        <f aca="false">IF(Z521=0,0,MAX(0,MIN(Z521,Parámetros!$G$23)-Parámetros!$F$23)*Parámetros!$E$23)</f>
        <v>0</v>
      </c>
      <c r="AF521" s="36" t="n">
        <f aca="false">SUM(AA521:AE521)</f>
        <v>0</v>
      </c>
      <c r="AG521" s="45" t="str">
        <f aca="false">IF(AM521&lt;=0,"-",INDEX(TR_TASA,MATCH(AM521,TR_DESDE,1)))</f>
        <v>-</v>
      </c>
      <c r="AH521" s="44" t="n">
        <f aca="false">IF($F521="Cese",1,IF($F521="Activo",INDEX(DIV_N,12),0))</f>
        <v>0</v>
      </c>
      <c r="AI521" s="44" t="n">
        <f aca="false">IF($F521="Cese",11,IF($F521="Activo",INDEX(DIV_HASTA,12),0))</f>
        <v>0</v>
      </c>
      <c r="AJ521" s="19" t="n">
        <f aca="false">IF(OR($F521="Activo",$F521="Cese"),SUMIFS(AV510:AV520,D510:D520,"&lt;="&amp;AI521),0)</f>
        <v>0</v>
      </c>
      <c r="AK521" s="19" t="n">
        <f aca="false">IF(OR($F521="Activo",$F521="Cese"),MAX(0,(AF521-AJ521)/AH521),0)</f>
        <v>0</v>
      </c>
      <c r="AL521" s="19" t="n">
        <f aca="false">IF(OR($F521="Activo",$F521="Cese"),K521+IF(PROY_BON="Sí",0,J521),0)</f>
        <v>0</v>
      </c>
      <c r="AM521" s="19" t="n">
        <f aca="false">IF(AL521&gt;0,MAX(0,X521+AL521-Y521),Z521)</f>
        <v>0</v>
      </c>
      <c r="AN521" s="19" t="n">
        <f aca="false">SUMPRODUCT((AM521&gt;TR_DESDE)*(AM521-TR_DESDE)*TR_INC)</f>
        <v>0</v>
      </c>
      <c r="AO521" s="19" t="n">
        <f aca="false">IF(AL521&gt;0,MAX(0,AN521-IF(TRUE(),MAX(AF521,AJ521),AF521)),0)</f>
        <v>0</v>
      </c>
      <c r="AP521" s="46" t="n">
        <f aca="false">IF(OR($F521="Activo",$F521="Cese"),ROUND(AK521+AO521,2),0)</f>
        <v>0</v>
      </c>
      <c r="AQ521" s="19" t="n">
        <f aca="false">IF(OR($F521="Activo",$F521="Cese"),MAX(0,AJ521-AN521),0)</f>
        <v>0</v>
      </c>
      <c r="AR521" s="19" t="str">
        <f aca="false">IF($B521="","",IF(COUNTIFS(RP_COD,$B521,'Retenciones Planilla'!$N$6:$N$105,"&lt;&gt;")=0,"",SUMIFS('Retenciones Planilla'!$N$6:$N$105,RP_COD,$B521)))</f>
        <v/>
      </c>
      <c r="AS521" s="19" t="str">
        <f aca="false">IF(AR521="","",AR521-AP521)</f>
        <v/>
      </c>
      <c r="AT521" s="23" t="str">
        <f aca="false">IF($B521="","",IF(NOT(OR($F521="Activo",$F521="Cese")),IF(N(AR521)=0,"—","Revisar: sin vínculo"),IF(AR521="",IF(AP521=0,"No corresponde","Sin dato planilla"),IF(ABS(AS521)&lt;=TOL,"OK",IF(AS521&gt;0,"Retuvo de más","Retuvo de menos")))))</f>
        <v/>
      </c>
      <c r="AU521" s="19" t="n">
        <f aca="false">IF(AND(BASE_RET="Planilla (si existe)",AR521&lt;&gt;""),AR521,AP521)</f>
        <v>0</v>
      </c>
      <c r="AV521" s="19" t="n">
        <f aca="false">AU521+N521</f>
        <v>0</v>
      </c>
    </row>
    <row r="522" customFormat="false" ht="15" hidden="false" customHeight="false" outlineLevel="0" collapsed="false">
      <c r="A522" s="43" t="n">
        <v>44</v>
      </c>
      <c r="B522" s="35" t="str">
        <f aca="false">IF(Trabajadores!$B$49="","",Trabajadores!$B$49)</f>
        <v/>
      </c>
      <c r="C522" s="35" t="str">
        <f aca="false">IF($B522="","",Trabajadores!$D$49)</f>
        <v/>
      </c>
      <c r="D522" s="43" t="n">
        <v>1</v>
      </c>
      <c r="E522" s="23" t="s">
        <v>298</v>
      </c>
      <c r="F522" s="23" t="str">
        <f aca="false">IF($B522="","",IF(OR(1&lt;Trabajadores!$M$49,1&gt;Trabajadores!$N$49),"No vinculado",IF(AND(1=Trabajadores!$N$49,Trabajadores!$O$49="Sí"),"Cese","Activo")))</f>
        <v/>
      </c>
      <c r="G522" s="19" t="n">
        <f aca="false">IF($B522="",0,SUMIFS(Ingresos!$O$6:$O$1505,ING_COD,$B522,ING_CLASE,"ORD"))</f>
        <v>0</v>
      </c>
      <c r="H522" s="19" t="n">
        <f aca="false">IF($B522="",0,SUMIFS(Ingresos!$O$6:$O$1505,ING_COD,$B522,ING_CLASE,"ORD",ING_COMP,"Sí"))</f>
        <v>0</v>
      </c>
      <c r="I522" s="19" t="n">
        <f aca="false">IF($B522="",0,SUMIFS(Ingresos!$O$6:$O$1505,ING_COD,$B522,ING_CLASE,"GRA"))</f>
        <v>0</v>
      </c>
      <c r="J522" s="19" t="n">
        <f aca="false">IF($B522="",0,SUMIFS(Ingresos!$O$6:$O$1505,ING_COD,$B522,ING_CLASE,"BON"))</f>
        <v>0</v>
      </c>
      <c r="K522" s="19" t="n">
        <f aca="false">IF($B522="",0,SUMIFS(Ingresos!$O$6:$O$1505,ING_COD,$B522,ING_CLASE,"EXT"))</f>
        <v>0</v>
      </c>
      <c r="L522" s="19" t="n">
        <f aca="false">IF($B522="",0,SUMIFS(Ingresos!$O$6:$O$1505,ING_COD,$B522,ING_CLASE,"OTO"))</f>
        <v>0</v>
      </c>
      <c r="M522" s="19" t="n">
        <f aca="false">IF($B522="",0,SUMIFS(Ingresos!$O$6:$O$1505,ING_COD,$B522,ING_CLASE,"OTX"))</f>
        <v>0</v>
      </c>
      <c r="N522" s="19" t="n">
        <f aca="false">IF($B522="",0,SUMIFS(Ingresos!$O$6:$O$1505,ING_COD,$B522,ING_CLASE,"RETO"))</f>
        <v>0</v>
      </c>
      <c r="O522" s="19" t="n">
        <f aca="false">IF($B522="",0,SUMIFS(Ingresos!$O$6:$O$1505,ING_COD,$B522,ING_CLASE,"INA"))</f>
        <v>0</v>
      </c>
      <c r="P522" s="19" t="n">
        <f aca="false">G522+I522+J522+K522+L522+M522</f>
        <v>0</v>
      </c>
      <c r="Q522" s="44" t="n">
        <f aca="false">IF($F522="Activo",12,IF($F522="Cese",1,0))</f>
        <v>0</v>
      </c>
      <c r="R522" s="19" t="n">
        <f aca="false">G522*Q522</f>
        <v>0</v>
      </c>
      <c r="S522" s="19" t="n">
        <f aca="false">IF($F522="Activo",SUMIFS(I522:I533,$D522:$D533,"&lt;="&amp;Trabajadores!$N$49)+IF(PROY_BON="Sí",SUMIFS(J522:J533,$D522:$D533,"&lt;="&amp;Trabajadores!$N$49),0),IF($F522="Cese",I522+IF(PROY_BON="Sí",J522,0),0))</f>
        <v>0</v>
      </c>
      <c r="T522" s="19" t="n">
        <f aca="false">IF(OR($F522&lt;&gt;"Activo",Trabajadores!$I$49="No"),0,IF(I528=0,H522*(1+IF(PROY_BON="Sí",Trabajadores!$P$49,0))*Trabajadores!$R$49/6*(Trabajadores!$N$49&gt;=7),0)+IF(I533=0,H522*(1+IF(PROY_BON="Sí",Trabajadores!$P$49,0))*Trabajadores!$S$49/6*(Trabajadores!$N$49&gt;=12),0))</f>
        <v>0</v>
      </c>
      <c r="U522" s="19" t="n">
        <f aca="false">IF($F522="Activo",IF(Trabajadores!$J$49="Sí",L522*12,L522),IF($F522="Cese",L522,0))</f>
        <v>0</v>
      </c>
      <c r="V522" s="19" t="n">
        <f aca="false">IF(OR($F522="Activo",$F522="Cese"),M522,0)</f>
        <v>0</v>
      </c>
      <c r="W522" s="19" t="n">
        <f aca="false">0</f>
        <v>0</v>
      </c>
      <c r="X522" s="36" t="n">
        <f aca="false">IF(OR($F522="Activo",$F522="Cese"),R522+S522+T522+U522+V522+W522,0)</f>
        <v>0</v>
      </c>
      <c r="Y522" s="19" t="n">
        <f aca="false">IF(OR($F522="Activo",$F522="Cese"),DED_FIJA,0)</f>
        <v>0</v>
      </c>
      <c r="Z522" s="36" t="n">
        <f aca="false">MAX(0,X522-Y522)</f>
        <v>0</v>
      </c>
      <c r="AA522" s="19" t="n">
        <f aca="false">IF(Z522=0,0,MAX(0,MIN(Z522,Parámetros!$G$19)-Parámetros!$F$19)*Parámetros!$E$19)</f>
        <v>0</v>
      </c>
      <c r="AB522" s="19" t="n">
        <f aca="false">IF(Z522=0,0,MAX(0,MIN(Z522,Parámetros!$G$20)-Parámetros!$F$20)*Parámetros!$E$20)</f>
        <v>0</v>
      </c>
      <c r="AC522" s="19" t="n">
        <f aca="false">IF(Z522=0,0,MAX(0,MIN(Z522,Parámetros!$G$21)-Parámetros!$F$21)*Parámetros!$E$21)</f>
        <v>0</v>
      </c>
      <c r="AD522" s="19" t="n">
        <f aca="false">IF(Z522=0,0,MAX(0,MIN(Z522,Parámetros!$G$22)-Parámetros!$F$22)*Parámetros!$E$22)</f>
        <v>0</v>
      </c>
      <c r="AE522" s="19" t="n">
        <f aca="false">IF(Z522=0,0,MAX(0,MIN(Z522,Parámetros!$G$23)-Parámetros!$F$23)*Parámetros!$E$23)</f>
        <v>0</v>
      </c>
      <c r="AF522" s="36" t="n">
        <f aca="false">SUM(AA522:AE522)</f>
        <v>0</v>
      </c>
      <c r="AG522" s="45" t="str">
        <f aca="false">IF(AM522&lt;=0,"-",INDEX(TR_TASA,MATCH(AM522,TR_DESDE,1)))</f>
        <v>-</v>
      </c>
      <c r="AH522" s="44" t="n">
        <f aca="false">IF($F522="Cese",1,IF($F522="Activo",INDEX(DIV_N,1),0))</f>
        <v>0</v>
      </c>
      <c r="AI522" s="44" t="n">
        <f aca="false">IF($F522="Cese",0,IF($F522="Activo",INDEX(DIV_HASTA,1),0))</f>
        <v>0</v>
      </c>
      <c r="AJ522" s="19" t="n">
        <f aca="false">0</f>
        <v>0</v>
      </c>
      <c r="AK522" s="19" t="n">
        <f aca="false">IF(OR($F522="Activo",$F522="Cese"),MAX(0,(AF522-AJ522)/AH522),0)</f>
        <v>0</v>
      </c>
      <c r="AL522" s="19" t="n">
        <f aca="false">IF(OR($F522="Activo",$F522="Cese"),K522+IF(PROY_BON="Sí",0,J522),0)</f>
        <v>0</v>
      </c>
      <c r="AM522" s="19" t="n">
        <f aca="false">IF(AL522&gt;0,MAX(0,X522+AL522-Y522),Z522)</f>
        <v>0</v>
      </c>
      <c r="AN522" s="19" t="n">
        <f aca="false">SUMPRODUCT((AM522&gt;TR_DESDE)*(AM522-TR_DESDE)*TR_INC)</f>
        <v>0</v>
      </c>
      <c r="AO522" s="19" t="n">
        <f aca="false">IF(AL522&gt;0,MAX(0,AN522-IF($F522="Cese",MAX(AF522,AJ522),AF522)),0)</f>
        <v>0</v>
      </c>
      <c r="AP522" s="46" t="n">
        <f aca="false">IF(OR($F522="Activo",$F522="Cese"),ROUND(AK522+AO522,2),0)</f>
        <v>0</v>
      </c>
      <c r="AQ522" s="19" t="n">
        <f aca="false">IF($F522="Cese",MAX(0,AJ522-AN522),0)</f>
        <v>0</v>
      </c>
      <c r="AR522" s="19" t="str">
        <f aca="false">IF($B522="","",IF(COUNTIFS(RP_COD,$B522,'Retenciones Planilla'!$C$6:$C$105,"&lt;&gt;")=0,"",SUMIFS('Retenciones Planilla'!$C$6:$C$105,RP_COD,$B522)))</f>
        <v/>
      </c>
      <c r="AS522" s="19" t="str">
        <f aca="false">IF(AR522="","",AR522-AP522)</f>
        <v/>
      </c>
      <c r="AT522" s="23" t="str">
        <f aca="false">IF($B522="","",IF(NOT(OR($F522="Activo",$F522="Cese")),IF(N(AR522)=0,"—","Revisar: sin vínculo"),IF(AR522="",IF(AP522=0,"No corresponde","Sin dato planilla"),IF(ABS(AS522)&lt;=TOL,"OK",IF(AS522&gt;0,"Retuvo de más","Retuvo de menos")))))</f>
        <v/>
      </c>
      <c r="AU522" s="19" t="n">
        <f aca="false">IF(AND(BASE_RET="Planilla (si existe)",AR522&lt;&gt;""),AR522,AP522)</f>
        <v>0</v>
      </c>
      <c r="AV522" s="19" t="n">
        <f aca="false">AU522+N522</f>
        <v>0</v>
      </c>
    </row>
    <row r="523" customFormat="false" ht="15" hidden="false" customHeight="false" outlineLevel="0" collapsed="false">
      <c r="A523" s="43" t="n">
        <v>44</v>
      </c>
      <c r="B523" s="35" t="str">
        <f aca="false">IF(Trabajadores!$B$49="","",Trabajadores!$B$49)</f>
        <v/>
      </c>
      <c r="C523" s="35" t="str">
        <f aca="false">IF($B523="","",Trabajadores!$D$49)</f>
        <v/>
      </c>
      <c r="D523" s="43" t="n">
        <v>2</v>
      </c>
      <c r="E523" s="23" t="s">
        <v>299</v>
      </c>
      <c r="F523" s="23" t="str">
        <f aca="false">IF($B523="","",IF(OR(2&lt;Trabajadores!$M$49,2&gt;Trabajadores!$N$49),"No vinculado",IF(AND(2=Trabajadores!$N$49,Trabajadores!$O$49="Sí"),"Cese","Activo")))</f>
        <v/>
      </c>
      <c r="G523" s="19" t="n">
        <f aca="false">IF($B523="",0,SUMIFS(Ingresos!$P$6:$P$1505,ING_COD,$B523,ING_CLASE,"ORD"))</f>
        <v>0</v>
      </c>
      <c r="H523" s="19" t="n">
        <f aca="false">IF($B523="",0,SUMIFS(Ingresos!$P$6:$P$1505,ING_COD,$B523,ING_CLASE,"ORD",ING_COMP,"Sí"))</f>
        <v>0</v>
      </c>
      <c r="I523" s="19" t="n">
        <f aca="false">IF($B523="",0,SUMIFS(Ingresos!$P$6:$P$1505,ING_COD,$B523,ING_CLASE,"GRA"))</f>
        <v>0</v>
      </c>
      <c r="J523" s="19" t="n">
        <f aca="false">IF($B523="",0,SUMIFS(Ingresos!$P$6:$P$1505,ING_COD,$B523,ING_CLASE,"BON"))</f>
        <v>0</v>
      </c>
      <c r="K523" s="19" t="n">
        <f aca="false">IF($B523="",0,SUMIFS(Ingresos!$P$6:$P$1505,ING_COD,$B523,ING_CLASE,"EXT"))</f>
        <v>0</v>
      </c>
      <c r="L523" s="19" t="n">
        <f aca="false">IF($B523="",0,SUMIFS(Ingresos!$P$6:$P$1505,ING_COD,$B523,ING_CLASE,"OTO"))</f>
        <v>0</v>
      </c>
      <c r="M523" s="19" t="n">
        <f aca="false">IF($B523="",0,SUMIFS(Ingresos!$P$6:$P$1505,ING_COD,$B523,ING_CLASE,"OTX"))</f>
        <v>0</v>
      </c>
      <c r="N523" s="19" t="n">
        <f aca="false">IF($B523="",0,SUMIFS(Ingresos!$P$6:$P$1505,ING_COD,$B523,ING_CLASE,"RETO"))</f>
        <v>0</v>
      </c>
      <c r="O523" s="19" t="n">
        <f aca="false">IF($B523="",0,SUMIFS(Ingresos!$P$6:$P$1505,ING_COD,$B523,ING_CLASE,"INA"))</f>
        <v>0</v>
      </c>
      <c r="P523" s="19" t="n">
        <f aca="false">G523+I523+J523+K523+L523+M523</f>
        <v>0</v>
      </c>
      <c r="Q523" s="44" t="n">
        <f aca="false">IF($F523="Activo",11,IF($F523="Cese",1,0))</f>
        <v>0</v>
      </c>
      <c r="R523" s="19" t="n">
        <f aca="false">G523*Q523</f>
        <v>0</v>
      </c>
      <c r="S523" s="19" t="n">
        <f aca="false">IF($F523="Activo",SUMIFS(I523:I533,$D523:$D533,"&lt;="&amp;Trabajadores!$N$49)+IF(PROY_BON="Sí",SUMIFS(J523:J533,$D523:$D533,"&lt;="&amp;Trabajadores!$N$49),0),IF($F523="Cese",I523+IF(PROY_BON="Sí",J523,0),0))</f>
        <v>0</v>
      </c>
      <c r="T523" s="19" t="n">
        <f aca="false">IF(OR($F523&lt;&gt;"Activo",Trabajadores!$I$49="No"),0,IF(I528=0,H523*(1+IF(PROY_BON="Sí",Trabajadores!$P$49,0))*Trabajadores!$R$49/6*(Trabajadores!$N$49&gt;=7),0)+IF(I533=0,H523*(1+IF(PROY_BON="Sí",Trabajadores!$P$49,0))*Trabajadores!$S$49/6*(Trabajadores!$N$49&gt;=12),0))</f>
        <v>0</v>
      </c>
      <c r="U523" s="19" t="n">
        <f aca="false">IF($F523="Activo",IF(Trabajadores!$J$49="Sí",L523*11,L523),IF($F523="Cese",L523,0))</f>
        <v>0</v>
      </c>
      <c r="V523" s="19" t="n">
        <f aca="false">IF(OR($F523="Activo",$F523="Cese"),M523,0)</f>
        <v>0</v>
      </c>
      <c r="W523" s="19" t="n">
        <f aca="false">IF(OR($F523="Activo",$F523="Cese"),SUM(P522:P522),0)</f>
        <v>0</v>
      </c>
      <c r="X523" s="36" t="n">
        <f aca="false">IF(OR($F523="Activo",$F523="Cese"),R523+S523+T523+U523+V523+W523,0)</f>
        <v>0</v>
      </c>
      <c r="Y523" s="19" t="n">
        <f aca="false">IF(OR($F523="Activo",$F523="Cese"),DED_FIJA,0)</f>
        <v>0</v>
      </c>
      <c r="Z523" s="36" t="n">
        <f aca="false">MAX(0,X523-Y523)</f>
        <v>0</v>
      </c>
      <c r="AA523" s="19" t="n">
        <f aca="false">IF(Z523=0,0,MAX(0,MIN(Z523,Parámetros!$G$19)-Parámetros!$F$19)*Parámetros!$E$19)</f>
        <v>0</v>
      </c>
      <c r="AB523" s="19" t="n">
        <f aca="false">IF(Z523=0,0,MAX(0,MIN(Z523,Parámetros!$G$20)-Parámetros!$F$20)*Parámetros!$E$20)</f>
        <v>0</v>
      </c>
      <c r="AC523" s="19" t="n">
        <f aca="false">IF(Z523=0,0,MAX(0,MIN(Z523,Parámetros!$G$21)-Parámetros!$F$21)*Parámetros!$E$21)</f>
        <v>0</v>
      </c>
      <c r="AD523" s="19" t="n">
        <f aca="false">IF(Z523=0,0,MAX(0,MIN(Z523,Parámetros!$G$22)-Parámetros!$F$22)*Parámetros!$E$22)</f>
        <v>0</v>
      </c>
      <c r="AE523" s="19" t="n">
        <f aca="false">IF(Z523=0,0,MAX(0,MIN(Z523,Parámetros!$G$23)-Parámetros!$F$23)*Parámetros!$E$23)</f>
        <v>0</v>
      </c>
      <c r="AF523" s="36" t="n">
        <f aca="false">SUM(AA523:AE523)</f>
        <v>0</v>
      </c>
      <c r="AG523" s="45" t="str">
        <f aca="false">IF(AM523&lt;=0,"-",INDEX(TR_TASA,MATCH(AM523,TR_DESDE,1)))</f>
        <v>-</v>
      </c>
      <c r="AH523" s="44" t="n">
        <f aca="false">IF($F523="Cese",1,IF($F523="Activo",INDEX(DIV_N,2),0))</f>
        <v>0</v>
      </c>
      <c r="AI523" s="44" t="n">
        <f aca="false">IF($F523="Cese",1,IF($F523="Activo",INDEX(DIV_HASTA,2),0))</f>
        <v>0</v>
      </c>
      <c r="AJ523" s="19" t="n">
        <f aca="false">IF(OR($F523="Activo",$F523="Cese"),SUMIFS(AV522:AV522,D522:D522,"&lt;="&amp;AI523),0)</f>
        <v>0</v>
      </c>
      <c r="AK523" s="19" t="n">
        <f aca="false">IF(OR($F523="Activo",$F523="Cese"),MAX(0,(AF523-AJ523)/AH523),0)</f>
        <v>0</v>
      </c>
      <c r="AL523" s="19" t="n">
        <f aca="false">IF(OR($F523="Activo",$F523="Cese"),K523+IF(PROY_BON="Sí",0,J523),0)</f>
        <v>0</v>
      </c>
      <c r="AM523" s="19" t="n">
        <f aca="false">IF(AL523&gt;0,MAX(0,X523+AL523-Y523),Z523)</f>
        <v>0</v>
      </c>
      <c r="AN523" s="19" t="n">
        <f aca="false">SUMPRODUCT((AM523&gt;TR_DESDE)*(AM523-TR_DESDE)*TR_INC)</f>
        <v>0</v>
      </c>
      <c r="AO523" s="19" t="n">
        <f aca="false">IF(AL523&gt;0,MAX(0,AN523-IF($F523="Cese",MAX(AF523,AJ523),AF523)),0)</f>
        <v>0</v>
      </c>
      <c r="AP523" s="46" t="n">
        <f aca="false">IF(OR($F523="Activo",$F523="Cese"),ROUND(AK523+AO523,2),0)</f>
        <v>0</v>
      </c>
      <c r="AQ523" s="19" t="n">
        <f aca="false">IF($F523="Cese",MAX(0,AJ523-AN523),0)</f>
        <v>0</v>
      </c>
      <c r="AR523" s="19" t="str">
        <f aca="false">IF($B523="","",IF(COUNTIFS(RP_COD,$B523,'Retenciones Planilla'!$D$6:$D$105,"&lt;&gt;")=0,"",SUMIFS('Retenciones Planilla'!$D$6:$D$105,RP_COD,$B523)))</f>
        <v/>
      </c>
      <c r="AS523" s="19" t="str">
        <f aca="false">IF(AR523="","",AR523-AP523)</f>
        <v/>
      </c>
      <c r="AT523" s="23" t="str">
        <f aca="false">IF($B523="","",IF(NOT(OR($F523="Activo",$F523="Cese")),IF(N(AR523)=0,"—","Revisar: sin vínculo"),IF(AR523="",IF(AP523=0,"No corresponde","Sin dato planilla"),IF(ABS(AS523)&lt;=TOL,"OK",IF(AS523&gt;0,"Retuvo de más","Retuvo de menos")))))</f>
        <v/>
      </c>
      <c r="AU523" s="19" t="n">
        <f aca="false">IF(AND(BASE_RET="Planilla (si existe)",AR523&lt;&gt;""),AR523,AP523)</f>
        <v>0</v>
      </c>
      <c r="AV523" s="19" t="n">
        <f aca="false">AU523+N523</f>
        <v>0</v>
      </c>
    </row>
    <row r="524" customFormat="false" ht="15" hidden="false" customHeight="false" outlineLevel="0" collapsed="false">
      <c r="A524" s="43" t="n">
        <v>44</v>
      </c>
      <c r="B524" s="35" t="str">
        <f aca="false">IF(Trabajadores!$B$49="","",Trabajadores!$B$49)</f>
        <v/>
      </c>
      <c r="C524" s="35" t="str">
        <f aca="false">IF($B524="","",Trabajadores!$D$49)</f>
        <v/>
      </c>
      <c r="D524" s="43" t="n">
        <v>3</v>
      </c>
      <c r="E524" s="23" t="s">
        <v>300</v>
      </c>
      <c r="F524" s="23" t="str">
        <f aca="false">IF($B524="","",IF(OR(3&lt;Trabajadores!$M$49,3&gt;Trabajadores!$N$49),"No vinculado",IF(AND(3=Trabajadores!$N$49,Trabajadores!$O$49="Sí"),"Cese","Activo")))</f>
        <v/>
      </c>
      <c r="G524" s="19" t="n">
        <f aca="false">IF($B524="",0,SUMIFS(Ingresos!$Q$6:$Q$1505,ING_COD,$B524,ING_CLASE,"ORD"))</f>
        <v>0</v>
      </c>
      <c r="H524" s="19" t="n">
        <f aca="false">IF($B524="",0,SUMIFS(Ingresos!$Q$6:$Q$1505,ING_COD,$B524,ING_CLASE,"ORD",ING_COMP,"Sí"))</f>
        <v>0</v>
      </c>
      <c r="I524" s="19" t="n">
        <f aca="false">IF($B524="",0,SUMIFS(Ingresos!$Q$6:$Q$1505,ING_COD,$B524,ING_CLASE,"GRA"))</f>
        <v>0</v>
      </c>
      <c r="J524" s="19" t="n">
        <f aca="false">IF($B524="",0,SUMIFS(Ingresos!$Q$6:$Q$1505,ING_COD,$B524,ING_CLASE,"BON"))</f>
        <v>0</v>
      </c>
      <c r="K524" s="19" t="n">
        <f aca="false">IF($B524="",0,SUMIFS(Ingresos!$Q$6:$Q$1505,ING_COD,$B524,ING_CLASE,"EXT"))</f>
        <v>0</v>
      </c>
      <c r="L524" s="19" t="n">
        <f aca="false">IF($B524="",0,SUMIFS(Ingresos!$Q$6:$Q$1505,ING_COD,$B524,ING_CLASE,"OTO"))</f>
        <v>0</v>
      </c>
      <c r="M524" s="19" t="n">
        <f aca="false">IF($B524="",0,SUMIFS(Ingresos!$Q$6:$Q$1505,ING_COD,$B524,ING_CLASE,"OTX"))</f>
        <v>0</v>
      </c>
      <c r="N524" s="19" t="n">
        <f aca="false">IF($B524="",0,SUMIFS(Ingresos!$Q$6:$Q$1505,ING_COD,$B524,ING_CLASE,"RETO"))</f>
        <v>0</v>
      </c>
      <c r="O524" s="19" t="n">
        <f aca="false">IF($B524="",0,SUMIFS(Ingresos!$Q$6:$Q$1505,ING_COD,$B524,ING_CLASE,"INA"))</f>
        <v>0</v>
      </c>
      <c r="P524" s="19" t="n">
        <f aca="false">G524+I524+J524+K524+L524+M524</f>
        <v>0</v>
      </c>
      <c r="Q524" s="44" t="n">
        <f aca="false">IF($F524="Activo",10,IF($F524="Cese",1,0))</f>
        <v>0</v>
      </c>
      <c r="R524" s="19" t="n">
        <f aca="false">G524*Q524</f>
        <v>0</v>
      </c>
      <c r="S524" s="19" t="n">
        <f aca="false">IF($F524="Activo",SUMIFS(I524:I533,$D524:$D533,"&lt;="&amp;Trabajadores!$N$49)+IF(PROY_BON="Sí",SUMIFS(J524:J533,$D524:$D533,"&lt;="&amp;Trabajadores!$N$49),0),IF($F524="Cese",I524+IF(PROY_BON="Sí",J524,0),0))</f>
        <v>0</v>
      </c>
      <c r="T524" s="19" t="n">
        <f aca="false">IF(OR($F524&lt;&gt;"Activo",Trabajadores!$I$49="No"),0,IF(I528=0,H524*(1+IF(PROY_BON="Sí",Trabajadores!$P$49,0))*Trabajadores!$R$49/6*(Trabajadores!$N$49&gt;=7),0)+IF(I533=0,H524*(1+IF(PROY_BON="Sí",Trabajadores!$P$49,0))*Trabajadores!$S$49/6*(Trabajadores!$N$49&gt;=12),0))</f>
        <v>0</v>
      </c>
      <c r="U524" s="19" t="n">
        <f aca="false">IF($F524="Activo",IF(Trabajadores!$J$49="Sí",L524*10,L524),IF($F524="Cese",L524,0))</f>
        <v>0</v>
      </c>
      <c r="V524" s="19" t="n">
        <f aca="false">IF(OR($F524="Activo",$F524="Cese"),M524,0)</f>
        <v>0</v>
      </c>
      <c r="W524" s="19" t="n">
        <f aca="false">IF(OR($F524="Activo",$F524="Cese"),SUM(P522:P523),0)</f>
        <v>0</v>
      </c>
      <c r="X524" s="36" t="n">
        <f aca="false">IF(OR($F524="Activo",$F524="Cese"),R524+S524+T524+U524+V524+W524,0)</f>
        <v>0</v>
      </c>
      <c r="Y524" s="19" t="n">
        <f aca="false">IF(OR($F524="Activo",$F524="Cese"),DED_FIJA,0)</f>
        <v>0</v>
      </c>
      <c r="Z524" s="36" t="n">
        <f aca="false">MAX(0,X524-Y524)</f>
        <v>0</v>
      </c>
      <c r="AA524" s="19" t="n">
        <f aca="false">IF(Z524=0,0,MAX(0,MIN(Z524,Parámetros!$G$19)-Parámetros!$F$19)*Parámetros!$E$19)</f>
        <v>0</v>
      </c>
      <c r="AB524" s="19" t="n">
        <f aca="false">IF(Z524=0,0,MAX(0,MIN(Z524,Parámetros!$G$20)-Parámetros!$F$20)*Parámetros!$E$20)</f>
        <v>0</v>
      </c>
      <c r="AC524" s="19" t="n">
        <f aca="false">IF(Z524=0,0,MAX(0,MIN(Z524,Parámetros!$G$21)-Parámetros!$F$21)*Parámetros!$E$21)</f>
        <v>0</v>
      </c>
      <c r="AD524" s="19" t="n">
        <f aca="false">IF(Z524=0,0,MAX(0,MIN(Z524,Parámetros!$G$22)-Parámetros!$F$22)*Parámetros!$E$22)</f>
        <v>0</v>
      </c>
      <c r="AE524" s="19" t="n">
        <f aca="false">IF(Z524=0,0,MAX(0,MIN(Z524,Parámetros!$G$23)-Parámetros!$F$23)*Parámetros!$E$23)</f>
        <v>0</v>
      </c>
      <c r="AF524" s="36" t="n">
        <f aca="false">SUM(AA524:AE524)</f>
        <v>0</v>
      </c>
      <c r="AG524" s="45" t="str">
        <f aca="false">IF(AM524&lt;=0,"-",INDEX(TR_TASA,MATCH(AM524,TR_DESDE,1)))</f>
        <v>-</v>
      </c>
      <c r="AH524" s="44" t="n">
        <f aca="false">IF($F524="Cese",1,IF($F524="Activo",INDEX(DIV_N,3),0))</f>
        <v>0</v>
      </c>
      <c r="AI524" s="44" t="n">
        <f aca="false">IF($F524="Cese",2,IF($F524="Activo",INDEX(DIV_HASTA,3),0))</f>
        <v>0</v>
      </c>
      <c r="AJ524" s="19" t="n">
        <f aca="false">IF(OR($F524="Activo",$F524="Cese"),SUMIFS(AV522:AV523,D522:D523,"&lt;="&amp;AI524),0)</f>
        <v>0</v>
      </c>
      <c r="AK524" s="19" t="n">
        <f aca="false">IF(OR($F524="Activo",$F524="Cese"),MAX(0,(AF524-AJ524)/AH524),0)</f>
        <v>0</v>
      </c>
      <c r="AL524" s="19" t="n">
        <f aca="false">IF(OR($F524="Activo",$F524="Cese"),K524+IF(PROY_BON="Sí",0,J524),0)</f>
        <v>0</v>
      </c>
      <c r="AM524" s="19" t="n">
        <f aca="false">IF(AL524&gt;0,MAX(0,X524+AL524-Y524),Z524)</f>
        <v>0</v>
      </c>
      <c r="AN524" s="19" t="n">
        <f aca="false">SUMPRODUCT((AM524&gt;TR_DESDE)*(AM524-TR_DESDE)*TR_INC)</f>
        <v>0</v>
      </c>
      <c r="AO524" s="19" t="n">
        <f aca="false">IF(AL524&gt;0,MAX(0,AN524-IF($F524="Cese",MAX(AF524,AJ524),AF524)),0)</f>
        <v>0</v>
      </c>
      <c r="AP524" s="46" t="n">
        <f aca="false">IF(OR($F524="Activo",$F524="Cese"),ROUND(AK524+AO524,2),0)</f>
        <v>0</v>
      </c>
      <c r="AQ524" s="19" t="n">
        <f aca="false">IF($F524="Cese",MAX(0,AJ524-AN524),0)</f>
        <v>0</v>
      </c>
      <c r="AR524" s="19" t="str">
        <f aca="false">IF($B524="","",IF(COUNTIFS(RP_COD,$B524,'Retenciones Planilla'!$E$6:$E$105,"&lt;&gt;")=0,"",SUMIFS('Retenciones Planilla'!$E$6:$E$105,RP_COD,$B524)))</f>
        <v/>
      </c>
      <c r="AS524" s="19" t="str">
        <f aca="false">IF(AR524="","",AR524-AP524)</f>
        <v/>
      </c>
      <c r="AT524" s="23" t="str">
        <f aca="false">IF($B524="","",IF(NOT(OR($F524="Activo",$F524="Cese")),IF(N(AR524)=0,"—","Revisar: sin vínculo"),IF(AR524="",IF(AP524=0,"No corresponde","Sin dato planilla"),IF(ABS(AS524)&lt;=TOL,"OK",IF(AS524&gt;0,"Retuvo de más","Retuvo de menos")))))</f>
        <v/>
      </c>
      <c r="AU524" s="19" t="n">
        <f aca="false">IF(AND(BASE_RET="Planilla (si existe)",AR524&lt;&gt;""),AR524,AP524)</f>
        <v>0</v>
      </c>
      <c r="AV524" s="19" t="n">
        <f aca="false">AU524+N524</f>
        <v>0</v>
      </c>
    </row>
    <row r="525" customFormat="false" ht="15" hidden="false" customHeight="false" outlineLevel="0" collapsed="false">
      <c r="A525" s="43" t="n">
        <v>44</v>
      </c>
      <c r="B525" s="35" t="str">
        <f aca="false">IF(Trabajadores!$B$49="","",Trabajadores!$B$49)</f>
        <v/>
      </c>
      <c r="C525" s="35" t="str">
        <f aca="false">IF($B525="","",Trabajadores!$D$49)</f>
        <v/>
      </c>
      <c r="D525" s="43" t="n">
        <v>4</v>
      </c>
      <c r="E525" s="23" t="s">
        <v>301</v>
      </c>
      <c r="F525" s="23" t="str">
        <f aca="false">IF($B525="","",IF(OR(4&lt;Trabajadores!$M$49,4&gt;Trabajadores!$N$49),"No vinculado",IF(AND(4=Trabajadores!$N$49,Trabajadores!$O$49="Sí"),"Cese","Activo")))</f>
        <v/>
      </c>
      <c r="G525" s="19" t="n">
        <f aca="false">IF($B525="",0,SUMIFS(Ingresos!$R$6:$R$1505,ING_COD,$B525,ING_CLASE,"ORD"))</f>
        <v>0</v>
      </c>
      <c r="H525" s="19" t="n">
        <f aca="false">IF($B525="",0,SUMIFS(Ingresos!$R$6:$R$1505,ING_COD,$B525,ING_CLASE,"ORD",ING_COMP,"Sí"))</f>
        <v>0</v>
      </c>
      <c r="I525" s="19" t="n">
        <f aca="false">IF($B525="",0,SUMIFS(Ingresos!$R$6:$R$1505,ING_COD,$B525,ING_CLASE,"GRA"))</f>
        <v>0</v>
      </c>
      <c r="J525" s="19" t="n">
        <f aca="false">IF($B525="",0,SUMIFS(Ingresos!$R$6:$R$1505,ING_COD,$B525,ING_CLASE,"BON"))</f>
        <v>0</v>
      </c>
      <c r="K525" s="19" t="n">
        <f aca="false">IF($B525="",0,SUMIFS(Ingresos!$R$6:$R$1505,ING_COD,$B525,ING_CLASE,"EXT"))</f>
        <v>0</v>
      </c>
      <c r="L525" s="19" t="n">
        <f aca="false">IF($B525="",0,SUMIFS(Ingresos!$R$6:$R$1505,ING_COD,$B525,ING_CLASE,"OTO"))</f>
        <v>0</v>
      </c>
      <c r="M525" s="19" t="n">
        <f aca="false">IF($B525="",0,SUMIFS(Ingresos!$R$6:$R$1505,ING_COD,$B525,ING_CLASE,"OTX"))</f>
        <v>0</v>
      </c>
      <c r="N525" s="19" t="n">
        <f aca="false">IF($B525="",0,SUMIFS(Ingresos!$R$6:$R$1505,ING_COD,$B525,ING_CLASE,"RETO"))</f>
        <v>0</v>
      </c>
      <c r="O525" s="19" t="n">
        <f aca="false">IF($B525="",0,SUMIFS(Ingresos!$R$6:$R$1505,ING_COD,$B525,ING_CLASE,"INA"))</f>
        <v>0</v>
      </c>
      <c r="P525" s="19" t="n">
        <f aca="false">G525+I525+J525+K525+L525+M525</f>
        <v>0</v>
      </c>
      <c r="Q525" s="44" t="n">
        <f aca="false">IF($F525="Activo",9,IF($F525="Cese",1,0))</f>
        <v>0</v>
      </c>
      <c r="R525" s="19" t="n">
        <f aca="false">G525*Q525</f>
        <v>0</v>
      </c>
      <c r="S525" s="19" t="n">
        <f aca="false">IF($F525="Activo",SUMIFS(I525:I533,$D525:$D533,"&lt;="&amp;Trabajadores!$N$49)+IF(PROY_BON="Sí",SUMIFS(J525:J533,$D525:$D533,"&lt;="&amp;Trabajadores!$N$49),0),IF($F525="Cese",I525+IF(PROY_BON="Sí",J525,0),0))</f>
        <v>0</v>
      </c>
      <c r="T525" s="19" t="n">
        <f aca="false">IF(OR($F525&lt;&gt;"Activo",Trabajadores!$I$49="No"),0,IF(I528=0,H525*(1+IF(PROY_BON="Sí",Trabajadores!$P$49,0))*Trabajadores!$R$49/6*(Trabajadores!$N$49&gt;=7),0)+IF(I533=0,H525*(1+IF(PROY_BON="Sí",Trabajadores!$P$49,0))*Trabajadores!$S$49/6*(Trabajadores!$N$49&gt;=12),0))</f>
        <v>0</v>
      </c>
      <c r="U525" s="19" t="n">
        <f aca="false">IF($F525="Activo",IF(Trabajadores!$J$49="Sí",L525*9,L525),IF($F525="Cese",L525,0))</f>
        <v>0</v>
      </c>
      <c r="V525" s="19" t="n">
        <f aca="false">IF(OR($F525="Activo",$F525="Cese"),M525,0)</f>
        <v>0</v>
      </c>
      <c r="W525" s="19" t="n">
        <f aca="false">IF(OR($F525="Activo",$F525="Cese"),SUM(P522:P524),0)</f>
        <v>0</v>
      </c>
      <c r="X525" s="36" t="n">
        <f aca="false">IF(OR($F525="Activo",$F525="Cese"),R525+S525+T525+U525+V525+W525,0)</f>
        <v>0</v>
      </c>
      <c r="Y525" s="19" t="n">
        <f aca="false">IF(OR($F525="Activo",$F525="Cese"),DED_FIJA,0)</f>
        <v>0</v>
      </c>
      <c r="Z525" s="36" t="n">
        <f aca="false">MAX(0,X525-Y525)</f>
        <v>0</v>
      </c>
      <c r="AA525" s="19" t="n">
        <f aca="false">IF(Z525=0,0,MAX(0,MIN(Z525,Parámetros!$G$19)-Parámetros!$F$19)*Parámetros!$E$19)</f>
        <v>0</v>
      </c>
      <c r="AB525" s="19" t="n">
        <f aca="false">IF(Z525=0,0,MAX(0,MIN(Z525,Parámetros!$G$20)-Parámetros!$F$20)*Parámetros!$E$20)</f>
        <v>0</v>
      </c>
      <c r="AC525" s="19" t="n">
        <f aca="false">IF(Z525=0,0,MAX(0,MIN(Z525,Parámetros!$G$21)-Parámetros!$F$21)*Parámetros!$E$21)</f>
        <v>0</v>
      </c>
      <c r="AD525" s="19" t="n">
        <f aca="false">IF(Z525=0,0,MAX(0,MIN(Z525,Parámetros!$G$22)-Parámetros!$F$22)*Parámetros!$E$22)</f>
        <v>0</v>
      </c>
      <c r="AE525" s="19" t="n">
        <f aca="false">IF(Z525=0,0,MAX(0,MIN(Z525,Parámetros!$G$23)-Parámetros!$F$23)*Parámetros!$E$23)</f>
        <v>0</v>
      </c>
      <c r="AF525" s="36" t="n">
        <f aca="false">SUM(AA525:AE525)</f>
        <v>0</v>
      </c>
      <c r="AG525" s="45" t="str">
        <f aca="false">IF(AM525&lt;=0,"-",INDEX(TR_TASA,MATCH(AM525,TR_DESDE,1)))</f>
        <v>-</v>
      </c>
      <c r="AH525" s="44" t="n">
        <f aca="false">IF($F525="Cese",1,IF($F525="Activo",INDEX(DIV_N,4),0))</f>
        <v>0</v>
      </c>
      <c r="AI525" s="44" t="n">
        <f aca="false">IF($F525="Cese",3,IF($F525="Activo",INDEX(DIV_HASTA,4),0))</f>
        <v>0</v>
      </c>
      <c r="AJ525" s="19" t="n">
        <f aca="false">IF(OR($F525="Activo",$F525="Cese"),SUMIFS(AV522:AV524,D522:D524,"&lt;="&amp;AI525),0)</f>
        <v>0</v>
      </c>
      <c r="AK525" s="19" t="n">
        <f aca="false">IF(OR($F525="Activo",$F525="Cese"),MAX(0,(AF525-AJ525)/AH525),0)</f>
        <v>0</v>
      </c>
      <c r="AL525" s="19" t="n">
        <f aca="false">IF(OR($F525="Activo",$F525="Cese"),K525+IF(PROY_BON="Sí",0,J525),0)</f>
        <v>0</v>
      </c>
      <c r="AM525" s="19" t="n">
        <f aca="false">IF(AL525&gt;0,MAX(0,X525+AL525-Y525),Z525)</f>
        <v>0</v>
      </c>
      <c r="AN525" s="19" t="n">
        <f aca="false">SUMPRODUCT((AM525&gt;TR_DESDE)*(AM525-TR_DESDE)*TR_INC)</f>
        <v>0</v>
      </c>
      <c r="AO525" s="19" t="n">
        <f aca="false">IF(AL525&gt;0,MAX(0,AN525-IF($F525="Cese",MAX(AF525,AJ525),AF525)),0)</f>
        <v>0</v>
      </c>
      <c r="AP525" s="46" t="n">
        <f aca="false">IF(OR($F525="Activo",$F525="Cese"),ROUND(AK525+AO525,2),0)</f>
        <v>0</v>
      </c>
      <c r="AQ525" s="19" t="n">
        <f aca="false">IF($F525="Cese",MAX(0,AJ525-AN525),0)</f>
        <v>0</v>
      </c>
      <c r="AR525" s="19" t="str">
        <f aca="false">IF($B525="","",IF(COUNTIFS(RP_COD,$B525,'Retenciones Planilla'!$F$6:$F$105,"&lt;&gt;")=0,"",SUMIFS('Retenciones Planilla'!$F$6:$F$105,RP_COD,$B525)))</f>
        <v/>
      </c>
      <c r="AS525" s="19" t="str">
        <f aca="false">IF(AR525="","",AR525-AP525)</f>
        <v/>
      </c>
      <c r="AT525" s="23" t="str">
        <f aca="false">IF($B525="","",IF(NOT(OR($F525="Activo",$F525="Cese")),IF(N(AR525)=0,"—","Revisar: sin vínculo"),IF(AR525="",IF(AP525=0,"No corresponde","Sin dato planilla"),IF(ABS(AS525)&lt;=TOL,"OK",IF(AS525&gt;0,"Retuvo de más","Retuvo de menos")))))</f>
        <v/>
      </c>
      <c r="AU525" s="19" t="n">
        <f aca="false">IF(AND(BASE_RET="Planilla (si existe)",AR525&lt;&gt;""),AR525,AP525)</f>
        <v>0</v>
      </c>
      <c r="AV525" s="19" t="n">
        <f aca="false">AU525+N525</f>
        <v>0</v>
      </c>
    </row>
    <row r="526" customFormat="false" ht="15" hidden="false" customHeight="false" outlineLevel="0" collapsed="false">
      <c r="A526" s="43" t="n">
        <v>44</v>
      </c>
      <c r="B526" s="35" t="str">
        <f aca="false">IF(Trabajadores!$B$49="","",Trabajadores!$B$49)</f>
        <v/>
      </c>
      <c r="C526" s="35" t="str">
        <f aca="false">IF($B526="","",Trabajadores!$D$49)</f>
        <v/>
      </c>
      <c r="D526" s="43" t="n">
        <v>5</v>
      </c>
      <c r="E526" s="23" t="s">
        <v>302</v>
      </c>
      <c r="F526" s="23" t="str">
        <f aca="false">IF($B526="","",IF(OR(5&lt;Trabajadores!$M$49,5&gt;Trabajadores!$N$49),"No vinculado",IF(AND(5=Trabajadores!$N$49,Trabajadores!$O$49="Sí"),"Cese","Activo")))</f>
        <v/>
      </c>
      <c r="G526" s="19" t="n">
        <f aca="false">IF($B526="",0,SUMIFS(Ingresos!$S$6:$S$1505,ING_COD,$B526,ING_CLASE,"ORD"))</f>
        <v>0</v>
      </c>
      <c r="H526" s="19" t="n">
        <f aca="false">IF($B526="",0,SUMIFS(Ingresos!$S$6:$S$1505,ING_COD,$B526,ING_CLASE,"ORD",ING_COMP,"Sí"))</f>
        <v>0</v>
      </c>
      <c r="I526" s="19" t="n">
        <f aca="false">IF($B526="",0,SUMIFS(Ingresos!$S$6:$S$1505,ING_COD,$B526,ING_CLASE,"GRA"))</f>
        <v>0</v>
      </c>
      <c r="J526" s="19" t="n">
        <f aca="false">IF($B526="",0,SUMIFS(Ingresos!$S$6:$S$1505,ING_COD,$B526,ING_CLASE,"BON"))</f>
        <v>0</v>
      </c>
      <c r="K526" s="19" t="n">
        <f aca="false">IF($B526="",0,SUMIFS(Ingresos!$S$6:$S$1505,ING_COD,$B526,ING_CLASE,"EXT"))</f>
        <v>0</v>
      </c>
      <c r="L526" s="19" t="n">
        <f aca="false">IF($B526="",0,SUMIFS(Ingresos!$S$6:$S$1505,ING_COD,$B526,ING_CLASE,"OTO"))</f>
        <v>0</v>
      </c>
      <c r="M526" s="19" t="n">
        <f aca="false">IF($B526="",0,SUMIFS(Ingresos!$S$6:$S$1505,ING_COD,$B526,ING_CLASE,"OTX"))</f>
        <v>0</v>
      </c>
      <c r="N526" s="19" t="n">
        <f aca="false">IF($B526="",0,SUMIFS(Ingresos!$S$6:$S$1505,ING_COD,$B526,ING_CLASE,"RETO"))</f>
        <v>0</v>
      </c>
      <c r="O526" s="19" t="n">
        <f aca="false">IF($B526="",0,SUMIFS(Ingresos!$S$6:$S$1505,ING_COD,$B526,ING_CLASE,"INA"))</f>
        <v>0</v>
      </c>
      <c r="P526" s="19" t="n">
        <f aca="false">G526+I526+J526+K526+L526+M526</f>
        <v>0</v>
      </c>
      <c r="Q526" s="44" t="n">
        <f aca="false">IF($F526="Activo",8,IF($F526="Cese",1,0))</f>
        <v>0</v>
      </c>
      <c r="R526" s="19" t="n">
        <f aca="false">G526*Q526</f>
        <v>0</v>
      </c>
      <c r="S526" s="19" t="n">
        <f aca="false">IF($F526="Activo",SUMIFS(I526:I533,$D526:$D533,"&lt;="&amp;Trabajadores!$N$49)+IF(PROY_BON="Sí",SUMIFS(J526:J533,$D526:$D533,"&lt;="&amp;Trabajadores!$N$49),0),IF($F526="Cese",I526+IF(PROY_BON="Sí",J526,0),0))</f>
        <v>0</v>
      </c>
      <c r="T526" s="19" t="n">
        <f aca="false">IF(OR($F526&lt;&gt;"Activo",Trabajadores!$I$49="No"),0,IF(I528=0,H526*(1+IF(PROY_BON="Sí",Trabajadores!$P$49,0))*Trabajadores!$R$49/6*(Trabajadores!$N$49&gt;=7),0)+IF(I533=0,H526*(1+IF(PROY_BON="Sí",Trabajadores!$P$49,0))*Trabajadores!$S$49/6*(Trabajadores!$N$49&gt;=12),0))</f>
        <v>0</v>
      </c>
      <c r="U526" s="19" t="n">
        <f aca="false">IF($F526="Activo",IF(Trabajadores!$J$49="Sí",L526*8,L526),IF($F526="Cese",L526,0))</f>
        <v>0</v>
      </c>
      <c r="V526" s="19" t="n">
        <f aca="false">IF(OR($F526="Activo",$F526="Cese"),M526,0)</f>
        <v>0</v>
      </c>
      <c r="W526" s="19" t="n">
        <f aca="false">IF(OR($F526="Activo",$F526="Cese"),SUM(P522:P525),0)</f>
        <v>0</v>
      </c>
      <c r="X526" s="36" t="n">
        <f aca="false">IF(OR($F526="Activo",$F526="Cese"),R526+S526+T526+U526+V526+W526,0)</f>
        <v>0</v>
      </c>
      <c r="Y526" s="19" t="n">
        <f aca="false">IF(OR($F526="Activo",$F526="Cese"),DED_FIJA,0)</f>
        <v>0</v>
      </c>
      <c r="Z526" s="36" t="n">
        <f aca="false">MAX(0,X526-Y526)</f>
        <v>0</v>
      </c>
      <c r="AA526" s="19" t="n">
        <f aca="false">IF(Z526=0,0,MAX(0,MIN(Z526,Parámetros!$G$19)-Parámetros!$F$19)*Parámetros!$E$19)</f>
        <v>0</v>
      </c>
      <c r="AB526" s="19" t="n">
        <f aca="false">IF(Z526=0,0,MAX(0,MIN(Z526,Parámetros!$G$20)-Parámetros!$F$20)*Parámetros!$E$20)</f>
        <v>0</v>
      </c>
      <c r="AC526" s="19" t="n">
        <f aca="false">IF(Z526=0,0,MAX(0,MIN(Z526,Parámetros!$G$21)-Parámetros!$F$21)*Parámetros!$E$21)</f>
        <v>0</v>
      </c>
      <c r="AD526" s="19" t="n">
        <f aca="false">IF(Z526=0,0,MAX(0,MIN(Z526,Parámetros!$G$22)-Parámetros!$F$22)*Parámetros!$E$22)</f>
        <v>0</v>
      </c>
      <c r="AE526" s="19" t="n">
        <f aca="false">IF(Z526=0,0,MAX(0,MIN(Z526,Parámetros!$G$23)-Parámetros!$F$23)*Parámetros!$E$23)</f>
        <v>0</v>
      </c>
      <c r="AF526" s="36" t="n">
        <f aca="false">SUM(AA526:AE526)</f>
        <v>0</v>
      </c>
      <c r="AG526" s="45" t="str">
        <f aca="false">IF(AM526&lt;=0,"-",INDEX(TR_TASA,MATCH(AM526,TR_DESDE,1)))</f>
        <v>-</v>
      </c>
      <c r="AH526" s="44" t="n">
        <f aca="false">IF($F526="Cese",1,IF($F526="Activo",INDEX(DIV_N,5),0))</f>
        <v>0</v>
      </c>
      <c r="AI526" s="44" t="n">
        <f aca="false">IF($F526="Cese",4,IF($F526="Activo",INDEX(DIV_HASTA,5),0))</f>
        <v>0</v>
      </c>
      <c r="AJ526" s="19" t="n">
        <f aca="false">IF(OR($F526="Activo",$F526="Cese"),SUMIFS(AV522:AV525,D522:D525,"&lt;="&amp;AI526),0)</f>
        <v>0</v>
      </c>
      <c r="AK526" s="19" t="n">
        <f aca="false">IF(OR($F526="Activo",$F526="Cese"),MAX(0,(AF526-AJ526)/AH526),0)</f>
        <v>0</v>
      </c>
      <c r="AL526" s="19" t="n">
        <f aca="false">IF(OR($F526="Activo",$F526="Cese"),K526+IF(PROY_BON="Sí",0,J526),0)</f>
        <v>0</v>
      </c>
      <c r="AM526" s="19" t="n">
        <f aca="false">IF(AL526&gt;0,MAX(0,X526+AL526-Y526),Z526)</f>
        <v>0</v>
      </c>
      <c r="AN526" s="19" t="n">
        <f aca="false">SUMPRODUCT((AM526&gt;TR_DESDE)*(AM526-TR_DESDE)*TR_INC)</f>
        <v>0</v>
      </c>
      <c r="AO526" s="19" t="n">
        <f aca="false">IF(AL526&gt;0,MAX(0,AN526-IF($F526="Cese",MAX(AF526,AJ526),AF526)),0)</f>
        <v>0</v>
      </c>
      <c r="AP526" s="46" t="n">
        <f aca="false">IF(OR($F526="Activo",$F526="Cese"),ROUND(AK526+AO526,2),0)</f>
        <v>0</v>
      </c>
      <c r="AQ526" s="19" t="n">
        <f aca="false">IF($F526="Cese",MAX(0,AJ526-AN526),0)</f>
        <v>0</v>
      </c>
      <c r="AR526" s="19" t="str">
        <f aca="false">IF($B526="","",IF(COUNTIFS(RP_COD,$B526,'Retenciones Planilla'!$G$6:$G$105,"&lt;&gt;")=0,"",SUMIFS('Retenciones Planilla'!$G$6:$G$105,RP_COD,$B526)))</f>
        <v/>
      </c>
      <c r="AS526" s="19" t="str">
        <f aca="false">IF(AR526="","",AR526-AP526)</f>
        <v/>
      </c>
      <c r="AT526" s="23" t="str">
        <f aca="false">IF($B526="","",IF(NOT(OR($F526="Activo",$F526="Cese")),IF(N(AR526)=0,"—","Revisar: sin vínculo"),IF(AR526="",IF(AP526=0,"No corresponde","Sin dato planilla"),IF(ABS(AS526)&lt;=TOL,"OK",IF(AS526&gt;0,"Retuvo de más","Retuvo de menos")))))</f>
        <v/>
      </c>
      <c r="AU526" s="19" t="n">
        <f aca="false">IF(AND(BASE_RET="Planilla (si existe)",AR526&lt;&gt;""),AR526,AP526)</f>
        <v>0</v>
      </c>
      <c r="AV526" s="19" t="n">
        <f aca="false">AU526+N526</f>
        <v>0</v>
      </c>
    </row>
    <row r="527" customFormat="false" ht="15" hidden="false" customHeight="false" outlineLevel="0" collapsed="false">
      <c r="A527" s="43" t="n">
        <v>44</v>
      </c>
      <c r="B527" s="35" t="str">
        <f aca="false">IF(Trabajadores!$B$49="","",Trabajadores!$B$49)</f>
        <v/>
      </c>
      <c r="C527" s="35" t="str">
        <f aca="false">IF($B527="","",Trabajadores!$D$49)</f>
        <v/>
      </c>
      <c r="D527" s="43" t="n">
        <v>6</v>
      </c>
      <c r="E527" s="23" t="s">
        <v>303</v>
      </c>
      <c r="F527" s="23" t="str">
        <f aca="false">IF($B527="","",IF(OR(6&lt;Trabajadores!$M$49,6&gt;Trabajadores!$N$49),"No vinculado",IF(AND(6=Trabajadores!$N$49,Trabajadores!$O$49="Sí"),"Cese","Activo")))</f>
        <v/>
      </c>
      <c r="G527" s="19" t="n">
        <f aca="false">IF($B527="",0,SUMIFS(Ingresos!$T$6:$T$1505,ING_COD,$B527,ING_CLASE,"ORD"))</f>
        <v>0</v>
      </c>
      <c r="H527" s="19" t="n">
        <f aca="false">IF($B527="",0,SUMIFS(Ingresos!$T$6:$T$1505,ING_COD,$B527,ING_CLASE,"ORD",ING_COMP,"Sí"))</f>
        <v>0</v>
      </c>
      <c r="I527" s="19" t="n">
        <f aca="false">IF($B527="",0,SUMIFS(Ingresos!$T$6:$T$1505,ING_COD,$B527,ING_CLASE,"GRA"))</f>
        <v>0</v>
      </c>
      <c r="J527" s="19" t="n">
        <f aca="false">IF($B527="",0,SUMIFS(Ingresos!$T$6:$T$1505,ING_COD,$B527,ING_CLASE,"BON"))</f>
        <v>0</v>
      </c>
      <c r="K527" s="19" t="n">
        <f aca="false">IF($B527="",0,SUMIFS(Ingresos!$T$6:$T$1505,ING_COD,$B527,ING_CLASE,"EXT"))</f>
        <v>0</v>
      </c>
      <c r="L527" s="19" t="n">
        <f aca="false">IF($B527="",0,SUMIFS(Ingresos!$T$6:$T$1505,ING_COD,$B527,ING_CLASE,"OTO"))</f>
        <v>0</v>
      </c>
      <c r="M527" s="19" t="n">
        <f aca="false">IF($B527="",0,SUMIFS(Ingresos!$T$6:$T$1505,ING_COD,$B527,ING_CLASE,"OTX"))</f>
        <v>0</v>
      </c>
      <c r="N527" s="19" t="n">
        <f aca="false">IF($B527="",0,SUMIFS(Ingresos!$T$6:$T$1505,ING_COD,$B527,ING_CLASE,"RETO"))</f>
        <v>0</v>
      </c>
      <c r="O527" s="19" t="n">
        <f aca="false">IF($B527="",0,SUMIFS(Ingresos!$T$6:$T$1505,ING_COD,$B527,ING_CLASE,"INA"))</f>
        <v>0</v>
      </c>
      <c r="P527" s="19" t="n">
        <f aca="false">G527+I527+J527+K527+L527+M527</f>
        <v>0</v>
      </c>
      <c r="Q527" s="44" t="n">
        <f aca="false">IF($F527="Activo",7,IF($F527="Cese",1,0))</f>
        <v>0</v>
      </c>
      <c r="R527" s="19" t="n">
        <f aca="false">G527*Q527</f>
        <v>0</v>
      </c>
      <c r="S527" s="19" t="n">
        <f aca="false">IF($F527="Activo",SUMIFS(I527:I533,$D527:$D533,"&lt;="&amp;Trabajadores!$N$49)+IF(PROY_BON="Sí",SUMIFS(J527:J533,$D527:$D533,"&lt;="&amp;Trabajadores!$N$49),0),IF($F527="Cese",I527+IF(PROY_BON="Sí",J527,0),0))</f>
        <v>0</v>
      </c>
      <c r="T527" s="19" t="n">
        <f aca="false">IF(OR($F527&lt;&gt;"Activo",Trabajadores!$I$49="No"),0,IF(I528=0,H527*(1+IF(PROY_BON="Sí",Trabajadores!$P$49,0))*Trabajadores!$R$49/6*(Trabajadores!$N$49&gt;=7),0)+IF(I533=0,H527*(1+IF(PROY_BON="Sí",Trabajadores!$P$49,0))*Trabajadores!$S$49/6*(Trabajadores!$N$49&gt;=12),0))</f>
        <v>0</v>
      </c>
      <c r="U527" s="19" t="n">
        <f aca="false">IF($F527="Activo",IF(Trabajadores!$J$49="Sí",L527*7,L527),IF($F527="Cese",L527,0))</f>
        <v>0</v>
      </c>
      <c r="V527" s="19" t="n">
        <f aca="false">IF(OR($F527="Activo",$F527="Cese"),M527,0)</f>
        <v>0</v>
      </c>
      <c r="W527" s="19" t="n">
        <f aca="false">IF(OR($F527="Activo",$F527="Cese"),SUM(P522:P526),0)</f>
        <v>0</v>
      </c>
      <c r="X527" s="36" t="n">
        <f aca="false">IF(OR($F527="Activo",$F527="Cese"),R527+S527+T527+U527+V527+W527,0)</f>
        <v>0</v>
      </c>
      <c r="Y527" s="19" t="n">
        <f aca="false">IF(OR($F527="Activo",$F527="Cese"),DED_FIJA,0)</f>
        <v>0</v>
      </c>
      <c r="Z527" s="36" t="n">
        <f aca="false">MAX(0,X527-Y527)</f>
        <v>0</v>
      </c>
      <c r="AA527" s="19" t="n">
        <f aca="false">IF(Z527=0,0,MAX(0,MIN(Z527,Parámetros!$G$19)-Parámetros!$F$19)*Parámetros!$E$19)</f>
        <v>0</v>
      </c>
      <c r="AB527" s="19" t="n">
        <f aca="false">IF(Z527=0,0,MAX(0,MIN(Z527,Parámetros!$G$20)-Parámetros!$F$20)*Parámetros!$E$20)</f>
        <v>0</v>
      </c>
      <c r="AC527" s="19" t="n">
        <f aca="false">IF(Z527=0,0,MAX(0,MIN(Z527,Parámetros!$G$21)-Parámetros!$F$21)*Parámetros!$E$21)</f>
        <v>0</v>
      </c>
      <c r="AD527" s="19" t="n">
        <f aca="false">IF(Z527=0,0,MAX(0,MIN(Z527,Parámetros!$G$22)-Parámetros!$F$22)*Parámetros!$E$22)</f>
        <v>0</v>
      </c>
      <c r="AE527" s="19" t="n">
        <f aca="false">IF(Z527=0,0,MAX(0,MIN(Z527,Parámetros!$G$23)-Parámetros!$F$23)*Parámetros!$E$23)</f>
        <v>0</v>
      </c>
      <c r="AF527" s="36" t="n">
        <f aca="false">SUM(AA527:AE527)</f>
        <v>0</v>
      </c>
      <c r="AG527" s="45" t="str">
        <f aca="false">IF(AM527&lt;=0,"-",INDEX(TR_TASA,MATCH(AM527,TR_DESDE,1)))</f>
        <v>-</v>
      </c>
      <c r="AH527" s="44" t="n">
        <f aca="false">IF($F527="Cese",1,IF($F527="Activo",INDEX(DIV_N,6),0))</f>
        <v>0</v>
      </c>
      <c r="AI527" s="44" t="n">
        <f aca="false">IF($F527="Cese",5,IF($F527="Activo",INDEX(DIV_HASTA,6),0))</f>
        <v>0</v>
      </c>
      <c r="AJ527" s="19" t="n">
        <f aca="false">IF(OR($F527="Activo",$F527="Cese"),SUMIFS(AV522:AV526,D522:D526,"&lt;="&amp;AI527),0)</f>
        <v>0</v>
      </c>
      <c r="AK527" s="19" t="n">
        <f aca="false">IF(OR($F527="Activo",$F527="Cese"),MAX(0,(AF527-AJ527)/AH527),0)</f>
        <v>0</v>
      </c>
      <c r="AL527" s="19" t="n">
        <f aca="false">IF(OR($F527="Activo",$F527="Cese"),K527+IF(PROY_BON="Sí",0,J527),0)</f>
        <v>0</v>
      </c>
      <c r="AM527" s="19" t="n">
        <f aca="false">IF(AL527&gt;0,MAX(0,X527+AL527-Y527),Z527)</f>
        <v>0</v>
      </c>
      <c r="AN527" s="19" t="n">
        <f aca="false">SUMPRODUCT((AM527&gt;TR_DESDE)*(AM527-TR_DESDE)*TR_INC)</f>
        <v>0</v>
      </c>
      <c r="AO527" s="19" t="n">
        <f aca="false">IF(AL527&gt;0,MAX(0,AN527-IF($F527="Cese",MAX(AF527,AJ527),AF527)),0)</f>
        <v>0</v>
      </c>
      <c r="AP527" s="46" t="n">
        <f aca="false">IF(OR($F527="Activo",$F527="Cese"),ROUND(AK527+AO527,2),0)</f>
        <v>0</v>
      </c>
      <c r="AQ527" s="19" t="n">
        <f aca="false">IF($F527="Cese",MAX(0,AJ527-AN527),0)</f>
        <v>0</v>
      </c>
      <c r="AR527" s="19" t="str">
        <f aca="false">IF($B527="","",IF(COUNTIFS(RP_COD,$B527,'Retenciones Planilla'!$H$6:$H$105,"&lt;&gt;")=0,"",SUMIFS('Retenciones Planilla'!$H$6:$H$105,RP_COD,$B527)))</f>
        <v/>
      </c>
      <c r="AS527" s="19" t="str">
        <f aca="false">IF(AR527="","",AR527-AP527)</f>
        <v/>
      </c>
      <c r="AT527" s="23" t="str">
        <f aca="false">IF($B527="","",IF(NOT(OR($F527="Activo",$F527="Cese")),IF(N(AR527)=0,"—","Revisar: sin vínculo"),IF(AR527="",IF(AP527=0,"No corresponde","Sin dato planilla"),IF(ABS(AS527)&lt;=TOL,"OK",IF(AS527&gt;0,"Retuvo de más","Retuvo de menos")))))</f>
        <v/>
      </c>
      <c r="AU527" s="19" t="n">
        <f aca="false">IF(AND(BASE_RET="Planilla (si existe)",AR527&lt;&gt;""),AR527,AP527)</f>
        <v>0</v>
      </c>
      <c r="AV527" s="19" t="n">
        <f aca="false">AU527+N527</f>
        <v>0</v>
      </c>
    </row>
    <row r="528" customFormat="false" ht="15" hidden="false" customHeight="false" outlineLevel="0" collapsed="false">
      <c r="A528" s="43" t="n">
        <v>44</v>
      </c>
      <c r="B528" s="35" t="str">
        <f aca="false">IF(Trabajadores!$B$49="","",Trabajadores!$B$49)</f>
        <v/>
      </c>
      <c r="C528" s="35" t="str">
        <f aca="false">IF($B528="","",Trabajadores!$D$49)</f>
        <v/>
      </c>
      <c r="D528" s="43" t="n">
        <v>7</v>
      </c>
      <c r="E528" s="23" t="s">
        <v>304</v>
      </c>
      <c r="F528" s="23" t="str">
        <f aca="false">IF($B528="","",IF(OR(7&lt;Trabajadores!$M$49,7&gt;Trabajadores!$N$49),"No vinculado",IF(AND(7=Trabajadores!$N$49,Trabajadores!$O$49="Sí"),"Cese","Activo")))</f>
        <v/>
      </c>
      <c r="G528" s="19" t="n">
        <f aca="false">IF($B528="",0,SUMIFS(Ingresos!$U$6:$U$1505,ING_COD,$B528,ING_CLASE,"ORD"))</f>
        <v>0</v>
      </c>
      <c r="H528" s="19" t="n">
        <f aca="false">IF($B528="",0,SUMIFS(Ingresos!$U$6:$U$1505,ING_COD,$B528,ING_CLASE,"ORD",ING_COMP,"Sí"))</f>
        <v>0</v>
      </c>
      <c r="I528" s="19" t="n">
        <f aca="false">IF($B528="",0,SUMIFS(Ingresos!$U$6:$U$1505,ING_COD,$B528,ING_CLASE,"GRA"))</f>
        <v>0</v>
      </c>
      <c r="J528" s="19" t="n">
        <f aca="false">IF($B528="",0,SUMIFS(Ingresos!$U$6:$U$1505,ING_COD,$B528,ING_CLASE,"BON"))</f>
        <v>0</v>
      </c>
      <c r="K528" s="19" t="n">
        <f aca="false">IF($B528="",0,SUMIFS(Ingresos!$U$6:$U$1505,ING_COD,$B528,ING_CLASE,"EXT"))</f>
        <v>0</v>
      </c>
      <c r="L528" s="19" t="n">
        <f aca="false">IF($B528="",0,SUMIFS(Ingresos!$U$6:$U$1505,ING_COD,$B528,ING_CLASE,"OTO"))</f>
        <v>0</v>
      </c>
      <c r="M528" s="19" t="n">
        <f aca="false">IF($B528="",0,SUMIFS(Ingresos!$U$6:$U$1505,ING_COD,$B528,ING_CLASE,"OTX"))</f>
        <v>0</v>
      </c>
      <c r="N528" s="19" t="n">
        <f aca="false">IF($B528="",0,SUMIFS(Ingresos!$U$6:$U$1505,ING_COD,$B528,ING_CLASE,"RETO"))</f>
        <v>0</v>
      </c>
      <c r="O528" s="19" t="n">
        <f aca="false">IF($B528="",0,SUMIFS(Ingresos!$U$6:$U$1505,ING_COD,$B528,ING_CLASE,"INA"))</f>
        <v>0</v>
      </c>
      <c r="P528" s="19" t="n">
        <f aca="false">G528+I528+J528+K528+L528+M528</f>
        <v>0</v>
      </c>
      <c r="Q528" s="44" t="n">
        <f aca="false">IF($F528="Activo",6,IF($F528="Cese",1,0))</f>
        <v>0</v>
      </c>
      <c r="R528" s="19" t="n">
        <f aca="false">G528*Q528</f>
        <v>0</v>
      </c>
      <c r="S528" s="19" t="n">
        <f aca="false">IF($F528="Activo",SUMIFS(I528:I533,$D528:$D533,"&lt;="&amp;Trabajadores!$N$49)+IF(PROY_BON="Sí",SUMIFS(J528:J533,$D528:$D533,"&lt;="&amp;Trabajadores!$N$49),0),IF($F528="Cese",I528+IF(PROY_BON="Sí",J528,0),0))</f>
        <v>0</v>
      </c>
      <c r="T528" s="19" t="n">
        <f aca="false">IF(OR($F528&lt;&gt;"Activo",Trabajadores!$I$49="No"),0,IF(I533=0,H528*(1+IF(PROY_BON="Sí",Trabajadores!$P$49,0))*Trabajadores!$S$49/6*(Trabajadores!$N$49&gt;=12),0))</f>
        <v>0</v>
      </c>
      <c r="U528" s="19" t="n">
        <f aca="false">IF($F528="Activo",IF(Trabajadores!$J$49="Sí",L528*6,L528),IF($F528="Cese",L528,0))</f>
        <v>0</v>
      </c>
      <c r="V528" s="19" t="n">
        <f aca="false">IF(OR($F528="Activo",$F528="Cese"),M528,0)</f>
        <v>0</v>
      </c>
      <c r="W528" s="19" t="n">
        <f aca="false">IF(OR($F528="Activo",$F528="Cese"),SUM(P522:P527),0)</f>
        <v>0</v>
      </c>
      <c r="X528" s="36" t="n">
        <f aca="false">IF(OR($F528="Activo",$F528="Cese"),R528+S528+T528+U528+V528+W528,0)</f>
        <v>0</v>
      </c>
      <c r="Y528" s="19" t="n">
        <f aca="false">IF(OR($F528="Activo",$F528="Cese"),DED_FIJA,0)</f>
        <v>0</v>
      </c>
      <c r="Z528" s="36" t="n">
        <f aca="false">MAX(0,X528-Y528)</f>
        <v>0</v>
      </c>
      <c r="AA528" s="19" t="n">
        <f aca="false">IF(Z528=0,0,MAX(0,MIN(Z528,Parámetros!$G$19)-Parámetros!$F$19)*Parámetros!$E$19)</f>
        <v>0</v>
      </c>
      <c r="AB528" s="19" t="n">
        <f aca="false">IF(Z528=0,0,MAX(0,MIN(Z528,Parámetros!$G$20)-Parámetros!$F$20)*Parámetros!$E$20)</f>
        <v>0</v>
      </c>
      <c r="AC528" s="19" t="n">
        <f aca="false">IF(Z528=0,0,MAX(0,MIN(Z528,Parámetros!$G$21)-Parámetros!$F$21)*Parámetros!$E$21)</f>
        <v>0</v>
      </c>
      <c r="AD528" s="19" t="n">
        <f aca="false">IF(Z528=0,0,MAX(0,MIN(Z528,Parámetros!$G$22)-Parámetros!$F$22)*Parámetros!$E$22)</f>
        <v>0</v>
      </c>
      <c r="AE528" s="19" t="n">
        <f aca="false">IF(Z528=0,0,MAX(0,MIN(Z528,Parámetros!$G$23)-Parámetros!$F$23)*Parámetros!$E$23)</f>
        <v>0</v>
      </c>
      <c r="AF528" s="36" t="n">
        <f aca="false">SUM(AA528:AE528)</f>
        <v>0</v>
      </c>
      <c r="AG528" s="45" t="str">
        <f aca="false">IF(AM528&lt;=0,"-",INDEX(TR_TASA,MATCH(AM528,TR_DESDE,1)))</f>
        <v>-</v>
      </c>
      <c r="AH528" s="44" t="n">
        <f aca="false">IF($F528="Cese",1,IF($F528="Activo",INDEX(DIV_N,7),0))</f>
        <v>0</v>
      </c>
      <c r="AI528" s="44" t="n">
        <f aca="false">IF($F528="Cese",6,IF($F528="Activo",INDEX(DIV_HASTA,7),0))</f>
        <v>0</v>
      </c>
      <c r="AJ528" s="19" t="n">
        <f aca="false">IF(OR($F528="Activo",$F528="Cese"),SUMIFS(AV522:AV527,D522:D527,"&lt;="&amp;AI528),0)</f>
        <v>0</v>
      </c>
      <c r="AK528" s="19" t="n">
        <f aca="false">IF(OR($F528="Activo",$F528="Cese"),MAX(0,(AF528-AJ528)/AH528),0)</f>
        <v>0</v>
      </c>
      <c r="AL528" s="19" t="n">
        <f aca="false">IF(OR($F528="Activo",$F528="Cese"),K528+IF(PROY_BON="Sí",0,J528),0)</f>
        <v>0</v>
      </c>
      <c r="AM528" s="19" t="n">
        <f aca="false">IF(AL528&gt;0,MAX(0,X528+AL528-Y528),Z528)</f>
        <v>0</v>
      </c>
      <c r="AN528" s="19" t="n">
        <f aca="false">SUMPRODUCT((AM528&gt;TR_DESDE)*(AM528-TR_DESDE)*TR_INC)</f>
        <v>0</v>
      </c>
      <c r="AO528" s="19" t="n">
        <f aca="false">IF(AL528&gt;0,MAX(0,AN528-IF($F528="Cese",MAX(AF528,AJ528),AF528)),0)</f>
        <v>0</v>
      </c>
      <c r="AP528" s="46" t="n">
        <f aca="false">IF(OR($F528="Activo",$F528="Cese"),ROUND(AK528+AO528,2),0)</f>
        <v>0</v>
      </c>
      <c r="AQ528" s="19" t="n">
        <f aca="false">IF($F528="Cese",MAX(0,AJ528-AN528),0)</f>
        <v>0</v>
      </c>
      <c r="AR528" s="19" t="str">
        <f aca="false">IF($B528="","",IF(COUNTIFS(RP_COD,$B528,'Retenciones Planilla'!$I$6:$I$105,"&lt;&gt;")=0,"",SUMIFS('Retenciones Planilla'!$I$6:$I$105,RP_COD,$B528)))</f>
        <v/>
      </c>
      <c r="AS528" s="19" t="str">
        <f aca="false">IF(AR528="","",AR528-AP528)</f>
        <v/>
      </c>
      <c r="AT528" s="23" t="str">
        <f aca="false">IF($B528="","",IF(NOT(OR($F528="Activo",$F528="Cese")),IF(N(AR528)=0,"—","Revisar: sin vínculo"),IF(AR528="",IF(AP528=0,"No corresponde","Sin dato planilla"),IF(ABS(AS528)&lt;=TOL,"OK",IF(AS528&gt;0,"Retuvo de más","Retuvo de menos")))))</f>
        <v/>
      </c>
      <c r="AU528" s="19" t="n">
        <f aca="false">IF(AND(BASE_RET="Planilla (si existe)",AR528&lt;&gt;""),AR528,AP528)</f>
        <v>0</v>
      </c>
      <c r="AV528" s="19" t="n">
        <f aca="false">AU528+N528</f>
        <v>0</v>
      </c>
    </row>
    <row r="529" customFormat="false" ht="15" hidden="false" customHeight="false" outlineLevel="0" collapsed="false">
      <c r="A529" s="43" t="n">
        <v>44</v>
      </c>
      <c r="B529" s="35" t="str">
        <f aca="false">IF(Trabajadores!$B$49="","",Trabajadores!$B$49)</f>
        <v/>
      </c>
      <c r="C529" s="35" t="str">
        <f aca="false">IF($B529="","",Trabajadores!$D$49)</f>
        <v/>
      </c>
      <c r="D529" s="43" t="n">
        <v>8</v>
      </c>
      <c r="E529" s="23" t="s">
        <v>305</v>
      </c>
      <c r="F529" s="23" t="str">
        <f aca="false">IF($B529="","",IF(OR(8&lt;Trabajadores!$M$49,8&gt;Trabajadores!$N$49),"No vinculado",IF(AND(8=Trabajadores!$N$49,Trabajadores!$O$49="Sí"),"Cese","Activo")))</f>
        <v/>
      </c>
      <c r="G529" s="19" t="n">
        <f aca="false">IF($B529="",0,SUMIFS(Ingresos!$V$6:$V$1505,ING_COD,$B529,ING_CLASE,"ORD"))</f>
        <v>0</v>
      </c>
      <c r="H529" s="19" t="n">
        <f aca="false">IF($B529="",0,SUMIFS(Ingresos!$V$6:$V$1505,ING_COD,$B529,ING_CLASE,"ORD",ING_COMP,"Sí"))</f>
        <v>0</v>
      </c>
      <c r="I529" s="19" t="n">
        <f aca="false">IF($B529="",0,SUMIFS(Ingresos!$V$6:$V$1505,ING_COD,$B529,ING_CLASE,"GRA"))</f>
        <v>0</v>
      </c>
      <c r="J529" s="19" t="n">
        <f aca="false">IF($B529="",0,SUMIFS(Ingresos!$V$6:$V$1505,ING_COD,$B529,ING_CLASE,"BON"))</f>
        <v>0</v>
      </c>
      <c r="K529" s="19" t="n">
        <f aca="false">IF($B529="",0,SUMIFS(Ingresos!$V$6:$V$1505,ING_COD,$B529,ING_CLASE,"EXT"))</f>
        <v>0</v>
      </c>
      <c r="L529" s="19" t="n">
        <f aca="false">IF($B529="",0,SUMIFS(Ingresos!$V$6:$V$1505,ING_COD,$B529,ING_CLASE,"OTO"))</f>
        <v>0</v>
      </c>
      <c r="M529" s="19" t="n">
        <f aca="false">IF($B529="",0,SUMIFS(Ingresos!$V$6:$V$1505,ING_COD,$B529,ING_CLASE,"OTX"))</f>
        <v>0</v>
      </c>
      <c r="N529" s="19" t="n">
        <f aca="false">IF($B529="",0,SUMIFS(Ingresos!$V$6:$V$1505,ING_COD,$B529,ING_CLASE,"RETO"))</f>
        <v>0</v>
      </c>
      <c r="O529" s="19" t="n">
        <f aca="false">IF($B529="",0,SUMIFS(Ingresos!$V$6:$V$1505,ING_COD,$B529,ING_CLASE,"INA"))</f>
        <v>0</v>
      </c>
      <c r="P529" s="19" t="n">
        <f aca="false">G529+I529+J529+K529+L529+M529</f>
        <v>0</v>
      </c>
      <c r="Q529" s="44" t="n">
        <f aca="false">IF($F529="Activo",5,IF($F529="Cese",1,0))</f>
        <v>0</v>
      </c>
      <c r="R529" s="19" t="n">
        <f aca="false">G529*Q529</f>
        <v>0</v>
      </c>
      <c r="S529" s="19" t="n">
        <f aca="false">IF($F529="Activo",SUMIFS(I529:I533,$D529:$D533,"&lt;="&amp;Trabajadores!$N$49)+IF(PROY_BON="Sí",SUMIFS(J529:J533,$D529:$D533,"&lt;="&amp;Trabajadores!$N$49),0),IF($F529="Cese",I529+IF(PROY_BON="Sí",J529,0),0))</f>
        <v>0</v>
      </c>
      <c r="T529" s="19" t="n">
        <f aca="false">IF(OR($F529&lt;&gt;"Activo",Trabajadores!$I$49="No"),0,IF(I533=0,H529*(1+IF(PROY_BON="Sí",Trabajadores!$P$49,0))*Trabajadores!$S$49/6*(Trabajadores!$N$49&gt;=12),0))</f>
        <v>0</v>
      </c>
      <c r="U529" s="19" t="n">
        <f aca="false">IF($F529="Activo",IF(Trabajadores!$J$49="Sí",L529*5,L529),IF($F529="Cese",L529,0))</f>
        <v>0</v>
      </c>
      <c r="V529" s="19" t="n">
        <f aca="false">IF(OR($F529="Activo",$F529="Cese"),M529,0)</f>
        <v>0</v>
      </c>
      <c r="W529" s="19" t="n">
        <f aca="false">IF(OR($F529="Activo",$F529="Cese"),SUM(P522:P528),0)</f>
        <v>0</v>
      </c>
      <c r="X529" s="36" t="n">
        <f aca="false">IF(OR($F529="Activo",$F529="Cese"),R529+S529+T529+U529+V529+W529,0)</f>
        <v>0</v>
      </c>
      <c r="Y529" s="19" t="n">
        <f aca="false">IF(OR($F529="Activo",$F529="Cese"),DED_FIJA,0)</f>
        <v>0</v>
      </c>
      <c r="Z529" s="36" t="n">
        <f aca="false">MAX(0,X529-Y529)</f>
        <v>0</v>
      </c>
      <c r="AA529" s="19" t="n">
        <f aca="false">IF(Z529=0,0,MAX(0,MIN(Z529,Parámetros!$G$19)-Parámetros!$F$19)*Parámetros!$E$19)</f>
        <v>0</v>
      </c>
      <c r="AB529" s="19" t="n">
        <f aca="false">IF(Z529=0,0,MAX(0,MIN(Z529,Parámetros!$G$20)-Parámetros!$F$20)*Parámetros!$E$20)</f>
        <v>0</v>
      </c>
      <c r="AC529" s="19" t="n">
        <f aca="false">IF(Z529=0,0,MAX(0,MIN(Z529,Parámetros!$G$21)-Parámetros!$F$21)*Parámetros!$E$21)</f>
        <v>0</v>
      </c>
      <c r="AD529" s="19" t="n">
        <f aca="false">IF(Z529=0,0,MAX(0,MIN(Z529,Parámetros!$G$22)-Parámetros!$F$22)*Parámetros!$E$22)</f>
        <v>0</v>
      </c>
      <c r="AE529" s="19" t="n">
        <f aca="false">IF(Z529=0,0,MAX(0,MIN(Z529,Parámetros!$G$23)-Parámetros!$F$23)*Parámetros!$E$23)</f>
        <v>0</v>
      </c>
      <c r="AF529" s="36" t="n">
        <f aca="false">SUM(AA529:AE529)</f>
        <v>0</v>
      </c>
      <c r="AG529" s="45" t="str">
        <f aca="false">IF(AM529&lt;=0,"-",INDEX(TR_TASA,MATCH(AM529,TR_DESDE,1)))</f>
        <v>-</v>
      </c>
      <c r="AH529" s="44" t="n">
        <f aca="false">IF($F529="Cese",1,IF($F529="Activo",INDEX(DIV_N,8),0))</f>
        <v>0</v>
      </c>
      <c r="AI529" s="44" t="n">
        <f aca="false">IF($F529="Cese",7,IF($F529="Activo",INDEX(DIV_HASTA,8),0))</f>
        <v>0</v>
      </c>
      <c r="AJ529" s="19" t="n">
        <f aca="false">IF(OR($F529="Activo",$F529="Cese"),SUMIFS(AV522:AV528,D522:D528,"&lt;="&amp;AI529),0)</f>
        <v>0</v>
      </c>
      <c r="AK529" s="19" t="n">
        <f aca="false">IF(OR($F529="Activo",$F529="Cese"),MAX(0,(AF529-AJ529)/AH529),0)</f>
        <v>0</v>
      </c>
      <c r="AL529" s="19" t="n">
        <f aca="false">IF(OR($F529="Activo",$F529="Cese"),K529+IF(PROY_BON="Sí",0,J529),0)</f>
        <v>0</v>
      </c>
      <c r="AM529" s="19" t="n">
        <f aca="false">IF(AL529&gt;0,MAX(0,X529+AL529-Y529),Z529)</f>
        <v>0</v>
      </c>
      <c r="AN529" s="19" t="n">
        <f aca="false">SUMPRODUCT((AM529&gt;TR_DESDE)*(AM529-TR_DESDE)*TR_INC)</f>
        <v>0</v>
      </c>
      <c r="AO529" s="19" t="n">
        <f aca="false">IF(AL529&gt;0,MAX(0,AN529-IF($F529="Cese",MAX(AF529,AJ529),AF529)),0)</f>
        <v>0</v>
      </c>
      <c r="AP529" s="46" t="n">
        <f aca="false">IF(OR($F529="Activo",$F529="Cese"),ROUND(AK529+AO529,2),0)</f>
        <v>0</v>
      </c>
      <c r="AQ529" s="19" t="n">
        <f aca="false">IF($F529="Cese",MAX(0,AJ529-AN529),0)</f>
        <v>0</v>
      </c>
      <c r="AR529" s="19" t="str">
        <f aca="false">IF($B529="","",IF(COUNTIFS(RP_COD,$B529,'Retenciones Planilla'!$J$6:$J$105,"&lt;&gt;")=0,"",SUMIFS('Retenciones Planilla'!$J$6:$J$105,RP_COD,$B529)))</f>
        <v/>
      </c>
      <c r="AS529" s="19" t="str">
        <f aca="false">IF(AR529="","",AR529-AP529)</f>
        <v/>
      </c>
      <c r="AT529" s="23" t="str">
        <f aca="false">IF($B529="","",IF(NOT(OR($F529="Activo",$F529="Cese")),IF(N(AR529)=0,"—","Revisar: sin vínculo"),IF(AR529="",IF(AP529=0,"No corresponde","Sin dato planilla"),IF(ABS(AS529)&lt;=TOL,"OK",IF(AS529&gt;0,"Retuvo de más","Retuvo de menos")))))</f>
        <v/>
      </c>
      <c r="AU529" s="19" t="n">
        <f aca="false">IF(AND(BASE_RET="Planilla (si existe)",AR529&lt;&gt;""),AR529,AP529)</f>
        <v>0</v>
      </c>
      <c r="AV529" s="19" t="n">
        <f aca="false">AU529+N529</f>
        <v>0</v>
      </c>
    </row>
    <row r="530" customFormat="false" ht="15" hidden="false" customHeight="false" outlineLevel="0" collapsed="false">
      <c r="A530" s="43" t="n">
        <v>44</v>
      </c>
      <c r="B530" s="35" t="str">
        <f aca="false">IF(Trabajadores!$B$49="","",Trabajadores!$B$49)</f>
        <v/>
      </c>
      <c r="C530" s="35" t="str">
        <f aca="false">IF($B530="","",Trabajadores!$D$49)</f>
        <v/>
      </c>
      <c r="D530" s="43" t="n">
        <v>9</v>
      </c>
      <c r="E530" s="23" t="s">
        <v>306</v>
      </c>
      <c r="F530" s="23" t="str">
        <f aca="false">IF($B530="","",IF(OR(9&lt;Trabajadores!$M$49,9&gt;Trabajadores!$N$49),"No vinculado",IF(AND(9=Trabajadores!$N$49,Trabajadores!$O$49="Sí"),"Cese","Activo")))</f>
        <v/>
      </c>
      <c r="G530" s="19" t="n">
        <f aca="false">IF($B530="",0,SUMIFS(Ingresos!$W$6:$W$1505,ING_COD,$B530,ING_CLASE,"ORD"))</f>
        <v>0</v>
      </c>
      <c r="H530" s="19" t="n">
        <f aca="false">IF($B530="",0,SUMIFS(Ingresos!$W$6:$W$1505,ING_COD,$B530,ING_CLASE,"ORD",ING_COMP,"Sí"))</f>
        <v>0</v>
      </c>
      <c r="I530" s="19" t="n">
        <f aca="false">IF($B530="",0,SUMIFS(Ingresos!$W$6:$W$1505,ING_COD,$B530,ING_CLASE,"GRA"))</f>
        <v>0</v>
      </c>
      <c r="J530" s="19" t="n">
        <f aca="false">IF($B530="",0,SUMIFS(Ingresos!$W$6:$W$1505,ING_COD,$B530,ING_CLASE,"BON"))</f>
        <v>0</v>
      </c>
      <c r="K530" s="19" t="n">
        <f aca="false">IF($B530="",0,SUMIFS(Ingresos!$W$6:$W$1505,ING_COD,$B530,ING_CLASE,"EXT"))</f>
        <v>0</v>
      </c>
      <c r="L530" s="19" t="n">
        <f aca="false">IF($B530="",0,SUMIFS(Ingresos!$W$6:$W$1505,ING_COD,$B530,ING_CLASE,"OTO"))</f>
        <v>0</v>
      </c>
      <c r="M530" s="19" t="n">
        <f aca="false">IF($B530="",0,SUMIFS(Ingresos!$W$6:$W$1505,ING_COD,$B530,ING_CLASE,"OTX"))</f>
        <v>0</v>
      </c>
      <c r="N530" s="19" t="n">
        <f aca="false">IF($B530="",0,SUMIFS(Ingresos!$W$6:$W$1505,ING_COD,$B530,ING_CLASE,"RETO"))</f>
        <v>0</v>
      </c>
      <c r="O530" s="19" t="n">
        <f aca="false">IF($B530="",0,SUMIFS(Ingresos!$W$6:$W$1505,ING_COD,$B530,ING_CLASE,"INA"))</f>
        <v>0</v>
      </c>
      <c r="P530" s="19" t="n">
        <f aca="false">G530+I530+J530+K530+L530+M530</f>
        <v>0</v>
      </c>
      <c r="Q530" s="44" t="n">
        <f aca="false">IF($F530="Activo",4,IF($F530="Cese",1,0))</f>
        <v>0</v>
      </c>
      <c r="R530" s="19" t="n">
        <f aca="false">G530*Q530</f>
        <v>0</v>
      </c>
      <c r="S530" s="19" t="n">
        <f aca="false">IF($F530="Activo",SUMIFS(I530:I533,$D530:$D533,"&lt;="&amp;Trabajadores!$N$49)+IF(PROY_BON="Sí",SUMIFS(J530:J533,$D530:$D533,"&lt;="&amp;Trabajadores!$N$49),0),IF($F530="Cese",I530+IF(PROY_BON="Sí",J530,0),0))</f>
        <v>0</v>
      </c>
      <c r="T530" s="19" t="n">
        <f aca="false">IF(OR($F530&lt;&gt;"Activo",Trabajadores!$I$49="No"),0,IF(I533=0,H530*(1+IF(PROY_BON="Sí",Trabajadores!$P$49,0))*Trabajadores!$S$49/6*(Trabajadores!$N$49&gt;=12),0))</f>
        <v>0</v>
      </c>
      <c r="U530" s="19" t="n">
        <f aca="false">IF($F530="Activo",IF(Trabajadores!$J$49="Sí",L530*4,L530),IF($F530="Cese",L530,0))</f>
        <v>0</v>
      </c>
      <c r="V530" s="19" t="n">
        <f aca="false">IF(OR($F530="Activo",$F530="Cese"),M530,0)</f>
        <v>0</v>
      </c>
      <c r="W530" s="19" t="n">
        <f aca="false">IF(OR($F530="Activo",$F530="Cese"),SUM(P522:P529),0)</f>
        <v>0</v>
      </c>
      <c r="X530" s="36" t="n">
        <f aca="false">IF(OR($F530="Activo",$F530="Cese"),R530+S530+T530+U530+V530+W530,0)</f>
        <v>0</v>
      </c>
      <c r="Y530" s="19" t="n">
        <f aca="false">IF(OR($F530="Activo",$F530="Cese"),DED_FIJA,0)</f>
        <v>0</v>
      </c>
      <c r="Z530" s="36" t="n">
        <f aca="false">MAX(0,X530-Y530)</f>
        <v>0</v>
      </c>
      <c r="AA530" s="19" t="n">
        <f aca="false">IF(Z530=0,0,MAX(0,MIN(Z530,Parámetros!$G$19)-Parámetros!$F$19)*Parámetros!$E$19)</f>
        <v>0</v>
      </c>
      <c r="AB530" s="19" t="n">
        <f aca="false">IF(Z530=0,0,MAX(0,MIN(Z530,Parámetros!$G$20)-Parámetros!$F$20)*Parámetros!$E$20)</f>
        <v>0</v>
      </c>
      <c r="AC530" s="19" t="n">
        <f aca="false">IF(Z530=0,0,MAX(0,MIN(Z530,Parámetros!$G$21)-Parámetros!$F$21)*Parámetros!$E$21)</f>
        <v>0</v>
      </c>
      <c r="AD530" s="19" t="n">
        <f aca="false">IF(Z530=0,0,MAX(0,MIN(Z530,Parámetros!$G$22)-Parámetros!$F$22)*Parámetros!$E$22)</f>
        <v>0</v>
      </c>
      <c r="AE530" s="19" t="n">
        <f aca="false">IF(Z530=0,0,MAX(0,MIN(Z530,Parámetros!$G$23)-Parámetros!$F$23)*Parámetros!$E$23)</f>
        <v>0</v>
      </c>
      <c r="AF530" s="36" t="n">
        <f aca="false">SUM(AA530:AE530)</f>
        <v>0</v>
      </c>
      <c r="AG530" s="45" t="str">
        <f aca="false">IF(AM530&lt;=0,"-",INDEX(TR_TASA,MATCH(AM530,TR_DESDE,1)))</f>
        <v>-</v>
      </c>
      <c r="AH530" s="44" t="n">
        <f aca="false">IF($F530="Cese",1,IF($F530="Activo",INDEX(DIV_N,9),0))</f>
        <v>0</v>
      </c>
      <c r="AI530" s="44" t="n">
        <f aca="false">IF($F530="Cese",8,IF($F530="Activo",INDEX(DIV_HASTA,9),0))</f>
        <v>0</v>
      </c>
      <c r="AJ530" s="19" t="n">
        <f aca="false">IF(OR($F530="Activo",$F530="Cese"),SUMIFS(AV522:AV529,D522:D529,"&lt;="&amp;AI530),0)</f>
        <v>0</v>
      </c>
      <c r="AK530" s="19" t="n">
        <f aca="false">IF(OR($F530="Activo",$F530="Cese"),MAX(0,(AF530-AJ530)/AH530),0)</f>
        <v>0</v>
      </c>
      <c r="AL530" s="19" t="n">
        <f aca="false">IF(OR($F530="Activo",$F530="Cese"),K530+IF(PROY_BON="Sí",0,J530),0)</f>
        <v>0</v>
      </c>
      <c r="AM530" s="19" t="n">
        <f aca="false">IF(AL530&gt;0,MAX(0,X530+AL530-Y530),Z530)</f>
        <v>0</v>
      </c>
      <c r="AN530" s="19" t="n">
        <f aca="false">SUMPRODUCT((AM530&gt;TR_DESDE)*(AM530-TR_DESDE)*TR_INC)</f>
        <v>0</v>
      </c>
      <c r="AO530" s="19" t="n">
        <f aca="false">IF(AL530&gt;0,MAX(0,AN530-IF($F530="Cese",MAX(AF530,AJ530),AF530)),0)</f>
        <v>0</v>
      </c>
      <c r="AP530" s="46" t="n">
        <f aca="false">IF(OR($F530="Activo",$F530="Cese"),ROUND(AK530+AO530,2),0)</f>
        <v>0</v>
      </c>
      <c r="AQ530" s="19" t="n">
        <f aca="false">IF($F530="Cese",MAX(0,AJ530-AN530),0)</f>
        <v>0</v>
      </c>
      <c r="AR530" s="19" t="str">
        <f aca="false">IF($B530="","",IF(COUNTIFS(RP_COD,$B530,'Retenciones Planilla'!$K$6:$K$105,"&lt;&gt;")=0,"",SUMIFS('Retenciones Planilla'!$K$6:$K$105,RP_COD,$B530)))</f>
        <v/>
      </c>
      <c r="AS530" s="19" t="str">
        <f aca="false">IF(AR530="","",AR530-AP530)</f>
        <v/>
      </c>
      <c r="AT530" s="23" t="str">
        <f aca="false">IF($B530="","",IF(NOT(OR($F530="Activo",$F530="Cese")),IF(N(AR530)=0,"—","Revisar: sin vínculo"),IF(AR530="",IF(AP530=0,"No corresponde","Sin dato planilla"),IF(ABS(AS530)&lt;=TOL,"OK",IF(AS530&gt;0,"Retuvo de más","Retuvo de menos")))))</f>
        <v/>
      </c>
      <c r="AU530" s="19" t="n">
        <f aca="false">IF(AND(BASE_RET="Planilla (si existe)",AR530&lt;&gt;""),AR530,AP530)</f>
        <v>0</v>
      </c>
      <c r="AV530" s="19" t="n">
        <f aca="false">AU530+N530</f>
        <v>0</v>
      </c>
    </row>
    <row r="531" customFormat="false" ht="15" hidden="false" customHeight="false" outlineLevel="0" collapsed="false">
      <c r="A531" s="43" t="n">
        <v>44</v>
      </c>
      <c r="B531" s="35" t="str">
        <f aca="false">IF(Trabajadores!$B$49="","",Trabajadores!$B$49)</f>
        <v/>
      </c>
      <c r="C531" s="35" t="str">
        <f aca="false">IF($B531="","",Trabajadores!$D$49)</f>
        <v/>
      </c>
      <c r="D531" s="43" t="n">
        <v>10</v>
      </c>
      <c r="E531" s="23" t="s">
        <v>307</v>
      </c>
      <c r="F531" s="23" t="str">
        <f aca="false">IF($B531="","",IF(OR(10&lt;Trabajadores!$M$49,10&gt;Trabajadores!$N$49),"No vinculado",IF(AND(10=Trabajadores!$N$49,Trabajadores!$O$49="Sí"),"Cese","Activo")))</f>
        <v/>
      </c>
      <c r="G531" s="19" t="n">
        <f aca="false">IF($B531="",0,SUMIFS(Ingresos!$X$6:$X$1505,ING_COD,$B531,ING_CLASE,"ORD"))</f>
        <v>0</v>
      </c>
      <c r="H531" s="19" t="n">
        <f aca="false">IF($B531="",0,SUMIFS(Ingresos!$X$6:$X$1505,ING_COD,$B531,ING_CLASE,"ORD",ING_COMP,"Sí"))</f>
        <v>0</v>
      </c>
      <c r="I531" s="19" t="n">
        <f aca="false">IF($B531="",0,SUMIFS(Ingresos!$X$6:$X$1505,ING_COD,$B531,ING_CLASE,"GRA"))</f>
        <v>0</v>
      </c>
      <c r="J531" s="19" t="n">
        <f aca="false">IF($B531="",0,SUMIFS(Ingresos!$X$6:$X$1505,ING_COD,$B531,ING_CLASE,"BON"))</f>
        <v>0</v>
      </c>
      <c r="K531" s="19" t="n">
        <f aca="false">IF($B531="",0,SUMIFS(Ingresos!$X$6:$X$1505,ING_COD,$B531,ING_CLASE,"EXT"))</f>
        <v>0</v>
      </c>
      <c r="L531" s="19" t="n">
        <f aca="false">IF($B531="",0,SUMIFS(Ingresos!$X$6:$X$1505,ING_COD,$B531,ING_CLASE,"OTO"))</f>
        <v>0</v>
      </c>
      <c r="M531" s="19" t="n">
        <f aca="false">IF($B531="",0,SUMIFS(Ingresos!$X$6:$X$1505,ING_COD,$B531,ING_CLASE,"OTX"))</f>
        <v>0</v>
      </c>
      <c r="N531" s="19" t="n">
        <f aca="false">IF($B531="",0,SUMIFS(Ingresos!$X$6:$X$1505,ING_COD,$B531,ING_CLASE,"RETO"))</f>
        <v>0</v>
      </c>
      <c r="O531" s="19" t="n">
        <f aca="false">IF($B531="",0,SUMIFS(Ingresos!$X$6:$X$1505,ING_COD,$B531,ING_CLASE,"INA"))</f>
        <v>0</v>
      </c>
      <c r="P531" s="19" t="n">
        <f aca="false">G531+I531+J531+K531+L531+M531</f>
        <v>0</v>
      </c>
      <c r="Q531" s="44" t="n">
        <f aca="false">IF($F531="Activo",3,IF($F531="Cese",1,0))</f>
        <v>0</v>
      </c>
      <c r="R531" s="19" t="n">
        <f aca="false">G531*Q531</f>
        <v>0</v>
      </c>
      <c r="S531" s="19" t="n">
        <f aca="false">IF($F531="Activo",SUMIFS(I531:I533,$D531:$D533,"&lt;="&amp;Trabajadores!$N$49)+IF(PROY_BON="Sí",SUMIFS(J531:J533,$D531:$D533,"&lt;="&amp;Trabajadores!$N$49),0),IF($F531="Cese",I531+IF(PROY_BON="Sí",J531,0),0))</f>
        <v>0</v>
      </c>
      <c r="T531" s="19" t="n">
        <f aca="false">IF(OR($F531&lt;&gt;"Activo",Trabajadores!$I$49="No"),0,IF(I533=0,H531*(1+IF(PROY_BON="Sí",Trabajadores!$P$49,0))*Trabajadores!$S$49/6*(Trabajadores!$N$49&gt;=12),0))</f>
        <v>0</v>
      </c>
      <c r="U531" s="19" t="n">
        <f aca="false">IF($F531="Activo",IF(Trabajadores!$J$49="Sí",L531*3,L531),IF($F531="Cese",L531,0))</f>
        <v>0</v>
      </c>
      <c r="V531" s="19" t="n">
        <f aca="false">IF(OR($F531="Activo",$F531="Cese"),M531,0)</f>
        <v>0</v>
      </c>
      <c r="W531" s="19" t="n">
        <f aca="false">IF(OR($F531="Activo",$F531="Cese"),SUM(P522:P530),0)</f>
        <v>0</v>
      </c>
      <c r="X531" s="36" t="n">
        <f aca="false">IF(OR($F531="Activo",$F531="Cese"),R531+S531+T531+U531+V531+W531,0)</f>
        <v>0</v>
      </c>
      <c r="Y531" s="19" t="n">
        <f aca="false">IF(OR($F531="Activo",$F531="Cese"),DED_FIJA,0)</f>
        <v>0</v>
      </c>
      <c r="Z531" s="36" t="n">
        <f aca="false">MAX(0,X531-Y531)</f>
        <v>0</v>
      </c>
      <c r="AA531" s="19" t="n">
        <f aca="false">IF(Z531=0,0,MAX(0,MIN(Z531,Parámetros!$G$19)-Parámetros!$F$19)*Parámetros!$E$19)</f>
        <v>0</v>
      </c>
      <c r="AB531" s="19" t="n">
        <f aca="false">IF(Z531=0,0,MAX(0,MIN(Z531,Parámetros!$G$20)-Parámetros!$F$20)*Parámetros!$E$20)</f>
        <v>0</v>
      </c>
      <c r="AC531" s="19" t="n">
        <f aca="false">IF(Z531=0,0,MAX(0,MIN(Z531,Parámetros!$G$21)-Parámetros!$F$21)*Parámetros!$E$21)</f>
        <v>0</v>
      </c>
      <c r="AD531" s="19" t="n">
        <f aca="false">IF(Z531=0,0,MAX(0,MIN(Z531,Parámetros!$G$22)-Parámetros!$F$22)*Parámetros!$E$22)</f>
        <v>0</v>
      </c>
      <c r="AE531" s="19" t="n">
        <f aca="false">IF(Z531=0,0,MAX(0,MIN(Z531,Parámetros!$G$23)-Parámetros!$F$23)*Parámetros!$E$23)</f>
        <v>0</v>
      </c>
      <c r="AF531" s="36" t="n">
        <f aca="false">SUM(AA531:AE531)</f>
        <v>0</v>
      </c>
      <c r="AG531" s="45" t="str">
        <f aca="false">IF(AM531&lt;=0,"-",INDEX(TR_TASA,MATCH(AM531,TR_DESDE,1)))</f>
        <v>-</v>
      </c>
      <c r="AH531" s="44" t="n">
        <f aca="false">IF($F531="Cese",1,IF($F531="Activo",INDEX(DIV_N,10),0))</f>
        <v>0</v>
      </c>
      <c r="AI531" s="44" t="n">
        <f aca="false">IF($F531="Cese",9,IF($F531="Activo",INDEX(DIV_HASTA,10),0))</f>
        <v>0</v>
      </c>
      <c r="AJ531" s="19" t="n">
        <f aca="false">IF(OR($F531="Activo",$F531="Cese"),SUMIFS(AV522:AV530,D522:D530,"&lt;="&amp;AI531),0)</f>
        <v>0</v>
      </c>
      <c r="AK531" s="19" t="n">
        <f aca="false">IF(OR($F531="Activo",$F531="Cese"),MAX(0,(AF531-AJ531)/AH531),0)</f>
        <v>0</v>
      </c>
      <c r="AL531" s="19" t="n">
        <f aca="false">IF(OR($F531="Activo",$F531="Cese"),K531+IF(PROY_BON="Sí",0,J531),0)</f>
        <v>0</v>
      </c>
      <c r="AM531" s="19" t="n">
        <f aca="false">IF(AL531&gt;0,MAX(0,X531+AL531-Y531),Z531)</f>
        <v>0</v>
      </c>
      <c r="AN531" s="19" t="n">
        <f aca="false">SUMPRODUCT((AM531&gt;TR_DESDE)*(AM531-TR_DESDE)*TR_INC)</f>
        <v>0</v>
      </c>
      <c r="AO531" s="19" t="n">
        <f aca="false">IF(AL531&gt;0,MAX(0,AN531-IF($F531="Cese",MAX(AF531,AJ531),AF531)),0)</f>
        <v>0</v>
      </c>
      <c r="AP531" s="46" t="n">
        <f aca="false">IF(OR($F531="Activo",$F531="Cese"),ROUND(AK531+AO531,2),0)</f>
        <v>0</v>
      </c>
      <c r="AQ531" s="19" t="n">
        <f aca="false">IF($F531="Cese",MAX(0,AJ531-AN531),0)</f>
        <v>0</v>
      </c>
      <c r="AR531" s="19" t="str">
        <f aca="false">IF($B531="","",IF(COUNTIFS(RP_COD,$B531,'Retenciones Planilla'!$L$6:$L$105,"&lt;&gt;")=0,"",SUMIFS('Retenciones Planilla'!$L$6:$L$105,RP_COD,$B531)))</f>
        <v/>
      </c>
      <c r="AS531" s="19" t="str">
        <f aca="false">IF(AR531="","",AR531-AP531)</f>
        <v/>
      </c>
      <c r="AT531" s="23" t="str">
        <f aca="false">IF($B531="","",IF(NOT(OR($F531="Activo",$F531="Cese")),IF(N(AR531)=0,"—","Revisar: sin vínculo"),IF(AR531="",IF(AP531=0,"No corresponde","Sin dato planilla"),IF(ABS(AS531)&lt;=TOL,"OK",IF(AS531&gt;0,"Retuvo de más","Retuvo de menos")))))</f>
        <v/>
      </c>
      <c r="AU531" s="19" t="n">
        <f aca="false">IF(AND(BASE_RET="Planilla (si existe)",AR531&lt;&gt;""),AR531,AP531)</f>
        <v>0</v>
      </c>
      <c r="AV531" s="19" t="n">
        <f aca="false">AU531+N531</f>
        <v>0</v>
      </c>
    </row>
    <row r="532" customFormat="false" ht="15" hidden="false" customHeight="false" outlineLevel="0" collapsed="false">
      <c r="A532" s="43" t="n">
        <v>44</v>
      </c>
      <c r="B532" s="35" t="str">
        <f aca="false">IF(Trabajadores!$B$49="","",Trabajadores!$B$49)</f>
        <v/>
      </c>
      <c r="C532" s="35" t="str">
        <f aca="false">IF($B532="","",Trabajadores!$D$49)</f>
        <v/>
      </c>
      <c r="D532" s="43" t="n">
        <v>11</v>
      </c>
      <c r="E532" s="23" t="s">
        <v>308</v>
      </c>
      <c r="F532" s="23" t="str">
        <f aca="false">IF($B532="","",IF(OR(11&lt;Trabajadores!$M$49,11&gt;Trabajadores!$N$49),"No vinculado",IF(AND(11=Trabajadores!$N$49,Trabajadores!$O$49="Sí"),"Cese","Activo")))</f>
        <v/>
      </c>
      <c r="G532" s="19" t="n">
        <f aca="false">IF($B532="",0,SUMIFS(Ingresos!$Y$6:$Y$1505,ING_COD,$B532,ING_CLASE,"ORD"))</f>
        <v>0</v>
      </c>
      <c r="H532" s="19" t="n">
        <f aca="false">IF($B532="",0,SUMIFS(Ingresos!$Y$6:$Y$1505,ING_COD,$B532,ING_CLASE,"ORD",ING_COMP,"Sí"))</f>
        <v>0</v>
      </c>
      <c r="I532" s="19" t="n">
        <f aca="false">IF($B532="",0,SUMIFS(Ingresos!$Y$6:$Y$1505,ING_COD,$B532,ING_CLASE,"GRA"))</f>
        <v>0</v>
      </c>
      <c r="J532" s="19" t="n">
        <f aca="false">IF($B532="",0,SUMIFS(Ingresos!$Y$6:$Y$1505,ING_COD,$B532,ING_CLASE,"BON"))</f>
        <v>0</v>
      </c>
      <c r="K532" s="19" t="n">
        <f aca="false">IF($B532="",0,SUMIFS(Ingresos!$Y$6:$Y$1505,ING_COD,$B532,ING_CLASE,"EXT"))</f>
        <v>0</v>
      </c>
      <c r="L532" s="19" t="n">
        <f aca="false">IF($B532="",0,SUMIFS(Ingresos!$Y$6:$Y$1505,ING_COD,$B532,ING_CLASE,"OTO"))</f>
        <v>0</v>
      </c>
      <c r="M532" s="19" t="n">
        <f aca="false">IF($B532="",0,SUMIFS(Ingresos!$Y$6:$Y$1505,ING_COD,$B532,ING_CLASE,"OTX"))</f>
        <v>0</v>
      </c>
      <c r="N532" s="19" t="n">
        <f aca="false">IF($B532="",0,SUMIFS(Ingresos!$Y$6:$Y$1505,ING_COD,$B532,ING_CLASE,"RETO"))</f>
        <v>0</v>
      </c>
      <c r="O532" s="19" t="n">
        <f aca="false">IF($B532="",0,SUMIFS(Ingresos!$Y$6:$Y$1505,ING_COD,$B532,ING_CLASE,"INA"))</f>
        <v>0</v>
      </c>
      <c r="P532" s="19" t="n">
        <f aca="false">G532+I532+J532+K532+L532+M532</f>
        <v>0</v>
      </c>
      <c r="Q532" s="44" t="n">
        <f aca="false">IF($F532="Activo",2,IF($F532="Cese",1,0))</f>
        <v>0</v>
      </c>
      <c r="R532" s="19" t="n">
        <f aca="false">G532*Q532</f>
        <v>0</v>
      </c>
      <c r="S532" s="19" t="n">
        <f aca="false">IF($F532="Activo",SUMIFS(I532:I533,$D532:$D533,"&lt;="&amp;Trabajadores!$N$49)+IF(PROY_BON="Sí",SUMIFS(J532:J533,$D532:$D533,"&lt;="&amp;Trabajadores!$N$49),0),IF($F532="Cese",I532+IF(PROY_BON="Sí",J532,0),0))</f>
        <v>0</v>
      </c>
      <c r="T532" s="19" t="n">
        <f aca="false">IF(OR($F532&lt;&gt;"Activo",Trabajadores!$I$49="No"),0,IF(I533=0,H532*(1+IF(PROY_BON="Sí",Trabajadores!$P$49,0))*Trabajadores!$S$49/6*(Trabajadores!$N$49&gt;=12),0))</f>
        <v>0</v>
      </c>
      <c r="U532" s="19" t="n">
        <f aca="false">IF($F532="Activo",IF(Trabajadores!$J$49="Sí",L532*2,L532),IF($F532="Cese",L532,0))</f>
        <v>0</v>
      </c>
      <c r="V532" s="19" t="n">
        <f aca="false">IF(OR($F532="Activo",$F532="Cese"),M532,0)</f>
        <v>0</v>
      </c>
      <c r="W532" s="19" t="n">
        <f aca="false">IF(OR($F532="Activo",$F532="Cese"),SUM(P522:P531),0)</f>
        <v>0</v>
      </c>
      <c r="X532" s="36" t="n">
        <f aca="false">IF(OR($F532="Activo",$F532="Cese"),R532+S532+T532+U532+V532+W532,0)</f>
        <v>0</v>
      </c>
      <c r="Y532" s="19" t="n">
        <f aca="false">IF(OR($F532="Activo",$F532="Cese"),DED_FIJA,0)</f>
        <v>0</v>
      </c>
      <c r="Z532" s="36" t="n">
        <f aca="false">MAX(0,X532-Y532)</f>
        <v>0</v>
      </c>
      <c r="AA532" s="19" t="n">
        <f aca="false">IF(Z532=0,0,MAX(0,MIN(Z532,Parámetros!$G$19)-Parámetros!$F$19)*Parámetros!$E$19)</f>
        <v>0</v>
      </c>
      <c r="AB532" s="19" t="n">
        <f aca="false">IF(Z532=0,0,MAX(0,MIN(Z532,Parámetros!$G$20)-Parámetros!$F$20)*Parámetros!$E$20)</f>
        <v>0</v>
      </c>
      <c r="AC532" s="19" t="n">
        <f aca="false">IF(Z532=0,0,MAX(0,MIN(Z532,Parámetros!$G$21)-Parámetros!$F$21)*Parámetros!$E$21)</f>
        <v>0</v>
      </c>
      <c r="AD532" s="19" t="n">
        <f aca="false">IF(Z532=0,0,MAX(0,MIN(Z532,Parámetros!$G$22)-Parámetros!$F$22)*Parámetros!$E$22)</f>
        <v>0</v>
      </c>
      <c r="AE532" s="19" t="n">
        <f aca="false">IF(Z532=0,0,MAX(0,MIN(Z532,Parámetros!$G$23)-Parámetros!$F$23)*Parámetros!$E$23)</f>
        <v>0</v>
      </c>
      <c r="AF532" s="36" t="n">
        <f aca="false">SUM(AA532:AE532)</f>
        <v>0</v>
      </c>
      <c r="AG532" s="45" t="str">
        <f aca="false">IF(AM532&lt;=0,"-",INDEX(TR_TASA,MATCH(AM532,TR_DESDE,1)))</f>
        <v>-</v>
      </c>
      <c r="AH532" s="44" t="n">
        <f aca="false">IF($F532="Cese",1,IF($F532="Activo",INDEX(DIV_N,11),0))</f>
        <v>0</v>
      </c>
      <c r="AI532" s="44" t="n">
        <f aca="false">IF($F532="Cese",10,IF($F532="Activo",INDEX(DIV_HASTA,11),0))</f>
        <v>0</v>
      </c>
      <c r="AJ532" s="19" t="n">
        <f aca="false">IF(OR($F532="Activo",$F532="Cese"),SUMIFS(AV522:AV531,D522:D531,"&lt;="&amp;AI532),0)</f>
        <v>0</v>
      </c>
      <c r="AK532" s="19" t="n">
        <f aca="false">IF(OR($F532="Activo",$F532="Cese"),MAX(0,(AF532-AJ532)/AH532),0)</f>
        <v>0</v>
      </c>
      <c r="AL532" s="19" t="n">
        <f aca="false">IF(OR($F532="Activo",$F532="Cese"),K532+IF(PROY_BON="Sí",0,J532),0)</f>
        <v>0</v>
      </c>
      <c r="AM532" s="19" t="n">
        <f aca="false">IF(AL532&gt;0,MAX(0,X532+AL532-Y532),Z532)</f>
        <v>0</v>
      </c>
      <c r="AN532" s="19" t="n">
        <f aca="false">SUMPRODUCT((AM532&gt;TR_DESDE)*(AM532-TR_DESDE)*TR_INC)</f>
        <v>0</v>
      </c>
      <c r="AO532" s="19" t="n">
        <f aca="false">IF(AL532&gt;0,MAX(0,AN532-IF($F532="Cese",MAX(AF532,AJ532),AF532)),0)</f>
        <v>0</v>
      </c>
      <c r="AP532" s="46" t="n">
        <f aca="false">IF(OR($F532="Activo",$F532="Cese"),ROUND(AK532+AO532,2),0)</f>
        <v>0</v>
      </c>
      <c r="AQ532" s="19" t="n">
        <f aca="false">IF($F532="Cese",MAX(0,AJ532-AN532),0)</f>
        <v>0</v>
      </c>
      <c r="AR532" s="19" t="str">
        <f aca="false">IF($B532="","",IF(COUNTIFS(RP_COD,$B532,'Retenciones Planilla'!$M$6:$M$105,"&lt;&gt;")=0,"",SUMIFS('Retenciones Planilla'!$M$6:$M$105,RP_COD,$B532)))</f>
        <v/>
      </c>
      <c r="AS532" s="19" t="str">
        <f aca="false">IF(AR532="","",AR532-AP532)</f>
        <v/>
      </c>
      <c r="AT532" s="23" t="str">
        <f aca="false">IF($B532="","",IF(NOT(OR($F532="Activo",$F532="Cese")),IF(N(AR532)=0,"—","Revisar: sin vínculo"),IF(AR532="",IF(AP532=0,"No corresponde","Sin dato planilla"),IF(ABS(AS532)&lt;=TOL,"OK",IF(AS532&gt;0,"Retuvo de más","Retuvo de menos")))))</f>
        <v/>
      </c>
      <c r="AU532" s="19" t="n">
        <f aca="false">IF(AND(BASE_RET="Planilla (si existe)",AR532&lt;&gt;""),AR532,AP532)</f>
        <v>0</v>
      </c>
      <c r="AV532" s="19" t="n">
        <f aca="false">AU532+N532</f>
        <v>0</v>
      </c>
    </row>
    <row r="533" customFormat="false" ht="15" hidden="false" customHeight="false" outlineLevel="0" collapsed="false">
      <c r="A533" s="43" t="n">
        <v>44</v>
      </c>
      <c r="B533" s="35" t="str">
        <f aca="false">IF(Trabajadores!$B$49="","",Trabajadores!$B$49)</f>
        <v/>
      </c>
      <c r="C533" s="35" t="str">
        <f aca="false">IF($B533="","",Trabajadores!$D$49)</f>
        <v/>
      </c>
      <c r="D533" s="43" t="n">
        <v>12</v>
      </c>
      <c r="E533" s="23" t="s">
        <v>309</v>
      </c>
      <c r="F533" s="23" t="str">
        <f aca="false">IF($B533="","",IF(OR(12&lt;Trabajadores!$M$49,12&gt;Trabajadores!$N$49),"No vinculado",IF(AND(12=Trabajadores!$N$49,Trabajadores!$O$49="Sí"),"Cese","Activo")))</f>
        <v/>
      </c>
      <c r="G533" s="19" t="n">
        <f aca="false">IF($B533="",0,SUMIFS(Ingresos!$Z$6:$Z$1505,ING_COD,$B533,ING_CLASE,"ORD"))</f>
        <v>0</v>
      </c>
      <c r="H533" s="19" t="n">
        <f aca="false">IF($B533="",0,SUMIFS(Ingresos!$Z$6:$Z$1505,ING_COD,$B533,ING_CLASE,"ORD",ING_COMP,"Sí"))</f>
        <v>0</v>
      </c>
      <c r="I533" s="19" t="n">
        <f aca="false">IF($B533="",0,SUMIFS(Ingresos!$Z$6:$Z$1505,ING_COD,$B533,ING_CLASE,"GRA"))</f>
        <v>0</v>
      </c>
      <c r="J533" s="19" t="n">
        <f aca="false">IF($B533="",0,SUMIFS(Ingresos!$Z$6:$Z$1505,ING_COD,$B533,ING_CLASE,"BON"))</f>
        <v>0</v>
      </c>
      <c r="K533" s="19" t="n">
        <f aca="false">IF($B533="",0,SUMIFS(Ingresos!$Z$6:$Z$1505,ING_COD,$B533,ING_CLASE,"EXT"))</f>
        <v>0</v>
      </c>
      <c r="L533" s="19" t="n">
        <f aca="false">IF($B533="",0,SUMIFS(Ingresos!$Z$6:$Z$1505,ING_COD,$B533,ING_CLASE,"OTO"))</f>
        <v>0</v>
      </c>
      <c r="M533" s="19" t="n">
        <f aca="false">IF($B533="",0,SUMIFS(Ingresos!$Z$6:$Z$1505,ING_COD,$B533,ING_CLASE,"OTX"))</f>
        <v>0</v>
      </c>
      <c r="N533" s="19" t="n">
        <f aca="false">IF($B533="",0,SUMIFS(Ingresos!$Z$6:$Z$1505,ING_COD,$B533,ING_CLASE,"RETO"))</f>
        <v>0</v>
      </c>
      <c r="O533" s="19" t="n">
        <f aca="false">IF($B533="",0,SUMIFS(Ingresos!$Z$6:$Z$1505,ING_COD,$B533,ING_CLASE,"INA"))</f>
        <v>0</v>
      </c>
      <c r="P533" s="19" t="n">
        <f aca="false">G533+I533+J533+K533+L533+M533</f>
        <v>0</v>
      </c>
      <c r="Q533" s="44" t="n">
        <f aca="false">IF($F533="Activo",1,IF($F533="Cese",1,0))</f>
        <v>0</v>
      </c>
      <c r="R533" s="19" t="n">
        <f aca="false">G533*Q533</f>
        <v>0</v>
      </c>
      <c r="S533" s="19" t="n">
        <f aca="false">IF($F533="Activo",SUMIFS(I533:I533,$D533:$D533,"&lt;="&amp;Trabajadores!$N$49)+IF(PROY_BON="Sí",SUMIFS(J533:J533,$D533:$D533,"&lt;="&amp;Trabajadores!$N$49),0),IF($F533="Cese",I533+IF(PROY_BON="Sí",J533,0),0))</f>
        <v>0</v>
      </c>
      <c r="T533" s="19" t="n">
        <f aca="false">0</f>
        <v>0</v>
      </c>
      <c r="U533" s="19" t="n">
        <f aca="false">IF($F533="Activo",IF(Trabajadores!$J$49="Sí",L533*1,L533),IF($F533="Cese",L533,0))</f>
        <v>0</v>
      </c>
      <c r="V533" s="19" t="n">
        <f aca="false">IF(OR($F533="Activo",$F533="Cese"),M533,0)</f>
        <v>0</v>
      </c>
      <c r="W533" s="19" t="n">
        <f aca="false">IF(OR($F533="Activo",$F533="Cese"),SUM(P522:P532),0)</f>
        <v>0</v>
      </c>
      <c r="X533" s="36" t="n">
        <f aca="false">IF(OR($F533="Activo",$F533="Cese"),R533+S533+T533+U533+V533+W533,0)</f>
        <v>0</v>
      </c>
      <c r="Y533" s="19" t="n">
        <f aca="false">IF(OR($F533="Activo",$F533="Cese"),DED_FIJA,0)</f>
        <v>0</v>
      </c>
      <c r="Z533" s="36" t="n">
        <f aca="false">MAX(0,X533-Y533)</f>
        <v>0</v>
      </c>
      <c r="AA533" s="19" t="n">
        <f aca="false">IF(Z533=0,0,MAX(0,MIN(Z533,Parámetros!$G$19)-Parámetros!$F$19)*Parámetros!$E$19)</f>
        <v>0</v>
      </c>
      <c r="AB533" s="19" t="n">
        <f aca="false">IF(Z533=0,0,MAX(0,MIN(Z533,Parámetros!$G$20)-Parámetros!$F$20)*Parámetros!$E$20)</f>
        <v>0</v>
      </c>
      <c r="AC533" s="19" t="n">
        <f aca="false">IF(Z533=0,0,MAX(0,MIN(Z533,Parámetros!$G$21)-Parámetros!$F$21)*Parámetros!$E$21)</f>
        <v>0</v>
      </c>
      <c r="AD533" s="19" t="n">
        <f aca="false">IF(Z533=0,0,MAX(0,MIN(Z533,Parámetros!$G$22)-Parámetros!$F$22)*Parámetros!$E$22)</f>
        <v>0</v>
      </c>
      <c r="AE533" s="19" t="n">
        <f aca="false">IF(Z533=0,0,MAX(0,MIN(Z533,Parámetros!$G$23)-Parámetros!$F$23)*Parámetros!$E$23)</f>
        <v>0</v>
      </c>
      <c r="AF533" s="36" t="n">
        <f aca="false">SUM(AA533:AE533)</f>
        <v>0</v>
      </c>
      <c r="AG533" s="45" t="str">
        <f aca="false">IF(AM533&lt;=0,"-",INDEX(TR_TASA,MATCH(AM533,TR_DESDE,1)))</f>
        <v>-</v>
      </c>
      <c r="AH533" s="44" t="n">
        <f aca="false">IF($F533="Cese",1,IF($F533="Activo",INDEX(DIV_N,12),0))</f>
        <v>0</v>
      </c>
      <c r="AI533" s="44" t="n">
        <f aca="false">IF($F533="Cese",11,IF($F533="Activo",INDEX(DIV_HASTA,12),0))</f>
        <v>0</v>
      </c>
      <c r="AJ533" s="19" t="n">
        <f aca="false">IF(OR($F533="Activo",$F533="Cese"),SUMIFS(AV522:AV532,D522:D532,"&lt;="&amp;AI533),0)</f>
        <v>0</v>
      </c>
      <c r="AK533" s="19" t="n">
        <f aca="false">IF(OR($F533="Activo",$F533="Cese"),MAX(0,(AF533-AJ533)/AH533),0)</f>
        <v>0</v>
      </c>
      <c r="AL533" s="19" t="n">
        <f aca="false">IF(OR($F533="Activo",$F533="Cese"),K533+IF(PROY_BON="Sí",0,J533),0)</f>
        <v>0</v>
      </c>
      <c r="AM533" s="19" t="n">
        <f aca="false">IF(AL533&gt;0,MAX(0,X533+AL533-Y533),Z533)</f>
        <v>0</v>
      </c>
      <c r="AN533" s="19" t="n">
        <f aca="false">SUMPRODUCT((AM533&gt;TR_DESDE)*(AM533-TR_DESDE)*TR_INC)</f>
        <v>0</v>
      </c>
      <c r="AO533" s="19" t="n">
        <f aca="false">IF(AL533&gt;0,MAX(0,AN533-IF(TRUE(),MAX(AF533,AJ533),AF533)),0)</f>
        <v>0</v>
      </c>
      <c r="AP533" s="46" t="n">
        <f aca="false">IF(OR($F533="Activo",$F533="Cese"),ROUND(AK533+AO533,2),0)</f>
        <v>0</v>
      </c>
      <c r="AQ533" s="19" t="n">
        <f aca="false">IF(OR($F533="Activo",$F533="Cese"),MAX(0,AJ533-AN533),0)</f>
        <v>0</v>
      </c>
      <c r="AR533" s="19" t="str">
        <f aca="false">IF($B533="","",IF(COUNTIFS(RP_COD,$B533,'Retenciones Planilla'!$N$6:$N$105,"&lt;&gt;")=0,"",SUMIFS('Retenciones Planilla'!$N$6:$N$105,RP_COD,$B533)))</f>
        <v/>
      </c>
      <c r="AS533" s="19" t="str">
        <f aca="false">IF(AR533="","",AR533-AP533)</f>
        <v/>
      </c>
      <c r="AT533" s="23" t="str">
        <f aca="false">IF($B533="","",IF(NOT(OR($F533="Activo",$F533="Cese")),IF(N(AR533)=0,"—","Revisar: sin vínculo"),IF(AR533="",IF(AP533=0,"No corresponde","Sin dato planilla"),IF(ABS(AS533)&lt;=TOL,"OK",IF(AS533&gt;0,"Retuvo de más","Retuvo de menos")))))</f>
        <v/>
      </c>
      <c r="AU533" s="19" t="n">
        <f aca="false">IF(AND(BASE_RET="Planilla (si existe)",AR533&lt;&gt;""),AR533,AP533)</f>
        <v>0</v>
      </c>
      <c r="AV533" s="19" t="n">
        <f aca="false">AU533+N533</f>
        <v>0</v>
      </c>
    </row>
    <row r="534" customFormat="false" ht="15" hidden="false" customHeight="false" outlineLevel="0" collapsed="false">
      <c r="A534" s="43" t="n">
        <v>45</v>
      </c>
      <c r="B534" s="35" t="str">
        <f aca="false">IF(Trabajadores!$B$50="","",Trabajadores!$B$50)</f>
        <v/>
      </c>
      <c r="C534" s="35" t="str">
        <f aca="false">IF($B534="","",Trabajadores!$D$50)</f>
        <v/>
      </c>
      <c r="D534" s="43" t="n">
        <v>1</v>
      </c>
      <c r="E534" s="23" t="s">
        <v>298</v>
      </c>
      <c r="F534" s="23" t="str">
        <f aca="false">IF($B534="","",IF(OR(1&lt;Trabajadores!$M$50,1&gt;Trabajadores!$N$50),"No vinculado",IF(AND(1=Trabajadores!$N$50,Trabajadores!$O$50="Sí"),"Cese","Activo")))</f>
        <v/>
      </c>
      <c r="G534" s="19" t="n">
        <f aca="false">IF($B534="",0,SUMIFS(Ingresos!$O$6:$O$1505,ING_COD,$B534,ING_CLASE,"ORD"))</f>
        <v>0</v>
      </c>
      <c r="H534" s="19" t="n">
        <f aca="false">IF($B534="",0,SUMIFS(Ingresos!$O$6:$O$1505,ING_COD,$B534,ING_CLASE,"ORD",ING_COMP,"Sí"))</f>
        <v>0</v>
      </c>
      <c r="I534" s="19" t="n">
        <f aca="false">IF($B534="",0,SUMIFS(Ingresos!$O$6:$O$1505,ING_COD,$B534,ING_CLASE,"GRA"))</f>
        <v>0</v>
      </c>
      <c r="J534" s="19" t="n">
        <f aca="false">IF($B534="",0,SUMIFS(Ingresos!$O$6:$O$1505,ING_COD,$B534,ING_CLASE,"BON"))</f>
        <v>0</v>
      </c>
      <c r="K534" s="19" t="n">
        <f aca="false">IF($B534="",0,SUMIFS(Ingresos!$O$6:$O$1505,ING_COD,$B534,ING_CLASE,"EXT"))</f>
        <v>0</v>
      </c>
      <c r="L534" s="19" t="n">
        <f aca="false">IF($B534="",0,SUMIFS(Ingresos!$O$6:$O$1505,ING_COD,$B534,ING_CLASE,"OTO"))</f>
        <v>0</v>
      </c>
      <c r="M534" s="19" t="n">
        <f aca="false">IF($B534="",0,SUMIFS(Ingresos!$O$6:$O$1505,ING_COD,$B534,ING_CLASE,"OTX"))</f>
        <v>0</v>
      </c>
      <c r="N534" s="19" t="n">
        <f aca="false">IF($B534="",0,SUMIFS(Ingresos!$O$6:$O$1505,ING_COD,$B534,ING_CLASE,"RETO"))</f>
        <v>0</v>
      </c>
      <c r="O534" s="19" t="n">
        <f aca="false">IF($B534="",0,SUMIFS(Ingresos!$O$6:$O$1505,ING_COD,$B534,ING_CLASE,"INA"))</f>
        <v>0</v>
      </c>
      <c r="P534" s="19" t="n">
        <f aca="false">G534+I534+J534+K534+L534+M534</f>
        <v>0</v>
      </c>
      <c r="Q534" s="44" t="n">
        <f aca="false">IF($F534="Activo",12,IF($F534="Cese",1,0))</f>
        <v>0</v>
      </c>
      <c r="R534" s="19" t="n">
        <f aca="false">G534*Q534</f>
        <v>0</v>
      </c>
      <c r="S534" s="19" t="n">
        <f aca="false">IF($F534="Activo",SUMIFS(I534:I545,$D534:$D545,"&lt;="&amp;Trabajadores!$N$50)+IF(PROY_BON="Sí",SUMIFS(J534:J545,$D534:$D545,"&lt;="&amp;Trabajadores!$N$50),0),IF($F534="Cese",I534+IF(PROY_BON="Sí",J534,0),0))</f>
        <v>0</v>
      </c>
      <c r="T534" s="19" t="n">
        <f aca="false">IF(OR($F534&lt;&gt;"Activo",Trabajadores!$I$50="No"),0,IF(I540=0,H534*(1+IF(PROY_BON="Sí",Trabajadores!$P$50,0))*Trabajadores!$R$50/6*(Trabajadores!$N$50&gt;=7),0)+IF(I545=0,H534*(1+IF(PROY_BON="Sí",Trabajadores!$P$50,0))*Trabajadores!$S$50/6*(Trabajadores!$N$50&gt;=12),0))</f>
        <v>0</v>
      </c>
      <c r="U534" s="19" t="n">
        <f aca="false">IF($F534="Activo",IF(Trabajadores!$J$50="Sí",L534*12,L534),IF($F534="Cese",L534,0))</f>
        <v>0</v>
      </c>
      <c r="V534" s="19" t="n">
        <f aca="false">IF(OR($F534="Activo",$F534="Cese"),M534,0)</f>
        <v>0</v>
      </c>
      <c r="W534" s="19" t="n">
        <f aca="false">0</f>
        <v>0</v>
      </c>
      <c r="X534" s="36" t="n">
        <f aca="false">IF(OR($F534="Activo",$F534="Cese"),R534+S534+T534+U534+V534+W534,0)</f>
        <v>0</v>
      </c>
      <c r="Y534" s="19" t="n">
        <f aca="false">IF(OR($F534="Activo",$F534="Cese"),DED_FIJA,0)</f>
        <v>0</v>
      </c>
      <c r="Z534" s="36" t="n">
        <f aca="false">MAX(0,X534-Y534)</f>
        <v>0</v>
      </c>
      <c r="AA534" s="19" t="n">
        <f aca="false">IF(Z534=0,0,MAX(0,MIN(Z534,Parámetros!$G$19)-Parámetros!$F$19)*Parámetros!$E$19)</f>
        <v>0</v>
      </c>
      <c r="AB534" s="19" t="n">
        <f aca="false">IF(Z534=0,0,MAX(0,MIN(Z534,Parámetros!$G$20)-Parámetros!$F$20)*Parámetros!$E$20)</f>
        <v>0</v>
      </c>
      <c r="AC534" s="19" t="n">
        <f aca="false">IF(Z534=0,0,MAX(0,MIN(Z534,Parámetros!$G$21)-Parámetros!$F$21)*Parámetros!$E$21)</f>
        <v>0</v>
      </c>
      <c r="AD534" s="19" t="n">
        <f aca="false">IF(Z534=0,0,MAX(0,MIN(Z534,Parámetros!$G$22)-Parámetros!$F$22)*Parámetros!$E$22)</f>
        <v>0</v>
      </c>
      <c r="AE534" s="19" t="n">
        <f aca="false">IF(Z534=0,0,MAX(0,MIN(Z534,Parámetros!$G$23)-Parámetros!$F$23)*Parámetros!$E$23)</f>
        <v>0</v>
      </c>
      <c r="AF534" s="36" t="n">
        <f aca="false">SUM(AA534:AE534)</f>
        <v>0</v>
      </c>
      <c r="AG534" s="45" t="str">
        <f aca="false">IF(AM534&lt;=0,"-",INDEX(TR_TASA,MATCH(AM534,TR_DESDE,1)))</f>
        <v>-</v>
      </c>
      <c r="AH534" s="44" t="n">
        <f aca="false">IF($F534="Cese",1,IF($F534="Activo",INDEX(DIV_N,1),0))</f>
        <v>0</v>
      </c>
      <c r="AI534" s="44" t="n">
        <f aca="false">IF($F534="Cese",0,IF($F534="Activo",INDEX(DIV_HASTA,1),0))</f>
        <v>0</v>
      </c>
      <c r="AJ534" s="19" t="n">
        <f aca="false">0</f>
        <v>0</v>
      </c>
      <c r="AK534" s="19" t="n">
        <f aca="false">IF(OR($F534="Activo",$F534="Cese"),MAX(0,(AF534-AJ534)/AH534),0)</f>
        <v>0</v>
      </c>
      <c r="AL534" s="19" t="n">
        <f aca="false">IF(OR($F534="Activo",$F534="Cese"),K534+IF(PROY_BON="Sí",0,J534),0)</f>
        <v>0</v>
      </c>
      <c r="AM534" s="19" t="n">
        <f aca="false">IF(AL534&gt;0,MAX(0,X534+AL534-Y534),Z534)</f>
        <v>0</v>
      </c>
      <c r="AN534" s="19" t="n">
        <f aca="false">SUMPRODUCT((AM534&gt;TR_DESDE)*(AM534-TR_DESDE)*TR_INC)</f>
        <v>0</v>
      </c>
      <c r="AO534" s="19" t="n">
        <f aca="false">IF(AL534&gt;0,MAX(0,AN534-IF($F534="Cese",MAX(AF534,AJ534),AF534)),0)</f>
        <v>0</v>
      </c>
      <c r="AP534" s="46" t="n">
        <f aca="false">IF(OR($F534="Activo",$F534="Cese"),ROUND(AK534+AO534,2),0)</f>
        <v>0</v>
      </c>
      <c r="AQ534" s="19" t="n">
        <f aca="false">IF($F534="Cese",MAX(0,AJ534-AN534),0)</f>
        <v>0</v>
      </c>
      <c r="AR534" s="19" t="str">
        <f aca="false">IF($B534="","",IF(COUNTIFS(RP_COD,$B534,'Retenciones Planilla'!$C$6:$C$105,"&lt;&gt;")=0,"",SUMIFS('Retenciones Planilla'!$C$6:$C$105,RP_COD,$B534)))</f>
        <v/>
      </c>
      <c r="AS534" s="19" t="str">
        <f aca="false">IF(AR534="","",AR534-AP534)</f>
        <v/>
      </c>
      <c r="AT534" s="23" t="str">
        <f aca="false">IF($B534="","",IF(NOT(OR($F534="Activo",$F534="Cese")),IF(N(AR534)=0,"—","Revisar: sin vínculo"),IF(AR534="",IF(AP534=0,"No corresponde","Sin dato planilla"),IF(ABS(AS534)&lt;=TOL,"OK",IF(AS534&gt;0,"Retuvo de más","Retuvo de menos")))))</f>
        <v/>
      </c>
      <c r="AU534" s="19" t="n">
        <f aca="false">IF(AND(BASE_RET="Planilla (si existe)",AR534&lt;&gt;""),AR534,AP534)</f>
        <v>0</v>
      </c>
      <c r="AV534" s="19" t="n">
        <f aca="false">AU534+N534</f>
        <v>0</v>
      </c>
    </row>
    <row r="535" customFormat="false" ht="15" hidden="false" customHeight="false" outlineLevel="0" collapsed="false">
      <c r="A535" s="43" t="n">
        <v>45</v>
      </c>
      <c r="B535" s="35" t="str">
        <f aca="false">IF(Trabajadores!$B$50="","",Trabajadores!$B$50)</f>
        <v/>
      </c>
      <c r="C535" s="35" t="str">
        <f aca="false">IF($B535="","",Trabajadores!$D$50)</f>
        <v/>
      </c>
      <c r="D535" s="43" t="n">
        <v>2</v>
      </c>
      <c r="E535" s="23" t="s">
        <v>299</v>
      </c>
      <c r="F535" s="23" t="str">
        <f aca="false">IF($B535="","",IF(OR(2&lt;Trabajadores!$M$50,2&gt;Trabajadores!$N$50),"No vinculado",IF(AND(2=Trabajadores!$N$50,Trabajadores!$O$50="Sí"),"Cese","Activo")))</f>
        <v/>
      </c>
      <c r="G535" s="19" t="n">
        <f aca="false">IF($B535="",0,SUMIFS(Ingresos!$P$6:$P$1505,ING_COD,$B535,ING_CLASE,"ORD"))</f>
        <v>0</v>
      </c>
      <c r="H535" s="19" t="n">
        <f aca="false">IF($B535="",0,SUMIFS(Ingresos!$P$6:$P$1505,ING_COD,$B535,ING_CLASE,"ORD",ING_COMP,"Sí"))</f>
        <v>0</v>
      </c>
      <c r="I535" s="19" t="n">
        <f aca="false">IF($B535="",0,SUMIFS(Ingresos!$P$6:$P$1505,ING_COD,$B535,ING_CLASE,"GRA"))</f>
        <v>0</v>
      </c>
      <c r="J535" s="19" t="n">
        <f aca="false">IF($B535="",0,SUMIFS(Ingresos!$P$6:$P$1505,ING_COD,$B535,ING_CLASE,"BON"))</f>
        <v>0</v>
      </c>
      <c r="K535" s="19" t="n">
        <f aca="false">IF($B535="",0,SUMIFS(Ingresos!$P$6:$P$1505,ING_COD,$B535,ING_CLASE,"EXT"))</f>
        <v>0</v>
      </c>
      <c r="L535" s="19" t="n">
        <f aca="false">IF($B535="",0,SUMIFS(Ingresos!$P$6:$P$1505,ING_COD,$B535,ING_CLASE,"OTO"))</f>
        <v>0</v>
      </c>
      <c r="M535" s="19" t="n">
        <f aca="false">IF($B535="",0,SUMIFS(Ingresos!$P$6:$P$1505,ING_COD,$B535,ING_CLASE,"OTX"))</f>
        <v>0</v>
      </c>
      <c r="N535" s="19" t="n">
        <f aca="false">IF($B535="",0,SUMIFS(Ingresos!$P$6:$P$1505,ING_COD,$B535,ING_CLASE,"RETO"))</f>
        <v>0</v>
      </c>
      <c r="O535" s="19" t="n">
        <f aca="false">IF($B535="",0,SUMIFS(Ingresos!$P$6:$P$1505,ING_COD,$B535,ING_CLASE,"INA"))</f>
        <v>0</v>
      </c>
      <c r="P535" s="19" t="n">
        <f aca="false">G535+I535+J535+K535+L535+M535</f>
        <v>0</v>
      </c>
      <c r="Q535" s="44" t="n">
        <f aca="false">IF($F535="Activo",11,IF($F535="Cese",1,0))</f>
        <v>0</v>
      </c>
      <c r="R535" s="19" t="n">
        <f aca="false">G535*Q535</f>
        <v>0</v>
      </c>
      <c r="S535" s="19" t="n">
        <f aca="false">IF($F535="Activo",SUMIFS(I535:I545,$D535:$D545,"&lt;="&amp;Trabajadores!$N$50)+IF(PROY_BON="Sí",SUMIFS(J535:J545,$D535:$D545,"&lt;="&amp;Trabajadores!$N$50),0),IF($F535="Cese",I535+IF(PROY_BON="Sí",J535,0),0))</f>
        <v>0</v>
      </c>
      <c r="T535" s="19" t="n">
        <f aca="false">IF(OR($F535&lt;&gt;"Activo",Trabajadores!$I$50="No"),0,IF(I540=0,H535*(1+IF(PROY_BON="Sí",Trabajadores!$P$50,0))*Trabajadores!$R$50/6*(Trabajadores!$N$50&gt;=7),0)+IF(I545=0,H535*(1+IF(PROY_BON="Sí",Trabajadores!$P$50,0))*Trabajadores!$S$50/6*(Trabajadores!$N$50&gt;=12),0))</f>
        <v>0</v>
      </c>
      <c r="U535" s="19" t="n">
        <f aca="false">IF($F535="Activo",IF(Trabajadores!$J$50="Sí",L535*11,L535),IF($F535="Cese",L535,0))</f>
        <v>0</v>
      </c>
      <c r="V535" s="19" t="n">
        <f aca="false">IF(OR($F535="Activo",$F535="Cese"),M535,0)</f>
        <v>0</v>
      </c>
      <c r="W535" s="19" t="n">
        <f aca="false">IF(OR($F535="Activo",$F535="Cese"),SUM(P534:P534),0)</f>
        <v>0</v>
      </c>
      <c r="X535" s="36" t="n">
        <f aca="false">IF(OR($F535="Activo",$F535="Cese"),R535+S535+T535+U535+V535+W535,0)</f>
        <v>0</v>
      </c>
      <c r="Y535" s="19" t="n">
        <f aca="false">IF(OR($F535="Activo",$F535="Cese"),DED_FIJA,0)</f>
        <v>0</v>
      </c>
      <c r="Z535" s="36" t="n">
        <f aca="false">MAX(0,X535-Y535)</f>
        <v>0</v>
      </c>
      <c r="AA535" s="19" t="n">
        <f aca="false">IF(Z535=0,0,MAX(0,MIN(Z535,Parámetros!$G$19)-Parámetros!$F$19)*Parámetros!$E$19)</f>
        <v>0</v>
      </c>
      <c r="AB535" s="19" t="n">
        <f aca="false">IF(Z535=0,0,MAX(0,MIN(Z535,Parámetros!$G$20)-Parámetros!$F$20)*Parámetros!$E$20)</f>
        <v>0</v>
      </c>
      <c r="AC535" s="19" t="n">
        <f aca="false">IF(Z535=0,0,MAX(0,MIN(Z535,Parámetros!$G$21)-Parámetros!$F$21)*Parámetros!$E$21)</f>
        <v>0</v>
      </c>
      <c r="AD535" s="19" t="n">
        <f aca="false">IF(Z535=0,0,MAX(0,MIN(Z535,Parámetros!$G$22)-Parámetros!$F$22)*Parámetros!$E$22)</f>
        <v>0</v>
      </c>
      <c r="AE535" s="19" t="n">
        <f aca="false">IF(Z535=0,0,MAX(0,MIN(Z535,Parámetros!$G$23)-Parámetros!$F$23)*Parámetros!$E$23)</f>
        <v>0</v>
      </c>
      <c r="AF535" s="36" t="n">
        <f aca="false">SUM(AA535:AE535)</f>
        <v>0</v>
      </c>
      <c r="AG535" s="45" t="str">
        <f aca="false">IF(AM535&lt;=0,"-",INDEX(TR_TASA,MATCH(AM535,TR_DESDE,1)))</f>
        <v>-</v>
      </c>
      <c r="AH535" s="44" t="n">
        <f aca="false">IF($F535="Cese",1,IF($F535="Activo",INDEX(DIV_N,2),0))</f>
        <v>0</v>
      </c>
      <c r="AI535" s="44" t="n">
        <f aca="false">IF($F535="Cese",1,IF($F535="Activo",INDEX(DIV_HASTA,2),0))</f>
        <v>0</v>
      </c>
      <c r="AJ535" s="19" t="n">
        <f aca="false">IF(OR($F535="Activo",$F535="Cese"),SUMIFS(AV534:AV534,D534:D534,"&lt;="&amp;AI535),0)</f>
        <v>0</v>
      </c>
      <c r="AK535" s="19" t="n">
        <f aca="false">IF(OR($F535="Activo",$F535="Cese"),MAX(0,(AF535-AJ535)/AH535),0)</f>
        <v>0</v>
      </c>
      <c r="AL535" s="19" t="n">
        <f aca="false">IF(OR($F535="Activo",$F535="Cese"),K535+IF(PROY_BON="Sí",0,J535),0)</f>
        <v>0</v>
      </c>
      <c r="AM535" s="19" t="n">
        <f aca="false">IF(AL535&gt;0,MAX(0,X535+AL535-Y535),Z535)</f>
        <v>0</v>
      </c>
      <c r="AN535" s="19" t="n">
        <f aca="false">SUMPRODUCT((AM535&gt;TR_DESDE)*(AM535-TR_DESDE)*TR_INC)</f>
        <v>0</v>
      </c>
      <c r="AO535" s="19" t="n">
        <f aca="false">IF(AL535&gt;0,MAX(0,AN535-IF($F535="Cese",MAX(AF535,AJ535),AF535)),0)</f>
        <v>0</v>
      </c>
      <c r="AP535" s="46" t="n">
        <f aca="false">IF(OR($F535="Activo",$F535="Cese"),ROUND(AK535+AO535,2),0)</f>
        <v>0</v>
      </c>
      <c r="AQ535" s="19" t="n">
        <f aca="false">IF($F535="Cese",MAX(0,AJ535-AN535),0)</f>
        <v>0</v>
      </c>
      <c r="AR535" s="19" t="str">
        <f aca="false">IF($B535="","",IF(COUNTIFS(RP_COD,$B535,'Retenciones Planilla'!$D$6:$D$105,"&lt;&gt;")=0,"",SUMIFS('Retenciones Planilla'!$D$6:$D$105,RP_COD,$B535)))</f>
        <v/>
      </c>
      <c r="AS535" s="19" t="str">
        <f aca="false">IF(AR535="","",AR535-AP535)</f>
        <v/>
      </c>
      <c r="AT535" s="23" t="str">
        <f aca="false">IF($B535="","",IF(NOT(OR($F535="Activo",$F535="Cese")),IF(N(AR535)=0,"—","Revisar: sin vínculo"),IF(AR535="",IF(AP535=0,"No corresponde","Sin dato planilla"),IF(ABS(AS535)&lt;=TOL,"OK",IF(AS535&gt;0,"Retuvo de más","Retuvo de menos")))))</f>
        <v/>
      </c>
      <c r="AU535" s="19" t="n">
        <f aca="false">IF(AND(BASE_RET="Planilla (si existe)",AR535&lt;&gt;""),AR535,AP535)</f>
        <v>0</v>
      </c>
      <c r="AV535" s="19" t="n">
        <f aca="false">AU535+N535</f>
        <v>0</v>
      </c>
    </row>
    <row r="536" customFormat="false" ht="15" hidden="false" customHeight="false" outlineLevel="0" collapsed="false">
      <c r="A536" s="43" t="n">
        <v>45</v>
      </c>
      <c r="B536" s="35" t="str">
        <f aca="false">IF(Trabajadores!$B$50="","",Trabajadores!$B$50)</f>
        <v/>
      </c>
      <c r="C536" s="35" t="str">
        <f aca="false">IF($B536="","",Trabajadores!$D$50)</f>
        <v/>
      </c>
      <c r="D536" s="43" t="n">
        <v>3</v>
      </c>
      <c r="E536" s="23" t="s">
        <v>300</v>
      </c>
      <c r="F536" s="23" t="str">
        <f aca="false">IF($B536="","",IF(OR(3&lt;Trabajadores!$M$50,3&gt;Trabajadores!$N$50),"No vinculado",IF(AND(3=Trabajadores!$N$50,Trabajadores!$O$50="Sí"),"Cese","Activo")))</f>
        <v/>
      </c>
      <c r="G536" s="19" t="n">
        <f aca="false">IF($B536="",0,SUMIFS(Ingresos!$Q$6:$Q$1505,ING_COD,$B536,ING_CLASE,"ORD"))</f>
        <v>0</v>
      </c>
      <c r="H536" s="19" t="n">
        <f aca="false">IF($B536="",0,SUMIFS(Ingresos!$Q$6:$Q$1505,ING_COD,$B536,ING_CLASE,"ORD",ING_COMP,"Sí"))</f>
        <v>0</v>
      </c>
      <c r="I536" s="19" t="n">
        <f aca="false">IF($B536="",0,SUMIFS(Ingresos!$Q$6:$Q$1505,ING_COD,$B536,ING_CLASE,"GRA"))</f>
        <v>0</v>
      </c>
      <c r="J536" s="19" t="n">
        <f aca="false">IF($B536="",0,SUMIFS(Ingresos!$Q$6:$Q$1505,ING_COD,$B536,ING_CLASE,"BON"))</f>
        <v>0</v>
      </c>
      <c r="K536" s="19" t="n">
        <f aca="false">IF($B536="",0,SUMIFS(Ingresos!$Q$6:$Q$1505,ING_COD,$B536,ING_CLASE,"EXT"))</f>
        <v>0</v>
      </c>
      <c r="L536" s="19" t="n">
        <f aca="false">IF($B536="",0,SUMIFS(Ingresos!$Q$6:$Q$1505,ING_COD,$B536,ING_CLASE,"OTO"))</f>
        <v>0</v>
      </c>
      <c r="M536" s="19" t="n">
        <f aca="false">IF($B536="",0,SUMIFS(Ingresos!$Q$6:$Q$1505,ING_COD,$B536,ING_CLASE,"OTX"))</f>
        <v>0</v>
      </c>
      <c r="N536" s="19" t="n">
        <f aca="false">IF($B536="",0,SUMIFS(Ingresos!$Q$6:$Q$1505,ING_COD,$B536,ING_CLASE,"RETO"))</f>
        <v>0</v>
      </c>
      <c r="O536" s="19" t="n">
        <f aca="false">IF($B536="",0,SUMIFS(Ingresos!$Q$6:$Q$1505,ING_COD,$B536,ING_CLASE,"INA"))</f>
        <v>0</v>
      </c>
      <c r="P536" s="19" t="n">
        <f aca="false">G536+I536+J536+K536+L536+M536</f>
        <v>0</v>
      </c>
      <c r="Q536" s="44" t="n">
        <f aca="false">IF($F536="Activo",10,IF($F536="Cese",1,0))</f>
        <v>0</v>
      </c>
      <c r="R536" s="19" t="n">
        <f aca="false">G536*Q536</f>
        <v>0</v>
      </c>
      <c r="S536" s="19" t="n">
        <f aca="false">IF($F536="Activo",SUMIFS(I536:I545,$D536:$D545,"&lt;="&amp;Trabajadores!$N$50)+IF(PROY_BON="Sí",SUMIFS(J536:J545,$D536:$D545,"&lt;="&amp;Trabajadores!$N$50),0),IF($F536="Cese",I536+IF(PROY_BON="Sí",J536,0),0))</f>
        <v>0</v>
      </c>
      <c r="T536" s="19" t="n">
        <f aca="false">IF(OR($F536&lt;&gt;"Activo",Trabajadores!$I$50="No"),0,IF(I540=0,H536*(1+IF(PROY_BON="Sí",Trabajadores!$P$50,0))*Trabajadores!$R$50/6*(Trabajadores!$N$50&gt;=7),0)+IF(I545=0,H536*(1+IF(PROY_BON="Sí",Trabajadores!$P$50,0))*Trabajadores!$S$50/6*(Trabajadores!$N$50&gt;=12),0))</f>
        <v>0</v>
      </c>
      <c r="U536" s="19" t="n">
        <f aca="false">IF($F536="Activo",IF(Trabajadores!$J$50="Sí",L536*10,L536),IF($F536="Cese",L536,0))</f>
        <v>0</v>
      </c>
      <c r="V536" s="19" t="n">
        <f aca="false">IF(OR($F536="Activo",$F536="Cese"),M536,0)</f>
        <v>0</v>
      </c>
      <c r="W536" s="19" t="n">
        <f aca="false">IF(OR($F536="Activo",$F536="Cese"),SUM(P534:P535),0)</f>
        <v>0</v>
      </c>
      <c r="X536" s="36" t="n">
        <f aca="false">IF(OR($F536="Activo",$F536="Cese"),R536+S536+T536+U536+V536+W536,0)</f>
        <v>0</v>
      </c>
      <c r="Y536" s="19" t="n">
        <f aca="false">IF(OR($F536="Activo",$F536="Cese"),DED_FIJA,0)</f>
        <v>0</v>
      </c>
      <c r="Z536" s="36" t="n">
        <f aca="false">MAX(0,X536-Y536)</f>
        <v>0</v>
      </c>
      <c r="AA536" s="19" t="n">
        <f aca="false">IF(Z536=0,0,MAX(0,MIN(Z536,Parámetros!$G$19)-Parámetros!$F$19)*Parámetros!$E$19)</f>
        <v>0</v>
      </c>
      <c r="AB536" s="19" t="n">
        <f aca="false">IF(Z536=0,0,MAX(0,MIN(Z536,Parámetros!$G$20)-Parámetros!$F$20)*Parámetros!$E$20)</f>
        <v>0</v>
      </c>
      <c r="AC536" s="19" t="n">
        <f aca="false">IF(Z536=0,0,MAX(0,MIN(Z536,Parámetros!$G$21)-Parámetros!$F$21)*Parámetros!$E$21)</f>
        <v>0</v>
      </c>
      <c r="AD536" s="19" t="n">
        <f aca="false">IF(Z536=0,0,MAX(0,MIN(Z536,Parámetros!$G$22)-Parámetros!$F$22)*Parámetros!$E$22)</f>
        <v>0</v>
      </c>
      <c r="AE536" s="19" t="n">
        <f aca="false">IF(Z536=0,0,MAX(0,MIN(Z536,Parámetros!$G$23)-Parámetros!$F$23)*Parámetros!$E$23)</f>
        <v>0</v>
      </c>
      <c r="AF536" s="36" t="n">
        <f aca="false">SUM(AA536:AE536)</f>
        <v>0</v>
      </c>
      <c r="AG536" s="45" t="str">
        <f aca="false">IF(AM536&lt;=0,"-",INDEX(TR_TASA,MATCH(AM536,TR_DESDE,1)))</f>
        <v>-</v>
      </c>
      <c r="AH536" s="44" t="n">
        <f aca="false">IF($F536="Cese",1,IF($F536="Activo",INDEX(DIV_N,3),0))</f>
        <v>0</v>
      </c>
      <c r="AI536" s="44" t="n">
        <f aca="false">IF($F536="Cese",2,IF($F536="Activo",INDEX(DIV_HASTA,3),0))</f>
        <v>0</v>
      </c>
      <c r="AJ536" s="19" t="n">
        <f aca="false">IF(OR($F536="Activo",$F536="Cese"),SUMIFS(AV534:AV535,D534:D535,"&lt;="&amp;AI536),0)</f>
        <v>0</v>
      </c>
      <c r="AK536" s="19" t="n">
        <f aca="false">IF(OR($F536="Activo",$F536="Cese"),MAX(0,(AF536-AJ536)/AH536),0)</f>
        <v>0</v>
      </c>
      <c r="AL536" s="19" t="n">
        <f aca="false">IF(OR($F536="Activo",$F536="Cese"),K536+IF(PROY_BON="Sí",0,J536),0)</f>
        <v>0</v>
      </c>
      <c r="AM536" s="19" t="n">
        <f aca="false">IF(AL536&gt;0,MAX(0,X536+AL536-Y536),Z536)</f>
        <v>0</v>
      </c>
      <c r="AN536" s="19" t="n">
        <f aca="false">SUMPRODUCT((AM536&gt;TR_DESDE)*(AM536-TR_DESDE)*TR_INC)</f>
        <v>0</v>
      </c>
      <c r="AO536" s="19" t="n">
        <f aca="false">IF(AL536&gt;0,MAX(0,AN536-IF($F536="Cese",MAX(AF536,AJ536),AF536)),0)</f>
        <v>0</v>
      </c>
      <c r="AP536" s="46" t="n">
        <f aca="false">IF(OR($F536="Activo",$F536="Cese"),ROUND(AK536+AO536,2),0)</f>
        <v>0</v>
      </c>
      <c r="AQ536" s="19" t="n">
        <f aca="false">IF($F536="Cese",MAX(0,AJ536-AN536),0)</f>
        <v>0</v>
      </c>
      <c r="AR536" s="19" t="str">
        <f aca="false">IF($B536="","",IF(COUNTIFS(RP_COD,$B536,'Retenciones Planilla'!$E$6:$E$105,"&lt;&gt;")=0,"",SUMIFS('Retenciones Planilla'!$E$6:$E$105,RP_COD,$B536)))</f>
        <v/>
      </c>
      <c r="AS536" s="19" t="str">
        <f aca="false">IF(AR536="","",AR536-AP536)</f>
        <v/>
      </c>
      <c r="AT536" s="23" t="str">
        <f aca="false">IF($B536="","",IF(NOT(OR($F536="Activo",$F536="Cese")),IF(N(AR536)=0,"—","Revisar: sin vínculo"),IF(AR536="",IF(AP536=0,"No corresponde","Sin dato planilla"),IF(ABS(AS536)&lt;=TOL,"OK",IF(AS536&gt;0,"Retuvo de más","Retuvo de menos")))))</f>
        <v/>
      </c>
      <c r="AU536" s="19" t="n">
        <f aca="false">IF(AND(BASE_RET="Planilla (si existe)",AR536&lt;&gt;""),AR536,AP536)</f>
        <v>0</v>
      </c>
      <c r="AV536" s="19" t="n">
        <f aca="false">AU536+N536</f>
        <v>0</v>
      </c>
    </row>
    <row r="537" customFormat="false" ht="15" hidden="false" customHeight="false" outlineLevel="0" collapsed="false">
      <c r="A537" s="43" t="n">
        <v>45</v>
      </c>
      <c r="B537" s="35" t="str">
        <f aca="false">IF(Trabajadores!$B$50="","",Trabajadores!$B$50)</f>
        <v/>
      </c>
      <c r="C537" s="35" t="str">
        <f aca="false">IF($B537="","",Trabajadores!$D$50)</f>
        <v/>
      </c>
      <c r="D537" s="43" t="n">
        <v>4</v>
      </c>
      <c r="E537" s="23" t="s">
        <v>301</v>
      </c>
      <c r="F537" s="23" t="str">
        <f aca="false">IF($B537="","",IF(OR(4&lt;Trabajadores!$M$50,4&gt;Trabajadores!$N$50),"No vinculado",IF(AND(4=Trabajadores!$N$50,Trabajadores!$O$50="Sí"),"Cese","Activo")))</f>
        <v/>
      </c>
      <c r="G537" s="19" t="n">
        <f aca="false">IF($B537="",0,SUMIFS(Ingresos!$R$6:$R$1505,ING_COD,$B537,ING_CLASE,"ORD"))</f>
        <v>0</v>
      </c>
      <c r="H537" s="19" t="n">
        <f aca="false">IF($B537="",0,SUMIFS(Ingresos!$R$6:$R$1505,ING_COD,$B537,ING_CLASE,"ORD",ING_COMP,"Sí"))</f>
        <v>0</v>
      </c>
      <c r="I537" s="19" t="n">
        <f aca="false">IF($B537="",0,SUMIFS(Ingresos!$R$6:$R$1505,ING_COD,$B537,ING_CLASE,"GRA"))</f>
        <v>0</v>
      </c>
      <c r="J537" s="19" t="n">
        <f aca="false">IF($B537="",0,SUMIFS(Ingresos!$R$6:$R$1505,ING_COD,$B537,ING_CLASE,"BON"))</f>
        <v>0</v>
      </c>
      <c r="K537" s="19" t="n">
        <f aca="false">IF($B537="",0,SUMIFS(Ingresos!$R$6:$R$1505,ING_COD,$B537,ING_CLASE,"EXT"))</f>
        <v>0</v>
      </c>
      <c r="L537" s="19" t="n">
        <f aca="false">IF($B537="",0,SUMIFS(Ingresos!$R$6:$R$1505,ING_COD,$B537,ING_CLASE,"OTO"))</f>
        <v>0</v>
      </c>
      <c r="M537" s="19" t="n">
        <f aca="false">IF($B537="",0,SUMIFS(Ingresos!$R$6:$R$1505,ING_COD,$B537,ING_CLASE,"OTX"))</f>
        <v>0</v>
      </c>
      <c r="N537" s="19" t="n">
        <f aca="false">IF($B537="",0,SUMIFS(Ingresos!$R$6:$R$1505,ING_COD,$B537,ING_CLASE,"RETO"))</f>
        <v>0</v>
      </c>
      <c r="O537" s="19" t="n">
        <f aca="false">IF($B537="",0,SUMIFS(Ingresos!$R$6:$R$1505,ING_COD,$B537,ING_CLASE,"INA"))</f>
        <v>0</v>
      </c>
      <c r="P537" s="19" t="n">
        <f aca="false">G537+I537+J537+K537+L537+M537</f>
        <v>0</v>
      </c>
      <c r="Q537" s="44" t="n">
        <f aca="false">IF($F537="Activo",9,IF($F537="Cese",1,0))</f>
        <v>0</v>
      </c>
      <c r="R537" s="19" t="n">
        <f aca="false">G537*Q537</f>
        <v>0</v>
      </c>
      <c r="S537" s="19" t="n">
        <f aca="false">IF($F537="Activo",SUMIFS(I537:I545,$D537:$D545,"&lt;="&amp;Trabajadores!$N$50)+IF(PROY_BON="Sí",SUMIFS(J537:J545,$D537:$D545,"&lt;="&amp;Trabajadores!$N$50),0),IF($F537="Cese",I537+IF(PROY_BON="Sí",J537,0),0))</f>
        <v>0</v>
      </c>
      <c r="T537" s="19" t="n">
        <f aca="false">IF(OR($F537&lt;&gt;"Activo",Trabajadores!$I$50="No"),0,IF(I540=0,H537*(1+IF(PROY_BON="Sí",Trabajadores!$P$50,0))*Trabajadores!$R$50/6*(Trabajadores!$N$50&gt;=7),0)+IF(I545=0,H537*(1+IF(PROY_BON="Sí",Trabajadores!$P$50,0))*Trabajadores!$S$50/6*(Trabajadores!$N$50&gt;=12),0))</f>
        <v>0</v>
      </c>
      <c r="U537" s="19" t="n">
        <f aca="false">IF($F537="Activo",IF(Trabajadores!$J$50="Sí",L537*9,L537),IF($F537="Cese",L537,0))</f>
        <v>0</v>
      </c>
      <c r="V537" s="19" t="n">
        <f aca="false">IF(OR($F537="Activo",$F537="Cese"),M537,0)</f>
        <v>0</v>
      </c>
      <c r="W537" s="19" t="n">
        <f aca="false">IF(OR($F537="Activo",$F537="Cese"),SUM(P534:P536),0)</f>
        <v>0</v>
      </c>
      <c r="X537" s="36" t="n">
        <f aca="false">IF(OR($F537="Activo",$F537="Cese"),R537+S537+T537+U537+V537+W537,0)</f>
        <v>0</v>
      </c>
      <c r="Y537" s="19" t="n">
        <f aca="false">IF(OR($F537="Activo",$F537="Cese"),DED_FIJA,0)</f>
        <v>0</v>
      </c>
      <c r="Z537" s="36" t="n">
        <f aca="false">MAX(0,X537-Y537)</f>
        <v>0</v>
      </c>
      <c r="AA537" s="19" t="n">
        <f aca="false">IF(Z537=0,0,MAX(0,MIN(Z537,Parámetros!$G$19)-Parámetros!$F$19)*Parámetros!$E$19)</f>
        <v>0</v>
      </c>
      <c r="AB537" s="19" t="n">
        <f aca="false">IF(Z537=0,0,MAX(0,MIN(Z537,Parámetros!$G$20)-Parámetros!$F$20)*Parámetros!$E$20)</f>
        <v>0</v>
      </c>
      <c r="AC537" s="19" t="n">
        <f aca="false">IF(Z537=0,0,MAX(0,MIN(Z537,Parámetros!$G$21)-Parámetros!$F$21)*Parámetros!$E$21)</f>
        <v>0</v>
      </c>
      <c r="AD537" s="19" t="n">
        <f aca="false">IF(Z537=0,0,MAX(0,MIN(Z537,Parámetros!$G$22)-Parámetros!$F$22)*Parámetros!$E$22)</f>
        <v>0</v>
      </c>
      <c r="AE537" s="19" t="n">
        <f aca="false">IF(Z537=0,0,MAX(0,MIN(Z537,Parámetros!$G$23)-Parámetros!$F$23)*Parámetros!$E$23)</f>
        <v>0</v>
      </c>
      <c r="AF537" s="36" t="n">
        <f aca="false">SUM(AA537:AE537)</f>
        <v>0</v>
      </c>
      <c r="AG537" s="45" t="str">
        <f aca="false">IF(AM537&lt;=0,"-",INDEX(TR_TASA,MATCH(AM537,TR_DESDE,1)))</f>
        <v>-</v>
      </c>
      <c r="AH537" s="44" t="n">
        <f aca="false">IF($F537="Cese",1,IF($F537="Activo",INDEX(DIV_N,4),0))</f>
        <v>0</v>
      </c>
      <c r="AI537" s="44" t="n">
        <f aca="false">IF($F537="Cese",3,IF($F537="Activo",INDEX(DIV_HASTA,4),0))</f>
        <v>0</v>
      </c>
      <c r="AJ537" s="19" t="n">
        <f aca="false">IF(OR($F537="Activo",$F537="Cese"),SUMIFS(AV534:AV536,D534:D536,"&lt;="&amp;AI537),0)</f>
        <v>0</v>
      </c>
      <c r="AK537" s="19" t="n">
        <f aca="false">IF(OR($F537="Activo",$F537="Cese"),MAX(0,(AF537-AJ537)/AH537),0)</f>
        <v>0</v>
      </c>
      <c r="AL537" s="19" t="n">
        <f aca="false">IF(OR($F537="Activo",$F537="Cese"),K537+IF(PROY_BON="Sí",0,J537),0)</f>
        <v>0</v>
      </c>
      <c r="AM537" s="19" t="n">
        <f aca="false">IF(AL537&gt;0,MAX(0,X537+AL537-Y537),Z537)</f>
        <v>0</v>
      </c>
      <c r="AN537" s="19" t="n">
        <f aca="false">SUMPRODUCT((AM537&gt;TR_DESDE)*(AM537-TR_DESDE)*TR_INC)</f>
        <v>0</v>
      </c>
      <c r="AO537" s="19" t="n">
        <f aca="false">IF(AL537&gt;0,MAX(0,AN537-IF($F537="Cese",MAX(AF537,AJ537),AF537)),0)</f>
        <v>0</v>
      </c>
      <c r="AP537" s="46" t="n">
        <f aca="false">IF(OR($F537="Activo",$F537="Cese"),ROUND(AK537+AO537,2),0)</f>
        <v>0</v>
      </c>
      <c r="AQ537" s="19" t="n">
        <f aca="false">IF($F537="Cese",MAX(0,AJ537-AN537),0)</f>
        <v>0</v>
      </c>
      <c r="AR537" s="19" t="str">
        <f aca="false">IF($B537="","",IF(COUNTIFS(RP_COD,$B537,'Retenciones Planilla'!$F$6:$F$105,"&lt;&gt;")=0,"",SUMIFS('Retenciones Planilla'!$F$6:$F$105,RP_COD,$B537)))</f>
        <v/>
      </c>
      <c r="AS537" s="19" t="str">
        <f aca="false">IF(AR537="","",AR537-AP537)</f>
        <v/>
      </c>
      <c r="AT537" s="23" t="str">
        <f aca="false">IF($B537="","",IF(NOT(OR($F537="Activo",$F537="Cese")),IF(N(AR537)=0,"—","Revisar: sin vínculo"),IF(AR537="",IF(AP537=0,"No corresponde","Sin dato planilla"),IF(ABS(AS537)&lt;=TOL,"OK",IF(AS537&gt;0,"Retuvo de más","Retuvo de menos")))))</f>
        <v/>
      </c>
      <c r="AU537" s="19" t="n">
        <f aca="false">IF(AND(BASE_RET="Planilla (si existe)",AR537&lt;&gt;""),AR537,AP537)</f>
        <v>0</v>
      </c>
      <c r="AV537" s="19" t="n">
        <f aca="false">AU537+N537</f>
        <v>0</v>
      </c>
    </row>
    <row r="538" customFormat="false" ht="15" hidden="false" customHeight="false" outlineLevel="0" collapsed="false">
      <c r="A538" s="43" t="n">
        <v>45</v>
      </c>
      <c r="B538" s="35" t="str">
        <f aca="false">IF(Trabajadores!$B$50="","",Trabajadores!$B$50)</f>
        <v/>
      </c>
      <c r="C538" s="35" t="str">
        <f aca="false">IF($B538="","",Trabajadores!$D$50)</f>
        <v/>
      </c>
      <c r="D538" s="43" t="n">
        <v>5</v>
      </c>
      <c r="E538" s="23" t="s">
        <v>302</v>
      </c>
      <c r="F538" s="23" t="str">
        <f aca="false">IF($B538="","",IF(OR(5&lt;Trabajadores!$M$50,5&gt;Trabajadores!$N$50),"No vinculado",IF(AND(5=Trabajadores!$N$50,Trabajadores!$O$50="Sí"),"Cese","Activo")))</f>
        <v/>
      </c>
      <c r="G538" s="19" t="n">
        <f aca="false">IF($B538="",0,SUMIFS(Ingresos!$S$6:$S$1505,ING_COD,$B538,ING_CLASE,"ORD"))</f>
        <v>0</v>
      </c>
      <c r="H538" s="19" t="n">
        <f aca="false">IF($B538="",0,SUMIFS(Ingresos!$S$6:$S$1505,ING_COD,$B538,ING_CLASE,"ORD",ING_COMP,"Sí"))</f>
        <v>0</v>
      </c>
      <c r="I538" s="19" t="n">
        <f aca="false">IF($B538="",0,SUMIFS(Ingresos!$S$6:$S$1505,ING_COD,$B538,ING_CLASE,"GRA"))</f>
        <v>0</v>
      </c>
      <c r="J538" s="19" t="n">
        <f aca="false">IF($B538="",0,SUMIFS(Ingresos!$S$6:$S$1505,ING_COD,$B538,ING_CLASE,"BON"))</f>
        <v>0</v>
      </c>
      <c r="K538" s="19" t="n">
        <f aca="false">IF($B538="",0,SUMIFS(Ingresos!$S$6:$S$1505,ING_COD,$B538,ING_CLASE,"EXT"))</f>
        <v>0</v>
      </c>
      <c r="L538" s="19" t="n">
        <f aca="false">IF($B538="",0,SUMIFS(Ingresos!$S$6:$S$1505,ING_COD,$B538,ING_CLASE,"OTO"))</f>
        <v>0</v>
      </c>
      <c r="M538" s="19" t="n">
        <f aca="false">IF($B538="",0,SUMIFS(Ingresos!$S$6:$S$1505,ING_COD,$B538,ING_CLASE,"OTX"))</f>
        <v>0</v>
      </c>
      <c r="N538" s="19" t="n">
        <f aca="false">IF($B538="",0,SUMIFS(Ingresos!$S$6:$S$1505,ING_COD,$B538,ING_CLASE,"RETO"))</f>
        <v>0</v>
      </c>
      <c r="O538" s="19" t="n">
        <f aca="false">IF($B538="",0,SUMIFS(Ingresos!$S$6:$S$1505,ING_COD,$B538,ING_CLASE,"INA"))</f>
        <v>0</v>
      </c>
      <c r="P538" s="19" t="n">
        <f aca="false">G538+I538+J538+K538+L538+M538</f>
        <v>0</v>
      </c>
      <c r="Q538" s="44" t="n">
        <f aca="false">IF($F538="Activo",8,IF($F538="Cese",1,0))</f>
        <v>0</v>
      </c>
      <c r="R538" s="19" t="n">
        <f aca="false">G538*Q538</f>
        <v>0</v>
      </c>
      <c r="S538" s="19" t="n">
        <f aca="false">IF($F538="Activo",SUMIFS(I538:I545,$D538:$D545,"&lt;="&amp;Trabajadores!$N$50)+IF(PROY_BON="Sí",SUMIFS(J538:J545,$D538:$D545,"&lt;="&amp;Trabajadores!$N$50),0),IF($F538="Cese",I538+IF(PROY_BON="Sí",J538,0),0))</f>
        <v>0</v>
      </c>
      <c r="T538" s="19" t="n">
        <f aca="false">IF(OR($F538&lt;&gt;"Activo",Trabajadores!$I$50="No"),0,IF(I540=0,H538*(1+IF(PROY_BON="Sí",Trabajadores!$P$50,0))*Trabajadores!$R$50/6*(Trabajadores!$N$50&gt;=7),0)+IF(I545=0,H538*(1+IF(PROY_BON="Sí",Trabajadores!$P$50,0))*Trabajadores!$S$50/6*(Trabajadores!$N$50&gt;=12),0))</f>
        <v>0</v>
      </c>
      <c r="U538" s="19" t="n">
        <f aca="false">IF($F538="Activo",IF(Trabajadores!$J$50="Sí",L538*8,L538),IF($F538="Cese",L538,0))</f>
        <v>0</v>
      </c>
      <c r="V538" s="19" t="n">
        <f aca="false">IF(OR($F538="Activo",$F538="Cese"),M538,0)</f>
        <v>0</v>
      </c>
      <c r="W538" s="19" t="n">
        <f aca="false">IF(OR($F538="Activo",$F538="Cese"),SUM(P534:P537),0)</f>
        <v>0</v>
      </c>
      <c r="X538" s="36" t="n">
        <f aca="false">IF(OR($F538="Activo",$F538="Cese"),R538+S538+T538+U538+V538+W538,0)</f>
        <v>0</v>
      </c>
      <c r="Y538" s="19" t="n">
        <f aca="false">IF(OR($F538="Activo",$F538="Cese"),DED_FIJA,0)</f>
        <v>0</v>
      </c>
      <c r="Z538" s="36" t="n">
        <f aca="false">MAX(0,X538-Y538)</f>
        <v>0</v>
      </c>
      <c r="AA538" s="19" t="n">
        <f aca="false">IF(Z538=0,0,MAX(0,MIN(Z538,Parámetros!$G$19)-Parámetros!$F$19)*Parámetros!$E$19)</f>
        <v>0</v>
      </c>
      <c r="AB538" s="19" t="n">
        <f aca="false">IF(Z538=0,0,MAX(0,MIN(Z538,Parámetros!$G$20)-Parámetros!$F$20)*Parámetros!$E$20)</f>
        <v>0</v>
      </c>
      <c r="AC538" s="19" t="n">
        <f aca="false">IF(Z538=0,0,MAX(0,MIN(Z538,Parámetros!$G$21)-Parámetros!$F$21)*Parámetros!$E$21)</f>
        <v>0</v>
      </c>
      <c r="AD538" s="19" t="n">
        <f aca="false">IF(Z538=0,0,MAX(0,MIN(Z538,Parámetros!$G$22)-Parámetros!$F$22)*Parámetros!$E$22)</f>
        <v>0</v>
      </c>
      <c r="AE538" s="19" t="n">
        <f aca="false">IF(Z538=0,0,MAX(0,MIN(Z538,Parámetros!$G$23)-Parámetros!$F$23)*Parámetros!$E$23)</f>
        <v>0</v>
      </c>
      <c r="AF538" s="36" t="n">
        <f aca="false">SUM(AA538:AE538)</f>
        <v>0</v>
      </c>
      <c r="AG538" s="45" t="str">
        <f aca="false">IF(AM538&lt;=0,"-",INDEX(TR_TASA,MATCH(AM538,TR_DESDE,1)))</f>
        <v>-</v>
      </c>
      <c r="AH538" s="44" t="n">
        <f aca="false">IF($F538="Cese",1,IF($F538="Activo",INDEX(DIV_N,5),0))</f>
        <v>0</v>
      </c>
      <c r="AI538" s="44" t="n">
        <f aca="false">IF($F538="Cese",4,IF($F538="Activo",INDEX(DIV_HASTA,5),0))</f>
        <v>0</v>
      </c>
      <c r="AJ538" s="19" t="n">
        <f aca="false">IF(OR($F538="Activo",$F538="Cese"),SUMIFS(AV534:AV537,D534:D537,"&lt;="&amp;AI538),0)</f>
        <v>0</v>
      </c>
      <c r="AK538" s="19" t="n">
        <f aca="false">IF(OR($F538="Activo",$F538="Cese"),MAX(0,(AF538-AJ538)/AH538),0)</f>
        <v>0</v>
      </c>
      <c r="AL538" s="19" t="n">
        <f aca="false">IF(OR($F538="Activo",$F538="Cese"),K538+IF(PROY_BON="Sí",0,J538),0)</f>
        <v>0</v>
      </c>
      <c r="AM538" s="19" t="n">
        <f aca="false">IF(AL538&gt;0,MAX(0,X538+AL538-Y538),Z538)</f>
        <v>0</v>
      </c>
      <c r="AN538" s="19" t="n">
        <f aca="false">SUMPRODUCT((AM538&gt;TR_DESDE)*(AM538-TR_DESDE)*TR_INC)</f>
        <v>0</v>
      </c>
      <c r="AO538" s="19" t="n">
        <f aca="false">IF(AL538&gt;0,MAX(0,AN538-IF($F538="Cese",MAX(AF538,AJ538),AF538)),0)</f>
        <v>0</v>
      </c>
      <c r="AP538" s="46" t="n">
        <f aca="false">IF(OR($F538="Activo",$F538="Cese"),ROUND(AK538+AO538,2),0)</f>
        <v>0</v>
      </c>
      <c r="AQ538" s="19" t="n">
        <f aca="false">IF($F538="Cese",MAX(0,AJ538-AN538),0)</f>
        <v>0</v>
      </c>
      <c r="AR538" s="19" t="str">
        <f aca="false">IF($B538="","",IF(COUNTIFS(RP_COD,$B538,'Retenciones Planilla'!$G$6:$G$105,"&lt;&gt;")=0,"",SUMIFS('Retenciones Planilla'!$G$6:$G$105,RP_COD,$B538)))</f>
        <v/>
      </c>
      <c r="AS538" s="19" t="str">
        <f aca="false">IF(AR538="","",AR538-AP538)</f>
        <v/>
      </c>
      <c r="AT538" s="23" t="str">
        <f aca="false">IF($B538="","",IF(NOT(OR($F538="Activo",$F538="Cese")),IF(N(AR538)=0,"—","Revisar: sin vínculo"),IF(AR538="",IF(AP538=0,"No corresponde","Sin dato planilla"),IF(ABS(AS538)&lt;=TOL,"OK",IF(AS538&gt;0,"Retuvo de más","Retuvo de menos")))))</f>
        <v/>
      </c>
      <c r="AU538" s="19" t="n">
        <f aca="false">IF(AND(BASE_RET="Planilla (si existe)",AR538&lt;&gt;""),AR538,AP538)</f>
        <v>0</v>
      </c>
      <c r="AV538" s="19" t="n">
        <f aca="false">AU538+N538</f>
        <v>0</v>
      </c>
    </row>
    <row r="539" customFormat="false" ht="15" hidden="false" customHeight="false" outlineLevel="0" collapsed="false">
      <c r="A539" s="43" t="n">
        <v>45</v>
      </c>
      <c r="B539" s="35" t="str">
        <f aca="false">IF(Trabajadores!$B$50="","",Trabajadores!$B$50)</f>
        <v/>
      </c>
      <c r="C539" s="35" t="str">
        <f aca="false">IF($B539="","",Trabajadores!$D$50)</f>
        <v/>
      </c>
      <c r="D539" s="43" t="n">
        <v>6</v>
      </c>
      <c r="E539" s="23" t="s">
        <v>303</v>
      </c>
      <c r="F539" s="23" t="str">
        <f aca="false">IF($B539="","",IF(OR(6&lt;Trabajadores!$M$50,6&gt;Trabajadores!$N$50),"No vinculado",IF(AND(6=Trabajadores!$N$50,Trabajadores!$O$50="Sí"),"Cese","Activo")))</f>
        <v/>
      </c>
      <c r="G539" s="19" t="n">
        <f aca="false">IF($B539="",0,SUMIFS(Ingresos!$T$6:$T$1505,ING_COD,$B539,ING_CLASE,"ORD"))</f>
        <v>0</v>
      </c>
      <c r="H539" s="19" t="n">
        <f aca="false">IF($B539="",0,SUMIFS(Ingresos!$T$6:$T$1505,ING_COD,$B539,ING_CLASE,"ORD",ING_COMP,"Sí"))</f>
        <v>0</v>
      </c>
      <c r="I539" s="19" t="n">
        <f aca="false">IF($B539="",0,SUMIFS(Ingresos!$T$6:$T$1505,ING_COD,$B539,ING_CLASE,"GRA"))</f>
        <v>0</v>
      </c>
      <c r="J539" s="19" t="n">
        <f aca="false">IF($B539="",0,SUMIFS(Ingresos!$T$6:$T$1505,ING_COD,$B539,ING_CLASE,"BON"))</f>
        <v>0</v>
      </c>
      <c r="K539" s="19" t="n">
        <f aca="false">IF($B539="",0,SUMIFS(Ingresos!$T$6:$T$1505,ING_COD,$B539,ING_CLASE,"EXT"))</f>
        <v>0</v>
      </c>
      <c r="L539" s="19" t="n">
        <f aca="false">IF($B539="",0,SUMIFS(Ingresos!$T$6:$T$1505,ING_COD,$B539,ING_CLASE,"OTO"))</f>
        <v>0</v>
      </c>
      <c r="M539" s="19" t="n">
        <f aca="false">IF($B539="",0,SUMIFS(Ingresos!$T$6:$T$1505,ING_COD,$B539,ING_CLASE,"OTX"))</f>
        <v>0</v>
      </c>
      <c r="N539" s="19" t="n">
        <f aca="false">IF($B539="",0,SUMIFS(Ingresos!$T$6:$T$1505,ING_COD,$B539,ING_CLASE,"RETO"))</f>
        <v>0</v>
      </c>
      <c r="O539" s="19" t="n">
        <f aca="false">IF($B539="",0,SUMIFS(Ingresos!$T$6:$T$1505,ING_COD,$B539,ING_CLASE,"INA"))</f>
        <v>0</v>
      </c>
      <c r="P539" s="19" t="n">
        <f aca="false">G539+I539+J539+K539+L539+M539</f>
        <v>0</v>
      </c>
      <c r="Q539" s="44" t="n">
        <f aca="false">IF($F539="Activo",7,IF($F539="Cese",1,0))</f>
        <v>0</v>
      </c>
      <c r="R539" s="19" t="n">
        <f aca="false">G539*Q539</f>
        <v>0</v>
      </c>
      <c r="S539" s="19" t="n">
        <f aca="false">IF($F539="Activo",SUMIFS(I539:I545,$D539:$D545,"&lt;="&amp;Trabajadores!$N$50)+IF(PROY_BON="Sí",SUMIFS(J539:J545,$D539:$D545,"&lt;="&amp;Trabajadores!$N$50),0),IF($F539="Cese",I539+IF(PROY_BON="Sí",J539,0),0))</f>
        <v>0</v>
      </c>
      <c r="T539" s="19" t="n">
        <f aca="false">IF(OR($F539&lt;&gt;"Activo",Trabajadores!$I$50="No"),0,IF(I540=0,H539*(1+IF(PROY_BON="Sí",Trabajadores!$P$50,0))*Trabajadores!$R$50/6*(Trabajadores!$N$50&gt;=7),0)+IF(I545=0,H539*(1+IF(PROY_BON="Sí",Trabajadores!$P$50,0))*Trabajadores!$S$50/6*(Trabajadores!$N$50&gt;=12),0))</f>
        <v>0</v>
      </c>
      <c r="U539" s="19" t="n">
        <f aca="false">IF($F539="Activo",IF(Trabajadores!$J$50="Sí",L539*7,L539),IF($F539="Cese",L539,0))</f>
        <v>0</v>
      </c>
      <c r="V539" s="19" t="n">
        <f aca="false">IF(OR($F539="Activo",$F539="Cese"),M539,0)</f>
        <v>0</v>
      </c>
      <c r="W539" s="19" t="n">
        <f aca="false">IF(OR($F539="Activo",$F539="Cese"),SUM(P534:P538),0)</f>
        <v>0</v>
      </c>
      <c r="X539" s="36" t="n">
        <f aca="false">IF(OR($F539="Activo",$F539="Cese"),R539+S539+T539+U539+V539+W539,0)</f>
        <v>0</v>
      </c>
      <c r="Y539" s="19" t="n">
        <f aca="false">IF(OR($F539="Activo",$F539="Cese"),DED_FIJA,0)</f>
        <v>0</v>
      </c>
      <c r="Z539" s="36" t="n">
        <f aca="false">MAX(0,X539-Y539)</f>
        <v>0</v>
      </c>
      <c r="AA539" s="19" t="n">
        <f aca="false">IF(Z539=0,0,MAX(0,MIN(Z539,Parámetros!$G$19)-Parámetros!$F$19)*Parámetros!$E$19)</f>
        <v>0</v>
      </c>
      <c r="AB539" s="19" t="n">
        <f aca="false">IF(Z539=0,0,MAX(0,MIN(Z539,Parámetros!$G$20)-Parámetros!$F$20)*Parámetros!$E$20)</f>
        <v>0</v>
      </c>
      <c r="AC539" s="19" t="n">
        <f aca="false">IF(Z539=0,0,MAX(0,MIN(Z539,Parámetros!$G$21)-Parámetros!$F$21)*Parámetros!$E$21)</f>
        <v>0</v>
      </c>
      <c r="AD539" s="19" t="n">
        <f aca="false">IF(Z539=0,0,MAX(0,MIN(Z539,Parámetros!$G$22)-Parámetros!$F$22)*Parámetros!$E$22)</f>
        <v>0</v>
      </c>
      <c r="AE539" s="19" t="n">
        <f aca="false">IF(Z539=0,0,MAX(0,MIN(Z539,Parámetros!$G$23)-Parámetros!$F$23)*Parámetros!$E$23)</f>
        <v>0</v>
      </c>
      <c r="AF539" s="36" t="n">
        <f aca="false">SUM(AA539:AE539)</f>
        <v>0</v>
      </c>
      <c r="AG539" s="45" t="str">
        <f aca="false">IF(AM539&lt;=0,"-",INDEX(TR_TASA,MATCH(AM539,TR_DESDE,1)))</f>
        <v>-</v>
      </c>
      <c r="AH539" s="44" t="n">
        <f aca="false">IF($F539="Cese",1,IF($F539="Activo",INDEX(DIV_N,6),0))</f>
        <v>0</v>
      </c>
      <c r="AI539" s="44" t="n">
        <f aca="false">IF($F539="Cese",5,IF($F539="Activo",INDEX(DIV_HASTA,6),0))</f>
        <v>0</v>
      </c>
      <c r="AJ539" s="19" t="n">
        <f aca="false">IF(OR($F539="Activo",$F539="Cese"),SUMIFS(AV534:AV538,D534:D538,"&lt;="&amp;AI539),0)</f>
        <v>0</v>
      </c>
      <c r="AK539" s="19" t="n">
        <f aca="false">IF(OR($F539="Activo",$F539="Cese"),MAX(0,(AF539-AJ539)/AH539),0)</f>
        <v>0</v>
      </c>
      <c r="AL539" s="19" t="n">
        <f aca="false">IF(OR($F539="Activo",$F539="Cese"),K539+IF(PROY_BON="Sí",0,J539),0)</f>
        <v>0</v>
      </c>
      <c r="AM539" s="19" t="n">
        <f aca="false">IF(AL539&gt;0,MAX(0,X539+AL539-Y539),Z539)</f>
        <v>0</v>
      </c>
      <c r="AN539" s="19" t="n">
        <f aca="false">SUMPRODUCT((AM539&gt;TR_DESDE)*(AM539-TR_DESDE)*TR_INC)</f>
        <v>0</v>
      </c>
      <c r="AO539" s="19" t="n">
        <f aca="false">IF(AL539&gt;0,MAX(0,AN539-IF($F539="Cese",MAX(AF539,AJ539),AF539)),0)</f>
        <v>0</v>
      </c>
      <c r="AP539" s="46" t="n">
        <f aca="false">IF(OR($F539="Activo",$F539="Cese"),ROUND(AK539+AO539,2),0)</f>
        <v>0</v>
      </c>
      <c r="AQ539" s="19" t="n">
        <f aca="false">IF($F539="Cese",MAX(0,AJ539-AN539),0)</f>
        <v>0</v>
      </c>
      <c r="AR539" s="19" t="str">
        <f aca="false">IF($B539="","",IF(COUNTIFS(RP_COD,$B539,'Retenciones Planilla'!$H$6:$H$105,"&lt;&gt;")=0,"",SUMIFS('Retenciones Planilla'!$H$6:$H$105,RP_COD,$B539)))</f>
        <v/>
      </c>
      <c r="AS539" s="19" t="str">
        <f aca="false">IF(AR539="","",AR539-AP539)</f>
        <v/>
      </c>
      <c r="AT539" s="23" t="str">
        <f aca="false">IF($B539="","",IF(NOT(OR($F539="Activo",$F539="Cese")),IF(N(AR539)=0,"—","Revisar: sin vínculo"),IF(AR539="",IF(AP539=0,"No corresponde","Sin dato planilla"),IF(ABS(AS539)&lt;=TOL,"OK",IF(AS539&gt;0,"Retuvo de más","Retuvo de menos")))))</f>
        <v/>
      </c>
      <c r="AU539" s="19" t="n">
        <f aca="false">IF(AND(BASE_RET="Planilla (si existe)",AR539&lt;&gt;""),AR539,AP539)</f>
        <v>0</v>
      </c>
      <c r="AV539" s="19" t="n">
        <f aca="false">AU539+N539</f>
        <v>0</v>
      </c>
    </row>
    <row r="540" customFormat="false" ht="15" hidden="false" customHeight="false" outlineLevel="0" collapsed="false">
      <c r="A540" s="43" t="n">
        <v>45</v>
      </c>
      <c r="B540" s="35" t="str">
        <f aca="false">IF(Trabajadores!$B$50="","",Trabajadores!$B$50)</f>
        <v/>
      </c>
      <c r="C540" s="35" t="str">
        <f aca="false">IF($B540="","",Trabajadores!$D$50)</f>
        <v/>
      </c>
      <c r="D540" s="43" t="n">
        <v>7</v>
      </c>
      <c r="E540" s="23" t="s">
        <v>304</v>
      </c>
      <c r="F540" s="23" t="str">
        <f aca="false">IF($B540="","",IF(OR(7&lt;Trabajadores!$M$50,7&gt;Trabajadores!$N$50),"No vinculado",IF(AND(7=Trabajadores!$N$50,Trabajadores!$O$50="Sí"),"Cese","Activo")))</f>
        <v/>
      </c>
      <c r="G540" s="19" t="n">
        <f aca="false">IF($B540="",0,SUMIFS(Ingresos!$U$6:$U$1505,ING_COD,$B540,ING_CLASE,"ORD"))</f>
        <v>0</v>
      </c>
      <c r="H540" s="19" t="n">
        <f aca="false">IF($B540="",0,SUMIFS(Ingresos!$U$6:$U$1505,ING_COD,$B540,ING_CLASE,"ORD",ING_COMP,"Sí"))</f>
        <v>0</v>
      </c>
      <c r="I540" s="19" t="n">
        <f aca="false">IF($B540="",0,SUMIFS(Ingresos!$U$6:$U$1505,ING_COD,$B540,ING_CLASE,"GRA"))</f>
        <v>0</v>
      </c>
      <c r="J540" s="19" t="n">
        <f aca="false">IF($B540="",0,SUMIFS(Ingresos!$U$6:$U$1505,ING_COD,$B540,ING_CLASE,"BON"))</f>
        <v>0</v>
      </c>
      <c r="K540" s="19" t="n">
        <f aca="false">IF($B540="",0,SUMIFS(Ingresos!$U$6:$U$1505,ING_COD,$B540,ING_CLASE,"EXT"))</f>
        <v>0</v>
      </c>
      <c r="L540" s="19" t="n">
        <f aca="false">IF($B540="",0,SUMIFS(Ingresos!$U$6:$U$1505,ING_COD,$B540,ING_CLASE,"OTO"))</f>
        <v>0</v>
      </c>
      <c r="M540" s="19" t="n">
        <f aca="false">IF($B540="",0,SUMIFS(Ingresos!$U$6:$U$1505,ING_COD,$B540,ING_CLASE,"OTX"))</f>
        <v>0</v>
      </c>
      <c r="N540" s="19" t="n">
        <f aca="false">IF($B540="",0,SUMIFS(Ingresos!$U$6:$U$1505,ING_COD,$B540,ING_CLASE,"RETO"))</f>
        <v>0</v>
      </c>
      <c r="O540" s="19" t="n">
        <f aca="false">IF($B540="",0,SUMIFS(Ingresos!$U$6:$U$1505,ING_COD,$B540,ING_CLASE,"INA"))</f>
        <v>0</v>
      </c>
      <c r="P540" s="19" t="n">
        <f aca="false">G540+I540+J540+K540+L540+M540</f>
        <v>0</v>
      </c>
      <c r="Q540" s="44" t="n">
        <f aca="false">IF($F540="Activo",6,IF($F540="Cese",1,0))</f>
        <v>0</v>
      </c>
      <c r="R540" s="19" t="n">
        <f aca="false">G540*Q540</f>
        <v>0</v>
      </c>
      <c r="S540" s="19" t="n">
        <f aca="false">IF($F540="Activo",SUMIFS(I540:I545,$D540:$D545,"&lt;="&amp;Trabajadores!$N$50)+IF(PROY_BON="Sí",SUMIFS(J540:J545,$D540:$D545,"&lt;="&amp;Trabajadores!$N$50),0),IF($F540="Cese",I540+IF(PROY_BON="Sí",J540,0),0))</f>
        <v>0</v>
      </c>
      <c r="T540" s="19" t="n">
        <f aca="false">IF(OR($F540&lt;&gt;"Activo",Trabajadores!$I$50="No"),0,IF(I545=0,H540*(1+IF(PROY_BON="Sí",Trabajadores!$P$50,0))*Trabajadores!$S$50/6*(Trabajadores!$N$50&gt;=12),0))</f>
        <v>0</v>
      </c>
      <c r="U540" s="19" t="n">
        <f aca="false">IF($F540="Activo",IF(Trabajadores!$J$50="Sí",L540*6,L540),IF($F540="Cese",L540,0))</f>
        <v>0</v>
      </c>
      <c r="V540" s="19" t="n">
        <f aca="false">IF(OR($F540="Activo",$F540="Cese"),M540,0)</f>
        <v>0</v>
      </c>
      <c r="W540" s="19" t="n">
        <f aca="false">IF(OR($F540="Activo",$F540="Cese"),SUM(P534:P539),0)</f>
        <v>0</v>
      </c>
      <c r="X540" s="36" t="n">
        <f aca="false">IF(OR($F540="Activo",$F540="Cese"),R540+S540+T540+U540+V540+W540,0)</f>
        <v>0</v>
      </c>
      <c r="Y540" s="19" t="n">
        <f aca="false">IF(OR($F540="Activo",$F540="Cese"),DED_FIJA,0)</f>
        <v>0</v>
      </c>
      <c r="Z540" s="36" t="n">
        <f aca="false">MAX(0,X540-Y540)</f>
        <v>0</v>
      </c>
      <c r="AA540" s="19" t="n">
        <f aca="false">IF(Z540=0,0,MAX(0,MIN(Z540,Parámetros!$G$19)-Parámetros!$F$19)*Parámetros!$E$19)</f>
        <v>0</v>
      </c>
      <c r="AB540" s="19" t="n">
        <f aca="false">IF(Z540=0,0,MAX(0,MIN(Z540,Parámetros!$G$20)-Parámetros!$F$20)*Parámetros!$E$20)</f>
        <v>0</v>
      </c>
      <c r="AC540" s="19" t="n">
        <f aca="false">IF(Z540=0,0,MAX(0,MIN(Z540,Parámetros!$G$21)-Parámetros!$F$21)*Parámetros!$E$21)</f>
        <v>0</v>
      </c>
      <c r="AD540" s="19" t="n">
        <f aca="false">IF(Z540=0,0,MAX(0,MIN(Z540,Parámetros!$G$22)-Parámetros!$F$22)*Parámetros!$E$22)</f>
        <v>0</v>
      </c>
      <c r="AE540" s="19" t="n">
        <f aca="false">IF(Z540=0,0,MAX(0,MIN(Z540,Parámetros!$G$23)-Parámetros!$F$23)*Parámetros!$E$23)</f>
        <v>0</v>
      </c>
      <c r="AF540" s="36" t="n">
        <f aca="false">SUM(AA540:AE540)</f>
        <v>0</v>
      </c>
      <c r="AG540" s="45" t="str">
        <f aca="false">IF(AM540&lt;=0,"-",INDEX(TR_TASA,MATCH(AM540,TR_DESDE,1)))</f>
        <v>-</v>
      </c>
      <c r="AH540" s="44" t="n">
        <f aca="false">IF($F540="Cese",1,IF($F540="Activo",INDEX(DIV_N,7),0))</f>
        <v>0</v>
      </c>
      <c r="AI540" s="44" t="n">
        <f aca="false">IF($F540="Cese",6,IF($F540="Activo",INDEX(DIV_HASTA,7),0))</f>
        <v>0</v>
      </c>
      <c r="AJ540" s="19" t="n">
        <f aca="false">IF(OR($F540="Activo",$F540="Cese"),SUMIFS(AV534:AV539,D534:D539,"&lt;="&amp;AI540),0)</f>
        <v>0</v>
      </c>
      <c r="AK540" s="19" t="n">
        <f aca="false">IF(OR($F540="Activo",$F540="Cese"),MAX(0,(AF540-AJ540)/AH540),0)</f>
        <v>0</v>
      </c>
      <c r="AL540" s="19" t="n">
        <f aca="false">IF(OR($F540="Activo",$F540="Cese"),K540+IF(PROY_BON="Sí",0,J540),0)</f>
        <v>0</v>
      </c>
      <c r="AM540" s="19" t="n">
        <f aca="false">IF(AL540&gt;0,MAX(0,X540+AL540-Y540),Z540)</f>
        <v>0</v>
      </c>
      <c r="AN540" s="19" t="n">
        <f aca="false">SUMPRODUCT((AM540&gt;TR_DESDE)*(AM540-TR_DESDE)*TR_INC)</f>
        <v>0</v>
      </c>
      <c r="AO540" s="19" t="n">
        <f aca="false">IF(AL540&gt;0,MAX(0,AN540-IF($F540="Cese",MAX(AF540,AJ540),AF540)),0)</f>
        <v>0</v>
      </c>
      <c r="AP540" s="46" t="n">
        <f aca="false">IF(OR($F540="Activo",$F540="Cese"),ROUND(AK540+AO540,2),0)</f>
        <v>0</v>
      </c>
      <c r="AQ540" s="19" t="n">
        <f aca="false">IF($F540="Cese",MAX(0,AJ540-AN540),0)</f>
        <v>0</v>
      </c>
      <c r="AR540" s="19" t="str">
        <f aca="false">IF($B540="","",IF(COUNTIFS(RP_COD,$B540,'Retenciones Planilla'!$I$6:$I$105,"&lt;&gt;")=0,"",SUMIFS('Retenciones Planilla'!$I$6:$I$105,RP_COD,$B540)))</f>
        <v/>
      </c>
      <c r="AS540" s="19" t="str">
        <f aca="false">IF(AR540="","",AR540-AP540)</f>
        <v/>
      </c>
      <c r="AT540" s="23" t="str">
        <f aca="false">IF($B540="","",IF(NOT(OR($F540="Activo",$F540="Cese")),IF(N(AR540)=0,"—","Revisar: sin vínculo"),IF(AR540="",IF(AP540=0,"No corresponde","Sin dato planilla"),IF(ABS(AS540)&lt;=TOL,"OK",IF(AS540&gt;0,"Retuvo de más","Retuvo de menos")))))</f>
        <v/>
      </c>
      <c r="AU540" s="19" t="n">
        <f aca="false">IF(AND(BASE_RET="Planilla (si existe)",AR540&lt;&gt;""),AR540,AP540)</f>
        <v>0</v>
      </c>
      <c r="AV540" s="19" t="n">
        <f aca="false">AU540+N540</f>
        <v>0</v>
      </c>
    </row>
    <row r="541" customFormat="false" ht="15" hidden="false" customHeight="false" outlineLevel="0" collapsed="false">
      <c r="A541" s="43" t="n">
        <v>45</v>
      </c>
      <c r="B541" s="35" t="str">
        <f aca="false">IF(Trabajadores!$B$50="","",Trabajadores!$B$50)</f>
        <v/>
      </c>
      <c r="C541" s="35" t="str">
        <f aca="false">IF($B541="","",Trabajadores!$D$50)</f>
        <v/>
      </c>
      <c r="D541" s="43" t="n">
        <v>8</v>
      </c>
      <c r="E541" s="23" t="s">
        <v>305</v>
      </c>
      <c r="F541" s="23" t="str">
        <f aca="false">IF($B541="","",IF(OR(8&lt;Trabajadores!$M$50,8&gt;Trabajadores!$N$50),"No vinculado",IF(AND(8=Trabajadores!$N$50,Trabajadores!$O$50="Sí"),"Cese","Activo")))</f>
        <v/>
      </c>
      <c r="G541" s="19" t="n">
        <f aca="false">IF($B541="",0,SUMIFS(Ingresos!$V$6:$V$1505,ING_COD,$B541,ING_CLASE,"ORD"))</f>
        <v>0</v>
      </c>
      <c r="H541" s="19" t="n">
        <f aca="false">IF($B541="",0,SUMIFS(Ingresos!$V$6:$V$1505,ING_COD,$B541,ING_CLASE,"ORD",ING_COMP,"Sí"))</f>
        <v>0</v>
      </c>
      <c r="I541" s="19" t="n">
        <f aca="false">IF($B541="",0,SUMIFS(Ingresos!$V$6:$V$1505,ING_COD,$B541,ING_CLASE,"GRA"))</f>
        <v>0</v>
      </c>
      <c r="J541" s="19" t="n">
        <f aca="false">IF($B541="",0,SUMIFS(Ingresos!$V$6:$V$1505,ING_COD,$B541,ING_CLASE,"BON"))</f>
        <v>0</v>
      </c>
      <c r="K541" s="19" t="n">
        <f aca="false">IF($B541="",0,SUMIFS(Ingresos!$V$6:$V$1505,ING_COD,$B541,ING_CLASE,"EXT"))</f>
        <v>0</v>
      </c>
      <c r="L541" s="19" t="n">
        <f aca="false">IF($B541="",0,SUMIFS(Ingresos!$V$6:$V$1505,ING_COD,$B541,ING_CLASE,"OTO"))</f>
        <v>0</v>
      </c>
      <c r="M541" s="19" t="n">
        <f aca="false">IF($B541="",0,SUMIFS(Ingresos!$V$6:$V$1505,ING_COD,$B541,ING_CLASE,"OTX"))</f>
        <v>0</v>
      </c>
      <c r="N541" s="19" t="n">
        <f aca="false">IF($B541="",0,SUMIFS(Ingresos!$V$6:$V$1505,ING_COD,$B541,ING_CLASE,"RETO"))</f>
        <v>0</v>
      </c>
      <c r="O541" s="19" t="n">
        <f aca="false">IF($B541="",0,SUMIFS(Ingresos!$V$6:$V$1505,ING_COD,$B541,ING_CLASE,"INA"))</f>
        <v>0</v>
      </c>
      <c r="P541" s="19" t="n">
        <f aca="false">G541+I541+J541+K541+L541+M541</f>
        <v>0</v>
      </c>
      <c r="Q541" s="44" t="n">
        <f aca="false">IF($F541="Activo",5,IF($F541="Cese",1,0))</f>
        <v>0</v>
      </c>
      <c r="R541" s="19" t="n">
        <f aca="false">G541*Q541</f>
        <v>0</v>
      </c>
      <c r="S541" s="19" t="n">
        <f aca="false">IF($F541="Activo",SUMIFS(I541:I545,$D541:$D545,"&lt;="&amp;Trabajadores!$N$50)+IF(PROY_BON="Sí",SUMIFS(J541:J545,$D541:$D545,"&lt;="&amp;Trabajadores!$N$50),0),IF($F541="Cese",I541+IF(PROY_BON="Sí",J541,0),0))</f>
        <v>0</v>
      </c>
      <c r="T541" s="19" t="n">
        <f aca="false">IF(OR($F541&lt;&gt;"Activo",Trabajadores!$I$50="No"),0,IF(I545=0,H541*(1+IF(PROY_BON="Sí",Trabajadores!$P$50,0))*Trabajadores!$S$50/6*(Trabajadores!$N$50&gt;=12),0))</f>
        <v>0</v>
      </c>
      <c r="U541" s="19" t="n">
        <f aca="false">IF($F541="Activo",IF(Trabajadores!$J$50="Sí",L541*5,L541),IF($F541="Cese",L541,0))</f>
        <v>0</v>
      </c>
      <c r="V541" s="19" t="n">
        <f aca="false">IF(OR($F541="Activo",$F541="Cese"),M541,0)</f>
        <v>0</v>
      </c>
      <c r="W541" s="19" t="n">
        <f aca="false">IF(OR($F541="Activo",$F541="Cese"),SUM(P534:P540),0)</f>
        <v>0</v>
      </c>
      <c r="X541" s="36" t="n">
        <f aca="false">IF(OR($F541="Activo",$F541="Cese"),R541+S541+T541+U541+V541+W541,0)</f>
        <v>0</v>
      </c>
      <c r="Y541" s="19" t="n">
        <f aca="false">IF(OR($F541="Activo",$F541="Cese"),DED_FIJA,0)</f>
        <v>0</v>
      </c>
      <c r="Z541" s="36" t="n">
        <f aca="false">MAX(0,X541-Y541)</f>
        <v>0</v>
      </c>
      <c r="AA541" s="19" t="n">
        <f aca="false">IF(Z541=0,0,MAX(0,MIN(Z541,Parámetros!$G$19)-Parámetros!$F$19)*Parámetros!$E$19)</f>
        <v>0</v>
      </c>
      <c r="AB541" s="19" t="n">
        <f aca="false">IF(Z541=0,0,MAX(0,MIN(Z541,Parámetros!$G$20)-Parámetros!$F$20)*Parámetros!$E$20)</f>
        <v>0</v>
      </c>
      <c r="AC541" s="19" t="n">
        <f aca="false">IF(Z541=0,0,MAX(0,MIN(Z541,Parámetros!$G$21)-Parámetros!$F$21)*Parámetros!$E$21)</f>
        <v>0</v>
      </c>
      <c r="AD541" s="19" t="n">
        <f aca="false">IF(Z541=0,0,MAX(0,MIN(Z541,Parámetros!$G$22)-Parámetros!$F$22)*Parámetros!$E$22)</f>
        <v>0</v>
      </c>
      <c r="AE541" s="19" t="n">
        <f aca="false">IF(Z541=0,0,MAX(0,MIN(Z541,Parámetros!$G$23)-Parámetros!$F$23)*Parámetros!$E$23)</f>
        <v>0</v>
      </c>
      <c r="AF541" s="36" t="n">
        <f aca="false">SUM(AA541:AE541)</f>
        <v>0</v>
      </c>
      <c r="AG541" s="45" t="str">
        <f aca="false">IF(AM541&lt;=0,"-",INDEX(TR_TASA,MATCH(AM541,TR_DESDE,1)))</f>
        <v>-</v>
      </c>
      <c r="AH541" s="44" t="n">
        <f aca="false">IF($F541="Cese",1,IF($F541="Activo",INDEX(DIV_N,8),0))</f>
        <v>0</v>
      </c>
      <c r="AI541" s="44" t="n">
        <f aca="false">IF($F541="Cese",7,IF($F541="Activo",INDEX(DIV_HASTA,8),0))</f>
        <v>0</v>
      </c>
      <c r="AJ541" s="19" t="n">
        <f aca="false">IF(OR($F541="Activo",$F541="Cese"),SUMIFS(AV534:AV540,D534:D540,"&lt;="&amp;AI541),0)</f>
        <v>0</v>
      </c>
      <c r="AK541" s="19" t="n">
        <f aca="false">IF(OR($F541="Activo",$F541="Cese"),MAX(0,(AF541-AJ541)/AH541),0)</f>
        <v>0</v>
      </c>
      <c r="AL541" s="19" t="n">
        <f aca="false">IF(OR($F541="Activo",$F541="Cese"),K541+IF(PROY_BON="Sí",0,J541),0)</f>
        <v>0</v>
      </c>
      <c r="AM541" s="19" t="n">
        <f aca="false">IF(AL541&gt;0,MAX(0,X541+AL541-Y541),Z541)</f>
        <v>0</v>
      </c>
      <c r="AN541" s="19" t="n">
        <f aca="false">SUMPRODUCT((AM541&gt;TR_DESDE)*(AM541-TR_DESDE)*TR_INC)</f>
        <v>0</v>
      </c>
      <c r="AO541" s="19" t="n">
        <f aca="false">IF(AL541&gt;0,MAX(0,AN541-IF($F541="Cese",MAX(AF541,AJ541),AF541)),0)</f>
        <v>0</v>
      </c>
      <c r="AP541" s="46" t="n">
        <f aca="false">IF(OR($F541="Activo",$F541="Cese"),ROUND(AK541+AO541,2),0)</f>
        <v>0</v>
      </c>
      <c r="AQ541" s="19" t="n">
        <f aca="false">IF($F541="Cese",MAX(0,AJ541-AN541),0)</f>
        <v>0</v>
      </c>
      <c r="AR541" s="19" t="str">
        <f aca="false">IF($B541="","",IF(COUNTIFS(RP_COD,$B541,'Retenciones Planilla'!$J$6:$J$105,"&lt;&gt;")=0,"",SUMIFS('Retenciones Planilla'!$J$6:$J$105,RP_COD,$B541)))</f>
        <v/>
      </c>
      <c r="AS541" s="19" t="str">
        <f aca="false">IF(AR541="","",AR541-AP541)</f>
        <v/>
      </c>
      <c r="AT541" s="23" t="str">
        <f aca="false">IF($B541="","",IF(NOT(OR($F541="Activo",$F541="Cese")),IF(N(AR541)=0,"—","Revisar: sin vínculo"),IF(AR541="",IF(AP541=0,"No corresponde","Sin dato planilla"),IF(ABS(AS541)&lt;=TOL,"OK",IF(AS541&gt;0,"Retuvo de más","Retuvo de menos")))))</f>
        <v/>
      </c>
      <c r="AU541" s="19" t="n">
        <f aca="false">IF(AND(BASE_RET="Planilla (si existe)",AR541&lt;&gt;""),AR541,AP541)</f>
        <v>0</v>
      </c>
      <c r="AV541" s="19" t="n">
        <f aca="false">AU541+N541</f>
        <v>0</v>
      </c>
    </row>
    <row r="542" customFormat="false" ht="15" hidden="false" customHeight="false" outlineLevel="0" collapsed="false">
      <c r="A542" s="43" t="n">
        <v>45</v>
      </c>
      <c r="B542" s="35" t="str">
        <f aca="false">IF(Trabajadores!$B$50="","",Trabajadores!$B$50)</f>
        <v/>
      </c>
      <c r="C542" s="35" t="str">
        <f aca="false">IF($B542="","",Trabajadores!$D$50)</f>
        <v/>
      </c>
      <c r="D542" s="43" t="n">
        <v>9</v>
      </c>
      <c r="E542" s="23" t="s">
        <v>306</v>
      </c>
      <c r="F542" s="23" t="str">
        <f aca="false">IF($B542="","",IF(OR(9&lt;Trabajadores!$M$50,9&gt;Trabajadores!$N$50),"No vinculado",IF(AND(9=Trabajadores!$N$50,Trabajadores!$O$50="Sí"),"Cese","Activo")))</f>
        <v/>
      </c>
      <c r="G542" s="19" t="n">
        <f aca="false">IF($B542="",0,SUMIFS(Ingresos!$W$6:$W$1505,ING_COD,$B542,ING_CLASE,"ORD"))</f>
        <v>0</v>
      </c>
      <c r="H542" s="19" t="n">
        <f aca="false">IF($B542="",0,SUMIFS(Ingresos!$W$6:$W$1505,ING_COD,$B542,ING_CLASE,"ORD",ING_COMP,"Sí"))</f>
        <v>0</v>
      </c>
      <c r="I542" s="19" t="n">
        <f aca="false">IF($B542="",0,SUMIFS(Ingresos!$W$6:$W$1505,ING_COD,$B542,ING_CLASE,"GRA"))</f>
        <v>0</v>
      </c>
      <c r="J542" s="19" t="n">
        <f aca="false">IF($B542="",0,SUMIFS(Ingresos!$W$6:$W$1505,ING_COD,$B542,ING_CLASE,"BON"))</f>
        <v>0</v>
      </c>
      <c r="K542" s="19" t="n">
        <f aca="false">IF($B542="",0,SUMIFS(Ingresos!$W$6:$W$1505,ING_COD,$B542,ING_CLASE,"EXT"))</f>
        <v>0</v>
      </c>
      <c r="L542" s="19" t="n">
        <f aca="false">IF($B542="",0,SUMIFS(Ingresos!$W$6:$W$1505,ING_COD,$B542,ING_CLASE,"OTO"))</f>
        <v>0</v>
      </c>
      <c r="M542" s="19" t="n">
        <f aca="false">IF($B542="",0,SUMIFS(Ingresos!$W$6:$W$1505,ING_COD,$B542,ING_CLASE,"OTX"))</f>
        <v>0</v>
      </c>
      <c r="N542" s="19" t="n">
        <f aca="false">IF($B542="",0,SUMIFS(Ingresos!$W$6:$W$1505,ING_COD,$B542,ING_CLASE,"RETO"))</f>
        <v>0</v>
      </c>
      <c r="O542" s="19" t="n">
        <f aca="false">IF($B542="",0,SUMIFS(Ingresos!$W$6:$W$1505,ING_COD,$B542,ING_CLASE,"INA"))</f>
        <v>0</v>
      </c>
      <c r="P542" s="19" t="n">
        <f aca="false">G542+I542+J542+K542+L542+M542</f>
        <v>0</v>
      </c>
      <c r="Q542" s="44" t="n">
        <f aca="false">IF($F542="Activo",4,IF($F542="Cese",1,0))</f>
        <v>0</v>
      </c>
      <c r="R542" s="19" t="n">
        <f aca="false">G542*Q542</f>
        <v>0</v>
      </c>
      <c r="S542" s="19" t="n">
        <f aca="false">IF($F542="Activo",SUMIFS(I542:I545,$D542:$D545,"&lt;="&amp;Trabajadores!$N$50)+IF(PROY_BON="Sí",SUMIFS(J542:J545,$D542:$D545,"&lt;="&amp;Trabajadores!$N$50),0),IF($F542="Cese",I542+IF(PROY_BON="Sí",J542,0),0))</f>
        <v>0</v>
      </c>
      <c r="T542" s="19" t="n">
        <f aca="false">IF(OR($F542&lt;&gt;"Activo",Trabajadores!$I$50="No"),0,IF(I545=0,H542*(1+IF(PROY_BON="Sí",Trabajadores!$P$50,0))*Trabajadores!$S$50/6*(Trabajadores!$N$50&gt;=12),0))</f>
        <v>0</v>
      </c>
      <c r="U542" s="19" t="n">
        <f aca="false">IF($F542="Activo",IF(Trabajadores!$J$50="Sí",L542*4,L542),IF($F542="Cese",L542,0))</f>
        <v>0</v>
      </c>
      <c r="V542" s="19" t="n">
        <f aca="false">IF(OR($F542="Activo",$F542="Cese"),M542,0)</f>
        <v>0</v>
      </c>
      <c r="W542" s="19" t="n">
        <f aca="false">IF(OR($F542="Activo",$F542="Cese"),SUM(P534:P541),0)</f>
        <v>0</v>
      </c>
      <c r="X542" s="36" t="n">
        <f aca="false">IF(OR($F542="Activo",$F542="Cese"),R542+S542+T542+U542+V542+W542,0)</f>
        <v>0</v>
      </c>
      <c r="Y542" s="19" t="n">
        <f aca="false">IF(OR($F542="Activo",$F542="Cese"),DED_FIJA,0)</f>
        <v>0</v>
      </c>
      <c r="Z542" s="36" t="n">
        <f aca="false">MAX(0,X542-Y542)</f>
        <v>0</v>
      </c>
      <c r="AA542" s="19" t="n">
        <f aca="false">IF(Z542=0,0,MAX(0,MIN(Z542,Parámetros!$G$19)-Parámetros!$F$19)*Parámetros!$E$19)</f>
        <v>0</v>
      </c>
      <c r="AB542" s="19" t="n">
        <f aca="false">IF(Z542=0,0,MAX(0,MIN(Z542,Parámetros!$G$20)-Parámetros!$F$20)*Parámetros!$E$20)</f>
        <v>0</v>
      </c>
      <c r="AC542" s="19" t="n">
        <f aca="false">IF(Z542=0,0,MAX(0,MIN(Z542,Parámetros!$G$21)-Parámetros!$F$21)*Parámetros!$E$21)</f>
        <v>0</v>
      </c>
      <c r="AD542" s="19" t="n">
        <f aca="false">IF(Z542=0,0,MAX(0,MIN(Z542,Parámetros!$G$22)-Parámetros!$F$22)*Parámetros!$E$22)</f>
        <v>0</v>
      </c>
      <c r="AE542" s="19" t="n">
        <f aca="false">IF(Z542=0,0,MAX(0,MIN(Z542,Parámetros!$G$23)-Parámetros!$F$23)*Parámetros!$E$23)</f>
        <v>0</v>
      </c>
      <c r="AF542" s="36" t="n">
        <f aca="false">SUM(AA542:AE542)</f>
        <v>0</v>
      </c>
      <c r="AG542" s="45" t="str">
        <f aca="false">IF(AM542&lt;=0,"-",INDEX(TR_TASA,MATCH(AM542,TR_DESDE,1)))</f>
        <v>-</v>
      </c>
      <c r="AH542" s="44" t="n">
        <f aca="false">IF($F542="Cese",1,IF($F542="Activo",INDEX(DIV_N,9),0))</f>
        <v>0</v>
      </c>
      <c r="AI542" s="44" t="n">
        <f aca="false">IF($F542="Cese",8,IF($F542="Activo",INDEX(DIV_HASTA,9),0))</f>
        <v>0</v>
      </c>
      <c r="AJ542" s="19" t="n">
        <f aca="false">IF(OR($F542="Activo",$F542="Cese"),SUMIFS(AV534:AV541,D534:D541,"&lt;="&amp;AI542),0)</f>
        <v>0</v>
      </c>
      <c r="AK542" s="19" t="n">
        <f aca="false">IF(OR($F542="Activo",$F542="Cese"),MAX(0,(AF542-AJ542)/AH542),0)</f>
        <v>0</v>
      </c>
      <c r="AL542" s="19" t="n">
        <f aca="false">IF(OR($F542="Activo",$F542="Cese"),K542+IF(PROY_BON="Sí",0,J542),0)</f>
        <v>0</v>
      </c>
      <c r="AM542" s="19" t="n">
        <f aca="false">IF(AL542&gt;0,MAX(0,X542+AL542-Y542),Z542)</f>
        <v>0</v>
      </c>
      <c r="AN542" s="19" t="n">
        <f aca="false">SUMPRODUCT((AM542&gt;TR_DESDE)*(AM542-TR_DESDE)*TR_INC)</f>
        <v>0</v>
      </c>
      <c r="AO542" s="19" t="n">
        <f aca="false">IF(AL542&gt;0,MAX(0,AN542-IF($F542="Cese",MAX(AF542,AJ542),AF542)),0)</f>
        <v>0</v>
      </c>
      <c r="AP542" s="46" t="n">
        <f aca="false">IF(OR($F542="Activo",$F542="Cese"),ROUND(AK542+AO542,2),0)</f>
        <v>0</v>
      </c>
      <c r="AQ542" s="19" t="n">
        <f aca="false">IF($F542="Cese",MAX(0,AJ542-AN542),0)</f>
        <v>0</v>
      </c>
      <c r="AR542" s="19" t="str">
        <f aca="false">IF($B542="","",IF(COUNTIFS(RP_COD,$B542,'Retenciones Planilla'!$K$6:$K$105,"&lt;&gt;")=0,"",SUMIFS('Retenciones Planilla'!$K$6:$K$105,RP_COD,$B542)))</f>
        <v/>
      </c>
      <c r="AS542" s="19" t="str">
        <f aca="false">IF(AR542="","",AR542-AP542)</f>
        <v/>
      </c>
      <c r="AT542" s="23" t="str">
        <f aca="false">IF($B542="","",IF(NOT(OR($F542="Activo",$F542="Cese")),IF(N(AR542)=0,"—","Revisar: sin vínculo"),IF(AR542="",IF(AP542=0,"No corresponde","Sin dato planilla"),IF(ABS(AS542)&lt;=TOL,"OK",IF(AS542&gt;0,"Retuvo de más","Retuvo de menos")))))</f>
        <v/>
      </c>
      <c r="AU542" s="19" t="n">
        <f aca="false">IF(AND(BASE_RET="Planilla (si existe)",AR542&lt;&gt;""),AR542,AP542)</f>
        <v>0</v>
      </c>
      <c r="AV542" s="19" t="n">
        <f aca="false">AU542+N542</f>
        <v>0</v>
      </c>
    </row>
    <row r="543" customFormat="false" ht="15" hidden="false" customHeight="false" outlineLevel="0" collapsed="false">
      <c r="A543" s="43" t="n">
        <v>45</v>
      </c>
      <c r="B543" s="35" t="str">
        <f aca="false">IF(Trabajadores!$B$50="","",Trabajadores!$B$50)</f>
        <v/>
      </c>
      <c r="C543" s="35" t="str">
        <f aca="false">IF($B543="","",Trabajadores!$D$50)</f>
        <v/>
      </c>
      <c r="D543" s="43" t="n">
        <v>10</v>
      </c>
      <c r="E543" s="23" t="s">
        <v>307</v>
      </c>
      <c r="F543" s="23" t="str">
        <f aca="false">IF($B543="","",IF(OR(10&lt;Trabajadores!$M$50,10&gt;Trabajadores!$N$50),"No vinculado",IF(AND(10=Trabajadores!$N$50,Trabajadores!$O$50="Sí"),"Cese","Activo")))</f>
        <v/>
      </c>
      <c r="G543" s="19" t="n">
        <f aca="false">IF($B543="",0,SUMIFS(Ingresos!$X$6:$X$1505,ING_COD,$B543,ING_CLASE,"ORD"))</f>
        <v>0</v>
      </c>
      <c r="H543" s="19" t="n">
        <f aca="false">IF($B543="",0,SUMIFS(Ingresos!$X$6:$X$1505,ING_COD,$B543,ING_CLASE,"ORD",ING_COMP,"Sí"))</f>
        <v>0</v>
      </c>
      <c r="I543" s="19" t="n">
        <f aca="false">IF($B543="",0,SUMIFS(Ingresos!$X$6:$X$1505,ING_COD,$B543,ING_CLASE,"GRA"))</f>
        <v>0</v>
      </c>
      <c r="J543" s="19" t="n">
        <f aca="false">IF($B543="",0,SUMIFS(Ingresos!$X$6:$X$1505,ING_COD,$B543,ING_CLASE,"BON"))</f>
        <v>0</v>
      </c>
      <c r="K543" s="19" t="n">
        <f aca="false">IF($B543="",0,SUMIFS(Ingresos!$X$6:$X$1505,ING_COD,$B543,ING_CLASE,"EXT"))</f>
        <v>0</v>
      </c>
      <c r="L543" s="19" t="n">
        <f aca="false">IF($B543="",0,SUMIFS(Ingresos!$X$6:$X$1505,ING_COD,$B543,ING_CLASE,"OTO"))</f>
        <v>0</v>
      </c>
      <c r="M543" s="19" t="n">
        <f aca="false">IF($B543="",0,SUMIFS(Ingresos!$X$6:$X$1505,ING_COD,$B543,ING_CLASE,"OTX"))</f>
        <v>0</v>
      </c>
      <c r="N543" s="19" t="n">
        <f aca="false">IF($B543="",0,SUMIFS(Ingresos!$X$6:$X$1505,ING_COD,$B543,ING_CLASE,"RETO"))</f>
        <v>0</v>
      </c>
      <c r="O543" s="19" t="n">
        <f aca="false">IF($B543="",0,SUMIFS(Ingresos!$X$6:$X$1505,ING_COD,$B543,ING_CLASE,"INA"))</f>
        <v>0</v>
      </c>
      <c r="P543" s="19" t="n">
        <f aca="false">G543+I543+J543+K543+L543+M543</f>
        <v>0</v>
      </c>
      <c r="Q543" s="44" t="n">
        <f aca="false">IF($F543="Activo",3,IF($F543="Cese",1,0))</f>
        <v>0</v>
      </c>
      <c r="R543" s="19" t="n">
        <f aca="false">G543*Q543</f>
        <v>0</v>
      </c>
      <c r="S543" s="19" t="n">
        <f aca="false">IF($F543="Activo",SUMIFS(I543:I545,$D543:$D545,"&lt;="&amp;Trabajadores!$N$50)+IF(PROY_BON="Sí",SUMIFS(J543:J545,$D543:$D545,"&lt;="&amp;Trabajadores!$N$50),0),IF($F543="Cese",I543+IF(PROY_BON="Sí",J543,0),0))</f>
        <v>0</v>
      </c>
      <c r="T543" s="19" t="n">
        <f aca="false">IF(OR($F543&lt;&gt;"Activo",Trabajadores!$I$50="No"),0,IF(I545=0,H543*(1+IF(PROY_BON="Sí",Trabajadores!$P$50,0))*Trabajadores!$S$50/6*(Trabajadores!$N$50&gt;=12),0))</f>
        <v>0</v>
      </c>
      <c r="U543" s="19" t="n">
        <f aca="false">IF($F543="Activo",IF(Trabajadores!$J$50="Sí",L543*3,L543),IF($F543="Cese",L543,0))</f>
        <v>0</v>
      </c>
      <c r="V543" s="19" t="n">
        <f aca="false">IF(OR($F543="Activo",$F543="Cese"),M543,0)</f>
        <v>0</v>
      </c>
      <c r="W543" s="19" t="n">
        <f aca="false">IF(OR($F543="Activo",$F543="Cese"),SUM(P534:P542),0)</f>
        <v>0</v>
      </c>
      <c r="X543" s="36" t="n">
        <f aca="false">IF(OR($F543="Activo",$F543="Cese"),R543+S543+T543+U543+V543+W543,0)</f>
        <v>0</v>
      </c>
      <c r="Y543" s="19" t="n">
        <f aca="false">IF(OR($F543="Activo",$F543="Cese"),DED_FIJA,0)</f>
        <v>0</v>
      </c>
      <c r="Z543" s="36" t="n">
        <f aca="false">MAX(0,X543-Y543)</f>
        <v>0</v>
      </c>
      <c r="AA543" s="19" t="n">
        <f aca="false">IF(Z543=0,0,MAX(0,MIN(Z543,Parámetros!$G$19)-Parámetros!$F$19)*Parámetros!$E$19)</f>
        <v>0</v>
      </c>
      <c r="AB543" s="19" t="n">
        <f aca="false">IF(Z543=0,0,MAX(0,MIN(Z543,Parámetros!$G$20)-Parámetros!$F$20)*Parámetros!$E$20)</f>
        <v>0</v>
      </c>
      <c r="AC543" s="19" t="n">
        <f aca="false">IF(Z543=0,0,MAX(0,MIN(Z543,Parámetros!$G$21)-Parámetros!$F$21)*Parámetros!$E$21)</f>
        <v>0</v>
      </c>
      <c r="AD543" s="19" t="n">
        <f aca="false">IF(Z543=0,0,MAX(0,MIN(Z543,Parámetros!$G$22)-Parámetros!$F$22)*Parámetros!$E$22)</f>
        <v>0</v>
      </c>
      <c r="AE543" s="19" t="n">
        <f aca="false">IF(Z543=0,0,MAX(0,MIN(Z543,Parámetros!$G$23)-Parámetros!$F$23)*Parámetros!$E$23)</f>
        <v>0</v>
      </c>
      <c r="AF543" s="36" t="n">
        <f aca="false">SUM(AA543:AE543)</f>
        <v>0</v>
      </c>
      <c r="AG543" s="45" t="str">
        <f aca="false">IF(AM543&lt;=0,"-",INDEX(TR_TASA,MATCH(AM543,TR_DESDE,1)))</f>
        <v>-</v>
      </c>
      <c r="AH543" s="44" t="n">
        <f aca="false">IF($F543="Cese",1,IF($F543="Activo",INDEX(DIV_N,10),0))</f>
        <v>0</v>
      </c>
      <c r="AI543" s="44" t="n">
        <f aca="false">IF($F543="Cese",9,IF($F543="Activo",INDEX(DIV_HASTA,10),0))</f>
        <v>0</v>
      </c>
      <c r="AJ543" s="19" t="n">
        <f aca="false">IF(OR($F543="Activo",$F543="Cese"),SUMIFS(AV534:AV542,D534:D542,"&lt;="&amp;AI543),0)</f>
        <v>0</v>
      </c>
      <c r="AK543" s="19" t="n">
        <f aca="false">IF(OR($F543="Activo",$F543="Cese"),MAX(0,(AF543-AJ543)/AH543),0)</f>
        <v>0</v>
      </c>
      <c r="AL543" s="19" t="n">
        <f aca="false">IF(OR($F543="Activo",$F543="Cese"),K543+IF(PROY_BON="Sí",0,J543),0)</f>
        <v>0</v>
      </c>
      <c r="AM543" s="19" t="n">
        <f aca="false">IF(AL543&gt;0,MAX(0,X543+AL543-Y543),Z543)</f>
        <v>0</v>
      </c>
      <c r="AN543" s="19" t="n">
        <f aca="false">SUMPRODUCT((AM543&gt;TR_DESDE)*(AM543-TR_DESDE)*TR_INC)</f>
        <v>0</v>
      </c>
      <c r="AO543" s="19" t="n">
        <f aca="false">IF(AL543&gt;0,MAX(0,AN543-IF($F543="Cese",MAX(AF543,AJ543),AF543)),0)</f>
        <v>0</v>
      </c>
      <c r="AP543" s="46" t="n">
        <f aca="false">IF(OR($F543="Activo",$F543="Cese"),ROUND(AK543+AO543,2),0)</f>
        <v>0</v>
      </c>
      <c r="AQ543" s="19" t="n">
        <f aca="false">IF($F543="Cese",MAX(0,AJ543-AN543),0)</f>
        <v>0</v>
      </c>
      <c r="AR543" s="19" t="str">
        <f aca="false">IF($B543="","",IF(COUNTIFS(RP_COD,$B543,'Retenciones Planilla'!$L$6:$L$105,"&lt;&gt;")=0,"",SUMIFS('Retenciones Planilla'!$L$6:$L$105,RP_COD,$B543)))</f>
        <v/>
      </c>
      <c r="AS543" s="19" t="str">
        <f aca="false">IF(AR543="","",AR543-AP543)</f>
        <v/>
      </c>
      <c r="AT543" s="23" t="str">
        <f aca="false">IF($B543="","",IF(NOT(OR($F543="Activo",$F543="Cese")),IF(N(AR543)=0,"—","Revisar: sin vínculo"),IF(AR543="",IF(AP543=0,"No corresponde","Sin dato planilla"),IF(ABS(AS543)&lt;=TOL,"OK",IF(AS543&gt;0,"Retuvo de más","Retuvo de menos")))))</f>
        <v/>
      </c>
      <c r="AU543" s="19" t="n">
        <f aca="false">IF(AND(BASE_RET="Planilla (si existe)",AR543&lt;&gt;""),AR543,AP543)</f>
        <v>0</v>
      </c>
      <c r="AV543" s="19" t="n">
        <f aca="false">AU543+N543</f>
        <v>0</v>
      </c>
    </row>
    <row r="544" customFormat="false" ht="15" hidden="false" customHeight="false" outlineLevel="0" collapsed="false">
      <c r="A544" s="43" t="n">
        <v>45</v>
      </c>
      <c r="B544" s="35" t="str">
        <f aca="false">IF(Trabajadores!$B$50="","",Trabajadores!$B$50)</f>
        <v/>
      </c>
      <c r="C544" s="35" t="str">
        <f aca="false">IF($B544="","",Trabajadores!$D$50)</f>
        <v/>
      </c>
      <c r="D544" s="43" t="n">
        <v>11</v>
      </c>
      <c r="E544" s="23" t="s">
        <v>308</v>
      </c>
      <c r="F544" s="23" t="str">
        <f aca="false">IF($B544="","",IF(OR(11&lt;Trabajadores!$M$50,11&gt;Trabajadores!$N$50),"No vinculado",IF(AND(11=Trabajadores!$N$50,Trabajadores!$O$50="Sí"),"Cese","Activo")))</f>
        <v/>
      </c>
      <c r="G544" s="19" t="n">
        <f aca="false">IF($B544="",0,SUMIFS(Ingresos!$Y$6:$Y$1505,ING_COD,$B544,ING_CLASE,"ORD"))</f>
        <v>0</v>
      </c>
      <c r="H544" s="19" t="n">
        <f aca="false">IF($B544="",0,SUMIFS(Ingresos!$Y$6:$Y$1505,ING_COD,$B544,ING_CLASE,"ORD",ING_COMP,"Sí"))</f>
        <v>0</v>
      </c>
      <c r="I544" s="19" t="n">
        <f aca="false">IF($B544="",0,SUMIFS(Ingresos!$Y$6:$Y$1505,ING_COD,$B544,ING_CLASE,"GRA"))</f>
        <v>0</v>
      </c>
      <c r="J544" s="19" t="n">
        <f aca="false">IF($B544="",0,SUMIFS(Ingresos!$Y$6:$Y$1505,ING_COD,$B544,ING_CLASE,"BON"))</f>
        <v>0</v>
      </c>
      <c r="K544" s="19" t="n">
        <f aca="false">IF($B544="",0,SUMIFS(Ingresos!$Y$6:$Y$1505,ING_COD,$B544,ING_CLASE,"EXT"))</f>
        <v>0</v>
      </c>
      <c r="L544" s="19" t="n">
        <f aca="false">IF($B544="",0,SUMIFS(Ingresos!$Y$6:$Y$1505,ING_COD,$B544,ING_CLASE,"OTO"))</f>
        <v>0</v>
      </c>
      <c r="M544" s="19" t="n">
        <f aca="false">IF($B544="",0,SUMIFS(Ingresos!$Y$6:$Y$1505,ING_COD,$B544,ING_CLASE,"OTX"))</f>
        <v>0</v>
      </c>
      <c r="N544" s="19" t="n">
        <f aca="false">IF($B544="",0,SUMIFS(Ingresos!$Y$6:$Y$1505,ING_COD,$B544,ING_CLASE,"RETO"))</f>
        <v>0</v>
      </c>
      <c r="O544" s="19" t="n">
        <f aca="false">IF($B544="",0,SUMIFS(Ingresos!$Y$6:$Y$1505,ING_COD,$B544,ING_CLASE,"INA"))</f>
        <v>0</v>
      </c>
      <c r="P544" s="19" t="n">
        <f aca="false">G544+I544+J544+K544+L544+M544</f>
        <v>0</v>
      </c>
      <c r="Q544" s="44" t="n">
        <f aca="false">IF($F544="Activo",2,IF($F544="Cese",1,0))</f>
        <v>0</v>
      </c>
      <c r="R544" s="19" t="n">
        <f aca="false">G544*Q544</f>
        <v>0</v>
      </c>
      <c r="S544" s="19" t="n">
        <f aca="false">IF($F544="Activo",SUMIFS(I544:I545,$D544:$D545,"&lt;="&amp;Trabajadores!$N$50)+IF(PROY_BON="Sí",SUMIFS(J544:J545,$D544:$D545,"&lt;="&amp;Trabajadores!$N$50),0),IF($F544="Cese",I544+IF(PROY_BON="Sí",J544,0),0))</f>
        <v>0</v>
      </c>
      <c r="T544" s="19" t="n">
        <f aca="false">IF(OR($F544&lt;&gt;"Activo",Trabajadores!$I$50="No"),0,IF(I545=0,H544*(1+IF(PROY_BON="Sí",Trabajadores!$P$50,0))*Trabajadores!$S$50/6*(Trabajadores!$N$50&gt;=12),0))</f>
        <v>0</v>
      </c>
      <c r="U544" s="19" t="n">
        <f aca="false">IF($F544="Activo",IF(Trabajadores!$J$50="Sí",L544*2,L544),IF($F544="Cese",L544,0))</f>
        <v>0</v>
      </c>
      <c r="V544" s="19" t="n">
        <f aca="false">IF(OR($F544="Activo",$F544="Cese"),M544,0)</f>
        <v>0</v>
      </c>
      <c r="W544" s="19" t="n">
        <f aca="false">IF(OR($F544="Activo",$F544="Cese"),SUM(P534:P543),0)</f>
        <v>0</v>
      </c>
      <c r="X544" s="36" t="n">
        <f aca="false">IF(OR($F544="Activo",$F544="Cese"),R544+S544+T544+U544+V544+W544,0)</f>
        <v>0</v>
      </c>
      <c r="Y544" s="19" t="n">
        <f aca="false">IF(OR($F544="Activo",$F544="Cese"),DED_FIJA,0)</f>
        <v>0</v>
      </c>
      <c r="Z544" s="36" t="n">
        <f aca="false">MAX(0,X544-Y544)</f>
        <v>0</v>
      </c>
      <c r="AA544" s="19" t="n">
        <f aca="false">IF(Z544=0,0,MAX(0,MIN(Z544,Parámetros!$G$19)-Parámetros!$F$19)*Parámetros!$E$19)</f>
        <v>0</v>
      </c>
      <c r="AB544" s="19" t="n">
        <f aca="false">IF(Z544=0,0,MAX(0,MIN(Z544,Parámetros!$G$20)-Parámetros!$F$20)*Parámetros!$E$20)</f>
        <v>0</v>
      </c>
      <c r="AC544" s="19" t="n">
        <f aca="false">IF(Z544=0,0,MAX(0,MIN(Z544,Parámetros!$G$21)-Parámetros!$F$21)*Parámetros!$E$21)</f>
        <v>0</v>
      </c>
      <c r="AD544" s="19" t="n">
        <f aca="false">IF(Z544=0,0,MAX(0,MIN(Z544,Parámetros!$G$22)-Parámetros!$F$22)*Parámetros!$E$22)</f>
        <v>0</v>
      </c>
      <c r="AE544" s="19" t="n">
        <f aca="false">IF(Z544=0,0,MAX(0,MIN(Z544,Parámetros!$G$23)-Parámetros!$F$23)*Parámetros!$E$23)</f>
        <v>0</v>
      </c>
      <c r="AF544" s="36" t="n">
        <f aca="false">SUM(AA544:AE544)</f>
        <v>0</v>
      </c>
      <c r="AG544" s="45" t="str">
        <f aca="false">IF(AM544&lt;=0,"-",INDEX(TR_TASA,MATCH(AM544,TR_DESDE,1)))</f>
        <v>-</v>
      </c>
      <c r="AH544" s="44" t="n">
        <f aca="false">IF($F544="Cese",1,IF($F544="Activo",INDEX(DIV_N,11),0))</f>
        <v>0</v>
      </c>
      <c r="AI544" s="44" t="n">
        <f aca="false">IF($F544="Cese",10,IF($F544="Activo",INDEX(DIV_HASTA,11),0))</f>
        <v>0</v>
      </c>
      <c r="AJ544" s="19" t="n">
        <f aca="false">IF(OR($F544="Activo",$F544="Cese"),SUMIFS(AV534:AV543,D534:D543,"&lt;="&amp;AI544),0)</f>
        <v>0</v>
      </c>
      <c r="AK544" s="19" t="n">
        <f aca="false">IF(OR($F544="Activo",$F544="Cese"),MAX(0,(AF544-AJ544)/AH544),0)</f>
        <v>0</v>
      </c>
      <c r="AL544" s="19" t="n">
        <f aca="false">IF(OR($F544="Activo",$F544="Cese"),K544+IF(PROY_BON="Sí",0,J544),0)</f>
        <v>0</v>
      </c>
      <c r="AM544" s="19" t="n">
        <f aca="false">IF(AL544&gt;0,MAX(0,X544+AL544-Y544),Z544)</f>
        <v>0</v>
      </c>
      <c r="AN544" s="19" t="n">
        <f aca="false">SUMPRODUCT((AM544&gt;TR_DESDE)*(AM544-TR_DESDE)*TR_INC)</f>
        <v>0</v>
      </c>
      <c r="AO544" s="19" t="n">
        <f aca="false">IF(AL544&gt;0,MAX(0,AN544-IF($F544="Cese",MAX(AF544,AJ544),AF544)),0)</f>
        <v>0</v>
      </c>
      <c r="AP544" s="46" t="n">
        <f aca="false">IF(OR($F544="Activo",$F544="Cese"),ROUND(AK544+AO544,2),0)</f>
        <v>0</v>
      </c>
      <c r="AQ544" s="19" t="n">
        <f aca="false">IF($F544="Cese",MAX(0,AJ544-AN544),0)</f>
        <v>0</v>
      </c>
      <c r="AR544" s="19" t="str">
        <f aca="false">IF($B544="","",IF(COUNTIFS(RP_COD,$B544,'Retenciones Planilla'!$M$6:$M$105,"&lt;&gt;")=0,"",SUMIFS('Retenciones Planilla'!$M$6:$M$105,RP_COD,$B544)))</f>
        <v/>
      </c>
      <c r="AS544" s="19" t="str">
        <f aca="false">IF(AR544="","",AR544-AP544)</f>
        <v/>
      </c>
      <c r="AT544" s="23" t="str">
        <f aca="false">IF($B544="","",IF(NOT(OR($F544="Activo",$F544="Cese")),IF(N(AR544)=0,"—","Revisar: sin vínculo"),IF(AR544="",IF(AP544=0,"No corresponde","Sin dato planilla"),IF(ABS(AS544)&lt;=TOL,"OK",IF(AS544&gt;0,"Retuvo de más","Retuvo de menos")))))</f>
        <v/>
      </c>
      <c r="AU544" s="19" t="n">
        <f aca="false">IF(AND(BASE_RET="Planilla (si existe)",AR544&lt;&gt;""),AR544,AP544)</f>
        <v>0</v>
      </c>
      <c r="AV544" s="19" t="n">
        <f aca="false">AU544+N544</f>
        <v>0</v>
      </c>
    </row>
    <row r="545" customFormat="false" ht="15" hidden="false" customHeight="false" outlineLevel="0" collapsed="false">
      <c r="A545" s="43" t="n">
        <v>45</v>
      </c>
      <c r="B545" s="35" t="str">
        <f aca="false">IF(Trabajadores!$B$50="","",Trabajadores!$B$50)</f>
        <v/>
      </c>
      <c r="C545" s="35" t="str">
        <f aca="false">IF($B545="","",Trabajadores!$D$50)</f>
        <v/>
      </c>
      <c r="D545" s="43" t="n">
        <v>12</v>
      </c>
      <c r="E545" s="23" t="s">
        <v>309</v>
      </c>
      <c r="F545" s="23" t="str">
        <f aca="false">IF($B545="","",IF(OR(12&lt;Trabajadores!$M$50,12&gt;Trabajadores!$N$50),"No vinculado",IF(AND(12=Trabajadores!$N$50,Trabajadores!$O$50="Sí"),"Cese","Activo")))</f>
        <v/>
      </c>
      <c r="G545" s="19" t="n">
        <f aca="false">IF($B545="",0,SUMIFS(Ingresos!$Z$6:$Z$1505,ING_COD,$B545,ING_CLASE,"ORD"))</f>
        <v>0</v>
      </c>
      <c r="H545" s="19" t="n">
        <f aca="false">IF($B545="",0,SUMIFS(Ingresos!$Z$6:$Z$1505,ING_COD,$B545,ING_CLASE,"ORD",ING_COMP,"Sí"))</f>
        <v>0</v>
      </c>
      <c r="I545" s="19" t="n">
        <f aca="false">IF($B545="",0,SUMIFS(Ingresos!$Z$6:$Z$1505,ING_COD,$B545,ING_CLASE,"GRA"))</f>
        <v>0</v>
      </c>
      <c r="J545" s="19" t="n">
        <f aca="false">IF($B545="",0,SUMIFS(Ingresos!$Z$6:$Z$1505,ING_COD,$B545,ING_CLASE,"BON"))</f>
        <v>0</v>
      </c>
      <c r="K545" s="19" t="n">
        <f aca="false">IF($B545="",0,SUMIFS(Ingresos!$Z$6:$Z$1505,ING_COD,$B545,ING_CLASE,"EXT"))</f>
        <v>0</v>
      </c>
      <c r="L545" s="19" t="n">
        <f aca="false">IF($B545="",0,SUMIFS(Ingresos!$Z$6:$Z$1505,ING_COD,$B545,ING_CLASE,"OTO"))</f>
        <v>0</v>
      </c>
      <c r="M545" s="19" t="n">
        <f aca="false">IF($B545="",0,SUMIFS(Ingresos!$Z$6:$Z$1505,ING_COD,$B545,ING_CLASE,"OTX"))</f>
        <v>0</v>
      </c>
      <c r="N545" s="19" t="n">
        <f aca="false">IF($B545="",0,SUMIFS(Ingresos!$Z$6:$Z$1505,ING_COD,$B545,ING_CLASE,"RETO"))</f>
        <v>0</v>
      </c>
      <c r="O545" s="19" t="n">
        <f aca="false">IF($B545="",0,SUMIFS(Ingresos!$Z$6:$Z$1505,ING_COD,$B545,ING_CLASE,"INA"))</f>
        <v>0</v>
      </c>
      <c r="P545" s="19" t="n">
        <f aca="false">G545+I545+J545+K545+L545+M545</f>
        <v>0</v>
      </c>
      <c r="Q545" s="44" t="n">
        <f aca="false">IF($F545="Activo",1,IF($F545="Cese",1,0))</f>
        <v>0</v>
      </c>
      <c r="R545" s="19" t="n">
        <f aca="false">G545*Q545</f>
        <v>0</v>
      </c>
      <c r="S545" s="19" t="n">
        <f aca="false">IF($F545="Activo",SUMIFS(I545:I545,$D545:$D545,"&lt;="&amp;Trabajadores!$N$50)+IF(PROY_BON="Sí",SUMIFS(J545:J545,$D545:$D545,"&lt;="&amp;Trabajadores!$N$50),0),IF($F545="Cese",I545+IF(PROY_BON="Sí",J545,0),0))</f>
        <v>0</v>
      </c>
      <c r="T545" s="19" t="n">
        <f aca="false">0</f>
        <v>0</v>
      </c>
      <c r="U545" s="19" t="n">
        <f aca="false">IF($F545="Activo",IF(Trabajadores!$J$50="Sí",L545*1,L545),IF($F545="Cese",L545,0))</f>
        <v>0</v>
      </c>
      <c r="V545" s="19" t="n">
        <f aca="false">IF(OR($F545="Activo",$F545="Cese"),M545,0)</f>
        <v>0</v>
      </c>
      <c r="W545" s="19" t="n">
        <f aca="false">IF(OR($F545="Activo",$F545="Cese"),SUM(P534:P544),0)</f>
        <v>0</v>
      </c>
      <c r="X545" s="36" t="n">
        <f aca="false">IF(OR($F545="Activo",$F545="Cese"),R545+S545+T545+U545+V545+W545,0)</f>
        <v>0</v>
      </c>
      <c r="Y545" s="19" t="n">
        <f aca="false">IF(OR($F545="Activo",$F545="Cese"),DED_FIJA,0)</f>
        <v>0</v>
      </c>
      <c r="Z545" s="36" t="n">
        <f aca="false">MAX(0,X545-Y545)</f>
        <v>0</v>
      </c>
      <c r="AA545" s="19" t="n">
        <f aca="false">IF(Z545=0,0,MAX(0,MIN(Z545,Parámetros!$G$19)-Parámetros!$F$19)*Parámetros!$E$19)</f>
        <v>0</v>
      </c>
      <c r="AB545" s="19" t="n">
        <f aca="false">IF(Z545=0,0,MAX(0,MIN(Z545,Parámetros!$G$20)-Parámetros!$F$20)*Parámetros!$E$20)</f>
        <v>0</v>
      </c>
      <c r="AC545" s="19" t="n">
        <f aca="false">IF(Z545=0,0,MAX(0,MIN(Z545,Parámetros!$G$21)-Parámetros!$F$21)*Parámetros!$E$21)</f>
        <v>0</v>
      </c>
      <c r="AD545" s="19" t="n">
        <f aca="false">IF(Z545=0,0,MAX(0,MIN(Z545,Parámetros!$G$22)-Parámetros!$F$22)*Parámetros!$E$22)</f>
        <v>0</v>
      </c>
      <c r="AE545" s="19" t="n">
        <f aca="false">IF(Z545=0,0,MAX(0,MIN(Z545,Parámetros!$G$23)-Parámetros!$F$23)*Parámetros!$E$23)</f>
        <v>0</v>
      </c>
      <c r="AF545" s="36" t="n">
        <f aca="false">SUM(AA545:AE545)</f>
        <v>0</v>
      </c>
      <c r="AG545" s="45" t="str">
        <f aca="false">IF(AM545&lt;=0,"-",INDEX(TR_TASA,MATCH(AM545,TR_DESDE,1)))</f>
        <v>-</v>
      </c>
      <c r="AH545" s="44" t="n">
        <f aca="false">IF($F545="Cese",1,IF($F545="Activo",INDEX(DIV_N,12),0))</f>
        <v>0</v>
      </c>
      <c r="AI545" s="44" t="n">
        <f aca="false">IF($F545="Cese",11,IF($F545="Activo",INDEX(DIV_HASTA,12),0))</f>
        <v>0</v>
      </c>
      <c r="AJ545" s="19" t="n">
        <f aca="false">IF(OR($F545="Activo",$F545="Cese"),SUMIFS(AV534:AV544,D534:D544,"&lt;="&amp;AI545),0)</f>
        <v>0</v>
      </c>
      <c r="AK545" s="19" t="n">
        <f aca="false">IF(OR($F545="Activo",$F545="Cese"),MAX(0,(AF545-AJ545)/AH545),0)</f>
        <v>0</v>
      </c>
      <c r="AL545" s="19" t="n">
        <f aca="false">IF(OR($F545="Activo",$F545="Cese"),K545+IF(PROY_BON="Sí",0,J545),0)</f>
        <v>0</v>
      </c>
      <c r="AM545" s="19" t="n">
        <f aca="false">IF(AL545&gt;0,MAX(0,X545+AL545-Y545),Z545)</f>
        <v>0</v>
      </c>
      <c r="AN545" s="19" t="n">
        <f aca="false">SUMPRODUCT((AM545&gt;TR_DESDE)*(AM545-TR_DESDE)*TR_INC)</f>
        <v>0</v>
      </c>
      <c r="AO545" s="19" t="n">
        <f aca="false">IF(AL545&gt;0,MAX(0,AN545-IF(TRUE(),MAX(AF545,AJ545),AF545)),0)</f>
        <v>0</v>
      </c>
      <c r="AP545" s="46" t="n">
        <f aca="false">IF(OR($F545="Activo",$F545="Cese"),ROUND(AK545+AO545,2),0)</f>
        <v>0</v>
      </c>
      <c r="AQ545" s="19" t="n">
        <f aca="false">IF(OR($F545="Activo",$F545="Cese"),MAX(0,AJ545-AN545),0)</f>
        <v>0</v>
      </c>
      <c r="AR545" s="19" t="str">
        <f aca="false">IF($B545="","",IF(COUNTIFS(RP_COD,$B545,'Retenciones Planilla'!$N$6:$N$105,"&lt;&gt;")=0,"",SUMIFS('Retenciones Planilla'!$N$6:$N$105,RP_COD,$B545)))</f>
        <v/>
      </c>
      <c r="AS545" s="19" t="str">
        <f aca="false">IF(AR545="","",AR545-AP545)</f>
        <v/>
      </c>
      <c r="AT545" s="23" t="str">
        <f aca="false">IF($B545="","",IF(NOT(OR($F545="Activo",$F545="Cese")),IF(N(AR545)=0,"—","Revisar: sin vínculo"),IF(AR545="",IF(AP545=0,"No corresponde","Sin dato planilla"),IF(ABS(AS545)&lt;=TOL,"OK",IF(AS545&gt;0,"Retuvo de más","Retuvo de menos")))))</f>
        <v/>
      </c>
      <c r="AU545" s="19" t="n">
        <f aca="false">IF(AND(BASE_RET="Planilla (si existe)",AR545&lt;&gt;""),AR545,AP545)</f>
        <v>0</v>
      </c>
      <c r="AV545" s="19" t="n">
        <f aca="false">AU545+N545</f>
        <v>0</v>
      </c>
    </row>
    <row r="546" customFormat="false" ht="15" hidden="false" customHeight="false" outlineLevel="0" collapsed="false">
      <c r="A546" s="43" t="n">
        <v>46</v>
      </c>
      <c r="B546" s="35" t="str">
        <f aca="false">IF(Trabajadores!$B$51="","",Trabajadores!$B$51)</f>
        <v/>
      </c>
      <c r="C546" s="35" t="str">
        <f aca="false">IF($B546="","",Trabajadores!$D$51)</f>
        <v/>
      </c>
      <c r="D546" s="43" t="n">
        <v>1</v>
      </c>
      <c r="E546" s="23" t="s">
        <v>298</v>
      </c>
      <c r="F546" s="23" t="str">
        <f aca="false">IF($B546="","",IF(OR(1&lt;Trabajadores!$M$51,1&gt;Trabajadores!$N$51),"No vinculado",IF(AND(1=Trabajadores!$N$51,Trabajadores!$O$51="Sí"),"Cese","Activo")))</f>
        <v/>
      </c>
      <c r="G546" s="19" t="n">
        <f aca="false">IF($B546="",0,SUMIFS(Ingresos!$O$6:$O$1505,ING_COD,$B546,ING_CLASE,"ORD"))</f>
        <v>0</v>
      </c>
      <c r="H546" s="19" t="n">
        <f aca="false">IF($B546="",0,SUMIFS(Ingresos!$O$6:$O$1505,ING_COD,$B546,ING_CLASE,"ORD",ING_COMP,"Sí"))</f>
        <v>0</v>
      </c>
      <c r="I546" s="19" t="n">
        <f aca="false">IF($B546="",0,SUMIFS(Ingresos!$O$6:$O$1505,ING_COD,$B546,ING_CLASE,"GRA"))</f>
        <v>0</v>
      </c>
      <c r="J546" s="19" t="n">
        <f aca="false">IF($B546="",0,SUMIFS(Ingresos!$O$6:$O$1505,ING_COD,$B546,ING_CLASE,"BON"))</f>
        <v>0</v>
      </c>
      <c r="K546" s="19" t="n">
        <f aca="false">IF($B546="",0,SUMIFS(Ingresos!$O$6:$O$1505,ING_COD,$B546,ING_CLASE,"EXT"))</f>
        <v>0</v>
      </c>
      <c r="L546" s="19" t="n">
        <f aca="false">IF($B546="",0,SUMIFS(Ingresos!$O$6:$O$1505,ING_COD,$B546,ING_CLASE,"OTO"))</f>
        <v>0</v>
      </c>
      <c r="M546" s="19" t="n">
        <f aca="false">IF($B546="",0,SUMIFS(Ingresos!$O$6:$O$1505,ING_COD,$B546,ING_CLASE,"OTX"))</f>
        <v>0</v>
      </c>
      <c r="N546" s="19" t="n">
        <f aca="false">IF($B546="",0,SUMIFS(Ingresos!$O$6:$O$1505,ING_COD,$B546,ING_CLASE,"RETO"))</f>
        <v>0</v>
      </c>
      <c r="O546" s="19" t="n">
        <f aca="false">IF($B546="",0,SUMIFS(Ingresos!$O$6:$O$1505,ING_COD,$B546,ING_CLASE,"INA"))</f>
        <v>0</v>
      </c>
      <c r="P546" s="19" t="n">
        <f aca="false">G546+I546+J546+K546+L546+M546</f>
        <v>0</v>
      </c>
      <c r="Q546" s="44" t="n">
        <f aca="false">IF($F546="Activo",12,IF($F546="Cese",1,0))</f>
        <v>0</v>
      </c>
      <c r="R546" s="19" t="n">
        <f aca="false">G546*Q546</f>
        <v>0</v>
      </c>
      <c r="S546" s="19" t="n">
        <f aca="false">IF($F546="Activo",SUMIFS(I546:I557,$D546:$D557,"&lt;="&amp;Trabajadores!$N$51)+IF(PROY_BON="Sí",SUMIFS(J546:J557,$D546:$D557,"&lt;="&amp;Trabajadores!$N$51),0),IF($F546="Cese",I546+IF(PROY_BON="Sí",J546,0),0))</f>
        <v>0</v>
      </c>
      <c r="T546" s="19" t="n">
        <f aca="false">IF(OR($F546&lt;&gt;"Activo",Trabajadores!$I$51="No"),0,IF(I552=0,H546*(1+IF(PROY_BON="Sí",Trabajadores!$P$51,0))*Trabajadores!$R$51/6*(Trabajadores!$N$51&gt;=7),0)+IF(I557=0,H546*(1+IF(PROY_BON="Sí",Trabajadores!$P$51,0))*Trabajadores!$S$51/6*(Trabajadores!$N$51&gt;=12),0))</f>
        <v>0</v>
      </c>
      <c r="U546" s="19" t="n">
        <f aca="false">IF($F546="Activo",IF(Trabajadores!$J$51="Sí",L546*12,L546),IF($F546="Cese",L546,0))</f>
        <v>0</v>
      </c>
      <c r="V546" s="19" t="n">
        <f aca="false">IF(OR($F546="Activo",$F546="Cese"),M546,0)</f>
        <v>0</v>
      </c>
      <c r="W546" s="19" t="n">
        <f aca="false">0</f>
        <v>0</v>
      </c>
      <c r="X546" s="36" t="n">
        <f aca="false">IF(OR($F546="Activo",$F546="Cese"),R546+S546+T546+U546+V546+W546,0)</f>
        <v>0</v>
      </c>
      <c r="Y546" s="19" t="n">
        <f aca="false">IF(OR($F546="Activo",$F546="Cese"),DED_FIJA,0)</f>
        <v>0</v>
      </c>
      <c r="Z546" s="36" t="n">
        <f aca="false">MAX(0,X546-Y546)</f>
        <v>0</v>
      </c>
      <c r="AA546" s="19" t="n">
        <f aca="false">IF(Z546=0,0,MAX(0,MIN(Z546,Parámetros!$G$19)-Parámetros!$F$19)*Parámetros!$E$19)</f>
        <v>0</v>
      </c>
      <c r="AB546" s="19" t="n">
        <f aca="false">IF(Z546=0,0,MAX(0,MIN(Z546,Parámetros!$G$20)-Parámetros!$F$20)*Parámetros!$E$20)</f>
        <v>0</v>
      </c>
      <c r="AC546" s="19" t="n">
        <f aca="false">IF(Z546=0,0,MAX(0,MIN(Z546,Parámetros!$G$21)-Parámetros!$F$21)*Parámetros!$E$21)</f>
        <v>0</v>
      </c>
      <c r="AD546" s="19" t="n">
        <f aca="false">IF(Z546=0,0,MAX(0,MIN(Z546,Parámetros!$G$22)-Parámetros!$F$22)*Parámetros!$E$22)</f>
        <v>0</v>
      </c>
      <c r="AE546" s="19" t="n">
        <f aca="false">IF(Z546=0,0,MAX(0,MIN(Z546,Parámetros!$G$23)-Parámetros!$F$23)*Parámetros!$E$23)</f>
        <v>0</v>
      </c>
      <c r="AF546" s="36" t="n">
        <f aca="false">SUM(AA546:AE546)</f>
        <v>0</v>
      </c>
      <c r="AG546" s="45" t="str">
        <f aca="false">IF(AM546&lt;=0,"-",INDEX(TR_TASA,MATCH(AM546,TR_DESDE,1)))</f>
        <v>-</v>
      </c>
      <c r="AH546" s="44" t="n">
        <f aca="false">IF($F546="Cese",1,IF($F546="Activo",INDEX(DIV_N,1),0))</f>
        <v>0</v>
      </c>
      <c r="AI546" s="44" t="n">
        <f aca="false">IF($F546="Cese",0,IF($F546="Activo",INDEX(DIV_HASTA,1),0))</f>
        <v>0</v>
      </c>
      <c r="AJ546" s="19" t="n">
        <f aca="false">0</f>
        <v>0</v>
      </c>
      <c r="AK546" s="19" t="n">
        <f aca="false">IF(OR($F546="Activo",$F546="Cese"),MAX(0,(AF546-AJ546)/AH546),0)</f>
        <v>0</v>
      </c>
      <c r="AL546" s="19" t="n">
        <f aca="false">IF(OR($F546="Activo",$F546="Cese"),K546+IF(PROY_BON="Sí",0,J546),0)</f>
        <v>0</v>
      </c>
      <c r="AM546" s="19" t="n">
        <f aca="false">IF(AL546&gt;0,MAX(0,X546+AL546-Y546),Z546)</f>
        <v>0</v>
      </c>
      <c r="AN546" s="19" t="n">
        <f aca="false">SUMPRODUCT((AM546&gt;TR_DESDE)*(AM546-TR_DESDE)*TR_INC)</f>
        <v>0</v>
      </c>
      <c r="AO546" s="19" t="n">
        <f aca="false">IF(AL546&gt;0,MAX(0,AN546-IF($F546="Cese",MAX(AF546,AJ546),AF546)),0)</f>
        <v>0</v>
      </c>
      <c r="AP546" s="46" t="n">
        <f aca="false">IF(OR($F546="Activo",$F546="Cese"),ROUND(AK546+AO546,2),0)</f>
        <v>0</v>
      </c>
      <c r="AQ546" s="19" t="n">
        <f aca="false">IF($F546="Cese",MAX(0,AJ546-AN546),0)</f>
        <v>0</v>
      </c>
      <c r="AR546" s="19" t="str">
        <f aca="false">IF($B546="","",IF(COUNTIFS(RP_COD,$B546,'Retenciones Planilla'!$C$6:$C$105,"&lt;&gt;")=0,"",SUMIFS('Retenciones Planilla'!$C$6:$C$105,RP_COD,$B546)))</f>
        <v/>
      </c>
      <c r="AS546" s="19" t="str">
        <f aca="false">IF(AR546="","",AR546-AP546)</f>
        <v/>
      </c>
      <c r="AT546" s="23" t="str">
        <f aca="false">IF($B546="","",IF(NOT(OR($F546="Activo",$F546="Cese")),IF(N(AR546)=0,"—","Revisar: sin vínculo"),IF(AR546="",IF(AP546=0,"No corresponde","Sin dato planilla"),IF(ABS(AS546)&lt;=TOL,"OK",IF(AS546&gt;0,"Retuvo de más","Retuvo de menos")))))</f>
        <v/>
      </c>
      <c r="AU546" s="19" t="n">
        <f aca="false">IF(AND(BASE_RET="Planilla (si existe)",AR546&lt;&gt;""),AR546,AP546)</f>
        <v>0</v>
      </c>
      <c r="AV546" s="19" t="n">
        <f aca="false">AU546+N546</f>
        <v>0</v>
      </c>
    </row>
    <row r="547" customFormat="false" ht="15" hidden="false" customHeight="false" outlineLevel="0" collapsed="false">
      <c r="A547" s="43" t="n">
        <v>46</v>
      </c>
      <c r="B547" s="35" t="str">
        <f aca="false">IF(Trabajadores!$B$51="","",Trabajadores!$B$51)</f>
        <v/>
      </c>
      <c r="C547" s="35" t="str">
        <f aca="false">IF($B547="","",Trabajadores!$D$51)</f>
        <v/>
      </c>
      <c r="D547" s="43" t="n">
        <v>2</v>
      </c>
      <c r="E547" s="23" t="s">
        <v>299</v>
      </c>
      <c r="F547" s="23" t="str">
        <f aca="false">IF($B547="","",IF(OR(2&lt;Trabajadores!$M$51,2&gt;Trabajadores!$N$51),"No vinculado",IF(AND(2=Trabajadores!$N$51,Trabajadores!$O$51="Sí"),"Cese","Activo")))</f>
        <v/>
      </c>
      <c r="G547" s="19" t="n">
        <f aca="false">IF($B547="",0,SUMIFS(Ingresos!$P$6:$P$1505,ING_COD,$B547,ING_CLASE,"ORD"))</f>
        <v>0</v>
      </c>
      <c r="H547" s="19" t="n">
        <f aca="false">IF($B547="",0,SUMIFS(Ingresos!$P$6:$P$1505,ING_COD,$B547,ING_CLASE,"ORD",ING_COMP,"Sí"))</f>
        <v>0</v>
      </c>
      <c r="I547" s="19" t="n">
        <f aca="false">IF($B547="",0,SUMIFS(Ingresos!$P$6:$P$1505,ING_COD,$B547,ING_CLASE,"GRA"))</f>
        <v>0</v>
      </c>
      <c r="J547" s="19" t="n">
        <f aca="false">IF($B547="",0,SUMIFS(Ingresos!$P$6:$P$1505,ING_COD,$B547,ING_CLASE,"BON"))</f>
        <v>0</v>
      </c>
      <c r="K547" s="19" t="n">
        <f aca="false">IF($B547="",0,SUMIFS(Ingresos!$P$6:$P$1505,ING_COD,$B547,ING_CLASE,"EXT"))</f>
        <v>0</v>
      </c>
      <c r="L547" s="19" t="n">
        <f aca="false">IF($B547="",0,SUMIFS(Ingresos!$P$6:$P$1505,ING_COD,$B547,ING_CLASE,"OTO"))</f>
        <v>0</v>
      </c>
      <c r="M547" s="19" t="n">
        <f aca="false">IF($B547="",0,SUMIFS(Ingresos!$P$6:$P$1505,ING_COD,$B547,ING_CLASE,"OTX"))</f>
        <v>0</v>
      </c>
      <c r="N547" s="19" t="n">
        <f aca="false">IF($B547="",0,SUMIFS(Ingresos!$P$6:$P$1505,ING_COD,$B547,ING_CLASE,"RETO"))</f>
        <v>0</v>
      </c>
      <c r="O547" s="19" t="n">
        <f aca="false">IF($B547="",0,SUMIFS(Ingresos!$P$6:$P$1505,ING_COD,$B547,ING_CLASE,"INA"))</f>
        <v>0</v>
      </c>
      <c r="P547" s="19" t="n">
        <f aca="false">G547+I547+J547+K547+L547+M547</f>
        <v>0</v>
      </c>
      <c r="Q547" s="44" t="n">
        <f aca="false">IF($F547="Activo",11,IF($F547="Cese",1,0))</f>
        <v>0</v>
      </c>
      <c r="R547" s="19" t="n">
        <f aca="false">G547*Q547</f>
        <v>0</v>
      </c>
      <c r="S547" s="19" t="n">
        <f aca="false">IF($F547="Activo",SUMIFS(I547:I557,$D547:$D557,"&lt;="&amp;Trabajadores!$N$51)+IF(PROY_BON="Sí",SUMIFS(J547:J557,$D547:$D557,"&lt;="&amp;Trabajadores!$N$51),0),IF($F547="Cese",I547+IF(PROY_BON="Sí",J547,0),0))</f>
        <v>0</v>
      </c>
      <c r="T547" s="19" t="n">
        <f aca="false">IF(OR($F547&lt;&gt;"Activo",Trabajadores!$I$51="No"),0,IF(I552=0,H547*(1+IF(PROY_BON="Sí",Trabajadores!$P$51,0))*Trabajadores!$R$51/6*(Trabajadores!$N$51&gt;=7),0)+IF(I557=0,H547*(1+IF(PROY_BON="Sí",Trabajadores!$P$51,0))*Trabajadores!$S$51/6*(Trabajadores!$N$51&gt;=12),0))</f>
        <v>0</v>
      </c>
      <c r="U547" s="19" t="n">
        <f aca="false">IF($F547="Activo",IF(Trabajadores!$J$51="Sí",L547*11,L547),IF($F547="Cese",L547,0))</f>
        <v>0</v>
      </c>
      <c r="V547" s="19" t="n">
        <f aca="false">IF(OR($F547="Activo",$F547="Cese"),M547,0)</f>
        <v>0</v>
      </c>
      <c r="W547" s="19" t="n">
        <f aca="false">IF(OR($F547="Activo",$F547="Cese"),SUM(P546:P546),0)</f>
        <v>0</v>
      </c>
      <c r="X547" s="36" t="n">
        <f aca="false">IF(OR($F547="Activo",$F547="Cese"),R547+S547+T547+U547+V547+W547,0)</f>
        <v>0</v>
      </c>
      <c r="Y547" s="19" t="n">
        <f aca="false">IF(OR($F547="Activo",$F547="Cese"),DED_FIJA,0)</f>
        <v>0</v>
      </c>
      <c r="Z547" s="36" t="n">
        <f aca="false">MAX(0,X547-Y547)</f>
        <v>0</v>
      </c>
      <c r="AA547" s="19" t="n">
        <f aca="false">IF(Z547=0,0,MAX(0,MIN(Z547,Parámetros!$G$19)-Parámetros!$F$19)*Parámetros!$E$19)</f>
        <v>0</v>
      </c>
      <c r="AB547" s="19" t="n">
        <f aca="false">IF(Z547=0,0,MAX(0,MIN(Z547,Parámetros!$G$20)-Parámetros!$F$20)*Parámetros!$E$20)</f>
        <v>0</v>
      </c>
      <c r="AC547" s="19" t="n">
        <f aca="false">IF(Z547=0,0,MAX(0,MIN(Z547,Parámetros!$G$21)-Parámetros!$F$21)*Parámetros!$E$21)</f>
        <v>0</v>
      </c>
      <c r="AD547" s="19" t="n">
        <f aca="false">IF(Z547=0,0,MAX(0,MIN(Z547,Parámetros!$G$22)-Parámetros!$F$22)*Parámetros!$E$22)</f>
        <v>0</v>
      </c>
      <c r="AE547" s="19" t="n">
        <f aca="false">IF(Z547=0,0,MAX(0,MIN(Z547,Parámetros!$G$23)-Parámetros!$F$23)*Parámetros!$E$23)</f>
        <v>0</v>
      </c>
      <c r="AF547" s="36" t="n">
        <f aca="false">SUM(AA547:AE547)</f>
        <v>0</v>
      </c>
      <c r="AG547" s="45" t="str">
        <f aca="false">IF(AM547&lt;=0,"-",INDEX(TR_TASA,MATCH(AM547,TR_DESDE,1)))</f>
        <v>-</v>
      </c>
      <c r="AH547" s="44" t="n">
        <f aca="false">IF($F547="Cese",1,IF($F547="Activo",INDEX(DIV_N,2),0))</f>
        <v>0</v>
      </c>
      <c r="AI547" s="44" t="n">
        <f aca="false">IF($F547="Cese",1,IF($F547="Activo",INDEX(DIV_HASTA,2),0))</f>
        <v>0</v>
      </c>
      <c r="AJ547" s="19" t="n">
        <f aca="false">IF(OR($F547="Activo",$F547="Cese"),SUMIFS(AV546:AV546,D546:D546,"&lt;="&amp;AI547),0)</f>
        <v>0</v>
      </c>
      <c r="AK547" s="19" t="n">
        <f aca="false">IF(OR($F547="Activo",$F547="Cese"),MAX(0,(AF547-AJ547)/AH547),0)</f>
        <v>0</v>
      </c>
      <c r="AL547" s="19" t="n">
        <f aca="false">IF(OR($F547="Activo",$F547="Cese"),K547+IF(PROY_BON="Sí",0,J547),0)</f>
        <v>0</v>
      </c>
      <c r="AM547" s="19" t="n">
        <f aca="false">IF(AL547&gt;0,MAX(0,X547+AL547-Y547),Z547)</f>
        <v>0</v>
      </c>
      <c r="AN547" s="19" t="n">
        <f aca="false">SUMPRODUCT((AM547&gt;TR_DESDE)*(AM547-TR_DESDE)*TR_INC)</f>
        <v>0</v>
      </c>
      <c r="AO547" s="19" t="n">
        <f aca="false">IF(AL547&gt;0,MAX(0,AN547-IF($F547="Cese",MAX(AF547,AJ547),AF547)),0)</f>
        <v>0</v>
      </c>
      <c r="AP547" s="46" t="n">
        <f aca="false">IF(OR($F547="Activo",$F547="Cese"),ROUND(AK547+AO547,2),0)</f>
        <v>0</v>
      </c>
      <c r="AQ547" s="19" t="n">
        <f aca="false">IF($F547="Cese",MAX(0,AJ547-AN547),0)</f>
        <v>0</v>
      </c>
      <c r="AR547" s="19" t="str">
        <f aca="false">IF($B547="","",IF(COUNTIFS(RP_COD,$B547,'Retenciones Planilla'!$D$6:$D$105,"&lt;&gt;")=0,"",SUMIFS('Retenciones Planilla'!$D$6:$D$105,RP_COD,$B547)))</f>
        <v/>
      </c>
      <c r="AS547" s="19" t="str">
        <f aca="false">IF(AR547="","",AR547-AP547)</f>
        <v/>
      </c>
      <c r="AT547" s="23" t="str">
        <f aca="false">IF($B547="","",IF(NOT(OR($F547="Activo",$F547="Cese")),IF(N(AR547)=0,"—","Revisar: sin vínculo"),IF(AR547="",IF(AP547=0,"No corresponde","Sin dato planilla"),IF(ABS(AS547)&lt;=TOL,"OK",IF(AS547&gt;0,"Retuvo de más","Retuvo de menos")))))</f>
        <v/>
      </c>
      <c r="AU547" s="19" t="n">
        <f aca="false">IF(AND(BASE_RET="Planilla (si existe)",AR547&lt;&gt;""),AR547,AP547)</f>
        <v>0</v>
      </c>
      <c r="AV547" s="19" t="n">
        <f aca="false">AU547+N547</f>
        <v>0</v>
      </c>
    </row>
    <row r="548" customFormat="false" ht="15" hidden="false" customHeight="false" outlineLevel="0" collapsed="false">
      <c r="A548" s="43" t="n">
        <v>46</v>
      </c>
      <c r="B548" s="35" t="str">
        <f aca="false">IF(Trabajadores!$B$51="","",Trabajadores!$B$51)</f>
        <v/>
      </c>
      <c r="C548" s="35" t="str">
        <f aca="false">IF($B548="","",Trabajadores!$D$51)</f>
        <v/>
      </c>
      <c r="D548" s="43" t="n">
        <v>3</v>
      </c>
      <c r="E548" s="23" t="s">
        <v>300</v>
      </c>
      <c r="F548" s="23" t="str">
        <f aca="false">IF($B548="","",IF(OR(3&lt;Trabajadores!$M$51,3&gt;Trabajadores!$N$51),"No vinculado",IF(AND(3=Trabajadores!$N$51,Trabajadores!$O$51="Sí"),"Cese","Activo")))</f>
        <v/>
      </c>
      <c r="G548" s="19" t="n">
        <f aca="false">IF($B548="",0,SUMIFS(Ingresos!$Q$6:$Q$1505,ING_COD,$B548,ING_CLASE,"ORD"))</f>
        <v>0</v>
      </c>
      <c r="H548" s="19" t="n">
        <f aca="false">IF($B548="",0,SUMIFS(Ingresos!$Q$6:$Q$1505,ING_COD,$B548,ING_CLASE,"ORD",ING_COMP,"Sí"))</f>
        <v>0</v>
      </c>
      <c r="I548" s="19" t="n">
        <f aca="false">IF($B548="",0,SUMIFS(Ingresos!$Q$6:$Q$1505,ING_COD,$B548,ING_CLASE,"GRA"))</f>
        <v>0</v>
      </c>
      <c r="J548" s="19" t="n">
        <f aca="false">IF($B548="",0,SUMIFS(Ingresos!$Q$6:$Q$1505,ING_COD,$B548,ING_CLASE,"BON"))</f>
        <v>0</v>
      </c>
      <c r="K548" s="19" t="n">
        <f aca="false">IF($B548="",0,SUMIFS(Ingresos!$Q$6:$Q$1505,ING_COD,$B548,ING_CLASE,"EXT"))</f>
        <v>0</v>
      </c>
      <c r="L548" s="19" t="n">
        <f aca="false">IF($B548="",0,SUMIFS(Ingresos!$Q$6:$Q$1505,ING_COD,$B548,ING_CLASE,"OTO"))</f>
        <v>0</v>
      </c>
      <c r="M548" s="19" t="n">
        <f aca="false">IF($B548="",0,SUMIFS(Ingresos!$Q$6:$Q$1505,ING_COD,$B548,ING_CLASE,"OTX"))</f>
        <v>0</v>
      </c>
      <c r="N548" s="19" t="n">
        <f aca="false">IF($B548="",0,SUMIFS(Ingresos!$Q$6:$Q$1505,ING_COD,$B548,ING_CLASE,"RETO"))</f>
        <v>0</v>
      </c>
      <c r="O548" s="19" t="n">
        <f aca="false">IF($B548="",0,SUMIFS(Ingresos!$Q$6:$Q$1505,ING_COD,$B548,ING_CLASE,"INA"))</f>
        <v>0</v>
      </c>
      <c r="P548" s="19" t="n">
        <f aca="false">G548+I548+J548+K548+L548+M548</f>
        <v>0</v>
      </c>
      <c r="Q548" s="44" t="n">
        <f aca="false">IF($F548="Activo",10,IF($F548="Cese",1,0))</f>
        <v>0</v>
      </c>
      <c r="R548" s="19" t="n">
        <f aca="false">G548*Q548</f>
        <v>0</v>
      </c>
      <c r="S548" s="19" t="n">
        <f aca="false">IF($F548="Activo",SUMIFS(I548:I557,$D548:$D557,"&lt;="&amp;Trabajadores!$N$51)+IF(PROY_BON="Sí",SUMIFS(J548:J557,$D548:$D557,"&lt;="&amp;Trabajadores!$N$51),0),IF($F548="Cese",I548+IF(PROY_BON="Sí",J548,0),0))</f>
        <v>0</v>
      </c>
      <c r="T548" s="19" t="n">
        <f aca="false">IF(OR($F548&lt;&gt;"Activo",Trabajadores!$I$51="No"),0,IF(I552=0,H548*(1+IF(PROY_BON="Sí",Trabajadores!$P$51,0))*Trabajadores!$R$51/6*(Trabajadores!$N$51&gt;=7),0)+IF(I557=0,H548*(1+IF(PROY_BON="Sí",Trabajadores!$P$51,0))*Trabajadores!$S$51/6*(Trabajadores!$N$51&gt;=12),0))</f>
        <v>0</v>
      </c>
      <c r="U548" s="19" t="n">
        <f aca="false">IF($F548="Activo",IF(Trabajadores!$J$51="Sí",L548*10,L548),IF($F548="Cese",L548,0))</f>
        <v>0</v>
      </c>
      <c r="V548" s="19" t="n">
        <f aca="false">IF(OR($F548="Activo",$F548="Cese"),M548,0)</f>
        <v>0</v>
      </c>
      <c r="W548" s="19" t="n">
        <f aca="false">IF(OR($F548="Activo",$F548="Cese"),SUM(P546:P547),0)</f>
        <v>0</v>
      </c>
      <c r="X548" s="36" t="n">
        <f aca="false">IF(OR($F548="Activo",$F548="Cese"),R548+S548+T548+U548+V548+W548,0)</f>
        <v>0</v>
      </c>
      <c r="Y548" s="19" t="n">
        <f aca="false">IF(OR($F548="Activo",$F548="Cese"),DED_FIJA,0)</f>
        <v>0</v>
      </c>
      <c r="Z548" s="36" t="n">
        <f aca="false">MAX(0,X548-Y548)</f>
        <v>0</v>
      </c>
      <c r="AA548" s="19" t="n">
        <f aca="false">IF(Z548=0,0,MAX(0,MIN(Z548,Parámetros!$G$19)-Parámetros!$F$19)*Parámetros!$E$19)</f>
        <v>0</v>
      </c>
      <c r="AB548" s="19" t="n">
        <f aca="false">IF(Z548=0,0,MAX(0,MIN(Z548,Parámetros!$G$20)-Parámetros!$F$20)*Parámetros!$E$20)</f>
        <v>0</v>
      </c>
      <c r="AC548" s="19" t="n">
        <f aca="false">IF(Z548=0,0,MAX(0,MIN(Z548,Parámetros!$G$21)-Parámetros!$F$21)*Parámetros!$E$21)</f>
        <v>0</v>
      </c>
      <c r="AD548" s="19" t="n">
        <f aca="false">IF(Z548=0,0,MAX(0,MIN(Z548,Parámetros!$G$22)-Parámetros!$F$22)*Parámetros!$E$22)</f>
        <v>0</v>
      </c>
      <c r="AE548" s="19" t="n">
        <f aca="false">IF(Z548=0,0,MAX(0,MIN(Z548,Parámetros!$G$23)-Parámetros!$F$23)*Parámetros!$E$23)</f>
        <v>0</v>
      </c>
      <c r="AF548" s="36" t="n">
        <f aca="false">SUM(AA548:AE548)</f>
        <v>0</v>
      </c>
      <c r="AG548" s="45" t="str">
        <f aca="false">IF(AM548&lt;=0,"-",INDEX(TR_TASA,MATCH(AM548,TR_DESDE,1)))</f>
        <v>-</v>
      </c>
      <c r="AH548" s="44" t="n">
        <f aca="false">IF($F548="Cese",1,IF($F548="Activo",INDEX(DIV_N,3),0))</f>
        <v>0</v>
      </c>
      <c r="AI548" s="44" t="n">
        <f aca="false">IF($F548="Cese",2,IF($F548="Activo",INDEX(DIV_HASTA,3),0))</f>
        <v>0</v>
      </c>
      <c r="AJ548" s="19" t="n">
        <f aca="false">IF(OR($F548="Activo",$F548="Cese"),SUMIFS(AV546:AV547,D546:D547,"&lt;="&amp;AI548),0)</f>
        <v>0</v>
      </c>
      <c r="AK548" s="19" t="n">
        <f aca="false">IF(OR($F548="Activo",$F548="Cese"),MAX(0,(AF548-AJ548)/AH548),0)</f>
        <v>0</v>
      </c>
      <c r="AL548" s="19" t="n">
        <f aca="false">IF(OR($F548="Activo",$F548="Cese"),K548+IF(PROY_BON="Sí",0,J548),0)</f>
        <v>0</v>
      </c>
      <c r="AM548" s="19" t="n">
        <f aca="false">IF(AL548&gt;0,MAX(0,X548+AL548-Y548),Z548)</f>
        <v>0</v>
      </c>
      <c r="AN548" s="19" t="n">
        <f aca="false">SUMPRODUCT((AM548&gt;TR_DESDE)*(AM548-TR_DESDE)*TR_INC)</f>
        <v>0</v>
      </c>
      <c r="AO548" s="19" t="n">
        <f aca="false">IF(AL548&gt;0,MAX(0,AN548-IF($F548="Cese",MAX(AF548,AJ548),AF548)),0)</f>
        <v>0</v>
      </c>
      <c r="AP548" s="46" t="n">
        <f aca="false">IF(OR($F548="Activo",$F548="Cese"),ROUND(AK548+AO548,2),0)</f>
        <v>0</v>
      </c>
      <c r="AQ548" s="19" t="n">
        <f aca="false">IF($F548="Cese",MAX(0,AJ548-AN548),0)</f>
        <v>0</v>
      </c>
      <c r="AR548" s="19" t="str">
        <f aca="false">IF($B548="","",IF(COUNTIFS(RP_COD,$B548,'Retenciones Planilla'!$E$6:$E$105,"&lt;&gt;")=0,"",SUMIFS('Retenciones Planilla'!$E$6:$E$105,RP_COD,$B548)))</f>
        <v/>
      </c>
      <c r="AS548" s="19" t="str">
        <f aca="false">IF(AR548="","",AR548-AP548)</f>
        <v/>
      </c>
      <c r="AT548" s="23" t="str">
        <f aca="false">IF($B548="","",IF(NOT(OR($F548="Activo",$F548="Cese")),IF(N(AR548)=0,"—","Revisar: sin vínculo"),IF(AR548="",IF(AP548=0,"No corresponde","Sin dato planilla"),IF(ABS(AS548)&lt;=TOL,"OK",IF(AS548&gt;0,"Retuvo de más","Retuvo de menos")))))</f>
        <v/>
      </c>
      <c r="AU548" s="19" t="n">
        <f aca="false">IF(AND(BASE_RET="Planilla (si existe)",AR548&lt;&gt;""),AR548,AP548)</f>
        <v>0</v>
      </c>
      <c r="AV548" s="19" t="n">
        <f aca="false">AU548+N548</f>
        <v>0</v>
      </c>
    </row>
    <row r="549" customFormat="false" ht="15" hidden="false" customHeight="false" outlineLevel="0" collapsed="false">
      <c r="A549" s="43" t="n">
        <v>46</v>
      </c>
      <c r="B549" s="35" t="str">
        <f aca="false">IF(Trabajadores!$B$51="","",Trabajadores!$B$51)</f>
        <v/>
      </c>
      <c r="C549" s="35" t="str">
        <f aca="false">IF($B549="","",Trabajadores!$D$51)</f>
        <v/>
      </c>
      <c r="D549" s="43" t="n">
        <v>4</v>
      </c>
      <c r="E549" s="23" t="s">
        <v>301</v>
      </c>
      <c r="F549" s="23" t="str">
        <f aca="false">IF($B549="","",IF(OR(4&lt;Trabajadores!$M$51,4&gt;Trabajadores!$N$51),"No vinculado",IF(AND(4=Trabajadores!$N$51,Trabajadores!$O$51="Sí"),"Cese","Activo")))</f>
        <v/>
      </c>
      <c r="G549" s="19" t="n">
        <f aca="false">IF($B549="",0,SUMIFS(Ingresos!$R$6:$R$1505,ING_COD,$B549,ING_CLASE,"ORD"))</f>
        <v>0</v>
      </c>
      <c r="H549" s="19" t="n">
        <f aca="false">IF($B549="",0,SUMIFS(Ingresos!$R$6:$R$1505,ING_COD,$B549,ING_CLASE,"ORD",ING_COMP,"Sí"))</f>
        <v>0</v>
      </c>
      <c r="I549" s="19" t="n">
        <f aca="false">IF($B549="",0,SUMIFS(Ingresos!$R$6:$R$1505,ING_COD,$B549,ING_CLASE,"GRA"))</f>
        <v>0</v>
      </c>
      <c r="J549" s="19" t="n">
        <f aca="false">IF($B549="",0,SUMIFS(Ingresos!$R$6:$R$1505,ING_COD,$B549,ING_CLASE,"BON"))</f>
        <v>0</v>
      </c>
      <c r="K549" s="19" t="n">
        <f aca="false">IF($B549="",0,SUMIFS(Ingresos!$R$6:$R$1505,ING_COD,$B549,ING_CLASE,"EXT"))</f>
        <v>0</v>
      </c>
      <c r="L549" s="19" t="n">
        <f aca="false">IF($B549="",0,SUMIFS(Ingresos!$R$6:$R$1505,ING_COD,$B549,ING_CLASE,"OTO"))</f>
        <v>0</v>
      </c>
      <c r="M549" s="19" t="n">
        <f aca="false">IF($B549="",0,SUMIFS(Ingresos!$R$6:$R$1505,ING_COD,$B549,ING_CLASE,"OTX"))</f>
        <v>0</v>
      </c>
      <c r="N549" s="19" t="n">
        <f aca="false">IF($B549="",0,SUMIFS(Ingresos!$R$6:$R$1505,ING_COD,$B549,ING_CLASE,"RETO"))</f>
        <v>0</v>
      </c>
      <c r="O549" s="19" t="n">
        <f aca="false">IF($B549="",0,SUMIFS(Ingresos!$R$6:$R$1505,ING_COD,$B549,ING_CLASE,"INA"))</f>
        <v>0</v>
      </c>
      <c r="P549" s="19" t="n">
        <f aca="false">G549+I549+J549+K549+L549+M549</f>
        <v>0</v>
      </c>
      <c r="Q549" s="44" t="n">
        <f aca="false">IF($F549="Activo",9,IF($F549="Cese",1,0))</f>
        <v>0</v>
      </c>
      <c r="R549" s="19" t="n">
        <f aca="false">G549*Q549</f>
        <v>0</v>
      </c>
      <c r="S549" s="19" t="n">
        <f aca="false">IF($F549="Activo",SUMIFS(I549:I557,$D549:$D557,"&lt;="&amp;Trabajadores!$N$51)+IF(PROY_BON="Sí",SUMIFS(J549:J557,$D549:$D557,"&lt;="&amp;Trabajadores!$N$51),0),IF($F549="Cese",I549+IF(PROY_BON="Sí",J549,0),0))</f>
        <v>0</v>
      </c>
      <c r="T549" s="19" t="n">
        <f aca="false">IF(OR($F549&lt;&gt;"Activo",Trabajadores!$I$51="No"),0,IF(I552=0,H549*(1+IF(PROY_BON="Sí",Trabajadores!$P$51,0))*Trabajadores!$R$51/6*(Trabajadores!$N$51&gt;=7),0)+IF(I557=0,H549*(1+IF(PROY_BON="Sí",Trabajadores!$P$51,0))*Trabajadores!$S$51/6*(Trabajadores!$N$51&gt;=12),0))</f>
        <v>0</v>
      </c>
      <c r="U549" s="19" t="n">
        <f aca="false">IF($F549="Activo",IF(Trabajadores!$J$51="Sí",L549*9,L549),IF($F549="Cese",L549,0))</f>
        <v>0</v>
      </c>
      <c r="V549" s="19" t="n">
        <f aca="false">IF(OR($F549="Activo",$F549="Cese"),M549,0)</f>
        <v>0</v>
      </c>
      <c r="W549" s="19" t="n">
        <f aca="false">IF(OR($F549="Activo",$F549="Cese"),SUM(P546:P548),0)</f>
        <v>0</v>
      </c>
      <c r="X549" s="36" t="n">
        <f aca="false">IF(OR($F549="Activo",$F549="Cese"),R549+S549+T549+U549+V549+W549,0)</f>
        <v>0</v>
      </c>
      <c r="Y549" s="19" t="n">
        <f aca="false">IF(OR($F549="Activo",$F549="Cese"),DED_FIJA,0)</f>
        <v>0</v>
      </c>
      <c r="Z549" s="36" t="n">
        <f aca="false">MAX(0,X549-Y549)</f>
        <v>0</v>
      </c>
      <c r="AA549" s="19" t="n">
        <f aca="false">IF(Z549=0,0,MAX(0,MIN(Z549,Parámetros!$G$19)-Parámetros!$F$19)*Parámetros!$E$19)</f>
        <v>0</v>
      </c>
      <c r="AB549" s="19" t="n">
        <f aca="false">IF(Z549=0,0,MAX(0,MIN(Z549,Parámetros!$G$20)-Parámetros!$F$20)*Parámetros!$E$20)</f>
        <v>0</v>
      </c>
      <c r="AC549" s="19" t="n">
        <f aca="false">IF(Z549=0,0,MAX(0,MIN(Z549,Parámetros!$G$21)-Parámetros!$F$21)*Parámetros!$E$21)</f>
        <v>0</v>
      </c>
      <c r="AD549" s="19" t="n">
        <f aca="false">IF(Z549=0,0,MAX(0,MIN(Z549,Parámetros!$G$22)-Parámetros!$F$22)*Parámetros!$E$22)</f>
        <v>0</v>
      </c>
      <c r="AE549" s="19" t="n">
        <f aca="false">IF(Z549=0,0,MAX(0,MIN(Z549,Parámetros!$G$23)-Parámetros!$F$23)*Parámetros!$E$23)</f>
        <v>0</v>
      </c>
      <c r="AF549" s="36" t="n">
        <f aca="false">SUM(AA549:AE549)</f>
        <v>0</v>
      </c>
      <c r="AG549" s="45" t="str">
        <f aca="false">IF(AM549&lt;=0,"-",INDEX(TR_TASA,MATCH(AM549,TR_DESDE,1)))</f>
        <v>-</v>
      </c>
      <c r="AH549" s="44" t="n">
        <f aca="false">IF($F549="Cese",1,IF($F549="Activo",INDEX(DIV_N,4),0))</f>
        <v>0</v>
      </c>
      <c r="AI549" s="44" t="n">
        <f aca="false">IF($F549="Cese",3,IF($F549="Activo",INDEX(DIV_HASTA,4),0))</f>
        <v>0</v>
      </c>
      <c r="AJ549" s="19" t="n">
        <f aca="false">IF(OR($F549="Activo",$F549="Cese"),SUMIFS(AV546:AV548,D546:D548,"&lt;="&amp;AI549),0)</f>
        <v>0</v>
      </c>
      <c r="AK549" s="19" t="n">
        <f aca="false">IF(OR($F549="Activo",$F549="Cese"),MAX(0,(AF549-AJ549)/AH549),0)</f>
        <v>0</v>
      </c>
      <c r="AL549" s="19" t="n">
        <f aca="false">IF(OR($F549="Activo",$F549="Cese"),K549+IF(PROY_BON="Sí",0,J549),0)</f>
        <v>0</v>
      </c>
      <c r="AM549" s="19" t="n">
        <f aca="false">IF(AL549&gt;0,MAX(0,X549+AL549-Y549),Z549)</f>
        <v>0</v>
      </c>
      <c r="AN549" s="19" t="n">
        <f aca="false">SUMPRODUCT((AM549&gt;TR_DESDE)*(AM549-TR_DESDE)*TR_INC)</f>
        <v>0</v>
      </c>
      <c r="AO549" s="19" t="n">
        <f aca="false">IF(AL549&gt;0,MAX(0,AN549-IF($F549="Cese",MAX(AF549,AJ549),AF549)),0)</f>
        <v>0</v>
      </c>
      <c r="AP549" s="46" t="n">
        <f aca="false">IF(OR($F549="Activo",$F549="Cese"),ROUND(AK549+AO549,2),0)</f>
        <v>0</v>
      </c>
      <c r="AQ549" s="19" t="n">
        <f aca="false">IF($F549="Cese",MAX(0,AJ549-AN549),0)</f>
        <v>0</v>
      </c>
      <c r="AR549" s="19" t="str">
        <f aca="false">IF($B549="","",IF(COUNTIFS(RP_COD,$B549,'Retenciones Planilla'!$F$6:$F$105,"&lt;&gt;")=0,"",SUMIFS('Retenciones Planilla'!$F$6:$F$105,RP_COD,$B549)))</f>
        <v/>
      </c>
      <c r="AS549" s="19" t="str">
        <f aca="false">IF(AR549="","",AR549-AP549)</f>
        <v/>
      </c>
      <c r="AT549" s="23" t="str">
        <f aca="false">IF($B549="","",IF(NOT(OR($F549="Activo",$F549="Cese")),IF(N(AR549)=0,"—","Revisar: sin vínculo"),IF(AR549="",IF(AP549=0,"No corresponde","Sin dato planilla"),IF(ABS(AS549)&lt;=TOL,"OK",IF(AS549&gt;0,"Retuvo de más","Retuvo de menos")))))</f>
        <v/>
      </c>
      <c r="AU549" s="19" t="n">
        <f aca="false">IF(AND(BASE_RET="Planilla (si existe)",AR549&lt;&gt;""),AR549,AP549)</f>
        <v>0</v>
      </c>
      <c r="AV549" s="19" t="n">
        <f aca="false">AU549+N549</f>
        <v>0</v>
      </c>
    </row>
    <row r="550" customFormat="false" ht="15" hidden="false" customHeight="false" outlineLevel="0" collapsed="false">
      <c r="A550" s="43" t="n">
        <v>46</v>
      </c>
      <c r="B550" s="35" t="str">
        <f aca="false">IF(Trabajadores!$B$51="","",Trabajadores!$B$51)</f>
        <v/>
      </c>
      <c r="C550" s="35" t="str">
        <f aca="false">IF($B550="","",Trabajadores!$D$51)</f>
        <v/>
      </c>
      <c r="D550" s="43" t="n">
        <v>5</v>
      </c>
      <c r="E550" s="23" t="s">
        <v>302</v>
      </c>
      <c r="F550" s="23" t="str">
        <f aca="false">IF($B550="","",IF(OR(5&lt;Trabajadores!$M$51,5&gt;Trabajadores!$N$51),"No vinculado",IF(AND(5=Trabajadores!$N$51,Trabajadores!$O$51="Sí"),"Cese","Activo")))</f>
        <v/>
      </c>
      <c r="G550" s="19" t="n">
        <f aca="false">IF($B550="",0,SUMIFS(Ingresos!$S$6:$S$1505,ING_COD,$B550,ING_CLASE,"ORD"))</f>
        <v>0</v>
      </c>
      <c r="H550" s="19" t="n">
        <f aca="false">IF($B550="",0,SUMIFS(Ingresos!$S$6:$S$1505,ING_COD,$B550,ING_CLASE,"ORD",ING_COMP,"Sí"))</f>
        <v>0</v>
      </c>
      <c r="I550" s="19" t="n">
        <f aca="false">IF($B550="",0,SUMIFS(Ingresos!$S$6:$S$1505,ING_COD,$B550,ING_CLASE,"GRA"))</f>
        <v>0</v>
      </c>
      <c r="J550" s="19" t="n">
        <f aca="false">IF($B550="",0,SUMIFS(Ingresos!$S$6:$S$1505,ING_COD,$B550,ING_CLASE,"BON"))</f>
        <v>0</v>
      </c>
      <c r="K550" s="19" t="n">
        <f aca="false">IF($B550="",0,SUMIFS(Ingresos!$S$6:$S$1505,ING_COD,$B550,ING_CLASE,"EXT"))</f>
        <v>0</v>
      </c>
      <c r="L550" s="19" t="n">
        <f aca="false">IF($B550="",0,SUMIFS(Ingresos!$S$6:$S$1505,ING_COD,$B550,ING_CLASE,"OTO"))</f>
        <v>0</v>
      </c>
      <c r="M550" s="19" t="n">
        <f aca="false">IF($B550="",0,SUMIFS(Ingresos!$S$6:$S$1505,ING_COD,$B550,ING_CLASE,"OTX"))</f>
        <v>0</v>
      </c>
      <c r="N550" s="19" t="n">
        <f aca="false">IF($B550="",0,SUMIFS(Ingresos!$S$6:$S$1505,ING_COD,$B550,ING_CLASE,"RETO"))</f>
        <v>0</v>
      </c>
      <c r="O550" s="19" t="n">
        <f aca="false">IF($B550="",0,SUMIFS(Ingresos!$S$6:$S$1505,ING_COD,$B550,ING_CLASE,"INA"))</f>
        <v>0</v>
      </c>
      <c r="P550" s="19" t="n">
        <f aca="false">G550+I550+J550+K550+L550+M550</f>
        <v>0</v>
      </c>
      <c r="Q550" s="44" t="n">
        <f aca="false">IF($F550="Activo",8,IF($F550="Cese",1,0))</f>
        <v>0</v>
      </c>
      <c r="R550" s="19" t="n">
        <f aca="false">G550*Q550</f>
        <v>0</v>
      </c>
      <c r="S550" s="19" t="n">
        <f aca="false">IF($F550="Activo",SUMIFS(I550:I557,$D550:$D557,"&lt;="&amp;Trabajadores!$N$51)+IF(PROY_BON="Sí",SUMIFS(J550:J557,$D550:$D557,"&lt;="&amp;Trabajadores!$N$51),0),IF($F550="Cese",I550+IF(PROY_BON="Sí",J550,0),0))</f>
        <v>0</v>
      </c>
      <c r="T550" s="19" t="n">
        <f aca="false">IF(OR($F550&lt;&gt;"Activo",Trabajadores!$I$51="No"),0,IF(I552=0,H550*(1+IF(PROY_BON="Sí",Trabajadores!$P$51,0))*Trabajadores!$R$51/6*(Trabajadores!$N$51&gt;=7),0)+IF(I557=0,H550*(1+IF(PROY_BON="Sí",Trabajadores!$P$51,0))*Trabajadores!$S$51/6*(Trabajadores!$N$51&gt;=12),0))</f>
        <v>0</v>
      </c>
      <c r="U550" s="19" t="n">
        <f aca="false">IF($F550="Activo",IF(Trabajadores!$J$51="Sí",L550*8,L550),IF($F550="Cese",L550,0))</f>
        <v>0</v>
      </c>
      <c r="V550" s="19" t="n">
        <f aca="false">IF(OR($F550="Activo",$F550="Cese"),M550,0)</f>
        <v>0</v>
      </c>
      <c r="W550" s="19" t="n">
        <f aca="false">IF(OR($F550="Activo",$F550="Cese"),SUM(P546:P549),0)</f>
        <v>0</v>
      </c>
      <c r="X550" s="36" t="n">
        <f aca="false">IF(OR($F550="Activo",$F550="Cese"),R550+S550+T550+U550+V550+W550,0)</f>
        <v>0</v>
      </c>
      <c r="Y550" s="19" t="n">
        <f aca="false">IF(OR($F550="Activo",$F550="Cese"),DED_FIJA,0)</f>
        <v>0</v>
      </c>
      <c r="Z550" s="36" t="n">
        <f aca="false">MAX(0,X550-Y550)</f>
        <v>0</v>
      </c>
      <c r="AA550" s="19" t="n">
        <f aca="false">IF(Z550=0,0,MAX(0,MIN(Z550,Parámetros!$G$19)-Parámetros!$F$19)*Parámetros!$E$19)</f>
        <v>0</v>
      </c>
      <c r="AB550" s="19" t="n">
        <f aca="false">IF(Z550=0,0,MAX(0,MIN(Z550,Parámetros!$G$20)-Parámetros!$F$20)*Parámetros!$E$20)</f>
        <v>0</v>
      </c>
      <c r="AC550" s="19" t="n">
        <f aca="false">IF(Z550=0,0,MAX(0,MIN(Z550,Parámetros!$G$21)-Parámetros!$F$21)*Parámetros!$E$21)</f>
        <v>0</v>
      </c>
      <c r="AD550" s="19" t="n">
        <f aca="false">IF(Z550=0,0,MAX(0,MIN(Z550,Parámetros!$G$22)-Parámetros!$F$22)*Parámetros!$E$22)</f>
        <v>0</v>
      </c>
      <c r="AE550" s="19" t="n">
        <f aca="false">IF(Z550=0,0,MAX(0,MIN(Z550,Parámetros!$G$23)-Parámetros!$F$23)*Parámetros!$E$23)</f>
        <v>0</v>
      </c>
      <c r="AF550" s="36" t="n">
        <f aca="false">SUM(AA550:AE550)</f>
        <v>0</v>
      </c>
      <c r="AG550" s="45" t="str">
        <f aca="false">IF(AM550&lt;=0,"-",INDEX(TR_TASA,MATCH(AM550,TR_DESDE,1)))</f>
        <v>-</v>
      </c>
      <c r="AH550" s="44" t="n">
        <f aca="false">IF($F550="Cese",1,IF($F550="Activo",INDEX(DIV_N,5),0))</f>
        <v>0</v>
      </c>
      <c r="AI550" s="44" t="n">
        <f aca="false">IF($F550="Cese",4,IF($F550="Activo",INDEX(DIV_HASTA,5),0))</f>
        <v>0</v>
      </c>
      <c r="AJ550" s="19" t="n">
        <f aca="false">IF(OR($F550="Activo",$F550="Cese"),SUMIFS(AV546:AV549,D546:D549,"&lt;="&amp;AI550),0)</f>
        <v>0</v>
      </c>
      <c r="AK550" s="19" t="n">
        <f aca="false">IF(OR($F550="Activo",$F550="Cese"),MAX(0,(AF550-AJ550)/AH550),0)</f>
        <v>0</v>
      </c>
      <c r="AL550" s="19" t="n">
        <f aca="false">IF(OR($F550="Activo",$F550="Cese"),K550+IF(PROY_BON="Sí",0,J550),0)</f>
        <v>0</v>
      </c>
      <c r="AM550" s="19" t="n">
        <f aca="false">IF(AL550&gt;0,MAX(0,X550+AL550-Y550),Z550)</f>
        <v>0</v>
      </c>
      <c r="AN550" s="19" t="n">
        <f aca="false">SUMPRODUCT((AM550&gt;TR_DESDE)*(AM550-TR_DESDE)*TR_INC)</f>
        <v>0</v>
      </c>
      <c r="AO550" s="19" t="n">
        <f aca="false">IF(AL550&gt;0,MAX(0,AN550-IF($F550="Cese",MAX(AF550,AJ550),AF550)),0)</f>
        <v>0</v>
      </c>
      <c r="AP550" s="46" t="n">
        <f aca="false">IF(OR($F550="Activo",$F550="Cese"),ROUND(AK550+AO550,2),0)</f>
        <v>0</v>
      </c>
      <c r="AQ550" s="19" t="n">
        <f aca="false">IF($F550="Cese",MAX(0,AJ550-AN550),0)</f>
        <v>0</v>
      </c>
      <c r="AR550" s="19" t="str">
        <f aca="false">IF($B550="","",IF(COUNTIFS(RP_COD,$B550,'Retenciones Planilla'!$G$6:$G$105,"&lt;&gt;")=0,"",SUMIFS('Retenciones Planilla'!$G$6:$G$105,RP_COD,$B550)))</f>
        <v/>
      </c>
      <c r="AS550" s="19" t="str">
        <f aca="false">IF(AR550="","",AR550-AP550)</f>
        <v/>
      </c>
      <c r="AT550" s="23" t="str">
        <f aca="false">IF($B550="","",IF(NOT(OR($F550="Activo",$F550="Cese")),IF(N(AR550)=0,"—","Revisar: sin vínculo"),IF(AR550="",IF(AP550=0,"No corresponde","Sin dato planilla"),IF(ABS(AS550)&lt;=TOL,"OK",IF(AS550&gt;0,"Retuvo de más","Retuvo de menos")))))</f>
        <v/>
      </c>
      <c r="AU550" s="19" t="n">
        <f aca="false">IF(AND(BASE_RET="Planilla (si existe)",AR550&lt;&gt;""),AR550,AP550)</f>
        <v>0</v>
      </c>
      <c r="AV550" s="19" t="n">
        <f aca="false">AU550+N550</f>
        <v>0</v>
      </c>
    </row>
    <row r="551" customFormat="false" ht="15" hidden="false" customHeight="false" outlineLevel="0" collapsed="false">
      <c r="A551" s="43" t="n">
        <v>46</v>
      </c>
      <c r="B551" s="35" t="str">
        <f aca="false">IF(Trabajadores!$B$51="","",Trabajadores!$B$51)</f>
        <v/>
      </c>
      <c r="C551" s="35" t="str">
        <f aca="false">IF($B551="","",Trabajadores!$D$51)</f>
        <v/>
      </c>
      <c r="D551" s="43" t="n">
        <v>6</v>
      </c>
      <c r="E551" s="23" t="s">
        <v>303</v>
      </c>
      <c r="F551" s="23" t="str">
        <f aca="false">IF($B551="","",IF(OR(6&lt;Trabajadores!$M$51,6&gt;Trabajadores!$N$51),"No vinculado",IF(AND(6=Trabajadores!$N$51,Trabajadores!$O$51="Sí"),"Cese","Activo")))</f>
        <v/>
      </c>
      <c r="G551" s="19" t="n">
        <f aca="false">IF($B551="",0,SUMIFS(Ingresos!$T$6:$T$1505,ING_COD,$B551,ING_CLASE,"ORD"))</f>
        <v>0</v>
      </c>
      <c r="H551" s="19" t="n">
        <f aca="false">IF($B551="",0,SUMIFS(Ingresos!$T$6:$T$1505,ING_COD,$B551,ING_CLASE,"ORD",ING_COMP,"Sí"))</f>
        <v>0</v>
      </c>
      <c r="I551" s="19" t="n">
        <f aca="false">IF($B551="",0,SUMIFS(Ingresos!$T$6:$T$1505,ING_COD,$B551,ING_CLASE,"GRA"))</f>
        <v>0</v>
      </c>
      <c r="J551" s="19" t="n">
        <f aca="false">IF($B551="",0,SUMIFS(Ingresos!$T$6:$T$1505,ING_COD,$B551,ING_CLASE,"BON"))</f>
        <v>0</v>
      </c>
      <c r="K551" s="19" t="n">
        <f aca="false">IF($B551="",0,SUMIFS(Ingresos!$T$6:$T$1505,ING_COD,$B551,ING_CLASE,"EXT"))</f>
        <v>0</v>
      </c>
      <c r="L551" s="19" t="n">
        <f aca="false">IF($B551="",0,SUMIFS(Ingresos!$T$6:$T$1505,ING_COD,$B551,ING_CLASE,"OTO"))</f>
        <v>0</v>
      </c>
      <c r="M551" s="19" t="n">
        <f aca="false">IF($B551="",0,SUMIFS(Ingresos!$T$6:$T$1505,ING_COD,$B551,ING_CLASE,"OTX"))</f>
        <v>0</v>
      </c>
      <c r="N551" s="19" t="n">
        <f aca="false">IF($B551="",0,SUMIFS(Ingresos!$T$6:$T$1505,ING_COD,$B551,ING_CLASE,"RETO"))</f>
        <v>0</v>
      </c>
      <c r="O551" s="19" t="n">
        <f aca="false">IF($B551="",0,SUMIFS(Ingresos!$T$6:$T$1505,ING_COD,$B551,ING_CLASE,"INA"))</f>
        <v>0</v>
      </c>
      <c r="P551" s="19" t="n">
        <f aca="false">G551+I551+J551+K551+L551+M551</f>
        <v>0</v>
      </c>
      <c r="Q551" s="44" t="n">
        <f aca="false">IF($F551="Activo",7,IF($F551="Cese",1,0))</f>
        <v>0</v>
      </c>
      <c r="R551" s="19" t="n">
        <f aca="false">G551*Q551</f>
        <v>0</v>
      </c>
      <c r="S551" s="19" t="n">
        <f aca="false">IF($F551="Activo",SUMIFS(I551:I557,$D551:$D557,"&lt;="&amp;Trabajadores!$N$51)+IF(PROY_BON="Sí",SUMIFS(J551:J557,$D551:$D557,"&lt;="&amp;Trabajadores!$N$51),0),IF($F551="Cese",I551+IF(PROY_BON="Sí",J551,0),0))</f>
        <v>0</v>
      </c>
      <c r="T551" s="19" t="n">
        <f aca="false">IF(OR($F551&lt;&gt;"Activo",Trabajadores!$I$51="No"),0,IF(I552=0,H551*(1+IF(PROY_BON="Sí",Trabajadores!$P$51,0))*Trabajadores!$R$51/6*(Trabajadores!$N$51&gt;=7),0)+IF(I557=0,H551*(1+IF(PROY_BON="Sí",Trabajadores!$P$51,0))*Trabajadores!$S$51/6*(Trabajadores!$N$51&gt;=12),0))</f>
        <v>0</v>
      </c>
      <c r="U551" s="19" t="n">
        <f aca="false">IF($F551="Activo",IF(Trabajadores!$J$51="Sí",L551*7,L551),IF($F551="Cese",L551,0))</f>
        <v>0</v>
      </c>
      <c r="V551" s="19" t="n">
        <f aca="false">IF(OR($F551="Activo",$F551="Cese"),M551,0)</f>
        <v>0</v>
      </c>
      <c r="W551" s="19" t="n">
        <f aca="false">IF(OR($F551="Activo",$F551="Cese"),SUM(P546:P550),0)</f>
        <v>0</v>
      </c>
      <c r="X551" s="36" t="n">
        <f aca="false">IF(OR($F551="Activo",$F551="Cese"),R551+S551+T551+U551+V551+W551,0)</f>
        <v>0</v>
      </c>
      <c r="Y551" s="19" t="n">
        <f aca="false">IF(OR($F551="Activo",$F551="Cese"),DED_FIJA,0)</f>
        <v>0</v>
      </c>
      <c r="Z551" s="36" t="n">
        <f aca="false">MAX(0,X551-Y551)</f>
        <v>0</v>
      </c>
      <c r="AA551" s="19" t="n">
        <f aca="false">IF(Z551=0,0,MAX(0,MIN(Z551,Parámetros!$G$19)-Parámetros!$F$19)*Parámetros!$E$19)</f>
        <v>0</v>
      </c>
      <c r="AB551" s="19" t="n">
        <f aca="false">IF(Z551=0,0,MAX(0,MIN(Z551,Parámetros!$G$20)-Parámetros!$F$20)*Parámetros!$E$20)</f>
        <v>0</v>
      </c>
      <c r="AC551" s="19" t="n">
        <f aca="false">IF(Z551=0,0,MAX(0,MIN(Z551,Parámetros!$G$21)-Parámetros!$F$21)*Parámetros!$E$21)</f>
        <v>0</v>
      </c>
      <c r="AD551" s="19" t="n">
        <f aca="false">IF(Z551=0,0,MAX(0,MIN(Z551,Parámetros!$G$22)-Parámetros!$F$22)*Parámetros!$E$22)</f>
        <v>0</v>
      </c>
      <c r="AE551" s="19" t="n">
        <f aca="false">IF(Z551=0,0,MAX(0,MIN(Z551,Parámetros!$G$23)-Parámetros!$F$23)*Parámetros!$E$23)</f>
        <v>0</v>
      </c>
      <c r="AF551" s="36" t="n">
        <f aca="false">SUM(AA551:AE551)</f>
        <v>0</v>
      </c>
      <c r="AG551" s="45" t="str">
        <f aca="false">IF(AM551&lt;=0,"-",INDEX(TR_TASA,MATCH(AM551,TR_DESDE,1)))</f>
        <v>-</v>
      </c>
      <c r="AH551" s="44" t="n">
        <f aca="false">IF($F551="Cese",1,IF($F551="Activo",INDEX(DIV_N,6),0))</f>
        <v>0</v>
      </c>
      <c r="AI551" s="44" t="n">
        <f aca="false">IF($F551="Cese",5,IF($F551="Activo",INDEX(DIV_HASTA,6),0))</f>
        <v>0</v>
      </c>
      <c r="AJ551" s="19" t="n">
        <f aca="false">IF(OR($F551="Activo",$F551="Cese"),SUMIFS(AV546:AV550,D546:D550,"&lt;="&amp;AI551),0)</f>
        <v>0</v>
      </c>
      <c r="AK551" s="19" t="n">
        <f aca="false">IF(OR($F551="Activo",$F551="Cese"),MAX(0,(AF551-AJ551)/AH551),0)</f>
        <v>0</v>
      </c>
      <c r="AL551" s="19" t="n">
        <f aca="false">IF(OR($F551="Activo",$F551="Cese"),K551+IF(PROY_BON="Sí",0,J551),0)</f>
        <v>0</v>
      </c>
      <c r="AM551" s="19" t="n">
        <f aca="false">IF(AL551&gt;0,MAX(0,X551+AL551-Y551),Z551)</f>
        <v>0</v>
      </c>
      <c r="AN551" s="19" t="n">
        <f aca="false">SUMPRODUCT((AM551&gt;TR_DESDE)*(AM551-TR_DESDE)*TR_INC)</f>
        <v>0</v>
      </c>
      <c r="AO551" s="19" t="n">
        <f aca="false">IF(AL551&gt;0,MAX(0,AN551-IF($F551="Cese",MAX(AF551,AJ551),AF551)),0)</f>
        <v>0</v>
      </c>
      <c r="AP551" s="46" t="n">
        <f aca="false">IF(OR($F551="Activo",$F551="Cese"),ROUND(AK551+AO551,2),0)</f>
        <v>0</v>
      </c>
      <c r="AQ551" s="19" t="n">
        <f aca="false">IF($F551="Cese",MAX(0,AJ551-AN551),0)</f>
        <v>0</v>
      </c>
      <c r="AR551" s="19" t="str">
        <f aca="false">IF($B551="","",IF(COUNTIFS(RP_COD,$B551,'Retenciones Planilla'!$H$6:$H$105,"&lt;&gt;")=0,"",SUMIFS('Retenciones Planilla'!$H$6:$H$105,RP_COD,$B551)))</f>
        <v/>
      </c>
      <c r="AS551" s="19" t="str">
        <f aca="false">IF(AR551="","",AR551-AP551)</f>
        <v/>
      </c>
      <c r="AT551" s="23" t="str">
        <f aca="false">IF($B551="","",IF(NOT(OR($F551="Activo",$F551="Cese")),IF(N(AR551)=0,"—","Revisar: sin vínculo"),IF(AR551="",IF(AP551=0,"No corresponde","Sin dato planilla"),IF(ABS(AS551)&lt;=TOL,"OK",IF(AS551&gt;0,"Retuvo de más","Retuvo de menos")))))</f>
        <v/>
      </c>
      <c r="AU551" s="19" t="n">
        <f aca="false">IF(AND(BASE_RET="Planilla (si existe)",AR551&lt;&gt;""),AR551,AP551)</f>
        <v>0</v>
      </c>
      <c r="AV551" s="19" t="n">
        <f aca="false">AU551+N551</f>
        <v>0</v>
      </c>
    </row>
    <row r="552" customFormat="false" ht="15" hidden="false" customHeight="false" outlineLevel="0" collapsed="false">
      <c r="A552" s="43" t="n">
        <v>46</v>
      </c>
      <c r="B552" s="35" t="str">
        <f aca="false">IF(Trabajadores!$B$51="","",Trabajadores!$B$51)</f>
        <v/>
      </c>
      <c r="C552" s="35" t="str">
        <f aca="false">IF($B552="","",Trabajadores!$D$51)</f>
        <v/>
      </c>
      <c r="D552" s="43" t="n">
        <v>7</v>
      </c>
      <c r="E552" s="23" t="s">
        <v>304</v>
      </c>
      <c r="F552" s="23" t="str">
        <f aca="false">IF($B552="","",IF(OR(7&lt;Trabajadores!$M$51,7&gt;Trabajadores!$N$51),"No vinculado",IF(AND(7=Trabajadores!$N$51,Trabajadores!$O$51="Sí"),"Cese","Activo")))</f>
        <v/>
      </c>
      <c r="G552" s="19" t="n">
        <f aca="false">IF($B552="",0,SUMIFS(Ingresos!$U$6:$U$1505,ING_COD,$B552,ING_CLASE,"ORD"))</f>
        <v>0</v>
      </c>
      <c r="H552" s="19" t="n">
        <f aca="false">IF($B552="",0,SUMIFS(Ingresos!$U$6:$U$1505,ING_COD,$B552,ING_CLASE,"ORD",ING_COMP,"Sí"))</f>
        <v>0</v>
      </c>
      <c r="I552" s="19" t="n">
        <f aca="false">IF($B552="",0,SUMIFS(Ingresos!$U$6:$U$1505,ING_COD,$B552,ING_CLASE,"GRA"))</f>
        <v>0</v>
      </c>
      <c r="J552" s="19" t="n">
        <f aca="false">IF($B552="",0,SUMIFS(Ingresos!$U$6:$U$1505,ING_COD,$B552,ING_CLASE,"BON"))</f>
        <v>0</v>
      </c>
      <c r="K552" s="19" t="n">
        <f aca="false">IF($B552="",0,SUMIFS(Ingresos!$U$6:$U$1505,ING_COD,$B552,ING_CLASE,"EXT"))</f>
        <v>0</v>
      </c>
      <c r="L552" s="19" t="n">
        <f aca="false">IF($B552="",0,SUMIFS(Ingresos!$U$6:$U$1505,ING_COD,$B552,ING_CLASE,"OTO"))</f>
        <v>0</v>
      </c>
      <c r="M552" s="19" t="n">
        <f aca="false">IF($B552="",0,SUMIFS(Ingresos!$U$6:$U$1505,ING_COD,$B552,ING_CLASE,"OTX"))</f>
        <v>0</v>
      </c>
      <c r="N552" s="19" t="n">
        <f aca="false">IF($B552="",0,SUMIFS(Ingresos!$U$6:$U$1505,ING_COD,$B552,ING_CLASE,"RETO"))</f>
        <v>0</v>
      </c>
      <c r="O552" s="19" t="n">
        <f aca="false">IF($B552="",0,SUMIFS(Ingresos!$U$6:$U$1505,ING_COD,$B552,ING_CLASE,"INA"))</f>
        <v>0</v>
      </c>
      <c r="P552" s="19" t="n">
        <f aca="false">G552+I552+J552+K552+L552+M552</f>
        <v>0</v>
      </c>
      <c r="Q552" s="44" t="n">
        <f aca="false">IF($F552="Activo",6,IF($F552="Cese",1,0))</f>
        <v>0</v>
      </c>
      <c r="R552" s="19" t="n">
        <f aca="false">G552*Q552</f>
        <v>0</v>
      </c>
      <c r="S552" s="19" t="n">
        <f aca="false">IF($F552="Activo",SUMIFS(I552:I557,$D552:$D557,"&lt;="&amp;Trabajadores!$N$51)+IF(PROY_BON="Sí",SUMIFS(J552:J557,$D552:$D557,"&lt;="&amp;Trabajadores!$N$51),0),IF($F552="Cese",I552+IF(PROY_BON="Sí",J552,0),0))</f>
        <v>0</v>
      </c>
      <c r="T552" s="19" t="n">
        <f aca="false">IF(OR($F552&lt;&gt;"Activo",Trabajadores!$I$51="No"),0,IF(I557=0,H552*(1+IF(PROY_BON="Sí",Trabajadores!$P$51,0))*Trabajadores!$S$51/6*(Trabajadores!$N$51&gt;=12),0))</f>
        <v>0</v>
      </c>
      <c r="U552" s="19" t="n">
        <f aca="false">IF($F552="Activo",IF(Trabajadores!$J$51="Sí",L552*6,L552),IF($F552="Cese",L552,0))</f>
        <v>0</v>
      </c>
      <c r="V552" s="19" t="n">
        <f aca="false">IF(OR($F552="Activo",$F552="Cese"),M552,0)</f>
        <v>0</v>
      </c>
      <c r="W552" s="19" t="n">
        <f aca="false">IF(OR($F552="Activo",$F552="Cese"),SUM(P546:P551),0)</f>
        <v>0</v>
      </c>
      <c r="X552" s="36" t="n">
        <f aca="false">IF(OR($F552="Activo",$F552="Cese"),R552+S552+T552+U552+V552+W552,0)</f>
        <v>0</v>
      </c>
      <c r="Y552" s="19" t="n">
        <f aca="false">IF(OR($F552="Activo",$F552="Cese"),DED_FIJA,0)</f>
        <v>0</v>
      </c>
      <c r="Z552" s="36" t="n">
        <f aca="false">MAX(0,X552-Y552)</f>
        <v>0</v>
      </c>
      <c r="AA552" s="19" t="n">
        <f aca="false">IF(Z552=0,0,MAX(0,MIN(Z552,Parámetros!$G$19)-Parámetros!$F$19)*Parámetros!$E$19)</f>
        <v>0</v>
      </c>
      <c r="AB552" s="19" t="n">
        <f aca="false">IF(Z552=0,0,MAX(0,MIN(Z552,Parámetros!$G$20)-Parámetros!$F$20)*Parámetros!$E$20)</f>
        <v>0</v>
      </c>
      <c r="AC552" s="19" t="n">
        <f aca="false">IF(Z552=0,0,MAX(0,MIN(Z552,Parámetros!$G$21)-Parámetros!$F$21)*Parámetros!$E$21)</f>
        <v>0</v>
      </c>
      <c r="AD552" s="19" t="n">
        <f aca="false">IF(Z552=0,0,MAX(0,MIN(Z552,Parámetros!$G$22)-Parámetros!$F$22)*Parámetros!$E$22)</f>
        <v>0</v>
      </c>
      <c r="AE552" s="19" t="n">
        <f aca="false">IF(Z552=0,0,MAX(0,MIN(Z552,Parámetros!$G$23)-Parámetros!$F$23)*Parámetros!$E$23)</f>
        <v>0</v>
      </c>
      <c r="AF552" s="36" t="n">
        <f aca="false">SUM(AA552:AE552)</f>
        <v>0</v>
      </c>
      <c r="AG552" s="45" t="str">
        <f aca="false">IF(AM552&lt;=0,"-",INDEX(TR_TASA,MATCH(AM552,TR_DESDE,1)))</f>
        <v>-</v>
      </c>
      <c r="AH552" s="44" t="n">
        <f aca="false">IF($F552="Cese",1,IF($F552="Activo",INDEX(DIV_N,7),0))</f>
        <v>0</v>
      </c>
      <c r="AI552" s="44" t="n">
        <f aca="false">IF($F552="Cese",6,IF($F552="Activo",INDEX(DIV_HASTA,7),0))</f>
        <v>0</v>
      </c>
      <c r="AJ552" s="19" t="n">
        <f aca="false">IF(OR($F552="Activo",$F552="Cese"),SUMIFS(AV546:AV551,D546:D551,"&lt;="&amp;AI552),0)</f>
        <v>0</v>
      </c>
      <c r="AK552" s="19" t="n">
        <f aca="false">IF(OR($F552="Activo",$F552="Cese"),MAX(0,(AF552-AJ552)/AH552),0)</f>
        <v>0</v>
      </c>
      <c r="AL552" s="19" t="n">
        <f aca="false">IF(OR($F552="Activo",$F552="Cese"),K552+IF(PROY_BON="Sí",0,J552),0)</f>
        <v>0</v>
      </c>
      <c r="AM552" s="19" t="n">
        <f aca="false">IF(AL552&gt;0,MAX(0,X552+AL552-Y552),Z552)</f>
        <v>0</v>
      </c>
      <c r="AN552" s="19" t="n">
        <f aca="false">SUMPRODUCT((AM552&gt;TR_DESDE)*(AM552-TR_DESDE)*TR_INC)</f>
        <v>0</v>
      </c>
      <c r="AO552" s="19" t="n">
        <f aca="false">IF(AL552&gt;0,MAX(0,AN552-IF($F552="Cese",MAX(AF552,AJ552),AF552)),0)</f>
        <v>0</v>
      </c>
      <c r="AP552" s="46" t="n">
        <f aca="false">IF(OR($F552="Activo",$F552="Cese"),ROUND(AK552+AO552,2),0)</f>
        <v>0</v>
      </c>
      <c r="AQ552" s="19" t="n">
        <f aca="false">IF($F552="Cese",MAX(0,AJ552-AN552),0)</f>
        <v>0</v>
      </c>
      <c r="AR552" s="19" t="str">
        <f aca="false">IF($B552="","",IF(COUNTIFS(RP_COD,$B552,'Retenciones Planilla'!$I$6:$I$105,"&lt;&gt;")=0,"",SUMIFS('Retenciones Planilla'!$I$6:$I$105,RP_COD,$B552)))</f>
        <v/>
      </c>
      <c r="AS552" s="19" t="str">
        <f aca="false">IF(AR552="","",AR552-AP552)</f>
        <v/>
      </c>
      <c r="AT552" s="23" t="str">
        <f aca="false">IF($B552="","",IF(NOT(OR($F552="Activo",$F552="Cese")),IF(N(AR552)=0,"—","Revisar: sin vínculo"),IF(AR552="",IF(AP552=0,"No corresponde","Sin dato planilla"),IF(ABS(AS552)&lt;=TOL,"OK",IF(AS552&gt;0,"Retuvo de más","Retuvo de menos")))))</f>
        <v/>
      </c>
      <c r="AU552" s="19" t="n">
        <f aca="false">IF(AND(BASE_RET="Planilla (si existe)",AR552&lt;&gt;""),AR552,AP552)</f>
        <v>0</v>
      </c>
      <c r="AV552" s="19" t="n">
        <f aca="false">AU552+N552</f>
        <v>0</v>
      </c>
    </row>
    <row r="553" customFormat="false" ht="15" hidden="false" customHeight="false" outlineLevel="0" collapsed="false">
      <c r="A553" s="43" t="n">
        <v>46</v>
      </c>
      <c r="B553" s="35" t="str">
        <f aca="false">IF(Trabajadores!$B$51="","",Trabajadores!$B$51)</f>
        <v/>
      </c>
      <c r="C553" s="35" t="str">
        <f aca="false">IF($B553="","",Trabajadores!$D$51)</f>
        <v/>
      </c>
      <c r="D553" s="43" t="n">
        <v>8</v>
      </c>
      <c r="E553" s="23" t="s">
        <v>305</v>
      </c>
      <c r="F553" s="23" t="str">
        <f aca="false">IF($B553="","",IF(OR(8&lt;Trabajadores!$M$51,8&gt;Trabajadores!$N$51),"No vinculado",IF(AND(8=Trabajadores!$N$51,Trabajadores!$O$51="Sí"),"Cese","Activo")))</f>
        <v/>
      </c>
      <c r="G553" s="19" t="n">
        <f aca="false">IF($B553="",0,SUMIFS(Ingresos!$V$6:$V$1505,ING_COD,$B553,ING_CLASE,"ORD"))</f>
        <v>0</v>
      </c>
      <c r="H553" s="19" t="n">
        <f aca="false">IF($B553="",0,SUMIFS(Ingresos!$V$6:$V$1505,ING_COD,$B553,ING_CLASE,"ORD",ING_COMP,"Sí"))</f>
        <v>0</v>
      </c>
      <c r="I553" s="19" t="n">
        <f aca="false">IF($B553="",0,SUMIFS(Ingresos!$V$6:$V$1505,ING_COD,$B553,ING_CLASE,"GRA"))</f>
        <v>0</v>
      </c>
      <c r="J553" s="19" t="n">
        <f aca="false">IF($B553="",0,SUMIFS(Ingresos!$V$6:$V$1505,ING_COD,$B553,ING_CLASE,"BON"))</f>
        <v>0</v>
      </c>
      <c r="K553" s="19" t="n">
        <f aca="false">IF($B553="",0,SUMIFS(Ingresos!$V$6:$V$1505,ING_COD,$B553,ING_CLASE,"EXT"))</f>
        <v>0</v>
      </c>
      <c r="L553" s="19" t="n">
        <f aca="false">IF($B553="",0,SUMIFS(Ingresos!$V$6:$V$1505,ING_COD,$B553,ING_CLASE,"OTO"))</f>
        <v>0</v>
      </c>
      <c r="M553" s="19" t="n">
        <f aca="false">IF($B553="",0,SUMIFS(Ingresos!$V$6:$V$1505,ING_COD,$B553,ING_CLASE,"OTX"))</f>
        <v>0</v>
      </c>
      <c r="N553" s="19" t="n">
        <f aca="false">IF($B553="",0,SUMIFS(Ingresos!$V$6:$V$1505,ING_COD,$B553,ING_CLASE,"RETO"))</f>
        <v>0</v>
      </c>
      <c r="O553" s="19" t="n">
        <f aca="false">IF($B553="",0,SUMIFS(Ingresos!$V$6:$V$1505,ING_COD,$B553,ING_CLASE,"INA"))</f>
        <v>0</v>
      </c>
      <c r="P553" s="19" t="n">
        <f aca="false">G553+I553+J553+K553+L553+M553</f>
        <v>0</v>
      </c>
      <c r="Q553" s="44" t="n">
        <f aca="false">IF($F553="Activo",5,IF($F553="Cese",1,0))</f>
        <v>0</v>
      </c>
      <c r="R553" s="19" t="n">
        <f aca="false">G553*Q553</f>
        <v>0</v>
      </c>
      <c r="S553" s="19" t="n">
        <f aca="false">IF($F553="Activo",SUMIFS(I553:I557,$D553:$D557,"&lt;="&amp;Trabajadores!$N$51)+IF(PROY_BON="Sí",SUMIFS(J553:J557,$D553:$D557,"&lt;="&amp;Trabajadores!$N$51),0),IF($F553="Cese",I553+IF(PROY_BON="Sí",J553,0),0))</f>
        <v>0</v>
      </c>
      <c r="T553" s="19" t="n">
        <f aca="false">IF(OR($F553&lt;&gt;"Activo",Trabajadores!$I$51="No"),0,IF(I557=0,H553*(1+IF(PROY_BON="Sí",Trabajadores!$P$51,0))*Trabajadores!$S$51/6*(Trabajadores!$N$51&gt;=12),0))</f>
        <v>0</v>
      </c>
      <c r="U553" s="19" t="n">
        <f aca="false">IF($F553="Activo",IF(Trabajadores!$J$51="Sí",L553*5,L553),IF($F553="Cese",L553,0))</f>
        <v>0</v>
      </c>
      <c r="V553" s="19" t="n">
        <f aca="false">IF(OR($F553="Activo",$F553="Cese"),M553,0)</f>
        <v>0</v>
      </c>
      <c r="W553" s="19" t="n">
        <f aca="false">IF(OR($F553="Activo",$F553="Cese"),SUM(P546:P552),0)</f>
        <v>0</v>
      </c>
      <c r="X553" s="36" t="n">
        <f aca="false">IF(OR($F553="Activo",$F553="Cese"),R553+S553+T553+U553+V553+W553,0)</f>
        <v>0</v>
      </c>
      <c r="Y553" s="19" t="n">
        <f aca="false">IF(OR($F553="Activo",$F553="Cese"),DED_FIJA,0)</f>
        <v>0</v>
      </c>
      <c r="Z553" s="36" t="n">
        <f aca="false">MAX(0,X553-Y553)</f>
        <v>0</v>
      </c>
      <c r="AA553" s="19" t="n">
        <f aca="false">IF(Z553=0,0,MAX(0,MIN(Z553,Parámetros!$G$19)-Parámetros!$F$19)*Parámetros!$E$19)</f>
        <v>0</v>
      </c>
      <c r="AB553" s="19" t="n">
        <f aca="false">IF(Z553=0,0,MAX(0,MIN(Z553,Parámetros!$G$20)-Parámetros!$F$20)*Parámetros!$E$20)</f>
        <v>0</v>
      </c>
      <c r="AC553" s="19" t="n">
        <f aca="false">IF(Z553=0,0,MAX(0,MIN(Z553,Parámetros!$G$21)-Parámetros!$F$21)*Parámetros!$E$21)</f>
        <v>0</v>
      </c>
      <c r="AD553" s="19" t="n">
        <f aca="false">IF(Z553=0,0,MAX(0,MIN(Z553,Parámetros!$G$22)-Parámetros!$F$22)*Parámetros!$E$22)</f>
        <v>0</v>
      </c>
      <c r="AE553" s="19" t="n">
        <f aca="false">IF(Z553=0,0,MAX(0,MIN(Z553,Parámetros!$G$23)-Parámetros!$F$23)*Parámetros!$E$23)</f>
        <v>0</v>
      </c>
      <c r="AF553" s="36" t="n">
        <f aca="false">SUM(AA553:AE553)</f>
        <v>0</v>
      </c>
      <c r="AG553" s="45" t="str">
        <f aca="false">IF(AM553&lt;=0,"-",INDEX(TR_TASA,MATCH(AM553,TR_DESDE,1)))</f>
        <v>-</v>
      </c>
      <c r="AH553" s="44" t="n">
        <f aca="false">IF($F553="Cese",1,IF($F553="Activo",INDEX(DIV_N,8),0))</f>
        <v>0</v>
      </c>
      <c r="AI553" s="44" t="n">
        <f aca="false">IF($F553="Cese",7,IF($F553="Activo",INDEX(DIV_HASTA,8),0))</f>
        <v>0</v>
      </c>
      <c r="AJ553" s="19" t="n">
        <f aca="false">IF(OR($F553="Activo",$F553="Cese"),SUMIFS(AV546:AV552,D546:D552,"&lt;="&amp;AI553),0)</f>
        <v>0</v>
      </c>
      <c r="AK553" s="19" t="n">
        <f aca="false">IF(OR($F553="Activo",$F553="Cese"),MAX(0,(AF553-AJ553)/AH553),0)</f>
        <v>0</v>
      </c>
      <c r="AL553" s="19" t="n">
        <f aca="false">IF(OR($F553="Activo",$F553="Cese"),K553+IF(PROY_BON="Sí",0,J553),0)</f>
        <v>0</v>
      </c>
      <c r="AM553" s="19" t="n">
        <f aca="false">IF(AL553&gt;0,MAX(0,X553+AL553-Y553),Z553)</f>
        <v>0</v>
      </c>
      <c r="AN553" s="19" t="n">
        <f aca="false">SUMPRODUCT((AM553&gt;TR_DESDE)*(AM553-TR_DESDE)*TR_INC)</f>
        <v>0</v>
      </c>
      <c r="AO553" s="19" t="n">
        <f aca="false">IF(AL553&gt;0,MAX(0,AN553-IF($F553="Cese",MAX(AF553,AJ553),AF553)),0)</f>
        <v>0</v>
      </c>
      <c r="AP553" s="46" t="n">
        <f aca="false">IF(OR($F553="Activo",$F553="Cese"),ROUND(AK553+AO553,2),0)</f>
        <v>0</v>
      </c>
      <c r="AQ553" s="19" t="n">
        <f aca="false">IF($F553="Cese",MAX(0,AJ553-AN553),0)</f>
        <v>0</v>
      </c>
      <c r="AR553" s="19" t="str">
        <f aca="false">IF($B553="","",IF(COUNTIFS(RP_COD,$B553,'Retenciones Planilla'!$J$6:$J$105,"&lt;&gt;")=0,"",SUMIFS('Retenciones Planilla'!$J$6:$J$105,RP_COD,$B553)))</f>
        <v/>
      </c>
      <c r="AS553" s="19" t="str">
        <f aca="false">IF(AR553="","",AR553-AP553)</f>
        <v/>
      </c>
      <c r="AT553" s="23" t="str">
        <f aca="false">IF($B553="","",IF(NOT(OR($F553="Activo",$F553="Cese")),IF(N(AR553)=0,"—","Revisar: sin vínculo"),IF(AR553="",IF(AP553=0,"No corresponde","Sin dato planilla"),IF(ABS(AS553)&lt;=TOL,"OK",IF(AS553&gt;0,"Retuvo de más","Retuvo de menos")))))</f>
        <v/>
      </c>
      <c r="AU553" s="19" t="n">
        <f aca="false">IF(AND(BASE_RET="Planilla (si existe)",AR553&lt;&gt;""),AR553,AP553)</f>
        <v>0</v>
      </c>
      <c r="AV553" s="19" t="n">
        <f aca="false">AU553+N553</f>
        <v>0</v>
      </c>
    </row>
    <row r="554" customFormat="false" ht="15" hidden="false" customHeight="false" outlineLevel="0" collapsed="false">
      <c r="A554" s="43" t="n">
        <v>46</v>
      </c>
      <c r="B554" s="35" t="str">
        <f aca="false">IF(Trabajadores!$B$51="","",Trabajadores!$B$51)</f>
        <v/>
      </c>
      <c r="C554" s="35" t="str">
        <f aca="false">IF($B554="","",Trabajadores!$D$51)</f>
        <v/>
      </c>
      <c r="D554" s="43" t="n">
        <v>9</v>
      </c>
      <c r="E554" s="23" t="s">
        <v>306</v>
      </c>
      <c r="F554" s="23" t="str">
        <f aca="false">IF($B554="","",IF(OR(9&lt;Trabajadores!$M$51,9&gt;Trabajadores!$N$51),"No vinculado",IF(AND(9=Trabajadores!$N$51,Trabajadores!$O$51="Sí"),"Cese","Activo")))</f>
        <v/>
      </c>
      <c r="G554" s="19" t="n">
        <f aca="false">IF($B554="",0,SUMIFS(Ingresos!$W$6:$W$1505,ING_COD,$B554,ING_CLASE,"ORD"))</f>
        <v>0</v>
      </c>
      <c r="H554" s="19" t="n">
        <f aca="false">IF($B554="",0,SUMIFS(Ingresos!$W$6:$W$1505,ING_COD,$B554,ING_CLASE,"ORD",ING_COMP,"Sí"))</f>
        <v>0</v>
      </c>
      <c r="I554" s="19" t="n">
        <f aca="false">IF($B554="",0,SUMIFS(Ingresos!$W$6:$W$1505,ING_COD,$B554,ING_CLASE,"GRA"))</f>
        <v>0</v>
      </c>
      <c r="J554" s="19" t="n">
        <f aca="false">IF($B554="",0,SUMIFS(Ingresos!$W$6:$W$1505,ING_COD,$B554,ING_CLASE,"BON"))</f>
        <v>0</v>
      </c>
      <c r="K554" s="19" t="n">
        <f aca="false">IF($B554="",0,SUMIFS(Ingresos!$W$6:$W$1505,ING_COD,$B554,ING_CLASE,"EXT"))</f>
        <v>0</v>
      </c>
      <c r="L554" s="19" t="n">
        <f aca="false">IF($B554="",0,SUMIFS(Ingresos!$W$6:$W$1505,ING_COD,$B554,ING_CLASE,"OTO"))</f>
        <v>0</v>
      </c>
      <c r="M554" s="19" t="n">
        <f aca="false">IF($B554="",0,SUMIFS(Ingresos!$W$6:$W$1505,ING_COD,$B554,ING_CLASE,"OTX"))</f>
        <v>0</v>
      </c>
      <c r="N554" s="19" t="n">
        <f aca="false">IF($B554="",0,SUMIFS(Ingresos!$W$6:$W$1505,ING_COD,$B554,ING_CLASE,"RETO"))</f>
        <v>0</v>
      </c>
      <c r="O554" s="19" t="n">
        <f aca="false">IF($B554="",0,SUMIFS(Ingresos!$W$6:$W$1505,ING_COD,$B554,ING_CLASE,"INA"))</f>
        <v>0</v>
      </c>
      <c r="P554" s="19" t="n">
        <f aca="false">G554+I554+J554+K554+L554+M554</f>
        <v>0</v>
      </c>
      <c r="Q554" s="44" t="n">
        <f aca="false">IF($F554="Activo",4,IF($F554="Cese",1,0))</f>
        <v>0</v>
      </c>
      <c r="R554" s="19" t="n">
        <f aca="false">G554*Q554</f>
        <v>0</v>
      </c>
      <c r="S554" s="19" t="n">
        <f aca="false">IF($F554="Activo",SUMIFS(I554:I557,$D554:$D557,"&lt;="&amp;Trabajadores!$N$51)+IF(PROY_BON="Sí",SUMIFS(J554:J557,$D554:$D557,"&lt;="&amp;Trabajadores!$N$51),0),IF($F554="Cese",I554+IF(PROY_BON="Sí",J554,0),0))</f>
        <v>0</v>
      </c>
      <c r="T554" s="19" t="n">
        <f aca="false">IF(OR($F554&lt;&gt;"Activo",Trabajadores!$I$51="No"),0,IF(I557=0,H554*(1+IF(PROY_BON="Sí",Trabajadores!$P$51,0))*Trabajadores!$S$51/6*(Trabajadores!$N$51&gt;=12),0))</f>
        <v>0</v>
      </c>
      <c r="U554" s="19" t="n">
        <f aca="false">IF($F554="Activo",IF(Trabajadores!$J$51="Sí",L554*4,L554),IF($F554="Cese",L554,0))</f>
        <v>0</v>
      </c>
      <c r="V554" s="19" t="n">
        <f aca="false">IF(OR($F554="Activo",$F554="Cese"),M554,0)</f>
        <v>0</v>
      </c>
      <c r="W554" s="19" t="n">
        <f aca="false">IF(OR($F554="Activo",$F554="Cese"),SUM(P546:P553),0)</f>
        <v>0</v>
      </c>
      <c r="X554" s="36" t="n">
        <f aca="false">IF(OR($F554="Activo",$F554="Cese"),R554+S554+T554+U554+V554+W554,0)</f>
        <v>0</v>
      </c>
      <c r="Y554" s="19" t="n">
        <f aca="false">IF(OR($F554="Activo",$F554="Cese"),DED_FIJA,0)</f>
        <v>0</v>
      </c>
      <c r="Z554" s="36" t="n">
        <f aca="false">MAX(0,X554-Y554)</f>
        <v>0</v>
      </c>
      <c r="AA554" s="19" t="n">
        <f aca="false">IF(Z554=0,0,MAX(0,MIN(Z554,Parámetros!$G$19)-Parámetros!$F$19)*Parámetros!$E$19)</f>
        <v>0</v>
      </c>
      <c r="AB554" s="19" t="n">
        <f aca="false">IF(Z554=0,0,MAX(0,MIN(Z554,Parámetros!$G$20)-Parámetros!$F$20)*Parámetros!$E$20)</f>
        <v>0</v>
      </c>
      <c r="AC554" s="19" t="n">
        <f aca="false">IF(Z554=0,0,MAX(0,MIN(Z554,Parámetros!$G$21)-Parámetros!$F$21)*Parámetros!$E$21)</f>
        <v>0</v>
      </c>
      <c r="AD554" s="19" t="n">
        <f aca="false">IF(Z554=0,0,MAX(0,MIN(Z554,Parámetros!$G$22)-Parámetros!$F$22)*Parámetros!$E$22)</f>
        <v>0</v>
      </c>
      <c r="AE554" s="19" t="n">
        <f aca="false">IF(Z554=0,0,MAX(0,MIN(Z554,Parámetros!$G$23)-Parámetros!$F$23)*Parámetros!$E$23)</f>
        <v>0</v>
      </c>
      <c r="AF554" s="36" t="n">
        <f aca="false">SUM(AA554:AE554)</f>
        <v>0</v>
      </c>
      <c r="AG554" s="45" t="str">
        <f aca="false">IF(AM554&lt;=0,"-",INDEX(TR_TASA,MATCH(AM554,TR_DESDE,1)))</f>
        <v>-</v>
      </c>
      <c r="AH554" s="44" t="n">
        <f aca="false">IF($F554="Cese",1,IF($F554="Activo",INDEX(DIV_N,9),0))</f>
        <v>0</v>
      </c>
      <c r="AI554" s="44" t="n">
        <f aca="false">IF($F554="Cese",8,IF($F554="Activo",INDEX(DIV_HASTA,9),0))</f>
        <v>0</v>
      </c>
      <c r="AJ554" s="19" t="n">
        <f aca="false">IF(OR($F554="Activo",$F554="Cese"),SUMIFS(AV546:AV553,D546:D553,"&lt;="&amp;AI554),0)</f>
        <v>0</v>
      </c>
      <c r="AK554" s="19" t="n">
        <f aca="false">IF(OR($F554="Activo",$F554="Cese"),MAX(0,(AF554-AJ554)/AH554),0)</f>
        <v>0</v>
      </c>
      <c r="AL554" s="19" t="n">
        <f aca="false">IF(OR($F554="Activo",$F554="Cese"),K554+IF(PROY_BON="Sí",0,J554),0)</f>
        <v>0</v>
      </c>
      <c r="AM554" s="19" t="n">
        <f aca="false">IF(AL554&gt;0,MAX(0,X554+AL554-Y554),Z554)</f>
        <v>0</v>
      </c>
      <c r="AN554" s="19" t="n">
        <f aca="false">SUMPRODUCT((AM554&gt;TR_DESDE)*(AM554-TR_DESDE)*TR_INC)</f>
        <v>0</v>
      </c>
      <c r="AO554" s="19" t="n">
        <f aca="false">IF(AL554&gt;0,MAX(0,AN554-IF($F554="Cese",MAX(AF554,AJ554),AF554)),0)</f>
        <v>0</v>
      </c>
      <c r="AP554" s="46" t="n">
        <f aca="false">IF(OR($F554="Activo",$F554="Cese"),ROUND(AK554+AO554,2),0)</f>
        <v>0</v>
      </c>
      <c r="AQ554" s="19" t="n">
        <f aca="false">IF($F554="Cese",MAX(0,AJ554-AN554),0)</f>
        <v>0</v>
      </c>
      <c r="AR554" s="19" t="str">
        <f aca="false">IF($B554="","",IF(COUNTIFS(RP_COD,$B554,'Retenciones Planilla'!$K$6:$K$105,"&lt;&gt;")=0,"",SUMIFS('Retenciones Planilla'!$K$6:$K$105,RP_COD,$B554)))</f>
        <v/>
      </c>
      <c r="AS554" s="19" t="str">
        <f aca="false">IF(AR554="","",AR554-AP554)</f>
        <v/>
      </c>
      <c r="AT554" s="23" t="str">
        <f aca="false">IF($B554="","",IF(NOT(OR($F554="Activo",$F554="Cese")),IF(N(AR554)=0,"—","Revisar: sin vínculo"),IF(AR554="",IF(AP554=0,"No corresponde","Sin dato planilla"),IF(ABS(AS554)&lt;=TOL,"OK",IF(AS554&gt;0,"Retuvo de más","Retuvo de menos")))))</f>
        <v/>
      </c>
      <c r="AU554" s="19" t="n">
        <f aca="false">IF(AND(BASE_RET="Planilla (si existe)",AR554&lt;&gt;""),AR554,AP554)</f>
        <v>0</v>
      </c>
      <c r="AV554" s="19" t="n">
        <f aca="false">AU554+N554</f>
        <v>0</v>
      </c>
    </row>
    <row r="555" customFormat="false" ht="15" hidden="false" customHeight="false" outlineLevel="0" collapsed="false">
      <c r="A555" s="43" t="n">
        <v>46</v>
      </c>
      <c r="B555" s="35" t="str">
        <f aca="false">IF(Trabajadores!$B$51="","",Trabajadores!$B$51)</f>
        <v/>
      </c>
      <c r="C555" s="35" t="str">
        <f aca="false">IF($B555="","",Trabajadores!$D$51)</f>
        <v/>
      </c>
      <c r="D555" s="43" t="n">
        <v>10</v>
      </c>
      <c r="E555" s="23" t="s">
        <v>307</v>
      </c>
      <c r="F555" s="23" t="str">
        <f aca="false">IF($B555="","",IF(OR(10&lt;Trabajadores!$M$51,10&gt;Trabajadores!$N$51),"No vinculado",IF(AND(10=Trabajadores!$N$51,Trabajadores!$O$51="Sí"),"Cese","Activo")))</f>
        <v/>
      </c>
      <c r="G555" s="19" t="n">
        <f aca="false">IF($B555="",0,SUMIFS(Ingresos!$X$6:$X$1505,ING_COD,$B555,ING_CLASE,"ORD"))</f>
        <v>0</v>
      </c>
      <c r="H555" s="19" t="n">
        <f aca="false">IF($B555="",0,SUMIFS(Ingresos!$X$6:$X$1505,ING_COD,$B555,ING_CLASE,"ORD",ING_COMP,"Sí"))</f>
        <v>0</v>
      </c>
      <c r="I555" s="19" t="n">
        <f aca="false">IF($B555="",0,SUMIFS(Ingresos!$X$6:$X$1505,ING_COD,$B555,ING_CLASE,"GRA"))</f>
        <v>0</v>
      </c>
      <c r="J555" s="19" t="n">
        <f aca="false">IF($B555="",0,SUMIFS(Ingresos!$X$6:$X$1505,ING_COD,$B555,ING_CLASE,"BON"))</f>
        <v>0</v>
      </c>
      <c r="K555" s="19" t="n">
        <f aca="false">IF($B555="",0,SUMIFS(Ingresos!$X$6:$X$1505,ING_COD,$B555,ING_CLASE,"EXT"))</f>
        <v>0</v>
      </c>
      <c r="L555" s="19" t="n">
        <f aca="false">IF($B555="",0,SUMIFS(Ingresos!$X$6:$X$1505,ING_COD,$B555,ING_CLASE,"OTO"))</f>
        <v>0</v>
      </c>
      <c r="M555" s="19" t="n">
        <f aca="false">IF($B555="",0,SUMIFS(Ingresos!$X$6:$X$1505,ING_COD,$B555,ING_CLASE,"OTX"))</f>
        <v>0</v>
      </c>
      <c r="N555" s="19" t="n">
        <f aca="false">IF($B555="",0,SUMIFS(Ingresos!$X$6:$X$1505,ING_COD,$B555,ING_CLASE,"RETO"))</f>
        <v>0</v>
      </c>
      <c r="O555" s="19" t="n">
        <f aca="false">IF($B555="",0,SUMIFS(Ingresos!$X$6:$X$1505,ING_COD,$B555,ING_CLASE,"INA"))</f>
        <v>0</v>
      </c>
      <c r="P555" s="19" t="n">
        <f aca="false">G555+I555+J555+K555+L555+M555</f>
        <v>0</v>
      </c>
      <c r="Q555" s="44" t="n">
        <f aca="false">IF($F555="Activo",3,IF($F555="Cese",1,0))</f>
        <v>0</v>
      </c>
      <c r="R555" s="19" t="n">
        <f aca="false">G555*Q555</f>
        <v>0</v>
      </c>
      <c r="S555" s="19" t="n">
        <f aca="false">IF($F555="Activo",SUMIFS(I555:I557,$D555:$D557,"&lt;="&amp;Trabajadores!$N$51)+IF(PROY_BON="Sí",SUMIFS(J555:J557,$D555:$D557,"&lt;="&amp;Trabajadores!$N$51),0),IF($F555="Cese",I555+IF(PROY_BON="Sí",J555,0),0))</f>
        <v>0</v>
      </c>
      <c r="T555" s="19" t="n">
        <f aca="false">IF(OR($F555&lt;&gt;"Activo",Trabajadores!$I$51="No"),0,IF(I557=0,H555*(1+IF(PROY_BON="Sí",Trabajadores!$P$51,0))*Trabajadores!$S$51/6*(Trabajadores!$N$51&gt;=12),0))</f>
        <v>0</v>
      </c>
      <c r="U555" s="19" t="n">
        <f aca="false">IF($F555="Activo",IF(Trabajadores!$J$51="Sí",L555*3,L555),IF($F555="Cese",L555,0))</f>
        <v>0</v>
      </c>
      <c r="V555" s="19" t="n">
        <f aca="false">IF(OR($F555="Activo",$F555="Cese"),M555,0)</f>
        <v>0</v>
      </c>
      <c r="W555" s="19" t="n">
        <f aca="false">IF(OR($F555="Activo",$F555="Cese"),SUM(P546:P554),0)</f>
        <v>0</v>
      </c>
      <c r="X555" s="36" t="n">
        <f aca="false">IF(OR($F555="Activo",$F555="Cese"),R555+S555+T555+U555+V555+W555,0)</f>
        <v>0</v>
      </c>
      <c r="Y555" s="19" t="n">
        <f aca="false">IF(OR($F555="Activo",$F555="Cese"),DED_FIJA,0)</f>
        <v>0</v>
      </c>
      <c r="Z555" s="36" t="n">
        <f aca="false">MAX(0,X555-Y555)</f>
        <v>0</v>
      </c>
      <c r="AA555" s="19" t="n">
        <f aca="false">IF(Z555=0,0,MAX(0,MIN(Z555,Parámetros!$G$19)-Parámetros!$F$19)*Parámetros!$E$19)</f>
        <v>0</v>
      </c>
      <c r="AB555" s="19" t="n">
        <f aca="false">IF(Z555=0,0,MAX(0,MIN(Z555,Parámetros!$G$20)-Parámetros!$F$20)*Parámetros!$E$20)</f>
        <v>0</v>
      </c>
      <c r="AC555" s="19" t="n">
        <f aca="false">IF(Z555=0,0,MAX(0,MIN(Z555,Parámetros!$G$21)-Parámetros!$F$21)*Parámetros!$E$21)</f>
        <v>0</v>
      </c>
      <c r="AD555" s="19" t="n">
        <f aca="false">IF(Z555=0,0,MAX(0,MIN(Z555,Parámetros!$G$22)-Parámetros!$F$22)*Parámetros!$E$22)</f>
        <v>0</v>
      </c>
      <c r="AE555" s="19" t="n">
        <f aca="false">IF(Z555=0,0,MAX(0,MIN(Z555,Parámetros!$G$23)-Parámetros!$F$23)*Parámetros!$E$23)</f>
        <v>0</v>
      </c>
      <c r="AF555" s="36" t="n">
        <f aca="false">SUM(AA555:AE555)</f>
        <v>0</v>
      </c>
      <c r="AG555" s="45" t="str">
        <f aca="false">IF(AM555&lt;=0,"-",INDEX(TR_TASA,MATCH(AM555,TR_DESDE,1)))</f>
        <v>-</v>
      </c>
      <c r="AH555" s="44" t="n">
        <f aca="false">IF($F555="Cese",1,IF($F555="Activo",INDEX(DIV_N,10),0))</f>
        <v>0</v>
      </c>
      <c r="AI555" s="44" t="n">
        <f aca="false">IF($F555="Cese",9,IF($F555="Activo",INDEX(DIV_HASTA,10),0))</f>
        <v>0</v>
      </c>
      <c r="AJ555" s="19" t="n">
        <f aca="false">IF(OR($F555="Activo",$F555="Cese"),SUMIFS(AV546:AV554,D546:D554,"&lt;="&amp;AI555),0)</f>
        <v>0</v>
      </c>
      <c r="AK555" s="19" t="n">
        <f aca="false">IF(OR($F555="Activo",$F555="Cese"),MAX(0,(AF555-AJ555)/AH555),0)</f>
        <v>0</v>
      </c>
      <c r="AL555" s="19" t="n">
        <f aca="false">IF(OR($F555="Activo",$F555="Cese"),K555+IF(PROY_BON="Sí",0,J555),0)</f>
        <v>0</v>
      </c>
      <c r="AM555" s="19" t="n">
        <f aca="false">IF(AL555&gt;0,MAX(0,X555+AL555-Y555),Z555)</f>
        <v>0</v>
      </c>
      <c r="AN555" s="19" t="n">
        <f aca="false">SUMPRODUCT((AM555&gt;TR_DESDE)*(AM555-TR_DESDE)*TR_INC)</f>
        <v>0</v>
      </c>
      <c r="AO555" s="19" t="n">
        <f aca="false">IF(AL555&gt;0,MAX(0,AN555-IF($F555="Cese",MAX(AF555,AJ555),AF555)),0)</f>
        <v>0</v>
      </c>
      <c r="AP555" s="46" t="n">
        <f aca="false">IF(OR($F555="Activo",$F555="Cese"),ROUND(AK555+AO555,2),0)</f>
        <v>0</v>
      </c>
      <c r="AQ555" s="19" t="n">
        <f aca="false">IF($F555="Cese",MAX(0,AJ555-AN555),0)</f>
        <v>0</v>
      </c>
      <c r="AR555" s="19" t="str">
        <f aca="false">IF($B555="","",IF(COUNTIFS(RP_COD,$B555,'Retenciones Planilla'!$L$6:$L$105,"&lt;&gt;")=0,"",SUMIFS('Retenciones Planilla'!$L$6:$L$105,RP_COD,$B555)))</f>
        <v/>
      </c>
      <c r="AS555" s="19" t="str">
        <f aca="false">IF(AR555="","",AR555-AP555)</f>
        <v/>
      </c>
      <c r="AT555" s="23" t="str">
        <f aca="false">IF($B555="","",IF(NOT(OR($F555="Activo",$F555="Cese")),IF(N(AR555)=0,"—","Revisar: sin vínculo"),IF(AR555="",IF(AP555=0,"No corresponde","Sin dato planilla"),IF(ABS(AS555)&lt;=TOL,"OK",IF(AS555&gt;0,"Retuvo de más","Retuvo de menos")))))</f>
        <v/>
      </c>
      <c r="AU555" s="19" t="n">
        <f aca="false">IF(AND(BASE_RET="Planilla (si existe)",AR555&lt;&gt;""),AR555,AP555)</f>
        <v>0</v>
      </c>
      <c r="AV555" s="19" t="n">
        <f aca="false">AU555+N555</f>
        <v>0</v>
      </c>
    </row>
    <row r="556" customFormat="false" ht="15" hidden="false" customHeight="false" outlineLevel="0" collapsed="false">
      <c r="A556" s="43" t="n">
        <v>46</v>
      </c>
      <c r="B556" s="35" t="str">
        <f aca="false">IF(Trabajadores!$B$51="","",Trabajadores!$B$51)</f>
        <v/>
      </c>
      <c r="C556" s="35" t="str">
        <f aca="false">IF($B556="","",Trabajadores!$D$51)</f>
        <v/>
      </c>
      <c r="D556" s="43" t="n">
        <v>11</v>
      </c>
      <c r="E556" s="23" t="s">
        <v>308</v>
      </c>
      <c r="F556" s="23" t="str">
        <f aca="false">IF($B556="","",IF(OR(11&lt;Trabajadores!$M$51,11&gt;Trabajadores!$N$51),"No vinculado",IF(AND(11=Trabajadores!$N$51,Trabajadores!$O$51="Sí"),"Cese","Activo")))</f>
        <v/>
      </c>
      <c r="G556" s="19" t="n">
        <f aca="false">IF($B556="",0,SUMIFS(Ingresos!$Y$6:$Y$1505,ING_COD,$B556,ING_CLASE,"ORD"))</f>
        <v>0</v>
      </c>
      <c r="H556" s="19" t="n">
        <f aca="false">IF($B556="",0,SUMIFS(Ingresos!$Y$6:$Y$1505,ING_COD,$B556,ING_CLASE,"ORD",ING_COMP,"Sí"))</f>
        <v>0</v>
      </c>
      <c r="I556" s="19" t="n">
        <f aca="false">IF($B556="",0,SUMIFS(Ingresos!$Y$6:$Y$1505,ING_COD,$B556,ING_CLASE,"GRA"))</f>
        <v>0</v>
      </c>
      <c r="J556" s="19" t="n">
        <f aca="false">IF($B556="",0,SUMIFS(Ingresos!$Y$6:$Y$1505,ING_COD,$B556,ING_CLASE,"BON"))</f>
        <v>0</v>
      </c>
      <c r="K556" s="19" t="n">
        <f aca="false">IF($B556="",0,SUMIFS(Ingresos!$Y$6:$Y$1505,ING_COD,$B556,ING_CLASE,"EXT"))</f>
        <v>0</v>
      </c>
      <c r="L556" s="19" t="n">
        <f aca="false">IF($B556="",0,SUMIFS(Ingresos!$Y$6:$Y$1505,ING_COD,$B556,ING_CLASE,"OTO"))</f>
        <v>0</v>
      </c>
      <c r="M556" s="19" t="n">
        <f aca="false">IF($B556="",0,SUMIFS(Ingresos!$Y$6:$Y$1505,ING_COD,$B556,ING_CLASE,"OTX"))</f>
        <v>0</v>
      </c>
      <c r="N556" s="19" t="n">
        <f aca="false">IF($B556="",0,SUMIFS(Ingresos!$Y$6:$Y$1505,ING_COD,$B556,ING_CLASE,"RETO"))</f>
        <v>0</v>
      </c>
      <c r="O556" s="19" t="n">
        <f aca="false">IF($B556="",0,SUMIFS(Ingresos!$Y$6:$Y$1505,ING_COD,$B556,ING_CLASE,"INA"))</f>
        <v>0</v>
      </c>
      <c r="P556" s="19" t="n">
        <f aca="false">G556+I556+J556+K556+L556+M556</f>
        <v>0</v>
      </c>
      <c r="Q556" s="44" t="n">
        <f aca="false">IF($F556="Activo",2,IF($F556="Cese",1,0))</f>
        <v>0</v>
      </c>
      <c r="R556" s="19" t="n">
        <f aca="false">G556*Q556</f>
        <v>0</v>
      </c>
      <c r="S556" s="19" t="n">
        <f aca="false">IF($F556="Activo",SUMIFS(I556:I557,$D556:$D557,"&lt;="&amp;Trabajadores!$N$51)+IF(PROY_BON="Sí",SUMIFS(J556:J557,$D556:$D557,"&lt;="&amp;Trabajadores!$N$51),0),IF($F556="Cese",I556+IF(PROY_BON="Sí",J556,0),0))</f>
        <v>0</v>
      </c>
      <c r="T556" s="19" t="n">
        <f aca="false">IF(OR($F556&lt;&gt;"Activo",Trabajadores!$I$51="No"),0,IF(I557=0,H556*(1+IF(PROY_BON="Sí",Trabajadores!$P$51,0))*Trabajadores!$S$51/6*(Trabajadores!$N$51&gt;=12),0))</f>
        <v>0</v>
      </c>
      <c r="U556" s="19" t="n">
        <f aca="false">IF($F556="Activo",IF(Trabajadores!$J$51="Sí",L556*2,L556),IF($F556="Cese",L556,0))</f>
        <v>0</v>
      </c>
      <c r="V556" s="19" t="n">
        <f aca="false">IF(OR($F556="Activo",$F556="Cese"),M556,0)</f>
        <v>0</v>
      </c>
      <c r="W556" s="19" t="n">
        <f aca="false">IF(OR($F556="Activo",$F556="Cese"),SUM(P546:P555),0)</f>
        <v>0</v>
      </c>
      <c r="X556" s="36" t="n">
        <f aca="false">IF(OR($F556="Activo",$F556="Cese"),R556+S556+T556+U556+V556+W556,0)</f>
        <v>0</v>
      </c>
      <c r="Y556" s="19" t="n">
        <f aca="false">IF(OR($F556="Activo",$F556="Cese"),DED_FIJA,0)</f>
        <v>0</v>
      </c>
      <c r="Z556" s="36" t="n">
        <f aca="false">MAX(0,X556-Y556)</f>
        <v>0</v>
      </c>
      <c r="AA556" s="19" t="n">
        <f aca="false">IF(Z556=0,0,MAX(0,MIN(Z556,Parámetros!$G$19)-Parámetros!$F$19)*Parámetros!$E$19)</f>
        <v>0</v>
      </c>
      <c r="AB556" s="19" t="n">
        <f aca="false">IF(Z556=0,0,MAX(0,MIN(Z556,Parámetros!$G$20)-Parámetros!$F$20)*Parámetros!$E$20)</f>
        <v>0</v>
      </c>
      <c r="AC556" s="19" t="n">
        <f aca="false">IF(Z556=0,0,MAX(0,MIN(Z556,Parámetros!$G$21)-Parámetros!$F$21)*Parámetros!$E$21)</f>
        <v>0</v>
      </c>
      <c r="AD556" s="19" t="n">
        <f aca="false">IF(Z556=0,0,MAX(0,MIN(Z556,Parámetros!$G$22)-Parámetros!$F$22)*Parámetros!$E$22)</f>
        <v>0</v>
      </c>
      <c r="AE556" s="19" t="n">
        <f aca="false">IF(Z556=0,0,MAX(0,MIN(Z556,Parámetros!$G$23)-Parámetros!$F$23)*Parámetros!$E$23)</f>
        <v>0</v>
      </c>
      <c r="AF556" s="36" t="n">
        <f aca="false">SUM(AA556:AE556)</f>
        <v>0</v>
      </c>
      <c r="AG556" s="45" t="str">
        <f aca="false">IF(AM556&lt;=0,"-",INDEX(TR_TASA,MATCH(AM556,TR_DESDE,1)))</f>
        <v>-</v>
      </c>
      <c r="AH556" s="44" t="n">
        <f aca="false">IF($F556="Cese",1,IF($F556="Activo",INDEX(DIV_N,11),0))</f>
        <v>0</v>
      </c>
      <c r="AI556" s="44" t="n">
        <f aca="false">IF($F556="Cese",10,IF($F556="Activo",INDEX(DIV_HASTA,11),0))</f>
        <v>0</v>
      </c>
      <c r="AJ556" s="19" t="n">
        <f aca="false">IF(OR($F556="Activo",$F556="Cese"),SUMIFS(AV546:AV555,D546:D555,"&lt;="&amp;AI556),0)</f>
        <v>0</v>
      </c>
      <c r="AK556" s="19" t="n">
        <f aca="false">IF(OR($F556="Activo",$F556="Cese"),MAX(0,(AF556-AJ556)/AH556),0)</f>
        <v>0</v>
      </c>
      <c r="AL556" s="19" t="n">
        <f aca="false">IF(OR($F556="Activo",$F556="Cese"),K556+IF(PROY_BON="Sí",0,J556),0)</f>
        <v>0</v>
      </c>
      <c r="AM556" s="19" t="n">
        <f aca="false">IF(AL556&gt;0,MAX(0,X556+AL556-Y556),Z556)</f>
        <v>0</v>
      </c>
      <c r="AN556" s="19" t="n">
        <f aca="false">SUMPRODUCT((AM556&gt;TR_DESDE)*(AM556-TR_DESDE)*TR_INC)</f>
        <v>0</v>
      </c>
      <c r="AO556" s="19" t="n">
        <f aca="false">IF(AL556&gt;0,MAX(0,AN556-IF($F556="Cese",MAX(AF556,AJ556),AF556)),0)</f>
        <v>0</v>
      </c>
      <c r="AP556" s="46" t="n">
        <f aca="false">IF(OR($F556="Activo",$F556="Cese"),ROUND(AK556+AO556,2),0)</f>
        <v>0</v>
      </c>
      <c r="AQ556" s="19" t="n">
        <f aca="false">IF($F556="Cese",MAX(0,AJ556-AN556),0)</f>
        <v>0</v>
      </c>
      <c r="AR556" s="19" t="str">
        <f aca="false">IF($B556="","",IF(COUNTIFS(RP_COD,$B556,'Retenciones Planilla'!$M$6:$M$105,"&lt;&gt;")=0,"",SUMIFS('Retenciones Planilla'!$M$6:$M$105,RP_COD,$B556)))</f>
        <v/>
      </c>
      <c r="AS556" s="19" t="str">
        <f aca="false">IF(AR556="","",AR556-AP556)</f>
        <v/>
      </c>
      <c r="AT556" s="23" t="str">
        <f aca="false">IF($B556="","",IF(NOT(OR($F556="Activo",$F556="Cese")),IF(N(AR556)=0,"—","Revisar: sin vínculo"),IF(AR556="",IF(AP556=0,"No corresponde","Sin dato planilla"),IF(ABS(AS556)&lt;=TOL,"OK",IF(AS556&gt;0,"Retuvo de más","Retuvo de menos")))))</f>
        <v/>
      </c>
      <c r="AU556" s="19" t="n">
        <f aca="false">IF(AND(BASE_RET="Planilla (si existe)",AR556&lt;&gt;""),AR556,AP556)</f>
        <v>0</v>
      </c>
      <c r="AV556" s="19" t="n">
        <f aca="false">AU556+N556</f>
        <v>0</v>
      </c>
    </row>
    <row r="557" customFormat="false" ht="15" hidden="false" customHeight="false" outlineLevel="0" collapsed="false">
      <c r="A557" s="43" t="n">
        <v>46</v>
      </c>
      <c r="B557" s="35" t="str">
        <f aca="false">IF(Trabajadores!$B$51="","",Trabajadores!$B$51)</f>
        <v/>
      </c>
      <c r="C557" s="35" t="str">
        <f aca="false">IF($B557="","",Trabajadores!$D$51)</f>
        <v/>
      </c>
      <c r="D557" s="43" t="n">
        <v>12</v>
      </c>
      <c r="E557" s="23" t="s">
        <v>309</v>
      </c>
      <c r="F557" s="23" t="str">
        <f aca="false">IF($B557="","",IF(OR(12&lt;Trabajadores!$M$51,12&gt;Trabajadores!$N$51),"No vinculado",IF(AND(12=Trabajadores!$N$51,Trabajadores!$O$51="Sí"),"Cese","Activo")))</f>
        <v/>
      </c>
      <c r="G557" s="19" t="n">
        <f aca="false">IF($B557="",0,SUMIFS(Ingresos!$Z$6:$Z$1505,ING_COD,$B557,ING_CLASE,"ORD"))</f>
        <v>0</v>
      </c>
      <c r="H557" s="19" t="n">
        <f aca="false">IF($B557="",0,SUMIFS(Ingresos!$Z$6:$Z$1505,ING_COD,$B557,ING_CLASE,"ORD",ING_COMP,"Sí"))</f>
        <v>0</v>
      </c>
      <c r="I557" s="19" t="n">
        <f aca="false">IF($B557="",0,SUMIFS(Ingresos!$Z$6:$Z$1505,ING_COD,$B557,ING_CLASE,"GRA"))</f>
        <v>0</v>
      </c>
      <c r="J557" s="19" t="n">
        <f aca="false">IF($B557="",0,SUMIFS(Ingresos!$Z$6:$Z$1505,ING_COD,$B557,ING_CLASE,"BON"))</f>
        <v>0</v>
      </c>
      <c r="K557" s="19" t="n">
        <f aca="false">IF($B557="",0,SUMIFS(Ingresos!$Z$6:$Z$1505,ING_COD,$B557,ING_CLASE,"EXT"))</f>
        <v>0</v>
      </c>
      <c r="L557" s="19" t="n">
        <f aca="false">IF($B557="",0,SUMIFS(Ingresos!$Z$6:$Z$1505,ING_COD,$B557,ING_CLASE,"OTO"))</f>
        <v>0</v>
      </c>
      <c r="M557" s="19" t="n">
        <f aca="false">IF($B557="",0,SUMIFS(Ingresos!$Z$6:$Z$1505,ING_COD,$B557,ING_CLASE,"OTX"))</f>
        <v>0</v>
      </c>
      <c r="N557" s="19" t="n">
        <f aca="false">IF($B557="",0,SUMIFS(Ingresos!$Z$6:$Z$1505,ING_COD,$B557,ING_CLASE,"RETO"))</f>
        <v>0</v>
      </c>
      <c r="O557" s="19" t="n">
        <f aca="false">IF($B557="",0,SUMIFS(Ingresos!$Z$6:$Z$1505,ING_COD,$B557,ING_CLASE,"INA"))</f>
        <v>0</v>
      </c>
      <c r="P557" s="19" t="n">
        <f aca="false">G557+I557+J557+K557+L557+M557</f>
        <v>0</v>
      </c>
      <c r="Q557" s="44" t="n">
        <f aca="false">IF($F557="Activo",1,IF($F557="Cese",1,0))</f>
        <v>0</v>
      </c>
      <c r="R557" s="19" t="n">
        <f aca="false">G557*Q557</f>
        <v>0</v>
      </c>
      <c r="S557" s="19" t="n">
        <f aca="false">IF($F557="Activo",SUMIFS(I557:I557,$D557:$D557,"&lt;="&amp;Trabajadores!$N$51)+IF(PROY_BON="Sí",SUMIFS(J557:J557,$D557:$D557,"&lt;="&amp;Trabajadores!$N$51),0),IF($F557="Cese",I557+IF(PROY_BON="Sí",J557,0),0))</f>
        <v>0</v>
      </c>
      <c r="T557" s="19" t="n">
        <f aca="false">0</f>
        <v>0</v>
      </c>
      <c r="U557" s="19" t="n">
        <f aca="false">IF($F557="Activo",IF(Trabajadores!$J$51="Sí",L557*1,L557),IF($F557="Cese",L557,0))</f>
        <v>0</v>
      </c>
      <c r="V557" s="19" t="n">
        <f aca="false">IF(OR($F557="Activo",$F557="Cese"),M557,0)</f>
        <v>0</v>
      </c>
      <c r="W557" s="19" t="n">
        <f aca="false">IF(OR($F557="Activo",$F557="Cese"),SUM(P546:P556),0)</f>
        <v>0</v>
      </c>
      <c r="X557" s="36" t="n">
        <f aca="false">IF(OR($F557="Activo",$F557="Cese"),R557+S557+T557+U557+V557+W557,0)</f>
        <v>0</v>
      </c>
      <c r="Y557" s="19" t="n">
        <f aca="false">IF(OR($F557="Activo",$F557="Cese"),DED_FIJA,0)</f>
        <v>0</v>
      </c>
      <c r="Z557" s="36" t="n">
        <f aca="false">MAX(0,X557-Y557)</f>
        <v>0</v>
      </c>
      <c r="AA557" s="19" t="n">
        <f aca="false">IF(Z557=0,0,MAX(0,MIN(Z557,Parámetros!$G$19)-Parámetros!$F$19)*Parámetros!$E$19)</f>
        <v>0</v>
      </c>
      <c r="AB557" s="19" t="n">
        <f aca="false">IF(Z557=0,0,MAX(0,MIN(Z557,Parámetros!$G$20)-Parámetros!$F$20)*Parámetros!$E$20)</f>
        <v>0</v>
      </c>
      <c r="AC557" s="19" t="n">
        <f aca="false">IF(Z557=0,0,MAX(0,MIN(Z557,Parámetros!$G$21)-Parámetros!$F$21)*Parámetros!$E$21)</f>
        <v>0</v>
      </c>
      <c r="AD557" s="19" t="n">
        <f aca="false">IF(Z557=0,0,MAX(0,MIN(Z557,Parámetros!$G$22)-Parámetros!$F$22)*Parámetros!$E$22)</f>
        <v>0</v>
      </c>
      <c r="AE557" s="19" t="n">
        <f aca="false">IF(Z557=0,0,MAX(0,MIN(Z557,Parámetros!$G$23)-Parámetros!$F$23)*Parámetros!$E$23)</f>
        <v>0</v>
      </c>
      <c r="AF557" s="36" t="n">
        <f aca="false">SUM(AA557:AE557)</f>
        <v>0</v>
      </c>
      <c r="AG557" s="45" t="str">
        <f aca="false">IF(AM557&lt;=0,"-",INDEX(TR_TASA,MATCH(AM557,TR_DESDE,1)))</f>
        <v>-</v>
      </c>
      <c r="AH557" s="44" t="n">
        <f aca="false">IF($F557="Cese",1,IF($F557="Activo",INDEX(DIV_N,12),0))</f>
        <v>0</v>
      </c>
      <c r="AI557" s="44" t="n">
        <f aca="false">IF($F557="Cese",11,IF($F557="Activo",INDEX(DIV_HASTA,12),0))</f>
        <v>0</v>
      </c>
      <c r="AJ557" s="19" t="n">
        <f aca="false">IF(OR($F557="Activo",$F557="Cese"),SUMIFS(AV546:AV556,D546:D556,"&lt;="&amp;AI557),0)</f>
        <v>0</v>
      </c>
      <c r="AK557" s="19" t="n">
        <f aca="false">IF(OR($F557="Activo",$F557="Cese"),MAX(0,(AF557-AJ557)/AH557),0)</f>
        <v>0</v>
      </c>
      <c r="AL557" s="19" t="n">
        <f aca="false">IF(OR($F557="Activo",$F557="Cese"),K557+IF(PROY_BON="Sí",0,J557),0)</f>
        <v>0</v>
      </c>
      <c r="AM557" s="19" t="n">
        <f aca="false">IF(AL557&gt;0,MAX(0,X557+AL557-Y557),Z557)</f>
        <v>0</v>
      </c>
      <c r="AN557" s="19" t="n">
        <f aca="false">SUMPRODUCT((AM557&gt;TR_DESDE)*(AM557-TR_DESDE)*TR_INC)</f>
        <v>0</v>
      </c>
      <c r="AO557" s="19" t="n">
        <f aca="false">IF(AL557&gt;0,MAX(0,AN557-IF(TRUE(),MAX(AF557,AJ557),AF557)),0)</f>
        <v>0</v>
      </c>
      <c r="AP557" s="46" t="n">
        <f aca="false">IF(OR($F557="Activo",$F557="Cese"),ROUND(AK557+AO557,2),0)</f>
        <v>0</v>
      </c>
      <c r="AQ557" s="19" t="n">
        <f aca="false">IF(OR($F557="Activo",$F557="Cese"),MAX(0,AJ557-AN557),0)</f>
        <v>0</v>
      </c>
      <c r="AR557" s="19" t="str">
        <f aca="false">IF($B557="","",IF(COUNTIFS(RP_COD,$B557,'Retenciones Planilla'!$N$6:$N$105,"&lt;&gt;")=0,"",SUMIFS('Retenciones Planilla'!$N$6:$N$105,RP_COD,$B557)))</f>
        <v/>
      </c>
      <c r="AS557" s="19" t="str">
        <f aca="false">IF(AR557="","",AR557-AP557)</f>
        <v/>
      </c>
      <c r="AT557" s="23" t="str">
        <f aca="false">IF($B557="","",IF(NOT(OR($F557="Activo",$F557="Cese")),IF(N(AR557)=0,"—","Revisar: sin vínculo"),IF(AR557="",IF(AP557=0,"No corresponde","Sin dato planilla"),IF(ABS(AS557)&lt;=TOL,"OK",IF(AS557&gt;0,"Retuvo de más","Retuvo de menos")))))</f>
        <v/>
      </c>
      <c r="AU557" s="19" t="n">
        <f aca="false">IF(AND(BASE_RET="Planilla (si existe)",AR557&lt;&gt;""),AR557,AP557)</f>
        <v>0</v>
      </c>
      <c r="AV557" s="19" t="n">
        <f aca="false">AU557+N557</f>
        <v>0</v>
      </c>
    </row>
    <row r="558" customFormat="false" ht="15" hidden="false" customHeight="false" outlineLevel="0" collapsed="false">
      <c r="A558" s="43" t="n">
        <v>47</v>
      </c>
      <c r="B558" s="35" t="str">
        <f aca="false">IF(Trabajadores!$B$52="","",Trabajadores!$B$52)</f>
        <v/>
      </c>
      <c r="C558" s="35" t="str">
        <f aca="false">IF($B558="","",Trabajadores!$D$52)</f>
        <v/>
      </c>
      <c r="D558" s="43" t="n">
        <v>1</v>
      </c>
      <c r="E558" s="23" t="s">
        <v>298</v>
      </c>
      <c r="F558" s="23" t="str">
        <f aca="false">IF($B558="","",IF(OR(1&lt;Trabajadores!$M$52,1&gt;Trabajadores!$N$52),"No vinculado",IF(AND(1=Trabajadores!$N$52,Trabajadores!$O$52="Sí"),"Cese","Activo")))</f>
        <v/>
      </c>
      <c r="G558" s="19" t="n">
        <f aca="false">IF($B558="",0,SUMIFS(Ingresos!$O$6:$O$1505,ING_COD,$B558,ING_CLASE,"ORD"))</f>
        <v>0</v>
      </c>
      <c r="H558" s="19" t="n">
        <f aca="false">IF($B558="",0,SUMIFS(Ingresos!$O$6:$O$1505,ING_COD,$B558,ING_CLASE,"ORD",ING_COMP,"Sí"))</f>
        <v>0</v>
      </c>
      <c r="I558" s="19" t="n">
        <f aca="false">IF($B558="",0,SUMIFS(Ingresos!$O$6:$O$1505,ING_COD,$B558,ING_CLASE,"GRA"))</f>
        <v>0</v>
      </c>
      <c r="J558" s="19" t="n">
        <f aca="false">IF($B558="",0,SUMIFS(Ingresos!$O$6:$O$1505,ING_COD,$B558,ING_CLASE,"BON"))</f>
        <v>0</v>
      </c>
      <c r="K558" s="19" t="n">
        <f aca="false">IF($B558="",0,SUMIFS(Ingresos!$O$6:$O$1505,ING_COD,$B558,ING_CLASE,"EXT"))</f>
        <v>0</v>
      </c>
      <c r="L558" s="19" t="n">
        <f aca="false">IF($B558="",0,SUMIFS(Ingresos!$O$6:$O$1505,ING_COD,$B558,ING_CLASE,"OTO"))</f>
        <v>0</v>
      </c>
      <c r="M558" s="19" t="n">
        <f aca="false">IF($B558="",0,SUMIFS(Ingresos!$O$6:$O$1505,ING_COD,$B558,ING_CLASE,"OTX"))</f>
        <v>0</v>
      </c>
      <c r="N558" s="19" t="n">
        <f aca="false">IF($B558="",0,SUMIFS(Ingresos!$O$6:$O$1505,ING_COD,$B558,ING_CLASE,"RETO"))</f>
        <v>0</v>
      </c>
      <c r="O558" s="19" t="n">
        <f aca="false">IF($B558="",0,SUMIFS(Ingresos!$O$6:$O$1505,ING_COD,$B558,ING_CLASE,"INA"))</f>
        <v>0</v>
      </c>
      <c r="P558" s="19" t="n">
        <f aca="false">G558+I558+J558+K558+L558+M558</f>
        <v>0</v>
      </c>
      <c r="Q558" s="44" t="n">
        <f aca="false">IF($F558="Activo",12,IF($F558="Cese",1,0))</f>
        <v>0</v>
      </c>
      <c r="R558" s="19" t="n">
        <f aca="false">G558*Q558</f>
        <v>0</v>
      </c>
      <c r="S558" s="19" t="n">
        <f aca="false">IF($F558="Activo",SUMIFS(I558:I569,$D558:$D569,"&lt;="&amp;Trabajadores!$N$52)+IF(PROY_BON="Sí",SUMIFS(J558:J569,$D558:$D569,"&lt;="&amp;Trabajadores!$N$52),0),IF($F558="Cese",I558+IF(PROY_BON="Sí",J558,0),0))</f>
        <v>0</v>
      </c>
      <c r="T558" s="19" t="n">
        <f aca="false">IF(OR($F558&lt;&gt;"Activo",Trabajadores!$I$52="No"),0,IF(I564=0,H558*(1+IF(PROY_BON="Sí",Trabajadores!$P$52,0))*Trabajadores!$R$52/6*(Trabajadores!$N$52&gt;=7),0)+IF(I569=0,H558*(1+IF(PROY_BON="Sí",Trabajadores!$P$52,0))*Trabajadores!$S$52/6*(Trabajadores!$N$52&gt;=12),0))</f>
        <v>0</v>
      </c>
      <c r="U558" s="19" t="n">
        <f aca="false">IF($F558="Activo",IF(Trabajadores!$J$52="Sí",L558*12,L558),IF($F558="Cese",L558,0))</f>
        <v>0</v>
      </c>
      <c r="V558" s="19" t="n">
        <f aca="false">IF(OR($F558="Activo",$F558="Cese"),M558,0)</f>
        <v>0</v>
      </c>
      <c r="W558" s="19" t="n">
        <f aca="false">0</f>
        <v>0</v>
      </c>
      <c r="X558" s="36" t="n">
        <f aca="false">IF(OR($F558="Activo",$F558="Cese"),R558+S558+T558+U558+V558+W558,0)</f>
        <v>0</v>
      </c>
      <c r="Y558" s="19" t="n">
        <f aca="false">IF(OR($F558="Activo",$F558="Cese"),DED_FIJA,0)</f>
        <v>0</v>
      </c>
      <c r="Z558" s="36" t="n">
        <f aca="false">MAX(0,X558-Y558)</f>
        <v>0</v>
      </c>
      <c r="AA558" s="19" t="n">
        <f aca="false">IF(Z558=0,0,MAX(0,MIN(Z558,Parámetros!$G$19)-Parámetros!$F$19)*Parámetros!$E$19)</f>
        <v>0</v>
      </c>
      <c r="AB558" s="19" t="n">
        <f aca="false">IF(Z558=0,0,MAX(0,MIN(Z558,Parámetros!$G$20)-Parámetros!$F$20)*Parámetros!$E$20)</f>
        <v>0</v>
      </c>
      <c r="AC558" s="19" t="n">
        <f aca="false">IF(Z558=0,0,MAX(0,MIN(Z558,Parámetros!$G$21)-Parámetros!$F$21)*Parámetros!$E$21)</f>
        <v>0</v>
      </c>
      <c r="AD558" s="19" t="n">
        <f aca="false">IF(Z558=0,0,MAX(0,MIN(Z558,Parámetros!$G$22)-Parámetros!$F$22)*Parámetros!$E$22)</f>
        <v>0</v>
      </c>
      <c r="AE558" s="19" t="n">
        <f aca="false">IF(Z558=0,0,MAX(0,MIN(Z558,Parámetros!$G$23)-Parámetros!$F$23)*Parámetros!$E$23)</f>
        <v>0</v>
      </c>
      <c r="AF558" s="36" t="n">
        <f aca="false">SUM(AA558:AE558)</f>
        <v>0</v>
      </c>
      <c r="AG558" s="45" t="str">
        <f aca="false">IF(AM558&lt;=0,"-",INDEX(TR_TASA,MATCH(AM558,TR_DESDE,1)))</f>
        <v>-</v>
      </c>
      <c r="AH558" s="44" t="n">
        <f aca="false">IF($F558="Cese",1,IF($F558="Activo",INDEX(DIV_N,1),0))</f>
        <v>0</v>
      </c>
      <c r="AI558" s="44" t="n">
        <f aca="false">IF($F558="Cese",0,IF($F558="Activo",INDEX(DIV_HASTA,1),0))</f>
        <v>0</v>
      </c>
      <c r="AJ558" s="19" t="n">
        <f aca="false">0</f>
        <v>0</v>
      </c>
      <c r="AK558" s="19" t="n">
        <f aca="false">IF(OR($F558="Activo",$F558="Cese"),MAX(0,(AF558-AJ558)/AH558),0)</f>
        <v>0</v>
      </c>
      <c r="AL558" s="19" t="n">
        <f aca="false">IF(OR($F558="Activo",$F558="Cese"),K558+IF(PROY_BON="Sí",0,J558),0)</f>
        <v>0</v>
      </c>
      <c r="AM558" s="19" t="n">
        <f aca="false">IF(AL558&gt;0,MAX(0,X558+AL558-Y558),Z558)</f>
        <v>0</v>
      </c>
      <c r="AN558" s="19" t="n">
        <f aca="false">SUMPRODUCT((AM558&gt;TR_DESDE)*(AM558-TR_DESDE)*TR_INC)</f>
        <v>0</v>
      </c>
      <c r="AO558" s="19" t="n">
        <f aca="false">IF(AL558&gt;0,MAX(0,AN558-IF($F558="Cese",MAX(AF558,AJ558),AF558)),0)</f>
        <v>0</v>
      </c>
      <c r="AP558" s="46" t="n">
        <f aca="false">IF(OR($F558="Activo",$F558="Cese"),ROUND(AK558+AO558,2),0)</f>
        <v>0</v>
      </c>
      <c r="AQ558" s="19" t="n">
        <f aca="false">IF($F558="Cese",MAX(0,AJ558-AN558),0)</f>
        <v>0</v>
      </c>
      <c r="AR558" s="19" t="str">
        <f aca="false">IF($B558="","",IF(COUNTIFS(RP_COD,$B558,'Retenciones Planilla'!$C$6:$C$105,"&lt;&gt;")=0,"",SUMIFS('Retenciones Planilla'!$C$6:$C$105,RP_COD,$B558)))</f>
        <v/>
      </c>
      <c r="AS558" s="19" t="str">
        <f aca="false">IF(AR558="","",AR558-AP558)</f>
        <v/>
      </c>
      <c r="AT558" s="23" t="str">
        <f aca="false">IF($B558="","",IF(NOT(OR($F558="Activo",$F558="Cese")),IF(N(AR558)=0,"—","Revisar: sin vínculo"),IF(AR558="",IF(AP558=0,"No corresponde","Sin dato planilla"),IF(ABS(AS558)&lt;=TOL,"OK",IF(AS558&gt;0,"Retuvo de más","Retuvo de menos")))))</f>
        <v/>
      </c>
      <c r="AU558" s="19" t="n">
        <f aca="false">IF(AND(BASE_RET="Planilla (si existe)",AR558&lt;&gt;""),AR558,AP558)</f>
        <v>0</v>
      </c>
      <c r="AV558" s="19" t="n">
        <f aca="false">AU558+N558</f>
        <v>0</v>
      </c>
    </row>
    <row r="559" customFormat="false" ht="15" hidden="false" customHeight="false" outlineLevel="0" collapsed="false">
      <c r="A559" s="43" t="n">
        <v>47</v>
      </c>
      <c r="B559" s="35" t="str">
        <f aca="false">IF(Trabajadores!$B$52="","",Trabajadores!$B$52)</f>
        <v/>
      </c>
      <c r="C559" s="35" t="str">
        <f aca="false">IF($B559="","",Trabajadores!$D$52)</f>
        <v/>
      </c>
      <c r="D559" s="43" t="n">
        <v>2</v>
      </c>
      <c r="E559" s="23" t="s">
        <v>299</v>
      </c>
      <c r="F559" s="23" t="str">
        <f aca="false">IF($B559="","",IF(OR(2&lt;Trabajadores!$M$52,2&gt;Trabajadores!$N$52),"No vinculado",IF(AND(2=Trabajadores!$N$52,Trabajadores!$O$52="Sí"),"Cese","Activo")))</f>
        <v/>
      </c>
      <c r="G559" s="19" t="n">
        <f aca="false">IF($B559="",0,SUMIFS(Ingresos!$P$6:$P$1505,ING_COD,$B559,ING_CLASE,"ORD"))</f>
        <v>0</v>
      </c>
      <c r="H559" s="19" t="n">
        <f aca="false">IF($B559="",0,SUMIFS(Ingresos!$P$6:$P$1505,ING_COD,$B559,ING_CLASE,"ORD",ING_COMP,"Sí"))</f>
        <v>0</v>
      </c>
      <c r="I559" s="19" t="n">
        <f aca="false">IF($B559="",0,SUMIFS(Ingresos!$P$6:$P$1505,ING_COD,$B559,ING_CLASE,"GRA"))</f>
        <v>0</v>
      </c>
      <c r="J559" s="19" t="n">
        <f aca="false">IF($B559="",0,SUMIFS(Ingresos!$P$6:$P$1505,ING_COD,$B559,ING_CLASE,"BON"))</f>
        <v>0</v>
      </c>
      <c r="K559" s="19" t="n">
        <f aca="false">IF($B559="",0,SUMIFS(Ingresos!$P$6:$P$1505,ING_COD,$B559,ING_CLASE,"EXT"))</f>
        <v>0</v>
      </c>
      <c r="L559" s="19" t="n">
        <f aca="false">IF($B559="",0,SUMIFS(Ingresos!$P$6:$P$1505,ING_COD,$B559,ING_CLASE,"OTO"))</f>
        <v>0</v>
      </c>
      <c r="M559" s="19" t="n">
        <f aca="false">IF($B559="",0,SUMIFS(Ingresos!$P$6:$P$1505,ING_COD,$B559,ING_CLASE,"OTX"))</f>
        <v>0</v>
      </c>
      <c r="N559" s="19" t="n">
        <f aca="false">IF($B559="",0,SUMIFS(Ingresos!$P$6:$P$1505,ING_COD,$B559,ING_CLASE,"RETO"))</f>
        <v>0</v>
      </c>
      <c r="O559" s="19" t="n">
        <f aca="false">IF($B559="",0,SUMIFS(Ingresos!$P$6:$P$1505,ING_COD,$B559,ING_CLASE,"INA"))</f>
        <v>0</v>
      </c>
      <c r="P559" s="19" t="n">
        <f aca="false">G559+I559+J559+K559+L559+M559</f>
        <v>0</v>
      </c>
      <c r="Q559" s="44" t="n">
        <f aca="false">IF($F559="Activo",11,IF($F559="Cese",1,0))</f>
        <v>0</v>
      </c>
      <c r="R559" s="19" t="n">
        <f aca="false">G559*Q559</f>
        <v>0</v>
      </c>
      <c r="S559" s="19" t="n">
        <f aca="false">IF($F559="Activo",SUMIFS(I559:I569,$D559:$D569,"&lt;="&amp;Trabajadores!$N$52)+IF(PROY_BON="Sí",SUMIFS(J559:J569,$D559:$D569,"&lt;="&amp;Trabajadores!$N$52),0),IF($F559="Cese",I559+IF(PROY_BON="Sí",J559,0),0))</f>
        <v>0</v>
      </c>
      <c r="T559" s="19" t="n">
        <f aca="false">IF(OR($F559&lt;&gt;"Activo",Trabajadores!$I$52="No"),0,IF(I564=0,H559*(1+IF(PROY_BON="Sí",Trabajadores!$P$52,0))*Trabajadores!$R$52/6*(Trabajadores!$N$52&gt;=7),0)+IF(I569=0,H559*(1+IF(PROY_BON="Sí",Trabajadores!$P$52,0))*Trabajadores!$S$52/6*(Trabajadores!$N$52&gt;=12),0))</f>
        <v>0</v>
      </c>
      <c r="U559" s="19" t="n">
        <f aca="false">IF($F559="Activo",IF(Trabajadores!$J$52="Sí",L559*11,L559),IF($F559="Cese",L559,0))</f>
        <v>0</v>
      </c>
      <c r="V559" s="19" t="n">
        <f aca="false">IF(OR($F559="Activo",$F559="Cese"),M559,0)</f>
        <v>0</v>
      </c>
      <c r="W559" s="19" t="n">
        <f aca="false">IF(OR($F559="Activo",$F559="Cese"),SUM(P558:P558),0)</f>
        <v>0</v>
      </c>
      <c r="X559" s="36" t="n">
        <f aca="false">IF(OR($F559="Activo",$F559="Cese"),R559+S559+T559+U559+V559+W559,0)</f>
        <v>0</v>
      </c>
      <c r="Y559" s="19" t="n">
        <f aca="false">IF(OR($F559="Activo",$F559="Cese"),DED_FIJA,0)</f>
        <v>0</v>
      </c>
      <c r="Z559" s="36" t="n">
        <f aca="false">MAX(0,X559-Y559)</f>
        <v>0</v>
      </c>
      <c r="AA559" s="19" t="n">
        <f aca="false">IF(Z559=0,0,MAX(0,MIN(Z559,Parámetros!$G$19)-Parámetros!$F$19)*Parámetros!$E$19)</f>
        <v>0</v>
      </c>
      <c r="AB559" s="19" t="n">
        <f aca="false">IF(Z559=0,0,MAX(0,MIN(Z559,Parámetros!$G$20)-Parámetros!$F$20)*Parámetros!$E$20)</f>
        <v>0</v>
      </c>
      <c r="AC559" s="19" t="n">
        <f aca="false">IF(Z559=0,0,MAX(0,MIN(Z559,Parámetros!$G$21)-Parámetros!$F$21)*Parámetros!$E$21)</f>
        <v>0</v>
      </c>
      <c r="AD559" s="19" t="n">
        <f aca="false">IF(Z559=0,0,MAX(0,MIN(Z559,Parámetros!$G$22)-Parámetros!$F$22)*Parámetros!$E$22)</f>
        <v>0</v>
      </c>
      <c r="AE559" s="19" t="n">
        <f aca="false">IF(Z559=0,0,MAX(0,MIN(Z559,Parámetros!$G$23)-Parámetros!$F$23)*Parámetros!$E$23)</f>
        <v>0</v>
      </c>
      <c r="AF559" s="36" t="n">
        <f aca="false">SUM(AA559:AE559)</f>
        <v>0</v>
      </c>
      <c r="AG559" s="45" t="str">
        <f aca="false">IF(AM559&lt;=0,"-",INDEX(TR_TASA,MATCH(AM559,TR_DESDE,1)))</f>
        <v>-</v>
      </c>
      <c r="AH559" s="44" t="n">
        <f aca="false">IF($F559="Cese",1,IF($F559="Activo",INDEX(DIV_N,2),0))</f>
        <v>0</v>
      </c>
      <c r="AI559" s="44" t="n">
        <f aca="false">IF($F559="Cese",1,IF($F559="Activo",INDEX(DIV_HASTA,2),0))</f>
        <v>0</v>
      </c>
      <c r="AJ559" s="19" t="n">
        <f aca="false">IF(OR($F559="Activo",$F559="Cese"),SUMIFS(AV558:AV558,D558:D558,"&lt;="&amp;AI559),0)</f>
        <v>0</v>
      </c>
      <c r="AK559" s="19" t="n">
        <f aca="false">IF(OR($F559="Activo",$F559="Cese"),MAX(0,(AF559-AJ559)/AH559),0)</f>
        <v>0</v>
      </c>
      <c r="AL559" s="19" t="n">
        <f aca="false">IF(OR($F559="Activo",$F559="Cese"),K559+IF(PROY_BON="Sí",0,J559),0)</f>
        <v>0</v>
      </c>
      <c r="AM559" s="19" t="n">
        <f aca="false">IF(AL559&gt;0,MAX(0,X559+AL559-Y559),Z559)</f>
        <v>0</v>
      </c>
      <c r="AN559" s="19" t="n">
        <f aca="false">SUMPRODUCT((AM559&gt;TR_DESDE)*(AM559-TR_DESDE)*TR_INC)</f>
        <v>0</v>
      </c>
      <c r="AO559" s="19" t="n">
        <f aca="false">IF(AL559&gt;0,MAX(0,AN559-IF($F559="Cese",MAX(AF559,AJ559),AF559)),0)</f>
        <v>0</v>
      </c>
      <c r="AP559" s="46" t="n">
        <f aca="false">IF(OR($F559="Activo",$F559="Cese"),ROUND(AK559+AO559,2),0)</f>
        <v>0</v>
      </c>
      <c r="AQ559" s="19" t="n">
        <f aca="false">IF($F559="Cese",MAX(0,AJ559-AN559),0)</f>
        <v>0</v>
      </c>
      <c r="AR559" s="19" t="str">
        <f aca="false">IF($B559="","",IF(COUNTIFS(RP_COD,$B559,'Retenciones Planilla'!$D$6:$D$105,"&lt;&gt;")=0,"",SUMIFS('Retenciones Planilla'!$D$6:$D$105,RP_COD,$B559)))</f>
        <v/>
      </c>
      <c r="AS559" s="19" t="str">
        <f aca="false">IF(AR559="","",AR559-AP559)</f>
        <v/>
      </c>
      <c r="AT559" s="23" t="str">
        <f aca="false">IF($B559="","",IF(NOT(OR($F559="Activo",$F559="Cese")),IF(N(AR559)=0,"—","Revisar: sin vínculo"),IF(AR559="",IF(AP559=0,"No corresponde","Sin dato planilla"),IF(ABS(AS559)&lt;=TOL,"OK",IF(AS559&gt;0,"Retuvo de más","Retuvo de menos")))))</f>
        <v/>
      </c>
      <c r="AU559" s="19" t="n">
        <f aca="false">IF(AND(BASE_RET="Planilla (si existe)",AR559&lt;&gt;""),AR559,AP559)</f>
        <v>0</v>
      </c>
      <c r="AV559" s="19" t="n">
        <f aca="false">AU559+N559</f>
        <v>0</v>
      </c>
    </row>
    <row r="560" customFormat="false" ht="15" hidden="false" customHeight="false" outlineLevel="0" collapsed="false">
      <c r="A560" s="43" t="n">
        <v>47</v>
      </c>
      <c r="B560" s="35" t="str">
        <f aca="false">IF(Trabajadores!$B$52="","",Trabajadores!$B$52)</f>
        <v/>
      </c>
      <c r="C560" s="35" t="str">
        <f aca="false">IF($B560="","",Trabajadores!$D$52)</f>
        <v/>
      </c>
      <c r="D560" s="43" t="n">
        <v>3</v>
      </c>
      <c r="E560" s="23" t="s">
        <v>300</v>
      </c>
      <c r="F560" s="23" t="str">
        <f aca="false">IF($B560="","",IF(OR(3&lt;Trabajadores!$M$52,3&gt;Trabajadores!$N$52),"No vinculado",IF(AND(3=Trabajadores!$N$52,Trabajadores!$O$52="Sí"),"Cese","Activo")))</f>
        <v/>
      </c>
      <c r="G560" s="19" t="n">
        <f aca="false">IF($B560="",0,SUMIFS(Ingresos!$Q$6:$Q$1505,ING_COD,$B560,ING_CLASE,"ORD"))</f>
        <v>0</v>
      </c>
      <c r="H560" s="19" t="n">
        <f aca="false">IF($B560="",0,SUMIFS(Ingresos!$Q$6:$Q$1505,ING_COD,$B560,ING_CLASE,"ORD",ING_COMP,"Sí"))</f>
        <v>0</v>
      </c>
      <c r="I560" s="19" t="n">
        <f aca="false">IF($B560="",0,SUMIFS(Ingresos!$Q$6:$Q$1505,ING_COD,$B560,ING_CLASE,"GRA"))</f>
        <v>0</v>
      </c>
      <c r="J560" s="19" t="n">
        <f aca="false">IF($B560="",0,SUMIFS(Ingresos!$Q$6:$Q$1505,ING_COD,$B560,ING_CLASE,"BON"))</f>
        <v>0</v>
      </c>
      <c r="K560" s="19" t="n">
        <f aca="false">IF($B560="",0,SUMIFS(Ingresos!$Q$6:$Q$1505,ING_COD,$B560,ING_CLASE,"EXT"))</f>
        <v>0</v>
      </c>
      <c r="L560" s="19" t="n">
        <f aca="false">IF($B560="",0,SUMIFS(Ingresos!$Q$6:$Q$1505,ING_COD,$B560,ING_CLASE,"OTO"))</f>
        <v>0</v>
      </c>
      <c r="M560" s="19" t="n">
        <f aca="false">IF($B560="",0,SUMIFS(Ingresos!$Q$6:$Q$1505,ING_COD,$B560,ING_CLASE,"OTX"))</f>
        <v>0</v>
      </c>
      <c r="N560" s="19" t="n">
        <f aca="false">IF($B560="",0,SUMIFS(Ingresos!$Q$6:$Q$1505,ING_COD,$B560,ING_CLASE,"RETO"))</f>
        <v>0</v>
      </c>
      <c r="O560" s="19" t="n">
        <f aca="false">IF($B560="",0,SUMIFS(Ingresos!$Q$6:$Q$1505,ING_COD,$B560,ING_CLASE,"INA"))</f>
        <v>0</v>
      </c>
      <c r="P560" s="19" t="n">
        <f aca="false">G560+I560+J560+K560+L560+M560</f>
        <v>0</v>
      </c>
      <c r="Q560" s="44" t="n">
        <f aca="false">IF($F560="Activo",10,IF($F560="Cese",1,0))</f>
        <v>0</v>
      </c>
      <c r="R560" s="19" t="n">
        <f aca="false">G560*Q560</f>
        <v>0</v>
      </c>
      <c r="S560" s="19" t="n">
        <f aca="false">IF($F560="Activo",SUMIFS(I560:I569,$D560:$D569,"&lt;="&amp;Trabajadores!$N$52)+IF(PROY_BON="Sí",SUMIFS(J560:J569,$D560:$D569,"&lt;="&amp;Trabajadores!$N$52),0),IF($F560="Cese",I560+IF(PROY_BON="Sí",J560,0),0))</f>
        <v>0</v>
      </c>
      <c r="T560" s="19" t="n">
        <f aca="false">IF(OR($F560&lt;&gt;"Activo",Trabajadores!$I$52="No"),0,IF(I564=0,H560*(1+IF(PROY_BON="Sí",Trabajadores!$P$52,0))*Trabajadores!$R$52/6*(Trabajadores!$N$52&gt;=7),0)+IF(I569=0,H560*(1+IF(PROY_BON="Sí",Trabajadores!$P$52,0))*Trabajadores!$S$52/6*(Trabajadores!$N$52&gt;=12),0))</f>
        <v>0</v>
      </c>
      <c r="U560" s="19" t="n">
        <f aca="false">IF($F560="Activo",IF(Trabajadores!$J$52="Sí",L560*10,L560),IF($F560="Cese",L560,0))</f>
        <v>0</v>
      </c>
      <c r="V560" s="19" t="n">
        <f aca="false">IF(OR($F560="Activo",$F560="Cese"),M560,0)</f>
        <v>0</v>
      </c>
      <c r="W560" s="19" t="n">
        <f aca="false">IF(OR($F560="Activo",$F560="Cese"),SUM(P558:P559),0)</f>
        <v>0</v>
      </c>
      <c r="X560" s="36" t="n">
        <f aca="false">IF(OR($F560="Activo",$F560="Cese"),R560+S560+T560+U560+V560+W560,0)</f>
        <v>0</v>
      </c>
      <c r="Y560" s="19" t="n">
        <f aca="false">IF(OR($F560="Activo",$F560="Cese"),DED_FIJA,0)</f>
        <v>0</v>
      </c>
      <c r="Z560" s="36" t="n">
        <f aca="false">MAX(0,X560-Y560)</f>
        <v>0</v>
      </c>
      <c r="AA560" s="19" t="n">
        <f aca="false">IF(Z560=0,0,MAX(0,MIN(Z560,Parámetros!$G$19)-Parámetros!$F$19)*Parámetros!$E$19)</f>
        <v>0</v>
      </c>
      <c r="AB560" s="19" t="n">
        <f aca="false">IF(Z560=0,0,MAX(0,MIN(Z560,Parámetros!$G$20)-Parámetros!$F$20)*Parámetros!$E$20)</f>
        <v>0</v>
      </c>
      <c r="AC560" s="19" t="n">
        <f aca="false">IF(Z560=0,0,MAX(0,MIN(Z560,Parámetros!$G$21)-Parámetros!$F$21)*Parámetros!$E$21)</f>
        <v>0</v>
      </c>
      <c r="AD560" s="19" t="n">
        <f aca="false">IF(Z560=0,0,MAX(0,MIN(Z560,Parámetros!$G$22)-Parámetros!$F$22)*Parámetros!$E$22)</f>
        <v>0</v>
      </c>
      <c r="AE560" s="19" t="n">
        <f aca="false">IF(Z560=0,0,MAX(0,MIN(Z560,Parámetros!$G$23)-Parámetros!$F$23)*Parámetros!$E$23)</f>
        <v>0</v>
      </c>
      <c r="AF560" s="36" t="n">
        <f aca="false">SUM(AA560:AE560)</f>
        <v>0</v>
      </c>
      <c r="AG560" s="45" t="str">
        <f aca="false">IF(AM560&lt;=0,"-",INDEX(TR_TASA,MATCH(AM560,TR_DESDE,1)))</f>
        <v>-</v>
      </c>
      <c r="AH560" s="44" t="n">
        <f aca="false">IF($F560="Cese",1,IF($F560="Activo",INDEX(DIV_N,3),0))</f>
        <v>0</v>
      </c>
      <c r="AI560" s="44" t="n">
        <f aca="false">IF($F560="Cese",2,IF($F560="Activo",INDEX(DIV_HASTA,3),0))</f>
        <v>0</v>
      </c>
      <c r="AJ560" s="19" t="n">
        <f aca="false">IF(OR($F560="Activo",$F560="Cese"),SUMIFS(AV558:AV559,D558:D559,"&lt;="&amp;AI560),0)</f>
        <v>0</v>
      </c>
      <c r="AK560" s="19" t="n">
        <f aca="false">IF(OR($F560="Activo",$F560="Cese"),MAX(0,(AF560-AJ560)/AH560),0)</f>
        <v>0</v>
      </c>
      <c r="AL560" s="19" t="n">
        <f aca="false">IF(OR($F560="Activo",$F560="Cese"),K560+IF(PROY_BON="Sí",0,J560),0)</f>
        <v>0</v>
      </c>
      <c r="AM560" s="19" t="n">
        <f aca="false">IF(AL560&gt;0,MAX(0,X560+AL560-Y560),Z560)</f>
        <v>0</v>
      </c>
      <c r="AN560" s="19" t="n">
        <f aca="false">SUMPRODUCT((AM560&gt;TR_DESDE)*(AM560-TR_DESDE)*TR_INC)</f>
        <v>0</v>
      </c>
      <c r="AO560" s="19" t="n">
        <f aca="false">IF(AL560&gt;0,MAX(0,AN560-IF($F560="Cese",MAX(AF560,AJ560),AF560)),0)</f>
        <v>0</v>
      </c>
      <c r="AP560" s="46" t="n">
        <f aca="false">IF(OR($F560="Activo",$F560="Cese"),ROUND(AK560+AO560,2),0)</f>
        <v>0</v>
      </c>
      <c r="AQ560" s="19" t="n">
        <f aca="false">IF($F560="Cese",MAX(0,AJ560-AN560),0)</f>
        <v>0</v>
      </c>
      <c r="AR560" s="19" t="str">
        <f aca="false">IF($B560="","",IF(COUNTIFS(RP_COD,$B560,'Retenciones Planilla'!$E$6:$E$105,"&lt;&gt;")=0,"",SUMIFS('Retenciones Planilla'!$E$6:$E$105,RP_COD,$B560)))</f>
        <v/>
      </c>
      <c r="AS560" s="19" t="str">
        <f aca="false">IF(AR560="","",AR560-AP560)</f>
        <v/>
      </c>
      <c r="AT560" s="23" t="str">
        <f aca="false">IF($B560="","",IF(NOT(OR($F560="Activo",$F560="Cese")),IF(N(AR560)=0,"—","Revisar: sin vínculo"),IF(AR560="",IF(AP560=0,"No corresponde","Sin dato planilla"),IF(ABS(AS560)&lt;=TOL,"OK",IF(AS560&gt;0,"Retuvo de más","Retuvo de menos")))))</f>
        <v/>
      </c>
      <c r="AU560" s="19" t="n">
        <f aca="false">IF(AND(BASE_RET="Planilla (si existe)",AR560&lt;&gt;""),AR560,AP560)</f>
        <v>0</v>
      </c>
      <c r="AV560" s="19" t="n">
        <f aca="false">AU560+N560</f>
        <v>0</v>
      </c>
    </row>
    <row r="561" customFormat="false" ht="15" hidden="false" customHeight="false" outlineLevel="0" collapsed="false">
      <c r="A561" s="43" t="n">
        <v>47</v>
      </c>
      <c r="B561" s="35" t="str">
        <f aca="false">IF(Trabajadores!$B$52="","",Trabajadores!$B$52)</f>
        <v/>
      </c>
      <c r="C561" s="35" t="str">
        <f aca="false">IF($B561="","",Trabajadores!$D$52)</f>
        <v/>
      </c>
      <c r="D561" s="43" t="n">
        <v>4</v>
      </c>
      <c r="E561" s="23" t="s">
        <v>301</v>
      </c>
      <c r="F561" s="23" t="str">
        <f aca="false">IF($B561="","",IF(OR(4&lt;Trabajadores!$M$52,4&gt;Trabajadores!$N$52),"No vinculado",IF(AND(4=Trabajadores!$N$52,Trabajadores!$O$52="Sí"),"Cese","Activo")))</f>
        <v/>
      </c>
      <c r="G561" s="19" t="n">
        <f aca="false">IF($B561="",0,SUMIFS(Ingresos!$R$6:$R$1505,ING_COD,$B561,ING_CLASE,"ORD"))</f>
        <v>0</v>
      </c>
      <c r="H561" s="19" t="n">
        <f aca="false">IF($B561="",0,SUMIFS(Ingresos!$R$6:$R$1505,ING_COD,$B561,ING_CLASE,"ORD",ING_COMP,"Sí"))</f>
        <v>0</v>
      </c>
      <c r="I561" s="19" t="n">
        <f aca="false">IF($B561="",0,SUMIFS(Ingresos!$R$6:$R$1505,ING_COD,$B561,ING_CLASE,"GRA"))</f>
        <v>0</v>
      </c>
      <c r="J561" s="19" t="n">
        <f aca="false">IF($B561="",0,SUMIFS(Ingresos!$R$6:$R$1505,ING_COD,$B561,ING_CLASE,"BON"))</f>
        <v>0</v>
      </c>
      <c r="K561" s="19" t="n">
        <f aca="false">IF($B561="",0,SUMIFS(Ingresos!$R$6:$R$1505,ING_COD,$B561,ING_CLASE,"EXT"))</f>
        <v>0</v>
      </c>
      <c r="L561" s="19" t="n">
        <f aca="false">IF($B561="",0,SUMIFS(Ingresos!$R$6:$R$1505,ING_COD,$B561,ING_CLASE,"OTO"))</f>
        <v>0</v>
      </c>
      <c r="M561" s="19" t="n">
        <f aca="false">IF($B561="",0,SUMIFS(Ingresos!$R$6:$R$1505,ING_COD,$B561,ING_CLASE,"OTX"))</f>
        <v>0</v>
      </c>
      <c r="N561" s="19" t="n">
        <f aca="false">IF($B561="",0,SUMIFS(Ingresos!$R$6:$R$1505,ING_COD,$B561,ING_CLASE,"RETO"))</f>
        <v>0</v>
      </c>
      <c r="O561" s="19" t="n">
        <f aca="false">IF($B561="",0,SUMIFS(Ingresos!$R$6:$R$1505,ING_COD,$B561,ING_CLASE,"INA"))</f>
        <v>0</v>
      </c>
      <c r="P561" s="19" t="n">
        <f aca="false">G561+I561+J561+K561+L561+M561</f>
        <v>0</v>
      </c>
      <c r="Q561" s="44" t="n">
        <f aca="false">IF($F561="Activo",9,IF($F561="Cese",1,0))</f>
        <v>0</v>
      </c>
      <c r="R561" s="19" t="n">
        <f aca="false">G561*Q561</f>
        <v>0</v>
      </c>
      <c r="S561" s="19" t="n">
        <f aca="false">IF($F561="Activo",SUMIFS(I561:I569,$D561:$D569,"&lt;="&amp;Trabajadores!$N$52)+IF(PROY_BON="Sí",SUMIFS(J561:J569,$D561:$D569,"&lt;="&amp;Trabajadores!$N$52),0),IF($F561="Cese",I561+IF(PROY_BON="Sí",J561,0),0))</f>
        <v>0</v>
      </c>
      <c r="T561" s="19" t="n">
        <f aca="false">IF(OR($F561&lt;&gt;"Activo",Trabajadores!$I$52="No"),0,IF(I564=0,H561*(1+IF(PROY_BON="Sí",Trabajadores!$P$52,0))*Trabajadores!$R$52/6*(Trabajadores!$N$52&gt;=7),0)+IF(I569=0,H561*(1+IF(PROY_BON="Sí",Trabajadores!$P$52,0))*Trabajadores!$S$52/6*(Trabajadores!$N$52&gt;=12),0))</f>
        <v>0</v>
      </c>
      <c r="U561" s="19" t="n">
        <f aca="false">IF($F561="Activo",IF(Trabajadores!$J$52="Sí",L561*9,L561),IF($F561="Cese",L561,0))</f>
        <v>0</v>
      </c>
      <c r="V561" s="19" t="n">
        <f aca="false">IF(OR($F561="Activo",$F561="Cese"),M561,0)</f>
        <v>0</v>
      </c>
      <c r="W561" s="19" t="n">
        <f aca="false">IF(OR($F561="Activo",$F561="Cese"),SUM(P558:P560),0)</f>
        <v>0</v>
      </c>
      <c r="X561" s="36" t="n">
        <f aca="false">IF(OR($F561="Activo",$F561="Cese"),R561+S561+T561+U561+V561+W561,0)</f>
        <v>0</v>
      </c>
      <c r="Y561" s="19" t="n">
        <f aca="false">IF(OR($F561="Activo",$F561="Cese"),DED_FIJA,0)</f>
        <v>0</v>
      </c>
      <c r="Z561" s="36" t="n">
        <f aca="false">MAX(0,X561-Y561)</f>
        <v>0</v>
      </c>
      <c r="AA561" s="19" t="n">
        <f aca="false">IF(Z561=0,0,MAX(0,MIN(Z561,Parámetros!$G$19)-Parámetros!$F$19)*Parámetros!$E$19)</f>
        <v>0</v>
      </c>
      <c r="AB561" s="19" t="n">
        <f aca="false">IF(Z561=0,0,MAX(0,MIN(Z561,Parámetros!$G$20)-Parámetros!$F$20)*Parámetros!$E$20)</f>
        <v>0</v>
      </c>
      <c r="AC561" s="19" t="n">
        <f aca="false">IF(Z561=0,0,MAX(0,MIN(Z561,Parámetros!$G$21)-Parámetros!$F$21)*Parámetros!$E$21)</f>
        <v>0</v>
      </c>
      <c r="AD561" s="19" t="n">
        <f aca="false">IF(Z561=0,0,MAX(0,MIN(Z561,Parámetros!$G$22)-Parámetros!$F$22)*Parámetros!$E$22)</f>
        <v>0</v>
      </c>
      <c r="AE561" s="19" t="n">
        <f aca="false">IF(Z561=0,0,MAX(0,MIN(Z561,Parámetros!$G$23)-Parámetros!$F$23)*Parámetros!$E$23)</f>
        <v>0</v>
      </c>
      <c r="AF561" s="36" t="n">
        <f aca="false">SUM(AA561:AE561)</f>
        <v>0</v>
      </c>
      <c r="AG561" s="45" t="str">
        <f aca="false">IF(AM561&lt;=0,"-",INDEX(TR_TASA,MATCH(AM561,TR_DESDE,1)))</f>
        <v>-</v>
      </c>
      <c r="AH561" s="44" t="n">
        <f aca="false">IF($F561="Cese",1,IF($F561="Activo",INDEX(DIV_N,4),0))</f>
        <v>0</v>
      </c>
      <c r="AI561" s="44" t="n">
        <f aca="false">IF($F561="Cese",3,IF($F561="Activo",INDEX(DIV_HASTA,4),0))</f>
        <v>0</v>
      </c>
      <c r="AJ561" s="19" t="n">
        <f aca="false">IF(OR($F561="Activo",$F561="Cese"),SUMIFS(AV558:AV560,D558:D560,"&lt;="&amp;AI561),0)</f>
        <v>0</v>
      </c>
      <c r="AK561" s="19" t="n">
        <f aca="false">IF(OR($F561="Activo",$F561="Cese"),MAX(0,(AF561-AJ561)/AH561),0)</f>
        <v>0</v>
      </c>
      <c r="AL561" s="19" t="n">
        <f aca="false">IF(OR($F561="Activo",$F561="Cese"),K561+IF(PROY_BON="Sí",0,J561),0)</f>
        <v>0</v>
      </c>
      <c r="AM561" s="19" t="n">
        <f aca="false">IF(AL561&gt;0,MAX(0,X561+AL561-Y561),Z561)</f>
        <v>0</v>
      </c>
      <c r="AN561" s="19" t="n">
        <f aca="false">SUMPRODUCT((AM561&gt;TR_DESDE)*(AM561-TR_DESDE)*TR_INC)</f>
        <v>0</v>
      </c>
      <c r="AO561" s="19" t="n">
        <f aca="false">IF(AL561&gt;0,MAX(0,AN561-IF($F561="Cese",MAX(AF561,AJ561),AF561)),0)</f>
        <v>0</v>
      </c>
      <c r="AP561" s="46" t="n">
        <f aca="false">IF(OR($F561="Activo",$F561="Cese"),ROUND(AK561+AO561,2),0)</f>
        <v>0</v>
      </c>
      <c r="AQ561" s="19" t="n">
        <f aca="false">IF($F561="Cese",MAX(0,AJ561-AN561),0)</f>
        <v>0</v>
      </c>
      <c r="AR561" s="19" t="str">
        <f aca="false">IF($B561="","",IF(COUNTIFS(RP_COD,$B561,'Retenciones Planilla'!$F$6:$F$105,"&lt;&gt;")=0,"",SUMIFS('Retenciones Planilla'!$F$6:$F$105,RP_COD,$B561)))</f>
        <v/>
      </c>
      <c r="AS561" s="19" t="str">
        <f aca="false">IF(AR561="","",AR561-AP561)</f>
        <v/>
      </c>
      <c r="AT561" s="23" t="str">
        <f aca="false">IF($B561="","",IF(NOT(OR($F561="Activo",$F561="Cese")),IF(N(AR561)=0,"—","Revisar: sin vínculo"),IF(AR561="",IF(AP561=0,"No corresponde","Sin dato planilla"),IF(ABS(AS561)&lt;=TOL,"OK",IF(AS561&gt;0,"Retuvo de más","Retuvo de menos")))))</f>
        <v/>
      </c>
      <c r="AU561" s="19" t="n">
        <f aca="false">IF(AND(BASE_RET="Planilla (si existe)",AR561&lt;&gt;""),AR561,AP561)</f>
        <v>0</v>
      </c>
      <c r="AV561" s="19" t="n">
        <f aca="false">AU561+N561</f>
        <v>0</v>
      </c>
    </row>
    <row r="562" customFormat="false" ht="15" hidden="false" customHeight="false" outlineLevel="0" collapsed="false">
      <c r="A562" s="43" t="n">
        <v>47</v>
      </c>
      <c r="B562" s="35" t="str">
        <f aca="false">IF(Trabajadores!$B$52="","",Trabajadores!$B$52)</f>
        <v/>
      </c>
      <c r="C562" s="35" t="str">
        <f aca="false">IF($B562="","",Trabajadores!$D$52)</f>
        <v/>
      </c>
      <c r="D562" s="43" t="n">
        <v>5</v>
      </c>
      <c r="E562" s="23" t="s">
        <v>302</v>
      </c>
      <c r="F562" s="23" t="str">
        <f aca="false">IF($B562="","",IF(OR(5&lt;Trabajadores!$M$52,5&gt;Trabajadores!$N$52),"No vinculado",IF(AND(5=Trabajadores!$N$52,Trabajadores!$O$52="Sí"),"Cese","Activo")))</f>
        <v/>
      </c>
      <c r="G562" s="19" t="n">
        <f aca="false">IF($B562="",0,SUMIFS(Ingresos!$S$6:$S$1505,ING_COD,$B562,ING_CLASE,"ORD"))</f>
        <v>0</v>
      </c>
      <c r="H562" s="19" t="n">
        <f aca="false">IF($B562="",0,SUMIFS(Ingresos!$S$6:$S$1505,ING_COD,$B562,ING_CLASE,"ORD",ING_COMP,"Sí"))</f>
        <v>0</v>
      </c>
      <c r="I562" s="19" t="n">
        <f aca="false">IF($B562="",0,SUMIFS(Ingresos!$S$6:$S$1505,ING_COD,$B562,ING_CLASE,"GRA"))</f>
        <v>0</v>
      </c>
      <c r="J562" s="19" t="n">
        <f aca="false">IF($B562="",0,SUMIFS(Ingresos!$S$6:$S$1505,ING_COD,$B562,ING_CLASE,"BON"))</f>
        <v>0</v>
      </c>
      <c r="K562" s="19" t="n">
        <f aca="false">IF($B562="",0,SUMIFS(Ingresos!$S$6:$S$1505,ING_COD,$B562,ING_CLASE,"EXT"))</f>
        <v>0</v>
      </c>
      <c r="L562" s="19" t="n">
        <f aca="false">IF($B562="",0,SUMIFS(Ingresos!$S$6:$S$1505,ING_COD,$B562,ING_CLASE,"OTO"))</f>
        <v>0</v>
      </c>
      <c r="M562" s="19" t="n">
        <f aca="false">IF($B562="",0,SUMIFS(Ingresos!$S$6:$S$1505,ING_COD,$B562,ING_CLASE,"OTX"))</f>
        <v>0</v>
      </c>
      <c r="N562" s="19" t="n">
        <f aca="false">IF($B562="",0,SUMIFS(Ingresos!$S$6:$S$1505,ING_COD,$B562,ING_CLASE,"RETO"))</f>
        <v>0</v>
      </c>
      <c r="O562" s="19" t="n">
        <f aca="false">IF($B562="",0,SUMIFS(Ingresos!$S$6:$S$1505,ING_COD,$B562,ING_CLASE,"INA"))</f>
        <v>0</v>
      </c>
      <c r="P562" s="19" t="n">
        <f aca="false">G562+I562+J562+K562+L562+M562</f>
        <v>0</v>
      </c>
      <c r="Q562" s="44" t="n">
        <f aca="false">IF($F562="Activo",8,IF($F562="Cese",1,0))</f>
        <v>0</v>
      </c>
      <c r="R562" s="19" t="n">
        <f aca="false">G562*Q562</f>
        <v>0</v>
      </c>
      <c r="S562" s="19" t="n">
        <f aca="false">IF($F562="Activo",SUMIFS(I562:I569,$D562:$D569,"&lt;="&amp;Trabajadores!$N$52)+IF(PROY_BON="Sí",SUMIFS(J562:J569,$D562:$D569,"&lt;="&amp;Trabajadores!$N$52),0),IF($F562="Cese",I562+IF(PROY_BON="Sí",J562,0),0))</f>
        <v>0</v>
      </c>
      <c r="T562" s="19" t="n">
        <f aca="false">IF(OR($F562&lt;&gt;"Activo",Trabajadores!$I$52="No"),0,IF(I564=0,H562*(1+IF(PROY_BON="Sí",Trabajadores!$P$52,0))*Trabajadores!$R$52/6*(Trabajadores!$N$52&gt;=7),0)+IF(I569=0,H562*(1+IF(PROY_BON="Sí",Trabajadores!$P$52,0))*Trabajadores!$S$52/6*(Trabajadores!$N$52&gt;=12),0))</f>
        <v>0</v>
      </c>
      <c r="U562" s="19" t="n">
        <f aca="false">IF($F562="Activo",IF(Trabajadores!$J$52="Sí",L562*8,L562),IF($F562="Cese",L562,0))</f>
        <v>0</v>
      </c>
      <c r="V562" s="19" t="n">
        <f aca="false">IF(OR($F562="Activo",$F562="Cese"),M562,0)</f>
        <v>0</v>
      </c>
      <c r="W562" s="19" t="n">
        <f aca="false">IF(OR($F562="Activo",$F562="Cese"),SUM(P558:P561),0)</f>
        <v>0</v>
      </c>
      <c r="X562" s="36" t="n">
        <f aca="false">IF(OR($F562="Activo",$F562="Cese"),R562+S562+T562+U562+V562+W562,0)</f>
        <v>0</v>
      </c>
      <c r="Y562" s="19" t="n">
        <f aca="false">IF(OR($F562="Activo",$F562="Cese"),DED_FIJA,0)</f>
        <v>0</v>
      </c>
      <c r="Z562" s="36" t="n">
        <f aca="false">MAX(0,X562-Y562)</f>
        <v>0</v>
      </c>
      <c r="AA562" s="19" t="n">
        <f aca="false">IF(Z562=0,0,MAX(0,MIN(Z562,Parámetros!$G$19)-Parámetros!$F$19)*Parámetros!$E$19)</f>
        <v>0</v>
      </c>
      <c r="AB562" s="19" t="n">
        <f aca="false">IF(Z562=0,0,MAX(0,MIN(Z562,Parámetros!$G$20)-Parámetros!$F$20)*Parámetros!$E$20)</f>
        <v>0</v>
      </c>
      <c r="AC562" s="19" t="n">
        <f aca="false">IF(Z562=0,0,MAX(0,MIN(Z562,Parámetros!$G$21)-Parámetros!$F$21)*Parámetros!$E$21)</f>
        <v>0</v>
      </c>
      <c r="AD562" s="19" t="n">
        <f aca="false">IF(Z562=0,0,MAX(0,MIN(Z562,Parámetros!$G$22)-Parámetros!$F$22)*Parámetros!$E$22)</f>
        <v>0</v>
      </c>
      <c r="AE562" s="19" t="n">
        <f aca="false">IF(Z562=0,0,MAX(0,MIN(Z562,Parámetros!$G$23)-Parámetros!$F$23)*Parámetros!$E$23)</f>
        <v>0</v>
      </c>
      <c r="AF562" s="36" t="n">
        <f aca="false">SUM(AA562:AE562)</f>
        <v>0</v>
      </c>
      <c r="AG562" s="45" t="str">
        <f aca="false">IF(AM562&lt;=0,"-",INDEX(TR_TASA,MATCH(AM562,TR_DESDE,1)))</f>
        <v>-</v>
      </c>
      <c r="AH562" s="44" t="n">
        <f aca="false">IF($F562="Cese",1,IF($F562="Activo",INDEX(DIV_N,5),0))</f>
        <v>0</v>
      </c>
      <c r="AI562" s="44" t="n">
        <f aca="false">IF($F562="Cese",4,IF($F562="Activo",INDEX(DIV_HASTA,5),0))</f>
        <v>0</v>
      </c>
      <c r="AJ562" s="19" t="n">
        <f aca="false">IF(OR($F562="Activo",$F562="Cese"),SUMIFS(AV558:AV561,D558:D561,"&lt;="&amp;AI562),0)</f>
        <v>0</v>
      </c>
      <c r="AK562" s="19" t="n">
        <f aca="false">IF(OR($F562="Activo",$F562="Cese"),MAX(0,(AF562-AJ562)/AH562),0)</f>
        <v>0</v>
      </c>
      <c r="AL562" s="19" t="n">
        <f aca="false">IF(OR($F562="Activo",$F562="Cese"),K562+IF(PROY_BON="Sí",0,J562),0)</f>
        <v>0</v>
      </c>
      <c r="AM562" s="19" t="n">
        <f aca="false">IF(AL562&gt;0,MAX(0,X562+AL562-Y562),Z562)</f>
        <v>0</v>
      </c>
      <c r="AN562" s="19" t="n">
        <f aca="false">SUMPRODUCT((AM562&gt;TR_DESDE)*(AM562-TR_DESDE)*TR_INC)</f>
        <v>0</v>
      </c>
      <c r="AO562" s="19" t="n">
        <f aca="false">IF(AL562&gt;0,MAX(0,AN562-IF($F562="Cese",MAX(AF562,AJ562),AF562)),0)</f>
        <v>0</v>
      </c>
      <c r="AP562" s="46" t="n">
        <f aca="false">IF(OR($F562="Activo",$F562="Cese"),ROUND(AK562+AO562,2),0)</f>
        <v>0</v>
      </c>
      <c r="AQ562" s="19" t="n">
        <f aca="false">IF($F562="Cese",MAX(0,AJ562-AN562),0)</f>
        <v>0</v>
      </c>
      <c r="AR562" s="19" t="str">
        <f aca="false">IF($B562="","",IF(COUNTIFS(RP_COD,$B562,'Retenciones Planilla'!$G$6:$G$105,"&lt;&gt;")=0,"",SUMIFS('Retenciones Planilla'!$G$6:$G$105,RP_COD,$B562)))</f>
        <v/>
      </c>
      <c r="AS562" s="19" t="str">
        <f aca="false">IF(AR562="","",AR562-AP562)</f>
        <v/>
      </c>
      <c r="AT562" s="23" t="str">
        <f aca="false">IF($B562="","",IF(NOT(OR($F562="Activo",$F562="Cese")),IF(N(AR562)=0,"—","Revisar: sin vínculo"),IF(AR562="",IF(AP562=0,"No corresponde","Sin dato planilla"),IF(ABS(AS562)&lt;=TOL,"OK",IF(AS562&gt;0,"Retuvo de más","Retuvo de menos")))))</f>
        <v/>
      </c>
      <c r="AU562" s="19" t="n">
        <f aca="false">IF(AND(BASE_RET="Planilla (si existe)",AR562&lt;&gt;""),AR562,AP562)</f>
        <v>0</v>
      </c>
      <c r="AV562" s="19" t="n">
        <f aca="false">AU562+N562</f>
        <v>0</v>
      </c>
    </row>
    <row r="563" customFormat="false" ht="15" hidden="false" customHeight="false" outlineLevel="0" collapsed="false">
      <c r="A563" s="43" t="n">
        <v>47</v>
      </c>
      <c r="B563" s="35" t="str">
        <f aca="false">IF(Trabajadores!$B$52="","",Trabajadores!$B$52)</f>
        <v/>
      </c>
      <c r="C563" s="35" t="str">
        <f aca="false">IF($B563="","",Trabajadores!$D$52)</f>
        <v/>
      </c>
      <c r="D563" s="43" t="n">
        <v>6</v>
      </c>
      <c r="E563" s="23" t="s">
        <v>303</v>
      </c>
      <c r="F563" s="23" t="str">
        <f aca="false">IF($B563="","",IF(OR(6&lt;Trabajadores!$M$52,6&gt;Trabajadores!$N$52),"No vinculado",IF(AND(6=Trabajadores!$N$52,Trabajadores!$O$52="Sí"),"Cese","Activo")))</f>
        <v/>
      </c>
      <c r="G563" s="19" t="n">
        <f aca="false">IF($B563="",0,SUMIFS(Ingresos!$T$6:$T$1505,ING_COD,$B563,ING_CLASE,"ORD"))</f>
        <v>0</v>
      </c>
      <c r="H563" s="19" t="n">
        <f aca="false">IF($B563="",0,SUMIFS(Ingresos!$T$6:$T$1505,ING_COD,$B563,ING_CLASE,"ORD",ING_COMP,"Sí"))</f>
        <v>0</v>
      </c>
      <c r="I563" s="19" t="n">
        <f aca="false">IF($B563="",0,SUMIFS(Ingresos!$T$6:$T$1505,ING_COD,$B563,ING_CLASE,"GRA"))</f>
        <v>0</v>
      </c>
      <c r="J563" s="19" t="n">
        <f aca="false">IF($B563="",0,SUMIFS(Ingresos!$T$6:$T$1505,ING_COD,$B563,ING_CLASE,"BON"))</f>
        <v>0</v>
      </c>
      <c r="K563" s="19" t="n">
        <f aca="false">IF($B563="",0,SUMIFS(Ingresos!$T$6:$T$1505,ING_COD,$B563,ING_CLASE,"EXT"))</f>
        <v>0</v>
      </c>
      <c r="L563" s="19" t="n">
        <f aca="false">IF($B563="",0,SUMIFS(Ingresos!$T$6:$T$1505,ING_COD,$B563,ING_CLASE,"OTO"))</f>
        <v>0</v>
      </c>
      <c r="M563" s="19" t="n">
        <f aca="false">IF($B563="",0,SUMIFS(Ingresos!$T$6:$T$1505,ING_COD,$B563,ING_CLASE,"OTX"))</f>
        <v>0</v>
      </c>
      <c r="N563" s="19" t="n">
        <f aca="false">IF($B563="",0,SUMIFS(Ingresos!$T$6:$T$1505,ING_COD,$B563,ING_CLASE,"RETO"))</f>
        <v>0</v>
      </c>
      <c r="O563" s="19" t="n">
        <f aca="false">IF($B563="",0,SUMIFS(Ingresos!$T$6:$T$1505,ING_COD,$B563,ING_CLASE,"INA"))</f>
        <v>0</v>
      </c>
      <c r="P563" s="19" t="n">
        <f aca="false">G563+I563+J563+K563+L563+M563</f>
        <v>0</v>
      </c>
      <c r="Q563" s="44" t="n">
        <f aca="false">IF($F563="Activo",7,IF($F563="Cese",1,0))</f>
        <v>0</v>
      </c>
      <c r="R563" s="19" t="n">
        <f aca="false">G563*Q563</f>
        <v>0</v>
      </c>
      <c r="S563" s="19" t="n">
        <f aca="false">IF($F563="Activo",SUMIFS(I563:I569,$D563:$D569,"&lt;="&amp;Trabajadores!$N$52)+IF(PROY_BON="Sí",SUMIFS(J563:J569,$D563:$D569,"&lt;="&amp;Trabajadores!$N$52),0),IF($F563="Cese",I563+IF(PROY_BON="Sí",J563,0),0))</f>
        <v>0</v>
      </c>
      <c r="T563" s="19" t="n">
        <f aca="false">IF(OR($F563&lt;&gt;"Activo",Trabajadores!$I$52="No"),0,IF(I564=0,H563*(1+IF(PROY_BON="Sí",Trabajadores!$P$52,0))*Trabajadores!$R$52/6*(Trabajadores!$N$52&gt;=7),0)+IF(I569=0,H563*(1+IF(PROY_BON="Sí",Trabajadores!$P$52,0))*Trabajadores!$S$52/6*(Trabajadores!$N$52&gt;=12),0))</f>
        <v>0</v>
      </c>
      <c r="U563" s="19" t="n">
        <f aca="false">IF($F563="Activo",IF(Trabajadores!$J$52="Sí",L563*7,L563),IF($F563="Cese",L563,0))</f>
        <v>0</v>
      </c>
      <c r="V563" s="19" t="n">
        <f aca="false">IF(OR($F563="Activo",$F563="Cese"),M563,0)</f>
        <v>0</v>
      </c>
      <c r="W563" s="19" t="n">
        <f aca="false">IF(OR($F563="Activo",$F563="Cese"),SUM(P558:P562),0)</f>
        <v>0</v>
      </c>
      <c r="X563" s="36" t="n">
        <f aca="false">IF(OR($F563="Activo",$F563="Cese"),R563+S563+T563+U563+V563+W563,0)</f>
        <v>0</v>
      </c>
      <c r="Y563" s="19" t="n">
        <f aca="false">IF(OR($F563="Activo",$F563="Cese"),DED_FIJA,0)</f>
        <v>0</v>
      </c>
      <c r="Z563" s="36" t="n">
        <f aca="false">MAX(0,X563-Y563)</f>
        <v>0</v>
      </c>
      <c r="AA563" s="19" t="n">
        <f aca="false">IF(Z563=0,0,MAX(0,MIN(Z563,Parámetros!$G$19)-Parámetros!$F$19)*Parámetros!$E$19)</f>
        <v>0</v>
      </c>
      <c r="AB563" s="19" t="n">
        <f aca="false">IF(Z563=0,0,MAX(0,MIN(Z563,Parámetros!$G$20)-Parámetros!$F$20)*Parámetros!$E$20)</f>
        <v>0</v>
      </c>
      <c r="AC563" s="19" t="n">
        <f aca="false">IF(Z563=0,0,MAX(0,MIN(Z563,Parámetros!$G$21)-Parámetros!$F$21)*Parámetros!$E$21)</f>
        <v>0</v>
      </c>
      <c r="AD563" s="19" t="n">
        <f aca="false">IF(Z563=0,0,MAX(0,MIN(Z563,Parámetros!$G$22)-Parámetros!$F$22)*Parámetros!$E$22)</f>
        <v>0</v>
      </c>
      <c r="AE563" s="19" t="n">
        <f aca="false">IF(Z563=0,0,MAX(0,MIN(Z563,Parámetros!$G$23)-Parámetros!$F$23)*Parámetros!$E$23)</f>
        <v>0</v>
      </c>
      <c r="AF563" s="36" t="n">
        <f aca="false">SUM(AA563:AE563)</f>
        <v>0</v>
      </c>
      <c r="AG563" s="45" t="str">
        <f aca="false">IF(AM563&lt;=0,"-",INDEX(TR_TASA,MATCH(AM563,TR_DESDE,1)))</f>
        <v>-</v>
      </c>
      <c r="AH563" s="44" t="n">
        <f aca="false">IF($F563="Cese",1,IF($F563="Activo",INDEX(DIV_N,6),0))</f>
        <v>0</v>
      </c>
      <c r="AI563" s="44" t="n">
        <f aca="false">IF($F563="Cese",5,IF($F563="Activo",INDEX(DIV_HASTA,6),0))</f>
        <v>0</v>
      </c>
      <c r="AJ563" s="19" t="n">
        <f aca="false">IF(OR($F563="Activo",$F563="Cese"),SUMIFS(AV558:AV562,D558:D562,"&lt;="&amp;AI563),0)</f>
        <v>0</v>
      </c>
      <c r="AK563" s="19" t="n">
        <f aca="false">IF(OR($F563="Activo",$F563="Cese"),MAX(0,(AF563-AJ563)/AH563),0)</f>
        <v>0</v>
      </c>
      <c r="AL563" s="19" t="n">
        <f aca="false">IF(OR($F563="Activo",$F563="Cese"),K563+IF(PROY_BON="Sí",0,J563),0)</f>
        <v>0</v>
      </c>
      <c r="AM563" s="19" t="n">
        <f aca="false">IF(AL563&gt;0,MAX(0,X563+AL563-Y563),Z563)</f>
        <v>0</v>
      </c>
      <c r="AN563" s="19" t="n">
        <f aca="false">SUMPRODUCT((AM563&gt;TR_DESDE)*(AM563-TR_DESDE)*TR_INC)</f>
        <v>0</v>
      </c>
      <c r="AO563" s="19" t="n">
        <f aca="false">IF(AL563&gt;0,MAX(0,AN563-IF($F563="Cese",MAX(AF563,AJ563),AF563)),0)</f>
        <v>0</v>
      </c>
      <c r="AP563" s="46" t="n">
        <f aca="false">IF(OR($F563="Activo",$F563="Cese"),ROUND(AK563+AO563,2),0)</f>
        <v>0</v>
      </c>
      <c r="AQ563" s="19" t="n">
        <f aca="false">IF($F563="Cese",MAX(0,AJ563-AN563),0)</f>
        <v>0</v>
      </c>
      <c r="AR563" s="19" t="str">
        <f aca="false">IF($B563="","",IF(COUNTIFS(RP_COD,$B563,'Retenciones Planilla'!$H$6:$H$105,"&lt;&gt;")=0,"",SUMIFS('Retenciones Planilla'!$H$6:$H$105,RP_COD,$B563)))</f>
        <v/>
      </c>
      <c r="AS563" s="19" t="str">
        <f aca="false">IF(AR563="","",AR563-AP563)</f>
        <v/>
      </c>
      <c r="AT563" s="23" t="str">
        <f aca="false">IF($B563="","",IF(NOT(OR($F563="Activo",$F563="Cese")),IF(N(AR563)=0,"—","Revisar: sin vínculo"),IF(AR563="",IF(AP563=0,"No corresponde","Sin dato planilla"),IF(ABS(AS563)&lt;=TOL,"OK",IF(AS563&gt;0,"Retuvo de más","Retuvo de menos")))))</f>
        <v/>
      </c>
      <c r="AU563" s="19" t="n">
        <f aca="false">IF(AND(BASE_RET="Planilla (si existe)",AR563&lt;&gt;""),AR563,AP563)</f>
        <v>0</v>
      </c>
      <c r="AV563" s="19" t="n">
        <f aca="false">AU563+N563</f>
        <v>0</v>
      </c>
    </row>
    <row r="564" customFormat="false" ht="15" hidden="false" customHeight="false" outlineLevel="0" collapsed="false">
      <c r="A564" s="43" t="n">
        <v>47</v>
      </c>
      <c r="B564" s="35" t="str">
        <f aca="false">IF(Trabajadores!$B$52="","",Trabajadores!$B$52)</f>
        <v/>
      </c>
      <c r="C564" s="35" t="str">
        <f aca="false">IF($B564="","",Trabajadores!$D$52)</f>
        <v/>
      </c>
      <c r="D564" s="43" t="n">
        <v>7</v>
      </c>
      <c r="E564" s="23" t="s">
        <v>304</v>
      </c>
      <c r="F564" s="23" t="str">
        <f aca="false">IF($B564="","",IF(OR(7&lt;Trabajadores!$M$52,7&gt;Trabajadores!$N$52),"No vinculado",IF(AND(7=Trabajadores!$N$52,Trabajadores!$O$52="Sí"),"Cese","Activo")))</f>
        <v/>
      </c>
      <c r="G564" s="19" t="n">
        <f aca="false">IF($B564="",0,SUMIFS(Ingresos!$U$6:$U$1505,ING_COD,$B564,ING_CLASE,"ORD"))</f>
        <v>0</v>
      </c>
      <c r="H564" s="19" t="n">
        <f aca="false">IF($B564="",0,SUMIFS(Ingresos!$U$6:$U$1505,ING_COD,$B564,ING_CLASE,"ORD",ING_COMP,"Sí"))</f>
        <v>0</v>
      </c>
      <c r="I564" s="19" t="n">
        <f aca="false">IF($B564="",0,SUMIFS(Ingresos!$U$6:$U$1505,ING_COD,$B564,ING_CLASE,"GRA"))</f>
        <v>0</v>
      </c>
      <c r="J564" s="19" t="n">
        <f aca="false">IF($B564="",0,SUMIFS(Ingresos!$U$6:$U$1505,ING_COD,$B564,ING_CLASE,"BON"))</f>
        <v>0</v>
      </c>
      <c r="K564" s="19" t="n">
        <f aca="false">IF($B564="",0,SUMIFS(Ingresos!$U$6:$U$1505,ING_COD,$B564,ING_CLASE,"EXT"))</f>
        <v>0</v>
      </c>
      <c r="L564" s="19" t="n">
        <f aca="false">IF($B564="",0,SUMIFS(Ingresos!$U$6:$U$1505,ING_COD,$B564,ING_CLASE,"OTO"))</f>
        <v>0</v>
      </c>
      <c r="M564" s="19" t="n">
        <f aca="false">IF($B564="",0,SUMIFS(Ingresos!$U$6:$U$1505,ING_COD,$B564,ING_CLASE,"OTX"))</f>
        <v>0</v>
      </c>
      <c r="N564" s="19" t="n">
        <f aca="false">IF($B564="",0,SUMIFS(Ingresos!$U$6:$U$1505,ING_COD,$B564,ING_CLASE,"RETO"))</f>
        <v>0</v>
      </c>
      <c r="O564" s="19" t="n">
        <f aca="false">IF($B564="",0,SUMIFS(Ingresos!$U$6:$U$1505,ING_COD,$B564,ING_CLASE,"INA"))</f>
        <v>0</v>
      </c>
      <c r="P564" s="19" t="n">
        <f aca="false">G564+I564+J564+K564+L564+M564</f>
        <v>0</v>
      </c>
      <c r="Q564" s="44" t="n">
        <f aca="false">IF($F564="Activo",6,IF($F564="Cese",1,0))</f>
        <v>0</v>
      </c>
      <c r="R564" s="19" t="n">
        <f aca="false">G564*Q564</f>
        <v>0</v>
      </c>
      <c r="S564" s="19" t="n">
        <f aca="false">IF($F564="Activo",SUMIFS(I564:I569,$D564:$D569,"&lt;="&amp;Trabajadores!$N$52)+IF(PROY_BON="Sí",SUMIFS(J564:J569,$D564:$D569,"&lt;="&amp;Trabajadores!$N$52),0),IF($F564="Cese",I564+IF(PROY_BON="Sí",J564,0),0))</f>
        <v>0</v>
      </c>
      <c r="T564" s="19" t="n">
        <f aca="false">IF(OR($F564&lt;&gt;"Activo",Trabajadores!$I$52="No"),0,IF(I569=0,H564*(1+IF(PROY_BON="Sí",Trabajadores!$P$52,0))*Trabajadores!$S$52/6*(Trabajadores!$N$52&gt;=12),0))</f>
        <v>0</v>
      </c>
      <c r="U564" s="19" t="n">
        <f aca="false">IF($F564="Activo",IF(Trabajadores!$J$52="Sí",L564*6,L564),IF($F564="Cese",L564,0))</f>
        <v>0</v>
      </c>
      <c r="V564" s="19" t="n">
        <f aca="false">IF(OR($F564="Activo",$F564="Cese"),M564,0)</f>
        <v>0</v>
      </c>
      <c r="W564" s="19" t="n">
        <f aca="false">IF(OR($F564="Activo",$F564="Cese"),SUM(P558:P563),0)</f>
        <v>0</v>
      </c>
      <c r="X564" s="36" t="n">
        <f aca="false">IF(OR($F564="Activo",$F564="Cese"),R564+S564+T564+U564+V564+W564,0)</f>
        <v>0</v>
      </c>
      <c r="Y564" s="19" t="n">
        <f aca="false">IF(OR($F564="Activo",$F564="Cese"),DED_FIJA,0)</f>
        <v>0</v>
      </c>
      <c r="Z564" s="36" t="n">
        <f aca="false">MAX(0,X564-Y564)</f>
        <v>0</v>
      </c>
      <c r="AA564" s="19" t="n">
        <f aca="false">IF(Z564=0,0,MAX(0,MIN(Z564,Parámetros!$G$19)-Parámetros!$F$19)*Parámetros!$E$19)</f>
        <v>0</v>
      </c>
      <c r="AB564" s="19" t="n">
        <f aca="false">IF(Z564=0,0,MAX(0,MIN(Z564,Parámetros!$G$20)-Parámetros!$F$20)*Parámetros!$E$20)</f>
        <v>0</v>
      </c>
      <c r="AC564" s="19" t="n">
        <f aca="false">IF(Z564=0,0,MAX(0,MIN(Z564,Parámetros!$G$21)-Parámetros!$F$21)*Parámetros!$E$21)</f>
        <v>0</v>
      </c>
      <c r="AD564" s="19" t="n">
        <f aca="false">IF(Z564=0,0,MAX(0,MIN(Z564,Parámetros!$G$22)-Parámetros!$F$22)*Parámetros!$E$22)</f>
        <v>0</v>
      </c>
      <c r="AE564" s="19" t="n">
        <f aca="false">IF(Z564=0,0,MAX(0,MIN(Z564,Parámetros!$G$23)-Parámetros!$F$23)*Parámetros!$E$23)</f>
        <v>0</v>
      </c>
      <c r="AF564" s="36" t="n">
        <f aca="false">SUM(AA564:AE564)</f>
        <v>0</v>
      </c>
      <c r="AG564" s="45" t="str">
        <f aca="false">IF(AM564&lt;=0,"-",INDEX(TR_TASA,MATCH(AM564,TR_DESDE,1)))</f>
        <v>-</v>
      </c>
      <c r="AH564" s="44" t="n">
        <f aca="false">IF($F564="Cese",1,IF($F564="Activo",INDEX(DIV_N,7),0))</f>
        <v>0</v>
      </c>
      <c r="AI564" s="44" t="n">
        <f aca="false">IF($F564="Cese",6,IF($F564="Activo",INDEX(DIV_HASTA,7),0))</f>
        <v>0</v>
      </c>
      <c r="AJ564" s="19" t="n">
        <f aca="false">IF(OR($F564="Activo",$F564="Cese"),SUMIFS(AV558:AV563,D558:D563,"&lt;="&amp;AI564),0)</f>
        <v>0</v>
      </c>
      <c r="AK564" s="19" t="n">
        <f aca="false">IF(OR($F564="Activo",$F564="Cese"),MAX(0,(AF564-AJ564)/AH564),0)</f>
        <v>0</v>
      </c>
      <c r="AL564" s="19" t="n">
        <f aca="false">IF(OR($F564="Activo",$F564="Cese"),K564+IF(PROY_BON="Sí",0,J564),0)</f>
        <v>0</v>
      </c>
      <c r="AM564" s="19" t="n">
        <f aca="false">IF(AL564&gt;0,MAX(0,X564+AL564-Y564),Z564)</f>
        <v>0</v>
      </c>
      <c r="AN564" s="19" t="n">
        <f aca="false">SUMPRODUCT((AM564&gt;TR_DESDE)*(AM564-TR_DESDE)*TR_INC)</f>
        <v>0</v>
      </c>
      <c r="AO564" s="19" t="n">
        <f aca="false">IF(AL564&gt;0,MAX(0,AN564-IF($F564="Cese",MAX(AF564,AJ564),AF564)),0)</f>
        <v>0</v>
      </c>
      <c r="AP564" s="46" t="n">
        <f aca="false">IF(OR($F564="Activo",$F564="Cese"),ROUND(AK564+AO564,2),0)</f>
        <v>0</v>
      </c>
      <c r="AQ564" s="19" t="n">
        <f aca="false">IF($F564="Cese",MAX(0,AJ564-AN564),0)</f>
        <v>0</v>
      </c>
      <c r="AR564" s="19" t="str">
        <f aca="false">IF($B564="","",IF(COUNTIFS(RP_COD,$B564,'Retenciones Planilla'!$I$6:$I$105,"&lt;&gt;")=0,"",SUMIFS('Retenciones Planilla'!$I$6:$I$105,RP_COD,$B564)))</f>
        <v/>
      </c>
      <c r="AS564" s="19" t="str">
        <f aca="false">IF(AR564="","",AR564-AP564)</f>
        <v/>
      </c>
      <c r="AT564" s="23" t="str">
        <f aca="false">IF($B564="","",IF(NOT(OR($F564="Activo",$F564="Cese")),IF(N(AR564)=0,"—","Revisar: sin vínculo"),IF(AR564="",IF(AP564=0,"No corresponde","Sin dato planilla"),IF(ABS(AS564)&lt;=TOL,"OK",IF(AS564&gt;0,"Retuvo de más","Retuvo de menos")))))</f>
        <v/>
      </c>
      <c r="AU564" s="19" t="n">
        <f aca="false">IF(AND(BASE_RET="Planilla (si existe)",AR564&lt;&gt;""),AR564,AP564)</f>
        <v>0</v>
      </c>
      <c r="AV564" s="19" t="n">
        <f aca="false">AU564+N564</f>
        <v>0</v>
      </c>
    </row>
    <row r="565" customFormat="false" ht="15" hidden="false" customHeight="false" outlineLevel="0" collapsed="false">
      <c r="A565" s="43" t="n">
        <v>47</v>
      </c>
      <c r="B565" s="35" t="str">
        <f aca="false">IF(Trabajadores!$B$52="","",Trabajadores!$B$52)</f>
        <v/>
      </c>
      <c r="C565" s="35" t="str">
        <f aca="false">IF($B565="","",Trabajadores!$D$52)</f>
        <v/>
      </c>
      <c r="D565" s="43" t="n">
        <v>8</v>
      </c>
      <c r="E565" s="23" t="s">
        <v>305</v>
      </c>
      <c r="F565" s="23" t="str">
        <f aca="false">IF($B565="","",IF(OR(8&lt;Trabajadores!$M$52,8&gt;Trabajadores!$N$52),"No vinculado",IF(AND(8=Trabajadores!$N$52,Trabajadores!$O$52="Sí"),"Cese","Activo")))</f>
        <v/>
      </c>
      <c r="G565" s="19" t="n">
        <f aca="false">IF($B565="",0,SUMIFS(Ingresos!$V$6:$V$1505,ING_COD,$B565,ING_CLASE,"ORD"))</f>
        <v>0</v>
      </c>
      <c r="H565" s="19" t="n">
        <f aca="false">IF($B565="",0,SUMIFS(Ingresos!$V$6:$V$1505,ING_COD,$B565,ING_CLASE,"ORD",ING_COMP,"Sí"))</f>
        <v>0</v>
      </c>
      <c r="I565" s="19" t="n">
        <f aca="false">IF($B565="",0,SUMIFS(Ingresos!$V$6:$V$1505,ING_COD,$B565,ING_CLASE,"GRA"))</f>
        <v>0</v>
      </c>
      <c r="J565" s="19" t="n">
        <f aca="false">IF($B565="",0,SUMIFS(Ingresos!$V$6:$V$1505,ING_COD,$B565,ING_CLASE,"BON"))</f>
        <v>0</v>
      </c>
      <c r="K565" s="19" t="n">
        <f aca="false">IF($B565="",0,SUMIFS(Ingresos!$V$6:$V$1505,ING_COD,$B565,ING_CLASE,"EXT"))</f>
        <v>0</v>
      </c>
      <c r="L565" s="19" t="n">
        <f aca="false">IF($B565="",0,SUMIFS(Ingresos!$V$6:$V$1505,ING_COD,$B565,ING_CLASE,"OTO"))</f>
        <v>0</v>
      </c>
      <c r="M565" s="19" t="n">
        <f aca="false">IF($B565="",0,SUMIFS(Ingresos!$V$6:$V$1505,ING_COD,$B565,ING_CLASE,"OTX"))</f>
        <v>0</v>
      </c>
      <c r="N565" s="19" t="n">
        <f aca="false">IF($B565="",0,SUMIFS(Ingresos!$V$6:$V$1505,ING_COD,$B565,ING_CLASE,"RETO"))</f>
        <v>0</v>
      </c>
      <c r="O565" s="19" t="n">
        <f aca="false">IF($B565="",0,SUMIFS(Ingresos!$V$6:$V$1505,ING_COD,$B565,ING_CLASE,"INA"))</f>
        <v>0</v>
      </c>
      <c r="P565" s="19" t="n">
        <f aca="false">G565+I565+J565+K565+L565+M565</f>
        <v>0</v>
      </c>
      <c r="Q565" s="44" t="n">
        <f aca="false">IF($F565="Activo",5,IF($F565="Cese",1,0))</f>
        <v>0</v>
      </c>
      <c r="R565" s="19" t="n">
        <f aca="false">G565*Q565</f>
        <v>0</v>
      </c>
      <c r="S565" s="19" t="n">
        <f aca="false">IF($F565="Activo",SUMIFS(I565:I569,$D565:$D569,"&lt;="&amp;Trabajadores!$N$52)+IF(PROY_BON="Sí",SUMIFS(J565:J569,$D565:$D569,"&lt;="&amp;Trabajadores!$N$52),0),IF($F565="Cese",I565+IF(PROY_BON="Sí",J565,0),0))</f>
        <v>0</v>
      </c>
      <c r="T565" s="19" t="n">
        <f aca="false">IF(OR($F565&lt;&gt;"Activo",Trabajadores!$I$52="No"),0,IF(I569=0,H565*(1+IF(PROY_BON="Sí",Trabajadores!$P$52,0))*Trabajadores!$S$52/6*(Trabajadores!$N$52&gt;=12),0))</f>
        <v>0</v>
      </c>
      <c r="U565" s="19" t="n">
        <f aca="false">IF($F565="Activo",IF(Trabajadores!$J$52="Sí",L565*5,L565),IF($F565="Cese",L565,0))</f>
        <v>0</v>
      </c>
      <c r="V565" s="19" t="n">
        <f aca="false">IF(OR($F565="Activo",$F565="Cese"),M565,0)</f>
        <v>0</v>
      </c>
      <c r="W565" s="19" t="n">
        <f aca="false">IF(OR($F565="Activo",$F565="Cese"),SUM(P558:P564),0)</f>
        <v>0</v>
      </c>
      <c r="X565" s="36" t="n">
        <f aca="false">IF(OR($F565="Activo",$F565="Cese"),R565+S565+T565+U565+V565+W565,0)</f>
        <v>0</v>
      </c>
      <c r="Y565" s="19" t="n">
        <f aca="false">IF(OR($F565="Activo",$F565="Cese"),DED_FIJA,0)</f>
        <v>0</v>
      </c>
      <c r="Z565" s="36" t="n">
        <f aca="false">MAX(0,X565-Y565)</f>
        <v>0</v>
      </c>
      <c r="AA565" s="19" t="n">
        <f aca="false">IF(Z565=0,0,MAX(0,MIN(Z565,Parámetros!$G$19)-Parámetros!$F$19)*Parámetros!$E$19)</f>
        <v>0</v>
      </c>
      <c r="AB565" s="19" t="n">
        <f aca="false">IF(Z565=0,0,MAX(0,MIN(Z565,Parámetros!$G$20)-Parámetros!$F$20)*Parámetros!$E$20)</f>
        <v>0</v>
      </c>
      <c r="AC565" s="19" t="n">
        <f aca="false">IF(Z565=0,0,MAX(0,MIN(Z565,Parámetros!$G$21)-Parámetros!$F$21)*Parámetros!$E$21)</f>
        <v>0</v>
      </c>
      <c r="AD565" s="19" t="n">
        <f aca="false">IF(Z565=0,0,MAX(0,MIN(Z565,Parámetros!$G$22)-Parámetros!$F$22)*Parámetros!$E$22)</f>
        <v>0</v>
      </c>
      <c r="AE565" s="19" t="n">
        <f aca="false">IF(Z565=0,0,MAX(0,MIN(Z565,Parámetros!$G$23)-Parámetros!$F$23)*Parámetros!$E$23)</f>
        <v>0</v>
      </c>
      <c r="AF565" s="36" t="n">
        <f aca="false">SUM(AA565:AE565)</f>
        <v>0</v>
      </c>
      <c r="AG565" s="45" t="str">
        <f aca="false">IF(AM565&lt;=0,"-",INDEX(TR_TASA,MATCH(AM565,TR_DESDE,1)))</f>
        <v>-</v>
      </c>
      <c r="AH565" s="44" t="n">
        <f aca="false">IF($F565="Cese",1,IF($F565="Activo",INDEX(DIV_N,8),0))</f>
        <v>0</v>
      </c>
      <c r="AI565" s="44" t="n">
        <f aca="false">IF($F565="Cese",7,IF($F565="Activo",INDEX(DIV_HASTA,8),0))</f>
        <v>0</v>
      </c>
      <c r="AJ565" s="19" t="n">
        <f aca="false">IF(OR($F565="Activo",$F565="Cese"),SUMIFS(AV558:AV564,D558:D564,"&lt;="&amp;AI565),0)</f>
        <v>0</v>
      </c>
      <c r="AK565" s="19" t="n">
        <f aca="false">IF(OR($F565="Activo",$F565="Cese"),MAX(0,(AF565-AJ565)/AH565),0)</f>
        <v>0</v>
      </c>
      <c r="AL565" s="19" t="n">
        <f aca="false">IF(OR($F565="Activo",$F565="Cese"),K565+IF(PROY_BON="Sí",0,J565),0)</f>
        <v>0</v>
      </c>
      <c r="AM565" s="19" t="n">
        <f aca="false">IF(AL565&gt;0,MAX(0,X565+AL565-Y565),Z565)</f>
        <v>0</v>
      </c>
      <c r="AN565" s="19" t="n">
        <f aca="false">SUMPRODUCT((AM565&gt;TR_DESDE)*(AM565-TR_DESDE)*TR_INC)</f>
        <v>0</v>
      </c>
      <c r="AO565" s="19" t="n">
        <f aca="false">IF(AL565&gt;0,MAX(0,AN565-IF($F565="Cese",MAX(AF565,AJ565),AF565)),0)</f>
        <v>0</v>
      </c>
      <c r="AP565" s="46" t="n">
        <f aca="false">IF(OR($F565="Activo",$F565="Cese"),ROUND(AK565+AO565,2),0)</f>
        <v>0</v>
      </c>
      <c r="AQ565" s="19" t="n">
        <f aca="false">IF($F565="Cese",MAX(0,AJ565-AN565),0)</f>
        <v>0</v>
      </c>
      <c r="AR565" s="19" t="str">
        <f aca="false">IF($B565="","",IF(COUNTIFS(RP_COD,$B565,'Retenciones Planilla'!$J$6:$J$105,"&lt;&gt;")=0,"",SUMIFS('Retenciones Planilla'!$J$6:$J$105,RP_COD,$B565)))</f>
        <v/>
      </c>
      <c r="AS565" s="19" t="str">
        <f aca="false">IF(AR565="","",AR565-AP565)</f>
        <v/>
      </c>
      <c r="AT565" s="23" t="str">
        <f aca="false">IF($B565="","",IF(NOT(OR($F565="Activo",$F565="Cese")),IF(N(AR565)=0,"—","Revisar: sin vínculo"),IF(AR565="",IF(AP565=0,"No corresponde","Sin dato planilla"),IF(ABS(AS565)&lt;=TOL,"OK",IF(AS565&gt;0,"Retuvo de más","Retuvo de menos")))))</f>
        <v/>
      </c>
      <c r="AU565" s="19" t="n">
        <f aca="false">IF(AND(BASE_RET="Planilla (si existe)",AR565&lt;&gt;""),AR565,AP565)</f>
        <v>0</v>
      </c>
      <c r="AV565" s="19" t="n">
        <f aca="false">AU565+N565</f>
        <v>0</v>
      </c>
    </row>
    <row r="566" customFormat="false" ht="15" hidden="false" customHeight="false" outlineLevel="0" collapsed="false">
      <c r="A566" s="43" t="n">
        <v>47</v>
      </c>
      <c r="B566" s="35" t="str">
        <f aca="false">IF(Trabajadores!$B$52="","",Trabajadores!$B$52)</f>
        <v/>
      </c>
      <c r="C566" s="35" t="str">
        <f aca="false">IF($B566="","",Trabajadores!$D$52)</f>
        <v/>
      </c>
      <c r="D566" s="43" t="n">
        <v>9</v>
      </c>
      <c r="E566" s="23" t="s">
        <v>306</v>
      </c>
      <c r="F566" s="23" t="str">
        <f aca="false">IF($B566="","",IF(OR(9&lt;Trabajadores!$M$52,9&gt;Trabajadores!$N$52),"No vinculado",IF(AND(9=Trabajadores!$N$52,Trabajadores!$O$52="Sí"),"Cese","Activo")))</f>
        <v/>
      </c>
      <c r="G566" s="19" t="n">
        <f aca="false">IF($B566="",0,SUMIFS(Ingresos!$W$6:$W$1505,ING_COD,$B566,ING_CLASE,"ORD"))</f>
        <v>0</v>
      </c>
      <c r="H566" s="19" t="n">
        <f aca="false">IF($B566="",0,SUMIFS(Ingresos!$W$6:$W$1505,ING_COD,$B566,ING_CLASE,"ORD",ING_COMP,"Sí"))</f>
        <v>0</v>
      </c>
      <c r="I566" s="19" t="n">
        <f aca="false">IF($B566="",0,SUMIFS(Ingresos!$W$6:$W$1505,ING_COD,$B566,ING_CLASE,"GRA"))</f>
        <v>0</v>
      </c>
      <c r="J566" s="19" t="n">
        <f aca="false">IF($B566="",0,SUMIFS(Ingresos!$W$6:$W$1505,ING_COD,$B566,ING_CLASE,"BON"))</f>
        <v>0</v>
      </c>
      <c r="K566" s="19" t="n">
        <f aca="false">IF($B566="",0,SUMIFS(Ingresos!$W$6:$W$1505,ING_COD,$B566,ING_CLASE,"EXT"))</f>
        <v>0</v>
      </c>
      <c r="L566" s="19" t="n">
        <f aca="false">IF($B566="",0,SUMIFS(Ingresos!$W$6:$W$1505,ING_COD,$B566,ING_CLASE,"OTO"))</f>
        <v>0</v>
      </c>
      <c r="M566" s="19" t="n">
        <f aca="false">IF($B566="",0,SUMIFS(Ingresos!$W$6:$W$1505,ING_COD,$B566,ING_CLASE,"OTX"))</f>
        <v>0</v>
      </c>
      <c r="N566" s="19" t="n">
        <f aca="false">IF($B566="",0,SUMIFS(Ingresos!$W$6:$W$1505,ING_COD,$B566,ING_CLASE,"RETO"))</f>
        <v>0</v>
      </c>
      <c r="O566" s="19" t="n">
        <f aca="false">IF($B566="",0,SUMIFS(Ingresos!$W$6:$W$1505,ING_COD,$B566,ING_CLASE,"INA"))</f>
        <v>0</v>
      </c>
      <c r="P566" s="19" t="n">
        <f aca="false">G566+I566+J566+K566+L566+M566</f>
        <v>0</v>
      </c>
      <c r="Q566" s="44" t="n">
        <f aca="false">IF($F566="Activo",4,IF($F566="Cese",1,0))</f>
        <v>0</v>
      </c>
      <c r="R566" s="19" t="n">
        <f aca="false">G566*Q566</f>
        <v>0</v>
      </c>
      <c r="S566" s="19" t="n">
        <f aca="false">IF($F566="Activo",SUMIFS(I566:I569,$D566:$D569,"&lt;="&amp;Trabajadores!$N$52)+IF(PROY_BON="Sí",SUMIFS(J566:J569,$D566:$D569,"&lt;="&amp;Trabajadores!$N$52),0),IF($F566="Cese",I566+IF(PROY_BON="Sí",J566,0),0))</f>
        <v>0</v>
      </c>
      <c r="T566" s="19" t="n">
        <f aca="false">IF(OR($F566&lt;&gt;"Activo",Trabajadores!$I$52="No"),0,IF(I569=0,H566*(1+IF(PROY_BON="Sí",Trabajadores!$P$52,0))*Trabajadores!$S$52/6*(Trabajadores!$N$52&gt;=12),0))</f>
        <v>0</v>
      </c>
      <c r="U566" s="19" t="n">
        <f aca="false">IF($F566="Activo",IF(Trabajadores!$J$52="Sí",L566*4,L566),IF($F566="Cese",L566,0))</f>
        <v>0</v>
      </c>
      <c r="V566" s="19" t="n">
        <f aca="false">IF(OR($F566="Activo",$F566="Cese"),M566,0)</f>
        <v>0</v>
      </c>
      <c r="W566" s="19" t="n">
        <f aca="false">IF(OR($F566="Activo",$F566="Cese"),SUM(P558:P565),0)</f>
        <v>0</v>
      </c>
      <c r="X566" s="36" t="n">
        <f aca="false">IF(OR($F566="Activo",$F566="Cese"),R566+S566+T566+U566+V566+W566,0)</f>
        <v>0</v>
      </c>
      <c r="Y566" s="19" t="n">
        <f aca="false">IF(OR($F566="Activo",$F566="Cese"),DED_FIJA,0)</f>
        <v>0</v>
      </c>
      <c r="Z566" s="36" t="n">
        <f aca="false">MAX(0,X566-Y566)</f>
        <v>0</v>
      </c>
      <c r="AA566" s="19" t="n">
        <f aca="false">IF(Z566=0,0,MAX(0,MIN(Z566,Parámetros!$G$19)-Parámetros!$F$19)*Parámetros!$E$19)</f>
        <v>0</v>
      </c>
      <c r="AB566" s="19" t="n">
        <f aca="false">IF(Z566=0,0,MAX(0,MIN(Z566,Parámetros!$G$20)-Parámetros!$F$20)*Parámetros!$E$20)</f>
        <v>0</v>
      </c>
      <c r="AC566" s="19" t="n">
        <f aca="false">IF(Z566=0,0,MAX(0,MIN(Z566,Parámetros!$G$21)-Parámetros!$F$21)*Parámetros!$E$21)</f>
        <v>0</v>
      </c>
      <c r="AD566" s="19" t="n">
        <f aca="false">IF(Z566=0,0,MAX(0,MIN(Z566,Parámetros!$G$22)-Parámetros!$F$22)*Parámetros!$E$22)</f>
        <v>0</v>
      </c>
      <c r="AE566" s="19" t="n">
        <f aca="false">IF(Z566=0,0,MAX(0,MIN(Z566,Parámetros!$G$23)-Parámetros!$F$23)*Parámetros!$E$23)</f>
        <v>0</v>
      </c>
      <c r="AF566" s="36" t="n">
        <f aca="false">SUM(AA566:AE566)</f>
        <v>0</v>
      </c>
      <c r="AG566" s="45" t="str">
        <f aca="false">IF(AM566&lt;=0,"-",INDEX(TR_TASA,MATCH(AM566,TR_DESDE,1)))</f>
        <v>-</v>
      </c>
      <c r="AH566" s="44" t="n">
        <f aca="false">IF($F566="Cese",1,IF($F566="Activo",INDEX(DIV_N,9),0))</f>
        <v>0</v>
      </c>
      <c r="AI566" s="44" t="n">
        <f aca="false">IF($F566="Cese",8,IF($F566="Activo",INDEX(DIV_HASTA,9),0))</f>
        <v>0</v>
      </c>
      <c r="AJ566" s="19" t="n">
        <f aca="false">IF(OR($F566="Activo",$F566="Cese"),SUMIFS(AV558:AV565,D558:D565,"&lt;="&amp;AI566),0)</f>
        <v>0</v>
      </c>
      <c r="AK566" s="19" t="n">
        <f aca="false">IF(OR($F566="Activo",$F566="Cese"),MAX(0,(AF566-AJ566)/AH566),0)</f>
        <v>0</v>
      </c>
      <c r="AL566" s="19" t="n">
        <f aca="false">IF(OR($F566="Activo",$F566="Cese"),K566+IF(PROY_BON="Sí",0,J566),0)</f>
        <v>0</v>
      </c>
      <c r="AM566" s="19" t="n">
        <f aca="false">IF(AL566&gt;0,MAX(0,X566+AL566-Y566),Z566)</f>
        <v>0</v>
      </c>
      <c r="AN566" s="19" t="n">
        <f aca="false">SUMPRODUCT((AM566&gt;TR_DESDE)*(AM566-TR_DESDE)*TR_INC)</f>
        <v>0</v>
      </c>
      <c r="AO566" s="19" t="n">
        <f aca="false">IF(AL566&gt;0,MAX(0,AN566-IF($F566="Cese",MAX(AF566,AJ566),AF566)),0)</f>
        <v>0</v>
      </c>
      <c r="AP566" s="46" t="n">
        <f aca="false">IF(OR($F566="Activo",$F566="Cese"),ROUND(AK566+AO566,2),0)</f>
        <v>0</v>
      </c>
      <c r="AQ566" s="19" t="n">
        <f aca="false">IF($F566="Cese",MAX(0,AJ566-AN566),0)</f>
        <v>0</v>
      </c>
      <c r="AR566" s="19" t="str">
        <f aca="false">IF($B566="","",IF(COUNTIFS(RP_COD,$B566,'Retenciones Planilla'!$K$6:$K$105,"&lt;&gt;")=0,"",SUMIFS('Retenciones Planilla'!$K$6:$K$105,RP_COD,$B566)))</f>
        <v/>
      </c>
      <c r="AS566" s="19" t="str">
        <f aca="false">IF(AR566="","",AR566-AP566)</f>
        <v/>
      </c>
      <c r="AT566" s="23" t="str">
        <f aca="false">IF($B566="","",IF(NOT(OR($F566="Activo",$F566="Cese")),IF(N(AR566)=0,"—","Revisar: sin vínculo"),IF(AR566="",IF(AP566=0,"No corresponde","Sin dato planilla"),IF(ABS(AS566)&lt;=TOL,"OK",IF(AS566&gt;0,"Retuvo de más","Retuvo de menos")))))</f>
        <v/>
      </c>
      <c r="AU566" s="19" t="n">
        <f aca="false">IF(AND(BASE_RET="Planilla (si existe)",AR566&lt;&gt;""),AR566,AP566)</f>
        <v>0</v>
      </c>
      <c r="AV566" s="19" t="n">
        <f aca="false">AU566+N566</f>
        <v>0</v>
      </c>
    </row>
    <row r="567" customFormat="false" ht="15" hidden="false" customHeight="false" outlineLevel="0" collapsed="false">
      <c r="A567" s="43" t="n">
        <v>47</v>
      </c>
      <c r="B567" s="35" t="str">
        <f aca="false">IF(Trabajadores!$B$52="","",Trabajadores!$B$52)</f>
        <v/>
      </c>
      <c r="C567" s="35" t="str">
        <f aca="false">IF($B567="","",Trabajadores!$D$52)</f>
        <v/>
      </c>
      <c r="D567" s="43" t="n">
        <v>10</v>
      </c>
      <c r="E567" s="23" t="s">
        <v>307</v>
      </c>
      <c r="F567" s="23" t="str">
        <f aca="false">IF($B567="","",IF(OR(10&lt;Trabajadores!$M$52,10&gt;Trabajadores!$N$52),"No vinculado",IF(AND(10=Trabajadores!$N$52,Trabajadores!$O$52="Sí"),"Cese","Activo")))</f>
        <v/>
      </c>
      <c r="G567" s="19" t="n">
        <f aca="false">IF($B567="",0,SUMIFS(Ingresos!$X$6:$X$1505,ING_COD,$B567,ING_CLASE,"ORD"))</f>
        <v>0</v>
      </c>
      <c r="H567" s="19" t="n">
        <f aca="false">IF($B567="",0,SUMIFS(Ingresos!$X$6:$X$1505,ING_COD,$B567,ING_CLASE,"ORD",ING_COMP,"Sí"))</f>
        <v>0</v>
      </c>
      <c r="I567" s="19" t="n">
        <f aca="false">IF($B567="",0,SUMIFS(Ingresos!$X$6:$X$1505,ING_COD,$B567,ING_CLASE,"GRA"))</f>
        <v>0</v>
      </c>
      <c r="J567" s="19" t="n">
        <f aca="false">IF($B567="",0,SUMIFS(Ingresos!$X$6:$X$1505,ING_COD,$B567,ING_CLASE,"BON"))</f>
        <v>0</v>
      </c>
      <c r="K567" s="19" t="n">
        <f aca="false">IF($B567="",0,SUMIFS(Ingresos!$X$6:$X$1505,ING_COD,$B567,ING_CLASE,"EXT"))</f>
        <v>0</v>
      </c>
      <c r="L567" s="19" t="n">
        <f aca="false">IF($B567="",0,SUMIFS(Ingresos!$X$6:$X$1505,ING_COD,$B567,ING_CLASE,"OTO"))</f>
        <v>0</v>
      </c>
      <c r="M567" s="19" t="n">
        <f aca="false">IF($B567="",0,SUMIFS(Ingresos!$X$6:$X$1505,ING_COD,$B567,ING_CLASE,"OTX"))</f>
        <v>0</v>
      </c>
      <c r="N567" s="19" t="n">
        <f aca="false">IF($B567="",0,SUMIFS(Ingresos!$X$6:$X$1505,ING_COD,$B567,ING_CLASE,"RETO"))</f>
        <v>0</v>
      </c>
      <c r="O567" s="19" t="n">
        <f aca="false">IF($B567="",0,SUMIFS(Ingresos!$X$6:$X$1505,ING_COD,$B567,ING_CLASE,"INA"))</f>
        <v>0</v>
      </c>
      <c r="P567" s="19" t="n">
        <f aca="false">G567+I567+J567+K567+L567+M567</f>
        <v>0</v>
      </c>
      <c r="Q567" s="44" t="n">
        <f aca="false">IF($F567="Activo",3,IF($F567="Cese",1,0))</f>
        <v>0</v>
      </c>
      <c r="R567" s="19" t="n">
        <f aca="false">G567*Q567</f>
        <v>0</v>
      </c>
      <c r="S567" s="19" t="n">
        <f aca="false">IF($F567="Activo",SUMIFS(I567:I569,$D567:$D569,"&lt;="&amp;Trabajadores!$N$52)+IF(PROY_BON="Sí",SUMIFS(J567:J569,$D567:$D569,"&lt;="&amp;Trabajadores!$N$52),0),IF($F567="Cese",I567+IF(PROY_BON="Sí",J567,0),0))</f>
        <v>0</v>
      </c>
      <c r="T567" s="19" t="n">
        <f aca="false">IF(OR($F567&lt;&gt;"Activo",Trabajadores!$I$52="No"),0,IF(I569=0,H567*(1+IF(PROY_BON="Sí",Trabajadores!$P$52,0))*Trabajadores!$S$52/6*(Trabajadores!$N$52&gt;=12),0))</f>
        <v>0</v>
      </c>
      <c r="U567" s="19" t="n">
        <f aca="false">IF($F567="Activo",IF(Trabajadores!$J$52="Sí",L567*3,L567),IF($F567="Cese",L567,0))</f>
        <v>0</v>
      </c>
      <c r="V567" s="19" t="n">
        <f aca="false">IF(OR($F567="Activo",$F567="Cese"),M567,0)</f>
        <v>0</v>
      </c>
      <c r="W567" s="19" t="n">
        <f aca="false">IF(OR($F567="Activo",$F567="Cese"),SUM(P558:P566),0)</f>
        <v>0</v>
      </c>
      <c r="X567" s="36" t="n">
        <f aca="false">IF(OR($F567="Activo",$F567="Cese"),R567+S567+T567+U567+V567+W567,0)</f>
        <v>0</v>
      </c>
      <c r="Y567" s="19" t="n">
        <f aca="false">IF(OR($F567="Activo",$F567="Cese"),DED_FIJA,0)</f>
        <v>0</v>
      </c>
      <c r="Z567" s="36" t="n">
        <f aca="false">MAX(0,X567-Y567)</f>
        <v>0</v>
      </c>
      <c r="AA567" s="19" t="n">
        <f aca="false">IF(Z567=0,0,MAX(0,MIN(Z567,Parámetros!$G$19)-Parámetros!$F$19)*Parámetros!$E$19)</f>
        <v>0</v>
      </c>
      <c r="AB567" s="19" t="n">
        <f aca="false">IF(Z567=0,0,MAX(0,MIN(Z567,Parámetros!$G$20)-Parámetros!$F$20)*Parámetros!$E$20)</f>
        <v>0</v>
      </c>
      <c r="AC567" s="19" t="n">
        <f aca="false">IF(Z567=0,0,MAX(0,MIN(Z567,Parámetros!$G$21)-Parámetros!$F$21)*Parámetros!$E$21)</f>
        <v>0</v>
      </c>
      <c r="AD567" s="19" t="n">
        <f aca="false">IF(Z567=0,0,MAX(0,MIN(Z567,Parámetros!$G$22)-Parámetros!$F$22)*Parámetros!$E$22)</f>
        <v>0</v>
      </c>
      <c r="AE567" s="19" t="n">
        <f aca="false">IF(Z567=0,0,MAX(0,MIN(Z567,Parámetros!$G$23)-Parámetros!$F$23)*Parámetros!$E$23)</f>
        <v>0</v>
      </c>
      <c r="AF567" s="36" t="n">
        <f aca="false">SUM(AA567:AE567)</f>
        <v>0</v>
      </c>
      <c r="AG567" s="45" t="str">
        <f aca="false">IF(AM567&lt;=0,"-",INDEX(TR_TASA,MATCH(AM567,TR_DESDE,1)))</f>
        <v>-</v>
      </c>
      <c r="AH567" s="44" t="n">
        <f aca="false">IF($F567="Cese",1,IF($F567="Activo",INDEX(DIV_N,10),0))</f>
        <v>0</v>
      </c>
      <c r="AI567" s="44" t="n">
        <f aca="false">IF($F567="Cese",9,IF($F567="Activo",INDEX(DIV_HASTA,10),0))</f>
        <v>0</v>
      </c>
      <c r="AJ567" s="19" t="n">
        <f aca="false">IF(OR($F567="Activo",$F567="Cese"),SUMIFS(AV558:AV566,D558:D566,"&lt;="&amp;AI567),0)</f>
        <v>0</v>
      </c>
      <c r="AK567" s="19" t="n">
        <f aca="false">IF(OR($F567="Activo",$F567="Cese"),MAX(0,(AF567-AJ567)/AH567),0)</f>
        <v>0</v>
      </c>
      <c r="AL567" s="19" t="n">
        <f aca="false">IF(OR($F567="Activo",$F567="Cese"),K567+IF(PROY_BON="Sí",0,J567),0)</f>
        <v>0</v>
      </c>
      <c r="AM567" s="19" t="n">
        <f aca="false">IF(AL567&gt;0,MAX(0,X567+AL567-Y567),Z567)</f>
        <v>0</v>
      </c>
      <c r="AN567" s="19" t="n">
        <f aca="false">SUMPRODUCT((AM567&gt;TR_DESDE)*(AM567-TR_DESDE)*TR_INC)</f>
        <v>0</v>
      </c>
      <c r="AO567" s="19" t="n">
        <f aca="false">IF(AL567&gt;0,MAX(0,AN567-IF($F567="Cese",MAX(AF567,AJ567),AF567)),0)</f>
        <v>0</v>
      </c>
      <c r="AP567" s="46" t="n">
        <f aca="false">IF(OR($F567="Activo",$F567="Cese"),ROUND(AK567+AO567,2),0)</f>
        <v>0</v>
      </c>
      <c r="AQ567" s="19" t="n">
        <f aca="false">IF($F567="Cese",MAX(0,AJ567-AN567),0)</f>
        <v>0</v>
      </c>
      <c r="AR567" s="19" t="str">
        <f aca="false">IF($B567="","",IF(COUNTIFS(RP_COD,$B567,'Retenciones Planilla'!$L$6:$L$105,"&lt;&gt;")=0,"",SUMIFS('Retenciones Planilla'!$L$6:$L$105,RP_COD,$B567)))</f>
        <v/>
      </c>
      <c r="AS567" s="19" t="str">
        <f aca="false">IF(AR567="","",AR567-AP567)</f>
        <v/>
      </c>
      <c r="AT567" s="23" t="str">
        <f aca="false">IF($B567="","",IF(NOT(OR($F567="Activo",$F567="Cese")),IF(N(AR567)=0,"—","Revisar: sin vínculo"),IF(AR567="",IF(AP567=0,"No corresponde","Sin dato planilla"),IF(ABS(AS567)&lt;=TOL,"OK",IF(AS567&gt;0,"Retuvo de más","Retuvo de menos")))))</f>
        <v/>
      </c>
      <c r="AU567" s="19" t="n">
        <f aca="false">IF(AND(BASE_RET="Planilla (si existe)",AR567&lt;&gt;""),AR567,AP567)</f>
        <v>0</v>
      </c>
      <c r="AV567" s="19" t="n">
        <f aca="false">AU567+N567</f>
        <v>0</v>
      </c>
    </row>
    <row r="568" customFormat="false" ht="15" hidden="false" customHeight="false" outlineLevel="0" collapsed="false">
      <c r="A568" s="43" t="n">
        <v>47</v>
      </c>
      <c r="B568" s="35" t="str">
        <f aca="false">IF(Trabajadores!$B$52="","",Trabajadores!$B$52)</f>
        <v/>
      </c>
      <c r="C568" s="35" t="str">
        <f aca="false">IF($B568="","",Trabajadores!$D$52)</f>
        <v/>
      </c>
      <c r="D568" s="43" t="n">
        <v>11</v>
      </c>
      <c r="E568" s="23" t="s">
        <v>308</v>
      </c>
      <c r="F568" s="23" t="str">
        <f aca="false">IF($B568="","",IF(OR(11&lt;Trabajadores!$M$52,11&gt;Trabajadores!$N$52),"No vinculado",IF(AND(11=Trabajadores!$N$52,Trabajadores!$O$52="Sí"),"Cese","Activo")))</f>
        <v/>
      </c>
      <c r="G568" s="19" t="n">
        <f aca="false">IF($B568="",0,SUMIFS(Ingresos!$Y$6:$Y$1505,ING_COD,$B568,ING_CLASE,"ORD"))</f>
        <v>0</v>
      </c>
      <c r="H568" s="19" t="n">
        <f aca="false">IF($B568="",0,SUMIFS(Ingresos!$Y$6:$Y$1505,ING_COD,$B568,ING_CLASE,"ORD",ING_COMP,"Sí"))</f>
        <v>0</v>
      </c>
      <c r="I568" s="19" t="n">
        <f aca="false">IF($B568="",0,SUMIFS(Ingresos!$Y$6:$Y$1505,ING_COD,$B568,ING_CLASE,"GRA"))</f>
        <v>0</v>
      </c>
      <c r="J568" s="19" t="n">
        <f aca="false">IF($B568="",0,SUMIFS(Ingresos!$Y$6:$Y$1505,ING_COD,$B568,ING_CLASE,"BON"))</f>
        <v>0</v>
      </c>
      <c r="K568" s="19" t="n">
        <f aca="false">IF($B568="",0,SUMIFS(Ingresos!$Y$6:$Y$1505,ING_COD,$B568,ING_CLASE,"EXT"))</f>
        <v>0</v>
      </c>
      <c r="L568" s="19" t="n">
        <f aca="false">IF($B568="",0,SUMIFS(Ingresos!$Y$6:$Y$1505,ING_COD,$B568,ING_CLASE,"OTO"))</f>
        <v>0</v>
      </c>
      <c r="M568" s="19" t="n">
        <f aca="false">IF($B568="",0,SUMIFS(Ingresos!$Y$6:$Y$1505,ING_COD,$B568,ING_CLASE,"OTX"))</f>
        <v>0</v>
      </c>
      <c r="N568" s="19" t="n">
        <f aca="false">IF($B568="",0,SUMIFS(Ingresos!$Y$6:$Y$1505,ING_COD,$B568,ING_CLASE,"RETO"))</f>
        <v>0</v>
      </c>
      <c r="O568" s="19" t="n">
        <f aca="false">IF($B568="",0,SUMIFS(Ingresos!$Y$6:$Y$1505,ING_COD,$B568,ING_CLASE,"INA"))</f>
        <v>0</v>
      </c>
      <c r="P568" s="19" t="n">
        <f aca="false">G568+I568+J568+K568+L568+M568</f>
        <v>0</v>
      </c>
      <c r="Q568" s="44" t="n">
        <f aca="false">IF($F568="Activo",2,IF($F568="Cese",1,0))</f>
        <v>0</v>
      </c>
      <c r="R568" s="19" t="n">
        <f aca="false">G568*Q568</f>
        <v>0</v>
      </c>
      <c r="S568" s="19" t="n">
        <f aca="false">IF($F568="Activo",SUMIFS(I568:I569,$D568:$D569,"&lt;="&amp;Trabajadores!$N$52)+IF(PROY_BON="Sí",SUMIFS(J568:J569,$D568:$D569,"&lt;="&amp;Trabajadores!$N$52),0),IF($F568="Cese",I568+IF(PROY_BON="Sí",J568,0),0))</f>
        <v>0</v>
      </c>
      <c r="T568" s="19" t="n">
        <f aca="false">IF(OR($F568&lt;&gt;"Activo",Trabajadores!$I$52="No"),0,IF(I569=0,H568*(1+IF(PROY_BON="Sí",Trabajadores!$P$52,0))*Trabajadores!$S$52/6*(Trabajadores!$N$52&gt;=12),0))</f>
        <v>0</v>
      </c>
      <c r="U568" s="19" t="n">
        <f aca="false">IF($F568="Activo",IF(Trabajadores!$J$52="Sí",L568*2,L568),IF($F568="Cese",L568,0))</f>
        <v>0</v>
      </c>
      <c r="V568" s="19" t="n">
        <f aca="false">IF(OR($F568="Activo",$F568="Cese"),M568,0)</f>
        <v>0</v>
      </c>
      <c r="W568" s="19" t="n">
        <f aca="false">IF(OR($F568="Activo",$F568="Cese"),SUM(P558:P567),0)</f>
        <v>0</v>
      </c>
      <c r="X568" s="36" t="n">
        <f aca="false">IF(OR($F568="Activo",$F568="Cese"),R568+S568+T568+U568+V568+W568,0)</f>
        <v>0</v>
      </c>
      <c r="Y568" s="19" t="n">
        <f aca="false">IF(OR($F568="Activo",$F568="Cese"),DED_FIJA,0)</f>
        <v>0</v>
      </c>
      <c r="Z568" s="36" t="n">
        <f aca="false">MAX(0,X568-Y568)</f>
        <v>0</v>
      </c>
      <c r="AA568" s="19" t="n">
        <f aca="false">IF(Z568=0,0,MAX(0,MIN(Z568,Parámetros!$G$19)-Parámetros!$F$19)*Parámetros!$E$19)</f>
        <v>0</v>
      </c>
      <c r="AB568" s="19" t="n">
        <f aca="false">IF(Z568=0,0,MAX(0,MIN(Z568,Parámetros!$G$20)-Parámetros!$F$20)*Parámetros!$E$20)</f>
        <v>0</v>
      </c>
      <c r="AC568" s="19" t="n">
        <f aca="false">IF(Z568=0,0,MAX(0,MIN(Z568,Parámetros!$G$21)-Parámetros!$F$21)*Parámetros!$E$21)</f>
        <v>0</v>
      </c>
      <c r="AD568" s="19" t="n">
        <f aca="false">IF(Z568=0,0,MAX(0,MIN(Z568,Parámetros!$G$22)-Parámetros!$F$22)*Parámetros!$E$22)</f>
        <v>0</v>
      </c>
      <c r="AE568" s="19" t="n">
        <f aca="false">IF(Z568=0,0,MAX(0,MIN(Z568,Parámetros!$G$23)-Parámetros!$F$23)*Parámetros!$E$23)</f>
        <v>0</v>
      </c>
      <c r="AF568" s="36" t="n">
        <f aca="false">SUM(AA568:AE568)</f>
        <v>0</v>
      </c>
      <c r="AG568" s="45" t="str">
        <f aca="false">IF(AM568&lt;=0,"-",INDEX(TR_TASA,MATCH(AM568,TR_DESDE,1)))</f>
        <v>-</v>
      </c>
      <c r="AH568" s="44" t="n">
        <f aca="false">IF($F568="Cese",1,IF($F568="Activo",INDEX(DIV_N,11),0))</f>
        <v>0</v>
      </c>
      <c r="AI568" s="44" t="n">
        <f aca="false">IF($F568="Cese",10,IF($F568="Activo",INDEX(DIV_HASTA,11),0))</f>
        <v>0</v>
      </c>
      <c r="AJ568" s="19" t="n">
        <f aca="false">IF(OR($F568="Activo",$F568="Cese"),SUMIFS(AV558:AV567,D558:D567,"&lt;="&amp;AI568),0)</f>
        <v>0</v>
      </c>
      <c r="AK568" s="19" t="n">
        <f aca="false">IF(OR($F568="Activo",$F568="Cese"),MAX(0,(AF568-AJ568)/AH568),0)</f>
        <v>0</v>
      </c>
      <c r="AL568" s="19" t="n">
        <f aca="false">IF(OR($F568="Activo",$F568="Cese"),K568+IF(PROY_BON="Sí",0,J568),0)</f>
        <v>0</v>
      </c>
      <c r="AM568" s="19" t="n">
        <f aca="false">IF(AL568&gt;0,MAX(0,X568+AL568-Y568),Z568)</f>
        <v>0</v>
      </c>
      <c r="AN568" s="19" t="n">
        <f aca="false">SUMPRODUCT((AM568&gt;TR_DESDE)*(AM568-TR_DESDE)*TR_INC)</f>
        <v>0</v>
      </c>
      <c r="AO568" s="19" t="n">
        <f aca="false">IF(AL568&gt;0,MAX(0,AN568-IF($F568="Cese",MAX(AF568,AJ568),AF568)),0)</f>
        <v>0</v>
      </c>
      <c r="AP568" s="46" t="n">
        <f aca="false">IF(OR($F568="Activo",$F568="Cese"),ROUND(AK568+AO568,2),0)</f>
        <v>0</v>
      </c>
      <c r="AQ568" s="19" t="n">
        <f aca="false">IF($F568="Cese",MAX(0,AJ568-AN568),0)</f>
        <v>0</v>
      </c>
      <c r="AR568" s="19" t="str">
        <f aca="false">IF($B568="","",IF(COUNTIFS(RP_COD,$B568,'Retenciones Planilla'!$M$6:$M$105,"&lt;&gt;")=0,"",SUMIFS('Retenciones Planilla'!$M$6:$M$105,RP_COD,$B568)))</f>
        <v/>
      </c>
      <c r="AS568" s="19" t="str">
        <f aca="false">IF(AR568="","",AR568-AP568)</f>
        <v/>
      </c>
      <c r="AT568" s="23" t="str">
        <f aca="false">IF($B568="","",IF(NOT(OR($F568="Activo",$F568="Cese")),IF(N(AR568)=0,"—","Revisar: sin vínculo"),IF(AR568="",IF(AP568=0,"No corresponde","Sin dato planilla"),IF(ABS(AS568)&lt;=TOL,"OK",IF(AS568&gt;0,"Retuvo de más","Retuvo de menos")))))</f>
        <v/>
      </c>
      <c r="AU568" s="19" t="n">
        <f aca="false">IF(AND(BASE_RET="Planilla (si existe)",AR568&lt;&gt;""),AR568,AP568)</f>
        <v>0</v>
      </c>
      <c r="AV568" s="19" t="n">
        <f aca="false">AU568+N568</f>
        <v>0</v>
      </c>
    </row>
    <row r="569" customFormat="false" ht="15" hidden="false" customHeight="false" outlineLevel="0" collapsed="false">
      <c r="A569" s="43" t="n">
        <v>47</v>
      </c>
      <c r="B569" s="35" t="str">
        <f aca="false">IF(Trabajadores!$B$52="","",Trabajadores!$B$52)</f>
        <v/>
      </c>
      <c r="C569" s="35" t="str">
        <f aca="false">IF($B569="","",Trabajadores!$D$52)</f>
        <v/>
      </c>
      <c r="D569" s="43" t="n">
        <v>12</v>
      </c>
      <c r="E569" s="23" t="s">
        <v>309</v>
      </c>
      <c r="F569" s="23" t="str">
        <f aca="false">IF($B569="","",IF(OR(12&lt;Trabajadores!$M$52,12&gt;Trabajadores!$N$52),"No vinculado",IF(AND(12=Trabajadores!$N$52,Trabajadores!$O$52="Sí"),"Cese","Activo")))</f>
        <v/>
      </c>
      <c r="G569" s="19" t="n">
        <f aca="false">IF($B569="",0,SUMIFS(Ingresos!$Z$6:$Z$1505,ING_COD,$B569,ING_CLASE,"ORD"))</f>
        <v>0</v>
      </c>
      <c r="H569" s="19" t="n">
        <f aca="false">IF($B569="",0,SUMIFS(Ingresos!$Z$6:$Z$1505,ING_COD,$B569,ING_CLASE,"ORD",ING_COMP,"Sí"))</f>
        <v>0</v>
      </c>
      <c r="I569" s="19" t="n">
        <f aca="false">IF($B569="",0,SUMIFS(Ingresos!$Z$6:$Z$1505,ING_COD,$B569,ING_CLASE,"GRA"))</f>
        <v>0</v>
      </c>
      <c r="J569" s="19" t="n">
        <f aca="false">IF($B569="",0,SUMIFS(Ingresos!$Z$6:$Z$1505,ING_COD,$B569,ING_CLASE,"BON"))</f>
        <v>0</v>
      </c>
      <c r="K569" s="19" t="n">
        <f aca="false">IF($B569="",0,SUMIFS(Ingresos!$Z$6:$Z$1505,ING_COD,$B569,ING_CLASE,"EXT"))</f>
        <v>0</v>
      </c>
      <c r="L569" s="19" t="n">
        <f aca="false">IF($B569="",0,SUMIFS(Ingresos!$Z$6:$Z$1505,ING_COD,$B569,ING_CLASE,"OTO"))</f>
        <v>0</v>
      </c>
      <c r="M569" s="19" t="n">
        <f aca="false">IF($B569="",0,SUMIFS(Ingresos!$Z$6:$Z$1505,ING_COD,$B569,ING_CLASE,"OTX"))</f>
        <v>0</v>
      </c>
      <c r="N569" s="19" t="n">
        <f aca="false">IF($B569="",0,SUMIFS(Ingresos!$Z$6:$Z$1505,ING_COD,$B569,ING_CLASE,"RETO"))</f>
        <v>0</v>
      </c>
      <c r="O569" s="19" t="n">
        <f aca="false">IF($B569="",0,SUMIFS(Ingresos!$Z$6:$Z$1505,ING_COD,$B569,ING_CLASE,"INA"))</f>
        <v>0</v>
      </c>
      <c r="P569" s="19" t="n">
        <f aca="false">G569+I569+J569+K569+L569+M569</f>
        <v>0</v>
      </c>
      <c r="Q569" s="44" t="n">
        <f aca="false">IF($F569="Activo",1,IF($F569="Cese",1,0))</f>
        <v>0</v>
      </c>
      <c r="R569" s="19" t="n">
        <f aca="false">G569*Q569</f>
        <v>0</v>
      </c>
      <c r="S569" s="19" t="n">
        <f aca="false">IF($F569="Activo",SUMIFS(I569:I569,$D569:$D569,"&lt;="&amp;Trabajadores!$N$52)+IF(PROY_BON="Sí",SUMIFS(J569:J569,$D569:$D569,"&lt;="&amp;Trabajadores!$N$52),0),IF($F569="Cese",I569+IF(PROY_BON="Sí",J569,0),0))</f>
        <v>0</v>
      </c>
      <c r="T569" s="19" t="n">
        <f aca="false">0</f>
        <v>0</v>
      </c>
      <c r="U569" s="19" t="n">
        <f aca="false">IF($F569="Activo",IF(Trabajadores!$J$52="Sí",L569*1,L569),IF($F569="Cese",L569,0))</f>
        <v>0</v>
      </c>
      <c r="V569" s="19" t="n">
        <f aca="false">IF(OR($F569="Activo",$F569="Cese"),M569,0)</f>
        <v>0</v>
      </c>
      <c r="W569" s="19" t="n">
        <f aca="false">IF(OR($F569="Activo",$F569="Cese"),SUM(P558:P568),0)</f>
        <v>0</v>
      </c>
      <c r="X569" s="36" t="n">
        <f aca="false">IF(OR($F569="Activo",$F569="Cese"),R569+S569+T569+U569+V569+W569,0)</f>
        <v>0</v>
      </c>
      <c r="Y569" s="19" t="n">
        <f aca="false">IF(OR($F569="Activo",$F569="Cese"),DED_FIJA,0)</f>
        <v>0</v>
      </c>
      <c r="Z569" s="36" t="n">
        <f aca="false">MAX(0,X569-Y569)</f>
        <v>0</v>
      </c>
      <c r="AA569" s="19" t="n">
        <f aca="false">IF(Z569=0,0,MAX(0,MIN(Z569,Parámetros!$G$19)-Parámetros!$F$19)*Parámetros!$E$19)</f>
        <v>0</v>
      </c>
      <c r="AB569" s="19" t="n">
        <f aca="false">IF(Z569=0,0,MAX(0,MIN(Z569,Parámetros!$G$20)-Parámetros!$F$20)*Parámetros!$E$20)</f>
        <v>0</v>
      </c>
      <c r="AC569" s="19" t="n">
        <f aca="false">IF(Z569=0,0,MAX(0,MIN(Z569,Parámetros!$G$21)-Parámetros!$F$21)*Parámetros!$E$21)</f>
        <v>0</v>
      </c>
      <c r="AD569" s="19" t="n">
        <f aca="false">IF(Z569=0,0,MAX(0,MIN(Z569,Parámetros!$G$22)-Parámetros!$F$22)*Parámetros!$E$22)</f>
        <v>0</v>
      </c>
      <c r="AE569" s="19" t="n">
        <f aca="false">IF(Z569=0,0,MAX(0,MIN(Z569,Parámetros!$G$23)-Parámetros!$F$23)*Parámetros!$E$23)</f>
        <v>0</v>
      </c>
      <c r="AF569" s="36" t="n">
        <f aca="false">SUM(AA569:AE569)</f>
        <v>0</v>
      </c>
      <c r="AG569" s="45" t="str">
        <f aca="false">IF(AM569&lt;=0,"-",INDEX(TR_TASA,MATCH(AM569,TR_DESDE,1)))</f>
        <v>-</v>
      </c>
      <c r="AH569" s="44" t="n">
        <f aca="false">IF($F569="Cese",1,IF($F569="Activo",INDEX(DIV_N,12),0))</f>
        <v>0</v>
      </c>
      <c r="AI569" s="44" t="n">
        <f aca="false">IF($F569="Cese",11,IF($F569="Activo",INDEX(DIV_HASTA,12),0))</f>
        <v>0</v>
      </c>
      <c r="AJ569" s="19" t="n">
        <f aca="false">IF(OR($F569="Activo",$F569="Cese"),SUMIFS(AV558:AV568,D558:D568,"&lt;="&amp;AI569),0)</f>
        <v>0</v>
      </c>
      <c r="AK569" s="19" t="n">
        <f aca="false">IF(OR($F569="Activo",$F569="Cese"),MAX(0,(AF569-AJ569)/AH569),0)</f>
        <v>0</v>
      </c>
      <c r="AL569" s="19" t="n">
        <f aca="false">IF(OR($F569="Activo",$F569="Cese"),K569+IF(PROY_BON="Sí",0,J569),0)</f>
        <v>0</v>
      </c>
      <c r="AM569" s="19" t="n">
        <f aca="false">IF(AL569&gt;0,MAX(0,X569+AL569-Y569),Z569)</f>
        <v>0</v>
      </c>
      <c r="AN569" s="19" t="n">
        <f aca="false">SUMPRODUCT((AM569&gt;TR_DESDE)*(AM569-TR_DESDE)*TR_INC)</f>
        <v>0</v>
      </c>
      <c r="AO569" s="19" t="n">
        <f aca="false">IF(AL569&gt;0,MAX(0,AN569-IF(TRUE(),MAX(AF569,AJ569),AF569)),0)</f>
        <v>0</v>
      </c>
      <c r="AP569" s="46" t="n">
        <f aca="false">IF(OR($F569="Activo",$F569="Cese"),ROUND(AK569+AO569,2),0)</f>
        <v>0</v>
      </c>
      <c r="AQ569" s="19" t="n">
        <f aca="false">IF(OR($F569="Activo",$F569="Cese"),MAX(0,AJ569-AN569),0)</f>
        <v>0</v>
      </c>
      <c r="AR569" s="19" t="str">
        <f aca="false">IF($B569="","",IF(COUNTIFS(RP_COD,$B569,'Retenciones Planilla'!$N$6:$N$105,"&lt;&gt;")=0,"",SUMIFS('Retenciones Planilla'!$N$6:$N$105,RP_COD,$B569)))</f>
        <v/>
      </c>
      <c r="AS569" s="19" t="str">
        <f aca="false">IF(AR569="","",AR569-AP569)</f>
        <v/>
      </c>
      <c r="AT569" s="23" t="str">
        <f aca="false">IF($B569="","",IF(NOT(OR($F569="Activo",$F569="Cese")),IF(N(AR569)=0,"—","Revisar: sin vínculo"),IF(AR569="",IF(AP569=0,"No corresponde","Sin dato planilla"),IF(ABS(AS569)&lt;=TOL,"OK",IF(AS569&gt;0,"Retuvo de más","Retuvo de menos")))))</f>
        <v/>
      </c>
      <c r="AU569" s="19" t="n">
        <f aca="false">IF(AND(BASE_RET="Planilla (si existe)",AR569&lt;&gt;""),AR569,AP569)</f>
        <v>0</v>
      </c>
      <c r="AV569" s="19" t="n">
        <f aca="false">AU569+N569</f>
        <v>0</v>
      </c>
    </row>
    <row r="570" customFormat="false" ht="15" hidden="false" customHeight="false" outlineLevel="0" collapsed="false">
      <c r="A570" s="43" t="n">
        <v>48</v>
      </c>
      <c r="B570" s="35" t="str">
        <f aca="false">IF(Trabajadores!$B$53="","",Trabajadores!$B$53)</f>
        <v/>
      </c>
      <c r="C570" s="35" t="str">
        <f aca="false">IF($B570="","",Trabajadores!$D$53)</f>
        <v/>
      </c>
      <c r="D570" s="43" t="n">
        <v>1</v>
      </c>
      <c r="E570" s="23" t="s">
        <v>298</v>
      </c>
      <c r="F570" s="23" t="str">
        <f aca="false">IF($B570="","",IF(OR(1&lt;Trabajadores!$M$53,1&gt;Trabajadores!$N$53),"No vinculado",IF(AND(1=Trabajadores!$N$53,Trabajadores!$O$53="Sí"),"Cese","Activo")))</f>
        <v/>
      </c>
      <c r="G570" s="19" t="n">
        <f aca="false">IF($B570="",0,SUMIFS(Ingresos!$O$6:$O$1505,ING_COD,$B570,ING_CLASE,"ORD"))</f>
        <v>0</v>
      </c>
      <c r="H570" s="19" t="n">
        <f aca="false">IF($B570="",0,SUMIFS(Ingresos!$O$6:$O$1505,ING_COD,$B570,ING_CLASE,"ORD",ING_COMP,"Sí"))</f>
        <v>0</v>
      </c>
      <c r="I570" s="19" t="n">
        <f aca="false">IF($B570="",0,SUMIFS(Ingresos!$O$6:$O$1505,ING_COD,$B570,ING_CLASE,"GRA"))</f>
        <v>0</v>
      </c>
      <c r="J570" s="19" t="n">
        <f aca="false">IF($B570="",0,SUMIFS(Ingresos!$O$6:$O$1505,ING_COD,$B570,ING_CLASE,"BON"))</f>
        <v>0</v>
      </c>
      <c r="K570" s="19" t="n">
        <f aca="false">IF($B570="",0,SUMIFS(Ingresos!$O$6:$O$1505,ING_COD,$B570,ING_CLASE,"EXT"))</f>
        <v>0</v>
      </c>
      <c r="L570" s="19" t="n">
        <f aca="false">IF($B570="",0,SUMIFS(Ingresos!$O$6:$O$1505,ING_COD,$B570,ING_CLASE,"OTO"))</f>
        <v>0</v>
      </c>
      <c r="M570" s="19" t="n">
        <f aca="false">IF($B570="",0,SUMIFS(Ingresos!$O$6:$O$1505,ING_COD,$B570,ING_CLASE,"OTX"))</f>
        <v>0</v>
      </c>
      <c r="N570" s="19" t="n">
        <f aca="false">IF($B570="",0,SUMIFS(Ingresos!$O$6:$O$1505,ING_COD,$B570,ING_CLASE,"RETO"))</f>
        <v>0</v>
      </c>
      <c r="O570" s="19" t="n">
        <f aca="false">IF($B570="",0,SUMIFS(Ingresos!$O$6:$O$1505,ING_COD,$B570,ING_CLASE,"INA"))</f>
        <v>0</v>
      </c>
      <c r="P570" s="19" t="n">
        <f aca="false">G570+I570+J570+K570+L570+M570</f>
        <v>0</v>
      </c>
      <c r="Q570" s="44" t="n">
        <f aca="false">IF($F570="Activo",12,IF($F570="Cese",1,0))</f>
        <v>0</v>
      </c>
      <c r="R570" s="19" t="n">
        <f aca="false">G570*Q570</f>
        <v>0</v>
      </c>
      <c r="S570" s="19" t="n">
        <f aca="false">IF($F570="Activo",SUMIFS(I570:I581,$D570:$D581,"&lt;="&amp;Trabajadores!$N$53)+IF(PROY_BON="Sí",SUMIFS(J570:J581,$D570:$D581,"&lt;="&amp;Trabajadores!$N$53),0),IF($F570="Cese",I570+IF(PROY_BON="Sí",J570,0),0))</f>
        <v>0</v>
      </c>
      <c r="T570" s="19" t="n">
        <f aca="false">IF(OR($F570&lt;&gt;"Activo",Trabajadores!$I$53="No"),0,IF(I576=0,H570*(1+IF(PROY_BON="Sí",Trabajadores!$P$53,0))*Trabajadores!$R$53/6*(Trabajadores!$N$53&gt;=7),0)+IF(I581=0,H570*(1+IF(PROY_BON="Sí",Trabajadores!$P$53,0))*Trabajadores!$S$53/6*(Trabajadores!$N$53&gt;=12),0))</f>
        <v>0</v>
      </c>
      <c r="U570" s="19" t="n">
        <f aca="false">IF($F570="Activo",IF(Trabajadores!$J$53="Sí",L570*12,L570),IF($F570="Cese",L570,0))</f>
        <v>0</v>
      </c>
      <c r="V570" s="19" t="n">
        <f aca="false">IF(OR($F570="Activo",$F570="Cese"),M570,0)</f>
        <v>0</v>
      </c>
      <c r="W570" s="19" t="n">
        <f aca="false">0</f>
        <v>0</v>
      </c>
      <c r="X570" s="36" t="n">
        <f aca="false">IF(OR($F570="Activo",$F570="Cese"),R570+S570+T570+U570+V570+W570,0)</f>
        <v>0</v>
      </c>
      <c r="Y570" s="19" t="n">
        <f aca="false">IF(OR($F570="Activo",$F570="Cese"),DED_FIJA,0)</f>
        <v>0</v>
      </c>
      <c r="Z570" s="36" t="n">
        <f aca="false">MAX(0,X570-Y570)</f>
        <v>0</v>
      </c>
      <c r="AA570" s="19" t="n">
        <f aca="false">IF(Z570=0,0,MAX(0,MIN(Z570,Parámetros!$G$19)-Parámetros!$F$19)*Parámetros!$E$19)</f>
        <v>0</v>
      </c>
      <c r="AB570" s="19" t="n">
        <f aca="false">IF(Z570=0,0,MAX(0,MIN(Z570,Parámetros!$G$20)-Parámetros!$F$20)*Parámetros!$E$20)</f>
        <v>0</v>
      </c>
      <c r="AC570" s="19" t="n">
        <f aca="false">IF(Z570=0,0,MAX(0,MIN(Z570,Parámetros!$G$21)-Parámetros!$F$21)*Parámetros!$E$21)</f>
        <v>0</v>
      </c>
      <c r="AD570" s="19" t="n">
        <f aca="false">IF(Z570=0,0,MAX(0,MIN(Z570,Parámetros!$G$22)-Parámetros!$F$22)*Parámetros!$E$22)</f>
        <v>0</v>
      </c>
      <c r="AE570" s="19" t="n">
        <f aca="false">IF(Z570=0,0,MAX(0,MIN(Z570,Parámetros!$G$23)-Parámetros!$F$23)*Parámetros!$E$23)</f>
        <v>0</v>
      </c>
      <c r="AF570" s="36" t="n">
        <f aca="false">SUM(AA570:AE570)</f>
        <v>0</v>
      </c>
      <c r="AG570" s="45" t="str">
        <f aca="false">IF(AM570&lt;=0,"-",INDEX(TR_TASA,MATCH(AM570,TR_DESDE,1)))</f>
        <v>-</v>
      </c>
      <c r="AH570" s="44" t="n">
        <f aca="false">IF($F570="Cese",1,IF($F570="Activo",INDEX(DIV_N,1),0))</f>
        <v>0</v>
      </c>
      <c r="AI570" s="44" t="n">
        <f aca="false">IF($F570="Cese",0,IF($F570="Activo",INDEX(DIV_HASTA,1),0))</f>
        <v>0</v>
      </c>
      <c r="AJ570" s="19" t="n">
        <f aca="false">0</f>
        <v>0</v>
      </c>
      <c r="AK570" s="19" t="n">
        <f aca="false">IF(OR($F570="Activo",$F570="Cese"),MAX(0,(AF570-AJ570)/AH570),0)</f>
        <v>0</v>
      </c>
      <c r="AL570" s="19" t="n">
        <f aca="false">IF(OR($F570="Activo",$F570="Cese"),K570+IF(PROY_BON="Sí",0,J570),0)</f>
        <v>0</v>
      </c>
      <c r="AM570" s="19" t="n">
        <f aca="false">IF(AL570&gt;0,MAX(0,X570+AL570-Y570),Z570)</f>
        <v>0</v>
      </c>
      <c r="AN570" s="19" t="n">
        <f aca="false">SUMPRODUCT((AM570&gt;TR_DESDE)*(AM570-TR_DESDE)*TR_INC)</f>
        <v>0</v>
      </c>
      <c r="AO570" s="19" t="n">
        <f aca="false">IF(AL570&gt;0,MAX(0,AN570-IF($F570="Cese",MAX(AF570,AJ570),AF570)),0)</f>
        <v>0</v>
      </c>
      <c r="AP570" s="46" t="n">
        <f aca="false">IF(OR($F570="Activo",$F570="Cese"),ROUND(AK570+AO570,2),0)</f>
        <v>0</v>
      </c>
      <c r="AQ570" s="19" t="n">
        <f aca="false">IF($F570="Cese",MAX(0,AJ570-AN570),0)</f>
        <v>0</v>
      </c>
      <c r="AR570" s="19" t="str">
        <f aca="false">IF($B570="","",IF(COUNTIFS(RP_COD,$B570,'Retenciones Planilla'!$C$6:$C$105,"&lt;&gt;")=0,"",SUMIFS('Retenciones Planilla'!$C$6:$C$105,RP_COD,$B570)))</f>
        <v/>
      </c>
      <c r="AS570" s="19" t="str">
        <f aca="false">IF(AR570="","",AR570-AP570)</f>
        <v/>
      </c>
      <c r="AT570" s="23" t="str">
        <f aca="false">IF($B570="","",IF(NOT(OR($F570="Activo",$F570="Cese")),IF(N(AR570)=0,"—","Revisar: sin vínculo"),IF(AR570="",IF(AP570=0,"No corresponde","Sin dato planilla"),IF(ABS(AS570)&lt;=TOL,"OK",IF(AS570&gt;0,"Retuvo de más","Retuvo de menos")))))</f>
        <v/>
      </c>
      <c r="AU570" s="19" t="n">
        <f aca="false">IF(AND(BASE_RET="Planilla (si existe)",AR570&lt;&gt;""),AR570,AP570)</f>
        <v>0</v>
      </c>
      <c r="AV570" s="19" t="n">
        <f aca="false">AU570+N570</f>
        <v>0</v>
      </c>
    </row>
    <row r="571" customFormat="false" ht="15" hidden="false" customHeight="false" outlineLevel="0" collapsed="false">
      <c r="A571" s="43" t="n">
        <v>48</v>
      </c>
      <c r="B571" s="35" t="str">
        <f aca="false">IF(Trabajadores!$B$53="","",Trabajadores!$B$53)</f>
        <v/>
      </c>
      <c r="C571" s="35" t="str">
        <f aca="false">IF($B571="","",Trabajadores!$D$53)</f>
        <v/>
      </c>
      <c r="D571" s="43" t="n">
        <v>2</v>
      </c>
      <c r="E571" s="23" t="s">
        <v>299</v>
      </c>
      <c r="F571" s="23" t="str">
        <f aca="false">IF($B571="","",IF(OR(2&lt;Trabajadores!$M$53,2&gt;Trabajadores!$N$53),"No vinculado",IF(AND(2=Trabajadores!$N$53,Trabajadores!$O$53="Sí"),"Cese","Activo")))</f>
        <v/>
      </c>
      <c r="G571" s="19" t="n">
        <f aca="false">IF($B571="",0,SUMIFS(Ingresos!$P$6:$P$1505,ING_COD,$B571,ING_CLASE,"ORD"))</f>
        <v>0</v>
      </c>
      <c r="H571" s="19" t="n">
        <f aca="false">IF($B571="",0,SUMIFS(Ingresos!$P$6:$P$1505,ING_COD,$B571,ING_CLASE,"ORD",ING_COMP,"Sí"))</f>
        <v>0</v>
      </c>
      <c r="I571" s="19" t="n">
        <f aca="false">IF($B571="",0,SUMIFS(Ingresos!$P$6:$P$1505,ING_COD,$B571,ING_CLASE,"GRA"))</f>
        <v>0</v>
      </c>
      <c r="J571" s="19" t="n">
        <f aca="false">IF($B571="",0,SUMIFS(Ingresos!$P$6:$P$1505,ING_COD,$B571,ING_CLASE,"BON"))</f>
        <v>0</v>
      </c>
      <c r="K571" s="19" t="n">
        <f aca="false">IF($B571="",0,SUMIFS(Ingresos!$P$6:$P$1505,ING_COD,$B571,ING_CLASE,"EXT"))</f>
        <v>0</v>
      </c>
      <c r="L571" s="19" t="n">
        <f aca="false">IF($B571="",0,SUMIFS(Ingresos!$P$6:$P$1505,ING_COD,$B571,ING_CLASE,"OTO"))</f>
        <v>0</v>
      </c>
      <c r="M571" s="19" t="n">
        <f aca="false">IF($B571="",0,SUMIFS(Ingresos!$P$6:$P$1505,ING_COD,$B571,ING_CLASE,"OTX"))</f>
        <v>0</v>
      </c>
      <c r="N571" s="19" t="n">
        <f aca="false">IF($B571="",0,SUMIFS(Ingresos!$P$6:$P$1505,ING_COD,$B571,ING_CLASE,"RETO"))</f>
        <v>0</v>
      </c>
      <c r="O571" s="19" t="n">
        <f aca="false">IF($B571="",0,SUMIFS(Ingresos!$P$6:$P$1505,ING_COD,$B571,ING_CLASE,"INA"))</f>
        <v>0</v>
      </c>
      <c r="P571" s="19" t="n">
        <f aca="false">G571+I571+J571+K571+L571+M571</f>
        <v>0</v>
      </c>
      <c r="Q571" s="44" t="n">
        <f aca="false">IF($F571="Activo",11,IF($F571="Cese",1,0))</f>
        <v>0</v>
      </c>
      <c r="R571" s="19" t="n">
        <f aca="false">G571*Q571</f>
        <v>0</v>
      </c>
      <c r="S571" s="19" t="n">
        <f aca="false">IF($F571="Activo",SUMIFS(I571:I581,$D571:$D581,"&lt;="&amp;Trabajadores!$N$53)+IF(PROY_BON="Sí",SUMIFS(J571:J581,$D571:$D581,"&lt;="&amp;Trabajadores!$N$53),0),IF($F571="Cese",I571+IF(PROY_BON="Sí",J571,0),0))</f>
        <v>0</v>
      </c>
      <c r="T571" s="19" t="n">
        <f aca="false">IF(OR($F571&lt;&gt;"Activo",Trabajadores!$I$53="No"),0,IF(I576=0,H571*(1+IF(PROY_BON="Sí",Trabajadores!$P$53,0))*Trabajadores!$R$53/6*(Trabajadores!$N$53&gt;=7),0)+IF(I581=0,H571*(1+IF(PROY_BON="Sí",Trabajadores!$P$53,0))*Trabajadores!$S$53/6*(Trabajadores!$N$53&gt;=12),0))</f>
        <v>0</v>
      </c>
      <c r="U571" s="19" t="n">
        <f aca="false">IF($F571="Activo",IF(Trabajadores!$J$53="Sí",L571*11,L571),IF($F571="Cese",L571,0))</f>
        <v>0</v>
      </c>
      <c r="V571" s="19" t="n">
        <f aca="false">IF(OR($F571="Activo",$F571="Cese"),M571,0)</f>
        <v>0</v>
      </c>
      <c r="W571" s="19" t="n">
        <f aca="false">IF(OR($F571="Activo",$F571="Cese"),SUM(P570:P570),0)</f>
        <v>0</v>
      </c>
      <c r="X571" s="36" t="n">
        <f aca="false">IF(OR($F571="Activo",$F571="Cese"),R571+S571+T571+U571+V571+W571,0)</f>
        <v>0</v>
      </c>
      <c r="Y571" s="19" t="n">
        <f aca="false">IF(OR($F571="Activo",$F571="Cese"),DED_FIJA,0)</f>
        <v>0</v>
      </c>
      <c r="Z571" s="36" t="n">
        <f aca="false">MAX(0,X571-Y571)</f>
        <v>0</v>
      </c>
      <c r="AA571" s="19" t="n">
        <f aca="false">IF(Z571=0,0,MAX(0,MIN(Z571,Parámetros!$G$19)-Parámetros!$F$19)*Parámetros!$E$19)</f>
        <v>0</v>
      </c>
      <c r="AB571" s="19" t="n">
        <f aca="false">IF(Z571=0,0,MAX(0,MIN(Z571,Parámetros!$G$20)-Parámetros!$F$20)*Parámetros!$E$20)</f>
        <v>0</v>
      </c>
      <c r="AC571" s="19" t="n">
        <f aca="false">IF(Z571=0,0,MAX(0,MIN(Z571,Parámetros!$G$21)-Parámetros!$F$21)*Parámetros!$E$21)</f>
        <v>0</v>
      </c>
      <c r="AD571" s="19" t="n">
        <f aca="false">IF(Z571=0,0,MAX(0,MIN(Z571,Parámetros!$G$22)-Parámetros!$F$22)*Parámetros!$E$22)</f>
        <v>0</v>
      </c>
      <c r="AE571" s="19" t="n">
        <f aca="false">IF(Z571=0,0,MAX(0,MIN(Z571,Parámetros!$G$23)-Parámetros!$F$23)*Parámetros!$E$23)</f>
        <v>0</v>
      </c>
      <c r="AF571" s="36" t="n">
        <f aca="false">SUM(AA571:AE571)</f>
        <v>0</v>
      </c>
      <c r="AG571" s="45" t="str">
        <f aca="false">IF(AM571&lt;=0,"-",INDEX(TR_TASA,MATCH(AM571,TR_DESDE,1)))</f>
        <v>-</v>
      </c>
      <c r="AH571" s="44" t="n">
        <f aca="false">IF($F571="Cese",1,IF($F571="Activo",INDEX(DIV_N,2),0))</f>
        <v>0</v>
      </c>
      <c r="AI571" s="44" t="n">
        <f aca="false">IF($F571="Cese",1,IF($F571="Activo",INDEX(DIV_HASTA,2),0))</f>
        <v>0</v>
      </c>
      <c r="AJ571" s="19" t="n">
        <f aca="false">IF(OR($F571="Activo",$F571="Cese"),SUMIFS(AV570:AV570,D570:D570,"&lt;="&amp;AI571),0)</f>
        <v>0</v>
      </c>
      <c r="AK571" s="19" t="n">
        <f aca="false">IF(OR($F571="Activo",$F571="Cese"),MAX(0,(AF571-AJ571)/AH571),0)</f>
        <v>0</v>
      </c>
      <c r="AL571" s="19" t="n">
        <f aca="false">IF(OR($F571="Activo",$F571="Cese"),K571+IF(PROY_BON="Sí",0,J571),0)</f>
        <v>0</v>
      </c>
      <c r="AM571" s="19" t="n">
        <f aca="false">IF(AL571&gt;0,MAX(0,X571+AL571-Y571),Z571)</f>
        <v>0</v>
      </c>
      <c r="AN571" s="19" t="n">
        <f aca="false">SUMPRODUCT((AM571&gt;TR_DESDE)*(AM571-TR_DESDE)*TR_INC)</f>
        <v>0</v>
      </c>
      <c r="AO571" s="19" t="n">
        <f aca="false">IF(AL571&gt;0,MAX(0,AN571-IF($F571="Cese",MAX(AF571,AJ571),AF571)),0)</f>
        <v>0</v>
      </c>
      <c r="AP571" s="46" t="n">
        <f aca="false">IF(OR($F571="Activo",$F571="Cese"),ROUND(AK571+AO571,2),0)</f>
        <v>0</v>
      </c>
      <c r="AQ571" s="19" t="n">
        <f aca="false">IF($F571="Cese",MAX(0,AJ571-AN571),0)</f>
        <v>0</v>
      </c>
      <c r="AR571" s="19" t="str">
        <f aca="false">IF($B571="","",IF(COUNTIFS(RP_COD,$B571,'Retenciones Planilla'!$D$6:$D$105,"&lt;&gt;")=0,"",SUMIFS('Retenciones Planilla'!$D$6:$D$105,RP_COD,$B571)))</f>
        <v/>
      </c>
      <c r="AS571" s="19" t="str">
        <f aca="false">IF(AR571="","",AR571-AP571)</f>
        <v/>
      </c>
      <c r="AT571" s="23" t="str">
        <f aca="false">IF($B571="","",IF(NOT(OR($F571="Activo",$F571="Cese")),IF(N(AR571)=0,"—","Revisar: sin vínculo"),IF(AR571="",IF(AP571=0,"No corresponde","Sin dato planilla"),IF(ABS(AS571)&lt;=TOL,"OK",IF(AS571&gt;0,"Retuvo de más","Retuvo de menos")))))</f>
        <v/>
      </c>
      <c r="AU571" s="19" t="n">
        <f aca="false">IF(AND(BASE_RET="Planilla (si existe)",AR571&lt;&gt;""),AR571,AP571)</f>
        <v>0</v>
      </c>
      <c r="AV571" s="19" t="n">
        <f aca="false">AU571+N571</f>
        <v>0</v>
      </c>
    </row>
    <row r="572" customFormat="false" ht="15" hidden="false" customHeight="false" outlineLevel="0" collapsed="false">
      <c r="A572" s="43" t="n">
        <v>48</v>
      </c>
      <c r="B572" s="35" t="str">
        <f aca="false">IF(Trabajadores!$B$53="","",Trabajadores!$B$53)</f>
        <v/>
      </c>
      <c r="C572" s="35" t="str">
        <f aca="false">IF($B572="","",Trabajadores!$D$53)</f>
        <v/>
      </c>
      <c r="D572" s="43" t="n">
        <v>3</v>
      </c>
      <c r="E572" s="23" t="s">
        <v>300</v>
      </c>
      <c r="F572" s="23" t="str">
        <f aca="false">IF($B572="","",IF(OR(3&lt;Trabajadores!$M$53,3&gt;Trabajadores!$N$53),"No vinculado",IF(AND(3=Trabajadores!$N$53,Trabajadores!$O$53="Sí"),"Cese","Activo")))</f>
        <v/>
      </c>
      <c r="G572" s="19" t="n">
        <f aca="false">IF($B572="",0,SUMIFS(Ingresos!$Q$6:$Q$1505,ING_COD,$B572,ING_CLASE,"ORD"))</f>
        <v>0</v>
      </c>
      <c r="H572" s="19" t="n">
        <f aca="false">IF($B572="",0,SUMIFS(Ingresos!$Q$6:$Q$1505,ING_COD,$B572,ING_CLASE,"ORD",ING_COMP,"Sí"))</f>
        <v>0</v>
      </c>
      <c r="I572" s="19" t="n">
        <f aca="false">IF($B572="",0,SUMIFS(Ingresos!$Q$6:$Q$1505,ING_COD,$B572,ING_CLASE,"GRA"))</f>
        <v>0</v>
      </c>
      <c r="J572" s="19" t="n">
        <f aca="false">IF($B572="",0,SUMIFS(Ingresos!$Q$6:$Q$1505,ING_COD,$B572,ING_CLASE,"BON"))</f>
        <v>0</v>
      </c>
      <c r="K572" s="19" t="n">
        <f aca="false">IF($B572="",0,SUMIFS(Ingresos!$Q$6:$Q$1505,ING_COD,$B572,ING_CLASE,"EXT"))</f>
        <v>0</v>
      </c>
      <c r="L572" s="19" t="n">
        <f aca="false">IF($B572="",0,SUMIFS(Ingresos!$Q$6:$Q$1505,ING_COD,$B572,ING_CLASE,"OTO"))</f>
        <v>0</v>
      </c>
      <c r="M572" s="19" t="n">
        <f aca="false">IF($B572="",0,SUMIFS(Ingresos!$Q$6:$Q$1505,ING_COD,$B572,ING_CLASE,"OTX"))</f>
        <v>0</v>
      </c>
      <c r="N572" s="19" t="n">
        <f aca="false">IF($B572="",0,SUMIFS(Ingresos!$Q$6:$Q$1505,ING_COD,$B572,ING_CLASE,"RETO"))</f>
        <v>0</v>
      </c>
      <c r="O572" s="19" t="n">
        <f aca="false">IF($B572="",0,SUMIFS(Ingresos!$Q$6:$Q$1505,ING_COD,$B572,ING_CLASE,"INA"))</f>
        <v>0</v>
      </c>
      <c r="P572" s="19" t="n">
        <f aca="false">G572+I572+J572+K572+L572+M572</f>
        <v>0</v>
      </c>
      <c r="Q572" s="44" t="n">
        <f aca="false">IF($F572="Activo",10,IF($F572="Cese",1,0))</f>
        <v>0</v>
      </c>
      <c r="R572" s="19" t="n">
        <f aca="false">G572*Q572</f>
        <v>0</v>
      </c>
      <c r="S572" s="19" t="n">
        <f aca="false">IF($F572="Activo",SUMIFS(I572:I581,$D572:$D581,"&lt;="&amp;Trabajadores!$N$53)+IF(PROY_BON="Sí",SUMIFS(J572:J581,$D572:$D581,"&lt;="&amp;Trabajadores!$N$53),0),IF($F572="Cese",I572+IF(PROY_BON="Sí",J572,0),0))</f>
        <v>0</v>
      </c>
      <c r="T572" s="19" t="n">
        <f aca="false">IF(OR($F572&lt;&gt;"Activo",Trabajadores!$I$53="No"),0,IF(I576=0,H572*(1+IF(PROY_BON="Sí",Trabajadores!$P$53,0))*Trabajadores!$R$53/6*(Trabajadores!$N$53&gt;=7),0)+IF(I581=0,H572*(1+IF(PROY_BON="Sí",Trabajadores!$P$53,0))*Trabajadores!$S$53/6*(Trabajadores!$N$53&gt;=12),0))</f>
        <v>0</v>
      </c>
      <c r="U572" s="19" t="n">
        <f aca="false">IF($F572="Activo",IF(Trabajadores!$J$53="Sí",L572*10,L572),IF($F572="Cese",L572,0))</f>
        <v>0</v>
      </c>
      <c r="V572" s="19" t="n">
        <f aca="false">IF(OR($F572="Activo",$F572="Cese"),M572,0)</f>
        <v>0</v>
      </c>
      <c r="W572" s="19" t="n">
        <f aca="false">IF(OR($F572="Activo",$F572="Cese"),SUM(P570:P571),0)</f>
        <v>0</v>
      </c>
      <c r="X572" s="36" t="n">
        <f aca="false">IF(OR($F572="Activo",$F572="Cese"),R572+S572+T572+U572+V572+W572,0)</f>
        <v>0</v>
      </c>
      <c r="Y572" s="19" t="n">
        <f aca="false">IF(OR($F572="Activo",$F572="Cese"),DED_FIJA,0)</f>
        <v>0</v>
      </c>
      <c r="Z572" s="36" t="n">
        <f aca="false">MAX(0,X572-Y572)</f>
        <v>0</v>
      </c>
      <c r="AA572" s="19" t="n">
        <f aca="false">IF(Z572=0,0,MAX(0,MIN(Z572,Parámetros!$G$19)-Parámetros!$F$19)*Parámetros!$E$19)</f>
        <v>0</v>
      </c>
      <c r="AB572" s="19" t="n">
        <f aca="false">IF(Z572=0,0,MAX(0,MIN(Z572,Parámetros!$G$20)-Parámetros!$F$20)*Parámetros!$E$20)</f>
        <v>0</v>
      </c>
      <c r="AC572" s="19" t="n">
        <f aca="false">IF(Z572=0,0,MAX(0,MIN(Z572,Parámetros!$G$21)-Parámetros!$F$21)*Parámetros!$E$21)</f>
        <v>0</v>
      </c>
      <c r="AD572" s="19" t="n">
        <f aca="false">IF(Z572=0,0,MAX(0,MIN(Z572,Parámetros!$G$22)-Parámetros!$F$22)*Parámetros!$E$22)</f>
        <v>0</v>
      </c>
      <c r="AE572" s="19" t="n">
        <f aca="false">IF(Z572=0,0,MAX(0,MIN(Z572,Parámetros!$G$23)-Parámetros!$F$23)*Parámetros!$E$23)</f>
        <v>0</v>
      </c>
      <c r="AF572" s="36" t="n">
        <f aca="false">SUM(AA572:AE572)</f>
        <v>0</v>
      </c>
      <c r="AG572" s="45" t="str">
        <f aca="false">IF(AM572&lt;=0,"-",INDEX(TR_TASA,MATCH(AM572,TR_DESDE,1)))</f>
        <v>-</v>
      </c>
      <c r="AH572" s="44" t="n">
        <f aca="false">IF($F572="Cese",1,IF($F572="Activo",INDEX(DIV_N,3),0))</f>
        <v>0</v>
      </c>
      <c r="AI572" s="44" t="n">
        <f aca="false">IF($F572="Cese",2,IF($F572="Activo",INDEX(DIV_HASTA,3),0))</f>
        <v>0</v>
      </c>
      <c r="AJ572" s="19" t="n">
        <f aca="false">IF(OR($F572="Activo",$F572="Cese"),SUMIFS(AV570:AV571,D570:D571,"&lt;="&amp;AI572),0)</f>
        <v>0</v>
      </c>
      <c r="AK572" s="19" t="n">
        <f aca="false">IF(OR($F572="Activo",$F572="Cese"),MAX(0,(AF572-AJ572)/AH572),0)</f>
        <v>0</v>
      </c>
      <c r="AL572" s="19" t="n">
        <f aca="false">IF(OR($F572="Activo",$F572="Cese"),K572+IF(PROY_BON="Sí",0,J572),0)</f>
        <v>0</v>
      </c>
      <c r="AM572" s="19" t="n">
        <f aca="false">IF(AL572&gt;0,MAX(0,X572+AL572-Y572),Z572)</f>
        <v>0</v>
      </c>
      <c r="AN572" s="19" t="n">
        <f aca="false">SUMPRODUCT((AM572&gt;TR_DESDE)*(AM572-TR_DESDE)*TR_INC)</f>
        <v>0</v>
      </c>
      <c r="AO572" s="19" t="n">
        <f aca="false">IF(AL572&gt;0,MAX(0,AN572-IF($F572="Cese",MAX(AF572,AJ572),AF572)),0)</f>
        <v>0</v>
      </c>
      <c r="AP572" s="46" t="n">
        <f aca="false">IF(OR($F572="Activo",$F572="Cese"),ROUND(AK572+AO572,2),0)</f>
        <v>0</v>
      </c>
      <c r="AQ572" s="19" t="n">
        <f aca="false">IF($F572="Cese",MAX(0,AJ572-AN572),0)</f>
        <v>0</v>
      </c>
      <c r="AR572" s="19" t="str">
        <f aca="false">IF($B572="","",IF(COUNTIFS(RP_COD,$B572,'Retenciones Planilla'!$E$6:$E$105,"&lt;&gt;")=0,"",SUMIFS('Retenciones Planilla'!$E$6:$E$105,RP_COD,$B572)))</f>
        <v/>
      </c>
      <c r="AS572" s="19" t="str">
        <f aca="false">IF(AR572="","",AR572-AP572)</f>
        <v/>
      </c>
      <c r="AT572" s="23" t="str">
        <f aca="false">IF($B572="","",IF(NOT(OR($F572="Activo",$F572="Cese")),IF(N(AR572)=0,"—","Revisar: sin vínculo"),IF(AR572="",IF(AP572=0,"No corresponde","Sin dato planilla"),IF(ABS(AS572)&lt;=TOL,"OK",IF(AS572&gt;0,"Retuvo de más","Retuvo de menos")))))</f>
        <v/>
      </c>
      <c r="AU572" s="19" t="n">
        <f aca="false">IF(AND(BASE_RET="Planilla (si existe)",AR572&lt;&gt;""),AR572,AP572)</f>
        <v>0</v>
      </c>
      <c r="AV572" s="19" t="n">
        <f aca="false">AU572+N572</f>
        <v>0</v>
      </c>
    </row>
    <row r="573" customFormat="false" ht="15" hidden="false" customHeight="false" outlineLevel="0" collapsed="false">
      <c r="A573" s="43" t="n">
        <v>48</v>
      </c>
      <c r="B573" s="35" t="str">
        <f aca="false">IF(Trabajadores!$B$53="","",Trabajadores!$B$53)</f>
        <v/>
      </c>
      <c r="C573" s="35" t="str">
        <f aca="false">IF($B573="","",Trabajadores!$D$53)</f>
        <v/>
      </c>
      <c r="D573" s="43" t="n">
        <v>4</v>
      </c>
      <c r="E573" s="23" t="s">
        <v>301</v>
      </c>
      <c r="F573" s="23" t="str">
        <f aca="false">IF($B573="","",IF(OR(4&lt;Trabajadores!$M$53,4&gt;Trabajadores!$N$53),"No vinculado",IF(AND(4=Trabajadores!$N$53,Trabajadores!$O$53="Sí"),"Cese","Activo")))</f>
        <v/>
      </c>
      <c r="G573" s="19" t="n">
        <f aca="false">IF($B573="",0,SUMIFS(Ingresos!$R$6:$R$1505,ING_COD,$B573,ING_CLASE,"ORD"))</f>
        <v>0</v>
      </c>
      <c r="H573" s="19" t="n">
        <f aca="false">IF($B573="",0,SUMIFS(Ingresos!$R$6:$R$1505,ING_COD,$B573,ING_CLASE,"ORD",ING_COMP,"Sí"))</f>
        <v>0</v>
      </c>
      <c r="I573" s="19" t="n">
        <f aca="false">IF($B573="",0,SUMIFS(Ingresos!$R$6:$R$1505,ING_COD,$B573,ING_CLASE,"GRA"))</f>
        <v>0</v>
      </c>
      <c r="J573" s="19" t="n">
        <f aca="false">IF($B573="",0,SUMIFS(Ingresos!$R$6:$R$1505,ING_COD,$B573,ING_CLASE,"BON"))</f>
        <v>0</v>
      </c>
      <c r="K573" s="19" t="n">
        <f aca="false">IF($B573="",0,SUMIFS(Ingresos!$R$6:$R$1505,ING_COD,$B573,ING_CLASE,"EXT"))</f>
        <v>0</v>
      </c>
      <c r="L573" s="19" t="n">
        <f aca="false">IF($B573="",0,SUMIFS(Ingresos!$R$6:$R$1505,ING_COD,$B573,ING_CLASE,"OTO"))</f>
        <v>0</v>
      </c>
      <c r="M573" s="19" t="n">
        <f aca="false">IF($B573="",0,SUMIFS(Ingresos!$R$6:$R$1505,ING_COD,$B573,ING_CLASE,"OTX"))</f>
        <v>0</v>
      </c>
      <c r="N573" s="19" t="n">
        <f aca="false">IF($B573="",0,SUMIFS(Ingresos!$R$6:$R$1505,ING_COD,$B573,ING_CLASE,"RETO"))</f>
        <v>0</v>
      </c>
      <c r="O573" s="19" t="n">
        <f aca="false">IF($B573="",0,SUMIFS(Ingresos!$R$6:$R$1505,ING_COD,$B573,ING_CLASE,"INA"))</f>
        <v>0</v>
      </c>
      <c r="P573" s="19" t="n">
        <f aca="false">G573+I573+J573+K573+L573+M573</f>
        <v>0</v>
      </c>
      <c r="Q573" s="44" t="n">
        <f aca="false">IF($F573="Activo",9,IF($F573="Cese",1,0))</f>
        <v>0</v>
      </c>
      <c r="R573" s="19" t="n">
        <f aca="false">G573*Q573</f>
        <v>0</v>
      </c>
      <c r="S573" s="19" t="n">
        <f aca="false">IF($F573="Activo",SUMIFS(I573:I581,$D573:$D581,"&lt;="&amp;Trabajadores!$N$53)+IF(PROY_BON="Sí",SUMIFS(J573:J581,$D573:$D581,"&lt;="&amp;Trabajadores!$N$53),0),IF($F573="Cese",I573+IF(PROY_BON="Sí",J573,0),0))</f>
        <v>0</v>
      </c>
      <c r="T573" s="19" t="n">
        <f aca="false">IF(OR($F573&lt;&gt;"Activo",Trabajadores!$I$53="No"),0,IF(I576=0,H573*(1+IF(PROY_BON="Sí",Trabajadores!$P$53,0))*Trabajadores!$R$53/6*(Trabajadores!$N$53&gt;=7),0)+IF(I581=0,H573*(1+IF(PROY_BON="Sí",Trabajadores!$P$53,0))*Trabajadores!$S$53/6*(Trabajadores!$N$53&gt;=12),0))</f>
        <v>0</v>
      </c>
      <c r="U573" s="19" t="n">
        <f aca="false">IF($F573="Activo",IF(Trabajadores!$J$53="Sí",L573*9,L573),IF($F573="Cese",L573,0))</f>
        <v>0</v>
      </c>
      <c r="V573" s="19" t="n">
        <f aca="false">IF(OR($F573="Activo",$F573="Cese"),M573,0)</f>
        <v>0</v>
      </c>
      <c r="W573" s="19" t="n">
        <f aca="false">IF(OR($F573="Activo",$F573="Cese"),SUM(P570:P572),0)</f>
        <v>0</v>
      </c>
      <c r="X573" s="36" t="n">
        <f aca="false">IF(OR($F573="Activo",$F573="Cese"),R573+S573+T573+U573+V573+W573,0)</f>
        <v>0</v>
      </c>
      <c r="Y573" s="19" t="n">
        <f aca="false">IF(OR($F573="Activo",$F573="Cese"),DED_FIJA,0)</f>
        <v>0</v>
      </c>
      <c r="Z573" s="36" t="n">
        <f aca="false">MAX(0,X573-Y573)</f>
        <v>0</v>
      </c>
      <c r="AA573" s="19" t="n">
        <f aca="false">IF(Z573=0,0,MAX(0,MIN(Z573,Parámetros!$G$19)-Parámetros!$F$19)*Parámetros!$E$19)</f>
        <v>0</v>
      </c>
      <c r="AB573" s="19" t="n">
        <f aca="false">IF(Z573=0,0,MAX(0,MIN(Z573,Parámetros!$G$20)-Parámetros!$F$20)*Parámetros!$E$20)</f>
        <v>0</v>
      </c>
      <c r="AC573" s="19" t="n">
        <f aca="false">IF(Z573=0,0,MAX(0,MIN(Z573,Parámetros!$G$21)-Parámetros!$F$21)*Parámetros!$E$21)</f>
        <v>0</v>
      </c>
      <c r="AD573" s="19" t="n">
        <f aca="false">IF(Z573=0,0,MAX(0,MIN(Z573,Parámetros!$G$22)-Parámetros!$F$22)*Parámetros!$E$22)</f>
        <v>0</v>
      </c>
      <c r="AE573" s="19" t="n">
        <f aca="false">IF(Z573=0,0,MAX(0,MIN(Z573,Parámetros!$G$23)-Parámetros!$F$23)*Parámetros!$E$23)</f>
        <v>0</v>
      </c>
      <c r="AF573" s="36" t="n">
        <f aca="false">SUM(AA573:AE573)</f>
        <v>0</v>
      </c>
      <c r="AG573" s="45" t="str">
        <f aca="false">IF(AM573&lt;=0,"-",INDEX(TR_TASA,MATCH(AM573,TR_DESDE,1)))</f>
        <v>-</v>
      </c>
      <c r="AH573" s="44" t="n">
        <f aca="false">IF($F573="Cese",1,IF($F573="Activo",INDEX(DIV_N,4),0))</f>
        <v>0</v>
      </c>
      <c r="AI573" s="44" t="n">
        <f aca="false">IF($F573="Cese",3,IF($F573="Activo",INDEX(DIV_HASTA,4),0))</f>
        <v>0</v>
      </c>
      <c r="AJ573" s="19" t="n">
        <f aca="false">IF(OR($F573="Activo",$F573="Cese"),SUMIFS(AV570:AV572,D570:D572,"&lt;="&amp;AI573),0)</f>
        <v>0</v>
      </c>
      <c r="AK573" s="19" t="n">
        <f aca="false">IF(OR($F573="Activo",$F573="Cese"),MAX(0,(AF573-AJ573)/AH573),0)</f>
        <v>0</v>
      </c>
      <c r="AL573" s="19" t="n">
        <f aca="false">IF(OR($F573="Activo",$F573="Cese"),K573+IF(PROY_BON="Sí",0,J573),0)</f>
        <v>0</v>
      </c>
      <c r="AM573" s="19" t="n">
        <f aca="false">IF(AL573&gt;0,MAX(0,X573+AL573-Y573),Z573)</f>
        <v>0</v>
      </c>
      <c r="AN573" s="19" t="n">
        <f aca="false">SUMPRODUCT((AM573&gt;TR_DESDE)*(AM573-TR_DESDE)*TR_INC)</f>
        <v>0</v>
      </c>
      <c r="AO573" s="19" t="n">
        <f aca="false">IF(AL573&gt;0,MAX(0,AN573-IF($F573="Cese",MAX(AF573,AJ573),AF573)),0)</f>
        <v>0</v>
      </c>
      <c r="AP573" s="46" t="n">
        <f aca="false">IF(OR($F573="Activo",$F573="Cese"),ROUND(AK573+AO573,2),0)</f>
        <v>0</v>
      </c>
      <c r="AQ573" s="19" t="n">
        <f aca="false">IF($F573="Cese",MAX(0,AJ573-AN573),0)</f>
        <v>0</v>
      </c>
      <c r="AR573" s="19" t="str">
        <f aca="false">IF($B573="","",IF(COUNTIFS(RP_COD,$B573,'Retenciones Planilla'!$F$6:$F$105,"&lt;&gt;")=0,"",SUMIFS('Retenciones Planilla'!$F$6:$F$105,RP_COD,$B573)))</f>
        <v/>
      </c>
      <c r="AS573" s="19" t="str">
        <f aca="false">IF(AR573="","",AR573-AP573)</f>
        <v/>
      </c>
      <c r="AT573" s="23" t="str">
        <f aca="false">IF($B573="","",IF(NOT(OR($F573="Activo",$F573="Cese")),IF(N(AR573)=0,"—","Revisar: sin vínculo"),IF(AR573="",IF(AP573=0,"No corresponde","Sin dato planilla"),IF(ABS(AS573)&lt;=TOL,"OK",IF(AS573&gt;0,"Retuvo de más","Retuvo de menos")))))</f>
        <v/>
      </c>
      <c r="AU573" s="19" t="n">
        <f aca="false">IF(AND(BASE_RET="Planilla (si existe)",AR573&lt;&gt;""),AR573,AP573)</f>
        <v>0</v>
      </c>
      <c r="AV573" s="19" t="n">
        <f aca="false">AU573+N573</f>
        <v>0</v>
      </c>
    </row>
    <row r="574" customFormat="false" ht="15" hidden="false" customHeight="false" outlineLevel="0" collapsed="false">
      <c r="A574" s="43" t="n">
        <v>48</v>
      </c>
      <c r="B574" s="35" t="str">
        <f aca="false">IF(Trabajadores!$B$53="","",Trabajadores!$B$53)</f>
        <v/>
      </c>
      <c r="C574" s="35" t="str">
        <f aca="false">IF($B574="","",Trabajadores!$D$53)</f>
        <v/>
      </c>
      <c r="D574" s="43" t="n">
        <v>5</v>
      </c>
      <c r="E574" s="23" t="s">
        <v>302</v>
      </c>
      <c r="F574" s="23" t="str">
        <f aca="false">IF($B574="","",IF(OR(5&lt;Trabajadores!$M$53,5&gt;Trabajadores!$N$53),"No vinculado",IF(AND(5=Trabajadores!$N$53,Trabajadores!$O$53="Sí"),"Cese","Activo")))</f>
        <v/>
      </c>
      <c r="G574" s="19" t="n">
        <f aca="false">IF($B574="",0,SUMIFS(Ingresos!$S$6:$S$1505,ING_COD,$B574,ING_CLASE,"ORD"))</f>
        <v>0</v>
      </c>
      <c r="H574" s="19" t="n">
        <f aca="false">IF($B574="",0,SUMIFS(Ingresos!$S$6:$S$1505,ING_COD,$B574,ING_CLASE,"ORD",ING_COMP,"Sí"))</f>
        <v>0</v>
      </c>
      <c r="I574" s="19" t="n">
        <f aca="false">IF($B574="",0,SUMIFS(Ingresos!$S$6:$S$1505,ING_COD,$B574,ING_CLASE,"GRA"))</f>
        <v>0</v>
      </c>
      <c r="J574" s="19" t="n">
        <f aca="false">IF($B574="",0,SUMIFS(Ingresos!$S$6:$S$1505,ING_COD,$B574,ING_CLASE,"BON"))</f>
        <v>0</v>
      </c>
      <c r="K574" s="19" t="n">
        <f aca="false">IF($B574="",0,SUMIFS(Ingresos!$S$6:$S$1505,ING_COD,$B574,ING_CLASE,"EXT"))</f>
        <v>0</v>
      </c>
      <c r="L574" s="19" t="n">
        <f aca="false">IF($B574="",0,SUMIFS(Ingresos!$S$6:$S$1505,ING_COD,$B574,ING_CLASE,"OTO"))</f>
        <v>0</v>
      </c>
      <c r="M574" s="19" t="n">
        <f aca="false">IF($B574="",0,SUMIFS(Ingresos!$S$6:$S$1505,ING_COD,$B574,ING_CLASE,"OTX"))</f>
        <v>0</v>
      </c>
      <c r="N574" s="19" t="n">
        <f aca="false">IF($B574="",0,SUMIFS(Ingresos!$S$6:$S$1505,ING_COD,$B574,ING_CLASE,"RETO"))</f>
        <v>0</v>
      </c>
      <c r="O574" s="19" t="n">
        <f aca="false">IF($B574="",0,SUMIFS(Ingresos!$S$6:$S$1505,ING_COD,$B574,ING_CLASE,"INA"))</f>
        <v>0</v>
      </c>
      <c r="P574" s="19" t="n">
        <f aca="false">G574+I574+J574+K574+L574+M574</f>
        <v>0</v>
      </c>
      <c r="Q574" s="44" t="n">
        <f aca="false">IF($F574="Activo",8,IF($F574="Cese",1,0))</f>
        <v>0</v>
      </c>
      <c r="R574" s="19" t="n">
        <f aca="false">G574*Q574</f>
        <v>0</v>
      </c>
      <c r="S574" s="19" t="n">
        <f aca="false">IF($F574="Activo",SUMIFS(I574:I581,$D574:$D581,"&lt;="&amp;Trabajadores!$N$53)+IF(PROY_BON="Sí",SUMIFS(J574:J581,$D574:$D581,"&lt;="&amp;Trabajadores!$N$53),0),IF($F574="Cese",I574+IF(PROY_BON="Sí",J574,0),0))</f>
        <v>0</v>
      </c>
      <c r="T574" s="19" t="n">
        <f aca="false">IF(OR($F574&lt;&gt;"Activo",Trabajadores!$I$53="No"),0,IF(I576=0,H574*(1+IF(PROY_BON="Sí",Trabajadores!$P$53,0))*Trabajadores!$R$53/6*(Trabajadores!$N$53&gt;=7),0)+IF(I581=0,H574*(1+IF(PROY_BON="Sí",Trabajadores!$P$53,0))*Trabajadores!$S$53/6*(Trabajadores!$N$53&gt;=12),0))</f>
        <v>0</v>
      </c>
      <c r="U574" s="19" t="n">
        <f aca="false">IF($F574="Activo",IF(Trabajadores!$J$53="Sí",L574*8,L574),IF($F574="Cese",L574,0))</f>
        <v>0</v>
      </c>
      <c r="V574" s="19" t="n">
        <f aca="false">IF(OR($F574="Activo",$F574="Cese"),M574,0)</f>
        <v>0</v>
      </c>
      <c r="W574" s="19" t="n">
        <f aca="false">IF(OR($F574="Activo",$F574="Cese"),SUM(P570:P573),0)</f>
        <v>0</v>
      </c>
      <c r="X574" s="36" t="n">
        <f aca="false">IF(OR($F574="Activo",$F574="Cese"),R574+S574+T574+U574+V574+W574,0)</f>
        <v>0</v>
      </c>
      <c r="Y574" s="19" t="n">
        <f aca="false">IF(OR($F574="Activo",$F574="Cese"),DED_FIJA,0)</f>
        <v>0</v>
      </c>
      <c r="Z574" s="36" t="n">
        <f aca="false">MAX(0,X574-Y574)</f>
        <v>0</v>
      </c>
      <c r="AA574" s="19" t="n">
        <f aca="false">IF(Z574=0,0,MAX(0,MIN(Z574,Parámetros!$G$19)-Parámetros!$F$19)*Parámetros!$E$19)</f>
        <v>0</v>
      </c>
      <c r="AB574" s="19" t="n">
        <f aca="false">IF(Z574=0,0,MAX(0,MIN(Z574,Parámetros!$G$20)-Parámetros!$F$20)*Parámetros!$E$20)</f>
        <v>0</v>
      </c>
      <c r="AC574" s="19" t="n">
        <f aca="false">IF(Z574=0,0,MAX(0,MIN(Z574,Parámetros!$G$21)-Parámetros!$F$21)*Parámetros!$E$21)</f>
        <v>0</v>
      </c>
      <c r="AD574" s="19" t="n">
        <f aca="false">IF(Z574=0,0,MAX(0,MIN(Z574,Parámetros!$G$22)-Parámetros!$F$22)*Parámetros!$E$22)</f>
        <v>0</v>
      </c>
      <c r="AE574" s="19" t="n">
        <f aca="false">IF(Z574=0,0,MAX(0,MIN(Z574,Parámetros!$G$23)-Parámetros!$F$23)*Parámetros!$E$23)</f>
        <v>0</v>
      </c>
      <c r="AF574" s="36" t="n">
        <f aca="false">SUM(AA574:AE574)</f>
        <v>0</v>
      </c>
      <c r="AG574" s="45" t="str">
        <f aca="false">IF(AM574&lt;=0,"-",INDEX(TR_TASA,MATCH(AM574,TR_DESDE,1)))</f>
        <v>-</v>
      </c>
      <c r="AH574" s="44" t="n">
        <f aca="false">IF($F574="Cese",1,IF($F574="Activo",INDEX(DIV_N,5),0))</f>
        <v>0</v>
      </c>
      <c r="AI574" s="44" t="n">
        <f aca="false">IF($F574="Cese",4,IF($F574="Activo",INDEX(DIV_HASTA,5),0))</f>
        <v>0</v>
      </c>
      <c r="AJ574" s="19" t="n">
        <f aca="false">IF(OR($F574="Activo",$F574="Cese"),SUMIFS(AV570:AV573,D570:D573,"&lt;="&amp;AI574),0)</f>
        <v>0</v>
      </c>
      <c r="AK574" s="19" t="n">
        <f aca="false">IF(OR($F574="Activo",$F574="Cese"),MAX(0,(AF574-AJ574)/AH574),0)</f>
        <v>0</v>
      </c>
      <c r="AL574" s="19" t="n">
        <f aca="false">IF(OR($F574="Activo",$F574="Cese"),K574+IF(PROY_BON="Sí",0,J574),0)</f>
        <v>0</v>
      </c>
      <c r="AM574" s="19" t="n">
        <f aca="false">IF(AL574&gt;0,MAX(0,X574+AL574-Y574),Z574)</f>
        <v>0</v>
      </c>
      <c r="AN574" s="19" t="n">
        <f aca="false">SUMPRODUCT((AM574&gt;TR_DESDE)*(AM574-TR_DESDE)*TR_INC)</f>
        <v>0</v>
      </c>
      <c r="AO574" s="19" t="n">
        <f aca="false">IF(AL574&gt;0,MAX(0,AN574-IF($F574="Cese",MAX(AF574,AJ574),AF574)),0)</f>
        <v>0</v>
      </c>
      <c r="AP574" s="46" t="n">
        <f aca="false">IF(OR($F574="Activo",$F574="Cese"),ROUND(AK574+AO574,2),0)</f>
        <v>0</v>
      </c>
      <c r="AQ574" s="19" t="n">
        <f aca="false">IF($F574="Cese",MAX(0,AJ574-AN574),0)</f>
        <v>0</v>
      </c>
      <c r="AR574" s="19" t="str">
        <f aca="false">IF($B574="","",IF(COUNTIFS(RP_COD,$B574,'Retenciones Planilla'!$G$6:$G$105,"&lt;&gt;")=0,"",SUMIFS('Retenciones Planilla'!$G$6:$G$105,RP_COD,$B574)))</f>
        <v/>
      </c>
      <c r="AS574" s="19" t="str">
        <f aca="false">IF(AR574="","",AR574-AP574)</f>
        <v/>
      </c>
      <c r="AT574" s="23" t="str">
        <f aca="false">IF($B574="","",IF(NOT(OR($F574="Activo",$F574="Cese")),IF(N(AR574)=0,"—","Revisar: sin vínculo"),IF(AR574="",IF(AP574=0,"No corresponde","Sin dato planilla"),IF(ABS(AS574)&lt;=TOL,"OK",IF(AS574&gt;0,"Retuvo de más","Retuvo de menos")))))</f>
        <v/>
      </c>
      <c r="AU574" s="19" t="n">
        <f aca="false">IF(AND(BASE_RET="Planilla (si existe)",AR574&lt;&gt;""),AR574,AP574)</f>
        <v>0</v>
      </c>
      <c r="AV574" s="19" t="n">
        <f aca="false">AU574+N574</f>
        <v>0</v>
      </c>
    </row>
    <row r="575" customFormat="false" ht="15" hidden="false" customHeight="false" outlineLevel="0" collapsed="false">
      <c r="A575" s="43" t="n">
        <v>48</v>
      </c>
      <c r="B575" s="35" t="str">
        <f aca="false">IF(Trabajadores!$B$53="","",Trabajadores!$B$53)</f>
        <v/>
      </c>
      <c r="C575" s="35" t="str">
        <f aca="false">IF($B575="","",Trabajadores!$D$53)</f>
        <v/>
      </c>
      <c r="D575" s="43" t="n">
        <v>6</v>
      </c>
      <c r="E575" s="23" t="s">
        <v>303</v>
      </c>
      <c r="F575" s="23" t="str">
        <f aca="false">IF($B575="","",IF(OR(6&lt;Trabajadores!$M$53,6&gt;Trabajadores!$N$53),"No vinculado",IF(AND(6=Trabajadores!$N$53,Trabajadores!$O$53="Sí"),"Cese","Activo")))</f>
        <v/>
      </c>
      <c r="G575" s="19" t="n">
        <f aca="false">IF($B575="",0,SUMIFS(Ingresos!$T$6:$T$1505,ING_COD,$B575,ING_CLASE,"ORD"))</f>
        <v>0</v>
      </c>
      <c r="H575" s="19" t="n">
        <f aca="false">IF($B575="",0,SUMIFS(Ingresos!$T$6:$T$1505,ING_COD,$B575,ING_CLASE,"ORD",ING_COMP,"Sí"))</f>
        <v>0</v>
      </c>
      <c r="I575" s="19" t="n">
        <f aca="false">IF($B575="",0,SUMIFS(Ingresos!$T$6:$T$1505,ING_COD,$B575,ING_CLASE,"GRA"))</f>
        <v>0</v>
      </c>
      <c r="J575" s="19" t="n">
        <f aca="false">IF($B575="",0,SUMIFS(Ingresos!$T$6:$T$1505,ING_COD,$B575,ING_CLASE,"BON"))</f>
        <v>0</v>
      </c>
      <c r="K575" s="19" t="n">
        <f aca="false">IF($B575="",0,SUMIFS(Ingresos!$T$6:$T$1505,ING_COD,$B575,ING_CLASE,"EXT"))</f>
        <v>0</v>
      </c>
      <c r="L575" s="19" t="n">
        <f aca="false">IF($B575="",0,SUMIFS(Ingresos!$T$6:$T$1505,ING_COD,$B575,ING_CLASE,"OTO"))</f>
        <v>0</v>
      </c>
      <c r="M575" s="19" t="n">
        <f aca="false">IF($B575="",0,SUMIFS(Ingresos!$T$6:$T$1505,ING_COD,$B575,ING_CLASE,"OTX"))</f>
        <v>0</v>
      </c>
      <c r="N575" s="19" t="n">
        <f aca="false">IF($B575="",0,SUMIFS(Ingresos!$T$6:$T$1505,ING_COD,$B575,ING_CLASE,"RETO"))</f>
        <v>0</v>
      </c>
      <c r="O575" s="19" t="n">
        <f aca="false">IF($B575="",0,SUMIFS(Ingresos!$T$6:$T$1505,ING_COD,$B575,ING_CLASE,"INA"))</f>
        <v>0</v>
      </c>
      <c r="P575" s="19" t="n">
        <f aca="false">G575+I575+J575+K575+L575+M575</f>
        <v>0</v>
      </c>
      <c r="Q575" s="44" t="n">
        <f aca="false">IF($F575="Activo",7,IF($F575="Cese",1,0))</f>
        <v>0</v>
      </c>
      <c r="R575" s="19" t="n">
        <f aca="false">G575*Q575</f>
        <v>0</v>
      </c>
      <c r="S575" s="19" t="n">
        <f aca="false">IF($F575="Activo",SUMIFS(I575:I581,$D575:$D581,"&lt;="&amp;Trabajadores!$N$53)+IF(PROY_BON="Sí",SUMIFS(J575:J581,$D575:$D581,"&lt;="&amp;Trabajadores!$N$53),0),IF($F575="Cese",I575+IF(PROY_BON="Sí",J575,0),0))</f>
        <v>0</v>
      </c>
      <c r="T575" s="19" t="n">
        <f aca="false">IF(OR($F575&lt;&gt;"Activo",Trabajadores!$I$53="No"),0,IF(I576=0,H575*(1+IF(PROY_BON="Sí",Trabajadores!$P$53,0))*Trabajadores!$R$53/6*(Trabajadores!$N$53&gt;=7),0)+IF(I581=0,H575*(1+IF(PROY_BON="Sí",Trabajadores!$P$53,0))*Trabajadores!$S$53/6*(Trabajadores!$N$53&gt;=12),0))</f>
        <v>0</v>
      </c>
      <c r="U575" s="19" t="n">
        <f aca="false">IF($F575="Activo",IF(Trabajadores!$J$53="Sí",L575*7,L575),IF($F575="Cese",L575,0))</f>
        <v>0</v>
      </c>
      <c r="V575" s="19" t="n">
        <f aca="false">IF(OR($F575="Activo",$F575="Cese"),M575,0)</f>
        <v>0</v>
      </c>
      <c r="W575" s="19" t="n">
        <f aca="false">IF(OR($F575="Activo",$F575="Cese"),SUM(P570:P574),0)</f>
        <v>0</v>
      </c>
      <c r="X575" s="36" t="n">
        <f aca="false">IF(OR($F575="Activo",$F575="Cese"),R575+S575+T575+U575+V575+W575,0)</f>
        <v>0</v>
      </c>
      <c r="Y575" s="19" t="n">
        <f aca="false">IF(OR($F575="Activo",$F575="Cese"),DED_FIJA,0)</f>
        <v>0</v>
      </c>
      <c r="Z575" s="36" t="n">
        <f aca="false">MAX(0,X575-Y575)</f>
        <v>0</v>
      </c>
      <c r="AA575" s="19" t="n">
        <f aca="false">IF(Z575=0,0,MAX(0,MIN(Z575,Parámetros!$G$19)-Parámetros!$F$19)*Parámetros!$E$19)</f>
        <v>0</v>
      </c>
      <c r="AB575" s="19" t="n">
        <f aca="false">IF(Z575=0,0,MAX(0,MIN(Z575,Parámetros!$G$20)-Parámetros!$F$20)*Parámetros!$E$20)</f>
        <v>0</v>
      </c>
      <c r="AC575" s="19" t="n">
        <f aca="false">IF(Z575=0,0,MAX(0,MIN(Z575,Parámetros!$G$21)-Parámetros!$F$21)*Parámetros!$E$21)</f>
        <v>0</v>
      </c>
      <c r="AD575" s="19" t="n">
        <f aca="false">IF(Z575=0,0,MAX(0,MIN(Z575,Parámetros!$G$22)-Parámetros!$F$22)*Parámetros!$E$22)</f>
        <v>0</v>
      </c>
      <c r="AE575" s="19" t="n">
        <f aca="false">IF(Z575=0,0,MAX(0,MIN(Z575,Parámetros!$G$23)-Parámetros!$F$23)*Parámetros!$E$23)</f>
        <v>0</v>
      </c>
      <c r="AF575" s="36" t="n">
        <f aca="false">SUM(AA575:AE575)</f>
        <v>0</v>
      </c>
      <c r="AG575" s="45" t="str">
        <f aca="false">IF(AM575&lt;=0,"-",INDEX(TR_TASA,MATCH(AM575,TR_DESDE,1)))</f>
        <v>-</v>
      </c>
      <c r="AH575" s="44" t="n">
        <f aca="false">IF($F575="Cese",1,IF($F575="Activo",INDEX(DIV_N,6),0))</f>
        <v>0</v>
      </c>
      <c r="AI575" s="44" t="n">
        <f aca="false">IF($F575="Cese",5,IF($F575="Activo",INDEX(DIV_HASTA,6),0))</f>
        <v>0</v>
      </c>
      <c r="AJ575" s="19" t="n">
        <f aca="false">IF(OR($F575="Activo",$F575="Cese"),SUMIFS(AV570:AV574,D570:D574,"&lt;="&amp;AI575),0)</f>
        <v>0</v>
      </c>
      <c r="AK575" s="19" t="n">
        <f aca="false">IF(OR($F575="Activo",$F575="Cese"),MAX(0,(AF575-AJ575)/AH575),0)</f>
        <v>0</v>
      </c>
      <c r="AL575" s="19" t="n">
        <f aca="false">IF(OR($F575="Activo",$F575="Cese"),K575+IF(PROY_BON="Sí",0,J575),0)</f>
        <v>0</v>
      </c>
      <c r="AM575" s="19" t="n">
        <f aca="false">IF(AL575&gt;0,MAX(0,X575+AL575-Y575),Z575)</f>
        <v>0</v>
      </c>
      <c r="AN575" s="19" t="n">
        <f aca="false">SUMPRODUCT((AM575&gt;TR_DESDE)*(AM575-TR_DESDE)*TR_INC)</f>
        <v>0</v>
      </c>
      <c r="AO575" s="19" t="n">
        <f aca="false">IF(AL575&gt;0,MAX(0,AN575-IF($F575="Cese",MAX(AF575,AJ575),AF575)),0)</f>
        <v>0</v>
      </c>
      <c r="AP575" s="46" t="n">
        <f aca="false">IF(OR($F575="Activo",$F575="Cese"),ROUND(AK575+AO575,2),0)</f>
        <v>0</v>
      </c>
      <c r="AQ575" s="19" t="n">
        <f aca="false">IF($F575="Cese",MAX(0,AJ575-AN575),0)</f>
        <v>0</v>
      </c>
      <c r="AR575" s="19" t="str">
        <f aca="false">IF($B575="","",IF(COUNTIFS(RP_COD,$B575,'Retenciones Planilla'!$H$6:$H$105,"&lt;&gt;")=0,"",SUMIFS('Retenciones Planilla'!$H$6:$H$105,RP_COD,$B575)))</f>
        <v/>
      </c>
      <c r="AS575" s="19" t="str">
        <f aca="false">IF(AR575="","",AR575-AP575)</f>
        <v/>
      </c>
      <c r="AT575" s="23" t="str">
        <f aca="false">IF($B575="","",IF(NOT(OR($F575="Activo",$F575="Cese")),IF(N(AR575)=0,"—","Revisar: sin vínculo"),IF(AR575="",IF(AP575=0,"No corresponde","Sin dato planilla"),IF(ABS(AS575)&lt;=TOL,"OK",IF(AS575&gt;0,"Retuvo de más","Retuvo de menos")))))</f>
        <v/>
      </c>
      <c r="AU575" s="19" t="n">
        <f aca="false">IF(AND(BASE_RET="Planilla (si existe)",AR575&lt;&gt;""),AR575,AP575)</f>
        <v>0</v>
      </c>
      <c r="AV575" s="19" t="n">
        <f aca="false">AU575+N575</f>
        <v>0</v>
      </c>
    </row>
    <row r="576" customFormat="false" ht="15" hidden="false" customHeight="false" outlineLevel="0" collapsed="false">
      <c r="A576" s="43" t="n">
        <v>48</v>
      </c>
      <c r="B576" s="35" t="str">
        <f aca="false">IF(Trabajadores!$B$53="","",Trabajadores!$B$53)</f>
        <v/>
      </c>
      <c r="C576" s="35" t="str">
        <f aca="false">IF($B576="","",Trabajadores!$D$53)</f>
        <v/>
      </c>
      <c r="D576" s="43" t="n">
        <v>7</v>
      </c>
      <c r="E576" s="23" t="s">
        <v>304</v>
      </c>
      <c r="F576" s="23" t="str">
        <f aca="false">IF($B576="","",IF(OR(7&lt;Trabajadores!$M$53,7&gt;Trabajadores!$N$53),"No vinculado",IF(AND(7=Trabajadores!$N$53,Trabajadores!$O$53="Sí"),"Cese","Activo")))</f>
        <v/>
      </c>
      <c r="G576" s="19" t="n">
        <f aca="false">IF($B576="",0,SUMIFS(Ingresos!$U$6:$U$1505,ING_COD,$B576,ING_CLASE,"ORD"))</f>
        <v>0</v>
      </c>
      <c r="H576" s="19" t="n">
        <f aca="false">IF($B576="",0,SUMIFS(Ingresos!$U$6:$U$1505,ING_COD,$B576,ING_CLASE,"ORD",ING_COMP,"Sí"))</f>
        <v>0</v>
      </c>
      <c r="I576" s="19" t="n">
        <f aca="false">IF($B576="",0,SUMIFS(Ingresos!$U$6:$U$1505,ING_COD,$B576,ING_CLASE,"GRA"))</f>
        <v>0</v>
      </c>
      <c r="J576" s="19" t="n">
        <f aca="false">IF($B576="",0,SUMIFS(Ingresos!$U$6:$U$1505,ING_COD,$B576,ING_CLASE,"BON"))</f>
        <v>0</v>
      </c>
      <c r="K576" s="19" t="n">
        <f aca="false">IF($B576="",0,SUMIFS(Ingresos!$U$6:$U$1505,ING_COD,$B576,ING_CLASE,"EXT"))</f>
        <v>0</v>
      </c>
      <c r="L576" s="19" t="n">
        <f aca="false">IF($B576="",0,SUMIFS(Ingresos!$U$6:$U$1505,ING_COD,$B576,ING_CLASE,"OTO"))</f>
        <v>0</v>
      </c>
      <c r="M576" s="19" t="n">
        <f aca="false">IF($B576="",0,SUMIFS(Ingresos!$U$6:$U$1505,ING_COD,$B576,ING_CLASE,"OTX"))</f>
        <v>0</v>
      </c>
      <c r="N576" s="19" t="n">
        <f aca="false">IF($B576="",0,SUMIFS(Ingresos!$U$6:$U$1505,ING_COD,$B576,ING_CLASE,"RETO"))</f>
        <v>0</v>
      </c>
      <c r="O576" s="19" t="n">
        <f aca="false">IF($B576="",0,SUMIFS(Ingresos!$U$6:$U$1505,ING_COD,$B576,ING_CLASE,"INA"))</f>
        <v>0</v>
      </c>
      <c r="P576" s="19" t="n">
        <f aca="false">G576+I576+J576+K576+L576+M576</f>
        <v>0</v>
      </c>
      <c r="Q576" s="44" t="n">
        <f aca="false">IF($F576="Activo",6,IF($F576="Cese",1,0))</f>
        <v>0</v>
      </c>
      <c r="R576" s="19" t="n">
        <f aca="false">G576*Q576</f>
        <v>0</v>
      </c>
      <c r="S576" s="19" t="n">
        <f aca="false">IF($F576="Activo",SUMIFS(I576:I581,$D576:$D581,"&lt;="&amp;Trabajadores!$N$53)+IF(PROY_BON="Sí",SUMIFS(J576:J581,$D576:$D581,"&lt;="&amp;Trabajadores!$N$53),0),IF($F576="Cese",I576+IF(PROY_BON="Sí",J576,0),0))</f>
        <v>0</v>
      </c>
      <c r="T576" s="19" t="n">
        <f aca="false">IF(OR($F576&lt;&gt;"Activo",Trabajadores!$I$53="No"),0,IF(I581=0,H576*(1+IF(PROY_BON="Sí",Trabajadores!$P$53,0))*Trabajadores!$S$53/6*(Trabajadores!$N$53&gt;=12),0))</f>
        <v>0</v>
      </c>
      <c r="U576" s="19" t="n">
        <f aca="false">IF($F576="Activo",IF(Trabajadores!$J$53="Sí",L576*6,L576),IF($F576="Cese",L576,0))</f>
        <v>0</v>
      </c>
      <c r="V576" s="19" t="n">
        <f aca="false">IF(OR($F576="Activo",$F576="Cese"),M576,0)</f>
        <v>0</v>
      </c>
      <c r="W576" s="19" t="n">
        <f aca="false">IF(OR($F576="Activo",$F576="Cese"),SUM(P570:P575),0)</f>
        <v>0</v>
      </c>
      <c r="X576" s="36" t="n">
        <f aca="false">IF(OR($F576="Activo",$F576="Cese"),R576+S576+T576+U576+V576+W576,0)</f>
        <v>0</v>
      </c>
      <c r="Y576" s="19" t="n">
        <f aca="false">IF(OR($F576="Activo",$F576="Cese"),DED_FIJA,0)</f>
        <v>0</v>
      </c>
      <c r="Z576" s="36" t="n">
        <f aca="false">MAX(0,X576-Y576)</f>
        <v>0</v>
      </c>
      <c r="AA576" s="19" t="n">
        <f aca="false">IF(Z576=0,0,MAX(0,MIN(Z576,Parámetros!$G$19)-Parámetros!$F$19)*Parámetros!$E$19)</f>
        <v>0</v>
      </c>
      <c r="AB576" s="19" t="n">
        <f aca="false">IF(Z576=0,0,MAX(0,MIN(Z576,Parámetros!$G$20)-Parámetros!$F$20)*Parámetros!$E$20)</f>
        <v>0</v>
      </c>
      <c r="AC576" s="19" t="n">
        <f aca="false">IF(Z576=0,0,MAX(0,MIN(Z576,Parámetros!$G$21)-Parámetros!$F$21)*Parámetros!$E$21)</f>
        <v>0</v>
      </c>
      <c r="AD576" s="19" t="n">
        <f aca="false">IF(Z576=0,0,MAX(0,MIN(Z576,Parámetros!$G$22)-Parámetros!$F$22)*Parámetros!$E$22)</f>
        <v>0</v>
      </c>
      <c r="AE576" s="19" t="n">
        <f aca="false">IF(Z576=0,0,MAX(0,MIN(Z576,Parámetros!$G$23)-Parámetros!$F$23)*Parámetros!$E$23)</f>
        <v>0</v>
      </c>
      <c r="AF576" s="36" t="n">
        <f aca="false">SUM(AA576:AE576)</f>
        <v>0</v>
      </c>
      <c r="AG576" s="45" t="str">
        <f aca="false">IF(AM576&lt;=0,"-",INDEX(TR_TASA,MATCH(AM576,TR_DESDE,1)))</f>
        <v>-</v>
      </c>
      <c r="AH576" s="44" t="n">
        <f aca="false">IF($F576="Cese",1,IF($F576="Activo",INDEX(DIV_N,7),0))</f>
        <v>0</v>
      </c>
      <c r="AI576" s="44" t="n">
        <f aca="false">IF($F576="Cese",6,IF($F576="Activo",INDEX(DIV_HASTA,7),0))</f>
        <v>0</v>
      </c>
      <c r="AJ576" s="19" t="n">
        <f aca="false">IF(OR($F576="Activo",$F576="Cese"),SUMIFS(AV570:AV575,D570:D575,"&lt;="&amp;AI576),0)</f>
        <v>0</v>
      </c>
      <c r="AK576" s="19" t="n">
        <f aca="false">IF(OR($F576="Activo",$F576="Cese"),MAX(0,(AF576-AJ576)/AH576),0)</f>
        <v>0</v>
      </c>
      <c r="AL576" s="19" t="n">
        <f aca="false">IF(OR($F576="Activo",$F576="Cese"),K576+IF(PROY_BON="Sí",0,J576),0)</f>
        <v>0</v>
      </c>
      <c r="AM576" s="19" t="n">
        <f aca="false">IF(AL576&gt;0,MAX(0,X576+AL576-Y576),Z576)</f>
        <v>0</v>
      </c>
      <c r="AN576" s="19" t="n">
        <f aca="false">SUMPRODUCT((AM576&gt;TR_DESDE)*(AM576-TR_DESDE)*TR_INC)</f>
        <v>0</v>
      </c>
      <c r="AO576" s="19" t="n">
        <f aca="false">IF(AL576&gt;0,MAX(0,AN576-IF($F576="Cese",MAX(AF576,AJ576),AF576)),0)</f>
        <v>0</v>
      </c>
      <c r="AP576" s="46" t="n">
        <f aca="false">IF(OR($F576="Activo",$F576="Cese"),ROUND(AK576+AO576,2),0)</f>
        <v>0</v>
      </c>
      <c r="AQ576" s="19" t="n">
        <f aca="false">IF($F576="Cese",MAX(0,AJ576-AN576),0)</f>
        <v>0</v>
      </c>
      <c r="AR576" s="19" t="str">
        <f aca="false">IF($B576="","",IF(COUNTIFS(RP_COD,$B576,'Retenciones Planilla'!$I$6:$I$105,"&lt;&gt;")=0,"",SUMIFS('Retenciones Planilla'!$I$6:$I$105,RP_COD,$B576)))</f>
        <v/>
      </c>
      <c r="AS576" s="19" t="str">
        <f aca="false">IF(AR576="","",AR576-AP576)</f>
        <v/>
      </c>
      <c r="AT576" s="23" t="str">
        <f aca="false">IF($B576="","",IF(NOT(OR($F576="Activo",$F576="Cese")),IF(N(AR576)=0,"—","Revisar: sin vínculo"),IF(AR576="",IF(AP576=0,"No corresponde","Sin dato planilla"),IF(ABS(AS576)&lt;=TOL,"OK",IF(AS576&gt;0,"Retuvo de más","Retuvo de menos")))))</f>
        <v/>
      </c>
      <c r="AU576" s="19" t="n">
        <f aca="false">IF(AND(BASE_RET="Planilla (si existe)",AR576&lt;&gt;""),AR576,AP576)</f>
        <v>0</v>
      </c>
      <c r="AV576" s="19" t="n">
        <f aca="false">AU576+N576</f>
        <v>0</v>
      </c>
    </row>
    <row r="577" customFormat="false" ht="15" hidden="false" customHeight="false" outlineLevel="0" collapsed="false">
      <c r="A577" s="43" t="n">
        <v>48</v>
      </c>
      <c r="B577" s="35" t="str">
        <f aca="false">IF(Trabajadores!$B$53="","",Trabajadores!$B$53)</f>
        <v/>
      </c>
      <c r="C577" s="35" t="str">
        <f aca="false">IF($B577="","",Trabajadores!$D$53)</f>
        <v/>
      </c>
      <c r="D577" s="43" t="n">
        <v>8</v>
      </c>
      <c r="E577" s="23" t="s">
        <v>305</v>
      </c>
      <c r="F577" s="23" t="str">
        <f aca="false">IF($B577="","",IF(OR(8&lt;Trabajadores!$M$53,8&gt;Trabajadores!$N$53),"No vinculado",IF(AND(8=Trabajadores!$N$53,Trabajadores!$O$53="Sí"),"Cese","Activo")))</f>
        <v/>
      </c>
      <c r="G577" s="19" t="n">
        <f aca="false">IF($B577="",0,SUMIFS(Ingresos!$V$6:$V$1505,ING_COD,$B577,ING_CLASE,"ORD"))</f>
        <v>0</v>
      </c>
      <c r="H577" s="19" t="n">
        <f aca="false">IF($B577="",0,SUMIFS(Ingresos!$V$6:$V$1505,ING_COD,$B577,ING_CLASE,"ORD",ING_COMP,"Sí"))</f>
        <v>0</v>
      </c>
      <c r="I577" s="19" t="n">
        <f aca="false">IF($B577="",0,SUMIFS(Ingresos!$V$6:$V$1505,ING_COD,$B577,ING_CLASE,"GRA"))</f>
        <v>0</v>
      </c>
      <c r="J577" s="19" t="n">
        <f aca="false">IF($B577="",0,SUMIFS(Ingresos!$V$6:$V$1505,ING_COD,$B577,ING_CLASE,"BON"))</f>
        <v>0</v>
      </c>
      <c r="K577" s="19" t="n">
        <f aca="false">IF($B577="",0,SUMIFS(Ingresos!$V$6:$V$1505,ING_COD,$B577,ING_CLASE,"EXT"))</f>
        <v>0</v>
      </c>
      <c r="L577" s="19" t="n">
        <f aca="false">IF($B577="",0,SUMIFS(Ingresos!$V$6:$V$1505,ING_COD,$B577,ING_CLASE,"OTO"))</f>
        <v>0</v>
      </c>
      <c r="M577" s="19" t="n">
        <f aca="false">IF($B577="",0,SUMIFS(Ingresos!$V$6:$V$1505,ING_COD,$B577,ING_CLASE,"OTX"))</f>
        <v>0</v>
      </c>
      <c r="N577" s="19" t="n">
        <f aca="false">IF($B577="",0,SUMIFS(Ingresos!$V$6:$V$1505,ING_COD,$B577,ING_CLASE,"RETO"))</f>
        <v>0</v>
      </c>
      <c r="O577" s="19" t="n">
        <f aca="false">IF($B577="",0,SUMIFS(Ingresos!$V$6:$V$1505,ING_COD,$B577,ING_CLASE,"INA"))</f>
        <v>0</v>
      </c>
      <c r="P577" s="19" t="n">
        <f aca="false">G577+I577+J577+K577+L577+M577</f>
        <v>0</v>
      </c>
      <c r="Q577" s="44" t="n">
        <f aca="false">IF($F577="Activo",5,IF($F577="Cese",1,0))</f>
        <v>0</v>
      </c>
      <c r="R577" s="19" t="n">
        <f aca="false">G577*Q577</f>
        <v>0</v>
      </c>
      <c r="S577" s="19" t="n">
        <f aca="false">IF($F577="Activo",SUMIFS(I577:I581,$D577:$D581,"&lt;="&amp;Trabajadores!$N$53)+IF(PROY_BON="Sí",SUMIFS(J577:J581,$D577:$D581,"&lt;="&amp;Trabajadores!$N$53),0),IF($F577="Cese",I577+IF(PROY_BON="Sí",J577,0),0))</f>
        <v>0</v>
      </c>
      <c r="T577" s="19" t="n">
        <f aca="false">IF(OR($F577&lt;&gt;"Activo",Trabajadores!$I$53="No"),0,IF(I581=0,H577*(1+IF(PROY_BON="Sí",Trabajadores!$P$53,0))*Trabajadores!$S$53/6*(Trabajadores!$N$53&gt;=12),0))</f>
        <v>0</v>
      </c>
      <c r="U577" s="19" t="n">
        <f aca="false">IF($F577="Activo",IF(Trabajadores!$J$53="Sí",L577*5,L577),IF($F577="Cese",L577,0))</f>
        <v>0</v>
      </c>
      <c r="V577" s="19" t="n">
        <f aca="false">IF(OR($F577="Activo",$F577="Cese"),M577,0)</f>
        <v>0</v>
      </c>
      <c r="W577" s="19" t="n">
        <f aca="false">IF(OR($F577="Activo",$F577="Cese"),SUM(P570:P576),0)</f>
        <v>0</v>
      </c>
      <c r="X577" s="36" t="n">
        <f aca="false">IF(OR($F577="Activo",$F577="Cese"),R577+S577+T577+U577+V577+W577,0)</f>
        <v>0</v>
      </c>
      <c r="Y577" s="19" t="n">
        <f aca="false">IF(OR($F577="Activo",$F577="Cese"),DED_FIJA,0)</f>
        <v>0</v>
      </c>
      <c r="Z577" s="36" t="n">
        <f aca="false">MAX(0,X577-Y577)</f>
        <v>0</v>
      </c>
      <c r="AA577" s="19" t="n">
        <f aca="false">IF(Z577=0,0,MAX(0,MIN(Z577,Parámetros!$G$19)-Parámetros!$F$19)*Parámetros!$E$19)</f>
        <v>0</v>
      </c>
      <c r="AB577" s="19" t="n">
        <f aca="false">IF(Z577=0,0,MAX(0,MIN(Z577,Parámetros!$G$20)-Parámetros!$F$20)*Parámetros!$E$20)</f>
        <v>0</v>
      </c>
      <c r="AC577" s="19" t="n">
        <f aca="false">IF(Z577=0,0,MAX(0,MIN(Z577,Parámetros!$G$21)-Parámetros!$F$21)*Parámetros!$E$21)</f>
        <v>0</v>
      </c>
      <c r="AD577" s="19" t="n">
        <f aca="false">IF(Z577=0,0,MAX(0,MIN(Z577,Parámetros!$G$22)-Parámetros!$F$22)*Parámetros!$E$22)</f>
        <v>0</v>
      </c>
      <c r="AE577" s="19" t="n">
        <f aca="false">IF(Z577=0,0,MAX(0,MIN(Z577,Parámetros!$G$23)-Parámetros!$F$23)*Parámetros!$E$23)</f>
        <v>0</v>
      </c>
      <c r="AF577" s="36" t="n">
        <f aca="false">SUM(AA577:AE577)</f>
        <v>0</v>
      </c>
      <c r="AG577" s="45" t="str">
        <f aca="false">IF(AM577&lt;=0,"-",INDEX(TR_TASA,MATCH(AM577,TR_DESDE,1)))</f>
        <v>-</v>
      </c>
      <c r="AH577" s="44" t="n">
        <f aca="false">IF($F577="Cese",1,IF($F577="Activo",INDEX(DIV_N,8),0))</f>
        <v>0</v>
      </c>
      <c r="AI577" s="44" t="n">
        <f aca="false">IF($F577="Cese",7,IF($F577="Activo",INDEX(DIV_HASTA,8),0))</f>
        <v>0</v>
      </c>
      <c r="AJ577" s="19" t="n">
        <f aca="false">IF(OR($F577="Activo",$F577="Cese"),SUMIFS(AV570:AV576,D570:D576,"&lt;="&amp;AI577),0)</f>
        <v>0</v>
      </c>
      <c r="AK577" s="19" t="n">
        <f aca="false">IF(OR($F577="Activo",$F577="Cese"),MAX(0,(AF577-AJ577)/AH577),0)</f>
        <v>0</v>
      </c>
      <c r="AL577" s="19" t="n">
        <f aca="false">IF(OR($F577="Activo",$F577="Cese"),K577+IF(PROY_BON="Sí",0,J577),0)</f>
        <v>0</v>
      </c>
      <c r="AM577" s="19" t="n">
        <f aca="false">IF(AL577&gt;0,MAX(0,X577+AL577-Y577),Z577)</f>
        <v>0</v>
      </c>
      <c r="AN577" s="19" t="n">
        <f aca="false">SUMPRODUCT((AM577&gt;TR_DESDE)*(AM577-TR_DESDE)*TR_INC)</f>
        <v>0</v>
      </c>
      <c r="AO577" s="19" t="n">
        <f aca="false">IF(AL577&gt;0,MAX(0,AN577-IF($F577="Cese",MAX(AF577,AJ577),AF577)),0)</f>
        <v>0</v>
      </c>
      <c r="AP577" s="46" t="n">
        <f aca="false">IF(OR($F577="Activo",$F577="Cese"),ROUND(AK577+AO577,2),0)</f>
        <v>0</v>
      </c>
      <c r="AQ577" s="19" t="n">
        <f aca="false">IF($F577="Cese",MAX(0,AJ577-AN577),0)</f>
        <v>0</v>
      </c>
      <c r="AR577" s="19" t="str">
        <f aca="false">IF($B577="","",IF(COUNTIFS(RP_COD,$B577,'Retenciones Planilla'!$J$6:$J$105,"&lt;&gt;")=0,"",SUMIFS('Retenciones Planilla'!$J$6:$J$105,RP_COD,$B577)))</f>
        <v/>
      </c>
      <c r="AS577" s="19" t="str">
        <f aca="false">IF(AR577="","",AR577-AP577)</f>
        <v/>
      </c>
      <c r="AT577" s="23" t="str">
        <f aca="false">IF($B577="","",IF(NOT(OR($F577="Activo",$F577="Cese")),IF(N(AR577)=0,"—","Revisar: sin vínculo"),IF(AR577="",IF(AP577=0,"No corresponde","Sin dato planilla"),IF(ABS(AS577)&lt;=TOL,"OK",IF(AS577&gt;0,"Retuvo de más","Retuvo de menos")))))</f>
        <v/>
      </c>
      <c r="AU577" s="19" t="n">
        <f aca="false">IF(AND(BASE_RET="Planilla (si existe)",AR577&lt;&gt;""),AR577,AP577)</f>
        <v>0</v>
      </c>
      <c r="AV577" s="19" t="n">
        <f aca="false">AU577+N577</f>
        <v>0</v>
      </c>
    </row>
    <row r="578" customFormat="false" ht="15" hidden="false" customHeight="false" outlineLevel="0" collapsed="false">
      <c r="A578" s="43" t="n">
        <v>48</v>
      </c>
      <c r="B578" s="35" t="str">
        <f aca="false">IF(Trabajadores!$B$53="","",Trabajadores!$B$53)</f>
        <v/>
      </c>
      <c r="C578" s="35" t="str">
        <f aca="false">IF($B578="","",Trabajadores!$D$53)</f>
        <v/>
      </c>
      <c r="D578" s="43" t="n">
        <v>9</v>
      </c>
      <c r="E578" s="23" t="s">
        <v>306</v>
      </c>
      <c r="F578" s="23" t="str">
        <f aca="false">IF($B578="","",IF(OR(9&lt;Trabajadores!$M$53,9&gt;Trabajadores!$N$53),"No vinculado",IF(AND(9=Trabajadores!$N$53,Trabajadores!$O$53="Sí"),"Cese","Activo")))</f>
        <v/>
      </c>
      <c r="G578" s="19" t="n">
        <f aca="false">IF($B578="",0,SUMIFS(Ingresos!$W$6:$W$1505,ING_COD,$B578,ING_CLASE,"ORD"))</f>
        <v>0</v>
      </c>
      <c r="H578" s="19" t="n">
        <f aca="false">IF($B578="",0,SUMIFS(Ingresos!$W$6:$W$1505,ING_COD,$B578,ING_CLASE,"ORD",ING_COMP,"Sí"))</f>
        <v>0</v>
      </c>
      <c r="I578" s="19" t="n">
        <f aca="false">IF($B578="",0,SUMIFS(Ingresos!$W$6:$W$1505,ING_COD,$B578,ING_CLASE,"GRA"))</f>
        <v>0</v>
      </c>
      <c r="J578" s="19" t="n">
        <f aca="false">IF($B578="",0,SUMIFS(Ingresos!$W$6:$W$1505,ING_COD,$B578,ING_CLASE,"BON"))</f>
        <v>0</v>
      </c>
      <c r="K578" s="19" t="n">
        <f aca="false">IF($B578="",0,SUMIFS(Ingresos!$W$6:$W$1505,ING_COD,$B578,ING_CLASE,"EXT"))</f>
        <v>0</v>
      </c>
      <c r="L578" s="19" t="n">
        <f aca="false">IF($B578="",0,SUMIFS(Ingresos!$W$6:$W$1505,ING_COD,$B578,ING_CLASE,"OTO"))</f>
        <v>0</v>
      </c>
      <c r="M578" s="19" t="n">
        <f aca="false">IF($B578="",0,SUMIFS(Ingresos!$W$6:$W$1505,ING_COD,$B578,ING_CLASE,"OTX"))</f>
        <v>0</v>
      </c>
      <c r="N578" s="19" t="n">
        <f aca="false">IF($B578="",0,SUMIFS(Ingresos!$W$6:$W$1505,ING_COD,$B578,ING_CLASE,"RETO"))</f>
        <v>0</v>
      </c>
      <c r="O578" s="19" t="n">
        <f aca="false">IF($B578="",0,SUMIFS(Ingresos!$W$6:$W$1505,ING_COD,$B578,ING_CLASE,"INA"))</f>
        <v>0</v>
      </c>
      <c r="P578" s="19" t="n">
        <f aca="false">G578+I578+J578+K578+L578+M578</f>
        <v>0</v>
      </c>
      <c r="Q578" s="44" t="n">
        <f aca="false">IF($F578="Activo",4,IF($F578="Cese",1,0))</f>
        <v>0</v>
      </c>
      <c r="R578" s="19" t="n">
        <f aca="false">G578*Q578</f>
        <v>0</v>
      </c>
      <c r="S578" s="19" t="n">
        <f aca="false">IF($F578="Activo",SUMIFS(I578:I581,$D578:$D581,"&lt;="&amp;Trabajadores!$N$53)+IF(PROY_BON="Sí",SUMIFS(J578:J581,$D578:$D581,"&lt;="&amp;Trabajadores!$N$53),0),IF($F578="Cese",I578+IF(PROY_BON="Sí",J578,0),0))</f>
        <v>0</v>
      </c>
      <c r="T578" s="19" t="n">
        <f aca="false">IF(OR($F578&lt;&gt;"Activo",Trabajadores!$I$53="No"),0,IF(I581=0,H578*(1+IF(PROY_BON="Sí",Trabajadores!$P$53,0))*Trabajadores!$S$53/6*(Trabajadores!$N$53&gt;=12),0))</f>
        <v>0</v>
      </c>
      <c r="U578" s="19" t="n">
        <f aca="false">IF($F578="Activo",IF(Trabajadores!$J$53="Sí",L578*4,L578),IF($F578="Cese",L578,0))</f>
        <v>0</v>
      </c>
      <c r="V578" s="19" t="n">
        <f aca="false">IF(OR($F578="Activo",$F578="Cese"),M578,0)</f>
        <v>0</v>
      </c>
      <c r="W578" s="19" t="n">
        <f aca="false">IF(OR($F578="Activo",$F578="Cese"),SUM(P570:P577),0)</f>
        <v>0</v>
      </c>
      <c r="X578" s="36" t="n">
        <f aca="false">IF(OR($F578="Activo",$F578="Cese"),R578+S578+T578+U578+V578+W578,0)</f>
        <v>0</v>
      </c>
      <c r="Y578" s="19" t="n">
        <f aca="false">IF(OR($F578="Activo",$F578="Cese"),DED_FIJA,0)</f>
        <v>0</v>
      </c>
      <c r="Z578" s="36" t="n">
        <f aca="false">MAX(0,X578-Y578)</f>
        <v>0</v>
      </c>
      <c r="AA578" s="19" t="n">
        <f aca="false">IF(Z578=0,0,MAX(0,MIN(Z578,Parámetros!$G$19)-Parámetros!$F$19)*Parámetros!$E$19)</f>
        <v>0</v>
      </c>
      <c r="AB578" s="19" t="n">
        <f aca="false">IF(Z578=0,0,MAX(0,MIN(Z578,Parámetros!$G$20)-Parámetros!$F$20)*Parámetros!$E$20)</f>
        <v>0</v>
      </c>
      <c r="AC578" s="19" t="n">
        <f aca="false">IF(Z578=0,0,MAX(0,MIN(Z578,Parámetros!$G$21)-Parámetros!$F$21)*Parámetros!$E$21)</f>
        <v>0</v>
      </c>
      <c r="AD578" s="19" t="n">
        <f aca="false">IF(Z578=0,0,MAX(0,MIN(Z578,Parámetros!$G$22)-Parámetros!$F$22)*Parámetros!$E$22)</f>
        <v>0</v>
      </c>
      <c r="AE578" s="19" t="n">
        <f aca="false">IF(Z578=0,0,MAX(0,MIN(Z578,Parámetros!$G$23)-Parámetros!$F$23)*Parámetros!$E$23)</f>
        <v>0</v>
      </c>
      <c r="AF578" s="36" t="n">
        <f aca="false">SUM(AA578:AE578)</f>
        <v>0</v>
      </c>
      <c r="AG578" s="45" t="str">
        <f aca="false">IF(AM578&lt;=0,"-",INDEX(TR_TASA,MATCH(AM578,TR_DESDE,1)))</f>
        <v>-</v>
      </c>
      <c r="AH578" s="44" t="n">
        <f aca="false">IF($F578="Cese",1,IF($F578="Activo",INDEX(DIV_N,9),0))</f>
        <v>0</v>
      </c>
      <c r="AI578" s="44" t="n">
        <f aca="false">IF($F578="Cese",8,IF($F578="Activo",INDEX(DIV_HASTA,9),0))</f>
        <v>0</v>
      </c>
      <c r="AJ578" s="19" t="n">
        <f aca="false">IF(OR($F578="Activo",$F578="Cese"),SUMIFS(AV570:AV577,D570:D577,"&lt;="&amp;AI578),0)</f>
        <v>0</v>
      </c>
      <c r="AK578" s="19" t="n">
        <f aca="false">IF(OR($F578="Activo",$F578="Cese"),MAX(0,(AF578-AJ578)/AH578),0)</f>
        <v>0</v>
      </c>
      <c r="AL578" s="19" t="n">
        <f aca="false">IF(OR($F578="Activo",$F578="Cese"),K578+IF(PROY_BON="Sí",0,J578),0)</f>
        <v>0</v>
      </c>
      <c r="AM578" s="19" t="n">
        <f aca="false">IF(AL578&gt;0,MAX(0,X578+AL578-Y578),Z578)</f>
        <v>0</v>
      </c>
      <c r="AN578" s="19" t="n">
        <f aca="false">SUMPRODUCT((AM578&gt;TR_DESDE)*(AM578-TR_DESDE)*TR_INC)</f>
        <v>0</v>
      </c>
      <c r="AO578" s="19" t="n">
        <f aca="false">IF(AL578&gt;0,MAX(0,AN578-IF($F578="Cese",MAX(AF578,AJ578),AF578)),0)</f>
        <v>0</v>
      </c>
      <c r="AP578" s="46" t="n">
        <f aca="false">IF(OR($F578="Activo",$F578="Cese"),ROUND(AK578+AO578,2),0)</f>
        <v>0</v>
      </c>
      <c r="AQ578" s="19" t="n">
        <f aca="false">IF($F578="Cese",MAX(0,AJ578-AN578),0)</f>
        <v>0</v>
      </c>
      <c r="AR578" s="19" t="str">
        <f aca="false">IF($B578="","",IF(COUNTIFS(RP_COD,$B578,'Retenciones Planilla'!$K$6:$K$105,"&lt;&gt;")=0,"",SUMIFS('Retenciones Planilla'!$K$6:$K$105,RP_COD,$B578)))</f>
        <v/>
      </c>
      <c r="AS578" s="19" t="str">
        <f aca="false">IF(AR578="","",AR578-AP578)</f>
        <v/>
      </c>
      <c r="AT578" s="23" t="str">
        <f aca="false">IF($B578="","",IF(NOT(OR($F578="Activo",$F578="Cese")),IF(N(AR578)=0,"—","Revisar: sin vínculo"),IF(AR578="",IF(AP578=0,"No corresponde","Sin dato planilla"),IF(ABS(AS578)&lt;=TOL,"OK",IF(AS578&gt;0,"Retuvo de más","Retuvo de menos")))))</f>
        <v/>
      </c>
      <c r="AU578" s="19" t="n">
        <f aca="false">IF(AND(BASE_RET="Planilla (si existe)",AR578&lt;&gt;""),AR578,AP578)</f>
        <v>0</v>
      </c>
      <c r="AV578" s="19" t="n">
        <f aca="false">AU578+N578</f>
        <v>0</v>
      </c>
    </row>
    <row r="579" customFormat="false" ht="15" hidden="false" customHeight="false" outlineLevel="0" collapsed="false">
      <c r="A579" s="43" t="n">
        <v>48</v>
      </c>
      <c r="B579" s="35" t="str">
        <f aca="false">IF(Trabajadores!$B$53="","",Trabajadores!$B$53)</f>
        <v/>
      </c>
      <c r="C579" s="35" t="str">
        <f aca="false">IF($B579="","",Trabajadores!$D$53)</f>
        <v/>
      </c>
      <c r="D579" s="43" t="n">
        <v>10</v>
      </c>
      <c r="E579" s="23" t="s">
        <v>307</v>
      </c>
      <c r="F579" s="23" t="str">
        <f aca="false">IF($B579="","",IF(OR(10&lt;Trabajadores!$M$53,10&gt;Trabajadores!$N$53),"No vinculado",IF(AND(10=Trabajadores!$N$53,Trabajadores!$O$53="Sí"),"Cese","Activo")))</f>
        <v/>
      </c>
      <c r="G579" s="19" t="n">
        <f aca="false">IF($B579="",0,SUMIFS(Ingresos!$X$6:$X$1505,ING_COD,$B579,ING_CLASE,"ORD"))</f>
        <v>0</v>
      </c>
      <c r="H579" s="19" t="n">
        <f aca="false">IF($B579="",0,SUMIFS(Ingresos!$X$6:$X$1505,ING_COD,$B579,ING_CLASE,"ORD",ING_COMP,"Sí"))</f>
        <v>0</v>
      </c>
      <c r="I579" s="19" t="n">
        <f aca="false">IF($B579="",0,SUMIFS(Ingresos!$X$6:$X$1505,ING_COD,$B579,ING_CLASE,"GRA"))</f>
        <v>0</v>
      </c>
      <c r="J579" s="19" t="n">
        <f aca="false">IF($B579="",0,SUMIFS(Ingresos!$X$6:$X$1505,ING_COD,$B579,ING_CLASE,"BON"))</f>
        <v>0</v>
      </c>
      <c r="K579" s="19" t="n">
        <f aca="false">IF($B579="",0,SUMIFS(Ingresos!$X$6:$X$1505,ING_COD,$B579,ING_CLASE,"EXT"))</f>
        <v>0</v>
      </c>
      <c r="L579" s="19" t="n">
        <f aca="false">IF($B579="",0,SUMIFS(Ingresos!$X$6:$X$1505,ING_COD,$B579,ING_CLASE,"OTO"))</f>
        <v>0</v>
      </c>
      <c r="M579" s="19" t="n">
        <f aca="false">IF($B579="",0,SUMIFS(Ingresos!$X$6:$X$1505,ING_COD,$B579,ING_CLASE,"OTX"))</f>
        <v>0</v>
      </c>
      <c r="N579" s="19" t="n">
        <f aca="false">IF($B579="",0,SUMIFS(Ingresos!$X$6:$X$1505,ING_COD,$B579,ING_CLASE,"RETO"))</f>
        <v>0</v>
      </c>
      <c r="O579" s="19" t="n">
        <f aca="false">IF($B579="",0,SUMIFS(Ingresos!$X$6:$X$1505,ING_COD,$B579,ING_CLASE,"INA"))</f>
        <v>0</v>
      </c>
      <c r="P579" s="19" t="n">
        <f aca="false">G579+I579+J579+K579+L579+M579</f>
        <v>0</v>
      </c>
      <c r="Q579" s="44" t="n">
        <f aca="false">IF($F579="Activo",3,IF($F579="Cese",1,0))</f>
        <v>0</v>
      </c>
      <c r="R579" s="19" t="n">
        <f aca="false">G579*Q579</f>
        <v>0</v>
      </c>
      <c r="S579" s="19" t="n">
        <f aca="false">IF($F579="Activo",SUMIFS(I579:I581,$D579:$D581,"&lt;="&amp;Trabajadores!$N$53)+IF(PROY_BON="Sí",SUMIFS(J579:J581,$D579:$D581,"&lt;="&amp;Trabajadores!$N$53),0),IF($F579="Cese",I579+IF(PROY_BON="Sí",J579,0),0))</f>
        <v>0</v>
      </c>
      <c r="T579" s="19" t="n">
        <f aca="false">IF(OR($F579&lt;&gt;"Activo",Trabajadores!$I$53="No"),0,IF(I581=0,H579*(1+IF(PROY_BON="Sí",Trabajadores!$P$53,0))*Trabajadores!$S$53/6*(Trabajadores!$N$53&gt;=12),0))</f>
        <v>0</v>
      </c>
      <c r="U579" s="19" t="n">
        <f aca="false">IF($F579="Activo",IF(Trabajadores!$J$53="Sí",L579*3,L579),IF($F579="Cese",L579,0))</f>
        <v>0</v>
      </c>
      <c r="V579" s="19" t="n">
        <f aca="false">IF(OR($F579="Activo",$F579="Cese"),M579,0)</f>
        <v>0</v>
      </c>
      <c r="W579" s="19" t="n">
        <f aca="false">IF(OR($F579="Activo",$F579="Cese"),SUM(P570:P578),0)</f>
        <v>0</v>
      </c>
      <c r="X579" s="36" t="n">
        <f aca="false">IF(OR($F579="Activo",$F579="Cese"),R579+S579+T579+U579+V579+W579,0)</f>
        <v>0</v>
      </c>
      <c r="Y579" s="19" t="n">
        <f aca="false">IF(OR($F579="Activo",$F579="Cese"),DED_FIJA,0)</f>
        <v>0</v>
      </c>
      <c r="Z579" s="36" t="n">
        <f aca="false">MAX(0,X579-Y579)</f>
        <v>0</v>
      </c>
      <c r="AA579" s="19" t="n">
        <f aca="false">IF(Z579=0,0,MAX(0,MIN(Z579,Parámetros!$G$19)-Parámetros!$F$19)*Parámetros!$E$19)</f>
        <v>0</v>
      </c>
      <c r="AB579" s="19" t="n">
        <f aca="false">IF(Z579=0,0,MAX(0,MIN(Z579,Parámetros!$G$20)-Parámetros!$F$20)*Parámetros!$E$20)</f>
        <v>0</v>
      </c>
      <c r="AC579" s="19" t="n">
        <f aca="false">IF(Z579=0,0,MAX(0,MIN(Z579,Parámetros!$G$21)-Parámetros!$F$21)*Parámetros!$E$21)</f>
        <v>0</v>
      </c>
      <c r="AD579" s="19" t="n">
        <f aca="false">IF(Z579=0,0,MAX(0,MIN(Z579,Parámetros!$G$22)-Parámetros!$F$22)*Parámetros!$E$22)</f>
        <v>0</v>
      </c>
      <c r="AE579" s="19" t="n">
        <f aca="false">IF(Z579=0,0,MAX(0,MIN(Z579,Parámetros!$G$23)-Parámetros!$F$23)*Parámetros!$E$23)</f>
        <v>0</v>
      </c>
      <c r="AF579" s="36" t="n">
        <f aca="false">SUM(AA579:AE579)</f>
        <v>0</v>
      </c>
      <c r="AG579" s="45" t="str">
        <f aca="false">IF(AM579&lt;=0,"-",INDEX(TR_TASA,MATCH(AM579,TR_DESDE,1)))</f>
        <v>-</v>
      </c>
      <c r="AH579" s="44" t="n">
        <f aca="false">IF($F579="Cese",1,IF($F579="Activo",INDEX(DIV_N,10),0))</f>
        <v>0</v>
      </c>
      <c r="AI579" s="44" t="n">
        <f aca="false">IF($F579="Cese",9,IF($F579="Activo",INDEX(DIV_HASTA,10),0))</f>
        <v>0</v>
      </c>
      <c r="AJ579" s="19" t="n">
        <f aca="false">IF(OR($F579="Activo",$F579="Cese"),SUMIFS(AV570:AV578,D570:D578,"&lt;="&amp;AI579),0)</f>
        <v>0</v>
      </c>
      <c r="AK579" s="19" t="n">
        <f aca="false">IF(OR($F579="Activo",$F579="Cese"),MAX(0,(AF579-AJ579)/AH579),0)</f>
        <v>0</v>
      </c>
      <c r="AL579" s="19" t="n">
        <f aca="false">IF(OR($F579="Activo",$F579="Cese"),K579+IF(PROY_BON="Sí",0,J579),0)</f>
        <v>0</v>
      </c>
      <c r="AM579" s="19" t="n">
        <f aca="false">IF(AL579&gt;0,MAX(0,X579+AL579-Y579),Z579)</f>
        <v>0</v>
      </c>
      <c r="AN579" s="19" t="n">
        <f aca="false">SUMPRODUCT((AM579&gt;TR_DESDE)*(AM579-TR_DESDE)*TR_INC)</f>
        <v>0</v>
      </c>
      <c r="AO579" s="19" t="n">
        <f aca="false">IF(AL579&gt;0,MAX(0,AN579-IF($F579="Cese",MAX(AF579,AJ579),AF579)),0)</f>
        <v>0</v>
      </c>
      <c r="AP579" s="46" t="n">
        <f aca="false">IF(OR($F579="Activo",$F579="Cese"),ROUND(AK579+AO579,2),0)</f>
        <v>0</v>
      </c>
      <c r="AQ579" s="19" t="n">
        <f aca="false">IF($F579="Cese",MAX(0,AJ579-AN579),0)</f>
        <v>0</v>
      </c>
      <c r="AR579" s="19" t="str">
        <f aca="false">IF($B579="","",IF(COUNTIFS(RP_COD,$B579,'Retenciones Planilla'!$L$6:$L$105,"&lt;&gt;")=0,"",SUMIFS('Retenciones Planilla'!$L$6:$L$105,RP_COD,$B579)))</f>
        <v/>
      </c>
      <c r="AS579" s="19" t="str">
        <f aca="false">IF(AR579="","",AR579-AP579)</f>
        <v/>
      </c>
      <c r="AT579" s="23" t="str">
        <f aca="false">IF($B579="","",IF(NOT(OR($F579="Activo",$F579="Cese")),IF(N(AR579)=0,"—","Revisar: sin vínculo"),IF(AR579="",IF(AP579=0,"No corresponde","Sin dato planilla"),IF(ABS(AS579)&lt;=TOL,"OK",IF(AS579&gt;0,"Retuvo de más","Retuvo de menos")))))</f>
        <v/>
      </c>
      <c r="AU579" s="19" t="n">
        <f aca="false">IF(AND(BASE_RET="Planilla (si existe)",AR579&lt;&gt;""),AR579,AP579)</f>
        <v>0</v>
      </c>
      <c r="AV579" s="19" t="n">
        <f aca="false">AU579+N579</f>
        <v>0</v>
      </c>
    </row>
    <row r="580" customFormat="false" ht="15" hidden="false" customHeight="false" outlineLevel="0" collapsed="false">
      <c r="A580" s="43" t="n">
        <v>48</v>
      </c>
      <c r="B580" s="35" t="str">
        <f aca="false">IF(Trabajadores!$B$53="","",Trabajadores!$B$53)</f>
        <v/>
      </c>
      <c r="C580" s="35" t="str">
        <f aca="false">IF($B580="","",Trabajadores!$D$53)</f>
        <v/>
      </c>
      <c r="D580" s="43" t="n">
        <v>11</v>
      </c>
      <c r="E580" s="23" t="s">
        <v>308</v>
      </c>
      <c r="F580" s="23" t="str">
        <f aca="false">IF($B580="","",IF(OR(11&lt;Trabajadores!$M$53,11&gt;Trabajadores!$N$53),"No vinculado",IF(AND(11=Trabajadores!$N$53,Trabajadores!$O$53="Sí"),"Cese","Activo")))</f>
        <v/>
      </c>
      <c r="G580" s="19" t="n">
        <f aca="false">IF($B580="",0,SUMIFS(Ingresos!$Y$6:$Y$1505,ING_COD,$B580,ING_CLASE,"ORD"))</f>
        <v>0</v>
      </c>
      <c r="H580" s="19" t="n">
        <f aca="false">IF($B580="",0,SUMIFS(Ingresos!$Y$6:$Y$1505,ING_COD,$B580,ING_CLASE,"ORD",ING_COMP,"Sí"))</f>
        <v>0</v>
      </c>
      <c r="I580" s="19" t="n">
        <f aca="false">IF($B580="",0,SUMIFS(Ingresos!$Y$6:$Y$1505,ING_COD,$B580,ING_CLASE,"GRA"))</f>
        <v>0</v>
      </c>
      <c r="J580" s="19" t="n">
        <f aca="false">IF($B580="",0,SUMIFS(Ingresos!$Y$6:$Y$1505,ING_COD,$B580,ING_CLASE,"BON"))</f>
        <v>0</v>
      </c>
      <c r="K580" s="19" t="n">
        <f aca="false">IF($B580="",0,SUMIFS(Ingresos!$Y$6:$Y$1505,ING_COD,$B580,ING_CLASE,"EXT"))</f>
        <v>0</v>
      </c>
      <c r="L580" s="19" t="n">
        <f aca="false">IF($B580="",0,SUMIFS(Ingresos!$Y$6:$Y$1505,ING_COD,$B580,ING_CLASE,"OTO"))</f>
        <v>0</v>
      </c>
      <c r="M580" s="19" t="n">
        <f aca="false">IF($B580="",0,SUMIFS(Ingresos!$Y$6:$Y$1505,ING_COD,$B580,ING_CLASE,"OTX"))</f>
        <v>0</v>
      </c>
      <c r="N580" s="19" t="n">
        <f aca="false">IF($B580="",0,SUMIFS(Ingresos!$Y$6:$Y$1505,ING_COD,$B580,ING_CLASE,"RETO"))</f>
        <v>0</v>
      </c>
      <c r="O580" s="19" t="n">
        <f aca="false">IF($B580="",0,SUMIFS(Ingresos!$Y$6:$Y$1505,ING_COD,$B580,ING_CLASE,"INA"))</f>
        <v>0</v>
      </c>
      <c r="P580" s="19" t="n">
        <f aca="false">G580+I580+J580+K580+L580+M580</f>
        <v>0</v>
      </c>
      <c r="Q580" s="44" t="n">
        <f aca="false">IF($F580="Activo",2,IF($F580="Cese",1,0))</f>
        <v>0</v>
      </c>
      <c r="R580" s="19" t="n">
        <f aca="false">G580*Q580</f>
        <v>0</v>
      </c>
      <c r="S580" s="19" t="n">
        <f aca="false">IF($F580="Activo",SUMIFS(I580:I581,$D580:$D581,"&lt;="&amp;Trabajadores!$N$53)+IF(PROY_BON="Sí",SUMIFS(J580:J581,$D580:$D581,"&lt;="&amp;Trabajadores!$N$53),0),IF($F580="Cese",I580+IF(PROY_BON="Sí",J580,0),0))</f>
        <v>0</v>
      </c>
      <c r="T580" s="19" t="n">
        <f aca="false">IF(OR($F580&lt;&gt;"Activo",Trabajadores!$I$53="No"),0,IF(I581=0,H580*(1+IF(PROY_BON="Sí",Trabajadores!$P$53,0))*Trabajadores!$S$53/6*(Trabajadores!$N$53&gt;=12),0))</f>
        <v>0</v>
      </c>
      <c r="U580" s="19" t="n">
        <f aca="false">IF($F580="Activo",IF(Trabajadores!$J$53="Sí",L580*2,L580),IF($F580="Cese",L580,0))</f>
        <v>0</v>
      </c>
      <c r="V580" s="19" t="n">
        <f aca="false">IF(OR($F580="Activo",$F580="Cese"),M580,0)</f>
        <v>0</v>
      </c>
      <c r="W580" s="19" t="n">
        <f aca="false">IF(OR($F580="Activo",$F580="Cese"),SUM(P570:P579),0)</f>
        <v>0</v>
      </c>
      <c r="X580" s="36" t="n">
        <f aca="false">IF(OR($F580="Activo",$F580="Cese"),R580+S580+T580+U580+V580+W580,0)</f>
        <v>0</v>
      </c>
      <c r="Y580" s="19" t="n">
        <f aca="false">IF(OR($F580="Activo",$F580="Cese"),DED_FIJA,0)</f>
        <v>0</v>
      </c>
      <c r="Z580" s="36" t="n">
        <f aca="false">MAX(0,X580-Y580)</f>
        <v>0</v>
      </c>
      <c r="AA580" s="19" t="n">
        <f aca="false">IF(Z580=0,0,MAX(0,MIN(Z580,Parámetros!$G$19)-Parámetros!$F$19)*Parámetros!$E$19)</f>
        <v>0</v>
      </c>
      <c r="AB580" s="19" t="n">
        <f aca="false">IF(Z580=0,0,MAX(0,MIN(Z580,Parámetros!$G$20)-Parámetros!$F$20)*Parámetros!$E$20)</f>
        <v>0</v>
      </c>
      <c r="AC580" s="19" t="n">
        <f aca="false">IF(Z580=0,0,MAX(0,MIN(Z580,Parámetros!$G$21)-Parámetros!$F$21)*Parámetros!$E$21)</f>
        <v>0</v>
      </c>
      <c r="AD580" s="19" t="n">
        <f aca="false">IF(Z580=0,0,MAX(0,MIN(Z580,Parámetros!$G$22)-Parámetros!$F$22)*Parámetros!$E$22)</f>
        <v>0</v>
      </c>
      <c r="AE580" s="19" t="n">
        <f aca="false">IF(Z580=0,0,MAX(0,MIN(Z580,Parámetros!$G$23)-Parámetros!$F$23)*Parámetros!$E$23)</f>
        <v>0</v>
      </c>
      <c r="AF580" s="36" t="n">
        <f aca="false">SUM(AA580:AE580)</f>
        <v>0</v>
      </c>
      <c r="AG580" s="45" t="str">
        <f aca="false">IF(AM580&lt;=0,"-",INDEX(TR_TASA,MATCH(AM580,TR_DESDE,1)))</f>
        <v>-</v>
      </c>
      <c r="AH580" s="44" t="n">
        <f aca="false">IF($F580="Cese",1,IF($F580="Activo",INDEX(DIV_N,11),0))</f>
        <v>0</v>
      </c>
      <c r="AI580" s="44" t="n">
        <f aca="false">IF($F580="Cese",10,IF($F580="Activo",INDEX(DIV_HASTA,11),0))</f>
        <v>0</v>
      </c>
      <c r="AJ580" s="19" t="n">
        <f aca="false">IF(OR($F580="Activo",$F580="Cese"),SUMIFS(AV570:AV579,D570:D579,"&lt;="&amp;AI580),0)</f>
        <v>0</v>
      </c>
      <c r="AK580" s="19" t="n">
        <f aca="false">IF(OR($F580="Activo",$F580="Cese"),MAX(0,(AF580-AJ580)/AH580),0)</f>
        <v>0</v>
      </c>
      <c r="AL580" s="19" t="n">
        <f aca="false">IF(OR($F580="Activo",$F580="Cese"),K580+IF(PROY_BON="Sí",0,J580),0)</f>
        <v>0</v>
      </c>
      <c r="AM580" s="19" t="n">
        <f aca="false">IF(AL580&gt;0,MAX(0,X580+AL580-Y580),Z580)</f>
        <v>0</v>
      </c>
      <c r="AN580" s="19" t="n">
        <f aca="false">SUMPRODUCT((AM580&gt;TR_DESDE)*(AM580-TR_DESDE)*TR_INC)</f>
        <v>0</v>
      </c>
      <c r="AO580" s="19" t="n">
        <f aca="false">IF(AL580&gt;0,MAX(0,AN580-IF($F580="Cese",MAX(AF580,AJ580),AF580)),0)</f>
        <v>0</v>
      </c>
      <c r="AP580" s="46" t="n">
        <f aca="false">IF(OR($F580="Activo",$F580="Cese"),ROUND(AK580+AO580,2),0)</f>
        <v>0</v>
      </c>
      <c r="AQ580" s="19" t="n">
        <f aca="false">IF($F580="Cese",MAX(0,AJ580-AN580),0)</f>
        <v>0</v>
      </c>
      <c r="AR580" s="19" t="str">
        <f aca="false">IF($B580="","",IF(COUNTIFS(RP_COD,$B580,'Retenciones Planilla'!$M$6:$M$105,"&lt;&gt;")=0,"",SUMIFS('Retenciones Planilla'!$M$6:$M$105,RP_COD,$B580)))</f>
        <v/>
      </c>
      <c r="AS580" s="19" t="str">
        <f aca="false">IF(AR580="","",AR580-AP580)</f>
        <v/>
      </c>
      <c r="AT580" s="23" t="str">
        <f aca="false">IF($B580="","",IF(NOT(OR($F580="Activo",$F580="Cese")),IF(N(AR580)=0,"—","Revisar: sin vínculo"),IF(AR580="",IF(AP580=0,"No corresponde","Sin dato planilla"),IF(ABS(AS580)&lt;=TOL,"OK",IF(AS580&gt;0,"Retuvo de más","Retuvo de menos")))))</f>
        <v/>
      </c>
      <c r="AU580" s="19" t="n">
        <f aca="false">IF(AND(BASE_RET="Planilla (si existe)",AR580&lt;&gt;""),AR580,AP580)</f>
        <v>0</v>
      </c>
      <c r="AV580" s="19" t="n">
        <f aca="false">AU580+N580</f>
        <v>0</v>
      </c>
    </row>
    <row r="581" customFormat="false" ht="15" hidden="false" customHeight="false" outlineLevel="0" collapsed="false">
      <c r="A581" s="43" t="n">
        <v>48</v>
      </c>
      <c r="B581" s="35" t="str">
        <f aca="false">IF(Trabajadores!$B$53="","",Trabajadores!$B$53)</f>
        <v/>
      </c>
      <c r="C581" s="35" t="str">
        <f aca="false">IF($B581="","",Trabajadores!$D$53)</f>
        <v/>
      </c>
      <c r="D581" s="43" t="n">
        <v>12</v>
      </c>
      <c r="E581" s="23" t="s">
        <v>309</v>
      </c>
      <c r="F581" s="23" t="str">
        <f aca="false">IF($B581="","",IF(OR(12&lt;Trabajadores!$M$53,12&gt;Trabajadores!$N$53),"No vinculado",IF(AND(12=Trabajadores!$N$53,Trabajadores!$O$53="Sí"),"Cese","Activo")))</f>
        <v/>
      </c>
      <c r="G581" s="19" t="n">
        <f aca="false">IF($B581="",0,SUMIFS(Ingresos!$Z$6:$Z$1505,ING_COD,$B581,ING_CLASE,"ORD"))</f>
        <v>0</v>
      </c>
      <c r="H581" s="19" t="n">
        <f aca="false">IF($B581="",0,SUMIFS(Ingresos!$Z$6:$Z$1505,ING_COD,$B581,ING_CLASE,"ORD",ING_COMP,"Sí"))</f>
        <v>0</v>
      </c>
      <c r="I581" s="19" t="n">
        <f aca="false">IF($B581="",0,SUMIFS(Ingresos!$Z$6:$Z$1505,ING_COD,$B581,ING_CLASE,"GRA"))</f>
        <v>0</v>
      </c>
      <c r="J581" s="19" t="n">
        <f aca="false">IF($B581="",0,SUMIFS(Ingresos!$Z$6:$Z$1505,ING_COD,$B581,ING_CLASE,"BON"))</f>
        <v>0</v>
      </c>
      <c r="K581" s="19" t="n">
        <f aca="false">IF($B581="",0,SUMIFS(Ingresos!$Z$6:$Z$1505,ING_COD,$B581,ING_CLASE,"EXT"))</f>
        <v>0</v>
      </c>
      <c r="L581" s="19" t="n">
        <f aca="false">IF($B581="",0,SUMIFS(Ingresos!$Z$6:$Z$1505,ING_COD,$B581,ING_CLASE,"OTO"))</f>
        <v>0</v>
      </c>
      <c r="M581" s="19" t="n">
        <f aca="false">IF($B581="",0,SUMIFS(Ingresos!$Z$6:$Z$1505,ING_COD,$B581,ING_CLASE,"OTX"))</f>
        <v>0</v>
      </c>
      <c r="N581" s="19" t="n">
        <f aca="false">IF($B581="",0,SUMIFS(Ingresos!$Z$6:$Z$1505,ING_COD,$B581,ING_CLASE,"RETO"))</f>
        <v>0</v>
      </c>
      <c r="O581" s="19" t="n">
        <f aca="false">IF($B581="",0,SUMIFS(Ingresos!$Z$6:$Z$1505,ING_COD,$B581,ING_CLASE,"INA"))</f>
        <v>0</v>
      </c>
      <c r="P581" s="19" t="n">
        <f aca="false">G581+I581+J581+K581+L581+M581</f>
        <v>0</v>
      </c>
      <c r="Q581" s="44" t="n">
        <f aca="false">IF($F581="Activo",1,IF($F581="Cese",1,0))</f>
        <v>0</v>
      </c>
      <c r="R581" s="19" t="n">
        <f aca="false">G581*Q581</f>
        <v>0</v>
      </c>
      <c r="S581" s="19" t="n">
        <f aca="false">IF($F581="Activo",SUMIFS(I581:I581,$D581:$D581,"&lt;="&amp;Trabajadores!$N$53)+IF(PROY_BON="Sí",SUMIFS(J581:J581,$D581:$D581,"&lt;="&amp;Trabajadores!$N$53),0),IF($F581="Cese",I581+IF(PROY_BON="Sí",J581,0),0))</f>
        <v>0</v>
      </c>
      <c r="T581" s="19" t="n">
        <f aca="false">0</f>
        <v>0</v>
      </c>
      <c r="U581" s="19" t="n">
        <f aca="false">IF($F581="Activo",IF(Trabajadores!$J$53="Sí",L581*1,L581),IF($F581="Cese",L581,0))</f>
        <v>0</v>
      </c>
      <c r="V581" s="19" t="n">
        <f aca="false">IF(OR($F581="Activo",$F581="Cese"),M581,0)</f>
        <v>0</v>
      </c>
      <c r="W581" s="19" t="n">
        <f aca="false">IF(OR($F581="Activo",$F581="Cese"),SUM(P570:P580),0)</f>
        <v>0</v>
      </c>
      <c r="X581" s="36" t="n">
        <f aca="false">IF(OR($F581="Activo",$F581="Cese"),R581+S581+T581+U581+V581+W581,0)</f>
        <v>0</v>
      </c>
      <c r="Y581" s="19" t="n">
        <f aca="false">IF(OR($F581="Activo",$F581="Cese"),DED_FIJA,0)</f>
        <v>0</v>
      </c>
      <c r="Z581" s="36" t="n">
        <f aca="false">MAX(0,X581-Y581)</f>
        <v>0</v>
      </c>
      <c r="AA581" s="19" t="n">
        <f aca="false">IF(Z581=0,0,MAX(0,MIN(Z581,Parámetros!$G$19)-Parámetros!$F$19)*Parámetros!$E$19)</f>
        <v>0</v>
      </c>
      <c r="AB581" s="19" t="n">
        <f aca="false">IF(Z581=0,0,MAX(0,MIN(Z581,Parámetros!$G$20)-Parámetros!$F$20)*Parámetros!$E$20)</f>
        <v>0</v>
      </c>
      <c r="AC581" s="19" t="n">
        <f aca="false">IF(Z581=0,0,MAX(0,MIN(Z581,Parámetros!$G$21)-Parámetros!$F$21)*Parámetros!$E$21)</f>
        <v>0</v>
      </c>
      <c r="AD581" s="19" t="n">
        <f aca="false">IF(Z581=0,0,MAX(0,MIN(Z581,Parámetros!$G$22)-Parámetros!$F$22)*Parámetros!$E$22)</f>
        <v>0</v>
      </c>
      <c r="AE581" s="19" t="n">
        <f aca="false">IF(Z581=0,0,MAX(0,MIN(Z581,Parámetros!$G$23)-Parámetros!$F$23)*Parámetros!$E$23)</f>
        <v>0</v>
      </c>
      <c r="AF581" s="36" t="n">
        <f aca="false">SUM(AA581:AE581)</f>
        <v>0</v>
      </c>
      <c r="AG581" s="45" t="str">
        <f aca="false">IF(AM581&lt;=0,"-",INDEX(TR_TASA,MATCH(AM581,TR_DESDE,1)))</f>
        <v>-</v>
      </c>
      <c r="AH581" s="44" t="n">
        <f aca="false">IF($F581="Cese",1,IF($F581="Activo",INDEX(DIV_N,12),0))</f>
        <v>0</v>
      </c>
      <c r="AI581" s="44" t="n">
        <f aca="false">IF($F581="Cese",11,IF($F581="Activo",INDEX(DIV_HASTA,12),0))</f>
        <v>0</v>
      </c>
      <c r="AJ581" s="19" t="n">
        <f aca="false">IF(OR($F581="Activo",$F581="Cese"),SUMIFS(AV570:AV580,D570:D580,"&lt;="&amp;AI581),0)</f>
        <v>0</v>
      </c>
      <c r="AK581" s="19" t="n">
        <f aca="false">IF(OR($F581="Activo",$F581="Cese"),MAX(0,(AF581-AJ581)/AH581),0)</f>
        <v>0</v>
      </c>
      <c r="AL581" s="19" t="n">
        <f aca="false">IF(OR($F581="Activo",$F581="Cese"),K581+IF(PROY_BON="Sí",0,J581),0)</f>
        <v>0</v>
      </c>
      <c r="AM581" s="19" t="n">
        <f aca="false">IF(AL581&gt;0,MAX(0,X581+AL581-Y581),Z581)</f>
        <v>0</v>
      </c>
      <c r="AN581" s="19" t="n">
        <f aca="false">SUMPRODUCT((AM581&gt;TR_DESDE)*(AM581-TR_DESDE)*TR_INC)</f>
        <v>0</v>
      </c>
      <c r="AO581" s="19" t="n">
        <f aca="false">IF(AL581&gt;0,MAX(0,AN581-IF(TRUE(),MAX(AF581,AJ581),AF581)),0)</f>
        <v>0</v>
      </c>
      <c r="AP581" s="46" t="n">
        <f aca="false">IF(OR($F581="Activo",$F581="Cese"),ROUND(AK581+AO581,2),0)</f>
        <v>0</v>
      </c>
      <c r="AQ581" s="19" t="n">
        <f aca="false">IF(OR($F581="Activo",$F581="Cese"),MAX(0,AJ581-AN581),0)</f>
        <v>0</v>
      </c>
      <c r="AR581" s="19" t="str">
        <f aca="false">IF($B581="","",IF(COUNTIFS(RP_COD,$B581,'Retenciones Planilla'!$N$6:$N$105,"&lt;&gt;")=0,"",SUMIFS('Retenciones Planilla'!$N$6:$N$105,RP_COD,$B581)))</f>
        <v/>
      </c>
      <c r="AS581" s="19" t="str">
        <f aca="false">IF(AR581="","",AR581-AP581)</f>
        <v/>
      </c>
      <c r="AT581" s="23" t="str">
        <f aca="false">IF($B581="","",IF(NOT(OR($F581="Activo",$F581="Cese")),IF(N(AR581)=0,"—","Revisar: sin vínculo"),IF(AR581="",IF(AP581=0,"No corresponde","Sin dato planilla"),IF(ABS(AS581)&lt;=TOL,"OK",IF(AS581&gt;0,"Retuvo de más","Retuvo de menos")))))</f>
        <v/>
      </c>
      <c r="AU581" s="19" t="n">
        <f aca="false">IF(AND(BASE_RET="Planilla (si existe)",AR581&lt;&gt;""),AR581,AP581)</f>
        <v>0</v>
      </c>
      <c r="AV581" s="19" t="n">
        <f aca="false">AU581+N581</f>
        <v>0</v>
      </c>
    </row>
    <row r="582" customFormat="false" ht="15" hidden="false" customHeight="false" outlineLevel="0" collapsed="false">
      <c r="A582" s="43" t="n">
        <v>49</v>
      </c>
      <c r="B582" s="35" t="str">
        <f aca="false">IF(Trabajadores!$B$54="","",Trabajadores!$B$54)</f>
        <v/>
      </c>
      <c r="C582" s="35" t="str">
        <f aca="false">IF($B582="","",Trabajadores!$D$54)</f>
        <v/>
      </c>
      <c r="D582" s="43" t="n">
        <v>1</v>
      </c>
      <c r="E582" s="23" t="s">
        <v>298</v>
      </c>
      <c r="F582" s="23" t="str">
        <f aca="false">IF($B582="","",IF(OR(1&lt;Trabajadores!$M$54,1&gt;Trabajadores!$N$54),"No vinculado",IF(AND(1=Trabajadores!$N$54,Trabajadores!$O$54="Sí"),"Cese","Activo")))</f>
        <v/>
      </c>
      <c r="G582" s="19" t="n">
        <f aca="false">IF($B582="",0,SUMIFS(Ingresos!$O$6:$O$1505,ING_COD,$B582,ING_CLASE,"ORD"))</f>
        <v>0</v>
      </c>
      <c r="H582" s="19" t="n">
        <f aca="false">IF($B582="",0,SUMIFS(Ingresos!$O$6:$O$1505,ING_COD,$B582,ING_CLASE,"ORD",ING_COMP,"Sí"))</f>
        <v>0</v>
      </c>
      <c r="I582" s="19" t="n">
        <f aca="false">IF($B582="",0,SUMIFS(Ingresos!$O$6:$O$1505,ING_COD,$B582,ING_CLASE,"GRA"))</f>
        <v>0</v>
      </c>
      <c r="J582" s="19" t="n">
        <f aca="false">IF($B582="",0,SUMIFS(Ingresos!$O$6:$O$1505,ING_COD,$B582,ING_CLASE,"BON"))</f>
        <v>0</v>
      </c>
      <c r="K582" s="19" t="n">
        <f aca="false">IF($B582="",0,SUMIFS(Ingresos!$O$6:$O$1505,ING_COD,$B582,ING_CLASE,"EXT"))</f>
        <v>0</v>
      </c>
      <c r="L582" s="19" t="n">
        <f aca="false">IF($B582="",0,SUMIFS(Ingresos!$O$6:$O$1505,ING_COD,$B582,ING_CLASE,"OTO"))</f>
        <v>0</v>
      </c>
      <c r="M582" s="19" t="n">
        <f aca="false">IF($B582="",0,SUMIFS(Ingresos!$O$6:$O$1505,ING_COD,$B582,ING_CLASE,"OTX"))</f>
        <v>0</v>
      </c>
      <c r="N582" s="19" t="n">
        <f aca="false">IF($B582="",0,SUMIFS(Ingresos!$O$6:$O$1505,ING_COD,$B582,ING_CLASE,"RETO"))</f>
        <v>0</v>
      </c>
      <c r="O582" s="19" t="n">
        <f aca="false">IF($B582="",0,SUMIFS(Ingresos!$O$6:$O$1505,ING_COD,$B582,ING_CLASE,"INA"))</f>
        <v>0</v>
      </c>
      <c r="P582" s="19" t="n">
        <f aca="false">G582+I582+J582+K582+L582+M582</f>
        <v>0</v>
      </c>
      <c r="Q582" s="44" t="n">
        <f aca="false">IF($F582="Activo",12,IF($F582="Cese",1,0))</f>
        <v>0</v>
      </c>
      <c r="R582" s="19" t="n">
        <f aca="false">G582*Q582</f>
        <v>0</v>
      </c>
      <c r="S582" s="19" t="n">
        <f aca="false">IF($F582="Activo",SUMIFS(I582:I593,$D582:$D593,"&lt;="&amp;Trabajadores!$N$54)+IF(PROY_BON="Sí",SUMIFS(J582:J593,$D582:$D593,"&lt;="&amp;Trabajadores!$N$54),0),IF($F582="Cese",I582+IF(PROY_BON="Sí",J582,0),0))</f>
        <v>0</v>
      </c>
      <c r="T582" s="19" t="n">
        <f aca="false">IF(OR($F582&lt;&gt;"Activo",Trabajadores!$I$54="No"),0,IF(I588=0,H582*(1+IF(PROY_BON="Sí",Trabajadores!$P$54,0))*Trabajadores!$R$54/6*(Trabajadores!$N$54&gt;=7),0)+IF(I593=0,H582*(1+IF(PROY_BON="Sí",Trabajadores!$P$54,0))*Trabajadores!$S$54/6*(Trabajadores!$N$54&gt;=12),0))</f>
        <v>0</v>
      </c>
      <c r="U582" s="19" t="n">
        <f aca="false">IF($F582="Activo",IF(Trabajadores!$J$54="Sí",L582*12,L582),IF($F582="Cese",L582,0))</f>
        <v>0</v>
      </c>
      <c r="V582" s="19" t="n">
        <f aca="false">IF(OR($F582="Activo",$F582="Cese"),M582,0)</f>
        <v>0</v>
      </c>
      <c r="W582" s="19" t="n">
        <f aca="false">0</f>
        <v>0</v>
      </c>
      <c r="X582" s="36" t="n">
        <f aca="false">IF(OR($F582="Activo",$F582="Cese"),R582+S582+T582+U582+V582+W582,0)</f>
        <v>0</v>
      </c>
      <c r="Y582" s="19" t="n">
        <f aca="false">IF(OR($F582="Activo",$F582="Cese"),DED_FIJA,0)</f>
        <v>0</v>
      </c>
      <c r="Z582" s="36" t="n">
        <f aca="false">MAX(0,X582-Y582)</f>
        <v>0</v>
      </c>
      <c r="AA582" s="19" t="n">
        <f aca="false">IF(Z582=0,0,MAX(0,MIN(Z582,Parámetros!$G$19)-Parámetros!$F$19)*Parámetros!$E$19)</f>
        <v>0</v>
      </c>
      <c r="AB582" s="19" t="n">
        <f aca="false">IF(Z582=0,0,MAX(0,MIN(Z582,Parámetros!$G$20)-Parámetros!$F$20)*Parámetros!$E$20)</f>
        <v>0</v>
      </c>
      <c r="AC582" s="19" t="n">
        <f aca="false">IF(Z582=0,0,MAX(0,MIN(Z582,Parámetros!$G$21)-Parámetros!$F$21)*Parámetros!$E$21)</f>
        <v>0</v>
      </c>
      <c r="AD582" s="19" t="n">
        <f aca="false">IF(Z582=0,0,MAX(0,MIN(Z582,Parámetros!$G$22)-Parámetros!$F$22)*Parámetros!$E$22)</f>
        <v>0</v>
      </c>
      <c r="AE582" s="19" t="n">
        <f aca="false">IF(Z582=0,0,MAX(0,MIN(Z582,Parámetros!$G$23)-Parámetros!$F$23)*Parámetros!$E$23)</f>
        <v>0</v>
      </c>
      <c r="AF582" s="36" t="n">
        <f aca="false">SUM(AA582:AE582)</f>
        <v>0</v>
      </c>
      <c r="AG582" s="45" t="str">
        <f aca="false">IF(AM582&lt;=0,"-",INDEX(TR_TASA,MATCH(AM582,TR_DESDE,1)))</f>
        <v>-</v>
      </c>
      <c r="AH582" s="44" t="n">
        <f aca="false">IF($F582="Cese",1,IF($F582="Activo",INDEX(DIV_N,1),0))</f>
        <v>0</v>
      </c>
      <c r="AI582" s="44" t="n">
        <f aca="false">IF($F582="Cese",0,IF($F582="Activo",INDEX(DIV_HASTA,1),0))</f>
        <v>0</v>
      </c>
      <c r="AJ582" s="19" t="n">
        <f aca="false">0</f>
        <v>0</v>
      </c>
      <c r="AK582" s="19" t="n">
        <f aca="false">IF(OR($F582="Activo",$F582="Cese"),MAX(0,(AF582-AJ582)/AH582),0)</f>
        <v>0</v>
      </c>
      <c r="AL582" s="19" t="n">
        <f aca="false">IF(OR($F582="Activo",$F582="Cese"),K582+IF(PROY_BON="Sí",0,J582),0)</f>
        <v>0</v>
      </c>
      <c r="AM582" s="19" t="n">
        <f aca="false">IF(AL582&gt;0,MAX(0,X582+AL582-Y582),Z582)</f>
        <v>0</v>
      </c>
      <c r="AN582" s="19" t="n">
        <f aca="false">SUMPRODUCT((AM582&gt;TR_DESDE)*(AM582-TR_DESDE)*TR_INC)</f>
        <v>0</v>
      </c>
      <c r="AO582" s="19" t="n">
        <f aca="false">IF(AL582&gt;0,MAX(0,AN582-IF($F582="Cese",MAX(AF582,AJ582),AF582)),0)</f>
        <v>0</v>
      </c>
      <c r="AP582" s="46" t="n">
        <f aca="false">IF(OR($F582="Activo",$F582="Cese"),ROUND(AK582+AO582,2),0)</f>
        <v>0</v>
      </c>
      <c r="AQ582" s="19" t="n">
        <f aca="false">IF($F582="Cese",MAX(0,AJ582-AN582),0)</f>
        <v>0</v>
      </c>
      <c r="AR582" s="19" t="str">
        <f aca="false">IF($B582="","",IF(COUNTIFS(RP_COD,$B582,'Retenciones Planilla'!$C$6:$C$105,"&lt;&gt;")=0,"",SUMIFS('Retenciones Planilla'!$C$6:$C$105,RP_COD,$B582)))</f>
        <v/>
      </c>
      <c r="AS582" s="19" t="str">
        <f aca="false">IF(AR582="","",AR582-AP582)</f>
        <v/>
      </c>
      <c r="AT582" s="23" t="str">
        <f aca="false">IF($B582="","",IF(NOT(OR($F582="Activo",$F582="Cese")),IF(N(AR582)=0,"—","Revisar: sin vínculo"),IF(AR582="",IF(AP582=0,"No corresponde","Sin dato planilla"),IF(ABS(AS582)&lt;=TOL,"OK",IF(AS582&gt;0,"Retuvo de más","Retuvo de menos")))))</f>
        <v/>
      </c>
      <c r="AU582" s="19" t="n">
        <f aca="false">IF(AND(BASE_RET="Planilla (si existe)",AR582&lt;&gt;""),AR582,AP582)</f>
        <v>0</v>
      </c>
      <c r="AV582" s="19" t="n">
        <f aca="false">AU582+N582</f>
        <v>0</v>
      </c>
    </row>
    <row r="583" customFormat="false" ht="15" hidden="false" customHeight="false" outlineLevel="0" collapsed="false">
      <c r="A583" s="43" t="n">
        <v>49</v>
      </c>
      <c r="B583" s="35" t="str">
        <f aca="false">IF(Trabajadores!$B$54="","",Trabajadores!$B$54)</f>
        <v/>
      </c>
      <c r="C583" s="35" t="str">
        <f aca="false">IF($B583="","",Trabajadores!$D$54)</f>
        <v/>
      </c>
      <c r="D583" s="43" t="n">
        <v>2</v>
      </c>
      <c r="E583" s="23" t="s">
        <v>299</v>
      </c>
      <c r="F583" s="23" t="str">
        <f aca="false">IF($B583="","",IF(OR(2&lt;Trabajadores!$M$54,2&gt;Trabajadores!$N$54),"No vinculado",IF(AND(2=Trabajadores!$N$54,Trabajadores!$O$54="Sí"),"Cese","Activo")))</f>
        <v/>
      </c>
      <c r="G583" s="19" t="n">
        <f aca="false">IF($B583="",0,SUMIFS(Ingresos!$P$6:$P$1505,ING_COD,$B583,ING_CLASE,"ORD"))</f>
        <v>0</v>
      </c>
      <c r="H583" s="19" t="n">
        <f aca="false">IF($B583="",0,SUMIFS(Ingresos!$P$6:$P$1505,ING_COD,$B583,ING_CLASE,"ORD",ING_COMP,"Sí"))</f>
        <v>0</v>
      </c>
      <c r="I583" s="19" t="n">
        <f aca="false">IF($B583="",0,SUMIFS(Ingresos!$P$6:$P$1505,ING_COD,$B583,ING_CLASE,"GRA"))</f>
        <v>0</v>
      </c>
      <c r="J583" s="19" t="n">
        <f aca="false">IF($B583="",0,SUMIFS(Ingresos!$P$6:$P$1505,ING_COD,$B583,ING_CLASE,"BON"))</f>
        <v>0</v>
      </c>
      <c r="K583" s="19" t="n">
        <f aca="false">IF($B583="",0,SUMIFS(Ingresos!$P$6:$P$1505,ING_COD,$B583,ING_CLASE,"EXT"))</f>
        <v>0</v>
      </c>
      <c r="L583" s="19" t="n">
        <f aca="false">IF($B583="",0,SUMIFS(Ingresos!$P$6:$P$1505,ING_COD,$B583,ING_CLASE,"OTO"))</f>
        <v>0</v>
      </c>
      <c r="M583" s="19" t="n">
        <f aca="false">IF($B583="",0,SUMIFS(Ingresos!$P$6:$P$1505,ING_COD,$B583,ING_CLASE,"OTX"))</f>
        <v>0</v>
      </c>
      <c r="N583" s="19" t="n">
        <f aca="false">IF($B583="",0,SUMIFS(Ingresos!$P$6:$P$1505,ING_COD,$B583,ING_CLASE,"RETO"))</f>
        <v>0</v>
      </c>
      <c r="O583" s="19" t="n">
        <f aca="false">IF($B583="",0,SUMIFS(Ingresos!$P$6:$P$1505,ING_COD,$B583,ING_CLASE,"INA"))</f>
        <v>0</v>
      </c>
      <c r="P583" s="19" t="n">
        <f aca="false">G583+I583+J583+K583+L583+M583</f>
        <v>0</v>
      </c>
      <c r="Q583" s="44" t="n">
        <f aca="false">IF($F583="Activo",11,IF($F583="Cese",1,0))</f>
        <v>0</v>
      </c>
      <c r="R583" s="19" t="n">
        <f aca="false">G583*Q583</f>
        <v>0</v>
      </c>
      <c r="S583" s="19" t="n">
        <f aca="false">IF($F583="Activo",SUMIFS(I583:I593,$D583:$D593,"&lt;="&amp;Trabajadores!$N$54)+IF(PROY_BON="Sí",SUMIFS(J583:J593,$D583:$D593,"&lt;="&amp;Trabajadores!$N$54),0),IF($F583="Cese",I583+IF(PROY_BON="Sí",J583,0),0))</f>
        <v>0</v>
      </c>
      <c r="T583" s="19" t="n">
        <f aca="false">IF(OR($F583&lt;&gt;"Activo",Trabajadores!$I$54="No"),0,IF(I588=0,H583*(1+IF(PROY_BON="Sí",Trabajadores!$P$54,0))*Trabajadores!$R$54/6*(Trabajadores!$N$54&gt;=7),0)+IF(I593=0,H583*(1+IF(PROY_BON="Sí",Trabajadores!$P$54,0))*Trabajadores!$S$54/6*(Trabajadores!$N$54&gt;=12),0))</f>
        <v>0</v>
      </c>
      <c r="U583" s="19" t="n">
        <f aca="false">IF($F583="Activo",IF(Trabajadores!$J$54="Sí",L583*11,L583),IF($F583="Cese",L583,0))</f>
        <v>0</v>
      </c>
      <c r="V583" s="19" t="n">
        <f aca="false">IF(OR($F583="Activo",$F583="Cese"),M583,0)</f>
        <v>0</v>
      </c>
      <c r="W583" s="19" t="n">
        <f aca="false">IF(OR($F583="Activo",$F583="Cese"),SUM(P582:P582),0)</f>
        <v>0</v>
      </c>
      <c r="X583" s="36" t="n">
        <f aca="false">IF(OR($F583="Activo",$F583="Cese"),R583+S583+T583+U583+V583+W583,0)</f>
        <v>0</v>
      </c>
      <c r="Y583" s="19" t="n">
        <f aca="false">IF(OR($F583="Activo",$F583="Cese"),DED_FIJA,0)</f>
        <v>0</v>
      </c>
      <c r="Z583" s="36" t="n">
        <f aca="false">MAX(0,X583-Y583)</f>
        <v>0</v>
      </c>
      <c r="AA583" s="19" t="n">
        <f aca="false">IF(Z583=0,0,MAX(0,MIN(Z583,Parámetros!$G$19)-Parámetros!$F$19)*Parámetros!$E$19)</f>
        <v>0</v>
      </c>
      <c r="AB583" s="19" t="n">
        <f aca="false">IF(Z583=0,0,MAX(0,MIN(Z583,Parámetros!$G$20)-Parámetros!$F$20)*Parámetros!$E$20)</f>
        <v>0</v>
      </c>
      <c r="AC583" s="19" t="n">
        <f aca="false">IF(Z583=0,0,MAX(0,MIN(Z583,Parámetros!$G$21)-Parámetros!$F$21)*Parámetros!$E$21)</f>
        <v>0</v>
      </c>
      <c r="AD583" s="19" t="n">
        <f aca="false">IF(Z583=0,0,MAX(0,MIN(Z583,Parámetros!$G$22)-Parámetros!$F$22)*Parámetros!$E$22)</f>
        <v>0</v>
      </c>
      <c r="AE583" s="19" t="n">
        <f aca="false">IF(Z583=0,0,MAX(0,MIN(Z583,Parámetros!$G$23)-Parámetros!$F$23)*Parámetros!$E$23)</f>
        <v>0</v>
      </c>
      <c r="AF583" s="36" t="n">
        <f aca="false">SUM(AA583:AE583)</f>
        <v>0</v>
      </c>
      <c r="AG583" s="45" t="str">
        <f aca="false">IF(AM583&lt;=0,"-",INDEX(TR_TASA,MATCH(AM583,TR_DESDE,1)))</f>
        <v>-</v>
      </c>
      <c r="AH583" s="44" t="n">
        <f aca="false">IF($F583="Cese",1,IF($F583="Activo",INDEX(DIV_N,2),0))</f>
        <v>0</v>
      </c>
      <c r="AI583" s="44" t="n">
        <f aca="false">IF($F583="Cese",1,IF($F583="Activo",INDEX(DIV_HASTA,2),0))</f>
        <v>0</v>
      </c>
      <c r="AJ583" s="19" t="n">
        <f aca="false">IF(OR($F583="Activo",$F583="Cese"),SUMIFS(AV582:AV582,D582:D582,"&lt;="&amp;AI583),0)</f>
        <v>0</v>
      </c>
      <c r="AK583" s="19" t="n">
        <f aca="false">IF(OR($F583="Activo",$F583="Cese"),MAX(0,(AF583-AJ583)/AH583),0)</f>
        <v>0</v>
      </c>
      <c r="AL583" s="19" t="n">
        <f aca="false">IF(OR($F583="Activo",$F583="Cese"),K583+IF(PROY_BON="Sí",0,J583),0)</f>
        <v>0</v>
      </c>
      <c r="AM583" s="19" t="n">
        <f aca="false">IF(AL583&gt;0,MAX(0,X583+AL583-Y583),Z583)</f>
        <v>0</v>
      </c>
      <c r="AN583" s="19" t="n">
        <f aca="false">SUMPRODUCT((AM583&gt;TR_DESDE)*(AM583-TR_DESDE)*TR_INC)</f>
        <v>0</v>
      </c>
      <c r="AO583" s="19" t="n">
        <f aca="false">IF(AL583&gt;0,MAX(0,AN583-IF($F583="Cese",MAX(AF583,AJ583),AF583)),0)</f>
        <v>0</v>
      </c>
      <c r="AP583" s="46" t="n">
        <f aca="false">IF(OR($F583="Activo",$F583="Cese"),ROUND(AK583+AO583,2),0)</f>
        <v>0</v>
      </c>
      <c r="AQ583" s="19" t="n">
        <f aca="false">IF($F583="Cese",MAX(0,AJ583-AN583),0)</f>
        <v>0</v>
      </c>
      <c r="AR583" s="19" t="str">
        <f aca="false">IF($B583="","",IF(COUNTIFS(RP_COD,$B583,'Retenciones Planilla'!$D$6:$D$105,"&lt;&gt;")=0,"",SUMIFS('Retenciones Planilla'!$D$6:$D$105,RP_COD,$B583)))</f>
        <v/>
      </c>
      <c r="AS583" s="19" t="str">
        <f aca="false">IF(AR583="","",AR583-AP583)</f>
        <v/>
      </c>
      <c r="AT583" s="23" t="str">
        <f aca="false">IF($B583="","",IF(NOT(OR($F583="Activo",$F583="Cese")),IF(N(AR583)=0,"—","Revisar: sin vínculo"),IF(AR583="",IF(AP583=0,"No corresponde","Sin dato planilla"),IF(ABS(AS583)&lt;=TOL,"OK",IF(AS583&gt;0,"Retuvo de más","Retuvo de menos")))))</f>
        <v/>
      </c>
      <c r="AU583" s="19" t="n">
        <f aca="false">IF(AND(BASE_RET="Planilla (si existe)",AR583&lt;&gt;""),AR583,AP583)</f>
        <v>0</v>
      </c>
      <c r="AV583" s="19" t="n">
        <f aca="false">AU583+N583</f>
        <v>0</v>
      </c>
    </row>
    <row r="584" customFormat="false" ht="15" hidden="false" customHeight="false" outlineLevel="0" collapsed="false">
      <c r="A584" s="43" t="n">
        <v>49</v>
      </c>
      <c r="B584" s="35" t="str">
        <f aca="false">IF(Trabajadores!$B$54="","",Trabajadores!$B$54)</f>
        <v/>
      </c>
      <c r="C584" s="35" t="str">
        <f aca="false">IF($B584="","",Trabajadores!$D$54)</f>
        <v/>
      </c>
      <c r="D584" s="43" t="n">
        <v>3</v>
      </c>
      <c r="E584" s="23" t="s">
        <v>300</v>
      </c>
      <c r="F584" s="23" t="str">
        <f aca="false">IF($B584="","",IF(OR(3&lt;Trabajadores!$M$54,3&gt;Trabajadores!$N$54),"No vinculado",IF(AND(3=Trabajadores!$N$54,Trabajadores!$O$54="Sí"),"Cese","Activo")))</f>
        <v/>
      </c>
      <c r="G584" s="19" t="n">
        <f aca="false">IF($B584="",0,SUMIFS(Ingresos!$Q$6:$Q$1505,ING_COD,$B584,ING_CLASE,"ORD"))</f>
        <v>0</v>
      </c>
      <c r="H584" s="19" t="n">
        <f aca="false">IF($B584="",0,SUMIFS(Ingresos!$Q$6:$Q$1505,ING_COD,$B584,ING_CLASE,"ORD",ING_COMP,"Sí"))</f>
        <v>0</v>
      </c>
      <c r="I584" s="19" t="n">
        <f aca="false">IF($B584="",0,SUMIFS(Ingresos!$Q$6:$Q$1505,ING_COD,$B584,ING_CLASE,"GRA"))</f>
        <v>0</v>
      </c>
      <c r="J584" s="19" t="n">
        <f aca="false">IF($B584="",0,SUMIFS(Ingresos!$Q$6:$Q$1505,ING_COD,$B584,ING_CLASE,"BON"))</f>
        <v>0</v>
      </c>
      <c r="K584" s="19" t="n">
        <f aca="false">IF($B584="",0,SUMIFS(Ingresos!$Q$6:$Q$1505,ING_COD,$B584,ING_CLASE,"EXT"))</f>
        <v>0</v>
      </c>
      <c r="L584" s="19" t="n">
        <f aca="false">IF($B584="",0,SUMIFS(Ingresos!$Q$6:$Q$1505,ING_COD,$B584,ING_CLASE,"OTO"))</f>
        <v>0</v>
      </c>
      <c r="M584" s="19" t="n">
        <f aca="false">IF($B584="",0,SUMIFS(Ingresos!$Q$6:$Q$1505,ING_COD,$B584,ING_CLASE,"OTX"))</f>
        <v>0</v>
      </c>
      <c r="N584" s="19" t="n">
        <f aca="false">IF($B584="",0,SUMIFS(Ingresos!$Q$6:$Q$1505,ING_COD,$B584,ING_CLASE,"RETO"))</f>
        <v>0</v>
      </c>
      <c r="O584" s="19" t="n">
        <f aca="false">IF($B584="",0,SUMIFS(Ingresos!$Q$6:$Q$1505,ING_COD,$B584,ING_CLASE,"INA"))</f>
        <v>0</v>
      </c>
      <c r="P584" s="19" t="n">
        <f aca="false">G584+I584+J584+K584+L584+M584</f>
        <v>0</v>
      </c>
      <c r="Q584" s="44" t="n">
        <f aca="false">IF($F584="Activo",10,IF($F584="Cese",1,0))</f>
        <v>0</v>
      </c>
      <c r="R584" s="19" t="n">
        <f aca="false">G584*Q584</f>
        <v>0</v>
      </c>
      <c r="S584" s="19" t="n">
        <f aca="false">IF($F584="Activo",SUMIFS(I584:I593,$D584:$D593,"&lt;="&amp;Trabajadores!$N$54)+IF(PROY_BON="Sí",SUMIFS(J584:J593,$D584:$D593,"&lt;="&amp;Trabajadores!$N$54),0),IF($F584="Cese",I584+IF(PROY_BON="Sí",J584,0),0))</f>
        <v>0</v>
      </c>
      <c r="T584" s="19" t="n">
        <f aca="false">IF(OR($F584&lt;&gt;"Activo",Trabajadores!$I$54="No"),0,IF(I588=0,H584*(1+IF(PROY_BON="Sí",Trabajadores!$P$54,0))*Trabajadores!$R$54/6*(Trabajadores!$N$54&gt;=7),0)+IF(I593=0,H584*(1+IF(PROY_BON="Sí",Trabajadores!$P$54,0))*Trabajadores!$S$54/6*(Trabajadores!$N$54&gt;=12),0))</f>
        <v>0</v>
      </c>
      <c r="U584" s="19" t="n">
        <f aca="false">IF($F584="Activo",IF(Trabajadores!$J$54="Sí",L584*10,L584),IF($F584="Cese",L584,0))</f>
        <v>0</v>
      </c>
      <c r="V584" s="19" t="n">
        <f aca="false">IF(OR($F584="Activo",$F584="Cese"),M584,0)</f>
        <v>0</v>
      </c>
      <c r="W584" s="19" t="n">
        <f aca="false">IF(OR($F584="Activo",$F584="Cese"),SUM(P582:P583),0)</f>
        <v>0</v>
      </c>
      <c r="X584" s="36" t="n">
        <f aca="false">IF(OR($F584="Activo",$F584="Cese"),R584+S584+T584+U584+V584+W584,0)</f>
        <v>0</v>
      </c>
      <c r="Y584" s="19" t="n">
        <f aca="false">IF(OR($F584="Activo",$F584="Cese"),DED_FIJA,0)</f>
        <v>0</v>
      </c>
      <c r="Z584" s="36" t="n">
        <f aca="false">MAX(0,X584-Y584)</f>
        <v>0</v>
      </c>
      <c r="AA584" s="19" t="n">
        <f aca="false">IF(Z584=0,0,MAX(0,MIN(Z584,Parámetros!$G$19)-Parámetros!$F$19)*Parámetros!$E$19)</f>
        <v>0</v>
      </c>
      <c r="AB584" s="19" t="n">
        <f aca="false">IF(Z584=0,0,MAX(0,MIN(Z584,Parámetros!$G$20)-Parámetros!$F$20)*Parámetros!$E$20)</f>
        <v>0</v>
      </c>
      <c r="AC584" s="19" t="n">
        <f aca="false">IF(Z584=0,0,MAX(0,MIN(Z584,Parámetros!$G$21)-Parámetros!$F$21)*Parámetros!$E$21)</f>
        <v>0</v>
      </c>
      <c r="AD584" s="19" t="n">
        <f aca="false">IF(Z584=0,0,MAX(0,MIN(Z584,Parámetros!$G$22)-Parámetros!$F$22)*Parámetros!$E$22)</f>
        <v>0</v>
      </c>
      <c r="AE584" s="19" t="n">
        <f aca="false">IF(Z584=0,0,MAX(0,MIN(Z584,Parámetros!$G$23)-Parámetros!$F$23)*Parámetros!$E$23)</f>
        <v>0</v>
      </c>
      <c r="AF584" s="36" t="n">
        <f aca="false">SUM(AA584:AE584)</f>
        <v>0</v>
      </c>
      <c r="AG584" s="45" t="str">
        <f aca="false">IF(AM584&lt;=0,"-",INDEX(TR_TASA,MATCH(AM584,TR_DESDE,1)))</f>
        <v>-</v>
      </c>
      <c r="AH584" s="44" t="n">
        <f aca="false">IF($F584="Cese",1,IF($F584="Activo",INDEX(DIV_N,3),0))</f>
        <v>0</v>
      </c>
      <c r="AI584" s="44" t="n">
        <f aca="false">IF($F584="Cese",2,IF($F584="Activo",INDEX(DIV_HASTA,3),0))</f>
        <v>0</v>
      </c>
      <c r="AJ584" s="19" t="n">
        <f aca="false">IF(OR($F584="Activo",$F584="Cese"),SUMIFS(AV582:AV583,D582:D583,"&lt;="&amp;AI584),0)</f>
        <v>0</v>
      </c>
      <c r="AK584" s="19" t="n">
        <f aca="false">IF(OR($F584="Activo",$F584="Cese"),MAX(0,(AF584-AJ584)/AH584),0)</f>
        <v>0</v>
      </c>
      <c r="AL584" s="19" t="n">
        <f aca="false">IF(OR($F584="Activo",$F584="Cese"),K584+IF(PROY_BON="Sí",0,J584),0)</f>
        <v>0</v>
      </c>
      <c r="AM584" s="19" t="n">
        <f aca="false">IF(AL584&gt;0,MAX(0,X584+AL584-Y584),Z584)</f>
        <v>0</v>
      </c>
      <c r="AN584" s="19" t="n">
        <f aca="false">SUMPRODUCT((AM584&gt;TR_DESDE)*(AM584-TR_DESDE)*TR_INC)</f>
        <v>0</v>
      </c>
      <c r="AO584" s="19" t="n">
        <f aca="false">IF(AL584&gt;0,MAX(0,AN584-IF($F584="Cese",MAX(AF584,AJ584),AF584)),0)</f>
        <v>0</v>
      </c>
      <c r="AP584" s="46" t="n">
        <f aca="false">IF(OR($F584="Activo",$F584="Cese"),ROUND(AK584+AO584,2),0)</f>
        <v>0</v>
      </c>
      <c r="AQ584" s="19" t="n">
        <f aca="false">IF($F584="Cese",MAX(0,AJ584-AN584),0)</f>
        <v>0</v>
      </c>
      <c r="AR584" s="19" t="str">
        <f aca="false">IF($B584="","",IF(COUNTIFS(RP_COD,$B584,'Retenciones Planilla'!$E$6:$E$105,"&lt;&gt;")=0,"",SUMIFS('Retenciones Planilla'!$E$6:$E$105,RP_COD,$B584)))</f>
        <v/>
      </c>
      <c r="AS584" s="19" t="str">
        <f aca="false">IF(AR584="","",AR584-AP584)</f>
        <v/>
      </c>
      <c r="AT584" s="23" t="str">
        <f aca="false">IF($B584="","",IF(NOT(OR($F584="Activo",$F584="Cese")),IF(N(AR584)=0,"—","Revisar: sin vínculo"),IF(AR584="",IF(AP584=0,"No corresponde","Sin dato planilla"),IF(ABS(AS584)&lt;=TOL,"OK",IF(AS584&gt;0,"Retuvo de más","Retuvo de menos")))))</f>
        <v/>
      </c>
      <c r="AU584" s="19" t="n">
        <f aca="false">IF(AND(BASE_RET="Planilla (si existe)",AR584&lt;&gt;""),AR584,AP584)</f>
        <v>0</v>
      </c>
      <c r="AV584" s="19" t="n">
        <f aca="false">AU584+N584</f>
        <v>0</v>
      </c>
    </row>
    <row r="585" customFormat="false" ht="15" hidden="false" customHeight="false" outlineLevel="0" collapsed="false">
      <c r="A585" s="43" t="n">
        <v>49</v>
      </c>
      <c r="B585" s="35" t="str">
        <f aca="false">IF(Trabajadores!$B$54="","",Trabajadores!$B$54)</f>
        <v/>
      </c>
      <c r="C585" s="35" t="str">
        <f aca="false">IF($B585="","",Trabajadores!$D$54)</f>
        <v/>
      </c>
      <c r="D585" s="43" t="n">
        <v>4</v>
      </c>
      <c r="E585" s="23" t="s">
        <v>301</v>
      </c>
      <c r="F585" s="23" t="str">
        <f aca="false">IF($B585="","",IF(OR(4&lt;Trabajadores!$M$54,4&gt;Trabajadores!$N$54),"No vinculado",IF(AND(4=Trabajadores!$N$54,Trabajadores!$O$54="Sí"),"Cese","Activo")))</f>
        <v/>
      </c>
      <c r="G585" s="19" t="n">
        <f aca="false">IF($B585="",0,SUMIFS(Ingresos!$R$6:$R$1505,ING_COD,$B585,ING_CLASE,"ORD"))</f>
        <v>0</v>
      </c>
      <c r="H585" s="19" t="n">
        <f aca="false">IF($B585="",0,SUMIFS(Ingresos!$R$6:$R$1505,ING_COD,$B585,ING_CLASE,"ORD",ING_COMP,"Sí"))</f>
        <v>0</v>
      </c>
      <c r="I585" s="19" t="n">
        <f aca="false">IF($B585="",0,SUMIFS(Ingresos!$R$6:$R$1505,ING_COD,$B585,ING_CLASE,"GRA"))</f>
        <v>0</v>
      </c>
      <c r="J585" s="19" t="n">
        <f aca="false">IF($B585="",0,SUMIFS(Ingresos!$R$6:$R$1505,ING_COD,$B585,ING_CLASE,"BON"))</f>
        <v>0</v>
      </c>
      <c r="K585" s="19" t="n">
        <f aca="false">IF($B585="",0,SUMIFS(Ingresos!$R$6:$R$1505,ING_COD,$B585,ING_CLASE,"EXT"))</f>
        <v>0</v>
      </c>
      <c r="L585" s="19" t="n">
        <f aca="false">IF($B585="",0,SUMIFS(Ingresos!$R$6:$R$1505,ING_COD,$B585,ING_CLASE,"OTO"))</f>
        <v>0</v>
      </c>
      <c r="M585" s="19" t="n">
        <f aca="false">IF($B585="",0,SUMIFS(Ingresos!$R$6:$R$1505,ING_COD,$B585,ING_CLASE,"OTX"))</f>
        <v>0</v>
      </c>
      <c r="N585" s="19" t="n">
        <f aca="false">IF($B585="",0,SUMIFS(Ingresos!$R$6:$R$1505,ING_COD,$B585,ING_CLASE,"RETO"))</f>
        <v>0</v>
      </c>
      <c r="O585" s="19" t="n">
        <f aca="false">IF($B585="",0,SUMIFS(Ingresos!$R$6:$R$1505,ING_COD,$B585,ING_CLASE,"INA"))</f>
        <v>0</v>
      </c>
      <c r="P585" s="19" t="n">
        <f aca="false">G585+I585+J585+K585+L585+M585</f>
        <v>0</v>
      </c>
      <c r="Q585" s="44" t="n">
        <f aca="false">IF($F585="Activo",9,IF($F585="Cese",1,0))</f>
        <v>0</v>
      </c>
      <c r="R585" s="19" t="n">
        <f aca="false">G585*Q585</f>
        <v>0</v>
      </c>
      <c r="S585" s="19" t="n">
        <f aca="false">IF($F585="Activo",SUMIFS(I585:I593,$D585:$D593,"&lt;="&amp;Trabajadores!$N$54)+IF(PROY_BON="Sí",SUMIFS(J585:J593,$D585:$D593,"&lt;="&amp;Trabajadores!$N$54),0),IF($F585="Cese",I585+IF(PROY_BON="Sí",J585,0),0))</f>
        <v>0</v>
      </c>
      <c r="T585" s="19" t="n">
        <f aca="false">IF(OR($F585&lt;&gt;"Activo",Trabajadores!$I$54="No"),0,IF(I588=0,H585*(1+IF(PROY_BON="Sí",Trabajadores!$P$54,0))*Trabajadores!$R$54/6*(Trabajadores!$N$54&gt;=7),0)+IF(I593=0,H585*(1+IF(PROY_BON="Sí",Trabajadores!$P$54,0))*Trabajadores!$S$54/6*(Trabajadores!$N$54&gt;=12),0))</f>
        <v>0</v>
      </c>
      <c r="U585" s="19" t="n">
        <f aca="false">IF($F585="Activo",IF(Trabajadores!$J$54="Sí",L585*9,L585),IF($F585="Cese",L585,0))</f>
        <v>0</v>
      </c>
      <c r="V585" s="19" t="n">
        <f aca="false">IF(OR($F585="Activo",$F585="Cese"),M585,0)</f>
        <v>0</v>
      </c>
      <c r="W585" s="19" t="n">
        <f aca="false">IF(OR($F585="Activo",$F585="Cese"),SUM(P582:P584),0)</f>
        <v>0</v>
      </c>
      <c r="X585" s="36" t="n">
        <f aca="false">IF(OR($F585="Activo",$F585="Cese"),R585+S585+T585+U585+V585+W585,0)</f>
        <v>0</v>
      </c>
      <c r="Y585" s="19" t="n">
        <f aca="false">IF(OR($F585="Activo",$F585="Cese"),DED_FIJA,0)</f>
        <v>0</v>
      </c>
      <c r="Z585" s="36" t="n">
        <f aca="false">MAX(0,X585-Y585)</f>
        <v>0</v>
      </c>
      <c r="AA585" s="19" t="n">
        <f aca="false">IF(Z585=0,0,MAX(0,MIN(Z585,Parámetros!$G$19)-Parámetros!$F$19)*Parámetros!$E$19)</f>
        <v>0</v>
      </c>
      <c r="AB585" s="19" t="n">
        <f aca="false">IF(Z585=0,0,MAX(0,MIN(Z585,Parámetros!$G$20)-Parámetros!$F$20)*Parámetros!$E$20)</f>
        <v>0</v>
      </c>
      <c r="AC585" s="19" t="n">
        <f aca="false">IF(Z585=0,0,MAX(0,MIN(Z585,Parámetros!$G$21)-Parámetros!$F$21)*Parámetros!$E$21)</f>
        <v>0</v>
      </c>
      <c r="AD585" s="19" t="n">
        <f aca="false">IF(Z585=0,0,MAX(0,MIN(Z585,Parámetros!$G$22)-Parámetros!$F$22)*Parámetros!$E$22)</f>
        <v>0</v>
      </c>
      <c r="AE585" s="19" t="n">
        <f aca="false">IF(Z585=0,0,MAX(0,MIN(Z585,Parámetros!$G$23)-Parámetros!$F$23)*Parámetros!$E$23)</f>
        <v>0</v>
      </c>
      <c r="AF585" s="36" t="n">
        <f aca="false">SUM(AA585:AE585)</f>
        <v>0</v>
      </c>
      <c r="AG585" s="45" t="str">
        <f aca="false">IF(AM585&lt;=0,"-",INDEX(TR_TASA,MATCH(AM585,TR_DESDE,1)))</f>
        <v>-</v>
      </c>
      <c r="AH585" s="44" t="n">
        <f aca="false">IF($F585="Cese",1,IF($F585="Activo",INDEX(DIV_N,4),0))</f>
        <v>0</v>
      </c>
      <c r="AI585" s="44" t="n">
        <f aca="false">IF($F585="Cese",3,IF($F585="Activo",INDEX(DIV_HASTA,4),0))</f>
        <v>0</v>
      </c>
      <c r="AJ585" s="19" t="n">
        <f aca="false">IF(OR($F585="Activo",$F585="Cese"),SUMIFS(AV582:AV584,D582:D584,"&lt;="&amp;AI585),0)</f>
        <v>0</v>
      </c>
      <c r="AK585" s="19" t="n">
        <f aca="false">IF(OR($F585="Activo",$F585="Cese"),MAX(0,(AF585-AJ585)/AH585),0)</f>
        <v>0</v>
      </c>
      <c r="AL585" s="19" t="n">
        <f aca="false">IF(OR($F585="Activo",$F585="Cese"),K585+IF(PROY_BON="Sí",0,J585),0)</f>
        <v>0</v>
      </c>
      <c r="AM585" s="19" t="n">
        <f aca="false">IF(AL585&gt;0,MAX(0,X585+AL585-Y585),Z585)</f>
        <v>0</v>
      </c>
      <c r="AN585" s="19" t="n">
        <f aca="false">SUMPRODUCT((AM585&gt;TR_DESDE)*(AM585-TR_DESDE)*TR_INC)</f>
        <v>0</v>
      </c>
      <c r="AO585" s="19" t="n">
        <f aca="false">IF(AL585&gt;0,MAX(0,AN585-IF($F585="Cese",MAX(AF585,AJ585),AF585)),0)</f>
        <v>0</v>
      </c>
      <c r="AP585" s="46" t="n">
        <f aca="false">IF(OR($F585="Activo",$F585="Cese"),ROUND(AK585+AO585,2),0)</f>
        <v>0</v>
      </c>
      <c r="AQ585" s="19" t="n">
        <f aca="false">IF($F585="Cese",MAX(0,AJ585-AN585),0)</f>
        <v>0</v>
      </c>
      <c r="AR585" s="19" t="str">
        <f aca="false">IF($B585="","",IF(COUNTIFS(RP_COD,$B585,'Retenciones Planilla'!$F$6:$F$105,"&lt;&gt;")=0,"",SUMIFS('Retenciones Planilla'!$F$6:$F$105,RP_COD,$B585)))</f>
        <v/>
      </c>
      <c r="AS585" s="19" t="str">
        <f aca="false">IF(AR585="","",AR585-AP585)</f>
        <v/>
      </c>
      <c r="AT585" s="23" t="str">
        <f aca="false">IF($B585="","",IF(NOT(OR($F585="Activo",$F585="Cese")),IF(N(AR585)=0,"—","Revisar: sin vínculo"),IF(AR585="",IF(AP585=0,"No corresponde","Sin dato planilla"),IF(ABS(AS585)&lt;=TOL,"OK",IF(AS585&gt;0,"Retuvo de más","Retuvo de menos")))))</f>
        <v/>
      </c>
      <c r="AU585" s="19" t="n">
        <f aca="false">IF(AND(BASE_RET="Planilla (si existe)",AR585&lt;&gt;""),AR585,AP585)</f>
        <v>0</v>
      </c>
      <c r="AV585" s="19" t="n">
        <f aca="false">AU585+N585</f>
        <v>0</v>
      </c>
    </row>
    <row r="586" customFormat="false" ht="15" hidden="false" customHeight="false" outlineLevel="0" collapsed="false">
      <c r="A586" s="43" t="n">
        <v>49</v>
      </c>
      <c r="B586" s="35" t="str">
        <f aca="false">IF(Trabajadores!$B$54="","",Trabajadores!$B$54)</f>
        <v/>
      </c>
      <c r="C586" s="35" t="str">
        <f aca="false">IF($B586="","",Trabajadores!$D$54)</f>
        <v/>
      </c>
      <c r="D586" s="43" t="n">
        <v>5</v>
      </c>
      <c r="E586" s="23" t="s">
        <v>302</v>
      </c>
      <c r="F586" s="23" t="str">
        <f aca="false">IF($B586="","",IF(OR(5&lt;Trabajadores!$M$54,5&gt;Trabajadores!$N$54),"No vinculado",IF(AND(5=Trabajadores!$N$54,Trabajadores!$O$54="Sí"),"Cese","Activo")))</f>
        <v/>
      </c>
      <c r="G586" s="19" t="n">
        <f aca="false">IF($B586="",0,SUMIFS(Ingresos!$S$6:$S$1505,ING_COD,$B586,ING_CLASE,"ORD"))</f>
        <v>0</v>
      </c>
      <c r="H586" s="19" t="n">
        <f aca="false">IF($B586="",0,SUMIFS(Ingresos!$S$6:$S$1505,ING_COD,$B586,ING_CLASE,"ORD",ING_COMP,"Sí"))</f>
        <v>0</v>
      </c>
      <c r="I586" s="19" t="n">
        <f aca="false">IF($B586="",0,SUMIFS(Ingresos!$S$6:$S$1505,ING_COD,$B586,ING_CLASE,"GRA"))</f>
        <v>0</v>
      </c>
      <c r="J586" s="19" t="n">
        <f aca="false">IF($B586="",0,SUMIFS(Ingresos!$S$6:$S$1505,ING_COD,$B586,ING_CLASE,"BON"))</f>
        <v>0</v>
      </c>
      <c r="K586" s="19" t="n">
        <f aca="false">IF($B586="",0,SUMIFS(Ingresos!$S$6:$S$1505,ING_COD,$B586,ING_CLASE,"EXT"))</f>
        <v>0</v>
      </c>
      <c r="L586" s="19" t="n">
        <f aca="false">IF($B586="",0,SUMIFS(Ingresos!$S$6:$S$1505,ING_COD,$B586,ING_CLASE,"OTO"))</f>
        <v>0</v>
      </c>
      <c r="M586" s="19" t="n">
        <f aca="false">IF($B586="",0,SUMIFS(Ingresos!$S$6:$S$1505,ING_COD,$B586,ING_CLASE,"OTX"))</f>
        <v>0</v>
      </c>
      <c r="N586" s="19" t="n">
        <f aca="false">IF($B586="",0,SUMIFS(Ingresos!$S$6:$S$1505,ING_COD,$B586,ING_CLASE,"RETO"))</f>
        <v>0</v>
      </c>
      <c r="O586" s="19" t="n">
        <f aca="false">IF($B586="",0,SUMIFS(Ingresos!$S$6:$S$1505,ING_COD,$B586,ING_CLASE,"INA"))</f>
        <v>0</v>
      </c>
      <c r="P586" s="19" t="n">
        <f aca="false">G586+I586+J586+K586+L586+M586</f>
        <v>0</v>
      </c>
      <c r="Q586" s="44" t="n">
        <f aca="false">IF($F586="Activo",8,IF($F586="Cese",1,0))</f>
        <v>0</v>
      </c>
      <c r="R586" s="19" t="n">
        <f aca="false">G586*Q586</f>
        <v>0</v>
      </c>
      <c r="S586" s="19" t="n">
        <f aca="false">IF($F586="Activo",SUMIFS(I586:I593,$D586:$D593,"&lt;="&amp;Trabajadores!$N$54)+IF(PROY_BON="Sí",SUMIFS(J586:J593,$D586:$D593,"&lt;="&amp;Trabajadores!$N$54),0),IF($F586="Cese",I586+IF(PROY_BON="Sí",J586,0),0))</f>
        <v>0</v>
      </c>
      <c r="T586" s="19" t="n">
        <f aca="false">IF(OR($F586&lt;&gt;"Activo",Trabajadores!$I$54="No"),0,IF(I588=0,H586*(1+IF(PROY_BON="Sí",Trabajadores!$P$54,0))*Trabajadores!$R$54/6*(Trabajadores!$N$54&gt;=7),0)+IF(I593=0,H586*(1+IF(PROY_BON="Sí",Trabajadores!$P$54,0))*Trabajadores!$S$54/6*(Trabajadores!$N$54&gt;=12),0))</f>
        <v>0</v>
      </c>
      <c r="U586" s="19" t="n">
        <f aca="false">IF($F586="Activo",IF(Trabajadores!$J$54="Sí",L586*8,L586),IF($F586="Cese",L586,0))</f>
        <v>0</v>
      </c>
      <c r="V586" s="19" t="n">
        <f aca="false">IF(OR($F586="Activo",$F586="Cese"),M586,0)</f>
        <v>0</v>
      </c>
      <c r="W586" s="19" t="n">
        <f aca="false">IF(OR($F586="Activo",$F586="Cese"),SUM(P582:P585),0)</f>
        <v>0</v>
      </c>
      <c r="X586" s="36" t="n">
        <f aca="false">IF(OR($F586="Activo",$F586="Cese"),R586+S586+T586+U586+V586+W586,0)</f>
        <v>0</v>
      </c>
      <c r="Y586" s="19" t="n">
        <f aca="false">IF(OR($F586="Activo",$F586="Cese"),DED_FIJA,0)</f>
        <v>0</v>
      </c>
      <c r="Z586" s="36" t="n">
        <f aca="false">MAX(0,X586-Y586)</f>
        <v>0</v>
      </c>
      <c r="AA586" s="19" t="n">
        <f aca="false">IF(Z586=0,0,MAX(0,MIN(Z586,Parámetros!$G$19)-Parámetros!$F$19)*Parámetros!$E$19)</f>
        <v>0</v>
      </c>
      <c r="AB586" s="19" t="n">
        <f aca="false">IF(Z586=0,0,MAX(0,MIN(Z586,Parámetros!$G$20)-Parámetros!$F$20)*Parámetros!$E$20)</f>
        <v>0</v>
      </c>
      <c r="AC586" s="19" t="n">
        <f aca="false">IF(Z586=0,0,MAX(0,MIN(Z586,Parámetros!$G$21)-Parámetros!$F$21)*Parámetros!$E$21)</f>
        <v>0</v>
      </c>
      <c r="AD586" s="19" t="n">
        <f aca="false">IF(Z586=0,0,MAX(0,MIN(Z586,Parámetros!$G$22)-Parámetros!$F$22)*Parámetros!$E$22)</f>
        <v>0</v>
      </c>
      <c r="AE586" s="19" t="n">
        <f aca="false">IF(Z586=0,0,MAX(0,MIN(Z586,Parámetros!$G$23)-Parámetros!$F$23)*Parámetros!$E$23)</f>
        <v>0</v>
      </c>
      <c r="AF586" s="36" t="n">
        <f aca="false">SUM(AA586:AE586)</f>
        <v>0</v>
      </c>
      <c r="AG586" s="45" t="str">
        <f aca="false">IF(AM586&lt;=0,"-",INDEX(TR_TASA,MATCH(AM586,TR_DESDE,1)))</f>
        <v>-</v>
      </c>
      <c r="AH586" s="44" t="n">
        <f aca="false">IF($F586="Cese",1,IF($F586="Activo",INDEX(DIV_N,5),0))</f>
        <v>0</v>
      </c>
      <c r="AI586" s="44" t="n">
        <f aca="false">IF($F586="Cese",4,IF($F586="Activo",INDEX(DIV_HASTA,5),0))</f>
        <v>0</v>
      </c>
      <c r="AJ586" s="19" t="n">
        <f aca="false">IF(OR($F586="Activo",$F586="Cese"),SUMIFS(AV582:AV585,D582:D585,"&lt;="&amp;AI586),0)</f>
        <v>0</v>
      </c>
      <c r="AK586" s="19" t="n">
        <f aca="false">IF(OR($F586="Activo",$F586="Cese"),MAX(0,(AF586-AJ586)/AH586),0)</f>
        <v>0</v>
      </c>
      <c r="AL586" s="19" t="n">
        <f aca="false">IF(OR($F586="Activo",$F586="Cese"),K586+IF(PROY_BON="Sí",0,J586),0)</f>
        <v>0</v>
      </c>
      <c r="AM586" s="19" t="n">
        <f aca="false">IF(AL586&gt;0,MAX(0,X586+AL586-Y586),Z586)</f>
        <v>0</v>
      </c>
      <c r="AN586" s="19" t="n">
        <f aca="false">SUMPRODUCT((AM586&gt;TR_DESDE)*(AM586-TR_DESDE)*TR_INC)</f>
        <v>0</v>
      </c>
      <c r="AO586" s="19" t="n">
        <f aca="false">IF(AL586&gt;0,MAX(0,AN586-IF($F586="Cese",MAX(AF586,AJ586),AF586)),0)</f>
        <v>0</v>
      </c>
      <c r="AP586" s="46" t="n">
        <f aca="false">IF(OR($F586="Activo",$F586="Cese"),ROUND(AK586+AO586,2),0)</f>
        <v>0</v>
      </c>
      <c r="AQ586" s="19" t="n">
        <f aca="false">IF($F586="Cese",MAX(0,AJ586-AN586),0)</f>
        <v>0</v>
      </c>
      <c r="AR586" s="19" t="str">
        <f aca="false">IF($B586="","",IF(COUNTIFS(RP_COD,$B586,'Retenciones Planilla'!$G$6:$G$105,"&lt;&gt;")=0,"",SUMIFS('Retenciones Planilla'!$G$6:$G$105,RP_COD,$B586)))</f>
        <v/>
      </c>
      <c r="AS586" s="19" t="str">
        <f aca="false">IF(AR586="","",AR586-AP586)</f>
        <v/>
      </c>
      <c r="AT586" s="23" t="str">
        <f aca="false">IF($B586="","",IF(NOT(OR($F586="Activo",$F586="Cese")),IF(N(AR586)=0,"—","Revisar: sin vínculo"),IF(AR586="",IF(AP586=0,"No corresponde","Sin dato planilla"),IF(ABS(AS586)&lt;=TOL,"OK",IF(AS586&gt;0,"Retuvo de más","Retuvo de menos")))))</f>
        <v/>
      </c>
      <c r="AU586" s="19" t="n">
        <f aca="false">IF(AND(BASE_RET="Planilla (si existe)",AR586&lt;&gt;""),AR586,AP586)</f>
        <v>0</v>
      </c>
      <c r="AV586" s="19" t="n">
        <f aca="false">AU586+N586</f>
        <v>0</v>
      </c>
    </row>
    <row r="587" customFormat="false" ht="15" hidden="false" customHeight="false" outlineLevel="0" collapsed="false">
      <c r="A587" s="43" t="n">
        <v>49</v>
      </c>
      <c r="B587" s="35" t="str">
        <f aca="false">IF(Trabajadores!$B$54="","",Trabajadores!$B$54)</f>
        <v/>
      </c>
      <c r="C587" s="35" t="str">
        <f aca="false">IF($B587="","",Trabajadores!$D$54)</f>
        <v/>
      </c>
      <c r="D587" s="43" t="n">
        <v>6</v>
      </c>
      <c r="E587" s="23" t="s">
        <v>303</v>
      </c>
      <c r="F587" s="23" t="str">
        <f aca="false">IF($B587="","",IF(OR(6&lt;Trabajadores!$M$54,6&gt;Trabajadores!$N$54),"No vinculado",IF(AND(6=Trabajadores!$N$54,Trabajadores!$O$54="Sí"),"Cese","Activo")))</f>
        <v/>
      </c>
      <c r="G587" s="19" t="n">
        <f aca="false">IF($B587="",0,SUMIFS(Ingresos!$T$6:$T$1505,ING_COD,$B587,ING_CLASE,"ORD"))</f>
        <v>0</v>
      </c>
      <c r="H587" s="19" t="n">
        <f aca="false">IF($B587="",0,SUMIFS(Ingresos!$T$6:$T$1505,ING_COD,$B587,ING_CLASE,"ORD",ING_COMP,"Sí"))</f>
        <v>0</v>
      </c>
      <c r="I587" s="19" t="n">
        <f aca="false">IF($B587="",0,SUMIFS(Ingresos!$T$6:$T$1505,ING_COD,$B587,ING_CLASE,"GRA"))</f>
        <v>0</v>
      </c>
      <c r="J587" s="19" t="n">
        <f aca="false">IF($B587="",0,SUMIFS(Ingresos!$T$6:$T$1505,ING_COD,$B587,ING_CLASE,"BON"))</f>
        <v>0</v>
      </c>
      <c r="K587" s="19" t="n">
        <f aca="false">IF($B587="",0,SUMIFS(Ingresos!$T$6:$T$1505,ING_COD,$B587,ING_CLASE,"EXT"))</f>
        <v>0</v>
      </c>
      <c r="L587" s="19" t="n">
        <f aca="false">IF($B587="",0,SUMIFS(Ingresos!$T$6:$T$1505,ING_COD,$B587,ING_CLASE,"OTO"))</f>
        <v>0</v>
      </c>
      <c r="M587" s="19" t="n">
        <f aca="false">IF($B587="",0,SUMIFS(Ingresos!$T$6:$T$1505,ING_COD,$B587,ING_CLASE,"OTX"))</f>
        <v>0</v>
      </c>
      <c r="N587" s="19" t="n">
        <f aca="false">IF($B587="",0,SUMIFS(Ingresos!$T$6:$T$1505,ING_COD,$B587,ING_CLASE,"RETO"))</f>
        <v>0</v>
      </c>
      <c r="O587" s="19" t="n">
        <f aca="false">IF($B587="",0,SUMIFS(Ingresos!$T$6:$T$1505,ING_COD,$B587,ING_CLASE,"INA"))</f>
        <v>0</v>
      </c>
      <c r="P587" s="19" t="n">
        <f aca="false">G587+I587+J587+K587+L587+M587</f>
        <v>0</v>
      </c>
      <c r="Q587" s="44" t="n">
        <f aca="false">IF($F587="Activo",7,IF($F587="Cese",1,0))</f>
        <v>0</v>
      </c>
      <c r="R587" s="19" t="n">
        <f aca="false">G587*Q587</f>
        <v>0</v>
      </c>
      <c r="S587" s="19" t="n">
        <f aca="false">IF($F587="Activo",SUMIFS(I587:I593,$D587:$D593,"&lt;="&amp;Trabajadores!$N$54)+IF(PROY_BON="Sí",SUMIFS(J587:J593,$D587:$D593,"&lt;="&amp;Trabajadores!$N$54),0),IF($F587="Cese",I587+IF(PROY_BON="Sí",J587,0),0))</f>
        <v>0</v>
      </c>
      <c r="T587" s="19" t="n">
        <f aca="false">IF(OR($F587&lt;&gt;"Activo",Trabajadores!$I$54="No"),0,IF(I588=0,H587*(1+IF(PROY_BON="Sí",Trabajadores!$P$54,0))*Trabajadores!$R$54/6*(Trabajadores!$N$54&gt;=7),0)+IF(I593=0,H587*(1+IF(PROY_BON="Sí",Trabajadores!$P$54,0))*Trabajadores!$S$54/6*(Trabajadores!$N$54&gt;=12),0))</f>
        <v>0</v>
      </c>
      <c r="U587" s="19" t="n">
        <f aca="false">IF($F587="Activo",IF(Trabajadores!$J$54="Sí",L587*7,L587),IF($F587="Cese",L587,0))</f>
        <v>0</v>
      </c>
      <c r="V587" s="19" t="n">
        <f aca="false">IF(OR($F587="Activo",$F587="Cese"),M587,0)</f>
        <v>0</v>
      </c>
      <c r="W587" s="19" t="n">
        <f aca="false">IF(OR($F587="Activo",$F587="Cese"),SUM(P582:P586),0)</f>
        <v>0</v>
      </c>
      <c r="X587" s="36" t="n">
        <f aca="false">IF(OR($F587="Activo",$F587="Cese"),R587+S587+T587+U587+V587+W587,0)</f>
        <v>0</v>
      </c>
      <c r="Y587" s="19" t="n">
        <f aca="false">IF(OR($F587="Activo",$F587="Cese"),DED_FIJA,0)</f>
        <v>0</v>
      </c>
      <c r="Z587" s="36" t="n">
        <f aca="false">MAX(0,X587-Y587)</f>
        <v>0</v>
      </c>
      <c r="AA587" s="19" t="n">
        <f aca="false">IF(Z587=0,0,MAX(0,MIN(Z587,Parámetros!$G$19)-Parámetros!$F$19)*Parámetros!$E$19)</f>
        <v>0</v>
      </c>
      <c r="AB587" s="19" t="n">
        <f aca="false">IF(Z587=0,0,MAX(0,MIN(Z587,Parámetros!$G$20)-Parámetros!$F$20)*Parámetros!$E$20)</f>
        <v>0</v>
      </c>
      <c r="AC587" s="19" t="n">
        <f aca="false">IF(Z587=0,0,MAX(0,MIN(Z587,Parámetros!$G$21)-Parámetros!$F$21)*Parámetros!$E$21)</f>
        <v>0</v>
      </c>
      <c r="AD587" s="19" t="n">
        <f aca="false">IF(Z587=0,0,MAX(0,MIN(Z587,Parámetros!$G$22)-Parámetros!$F$22)*Parámetros!$E$22)</f>
        <v>0</v>
      </c>
      <c r="AE587" s="19" t="n">
        <f aca="false">IF(Z587=0,0,MAX(0,MIN(Z587,Parámetros!$G$23)-Parámetros!$F$23)*Parámetros!$E$23)</f>
        <v>0</v>
      </c>
      <c r="AF587" s="36" t="n">
        <f aca="false">SUM(AA587:AE587)</f>
        <v>0</v>
      </c>
      <c r="AG587" s="45" t="str">
        <f aca="false">IF(AM587&lt;=0,"-",INDEX(TR_TASA,MATCH(AM587,TR_DESDE,1)))</f>
        <v>-</v>
      </c>
      <c r="AH587" s="44" t="n">
        <f aca="false">IF($F587="Cese",1,IF($F587="Activo",INDEX(DIV_N,6),0))</f>
        <v>0</v>
      </c>
      <c r="AI587" s="44" t="n">
        <f aca="false">IF($F587="Cese",5,IF($F587="Activo",INDEX(DIV_HASTA,6),0))</f>
        <v>0</v>
      </c>
      <c r="AJ587" s="19" t="n">
        <f aca="false">IF(OR($F587="Activo",$F587="Cese"),SUMIFS(AV582:AV586,D582:D586,"&lt;="&amp;AI587),0)</f>
        <v>0</v>
      </c>
      <c r="AK587" s="19" t="n">
        <f aca="false">IF(OR($F587="Activo",$F587="Cese"),MAX(0,(AF587-AJ587)/AH587),0)</f>
        <v>0</v>
      </c>
      <c r="AL587" s="19" t="n">
        <f aca="false">IF(OR($F587="Activo",$F587="Cese"),K587+IF(PROY_BON="Sí",0,J587),0)</f>
        <v>0</v>
      </c>
      <c r="AM587" s="19" t="n">
        <f aca="false">IF(AL587&gt;0,MAX(0,X587+AL587-Y587),Z587)</f>
        <v>0</v>
      </c>
      <c r="AN587" s="19" t="n">
        <f aca="false">SUMPRODUCT((AM587&gt;TR_DESDE)*(AM587-TR_DESDE)*TR_INC)</f>
        <v>0</v>
      </c>
      <c r="AO587" s="19" t="n">
        <f aca="false">IF(AL587&gt;0,MAX(0,AN587-IF($F587="Cese",MAX(AF587,AJ587),AF587)),0)</f>
        <v>0</v>
      </c>
      <c r="AP587" s="46" t="n">
        <f aca="false">IF(OR($F587="Activo",$F587="Cese"),ROUND(AK587+AO587,2),0)</f>
        <v>0</v>
      </c>
      <c r="AQ587" s="19" t="n">
        <f aca="false">IF($F587="Cese",MAX(0,AJ587-AN587),0)</f>
        <v>0</v>
      </c>
      <c r="AR587" s="19" t="str">
        <f aca="false">IF($B587="","",IF(COUNTIFS(RP_COD,$B587,'Retenciones Planilla'!$H$6:$H$105,"&lt;&gt;")=0,"",SUMIFS('Retenciones Planilla'!$H$6:$H$105,RP_COD,$B587)))</f>
        <v/>
      </c>
      <c r="AS587" s="19" t="str">
        <f aca="false">IF(AR587="","",AR587-AP587)</f>
        <v/>
      </c>
      <c r="AT587" s="23" t="str">
        <f aca="false">IF($B587="","",IF(NOT(OR($F587="Activo",$F587="Cese")),IF(N(AR587)=0,"—","Revisar: sin vínculo"),IF(AR587="",IF(AP587=0,"No corresponde","Sin dato planilla"),IF(ABS(AS587)&lt;=TOL,"OK",IF(AS587&gt;0,"Retuvo de más","Retuvo de menos")))))</f>
        <v/>
      </c>
      <c r="AU587" s="19" t="n">
        <f aca="false">IF(AND(BASE_RET="Planilla (si existe)",AR587&lt;&gt;""),AR587,AP587)</f>
        <v>0</v>
      </c>
      <c r="AV587" s="19" t="n">
        <f aca="false">AU587+N587</f>
        <v>0</v>
      </c>
    </row>
    <row r="588" customFormat="false" ht="15" hidden="false" customHeight="false" outlineLevel="0" collapsed="false">
      <c r="A588" s="43" t="n">
        <v>49</v>
      </c>
      <c r="B588" s="35" t="str">
        <f aca="false">IF(Trabajadores!$B$54="","",Trabajadores!$B$54)</f>
        <v/>
      </c>
      <c r="C588" s="35" t="str">
        <f aca="false">IF($B588="","",Trabajadores!$D$54)</f>
        <v/>
      </c>
      <c r="D588" s="43" t="n">
        <v>7</v>
      </c>
      <c r="E588" s="23" t="s">
        <v>304</v>
      </c>
      <c r="F588" s="23" t="str">
        <f aca="false">IF($B588="","",IF(OR(7&lt;Trabajadores!$M$54,7&gt;Trabajadores!$N$54),"No vinculado",IF(AND(7=Trabajadores!$N$54,Trabajadores!$O$54="Sí"),"Cese","Activo")))</f>
        <v/>
      </c>
      <c r="G588" s="19" t="n">
        <f aca="false">IF($B588="",0,SUMIFS(Ingresos!$U$6:$U$1505,ING_COD,$B588,ING_CLASE,"ORD"))</f>
        <v>0</v>
      </c>
      <c r="H588" s="19" t="n">
        <f aca="false">IF($B588="",0,SUMIFS(Ingresos!$U$6:$U$1505,ING_COD,$B588,ING_CLASE,"ORD",ING_COMP,"Sí"))</f>
        <v>0</v>
      </c>
      <c r="I588" s="19" t="n">
        <f aca="false">IF($B588="",0,SUMIFS(Ingresos!$U$6:$U$1505,ING_COD,$B588,ING_CLASE,"GRA"))</f>
        <v>0</v>
      </c>
      <c r="J588" s="19" t="n">
        <f aca="false">IF($B588="",0,SUMIFS(Ingresos!$U$6:$U$1505,ING_COD,$B588,ING_CLASE,"BON"))</f>
        <v>0</v>
      </c>
      <c r="K588" s="19" t="n">
        <f aca="false">IF($B588="",0,SUMIFS(Ingresos!$U$6:$U$1505,ING_COD,$B588,ING_CLASE,"EXT"))</f>
        <v>0</v>
      </c>
      <c r="L588" s="19" t="n">
        <f aca="false">IF($B588="",0,SUMIFS(Ingresos!$U$6:$U$1505,ING_COD,$B588,ING_CLASE,"OTO"))</f>
        <v>0</v>
      </c>
      <c r="M588" s="19" t="n">
        <f aca="false">IF($B588="",0,SUMIFS(Ingresos!$U$6:$U$1505,ING_COD,$B588,ING_CLASE,"OTX"))</f>
        <v>0</v>
      </c>
      <c r="N588" s="19" t="n">
        <f aca="false">IF($B588="",0,SUMIFS(Ingresos!$U$6:$U$1505,ING_COD,$B588,ING_CLASE,"RETO"))</f>
        <v>0</v>
      </c>
      <c r="O588" s="19" t="n">
        <f aca="false">IF($B588="",0,SUMIFS(Ingresos!$U$6:$U$1505,ING_COD,$B588,ING_CLASE,"INA"))</f>
        <v>0</v>
      </c>
      <c r="P588" s="19" t="n">
        <f aca="false">G588+I588+J588+K588+L588+M588</f>
        <v>0</v>
      </c>
      <c r="Q588" s="44" t="n">
        <f aca="false">IF($F588="Activo",6,IF($F588="Cese",1,0))</f>
        <v>0</v>
      </c>
      <c r="R588" s="19" t="n">
        <f aca="false">G588*Q588</f>
        <v>0</v>
      </c>
      <c r="S588" s="19" t="n">
        <f aca="false">IF($F588="Activo",SUMIFS(I588:I593,$D588:$D593,"&lt;="&amp;Trabajadores!$N$54)+IF(PROY_BON="Sí",SUMIFS(J588:J593,$D588:$D593,"&lt;="&amp;Trabajadores!$N$54),0),IF($F588="Cese",I588+IF(PROY_BON="Sí",J588,0),0))</f>
        <v>0</v>
      </c>
      <c r="T588" s="19" t="n">
        <f aca="false">IF(OR($F588&lt;&gt;"Activo",Trabajadores!$I$54="No"),0,IF(I593=0,H588*(1+IF(PROY_BON="Sí",Trabajadores!$P$54,0))*Trabajadores!$S$54/6*(Trabajadores!$N$54&gt;=12),0))</f>
        <v>0</v>
      </c>
      <c r="U588" s="19" t="n">
        <f aca="false">IF($F588="Activo",IF(Trabajadores!$J$54="Sí",L588*6,L588),IF($F588="Cese",L588,0))</f>
        <v>0</v>
      </c>
      <c r="V588" s="19" t="n">
        <f aca="false">IF(OR($F588="Activo",$F588="Cese"),M588,0)</f>
        <v>0</v>
      </c>
      <c r="W588" s="19" t="n">
        <f aca="false">IF(OR($F588="Activo",$F588="Cese"),SUM(P582:P587),0)</f>
        <v>0</v>
      </c>
      <c r="X588" s="36" t="n">
        <f aca="false">IF(OR($F588="Activo",$F588="Cese"),R588+S588+T588+U588+V588+W588,0)</f>
        <v>0</v>
      </c>
      <c r="Y588" s="19" t="n">
        <f aca="false">IF(OR($F588="Activo",$F588="Cese"),DED_FIJA,0)</f>
        <v>0</v>
      </c>
      <c r="Z588" s="36" t="n">
        <f aca="false">MAX(0,X588-Y588)</f>
        <v>0</v>
      </c>
      <c r="AA588" s="19" t="n">
        <f aca="false">IF(Z588=0,0,MAX(0,MIN(Z588,Parámetros!$G$19)-Parámetros!$F$19)*Parámetros!$E$19)</f>
        <v>0</v>
      </c>
      <c r="AB588" s="19" t="n">
        <f aca="false">IF(Z588=0,0,MAX(0,MIN(Z588,Parámetros!$G$20)-Parámetros!$F$20)*Parámetros!$E$20)</f>
        <v>0</v>
      </c>
      <c r="AC588" s="19" t="n">
        <f aca="false">IF(Z588=0,0,MAX(0,MIN(Z588,Parámetros!$G$21)-Parámetros!$F$21)*Parámetros!$E$21)</f>
        <v>0</v>
      </c>
      <c r="AD588" s="19" t="n">
        <f aca="false">IF(Z588=0,0,MAX(0,MIN(Z588,Parámetros!$G$22)-Parámetros!$F$22)*Parámetros!$E$22)</f>
        <v>0</v>
      </c>
      <c r="AE588" s="19" t="n">
        <f aca="false">IF(Z588=0,0,MAX(0,MIN(Z588,Parámetros!$G$23)-Parámetros!$F$23)*Parámetros!$E$23)</f>
        <v>0</v>
      </c>
      <c r="AF588" s="36" t="n">
        <f aca="false">SUM(AA588:AE588)</f>
        <v>0</v>
      </c>
      <c r="AG588" s="45" t="str">
        <f aca="false">IF(AM588&lt;=0,"-",INDEX(TR_TASA,MATCH(AM588,TR_DESDE,1)))</f>
        <v>-</v>
      </c>
      <c r="AH588" s="44" t="n">
        <f aca="false">IF($F588="Cese",1,IF($F588="Activo",INDEX(DIV_N,7),0))</f>
        <v>0</v>
      </c>
      <c r="AI588" s="44" t="n">
        <f aca="false">IF($F588="Cese",6,IF($F588="Activo",INDEX(DIV_HASTA,7),0))</f>
        <v>0</v>
      </c>
      <c r="AJ588" s="19" t="n">
        <f aca="false">IF(OR($F588="Activo",$F588="Cese"),SUMIFS(AV582:AV587,D582:D587,"&lt;="&amp;AI588),0)</f>
        <v>0</v>
      </c>
      <c r="AK588" s="19" t="n">
        <f aca="false">IF(OR($F588="Activo",$F588="Cese"),MAX(0,(AF588-AJ588)/AH588),0)</f>
        <v>0</v>
      </c>
      <c r="AL588" s="19" t="n">
        <f aca="false">IF(OR($F588="Activo",$F588="Cese"),K588+IF(PROY_BON="Sí",0,J588),0)</f>
        <v>0</v>
      </c>
      <c r="AM588" s="19" t="n">
        <f aca="false">IF(AL588&gt;0,MAX(0,X588+AL588-Y588),Z588)</f>
        <v>0</v>
      </c>
      <c r="AN588" s="19" t="n">
        <f aca="false">SUMPRODUCT((AM588&gt;TR_DESDE)*(AM588-TR_DESDE)*TR_INC)</f>
        <v>0</v>
      </c>
      <c r="AO588" s="19" t="n">
        <f aca="false">IF(AL588&gt;0,MAX(0,AN588-IF($F588="Cese",MAX(AF588,AJ588),AF588)),0)</f>
        <v>0</v>
      </c>
      <c r="AP588" s="46" t="n">
        <f aca="false">IF(OR($F588="Activo",$F588="Cese"),ROUND(AK588+AO588,2),0)</f>
        <v>0</v>
      </c>
      <c r="AQ588" s="19" t="n">
        <f aca="false">IF($F588="Cese",MAX(0,AJ588-AN588),0)</f>
        <v>0</v>
      </c>
      <c r="AR588" s="19" t="str">
        <f aca="false">IF($B588="","",IF(COUNTIFS(RP_COD,$B588,'Retenciones Planilla'!$I$6:$I$105,"&lt;&gt;")=0,"",SUMIFS('Retenciones Planilla'!$I$6:$I$105,RP_COD,$B588)))</f>
        <v/>
      </c>
      <c r="AS588" s="19" t="str">
        <f aca="false">IF(AR588="","",AR588-AP588)</f>
        <v/>
      </c>
      <c r="AT588" s="23" t="str">
        <f aca="false">IF($B588="","",IF(NOT(OR($F588="Activo",$F588="Cese")),IF(N(AR588)=0,"—","Revisar: sin vínculo"),IF(AR588="",IF(AP588=0,"No corresponde","Sin dato planilla"),IF(ABS(AS588)&lt;=TOL,"OK",IF(AS588&gt;0,"Retuvo de más","Retuvo de menos")))))</f>
        <v/>
      </c>
      <c r="AU588" s="19" t="n">
        <f aca="false">IF(AND(BASE_RET="Planilla (si existe)",AR588&lt;&gt;""),AR588,AP588)</f>
        <v>0</v>
      </c>
      <c r="AV588" s="19" t="n">
        <f aca="false">AU588+N588</f>
        <v>0</v>
      </c>
    </row>
    <row r="589" customFormat="false" ht="15" hidden="false" customHeight="false" outlineLevel="0" collapsed="false">
      <c r="A589" s="43" t="n">
        <v>49</v>
      </c>
      <c r="B589" s="35" t="str">
        <f aca="false">IF(Trabajadores!$B$54="","",Trabajadores!$B$54)</f>
        <v/>
      </c>
      <c r="C589" s="35" t="str">
        <f aca="false">IF($B589="","",Trabajadores!$D$54)</f>
        <v/>
      </c>
      <c r="D589" s="43" t="n">
        <v>8</v>
      </c>
      <c r="E589" s="23" t="s">
        <v>305</v>
      </c>
      <c r="F589" s="23" t="str">
        <f aca="false">IF($B589="","",IF(OR(8&lt;Trabajadores!$M$54,8&gt;Trabajadores!$N$54),"No vinculado",IF(AND(8=Trabajadores!$N$54,Trabajadores!$O$54="Sí"),"Cese","Activo")))</f>
        <v/>
      </c>
      <c r="G589" s="19" t="n">
        <f aca="false">IF($B589="",0,SUMIFS(Ingresos!$V$6:$V$1505,ING_COD,$B589,ING_CLASE,"ORD"))</f>
        <v>0</v>
      </c>
      <c r="H589" s="19" t="n">
        <f aca="false">IF($B589="",0,SUMIFS(Ingresos!$V$6:$V$1505,ING_COD,$B589,ING_CLASE,"ORD",ING_COMP,"Sí"))</f>
        <v>0</v>
      </c>
      <c r="I589" s="19" t="n">
        <f aca="false">IF($B589="",0,SUMIFS(Ingresos!$V$6:$V$1505,ING_COD,$B589,ING_CLASE,"GRA"))</f>
        <v>0</v>
      </c>
      <c r="J589" s="19" t="n">
        <f aca="false">IF($B589="",0,SUMIFS(Ingresos!$V$6:$V$1505,ING_COD,$B589,ING_CLASE,"BON"))</f>
        <v>0</v>
      </c>
      <c r="K589" s="19" t="n">
        <f aca="false">IF($B589="",0,SUMIFS(Ingresos!$V$6:$V$1505,ING_COD,$B589,ING_CLASE,"EXT"))</f>
        <v>0</v>
      </c>
      <c r="L589" s="19" t="n">
        <f aca="false">IF($B589="",0,SUMIFS(Ingresos!$V$6:$V$1505,ING_COD,$B589,ING_CLASE,"OTO"))</f>
        <v>0</v>
      </c>
      <c r="M589" s="19" t="n">
        <f aca="false">IF($B589="",0,SUMIFS(Ingresos!$V$6:$V$1505,ING_COD,$B589,ING_CLASE,"OTX"))</f>
        <v>0</v>
      </c>
      <c r="N589" s="19" t="n">
        <f aca="false">IF($B589="",0,SUMIFS(Ingresos!$V$6:$V$1505,ING_COD,$B589,ING_CLASE,"RETO"))</f>
        <v>0</v>
      </c>
      <c r="O589" s="19" t="n">
        <f aca="false">IF($B589="",0,SUMIFS(Ingresos!$V$6:$V$1505,ING_COD,$B589,ING_CLASE,"INA"))</f>
        <v>0</v>
      </c>
      <c r="P589" s="19" t="n">
        <f aca="false">G589+I589+J589+K589+L589+M589</f>
        <v>0</v>
      </c>
      <c r="Q589" s="44" t="n">
        <f aca="false">IF($F589="Activo",5,IF($F589="Cese",1,0))</f>
        <v>0</v>
      </c>
      <c r="R589" s="19" t="n">
        <f aca="false">G589*Q589</f>
        <v>0</v>
      </c>
      <c r="S589" s="19" t="n">
        <f aca="false">IF($F589="Activo",SUMIFS(I589:I593,$D589:$D593,"&lt;="&amp;Trabajadores!$N$54)+IF(PROY_BON="Sí",SUMIFS(J589:J593,$D589:$D593,"&lt;="&amp;Trabajadores!$N$54),0),IF($F589="Cese",I589+IF(PROY_BON="Sí",J589,0),0))</f>
        <v>0</v>
      </c>
      <c r="T589" s="19" t="n">
        <f aca="false">IF(OR($F589&lt;&gt;"Activo",Trabajadores!$I$54="No"),0,IF(I593=0,H589*(1+IF(PROY_BON="Sí",Trabajadores!$P$54,0))*Trabajadores!$S$54/6*(Trabajadores!$N$54&gt;=12),0))</f>
        <v>0</v>
      </c>
      <c r="U589" s="19" t="n">
        <f aca="false">IF($F589="Activo",IF(Trabajadores!$J$54="Sí",L589*5,L589),IF($F589="Cese",L589,0))</f>
        <v>0</v>
      </c>
      <c r="V589" s="19" t="n">
        <f aca="false">IF(OR($F589="Activo",$F589="Cese"),M589,0)</f>
        <v>0</v>
      </c>
      <c r="W589" s="19" t="n">
        <f aca="false">IF(OR($F589="Activo",$F589="Cese"),SUM(P582:P588),0)</f>
        <v>0</v>
      </c>
      <c r="X589" s="36" t="n">
        <f aca="false">IF(OR($F589="Activo",$F589="Cese"),R589+S589+T589+U589+V589+W589,0)</f>
        <v>0</v>
      </c>
      <c r="Y589" s="19" t="n">
        <f aca="false">IF(OR($F589="Activo",$F589="Cese"),DED_FIJA,0)</f>
        <v>0</v>
      </c>
      <c r="Z589" s="36" t="n">
        <f aca="false">MAX(0,X589-Y589)</f>
        <v>0</v>
      </c>
      <c r="AA589" s="19" t="n">
        <f aca="false">IF(Z589=0,0,MAX(0,MIN(Z589,Parámetros!$G$19)-Parámetros!$F$19)*Parámetros!$E$19)</f>
        <v>0</v>
      </c>
      <c r="AB589" s="19" t="n">
        <f aca="false">IF(Z589=0,0,MAX(0,MIN(Z589,Parámetros!$G$20)-Parámetros!$F$20)*Parámetros!$E$20)</f>
        <v>0</v>
      </c>
      <c r="AC589" s="19" t="n">
        <f aca="false">IF(Z589=0,0,MAX(0,MIN(Z589,Parámetros!$G$21)-Parámetros!$F$21)*Parámetros!$E$21)</f>
        <v>0</v>
      </c>
      <c r="AD589" s="19" t="n">
        <f aca="false">IF(Z589=0,0,MAX(0,MIN(Z589,Parámetros!$G$22)-Parámetros!$F$22)*Parámetros!$E$22)</f>
        <v>0</v>
      </c>
      <c r="AE589" s="19" t="n">
        <f aca="false">IF(Z589=0,0,MAX(0,MIN(Z589,Parámetros!$G$23)-Parámetros!$F$23)*Parámetros!$E$23)</f>
        <v>0</v>
      </c>
      <c r="AF589" s="36" t="n">
        <f aca="false">SUM(AA589:AE589)</f>
        <v>0</v>
      </c>
      <c r="AG589" s="45" t="str">
        <f aca="false">IF(AM589&lt;=0,"-",INDEX(TR_TASA,MATCH(AM589,TR_DESDE,1)))</f>
        <v>-</v>
      </c>
      <c r="AH589" s="44" t="n">
        <f aca="false">IF($F589="Cese",1,IF($F589="Activo",INDEX(DIV_N,8),0))</f>
        <v>0</v>
      </c>
      <c r="AI589" s="44" t="n">
        <f aca="false">IF($F589="Cese",7,IF($F589="Activo",INDEX(DIV_HASTA,8),0))</f>
        <v>0</v>
      </c>
      <c r="AJ589" s="19" t="n">
        <f aca="false">IF(OR($F589="Activo",$F589="Cese"),SUMIFS(AV582:AV588,D582:D588,"&lt;="&amp;AI589),0)</f>
        <v>0</v>
      </c>
      <c r="AK589" s="19" t="n">
        <f aca="false">IF(OR($F589="Activo",$F589="Cese"),MAX(0,(AF589-AJ589)/AH589),0)</f>
        <v>0</v>
      </c>
      <c r="AL589" s="19" t="n">
        <f aca="false">IF(OR($F589="Activo",$F589="Cese"),K589+IF(PROY_BON="Sí",0,J589),0)</f>
        <v>0</v>
      </c>
      <c r="AM589" s="19" t="n">
        <f aca="false">IF(AL589&gt;0,MAX(0,X589+AL589-Y589),Z589)</f>
        <v>0</v>
      </c>
      <c r="AN589" s="19" t="n">
        <f aca="false">SUMPRODUCT((AM589&gt;TR_DESDE)*(AM589-TR_DESDE)*TR_INC)</f>
        <v>0</v>
      </c>
      <c r="AO589" s="19" t="n">
        <f aca="false">IF(AL589&gt;0,MAX(0,AN589-IF($F589="Cese",MAX(AF589,AJ589),AF589)),0)</f>
        <v>0</v>
      </c>
      <c r="AP589" s="46" t="n">
        <f aca="false">IF(OR($F589="Activo",$F589="Cese"),ROUND(AK589+AO589,2),0)</f>
        <v>0</v>
      </c>
      <c r="AQ589" s="19" t="n">
        <f aca="false">IF($F589="Cese",MAX(0,AJ589-AN589),0)</f>
        <v>0</v>
      </c>
      <c r="AR589" s="19" t="str">
        <f aca="false">IF($B589="","",IF(COUNTIFS(RP_COD,$B589,'Retenciones Planilla'!$J$6:$J$105,"&lt;&gt;")=0,"",SUMIFS('Retenciones Planilla'!$J$6:$J$105,RP_COD,$B589)))</f>
        <v/>
      </c>
      <c r="AS589" s="19" t="str">
        <f aca="false">IF(AR589="","",AR589-AP589)</f>
        <v/>
      </c>
      <c r="AT589" s="23" t="str">
        <f aca="false">IF($B589="","",IF(NOT(OR($F589="Activo",$F589="Cese")),IF(N(AR589)=0,"—","Revisar: sin vínculo"),IF(AR589="",IF(AP589=0,"No corresponde","Sin dato planilla"),IF(ABS(AS589)&lt;=TOL,"OK",IF(AS589&gt;0,"Retuvo de más","Retuvo de menos")))))</f>
        <v/>
      </c>
      <c r="AU589" s="19" t="n">
        <f aca="false">IF(AND(BASE_RET="Planilla (si existe)",AR589&lt;&gt;""),AR589,AP589)</f>
        <v>0</v>
      </c>
      <c r="AV589" s="19" t="n">
        <f aca="false">AU589+N589</f>
        <v>0</v>
      </c>
    </row>
    <row r="590" customFormat="false" ht="15" hidden="false" customHeight="false" outlineLevel="0" collapsed="false">
      <c r="A590" s="43" t="n">
        <v>49</v>
      </c>
      <c r="B590" s="35" t="str">
        <f aca="false">IF(Trabajadores!$B$54="","",Trabajadores!$B$54)</f>
        <v/>
      </c>
      <c r="C590" s="35" t="str">
        <f aca="false">IF($B590="","",Trabajadores!$D$54)</f>
        <v/>
      </c>
      <c r="D590" s="43" t="n">
        <v>9</v>
      </c>
      <c r="E590" s="23" t="s">
        <v>306</v>
      </c>
      <c r="F590" s="23" t="str">
        <f aca="false">IF($B590="","",IF(OR(9&lt;Trabajadores!$M$54,9&gt;Trabajadores!$N$54),"No vinculado",IF(AND(9=Trabajadores!$N$54,Trabajadores!$O$54="Sí"),"Cese","Activo")))</f>
        <v/>
      </c>
      <c r="G590" s="19" t="n">
        <f aca="false">IF($B590="",0,SUMIFS(Ingresos!$W$6:$W$1505,ING_COD,$B590,ING_CLASE,"ORD"))</f>
        <v>0</v>
      </c>
      <c r="H590" s="19" t="n">
        <f aca="false">IF($B590="",0,SUMIFS(Ingresos!$W$6:$W$1505,ING_COD,$B590,ING_CLASE,"ORD",ING_COMP,"Sí"))</f>
        <v>0</v>
      </c>
      <c r="I590" s="19" t="n">
        <f aca="false">IF($B590="",0,SUMIFS(Ingresos!$W$6:$W$1505,ING_COD,$B590,ING_CLASE,"GRA"))</f>
        <v>0</v>
      </c>
      <c r="J590" s="19" t="n">
        <f aca="false">IF($B590="",0,SUMIFS(Ingresos!$W$6:$W$1505,ING_COD,$B590,ING_CLASE,"BON"))</f>
        <v>0</v>
      </c>
      <c r="K590" s="19" t="n">
        <f aca="false">IF($B590="",0,SUMIFS(Ingresos!$W$6:$W$1505,ING_COD,$B590,ING_CLASE,"EXT"))</f>
        <v>0</v>
      </c>
      <c r="L590" s="19" t="n">
        <f aca="false">IF($B590="",0,SUMIFS(Ingresos!$W$6:$W$1505,ING_COD,$B590,ING_CLASE,"OTO"))</f>
        <v>0</v>
      </c>
      <c r="M590" s="19" t="n">
        <f aca="false">IF($B590="",0,SUMIFS(Ingresos!$W$6:$W$1505,ING_COD,$B590,ING_CLASE,"OTX"))</f>
        <v>0</v>
      </c>
      <c r="N590" s="19" t="n">
        <f aca="false">IF($B590="",0,SUMIFS(Ingresos!$W$6:$W$1505,ING_COD,$B590,ING_CLASE,"RETO"))</f>
        <v>0</v>
      </c>
      <c r="O590" s="19" t="n">
        <f aca="false">IF($B590="",0,SUMIFS(Ingresos!$W$6:$W$1505,ING_COD,$B590,ING_CLASE,"INA"))</f>
        <v>0</v>
      </c>
      <c r="P590" s="19" t="n">
        <f aca="false">G590+I590+J590+K590+L590+M590</f>
        <v>0</v>
      </c>
      <c r="Q590" s="44" t="n">
        <f aca="false">IF($F590="Activo",4,IF($F590="Cese",1,0))</f>
        <v>0</v>
      </c>
      <c r="R590" s="19" t="n">
        <f aca="false">G590*Q590</f>
        <v>0</v>
      </c>
      <c r="S590" s="19" t="n">
        <f aca="false">IF($F590="Activo",SUMIFS(I590:I593,$D590:$D593,"&lt;="&amp;Trabajadores!$N$54)+IF(PROY_BON="Sí",SUMIFS(J590:J593,$D590:$D593,"&lt;="&amp;Trabajadores!$N$54),0),IF($F590="Cese",I590+IF(PROY_BON="Sí",J590,0),0))</f>
        <v>0</v>
      </c>
      <c r="T590" s="19" t="n">
        <f aca="false">IF(OR($F590&lt;&gt;"Activo",Trabajadores!$I$54="No"),0,IF(I593=0,H590*(1+IF(PROY_BON="Sí",Trabajadores!$P$54,0))*Trabajadores!$S$54/6*(Trabajadores!$N$54&gt;=12),0))</f>
        <v>0</v>
      </c>
      <c r="U590" s="19" t="n">
        <f aca="false">IF($F590="Activo",IF(Trabajadores!$J$54="Sí",L590*4,L590),IF($F590="Cese",L590,0))</f>
        <v>0</v>
      </c>
      <c r="V590" s="19" t="n">
        <f aca="false">IF(OR($F590="Activo",$F590="Cese"),M590,0)</f>
        <v>0</v>
      </c>
      <c r="W590" s="19" t="n">
        <f aca="false">IF(OR($F590="Activo",$F590="Cese"),SUM(P582:P589),0)</f>
        <v>0</v>
      </c>
      <c r="X590" s="36" t="n">
        <f aca="false">IF(OR($F590="Activo",$F590="Cese"),R590+S590+T590+U590+V590+W590,0)</f>
        <v>0</v>
      </c>
      <c r="Y590" s="19" t="n">
        <f aca="false">IF(OR($F590="Activo",$F590="Cese"),DED_FIJA,0)</f>
        <v>0</v>
      </c>
      <c r="Z590" s="36" t="n">
        <f aca="false">MAX(0,X590-Y590)</f>
        <v>0</v>
      </c>
      <c r="AA590" s="19" t="n">
        <f aca="false">IF(Z590=0,0,MAX(0,MIN(Z590,Parámetros!$G$19)-Parámetros!$F$19)*Parámetros!$E$19)</f>
        <v>0</v>
      </c>
      <c r="AB590" s="19" t="n">
        <f aca="false">IF(Z590=0,0,MAX(0,MIN(Z590,Parámetros!$G$20)-Parámetros!$F$20)*Parámetros!$E$20)</f>
        <v>0</v>
      </c>
      <c r="AC590" s="19" t="n">
        <f aca="false">IF(Z590=0,0,MAX(0,MIN(Z590,Parámetros!$G$21)-Parámetros!$F$21)*Parámetros!$E$21)</f>
        <v>0</v>
      </c>
      <c r="AD590" s="19" t="n">
        <f aca="false">IF(Z590=0,0,MAX(0,MIN(Z590,Parámetros!$G$22)-Parámetros!$F$22)*Parámetros!$E$22)</f>
        <v>0</v>
      </c>
      <c r="AE590" s="19" t="n">
        <f aca="false">IF(Z590=0,0,MAX(0,MIN(Z590,Parámetros!$G$23)-Parámetros!$F$23)*Parámetros!$E$23)</f>
        <v>0</v>
      </c>
      <c r="AF590" s="36" t="n">
        <f aca="false">SUM(AA590:AE590)</f>
        <v>0</v>
      </c>
      <c r="AG590" s="45" t="str">
        <f aca="false">IF(AM590&lt;=0,"-",INDEX(TR_TASA,MATCH(AM590,TR_DESDE,1)))</f>
        <v>-</v>
      </c>
      <c r="AH590" s="44" t="n">
        <f aca="false">IF($F590="Cese",1,IF($F590="Activo",INDEX(DIV_N,9),0))</f>
        <v>0</v>
      </c>
      <c r="AI590" s="44" t="n">
        <f aca="false">IF($F590="Cese",8,IF($F590="Activo",INDEX(DIV_HASTA,9),0))</f>
        <v>0</v>
      </c>
      <c r="AJ590" s="19" t="n">
        <f aca="false">IF(OR($F590="Activo",$F590="Cese"),SUMIFS(AV582:AV589,D582:D589,"&lt;="&amp;AI590),0)</f>
        <v>0</v>
      </c>
      <c r="AK590" s="19" t="n">
        <f aca="false">IF(OR($F590="Activo",$F590="Cese"),MAX(0,(AF590-AJ590)/AH590),0)</f>
        <v>0</v>
      </c>
      <c r="AL590" s="19" t="n">
        <f aca="false">IF(OR($F590="Activo",$F590="Cese"),K590+IF(PROY_BON="Sí",0,J590),0)</f>
        <v>0</v>
      </c>
      <c r="AM590" s="19" t="n">
        <f aca="false">IF(AL590&gt;0,MAX(0,X590+AL590-Y590),Z590)</f>
        <v>0</v>
      </c>
      <c r="AN590" s="19" t="n">
        <f aca="false">SUMPRODUCT((AM590&gt;TR_DESDE)*(AM590-TR_DESDE)*TR_INC)</f>
        <v>0</v>
      </c>
      <c r="AO590" s="19" t="n">
        <f aca="false">IF(AL590&gt;0,MAX(0,AN590-IF($F590="Cese",MAX(AF590,AJ590),AF590)),0)</f>
        <v>0</v>
      </c>
      <c r="AP590" s="46" t="n">
        <f aca="false">IF(OR($F590="Activo",$F590="Cese"),ROUND(AK590+AO590,2),0)</f>
        <v>0</v>
      </c>
      <c r="AQ590" s="19" t="n">
        <f aca="false">IF($F590="Cese",MAX(0,AJ590-AN590),0)</f>
        <v>0</v>
      </c>
      <c r="AR590" s="19" t="str">
        <f aca="false">IF($B590="","",IF(COUNTIFS(RP_COD,$B590,'Retenciones Planilla'!$K$6:$K$105,"&lt;&gt;")=0,"",SUMIFS('Retenciones Planilla'!$K$6:$K$105,RP_COD,$B590)))</f>
        <v/>
      </c>
      <c r="AS590" s="19" t="str">
        <f aca="false">IF(AR590="","",AR590-AP590)</f>
        <v/>
      </c>
      <c r="AT590" s="23" t="str">
        <f aca="false">IF($B590="","",IF(NOT(OR($F590="Activo",$F590="Cese")),IF(N(AR590)=0,"—","Revisar: sin vínculo"),IF(AR590="",IF(AP590=0,"No corresponde","Sin dato planilla"),IF(ABS(AS590)&lt;=TOL,"OK",IF(AS590&gt;0,"Retuvo de más","Retuvo de menos")))))</f>
        <v/>
      </c>
      <c r="AU590" s="19" t="n">
        <f aca="false">IF(AND(BASE_RET="Planilla (si existe)",AR590&lt;&gt;""),AR590,AP590)</f>
        <v>0</v>
      </c>
      <c r="AV590" s="19" t="n">
        <f aca="false">AU590+N590</f>
        <v>0</v>
      </c>
    </row>
    <row r="591" customFormat="false" ht="15" hidden="false" customHeight="false" outlineLevel="0" collapsed="false">
      <c r="A591" s="43" t="n">
        <v>49</v>
      </c>
      <c r="B591" s="35" t="str">
        <f aca="false">IF(Trabajadores!$B$54="","",Trabajadores!$B$54)</f>
        <v/>
      </c>
      <c r="C591" s="35" t="str">
        <f aca="false">IF($B591="","",Trabajadores!$D$54)</f>
        <v/>
      </c>
      <c r="D591" s="43" t="n">
        <v>10</v>
      </c>
      <c r="E591" s="23" t="s">
        <v>307</v>
      </c>
      <c r="F591" s="23" t="str">
        <f aca="false">IF($B591="","",IF(OR(10&lt;Trabajadores!$M$54,10&gt;Trabajadores!$N$54),"No vinculado",IF(AND(10=Trabajadores!$N$54,Trabajadores!$O$54="Sí"),"Cese","Activo")))</f>
        <v/>
      </c>
      <c r="G591" s="19" t="n">
        <f aca="false">IF($B591="",0,SUMIFS(Ingresos!$X$6:$X$1505,ING_COD,$B591,ING_CLASE,"ORD"))</f>
        <v>0</v>
      </c>
      <c r="H591" s="19" t="n">
        <f aca="false">IF($B591="",0,SUMIFS(Ingresos!$X$6:$X$1505,ING_COD,$B591,ING_CLASE,"ORD",ING_COMP,"Sí"))</f>
        <v>0</v>
      </c>
      <c r="I591" s="19" t="n">
        <f aca="false">IF($B591="",0,SUMIFS(Ingresos!$X$6:$X$1505,ING_COD,$B591,ING_CLASE,"GRA"))</f>
        <v>0</v>
      </c>
      <c r="J591" s="19" t="n">
        <f aca="false">IF($B591="",0,SUMIFS(Ingresos!$X$6:$X$1505,ING_COD,$B591,ING_CLASE,"BON"))</f>
        <v>0</v>
      </c>
      <c r="K591" s="19" t="n">
        <f aca="false">IF($B591="",0,SUMIFS(Ingresos!$X$6:$X$1505,ING_COD,$B591,ING_CLASE,"EXT"))</f>
        <v>0</v>
      </c>
      <c r="L591" s="19" t="n">
        <f aca="false">IF($B591="",0,SUMIFS(Ingresos!$X$6:$X$1505,ING_COD,$B591,ING_CLASE,"OTO"))</f>
        <v>0</v>
      </c>
      <c r="M591" s="19" t="n">
        <f aca="false">IF($B591="",0,SUMIFS(Ingresos!$X$6:$X$1505,ING_COD,$B591,ING_CLASE,"OTX"))</f>
        <v>0</v>
      </c>
      <c r="N591" s="19" t="n">
        <f aca="false">IF($B591="",0,SUMIFS(Ingresos!$X$6:$X$1505,ING_COD,$B591,ING_CLASE,"RETO"))</f>
        <v>0</v>
      </c>
      <c r="O591" s="19" t="n">
        <f aca="false">IF($B591="",0,SUMIFS(Ingresos!$X$6:$X$1505,ING_COD,$B591,ING_CLASE,"INA"))</f>
        <v>0</v>
      </c>
      <c r="P591" s="19" t="n">
        <f aca="false">G591+I591+J591+K591+L591+M591</f>
        <v>0</v>
      </c>
      <c r="Q591" s="44" t="n">
        <f aca="false">IF($F591="Activo",3,IF($F591="Cese",1,0))</f>
        <v>0</v>
      </c>
      <c r="R591" s="19" t="n">
        <f aca="false">G591*Q591</f>
        <v>0</v>
      </c>
      <c r="S591" s="19" t="n">
        <f aca="false">IF($F591="Activo",SUMIFS(I591:I593,$D591:$D593,"&lt;="&amp;Trabajadores!$N$54)+IF(PROY_BON="Sí",SUMIFS(J591:J593,$D591:$D593,"&lt;="&amp;Trabajadores!$N$54),0),IF($F591="Cese",I591+IF(PROY_BON="Sí",J591,0),0))</f>
        <v>0</v>
      </c>
      <c r="T591" s="19" t="n">
        <f aca="false">IF(OR($F591&lt;&gt;"Activo",Trabajadores!$I$54="No"),0,IF(I593=0,H591*(1+IF(PROY_BON="Sí",Trabajadores!$P$54,0))*Trabajadores!$S$54/6*(Trabajadores!$N$54&gt;=12),0))</f>
        <v>0</v>
      </c>
      <c r="U591" s="19" t="n">
        <f aca="false">IF($F591="Activo",IF(Trabajadores!$J$54="Sí",L591*3,L591),IF($F591="Cese",L591,0))</f>
        <v>0</v>
      </c>
      <c r="V591" s="19" t="n">
        <f aca="false">IF(OR($F591="Activo",$F591="Cese"),M591,0)</f>
        <v>0</v>
      </c>
      <c r="W591" s="19" t="n">
        <f aca="false">IF(OR($F591="Activo",$F591="Cese"),SUM(P582:P590),0)</f>
        <v>0</v>
      </c>
      <c r="X591" s="36" t="n">
        <f aca="false">IF(OR($F591="Activo",$F591="Cese"),R591+S591+T591+U591+V591+W591,0)</f>
        <v>0</v>
      </c>
      <c r="Y591" s="19" t="n">
        <f aca="false">IF(OR($F591="Activo",$F591="Cese"),DED_FIJA,0)</f>
        <v>0</v>
      </c>
      <c r="Z591" s="36" t="n">
        <f aca="false">MAX(0,X591-Y591)</f>
        <v>0</v>
      </c>
      <c r="AA591" s="19" t="n">
        <f aca="false">IF(Z591=0,0,MAX(0,MIN(Z591,Parámetros!$G$19)-Parámetros!$F$19)*Parámetros!$E$19)</f>
        <v>0</v>
      </c>
      <c r="AB591" s="19" t="n">
        <f aca="false">IF(Z591=0,0,MAX(0,MIN(Z591,Parámetros!$G$20)-Parámetros!$F$20)*Parámetros!$E$20)</f>
        <v>0</v>
      </c>
      <c r="AC591" s="19" t="n">
        <f aca="false">IF(Z591=0,0,MAX(0,MIN(Z591,Parámetros!$G$21)-Parámetros!$F$21)*Parámetros!$E$21)</f>
        <v>0</v>
      </c>
      <c r="AD591" s="19" t="n">
        <f aca="false">IF(Z591=0,0,MAX(0,MIN(Z591,Parámetros!$G$22)-Parámetros!$F$22)*Parámetros!$E$22)</f>
        <v>0</v>
      </c>
      <c r="AE591" s="19" t="n">
        <f aca="false">IF(Z591=0,0,MAX(0,MIN(Z591,Parámetros!$G$23)-Parámetros!$F$23)*Parámetros!$E$23)</f>
        <v>0</v>
      </c>
      <c r="AF591" s="36" t="n">
        <f aca="false">SUM(AA591:AE591)</f>
        <v>0</v>
      </c>
      <c r="AG591" s="45" t="str">
        <f aca="false">IF(AM591&lt;=0,"-",INDEX(TR_TASA,MATCH(AM591,TR_DESDE,1)))</f>
        <v>-</v>
      </c>
      <c r="AH591" s="44" t="n">
        <f aca="false">IF($F591="Cese",1,IF($F591="Activo",INDEX(DIV_N,10),0))</f>
        <v>0</v>
      </c>
      <c r="AI591" s="44" t="n">
        <f aca="false">IF($F591="Cese",9,IF($F591="Activo",INDEX(DIV_HASTA,10),0))</f>
        <v>0</v>
      </c>
      <c r="AJ591" s="19" t="n">
        <f aca="false">IF(OR($F591="Activo",$F591="Cese"),SUMIFS(AV582:AV590,D582:D590,"&lt;="&amp;AI591),0)</f>
        <v>0</v>
      </c>
      <c r="AK591" s="19" t="n">
        <f aca="false">IF(OR($F591="Activo",$F591="Cese"),MAX(0,(AF591-AJ591)/AH591),0)</f>
        <v>0</v>
      </c>
      <c r="AL591" s="19" t="n">
        <f aca="false">IF(OR($F591="Activo",$F591="Cese"),K591+IF(PROY_BON="Sí",0,J591),0)</f>
        <v>0</v>
      </c>
      <c r="AM591" s="19" t="n">
        <f aca="false">IF(AL591&gt;0,MAX(0,X591+AL591-Y591),Z591)</f>
        <v>0</v>
      </c>
      <c r="AN591" s="19" t="n">
        <f aca="false">SUMPRODUCT((AM591&gt;TR_DESDE)*(AM591-TR_DESDE)*TR_INC)</f>
        <v>0</v>
      </c>
      <c r="AO591" s="19" t="n">
        <f aca="false">IF(AL591&gt;0,MAX(0,AN591-IF($F591="Cese",MAX(AF591,AJ591),AF591)),0)</f>
        <v>0</v>
      </c>
      <c r="AP591" s="46" t="n">
        <f aca="false">IF(OR($F591="Activo",$F591="Cese"),ROUND(AK591+AO591,2),0)</f>
        <v>0</v>
      </c>
      <c r="AQ591" s="19" t="n">
        <f aca="false">IF($F591="Cese",MAX(0,AJ591-AN591),0)</f>
        <v>0</v>
      </c>
      <c r="AR591" s="19" t="str">
        <f aca="false">IF($B591="","",IF(COUNTIFS(RP_COD,$B591,'Retenciones Planilla'!$L$6:$L$105,"&lt;&gt;")=0,"",SUMIFS('Retenciones Planilla'!$L$6:$L$105,RP_COD,$B591)))</f>
        <v/>
      </c>
      <c r="AS591" s="19" t="str">
        <f aca="false">IF(AR591="","",AR591-AP591)</f>
        <v/>
      </c>
      <c r="AT591" s="23" t="str">
        <f aca="false">IF($B591="","",IF(NOT(OR($F591="Activo",$F591="Cese")),IF(N(AR591)=0,"—","Revisar: sin vínculo"),IF(AR591="",IF(AP591=0,"No corresponde","Sin dato planilla"),IF(ABS(AS591)&lt;=TOL,"OK",IF(AS591&gt;0,"Retuvo de más","Retuvo de menos")))))</f>
        <v/>
      </c>
      <c r="AU591" s="19" t="n">
        <f aca="false">IF(AND(BASE_RET="Planilla (si existe)",AR591&lt;&gt;""),AR591,AP591)</f>
        <v>0</v>
      </c>
      <c r="AV591" s="19" t="n">
        <f aca="false">AU591+N591</f>
        <v>0</v>
      </c>
    </row>
    <row r="592" customFormat="false" ht="15" hidden="false" customHeight="false" outlineLevel="0" collapsed="false">
      <c r="A592" s="43" t="n">
        <v>49</v>
      </c>
      <c r="B592" s="35" t="str">
        <f aca="false">IF(Trabajadores!$B$54="","",Trabajadores!$B$54)</f>
        <v/>
      </c>
      <c r="C592" s="35" t="str">
        <f aca="false">IF($B592="","",Trabajadores!$D$54)</f>
        <v/>
      </c>
      <c r="D592" s="43" t="n">
        <v>11</v>
      </c>
      <c r="E592" s="23" t="s">
        <v>308</v>
      </c>
      <c r="F592" s="23" t="str">
        <f aca="false">IF($B592="","",IF(OR(11&lt;Trabajadores!$M$54,11&gt;Trabajadores!$N$54),"No vinculado",IF(AND(11=Trabajadores!$N$54,Trabajadores!$O$54="Sí"),"Cese","Activo")))</f>
        <v/>
      </c>
      <c r="G592" s="19" t="n">
        <f aca="false">IF($B592="",0,SUMIFS(Ingresos!$Y$6:$Y$1505,ING_COD,$B592,ING_CLASE,"ORD"))</f>
        <v>0</v>
      </c>
      <c r="H592" s="19" t="n">
        <f aca="false">IF($B592="",0,SUMIFS(Ingresos!$Y$6:$Y$1505,ING_COD,$B592,ING_CLASE,"ORD",ING_COMP,"Sí"))</f>
        <v>0</v>
      </c>
      <c r="I592" s="19" t="n">
        <f aca="false">IF($B592="",0,SUMIFS(Ingresos!$Y$6:$Y$1505,ING_COD,$B592,ING_CLASE,"GRA"))</f>
        <v>0</v>
      </c>
      <c r="J592" s="19" t="n">
        <f aca="false">IF($B592="",0,SUMIFS(Ingresos!$Y$6:$Y$1505,ING_COD,$B592,ING_CLASE,"BON"))</f>
        <v>0</v>
      </c>
      <c r="K592" s="19" t="n">
        <f aca="false">IF($B592="",0,SUMIFS(Ingresos!$Y$6:$Y$1505,ING_COD,$B592,ING_CLASE,"EXT"))</f>
        <v>0</v>
      </c>
      <c r="L592" s="19" t="n">
        <f aca="false">IF($B592="",0,SUMIFS(Ingresos!$Y$6:$Y$1505,ING_COD,$B592,ING_CLASE,"OTO"))</f>
        <v>0</v>
      </c>
      <c r="M592" s="19" t="n">
        <f aca="false">IF($B592="",0,SUMIFS(Ingresos!$Y$6:$Y$1505,ING_COD,$B592,ING_CLASE,"OTX"))</f>
        <v>0</v>
      </c>
      <c r="N592" s="19" t="n">
        <f aca="false">IF($B592="",0,SUMIFS(Ingresos!$Y$6:$Y$1505,ING_COD,$B592,ING_CLASE,"RETO"))</f>
        <v>0</v>
      </c>
      <c r="O592" s="19" t="n">
        <f aca="false">IF($B592="",0,SUMIFS(Ingresos!$Y$6:$Y$1505,ING_COD,$B592,ING_CLASE,"INA"))</f>
        <v>0</v>
      </c>
      <c r="P592" s="19" t="n">
        <f aca="false">G592+I592+J592+K592+L592+M592</f>
        <v>0</v>
      </c>
      <c r="Q592" s="44" t="n">
        <f aca="false">IF($F592="Activo",2,IF($F592="Cese",1,0))</f>
        <v>0</v>
      </c>
      <c r="R592" s="19" t="n">
        <f aca="false">G592*Q592</f>
        <v>0</v>
      </c>
      <c r="S592" s="19" t="n">
        <f aca="false">IF($F592="Activo",SUMIFS(I592:I593,$D592:$D593,"&lt;="&amp;Trabajadores!$N$54)+IF(PROY_BON="Sí",SUMIFS(J592:J593,$D592:$D593,"&lt;="&amp;Trabajadores!$N$54),0),IF($F592="Cese",I592+IF(PROY_BON="Sí",J592,0),0))</f>
        <v>0</v>
      </c>
      <c r="T592" s="19" t="n">
        <f aca="false">IF(OR($F592&lt;&gt;"Activo",Trabajadores!$I$54="No"),0,IF(I593=0,H592*(1+IF(PROY_BON="Sí",Trabajadores!$P$54,0))*Trabajadores!$S$54/6*(Trabajadores!$N$54&gt;=12),0))</f>
        <v>0</v>
      </c>
      <c r="U592" s="19" t="n">
        <f aca="false">IF($F592="Activo",IF(Trabajadores!$J$54="Sí",L592*2,L592),IF($F592="Cese",L592,0))</f>
        <v>0</v>
      </c>
      <c r="V592" s="19" t="n">
        <f aca="false">IF(OR($F592="Activo",$F592="Cese"),M592,0)</f>
        <v>0</v>
      </c>
      <c r="W592" s="19" t="n">
        <f aca="false">IF(OR($F592="Activo",$F592="Cese"),SUM(P582:P591),0)</f>
        <v>0</v>
      </c>
      <c r="X592" s="36" t="n">
        <f aca="false">IF(OR($F592="Activo",$F592="Cese"),R592+S592+T592+U592+V592+W592,0)</f>
        <v>0</v>
      </c>
      <c r="Y592" s="19" t="n">
        <f aca="false">IF(OR($F592="Activo",$F592="Cese"),DED_FIJA,0)</f>
        <v>0</v>
      </c>
      <c r="Z592" s="36" t="n">
        <f aca="false">MAX(0,X592-Y592)</f>
        <v>0</v>
      </c>
      <c r="AA592" s="19" t="n">
        <f aca="false">IF(Z592=0,0,MAX(0,MIN(Z592,Parámetros!$G$19)-Parámetros!$F$19)*Parámetros!$E$19)</f>
        <v>0</v>
      </c>
      <c r="AB592" s="19" t="n">
        <f aca="false">IF(Z592=0,0,MAX(0,MIN(Z592,Parámetros!$G$20)-Parámetros!$F$20)*Parámetros!$E$20)</f>
        <v>0</v>
      </c>
      <c r="AC592" s="19" t="n">
        <f aca="false">IF(Z592=0,0,MAX(0,MIN(Z592,Parámetros!$G$21)-Parámetros!$F$21)*Parámetros!$E$21)</f>
        <v>0</v>
      </c>
      <c r="AD592" s="19" t="n">
        <f aca="false">IF(Z592=0,0,MAX(0,MIN(Z592,Parámetros!$G$22)-Parámetros!$F$22)*Parámetros!$E$22)</f>
        <v>0</v>
      </c>
      <c r="AE592" s="19" t="n">
        <f aca="false">IF(Z592=0,0,MAX(0,MIN(Z592,Parámetros!$G$23)-Parámetros!$F$23)*Parámetros!$E$23)</f>
        <v>0</v>
      </c>
      <c r="AF592" s="36" t="n">
        <f aca="false">SUM(AA592:AE592)</f>
        <v>0</v>
      </c>
      <c r="AG592" s="45" t="str">
        <f aca="false">IF(AM592&lt;=0,"-",INDEX(TR_TASA,MATCH(AM592,TR_DESDE,1)))</f>
        <v>-</v>
      </c>
      <c r="AH592" s="44" t="n">
        <f aca="false">IF($F592="Cese",1,IF($F592="Activo",INDEX(DIV_N,11),0))</f>
        <v>0</v>
      </c>
      <c r="AI592" s="44" t="n">
        <f aca="false">IF($F592="Cese",10,IF($F592="Activo",INDEX(DIV_HASTA,11),0))</f>
        <v>0</v>
      </c>
      <c r="AJ592" s="19" t="n">
        <f aca="false">IF(OR($F592="Activo",$F592="Cese"),SUMIFS(AV582:AV591,D582:D591,"&lt;="&amp;AI592),0)</f>
        <v>0</v>
      </c>
      <c r="AK592" s="19" t="n">
        <f aca="false">IF(OR($F592="Activo",$F592="Cese"),MAX(0,(AF592-AJ592)/AH592),0)</f>
        <v>0</v>
      </c>
      <c r="AL592" s="19" t="n">
        <f aca="false">IF(OR($F592="Activo",$F592="Cese"),K592+IF(PROY_BON="Sí",0,J592),0)</f>
        <v>0</v>
      </c>
      <c r="AM592" s="19" t="n">
        <f aca="false">IF(AL592&gt;0,MAX(0,X592+AL592-Y592),Z592)</f>
        <v>0</v>
      </c>
      <c r="AN592" s="19" t="n">
        <f aca="false">SUMPRODUCT((AM592&gt;TR_DESDE)*(AM592-TR_DESDE)*TR_INC)</f>
        <v>0</v>
      </c>
      <c r="AO592" s="19" t="n">
        <f aca="false">IF(AL592&gt;0,MAX(0,AN592-IF($F592="Cese",MAX(AF592,AJ592),AF592)),0)</f>
        <v>0</v>
      </c>
      <c r="AP592" s="46" t="n">
        <f aca="false">IF(OR($F592="Activo",$F592="Cese"),ROUND(AK592+AO592,2),0)</f>
        <v>0</v>
      </c>
      <c r="AQ592" s="19" t="n">
        <f aca="false">IF($F592="Cese",MAX(0,AJ592-AN592),0)</f>
        <v>0</v>
      </c>
      <c r="AR592" s="19" t="str">
        <f aca="false">IF($B592="","",IF(COUNTIFS(RP_COD,$B592,'Retenciones Planilla'!$M$6:$M$105,"&lt;&gt;")=0,"",SUMIFS('Retenciones Planilla'!$M$6:$M$105,RP_COD,$B592)))</f>
        <v/>
      </c>
      <c r="AS592" s="19" t="str">
        <f aca="false">IF(AR592="","",AR592-AP592)</f>
        <v/>
      </c>
      <c r="AT592" s="23" t="str">
        <f aca="false">IF($B592="","",IF(NOT(OR($F592="Activo",$F592="Cese")),IF(N(AR592)=0,"—","Revisar: sin vínculo"),IF(AR592="",IF(AP592=0,"No corresponde","Sin dato planilla"),IF(ABS(AS592)&lt;=TOL,"OK",IF(AS592&gt;0,"Retuvo de más","Retuvo de menos")))))</f>
        <v/>
      </c>
      <c r="AU592" s="19" t="n">
        <f aca="false">IF(AND(BASE_RET="Planilla (si existe)",AR592&lt;&gt;""),AR592,AP592)</f>
        <v>0</v>
      </c>
      <c r="AV592" s="19" t="n">
        <f aca="false">AU592+N592</f>
        <v>0</v>
      </c>
    </row>
    <row r="593" customFormat="false" ht="15" hidden="false" customHeight="false" outlineLevel="0" collapsed="false">
      <c r="A593" s="43" t="n">
        <v>49</v>
      </c>
      <c r="B593" s="35" t="str">
        <f aca="false">IF(Trabajadores!$B$54="","",Trabajadores!$B$54)</f>
        <v/>
      </c>
      <c r="C593" s="35" t="str">
        <f aca="false">IF($B593="","",Trabajadores!$D$54)</f>
        <v/>
      </c>
      <c r="D593" s="43" t="n">
        <v>12</v>
      </c>
      <c r="E593" s="23" t="s">
        <v>309</v>
      </c>
      <c r="F593" s="23" t="str">
        <f aca="false">IF($B593="","",IF(OR(12&lt;Trabajadores!$M$54,12&gt;Trabajadores!$N$54),"No vinculado",IF(AND(12=Trabajadores!$N$54,Trabajadores!$O$54="Sí"),"Cese","Activo")))</f>
        <v/>
      </c>
      <c r="G593" s="19" t="n">
        <f aca="false">IF($B593="",0,SUMIFS(Ingresos!$Z$6:$Z$1505,ING_COD,$B593,ING_CLASE,"ORD"))</f>
        <v>0</v>
      </c>
      <c r="H593" s="19" t="n">
        <f aca="false">IF($B593="",0,SUMIFS(Ingresos!$Z$6:$Z$1505,ING_COD,$B593,ING_CLASE,"ORD",ING_COMP,"Sí"))</f>
        <v>0</v>
      </c>
      <c r="I593" s="19" t="n">
        <f aca="false">IF($B593="",0,SUMIFS(Ingresos!$Z$6:$Z$1505,ING_COD,$B593,ING_CLASE,"GRA"))</f>
        <v>0</v>
      </c>
      <c r="J593" s="19" t="n">
        <f aca="false">IF($B593="",0,SUMIFS(Ingresos!$Z$6:$Z$1505,ING_COD,$B593,ING_CLASE,"BON"))</f>
        <v>0</v>
      </c>
      <c r="K593" s="19" t="n">
        <f aca="false">IF($B593="",0,SUMIFS(Ingresos!$Z$6:$Z$1505,ING_COD,$B593,ING_CLASE,"EXT"))</f>
        <v>0</v>
      </c>
      <c r="L593" s="19" t="n">
        <f aca="false">IF($B593="",0,SUMIFS(Ingresos!$Z$6:$Z$1505,ING_COD,$B593,ING_CLASE,"OTO"))</f>
        <v>0</v>
      </c>
      <c r="M593" s="19" t="n">
        <f aca="false">IF($B593="",0,SUMIFS(Ingresos!$Z$6:$Z$1505,ING_COD,$B593,ING_CLASE,"OTX"))</f>
        <v>0</v>
      </c>
      <c r="N593" s="19" t="n">
        <f aca="false">IF($B593="",0,SUMIFS(Ingresos!$Z$6:$Z$1505,ING_COD,$B593,ING_CLASE,"RETO"))</f>
        <v>0</v>
      </c>
      <c r="O593" s="19" t="n">
        <f aca="false">IF($B593="",0,SUMIFS(Ingresos!$Z$6:$Z$1505,ING_COD,$B593,ING_CLASE,"INA"))</f>
        <v>0</v>
      </c>
      <c r="P593" s="19" t="n">
        <f aca="false">G593+I593+J593+K593+L593+M593</f>
        <v>0</v>
      </c>
      <c r="Q593" s="44" t="n">
        <f aca="false">IF($F593="Activo",1,IF($F593="Cese",1,0))</f>
        <v>0</v>
      </c>
      <c r="R593" s="19" t="n">
        <f aca="false">G593*Q593</f>
        <v>0</v>
      </c>
      <c r="S593" s="19" t="n">
        <f aca="false">IF($F593="Activo",SUMIFS(I593:I593,$D593:$D593,"&lt;="&amp;Trabajadores!$N$54)+IF(PROY_BON="Sí",SUMIFS(J593:J593,$D593:$D593,"&lt;="&amp;Trabajadores!$N$54),0),IF($F593="Cese",I593+IF(PROY_BON="Sí",J593,0),0))</f>
        <v>0</v>
      </c>
      <c r="T593" s="19" t="n">
        <f aca="false">0</f>
        <v>0</v>
      </c>
      <c r="U593" s="19" t="n">
        <f aca="false">IF($F593="Activo",IF(Trabajadores!$J$54="Sí",L593*1,L593),IF($F593="Cese",L593,0))</f>
        <v>0</v>
      </c>
      <c r="V593" s="19" t="n">
        <f aca="false">IF(OR($F593="Activo",$F593="Cese"),M593,0)</f>
        <v>0</v>
      </c>
      <c r="W593" s="19" t="n">
        <f aca="false">IF(OR($F593="Activo",$F593="Cese"),SUM(P582:P592),0)</f>
        <v>0</v>
      </c>
      <c r="X593" s="36" t="n">
        <f aca="false">IF(OR($F593="Activo",$F593="Cese"),R593+S593+T593+U593+V593+W593,0)</f>
        <v>0</v>
      </c>
      <c r="Y593" s="19" t="n">
        <f aca="false">IF(OR($F593="Activo",$F593="Cese"),DED_FIJA,0)</f>
        <v>0</v>
      </c>
      <c r="Z593" s="36" t="n">
        <f aca="false">MAX(0,X593-Y593)</f>
        <v>0</v>
      </c>
      <c r="AA593" s="19" t="n">
        <f aca="false">IF(Z593=0,0,MAX(0,MIN(Z593,Parámetros!$G$19)-Parámetros!$F$19)*Parámetros!$E$19)</f>
        <v>0</v>
      </c>
      <c r="AB593" s="19" t="n">
        <f aca="false">IF(Z593=0,0,MAX(0,MIN(Z593,Parámetros!$G$20)-Parámetros!$F$20)*Parámetros!$E$20)</f>
        <v>0</v>
      </c>
      <c r="AC593" s="19" t="n">
        <f aca="false">IF(Z593=0,0,MAX(0,MIN(Z593,Parámetros!$G$21)-Parámetros!$F$21)*Parámetros!$E$21)</f>
        <v>0</v>
      </c>
      <c r="AD593" s="19" t="n">
        <f aca="false">IF(Z593=0,0,MAX(0,MIN(Z593,Parámetros!$G$22)-Parámetros!$F$22)*Parámetros!$E$22)</f>
        <v>0</v>
      </c>
      <c r="AE593" s="19" t="n">
        <f aca="false">IF(Z593=0,0,MAX(0,MIN(Z593,Parámetros!$G$23)-Parámetros!$F$23)*Parámetros!$E$23)</f>
        <v>0</v>
      </c>
      <c r="AF593" s="36" t="n">
        <f aca="false">SUM(AA593:AE593)</f>
        <v>0</v>
      </c>
      <c r="AG593" s="45" t="str">
        <f aca="false">IF(AM593&lt;=0,"-",INDEX(TR_TASA,MATCH(AM593,TR_DESDE,1)))</f>
        <v>-</v>
      </c>
      <c r="AH593" s="44" t="n">
        <f aca="false">IF($F593="Cese",1,IF($F593="Activo",INDEX(DIV_N,12),0))</f>
        <v>0</v>
      </c>
      <c r="AI593" s="44" t="n">
        <f aca="false">IF($F593="Cese",11,IF($F593="Activo",INDEX(DIV_HASTA,12),0))</f>
        <v>0</v>
      </c>
      <c r="AJ593" s="19" t="n">
        <f aca="false">IF(OR($F593="Activo",$F593="Cese"),SUMIFS(AV582:AV592,D582:D592,"&lt;="&amp;AI593),0)</f>
        <v>0</v>
      </c>
      <c r="AK593" s="19" t="n">
        <f aca="false">IF(OR($F593="Activo",$F593="Cese"),MAX(0,(AF593-AJ593)/AH593),0)</f>
        <v>0</v>
      </c>
      <c r="AL593" s="19" t="n">
        <f aca="false">IF(OR($F593="Activo",$F593="Cese"),K593+IF(PROY_BON="Sí",0,J593),0)</f>
        <v>0</v>
      </c>
      <c r="AM593" s="19" t="n">
        <f aca="false">IF(AL593&gt;0,MAX(0,X593+AL593-Y593),Z593)</f>
        <v>0</v>
      </c>
      <c r="AN593" s="19" t="n">
        <f aca="false">SUMPRODUCT((AM593&gt;TR_DESDE)*(AM593-TR_DESDE)*TR_INC)</f>
        <v>0</v>
      </c>
      <c r="AO593" s="19" t="n">
        <f aca="false">IF(AL593&gt;0,MAX(0,AN593-IF(TRUE(),MAX(AF593,AJ593),AF593)),0)</f>
        <v>0</v>
      </c>
      <c r="AP593" s="46" t="n">
        <f aca="false">IF(OR($F593="Activo",$F593="Cese"),ROUND(AK593+AO593,2),0)</f>
        <v>0</v>
      </c>
      <c r="AQ593" s="19" t="n">
        <f aca="false">IF(OR($F593="Activo",$F593="Cese"),MAX(0,AJ593-AN593),0)</f>
        <v>0</v>
      </c>
      <c r="AR593" s="19" t="str">
        <f aca="false">IF($B593="","",IF(COUNTIFS(RP_COD,$B593,'Retenciones Planilla'!$N$6:$N$105,"&lt;&gt;")=0,"",SUMIFS('Retenciones Planilla'!$N$6:$N$105,RP_COD,$B593)))</f>
        <v/>
      </c>
      <c r="AS593" s="19" t="str">
        <f aca="false">IF(AR593="","",AR593-AP593)</f>
        <v/>
      </c>
      <c r="AT593" s="23" t="str">
        <f aca="false">IF($B593="","",IF(NOT(OR($F593="Activo",$F593="Cese")),IF(N(AR593)=0,"—","Revisar: sin vínculo"),IF(AR593="",IF(AP593=0,"No corresponde","Sin dato planilla"),IF(ABS(AS593)&lt;=TOL,"OK",IF(AS593&gt;0,"Retuvo de más","Retuvo de menos")))))</f>
        <v/>
      </c>
      <c r="AU593" s="19" t="n">
        <f aca="false">IF(AND(BASE_RET="Planilla (si existe)",AR593&lt;&gt;""),AR593,AP593)</f>
        <v>0</v>
      </c>
      <c r="AV593" s="19" t="n">
        <f aca="false">AU593+N593</f>
        <v>0</v>
      </c>
    </row>
    <row r="594" customFormat="false" ht="15" hidden="false" customHeight="false" outlineLevel="0" collapsed="false">
      <c r="A594" s="43" t="n">
        <v>50</v>
      </c>
      <c r="B594" s="35" t="str">
        <f aca="false">IF(Trabajadores!$B$55="","",Trabajadores!$B$55)</f>
        <v/>
      </c>
      <c r="C594" s="35" t="str">
        <f aca="false">IF($B594="","",Trabajadores!$D$55)</f>
        <v/>
      </c>
      <c r="D594" s="43" t="n">
        <v>1</v>
      </c>
      <c r="E594" s="23" t="s">
        <v>298</v>
      </c>
      <c r="F594" s="23" t="str">
        <f aca="false">IF($B594="","",IF(OR(1&lt;Trabajadores!$M$55,1&gt;Trabajadores!$N$55),"No vinculado",IF(AND(1=Trabajadores!$N$55,Trabajadores!$O$55="Sí"),"Cese","Activo")))</f>
        <v/>
      </c>
      <c r="G594" s="19" t="n">
        <f aca="false">IF($B594="",0,SUMIFS(Ingresos!$O$6:$O$1505,ING_COD,$B594,ING_CLASE,"ORD"))</f>
        <v>0</v>
      </c>
      <c r="H594" s="19" t="n">
        <f aca="false">IF($B594="",0,SUMIFS(Ingresos!$O$6:$O$1505,ING_COD,$B594,ING_CLASE,"ORD",ING_COMP,"Sí"))</f>
        <v>0</v>
      </c>
      <c r="I594" s="19" t="n">
        <f aca="false">IF($B594="",0,SUMIFS(Ingresos!$O$6:$O$1505,ING_COD,$B594,ING_CLASE,"GRA"))</f>
        <v>0</v>
      </c>
      <c r="J594" s="19" t="n">
        <f aca="false">IF($B594="",0,SUMIFS(Ingresos!$O$6:$O$1505,ING_COD,$B594,ING_CLASE,"BON"))</f>
        <v>0</v>
      </c>
      <c r="K594" s="19" t="n">
        <f aca="false">IF($B594="",0,SUMIFS(Ingresos!$O$6:$O$1505,ING_COD,$B594,ING_CLASE,"EXT"))</f>
        <v>0</v>
      </c>
      <c r="L594" s="19" t="n">
        <f aca="false">IF($B594="",0,SUMIFS(Ingresos!$O$6:$O$1505,ING_COD,$B594,ING_CLASE,"OTO"))</f>
        <v>0</v>
      </c>
      <c r="M594" s="19" t="n">
        <f aca="false">IF($B594="",0,SUMIFS(Ingresos!$O$6:$O$1505,ING_COD,$B594,ING_CLASE,"OTX"))</f>
        <v>0</v>
      </c>
      <c r="N594" s="19" t="n">
        <f aca="false">IF($B594="",0,SUMIFS(Ingresos!$O$6:$O$1505,ING_COD,$B594,ING_CLASE,"RETO"))</f>
        <v>0</v>
      </c>
      <c r="O594" s="19" t="n">
        <f aca="false">IF($B594="",0,SUMIFS(Ingresos!$O$6:$O$1505,ING_COD,$B594,ING_CLASE,"INA"))</f>
        <v>0</v>
      </c>
      <c r="P594" s="19" t="n">
        <f aca="false">G594+I594+J594+K594+L594+M594</f>
        <v>0</v>
      </c>
      <c r="Q594" s="44" t="n">
        <f aca="false">IF($F594="Activo",12,IF($F594="Cese",1,0))</f>
        <v>0</v>
      </c>
      <c r="R594" s="19" t="n">
        <f aca="false">G594*Q594</f>
        <v>0</v>
      </c>
      <c r="S594" s="19" t="n">
        <f aca="false">IF($F594="Activo",SUMIFS(I594:I605,$D594:$D605,"&lt;="&amp;Trabajadores!$N$55)+IF(PROY_BON="Sí",SUMIFS(J594:J605,$D594:$D605,"&lt;="&amp;Trabajadores!$N$55),0),IF($F594="Cese",I594+IF(PROY_BON="Sí",J594,0),0))</f>
        <v>0</v>
      </c>
      <c r="T594" s="19" t="n">
        <f aca="false">IF(OR($F594&lt;&gt;"Activo",Trabajadores!$I$55="No"),0,IF(I600=0,H594*(1+IF(PROY_BON="Sí",Trabajadores!$P$55,0))*Trabajadores!$R$55/6*(Trabajadores!$N$55&gt;=7),0)+IF(I605=0,H594*(1+IF(PROY_BON="Sí",Trabajadores!$P$55,0))*Trabajadores!$S$55/6*(Trabajadores!$N$55&gt;=12),0))</f>
        <v>0</v>
      </c>
      <c r="U594" s="19" t="n">
        <f aca="false">IF($F594="Activo",IF(Trabajadores!$J$55="Sí",L594*12,L594),IF($F594="Cese",L594,0))</f>
        <v>0</v>
      </c>
      <c r="V594" s="19" t="n">
        <f aca="false">IF(OR($F594="Activo",$F594="Cese"),M594,0)</f>
        <v>0</v>
      </c>
      <c r="W594" s="19" t="n">
        <f aca="false">0</f>
        <v>0</v>
      </c>
      <c r="X594" s="36" t="n">
        <f aca="false">IF(OR($F594="Activo",$F594="Cese"),R594+S594+T594+U594+V594+W594,0)</f>
        <v>0</v>
      </c>
      <c r="Y594" s="19" t="n">
        <f aca="false">IF(OR($F594="Activo",$F594="Cese"),DED_FIJA,0)</f>
        <v>0</v>
      </c>
      <c r="Z594" s="36" t="n">
        <f aca="false">MAX(0,X594-Y594)</f>
        <v>0</v>
      </c>
      <c r="AA594" s="19" t="n">
        <f aca="false">IF(Z594=0,0,MAX(0,MIN(Z594,Parámetros!$G$19)-Parámetros!$F$19)*Parámetros!$E$19)</f>
        <v>0</v>
      </c>
      <c r="AB594" s="19" t="n">
        <f aca="false">IF(Z594=0,0,MAX(0,MIN(Z594,Parámetros!$G$20)-Parámetros!$F$20)*Parámetros!$E$20)</f>
        <v>0</v>
      </c>
      <c r="AC594" s="19" t="n">
        <f aca="false">IF(Z594=0,0,MAX(0,MIN(Z594,Parámetros!$G$21)-Parámetros!$F$21)*Parámetros!$E$21)</f>
        <v>0</v>
      </c>
      <c r="AD594" s="19" t="n">
        <f aca="false">IF(Z594=0,0,MAX(0,MIN(Z594,Parámetros!$G$22)-Parámetros!$F$22)*Parámetros!$E$22)</f>
        <v>0</v>
      </c>
      <c r="AE594" s="19" t="n">
        <f aca="false">IF(Z594=0,0,MAX(0,MIN(Z594,Parámetros!$G$23)-Parámetros!$F$23)*Parámetros!$E$23)</f>
        <v>0</v>
      </c>
      <c r="AF594" s="36" t="n">
        <f aca="false">SUM(AA594:AE594)</f>
        <v>0</v>
      </c>
      <c r="AG594" s="45" t="str">
        <f aca="false">IF(AM594&lt;=0,"-",INDEX(TR_TASA,MATCH(AM594,TR_DESDE,1)))</f>
        <v>-</v>
      </c>
      <c r="AH594" s="44" t="n">
        <f aca="false">IF($F594="Cese",1,IF($F594="Activo",INDEX(DIV_N,1),0))</f>
        <v>0</v>
      </c>
      <c r="AI594" s="44" t="n">
        <f aca="false">IF($F594="Cese",0,IF($F594="Activo",INDEX(DIV_HASTA,1),0))</f>
        <v>0</v>
      </c>
      <c r="AJ594" s="19" t="n">
        <f aca="false">0</f>
        <v>0</v>
      </c>
      <c r="AK594" s="19" t="n">
        <f aca="false">IF(OR($F594="Activo",$F594="Cese"),MAX(0,(AF594-AJ594)/AH594),0)</f>
        <v>0</v>
      </c>
      <c r="AL594" s="19" t="n">
        <f aca="false">IF(OR($F594="Activo",$F594="Cese"),K594+IF(PROY_BON="Sí",0,J594),0)</f>
        <v>0</v>
      </c>
      <c r="AM594" s="19" t="n">
        <f aca="false">IF(AL594&gt;0,MAX(0,X594+AL594-Y594),Z594)</f>
        <v>0</v>
      </c>
      <c r="AN594" s="19" t="n">
        <f aca="false">SUMPRODUCT((AM594&gt;TR_DESDE)*(AM594-TR_DESDE)*TR_INC)</f>
        <v>0</v>
      </c>
      <c r="AO594" s="19" t="n">
        <f aca="false">IF(AL594&gt;0,MAX(0,AN594-IF($F594="Cese",MAX(AF594,AJ594),AF594)),0)</f>
        <v>0</v>
      </c>
      <c r="AP594" s="46" t="n">
        <f aca="false">IF(OR($F594="Activo",$F594="Cese"),ROUND(AK594+AO594,2),0)</f>
        <v>0</v>
      </c>
      <c r="AQ594" s="19" t="n">
        <f aca="false">IF($F594="Cese",MAX(0,AJ594-AN594),0)</f>
        <v>0</v>
      </c>
      <c r="AR594" s="19" t="str">
        <f aca="false">IF($B594="","",IF(COUNTIFS(RP_COD,$B594,'Retenciones Planilla'!$C$6:$C$105,"&lt;&gt;")=0,"",SUMIFS('Retenciones Planilla'!$C$6:$C$105,RP_COD,$B594)))</f>
        <v/>
      </c>
      <c r="AS594" s="19" t="str">
        <f aca="false">IF(AR594="","",AR594-AP594)</f>
        <v/>
      </c>
      <c r="AT594" s="23" t="str">
        <f aca="false">IF($B594="","",IF(NOT(OR($F594="Activo",$F594="Cese")),IF(N(AR594)=0,"—","Revisar: sin vínculo"),IF(AR594="",IF(AP594=0,"No corresponde","Sin dato planilla"),IF(ABS(AS594)&lt;=TOL,"OK",IF(AS594&gt;0,"Retuvo de más","Retuvo de menos")))))</f>
        <v/>
      </c>
      <c r="AU594" s="19" t="n">
        <f aca="false">IF(AND(BASE_RET="Planilla (si existe)",AR594&lt;&gt;""),AR594,AP594)</f>
        <v>0</v>
      </c>
      <c r="AV594" s="19" t="n">
        <f aca="false">AU594+N594</f>
        <v>0</v>
      </c>
    </row>
    <row r="595" customFormat="false" ht="15" hidden="false" customHeight="false" outlineLevel="0" collapsed="false">
      <c r="A595" s="43" t="n">
        <v>50</v>
      </c>
      <c r="B595" s="35" t="str">
        <f aca="false">IF(Trabajadores!$B$55="","",Trabajadores!$B$55)</f>
        <v/>
      </c>
      <c r="C595" s="35" t="str">
        <f aca="false">IF($B595="","",Trabajadores!$D$55)</f>
        <v/>
      </c>
      <c r="D595" s="43" t="n">
        <v>2</v>
      </c>
      <c r="E595" s="23" t="s">
        <v>299</v>
      </c>
      <c r="F595" s="23" t="str">
        <f aca="false">IF($B595="","",IF(OR(2&lt;Trabajadores!$M$55,2&gt;Trabajadores!$N$55),"No vinculado",IF(AND(2=Trabajadores!$N$55,Trabajadores!$O$55="Sí"),"Cese","Activo")))</f>
        <v/>
      </c>
      <c r="G595" s="19" t="n">
        <f aca="false">IF($B595="",0,SUMIFS(Ingresos!$P$6:$P$1505,ING_COD,$B595,ING_CLASE,"ORD"))</f>
        <v>0</v>
      </c>
      <c r="H595" s="19" t="n">
        <f aca="false">IF($B595="",0,SUMIFS(Ingresos!$P$6:$P$1505,ING_COD,$B595,ING_CLASE,"ORD",ING_COMP,"Sí"))</f>
        <v>0</v>
      </c>
      <c r="I595" s="19" t="n">
        <f aca="false">IF($B595="",0,SUMIFS(Ingresos!$P$6:$P$1505,ING_COD,$B595,ING_CLASE,"GRA"))</f>
        <v>0</v>
      </c>
      <c r="J595" s="19" t="n">
        <f aca="false">IF($B595="",0,SUMIFS(Ingresos!$P$6:$P$1505,ING_COD,$B595,ING_CLASE,"BON"))</f>
        <v>0</v>
      </c>
      <c r="K595" s="19" t="n">
        <f aca="false">IF($B595="",0,SUMIFS(Ingresos!$P$6:$P$1505,ING_COD,$B595,ING_CLASE,"EXT"))</f>
        <v>0</v>
      </c>
      <c r="L595" s="19" t="n">
        <f aca="false">IF($B595="",0,SUMIFS(Ingresos!$P$6:$P$1505,ING_COD,$B595,ING_CLASE,"OTO"))</f>
        <v>0</v>
      </c>
      <c r="M595" s="19" t="n">
        <f aca="false">IF($B595="",0,SUMIFS(Ingresos!$P$6:$P$1505,ING_COD,$B595,ING_CLASE,"OTX"))</f>
        <v>0</v>
      </c>
      <c r="N595" s="19" t="n">
        <f aca="false">IF($B595="",0,SUMIFS(Ingresos!$P$6:$P$1505,ING_COD,$B595,ING_CLASE,"RETO"))</f>
        <v>0</v>
      </c>
      <c r="O595" s="19" t="n">
        <f aca="false">IF($B595="",0,SUMIFS(Ingresos!$P$6:$P$1505,ING_COD,$B595,ING_CLASE,"INA"))</f>
        <v>0</v>
      </c>
      <c r="P595" s="19" t="n">
        <f aca="false">G595+I595+J595+K595+L595+M595</f>
        <v>0</v>
      </c>
      <c r="Q595" s="44" t="n">
        <f aca="false">IF($F595="Activo",11,IF($F595="Cese",1,0))</f>
        <v>0</v>
      </c>
      <c r="R595" s="19" t="n">
        <f aca="false">G595*Q595</f>
        <v>0</v>
      </c>
      <c r="S595" s="19" t="n">
        <f aca="false">IF($F595="Activo",SUMIFS(I595:I605,$D595:$D605,"&lt;="&amp;Trabajadores!$N$55)+IF(PROY_BON="Sí",SUMIFS(J595:J605,$D595:$D605,"&lt;="&amp;Trabajadores!$N$55),0),IF($F595="Cese",I595+IF(PROY_BON="Sí",J595,0),0))</f>
        <v>0</v>
      </c>
      <c r="T595" s="19" t="n">
        <f aca="false">IF(OR($F595&lt;&gt;"Activo",Trabajadores!$I$55="No"),0,IF(I600=0,H595*(1+IF(PROY_BON="Sí",Trabajadores!$P$55,0))*Trabajadores!$R$55/6*(Trabajadores!$N$55&gt;=7),0)+IF(I605=0,H595*(1+IF(PROY_BON="Sí",Trabajadores!$P$55,0))*Trabajadores!$S$55/6*(Trabajadores!$N$55&gt;=12),0))</f>
        <v>0</v>
      </c>
      <c r="U595" s="19" t="n">
        <f aca="false">IF($F595="Activo",IF(Trabajadores!$J$55="Sí",L595*11,L595),IF($F595="Cese",L595,0))</f>
        <v>0</v>
      </c>
      <c r="V595" s="19" t="n">
        <f aca="false">IF(OR($F595="Activo",$F595="Cese"),M595,0)</f>
        <v>0</v>
      </c>
      <c r="W595" s="19" t="n">
        <f aca="false">IF(OR($F595="Activo",$F595="Cese"),SUM(P594:P594),0)</f>
        <v>0</v>
      </c>
      <c r="X595" s="36" t="n">
        <f aca="false">IF(OR($F595="Activo",$F595="Cese"),R595+S595+T595+U595+V595+W595,0)</f>
        <v>0</v>
      </c>
      <c r="Y595" s="19" t="n">
        <f aca="false">IF(OR($F595="Activo",$F595="Cese"),DED_FIJA,0)</f>
        <v>0</v>
      </c>
      <c r="Z595" s="36" t="n">
        <f aca="false">MAX(0,X595-Y595)</f>
        <v>0</v>
      </c>
      <c r="AA595" s="19" t="n">
        <f aca="false">IF(Z595=0,0,MAX(0,MIN(Z595,Parámetros!$G$19)-Parámetros!$F$19)*Parámetros!$E$19)</f>
        <v>0</v>
      </c>
      <c r="AB595" s="19" t="n">
        <f aca="false">IF(Z595=0,0,MAX(0,MIN(Z595,Parámetros!$G$20)-Parámetros!$F$20)*Parámetros!$E$20)</f>
        <v>0</v>
      </c>
      <c r="AC595" s="19" t="n">
        <f aca="false">IF(Z595=0,0,MAX(0,MIN(Z595,Parámetros!$G$21)-Parámetros!$F$21)*Parámetros!$E$21)</f>
        <v>0</v>
      </c>
      <c r="AD595" s="19" t="n">
        <f aca="false">IF(Z595=0,0,MAX(0,MIN(Z595,Parámetros!$G$22)-Parámetros!$F$22)*Parámetros!$E$22)</f>
        <v>0</v>
      </c>
      <c r="AE595" s="19" t="n">
        <f aca="false">IF(Z595=0,0,MAX(0,MIN(Z595,Parámetros!$G$23)-Parámetros!$F$23)*Parámetros!$E$23)</f>
        <v>0</v>
      </c>
      <c r="AF595" s="36" t="n">
        <f aca="false">SUM(AA595:AE595)</f>
        <v>0</v>
      </c>
      <c r="AG595" s="45" t="str">
        <f aca="false">IF(AM595&lt;=0,"-",INDEX(TR_TASA,MATCH(AM595,TR_DESDE,1)))</f>
        <v>-</v>
      </c>
      <c r="AH595" s="44" t="n">
        <f aca="false">IF($F595="Cese",1,IF($F595="Activo",INDEX(DIV_N,2),0))</f>
        <v>0</v>
      </c>
      <c r="AI595" s="44" t="n">
        <f aca="false">IF($F595="Cese",1,IF($F595="Activo",INDEX(DIV_HASTA,2),0))</f>
        <v>0</v>
      </c>
      <c r="AJ595" s="19" t="n">
        <f aca="false">IF(OR($F595="Activo",$F595="Cese"),SUMIFS(AV594:AV594,D594:D594,"&lt;="&amp;AI595),0)</f>
        <v>0</v>
      </c>
      <c r="AK595" s="19" t="n">
        <f aca="false">IF(OR($F595="Activo",$F595="Cese"),MAX(0,(AF595-AJ595)/AH595),0)</f>
        <v>0</v>
      </c>
      <c r="AL595" s="19" t="n">
        <f aca="false">IF(OR($F595="Activo",$F595="Cese"),K595+IF(PROY_BON="Sí",0,J595),0)</f>
        <v>0</v>
      </c>
      <c r="AM595" s="19" t="n">
        <f aca="false">IF(AL595&gt;0,MAX(0,X595+AL595-Y595),Z595)</f>
        <v>0</v>
      </c>
      <c r="AN595" s="19" t="n">
        <f aca="false">SUMPRODUCT((AM595&gt;TR_DESDE)*(AM595-TR_DESDE)*TR_INC)</f>
        <v>0</v>
      </c>
      <c r="AO595" s="19" t="n">
        <f aca="false">IF(AL595&gt;0,MAX(0,AN595-IF($F595="Cese",MAX(AF595,AJ595),AF595)),0)</f>
        <v>0</v>
      </c>
      <c r="AP595" s="46" t="n">
        <f aca="false">IF(OR($F595="Activo",$F595="Cese"),ROUND(AK595+AO595,2),0)</f>
        <v>0</v>
      </c>
      <c r="AQ595" s="19" t="n">
        <f aca="false">IF($F595="Cese",MAX(0,AJ595-AN595),0)</f>
        <v>0</v>
      </c>
      <c r="AR595" s="19" t="str">
        <f aca="false">IF($B595="","",IF(COUNTIFS(RP_COD,$B595,'Retenciones Planilla'!$D$6:$D$105,"&lt;&gt;")=0,"",SUMIFS('Retenciones Planilla'!$D$6:$D$105,RP_COD,$B595)))</f>
        <v/>
      </c>
      <c r="AS595" s="19" t="str">
        <f aca="false">IF(AR595="","",AR595-AP595)</f>
        <v/>
      </c>
      <c r="AT595" s="23" t="str">
        <f aca="false">IF($B595="","",IF(NOT(OR($F595="Activo",$F595="Cese")),IF(N(AR595)=0,"—","Revisar: sin vínculo"),IF(AR595="",IF(AP595=0,"No corresponde","Sin dato planilla"),IF(ABS(AS595)&lt;=TOL,"OK",IF(AS595&gt;0,"Retuvo de más","Retuvo de menos")))))</f>
        <v/>
      </c>
      <c r="AU595" s="19" t="n">
        <f aca="false">IF(AND(BASE_RET="Planilla (si existe)",AR595&lt;&gt;""),AR595,AP595)</f>
        <v>0</v>
      </c>
      <c r="AV595" s="19" t="n">
        <f aca="false">AU595+N595</f>
        <v>0</v>
      </c>
    </row>
    <row r="596" customFormat="false" ht="15" hidden="false" customHeight="false" outlineLevel="0" collapsed="false">
      <c r="A596" s="43" t="n">
        <v>50</v>
      </c>
      <c r="B596" s="35" t="str">
        <f aca="false">IF(Trabajadores!$B$55="","",Trabajadores!$B$55)</f>
        <v/>
      </c>
      <c r="C596" s="35" t="str">
        <f aca="false">IF($B596="","",Trabajadores!$D$55)</f>
        <v/>
      </c>
      <c r="D596" s="43" t="n">
        <v>3</v>
      </c>
      <c r="E596" s="23" t="s">
        <v>300</v>
      </c>
      <c r="F596" s="23" t="str">
        <f aca="false">IF($B596="","",IF(OR(3&lt;Trabajadores!$M$55,3&gt;Trabajadores!$N$55),"No vinculado",IF(AND(3=Trabajadores!$N$55,Trabajadores!$O$55="Sí"),"Cese","Activo")))</f>
        <v/>
      </c>
      <c r="G596" s="19" t="n">
        <f aca="false">IF($B596="",0,SUMIFS(Ingresos!$Q$6:$Q$1505,ING_COD,$B596,ING_CLASE,"ORD"))</f>
        <v>0</v>
      </c>
      <c r="H596" s="19" t="n">
        <f aca="false">IF($B596="",0,SUMIFS(Ingresos!$Q$6:$Q$1505,ING_COD,$B596,ING_CLASE,"ORD",ING_COMP,"Sí"))</f>
        <v>0</v>
      </c>
      <c r="I596" s="19" t="n">
        <f aca="false">IF($B596="",0,SUMIFS(Ingresos!$Q$6:$Q$1505,ING_COD,$B596,ING_CLASE,"GRA"))</f>
        <v>0</v>
      </c>
      <c r="J596" s="19" t="n">
        <f aca="false">IF($B596="",0,SUMIFS(Ingresos!$Q$6:$Q$1505,ING_COD,$B596,ING_CLASE,"BON"))</f>
        <v>0</v>
      </c>
      <c r="K596" s="19" t="n">
        <f aca="false">IF($B596="",0,SUMIFS(Ingresos!$Q$6:$Q$1505,ING_COD,$B596,ING_CLASE,"EXT"))</f>
        <v>0</v>
      </c>
      <c r="L596" s="19" t="n">
        <f aca="false">IF($B596="",0,SUMIFS(Ingresos!$Q$6:$Q$1505,ING_COD,$B596,ING_CLASE,"OTO"))</f>
        <v>0</v>
      </c>
      <c r="M596" s="19" t="n">
        <f aca="false">IF($B596="",0,SUMIFS(Ingresos!$Q$6:$Q$1505,ING_COD,$B596,ING_CLASE,"OTX"))</f>
        <v>0</v>
      </c>
      <c r="N596" s="19" t="n">
        <f aca="false">IF($B596="",0,SUMIFS(Ingresos!$Q$6:$Q$1505,ING_COD,$B596,ING_CLASE,"RETO"))</f>
        <v>0</v>
      </c>
      <c r="O596" s="19" t="n">
        <f aca="false">IF($B596="",0,SUMIFS(Ingresos!$Q$6:$Q$1505,ING_COD,$B596,ING_CLASE,"INA"))</f>
        <v>0</v>
      </c>
      <c r="P596" s="19" t="n">
        <f aca="false">G596+I596+J596+K596+L596+M596</f>
        <v>0</v>
      </c>
      <c r="Q596" s="44" t="n">
        <f aca="false">IF($F596="Activo",10,IF($F596="Cese",1,0))</f>
        <v>0</v>
      </c>
      <c r="R596" s="19" t="n">
        <f aca="false">G596*Q596</f>
        <v>0</v>
      </c>
      <c r="S596" s="19" t="n">
        <f aca="false">IF($F596="Activo",SUMIFS(I596:I605,$D596:$D605,"&lt;="&amp;Trabajadores!$N$55)+IF(PROY_BON="Sí",SUMIFS(J596:J605,$D596:$D605,"&lt;="&amp;Trabajadores!$N$55),0),IF($F596="Cese",I596+IF(PROY_BON="Sí",J596,0),0))</f>
        <v>0</v>
      </c>
      <c r="T596" s="19" t="n">
        <f aca="false">IF(OR($F596&lt;&gt;"Activo",Trabajadores!$I$55="No"),0,IF(I600=0,H596*(1+IF(PROY_BON="Sí",Trabajadores!$P$55,0))*Trabajadores!$R$55/6*(Trabajadores!$N$55&gt;=7),0)+IF(I605=0,H596*(1+IF(PROY_BON="Sí",Trabajadores!$P$55,0))*Trabajadores!$S$55/6*(Trabajadores!$N$55&gt;=12),0))</f>
        <v>0</v>
      </c>
      <c r="U596" s="19" t="n">
        <f aca="false">IF($F596="Activo",IF(Trabajadores!$J$55="Sí",L596*10,L596),IF($F596="Cese",L596,0))</f>
        <v>0</v>
      </c>
      <c r="V596" s="19" t="n">
        <f aca="false">IF(OR($F596="Activo",$F596="Cese"),M596,0)</f>
        <v>0</v>
      </c>
      <c r="W596" s="19" t="n">
        <f aca="false">IF(OR($F596="Activo",$F596="Cese"),SUM(P594:P595),0)</f>
        <v>0</v>
      </c>
      <c r="X596" s="36" t="n">
        <f aca="false">IF(OR($F596="Activo",$F596="Cese"),R596+S596+T596+U596+V596+W596,0)</f>
        <v>0</v>
      </c>
      <c r="Y596" s="19" t="n">
        <f aca="false">IF(OR($F596="Activo",$F596="Cese"),DED_FIJA,0)</f>
        <v>0</v>
      </c>
      <c r="Z596" s="36" t="n">
        <f aca="false">MAX(0,X596-Y596)</f>
        <v>0</v>
      </c>
      <c r="AA596" s="19" t="n">
        <f aca="false">IF(Z596=0,0,MAX(0,MIN(Z596,Parámetros!$G$19)-Parámetros!$F$19)*Parámetros!$E$19)</f>
        <v>0</v>
      </c>
      <c r="AB596" s="19" t="n">
        <f aca="false">IF(Z596=0,0,MAX(0,MIN(Z596,Parámetros!$G$20)-Parámetros!$F$20)*Parámetros!$E$20)</f>
        <v>0</v>
      </c>
      <c r="AC596" s="19" t="n">
        <f aca="false">IF(Z596=0,0,MAX(0,MIN(Z596,Parámetros!$G$21)-Parámetros!$F$21)*Parámetros!$E$21)</f>
        <v>0</v>
      </c>
      <c r="AD596" s="19" t="n">
        <f aca="false">IF(Z596=0,0,MAX(0,MIN(Z596,Parámetros!$G$22)-Parámetros!$F$22)*Parámetros!$E$22)</f>
        <v>0</v>
      </c>
      <c r="AE596" s="19" t="n">
        <f aca="false">IF(Z596=0,0,MAX(0,MIN(Z596,Parámetros!$G$23)-Parámetros!$F$23)*Parámetros!$E$23)</f>
        <v>0</v>
      </c>
      <c r="AF596" s="36" t="n">
        <f aca="false">SUM(AA596:AE596)</f>
        <v>0</v>
      </c>
      <c r="AG596" s="45" t="str">
        <f aca="false">IF(AM596&lt;=0,"-",INDEX(TR_TASA,MATCH(AM596,TR_DESDE,1)))</f>
        <v>-</v>
      </c>
      <c r="AH596" s="44" t="n">
        <f aca="false">IF($F596="Cese",1,IF($F596="Activo",INDEX(DIV_N,3),0))</f>
        <v>0</v>
      </c>
      <c r="AI596" s="44" t="n">
        <f aca="false">IF($F596="Cese",2,IF($F596="Activo",INDEX(DIV_HASTA,3),0))</f>
        <v>0</v>
      </c>
      <c r="AJ596" s="19" t="n">
        <f aca="false">IF(OR($F596="Activo",$F596="Cese"),SUMIFS(AV594:AV595,D594:D595,"&lt;="&amp;AI596),0)</f>
        <v>0</v>
      </c>
      <c r="AK596" s="19" t="n">
        <f aca="false">IF(OR($F596="Activo",$F596="Cese"),MAX(0,(AF596-AJ596)/AH596),0)</f>
        <v>0</v>
      </c>
      <c r="AL596" s="19" t="n">
        <f aca="false">IF(OR($F596="Activo",$F596="Cese"),K596+IF(PROY_BON="Sí",0,J596),0)</f>
        <v>0</v>
      </c>
      <c r="AM596" s="19" t="n">
        <f aca="false">IF(AL596&gt;0,MAX(0,X596+AL596-Y596),Z596)</f>
        <v>0</v>
      </c>
      <c r="AN596" s="19" t="n">
        <f aca="false">SUMPRODUCT((AM596&gt;TR_DESDE)*(AM596-TR_DESDE)*TR_INC)</f>
        <v>0</v>
      </c>
      <c r="AO596" s="19" t="n">
        <f aca="false">IF(AL596&gt;0,MAX(0,AN596-IF($F596="Cese",MAX(AF596,AJ596),AF596)),0)</f>
        <v>0</v>
      </c>
      <c r="AP596" s="46" t="n">
        <f aca="false">IF(OR($F596="Activo",$F596="Cese"),ROUND(AK596+AO596,2),0)</f>
        <v>0</v>
      </c>
      <c r="AQ596" s="19" t="n">
        <f aca="false">IF($F596="Cese",MAX(0,AJ596-AN596),0)</f>
        <v>0</v>
      </c>
      <c r="AR596" s="19" t="str">
        <f aca="false">IF($B596="","",IF(COUNTIFS(RP_COD,$B596,'Retenciones Planilla'!$E$6:$E$105,"&lt;&gt;")=0,"",SUMIFS('Retenciones Planilla'!$E$6:$E$105,RP_COD,$B596)))</f>
        <v/>
      </c>
      <c r="AS596" s="19" t="str">
        <f aca="false">IF(AR596="","",AR596-AP596)</f>
        <v/>
      </c>
      <c r="AT596" s="23" t="str">
        <f aca="false">IF($B596="","",IF(NOT(OR($F596="Activo",$F596="Cese")),IF(N(AR596)=0,"—","Revisar: sin vínculo"),IF(AR596="",IF(AP596=0,"No corresponde","Sin dato planilla"),IF(ABS(AS596)&lt;=TOL,"OK",IF(AS596&gt;0,"Retuvo de más","Retuvo de menos")))))</f>
        <v/>
      </c>
      <c r="AU596" s="19" t="n">
        <f aca="false">IF(AND(BASE_RET="Planilla (si existe)",AR596&lt;&gt;""),AR596,AP596)</f>
        <v>0</v>
      </c>
      <c r="AV596" s="19" t="n">
        <f aca="false">AU596+N596</f>
        <v>0</v>
      </c>
    </row>
    <row r="597" customFormat="false" ht="15" hidden="false" customHeight="false" outlineLevel="0" collapsed="false">
      <c r="A597" s="43" t="n">
        <v>50</v>
      </c>
      <c r="B597" s="35" t="str">
        <f aca="false">IF(Trabajadores!$B$55="","",Trabajadores!$B$55)</f>
        <v/>
      </c>
      <c r="C597" s="35" t="str">
        <f aca="false">IF($B597="","",Trabajadores!$D$55)</f>
        <v/>
      </c>
      <c r="D597" s="43" t="n">
        <v>4</v>
      </c>
      <c r="E597" s="23" t="s">
        <v>301</v>
      </c>
      <c r="F597" s="23" t="str">
        <f aca="false">IF($B597="","",IF(OR(4&lt;Trabajadores!$M$55,4&gt;Trabajadores!$N$55),"No vinculado",IF(AND(4=Trabajadores!$N$55,Trabajadores!$O$55="Sí"),"Cese","Activo")))</f>
        <v/>
      </c>
      <c r="G597" s="19" t="n">
        <f aca="false">IF($B597="",0,SUMIFS(Ingresos!$R$6:$R$1505,ING_COD,$B597,ING_CLASE,"ORD"))</f>
        <v>0</v>
      </c>
      <c r="H597" s="19" t="n">
        <f aca="false">IF($B597="",0,SUMIFS(Ingresos!$R$6:$R$1505,ING_COD,$B597,ING_CLASE,"ORD",ING_COMP,"Sí"))</f>
        <v>0</v>
      </c>
      <c r="I597" s="19" t="n">
        <f aca="false">IF($B597="",0,SUMIFS(Ingresos!$R$6:$R$1505,ING_COD,$B597,ING_CLASE,"GRA"))</f>
        <v>0</v>
      </c>
      <c r="J597" s="19" t="n">
        <f aca="false">IF($B597="",0,SUMIFS(Ingresos!$R$6:$R$1505,ING_COD,$B597,ING_CLASE,"BON"))</f>
        <v>0</v>
      </c>
      <c r="K597" s="19" t="n">
        <f aca="false">IF($B597="",0,SUMIFS(Ingresos!$R$6:$R$1505,ING_COD,$B597,ING_CLASE,"EXT"))</f>
        <v>0</v>
      </c>
      <c r="L597" s="19" t="n">
        <f aca="false">IF($B597="",0,SUMIFS(Ingresos!$R$6:$R$1505,ING_COD,$B597,ING_CLASE,"OTO"))</f>
        <v>0</v>
      </c>
      <c r="M597" s="19" t="n">
        <f aca="false">IF($B597="",0,SUMIFS(Ingresos!$R$6:$R$1505,ING_COD,$B597,ING_CLASE,"OTX"))</f>
        <v>0</v>
      </c>
      <c r="N597" s="19" t="n">
        <f aca="false">IF($B597="",0,SUMIFS(Ingresos!$R$6:$R$1505,ING_COD,$B597,ING_CLASE,"RETO"))</f>
        <v>0</v>
      </c>
      <c r="O597" s="19" t="n">
        <f aca="false">IF($B597="",0,SUMIFS(Ingresos!$R$6:$R$1505,ING_COD,$B597,ING_CLASE,"INA"))</f>
        <v>0</v>
      </c>
      <c r="P597" s="19" t="n">
        <f aca="false">G597+I597+J597+K597+L597+M597</f>
        <v>0</v>
      </c>
      <c r="Q597" s="44" t="n">
        <f aca="false">IF($F597="Activo",9,IF($F597="Cese",1,0))</f>
        <v>0</v>
      </c>
      <c r="R597" s="19" t="n">
        <f aca="false">G597*Q597</f>
        <v>0</v>
      </c>
      <c r="S597" s="19" t="n">
        <f aca="false">IF($F597="Activo",SUMIFS(I597:I605,$D597:$D605,"&lt;="&amp;Trabajadores!$N$55)+IF(PROY_BON="Sí",SUMIFS(J597:J605,$D597:$D605,"&lt;="&amp;Trabajadores!$N$55),0),IF($F597="Cese",I597+IF(PROY_BON="Sí",J597,0),0))</f>
        <v>0</v>
      </c>
      <c r="T597" s="19" t="n">
        <f aca="false">IF(OR($F597&lt;&gt;"Activo",Trabajadores!$I$55="No"),0,IF(I600=0,H597*(1+IF(PROY_BON="Sí",Trabajadores!$P$55,0))*Trabajadores!$R$55/6*(Trabajadores!$N$55&gt;=7),0)+IF(I605=0,H597*(1+IF(PROY_BON="Sí",Trabajadores!$P$55,0))*Trabajadores!$S$55/6*(Trabajadores!$N$55&gt;=12),0))</f>
        <v>0</v>
      </c>
      <c r="U597" s="19" t="n">
        <f aca="false">IF($F597="Activo",IF(Trabajadores!$J$55="Sí",L597*9,L597),IF($F597="Cese",L597,0))</f>
        <v>0</v>
      </c>
      <c r="V597" s="19" t="n">
        <f aca="false">IF(OR($F597="Activo",$F597="Cese"),M597,0)</f>
        <v>0</v>
      </c>
      <c r="W597" s="19" t="n">
        <f aca="false">IF(OR($F597="Activo",$F597="Cese"),SUM(P594:P596),0)</f>
        <v>0</v>
      </c>
      <c r="X597" s="36" t="n">
        <f aca="false">IF(OR($F597="Activo",$F597="Cese"),R597+S597+T597+U597+V597+W597,0)</f>
        <v>0</v>
      </c>
      <c r="Y597" s="19" t="n">
        <f aca="false">IF(OR($F597="Activo",$F597="Cese"),DED_FIJA,0)</f>
        <v>0</v>
      </c>
      <c r="Z597" s="36" t="n">
        <f aca="false">MAX(0,X597-Y597)</f>
        <v>0</v>
      </c>
      <c r="AA597" s="19" t="n">
        <f aca="false">IF(Z597=0,0,MAX(0,MIN(Z597,Parámetros!$G$19)-Parámetros!$F$19)*Parámetros!$E$19)</f>
        <v>0</v>
      </c>
      <c r="AB597" s="19" t="n">
        <f aca="false">IF(Z597=0,0,MAX(0,MIN(Z597,Parámetros!$G$20)-Parámetros!$F$20)*Parámetros!$E$20)</f>
        <v>0</v>
      </c>
      <c r="AC597" s="19" t="n">
        <f aca="false">IF(Z597=0,0,MAX(0,MIN(Z597,Parámetros!$G$21)-Parámetros!$F$21)*Parámetros!$E$21)</f>
        <v>0</v>
      </c>
      <c r="AD597" s="19" t="n">
        <f aca="false">IF(Z597=0,0,MAX(0,MIN(Z597,Parámetros!$G$22)-Parámetros!$F$22)*Parámetros!$E$22)</f>
        <v>0</v>
      </c>
      <c r="AE597" s="19" t="n">
        <f aca="false">IF(Z597=0,0,MAX(0,MIN(Z597,Parámetros!$G$23)-Parámetros!$F$23)*Parámetros!$E$23)</f>
        <v>0</v>
      </c>
      <c r="AF597" s="36" t="n">
        <f aca="false">SUM(AA597:AE597)</f>
        <v>0</v>
      </c>
      <c r="AG597" s="45" t="str">
        <f aca="false">IF(AM597&lt;=0,"-",INDEX(TR_TASA,MATCH(AM597,TR_DESDE,1)))</f>
        <v>-</v>
      </c>
      <c r="AH597" s="44" t="n">
        <f aca="false">IF($F597="Cese",1,IF($F597="Activo",INDEX(DIV_N,4),0))</f>
        <v>0</v>
      </c>
      <c r="AI597" s="44" t="n">
        <f aca="false">IF($F597="Cese",3,IF($F597="Activo",INDEX(DIV_HASTA,4),0))</f>
        <v>0</v>
      </c>
      <c r="AJ597" s="19" t="n">
        <f aca="false">IF(OR($F597="Activo",$F597="Cese"),SUMIFS(AV594:AV596,D594:D596,"&lt;="&amp;AI597),0)</f>
        <v>0</v>
      </c>
      <c r="AK597" s="19" t="n">
        <f aca="false">IF(OR($F597="Activo",$F597="Cese"),MAX(0,(AF597-AJ597)/AH597),0)</f>
        <v>0</v>
      </c>
      <c r="AL597" s="19" t="n">
        <f aca="false">IF(OR($F597="Activo",$F597="Cese"),K597+IF(PROY_BON="Sí",0,J597),0)</f>
        <v>0</v>
      </c>
      <c r="AM597" s="19" t="n">
        <f aca="false">IF(AL597&gt;0,MAX(0,X597+AL597-Y597),Z597)</f>
        <v>0</v>
      </c>
      <c r="AN597" s="19" t="n">
        <f aca="false">SUMPRODUCT((AM597&gt;TR_DESDE)*(AM597-TR_DESDE)*TR_INC)</f>
        <v>0</v>
      </c>
      <c r="AO597" s="19" t="n">
        <f aca="false">IF(AL597&gt;0,MAX(0,AN597-IF($F597="Cese",MAX(AF597,AJ597),AF597)),0)</f>
        <v>0</v>
      </c>
      <c r="AP597" s="46" t="n">
        <f aca="false">IF(OR($F597="Activo",$F597="Cese"),ROUND(AK597+AO597,2),0)</f>
        <v>0</v>
      </c>
      <c r="AQ597" s="19" t="n">
        <f aca="false">IF($F597="Cese",MAX(0,AJ597-AN597),0)</f>
        <v>0</v>
      </c>
      <c r="AR597" s="19" t="str">
        <f aca="false">IF($B597="","",IF(COUNTIFS(RP_COD,$B597,'Retenciones Planilla'!$F$6:$F$105,"&lt;&gt;")=0,"",SUMIFS('Retenciones Planilla'!$F$6:$F$105,RP_COD,$B597)))</f>
        <v/>
      </c>
      <c r="AS597" s="19" t="str">
        <f aca="false">IF(AR597="","",AR597-AP597)</f>
        <v/>
      </c>
      <c r="AT597" s="23" t="str">
        <f aca="false">IF($B597="","",IF(NOT(OR($F597="Activo",$F597="Cese")),IF(N(AR597)=0,"—","Revisar: sin vínculo"),IF(AR597="",IF(AP597=0,"No corresponde","Sin dato planilla"),IF(ABS(AS597)&lt;=TOL,"OK",IF(AS597&gt;0,"Retuvo de más","Retuvo de menos")))))</f>
        <v/>
      </c>
      <c r="AU597" s="19" t="n">
        <f aca="false">IF(AND(BASE_RET="Planilla (si existe)",AR597&lt;&gt;""),AR597,AP597)</f>
        <v>0</v>
      </c>
      <c r="AV597" s="19" t="n">
        <f aca="false">AU597+N597</f>
        <v>0</v>
      </c>
    </row>
    <row r="598" customFormat="false" ht="15" hidden="false" customHeight="false" outlineLevel="0" collapsed="false">
      <c r="A598" s="43" t="n">
        <v>50</v>
      </c>
      <c r="B598" s="35" t="str">
        <f aca="false">IF(Trabajadores!$B$55="","",Trabajadores!$B$55)</f>
        <v/>
      </c>
      <c r="C598" s="35" t="str">
        <f aca="false">IF($B598="","",Trabajadores!$D$55)</f>
        <v/>
      </c>
      <c r="D598" s="43" t="n">
        <v>5</v>
      </c>
      <c r="E598" s="23" t="s">
        <v>302</v>
      </c>
      <c r="F598" s="23" t="str">
        <f aca="false">IF($B598="","",IF(OR(5&lt;Trabajadores!$M$55,5&gt;Trabajadores!$N$55),"No vinculado",IF(AND(5=Trabajadores!$N$55,Trabajadores!$O$55="Sí"),"Cese","Activo")))</f>
        <v/>
      </c>
      <c r="G598" s="19" t="n">
        <f aca="false">IF($B598="",0,SUMIFS(Ingresos!$S$6:$S$1505,ING_COD,$B598,ING_CLASE,"ORD"))</f>
        <v>0</v>
      </c>
      <c r="H598" s="19" t="n">
        <f aca="false">IF($B598="",0,SUMIFS(Ingresos!$S$6:$S$1505,ING_COD,$B598,ING_CLASE,"ORD",ING_COMP,"Sí"))</f>
        <v>0</v>
      </c>
      <c r="I598" s="19" t="n">
        <f aca="false">IF($B598="",0,SUMIFS(Ingresos!$S$6:$S$1505,ING_COD,$B598,ING_CLASE,"GRA"))</f>
        <v>0</v>
      </c>
      <c r="J598" s="19" t="n">
        <f aca="false">IF($B598="",0,SUMIFS(Ingresos!$S$6:$S$1505,ING_COD,$B598,ING_CLASE,"BON"))</f>
        <v>0</v>
      </c>
      <c r="K598" s="19" t="n">
        <f aca="false">IF($B598="",0,SUMIFS(Ingresos!$S$6:$S$1505,ING_COD,$B598,ING_CLASE,"EXT"))</f>
        <v>0</v>
      </c>
      <c r="L598" s="19" t="n">
        <f aca="false">IF($B598="",0,SUMIFS(Ingresos!$S$6:$S$1505,ING_COD,$B598,ING_CLASE,"OTO"))</f>
        <v>0</v>
      </c>
      <c r="M598" s="19" t="n">
        <f aca="false">IF($B598="",0,SUMIFS(Ingresos!$S$6:$S$1505,ING_COD,$B598,ING_CLASE,"OTX"))</f>
        <v>0</v>
      </c>
      <c r="N598" s="19" t="n">
        <f aca="false">IF($B598="",0,SUMIFS(Ingresos!$S$6:$S$1505,ING_COD,$B598,ING_CLASE,"RETO"))</f>
        <v>0</v>
      </c>
      <c r="O598" s="19" t="n">
        <f aca="false">IF($B598="",0,SUMIFS(Ingresos!$S$6:$S$1505,ING_COD,$B598,ING_CLASE,"INA"))</f>
        <v>0</v>
      </c>
      <c r="P598" s="19" t="n">
        <f aca="false">G598+I598+J598+K598+L598+M598</f>
        <v>0</v>
      </c>
      <c r="Q598" s="44" t="n">
        <f aca="false">IF($F598="Activo",8,IF($F598="Cese",1,0))</f>
        <v>0</v>
      </c>
      <c r="R598" s="19" t="n">
        <f aca="false">G598*Q598</f>
        <v>0</v>
      </c>
      <c r="S598" s="19" t="n">
        <f aca="false">IF($F598="Activo",SUMIFS(I598:I605,$D598:$D605,"&lt;="&amp;Trabajadores!$N$55)+IF(PROY_BON="Sí",SUMIFS(J598:J605,$D598:$D605,"&lt;="&amp;Trabajadores!$N$55),0),IF($F598="Cese",I598+IF(PROY_BON="Sí",J598,0),0))</f>
        <v>0</v>
      </c>
      <c r="T598" s="19" t="n">
        <f aca="false">IF(OR($F598&lt;&gt;"Activo",Trabajadores!$I$55="No"),0,IF(I600=0,H598*(1+IF(PROY_BON="Sí",Trabajadores!$P$55,0))*Trabajadores!$R$55/6*(Trabajadores!$N$55&gt;=7),0)+IF(I605=0,H598*(1+IF(PROY_BON="Sí",Trabajadores!$P$55,0))*Trabajadores!$S$55/6*(Trabajadores!$N$55&gt;=12),0))</f>
        <v>0</v>
      </c>
      <c r="U598" s="19" t="n">
        <f aca="false">IF($F598="Activo",IF(Trabajadores!$J$55="Sí",L598*8,L598),IF($F598="Cese",L598,0))</f>
        <v>0</v>
      </c>
      <c r="V598" s="19" t="n">
        <f aca="false">IF(OR($F598="Activo",$F598="Cese"),M598,0)</f>
        <v>0</v>
      </c>
      <c r="W598" s="19" t="n">
        <f aca="false">IF(OR($F598="Activo",$F598="Cese"),SUM(P594:P597),0)</f>
        <v>0</v>
      </c>
      <c r="X598" s="36" t="n">
        <f aca="false">IF(OR($F598="Activo",$F598="Cese"),R598+S598+T598+U598+V598+W598,0)</f>
        <v>0</v>
      </c>
      <c r="Y598" s="19" t="n">
        <f aca="false">IF(OR($F598="Activo",$F598="Cese"),DED_FIJA,0)</f>
        <v>0</v>
      </c>
      <c r="Z598" s="36" t="n">
        <f aca="false">MAX(0,X598-Y598)</f>
        <v>0</v>
      </c>
      <c r="AA598" s="19" t="n">
        <f aca="false">IF(Z598=0,0,MAX(0,MIN(Z598,Parámetros!$G$19)-Parámetros!$F$19)*Parámetros!$E$19)</f>
        <v>0</v>
      </c>
      <c r="AB598" s="19" t="n">
        <f aca="false">IF(Z598=0,0,MAX(0,MIN(Z598,Parámetros!$G$20)-Parámetros!$F$20)*Parámetros!$E$20)</f>
        <v>0</v>
      </c>
      <c r="AC598" s="19" t="n">
        <f aca="false">IF(Z598=0,0,MAX(0,MIN(Z598,Parámetros!$G$21)-Parámetros!$F$21)*Parámetros!$E$21)</f>
        <v>0</v>
      </c>
      <c r="AD598" s="19" t="n">
        <f aca="false">IF(Z598=0,0,MAX(0,MIN(Z598,Parámetros!$G$22)-Parámetros!$F$22)*Parámetros!$E$22)</f>
        <v>0</v>
      </c>
      <c r="AE598" s="19" t="n">
        <f aca="false">IF(Z598=0,0,MAX(0,MIN(Z598,Parámetros!$G$23)-Parámetros!$F$23)*Parámetros!$E$23)</f>
        <v>0</v>
      </c>
      <c r="AF598" s="36" t="n">
        <f aca="false">SUM(AA598:AE598)</f>
        <v>0</v>
      </c>
      <c r="AG598" s="45" t="str">
        <f aca="false">IF(AM598&lt;=0,"-",INDEX(TR_TASA,MATCH(AM598,TR_DESDE,1)))</f>
        <v>-</v>
      </c>
      <c r="AH598" s="44" t="n">
        <f aca="false">IF($F598="Cese",1,IF($F598="Activo",INDEX(DIV_N,5),0))</f>
        <v>0</v>
      </c>
      <c r="AI598" s="44" t="n">
        <f aca="false">IF($F598="Cese",4,IF($F598="Activo",INDEX(DIV_HASTA,5),0))</f>
        <v>0</v>
      </c>
      <c r="AJ598" s="19" t="n">
        <f aca="false">IF(OR($F598="Activo",$F598="Cese"),SUMIFS(AV594:AV597,D594:D597,"&lt;="&amp;AI598),0)</f>
        <v>0</v>
      </c>
      <c r="AK598" s="19" t="n">
        <f aca="false">IF(OR($F598="Activo",$F598="Cese"),MAX(0,(AF598-AJ598)/AH598),0)</f>
        <v>0</v>
      </c>
      <c r="AL598" s="19" t="n">
        <f aca="false">IF(OR($F598="Activo",$F598="Cese"),K598+IF(PROY_BON="Sí",0,J598),0)</f>
        <v>0</v>
      </c>
      <c r="AM598" s="19" t="n">
        <f aca="false">IF(AL598&gt;0,MAX(0,X598+AL598-Y598),Z598)</f>
        <v>0</v>
      </c>
      <c r="AN598" s="19" t="n">
        <f aca="false">SUMPRODUCT((AM598&gt;TR_DESDE)*(AM598-TR_DESDE)*TR_INC)</f>
        <v>0</v>
      </c>
      <c r="AO598" s="19" t="n">
        <f aca="false">IF(AL598&gt;0,MAX(0,AN598-IF($F598="Cese",MAX(AF598,AJ598),AF598)),0)</f>
        <v>0</v>
      </c>
      <c r="AP598" s="46" t="n">
        <f aca="false">IF(OR($F598="Activo",$F598="Cese"),ROUND(AK598+AO598,2),0)</f>
        <v>0</v>
      </c>
      <c r="AQ598" s="19" t="n">
        <f aca="false">IF($F598="Cese",MAX(0,AJ598-AN598),0)</f>
        <v>0</v>
      </c>
      <c r="AR598" s="19" t="str">
        <f aca="false">IF($B598="","",IF(COUNTIFS(RP_COD,$B598,'Retenciones Planilla'!$G$6:$G$105,"&lt;&gt;")=0,"",SUMIFS('Retenciones Planilla'!$G$6:$G$105,RP_COD,$B598)))</f>
        <v/>
      </c>
      <c r="AS598" s="19" t="str">
        <f aca="false">IF(AR598="","",AR598-AP598)</f>
        <v/>
      </c>
      <c r="AT598" s="23" t="str">
        <f aca="false">IF($B598="","",IF(NOT(OR($F598="Activo",$F598="Cese")),IF(N(AR598)=0,"—","Revisar: sin vínculo"),IF(AR598="",IF(AP598=0,"No corresponde","Sin dato planilla"),IF(ABS(AS598)&lt;=TOL,"OK",IF(AS598&gt;0,"Retuvo de más","Retuvo de menos")))))</f>
        <v/>
      </c>
      <c r="AU598" s="19" t="n">
        <f aca="false">IF(AND(BASE_RET="Planilla (si existe)",AR598&lt;&gt;""),AR598,AP598)</f>
        <v>0</v>
      </c>
      <c r="AV598" s="19" t="n">
        <f aca="false">AU598+N598</f>
        <v>0</v>
      </c>
    </row>
    <row r="599" customFormat="false" ht="15" hidden="false" customHeight="false" outlineLevel="0" collapsed="false">
      <c r="A599" s="43" t="n">
        <v>50</v>
      </c>
      <c r="B599" s="35" t="str">
        <f aca="false">IF(Trabajadores!$B$55="","",Trabajadores!$B$55)</f>
        <v/>
      </c>
      <c r="C599" s="35" t="str">
        <f aca="false">IF($B599="","",Trabajadores!$D$55)</f>
        <v/>
      </c>
      <c r="D599" s="43" t="n">
        <v>6</v>
      </c>
      <c r="E599" s="23" t="s">
        <v>303</v>
      </c>
      <c r="F599" s="23" t="str">
        <f aca="false">IF($B599="","",IF(OR(6&lt;Trabajadores!$M$55,6&gt;Trabajadores!$N$55),"No vinculado",IF(AND(6=Trabajadores!$N$55,Trabajadores!$O$55="Sí"),"Cese","Activo")))</f>
        <v/>
      </c>
      <c r="G599" s="19" t="n">
        <f aca="false">IF($B599="",0,SUMIFS(Ingresos!$T$6:$T$1505,ING_COD,$B599,ING_CLASE,"ORD"))</f>
        <v>0</v>
      </c>
      <c r="H599" s="19" t="n">
        <f aca="false">IF($B599="",0,SUMIFS(Ingresos!$T$6:$T$1505,ING_COD,$B599,ING_CLASE,"ORD",ING_COMP,"Sí"))</f>
        <v>0</v>
      </c>
      <c r="I599" s="19" t="n">
        <f aca="false">IF($B599="",0,SUMIFS(Ingresos!$T$6:$T$1505,ING_COD,$B599,ING_CLASE,"GRA"))</f>
        <v>0</v>
      </c>
      <c r="J599" s="19" t="n">
        <f aca="false">IF($B599="",0,SUMIFS(Ingresos!$T$6:$T$1505,ING_COD,$B599,ING_CLASE,"BON"))</f>
        <v>0</v>
      </c>
      <c r="K599" s="19" t="n">
        <f aca="false">IF($B599="",0,SUMIFS(Ingresos!$T$6:$T$1505,ING_COD,$B599,ING_CLASE,"EXT"))</f>
        <v>0</v>
      </c>
      <c r="L599" s="19" t="n">
        <f aca="false">IF($B599="",0,SUMIFS(Ingresos!$T$6:$T$1505,ING_COD,$B599,ING_CLASE,"OTO"))</f>
        <v>0</v>
      </c>
      <c r="M599" s="19" t="n">
        <f aca="false">IF($B599="",0,SUMIFS(Ingresos!$T$6:$T$1505,ING_COD,$B599,ING_CLASE,"OTX"))</f>
        <v>0</v>
      </c>
      <c r="N599" s="19" t="n">
        <f aca="false">IF($B599="",0,SUMIFS(Ingresos!$T$6:$T$1505,ING_COD,$B599,ING_CLASE,"RETO"))</f>
        <v>0</v>
      </c>
      <c r="O599" s="19" t="n">
        <f aca="false">IF($B599="",0,SUMIFS(Ingresos!$T$6:$T$1505,ING_COD,$B599,ING_CLASE,"INA"))</f>
        <v>0</v>
      </c>
      <c r="P599" s="19" t="n">
        <f aca="false">G599+I599+J599+K599+L599+M599</f>
        <v>0</v>
      </c>
      <c r="Q599" s="44" t="n">
        <f aca="false">IF($F599="Activo",7,IF($F599="Cese",1,0))</f>
        <v>0</v>
      </c>
      <c r="R599" s="19" t="n">
        <f aca="false">G599*Q599</f>
        <v>0</v>
      </c>
      <c r="S599" s="19" t="n">
        <f aca="false">IF($F599="Activo",SUMIFS(I599:I605,$D599:$D605,"&lt;="&amp;Trabajadores!$N$55)+IF(PROY_BON="Sí",SUMIFS(J599:J605,$D599:$D605,"&lt;="&amp;Trabajadores!$N$55),0),IF($F599="Cese",I599+IF(PROY_BON="Sí",J599,0),0))</f>
        <v>0</v>
      </c>
      <c r="T599" s="19" t="n">
        <f aca="false">IF(OR($F599&lt;&gt;"Activo",Trabajadores!$I$55="No"),0,IF(I600=0,H599*(1+IF(PROY_BON="Sí",Trabajadores!$P$55,0))*Trabajadores!$R$55/6*(Trabajadores!$N$55&gt;=7),0)+IF(I605=0,H599*(1+IF(PROY_BON="Sí",Trabajadores!$P$55,0))*Trabajadores!$S$55/6*(Trabajadores!$N$55&gt;=12),0))</f>
        <v>0</v>
      </c>
      <c r="U599" s="19" t="n">
        <f aca="false">IF($F599="Activo",IF(Trabajadores!$J$55="Sí",L599*7,L599),IF($F599="Cese",L599,0))</f>
        <v>0</v>
      </c>
      <c r="V599" s="19" t="n">
        <f aca="false">IF(OR($F599="Activo",$F599="Cese"),M599,0)</f>
        <v>0</v>
      </c>
      <c r="W599" s="19" t="n">
        <f aca="false">IF(OR($F599="Activo",$F599="Cese"),SUM(P594:P598),0)</f>
        <v>0</v>
      </c>
      <c r="X599" s="36" t="n">
        <f aca="false">IF(OR($F599="Activo",$F599="Cese"),R599+S599+T599+U599+V599+W599,0)</f>
        <v>0</v>
      </c>
      <c r="Y599" s="19" t="n">
        <f aca="false">IF(OR($F599="Activo",$F599="Cese"),DED_FIJA,0)</f>
        <v>0</v>
      </c>
      <c r="Z599" s="36" t="n">
        <f aca="false">MAX(0,X599-Y599)</f>
        <v>0</v>
      </c>
      <c r="AA599" s="19" t="n">
        <f aca="false">IF(Z599=0,0,MAX(0,MIN(Z599,Parámetros!$G$19)-Parámetros!$F$19)*Parámetros!$E$19)</f>
        <v>0</v>
      </c>
      <c r="AB599" s="19" t="n">
        <f aca="false">IF(Z599=0,0,MAX(0,MIN(Z599,Parámetros!$G$20)-Parámetros!$F$20)*Parámetros!$E$20)</f>
        <v>0</v>
      </c>
      <c r="AC599" s="19" t="n">
        <f aca="false">IF(Z599=0,0,MAX(0,MIN(Z599,Parámetros!$G$21)-Parámetros!$F$21)*Parámetros!$E$21)</f>
        <v>0</v>
      </c>
      <c r="AD599" s="19" t="n">
        <f aca="false">IF(Z599=0,0,MAX(0,MIN(Z599,Parámetros!$G$22)-Parámetros!$F$22)*Parámetros!$E$22)</f>
        <v>0</v>
      </c>
      <c r="AE599" s="19" t="n">
        <f aca="false">IF(Z599=0,0,MAX(0,MIN(Z599,Parámetros!$G$23)-Parámetros!$F$23)*Parámetros!$E$23)</f>
        <v>0</v>
      </c>
      <c r="AF599" s="36" t="n">
        <f aca="false">SUM(AA599:AE599)</f>
        <v>0</v>
      </c>
      <c r="AG599" s="45" t="str">
        <f aca="false">IF(AM599&lt;=0,"-",INDEX(TR_TASA,MATCH(AM599,TR_DESDE,1)))</f>
        <v>-</v>
      </c>
      <c r="AH599" s="44" t="n">
        <f aca="false">IF($F599="Cese",1,IF($F599="Activo",INDEX(DIV_N,6),0))</f>
        <v>0</v>
      </c>
      <c r="AI599" s="44" t="n">
        <f aca="false">IF($F599="Cese",5,IF($F599="Activo",INDEX(DIV_HASTA,6),0))</f>
        <v>0</v>
      </c>
      <c r="AJ599" s="19" t="n">
        <f aca="false">IF(OR($F599="Activo",$F599="Cese"),SUMIFS(AV594:AV598,D594:D598,"&lt;="&amp;AI599),0)</f>
        <v>0</v>
      </c>
      <c r="AK599" s="19" t="n">
        <f aca="false">IF(OR($F599="Activo",$F599="Cese"),MAX(0,(AF599-AJ599)/AH599),0)</f>
        <v>0</v>
      </c>
      <c r="AL599" s="19" t="n">
        <f aca="false">IF(OR($F599="Activo",$F599="Cese"),K599+IF(PROY_BON="Sí",0,J599),0)</f>
        <v>0</v>
      </c>
      <c r="AM599" s="19" t="n">
        <f aca="false">IF(AL599&gt;0,MAX(0,X599+AL599-Y599),Z599)</f>
        <v>0</v>
      </c>
      <c r="AN599" s="19" t="n">
        <f aca="false">SUMPRODUCT((AM599&gt;TR_DESDE)*(AM599-TR_DESDE)*TR_INC)</f>
        <v>0</v>
      </c>
      <c r="AO599" s="19" t="n">
        <f aca="false">IF(AL599&gt;0,MAX(0,AN599-IF($F599="Cese",MAX(AF599,AJ599),AF599)),0)</f>
        <v>0</v>
      </c>
      <c r="AP599" s="46" t="n">
        <f aca="false">IF(OR($F599="Activo",$F599="Cese"),ROUND(AK599+AO599,2),0)</f>
        <v>0</v>
      </c>
      <c r="AQ599" s="19" t="n">
        <f aca="false">IF($F599="Cese",MAX(0,AJ599-AN599),0)</f>
        <v>0</v>
      </c>
      <c r="AR599" s="19" t="str">
        <f aca="false">IF($B599="","",IF(COUNTIFS(RP_COD,$B599,'Retenciones Planilla'!$H$6:$H$105,"&lt;&gt;")=0,"",SUMIFS('Retenciones Planilla'!$H$6:$H$105,RP_COD,$B599)))</f>
        <v/>
      </c>
      <c r="AS599" s="19" t="str">
        <f aca="false">IF(AR599="","",AR599-AP599)</f>
        <v/>
      </c>
      <c r="AT599" s="23" t="str">
        <f aca="false">IF($B599="","",IF(NOT(OR($F599="Activo",$F599="Cese")),IF(N(AR599)=0,"—","Revisar: sin vínculo"),IF(AR599="",IF(AP599=0,"No corresponde","Sin dato planilla"),IF(ABS(AS599)&lt;=TOL,"OK",IF(AS599&gt;0,"Retuvo de más","Retuvo de menos")))))</f>
        <v/>
      </c>
      <c r="AU599" s="19" t="n">
        <f aca="false">IF(AND(BASE_RET="Planilla (si existe)",AR599&lt;&gt;""),AR599,AP599)</f>
        <v>0</v>
      </c>
      <c r="AV599" s="19" t="n">
        <f aca="false">AU599+N599</f>
        <v>0</v>
      </c>
    </row>
    <row r="600" customFormat="false" ht="15" hidden="false" customHeight="false" outlineLevel="0" collapsed="false">
      <c r="A600" s="43" t="n">
        <v>50</v>
      </c>
      <c r="B600" s="35" t="str">
        <f aca="false">IF(Trabajadores!$B$55="","",Trabajadores!$B$55)</f>
        <v/>
      </c>
      <c r="C600" s="35" t="str">
        <f aca="false">IF($B600="","",Trabajadores!$D$55)</f>
        <v/>
      </c>
      <c r="D600" s="43" t="n">
        <v>7</v>
      </c>
      <c r="E600" s="23" t="s">
        <v>304</v>
      </c>
      <c r="F600" s="23" t="str">
        <f aca="false">IF($B600="","",IF(OR(7&lt;Trabajadores!$M$55,7&gt;Trabajadores!$N$55),"No vinculado",IF(AND(7=Trabajadores!$N$55,Trabajadores!$O$55="Sí"),"Cese","Activo")))</f>
        <v/>
      </c>
      <c r="G600" s="19" t="n">
        <f aca="false">IF($B600="",0,SUMIFS(Ingresos!$U$6:$U$1505,ING_COD,$B600,ING_CLASE,"ORD"))</f>
        <v>0</v>
      </c>
      <c r="H600" s="19" t="n">
        <f aca="false">IF($B600="",0,SUMIFS(Ingresos!$U$6:$U$1505,ING_COD,$B600,ING_CLASE,"ORD",ING_COMP,"Sí"))</f>
        <v>0</v>
      </c>
      <c r="I600" s="19" t="n">
        <f aca="false">IF($B600="",0,SUMIFS(Ingresos!$U$6:$U$1505,ING_COD,$B600,ING_CLASE,"GRA"))</f>
        <v>0</v>
      </c>
      <c r="J600" s="19" t="n">
        <f aca="false">IF($B600="",0,SUMIFS(Ingresos!$U$6:$U$1505,ING_COD,$B600,ING_CLASE,"BON"))</f>
        <v>0</v>
      </c>
      <c r="K600" s="19" t="n">
        <f aca="false">IF($B600="",0,SUMIFS(Ingresos!$U$6:$U$1505,ING_COD,$B600,ING_CLASE,"EXT"))</f>
        <v>0</v>
      </c>
      <c r="L600" s="19" t="n">
        <f aca="false">IF($B600="",0,SUMIFS(Ingresos!$U$6:$U$1505,ING_COD,$B600,ING_CLASE,"OTO"))</f>
        <v>0</v>
      </c>
      <c r="M600" s="19" t="n">
        <f aca="false">IF($B600="",0,SUMIFS(Ingresos!$U$6:$U$1505,ING_COD,$B600,ING_CLASE,"OTX"))</f>
        <v>0</v>
      </c>
      <c r="N600" s="19" t="n">
        <f aca="false">IF($B600="",0,SUMIFS(Ingresos!$U$6:$U$1505,ING_COD,$B600,ING_CLASE,"RETO"))</f>
        <v>0</v>
      </c>
      <c r="O600" s="19" t="n">
        <f aca="false">IF($B600="",0,SUMIFS(Ingresos!$U$6:$U$1505,ING_COD,$B600,ING_CLASE,"INA"))</f>
        <v>0</v>
      </c>
      <c r="P600" s="19" t="n">
        <f aca="false">G600+I600+J600+K600+L600+M600</f>
        <v>0</v>
      </c>
      <c r="Q600" s="44" t="n">
        <f aca="false">IF($F600="Activo",6,IF($F600="Cese",1,0))</f>
        <v>0</v>
      </c>
      <c r="R600" s="19" t="n">
        <f aca="false">G600*Q600</f>
        <v>0</v>
      </c>
      <c r="S600" s="19" t="n">
        <f aca="false">IF($F600="Activo",SUMIFS(I600:I605,$D600:$D605,"&lt;="&amp;Trabajadores!$N$55)+IF(PROY_BON="Sí",SUMIFS(J600:J605,$D600:$D605,"&lt;="&amp;Trabajadores!$N$55),0),IF($F600="Cese",I600+IF(PROY_BON="Sí",J600,0),0))</f>
        <v>0</v>
      </c>
      <c r="T600" s="19" t="n">
        <f aca="false">IF(OR($F600&lt;&gt;"Activo",Trabajadores!$I$55="No"),0,IF(I605=0,H600*(1+IF(PROY_BON="Sí",Trabajadores!$P$55,0))*Trabajadores!$S$55/6*(Trabajadores!$N$55&gt;=12),0))</f>
        <v>0</v>
      </c>
      <c r="U600" s="19" t="n">
        <f aca="false">IF($F600="Activo",IF(Trabajadores!$J$55="Sí",L600*6,L600),IF($F600="Cese",L600,0))</f>
        <v>0</v>
      </c>
      <c r="V600" s="19" t="n">
        <f aca="false">IF(OR($F600="Activo",$F600="Cese"),M600,0)</f>
        <v>0</v>
      </c>
      <c r="W600" s="19" t="n">
        <f aca="false">IF(OR($F600="Activo",$F600="Cese"),SUM(P594:P599),0)</f>
        <v>0</v>
      </c>
      <c r="X600" s="36" t="n">
        <f aca="false">IF(OR($F600="Activo",$F600="Cese"),R600+S600+T600+U600+V600+W600,0)</f>
        <v>0</v>
      </c>
      <c r="Y600" s="19" t="n">
        <f aca="false">IF(OR($F600="Activo",$F600="Cese"),DED_FIJA,0)</f>
        <v>0</v>
      </c>
      <c r="Z600" s="36" t="n">
        <f aca="false">MAX(0,X600-Y600)</f>
        <v>0</v>
      </c>
      <c r="AA600" s="19" t="n">
        <f aca="false">IF(Z600=0,0,MAX(0,MIN(Z600,Parámetros!$G$19)-Parámetros!$F$19)*Parámetros!$E$19)</f>
        <v>0</v>
      </c>
      <c r="AB600" s="19" t="n">
        <f aca="false">IF(Z600=0,0,MAX(0,MIN(Z600,Parámetros!$G$20)-Parámetros!$F$20)*Parámetros!$E$20)</f>
        <v>0</v>
      </c>
      <c r="AC600" s="19" t="n">
        <f aca="false">IF(Z600=0,0,MAX(0,MIN(Z600,Parámetros!$G$21)-Parámetros!$F$21)*Parámetros!$E$21)</f>
        <v>0</v>
      </c>
      <c r="AD600" s="19" t="n">
        <f aca="false">IF(Z600=0,0,MAX(0,MIN(Z600,Parámetros!$G$22)-Parámetros!$F$22)*Parámetros!$E$22)</f>
        <v>0</v>
      </c>
      <c r="AE600" s="19" t="n">
        <f aca="false">IF(Z600=0,0,MAX(0,MIN(Z600,Parámetros!$G$23)-Parámetros!$F$23)*Parámetros!$E$23)</f>
        <v>0</v>
      </c>
      <c r="AF600" s="36" t="n">
        <f aca="false">SUM(AA600:AE600)</f>
        <v>0</v>
      </c>
      <c r="AG600" s="45" t="str">
        <f aca="false">IF(AM600&lt;=0,"-",INDEX(TR_TASA,MATCH(AM600,TR_DESDE,1)))</f>
        <v>-</v>
      </c>
      <c r="AH600" s="44" t="n">
        <f aca="false">IF($F600="Cese",1,IF($F600="Activo",INDEX(DIV_N,7),0))</f>
        <v>0</v>
      </c>
      <c r="AI600" s="44" t="n">
        <f aca="false">IF($F600="Cese",6,IF($F600="Activo",INDEX(DIV_HASTA,7),0))</f>
        <v>0</v>
      </c>
      <c r="AJ600" s="19" t="n">
        <f aca="false">IF(OR($F600="Activo",$F600="Cese"),SUMIFS(AV594:AV599,D594:D599,"&lt;="&amp;AI600),0)</f>
        <v>0</v>
      </c>
      <c r="AK600" s="19" t="n">
        <f aca="false">IF(OR($F600="Activo",$F600="Cese"),MAX(0,(AF600-AJ600)/AH600),0)</f>
        <v>0</v>
      </c>
      <c r="AL600" s="19" t="n">
        <f aca="false">IF(OR($F600="Activo",$F600="Cese"),K600+IF(PROY_BON="Sí",0,J600),0)</f>
        <v>0</v>
      </c>
      <c r="AM600" s="19" t="n">
        <f aca="false">IF(AL600&gt;0,MAX(0,X600+AL600-Y600),Z600)</f>
        <v>0</v>
      </c>
      <c r="AN600" s="19" t="n">
        <f aca="false">SUMPRODUCT((AM600&gt;TR_DESDE)*(AM600-TR_DESDE)*TR_INC)</f>
        <v>0</v>
      </c>
      <c r="AO600" s="19" t="n">
        <f aca="false">IF(AL600&gt;0,MAX(0,AN600-IF($F600="Cese",MAX(AF600,AJ600),AF600)),0)</f>
        <v>0</v>
      </c>
      <c r="AP600" s="46" t="n">
        <f aca="false">IF(OR($F600="Activo",$F600="Cese"),ROUND(AK600+AO600,2),0)</f>
        <v>0</v>
      </c>
      <c r="AQ600" s="19" t="n">
        <f aca="false">IF($F600="Cese",MAX(0,AJ600-AN600),0)</f>
        <v>0</v>
      </c>
      <c r="AR600" s="19" t="str">
        <f aca="false">IF($B600="","",IF(COUNTIFS(RP_COD,$B600,'Retenciones Planilla'!$I$6:$I$105,"&lt;&gt;")=0,"",SUMIFS('Retenciones Planilla'!$I$6:$I$105,RP_COD,$B600)))</f>
        <v/>
      </c>
      <c r="AS600" s="19" t="str">
        <f aca="false">IF(AR600="","",AR600-AP600)</f>
        <v/>
      </c>
      <c r="AT600" s="23" t="str">
        <f aca="false">IF($B600="","",IF(NOT(OR($F600="Activo",$F600="Cese")),IF(N(AR600)=0,"—","Revisar: sin vínculo"),IF(AR600="",IF(AP600=0,"No corresponde","Sin dato planilla"),IF(ABS(AS600)&lt;=TOL,"OK",IF(AS600&gt;0,"Retuvo de más","Retuvo de menos")))))</f>
        <v/>
      </c>
      <c r="AU600" s="19" t="n">
        <f aca="false">IF(AND(BASE_RET="Planilla (si existe)",AR600&lt;&gt;""),AR600,AP600)</f>
        <v>0</v>
      </c>
      <c r="AV600" s="19" t="n">
        <f aca="false">AU600+N600</f>
        <v>0</v>
      </c>
    </row>
    <row r="601" customFormat="false" ht="15" hidden="false" customHeight="false" outlineLevel="0" collapsed="false">
      <c r="A601" s="43" t="n">
        <v>50</v>
      </c>
      <c r="B601" s="35" t="str">
        <f aca="false">IF(Trabajadores!$B$55="","",Trabajadores!$B$55)</f>
        <v/>
      </c>
      <c r="C601" s="35" t="str">
        <f aca="false">IF($B601="","",Trabajadores!$D$55)</f>
        <v/>
      </c>
      <c r="D601" s="43" t="n">
        <v>8</v>
      </c>
      <c r="E601" s="23" t="s">
        <v>305</v>
      </c>
      <c r="F601" s="23" t="str">
        <f aca="false">IF($B601="","",IF(OR(8&lt;Trabajadores!$M$55,8&gt;Trabajadores!$N$55),"No vinculado",IF(AND(8=Trabajadores!$N$55,Trabajadores!$O$55="Sí"),"Cese","Activo")))</f>
        <v/>
      </c>
      <c r="G601" s="19" t="n">
        <f aca="false">IF($B601="",0,SUMIFS(Ingresos!$V$6:$V$1505,ING_COD,$B601,ING_CLASE,"ORD"))</f>
        <v>0</v>
      </c>
      <c r="H601" s="19" t="n">
        <f aca="false">IF($B601="",0,SUMIFS(Ingresos!$V$6:$V$1505,ING_COD,$B601,ING_CLASE,"ORD",ING_COMP,"Sí"))</f>
        <v>0</v>
      </c>
      <c r="I601" s="19" t="n">
        <f aca="false">IF($B601="",0,SUMIFS(Ingresos!$V$6:$V$1505,ING_COD,$B601,ING_CLASE,"GRA"))</f>
        <v>0</v>
      </c>
      <c r="J601" s="19" t="n">
        <f aca="false">IF($B601="",0,SUMIFS(Ingresos!$V$6:$V$1505,ING_COD,$B601,ING_CLASE,"BON"))</f>
        <v>0</v>
      </c>
      <c r="K601" s="19" t="n">
        <f aca="false">IF($B601="",0,SUMIFS(Ingresos!$V$6:$V$1505,ING_COD,$B601,ING_CLASE,"EXT"))</f>
        <v>0</v>
      </c>
      <c r="L601" s="19" t="n">
        <f aca="false">IF($B601="",0,SUMIFS(Ingresos!$V$6:$V$1505,ING_COD,$B601,ING_CLASE,"OTO"))</f>
        <v>0</v>
      </c>
      <c r="M601" s="19" t="n">
        <f aca="false">IF($B601="",0,SUMIFS(Ingresos!$V$6:$V$1505,ING_COD,$B601,ING_CLASE,"OTX"))</f>
        <v>0</v>
      </c>
      <c r="N601" s="19" t="n">
        <f aca="false">IF($B601="",0,SUMIFS(Ingresos!$V$6:$V$1505,ING_COD,$B601,ING_CLASE,"RETO"))</f>
        <v>0</v>
      </c>
      <c r="O601" s="19" t="n">
        <f aca="false">IF($B601="",0,SUMIFS(Ingresos!$V$6:$V$1505,ING_COD,$B601,ING_CLASE,"INA"))</f>
        <v>0</v>
      </c>
      <c r="P601" s="19" t="n">
        <f aca="false">G601+I601+J601+K601+L601+M601</f>
        <v>0</v>
      </c>
      <c r="Q601" s="44" t="n">
        <f aca="false">IF($F601="Activo",5,IF($F601="Cese",1,0))</f>
        <v>0</v>
      </c>
      <c r="R601" s="19" t="n">
        <f aca="false">G601*Q601</f>
        <v>0</v>
      </c>
      <c r="S601" s="19" t="n">
        <f aca="false">IF($F601="Activo",SUMIFS(I601:I605,$D601:$D605,"&lt;="&amp;Trabajadores!$N$55)+IF(PROY_BON="Sí",SUMIFS(J601:J605,$D601:$D605,"&lt;="&amp;Trabajadores!$N$55),0),IF($F601="Cese",I601+IF(PROY_BON="Sí",J601,0),0))</f>
        <v>0</v>
      </c>
      <c r="T601" s="19" t="n">
        <f aca="false">IF(OR($F601&lt;&gt;"Activo",Trabajadores!$I$55="No"),0,IF(I605=0,H601*(1+IF(PROY_BON="Sí",Trabajadores!$P$55,0))*Trabajadores!$S$55/6*(Trabajadores!$N$55&gt;=12),0))</f>
        <v>0</v>
      </c>
      <c r="U601" s="19" t="n">
        <f aca="false">IF($F601="Activo",IF(Trabajadores!$J$55="Sí",L601*5,L601),IF($F601="Cese",L601,0))</f>
        <v>0</v>
      </c>
      <c r="V601" s="19" t="n">
        <f aca="false">IF(OR($F601="Activo",$F601="Cese"),M601,0)</f>
        <v>0</v>
      </c>
      <c r="W601" s="19" t="n">
        <f aca="false">IF(OR($F601="Activo",$F601="Cese"),SUM(P594:P600),0)</f>
        <v>0</v>
      </c>
      <c r="X601" s="36" t="n">
        <f aca="false">IF(OR($F601="Activo",$F601="Cese"),R601+S601+T601+U601+V601+W601,0)</f>
        <v>0</v>
      </c>
      <c r="Y601" s="19" t="n">
        <f aca="false">IF(OR($F601="Activo",$F601="Cese"),DED_FIJA,0)</f>
        <v>0</v>
      </c>
      <c r="Z601" s="36" t="n">
        <f aca="false">MAX(0,X601-Y601)</f>
        <v>0</v>
      </c>
      <c r="AA601" s="19" t="n">
        <f aca="false">IF(Z601=0,0,MAX(0,MIN(Z601,Parámetros!$G$19)-Parámetros!$F$19)*Parámetros!$E$19)</f>
        <v>0</v>
      </c>
      <c r="AB601" s="19" t="n">
        <f aca="false">IF(Z601=0,0,MAX(0,MIN(Z601,Parámetros!$G$20)-Parámetros!$F$20)*Parámetros!$E$20)</f>
        <v>0</v>
      </c>
      <c r="AC601" s="19" t="n">
        <f aca="false">IF(Z601=0,0,MAX(0,MIN(Z601,Parámetros!$G$21)-Parámetros!$F$21)*Parámetros!$E$21)</f>
        <v>0</v>
      </c>
      <c r="AD601" s="19" t="n">
        <f aca="false">IF(Z601=0,0,MAX(0,MIN(Z601,Parámetros!$G$22)-Parámetros!$F$22)*Parámetros!$E$22)</f>
        <v>0</v>
      </c>
      <c r="AE601" s="19" t="n">
        <f aca="false">IF(Z601=0,0,MAX(0,MIN(Z601,Parámetros!$G$23)-Parámetros!$F$23)*Parámetros!$E$23)</f>
        <v>0</v>
      </c>
      <c r="AF601" s="36" t="n">
        <f aca="false">SUM(AA601:AE601)</f>
        <v>0</v>
      </c>
      <c r="AG601" s="45" t="str">
        <f aca="false">IF(AM601&lt;=0,"-",INDEX(TR_TASA,MATCH(AM601,TR_DESDE,1)))</f>
        <v>-</v>
      </c>
      <c r="AH601" s="44" t="n">
        <f aca="false">IF($F601="Cese",1,IF($F601="Activo",INDEX(DIV_N,8),0))</f>
        <v>0</v>
      </c>
      <c r="AI601" s="44" t="n">
        <f aca="false">IF($F601="Cese",7,IF($F601="Activo",INDEX(DIV_HASTA,8),0))</f>
        <v>0</v>
      </c>
      <c r="AJ601" s="19" t="n">
        <f aca="false">IF(OR($F601="Activo",$F601="Cese"),SUMIFS(AV594:AV600,D594:D600,"&lt;="&amp;AI601),0)</f>
        <v>0</v>
      </c>
      <c r="AK601" s="19" t="n">
        <f aca="false">IF(OR($F601="Activo",$F601="Cese"),MAX(0,(AF601-AJ601)/AH601),0)</f>
        <v>0</v>
      </c>
      <c r="AL601" s="19" t="n">
        <f aca="false">IF(OR($F601="Activo",$F601="Cese"),K601+IF(PROY_BON="Sí",0,J601),0)</f>
        <v>0</v>
      </c>
      <c r="AM601" s="19" t="n">
        <f aca="false">IF(AL601&gt;0,MAX(0,X601+AL601-Y601),Z601)</f>
        <v>0</v>
      </c>
      <c r="AN601" s="19" t="n">
        <f aca="false">SUMPRODUCT((AM601&gt;TR_DESDE)*(AM601-TR_DESDE)*TR_INC)</f>
        <v>0</v>
      </c>
      <c r="AO601" s="19" t="n">
        <f aca="false">IF(AL601&gt;0,MAX(0,AN601-IF($F601="Cese",MAX(AF601,AJ601),AF601)),0)</f>
        <v>0</v>
      </c>
      <c r="AP601" s="46" t="n">
        <f aca="false">IF(OR($F601="Activo",$F601="Cese"),ROUND(AK601+AO601,2),0)</f>
        <v>0</v>
      </c>
      <c r="AQ601" s="19" t="n">
        <f aca="false">IF($F601="Cese",MAX(0,AJ601-AN601),0)</f>
        <v>0</v>
      </c>
      <c r="AR601" s="19" t="str">
        <f aca="false">IF($B601="","",IF(COUNTIFS(RP_COD,$B601,'Retenciones Planilla'!$J$6:$J$105,"&lt;&gt;")=0,"",SUMIFS('Retenciones Planilla'!$J$6:$J$105,RP_COD,$B601)))</f>
        <v/>
      </c>
      <c r="AS601" s="19" t="str">
        <f aca="false">IF(AR601="","",AR601-AP601)</f>
        <v/>
      </c>
      <c r="AT601" s="23" t="str">
        <f aca="false">IF($B601="","",IF(NOT(OR($F601="Activo",$F601="Cese")),IF(N(AR601)=0,"—","Revisar: sin vínculo"),IF(AR601="",IF(AP601=0,"No corresponde","Sin dato planilla"),IF(ABS(AS601)&lt;=TOL,"OK",IF(AS601&gt;0,"Retuvo de más","Retuvo de menos")))))</f>
        <v/>
      </c>
      <c r="AU601" s="19" t="n">
        <f aca="false">IF(AND(BASE_RET="Planilla (si existe)",AR601&lt;&gt;""),AR601,AP601)</f>
        <v>0</v>
      </c>
      <c r="AV601" s="19" t="n">
        <f aca="false">AU601+N601</f>
        <v>0</v>
      </c>
    </row>
    <row r="602" customFormat="false" ht="15" hidden="false" customHeight="false" outlineLevel="0" collapsed="false">
      <c r="A602" s="43" t="n">
        <v>50</v>
      </c>
      <c r="B602" s="35" t="str">
        <f aca="false">IF(Trabajadores!$B$55="","",Trabajadores!$B$55)</f>
        <v/>
      </c>
      <c r="C602" s="35" t="str">
        <f aca="false">IF($B602="","",Trabajadores!$D$55)</f>
        <v/>
      </c>
      <c r="D602" s="43" t="n">
        <v>9</v>
      </c>
      <c r="E602" s="23" t="s">
        <v>306</v>
      </c>
      <c r="F602" s="23" t="str">
        <f aca="false">IF($B602="","",IF(OR(9&lt;Trabajadores!$M$55,9&gt;Trabajadores!$N$55),"No vinculado",IF(AND(9=Trabajadores!$N$55,Trabajadores!$O$55="Sí"),"Cese","Activo")))</f>
        <v/>
      </c>
      <c r="G602" s="19" t="n">
        <f aca="false">IF($B602="",0,SUMIFS(Ingresos!$W$6:$W$1505,ING_COD,$B602,ING_CLASE,"ORD"))</f>
        <v>0</v>
      </c>
      <c r="H602" s="19" t="n">
        <f aca="false">IF($B602="",0,SUMIFS(Ingresos!$W$6:$W$1505,ING_COD,$B602,ING_CLASE,"ORD",ING_COMP,"Sí"))</f>
        <v>0</v>
      </c>
      <c r="I602" s="19" t="n">
        <f aca="false">IF($B602="",0,SUMIFS(Ingresos!$W$6:$W$1505,ING_COD,$B602,ING_CLASE,"GRA"))</f>
        <v>0</v>
      </c>
      <c r="J602" s="19" t="n">
        <f aca="false">IF($B602="",0,SUMIFS(Ingresos!$W$6:$W$1505,ING_COD,$B602,ING_CLASE,"BON"))</f>
        <v>0</v>
      </c>
      <c r="K602" s="19" t="n">
        <f aca="false">IF($B602="",0,SUMIFS(Ingresos!$W$6:$W$1505,ING_COD,$B602,ING_CLASE,"EXT"))</f>
        <v>0</v>
      </c>
      <c r="L602" s="19" t="n">
        <f aca="false">IF($B602="",0,SUMIFS(Ingresos!$W$6:$W$1505,ING_COD,$B602,ING_CLASE,"OTO"))</f>
        <v>0</v>
      </c>
      <c r="M602" s="19" t="n">
        <f aca="false">IF($B602="",0,SUMIFS(Ingresos!$W$6:$W$1505,ING_COD,$B602,ING_CLASE,"OTX"))</f>
        <v>0</v>
      </c>
      <c r="N602" s="19" t="n">
        <f aca="false">IF($B602="",0,SUMIFS(Ingresos!$W$6:$W$1505,ING_COD,$B602,ING_CLASE,"RETO"))</f>
        <v>0</v>
      </c>
      <c r="O602" s="19" t="n">
        <f aca="false">IF($B602="",0,SUMIFS(Ingresos!$W$6:$W$1505,ING_COD,$B602,ING_CLASE,"INA"))</f>
        <v>0</v>
      </c>
      <c r="P602" s="19" t="n">
        <f aca="false">G602+I602+J602+K602+L602+M602</f>
        <v>0</v>
      </c>
      <c r="Q602" s="44" t="n">
        <f aca="false">IF($F602="Activo",4,IF($F602="Cese",1,0))</f>
        <v>0</v>
      </c>
      <c r="R602" s="19" t="n">
        <f aca="false">G602*Q602</f>
        <v>0</v>
      </c>
      <c r="S602" s="19" t="n">
        <f aca="false">IF($F602="Activo",SUMIFS(I602:I605,$D602:$D605,"&lt;="&amp;Trabajadores!$N$55)+IF(PROY_BON="Sí",SUMIFS(J602:J605,$D602:$D605,"&lt;="&amp;Trabajadores!$N$55),0),IF($F602="Cese",I602+IF(PROY_BON="Sí",J602,0),0))</f>
        <v>0</v>
      </c>
      <c r="T602" s="19" t="n">
        <f aca="false">IF(OR($F602&lt;&gt;"Activo",Trabajadores!$I$55="No"),0,IF(I605=0,H602*(1+IF(PROY_BON="Sí",Trabajadores!$P$55,0))*Trabajadores!$S$55/6*(Trabajadores!$N$55&gt;=12),0))</f>
        <v>0</v>
      </c>
      <c r="U602" s="19" t="n">
        <f aca="false">IF($F602="Activo",IF(Trabajadores!$J$55="Sí",L602*4,L602),IF($F602="Cese",L602,0))</f>
        <v>0</v>
      </c>
      <c r="V602" s="19" t="n">
        <f aca="false">IF(OR($F602="Activo",$F602="Cese"),M602,0)</f>
        <v>0</v>
      </c>
      <c r="W602" s="19" t="n">
        <f aca="false">IF(OR($F602="Activo",$F602="Cese"),SUM(P594:P601),0)</f>
        <v>0</v>
      </c>
      <c r="X602" s="36" t="n">
        <f aca="false">IF(OR($F602="Activo",$F602="Cese"),R602+S602+T602+U602+V602+W602,0)</f>
        <v>0</v>
      </c>
      <c r="Y602" s="19" t="n">
        <f aca="false">IF(OR($F602="Activo",$F602="Cese"),DED_FIJA,0)</f>
        <v>0</v>
      </c>
      <c r="Z602" s="36" t="n">
        <f aca="false">MAX(0,X602-Y602)</f>
        <v>0</v>
      </c>
      <c r="AA602" s="19" t="n">
        <f aca="false">IF(Z602=0,0,MAX(0,MIN(Z602,Parámetros!$G$19)-Parámetros!$F$19)*Parámetros!$E$19)</f>
        <v>0</v>
      </c>
      <c r="AB602" s="19" t="n">
        <f aca="false">IF(Z602=0,0,MAX(0,MIN(Z602,Parámetros!$G$20)-Parámetros!$F$20)*Parámetros!$E$20)</f>
        <v>0</v>
      </c>
      <c r="AC602" s="19" t="n">
        <f aca="false">IF(Z602=0,0,MAX(0,MIN(Z602,Parámetros!$G$21)-Parámetros!$F$21)*Parámetros!$E$21)</f>
        <v>0</v>
      </c>
      <c r="AD602" s="19" t="n">
        <f aca="false">IF(Z602=0,0,MAX(0,MIN(Z602,Parámetros!$G$22)-Parámetros!$F$22)*Parámetros!$E$22)</f>
        <v>0</v>
      </c>
      <c r="AE602" s="19" t="n">
        <f aca="false">IF(Z602=0,0,MAX(0,MIN(Z602,Parámetros!$G$23)-Parámetros!$F$23)*Parámetros!$E$23)</f>
        <v>0</v>
      </c>
      <c r="AF602" s="36" t="n">
        <f aca="false">SUM(AA602:AE602)</f>
        <v>0</v>
      </c>
      <c r="AG602" s="45" t="str">
        <f aca="false">IF(AM602&lt;=0,"-",INDEX(TR_TASA,MATCH(AM602,TR_DESDE,1)))</f>
        <v>-</v>
      </c>
      <c r="AH602" s="44" t="n">
        <f aca="false">IF($F602="Cese",1,IF($F602="Activo",INDEX(DIV_N,9),0))</f>
        <v>0</v>
      </c>
      <c r="AI602" s="44" t="n">
        <f aca="false">IF($F602="Cese",8,IF($F602="Activo",INDEX(DIV_HASTA,9),0))</f>
        <v>0</v>
      </c>
      <c r="AJ602" s="19" t="n">
        <f aca="false">IF(OR($F602="Activo",$F602="Cese"),SUMIFS(AV594:AV601,D594:D601,"&lt;="&amp;AI602),0)</f>
        <v>0</v>
      </c>
      <c r="AK602" s="19" t="n">
        <f aca="false">IF(OR($F602="Activo",$F602="Cese"),MAX(0,(AF602-AJ602)/AH602),0)</f>
        <v>0</v>
      </c>
      <c r="AL602" s="19" t="n">
        <f aca="false">IF(OR($F602="Activo",$F602="Cese"),K602+IF(PROY_BON="Sí",0,J602),0)</f>
        <v>0</v>
      </c>
      <c r="AM602" s="19" t="n">
        <f aca="false">IF(AL602&gt;0,MAX(0,X602+AL602-Y602),Z602)</f>
        <v>0</v>
      </c>
      <c r="AN602" s="19" t="n">
        <f aca="false">SUMPRODUCT((AM602&gt;TR_DESDE)*(AM602-TR_DESDE)*TR_INC)</f>
        <v>0</v>
      </c>
      <c r="AO602" s="19" t="n">
        <f aca="false">IF(AL602&gt;0,MAX(0,AN602-IF($F602="Cese",MAX(AF602,AJ602),AF602)),0)</f>
        <v>0</v>
      </c>
      <c r="AP602" s="46" t="n">
        <f aca="false">IF(OR($F602="Activo",$F602="Cese"),ROUND(AK602+AO602,2),0)</f>
        <v>0</v>
      </c>
      <c r="AQ602" s="19" t="n">
        <f aca="false">IF($F602="Cese",MAX(0,AJ602-AN602),0)</f>
        <v>0</v>
      </c>
      <c r="AR602" s="19" t="str">
        <f aca="false">IF($B602="","",IF(COUNTIFS(RP_COD,$B602,'Retenciones Planilla'!$K$6:$K$105,"&lt;&gt;")=0,"",SUMIFS('Retenciones Planilla'!$K$6:$K$105,RP_COD,$B602)))</f>
        <v/>
      </c>
      <c r="AS602" s="19" t="str">
        <f aca="false">IF(AR602="","",AR602-AP602)</f>
        <v/>
      </c>
      <c r="AT602" s="23" t="str">
        <f aca="false">IF($B602="","",IF(NOT(OR($F602="Activo",$F602="Cese")),IF(N(AR602)=0,"—","Revisar: sin vínculo"),IF(AR602="",IF(AP602=0,"No corresponde","Sin dato planilla"),IF(ABS(AS602)&lt;=TOL,"OK",IF(AS602&gt;0,"Retuvo de más","Retuvo de menos")))))</f>
        <v/>
      </c>
      <c r="AU602" s="19" t="n">
        <f aca="false">IF(AND(BASE_RET="Planilla (si existe)",AR602&lt;&gt;""),AR602,AP602)</f>
        <v>0</v>
      </c>
      <c r="AV602" s="19" t="n">
        <f aca="false">AU602+N602</f>
        <v>0</v>
      </c>
    </row>
    <row r="603" customFormat="false" ht="15" hidden="false" customHeight="false" outlineLevel="0" collapsed="false">
      <c r="A603" s="43" t="n">
        <v>50</v>
      </c>
      <c r="B603" s="35" t="str">
        <f aca="false">IF(Trabajadores!$B$55="","",Trabajadores!$B$55)</f>
        <v/>
      </c>
      <c r="C603" s="35" t="str">
        <f aca="false">IF($B603="","",Trabajadores!$D$55)</f>
        <v/>
      </c>
      <c r="D603" s="43" t="n">
        <v>10</v>
      </c>
      <c r="E603" s="23" t="s">
        <v>307</v>
      </c>
      <c r="F603" s="23" t="str">
        <f aca="false">IF($B603="","",IF(OR(10&lt;Trabajadores!$M$55,10&gt;Trabajadores!$N$55),"No vinculado",IF(AND(10=Trabajadores!$N$55,Trabajadores!$O$55="Sí"),"Cese","Activo")))</f>
        <v/>
      </c>
      <c r="G603" s="19" t="n">
        <f aca="false">IF($B603="",0,SUMIFS(Ingresos!$X$6:$X$1505,ING_COD,$B603,ING_CLASE,"ORD"))</f>
        <v>0</v>
      </c>
      <c r="H603" s="19" t="n">
        <f aca="false">IF($B603="",0,SUMIFS(Ingresos!$X$6:$X$1505,ING_COD,$B603,ING_CLASE,"ORD",ING_COMP,"Sí"))</f>
        <v>0</v>
      </c>
      <c r="I603" s="19" t="n">
        <f aca="false">IF($B603="",0,SUMIFS(Ingresos!$X$6:$X$1505,ING_COD,$B603,ING_CLASE,"GRA"))</f>
        <v>0</v>
      </c>
      <c r="J603" s="19" t="n">
        <f aca="false">IF($B603="",0,SUMIFS(Ingresos!$X$6:$X$1505,ING_COD,$B603,ING_CLASE,"BON"))</f>
        <v>0</v>
      </c>
      <c r="K603" s="19" t="n">
        <f aca="false">IF($B603="",0,SUMIFS(Ingresos!$X$6:$X$1505,ING_COD,$B603,ING_CLASE,"EXT"))</f>
        <v>0</v>
      </c>
      <c r="L603" s="19" t="n">
        <f aca="false">IF($B603="",0,SUMIFS(Ingresos!$X$6:$X$1505,ING_COD,$B603,ING_CLASE,"OTO"))</f>
        <v>0</v>
      </c>
      <c r="M603" s="19" t="n">
        <f aca="false">IF($B603="",0,SUMIFS(Ingresos!$X$6:$X$1505,ING_COD,$B603,ING_CLASE,"OTX"))</f>
        <v>0</v>
      </c>
      <c r="N603" s="19" t="n">
        <f aca="false">IF($B603="",0,SUMIFS(Ingresos!$X$6:$X$1505,ING_COD,$B603,ING_CLASE,"RETO"))</f>
        <v>0</v>
      </c>
      <c r="O603" s="19" t="n">
        <f aca="false">IF($B603="",0,SUMIFS(Ingresos!$X$6:$X$1505,ING_COD,$B603,ING_CLASE,"INA"))</f>
        <v>0</v>
      </c>
      <c r="P603" s="19" t="n">
        <f aca="false">G603+I603+J603+K603+L603+M603</f>
        <v>0</v>
      </c>
      <c r="Q603" s="44" t="n">
        <f aca="false">IF($F603="Activo",3,IF($F603="Cese",1,0))</f>
        <v>0</v>
      </c>
      <c r="R603" s="19" t="n">
        <f aca="false">G603*Q603</f>
        <v>0</v>
      </c>
      <c r="S603" s="19" t="n">
        <f aca="false">IF($F603="Activo",SUMIFS(I603:I605,$D603:$D605,"&lt;="&amp;Trabajadores!$N$55)+IF(PROY_BON="Sí",SUMIFS(J603:J605,$D603:$D605,"&lt;="&amp;Trabajadores!$N$55),0),IF($F603="Cese",I603+IF(PROY_BON="Sí",J603,0),0))</f>
        <v>0</v>
      </c>
      <c r="T603" s="19" t="n">
        <f aca="false">IF(OR($F603&lt;&gt;"Activo",Trabajadores!$I$55="No"),0,IF(I605=0,H603*(1+IF(PROY_BON="Sí",Trabajadores!$P$55,0))*Trabajadores!$S$55/6*(Trabajadores!$N$55&gt;=12),0))</f>
        <v>0</v>
      </c>
      <c r="U603" s="19" t="n">
        <f aca="false">IF($F603="Activo",IF(Trabajadores!$J$55="Sí",L603*3,L603),IF($F603="Cese",L603,0))</f>
        <v>0</v>
      </c>
      <c r="V603" s="19" t="n">
        <f aca="false">IF(OR($F603="Activo",$F603="Cese"),M603,0)</f>
        <v>0</v>
      </c>
      <c r="W603" s="19" t="n">
        <f aca="false">IF(OR($F603="Activo",$F603="Cese"),SUM(P594:P602),0)</f>
        <v>0</v>
      </c>
      <c r="X603" s="36" t="n">
        <f aca="false">IF(OR($F603="Activo",$F603="Cese"),R603+S603+T603+U603+V603+W603,0)</f>
        <v>0</v>
      </c>
      <c r="Y603" s="19" t="n">
        <f aca="false">IF(OR($F603="Activo",$F603="Cese"),DED_FIJA,0)</f>
        <v>0</v>
      </c>
      <c r="Z603" s="36" t="n">
        <f aca="false">MAX(0,X603-Y603)</f>
        <v>0</v>
      </c>
      <c r="AA603" s="19" t="n">
        <f aca="false">IF(Z603=0,0,MAX(0,MIN(Z603,Parámetros!$G$19)-Parámetros!$F$19)*Parámetros!$E$19)</f>
        <v>0</v>
      </c>
      <c r="AB603" s="19" t="n">
        <f aca="false">IF(Z603=0,0,MAX(0,MIN(Z603,Parámetros!$G$20)-Parámetros!$F$20)*Parámetros!$E$20)</f>
        <v>0</v>
      </c>
      <c r="AC603" s="19" t="n">
        <f aca="false">IF(Z603=0,0,MAX(0,MIN(Z603,Parámetros!$G$21)-Parámetros!$F$21)*Parámetros!$E$21)</f>
        <v>0</v>
      </c>
      <c r="AD603" s="19" t="n">
        <f aca="false">IF(Z603=0,0,MAX(0,MIN(Z603,Parámetros!$G$22)-Parámetros!$F$22)*Parámetros!$E$22)</f>
        <v>0</v>
      </c>
      <c r="AE603" s="19" t="n">
        <f aca="false">IF(Z603=0,0,MAX(0,MIN(Z603,Parámetros!$G$23)-Parámetros!$F$23)*Parámetros!$E$23)</f>
        <v>0</v>
      </c>
      <c r="AF603" s="36" t="n">
        <f aca="false">SUM(AA603:AE603)</f>
        <v>0</v>
      </c>
      <c r="AG603" s="45" t="str">
        <f aca="false">IF(AM603&lt;=0,"-",INDEX(TR_TASA,MATCH(AM603,TR_DESDE,1)))</f>
        <v>-</v>
      </c>
      <c r="AH603" s="44" t="n">
        <f aca="false">IF($F603="Cese",1,IF($F603="Activo",INDEX(DIV_N,10),0))</f>
        <v>0</v>
      </c>
      <c r="AI603" s="44" t="n">
        <f aca="false">IF($F603="Cese",9,IF($F603="Activo",INDEX(DIV_HASTA,10),0))</f>
        <v>0</v>
      </c>
      <c r="AJ603" s="19" t="n">
        <f aca="false">IF(OR($F603="Activo",$F603="Cese"),SUMIFS(AV594:AV602,D594:D602,"&lt;="&amp;AI603),0)</f>
        <v>0</v>
      </c>
      <c r="AK603" s="19" t="n">
        <f aca="false">IF(OR($F603="Activo",$F603="Cese"),MAX(0,(AF603-AJ603)/AH603),0)</f>
        <v>0</v>
      </c>
      <c r="AL603" s="19" t="n">
        <f aca="false">IF(OR($F603="Activo",$F603="Cese"),K603+IF(PROY_BON="Sí",0,J603),0)</f>
        <v>0</v>
      </c>
      <c r="AM603" s="19" t="n">
        <f aca="false">IF(AL603&gt;0,MAX(0,X603+AL603-Y603),Z603)</f>
        <v>0</v>
      </c>
      <c r="AN603" s="19" t="n">
        <f aca="false">SUMPRODUCT((AM603&gt;TR_DESDE)*(AM603-TR_DESDE)*TR_INC)</f>
        <v>0</v>
      </c>
      <c r="AO603" s="19" t="n">
        <f aca="false">IF(AL603&gt;0,MAX(0,AN603-IF($F603="Cese",MAX(AF603,AJ603),AF603)),0)</f>
        <v>0</v>
      </c>
      <c r="AP603" s="46" t="n">
        <f aca="false">IF(OR($F603="Activo",$F603="Cese"),ROUND(AK603+AO603,2),0)</f>
        <v>0</v>
      </c>
      <c r="AQ603" s="19" t="n">
        <f aca="false">IF($F603="Cese",MAX(0,AJ603-AN603),0)</f>
        <v>0</v>
      </c>
      <c r="AR603" s="19" t="str">
        <f aca="false">IF($B603="","",IF(COUNTIFS(RP_COD,$B603,'Retenciones Planilla'!$L$6:$L$105,"&lt;&gt;")=0,"",SUMIFS('Retenciones Planilla'!$L$6:$L$105,RP_COD,$B603)))</f>
        <v/>
      </c>
      <c r="AS603" s="19" t="str">
        <f aca="false">IF(AR603="","",AR603-AP603)</f>
        <v/>
      </c>
      <c r="AT603" s="23" t="str">
        <f aca="false">IF($B603="","",IF(NOT(OR($F603="Activo",$F603="Cese")),IF(N(AR603)=0,"—","Revisar: sin vínculo"),IF(AR603="",IF(AP603=0,"No corresponde","Sin dato planilla"),IF(ABS(AS603)&lt;=TOL,"OK",IF(AS603&gt;0,"Retuvo de más","Retuvo de menos")))))</f>
        <v/>
      </c>
      <c r="AU603" s="19" t="n">
        <f aca="false">IF(AND(BASE_RET="Planilla (si existe)",AR603&lt;&gt;""),AR603,AP603)</f>
        <v>0</v>
      </c>
      <c r="AV603" s="19" t="n">
        <f aca="false">AU603+N603</f>
        <v>0</v>
      </c>
    </row>
    <row r="604" customFormat="false" ht="15" hidden="false" customHeight="false" outlineLevel="0" collapsed="false">
      <c r="A604" s="43" t="n">
        <v>50</v>
      </c>
      <c r="B604" s="35" t="str">
        <f aca="false">IF(Trabajadores!$B$55="","",Trabajadores!$B$55)</f>
        <v/>
      </c>
      <c r="C604" s="35" t="str">
        <f aca="false">IF($B604="","",Trabajadores!$D$55)</f>
        <v/>
      </c>
      <c r="D604" s="43" t="n">
        <v>11</v>
      </c>
      <c r="E604" s="23" t="s">
        <v>308</v>
      </c>
      <c r="F604" s="23" t="str">
        <f aca="false">IF($B604="","",IF(OR(11&lt;Trabajadores!$M$55,11&gt;Trabajadores!$N$55),"No vinculado",IF(AND(11=Trabajadores!$N$55,Trabajadores!$O$55="Sí"),"Cese","Activo")))</f>
        <v/>
      </c>
      <c r="G604" s="19" t="n">
        <f aca="false">IF($B604="",0,SUMIFS(Ingresos!$Y$6:$Y$1505,ING_COD,$B604,ING_CLASE,"ORD"))</f>
        <v>0</v>
      </c>
      <c r="H604" s="19" t="n">
        <f aca="false">IF($B604="",0,SUMIFS(Ingresos!$Y$6:$Y$1505,ING_COD,$B604,ING_CLASE,"ORD",ING_COMP,"Sí"))</f>
        <v>0</v>
      </c>
      <c r="I604" s="19" t="n">
        <f aca="false">IF($B604="",0,SUMIFS(Ingresos!$Y$6:$Y$1505,ING_COD,$B604,ING_CLASE,"GRA"))</f>
        <v>0</v>
      </c>
      <c r="J604" s="19" t="n">
        <f aca="false">IF($B604="",0,SUMIFS(Ingresos!$Y$6:$Y$1505,ING_COD,$B604,ING_CLASE,"BON"))</f>
        <v>0</v>
      </c>
      <c r="K604" s="19" t="n">
        <f aca="false">IF($B604="",0,SUMIFS(Ingresos!$Y$6:$Y$1505,ING_COD,$B604,ING_CLASE,"EXT"))</f>
        <v>0</v>
      </c>
      <c r="L604" s="19" t="n">
        <f aca="false">IF($B604="",0,SUMIFS(Ingresos!$Y$6:$Y$1505,ING_COD,$B604,ING_CLASE,"OTO"))</f>
        <v>0</v>
      </c>
      <c r="M604" s="19" t="n">
        <f aca="false">IF($B604="",0,SUMIFS(Ingresos!$Y$6:$Y$1505,ING_COD,$B604,ING_CLASE,"OTX"))</f>
        <v>0</v>
      </c>
      <c r="N604" s="19" t="n">
        <f aca="false">IF($B604="",0,SUMIFS(Ingresos!$Y$6:$Y$1505,ING_COD,$B604,ING_CLASE,"RETO"))</f>
        <v>0</v>
      </c>
      <c r="O604" s="19" t="n">
        <f aca="false">IF($B604="",0,SUMIFS(Ingresos!$Y$6:$Y$1505,ING_COD,$B604,ING_CLASE,"INA"))</f>
        <v>0</v>
      </c>
      <c r="P604" s="19" t="n">
        <f aca="false">G604+I604+J604+K604+L604+M604</f>
        <v>0</v>
      </c>
      <c r="Q604" s="44" t="n">
        <f aca="false">IF($F604="Activo",2,IF($F604="Cese",1,0))</f>
        <v>0</v>
      </c>
      <c r="R604" s="19" t="n">
        <f aca="false">G604*Q604</f>
        <v>0</v>
      </c>
      <c r="S604" s="19" t="n">
        <f aca="false">IF($F604="Activo",SUMIFS(I604:I605,$D604:$D605,"&lt;="&amp;Trabajadores!$N$55)+IF(PROY_BON="Sí",SUMIFS(J604:J605,$D604:$D605,"&lt;="&amp;Trabajadores!$N$55),0),IF($F604="Cese",I604+IF(PROY_BON="Sí",J604,0),0))</f>
        <v>0</v>
      </c>
      <c r="T604" s="19" t="n">
        <f aca="false">IF(OR($F604&lt;&gt;"Activo",Trabajadores!$I$55="No"),0,IF(I605=0,H604*(1+IF(PROY_BON="Sí",Trabajadores!$P$55,0))*Trabajadores!$S$55/6*(Trabajadores!$N$55&gt;=12),0))</f>
        <v>0</v>
      </c>
      <c r="U604" s="19" t="n">
        <f aca="false">IF($F604="Activo",IF(Trabajadores!$J$55="Sí",L604*2,L604),IF($F604="Cese",L604,0))</f>
        <v>0</v>
      </c>
      <c r="V604" s="19" t="n">
        <f aca="false">IF(OR($F604="Activo",$F604="Cese"),M604,0)</f>
        <v>0</v>
      </c>
      <c r="W604" s="19" t="n">
        <f aca="false">IF(OR($F604="Activo",$F604="Cese"),SUM(P594:P603),0)</f>
        <v>0</v>
      </c>
      <c r="X604" s="36" t="n">
        <f aca="false">IF(OR($F604="Activo",$F604="Cese"),R604+S604+T604+U604+V604+W604,0)</f>
        <v>0</v>
      </c>
      <c r="Y604" s="19" t="n">
        <f aca="false">IF(OR($F604="Activo",$F604="Cese"),DED_FIJA,0)</f>
        <v>0</v>
      </c>
      <c r="Z604" s="36" t="n">
        <f aca="false">MAX(0,X604-Y604)</f>
        <v>0</v>
      </c>
      <c r="AA604" s="19" t="n">
        <f aca="false">IF(Z604=0,0,MAX(0,MIN(Z604,Parámetros!$G$19)-Parámetros!$F$19)*Parámetros!$E$19)</f>
        <v>0</v>
      </c>
      <c r="AB604" s="19" t="n">
        <f aca="false">IF(Z604=0,0,MAX(0,MIN(Z604,Parámetros!$G$20)-Parámetros!$F$20)*Parámetros!$E$20)</f>
        <v>0</v>
      </c>
      <c r="AC604" s="19" t="n">
        <f aca="false">IF(Z604=0,0,MAX(0,MIN(Z604,Parámetros!$G$21)-Parámetros!$F$21)*Parámetros!$E$21)</f>
        <v>0</v>
      </c>
      <c r="AD604" s="19" t="n">
        <f aca="false">IF(Z604=0,0,MAX(0,MIN(Z604,Parámetros!$G$22)-Parámetros!$F$22)*Parámetros!$E$22)</f>
        <v>0</v>
      </c>
      <c r="AE604" s="19" t="n">
        <f aca="false">IF(Z604=0,0,MAX(0,MIN(Z604,Parámetros!$G$23)-Parámetros!$F$23)*Parámetros!$E$23)</f>
        <v>0</v>
      </c>
      <c r="AF604" s="36" t="n">
        <f aca="false">SUM(AA604:AE604)</f>
        <v>0</v>
      </c>
      <c r="AG604" s="45" t="str">
        <f aca="false">IF(AM604&lt;=0,"-",INDEX(TR_TASA,MATCH(AM604,TR_DESDE,1)))</f>
        <v>-</v>
      </c>
      <c r="AH604" s="44" t="n">
        <f aca="false">IF($F604="Cese",1,IF($F604="Activo",INDEX(DIV_N,11),0))</f>
        <v>0</v>
      </c>
      <c r="AI604" s="44" t="n">
        <f aca="false">IF($F604="Cese",10,IF($F604="Activo",INDEX(DIV_HASTA,11),0))</f>
        <v>0</v>
      </c>
      <c r="AJ604" s="19" t="n">
        <f aca="false">IF(OR($F604="Activo",$F604="Cese"),SUMIFS(AV594:AV603,D594:D603,"&lt;="&amp;AI604),0)</f>
        <v>0</v>
      </c>
      <c r="AK604" s="19" t="n">
        <f aca="false">IF(OR($F604="Activo",$F604="Cese"),MAX(0,(AF604-AJ604)/AH604),0)</f>
        <v>0</v>
      </c>
      <c r="AL604" s="19" t="n">
        <f aca="false">IF(OR($F604="Activo",$F604="Cese"),K604+IF(PROY_BON="Sí",0,J604),0)</f>
        <v>0</v>
      </c>
      <c r="AM604" s="19" t="n">
        <f aca="false">IF(AL604&gt;0,MAX(0,X604+AL604-Y604),Z604)</f>
        <v>0</v>
      </c>
      <c r="AN604" s="19" t="n">
        <f aca="false">SUMPRODUCT((AM604&gt;TR_DESDE)*(AM604-TR_DESDE)*TR_INC)</f>
        <v>0</v>
      </c>
      <c r="AO604" s="19" t="n">
        <f aca="false">IF(AL604&gt;0,MAX(0,AN604-IF($F604="Cese",MAX(AF604,AJ604),AF604)),0)</f>
        <v>0</v>
      </c>
      <c r="AP604" s="46" t="n">
        <f aca="false">IF(OR($F604="Activo",$F604="Cese"),ROUND(AK604+AO604,2),0)</f>
        <v>0</v>
      </c>
      <c r="AQ604" s="19" t="n">
        <f aca="false">IF($F604="Cese",MAX(0,AJ604-AN604),0)</f>
        <v>0</v>
      </c>
      <c r="AR604" s="19" t="str">
        <f aca="false">IF($B604="","",IF(COUNTIFS(RP_COD,$B604,'Retenciones Planilla'!$M$6:$M$105,"&lt;&gt;")=0,"",SUMIFS('Retenciones Planilla'!$M$6:$M$105,RP_COD,$B604)))</f>
        <v/>
      </c>
      <c r="AS604" s="19" t="str">
        <f aca="false">IF(AR604="","",AR604-AP604)</f>
        <v/>
      </c>
      <c r="AT604" s="23" t="str">
        <f aca="false">IF($B604="","",IF(NOT(OR($F604="Activo",$F604="Cese")),IF(N(AR604)=0,"—","Revisar: sin vínculo"),IF(AR604="",IF(AP604=0,"No corresponde","Sin dato planilla"),IF(ABS(AS604)&lt;=TOL,"OK",IF(AS604&gt;0,"Retuvo de más","Retuvo de menos")))))</f>
        <v/>
      </c>
      <c r="AU604" s="19" t="n">
        <f aca="false">IF(AND(BASE_RET="Planilla (si existe)",AR604&lt;&gt;""),AR604,AP604)</f>
        <v>0</v>
      </c>
      <c r="AV604" s="19" t="n">
        <f aca="false">AU604+N604</f>
        <v>0</v>
      </c>
    </row>
    <row r="605" customFormat="false" ht="15" hidden="false" customHeight="false" outlineLevel="0" collapsed="false">
      <c r="A605" s="43" t="n">
        <v>50</v>
      </c>
      <c r="B605" s="35" t="str">
        <f aca="false">IF(Trabajadores!$B$55="","",Trabajadores!$B$55)</f>
        <v/>
      </c>
      <c r="C605" s="35" t="str">
        <f aca="false">IF($B605="","",Trabajadores!$D$55)</f>
        <v/>
      </c>
      <c r="D605" s="43" t="n">
        <v>12</v>
      </c>
      <c r="E605" s="23" t="s">
        <v>309</v>
      </c>
      <c r="F605" s="23" t="str">
        <f aca="false">IF($B605="","",IF(OR(12&lt;Trabajadores!$M$55,12&gt;Trabajadores!$N$55),"No vinculado",IF(AND(12=Trabajadores!$N$55,Trabajadores!$O$55="Sí"),"Cese","Activo")))</f>
        <v/>
      </c>
      <c r="G605" s="19" t="n">
        <f aca="false">IF($B605="",0,SUMIFS(Ingresos!$Z$6:$Z$1505,ING_COD,$B605,ING_CLASE,"ORD"))</f>
        <v>0</v>
      </c>
      <c r="H605" s="19" t="n">
        <f aca="false">IF($B605="",0,SUMIFS(Ingresos!$Z$6:$Z$1505,ING_COD,$B605,ING_CLASE,"ORD",ING_COMP,"Sí"))</f>
        <v>0</v>
      </c>
      <c r="I605" s="19" t="n">
        <f aca="false">IF($B605="",0,SUMIFS(Ingresos!$Z$6:$Z$1505,ING_COD,$B605,ING_CLASE,"GRA"))</f>
        <v>0</v>
      </c>
      <c r="J605" s="19" t="n">
        <f aca="false">IF($B605="",0,SUMIFS(Ingresos!$Z$6:$Z$1505,ING_COD,$B605,ING_CLASE,"BON"))</f>
        <v>0</v>
      </c>
      <c r="K605" s="19" t="n">
        <f aca="false">IF($B605="",0,SUMIFS(Ingresos!$Z$6:$Z$1505,ING_COD,$B605,ING_CLASE,"EXT"))</f>
        <v>0</v>
      </c>
      <c r="L605" s="19" t="n">
        <f aca="false">IF($B605="",0,SUMIFS(Ingresos!$Z$6:$Z$1505,ING_COD,$B605,ING_CLASE,"OTO"))</f>
        <v>0</v>
      </c>
      <c r="M605" s="19" t="n">
        <f aca="false">IF($B605="",0,SUMIFS(Ingresos!$Z$6:$Z$1505,ING_COD,$B605,ING_CLASE,"OTX"))</f>
        <v>0</v>
      </c>
      <c r="N605" s="19" t="n">
        <f aca="false">IF($B605="",0,SUMIFS(Ingresos!$Z$6:$Z$1505,ING_COD,$B605,ING_CLASE,"RETO"))</f>
        <v>0</v>
      </c>
      <c r="O605" s="19" t="n">
        <f aca="false">IF($B605="",0,SUMIFS(Ingresos!$Z$6:$Z$1505,ING_COD,$B605,ING_CLASE,"INA"))</f>
        <v>0</v>
      </c>
      <c r="P605" s="19" t="n">
        <f aca="false">G605+I605+J605+K605+L605+M605</f>
        <v>0</v>
      </c>
      <c r="Q605" s="44" t="n">
        <f aca="false">IF($F605="Activo",1,IF($F605="Cese",1,0))</f>
        <v>0</v>
      </c>
      <c r="R605" s="19" t="n">
        <f aca="false">G605*Q605</f>
        <v>0</v>
      </c>
      <c r="S605" s="19" t="n">
        <f aca="false">IF($F605="Activo",SUMIFS(I605:I605,$D605:$D605,"&lt;="&amp;Trabajadores!$N$55)+IF(PROY_BON="Sí",SUMIFS(J605:J605,$D605:$D605,"&lt;="&amp;Trabajadores!$N$55),0),IF($F605="Cese",I605+IF(PROY_BON="Sí",J605,0),0))</f>
        <v>0</v>
      </c>
      <c r="T605" s="19" t="n">
        <f aca="false">0</f>
        <v>0</v>
      </c>
      <c r="U605" s="19" t="n">
        <f aca="false">IF($F605="Activo",IF(Trabajadores!$J$55="Sí",L605*1,L605),IF($F605="Cese",L605,0))</f>
        <v>0</v>
      </c>
      <c r="V605" s="19" t="n">
        <f aca="false">IF(OR($F605="Activo",$F605="Cese"),M605,0)</f>
        <v>0</v>
      </c>
      <c r="W605" s="19" t="n">
        <f aca="false">IF(OR($F605="Activo",$F605="Cese"),SUM(P594:P604),0)</f>
        <v>0</v>
      </c>
      <c r="X605" s="36" t="n">
        <f aca="false">IF(OR($F605="Activo",$F605="Cese"),R605+S605+T605+U605+V605+W605,0)</f>
        <v>0</v>
      </c>
      <c r="Y605" s="19" t="n">
        <f aca="false">IF(OR($F605="Activo",$F605="Cese"),DED_FIJA,0)</f>
        <v>0</v>
      </c>
      <c r="Z605" s="36" t="n">
        <f aca="false">MAX(0,X605-Y605)</f>
        <v>0</v>
      </c>
      <c r="AA605" s="19" t="n">
        <f aca="false">IF(Z605=0,0,MAX(0,MIN(Z605,Parámetros!$G$19)-Parámetros!$F$19)*Parámetros!$E$19)</f>
        <v>0</v>
      </c>
      <c r="AB605" s="19" t="n">
        <f aca="false">IF(Z605=0,0,MAX(0,MIN(Z605,Parámetros!$G$20)-Parámetros!$F$20)*Parámetros!$E$20)</f>
        <v>0</v>
      </c>
      <c r="AC605" s="19" t="n">
        <f aca="false">IF(Z605=0,0,MAX(0,MIN(Z605,Parámetros!$G$21)-Parámetros!$F$21)*Parámetros!$E$21)</f>
        <v>0</v>
      </c>
      <c r="AD605" s="19" t="n">
        <f aca="false">IF(Z605=0,0,MAX(0,MIN(Z605,Parámetros!$G$22)-Parámetros!$F$22)*Parámetros!$E$22)</f>
        <v>0</v>
      </c>
      <c r="AE605" s="19" t="n">
        <f aca="false">IF(Z605=0,0,MAX(0,MIN(Z605,Parámetros!$G$23)-Parámetros!$F$23)*Parámetros!$E$23)</f>
        <v>0</v>
      </c>
      <c r="AF605" s="36" t="n">
        <f aca="false">SUM(AA605:AE605)</f>
        <v>0</v>
      </c>
      <c r="AG605" s="45" t="str">
        <f aca="false">IF(AM605&lt;=0,"-",INDEX(TR_TASA,MATCH(AM605,TR_DESDE,1)))</f>
        <v>-</v>
      </c>
      <c r="AH605" s="44" t="n">
        <f aca="false">IF($F605="Cese",1,IF($F605="Activo",INDEX(DIV_N,12),0))</f>
        <v>0</v>
      </c>
      <c r="AI605" s="44" t="n">
        <f aca="false">IF($F605="Cese",11,IF($F605="Activo",INDEX(DIV_HASTA,12),0))</f>
        <v>0</v>
      </c>
      <c r="AJ605" s="19" t="n">
        <f aca="false">IF(OR($F605="Activo",$F605="Cese"),SUMIFS(AV594:AV604,D594:D604,"&lt;="&amp;AI605),0)</f>
        <v>0</v>
      </c>
      <c r="AK605" s="19" t="n">
        <f aca="false">IF(OR($F605="Activo",$F605="Cese"),MAX(0,(AF605-AJ605)/AH605),0)</f>
        <v>0</v>
      </c>
      <c r="AL605" s="19" t="n">
        <f aca="false">IF(OR($F605="Activo",$F605="Cese"),K605+IF(PROY_BON="Sí",0,J605),0)</f>
        <v>0</v>
      </c>
      <c r="AM605" s="19" t="n">
        <f aca="false">IF(AL605&gt;0,MAX(0,X605+AL605-Y605),Z605)</f>
        <v>0</v>
      </c>
      <c r="AN605" s="19" t="n">
        <f aca="false">SUMPRODUCT((AM605&gt;TR_DESDE)*(AM605-TR_DESDE)*TR_INC)</f>
        <v>0</v>
      </c>
      <c r="AO605" s="19" t="n">
        <f aca="false">IF(AL605&gt;0,MAX(0,AN605-IF(TRUE(),MAX(AF605,AJ605),AF605)),0)</f>
        <v>0</v>
      </c>
      <c r="AP605" s="46" t="n">
        <f aca="false">IF(OR($F605="Activo",$F605="Cese"),ROUND(AK605+AO605,2),0)</f>
        <v>0</v>
      </c>
      <c r="AQ605" s="19" t="n">
        <f aca="false">IF(OR($F605="Activo",$F605="Cese"),MAX(0,AJ605-AN605),0)</f>
        <v>0</v>
      </c>
      <c r="AR605" s="19" t="str">
        <f aca="false">IF($B605="","",IF(COUNTIFS(RP_COD,$B605,'Retenciones Planilla'!$N$6:$N$105,"&lt;&gt;")=0,"",SUMIFS('Retenciones Planilla'!$N$6:$N$105,RP_COD,$B605)))</f>
        <v/>
      </c>
      <c r="AS605" s="19" t="str">
        <f aca="false">IF(AR605="","",AR605-AP605)</f>
        <v/>
      </c>
      <c r="AT605" s="23" t="str">
        <f aca="false">IF($B605="","",IF(NOT(OR($F605="Activo",$F605="Cese")),IF(N(AR605)=0,"—","Revisar: sin vínculo"),IF(AR605="",IF(AP605=0,"No corresponde","Sin dato planilla"),IF(ABS(AS605)&lt;=TOL,"OK",IF(AS605&gt;0,"Retuvo de más","Retuvo de menos")))))</f>
        <v/>
      </c>
      <c r="AU605" s="19" t="n">
        <f aca="false">IF(AND(BASE_RET="Planilla (si existe)",AR605&lt;&gt;""),AR605,AP605)</f>
        <v>0</v>
      </c>
      <c r="AV605" s="19" t="n">
        <f aca="false">AU605+N605</f>
        <v>0</v>
      </c>
    </row>
    <row r="606" customFormat="false" ht="15" hidden="false" customHeight="false" outlineLevel="0" collapsed="false">
      <c r="A606" s="43" t="n">
        <v>51</v>
      </c>
      <c r="B606" s="35" t="str">
        <f aca="false">IF(Trabajadores!$B$56="","",Trabajadores!$B$56)</f>
        <v/>
      </c>
      <c r="C606" s="35" t="str">
        <f aca="false">IF($B606="","",Trabajadores!$D$56)</f>
        <v/>
      </c>
      <c r="D606" s="43" t="n">
        <v>1</v>
      </c>
      <c r="E606" s="23" t="s">
        <v>298</v>
      </c>
      <c r="F606" s="23" t="str">
        <f aca="false">IF($B606="","",IF(OR(1&lt;Trabajadores!$M$56,1&gt;Trabajadores!$N$56),"No vinculado",IF(AND(1=Trabajadores!$N$56,Trabajadores!$O$56="Sí"),"Cese","Activo")))</f>
        <v/>
      </c>
      <c r="G606" s="19" t="n">
        <f aca="false">IF($B606="",0,SUMIFS(Ingresos!$O$6:$O$1505,ING_COD,$B606,ING_CLASE,"ORD"))</f>
        <v>0</v>
      </c>
      <c r="H606" s="19" t="n">
        <f aca="false">IF($B606="",0,SUMIFS(Ingresos!$O$6:$O$1505,ING_COD,$B606,ING_CLASE,"ORD",ING_COMP,"Sí"))</f>
        <v>0</v>
      </c>
      <c r="I606" s="19" t="n">
        <f aca="false">IF($B606="",0,SUMIFS(Ingresos!$O$6:$O$1505,ING_COD,$B606,ING_CLASE,"GRA"))</f>
        <v>0</v>
      </c>
      <c r="J606" s="19" t="n">
        <f aca="false">IF($B606="",0,SUMIFS(Ingresos!$O$6:$O$1505,ING_COD,$B606,ING_CLASE,"BON"))</f>
        <v>0</v>
      </c>
      <c r="K606" s="19" t="n">
        <f aca="false">IF($B606="",0,SUMIFS(Ingresos!$O$6:$O$1505,ING_COD,$B606,ING_CLASE,"EXT"))</f>
        <v>0</v>
      </c>
      <c r="L606" s="19" t="n">
        <f aca="false">IF($B606="",0,SUMIFS(Ingresos!$O$6:$O$1505,ING_COD,$B606,ING_CLASE,"OTO"))</f>
        <v>0</v>
      </c>
      <c r="M606" s="19" t="n">
        <f aca="false">IF($B606="",0,SUMIFS(Ingresos!$O$6:$O$1505,ING_COD,$B606,ING_CLASE,"OTX"))</f>
        <v>0</v>
      </c>
      <c r="N606" s="19" t="n">
        <f aca="false">IF($B606="",0,SUMIFS(Ingresos!$O$6:$O$1505,ING_COD,$B606,ING_CLASE,"RETO"))</f>
        <v>0</v>
      </c>
      <c r="O606" s="19" t="n">
        <f aca="false">IF($B606="",0,SUMIFS(Ingresos!$O$6:$O$1505,ING_COD,$B606,ING_CLASE,"INA"))</f>
        <v>0</v>
      </c>
      <c r="P606" s="19" t="n">
        <f aca="false">G606+I606+J606+K606+L606+M606</f>
        <v>0</v>
      </c>
      <c r="Q606" s="44" t="n">
        <f aca="false">IF($F606="Activo",12,IF($F606="Cese",1,0))</f>
        <v>0</v>
      </c>
      <c r="R606" s="19" t="n">
        <f aca="false">G606*Q606</f>
        <v>0</v>
      </c>
      <c r="S606" s="19" t="n">
        <f aca="false">IF($F606="Activo",SUMIFS(I606:I617,$D606:$D617,"&lt;="&amp;Trabajadores!$N$56)+IF(PROY_BON="Sí",SUMIFS(J606:J617,$D606:$D617,"&lt;="&amp;Trabajadores!$N$56),0),IF($F606="Cese",I606+IF(PROY_BON="Sí",J606,0),0))</f>
        <v>0</v>
      </c>
      <c r="T606" s="19" t="n">
        <f aca="false">IF(OR($F606&lt;&gt;"Activo",Trabajadores!$I$56="No"),0,IF(I612=0,H606*(1+IF(PROY_BON="Sí",Trabajadores!$P$56,0))*Trabajadores!$R$56/6*(Trabajadores!$N$56&gt;=7),0)+IF(I617=0,H606*(1+IF(PROY_BON="Sí",Trabajadores!$P$56,0))*Trabajadores!$S$56/6*(Trabajadores!$N$56&gt;=12),0))</f>
        <v>0</v>
      </c>
      <c r="U606" s="19" t="n">
        <f aca="false">IF($F606="Activo",IF(Trabajadores!$J$56="Sí",L606*12,L606),IF($F606="Cese",L606,0))</f>
        <v>0</v>
      </c>
      <c r="V606" s="19" t="n">
        <f aca="false">IF(OR($F606="Activo",$F606="Cese"),M606,0)</f>
        <v>0</v>
      </c>
      <c r="W606" s="19" t="n">
        <f aca="false">0</f>
        <v>0</v>
      </c>
      <c r="X606" s="36" t="n">
        <f aca="false">IF(OR($F606="Activo",$F606="Cese"),R606+S606+T606+U606+V606+W606,0)</f>
        <v>0</v>
      </c>
      <c r="Y606" s="19" t="n">
        <f aca="false">IF(OR($F606="Activo",$F606="Cese"),DED_FIJA,0)</f>
        <v>0</v>
      </c>
      <c r="Z606" s="36" t="n">
        <f aca="false">MAX(0,X606-Y606)</f>
        <v>0</v>
      </c>
      <c r="AA606" s="19" t="n">
        <f aca="false">IF(Z606=0,0,MAX(0,MIN(Z606,Parámetros!$G$19)-Parámetros!$F$19)*Parámetros!$E$19)</f>
        <v>0</v>
      </c>
      <c r="AB606" s="19" t="n">
        <f aca="false">IF(Z606=0,0,MAX(0,MIN(Z606,Parámetros!$G$20)-Parámetros!$F$20)*Parámetros!$E$20)</f>
        <v>0</v>
      </c>
      <c r="AC606" s="19" t="n">
        <f aca="false">IF(Z606=0,0,MAX(0,MIN(Z606,Parámetros!$G$21)-Parámetros!$F$21)*Parámetros!$E$21)</f>
        <v>0</v>
      </c>
      <c r="AD606" s="19" t="n">
        <f aca="false">IF(Z606=0,0,MAX(0,MIN(Z606,Parámetros!$G$22)-Parámetros!$F$22)*Parámetros!$E$22)</f>
        <v>0</v>
      </c>
      <c r="AE606" s="19" t="n">
        <f aca="false">IF(Z606=0,0,MAX(0,MIN(Z606,Parámetros!$G$23)-Parámetros!$F$23)*Parámetros!$E$23)</f>
        <v>0</v>
      </c>
      <c r="AF606" s="36" t="n">
        <f aca="false">SUM(AA606:AE606)</f>
        <v>0</v>
      </c>
      <c r="AG606" s="45" t="str">
        <f aca="false">IF(AM606&lt;=0,"-",INDEX(TR_TASA,MATCH(AM606,TR_DESDE,1)))</f>
        <v>-</v>
      </c>
      <c r="AH606" s="44" t="n">
        <f aca="false">IF($F606="Cese",1,IF($F606="Activo",INDEX(DIV_N,1),0))</f>
        <v>0</v>
      </c>
      <c r="AI606" s="44" t="n">
        <f aca="false">IF($F606="Cese",0,IF($F606="Activo",INDEX(DIV_HASTA,1),0))</f>
        <v>0</v>
      </c>
      <c r="AJ606" s="19" t="n">
        <f aca="false">0</f>
        <v>0</v>
      </c>
      <c r="AK606" s="19" t="n">
        <f aca="false">IF(OR($F606="Activo",$F606="Cese"),MAX(0,(AF606-AJ606)/AH606),0)</f>
        <v>0</v>
      </c>
      <c r="AL606" s="19" t="n">
        <f aca="false">IF(OR($F606="Activo",$F606="Cese"),K606+IF(PROY_BON="Sí",0,J606),0)</f>
        <v>0</v>
      </c>
      <c r="AM606" s="19" t="n">
        <f aca="false">IF(AL606&gt;0,MAX(0,X606+AL606-Y606),Z606)</f>
        <v>0</v>
      </c>
      <c r="AN606" s="19" t="n">
        <f aca="false">SUMPRODUCT((AM606&gt;TR_DESDE)*(AM606-TR_DESDE)*TR_INC)</f>
        <v>0</v>
      </c>
      <c r="AO606" s="19" t="n">
        <f aca="false">IF(AL606&gt;0,MAX(0,AN606-IF($F606="Cese",MAX(AF606,AJ606),AF606)),0)</f>
        <v>0</v>
      </c>
      <c r="AP606" s="46" t="n">
        <f aca="false">IF(OR($F606="Activo",$F606="Cese"),ROUND(AK606+AO606,2),0)</f>
        <v>0</v>
      </c>
      <c r="AQ606" s="19" t="n">
        <f aca="false">IF($F606="Cese",MAX(0,AJ606-AN606),0)</f>
        <v>0</v>
      </c>
      <c r="AR606" s="19" t="str">
        <f aca="false">IF($B606="","",IF(COUNTIFS(RP_COD,$B606,'Retenciones Planilla'!$C$6:$C$105,"&lt;&gt;")=0,"",SUMIFS('Retenciones Planilla'!$C$6:$C$105,RP_COD,$B606)))</f>
        <v/>
      </c>
      <c r="AS606" s="19" t="str">
        <f aca="false">IF(AR606="","",AR606-AP606)</f>
        <v/>
      </c>
      <c r="AT606" s="23" t="str">
        <f aca="false">IF($B606="","",IF(NOT(OR($F606="Activo",$F606="Cese")),IF(N(AR606)=0,"—","Revisar: sin vínculo"),IF(AR606="",IF(AP606=0,"No corresponde","Sin dato planilla"),IF(ABS(AS606)&lt;=TOL,"OK",IF(AS606&gt;0,"Retuvo de más","Retuvo de menos")))))</f>
        <v/>
      </c>
      <c r="AU606" s="19" t="n">
        <f aca="false">IF(AND(BASE_RET="Planilla (si existe)",AR606&lt;&gt;""),AR606,AP606)</f>
        <v>0</v>
      </c>
      <c r="AV606" s="19" t="n">
        <f aca="false">AU606+N606</f>
        <v>0</v>
      </c>
    </row>
    <row r="607" customFormat="false" ht="15" hidden="false" customHeight="false" outlineLevel="0" collapsed="false">
      <c r="A607" s="43" t="n">
        <v>51</v>
      </c>
      <c r="B607" s="35" t="str">
        <f aca="false">IF(Trabajadores!$B$56="","",Trabajadores!$B$56)</f>
        <v/>
      </c>
      <c r="C607" s="35" t="str">
        <f aca="false">IF($B607="","",Trabajadores!$D$56)</f>
        <v/>
      </c>
      <c r="D607" s="43" t="n">
        <v>2</v>
      </c>
      <c r="E607" s="23" t="s">
        <v>299</v>
      </c>
      <c r="F607" s="23" t="str">
        <f aca="false">IF($B607="","",IF(OR(2&lt;Trabajadores!$M$56,2&gt;Trabajadores!$N$56),"No vinculado",IF(AND(2=Trabajadores!$N$56,Trabajadores!$O$56="Sí"),"Cese","Activo")))</f>
        <v/>
      </c>
      <c r="G607" s="19" t="n">
        <f aca="false">IF($B607="",0,SUMIFS(Ingresos!$P$6:$P$1505,ING_COD,$B607,ING_CLASE,"ORD"))</f>
        <v>0</v>
      </c>
      <c r="H607" s="19" t="n">
        <f aca="false">IF($B607="",0,SUMIFS(Ingresos!$P$6:$P$1505,ING_COD,$B607,ING_CLASE,"ORD",ING_COMP,"Sí"))</f>
        <v>0</v>
      </c>
      <c r="I607" s="19" t="n">
        <f aca="false">IF($B607="",0,SUMIFS(Ingresos!$P$6:$P$1505,ING_COD,$B607,ING_CLASE,"GRA"))</f>
        <v>0</v>
      </c>
      <c r="J607" s="19" t="n">
        <f aca="false">IF($B607="",0,SUMIFS(Ingresos!$P$6:$P$1505,ING_COD,$B607,ING_CLASE,"BON"))</f>
        <v>0</v>
      </c>
      <c r="K607" s="19" t="n">
        <f aca="false">IF($B607="",0,SUMIFS(Ingresos!$P$6:$P$1505,ING_COD,$B607,ING_CLASE,"EXT"))</f>
        <v>0</v>
      </c>
      <c r="L607" s="19" t="n">
        <f aca="false">IF($B607="",0,SUMIFS(Ingresos!$P$6:$P$1505,ING_COD,$B607,ING_CLASE,"OTO"))</f>
        <v>0</v>
      </c>
      <c r="M607" s="19" t="n">
        <f aca="false">IF($B607="",0,SUMIFS(Ingresos!$P$6:$P$1505,ING_COD,$B607,ING_CLASE,"OTX"))</f>
        <v>0</v>
      </c>
      <c r="N607" s="19" t="n">
        <f aca="false">IF($B607="",0,SUMIFS(Ingresos!$P$6:$P$1505,ING_COD,$B607,ING_CLASE,"RETO"))</f>
        <v>0</v>
      </c>
      <c r="O607" s="19" t="n">
        <f aca="false">IF($B607="",0,SUMIFS(Ingresos!$P$6:$P$1505,ING_COD,$B607,ING_CLASE,"INA"))</f>
        <v>0</v>
      </c>
      <c r="P607" s="19" t="n">
        <f aca="false">G607+I607+J607+K607+L607+M607</f>
        <v>0</v>
      </c>
      <c r="Q607" s="44" t="n">
        <f aca="false">IF($F607="Activo",11,IF($F607="Cese",1,0))</f>
        <v>0</v>
      </c>
      <c r="R607" s="19" t="n">
        <f aca="false">G607*Q607</f>
        <v>0</v>
      </c>
      <c r="S607" s="19" t="n">
        <f aca="false">IF($F607="Activo",SUMIFS(I607:I617,$D607:$D617,"&lt;="&amp;Trabajadores!$N$56)+IF(PROY_BON="Sí",SUMIFS(J607:J617,$D607:$D617,"&lt;="&amp;Trabajadores!$N$56),0),IF($F607="Cese",I607+IF(PROY_BON="Sí",J607,0),0))</f>
        <v>0</v>
      </c>
      <c r="T607" s="19" t="n">
        <f aca="false">IF(OR($F607&lt;&gt;"Activo",Trabajadores!$I$56="No"),0,IF(I612=0,H607*(1+IF(PROY_BON="Sí",Trabajadores!$P$56,0))*Trabajadores!$R$56/6*(Trabajadores!$N$56&gt;=7),0)+IF(I617=0,H607*(1+IF(PROY_BON="Sí",Trabajadores!$P$56,0))*Trabajadores!$S$56/6*(Trabajadores!$N$56&gt;=12),0))</f>
        <v>0</v>
      </c>
      <c r="U607" s="19" t="n">
        <f aca="false">IF($F607="Activo",IF(Trabajadores!$J$56="Sí",L607*11,L607),IF($F607="Cese",L607,0))</f>
        <v>0</v>
      </c>
      <c r="V607" s="19" t="n">
        <f aca="false">IF(OR($F607="Activo",$F607="Cese"),M607,0)</f>
        <v>0</v>
      </c>
      <c r="W607" s="19" t="n">
        <f aca="false">IF(OR($F607="Activo",$F607="Cese"),SUM(P606:P606),0)</f>
        <v>0</v>
      </c>
      <c r="X607" s="36" t="n">
        <f aca="false">IF(OR($F607="Activo",$F607="Cese"),R607+S607+T607+U607+V607+W607,0)</f>
        <v>0</v>
      </c>
      <c r="Y607" s="19" t="n">
        <f aca="false">IF(OR($F607="Activo",$F607="Cese"),DED_FIJA,0)</f>
        <v>0</v>
      </c>
      <c r="Z607" s="36" t="n">
        <f aca="false">MAX(0,X607-Y607)</f>
        <v>0</v>
      </c>
      <c r="AA607" s="19" t="n">
        <f aca="false">IF(Z607=0,0,MAX(0,MIN(Z607,Parámetros!$G$19)-Parámetros!$F$19)*Parámetros!$E$19)</f>
        <v>0</v>
      </c>
      <c r="AB607" s="19" t="n">
        <f aca="false">IF(Z607=0,0,MAX(0,MIN(Z607,Parámetros!$G$20)-Parámetros!$F$20)*Parámetros!$E$20)</f>
        <v>0</v>
      </c>
      <c r="AC607" s="19" t="n">
        <f aca="false">IF(Z607=0,0,MAX(0,MIN(Z607,Parámetros!$G$21)-Parámetros!$F$21)*Parámetros!$E$21)</f>
        <v>0</v>
      </c>
      <c r="AD607" s="19" t="n">
        <f aca="false">IF(Z607=0,0,MAX(0,MIN(Z607,Parámetros!$G$22)-Parámetros!$F$22)*Parámetros!$E$22)</f>
        <v>0</v>
      </c>
      <c r="AE607" s="19" t="n">
        <f aca="false">IF(Z607=0,0,MAX(0,MIN(Z607,Parámetros!$G$23)-Parámetros!$F$23)*Parámetros!$E$23)</f>
        <v>0</v>
      </c>
      <c r="AF607" s="36" t="n">
        <f aca="false">SUM(AA607:AE607)</f>
        <v>0</v>
      </c>
      <c r="AG607" s="45" t="str">
        <f aca="false">IF(AM607&lt;=0,"-",INDEX(TR_TASA,MATCH(AM607,TR_DESDE,1)))</f>
        <v>-</v>
      </c>
      <c r="AH607" s="44" t="n">
        <f aca="false">IF($F607="Cese",1,IF($F607="Activo",INDEX(DIV_N,2),0))</f>
        <v>0</v>
      </c>
      <c r="AI607" s="44" t="n">
        <f aca="false">IF($F607="Cese",1,IF($F607="Activo",INDEX(DIV_HASTA,2),0))</f>
        <v>0</v>
      </c>
      <c r="AJ607" s="19" t="n">
        <f aca="false">IF(OR($F607="Activo",$F607="Cese"),SUMIFS(AV606:AV606,D606:D606,"&lt;="&amp;AI607),0)</f>
        <v>0</v>
      </c>
      <c r="AK607" s="19" t="n">
        <f aca="false">IF(OR($F607="Activo",$F607="Cese"),MAX(0,(AF607-AJ607)/AH607),0)</f>
        <v>0</v>
      </c>
      <c r="AL607" s="19" t="n">
        <f aca="false">IF(OR($F607="Activo",$F607="Cese"),K607+IF(PROY_BON="Sí",0,J607),0)</f>
        <v>0</v>
      </c>
      <c r="AM607" s="19" t="n">
        <f aca="false">IF(AL607&gt;0,MAX(0,X607+AL607-Y607),Z607)</f>
        <v>0</v>
      </c>
      <c r="AN607" s="19" t="n">
        <f aca="false">SUMPRODUCT((AM607&gt;TR_DESDE)*(AM607-TR_DESDE)*TR_INC)</f>
        <v>0</v>
      </c>
      <c r="AO607" s="19" t="n">
        <f aca="false">IF(AL607&gt;0,MAX(0,AN607-IF($F607="Cese",MAX(AF607,AJ607),AF607)),0)</f>
        <v>0</v>
      </c>
      <c r="AP607" s="46" t="n">
        <f aca="false">IF(OR($F607="Activo",$F607="Cese"),ROUND(AK607+AO607,2),0)</f>
        <v>0</v>
      </c>
      <c r="AQ607" s="19" t="n">
        <f aca="false">IF($F607="Cese",MAX(0,AJ607-AN607),0)</f>
        <v>0</v>
      </c>
      <c r="AR607" s="19" t="str">
        <f aca="false">IF($B607="","",IF(COUNTIFS(RP_COD,$B607,'Retenciones Planilla'!$D$6:$D$105,"&lt;&gt;")=0,"",SUMIFS('Retenciones Planilla'!$D$6:$D$105,RP_COD,$B607)))</f>
        <v/>
      </c>
      <c r="AS607" s="19" t="str">
        <f aca="false">IF(AR607="","",AR607-AP607)</f>
        <v/>
      </c>
      <c r="AT607" s="23" t="str">
        <f aca="false">IF($B607="","",IF(NOT(OR($F607="Activo",$F607="Cese")),IF(N(AR607)=0,"—","Revisar: sin vínculo"),IF(AR607="",IF(AP607=0,"No corresponde","Sin dato planilla"),IF(ABS(AS607)&lt;=TOL,"OK",IF(AS607&gt;0,"Retuvo de más","Retuvo de menos")))))</f>
        <v/>
      </c>
      <c r="AU607" s="19" t="n">
        <f aca="false">IF(AND(BASE_RET="Planilla (si existe)",AR607&lt;&gt;""),AR607,AP607)</f>
        <v>0</v>
      </c>
      <c r="AV607" s="19" t="n">
        <f aca="false">AU607+N607</f>
        <v>0</v>
      </c>
    </row>
    <row r="608" customFormat="false" ht="15" hidden="false" customHeight="false" outlineLevel="0" collapsed="false">
      <c r="A608" s="43" t="n">
        <v>51</v>
      </c>
      <c r="B608" s="35" t="str">
        <f aca="false">IF(Trabajadores!$B$56="","",Trabajadores!$B$56)</f>
        <v/>
      </c>
      <c r="C608" s="35" t="str">
        <f aca="false">IF($B608="","",Trabajadores!$D$56)</f>
        <v/>
      </c>
      <c r="D608" s="43" t="n">
        <v>3</v>
      </c>
      <c r="E608" s="23" t="s">
        <v>300</v>
      </c>
      <c r="F608" s="23" t="str">
        <f aca="false">IF($B608="","",IF(OR(3&lt;Trabajadores!$M$56,3&gt;Trabajadores!$N$56),"No vinculado",IF(AND(3=Trabajadores!$N$56,Trabajadores!$O$56="Sí"),"Cese","Activo")))</f>
        <v/>
      </c>
      <c r="G608" s="19" t="n">
        <f aca="false">IF($B608="",0,SUMIFS(Ingresos!$Q$6:$Q$1505,ING_COD,$B608,ING_CLASE,"ORD"))</f>
        <v>0</v>
      </c>
      <c r="H608" s="19" t="n">
        <f aca="false">IF($B608="",0,SUMIFS(Ingresos!$Q$6:$Q$1505,ING_COD,$B608,ING_CLASE,"ORD",ING_COMP,"Sí"))</f>
        <v>0</v>
      </c>
      <c r="I608" s="19" t="n">
        <f aca="false">IF($B608="",0,SUMIFS(Ingresos!$Q$6:$Q$1505,ING_COD,$B608,ING_CLASE,"GRA"))</f>
        <v>0</v>
      </c>
      <c r="J608" s="19" t="n">
        <f aca="false">IF($B608="",0,SUMIFS(Ingresos!$Q$6:$Q$1505,ING_COD,$B608,ING_CLASE,"BON"))</f>
        <v>0</v>
      </c>
      <c r="K608" s="19" t="n">
        <f aca="false">IF($B608="",0,SUMIFS(Ingresos!$Q$6:$Q$1505,ING_COD,$B608,ING_CLASE,"EXT"))</f>
        <v>0</v>
      </c>
      <c r="L608" s="19" t="n">
        <f aca="false">IF($B608="",0,SUMIFS(Ingresos!$Q$6:$Q$1505,ING_COD,$B608,ING_CLASE,"OTO"))</f>
        <v>0</v>
      </c>
      <c r="M608" s="19" t="n">
        <f aca="false">IF($B608="",0,SUMIFS(Ingresos!$Q$6:$Q$1505,ING_COD,$B608,ING_CLASE,"OTX"))</f>
        <v>0</v>
      </c>
      <c r="N608" s="19" t="n">
        <f aca="false">IF($B608="",0,SUMIFS(Ingresos!$Q$6:$Q$1505,ING_COD,$B608,ING_CLASE,"RETO"))</f>
        <v>0</v>
      </c>
      <c r="O608" s="19" t="n">
        <f aca="false">IF($B608="",0,SUMIFS(Ingresos!$Q$6:$Q$1505,ING_COD,$B608,ING_CLASE,"INA"))</f>
        <v>0</v>
      </c>
      <c r="P608" s="19" t="n">
        <f aca="false">G608+I608+J608+K608+L608+M608</f>
        <v>0</v>
      </c>
      <c r="Q608" s="44" t="n">
        <f aca="false">IF($F608="Activo",10,IF($F608="Cese",1,0))</f>
        <v>0</v>
      </c>
      <c r="R608" s="19" t="n">
        <f aca="false">G608*Q608</f>
        <v>0</v>
      </c>
      <c r="S608" s="19" t="n">
        <f aca="false">IF($F608="Activo",SUMIFS(I608:I617,$D608:$D617,"&lt;="&amp;Trabajadores!$N$56)+IF(PROY_BON="Sí",SUMIFS(J608:J617,$D608:$D617,"&lt;="&amp;Trabajadores!$N$56),0),IF($F608="Cese",I608+IF(PROY_BON="Sí",J608,0),0))</f>
        <v>0</v>
      </c>
      <c r="T608" s="19" t="n">
        <f aca="false">IF(OR($F608&lt;&gt;"Activo",Trabajadores!$I$56="No"),0,IF(I612=0,H608*(1+IF(PROY_BON="Sí",Trabajadores!$P$56,0))*Trabajadores!$R$56/6*(Trabajadores!$N$56&gt;=7),0)+IF(I617=0,H608*(1+IF(PROY_BON="Sí",Trabajadores!$P$56,0))*Trabajadores!$S$56/6*(Trabajadores!$N$56&gt;=12),0))</f>
        <v>0</v>
      </c>
      <c r="U608" s="19" t="n">
        <f aca="false">IF($F608="Activo",IF(Trabajadores!$J$56="Sí",L608*10,L608),IF($F608="Cese",L608,0))</f>
        <v>0</v>
      </c>
      <c r="V608" s="19" t="n">
        <f aca="false">IF(OR($F608="Activo",$F608="Cese"),M608,0)</f>
        <v>0</v>
      </c>
      <c r="W608" s="19" t="n">
        <f aca="false">IF(OR($F608="Activo",$F608="Cese"),SUM(P606:P607),0)</f>
        <v>0</v>
      </c>
      <c r="X608" s="36" t="n">
        <f aca="false">IF(OR($F608="Activo",$F608="Cese"),R608+S608+T608+U608+V608+W608,0)</f>
        <v>0</v>
      </c>
      <c r="Y608" s="19" t="n">
        <f aca="false">IF(OR($F608="Activo",$F608="Cese"),DED_FIJA,0)</f>
        <v>0</v>
      </c>
      <c r="Z608" s="36" t="n">
        <f aca="false">MAX(0,X608-Y608)</f>
        <v>0</v>
      </c>
      <c r="AA608" s="19" t="n">
        <f aca="false">IF(Z608=0,0,MAX(0,MIN(Z608,Parámetros!$G$19)-Parámetros!$F$19)*Parámetros!$E$19)</f>
        <v>0</v>
      </c>
      <c r="AB608" s="19" t="n">
        <f aca="false">IF(Z608=0,0,MAX(0,MIN(Z608,Parámetros!$G$20)-Parámetros!$F$20)*Parámetros!$E$20)</f>
        <v>0</v>
      </c>
      <c r="AC608" s="19" t="n">
        <f aca="false">IF(Z608=0,0,MAX(0,MIN(Z608,Parámetros!$G$21)-Parámetros!$F$21)*Parámetros!$E$21)</f>
        <v>0</v>
      </c>
      <c r="AD608" s="19" t="n">
        <f aca="false">IF(Z608=0,0,MAX(0,MIN(Z608,Parámetros!$G$22)-Parámetros!$F$22)*Parámetros!$E$22)</f>
        <v>0</v>
      </c>
      <c r="AE608" s="19" t="n">
        <f aca="false">IF(Z608=0,0,MAX(0,MIN(Z608,Parámetros!$G$23)-Parámetros!$F$23)*Parámetros!$E$23)</f>
        <v>0</v>
      </c>
      <c r="AF608" s="36" t="n">
        <f aca="false">SUM(AA608:AE608)</f>
        <v>0</v>
      </c>
      <c r="AG608" s="45" t="str">
        <f aca="false">IF(AM608&lt;=0,"-",INDEX(TR_TASA,MATCH(AM608,TR_DESDE,1)))</f>
        <v>-</v>
      </c>
      <c r="AH608" s="44" t="n">
        <f aca="false">IF($F608="Cese",1,IF($F608="Activo",INDEX(DIV_N,3),0))</f>
        <v>0</v>
      </c>
      <c r="AI608" s="44" t="n">
        <f aca="false">IF($F608="Cese",2,IF($F608="Activo",INDEX(DIV_HASTA,3),0))</f>
        <v>0</v>
      </c>
      <c r="AJ608" s="19" t="n">
        <f aca="false">IF(OR($F608="Activo",$F608="Cese"),SUMIFS(AV606:AV607,D606:D607,"&lt;="&amp;AI608),0)</f>
        <v>0</v>
      </c>
      <c r="AK608" s="19" t="n">
        <f aca="false">IF(OR($F608="Activo",$F608="Cese"),MAX(0,(AF608-AJ608)/AH608),0)</f>
        <v>0</v>
      </c>
      <c r="AL608" s="19" t="n">
        <f aca="false">IF(OR($F608="Activo",$F608="Cese"),K608+IF(PROY_BON="Sí",0,J608),0)</f>
        <v>0</v>
      </c>
      <c r="AM608" s="19" t="n">
        <f aca="false">IF(AL608&gt;0,MAX(0,X608+AL608-Y608),Z608)</f>
        <v>0</v>
      </c>
      <c r="AN608" s="19" t="n">
        <f aca="false">SUMPRODUCT((AM608&gt;TR_DESDE)*(AM608-TR_DESDE)*TR_INC)</f>
        <v>0</v>
      </c>
      <c r="AO608" s="19" t="n">
        <f aca="false">IF(AL608&gt;0,MAX(0,AN608-IF($F608="Cese",MAX(AF608,AJ608),AF608)),0)</f>
        <v>0</v>
      </c>
      <c r="AP608" s="46" t="n">
        <f aca="false">IF(OR($F608="Activo",$F608="Cese"),ROUND(AK608+AO608,2),0)</f>
        <v>0</v>
      </c>
      <c r="AQ608" s="19" t="n">
        <f aca="false">IF($F608="Cese",MAX(0,AJ608-AN608),0)</f>
        <v>0</v>
      </c>
      <c r="AR608" s="19" t="str">
        <f aca="false">IF($B608="","",IF(COUNTIFS(RP_COD,$B608,'Retenciones Planilla'!$E$6:$E$105,"&lt;&gt;")=0,"",SUMIFS('Retenciones Planilla'!$E$6:$E$105,RP_COD,$B608)))</f>
        <v/>
      </c>
      <c r="AS608" s="19" t="str">
        <f aca="false">IF(AR608="","",AR608-AP608)</f>
        <v/>
      </c>
      <c r="AT608" s="23" t="str">
        <f aca="false">IF($B608="","",IF(NOT(OR($F608="Activo",$F608="Cese")),IF(N(AR608)=0,"—","Revisar: sin vínculo"),IF(AR608="",IF(AP608=0,"No corresponde","Sin dato planilla"),IF(ABS(AS608)&lt;=TOL,"OK",IF(AS608&gt;0,"Retuvo de más","Retuvo de menos")))))</f>
        <v/>
      </c>
      <c r="AU608" s="19" t="n">
        <f aca="false">IF(AND(BASE_RET="Planilla (si existe)",AR608&lt;&gt;""),AR608,AP608)</f>
        <v>0</v>
      </c>
      <c r="AV608" s="19" t="n">
        <f aca="false">AU608+N608</f>
        <v>0</v>
      </c>
    </row>
    <row r="609" customFormat="false" ht="15" hidden="false" customHeight="false" outlineLevel="0" collapsed="false">
      <c r="A609" s="43" t="n">
        <v>51</v>
      </c>
      <c r="B609" s="35" t="str">
        <f aca="false">IF(Trabajadores!$B$56="","",Trabajadores!$B$56)</f>
        <v/>
      </c>
      <c r="C609" s="35" t="str">
        <f aca="false">IF($B609="","",Trabajadores!$D$56)</f>
        <v/>
      </c>
      <c r="D609" s="43" t="n">
        <v>4</v>
      </c>
      <c r="E609" s="23" t="s">
        <v>301</v>
      </c>
      <c r="F609" s="23" t="str">
        <f aca="false">IF($B609="","",IF(OR(4&lt;Trabajadores!$M$56,4&gt;Trabajadores!$N$56),"No vinculado",IF(AND(4=Trabajadores!$N$56,Trabajadores!$O$56="Sí"),"Cese","Activo")))</f>
        <v/>
      </c>
      <c r="G609" s="19" t="n">
        <f aca="false">IF($B609="",0,SUMIFS(Ingresos!$R$6:$R$1505,ING_COD,$B609,ING_CLASE,"ORD"))</f>
        <v>0</v>
      </c>
      <c r="H609" s="19" t="n">
        <f aca="false">IF($B609="",0,SUMIFS(Ingresos!$R$6:$R$1505,ING_COD,$B609,ING_CLASE,"ORD",ING_COMP,"Sí"))</f>
        <v>0</v>
      </c>
      <c r="I609" s="19" t="n">
        <f aca="false">IF($B609="",0,SUMIFS(Ingresos!$R$6:$R$1505,ING_COD,$B609,ING_CLASE,"GRA"))</f>
        <v>0</v>
      </c>
      <c r="J609" s="19" t="n">
        <f aca="false">IF($B609="",0,SUMIFS(Ingresos!$R$6:$R$1505,ING_COD,$B609,ING_CLASE,"BON"))</f>
        <v>0</v>
      </c>
      <c r="K609" s="19" t="n">
        <f aca="false">IF($B609="",0,SUMIFS(Ingresos!$R$6:$R$1505,ING_COD,$B609,ING_CLASE,"EXT"))</f>
        <v>0</v>
      </c>
      <c r="L609" s="19" t="n">
        <f aca="false">IF($B609="",0,SUMIFS(Ingresos!$R$6:$R$1505,ING_COD,$B609,ING_CLASE,"OTO"))</f>
        <v>0</v>
      </c>
      <c r="M609" s="19" t="n">
        <f aca="false">IF($B609="",0,SUMIFS(Ingresos!$R$6:$R$1505,ING_COD,$B609,ING_CLASE,"OTX"))</f>
        <v>0</v>
      </c>
      <c r="N609" s="19" t="n">
        <f aca="false">IF($B609="",0,SUMIFS(Ingresos!$R$6:$R$1505,ING_COD,$B609,ING_CLASE,"RETO"))</f>
        <v>0</v>
      </c>
      <c r="O609" s="19" t="n">
        <f aca="false">IF($B609="",0,SUMIFS(Ingresos!$R$6:$R$1505,ING_COD,$B609,ING_CLASE,"INA"))</f>
        <v>0</v>
      </c>
      <c r="P609" s="19" t="n">
        <f aca="false">G609+I609+J609+K609+L609+M609</f>
        <v>0</v>
      </c>
      <c r="Q609" s="44" t="n">
        <f aca="false">IF($F609="Activo",9,IF($F609="Cese",1,0))</f>
        <v>0</v>
      </c>
      <c r="R609" s="19" t="n">
        <f aca="false">G609*Q609</f>
        <v>0</v>
      </c>
      <c r="S609" s="19" t="n">
        <f aca="false">IF($F609="Activo",SUMIFS(I609:I617,$D609:$D617,"&lt;="&amp;Trabajadores!$N$56)+IF(PROY_BON="Sí",SUMIFS(J609:J617,$D609:$D617,"&lt;="&amp;Trabajadores!$N$56),0),IF($F609="Cese",I609+IF(PROY_BON="Sí",J609,0),0))</f>
        <v>0</v>
      </c>
      <c r="T609" s="19" t="n">
        <f aca="false">IF(OR($F609&lt;&gt;"Activo",Trabajadores!$I$56="No"),0,IF(I612=0,H609*(1+IF(PROY_BON="Sí",Trabajadores!$P$56,0))*Trabajadores!$R$56/6*(Trabajadores!$N$56&gt;=7),0)+IF(I617=0,H609*(1+IF(PROY_BON="Sí",Trabajadores!$P$56,0))*Trabajadores!$S$56/6*(Trabajadores!$N$56&gt;=12),0))</f>
        <v>0</v>
      </c>
      <c r="U609" s="19" t="n">
        <f aca="false">IF($F609="Activo",IF(Trabajadores!$J$56="Sí",L609*9,L609),IF($F609="Cese",L609,0))</f>
        <v>0</v>
      </c>
      <c r="V609" s="19" t="n">
        <f aca="false">IF(OR($F609="Activo",$F609="Cese"),M609,0)</f>
        <v>0</v>
      </c>
      <c r="W609" s="19" t="n">
        <f aca="false">IF(OR($F609="Activo",$F609="Cese"),SUM(P606:P608),0)</f>
        <v>0</v>
      </c>
      <c r="X609" s="36" t="n">
        <f aca="false">IF(OR($F609="Activo",$F609="Cese"),R609+S609+T609+U609+V609+W609,0)</f>
        <v>0</v>
      </c>
      <c r="Y609" s="19" t="n">
        <f aca="false">IF(OR($F609="Activo",$F609="Cese"),DED_FIJA,0)</f>
        <v>0</v>
      </c>
      <c r="Z609" s="36" t="n">
        <f aca="false">MAX(0,X609-Y609)</f>
        <v>0</v>
      </c>
      <c r="AA609" s="19" t="n">
        <f aca="false">IF(Z609=0,0,MAX(0,MIN(Z609,Parámetros!$G$19)-Parámetros!$F$19)*Parámetros!$E$19)</f>
        <v>0</v>
      </c>
      <c r="AB609" s="19" t="n">
        <f aca="false">IF(Z609=0,0,MAX(0,MIN(Z609,Parámetros!$G$20)-Parámetros!$F$20)*Parámetros!$E$20)</f>
        <v>0</v>
      </c>
      <c r="AC609" s="19" t="n">
        <f aca="false">IF(Z609=0,0,MAX(0,MIN(Z609,Parámetros!$G$21)-Parámetros!$F$21)*Parámetros!$E$21)</f>
        <v>0</v>
      </c>
      <c r="AD609" s="19" t="n">
        <f aca="false">IF(Z609=0,0,MAX(0,MIN(Z609,Parámetros!$G$22)-Parámetros!$F$22)*Parámetros!$E$22)</f>
        <v>0</v>
      </c>
      <c r="AE609" s="19" t="n">
        <f aca="false">IF(Z609=0,0,MAX(0,MIN(Z609,Parámetros!$G$23)-Parámetros!$F$23)*Parámetros!$E$23)</f>
        <v>0</v>
      </c>
      <c r="AF609" s="36" t="n">
        <f aca="false">SUM(AA609:AE609)</f>
        <v>0</v>
      </c>
      <c r="AG609" s="45" t="str">
        <f aca="false">IF(AM609&lt;=0,"-",INDEX(TR_TASA,MATCH(AM609,TR_DESDE,1)))</f>
        <v>-</v>
      </c>
      <c r="AH609" s="44" t="n">
        <f aca="false">IF($F609="Cese",1,IF($F609="Activo",INDEX(DIV_N,4),0))</f>
        <v>0</v>
      </c>
      <c r="AI609" s="44" t="n">
        <f aca="false">IF($F609="Cese",3,IF($F609="Activo",INDEX(DIV_HASTA,4),0))</f>
        <v>0</v>
      </c>
      <c r="AJ609" s="19" t="n">
        <f aca="false">IF(OR($F609="Activo",$F609="Cese"),SUMIFS(AV606:AV608,D606:D608,"&lt;="&amp;AI609),0)</f>
        <v>0</v>
      </c>
      <c r="AK609" s="19" t="n">
        <f aca="false">IF(OR($F609="Activo",$F609="Cese"),MAX(0,(AF609-AJ609)/AH609),0)</f>
        <v>0</v>
      </c>
      <c r="AL609" s="19" t="n">
        <f aca="false">IF(OR($F609="Activo",$F609="Cese"),K609+IF(PROY_BON="Sí",0,J609),0)</f>
        <v>0</v>
      </c>
      <c r="AM609" s="19" t="n">
        <f aca="false">IF(AL609&gt;0,MAX(0,X609+AL609-Y609),Z609)</f>
        <v>0</v>
      </c>
      <c r="AN609" s="19" t="n">
        <f aca="false">SUMPRODUCT((AM609&gt;TR_DESDE)*(AM609-TR_DESDE)*TR_INC)</f>
        <v>0</v>
      </c>
      <c r="AO609" s="19" t="n">
        <f aca="false">IF(AL609&gt;0,MAX(0,AN609-IF($F609="Cese",MAX(AF609,AJ609),AF609)),0)</f>
        <v>0</v>
      </c>
      <c r="AP609" s="46" t="n">
        <f aca="false">IF(OR($F609="Activo",$F609="Cese"),ROUND(AK609+AO609,2),0)</f>
        <v>0</v>
      </c>
      <c r="AQ609" s="19" t="n">
        <f aca="false">IF($F609="Cese",MAX(0,AJ609-AN609),0)</f>
        <v>0</v>
      </c>
      <c r="AR609" s="19" t="str">
        <f aca="false">IF($B609="","",IF(COUNTIFS(RP_COD,$B609,'Retenciones Planilla'!$F$6:$F$105,"&lt;&gt;")=0,"",SUMIFS('Retenciones Planilla'!$F$6:$F$105,RP_COD,$B609)))</f>
        <v/>
      </c>
      <c r="AS609" s="19" t="str">
        <f aca="false">IF(AR609="","",AR609-AP609)</f>
        <v/>
      </c>
      <c r="AT609" s="23" t="str">
        <f aca="false">IF($B609="","",IF(NOT(OR($F609="Activo",$F609="Cese")),IF(N(AR609)=0,"—","Revisar: sin vínculo"),IF(AR609="",IF(AP609=0,"No corresponde","Sin dato planilla"),IF(ABS(AS609)&lt;=TOL,"OK",IF(AS609&gt;0,"Retuvo de más","Retuvo de menos")))))</f>
        <v/>
      </c>
      <c r="AU609" s="19" t="n">
        <f aca="false">IF(AND(BASE_RET="Planilla (si existe)",AR609&lt;&gt;""),AR609,AP609)</f>
        <v>0</v>
      </c>
      <c r="AV609" s="19" t="n">
        <f aca="false">AU609+N609</f>
        <v>0</v>
      </c>
    </row>
    <row r="610" customFormat="false" ht="15" hidden="false" customHeight="false" outlineLevel="0" collapsed="false">
      <c r="A610" s="43" t="n">
        <v>51</v>
      </c>
      <c r="B610" s="35" t="str">
        <f aca="false">IF(Trabajadores!$B$56="","",Trabajadores!$B$56)</f>
        <v/>
      </c>
      <c r="C610" s="35" t="str">
        <f aca="false">IF($B610="","",Trabajadores!$D$56)</f>
        <v/>
      </c>
      <c r="D610" s="43" t="n">
        <v>5</v>
      </c>
      <c r="E610" s="23" t="s">
        <v>302</v>
      </c>
      <c r="F610" s="23" t="str">
        <f aca="false">IF($B610="","",IF(OR(5&lt;Trabajadores!$M$56,5&gt;Trabajadores!$N$56),"No vinculado",IF(AND(5=Trabajadores!$N$56,Trabajadores!$O$56="Sí"),"Cese","Activo")))</f>
        <v/>
      </c>
      <c r="G610" s="19" t="n">
        <f aca="false">IF($B610="",0,SUMIFS(Ingresos!$S$6:$S$1505,ING_COD,$B610,ING_CLASE,"ORD"))</f>
        <v>0</v>
      </c>
      <c r="H610" s="19" t="n">
        <f aca="false">IF($B610="",0,SUMIFS(Ingresos!$S$6:$S$1505,ING_COD,$B610,ING_CLASE,"ORD",ING_COMP,"Sí"))</f>
        <v>0</v>
      </c>
      <c r="I610" s="19" t="n">
        <f aca="false">IF($B610="",0,SUMIFS(Ingresos!$S$6:$S$1505,ING_COD,$B610,ING_CLASE,"GRA"))</f>
        <v>0</v>
      </c>
      <c r="J610" s="19" t="n">
        <f aca="false">IF($B610="",0,SUMIFS(Ingresos!$S$6:$S$1505,ING_COD,$B610,ING_CLASE,"BON"))</f>
        <v>0</v>
      </c>
      <c r="K610" s="19" t="n">
        <f aca="false">IF($B610="",0,SUMIFS(Ingresos!$S$6:$S$1505,ING_COD,$B610,ING_CLASE,"EXT"))</f>
        <v>0</v>
      </c>
      <c r="L610" s="19" t="n">
        <f aca="false">IF($B610="",0,SUMIFS(Ingresos!$S$6:$S$1505,ING_COD,$B610,ING_CLASE,"OTO"))</f>
        <v>0</v>
      </c>
      <c r="M610" s="19" t="n">
        <f aca="false">IF($B610="",0,SUMIFS(Ingresos!$S$6:$S$1505,ING_COD,$B610,ING_CLASE,"OTX"))</f>
        <v>0</v>
      </c>
      <c r="N610" s="19" t="n">
        <f aca="false">IF($B610="",0,SUMIFS(Ingresos!$S$6:$S$1505,ING_COD,$B610,ING_CLASE,"RETO"))</f>
        <v>0</v>
      </c>
      <c r="O610" s="19" t="n">
        <f aca="false">IF($B610="",0,SUMIFS(Ingresos!$S$6:$S$1505,ING_COD,$B610,ING_CLASE,"INA"))</f>
        <v>0</v>
      </c>
      <c r="P610" s="19" t="n">
        <f aca="false">G610+I610+J610+K610+L610+M610</f>
        <v>0</v>
      </c>
      <c r="Q610" s="44" t="n">
        <f aca="false">IF($F610="Activo",8,IF($F610="Cese",1,0))</f>
        <v>0</v>
      </c>
      <c r="R610" s="19" t="n">
        <f aca="false">G610*Q610</f>
        <v>0</v>
      </c>
      <c r="S610" s="19" t="n">
        <f aca="false">IF($F610="Activo",SUMIFS(I610:I617,$D610:$D617,"&lt;="&amp;Trabajadores!$N$56)+IF(PROY_BON="Sí",SUMIFS(J610:J617,$D610:$D617,"&lt;="&amp;Trabajadores!$N$56),0),IF($F610="Cese",I610+IF(PROY_BON="Sí",J610,0),0))</f>
        <v>0</v>
      </c>
      <c r="T610" s="19" t="n">
        <f aca="false">IF(OR($F610&lt;&gt;"Activo",Trabajadores!$I$56="No"),0,IF(I612=0,H610*(1+IF(PROY_BON="Sí",Trabajadores!$P$56,0))*Trabajadores!$R$56/6*(Trabajadores!$N$56&gt;=7),0)+IF(I617=0,H610*(1+IF(PROY_BON="Sí",Trabajadores!$P$56,0))*Trabajadores!$S$56/6*(Trabajadores!$N$56&gt;=12),0))</f>
        <v>0</v>
      </c>
      <c r="U610" s="19" t="n">
        <f aca="false">IF($F610="Activo",IF(Trabajadores!$J$56="Sí",L610*8,L610),IF($F610="Cese",L610,0))</f>
        <v>0</v>
      </c>
      <c r="V610" s="19" t="n">
        <f aca="false">IF(OR($F610="Activo",$F610="Cese"),M610,0)</f>
        <v>0</v>
      </c>
      <c r="W610" s="19" t="n">
        <f aca="false">IF(OR($F610="Activo",$F610="Cese"),SUM(P606:P609),0)</f>
        <v>0</v>
      </c>
      <c r="X610" s="36" t="n">
        <f aca="false">IF(OR($F610="Activo",$F610="Cese"),R610+S610+T610+U610+V610+W610,0)</f>
        <v>0</v>
      </c>
      <c r="Y610" s="19" t="n">
        <f aca="false">IF(OR($F610="Activo",$F610="Cese"),DED_FIJA,0)</f>
        <v>0</v>
      </c>
      <c r="Z610" s="36" t="n">
        <f aca="false">MAX(0,X610-Y610)</f>
        <v>0</v>
      </c>
      <c r="AA610" s="19" t="n">
        <f aca="false">IF(Z610=0,0,MAX(0,MIN(Z610,Parámetros!$G$19)-Parámetros!$F$19)*Parámetros!$E$19)</f>
        <v>0</v>
      </c>
      <c r="AB610" s="19" t="n">
        <f aca="false">IF(Z610=0,0,MAX(0,MIN(Z610,Parámetros!$G$20)-Parámetros!$F$20)*Parámetros!$E$20)</f>
        <v>0</v>
      </c>
      <c r="AC610" s="19" t="n">
        <f aca="false">IF(Z610=0,0,MAX(0,MIN(Z610,Parámetros!$G$21)-Parámetros!$F$21)*Parámetros!$E$21)</f>
        <v>0</v>
      </c>
      <c r="AD610" s="19" t="n">
        <f aca="false">IF(Z610=0,0,MAX(0,MIN(Z610,Parámetros!$G$22)-Parámetros!$F$22)*Parámetros!$E$22)</f>
        <v>0</v>
      </c>
      <c r="AE610" s="19" t="n">
        <f aca="false">IF(Z610=0,0,MAX(0,MIN(Z610,Parámetros!$G$23)-Parámetros!$F$23)*Parámetros!$E$23)</f>
        <v>0</v>
      </c>
      <c r="AF610" s="36" t="n">
        <f aca="false">SUM(AA610:AE610)</f>
        <v>0</v>
      </c>
      <c r="AG610" s="45" t="str">
        <f aca="false">IF(AM610&lt;=0,"-",INDEX(TR_TASA,MATCH(AM610,TR_DESDE,1)))</f>
        <v>-</v>
      </c>
      <c r="AH610" s="44" t="n">
        <f aca="false">IF($F610="Cese",1,IF($F610="Activo",INDEX(DIV_N,5),0))</f>
        <v>0</v>
      </c>
      <c r="AI610" s="44" t="n">
        <f aca="false">IF($F610="Cese",4,IF($F610="Activo",INDEX(DIV_HASTA,5),0))</f>
        <v>0</v>
      </c>
      <c r="AJ610" s="19" t="n">
        <f aca="false">IF(OR($F610="Activo",$F610="Cese"),SUMIFS(AV606:AV609,D606:D609,"&lt;="&amp;AI610),0)</f>
        <v>0</v>
      </c>
      <c r="AK610" s="19" t="n">
        <f aca="false">IF(OR($F610="Activo",$F610="Cese"),MAX(0,(AF610-AJ610)/AH610),0)</f>
        <v>0</v>
      </c>
      <c r="AL610" s="19" t="n">
        <f aca="false">IF(OR($F610="Activo",$F610="Cese"),K610+IF(PROY_BON="Sí",0,J610),0)</f>
        <v>0</v>
      </c>
      <c r="AM610" s="19" t="n">
        <f aca="false">IF(AL610&gt;0,MAX(0,X610+AL610-Y610),Z610)</f>
        <v>0</v>
      </c>
      <c r="AN610" s="19" t="n">
        <f aca="false">SUMPRODUCT((AM610&gt;TR_DESDE)*(AM610-TR_DESDE)*TR_INC)</f>
        <v>0</v>
      </c>
      <c r="AO610" s="19" t="n">
        <f aca="false">IF(AL610&gt;0,MAX(0,AN610-IF($F610="Cese",MAX(AF610,AJ610),AF610)),0)</f>
        <v>0</v>
      </c>
      <c r="AP610" s="46" t="n">
        <f aca="false">IF(OR($F610="Activo",$F610="Cese"),ROUND(AK610+AO610,2),0)</f>
        <v>0</v>
      </c>
      <c r="AQ610" s="19" t="n">
        <f aca="false">IF($F610="Cese",MAX(0,AJ610-AN610),0)</f>
        <v>0</v>
      </c>
      <c r="AR610" s="19" t="str">
        <f aca="false">IF($B610="","",IF(COUNTIFS(RP_COD,$B610,'Retenciones Planilla'!$G$6:$G$105,"&lt;&gt;")=0,"",SUMIFS('Retenciones Planilla'!$G$6:$G$105,RP_COD,$B610)))</f>
        <v/>
      </c>
      <c r="AS610" s="19" t="str">
        <f aca="false">IF(AR610="","",AR610-AP610)</f>
        <v/>
      </c>
      <c r="AT610" s="23" t="str">
        <f aca="false">IF($B610="","",IF(NOT(OR($F610="Activo",$F610="Cese")),IF(N(AR610)=0,"—","Revisar: sin vínculo"),IF(AR610="",IF(AP610=0,"No corresponde","Sin dato planilla"),IF(ABS(AS610)&lt;=TOL,"OK",IF(AS610&gt;0,"Retuvo de más","Retuvo de menos")))))</f>
        <v/>
      </c>
      <c r="AU610" s="19" t="n">
        <f aca="false">IF(AND(BASE_RET="Planilla (si existe)",AR610&lt;&gt;""),AR610,AP610)</f>
        <v>0</v>
      </c>
      <c r="AV610" s="19" t="n">
        <f aca="false">AU610+N610</f>
        <v>0</v>
      </c>
    </row>
    <row r="611" customFormat="false" ht="15" hidden="false" customHeight="false" outlineLevel="0" collapsed="false">
      <c r="A611" s="43" t="n">
        <v>51</v>
      </c>
      <c r="B611" s="35" t="str">
        <f aca="false">IF(Trabajadores!$B$56="","",Trabajadores!$B$56)</f>
        <v/>
      </c>
      <c r="C611" s="35" t="str">
        <f aca="false">IF($B611="","",Trabajadores!$D$56)</f>
        <v/>
      </c>
      <c r="D611" s="43" t="n">
        <v>6</v>
      </c>
      <c r="E611" s="23" t="s">
        <v>303</v>
      </c>
      <c r="F611" s="23" t="str">
        <f aca="false">IF($B611="","",IF(OR(6&lt;Trabajadores!$M$56,6&gt;Trabajadores!$N$56),"No vinculado",IF(AND(6=Trabajadores!$N$56,Trabajadores!$O$56="Sí"),"Cese","Activo")))</f>
        <v/>
      </c>
      <c r="G611" s="19" t="n">
        <f aca="false">IF($B611="",0,SUMIFS(Ingresos!$T$6:$T$1505,ING_COD,$B611,ING_CLASE,"ORD"))</f>
        <v>0</v>
      </c>
      <c r="H611" s="19" t="n">
        <f aca="false">IF($B611="",0,SUMIFS(Ingresos!$T$6:$T$1505,ING_COD,$B611,ING_CLASE,"ORD",ING_COMP,"Sí"))</f>
        <v>0</v>
      </c>
      <c r="I611" s="19" t="n">
        <f aca="false">IF($B611="",0,SUMIFS(Ingresos!$T$6:$T$1505,ING_COD,$B611,ING_CLASE,"GRA"))</f>
        <v>0</v>
      </c>
      <c r="J611" s="19" t="n">
        <f aca="false">IF($B611="",0,SUMIFS(Ingresos!$T$6:$T$1505,ING_COD,$B611,ING_CLASE,"BON"))</f>
        <v>0</v>
      </c>
      <c r="K611" s="19" t="n">
        <f aca="false">IF($B611="",0,SUMIFS(Ingresos!$T$6:$T$1505,ING_COD,$B611,ING_CLASE,"EXT"))</f>
        <v>0</v>
      </c>
      <c r="L611" s="19" t="n">
        <f aca="false">IF($B611="",0,SUMIFS(Ingresos!$T$6:$T$1505,ING_COD,$B611,ING_CLASE,"OTO"))</f>
        <v>0</v>
      </c>
      <c r="M611" s="19" t="n">
        <f aca="false">IF($B611="",0,SUMIFS(Ingresos!$T$6:$T$1505,ING_COD,$B611,ING_CLASE,"OTX"))</f>
        <v>0</v>
      </c>
      <c r="N611" s="19" t="n">
        <f aca="false">IF($B611="",0,SUMIFS(Ingresos!$T$6:$T$1505,ING_COD,$B611,ING_CLASE,"RETO"))</f>
        <v>0</v>
      </c>
      <c r="O611" s="19" t="n">
        <f aca="false">IF($B611="",0,SUMIFS(Ingresos!$T$6:$T$1505,ING_COD,$B611,ING_CLASE,"INA"))</f>
        <v>0</v>
      </c>
      <c r="P611" s="19" t="n">
        <f aca="false">G611+I611+J611+K611+L611+M611</f>
        <v>0</v>
      </c>
      <c r="Q611" s="44" t="n">
        <f aca="false">IF($F611="Activo",7,IF($F611="Cese",1,0))</f>
        <v>0</v>
      </c>
      <c r="R611" s="19" t="n">
        <f aca="false">G611*Q611</f>
        <v>0</v>
      </c>
      <c r="S611" s="19" t="n">
        <f aca="false">IF($F611="Activo",SUMIFS(I611:I617,$D611:$D617,"&lt;="&amp;Trabajadores!$N$56)+IF(PROY_BON="Sí",SUMIFS(J611:J617,$D611:$D617,"&lt;="&amp;Trabajadores!$N$56),0),IF($F611="Cese",I611+IF(PROY_BON="Sí",J611,0),0))</f>
        <v>0</v>
      </c>
      <c r="T611" s="19" t="n">
        <f aca="false">IF(OR($F611&lt;&gt;"Activo",Trabajadores!$I$56="No"),0,IF(I612=0,H611*(1+IF(PROY_BON="Sí",Trabajadores!$P$56,0))*Trabajadores!$R$56/6*(Trabajadores!$N$56&gt;=7),0)+IF(I617=0,H611*(1+IF(PROY_BON="Sí",Trabajadores!$P$56,0))*Trabajadores!$S$56/6*(Trabajadores!$N$56&gt;=12),0))</f>
        <v>0</v>
      </c>
      <c r="U611" s="19" t="n">
        <f aca="false">IF($F611="Activo",IF(Trabajadores!$J$56="Sí",L611*7,L611),IF($F611="Cese",L611,0))</f>
        <v>0</v>
      </c>
      <c r="V611" s="19" t="n">
        <f aca="false">IF(OR($F611="Activo",$F611="Cese"),M611,0)</f>
        <v>0</v>
      </c>
      <c r="W611" s="19" t="n">
        <f aca="false">IF(OR($F611="Activo",$F611="Cese"),SUM(P606:P610),0)</f>
        <v>0</v>
      </c>
      <c r="X611" s="36" t="n">
        <f aca="false">IF(OR($F611="Activo",$F611="Cese"),R611+S611+T611+U611+V611+W611,0)</f>
        <v>0</v>
      </c>
      <c r="Y611" s="19" t="n">
        <f aca="false">IF(OR($F611="Activo",$F611="Cese"),DED_FIJA,0)</f>
        <v>0</v>
      </c>
      <c r="Z611" s="36" t="n">
        <f aca="false">MAX(0,X611-Y611)</f>
        <v>0</v>
      </c>
      <c r="AA611" s="19" t="n">
        <f aca="false">IF(Z611=0,0,MAX(0,MIN(Z611,Parámetros!$G$19)-Parámetros!$F$19)*Parámetros!$E$19)</f>
        <v>0</v>
      </c>
      <c r="AB611" s="19" t="n">
        <f aca="false">IF(Z611=0,0,MAX(0,MIN(Z611,Parámetros!$G$20)-Parámetros!$F$20)*Parámetros!$E$20)</f>
        <v>0</v>
      </c>
      <c r="AC611" s="19" t="n">
        <f aca="false">IF(Z611=0,0,MAX(0,MIN(Z611,Parámetros!$G$21)-Parámetros!$F$21)*Parámetros!$E$21)</f>
        <v>0</v>
      </c>
      <c r="AD611" s="19" t="n">
        <f aca="false">IF(Z611=0,0,MAX(0,MIN(Z611,Parámetros!$G$22)-Parámetros!$F$22)*Parámetros!$E$22)</f>
        <v>0</v>
      </c>
      <c r="AE611" s="19" t="n">
        <f aca="false">IF(Z611=0,0,MAX(0,MIN(Z611,Parámetros!$G$23)-Parámetros!$F$23)*Parámetros!$E$23)</f>
        <v>0</v>
      </c>
      <c r="AF611" s="36" t="n">
        <f aca="false">SUM(AA611:AE611)</f>
        <v>0</v>
      </c>
      <c r="AG611" s="45" t="str">
        <f aca="false">IF(AM611&lt;=0,"-",INDEX(TR_TASA,MATCH(AM611,TR_DESDE,1)))</f>
        <v>-</v>
      </c>
      <c r="AH611" s="44" t="n">
        <f aca="false">IF($F611="Cese",1,IF($F611="Activo",INDEX(DIV_N,6),0))</f>
        <v>0</v>
      </c>
      <c r="AI611" s="44" t="n">
        <f aca="false">IF($F611="Cese",5,IF($F611="Activo",INDEX(DIV_HASTA,6),0))</f>
        <v>0</v>
      </c>
      <c r="AJ611" s="19" t="n">
        <f aca="false">IF(OR($F611="Activo",$F611="Cese"),SUMIFS(AV606:AV610,D606:D610,"&lt;="&amp;AI611),0)</f>
        <v>0</v>
      </c>
      <c r="AK611" s="19" t="n">
        <f aca="false">IF(OR($F611="Activo",$F611="Cese"),MAX(0,(AF611-AJ611)/AH611),0)</f>
        <v>0</v>
      </c>
      <c r="AL611" s="19" t="n">
        <f aca="false">IF(OR($F611="Activo",$F611="Cese"),K611+IF(PROY_BON="Sí",0,J611),0)</f>
        <v>0</v>
      </c>
      <c r="AM611" s="19" t="n">
        <f aca="false">IF(AL611&gt;0,MAX(0,X611+AL611-Y611),Z611)</f>
        <v>0</v>
      </c>
      <c r="AN611" s="19" t="n">
        <f aca="false">SUMPRODUCT((AM611&gt;TR_DESDE)*(AM611-TR_DESDE)*TR_INC)</f>
        <v>0</v>
      </c>
      <c r="AO611" s="19" t="n">
        <f aca="false">IF(AL611&gt;0,MAX(0,AN611-IF($F611="Cese",MAX(AF611,AJ611),AF611)),0)</f>
        <v>0</v>
      </c>
      <c r="AP611" s="46" t="n">
        <f aca="false">IF(OR($F611="Activo",$F611="Cese"),ROUND(AK611+AO611,2),0)</f>
        <v>0</v>
      </c>
      <c r="AQ611" s="19" t="n">
        <f aca="false">IF($F611="Cese",MAX(0,AJ611-AN611),0)</f>
        <v>0</v>
      </c>
      <c r="AR611" s="19" t="str">
        <f aca="false">IF($B611="","",IF(COUNTIFS(RP_COD,$B611,'Retenciones Planilla'!$H$6:$H$105,"&lt;&gt;")=0,"",SUMIFS('Retenciones Planilla'!$H$6:$H$105,RP_COD,$B611)))</f>
        <v/>
      </c>
      <c r="AS611" s="19" t="str">
        <f aca="false">IF(AR611="","",AR611-AP611)</f>
        <v/>
      </c>
      <c r="AT611" s="23" t="str">
        <f aca="false">IF($B611="","",IF(NOT(OR($F611="Activo",$F611="Cese")),IF(N(AR611)=0,"—","Revisar: sin vínculo"),IF(AR611="",IF(AP611=0,"No corresponde","Sin dato planilla"),IF(ABS(AS611)&lt;=TOL,"OK",IF(AS611&gt;0,"Retuvo de más","Retuvo de menos")))))</f>
        <v/>
      </c>
      <c r="AU611" s="19" t="n">
        <f aca="false">IF(AND(BASE_RET="Planilla (si existe)",AR611&lt;&gt;""),AR611,AP611)</f>
        <v>0</v>
      </c>
      <c r="AV611" s="19" t="n">
        <f aca="false">AU611+N611</f>
        <v>0</v>
      </c>
    </row>
    <row r="612" customFormat="false" ht="15" hidden="false" customHeight="false" outlineLevel="0" collapsed="false">
      <c r="A612" s="43" t="n">
        <v>51</v>
      </c>
      <c r="B612" s="35" t="str">
        <f aca="false">IF(Trabajadores!$B$56="","",Trabajadores!$B$56)</f>
        <v/>
      </c>
      <c r="C612" s="35" t="str">
        <f aca="false">IF($B612="","",Trabajadores!$D$56)</f>
        <v/>
      </c>
      <c r="D612" s="43" t="n">
        <v>7</v>
      </c>
      <c r="E612" s="23" t="s">
        <v>304</v>
      </c>
      <c r="F612" s="23" t="str">
        <f aca="false">IF($B612="","",IF(OR(7&lt;Trabajadores!$M$56,7&gt;Trabajadores!$N$56),"No vinculado",IF(AND(7=Trabajadores!$N$56,Trabajadores!$O$56="Sí"),"Cese","Activo")))</f>
        <v/>
      </c>
      <c r="G612" s="19" t="n">
        <f aca="false">IF($B612="",0,SUMIFS(Ingresos!$U$6:$U$1505,ING_COD,$B612,ING_CLASE,"ORD"))</f>
        <v>0</v>
      </c>
      <c r="H612" s="19" t="n">
        <f aca="false">IF($B612="",0,SUMIFS(Ingresos!$U$6:$U$1505,ING_COD,$B612,ING_CLASE,"ORD",ING_COMP,"Sí"))</f>
        <v>0</v>
      </c>
      <c r="I612" s="19" t="n">
        <f aca="false">IF($B612="",0,SUMIFS(Ingresos!$U$6:$U$1505,ING_COD,$B612,ING_CLASE,"GRA"))</f>
        <v>0</v>
      </c>
      <c r="J612" s="19" t="n">
        <f aca="false">IF($B612="",0,SUMIFS(Ingresos!$U$6:$U$1505,ING_COD,$B612,ING_CLASE,"BON"))</f>
        <v>0</v>
      </c>
      <c r="K612" s="19" t="n">
        <f aca="false">IF($B612="",0,SUMIFS(Ingresos!$U$6:$U$1505,ING_COD,$B612,ING_CLASE,"EXT"))</f>
        <v>0</v>
      </c>
      <c r="L612" s="19" t="n">
        <f aca="false">IF($B612="",0,SUMIFS(Ingresos!$U$6:$U$1505,ING_COD,$B612,ING_CLASE,"OTO"))</f>
        <v>0</v>
      </c>
      <c r="M612" s="19" t="n">
        <f aca="false">IF($B612="",0,SUMIFS(Ingresos!$U$6:$U$1505,ING_COD,$B612,ING_CLASE,"OTX"))</f>
        <v>0</v>
      </c>
      <c r="N612" s="19" t="n">
        <f aca="false">IF($B612="",0,SUMIFS(Ingresos!$U$6:$U$1505,ING_COD,$B612,ING_CLASE,"RETO"))</f>
        <v>0</v>
      </c>
      <c r="O612" s="19" t="n">
        <f aca="false">IF($B612="",0,SUMIFS(Ingresos!$U$6:$U$1505,ING_COD,$B612,ING_CLASE,"INA"))</f>
        <v>0</v>
      </c>
      <c r="P612" s="19" t="n">
        <f aca="false">G612+I612+J612+K612+L612+M612</f>
        <v>0</v>
      </c>
      <c r="Q612" s="44" t="n">
        <f aca="false">IF($F612="Activo",6,IF($F612="Cese",1,0))</f>
        <v>0</v>
      </c>
      <c r="R612" s="19" t="n">
        <f aca="false">G612*Q612</f>
        <v>0</v>
      </c>
      <c r="S612" s="19" t="n">
        <f aca="false">IF($F612="Activo",SUMIFS(I612:I617,$D612:$D617,"&lt;="&amp;Trabajadores!$N$56)+IF(PROY_BON="Sí",SUMIFS(J612:J617,$D612:$D617,"&lt;="&amp;Trabajadores!$N$56),0),IF($F612="Cese",I612+IF(PROY_BON="Sí",J612,0),0))</f>
        <v>0</v>
      </c>
      <c r="T612" s="19" t="n">
        <f aca="false">IF(OR($F612&lt;&gt;"Activo",Trabajadores!$I$56="No"),0,IF(I617=0,H612*(1+IF(PROY_BON="Sí",Trabajadores!$P$56,0))*Trabajadores!$S$56/6*(Trabajadores!$N$56&gt;=12),0))</f>
        <v>0</v>
      </c>
      <c r="U612" s="19" t="n">
        <f aca="false">IF($F612="Activo",IF(Trabajadores!$J$56="Sí",L612*6,L612),IF($F612="Cese",L612,0))</f>
        <v>0</v>
      </c>
      <c r="V612" s="19" t="n">
        <f aca="false">IF(OR($F612="Activo",$F612="Cese"),M612,0)</f>
        <v>0</v>
      </c>
      <c r="W612" s="19" t="n">
        <f aca="false">IF(OR($F612="Activo",$F612="Cese"),SUM(P606:P611),0)</f>
        <v>0</v>
      </c>
      <c r="X612" s="36" t="n">
        <f aca="false">IF(OR($F612="Activo",$F612="Cese"),R612+S612+T612+U612+V612+W612,0)</f>
        <v>0</v>
      </c>
      <c r="Y612" s="19" t="n">
        <f aca="false">IF(OR($F612="Activo",$F612="Cese"),DED_FIJA,0)</f>
        <v>0</v>
      </c>
      <c r="Z612" s="36" t="n">
        <f aca="false">MAX(0,X612-Y612)</f>
        <v>0</v>
      </c>
      <c r="AA612" s="19" t="n">
        <f aca="false">IF(Z612=0,0,MAX(0,MIN(Z612,Parámetros!$G$19)-Parámetros!$F$19)*Parámetros!$E$19)</f>
        <v>0</v>
      </c>
      <c r="AB612" s="19" t="n">
        <f aca="false">IF(Z612=0,0,MAX(0,MIN(Z612,Parámetros!$G$20)-Parámetros!$F$20)*Parámetros!$E$20)</f>
        <v>0</v>
      </c>
      <c r="AC612" s="19" t="n">
        <f aca="false">IF(Z612=0,0,MAX(0,MIN(Z612,Parámetros!$G$21)-Parámetros!$F$21)*Parámetros!$E$21)</f>
        <v>0</v>
      </c>
      <c r="AD612" s="19" t="n">
        <f aca="false">IF(Z612=0,0,MAX(0,MIN(Z612,Parámetros!$G$22)-Parámetros!$F$22)*Parámetros!$E$22)</f>
        <v>0</v>
      </c>
      <c r="AE612" s="19" t="n">
        <f aca="false">IF(Z612=0,0,MAX(0,MIN(Z612,Parámetros!$G$23)-Parámetros!$F$23)*Parámetros!$E$23)</f>
        <v>0</v>
      </c>
      <c r="AF612" s="36" t="n">
        <f aca="false">SUM(AA612:AE612)</f>
        <v>0</v>
      </c>
      <c r="AG612" s="45" t="str">
        <f aca="false">IF(AM612&lt;=0,"-",INDEX(TR_TASA,MATCH(AM612,TR_DESDE,1)))</f>
        <v>-</v>
      </c>
      <c r="AH612" s="44" t="n">
        <f aca="false">IF($F612="Cese",1,IF($F612="Activo",INDEX(DIV_N,7),0))</f>
        <v>0</v>
      </c>
      <c r="AI612" s="44" t="n">
        <f aca="false">IF($F612="Cese",6,IF($F612="Activo",INDEX(DIV_HASTA,7),0))</f>
        <v>0</v>
      </c>
      <c r="AJ612" s="19" t="n">
        <f aca="false">IF(OR($F612="Activo",$F612="Cese"),SUMIFS(AV606:AV611,D606:D611,"&lt;="&amp;AI612),0)</f>
        <v>0</v>
      </c>
      <c r="AK612" s="19" t="n">
        <f aca="false">IF(OR($F612="Activo",$F612="Cese"),MAX(0,(AF612-AJ612)/AH612),0)</f>
        <v>0</v>
      </c>
      <c r="AL612" s="19" t="n">
        <f aca="false">IF(OR($F612="Activo",$F612="Cese"),K612+IF(PROY_BON="Sí",0,J612),0)</f>
        <v>0</v>
      </c>
      <c r="AM612" s="19" t="n">
        <f aca="false">IF(AL612&gt;0,MAX(0,X612+AL612-Y612),Z612)</f>
        <v>0</v>
      </c>
      <c r="AN612" s="19" t="n">
        <f aca="false">SUMPRODUCT((AM612&gt;TR_DESDE)*(AM612-TR_DESDE)*TR_INC)</f>
        <v>0</v>
      </c>
      <c r="AO612" s="19" t="n">
        <f aca="false">IF(AL612&gt;0,MAX(0,AN612-IF($F612="Cese",MAX(AF612,AJ612),AF612)),0)</f>
        <v>0</v>
      </c>
      <c r="AP612" s="46" t="n">
        <f aca="false">IF(OR($F612="Activo",$F612="Cese"),ROUND(AK612+AO612,2),0)</f>
        <v>0</v>
      </c>
      <c r="AQ612" s="19" t="n">
        <f aca="false">IF($F612="Cese",MAX(0,AJ612-AN612),0)</f>
        <v>0</v>
      </c>
      <c r="AR612" s="19" t="str">
        <f aca="false">IF($B612="","",IF(COUNTIFS(RP_COD,$B612,'Retenciones Planilla'!$I$6:$I$105,"&lt;&gt;")=0,"",SUMIFS('Retenciones Planilla'!$I$6:$I$105,RP_COD,$B612)))</f>
        <v/>
      </c>
      <c r="AS612" s="19" t="str">
        <f aca="false">IF(AR612="","",AR612-AP612)</f>
        <v/>
      </c>
      <c r="AT612" s="23" t="str">
        <f aca="false">IF($B612="","",IF(NOT(OR($F612="Activo",$F612="Cese")),IF(N(AR612)=0,"—","Revisar: sin vínculo"),IF(AR612="",IF(AP612=0,"No corresponde","Sin dato planilla"),IF(ABS(AS612)&lt;=TOL,"OK",IF(AS612&gt;0,"Retuvo de más","Retuvo de menos")))))</f>
        <v/>
      </c>
      <c r="AU612" s="19" t="n">
        <f aca="false">IF(AND(BASE_RET="Planilla (si existe)",AR612&lt;&gt;""),AR612,AP612)</f>
        <v>0</v>
      </c>
      <c r="AV612" s="19" t="n">
        <f aca="false">AU612+N612</f>
        <v>0</v>
      </c>
    </row>
    <row r="613" customFormat="false" ht="15" hidden="false" customHeight="false" outlineLevel="0" collapsed="false">
      <c r="A613" s="43" t="n">
        <v>51</v>
      </c>
      <c r="B613" s="35" t="str">
        <f aca="false">IF(Trabajadores!$B$56="","",Trabajadores!$B$56)</f>
        <v/>
      </c>
      <c r="C613" s="35" t="str">
        <f aca="false">IF($B613="","",Trabajadores!$D$56)</f>
        <v/>
      </c>
      <c r="D613" s="43" t="n">
        <v>8</v>
      </c>
      <c r="E613" s="23" t="s">
        <v>305</v>
      </c>
      <c r="F613" s="23" t="str">
        <f aca="false">IF($B613="","",IF(OR(8&lt;Trabajadores!$M$56,8&gt;Trabajadores!$N$56),"No vinculado",IF(AND(8=Trabajadores!$N$56,Trabajadores!$O$56="Sí"),"Cese","Activo")))</f>
        <v/>
      </c>
      <c r="G613" s="19" t="n">
        <f aca="false">IF($B613="",0,SUMIFS(Ingresos!$V$6:$V$1505,ING_COD,$B613,ING_CLASE,"ORD"))</f>
        <v>0</v>
      </c>
      <c r="H613" s="19" t="n">
        <f aca="false">IF($B613="",0,SUMIFS(Ingresos!$V$6:$V$1505,ING_COD,$B613,ING_CLASE,"ORD",ING_COMP,"Sí"))</f>
        <v>0</v>
      </c>
      <c r="I613" s="19" t="n">
        <f aca="false">IF($B613="",0,SUMIFS(Ingresos!$V$6:$V$1505,ING_COD,$B613,ING_CLASE,"GRA"))</f>
        <v>0</v>
      </c>
      <c r="J613" s="19" t="n">
        <f aca="false">IF($B613="",0,SUMIFS(Ingresos!$V$6:$V$1505,ING_COD,$B613,ING_CLASE,"BON"))</f>
        <v>0</v>
      </c>
      <c r="K613" s="19" t="n">
        <f aca="false">IF($B613="",0,SUMIFS(Ingresos!$V$6:$V$1505,ING_COD,$B613,ING_CLASE,"EXT"))</f>
        <v>0</v>
      </c>
      <c r="L613" s="19" t="n">
        <f aca="false">IF($B613="",0,SUMIFS(Ingresos!$V$6:$V$1505,ING_COD,$B613,ING_CLASE,"OTO"))</f>
        <v>0</v>
      </c>
      <c r="M613" s="19" t="n">
        <f aca="false">IF($B613="",0,SUMIFS(Ingresos!$V$6:$V$1505,ING_COD,$B613,ING_CLASE,"OTX"))</f>
        <v>0</v>
      </c>
      <c r="N613" s="19" t="n">
        <f aca="false">IF($B613="",0,SUMIFS(Ingresos!$V$6:$V$1505,ING_COD,$B613,ING_CLASE,"RETO"))</f>
        <v>0</v>
      </c>
      <c r="O613" s="19" t="n">
        <f aca="false">IF($B613="",0,SUMIFS(Ingresos!$V$6:$V$1505,ING_COD,$B613,ING_CLASE,"INA"))</f>
        <v>0</v>
      </c>
      <c r="P613" s="19" t="n">
        <f aca="false">G613+I613+J613+K613+L613+M613</f>
        <v>0</v>
      </c>
      <c r="Q613" s="44" t="n">
        <f aca="false">IF($F613="Activo",5,IF($F613="Cese",1,0))</f>
        <v>0</v>
      </c>
      <c r="R613" s="19" t="n">
        <f aca="false">G613*Q613</f>
        <v>0</v>
      </c>
      <c r="S613" s="19" t="n">
        <f aca="false">IF($F613="Activo",SUMIFS(I613:I617,$D613:$D617,"&lt;="&amp;Trabajadores!$N$56)+IF(PROY_BON="Sí",SUMIFS(J613:J617,$D613:$D617,"&lt;="&amp;Trabajadores!$N$56),0),IF($F613="Cese",I613+IF(PROY_BON="Sí",J613,0),0))</f>
        <v>0</v>
      </c>
      <c r="T613" s="19" t="n">
        <f aca="false">IF(OR($F613&lt;&gt;"Activo",Trabajadores!$I$56="No"),0,IF(I617=0,H613*(1+IF(PROY_BON="Sí",Trabajadores!$P$56,0))*Trabajadores!$S$56/6*(Trabajadores!$N$56&gt;=12),0))</f>
        <v>0</v>
      </c>
      <c r="U613" s="19" t="n">
        <f aca="false">IF($F613="Activo",IF(Trabajadores!$J$56="Sí",L613*5,L613),IF($F613="Cese",L613,0))</f>
        <v>0</v>
      </c>
      <c r="V613" s="19" t="n">
        <f aca="false">IF(OR($F613="Activo",$F613="Cese"),M613,0)</f>
        <v>0</v>
      </c>
      <c r="W613" s="19" t="n">
        <f aca="false">IF(OR($F613="Activo",$F613="Cese"),SUM(P606:P612),0)</f>
        <v>0</v>
      </c>
      <c r="X613" s="36" t="n">
        <f aca="false">IF(OR($F613="Activo",$F613="Cese"),R613+S613+T613+U613+V613+W613,0)</f>
        <v>0</v>
      </c>
      <c r="Y613" s="19" t="n">
        <f aca="false">IF(OR($F613="Activo",$F613="Cese"),DED_FIJA,0)</f>
        <v>0</v>
      </c>
      <c r="Z613" s="36" t="n">
        <f aca="false">MAX(0,X613-Y613)</f>
        <v>0</v>
      </c>
      <c r="AA613" s="19" t="n">
        <f aca="false">IF(Z613=0,0,MAX(0,MIN(Z613,Parámetros!$G$19)-Parámetros!$F$19)*Parámetros!$E$19)</f>
        <v>0</v>
      </c>
      <c r="AB613" s="19" t="n">
        <f aca="false">IF(Z613=0,0,MAX(0,MIN(Z613,Parámetros!$G$20)-Parámetros!$F$20)*Parámetros!$E$20)</f>
        <v>0</v>
      </c>
      <c r="AC613" s="19" t="n">
        <f aca="false">IF(Z613=0,0,MAX(0,MIN(Z613,Parámetros!$G$21)-Parámetros!$F$21)*Parámetros!$E$21)</f>
        <v>0</v>
      </c>
      <c r="AD613" s="19" t="n">
        <f aca="false">IF(Z613=0,0,MAX(0,MIN(Z613,Parámetros!$G$22)-Parámetros!$F$22)*Parámetros!$E$22)</f>
        <v>0</v>
      </c>
      <c r="AE613" s="19" t="n">
        <f aca="false">IF(Z613=0,0,MAX(0,MIN(Z613,Parámetros!$G$23)-Parámetros!$F$23)*Parámetros!$E$23)</f>
        <v>0</v>
      </c>
      <c r="AF613" s="36" t="n">
        <f aca="false">SUM(AA613:AE613)</f>
        <v>0</v>
      </c>
      <c r="AG613" s="45" t="str">
        <f aca="false">IF(AM613&lt;=0,"-",INDEX(TR_TASA,MATCH(AM613,TR_DESDE,1)))</f>
        <v>-</v>
      </c>
      <c r="AH613" s="44" t="n">
        <f aca="false">IF($F613="Cese",1,IF($F613="Activo",INDEX(DIV_N,8),0))</f>
        <v>0</v>
      </c>
      <c r="AI613" s="44" t="n">
        <f aca="false">IF($F613="Cese",7,IF($F613="Activo",INDEX(DIV_HASTA,8),0))</f>
        <v>0</v>
      </c>
      <c r="AJ613" s="19" t="n">
        <f aca="false">IF(OR($F613="Activo",$F613="Cese"),SUMIFS(AV606:AV612,D606:D612,"&lt;="&amp;AI613),0)</f>
        <v>0</v>
      </c>
      <c r="AK613" s="19" t="n">
        <f aca="false">IF(OR($F613="Activo",$F613="Cese"),MAX(0,(AF613-AJ613)/AH613),0)</f>
        <v>0</v>
      </c>
      <c r="AL613" s="19" t="n">
        <f aca="false">IF(OR($F613="Activo",$F613="Cese"),K613+IF(PROY_BON="Sí",0,J613),0)</f>
        <v>0</v>
      </c>
      <c r="AM613" s="19" t="n">
        <f aca="false">IF(AL613&gt;0,MAX(0,X613+AL613-Y613),Z613)</f>
        <v>0</v>
      </c>
      <c r="AN613" s="19" t="n">
        <f aca="false">SUMPRODUCT((AM613&gt;TR_DESDE)*(AM613-TR_DESDE)*TR_INC)</f>
        <v>0</v>
      </c>
      <c r="AO613" s="19" t="n">
        <f aca="false">IF(AL613&gt;0,MAX(0,AN613-IF($F613="Cese",MAX(AF613,AJ613),AF613)),0)</f>
        <v>0</v>
      </c>
      <c r="AP613" s="46" t="n">
        <f aca="false">IF(OR($F613="Activo",$F613="Cese"),ROUND(AK613+AO613,2),0)</f>
        <v>0</v>
      </c>
      <c r="AQ613" s="19" t="n">
        <f aca="false">IF($F613="Cese",MAX(0,AJ613-AN613),0)</f>
        <v>0</v>
      </c>
      <c r="AR613" s="19" t="str">
        <f aca="false">IF($B613="","",IF(COUNTIFS(RP_COD,$B613,'Retenciones Planilla'!$J$6:$J$105,"&lt;&gt;")=0,"",SUMIFS('Retenciones Planilla'!$J$6:$J$105,RP_COD,$B613)))</f>
        <v/>
      </c>
      <c r="AS613" s="19" t="str">
        <f aca="false">IF(AR613="","",AR613-AP613)</f>
        <v/>
      </c>
      <c r="AT613" s="23" t="str">
        <f aca="false">IF($B613="","",IF(NOT(OR($F613="Activo",$F613="Cese")),IF(N(AR613)=0,"—","Revisar: sin vínculo"),IF(AR613="",IF(AP613=0,"No corresponde","Sin dato planilla"),IF(ABS(AS613)&lt;=TOL,"OK",IF(AS613&gt;0,"Retuvo de más","Retuvo de menos")))))</f>
        <v/>
      </c>
      <c r="AU613" s="19" t="n">
        <f aca="false">IF(AND(BASE_RET="Planilla (si existe)",AR613&lt;&gt;""),AR613,AP613)</f>
        <v>0</v>
      </c>
      <c r="AV613" s="19" t="n">
        <f aca="false">AU613+N613</f>
        <v>0</v>
      </c>
    </row>
    <row r="614" customFormat="false" ht="15" hidden="false" customHeight="false" outlineLevel="0" collapsed="false">
      <c r="A614" s="43" t="n">
        <v>51</v>
      </c>
      <c r="B614" s="35" t="str">
        <f aca="false">IF(Trabajadores!$B$56="","",Trabajadores!$B$56)</f>
        <v/>
      </c>
      <c r="C614" s="35" t="str">
        <f aca="false">IF($B614="","",Trabajadores!$D$56)</f>
        <v/>
      </c>
      <c r="D614" s="43" t="n">
        <v>9</v>
      </c>
      <c r="E614" s="23" t="s">
        <v>306</v>
      </c>
      <c r="F614" s="23" t="str">
        <f aca="false">IF($B614="","",IF(OR(9&lt;Trabajadores!$M$56,9&gt;Trabajadores!$N$56),"No vinculado",IF(AND(9=Trabajadores!$N$56,Trabajadores!$O$56="Sí"),"Cese","Activo")))</f>
        <v/>
      </c>
      <c r="G614" s="19" t="n">
        <f aca="false">IF($B614="",0,SUMIFS(Ingresos!$W$6:$W$1505,ING_COD,$B614,ING_CLASE,"ORD"))</f>
        <v>0</v>
      </c>
      <c r="H614" s="19" t="n">
        <f aca="false">IF($B614="",0,SUMIFS(Ingresos!$W$6:$W$1505,ING_COD,$B614,ING_CLASE,"ORD",ING_COMP,"Sí"))</f>
        <v>0</v>
      </c>
      <c r="I614" s="19" t="n">
        <f aca="false">IF($B614="",0,SUMIFS(Ingresos!$W$6:$W$1505,ING_COD,$B614,ING_CLASE,"GRA"))</f>
        <v>0</v>
      </c>
      <c r="J614" s="19" t="n">
        <f aca="false">IF($B614="",0,SUMIFS(Ingresos!$W$6:$W$1505,ING_COD,$B614,ING_CLASE,"BON"))</f>
        <v>0</v>
      </c>
      <c r="K614" s="19" t="n">
        <f aca="false">IF($B614="",0,SUMIFS(Ingresos!$W$6:$W$1505,ING_COD,$B614,ING_CLASE,"EXT"))</f>
        <v>0</v>
      </c>
      <c r="L614" s="19" t="n">
        <f aca="false">IF($B614="",0,SUMIFS(Ingresos!$W$6:$W$1505,ING_COD,$B614,ING_CLASE,"OTO"))</f>
        <v>0</v>
      </c>
      <c r="M614" s="19" t="n">
        <f aca="false">IF($B614="",0,SUMIFS(Ingresos!$W$6:$W$1505,ING_COD,$B614,ING_CLASE,"OTX"))</f>
        <v>0</v>
      </c>
      <c r="N614" s="19" t="n">
        <f aca="false">IF($B614="",0,SUMIFS(Ingresos!$W$6:$W$1505,ING_COD,$B614,ING_CLASE,"RETO"))</f>
        <v>0</v>
      </c>
      <c r="O614" s="19" t="n">
        <f aca="false">IF($B614="",0,SUMIFS(Ingresos!$W$6:$W$1505,ING_COD,$B614,ING_CLASE,"INA"))</f>
        <v>0</v>
      </c>
      <c r="P614" s="19" t="n">
        <f aca="false">G614+I614+J614+K614+L614+M614</f>
        <v>0</v>
      </c>
      <c r="Q614" s="44" t="n">
        <f aca="false">IF($F614="Activo",4,IF($F614="Cese",1,0))</f>
        <v>0</v>
      </c>
      <c r="R614" s="19" t="n">
        <f aca="false">G614*Q614</f>
        <v>0</v>
      </c>
      <c r="S614" s="19" t="n">
        <f aca="false">IF($F614="Activo",SUMIFS(I614:I617,$D614:$D617,"&lt;="&amp;Trabajadores!$N$56)+IF(PROY_BON="Sí",SUMIFS(J614:J617,$D614:$D617,"&lt;="&amp;Trabajadores!$N$56),0),IF($F614="Cese",I614+IF(PROY_BON="Sí",J614,0),0))</f>
        <v>0</v>
      </c>
      <c r="T614" s="19" t="n">
        <f aca="false">IF(OR($F614&lt;&gt;"Activo",Trabajadores!$I$56="No"),0,IF(I617=0,H614*(1+IF(PROY_BON="Sí",Trabajadores!$P$56,0))*Trabajadores!$S$56/6*(Trabajadores!$N$56&gt;=12),0))</f>
        <v>0</v>
      </c>
      <c r="U614" s="19" t="n">
        <f aca="false">IF($F614="Activo",IF(Trabajadores!$J$56="Sí",L614*4,L614),IF($F614="Cese",L614,0))</f>
        <v>0</v>
      </c>
      <c r="V614" s="19" t="n">
        <f aca="false">IF(OR($F614="Activo",$F614="Cese"),M614,0)</f>
        <v>0</v>
      </c>
      <c r="W614" s="19" t="n">
        <f aca="false">IF(OR($F614="Activo",$F614="Cese"),SUM(P606:P613),0)</f>
        <v>0</v>
      </c>
      <c r="X614" s="36" t="n">
        <f aca="false">IF(OR($F614="Activo",$F614="Cese"),R614+S614+T614+U614+V614+W614,0)</f>
        <v>0</v>
      </c>
      <c r="Y614" s="19" t="n">
        <f aca="false">IF(OR($F614="Activo",$F614="Cese"),DED_FIJA,0)</f>
        <v>0</v>
      </c>
      <c r="Z614" s="36" t="n">
        <f aca="false">MAX(0,X614-Y614)</f>
        <v>0</v>
      </c>
      <c r="AA614" s="19" t="n">
        <f aca="false">IF(Z614=0,0,MAX(0,MIN(Z614,Parámetros!$G$19)-Parámetros!$F$19)*Parámetros!$E$19)</f>
        <v>0</v>
      </c>
      <c r="AB614" s="19" t="n">
        <f aca="false">IF(Z614=0,0,MAX(0,MIN(Z614,Parámetros!$G$20)-Parámetros!$F$20)*Parámetros!$E$20)</f>
        <v>0</v>
      </c>
      <c r="AC614" s="19" t="n">
        <f aca="false">IF(Z614=0,0,MAX(0,MIN(Z614,Parámetros!$G$21)-Parámetros!$F$21)*Parámetros!$E$21)</f>
        <v>0</v>
      </c>
      <c r="AD614" s="19" t="n">
        <f aca="false">IF(Z614=0,0,MAX(0,MIN(Z614,Parámetros!$G$22)-Parámetros!$F$22)*Parámetros!$E$22)</f>
        <v>0</v>
      </c>
      <c r="AE614" s="19" t="n">
        <f aca="false">IF(Z614=0,0,MAX(0,MIN(Z614,Parámetros!$G$23)-Parámetros!$F$23)*Parámetros!$E$23)</f>
        <v>0</v>
      </c>
      <c r="AF614" s="36" t="n">
        <f aca="false">SUM(AA614:AE614)</f>
        <v>0</v>
      </c>
      <c r="AG614" s="45" t="str">
        <f aca="false">IF(AM614&lt;=0,"-",INDEX(TR_TASA,MATCH(AM614,TR_DESDE,1)))</f>
        <v>-</v>
      </c>
      <c r="AH614" s="44" t="n">
        <f aca="false">IF($F614="Cese",1,IF($F614="Activo",INDEX(DIV_N,9),0))</f>
        <v>0</v>
      </c>
      <c r="AI614" s="44" t="n">
        <f aca="false">IF($F614="Cese",8,IF($F614="Activo",INDEX(DIV_HASTA,9),0))</f>
        <v>0</v>
      </c>
      <c r="AJ614" s="19" t="n">
        <f aca="false">IF(OR($F614="Activo",$F614="Cese"),SUMIFS(AV606:AV613,D606:D613,"&lt;="&amp;AI614),0)</f>
        <v>0</v>
      </c>
      <c r="AK614" s="19" t="n">
        <f aca="false">IF(OR($F614="Activo",$F614="Cese"),MAX(0,(AF614-AJ614)/AH614),0)</f>
        <v>0</v>
      </c>
      <c r="AL614" s="19" t="n">
        <f aca="false">IF(OR($F614="Activo",$F614="Cese"),K614+IF(PROY_BON="Sí",0,J614),0)</f>
        <v>0</v>
      </c>
      <c r="AM614" s="19" t="n">
        <f aca="false">IF(AL614&gt;0,MAX(0,X614+AL614-Y614),Z614)</f>
        <v>0</v>
      </c>
      <c r="AN614" s="19" t="n">
        <f aca="false">SUMPRODUCT((AM614&gt;TR_DESDE)*(AM614-TR_DESDE)*TR_INC)</f>
        <v>0</v>
      </c>
      <c r="AO614" s="19" t="n">
        <f aca="false">IF(AL614&gt;0,MAX(0,AN614-IF($F614="Cese",MAX(AF614,AJ614),AF614)),0)</f>
        <v>0</v>
      </c>
      <c r="AP614" s="46" t="n">
        <f aca="false">IF(OR($F614="Activo",$F614="Cese"),ROUND(AK614+AO614,2),0)</f>
        <v>0</v>
      </c>
      <c r="AQ614" s="19" t="n">
        <f aca="false">IF($F614="Cese",MAX(0,AJ614-AN614),0)</f>
        <v>0</v>
      </c>
      <c r="AR614" s="19" t="str">
        <f aca="false">IF($B614="","",IF(COUNTIFS(RP_COD,$B614,'Retenciones Planilla'!$K$6:$K$105,"&lt;&gt;")=0,"",SUMIFS('Retenciones Planilla'!$K$6:$K$105,RP_COD,$B614)))</f>
        <v/>
      </c>
      <c r="AS614" s="19" t="str">
        <f aca="false">IF(AR614="","",AR614-AP614)</f>
        <v/>
      </c>
      <c r="AT614" s="23" t="str">
        <f aca="false">IF($B614="","",IF(NOT(OR($F614="Activo",$F614="Cese")),IF(N(AR614)=0,"—","Revisar: sin vínculo"),IF(AR614="",IF(AP614=0,"No corresponde","Sin dato planilla"),IF(ABS(AS614)&lt;=TOL,"OK",IF(AS614&gt;0,"Retuvo de más","Retuvo de menos")))))</f>
        <v/>
      </c>
      <c r="AU614" s="19" t="n">
        <f aca="false">IF(AND(BASE_RET="Planilla (si existe)",AR614&lt;&gt;""),AR614,AP614)</f>
        <v>0</v>
      </c>
      <c r="AV614" s="19" t="n">
        <f aca="false">AU614+N614</f>
        <v>0</v>
      </c>
    </row>
    <row r="615" customFormat="false" ht="15" hidden="false" customHeight="false" outlineLevel="0" collapsed="false">
      <c r="A615" s="43" t="n">
        <v>51</v>
      </c>
      <c r="B615" s="35" t="str">
        <f aca="false">IF(Trabajadores!$B$56="","",Trabajadores!$B$56)</f>
        <v/>
      </c>
      <c r="C615" s="35" t="str">
        <f aca="false">IF($B615="","",Trabajadores!$D$56)</f>
        <v/>
      </c>
      <c r="D615" s="43" t="n">
        <v>10</v>
      </c>
      <c r="E615" s="23" t="s">
        <v>307</v>
      </c>
      <c r="F615" s="23" t="str">
        <f aca="false">IF($B615="","",IF(OR(10&lt;Trabajadores!$M$56,10&gt;Trabajadores!$N$56),"No vinculado",IF(AND(10=Trabajadores!$N$56,Trabajadores!$O$56="Sí"),"Cese","Activo")))</f>
        <v/>
      </c>
      <c r="G615" s="19" t="n">
        <f aca="false">IF($B615="",0,SUMIFS(Ingresos!$X$6:$X$1505,ING_COD,$B615,ING_CLASE,"ORD"))</f>
        <v>0</v>
      </c>
      <c r="H615" s="19" t="n">
        <f aca="false">IF($B615="",0,SUMIFS(Ingresos!$X$6:$X$1505,ING_COD,$B615,ING_CLASE,"ORD",ING_COMP,"Sí"))</f>
        <v>0</v>
      </c>
      <c r="I615" s="19" t="n">
        <f aca="false">IF($B615="",0,SUMIFS(Ingresos!$X$6:$X$1505,ING_COD,$B615,ING_CLASE,"GRA"))</f>
        <v>0</v>
      </c>
      <c r="J615" s="19" t="n">
        <f aca="false">IF($B615="",0,SUMIFS(Ingresos!$X$6:$X$1505,ING_COD,$B615,ING_CLASE,"BON"))</f>
        <v>0</v>
      </c>
      <c r="K615" s="19" t="n">
        <f aca="false">IF($B615="",0,SUMIFS(Ingresos!$X$6:$X$1505,ING_COD,$B615,ING_CLASE,"EXT"))</f>
        <v>0</v>
      </c>
      <c r="L615" s="19" t="n">
        <f aca="false">IF($B615="",0,SUMIFS(Ingresos!$X$6:$X$1505,ING_COD,$B615,ING_CLASE,"OTO"))</f>
        <v>0</v>
      </c>
      <c r="M615" s="19" t="n">
        <f aca="false">IF($B615="",0,SUMIFS(Ingresos!$X$6:$X$1505,ING_COD,$B615,ING_CLASE,"OTX"))</f>
        <v>0</v>
      </c>
      <c r="N615" s="19" t="n">
        <f aca="false">IF($B615="",0,SUMIFS(Ingresos!$X$6:$X$1505,ING_COD,$B615,ING_CLASE,"RETO"))</f>
        <v>0</v>
      </c>
      <c r="O615" s="19" t="n">
        <f aca="false">IF($B615="",0,SUMIFS(Ingresos!$X$6:$X$1505,ING_COD,$B615,ING_CLASE,"INA"))</f>
        <v>0</v>
      </c>
      <c r="P615" s="19" t="n">
        <f aca="false">G615+I615+J615+K615+L615+M615</f>
        <v>0</v>
      </c>
      <c r="Q615" s="44" t="n">
        <f aca="false">IF($F615="Activo",3,IF($F615="Cese",1,0))</f>
        <v>0</v>
      </c>
      <c r="R615" s="19" t="n">
        <f aca="false">G615*Q615</f>
        <v>0</v>
      </c>
      <c r="S615" s="19" t="n">
        <f aca="false">IF($F615="Activo",SUMIFS(I615:I617,$D615:$D617,"&lt;="&amp;Trabajadores!$N$56)+IF(PROY_BON="Sí",SUMIFS(J615:J617,$D615:$D617,"&lt;="&amp;Trabajadores!$N$56),0),IF($F615="Cese",I615+IF(PROY_BON="Sí",J615,0),0))</f>
        <v>0</v>
      </c>
      <c r="T615" s="19" t="n">
        <f aca="false">IF(OR($F615&lt;&gt;"Activo",Trabajadores!$I$56="No"),0,IF(I617=0,H615*(1+IF(PROY_BON="Sí",Trabajadores!$P$56,0))*Trabajadores!$S$56/6*(Trabajadores!$N$56&gt;=12),0))</f>
        <v>0</v>
      </c>
      <c r="U615" s="19" t="n">
        <f aca="false">IF($F615="Activo",IF(Trabajadores!$J$56="Sí",L615*3,L615),IF($F615="Cese",L615,0))</f>
        <v>0</v>
      </c>
      <c r="V615" s="19" t="n">
        <f aca="false">IF(OR($F615="Activo",$F615="Cese"),M615,0)</f>
        <v>0</v>
      </c>
      <c r="W615" s="19" t="n">
        <f aca="false">IF(OR($F615="Activo",$F615="Cese"),SUM(P606:P614),0)</f>
        <v>0</v>
      </c>
      <c r="X615" s="36" t="n">
        <f aca="false">IF(OR($F615="Activo",$F615="Cese"),R615+S615+T615+U615+V615+W615,0)</f>
        <v>0</v>
      </c>
      <c r="Y615" s="19" t="n">
        <f aca="false">IF(OR($F615="Activo",$F615="Cese"),DED_FIJA,0)</f>
        <v>0</v>
      </c>
      <c r="Z615" s="36" t="n">
        <f aca="false">MAX(0,X615-Y615)</f>
        <v>0</v>
      </c>
      <c r="AA615" s="19" t="n">
        <f aca="false">IF(Z615=0,0,MAX(0,MIN(Z615,Parámetros!$G$19)-Parámetros!$F$19)*Parámetros!$E$19)</f>
        <v>0</v>
      </c>
      <c r="AB615" s="19" t="n">
        <f aca="false">IF(Z615=0,0,MAX(0,MIN(Z615,Parámetros!$G$20)-Parámetros!$F$20)*Parámetros!$E$20)</f>
        <v>0</v>
      </c>
      <c r="AC615" s="19" t="n">
        <f aca="false">IF(Z615=0,0,MAX(0,MIN(Z615,Parámetros!$G$21)-Parámetros!$F$21)*Parámetros!$E$21)</f>
        <v>0</v>
      </c>
      <c r="AD615" s="19" t="n">
        <f aca="false">IF(Z615=0,0,MAX(0,MIN(Z615,Parámetros!$G$22)-Parámetros!$F$22)*Parámetros!$E$22)</f>
        <v>0</v>
      </c>
      <c r="AE615" s="19" t="n">
        <f aca="false">IF(Z615=0,0,MAX(0,MIN(Z615,Parámetros!$G$23)-Parámetros!$F$23)*Parámetros!$E$23)</f>
        <v>0</v>
      </c>
      <c r="AF615" s="36" t="n">
        <f aca="false">SUM(AA615:AE615)</f>
        <v>0</v>
      </c>
      <c r="AG615" s="45" t="str">
        <f aca="false">IF(AM615&lt;=0,"-",INDEX(TR_TASA,MATCH(AM615,TR_DESDE,1)))</f>
        <v>-</v>
      </c>
      <c r="AH615" s="44" t="n">
        <f aca="false">IF($F615="Cese",1,IF($F615="Activo",INDEX(DIV_N,10),0))</f>
        <v>0</v>
      </c>
      <c r="AI615" s="44" t="n">
        <f aca="false">IF($F615="Cese",9,IF($F615="Activo",INDEX(DIV_HASTA,10),0))</f>
        <v>0</v>
      </c>
      <c r="AJ615" s="19" t="n">
        <f aca="false">IF(OR($F615="Activo",$F615="Cese"),SUMIFS(AV606:AV614,D606:D614,"&lt;="&amp;AI615),0)</f>
        <v>0</v>
      </c>
      <c r="AK615" s="19" t="n">
        <f aca="false">IF(OR($F615="Activo",$F615="Cese"),MAX(0,(AF615-AJ615)/AH615),0)</f>
        <v>0</v>
      </c>
      <c r="AL615" s="19" t="n">
        <f aca="false">IF(OR($F615="Activo",$F615="Cese"),K615+IF(PROY_BON="Sí",0,J615),0)</f>
        <v>0</v>
      </c>
      <c r="AM615" s="19" t="n">
        <f aca="false">IF(AL615&gt;0,MAX(0,X615+AL615-Y615),Z615)</f>
        <v>0</v>
      </c>
      <c r="AN615" s="19" t="n">
        <f aca="false">SUMPRODUCT((AM615&gt;TR_DESDE)*(AM615-TR_DESDE)*TR_INC)</f>
        <v>0</v>
      </c>
      <c r="AO615" s="19" t="n">
        <f aca="false">IF(AL615&gt;0,MAX(0,AN615-IF($F615="Cese",MAX(AF615,AJ615),AF615)),0)</f>
        <v>0</v>
      </c>
      <c r="AP615" s="46" t="n">
        <f aca="false">IF(OR($F615="Activo",$F615="Cese"),ROUND(AK615+AO615,2),0)</f>
        <v>0</v>
      </c>
      <c r="AQ615" s="19" t="n">
        <f aca="false">IF($F615="Cese",MAX(0,AJ615-AN615),0)</f>
        <v>0</v>
      </c>
      <c r="AR615" s="19" t="str">
        <f aca="false">IF($B615="","",IF(COUNTIFS(RP_COD,$B615,'Retenciones Planilla'!$L$6:$L$105,"&lt;&gt;")=0,"",SUMIFS('Retenciones Planilla'!$L$6:$L$105,RP_COD,$B615)))</f>
        <v/>
      </c>
      <c r="AS615" s="19" t="str">
        <f aca="false">IF(AR615="","",AR615-AP615)</f>
        <v/>
      </c>
      <c r="AT615" s="23" t="str">
        <f aca="false">IF($B615="","",IF(NOT(OR($F615="Activo",$F615="Cese")),IF(N(AR615)=0,"—","Revisar: sin vínculo"),IF(AR615="",IF(AP615=0,"No corresponde","Sin dato planilla"),IF(ABS(AS615)&lt;=TOL,"OK",IF(AS615&gt;0,"Retuvo de más","Retuvo de menos")))))</f>
        <v/>
      </c>
      <c r="AU615" s="19" t="n">
        <f aca="false">IF(AND(BASE_RET="Planilla (si existe)",AR615&lt;&gt;""),AR615,AP615)</f>
        <v>0</v>
      </c>
      <c r="AV615" s="19" t="n">
        <f aca="false">AU615+N615</f>
        <v>0</v>
      </c>
    </row>
    <row r="616" customFormat="false" ht="15" hidden="false" customHeight="false" outlineLevel="0" collapsed="false">
      <c r="A616" s="43" t="n">
        <v>51</v>
      </c>
      <c r="B616" s="35" t="str">
        <f aca="false">IF(Trabajadores!$B$56="","",Trabajadores!$B$56)</f>
        <v/>
      </c>
      <c r="C616" s="35" t="str">
        <f aca="false">IF($B616="","",Trabajadores!$D$56)</f>
        <v/>
      </c>
      <c r="D616" s="43" t="n">
        <v>11</v>
      </c>
      <c r="E616" s="23" t="s">
        <v>308</v>
      </c>
      <c r="F616" s="23" t="str">
        <f aca="false">IF($B616="","",IF(OR(11&lt;Trabajadores!$M$56,11&gt;Trabajadores!$N$56),"No vinculado",IF(AND(11=Trabajadores!$N$56,Trabajadores!$O$56="Sí"),"Cese","Activo")))</f>
        <v/>
      </c>
      <c r="G616" s="19" t="n">
        <f aca="false">IF($B616="",0,SUMIFS(Ingresos!$Y$6:$Y$1505,ING_COD,$B616,ING_CLASE,"ORD"))</f>
        <v>0</v>
      </c>
      <c r="H616" s="19" t="n">
        <f aca="false">IF($B616="",0,SUMIFS(Ingresos!$Y$6:$Y$1505,ING_COD,$B616,ING_CLASE,"ORD",ING_COMP,"Sí"))</f>
        <v>0</v>
      </c>
      <c r="I616" s="19" t="n">
        <f aca="false">IF($B616="",0,SUMIFS(Ingresos!$Y$6:$Y$1505,ING_COD,$B616,ING_CLASE,"GRA"))</f>
        <v>0</v>
      </c>
      <c r="J616" s="19" t="n">
        <f aca="false">IF($B616="",0,SUMIFS(Ingresos!$Y$6:$Y$1505,ING_COD,$B616,ING_CLASE,"BON"))</f>
        <v>0</v>
      </c>
      <c r="K616" s="19" t="n">
        <f aca="false">IF($B616="",0,SUMIFS(Ingresos!$Y$6:$Y$1505,ING_COD,$B616,ING_CLASE,"EXT"))</f>
        <v>0</v>
      </c>
      <c r="L616" s="19" t="n">
        <f aca="false">IF($B616="",0,SUMIFS(Ingresos!$Y$6:$Y$1505,ING_COD,$B616,ING_CLASE,"OTO"))</f>
        <v>0</v>
      </c>
      <c r="M616" s="19" t="n">
        <f aca="false">IF($B616="",0,SUMIFS(Ingresos!$Y$6:$Y$1505,ING_COD,$B616,ING_CLASE,"OTX"))</f>
        <v>0</v>
      </c>
      <c r="N616" s="19" t="n">
        <f aca="false">IF($B616="",0,SUMIFS(Ingresos!$Y$6:$Y$1505,ING_COD,$B616,ING_CLASE,"RETO"))</f>
        <v>0</v>
      </c>
      <c r="O616" s="19" t="n">
        <f aca="false">IF($B616="",0,SUMIFS(Ingresos!$Y$6:$Y$1505,ING_COD,$B616,ING_CLASE,"INA"))</f>
        <v>0</v>
      </c>
      <c r="P616" s="19" t="n">
        <f aca="false">G616+I616+J616+K616+L616+M616</f>
        <v>0</v>
      </c>
      <c r="Q616" s="44" t="n">
        <f aca="false">IF($F616="Activo",2,IF($F616="Cese",1,0))</f>
        <v>0</v>
      </c>
      <c r="R616" s="19" t="n">
        <f aca="false">G616*Q616</f>
        <v>0</v>
      </c>
      <c r="S616" s="19" t="n">
        <f aca="false">IF($F616="Activo",SUMIFS(I616:I617,$D616:$D617,"&lt;="&amp;Trabajadores!$N$56)+IF(PROY_BON="Sí",SUMIFS(J616:J617,$D616:$D617,"&lt;="&amp;Trabajadores!$N$56),0),IF($F616="Cese",I616+IF(PROY_BON="Sí",J616,0),0))</f>
        <v>0</v>
      </c>
      <c r="T616" s="19" t="n">
        <f aca="false">IF(OR($F616&lt;&gt;"Activo",Trabajadores!$I$56="No"),0,IF(I617=0,H616*(1+IF(PROY_BON="Sí",Trabajadores!$P$56,0))*Trabajadores!$S$56/6*(Trabajadores!$N$56&gt;=12),0))</f>
        <v>0</v>
      </c>
      <c r="U616" s="19" t="n">
        <f aca="false">IF($F616="Activo",IF(Trabajadores!$J$56="Sí",L616*2,L616),IF($F616="Cese",L616,0))</f>
        <v>0</v>
      </c>
      <c r="V616" s="19" t="n">
        <f aca="false">IF(OR($F616="Activo",$F616="Cese"),M616,0)</f>
        <v>0</v>
      </c>
      <c r="W616" s="19" t="n">
        <f aca="false">IF(OR($F616="Activo",$F616="Cese"),SUM(P606:P615),0)</f>
        <v>0</v>
      </c>
      <c r="X616" s="36" t="n">
        <f aca="false">IF(OR($F616="Activo",$F616="Cese"),R616+S616+T616+U616+V616+W616,0)</f>
        <v>0</v>
      </c>
      <c r="Y616" s="19" t="n">
        <f aca="false">IF(OR($F616="Activo",$F616="Cese"),DED_FIJA,0)</f>
        <v>0</v>
      </c>
      <c r="Z616" s="36" t="n">
        <f aca="false">MAX(0,X616-Y616)</f>
        <v>0</v>
      </c>
      <c r="AA616" s="19" t="n">
        <f aca="false">IF(Z616=0,0,MAX(0,MIN(Z616,Parámetros!$G$19)-Parámetros!$F$19)*Parámetros!$E$19)</f>
        <v>0</v>
      </c>
      <c r="AB616" s="19" t="n">
        <f aca="false">IF(Z616=0,0,MAX(0,MIN(Z616,Parámetros!$G$20)-Parámetros!$F$20)*Parámetros!$E$20)</f>
        <v>0</v>
      </c>
      <c r="AC616" s="19" t="n">
        <f aca="false">IF(Z616=0,0,MAX(0,MIN(Z616,Parámetros!$G$21)-Parámetros!$F$21)*Parámetros!$E$21)</f>
        <v>0</v>
      </c>
      <c r="AD616" s="19" t="n">
        <f aca="false">IF(Z616=0,0,MAX(0,MIN(Z616,Parámetros!$G$22)-Parámetros!$F$22)*Parámetros!$E$22)</f>
        <v>0</v>
      </c>
      <c r="AE616" s="19" t="n">
        <f aca="false">IF(Z616=0,0,MAX(0,MIN(Z616,Parámetros!$G$23)-Parámetros!$F$23)*Parámetros!$E$23)</f>
        <v>0</v>
      </c>
      <c r="AF616" s="36" t="n">
        <f aca="false">SUM(AA616:AE616)</f>
        <v>0</v>
      </c>
      <c r="AG616" s="45" t="str">
        <f aca="false">IF(AM616&lt;=0,"-",INDEX(TR_TASA,MATCH(AM616,TR_DESDE,1)))</f>
        <v>-</v>
      </c>
      <c r="AH616" s="44" t="n">
        <f aca="false">IF($F616="Cese",1,IF($F616="Activo",INDEX(DIV_N,11),0))</f>
        <v>0</v>
      </c>
      <c r="AI616" s="44" t="n">
        <f aca="false">IF($F616="Cese",10,IF($F616="Activo",INDEX(DIV_HASTA,11),0))</f>
        <v>0</v>
      </c>
      <c r="AJ616" s="19" t="n">
        <f aca="false">IF(OR($F616="Activo",$F616="Cese"),SUMIFS(AV606:AV615,D606:D615,"&lt;="&amp;AI616),0)</f>
        <v>0</v>
      </c>
      <c r="AK616" s="19" t="n">
        <f aca="false">IF(OR($F616="Activo",$F616="Cese"),MAX(0,(AF616-AJ616)/AH616),0)</f>
        <v>0</v>
      </c>
      <c r="AL616" s="19" t="n">
        <f aca="false">IF(OR($F616="Activo",$F616="Cese"),K616+IF(PROY_BON="Sí",0,J616),0)</f>
        <v>0</v>
      </c>
      <c r="AM616" s="19" t="n">
        <f aca="false">IF(AL616&gt;0,MAX(0,X616+AL616-Y616),Z616)</f>
        <v>0</v>
      </c>
      <c r="AN616" s="19" t="n">
        <f aca="false">SUMPRODUCT((AM616&gt;TR_DESDE)*(AM616-TR_DESDE)*TR_INC)</f>
        <v>0</v>
      </c>
      <c r="AO616" s="19" t="n">
        <f aca="false">IF(AL616&gt;0,MAX(0,AN616-IF($F616="Cese",MAX(AF616,AJ616),AF616)),0)</f>
        <v>0</v>
      </c>
      <c r="AP616" s="46" t="n">
        <f aca="false">IF(OR($F616="Activo",$F616="Cese"),ROUND(AK616+AO616,2),0)</f>
        <v>0</v>
      </c>
      <c r="AQ616" s="19" t="n">
        <f aca="false">IF($F616="Cese",MAX(0,AJ616-AN616),0)</f>
        <v>0</v>
      </c>
      <c r="AR616" s="19" t="str">
        <f aca="false">IF($B616="","",IF(COUNTIFS(RP_COD,$B616,'Retenciones Planilla'!$M$6:$M$105,"&lt;&gt;")=0,"",SUMIFS('Retenciones Planilla'!$M$6:$M$105,RP_COD,$B616)))</f>
        <v/>
      </c>
      <c r="AS616" s="19" t="str">
        <f aca="false">IF(AR616="","",AR616-AP616)</f>
        <v/>
      </c>
      <c r="AT616" s="23" t="str">
        <f aca="false">IF($B616="","",IF(NOT(OR($F616="Activo",$F616="Cese")),IF(N(AR616)=0,"—","Revisar: sin vínculo"),IF(AR616="",IF(AP616=0,"No corresponde","Sin dato planilla"),IF(ABS(AS616)&lt;=TOL,"OK",IF(AS616&gt;0,"Retuvo de más","Retuvo de menos")))))</f>
        <v/>
      </c>
      <c r="AU616" s="19" t="n">
        <f aca="false">IF(AND(BASE_RET="Planilla (si existe)",AR616&lt;&gt;""),AR616,AP616)</f>
        <v>0</v>
      </c>
      <c r="AV616" s="19" t="n">
        <f aca="false">AU616+N616</f>
        <v>0</v>
      </c>
    </row>
    <row r="617" customFormat="false" ht="15" hidden="false" customHeight="false" outlineLevel="0" collapsed="false">
      <c r="A617" s="43" t="n">
        <v>51</v>
      </c>
      <c r="B617" s="35" t="str">
        <f aca="false">IF(Trabajadores!$B$56="","",Trabajadores!$B$56)</f>
        <v/>
      </c>
      <c r="C617" s="35" t="str">
        <f aca="false">IF($B617="","",Trabajadores!$D$56)</f>
        <v/>
      </c>
      <c r="D617" s="43" t="n">
        <v>12</v>
      </c>
      <c r="E617" s="23" t="s">
        <v>309</v>
      </c>
      <c r="F617" s="23" t="str">
        <f aca="false">IF($B617="","",IF(OR(12&lt;Trabajadores!$M$56,12&gt;Trabajadores!$N$56),"No vinculado",IF(AND(12=Trabajadores!$N$56,Trabajadores!$O$56="Sí"),"Cese","Activo")))</f>
        <v/>
      </c>
      <c r="G617" s="19" t="n">
        <f aca="false">IF($B617="",0,SUMIFS(Ingresos!$Z$6:$Z$1505,ING_COD,$B617,ING_CLASE,"ORD"))</f>
        <v>0</v>
      </c>
      <c r="H617" s="19" t="n">
        <f aca="false">IF($B617="",0,SUMIFS(Ingresos!$Z$6:$Z$1505,ING_COD,$B617,ING_CLASE,"ORD",ING_COMP,"Sí"))</f>
        <v>0</v>
      </c>
      <c r="I617" s="19" t="n">
        <f aca="false">IF($B617="",0,SUMIFS(Ingresos!$Z$6:$Z$1505,ING_COD,$B617,ING_CLASE,"GRA"))</f>
        <v>0</v>
      </c>
      <c r="J617" s="19" t="n">
        <f aca="false">IF($B617="",0,SUMIFS(Ingresos!$Z$6:$Z$1505,ING_COD,$B617,ING_CLASE,"BON"))</f>
        <v>0</v>
      </c>
      <c r="K617" s="19" t="n">
        <f aca="false">IF($B617="",0,SUMIFS(Ingresos!$Z$6:$Z$1505,ING_COD,$B617,ING_CLASE,"EXT"))</f>
        <v>0</v>
      </c>
      <c r="L617" s="19" t="n">
        <f aca="false">IF($B617="",0,SUMIFS(Ingresos!$Z$6:$Z$1505,ING_COD,$B617,ING_CLASE,"OTO"))</f>
        <v>0</v>
      </c>
      <c r="M617" s="19" t="n">
        <f aca="false">IF($B617="",0,SUMIFS(Ingresos!$Z$6:$Z$1505,ING_COD,$B617,ING_CLASE,"OTX"))</f>
        <v>0</v>
      </c>
      <c r="N617" s="19" t="n">
        <f aca="false">IF($B617="",0,SUMIFS(Ingresos!$Z$6:$Z$1505,ING_COD,$B617,ING_CLASE,"RETO"))</f>
        <v>0</v>
      </c>
      <c r="O617" s="19" t="n">
        <f aca="false">IF($B617="",0,SUMIFS(Ingresos!$Z$6:$Z$1505,ING_COD,$B617,ING_CLASE,"INA"))</f>
        <v>0</v>
      </c>
      <c r="P617" s="19" t="n">
        <f aca="false">G617+I617+J617+K617+L617+M617</f>
        <v>0</v>
      </c>
      <c r="Q617" s="44" t="n">
        <f aca="false">IF($F617="Activo",1,IF($F617="Cese",1,0))</f>
        <v>0</v>
      </c>
      <c r="R617" s="19" t="n">
        <f aca="false">G617*Q617</f>
        <v>0</v>
      </c>
      <c r="S617" s="19" t="n">
        <f aca="false">IF($F617="Activo",SUMIFS(I617:I617,$D617:$D617,"&lt;="&amp;Trabajadores!$N$56)+IF(PROY_BON="Sí",SUMIFS(J617:J617,$D617:$D617,"&lt;="&amp;Trabajadores!$N$56),0),IF($F617="Cese",I617+IF(PROY_BON="Sí",J617,0),0))</f>
        <v>0</v>
      </c>
      <c r="T617" s="19" t="n">
        <f aca="false">0</f>
        <v>0</v>
      </c>
      <c r="U617" s="19" t="n">
        <f aca="false">IF($F617="Activo",IF(Trabajadores!$J$56="Sí",L617*1,L617),IF($F617="Cese",L617,0))</f>
        <v>0</v>
      </c>
      <c r="V617" s="19" t="n">
        <f aca="false">IF(OR($F617="Activo",$F617="Cese"),M617,0)</f>
        <v>0</v>
      </c>
      <c r="W617" s="19" t="n">
        <f aca="false">IF(OR($F617="Activo",$F617="Cese"),SUM(P606:P616),0)</f>
        <v>0</v>
      </c>
      <c r="X617" s="36" t="n">
        <f aca="false">IF(OR($F617="Activo",$F617="Cese"),R617+S617+T617+U617+V617+W617,0)</f>
        <v>0</v>
      </c>
      <c r="Y617" s="19" t="n">
        <f aca="false">IF(OR($F617="Activo",$F617="Cese"),DED_FIJA,0)</f>
        <v>0</v>
      </c>
      <c r="Z617" s="36" t="n">
        <f aca="false">MAX(0,X617-Y617)</f>
        <v>0</v>
      </c>
      <c r="AA617" s="19" t="n">
        <f aca="false">IF(Z617=0,0,MAX(0,MIN(Z617,Parámetros!$G$19)-Parámetros!$F$19)*Parámetros!$E$19)</f>
        <v>0</v>
      </c>
      <c r="AB617" s="19" t="n">
        <f aca="false">IF(Z617=0,0,MAX(0,MIN(Z617,Parámetros!$G$20)-Parámetros!$F$20)*Parámetros!$E$20)</f>
        <v>0</v>
      </c>
      <c r="AC617" s="19" t="n">
        <f aca="false">IF(Z617=0,0,MAX(0,MIN(Z617,Parámetros!$G$21)-Parámetros!$F$21)*Parámetros!$E$21)</f>
        <v>0</v>
      </c>
      <c r="AD617" s="19" t="n">
        <f aca="false">IF(Z617=0,0,MAX(0,MIN(Z617,Parámetros!$G$22)-Parámetros!$F$22)*Parámetros!$E$22)</f>
        <v>0</v>
      </c>
      <c r="AE617" s="19" t="n">
        <f aca="false">IF(Z617=0,0,MAX(0,MIN(Z617,Parámetros!$G$23)-Parámetros!$F$23)*Parámetros!$E$23)</f>
        <v>0</v>
      </c>
      <c r="AF617" s="36" t="n">
        <f aca="false">SUM(AA617:AE617)</f>
        <v>0</v>
      </c>
      <c r="AG617" s="45" t="str">
        <f aca="false">IF(AM617&lt;=0,"-",INDEX(TR_TASA,MATCH(AM617,TR_DESDE,1)))</f>
        <v>-</v>
      </c>
      <c r="AH617" s="44" t="n">
        <f aca="false">IF($F617="Cese",1,IF($F617="Activo",INDEX(DIV_N,12),0))</f>
        <v>0</v>
      </c>
      <c r="AI617" s="44" t="n">
        <f aca="false">IF($F617="Cese",11,IF($F617="Activo",INDEX(DIV_HASTA,12),0))</f>
        <v>0</v>
      </c>
      <c r="AJ617" s="19" t="n">
        <f aca="false">IF(OR($F617="Activo",$F617="Cese"),SUMIFS(AV606:AV616,D606:D616,"&lt;="&amp;AI617),0)</f>
        <v>0</v>
      </c>
      <c r="AK617" s="19" t="n">
        <f aca="false">IF(OR($F617="Activo",$F617="Cese"),MAX(0,(AF617-AJ617)/AH617),0)</f>
        <v>0</v>
      </c>
      <c r="AL617" s="19" t="n">
        <f aca="false">IF(OR($F617="Activo",$F617="Cese"),K617+IF(PROY_BON="Sí",0,J617),0)</f>
        <v>0</v>
      </c>
      <c r="AM617" s="19" t="n">
        <f aca="false">IF(AL617&gt;0,MAX(0,X617+AL617-Y617),Z617)</f>
        <v>0</v>
      </c>
      <c r="AN617" s="19" t="n">
        <f aca="false">SUMPRODUCT((AM617&gt;TR_DESDE)*(AM617-TR_DESDE)*TR_INC)</f>
        <v>0</v>
      </c>
      <c r="AO617" s="19" t="n">
        <f aca="false">IF(AL617&gt;0,MAX(0,AN617-IF(TRUE(),MAX(AF617,AJ617),AF617)),0)</f>
        <v>0</v>
      </c>
      <c r="AP617" s="46" t="n">
        <f aca="false">IF(OR($F617="Activo",$F617="Cese"),ROUND(AK617+AO617,2),0)</f>
        <v>0</v>
      </c>
      <c r="AQ617" s="19" t="n">
        <f aca="false">IF(OR($F617="Activo",$F617="Cese"),MAX(0,AJ617-AN617),0)</f>
        <v>0</v>
      </c>
      <c r="AR617" s="19" t="str">
        <f aca="false">IF($B617="","",IF(COUNTIFS(RP_COD,$B617,'Retenciones Planilla'!$N$6:$N$105,"&lt;&gt;")=0,"",SUMIFS('Retenciones Planilla'!$N$6:$N$105,RP_COD,$B617)))</f>
        <v/>
      </c>
      <c r="AS617" s="19" t="str">
        <f aca="false">IF(AR617="","",AR617-AP617)</f>
        <v/>
      </c>
      <c r="AT617" s="23" t="str">
        <f aca="false">IF($B617="","",IF(NOT(OR($F617="Activo",$F617="Cese")),IF(N(AR617)=0,"—","Revisar: sin vínculo"),IF(AR617="",IF(AP617=0,"No corresponde","Sin dato planilla"),IF(ABS(AS617)&lt;=TOL,"OK",IF(AS617&gt;0,"Retuvo de más","Retuvo de menos")))))</f>
        <v/>
      </c>
      <c r="AU617" s="19" t="n">
        <f aca="false">IF(AND(BASE_RET="Planilla (si existe)",AR617&lt;&gt;""),AR617,AP617)</f>
        <v>0</v>
      </c>
      <c r="AV617" s="19" t="n">
        <f aca="false">AU617+N617</f>
        <v>0</v>
      </c>
    </row>
    <row r="618" customFormat="false" ht="15" hidden="false" customHeight="false" outlineLevel="0" collapsed="false">
      <c r="A618" s="43" t="n">
        <v>52</v>
      </c>
      <c r="B618" s="35" t="str">
        <f aca="false">IF(Trabajadores!$B$57="","",Trabajadores!$B$57)</f>
        <v/>
      </c>
      <c r="C618" s="35" t="str">
        <f aca="false">IF($B618="","",Trabajadores!$D$57)</f>
        <v/>
      </c>
      <c r="D618" s="43" t="n">
        <v>1</v>
      </c>
      <c r="E618" s="23" t="s">
        <v>298</v>
      </c>
      <c r="F618" s="23" t="str">
        <f aca="false">IF($B618="","",IF(OR(1&lt;Trabajadores!$M$57,1&gt;Trabajadores!$N$57),"No vinculado",IF(AND(1=Trabajadores!$N$57,Trabajadores!$O$57="Sí"),"Cese","Activo")))</f>
        <v/>
      </c>
      <c r="G618" s="19" t="n">
        <f aca="false">IF($B618="",0,SUMIFS(Ingresos!$O$6:$O$1505,ING_COD,$B618,ING_CLASE,"ORD"))</f>
        <v>0</v>
      </c>
      <c r="H618" s="19" t="n">
        <f aca="false">IF($B618="",0,SUMIFS(Ingresos!$O$6:$O$1505,ING_COD,$B618,ING_CLASE,"ORD",ING_COMP,"Sí"))</f>
        <v>0</v>
      </c>
      <c r="I618" s="19" t="n">
        <f aca="false">IF($B618="",0,SUMIFS(Ingresos!$O$6:$O$1505,ING_COD,$B618,ING_CLASE,"GRA"))</f>
        <v>0</v>
      </c>
      <c r="J618" s="19" t="n">
        <f aca="false">IF($B618="",0,SUMIFS(Ingresos!$O$6:$O$1505,ING_COD,$B618,ING_CLASE,"BON"))</f>
        <v>0</v>
      </c>
      <c r="K618" s="19" t="n">
        <f aca="false">IF($B618="",0,SUMIFS(Ingresos!$O$6:$O$1505,ING_COD,$B618,ING_CLASE,"EXT"))</f>
        <v>0</v>
      </c>
      <c r="L618" s="19" t="n">
        <f aca="false">IF($B618="",0,SUMIFS(Ingresos!$O$6:$O$1505,ING_COD,$B618,ING_CLASE,"OTO"))</f>
        <v>0</v>
      </c>
      <c r="M618" s="19" t="n">
        <f aca="false">IF($B618="",0,SUMIFS(Ingresos!$O$6:$O$1505,ING_COD,$B618,ING_CLASE,"OTX"))</f>
        <v>0</v>
      </c>
      <c r="N618" s="19" t="n">
        <f aca="false">IF($B618="",0,SUMIFS(Ingresos!$O$6:$O$1505,ING_COD,$B618,ING_CLASE,"RETO"))</f>
        <v>0</v>
      </c>
      <c r="O618" s="19" t="n">
        <f aca="false">IF($B618="",0,SUMIFS(Ingresos!$O$6:$O$1505,ING_COD,$B618,ING_CLASE,"INA"))</f>
        <v>0</v>
      </c>
      <c r="P618" s="19" t="n">
        <f aca="false">G618+I618+J618+K618+L618+M618</f>
        <v>0</v>
      </c>
      <c r="Q618" s="44" t="n">
        <f aca="false">IF($F618="Activo",12,IF($F618="Cese",1,0))</f>
        <v>0</v>
      </c>
      <c r="R618" s="19" t="n">
        <f aca="false">G618*Q618</f>
        <v>0</v>
      </c>
      <c r="S618" s="19" t="n">
        <f aca="false">IF($F618="Activo",SUMIFS(I618:I629,$D618:$D629,"&lt;="&amp;Trabajadores!$N$57)+IF(PROY_BON="Sí",SUMIFS(J618:J629,$D618:$D629,"&lt;="&amp;Trabajadores!$N$57),0),IF($F618="Cese",I618+IF(PROY_BON="Sí",J618,0),0))</f>
        <v>0</v>
      </c>
      <c r="T618" s="19" t="n">
        <f aca="false">IF(OR($F618&lt;&gt;"Activo",Trabajadores!$I$57="No"),0,IF(I624=0,H618*(1+IF(PROY_BON="Sí",Trabajadores!$P$57,0))*Trabajadores!$R$57/6*(Trabajadores!$N$57&gt;=7),0)+IF(I629=0,H618*(1+IF(PROY_BON="Sí",Trabajadores!$P$57,0))*Trabajadores!$S$57/6*(Trabajadores!$N$57&gt;=12),0))</f>
        <v>0</v>
      </c>
      <c r="U618" s="19" t="n">
        <f aca="false">IF($F618="Activo",IF(Trabajadores!$J$57="Sí",L618*12,L618),IF($F618="Cese",L618,0))</f>
        <v>0</v>
      </c>
      <c r="V618" s="19" t="n">
        <f aca="false">IF(OR($F618="Activo",$F618="Cese"),M618,0)</f>
        <v>0</v>
      </c>
      <c r="W618" s="19" t="n">
        <f aca="false">0</f>
        <v>0</v>
      </c>
      <c r="X618" s="36" t="n">
        <f aca="false">IF(OR($F618="Activo",$F618="Cese"),R618+S618+T618+U618+V618+W618,0)</f>
        <v>0</v>
      </c>
      <c r="Y618" s="19" t="n">
        <f aca="false">IF(OR($F618="Activo",$F618="Cese"),DED_FIJA,0)</f>
        <v>0</v>
      </c>
      <c r="Z618" s="36" t="n">
        <f aca="false">MAX(0,X618-Y618)</f>
        <v>0</v>
      </c>
      <c r="AA618" s="19" t="n">
        <f aca="false">IF(Z618=0,0,MAX(0,MIN(Z618,Parámetros!$G$19)-Parámetros!$F$19)*Parámetros!$E$19)</f>
        <v>0</v>
      </c>
      <c r="AB618" s="19" t="n">
        <f aca="false">IF(Z618=0,0,MAX(0,MIN(Z618,Parámetros!$G$20)-Parámetros!$F$20)*Parámetros!$E$20)</f>
        <v>0</v>
      </c>
      <c r="AC618" s="19" t="n">
        <f aca="false">IF(Z618=0,0,MAX(0,MIN(Z618,Parámetros!$G$21)-Parámetros!$F$21)*Parámetros!$E$21)</f>
        <v>0</v>
      </c>
      <c r="AD618" s="19" t="n">
        <f aca="false">IF(Z618=0,0,MAX(0,MIN(Z618,Parámetros!$G$22)-Parámetros!$F$22)*Parámetros!$E$22)</f>
        <v>0</v>
      </c>
      <c r="AE618" s="19" t="n">
        <f aca="false">IF(Z618=0,0,MAX(0,MIN(Z618,Parámetros!$G$23)-Parámetros!$F$23)*Parámetros!$E$23)</f>
        <v>0</v>
      </c>
      <c r="AF618" s="36" t="n">
        <f aca="false">SUM(AA618:AE618)</f>
        <v>0</v>
      </c>
      <c r="AG618" s="45" t="str">
        <f aca="false">IF(AM618&lt;=0,"-",INDEX(TR_TASA,MATCH(AM618,TR_DESDE,1)))</f>
        <v>-</v>
      </c>
      <c r="AH618" s="44" t="n">
        <f aca="false">IF($F618="Cese",1,IF($F618="Activo",INDEX(DIV_N,1),0))</f>
        <v>0</v>
      </c>
      <c r="AI618" s="44" t="n">
        <f aca="false">IF($F618="Cese",0,IF($F618="Activo",INDEX(DIV_HASTA,1),0))</f>
        <v>0</v>
      </c>
      <c r="AJ618" s="19" t="n">
        <f aca="false">0</f>
        <v>0</v>
      </c>
      <c r="AK618" s="19" t="n">
        <f aca="false">IF(OR($F618="Activo",$F618="Cese"),MAX(0,(AF618-AJ618)/AH618),0)</f>
        <v>0</v>
      </c>
      <c r="AL618" s="19" t="n">
        <f aca="false">IF(OR($F618="Activo",$F618="Cese"),K618+IF(PROY_BON="Sí",0,J618),0)</f>
        <v>0</v>
      </c>
      <c r="AM618" s="19" t="n">
        <f aca="false">IF(AL618&gt;0,MAX(0,X618+AL618-Y618),Z618)</f>
        <v>0</v>
      </c>
      <c r="AN618" s="19" t="n">
        <f aca="false">SUMPRODUCT((AM618&gt;TR_DESDE)*(AM618-TR_DESDE)*TR_INC)</f>
        <v>0</v>
      </c>
      <c r="AO618" s="19" t="n">
        <f aca="false">IF(AL618&gt;0,MAX(0,AN618-IF($F618="Cese",MAX(AF618,AJ618),AF618)),0)</f>
        <v>0</v>
      </c>
      <c r="AP618" s="46" t="n">
        <f aca="false">IF(OR($F618="Activo",$F618="Cese"),ROUND(AK618+AO618,2),0)</f>
        <v>0</v>
      </c>
      <c r="AQ618" s="19" t="n">
        <f aca="false">IF($F618="Cese",MAX(0,AJ618-AN618),0)</f>
        <v>0</v>
      </c>
      <c r="AR618" s="19" t="str">
        <f aca="false">IF($B618="","",IF(COUNTIFS(RP_COD,$B618,'Retenciones Planilla'!$C$6:$C$105,"&lt;&gt;")=0,"",SUMIFS('Retenciones Planilla'!$C$6:$C$105,RP_COD,$B618)))</f>
        <v/>
      </c>
      <c r="AS618" s="19" t="str">
        <f aca="false">IF(AR618="","",AR618-AP618)</f>
        <v/>
      </c>
      <c r="AT618" s="23" t="str">
        <f aca="false">IF($B618="","",IF(NOT(OR($F618="Activo",$F618="Cese")),IF(N(AR618)=0,"—","Revisar: sin vínculo"),IF(AR618="",IF(AP618=0,"No corresponde","Sin dato planilla"),IF(ABS(AS618)&lt;=TOL,"OK",IF(AS618&gt;0,"Retuvo de más","Retuvo de menos")))))</f>
        <v/>
      </c>
      <c r="AU618" s="19" t="n">
        <f aca="false">IF(AND(BASE_RET="Planilla (si existe)",AR618&lt;&gt;""),AR618,AP618)</f>
        <v>0</v>
      </c>
      <c r="AV618" s="19" t="n">
        <f aca="false">AU618+N618</f>
        <v>0</v>
      </c>
    </row>
    <row r="619" customFormat="false" ht="15" hidden="false" customHeight="false" outlineLevel="0" collapsed="false">
      <c r="A619" s="43" t="n">
        <v>52</v>
      </c>
      <c r="B619" s="35" t="str">
        <f aca="false">IF(Trabajadores!$B$57="","",Trabajadores!$B$57)</f>
        <v/>
      </c>
      <c r="C619" s="35" t="str">
        <f aca="false">IF($B619="","",Trabajadores!$D$57)</f>
        <v/>
      </c>
      <c r="D619" s="43" t="n">
        <v>2</v>
      </c>
      <c r="E619" s="23" t="s">
        <v>299</v>
      </c>
      <c r="F619" s="23" t="str">
        <f aca="false">IF($B619="","",IF(OR(2&lt;Trabajadores!$M$57,2&gt;Trabajadores!$N$57),"No vinculado",IF(AND(2=Trabajadores!$N$57,Trabajadores!$O$57="Sí"),"Cese","Activo")))</f>
        <v/>
      </c>
      <c r="G619" s="19" t="n">
        <f aca="false">IF($B619="",0,SUMIFS(Ingresos!$P$6:$P$1505,ING_COD,$B619,ING_CLASE,"ORD"))</f>
        <v>0</v>
      </c>
      <c r="H619" s="19" t="n">
        <f aca="false">IF($B619="",0,SUMIFS(Ingresos!$P$6:$P$1505,ING_COD,$B619,ING_CLASE,"ORD",ING_COMP,"Sí"))</f>
        <v>0</v>
      </c>
      <c r="I619" s="19" t="n">
        <f aca="false">IF($B619="",0,SUMIFS(Ingresos!$P$6:$P$1505,ING_COD,$B619,ING_CLASE,"GRA"))</f>
        <v>0</v>
      </c>
      <c r="J619" s="19" t="n">
        <f aca="false">IF($B619="",0,SUMIFS(Ingresos!$P$6:$P$1505,ING_COD,$B619,ING_CLASE,"BON"))</f>
        <v>0</v>
      </c>
      <c r="K619" s="19" t="n">
        <f aca="false">IF($B619="",0,SUMIFS(Ingresos!$P$6:$P$1505,ING_COD,$B619,ING_CLASE,"EXT"))</f>
        <v>0</v>
      </c>
      <c r="L619" s="19" t="n">
        <f aca="false">IF($B619="",0,SUMIFS(Ingresos!$P$6:$P$1505,ING_COD,$B619,ING_CLASE,"OTO"))</f>
        <v>0</v>
      </c>
      <c r="M619" s="19" t="n">
        <f aca="false">IF($B619="",0,SUMIFS(Ingresos!$P$6:$P$1505,ING_COD,$B619,ING_CLASE,"OTX"))</f>
        <v>0</v>
      </c>
      <c r="N619" s="19" t="n">
        <f aca="false">IF($B619="",0,SUMIFS(Ingresos!$P$6:$P$1505,ING_COD,$B619,ING_CLASE,"RETO"))</f>
        <v>0</v>
      </c>
      <c r="O619" s="19" t="n">
        <f aca="false">IF($B619="",0,SUMIFS(Ingresos!$P$6:$P$1505,ING_COD,$B619,ING_CLASE,"INA"))</f>
        <v>0</v>
      </c>
      <c r="P619" s="19" t="n">
        <f aca="false">G619+I619+J619+K619+L619+M619</f>
        <v>0</v>
      </c>
      <c r="Q619" s="44" t="n">
        <f aca="false">IF($F619="Activo",11,IF($F619="Cese",1,0))</f>
        <v>0</v>
      </c>
      <c r="R619" s="19" t="n">
        <f aca="false">G619*Q619</f>
        <v>0</v>
      </c>
      <c r="S619" s="19" t="n">
        <f aca="false">IF($F619="Activo",SUMIFS(I619:I629,$D619:$D629,"&lt;="&amp;Trabajadores!$N$57)+IF(PROY_BON="Sí",SUMIFS(J619:J629,$D619:$D629,"&lt;="&amp;Trabajadores!$N$57),0),IF($F619="Cese",I619+IF(PROY_BON="Sí",J619,0),0))</f>
        <v>0</v>
      </c>
      <c r="T619" s="19" t="n">
        <f aca="false">IF(OR($F619&lt;&gt;"Activo",Trabajadores!$I$57="No"),0,IF(I624=0,H619*(1+IF(PROY_BON="Sí",Trabajadores!$P$57,0))*Trabajadores!$R$57/6*(Trabajadores!$N$57&gt;=7),0)+IF(I629=0,H619*(1+IF(PROY_BON="Sí",Trabajadores!$P$57,0))*Trabajadores!$S$57/6*(Trabajadores!$N$57&gt;=12),0))</f>
        <v>0</v>
      </c>
      <c r="U619" s="19" t="n">
        <f aca="false">IF($F619="Activo",IF(Trabajadores!$J$57="Sí",L619*11,L619),IF($F619="Cese",L619,0))</f>
        <v>0</v>
      </c>
      <c r="V619" s="19" t="n">
        <f aca="false">IF(OR($F619="Activo",$F619="Cese"),M619,0)</f>
        <v>0</v>
      </c>
      <c r="W619" s="19" t="n">
        <f aca="false">IF(OR($F619="Activo",$F619="Cese"),SUM(P618:P618),0)</f>
        <v>0</v>
      </c>
      <c r="X619" s="36" t="n">
        <f aca="false">IF(OR($F619="Activo",$F619="Cese"),R619+S619+T619+U619+V619+W619,0)</f>
        <v>0</v>
      </c>
      <c r="Y619" s="19" t="n">
        <f aca="false">IF(OR($F619="Activo",$F619="Cese"),DED_FIJA,0)</f>
        <v>0</v>
      </c>
      <c r="Z619" s="36" t="n">
        <f aca="false">MAX(0,X619-Y619)</f>
        <v>0</v>
      </c>
      <c r="AA619" s="19" t="n">
        <f aca="false">IF(Z619=0,0,MAX(0,MIN(Z619,Parámetros!$G$19)-Parámetros!$F$19)*Parámetros!$E$19)</f>
        <v>0</v>
      </c>
      <c r="AB619" s="19" t="n">
        <f aca="false">IF(Z619=0,0,MAX(0,MIN(Z619,Parámetros!$G$20)-Parámetros!$F$20)*Parámetros!$E$20)</f>
        <v>0</v>
      </c>
      <c r="AC619" s="19" t="n">
        <f aca="false">IF(Z619=0,0,MAX(0,MIN(Z619,Parámetros!$G$21)-Parámetros!$F$21)*Parámetros!$E$21)</f>
        <v>0</v>
      </c>
      <c r="AD619" s="19" t="n">
        <f aca="false">IF(Z619=0,0,MAX(0,MIN(Z619,Parámetros!$G$22)-Parámetros!$F$22)*Parámetros!$E$22)</f>
        <v>0</v>
      </c>
      <c r="AE619" s="19" t="n">
        <f aca="false">IF(Z619=0,0,MAX(0,MIN(Z619,Parámetros!$G$23)-Parámetros!$F$23)*Parámetros!$E$23)</f>
        <v>0</v>
      </c>
      <c r="AF619" s="36" t="n">
        <f aca="false">SUM(AA619:AE619)</f>
        <v>0</v>
      </c>
      <c r="AG619" s="45" t="str">
        <f aca="false">IF(AM619&lt;=0,"-",INDEX(TR_TASA,MATCH(AM619,TR_DESDE,1)))</f>
        <v>-</v>
      </c>
      <c r="AH619" s="44" t="n">
        <f aca="false">IF($F619="Cese",1,IF($F619="Activo",INDEX(DIV_N,2),0))</f>
        <v>0</v>
      </c>
      <c r="AI619" s="44" t="n">
        <f aca="false">IF($F619="Cese",1,IF($F619="Activo",INDEX(DIV_HASTA,2),0))</f>
        <v>0</v>
      </c>
      <c r="AJ619" s="19" t="n">
        <f aca="false">IF(OR($F619="Activo",$F619="Cese"),SUMIFS(AV618:AV618,D618:D618,"&lt;="&amp;AI619),0)</f>
        <v>0</v>
      </c>
      <c r="AK619" s="19" t="n">
        <f aca="false">IF(OR($F619="Activo",$F619="Cese"),MAX(0,(AF619-AJ619)/AH619),0)</f>
        <v>0</v>
      </c>
      <c r="AL619" s="19" t="n">
        <f aca="false">IF(OR($F619="Activo",$F619="Cese"),K619+IF(PROY_BON="Sí",0,J619),0)</f>
        <v>0</v>
      </c>
      <c r="AM619" s="19" t="n">
        <f aca="false">IF(AL619&gt;0,MAX(0,X619+AL619-Y619),Z619)</f>
        <v>0</v>
      </c>
      <c r="AN619" s="19" t="n">
        <f aca="false">SUMPRODUCT((AM619&gt;TR_DESDE)*(AM619-TR_DESDE)*TR_INC)</f>
        <v>0</v>
      </c>
      <c r="AO619" s="19" t="n">
        <f aca="false">IF(AL619&gt;0,MAX(0,AN619-IF($F619="Cese",MAX(AF619,AJ619),AF619)),0)</f>
        <v>0</v>
      </c>
      <c r="AP619" s="46" t="n">
        <f aca="false">IF(OR($F619="Activo",$F619="Cese"),ROUND(AK619+AO619,2),0)</f>
        <v>0</v>
      </c>
      <c r="AQ619" s="19" t="n">
        <f aca="false">IF($F619="Cese",MAX(0,AJ619-AN619),0)</f>
        <v>0</v>
      </c>
      <c r="AR619" s="19" t="str">
        <f aca="false">IF($B619="","",IF(COUNTIFS(RP_COD,$B619,'Retenciones Planilla'!$D$6:$D$105,"&lt;&gt;")=0,"",SUMIFS('Retenciones Planilla'!$D$6:$D$105,RP_COD,$B619)))</f>
        <v/>
      </c>
      <c r="AS619" s="19" t="str">
        <f aca="false">IF(AR619="","",AR619-AP619)</f>
        <v/>
      </c>
      <c r="AT619" s="23" t="str">
        <f aca="false">IF($B619="","",IF(NOT(OR($F619="Activo",$F619="Cese")),IF(N(AR619)=0,"—","Revisar: sin vínculo"),IF(AR619="",IF(AP619=0,"No corresponde","Sin dato planilla"),IF(ABS(AS619)&lt;=TOL,"OK",IF(AS619&gt;0,"Retuvo de más","Retuvo de menos")))))</f>
        <v/>
      </c>
      <c r="AU619" s="19" t="n">
        <f aca="false">IF(AND(BASE_RET="Planilla (si existe)",AR619&lt;&gt;""),AR619,AP619)</f>
        <v>0</v>
      </c>
      <c r="AV619" s="19" t="n">
        <f aca="false">AU619+N619</f>
        <v>0</v>
      </c>
    </row>
    <row r="620" customFormat="false" ht="15" hidden="false" customHeight="false" outlineLevel="0" collapsed="false">
      <c r="A620" s="43" t="n">
        <v>52</v>
      </c>
      <c r="B620" s="35" t="str">
        <f aca="false">IF(Trabajadores!$B$57="","",Trabajadores!$B$57)</f>
        <v/>
      </c>
      <c r="C620" s="35" t="str">
        <f aca="false">IF($B620="","",Trabajadores!$D$57)</f>
        <v/>
      </c>
      <c r="D620" s="43" t="n">
        <v>3</v>
      </c>
      <c r="E620" s="23" t="s">
        <v>300</v>
      </c>
      <c r="F620" s="23" t="str">
        <f aca="false">IF($B620="","",IF(OR(3&lt;Trabajadores!$M$57,3&gt;Trabajadores!$N$57),"No vinculado",IF(AND(3=Trabajadores!$N$57,Trabajadores!$O$57="Sí"),"Cese","Activo")))</f>
        <v/>
      </c>
      <c r="G620" s="19" t="n">
        <f aca="false">IF($B620="",0,SUMIFS(Ingresos!$Q$6:$Q$1505,ING_COD,$B620,ING_CLASE,"ORD"))</f>
        <v>0</v>
      </c>
      <c r="H620" s="19" t="n">
        <f aca="false">IF($B620="",0,SUMIFS(Ingresos!$Q$6:$Q$1505,ING_COD,$B620,ING_CLASE,"ORD",ING_COMP,"Sí"))</f>
        <v>0</v>
      </c>
      <c r="I620" s="19" t="n">
        <f aca="false">IF($B620="",0,SUMIFS(Ingresos!$Q$6:$Q$1505,ING_COD,$B620,ING_CLASE,"GRA"))</f>
        <v>0</v>
      </c>
      <c r="J620" s="19" t="n">
        <f aca="false">IF($B620="",0,SUMIFS(Ingresos!$Q$6:$Q$1505,ING_COD,$B620,ING_CLASE,"BON"))</f>
        <v>0</v>
      </c>
      <c r="K620" s="19" t="n">
        <f aca="false">IF($B620="",0,SUMIFS(Ingresos!$Q$6:$Q$1505,ING_COD,$B620,ING_CLASE,"EXT"))</f>
        <v>0</v>
      </c>
      <c r="L620" s="19" t="n">
        <f aca="false">IF($B620="",0,SUMIFS(Ingresos!$Q$6:$Q$1505,ING_COD,$B620,ING_CLASE,"OTO"))</f>
        <v>0</v>
      </c>
      <c r="M620" s="19" t="n">
        <f aca="false">IF($B620="",0,SUMIFS(Ingresos!$Q$6:$Q$1505,ING_COD,$B620,ING_CLASE,"OTX"))</f>
        <v>0</v>
      </c>
      <c r="N620" s="19" t="n">
        <f aca="false">IF($B620="",0,SUMIFS(Ingresos!$Q$6:$Q$1505,ING_COD,$B620,ING_CLASE,"RETO"))</f>
        <v>0</v>
      </c>
      <c r="O620" s="19" t="n">
        <f aca="false">IF($B620="",0,SUMIFS(Ingresos!$Q$6:$Q$1505,ING_COD,$B620,ING_CLASE,"INA"))</f>
        <v>0</v>
      </c>
      <c r="P620" s="19" t="n">
        <f aca="false">G620+I620+J620+K620+L620+M620</f>
        <v>0</v>
      </c>
      <c r="Q620" s="44" t="n">
        <f aca="false">IF($F620="Activo",10,IF($F620="Cese",1,0))</f>
        <v>0</v>
      </c>
      <c r="R620" s="19" t="n">
        <f aca="false">G620*Q620</f>
        <v>0</v>
      </c>
      <c r="S620" s="19" t="n">
        <f aca="false">IF($F620="Activo",SUMIFS(I620:I629,$D620:$D629,"&lt;="&amp;Trabajadores!$N$57)+IF(PROY_BON="Sí",SUMIFS(J620:J629,$D620:$D629,"&lt;="&amp;Trabajadores!$N$57),0),IF($F620="Cese",I620+IF(PROY_BON="Sí",J620,0),0))</f>
        <v>0</v>
      </c>
      <c r="T620" s="19" t="n">
        <f aca="false">IF(OR($F620&lt;&gt;"Activo",Trabajadores!$I$57="No"),0,IF(I624=0,H620*(1+IF(PROY_BON="Sí",Trabajadores!$P$57,0))*Trabajadores!$R$57/6*(Trabajadores!$N$57&gt;=7),0)+IF(I629=0,H620*(1+IF(PROY_BON="Sí",Trabajadores!$P$57,0))*Trabajadores!$S$57/6*(Trabajadores!$N$57&gt;=12),0))</f>
        <v>0</v>
      </c>
      <c r="U620" s="19" t="n">
        <f aca="false">IF($F620="Activo",IF(Trabajadores!$J$57="Sí",L620*10,L620),IF($F620="Cese",L620,0))</f>
        <v>0</v>
      </c>
      <c r="V620" s="19" t="n">
        <f aca="false">IF(OR($F620="Activo",$F620="Cese"),M620,0)</f>
        <v>0</v>
      </c>
      <c r="W620" s="19" t="n">
        <f aca="false">IF(OR($F620="Activo",$F620="Cese"),SUM(P618:P619),0)</f>
        <v>0</v>
      </c>
      <c r="X620" s="36" t="n">
        <f aca="false">IF(OR($F620="Activo",$F620="Cese"),R620+S620+T620+U620+V620+W620,0)</f>
        <v>0</v>
      </c>
      <c r="Y620" s="19" t="n">
        <f aca="false">IF(OR($F620="Activo",$F620="Cese"),DED_FIJA,0)</f>
        <v>0</v>
      </c>
      <c r="Z620" s="36" t="n">
        <f aca="false">MAX(0,X620-Y620)</f>
        <v>0</v>
      </c>
      <c r="AA620" s="19" t="n">
        <f aca="false">IF(Z620=0,0,MAX(0,MIN(Z620,Parámetros!$G$19)-Parámetros!$F$19)*Parámetros!$E$19)</f>
        <v>0</v>
      </c>
      <c r="AB620" s="19" t="n">
        <f aca="false">IF(Z620=0,0,MAX(0,MIN(Z620,Parámetros!$G$20)-Parámetros!$F$20)*Parámetros!$E$20)</f>
        <v>0</v>
      </c>
      <c r="AC620" s="19" t="n">
        <f aca="false">IF(Z620=0,0,MAX(0,MIN(Z620,Parámetros!$G$21)-Parámetros!$F$21)*Parámetros!$E$21)</f>
        <v>0</v>
      </c>
      <c r="AD620" s="19" t="n">
        <f aca="false">IF(Z620=0,0,MAX(0,MIN(Z620,Parámetros!$G$22)-Parámetros!$F$22)*Parámetros!$E$22)</f>
        <v>0</v>
      </c>
      <c r="AE620" s="19" t="n">
        <f aca="false">IF(Z620=0,0,MAX(0,MIN(Z620,Parámetros!$G$23)-Parámetros!$F$23)*Parámetros!$E$23)</f>
        <v>0</v>
      </c>
      <c r="AF620" s="36" t="n">
        <f aca="false">SUM(AA620:AE620)</f>
        <v>0</v>
      </c>
      <c r="AG620" s="45" t="str">
        <f aca="false">IF(AM620&lt;=0,"-",INDEX(TR_TASA,MATCH(AM620,TR_DESDE,1)))</f>
        <v>-</v>
      </c>
      <c r="AH620" s="44" t="n">
        <f aca="false">IF($F620="Cese",1,IF($F620="Activo",INDEX(DIV_N,3),0))</f>
        <v>0</v>
      </c>
      <c r="AI620" s="44" t="n">
        <f aca="false">IF($F620="Cese",2,IF($F620="Activo",INDEX(DIV_HASTA,3),0))</f>
        <v>0</v>
      </c>
      <c r="AJ620" s="19" t="n">
        <f aca="false">IF(OR($F620="Activo",$F620="Cese"),SUMIFS(AV618:AV619,D618:D619,"&lt;="&amp;AI620),0)</f>
        <v>0</v>
      </c>
      <c r="AK620" s="19" t="n">
        <f aca="false">IF(OR($F620="Activo",$F620="Cese"),MAX(0,(AF620-AJ620)/AH620),0)</f>
        <v>0</v>
      </c>
      <c r="AL620" s="19" t="n">
        <f aca="false">IF(OR($F620="Activo",$F620="Cese"),K620+IF(PROY_BON="Sí",0,J620),0)</f>
        <v>0</v>
      </c>
      <c r="AM620" s="19" t="n">
        <f aca="false">IF(AL620&gt;0,MAX(0,X620+AL620-Y620),Z620)</f>
        <v>0</v>
      </c>
      <c r="AN620" s="19" t="n">
        <f aca="false">SUMPRODUCT((AM620&gt;TR_DESDE)*(AM620-TR_DESDE)*TR_INC)</f>
        <v>0</v>
      </c>
      <c r="AO620" s="19" t="n">
        <f aca="false">IF(AL620&gt;0,MAX(0,AN620-IF($F620="Cese",MAX(AF620,AJ620),AF620)),0)</f>
        <v>0</v>
      </c>
      <c r="AP620" s="46" t="n">
        <f aca="false">IF(OR($F620="Activo",$F620="Cese"),ROUND(AK620+AO620,2),0)</f>
        <v>0</v>
      </c>
      <c r="AQ620" s="19" t="n">
        <f aca="false">IF($F620="Cese",MAX(0,AJ620-AN620),0)</f>
        <v>0</v>
      </c>
      <c r="AR620" s="19" t="str">
        <f aca="false">IF($B620="","",IF(COUNTIFS(RP_COD,$B620,'Retenciones Planilla'!$E$6:$E$105,"&lt;&gt;")=0,"",SUMIFS('Retenciones Planilla'!$E$6:$E$105,RP_COD,$B620)))</f>
        <v/>
      </c>
      <c r="AS620" s="19" t="str">
        <f aca="false">IF(AR620="","",AR620-AP620)</f>
        <v/>
      </c>
      <c r="AT620" s="23" t="str">
        <f aca="false">IF($B620="","",IF(NOT(OR($F620="Activo",$F620="Cese")),IF(N(AR620)=0,"—","Revisar: sin vínculo"),IF(AR620="",IF(AP620=0,"No corresponde","Sin dato planilla"),IF(ABS(AS620)&lt;=TOL,"OK",IF(AS620&gt;0,"Retuvo de más","Retuvo de menos")))))</f>
        <v/>
      </c>
      <c r="AU620" s="19" t="n">
        <f aca="false">IF(AND(BASE_RET="Planilla (si existe)",AR620&lt;&gt;""),AR620,AP620)</f>
        <v>0</v>
      </c>
      <c r="AV620" s="19" t="n">
        <f aca="false">AU620+N620</f>
        <v>0</v>
      </c>
    </row>
    <row r="621" customFormat="false" ht="15" hidden="false" customHeight="false" outlineLevel="0" collapsed="false">
      <c r="A621" s="43" t="n">
        <v>52</v>
      </c>
      <c r="B621" s="35" t="str">
        <f aca="false">IF(Trabajadores!$B$57="","",Trabajadores!$B$57)</f>
        <v/>
      </c>
      <c r="C621" s="35" t="str">
        <f aca="false">IF($B621="","",Trabajadores!$D$57)</f>
        <v/>
      </c>
      <c r="D621" s="43" t="n">
        <v>4</v>
      </c>
      <c r="E621" s="23" t="s">
        <v>301</v>
      </c>
      <c r="F621" s="23" t="str">
        <f aca="false">IF($B621="","",IF(OR(4&lt;Trabajadores!$M$57,4&gt;Trabajadores!$N$57),"No vinculado",IF(AND(4=Trabajadores!$N$57,Trabajadores!$O$57="Sí"),"Cese","Activo")))</f>
        <v/>
      </c>
      <c r="G621" s="19" t="n">
        <f aca="false">IF($B621="",0,SUMIFS(Ingresos!$R$6:$R$1505,ING_COD,$B621,ING_CLASE,"ORD"))</f>
        <v>0</v>
      </c>
      <c r="H621" s="19" t="n">
        <f aca="false">IF($B621="",0,SUMIFS(Ingresos!$R$6:$R$1505,ING_COD,$B621,ING_CLASE,"ORD",ING_COMP,"Sí"))</f>
        <v>0</v>
      </c>
      <c r="I621" s="19" t="n">
        <f aca="false">IF($B621="",0,SUMIFS(Ingresos!$R$6:$R$1505,ING_COD,$B621,ING_CLASE,"GRA"))</f>
        <v>0</v>
      </c>
      <c r="J621" s="19" t="n">
        <f aca="false">IF($B621="",0,SUMIFS(Ingresos!$R$6:$R$1505,ING_COD,$B621,ING_CLASE,"BON"))</f>
        <v>0</v>
      </c>
      <c r="K621" s="19" t="n">
        <f aca="false">IF($B621="",0,SUMIFS(Ingresos!$R$6:$R$1505,ING_COD,$B621,ING_CLASE,"EXT"))</f>
        <v>0</v>
      </c>
      <c r="L621" s="19" t="n">
        <f aca="false">IF($B621="",0,SUMIFS(Ingresos!$R$6:$R$1505,ING_COD,$B621,ING_CLASE,"OTO"))</f>
        <v>0</v>
      </c>
      <c r="M621" s="19" t="n">
        <f aca="false">IF($B621="",0,SUMIFS(Ingresos!$R$6:$R$1505,ING_COD,$B621,ING_CLASE,"OTX"))</f>
        <v>0</v>
      </c>
      <c r="N621" s="19" t="n">
        <f aca="false">IF($B621="",0,SUMIFS(Ingresos!$R$6:$R$1505,ING_COD,$B621,ING_CLASE,"RETO"))</f>
        <v>0</v>
      </c>
      <c r="O621" s="19" t="n">
        <f aca="false">IF($B621="",0,SUMIFS(Ingresos!$R$6:$R$1505,ING_COD,$B621,ING_CLASE,"INA"))</f>
        <v>0</v>
      </c>
      <c r="P621" s="19" t="n">
        <f aca="false">G621+I621+J621+K621+L621+M621</f>
        <v>0</v>
      </c>
      <c r="Q621" s="44" t="n">
        <f aca="false">IF($F621="Activo",9,IF($F621="Cese",1,0))</f>
        <v>0</v>
      </c>
      <c r="R621" s="19" t="n">
        <f aca="false">G621*Q621</f>
        <v>0</v>
      </c>
      <c r="S621" s="19" t="n">
        <f aca="false">IF($F621="Activo",SUMIFS(I621:I629,$D621:$D629,"&lt;="&amp;Trabajadores!$N$57)+IF(PROY_BON="Sí",SUMIFS(J621:J629,$D621:$D629,"&lt;="&amp;Trabajadores!$N$57),0),IF($F621="Cese",I621+IF(PROY_BON="Sí",J621,0),0))</f>
        <v>0</v>
      </c>
      <c r="T621" s="19" t="n">
        <f aca="false">IF(OR($F621&lt;&gt;"Activo",Trabajadores!$I$57="No"),0,IF(I624=0,H621*(1+IF(PROY_BON="Sí",Trabajadores!$P$57,0))*Trabajadores!$R$57/6*(Trabajadores!$N$57&gt;=7),0)+IF(I629=0,H621*(1+IF(PROY_BON="Sí",Trabajadores!$P$57,0))*Trabajadores!$S$57/6*(Trabajadores!$N$57&gt;=12),0))</f>
        <v>0</v>
      </c>
      <c r="U621" s="19" t="n">
        <f aca="false">IF($F621="Activo",IF(Trabajadores!$J$57="Sí",L621*9,L621),IF($F621="Cese",L621,0))</f>
        <v>0</v>
      </c>
      <c r="V621" s="19" t="n">
        <f aca="false">IF(OR($F621="Activo",$F621="Cese"),M621,0)</f>
        <v>0</v>
      </c>
      <c r="W621" s="19" t="n">
        <f aca="false">IF(OR($F621="Activo",$F621="Cese"),SUM(P618:P620),0)</f>
        <v>0</v>
      </c>
      <c r="X621" s="36" t="n">
        <f aca="false">IF(OR($F621="Activo",$F621="Cese"),R621+S621+T621+U621+V621+W621,0)</f>
        <v>0</v>
      </c>
      <c r="Y621" s="19" t="n">
        <f aca="false">IF(OR($F621="Activo",$F621="Cese"),DED_FIJA,0)</f>
        <v>0</v>
      </c>
      <c r="Z621" s="36" t="n">
        <f aca="false">MAX(0,X621-Y621)</f>
        <v>0</v>
      </c>
      <c r="AA621" s="19" t="n">
        <f aca="false">IF(Z621=0,0,MAX(0,MIN(Z621,Parámetros!$G$19)-Parámetros!$F$19)*Parámetros!$E$19)</f>
        <v>0</v>
      </c>
      <c r="AB621" s="19" t="n">
        <f aca="false">IF(Z621=0,0,MAX(0,MIN(Z621,Parámetros!$G$20)-Parámetros!$F$20)*Parámetros!$E$20)</f>
        <v>0</v>
      </c>
      <c r="AC621" s="19" t="n">
        <f aca="false">IF(Z621=0,0,MAX(0,MIN(Z621,Parámetros!$G$21)-Parámetros!$F$21)*Parámetros!$E$21)</f>
        <v>0</v>
      </c>
      <c r="AD621" s="19" t="n">
        <f aca="false">IF(Z621=0,0,MAX(0,MIN(Z621,Parámetros!$G$22)-Parámetros!$F$22)*Parámetros!$E$22)</f>
        <v>0</v>
      </c>
      <c r="AE621" s="19" t="n">
        <f aca="false">IF(Z621=0,0,MAX(0,MIN(Z621,Parámetros!$G$23)-Parámetros!$F$23)*Parámetros!$E$23)</f>
        <v>0</v>
      </c>
      <c r="AF621" s="36" t="n">
        <f aca="false">SUM(AA621:AE621)</f>
        <v>0</v>
      </c>
      <c r="AG621" s="45" t="str">
        <f aca="false">IF(AM621&lt;=0,"-",INDEX(TR_TASA,MATCH(AM621,TR_DESDE,1)))</f>
        <v>-</v>
      </c>
      <c r="AH621" s="44" t="n">
        <f aca="false">IF($F621="Cese",1,IF($F621="Activo",INDEX(DIV_N,4),0))</f>
        <v>0</v>
      </c>
      <c r="AI621" s="44" t="n">
        <f aca="false">IF($F621="Cese",3,IF($F621="Activo",INDEX(DIV_HASTA,4),0))</f>
        <v>0</v>
      </c>
      <c r="AJ621" s="19" t="n">
        <f aca="false">IF(OR($F621="Activo",$F621="Cese"),SUMIFS(AV618:AV620,D618:D620,"&lt;="&amp;AI621),0)</f>
        <v>0</v>
      </c>
      <c r="AK621" s="19" t="n">
        <f aca="false">IF(OR($F621="Activo",$F621="Cese"),MAX(0,(AF621-AJ621)/AH621),0)</f>
        <v>0</v>
      </c>
      <c r="AL621" s="19" t="n">
        <f aca="false">IF(OR($F621="Activo",$F621="Cese"),K621+IF(PROY_BON="Sí",0,J621),0)</f>
        <v>0</v>
      </c>
      <c r="AM621" s="19" t="n">
        <f aca="false">IF(AL621&gt;0,MAX(0,X621+AL621-Y621),Z621)</f>
        <v>0</v>
      </c>
      <c r="AN621" s="19" t="n">
        <f aca="false">SUMPRODUCT((AM621&gt;TR_DESDE)*(AM621-TR_DESDE)*TR_INC)</f>
        <v>0</v>
      </c>
      <c r="AO621" s="19" t="n">
        <f aca="false">IF(AL621&gt;0,MAX(0,AN621-IF($F621="Cese",MAX(AF621,AJ621),AF621)),0)</f>
        <v>0</v>
      </c>
      <c r="AP621" s="46" t="n">
        <f aca="false">IF(OR($F621="Activo",$F621="Cese"),ROUND(AK621+AO621,2),0)</f>
        <v>0</v>
      </c>
      <c r="AQ621" s="19" t="n">
        <f aca="false">IF($F621="Cese",MAX(0,AJ621-AN621),0)</f>
        <v>0</v>
      </c>
      <c r="AR621" s="19" t="str">
        <f aca="false">IF($B621="","",IF(COUNTIFS(RP_COD,$B621,'Retenciones Planilla'!$F$6:$F$105,"&lt;&gt;")=0,"",SUMIFS('Retenciones Planilla'!$F$6:$F$105,RP_COD,$B621)))</f>
        <v/>
      </c>
      <c r="AS621" s="19" t="str">
        <f aca="false">IF(AR621="","",AR621-AP621)</f>
        <v/>
      </c>
      <c r="AT621" s="23" t="str">
        <f aca="false">IF($B621="","",IF(NOT(OR($F621="Activo",$F621="Cese")),IF(N(AR621)=0,"—","Revisar: sin vínculo"),IF(AR621="",IF(AP621=0,"No corresponde","Sin dato planilla"),IF(ABS(AS621)&lt;=TOL,"OK",IF(AS621&gt;0,"Retuvo de más","Retuvo de menos")))))</f>
        <v/>
      </c>
      <c r="AU621" s="19" t="n">
        <f aca="false">IF(AND(BASE_RET="Planilla (si existe)",AR621&lt;&gt;""),AR621,AP621)</f>
        <v>0</v>
      </c>
      <c r="AV621" s="19" t="n">
        <f aca="false">AU621+N621</f>
        <v>0</v>
      </c>
    </row>
    <row r="622" customFormat="false" ht="15" hidden="false" customHeight="false" outlineLevel="0" collapsed="false">
      <c r="A622" s="43" t="n">
        <v>52</v>
      </c>
      <c r="B622" s="35" t="str">
        <f aca="false">IF(Trabajadores!$B$57="","",Trabajadores!$B$57)</f>
        <v/>
      </c>
      <c r="C622" s="35" t="str">
        <f aca="false">IF($B622="","",Trabajadores!$D$57)</f>
        <v/>
      </c>
      <c r="D622" s="43" t="n">
        <v>5</v>
      </c>
      <c r="E622" s="23" t="s">
        <v>302</v>
      </c>
      <c r="F622" s="23" t="str">
        <f aca="false">IF($B622="","",IF(OR(5&lt;Trabajadores!$M$57,5&gt;Trabajadores!$N$57),"No vinculado",IF(AND(5=Trabajadores!$N$57,Trabajadores!$O$57="Sí"),"Cese","Activo")))</f>
        <v/>
      </c>
      <c r="G622" s="19" t="n">
        <f aca="false">IF($B622="",0,SUMIFS(Ingresos!$S$6:$S$1505,ING_COD,$B622,ING_CLASE,"ORD"))</f>
        <v>0</v>
      </c>
      <c r="H622" s="19" t="n">
        <f aca="false">IF($B622="",0,SUMIFS(Ingresos!$S$6:$S$1505,ING_COD,$B622,ING_CLASE,"ORD",ING_COMP,"Sí"))</f>
        <v>0</v>
      </c>
      <c r="I622" s="19" t="n">
        <f aca="false">IF($B622="",0,SUMIFS(Ingresos!$S$6:$S$1505,ING_COD,$B622,ING_CLASE,"GRA"))</f>
        <v>0</v>
      </c>
      <c r="J622" s="19" t="n">
        <f aca="false">IF($B622="",0,SUMIFS(Ingresos!$S$6:$S$1505,ING_COD,$B622,ING_CLASE,"BON"))</f>
        <v>0</v>
      </c>
      <c r="K622" s="19" t="n">
        <f aca="false">IF($B622="",0,SUMIFS(Ingresos!$S$6:$S$1505,ING_COD,$B622,ING_CLASE,"EXT"))</f>
        <v>0</v>
      </c>
      <c r="L622" s="19" t="n">
        <f aca="false">IF($B622="",0,SUMIFS(Ingresos!$S$6:$S$1505,ING_COD,$B622,ING_CLASE,"OTO"))</f>
        <v>0</v>
      </c>
      <c r="M622" s="19" t="n">
        <f aca="false">IF($B622="",0,SUMIFS(Ingresos!$S$6:$S$1505,ING_COD,$B622,ING_CLASE,"OTX"))</f>
        <v>0</v>
      </c>
      <c r="N622" s="19" t="n">
        <f aca="false">IF($B622="",0,SUMIFS(Ingresos!$S$6:$S$1505,ING_COD,$B622,ING_CLASE,"RETO"))</f>
        <v>0</v>
      </c>
      <c r="O622" s="19" t="n">
        <f aca="false">IF($B622="",0,SUMIFS(Ingresos!$S$6:$S$1505,ING_COD,$B622,ING_CLASE,"INA"))</f>
        <v>0</v>
      </c>
      <c r="P622" s="19" t="n">
        <f aca="false">G622+I622+J622+K622+L622+M622</f>
        <v>0</v>
      </c>
      <c r="Q622" s="44" t="n">
        <f aca="false">IF($F622="Activo",8,IF($F622="Cese",1,0))</f>
        <v>0</v>
      </c>
      <c r="R622" s="19" t="n">
        <f aca="false">G622*Q622</f>
        <v>0</v>
      </c>
      <c r="S622" s="19" t="n">
        <f aca="false">IF($F622="Activo",SUMIFS(I622:I629,$D622:$D629,"&lt;="&amp;Trabajadores!$N$57)+IF(PROY_BON="Sí",SUMIFS(J622:J629,$D622:$D629,"&lt;="&amp;Trabajadores!$N$57),0),IF($F622="Cese",I622+IF(PROY_BON="Sí",J622,0),0))</f>
        <v>0</v>
      </c>
      <c r="T622" s="19" t="n">
        <f aca="false">IF(OR($F622&lt;&gt;"Activo",Trabajadores!$I$57="No"),0,IF(I624=0,H622*(1+IF(PROY_BON="Sí",Trabajadores!$P$57,0))*Trabajadores!$R$57/6*(Trabajadores!$N$57&gt;=7),0)+IF(I629=0,H622*(1+IF(PROY_BON="Sí",Trabajadores!$P$57,0))*Trabajadores!$S$57/6*(Trabajadores!$N$57&gt;=12),0))</f>
        <v>0</v>
      </c>
      <c r="U622" s="19" t="n">
        <f aca="false">IF($F622="Activo",IF(Trabajadores!$J$57="Sí",L622*8,L622),IF($F622="Cese",L622,0))</f>
        <v>0</v>
      </c>
      <c r="V622" s="19" t="n">
        <f aca="false">IF(OR($F622="Activo",$F622="Cese"),M622,0)</f>
        <v>0</v>
      </c>
      <c r="W622" s="19" t="n">
        <f aca="false">IF(OR($F622="Activo",$F622="Cese"),SUM(P618:P621),0)</f>
        <v>0</v>
      </c>
      <c r="X622" s="36" t="n">
        <f aca="false">IF(OR($F622="Activo",$F622="Cese"),R622+S622+T622+U622+V622+W622,0)</f>
        <v>0</v>
      </c>
      <c r="Y622" s="19" t="n">
        <f aca="false">IF(OR($F622="Activo",$F622="Cese"),DED_FIJA,0)</f>
        <v>0</v>
      </c>
      <c r="Z622" s="36" t="n">
        <f aca="false">MAX(0,X622-Y622)</f>
        <v>0</v>
      </c>
      <c r="AA622" s="19" t="n">
        <f aca="false">IF(Z622=0,0,MAX(0,MIN(Z622,Parámetros!$G$19)-Parámetros!$F$19)*Parámetros!$E$19)</f>
        <v>0</v>
      </c>
      <c r="AB622" s="19" t="n">
        <f aca="false">IF(Z622=0,0,MAX(0,MIN(Z622,Parámetros!$G$20)-Parámetros!$F$20)*Parámetros!$E$20)</f>
        <v>0</v>
      </c>
      <c r="AC622" s="19" t="n">
        <f aca="false">IF(Z622=0,0,MAX(0,MIN(Z622,Parámetros!$G$21)-Parámetros!$F$21)*Parámetros!$E$21)</f>
        <v>0</v>
      </c>
      <c r="AD622" s="19" t="n">
        <f aca="false">IF(Z622=0,0,MAX(0,MIN(Z622,Parámetros!$G$22)-Parámetros!$F$22)*Parámetros!$E$22)</f>
        <v>0</v>
      </c>
      <c r="AE622" s="19" t="n">
        <f aca="false">IF(Z622=0,0,MAX(0,MIN(Z622,Parámetros!$G$23)-Parámetros!$F$23)*Parámetros!$E$23)</f>
        <v>0</v>
      </c>
      <c r="AF622" s="36" t="n">
        <f aca="false">SUM(AA622:AE622)</f>
        <v>0</v>
      </c>
      <c r="AG622" s="45" t="str">
        <f aca="false">IF(AM622&lt;=0,"-",INDEX(TR_TASA,MATCH(AM622,TR_DESDE,1)))</f>
        <v>-</v>
      </c>
      <c r="AH622" s="44" t="n">
        <f aca="false">IF($F622="Cese",1,IF($F622="Activo",INDEX(DIV_N,5),0))</f>
        <v>0</v>
      </c>
      <c r="AI622" s="44" t="n">
        <f aca="false">IF($F622="Cese",4,IF($F622="Activo",INDEX(DIV_HASTA,5),0))</f>
        <v>0</v>
      </c>
      <c r="AJ622" s="19" t="n">
        <f aca="false">IF(OR($F622="Activo",$F622="Cese"),SUMIFS(AV618:AV621,D618:D621,"&lt;="&amp;AI622),0)</f>
        <v>0</v>
      </c>
      <c r="AK622" s="19" t="n">
        <f aca="false">IF(OR($F622="Activo",$F622="Cese"),MAX(0,(AF622-AJ622)/AH622),0)</f>
        <v>0</v>
      </c>
      <c r="AL622" s="19" t="n">
        <f aca="false">IF(OR($F622="Activo",$F622="Cese"),K622+IF(PROY_BON="Sí",0,J622),0)</f>
        <v>0</v>
      </c>
      <c r="AM622" s="19" t="n">
        <f aca="false">IF(AL622&gt;0,MAX(0,X622+AL622-Y622),Z622)</f>
        <v>0</v>
      </c>
      <c r="AN622" s="19" t="n">
        <f aca="false">SUMPRODUCT((AM622&gt;TR_DESDE)*(AM622-TR_DESDE)*TR_INC)</f>
        <v>0</v>
      </c>
      <c r="AO622" s="19" t="n">
        <f aca="false">IF(AL622&gt;0,MAX(0,AN622-IF($F622="Cese",MAX(AF622,AJ622),AF622)),0)</f>
        <v>0</v>
      </c>
      <c r="AP622" s="46" t="n">
        <f aca="false">IF(OR($F622="Activo",$F622="Cese"),ROUND(AK622+AO622,2),0)</f>
        <v>0</v>
      </c>
      <c r="AQ622" s="19" t="n">
        <f aca="false">IF($F622="Cese",MAX(0,AJ622-AN622),0)</f>
        <v>0</v>
      </c>
      <c r="AR622" s="19" t="str">
        <f aca="false">IF($B622="","",IF(COUNTIFS(RP_COD,$B622,'Retenciones Planilla'!$G$6:$G$105,"&lt;&gt;")=0,"",SUMIFS('Retenciones Planilla'!$G$6:$G$105,RP_COD,$B622)))</f>
        <v/>
      </c>
      <c r="AS622" s="19" t="str">
        <f aca="false">IF(AR622="","",AR622-AP622)</f>
        <v/>
      </c>
      <c r="AT622" s="23" t="str">
        <f aca="false">IF($B622="","",IF(NOT(OR($F622="Activo",$F622="Cese")),IF(N(AR622)=0,"—","Revisar: sin vínculo"),IF(AR622="",IF(AP622=0,"No corresponde","Sin dato planilla"),IF(ABS(AS622)&lt;=TOL,"OK",IF(AS622&gt;0,"Retuvo de más","Retuvo de menos")))))</f>
        <v/>
      </c>
      <c r="AU622" s="19" t="n">
        <f aca="false">IF(AND(BASE_RET="Planilla (si existe)",AR622&lt;&gt;""),AR622,AP622)</f>
        <v>0</v>
      </c>
      <c r="AV622" s="19" t="n">
        <f aca="false">AU622+N622</f>
        <v>0</v>
      </c>
    </row>
    <row r="623" customFormat="false" ht="15" hidden="false" customHeight="false" outlineLevel="0" collapsed="false">
      <c r="A623" s="43" t="n">
        <v>52</v>
      </c>
      <c r="B623" s="35" t="str">
        <f aca="false">IF(Trabajadores!$B$57="","",Trabajadores!$B$57)</f>
        <v/>
      </c>
      <c r="C623" s="35" t="str">
        <f aca="false">IF($B623="","",Trabajadores!$D$57)</f>
        <v/>
      </c>
      <c r="D623" s="43" t="n">
        <v>6</v>
      </c>
      <c r="E623" s="23" t="s">
        <v>303</v>
      </c>
      <c r="F623" s="23" t="str">
        <f aca="false">IF($B623="","",IF(OR(6&lt;Trabajadores!$M$57,6&gt;Trabajadores!$N$57),"No vinculado",IF(AND(6=Trabajadores!$N$57,Trabajadores!$O$57="Sí"),"Cese","Activo")))</f>
        <v/>
      </c>
      <c r="G623" s="19" t="n">
        <f aca="false">IF($B623="",0,SUMIFS(Ingresos!$T$6:$T$1505,ING_COD,$B623,ING_CLASE,"ORD"))</f>
        <v>0</v>
      </c>
      <c r="H623" s="19" t="n">
        <f aca="false">IF($B623="",0,SUMIFS(Ingresos!$T$6:$T$1505,ING_COD,$B623,ING_CLASE,"ORD",ING_COMP,"Sí"))</f>
        <v>0</v>
      </c>
      <c r="I623" s="19" t="n">
        <f aca="false">IF($B623="",0,SUMIFS(Ingresos!$T$6:$T$1505,ING_COD,$B623,ING_CLASE,"GRA"))</f>
        <v>0</v>
      </c>
      <c r="J623" s="19" t="n">
        <f aca="false">IF($B623="",0,SUMIFS(Ingresos!$T$6:$T$1505,ING_COD,$B623,ING_CLASE,"BON"))</f>
        <v>0</v>
      </c>
      <c r="K623" s="19" t="n">
        <f aca="false">IF($B623="",0,SUMIFS(Ingresos!$T$6:$T$1505,ING_COD,$B623,ING_CLASE,"EXT"))</f>
        <v>0</v>
      </c>
      <c r="L623" s="19" t="n">
        <f aca="false">IF($B623="",0,SUMIFS(Ingresos!$T$6:$T$1505,ING_COD,$B623,ING_CLASE,"OTO"))</f>
        <v>0</v>
      </c>
      <c r="M623" s="19" t="n">
        <f aca="false">IF($B623="",0,SUMIFS(Ingresos!$T$6:$T$1505,ING_COD,$B623,ING_CLASE,"OTX"))</f>
        <v>0</v>
      </c>
      <c r="N623" s="19" t="n">
        <f aca="false">IF($B623="",0,SUMIFS(Ingresos!$T$6:$T$1505,ING_COD,$B623,ING_CLASE,"RETO"))</f>
        <v>0</v>
      </c>
      <c r="O623" s="19" t="n">
        <f aca="false">IF($B623="",0,SUMIFS(Ingresos!$T$6:$T$1505,ING_COD,$B623,ING_CLASE,"INA"))</f>
        <v>0</v>
      </c>
      <c r="P623" s="19" t="n">
        <f aca="false">G623+I623+J623+K623+L623+M623</f>
        <v>0</v>
      </c>
      <c r="Q623" s="44" t="n">
        <f aca="false">IF($F623="Activo",7,IF($F623="Cese",1,0))</f>
        <v>0</v>
      </c>
      <c r="R623" s="19" t="n">
        <f aca="false">G623*Q623</f>
        <v>0</v>
      </c>
      <c r="S623" s="19" t="n">
        <f aca="false">IF($F623="Activo",SUMIFS(I623:I629,$D623:$D629,"&lt;="&amp;Trabajadores!$N$57)+IF(PROY_BON="Sí",SUMIFS(J623:J629,$D623:$D629,"&lt;="&amp;Trabajadores!$N$57),0),IF($F623="Cese",I623+IF(PROY_BON="Sí",J623,0),0))</f>
        <v>0</v>
      </c>
      <c r="T623" s="19" t="n">
        <f aca="false">IF(OR($F623&lt;&gt;"Activo",Trabajadores!$I$57="No"),0,IF(I624=0,H623*(1+IF(PROY_BON="Sí",Trabajadores!$P$57,0))*Trabajadores!$R$57/6*(Trabajadores!$N$57&gt;=7),0)+IF(I629=0,H623*(1+IF(PROY_BON="Sí",Trabajadores!$P$57,0))*Trabajadores!$S$57/6*(Trabajadores!$N$57&gt;=12),0))</f>
        <v>0</v>
      </c>
      <c r="U623" s="19" t="n">
        <f aca="false">IF($F623="Activo",IF(Trabajadores!$J$57="Sí",L623*7,L623),IF($F623="Cese",L623,0))</f>
        <v>0</v>
      </c>
      <c r="V623" s="19" t="n">
        <f aca="false">IF(OR($F623="Activo",$F623="Cese"),M623,0)</f>
        <v>0</v>
      </c>
      <c r="W623" s="19" t="n">
        <f aca="false">IF(OR($F623="Activo",$F623="Cese"),SUM(P618:P622),0)</f>
        <v>0</v>
      </c>
      <c r="X623" s="36" t="n">
        <f aca="false">IF(OR($F623="Activo",$F623="Cese"),R623+S623+T623+U623+V623+W623,0)</f>
        <v>0</v>
      </c>
      <c r="Y623" s="19" t="n">
        <f aca="false">IF(OR($F623="Activo",$F623="Cese"),DED_FIJA,0)</f>
        <v>0</v>
      </c>
      <c r="Z623" s="36" t="n">
        <f aca="false">MAX(0,X623-Y623)</f>
        <v>0</v>
      </c>
      <c r="AA623" s="19" t="n">
        <f aca="false">IF(Z623=0,0,MAX(0,MIN(Z623,Parámetros!$G$19)-Parámetros!$F$19)*Parámetros!$E$19)</f>
        <v>0</v>
      </c>
      <c r="AB623" s="19" t="n">
        <f aca="false">IF(Z623=0,0,MAX(0,MIN(Z623,Parámetros!$G$20)-Parámetros!$F$20)*Parámetros!$E$20)</f>
        <v>0</v>
      </c>
      <c r="AC623" s="19" t="n">
        <f aca="false">IF(Z623=0,0,MAX(0,MIN(Z623,Parámetros!$G$21)-Parámetros!$F$21)*Parámetros!$E$21)</f>
        <v>0</v>
      </c>
      <c r="AD623" s="19" t="n">
        <f aca="false">IF(Z623=0,0,MAX(0,MIN(Z623,Parámetros!$G$22)-Parámetros!$F$22)*Parámetros!$E$22)</f>
        <v>0</v>
      </c>
      <c r="AE623" s="19" t="n">
        <f aca="false">IF(Z623=0,0,MAX(0,MIN(Z623,Parámetros!$G$23)-Parámetros!$F$23)*Parámetros!$E$23)</f>
        <v>0</v>
      </c>
      <c r="AF623" s="36" t="n">
        <f aca="false">SUM(AA623:AE623)</f>
        <v>0</v>
      </c>
      <c r="AG623" s="45" t="str">
        <f aca="false">IF(AM623&lt;=0,"-",INDEX(TR_TASA,MATCH(AM623,TR_DESDE,1)))</f>
        <v>-</v>
      </c>
      <c r="AH623" s="44" t="n">
        <f aca="false">IF($F623="Cese",1,IF($F623="Activo",INDEX(DIV_N,6),0))</f>
        <v>0</v>
      </c>
      <c r="AI623" s="44" t="n">
        <f aca="false">IF($F623="Cese",5,IF($F623="Activo",INDEX(DIV_HASTA,6),0))</f>
        <v>0</v>
      </c>
      <c r="AJ623" s="19" t="n">
        <f aca="false">IF(OR($F623="Activo",$F623="Cese"),SUMIFS(AV618:AV622,D618:D622,"&lt;="&amp;AI623),0)</f>
        <v>0</v>
      </c>
      <c r="AK623" s="19" t="n">
        <f aca="false">IF(OR($F623="Activo",$F623="Cese"),MAX(0,(AF623-AJ623)/AH623),0)</f>
        <v>0</v>
      </c>
      <c r="AL623" s="19" t="n">
        <f aca="false">IF(OR($F623="Activo",$F623="Cese"),K623+IF(PROY_BON="Sí",0,J623),0)</f>
        <v>0</v>
      </c>
      <c r="AM623" s="19" t="n">
        <f aca="false">IF(AL623&gt;0,MAX(0,X623+AL623-Y623),Z623)</f>
        <v>0</v>
      </c>
      <c r="AN623" s="19" t="n">
        <f aca="false">SUMPRODUCT((AM623&gt;TR_DESDE)*(AM623-TR_DESDE)*TR_INC)</f>
        <v>0</v>
      </c>
      <c r="AO623" s="19" t="n">
        <f aca="false">IF(AL623&gt;0,MAX(0,AN623-IF($F623="Cese",MAX(AF623,AJ623),AF623)),0)</f>
        <v>0</v>
      </c>
      <c r="AP623" s="46" t="n">
        <f aca="false">IF(OR($F623="Activo",$F623="Cese"),ROUND(AK623+AO623,2),0)</f>
        <v>0</v>
      </c>
      <c r="AQ623" s="19" t="n">
        <f aca="false">IF($F623="Cese",MAX(0,AJ623-AN623),0)</f>
        <v>0</v>
      </c>
      <c r="AR623" s="19" t="str">
        <f aca="false">IF($B623="","",IF(COUNTIFS(RP_COD,$B623,'Retenciones Planilla'!$H$6:$H$105,"&lt;&gt;")=0,"",SUMIFS('Retenciones Planilla'!$H$6:$H$105,RP_COD,$B623)))</f>
        <v/>
      </c>
      <c r="AS623" s="19" t="str">
        <f aca="false">IF(AR623="","",AR623-AP623)</f>
        <v/>
      </c>
      <c r="AT623" s="23" t="str">
        <f aca="false">IF($B623="","",IF(NOT(OR($F623="Activo",$F623="Cese")),IF(N(AR623)=0,"—","Revisar: sin vínculo"),IF(AR623="",IF(AP623=0,"No corresponde","Sin dato planilla"),IF(ABS(AS623)&lt;=TOL,"OK",IF(AS623&gt;0,"Retuvo de más","Retuvo de menos")))))</f>
        <v/>
      </c>
      <c r="AU623" s="19" t="n">
        <f aca="false">IF(AND(BASE_RET="Planilla (si existe)",AR623&lt;&gt;""),AR623,AP623)</f>
        <v>0</v>
      </c>
      <c r="AV623" s="19" t="n">
        <f aca="false">AU623+N623</f>
        <v>0</v>
      </c>
    </row>
    <row r="624" customFormat="false" ht="15" hidden="false" customHeight="false" outlineLevel="0" collapsed="false">
      <c r="A624" s="43" t="n">
        <v>52</v>
      </c>
      <c r="B624" s="35" t="str">
        <f aca="false">IF(Trabajadores!$B$57="","",Trabajadores!$B$57)</f>
        <v/>
      </c>
      <c r="C624" s="35" t="str">
        <f aca="false">IF($B624="","",Trabajadores!$D$57)</f>
        <v/>
      </c>
      <c r="D624" s="43" t="n">
        <v>7</v>
      </c>
      <c r="E624" s="23" t="s">
        <v>304</v>
      </c>
      <c r="F624" s="23" t="str">
        <f aca="false">IF($B624="","",IF(OR(7&lt;Trabajadores!$M$57,7&gt;Trabajadores!$N$57),"No vinculado",IF(AND(7=Trabajadores!$N$57,Trabajadores!$O$57="Sí"),"Cese","Activo")))</f>
        <v/>
      </c>
      <c r="G624" s="19" t="n">
        <f aca="false">IF($B624="",0,SUMIFS(Ingresos!$U$6:$U$1505,ING_COD,$B624,ING_CLASE,"ORD"))</f>
        <v>0</v>
      </c>
      <c r="H624" s="19" t="n">
        <f aca="false">IF($B624="",0,SUMIFS(Ingresos!$U$6:$U$1505,ING_COD,$B624,ING_CLASE,"ORD",ING_COMP,"Sí"))</f>
        <v>0</v>
      </c>
      <c r="I624" s="19" t="n">
        <f aca="false">IF($B624="",0,SUMIFS(Ingresos!$U$6:$U$1505,ING_COD,$B624,ING_CLASE,"GRA"))</f>
        <v>0</v>
      </c>
      <c r="J624" s="19" t="n">
        <f aca="false">IF($B624="",0,SUMIFS(Ingresos!$U$6:$U$1505,ING_COD,$B624,ING_CLASE,"BON"))</f>
        <v>0</v>
      </c>
      <c r="K624" s="19" t="n">
        <f aca="false">IF($B624="",0,SUMIFS(Ingresos!$U$6:$U$1505,ING_COD,$B624,ING_CLASE,"EXT"))</f>
        <v>0</v>
      </c>
      <c r="L624" s="19" t="n">
        <f aca="false">IF($B624="",0,SUMIFS(Ingresos!$U$6:$U$1505,ING_COD,$B624,ING_CLASE,"OTO"))</f>
        <v>0</v>
      </c>
      <c r="M624" s="19" t="n">
        <f aca="false">IF($B624="",0,SUMIFS(Ingresos!$U$6:$U$1505,ING_COD,$B624,ING_CLASE,"OTX"))</f>
        <v>0</v>
      </c>
      <c r="N624" s="19" t="n">
        <f aca="false">IF($B624="",0,SUMIFS(Ingresos!$U$6:$U$1505,ING_COD,$B624,ING_CLASE,"RETO"))</f>
        <v>0</v>
      </c>
      <c r="O624" s="19" t="n">
        <f aca="false">IF($B624="",0,SUMIFS(Ingresos!$U$6:$U$1505,ING_COD,$B624,ING_CLASE,"INA"))</f>
        <v>0</v>
      </c>
      <c r="P624" s="19" t="n">
        <f aca="false">G624+I624+J624+K624+L624+M624</f>
        <v>0</v>
      </c>
      <c r="Q624" s="44" t="n">
        <f aca="false">IF($F624="Activo",6,IF($F624="Cese",1,0))</f>
        <v>0</v>
      </c>
      <c r="R624" s="19" t="n">
        <f aca="false">G624*Q624</f>
        <v>0</v>
      </c>
      <c r="S624" s="19" t="n">
        <f aca="false">IF($F624="Activo",SUMIFS(I624:I629,$D624:$D629,"&lt;="&amp;Trabajadores!$N$57)+IF(PROY_BON="Sí",SUMIFS(J624:J629,$D624:$D629,"&lt;="&amp;Trabajadores!$N$57),0),IF($F624="Cese",I624+IF(PROY_BON="Sí",J624,0),0))</f>
        <v>0</v>
      </c>
      <c r="T624" s="19" t="n">
        <f aca="false">IF(OR($F624&lt;&gt;"Activo",Trabajadores!$I$57="No"),0,IF(I629=0,H624*(1+IF(PROY_BON="Sí",Trabajadores!$P$57,0))*Trabajadores!$S$57/6*(Trabajadores!$N$57&gt;=12),0))</f>
        <v>0</v>
      </c>
      <c r="U624" s="19" t="n">
        <f aca="false">IF($F624="Activo",IF(Trabajadores!$J$57="Sí",L624*6,L624),IF($F624="Cese",L624,0))</f>
        <v>0</v>
      </c>
      <c r="V624" s="19" t="n">
        <f aca="false">IF(OR($F624="Activo",$F624="Cese"),M624,0)</f>
        <v>0</v>
      </c>
      <c r="W624" s="19" t="n">
        <f aca="false">IF(OR($F624="Activo",$F624="Cese"),SUM(P618:P623),0)</f>
        <v>0</v>
      </c>
      <c r="X624" s="36" t="n">
        <f aca="false">IF(OR($F624="Activo",$F624="Cese"),R624+S624+T624+U624+V624+W624,0)</f>
        <v>0</v>
      </c>
      <c r="Y624" s="19" t="n">
        <f aca="false">IF(OR($F624="Activo",$F624="Cese"),DED_FIJA,0)</f>
        <v>0</v>
      </c>
      <c r="Z624" s="36" t="n">
        <f aca="false">MAX(0,X624-Y624)</f>
        <v>0</v>
      </c>
      <c r="AA624" s="19" t="n">
        <f aca="false">IF(Z624=0,0,MAX(0,MIN(Z624,Parámetros!$G$19)-Parámetros!$F$19)*Parámetros!$E$19)</f>
        <v>0</v>
      </c>
      <c r="AB624" s="19" t="n">
        <f aca="false">IF(Z624=0,0,MAX(0,MIN(Z624,Parámetros!$G$20)-Parámetros!$F$20)*Parámetros!$E$20)</f>
        <v>0</v>
      </c>
      <c r="AC624" s="19" t="n">
        <f aca="false">IF(Z624=0,0,MAX(0,MIN(Z624,Parámetros!$G$21)-Parámetros!$F$21)*Parámetros!$E$21)</f>
        <v>0</v>
      </c>
      <c r="AD624" s="19" t="n">
        <f aca="false">IF(Z624=0,0,MAX(0,MIN(Z624,Parámetros!$G$22)-Parámetros!$F$22)*Parámetros!$E$22)</f>
        <v>0</v>
      </c>
      <c r="AE624" s="19" t="n">
        <f aca="false">IF(Z624=0,0,MAX(0,MIN(Z624,Parámetros!$G$23)-Parámetros!$F$23)*Parámetros!$E$23)</f>
        <v>0</v>
      </c>
      <c r="AF624" s="36" t="n">
        <f aca="false">SUM(AA624:AE624)</f>
        <v>0</v>
      </c>
      <c r="AG624" s="45" t="str">
        <f aca="false">IF(AM624&lt;=0,"-",INDEX(TR_TASA,MATCH(AM624,TR_DESDE,1)))</f>
        <v>-</v>
      </c>
      <c r="AH624" s="44" t="n">
        <f aca="false">IF($F624="Cese",1,IF($F624="Activo",INDEX(DIV_N,7),0))</f>
        <v>0</v>
      </c>
      <c r="AI624" s="44" t="n">
        <f aca="false">IF($F624="Cese",6,IF($F624="Activo",INDEX(DIV_HASTA,7),0))</f>
        <v>0</v>
      </c>
      <c r="AJ624" s="19" t="n">
        <f aca="false">IF(OR($F624="Activo",$F624="Cese"),SUMIFS(AV618:AV623,D618:D623,"&lt;="&amp;AI624),0)</f>
        <v>0</v>
      </c>
      <c r="AK624" s="19" t="n">
        <f aca="false">IF(OR($F624="Activo",$F624="Cese"),MAX(0,(AF624-AJ624)/AH624),0)</f>
        <v>0</v>
      </c>
      <c r="AL624" s="19" t="n">
        <f aca="false">IF(OR($F624="Activo",$F624="Cese"),K624+IF(PROY_BON="Sí",0,J624),0)</f>
        <v>0</v>
      </c>
      <c r="AM624" s="19" t="n">
        <f aca="false">IF(AL624&gt;0,MAX(0,X624+AL624-Y624),Z624)</f>
        <v>0</v>
      </c>
      <c r="AN624" s="19" t="n">
        <f aca="false">SUMPRODUCT((AM624&gt;TR_DESDE)*(AM624-TR_DESDE)*TR_INC)</f>
        <v>0</v>
      </c>
      <c r="AO624" s="19" t="n">
        <f aca="false">IF(AL624&gt;0,MAX(0,AN624-IF($F624="Cese",MAX(AF624,AJ624),AF624)),0)</f>
        <v>0</v>
      </c>
      <c r="AP624" s="46" t="n">
        <f aca="false">IF(OR($F624="Activo",$F624="Cese"),ROUND(AK624+AO624,2),0)</f>
        <v>0</v>
      </c>
      <c r="AQ624" s="19" t="n">
        <f aca="false">IF($F624="Cese",MAX(0,AJ624-AN624),0)</f>
        <v>0</v>
      </c>
      <c r="AR624" s="19" t="str">
        <f aca="false">IF($B624="","",IF(COUNTIFS(RP_COD,$B624,'Retenciones Planilla'!$I$6:$I$105,"&lt;&gt;")=0,"",SUMIFS('Retenciones Planilla'!$I$6:$I$105,RP_COD,$B624)))</f>
        <v/>
      </c>
      <c r="AS624" s="19" t="str">
        <f aca="false">IF(AR624="","",AR624-AP624)</f>
        <v/>
      </c>
      <c r="AT624" s="23" t="str">
        <f aca="false">IF($B624="","",IF(NOT(OR($F624="Activo",$F624="Cese")),IF(N(AR624)=0,"—","Revisar: sin vínculo"),IF(AR624="",IF(AP624=0,"No corresponde","Sin dato planilla"),IF(ABS(AS624)&lt;=TOL,"OK",IF(AS624&gt;0,"Retuvo de más","Retuvo de menos")))))</f>
        <v/>
      </c>
      <c r="AU624" s="19" t="n">
        <f aca="false">IF(AND(BASE_RET="Planilla (si existe)",AR624&lt;&gt;""),AR624,AP624)</f>
        <v>0</v>
      </c>
      <c r="AV624" s="19" t="n">
        <f aca="false">AU624+N624</f>
        <v>0</v>
      </c>
    </row>
    <row r="625" customFormat="false" ht="15" hidden="false" customHeight="false" outlineLevel="0" collapsed="false">
      <c r="A625" s="43" t="n">
        <v>52</v>
      </c>
      <c r="B625" s="35" t="str">
        <f aca="false">IF(Trabajadores!$B$57="","",Trabajadores!$B$57)</f>
        <v/>
      </c>
      <c r="C625" s="35" t="str">
        <f aca="false">IF($B625="","",Trabajadores!$D$57)</f>
        <v/>
      </c>
      <c r="D625" s="43" t="n">
        <v>8</v>
      </c>
      <c r="E625" s="23" t="s">
        <v>305</v>
      </c>
      <c r="F625" s="23" t="str">
        <f aca="false">IF($B625="","",IF(OR(8&lt;Trabajadores!$M$57,8&gt;Trabajadores!$N$57),"No vinculado",IF(AND(8=Trabajadores!$N$57,Trabajadores!$O$57="Sí"),"Cese","Activo")))</f>
        <v/>
      </c>
      <c r="G625" s="19" t="n">
        <f aca="false">IF($B625="",0,SUMIFS(Ingresos!$V$6:$V$1505,ING_COD,$B625,ING_CLASE,"ORD"))</f>
        <v>0</v>
      </c>
      <c r="H625" s="19" t="n">
        <f aca="false">IF($B625="",0,SUMIFS(Ingresos!$V$6:$V$1505,ING_COD,$B625,ING_CLASE,"ORD",ING_COMP,"Sí"))</f>
        <v>0</v>
      </c>
      <c r="I625" s="19" t="n">
        <f aca="false">IF($B625="",0,SUMIFS(Ingresos!$V$6:$V$1505,ING_COD,$B625,ING_CLASE,"GRA"))</f>
        <v>0</v>
      </c>
      <c r="J625" s="19" t="n">
        <f aca="false">IF($B625="",0,SUMIFS(Ingresos!$V$6:$V$1505,ING_COD,$B625,ING_CLASE,"BON"))</f>
        <v>0</v>
      </c>
      <c r="K625" s="19" t="n">
        <f aca="false">IF($B625="",0,SUMIFS(Ingresos!$V$6:$V$1505,ING_COD,$B625,ING_CLASE,"EXT"))</f>
        <v>0</v>
      </c>
      <c r="L625" s="19" t="n">
        <f aca="false">IF($B625="",0,SUMIFS(Ingresos!$V$6:$V$1505,ING_COD,$B625,ING_CLASE,"OTO"))</f>
        <v>0</v>
      </c>
      <c r="M625" s="19" t="n">
        <f aca="false">IF($B625="",0,SUMIFS(Ingresos!$V$6:$V$1505,ING_COD,$B625,ING_CLASE,"OTX"))</f>
        <v>0</v>
      </c>
      <c r="N625" s="19" t="n">
        <f aca="false">IF($B625="",0,SUMIFS(Ingresos!$V$6:$V$1505,ING_COD,$B625,ING_CLASE,"RETO"))</f>
        <v>0</v>
      </c>
      <c r="O625" s="19" t="n">
        <f aca="false">IF($B625="",0,SUMIFS(Ingresos!$V$6:$V$1505,ING_COD,$B625,ING_CLASE,"INA"))</f>
        <v>0</v>
      </c>
      <c r="P625" s="19" t="n">
        <f aca="false">G625+I625+J625+K625+L625+M625</f>
        <v>0</v>
      </c>
      <c r="Q625" s="44" t="n">
        <f aca="false">IF($F625="Activo",5,IF($F625="Cese",1,0))</f>
        <v>0</v>
      </c>
      <c r="R625" s="19" t="n">
        <f aca="false">G625*Q625</f>
        <v>0</v>
      </c>
      <c r="S625" s="19" t="n">
        <f aca="false">IF($F625="Activo",SUMIFS(I625:I629,$D625:$D629,"&lt;="&amp;Trabajadores!$N$57)+IF(PROY_BON="Sí",SUMIFS(J625:J629,$D625:$D629,"&lt;="&amp;Trabajadores!$N$57),0),IF($F625="Cese",I625+IF(PROY_BON="Sí",J625,0),0))</f>
        <v>0</v>
      </c>
      <c r="T625" s="19" t="n">
        <f aca="false">IF(OR($F625&lt;&gt;"Activo",Trabajadores!$I$57="No"),0,IF(I629=0,H625*(1+IF(PROY_BON="Sí",Trabajadores!$P$57,0))*Trabajadores!$S$57/6*(Trabajadores!$N$57&gt;=12),0))</f>
        <v>0</v>
      </c>
      <c r="U625" s="19" t="n">
        <f aca="false">IF($F625="Activo",IF(Trabajadores!$J$57="Sí",L625*5,L625),IF($F625="Cese",L625,0))</f>
        <v>0</v>
      </c>
      <c r="V625" s="19" t="n">
        <f aca="false">IF(OR($F625="Activo",$F625="Cese"),M625,0)</f>
        <v>0</v>
      </c>
      <c r="W625" s="19" t="n">
        <f aca="false">IF(OR($F625="Activo",$F625="Cese"),SUM(P618:P624),0)</f>
        <v>0</v>
      </c>
      <c r="X625" s="36" t="n">
        <f aca="false">IF(OR($F625="Activo",$F625="Cese"),R625+S625+T625+U625+V625+W625,0)</f>
        <v>0</v>
      </c>
      <c r="Y625" s="19" t="n">
        <f aca="false">IF(OR($F625="Activo",$F625="Cese"),DED_FIJA,0)</f>
        <v>0</v>
      </c>
      <c r="Z625" s="36" t="n">
        <f aca="false">MAX(0,X625-Y625)</f>
        <v>0</v>
      </c>
      <c r="AA625" s="19" t="n">
        <f aca="false">IF(Z625=0,0,MAX(0,MIN(Z625,Parámetros!$G$19)-Parámetros!$F$19)*Parámetros!$E$19)</f>
        <v>0</v>
      </c>
      <c r="AB625" s="19" t="n">
        <f aca="false">IF(Z625=0,0,MAX(0,MIN(Z625,Parámetros!$G$20)-Parámetros!$F$20)*Parámetros!$E$20)</f>
        <v>0</v>
      </c>
      <c r="AC625" s="19" t="n">
        <f aca="false">IF(Z625=0,0,MAX(0,MIN(Z625,Parámetros!$G$21)-Parámetros!$F$21)*Parámetros!$E$21)</f>
        <v>0</v>
      </c>
      <c r="AD625" s="19" t="n">
        <f aca="false">IF(Z625=0,0,MAX(0,MIN(Z625,Parámetros!$G$22)-Parámetros!$F$22)*Parámetros!$E$22)</f>
        <v>0</v>
      </c>
      <c r="AE625" s="19" t="n">
        <f aca="false">IF(Z625=0,0,MAX(0,MIN(Z625,Parámetros!$G$23)-Parámetros!$F$23)*Parámetros!$E$23)</f>
        <v>0</v>
      </c>
      <c r="AF625" s="36" t="n">
        <f aca="false">SUM(AA625:AE625)</f>
        <v>0</v>
      </c>
      <c r="AG625" s="45" t="str">
        <f aca="false">IF(AM625&lt;=0,"-",INDEX(TR_TASA,MATCH(AM625,TR_DESDE,1)))</f>
        <v>-</v>
      </c>
      <c r="AH625" s="44" t="n">
        <f aca="false">IF($F625="Cese",1,IF($F625="Activo",INDEX(DIV_N,8),0))</f>
        <v>0</v>
      </c>
      <c r="AI625" s="44" t="n">
        <f aca="false">IF($F625="Cese",7,IF($F625="Activo",INDEX(DIV_HASTA,8),0))</f>
        <v>0</v>
      </c>
      <c r="AJ625" s="19" t="n">
        <f aca="false">IF(OR($F625="Activo",$F625="Cese"),SUMIFS(AV618:AV624,D618:D624,"&lt;="&amp;AI625),0)</f>
        <v>0</v>
      </c>
      <c r="AK625" s="19" t="n">
        <f aca="false">IF(OR($F625="Activo",$F625="Cese"),MAX(0,(AF625-AJ625)/AH625),0)</f>
        <v>0</v>
      </c>
      <c r="AL625" s="19" t="n">
        <f aca="false">IF(OR($F625="Activo",$F625="Cese"),K625+IF(PROY_BON="Sí",0,J625),0)</f>
        <v>0</v>
      </c>
      <c r="AM625" s="19" t="n">
        <f aca="false">IF(AL625&gt;0,MAX(0,X625+AL625-Y625),Z625)</f>
        <v>0</v>
      </c>
      <c r="AN625" s="19" t="n">
        <f aca="false">SUMPRODUCT((AM625&gt;TR_DESDE)*(AM625-TR_DESDE)*TR_INC)</f>
        <v>0</v>
      </c>
      <c r="AO625" s="19" t="n">
        <f aca="false">IF(AL625&gt;0,MAX(0,AN625-IF($F625="Cese",MAX(AF625,AJ625),AF625)),0)</f>
        <v>0</v>
      </c>
      <c r="AP625" s="46" t="n">
        <f aca="false">IF(OR($F625="Activo",$F625="Cese"),ROUND(AK625+AO625,2),0)</f>
        <v>0</v>
      </c>
      <c r="AQ625" s="19" t="n">
        <f aca="false">IF($F625="Cese",MAX(0,AJ625-AN625),0)</f>
        <v>0</v>
      </c>
      <c r="AR625" s="19" t="str">
        <f aca="false">IF($B625="","",IF(COUNTIFS(RP_COD,$B625,'Retenciones Planilla'!$J$6:$J$105,"&lt;&gt;")=0,"",SUMIFS('Retenciones Planilla'!$J$6:$J$105,RP_COD,$B625)))</f>
        <v/>
      </c>
      <c r="AS625" s="19" t="str">
        <f aca="false">IF(AR625="","",AR625-AP625)</f>
        <v/>
      </c>
      <c r="AT625" s="23" t="str">
        <f aca="false">IF($B625="","",IF(NOT(OR($F625="Activo",$F625="Cese")),IF(N(AR625)=0,"—","Revisar: sin vínculo"),IF(AR625="",IF(AP625=0,"No corresponde","Sin dato planilla"),IF(ABS(AS625)&lt;=TOL,"OK",IF(AS625&gt;0,"Retuvo de más","Retuvo de menos")))))</f>
        <v/>
      </c>
      <c r="AU625" s="19" t="n">
        <f aca="false">IF(AND(BASE_RET="Planilla (si existe)",AR625&lt;&gt;""),AR625,AP625)</f>
        <v>0</v>
      </c>
      <c r="AV625" s="19" t="n">
        <f aca="false">AU625+N625</f>
        <v>0</v>
      </c>
    </row>
    <row r="626" customFormat="false" ht="15" hidden="false" customHeight="false" outlineLevel="0" collapsed="false">
      <c r="A626" s="43" t="n">
        <v>52</v>
      </c>
      <c r="B626" s="35" t="str">
        <f aca="false">IF(Trabajadores!$B$57="","",Trabajadores!$B$57)</f>
        <v/>
      </c>
      <c r="C626" s="35" t="str">
        <f aca="false">IF($B626="","",Trabajadores!$D$57)</f>
        <v/>
      </c>
      <c r="D626" s="43" t="n">
        <v>9</v>
      </c>
      <c r="E626" s="23" t="s">
        <v>306</v>
      </c>
      <c r="F626" s="23" t="str">
        <f aca="false">IF($B626="","",IF(OR(9&lt;Trabajadores!$M$57,9&gt;Trabajadores!$N$57),"No vinculado",IF(AND(9=Trabajadores!$N$57,Trabajadores!$O$57="Sí"),"Cese","Activo")))</f>
        <v/>
      </c>
      <c r="G626" s="19" t="n">
        <f aca="false">IF($B626="",0,SUMIFS(Ingresos!$W$6:$W$1505,ING_COD,$B626,ING_CLASE,"ORD"))</f>
        <v>0</v>
      </c>
      <c r="H626" s="19" t="n">
        <f aca="false">IF($B626="",0,SUMIFS(Ingresos!$W$6:$W$1505,ING_COD,$B626,ING_CLASE,"ORD",ING_COMP,"Sí"))</f>
        <v>0</v>
      </c>
      <c r="I626" s="19" t="n">
        <f aca="false">IF($B626="",0,SUMIFS(Ingresos!$W$6:$W$1505,ING_COD,$B626,ING_CLASE,"GRA"))</f>
        <v>0</v>
      </c>
      <c r="J626" s="19" t="n">
        <f aca="false">IF($B626="",0,SUMIFS(Ingresos!$W$6:$W$1505,ING_COD,$B626,ING_CLASE,"BON"))</f>
        <v>0</v>
      </c>
      <c r="K626" s="19" t="n">
        <f aca="false">IF($B626="",0,SUMIFS(Ingresos!$W$6:$W$1505,ING_COD,$B626,ING_CLASE,"EXT"))</f>
        <v>0</v>
      </c>
      <c r="L626" s="19" t="n">
        <f aca="false">IF($B626="",0,SUMIFS(Ingresos!$W$6:$W$1505,ING_COD,$B626,ING_CLASE,"OTO"))</f>
        <v>0</v>
      </c>
      <c r="M626" s="19" t="n">
        <f aca="false">IF($B626="",0,SUMIFS(Ingresos!$W$6:$W$1505,ING_COD,$B626,ING_CLASE,"OTX"))</f>
        <v>0</v>
      </c>
      <c r="N626" s="19" t="n">
        <f aca="false">IF($B626="",0,SUMIFS(Ingresos!$W$6:$W$1505,ING_COD,$B626,ING_CLASE,"RETO"))</f>
        <v>0</v>
      </c>
      <c r="O626" s="19" t="n">
        <f aca="false">IF($B626="",0,SUMIFS(Ingresos!$W$6:$W$1505,ING_COD,$B626,ING_CLASE,"INA"))</f>
        <v>0</v>
      </c>
      <c r="P626" s="19" t="n">
        <f aca="false">G626+I626+J626+K626+L626+M626</f>
        <v>0</v>
      </c>
      <c r="Q626" s="44" t="n">
        <f aca="false">IF($F626="Activo",4,IF($F626="Cese",1,0))</f>
        <v>0</v>
      </c>
      <c r="R626" s="19" t="n">
        <f aca="false">G626*Q626</f>
        <v>0</v>
      </c>
      <c r="S626" s="19" t="n">
        <f aca="false">IF($F626="Activo",SUMIFS(I626:I629,$D626:$D629,"&lt;="&amp;Trabajadores!$N$57)+IF(PROY_BON="Sí",SUMIFS(J626:J629,$D626:$D629,"&lt;="&amp;Trabajadores!$N$57),0),IF($F626="Cese",I626+IF(PROY_BON="Sí",J626,0),0))</f>
        <v>0</v>
      </c>
      <c r="T626" s="19" t="n">
        <f aca="false">IF(OR($F626&lt;&gt;"Activo",Trabajadores!$I$57="No"),0,IF(I629=0,H626*(1+IF(PROY_BON="Sí",Trabajadores!$P$57,0))*Trabajadores!$S$57/6*(Trabajadores!$N$57&gt;=12),0))</f>
        <v>0</v>
      </c>
      <c r="U626" s="19" t="n">
        <f aca="false">IF($F626="Activo",IF(Trabajadores!$J$57="Sí",L626*4,L626),IF($F626="Cese",L626,0))</f>
        <v>0</v>
      </c>
      <c r="V626" s="19" t="n">
        <f aca="false">IF(OR($F626="Activo",$F626="Cese"),M626,0)</f>
        <v>0</v>
      </c>
      <c r="W626" s="19" t="n">
        <f aca="false">IF(OR($F626="Activo",$F626="Cese"),SUM(P618:P625),0)</f>
        <v>0</v>
      </c>
      <c r="X626" s="36" t="n">
        <f aca="false">IF(OR($F626="Activo",$F626="Cese"),R626+S626+T626+U626+V626+W626,0)</f>
        <v>0</v>
      </c>
      <c r="Y626" s="19" t="n">
        <f aca="false">IF(OR($F626="Activo",$F626="Cese"),DED_FIJA,0)</f>
        <v>0</v>
      </c>
      <c r="Z626" s="36" t="n">
        <f aca="false">MAX(0,X626-Y626)</f>
        <v>0</v>
      </c>
      <c r="AA626" s="19" t="n">
        <f aca="false">IF(Z626=0,0,MAX(0,MIN(Z626,Parámetros!$G$19)-Parámetros!$F$19)*Parámetros!$E$19)</f>
        <v>0</v>
      </c>
      <c r="AB626" s="19" t="n">
        <f aca="false">IF(Z626=0,0,MAX(0,MIN(Z626,Parámetros!$G$20)-Parámetros!$F$20)*Parámetros!$E$20)</f>
        <v>0</v>
      </c>
      <c r="AC626" s="19" t="n">
        <f aca="false">IF(Z626=0,0,MAX(0,MIN(Z626,Parámetros!$G$21)-Parámetros!$F$21)*Parámetros!$E$21)</f>
        <v>0</v>
      </c>
      <c r="AD626" s="19" t="n">
        <f aca="false">IF(Z626=0,0,MAX(0,MIN(Z626,Parámetros!$G$22)-Parámetros!$F$22)*Parámetros!$E$22)</f>
        <v>0</v>
      </c>
      <c r="AE626" s="19" t="n">
        <f aca="false">IF(Z626=0,0,MAX(0,MIN(Z626,Parámetros!$G$23)-Parámetros!$F$23)*Parámetros!$E$23)</f>
        <v>0</v>
      </c>
      <c r="AF626" s="36" t="n">
        <f aca="false">SUM(AA626:AE626)</f>
        <v>0</v>
      </c>
      <c r="AG626" s="45" t="str">
        <f aca="false">IF(AM626&lt;=0,"-",INDEX(TR_TASA,MATCH(AM626,TR_DESDE,1)))</f>
        <v>-</v>
      </c>
      <c r="AH626" s="44" t="n">
        <f aca="false">IF($F626="Cese",1,IF($F626="Activo",INDEX(DIV_N,9),0))</f>
        <v>0</v>
      </c>
      <c r="AI626" s="44" t="n">
        <f aca="false">IF($F626="Cese",8,IF($F626="Activo",INDEX(DIV_HASTA,9),0))</f>
        <v>0</v>
      </c>
      <c r="AJ626" s="19" t="n">
        <f aca="false">IF(OR($F626="Activo",$F626="Cese"),SUMIFS(AV618:AV625,D618:D625,"&lt;="&amp;AI626),0)</f>
        <v>0</v>
      </c>
      <c r="AK626" s="19" t="n">
        <f aca="false">IF(OR($F626="Activo",$F626="Cese"),MAX(0,(AF626-AJ626)/AH626),0)</f>
        <v>0</v>
      </c>
      <c r="AL626" s="19" t="n">
        <f aca="false">IF(OR($F626="Activo",$F626="Cese"),K626+IF(PROY_BON="Sí",0,J626),0)</f>
        <v>0</v>
      </c>
      <c r="AM626" s="19" t="n">
        <f aca="false">IF(AL626&gt;0,MAX(0,X626+AL626-Y626),Z626)</f>
        <v>0</v>
      </c>
      <c r="AN626" s="19" t="n">
        <f aca="false">SUMPRODUCT((AM626&gt;TR_DESDE)*(AM626-TR_DESDE)*TR_INC)</f>
        <v>0</v>
      </c>
      <c r="AO626" s="19" t="n">
        <f aca="false">IF(AL626&gt;0,MAX(0,AN626-IF($F626="Cese",MAX(AF626,AJ626),AF626)),0)</f>
        <v>0</v>
      </c>
      <c r="AP626" s="46" t="n">
        <f aca="false">IF(OR($F626="Activo",$F626="Cese"),ROUND(AK626+AO626,2),0)</f>
        <v>0</v>
      </c>
      <c r="AQ626" s="19" t="n">
        <f aca="false">IF($F626="Cese",MAX(0,AJ626-AN626),0)</f>
        <v>0</v>
      </c>
      <c r="AR626" s="19" t="str">
        <f aca="false">IF($B626="","",IF(COUNTIFS(RP_COD,$B626,'Retenciones Planilla'!$K$6:$K$105,"&lt;&gt;")=0,"",SUMIFS('Retenciones Planilla'!$K$6:$K$105,RP_COD,$B626)))</f>
        <v/>
      </c>
      <c r="AS626" s="19" t="str">
        <f aca="false">IF(AR626="","",AR626-AP626)</f>
        <v/>
      </c>
      <c r="AT626" s="23" t="str">
        <f aca="false">IF($B626="","",IF(NOT(OR($F626="Activo",$F626="Cese")),IF(N(AR626)=0,"—","Revisar: sin vínculo"),IF(AR626="",IF(AP626=0,"No corresponde","Sin dato planilla"),IF(ABS(AS626)&lt;=TOL,"OK",IF(AS626&gt;0,"Retuvo de más","Retuvo de menos")))))</f>
        <v/>
      </c>
      <c r="AU626" s="19" t="n">
        <f aca="false">IF(AND(BASE_RET="Planilla (si existe)",AR626&lt;&gt;""),AR626,AP626)</f>
        <v>0</v>
      </c>
      <c r="AV626" s="19" t="n">
        <f aca="false">AU626+N626</f>
        <v>0</v>
      </c>
    </row>
    <row r="627" customFormat="false" ht="15" hidden="false" customHeight="false" outlineLevel="0" collapsed="false">
      <c r="A627" s="43" t="n">
        <v>52</v>
      </c>
      <c r="B627" s="35" t="str">
        <f aca="false">IF(Trabajadores!$B$57="","",Trabajadores!$B$57)</f>
        <v/>
      </c>
      <c r="C627" s="35" t="str">
        <f aca="false">IF($B627="","",Trabajadores!$D$57)</f>
        <v/>
      </c>
      <c r="D627" s="43" t="n">
        <v>10</v>
      </c>
      <c r="E627" s="23" t="s">
        <v>307</v>
      </c>
      <c r="F627" s="23" t="str">
        <f aca="false">IF($B627="","",IF(OR(10&lt;Trabajadores!$M$57,10&gt;Trabajadores!$N$57),"No vinculado",IF(AND(10=Trabajadores!$N$57,Trabajadores!$O$57="Sí"),"Cese","Activo")))</f>
        <v/>
      </c>
      <c r="G627" s="19" t="n">
        <f aca="false">IF($B627="",0,SUMIFS(Ingresos!$X$6:$X$1505,ING_COD,$B627,ING_CLASE,"ORD"))</f>
        <v>0</v>
      </c>
      <c r="H627" s="19" t="n">
        <f aca="false">IF($B627="",0,SUMIFS(Ingresos!$X$6:$X$1505,ING_COD,$B627,ING_CLASE,"ORD",ING_COMP,"Sí"))</f>
        <v>0</v>
      </c>
      <c r="I627" s="19" t="n">
        <f aca="false">IF($B627="",0,SUMIFS(Ingresos!$X$6:$X$1505,ING_COD,$B627,ING_CLASE,"GRA"))</f>
        <v>0</v>
      </c>
      <c r="J627" s="19" t="n">
        <f aca="false">IF($B627="",0,SUMIFS(Ingresos!$X$6:$X$1505,ING_COD,$B627,ING_CLASE,"BON"))</f>
        <v>0</v>
      </c>
      <c r="K627" s="19" t="n">
        <f aca="false">IF($B627="",0,SUMIFS(Ingresos!$X$6:$X$1505,ING_COD,$B627,ING_CLASE,"EXT"))</f>
        <v>0</v>
      </c>
      <c r="L627" s="19" t="n">
        <f aca="false">IF($B627="",0,SUMIFS(Ingresos!$X$6:$X$1505,ING_COD,$B627,ING_CLASE,"OTO"))</f>
        <v>0</v>
      </c>
      <c r="M627" s="19" t="n">
        <f aca="false">IF($B627="",0,SUMIFS(Ingresos!$X$6:$X$1505,ING_COD,$B627,ING_CLASE,"OTX"))</f>
        <v>0</v>
      </c>
      <c r="N627" s="19" t="n">
        <f aca="false">IF($B627="",0,SUMIFS(Ingresos!$X$6:$X$1505,ING_COD,$B627,ING_CLASE,"RETO"))</f>
        <v>0</v>
      </c>
      <c r="O627" s="19" t="n">
        <f aca="false">IF($B627="",0,SUMIFS(Ingresos!$X$6:$X$1505,ING_COD,$B627,ING_CLASE,"INA"))</f>
        <v>0</v>
      </c>
      <c r="P627" s="19" t="n">
        <f aca="false">G627+I627+J627+K627+L627+M627</f>
        <v>0</v>
      </c>
      <c r="Q627" s="44" t="n">
        <f aca="false">IF($F627="Activo",3,IF($F627="Cese",1,0))</f>
        <v>0</v>
      </c>
      <c r="R627" s="19" t="n">
        <f aca="false">G627*Q627</f>
        <v>0</v>
      </c>
      <c r="S627" s="19" t="n">
        <f aca="false">IF($F627="Activo",SUMIFS(I627:I629,$D627:$D629,"&lt;="&amp;Trabajadores!$N$57)+IF(PROY_BON="Sí",SUMIFS(J627:J629,$D627:$D629,"&lt;="&amp;Trabajadores!$N$57),0),IF($F627="Cese",I627+IF(PROY_BON="Sí",J627,0),0))</f>
        <v>0</v>
      </c>
      <c r="T627" s="19" t="n">
        <f aca="false">IF(OR($F627&lt;&gt;"Activo",Trabajadores!$I$57="No"),0,IF(I629=0,H627*(1+IF(PROY_BON="Sí",Trabajadores!$P$57,0))*Trabajadores!$S$57/6*(Trabajadores!$N$57&gt;=12),0))</f>
        <v>0</v>
      </c>
      <c r="U627" s="19" t="n">
        <f aca="false">IF($F627="Activo",IF(Trabajadores!$J$57="Sí",L627*3,L627),IF($F627="Cese",L627,0))</f>
        <v>0</v>
      </c>
      <c r="V627" s="19" t="n">
        <f aca="false">IF(OR($F627="Activo",$F627="Cese"),M627,0)</f>
        <v>0</v>
      </c>
      <c r="W627" s="19" t="n">
        <f aca="false">IF(OR($F627="Activo",$F627="Cese"),SUM(P618:P626),0)</f>
        <v>0</v>
      </c>
      <c r="X627" s="36" t="n">
        <f aca="false">IF(OR($F627="Activo",$F627="Cese"),R627+S627+T627+U627+V627+W627,0)</f>
        <v>0</v>
      </c>
      <c r="Y627" s="19" t="n">
        <f aca="false">IF(OR($F627="Activo",$F627="Cese"),DED_FIJA,0)</f>
        <v>0</v>
      </c>
      <c r="Z627" s="36" t="n">
        <f aca="false">MAX(0,X627-Y627)</f>
        <v>0</v>
      </c>
      <c r="AA627" s="19" t="n">
        <f aca="false">IF(Z627=0,0,MAX(0,MIN(Z627,Parámetros!$G$19)-Parámetros!$F$19)*Parámetros!$E$19)</f>
        <v>0</v>
      </c>
      <c r="AB627" s="19" t="n">
        <f aca="false">IF(Z627=0,0,MAX(0,MIN(Z627,Parámetros!$G$20)-Parámetros!$F$20)*Parámetros!$E$20)</f>
        <v>0</v>
      </c>
      <c r="AC627" s="19" t="n">
        <f aca="false">IF(Z627=0,0,MAX(0,MIN(Z627,Parámetros!$G$21)-Parámetros!$F$21)*Parámetros!$E$21)</f>
        <v>0</v>
      </c>
      <c r="AD627" s="19" t="n">
        <f aca="false">IF(Z627=0,0,MAX(0,MIN(Z627,Parámetros!$G$22)-Parámetros!$F$22)*Parámetros!$E$22)</f>
        <v>0</v>
      </c>
      <c r="AE627" s="19" t="n">
        <f aca="false">IF(Z627=0,0,MAX(0,MIN(Z627,Parámetros!$G$23)-Parámetros!$F$23)*Parámetros!$E$23)</f>
        <v>0</v>
      </c>
      <c r="AF627" s="36" t="n">
        <f aca="false">SUM(AA627:AE627)</f>
        <v>0</v>
      </c>
      <c r="AG627" s="45" t="str">
        <f aca="false">IF(AM627&lt;=0,"-",INDEX(TR_TASA,MATCH(AM627,TR_DESDE,1)))</f>
        <v>-</v>
      </c>
      <c r="AH627" s="44" t="n">
        <f aca="false">IF($F627="Cese",1,IF($F627="Activo",INDEX(DIV_N,10),0))</f>
        <v>0</v>
      </c>
      <c r="AI627" s="44" t="n">
        <f aca="false">IF($F627="Cese",9,IF($F627="Activo",INDEX(DIV_HASTA,10),0))</f>
        <v>0</v>
      </c>
      <c r="AJ627" s="19" t="n">
        <f aca="false">IF(OR($F627="Activo",$F627="Cese"),SUMIFS(AV618:AV626,D618:D626,"&lt;="&amp;AI627),0)</f>
        <v>0</v>
      </c>
      <c r="AK627" s="19" t="n">
        <f aca="false">IF(OR($F627="Activo",$F627="Cese"),MAX(0,(AF627-AJ627)/AH627),0)</f>
        <v>0</v>
      </c>
      <c r="AL627" s="19" t="n">
        <f aca="false">IF(OR($F627="Activo",$F627="Cese"),K627+IF(PROY_BON="Sí",0,J627),0)</f>
        <v>0</v>
      </c>
      <c r="AM627" s="19" t="n">
        <f aca="false">IF(AL627&gt;0,MAX(0,X627+AL627-Y627),Z627)</f>
        <v>0</v>
      </c>
      <c r="AN627" s="19" t="n">
        <f aca="false">SUMPRODUCT((AM627&gt;TR_DESDE)*(AM627-TR_DESDE)*TR_INC)</f>
        <v>0</v>
      </c>
      <c r="AO627" s="19" t="n">
        <f aca="false">IF(AL627&gt;0,MAX(0,AN627-IF($F627="Cese",MAX(AF627,AJ627),AF627)),0)</f>
        <v>0</v>
      </c>
      <c r="AP627" s="46" t="n">
        <f aca="false">IF(OR($F627="Activo",$F627="Cese"),ROUND(AK627+AO627,2),0)</f>
        <v>0</v>
      </c>
      <c r="AQ627" s="19" t="n">
        <f aca="false">IF($F627="Cese",MAX(0,AJ627-AN627),0)</f>
        <v>0</v>
      </c>
      <c r="AR627" s="19" t="str">
        <f aca="false">IF($B627="","",IF(COUNTIFS(RP_COD,$B627,'Retenciones Planilla'!$L$6:$L$105,"&lt;&gt;")=0,"",SUMIFS('Retenciones Planilla'!$L$6:$L$105,RP_COD,$B627)))</f>
        <v/>
      </c>
      <c r="AS627" s="19" t="str">
        <f aca="false">IF(AR627="","",AR627-AP627)</f>
        <v/>
      </c>
      <c r="AT627" s="23" t="str">
        <f aca="false">IF($B627="","",IF(NOT(OR($F627="Activo",$F627="Cese")),IF(N(AR627)=0,"—","Revisar: sin vínculo"),IF(AR627="",IF(AP627=0,"No corresponde","Sin dato planilla"),IF(ABS(AS627)&lt;=TOL,"OK",IF(AS627&gt;0,"Retuvo de más","Retuvo de menos")))))</f>
        <v/>
      </c>
      <c r="AU627" s="19" t="n">
        <f aca="false">IF(AND(BASE_RET="Planilla (si existe)",AR627&lt;&gt;""),AR627,AP627)</f>
        <v>0</v>
      </c>
      <c r="AV627" s="19" t="n">
        <f aca="false">AU627+N627</f>
        <v>0</v>
      </c>
    </row>
    <row r="628" customFormat="false" ht="15" hidden="false" customHeight="false" outlineLevel="0" collapsed="false">
      <c r="A628" s="43" t="n">
        <v>52</v>
      </c>
      <c r="B628" s="35" t="str">
        <f aca="false">IF(Trabajadores!$B$57="","",Trabajadores!$B$57)</f>
        <v/>
      </c>
      <c r="C628" s="35" t="str">
        <f aca="false">IF($B628="","",Trabajadores!$D$57)</f>
        <v/>
      </c>
      <c r="D628" s="43" t="n">
        <v>11</v>
      </c>
      <c r="E628" s="23" t="s">
        <v>308</v>
      </c>
      <c r="F628" s="23" t="str">
        <f aca="false">IF($B628="","",IF(OR(11&lt;Trabajadores!$M$57,11&gt;Trabajadores!$N$57),"No vinculado",IF(AND(11=Trabajadores!$N$57,Trabajadores!$O$57="Sí"),"Cese","Activo")))</f>
        <v/>
      </c>
      <c r="G628" s="19" t="n">
        <f aca="false">IF($B628="",0,SUMIFS(Ingresos!$Y$6:$Y$1505,ING_COD,$B628,ING_CLASE,"ORD"))</f>
        <v>0</v>
      </c>
      <c r="H628" s="19" t="n">
        <f aca="false">IF($B628="",0,SUMIFS(Ingresos!$Y$6:$Y$1505,ING_COD,$B628,ING_CLASE,"ORD",ING_COMP,"Sí"))</f>
        <v>0</v>
      </c>
      <c r="I628" s="19" t="n">
        <f aca="false">IF($B628="",0,SUMIFS(Ingresos!$Y$6:$Y$1505,ING_COD,$B628,ING_CLASE,"GRA"))</f>
        <v>0</v>
      </c>
      <c r="J628" s="19" t="n">
        <f aca="false">IF($B628="",0,SUMIFS(Ingresos!$Y$6:$Y$1505,ING_COD,$B628,ING_CLASE,"BON"))</f>
        <v>0</v>
      </c>
      <c r="K628" s="19" t="n">
        <f aca="false">IF($B628="",0,SUMIFS(Ingresos!$Y$6:$Y$1505,ING_COD,$B628,ING_CLASE,"EXT"))</f>
        <v>0</v>
      </c>
      <c r="L628" s="19" t="n">
        <f aca="false">IF($B628="",0,SUMIFS(Ingresos!$Y$6:$Y$1505,ING_COD,$B628,ING_CLASE,"OTO"))</f>
        <v>0</v>
      </c>
      <c r="M628" s="19" t="n">
        <f aca="false">IF($B628="",0,SUMIFS(Ingresos!$Y$6:$Y$1505,ING_COD,$B628,ING_CLASE,"OTX"))</f>
        <v>0</v>
      </c>
      <c r="N628" s="19" t="n">
        <f aca="false">IF($B628="",0,SUMIFS(Ingresos!$Y$6:$Y$1505,ING_COD,$B628,ING_CLASE,"RETO"))</f>
        <v>0</v>
      </c>
      <c r="O628" s="19" t="n">
        <f aca="false">IF($B628="",0,SUMIFS(Ingresos!$Y$6:$Y$1505,ING_COD,$B628,ING_CLASE,"INA"))</f>
        <v>0</v>
      </c>
      <c r="P628" s="19" t="n">
        <f aca="false">G628+I628+J628+K628+L628+M628</f>
        <v>0</v>
      </c>
      <c r="Q628" s="44" t="n">
        <f aca="false">IF($F628="Activo",2,IF($F628="Cese",1,0))</f>
        <v>0</v>
      </c>
      <c r="R628" s="19" t="n">
        <f aca="false">G628*Q628</f>
        <v>0</v>
      </c>
      <c r="S628" s="19" t="n">
        <f aca="false">IF($F628="Activo",SUMIFS(I628:I629,$D628:$D629,"&lt;="&amp;Trabajadores!$N$57)+IF(PROY_BON="Sí",SUMIFS(J628:J629,$D628:$D629,"&lt;="&amp;Trabajadores!$N$57),0),IF($F628="Cese",I628+IF(PROY_BON="Sí",J628,0),0))</f>
        <v>0</v>
      </c>
      <c r="T628" s="19" t="n">
        <f aca="false">IF(OR($F628&lt;&gt;"Activo",Trabajadores!$I$57="No"),0,IF(I629=0,H628*(1+IF(PROY_BON="Sí",Trabajadores!$P$57,0))*Trabajadores!$S$57/6*(Trabajadores!$N$57&gt;=12),0))</f>
        <v>0</v>
      </c>
      <c r="U628" s="19" t="n">
        <f aca="false">IF($F628="Activo",IF(Trabajadores!$J$57="Sí",L628*2,L628),IF($F628="Cese",L628,0))</f>
        <v>0</v>
      </c>
      <c r="V628" s="19" t="n">
        <f aca="false">IF(OR($F628="Activo",$F628="Cese"),M628,0)</f>
        <v>0</v>
      </c>
      <c r="W628" s="19" t="n">
        <f aca="false">IF(OR($F628="Activo",$F628="Cese"),SUM(P618:P627),0)</f>
        <v>0</v>
      </c>
      <c r="X628" s="36" t="n">
        <f aca="false">IF(OR($F628="Activo",$F628="Cese"),R628+S628+T628+U628+V628+W628,0)</f>
        <v>0</v>
      </c>
      <c r="Y628" s="19" t="n">
        <f aca="false">IF(OR($F628="Activo",$F628="Cese"),DED_FIJA,0)</f>
        <v>0</v>
      </c>
      <c r="Z628" s="36" t="n">
        <f aca="false">MAX(0,X628-Y628)</f>
        <v>0</v>
      </c>
      <c r="AA628" s="19" t="n">
        <f aca="false">IF(Z628=0,0,MAX(0,MIN(Z628,Parámetros!$G$19)-Parámetros!$F$19)*Parámetros!$E$19)</f>
        <v>0</v>
      </c>
      <c r="AB628" s="19" t="n">
        <f aca="false">IF(Z628=0,0,MAX(0,MIN(Z628,Parámetros!$G$20)-Parámetros!$F$20)*Parámetros!$E$20)</f>
        <v>0</v>
      </c>
      <c r="AC628" s="19" t="n">
        <f aca="false">IF(Z628=0,0,MAX(0,MIN(Z628,Parámetros!$G$21)-Parámetros!$F$21)*Parámetros!$E$21)</f>
        <v>0</v>
      </c>
      <c r="AD628" s="19" t="n">
        <f aca="false">IF(Z628=0,0,MAX(0,MIN(Z628,Parámetros!$G$22)-Parámetros!$F$22)*Parámetros!$E$22)</f>
        <v>0</v>
      </c>
      <c r="AE628" s="19" t="n">
        <f aca="false">IF(Z628=0,0,MAX(0,MIN(Z628,Parámetros!$G$23)-Parámetros!$F$23)*Parámetros!$E$23)</f>
        <v>0</v>
      </c>
      <c r="AF628" s="36" t="n">
        <f aca="false">SUM(AA628:AE628)</f>
        <v>0</v>
      </c>
      <c r="AG628" s="45" t="str">
        <f aca="false">IF(AM628&lt;=0,"-",INDEX(TR_TASA,MATCH(AM628,TR_DESDE,1)))</f>
        <v>-</v>
      </c>
      <c r="AH628" s="44" t="n">
        <f aca="false">IF($F628="Cese",1,IF($F628="Activo",INDEX(DIV_N,11),0))</f>
        <v>0</v>
      </c>
      <c r="AI628" s="44" t="n">
        <f aca="false">IF($F628="Cese",10,IF($F628="Activo",INDEX(DIV_HASTA,11),0))</f>
        <v>0</v>
      </c>
      <c r="AJ628" s="19" t="n">
        <f aca="false">IF(OR($F628="Activo",$F628="Cese"),SUMIFS(AV618:AV627,D618:D627,"&lt;="&amp;AI628),0)</f>
        <v>0</v>
      </c>
      <c r="AK628" s="19" t="n">
        <f aca="false">IF(OR($F628="Activo",$F628="Cese"),MAX(0,(AF628-AJ628)/AH628),0)</f>
        <v>0</v>
      </c>
      <c r="AL628" s="19" t="n">
        <f aca="false">IF(OR($F628="Activo",$F628="Cese"),K628+IF(PROY_BON="Sí",0,J628),0)</f>
        <v>0</v>
      </c>
      <c r="AM628" s="19" t="n">
        <f aca="false">IF(AL628&gt;0,MAX(0,X628+AL628-Y628),Z628)</f>
        <v>0</v>
      </c>
      <c r="AN628" s="19" t="n">
        <f aca="false">SUMPRODUCT((AM628&gt;TR_DESDE)*(AM628-TR_DESDE)*TR_INC)</f>
        <v>0</v>
      </c>
      <c r="AO628" s="19" t="n">
        <f aca="false">IF(AL628&gt;0,MAX(0,AN628-IF($F628="Cese",MAX(AF628,AJ628),AF628)),0)</f>
        <v>0</v>
      </c>
      <c r="AP628" s="46" t="n">
        <f aca="false">IF(OR($F628="Activo",$F628="Cese"),ROUND(AK628+AO628,2),0)</f>
        <v>0</v>
      </c>
      <c r="AQ628" s="19" t="n">
        <f aca="false">IF($F628="Cese",MAX(0,AJ628-AN628),0)</f>
        <v>0</v>
      </c>
      <c r="AR628" s="19" t="str">
        <f aca="false">IF($B628="","",IF(COUNTIFS(RP_COD,$B628,'Retenciones Planilla'!$M$6:$M$105,"&lt;&gt;")=0,"",SUMIFS('Retenciones Planilla'!$M$6:$M$105,RP_COD,$B628)))</f>
        <v/>
      </c>
      <c r="AS628" s="19" t="str">
        <f aca="false">IF(AR628="","",AR628-AP628)</f>
        <v/>
      </c>
      <c r="AT628" s="23" t="str">
        <f aca="false">IF($B628="","",IF(NOT(OR($F628="Activo",$F628="Cese")),IF(N(AR628)=0,"—","Revisar: sin vínculo"),IF(AR628="",IF(AP628=0,"No corresponde","Sin dato planilla"),IF(ABS(AS628)&lt;=TOL,"OK",IF(AS628&gt;0,"Retuvo de más","Retuvo de menos")))))</f>
        <v/>
      </c>
      <c r="AU628" s="19" t="n">
        <f aca="false">IF(AND(BASE_RET="Planilla (si existe)",AR628&lt;&gt;""),AR628,AP628)</f>
        <v>0</v>
      </c>
      <c r="AV628" s="19" t="n">
        <f aca="false">AU628+N628</f>
        <v>0</v>
      </c>
    </row>
    <row r="629" customFormat="false" ht="15" hidden="false" customHeight="false" outlineLevel="0" collapsed="false">
      <c r="A629" s="43" t="n">
        <v>52</v>
      </c>
      <c r="B629" s="35" t="str">
        <f aca="false">IF(Trabajadores!$B$57="","",Trabajadores!$B$57)</f>
        <v/>
      </c>
      <c r="C629" s="35" t="str">
        <f aca="false">IF($B629="","",Trabajadores!$D$57)</f>
        <v/>
      </c>
      <c r="D629" s="43" t="n">
        <v>12</v>
      </c>
      <c r="E629" s="23" t="s">
        <v>309</v>
      </c>
      <c r="F629" s="23" t="str">
        <f aca="false">IF($B629="","",IF(OR(12&lt;Trabajadores!$M$57,12&gt;Trabajadores!$N$57),"No vinculado",IF(AND(12=Trabajadores!$N$57,Trabajadores!$O$57="Sí"),"Cese","Activo")))</f>
        <v/>
      </c>
      <c r="G629" s="19" t="n">
        <f aca="false">IF($B629="",0,SUMIFS(Ingresos!$Z$6:$Z$1505,ING_COD,$B629,ING_CLASE,"ORD"))</f>
        <v>0</v>
      </c>
      <c r="H629" s="19" t="n">
        <f aca="false">IF($B629="",0,SUMIFS(Ingresos!$Z$6:$Z$1505,ING_COD,$B629,ING_CLASE,"ORD",ING_COMP,"Sí"))</f>
        <v>0</v>
      </c>
      <c r="I629" s="19" t="n">
        <f aca="false">IF($B629="",0,SUMIFS(Ingresos!$Z$6:$Z$1505,ING_COD,$B629,ING_CLASE,"GRA"))</f>
        <v>0</v>
      </c>
      <c r="J629" s="19" t="n">
        <f aca="false">IF($B629="",0,SUMIFS(Ingresos!$Z$6:$Z$1505,ING_COD,$B629,ING_CLASE,"BON"))</f>
        <v>0</v>
      </c>
      <c r="K629" s="19" t="n">
        <f aca="false">IF($B629="",0,SUMIFS(Ingresos!$Z$6:$Z$1505,ING_COD,$B629,ING_CLASE,"EXT"))</f>
        <v>0</v>
      </c>
      <c r="L629" s="19" t="n">
        <f aca="false">IF($B629="",0,SUMIFS(Ingresos!$Z$6:$Z$1505,ING_COD,$B629,ING_CLASE,"OTO"))</f>
        <v>0</v>
      </c>
      <c r="M629" s="19" t="n">
        <f aca="false">IF($B629="",0,SUMIFS(Ingresos!$Z$6:$Z$1505,ING_COD,$B629,ING_CLASE,"OTX"))</f>
        <v>0</v>
      </c>
      <c r="N629" s="19" t="n">
        <f aca="false">IF($B629="",0,SUMIFS(Ingresos!$Z$6:$Z$1505,ING_COD,$B629,ING_CLASE,"RETO"))</f>
        <v>0</v>
      </c>
      <c r="O629" s="19" t="n">
        <f aca="false">IF($B629="",0,SUMIFS(Ingresos!$Z$6:$Z$1505,ING_COD,$B629,ING_CLASE,"INA"))</f>
        <v>0</v>
      </c>
      <c r="P629" s="19" t="n">
        <f aca="false">G629+I629+J629+K629+L629+M629</f>
        <v>0</v>
      </c>
      <c r="Q629" s="44" t="n">
        <f aca="false">IF($F629="Activo",1,IF($F629="Cese",1,0))</f>
        <v>0</v>
      </c>
      <c r="R629" s="19" t="n">
        <f aca="false">G629*Q629</f>
        <v>0</v>
      </c>
      <c r="S629" s="19" t="n">
        <f aca="false">IF($F629="Activo",SUMIFS(I629:I629,$D629:$D629,"&lt;="&amp;Trabajadores!$N$57)+IF(PROY_BON="Sí",SUMIFS(J629:J629,$D629:$D629,"&lt;="&amp;Trabajadores!$N$57),0),IF($F629="Cese",I629+IF(PROY_BON="Sí",J629,0),0))</f>
        <v>0</v>
      </c>
      <c r="T629" s="19" t="n">
        <f aca="false">0</f>
        <v>0</v>
      </c>
      <c r="U629" s="19" t="n">
        <f aca="false">IF($F629="Activo",IF(Trabajadores!$J$57="Sí",L629*1,L629),IF($F629="Cese",L629,0))</f>
        <v>0</v>
      </c>
      <c r="V629" s="19" t="n">
        <f aca="false">IF(OR($F629="Activo",$F629="Cese"),M629,0)</f>
        <v>0</v>
      </c>
      <c r="W629" s="19" t="n">
        <f aca="false">IF(OR($F629="Activo",$F629="Cese"),SUM(P618:P628),0)</f>
        <v>0</v>
      </c>
      <c r="X629" s="36" t="n">
        <f aca="false">IF(OR($F629="Activo",$F629="Cese"),R629+S629+T629+U629+V629+W629,0)</f>
        <v>0</v>
      </c>
      <c r="Y629" s="19" t="n">
        <f aca="false">IF(OR($F629="Activo",$F629="Cese"),DED_FIJA,0)</f>
        <v>0</v>
      </c>
      <c r="Z629" s="36" t="n">
        <f aca="false">MAX(0,X629-Y629)</f>
        <v>0</v>
      </c>
      <c r="AA629" s="19" t="n">
        <f aca="false">IF(Z629=0,0,MAX(0,MIN(Z629,Parámetros!$G$19)-Parámetros!$F$19)*Parámetros!$E$19)</f>
        <v>0</v>
      </c>
      <c r="AB629" s="19" t="n">
        <f aca="false">IF(Z629=0,0,MAX(0,MIN(Z629,Parámetros!$G$20)-Parámetros!$F$20)*Parámetros!$E$20)</f>
        <v>0</v>
      </c>
      <c r="AC629" s="19" t="n">
        <f aca="false">IF(Z629=0,0,MAX(0,MIN(Z629,Parámetros!$G$21)-Parámetros!$F$21)*Parámetros!$E$21)</f>
        <v>0</v>
      </c>
      <c r="AD629" s="19" t="n">
        <f aca="false">IF(Z629=0,0,MAX(0,MIN(Z629,Parámetros!$G$22)-Parámetros!$F$22)*Parámetros!$E$22)</f>
        <v>0</v>
      </c>
      <c r="AE629" s="19" t="n">
        <f aca="false">IF(Z629=0,0,MAX(0,MIN(Z629,Parámetros!$G$23)-Parámetros!$F$23)*Parámetros!$E$23)</f>
        <v>0</v>
      </c>
      <c r="AF629" s="36" t="n">
        <f aca="false">SUM(AA629:AE629)</f>
        <v>0</v>
      </c>
      <c r="AG629" s="45" t="str">
        <f aca="false">IF(AM629&lt;=0,"-",INDEX(TR_TASA,MATCH(AM629,TR_DESDE,1)))</f>
        <v>-</v>
      </c>
      <c r="AH629" s="44" t="n">
        <f aca="false">IF($F629="Cese",1,IF($F629="Activo",INDEX(DIV_N,12),0))</f>
        <v>0</v>
      </c>
      <c r="AI629" s="44" t="n">
        <f aca="false">IF($F629="Cese",11,IF($F629="Activo",INDEX(DIV_HASTA,12),0))</f>
        <v>0</v>
      </c>
      <c r="AJ629" s="19" t="n">
        <f aca="false">IF(OR($F629="Activo",$F629="Cese"),SUMIFS(AV618:AV628,D618:D628,"&lt;="&amp;AI629),0)</f>
        <v>0</v>
      </c>
      <c r="AK629" s="19" t="n">
        <f aca="false">IF(OR($F629="Activo",$F629="Cese"),MAX(0,(AF629-AJ629)/AH629),0)</f>
        <v>0</v>
      </c>
      <c r="AL629" s="19" t="n">
        <f aca="false">IF(OR($F629="Activo",$F629="Cese"),K629+IF(PROY_BON="Sí",0,J629),0)</f>
        <v>0</v>
      </c>
      <c r="AM629" s="19" t="n">
        <f aca="false">IF(AL629&gt;0,MAX(0,X629+AL629-Y629),Z629)</f>
        <v>0</v>
      </c>
      <c r="AN629" s="19" t="n">
        <f aca="false">SUMPRODUCT((AM629&gt;TR_DESDE)*(AM629-TR_DESDE)*TR_INC)</f>
        <v>0</v>
      </c>
      <c r="AO629" s="19" t="n">
        <f aca="false">IF(AL629&gt;0,MAX(0,AN629-IF(TRUE(),MAX(AF629,AJ629),AF629)),0)</f>
        <v>0</v>
      </c>
      <c r="AP629" s="46" t="n">
        <f aca="false">IF(OR($F629="Activo",$F629="Cese"),ROUND(AK629+AO629,2),0)</f>
        <v>0</v>
      </c>
      <c r="AQ629" s="19" t="n">
        <f aca="false">IF(OR($F629="Activo",$F629="Cese"),MAX(0,AJ629-AN629),0)</f>
        <v>0</v>
      </c>
      <c r="AR629" s="19" t="str">
        <f aca="false">IF($B629="","",IF(COUNTIFS(RP_COD,$B629,'Retenciones Planilla'!$N$6:$N$105,"&lt;&gt;")=0,"",SUMIFS('Retenciones Planilla'!$N$6:$N$105,RP_COD,$B629)))</f>
        <v/>
      </c>
      <c r="AS629" s="19" t="str">
        <f aca="false">IF(AR629="","",AR629-AP629)</f>
        <v/>
      </c>
      <c r="AT629" s="23" t="str">
        <f aca="false">IF($B629="","",IF(NOT(OR($F629="Activo",$F629="Cese")),IF(N(AR629)=0,"—","Revisar: sin vínculo"),IF(AR629="",IF(AP629=0,"No corresponde","Sin dato planilla"),IF(ABS(AS629)&lt;=TOL,"OK",IF(AS629&gt;0,"Retuvo de más","Retuvo de menos")))))</f>
        <v/>
      </c>
      <c r="AU629" s="19" t="n">
        <f aca="false">IF(AND(BASE_RET="Planilla (si existe)",AR629&lt;&gt;""),AR629,AP629)</f>
        <v>0</v>
      </c>
      <c r="AV629" s="19" t="n">
        <f aca="false">AU629+N629</f>
        <v>0</v>
      </c>
    </row>
    <row r="630" customFormat="false" ht="15" hidden="false" customHeight="false" outlineLevel="0" collapsed="false">
      <c r="A630" s="43" t="n">
        <v>53</v>
      </c>
      <c r="B630" s="35" t="str">
        <f aca="false">IF(Trabajadores!$B$58="","",Trabajadores!$B$58)</f>
        <v/>
      </c>
      <c r="C630" s="35" t="str">
        <f aca="false">IF($B630="","",Trabajadores!$D$58)</f>
        <v/>
      </c>
      <c r="D630" s="43" t="n">
        <v>1</v>
      </c>
      <c r="E630" s="23" t="s">
        <v>298</v>
      </c>
      <c r="F630" s="23" t="str">
        <f aca="false">IF($B630="","",IF(OR(1&lt;Trabajadores!$M$58,1&gt;Trabajadores!$N$58),"No vinculado",IF(AND(1=Trabajadores!$N$58,Trabajadores!$O$58="Sí"),"Cese","Activo")))</f>
        <v/>
      </c>
      <c r="G630" s="19" t="n">
        <f aca="false">IF($B630="",0,SUMIFS(Ingresos!$O$6:$O$1505,ING_COD,$B630,ING_CLASE,"ORD"))</f>
        <v>0</v>
      </c>
      <c r="H630" s="19" t="n">
        <f aca="false">IF($B630="",0,SUMIFS(Ingresos!$O$6:$O$1505,ING_COD,$B630,ING_CLASE,"ORD",ING_COMP,"Sí"))</f>
        <v>0</v>
      </c>
      <c r="I630" s="19" t="n">
        <f aca="false">IF($B630="",0,SUMIFS(Ingresos!$O$6:$O$1505,ING_COD,$B630,ING_CLASE,"GRA"))</f>
        <v>0</v>
      </c>
      <c r="J630" s="19" t="n">
        <f aca="false">IF($B630="",0,SUMIFS(Ingresos!$O$6:$O$1505,ING_COD,$B630,ING_CLASE,"BON"))</f>
        <v>0</v>
      </c>
      <c r="K630" s="19" t="n">
        <f aca="false">IF($B630="",0,SUMIFS(Ingresos!$O$6:$O$1505,ING_COD,$B630,ING_CLASE,"EXT"))</f>
        <v>0</v>
      </c>
      <c r="L630" s="19" t="n">
        <f aca="false">IF($B630="",0,SUMIFS(Ingresos!$O$6:$O$1505,ING_COD,$B630,ING_CLASE,"OTO"))</f>
        <v>0</v>
      </c>
      <c r="M630" s="19" t="n">
        <f aca="false">IF($B630="",0,SUMIFS(Ingresos!$O$6:$O$1505,ING_COD,$B630,ING_CLASE,"OTX"))</f>
        <v>0</v>
      </c>
      <c r="N630" s="19" t="n">
        <f aca="false">IF($B630="",0,SUMIFS(Ingresos!$O$6:$O$1505,ING_COD,$B630,ING_CLASE,"RETO"))</f>
        <v>0</v>
      </c>
      <c r="O630" s="19" t="n">
        <f aca="false">IF($B630="",0,SUMIFS(Ingresos!$O$6:$O$1505,ING_COD,$B630,ING_CLASE,"INA"))</f>
        <v>0</v>
      </c>
      <c r="P630" s="19" t="n">
        <f aca="false">G630+I630+J630+K630+L630+M630</f>
        <v>0</v>
      </c>
      <c r="Q630" s="44" t="n">
        <f aca="false">IF($F630="Activo",12,IF($F630="Cese",1,0))</f>
        <v>0</v>
      </c>
      <c r="R630" s="19" t="n">
        <f aca="false">G630*Q630</f>
        <v>0</v>
      </c>
      <c r="S630" s="19" t="n">
        <f aca="false">IF($F630="Activo",SUMIFS(I630:I641,$D630:$D641,"&lt;="&amp;Trabajadores!$N$58)+IF(PROY_BON="Sí",SUMIFS(J630:J641,$D630:$D641,"&lt;="&amp;Trabajadores!$N$58),0),IF($F630="Cese",I630+IF(PROY_BON="Sí",J630,0),0))</f>
        <v>0</v>
      </c>
      <c r="T630" s="19" t="n">
        <f aca="false">IF(OR($F630&lt;&gt;"Activo",Trabajadores!$I$58="No"),0,IF(I636=0,H630*(1+IF(PROY_BON="Sí",Trabajadores!$P$58,0))*Trabajadores!$R$58/6*(Trabajadores!$N$58&gt;=7),0)+IF(I641=0,H630*(1+IF(PROY_BON="Sí",Trabajadores!$P$58,0))*Trabajadores!$S$58/6*(Trabajadores!$N$58&gt;=12),0))</f>
        <v>0</v>
      </c>
      <c r="U630" s="19" t="n">
        <f aca="false">IF($F630="Activo",IF(Trabajadores!$J$58="Sí",L630*12,L630),IF($F630="Cese",L630,0))</f>
        <v>0</v>
      </c>
      <c r="V630" s="19" t="n">
        <f aca="false">IF(OR($F630="Activo",$F630="Cese"),M630,0)</f>
        <v>0</v>
      </c>
      <c r="W630" s="19" t="n">
        <f aca="false">0</f>
        <v>0</v>
      </c>
      <c r="X630" s="36" t="n">
        <f aca="false">IF(OR($F630="Activo",$F630="Cese"),R630+S630+T630+U630+V630+W630,0)</f>
        <v>0</v>
      </c>
      <c r="Y630" s="19" t="n">
        <f aca="false">IF(OR($F630="Activo",$F630="Cese"),DED_FIJA,0)</f>
        <v>0</v>
      </c>
      <c r="Z630" s="36" t="n">
        <f aca="false">MAX(0,X630-Y630)</f>
        <v>0</v>
      </c>
      <c r="AA630" s="19" t="n">
        <f aca="false">IF(Z630=0,0,MAX(0,MIN(Z630,Parámetros!$G$19)-Parámetros!$F$19)*Parámetros!$E$19)</f>
        <v>0</v>
      </c>
      <c r="AB630" s="19" t="n">
        <f aca="false">IF(Z630=0,0,MAX(0,MIN(Z630,Parámetros!$G$20)-Parámetros!$F$20)*Parámetros!$E$20)</f>
        <v>0</v>
      </c>
      <c r="AC630" s="19" t="n">
        <f aca="false">IF(Z630=0,0,MAX(0,MIN(Z630,Parámetros!$G$21)-Parámetros!$F$21)*Parámetros!$E$21)</f>
        <v>0</v>
      </c>
      <c r="AD630" s="19" t="n">
        <f aca="false">IF(Z630=0,0,MAX(0,MIN(Z630,Parámetros!$G$22)-Parámetros!$F$22)*Parámetros!$E$22)</f>
        <v>0</v>
      </c>
      <c r="AE630" s="19" t="n">
        <f aca="false">IF(Z630=0,0,MAX(0,MIN(Z630,Parámetros!$G$23)-Parámetros!$F$23)*Parámetros!$E$23)</f>
        <v>0</v>
      </c>
      <c r="AF630" s="36" t="n">
        <f aca="false">SUM(AA630:AE630)</f>
        <v>0</v>
      </c>
      <c r="AG630" s="45" t="str">
        <f aca="false">IF(AM630&lt;=0,"-",INDEX(TR_TASA,MATCH(AM630,TR_DESDE,1)))</f>
        <v>-</v>
      </c>
      <c r="AH630" s="44" t="n">
        <f aca="false">IF($F630="Cese",1,IF($F630="Activo",INDEX(DIV_N,1),0))</f>
        <v>0</v>
      </c>
      <c r="AI630" s="44" t="n">
        <f aca="false">IF($F630="Cese",0,IF($F630="Activo",INDEX(DIV_HASTA,1),0))</f>
        <v>0</v>
      </c>
      <c r="AJ630" s="19" t="n">
        <f aca="false">0</f>
        <v>0</v>
      </c>
      <c r="AK630" s="19" t="n">
        <f aca="false">IF(OR($F630="Activo",$F630="Cese"),MAX(0,(AF630-AJ630)/AH630),0)</f>
        <v>0</v>
      </c>
      <c r="AL630" s="19" t="n">
        <f aca="false">IF(OR($F630="Activo",$F630="Cese"),K630+IF(PROY_BON="Sí",0,J630),0)</f>
        <v>0</v>
      </c>
      <c r="AM630" s="19" t="n">
        <f aca="false">IF(AL630&gt;0,MAX(0,X630+AL630-Y630),Z630)</f>
        <v>0</v>
      </c>
      <c r="AN630" s="19" t="n">
        <f aca="false">SUMPRODUCT((AM630&gt;TR_DESDE)*(AM630-TR_DESDE)*TR_INC)</f>
        <v>0</v>
      </c>
      <c r="AO630" s="19" t="n">
        <f aca="false">IF(AL630&gt;0,MAX(0,AN630-IF($F630="Cese",MAX(AF630,AJ630),AF630)),0)</f>
        <v>0</v>
      </c>
      <c r="AP630" s="46" t="n">
        <f aca="false">IF(OR($F630="Activo",$F630="Cese"),ROUND(AK630+AO630,2),0)</f>
        <v>0</v>
      </c>
      <c r="AQ630" s="19" t="n">
        <f aca="false">IF($F630="Cese",MAX(0,AJ630-AN630),0)</f>
        <v>0</v>
      </c>
      <c r="AR630" s="19" t="str">
        <f aca="false">IF($B630="","",IF(COUNTIFS(RP_COD,$B630,'Retenciones Planilla'!$C$6:$C$105,"&lt;&gt;")=0,"",SUMIFS('Retenciones Planilla'!$C$6:$C$105,RP_COD,$B630)))</f>
        <v/>
      </c>
      <c r="AS630" s="19" t="str">
        <f aca="false">IF(AR630="","",AR630-AP630)</f>
        <v/>
      </c>
      <c r="AT630" s="23" t="str">
        <f aca="false">IF($B630="","",IF(NOT(OR($F630="Activo",$F630="Cese")),IF(N(AR630)=0,"—","Revisar: sin vínculo"),IF(AR630="",IF(AP630=0,"No corresponde","Sin dato planilla"),IF(ABS(AS630)&lt;=TOL,"OK",IF(AS630&gt;0,"Retuvo de más","Retuvo de menos")))))</f>
        <v/>
      </c>
      <c r="AU630" s="19" t="n">
        <f aca="false">IF(AND(BASE_RET="Planilla (si existe)",AR630&lt;&gt;""),AR630,AP630)</f>
        <v>0</v>
      </c>
      <c r="AV630" s="19" t="n">
        <f aca="false">AU630+N630</f>
        <v>0</v>
      </c>
    </row>
    <row r="631" customFormat="false" ht="15" hidden="false" customHeight="false" outlineLevel="0" collapsed="false">
      <c r="A631" s="43" t="n">
        <v>53</v>
      </c>
      <c r="B631" s="35" t="str">
        <f aca="false">IF(Trabajadores!$B$58="","",Trabajadores!$B$58)</f>
        <v/>
      </c>
      <c r="C631" s="35" t="str">
        <f aca="false">IF($B631="","",Trabajadores!$D$58)</f>
        <v/>
      </c>
      <c r="D631" s="43" t="n">
        <v>2</v>
      </c>
      <c r="E631" s="23" t="s">
        <v>299</v>
      </c>
      <c r="F631" s="23" t="str">
        <f aca="false">IF($B631="","",IF(OR(2&lt;Trabajadores!$M$58,2&gt;Trabajadores!$N$58),"No vinculado",IF(AND(2=Trabajadores!$N$58,Trabajadores!$O$58="Sí"),"Cese","Activo")))</f>
        <v/>
      </c>
      <c r="G631" s="19" t="n">
        <f aca="false">IF($B631="",0,SUMIFS(Ingresos!$P$6:$P$1505,ING_COD,$B631,ING_CLASE,"ORD"))</f>
        <v>0</v>
      </c>
      <c r="H631" s="19" t="n">
        <f aca="false">IF($B631="",0,SUMIFS(Ingresos!$P$6:$P$1505,ING_COD,$B631,ING_CLASE,"ORD",ING_COMP,"Sí"))</f>
        <v>0</v>
      </c>
      <c r="I631" s="19" t="n">
        <f aca="false">IF($B631="",0,SUMIFS(Ingresos!$P$6:$P$1505,ING_COD,$B631,ING_CLASE,"GRA"))</f>
        <v>0</v>
      </c>
      <c r="J631" s="19" t="n">
        <f aca="false">IF($B631="",0,SUMIFS(Ingresos!$P$6:$P$1505,ING_COD,$B631,ING_CLASE,"BON"))</f>
        <v>0</v>
      </c>
      <c r="K631" s="19" t="n">
        <f aca="false">IF($B631="",0,SUMIFS(Ingresos!$P$6:$P$1505,ING_COD,$B631,ING_CLASE,"EXT"))</f>
        <v>0</v>
      </c>
      <c r="L631" s="19" t="n">
        <f aca="false">IF($B631="",0,SUMIFS(Ingresos!$P$6:$P$1505,ING_COD,$B631,ING_CLASE,"OTO"))</f>
        <v>0</v>
      </c>
      <c r="M631" s="19" t="n">
        <f aca="false">IF($B631="",0,SUMIFS(Ingresos!$P$6:$P$1505,ING_COD,$B631,ING_CLASE,"OTX"))</f>
        <v>0</v>
      </c>
      <c r="N631" s="19" t="n">
        <f aca="false">IF($B631="",0,SUMIFS(Ingresos!$P$6:$P$1505,ING_COD,$B631,ING_CLASE,"RETO"))</f>
        <v>0</v>
      </c>
      <c r="O631" s="19" t="n">
        <f aca="false">IF($B631="",0,SUMIFS(Ingresos!$P$6:$P$1505,ING_COD,$B631,ING_CLASE,"INA"))</f>
        <v>0</v>
      </c>
      <c r="P631" s="19" t="n">
        <f aca="false">G631+I631+J631+K631+L631+M631</f>
        <v>0</v>
      </c>
      <c r="Q631" s="44" t="n">
        <f aca="false">IF($F631="Activo",11,IF($F631="Cese",1,0))</f>
        <v>0</v>
      </c>
      <c r="R631" s="19" t="n">
        <f aca="false">G631*Q631</f>
        <v>0</v>
      </c>
      <c r="S631" s="19" t="n">
        <f aca="false">IF($F631="Activo",SUMIFS(I631:I641,$D631:$D641,"&lt;="&amp;Trabajadores!$N$58)+IF(PROY_BON="Sí",SUMIFS(J631:J641,$D631:$D641,"&lt;="&amp;Trabajadores!$N$58),0),IF($F631="Cese",I631+IF(PROY_BON="Sí",J631,0),0))</f>
        <v>0</v>
      </c>
      <c r="T631" s="19" t="n">
        <f aca="false">IF(OR($F631&lt;&gt;"Activo",Trabajadores!$I$58="No"),0,IF(I636=0,H631*(1+IF(PROY_BON="Sí",Trabajadores!$P$58,0))*Trabajadores!$R$58/6*(Trabajadores!$N$58&gt;=7),0)+IF(I641=0,H631*(1+IF(PROY_BON="Sí",Trabajadores!$P$58,0))*Trabajadores!$S$58/6*(Trabajadores!$N$58&gt;=12),0))</f>
        <v>0</v>
      </c>
      <c r="U631" s="19" t="n">
        <f aca="false">IF($F631="Activo",IF(Trabajadores!$J$58="Sí",L631*11,L631),IF($F631="Cese",L631,0))</f>
        <v>0</v>
      </c>
      <c r="V631" s="19" t="n">
        <f aca="false">IF(OR($F631="Activo",$F631="Cese"),M631,0)</f>
        <v>0</v>
      </c>
      <c r="W631" s="19" t="n">
        <f aca="false">IF(OR($F631="Activo",$F631="Cese"),SUM(P630:P630),0)</f>
        <v>0</v>
      </c>
      <c r="X631" s="36" t="n">
        <f aca="false">IF(OR($F631="Activo",$F631="Cese"),R631+S631+T631+U631+V631+W631,0)</f>
        <v>0</v>
      </c>
      <c r="Y631" s="19" t="n">
        <f aca="false">IF(OR($F631="Activo",$F631="Cese"),DED_FIJA,0)</f>
        <v>0</v>
      </c>
      <c r="Z631" s="36" t="n">
        <f aca="false">MAX(0,X631-Y631)</f>
        <v>0</v>
      </c>
      <c r="AA631" s="19" t="n">
        <f aca="false">IF(Z631=0,0,MAX(0,MIN(Z631,Parámetros!$G$19)-Parámetros!$F$19)*Parámetros!$E$19)</f>
        <v>0</v>
      </c>
      <c r="AB631" s="19" t="n">
        <f aca="false">IF(Z631=0,0,MAX(0,MIN(Z631,Parámetros!$G$20)-Parámetros!$F$20)*Parámetros!$E$20)</f>
        <v>0</v>
      </c>
      <c r="AC631" s="19" t="n">
        <f aca="false">IF(Z631=0,0,MAX(0,MIN(Z631,Parámetros!$G$21)-Parámetros!$F$21)*Parámetros!$E$21)</f>
        <v>0</v>
      </c>
      <c r="AD631" s="19" t="n">
        <f aca="false">IF(Z631=0,0,MAX(0,MIN(Z631,Parámetros!$G$22)-Parámetros!$F$22)*Parámetros!$E$22)</f>
        <v>0</v>
      </c>
      <c r="AE631" s="19" t="n">
        <f aca="false">IF(Z631=0,0,MAX(0,MIN(Z631,Parámetros!$G$23)-Parámetros!$F$23)*Parámetros!$E$23)</f>
        <v>0</v>
      </c>
      <c r="AF631" s="36" t="n">
        <f aca="false">SUM(AA631:AE631)</f>
        <v>0</v>
      </c>
      <c r="AG631" s="45" t="str">
        <f aca="false">IF(AM631&lt;=0,"-",INDEX(TR_TASA,MATCH(AM631,TR_DESDE,1)))</f>
        <v>-</v>
      </c>
      <c r="AH631" s="44" t="n">
        <f aca="false">IF($F631="Cese",1,IF($F631="Activo",INDEX(DIV_N,2),0))</f>
        <v>0</v>
      </c>
      <c r="AI631" s="44" t="n">
        <f aca="false">IF($F631="Cese",1,IF($F631="Activo",INDEX(DIV_HASTA,2),0))</f>
        <v>0</v>
      </c>
      <c r="AJ631" s="19" t="n">
        <f aca="false">IF(OR($F631="Activo",$F631="Cese"),SUMIFS(AV630:AV630,D630:D630,"&lt;="&amp;AI631),0)</f>
        <v>0</v>
      </c>
      <c r="AK631" s="19" t="n">
        <f aca="false">IF(OR($F631="Activo",$F631="Cese"),MAX(0,(AF631-AJ631)/AH631),0)</f>
        <v>0</v>
      </c>
      <c r="AL631" s="19" t="n">
        <f aca="false">IF(OR($F631="Activo",$F631="Cese"),K631+IF(PROY_BON="Sí",0,J631),0)</f>
        <v>0</v>
      </c>
      <c r="AM631" s="19" t="n">
        <f aca="false">IF(AL631&gt;0,MAX(0,X631+AL631-Y631),Z631)</f>
        <v>0</v>
      </c>
      <c r="AN631" s="19" t="n">
        <f aca="false">SUMPRODUCT((AM631&gt;TR_DESDE)*(AM631-TR_DESDE)*TR_INC)</f>
        <v>0</v>
      </c>
      <c r="AO631" s="19" t="n">
        <f aca="false">IF(AL631&gt;0,MAX(0,AN631-IF($F631="Cese",MAX(AF631,AJ631),AF631)),0)</f>
        <v>0</v>
      </c>
      <c r="AP631" s="46" t="n">
        <f aca="false">IF(OR($F631="Activo",$F631="Cese"),ROUND(AK631+AO631,2),0)</f>
        <v>0</v>
      </c>
      <c r="AQ631" s="19" t="n">
        <f aca="false">IF($F631="Cese",MAX(0,AJ631-AN631),0)</f>
        <v>0</v>
      </c>
      <c r="AR631" s="19" t="str">
        <f aca="false">IF($B631="","",IF(COUNTIFS(RP_COD,$B631,'Retenciones Planilla'!$D$6:$D$105,"&lt;&gt;")=0,"",SUMIFS('Retenciones Planilla'!$D$6:$D$105,RP_COD,$B631)))</f>
        <v/>
      </c>
      <c r="AS631" s="19" t="str">
        <f aca="false">IF(AR631="","",AR631-AP631)</f>
        <v/>
      </c>
      <c r="AT631" s="23" t="str">
        <f aca="false">IF($B631="","",IF(NOT(OR($F631="Activo",$F631="Cese")),IF(N(AR631)=0,"—","Revisar: sin vínculo"),IF(AR631="",IF(AP631=0,"No corresponde","Sin dato planilla"),IF(ABS(AS631)&lt;=TOL,"OK",IF(AS631&gt;0,"Retuvo de más","Retuvo de menos")))))</f>
        <v/>
      </c>
      <c r="AU631" s="19" t="n">
        <f aca="false">IF(AND(BASE_RET="Planilla (si existe)",AR631&lt;&gt;""),AR631,AP631)</f>
        <v>0</v>
      </c>
      <c r="AV631" s="19" t="n">
        <f aca="false">AU631+N631</f>
        <v>0</v>
      </c>
    </row>
    <row r="632" customFormat="false" ht="15" hidden="false" customHeight="false" outlineLevel="0" collapsed="false">
      <c r="A632" s="43" t="n">
        <v>53</v>
      </c>
      <c r="B632" s="35" t="str">
        <f aca="false">IF(Trabajadores!$B$58="","",Trabajadores!$B$58)</f>
        <v/>
      </c>
      <c r="C632" s="35" t="str">
        <f aca="false">IF($B632="","",Trabajadores!$D$58)</f>
        <v/>
      </c>
      <c r="D632" s="43" t="n">
        <v>3</v>
      </c>
      <c r="E632" s="23" t="s">
        <v>300</v>
      </c>
      <c r="F632" s="23" t="str">
        <f aca="false">IF($B632="","",IF(OR(3&lt;Trabajadores!$M$58,3&gt;Trabajadores!$N$58),"No vinculado",IF(AND(3=Trabajadores!$N$58,Trabajadores!$O$58="Sí"),"Cese","Activo")))</f>
        <v/>
      </c>
      <c r="G632" s="19" t="n">
        <f aca="false">IF($B632="",0,SUMIFS(Ingresos!$Q$6:$Q$1505,ING_COD,$B632,ING_CLASE,"ORD"))</f>
        <v>0</v>
      </c>
      <c r="H632" s="19" t="n">
        <f aca="false">IF($B632="",0,SUMIFS(Ingresos!$Q$6:$Q$1505,ING_COD,$B632,ING_CLASE,"ORD",ING_COMP,"Sí"))</f>
        <v>0</v>
      </c>
      <c r="I632" s="19" t="n">
        <f aca="false">IF($B632="",0,SUMIFS(Ingresos!$Q$6:$Q$1505,ING_COD,$B632,ING_CLASE,"GRA"))</f>
        <v>0</v>
      </c>
      <c r="J632" s="19" t="n">
        <f aca="false">IF($B632="",0,SUMIFS(Ingresos!$Q$6:$Q$1505,ING_COD,$B632,ING_CLASE,"BON"))</f>
        <v>0</v>
      </c>
      <c r="K632" s="19" t="n">
        <f aca="false">IF($B632="",0,SUMIFS(Ingresos!$Q$6:$Q$1505,ING_COD,$B632,ING_CLASE,"EXT"))</f>
        <v>0</v>
      </c>
      <c r="L632" s="19" t="n">
        <f aca="false">IF($B632="",0,SUMIFS(Ingresos!$Q$6:$Q$1505,ING_COD,$B632,ING_CLASE,"OTO"))</f>
        <v>0</v>
      </c>
      <c r="M632" s="19" t="n">
        <f aca="false">IF($B632="",0,SUMIFS(Ingresos!$Q$6:$Q$1505,ING_COD,$B632,ING_CLASE,"OTX"))</f>
        <v>0</v>
      </c>
      <c r="N632" s="19" t="n">
        <f aca="false">IF($B632="",0,SUMIFS(Ingresos!$Q$6:$Q$1505,ING_COD,$B632,ING_CLASE,"RETO"))</f>
        <v>0</v>
      </c>
      <c r="O632" s="19" t="n">
        <f aca="false">IF($B632="",0,SUMIFS(Ingresos!$Q$6:$Q$1505,ING_COD,$B632,ING_CLASE,"INA"))</f>
        <v>0</v>
      </c>
      <c r="P632" s="19" t="n">
        <f aca="false">G632+I632+J632+K632+L632+M632</f>
        <v>0</v>
      </c>
      <c r="Q632" s="44" t="n">
        <f aca="false">IF($F632="Activo",10,IF($F632="Cese",1,0))</f>
        <v>0</v>
      </c>
      <c r="R632" s="19" t="n">
        <f aca="false">G632*Q632</f>
        <v>0</v>
      </c>
      <c r="S632" s="19" t="n">
        <f aca="false">IF($F632="Activo",SUMIFS(I632:I641,$D632:$D641,"&lt;="&amp;Trabajadores!$N$58)+IF(PROY_BON="Sí",SUMIFS(J632:J641,$D632:$D641,"&lt;="&amp;Trabajadores!$N$58),0),IF($F632="Cese",I632+IF(PROY_BON="Sí",J632,0),0))</f>
        <v>0</v>
      </c>
      <c r="T632" s="19" t="n">
        <f aca="false">IF(OR($F632&lt;&gt;"Activo",Trabajadores!$I$58="No"),0,IF(I636=0,H632*(1+IF(PROY_BON="Sí",Trabajadores!$P$58,0))*Trabajadores!$R$58/6*(Trabajadores!$N$58&gt;=7),0)+IF(I641=0,H632*(1+IF(PROY_BON="Sí",Trabajadores!$P$58,0))*Trabajadores!$S$58/6*(Trabajadores!$N$58&gt;=12),0))</f>
        <v>0</v>
      </c>
      <c r="U632" s="19" t="n">
        <f aca="false">IF($F632="Activo",IF(Trabajadores!$J$58="Sí",L632*10,L632),IF($F632="Cese",L632,0))</f>
        <v>0</v>
      </c>
      <c r="V632" s="19" t="n">
        <f aca="false">IF(OR($F632="Activo",$F632="Cese"),M632,0)</f>
        <v>0</v>
      </c>
      <c r="W632" s="19" t="n">
        <f aca="false">IF(OR($F632="Activo",$F632="Cese"),SUM(P630:P631),0)</f>
        <v>0</v>
      </c>
      <c r="X632" s="36" t="n">
        <f aca="false">IF(OR($F632="Activo",$F632="Cese"),R632+S632+T632+U632+V632+W632,0)</f>
        <v>0</v>
      </c>
      <c r="Y632" s="19" t="n">
        <f aca="false">IF(OR($F632="Activo",$F632="Cese"),DED_FIJA,0)</f>
        <v>0</v>
      </c>
      <c r="Z632" s="36" t="n">
        <f aca="false">MAX(0,X632-Y632)</f>
        <v>0</v>
      </c>
      <c r="AA632" s="19" t="n">
        <f aca="false">IF(Z632=0,0,MAX(0,MIN(Z632,Parámetros!$G$19)-Parámetros!$F$19)*Parámetros!$E$19)</f>
        <v>0</v>
      </c>
      <c r="AB632" s="19" t="n">
        <f aca="false">IF(Z632=0,0,MAX(0,MIN(Z632,Parámetros!$G$20)-Parámetros!$F$20)*Parámetros!$E$20)</f>
        <v>0</v>
      </c>
      <c r="AC632" s="19" t="n">
        <f aca="false">IF(Z632=0,0,MAX(0,MIN(Z632,Parámetros!$G$21)-Parámetros!$F$21)*Parámetros!$E$21)</f>
        <v>0</v>
      </c>
      <c r="AD632" s="19" t="n">
        <f aca="false">IF(Z632=0,0,MAX(0,MIN(Z632,Parámetros!$G$22)-Parámetros!$F$22)*Parámetros!$E$22)</f>
        <v>0</v>
      </c>
      <c r="AE632" s="19" t="n">
        <f aca="false">IF(Z632=0,0,MAX(0,MIN(Z632,Parámetros!$G$23)-Parámetros!$F$23)*Parámetros!$E$23)</f>
        <v>0</v>
      </c>
      <c r="AF632" s="36" t="n">
        <f aca="false">SUM(AA632:AE632)</f>
        <v>0</v>
      </c>
      <c r="AG632" s="45" t="str">
        <f aca="false">IF(AM632&lt;=0,"-",INDEX(TR_TASA,MATCH(AM632,TR_DESDE,1)))</f>
        <v>-</v>
      </c>
      <c r="AH632" s="44" t="n">
        <f aca="false">IF($F632="Cese",1,IF($F632="Activo",INDEX(DIV_N,3),0))</f>
        <v>0</v>
      </c>
      <c r="AI632" s="44" t="n">
        <f aca="false">IF($F632="Cese",2,IF($F632="Activo",INDEX(DIV_HASTA,3),0))</f>
        <v>0</v>
      </c>
      <c r="AJ632" s="19" t="n">
        <f aca="false">IF(OR($F632="Activo",$F632="Cese"),SUMIFS(AV630:AV631,D630:D631,"&lt;="&amp;AI632),0)</f>
        <v>0</v>
      </c>
      <c r="AK632" s="19" t="n">
        <f aca="false">IF(OR($F632="Activo",$F632="Cese"),MAX(0,(AF632-AJ632)/AH632),0)</f>
        <v>0</v>
      </c>
      <c r="AL632" s="19" t="n">
        <f aca="false">IF(OR($F632="Activo",$F632="Cese"),K632+IF(PROY_BON="Sí",0,J632),0)</f>
        <v>0</v>
      </c>
      <c r="AM632" s="19" t="n">
        <f aca="false">IF(AL632&gt;0,MAX(0,X632+AL632-Y632),Z632)</f>
        <v>0</v>
      </c>
      <c r="AN632" s="19" t="n">
        <f aca="false">SUMPRODUCT((AM632&gt;TR_DESDE)*(AM632-TR_DESDE)*TR_INC)</f>
        <v>0</v>
      </c>
      <c r="AO632" s="19" t="n">
        <f aca="false">IF(AL632&gt;0,MAX(0,AN632-IF($F632="Cese",MAX(AF632,AJ632),AF632)),0)</f>
        <v>0</v>
      </c>
      <c r="AP632" s="46" t="n">
        <f aca="false">IF(OR($F632="Activo",$F632="Cese"),ROUND(AK632+AO632,2),0)</f>
        <v>0</v>
      </c>
      <c r="AQ632" s="19" t="n">
        <f aca="false">IF($F632="Cese",MAX(0,AJ632-AN632),0)</f>
        <v>0</v>
      </c>
      <c r="AR632" s="19" t="str">
        <f aca="false">IF($B632="","",IF(COUNTIFS(RP_COD,$B632,'Retenciones Planilla'!$E$6:$E$105,"&lt;&gt;")=0,"",SUMIFS('Retenciones Planilla'!$E$6:$E$105,RP_COD,$B632)))</f>
        <v/>
      </c>
      <c r="AS632" s="19" t="str">
        <f aca="false">IF(AR632="","",AR632-AP632)</f>
        <v/>
      </c>
      <c r="AT632" s="23" t="str">
        <f aca="false">IF($B632="","",IF(NOT(OR($F632="Activo",$F632="Cese")),IF(N(AR632)=0,"—","Revisar: sin vínculo"),IF(AR632="",IF(AP632=0,"No corresponde","Sin dato planilla"),IF(ABS(AS632)&lt;=TOL,"OK",IF(AS632&gt;0,"Retuvo de más","Retuvo de menos")))))</f>
        <v/>
      </c>
      <c r="AU632" s="19" t="n">
        <f aca="false">IF(AND(BASE_RET="Planilla (si existe)",AR632&lt;&gt;""),AR632,AP632)</f>
        <v>0</v>
      </c>
      <c r="AV632" s="19" t="n">
        <f aca="false">AU632+N632</f>
        <v>0</v>
      </c>
    </row>
    <row r="633" customFormat="false" ht="15" hidden="false" customHeight="false" outlineLevel="0" collapsed="false">
      <c r="A633" s="43" t="n">
        <v>53</v>
      </c>
      <c r="B633" s="35" t="str">
        <f aca="false">IF(Trabajadores!$B$58="","",Trabajadores!$B$58)</f>
        <v/>
      </c>
      <c r="C633" s="35" t="str">
        <f aca="false">IF($B633="","",Trabajadores!$D$58)</f>
        <v/>
      </c>
      <c r="D633" s="43" t="n">
        <v>4</v>
      </c>
      <c r="E633" s="23" t="s">
        <v>301</v>
      </c>
      <c r="F633" s="23" t="str">
        <f aca="false">IF($B633="","",IF(OR(4&lt;Trabajadores!$M$58,4&gt;Trabajadores!$N$58),"No vinculado",IF(AND(4=Trabajadores!$N$58,Trabajadores!$O$58="Sí"),"Cese","Activo")))</f>
        <v/>
      </c>
      <c r="G633" s="19" t="n">
        <f aca="false">IF($B633="",0,SUMIFS(Ingresos!$R$6:$R$1505,ING_COD,$B633,ING_CLASE,"ORD"))</f>
        <v>0</v>
      </c>
      <c r="H633" s="19" t="n">
        <f aca="false">IF($B633="",0,SUMIFS(Ingresos!$R$6:$R$1505,ING_COD,$B633,ING_CLASE,"ORD",ING_COMP,"Sí"))</f>
        <v>0</v>
      </c>
      <c r="I633" s="19" t="n">
        <f aca="false">IF($B633="",0,SUMIFS(Ingresos!$R$6:$R$1505,ING_COD,$B633,ING_CLASE,"GRA"))</f>
        <v>0</v>
      </c>
      <c r="J633" s="19" t="n">
        <f aca="false">IF($B633="",0,SUMIFS(Ingresos!$R$6:$R$1505,ING_COD,$B633,ING_CLASE,"BON"))</f>
        <v>0</v>
      </c>
      <c r="K633" s="19" t="n">
        <f aca="false">IF($B633="",0,SUMIFS(Ingresos!$R$6:$R$1505,ING_COD,$B633,ING_CLASE,"EXT"))</f>
        <v>0</v>
      </c>
      <c r="L633" s="19" t="n">
        <f aca="false">IF($B633="",0,SUMIFS(Ingresos!$R$6:$R$1505,ING_COD,$B633,ING_CLASE,"OTO"))</f>
        <v>0</v>
      </c>
      <c r="M633" s="19" t="n">
        <f aca="false">IF($B633="",0,SUMIFS(Ingresos!$R$6:$R$1505,ING_COD,$B633,ING_CLASE,"OTX"))</f>
        <v>0</v>
      </c>
      <c r="N633" s="19" t="n">
        <f aca="false">IF($B633="",0,SUMIFS(Ingresos!$R$6:$R$1505,ING_COD,$B633,ING_CLASE,"RETO"))</f>
        <v>0</v>
      </c>
      <c r="O633" s="19" t="n">
        <f aca="false">IF($B633="",0,SUMIFS(Ingresos!$R$6:$R$1505,ING_COD,$B633,ING_CLASE,"INA"))</f>
        <v>0</v>
      </c>
      <c r="P633" s="19" t="n">
        <f aca="false">G633+I633+J633+K633+L633+M633</f>
        <v>0</v>
      </c>
      <c r="Q633" s="44" t="n">
        <f aca="false">IF($F633="Activo",9,IF($F633="Cese",1,0))</f>
        <v>0</v>
      </c>
      <c r="R633" s="19" t="n">
        <f aca="false">G633*Q633</f>
        <v>0</v>
      </c>
      <c r="S633" s="19" t="n">
        <f aca="false">IF($F633="Activo",SUMIFS(I633:I641,$D633:$D641,"&lt;="&amp;Trabajadores!$N$58)+IF(PROY_BON="Sí",SUMIFS(J633:J641,$D633:$D641,"&lt;="&amp;Trabajadores!$N$58),0),IF($F633="Cese",I633+IF(PROY_BON="Sí",J633,0),0))</f>
        <v>0</v>
      </c>
      <c r="T633" s="19" t="n">
        <f aca="false">IF(OR($F633&lt;&gt;"Activo",Trabajadores!$I$58="No"),0,IF(I636=0,H633*(1+IF(PROY_BON="Sí",Trabajadores!$P$58,0))*Trabajadores!$R$58/6*(Trabajadores!$N$58&gt;=7),0)+IF(I641=0,H633*(1+IF(PROY_BON="Sí",Trabajadores!$P$58,0))*Trabajadores!$S$58/6*(Trabajadores!$N$58&gt;=12),0))</f>
        <v>0</v>
      </c>
      <c r="U633" s="19" t="n">
        <f aca="false">IF($F633="Activo",IF(Trabajadores!$J$58="Sí",L633*9,L633),IF($F633="Cese",L633,0))</f>
        <v>0</v>
      </c>
      <c r="V633" s="19" t="n">
        <f aca="false">IF(OR($F633="Activo",$F633="Cese"),M633,0)</f>
        <v>0</v>
      </c>
      <c r="W633" s="19" t="n">
        <f aca="false">IF(OR($F633="Activo",$F633="Cese"),SUM(P630:P632),0)</f>
        <v>0</v>
      </c>
      <c r="X633" s="36" t="n">
        <f aca="false">IF(OR($F633="Activo",$F633="Cese"),R633+S633+T633+U633+V633+W633,0)</f>
        <v>0</v>
      </c>
      <c r="Y633" s="19" t="n">
        <f aca="false">IF(OR($F633="Activo",$F633="Cese"),DED_FIJA,0)</f>
        <v>0</v>
      </c>
      <c r="Z633" s="36" t="n">
        <f aca="false">MAX(0,X633-Y633)</f>
        <v>0</v>
      </c>
      <c r="AA633" s="19" t="n">
        <f aca="false">IF(Z633=0,0,MAX(0,MIN(Z633,Parámetros!$G$19)-Parámetros!$F$19)*Parámetros!$E$19)</f>
        <v>0</v>
      </c>
      <c r="AB633" s="19" t="n">
        <f aca="false">IF(Z633=0,0,MAX(0,MIN(Z633,Parámetros!$G$20)-Parámetros!$F$20)*Parámetros!$E$20)</f>
        <v>0</v>
      </c>
      <c r="AC633" s="19" t="n">
        <f aca="false">IF(Z633=0,0,MAX(0,MIN(Z633,Parámetros!$G$21)-Parámetros!$F$21)*Parámetros!$E$21)</f>
        <v>0</v>
      </c>
      <c r="AD633" s="19" t="n">
        <f aca="false">IF(Z633=0,0,MAX(0,MIN(Z633,Parámetros!$G$22)-Parámetros!$F$22)*Parámetros!$E$22)</f>
        <v>0</v>
      </c>
      <c r="AE633" s="19" t="n">
        <f aca="false">IF(Z633=0,0,MAX(0,MIN(Z633,Parámetros!$G$23)-Parámetros!$F$23)*Parámetros!$E$23)</f>
        <v>0</v>
      </c>
      <c r="AF633" s="36" t="n">
        <f aca="false">SUM(AA633:AE633)</f>
        <v>0</v>
      </c>
      <c r="AG633" s="45" t="str">
        <f aca="false">IF(AM633&lt;=0,"-",INDEX(TR_TASA,MATCH(AM633,TR_DESDE,1)))</f>
        <v>-</v>
      </c>
      <c r="AH633" s="44" t="n">
        <f aca="false">IF($F633="Cese",1,IF($F633="Activo",INDEX(DIV_N,4),0))</f>
        <v>0</v>
      </c>
      <c r="AI633" s="44" t="n">
        <f aca="false">IF($F633="Cese",3,IF($F633="Activo",INDEX(DIV_HASTA,4),0))</f>
        <v>0</v>
      </c>
      <c r="AJ633" s="19" t="n">
        <f aca="false">IF(OR($F633="Activo",$F633="Cese"),SUMIFS(AV630:AV632,D630:D632,"&lt;="&amp;AI633),0)</f>
        <v>0</v>
      </c>
      <c r="AK633" s="19" t="n">
        <f aca="false">IF(OR($F633="Activo",$F633="Cese"),MAX(0,(AF633-AJ633)/AH633),0)</f>
        <v>0</v>
      </c>
      <c r="AL633" s="19" t="n">
        <f aca="false">IF(OR($F633="Activo",$F633="Cese"),K633+IF(PROY_BON="Sí",0,J633),0)</f>
        <v>0</v>
      </c>
      <c r="AM633" s="19" t="n">
        <f aca="false">IF(AL633&gt;0,MAX(0,X633+AL633-Y633),Z633)</f>
        <v>0</v>
      </c>
      <c r="AN633" s="19" t="n">
        <f aca="false">SUMPRODUCT((AM633&gt;TR_DESDE)*(AM633-TR_DESDE)*TR_INC)</f>
        <v>0</v>
      </c>
      <c r="AO633" s="19" t="n">
        <f aca="false">IF(AL633&gt;0,MAX(0,AN633-IF($F633="Cese",MAX(AF633,AJ633),AF633)),0)</f>
        <v>0</v>
      </c>
      <c r="AP633" s="46" t="n">
        <f aca="false">IF(OR($F633="Activo",$F633="Cese"),ROUND(AK633+AO633,2),0)</f>
        <v>0</v>
      </c>
      <c r="AQ633" s="19" t="n">
        <f aca="false">IF($F633="Cese",MAX(0,AJ633-AN633),0)</f>
        <v>0</v>
      </c>
      <c r="AR633" s="19" t="str">
        <f aca="false">IF($B633="","",IF(COUNTIFS(RP_COD,$B633,'Retenciones Planilla'!$F$6:$F$105,"&lt;&gt;")=0,"",SUMIFS('Retenciones Planilla'!$F$6:$F$105,RP_COD,$B633)))</f>
        <v/>
      </c>
      <c r="AS633" s="19" t="str">
        <f aca="false">IF(AR633="","",AR633-AP633)</f>
        <v/>
      </c>
      <c r="AT633" s="23" t="str">
        <f aca="false">IF($B633="","",IF(NOT(OR($F633="Activo",$F633="Cese")),IF(N(AR633)=0,"—","Revisar: sin vínculo"),IF(AR633="",IF(AP633=0,"No corresponde","Sin dato planilla"),IF(ABS(AS633)&lt;=TOL,"OK",IF(AS633&gt;0,"Retuvo de más","Retuvo de menos")))))</f>
        <v/>
      </c>
      <c r="AU633" s="19" t="n">
        <f aca="false">IF(AND(BASE_RET="Planilla (si existe)",AR633&lt;&gt;""),AR633,AP633)</f>
        <v>0</v>
      </c>
      <c r="AV633" s="19" t="n">
        <f aca="false">AU633+N633</f>
        <v>0</v>
      </c>
    </row>
    <row r="634" customFormat="false" ht="15" hidden="false" customHeight="false" outlineLevel="0" collapsed="false">
      <c r="A634" s="43" t="n">
        <v>53</v>
      </c>
      <c r="B634" s="35" t="str">
        <f aca="false">IF(Trabajadores!$B$58="","",Trabajadores!$B$58)</f>
        <v/>
      </c>
      <c r="C634" s="35" t="str">
        <f aca="false">IF($B634="","",Trabajadores!$D$58)</f>
        <v/>
      </c>
      <c r="D634" s="43" t="n">
        <v>5</v>
      </c>
      <c r="E634" s="23" t="s">
        <v>302</v>
      </c>
      <c r="F634" s="23" t="str">
        <f aca="false">IF($B634="","",IF(OR(5&lt;Trabajadores!$M$58,5&gt;Trabajadores!$N$58),"No vinculado",IF(AND(5=Trabajadores!$N$58,Trabajadores!$O$58="Sí"),"Cese","Activo")))</f>
        <v/>
      </c>
      <c r="G634" s="19" t="n">
        <f aca="false">IF($B634="",0,SUMIFS(Ingresos!$S$6:$S$1505,ING_COD,$B634,ING_CLASE,"ORD"))</f>
        <v>0</v>
      </c>
      <c r="H634" s="19" t="n">
        <f aca="false">IF($B634="",0,SUMIFS(Ingresos!$S$6:$S$1505,ING_COD,$B634,ING_CLASE,"ORD",ING_COMP,"Sí"))</f>
        <v>0</v>
      </c>
      <c r="I634" s="19" t="n">
        <f aca="false">IF($B634="",0,SUMIFS(Ingresos!$S$6:$S$1505,ING_COD,$B634,ING_CLASE,"GRA"))</f>
        <v>0</v>
      </c>
      <c r="J634" s="19" t="n">
        <f aca="false">IF($B634="",0,SUMIFS(Ingresos!$S$6:$S$1505,ING_COD,$B634,ING_CLASE,"BON"))</f>
        <v>0</v>
      </c>
      <c r="K634" s="19" t="n">
        <f aca="false">IF($B634="",0,SUMIFS(Ingresos!$S$6:$S$1505,ING_COD,$B634,ING_CLASE,"EXT"))</f>
        <v>0</v>
      </c>
      <c r="L634" s="19" t="n">
        <f aca="false">IF($B634="",0,SUMIFS(Ingresos!$S$6:$S$1505,ING_COD,$B634,ING_CLASE,"OTO"))</f>
        <v>0</v>
      </c>
      <c r="M634" s="19" t="n">
        <f aca="false">IF($B634="",0,SUMIFS(Ingresos!$S$6:$S$1505,ING_COD,$B634,ING_CLASE,"OTX"))</f>
        <v>0</v>
      </c>
      <c r="N634" s="19" t="n">
        <f aca="false">IF($B634="",0,SUMIFS(Ingresos!$S$6:$S$1505,ING_COD,$B634,ING_CLASE,"RETO"))</f>
        <v>0</v>
      </c>
      <c r="O634" s="19" t="n">
        <f aca="false">IF($B634="",0,SUMIFS(Ingresos!$S$6:$S$1505,ING_COD,$B634,ING_CLASE,"INA"))</f>
        <v>0</v>
      </c>
      <c r="P634" s="19" t="n">
        <f aca="false">G634+I634+J634+K634+L634+M634</f>
        <v>0</v>
      </c>
      <c r="Q634" s="44" t="n">
        <f aca="false">IF($F634="Activo",8,IF($F634="Cese",1,0))</f>
        <v>0</v>
      </c>
      <c r="R634" s="19" t="n">
        <f aca="false">G634*Q634</f>
        <v>0</v>
      </c>
      <c r="S634" s="19" t="n">
        <f aca="false">IF($F634="Activo",SUMIFS(I634:I641,$D634:$D641,"&lt;="&amp;Trabajadores!$N$58)+IF(PROY_BON="Sí",SUMIFS(J634:J641,$D634:$D641,"&lt;="&amp;Trabajadores!$N$58),0),IF($F634="Cese",I634+IF(PROY_BON="Sí",J634,0),0))</f>
        <v>0</v>
      </c>
      <c r="T634" s="19" t="n">
        <f aca="false">IF(OR($F634&lt;&gt;"Activo",Trabajadores!$I$58="No"),0,IF(I636=0,H634*(1+IF(PROY_BON="Sí",Trabajadores!$P$58,0))*Trabajadores!$R$58/6*(Trabajadores!$N$58&gt;=7),0)+IF(I641=0,H634*(1+IF(PROY_BON="Sí",Trabajadores!$P$58,0))*Trabajadores!$S$58/6*(Trabajadores!$N$58&gt;=12),0))</f>
        <v>0</v>
      </c>
      <c r="U634" s="19" t="n">
        <f aca="false">IF($F634="Activo",IF(Trabajadores!$J$58="Sí",L634*8,L634),IF($F634="Cese",L634,0))</f>
        <v>0</v>
      </c>
      <c r="V634" s="19" t="n">
        <f aca="false">IF(OR($F634="Activo",$F634="Cese"),M634,0)</f>
        <v>0</v>
      </c>
      <c r="W634" s="19" t="n">
        <f aca="false">IF(OR($F634="Activo",$F634="Cese"),SUM(P630:P633),0)</f>
        <v>0</v>
      </c>
      <c r="X634" s="36" t="n">
        <f aca="false">IF(OR($F634="Activo",$F634="Cese"),R634+S634+T634+U634+V634+W634,0)</f>
        <v>0</v>
      </c>
      <c r="Y634" s="19" t="n">
        <f aca="false">IF(OR($F634="Activo",$F634="Cese"),DED_FIJA,0)</f>
        <v>0</v>
      </c>
      <c r="Z634" s="36" t="n">
        <f aca="false">MAX(0,X634-Y634)</f>
        <v>0</v>
      </c>
      <c r="AA634" s="19" t="n">
        <f aca="false">IF(Z634=0,0,MAX(0,MIN(Z634,Parámetros!$G$19)-Parámetros!$F$19)*Parámetros!$E$19)</f>
        <v>0</v>
      </c>
      <c r="AB634" s="19" t="n">
        <f aca="false">IF(Z634=0,0,MAX(0,MIN(Z634,Parámetros!$G$20)-Parámetros!$F$20)*Parámetros!$E$20)</f>
        <v>0</v>
      </c>
      <c r="AC634" s="19" t="n">
        <f aca="false">IF(Z634=0,0,MAX(0,MIN(Z634,Parámetros!$G$21)-Parámetros!$F$21)*Parámetros!$E$21)</f>
        <v>0</v>
      </c>
      <c r="AD634" s="19" t="n">
        <f aca="false">IF(Z634=0,0,MAX(0,MIN(Z634,Parámetros!$G$22)-Parámetros!$F$22)*Parámetros!$E$22)</f>
        <v>0</v>
      </c>
      <c r="AE634" s="19" t="n">
        <f aca="false">IF(Z634=0,0,MAX(0,MIN(Z634,Parámetros!$G$23)-Parámetros!$F$23)*Parámetros!$E$23)</f>
        <v>0</v>
      </c>
      <c r="AF634" s="36" t="n">
        <f aca="false">SUM(AA634:AE634)</f>
        <v>0</v>
      </c>
      <c r="AG634" s="45" t="str">
        <f aca="false">IF(AM634&lt;=0,"-",INDEX(TR_TASA,MATCH(AM634,TR_DESDE,1)))</f>
        <v>-</v>
      </c>
      <c r="AH634" s="44" t="n">
        <f aca="false">IF($F634="Cese",1,IF($F634="Activo",INDEX(DIV_N,5),0))</f>
        <v>0</v>
      </c>
      <c r="AI634" s="44" t="n">
        <f aca="false">IF($F634="Cese",4,IF($F634="Activo",INDEX(DIV_HASTA,5),0))</f>
        <v>0</v>
      </c>
      <c r="AJ634" s="19" t="n">
        <f aca="false">IF(OR($F634="Activo",$F634="Cese"),SUMIFS(AV630:AV633,D630:D633,"&lt;="&amp;AI634),0)</f>
        <v>0</v>
      </c>
      <c r="AK634" s="19" t="n">
        <f aca="false">IF(OR($F634="Activo",$F634="Cese"),MAX(0,(AF634-AJ634)/AH634),0)</f>
        <v>0</v>
      </c>
      <c r="AL634" s="19" t="n">
        <f aca="false">IF(OR($F634="Activo",$F634="Cese"),K634+IF(PROY_BON="Sí",0,J634),0)</f>
        <v>0</v>
      </c>
      <c r="AM634" s="19" t="n">
        <f aca="false">IF(AL634&gt;0,MAX(0,X634+AL634-Y634),Z634)</f>
        <v>0</v>
      </c>
      <c r="AN634" s="19" t="n">
        <f aca="false">SUMPRODUCT((AM634&gt;TR_DESDE)*(AM634-TR_DESDE)*TR_INC)</f>
        <v>0</v>
      </c>
      <c r="AO634" s="19" t="n">
        <f aca="false">IF(AL634&gt;0,MAX(0,AN634-IF($F634="Cese",MAX(AF634,AJ634),AF634)),0)</f>
        <v>0</v>
      </c>
      <c r="AP634" s="46" t="n">
        <f aca="false">IF(OR($F634="Activo",$F634="Cese"),ROUND(AK634+AO634,2),0)</f>
        <v>0</v>
      </c>
      <c r="AQ634" s="19" t="n">
        <f aca="false">IF($F634="Cese",MAX(0,AJ634-AN634),0)</f>
        <v>0</v>
      </c>
      <c r="AR634" s="19" t="str">
        <f aca="false">IF($B634="","",IF(COUNTIFS(RP_COD,$B634,'Retenciones Planilla'!$G$6:$G$105,"&lt;&gt;")=0,"",SUMIFS('Retenciones Planilla'!$G$6:$G$105,RP_COD,$B634)))</f>
        <v/>
      </c>
      <c r="AS634" s="19" t="str">
        <f aca="false">IF(AR634="","",AR634-AP634)</f>
        <v/>
      </c>
      <c r="AT634" s="23" t="str">
        <f aca="false">IF($B634="","",IF(NOT(OR($F634="Activo",$F634="Cese")),IF(N(AR634)=0,"—","Revisar: sin vínculo"),IF(AR634="",IF(AP634=0,"No corresponde","Sin dato planilla"),IF(ABS(AS634)&lt;=TOL,"OK",IF(AS634&gt;0,"Retuvo de más","Retuvo de menos")))))</f>
        <v/>
      </c>
      <c r="AU634" s="19" t="n">
        <f aca="false">IF(AND(BASE_RET="Planilla (si existe)",AR634&lt;&gt;""),AR634,AP634)</f>
        <v>0</v>
      </c>
      <c r="AV634" s="19" t="n">
        <f aca="false">AU634+N634</f>
        <v>0</v>
      </c>
    </row>
    <row r="635" customFormat="false" ht="15" hidden="false" customHeight="false" outlineLevel="0" collapsed="false">
      <c r="A635" s="43" t="n">
        <v>53</v>
      </c>
      <c r="B635" s="35" t="str">
        <f aca="false">IF(Trabajadores!$B$58="","",Trabajadores!$B$58)</f>
        <v/>
      </c>
      <c r="C635" s="35" t="str">
        <f aca="false">IF($B635="","",Trabajadores!$D$58)</f>
        <v/>
      </c>
      <c r="D635" s="43" t="n">
        <v>6</v>
      </c>
      <c r="E635" s="23" t="s">
        <v>303</v>
      </c>
      <c r="F635" s="23" t="str">
        <f aca="false">IF($B635="","",IF(OR(6&lt;Trabajadores!$M$58,6&gt;Trabajadores!$N$58),"No vinculado",IF(AND(6=Trabajadores!$N$58,Trabajadores!$O$58="Sí"),"Cese","Activo")))</f>
        <v/>
      </c>
      <c r="G635" s="19" t="n">
        <f aca="false">IF($B635="",0,SUMIFS(Ingresos!$T$6:$T$1505,ING_COD,$B635,ING_CLASE,"ORD"))</f>
        <v>0</v>
      </c>
      <c r="H635" s="19" t="n">
        <f aca="false">IF($B635="",0,SUMIFS(Ingresos!$T$6:$T$1505,ING_COD,$B635,ING_CLASE,"ORD",ING_COMP,"Sí"))</f>
        <v>0</v>
      </c>
      <c r="I635" s="19" t="n">
        <f aca="false">IF($B635="",0,SUMIFS(Ingresos!$T$6:$T$1505,ING_COD,$B635,ING_CLASE,"GRA"))</f>
        <v>0</v>
      </c>
      <c r="J635" s="19" t="n">
        <f aca="false">IF($B635="",0,SUMIFS(Ingresos!$T$6:$T$1505,ING_COD,$B635,ING_CLASE,"BON"))</f>
        <v>0</v>
      </c>
      <c r="K635" s="19" t="n">
        <f aca="false">IF($B635="",0,SUMIFS(Ingresos!$T$6:$T$1505,ING_COD,$B635,ING_CLASE,"EXT"))</f>
        <v>0</v>
      </c>
      <c r="L635" s="19" t="n">
        <f aca="false">IF($B635="",0,SUMIFS(Ingresos!$T$6:$T$1505,ING_COD,$B635,ING_CLASE,"OTO"))</f>
        <v>0</v>
      </c>
      <c r="M635" s="19" t="n">
        <f aca="false">IF($B635="",0,SUMIFS(Ingresos!$T$6:$T$1505,ING_COD,$B635,ING_CLASE,"OTX"))</f>
        <v>0</v>
      </c>
      <c r="N635" s="19" t="n">
        <f aca="false">IF($B635="",0,SUMIFS(Ingresos!$T$6:$T$1505,ING_COD,$B635,ING_CLASE,"RETO"))</f>
        <v>0</v>
      </c>
      <c r="O635" s="19" t="n">
        <f aca="false">IF($B635="",0,SUMIFS(Ingresos!$T$6:$T$1505,ING_COD,$B635,ING_CLASE,"INA"))</f>
        <v>0</v>
      </c>
      <c r="P635" s="19" t="n">
        <f aca="false">G635+I635+J635+K635+L635+M635</f>
        <v>0</v>
      </c>
      <c r="Q635" s="44" t="n">
        <f aca="false">IF($F635="Activo",7,IF($F635="Cese",1,0))</f>
        <v>0</v>
      </c>
      <c r="R635" s="19" t="n">
        <f aca="false">G635*Q635</f>
        <v>0</v>
      </c>
      <c r="S635" s="19" t="n">
        <f aca="false">IF($F635="Activo",SUMIFS(I635:I641,$D635:$D641,"&lt;="&amp;Trabajadores!$N$58)+IF(PROY_BON="Sí",SUMIFS(J635:J641,$D635:$D641,"&lt;="&amp;Trabajadores!$N$58),0),IF($F635="Cese",I635+IF(PROY_BON="Sí",J635,0),0))</f>
        <v>0</v>
      </c>
      <c r="T635" s="19" t="n">
        <f aca="false">IF(OR($F635&lt;&gt;"Activo",Trabajadores!$I$58="No"),0,IF(I636=0,H635*(1+IF(PROY_BON="Sí",Trabajadores!$P$58,0))*Trabajadores!$R$58/6*(Trabajadores!$N$58&gt;=7),0)+IF(I641=0,H635*(1+IF(PROY_BON="Sí",Trabajadores!$P$58,0))*Trabajadores!$S$58/6*(Trabajadores!$N$58&gt;=12),0))</f>
        <v>0</v>
      </c>
      <c r="U635" s="19" t="n">
        <f aca="false">IF($F635="Activo",IF(Trabajadores!$J$58="Sí",L635*7,L635),IF($F635="Cese",L635,0))</f>
        <v>0</v>
      </c>
      <c r="V635" s="19" t="n">
        <f aca="false">IF(OR($F635="Activo",$F635="Cese"),M635,0)</f>
        <v>0</v>
      </c>
      <c r="W635" s="19" t="n">
        <f aca="false">IF(OR($F635="Activo",$F635="Cese"),SUM(P630:P634),0)</f>
        <v>0</v>
      </c>
      <c r="X635" s="36" t="n">
        <f aca="false">IF(OR($F635="Activo",$F635="Cese"),R635+S635+T635+U635+V635+W635,0)</f>
        <v>0</v>
      </c>
      <c r="Y635" s="19" t="n">
        <f aca="false">IF(OR($F635="Activo",$F635="Cese"),DED_FIJA,0)</f>
        <v>0</v>
      </c>
      <c r="Z635" s="36" t="n">
        <f aca="false">MAX(0,X635-Y635)</f>
        <v>0</v>
      </c>
      <c r="AA635" s="19" t="n">
        <f aca="false">IF(Z635=0,0,MAX(0,MIN(Z635,Parámetros!$G$19)-Parámetros!$F$19)*Parámetros!$E$19)</f>
        <v>0</v>
      </c>
      <c r="AB635" s="19" t="n">
        <f aca="false">IF(Z635=0,0,MAX(0,MIN(Z635,Parámetros!$G$20)-Parámetros!$F$20)*Parámetros!$E$20)</f>
        <v>0</v>
      </c>
      <c r="AC635" s="19" t="n">
        <f aca="false">IF(Z635=0,0,MAX(0,MIN(Z635,Parámetros!$G$21)-Parámetros!$F$21)*Parámetros!$E$21)</f>
        <v>0</v>
      </c>
      <c r="AD635" s="19" t="n">
        <f aca="false">IF(Z635=0,0,MAX(0,MIN(Z635,Parámetros!$G$22)-Parámetros!$F$22)*Parámetros!$E$22)</f>
        <v>0</v>
      </c>
      <c r="AE635" s="19" t="n">
        <f aca="false">IF(Z635=0,0,MAX(0,MIN(Z635,Parámetros!$G$23)-Parámetros!$F$23)*Parámetros!$E$23)</f>
        <v>0</v>
      </c>
      <c r="AF635" s="36" t="n">
        <f aca="false">SUM(AA635:AE635)</f>
        <v>0</v>
      </c>
      <c r="AG635" s="45" t="str">
        <f aca="false">IF(AM635&lt;=0,"-",INDEX(TR_TASA,MATCH(AM635,TR_DESDE,1)))</f>
        <v>-</v>
      </c>
      <c r="AH635" s="44" t="n">
        <f aca="false">IF($F635="Cese",1,IF($F635="Activo",INDEX(DIV_N,6),0))</f>
        <v>0</v>
      </c>
      <c r="AI635" s="44" t="n">
        <f aca="false">IF($F635="Cese",5,IF($F635="Activo",INDEX(DIV_HASTA,6),0))</f>
        <v>0</v>
      </c>
      <c r="AJ635" s="19" t="n">
        <f aca="false">IF(OR($F635="Activo",$F635="Cese"),SUMIFS(AV630:AV634,D630:D634,"&lt;="&amp;AI635),0)</f>
        <v>0</v>
      </c>
      <c r="AK635" s="19" t="n">
        <f aca="false">IF(OR($F635="Activo",$F635="Cese"),MAX(0,(AF635-AJ635)/AH635),0)</f>
        <v>0</v>
      </c>
      <c r="AL635" s="19" t="n">
        <f aca="false">IF(OR($F635="Activo",$F635="Cese"),K635+IF(PROY_BON="Sí",0,J635),0)</f>
        <v>0</v>
      </c>
      <c r="AM635" s="19" t="n">
        <f aca="false">IF(AL635&gt;0,MAX(0,X635+AL635-Y635),Z635)</f>
        <v>0</v>
      </c>
      <c r="AN635" s="19" t="n">
        <f aca="false">SUMPRODUCT((AM635&gt;TR_DESDE)*(AM635-TR_DESDE)*TR_INC)</f>
        <v>0</v>
      </c>
      <c r="AO635" s="19" t="n">
        <f aca="false">IF(AL635&gt;0,MAX(0,AN635-IF($F635="Cese",MAX(AF635,AJ635),AF635)),0)</f>
        <v>0</v>
      </c>
      <c r="AP635" s="46" t="n">
        <f aca="false">IF(OR($F635="Activo",$F635="Cese"),ROUND(AK635+AO635,2),0)</f>
        <v>0</v>
      </c>
      <c r="AQ635" s="19" t="n">
        <f aca="false">IF($F635="Cese",MAX(0,AJ635-AN635),0)</f>
        <v>0</v>
      </c>
      <c r="AR635" s="19" t="str">
        <f aca="false">IF($B635="","",IF(COUNTIFS(RP_COD,$B635,'Retenciones Planilla'!$H$6:$H$105,"&lt;&gt;")=0,"",SUMIFS('Retenciones Planilla'!$H$6:$H$105,RP_COD,$B635)))</f>
        <v/>
      </c>
      <c r="AS635" s="19" t="str">
        <f aca="false">IF(AR635="","",AR635-AP635)</f>
        <v/>
      </c>
      <c r="AT635" s="23" t="str">
        <f aca="false">IF($B635="","",IF(NOT(OR($F635="Activo",$F635="Cese")),IF(N(AR635)=0,"—","Revisar: sin vínculo"),IF(AR635="",IF(AP635=0,"No corresponde","Sin dato planilla"),IF(ABS(AS635)&lt;=TOL,"OK",IF(AS635&gt;0,"Retuvo de más","Retuvo de menos")))))</f>
        <v/>
      </c>
      <c r="AU635" s="19" t="n">
        <f aca="false">IF(AND(BASE_RET="Planilla (si existe)",AR635&lt;&gt;""),AR635,AP635)</f>
        <v>0</v>
      </c>
      <c r="AV635" s="19" t="n">
        <f aca="false">AU635+N635</f>
        <v>0</v>
      </c>
    </row>
    <row r="636" customFormat="false" ht="15" hidden="false" customHeight="false" outlineLevel="0" collapsed="false">
      <c r="A636" s="43" t="n">
        <v>53</v>
      </c>
      <c r="B636" s="35" t="str">
        <f aca="false">IF(Trabajadores!$B$58="","",Trabajadores!$B$58)</f>
        <v/>
      </c>
      <c r="C636" s="35" t="str">
        <f aca="false">IF($B636="","",Trabajadores!$D$58)</f>
        <v/>
      </c>
      <c r="D636" s="43" t="n">
        <v>7</v>
      </c>
      <c r="E636" s="23" t="s">
        <v>304</v>
      </c>
      <c r="F636" s="23" t="str">
        <f aca="false">IF($B636="","",IF(OR(7&lt;Trabajadores!$M$58,7&gt;Trabajadores!$N$58),"No vinculado",IF(AND(7=Trabajadores!$N$58,Trabajadores!$O$58="Sí"),"Cese","Activo")))</f>
        <v/>
      </c>
      <c r="G636" s="19" t="n">
        <f aca="false">IF($B636="",0,SUMIFS(Ingresos!$U$6:$U$1505,ING_COD,$B636,ING_CLASE,"ORD"))</f>
        <v>0</v>
      </c>
      <c r="H636" s="19" t="n">
        <f aca="false">IF($B636="",0,SUMIFS(Ingresos!$U$6:$U$1505,ING_COD,$B636,ING_CLASE,"ORD",ING_COMP,"Sí"))</f>
        <v>0</v>
      </c>
      <c r="I636" s="19" t="n">
        <f aca="false">IF($B636="",0,SUMIFS(Ingresos!$U$6:$U$1505,ING_COD,$B636,ING_CLASE,"GRA"))</f>
        <v>0</v>
      </c>
      <c r="J636" s="19" t="n">
        <f aca="false">IF($B636="",0,SUMIFS(Ingresos!$U$6:$U$1505,ING_COD,$B636,ING_CLASE,"BON"))</f>
        <v>0</v>
      </c>
      <c r="K636" s="19" t="n">
        <f aca="false">IF($B636="",0,SUMIFS(Ingresos!$U$6:$U$1505,ING_COD,$B636,ING_CLASE,"EXT"))</f>
        <v>0</v>
      </c>
      <c r="L636" s="19" t="n">
        <f aca="false">IF($B636="",0,SUMIFS(Ingresos!$U$6:$U$1505,ING_COD,$B636,ING_CLASE,"OTO"))</f>
        <v>0</v>
      </c>
      <c r="M636" s="19" t="n">
        <f aca="false">IF($B636="",0,SUMIFS(Ingresos!$U$6:$U$1505,ING_COD,$B636,ING_CLASE,"OTX"))</f>
        <v>0</v>
      </c>
      <c r="N636" s="19" t="n">
        <f aca="false">IF($B636="",0,SUMIFS(Ingresos!$U$6:$U$1505,ING_COD,$B636,ING_CLASE,"RETO"))</f>
        <v>0</v>
      </c>
      <c r="O636" s="19" t="n">
        <f aca="false">IF($B636="",0,SUMIFS(Ingresos!$U$6:$U$1505,ING_COD,$B636,ING_CLASE,"INA"))</f>
        <v>0</v>
      </c>
      <c r="P636" s="19" t="n">
        <f aca="false">G636+I636+J636+K636+L636+M636</f>
        <v>0</v>
      </c>
      <c r="Q636" s="44" t="n">
        <f aca="false">IF($F636="Activo",6,IF($F636="Cese",1,0))</f>
        <v>0</v>
      </c>
      <c r="R636" s="19" t="n">
        <f aca="false">G636*Q636</f>
        <v>0</v>
      </c>
      <c r="S636" s="19" t="n">
        <f aca="false">IF($F636="Activo",SUMIFS(I636:I641,$D636:$D641,"&lt;="&amp;Trabajadores!$N$58)+IF(PROY_BON="Sí",SUMIFS(J636:J641,$D636:$D641,"&lt;="&amp;Trabajadores!$N$58),0),IF($F636="Cese",I636+IF(PROY_BON="Sí",J636,0),0))</f>
        <v>0</v>
      </c>
      <c r="T636" s="19" t="n">
        <f aca="false">IF(OR($F636&lt;&gt;"Activo",Trabajadores!$I$58="No"),0,IF(I641=0,H636*(1+IF(PROY_BON="Sí",Trabajadores!$P$58,0))*Trabajadores!$S$58/6*(Trabajadores!$N$58&gt;=12),0))</f>
        <v>0</v>
      </c>
      <c r="U636" s="19" t="n">
        <f aca="false">IF($F636="Activo",IF(Trabajadores!$J$58="Sí",L636*6,L636),IF($F636="Cese",L636,0))</f>
        <v>0</v>
      </c>
      <c r="V636" s="19" t="n">
        <f aca="false">IF(OR($F636="Activo",$F636="Cese"),M636,0)</f>
        <v>0</v>
      </c>
      <c r="W636" s="19" t="n">
        <f aca="false">IF(OR($F636="Activo",$F636="Cese"),SUM(P630:P635),0)</f>
        <v>0</v>
      </c>
      <c r="X636" s="36" t="n">
        <f aca="false">IF(OR($F636="Activo",$F636="Cese"),R636+S636+T636+U636+V636+W636,0)</f>
        <v>0</v>
      </c>
      <c r="Y636" s="19" t="n">
        <f aca="false">IF(OR($F636="Activo",$F636="Cese"),DED_FIJA,0)</f>
        <v>0</v>
      </c>
      <c r="Z636" s="36" t="n">
        <f aca="false">MAX(0,X636-Y636)</f>
        <v>0</v>
      </c>
      <c r="AA636" s="19" t="n">
        <f aca="false">IF(Z636=0,0,MAX(0,MIN(Z636,Parámetros!$G$19)-Parámetros!$F$19)*Parámetros!$E$19)</f>
        <v>0</v>
      </c>
      <c r="AB636" s="19" t="n">
        <f aca="false">IF(Z636=0,0,MAX(0,MIN(Z636,Parámetros!$G$20)-Parámetros!$F$20)*Parámetros!$E$20)</f>
        <v>0</v>
      </c>
      <c r="AC636" s="19" t="n">
        <f aca="false">IF(Z636=0,0,MAX(0,MIN(Z636,Parámetros!$G$21)-Parámetros!$F$21)*Parámetros!$E$21)</f>
        <v>0</v>
      </c>
      <c r="AD636" s="19" t="n">
        <f aca="false">IF(Z636=0,0,MAX(0,MIN(Z636,Parámetros!$G$22)-Parámetros!$F$22)*Parámetros!$E$22)</f>
        <v>0</v>
      </c>
      <c r="AE636" s="19" t="n">
        <f aca="false">IF(Z636=0,0,MAX(0,MIN(Z636,Parámetros!$G$23)-Parámetros!$F$23)*Parámetros!$E$23)</f>
        <v>0</v>
      </c>
      <c r="AF636" s="36" t="n">
        <f aca="false">SUM(AA636:AE636)</f>
        <v>0</v>
      </c>
      <c r="AG636" s="45" t="str">
        <f aca="false">IF(AM636&lt;=0,"-",INDEX(TR_TASA,MATCH(AM636,TR_DESDE,1)))</f>
        <v>-</v>
      </c>
      <c r="AH636" s="44" t="n">
        <f aca="false">IF($F636="Cese",1,IF($F636="Activo",INDEX(DIV_N,7),0))</f>
        <v>0</v>
      </c>
      <c r="AI636" s="44" t="n">
        <f aca="false">IF($F636="Cese",6,IF($F636="Activo",INDEX(DIV_HASTA,7),0))</f>
        <v>0</v>
      </c>
      <c r="AJ636" s="19" t="n">
        <f aca="false">IF(OR($F636="Activo",$F636="Cese"),SUMIFS(AV630:AV635,D630:D635,"&lt;="&amp;AI636),0)</f>
        <v>0</v>
      </c>
      <c r="AK636" s="19" t="n">
        <f aca="false">IF(OR($F636="Activo",$F636="Cese"),MAX(0,(AF636-AJ636)/AH636),0)</f>
        <v>0</v>
      </c>
      <c r="AL636" s="19" t="n">
        <f aca="false">IF(OR($F636="Activo",$F636="Cese"),K636+IF(PROY_BON="Sí",0,J636),0)</f>
        <v>0</v>
      </c>
      <c r="AM636" s="19" t="n">
        <f aca="false">IF(AL636&gt;0,MAX(0,X636+AL636-Y636),Z636)</f>
        <v>0</v>
      </c>
      <c r="AN636" s="19" t="n">
        <f aca="false">SUMPRODUCT((AM636&gt;TR_DESDE)*(AM636-TR_DESDE)*TR_INC)</f>
        <v>0</v>
      </c>
      <c r="AO636" s="19" t="n">
        <f aca="false">IF(AL636&gt;0,MAX(0,AN636-IF($F636="Cese",MAX(AF636,AJ636),AF636)),0)</f>
        <v>0</v>
      </c>
      <c r="AP636" s="46" t="n">
        <f aca="false">IF(OR($F636="Activo",$F636="Cese"),ROUND(AK636+AO636,2),0)</f>
        <v>0</v>
      </c>
      <c r="AQ636" s="19" t="n">
        <f aca="false">IF($F636="Cese",MAX(0,AJ636-AN636),0)</f>
        <v>0</v>
      </c>
      <c r="AR636" s="19" t="str">
        <f aca="false">IF($B636="","",IF(COUNTIFS(RP_COD,$B636,'Retenciones Planilla'!$I$6:$I$105,"&lt;&gt;")=0,"",SUMIFS('Retenciones Planilla'!$I$6:$I$105,RP_COD,$B636)))</f>
        <v/>
      </c>
      <c r="AS636" s="19" t="str">
        <f aca="false">IF(AR636="","",AR636-AP636)</f>
        <v/>
      </c>
      <c r="AT636" s="23" t="str">
        <f aca="false">IF($B636="","",IF(NOT(OR($F636="Activo",$F636="Cese")),IF(N(AR636)=0,"—","Revisar: sin vínculo"),IF(AR636="",IF(AP636=0,"No corresponde","Sin dato planilla"),IF(ABS(AS636)&lt;=TOL,"OK",IF(AS636&gt;0,"Retuvo de más","Retuvo de menos")))))</f>
        <v/>
      </c>
      <c r="AU636" s="19" t="n">
        <f aca="false">IF(AND(BASE_RET="Planilla (si existe)",AR636&lt;&gt;""),AR636,AP636)</f>
        <v>0</v>
      </c>
      <c r="AV636" s="19" t="n">
        <f aca="false">AU636+N636</f>
        <v>0</v>
      </c>
    </row>
    <row r="637" customFormat="false" ht="15" hidden="false" customHeight="false" outlineLevel="0" collapsed="false">
      <c r="A637" s="43" t="n">
        <v>53</v>
      </c>
      <c r="B637" s="35" t="str">
        <f aca="false">IF(Trabajadores!$B$58="","",Trabajadores!$B$58)</f>
        <v/>
      </c>
      <c r="C637" s="35" t="str">
        <f aca="false">IF($B637="","",Trabajadores!$D$58)</f>
        <v/>
      </c>
      <c r="D637" s="43" t="n">
        <v>8</v>
      </c>
      <c r="E637" s="23" t="s">
        <v>305</v>
      </c>
      <c r="F637" s="23" t="str">
        <f aca="false">IF($B637="","",IF(OR(8&lt;Trabajadores!$M$58,8&gt;Trabajadores!$N$58),"No vinculado",IF(AND(8=Trabajadores!$N$58,Trabajadores!$O$58="Sí"),"Cese","Activo")))</f>
        <v/>
      </c>
      <c r="G637" s="19" t="n">
        <f aca="false">IF($B637="",0,SUMIFS(Ingresos!$V$6:$V$1505,ING_COD,$B637,ING_CLASE,"ORD"))</f>
        <v>0</v>
      </c>
      <c r="H637" s="19" t="n">
        <f aca="false">IF($B637="",0,SUMIFS(Ingresos!$V$6:$V$1505,ING_COD,$B637,ING_CLASE,"ORD",ING_COMP,"Sí"))</f>
        <v>0</v>
      </c>
      <c r="I637" s="19" t="n">
        <f aca="false">IF($B637="",0,SUMIFS(Ingresos!$V$6:$V$1505,ING_COD,$B637,ING_CLASE,"GRA"))</f>
        <v>0</v>
      </c>
      <c r="J637" s="19" t="n">
        <f aca="false">IF($B637="",0,SUMIFS(Ingresos!$V$6:$V$1505,ING_COD,$B637,ING_CLASE,"BON"))</f>
        <v>0</v>
      </c>
      <c r="K637" s="19" t="n">
        <f aca="false">IF($B637="",0,SUMIFS(Ingresos!$V$6:$V$1505,ING_COD,$B637,ING_CLASE,"EXT"))</f>
        <v>0</v>
      </c>
      <c r="L637" s="19" t="n">
        <f aca="false">IF($B637="",0,SUMIFS(Ingresos!$V$6:$V$1505,ING_COD,$B637,ING_CLASE,"OTO"))</f>
        <v>0</v>
      </c>
      <c r="M637" s="19" t="n">
        <f aca="false">IF($B637="",0,SUMIFS(Ingresos!$V$6:$V$1505,ING_COD,$B637,ING_CLASE,"OTX"))</f>
        <v>0</v>
      </c>
      <c r="N637" s="19" t="n">
        <f aca="false">IF($B637="",0,SUMIFS(Ingresos!$V$6:$V$1505,ING_COD,$B637,ING_CLASE,"RETO"))</f>
        <v>0</v>
      </c>
      <c r="O637" s="19" t="n">
        <f aca="false">IF($B637="",0,SUMIFS(Ingresos!$V$6:$V$1505,ING_COD,$B637,ING_CLASE,"INA"))</f>
        <v>0</v>
      </c>
      <c r="P637" s="19" t="n">
        <f aca="false">G637+I637+J637+K637+L637+M637</f>
        <v>0</v>
      </c>
      <c r="Q637" s="44" t="n">
        <f aca="false">IF($F637="Activo",5,IF($F637="Cese",1,0))</f>
        <v>0</v>
      </c>
      <c r="R637" s="19" t="n">
        <f aca="false">G637*Q637</f>
        <v>0</v>
      </c>
      <c r="S637" s="19" t="n">
        <f aca="false">IF($F637="Activo",SUMIFS(I637:I641,$D637:$D641,"&lt;="&amp;Trabajadores!$N$58)+IF(PROY_BON="Sí",SUMIFS(J637:J641,$D637:$D641,"&lt;="&amp;Trabajadores!$N$58),0),IF($F637="Cese",I637+IF(PROY_BON="Sí",J637,0),0))</f>
        <v>0</v>
      </c>
      <c r="T637" s="19" t="n">
        <f aca="false">IF(OR($F637&lt;&gt;"Activo",Trabajadores!$I$58="No"),0,IF(I641=0,H637*(1+IF(PROY_BON="Sí",Trabajadores!$P$58,0))*Trabajadores!$S$58/6*(Trabajadores!$N$58&gt;=12),0))</f>
        <v>0</v>
      </c>
      <c r="U637" s="19" t="n">
        <f aca="false">IF($F637="Activo",IF(Trabajadores!$J$58="Sí",L637*5,L637),IF($F637="Cese",L637,0))</f>
        <v>0</v>
      </c>
      <c r="V637" s="19" t="n">
        <f aca="false">IF(OR($F637="Activo",$F637="Cese"),M637,0)</f>
        <v>0</v>
      </c>
      <c r="W637" s="19" t="n">
        <f aca="false">IF(OR($F637="Activo",$F637="Cese"),SUM(P630:P636),0)</f>
        <v>0</v>
      </c>
      <c r="X637" s="36" t="n">
        <f aca="false">IF(OR($F637="Activo",$F637="Cese"),R637+S637+T637+U637+V637+W637,0)</f>
        <v>0</v>
      </c>
      <c r="Y637" s="19" t="n">
        <f aca="false">IF(OR($F637="Activo",$F637="Cese"),DED_FIJA,0)</f>
        <v>0</v>
      </c>
      <c r="Z637" s="36" t="n">
        <f aca="false">MAX(0,X637-Y637)</f>
        <v>0</v>
      </c>
      <c r="AA637" s="19" t="n">
        <f aca="false">IF(Z637=0,0,MAX(0,MIN(Z637,Parámetros!$G$19)-Parámetros!$F$19)*Parámetros!$E$19)</f>
        <v>0</v>
      </c>
      <c r="AB637" s="19" t="n">
        <f aca="false">IF(Z637=0,0,MAX(0,MIN(Z637,Parámetros!$G$20)-Parámetros!$F$20)*Parámetros!$E$20)</f>
        <v>0</v>
      </c>
      <c r="AC637" s="19" t="n">
        <f aca="false">IF(Z637=0,0,MAX(0,MIN(Z637,Parámetros!$G$21)-Parámetros!$F$21)*Parámetros!$E$21)</f>
        <v>0</v>
      </c>
      <c r="AD637" s="19" t="n">
        <f aca="false">IF(Z637=0,0,MAX(0,MIN(Z637,Parámetros!$G$22)-Parámetros!$F$22)*Parámetros!$E$22)</f>
        <v>0</v>
      </c>
      <c r="AE637" s="19" t="n">
        <f aca="false">IF(Z637=0,0,MAX(0,MIN(Z637,Parámetros!$G$23)-Parámetros!$F$23)*Parámetros!$E$23)</f>
        <v>0</v>
      </c>
      <c r="AF637" s="36" t="n">
        <f aca="false">SUM(AA637:AE637)</f>
        <v>0</v>
      </c>
      <c r="AG637" s="45" t="str">
        <f aca="false">IF(AM637&lt;=0,"-",INDEX(TR_TASA,MATCH(AM637,TR_DESDE,1)))</f>
        <v>-</v>
      </c>
      <c r="AH637" s="44" t="n">
        <f aca="false">IF($F637="Cese",1,IF($F637="Activo",INDEX(DIV_N,8),0))</f>
        <v>0</v>
      </c>
      <c r="AI637" s="44" t="n">
        <f aca="false">IF($F637="Cese",7,IF($F637="Activo",INDEX(DIV_HASTA,8),0))</f>
        <v>0</v>
      </c>
      <c r="AJ637" s="19" t="n">
        <f aca="false">IF(OR($F637="Activo",$F637="Cese"),SUMIFS(AV630:AV636,D630:D636,"&lt;="&amp;AI637),0)</f>
        <v>0</v>
      </c>
      <c r="AK637" s="19" t="n">
        <f aca="false">IF(OR($F637="Activo",$F637="Cese"),MAX(0,(AF637-AJ637)/AH637),0)</f>
        <v>0</v>
      </c>
      <c r="AL637" s="19" t="n">
        <f aca="false">IF(OR($F637="Activo",$F637="Cese"),K637+IF(PROY_BON="Sí",0,J637),0)</f>
        <v>0</v>
      </c>
      <c r="AM637" s="19" t="n">
        <f aca="false">IF(AL637&gt;0,MAX(0,X637+AL637-Y637),Z637)</f>
        <v>0</v>
      </c>
      <c r="AN637" s="19" t="n">
        <f aca="false">SUMPRODUCT((AM637&gt;TR_DESDE)*(AM637-TR_DESDE)*TR_INC)</f>
        <v>0</v>
      </c>
      <c r="AO637" s="19" t="n">
        <f aca="false">IF(AL637&gt;0,MAX(0,AN637-IF($F637="Cese",MAX(AF637,AJ637),AF637)),0)</f>
        <v>0</v>
      </c>
      <c r="AP637" s="46" t="n">
        <f aca="false">IF(OR($F637="Activo",$F637="Cese"),ROUND(AK637+AO637,2),0)</f>
        <v>0</v>
      </c>
      <c r="AQ637" s="19" t="n">
        <f aca="false">IF($F637="Cese",MAX(0,AJ637-AN637),0)</f>
        <v>0</v>
      </c>
      <c r="AR637" s="19" t="str">
        <f aca="false">IF($B637="","",IF(COUNTIFS(RP_COD,$B637,'Retenciones Planilla'!$J$6:$J$105,"&lt;&gt;")=0,"",SUMIFS('Retenciones Planilla'!$J$6:$J$105,RP_COD,$B637)))</f>
        <v/>
      </c>
      <c r="AS637" s="19" t="str">
        <f aca="false">IF(AR637="","",AR637-AP637)</f>
        <v/>
      </c>
      <c r="AT637" s="23" t="str">
        <f aca="false">IF($B637="","",IF(NOT(OR($F637="Activo",$F637="Cese")),IF(N(AR637)=0,"—","Revisar: sin vínculo"),IF(AR637="",IF(AP637=0,"No corresponde","Sin dato planilla"),IF(ABS(AS637)&lt;=TOL,"OK",IF(AS637&gt;0,"Retuvo de más","Retuvo de menos")))))</f>
        <v/>
      </c>
      <c r="AU637" s="19" t="n">
        <f aca="false">IF(AND(BASE_RET="Planilla (si existe)",AR637&lt;&gt;""),AR637,AP637)</f>
        <v>0</v>
      </c>
      <c r="AV637" s="19" t="n">
        <f aca="false">AU637+N637</f>
        <v>0</v>
      </c>
    </row>
    <row r="638" customFormat="false" ht="15" hidden="false" customHeight="false" outlineLevel="0" collapsed="false">
      <c r="A638" s="43" t="n">
        <v>53</v>
      </c>
      <c r="B638" s="35" t="str">
        <f aca="false">IF(Trabajadores!$B$58="","",Trabajadores!$B$58)</f>
        <v/>
      </c>
      <c r="C638" s="35" t="str">
        <f aca="false">IF($B638="","",Trabajadores!$D$58)</f>
        <v/>
      </c>
      <c r="D638" s="43" t="n">
        <v>9</v>
      </c>
      <c r="E638" s="23" t="s">
        <v>306</v>
      </c>
      <c r="F638" s="23" t="str">
        <f aca="false">IF($B638="","",IF(OR(9&lt;Trabajadores!$M$58,9&gt;Trabajadores!$N$58),"No vinculado",IF(AND(9=Trabajadores!$N$58,Trabajadores!$O$58="Sí"),"Cese","Activo")))</f>
        <v/>
      </c>
      <c r="G638" s="19" t="n">
        <f aca="false">IF($B638="",0,SUMIFS(Ingresos!$W$6:$W$1505,ING_COD,$B638,ING_CLASE,"ORD"))</f>
        <v>0</v>
      </c>
      <c r="H638" s="19" t="n">
        <f aca="false">IF($B638="",0,SUMIFS(Ingresos!$W$6:$W$1505,ING_COD,$B638,ING_CLASE,"ORD",ING_COMP,"Sí"))</f>
        <v>0</v>
      </c>
      <c r="I638" s="19" t="n">
        <f aca="false">IF($B638="",0,SUMIFS(Ingresos!$W$6:$W$1505,ING_COD,$B638,ING_CLASE,"GRA"))</f>
        <v>0</v>
      </c>
      <c r="J638" s="19" t="n">
        <f aca="false">IF($B638="",0,SUMIFS(Ingresos!$W$6:$W$1505,ING_COD,$B638,ING_CLASE,"BON"))</f>
        <v>0</v>
      </c>
      <c r="K638" s="19" t="n">
        <f aca="false">IF($B638="",0,SUMIFS(Ingresos!$W$6:$W$1505,ING_COD,$B638,ING_CLASE,"EXT"))</f>
        <v>0</v>
      </c>
      <c r="L638" s="19" t="n">
        <f aca="false">IF($B638="",0,SUMIFS(Ingresos!$W$6:$W$1505,ING_COD,$B638,ING_CLASE,"OTO"))</f>
        <v>0</v>
      </c>
      <c r="M638" s="19" t="n">
        <f aca="false">IF($B638="",0,SUMIFS(Ingresos!$W$6:$W$1505,ING_COD,$B638,ING_CLASE,"OTX"))</f>
        <v>0</v>
      </c>
      <c r="N638" s="19" t="n">
        <f aca="false">IF($B638="",0,SUMIFS(Ingresos!$W$6:$W$1505,ING_COD,$B638,ING_CLASE,"RETO"))</f>
        <v>0</v>
      </c>
      <c r="O638" s="19" t="n">
        <f aca="false">IF($B638="",0,SUMIFS(Ingresos!$W$6:$W$1505,ING_COD,$B638,ING_CLASE,"INA"))</f>
        <v>0</v>
      </c>
      <c r="P638" s="19" t="n">
        <f aca="false">G638+I638+J638+K638+L638+M638</f>
        <v>0</v>
      </c>
      <c r="Q638" s="44" t="n">
        <f aca="false">IF($F638="Activo",4,IF($F638="Cese",1,0))</f>
        <v>0</v>
      </c>
      <c r="R638" s="19" t="n">
        <f aca="false">G638*Q638</f>
        <v>0</v>
      </c>
      <c r="S638" s="19" t="n">
        <f aca="false">IF($F638="Activo",SUMIFS(I638:I641,$D638:$D641,"&lt;="&amp;Trabajadores!$N$58)+IF(PROY_BON="Sí",SUMIFS(J638:J641,$D638:$D641,"&lt;="&amp;Trabajadores!$N$58),0),IF($F638="Cese",I638+IF(PROY_BON="Sí",J638,0),0))</f>
        <v>0</v>
      </c>
      <c r="T638" s="19" t="n">
        <f aca="false">IF(OR($F638&lt;&gt;"Activo",Trabajadores!$I$58="No"),0,IF(I641=0,H638*(1+IF(PROY_BON="Sí",Trabajadores!$P$58,0))*Trabajadores!$S$58/6*(Trabajadores!$N$58&gt;=12),0))</f>
        <v>0</v>
      </c>
      <c r="U638" s="19" t="n">
        <f aca="false">IF($F638="Activo",IF(Trabajadores!$J$58="Sí",L638*4,L638),IF($F638="Cese",L638,0))</f>
        <v>0</v>
      </c>
      <c r="V638" s="19" t="n">
        <f aca="false">IF(OR($F638="Activo",$F638="Cese"),M638,0)</f>
        <v>0</v>
      </c>
      <c r="W638" s="19" t="n">
        <f aca="false">IF(OR($F638="Activo",$F638="Cese"),SUM(P630:P637),0)</f>
        <v>0</v>
      </c>
      <c r="X638" s="36" t="n">
        <f aca="false">IF(OR($F638="Activo",$F638="Cese"),R638+S638+T638+U638+V638+W638,0)</f>
        <v>0</v>
      </c>
      <c r="Y638" s="19" t="n">
        <f aca="false">IF(OR($F638="Activo",$F638="Cese"),DED_FIJA,0)</f>
        <v>0</v>
      </c>
      <c r="Z638" s="36" t="n">
        <f aca="false">MAX(0,X638-Y638)</f>
        <v>0</v>
      </c>
      <c r="AA638" s="19" t="n">
        <f aca="false">IF(Z638=0,0,MAX(0,MIN(Z638,Parámetros!$G$19)-Parámetros!$F$19)*Parámetros!$E$19)</f>
        <v>0</v>
      </c>
      <c r="AB638" s="19" t="n">
        <f aca="false">IF(Z638=0,0,MAX(0,MIN(Z638,Parámetros!$G$20)-Parámetros!$F$20)*Parámetros!$E$20)</f>
        <v>0</v>
      </c>
      <c r="AC638" s="19" t="n">
        <f aca="false">IF(Z638=0,0,MAX(0,MIN(Z638,Parámetros!$G$21)-Parámetros!$F$21)*Parámetros!$E$21)</f>
        <v>0</v>
      </c>
      <c r="AD638" s="19" t="n">
        <f aca="false">IF(Z638=0,0,MAX(0,MIN(Z638,Parámetros!$G$22)-Parámetros!$F$22)*Parámetros!$E$22)</f>
        <v>0</v>
      </c>
      <c r="AE638" s="19" t="n">
        <f aca="false">IF(Z638=0,0,MAX(0,MIN(Z638,Parámetros!$G$23)-Parámetros!$F$23)*Parámetros!$E$23)</f>
        <v>0</v>
      </c>
      <c r="AF638" s="36" t="n">
        <f aca="false">SUM(AA638:AE638)</f>
        <v>0</v>
      </c>
      <c r="AG638" s="45" t="str">
        <f aca="false">IF(AM638&lt;=0,"-",INDEX(TR_TASA,MATCH(AM638,TR_DESDE,1)))</f>
        <v>-</v>
      </c>
      <c r="AH638" s="44" t="n">
        <f aca="false">IF($F638="Cese",1,IF($F638="Activo",INDEX(DIV_N,9),0))</f>
        <v>0</v>
      </c>
      <c r="AI638" s="44" t="n">
        <f aca="false">IF($F638="Cese",8,IF($F638="Activo",INDEX(DIV_HASTA,9),0))</f>
        <v>0</v>
      </c>
      <c r="AJ638" s="19" t="n">
        <f aca="false">IF(OR($F638="Activo",$F638="Cese"),SUMIFS(AV630:AV637,D630:D637,"&lt;="&amp;AI638),0)</f>
        <v>0</v>
      </c>
      <c r="AK638" s="19" t="n">
        <f aca="false">IF(OR($F638="Activo",$F638="Cese"),MAX(0,(AF638-AJ638)/AH638),0)</f>
        <v>0</v>
      </c>
      <c r="AL638" s="19" t="n">
        <f aca="false">IF(OR($F638="Activo",$F638="Cese"),K638+IF(PROY_BON="Sí",0,J638),0)</f>
        <v>0</v>
      </c>
      <c r="AM638" s="19" t="n">
        <f aca="false">IF(AL638&gt;0,MAX(0,X638+AL638-Y638),Z638)</f>
        <v>0</v>
      </c>
      <c r="AN638" s="19" t="n">
        <f aca="false">SUMPRODUCT((AM638&gt;TR_DESDE)*(AM638-TR_DESDE)*TR_INC)</f>
        <v>0</v>
      </c>
      <c r="AO638" s="19" t="n">
        <f aca="false">IF(AL638&gt;0,MAX(0,AN638-IF($F638="Cese",MAX(AF638,AJ638),AF638)),0)</f>
        <v>0</v>
      </c>
      <c r="AP638" s="46" t="n">
        <f aca="false">IF(OR($F638="Activo",$F638="Cese"),ROUND(AK638+AO638,2),0)</f>
        <v>0</v>
      </c>
      <c r="AQ638" s="19" t="n">
        <f aca="false">IF($F638="Cese",MAX(0,AJ638-AN638),0)</f>
        <v>0</v>
      </c>
      <c r="AR638" s="19" t="str">
        <f aca="false">IF($B638="","",IF(COUNTIFS(RP_COD,$B638,'Retenciones Planilla'!$K$6:$K$105,"&lt;&gt;")=0,"",SUMIFS('Retenciones Planilla'!$K$6:$K$105,RP_COD,$B638)))</f>
        <v/>
      </c>
      <c r="AS638" s="19" t="str">
        <f aca="false">IF(AR638="","",AR638-AP638)</f>
        <v/>
      </c>
      <c r="AT638" s="23" t="str">
        <f aca="false">IF($B638="","",IF(NOT(OR($F638="Activo",$F638="Cese")),IF(N(AR638)=0,"—","Revisar: sin vínculo"),IF(AR638="",IF(AP638=0,"No corresponde","Sin dato planilla"),IF(ABS(AS638)&lt;=TOL,"OK",IF(AS638&gt;0,"Retuvo de más","Retuvo de menos")))))</f>
        <v/>
      </c>
      <c r="AU638" s="19" t="n">
        <f aca="false">IF(AND(BASE_RET="Planilla (si existe)",AR638&lt;&gt;""),AR638,AP638)</f>
        <v>0</v>
      </c>
      <c r="AV638" s="19" t="n">
        <f aca="false">AU638+N638</f>
        <v>0</v>
      </c>
    </row>
    <row r="639" customFormat="false" ht="15" hidden="false" customHeight="false" outlineLevel="0" collapsed="false">
      <c r="A639" s="43" t="n">
        <v>53</v>
      </c>
      <c r="B639" s="35" t="str">
        <f aca="false">IF(Trabajadores!$B$58="","",Trabajadores!$B$58)</f>
        <v/>
      </c>
      <c r="C639" s="35" t="str">
        <f aca="false">IF($B639="","",Trabajadores!$D$58)</f>
        <v/>
      </c>
      <c r="D639" s="43" t="n">
        <v>10</v>
      </c>
      <c r="E639" s="23" t="s">
        <v>307</v>
      </c>
      <c r="F639" s="23" t="str">
        <f aca="false">IF($B639="","",IF(OR(10&lt;Trabajadores!$M$58,10&gt;Trabajadores!$N$58),"No vinculado",IF(AND(10=Trabajadores!$N$58,Trabajadores!$O$58="Sí"),"Cese","Activo")))</f>
        <v/>
      </c>
      <c r="G639" s="19" t="n">
        <f aca="false">IF($B639="",0,SUMIFS(Ingresos!$X$6:$X$1505,ING_COD,$B639,ING_CLASE,"ORD"))</f>
        <v>0</v>
      </c>
      <c r="H639" s="19" t="n">
        <f aca="false">IF($B639="",0,SUMIFS(Ingresos!$X$6:$X$1505,ING_COD,$B639,ING_CLASE,"ORD",ING_COMP,"Sí"))</f>
        <v>0</v>
      </c>
      <c r="I639" s="19" t="n">
        <f aca="false">IF($B639="",0,SUMIFS(Ingresos!$X$6:$X$1505,ING_COD,$B639,ING_CLASE,"GRA"))</f>
        <v>0</v>
      </c>
      <c r="J639" s="19" t="n">
        <f aca="false">IF($B639="",0,SUMIFS(Ingresos!$X$6:$X$1505,ING_COD,$B639,ING_CLASE,"BON"))</f>
        <v>0</v>
      </c>
      <c r="K639" s="19" t="n">
        <f aca="false">IF($B639="",0,SUMIFS(Ingresos!$X$6:$X$1505,ING_COD,$B639,ING_CLASE,"EXT"))</f>
        <v>0</v>
      </c>
      <c r="L639" s="19" t="n">
        <f aca="false">IF($B639="",0,SUMIFS(Ingresos!$X$6:$X$1505,ING_COD,$B639,ING_CLASE,"OTO"))</f>
        <v>0</v>
      </c>
      <c r="M639" s="19" t="n">
        <f aca="false">IF($B639="",0,SUMIFS(Ingresos!$X$6:$X$1505,ING_COD,$B639,ING_CLASE,"OTX"))</f>
        <v>0</v>
      </c>
      <c r="N639" s="19" t="n">
        <f aca="false">IF($B639="",0,SUMIFS(Ingresos!$X$6:$X$1505,ING_COD,$B639,ING_CLASE,"RETO"))</f>
        <v>0</v>
      </c>
      <c r="O639" s="19" t="n">
        <f aca="false">IF($B639="",0,SUMIFS(Ingresos!$X$6:$X$1505,ING_COD,$B639,ING_CLASE,"INA"))</f>
        <v>0</v>
      </c>
      <c r="P639" s="19" t="n">
        <f aca="false">G639+I639+J639+K639+L639+M639</f>
        <v>0</v>
      </c>
      <c r="Q639" s="44" t="n">
        <f aca="false">IF($F639="Activo",3,IF($F639="Cese",1,0))</f>
        <v>0</v>
      </c>
      <c r="R639" s="19" t="n">
        <f aca="false">G639*Q639</f>
        <v>0</v>
      </c>
      <c r="S639" s="19" t="n">
        <f aca="false">IF($F639="Activo",SUMIFS(I639:I641,$D639:$D641,"&lt;="&amp;Trabajadores!$N$58)+IF(PROY_BON="Sí",SUMIFS(J639:J641,$D639:$D641,"&lt;="&amp;Trabajadores!$N$58),0),IF($F639="Cese",I639+IF(PROY_BON="Sí",J639,0),0))</f>
        <v>0</v>
      </c>
      <c r="T639" s="19" t="n">
        <f aca="false">IF(OR($F639&lt;&gt;"Activo",Trabajadores!$I$58="No"),0,IF(I641=0,H639*(1+IF(PROY_BON="Sí",Trabajadores!$P$58,0))*Trabajadores!$S$58/6*(Trabajadores!$N$58&gt;=12),0))</f>
        <v>0</v>
      </c>
      <c r="U639" s="19" t="n">
        <f aca="false">IF($F639="Activo",IF(Trabajadores!$J$58="Sí",L639*3,L639),IF($F639="Cese",L639,0))</f>
        <v>0</v>
      </c>
      <c r="V639" s="19" t="n">
        <f aca="false">IF(OR($F639="Activo",$F639="Cese"),M639,0)</f>
        <v>0</v>
      </c>
      <c r="W639" s="19" t="n">
        <f aca="false">IF(OR($F639="Activo",$F639="Cese"),SUM(P630:P638),0)</f>
        <v>0</v>
      </c>
      <c r="X639" s="36" t="n">
        <f aca="false">IF(OR($F639="Activo",$F639="Cese"),R639+S639+T639+U639+V639+W639,0)</f>
        <v>0</v>
      </c>
      <c r="Y639" s="19" t="n">
        <f aca="false">IF(OR($F639="Activo",$F639="Cese"),DED_FIJA,0)</f>
        <v>0</v>
      </c>
      <c r="Z639" s="36" t="n">
        <f aca="false">MAX(0,X639-Y639)</f>
        <v>0</v>
      </c>
      <c r="AA639" s="19" t="n">
        <f aca="false">IF(Z639=0,0,MAX(0,MIN(Z639,Parámetros!$G$19)-Parámetros!$F$19)*Parámetros!$E$19)</f>
        <v>0</v>
      </c>
      <c r="AB639" s="19" t="n">
        <f aca="false">IF(Z639=0,0,MAX(0,MIN(Z639,Parámetros!$G$20)-Parámetros!$F$20)*Parámetros!$E$20)</f>
        <v>0</v>
      </c>
      <c r="AC639" s="19" t="n">
        <f aca="false">IF(Z639=0,0,MAX(0,MIN(Z639,Parámetros!$G$21)-Parámetros!$F$21)*Parámetros!$E$21)</f>
        <v>0</v>
      </c>
      <c r="AD639" s="19" t="n">
        <f aca="false">IF(Z639=0,0,MAX(0,MIN(Z639,Parámetros!$G$22)-Parámetros!$F$22)*Parámetros!$E$22)</f>
        <v>0</v>
      </c>
      <c r="AE639" s="19" t="n">
        <f aca="false">IF(Z639=0,0,MAX(0,MIN(Z639,Parámetros!$G$23)-Parámetros!$F$23)*Parámetros!$E$23)</f>
        <v>0</v>
      </c>
      <c r="AF639" s="36" t="n">
        <f aca="false">SUM(AA639:AE639)</f>
        <v>0</v>
      </c>
      <c r="AG639" s="45" t="str">
        <f aca="false">IF(AM639&lt;=0,"-",INDEX(TR_TASA,MATCH(AM639,TR_DESDE,1)))</f>
        <v>-</v>
      </c>
      <c r="AH639" s="44" t="n">
        <f aca="false">IF($F639="Cese",1,IF($F639="Activo",INDEX(DIV_N,10),0))</f>
        <v>0</v>
      </c>
      <c r="AI639" s="44" t="n">
        <f aca="false">IF($F639="Cese",9,IF($F639="Activo",INDEX(DIV_HASTA,10),0))</f>
        <v>0</v>
      </c>
      <c r="AJ639" s="19" t="n">
        <f aca="false">IF(OR($F639="Activo",$F639="Cese"),SUMIFS(AV630:AV638,D630:D638,"&lt;="&amp;AI639),0)</f>
        <v>0</v>
      </c>
      <c r="AK639" s="19" t="n">
        <f aca="false">IF(OR($F639="Activo",$F639="Cese"),MAX(0,(AF639-AJ639)/AH639),0)</f>
        <v>0</v>
      </c>
      <c r="AL639" s="19" t="n">
        <f aca="false">IF(OR($F639="Activo",$F639="Cese"),K639+IF(PROY_BON="Sí",0,J639),0)</f>
        <v>0</v>
      </c>
      <c r="AM639" s="19" t="n">
        <f aca="false">IF(AL639&gt;0,MAX(0,X639+AL639-Y639),Z639)</f>
        <v>0</v>
      </c>
      <c r="AN639" s="19" t="n">
        <f aca="false">SUMPRODUCT((AM639&gt;TR_DESDE)*(AM639-TR_DESDE)*TR_INC)</f>
        <v>0</v>
      </c>
      <c r="AO639" s="19" t="n">
        <f aca="false">IF(AL639&gt;0,MAX(0,AN639-IF($F639="Cese",MAX(AF639,AJ639),AF639)),0)</f>
        <v>0</v>
      </c>
      <c r="AP639" s="46" t="n">
        <f aca="false">IF(OR($F639="Activo",$F639="Cese"),ROUND(AK639+AO639,2),0)</f>
        <v>0</v>
      </c>
      <c r="AQ639" s="19" t="n">
        <f aca="false">IF($F639="Cese",MAX(0,AJ639-AN639),0)</f>
        <v>0</v>
      </c>
      <c r="AR639" s="19" t="str">
        <f aca="false">IF($B639="","",IF(COUNTIFS(RP_COD,$B639,'Retenciones Planilla'!$L$6:$L$105,"&lt;&gt;")=0,"",SUMIFS('Retenciones Planilla'!$L$6:$L$105,RP_COD,$B639)))</f>
        <v/>
      </c>
      <c r="AS639" s="19" t="str">
        <f aca="false">IF(AR639="","",AR639-AP639)</f>
        <v/>
      </c>
      <c r="AT639" s="23" t="str">
        <f aca="false">IF($B639="","",IF(NOT(OR($F639="Activo",$F639="Cese")),IF(N(AR639)=0,"—","Revisar: sin vínculo"),IF(AR639="",IF(AP639=0,"No corresponde","Sin dato planilla"),IF(ABS(AS639)&lt;=TOL,"OK",IF(AS639&gt;0,"Retuvo de más","Retuvo de menos")))))</f>
        <v/>
      </c>
      <c r="AU639" s="19" t="n">
        <f aca="false">IF(AND(BASE_RET="Planilla (si existe)",AR639&lt;&gt;""),AR639,AP639)</f>
        <v>0</v>
      </c>
      <c r="AV639" s="19" t="n">
        <f aca="false">AU639+N639</f>
        <v>0</v>
      </c>
    </row>
    <row r="640" customFormat="false" ht="15" hidden="false" customHeight="false" outlineLevel="0" collapsed="false">
      <c r="A640" s="43" t="n">
        <v>53</v>
      </c>
      <c r="B640" s="35" t="str">
        <f aca="false">IF(Trabajadores!$B$58="","",Trabajadores!$B$58)</f>
        <v/>
      </c>
      <c r="C640" s="35" t="str">
        <f aca="false">IF($B640="","",Trabajadores!$D$58)</f>
        <v/>
      </c>
      <c r="D640" s="43" t="n">
        <v>11</v>
      </c>
      <c r="E640" s="23" t="s">
        <v>308</v>
      </c>
      <c r="F640" s="23" t="str">
        <f aca="false">IF($B640="","",IF(OR(11&lt;Trabajadores!$M$58,11&gt;Trabajadores!$N$58),"No vinculado",IF(AND(11=Trabajadores!$N$58,Trabajadores!$O$58="Sí"),"Cese","Activo")))</f>
        <v/>
      </c>
      <c r="G640" s="19" t="n">
        <f aca="false">IF($B640="",0,SUMIFS(Ingresos!$Y$6:$Y$1505,ING_COD,$B640,ING_CLASE,"ORD"))</f>
        <v>0</v>
      </c>
      <c r="H640" s="19" t="n">
        <f aca="false">IF($B640="",0,SUMIFS(Ingresos!$Y$6:$Y$1505,ING_COD,$B640,ING_CLASE,"ORD",ING_COMP,"Sí"))</f>
        <v>0</v>
      </c>
      <c r="I640" s="19" t="n">
        <f aca="false">IF($B640="",0,SUMIFS(Ingresos!$Y$6:$Y$1505,ING_COD,$B640,ING_CLASE,"GRA"))</f>
        <v>0</v>
      </c>
      <c r="J640" s="19" t="n">
        <f aca="false">IF($B640="",0,SUMIFS(Ingresos!$Y$6:$Y$1505,ING_COD,$B640,ING_CLASE,"BON"))</f>
        <v>0</v>
      </c>
      <c r="K640" s="19" t="n">
        <f aca="false">IF($B640="",0,SUMIFS(Ingresos!$Y$6:$Y$1505,ING_COD,$B640,ING_CLASE,"EXT"))</f>
        <v>0</v>
      </c>
      <c r="L640" s="19" t="n">
        <f aca="false">IF($B640="",0,SUMIFS(Ingresos!$Y$6:$Y$1505,ING_COD,$B640,ING_CLASE,"OTO"))</f>
        <v>0</v>
      </c>
      <c r="M640" s="19" t="n">
        <f aca="false">IF($B640="",0,SUMIFS(Ingresos!$Y$6:$Y$1505,ING_COD,$B640,ING_CLASE,"OTX"))</f>
        <v>0</v>
      </c>
      <c r="N640" s="19" t="n">
        <f aca="false">IF($B640="",0,SUMIFS(Ingresos!$Y$6:$Y$1505,ING_COD,$B640,ING_CLASE,"RETO"))</f>
        <v>0</v>
      </c>
      <c r="O640" s="19" t="n">
        <f aca="false">IF($B640="",0,SUMIFS(Ingresos!$Y$6:$Y$1505,ING_COD,$B640,ING_CLASE,"INA"))</f>
        <v>0</v>
      </c>
      <c r="P640" s="19" t="n">
        <f aca="false">G640+I640+J640+K640+L640+M640</f>
        <v>0</v>
      </c>
      <c r="Q640" s="44" t="n">
        <f aca="false">IF($F640="Activo",2,IF($F640="Cese",1,0))</f>
        <v>0</v>
      </c>
      <c r="R640" s="19" t="n">
        <f aca="false">G640*Q640</f>
        <v>0</v>
      </c>
      <c r="S640" s="19" t="n">
        <f aca="false">IF($F640="Activo",SUMIFS(I640:I641,$D640:$D641,"&lt;="&amp;Trabajadores!$N$58)+IF(PROY_BON="Sí",SUMIFS(J640:J641,$D640:$D641,"&lt;="&amp;Trabajadores!$N$58),0),IF($F640="Cese",I640+IF(PROY_BON="Sí",J640,0),0))</f>
        <v>0</v>
      </c>
      <c r="T640" s="19" t="n">
        <f aca="false">IF(OR($F640&lt;&gt;"Activo",Trabajadores!$I$58="No"),0,IF(I641=0,H640*(1+IF(PROY_BON="Sí",Trabajadores!$P$58,0))*Trabajadores!$S$58/6*(Trabajadores!$N$58&gt;=12),0))</f>
        <v>0</v>
      </c>
      <c r="U640" s="19" t="n">
        <f aca="false">IF($F640="Activo",IF(Trabajadores!$J$58="Sí",L640*2,L640),IF($F640="Cese",L640,0))</f>
        <v>0</v>
      </c>
      <c r="V640" s="19" t="n">
        <f aca="false">IF(OR($F640="Activo",$F640="Cese"),M640,0)</f>
        <v>0</v>
      </c>
      <c r="W640" s="19" t="n">
        <f aca="false">IF(OR($F640="Activo",$F640="Cese"),SUM(P630:P639),0)</f>
        <v>0</v>
      </c>
      <c r="X640" s="36" t="n">
        <f aca="false">IF(OR($F640="Activo",$F640="Cese"),R640+S640+T640+U640+V640+W640,0)</f>
        <v>0</v>
      </c>
      <c r="Y640" s="19" t="n">
        <f aca="false">IF(OR($F640="Activo",$F640="Cese"),DED_FIJA,0)</f>
        <v>0</v>
      </c>
      <c r="Z640" s="36" t="n">
        <f aca="false">MAX(0,X640-Y640)</f>
        <v>0</v>
      </c>
      <c r="AA640" s="19" t="n">
        <f aca="false">IF(Z640=0,0,MAX(0,MIN(Z640,Parámetros!$G$19)-Parámetros!$F$19)*Parámetros!$E$19)</f>
        <v>0</v>
      </c>
      <c r="AB640" s="19" t="n">
        <f aca="false">IF(Z640=0,0,MAX(0,MIN(Z640,Parámetros!$G$20)-Parámetros!$F$20)*Parámetros!$E$20)</f>
        <v>0</v>
      </c>
      <c r="AC640" s="19" t="n">
        <f aca="false">IF(Z640=0,0,MAX(0,MIN(Z640,Parámetros!$G$21)-Parámetros!$F$21)*Parámetros!$E$21)</f>
        <v>0</v>
      </c>
      <c r="AD640" s="19" t="n">
        <f aca="false">IF(Z640=0,0,MAX(0,MIN(Z640,Parámetros!$G$22)-Parámetros!$F$22)*Parámetros!$E$22)</f>
        <v>0</v>
      </c>
      <c r="AE640" s="19" t="n">
        <f aca="false">IF(Z640=0,0,MAX(0,MIN(Z640,Parámetros!$G$23)-Parámetros!$F$23)*Parámetros!$E$23)</f>
        <v>0</v>
      </c>
      <c r="AF640" s="36" t="n">
        <f aca="false">SUM(AA640:AE640)</f>
        <v>0</v>
      </c>
      <c r="AG640" s="45" t="str">
        <f aca="false">IF(AM640&lt;=0,"-",INDEX(TR_TASA,MATCH(AM640,TR_DESDE,1)))</f>
        <v>-</v>
      </c>
      <c r="AH640" s="44" t="n">
        <f aca="false">IF($F640="Cese",1,IF($F640="Activo",INDEX(DIV_N,11),0))</f>
        <v>0</v>
      </c>
      <c r="AI640" s="44" t="n">
        <f aca="false">IF($F640="Cese",10,IF($F640="Activo",INDEX(DIV_HASTA,11),0))</f>
        <v>0</v>
      </c>
      <c r="AJ640" s="19" t="n">
        <f aca="false">IF(OR($F640="Activo",$F640="Cese"),SUMIFS(AV630:AV639,D630:D639,"&lt;="&amp;AI640),0)</f>
        <v>0</v>
      </c>
      <c r="AK640" s="19" t="n">
        <f aca="false">IF(OR($F640="Activo",$F640="Cese"),MAX(0,(AF640-AJ640)/AH640),0)</f>
        <v>0</v>
      </c>
      <c r="AL640" s="19" t="n">
        <f aca="false">IF(OR($F640="Activo",$F640="Cese"),K640+IF(PROY_BON="Sí",0,J640),0)</f>
        <v>0</v>
      </c>
      <c r="AM640" s="19" t="n">
        <f aca="false">IF(AL640&gt;0,MAX(0,X640+AL640-Y640),Z640)</f>
        <v>0</v>
      </c>
      <c r="AN640" s="19" t="n">
        <f aca="false">SUMPRODUCT((AM640&gt;TR_DESDE)*(AM640-TR_DESDE)*TR_INC)</f>
        <v>0</v>
      </c>
      <c r="AO640" s="19" t="n">
        <f aca="false">IF(AL640&gt;0,MAX(0,AN640-IF($F640="Cese",MAX(AF640,AJ640),AF640)),0)</f>
        <v>0</v>
      </c>
      <c r="AP640" s="46" t="n">
        <f aca="false">IF(OR($F640="Activo",$F640="Cese"),ROUND(AK640+AO640,2),0)</f>
        <v>0</v>
      </c>
      <c r="AQ640" s="19" t="n">
        <f aca="false">IF($F640="Cese",MAX(0,AJ640-AN640),0)</f>
        <v>0</v>
      </c>
      <c r="AR640" s="19" t="str">
        <f aca="false">IF($B640="","",IF(COUNTIFS(RP_COD,$B640,'Retenciones Planilla'!$M$6:$M$105,"&lt;&gt;")=0,"",SUMIFS('Retenciones Planilla'!$M$6:$M$105,RP_COD,$B640)))</f>
        <v/>
      </c>
      <c r="AS640" s="19" t="str">
        <f aca="false">IF(AR640="","",AR640-AP640)</f>
        <v/>
      </c>
      <c r="AT640" s="23" t="str">
        <f aca="false">IF($B640="","",IF(NOT(OR($F640="Activo",$F640="Cese")),IF(N(AR640)=0,"—","Revisar: sin vínculo"),IF(AR640="",IF(AP640=0,"No corresponde","Sin dato planilla"),IF(ABS(AS640)&lt;=TOL,"OK",IF(AS640&gt;0,"Retuvo de más","Retuvo de menos")))))</f>
        <v/>
      </c>
      <c r="AU640" s="19" t="n">
        <f aca="false">IF(AND(BASE_RET="Planilla (si existe)",AR640&lt;&gt;""),AR640,AP640)</f>
        <v>0</v>
      </c>
      <c r="AV640" s="19" t="n">
        <f aca="false">AU640+N640</f>
        <v>0</v>
      </c>
    </row>
    <row r="641" customFormat="false" ht="15" hidden="false" customHeight="false" outlineLevel="0" collapsed="false">
      <c r="A641" s="43" t="n">
        <v>53</v>
      </c>
      <c r="B641" s="35" t="str">
        <f aca="false">IF(Trabajadores!$B$58="","",Trabajadores!$B$58)</f>
        <v/>
      </c>
      <c r="C641" s="35" t="str">
        <f aca="false">IF($B641="","",Trabajadores!$D$58)</f>
        <v/>
      </c>
      <c r="D641" s="43" t="n">
        <v>12</v>
      </c>
      <c r="E641" s="23" t="s">
        <v>309</v>
      </c>
      <c r="F641" s="23" t="str">
        <f aca="false">IF($B641="","",IF(OR(12&lt;Trabajadores!$M$58,12&gt;Trabajadores!$N$58),"No vinculado",IF(AND(12=Trabajadores!$N$58,Trabajadores!$O$58="Sí"),"Cese","Activo")))</f>
        <v/>
      </c>
      <c r="G641" s="19" t="n">
        <f aca="false">IF($B641="",0,SUMIFS(Ingresos!$Z$6:$Z$1505,ING_COD,$B641,ING_CLASE,"ORD"))</f>
        <v>0</v>
      </c>
      <c r="H641" s="19" t="n">
        <f aca="false">IF($B641="",0,SUMIFS(Ingresos!$Z$6:$Z$1505,ING_COD,$B641,ING_CLASE,"ORD",ING_COMP,"Sí"))</f>
        <v>0</v>
      </c>
      <c r="I641" s="19" t="n">
        <f aca="false">IF($B641="",0,SUMIFS(Ingresos!$Z$6:$Z$1505,ING_COD,$B641,ING_CLASE,"GRA"))</f>
        <v>0</v>
      </c>
      <c r="J641" s="19" t="n">
        <f aca="false">IF($B641="",0,SUMIFS(Ingresos!$Z$6:$Z$1505,ING_COD,$B641,ING_CLASE,"BON"))</f>
        <v>0</v>
      </c>
      <c r="K641" s="19" t="n">
        <f aca="false">IF($B641="",0,SUMIFS(Ingresos!$Z$6:$Z$1505,ING_COD,$B641,ING_CLASE,"EXT"))</f>
        <v>0</v>
      </c>
      <c r="L641" s="19" t="n">
        <f aca="false">IF($B641="",0,SUMIFS(Ingresos!$Z$6:$Z$1505,ING_COD,$B641,ING_CLASE,"OTO"))</f>
        <v>0</v>
      </c>
      <c r="M641" s="19" t="n">
        <f aca="false">IF($B641="",0,SUMIFS(Ingresos!$Z$6:$Z$1505,ING_COD,$B641,ING_CLASE,"OTX"))</f>
        <v>0</v>
      </c>
      <c r="N641" s="19" t="n">
        <f aca="false">IF($B641="",0,SUMIFS(Ingresos!$Z$6:$Z$1505,ING_COD,$B641,ING_CLASE,"RETO"))</f>
        <v>0</v>
      </c>
      <c r="O641" s="19" t="n">
        <f aca="false">IF($B641="",0,SUMIFS(Ingresos!$Z$6:$Z$1505,ING_COD,$B641,ING_CLASE,"INA"))</f>
        <v>0</v>
      </c>
      <c r="P641" s="19" t="n">
        <f aca="false">G641+I641+J641+K641+L641+M641</f>
        <v>0</v>
      </c>
      <c r="Q641" s="44" t="n">
        <f aca="false">IF($F641="Activo",1,IF($F641="Cese",1,0))</f>
        <v>0</v>
      </c>
      <c r="R641" s="19" t="n">
        <f aca="false">G641*Q641</f>
        <v>0</v>
      </c>
      <c r="S641" s="19" t="n">
        <f aca="false">IF($F641="Activo",SUMIFS(I641:I641,$D641:$D641,"&lt;="&amp;Trabajadores!$N$58)+IF(PROY_BON="Sí",SUMIFS(J641:J641,$D641:$D641,"&lt;="&amp;Trabajadores!$N$58),0),IF($F641="Cese",I641+IF(PROY_BON="Sí",J641,0),0))</f>
        <v>0</v>
      </c>
      <c r="T641" s="19" t="n">
        <f aca="false">0</f>
        <v>0</v>
      </c>
      <c r="U641" s="19" t="n">
        <f aca="false">IF($F641="Activo",IF(Trabajadores!$J$58="Sí",L641*1,L641),IF($F641="Cese",L641,0))</f>
        <v>0</v>
      </c>
      <c r="V641" s="19" t="n">
        <f aca="false">IF(OR($F641="Activo",$F641="Cese"),M641,0)</f>
        <v>0</v>
      </c>
      <c r="W641" s="19" t="n">
        <f aca="false">IF(OR($F641="Activo",$F641="Cese"),SUM(P630:P640),0)</f>
        <v>0</v>
      </c>
      <c r="X641" s="36" t="n">
        <f aca="false">IF(OR($F641="Activo",$F641="Cese"),R641+S641+T641+U641+V641+W641,0)</f>
        <v>0</v>
      </c>
      <c r="Y641" s="19" t="n">
        <f aca="false">IF(OR($F641="Activo",$F641="Cese"),DED_FIJA,0)</f>
        <v>0</v>
      </c>
      <c r="Z641" s="36" t="n">
        <f aca="false">MAX(0,X641-Y641)</f>
        <v>0</v>
      </c>
      <c r="AA641" s="19" t="n">
        <f aca="false">IF(Z641=0,0,MAX(0,MIN(Z641,Parámetros!$G$19)-Parámetros!$F$19)*Parámetros!$E$19)</f>
        <v>0</v>
      </c>
      <c r="AB641" s="19" t="n">
        <f aca="false">IF(Z641=0,0,MAX(0,MIN(Z641,Parámetros!$G$20)-Parámetros!$F$20)*Parámetros!$E$20)</f>
        <v>0</v>
      </c>
      <c r="AC641" s="19" t="n">
        <f aca="false">IF(Z641=0,0,MAX(0,MIN(Z641,Parámetros!$G$21)-Parámetros!$F$21)*Parámetros!$E$21)</f>
        <v>0</v>
      </c>
      <c r="AD641" s="19" t="n">
        <f aca="false">IF(Z641=0,0,MAX(0,MIN(Z641,Parámetros!$G$22)-Parámetros!$F$22)*Parámetros!$E$22)</f>
        <v>0</v>
      </c>
      <c r="AE641" s="19" t="n">
        <f aca="false">IF(Z641=0,0,MAX(0,MIN(Z641,Parámetros!$G$23)-Parámetros!$F$23)*Parámetros!$E$23)</f>
        <v>0</v>
      </c>
      <c r="AF641" s="36" t="n">
        <f aca="false">SUM(AA641:AE641)</f>
        <v>0</v>
      </c>
      <c r="AG641" s="45" t="str">
        <f aca="false">IF(AM641&lt;=0,"-",INDEX(TR_TASA,MATCH(AM641,TR_DESDE,1)))</f>
        <v>-</v>
      </c>
      <c r="AH641" s="44" t="n">
        <f aca="false">IF($F641="Cese",1,IF($F641="Activo",INDEX(DIV_N,12),0))</f>
        <v>0</v>
      </c>
      <c r="AI641" s="44" t="n">
        <f aca="false">IF($F641="Cese",11,IF($F641="Activo",INDEX(DIV_HASTA,12),0))</f>
        <v>0</v>
      </c>
      <c r="AJ641" s="19" t="n">
        <f aca="false">IF(OR($F641="Activo",$F641="Cese"),SUMIFS(AV630:AV640,D630:D640,"&lt;="&amp;AI641),0)</f>
        <v>0</v>
      </c>
      <c r="AK641" s="19" t="n">
        <f aca="false">IF(OR($F641="Activo",$F641="Cese"),MAX(0,(AF641-AJ641)/AH641),0)</f>
        <v>0</v>
      </c>
      <c r="AL641" s="19" t="n">
        <f aca="false">IF(OR($F641="Activo",$F641="Cese"),K641+IF(PROY_BON="Sí",0,J641),0)</f>
        <v>0</v>
      </c>
      <c r="AM641" s="19" t="n">
        <f aca="false">IF(AL641&gt;0,MAX(0,X641+AL641-Y641),Z641)</f>
        <v>0</v>
      </c>
      <c r="AN641" s="19" t="n">
        <f aca="false">SUMPRODUCT((AM641&gt;TR_DESDE)*(AM641-TR_DESDE)*TR_INC)</f>
        <v>0</v>
      </c>
      <c r="AO641" s="19" t="n">
        <f aca="false">IF(AL641&gt;0,MAX(0,AN641-IF(TRUE(),MAX(AF641,AJ641),AF641)),0)</f>
        <v>0</v>
      </c>
      <c r="AP641" s="46" t="n">
        <f aca="false">IF(OR($F641="Activo",$F641="Cese"),ROUND(AK641+AO641,2),0)</f>
        <v>0</v>
      </c>
      <c r="AQ641" s="19" t="n">
        <f aca="false">IF(OR($F641="Activo",$F641="Cese"),MAX(0,AJ641-AN641),0)</f>
        <v>0</v>
      </c>
      <c r="AR641" s="19" t="str">
        <f aca="false">IF($B641="","",IF(COUNTIFS(RP_COD,$B641,'Retenciones Planilla'!$N$6:$N$105,"&lt;&gt;")=0,"",SUMIFS('Retenciones Planilla'!$N$6:$N$105,RP_COD,$B641)))</f>
        <v/>
      </c>
      <c r="AS641" s="19" t="str">
        <f aca="false">IF(AR641="","",AR641-AP641)</f>
        <v/>
      </c>
      <c r="AT641" s="23" t="str">
        <f aca="false">IF($B641="","",IF(NOT(OR($F641="Activo",$F641="Cese")),IF(N(AR641)=0,"—","Revisar: sin vínculo"),IF(AR641="",IF(AP641=0,"No corresponde","Sin dato planilla"),IF(ABS(AS641)&lt;=TOL,"OK",IF(AS641&gt;0,"Retuvo de más","Retuvo de menos")))))</f>
        <v/>
      </c>
      <c r="AU641" s="19" t="n">
        <f aca="false">IF(AND(BASE_RET="Planilla (si existe)",AR641&lt;&gt;""),AR641,AP641)</f>
        <v>0</v>
      </c>
      <c r="AV641" s="19" t="n">
        <f aca="false">AU641+N641</f>
        <v>0</v>
      </c>
    </row>
    <row r="642" customFormat="false" ht="15" hidden="false" customHeight="false" outlineLevel="0" collapsed="false">
      <c r="A642" s="43" t="n">
        <v>54</v>
      </c>
      <c r="B642" s="35" t="str">
        <f aca="false">IF(Trabajadores!$B$59="","",Trabajadores!$B$59)</f>
        <v/>
      </c>
      <c r="C642" s="35" t="str">
        <f aca="false">IF($B642="","",Trabajadores!$D$59)</f>
        <v/>
      </c>
      <c r="D642" s="43" t="n">
        <v>1</v>
      </c>
      <c r="E642" s="23" t="s">
        <v>298</v>
      </c>
      <c r="F642" s="23" t="str">
        <f aca="false">IF($B642="","",IF(OR(1&lt;Trabajadores!$M$59,1&gt;Trabajadores!$N$59),"No vinculado",IF(AND(1=Trabajadores!$N$59,Trabajadores!$O$59="Sí"),"Cese","Activo")))</f>
        <v/>
      </c>
      <c r="G642" s="19" t="n">
        <f aca="false">IF($B642="",0,SUMIFS(Ingresos!$O$6:$O$1505,ING_COD,$B642,ING_CLASE,"ORD"))</f>
        <v>0</v>
      </c>
      <c r="H642" s="19" t="n">
        <f aca="false">IF($B642="",0,SUMIFS(Ingresos!$O$6:$O$1505,ING_COD,$B642,ING_CLASE,"ORD",ING_COMP,"Sí"))</f>
        <v>0</v>
      </c>
      <c r="I642" s="19" t="n">
        <f aca="false">IF($B642="",0,SUMIFS(Ingresos!$O$6:$O$1505,ING_COD,$B642,ING_CLASE,"GRA"))</f>
        <v>0</v>
      </c>
      <c r="J642" s="19" t="n">
        <f aca="false">IF($B642="",0,SUMIFS(Ingresos!$O$6:$O$1505,ING_COD,$B642,ING_CLASE,"BON"))</f>
        <v>0</v>
      </c>
      <c r="K642" s="19" t="n">
        <f aca="false">IF($B642="",0,SUMIFS(Ingresos!$O$6:$O$1505,ING_COD,$B642,ING_CLASE,"EXT"))</f>
        <v>0</v>
      </c>
      <c r="L642" s="19" t="n">
        <f aca="false">IF($B642="",0,SUMIFS(Ingresos!$O$6:$O$1505,ING_COD,$B642,ING_CLASE,"OTO"))</f>
        <v>0</v>
      </c>
      <c r="M642" s="19" t="n">
        <f aca="false">IF($B642="",0,SUMIFS(Ingresos!$O$6:$O$1505,ING_COD,$B642,ING_CLASE,"OTX"))</f>
        <v>0</v>
      </c>
      <c r="N642" s="19" t="n">
        <f aca="false">IF($B642="",0,SUMIFS(Ingresos!$O$6:$O$1505,ING_COD,$B642,ING_CLASE,"RETO"))</f>
        <v>0</v>
      </c>
      <c r="O642" s="19" t="n">
        <f aca="false">IF($B642="",0,SUMIFS(Ingresos!$O$6:$O$1505,ING_COD,$B642,ING_CLASE,"INA"))</f>
        <v>0</v>
      </c>
      <c r="P642" s="19" t="n">
        <f aca="false">G642+I642+J642+K642+L642+M642</f>
        <v>0</v>
      </c>
      <c r="Q642" s="44" t="n">
        <f aca="false">IF($F642="Activo",12,IF($F642="Cese",1,0))</f>
        <v>0</v>
      </c>
      <c r="R642" s="19" t="n">
        <f aca="false">G642*Q642</f>
        <v>0</v>
      </c>
      <c r="S642" s="19" t="n">
        <f aca="false">IF($F642="Activo",SUMIFS(I642:I653,$D642:$D653,"&lt;="&amp;Trabajadores!$N$59)+IF(PROY_BON="Sí",SUMIFS(J642:J653,$D642:$D653,"&lt;="&amp;Trabajadores!$N$59),0),IF($F642="Cese",I642+IF(PROY_BON="Sí",J642,0),0))</f>
        <v>0</v>
      </c>
      <c r="T642" s="19" t="n">
        <f aca="false">IF(OR($F642&lt;&gt;"Activo",Trabajadores!$I$59="No"),0,IF(I648=0,H642*(1+IF(PROY_BON="Sí",Trabajadores!$P$59,0))*Trabajadores!$R$59/6*(Trabajadores!$N$59&gt;=7),0)+IF(I653=0,H642*(1+IF(PROY_BON="Sí",Trabajadores!$P$59,0))*Trabajadores!$S$59/6*(Trabajadores!$N$59&gt;=12),0))</f>
        <v>0</v>
      </c>
      <c r="U642" s="19" t="n">
        <f aca="false">IF($F642="Activo",IF(Trabajadores!$J$59="Sí",L642*12,L642),IF($F642="Cese",L642,0))</f>
        <v>0</v>
      </c>
      <c r="V642" s="19" t="n">
        <f aca="false">IF(OR($F642="Activo",$F642="Cese"),M642,0)</f>
        <v>0</v>
      </c>
      <c r="W642" s="19" t="n">
        <f aca="false">0</f>
        <v>0</v>
      </c>
      <c r="X642" s="36" t="n">
        <f aca="false">IF(OR($F642="Activo",$F642="Cese"),R642+S642+T642+U642+V642+W642,0)</f>
        <v>0</v>
      </c>
      <c r="Y642" s="19" t="n">
        <f aca="false">IF(OR($F642="Activo",$F642="Cese"),DED_FIJA,0)</f>
        <v>0</v>
      </c>
      <c r="Z642" s="36" t="n">
        <f aca="false">MAX(0,X642-Y642)</f>
        <v>0</v>
      </c>
      <c r="AA642" s="19" t="n">
        <f aca="false">IF(Z642=0,0,MAX(0,MIN(Z642,Parámetros!$G$19)-Parámetros!$F$19)*Parámetros!$E$19)</f>
        <v>0</v>
      </c>
      <c r="AB642" s="19" t="n">
        <f aca="false">IF(Z642=0,0,MAX(0,MIN(Z642,Parámetros!$G$20)-Parámetros!$F$20)*Parámetros!$E$20)</f>
        <v>0</v>
      </c>
      <c r="AC642" s="19" t="n">
        <f aca="false">IF(Z642=0,0,MAX(0,MIN(Z642,Parámetros!$G$21)-Parámetros!$F$21)*Parámetros!$E$21)</f>
        <v>0</v>
      </c>
      <c r="AD642" s="19" t="n">
        <f aca="false">IF(Z642=0,0,MAX(0,MIN(Z642,Parámetros!$G$22)-Parámetros!$F$22)*Parámetros!$E$22)</f>
        <v>0</v>
      </c>
      <c r="AE642" s="19" t="n">
        <f aca="false">IF(Z642=0,0,MAX(0,MIN(Z642,Parámetros!$G$23)-Parámetros!$F$23)*Parámetros!$E$23)</f>
        <v>0</v>
      </c>
      <c r="AF642" s="36" t="n">
        <f aca="false">SUM(AA642:AE642)</f>
        <v>0</v>
      </c>
      <c r="AG642" s="45" t="str">
        <f aca="false">IF(AM642&lt;=0,"-",INDEX(TR_TASA,MATCH(AM642,TR_DESDE,1)))</f>
        <v>-</v>
      </c>
      <c r="AH642" s="44" t="n">
        <f aca="false">IF($F642="Cese",1,IF($F642="Activo",INDEX(DIV_N,1),0))</f>
        <v>0</v>
      </c>
      <c r="AI642" s="44" t="n">
        <f aca="false">IF($F642="Cese",0,IF($F642="Activo",INDEX(DIV_HASTA,1),0))</f>
        <v>0</v>
      </c>
      <c r="AJ642" s="19" t="n">
        <f aca="false">0</f>
        <v>0</v>
      </c>
      <c r="AK642" s="19" t="n">
        <f aca="false">IF(OR($F642="Activo",$F642="Cese"),MAX(0,(AF642-AJ642)/AH642),0)</f>
        <v>0</v>
      </c>
      <c r="AL642" s="19" t="n">
        <f aca="false">IF(OR($F642="Activo",$F642="Cese"),K642+IF(PROY_BON="Sí",0,J642),0)</f>
        <v>0</v>
      </c>
      <c r="AM642" s="19" t="n">
        <f aca="false">IF(AL642&gt;0,MAX(0,X642+AL642-Y642),Z642)</f>
        <v>0</v>
      </c>
      <c r="AN642" s="19" t="n">
        <f aca="false">SUMPRODUCT((AM642&gt;TR_DESDE)*(AM642-TR_DESDE)*TR_INC)</f>
        <v>0</v>
      </c>
      <c r="AO642" s="19" t="n">
        <f aca="false">IF(AL642&gt;0,MAX(0,AN642-IF($F642="Cese",MAX(AF642,AJ642),AF642)),0)</f>
        <v>0</v>
      </c>
      <c r="AP642" s="46" t="n">
        <f aca="false">IF(OR($F642="Activo",$F642="Cese"),ROUND(AK642+AO642,2),0)</f>
        <v>0</v>
      </c>
      <c r="AQ642" s="19" t="n">
        <f aca="false">IF($F642="Cese",MAX(0,AJ642-AN642),0)</f>
        <v>0</v>
      </c>
      <c r="AR642" s="19" t="str">
        <f aca="false">IF($B642="","",IF(COUNTIFS(RP_COD,$B642,'Retenciones Planilla'!$C$6:$C$105,"&lt;&gt;")=0,"",SUMIFS('Retenciones Planilla'!$C$6:$C$105,RP_COD,$B642)))</f>
        <v/>
      </c>
      <c r="AS642" s="19" t="str">
        <f aca="false">IF(AR642="","",AR642-AP642)</f>
        <v/>
      </c>
      <c r="AT642" s="23" t="str">
        <f aca="false">IF($B642="","",IF(NOT(OR($F642="Activo",$F642="Cese")),IF(N(AR642)=0,"—","Revisar: sin vínculo"),IF(AR642="",IF(AP642=0,"No corresponde","Sin dato planilla"),IF(ABS(AS642)&lt;=TOL,"OK",IF(AS642&gt;0,"Retuvo de más","Retuvo de menos")))))</f>
        <v/>
      </c>
      <c r="AU642" s="19" t="n">
        <f aca="false">IF(AND(BASE_RET="Planilla (si existe)",AR642&lt;&gt;""),AR642,AP642)</f>
        <v>0</v>
      </c>
      <c r="AV642" s="19" t="n">
        <f aca="false">AU642+N642</f>
        <v>0</v>
      </c>
    </row>
    <row r="643" customFormat="false" ht="15" hidden="false" customHeight="false" outlineLevel="0" collapsed="false">
      <c r="A643" s="43" t="n">
        <v>54</v>
      </c>
      <c r="B643" s="35" t="str">
        <f aca="false">IF(Trabajadores!$B$59="","",Trabajadores!$B$59)</f>
        <v/>
      </c>
      <c r="C643" s="35" t="str">
        <f aca="false">IF($B643="","",Trabajadores!$D$59)</f>
        <v/>
      </c>
      <c r="D643" s="43" t="n">
        <v>2</v>
      </c>
      <c r="E643" s="23" t="s">
        <v>299</v>
      </c>
      <c r="F643" s="23" t="str">
        <f aca="false">IF($B643="","",IF(OR(2&lt;Trabajadores!$M$59,2&gt;Trabajadores!$N$59),"No vinculado",IF(AND(2=Trabajadores!$N$59,Trabajadores!$O$59="Sí"),"Cese","Activo")))</f>
        <v/>
      </c>
      <c r="G643" s="19" t="n">
        <f aca="false">IF($B643="",0,SUMIFS(Ingresos!$P$6:$P$1505,ING_COD,$B643,ING_CLASE,"ORD"))</f>
        <v>0</v>
      </c>
      <c r="H643" s="19" t="n">
        <f aca="false">IF($B643="",0,SUMIFS(Ingresos!$P$6:$P$1505,ING_COD,$B643,ING_CLASE,"ORD",ING_COMP,"Sí"))</f>
        <v>0</v>
      </c>
      <c r="I643" s="19" t="n">
        <f aca="false">IF($B643="",0,SUMIFS(Ingresos!$P$6:$P$1505,ING_COD,$B643,ING_CLASE,"GRA"))</f>
        <v>0</v>
      </c>
      <c r="J643" s="19" t="n">
        <f aca="false">IF($B643="",0,SUMIFS(Ingresos!$P$6:$P$1505,ING_COD,$B643,ING_CLASE,"BON"))</f>
        <v>0</v>
      </c>
      <c r="K643" s="19" t="n">
        <f aca="false">IF($B643="",0,SUMIFS(Ingresos!$P$6:$P$1505,ING_COD,$B643,ING_CLASE,"EXT"))</f>
        <v>0</v>
      </c>
      <c r="L643" s="19" t="n">
        <f aca="false">IF($B643="",0,SUMIFS(Ingresos!$P$6:$P$1505,ING_COD,$B643,ING_CLASE,"OTO"))</f>
        <v>0</v>
      </c>
      <c r="M643" s="19" t="n">
        <f aca="false">IF($B643="",0,SUMIFS(Ingresos!$P$6:$P$1505,ING_COD,$B643,ING_CLASE,"OTX"))</f>
        <v>0</v>
      </c>
      <c r="N643" s="19" t="n">
        <f aca="false">IF($B643="",0,SUMIFS(Ingresos!$P$6:$P$1505,ING_COD,$B643,ING_CLASE,"RETO"))</f>
        <v>0</v>
      </c>
      <c r="O643" s="19" t="n">
        <f aca="false">IF($B643="",0,SUMIFS(Ingresos!$P$6:$P$1505,ING_COD,$B643,ING_CLASE,"INA"))</f>
        <v>0</v>
      </c>
      <c r="P643" s="19" t="n">
        <f aca="false">G643+I643+J643+K643+L643+M643</f>
        <v>0</v>
      </c>
      <c r="Q643" s="44" t="n">
        <f aca="false">IF($F643="Activo",11,IF($F643="Cese",1,0))</f>
        <v>0</v>
      </c>
      <c r="R643" s="19" t="n">
        <f aca="false">G643*Q643</f>
        <v>0</v>
      </c>
      <c r="S643" s="19" t="n">
        <f aca="false">IF($F643="Activo",SUMIFS(I643:I653,$D643:$D653,"&lt;="&amp;Trabajadores!$N$59)+IF(PROY_BON="Sí",SUMIFS(J643:J653,$D643:$D653,"&lt;="&amp;Trabajadores!$N$59),0),IF($F643="Cese",I643+IF(PROY_BON="Sí",J643,0),0))</f>
        <v>0</v>
      </c>
      <c r="T643" s="19" t="n">
        <f aca="false">IF(OR($F643&lt;&gt;"Activo",Trabajadores!$I$59="No"),0,IF(I648=0,H643*(1+IF(PROY_BON="Sí",Trabajadores!$P$59,0))*Trabajadores!$R$59/6*(Trabajadores!$N$59&gt;=7),0)+IF(I653=0,H643*(1+IF(PROY_BON="Sí",Trabajadores!$P$59,0))*Trabajadores!$S$59/6*(Trabajadores!$N$59&gt;=12),0))</f>
        <v>0</v>
      </c>
      <c r="U643" s="19" t="n">
        <f aca="false">IF($F643="Activo",IF(Trabajadores!$J$59="Sí",L643*11,L643),IF($F643="Cese",L643,0))</f>
        <v>0</v>
      </c>
      <c r="V643" s="19" t="n">
        <f aca="false">IF(OR($F643="Activo",$F643="Cese"),M643,0)</f>
        <v>0</v>
      </c>
      <c r="W643" s="19" t="n">
        <f aca="false">IF(OR($F643="Activo",$F643="Cese"),SUM(P642:P642),0)</f>
        <v>0</v>
      </c>
      <c r="X643" s="36" t="n">
        <f aca="false">IF(OR($F643="Activo",$F643="Cese"),R643+S643+T643+U643+V643+W643,0)</f>
        <v>0</v>
      </c>
      <c r="Y643" s="19" t="n">
        <f aca="false">IF(OR($F643="Activo",$F643="Cese"),DED_FIJA,0)</f>
        <v>0</v>
      </c>
      <c r="Z643" s="36" t="n">
        <f aca="false">MAX(0,X643-Y643)</f>
        <v>0</v>
      </c>
      <c r="AA643" s="19" t="n">
        <f aca="false">IF(Z643=0,0,MAX(0,MIN(Z643,Parámetros!$G$19)-Parámetros!$F$19)*Parámetros!$E$19)</f>
        <v>0</v>
      </c>
      <c r="AB643" s="19" t="n">
        <f aca="false">IF(Z643=0,0,MAX(0,MIN(Z643,Parámetros!$G$20)-Parámetros!$F$20)*Parámetros!$E$20)</f>
        <v>0</v>
      </c>
      <c r="AC643" s="19" t="n">
        <f aca="false">IF(Z643=0,0,MAX(0,MIN(Z643,Parámetros!$G$21)-Parámetros!$F$21)*Parámetros!$E$21)</f>
        <v>0</v>
      </c>
      <c r="AD643" s="19" t="n">
        <f aca="false">IF(Z643=0,0,MAX(0,MIN(Z643,Parámetros!$G$22)-Parámetros!$F$22)*Parámetros!$E$22)</f>
        <v>0</v>
      </c>
      <c r="AE643" s="19" t="n">
        <f aca="false">IF(Z643=0,0,MAX(0,MIN(Z643,Parámetros!$G$23)-Parámetros!$F$23)*Parámetros!$E$23)</f>
        <v>0</v>
      </c>
      <c r="AF643" s="36" t="n">
        <f aca="false">SUM(AA643:AE643)</f>
        <v>0</v>
      </c>
      <c r="AG643" s="45" t="str">
        <f aca="false">IF(AM643&lt;=0,"-",INDEX(TR_TASA,MATCH(AM643,TR_DESDE,1)))</f>
        <v>-</v>
      </c>
      <c r="AH643" s="44" t="n">
        <f aca="false">IF($F643="Cese",1,IF($F643="Activo",INDEX(DIV_N,2),0))</f>
        <v>0</v>
      </c>
      <c r="AI643" s="44" t="n">
        <f aca="false">IF($F643="Cese",1,IF($F643="Activo",INDEX(DIV_HASTA,2),0))</f>
        <v>0</v>
      </c>
      <c r="AJ643" s="19" t="n">
        <f aca="false">IF(OR($F643="Activo",$F643="Cese"),SUMIFS(AV642:AV642,D642:D642,"&lt;="&amp;AI643),0)</f>
        <v>0</v>
      </c>
      <c r="AK643" s="19" t="n">
        <f aca="false">IF(OR($F643="Activo",$F643="Cese"),MAX(0,(AF643-AJ643)/AH643),0)</f>
        <v>0</v>
      </c>
      <c r="AL643" s="19" t="n">
        <f aca="false">IF(OR($F643="Activo",$F643="Cese"),K643+IF(PROY_BON="Sí",0,J643),0)</f>
        <v>0</v>
      </c>
      <c r="AM643" s="19" t="n">
        <f aca="false">IF(AL643&gt;0,MAX(0,X643+AL643-Y643),Z643)</f>
        <v>0</v>
      </c>
      <c r="AN643" s="19" t="n">
        <f aca="false">SUMPRODUCT((AM643&gt;TR_DESDE)*(AM643-TR_DESDE)*TR_INC)</f>
        <v>0</v>
      </c>
      <c r="AO643" s="19" t="n">
        <f aca="false">IF(AL643&gt;0,MAX(0,AN643-IF($F643="Cese",MAX(AF643,AJ643),AF643)),0)</f>
        <v>0</v>
      </c>
      <c r="AP643" s="46" t="n">
        <f aca="false">IF(OR($F643="Activo",$F643="Cese"),ROUND(AK643+AO643,2),0)</f>
        <v>0</v>
      </c>
      <c r="AQ643" s="19" t="n">
        <f aca="false">IF($F643="Cese",MAX(0,AJ643-AN643),0)</f>
        <v>0</v>
      </c>
      <c r="AR643" s="19" t="str">
        <f aca="false">IF($B643="","",IF(COUNTIFS(RP_COD,$B643,'Retenciones Planilla'!$D$6:$D$105,"&lt;&gt;")=0,"",SUMIFS('Retenciones Planilla'!$D$6:$D$105,RP_COD,$B643)))</f>
        <v/>
      </c>
      <c r="AS643" s="19" t="str">
        <f aca="false">IF(AR643="","",AR643-AP643)</f>
        <v/>
      </c>
      <c r="AT643" s="23" t="str">
        <f aca="false">IF($B643="","",IF(NOT(OR($F643="Activo",$F643="Cese")),IF(N(AR643)=0,"—","Revisar: sin vínculo"),IF(AR643="",IF(AP643=0,"No corresponde","Sin dato planilla"),IF(ABS(AS643)&lt;=TOL,"OK",IF(AS643&gt;0,"Retuvo de más","Retuvo de menos")))))</f>
        <v/>
      </c>
      <c r="AU643" s="19" t="n">
        <f aca="false">IF(AND(BASE_RET="Planilla (si existe)",AR643&lt;&gt;""),AR643,AP643)</f>
        <v>0</v>
      </c>
      <c r="AV643" s="19" t="n">
        <f aca="false">AU643+N643</f>
        <v>0</v>
      </c>
    </row>
    <row r="644" customFormat="false" ht="15" hidden="false" customHeight="false" outlineLevel="0" collapsed="false">
      <c r="A644" s="43" t="n">
        <v>54</v>
      </c>
      <c r="B644" s="35" t="str">
        <f aca="false">IF(Trabajadores!$B$59="","",Trabajadores!$B$59)</f>
        <v/>
      </c>
      <c r="C644" s="35" t="str">
        <f aca="false">IF($B644="","",Trabajadores!$D$59)</f>
        <v/>
      </c>
      <c r="D644" s="43" t="n">
        <v>3</v>
      </c>
      <c r="E644" s="23" t="s">
        <v>300</v>
      </c>
      <c r="F644" s="23" t="str">
        <f aca="false">IF($B644="","",IF(OR(3&lt;Trabajadores!$M$59,3&gt;Trabajadores!$N$59),"No vinculado",IF(AND(3=Trabajadores!$N$59,Trabajadores!$O$59="Sí"),"Cese","Activo")))</f>
        <v/>
      </c>
      <c r="G644" s="19" t="n">
        <f aca="false">IF($B644="",0,SUMIFS(Ingresos!$Q$6:$Q$1505,ING_COD,$B644,ING_CLASE,"ORD"))</f>
        <v>0</v>
      </c>
      <c r="H644" s="19" t="n">
        <f aca="false">IF($B644="",0,SUMIFS(Ingresos!$Q$6:$Q$1505,ING_COD,$B644,ING_CLASE,"ORD",ING_COMP,"Sí"))</f>
        <v>0</v>
      </c>
      <c r="I644" s="19" t="n">
        <f aca="false">IF($B644="",0,SUMIFS(Ingresos!$Q$6:$Q$1505,ING_COD,$B644,ING_CLASE,"GRA"))</f>
        <v>0</v>
      </c>
      <c r="J644" s="19" t="n">
        <f aca="false">IF($B644="",0,SUMIFS(Ingresos!$Q$6:$Q$1505,ING_COD,$B644,ING_CLASE,"BON"))</f>
        <v>0</v>
      </c>
      <c r="K644" s="19" t="n">
        <f aca="false">IF($B644="",0,SUMIFS(Ingresos!$Q$6:$Q$1505,ING_COD,$B644,ING_CLASE,"EXT"))</f>
        <v>0</v>
      </c>
      <c r="L644" s="19" t="n">
        <f aca="false">IF($B644="",0,SUMIFS(Ingresos!$Q$6:$Q$1505,ING_COD,$B644,ING_CLASE,"OTO"))</f>
        <v>0</v>
      </c>
      <c r="M644" s="19" t="n">
        <f aca="false">IF($B644="",0,SUMIFS(Ingresos!$Q$6:$Q$1505,ING_COD,$B644,ING_CLASE,"OTX"))</f>
        <v>0</v>
      </c>
      <c r="N644" s="19" t="n">
        <f aca="false">IF($B644="",0,SUMIFS(Ingresos!$Q$6:$Q$1505,ING_COD,$B644,ING_CLASE,"RETO"))</f>
        <v>0</v>
      </c>
      <c r="O644" s="19" t="n">
        <f aca="false">IF($B644="",0,SUMIFS(Ingresos!$Q$6:$Q$1505,ING_COD,$B644,ING_CLASE,"INA"))</f>
        <v>0</v>
      </c>
      <c r="P644" s="19" t="n">
        <f aca="false">G644+I644+J644+K644+L644+M644</f>
        <v>0</v>
      </c>
      <c r="Q644" s="44" t="n">
        <f aca="false">IF($F644="Activo",10,IF($F644="Cese",1,0))</f>
        <v>0</v>
      </c>
      <c r="R644" s="19" t="n">
        <f aca="false">G644*Q644</f>
        <v>0</v>
      </c>
      <c r="S644" s="19" t="n">
        <f aca="false">IF($F644="Activo",SUMIFS(I644:I653,$D644:$D653,"&lt;="&amp;Trabajadores!$N$59)+IF(PROY_BON="Sí",SUMIFS(J644:J653,$D644:$D653,"&lt;="&amp;Trabajadores!$N$59),0),IF($F644="Cese",I644+IF(PROY_BON="Sí",J644,0),0))</f>
        <v>0</v>
      </c>
      <c r="T644" s="19" t="n">
        <f aca="false">IF(OR($F644&lt;&gt;"Activo",Trabajadores!$I$59="No"),0,IF(I648=0,H644*(1+IF(PROY_BON="Sí",Trabajadores!$P$59,0))*Trabajadores!$R$59/6*(Trabajadores!$N$59&gt;=7),0)+IF(I653=0,H644*(1+IF(PROY_BON="Sí",Trabajadores!$P$59,0))*Trabajadores!$S$59/6*(Trabajadores!$N$59&gt;=12),0))</f>
        <v>0</v>
      </c>
      <c r="U644" s="19" t="n">
        <f aca="false">IF($F644="Activo",IF(Trabajadores!$J$59="Sí",L644*10,L644),IF($F644="Cese",L644,0))</f>
        <v>0</v>
      </c>
      <c r="V644" s="19" t="n">
        <f aca="false">IF(OR($F644="Activo",$F644="Cese"),M644,0)</f>
        <v>0</v>
      </c>
      <c r="W644" s="19" t="n">
        <f aca="false">IF(OR($F644="Activo",$F644="Cese"),SUM(P642:P643),0)</f>
        <v>0</v>
      </c>
      <c r="X644" s="36" t="n">
        <f aca="false">IF(OR($F644="Activo",$F644="Cese"),R644+S644+T644+U644+V644+W644,0)</f>
        <v>0</v>
      </c>
      <c r="Y644" s="19" t="n">
        <f aca="false">IF(OR($F644="Activo",$F644="Cese"),DED_FIJA,0)</f>
        <v>0</v>
      </c>
      <c r="Z644" s="36" t="n">
        <f aca="false">MAX(0,X644-Y644)</f>
        <v>0</v>
      </c>
      <c r="AA644" s="19" t="n">
        <f aca="false">IF(Z644=0,0,MAX(0,MIN(Z644,Parámetros!$G$19)-Parámetros!$F$19)*Parámetros!$E$19)</f>
        <v>0</v>
      </c>
      <c r="AB644" s="19" t="n">
        <f aca="false">IF(Z644=0,0,MAX(0,MIN(Z644,Parámetros!$G$20)-Parámetros!$F$20)*Parámetros!$E$20)</f>
        <v>0</v>
      </c>
      <c r="AC644" s="19" t="n">
        <f aca="false">IF(Z644=0,0,MAX(0,MIN(Z644,Parámetros!$G$21)-Parámetros!$F$21)*Parámetros!$E$21)</f>
        <v>0</v>
      </c>
      <c r="AD644" s="19" t="n">
        <f aca="false">IF(Z644=0,0,MAX(0,MIN(Z644,Parámetros!$G$22)-Parámetros!$F$22)*Parámetros!$E$22)</f>
        <v>0</v>
      </c>
      <c r="AE644" s="19" t="n">
        <f aca="false">IF(Z644=0,0,MAX(0,MIN(Z644,Parámetros!$G$23)-Parámetros!$F$23)*Parámetros!$E$23)</f>
        <v>0</v>
      </c>
      <c r="AF644" s="36" t="n">
        <f aca="false">SUM(AA644:AE644)</f>
        <v>0</v>
      </c>
      <c r="AG644" s="45" t="str">
        <f aca="false">IF(AM644&lt;=0,"-",INDEX(TR_TASA,MATCH(AM644,TR_DESDE,1)))</f>
        <v>-</v>
      </c>
      <c r="AH644" s="44" t="n">
        <f aca="false">IF($F644="Cese",1,IF($F644="Activo",INDEX(DIV_N,3),0))</f>
        <v>0</v>
      </c>
      <c r="AI644" s="44" t="n">
        <f aca="false">IF($F644="Cese",2,IF($F644="Activo",INDEX(DIV_HASTA,3),0))</f>
        <v>0</v>
      </c>
      <c r="AJ644" s="19" t="n">
        <f aca="false">IF(OR($F644="Activo",$F644="Cese"),SUMIFS(AV642:AV643,D642:D643,"&lt;="&amp;AI644),0)</f>
        <v>0</v>
      </c>
      <c r="AK644" s="19" t="n">
        <f aca="false">IF(OR($F644="Activo",$F644="Cese"),MAX(0,(AF644-AJ644)/AH644),0)</f>
        <v>0</v>
      </c>
      <c r="AL644" s="19" t="n">
        <f aca="false">IF(OR($F644="Activo",$F644="Cese"),K644+IF(PROY_BON="Sí",0,J644),0)</f>
        <v>0</v>
      </c>
      <c r="AM644" s="19" t="n">
        <f aca="false">IF(AL644&gt;0,MAX(0,X644+AL644-Y644),Z644)</f>
        <v>0</v>
      </c>
      <c r="AN644" s="19" t="n">
        <f aca="false">SUMPRODUCT((AM644&gt;TR_DESDE)*(AM644-TR_DESDE)*TR_INC)</f>
        <v>0</v>
      </c>
      <c r="AO644" s="19" t="n">
        <f aca="false">IF(AL644&gt;0,MAX(0,AN644-IF($F644="Cese",MAX(AF644,AJ644),AF644)),0)</f>
        <v>0</v>
      </c>
      <c r="AP644" s="46" t="n">
        <f aca="false">IF(OR($F644="Activo",$F644="Cese"),ROUND(AK644+AO644,2),0)</f>
        <v>0</v>
      </c>
      <c r="AQ644" s="19" t="n">
        <f aca="false">IF($F644="Cese",MAX(0,AJ644-AN644),0)</f>
        <v>0</v>
      </c>
      <c r="AR644" s="19" t="str">
        <f aca="false">IF($B644="","",IF(COUNTIFS(RP_COD,$B644,'Retenciones Planilla'!$E$6:$E$105,"&lt;&gt;")=0,"",SUMIFS('Retenciones Planilla'!$E$6:$E$105,RP_COD,$B644)))</f>
        <v/>
      </c>
      <c r="AS644" s="19" t="str">
        <f aca="false">IF(AR644="","",AR644-AP644)</f>
        <v/>
      </c>
      <c r="AT644" s="23" t="str">
        <f aca="false">IF($B644="","",IF(NOT(OR($F644="Activo",$F644="Cese")),IF(N(AR644)=0,"—","Revisar: sin vínculo"),IF(AR644="",IF(AP644=0,"No corresponde","Sin dato planilla"),IF(ABS(AS644)&lt;=TOL,"OK",IF(AS644&gt;0,"Retuvo de más","Retuvo de menos")))))</f>
        <v/>
      </c>
      <c r="AU644" s="19" t="n">
        <f aca="false">IF(AND(BASE_RET="Planilla (si existe)",AR644&lt;&gt;""),AR644,AP644)</f>
        <v>0</v>
      </c>
      <c r="AV644" s="19" t="n">
        <f aca="false">AU644+N644</f>
        <v>0</v>
      </c>
    </row>
    <row r="645" customFormat="false" ht="15" hidden="false" customHeight="false" outlineLevel="0" collapsed="false">
      <c r="A645" s="43" t="n">
        <v>54</v>
      </c>
      <c r="B645" s="35" t="str">
        <f aca="false">IF(Trabajadores!$B$59="","",Trabajadores!$B$59)</f>
        <v/>
      </c>
      <c r="C645" s="35" t="str">
        <f aca="false">IF($B645="","",Trabajadores!$D$59)</f>
        <v/>
      </c>
      <c r="D645" s="43" t="n">
        <v>4</v>
      </c>
      <c r="E645" s="23" t="s">
        <v>301</v>
      </c>
      <c r="F645" s="23" t="str">
        <f aca="false">IF($B645="","",IF(OR(4&lt;Trabajadores!$M$59,4&gt;Trabajadores!$N$59),"No vinculado",IF(AND(4=Trabajadores!$N$59,Trabajadores!$O$59="Sí"),"Cese","Activo")))</f>
        <v/>
      </c>
      <c r="G645" s="19" t="n">
        <f aca="false">IF($B645="",0,SUMIFS(Ingresos!$R$6:$R$1505,ING_COD,$B645,ING_CLASE,"ORD"))</f>
        <v>0</v>
      </c>
      <c r="H645" s="19" t="n">
        <f aca="false">IF($B645="",0,SUMIFS(Ingresos!$R$6:$R$1505,ING_COD,$B645,ING_CLASE,"ORD",ING_COMP,"Sí"))</f>
        <v>0</v>
      </c>
      <c r="I645" s="19" t="n">
        <f aca="false">IF($B645="",0,SUMIFS(Ingresos!$R$6:$R$1505,ING_COD,$B645,ING_CLASE,"GRA"))</f>
        <v>0</v>
      </c>
      <c r="J645" s="19" t="n">
        <f aca="false">IF($B645="",0,SUMIFS(Ingresos!$R$6:$R$1505,ING_COD,$B645,ING_CLASE,"BON"))</f>
        <v>0</v>
      </c>
      <c r="K645" s="19" t="n">
        <f aca="false">IF($B645="",0,SUMIFS(Ingresos!$R$6:$R$1505,ING_COD,$B645,ING_CLASE,"EXT"))</f>
        <v>0</v>
      </c>
      <c r="L645" s="19" t="n">
        <f aca="false">IF($B645="",0,SUMIFS(Ingresos!$R$6:$R$1505,ING_COD,$B645,ING_CLASE,"OTO"))</f>
        <v>0</v>
      </c>
      <c r="M645" s="19" t="n">
        <f aca="false">IF($B645="",0,SUMIFS(Ingresos!$R$6:$R$1505,ING_COD,$B645,ING_CLASE,"OTX"))</f>
        <v>0</v>
      </c>
      <c r="N645" s="19" t="n">
        <f aca="false">IF($B645="",0,SUMIFS(Ingresos!$R$6:$R$1505,ING_COD,$B645,ING_CLASE,"RETO"))</f>
        <v>0</v>
      </c>
      <c r="O645" s="19" t="n">
        <f aca="false">IF($B645="",0,SUMIFS(Ingresos!$R$6:$R$1505,ING_COD,$B645,ING_CLASE,"INA"))</f>
        <v>0</v>
      </c>
      <c r="P645" s="19" t="n">
        <f aca="false">G645+I645+J645+K645+L645+M645</f>
        <v>0</v>
      </c>
      <c r="Q645" s="44" t="n">
        <f aca="false">IF($F645="Activo",9,IF($F645="Cese",1,0))</f>
        <v>0</v>
      </c>
      <c r="R645" s="19" t="n">
        <f aca="false">G645*Q645</f>
        <v>0</v>
      </c>
      <c r="S645" s="19" t="n">
        <f aca="false">IF($F645="Activo",SUMIFS(I645:I653,$D645:$D653,"&lt;="&amp;Trabajadores!$N$59)+IF(PROY_BON="Sí",SUMIFS(J645:J653,$D645:$D653,"&lt;="&amp;Trabajadores!$N$59),0),IF($F645="Cese",I645+IF(PROY_BON="Sí",J645,0),0))</f>
        <v>0</v>
      </c>
      <c r="T645" s="19" t="n">
        <f aca="false">IF(OR($F645&lt;&gt;"Activo",Trabajadores!$I$59="No"),0,IF(I648=0,H645*(1+IF(PROY_BON="Sí",Trabajadores!$P$59,0))*Trabajadores!$R$59/6*(Trabajadores!$N$59&gt;=7),0)+IF(I653=0,H645*(1+IF(PROY_BON="Sí",Trabajadores!$P$59,0))*Trabajadores!$S$59/6*(Trabajadores!$N$59&gt;=12),0))</f>
        <v>0</v>
      </c>
      <c r="U645" s="19" t="n">
        <f aca="false">IF($F645="Activo",IF(Trabajadores!$J$59="Sí",L645*9,L645),IF($F645="Cese",L645,0))</f>
        <v>0</v>
      </c>
      <c r="V645" s="19" t="n">
        <f aca="false">IF(OR($F645="Activo",$F645="Cese"),M645,0)</f>
        <v>0</v>
      </c>
      <c r="W645" s="19" t="n">
        <f aca="false">IF(OR($F645="Activo",$F645="Cese"),SUM(P642:P644),0)</f>
        <v>0</v>
      </c>
      <c r="X645" s="36" t="n">
        <f aca="false">IF(OR($F645="Activo",$F645="Cese"),R645+S645+T645+U645+V645+W645,0)</f>
        <v>0</v>
      </c>
      <c r="Y645" s="19" t="n">
        <f aca="false">IF(OR($F645="Activo",$F645="Cese"),DED_FIJA,0)</f>
        <v>0</v>
      </c>
      <c r="Z645" s="36" t="n">
        <f aca="false">MAX(0,X645-Y645)</f>
        <v>0</v>
      </c>
      <c r="AA645" s="19" t="n">
        <f aca="false">IF(Z645=0,0,MAX(0,MIN(Z645,Parámetros!$G$19)-Parámetros!$F$19)*Parámetros!$E$19)</f>
        <v>0</v>
      </c>
      <c r="AB645" s="19" t="n">
        <f aca="false">IF(Z645=0,0,MAX(0,MIN(Z645,Parámetros!$G$20)-Parámetros!$F$20)*Parámetros!$E$20)</f>
        <v>0</v>
      </c>
      <c r="AC645" s="19" t="n">
        <f aca="false">IF(Z645=0,0,MAX(0,MIN(Z645,Parámetros!$G$21)-Parámetros!$F$21)*Parámetros!$E$21)</f>
        <v>0</v>
      </c>
      <c r="AD645" s="19" t="n">
        <f aca="false">IF(Z645=0,0,MAX(0,MIN(Z645,Parámetros!$G$22)-Parámetros!$F$22)*Parámetros!$E$22)</f>
        <v>0</v>
      </c>
      <c r="AE645" s="19" t="n">
        <f aca="false">IF(Z645=0,0,MAX(0,MIN(Z645,Parámetros!$G$23)-Parámetros!$F$23)*Parámetros!$E$23)</f>
        <v>0</v>
      </c>
      <c r="AF645" s="36" t="n">
        <f aca="false">SUM(AA645:AE645)</f>
        <v>0</v>
      </c>
      <c r="AG645" s="45" t="str">
        <f aca="false">IF(AM645&lt;=0,"-",INDEX(TR_TASA,MATCH(AM645,TR_DESDE,1)))</f>
        <v>-</v>
      </c>
      <c r="AH645" s="44" t="n">
        <f aca="false">IF($F645="Cese",1,IF($F645="Activo",INDEX(DIV_N,4),0))</f>
        <v>0</v>
      </c>
      <c r="AI645" s="44" t="n">
        <f aca="false">IF($F645="Cese",3,IF($F645="Activo",INDEX(DIV_HASTA,4),0))</f>
        <v>0</v>
      </c>
      <c r="AJ645" s="19" t="n">
        <f aca="false">IF(OR($F645="Activo",$F645="Cese"),SUMIFS(AV642:AV644,D642:D644,"&lt;="&amp;AI645),0)</f>
        <v>0</v>
      </c>
      <c r="AK645" s="19" t="n">
        <f aca="false">IF(OR($F645="Activo",$F645="Cese"),MAX(0,(AF645-AJ645)/AH645),0)</f>
        <v>0</v>
      </c>
      <c r="AL645" s="19" t="n">
        <f aca="false">IF(OR($F645="Activo",$F645="Cese"),K645+IF(PROY_BON="Sí",0,J645),0)</f>
        <v>0</v>
      </c>
      <c r="AM645" s="19" t="n">
        <f aca="false">IF(AL645&gt;0,MAX(0,X645+AL645-Y645),Z645)</f>
        <v>0</v>
      </c>
      <c r="AN645" s="19" t="n">
        <f aca="false">SUMPRODUCT((AM645&gt;TR_DESDE)*(AM645-TR_DESDE)*TR_INC)</f>
        <v>0</v>
      </c>
      <c r="AO645" s="19" t="n">
        <f aca="false">IF(AL645&gt;0,MAX(0,AN645-IF($F645="Cese",MAX(AF645,AJ645),AF645)),0)</f>
        <v>0</v>
      </c>
      <c r="AP645" s="46" t="n">
        <f aca="false">IF(OR($F645="Activo",$F645="Cese"),ROUND(AK645+AO645,2),0)</f>
        <v>0</v>
      </c>
      <c r="AQ645" s="19" t="n">
        <f aca="false">IF($F645="Cese",MAX(0,AJ645-AN645),0)</f>
        <v>0</v>
      </c>
      <c r="AR645" s="19" t="str">
        <f aca="false">IF($B645="","",IF(COUNTIFS(RP_COD,$B645,'Retenciones Planilla'!$F$6:$F$105,"&lt;&gt;")=0,"",SUMIFS('Retenciones Planilla'!$F$6:$F$105,RP_COD,$B645)))</f>
        <v/>
      </c>
      <c r="AS645" s="19" t="str">
        <f aca="false">IF(AR645="","",AR645-AP645)</f>
        <v/>
      </c>
      <c r="AT645" s="23" t="str">
        <f aca="false">IF($B645="","",IF(NOT(OR($F645="Activo",$F645="Cese")),IF(N(AR645)=0,"—","Revisar: sin vínculo"),IF(AR645="",IF(AP645=0,"No corresponde","Sin dato planilla"),IF(ABS(AS645)&lt;=TOL,"OK",IF(AS645&gt;0,"Retuvo de más","Retuvo de menos")))))</f>
        <v/>
      </c>
      <c r="AU645" s="19" t="n">
        <f aca="false">IF(AND(BASE_RET="Planilla (si existe)",AR645&lt;&gt;""),AR645,AP645)</f>
        <v>0</v>
      </c>
      <c r="AV645" s="19" t="n">
        <f aca="false">AU645+N645</f>
        <v>0</v>
      </c>
    </row>
    <row r="646" customFormat="false" ht="15" hidden="false" customHeight="false" outlineLevel="0" collapsed="false">
      <c r="A646" s="43" t="n">
        <v>54</v>
      </c>
      <c r="B646" s="35" t="str">
        <f aca="false">IF(Trabajadores!$B$59="","",Trabajadores!$B$59)</f>
        <v/>
      </c>
      <c r="C646" s="35" t="str">
        <f aca="false">IF($B646="","",Trabajadores!$D$59)</f>
        <v/>
      </c>
      <c r="D646" s="43" t="n">
        <v>5</v>
      </c>
      <c r="E646" s="23" t="s">
        <v>302</v>
      </c>
      <c r="F646" s="23" t="str">
        <f aca="false">IF($B646="","",IF(OR(5&lt;Trabajadores!$M$59,5&gt;Trabajadores!$N$59),"No vinculado",IF(AND(5=Trabajadores!$N$59,Trabajadores!$O$59="Sí"),"Cese","Activo")))</f>
        <v/>
      </c>
      <c r="G646" s="19" t="n">
        <f aca="false">IF($B646="",0,SUMIFS(Ingresos!$S$6:$S$1505,ING_COD,$B646,ING_CLASE,"ORD"))</f>
        <v>0</v>
      </c>
      <c r="H646" s="19" t="n">
        <f aca="false">IF($B646="",0,SUMIFS(Ingresos!$S$6:$S$1505,ING_COD,$B646,ING_CLASE,"ORD",ING_COMP,"Sí"))</f>
        <v>0</v>
      </c>
      <c r="I646" s="19" t="n">
        <f aca="false">IF($B646="",0,SUMIFS(Ingresos!$S$6:$S$1505,ING_COD,$B646,ING_CLASE,"GRA"))</f>
        <v>0</v>
      </c>
      <c r="J646" s="19" t="n">
        <f aca="false">IF($B646="",0,SUMIFS(Ingresos!$S$6:$S$1505,ING_COD,$B646,ING_CLASE,"BON"))</f>
        <v>0</v>
      </c>
      <c r="K646" s="19" t="n">
        <f aca="false">IF($B646="",0,SUMIFS(Ingresos!$S$6:$S$1505,ING_COD,$B646,ING_CLASE,"EXT"))</f>
        <v>0</v>
      </c>
      <c r="L646" s="19" t="n">
        <f aca="false">IF($B646="",0,SUMIFS(Ingresos!$S$6:$S$1505,ING_COD,$B646,ING_CLASE,"OTO"))</f>
        <v>0</v>
      </c>
      <c r="M646" s="19" t="n">
        <f aca="false">IF($B646="",0,SUMIFS(Ingresos!$S$6:$S$1505,ING_COD,$B646,ING_CLASE,"OTX"))</f>
        <v>0</v>
      </c>
      <c r="N646" s="19" t="n">
        <f aca="false">IF($B646="",0,SUMIFS(Ingresos!$S$6:$S$1505,ING_COD,$B646,ING_CLASE,"RETO"))</f>
        <v>0</v>
      </c>
      <c r="O646" s="19" t="n">
        <f aca="false">IF($B646="",0,SUMIFS(Ingresos!$S$6:$S$1505,ING_COD,$B646,ING_CLASE,"INA"))</f>
        <v>0</v>
      </c>
      <c r="P646" s="19" t="n">
        <f aca="false">G646+I646+J646+K646+L646+M646</f>
        <v>0</v>
      </c>
      <c r="Q646" s="44" t="n">
        <f aca="false">IF($F646="Activo",8,IF($F646="Cese",1,0))</f>
        <v>0</v>
      </c>
      <c r="R646" s="19" t="n">
        <f aca="false">G646*Q646</f>
        <v>0</v>
      </c>
      <c r="S646" s="19" t="n">
        <f aca="false">IF($F646="Activo",SUMIFS(I646:I653,$D646:$D653,"&lt;="&amp;Trabajadores!$N$59)+IF(PROY_BON="Sí",SUMIFS(J646:J653,$D646:$D653,"&lt;="&amp;Trabajadores!$N$59),0),IF($F646="Cese",I646+IF(PROY_BON="Sí",J646,0),0))</f>
        <v>0</v>
      </c>
      <c r="T646" s="19" t="n">
        <f aca="false">IF(OR($F646&lt;&gt;"Activo",Trabajadores!$I$59="No"),0,IF(I648=0,H646*(1+IF(PROY_BON="Sí",Trabajadores!$P$59,0))*Trabajadores!$R$59/6*(Trabajadores!$N$59&gt;=7),0)+IF(I653=0,H646*(1+IF(PROY_BON="Sí",Trabajadores!$P$59,0))*Trabajadores!$S$59/6*(Trabajadores!$N$59&gt;=12),0))</f>
        <v>0</v>
      </c>
      <c r="U646" s="19" t="n">
        <f aca="false">IF($F646="Activo",IF(Trabajadores!$J$59="Sí",L646*8,L646),IF($F646="Cese",L646,0))</f>
        <v>0</v>
      </c>
      <c r="V646" s="19" t="n">
        <f aca="false">IF(OR($F646="Activo",$F646="Cese"),M646,0)</f>
        <v>0</v>
      </c>
      <c r="W646" s="19" t="n">
        <f aca="false">IF(OR($F646="Activo",$F646="Cese"),SUM(P642:P645),0)</f>
        <v>0</v>
      </c>
      <c r="X646" s="36" t="n">
        <f aca="false">IF(OR($F646="Activo",$F646="Cese"),R646+S646+T646+U646+V646+W646,0)</f>
        <v>0</v>
      </c>
      <c r="Y646" s="19" t="n">
        <f aca="false">IF(OR($F646="Activo",$F646="Cese"),DED_FIJA,0)</f>
        <v>0</v>
      </c>
      <c r="Z646" s="36" t="n">
        <f aca="false">MAX(0,X646-Y646)</f>
        <v>0</v>
      </c>
      <c r="AA646" s="19" t="n">
        <f aca="false">IF(Z646=0,0,MAX(0,MIN(Z646,Parámetros!$G$19)-Parámetros!$F$19)*Parámetros!$E$19)</f>
        <v>0</v>
      </c>
      <c r="AB646" s="19" t="n">
        <f aca="false">IF(Z646=0,0,MAX(0,MIN(Z646,Parámetros!$G$20)-Parámetros!$F$20)*Parámetros!$E$20)</f>
        <v>0</v>
      </c>
      <c r="AC646" s="19" t="n">
        <f aca="false">IF(Z646=0,0,MAX(0,MIN(Z646,Parámetros!$G$21)-Parámetros!$F$21)*Parámetros!$E$21)</f>
        <v>0</v>
      </c>
      <c r="AD646" s="19" t="n">
        <f aca="false">IF(Z646=0,0,MAX(0,MIN(Z646,Parámetros!$G$22)-Parámetros!$F$22)*Parámetros!$E$22)</f>
        <v>0</v>
      </c>
      <c r="AE646" s="19" t="n">
        <f aca="false">IF(Z646=0,0,MAX(0,MIN(Z646,Parámetros!$G$23)-Parámetros!$F$23)*Parámetros!$E$23)</f>
        <v>0</v>
      </c>
      <c r="AF646" s="36" t="n">
        <f aca="false">SUM(AA646:AE646)</f>
        <v>0</v>
      </c>
      <c r="AG646" s="45" t="str">
        <f aca="false">IF(AM646&lt;=0,"-",INDEX(TR_TASA,MATCH(AM646,TR_DESDE,1)))</f>
        <v>-</v>
      </c>
      <c r="AH646" s="44" t="n">
        <f aca="false">IF($F646="Cese",1,IF($F646="Activo",INDEX(DIV_N,5),0))</f>
        <v>0</v>
      </c>
      <c r="AI646" s="44" t="n">
        <f aca="false">IF($F646="Cese",4,IF($F646="Activo",INDEX(DIV_HASTA,5),0))</f>
        <v>0</v>
      </c>
      <c r="AJ646" s="19" t="n">
        <f aca="false">IF(OR($F646="Activo",$F646="Cese"),SUMIFS(AV642:AV645,D642:D645,"&lt;="&amp;AI646),0)</f>
        <v>0</v>
      </c>
      <c r="AK646" s="19" t="n">
        <f aca="false">IF(OR($F646="Activo",$F646="Cese"),MAX(0,(AF646-AJ646)/AH646),0)</f>
        <v>0</v>
      </c>
      <c r="AL646" s="19" t="n">
        <f aca="false">IF(OR($F646="Activo",$F646="Cese"),K646+IF(PROY_BON="Sí",0,J646),0)</f>
        <v>0</v>
      </c>
      <c r="AM646" s="19" t="n">
        <f aca="false">IF(AL646&gt;0,MAX(0,X646+AL646-Y646),Z646)</f>
        <v>0</v>
      </c>
      <c r="AN646" s="19" t="n">
        <f aca="false">SUMPRODUCT((AM646&gt;TR_DESDE)*(AM646-TR_DESDE)*TR_INC)</f>
        <v>0</v>
      </c>
      <c r="AO646" s="19" t="n">
        <f aca="false">IF(AL646&gt;0,MAX(0,AN646-IF($F646="Cese",MAX(AF646,AJ646),AF646)),0)</f>
        <v>0</v>
      </c>
      <c r="AP646" s="46" t="n">
        <f aca="false">IF(OR($F646="Activo",$F646="Cese"),ROUND(AK646+AO646,2),0)</f>
        <v>0</v>
      </c>
      <c r="AQ646" s="19" t="n">
        <f aca="false">IF($F646="Cese",MAX(0,AJ646-AN646),0)</f>
        <v>0</v>
      </c>
      <c r="AR646" s="19" t="str">
        <f aca="false">IF($B646="","",IF(COUNTIFS(RP_COD,$B646,'Retenciones Planilla'!$G$6:$G$105,"&lt;&gt;")=0,"",SUMIFS('Retenciones Planilla'!$G$6:$G$105,RP_COD,$B646)))</f>
        <v/>
      </c>
      <c r="AS646" s="19" t="str">
        <f aca="false">IF(AR646="","",AR646-AP646)</f>
        <v/>
      </c>
      <c r="AT646" s="23" t="str">
        <f aca="false">IF($B646="","",IF(NOT(OR($F646="Activo",$F646="Cese")),IF(N(AR646)=0,"—","Revisar: sin vínculo"),IF(AR646="",IF(AP646=0,"No corresponde","Sin dato planilla"),IF(ABS(AS646)&lt;=TOL,"OK",IF(AS646&gt;0,"Retuvo de más","Retuvo de menos")))))</f>
        <v/>
      </c>
      <c r="AU646" s="19" t="n">
        <f aca="false">IF(AND(BASE_RET="Planilla (si existe)",AR646&lt;&gt;""),AR646,AP646)</f>
        <v>0</v>
      </c>
      <c r="AV646" s="19" t="n">
        <f aca="false">AU646+N646</f>
        <v>0</v>
      </c>
    </row>
    <row r="647" customFormat="false" ht="15" hidden="false" customHeight="false" outlineLevel="0" collapsed="false">
      <c r="A647" s="43" t="n">
        <v>54</v>
      </c>
      <c r="B647" s="35" t="str">
        <f aca="false">IF(Trabajadores!$B$59="","",Trabajadores!$B$59)</f>
        <v/>
      </c>
      <c r="C647" s="35" t="str">
        <f aca="false">IF($B647="","",Trabajadores!$D$59)</f>
        <v/>
      </c>
      <c r="D647" s="43" t="n">
        <v>6</v>
      </c>
      <c r="E647" s="23" t="s">
        <v>303</v>
      </c>
      <c r="F647" s="23" t="str">
        <f aca="false">IF($B647="","",IF(OR(6&lt;Trabajadores!$M$59,6&gt;Trabajadores!$N$59),"No vinculado",IF(AND(6=Trabajadores!$N$59,Trabajadores!$O$59="Sí"),"Cese","Activo")))</f>
        <v/>
      </c>
      <c r="G647" s="19" t="n">
        <f aca="false">IF($B647="",0,SUMIFS(Ingresos!$T$6:$T$1505,ING_COD,$B647,ING_CLASE,"ORD"))</f>
        <v>0</v>
      </c>
      <c r="H647" s="19" t="n">
        <f aca="false">IF($B647="",0,SUMIFS(Ingresos!$T$6:$T$1505,ING_COD,$B647,ING_CLASE,"ORD",ING_COMP,"Sí"))</f>
        <v>0</v>
      </c>
      <c r="I647" s="19" t="n">
        <f aca="false">IF($B647="",0,SUMIFS(Ingresos!$T$6:$T$1505,ING_COD,$B647,ING_CLASE,"GRA"))</f>
        <v>0</v>
      </c>
      <c r="J647" s="19" t="n">
        <f aca="false">IF($B647="",0,SUMIFS(Ingresos!$T$6:$T$1505,ING_COD,$B647,ING_CLASE,"BON"))</f>
        <v>0</v>
      </c>
      <c r="K647" s="19" t="n">
        <f aca="false">IF($B647="",0,SUMIFS(Ingresos!$T$6:$T$1505,ING_COD,$B647,ING_CLASE,"EXT"))</f>
        <v>0</v>
      </c>
      <c r="L647" s="19" t="n">
        <f aca="false">IF($B647="",0,SUMIFS(Ingresos!$T$6:$T$1505,ING_COD,$B647,ING_CLASE,"OTO"))</f>
        <v>0</v>
      </c>
      <c r="M647" s="19" t="n">
        <f aca="false">IF($B647="",0,SUMIFS(Ingresos!$T$6:$T$1505,ING_COD,$B647,ING_CLASE,"OTX"))</f>
        <v>0</v>
      </c>
      <c r="N647" s="19" t="n">
        <f aca="false">IF($B647="",0,SUMIFS(Ingresos!$T$6:$T$1505,ING_COD,$B647,ING_CLASE,"RETO"))</f>
        <v>0</v>
      </c>
      <c r="O647" s="19" t="n">
        <f aca="false">IF($B647="",0,SUMIFS(Ingresos!$T$6:$T$1505,ING_COD,$B647,ING_CLASE,"INA"))</f>
        <v>0</v>
      </c>
      <c r="P647" s="19" t="n">
        <f aca="false">G647+I647+J647+K647+L647+M647</f>
        <v>0</v>
      </c>
      <c r="Q647" s="44" t="n">
        <f aca="false">IF($F647="Activo",7,IF($F647="Cese",1,0))</f>
        <v>0</v>
      </c>
      <c r="R647" s="19" t="n">
        <f aca="false">G647*Q647</f>
        <v>0</v>
      </c>
      <c r="S647" s="19" t="n">
        <f aca="false">IF($F647="Activo",SUMIFS(I647:I653,$D647:$D653,"&lt;="&amp;Trabajadores!$N$59)+IF(PROY_BON="Sí",SUMIFS(J647:J653,$D647:$D653,"&lt;="&amp;Trabajadores!$N$59),0),IF($F647="Cese",I647+IF(PROY_BON="Sí",J647,0),0))</f>
        <v>0</v>
      </c>
      <c r="T647" s="19" t="n">
        <f aca="false">IF(OR($F647&lt;&gt;"Activo",Trabajadores!$I$59="No"),0,IF(I648=0,H647*(1+IF(PROY_BON="Sí",Trabajadores!$P$59,0))*Trabajadores!$R$59/6*(Trabajadores!$N$59&gt;=7),0)+IF(I653=0,H647*(1+IF(PROY_BON="Sí",Trabajadores!$P$59,0))*Trabajadores!$S$59/6*(Trabajadores!$N$59&gt;=12),0))</f>
        <v>0</v>
      </c>
      <c r="U647" s="19" t="n">
        <f aca="false">IF($F647="Activo",IF(Trabajadores!$J$59="Sí",L647*7,L647),IF($F647="Cese",L647,0))</f>
        <v>0</v>
      </c>
      <c r="V647" s="19" t="n">
        <f aca="false">IF(OR($F647="Activo",$F647="Cese"),M647,0)</f>
        <v>0</v>
      </c>
      <c r="W647" s="19" t="n">
        <f aca="false">IF(OR($F647="Activo",$F647="Cese"),SUM(P642:P646),0)</f>
        <v>0</v>
      </c>
      <c r="X647" s="36" t="n">
        <f aca="false">IF(OR($F647="Activo",$F647="Cese"),R647+S647+T647+U647+V647+W647,0)</f>
        <v>0</v>
      </c>
      <c r="Y647" s="19" t="n">
        <f aca="false">IF(OR($F647="Activo",$F647="Cese"),DED_FIJA,0)</f>
        <v>0</v>
      </c>
      <c r="Z647" s="36" t="n">
        <f aca="false">MAX(0,X647-Y647)</f>
        <v>0</v>
      </c>
      <c r="AA647" s="19" t="n">
        <f aca="false">IF(Z647=0,0,MAX(0,MIN(Z647,Parámetros!$G$19)-Parámetros!$F$19)*Parámetros!$E$19)</f>
        <v>0</v>
      </c>
      <c r="AB647" s="19" t="n">
        <f aca="false">IF(Z647=0,0,MAX(0,MIN(Z647,Parámetros!$G$20)-Parámetros!$F$20)*Parámetros!$E$20)</f>
        <v>0</v>
      </c>
      <c r="AC647" s="19" t="n">
        <f aca="false">IF(Z647=0,0,MAX(0,MIN(Z647,Parámetros!$G$21)-Parámetros!$F$21)*Parámetros!$E$21)</f>
        <v>0</v>
      </c>
      <c r="AD647" s="19" t="n">
        <f aca="false">IF(Z647=0,0,MAX(0,MIN(Z647,Parámetros!$G$22)-Parámetros!$F$22)*Parámetros!$E$22)</f>
        <v>0</v>
      </c>
      <c r="AE647" s="19" t="n">
        <f aca="false">IF(Z647=0,0,MAX(0,MIN(Z647,Parámetros!$G$23)-Parámetros!$F$23)*Parámetros!$E$23)</f>
        <v>0</v>
      </c>
      <c r="AF647" s="36" t="n">
        <f aca="false">SUM(AA647:AE647)</f>
        <v>0</v>
      </c>
      <c r="AG647" s="45" t="str">
        <f aca="false">IF(AM647&lt;=0,"-",INDEX(TR_TASA,MATCH(AM647,TR_DESDE,1)))</f>
        <v>-</v>
      </c>
      <c r="AH647" s="44" t="n">
        <f aca="false">IF($F647="Cese",1,IF($F647="Activo",INDEX(DIV_N,6),0))</f>
        <v>0</v>
      </c>
      <c r="AI647" s="44" t="n">
        <f aca="false">IF($F647="Cese",5,IF($F647="Activo",INDEX(DIV_HASTA,6),0))</f>
        <v>0</v>
      </c>
      <c r="AJ647" s="19" t="n">
        <f aca="false">IF(OR($F647="Activo",$F647="Cese"),SUMIFS(AV642:AV646,D642:D646,"&lt;="&amp;AI647),0)</f>
        <v>0</v>
      </c>
      <c r="AK647" s="19" t="n">
        <f aca="false">IF(OR($F647="Activo",$F647="Cese"),MAX(0,(AF647-AJ647)/AH647),0)</f>
        <v>0</v>
      </c>
      <c r="AL647" s="19" t="n">
        <f aca="false">IF(OR($F647="Activo",$F647="Cese"),K647+IF(PROY_BON="Sí",0,J647),0)</f>
        <v>0</v>
      </c>
      <c r="AM647" s="19" t="n">
        <f aca="false">IF(AL647&gt;0,MAX(0,X647+AL647-Y647),Z647)</f>
        <v>0</v>
      </c>
      <c r="AN647" s="19" t="n">
        <f aca="false">SUMPRODUCT((AM647&gt;TR_DESDE)*(AM647-TR_DESDE)*TR_INC)</f>
        <v>0</v>
      </c>
      <c r="AO647" s="19" t="n">
        <f aca="false">IF(AL647&gt;0,MAX(0,AN647-IF($F647="Cese",MAX(AF647,AJ647),AF647)),0)</f>
        <v>0</v>
      </c>
      <c r="AP647" s="46" t="n">
        <f aca="false">IF(OR($F647="Activo",$F647="Cese"),ROUND(AK647+AO647,2),0)</f>
        <v>0</v>
      </c>
      <c r="AQ647" s="19" t="n">
        <f aca="false">IF($F647="Cese",MAX(0,AJ647-AN647),0)</f>
        <v>0</v>
      </c>
      <c r="AR647" s="19" t="str">
        <f aca="false">IF($B647="","",IF(COUNTIFS(RP_COD,$B647,'Retenciones Planilla'!$H$6:$H$105,"&lt;&gt;")=0,"",SUMIFS('Retenciones Planilla'!$H$6:$H$105,RP_COD,$B647)))</f>
        <v/>
      </c>
      <c r="AS647" s="19" t="str">
        <f aca="false">IF(AR647="","",AR647-AP647)</f>
        <v/>
      </c>
      <c r="AT647" s="23" t="str">
        <f aca="false">IF($B647="","",IF(NOT(OR($F647="Activo",$F647="Cese")),IF(N(AR647)=0,"—","Revisar: sin vínculo"),IF(AR647="",IF(AP647=0,"No corresponde","Sin dato planilla"),IF(ABS(AS647)&lt;=TOL,"OK",IF(AS647&gt;0,"Retuvo de más","Retuvo de menos")))))</f>
        <v/>
      </c>
      <c r="AU647" s="19" t="n">
        <f aca="false">IF(AND(BASE_RET="Planilla (si existe)",AR647&lt;&gt;""),AR647,AP647)</f>
        <v>0</v>
      </c>
      <c r="AV647" s="19" t="n">
        <f aca="false">AU647+N647</f>
        <v>0</v>
      </c>
    </row>
    <row r="648" customFormat="false" ht="15" hidden="false" customHeight="false" outlineLevel="0" collapsed="false">
      <c r="A648" s="43" t="n">
        <v>54</v>
      </c>
      <c r="B648" s="35" t="str">
        <f aca="false">IF(Trabajadores!$B$59="","",Trabajadores!$B$59)</f>
        <v/>
      </c>
      <c r="C648" s="35" t="str">
        <f aca="false">IF($B648="","",Trabajadores!$D$59)</f>
        <v/>
      </c>
      <c r="D648" s="43" t="n">
        <v>7</v>
      </c>
      <c r="E648" s="23" t="s">
        <v>304</v>
      </c>
      <c r="F648" s="23" t="str">
        <f aca="false">IF($B648="","",IF(OR(7&lt;Trabajadores!$M$59,7&gt;Trabajadores!$N$59),"No vinculado",IF(AND(7=Trabajadores!$N$59,Trabajadores!$O$59="Sí"),"Cese","Activo")))</f>
        <v/>
      </c>
      <c r="G648" s="19" t="n">
        <f aca="false">IF($B648="",0,SUMIFS(Ingresos!$U$6:$U$1505,ING_COD,$B648,ING_CLASE,"ORD"))</f>
        <v>0</v>
      </c>
      <c r="H648" s="19" t="n">
        <f aca="false">IF($B648="",0,SUMIFS(Ingresos!$U$6:$U$1505,ING_COD,$B648,ING_CLASE,"ORD",ING_COMP,"Sí"))</f>
        <v>0</v>
      </c>
      <c r="I648" s="19" t="n">
        <f aca="false">IF($B648="",0,SUMIFS(Ingresos!$U$6:$U$1505,ING_COD,$B648,ING_CLASE,"GRA"))</f>
        <v>0</v>
      </c>
      <c r="J648" s="19" t="n">
        <f aca="false">IF($B648="",0,SUMIFS(Ingresos!$U$6:$U$1505,ING_COD,$B648,ING_CLASE,"BON"))</f>
        <v>0</v>
      </c>
      <c r="K648" s="19" t="n">
        <f aca="false">IF($B648="",0,SUMIFS(Ingresos!$U$6:$U$1505,ING_COD,$B648,ING_CLASE,"EXT"))</f>
        <v>0</v>
      </c>
      <c r="L648" s="19" t="n">
        <f aca="false">IF($B648="",0,SUMIFS(Ingresos!$U$6:$U$1505,ING_COD,$B648,ING_CLASE,"OTO"))</f>
        <v>0</v>
      </c>
      <c r="M648" s="19" t="n">
        <f aca="false">IF($B648="",0,SUMIFS(Ingresos!$U$6:$U$1505,ING_COD,$B648,ING_CLASE,"OTX"))</f>
        <v>0</v>
      </c>
      <c r="N648" s="19" t="n">
        <f aca="false">IF($B648="",0,SUMIFS(Ingresos!$U$6:$U$1505,ING_COD,$B648,ING_CLASE,"RETO"))</f>
        <v>0</v>
      </c>
      <c r="O648" s="19" t="n">
        <f aca="false">IF($B648="",0,SUMIFS(Ingresos!$U$6:$U$1505,ING_COD,$B648,ING_CLASE,"INA"))</f>
        <v>0</v>
      </c>
      <c r="P648" s="19" t="n">
        <f aca="false">G648+I648+J648+K648+L648+M648</f>
        <v>0</v>
      </c>
      <c r="Q648" s="44" t="n">
        <f aca="false">IF($F648="Activo",6,IF($F648="Cese",1,0))</f>
        <v>0</v>
      </c>
      <c r="R648" s="19" t="n">
        <f aca="false">G648*Q648</f>
        <v>0</v>
      </c>
      <c r="S648" s="19" t="n">
        <f aca="false">IF($F648="Activo",SUMIFS(I648:I653,$D648:$D653,"&lt;="&amp;Trabajadores!$N$59)+IF(PROY_BON="Sí",SUMIFS(J648:J653,$D648:$D653,"&lt;="&amp;Trabajadores!$N$59),0),IF($F648="Cese",I648+IF(PROY_BON="Sí",J648,0),0))</f>
        <v>0</v>
      </c>
      <c r="T648" s="19" t="n">
        <f aca="false">IF(OR($F648&lt;&gt;"Activo",Trabajadores!$I$59="No"),0,IF(I653=0,H648*(1+IF(PROY_BON="Sí",Trabajadores!$P$59,0))*Trabajadores!$S$59/6*(Trabajadores!$N$59&gt;=12),0))</f>
        <v>0</v>
      </c>
      <c r="U648" s="19" t="n">
        <f aca="false">IF($F648="Activo",IF(Trabajadores!$J$59="Sí",L648*6,L648),IF($F648="Cese",L648,0))</f>
        <v>0</v>
      </c>
      <c r="V648" s="19" t="n">
        <f aca="false">IF(OR($F648="Activo",$F648="Cese"),M648,0)</f>
        <v>0</v>
      </c>
      <c r="W648" s="19" t="n">
        <f aca="false">IF(OR($F648="Activo",$F648="Cese"),SUM(P642:P647),0)</f>
        <v>0</v>
      </c>
      <c r="X648" s="36" t="n">
        <f aca="false">IF(OR($F648="Activo",$F648="Cese"),R648+S648+T648+U648+V648+W648,0)</f>
        <v>0</v>
      </c>
      <c r="Y648" s="19" t="n">
        <f aca="false">IF(OR($F648="Activo",$F648="Cese"),DED_FIJA,0)</f>
        <v>0</v>
      </c>
      <c r="Z648" s="36" t="n">
        <f aca="false">MAX(0,X648-Y648)</f>
        <v>0</v>
      </c>
      <c r="AA648" s="19" t="n">
        <f aca="false">IF(Z648=0,0,MAX(0,MIN(Z648,Parámetros!$G$19)-Parámetros!$F$19)*Parámetros!$E$19)</f>
        <v>0</v>
      </c>
      <c r="AB648" s="19" t="n">
        <f aca="false">IF(Z648=0,0,MAX(0,MIN(Z648,Parámetros!$G$20)-Parámetros!$F$20)*Parámetros!$E$20)</f>
        <v>0</v>
      </c>
      <c r="AC648" s="19" t="n">
        <f aca="false">IF(Z648=0,0,MAX(0,MIN(Z648,Parámetros!$G$21)-Parámetros!$F$21)*Parámetros!$E$21)</f>
        <v>0</v>
      </c>
      <c r="AD648" s="19" t="n">
        <f aca="false">IF(Z648=0,0,MAX(0,MIN(Z648,Parámetros!$G$22)-Parámetros!$F$22)*Parámetros!$E$22)</f>
        <v>0</v>
      </c>
      <c r="AE648" s="19" t="n">
        <f aca="false">IF(Z648=0,0,MAX(0,MIN(Z648,Parámetros!$G$23)-Parámetros!$F$23)*Parámetros!$E$23)</f>
        <v>0</v>
      </c>
      <c r="AF648" s="36" t="n">
        <f aca="false">SUM(AA648:AE648)</f>
        <v>0</v>
      </c>
      <c r="AG648" s="45" t="str">
        <f aca="false">IF(AM648&lt;=0,"-",INDEX(TR_TASA,MATCH(AM648,TR_DESDE,1)))</f>
        <v>-</v>
      </c>
      <c r="AH648" s="44" t="n">
        <f aca="false">IF($F648="Cese",1,IF($F648="Activo",INDEX(DIV_N,7),0))</f>
        <v>0</v>
      </c>
      <c r="AI648" s="44" t="n">
        <f aca="false">IF($F648="Cese",6,IF($F648="Activo",INDEX(DIV_HASTA,7),0))</f>
        <v>0</v>
      </c>
      <c r="AJ648" s="19" t="n">
        <f aca="false">IF(OR($F648="Activo",$F648="Cese"),SUMIFS(AV642:AV647,D642:D647,"&lt;="&amp;AI648),0)</f>
        <v>0</v>
      </c>
      <c r="AK648" s="19" t="n">
        <f aca="false">IF(OR($F648="Activo",$F648="Cese"),MAX(0,(AF648-AJ648)/AH648),0)</f>
        <v>0</v>
      </c>
      <c r="AL648" s="19" t="n">
        <f aca="false">IF(OR($F648="Activo",$F648="Cese"),K648+IF(PROY_BON="Sí",0,J648),0)</f>
        <v>0</v>
      </c>
      <c r="AM648" s="19" t="n">
        <f aca="false">IF(AL648&gt;0,MAX(0,X648+AL648-Y648),Z648)</f>
        <v>0</v>
      </c>
      <c r="AN648" s="19" t="n">
        <f aca="false">SUMPRODUCT((AM648&gt;TR_DESDE)*(AM648-TR_DESDE)*TR_INC)</f>
        <v>0</v>
      </c>
      <c r="AO648" s="19" t="n">
        <f aca="false">IF(AL648&gt;0,MAX(0,AN648-IF($F648="Cese",MAX(AF648,AJ648),AF648)),0)</f>
        <v>0</v>
      </c>
      <c r="AP648" s="46" t="n">
        <f aca="false">IF(OR($F648="Activo",$F648="Cese"),ROUND(AK648+AO648,2),0)</f>
        <v>0</v>
      </c>
      <c r="AQ648" s="19" t="n">
        <f aca="false">IF($F648="Cese",MAX(0,AJ648-AN648),0)</f>
        <v>0</v>
      </c>
      <c r="AR648" s="19" t="str">
        <f aca="false">IF($B648="","",IF(COUNTIFS(RP_COD,$B648,'Retenciones Planilla'!$I$6:$I$105,"&lt;&gt;")=0,"",SUMIFS('Retenciones Planilla'!$I$6:$I$105,RP_COD,$B648)))</f>
        <v/>
      </c>
      <c r="AS648" s="19" t="str">
        <f aca="false">IF(AR648="","",AR648-AP648)</f>
        <v/>
      </c>
      <c r="AT648" s="23" t="str">
        <f aca="false">IF($B648="","",IF(NOT(OR($F648="Activo",$F648="Cese")),IF(N(AR648)=0,"—","Revisar: sin vínculo"),IF(AR648="",IF(AP648=0,"No corresponde","Sin dato planilla"),IF(ABS(AS648)&lt;=TOL,"OK",IF(AS648&gt;0,"Retuvo de más","Retuvo de menos")))))</f>
        <v/>
      </c>
      <c r="AU648" s="19" t="n">
        <f aca="false">IF(AND(BASE_RET="Planilla (si existe)",AR648&lt;&gt;""),AR648,AP648)</f>
        <v>0</v>
      </c>
      <c r="AV648" s="19" t="n">
        <f aca="false">AU648+N648</f>
        <v>0</v>
      </c>
    </row>
    <row r="649" customFormat="false" ht="15" hidden="false" customHeight="false" outlineLevel="0" collapsed="false">
      <c r="A649" s="43" t="n">
        <v>54</v>
      </c>
      <c r="B649" s="35" t="str">
        <f aca="false">IF(Trabajadores!$B$59="","",Trabajadores!$B$59)</f>
        <v/>
      </c>
      <c r="C649" s="35" t="str">
        <f aca="false">IF($B649="","",Trabajadores!$D$59)</f>
        <v/>
      </c>
      <c r="D649" s="43" t="n">
        <v>8</v>
      </c>
      <c r="E649" s="23" t="s">
        <v>305</v>
      </c>
      <c r="F649" s="23" t="str">
        <f aca="false">IF($B649="","",IF(OR(8&lt;Trabajadores!$M$59,8&gt;Trabajadores!$N$59),"No vinculado",IF(AND(8=Trabajadores!$N$59,Trabajadores!$O$59="Sí"),"Cese","Activo")))</f>
        <v/>
      </c>
      <c r="G649" s="19" t="n">
        <f aca="false">IF($B649="",0,SUMIFS(Ingresos!$V$6:$V$1505,ING_COD,$B649,ING_CLASE,"ORD"))</f>
        <v>0</v>
      </c>
      <c r="H649" s="19" t="n">
        <f aca="false">IF($B649="",0,SUMIFS(Ingresos!$V$6:$V$1505,ING_COD,$B649,ING_CLASE,"ORD",ING_COMP,"Sí"))</f>
        <v>0</v>
      </c>
      <c r="I649" s="19" t="n">
        <f aca="false">IF($B649="",0,SUMIFS(Ingresos!$V$6:$V$1505,ING_COD,$B649,ING_CLASE,"GRA"))</f>
        <v>0</v>
      </c>
      <c r="J649" s="19" t="n">
        <f aca="false">IF($B649="",0,SUMIFS(Ingresos!$V$6:$V$1505,ING_COD,$B649,ING_CLASE,"BON"))</f>
        <v>0</v>
      </c>
      <c r="K649" s="19" t="n">
        <f aca="false">IF($B649="",0,SUMIFS(Ingresos!$V$6:$V$1505,ING_COD,$B649,ING_CLASE,"EXT"))</f>
        <v>0</v>
      </c>
      <c r="L649" s="19" t="n">
        <f aca="false">IF($B649="",0,SUMIFS(Ingresos!$V$6:$V$1505,ING_COD,$B649,ING_CLASE,"OTO"))</f>
        <v>0</v>
      </c>
      <c r="M649" s="19" t="n">
        <f aca="false">IF($B649="",0,SUMIFS(Ingresos!$V$6:$V$1505,ING_COD,$B649,ING_CLASE,"OTX"))</f>
        <v>0</v>
      </c>
      <c r="N649" s="19" t="n">
        <f aca="false">IF($B649="",0,SUMIFS(Ingresos!$V$6:$V$1505,ING_COD,$B649,ING_CLASE,"RETO"))</f>
        <v>0</v>
      </c>
      <c r="O649" s="19" t="n">
        <f aca="false">IF($B649="",0,SUMIFS(Ingresos!$V$6:$V$1505,ING_COD,$B649,ING_CLASE,"INA"))</f>
        <v>0</v>
      </c>
      <c r="P649" s="19" t="n">
        <f aca="false">G649+I649+J649+K649+L649+M649</f>
        <v>0</v>
      </c>
      <c r="Q649" s="44" t="n">
        <f aca="false">IF($F649="Activo",5,IF($F649="Cese",1,0))</f>
        <v>0</v>
      </c>
      <c r="R649" s="19" t="n">
        <f aca="false">G649*Q649</f>
        <v>0</v>
      </c>
      <c r="S649" s="19" t="n">
        <f aca="false">IF($F649="Activo",SUMIFS(I649:I653,$D649:$D653,"&lt;="&amp;Trabajadores!$N$59)+IF(PROY_BON="Sí",SUMIFS(J649:J653,$D649:$D653,"&lt;="&amp;Trabajadores!$N$59),0),IF($F649="Cese",I649+IF(PROY_BON="Sí",J649,0),0))</f>
        <v>0</v>
      </c>
      <c r="T649" s="19" t="n">
        <f aca="false">IF(OR($F649&lt;&gt;"Activo",Trabajadores!$I$59="No"),0,IF(I653=0,H649*(1+IF(PROY_BON="Sí",Trabajadores!$P$59,0))*Trabajadores!$S$59/6*(Trabajadores!$N$59&gt;=12),0))</f>
        <v>0</v>
      </c>
      <c r="U649" s="19" t="n">
        <f aca="false">IF($F649="Activo",IF(Trabajadores!$J$59="Sí",L649*5,L649),IF($F649="Cese",L649,0))</f>
        <v>0</v>
      </c>
      <c r="V649" s="19" t="n">
        <f aca="false">IF(OR($F649="Activo",$F649="Cese"),M649,0)</f>
        <v>0</v>
      </c>
      <c r="W649" s="19" t="n">
        <f aca="false">IF(OR($F649="Activo",$F649="Cese"),SUM(P642:P648),0)</f>
        <v>0</v>
      </c>
      <c r="X649" s="36" t="n">
        <f aca="false">IF(OR($F649="Activo",$F649="Cese"),R649+S649+T649+U649+V649+W649,0)</f>
        <v>0</v>
      </c>
      <c r="Y649" s="19" t="n">
        <f aca="false">IF(OR($F649="Activo",$F649="Cese"),DED_FIJA,0)</f>
        <v>0</v>
      </c>
      <c r="Z649" s="36" t="n">
        <f aca="false">MAX(0,X649-Y649)</f>
        <v>0</v>
      </c>
      <c r="AA649" s="19" t="n">
        <f aca="false">IF(Z649=0,0,MAX(0,MIN(Z649,Parámetros!$G$19)-Parámetros!$F$19)*Parámetros!$E$19)</f>
        <v>0</v>
      </c>
      <c r="AB649" s="19" t="n">
        <f aca="false">IF(Z649=0,0,MAX(0,MIN(Z649,Parámetros!$G$20)-Parámetros!$F$20)*Parámetros!$E$20)</f>
        <v>0</v>
      </c>
      <c r="AC649" s="19" t="n">
        <f aca="false">IF(Z649=0,0,MAX(0,MIN(Z649,Parámetros!$G$21)-Parámetros!$F$21)*Parámetros!$E$21)</f>
        <v>0</v>
      </c>
      <c r="AD649" s="19" t="n">
        <f aca="false">IF(Z649=0,0,MAX(0,MIN(Z649,Parámetros!$G$22)-Parámetros!$F$22)*Parámetros!$E$22)</f>
        <v>0</v>
      </c>
      <c r="AE649" s="19" t="n">
        <f aca="false">IF(Z649=0,0,MAX(0,MIN(Z649,Parámetros!$G$23)-Parámetros!$F$23)*Parámetros!$E$23)</f>
        <v>0</v>
      </c>
      <c r="AF649" s="36" t="n">
        <f aca="false">SUM(AA649:AE649)</f>
        <v>0</v>
      </c>
      <c r="AG649" s="45" t="str">
        <f aca="false">IF(AM649&lt;=0,"-",INDEX(TR_TASA,MATCH(AM649,TR_DESDE,1)))</f>
        <v>-</v>
      </c>
      <c r="AH649" s="44" t="n">
        <f aca="false">IF($F649="Cese",1,IF($F649="Activo",INDEX(DIV_N,8),0))</f>
        <v>0</v>
      </c>
      <c r="AI649" s="44" t="n">
        <f aca="false">IF($F649="Cese",7,IF($F649="Activo",INDEX(DIV_HASTA,8),0))</f>
        <v>0</v>
      </c>
      <c r="AJ649" s="19" t="n">
        <f aca="false">IF(OR($F649="Activo",$F649="Cese"),SUMIFS(AV642:AV648,D642:D648,"&lt;="&amp;AI649),0)</f>
        <v>0</v>
      </c>
      <c r="AK649" s="19" t="n">
        <f aca="false">IF(OR($F649="Activo",$F649="Cese"),MAX(0,(AF649-AJ649)/AH649),0)</f>
        <v>0</v>
      </c>
      <c r="AL649" s="19" t="n">
        <f aca="false">IF(OR($F649="Activo",$F649="Cese"),K649+IF(PROY_BON="Sí",0,J649),0)</f>
        <v>0</v>
      </c>
      <c r="AM649" s="19" t="n">
        <f aca="false">IF(AL649&gt;0,MAX(0,X649+AL649-Y649),Z649)</f>
        <v>0</v>
      </c>
      <c r="AN649" s="19" t="n">
        <f aca="false">SUMPRODUCT((AM649&gt;TR_DESDE)*(AM649-TR_DESDE)*TR_INC)</f>
        <v>0</v>
      </c>
      <c r="AO649" s="19" t="n">
        <f aca="false">IF(AL649&gt;0,MAX(0,AN649-IF($F649="Cese",MAX(AF649,AJ649),AF649)),0)</f>
        <v>0</v>
      </c>
      <c r="AP649" s="46" t="n">
        <f aca="false">IF(OR($F649="Activo",$F649="Cese"),ROUND(AK649+AO649,2),0)</f>
        <v>0</v>
      </c>
      <c r="AQ649" s="19" t="n">
        <f aca="false">IF($F649="Cese",MAX(0,AJ649-AN649),0)</f>
        <v>0</v>
      </c>
      <c r="AR649" s="19" t="str">
        <f aca="false">IF($B649="","",IF(COUNTIFS(RP_COD,$B649,'Retenciones Planilla'!$J$6:$J$105,"&lt;&gt;")=0,"",SUMIFS('Retenciones Planilla'!$J$6:$J$105,RP_COD,$B649)))</f>
        <v/>
      </c>
      <c r="AS649" s="19" t="str">
        <f aca="false">IF(AR649="","",AR649-AP649)</f>
        <v/>
      </c>
      <c r="AT649" s="23" t="str">
        <f aca="false">IF($B649="","",IF(NOT(OR($F649="Activo",$F649="Cese")),IF(N(AR649)=0,"—","Revisar: sin vínculo"),IF(AR649="",IF(AP649=0,"No corresponde","Sin dato planilla"),IF(ABS(AS649)&lt;=TOL,"OK",IF(AS649&gt;0,"Retuvo de más","Retuvo de menos")))))</f>
        <v/>
      </c>
      <c r="AU649" s="19" t="n">
        <f aca="false">IF(AND(BASE_RET="Planilla (si existe)",AR649&lt;&gt;""),AR649,AP649)</f>
        <v>0</v>
      </c>
      <c r="AV649" s="19" t="n">
        <f aca="false">AU649+N649</f>
        <v>0</v>
      </c>
    </row>
    <row r="650" customFormat="false" ht="15" hidden="false" customHeight="false" outlineLevel="0" collapsed="false">
      <c r="A650" s="43" t="n">
        <v>54</v>
      </c>
      <c r="B650" s="35" t="str">
        <f aca="false">IF(Trabajadores!$B$59="","",Trabajadores!$B$59)</f>
        <v/>
      </c>
      <c r="C650" s="35" t="str">
        <f aca="false">IF($B650="","",Trabajadores!$D$59)</f>
        <v/>
      </c>
      <c r="D650" s="43" t="n">
        <v>9</v>
      </c>
      <c r="E650" s="23" t="s">
        <v>306</v>
      </c>
      <c r="F650" s="23" t="str">
        <f aca="false">IF($B650="","",IF(OR(9&lt;Trabajadores!$M$59,9&gt;Trabajadores!$N$59),"No vinculado",IF(AND(9=Trabajadores!$N$59,Trabajadores!$O$59="Sí"),"Cese","Activo")))</f>
        <v/>
      </c>
      <c r="G650" s="19" t="n">
        <f aca="false">IF($B650="",0,SUMIFS(Ingresos!$W$6:$W$1505,ING_COD,$B650,ING_CLASE,"ORD"))</f>
        <v>0</v>
      </c>
      <c r="H650" s="19" t="n">
        <f aca="false">IF($B650="",0,SUMIFS(Ingresos!$W$6:$W$1505,ING_COD,$B650,ING_CLASE,"ORD",ING_COMP,"Sí"))</f>
        <v>0</v>
      </c>
      <c r="I650" s="19" t="n">
        <f aca="false">IF($B650="",0,SUMIFS(Ingresos!$W$6:$W$1505,ING_COD,$B650,ING_CLASE,"GRA"))</f>
        <v>0</v>
      </c>
      <c r="J650" s="19" t="n">
        <f aca="false">IF($B650="",0,SUMIFS(Ingresos!$W$6:$W$1505,ING_COD,$B650,ING_CLASE,"BON"))</f>
        <v>0</v>
      </c>
      <c r="K650" s="19" t="n">
        <f aca="false">IF($B650="",0,SUMIFS(Ingresos!$W$6:$W$1505,ING_COD,$B650,ING_CLASE,"EXT"))</f>
        <v>0</v>
      </c>
      <c r="L650" s="19" t="n">
        <f aca="false">IF($B650="",0,SUMIFS(Ingresos!$W$6:$W$1505,ING_COD,$B650,ING_CLASE,"OTO"))</f>
        <v>0</v>
      </c>
      <c r="M650" s="19" t="n">
        <f aca="false">IF($B650="",0,SUMIFS(Ingresos!$W$6:$W$1505,ING_COD,$B650,ING_CLASE,"OTX"))</f>
        <v>0</v>
      </c>
      <c r="N650" s="19" t="n">
        <f aca="false">IF($B650="",0,SUMIFS(Ingresos!$W$6:$W$1505,ING_COD,$B650,ING_CLASE,"RETO"))</f>
        <v>0</v>
      </c>
      <c r="O650" s="19" t="n">
        <f aca="false">IF($B650="",0,SUMIFS(Ingresos!$W$6:$W$1505,ING_COD,$B650,ING_CLASE,"INA"))</f>
        <v>0</v>
      </c>
      <c r="P650" s="19" t="n">
        <f aca="false">G650+I650+J650+K650+L650+M650</f>
        <v>0</v>
      </c>
      <c r="Q650" s="44" t="n">
        <f aca="false">IF($F650="Activo",4,IF($F650="Cese",1,0))</f>
        <v>0</v>
      </c>
      <c r="R650" s="19" t="n">
        <f aca="false">G650*Q650</f>
        <v>0</v>
      </c>
      <c r="S650" s="19" t="n">
        <f aca="false">IF($F650="Activo",SUMIFS(I650:I653,$D650:$D653,"&lt;="&amp;Trabajadores!$N$59)+IF(PROY_BON="Sí",SUMIFS(J650:J653,$D650:$D653,"&lt;="&amp;Trabajadores!$N$59),0),IF($F650="Cese",I650+IF(PROY_BON="Sí",J650,0),0))</f>
        <v>0</v>
      </c>
      <c r="T650" s="19" t="n">
        <f aca="false">IF(OR($F650&lt;&gt;"Activo",Trabajadores!$I$59="No"),0,IF(I653=0,H650*(1+IF(PROY_BON="Sí",Trabajadores!$P$59,0))*Trabajadores!$S$59/6*(Trabajadores!$N$59&gt;=12),0))</f>
        <v>0</v>
      </c>
      <c r="U650" s="19" t="n">
        <f aca="false">IF($F650="Activo",IF(Trabajadores!$J$59="Sí",L650*4,L650),IF($F650="Cese",L650,0))</f>
        <v>0</v>
      </c>
      <c r="V650" s="19" t="n">
        <f aca="false">IF(OR($F650="Activo",$F650="Cese"),M650,0)</f>
        <v>0</v>
      </c>
      <c r="W650" s="19" t="n">
        <f aca="false">IF(OR($F650="Activo",$F650="Cese"),SUM(P642:P649),0)</f>
        <v>0</v>
      </c>
      <c r="X650" s="36" t="n">
        <f aca="false">IF(OR($F650="Activo",$F650="Cese"),R650+S650+T650+U650+V650+W650,0)</f>
        <v>0</v>
      </c>
      <c r="Y650" s="19" t="n">
        <f aca="false">IF(OR($F650="Activo",$F650="Cese"),DED_FIJA,0)</f>
        <v>0</v>
      </c>
      <c r="Z650" s="36" t="n">
        <f aca="false">MAX(0,X650-Y650)</f>
        <v>0</v>
      </c>
      <c r="AA650" s="19" t="n">
        <f aca="false">IF(Z650=0,0,MAX(0,MIN(Z650,Parámetros!$G$19)-Parámetros!$F$19)*Parámetros!$E$19)</f>
        <v>0</v>
      </c>
      <c r="AB650" s="19" t="n">
        <f aca="false">IF(Z650=0,0,MAX(0,MIN(Z650,Parámetros!$G$20)-Parámetros!$F$20)*Parámetros!$E$20)</f>
        <v>0</v>
      </c>
      <c r="AC650" s="19" t="n">
        <f aca="false">IF(Z650=0,0,MAX(0,MIN(Z650,Parámetros!$G$21)-Parámetros!$F$21)*Parámetros!$E$21)</f>
        <v>0</v>
      </c>
      <c r="AD650" s="19" t="n">
        <f aca="false">IF(Z650=0,0,MAX(0,MIN(Z650,Parámetros!$G$22)-Parámetros!$F$22)*Parámetros!$E$22)</f>
        <v>0</v>
      </c>
      <c r="AE650" s="19" t="n">
        <f aca="false">IF(Z650=0,0,MAX(0,MIN(Z650,Parámetros!$G$23)-Parámetros!$F$23)*Parámetros!$E$23)</f>
        <v>0</v>
      </c>
      <c r="AF650" s="36" t="n">
        <f aca="false">SUM(AA650:AE650)</f>
        <v>0</v>
      </c>
      <c r="AG650" s="45" t="str">
        <f aca="false">IF(AM650&lt;=0,"-",INDEX(TR_TASA,MATCH(AM650,TR_DESDE,1)))</f>
        <v>-</v>
      </c>
      <c r="AH650" s="44" t="n">
        <f aca="false">IF($F650="Cese",1,IF($F650="Activo",INDEX(DIV_N,9),0))</f>
        <v>0</v>
      </c>
      <c r="AI650" s="44" t="n">
        <f aca="false">IF($F650="Cese",8,IF($F650="Activo",INDEX(DIV_HASTA,9),0))</f>
        <v>0</v>
      </c>
      <c r="AJ650" s="19" t="n">
        <f aca="false">IF(OR($F650="Activo",$F650="Cese"),SUMIFS(AV642:AV649,D642:D649,"&lt;="&amp;AI650),0)</f>
        <v>0</v>
      </c>
      <c r="AK650" s="19" t="n">
        <f aca="false">IF(OR($F650="Activo",$F650="Cese"),MAX(0,(AF650-AJ650)/AH650),0)</f>
        <v>0</v>
      </c>
      <c r="AL650" s="19" t="n">
        <f aca="false">IF(OR($F650="Activo",$F650="Cese"),K650+IF(PROY_BON="Sí",0,J650),0)</f>
        <v>0</v>
      </c>
      <c r="AM650" s="19" t="n">
        <f aca="false">IF(AL650&gt;0,MAX(0,X650+AL650-Y650),Z650)</f>
        <v>0</v>
      </c>
      <c r="AN650" s="19" t="n">
        <f aca="false">SUMPRODUCT((AM650&gt;TR_DESDE)*(AM650-TR_DESDE)*TR_INC)</f>
        <v>0</v>
      </c>
      <c r="AO650" s="19" t="n">
        <f aca="false">IF(AL650&gt;0,MAX(0,AN650-IF($F650="Cese",MAX(AF650,AJ650),AF650)),0)</f>
        <v>0</v>
      </c>
      <c r="AP650" s="46" t="n">
        <f aca="false">IF(OR($F650="Activo",$F650="Cese"),ROUND(AK650+AO650,2),0)</f>
        <v>0</v>
      </c>
      <c r="AQ650" s="19" t="n">
        <f aca="false">IF($F650="Cese",MAX(0,AJ650-AN650),0)</f>
        <v>0</v>
      </c>
      <c r="AR650" s="19" t="str">
        <f aca="false">IF($B650="","",IF(COUNTIFS(RP_COD,$B650,'Retenciones Planilla'!$K$6:$K$105,"&lt;&gt;")=0,"",SUMIFS('Retenciones Planilla'!$K$6:$K$105,RP_COD,$B650)))</f>
        <v/>
      </c>
      <c r="AS650" s="19" t="str">
        <f aca="false">IF(AR650="","",AR650-AP650)</f>
        <v/>
      </c>
      <c r="AT650" s="23" t="str">
        <f aca="false">IF($B650="","",IF(NOT(OR($F650="Activo",$F650="Cese")),IF(N(AR650)=0,"—","Revisar: sin vínculo"),IF(AR650="",IF(AP650=0,"No corresponde","Sin dato planilla"),IF(ABS(AS650)&lt;=TOL,"OK",IF(AS650&gt;0,"Retuvo de más","Retuvo de menos")))))</f>
        <v/>
      </c>
      <c r="AU650" s="19" t="n">
        <f aca="false">IF(AND(BASE_RET="Planilla (si existe)",AR650&lt;&gt;""),AR650,AP650)</f>
        <v>0</v>
      </c>
      <c r="AV650" s="19" t="n">
        <f aca="false">AU650+N650</f>
        <v>0</v>
      </c>
    </row>
    <row r="651" customFormat="false" ht="15" hidden="false" customHeight="false" outlineLevel="0" collapsed="false">
      <c r="A651" s="43" t="n">
        <v>54</v>
      </c>
      <c r="B651" s="35" t="str">
        <f aca="false">IF(Trabajadores!$B$59="","",Trabajadores!$B$59)</f>
        <v/>
      </c>
      <c r="C651" s="35" t="str">
        <f aca="false">IF($B651="","",Trabajadores!$D$59)</f>
        <v/>
      </c>
      <c r="D651" s="43" t="n">
        <v>10</v>
      </c>
      <c r="E651" s="23" t="s">
        <v>307</v>
      </c>
      <c r="F651" s="23" t="str">
        <f aca="false">IF($B651="","",IF(OR(10&lt;Trabajadores!$M$59,10&gt;Trabajadores!$N$59),"No vinculado",IF(AND(10=Trabajadores!$N$59,Trabajadores!$O$59="Sí"),"Cese","Activo")))</f>
        <v/>
      </c>
      <c r="G651" s="19" t="n">
        <f aca="false">IF($B651="",0,SUMIFS(Ingresos!$X$6:$X$1505,ING_COD,$B651,ING_CLASE,"ORD"))</f>
        <v>0</v>
      </c>
      <c r="H651" s="19" t="n">
        <f aca="false">IF($B651="",0,SUMIFS(Ingresos!$X$6:$X$1505,ING_COD,$B651,ING_CLASE,"ORD",ING_COMP,"Sí"))</f>
        <v>0</v>
      </c>
      <c r="I651" s="19" t="n">
        <f aca="false">IF($B651="",0,SUMIFS(Ingresos!$X$6:$X$1505,ING_COD,$B651,ING_CLASE,"GRA"))</f>
        <v>0</v>
      </c>
      <c r="J651" s="19" t="n">
        <f aca="false">IF($B651="",0,SUMIFS(Ingresos!$X$6:$X$1505,ING_COD,$B651,ING_CLASE,"BON"))</f>
        <v>0</v>
      </c>
      <c r="K651" s="19" t="n">
        <f aca="false">IF($B651="",0,SUMIFS(Ingresos!$X$6:$X$1505,ING_COD,$B651,ING_CLASE,"EXT"))</f>
        <v>0</v>
      </c>
      <c r="L651" s="19" t="n">
        <f aca="false">IF($B651="",0,SUMIFS(Ingresos!$X$6:$X$1505,ING_COD,$B651,ING_CLASE,"OTO"))</f>
        <v>0</v>
      </c>
      <c r="M651" s="19" t="n">
        <f aca="false">IF($B651="",0,SUMIFS(Ingresos!$X$6:$X$1505,ING_COD,$B651,ING_CLASE,"OTX"))</f>
        <v>0</v>
      </c>
      <c r="N651" s="19" t="n">
        <f aca="false">IF($B651="",0,SUMIFS(Ingresos!$X$6:$X$1505,ING_COD,$B651,ING_CLASE,"RETO"))</f>
        <v>0</v>
      </c>
      <c r="O651" s="19" t="n">
        <f aca="false">IF($B651="",0,SUMIFS(Ingresos!$X$6:$X$1505,ING_COD,$B651,ING_CLASE,"INA"))</f>
        <v>0</v>
      </c>
      <c r="P651" s="19" t="n">
        <f aca="false">G651+I651+J651+K651+L651+M651</f>
        <v>0</v>
      </c>
      <c r="Q651" s="44" t="n">
        <f aca="false">IF($F651="Activo",3,IF($F651="Cese",1,0))</f>
        <v>0</v>
      </c>
      <c r="R651" s="19" t="n">
        <f aca="false">G651*Q651</f>
        <v>0</v>
      </c>
      <c r="S651" s="19" t="n">
        <f aca="false">IF($F651="Activo",SUMIFS(I651:I653,$D651:$D653,"&lt;="&amp;Trabajadores!$N$59)+IF(PROY_BON="Sí",SUMIFS(J651:J653,$D651:$D653,"&lt;="&amp;Trabajadores!$N$59),0),IF($F651="Cese",I651+IF(PROY_BON="Sí",J651,0),0))</f>
        <v>0</v>
      </c>
      <c r="T651" s="19" t="n">
        <f aca="false">IF(OR($F651&lt;&gt;"Activo",Trabajadores!$I$59="No"),0,IF(I653=0,H651*(1+IF(PROY_BON="Sí",Trabajadores!$P$59,0))*Trabajadores!$S$59/6*(Trabajadores!$N$59&gt;=12),0))</f>
        <v>0</v>
      </c>
      <c r="U651" s="19" t="n">
        <f aca="false">IF($F651="Activo",IF(Trabajadores!$J$59="Sí",L651*3,L651),IF($F651="Cese",L651,0))</f>
        <v>0</v>
      </c>
      <c r="V651" s="19" t="n">
        <f aca="false">IF(OR($F651="Activo",$F651="Cese"),M651,0)</f>
        <v>0</v>
      </c>
      <c r="W651" s="19" t="n">
        <f aca="false">IF(OR($F651="Activo",$F651="Cese"),SUM(P642:P650),0)</f>
        <v>0</v>
      </c>
      <c r="X651" s="36" t="n">
        <f aca="false">IF(OR($F651="Activo",$F651="Cese"),R651+S651+T651+U651+V651+W651,0)</f>
        <v>0</v>
      </c>
      <c r="Y651" s="19" t="n">
        <f aca="false">IF(OR($F651="Activo",$F651="Cese"),DED_FIJA,0)</f>
        <v>0</v>
      </c>
      <c r="Z651" s="36" t="n">
        <f aca="false">MAX(0,X651-Y651)</f>
        <v>0</v>
      </c>
      <c r="AA651" s="19" t="n">
        <f aca="false">IF(Z651=0,0,MAX(0,MIN(Z651,Parámetros!$G$19)-Parámetros!$F$19)*Parámetros!$E$19)</f>
        <v>0</v>
      </c>
      <c r="AB651" s="19" t="n">
        <f aca="false">IF(Z651=0,0,MAX(0,MIN(Z651,Parámetros!$G$20)-Parámetros!$F$20)*Parámetros!$E$20)</f>
        <v>0</v>
      </c>
      <c r="AC651" s="19" t="n">
        <f aca="false">IF(Z651=0,0,MAX(0,MIN(Z651,Parámetros!$G$21)-Parámetros!$F$21)*Parámetros!$E$21)</f>
        <v>0</v>
      </c>
      <c r="AD651" s="19" t="n">
        <f aca="false">IF(Z651=0,0,MAX(0,MIN(Z651,Parámetros!$G$22)-Parámetros!$F$22)*Parámetros!$E$22)</f>
        <v>0</v>
      </c>
      <c r="AE651" s="19" t="n">
        <f aca="false">IF(Z651=0,0,MAX(0,MIN(Z651,Parámetros!$G$23)-Parámetros!$F$23)*Parámetros!$E$23)</f>
        <v>0</v>
      </c>
      <c r="AF651" s="36" t="n">
        <f aca="false">SUM(AA651:AE651)</f>
        <v>0</v>
      </c>
      <c r="AG651" s="45" t="str">
        <f aca="false">IF(AM651&lt;=0,"-",INDEX(TR_TASA,MATCH(AM651,TR_DESDE,1)))</f>
        <v>-</v>
      </c>
      <c r="AH651" s="44" t="n">
        <f aca="false">IF($F651="Cese",1,IF($F651="Activo",INDEX(DIV_N,10),0))</f>
        <v>0</v>
      </c>
      <c r="AI651" s="44" t="n">
        <f aca="false">IF($F651="Cese",9,IF($F651="Activo",INDEX(DIV_HASTA,10),0))</f>
        <v>0</v>
      </c>
      <c r="AJ651" s="19" t="n">
        <f aca="false">IF(OR($F651="Activo",$F651="Cese"),SUMIFS(AV642:AV650,D642:D650,"&lt;="&amp;AI651),0)</f>
        <v>0</v>
      </c>
      <c r="AK651" s="19" t="n">
        <f aca="false">IF(OR($F651="Activo",$F651="Cese"),MAX(0,(AF651-AJ651)/AH651),0)</f>
        <v>0</v>
      </c>
      <c r="AL651" s="19" t="n">
        <f aca="false">IF(OR($F651="Activo",$F651="Cese"),K651+IF(PROY_BON="Sí",0,J651),0)</f>
        <v>0</v>
      </c>
      <c r="AM651" s="19" t="n">
        <f aca="false">IF(AL651&gt;0,MAX(0,X651+AL651-Y651),Z651)</f>
        <v>0</v>
      </c>
      <c r="AN651" s="19" t="n">
        <f aca="false">SUMPRODUCT((AM651&gt;TR_DESDE)*(AM651-TR_DESDE)*TR_INC)</f>
        <v>0</v>
      </c>
      <c r="AO651" s="19" t="n">
        <f aca="false">IF(AL651&gt;0,MAX(0,AN651-IF($F651="Cese",MAX(AF651,AJ651),AF651)),0)</f>
        <v>0</v>
      </c>
      <c r="AP651" s="46" t="n">
        <f aca="false">IF(OR($F651="Activo",$F651="Cese"),ROUND(AK651+AO651,2),0)</f>
        <v>0</v>
      </c>
      <c r="AQ651" s="19" t="n">
        <f aca="false">IF($F651="Cese",MAX(0,AJ651-AN651),0)</f>
        <v>0</v>
      </c>
      <c r="AR651" s="19" t="str">
        <f aca="false">IF($B651="","",IF(COUNTIFS(RP_COD,$B651,'Retenciones Planilla'!$L$6:$L$105,"&lt;&gt;")=0,"",SUMIFS('Retenciones Planilla'!$L$6:$L$105,RP_COD,$B651)))</f>
        <v/>
      </c>
      <c r="AS651" s="19" t="str">
        <f aca="false">IF(AR651="","",AR651-AP651)</f>
        <v/>
      </c>
      <c r="AT651" s="23" t="str">
        <f aca="false">IF($B651="","",IF(NOT(OR($F651="Activo",$F651="Cese")),IF(N(AR651)=0,"—","Revisar: sin vínculo"),IF(AR651="",IF(AP651=0,"No corresponde","Sin dato planilla"),IF(ABS(AS651)&lt;=TOL,"OK",IF(AS651&gt;0,"Retuvo de más","Retuvo de menos")))))</f>
        <v/>
      </c>
      <c r="AU651" s="19" t="n">
        <f aca="false">IF(AND(BASE_RET="Planilla (si existe)",AR651&lt;&gt;""),AR651,AP651)</f>
        <v>0</v>
      </c>
      <c r="AV651" s="19" t="n">
        <f aca="false">AU651+N651</f>
        <v>0</v>
      </c>
    </row>
    <row r="652" customFormat="false" ht="15" hidden="false" customHeight="false" outlineLevel="0" collapsed="false">
      <c r="A652" s="43" t="n">
        <v>54</v>
      </c>
      <c r="B652" s="35" t="str">
        <f aca="false">IF(Trabajadores!$B$59="","",Trabajadores!$B$59)</f>
        <v/>
      </c>
      <c r="C652" s="35" t="str">
        <f aca="false">IF($B652="","",Trabajadores!$D$59)</f>
        <v/>
      </c>
      <c r="D652" s="43" t="n">
        <v>11</v>
      </c>
      <c r="E652" s="23" t="s">
        <v>308</v>
      </c>
      <c r="F652" s="23" t="str">
        <f aca="false">IF($B652="","",IF(OR(11&lt;Trabajadores!$M$59,11&gt;Trabajadores!$N$59),"No vinculado",IF(AND(11=Trabajadores!$N$59,Trabajadores!$O$59="Sí"),"Cese","Activo")))</f>
        <v/>
      </c>
      <c r="G652" s="19" t="n">
        <f aca="false">IF($B652="",0,SUMIFS(Ingresos!$Y$6:$Y$1505,ING_COD,$B652,ING_CLASE,"ORD"))</f>
        <v>0</v>
      </c>
      <c r="H652" s="19" t="n">
        <f aca="false">IF($B652="",0,SUMIFS(Ingresos!$Y$6:$Y$1505,ING_COD,$B652,ING_CLASE,"ORD",ING_COMP,"Sí"))</f>
        <v>0</v>
      </c>
      <c r="I652" s="19" t="n">
        <f aca="false">IF($B652="",0,SUMIFS(Ingresos!$Y$6:$Y$1505,ING_COD,$B652,ING_CLASE,"GRA"))</f>
        <v>0</v>
      </c>
      <c r="J652" s="19" t="n">
        <f aca="false">IF($B652="",0,SUMIFS(Ingresos!$Y$6:$Y$1505,ING_COD,$B652,ING_CLASE,"BON"))</f>
        <v>0</v>
      </c>
      <c r="K652" s="19" t="n">
        <f aca="false">IF($B652="",0,SUMIFS(Ingresos!$Y$6:$Y$1505,ING_COD,$B652,ING_CLASE,"EXT"))</f>
        <v>0</v>
      </c>
      <c r="L652" s="19" t="n">
        <f aca="false">IF($B652="",0,SUMIFS(Ingresos!$Y$6:$Y$1505,ING_COD,$B652,ING_CLASE,"OTO"))</f>
        <v>0</v>
      </c>
      <c r="M652" s="19" t="n">
        <f aca="false">IF($B652="",0,SUMIFS(Ingresos!$Y$6:$Y$1505,ING_COD,$B652,ING_CLASE,"OTX"))</f>
        <v>0</v>
      </c>
      <c r="N652" s="19" t="n">
        <f aca="false">IF($B652="",0,SUMIFS(Ingresos!$Y$6:$Y$1505,ING_COD,$B652,ING_CLASE,"RETO"))</f>
        <v>0</v>
      </c>
      <c r="O652" s="19" t="n">
        <f aca="false">IF($B652="",0,SUMIFS(Ingresos!$Y$6:$Y$1505,ING_COD,$B652,ING_CLASE,"INA"))</f>
        <v>0</v>
      </c>
      <c r="P652" s="19" t="n">
        <f aca="false">G652+I652+J652+K652+L652+M652</f>
        <v>0</v>
      </c>
      <c r="Q652" s="44" t="n">
        <f aca="false">IF($F652="Activo",2,IF($F652="Cese",1,0))</f>
        <v>0</v>
      </c>
      <c r="R652" s="19" t="n">
        <f aca="false">G652*Q652</f>
        <v>0</v>
      </c>
      <c r="S652" s="19" t="n">
        <f aca="false">IF($F652="Activo",SUMIFS(I652:I653,$D652:$D653,"&lt;="&amp;Trabajadores!$N$59)+IF(PROY_BON="Sí",SUMIFS(J652:J653,$D652:$D653,"&lt;="&amp;Trabajadores!$N$59),0),IF($F652="Cese",I652+IF(PROY_BON="Sí",J652,0),0))</f>
        <v>0</v>
      </c>
      <c r="T652" s="19" t="n">
        <f aca="false">IF(OR($F652&lt;&gt;"Activo",Trabajadores!$I$59="No"),0,IF(I653=0,H652*(1+IF(PROY_BON="Sí",Trabajadores!$P$59,0))*Trabajadores!$S$59/6*(Trabajadores!$N$59&gt;=12),0))</f>
        <v>0</v>
      </c>
      <c r="U652" s="19" t="n">
        <f aca="false">IF($F652="Activo",IF(Trabajadores!$J$59="Sí",L652*2,L652),IF($F652="Cese",L652,0))</f>
        <v>0</v>
      </c>
      <c r="V652" s="19" t="n">
        <f aca="false">IF(OR($F652="Activo",$F652="Cese"),M652,0)</f>
        <v>0</v>
      </c>
      <c r="W652" s="19" t="n">
        <f aca="false">IF(OR($F652="Activo",$F652="Cese"),SUM(P642:P651),0)</f>
        <v>0</v>
      </c>
      <c r="X652" s="36" t="n">
        <f aca="false">IF(OR($F652="Activo",$F652="Cese"),R652+S652+T652+U652+V652+W652,0)</f>
        <v>0</v>
      </c>
      <c r="Y652" s="19" t="n">
        <f aca="false">IF(OR($F652="Activo",$F652="Cese"),DED_FIJA,0)</f>
        <v>0</v>
      </c>
      <c r="Z652" s="36" t="n">
        <f aca="false">MAX(0,X652-Y652)</f>
        <v>0</v>
      </c>
      <c r="AA652" s="19" t="n">
        <f aca="false">IF(Z652=0,0,MAX(0,MIN(Z652,Parámetros!$G$19)-Parámetros!$F$19)*Parámetros!$E$19)</f>
        <v>0</v>
      </c>
      <c r="AB652" s="19" t="n">
        <f aca="false">IF(Z652=0,0,MAX(0,MIN(Z652,Parámetros!$G$20)-Parámetros!$F$20)*Parámetros!$E$20)</f>
        <v>0</v>
      </c>
      <c r="AC652" s="19" t="n">
        <f aca="false">IF(Z652=0,0,MAX(0,MIN(Z652,Parámetros!$G$21)-Parámetros!$F$21)*Parámetros!$E$21)</f>
        <v>0</v>
      </c>
      <c r="AD652" s="19" t="n">
        <f aca="false">IF(Z652=0,0,MAX(0,MIN(Z652,Parámetros!$G$22)-Parámetros!$F$22)*Parámetros!$E$22)</f>
        <v>0</v>
      </c>
      <c r="AE652" s="19" t="n">
        <f aca="false">IF(Z652=0,0,MAX(0,MIN(Z652,Parámetros!$G$23)-Parámetros!$F$23)*Parámetros!$E$23)</f>
        <v>0</v>
      </c>
      <c r="AF652" s="36" t="n">
        <f aca="false">SUM(AA652:AE652)</f>
        <v>0</v>
      </c>
      <c r="AG652" s="45" t="str">
        <f aca="false">IF(AM652&lt;=0,"-",INDEX(TR_TASA,MATCH(AM652,TR_DESDE,1)))</f>
        <v>-</v>
      </c>
      <c r="AH652" s="44" t="n">
        <f aca="false">IF($F652="Cese",1,IF($F652="Activo",INDEX(DIV_N,11),0))</f>
        <v>0</v>
      </c>
      <c r="AI652" s="44" t="n">
        <f aca="false">IF($F652="Cese",10,IF($F652="Activo",INDEX(DIV_HASTA,11),0))</f>
        <v>0</v>
      </c>
      <c r="AJ652" s="19" t="n">
        <f aca="false">IF(OR($F652="Activo",$F652="Cese"),SUMIFS(AV642:AV651,D642:D651,"&lt;="&amp;AI652),0)</f>
        <v>0</v>
      </c>
      <c r="AK652" s="19" t="n">
        <f aca="false">IF(OR($F652="Activo",$F652="Cese"),MAX(0,(AF652-AJ652)/AH652),0)</f>
        <v>0</v>
      </c>
      <c r="AL652" s="19" t="n">
        <f aca="false">IF(OR($F652="Activo",$F652="Cese"),K652+IF(PROY_BON="Sí",0,J652),0)</f>
        <v>0</v>
      </c>
      <c r="AM652" s="19" t="n">
        <f aca="false">IF(AL652&gt;0,MAX(0,X652+AL652-Y652),Z652)</f>
        <v>0</v>
      </c>
      <c r="AN652" s="19" t="n">
        <f aca="false">SUMPRODUCT((AM652&gt;TR_DESDE)*(AM652-TR_DESDE)*TR_INC)</f>
        <v>0</v>
      </c>
      <c r="AO652" s="19" t="n">
        <f aca="false">IF(AL652&gt;0,MAX(0,AN652-IF($F652="Cese",MAX(AF652,AJ652),AF652)),0)</f>
        <v>0</v>
      </c>
      <c r="AP652" s="46" t="n">
        <f aca="false">IF(OR($F652="Activo",$F652="Cese"),ROUND(AK652+AO652,2),0)</f>
        <v>0</v>
      </c>
      <c r="AQ652" s="19" t="n">
        <f aca="false">IF($F652="Cese",MAX(0,AJ652-AN652),0)</f>
        <v>0</v>
      </c>
      <c r="AR652" s="19" t="str">
        <f aca="false">IF($B652="","",IF(COUNTIFS(RP_COD,$B652,'Retenciones Planilla'!$M$6:$M$105,"&lt;&gt;")=0,"",SUMIFS('Retenciones Planilla'!$M$6:$M$105,RP_COD,$B652)))</f>
        <v/>
      </c>
      <c r="AS652" s="19" t="str">
        <f aca="false">IF(AR652="","",AR652-AP652)</f>
        <v/>
      </c>
      <c r="AT652" s="23" t="str">
        <f aca="false">IF($B652="","",IF(NOT(OR($F652="Activo",$F652="Cese")),IF(N(AR652)=0,"—","Revisar: sin vínculo"),IF(AR652="",IF(AP652=0,"No corresponde","Sin dato planilla"),IF(ABS(AS652)&lt;=TOL,"OK",IF(AS652&gt;0,"Retuvo de más","Retuvo de menos")))))</f>
        <v/>
      </c>
      <c r="AU652" s="19" t="n">
        <f aca="false">IF(AND(BASE_RET="Planilla (si existe)",AR652&lt;&gt;""),AR652,AP652)</f>
        <v>0</v>
      </c>
      <c r="AV652" s="19" t="n">
        <f aca="false">AU652+N652</f>
        <v>0</v>
      </c>
    </row>
    <row r="653" customFormat="false" ht="15" hidden="false" customHeight="false" outlineLevel="0" collapsed="false">
      <c r="A653" s="43" t="n">
        <v>54</v>
      </c>
      <c r="B653" s="35" t="str">
        <f aca="false">IF(Trabajadores!$B$59="","",Trabajadores!$B$59)</f>
        <v/>
      </c>
      <c r="C653" s="35" t="str">
        <f aca="false">IF($B653="","",Trabajadores!$D$59)</f>
        <v/>
      </c>
      <c r="D653" s="43" t="n">
        <v>12</v>
      </c>
      <c r="E653" s="23" t="s">
        <v>309</v>
      </c>
      <c r="F653" s="23" t="str">
        <f aca="false">IF($B653="","",IF(OR(12&lt;Trabajadores!$M$59,12&gt;Trabajadores!$N$59),"No vinculado",IF(AND(12=Trabajadores!$N$59,Trabajadores!$O$59="Sí"),"Cese","Activo")))</f>
        <v/>
      </c>
      <c r="G653" s="19" t="n">
        <f aca="false">IF($B653="",0,SUMIFS(Ingresos!$Z$6:$Z$1505,ING_COD,$B653,ING_CLASE,"ORD"))</f>
        <v>0</v>
      </c>
      <c r="H653" s="19" t="n">
        <f aca="false">IF($B653="",0,SUMIFS(Ingresos!$Z$6:$Z$1505,ING_COD,$B653,ING_CLASE,"ORD",ING_COMP,"Sí"))</f>
        <v>0</v>
      </c>
      <c r="I653" s="19" t="n">
        <f aca="false">IF($B653="",0,SUMIFS(Ingresos!$Z$6:$Z$1505,ING_COD,$B653,ING_CLASE,"GRA"))</f>
        <v>0</v>
      </c>
      <c r="J653" s="19" t="n">
        <f aca="false">IF($B653="",0,SUMIFS(Ingresos!$Z$6:$Z$1505,ING_COD,$B653,ING_CLASE,"BON"))</f>
        <v>0</v>
      </c>
      <c r="K653" s="19" t="n">
        <f aca="false">IF($B653="",0,SUMIFS(Ingresos!$Z$6:$Z$1505,ING_COD,$B653,ING_CLASE,"EXT"))</f>
        <v>0</v>
      </c>
      <c r="L653" s="19" t="n">
        <f aca="false">IF($B653="",0,SUMIFS(Ingresos!$Z$6:$Z$1505,ING_COD,$B653,ING_CLASE,"OTO"))</f>
        <v>0</v>
      </c>
      <c r="M653" s="19" t="n">
        <f aca="false">IF($B653="",0,SUMIFS(Ingresos!$Z$6:$Z$1505,ING_COD,$B653,ING_CLASE,"OTX"))</f>
        <v>0</v>
      </c>
      <c r="N653" s="19" t="n">
        <f aca="false">IF($B653="",0,SUMIFS(Ingresos!$Z$6:$Z$1505,ING_COD,$B653,ING_CLASE,"RETO"))</f>
        <v>0</v>
      </c>
      <c r="O653" s="19" t="n">
        <f aca="false">IF($B653="",0,SUMIFS(Ingresos!$Z$6:$Z$1505,ING_COD,$B653,ING_CLASE,"INA"))</f>
        <v>0</v>
      </c>
      <c r="P653" s="19" t="n">
        <f aca="false">G653+I653+J653+K653+L653+M653</f>
        <v>0</v>
      </c>
      <c r="Q653" s="44" t="n">
        <f aca="false">IF($F653="Activo",1,IF($F653="Cese",1,0))</f>
        <v>0</v>
      </c>
      <c r="R653" s="19" t="n">
        <f aca="false">G653*Q653</f>
        <v>0</v>
      </c>
      <c r="S653" s="19" t="n">
        <f aca="false">IF($F653="Activo",SUMIFS(I653:I653,$D653:$D653,"&lt;="&amp;Trabajadores!$N$59)+IF(PROY_BON="Sí",SUMIFS(J653:J653,$D653:$D653,"&lt;="&amp;Trabajadores!$N$59),0),IF($F653="Cese",I653+IF(PROY_BON="Sí",J653,0),0))</f>
        <v>0</v>
      </c>
      <c r="T653" s="19" t="n">
        <f aca="false">0</f>
        <v>0</v>
      </c>
      <c r="U653" s="19" t="n">
        <f aca="false">IF($F653="Activo",IF(Trabajadores!$J$59="Sí",L653*1,L653),IF($F653="Cese",L653,0))</f>
        <v>0</v>
      </c>
      <c r="V653" s="19" t="n">
        <f aca="false">IF(OR($F653="Activo",$F653="Cese"),M653,0)</f>
        <v>0</v>
      </c>
      <c r="W653" s="19" t="n">
        <f aca="false">IF(OR($F653="Activo",$F653="Cese"),SUM(P642:P652),0)</f>
        <v>0</v>
      </c>
      <c r="X653" s="36" t="n">
        <f aca="false">IF(OR($F653="Activo",$F653="Cese"),R653+S653+T653+U653+V653+W653,0)</f>
        <v>0</v>
      </c>
      <c r="Y653" s="19" t="n">
        <f aca="false">IF(OR($F653="Activo",$F653="Cese"),DED_FIJA,0)</f>
        <v>0</v>
      </c>
      <c r="Z653" s="36" t="n">
        <f aca="false">MAX(0,X653-Y653)</f>
        <v>0</v>
      </c>
      <c r="AA653" s="19" t="n">
        <f aca="false">IF(Z653=0,0,MAX(0,MIN(Z653,Parámetros!$G$19)-Parámetros!$F$19)*Parámetros!$E$19)</f>
        <v>0</v>
      </c>
      <c r="AB653" s="19" t="n">
        <f aca="false">IF(Z653=0,0,MAX(0,MIN(Z653,Parámetros!$G$20)-Parámetros!$F$20)*Parámetros!$E$20)</f>
        <v>0</v>
      </c>
      <c r="AC653" s="19" t="n">
        <f aca="false">IF(Z653=0,0,MAX(0,MIN(Z653,Parámetros!$G$21)-Parámetros!$F$21)*Parámetros!$E$21)</f>
        <v>0</v>
      </c>
      <c r="AD653" s="19" t="n">
        <f aca="false">IF(Z653=0,0,MAX(0,MIN(Z653,Parámetros!$G$22)-Parámetros!$F$22)*Parámetros!$E$22)</f>
        <v>0</v>
      </c>
      <c r="AE653" s="19" t="n">
        <f aca="false">IF(Z653=0,0,MAX(0,MIN(Z653,Parámetros!$G$23)-Parámetros!$F$23)*Parámetros!$E$23)</f>
        <v>0</v>
      </c>
      <c r="AF653" s="36" t="n">
        <f aca="false">SUM(AA653:AE653)</f>
        <v>0</v>
      </c>
      <c r="AG653" s="45" t="str">
        <f aca="false">IF(AM653&lt;=0,"-",INDEX(TR_TASA,MATCH(AM653,TR_DESDE,1)))</f>
        <v>-</v>
      </c>
      <c r="AH653" s="44" t="n">
        <f aca="false">IF($F653="Cese",1,IF($F653="Activo",INDEX(DIV_N,12),0))</f>
        <v>0</v>
      </c>
      <c r="AI653" s="44" t="n">
        <f aca="false">IF($F653="Cese",11,IF($F653="Activo",INDEX(DIV_HASTA,12),0))</f>
        <v>0</v>
      </c>
      <c r="AJ653" s="19" t="n">
        <f aca="false">IF(OR($F653="Activo",$F653="Cese"),SUMIFS(AV642:AV652,D642:D652,"&lt;="&amp;AI653),0)</f>
        <v>0</v>
      </c>
      <c r="AK653" s="19" t="n">
        <f aca="false">IF(OR($F653="Activo",$F653="Cese"),MAX(0,(AF653-AJ653)/AH653),0)</f>
        <v>0</v>
      </c>
      <c r="AL653" s="19" t="n">
        <f aca="false">IF(OR($F653="Activo",$F653="Cese"),K653+IF(PROY_BON="Sí",0,J653),0)</f>
        <v>0</v>
      </c>
      <c r="AM653" s="19" t="n">
        <f aca="false">IF(AL653&gt;0,MAX(0,X653+AL653-Y653),Z653)</f>
        <v>0</v>
      </c>
      <c r="AN653" s="19" t="n">
        <f aca="false">SUMPRODUCT((AM653&gt;TR_DESDE)*(AM653-TR_DESDE)*TR_INC)</f>
        <v>0</v>
      </c>
      <c r="AO653" s="19" t="n">
        <f aca="false">IF(AL653&gt;0,MAX(0,AN653-IF(TRUE(),MAX(AF653,AJ653),AF653)),0)</f>
        <v>0</v>
      </c>
      <c r="AP653" s="46" t="n">
        <f aca="false">IF(OR($F653="Activo",$F653="Cese"),ROUND(AK653+AO653,2),0)</f>
        <v>0</v>
      </c>
      <c r="AQ653" s="19" t="n">
        <f aca="false">IF(OR($F653="Activo",$F653="Cese"),MAX(0,AJ653-AN653),0)</f>
        <v>0</v>
      </c>
      <c r="AR653" s="19" t="str">
        <f aca="false">IF($B653="","",IF(COUNTIFS(RP_COD,$B653,'Retenciones Planilla'!$N$6:$N$105,"&lt;&gt;")=0,"",SUMIFS('Retenciones Planilla'!$N$6:$N$105,RP_COD,$B653)))</f>
        <v/>
      </c>
      <c r="AS653" s="19" t="str">
        <f aca="false">IF(AR653="","",AR653-AP653)</f>
        <v/>
      </c>
      <c r="AT653" s="23" t="str">
        <f aca="false">IF($B653="","",IF(NOT(OR($F653="Activo",$F653="Cese")),IF(N(AR653)=0,"—","Revisar: sin vínculo"),IF(AR653="",IF(AP653=0,"No corresponde","Sin dato planilla"),IF(ABS(AS653)&lt;=TOL,"OK",IF(AS653&gt;0,"Retuvo de más","Retuvo de menos")))))</f>
        <v/>
      </c>
      <c r="AU653" s="19" t="n">
        <f aca="false">IF(AND(BASE_RET="Planilla (si existe)",AR653&lt;&gt;""),AR653,AP653)</f>
        <v>0</v>
      </c>
      <c r="AV653" s="19" t="n">
        <f aca="false">AU653+N653</f>
        <v>0</v>
      </c>
    </row>
    <row r="654" customFormat="false" ht="15" hidden="false" customHeight="false" outlineLevel="0" collapsed="false">
      <c r="A654" s="43" t="n">
        <v>55</v>
      </c>
      <c r="B654" s="35" t="str">
        <f aca="false">IF(Trabajadores!$B$60="","",Trabajadores!$B$60)</f>
        <v/>
      </c>
      <c r="C654" s="35" t="str">
        <f aca="false">IF($B654="","",Trabajadores!$D$60)</f>
        <v/>
      </c>
      <c r="D654" s="43" t="n">
        <v>1</v>
      </c>
      <c r="E654" s="23" t="s">
        <v>298</v>
      </c>
      <c r="F654" s="23" t="str">
        <f aca="false">IF($B654="","",IF(OR(1&lt;Trabajadores!$M$60,1&gt;Trabajadores!$N$60),"No vinculado",IF(AND(1=Trabajadores!$N$60,Trabajadores!$O$60="Sí"),"Cese","Activo")))</f>
        <v/>
      </c>
      <c r="G654" s="19" t="n">
        <f aca="false">IF($B654="",0,SUMIFS(Ingresos!$O$6:$O$1505,ING_COD,$B654,ING_CLASE,"ORD"))</f>
        <v>0</v>
      </c>
      <c r="H654" s="19" t="n">
        <f aca="false">IF($B654="",0,SUMIFS(Ingresos!$O$6:$O$1505,ING_COD,$B654,ING_CLASE,"ORD",ING_COMP,"Sí"))</f>
        <v>0</v>
      </c>
      <c r="I654" s="19" t="n">
        <f aca="false">IF($B654="",0,SUMIFS(Ingresos!$O$6:$O$1505,ING_COD,$B654,ING_CLASE,"GRA"))</f>
        <v>0</v>
      </c>
      <c r="J654" s="19" t="n">
        <f aca="false">IF($B654="",0,SUMIFS(Ingresos!$O$6:$O$1505,ING_COD,$B654,ING_CLASE,"BON"))</f>
        <v>0</v>
      </c>
      <c r="K654" s="19" t="n">
        <f aca="false">IF($B654="",0,SUMIFS(Ingresos!$O$6:$O$1505,ING_COD,$B654,ING_CLASE,"EXT"))</f>
        <v>0</v>
      </c>
      <c r="L654" s="19" t="n">
        <f aca="false">IF($B654="",0,SUMIFS(Ingresos!$O$6:$O$1505,ING_COD,$B654,ING_CLASE,"OTO"))</f>
        <v>0</v>
      </c>
      <c r="M654" s="19" t="n">
        <f aca="false">IF($B654="",0,SUMIFS(Ingresos!$O$6:$O$1505,ING_COD,$B654,ING_CLASE,"OTX"))</f>
        <v>0</v>
      </c>
      <c r="N654" s="19" t="n">
        <f aca="false">IF($B654="",0,SUMIFS(Ingresos!$O$6:$O$1505,ING_COD,$B654,ING_CLASE,"RETO"))</f>
        <v>0</v>
      </c>
      <c r="O654" s="19" t="n">
        <f aca="false">IF($B654="",0,SUMIFS(Ingresos!$O$6:$O$1505,ING_COD,$B654,ING_CLASE,"INA"))</f>
        <v>0</v>
      </c>
      <c r="P654" s="19" t="n">
        <f aca="false">G654+I654+J654+K654+L654+M654</f>
        <v>0</v>
      </c>
      <c r="Q654" s="44" t="n">
        <f aca="false">IF($F654="Activo",12,IF($F654="Cese",1,0))</f>
        <v>0</v>
      </c>
      <c r="R654" s="19" t="n">
        <f aca="false">G654*Q654</f>
        <v>0</v>
      </c>
      <c r="S654" s="19" t="n">
        <f aca="false">IF($F654="Activo",SUMIFS(I654:I665,$D654:$D665,"&lt;="&amp;Trabajadores!$N$60)+IF(PROY_BON="Sí",SUMIFS(J654:J665,$D654:$D665,"&lt;="&amp;Trabajadores!$N$60),0),IF($F654="Cese",I654+IF(PROY_BON="Sí",J654,0),0))</f>
        <v>0</v>
      </c>
      <c r="T654" s="19" t="n">
        <f aca="false">IF(OR($F654&lt;&gt;"Activo",Trabajadores!$I$60="No"),0,IF(I660=0,H654*(1+IF(PROY_BON="Sí",Trabajadores!$P$60,0))*Trabajadores!$R$60/6*(Trabajadores!$N$60&gt;=7),0)+IF(I665=0,H654*(1+IF(PROY_BON="Sí",Trabajadores!$P$60,0))*Trabajadores!$S$60/6*(Trabajadores!$N$60&gt;=12),0))</f>
        <v>0</v>
      </c>
      <c r="U654" s="19" t="n">
        <f aca="false">IF($F654="Activo",IF(Trabajadores!$J$60="Sí",L654*12,L654),IF($F654="Cese",L654,0))</f>
        <v>0</v>
      </c>
      <c r="V654" s="19" t="n">
        <f aca="false">IF(OR($F654="Activo",$F654="Cese"),M654,0)</f>
        <v>0</v>
      </c>
      <c r="W654" s="19" t="n">
        <f aca="false">0</f>
        <v>0</v>
      </c>
      <c r="X654" s="36" t="n">
        <f aca="false">IF(OR($F654="Activo",$F654="Cese"),R654+S654+T654+U654+V654+W654,0)</f>
        <v>0</v>
      </c>
      <c r="Y654" s="19" t="n">
        <f aca="false">IF(OR($F654="Activo",$F654="Cese"),DED_FIJA,0)</f>
        <v>0</v>
      </c>
      <c r="Z654" s="36" t="n">
        <f aca="false">MAX(0,X654-Y654)</f>
        <v>0</v>
      </c>
      <c r="AA654" s="19" t="n">
        <f aca="false">IF(Z654=0,0,MAX(0,MIN(Z654,Parámetros!$G$19)-Parámetros!$F$19)*Parámetros!$E$19)</f>
        <v>0</v>
      </c>
      <c r="AB654" s="19" t="n">
        <f aca="false">IF(Z654=0,0,MAX(0,MIN(Z654,Parámetros!$G$20)-Parámetros!$F$20)*Parámetros!$E$20)</f>
        <v>0</v>
      </c>
      <c r="AC654" s="19" t="n">
        <f aca="false">IF(Z654=0,0,MAX(0,MIN(Z654,Parámetros!$G$21)-Parámetros!$F$21)*Parámetros!$E$21)</f>
        <v>0</v>
      </c>
      <c r="AD654" s="19" t="n">
        <f aca="false">IF(Z654=0,0,MAX(0,MIN(Z654,Parámetros!$G$22)-Parámetros!$F$22)*Parámetros!$E$22)</f>
        <v>0</v>
      </c>
      <c r="AE654" s="19" t="n">
        <f aca="false">IF(Z654=0,0,MAX(0,MIN(Z654,Parámetros!$G$23)-Parámetros!$F$23)*Parámetros!$E$23)</f>
        <v>0</v>
      </c>
      <c r="AF654" s="36" t="n">
        <f aca="false">SUM(AA654:AE654)</f>
        <v>0</v>
      </c>
      <c r="AG654" s="45" t="str">
        <f aca="false">IF(AM654&lt;=0,"-",INDEX(TR_TASA,MATCH(AM654,TR_DESDE,1)))</f>
        <v>-</v>
      </c>
      <c r="AH654" s="44" t="n">
        <f aca="false">IF($F654="Cese",1,IF($F654="Activo",INDEX(DIV_N,1),0))</f>
        <v>0</v>
      </c>
      <c r="AI654" s="44" t="n">
        <f aca="false">IF($F654="Cese",0,IF($F654="Activo",INDEX(DIV_HASTA,1),0))</f>
        <v>0</v>
      </c>
      <c r="AJ654" s="19" t="n">
        <f aca="false">0</f>
        <v>0</v>
      </c>
      <c r="AK654" s="19" t="n">
        <f aca="false">IF(OR($F654="Activo",$F654="Cese"),MAX(0,(AF654-AJ654)/AH654),0)</f>
        <v>0</v>
      </c>
      <c r="AL654" s="19" t="n">
        <f aca="false">IF(OR($F654="Activo",$F654="Cese"),K654+IF(PROY_BON="Sí",0,J654),0)</f>
        <v>0</v>
      </c>
      <c r="AM654" s="19" t="n">
        <f aca="false">IF(AL654&gt;0,MAX(0,X654+AL654-Y654),Z654)</f>
        <v>0</v>
      </c>
      <c r="AN654" s="19" t="n">
        <f aca="false">SUMPRODUCT((AM654&gt;TR_DESDE)*(AM654-TR_DESDE)*TR_INC)</f>
        <v>0</v>
      </c>
      <c r="AO654" s="19" t="n">
        <f aca="false">IF(AL654&gt;0,MAX(0,AN654-IF($F654="Cese",MAX(AF654,AJ654),AF654)),0)</f>
        <v>0</v>
      </c>
      <c r="AP654" s="46" t="n">
        <f aca="false">IF(OR($F654="Activo",$F654="Cese"),ROUND(AK654+AO654,2),0)</f>
        <v>0</v>
      </c>
      <c r="AQ654" s="19" t="n">
        <f aca="false">IF($F654="Cese",MAX(0,AJ654-AN654),0)</f>
        <v>0</v>
      </c>
      <c r="AR654" s="19" t="str">
        <f aca="false">IF($B654="","",IF(COUNTIFS(RP_COD,$B654,'Retenciones Planilla'!$C$6:$C$105,"&lt;&gt;")=0,"",SUMIFS('Retenciones Planilla'!$C$6:$C$105,RP_COD,$B654)))</f>
        <v/>
      </c>
      <c r="AS654" s="19" t="str">
        <f aca="false">IF(AR654="","",AR654-AP654)</f>
        <v/>
      </c>
      <c r="AT654" s="23" t="str">
        <f aca="false">IF($B654="","",IF(NOT(OR($F654="Activo",$F654="Cese")),IF(N(AR654)=0,"—","Revisar: sin vínculo"),IF(AR654="",IF(AP654=0,"No corresponde","Sin dato planilla"),IF(ABS(AS654)&lt;=TOL,"OK",IF(AS654&gt;0,"Retuvo de más","Retuvo de menos")))))</f>
        <v/>
      </c>
      <c r="AU654" s="19" t="n">
        <f aca="false">IF(AND(BASE_RET="Planilla (si existe)",AR654&lt;&gt;""),AR654,AP654)</f>
        <v>0</v>
      </c>
      <c r="AV654" s="19" t="n">
        <f aca="false">AU654+N654</f>
        <v>0</v>
      </c>
    </row>
    <row r="655" customFormat="false" ht="15" hidden="false" customHeight="false" outlineLevel="0" collapsed="false">
      <c r="A655" s="43" t="n">
        <v>55</v>
      </c>
      <c r="B655" s="35" t="str">
        <f aca="false">IF(Trabajadores!$B$60="","",Trabajadores!$B$60)</f>
        <v/>
      </c>
      <c r="C655" s="35" t="str">
        <f aca="false">IF($B655="","",Trabajadores!$D$60)</f>
        <v/>
      </c>
      <c r="D655" s="43" t="n">
        <v>2</v>
      </c>
      <c r="E655" s="23" t="s">
        <v>299</v>
      </c>
      <c r="F655" s="23" t="str">
        <f aca="false">IF($B655="","",IF(OR(2&lt;Trabajadores!$M$60,2&gt;Trabajadores!$N$60),"No vinculado",IF(AND(2=Trabajadores!$N$60,Trabajadores!$O$60="Sí"),"Cese","Activo")))</f>
        <v/>
      </c>
      <c r="G655" s="19" t="n">
        <f aca="false">IF($B655="",0,SUMIFS(Ingresos!$P$6:$P$1505,ING_COD,$B655,ING_CLASE,"ORD"))</f>
        <v>0</v>
      </c>
      <c r="H655" s="19" t="n">
        <f aca="false">IF($B655="",0,SUMIFS(Ingresos!$P$6:$P$1505,ING_COD,$B655,ING_CLASE,"ORD",ING_COMP,"Sí"))</f>
        <v>0</v>
      </c>
      <c r="I655" s="19" t="n">
        <f aca="false">IF($B655="",0,SUMIFS(Ingresos!$P$6:$P$1505,ING_COD,$B655,ING_CLASE,"GRA"))</f>
        <v>0</v>
      </c>
      <c r="J655" s="19" t="n">
        <f aca="false">IF($B655="",0,SUMIFS(Ingresos!$P$6:$P$1505,ING_COD,$B655,ING_CLASE,"BON"))</f>
        <v>0</v>
      </c>
      <c r="K655" s="19" t="n">
        <f aca="false">IF($B655="",0,SUMIFS(Ingresos!$P$6:$P$1505,ING_COD,$B655,ING_CLASE,"EXT"))</f>
        <v>0</v>
      </c>
      <c r="L655" s="19" t="n">
        <f aca="false">IF($B655="",0,SUMIFS(Ingresos!$P$6:$P$1505,ING_COD,$B655,ING_CLASE,"OTO"))</f>
        <v>0</v>
      </c>
      <c r="M655" s="19" t="n">
        <f aca="false">IF($B655="",0,SUMIFS(Ingresos!$P$6:$P$1505,ING_COD,$B655,ING_CLASE,"OTX"))</f>
        <v>0</v>
      </c>
      <c r="N655" s="19" t="n">
        <f aca="false">IF($B655="",0,SUMIFS(Ingresos!$P$6:$P$1505,ING_COD,$B655,ING_CLASE,"RETO"))</f>
        <v>0</v>
      </c>
      <c r="O655" s="19" t="n">
        <f aca="false">IF($B655="",0,SUMIFS(Ingresos!$P$6:$P$1505,ING_COD,$B655,ING_CLASE,"INA"))</f>
        <v>0</v>
      </c>
      <c r="P655" s="19" t="n">
        <f aca="false">G655+I655+J655+K655+L655+M655</f>
        <v>0</v>
      </c>
      <c r="Q655" s="44" t="n">
        <f aca="false">IF($F655="Activo",11,IF($F655="Cese",1,0))</f>
        <v>0</v>
      </c>
      <c r="R655" s="19" t="n">
        <f aca="false">G655*Q655</f>
        <v>0</v>
      </c>
      <c r="S655" s="19" t="n">
        <f aca="false">IF($F655="Activo",SUMIFS(I655:I665,$D655:$D665,"&lt;="&amp;Trabajadores!$N$60)+IF(PROY_BON="Sí",SUMIFS(J655:J665,$D655:$D665,"&lt;="&amp;Trabajadores!$N$60),0),IF($F655="Cese",I655+IF(PROY_BON="Sí",J655,0),0))</f>
        <v>0</v>
      </c>
      <c r="T655" s="19" t="n">
        <f aca="false">IF(OR($F655&lt;&gt;"Activo",Trabajadores!$I$60="No"),0,IF(I660=0,H655*(1+IF(PROY_BON="Sí",Trabajadores!$P$60,0))*Trabajadores!$R$60/6*(Trabajadores!$N$60&gt;=7),0)+IF(I665=0,H655*(1+IF(PROY_BON="Sí",Trabajadores!$P$60,0))*Trabajadores!$S$60/6*(Trabajadores!$N$60&gt;=12),0))</f>
        <v>0</v>
      </c>
      <c r="U655" s="19" t="n">
        <f aca="false">IF($F655="Activo",IF(Trabajadores!$J$60="Sí",L655*11,L655),IF($F655="Cese",L655,0))</f>
        <v>0</v>
      </c>
      <c r="V655" s="19" t="n">
        <f aca="false">IF(OR($F655="Activo",$F655="Cese"),M655,0)</f>
        <v>0</v>
      </c>
      <c r="W655" s="19" t="n">
        <f aca="false">IF(OR($F655="Activo",$F655="Cese"),SUM(P654:P654),0)</f>
        <v>0</v>
      </c>
      <c r="X655" s="36" t="n">
        <f aca="false">IF(OR($F655="Activo",$F655="Cese"),R655+S655+T655+U655+V655+W655,0)</f>
        <v>0</v>
      </c>
      <c r="Y655" s="19" t="n">
        <f aca="false">IF(OR($F655="Activo",$F655="Cese"),DED_FIJA,0)</f>
        <v>0</v>
      </c>
      <c r="Z655" s="36" t="n">
        <f aca="false">MAX(0,X655-Y655)</f>
        <v>0</v>
      </c>
      <c r="AA655" s="19" t="n">
        <f aca="false">IF(Z655=0,0,MAX(0,MIN(Z655,Parámetros!$G$19)-Parámetros!$F$19)*Parámetros!$E$19)</f>
        <v>0</v>
      </c>
      <c r="AB655" s="19" t="n">
        <f aca="false">IF(Z655=0,0,MAX(0,MIN(Z655,Parámetros!$G$20)-Parámetros!$F$20)*Parámetros!$E$20)</f>
        <v>0</v>
      </c>
      <c r="AC655" s="19" t="n">
        <f aca="false">IF(Z655=0,0,MAX(0,MIN(Z655,Parámetros!$G$21)-Parámetros!$F$21)*Parámetros!$E$21)</f>
        <v>0</v>
      </c>
      <c r="AD655" s="19" t="n">
        <f aca="false">IF(Z655=0,0,MAX(0,MIN(Z655,Parámetros!$G$22)-Parámetros!$F$22)*Parámetros!$E$22)</f>
        <v>0</v>
      </c>
      <c r="AE655" s="19" t="n">
        <f aca="false">IF(Z655=0,0,MAX(0,MIN(Z655,Parámetros!$G$23)-Parámetros!$F$23)*Parámetros!$E$23)</f>
        <v>0</v>
      </c>
      <c r="AF655" s="36" t="n">
        <f aca="false">SUM(AA655:AE655)</f>
        <v>0</v>
      </c>
      <c r="AG655" s="45" t="str">
        <f aca="false">IF(AM655&lt;=0,"-",INDEX(TR_TASA,MATCH(AM655,TR_DESDE,1)))</f>
        <v>-</v>
      </c>
      <c r="AH655" s="44" t="n">
        <f aca="false">IF($F655="Cese",1,IF($F655="Activo",INDEX(DIV_N,2),0))</f>
        <v>0</v>
      </c>
      <c r="AI655" s="44" t="n">
        <f aca="false">IF($F655="Cese",1,IF($F655="Activo",INDEX(DIV_HASTA,2),0))</f>
        <v>0</v>
      </c>
      <c r="AJ655" s="19" t="n">
        <f aca="false">IF(OR($F655="Activo",$F655="Cese"),SUMIFS(AV654:AV654,D654:D654,"&lt;="&amp;AI655),0)</f>
        <v>0</v>
      </c>
      <c r="AK655" s="19" t="n">
        <f aca="false">IF(OR($F655="Activo",$F655="Cese"),MAX(0,(AF655-AJ655)/AH655),0)</f>
        <v>0</v>
      </c>
      <c r="AL655" s="19" t="n">
        <f aca="false">IF(OR($F655="Activo",$F655="Cese"),K655+IF(PROY_BON="Sí",0,J655),0)</f>
        <v>0</v>
      </c>
      <c r="AM655" s="19" t="n">
        <f aca="false">IF(AL655&gt;0,MAX(0,X655+AL655-Y655),Z655)</f>
        <v>0</v>
      </c>
      <c r="AN655" s="19" t="n">
        <f aca="false">SUMPRODUCT((AM655&gt;TR_DESDE)*(AM655-TR_DESDE)*TR_INC)</f>
        <v>0</v>
      </c>
      <c r="AO655" s="19" t="n">
        <f aca="false">IF(AL655&gt;0,MAX(0,AN655-IF($F655="Cese",MAX(AF655,AJ655),AF655)),0)</f>
        <v>0</v>
      </c>
      <c r="AP655" s="46" t="n">
        <f aca="false">IF(OR($F655="Activo",$F655="Cese"),ROUND(AK655+AO655,2),0)</f>
        <v>0</v>
      </c>
      <c r="AQ655" s="19" t="n">
        <f aca="false">IF($F655="Cese",MAX(0,AJ655-AN655),0)</f>
        <v>0</v>
      </c>
      <c r="AR655" s="19" t="str">
        <f aca="false">IF($B655="","",IF(COUNTIFS(RP_COD,$B655,'Retenciones Planilla'!$D$6:$D$105,"&lt;&gt;")=0,"",SUMIFS('Retenciones Planilla'!$D$6:$D$105,RP_COD,$B655)))</f>
        <v/>
      </c>
      <c r="AS655" s="19" t="str">
        <f aca="false">IF(AR655="","",AR655-AP655)</f>
        <v/>
      </c>
      <c r="AT655" s="23" t="str">
        <f aca="false">IF($B655="","",IF(NOT(OR($F655="Activo",$F655="Cese")),IF(N(AR655)=0,"—","Revisar: sin vínculo"),IF(AR655="",IF(AP655=0,"No corresponde","Sin dato planilla"),IF(ABS(AS655)&lt;=TOL,"OK",IF(AS655&gt;0,"Retuvo de más","Retuvo de menos")))))</f>
        <v/>
      </c>
      <c r="AU655" s="19" t="n">
        <f aca="false">IF(AND(BASE_RET="Planilla (si existe)",AR655&lt;&gt;""),AR655,AP655)</f>
        <v>0</v>
      </c>
      <c r="AV655" s="19" t="n">
        <f aca="false">AU655+N655</f>
        <v>0</v>
      </c>
    </row>
    <row r="656" customFormat="false" ht="15" hidden="false" customHeight="false" outlineLevel="0" collapsed="false">
      <c r="A656" s="43" t="n">
        <v>55</v>
      </c>
      <c r="B656" s="35" t="str">
        <f aca="false">IF(Trabajadores!$B$60="","",Trabajadores!$B$60)</f>
        <v/>
      </c>
      <c r="C656" s="35" t="str">
        <f aca="false">IF($B656="","",Trabajadores!$D$60)</f>
        <v/>
      </c>
      <c r="D656" s="43" t="n">
        <v>3</v>
      </c>
      <c r="E656" s="23" t="s">
        <v>300</v>
      </c>
      <c r="F656" s="23" t="str">
        <f aca="false">IF($B656="","",IF(OR(3&lt;Trabajadores!$M$60,3&gt;Trabajadores!$N$60),"No vinculado",IF(AND(3=Trabajadores!$N$60,Trabajadores!$O$60="Sí"),"Cese","Activo")))</f>
        <v/>
      </c>
      <c r="G656" s="19" t="n">
        <f aca="false">IF($B656="",0,SUMIFS(Ingresos!$Q$6:$Q$1505,ING_COD,$B656,ING_CLASE,"ORD"))</f>
        <v>0</v>
      </c>
      <c r="H656" s="19" t="n">
        <f aca="false">IF($B656="",0,SUMIFS(Ingresos!$Q$6:$Q$1505,ING_COD,$B656,ING_CLASE,"ORD",ING_COMP,"Sí"))</f>
        <v>0</v>
      </c>
      <c r="I656" s="19" t="n">
        <f aca="false">IF($B656="",0,SUMIFS(Ingresos!$Q$6:$Q$1505,ING_COD,$B656,ING_CLASE,"GRA"))</f>
        <v>0</v>
      </c>
      <c r="J656" s="19" t="n">
        <f aca="false">IF($B656="",0,SUMIFS(Ingresos!$Q$6:$Q$1505,ING_COD,$B656,ING_CLASE,"BON"))</f>
        <v>0</v>
      </c>
      <c r="K656" s="19" t="n">
        <f aca="false">IF($B656="",0,SUMIFS(Ingresos!$Q$6:$Q$1505,ING_COD,$B656,ING_CLASE,"EXT"))</f>
        <v>0</v>
      </c>
      <c r="L656" s="19" t="n">
        <f aca="false">IF($B656="",0,SUMIFS(Ingresos!$Q$6:$Q$1505,ING_COD,$B656,ING_CLASE,"OTO"))</f>
        <v>0</v>
      </c>
      <c r="M656" s="19" t="n">
        <f aca="false">IF($B656="",0,SUMIFS(Ingresos!$Q$6:$Q$1505,ING_COD,$B656,ING_CLASE,"OTX"))</f>
        <v>0</v>
      </c>
      <c r="N656" s="19" t="n">
        <f aca="false">IF($B656="",0,SUMIFS(Ingresos!$Q$6:$Q$1505,ING_COD,$B656,ING_CLASE,"RETO"))</f>
        <v>0</v>
      </c>
      <c r="O656" s="19" t="n">
        <f aca="false">IF($B656="",0,SUMIFS(Ingresos!$Q$6:$Q$1505,ING_COD,$B656,ING_CLASE,"INA"))</f>
        <v>0</v>
      </c>
      <c r="P656" s="19" t="n">
        <f aca="false">G656+I656+J656+K656+L656+M656</f>
        <v>0</v>
      </c>
      <c r="Q656" s="44" t="n">
        <f aca="false">IF($F656="Activo",10,IF($F656="Cese",1,0))</f>
        <v>0</v>
      </c>
      <c r="R656" s="19" t="n">
        <f aca="false">G656*Q656</f>
        <v>0</v>
      </c>
      <c r="S656" s="19" t="n">
        <f aca="false">IF($F656="Activo",SUMIFS(I656:I665,$D656:$D665,"&lt;="&amp;Trabajadores!$N$60)+IF(PROY_BON="Sí",SUMIFS(J656:J665,$D656:$D665,"&lt;="&amp;Trabajadores!$N$60),0),IF($F656="Cese",I656+IF(PROY_BON="Sí",J656,0),0))</f>
        <v>0</v>
      </c>
      <c r="T656" s="19" t="n">
        <f aca="false">IF(OR($F656&lt;&gt;"Activo",Trabajadores!$I$60="No"),0,IF(I660=0,H656*(1+IF(PROY_BON="Sí",Trabajadores!$P$60,0))*Trabajadores!$R$60/6*(Trabajadores!$N$60&gt;=7),0)+IF(I665=0,H656*(1+IF(PROY_BON="Sí",Trabajadores!$P$60,0))*Trabajadores!$S$60/6*(Trabajadores!$N$60&gt;=12),0))</f>
        <v>0</v>
      </c>
      <c r="U656" s="19" t="n">
        <f aca="false">IF($F656="Activo",IF(Trabajadores!$J$60="Sí",L656*10,L656),IF($F656="Cese",L656,0))</f>
        <v>0</v>
      </c>
      <c r="V656" s="19" t="n">
        <f aca="false">IF(OR($F656="Activo",$F656="Cese"),M656,0)</f>
        <v>0</v>
      </c>
      <c r="W656" s="19" t="n">
        <f aca="false">IF(OR($F656="Activo",$F656="Cese"),SUM(P654:P655),0)</f>
        <v>0</v>
      </c>
      <c r="X656" s="36" t="n">
        <f aca="false">IF(OR($F656="Activo",$F656="Cese"),R656+S656+T656+U656+V656+W656,0)</f>
        <v>0</v>
      </c>
      <c r="Y656" s="19" t="n">
        <f aca="false">IF(OR($F656="Activo",$F656="Cese"),DED_FIJA,0)</f>
        <v>0</v>
      </c>
      <c r="Z656" s="36" t="n">
        <f aca="false">MAX(0,X656-Y656)</f>
        <v>0</v>
      </c>
      <c r="AA656" s="19" t="n">
        <f aca="false">IF(Z656=0,0,MAX(0,MIN(Z656,Parámetros!$G$19)-Parámetros!$F$19)*Parámetros!$E$19)</f>
        <v>0</v>
      </c>
      <c r="AB656" s="19" t="n">
        <f aca="false">IF(Z656=0,0,MAX(0,MIN(Z656,Parámetros!$G$20)-Parámetros!$F$20)*Parámetros!$E$20)</f>
        <v>0</v>
      </c>
      <c r="AC656" s="19" t="n">
        <f aca="false">IF(Z656=0,0,MAX(0,MIN(Z656,Parámetros!$G$21)-Parámetros!$F$21)*Parámetros!$E$21)</f>
        <v>0</v>
      </c>
      <c r="AD656" s="19" t="n">
        <f aca="false">IF(Z656=0,0,MAX(0,MIN(Z656,Parámetros!$G$22)-Parámetros!$F$22)*Parámetros!$E$22)</f>
        <v>0</v>
      </c>
      <c r="AE656" s="19" t="n">
        <f aca="false">IF(Z656=0,0,MAX(0,MIN(Z656,Parámetros!$G$23)-Parámetros!$F$23)*Parámetros!$E$23)</f>
        <v>0</v>
      </c>
      <c r="AF656" s="36" t="n">
        <f aca="false">SUM(AA656:AE656)</f>
        <v>0</v>
      </c>
      <c r="AG656" s="45" t="str">
        <f aca="false">IF(AM656&lt;=0,"-",INDEX(TR_TASA,MATCH(AM656,TR_DESDE,1)))</f>
        <v>-</v>
      </c>
      <c r="AH656" s="44" t="n">
        <f aca="false">IF($F656="Cese",1,IF($F656="Activo",INDEX(DIV_N,3),0))</f>
        <v>0</v>
      </c>
      <c r="AI656" s="44" t="n">
        <f aca="false">IF($F656="Cese",2,IF($F656="Activo",INDEX(DIV_HASTA,3),0))</f>
        <v>0</v>
      </c>
      <c r="AJ656" s="19" t="n">
        <f aca="false">IF(OR($F656="Activo",$F656="Cese"),SUMIFS(AV654:AV655,D654:D655,"&lt;="&amp;AI656),0)</f>
        <v>0</v>
      </c>
      <c r="AK656" s="19" t="n">
        <f aca="false">IF(OR($F656="Activo",$F656="Cese"),MAX(0,(AF656-AJ656)/AH656),0)</f>
        <v>0</v>
      </c>
      <c r="AL656" s="19" t="n">
        <f aca="false">IF(OR($F656="Activo",$F656="Cese"),K656+IF(PROY_BON="Sí",0,J656),0)</f>
        <v>0</v>
      </c>
      <c r="AM656" s="19" t="n">
        <f aca="false">IF(AL656&gt;0,MAX(0,X656+AL656-Y656),Z656)</f>
        <v>0</v>
      </c>
      <c r="AN656" s="19" t="n">
        <f aca="false">SUMPRODUCT((AM656&gt;TR_DESDE)*(AM656-TR_DESDE)*TR_INC)</f>
        <v>0</v>
      </c>
      <c r="AO656" s="19" t="n">
        <f aca="false">IF(AL656&gt;0,MAX(0,AN656-IF($F656="Cese",MAX(AF656,AJ656),AF656)),0)</f>
        <v>0</v>
      </c>
      <c r="AP656" s="46" t="n">
        <f aca="false">IF(OR($F656="Activo",$F656="Cese"),ROUND(AK656+AO656,2),0)</f>
        <v>0</v>
      </c>
      <c r="AQ656" s="19" t="n">
        <f aca="false">IF($F656="Cese",MAX(0,AJ656-AN656),0)</f>
        <v>0</v>
      </c>
      <c r="AR656" s="19" t="str">
        <f aca="false">IF($B656="","",IF(COUNTIFS(RP_COD,$B656,'Retenciones Planilla'!$E$6:$E$105,"&lt;&gt;")=0,"",SUMIFS('Retenciones Planilla'!$E$6:$E$105,RP_COD,$B656)))</f>
        <v/>
      </c>
      <c r="AS656" s="19" t="str">
        <f aca="false">IF(AR656="","",AR656-AP656)</f>
        <v/>
      </c>
      <c r="AT656" s="23" t="str">
        <f aca="false">IF($B656="","",IF(NOT(OR($F656="Activo",$F656="Cese")),IF(N(AR656)=0,"—","Revisar: sin vínculo"),IF(AR656="",IF(AP656=0,"No corresponde","Sin dato planilla"),IF(ABS(AS656)&lt;=TOL,"OK",IF(AS656&gt;0,"Retuvo de más","Retuvo de menos")))))</f>
        <v/>
      </c>
      <c r="AU656" s="19" t="n">
        <f aca="false">IF(AND(BASE_RET="Planilla (si existe)",AR656&lt;&gt;""),AR656,AP656)</f>
        <v>0</v>
      </c>
      <c r="AV656" s="19" t="n">
        <f aca="false">AU656+N656</f>
        <v>0</v>
      </c>
    </row>
    <row r="657" customFormat="false" ht="15" hidden="false" customHeight="false" outlineLevel="0" collapsed="false">
      <c r="A657" s="43" t="n">
        <v>55</v>
      </c>
      <c r="B657" s="35" t="str">
        <f aca="false">IF(Trabajadores!$B$60="","",Trabajadores!$B$60)</f>
        <v/>
      </c>
      <c r="C657" s="35" t="str">
        <f aca="false">IF($B657="","",Trabajadores!$D$60)</f>
        <v/>
      </c>
      <c r="D657" s="43" t="n">
        <v>4</v>
      </c>
      <c r="E657" s="23" t="s">
        <v>301</v>
      </c>
      <c r="F657" s="23" t="str">
        <f aca="false">IF($B657="","",IF(OR(4&lt;Trabajadores!$M$60,4&gt;Trabajadores!$N$60),"No vinculado",IF(AND(4=Trabajadores!$N$60,Trabajadores!$O$60="Sí"),"Cese","Activo")))</f>
        <v/>
      </c>
      <c r="G657" s="19" t="n">
        <f aca="false">IF($B657="",0,SUMIFS(Ingresos!$R$6:$R$1505,ING_COD,$B657,ING_CLASE,"ORD"))</f>
        <v>0</v>
      </c>
      <c r="H657" s="19" t="n">
        <f aca="false">IF($B657="",0,SUMIFS(Ingresos!$R$6:$R$1505,ING_COD,$B657,ING_CLASE,"ORD",ING_COMP,"Sí"))</f>
        <v>0</v>
      </c>
      <c r="I657" s="19" t="n">
        <f aca="false">IF($B657="",0,SUMIFS(Ingresos!$R$6:$R$1505,ING_COD,$B657,ING_CLASE,"GRA"))</f>
        <v>0</v>
      </c>
      <c r="J657" s="19" t="n">
        <f aca="false">IF($B657="",0,SUMIFS(Ingresos!$R$6:$R$1505,ING_COD,$B657,ING_CLASE,"BON"))</f>
        <v>0</v>
      </c>
      <c r="K657" s="19" t="n">
        <f aca="false">IF($B657="",0,SUMIFS(Ingresos!$R$6:$R$1505,ING_COD,$B657,ING_CLASE,"EXT"))</f>
        <v>0</v>
      </c>
      <c r="L657" s="19" t="n">
        <f aca="false">IF($B657="",0,SUMIFS(Ingresos!$R$6:$R$1505,ING_COD,$B657,ING_CLASE,"OTO"))</f>
        <v>0</v>
      </c>
      <c r="M657" s="19" t="n">
        <f aca="false">IF($B657="",0,SUMIFS(Ingresos!$R$6:$R$1505,ING_COD,$B657,ING_CLASE,"OTX"))</f>
        <v>0</v>
      </c>
      <c r="N657" s="19" t="n">
        <f aca="false">IF($B657="",0,SUMIFS(Ingresos!$R$6:$R$1505,ING_COD,$B657,ING_CLASE,"RETO"))</f>
        <v>0</v>
      </c>
      <c r="O657" s="19" t="n">
        <f aca="false">IF($B657="",0,SUMIFS(Ingresos!$R$6:$R$1505,ING_COD,$B657,ING_CLASE,"INA"))</f>
        <v>0</v>
      </c>
      <c r="P657" s="19" t="n">
        <f aca="false">G657+I657+J657+K657+L657+M657</f>
        <v>0</v>
      </c>
      <c r="Q657" s="44" t="n">
        <f aca="false">IF($F657="Activo",9,IF($F657="Cese",1,0))</f>
        <v>0</v>
      </c>
      <c r="R657" s="19" t="n">
        <f aca="false">G657*Q657</f>
        <v>0</v>
      </c>
      <c r="S657" s="19" t="n">
        <f aca="false">IF($F657="Activo",SUMIFS(I657:I665,$D657:$D665,"&lt;="&amp;Trabajadores!$N$60)+IF(PROY_BON="Sí",SUMIFS(J657:J665,$D657:$D665,"&lt;="&amp;Trabajadores!$N$60),0),IF($F657="Cese",I657+IF(PROY_BON="Sí",J657,0),0))</f>
        <v>0</v>
      </c>
      <c r="T657" s="19" t="n">
        <f aca="false">IF(OR($F657&lt;&gt;"Activo",Trabajadores!$I$60="No"),0,IF(I660=0,H657*(1+IF(PROY_BON="Sí",Trabajadores!$P$60,0))*Trabajadores!$R$60/6*(Trabajadores!$N$60&gt;=7),0)+IF(I665=0,H657*(1+IF(PROY_BON="Sí",Trabajadores!$P$60,0))*Trabajadores!$S$60/6*(Trabajadores!$N$60&gt;=12),0))</f>
        <v>0</v>
      </c>
      <c r="U657" s="19" t="n">
        <f aca="false">IF($F657="Activo",IF(Trabajadores!$J$60="Sí",L657*9,L657),IF($F657="Cese",L657,0))</f>
        <v>0</v>
      </c>
      <c r="V657" s="19" t="n">
        <f aca="false">IF(OR($F657="Activo",$F657="Cese"),M657,0)</f>
        <v>0</v>
      </c>
      <c r="W657" s="19" t="n">
        <f aca="false">IF(OR($F657="Activo",$F657="Cese"),SUM(P654:P656),0)</f>
        <v>0</v>
      </c>
      <c r="X657" s="36" t="n">
        <f aca="false">IF(OR($F657="Activo",$F657="Cese"),R657+S657+T657+U657+V657+W657,0)</f>
        <v>0</v>
      </c>
      <c r="Y657" s="19" t="n">
        <f aca="false">IF(OR($F657="Activo",$F657="Cese"),DED_FIJA,0)</f>
        <v>0</v>
      </c>
      <c r="Z657" s="36" t="n">
        <f aca="false">MAX(0,X657-Y657)</f>
        <v>0</v>
      </c>
      <c r="AA657" s="19" t="n">
        <f aca="false">IF(Z657=0,0,MAX(0,MIN(Z657,Parámetros!$G$19)-Parámetros!$F$19)*Parámetros!$E$19)</f>
        <v>0</v>
      </c>
      <c r="AB657" s="19" t="n">
        <f aca="false">IF(Z657=0,0,MAX(0,MIN(Z657,Parámetros!$G$20)-Parámetros!$F$20)*Parámetros!$E$20)</f>
        <v>0</v>
      </c>
      <c r="AC657" s="19" t="n">
        <f aca="false">IF(Z657=0,0,MAX(0,MIN(Z657,Parámetros!$G$21)-Parámetros!$F$21)*Parámetros!$E$21)</f>
        <v>0</v>
      </c>
      <c r="AD657" s="19" t="n">
        <f aca="false">IF(Z657=0,0,MAX(0,MIN(Z657,Parámetros!$G$22)-Parámetros!$F$22)*Parámetros!$E$22)</f>
        <v>0</v>
      </c>
      <c r="AE657" s="19" t="n">
        <f aca="false">IF(Z657=0,0,MAX(0,MIN(Z657,Parámetros!$G$23)-Parámetros!$F$23)*Parámetros!$E$23)</f>
        <v>0</v>
      </c>
      <c r="AF657" s="36" t="n">
        <f aca="false">SUM(AA657:AE657)</f>
        <v>0</v>
      </c>
      <c r="AG657" s="45" t="str">
        <f aca="false">IF(AM657&lt;=0,"-",INDEX(TR_TASA,MATCH(AM657,TR_DESDE,1)))</f>
        <v>-</v>
      </c>
      <c r="AH657" s="44" t="n">
        <f aca="false">IF($F657="Cese",1,IF($F657="Activo",INDEX(DIV_N,4),0))</f>
        <v>0</v>
      </c>
      <c r="AI657" s="44" t="n">
        <f aca="false">IF($F657="Cese",3,IF($F657="Activo",INDEX(DIV_HASTA,4),0))</f>
        <v>0</v>
      </c>
      <c r="AJ657" s="19" t="n">
        <f aca="false">IF(OR($F657="Activo",$F657="Cese"),SUMIFS(AV654:AV656,D654:D656,"&lt;="&amp;AI657),0)</f>
        <v>0</v>
      </c>
      <c r="AK657" s="19" t="n">
        <f aca="false">IF(OR($F657="Activo",$F657="Cese"),MAX(0,(AF657-AJ657)/AH657),0)</f>
        <v>0</v>
      </c>
      <c r="AL657" s="19" t="n">
        <f aca="false">IF(OR($F657="Activo",$F657="Cese"),K657+IF(PROY_BON="Sí",0,J657),0)</f>
        <v>0</v>
      </c>
      <c r="AM657" s="19" t="n">
        <f aca="false">IF(AL657&gt;0,MAX(0,X657+AL657-Y657),Z657)</f>
        <v>0</v>
      </c>
      <c r="AN657" s="19" t="n">
        <f aca="false">SUMPRODUCT((AM657&gt;TR_DESDE)*(AM657-TR_DESDE)*TR_INC)</f>
        <v>0</v>
      </c>
      <c r="AO657" s="19" t="n">
        <f aca="false">IF(AL657&gt;0,MAX(0,AN657-IF($F657="Cese",MAX(AF657,AJ657),AF657)),0)</f>
        <v>0</v>
      </c>
      <c r="AP657" s="46" t="n">
        <f aca="false">IF(OR($F657="Activo",$F657="Cese"),ROUND(AK657+AO657,2),0)</f>
        <v>0</v>
      </c>
      <c r="AQ657" s="19" t="n">
        <f aca="false">IF($F657="Cese",MAX(0,AJ657-AN657),0)</f>
        <v>0</v>
      </c>
      <c r="AR657" s="19" t="str">
        <f aca="false">IF($B657="","",IF(COUNTIFS(RP_COD,$B657,'Retenciones Planilla'!$F$6:$F$105,"&lt;&gt;")=0,"",SUMIFS('Retenciones Planilla'!$F$6:$F$105,RP_COD,$B657)))</f>
        <v/>
      </c>
      <c r="AS657" s="19" t="str">
        <f aca="false">IF(AR657="","",AR657-AP657)</f>
        <v/>
      </c>
      <c r="AT657" s="23" t="str">
        <f aca="false">IF($B657="","",IF(NOT(OR($F657="Activo",$F657="Cese")),IF(N(AR657)=0,"—","Revisar: sin vínculo"),IF(AR657="",IF(AP657=0,"No corresponde","Sin dato planilla"),IF(ABS(AS657)&lt;=TOL,"OK",IF(AS657&gt;0,"Retuvo de más","Retuvo de menos")))))</f>
        <v/>
      </c>
      <c r="AU657" s="19" t="n">
        <f aca="false">IF(AND(BASE_RET="Planilla (si existe)",AR657&lt;&gt;""),AR657,AP657)</f>
        <v>0</v>
      </c>
      <c r="AV657" s="19" t="n">
        <f aca="false">AU657+N657</f>
        <v>0</v>
      </c>
    </row>
    <row r="658" customFormat="false" ht="15" hidden="false" customHeight="false" outlineLevel="0" collapsed="false">
      <c r="A658" s="43" t="n">
        <v>55</v>
      </c>
      <c r="B658" s="35" t="str">
        <f aca="false">IF(Trabajadores!$B$60="","",Trabajadores!$B$60)</f>
        <v/>
      </c>
      <c r="C658" s="35" t="str">
        <f aca="false">IF($B658="","",Trabajadores!$D$60)</f>
        <v/>
      </c>
      <c r="D658" s="43" t="n">
        <v>5</v>
      </c>
      <c r="E658" s="23" t="s">
        <v>302</v>
      </c>
      <c r="F658" s="23" t="str">
        <f aca="false">IF($B658="","",IF(OR(5&lt;Trabajadores!$M$60,5&gt;Trabajadores!$N$60),"No vinculado",IF(AND(5=Trabajadores!$N$60,Trabajadores!$O$60="Sí"),"Cese","Activo")))</f>
        <v/>
      </c>
      <c r="G658" s="19" t="n">
        <f aca="false">IF($B658="",0,SUMIFS(Ingresos!$S$6:$S$1505,ING_COD,$B658,ING_CLASE,"ORD"))</f>
        <v>0</v>
      </c>
      <c r="H658" s="19" t="n">
        <f aca="false">IF($B658="",0,SUMIFS(Ingresos!$S$6:$S$1505,ING_COD,$B658,ING_CLASE,"ORD",ING_COMP,"Sí"))</f>
        <v>0</v>
      </c>
      <c r="I658" s="19" t="n">
        <f aca="false">IF($B658="",0,SUMIFS(Ingresos!$S$6:$S$1505,ING_COD,$B658,ING_CLASE,"GRA"))</f>
        <v>0</v>
      </c>
      <c r="J658" s="19" t="n">
        <f aca="false">IF($B658="",0,SUMIFS(Ingresos!$S$6:$S$1505,ING_COD,$B658,ING_CLASE,"BON"))</f>
        <v>0</v>
      </c>
      <c r="K658" s="19" t="n">
        <f aca="false">IF($B658="",0,SUMIFS(Ingresos!$S$6:$S$1505,ING_COD,$B658,ING_CLASE,"EXT"))</f>
        <v>0</v>
      </c>
      <c r="L658" s="19" t="n">
        <f aca="false">IF($B658="",0,SUMIFS(Ingresos!$S$6:$S$1505,ING_COD,$B658,ING_CLASE,"OTO"))</f>
        <v>0</v>
      </c>
      <c r="M658" s="19" t="n">
        <f aca="false">IF($B658="",0,SUMIFS(Ingresos!$S$6:$S$1505,ING_COD,$B658,ING_CLASE,"OTX"))</f>
        <v>0</v>
      </c>
      <c r="N658" s="19" t="n">
        <f aca="false">IF($B658="",0,SUMIFS(Ingresos!$S$6:$S$1505,ING_COD,$B658,ING_CLASE,"RETO"))</f>
        <v>0</v>
      </c>
      <c r="O658" s="19" t="n">
        <f aca="false">IF($B658="",0,SUMIFS(Ingresos!$S$6:$S$1505,ING_COD,$B658,ING_CLASE,"INA"))</f>
        <v>0</v>
      </c>
      <c r="P658" s="19" t="n">
        <f aca="false">G658+I658+J658+K658+L658+M658</f>
        <v>0</v>
      </c>
      <c r="Q658" s="44" t="n">
        <f aca="false">IF($F658="Activo",8,IF($F658="Cese",1,0))</f>
        <v>0</v>
      </c>
      <c r="R658" s="19" t="n">
        <f aca="false">G658*Q658</f>
        <v>0</v>
      </c>
      <c r="S658" s="19" t="n">
        <f aca="false">IF($F658="Activo",SUMIFS(I658:I665,$D658:$D665,"&lt;="&amp;Trabajadores!$N$60)+IF(PROY_BON="Sí",SUMIFS(J658:J665,$D658:$D665,"&lt;="&amp;Trabajadores!$N$60),0),IF($F658="Cese",I658+IF(PROY_BON="Sí",J658,0),0))</f>
        <v>0</v>
      </c>
      <c r="T658" s="19" t="n">
        <f aca="false">IF(OR($F658&lt;&gt;"Activo",Trabajadores!$I$60="No"),0,IF(I660=0,H658*(1+IF(PROY_BON="Sí",Trabajadores!$P$60,0))*Trabajadores!$R$60/6*(Trabajadores!$N$60&gt;=7),0)+IF(I665=0,H658*(1+IF(PROY_BON="Sí",Trabajadores!$P$60,0))*Trabajadores!$S$60/6*(Trabajadores!$N$60&gt;=12),0))</f>
        <v>0</v>
      </c>
      <c r="U658" s="19" t="n">
        <f aca="false">IF($F658="Activo",IF(Trabajadores!$J$60="Sí",L658*8,L658),IF($F658="Cese",L658,0))</f>
        <v>0</v>
      </c>
      <c r="V658" s="19" t="n">
        <f aca="false">IF(OR($F658="Activo",$F658="Cese"),M658,0)</f>
        <v>0</v>
      </c>
      <c r="W658" s="19" t="n">
        <f aca="false">IF(OR($F658="Activo",$F658="Cese"),SUM(P654:P657),0)</f>
        <v>0</v>
      </c>
      <c r="X658" s="36" t="n">
        <f aca="false">IF(OR($F658="Activo",$F658="Cese"),R658+S658+T658+U658+V658+W658,0)</f>
        <v>0</v>
      </c>
      <c r="Y658" s="19" t="n">
        <f aca="false">IF(OR($F658="Activo",$F658="Cese"),DED_FIJA,0)</f>
        <v>0</v>
      </c>
      <c r="Z658" s="36" t="n">
        <f aca="false">MAX(0,X658-Y658)</f>
        <v>0</v>
      </c>
      <c r="AA658" s="19" t="n">
        <f aca="false">IF(Z658=0,0,MAX(0,MIN(Z658,Parámetros!$G$19)-Parámetros!$F$19)*Parámetros!$E$19)</f>
        <v>0</v>
      </c>
      <c r="AB658" s="19" t="n">
        <f aca="false">IF(Z658=0,0,MAX(0,MIN(Z658,Parámetros!$G$20)-Parámetros!$F$20)*Parámetros!$E$20)</f>
        <v>0</v>
      </c>
      <c r="AC658" s="19" t="n">
        <f aca="false">IF(Z658=0,0,MAX(0,MIN(Z658,Parámetros!$G$21)-Parámetros!$F$21)*Parámetros!$E$21)</f>
        <v>0</v>
      </c>
      <c r="AD658" s="19" t="n">
        <f aca="false">IF(Z658=0,0,MAX(0,MIN(Z658,Parámetros!$G$22)-Parámetros!$F$22)*Parámetros!$E$22)</f>
        <v>0</v>
      </c>
      <c r="AE658" s="19" t="n">
        <f aca="false">IF(Z658=0,0,MAX(0,MIN(Z658,Parámetros!$G$23)-Parámetros!$F$23)*Parámetros!$E$23)</f>
        <v>0</v>
      </c>
      <c r="AF658" s="36" t="n">
        <f aca="false">SUM(AA658:AE658)</f>
        <v>0</v>
      </c>
      <c r="AG658" s="45" t="str">
        <f aca="false">IF(AM658&lt;=0,"-",INDEX(TR_TASA,MATCH(AM658,TR_DESDE,1)))</f>
        <v>-</v>
      </c>
      <c r="AH658" s="44" t="n">
        <f aca="false">IF($F658="Cese",1,IF($F658="Activo",INDEX(DIV_N,5),0))</f>
        <v>0</v>
      </c>
      <c r="AI658" s="44" t="n">
        <f aca="false">IF($F658="Cese",4,IF($F658="Activo",INDEX(DIV_HASTA,5),0))</f>
        <v>0</v>
      </c>
      <c r="AJ658" s="19" t="n">
        <f aca="false">IF(OR($F658="Activo",$F658="Cese"),SUMIFS(AV654:AV657,D654:D657,"&lt;="&amp;AI658),0)</f>
        <v>0</v>
      </c>
      <c r="AK658" s="19" t="n">
        <f aca="false">IF(OR($F658="Activo",$F658="Cese"),MAX(0,(AF658-AJ658)/AH658),0)</f>
        <v>0</v>
      </c>
      <c r="AL658" s="19" t="n">
        <f aca="false">IF(OR($F658="Activo",$F658="Cese"),K658+IF(PROY_BON="Sí",0,J658),0)</f>
        <v>0</v>
      </c>
      <c r="AM658" s="19" t="n">
        <f aca="false">IF(AL658&gt;0,MAX(0,X658+AL658-Y658),Z658)</f>
        <v>0</v>
      </c>
      <c r="AN658" s="19" t="n">
        <f aca="false">SUMPRODUCT((AM658&gt;TR_DESDE)*(AM658-TR_DESDE)*TR_INC)</f>
        <v>0</v>
      </c>
      <c r="AO658" s="19" t="n">
        <f aca="false">IF(AL658&gt;0,MAX(0,AN658-IF($F658="Cese",MAX(AF658,AJ658),AF658)),0)</f>
        <v>0</v>
      </c>
      <c r="AP658" s="46" t="n">
        <f aca="false">IF(OR($F658="Activo",$F658="Cese"),ROUND(AK658+AO658,2),0)</f>
        <v>0</v>
      </c>
      <c r="AQ658" s="19" t="n">
        <f aca="false">IF($F658="Cese",MAX(0,AJ658-AN658),0)</f>
        <v>0</v>
      </c>
      <c r="AR658" s="19" t="str">
        <f aca="false">IF($B658="","",IF(COUNTIFS(RP_COD,$B658,'Retenciones Planilla'!$G$6:$G$105,"&lt;&gt;")=0,"",SUMIFS('Retenciones Planilla'!$G$6:$G$105,RP_COD,$B658)))</f>
        <v/>
      </c>
      <c r="AS658" s="19" t="str">
        <f aca="false">IF(AR658="","",AR658-AP658)</f>
        <v/>
      </c>
      <c r="AT658" s="23" t="str">
        <f aca="false">IF($B658="","",IF(NOT(OR($F658="Activo",$F658="Cese")),IF(N(AR658)=0,"—","Revisar: sin vínculo"),IF(AR658="",IF(AP658=0,"No corresponde","Sin dato planilla"),IF(ABS(AS658)&lt;=TOL,"OK",IF(AS658&gt;0,"Retuvo de más","Retuvo de menos")))))</f>
        <v/>
      </c>
      <c r="AU658" s="19" t="n">
        <f aca="false">IF(AND(BASE_RET="Planilla (si existe)",AR658&lt;&gt;""),AR658,AP658)</f>
        <v>0</v>
      </c>
      <c r="AV658" s="19" t="n">
        <f aca="false">AU658+N658</f>
        <v>0</v>
      </c>
    </row>
    <row r="659" customFormat="false" ht="15" hidden="false" customHeight="false" outlineLevel="0" collapsed="false">
      <c r="A659" s="43" t="n">
        <v>55</v>
      </c>
      <c r="B659" s="35" t="str">
        <f aca="false">IF(Trabajadores!$B$60="","",Trabajadores!$B$60)</f>
        <v/>
      </c>
      <c r="C659" s="35" t="str">
        <f aca="false">IF($B659="","",Trabajadores!$D$60)</f>
        <v/>
      </c>
      <c r="D659" s="43" t="n">
        <v>6</v>
      </c>
      <c r="E659" s="23" t="s">
        <v>303</v>
      </c>
      <c r="F659" s="23" t="str">
        <f aca="false">IF($B659="","",IF(OR(6&lt;Trabajadores!$M$60,6&gt;Trabajadores!$N$60),"No vinculado",IF(AND(6=Trabajadores!$N$60,Trabajadores!$O$60="Sí"),"Cese","Activo")))</f>
        <v/>
      </c>
      <c r="G659" s="19" t="n">
        <f aca="false">IF($B659="",0,SUMIFS(Ingresos!$T$6:$T$1505,ING_COD,$B659,ING_CLASE,"ORD"))</f>
        <v>0</v>
      </c>
      <c r="H659" s="19" t="n">
        <f aca="false">IF($B659="",0,SUMIFS(Ingresos!$T$6:$T$1505,ING_COD,$B659,ING_CLASE,"ORD",ING_COMP,"Sí"))</f>
        <v>0</v>
      </c>
      <c r="I659" s="19" t="n">
        <f aca="false">IF($B659="",0,SUMIFS(Ingresos!$T$6:$T$1505,ING_COD,$B659,ING_CLASE,"GRA"))</f>
        <v>0</v>
      </c>
      <c r="J659" s="19" t="n">
        <f aca="false">IF($B659="",0,SUMIFS(Ingresos!$T$6:$T$1505,ING_COD,$B659,ING_CLASE,"BON"))</f>
        <v>0</v>
      </c>
      <c r="K659" s="19" t="n">
        <f aca="false">IF($B659="",0,SUMIFS(Ingresos!$T$6:$T$1505,ING_COD,$B659,ING_CLASE,"EXT"))</f>
        <v>0</v>
      </c>
      <c r="L659" s="19" t="n">
        <f aca="false">IF($B659="",0,SUMIFS(Ingresos!$T$6:$T$1505,ING_COD,$B659,ING_CLASE,"OTO"))</f>
        <v>0</v>
      </c>
      <c r="M659" s="19" t="n">
        <f aca="false">IF($B659="",0,SUMIFS(Ingresos!$T$6:$T$1505,ING_COD,$B659,ING_CLASE,"OTX"))</f>
        <v>0</v>
      </c>
      <c r="N659" s="19" t="n">
        <f aca="false">IF($B659="",0,SUMIFS(Ingresos!$T$6:$T$1505,ING_COD,$B659,ING_CLASE,"RETO"))</f>
        <v>0</v>
      </c>
      <c r="O659" s="19" t="n">
        <f aca="false">IF($B659="",0,SUMIFS(Ingresos!$T$6:$T$1505,ING_COD,$B659,ING_CLASE,"INA"))</f>
        <v>0</v>
      </c>
      <c r="P659" s="19" t="n">
        <f aca="false">G659+I659+J659+K659+L659+M659</f>
        <v>0</v>
      </c>
      <c r="Q659" s="44" t="n">
        <f aca="false">IF($F659="Activo",7,IF($F659="Cese",1,0))</f>
        <v>0</v>
      </c>
      <c r="R659" s="19" t="n">
        <f aca="false">G659*Q659</f>
        <v>0</v>
      </c>
      <c r="S659" s="19" t="n">
        <f aca="false">IF($F659="Activo",SUMIFS(I659:I665,$D659:$D665,"&lt;="&amp;Trabajadores!$N$60)+IF(PROY_BON="Sí",SUMIFS(J659:J665,$D659:$D665,"&lt;="&amp;Trabajadores!$N$60),0),IF($F659="Cese",I659+IF(PROY_BON="Sí",J659,0),0))</f>
        <v>0</v>
      </c>
      <c r="T659" s="19" t="n">
        <f aca="false">IF(OR($F659&lt;&gt;"Activo",Trabajadores!$I$60="No"),0,IF(I660=0,H659*(1+IF(PROY_BON="Sí",Trabajadores!$P$60,0))*Trabajadores!$R$60/6*(Trabajadores!$N$60&gt;=7),0)+IF(I665=0,H659*(1+IF(PROY_BON="Sí",Trabajadores!$P$60,0))*Trabajadores!$S$60/6*(Trabajadores!$N$60&gt;=12),0))</f>
        <v>0</v>
      </c>
      <c r="U659" s="19" t="n">
        <f aca="false">IF($F659="Activo",IF(Trabajadores!$J$60="Sí",L659*7,L659),IF($F659="Cese",L659,0))</f>
        <v>0</v>
      </c>
      <c r="V659" s="19" t="n">
        <f aca="false">IF(OR($F659="Activo",$F659="Cese"),M659,0)</f>
        <v>0</v>
      </c>
      <c r="W659" s="19" t="n">
        <f aca="false">IF(OR($F659="Activo",$F659="Cese"),SUM(P654:P658),0)</f>
        <v>0</v>
      </c>
      <c r="X659" s="36" t="n">
        <f aca="false">IF(OR($F659="Activo",$F659="Cese"),R659+S659+T659+U659+V659+W659,0)</f>
        <v>0</v>
      </c>
      <c r="Y659" s="19" t="n">
        <f aca="false">IF(OR($F659="Activo",$F659="Cese"),DED_FIJA,0)</f>
        <v>0</v>
      </c>
      <c r="Z659" s="36" t="n">
        <f aca="false">MAX(0,X659-Y659)</f>
        <v>0</v>
      </c>
      <c r="AA659" s="19" t="n">
        <f aca="false">IF(Z659=0,0,MAX(0,MIN(Z659,Parámetros!$G$19)-Parámetros!$F$19)*Parámetros!$E$19)</f>
        <v>0</v>
      </c>
      <c r="AB659" s="19" t="n">
        <f aca="false">IF(Z659=0,0,MAX(0,MIN(Z659,Parámetros!$G$20)-Parámetros!$F$20)*Parámetros!$E$20)</f>
        <v>0</v>
      </c>
      <c r="AC659" s="19" t="n">
        <f aca="false">IF(Z659=0,0,MAX(0,MIN(Z659,Parámetros!$G$21)-Parámetros!$F$21)*Parámetros!$E$21)</f>
        <v>0</v>
      </c>
      <c r="AD659" s="19" t="n">
        <f aca="false">IF(Z659=0,0,MAX(0,MIN(Z659,Parámetros!$G$22)-Parámetros!$F$22)*Parámetros!$E$22)</f>
        <v>0</v>
      </c>
      <c r="AE659" s="19" t="n">
        <f aca="false">IF(Z659=0,0,MAX(0,MIN(Z659,Parámetros!$G$23)-Parámetros!$F$23)*Parámetros!$E$23)</f>
        <v>0</v>
      </c>
      <c r="AF659" s="36" t="n">
        <f aca="false">SUM(AA659:AE659)</f>
        <v>0</v>
      </c>
      <c r="AG659" s="45" t="str">
        <f aca="false">IF(AM659&lt;=0,"-",INDEX(TR_TASA,MATCH(AM659,TR_DESDE,1)))</f>
        <v>-</v>
      </c>
      <c r="AH659" s="44" t="n">
        <f aca="false">IF($F659="Cese",1,IF($F659="Activo",INDEX(DIV_N,6),0))</f>
        <v>0</v>
      </c>
      <c r="AI659" s="44" t="n">
        <f aca="false">IF($F659="Cese",5,IF($F659="Activo",INDEX(DIV_HASTA,6),0))</f>
        <v>0</v>
      </c>
      <c r="AJ659" s="19" t="n">
        <f aca="false">IF(OR($F659="Activo",$F659="Cese"),SUMIFS(AV654:AV658,D654:D658,"&lt;="&amp;AI659),0)</f>
        <v>0</v>
      </c>
      <c r="AK659" s="19" t="n">
        <f aca="false">IF(OR($F659="Activo",$F659="Cese"),MAX(0,(AF659-AJ659)/AH659),0)</f>
        <v>0</v>
      </c>
      <c r="AL659" s="19" t="n">
        <f aca="false">IF(OR($F659="Activo",$F659="Cese"),K659+IF(PROY_BON="Sí",0,J659),0)</f>
        <v>0</v>
      </c>
      <c r="AM659" s="19" t="n">
        <f aca="false">IF(AL659&gt;0,MAX(0,X659+AL659-Y659),Z659)</f>
        <v>0</v>
      </c>
      <c r="AN659" s="19" t="n">
        <f aca="false">SUMPRODUCT((AM659&gt;TR_DESDE)*(AM659-TR_DESDE)*TR_INC)</f>
        <v>0</v>
      </c>
      <c r="AO659" s="19" t="n">
        <f aca="false">IF(AL659&gt;0,MAX(0,AN659-IF($F659="Cese",MAX(AF659,AJ659),AF659)),0)</f>
        <v>0</v>
      </c>
      <c r="AP659" s="46" t="n">
        <f aca="false">IF(OR($F659="Activo",$F659="Cese"),ROUND(AK659+AO659,2),0)</f>
        <v>0</v>
      </c>
      <c r="AQ659" s="19" t="n">
        <f aca="false">IF($F659="Cese",MAX(0,AJ659-AN659),0)</f>
        <v>0</v>
      </c>
      <c r="AR659" s="19" t="str">
        <f aca="false">IF($B659="","",IF(COUNTIFS(RP_COD,$B659,'Retenciones Planilla'!$H$6:$H$105,"&lt;&gt;")=0,"",SUMIFS('Retenciones Planilla'!$H$6:$H$105,RP_COD,$B659)))</f>
        <v/>
      </c>
      <c r="AS659" s="19" t="str">
        <f aca="false">IF(AR659="","",AR659-AP659)</f>
        <v/>
      </c>
      <c r="AT659" s="23" t="str">
        <f aca="false">IF($B659="","",IF(NOT(OR($F659="Activo",$F659="Cese")),IF(N(AR659)=0,"—","Revisar: sin vínculo"),IF(AR659="",IF(AP659=0,"No corresponde","Sin dato planilla"),IF(ABS(AS659)&lt;=TOL,"OK",IF(AS659&gt;0,"Retuvo de más","Retuvo de menos")))))</f>
        <v/>
      </c>
      <c r="AU659" s="19" t="n">
        <f aca="false">IF(AND(BASE_RET="Planilla (si existe)",AR659&lt;&gt;""),AR659,AP659)</f>
        <v>0</v>
      </c>
      <c r="AV659" s="19" t="n">
        <f aca="false">AU659+N659</f>
        <v>0</v>
      </c>
    </row>
    <row r="660" customFormat="false" ht="15" hidden="false" customHeight="false" outlineLevel="0" collapsed="false">
      <c r="A660" s="43" t="n">
        <v>55</v>
      </c>
      <c r="B660" s="35" t="str">
        <f aca="false">IF(Trabajadores!$B$60="","",Trabajadores!$B$60)</f>
        <v/>
      </c>
      <c r="C660" s="35" t="str">
        <f aca="false">IF($B660="","",Trabajadores!$D$60)</f>
        <v/>
      </c>
      <c r="D660" s="43" t="n">
        <v>7</v>
      </c>
      <c r="E660" s="23" t="s">
        <v>304</v>
      </c>
      <c r="F660" s="23" t="str">
        <f aca="false">IF($B660="","",IF(OR(7&lt;Trabajadores!$M$60,7&gt;Trabajadores!$N$60),"No vinculado",IF(AND(7=Trabajadores!$N$60,Trabajadores!$O$60="Sí"),"Cese","Activo")))</f>
        <v/>
      </c>
      <c r="G660" s="19" t="n">
        <f aca="false">IF($B660="",0,SUMIFS(Ingresos!$U$6:$U$1505,ING_COD,$B660,ING_CLASE,"ORD"))</f>
        <v>0</v>
      </c>
      <c r="H660" s="19" t="n">
        <f aca="false">IF($B660="",0,SUMIFS(Ingresos!$U$6:$U$1505,ING_COD,$B660,ING_CLASE,"ORD",ING_COMP,"Sí"))</f>
        <v>0</v>
      </c>
      <c r="I660" s="19" t="n">
        <f aca="false">IF($B660="",0,SUMIFS(Ingresos!$U$6:$U$1505,ING_COD,$B660,ING_CLASE,"GRA"))</f>
        <v>0</v>
      </c>
      <c r="J660" s="19" t="n">
        <f aca="false">IF($B660="",0,SUMIFS(Ingresos!$U$6:$U$1505,ING_COD,$B660,ING_CLASE,"BON"))</f>
        <v>0</v>
      </c>
      <c r="K660" s="19" t="n">
        <f aca="false">IF($B660="",0,SUMIFS(Ingresos!$U$6:$U$1505,ING_COD,$B660,ING_CLASE,"EXT"))</f>
        <v>0</v>
      </c>
      <c r="L660" s="19" t="n">
        <f aca="false">IF($B660="",0,SUMIFS(Ingresos!$U$6:$U$1505,ING_COD,$B660,ING_CLASE,"OTO"))</f>
        <v>0</v>
      </c>
      <c r="M660" s="19" t="n">
        <f aca="false">IF($B660="",0,SUMIFS(Ingresos!$U$6:$U$1505,ING_COD,$B660,ING_CLASE,"OTX"))</f>
        <v>0</v>
      </c>
      <c r="N660" s="19" t="n">
        <f aca="false">IF($B660="",0,SUMIFS(Ingresos!$U$6:$U$1505,ING_COD,$B660,ING_CLASE,"RETO"))</f>
        <v>0</v>
      </c>
      <c r="O660" s="19" t="n">
        <f aca="false">IF($B660="",0,SUMIFS(Ingresos!$U$6:$U$1505,ING_COD,$B660,ING_CLASE,"INA"))</f>
        <v>0</v>
      </c>
      <c r="P660" s="19" t="n">
        <f aca="false">G660+I660+J660+K660+L660+M660</f>
        <v>0</v>
      </c>
      <c r="Q660" s="44" t="n">
        <f aca="false">IF($F660="Activo",6,IF($F660="Cese",1,0))</f>
        <v>0</v>
      </c>
      <c r="R660" s="19" t="n">
        <f aca="false">G660*Q660</f>
        <v>0</v>
      </c>
      <c r="S660" s="19" t="n">
        <f aca="false">IF($F660="Activo",SUMIFS(I660:I665,$D660:$D665,"&lt;="&amp;Trabajadores!$N$60)+IF(PROY_BON="Sí",SUMIFS(J660:J665,$D660:$D665,"&lt;="&amp;Trabajadores!$N$60),0),IF($F660="Cese",I660+IF(PROY_BON="Sí",J660,0),0))</f>
        <v>0</v>
      </c>
      <c r="T660" s="19" t="n">
        <f aca="false">IF(OR($F660&lt;&gt;"Activo",Trabajadores!$I$60="No"),0,IF(I665=0,H660*(1+IF(PROY_BON="Sí",Trabajadores!$P$60,0))*Trabajadores!$S$60/6*(Trabajadores!$N$60&gt;=12),0))</f>
        <v>0</v>
      </c>
      <c r="U660" s="19" t="n">
        <f aca="false">IF($F660="Activo",IF(Trabajadores!$J$60="Sí",L660*6,L660),IF($F660="Cese",L660,0))</f>
        <v>0</v>
      </c>
      <c r="V660" s="19" t="n">
        <f aca="false">IF(OR($F660="Activo",$F660="Cese"),M660,0)</f>
        <v>0</v>
      </c>
      <c r="W660" s="19" t="n">
        <f aca="false">IF(OR($F660="Activo",$F660="Cese"),SUM(P654:P659),0)</f>
        <v>0</v>
      </c>
      <c r="X660" s="36" t="n">
        <f aca="false">IF(OR($F660="Activo",$F660="Cese"),R660+S660+T660+U660+V660+W660,0)</f>
        <v>0</v>
      </c>
      <c r="Y660" s="19" t="n">
        <f aca="false">IF(OR($F660="Activo",$F660="Cese"),DED_FIJA,0)</f>
        <v>0</v>
      </c>
      <c r="Z660" s="36" t="n">
        <f aca="false">MAX(0,X660-Y660)</f>
        <v>0</v>
      </c>
      <c r="AA660" s="19" t="n">
        <f aca="false">IF(Z660=0,0,MAX(0,MIN(Z660,Parámetros!$G$19)-Parámetros!$F$19)*Parámetros!$E$19)</f>
        <v>0</v>
      </c>
      <c r="AB660" s="19" t="n">
        <f aca="false">IF(Z660=0,0,MAX(0,MIN(Z660,Parámetros!$G$20)-Parámetros!$F$20)*Parámetros!$E$20)</f>
        <v>0</v>
      </c>
      <c r="AC660" s="19" t="n">
        <f aca="false">IF(Z660=0,0,MAX(0,MIN(Z660,Parámetros!$G$21)-Parámetros!$F$21)*Parámetros!$E$21)</f>
        <v>0</v>
      </c>
      <c r="AD660" s="19" t="n">
        <f aca="false">IF(Z660=0,0,MAX(0,MIN(Z660,Parámetros!$G$22)-Parámetros!$F$22)*Parámetros!$E$22)</f>
        <v>0</v>
      </c>
      <c r="AE660" s="19" t="n">
        <f aca="false">IF(Z660=0,0,MAX(0,MIN(Z660,Parámetros!$G$23)-Parámetros!$F$23)*Parámetros!$E$23)</f>
        <v>0</v>
      </c>
      <c r="AF660" s="36" t="n">
        <f aca="false">SUM(AA660:AE660)</f>
        <v>0</v>
      </c>
      <c r="AG660" s="45" t="str">
        <f aca="false">IF(AM660&lt;=0,"-",INDEX(TR_TASA,MATCH(AM660,TR_DESDE,1)))</f>
        <v>-</v>
      </c>
      <c r="AH660" s="44" t="n">
        <f aca="false">IF($F660="Cese",1,IF($F660="Activo",INDEX(DIV_N,7),0))</f>
        <v>0</v>
      </c>
      <c r="AI660" s="44" t="n">
        <f aca="false">IF($F660="Cese",6,IF($F660="Activo",INDEX(DIV_HASTA,7),0))</f>
        <v>0</v>
      </c>
      <c r="AJ660" s="19" t="n">
        <f aca="false">IF(OR($F660="Activo",$F660="Cese"),SUMIFS(AV654:AV659,D654:D659,"&lt;="&amp;AI660),0)</f>
        <v>0</v>
      </c>
      <c r="AK660" s="19" t="n">
        <f aca="false">IF(OR($F660="Activo",$F660="Cese"),MAX(0,(AF660-AJ660)/AH660),0)</f>
        <v>0</v>
      </c>
      <c r="AL660" s="19" t="n">
        <f aca="false">IF(OR($F660="Activo",$F660="Cese"),K660+IF(PROY_BON="Sí",0,J660),0)</f>
        <v>0</v>
      </c>
      <c r="AM660" s="19" t="n">
        <f aca="false">IF(AL660&gt;0,MAX(0,X660+AL660-Y660),Z660)</f>
        <v>0</v>
      </c>
      <c r="AN660" s="19" t="n">
        <f aca="false">SUMPRODUCT((AM660&gt;TR_DESDE)*(AM660-TR_DESDE)*TR_INC)</f>
        <v>0</v>
      </c>
      <c r="AO660" s="19" t="n">
        <f aca="false">IF(AL660&gt;0,MAX(0,AN660-IF($F660="Cese",MAX(AF660,AJ660),AF660)),0)</f>
        <v>0</v>
      </c>
      <c r="AP660" s="46" t="n">
        <f aca="false">IF(OR($F660="Activo",$F660="Cese"),ROUND(AK660+AO660,2),0)</f>
        <v>0</v>
      </c>
      <c r="AQ660" s="19" t="n">
        <f aca="false">IF($F660="Cese",MAX(0,AJ660-AN660),0)</f>
        <v>0</v>
      </c>
      <c r="AR660" s="19" t="str">
        <f aca="false">IF($B660="","",IF(COUNTIFS(RP_COD,$B660,'Retenciones Planilla'!$I$6:$I$105,"&lt;&gt;")=0,"",SUMIFS('Retenciones Planilla'!$I$6:$I$105,RP_COD,$B660)))</f>
        <v/>
      </c>
      <c r="AS660" s="19" t="str">
        <f aca="false">IF(AR660="","",AR660-AP660)</f>
        <v/>
      </c>
      <c r="AT660" s="23" t="str">
        <f aca="false">IF($B660="","",IF(NOT(OR($F660="Activo",$F660="Cese")),IF(N(AR660)=0,"—","Revisar: sin vínculo"),IF(AR660="",IF(AP660=0,"No corresponde","Sin dato planilla"),IF(ABS(AS660)&lt;=TOL,"OK",IF(AS660&gt;0,"Retuvo de más","Retuvo de menos")))))</f>
        <v/>
      </c>
      <c r="AU660" s="19" t="n">
        <f aca="false">IF(AND(BASE_RET="Planilla (si existe)",AR660&lt;&gt;""),AR660,AP660)</f>
        <v>0</v>
      </c>
      <c r="AV660" s="19" t="n">
        <f aca="false">AU660+N660</f>
        <v>0</v>
      </c>
    </row>
    <row r="661" customFormat="false" ht="15" hidden="false" customHeight="false" outlineLevel="0" collapsed="false">
      <c r="A661" s="43" t="n">
        <v>55</v>
      </c>
      <c r="B661" s="35" t="str">
        <f aca="false">IF(Trabajadores!$B$60="","",Trabajadores!$B$60)</f>
        <v/>
      </c>
      <c r="C661" s="35" t="str">
        <f aca="false">IF($B661="","",Trabajadores!$D$60)</f>
        <v/>
      </c>
      <c r="D661" s="43" t="n">
        <v>8</v>
      </c>
      <c r="E661" s="23" t="s">
        <v>305</v>
      </c>
      <c r="F661" s="23" t="str">
        <f aca="false">IF($B661="","",IF(OR(8&lt;Trabajadores!$M$60,8&gt;Trabajadores!$N$60),"No vinculado",IF(AND(8=Trabajadores!$N$60,Trabajadores!$O$60="Sí"),"Cese","Activo")))</f>
        <v/>
      </c>
      <c r="G661" s="19" t="n">
        <f aca="false">IF($B661="",0,SUMIFS(Ingresos!$V$6:$V$1505,ING_COD,$B661,ING_CLASE,"ORD"))</f>
        <v>0</v>
      </c>
      <c r="H661" s="19" t="n">
        <f aca="false">IF($B661="",0,SUMIFS(Ingresos!$V$6:$V$1505,ING_COD,$B661,ING_CLASE,"ORD",ING_COMP,"Sí"))</f>
        <v>0</v>
      </c>
      <c r="I661" s="19" t="n">
        <f aca="false">IF($B661="",0,SUMIFS(Ingresos!$V$6:$V$1505,ING_COD,$B661,ING_CLASE,"GRA"))</f>
        <v>0</v>
      </c>
      <c r="J661" s="19" t="n">
        <f aca="false">IF($B661="",0,SUMIFS(Ingresos!$V$6:$V$1505,ING_COD,$B661,ING_CLASE,"BON"))</f>
        <v>0</v>
      </c>
      <c r="K661" s="19" t="n">
        <f aca="false">IF($B661="",0,SUMIFS(Ingresos!$V$6:$V$1505,ING_COD,$B661,ING_CLASE,"EXT"))</f>
        <v>0</v>
      </c>
      <c r="L661" s="19" t="n">
        <f aca="false">IF($B661="",0,SUMIFS(Ingresos!$V$6:$V$1505,ING_COD,$B661,ING_CLASE,"OTO"))</f>
        <v>0</v>
      </c>
      <c r="M661" s="19" t="n">
        <f aca="false">IF($B661="",0,SUMIFS(Ingresos!$V$6:$V$1505,ING_COD,$B661,ING_CLASE,"OTX"))</f>
        <v>0</v>
      </c>
      <c r="N661" s="19" t="n">
        <f aca="false">IF($B661="",0,SUMIFS(Ingresos!$V$6:$V$1505,ING_COD,$B661,ING_CLASE,"RETO"))</f>
        <v>0</v>
      </c>
      <c r="O661" s="19" t="n">
        <f aca="false">IF($B661="",0,SUMIFS(Ingresos!$V$6:$V$1505,ING_COD,$B661,ING_CLASE,"INA"))</f>
        <v>0</v>
      </c>
      <c r="P661" s="19" t="n">
        <f aca="false">G661+I661+J661+K661+L661+M661</f>
        <v>0</v>
      </c>
      <c r="Q661" s="44" t="n">
        <f aca="false">IF($F661="Activo",5,IF($F661="Cese",1,0))</f>
        <v>0</v>
      </c>
      <c r="R661" s="19" t="n">
        <f aca="false">G661*Q661</f>
        <v>0</v>
      </c>
      <c r="S661" s="19" t="n">
        <f aca="false">IF($F661="Activo",SUMIFS(I661:I665,$D661:$D665,"&lt;="&amp;Trabajadores!$N$60)+IF(PROY_BON="Sí",SUMIFS(J661:J665,$D661:$D665,"&lt;="&amp;Trabajadores!$N$60),0),IF($F661="Cese",I661+IF(PROY_BON="Sí",J661,0),0))</f>
        <v>0</v>
      </c>
      <c r="T661" s="19" t="n">
        <f aca="false">IF(OR($F661&lt;&gt;"Activo",Trabajadores!$I$60="No"),0,IF(I665=0,H661*(1+IF(PROY_BON="Sí",Trabajadores!$P$60,0))*Trabajadores!$S$60/6*(Trabajadores!$N$60&gt;=12),0))</f>
        <v>0</v>
      </c>
      <c r="U661" s="19" t="n">
        <f aca="false">IF($F661="Activo",IF(Trabajadores!$J$60="Sí",L661*5,L661),IF($F661="Cese",L661,0))</f>
        <v>0</v>
      </c>
      <c r="V661" s="19" t="n">
        <f aca="false">IF(OR($F661="Activo",$F661="Cese"),M661,0)</f>
        <v>0</v>
      </c>
      <c r="W661" s="19" t="n">
        <f aca="false">IF(OR($F661="Activo",$F661="Cese"),SUM(P654:P660),0)</f>
        <v>0</v>
      </c>
      <c r="X661" s="36" t="n">
        <f aca="false">IF(OR($F661="Activo",$F661="Cese"),R661+S661+T661+U661+V661+W661,0)</f>
        <v>0</v>
      </c>
      <c r="Y661" s="19" t="n">
        <f aca="false">IF(OR($F661="Activo",$F661="Cese"),DED_FIJA,0)</f>
        <v>0</v>
      </c>
      <c r="Z661" s="36" t="n">
        <f aca="false">MAX(0,X661-Y661)</f>
        <v>0</v>
      </c>
      <c r="AA661" s="19" t="n">
        <f aca="false">IF(Z661=0,0,MAX(0,MIN(Z661,Parámetros!$G$19)-Parámetros!$F$19)*Parámetros!$E$19)</f>
        <v>0</v>
      </c>
      <c r="AB661" s="19" t="n">
        <f aca="false">IF(Z661=0,0,MAX(0,MIN(Z661,Parámetros!$G$20)-Parámetros!$F$20)*Parámetros!$E$20)</f>
        <v>0</v>
      </c>
      <c r="AC661" s="19" t="n">
        <f aca="false">IF(Z661=0,0,MAX(0,MIN(Z661,Parámetros!$G$21)-Parámetros!$F$21)*Parámetros!$E$21)</f>
        <v>0</v>
      </c>
      <c r="AD661" s="19" t="n">
        <f aca="false">IF(Z661=0,0,MAX(0,MIN(Z661,Parámetros!$G$22)-Parámetros!$F$22)*Parámetros!$E$22)</f>
        <v>0</v>
      </c>
      <c r="AE661" s="19" t="n">
        <f aca="false">IF(Z661=0,0,MAX(0,MIN(Z661,Parámetros!$G$23)-Parámetros!$F$23)*Parámetros!$E$23)</f>
        <v>0</v>
      </c>
      <c r="AF661" s="36" t="n">
        <f aca="false">SUM(AA661:AE661)</f>
        <v>0</v>
      </c>
      <c r="AG661" s="45" t="str">
        <f aca="false">IF(AM661&lt;=0,"-",INDEX(TR_TASA,MATCH(AM661,TR_DESDE,1)))</f>
        <v>-</v>
      </c>
      <c r="AH661" s="44" t="n">
        <f aca="false">IF($F661="Cese",1,IF($F661="Activo",INDEX(DIV_N,8),0))</f>
        <v>0</v>
      </c>
      <c r="AI661" s="44" t="n">
        <f aca="false">IF($F661="Cese",7,IF($F661="Activo",INDEX(DIV_HASTA,8),0))</f>
        <v>0</v>
      </c>
      <c r="AJ661" s="19" t="n">
        <f aca="false">IF(OR($F661="Activo",$F661="Cese"),SUMIFS(AV654:AV660,D654:D660,"&lt;="&amp;AI661),0)</f>
        <v>0</v>
      </c>
      <c r="AK661" s="19" t="n">
        <f aca="false">IF(OR($F661="Activo",$F661="Cese"),MAX(0,(AF661-AJ661)/AH661),0)</f>
        <v>0</v>
      </c>
      <c r="AL661" s="19" t="n">
        <f aca="false">IF(OR($F661="Activo",$F661="Cese"),K661+IF(PROY_BON="Sí",0,J661),0)</f>
        <v>0</v>
      </c>
      <c r="AM661" s="19" t="n">
        <f aca="false">IF(AL661&gt;0,MAX(0,X661+AL661-Y661),Z661)</f>
        <v>0</v>
      </c>
      <c r="AN661" s="19" t="n">
        <f aca="false">SUMPRODUCT((AM661&gt;TR_DESDE)*(AM661-TR_DESDE)*TR_INC)</f>
        <v>0</v>
      </c>
      <c r="AO661" s="19" t="n">
        <f aca="false">IF(AL661&gt;0,MAX(0,AN661-IF($F661="Cese",MAX(AF661,AJ661),AF661)),0)</f>
        <v>0</v>
      </c>
      <c r="AP661" s="46" t="n">
        <f aca="false">IF(OR($F661="Activo",$F661="Cese"),ROUND(AK661+AO661,2),0)</f>
        <v>0</v>
      </c>
      <c r="AQ661" s="19" t="n">
        <f aca="false">IF($F661="Cese",MAX(0,AJ661-AN661),0)</f>
        <v>0</v>
      </c>
      <c r="AR661" s="19" t="str">
        <f aca="false">IF($B661="","",IF(COUNTIFS(RP_COD,$B661,'Retenciones Planilla'!$J$6:$J$105,"&lt;&gt;")=0,"",SUMIFS('Retenciones Planilla'!$J$6:$J$105,RP_COD,$B661)))</f>
        <v/>
      </c>
      <c r="AS661" s="19" t="str">
        <f aca="false">IF(AR661="","",AR661-AP661)</f>
        <v/>
      </c>
      <c r="AT661" s="23" t="str">
        <f aca="false">IF($B661="","",IF(NOT(OR($F661="Activo",$F661="Cese")),IF(N(AR661)=0,"—","Revisar: sin vínculo"),IF(AR661="",IF(AP661=0,"No corresponde","Sin dato planilla"),IF(ABS(AS661)&lt;=TOL,"OK",IF(AS661&gt;0,"Retuvo de más","Retuvo de menos")))))</f>
        <v/>
      </c>
      <c r="AU661" s="19" t="n">
        <f aca="false">IF(AND(BASE_RET="Planilla (si existe)",AR661&lt;&gt;""),AR661,AP661)</f>
        <v>0</v>
      </c>
      <c r="AV661" s="19" t="n">
        <f aca="false">AU661+N661</f>
        <v>0</v>
      </c>
    </row>
    <row r="662" customFormat="false" ht="15" hidden="false" customHeight="false" outlineLevel="0" collapsed="false">
      <c r="A662" s="43" t="n">
        <v>55</v>
      </c>
      <c r="B662" s="35" t="str">
        <f aca="false">IF(Trabajadores!$B$60="","",Trabajadores!$B$60)</f>
        <v/>
      </c>
      <c r="C662" s="35" t="str">
        <f aca="false">IF($B662="","",Trabajadores!$D$60)</f>
        <v/>
      </c>
      <c r="D662" s="43" t="n">
        <v>9</v>
      </c>
      <c r="E662" s="23" t="s">
        <v>306</v>
      </c>
      <c r="F662" s="23" t="str">
        <f aca="false">IF($B662="","",IF(OR(9&lt;Trabajadores!$M$60,9&gt;Trabajadores!$N$60),"No vinculado",IF(AND(9=Trabajadores!$N$60,Trabajadores!$O$60="Sí"),"Cese","Activo")))</f>
        <v/>
      </c>
      <c r="G662" s="19" t="n">
        <f aca="false">IF($B662="",0,SUMIFS(Ingresos!$W$6:$W$1505,ING_COD,$B662,ING_CLASE,"ORD"))</f>
        <v>0</v>
      </c>
      <c r="H662" s="19" t="n">
        <f aca="false">IF($B662="",0,SUMIFS(Ingresos!$W$6:$W$1505,ING_COD,$B662,ING_CLASE,"ORD",ING_COMP,"Sí"))</f>
        <v>0</v>
      </c>
      <c r="I662" s="19" t="n">
        <f aca="false">IF($B662="",0,SUMIFS(Ingresos!$W$6:$W$1505,ING_COD,$B662,ING_CLASE,"GRA"))</f>
        <v>0</v>
      </c>
      <c r="J662" s="19" t="n">
        <f aca="false">IF($B662="",0,SUMIFS(Ingresos!$W$6:$W$1505,ING_COD,$B662,ING_CLASE,"BON"))</f>
        <v>0</v>
      </c>
      <c r="K662" s="19" t="n">
        <f aca="false">IF($B662="",0,SUMIFS(Ingresos!$W$6:$W$1505,ING_COD,$B662,ING_CLASE,"EXT"))</f>
        <v>0</v>
      </c>
      <c r="L662" s="19" t="n">
        <f aca="false">IF($B662="",0,SUMIFS(Ingresos!$W$6:$W$1505,ING_COD,$B662,ING_CLASE,"OTO"))</f>
        <v>0</v>
      </c>
      <c r="M662" s="19" t="n">
        <f aca="false">IF($B662="",0,SUMIFS(Ingresos!$W$6:$W$1505,ING_COD,$B662,ING_CLASE,"OTX"))</f>
        <v>0</v>
      </c>
      <c r="N662" s="19" t="n">
        <f aca="false">IF($B662="",0,SUMIFS(Ingresos!$W$6:$W$1505,ING_COD,$B662,ING_CLASE,"RETO"))</f>
        <v>0</v>
      </c>
      <c r="O662" s="19" t="n">
        <f aca="false">IF($B662="",0,SUMIFS(Ingresos!$W$6:$W$1505,ING_COD,$B662,ING_CLASE,"INA"))</f>
        <v>0</v>
      </c>
      <c r="P662" s="19" t="n">
        <f aca="false">G662+I662+J662+K662+L662+M662</f>
        <v>0</v>
      </c>
      <c r="Q662" s="44" t="n">
        <f aca="false">IF($F662="Activo",4,IF($F662="Cese",1,0))</f>
        <v>0</v>
      </c>
      <c r="R662" s="19" t="n">
        <f aca="false">G662*Q662</f>
        <v>0</v>
      </c>
      <c r="S662" s="19" t="n">
        <f aca="false">IF($F662="Activo",SUMIFS(I662:I665,$D662:$D665,"&lt;="&amp;Trabajadores!$N$60)+IF(PROY_BON="Sí",SUMIFS(J662:J665,$D662:$D665,"&lt;="&amp;Trabajadores!$N$60),0),IF($F662="Cese",I662+IF(PROY_BON="Sí",J662,0),0))</f>
        <v>0</v>
      </c>
      <c r="T662" s="19" t="n">
        <f aca="false">IF(OR($F662&lt;&gt;"Activo",Trabajadores!$I$60="No"),0,IF(I665=0,H662*(1+IF(PROY_BON="Sí",Trabajadores!$P$60,0))*Trabajadores!$S$60/6*(Trabajadores!$N$60&gt;=12),0))</f>
        <v>0</v>
      </c>
      <c r="U662" s="19" t="n">
        <f aca="false">IF($F662="Activo",IF(Trabajadores!$J$60="Sí",L662*4,L662),IF($F662="Cese",L662,0))</f>
        <v>0</v>
      </c>
      <c r="V662" s="19" t="n">
        <f aca="false">IF(OR($F662="Activo",$F662="Cese"),M662,0)</f>
        <v>0</v>
      </c>
      <c r="W662" s="19" t="n">
        <f aca="false">IF(OR($F662="Activo",$F662="Cese"),SUM(P654:P661),0)</f>
        <v>0</v>
      </c>
      <c r="X662" s="36" t="n">
        <f aca="false">IF(OR($F662="Activo",$F662="Cese"),R662+S662+T662+U662+V662+W662,0)</f>
        <v>0</v>
      </c>
      <c r="Y662" s="19" t="n">
        <f aca="false">IF(OR($F662="Activo",$F662="Cese"),DED_FIJA,0)</f>
        <v>0</v>
      </c>
      <c r="Z662" s="36" t="n">
        <f aca="false">MAX(0,X662-Y662)</f>
        <v>0</v>
      </c>
      <c r="AA662" s="19" t="n">
        <f aca="false">IF(Z662=0,0,MAX(0,MIN(Z662,Parámetros!$G$19)-Parámetros!$F$19)*Parámetros!$E$19)</f>
        <v>0</v>
      </c>
      <c r="AB662" s="19" t="n">
        <f aca="false">IF(Z662=0,0,MAX(0,MIN(Z662,Parámetros!$G$20)-Parámetros!$F$20)*Parámetros!$E$20)</f>
        <v>0</v>
      </c>
      <c r="AC662" s="19" t="n">
        <f aca="false">IF(Z662=0,0,MAX(0,MIN(Z662,Parámetros!$G$21)-Parámetros!$F$21)*Parámetros!$E$21)</f>
        <v>0</v>
      </c>
      <c r="AD662" s="19" t="n">
        <f aca="false">IF(Z662=0,0,MAX(0,MIN(Z662,Parámetros!$G$22)-Parámetros!$F$22)*Parámetros!$E$22)</f>
        <v>0</v>
      </c>
      <c r="AE662" s="19" t="n">
        <f aca="false">IF(Z662=0,0,MAX(0,MIN(Z662,Parámetros!$G$23)-Parámetros!$F$23)*Parámetros!$E$23)</f>
        <v>0</v>
      </c>
      <c r="AF662" s="36" t="n">
        <f aca="false">SUM(AA662:AE662)</f>
        <v>0</v>
      </c>
      <c r="AG662" s="45" t="str">
        <f aca="false">IF(AM662&lt;=0,"-",INDEX(TR_TASA,MATCH(AM662,TR_DESDE,1)))</f>
        <v>-</v>
      </c>
      <c r="AH662" s="44" t="n">
        <f aca="false">IF($F662="Cese",1,IF($F662="Activo",INDEX(DIV_N,9),0))</f>
        <v>0</v>
      </c>
      <c r="AI662" s="44" t="n">
        <f aca="false">IF($F662="Cese",8,IF($F662="Activo",INDEX(DIV_HASTA,9),0))</f>
        <v>0</v>
      </c>
      <c r="AJ662" s="19" t="n">
        <f aca="false">IF(OR($F662="Activo",$F662="Cese"),SUMIFS(AV654:AV661,D654:D661,"&lt;="&amp;AI662),0)</f>
        <v>0</v>
      </c>
      <c r="AK662" s="19" t="n">
        <f aca="false">IF(OR($F662="Activo",$F662="Cese"),MAX(0,(AF662-AJ662)/AH662),0)</f>
        <v>0</v>
      </c>
      <c r="AL662" s="19" t="n">
        <f aca="false">IF(OR($F662="Activo",$F662="Cese"),K662+IF(PROY_BON="Sí",0,J662),0)</f>
        <v>0</v>
      </c>
      <c r="AM662" s="19" t="n">
        <f aca="false">IF(AL662&gt;0,MAX(0,X662+AL662-Y662),Z662)</f>
        <v>0</v>
      </c>
      <c r="AN662" s="19" t="n">
        <f aca="false">SUMPRODUCT((AM662&gt;TR_DESDE)*(AM662-TR_DESDE)*TR_INC)</f>
        <v>0</v>
      </c>
      <c r="AO662" s="19" t="n">
        <f aca="false">IF(AL662&gt;0,MAX(0,AN662-IF($F662="Cese",MAX(AF662,AJ662),AF662)),0)</f>
        <v>0</v>
      </c>
      <c r="AP662" s="46" t="n">
        <f aca="false">IF(OR($F662="Activo",$F662="Cese"),ROUND(AK662+AO662,2),0)</f>
        <v>0</v>
      </c>
      <c r="AQ662" s="19" t="n">
        <f aca="false">IF($F662="Cese",MAX(0,AJ662-AN662),0)</f>
        <v>0</v>
      </c>
      <c r="AR662" s="19" t="str">
        <f aca="false">IF($B662="","",IF(COUNTIFS(RP_COD,$B662,'Retenciones Planilla'!$K$6:$K$105,"&lt;&gt;")=0,"",SUMIFS('Retenciones Planilla'!$K$6:$K$105,RP_COD,$B662)))</f>
        <v/>
      </c>
      <c r="AS662" s="19" t="str">
        <f aca="false">IF(AR662="","",AR662-AP662)</f>
        <v/>
      </c>
      <c r="AT662" s="23" t="str">
        <f aca="false">IF($B662="","",IF(NOT(OR($F662="Activo",$F662="Cese")),IF(N(AR662)=0,"—","Revisar: sin vínculo"),IF(AR662="",IF(AP662=0,"No corresponde","Sin dato planilla"),IF(ABS(AS662)&lt;=TOL,"OK",IF(AS662&gt;0,"Retuvo de más","Retuvo de menos")))))</f>
        <v/>
      </c>
      <c r="AU662" s="19" t="n">
        <f aca="false">IF(AND(BASE_RET="Planilla (si existe)",AR662&lt;&gt;""),AR662,AP662)</f>
        <v>0</v>
      </c>
      <c r="AV662" s="19" t="n">
        <f aca="false">AU662+N662</f>
        <v>0</v>
      </c>
    </row>
    <row r="663" customFormat="false" ht="15" hidden="false" customHeight="false" outlineLevel="0" collapsed="false">
      <c r="A663" s="43" t="n">
        <v>55</v>
      </c>
      <c r="B663" s="35" t="str">
        <f aca="false">IF(Trabajadores!$B$60="","",Trabajadores!$B$60)</f>
        <v/>
      </c>
      <c r="C663" s="35" t="str">
        <f aca="false">IF($B663="","",Trabajadores!$D$60)</f>
        <v/>
      </c>
      <c r="D663" s="43" t="n">
        <v>10</v>
      </c>
      <c r="E663" s="23" t="s">
        <v>307</v>
      </c>
      <c r="F663" s="23" t="str">
        <f aca="false">IF($B663="","",IF(OR(10&lt;Trabajadores!$M$60,10&gt;Trabajadores!$N$60),"No vinculado",IF(AND(10=Trabajadores!$N$60,Trabajadores!$O$60="Sí"),"Cese","Activo")))</f>
        <v/>
      </c>
      <c r="G663" s="19" t="n">
        <f aca="false">IF($B663="",0,SUMIFS(Ingresos!$X$6:$X$1505,ING_COD,$B663,ING_CLASE,"ORD"))</f>
        <v>0</v>
      </c>
      <c r="H663" s="19" t="n">
        <f aca="false">IF($B663="",0,SUMIFS(Ingresos!$X$6:$X$1505,ING_COD,$B663,ING_CLASE,"ORD",ING_COMP,"Sí"))</f>
        <v>0</v>
      </c>
      <c r="I663" s="19" t="n">
        <f aca="false">IF($B663="",0,SUMIFS(Ingresos!$X$6:$X$1505,ING_COD,$B663,ING_CLASE,"GRA"))</f>
        <v>0</v>
      </c>
      <c r="J663" s="19" t="n">
        <f aca="false">IF($B663="",0,SUMIFS(Ingresos!$X$6:$X$1505,ING_COD,$B663,ING_CLASE,"BON"))</f>
        <v>0</v>
      </c>
      <c r="K663" s="19" t="n">
        <f aca="false">IF($B663="",0,SUMIFS(Ingresos!$X$6:$X$1505,ING_COD,$B663,ING_CLASE,"EXT"))</f>
        <v>0</v>
      </c>
      <c r="L663" s="19" t="n">
        <f aca="false">IF($B663="",0,SUMIFS(Ingresos!$X$6:$X$1505,ING_COD,$B663,ING_CLASE,"OTO"))</f>
        <v>0</v>
      </c>
      <c r="M663" s="19" t="n">
        <f aca="false">IF($B663="",0,SUMIFS(Ingresos!$X$6:$X$1505,ING_COD,$B663,ING_CLASE,"OTX"))</f>
        <v>0</v>
      </c>
      <c r="N663" s="19" t="n">
        <f aca="false">IF($B663="",0,SUMIFS(Ingresos!$X$6:$X$1505,ING_COD,$B663,ING_CLASE,"RETO"))</f>
        <v>0</v>
      </c>
      <c r="O663" s="19" t="n">
        <f aca="false">IF($B663="",0,SUMIFS(Ingresos!$X$6:$X$1505,ING_COD,$B663,ING_CLASE,"INA"))</f>
        <v>0</v>
      </c>
      <c r="P663" s="19" t="n">
        <f aca="false">G663+I663+J663+K663+L663+M663</f>
        <v>0</v>
      </c>
      <c r="Q663" s="44" t="n">
        <f aca="false">IF($F663="Activo",3,IF($F663="Cese",1,0))</f>
        <v>0</v>
      </c>
      <c r="R663" s="19" t="n">
        <f aca="false">G663*Q663</f>
        <v>0</v>
      </c>
      <c r="S663" s="19" t="n">
        <f aca="false">IF($F663="Activo",SUMIFS(I663:I665,$D663:$D665,"&lt;="&amp;Trabajadores!$N$60)+IF(PROY_BON="Sí",SUMIFS(J663:J665,$D663:$D665,"&lt;="&amp;Trabajadores!$N$60),0),IF($F663="Cese",I663+IF(PROY_BON="Sí",J663,0),0))</f>
        <v>0</v>
      </c>
      <c r="T663" s="19" t="n">
        <f aca="false">IF(OR($F663&lt;&gt;"Activo",Trabajadores!$I$60="No"),0,IF(I665=0,H663*(1+IF(PROY_BON="Sí",Trabajadores!$P$60,0))*Trabajadores!$S$60/6*(Trabajadores!$N$60&gt;=12),0))</f>
        <v>0</v>
      </c>
      <c r="U663" s="19" t="n">
        <f aca="false">IF($F663="Activo",IF(Trabajadores!$J$60="Sí",L663*3,L663),IF($F663="Cese",L663,0))</f>
        <v>0</v>
      </c>
      <c r="V663" s="19" t="n">
        <f aca="false">IF(OR($F663="Activo",$F663="Cese"),M663,0)</f>
        <v>0</v>
      </c>
      <c r="W663" s="19" t="n">
        <f aca="false">IF(OR($F663="Activo",$F663="Cese"),SUM(P654:P662),0)</f>
        <v>0</v>
      </c>
      <c r="X663" s="36" t="n">
        <f aca="false">IF(OR($F663="Activo",$F663="Cese"),R663+S663+T663+U663+V663+W663,0)</f>
        <v>0</v>
      </c>
      <c r="Y663" s="19" t="n">
        <f aca="false">IF(OR($F663="Activo",$F663="Cese"),DED_FIJA,0)</f>
        <v>0</v>
      </c>
      <c r="Z663" s="36" t="n">
        <f aca="false">MAX(0,X663-Y663)</f>
        <v>0</v>
      </c>
      <c r="AA663" s="19" t="n">
        <f aca="false">IF(Z663=0,0,MAX(0,MIN(Z663,Parámetros!$G$19)-Parámetros!$F$19)*Parámetros!$E$19)</f>
        <v>0</v>
      </c>
      <c r="AB663" s="19" t="n">
        <f aca="false">IF(Z663=0,0,MAX(0,MIN(Z663,Parámetros!$G$20)-Parámetros!$F$20)*Parámetros!$E$20)</f>
        <v>0</v>
      </c>
      <c r="AC663" s="19" t="n">
        <f aca="false">IF(Z663=0,0,MAX(0,MIN(Z663,Parámetros!$G$21)-Parámetros!$F$21)*Parámetros!$E$21)</f>
        <v>0</v>
      </c>
      <c r="AD663" s="19" t="n">
        <f aca="false">IF(Z663=0,0,MAX(0,MIN(Z663,Parámetros!$G$22)-Parámetros!$F$22)*Parámetros!$E$22)</f>
        <v>0</v>
      </c>
      <c r="AE663" s="19" t="n">
        <f aca="false">IF(Z663=0,0,MAX(0,MIN(Z663,Parámetros!$G$23)-Parámetros!$F$23)*Parámetros!$E$23)</f>
        <v>0</v>
      </c>
      <c r="AF663" s="36" t="n">
        <f aca="false">SUM(AA663:AE663)</f>
        <v>0</v>
      </c>
      <c r="AG663" s="45" t="str">
        <f aca="false">IF(AM663&lt;=0,"-",INDEX(TR_TASA,MATCH(AM663,TR_DESDE,1)))</f>
        <v>-</v>
      </c>
      <c r="AH663" s="44" t="n">
        <f aca="false">IF($F663="Cese",1,IF($F663="Activo",INDEX(DIV_N,10),0))</f>
        <v>0</v>
      </c>
      <c r="AI663" s="44" t="n">
        <f aca="false">IF($F663="Cese",9,IF($F663="Activo",INDEX(DIV_HASTA,10),0))</f>
        <v>0</v>
      </c>
      <c r="AJ663" s="19" t="n">
        <f aca="false">IF(OR($F663="Activo",$F663="Cese"),SUMIFS(AV654:AV662,D654:D662,"&lt;="&amp;AI663),0)</f>
        <v>0</v>
      </c>
      <c r="AK663" s="19" t="n">
        <f aca="false">IF(OR($F663="Activo",$F663="Cese"),MAX(0,(AF663-AJ663)/AH663),0)</f>
        <v>0</v>
      </c>
      <c r="AL663" s="19" t="n">
        <f aca="false">IF(OR($F663="Activo",$F663="Cese"),K663+IF(PROY_BON="Sí",0,J663),0)</f>
        <v>0</v>
      </c>
      <c r="AM663" s="19" t="n">
        <f aca="false">IF(AL663&gt;0,MAX(0,X663+AL663-Y663),Z663)</f>
        <v>0</v>
      </c>
      <c r="AN663" s="19" t="n">
        <f aca="false">SUMPRODUCT((AM663&gt;TR_DESDE)*(AM663-TR_DESDE)*TR_INC)</f>
        <v>0</v>
      </c>
      <c r="AO663" s="19" t="n">
        <f aca="false">IF(AL663&gt;0,MAX(0,AN663-IF($F663="Cese",MAX(AF663,AJ663),AF663)),0)</f>
        <v>0</v>
      </c>
      <c r="AP663" s="46" t="n">
        <f aca="false">IF(OR($F663="Activo",$F663="Cese"),ROUND(AK663+AO663,2),0)</f>
        <v>0</v>
      </c>
      <c r="AQ663" s="19" t="n">
        <f aca="false">IF($F663="Cese",MAX(0,AJ663-AN663),0)</f>
        <v>0</v>
      </c>
      <c r="AR663" s="19" t="str">
        <f aca="false">IF($B663="","",IF(COUNTIFS(RP_COD,$B663,'Retenciones Planilla'!$L$6:$L$105,"&lt;&gt;")=0,"",SUMIFS('Retenciones Planilla'!$L$6:$L$105,RP_COD,$B663)))</f>
        <v/>
      </c>
      <c r="AS663" s="19" t="str">
        <f aca="false">IF(AR663="","",AR663-AP663)</f>
        <v/>
      </c>
      <c r="AT663" s="23" t="str">
        <f aca="false">IF($B663="","",IF(NOT(OR($F663="Activo",$F663="Cese")),IF(N(AR663)=0,"—","Revisar: sin vínculo"),IF(AR663="",IF(AP663=0,"No corresponde","Sin dato planilla"),IF(ABS(AS663)&lt;=TOL,"OK",IF(AS663&gt;0,"Retuvo de más","Retuvo de menos")))))</f>
        <v/>
      </c>
      <c r="AU663" s="19" t="n">
        <f aca="false">IF(AND(BASE_RET="Planilla (si existe)",AR663&lt;&gt;""),AR663,AP663)</f>
        <v>0</v>
      </c>
      <c r="AV663" s="19" t="n">
        <f aca="false">AU663+N663</f>
        <v>0</v>
      </c>
    </row>
    <row r="664" customFormat="false" ht="15" hidden="false" customHeight="false" outlineLevel="0" collapsed="false">
      <c r="A664" s="43" t="n">
        <v>55</v>
      </c>
      <c r="B664" s="35" t="str">
        <f aca="false">IF(Trabajadores!$B$60="","",Trabajadores!$B$60)</f>
        <v/>
      </c>
      <c r="C664" s="35" t="str">
        <f aca="false">IF($B664="","",Trabajadores!$D$60)</f>
        <v/>
      </c>
      <c r="D664" s="43" t="n">
        <v>11</v>
      </c>
      <c r="E664" s="23" t="s">
        <v>308</v>
      </c>
      <c r="F664" s="23" t="str">
        <f aca="false">IF($B664="","",IF(OR(11&lt;Trabajadores!$M$60,11&gt;Trabajadores!$N$60),"No vinculado",IF(AND(11=Trabajadores!$N$60,Trabajadores!$O$60="Sí"),"Cese","Activo")))</f>
        <v/>
      </c>
      <c r="G664" s="19" t="n">
        <f aca="false">IF($B664="",0,SUMIFS(Ingresos!$Y$6:$Y$1505,ING_COD,$B664,ING_CLASE,"ORD"))</f>
        <v>0</v>
      </c>
      <c r="H664" s="19" t="n">
        <f aca="false">IF($B664="",0,SUMIFS(Ingresos!$Y$6:$Y$1505,ING_COD,$B664,ING_CLASE,"ORD",ING_COMP,"Sí"))</f>
        <v>0</v>
      </c>
      <c r="I664" s="19" t="n">
        <f aca="false">IF($B664="",0,SUMIFS(Ingresos!$Y$6:$Y$1505,ING_COD,$B664,ING_CLASE,"GRA"))</f>
        <v>0</v>
      </c>
      <c r="J664" s="19" t="n">
        <f aca="false">IF($B664="",0,SUMIFS(Ingresos!$Y$6:$Y$1505,ING_COD,$B664,ING_CLASE,"BON"))</f>
        <v>0</v>
      </c>
      <c r="K664" s="19" t="n">
        <f aca="false">IF($B664="",0,SUMIFS(Ingresos!$Y$6:$Y$1505,ING_COD,$B664,ING_CLASE,"EXT"))</f>
        <v>0</v>
      </c>
      <c r="L664" s="19" t="n">
        <f aca="false">IF($B664="",0,SUMIFS(Ingresos!$Y$6:$Y$1505,ING_COD,$B664,ING_CLASE,"OTO"))</f>
        <v>0</v>
      </c>
      <c r="M664" s="19" t="n">
        <f aca="false">IF($B664="",0,SUMIFS(Ingresos!$Y$6:$Y$1505,ING_COD,$B664,ING_CLASE,"OTX"))</f>
        <v>0</v>
      </c>
      <c r="N664" s="19" t="n">
        <f aca="false">IF($B664="",0,SUMIFS(Ingresos!$Y$6:$Y$1505,ING_COD,$B664,ING_CLASE,"RETO"))</f>
        <v>0</v>
      </c>
      <c r="O664" s="19" t="n">
        <f aca="false">IF($B664="",0,SUMIFS(Ingresos!$Y$6:$Y$1505,ING_COD,$B664,ING_CLASE,"INA"))</f>
        <v>0</v>
      </c>
      <c r="P664" s="19" t="n">
        <f aca="false">G664+I664+J664+K664+L664+M664</f>
        <v>0</v>
      </c>
      <c r="Q664" s="44" t="n">
        <f aca="false">IF($F664="Activo",2,IF($F664="Cese",1,0))</f>
        <v>0</v>
      </c>
      <c r="R664" s="19" t="n">
        <f aca="false">G664*Q664</f>
        <v>0</v>
      </c>
      <c r="S664" s="19" t="n">
        <f aca="false">IF($F664="Activo",SUMIFS(I664:I665,$D664:$D665,"&lt;="&amp;Trabajadores!$N$60)+IF(PROY_BON="Sí",SUMIFS(J664:J665,$D664:$D665,"&lt;="&amp;Trabajadores!$N$60),0),IF($F664="Cese",I664+IF(PROY_BON="Sí",J664,0),0))</f>
        <v>0</v>
      </c>
      <c r="T664" s="19" t="n">
        <f aca="false">IF(OR($F664&lt;&gt;"Activo",Trabajadores!$I$60="No"),0,IF(I665=0,H664*(1+IF(PROY_BON="Sí",Trabajadores!$P$60,0))*Trabajadores!$S$60/6*(Trabajadores!$N$60&gt;=12),0))</f>
        <v>0</v>
      </c>
      <c r="U664" s="19" t="n">
        <f aca="false">IF($F664="Activo",IF(Trabajadores!$J$60="Sí",L664*2,L664),IF($F664="Cese",L664,0))</f>
        <v>0</v>
      </c>
      <c r="V664" s="19" t="n">
        <f aca="false">IF(OR($F664="Activo",$F664="Cese"),M664,0)</f>
        <v>0</v>
      </c>
      <c r="W664" s="19" t="n">
        <f aca="false">IF(OR($F664="Activo",$F664="Cese"),SUM(P654:P663),0)</f>
        <v>0</v>
      </c>
      <c r="X664" s="36" t="n">
        <f aca="false">IF(OR($F664="Activo",$F664="Cese"),R664+S664+T664+U664+V664+W664,0)</f>
        <v>0</v>
      </c>
      <c r="Y664" s="19" t="n">
        <f aca="false">IF(OR($F664="Activo",$F664="Cese"),DED_FIJA,0)</f>
        <v>0</v>
      </c>
      <c r="Z664" s="36" t="n">
        <f aca="false">MAX(0,X664-Y664)</f>
        <v>0</v>
      </c>
      <c r="AA664" s="19" t="n">
        <f aca="false">IF(Z664=0,0,MAX(0,MIN(Z664,Parámetros!$G$19)-Parámetros!$F$19)*Parámetros!$E$19)</f>
        <v>0</v>
      </c>
      <c r="AB664" s="19" t="n">
        <f aca="false">IF(Z664=0,0,MAX(0,MIN(Z664,Parámetros!$G$20)-Parámetros!$F$20)*Parámetros!$E$20)</f>
        <v>0</v>
      </c>
      <c r="AC664" s="19" t="n">
        <f aca="false">IF(Z664=0,0,MAX(0,MIN(Z664,Parámetros!$G$21)-Parámetros!$F$21)*Parámetros!$E$21)</f>
        <v>0</v>
      </c>
      <c r="AD664" s="19" t="n">
        <f aca="false">IF(Z664=0,0,MAX(0,MIN(Z664,Parámetros!$G$22)-Parámetros!$F$22)*Parámetros!$E$22)</f>
        <v>0</v>
      </c>
      <c r="AE664" s="19" t="n">
        <f aca="false">IF(Z664=0,0,MAX(0,MIN(Z664,Parámetros!$G$23)-Parámetros!$F$23)*Parámetros!$E$23)</f>
        <v>0</v>
      </c>
      <c r="AF664" s="36" t="n">
        <f aca="false">SUM(AA664:AE664)</f>
        <v>0</v>
      </c>
      <c r="AG664" s="45" t="str">
        <f aca="false">IF(AM664&lt;=0,"-",INDEX(TR_TASA,MATCH(AM664,TR_DESDE,1)))</f>
        <v>-</v>
      </c>
      <c r="AH664" s="44" t="n">
        <f aca="false">IF($F664="Cese",1,IF($F664="Activo",INDEX(DIV_N,11),0))</f>
        <v>0</v>
      </c>
      <c r="AI664" s="44" t="n">
        <f aca="false">IF($F664="Cese",10,IF($F664="Activo",INDEX(DIV_HASTA,11),0))</f>
        <v>0</v>
      </c>
      <c r="AJ664" s="19" t="n">
        <f aca="false">IF(OR($F664="Activo",$F664="Cese"),SUMIFS(AV654:AV663,D654:D663,"&lt;="&amp;AI664),0)</f>
        <v>0</v>
      </c>
      <c r="AK664" s="19" t="n">
        <f aca="false">IF(OR($F664="Activo",$F664="Cese"),MAX(0,(AF664-AJ664)/AH664),0)</f>
        <v>0</v>
      </c>
      <c r="AL664" s="19" t="n">
        <f aca="false">IF(OR($F664="Activo",$F664="Cese"),K664+IF(PROY_BON="Sí",0,J664),0)</f>
        <v>0</v>
      </c>
      <c r="AM664" s="19" t="n">
        <f aca="false">IF(AL664&gt;0,MAX(0,X664+AL664-Y664),Z664)</f>
        <v>0</v>
      </c>
      <c r="AN664" s="19" t="n">
        <f aca="false">SUMPRODUCT((AM664&gt;TR_DESDE)*(AM664-TR_DESDE)*TR_INC)</f>
        <v>0</v>
      </c>
      <c r="AO664" s="19" t="n">
        <f aca="false">IF(AL664&gt;0,MAX(0,AN664-IF($F664="Cese",MAX(AF664,AJ664),AF664)),0)</f>
        <v>0</v>
      </c>
      <c r="AP664" s="46" t="n">
        <f aca="false">IF(OR($F664="Activo",$F664="Cese"),ROUND(AK664+AO664,2),0)</f>
        <v>0</v>
      </c>
      <c r="AQ664" s="19" t="n">
        <f aca="false">IF($F664="Cese",MAX(0,AJ664-AN664),0)</f>
        <v>0</v>
      </c>
      <c r="AR664" s="19" t="str">
        <f aca="false">IF($B664="","",IF(COUNTIFS(RP_COD,$B664,'Retenciones Planilla'!$M$6:$M$105,"&lt;&gt;")=0,"",SUMIFS('Retenciones Planilla'!$M$6:$M$105,RP_COD,$B664)))</f>
        <v/>
      </c>
      <c r="AS664" s="19" t="str">
        <f aca="false">IF(AR664="","",AR664-AP664)</f>
        <v/>
      </c>
      <c r="AT664" s="23" t="str">
        <f aca="false">IF($B664="","",IF(NOT(OR($F664="Activo",$F664="Cese")),IF(N(AR664)=0,"—","Revisar: sin vínculo"),IF(AR664="",IF(AP664=0,"No corresponde","Sin dato planilla"),IF(ABS(AS664)&lt;=TOL,"OK",IF(AS664&gt;0,"Retuvo de más","Retuvo de menos")))))</f>
        <v/>
      </c>
      <c r="AU664" s="19" t="n">
        <f aca="false">IF(AND(BASE_RET="Planilla (si existe)",AR664&lt;&gt;""),AR664,AP664)</f>
        <v>0</v>
      </c>
      <c r="AV664" s="19" t="n">
        <f aca="false">AU664+N664</f>
        <v>0</v>
      </c>
    </row>
    <row r="665" customFormat="false" ht="15" hidden="false" customHeight="false" outlineLevel="0" collapsed="false">
      <c r="A665" s="43" t="n">
        <v>55</v>
      </c>
      <c r="B665" s="35" t="str">
        <f aca="false">IF(Trabajadores!$B$60="","",Trabajadores!$B$60)</f>
        <v/>
      </c>
      <c r="C665" s="35" t="str">
        <f aca="false">IF($B665="","",Trabajadores!$D$60)</f>
        <v/>
      </c>
      <c r="D665" s="43" t="n">
        <v>12</v>
      </c>
      <c r="E665" s="23" t="s">
        <v>309</v>
      </c>
      <c r="F665" s="23" t="str">
        <f aca="false">IF($B665="","",IF(OR(12&lt;Trabajadores!$M$60,12&gt;Trabajadores!$N$60),"No vinculado",IF(AND(12=Trabajadores!$N$60,Trabajadores!$O$60="Sí"),"Cese","Activo")))</f>
        <v/>
      </c>
      <c r="G665" s="19" t="n">
        <f aca="false">IF($B665="",0,SUMIFS(Ingresos!$Z$6:$Z$1505,ING_COD,$B665,ING_CLASE,"ORD"))</f>
        <v>0</v>
      </c>
      <c r="H665" s="19" t="n">
        <f aca="false">IF($B665="",0,SUMIFS(Ingresos!$Z$6:$Z$1505,ING_COD,$B665,ING_CLASE,"ORD",ING_COMP,"Sí"))</f>
        <v>0</v>
      </c>
      <c r="I665" s="19" t="n">
        <f aca="false">IF($B665="",0,SUMIFS(Ingresos!$Z$6:$Z$1505,ING_COD,$B665,ING_CLASE,"GRA"))</f>
        <v>0</v>
      </c>
      <c r="J665" s="19" t="n">
        <f aca="false">IF($B665="",0,SUMIFS(Ingresos!$Z$6:$Z$1505,ING_COD,$B665,ING_CLASE,"BON"))</f>
        <v>0</v>
      </c>
      <c r="K665" s="19" t="n">
        <f aca="false">IF($B665="",0,SUMIFS(Ingresos!$Z$6:$Z$1505,ING_COD,$B665,ING_CLASE,"EXT"))</f>
        <v>0</v>
      </c>
      <c r="L665" s="19" t="n">
        <f aca="false">IF($B665="",0,SUMIFS(Ingresos!$Z$6:$Z$1505,ING_COD,$B665,ING_CLASE,"OTO"))</f>
        <v>0</v>
      </c>
      <c r="M665" s="19" t="n">
        <f aca="false">IF($B665="",0,SUMIFS(Ingresos!$Z$6:$Z$1505,ING_COD,$B665,ING_CLASE,"OTX"))</f>
        <v>0</v>
      </c>
      <c r="N665" s="19" t="n">
        <f aca="false">IF($B665="",0,SUMIFS(Ingresos!$Z$6:$Z$1505,ING_COD,$B665,ING_CLASE,"RETO"))</f>
        <v>0</v>
      </c>
      <c r="O665" s="19" t="n">
        <f aca="false">IF($B665="",0,SUMIFS(Ingresos!$Z$6:$Z$1505,ING_COD,$B665,ING_CLASE,"INA"))</f>
        <v>0</v>
      </c>
      <c r="P665" s="19" t="n">
        <f aca="false">G665+I665+J665+K665+L665+M665</f>
        <v>0</v>
      </c>
      <c r="Q665" s="44" t="n">
        <f aca="false">IF($F665="Activo",1,IF($F665="Cese",1,0))</f>
        <v>0</v>
      </c>
      <c r="R665" s="19" t="n">
        <f aca="false">G665*Q665</f>
        <v>0</v>
      </c>
      <c r="S665" s="19" t="n">
        <f aca="false">IF($F665="Activo",SUMIFS(I665:I665,$D665:$D665,"&lt;="&amp;Trabajadores!$N$60)+IF(PROY_BON="Sí",SUMIFS(J665:J665,$D665:$D665,"&lt;="&amp;Trabajadores!$N$60),0),IF($F665="Cese",I665+IF(PROY_BON="Sí",J665,0),0))</f>
        <v>0</v>
      </c>
      <c r="T665" s="19" t="n">
        <f aca="false">0</f>
        <v>0</v>
      </c>
      <c r="U665" s="19" t="n">
        <f aca="false">IF($F665="Activo",IF(Trabajadores!$J$60="Sí",L665*1,L665),IF($F665="Cese",L665,0))</f>
        <v>0</v>
      </c>
      <c r="V665" s="19" t="n">
        <f aca="false">IF(OR($F665="Activo",$F665="Cese"),M665,0)</f>
        <v>0</v>
      </c>
      <c r="W665" s="19" t="n">
        <f aca="false">IF(OR($F665="Activo",$F665="Cese"),SUM(P654:P664),0)</f>
        <v>0</v>
      </c>
      <c r="X665" s="36" t="n">
        <f aca="false">IF(OR($F665="Activo",$F665="Cese"),R665+S665+T665+U665+V665+W665,0)</f>
        <v>0</v>
      </c>
      <c r="Y665" s="19" t="n">
        <f aca="false">IF(OR($F665="Activo",$F665="Cese"),DED_FIJA,0)</f>
        <v>0</v>
      </c>
      <c r="Z665" s="36" t="n">
        <f aca="false">MAX(0,X665-Y665)</f>
        <v>0</v>
      </c>
      <c r="AA665" s="19" t="n">
        <f aca="false">IF(Z665=0,0,MAX(0,MIN(Z665,Parámetros!$G$19)-Parámetros!$F$19)*Parámetros!$E$19)</f>
        <v>0</v>
      </c>
      <c r="AB665" s="19" t="n">
        <f aca="false">IF(Z665=0,0,MAX(0,MIN(Z665,Parámetros!$G$20)-Parámetros!$F$20)*Parámetros!$E$20)</f>
        <v>0</v>
      </c>
      <c r="AC665" s="19" t="n">
        <f aca="false">IF(Z665=0,0,MAX(0,MIN(Z665,Parámetros!$G$21)-Parámetros!$F$21)*Parámetros!$E$21)</f>
        <v>0</v>
      </c>
      <c r="AD665" s="19" t="n">
        <f aca="false">IF(Z665=0,0,MAX(0,MIN(Z665,Parámetros!$G$22)-Parámetros!$F$22)*Parámetros!$E$22)</f>
        <v>0</v>
      </c>
      <c r="AE665" s="19" t="n">
        <f aca="false">IF(Z665=0,0,MAX(0,MIN(Z665,Parámetros!$G$23)-Parámetros!$F$23)*Parámetros!$E$23)</f>
        <v>0</v>
      </c>
      <c r="AF665" s="36" t="n">
        <f aca="false">SUM(AA665:AE665)</f>
        <v>0</v>
      </c>
      <c r="AG665" s="45" t="str">
        <f aca="false">IF(AM665&lt;=0,"-",INDEX(TR_TASA,MATCH(AM665,TR_DESDE,1)))</f>
        <v>-</v>
      </c>
      <c r="AH665" s="44" t="n">
        <f aca="false">IF($F665="Cese",1,IF($F665="Activo",INDEX(DIV_N,12),0))</f>
        <v>0</v>
      </c>
      <c r="AI665" s="44" t="n">
        <f aca="false">IF($F665="Cese",11,IF($F665="Activo",INDEX(DIV_HASTA,12),0))</f>
        <v>0</v>
      </c>
      <c r="AJ665" s="19" t="n">
        <f aca="false">IF(OR($F665="Activo",$F665="Cese"),SUMIFS(AV654:AV664,D654:D664,"&lt;="&amp;AI665),0)</f>
        <v>0</v>
      </c>
      <c r="AK665" s="19" t="n">
        <f aca="false">IF(OR($F665="Activo",$F665="Cese"),MAX(0,(AF665-AJ665)/AH665),0)</f>
        <v>0</v>
      </c>
      <c r="AL665" s="19" t="n">
        <f aca="false">IF(OR($F665="Activo",$F665="Cese"),K665+IF(PROY_BON="Sí",0,J665),0)</f>
        <v>0</v>
      </c>
      <c r="AM665" s="19" t="n">
        <f aca="false">IF(AL665&gt;0,MAX(0,X665+AL665-Y665),Z665)</f>
        <v>0</v>
      </c>
      <c r="AN665" s="19" t="n">
        <f aca="false">SUMPRODUCT((AM665&gt;TR_DESDE)*(AM665-TR_DESDE)*TR_INC)</f>
        <v>0</v>
      </c>
      <c r="AO665" s="19" t="n">
        <f aca="false">IF(AL665&gt;0,MAX(0,AN665-IF(TRUE(),MAX(AF665,AJ665),AF665)),0)</f>
        <v>0</v>
      </c>
      <c r="AP665" s="46" t="n">
        <f aca="false">IF(OR($F665="Activo",$F665="Cese"),ROUND(AK665+AO665,2),0)</f>
        <v>0</v>
      </c>
      <c r="AQ665" s="19" t="n">
        <f aca="false">IF(OR($F665="Activo",$F665="Cese"),MAX(0,AJ665-AN665),0)</f>
        <v>0</v>
      </c>
      <c r="AR665" s="19" t="str">
        <f aca="false">IF($B665="","",IF(COUNTIFS(RP_COD,$B665,'Retenciones Planilla'!$N$6:$N$105,"&lt;&gt;")=0,"",SUMIFS('Retenciones Planilla'!$N$6:$N$105,RP_COD,$B665)))</f>
        <v/>
      </c>
      <c r="AS665" s="19" t="str">
        <f aca="false">IF(AR665="","",AR665-AP665)</f>
        <v/>
      </c>
      <c r="AT665" s="23" t="str">
        <f aca="false">IF($B665="","",IF(NOT(OR($F665="Activo",$F665="Cese")),IF(N(AR665)=0,"—","Revisar: sin vínculo"),IF(AR665="",IF(AP665=0,"No corresponde","Sin dato planilla"),IF(ABS(AS665)&lt;=TOL,"OK",IF(AS665&gt;0,"Retuvo de más","Retuvo de menos")))))</f>
        <v/>
      </c>
      <c r="AU665" s="19" t="n">
        <f aca="false">IF(AND(BASE_RET="Planilla (si existe)",AR665&lt;&gt;""),AR665,AP665)</f>
        <v>0</v>
      </c>
      <c r="AV665" s="19" t="n">
        <f aca="false">AU665+N665</f>
        <v>0</v>
      </c>
    </row>
    <row r="666" customFormat="false" ht="15" hidden="false" customHeight="false" outlineLevel="0" collapsed="false">
      <c r="A666" s="43" t="n">
        <v>56</v>
      </c>
      <c r="B666" s="35" t="str">
        <f aca="false">IF(Trabajadores!$B$61="","",Trabajadores!$B$61)</f>
        <v/>
      </c>
      <c r="C666" s="35" t="str">
        <f aca="false">IF($B666="","",Trabajadores!$D$61)</f>
        <v/>
      </c>
      <c r="D666" s="43" t="n">
        <v>1</v>
      </c>
      <c r="E666" s="23" t="s">
        <v>298</v>
      </c>
      <c r="F666" s="23" t="str">
        <f aca="false">IF($B666="","",IF(OR(1&lt;Trabajadores!$M$61,1&gt;Trabajadores!$N$61),"No vinculado",IF(AND(1=Trabajadores!$N$61,Trabajadores!$O$61="Sí"),"Cese","Activo")))</f>
        <v/>
      </c>
      <c r="G666" s="19" t="n">
        <f aca="false">IF($B666="",0,SUMIFS(Ingresos!$O$6:$O$1505,ING_COD,$B666,ING_CLASE,"ORD"))</f>
        <v>0</v>
      </c>
      <c r="H666" s="19" t="n">
        <f aca="false">IF($B666="",0,SUMIFS(Ingresos!$O$6:$O$1505,ING_COD,$B666,ING_CLASE,"ORD",ING_COMP,"Sí"))</f>
        <v>0</v>
      </c>
      <c r="I666" s="19" t="n">
        <f aca="false">IF($B666="",0,SUMIFS(Ingresos!$O$6:$O$1505,ING_COD,$B666,ING_CLASE,"GRA"))</f>
        <v>0</v>
      </c>
      <c r="J666" s="19" t="n">
        <f aca="false">IF($B666="",0,SUMIFS(Ingresos!$O$6:$O$1505,ING_COD,$B666,ING_CLASE,"BON"))</f>
        <v>0</v>
      </c>
      <c r="K666" s="19" t="n">
        <f aca="false">IF($B666="",0,SUMIFS(Ingresos!$O$6:$O$1505,ING_COD,$B666,ING_CLASE,"EXT"))</f>
        <v>0</v>
      </c>
      <c r="L666" s="19" t="n">
        <f aca="false">IF($B666="",0,SUMIFS(Ingresos!$O$6:$O$1505,ING_COD,$B666,ING_CLASE,"OTO"))</f>
        <v>0</v>
      </c>
      <c r="M666" s="19" t="n">
        <f aca="false">IF($B666="",0,SUMIFS(Ingresos!$O$6:$O$1505,ING_COD,$B666,ING_CLASE,"OTX"))</f>
        <v>0</v>
      </c>
      <c r="N666" s="19" t="n">
        <f aca="false">IF($B666="",0,SUMIFS(Ingresos!$O$6:$O$1505,ING_COD,$B666,ING_CLASE,"RETO"))</f>
        <v>0</v>
      </c>
      <c r="O666" s="19" t="n">
        <f aca="false">IF($B666="",0,SUMIFS(Ingresos!$O$6:$O$1505,ING_COD,$B666,ING_CLASE,"INA"))</f>
        <v>0</v>
      </c>
      <c r="P666" s="19" t="n">
        <f aca="false">G666+I666+J666+K666+L666+M666</f>
        <v>0</v>
      </c>
      <c r="Q666" s="44" t="n">
        <f aca="false">IF($F666="Activo",12,IF($F666="Cese",1,0))</f>
        <v>0</v>
      </c>
      <c r="R666" s="19" t="n">
        <f aca="false">G666*Q666</f>
        <v>0</v>
      </c>
      <c r="S666" s="19" t="n">
        <f aca="false">IF($F666="Activo",SUMIFS(I666:I677,$D666:$D677,"&lt;="&amp;Trabajadores!$N$61)+IF(PROY_BON="Sí",SUMIFS(J666:J677,$D666:$D677,"&lt;="&amp;Trabajadores!$N$61),0),IF($F666="Cese",I666+IF(PROY_BON="Sí",J666,0),0))</f>
        <v>0</v>
      </c>
      <c r="T666" s="19" t="n">
        <f aca="false">IF(OR($F666&lt;&gt;"Activo",Trabajadores!$I$61="No"),0,IF(I672=0,H666*(1+IF(PROY_BON="Sí",Trabajadores!$P$61,0))*Trabajadores!$R$61/6*(Trabajadores!$N$61&gt;=7),0)+IF(I677=0,H666*(1+IF(PROY_BON="Sí",Trabajadores!$P$61,0))*Trabajadores!$S$61/6*(Trabajadores!$N$61&gt;=12),0))</f>
        <v>0</v>
      </c>
      <c r="U666" s="19" t="n">
        <f aca="false">IF($F666="Activo",IF(Trabajadores!$J$61="Sí",L666*12,L666),IF($F666="Cese",L666,0))</f>
        <v>0</v>
      </c>
      <c r="V666" s="19" t="n">
        <f aca="false">IF(OR($F666="Activo",$F666="Cese"),M666,0)</f>
        <v>0</v>
      </c>
      <c r="W666" s="19" t="n">
        <f aca="false">0</f>
        <v>0</v>
      </c>
      <c r="X666" s="36" t="n">
        <f aca="false">IF(OR($F666="Activo",$F666="Cese"),R666+S666+T666+U666+V666+W666,0)</f>
        <v>0</v>
      </c>
      <c r="Y666" s="19" t="n">
        <f aca="false">IF(OR($F666="Activo",$F666="Cese"),DED_FIJA,0)</f>
        <v>0</v>
      </c>
      <c r="Z666" s="36" t="n">
        <f aca="false">MAX(0,X666-Y666)</f>
        <v>0</v>
      </c>
      <c r="AA666" s="19" t="n">
        <f aca="false">IF(Z666=0,0,MAX(0,MIN(Z666,Parámetros!$G$19)-Parámetros!$F$19)*Parámetros!$E$19)</f>
        <v>0</v>
      </c>
      <c r="AB666" s="19" t="n">
        <f aca="false">IF(Z666=0,0,MAX(0,MIN(Z666,Parámetros!$G$20)-Parámetros!$F$20)*Parámetros!$E$20)</f>
        <v>0</v>
      </c>
      <c r="AC666" s="19" t="n">
        <f aca="false">IF(Z666=0,0,MAX(0,MIN(Z666,Parámetros!$G$21)-Parámetros!$F$21)*Parámetros!$E$21)</f>
        <v>0</v>
      </c>
      <c r="AD666" s="19" t="n">
        <f aca="false">IF(Z666=0,0,MAX(0,MIN(Z666,Parámetros!$G$22)-Parámetros!$F$22)*Parámetros!$E$22)</f>
        <v>0</v>
      </c>
      <c r="AE666" s="19" t="n">
        <f aca="false">IF(Z666=0,0,MAX(0,MIN(Z666,Parámetros!$G$23)-Parámetros!$F$23)*Parámetros!$E$23)</f>
        <v>0</v>
      </c>
      <c r="AF666" s="36" t="n">
        <f aca="false">SUM(AA666:AE666)</f>
        <v>0</v>
      </c>
      <c r="AG666" s="45" t="str">
        <f aca="false">IF(AM666&lt;=0,"-",INDEX(TR_TASA,MATCH(AM666,TR_DESDE,1)))</f>
        <v>-</v>
      </c>
      <c r="AH666" s="44" t="n">
        <f aca="false">IF($F666="Cese",1,IF($F666="Activo",INDEX(DIV_N,1),0))</f>
        <v>0</v>
      </c>
      <c r="AI666" s="44" t="n">
        <f aca="false">IF($F666="Cese",0,IF($F666="Activo",INDEX(DIV_HASTA,1),0))</f>
        <v>0</v>
      </c>
      <c r="AJ666" s="19" t="n">
        <f aca="false">0</f>
        <v>0</v>
      </c>
      <c r="AK666" s="19" t="n">
        <f aca="false">IF(OR($F666="Activo",$F666="Cese"),MAX(0,(AF666-AJ666)/AH666),0)</f>
        <v>0</v>
      </c>
      <c r="AL666" s="19" t="n">
        <f aca="false">IF(OR($F666="Activo",$F666="Cese"),K666+IF(PROY_BON="Sí",0,J666),0)</f>
        <v>0</v>
      </c>
      <c r="AM666" s="19" t="n">
        <f aca="false">IF(AL666&gt;0,MAX(0,X666+AL666-Y666),Z666)</f>
        <v>0</v>
      </c>
      <c r="AN666" s="19" t="n">
        <f aca="false">SUMPRODUCT((AM666&gt;TR_DESDE)*(AM666-TR_DESDE)*TR_INC)</f>
        <v>0</v>
      </c>
      <c r="AO666" s="19" t="n">
        <f aca="false">IF(AL666&gt;0,MAX(0,AN666-IF($F666="Cese",MAX(AF666,AJ666),AF666)),0)</f>
        <v>0</v>
      </c>
      <c r="AP666" s="46" t="n">
        <f aca="false">IF(OR($F666="Activo",$F666="Cese"),ROUND(AK666+AO666,2),0)</f>
        <v>0</v>
      </c>
      <c r="AQ666" s="19" t="n">
        <f aca="false">IF($F666="Cese",MAX(0,AJ666-AN666),0)</f>
        <v>0</v>
      </c>
      <c r="AR666" s="19" t="str">
        <f aca="false">IF($B666="","",IF(COUNTIFS(RP_COD,$B666,'Retenciones Planilla'!$C$6:$C$105,"&lt;&gt;")=0,"",SUMIFS('Retenciones Planilla'!$C$6:$C$105,RP_COD,$B666)))</f>
        <v/>
      </c>
      <c r="AS666" s="19" t="str">
        <f aca="false">IF(AR666="","",AR666-AP666)</f>
        <v/>
      </c>
      <c r="AT666" s="23" t="str">
        <f aca="false">IF($B666="","",IF(NOT(OR($F666="Activo",$F666="Cese")),IF(N(AR666)=0,"—","Revisar: sin vínculo"),IF(AR666="",IF(AP666=0,"No corresponde","Sin dato planilla"),IF(ABS(AS666)&lt;=TOL,"OK",IF(AS666&gt;0,"Retuvo de más","Retuvo de menos")))))</f>
        <v/>
      </c>
      <c r="AU666" s="19" t="n">
        <f aca="false">IF(AND(BASE_RET="Planilla (si existe)",AR666&lt;&gt;""),AR666,AP666)</f>
        <v>0</v>
      </c>
      <c r="AV666" s="19" t="n">
        <f aca="false">AU666+N666</f>
        <v>0</v>
      </c>
    </row>
    <row r="667" customFormat="false" ht="15" hidden="false" customHeight="false" outlineLevel="0" collapsed="false">
      <c r="A667" s="43" t="n">
        <v>56</v>
      </c>
      <c r="B667" s="35" t="str">
        <f aca="false">IF(Trabajadores!$B$61="","",Trabajadores!$B$61)</f>
        <v/>
      </c>
      <c r="C667" s="35" t="str">
        <f aca="false">IF($B667="","",Trabajadores!$D$61)</f>
        <v/>
      </c>
      <c r="D667" s="43" t="n">
        <v>2</v>
      </c>
      <c r="E667" s="23" t="s">
        <v>299</v>
      </c>
      <c r="F667" s="23" t="str">
        <f aca="false">IF($B667="","",IF(OR(2&lt;Trabajadores!$M$61,2&gt;Trabajadores!$N$61),"No vinculado",IF(AND(2=Trabajadores!$N$61,Trabajadores!$O$61="Sí"),"Cese","Activo")))</f>
        <v/>
      </c>
      <c r="G667" s="19" t="n">
        <f aca="false">IF($B667="",0,SUMIFS(Ingresos!$P$6:$P$1505,ING_COD,$B667,ING_CLASE,"ORD"))</f>
        <v>0</v>
      </c>
      <c r="H667" s="19" t="n">
        <f aca="false">IF($B667="",0,SUMIFS(Ingresos!$P$6:$P$1505,ING_COD,$B667,ING_CLASE,"ORD",ING_COMP,"Sí"))</f>
        <v>0</v>
      </c>
      <c r="I667" s="19" t="n">
        <f aca="false">IF($B667="",0,SUMIFS(Ingresos!$P$6:$P$1505,ING_COD,$B667,ING_CLASE,"GRA"))</f>
        <v>0</v>
      </c>
      <c r="J667" s="19" t="n">
        <f aca="false">IF($B667="",0,SUMIFS(Ingresos!$P$6:$P$1505,ING_COD,$B667,ING_CLASE,"BON"))</f>
        <v>0</v>
      </c>
      <c r="K667" s="19" t="n">
        <f aca="false">IF($B667="",0,SUMIFS(Ingresos!$P$6:$P$1505,ING_COD,$B667,ING_CLASE,"EXT"))</f>
        <v>0</v>
      </c>
      <c r="L667" s="19" t="n">
        <f aca="false">IF($B667="",0,SUMIFS(Ingresos!$P$6:$P$1505,ING_COD,$B667,ING_CLASE,"OTO"))</f>
        <v>0</v>
      </c>
      <c r="M667" s="19" t="n">
        <f aca="false">IF($B667="",0,SUMIFS(Ingresos!$P$6:$P$1505,ING_COD,$B667,ING_CLASE,"OTX"))</f>
        <v>0</v>
      </c>
      <c r="N667" s="19" t="n">
        <f aca="false">IF($B667="",0,SUMIFS(Ingresos!$P$6:$P$1505,ING_COD,$B667,ING_CLASE,"RETO"))</f>
        <v>0</v>
      </c>
      <c r="O667" s="19" t="n">
        <f aca="false">IF($B667="",0,SUMIFS(Ingresos!$P$6:$P$1505,ING_COD,$B667,ING_CLASE,"INA"))</f>
        <v>0</v>
      </c>
      <c r="P667" s="19" t="n">
        <f aca="false">G667+I667+J667+K667+L667+M667</f>
        <v>0</v>
      </c>
      <c r="Q667" s="44" t="n">
        <f aca="false">IF($F667="Activo",11,IF($F667="Cese",1,0))</f>
        <v>0</v>
      </c>
      <c r="R667" s="19" t="n">
        <f aca="false">G667*Q667</f>
        <v>0</v>
      </c>
      <c r="S667" s="19" t="n">
        <f aca="false">IF($F667="Activo",SUMIFS(I667:I677,$D667:$D677,"&lt;="&amp;Trabajadores!$N$61)+IF(PROY_BON="Sí",SUMIFS(J667:J677,$D667:$D677,"&lt;="&amp;Trabajadores!$N$61),0),IF($F667="Cese",I667+IF(PROY_BON="Sí",J667,0),0))</f>
        <v>0</v>
      </c>
      <c r="T667" s="19" t="n">
        <f aca="false">IF(OR($F667&lt;&gt;"Activo",Trabajadores!$I$61="No"),0,IF(I672=0,H667*(1+IF(PROY_BON="Sí",Trabajadores!$P$61,0))*Trabajadores!$R$61/6*(Trabajadores!$N$61&gt;=7),0)+IF(I677=0,H667*(1+IF(PROY_BON="Sí",Trabajadores!$P$61,0))*Trabajadores!$S$61/6*(Trabajadores!$N$61&gt;=12),0))</f>
        <v>0</v>
      </c>
      <c r="U667" s="19" t="n">
        <f aca="false">IF($F667="Activo",IF(Trabajadores!$J$61="Sí",L667*11,L667),IF($F667="Cese",L667,0))</f>
        <v>0</v>
      </c>
      <c r="V667" s="19" t="n">
        <f aca="false">IF(OR($F667="Activo",$F667="Cese"),M667,0)</f>
        <v>0</v>
      </c>
      <c r="W667" s="19" t="n">
        <f aca="false">IF(OR($F667="Activo",$F667="Cese"),SUM(P666:P666),0)</f>
        <v>0</v>
      </c>
      <c r="X667" s="36" t="n">
        <f aca="false">IF(OR($F667="Activo",$F667="Cese"),R667+S667+T667+U667+V667+W667,0)</f>
        <v>0</v>
      </c>
      <c r="Y667" s="19" t="n">
        <f aca="false">IF(OR($F667="Activo",$F667="Cese"),DED_FIJA,0)</f>
        <v>0</v>
      </c>
      <c r="Z667" s="36" t="n">
        <f aca="false">MAX(0,X667-Y667)</f>
        <v>0</v>
      </c>
      <c r="AA667" s="19" t="n">
        <f aca="false">IF(Z667=0,0,MAX(0,MIN(Z667,Parámetros!$G$19)-Parámetros!$F$19)*Parámetros!$E$19)</f>
        <v>0</v>
      </c>
      <c r="AB667" s="19" t="n">
        <f aca="false">IF(Z667=0,0,MAX(0,MIN(Z667,Parámetros!$G$20)-Parámetros!$F$20)*Parámetros!$E$20)</f>
        <v>0</v>
      </c>
      <c r="AC667" s="19" t="n">
        <f aca="false">IF(Z667=0,0,MAX(0,MIN(Z667,Parámetros!$G$21)-Parámetros!$F$21)*Parámetros!$E$21)</f>
        <v>0</v>
      </c>
      <c r="AD667" s="19" t="n">
        <f aca="false">IF(Z667=0,0,MAX(0,MIN(Z667,Parámetros!$G$22)-Parámetros!$F$22)*Parámetros!$E$22)</f>
        <v>0</v>
      </c>
      <c r="AE667" s="19" t="n">
        <f aca="false">IF(Z667=0,0,MAX(0,MIN(Z667,Parámetros!$G$23)-Parámetros!$F$23)*Parámetros!$E$23)</f>
        <v>0</v>
      </c>
      <c r="AF667" s="36" t="n">
        <f aca="false">SUM(AA667:AE667)</f>
        <v>0</v>
      </c>
      <c r="AG667" s="45" t="str">
        <f aca="false">IF(AM667&lt;=0,"-",INDEX(TR_TASA,MATCH(AM667,TR_DESDE,1)))</f>
        <v>-</v>
      </c>
      <c r="AH667" s="44" t="n">
        <f aca="false">IF($F667="Cese",1,IF($F667="Activo",INDEX(DIV_N,2),0))</f>
        <v>0</v>
      </c>
      <c r="AI667" s="44" t="n">
        <f aca="false">IF($F667="Cese",1,IF($F667="Activo",INDEX(DIV_HASTA,2),0))</f>
        <v>0</v>
      </c>
      <c r="AJ667" s="19" t="n">
        <f aca="false">IF(OR($F667="Activo",$F667="Cese"),SUMIFS(AV666:AV666,D666:D666,"&lt;="&amp;AI667),0)</f>
        <v>0</v>
      </c>
      <c r="AK667" s="19" t="n">
        <f aca="false">IF(OR($F667="Activo",$F667="Cese"),MAX(0,(AF667-AJ667)/AH667),0)</f>
        <v>0</v>
      </c>
      <c r="AL667" s="19" t="n">
        <f aca="false">IF(OR($F667="Activo",$F667="Cese"),K667+IF(PROY_BON="Sí",0,J667),0)</f>
        <v>0</v>
      </c>
      <c r="AM667" s="19" t="n">
        <f aca="false">IF(AL667&gt;0,MAX(0,X667+AL667-Y667),Z667)</f>
        <v>0</v>
      </c>
      <c r="AN667" s="19" t="n">
        <f aca="false">SUMPRODUCT((AM667&gt;TR_DESDE)*(AM667-TR_DESDE)*TR_INC)</f>
        <v>0</v>
      </c>
      <c r="AO667" s="19" t="n">
        <f aca="false">IF(AL667&gt;0,MAX(0,AN667-IF($F667="Cese",MAX(AF667,AJ667),AF667)),0)</f>
        <v>0</v>
      </c>
      <c r="AP667" s="46" t="n">
        <f aca="false">IF(OR($F667="Activo",$F667="Cese"),ROUND(AK667+AO667,2),0)</f>
        <v>0</v>
      </c>
      <c r="AQ667" s="19" t="n">
        <f aca="false">IF($F667="Cese",MAX(0,AJ667-AN667),0)</f>
        <v>0</v>
      </c>
      <c r="AR667" s="19" t="str">
        <f aca="false">IF($B667="","",IF(COUNTIFS(RP_COD,$B667,'Retenciones Planilla'!$D$6:$D$105,"&lt;&gt;")=0,"",SUMIFS('Retenciones Planilla'!$D$6:$D$105,RP_COD,$B667)))</f>
        <v/>
      </c>
      <c r="AS667" s="19" t="str">
        <f aca="false">IF(AR667="","",AR667-AP667)</f>
        <v/>
      </c>
      <c r="AT667" s="23" t="str">
        <f aca="false">IF($B667="","",IF(NOT(OR($F667="Activo",$F667="Cese")),IF(N(AR667)=0,"—","Revisar: sin vínculo"),IF(AR667="",IF(AP667=0,"No corresponde","Sin dato planilla"),IF(ABS(AS667)&lt;=TOL,"OK",IF(AS667&gt;0,"Retuvo de más","Retuvo de menos")))))</f>
        <v/>
      </c>
      <c r="AU667" s="19" t="n">
        <f aca="false">IF(AND(BASE_RET="Planilla (si existe)",AR667&lt;&gt;""),AR667,AP667)</f>
        <v>0</v>
      </c>
      <c r="AV667" s="19" t="n">
        <f aca="false">AU667+N667</f>
        <v>0</v>
      </c>
    </row>
    <row r="668" customFormat="false" ht="15" hidden="false" customHeight="false" outlineLevel="0" collapsed="false">
      <c r="A668" s="43" t="n">
        <v>56</v>
      </c>
      <c r="B668" s="35" t="str">
        <f aca="false">IF(Trabajadores!$B$61="","",Trabajadores!$B$61)</f>
        <v/>
      </c>
      <c r="C668" s="35" t="str">
        <f aca="false">IF($B668="","",Trabajadores!$D$61)</f>
        <v/>
      </c>
      <c r="D668" s="43" t="n">
        <v>3</v>
      </c>
      <c r="E668" s="23" t="s">
        <v>300</v>
      </c>
      <c r="F668" s="23" t="str">
        <f aca="false">IF($B668="","",IF(OR(3&lt;Trabajadores!$M$61,3&gt;Trabajadores!$N$61),"No vinculado",IF(AND(3=Trabajadores!$N$61,Trabajadores!$O$61="Sí"),"Cese","Activo")))</f>
        <v/>
      </c>
      <c r="G668" s="19" t="n">
        <f aca="false">IF($B668="",0,SUMIFS(Ingresos!$Q$6:$Q$1505,ING_COD,$B668,ING_CLASE,"ORD"))</f>
        <v>0</v>
      </c>
      <c r="H668" s="19" t="n">
        <f aca="false">IF($B668="",0,SUMIFS(Ingresos!$Q$6:$Q$1505,ING_COD,$B668,ING_CLASE,"ORD",ING_COMP,"Sí"))</f>
        <v>0</v>
      </c>
      <c r="I668" s="19" t="n">
        <f aca="false">IF($B668="",0,SUMIFS(Ingresos!$Q$6:$Q$1505,ING_COD,$B668,ING_CLASE,"GRA"))</f>
        <v>0</v>
      </c>
      <c r="J668" s="19" t="n">
        <f aca="false">IF($B668="",0,SUMIFS(Ingresos!$Q$6:$Q$1505,ING_COD,$B668,ING_CLASE,"BON"))</f>
        <v>0</v>
      </c>
      <c r="K668" s="19" t="n">
        <f aca="false">IF($B668="",0,SUMIFS(Ingresos!$Q$6:$Q$1505,ING_COD,$B668,ING_CLASE,"EXT"))</f>
        <v>0</v>
      </c>
      <c r="L668" s="19" t="n">
        <f aca="false">IF($B668="",0,SUMIFS(Ingresos!$Q$6:$Q$1505,ING_COD,$B668,ING_CLASE,"OTO"))</f>
        <v>0</v>
      </c>
      <c r="M668" s="19" t="n">
        <f aca="false">IF($B668="",0,SUMIFS(Ingresos!$Q$6:$Q$1505,ING_COD,$B668,ING_CLASE,"OTX"))</f>
        <v>0</v>
      </c>
      <c r="N668" s="19" t="n">
        <f aca="false">IF($B668="",0,SUMIFS(Ingresos!$Q$6:$Q$1505,ING_COD,$B668,ING_CLASE,"RETO"))</f>
        <v>0</v>
      </c>
      <c r="O668" s="19" t="n">
        <f aca="false">IF($B668="",0,SUMIFS(Ingresos!$Q$6:$Q$1505,ING_COD,$B668,ING_CLASE,"INA"))</f>
        <v>0</v>
      </c>
      <c r="P668" s="19" t="n">
        <f aca="false">G668+I668+J668+K668+L668+M668</f>
        <v>0</v>
      </c>
      <c r="Q668" s="44" t="n">
        <f aca="false">IF($F668="Activo",10,IF($F668="Cese",1,0))</f>
        <v>0</v>
      </c>
      <c r="R668" s="19" t="n">
        <f aca="false">G668*Q668</f>
        <v>0</v>
      </c>
      <c r="S668" s="19" t="n">
        <f aca="false">IF($F668="Activo",SUMIFS(I668:I677,$D668:$D677,"&lt;="&amp;Trabajadores!$N$61)+IF(PROY_BON="Sí",SUMIFS(J668:J677,$D668:$D677,"&lt;="&amp;Trabajadores!$N$61),0),IF($F668="Cese",I668+IF(PROY_BON="Sí",J668,0),0))</f>
        <v>0</v>
      </c>
      <c r="T668" s="19" t="n">
        <f aca="false">IF(OR($F668&lt;&gt;"Activo",Trabajadores!$I$61="No"),0,IF(I672=0,H668*(1+IF(PROY_BON="Sí",Trabajadores!$P$61,0))*Trabajadores!$R$61/6*(Trabajadores!$N$61&gt;=7),0)+IF(I677=0,H668*(1+IF(PROY_BON="Sí",Trabajadores!$P$61,0))*Trabajadores!$S$61/6*(Trabajadores!$N$61&gt;=12),0))</f>
        <v>0</v>
      </c>
      <c r="U668" s="19" t="n">
        <f aca="false">IF($F668="Activo",IF(Trabajadores!$J$61="Sí",L668*10,L668),IF($F668="Cese",L668,0))</f>
        <v>0</v>
      </c>
      <c r="V668" s="19" t="n">
        <f aca="false">IF(OR($F668="Activo",$F668="Cese"),M668,0)</f>
        <v>0</v>
      </c>
      <c r="W668" s="19" t="n">
        <f aca="false">IF(OR($F668="Activo",$F668="Cese"),SUM(P666:P667),0)</f>
        <v>0</v>
      </c>
      <c r="X668" s="36" t="n">
        <f aca="false">IF(OR($F668="Activo",$F668="Cese"),R668+S668+T668+U668+V668+W668,0)</f>
        <v>0</v>
      </c>
      <c r="Y668" s="19" t="n">
        <f aca="false">IF(OR($F668="Activo",$F668="Cese"),DED_FIJA,0)</f>
        <v>0</v>
      </c>
      <c r="Z668" s="36" t="n">
        <f aca="false">MAX(0,X668-Y668)</f>
        <v>0</v>
      </c>
      <c r="AA668" s="19" t="n">
        <f aca="false">IF(Z668=0,0,MAX(0,MIN(Z668,Parámetros!$G$19)-Parámetros!$F$19)*Parámetros!$E$19)</f>
        <v>0</v>
      </c>
      <c r="AB668" s="19" t="n">
        <f aca="false">IF(Z668=0,0,MAX(0,MIN(Z668,Parámetros!$G$20)-Parámetros!$F$20)*Parámetros!$E$20)</f>
        <v>0</v>
      </c>
      <c r="AC668" s="19" t="n">
        <f aca="false">IF(Z668=0,0,MAX(0,MIN(Z668,Parámetros!$G$21)-Parámetros!$F$21)*Parámetros!$E$21)</f>
        <v>0</v>
      </c>
      <c r="AD668" s="19" t="n">
        <f aca="false">IF(Z668=0,0,MAX(0,MIN(Z668,Parámetros!$G$22)-Parámetros!$F$22)*Parámetros!$E$22)</f>
        <v>0</v>
      </c>
      <c r="AE668" s="19" t="n">
        <f aca="false">IF(Z668=0,0,MAX(0,MIN(Z668,Parámetros!$G$23)-Parámetros!$F$23)*Parámetros!$E$23)</f>
        <v>0</v>
      </c>
      <c r="AF668" s="36" t="n">
        <f aca="false">SUM(AA668:AE668)</f>
        <v>0</v>
      </c>
      <c r="AG668" s="45" t="str">
        <f aca="false">IF(AM668&lt;=0,"-",INDEX(TR_TASA,MATCH(AM668,TR_DESDE,1)))</f>
        <v>-</v>
      </c>
      <c r="AH668" s="44" t="n">
        <f aca="false">IF($F668="Cese",1,IF($F668="Activo",INDEX(DIV_N,3),0))</f>
        <v>0</v>
      </c>
      <c r="AI668" s="44" t="n">
        <f aca="false">IF($F668="Cese",2,IF($F668="Activo",INDEX(DIV_HASTA,3),0))</f>
        <v>0</v>
      </c>
      <c r="AJ668" s="19" t="n">
        <f aca="false">IF(OR($F668="Activo",$F668="Cese"),SUMIFS(AV666:AV667,D666:D667,"&lt;="&amp;AI668),0)</f>
        <v>0</v>
      </c>
      <c r="AK668" s="19" t="n">
        <f aca="false">IF(OR($F668="Activo",$F668="Cese"),MAX(0,(AF668-AJ668)/AH668),0)</f>
        <v>0</v>
      </c>
      <c r="AL668" s="19" t="n">
        <f aca="false">IF(OR($F668="Activo",$F668="Cese"),K668+IF(PROY_BON="Sí",0,J668),0)</f>
        <v>0</v>
      </c>
      <c r="AM668" s="19" t="n">
        <f aca="false">IF(AL668&gt;0,MAX(0,X668+AL668-Y668),Z668)</f>
        <v>0</v>
      </c>
      <c r="AN668" s="19" t="n">
        <f aca="false">SUMPRODUCT((AM668&gt;TR_DESDE)*(AM668-TR_DESDE)*TR_INC)</f>
        <v>0</v>
      </c>
      <c r="AO668" s="19" t="n">
        <f aca="false">IF(AL668&gt;0,MAX(0,AN668-IF($F668="Cese",MAX(AF668,AJ668),AF668)),0)</f>
        <v>0</v>
      </c>
      <c r="AP668" s="46" t="n">
        <f aca="false">IF(OR($F668="Activo",$F668="Cese"),ROUND(AK668+AO668,2),0)</f>
        <v>0</v>
      </c>
      <c r="AQ668" s="19" t="n">
        <f aca="false">IF($F668="Cese",MAX(0,AJ668-AN668),0)</f>
        <v>0</v>
      </c>
      <c r="AR668" s="19" t="str">
        <f aca="false">IF($B668="","",IF(COUNTIFS(RP_COD,$B668,'Retenciones Planilla'!$E$6:$E$105,"&lt;&gt;")=0,"",SUMIFS('Retenciones Planilla'!$E$6:$E$105,RP_COD,$B668)))</f>
        <v/>
      </c>
      <c r="AS668" s="19" t="str">
        <f aca="false">IF(AR668="","",AR668-AP668)</f>
        <v/>
      </c>
      <c r="AT668" s="23" t="str">
        <f aca="false">IF($B668="","",IF(NOT(OR($F668="Activo",$F668="Cese")),IF(N(AR668)=0,"—","Revisar: sin vínculo"),IF(AR668="",IF(AP668=0,"No corresponde","Sin dato planilla"),IF(ABS(AS668)&lt;=TOL,"OK",IF(AS668&gt;0,"Retuvo de más","Retuvo de menos")))))</f>
        <v/>
      </c>
      <c r="AU668" s="19" t="n">
        <f aca="false">IF(AND(BASE_RET="Planilla (si existe)",AR668&lt;&gt;""),AR668,AP668)</f>
        <v>0</v>
      </c>
      <c r="AV668" s="19" t="n">
        <f aca="false">AU668+N668</f>
        <v>0</v>
      </c>
    </row>
    <row r="669" customFormat="false" ht="15" hidden="false" customHeight="false" outlineLevel="0" collapsed="false">
      <c r="A669" s="43" t="n">
        <v>56</v>
      </c>
      <c r="B669" s="35" t="str">
        <f aca="false">IF(Trabajadores!$B$61="","",Trabajadores!$B$61)</f>
        <v/>
      </c>
      <c r="C669" s="35" t="str">
        <f aca="false">IF($B669="","",Trabajadores!$D$61)</f>
        <v/>
      </c>
      <c r="D669" s="43" t="n">
        <v>4</v>
      </c>
      <c r="E669" s="23" t="s">
        <v>301</v>
      </c>
      <c r="F669" s="23" t="str">
        <f aca="false">IF($B669="","",IF(OR(4&lt;Trabajadores!$M$61,4&gt;Trabajadores!$N$61),"No vinculado",IF(AND(4=Trabajadores!$N$61,Trabajadores!$O$61="Sí"),"Cese","Activo")))</f>
        <v/>
      </c>
      <c r="G669" s="19" t="n">
        <f aca="false">IF($B669="",0,SUMIFS(Ingresos!$R$6:$R$1505,ING_COD,$B669,ING_CLASE,"ORD"))</f>
        <v>0</v>
      </c>
      <c r="H669" s="19" t="n">
        <f aca="false">IF($B669="",0,SUMIFS(Ingresos!$R$6:$R$1505,ING_COD,$B669,ING_CLASE,"ORD",ING_COMP,"Sí"))</f>
        <v>0</v>
      </c>
      <c r="I669" s="19" t="n">
        <f aca="false">IF($B669="",0,SUMIFS(Ingresos!$R$6:$R$1505,ING_COD,$B669,ING_CLASE,"GRA"))</f>
        <v>0</v>
      </c>
      <c r="J669" s="19" t="n">
        <f aca="false">IF($B669="",0,SUMIFS(Ingresos!$R$6:$R$1505,ING_COD,$B669,ING_CLASE,"BON"))</f>
        <v>0</v>
      </c>
      <c r="K669" s="19" t="n">
        <f aca="false">IF($B669="",0,SUMIFS(Ingresos!$R$6:$R$1505,ING_COD,$B669,ING_CLASE,"EXT"))</f>
        <v>0</v>
      </c>
      <c r="L669" s="19" t="n">
        <f aca="false">IF($B669="",0,SUMIFS(Ingresos!$R$6:$R$1505,ING_COD,$B669,ING_CLASE,"OTO"))</f>
        <v>0</v>
      </c>
      <c r="M669" s="19" t="n">
        <f aca="false">IF($B669="",0,SUMIFS(Ingresos!$R$6:$R$1505,ING_COD,$B669,ING_CLASE,"OTX"))</f>
        <v>0</v>
      </c>
      <c r="N669" s="19" t="n">
        <f aca="false">IF($B669="",0,SUMIFS(Ingresos!$R$6:$R$1505,ING_COD,$B669,ING_CLASE,"RETO"))</f>
        <v>0</v>
      </c>
      <c r="O669" s="19" t="n">
        <f aca="false">IF($B669="",0,SUMIFS(Ingresos!$R$6:$R$1505,ING_COD,$B669,ING_CLASE,"INA"))</f>
        <v>0</v>
      </c>
      <c r="P669" s="19" t="n">
        <f aca="false">G669+I669+J669+K669+L669+M669</f>
        <v>0</v>
      </c>
      <c r="Q669" s="44" t="n">
        <f aca="false">IF($F669="Activo",9,IF($F669="Cese",1,0))</f>
        <v>0</v>
      </c>
      <c r="R669" s="19" t="n">
        <f aca="false">G669*Q669</f>
        <v>0</v>
      </c>
      <c r="S669" s="19" t="n">
        <f aca="false">IF($F669="Activo",SUMIFS(I669:I677,$D669:$D677,"&lt;="&amp;Trabajadores!$N$61)+IF(PROY_BON="Sí",SUMIFS(J669:J677,$D669:$D677,"&lt;="&amp;Trabajadores!$N$61),0),IF($F669="Cese",I669+IF(PROY_BON="Sí",J669,0),0))</f>
        <v>0</v>
      </c>
      <c r="T669" s="19" t="n">
        <f aca="false">IF(OR($F669&lt;&gt;"Activo",Trabajadores!$I$61="No"),0,IF(I672=0,H669*(1+IF(PROY_BON="Sí",Trabajadores!$P$61,0))*Trabajadores!$R$61/6*(Trabajadores!$N$61&gt;=7),0)+IF(I677=0,H669*(1+IF(PROY_BON="Sí",Trabajadores!$P$61,0))*Trabajadores!$S$61/6*(Trabajadores!$N$61&gt;=12),0))</f>
        <v>0</v>
      </c>
      <c r="U669" s="19" t="n">
        <f aca="false">IF($F669="Activo",IF(Trabajadores!$J$61="Sí",L669*9,L669),IF($F669="Cese",L669,0))</f>
        <v>0</v>
      </c>
      <c r="V669" s="19" t="n">
        <f aca="false">IF(OR($F669="Activo",$F669="Cese"),M669,0)</f>
        <v>0</v>
      </c>
      <c r="W669" s="19" t="n">
        <f aca="false">IF(OR($F669="Activo",$F669="Cese"),SUM(P666:P668),0)</f>
        <v>0</v>
      </c>
      <c r="X669" s="36" t="n">
        <f aca="false">IF(OR($F669="Activo",$F669="Cese"),R669+S669+T669+U669+V669+W669,0)</f>
        <v>0</v>
      </c>
      <c r="Y669" s="19" t="n">
        <f aca="false">IF(OR($F669="Activo",$F669="Cese"),DED_FIJA,0)</f>
        <v>0</v>
      </c>
      <c r="Z669" s="36" t="n">
        <f aca="false">MAX(0,X669-Y669)</f>
        <v>0</v>
      </c>
      <c r="AA669" s="19" t="n">
        <f aca="false">IF(Z669=0,0,MAX(0,MIN(Z669,Parámetros!$G$19)-Parámetros!$F$19)*Parámetros!$E$19)</f>
        <v>0</v>
      </c>
      <c r="AB669" s="19" t="n">
        <f aca="false">IF(Z669=0,0,MAX(0,MIN(Z669,Parámetros!$G$20)-Parámetros!$F$20)*Parámetros!$E$20)</f>
        <v>0</v>
      </c>
      <c r="AC669" s="19" t="n">
        <f aca="false">IF(Z669=0,0,MAX(0,MIN(Z669,Parámetros!$G$21)-Parámetros!$F$21)*Parámetros!$E$21)</f>
        <v>0</v>
      </c>
      <c r="AD669" s="19" t="n">
        <f aca="false">IF(Z669=0,0,MAX(0,MIN(Z669,Parámetros!$G$22)-Parámetros!$F$22)*Parámetros!$E$22)</f>
        <v>0</v>
      </c>
      <c r="AE669" s="19" t="n">
        <f aca="false">IF(Z669=0,0,MAX(0,MIN(Z669,Parámetros!$G$23)-Parámetros!$F$23)*Parámetros!$E$23)</f>
        <v>0</v>
      </c>
      <c r="AF669" s="36" t="n">
        <f aca="false">SUM(AA669:AE669)</f>
        <v>0</v>
      </c>
      <c r="AG669" s="45" t="str">
        <f aca="false">IF(AM669&lt;=0,"-",INDEX(TR_TASA,MATCH(AM669,TR_DESDE,1)))</f>
        <v>-</v>
      </c>
      <c r="AH669" s="44" t="n">
        <f aca="false">IF($F669="Cese",1,IF($F669="Activo",INDEX(DIV_N,4),0))</f>
        <v>0</v>
      </c>
      <c r="AI669" s="44" t="n">
        <f aca="false">IF($F669="Cese",3,IF($F669="Activo",INDEX(DIV_HASTA,4),0))</f>
        <v>0</v>
      </c>
      <c r="AJ669" s="19" t="n">
        <f aca="false">IF(OR($F669="Activo",$F669="Cese"),SUMIFS(AV666:AV668,D666:D668,"&lt;="&amp;AI669),0)</f>
        <v>0</v>
      </c>
      <c r="AK669" s="19" t="n">
        <f aca="false">IF(OR($F669="Activo",$F669="Cese"),MAX(0,(AF669-AJ669)/AH669),0)</f>
        <v>0</v>
      </c>
      <c r="AL669" s="19" t="n">
        <f aca="false">IF(OR($F669="Activo",$F669="Cese"),K669+IF(PROY_BON="Sí",0,J669),0)</f>
        <v>0</v>
      </c>
      <c r="AM669" s="19" t="n">
        <f aca="false">IF(AL669&gt;0,MAX(0,X669+AL669-Y669),Z669)</f>
        <v>0</v>
      </c>
      <c r="AN669" s="19" t="n">
        <f aca="false">SUMPRODUCT((AM669&gt;TR_DESDE)*(AM669-TR_DESDE)*TR_INC)</f>
        <v>0</v>
      </c>
      <c r="AO669" s="19" t="n">
        <f aca="false">IF(AL669&gt;0,MAX(0,AN669-IF($F669="Cese",MAX(AF669,AJ669),AF669)),0)</f>
        <v>0</v>
      </c>
      <c r="AP669" s="46" t="n">
        <f aca="false">IF(OR($F669="Activo",$F669="Cese"),ROUND(AK669+AO669,2),0)</f>
        <v>0</v>
      </c>
      <c r="AQ669" s="19" t="n">
        <f aca="false">IF($F669="Cese",MAX(0,AJ669-AN669),0)</f>
        <v>0</v>
      </c>
      <c r="AR669" s="19" t="str">
        <f aca="false">IF($B669="","",IF(COUNTIFS(RP_COD,$B669,'Retenciones Planilla'!$F$6:$F$105,"&lt;&gt;")=0,"",SUMIFS('Retenciones Planilla'!$F$6:$F$105,RP_COD,$B669)))</f>
        <v/>
      </c>
      <c r="AS669" s="19" t="str">
        <f aca="false">IF(AR669="","",AR669-AP669)</f>
        <v/>
      </c>
      <c r="AT669" s="23" t="str">
        <f aca="false">IF($B669="","",IF(NOT(OR($F669="Activo",$F669="Cese")),IF(N(AR669)=0,"—","Revisar: sin vínculo"),IF(AR669="",IF(AP669=0,"No corresponde","Sin dato planilla"),IF(ABS(AS669)&lt;=TOL,"OK",IF(AS669&gt;0,"Retuvo de más","Retuvo de menos")))))</f>
        <v/>
      </c>
      <c r="AU669" s="19" t="n">
        <f aca="false">IF(AND(BASE_RET="Planilla (si existe)",AR669&lt;&gt;""),AR669,AP669)</f>
        <v>0</v>
      </c>
      <c r="AV669" s="19" t="n">
        <f aca="false">AU669+N669</f>
        <v>0</v>
      </c>
    </row>
    <row r="670" customFormat="false" ht="15" hidden="false" customHeight="false" outlineLevel="0" collapsed="false">
      <c r="A670" s="43" t="n">
        <v>56</v>
      </c>
      <c r="B670" s="35" t="str">
        <f aca="false">IF(Trabajadores!$B$61="","",Trabajadores!$B$61)</f>
        <v/>
      </c>
      <c r="C670" s="35" t="str">
        <f aca="false">IF($B670="","",Trabajadores!$D$61)</f>
        <v/>
      </c>
      <c r="D670" s="43" t="n">
        <v>5</v>
      </c>
      <c r="E670" s="23" t="s">
        <v>302</v>
      </c>
      <c r="F670" s="23" t="str">
        <f aca="false">IF($B670="","",IF(OR(5&lt;Trabajadores!$M$61,5&gt;Trabajadores!$N$61),"No vinculado",IF(AND(5=Trabajadores!$N$61,Trabajadores!$O$61="Sí"),"Cese","Activo")))</f>
        <v/>
      </c>
      <c r="G670" s="19" t="n">
        <f aca="false">IF($B670="",0,SUMIFS(Ingresos!$S$6:$S$1505,ING_COD,$B670,ING_CLASE,"ORD"))</f>
        <v>0</v>
      </c>
      <c r="H670" s="19" t="n">
        <f aca="false">IF($B670="",0,SUMIFS(Ingresos!$S$6:$S$1505,ING_COD,$B670,ING_CLASE,"ORD",ING_COMP,"Sí"))</f>
        <v>0</v>
      </c>
      <c r="I670" s="19" t="n">
        <f aca="false">IF($B670="",0,SUMIFS(Ingresos!$S$6:$S$1505,ING_COD,$B670,ING_CLASE,"GRA"))</f>
        <v>0</v>
      </c>
      <c r="J670" s="19" t="n">
        <f aca="false">IF($B670="",0,SUMIFS(Ingresos!$S$6:$S$1505,ING_COD,$B670,ING_CLASE,"BON"))</f>
        <v>0</v>
      </c>
      <c r="K670" s="19" t="n">
        <f aca="false">IF($B670="",0,SUMIFS(Ingresos!$S$6:$S$1505,ING_COD,$B670,ING_CLASE,"EXT"))</f>
        <v>0</v>
      </c>
      <c r="L670" s="19" t="n">
        <f aca="false">IF($B670="",0,SUMIFS(Ingresos!$S$6:$S$1505,ING_COD,$B670,ING_CLASE,"OTO"))</f>
        <v>0</v>
      </c>
      <c r="M670" s="19" t="n">
        <f aca="false">IF($B670="",0,SUMIFS(Ingresos!$S$6:$S$1505,ING_COD,$B670,ING_CLASE,"OTX"))</f>
        <v>0</v>
      </c>
      <c r="N670" s="19" t="n">
        <f aca="false">IF($B670="",0,SUMIFS(Ingresos!$S$6:$S$1505,ING_COD,$B670,ING_CLASE,"RETO"))</f>
        <v>0</v>
      </c>
      <c r="O670" s="19" t="n">
        <f aca="false">IF($B670="",0,SUMIFS(Ingresos!$S$6:$S$1505,ING_COD,$B670,ING_CLASE,"INA"))</f>
        <v>0</v>
      </c>
      <c r="P670" s="19" t="n">
        <f aca="false">G670+I670+J670+K670+L670+M670</f>
        <v>0</v>
      </c>
      <c r="Q670" s="44" t="n">
        <f aca="false">IF($F670="Activo",8,IF($F670="Cese",1,0))</f>
        <v>0</v>
      </c>
      <c r="R670" s="19" t="n">
        <f aca="false">G670*Q670</f>
        <v>0</v>
      </c>
      <c r="S670" s="19" t="n">
        <f aca="false">IF($F670="Activo",SUMIFS(I670:I677,$D670:$D677,"&lt;="&amp;Trabajadores!$N$61)+IF(PROY_BON="Sí",SUMIFS(J670:J677,$D670:$D677,"&lt;="&amp;Trabajadores!$N$61),0),IF($F670="Cese",I670+IF(PROY_BON="Sí",J670,0),0))</f>
        <v>0</v>
      </c>
      <c r="T670" s="19" t="n">
        <f aca="false">IF(OR($F670&lt;&gt;"Activo",Trabajadores!$I$61="No"),0,IF(I672=0,H670*(1+IF(PROY_BON="Sí",Trabajadores!$P$61,0))*Trabajadores!$R$61/6*(Trabajadores!$N$61&gt;=7),0)+IF(I677=0,H670*(1+IF(PROY_BON="Sí",Trabajadores!$P$61,0))*Trabajadores!$S$61/6*(Trabajadores!$N$61&gt;=12),0))</f>
        <v>0</v>
      </c>
      <c r="U670" s="19" t="n">
        <f aca="false">IF($F670="Activo",IF(Trabajadores!$J$61="Sí",L670*8,L670),IF($F670="Cese",L670,0))</f>
        <v>0</v>
      </c>
      <c r="V670" s="19" t="n">
        <f aca="false">IF(OR($F670="Activo",$F670="Cese"),M670,0)</f>
        <v>0</v>
      </c>
      <c r="W670" s="19" t="n">
        <f aca="false">IF(OR($F670="Activo",$F670="Cese"),SUM(P666:P669),0)</f>
        <v>0</v>
      </c>
      <c r="X670" s="36" t="n">
        <f aca="false">IF(OR($F670="Activo",$F670="Cese"),R670+S670+T670+U670+V670+W670,0)</f>
        <v>0</v>
      </c>
      <c r="Y670" s="19" t="n">
        <f aca="false">IF(OR($F670="Activo",$F670="Cese"),DED_FIJA,0)</f>
        <v>0</v>
      </c>
      <c r="Z670" s="36" t="n">
        <f aca="false">MAX(0,X670-Y670)</f>
        <v>0</v>
      </c>
      <c r="AA670" s="19" t="n">
        <f aca="false">IF(Z670=0,0,MAX(0,MIN(Z670,Parámetros!$G$19)-Parámetros!$F$19)*Parámetros!$E$19)</f>
        <v>0</v>
      </c>
      <c r="AB670" s="19" t="n">
        <f aca="false">IF(Z670=0,0,MAX(0,MIN(Z670,Parámetros!$G$20)-Parámetros!$F$20)*Parámetros!$E$20)</f>
        <v>0</v>
      </c>
      <c r="AC670" s="19" t="n">
        <f aca="false">IF(Z670=0,0,MAX(0,MIN(Z670,Parámetros!$G$21)-Parámetros!$F$21)*Parámetros!$E$21)</f>
        <v>0</v>
      </c>
      <c r="AD670" s="19" t="n">
        <f aca="false">IF(Z670=0,0,MAX(0,MIN(Z670,Parámetros!$G$22)-Parámetros!$F$22)*Parámetros!$E$22)</f>
        <v>0</v>
      </c>
      <c r="AE670" s="19" t="n">
        <f aca="false">IF(Z670=0,0,MAX(0,MIN(Z670,Parámetros!$G$23)-Parámetros!$F$23)*Parámetros!$E$23)</f>
        <v>0</v>
      </c>
      <c r="AF670" s="36" t="n">
        <f aca="false">SUM(AA670:AE670)</f>
        <v>0</v>
      </c>
      <c r="AG670" s="45" t="str">
        <f aca="false">IF(AM670&lt;=0,"-",INDEX(TR_TASA,MATCH(AM670,TR_DESDE,1)))</f>
        <v>-</v>
      </c>
      <c r="AH670" s="44" t="n">
        <f aca="false">IF($F670="Cese",1,IF($F670="Activo",INDEX(DIV_N,5),0))</f>
        <v>0</v>
      </c>
      <c r="AI670" s="44" t="n">
        <f aca="false">IF($F670="Cese",4,IF($F670="Activo",INDEX(DIV_HASTA,5),0))</f>
        <v>0</v>
      </c>
      <c r="AJ670" s="19" t="n">
        <f aca="false">IF(OR($F670="Activo",$F670="Cese"),SUMIFS(AV666:AV669,D666:D669,"&lt;="&amp;AI670),0)</f>
        <v>0</v>
      </c>
      <c r="AK670" s="19" t="n">
        <f aca="false">IF(OR($F670="Activo",$F670="Cese"),MAX(0,(AF670-AJ670)/AH670),0)</f>
        <v>0</v>
      </c>
      <c r="AL670" s="19" t="n">
        <f aca="false">IF(OR($F670="Activo",$F670="Cese"),K670+IF(PROY_BON="Sí",0,J670),0)</f>
        <v>0</v>
      </c>
      <c r="AM670" s="19" t="n">
        <f aca="false">IF(AL670&gt;0,MAX(0,X670+AL670-Y670),Z670)</f>
        <v>0</v>
      </c>
      <c r="AN670" s="19" t="n">
        <f aca="false">SUMPRODUCT((AM670&gt;TR_DESDE)*(AM670-TR_DESDE)*TR_INC)</f>
        <v>0</v>
      </c>
      <c r="AO670" s="19" t="n">
        <f aca="false">IF(AL670&gt;0,MAX(0,AN670-IF($F670="Cese",MAX(AF670,AJ670),AF670)),0)</f>
        <v>0</v>
      </c>
      <c r="AP670" s="46" t="n">
        <f aca="false">IF(OR($F670="Activo",$F670="Cese"),ROUND(AK670+AO670,2),0)</f>
        <v>0</v>
      </c>
      <c r="AQ670" s="19" t="n">
        <f aca="false">IF($F670="Cese",MAX(0,AJ670-AN670),0)</f>
        <v>0</v>
      </c>
      <c r="AR670" s="19" t="str">
        <f aca="false">IF($B670="","",IF(COUNTIFS(RP_COD,$B670,'Retenciones Planilla'!$G$6:$G$105,"&lt;&gt;")=0,"",SUMIFS('Retenciones Planilla'!$G$6:$G$105,RP_COD,$B670)))</f>
        <v/>
      </c>
      <c r="AS670" s="19" t="str">
        <f aca="false">IF(AR670="","",AR670-AP670)</f>
        <v/>
      </c>
      <c r="AT670" s="23" t="str">
        <f aca="false">IF($B670="","",IF(NOT(OR($F670="Activo",$F670="Cese")),IF(N(AR670)=0,"—","Revisar: sin vínculo"),IF(AR670="",IF(AP670=0,"No corresponde","Sin dato planilla"),IF(ABS(AS670)&lt;=TOL,"OK",IF(AS670&gt;0,"Retuvo de más","Retuvo de menos")))))</f>
        <v/>
      </c>
      <c r="AU670" s="19" t="n">
        <f aca="false">IF(AND(BASE_RET="Planilla (si existe)",AR670&lt;&gt;""),AR670,AP670)</f>
        <v>0</v>
      </c>
      <c r="AV670" s="19" t="n">
        <f aca="false">AU670+N670</f>
        <v>0</v>
      </c>
    </row>
    <row r="671" customFormat="false" ht="15" hidden="false" customHeight="false" outlineLevel="0" collapsed="false">
      <c r="A671" s="43" t="n">
        <v>56</v>
      </c>
      <c r="B671" s="35" t="str">
        <f aca="false">IF(Trabajadores!$B$61="","",Trabajadores!$B$61)</f>
        <v/>
      </c>
      <c r="C671" s="35" t="str">
        <f aca="false">IF($B671="","",Trabajadores!$D$61)</f>
        <v/>
      </c>
      <c r="D671" s="43" t="n">
        <v>6</v>
      </c>
      <c r="E671" s="23" t="s">
        <v>303</v>
      </c>
      <c r="F671" s="23" t="str">
        <f aca="false">IF($B671="","",IF(OR(6&lt;Trabajadores!$M$61,6&gt;Trabajadores!$N$61),"No vinculado",IF(AND(6=Trabajadores!$N$61,Trabajadores!$O$61="Sí"),"Cese","Activo")))</f>
        <v/>
      </c>
      <c r="G671" s="19" t="n">
        <f aca="false">IF($B671="",0,SUMIFS(Ingresos!$T$6:$T$1505,ING_COD,$B671,ING_CLASE,"ORD"))</f>
        <v>0</v>
      </c>
      <c r="H671" s="19" t="n">
        <f aca="false">IF($B671="",0,SUMIFS(Ingresos!$T$6:$T$1505,ING_COD,$B671,ING_CLASE,"ORD",ING_COMP,"Sí"))</f>
        <v>0</v>
      </c>
      <c r="I671" s="19" t="n">
        <f aca="false">IF($B671="",0,SUMIFS(Ingresos!$T$6:$T$1505,ING_COD,$B671,ING_CLASE,"GRA"))</f>
        <v>0</v>
      </c>
      <c r="J671" s="19" t="n">
        <f aca="false">IF($B671="",0,SUMIFS(Ingresos!$T$6:$T$1505,ING_COD,$B671,ING_CLASE,"BON"))</f>
        <v>0</v>
      </c>
      <c r="K671" s="19" t="n">
        <f aca="false">IF($B671="",0,SUMIFS(Ingresos!$T$6:$T$1505,ING_COD,$B671,ING_CLASE,"EXT"))</f>
        <v>0</v>
      </c>
      <c r="L671" s="19" t="n">
        <f aca="false">IF($B671="",0,SUMIFS(Ingresos!$T$6:$T$1505,ING_COD,$B671,ING_CLASE,"OTO"))</f>
        <v>0</v>
      </c>
      <c r="M671" s="19" t="n">
        <f aca="false">IF($B671="",0,SUMIFS(Ingresos!$T$6:$T$1505,ING_COD,$B671,ING_CLASE,"OTX"))</f>
        <v>0</v>
      </c>
      <c r="N671" s="19" t="n">
        <f aca="false">IF($B671="",0,SUMIFS(Ingresos!$T$6:$T$1505,ING_COD,$B671,ING_CLASE,"RETO"))</f>
        <v>0</v>
      </c>
      <c r="O671" s="19" t="n">
        <f aca="false">IF($B671="",0,SUMIFS(Ingresos!$T$6:$T$1505,ING_COD,$B671,ING_CLASE,"INA"))</f>
        <v>0</v>
      </c>
      <c r="P671" s="19" t="n">
        <f aca="false">G671+I671+J671+K671+L671+M671</f>
        <v>0</v>
      </c>
      <c r="Q671" s="44" t="n">
        <f aca="false">IF($F671="Activo",7,IF($F671="Cese",1,0))</f>
        <v>0</v>
      </c>
      <c r="R671" s="19" t="n">
        <f aca="false">G671*Q671</f>
        <v>0</v>
      </c>
      <c r="S671" s="19" t="n">
        <f aca="false">IF($F671="Activo",SUMIFS(I671:I677,$D671:$D677,"&lt;="&amp;Trabajadores!$N$61)+IF(PROY_BON="Sí",SUMIFS(J671:J677,$D671:$D677,"&lt;="&amp;Trabajadores!$N$61),0),IF($F671="Cese",I671+IF(PROY_BON="Sí",J671,0),0))</f>
        <v>0</v>
      </c>
      <c r="T671" s="19" t="n">
        <f aca="false">IF(OR($F671&lt;&gt;"Activo",Trabajadores!$I$61="No"),0,IF(I672=0,H671*(1+IF(PROY_BON="Sí",Trabajadores!$P$61,0))*Trabajadores!$R$61/6*(Trabajadores!$N$61&gt;=7),0)+IF(I677=0,H671*(1+IF(PROY_BON="Sí",Trabajadores!$P$61,0))*Trabajadores!$S$61/6*(Trabajadores!$N$61&gt;=12),0))</f>
        <v>0</v>
      </c>
      <c r="U671" s="19" t="n">
        <f aca="false">IF($F671="Activo",IF(Trabajadores!$J$61="Sí",L671*7,L671),IF($F671="Cese",L671,0))</f>
        <v>0</v>
      </c>
      <c r="V671" s="19" t="n">
        <f aca="false">IF(OR($F671="Activo",$F671="Cese"),M671,0)</f>
        <v>0</v>
      </c>
      <c r="W671" s="19" t="n">
        <f aca="false">IF(OR($F671="Activo",$F671="Cese"),SUM(P666:P670),0)</f>
        <v>0</v>
      </c>
      <c r="X671" s="36" t="n">
        <f aca="false">IF(OR($F671="Activo",$F671="Cese"),R671+S671+T671+U671+V671+W671,0)</f>
        <v>0</v>
      </c>
      <c r="Y671" s="19" t="n">
        <f aca="false">IF(OR($F671="Activo",$F671="Cese"),DED_FIJA,0)</f>
        <v>0</v>
      </c>
      <c r="Z671" s="36" t="n">
        <f aca="false">MAX(0,X671-Y671)</f>
        <v>0</v>
      </c>
      <c r="AA671" s="19" t="n">
        <f aca="false">IF(Z671=0,0,MAX(0,MIN(Z671,Parámetros!$G$19)-Parámetros!$F$19)*Parámetros!$E$19)</f>
        <v>0</v>
      </c>
      <c r="AB671" s="19" t="n">
        <f aca="false">IF(Z671=0,0,MAX(0,MIN(Z671,Parámetros!$G$20)-Parámetros!$F$20)*Parámetros!$E$20)</f>
        <v>0</v>
      </c>
      <c r="AC671" s="19" t="n">
        <f aca="false">IF(Z671=0,0,MAX(0,MIN(Z671,Parámetros!$G$21)-Parámetros!$F$21)*Parámetros!$E$21)</f>
        <v>0</v>
      </c>
      <c r="AD671" s="19" t="n">
        <f aca="false">IF(Z671=0,0,MAX(0,MIN(Z671,Parámetros!$G$22)-Parámetros!$F$22)*Parámetros!$E$22)</f>
        <v>0</v>
      </c>
      <c r="AE671" s="19" t="n">
        <f aca="false">IF(Z671=0,0,MAX(0,MIN(Z671,Parámetros!$G$23)-Parámetros!$F$23)*Parámetros!$E$23)</f>
        <v>0</v>
      </c>
      <c r="AF671" s="36" t="n">
        <f aca="false">SUM(AA671:AE671)</f>
        <v>0</v>
      </c>
      <c r="AG671" s="45" t="str">
        <f aca="false">IF(AM671&lt;=0,"-",INDEX(TR_TASA,MATCH(AM671,TR_DESDE,1)))</f>
        <v>-</v>
      </c>
      <c r="AH671" s="44" t="n">
        <f aca="false">IF($F671="Cese",1,IF($F671="Activo",INDEX(DIV_N,6),0))</f>
        <v>0</v>
      </c>
      <c r="AI671" s="44" t="n">
        <f aca="false">IF($F671="Cese",5,IF($F671="Activo",INDEX(DIV_HASTA,6),0))</f>
        <v>0</v>
      </c>
      <c r="AJ671" s="19" t="n">
        <f aca="false">IF(OR($F671="Activo",$F671="Cese"),SUMIFS(AV666:AV670,D666:D670,"&lt;="&amp;AI671),0)</f>
        <v>0</v>
      </c>
      <c r="AK671" s="19" t="n">
        <f aca="false">IF(OR($F671="Activo",$F671="Cese"),MAX(0,(AF671-AJ671)/AH671),0)</f>
        <v>0</v>
      </c>
      <c r="AL671" s="19" t="n">
        <f aca="false">IF(OR($F671="Activo",$F671="Cese"),K671+IF(PROY_BON="Sí",0,J671),0)</f>
        <v>0</v>
      </c>
      <c r="AM671" s="19" t="n">
        <f aca="false">IF(AL671&gt;0,MAX(0,X671+AL671-Y671),Z671)</f>
        <v>0</v>
      </c>
      <c r="AN671" s="19" t="n">
        <f aca="false">SUMPRODUCT((AM671&gt;TR_DESDE)*(AM671-TR_DESDE)*TR_INC)</f>
        <v>0</v>
      </c>
      <c r="AO671" s="19" t="n">
        <f aca="false">IF(AL671&gt;0,MAX(0,AN671-IF($F671="Cese",MAX(AF671,AJ671),AF671)),0)</f>
        <v>0</v>
      </c>
      <c r="AP671" s="46" t="n">
        <f aca="false">IF(OR($F671="Activo",$F671="Cese"),ROUND(AK671+AO671,2),0)</f>
        <v>0</v>
      </c>
      <c r="AQ671" s="19" t="n">
        <f aca="false">IF($F671="Cese",MAX(0,AJ671-AN671),0)</f>
        <v>0</v>
      </c>
      <c r="AR671" s="19" t="str">
        <f aca="false">IF($B671="","",IF(COUNTIFS(RP_COD,$B671,'Retenciones Planilla'!$H$6:$H$105,"&lt;&gt;")=0,"",SUMIFS('Retenciones Planilla'!$H$6:$H$105,RP_COD,$B671)))</f>
        <v/>
      </c>
      <c r="AS671" s="19" t="str">
        <f aca="false">IF(AR671="","",AR671-AP671)</f>
        <v/>
      </c>
      <c r="AT671" s="23" t="str">
        <f aca="false">IF($B671="","",IF(NOT(OR($F671="Activo",$F671="Cese")),IF(N(AR671)=0,"—","Revisar: sin vínculo"),IF(AR671="",IF(AP671=0,"No corresponde","Sin dato planilla"),IF(ABS(AS671)&lt;=TOL,"OK",IF(AS671&gt;0,"Retuvo de más","Retuvo de menos")))))</f>
        <v/>
      </c>
      <c r="AU671" s="19" t="n">
        <f aca="false">IF(AND(BASE_RET="Planilla (si existe)",AR671&lt;&gt;""),AR671,AP671)</f>
        <v>0</v>
      </c>
      <c r="AV671" s="19" t="n">
        <f aca="false">AU671+N671</f>
        <v>0</v>
      </c>
    </row>
    <row r="672" customFormat="false" ht="15" hidden="false" customHeight="false" outlineLevel="0" collapsed="false">
      <c r="A672" s="43" t="n">
        <v>56</v>
      </c>
      <c r="B672" s="35" t="str">
        <f aca="false">IF(Trabajadores!$B$61="","",Trabajadores!$B$61)</f>
        <v/>
      </c>
      <c r="C672" s="35" t="str">
        <f aca="false">IF($B672="","",Trabajadores!$D$61)</f>
        <v/>
      </c>
      <c r="D672" s="43" t="n">
        <v>7</v>
      </c>
      <c r="E672" s="23" t="s">
        <v>304</v>
      </c>
      <c r="F672" s="23" t="str">
        <f aca="false">IF($B672="","",IF(OR(7&lt;Trabajadores!$M$61,7&gt;Trabajadores!$N$61),"No vinculado",IF(AND(7=Trabajadores!$N$61,Trabajadores!$O$61="Sí"),"Cese","Activo")))</f>
        <v/>
      </c>
      <c r="G672" s="19" t="n">
        <f aca="false">IF($B672="",0,SUMIFS(Ingresos!$U$6:$U$1505,ING_COD,$B672,ING_CLASE,"ORD"))</f>
        <v>0</v>
      </c>
      <c r="H672" s="19" t="n">
        <f aca="false">IF($B672="",0,SUMIFS(Ingresos!$U$6:$U$1505,ING_COD,$B672,ING_CLASE,"ORD",ING_COMP,"Sí"))</f>
        <v>0</v>
      </c>
      <c r="I672" s="19" t="n">
        <f aca="false">IF($B672="",0,SUMIFS(Ingresos!$U$6:$U$1505,ING_COD,$B672,ING_CLASE,"GRA"))</f>
        <v>0</v>
      </c>
      <c r="J672" s="19" t="n">
        <f aca="false">IF($B672="",0,SUMIFS(Ingresos!$U$6:$U$1505,ING_COD,$B672,ING_CLASE,"BON"))</f>
        <v>0</v>
      </c>
      <c r="K672" s="19" t="n">
        <f aca="false">IF($B672="",0,SUMIFS(Ingresos!$U$6:$U$1505,ING_COD,$B672,ING_CLASE,"EXT"))</f>
        <v>0</v>
      </c>
      <c r="L672" s="19" t="n">
        <f aca="false">IF($B672="",0,SUMIFS(Ingresos!$U$6:$U$1505,ING_COD,$B672,ING_CLASE,"OTO"))</f>
        <v>0</v>
      </c>
      <c r="M672" s="19" t="n">
        <f aca="false">IF($B672="",0,SUMIFS(Ingresos!$U$6:$U$1505,ING_COD,$B672,ING_CLASE,"OTX"))</f>
        <v>0</v>
      </c>
      <c r="N672" s="19" t="n">
        <f aca="false">IF($B672="",0,SUMIFS(Ingresos!$U$6:$U$1505,ING_COD,$B672,ING_CLASE,"RETO"))</f>
        <v>0</v>
      </c>
      <c r="O672" s="19" t="n">
        <f aca="false">IF($B672="",0,SUMIFS(Ingresos!$U$6:$U$1505,ING_COD,$B672,ING_CLASE,"INA"))</f>
        <v>0</v>
      </c>
      <c r="P672" s="19" t="n">
        <f aca="false">G672+I672+J672+K672+L672+M672</f>
        <v>0</v>
      </c>
      <c r="Q672" s="44" t="n">
        <f aca="false">IF($F672="Activo",6,IF($F672="Cese",1,0))</f>
        <v>0</v>
      </c>
      <c r="R672" s="19" t="n">
        <f aca="false">G672*Q672</f>
        <v>0</v>
      </c>
      <c r="S672" s="19" t="n">
        <f aca="false">IF($F672="Activo",SUMIFS(I672:I677,$D672:$D677,"&lt;="&amp;Trabajadores!$N$61)+IF(PROY_BON="Sí",SUMIFS(J672:J677,$D672:$D677,"&lt;="&amp;Trabajadores!$N$61),0),IF($F672="Cese",I672+IF(PROY_BON="Sí",J672,0),0))</f>
        <v>0</v>
      </c>
      <c r="T672" s="19" t="n">
        <f aca="false">IF(OR($F672&lt;&gt;"Activo",Trabajadores!$I$61="No"),0,IF(I677=0,H672*(1+IF(PROY_BON="Sí",Trabajadores!$P$61,0))*Trabajadores!$S$61/6*(Trabajadores!$N$61&gt;=12),0))</f>
        <v>0</v>
      </c>
      <c r="U672" s="19" t="n">
        <f aca="false">IF($F672="Activo",IF(Trabajadores!$J$61="Sí",L672*6,L672),IF($F672="Cese",L672,0))</f>
        <v>0</v>
      </c>
      <c r="V672" s="19" t="n">
        <f aca="false">IF(OR($F672="Activo",$F672="Cese"),M672,0)</f>
        <v>0</v>
      </c>
      <c r="W672" s="19" t="n">
        <f aca="false">IF(OR($F672="Activo",$F672="Cese"),SUM(P666:P671),0)</f>
        <v>0</v>
      </c>
      <c r="X672" s="36" t="n">
        <f aca="false">IF(OR($F672="Activo",$F672="Cese"),R672+S672+T672+U672+V672+W672,0)</f>
        <v>0</v>
      </c>
      <c r="Y672" s="19" t="n">
        <f aca="false">IF(OR($F672="Activo",$F672="Cese"),DED_FIJA,0)</f>
        <v>0</v>
      </c>
      <c r="Z672" s="36" t="n">
        <f aca="false">MAX(0,X672-Y672)</f>
        <v>0</v>
      </c>
      <c r="AA672" s="19" t="n">
        <f aca="false">IF(Z672=0,0,MAX(0,MIN(Z672,Parámetros!$G$19)-Parámetros!$F$19)*Parámetros!$E$19)</f>
        <v>0</v>
      </c>
      <c r="AB672" s="19" t="n">
        <f aca="false">IF(Z672=0,0,MAX(0,MIN(Z672,Parámetros!$G$20)-Parámetros!$F$20)*Parámetros!$E$20)</f>
        <v>0</v>
      </c>
      <c r="AC672" s="19" t="n">
        <f aca="false">IF(Z672=0,0,MAX(0,MIN(Z672,Parámetros!$G$21)-Parámetros!$F$21)*Parámetros!$E$21)</f>
        <v>0</v>
      </c>
      <c r="AD672" s="19" t="n">
        <f aca="false">IF(Z672=0,0,MAX(0,MIN(Z672,Parámetros!$G$22)-Parámetros!$F$22)*Parámetros!$E$22)</f>
        <v>0</v>
      </c>
      <c r="AE672" s="19" t="n">
        <f aca="false">IF(Z672=0,0,MAX(0,MIN(Z672,Parámetros!$G$23)-Parámetros!$F$23)*Parámetros!$E$23)</f>
        <v>0</v>
      </c>
      <c r="AF672" s="36" t="n">
        <f aca="false">SUM(AA672:AE672)</f>
        <v>0</v>
      </c>
      <c r="AG672" s="45" t="str">
        <f aca="false">IF(AM672&lt;=0,"-",INDEX(TR_TASA,MATCH(AM672,TR_DESDE,1)))</f>
        <v>-</v>
      </c>
      <c r="AH672" s="44" t="n">
        <f aca="false">IF($F672="Cese",1,IF($F672="Activo",INDEX(DIV_N,7),0))</f>
        <v>0</v>
      </c>
      <c r="AI672" s="44" t="n">
        <f aca="false">IF($F672="Cese",6,IF($F672="Activo",INDEX(DIV_HASTA,7),0))</f>
        <v>0</v>
      </c>
      <c r="AJ672" s="19" t="n">
        <f aca="false">IF(OR($F672="Activo",$F672="Cese"),SUMIFS(AV666:AV671,D666:D671,"&lt;="&amp;AI672),0)</f>
        <v>0</v>
      </c>
      <c r="AK672" s="19" t="n">
        <f aca="false">IF(OR($F672="Activo",$F672="Cese"),MAX(0,(AF672-AJ672)/AH672),0)</f>
        <v>0</v>
      </c>
      <c r="AL672" s="19" t="n">
        <f aca="false">IF(OR($F672="Activo",$F672="Cese"),K672+IF(PROY_BON="Sí",0,J672),0)</f>
        <v>0</v>
      </c>
      <c r="AM672" s="19" t="n">
        <f aca="false">IF(AL672&gt;0,MAX(0,X672+AL672-Y672),Z672)</f>
        <v>0</v>
      </c>
      <c r="AN672" s="19" t="n">
        <f aca="false">SUMPRODUCT((AM672&gt;TR_DESDE)*(AM672-TR_DESDE)*TR_INC)</f>
        <v>0</v>
      </c>
      <c r="AO672" s="19" t="n">
        <f aca="false">IF(AL672&gt;0,MAX(0,AN672-IF($F672="Cese",MAX(AF672,AJ672),AF672)),0)</f>
        <v>0</v>
      </c>
      <c r="AP672" s="46" t="n">
        <f aca="false">IF(OR($F672="Activo",$F672="Cese"),ROUND(AK672+AO672,2),0)</f>
        <v>0</v>
      </c>
      <c r="AQ672" s="19" t="n">
        <f aca="false">IF($F672="Cese",MAX(0,AJ672-AN672),0)</f>
        <v>0</v>
      </c>
      <c r="AR672" s="19" t="str">
        <f aca="false">IF($B672="","",IF(COUNTIFS(RP_COD,$B672,'Retenciones Planilla'!$I$6:$I$105,"&lt;&gt;")=0,"",SUMIFS('Retenciones Planilla'!$I$6:$I$105,RP_COD,$B672)))</f>
        <v/>
      </c>
      <c r="AS672" s="19" t="str">
        <f aca="false">IF(AR672="","",AR672-AP672)</f>
        <v/>
      </c>
      <c r="AT672" s="23" t="str">
        <f aca="false">IF($B672="","",IF(NOT(OR($F672="Activo",$F672="Cese")),IF(N(AR672)=0,"—","Revisar: sin vínculo"),IF(AR672="",IF(AP672=0,"No corresponde","Sin dato planilla"),IF(ABS(AS672)&lt;=TOL,"OK",IF(AS672&gt;0,"Retuvo de más","Retuvo de menos")))))</f>
        <v/>
      </c>
      <c r="AU672" s="19" t="n">
        <f aca="false">IF(AND(BASE_RET="Planilla (si existe)",AR672&lt;&gt;""),AR672,AP672)</f>
        <v>0</v>
      </c>
      <c r="AV672" s="19" t="n">
        <f aca="false">AU672+N672</f>
        <v>0</v>
      </c>
    </row>
    <row r="673" customFormat="false" ht="15" hidden="false" customHeight="false" outlineLevel="0" collapsed="false">
      <c r="A673" s="43" t="n">
        <v>56</v>
      </c>
      <c r="B673" s="35" t="str">
        <f aca="false">IF(Trabajadores!$B$61="","",Trabajadores!$B$61)</f>
        <v/>
      </c>
      <c r="C673" s="35" t="str">
        <f aca="false">IF($B673="","",Trabajadores!$D$61)</f>
        <v/>
      </c>
      <c r="D673" s="43" t="n">
        <v>8</v>
      </c>
      <c r="E673" s="23" t="s">
        <v>305</v>
      </c>
      <c r="F673" s="23" t="str">
        <f aca="false">IF($B673="","",IF(OR(8&lt;Trabajadores!$M$61,8&gt;Trabajadores!$N$61),"No vinculado",IF(AND(8=Trabajadores!$N$61,Trabajadores!$O$61="Sí"),"Cese","Activo")))</f>
        <v/>
      </c>
      <c r="G673" s="19" t="n">
        <f aca="false">IF($B673="",0,SUMIFS(Ingresos!$V$6:$V$1505,ING_COD,$B673,ING_CLASE,"ORD"))</f>
        <v>0</v>
      </c>
      <c r="H673" s="19" t="n">
        <f aca="false">IF($B673="",0,SUMIFS(Ingresos!$V$6:$V$1505,ING_COD,$B673,ING_CLASE,"ORD",ING_COMP,"Sí"))</f>
        <v>0</v>
      </c>
      <c r="I673" s="19" t="n">
        <f aca="false">IF($B673="",0,SUMIFS(Ingresos!$V$6:$V$1505,ING_COD,$B673,ING_CLASE,"GRA"))</f>
        <v>0</v>
      </c>
      <c r="J673" s="19" t="n">
        <f aca="false">IF($B673="",0,SUMIFS(Ingresos!$V$6:$V$1505,ING_COD,$B673,ING_CLASE,"BON"))</f>
        <v>0</v>
      </c>
      <c r="K673" s="19" t="n">
        <f aca="false">IF($B673="",0,SUMIFS(Ingresos!$V$6:$V$1505,ING_COD,$B673,ING_CLASE,"EXT"))</f>
        <v>0</v>
      </c>
      <c r="L673" s="19" t="n">
        <f aca="false">IF($B673="",0,SUMIFS(Ingresos!$V$6:$V$1505,ING_COD,$B673,ING_CLASE,"OTO"))</f>
        <v>0</v>
      </c>
      <c r="M673" s="19" t="n">
        <f aca="false">IF($B673="",0,SUMIFS(Ingresos!$V$6:$V$1505,ING_COD,$B673,ING_CLASE,"OTX"))</f>
        <v>0</v>
      </c>
      <c r="N673" s="19" t="n">
        <f aca="false">IF($B673="",0,SUMIFS(Ingresos!$V$6:$V$1505,ING_COD,$B673,ING_CLASE,"RETO"))</f>
        <v>0</v>
      </c>
      <c r="O673" s="19" t="n">
        <f aca="false">IF($B673="",0,SUMIFS(Ingresos!$V$6:$V$1505,ING_COD,$B673,ING_CLASE,"INA"))</f>
        <v>0</v>
      </c>
      <c r="P673" s="19" t="n">
        <f aca="false">G673+I673+J673+K673+L673+M673</f>
        <v>0</v>
      </c>
      <c r="Q673" s="44" t="n">
        <f aca="false">IF($F673="Activo",5,IF($F673="Cese",1,0))</f>
        <v>0</v>
      </c>
      <c r="R673" s="19" t="n">
        <f aca="false">G673*Q673</f>
        <v>0</v>
      </c>
      <c r="S673" s="19" t="n">
        <f aca="false">IF($F673="Activo",SUMIFS(I673:I677,$D673:$D677,"&lt;="&amp;Trabajadores!$N$61)+IF(PROY_BON="Sí",SUMIFS(J673:J677,$D673:$D677,"&lt;="&amp;Trabajadores!$N$61),0),IF($F673="Cese",I673+IF(PROY_BON="Sí",J673,0),0))</f>
        <v>0</v>
      </c>
      <c r="T673" s="19" t="n">
        <f aca="false">IF(OR($F673&lt;&gt;"Activo",Trabajadores!$I$61="No"),0,IF(I677=0,H673*(1+IF(PROY_BON="Sí",Trabajadores!$P$61,0))*Trabajadores!$S$61/6*(Trabajadores!$N$61&gt;=12),0))</f>
        <v>0</v>
      </c>
      <c r="U673" s="19" t="n">
        <f aca="false">IF($F673="Activo",IF(Trabajadores!$J$61="Sí",L673*5,L673),IF($F673="Cese",L673,0))</f>
        <v>0</v>
      </c>
      <c r="V673" s="19" t="n">
        <f aca="false">IF(OR($F673="Activo",$F673="Cese"),M673,0)</f>
        <v>0</v>
      </c>
      <c r="W673" s="19" t="n">
        <f aca="false">IF(OR($F673="Activo",$F673="Cese"),SUM(P666:P672),0)</f>
        <v>0</v>
      </c>
      <c r="X673" s="36" t="n">
        <f aca="false">IF(OR($F673="Activo",$F673="Cese"),R673+S673+T673+U673+V673+W673,0)</f>
        <v>0</v>
      </c>
      <c r="Y673" s="19" t="n">
        <f aca="false">IF(OR($F673="Activo",$F673="Cese"),DED_FIJA,0)</f>
        <v>0</v>
      </c>
      <c r="Z673" s="36" t="n">
        <f aca="false">MAX(0,X673-Y673)</f>
        <v>0</v>
      </c>
      <c r="AA673" s="19" t="n">
        <f aca="false">IF(Z673=0,0,MAX(0,MIN(Z673,Parámetros!$G$19)-Parámetros!$F$19)*Parámetros!$E$19)</f>
        <v>0</v>
      </c>
      <c r="AB673" s="19" t="n">
        <f aca="false">IF(Z673=0,0,MAX(0,MIN(Z673,Parámetros!$G$20)-Parámetros!$F$20)*Parámetros!$E$20)</f>
        <v>0</v>
      </c>
      <c r="AC673" s="19" t="n">
        <f aca="false">IF(Z673=0,0,MAX(0,MIN(Z673,Parámetros!$G$21)-Parámetros!$F$21)*Parámetros!$E$21)</f>
        <v>0</v>
      </c>
      <c r="AD673" s="19" t="n">
        <f aca="false">IF(Z673=0,0,MAX(0,MIN(Z673,Parámetros!$G$22)-Parámetros!$F$22)*Parámetros!$E$22)</f>
        <v>0</v>
      </c>
      <c r="AE673" s="19" t="n">
        <f aca="false">IF(Z673=0,0,MAX(0,MIN(Z673,Parámetros!$G$23)-Parámetros!$F$23)*Parámetros!$E$23)</f>
        <v>0</v>
      </c>
      <c r="AF673" s="36" t="n">
        <f aca="false">SUM(AA673:AE673)</f>
        <v>0</v>
      </c>
      <c r="AG673" s="45" t="str">
        <f aca="false">IF(AM673&lt;=0,"-",INDEX(TR_TASA,MATCH(AM673,TR_DESDE,1)))</f>
        <v>-</v>
      </c>
      <c r="AH673" s="44" t="n">
        <f aca="false">IF($F673="Cese",1,IF($F673="Activo",INDEX(DIV_N,8),0))</f>
        <v>0</v>
      </c>
      <c r="AI673" s="44" t="n">
        <f aca="false">IF($F673="Cese",7,IF($F673="Activo",INDEX(DIV_HASTA,8),0))</f>
        <v>0</v>
      </c>
      <c r="AJ673" s="19" t="n">
        <f aca="false">IF(OR($F673="Activo",$F673="Cese"),SUMIFS(AV666:AV672,D666:D672,"&lt;="&amp;AI673),0)</f>
        <v>0</v>
      </c>
      <c r="AK673" s="19" t="n">
        <f aca="false">IF(OR($F673="Activo",$F673="Cese"),MAX(0,(AF673-AJ673)/AH673),0)</f>
        <v>0</v>
      </c>
      <c r="AL673" s="19" t="n">
        <f aca="false">IF(OR($F673="Activo",$F673="Cese"),K673+IF(PROY_BON="Sí",0,J673),0)</f>
        <v>0</v>
      </c>
      <c r="AM673" s="19" t="n">
        <f aca="false">IF(AL673&gt;0,MAX(0,X673+AL673-Y673),Z673)</f>
        <v>0</v>
      </c>
      <c r="AN673" s="19" t="n">
        <f aca="false">SUMPRODUCT((AM673&gt;TR_DESDE)*(AM673-TR_DESDE)*TR_INC)</f>
        <v>0</v>
      </c>
      <c r="AO673" s="19" t="n">
        <f aca="false">IF(AL673&gt;0,MAX(0,AN673-IF($F673="Cese",MAX(AF673,AJ673),AF673)),0)</f>
        <v>0</v>
      </c>
      <c r="AP673" s="46" t="n">
        <f aca="false">IF(OR($F673="Activo",$F673="Cese"),ROUND(AK673+AO673,2),0)</f>
        <v>0</v>
      </c>
      <c r="AQ673" s="19" t="n">
        <f aca="false">IF($F673="Cese",MAX(0,AJ673-AN673),0)</f>
        <v>0</v>
      </c>
      <c r="AR673" s="19" t="str">
        <f aca="false">IF($B673="","",IF(COUNTIFS(RP_COD,$B673,'Retenciones Planilla'!$J$6:$J$105,"&lt;&gt;")=0,"",SUMIFS('Retenciones Planilla'!$J$6:$J$105,RP_COD,$B673)))</f>
        <v/>
      </c>
      <c r="AS673" s="19" t="str">
        <f aca="false">IF(AR673="","",AR673-AP673)</f>
        <v/>
      </c>
      <c r="AT673" s="23" t="str">
        <f aca="false">IF($B673="","",IF(NOT(OR($F673="Activo",$F673="Cese")),IF(N(AR673)=0,"—","Revisar: sin vínculo"),IF(AR673="",IF(AP673=0,"No corresponde","Sin dato planilla"),IF(ABS(AS673)&lt;=TOL,"OK",IF(AS673&gt;0,"Retuvo de más","Retuvo de menos")))))</f>
        <v/>
      </c>
      <c r="AU673" s="19" t="n">
        <f aca="false">IF(AND(BASE_RET="Planilla (si existe)",AR673&lt;&gt;""),AR673,AP673)</f>
        <v>0</v>
      </c>
      <c r="AV673" s="19" t="n">
        <f aca="false">AU673+N673</f>
        <v>0</v>
      </c>
    </row>
    <row r="674" customFormat="false" ht="15" hidden="false" customHeight="false" outlineLevel="0" collapsed="false">
      <c r="A674" s="43" t="n">
        <v>56</v>
      </c>
      <c r="B674" s="35" t="str">
        <f aca="false">IF(Trabajadores!$B$61="","",Trabajadores!$B$61)</f>
        <v/>
      </c>
      <c r="C674" s="35" t="str">
        <f aca="false">IF($B674="","",Trabajadores!$D$61)</f>
        <v/>
      </c>
      <c r="D674" s="43" t="n">
        <v>9</v>
      </c>
      <c r="E674" s="23" t="s">
        <v>306</v>
      </c>
      <c r="F674" s="23" t="str">
        <f aca="false">IF($B674="","",IF(OR(9&lt;Trabajadores!$M$61,9&gt;Trabajadores!$N$61),"No vinculado",IF(AND(9=Trabajadores!$N$61,Trabajadores!$O$61="Sí"),"Cese","Activo")))</f>
        <v/>
      </c>
      <c r="G674" s="19" t="n">
        <f aca="false">IF($B674="",0,SUMIFS(Ingresos!$W$6:$W$1505,ING_COD,$B674,ING_CLASE,"ORD"))</f>
        <v>0</v>
      </c>
      <c r="H674" s="19" t="n">
        <f aca="false">IF($B674="",0,SUMIFS(Ingresos!$W$6:$W$1505,ING_COD,$B674,ING_CLASE,"ORD",ING_COMP,"Sí"))</f>
        <v>0</v>
      </c>
      <c r="I674" s="19" t="n">
        <f aca="false">IF($B674="",0,SUMIFS(Ingresos!$W$6:$W$1505,ING_COD,$B674,ING_CLASE,"GRA"))</f>
        <v>0</v>
      </c>
      <c r="J674" s="19" t="n">
        <f aca="false">IF($B674="",0,SUMIFS(Ingresos!$W$6:$W$1505,ING_COD,$B674,ING_CLASE,"BON"))</f>
        <v>0</v>
      </c>
      <c r="K674" s="19" t="n">
        <f aca="false">IF($B674="",0,SUMIFS(Ingresos!$W$6:$W$1505,ING_COD,$B674,ING_CLASE,"EXT"))</f>
        <v>0</v>
      </c>
      <c r="L674" s="19" t="n">
        <f aca="false">IF($B674="",0,SUMIFS(Ingresos!$W$6:$W$1505,ING_COD,$B674,ING_CLASE,"OTO"))</f>
        <v>0</v>
      </c>
      <c r="M674" s="19" t="n">
        <f aca="false">IF($B674="",0,SUMIFS(Ingresos!$W$6:$W$1505,ING_COD,$B674,ING_CLASE,"OTX"))</f>
        <v>0</v>
      </c>
      <c r="N674" s="19" t="n">
        <f aca="false">IF($B674="",0,SUMIFS(Ingresos!$W$6:$W$1505,ING_COD,$B674,ING_CLASE,"RETO"))</f>
        <v>0</v>
      </c>
      <c r="O674" s="19" t="n">
        <f aca="false">IF($B674="",0,SUMIFS(Ingresos!$W$6:$W$1505,ING_COD,$B674,ING_CLASE,"INA"))</f>
        <v>0</v>
      </c>
      <c r="P674" s="19" t="n">
        <f aca="false">G674+I674+J674+K674+L674+M674</f>
        <v>0</v>
      </c>
      <c r="Q674" s="44" t="n">
        <f aca="false">IF($F674="Activo",4,IF($F674="Cese",1,0))</f>
        <v>0</v>
      </c>
      <c r="R674" s="19" t="n">
        <f aca="false">G674*Q674</f>
        <v>0</v>
      </c>
      <c r="S674" s="19" t="n">
        <f aca="false">IF($F674="Activo",SUMIFS(I674:I677,$D674:$D677,"&lt;="&amp;Trabajadores!$N$61)+IF(PROY_BON="Sí",SUMIFS(J674:J677,$D674:$D677,"&lt;="&amp;Trabajadores!$N$61),0),IF($F674="Cese",I674+IF(PROY_BON="Sí",J674,0),0))</f>
        <v>0</v>
      </c>
      <c r="T674" s="19" t="n">
        <f aca="false">IF(OR($F674&lt;&gt;"Activo",Trabajadores!$I$61="No"),0,IF(I677=0,H674*(1+IF(PROY_BON="Sí",Trabajadores!$P$61,0))*Trabajadores!$S$61/6*(Trabajadores!$N$61&gt;=12),0))</f>
        <v>0</v>
      </c>
      <c r="U674" s="19" t="n">
        <f aca="false">IF($F674="Activo",IF(Trabajadores!$J$61="Sí",L674*4,L674),IF($F674="Cese",L674,0))</f>
        <v>0</v>
      </c>
      <c r="V674" s="19" t="n">
        <f aca="false">IF(OR($F674="Activo",$F674="Cese"),M674,0)</f>
        <v>0</v>
      </c>
      <c r="W674" s="19" t="n">
        <f aca="false">IF(OR($F674="Activo",$F674="Cese"),SUM(P666:P673),0)</f>
        <v>0</v>
      </c>
      <c r="X674" s="36" t="n">
        <f aca="false">IF(OR($F674="Activo",$F674="Cese"),R674+S674+T674+U674+V674+W674,0)</f>
        <v>0</v>
      </c>
      <c r="Y674" s="19" t="n">
        <f aca="false">IF(OR($F674="Activo",$F674="Cese"),DED_FIJA,0)</f>
        <v>0</v>
      </c>
      <c r="Z674" s="36" t="n">
        <f aca="false">MAX(0,X674-Y674)</f>
        <v>0</v>
      </c>
      <c r="AA674" s="19" t="n">
        <f aca="false">IF(Z674=0,0,MAX(0,MIN(Z674,Parámetros!$G$19)-Parámetros!$F$19)*Parámetros!$E$19)</f>
        <v>0</v>
      </c>
      <c r="AB674" s="19" t="n">
        <f aca="false">IF(Z674=0,0,MAX(0,MIN(Z674,Parámetros!$G$20)-Parámetros!$F$20)*Parámetros!$E$20)</f>
        <v>0</v>
      </c>
      <c r="AC674" s="19" t="n">
        <f aca="false">IF(Z674=0,0,MAX(0,MIN(Z674,Parámetros!$G$21)-Parámetros!$F$21)*Parámetros!$E$21)</f>
        <v>0</v>
      </c>
      <c r="AD674" s="19" t="n">
        <f aca="false">IF(Z674=0,0,MAX(0,MIN(Z674,Parámetros!$G$22)-Parámetros!$F$22)*Parámetros!$E$22)</f>
        <v>0</v>
      </c>
      <c r="AE674" s="19" t="n">
        <f aca="false">IF(Z674=0,0,MAX(0,MIN(Z674,Parámetros!$G$23)-Parámetros!$F$23)*Parámetros!$E$23)</f>
        <v>0</v>
      </c>
      <c r="AF674" s="36" t="n">
        <f aca="false">SUM(AA674:AE674)</f>
        <v>0</v>
      </c>
      <c r="AG674" s="45" t="str">
        <f aca="false">IF(AM674&lt;=0,"-",INDEX(TR_TASA,MATCH(AM674,TR_DESDE,1)))</f>
        <v>-</v>
      </c>
      <c r="AH674" s="44" t="n">
        <f aca="false">IF($F674="Cese",1,IF($F674="Activo",INDEX(DIV_N,9),0))</f>
        <v>0</v>
      </c>
      <c r="AI674" s="44" t="n">
        <f aca="false">IF($F674="Cese",8,IF($F674="Activo",INDEX(DIV_HASTA,9),0))</f>
        <v>0</v>
      </c>
      <c r="AJ674" s="19" t="n">
        <f aca="false">IF(OR($F674="Activo",$F674="Cese"),SUMIFS(AV666:AV673,D666:D673,"&lt;="&amp;AI674),0)</f>
        <v>0</v>
      </c>
      <c r="AK674" s="19" t="n">
        <f aca="false">IF(OR($F674="Activo",$F674="Cese"),MAX(0,(AF674-AJ674)/AH674),0)</f>
        <v>0</v>
      </c>
      <c r="AL674" s="19" t="n">
        <f aca="false">IF(OR($F674="Activo",$F674="Cese"),K674+IF(PROY_BON="Sí",0,J674),0)</f>
        <v>0</v>
      </c>
      <c r="AM674" s="19" t="n">
        <f aca="false">IF(AL674&gt;0,MAX(0,X674+AL674-Y674),Z674)</f>
        <v>0</v>
      </c>
      <c r="AN674" s="19" t="n">
        <f aca="false">SUMPRODUCT((AM674&gt;TR_DESDE)*(AM674-TR_DESDE)*TR_INC)</f>
        <v>0</v>
      </c>
      <c r="AO674" s="19" t="n">
        <f aca="false">IF(AL674&gt;0,MAX(0,AN674-IF($F674="Cese",MAX(AF674,AJ674),AF674)),0)</f>
        <v>0</v>
      </c>
      <c r="AP674" s="46" t="n">
        <f aca="false">IF(OR($F674="Activo",$F674="Cese"),ROUND(AK674+AO674,2),0)</f>
        <v>0</v>
      </c>
      <c r="AQ674" s="19" t="n">
        <f aca="false">IF($F674="Cese",MAX(0,AJ674-AN674),0)</f>
        <v>0</v>
      </c>
      <c r="AR674" s="19" t="str">
        <f aca="false">IF($B674="","",IF(COUNTIFS(RP_COD,$B674,'Retenciones Planilla'!$K$6:$K$105,"&lt;&gt;")=0,"",SUMIFS('Retenciones Planilla'!$K$6:$K$105,RP_COD,$B674)))</f>
        <v/>
      </c>
      <c r="AS674" s="19" t="str">
        <f aca="false">IF(AR674="","",AR674-AP674)</f>
        <v/>
      </c>
      <c r="AT674" s="23" t="str">
        <f aca="false">IF($B674="","",IF(NOT(OR($F674="Activo",$F674="Cese")),IF(N(AR674)=0,"—","Revisar: sin vínculo"),IF(AR674="",IF(AP674=0,"No corresponde","Sin dato planilla"),IF(ABS(AS674)&lt;=TOL,"OK",IF(AS674&gt;0,"Retuvo de más","Retuvo de menos")))))</f>
        <v/>
      </c>
      <c r="AU674" s="19" t="n">
        <f aca="false">IF(AND(BASE_RET="Planilla (si existe)",AR674&lt;&gt;""),AR674,AP674)</f>
        <v>0</v>
      </c>
      <c r="AV674" s="19" t="n">
        <f aca="false">AU674+N674</f>
        <v>0</v>
      </c>
    </row>
    <row r="675" customFormat="false" ht="15" hidden="false" customHeight="false" outlineLevel="0" collapsed="false">
      <c r="A675" s="43" t="n">
        <v>56</v>
      </c>
      <c r="B675" s="35" t="str">
        <f aca="false">IF(Trabajadores!$B$61="","",Trabajadores!$B$61)</f>
        <v/>
      </c>
      <c r="C675" s="35" t="str">
        <f aca="false">IF($B675="","",Trabajadores!$D$61)</f>
        <v/>
      </c>
      <c r="D675" s="43" t="n">
        <v>10</v>
      </c>
      <c r="E675" s="23" t="s">
        <v>307</v>
      </c>
      <c r="F675" s="23" t="str">
        <f aca="false">IF($B675="","",IF(OR(10&lt;Trabajadores!$M$61,10&gt;Trabajadores!$N$61),"No vinculado",IF(AND(10=Trabajadores!$N$61,Trabajadores!$O$61="Sí"),"Cese","Activo")))</f>
        <v/>
      </c>
      <c r="G675" s="19" t="n">
        <f aca="false">IF($B675="",0,SUMIFS(Ingresos!$X$6:$X$1505,ING_COD,$B675,ING_CLASE,"ORD"))</f>
        <v>0</v>
      </c>
      <c r="H675" s="19" t="n">
        <f aca="false">IF($B675="",0,SUMIFS(Ingresos!$X$6:$X$1505,ING_COD,$B675,ING_CLASE,"ORD",ING_COMP,"Sí"))</f>
        <v>0</v>
      </c>
      <c r="I675" s="19" t="n">
        <f aca="false">IF($B675="",0,SUMIFS(Ingresos!$X$6:$X$1505,ING_COD,$B675,ING_CLASE,"GRA"))</f>
        <v>0</v>
      </c>
      <c r="J675" s="19" t="n">
        <f aca="false">IF($B675="",0,SUMIFS(Ingresos!$X$6:$X$1505,ING_COD,$B675,ING_CLASE,"BON"))</f>
        <v>0</v>
      </c>
      <c r="K675" s="19" t="n">
        <f aca="false">IF($B675="",0,SUMIFS(Ingresos!$X$6:$X$1505,ING_COD,$B675,ING_CLASE,"EXT"))</f>
        <v>0</v>
      </c>
      <c r="L675" s="19" t="n">
        <f aca="false">IF($B675="",0,SUMIFS(Ingresos!$X$6:$X$1505,ING_COD,$B675,ING_CLASE,"OTO"))</f>
        <v>0</v>
      </c>
      <c r="M675" s="19" t="n">
        <f aca="false">IF($B675="",0,SUMIFS(Ingresos!$X$6:$X$1505,ING_COD,$B675,ING_CLASE,"OTX"))</f>
        <v>0</v>
      </c>
      <c r="N675" s="19" t="n">
        <f aca="false">IF($B675="",0,SUMIFS(Ingresos!$X$6:$X$1505,ING_COD,$B675,ING_CLASE,"RETO"))</f>
        <v>0</v>
      </c>
      <c r="O675" s="19" t="n">
        <f aca="false">IF($B675="",0,SUMIFS(Ingresos!$X$6:$X$1505,ING_COD,$B675,ING_CLASE,"INA"))</f>
        <v>0</v>
      </c>
      <c r="P675" s="19" t="n">
        <f aca="false">G675+I675+J675+K675+L675+M675</f>
        <v>0</v>
      </c>
      <c r="Q675" s="44" t="n">
        <f aca="false">IF($F675="Activo",3,IF($F675="Cese",1,0))</f>
        <v>0</v>
      </c>
      <c r="R675" s="19" t="n">
        <f aca="false">G675*Q675</f>
        <v>0</v>
      </c>
      <c r="S675" s="19" t="n">
        <f aca="false">IF($F675="Activo",SUMIFS(I675:I677,$D675:$D677,"&lt;="&amp;Trabajadores!$N$61)+IF(PROY_BON="Sí",SUMIFS(J675:J677,$D675:$D677,"&lt;="&amp;Trabajadores!$N$61),0),IF($F675="Cese",I675+IF(PROY_BON="Sí",J675,0),0))</f>
        <v>0</v>
      </c>
      <c r="T675" s="19" t="n">
        <f aca="false">IF(OR($F675&lt;&gt;"Activo",Trabajadores!$I$61="No"),0,IF(I677=0,H675*(1+IF(PROY_BON="Sí",Trabajadores!$P$61,0))*Trabajadores!$S$61/6*(Trabajadores!$N$61&gt;=12),0))</f>
        <v>0</v>
      </c>
      <c r="U675" s="19" t="n">
        <f aca="false">IF($F675="Activo",IF(Trabajadores!$J$61="Sí",L675*3,L675),IF($F675="Cese",L675,0))</f>
        <v>0</v>
      </c>
      <c r="V675" s="19" t="n">
        <f aca="false">IF(OR($F675="Activo",$F675="Cese"),M675,0)</f>
        <v>0</v>
      </c>
      <c r="W675" s="19" t="n">
        <f aca="false">IF(OR($F675="Activo",$F675="Cese"),SUM(P666:P674),0)</f>
        <v>0</v>
      </c>
      <c r="X675" s="36" t="n">
        <f aca="false">IF(OR($F675="Activo",$F675="Cese"),R675+S675+T675+U675+V675+W675,0)</f>
        <v>0</v>
      </c>
      <c r="Y675" s="19" t="n">
        <f aca="false">IF(OR($F675="Activo",$F675="Cese"),DED_FIJA,0)</f>
        <v>0</v>
      </c>
      <c r="Z675" s="36" t="n">
        <f aca="false">MAX(0,X675-Y675)</f>
        <v>0</v>
      </c>
      <c r="AA675" s="19" t="n">
        <f aca="false">IF(Z675=0,0,MAX(0,MIN(Z675,Parámetros!$G$19)-Parámetros!$F$19)*Parámetros!$E$19)</f>
        <v>0</v>
      </c>
      <c r="AB675" s="19" t="n">
        <f aca="false">IF(Z675=0,0,MAX(0,MIN(Z675,Parámetros!$G$20)-Parámetros!$F$20)*Parámetros!$E$20)</f>
        <v>0</v>
      </c>
      <c r="AC675" s="19" t="n">
        <f aca="false">IF(Z675=0,0,MAX(0,MIN(Z675,Parámetros!$G$21)-Parámetros!$F$21)*Parámetros!$E$21)</f>
        <v>0</v>
      </c>
      <c r="AD675" s="19" t="n">
        <f aca="false">IF(Z675=0,0,MAX(0,MIN(Z675,Parámetros!$G$22)-Parámetros!$F$22)*Parámetros!$E$22)</f>
        <v>0</v>
      </c>
      <c r="AE675" s="19" t="n">
        <f aca="false">IF(Z675=0,0,MAX(0,MIN(Z675,Parámetros!$G$23)-Parámetros!$F$23)*Parámetros!$E$23)</f>
        <v>0</v>
      </c>
      <c r="AF675" s="36" t="n">
        <f aca="false">SUM(AA675:AE675)</f>
        <v>0</v>
      </c>
      <c r="AG675" s="45" t="str">
        <f aca="false">IF(AM675&lt;=0,"-",INDEX(TR_TASA,MATCH(AM675,TR_DESDE,1)))</f>
        <v>-</v>
      </c>
      <c r="AH675" s="44" t="n">
        <f aca="false">IF($F675="Cese",1,IF($F675="Activo",INDEX(DIV_N,10),0))</f>
        <v>0</v>
      </c>
      <c r="AI675" s="44" t="n">
        <f aca="false">IF($F675="Cese",9,IF($F675="Activo",INDEX(DIV_HASTA,10),0))</f>
        <v>0</v>
      </c>
      <c r="AJ675" s="19" t="n">
        <f aca="false">IF(OR($F675="Activo",$F675="Cese"),SUMIFS(AV666:AV674,D666:D674,"&lt;="&amp;AI675),0)</f>
        <v>0</v>
      </c>
      <c r="AK675" s="19" t="n">
        <f aca="false">IF(OR($F675="Activo",$F675="Cese"),MAX(0,(AF675-AJ675)/AH675),0)</f>
        <v>0</v>
      </c>
      <c r="AL675" s="19" t="n">
        <f aca="false">IF(OR($F675="Activo",$F675="Cese"),K675+IF(PROY_BON="Sí",0,J675),0)</f>
        <v>0</v>
      </c>
      <c r="AM675" s="19" t="n">
        <f aca="false">IF(AL675&gt;0,MAX(0,X675+AL675-Y675),Z675)</f>
        <v>0</v>
      </c>
      <c r="AN675" s="19" t="n">
        <f aca="false">SUMPRODUCT((AM675&gt;TR_DESDE)*(AM675-TR_DESDE)*TR_INC)</f>
        <v>0</v>
      </c>
      <c r="AO675" s="19" t="n">
        <f aca="false">IF(AL675&gt;0,MAX(0,AN675-IF($F675="Cese",MAX(AF675,AJ675),AF675)),0)</f>
        <v>0</v>
      </c>
      <c r="AP675" s="46" t="n">
        <f aca="false">IF(OR($F675="Activo",$F675="Cese"),ROUND(AK675+AO675,2),0)</f>
        <v>0</v>
      </c>
      <c r="AQ675" s="19" t="n">
        <f aca="false">IF($F675="Cese",MAX(0,AJ675-AN675),0)</f>
        <v>0</v>
      </c>
      <c r="AR675" s="19" t="str">
        <f aca="false">IF($B675="","",IF(COUNTIFS(RP_COD,$B675,'Retenciones Planilla'!$L$6:$L$105,"&lt;&gt;")=0,"",SUMIFS('Retenciones Planilla'!$L$6:$L$105,RP_COD,$B675)))</f>
        <v/>
      </c>
      <c r="AS675" s="19" t="str">
        <f aca="false">IF(AR675="","",AR675-AP675)</f>
        <v/>
      </c>
      <c r="AT675" s="23" t="str">
        <f aca="false">IF($B675="","",IF(NOT(OR($F675="Activo",$F675="Cese")),IF(N(AR675)=0,"—","Revisar: sin vínculo"),IF(AR675="",IF(AP675=0,"No corresponde","Sin dato planilla"),IF(ABS(AS675)&lt;=TOL,"OK",IF(AS675&gt;0,"Retuvo de más","Retuvo de menos")))))</f>
        <v/>
      </c>
      <c r="AU675" s="19" t="n">
        <f aca="false">IF(AND(BASE_RET="Planilla (si existe)",AR675&lt;&gt;""),AR675,AP675)</f>
        <v>0</v>
      </c>
      <c r="AV675" s="19" t="n">
        <f aca="false">AU675+N675</f>
        <v>0</v>
      </c>
    </row>
    <row r="676" customFormat="false" ht="15" hidden="false" customHeight="false" outlineLevel="0" collapsed="false">
      <c r="A676" s="43" t="n">
        <v>56</v>
      </c>
      <c r="B676" s="35" t="str">
        <f aca="false">IF(Trabajadores!$B$61="","",Trabajadores!$B$61)</f>
        <v/>
      </c>
      <c r="C676" s="35" t="str">
        <f aca="false">IF($B676="","",Trabajadores!$D$61)</f>
        <v/>
      </c>
      <c r="D676" s="43" t="n">
        <v>11</v>
      </c>
      <c r="E676" s="23" t="s">
        <v>308</v>
      </c>
      <c r="F676" s="23" t="str">
        <f aca="false">IF($B676="","",IF(OR(11&lt;Trabajadores!$M$61,11&gt;Trabajadores!$N$61),"No vinculado",IF(AND(11=Trabajadores!$N$61,Trabajadores!$O$61="Sí"),"Cese","Activo")))</f>
        <v/>
      </c>
      <c r="G676" s="19" t="n">
        <f aca="false">IF($B676="",0,SUMIFS(Ingresos!$Y$6:$Y$1505,ING_COD,$B676,ING_CLASE,"ORD"))</f>
        <v>0</v>
      </c>
      <c r="H676" s="19" t="n">
        <f aca="false">IF($B676="",0,SUMIFS(Ingresos!$Y$6:$Y$1505,ING_COD,$B676,ING_CLASE,"ORD",ING_COMP,"Sí"))</f>
        <v>0</v>
      </c>
      <c r="I676" s="19" t="n">
        <f aca="false">IF($B676="",0,SUMIFS(Ingresos!$Y$6:$Y$1505,ING_COD,$B676,ING_CLASE,"GRA"))</f>
        <v>0</v>
      </c>
      <c r="J676" s="19" t="n">
        <f aca="false">IF($B676="",0,SUMIFS(Ingresos!$Y$6:$Y$1505,ING_COD,$B676,ING_CLASE,"BON"))</f>
        <v>0</v>
      </c>
      <c r="K676" s="19" t="n">
        <f aca="false">IF($B676="",0,SUMIFS(Ingresos!$Y$6:$Y$1505,ING_COD,$B676,ING_CLASE,"EXT"))</f>
        <v>0</v>
      </c>
      <c r="L676" s="19" t="n">
        <f aca="false">IF($B676="",0,SUMIFS(Ingresos!$Y$6:$Y$1505,ING_COD,$B676,ING_CLASE,"OTO"))</f>
        <v>0</v>
      </c>
      <c r="M676" s="19" t="n">
        <f aca="false">IF($B676="",0,SUMIFS(Ingresos!$Y$6:$Y$1505,ING_COD,$B676,ING_CLASE,"OTX"))</f>
        <v>0</v>
      </c>
      <c r="N676" s="19" t="n">
        <f aca="false">IF($B676="",0,SUMIFS(Ingresos!$Y$6:$Y$1505,ING_COD,$B676,ING_CLASE,"RETO"))</f>
        <v>0</v>
      </c>
      <c r="O676" s="19" t="n">
        <f aca="false">IF($B676="",0,SUMIFS(Ingresos!$Y$6:$Y$1505,ING_COD,$B676,ING_CLASE,"INA"))</f>
        <v>0</v>
      </c>
      <c r="P676" s="19" t="n">
        <f aca="false">G676+I676+J676+K676+L676+M676</f>
        <v>0</v>
      </c>
      <c r="Q676" s="44" t="n">
        <f aca="false">IF($F676="Activo",2,IF($F676="Cese",1,0))</f>
        <v>0</v>
      </c>
      <c r="R676" s="19" t="n">
        <f aca="false">G676*Q676</f>
        <v>0</v>
      </c>
      <c r="S676" s="19" t="n">
        <f aca="false">IF($F676="Activo",SUMIFS(I676:I677,$D676:$D677,"&lt;="&amp;Trabajadores!$N$61)+IF(PROY_BON="Sí",SUMIFS(J676:J677,$D676:$D677,"&lt;="&amp;Trabajadores!$N$61),0),IF($F676="Cese",I676+IF(PROY_BON="Sí",J676,0),0))</f>
        <v>0</v>
      </c>
      <c r="T676" s="19" t="n">
        <f aca="false">IF(OR($F676&lt;&gt;"Activo",Trabajadores!$I$61="No"),0,IF(I677=0,H676*(1+IF(PROY_BON="Sí",Trabajadores!$P$61,0))*Trabajadores!$S$61/6*(Trabajadores!$N$61&gt;=12),0))</f>
        <v>0</v>
      </c>
      <c r="U676" s="19" t="n">
        <f aca="false">IF($F676="Activo",IF(Trabajadores!$J$61="Sí",L676*2,L676),IF($F676="Cese",L676,0))</f>
        <v>0</v>
      </c>
      <c r="V676" s="19" t="n">
        <f aca="false">IF(OR($F676="Activo",$F676="Cese"),M676,0)</f>
        <v>0</v>
      </c>
      <c r="W676" s="19" t="n">
        <f aca="false">IF(OR($F676="Activo",$F676="Cese"),SUM(P666:P675),0)</f>
        <v>0</v>
      </c>
      <c r="X676" s="36" t="n">
        <f aca="false">IF(OR($F676="Activo",$F676="Cese"),R676+S676+T676+U676+V676+W676,0)</f>
        <v>0</v>
      </c>
      <c r="Y676" s="19" t="n">
        <f aca="false">IF(OR($F676="Activo",$F676="Cese"),DED_FIJA,0)</f>
        <v>0</v>
      </c>
      <c r="Z676" s="36" t="n">
        <f aca="false">MAX(0,X676-Y676)</f>
        <v>0</v>
      </c>
      <c r="AA676" s="19" t="n">
        <f aca="false">IF(Z676=0,0,MAX(0,MIN(Z676,Parámetros!$G$19)-Parámetros!$F$19)*Parámetros!$E$19)</f>
        <v>0</v>
      </c>
      <c r="AB676" s="19" t="n">
        <f aca="false">IF(Z676=0,0,MAX(0,MIN(Z676,Parámetros!$G$20)-Parámetros!$F$20)*Parámetros!$E$20)</f>
        <v>0</v>
      </c>
      <c r="AC676" s="19" t="n">
        <f aca="false">IF(Z676=0,0,MAX(0,MIN(Z676,Parámetros!$G$21)-Parámetros!$F$21)*Parámetros!$E$21)</f>
        <v>0</v>
      </c>
      <c r="AD676" s="19" t="n">
        <f aca="false">IF(Z676=0,0,MAX(0,MIN(Z676,Parámetros!$G$22)-Parámetros!$F$22)*Parámetros!$E$22)</f>
        <v>0</v>
      </c>
      <c r="AE676" s="19" t="n">
        <f aca="false">IF(Z676=0,0,MAX(0,MIN(Z676,Parámetros!$G$23)-Parámetros!$F$23)*Parámetros!$E$23)</f>
        <v>0</v>
      </c>
      <c r="AF676" s="36" t="n">
        <f aca="false">SUM(AA676:AE676)</f>
        <v>0</v>
      </c>
      <c r="AG676" s="45" t="str">
        <f aca="false">IF(AM676&lt;=0,"-",INDEX(TR_TASA,MATCH(AM676,TR_DESDE,1)))</f>
        <v>-</v>
      </c>
      <c r="AH676" s="44" t="n">
        <f aca="false">IF($F676="Cese",1,IF($F676="Activo",INDEX(DIV_N,11),0))</f>
        <v>0</v>
      </c>
      <c r="AI676" s="44" t="n">
        <f aca="false">IF($F676="Cese",10,IF($F676="Activo",INDEX(DIV_HASTA,11),0))</f>
        <v>0</v>
      </c>
      <c r="AJ676" s="19" t="n">
        <f aca="false">IF(OR($F676="Activo",$F676="Cese"),SUMIFS(AV666:AV675,D666:D675,"&lt;="&amp;AI676),0)</f>
        <v>0</v>
      </c>
      <c r="AK676" s="19" t="n">
        <f aca="false">IF(OR($F676="Activo",$F676="Cese"),MAX(0,(AF676-AJ676)/AH676),0)</f>
        <v>0</v>
      </c>
      <c r="AL676" s="19" t="n">
        <f aca="false">IF(OR($F676="Activo",$F676="Cese"),K676+IF(PROY_BON="Sí",0,J676),0)</f>
        <v>0</v>
      </c>
      <c r="AM676" s="19" t="n">
        <f aca="false">IF(AL676&gt;0,MAX(0,X676+AL676-Y676),Z676)</f>
        <v>0</v>
      </c>
      <c r="AN676" s="19" t="n">
        <f aca="false">SUMPRODUCT((AM676&gt;TR_DESDE)*(AM676-TR_DESDE)*TR_INC)</f>
        <v>0</v>
      </c>
      <c r="AO676" s="19" t="n">
        <f aca="false">IF(AL676&gt;0,MAX(0,AN676-IF($F676="Cese",MAX(AF676,AJ676),AF676)),0)</f>
        <v>0</v>
      </c>
      <c r="AP676" s="46" t="n">
        <f aca="false">IF(OR($F676="Activo",$F676="Cese"),ROUND(AK676+AO676,2),0)</f>
        <v>0</v>
      </c>
      <c r="AQ676" s="19" t="n">
        <f aca="false">IF($F676="Cese",MAX(0,AJ676-AN676),0)</f>
        <v>0</v>
      </c>
      <c r="AR676" s="19" t="str">
        <f aca="false">IF($B676="","",IF(COUNTIFS(RP_COD,$B676,'Retenciones Planilla'!$M$6:$M$105,"&lt;&gt;")=0,"",SUMIFS('Retenciones Planilla'!$M$6:$M$105,RP_COD,$B676)))</f>
        <v/>
      </c>
      <c r="AS676" s="19" t="str">
        <f aca="false">IF(AR676="","",AR676-AP676)</f>
        <v/>
      </c>
      <c r="AT676" s="23" t="str">
        <f aca="false">IF($B676="","",IF(NOT(OR($F676="Activo",$F676="Cese")),IF(N(AR676)=0,"—","Revisar: sin vínculo"),IF(AR676="",IF(AP676=0,"No corresponde","Sin dato planilla"),IF(ABS(AS676)&lt;=TOL,"OK",IF(AS676&gt;0,"Retuvo de más","Retuvo de menos")))))</f>
        <v/>
      </c>
      <c r="AU676" s="19" t="n">
        <f aca="false">IF(AND(BASE_RET="Planilla (si existe)",AR676&lt;&gt;""),AR676,AP676)</f>
        <v>0</v>
      </c>
      <c r="AV676" s="19" t="n">
        <f aca="false">AU676+N676</f>
        <v>0</v>
      </c>
    </row>
    <row r="677" customFormat="false" ht="15" hidden="false" customHeight="false" outlineLevel="0" collapsed="false">
      <c r="A677" s="43" t="n">
        <v>56</v>
      </c>
      <c r="B677" s="35" t="str">
        <f aca="false">IF(Trabajadores!$B$61="","",Trabajadores!$B$61)</f>
        <v/>
      </c>
      <c r="C677" s="35" t="str">
        <f aca="false">IF($B677="","",Trabajadores!$D$61)</f>
        <v/>
      </c>
      <c r="D677" s="43" t="n">
        <v>12</v>
      </c>
      <c r="E677" s="23" t="s">
        <v>309</v>
      </c>
      <c r="F677" s="23" t="str">
        <f aca="false">IF($B677="","",IF(OR(12&lt;Trabajadores!$M$61,12&gt;Trabajadores!$N$61),"No vinculado",IF(AND(12=Trabajadores!$N$61,Trabajadores!$O$61="Sí"),"Cese","Activo")))</f>
        <v/>
      </c>
      <c r="G677" s="19" t="n">
        <f aca="false">IF($B677="",0,SUMIFS(Ingresos!$Z$6:$Z$1505,ING_COD,$B677,ING_CLASE,"ORD"))</f>
        <v>0</v>
      </c>
      <c r="H677" s="19" t="n">
        <f aca="false">IF($B677="",0,SUMIFS(Ingresos!$Z$6:$Z$1505,ING_COD,$B677,ING_CLASE,"ORD",ING_COMP,"Sí"))</f>
        <v>0</v>
      </c>
      <c r="I677" s="19" t="n">
        <f aca="false">IF($B677="",0,SUMIFS(Ingresos!$Z$6:$Z$1505,ING_COD,$B677,ING_CLASE,"GRA"))</f>
        <v>0</v>
      </c>
      <c r="J677" s="19" t="n">
        <f aca="false">IF($B677="",0,SUMIFS(Ingresos!$Z$6:$Z$1505,ING_COD,$B677,ING_CLASE,"BON"))</f>
        <v>0</v>
      </c>
      <c r="K677" s="19" t="n">
        <f aca="false">IF($B677="",0,SUMIFS(Ingresos!$Z$6:$Z$1505,ING_COD,$B677,ING_CLASE,"EXT"))</f>
        <v>0</v>
      </c>
      <c r="L677" s="19" t="n">
        <f aca="false">IF($B677="",0,SUMIFS(Ingresos!$Z$6:$Z$1505,ING_COD,$B677,ING_CLASE,"OTO"))</f>
        <v>0</v>
      </c>
      <c r="M677" s="19" t="n">
        <f aca="false">IF($B677="",0,SUMIFS(Ingresos!$Z$6:$Z$1505,ING_COD,$B677,ING_CLASE,"OTX"))</f>
        <v>0</v>
      </c>
      <c r="N677" s="19" t="n">
        <f aca="false">IF($B677="",0,SUMIFS(Ingresos!$Z$6:$Z$1505,ING_COD,$B677,ING_CLASE,"RETO"))</f>
        <v>0</v>
      </c>
      <c r="O677" s="19" t="n">
        <f aca="false">IF($B677="",0,SUMIFS(Ingresos!$Z$6:$Z$1505,ING_COD,$B677,ING_CLASE,"INA"))</f>
        <v>0</v>
      </c>
      <c r="P677" s="19" t="n">
        <f aca="false">G677+I677+J677+K677+L677+M677</f>
        <v>0</v>
      </c>
      <c r="Q677" s="44" t="n">
        <f aca="false">IF($F677="Activo",1,IF($F677="Cese",1,0))</f>
        <v>0</v>
      </c>
      <c r="R677" s="19" t="n">
        <f aca="false">G677*Q677</f>
        <v>0</v>
      </c>
      <c r="S677" s="19" t="n">
        <f aca="false">IF($F677="Activo",SUMIFS(I677:I677,$D677:$D677,"&lt;="&amp;Trabajadores!$N$61)+IF(PROY_BON="Sí",SUMIFS(J677:J677,$D677:$D677,"&lt;="&amp;Trabajadores!$N$61),0),IF($F677="Cese",I677+IF(PROY_BON="Sí",J677,0),0))</f>
        <v>0</v>
      </c>
      <c r="T677" s="19" t="n">
        <f aca="false">0</f>
        <v>0</v>
      </c>
      <c r="U677" s="19" t="n">
        <f aca="false">IF($F677="Activo",IF(Trabajadores!$J$61="Sí",L677*1,L677),IF($F677="Cese",L677,0))</f>
        <v>0</v>
      </c>
      <c r="V677" s="19" t="n">
        <f aca="false">IF(OR($F677="Activo",$F677="Cese"),M677,0)</f>
        <v>0</v>
      </c>
      <c r="W677" s="19" t="n">
        <f aca="false">IF(OR($F677="Activo",$F677="Cese"),SUM(P666:P676),0)</f>
        <v>0</v>
      </c>
      <c r="X677" s="36" t="n">
        <f aca="false">IF(OR($F677="Activo",$F677="Cese"),R677+S677+T677+U677+V677+W677,0)</f>
        <v>0</v>
      </c>
      <c r="Y677" s="19" t="n">
        <f aca="false">IF(OR($F677="Activo",$F677="Cese"),DED_FIJA,0)</f>
        <v>0</v>
      </c>
      <c r="Z677" s="36" t="n">
        <f aca="false">MAX(0,X677-Y677)</f>
        <v>0</v>
      </c>
      <c r="AA677" s="19" t="n">
        <f aca="false">IF(Z677=0,0,MAX(0,MIN(Z677,Parámetros!$G$19)-Parámetros!$F$19)*Parámetros!$E$19)</f>
        <v>0</v>
      </c>
      <c r="AB677" s="19" t="n">
        <f aca="false">IF(Z677=0,0,MAX(0,MIN(Z677,Parámetros!$G$20)-Parámetros!$F$20)*Parámetros!$E$20)</f>
        <v>0</v>
      </c>
      <c r="AC677" s="19" t="n">
        <f aca="false">IF(Z677=0,0,MAX(0,MIN(Z677,Parámetros!$G$21)-Parámetros!$F$21)*Parámetros!$E$21)</f>
        <v>0</v>
      </c>
      <c r="AD677" s="19" t="n">
        <f aca="false">IF(Z677=0,0,MAX(0,MIN(Z677,Parámetros!$G$22)-Parámetros!$F$22)*Parámetros!$E$22)</f>
        <v>0</v>
      </c>
      <c r="AE677" s="19" t="n">
        <f aca="false">IF(Z677=0,0,MAX(0,MIN(Z677,Parámetros!$G$23)-Parámetros!$F$23)*Parámetros!$E$23)</f>
        <v>0</v>
      </c>
      <c r="AF677" s="36" t="n">
        <f aca="false">SUM(AA677:AE677)</f>
        <v>0</v>
      </c>
      <c r="AG677" s="45" t="str">
        <f aca="false">IF(AM677&lt;=0,"-",INDEX(TR_TASA,MATCH(AM677,TR_DESDE,1)))</f>
        <v>-</v>
      </c>
      <c r="AH677" s="44" t="n">
        <f aca="false">IF($F677="Cese",1,IF($F677="Activo",INDEX(DIV_N,12),0))</f>
        <v>0</v>
      </c>
      <c r="AI677" s="44" t="n">
        <f aca="false">IF($F677="Cese",11,IF($F677="Activo",INDEX(DIV_HASTA,12),0))</f>
        <v>0</v>
      </c>
      <c r="AJ677" s="19" t="n">
        <f aca="false">IF(OR($F677="Activo",$F677="Cese"),SUMIFS(AV666:AV676,D666:D676,"&lt;="&amp;AI677),0)</f>
        <v>0</v>
      </c>
      <c r="AK677" s="19" t="n">
        <f aca="false">IF(OR($F677="Activo",$F677="Cese"),MAX(0,(AF677-AJ677)/AH677),0)</f>
        <v>0</v>
      </c>
      <c r="AL677" s="19" t="n">
        <f aca="false">IF(OR($F677="Activo",$F677="Cese"),K677+IF(PROY_BON="Sí",0,J677),0)</f>
        <v>0</v>
      </c>
      <c r="AM677" s="19" t="n">
        <f aca="false">IF(AL677&gt;0,MAX(0,X677+AL677-Y677),Z677)</f>
        <v>0</v>
      </c>
      <c r="AN677" s="19" t="n">
        <f aca="false">SUMPRODUCT((AM677&gt;TR_DESDE)*(AM677-TR_DESDE)*TR_INC)</f>
        <v>0</v>
      </c>
      <c r="AO677" s="19" t="n">
        <f aca="false">IF(AL677&gt;0,MAX(0,AN677-IF(TRUE(),MAX(AF677,AJ677),AF677)),0)</f>
        <v>0</v>
      </c>
      <c r="AP677" s="46" t="n">
        <f aca="false">IF(OR($F677="Activo",$F677="Cese"),ROUND(AK677+AO677,2),0)</f>
        <v>0</v>
      </c>
      <c r="AQ677" s="19" t="n">
        <f aca="false">IF(OR($F677="Activo",$F677="Cese"),MAX(0,AJ677-AN677),0)</f>
        <v>0</v>
      </c>
      <c r="AR677" s="19" t="str">
        <f aca="false">IF($B677="","",IF(COUNTIFS(RP_COD,$B677,'Retenciones Planilla'!$N$6:$N$105,"&lt;&gt;")=0,"",SUMIFS('Retenciones Planilla'!$N$6:$N$105,RP_COD,$B677)))</f>
        <v/>
      </c>
      <c r="AS677" s="19" t="str">
        <f aca="false">IF(AR677="","",AR677-AP677)</f>
        <v/>
      </c>
      <c r="AT677" s="23" t="str">
        <f aca="false">IF($B677="","",IF(NOT(OR($F677="Activo",$F677="Cese")),IF(N(AR677)=0,"—","Revisar: sin vínculo"),IF(AR677="",IF(AP677=0,"No corresponde","Sin dato planilla"),IF(ABS(AS677)&lt;=TOL,"OK",IF(AS677&gt;0,"Retuvo de más","Retuvo de menos")))))</f>
        <v/>
      </c>
      <c r="AU677" s="19" t="n">
        <f aca="false">IF(AND(BASE_RET="Planilla (si existe)",AR677&lt;&gt;""),AR677,AP677)</f>
        <v>0</v>
      </c>
      <c r="AV677" s="19" t="n">
        <f aca="false">AU677+N677</f>
        <v>0</v>
      </c>
    </row>
    <row r="678" customFormat="false" ht="15" hidden="false" customHeight="false" outlineLevel="0" collapsed="false">
      <c r="A678" s="43" t="n">
        <v>57</v>
      </c>
      <c r="B678" s="35" t="str">
        <f aca="false">IF(Trabajadores!$B$62="","",Trabajadores!$B$62)</f>
        <v/>
      </c>
      <c r="C678" s="35" t="str">
        <f aca="false">IF($B678="","",Trabajadores!$D$62)</f>
        <v/>
      </c>
      <c r="D678" s="43" t="n">
        <v>1</v>
      </c>
      <c r="E678" s="23" t="s">
        <v>298</v>
      </c>
      <c r="F678" s="23" t="str">
        <f aca="false">IF($B678="","",IF(OR(1&lt;Trabajadores!$M$62,1&gt;Trabajadores!$N$62),"No vinculado",IF(AND(1=Trabajadores!$N$62,Trabajadores!$O$62="Sí"),"Cese","Activo")))</f>
        <v/>
      </c>
      <c r="G678" s="19" t="n">
        <f aca="false">IF($B678="",0,SUMIFS(Ingresos!$O$6:$O$1505,ING_COD,$B678,ING_CLASE,"ORD"))</f>
        <v>0</v>
      </c>
      <c r="H678" s="19" t="n">
        <f aca="false">IF($B678="",0,SUMIFS(Ingresos!$O$6:$O$1505,ING_COD,$B678,ING_CLASE,"ORD",ING_COMP,"Sí"))</f>
        <v>0</v>
      </c>
      <c r="I678" s="19" t="n">
        <f aca="false">IF($B678="",0,SUMIFS(Ingresos!$O$6:$O$1505,ING_COD,$B678,ING_CLASE,"GRA"))</f>
        <v>0</v>
      </c>
      <c r="J678" s="19" t="n">
        <f aca="false">IF($B678="",0,SUMIFS(Ingresos!$O$6:$O$1505,ING_COD,$B678,ING_CLASE,"BON"))</f>
        <v>0</v>
      </c>
      <c r="K678" s="19" t="n">
        <f aca="false">IF($B678="",0,SUMIFS(Ingresos!$O$6:$O$1505,ING_COD,$B678,ING_CLASE,"EXT"))</f>
        <v>0</v>
      </c>
      <c r="L678" s="19" t="n">
        <f aca="false">IF($B678="",0,SUMIFS(Ingresos!$O$6:$O$1505,ING_COD,$B678,ING_CLASE,"OTO"))</f>
        <v>0</v>
      </c>
      <c r="M678" s="19" t="n">
        <f aca="false">IF($B678="",0,SUMIFS(Ingresos!$O$6:$O$1505,ING_COD,$B678,ING_CLASE,"OTX"))</f>
        <v>0</v>
      </c>
      <c r="N678" s="19" t="n">
        <f aca="false">IF($B678="",0,SUMIFS(Ingresos!$O$6:$O$1505,ING_COD,$B678,ING_CLASE,"RETO"))</f>
        <v>0</v>
      </c>
      <c r="O678" s="19" t="n">
        <f aca="false">IF($B678="",0,SUMIFS(Ingresos!$O$6:$O$1505,ING_COD,$B678,ING_CLASE,"INA"))</f>
        <v>0</v>
      </c>
      <c r="P678" s="19" t="n">
        <f aca="false">G678+I678+J678+K678+L678+M678</f>
        <v>0</v>
      </c>
      <c r="Q678" s="44" t="n">
        <f aca="false">IF($F678="Activo",12,IF($F678="Cese",1,0))</f>
        <v>0</v>
      </c>
      <c r="R678" s="19" t="n">
        <f aca="false">G678*Q678</f>
        <v>0</v>
      </c>
      <c r="S678" s="19" t="n">
        <f aca="false">IF($F678="Activo",SUMIFS(I678:I689,$D678:$D689,"&lt;="&amp;Trabajadores!$N$62)+IF(PROY_BON="Sí",SUMIFS(J678:J689,$D678:$D689,"&lt;="&amp;Trabajadores!$N$62),0),IF($F678="Cese",I678+IF(PROY_BON="Sí",J678,0),0))</f>
        <v>0</v>
      </c>
      <c r="T678" s="19" t="n">
        <f aca="false">IF(OR($F678&lt;&gt;"Activo",Trabajadores!$I$62="No"),0,IF(I684=0,H678*(1+IF(PROY_BON="Sí",Trabajadores!$P$62,0))*Trabajadores!$R$62/6*(Trabajadores!$N$62&gt;=7),0)+IF(I689=0,H678*(1+IF(PROY_BON="Sí",Trabajadores!$P$62,0))*Trabajadores!$S$62/6*(Trabajadores!$N$62&gt;=12),0))</f>
        <v>0</v>
      </c>
      <c r="U678" s="19" t="n">
        <f aca="false">IF($F678="Activo",IF(Trabajadores!$J$62="Sí",L678*12,L678),IF($F678="Cese",L678,0))</f>
        <v>0</v>
      </c>
      <c r="V678" s="19" t="n">
        <f aca="false">IF(OR($F678="Activo",$F678="Cese"),M678,0)</f>
        <v>0</v>
      </c>
      <c r="W678" s="19" t="n">
        <f aca="false">0</f>
        <v>0</v>
      </c>
      <c r="X678" s="36" t="n">
        <f aca="false">IF(OR($F678="Activo",$F678="Cese"),R678+S678+T678+U678+V678+W678,0)</f>
        <v>0</v>
      </c>
      <c r="Y678" s="19" t="n">
        <f aca="false">IF(OR($F678="Activo",$F678="Cese"),DED_FIJA,0)</f>
        <v>0</v>
      </c>
      <c r="Z678" s="36" t="n">
        <f aca="false">MAX(0,X678-Y678)</f>
        <v>0</v>
      </c>
      <c r="AA678" s="19" t="n">
        <f aca="false">IF(Z678=0,0,MAX(0,MIN(Z678,Parámetros!$G$19)-Parámetros!$F$19)*Parámetros!$E$19)</f>
        <v>0</v>
      </c>
      <c r="AB678" s="19" t="n">
        <f aca="false">IF(Z678=0,0,MAX(0,MIN(Z678,Parámetros!$G$20)-Parámetros!$F$20)*Parámetros!$E$20)</f>
        <v>0</v>
      </c>
      <c r="AC678" s="19" t="n">
        <f aca="false">IF(Z678=0,0,MAX(0,MIN(Z678,Parámetros!$G$21)-Parámetros!$F$21)*Parámetros!$E$21)</f>
        <v>0</v>
      </c>
      <c r="AD678" s="19" t="n">
        <f aca="false">IF(Z678=0,0,MAX(0,MIN(Z678,Parámetros!$G$22)-Parámetros!$F$22)*Parámetros!$E$22)</f>
        <v>0</v>
      </c>
      <c r="AE678" s="19" t="n">
        <f aca="false">IF(Z678=0,0,MAX(0,MIN(Z678,Parámetros!$G$23)-Parámetros!$F$23)*Parámetros!$E$23)</f>
        <v>0</v>
      </c>
      <c r="AF678" s="36" t="n">
        <f aca="false">SUM(AA678:AE678)</f>
        <v>0</v>
      </c>
      <c r="AG678" s="45" t="str">
        <f aca="false">IF(AM678&lt;=0,"-",INDEX(TR_TASA,MATCH(AM678,TR_DESDE,1)))</f>
        <v>-</v>
      </c>
      <c r="AH678" s="44" t="n">
        <f aca="false">IF($F678="Cese",1,IF($F678="Activo",INDEX(DIV_N,1),0))</f>
        <v>0</v>
      </c>
      <c r="AI678" s="44" t="n">
        <f aca="false">IF($F678="Cese",0,IF($F678="Activo",INDEX(DIV_HASTA,1),0))</f>
        <v>0</v>
      </c>
      <c r="AJ678" s="19" t="n">
        <f aca="false">0</f>
        <v>0</v>
      </c>
      <c r="AK678" s="19" t="n">
        <f aca="false">IF(OR($F678="Activo",$F678="Cese"),MAX(0,(AF678-AJ678)/AH678),0)</f>
        <v>0</v>
      </c>
      <c r="AL678" s="19" t="n">
        <f aca="false">IF(OR($F678="Activo",$F678="Cese"),K678+IF(PROY_BON="Sí",0,J678),0)</f>
        <v>0</v>
      </c>
      <c r="AM678" s="19" t="n">
        <f aca="false">IF(AL678&gt;0,MAX(0,X678+AL678-Y678),Z678)</f>
        <v>0</v>
      </c>
      <c r="AN678" s="19" t="n">
        <f aca="false">SUMPRODUCT((AM678&gt;TR_DESDE)*(AM678-TR_DESDE)*TR_INC)</f>
        <v>0</v>
      </c>
      <c r="AO678" s="19" t="n">
        <f aca="false">IF(AL678&gt;0,MAX(0,AN678-IF($F678="Cese",MAX(AF678,AJ678),AF678)),0)</f>
        <v>0</v>
      </c>
      <c r="AP678" s="46" t="n">
        <f aca="false">IF(OR($F678="Activo",$F678="Cese"),ROUND(AK678+AO678,2),0)</f>
        <v>0</v>
      </c>
      <c r="AQ678" s="19" t="n">
        <f aca="false">IF($F678="Cese",MAX(0,AJ678-AN678),0)</f>
        <v>0</v>
      </c>
      <c r="AR678" s="19" t="str">
        <f aca="false">IF($B678="","",IF(COUNTIFS(RP_COD,$B678,'Retenciones Planilla'!$C$6:$C$105,"&lt;&gt;")=0,"",SUMIFS('Retenciones Planilla'!$C$6:$C$105,RP_COD,$B678)))</f>
        <v/>
      </c>
      <c r="AS678" s="19" t="str">
        <f aca="false">IF(AR678="","",AR678-AP678)</f>
        <v/>
      </c>
      <c r="AT678" s="23" t="str">
        <f aca="false">IF($B678="","",IF(NOT(OR($F678="Activo",$F678="Cese")),IF(N(AR678)=0,"—","Revisar: sin vínculo"),IF(AR678="",IF(AP678=0,"No corresponde","Sin dato planilla"),IF(ABS(AS678)&lt;=TOL,"OK",IF(AS678&gt;0,"Retuvo de más","Retuvo de menos")))))</f>
        <v/>
      </c>
      <c r="AU678" s="19" t="n">
        <f aca="false">IF(AND(BASE_RET="Planilla (si existe)",AR678&lt;&gt;""),AR678,AP678)</f>
        <v>0</v>
      </c>
      <c r="AV678" s="19" t="n">
        <f aca="false">AU678+N678</f>
        <v>0</v>
      </c>
    </row>
    <row r="679" customFormat="false" ht="15" hidden="false" customHeight="false" outlineLevel="0" collapsed="false">
      <c r="A679" s="43" t="n">
        <v>57</v>
      </c>
      <c r="B679" s="35" t="str">
        <f aca="false">IF(Trabajadores!$B$62="","",Trabajadores!$B$62)</f>
        <v/>
      </c>
      <c r="C679" s="35" t="str">
        <f aca="false">IF($B679="","",Trabajadores!$D$62)</f>
        <v/>
      </c>
      <c r="D679" s="43" t="n">
        <v>2</v>
      </c>
      <c r="E679" s="23" t="s">
        <v>299</v>
      </c>
      <c r="F679" s="23" t="str">
        <f aca="false">IF($B679="","",IF(OR(2&lt;Trabajadores!$M$62,2&gt;Trabajadores!$N$62),"No vinculado",IF(AND(2=Trabajadores!$N$62,Trabajadores!$O$62="Sí"),"Cese","Activo")))</f>
        <v/>
      </c>
      <c r="G679" s="19" t="n">
        <f aca="false">IF($B679="",0,SUMIFS(Ingresos!$P$6:$P$1505,ING_COD,$B679,ING_CLASE,"ORD"))</f>
        <v>0</v>
      </c>
      <c r="H679" s="19" t="n">
        <f aca="false">IF($B679="",0,SUMIFS(Ingresos!$P$6:$P$1505,ING_COD,$B679,ING_CLASE,"ORD",ING_COMP,"Sí"))</f>
        <v>0</v>
      </c>
      <c r="I679" s="19" t="n">
        <f aca="false">IF($B679="",0,SUMIFS(Ingresos!$P$6:$P$1505,ING_COD,$B679,ING_CLASE,"GRA"))</f>
        <v>0</v>
      </c>
      <c r="J679" s="19" t="n">
        <f aca="false">IF($B679="",0,SUMIFS(Ingresos!$P$6:$P$1505,ING_COD,$B679,ING_CLASE,"BON"))</f>
        <v>0</v>
      </c>
      <c r="K679" s="19" t="n">
        <f aca="false">IF($B679="",0,SUMIFS(Ingresos!$P$6:$P$1505,ING_COD,$B679,ING_CLASE,"EXT"))</f>
        <v>0</v>
      </c>
      <c r="L679" s="19" t="n">
        <f aca="false">IF($B679="",0,SUMIFS(Ingresos!$P$6:$P$1505,ING_COD,$B679,ING_CLASE,"OTO"))</f>
        <v>0</v>
      </c>
      <c r="M679" s="19" t="n">
        <f aca="false">IF($B679="",0,SUMIFS(Ingresos!$P$6:$P$1505,ING_COD,$B679,ING_CLASE,"OTX"))</f>
        <v>0</v>
      </c>
      <c r="N679" s="19" t="n">
        <f aca="false">IF($B679="",0,SUMIFS(Ingresos!$P$6:$P$1505,ING_COD,$B679,ING_CLASE,"RETO"))</f>
        <v>0</v>
      </c>
      <c r="O679" s="19" t="n">
        <f aca="false">IF($B679="",0,SUMIFS(Ingresos!$P$6:$P$1505,ING_COD,$B679,ING_CLASE,"INA"))</f>
        <v>0</v>
      </c>
      <c r="P679" s="19" t="n">
        <f aca="false">G679+I679+J679+K679+L679+M679</f>
        <v>0</v>
      </c>
      <c r="Q679" s="44" t="n">
        <f aca="false">IF($F679="Activo",11,IF($F679="Cese",1,0))</f>
        <v>0</v>
      </c>
      <c r="R679" s="19" t="n">
        <f aca="false">G679*Q679</f>
        <v>0</v>
      </c>
      <c r="S679" s="19" t="n">
        <f aca="false">IF($F679="Activo",SUMIFS(I679:I689,$D679:$D689,"&lt;="&amp;Trabajadores!$N$62)+IF(PROY_BON="Sí",SUMIFS(J679:J689,$D679:$D689,"&lt;="&amp;Trabajadores!$N$62),0),IF($F679="Cese",I679+IF(PROY_BON="Sí",J679,0),0))</f>
        <v>0</v>
      </c>
      <c r="T679" s="19" t="n">
        <f aca="false">IF(OR($F679&lt;&gt;"Activo",Trabajadores!$I$62="No"),0,IF(I684=0,H679*(1+IF(PROY_BON="Sí",Trabajadores!$P$62,0))*Trabajadores!$R$62/6*(Trabajadores!$N$62&gt;=7),0)+IF(I689=0,H679*(1+IF(PROY_BON="Sí",Trabajadores!$P$62,0))*Trabajadores!$S$62/6*(Trabajadores!$N$62&gt;=12),0))</f>
        <v>0</v>
      </c>
      <c r="U679" s="19" t="n">
        <f aca="false">IF($F679="Activo",IF(Trabajadores!$J$62="Sí",L679*11,L679),IF($F679="Cese",L679,0))</f>
        <v>0</v>
      </c>
      <c r="V679" s="19" t="n">
        <f aca="false">IF(OR($F679="Activo",$F679="Cese"),M679,0)</f>
        <v>0</v>
      </c>
      <c r="W679" s="19" t="n">
        <f aca="false">IF(OR($F679="Activo",$F679="Cese"),SUM(P678:P678),0)</f>
        <v>0</v>
      </c>
      <c r="X679" s="36" t="n">
        <f aca="false">IF(OR($F679="Activo",$F679="Cese"),R679+S679+T679+U679+V679+W679,0)</f>
        <v>0</v>
      </c>
      <c r="Y679" s="19" t="n">
        <f aca="false">IF(OR($F679="Activo",$F679="Cese"),DED_FIJA,0)</f>
        <v>0</v>
      </c>
      <c r="Z679" s="36" t="n">
        <f aca="false">MAX(0,X679-Y679)</f>
        <v>0</v>
      </c>
      <c r="AA679" s="19" t="n">
        <f aca="false">IF(Z679=0,0,MAX(0,MIN(Z679,Parámetros!$G$19)-Parámetros!$F$19)*Parámetros!$E$19)</f>
        <v>0</v>
      </c>
      <c r="AB679" s="19" t="n">
        <f aca="false">IF(Z679=0,0,MAX(0,MIN(Z679,Parámetros!$G$20)-Parámetros!$F$20)*Parámetros!$E$20)</f>
        <v>0</v>
      </c>
      <c r="AC679" s="19" t="n">
        <f aca="false">IF(Z679=0,0,MAX(0,MIN(Z679,Parámetros!$G$21)-Parámetros!$F$21)*Parámetros!$E$21)</f>
        <v>0</v>
      </c>
      <c r="AD679" s="19" t="n">
        <f aca="false">IF(Z679=0,0,MAX(0,MIN(Z679,Parámetros!$G$22)-Parámetros!$F$22)*Parámetros!$E$22)</f>
        <v>0</v>
      </c>
      <c r="AE679" s="19" t="n">
        <f aca="false">IF(Z679=0,0,MAX(0,MIN(Z679,Parámetros!$G$23)-Parámetros!$F$23)*Parámetros!$E$23)</f>
        <v>0</v>
      </c>
      <c r="AF679" s="36" t="n">
        <f aca="false">SUM(AA679:AE679)</f>
        <v>0</v>
      </c>
      <c r="AG679" s="45" t="str">
        <f aca="false">IF(AM679&lt;=0,"-",INDEX(TR_TASA,MATCH(AM679,TR_DESDE,1)))</f>
        <v>-</v>
      </c>
      <c r="AH679" s="44" t="n">
        <f aca="false">IF($F679="Cese",1,IF($F679="Activo",INDEX(DIV_N,2),0))</f>
        <v>0</v>
      </c>
      <c r="AI679" s="44" t="n">
        <f aca="false">IF($F679="Cese",1,IF($F679="Activo",INDEX(DIV_HASTA,2),0))</f>
        <v>0</v>
      </c>
      <c r="AJ679" s="19" t="n">
        <f aca="false">IF(OR($F679="Activo",$F679="Cese"),SUMIFS(AV678:AV678,D678:D678,"&lt;="&amp;AI679),0)</f>
        <v>0</v>
      </c>
      <c r="AK679" s="19" t="n">
        <f aca="false">IF(OR($F679="Activo",$F679="Cese"),MAX(0,(AF679-AJ679)/AH679),0)</f>
        <v>0</v>
      </c>
      <c r="AL679" s="19" t="n">
        <f aca="false">IF(OR($F679="Activo",$F679="Cese"),K679+IF(PROY_BON="Sí",0,J679),0)</f>
        <v>0</v>
      </c>
      <c r="AM679" s="19" t="n">
        <f aca="false">IF(AL679&gt;0,MAX(0,X679+AL679-Y679),Z679)</f>
        <v>0</v>
      </c>
      <c r="AN679" s="19" t="n">
        <f aca="false">SUMPRODUCT((AM679&gt;TR_DESDE)*(AM679-TR_DESDE)*TR_INC)</f>
        <v>0</v>
      </c>
      <c r="AO679" s="19" t="n">
        <f aca="false">IF(AL679&gt;0,MAX(0,AN679-IF($F679="Cese",MAX(AF679,AJ679),AF679)),0)</f>
        <v>0</v>
      </c>
      <c r="AP679" s="46" t="n">
        <f aca="false">IF(OR($F679="Activo",$F679="Cese"),ROUND(AK679+AO679,2),0)</f>
        <v>0</v>
      </c>
      <c r="AQ679" s="19" t="n">
        <f aca="false">IF($F679="Cese",MAX(0,AJ679-AN679),0)</f>
        <v>0</v>
      </c>
      <c r="AR679" s="19" t="str">
        <f aca="false">IF($B679="","",IF(COUNTIFS(RP_COD,$B679,'Retenciones Planilla'!$D$6:$D$105,"&lt;&gt;")=0,"",SUMIFS('Retenciones Planilla'!$D$6:$D$105,RP_COD,$B679)))</f>
        <v/>
      </c>
      <c r="AS679" s="19" t="str">
        <f aca="false">IF(AR679="","",AR679-AP679)</f>
        <v/>
      </c>
      <c r="AT679" s="23" t="str">
        <f aca="false">IF($B679="","",IF(NOT(OR($F679="Activo",$F679="Cese")),IF(N(AR679)=0,"—","Revisar: sin vínculo"),IF(AR679="",IF(AP679=0,"No corresponde","Sin dato planilla"),IF(ABS(AS679)&lt;=TOL,"OK",IF(AS679&gt;0,"Retuvo de más","Retuvo de menos")))))</f>
        <v/>
      </c>
      <c r="AU679" s="19" t="n">
        <f aca="false">IF(AND(BASE_RET="Planilla (si existe)",AR679&lt;&gt;""),AR679,AP679)</f>
        <v>0</v>
      </c>
      <c r="AV679" s="19" t="n">
        <f aca="false">AU679+N679</f>
        <v>0</v>
      </c>
    </row>
    <row r="680" customFormat="false" ht="15" hidden="false" customHeight="false" outlineLevel="0" collapsed="false">
      <c r="A680" s="43" t="n">
        <v>57</v>
      </c>
      <c r="B680" s="35" t="str">
        <f aca="false">IF(Trabajadores!$B$62="","",Trabajadores!$B$62)</f>
        <v/>
      </c>
      <c r="C680" s="35" t="str">
        <f aca="false">IF($B680="","",Trabajadores!$D$62)</f>
        <v/>
      </c>
      <c r="D680" s="43" t="n">
        <v>3</v>
      </c>
      <c r="E680" s="23" t="s">
        <v>300</v>
      </c>
      <c r="F680" s="23" t="str">
        <f aca="false">IF($B680="","",IF(OR(3&lt;Trabajadores!$M$62,3&gt;Trabajadores!$N$62),"No vinculado",IF(AND(3=Trabajadores!$N$62,Trabajadores!$O$62="Sí"),"Cese","Activo")))</f>
        <v/>
      </c>
      <c r="G680" s="19" t="n">
        <f aca="false">IF($B680="",0,SUMIFS(Ingresos!$Q$6:$Q$1505,ING_COD,$B680,ING_CLASE,"ORD"))</f>
        <v>0</v>
      </c>
      <c r="H680" s="19" t="n">
        <f aca="false">IF($B680="",0,SUMIFS(Ingresos!$Q$6:$Q$1505,ING_COD,$B680,ING_CLASE,"ORD",ING_COMP,"Sí"))</f>
        <v>0</v>
      </c>
      <c r="I680" s="19" t="n">
        <f aca="false">IF($B680="",0,SUMIFS(Ingresos!$Q$6:$Q$1505,ING_COD,$B680,ING_CLASE,"GRA"))</f>
        <v>0</v>
      </c>
      <c r="J680" s="19" t="n">
        <f aca="false">IF($B680="",0,SUMIFS(Ingresos!$Q$6:$Q$1505,ING_COD,$B680,ING_CLASE,"BON"))</f>
        <v>0</v>
      </c>
      <c r="K680" s="19" t="n">
        <f aca="false">IF($B680="",0,SUMIFS(Ingresos!$Q$6:$Q$1505,ING_COD,$B680,ING_CLASE,"EXT"))</f>
        <v>0</v>
      </c>
      <c r="L680" s="19" t="n">
        <f aca="false">IF($B680="",0,SUMIFS(Ingresos!$Q$6:$Q$1505,ING_COD,$B680,ING_CLASE,"OTO"))</f>
        <v>0</v>
      </c>
      <c r="M680" s="19" t="n">
        <f aca="false">IF($B680="",0,SUMIFS(Ingresos!$Q$6:$Q$1505,ING_COD,$B680,ING_CLASE,"OTX"))</f>
        <v>0</v>
      </c>
      <c r="N680" s="19" t="n">
        <f aca="false">IF($B680="",0,SUMIFS(Ingresos!$Q$6:$Q$1505,ING_COD,$B680,ING_CLASE,"RETO"))</f>
        <v>0</v>
      </c>
      <c r="O680" s="19" t="n">
        <f aca="false">IF($B680="",0,SUMIFS(Ingresos!$Q$6:$Q$1505,ING_COD,$B680,ING_CLASE,"INA"))</f>
        <v>0</v>
      </c>
      <c r="P680" s="19" t="n">
        <f aca="false">G680+I680+J680+K680+L680+M680</f>
        <v>0</v>
      </c>
      <c r="Q680" s="44" t="n">
        <f aca="false">IF($F680="Activo",10,IF($F680="Cese",1,0))</f>
        <v>0</v>
      </c>
      <c r="R680" s="19" t="n">
        <f aca="false">G680*Q680</f>
        <v>0</v>
      </c>
      <c r="S680" s="19" t="n">
        <f aca="false">IF($F680="Activo",SUMIFS(I680:I689,$D680:$D689,"&lt;="&amp;Trabajadores!$N$62)+IF(PROY_BON="Sí",SUMIFS(J680:J689,$D680:$D689,"&lt;="&amp;Trabajadores!$N$62),0),IF($F680="Cese",I680+IF(PROY_BON="Sí",J680,0),0))</f>
        <v>0</v>
      </c>
      <c r="T680" s="19" t="n">
        <f aca="false">IF(OR($F680&lt;&gt;"Activo",Trabajadores!$I$62="No"),0,IF(I684=0,H680*(1+IF(PROY_BON="Sí",Trabajadores!$P$62,0))*Trabajadores!$R$62/6*(Trabajadores!$N$62&gt;=7),0)+IF(I689=0,H680*(1+IF(PROY_BON="Sí",Trabajadores!$P$62,0))*Trabajadores!$S$62/6*(Trabajadores!$N$62&gt;=12),0))</f>
        <v>0</v>
      </c>
      <c r="U680" s="19" t="n">
        <f aca="false">IF($F680="Activo",IF(Trabajadores!$J$62="Sí",L680*10,L680),IF($F680="Cese",L680,0))</f>
        <v>0</v>
      </c>
      <c r="V680" s="19" t="n">
        <f aca="false">IF(OR($F680="Activo",$F680="Cese"),M680,0)</f>
        <v>0</v>
      </c>
      <c r="W680" s="19" t="n">
        <f aca="false">IF(OR($F680="Activo",$F680="Cese"),SUM(P678:P679),0)</f>
        <v>0</v>
      </c>
      <c r="X680" s="36" t="n">
        <f aca="false">IF(OR($F680="Activo",$F680="Cese"),R680+S680+T680+U680+V680+W680,0)</f>
        <v>0</v>
      </c>
      <c r="Y680" s="19" t="n">
        <f aca="false">IF(OR($F680="Activo",$F680="Cese"),DED_FIJA,0)</f>
        <v>0</v>
      </c>
      <c r="Z680" s="36" t="n">
        <f aca="false">MAX(0,X680-Y680)</f>
        <v>0</v>
      </c>
      <c r="AA680" s="19" t="n">
        <f aca="false">IF(Z680=0,0,MAX(0,MIN(Z680,Parámetros!$G$19)-Parámetros!$F$19)*Parámetros!$E$19)</f>
        <v>0</v>
      </c>
      <c r="AB680" s="19" t="n">
        <f aca="false">IF(Z680=0,0,MAX(0,MIN(Z680,Parámetros!$G$20)-Parámetros!$F$20)*Parámetros!$E$20)</f>
        <v>0</v>
      </c>
      <c r="AC680" s="19" t="n">
        <f aca="false">IF(Z680=0,0,MAX(0,MIN(Z680,Parámetros!$G$21)-Parámetros!$F$21)*Parámetros!$E$21)</f>
        <v>0</v>
      </c>
      <c r="AD680" s="19" t="n">
        <f aca="false">IF(Z680=0,0,MAX(0,MIN(Z680,Parámetros!$G$22)-Parámetros!$F$22)*Parámetros!$E$22)</f>
        <v>0</v>
      </c>
      <c r="AE680" s="19" t="n">
        <f aca="false">IF(Z680=0,0,MAX(0,MIN(Z680,Parámetros!$G$23)-Parámetros!$F$23)*Parámetros!$E$23)</f>
        <v>0</v>
      </c>
      <c r="AF680" s="36" t="n">
        <f aca="false">SUM(AA680:AE680)</f>
        <v>0</v>
      </c>
      <c r="AG680" s="45" t="str">
        <f aca="false">IF(AM680&lt;=0,"-",INDEX(TR_TASA,MATCH(AM680,TR_DESDE,1)))</f>
        <v>-</v>
      </c>
      <c r="AH680" s="44" t="n">
        <f aca="false">IF($F680="Cese",1,IF($F680="Activo",INDEX(DIV_N,3),0))</f>
        <v>0</v>
      </c>
      <c r="AI680" s="44" t="n">
        <f aca="false">IF($F680="Cese",2,IF($F680="Activo",INDEX(DIV_HASTA,3),0))</f>
        <v>0</v>
      </c>
      <c r="AJ680" s="19" t="n">
        <f aca="false">IF(OR($F680="Activo",$F680="Cese"),SUMIFS(AV678:AV679,D678:D679,"&lt;="&amp;AI680),0)</f>
        <v>0</v>
      </c>
      <c r="AK680" s="19" t="n">
        <f aca="false">IF(OR($F680="Activo",$F680="Cese"),MAX(0,(AF680-AJ680)/AH680),0)</f>
        <v>0</v>
      </c>
      <c r="AL680" s="19" t="n">
        <f aca="false">IF(OR($F680="Activo",$F680="Cese"),K680+IF(PROY_BON="Sí",0,J680),0)</f>
        <v>0</v>
      </c>
      <c r="AM680" s="19" t="n">
        <f aca="false">IF(AL680&gt;0,MAX(0,X680+AL680-Y680),Z680)</f>
        <v>0</v>
      </c>
      <c r="AN680" s="19" t="n">
        <f aca="false">SUMPRODUCT((AM680&gt;TR_DESDE)*(AM680-TR_DESDE)*TR_INC)</f>
        <v>0</v>
      </c>
      <c r="AO680" s="19" t="n">
        <f aca="false">IF(AL680&gt;0,MAX(0,AN680-IF($F680="Cese",MAX(AF680,AJ680),AF680)),0)</f>
        <v>0</v>
      </c>
      <c r="AP680" s="46" t="n">
        <f aca="false">IF(OR($F680="Activo",$F680="Cese"),ROUND(AK680+AO680,2),0)</f>
        <v>0</v>
      </c>
      <c r="AQ680" s="19" t="n">
        <f aca="false">IF($F680="Cese",MAX(0,AJ680-AN680),0)</f>
        <v>0</v>
      </c>
      <c r="AR680" s="19" t="str">
        <f aca="false">IF($B680="","",IF(COUNTIFS(RP_COD,$B680,'Retenciones Planilla'!$E$6:$E$105,"&lt;&gt;")=0,"",SUMIFS('Retenciones Planilla'!$E$6:$E$105,RP_COD,$B680)))</f>
        <v/>
      </c>
      <c r="AS680" s="19" t="str">
        <f aca="false">IF(AR680="","",AR680-AP680)</f>
        <v/>
      </c>
      <c r="AT680" s="23" t="str">
        <f aca="false">IF($B680="","",IF(NOT(OR($F680="Activo",$F680="Cese")),IF(N(AR680)=0,"—","Revisar: sin vínculo"),IF(AR680="",IF(AP680=0,"No corresponde","Sin dato planilla"),IF(ABS(AS680)&lt;=TOL,"OK",IF(AS680&gt;0,"Retuvo de más","Retuvo de menos")))))</f>
        <v/>
      </c>
      <c r="AU680" s="19" t="n">
        <f aca="false">IF(AND(BASE_RET="Planilla (si existe)",AR680&lt;&gt;""),AR680,AP680)</f>
        <v>0</v>
      </c>
      <c r="AV680" s="19" t="n">
        <f aca="false">AU680+N680</f>
        <v>0</v>
      </c>
    </row>
    <row r="681" customFormat="false" ht="15" hidden="false" customHeight="false" outlineLevel="0" collapsed="false">
      <c r="A681" s="43" t="n">
        <v>57</v>
      </c>
      <c r="B681" s="35" t="str">
        <f aca="false">IF(Trabajadores!$B$62="","",Trabajadores!$B$62)</f>
        <v/>
      </c>
      <c r="C681" s="35" t="str">
        <f aca="false">IF($B681="","",Trabajadores!$D$62)</f>
        <v/>
      </c>
      <c r="D681" s="43" t="n">
        <v>4</v>
      </c>
      <c r="E681" s="23" t="s">
        <v>301</v>
      </c>
      <c r="F681" s="23" t="str">
        <f aca="false">IF($B681="","",IF(OR(4&lt;Trabajadores!$M$62,4&gt;Trabajadores!$N$62),"No vinculado",IF(AND(4=Trabajadores!$N$62,Trabajadores!$O$62="Sí"),"Cese","Activo")))</f>
        <v/>
      </c>
      <c r="G681" s="19" t="n">
        <f aca="false">IF($B681="",0,SUMIFS(Ingresos!$R$6:$R$1505,ING_COD,$B681,ING_CLASE,"ORD"))</f>
        <v>0</v>
      </c>
      <c r="H681" s="19" t="n">
        <f aca="false">IF($B681="",0,SUMIFS(Ingresos!$R$6:$R$1505,ING_COD,$B681,ING_CLASE,"ORD",ING_COMP,"Sí"))</f>
        <v>0</v>
      </c>
      <c r="I681" s="19" t="n">
        <f aca="false">IF($B681="",0,SUMIFS(Ingresos!$R$6:$R$1505,ING_COD,$B681,ING_CLASE,"GRA"))</f>
        <v>0</v>
      </c>
      <c r="J681" s="19" t="n">
        <f aca="false">IF($B681="",0,SUMIFS(Ingresos!$R$6:$R$1505,ING_COD,$B681,ING_CLASE,"BON"))</f>
        <v>0</v>
      </c>
      <c r="K681" s="19" t="n">
        <f aca="false">IF($B681="",0,SUMIFS(Ingresos!$R$6:$R$1505,ING_COD,$B681,ING_CLASE,"EXT"))</f>
        <v>0</v>
      </c>
      <c r="L681" s="19" t="n">
        <f aca="false">IF($B681="",0,SUMIFS(Ingresos!$R$6:$R$1505,ING_COD,$B681,ING_CLASE,"OTO"))</f>
        <v>0</v>
      </c>
      <c r="M681" s="19" t="n">
        <f aca="false">IF($B681="",0,SUMIFS(Ingresos!$R$6:$R$1505,ING_COD,$B681,ING_CLASE,"OTX"))</f>
        <v>0</v>
      </c>
      <c r="N681" s="19" t="n">
        <f aca="false">IF($B681="",0,SUMIFS(Ingresos!$R$6:$R$1505,ING_COD,$B681,ING_CLASE,"RETO"))</f>
        <v>0</v>
      </c>
      <c r="O681" s="19" t="n">
        <f aca="false">IF($B681="",0,SUMIFS(Ingresos!$R$6:$R$1505,ING_COD,$B681,ING_CLASE,"INA"))</f>
        <v>0</v>
      </c>
      <c r="P681" s="19" t="n">
        <f aca="false">G681+I681+J681+K681+L681+M681</f>
        <v>0</v>
      </c>
      <c r="Q681" s="44" t="n">
        <f aca="false">IF($F681="Activo",9,IF($F681="Cese",1,0))</f>
        <v>0</v>
      </c>
      <c r="R681" s="19" t="n">
        <f aca="false">G681*Q681</f>
        <v>0</v>
      </c>
      <c r="S681" s="19" t="n">
        <f aca="false">IF($F681="Activo",SUMIFS(I681:I689,$D681:$D689,"&lt;="&amp;Trabajadores!$N$62)+IF(PROY_BON="Sí",SUMIFS(J681:J689,$D681:$D689,"&lt;="&amp;Trabajadores!$N$62),0),IF($F681="Cese",I681+IF(PROY_BON="Sí",J681,0),0))</f>
        <v>0</v>
      </c>
      <c r="T681" s="19" t="n">
        <f aca="false">IF(OR($F681&lt;&gt;"Activo",Trabajadores!$I$62="No"),0,IF(I684=0,H681*(1+IF(PROY_BON="Sí",Trabajadores!$P$62,0))*Trabajadores!$R$62/6*(Trabajadores!$N$62&gt;=7),0)+IF(I689=0,H681*(1+IF(PROY_BON="Sí",Trabajadores!$P$62,0))*Trabajadores!$S$62/6*(Trabajadores!$N$62&gt;=12),0))</f>
        <v>0</v>
      </c>
      <c r="U681" s="19" t="n">
        <f aca="false">IF($F681="Activo",IF(Trabajadores!$J$62="Sí",L681*9,L681),IF($F681="Cese",L681,0))</f>
        <v>0</v>
      </c>
      <c r="V681" s="19" t="n">
        <f aca="false">IF(OR($F681="Activo",$F681="Cese"),M681,0)</f>
        <v>0</v>
      </c>
      <c r="W681" s="19" t="n">
        <f aca="false">IF(OR($F681="Activo",$F681="Cese"),SUM(P678:P680),0)</f>
        <v>0</v>
      </c>
      <c r="X681" s="36" t="n">
        <f aca="false">IF(OR($F681="Activo",$F681="Cese"),R681+S681+T681+U681+V681+W681,0)</f>
        <v>0</v>
      </c>
      <c r="Y681" s="19" t="n">
        <f aca="false">IF(OR($F681="Activo",$F681="Cese"),DED_FIJA,0)</f>
        <v>0</v>
      </c>
      <c r="Z681" s="36" t="n">
        <f aca="false">MAX(0,X681-Y681)</f>
        <v>0</v>
      </c>
      <c r="AA681" s="19" t="n">
        <f aca="false">IF(Z681=0,0,MAX(0,MIN(Z681,Parámetros!$G$19)-Parámetros!$F$19)*Parámetros!$E$19)</f>
        <v>0</v>
      </c>
      <c r="AB681" s="19" t="n">
        <f aca="false">IF(Z681=0,0,MAX(0,MIN(Z681,Parámetros!$G$20)-Parámetros!$F$20)*Parámetros!$E$20)</f>
        <v>0</v>
      </c>
      <c r="AC681" s="19" t="n">
        <f aca="false">IF(Z681=0,0,MAX(0,MIN(Z681,Parámetros!$G$21)-Parámetros!$F$21)*Parámetros!$E$21)</f>
        <v>0</v>
      </c>
      <c r="AD681" s="19" t="n">
        <f aca="false">IF(Z681=0,0,MAX(0,MIN(Z681,Parámetros!$G$22)-Parámetros!$F$22)*Parámetros!$E$22)</f>
        <v>0</v>
      </c>
      <c r="AE681" s="19" t="n">
        <f aca="false">IF(Z681=0,0,MAX(0,MIN(Z681,Parámetros!$G$23)-Parámetros!$F$23)*Parámetros!$E$23)</f>
        <v>0</v>
      </c>
      <c r="AF681" s="36" t="n">
        <f aca="false">SUM(AA681:AE681)</f>
        <v>0</v>
      </c>
      <c r="AG681" s="45" t="str">
        <f aca="false">IF(AM681&lt;=0,"-",INDEX(TR_TASA,MATCH(AM681,TR_DESDE,1)))</f>
        <v>-</v>
      </c>
      <c r="AH681" s="44" t="n">
        <f aca="false">IF($F681="Cese",1,IF($F681="Activo",INDEX(DIV_N,4),0))</f>
        <v>0</v>
      </c>
      <c r="AI681" s="44" t="n">
        <f aca="false">IF($F681="Cese",3,IF($F681="Activo",INDEX(DIV_HASTA,4),0))</f>
        <v>0</v>
      </c>
      <c r="AJ681" s="19" t="n">
        <f aca="false">IF(OR($F681="Activo",$F681="Cese"),SUMIFS(AV678:AV680,D678:D680,"&lt;="&amp;AI681),0)</f>
        <v>0</v>
      </c>
      <c r="AK681" s="19" t="n">
        <f aca="false">IF(OR($F681="Activo",$F681="Cese"),MAX(0,(AF681-AJ681)/AH681),0)</f>
        <v>0</v>
      </c>
      <c r="AL681" s="19" t="n">
        <f aca="false">IF(OR($F681="Activo",$F681="Cese"),K681+IF(PROY_BON="Sí",0,J681),0)</f>
        <v>0</v>
      </c>
      <c r="AM681" s="19" t="n">
        <f aca="false">IF(AL681&gt;0,MAX(0,X681+AL681-Y681),Z681)</f>
        <v>0</v>
      </c>
      <c r="AN681" s="19" t="n">
        <f aca="false">SUMPRODUCT((AM681&gt;TR_DESDE)*(AM681-TR_DESDE)*TR_INC)</f>
        <v>0</v>
      </c>
      <c r="AO681" s="19" t="n">
        <f aca="false">IF(AL681&gt;0,MAX(0,AN681-IF($F681="Cese",MAX(AF681,AJ681),AF681)),0)</f>
        <v>0</v>
      </c>
      <c r="AP681" s="46" t="n">
        <f aca="false">IF(OR($F681="Activo",$F681="Cese"),ROUND(AK681+AO681,2),0)</f>
        <v>0</v>
      </c>
      <c r="AQ681" s="19" t="n">
        <f aca="false">IF($F681="Cese",MAX(0,AJ681-AN681),0)</f>
        <v>0</v>
      </c>
      <c r="AR681" s="19" t="str">
        <f aca="false">IF($B681="","",IF(COUNTIFS(RP_COD,$B681,'Retenciones Planilla'!$F$6:$F$105,"&lt;&gt;")=0,"",SUMIFS('Retenciones Planilla'!$F$6:$F$105,RP_COD,$B681)))</f>
        <v/>
      </c>
      <c r="AS681" s="19" t="str">
        <f aca="false">IF(AR681="","",AR681-AP681)</f>
        <v/>
      </c>
      <c r="AT681" s="23" t="str">
        <f aca="false">IF($B681="","",IF(NOT(OR($F681="Activo",$F681="Cese")),IF(N(AR681)=0,"—","Revisar: sin vínculo"),IF(AR681="",IF(AP681=0,"No corresponde","Sin dato planilla"),IF(ABS(AS681)&lt;=TOL,"OK",IF(AS681&gt;0,"Retuvo de más","Retuvo de menos")))))</f>
        <v/>
      </c>
      <c r="AU681" s="19" t="n">
        <f aca="false">IF(AND(BASE_RET="Planilla (si existe)",AR681&lt;&gt;""),AR681,AP681)</f>
        <v>0</v>
      </c>
      <c r="AV681" s="19" t="n">
        <f aca="false">AU681+N681</f>
        <v>0</v>
      </c>
    </row>
    <row r="682" customFormat="false" ht="15" hidden="false" customHeight="false" outlineLevel="0" collapsed="false">
      <c r="A682" s="43" t="n">
        <v>57</v>
      </c>
      <c r="B682" s="35" t="str">
        <f aca="false">IF(Trabajadores!$B$62="","",Trabajadores!$B$62)</f>
        <v/>
      </c>
      <c r="C682" s="35" t="str">
        <f aca="false">IF($B682="","",Trabajadores!$D$62)</f>
        <v/>
      </c>
      <c r="D682" s="43" t="n">
        <v>5</v>
      </c>
      <c r="E682" s="23" t="s">
        <v>302</v>
      </c>
      <c r="F682" s="23" t="str">
        <f aca="false">IF($B682="","",IF(OR(5&lt;Trabajadores!$M$62,5&gt;Trabajadores!$N$62),"No vinculado",IF(AND(5=Trabajadores!$N$62,Trabajadores!$O$62="Sí"),"Cese","Activo")))</f>
        <v/>
      </c>
      <c r="G682" s="19" t="n">
        <f aca="false">IF($B682="",0,SUMIFS(Ingresos!$S$6:$S$1505,ING_COD,$B682,ING_CLASE,"ORD"))</f>
        <v>0</v>
      </c>
      <c r="H682" s="19" t="n">
        <f aca="false">IF($B682="",0,SUMIFS(Ingresos!$S$6:$S$1505,ING_COD,$B682,ING_CLASE,"ORD",ING_COMP,"Sí"))</f>
        <v>0</v>
      </c>
      <c r="I682" s="19" t="n">
        <f aca="false">IF($B682="",0,SUMIFS(Ingresos!$S$6:$S$1505,ING_COD,$B682,ING_CLASE,"GRA"))</f>
        <v>0</v>
      </c>
      <c r="J682" s="19" t="n">
        <f aca="false">IF($B682="",0,SUMIFS(Ingresos!$S$6:$S$1505,ING_COD,$B682,ING_CLASE,"BON"))</f>
        <v>0</v>
      </c>
      <c r="K682" s="19" t="n">
        <f aca="false">IF($B682="",0,SUMIFS(Ingresos!$S$6:$S$1505,ING_COD,$B682,ING_CLASE,"EXT"))</f>
        <v>0</v>
      </c>
      <c r="L682" s="19" t="n">
        <f aca="false">IF($B682="",0,SUMIFS(Ingresos!$S$6:$S$1505,ING_COD,$B682,ING_CLASE,"OTO"))</f>
        <v>0</v>
      </c>
      <c r="M682" s="19" t="n">
        <f aca="false">IF($B682="",0,SUMIFS(Ingresos!$S$6:$S$1505,ING_COD,$B682,ING_CLASE,"OTX"))</f>
        <v>0</v>
      </c>
      <c r="N682" s="19" t="n">
        <f aca="false">IF($B682="",0,SUMIFS(Ingresos!$S$6:$S$1505,ING_COD,$B682,ING_CLASE,"RETO"))</f>
        <v>0</v>
      </c>
      <c r="O682" s="19" t="n">
        <f aca="false">IF($B682="",0,SUMIFS(Ingresos!$S$6:$S$1505,ING_COD,$B682,ING_CLASE,"INA"))</f>
        <v>0</v>
      </c>
      <c r="P682" s="19" t="n">
        <f aca="false">G682+I682+J682+K682+L682+M682</f>
        <v>0</v>
      </c>
      <c r="Q682" s="44" t="n">
        <f aca="false">IF($F682="Activo",8,IF($F682="Cese",1,0))</f>
        <v>0</v>
      </c>
      <c r="R682" s="19" t="n">
        <f aca="false">G682*Q682</f>
        <v>0</v>
      </c>
      <c r="S682" s="19" t="n">
        <f aca="false">IF($F682="Activo",SUMIFS(I682:I689,$D682:$D689,"&lt;="&amp;Trabajadores!$N$62)+IF(PROY_BON="Sí",SUMIFS(J682:J689,$D682:$D689,"&lt;="&amp;Trabajadores!$N$62),0),IF($F682="Cese",I682+IF(PROY_BON="Sí",J682,0),0))</f>
        <v>0</v>
      </c>
      <c r="T682" s="19" t="n">
        <f aca="false">IF(OR($F682&lt;&gt;"Activo",Trabajadores!$I$62="No"),0,IF(I684=0,H682*(1+IF(PROY_BON="Sí",Trabajadores!$P$62,0))*Trabajadores!$R$62/6*(Trabajadores!$N$62&gt;=7),0)+IF(I689=0,H682*(1+IF(PROY_BON="Sí",Trabajadores!$P$62,0))*Trabajadores!$S$62/6*(Trabajadores!$N$62&gt;=12),0))</f>
        <v>0</v>
      </c>
      <c r="U682" s="19" t="n">
        <f aca="false">IF($F682="Activo",IF(Trabajadores!$J$62="Sí",L682*8,L682),IF($F682="Cese",L682,0))</f>
        <v>0</v>
      </c>
      <c r="V682" s="19" t="n">
        <f aca="false">IF(OR($F682="Activo",$F682="Cese"),M682,0)</f>
        <v>0</v>
      </c>
      <c r="W682" s="19" t="n">
        <f aca="false">IF(OR($F682="Activo",$F682="Cese"),SUM(P678:P681),0)</f>
        <v>0</v>
      </c>
      <c r="X682" s="36" t="n">
        <f aca="false">IF(OR($F682="Activo",$F682="Cese"),R682+S682+T682+U682+V682+W682,0)</f>
        <v>0</v>
      </c>
      <c r="Y682" s="19" t="n">
        <f aca="false">IF(OR($F682="Activo",$F682="Cese"),DED_FIJA,0)</f>
        <v>0</v>
      </c>
      <c r="Z682" s="36" t="n">
        <f aca="false">MAX(0,X682-Y682)</f>
        <v>0</v>
      </c>
      <c r="AA682" s="19" t="n">
        <f aca="false">IF(Z682=0,0,MAX(0,MIN(Z682,Parámetros!$G$19)-Parámetros!$F$19)*Parámetros!$E$19)</f>
        <v>0</v>
      </c>
      <c r="AB682" s="19" t="n">
        <f aca="false">IF(Z682=0,0,MAX(0,MIN(Z682,Parámetros!$G$20)-Parámetros!$F$20)*Parámetros!$E$20)</f>
        <v>0</v>
      </c>
      <c r="AC682" s="19" t="n">
        <f aca="false">IF(Z682=0,0,MAX(0,MIN(Z682,Parámetros!$G$21)-Parámetros!$F$21)*Parámetros!$E$21)</f>
        <v>0</v>
      </c>
      <c r="AD682" s="19" t="n">
        <f aca="false">IF(Z682=0,0,MAX(0,MIN(Z682,Parámetros!$G$22)-Parámetros!$F$22)*Parámetros!$E$22)</f>
        <v>0</v>
      </c>
      <c r="AE682" s="19" t="n">
        <f aca="false">IF(Z682=0,0,MAX(0,MIN(Z682,Parámetros!$G$23)-Parámetros!$F$23)*Parámetros!$E$23)</f>
        <v>0</v>
      </c>
      <c r="AF682" s="36" t="n">
        <f aca="false">SUM(AA682:AE682)</f>
        <v>0</v>
      </c>
      <c r="AG682" s="45" t="str">
        <f aca="false">IF(AM682&lt;=0,"-",INDEX(TR_TASA,MATCH(AM682,TR_DESDE,1)))</f>
        <v>-</v>
      </c>
      <c r="AH682" s="44" t="n">
        <f aca="false">IF($F682="Cese",1,IF($F682="Activo",INDEX(DIV_N,5),0))</f>
        <v>0</v>
      </c>
      <c r="AI682" s="44" t="n">
        <f aca="false">IF($F682="Cese",4,IF($F682="Activo",INDEX(DIV_HASTA,5),0))</f>
        <v>0</v>
      </c>
      <c r="AJ682" s="19" t="n">
        <f aca="false">IF(OR($F682="Activo",$F682="Cese"),SUMIFS(AV678:AV681,D678:D681,"&lt;="&amp;AI682),0)</f>
        <v>0</v>
      </c>
      <c r="AK682" s="19" t="n">
        <f aca="false">IF(OR($F682="Activo",$F682="Cese"),MAX(0,(AF682-AJ682)/AH682),0)</f>
        <v>0</v>
      </c>
      <c r="AL682" s="19" t="n">
        <f aca="false">IF(OR($F682="Activo",$F682="Cese"),K682+IF(PROY_BON="Sí",0,J682),0)</f>
        <v>0</v>
      </c>
      <c r="AM682" s="19" t="n">
        <f aca="false">IF(AL682&gt;0,MAX(0,X682+AL682-Y682),Z682)</f>
        <v>0</v>
      </c>
      <c r="AN682" s="19" t="n">
        <f aca="false">SUMPRODUCT((AM682&gt;TR_DESDE)*(AM682-TR_DESDE)*TR_INC)</f>
        <v>0</v>
      </c>
      <c r="AO682" s="19" t="n">
        <f aca="false">IF(AL682&gt;0,MAX(0,AN682-IF($F682="Cese",MAX(AF682,AJ682),AF682)),0)</f>
        <v>0</v>
      </c>
      <c r="AP682" s="46" t="n">
        <f aca="false">IF(OR($F682="Activo",$F682="Cese"),ROUND(AK682+AO682,2),0)</f>
        <v>0</v>
      </c>
      <c r="AQ682" s="19" t="n">
        <f aca="false">IF($F682="Cese",MAX(0,AJ682-AN682),0)</f>
        <v>0</v>
      </c>
      <c r="AR682" s="19" t="str">
        <f aca="false">IF($B682="","",IF(COUNTIFS(RP_COD,$B682,'Retenciones Planilla'!$G$6:$G$105,"&lt;&gt;")=0,"",SUMIFS('Retenciones Planilla'!$G$6:$G$105,RP_COD,$B682)))</f>
        <v/>
      </c>
      <c r="AS682" s="19" t="str">
        <f aca="false">IF(AR682="","",AR682-AP682)</f>
        <v/>
      </c>
      <c r="AT682" s="23" t="str">
        <f aca="false">IF($B682="","",IF(NOT(OR($F682="Activo",$F682="Cese")),IF(N(AR682)=0,"—","Revisar: sin vínculo"),IF(AR682="",IF(AP682=0,"No corresponde","Sin dato planilla"),IF(ABS(AS682)&lt;=TOL,"OK",IF(AS682&gt;0,"Retuvo de más","Retuvo de menos")))))</f>
        <v/>
      </c>
      <c r="AU682" s="19" t="n">
        <f aca="false">IF(AND(BASE_RET="Planilla (si existe)",AR682&lt;&gt;""),AR682,AP682)</f>
        <v>0</v>
      </c>
      <c r="AV682" s="19" t="n">
        <f aca="false">AU682+N682</f>
        <v>0</v>
      </c>
    </row>
    <row r="683" customFormat="false" ht="15" hidden="false" customHeight="false" outlineLevel="0" collapsed="false">
      <c r="A683" s="43" t="n">
        <v>57</v>
      </c>
      <c r="B683" s="35" t="str">
        <f aca="false">IF(Trabajadores!$B$62="","",Trabajadores!$B$62)</f>
        <v/>
      </c>
      <c r="C683" s="35" t="str">
        <f aca="false">IF($B683="","",Trabajadores!$D$62)</f>
        <v/>
      </c>
      <c r="D683" s="43" t="n">
        <v>6</v>
      </c>
      <c r="E683" s="23" t="s">
        <v>303</v>
      </c>
      <c r="F683" s="23" t="str">
        <f aca="false">IF($B683="","",IF(OR(6&lt;Trabajadores!$M$62,6&gt;Trabajadores!$N$62),"No vinculado",IF(AND(6=Trabajadores!$N$62,Trabajadores!$O$62="Sí"),"Cese","Activo")))</f>
        <v/>
      </c>
      <c r="G683" s="19" t="n">
        <f aca="false">IF($B683="",0,SUMIFS(Ingresos!$T$6:$T$1505,ING_COD,$B683,ING_CLASE,"ORD"))</f>
        <v>0</v>
      </c>
      <c r="H683" s="19" t="n">
        <f aca="false">IF($B683="",0,SUMIFS(Ingresos!$T$6:$T$1505,ING_COD,$B683,ING_CLASE,"ORD",ING_COMP,"Sí"))</f>
        <v>0</v>
      </c>
      <c r="I683" s="19" t="n">
        <f aca="false">IF($B683="",0,SUMIFS(Ingresos!$T$6:$T$1505,ING_COD,$B683,ING_CLASE,"GRA"))</f>
        <v>0</v>
      </c>
      <c r="J683" s="19" t="n">
        <f aca="false">IF($B683="",0,SUMIFS(Ingresos!$T$6:$T$1505,ING_COD,$B683,ING_CLASE,"BON"))</f>
        <v>0</v>
      </c>
      <c r="K683" s="19" t="n">
        <f aca="false">IF($B683="",0,SUMIFS(Ingresos!$T$6:$T$1505,ING_COD,$B683,ING_CLASE,"EXT"))</f>
        <v>0</v>
      </c>
      <c r="L683" s="19" t="n">
        <f aca="false">IF($B683="",0,SUMIFS(Ingresos!$T$6:$T$1505,ING_COD,$B683,ING_CLASE,"OTO"))</f>
        <v>0</v>
      </c>
      <c r="M683" s="19" t="n">
        <f aca="false">IF($B683="",0,SUMIFS(Ingresos!$T$6:$T$1505,ING_COD,$B683,ING_CLASE,"OTX"))</f>
        <v>0</v>
      </c>
      <c r="N683" s="19" t="n">
        <f aca="false">IF($B683="",0,SUMIFS(Ingresos!$T$6:$T$1505,ING_COD,$B683,ING_CLASE,"RETO"))</f>
        <v>0</v>
      </c>
      <c r="O683" s="19" t="n">
        <f aca="false">IF($B683="",0,SUMIFS(Ingresos!$T$6:$T$1505,ING_COD,$B683,ING_CLASE,"INA"))</f>
        <v>0</v>
      </c>
      <c r="P683" s="19" t="n">
        <f aca="false">G683+I683+J683+K683+L683+M683</f>
        <v>0</v>
      </c>
      <c r="Q683" s="44" t="n">
        <f aca="false">IF($F683="Activo",7,IF($F683="Cese",1,0))</f>
        <v>0</v>
      </c>
      <c r="R683" s="19" t="n">
        <f aca="false">G683*Q683</f>
        <v>0</v>
      </c>
      <c r="S683" s="19" t="n">
        <f aca="false">IF($F683="Activo",SUMIFS(I683:I689,$D683:$D689,"&lt;="&amp;Trabajadores!$N$62)+IF(PROY_BON="Sí",SUMIFS(J683:J689,$D683:$D689,"&lt;="&amp;Trabajadores!$N$62),0),IF($F683="Cese",I683+IF(PROY_BON="Sí",J683,0),0))</f>
        <v>0</v>
      </c>
      <c r="T683" s="19" t="n">
        <f aca="false">IF(OR($F683&lt;&gt;"Activo",Trabajadores!$I$62="No"),0,IF(I684=0,H683*(1+IF(PROY_BON="Sí",Trabajadores!$P$62,0))*Trabajadores!$R$62/6*(Trabajadores!$N$62&gt;=7),0)+IF(I689=0,H683*(1+IF(PROY_BON="Sí",Trabajadores!$P$62,0))*Trabajadores!$S$62/6*(Trabajadores!$N$62&gt;=12),0))</f>
        <v>0</v>
      </c>
      <c r="U683" s="19" t="n">
        <f aca="false">IF($F683="Activo",IF(Trabajadores!$J$62="Sí",L683*7,L683),IF($F683="Cese",L683,0))</f>
        <v>0</v>
      </c>
      <c r="V683" s="19" t="n">
        <f aca="false">IF(OR($F683="Activo",$F683="Cese"),M683,0)</f>
        <v>0</v>
      </c>
      <c r="W683" s="19" t="n">
        <f aca="false">IF(OR($F683="Activo",$F683="Cese"),SUM(P678:P682),0)</f>
        <v>0</v>
      </c>
      <c r="X683" s="36" t="n">
        <f aca="false">IF(OR($F683="Activo",$F683="Cese"),R683+S683+T683+U683+V683+W683,0)</f>
        <v>0</v>
      </c>
      <c r="Y683" s="19" t="n">
        <f aca="false">IF(OR($F683="Activo",$F683="Cese"),DED_FIJA,0)</f>
        <v>0</v>
      </c>
      <c r="Z683" s="36" t="n">
        <f aca="false">MAX(0,X683-Y683)</f>
        <v>0</v>
      </c>
      <c r="AA683" s="19" t="n">
        <f aca="false">IF(Z683=0,0,MAX(0,MIN(Z683,Parámetros!$G$19)-Parámetros!$F$19)*Parámetros!$E$19)</f>
        <v>0</v>
      </c>
      <c r="AB683" s="19" t="n">
        <f aca="false">IF(Z683=0,0,MAX(0,MIN(Z683,Parámetros!$G$20)-Parámetros!$F$20)*Parámetros!$E$20)</f>
        <v>0</v>
      </c>
      <c r="AC683" s="19" t="n">
        <f aca="false">IF(Z683=0,0,MAX(0,MIN(Z683,Parámetros!$G$21)-Parámetros!$F$21)*Parámetros!$E$21)</f>
        <v>0</v>
      </c>
      <c r="AD683" s="19" t="n">
        <f aca="false">IF(Z683=0,0,MAX(0,MIN(Z683,Parámetros!$G$22)-Parámetros!$F$22)*Parámetros!$E$22)</f>
        <v>0</v>
      </c>
      <c r="AE683" s="19" t="n">
        <f aca="false">IF(Z683=0,0,MAX(0,MIN(Z683,Parámetros!$G$23)-Parámetros!$F$23)*Parámetros!$E$23)</f>
        <v>0</v>
      </c>
      <c r="AF683" s="36" t="n">
        <f aca="false">SUM(AA683:AE683)</f>
        <v>0</v>
      </c>
      <c r="AG683" s="45" t="str">
        <f aca="false">IF(AM683&lt;=0,"-",INDEX(TR_TASA,MATCH(AM683,TR_DESDE,1)))</f>
        <v>-</v>
      </c>
      <c r="AH683" s="44" t="n">
        <f aca="false">IF($F683="Cese",1,IF($F683="Activo",INDEX(DIV_N,6),0))</f>
        <v>0</v>
      </c>
      <c r="AI683" s="44" t="n">
        <f aca="false">IF($F683="Cese",5,IF($F683="Activo",INDEX(DIV_HASTA,6),0))</f>
        <v>0</v>
      </c>
      <c r="AJ683" s="19" t="n">
        <f aca="false">IF(OR($F683="Activo",$F683="Cese"),SUMIFS(AV678:AV682,D678:D682,"&lt;="&amp;AI683),0)</f>
        <v>0</v>
      </c>
      <c r="AK683" s="19" t="n">
        <f aca="false">IF(OR($F683="Activo",$F683="Cese"),MAX(0,(AF683-AJ683)/AH683),0)</f>
        <v>0</v>
      </c>
      <c r="AL683" s="19" t="n">
        <f aca="false">IF(OR($F683="Activo",$F683="Cese"),K683+IF(PROY_BON="Sí",0,J683),0)</f>
        <v>0</v>
      </c>
      <c r="AM683" s="19" t="n">
        <f aca="false">IF(AL683&gt;0,MAX(0,X683+AL683-Y683),Z683)</f>
        <v>0</v>
      </c>
      <c r="AN683" s="19" t="n">
        <f aca="false">SUMPRODUCT((AM683&gt;TR_DESDE)*(AM683-TR_DESDE)*TR_INC)</f>
        <v>0</v>
      </c>
      <c r="AO683" s="19" t="n">
        <f aca="false">IF(AL683&gt;0,MAX(0,AN683-IF($F683="Cese",MAX(AF683,AJ683),AF683)),0)</f>
        <v>0</v>
      </c>
      <c r="AP683" s="46" t="n">
        <f aca="false">IF(OR($F683="Activo",$F683="Cese"),ROUND(AK683+AO683,2),0)</f>
        <v>0</v>
      </c>
      <c r="AQ683" s="19" t="n">
        <f aca="false">IF($F683="Cese",MAX(0,AJ683-AN683),0)</f>
        <v>0</v>
      </c>
      <c r="AR683" s="19" t="str">
        <f aca="false">IF($B683="","",IF(COUNTIFS(RP_COD,$B683,'Retenciones Planilla'!$H$6:$H$105,"&lt;&gt;")=0,"",SUMIFS('Retenciones Planilla'!$H$6:$H$105,RP_COD,$B683)))</f>
        <v/>
      </c>
      <c r="AS683" s="19" t="str">
        <f aca="false">IF(AR683="","",AR683-AP683)</f>
        <v/>
      </c>
      <c r="AT683" s="23" t="str">
        <f aca="false">IF($B683="","",IF(NOT(OR($F683="Activo",$F683="Cese")),IF(N(AR683)=0,"—","Revisar: sin vínculo"),IF(AR683="",IF(AP683=0,"No corresponde","Sin dato planilla"),IF(ABS(AS683)&lt;=TOL,"OK",IF(AS683&gt;0,"Retuvo de más","Retuvo de menos")))))</f>
        <v/>
      </c>
      <c r="AU683" s="19" t="n">
        <f aca="false">IF(AND(BASE_RET="Planilla (si existe)",AR683&lt;&gt;""),AR683,AP683)</f>
        <v>0</v>
      </c>
      <c r="AV683" s="19" t="n">
        <f aca="false">AU683+N683</f>
        <v>0</v>
      </c>
    </row>
    <row r="684" customFormat="false" ht="15" hidden="false" customHeight="false" outlineLevel="0" collapsed="false">
      <c r="A684" s="43" t="n">
        <v>57</v>
      </c>
      <c r="B684" s="35" t="str">
        <f aca="false">IF(Trabajadores!$B$62="","",Trabajadores!$B$62)</f>
        <v/>
      </c>
      <c r="C684" s="35" t="str">
        <f aca="false">IF($B684="","",Trabajadores!$D$62)</f>
        <v/>
      </c>
      <c r="D684" s="43" t="n">
        <v>7</v>
      </c>
      <c r="E684" s="23" t="s">
        <v>304</v>
      </c>
      <c r="F684" s="23" t="str">
        <f aca="false">IF($B684="","",IF(OR(7&lt;Trabajadores!$M$62,7&gt;Trabajadores!$N$62),"No vinculado",IF(AND(7=Trabajadores!$N$62,Trabajadores!$O$62="Sí"),"Cese","Activo")))</f>
        <v/>
      </c>
      <c r="G684" s="19" t="n">
        <f aca="false">IF($B684="",0,SUMIFS(Ingresos!$U$6:$U$1505,ING_COD,$B684,ING_CLASE,"ORD"))</f>
        <v>0</v>
      </c>
      <c r="H684" s="19" t="n">
        <f aca="false">IF($B684="",0,SUMIFS(Ingresos!$U$6:$U$1505,ING_COD,$B684,ING_CLASE,"ORD",ING_COMP,"Sí"))</f>
        <v>0</v>
      </c>
      <c r="I684" s="19" t="n">
        <f aca="false">IF($B684="",0,SUMIFS(Ingresos!$U$6:$U$1505,ING_COD,$B684,ING_CLASE,"GRA"))</f>
        <v>0</v>
      </c>
      <c r="J684" s="19" t="n">
        <f aca="false">IF($B684="",0,SUMIFS(Ingresos!$U$6:$U$1505,ING_COD,$B684,ING_CLASE,"BON"))</f>
        <v>0</v>
      </c>
      <c r="K684" s="19" t="n">
        <f aca="false">IF($B684="",0,SUMIFS(Ingresos!$U$6:$U$1505,ING_COD,$B684,ING_CLASE,"EXT"))</f>
        <v>0</v>
      </c>
      <c r="L684" s="19" t="n">
        <f aca="false">IF($B684="",0,SUMIFS(Ingresos!$U$6:$U$1505,ING_COD,$B684,ING_CLASE,"OTO"))</f>
        <v>0</v>
      </c>
      <c r="M684" s="19" t="n">
        <f aca="false">IF($B684="",0,SUMIFS(Ingresos!$U$6:$U$1505,ING_COD,$B684,ING_CLASE,"OTX"))</f>
        <v>0</v>
      </c>
      <c r="N684" s="19" t="n">
        <f aca="false">IF($B684="",0,SUMIFS(Ingresos!$U$6:$U$1505,ING_COD,$B684,ING_CLASE,"RETO"))</f>
        <v>0</v>
      </c>
      <c r="O684" s="19" t="n">
        <f aca="false">IF($B684="",0,SUMIFS(Ingresos!$U$6:$U$1505,ING_COD,$B684,ING_CLASE,"INA"))</f>
        <v>0</v>
      </c>
      <c r="P684" s="19" t="n">
        <f aca="false">G684+I684+J684+K684+L684+M684</f>
        <v>0</v>
      </c>
      <c r="Q684" s="44" t="n">
        <f aca="false">IF($F684="Activo",6,IF($F684="Cese",1,0))</f>
        <v>0</v>
      </c>
      <c r="R684" s="19" t="n">
        <f aca="false">G684*Q684</f>
        <v>0</v>
      </c>
      <c r="S684" s="19" t="n">
        <f aca="false">IF($F684="Activo",SUMIFS(I684:I689,$D684:$D689,"&lt;="&amp;Trabajadores!$N$62)+IF(PROY_BON="Sí",SUMIFS(J684:J689,$D684:$D689,"&lt;="&amp;Trabajadores!$N$62),0),IF($F684="Cese",I684+IF(PROY_BON="Sí",J684,0),0))</f>
        <v>0</v>
      </c>
      <c r="T684" s="19" t="n">
        <f aca="false">IF(OR($F684&lt;&gt;"Activo",Trabajadores!$I$62="No"),0,IF(I689=0,H684*(1+IF(PROY_BON="Sí",Trabajadores!$P$62,0))*Trabajadores!$S$62/6*(Trabajadores!$N$62&gt;=12),0))</f>
        <v>0</v>
      </c>
      <c r="U684" s="19" t="n">
        <f aca="false">IF($F684="Activo",IF(Trabajadores!$J$62="Sí",L684*6,L684),IF($F684="Cese",L684,0))</f>
        <v>0</v>
      </c>
      <c r="V684" s="19" t="n">
        <f aca="false">IF(OR($F684="Activo",$F684="Cese"),M684,0)</f>
        <v>0</v>
      </c>
      <c r="W684" s="19" t="n">
        <f aca="false">IF(OR($F684="Activo",$F684="Cese"),SUM(P678:P683),0)</f>
        <v>0</v>
      </c>
      <c r="X684" s="36" t="n">
        <f aca="false">IF(OR($F684="Activo",$F684="Cese"),R684+S684+T684+U684+V684+W684,0)</f>
        <v>0</v>
      </c>
      <c r="Y684" s="19" t="n">
        <f aca="false">IF(OR($F684="Activo",$F684="Cese"),DED_FIJA,0)</f>
        <v>0</v>
      </c>
      <c r="Z684" s="36" t="n">
        <f aca="false">MAX(0,X684-Y684)</f>
        <v>0</v>
      </c>
      <c r="AA684" s="19" t="n">
        <f aca="false">IF(Z684=0,0,MAX(0,MIN(Z684,Parámetros!$G$19)-Parámetros!$F$19)*Parámetros!$E$19)</f>
        <v>0</v>
      </c>
      <c r="AB684" s="19" t="n">
        <f aca="false">IF(Z684=0,0,MAX(0,MIN(Z684,Parámetros!$G$20)-Parámetros!$F$20)*Parámetros!$E$20)</f>
        <v>0</v>
      </c>
      <c r="AC684" s="19" t="n">
        <f aca="false">IF(Z684=0,0,MAX(0,MIN(Z684,Parámetros!$G$21)-Parámetros!$F$21)*Parámetros!$E$21)</f>
        <v>0</v>
      </c>
      <c r="AD684" s="19" t="n">
        <f aca="false">IF(Z684=0,0,MAX(0,MIN(Z684,Parámetros!$G$22)-Parámetros!$F$22)*Parámetros!$E$22)</f>
        <v>0</v>
      </c>
      <c r="AE684" s="19" t="n">
        <f aca="false">IF(Z684=0,0,MAX(0,MIN(Z684,Parámetros!$G$23)-Parámetros!$F$23)*Parámetros!$E$23)</f>
        <v>0</v>
      </c>
      <c r="AF684" s="36" t="n">
        <f aca="false">SUM(AA684:AE684)</f>
        <v>0</v>
      </c>
      <c r="AG684" s="45" t="str">
        <f aca="false">IF(AM684&lt;=0,"-",INDEX(TR_TASA,MATCH(AM684,TR_DESDE,1)))</f>
        <v>-</v>
      </c>
      <c r="AH684" s="44" t="n">
        <f aca="false">IF($F684="Cese",1,IF($F684="Activo",INDEX(DIV_N,7),0))</f>
        <v>0</v>
      </c>
      <c r="AI684" s="44" t="n">
        <f aca="false">IF($F684="Cese",6,IF($F684="Activo",INDEX(DIV_HASTA,7),0))</f>
        <v>0</v>
      </c>
      <c r="AJ684" s="19" t="n">
        <f aca="false">IF(OR($F684="Activo",$F684="Cese"),SUMIFS(AV678:AV683,D678:D683,"&lt;="&amp;AI684),0)</f>
        <v>0</v>
      </c>
      <c r="AK684" s="19" t="n">
        <f aca="false">IF(OR($F684="Activo",$F684="Cese"),MAX(0,(AF684-AJ684)/AH684),0)</f>
        <v>0</v>
      </c>
      <c r="AL684" s="19" t="n">
        <f aca="false">IF(OR($F684="Activo",$F684="Cese"),K684+IF(PROY_BON="Sí",0,J684),0)</f>
        <v>0</v>
      </c>
      <c r="AM684" s="19" t="n">
        <f aca="false">IF(AL684&gt;0,MAX(0,X684+AL684-Y684),Z684)</f>
        <v>0</v>
      </c>
      <c r="AN684" s="19" t="n">
        <f aca="false">SUMPRODUCT((AM684&gt;TR_DESDE)*(AM684-TR_DESDE)*TR_INC)</f>
        <v>0</v>
      </c>
      <c r="AO684" s="19" t="n">
        <f aca="false">IF(AL684&gt;0,MAX(0,AN684-IF($F684="Cese",MAX(AF684,AJ684),AF684)),0)</f>
        <v>0</v>
      </c>
      <c r="AP684" s="46" t="n">
        <f aca="false">IF(OR($F684="Activo",$F684="Cese"),ROUND(AK684+AO684,2),0)</f>
        <v>0</v>
      </c>
      <c r="AQ684" s="19" t="n">
        <f aca="false">IF($F684="Cese",MAX(0,AJ684-AN684),0)</f>
        <v>0</v>
      </c>
      <c r="AR684" s="19" t="str">
        <f aca="false">IF($B684="","",IF(COUNTIFS(RP_COD,$B684,'Retenciones Planilla'!$I$6:$I$105,"&lt;&gt;")=0,"",SUMIFS('Retenciones Planilla'!$I$6:$I$105,RP_COD,$B684)))</f>
        <v/>
      </c>
      <c r="AS684" s="19" t="str">
        <f aca="false">IF(AR684="","",AR684-AP684)</f>
        <v/>
      </c>
      <c r="AT684" s="23" t="str">
        <f aca="false">IF($B684="","",IF(NOT(OR($F684="Activo",$F684="Cese")),IF(N(AR684)=0,"—","Revisar: sin vínculo"),IF(AR684="",IF(AP684=0,"No corresponde","Sin dato planilla"),IF(ABS(AS684)&lt;=TOL,"OK",IF(AS684&gt;0,"Retuvo de más","Retuvo de menos")))))</f>
        <v/>
      </c>
      <c r="AU684" s="19" t="n">
        <f aca="false">IF(AND(BASE_RET="Planilla (si existe)",AR684&lt;&gt;""),AR684,AP684)</f>
        <v>0</v>
      </c>
      <c r="AV684" s="19" t="n">
        <f aca="false">AU684+N684</f>
        <v>0</v>
      </c>
    </row>
    <row r="685" customFormat="false" ht="15" hidden="false" customHeight="false" outlineLevel="0" collapsed="false">
      <c r="A685" s="43" t="n">
        <v>57</v>
      </c>
      <c r="B685" s="35" t="str">
        <f aca="false">IF(Trabajadores!$B$62="","",Trabajadores!$B$62)</f>
        <v/>
      </c>
      <c r="C685" s="35" t="str">
        <f aca="false">IF($B685="","",Trabajadores!$D$62)</f>
        <v/>
      </c>
      <c r="D685" s="43" t="n">
        <v>8</v>
      </c>
      <c r="E685" s="23" t="s">
        <v>305</v>
      </c>
      <c r="F685" s="23" t="str">
        <f aca="false">IF($B685="","",IF(OR(8&lt;Trabajadores!$M$62,8&gt;Trabajadores!$N$62),"No vinculado",IF(AND(8=Trabajadores!$N$62,Trabajadores!$O$62="Sí"),"Cese","Activo")))</f>
        <v/>
      </c>
      <c r="G685" s="19" t="n">
        <f aca="false">IF($B685="",0,SUMIFS(Ingresos!$V$6:$V$1505,ING_COD,$B685,ING_CLASE,"ORD"))</f>
        <v>0</v>
      </c>
      <c r="H685" s="19" t="n">
        <f aca="false">IF($B685="",0,SUMIFS(Ingresos!$V$6:$V$1505,ING_COD,$B685,ING_CLASE,"ORD",ING_COMP,"Sí"))</f>
        <v>0</v>
      </c>
      <c r="I685" s="19" t="n">
        <f aca="false">IF($B685="",0,SUMIFS(Ingresos!$V$6:$V$1505,ING_COD,$B685,ING_CLASE,"GRA"))</f>
        <v>0</v>
      </c>
      <c r="J685" s="19" t="n">
        <f aca="false">IF($B685="",0,SUMIFS(Ingresos!$V$6:$V$1505,ING_COD,$B685,ING_CLASE,"BON"))</f>
        <v>0</v>
      </c>
      <c r="K685" s="19" t="n">
        <f aca="false">IF($B685="",0,SUMIFS(Ingresos!$V$6:$V$1505,ING_COD,$B685,ING_CLASE,"EXT"))</f>
        <v>0</v>
      </c>
      <c r="L685" s="19" t="n">
        <f aca="false">IF($B685="",0,SUMIFS(Ingresos!$V$6:$V$1505,ING_COD,$B685,ING_CLASE,"OTO"))</f>
        <v>0</v>
      </c>
      <c r="M685" s="19" t="n">
        <f aca="false">IF($B685="",0,SUMIFS(Ingresos!$V$6:$V$1505,ING_COD,$B685,ING_CLASE,"OTX"))</f>
        <v>0</v>
      </c>
      <c r="N685" s="19" t="n">
        <f aca="false">IF($B685="",0,SUMIFS(Ingresos!$V$6:$V$1505,ING_COD,$B685,ING_CLASE,"RETO"))</f>
        <v>0</v>
      </c>
      <c r="O685" s="19" t="n">
        <f aca="false">IF($B685="",0,SUMIFS(Ingresos!$V$6:$V$1505,ING_COD,$B685,ING_CLASE,"INA"))</f>
        <v>0</v>
      </c>
      <c r="P685" s="19" t="n">
        <f aca="false">G685+I685+J685+K685+L685+M685</f>
        <v>0</v>
      </c>
      <c r="Q685" s="44" t="n">
        <f aca="false">IF($F685="Activo",5,IF($F685="Cese",1,0))</f>
        <v>0</v>
      </c>
      <c r="R685" s="19" t="n">
        <f aca="false">G685*Q685</f>
        <v>0</v>
      </c>
      <c r="S685" s="19" t="n">
        <f aca="false">IF($F685="Activo",SUMIFS(I685:I689,$D685:$D689,"&lt;="&amp;Trabajadores!$N$62)+IF(PROY_BON="Sí",SUMIFS(J685:J689,$D685:$D689,"&lt;="&amp;Trabajadores!$N$62),0),IF($F685="Cese",I685+IF(PROY_BON="Sí",J685,0),0))</f>
        <v>0</v>
      </c>
      <c r="T685" s="19" t="n">
        <f aca="false">IF(OR($F685&lt;&gt;"Activo",Trabajadores!$I$62="No"),0,IF(I689=0,H685*(1+IF(PROY_BON="Sí",Trabajadores!$P$62,0))*Trabajadores!$S$62/6*(Trabajadores!$N$62&gt;=12),0))</f>
        <v>0</v>
      </c>
      <c r="U685" s="19" t="n">
        <f aca="false">IF($F685="Activo",IF(Trabajadores!$J$62="Sí",L685*5,L685),IF($F685="Cese",L685,0))</f>
        <v>0</v>
      </c>
      <c r="V685" s="19" t="n">
        <f aca="false">IF(OR($F685="Activo",$F685="Cese"),M685,0)</f>
        <v>0</v>
      </c>
      <c r="W685" s="19" t="n">
        <f aca="false">IF(OR($F685="Activo",$F685="Cese"),SUM(P678:P684),0)</f>
        <v>0</v>
      </c>
      <c r="X685" s="36" t="n">
        <f aca="false">IF(OR($F685="Activo",$F685="Cese"),R685+S685+T685+U685+V685+W685,0)</f>
        <v>0</v>
      </c>
      <c r="Y685" s="19" t="n">
        <f aca="false">IF(OR($F685="Activo",$F685="Cese"),DED_FIJA,0)</f>
        <v>0</v>
      </c>
      <c r="Z685" s="36" t="n">
        <f aca="false">MAX(0,X685-Y685)</f>
        <v>0</v>
      </c>
      <c r="AA685" s="19" t="n">
        <f aca="false">IF(Z685=0,0,MAX(0,MIN(Z685,Parámetros!$G$19)-Parámetros!$F$19)*Parámetros!$E$19)</f>
        <v>0</v>
      </c>
      <c r="AB685" s="19" t="n">
        <f aca="false">IF(Z685=0,0,MAX(0,MIN(Z685,Parámetros!$G$20)-Parámetros!$F$20)*Parámetros!$E$20)</f>
        <v>0</v>
      </c>
      <c r="AC685" s="19" t="n">
        <f aca="false">IF(Z685=0,0,MAX(0,MIN(Z685,Parámetros!$G$21)-Parámetros!$F$21)*Parámetros!$E$21)</f>
        <v>0</v>
      </c>
      <c r="AD685" s="19" t="n">
        <f aca="false">IF(Z685=0,0,MAX(0,MIN(Z685,Parámetros!$G$22)-Parámetros!$F$22)*Parámetros!$E$22)</f>
        <v>0</v>
      </c>
      <c r="AE685" s="19" t="n">
        <f aca="false">IF(Z685=0,0,MAX(0,MIN(Z685,Parámetros!$G$23)-Parámetros!$F$23)*Parámetros!$E$23)</f>
        <v>0</v>
      </c>
      <c r="AF685" s="36" t="n">
        <f aca="false">SUM(AA685:AE685)</f>
        <v>0</v>
      </c>
      <c r="AG685" s="45" t="str">
        <f aca="false">IF(AM685&lt;=0,"-",INDEX(TR_TASA,MATCH(AM685,TR_DESDE,1)))</f>
        <v>-</v>
      </c>
      <c r="AH685" s="44" t="n">
        <f aca="false">IF($F685="Cese",1,IF($F685="Activo",INDEX(DIV_N,8),0))</f>
        <v>0</v>
      </c>
      <c r="AI685" s="44" t="n">
        <f aca="false">IF($F685="Cese",7,IF($F685="Activo",INDEX(DIV_HASTA,8),0))</f>
        <v>0</v>
      </c>
      <c r="AJ685" s="19" t="n">
        <f aca="false">IF(OR($F685="Activo",$F685="Cese"),SUMIFS(AV678:AV684,D678:D684,"&lt;="&amp;AI685),0)</f>
        <v>0</v>
      </c>
      <c r="AK685" s="19" t="n">
        <f aca="false">IF(OR($F685="Activo",$F685="Cese"),MAX(0,(AF685-AJ685)/AH685),0)</f>
        <v>0</v>
      </c>
      <c r="AL685" s="19" t="n">
        <f aca="false">IF(OR($F685="Activo",$F685="Cese"),K685+IF(PROY_BON="Sí",0,J685),0)</f>
        <v>0</v>
      </c>
      <c r="AM685" s="19" t="n">
        <f aca="false">IF(AL685&gt;0,MAX(0,X685+AL685-Y685),Z685)</f>
        <v>0</v>
      </c>
      <c r="AN685" s="19" t="n">
        <f aca="false">SUMPRODUCT((AM685&gt;TR_DESDE)*(AM685-TR_DESDE)*TR_INC)</f>
        <v>0</v>
      </c>
      <c r="AO685" s="19" t="n">
        <f aca="false">IF(AL685&gt;0,MAX(0,AN685-IF($F685="Cese",MAX(AF685,AJ685),AF685)),0)</f>
        <v>0</v>
      </c>
      <c r="AP685" s="46" t="n">
        <f aca="false">IF(OR($F685="Activo",$F685="Cese"),ROUND(AK685+AO685,2),0)</f>
        <v>0</v>
      </c>
      <c r="AQ685" s="19" t="n">
        <f aca="false">IF($F685="Cese",MAX(0,AJ685-AN685),0)</f>
        <v>0</v>
      </c>
      <c r="AR685" s="19" t="str">
        <f aca="false">IF($B685="","",IF(COUNTIFS(RP_COD,$B685,'Retenciones Planilla'!$J$6:$J$105,"&lt;&gt;")=0,"",SUMIFS('Retenciones Planilla'!$J$6:$J$105,RP_COD,$B685)))</f>
        <v/>
      </c>
      <c r="AS685" s="19" t="str">
        <f aca="false">IF(AR685="","",AR685-AP685)</f>
        <v/>
      </c>
      <c r="AT685" s="23" t="str">
        <f aca="false">IF($B685="","",IF(NOT(OR($F685="Activo",$F685="Cese")),IF(N(AR685)=0,"—","Revisar: sin vínculo"),IF(AR685="",IF(AP685=0,"No corresponde","Sin dato planilla"),IF(ABS(AS685)&lt;=TOL,"OK",IF(AS685&gt;0,"Retuvo de más","Retuvo de menos")))))</f>
        <v/>
      </c>
      <c r="AU685" s="19" t="n">
        <f aca="false">IF(AND(BASE_RET="Planilla (si existe)",AR685&lt;&gt;""),AR685,AP685)</f>
        <v>0</v>
      </c>
      <c r="AV685" s="19" t="n">
        <f aca="false">AU685+N685</f>
        <v>0</v>
      </c>
    </row>
    <row r="686" customFormat="false" ht="15" hidden="false" customHeight="false" outlineLevel="0" collapsed="false">
      <c r="A686" s="43" t="n">
        <v>57</v>
      </c>
      <c r="B686" s="35" t="str">
        <f aca="false">IF(Trabajadores!$B$62="","",Trabajadores!$B$62)</f>
        <v/>
      </c>
      <c r="C686" s="35" t="str">
        <f aca="false">IF($B686="","",Trabajadores!$D$62)</f>
        <v/>
      </c>
      <c r="D686" s="43" t="n">
        <v>9</v>
      </c>
      <c r="E686" s="23" t="s">
        <v>306</v>
      </c>
      <c r="F686" s="23" t="str">
        <f aca="false">IF($B686="","",IF(OR(9&lt;Trabajadores!$M$62,9&gt;Trabajadores!$N$62),"No vinculado",IF(AND(9=Trabajadores!$N$62,Trabajadores!$O$62="Sí"),"Cese","Activo")))</f>
        <v/>
      </c>
      <c r="G686" s="19" t="n">
        <f aca="false">IF($B686="",0,SUMIFS(Ingresos!$W$6:$W$1505,ING_COD,$B686,ING_CLASE,"ORD"))</f>
        <v>0</v>
      </c>
      <c r="H686" s="19" t="n">
        <f aca="false">IF($B686="",0,SUMIFS(Ingresos!$W$6:$W$1505,ING_COD,$B686,ING_CLASE,"ORD",ING_COMP,"Sí"))</f>
        <v>0</v>
      </c>
      <c r="I686" s="19" t="n">
        <f aca="false">IF($B686="",0,SUMIFS(Ingresos!$W$6:$W$1505,ING_COD,$B686,ING_CLASE,"GRA"))</f>
        <v>0</v>
      </c>
      <c r="J686" s="19" t="n">
        <f aca="false">IF($B686="",0,SUMIFS(Ingresos!$W$6:$W$1505,ING_COD,$B686,ING_CLASE,"BON"))</f>
        <v>0</v>
      </c>
      <c r="K686" s="19" t="n">
        <f aca="false">IF($B686="",0,SUMIFS(Ingresos!$W$6:$W$1505,ING_COD,$B686,ING_CLASE,"EXT"))</f>
        <v>0</v>
      </c>
      <c r="L686" s="19" t="n">
        <f aca="false">IF($B686="",0,SUMIFS(Ingresos!$W$6:$W$1505,ING_COD,$B686,ING_CLASE,"OTO"))</f>
        <v>0</v>
      </c>
      <c r="M686" s="19" t="n">
        <f aca="false">IF($B686="",0,SUMIFS(Ingresos!$W$6:$W$1505,ING_COD,$B686,ING_CLASE,"OTX"))</f>
        <v>0</v>
      </c>
      <c r="N686" s="19" t="n">
        <f aca="false">IF($B686="",0,SUMIFS(Ingresos!$W$6:$W$1505,ING_COD,$B686,ING_CLASE,"RETO"))</f>
        <v>0</v>
      </c>
      <c r="O686" s="19" t="n">
        <f aca="false">IF($B686="",0,SUMIFS(Ingresos!$W$6:$W$1505,ING_COD,$B686,ING_CLASE,"INA"))</f>
        <v>0</v>
      </c>
      <c r="P686" s="19" t="n">
        <f aca="false">G686+I686+J686+K686+L686+M686</f>
        <v>0</v>
      </c>
      <c r="Q686" s="44" t="n">
        <f aca="false">IF($F686="Activo",4,IF($F686="Cese",1,0))</f>
        <v>0</v>
      </c>
      <c r="R686" s="19" t="n">
        <f aca="false">G686*Q686</f>
        <v>0</v>
      </c>
      <c r="S686" s="19" t="n">
        <f aca="false">IF($F686="Activo",SUMIFS(I686:I689,$D686:$D689,"&lt;="&amp;Trabajadores!$N$62)+IF(PROY_BON="Sí",SUMIFS(J686:J689,$D686:$D689,"&lt;="&amp;Trabajadores!$N$62),0),IF($F686="Cese",I686+IF(PROY_BON="Sí",J686,0),0))</f>
        <v>0</v>
      </c>
      <c r="T686" s="19" t="n">
        <f aca="false">IF(OR($F686&lt;&gt;"Activo",Trabajadores!$I$62="No"),0,IF(I689=0,H686*(1+IF(PROY_BON="Sí",Trabajadores!$P$62,0))*Trabajadores!$S$62/6*(Trabajadores!$N$62&gt;=12),0))</f>
        <v>0</v>
      </c>
      <c r="U686" s="19" t="n">
        <f aca="false">IF($F686="Activo",IF(Trabajadores!$J$62="Sí",L686*4,L686),IF($F686="Cese",L686,0))</f>
        <v>0</v>
      </c>
      <c r="V686" s="19" t="n">
        <f aca="false">IF(OR($F686="Activo",$F686="Cese"),M686,0)</f>
        <v>0</v>
      </c>
      <c r="W686" s="19" t="n">
        <f aca="false">IF(OR($F686="Activo",$F686="Cese"),SUM(P678:P685),0)</f>
        <v>0</v>
      </c>
      <c r="X686" s="36" t="n">
        <f aca="false">IF(OR($F686="Activo",$F686="Cese"),R686+S686+T686+U686+V686+W686,0)</f>
        <v>0</v>
      </c>
      <c r="Y686" s="19" t="n">
        <f aca="false">IF(OR($F686="Activo",$F686="Cese"),DED_FIJA,0)</f>
        <v>0</v>
      </c>
      <c r="Z686" s="36" t="n">
        <f aca="false">MAX(0,X686-Y686)</f>
        <v>0</v>
      </c>
      <c r="AA686" s="19" t="n">
        <f aca="false">IF(Z686=0,0,MAX(0,MIN(Z686,Parámetros!$G$19)-Parámetros!$F$19)*Parámetros!$E$19)</f>
        <v>0</v>
      </c>
      <c r="AB686" s="19" t="n">
        <f aca="false">IF(Z686=0,0,MAX(0,MIN(Z686,Parámetros!$G$20)-Parámetros!$F$20)*Parámetros!$E$20)</f>
        <v>0</v>
      </c>
      <c r="AC686" s="19" t="n">
        <f aca="false">IF(Z686=0,0,MAX(0,MIN(Z686,Parámetros!$G$21)-Parámetros!$F$21)*Parámetros!$E$21)</f>
        <v>0</v>
      </c>
      <c r="AD686" s="19" t="n">
        <f aca="false">IF(Z686=0,0,MAX(0,MIN(Z686,Parámetros!$G$22)-Parámetros!$F$22)*Parámetros!$E$22)</f>
        <v>0</v>
      </c>
      <c r="AE686" s="19" t="n">
        <f aca="false">IF(Z686=0,0,MAX(0,MIN(Z686,Parámetros!$G$23)-Parámetros!$F$23)*Parámetros!$E$23)</f>
        <v>0</v>
      </c>
      <c r="AF686" s="36" t="n">
        <f aca="false">SUM(AA686:AE686)</f>
        <v>0</v>
      </c>
      <c r="AG686" s="45" t="str">
        <f aca="false">IF(AM686&lt;=0,"-",INDEX(TR_TASA,MATCH(AM686,TR_DESDE,1)))</f>
        <v>-</v>
      </c>
      <c r="AH686" s="44" t="n">
        <f aca="false">IF($F686="Cese",1,IF($F686="Activo",INDEX(DIV_N,9),0))</f>
        <v>0</v>
      </c>
      <c r="AI686" s="44" t="n">
        <f aca="false">IF($F686="Cese",8,IF($F686="Activo",INDEX(DIV_HASTA,9),0))</f>
        <v>0</v>
      </c>
      <c r="AJ686" s="19" t="n">
        <f aca="false">IF(OR($F686="Activo",$F686="Cese"),SUMIFS(AV678:AV685,D678:D685,"&lt;="&amp;AI686),0)</f>
        <v>0</v>
      </c>
      <c r="AK686" s="19" t="n">
        <f aca="false">IF(OR($F686="Activo",$F686="Cese"),MAX(0,(AF686-AJ686)/AH686),0)</f>
        <v>0</v>
      </c>
      <c r="AL686" s="19" t="n">
        <f aca="false">IF(OR($F686="Activo",$F686="Cese"),K686+IF(PROY_BON="Sí",0,J686),0)</f>
        <v>0</v>
      </c>
      <c r="AM686" s="19" t="n">
        <f aca="false">IF(AL686&gt;0,MAX(0,X686+AL686-Y686),Z686)</f>
        <v>0</v>
      </c>
      <c r="AN686" s="19" t="n">
        <f aca="false">SUMPRODUCT((AM686&gt;TR_DESDE)*(AM686-TR_DESDE)*TR_INC)</f>
        <v>0</v>
      </c>
      <c r="AO686" s="19" t="n">
        <f aca="false">IF(AL686&gt;0,MAX(0,AN686-IF($F686="Cese",MAX(AF686,AJ686),AF686)),0)</f>
        <v>0</v>
      </c>
      <c r="AP686" s="46" t="n">
        <f aca="false">IF(OR($F686="Activo",$F686="Cese"),ROUND(AK686+AO686,2),0)</f>
        <v>0</v>
      </c>
      <c r="AQ686" s="19" t="n">
        <f aca="false">IF($F686="Cese",MAX(0,AJ686-AN686),0)</f>
        <v>0</v>
      </c>
      <c r="AR686" s="19" t="str">
        <f aca="false">IF($B686="","",IF(COUNTIFS(RP_COD,$B686,'Retenciones Planilla'!$K$6:$K$105,"&lt;&gt;")=0,"",SUMIFS('Retenciones Planilla'!$K$6:$K$105,RP_COD,$B686)))</f>
        <v/>
      </c>
      <c r="AS686" s="19" t="str">
        <f aca="false">IF(AR686="","",AR686-AP686)</f>
        <v/>
      </c>
      <c r="AT686" s="23" t="str">
        <f aca="false">IF($B686="","",IF(NOT(OR($F686="Activo",$F686="Cese")),IF(N(AR686)=0,"—","Revisar: sin vínculo"),IF(AR686="",IF(AP686=0,"No corresponde","Sin dato planilla"),IF(ABS(AS686)&lt;=TOL,"OK",IF(AS686&gt;0,"Retuvo de más","Retuvo de menos")))))</f>
        <v/>
      </c>
      <c r="AU686" s="19" t="n">
        <f aca="false">IF(AND(BASE_RET="Planilla (si existe)",AR686&lt;&gt;""),AR686,AP686)</f>
        <v>0</v>
      </c>
      <c r="AV686" s="19" t="n">
        <f aca="false">AU686+N686</f>
        <v>0</v>
      </c>
    </row>
    <row r="687" customFormat="false" ht="15" hidden="false" customHeight="false" outlineLevel="0" collapsed="false">
      <c r="A687" s="43" t="n">
        <v>57</v>
      </c>
      <c r="B687" s="35" t="str">
        <f aca="false">IF(Trabajadores!$B$62="","",Trabajadores!$B$62)</f>
        <v/>
      </c>
      <c r="C687" s="35" t="str">
        <f aca="false">IF($B687="","",Trabajadores!$D$62)</f>
        <v/>
      </c>
      <c r="D687" s="43" t="n">
        <v>10</v>
      </c>
      <c r="E687" s="23" t="s">
        <v>307</v>
      </c>
      <c r="F687" s="23" t="str">
        <f aca="false">IF($B687="","",IF(OR(10&lt;Trabajadores!$M$62,10&gt;Trabajadores!$N$62),"No vinculado",IF(AND(10=Trabajadores!$N$62,Trabajadores!$O$62="Sí"),"Cese","Activo")))</f>
        <v/>
      </c>
      <c r="G687" s="19" t="n">
        <f aca="false">IF($B687="",0,SUMIFS(Ingresos!$X$6:$X$1505,ING_COD,$B687,ING_CLASE,"ORD"))</f>
        <v>0</v>
      </c>
      <c r="H687" s="19" t="n">
        <f aca="false">IF($B687="",0,SUMIFS(Ingresos!$X$6:$X$1505,ING_COD,$B687,ING_CLASE,"ORD",ING_COMP,"Sí"))</f>
        <v>0</v>
      </c>
      <c r="I687" s="19" t="n">
        <f aca="false">IF($B687="",0,SUMIFS(Ingresos!$X$6:$X$1505,ING_COD,$B687,ING_CLASE,"GRA"))</f>
        <v>0</v>
      </c>
      <c r="J687" s="19" t="n">
        <f aca="false">IF($B687="",0,SUMIFS(Ingresos!$X$6:$X$1505,ING_COD,$B687,ING_CLASE,"BON"))</f>
        <v>0</v>
      </c>
      <c r="K687" s="19" t="n">
        <f aca="false">IF($B687="",0,SUMIFS(Ingresos!$X$6:$X$1505,ING_COD,$B687,ING_CLASE,"EXT"))</f>
        <v>0</v>
      </c>
      <c r="L687" s="19" t="n">
        <f aca="false">IF($B687="",0,SUMIFS(Ingresos!$X$6:$X$1505,ING_COD,$B687,ING_CLASE,"OTO"))</f>
        <v>0</v>
      </c>
      <c r="M687" s="19" t="n">
        <f aca="false">IF($B687="",0,SUMIFS(Ingresos!$X$6:$X$1505,ING_COD,$B687,ING_CLASE,"OTX"))</f>
        <v>0</v>
      </c>
      <c r="N687" s="19" t="n">
        <f aca="false">IF($B687="",0,SUMIFS(Ingresos!$X$6:$X$1505,ING_COD,$B687,ING_CLASE,"RETO"))</f>
        <v>0</v>
      </c>
      <c r="O687" s="19" t="n">
        <f aca="false">IF($B687="",0,SUMIFS(Ingresos!$X$6:$X$1505,ING_COD,$B687,ING_CLASE,"INA"))</f>
        <v>0</v>
      </c>
      <c r="P687" s="19" t="n">
        <f aca="false">G687+I687+J687+K687+L687+M687</f>
        <v>0</v>
      </c>
      <c r="Q687" s="44" t="n">
        <f aca="false">IF($F687="Activo",3,IF($F687="Cese",1,0))</f>
        <v>0</v>
      </c>
      <c r="R687" s="19" t="n">
        <f aca="false">G687*Q687</f>
        <v>0</v>
      </c>
      <c r="S687" s="19" t="n">
        <f aca="false">IF($F687="Activo",SUMIFS(I687:I689,$D687:$D689,"&lt;="&amp;Trabajadores!$N$62)+IF(PROY_BON="Sí",SUMIFS(J687:J689,$D687:$D689,"&lt;="&amp;Trabajadores!$N$62),0),IF($F687="Cese",I687+IF(PROY_BON="Sí",J687,0),0))</f>
        <v>0</v>
      </c>
      <c r="T687" s="19" t="n">
        <f aca="false">IF(OR($F687&lt;&gt;"Activo",Trabajadores!$I$62="No"),0,IF(I689=0,H687*(1+IF(PROY_BON="Sí",Trabajadores!$P$62,0))*Trabajadores!$S$62/6*(Trabajadores!$N$62&gt;=12),0))</f>
        <v>0</v>
      </c>
      <c r="U687" s="19" t="n">
        <f aca="false">IF($F687="Activo",IF(Trabajadores!$J$62="Sí",L687*3,L687),IF($F687="Cese",L687,0))</f>
        <v>0</v>
      </c>
      <c r="V687" s="19" t="n">
        <f aca="false">IF(OR($F687="Activo",$F687="Cese"),M687,0)</f>
        <v>0</v>
      </c>
      <c r="W687" s="19" t="n">
        <f aca="false">IF(OR($F687="Activo",$F687="Cese"),SUM(P678:P686),0)</f>
        <v>0</v>
      </c>
      <c r="X687" s="36" t="n">
        <f aca="false">IF(OR($F687="Activo",$F687="Cese"),R687+S687+T687+U687+V687+W687,0)</f>
        <v>0</v>
      </c>
      <c r="Y687" s="19" t="n">
        <f aca="false">IF(OR($F687="Activo",$F687="Cese"),DED_FIJA,0)</f>
        <v>0</v>
      </c>
      <c r="Z687" s="36" t="n">
        <f aca="false">MAX(0,X687-Y687)</f>
        <v>0</v>
      </c>
      <c r="AA687" s="19" t="n">
        <f aca="false">IF(Z687=0,0,MAX(0,MIN(Z687,Parámetros!$G$19)-Parámetros!$F$19)*Parámetros!$E$19)</f>
        <v>0</v>
      </c>
      <c r="AB687" s="19" t="n">
        <f aca="false">IF(Z687=0,0,MAX(0,MIN(Z687,Parámetros!$G$20)-Parámetros!$F$20)*Parámetros!$E$20)</f>
        <v>0</v>
      </c>
      <c r="AC687" s="19" t="n">
        <f aca="false">IF(Z687=0,0,MAX(0,MIN(Z687,Parámetros!$G$21)-Parámetros!$F$21)*Parámetros!$E$21)</f>
        <v>0</v>
      </c>
      <c r="AD687" s="19" t="n">
        <f aca="false">IF(Z687=0,0,MAX(0,MIN(Z687,Parámetros!$G$22)-Parámetros!$F$22)*Parámetros!$E$22)</f>
        <v>0</v>
      </c>
      <c r="AE687" s="19" t="n">
        <f aca="false">IF(Z687=0,0,MAX(0,MIN(Z687,Parámetros!$G$23)-Parámetros!$F$23)*Parámetros!$E$23)</f>
        <v>0</v>
      </c>
      <c r="AF687" s="36" t="n">
        <f aca="false">SUM(AA687:AE687)</f>
        <v>0</v>
      </c>
      <c r="AG687" s="45" t="str">
        <f aca="false">IF(AM687&lt;=0,"-",INDEX(TR_TASA,MATCH(AM687,TR_DESDE,1)))</f>
        <v>-</v>
      </c>
      <c r="AH687" s="44" t="n">
        <f aca="false">IF($F687="Cese",1,IF($F687="Activo",INDEX(DIV_N,10),0))</f>
        <v>0</v>
      </c>
      <c r="AI687" s="44" t="n">
        <f aca="false">IF($F687="Cese",9,IF($F687="Activo",INDEX(DIV_HASTA,10),0))</f>
        <v>0</v>
      </c>
      <c r="AJ687" s="19" t="n">
        <f aca="false">IF(OR($F687="Activo",$F687="Cese"),SUMIFS(AV678:AV686,D678:D686,"&lt;="&amp;AI687),0)</f>
        <v>0</v>
      </c>
      <c r="AK687" s="19" t="n">
        <f aca="false">IF(OR($F687="Activo",$F687="Cese"),MAX(0,(AF687-AJ687)/AH687),0)</f>
        <v>0</v>
      </c>
      <c r="AL687" s="19" t="n">
        <f aca="false">IF(OR($F687="Activo",$F687="Cese"),K687+IF(PROY_BON="Sí",0,J687),0)</f>
        <v>0</v>
      </c>
      <c r="AM687" s="19" t="n">
        <f aca="false">IF(AL687&gt;0,MAX(0,X687+AL687-Y687),Z687)</f>
        <v>0</v>
      </c>
      <c r="AN687" s="19" t="n">
        <f aca="false">SUMPRODUCT((AM687&gt;TR_DESDE)*(AM687-TR_DESDE)*TR_INC)</f>
        <v>0</v>
      </c>
      <c r="AO687" s="19" t="n">
        <f aca="false">IF(AL687&gt;0,MAX(0,AN687-IF($F687="Cese",MAX(AF687,AJ687),AF687)),0)</f>
        <v>0</v>
      </c>
      <c r="AP687" s="46" t="n">
        <f aca="false">IF(OR($F687="Activo",$F687="Cese"),ROUND(AK687+AO687,2),0)</f>
        <v>0</v>
      </c>
      <c r="AQ687" s="19" t="n">
        <f aca="false">IF($F687="Cese",MAX(0,AJ687-AN687),0)</f>
        <v>0</v>
      </c>
      <c r="AR687" s="19" t="str">
        <f aca="false">IF($B687="","",IF(COUNTIFS(RP_COD,$B687,'Retenciones Planilla'!$L$6:$L$105,"&lt;&gt;")=0,"",SUMIFS('Retenciones Planilla'!$L$6:$L$105,RP_COD,$B687)))</f>
        <v/>
      </c>
      <c r="AS687" s="19" t="str">
        <f aca="false">IF(AR687="","",AR687-AP687)</f>
        <v/>
      </c>
      <c r="AT687" s="23" t="str">
        <f aca="false">IF($B687="","",IF(NOT(OR($F687="Activo",$F687="Cese")),IF(N(AR687)=0,"—","Revisar: sin vínculo"),IF(AR687="",IF(AP687=0,"No corresponde","Sin dato planilla"),IF(ABS(AS687)&lt;=TOL,"OK",IF(AS687&gt;0,"Retuvo de más","Retuvo de menos")))))</f>
        <v/>
      </c>
      <c r="AU687" s="19" t="n">
        <f aca="false">IF(AND(BASE_RET="Planilla (si existe)",AR687&lt;&gt;""),AR687,AP687)</f>
        <v>0</v>
      </c>
      <c r="AV687" s="19" t="n">
        <f aca="false">AU687+N687</f>
        <v>0</v>
      </c>
    </row>
    <row r="688" customFormat="false" ht="15" hidden="false" customHeight="false" outlineLevel="0" collapsed="false">
      <c r="A688" s="43" t="n">
        <v>57</v>
      </c>
      <c r="B688" s="35" t="str">
        <f aca="false">IF(Trabajadores!$B$62="","",Trabajadores!$B$62)</f>
        <v/>
      </c>
      <c r="C688" s="35" t="str">
        <f aca="false">IF($B688="","",Trabajadores!$D$62)</f>
        <v/>
      </c>
      <c r="D688" s="43" t="n">
        <v>11</v>
      </c>
      <c r="E688" s="23" t="s">
        <v>308</v>
      </c>
      <c r="F688" s="23" t="str">
        <f aca="false">IF($B688="","",IF(OR(11&lt;Trabajadores!$M$62,11&gt;Trabajadores!$N$62),"No vinculado",IF(AND(11=Trabajadores!$N$62,Trabajadores!$O$62="Sí"),"Cese","Activo")))</f>
        <v/>
      </c>
      <c r="G688" s="19" t="n">
        <f aca="false">IF($B688="",0,SUMIFS(Ingresos!$Y$6:$Y$1505,ING_COD,$B688,ING_CLASE,"ORD"))</f>
        <v>0</v>
      </c>
      <c r="H688" s="19" t="n">
        <f aca="false">IF($B688="",0,SUMIFS(Ingresos!$Y$6:$Y$1505,ING_COD,$B688,ING_CLASE,"ORD",ING_COMP,"Sí"))</f>
        <v>0</v>
      </c>
      <c r="I688" s="19" t="n">
        <f aca="false">IF($B688="",0,SUMIFS(Ingresos!$Y$6:$Y$1505,ING_COD,$B688,ING_CLASE,"GRA"))</f>
        <v>0</v>
      </c>
      <c r="J688" s="19" t="n">
        <f aca="false">IF($B688="",0,SUMIFS(Ingresos!$Y$6:$Y$1505,ING_COD,$B688,ING_CLASE,"BON"))</f>
        <v>0</v>
      </c>
      <c r="K688" s="19" t="n">
        <f aca="false">IF($B688="",0,SUMIFS(Ingresos!$Y$6:$Y$1505,ING_COD,$B688,ING_CLASE,"EXT"))</f>
        <v>0</v>
      </c>
      <c r="L688" s="19" t="n">
        <f aca="false">IF($B688="",0,SUMIFS(Ingresos!$Y$6:$Y$1505,ING_COD,$B688,ING_CLASE,"OTO"))</f>
        <v>0</v>
      </c>
      <c r="M688" s="19" t="n">
        <f aca="false">IF($B688="",0,SUMIFS(Ingresos!$Y$6:$Y$1505,ING_COD,$B688,ING_CLASE,"OTX"))</f>
        <v>0</v>
      </c>
      <c r="N688" s="19" t="n">
        <f aca="false">IF($B688="",0,SUMIFS(Ingresos!$Y$6:$Y$1505,ING_COD,$B688,ING_CLASE,"RETO"))</f>
        <v>0</v>
      </c>
      <c r="O688" s="19" t="n">
        <f aca="false">IF($B688="",0,SUMIFS(Ingresos!$Y$6:$Y$1505,ING_COD,$B688,ING_CLASE,"INA"))</f>
        <v>0</v>
      </c>
      <c r="P688" s="19" t="n">
        <f aca="false">G688+I688+J688+K688+L688+M688</f>
        <v>0</v>
      </c>
      <c r="Q688" s="44" t="n">
        <f aca="false">IF($F688="Activo",2,IF($F688="Cese",1,0))</f>
        <v>0</v>
      </c>
      <c r="R688" s="19" t="n">
        <f aca="false">G688*Q688</f>
        <v>0</v>
      </c>
      <c r="S688" s="19" t="n">
        <f aca="false">IF($F688="Activo",SUMIFS(I688:I689,$D688:$D689,"&lt;="&amp;Trabajadores!$N$62)+IF(PROY_BON="Sí",SUMIFS(J688:J689,$D688:$D689,"&lt;="&amp;Trabajadores!$N$62),0),IF($F688="Cese",I688+IF(PROY_BON="Sí",J688,0),0))</f>
        <v>0</v>
      </c>
      <c r="T688" s="19" t="n">
        <f aca="false">IF(OR($F688&lt;&gt;"Activo",Trabajadores!$I$62="No"),0,IF(I689=0,H688*(1+IF(PROY_BON="Sí",Trabajadores!$P$62,0))*Trabajadores!$S$62/6*(Trabajadores!$N$62&gt;=12),0))</f>
        <v>0</v>
      </c>
      <c r="U688" s="19" t="n">
        <f aca="false">IF($F688="Activo",IF(Trabajadores!$J$62="Sí",L688*2,L688),IF($F688="Cese",L688,0))</f>
        <v>0</v>
      </c>
      <c r="V688" s="19" t="n">
        <f aca="false">IF(OR($F688="Activo",$F688="Cese"),M688,0)</f>
        <v>0</v>
      </c>
      <c r="W688" s="19" t="n">
        <f aca="false">IF(OR($F688="Activo",$F688="Cese"),SUM(P678:P687),0)</f>
        <v>0</v>
      </c>
      <c r="X688" s="36" t="n">
        <f aca="false">IF(OR($F688="Activo",$F688="Cese"),R688+S688+T688+U688+V688+W688,0)</f>
        <v>0</v>
      </c>
      <c r="Y688" s="19" t="n">
        <f aca="false">IF(OR($F688="Activo",$F688="Cese"),DED_FIJA,0)</f>
        <v>0</v>
      </c>
      <c r="Z688" s="36" t="n">
        <f aca="false">MAX(0,X688-Y688)</f>
        <v>0</v>
      </c>
      <c r="AA688" s="19" t="n">
        <f aca="false">IF(Z688=0,0,MAX(0,MIN(Z688,Parámetros!$G$19)-Parámetros!$F$19)*Parámetros!$E$19)</f>
        <v>0</v>
      </c>
      <c r="AB688" s="19" t="n">
        <f aca="false">IF(Z688=0,0,MAX(0,MIN(Z688,Parámetros!$G$20)-Parámetros!$F$20)*Parámetros!$E$20)</f>
        <v>0</v>
      </c>
      <c r="AC688" s="19" t="n">
        <f aca="false">IF(Z688=0,0,MAX(0,MIN(Z688,Parámetros!$G$21)-Parámetros!$F$21)*Parámetros!$E$21)</f>
        <v>0</v>
      </c>
      <c r="AD688" s="19" t="n">
        <f aca="false">IF(Z688=0,0,MAX(0,MIN(Z688,Parámetros!$G$22)-Parámetros!$F$22)*Parámetros!$E$22)</f>
        <v>0</v>
      </c>
      <c r="AE688" s="19" t="n">
        <f aca="false">IF(Z688=0,0,MAX(0,MIN(Z688,Parámetros!$G$23)-Parámetros!$F$23)*Parámetros!$E$23)</f>
        <v>0</v>
      </c>
      <c r="AF688" s="36" t="n">
        <f aca="false">SUM(AA688:AE688)</f>
        <v>0</v>
      </c>
      <c r="AG688" s="45" t="str">
        <f aca="false">IF(AM688&lt;=0,"-",INDEX(TR_TASA,MATCH(AM688,TR_DESDE,1)))</f>
        <v>-</v>
      </c>
      <c r="AH688" s="44" t="n">
        <f aca="false">IF($F688="Cese",1,IF($F688="Activo",INDEX(DIV_N,11),0))</f>
        <v>0</v>
      </c>
      <c r="AI688" s="44" t="n">
        <f aca="false">IF($F688="Cese",10,IF($F688="Activo",INDEX(DIV_HASTA,11),0))</f>
        <v>0</v>
      </c>
      <c r="AJ688" s="19" t="n">
        <f aca="false">IF(OR($F688="Activo",$F688="Cese"),SUMIFS(AV678:AV687,D678:D687,"&lt;="&amp;AI688),0)</f>
        <v>0</v>
      </c>
      <c r="AK688" s="19" t="n">
        <f aca="false">IF(OR($F688="Activo",$F688="Cese"),MAX(0,(AF688-AJ688)/AH688),0)</f>
        <v>0</v>
      </c>
      <c r="AL688" s="19" t="n">
        <f aca="false">IF(OR($F688="Activo",$F688="Cese"),K688+IF(PROY_BON="Sí",0,J688),0)</f>
        <v>0</v>
      </c>
      <c r="AM688" s="19" t="n">
        <f aca="false">IF(AL688&gt;0,MAX(0,X688+AL688-Y688),Z688)</f>
        <v>0</v>
      </c>
      <c r="AN688" s="19" t="n">
        <f aca="false">SUMPRODUCT((AM688&gt;TR_DESDE)*(AM688-TR_DESDE)*TR_INC)</f>
        <v>0</v>
      </c>
      <c r="AO688" s="19" t="n">
        <f aca="false">IF(AL688&gt;0,MAX(0,AN688-IF($F688="Cese",MAX(AF688,AJ688),AF688)),0)</f>
        <v>0</v>
      </c>
      <c r="AP688" s="46" t="n">
        <f aca="false">IF(OR($F688="Activo",$F688="Cese"),ROUND(AK688+AO688,2),0)</f>
        <v>0</v>
      </c>
      <c r="AQ688" s="19" t="n">
        <f aca="false">IF($F688="Cese",MAX(0,AJ688-AN688),0)</f>
        <v>0</v>
      </c>
      <c r="AR688" s="19" t="str">
        <f aca="false">IF($B688="","",IF(COUNTIFS(RP_COD,$B688,'Retenciones Planilla'!$M$6:$M$105,"&lt;&gt;")=0,"",SUMIFS('Retenciones Planilla'!$M$6:$M$105,RP_COD,$B688)))</f>
        <v/>
      </c>
      <c r="AS688" s="19" t="str">
        <f aca="false">IF(AR688="","",AR688-AP688)</f>
        <v/>
      </c>
      <c r="AT688" s="23" t="str">
        <f aca="false">IF($B688="","",IF(NOT(OR($F688="Activo",$F688="Cese")),IF(N(AR688)=0,"—","Revisar: sin vínculo"),IF(AR688="",IF(AP688=0,"No corresponde","Sin dato planilla"),IF(ABS(AS688)&lt;=TOL,"OK",IF(AS688&gt;0,"Retuvo de más","Retuvo de menos")))))</f>
        <v/>
      </c>
      <c r="AU688" s="19" t="n">
        <f aca="false">IF(AND(BASE_RET="Planilla (si existe)",AR688&lt;&gt;""),AR688,AP688)</f>
        <v>0</v>
      </c>
      <c r="AV688" s="19" t="n">
        <f aca="false">AU688+N688</f>
        <v>0</v>
      </c>
    </row>
    <row r="689" customFormat="false" ht="15" hidden="false" customHeight="false" outlineLevel="0" collapsed="false">
      <c r="A689" s="43" t="n">
        <v>57</v>
      </c>
      <c r="B689" s="35" t="str">
        <f aca="false">IF(Trabajadores!$B$62="","",Trabajadores!$B$62)</f>
        <v/>
      </c>
      <c r="C689" s="35" t="str">
        <f aca="false">IF($B689="","",Trabajadores!$D$62)</f>
        <v/>
      </c>
      <c r="D689" s="43" t="n">
        <v>12</v>
      </c>
      <c r="E689" s="23" t="s">
        <v>309</v>
      </c>
      <c r="F689" s="23" t="str">
        <f aca="false">IF($B689="","",IF(OR(12&lt;Trabajadores!$M$62,12&gt;Trabajadores!$N$62),"No vinculado",IF(AND(12=Trabajadores!$N$62,Trabajadores!$O$62="Sí"),"Cese","Activo")))</f>
        <v/>
      </c>
      <c r="G689" s="19" t="n">
        <f aca="false">IF($B689="",0,SUMIFS(Ingresos!$Z$6:$Z$1505,ING_COD,$B689,ING_CLASE,"ORD"))</f>
        <v>0</v>
      </c>
      <c r="H689" s="19" t="n">
        <f aca="false">IF($B689="",0,SUMIFS(Ingresos!$Z$6:$Z$1505,ING_COD,$B689,ING_CLASE,"ORD",ING_COMP,"Sí"))</f>
        <v>0</v>
      </c>
      <c r="I689" s="19" t="n">
        <f aca="false">IF($B689="",0,SUMIFS(Ingresos!$Z$6:$Z$1505,ING_COD,$B689,ING_CLASE,"GRA"))</f>
        <v>0</v>
      </c>
      <c r="J689" s="19" t="n">
        <f aca="false">IF($B689="",0,SUMIFS(Ingresos!$Z$6:$Z$1505,ING_COD,$B689,ING_CLASE,"BON"))</f>
        <v>0</v>
      </c>
      <c r="K689" s="19" t="n">
        <f aca="false">IF($B689="",0,SUMIFS(Ingresos!$Z$6:$Z$1505,ING_COD,$B689,ING_CLASE,"EXT"))</f>
        <v>0</v>
      </c>
      <c r="L689" s="19" t="n">
        <f aca="false">IF($B689="",0,SUMIFS(Ingresos!$Z$6:$Z$1505,ING_COD,$B689,ING_CLASE,"OTO"))</f>
        <v>0</v>
      </c>
      <c r="M689" s="19" t="n">
        <f aca="false">IF($B689="",0,SUMIFS(Ingresos!$Z$6:$Z$1505,ING_COD,$B689,ING_CLASE,"OTX"))</f>
        <v>0</v>
      </c>
      <c r="N689" s="19" t="n">
        <f aca="false">IF($B689="",0,SUMIFS(Ingresos!$Z$6:$Z$1505,ING_COD,$B689,ING_CLASE,"RETO"))</f>
        <v>0</v>
      </c>
      <c r="O689" s="19" t="n">
        <f aca="false">IF($B689="",0,SUMIFS(Ingresos!$Z$6:$Z$1505,ING_COD,$B689,ING_CLASE,"INA"))</f>
        <v>0</v>
      </c>
      <c r="P689" s="19" t="n">
        <f aca="false">G689+I689+J689+K689+L689+M689</f>
        <v>0</v>
      </c>
      <c r="Q689" s="44" t="n">
        <f aca="false">IF($F689="Activo",1,IF($F689="Cese",1,0))</f>
        <v>0</v>
      </c>
      <c r="R689" s="19" t="n">
        <f aca="false">G689*Q689</f>
        <v>0</v>
      </c>
      <c r="S689" s="19" t="n">
        <f aca="false">IF($F689="Activo",SUMIFS(I689:I689,$D689:$D689,"&lt;="&amp;Trabajadores!$N$62)+IF(PROY_BON="Sí",SUMIFS(J689:J689,$D689:$D689,"&lt;="&amp;Trabajadores!$N$62),0),IF($F689="Cese",I689+IF(PROY_BON="Sí",J689,0),0))</f>
        <v>0</v>
      </c>
      <c r="T689" s="19" t="n">
        <f aca="false">0</f>
        <v>0</v>
      </c>
      <c r="U689" s="19" t="n">
        <f aca="false">IF($F689="Activo",IF(Trabajadores!$J$62="Sí",L689*1,L689),IF($F689="Cese",L689,0))</f>
        <v>0</v>
      </c>
      <c r="V689" s="19" t="n">
        <f aca="false">IF(OR($F689="Activo",$F689="Cese"),M689,0)</f>
        <v>0</v>
      </c>
      <c r="W689" s="19" t="n">
        <f aca="false">IF(OR($F689="Activo",$F689="Cese"),SUM(P678:P688),0)</f>
        <v>0</v>
      </c>
      <c r="X689" s="36" t="n">
        <f aca="false">IF(OR($F689="Activo",$F689="Cese"),R689+S689+T689+U689+V689+W689,0)</f>
        <v>0</v>
      </c>
      <c r="Y689" s="19" t="n">
        <f aca="false">IF(OR($F689="Activo",$F689="Cese"),DED_FIJA,0)</f>
        <v>0</v>
      </c>
      <c r="Z689" s="36" t="n">
        <f aca="false">MAX(0,X689-Y689)</f>
        <v>0</v>
      </c>
      <c r="AA689" s="19" t="n">
        <f aca="false">IF(Z689=0,0,MAX(0,MIN(Z689,Parámetros!$G$19)-Parámetros!$F$19)*Parámetros!$E$19)</f>
        <v>0</v>
      </c>
      <c r="AB689" s="19" t="n">
        <f aca="false">IF(Z689=0,0,MAX(0,MIN(Z689,Parámetros!$G$20)-Parámetros!$F$20)*Parámetros!$E$20)</f>
        <v>0</v>
      </c>
      <c r="AC689" s="19" t="n">
        <f aca="false">IF(Z689=0,0,MAX(0,MIN(Z689,Parámetros!$G$21)-Parámetros!$F$21)*Parámetros!$E$21)</f>
        <v>0</v>
      </c>
      <c r="AD689" s="19" t="n">
        <f aca="false">IF(Z689=0,0,MAX(0,MIN(Z689,Parámetros!$G$22)-Parámetros!$F$22)*Parámetros!$E$22)</f>
        <v>0</v>
      </c>
      <c r="AE689" s="19" t="n">
        <f aca="false">IF(Z689=0,0,MAX(0,MIN(Z689,Parámetros!$G$23)-Parámetros!$F$23)*Parámetros!$E$23)</f>
        <v>0</v>
      </c>
      <c r="AF689" s="36" t="n">
        <f aca="false">SUM(AA689:AE689)</f>
        <v>0</v>
      </c>
      <c r="AG689" s="45" t="str">
        <f aca="false">IF(AM689&lt;=0,"-",INDEX(TR_TASA,MATCH(AM689,TR_DESDE,1)))</f>
        <v>-</v>
      </c>
      <c r="AH689" s="44" t="n">
        <f aca="false">IF($F689="Cese",1,IF($F689="Activo",INDEX(DIV_N,12),0))</f>
        <v>0</v>
      </c>
      <c r="AI689" s="44" t="n">
        <f aca="false">IF($F689="Cese",11,IF($F689="Activo",INDEX(DIV_HASTA,12),0))</f>
        <v>0</v>
      </c>
      <c r="AJ689" s="19" t="n">
        <f aca="false">IF(OR($F689="Activo",$F689="Cese"),SUMIFS(AV678:AV688,D678:D688,"&lt;="&amp;AI689),0)</f>
        <v>0</v>
      </c>
      <c r="AK689" s="19" t="n">
        <f aca="false">IF(OR($F689="Activo",$F689="Cese"),MAX(0,(AF689-AJ689)/AH689),0)</f>
        <v>0</v>
      </c>
      <c r="AL689" s="19" t="n">
        <f aca="false">IF(OR($F689="Activo",$F689="Cese"),K689+IF(PROY_BON="Sí",0,J689),0)</f>
        <v>0</v>
      </c>
      <c r="AM689" s="19" t="n">
        <f aca="false">IF(AL689&gt;0,MAX(0,X689+AL689-Y689),Z689)</f>
        <v>0</v>
      </c>
      <c r="AN689" s="19" t="n">
        <f aca="false">SUMPRODUCT((AM689&gt;TR_DESDE)*(AM689-TR_DESDE)*TR_INC)</f>
        <v>0</v>
      </c>
      <c r="AO689" s="19" t="n">
        <f aca="false">IF(AL689&gt;0,MAX(0,AN689-IF(TRUE(),MAX(AF689,AJ689),AF689)),0)</f>
        <v>0</v>
      </c>
      <c r="AP689" s="46" t="n">
        <f aca="false">IF(OR($F689="Activo",$F689="Cese"),ROUND(AK689+AO689,2),0)</f>
        <v>0</v>
      </c>
      <c r="AQ689" s="19" t="n">
        <f aca="false">IF(OR($F689="Activo",$F689="Cese"),MAX(0,AJ689-AN689),0)</f>
        <v>0</v>
      </c>
      <c r="AR689" s="19" t="str">
        <f aca="false">IF($B689="","",IF(COUNTIFS(RP_COD,$B689,'Retenciones Planilla'!$N$6:$N$105,"&lt;&gt;")=0,"",SUMIFS('Retenciones Planilla'!$N$6:$N$105,RP_COD,$B689)))</f>
        <v/>
      </c>
      <c r="AS689" s="19" t="str">
        <f aca="false">IF(AR689="","",AR689-AP689)</f>
        <v/>
      </c>
      <c r="AT689" s="23" t="str">
        <f aca="false">IF($B689="","",IF(NOT(OR($F689="Activo",$F689="Cese")),IF(N(AR689)=0,"—","Revisar: sin vínculo"),IF(AR689="",IF(AP689=0,"No corresponde","Sin dato planilla"),IF(ABS(AS689)&lt;=TOL,"OK",IF(AS689&gt;0,"Retuvo de más","Retuvo de menos")))))</f>
        <v/>
      </c>
      <c r="AU689" s="19" t="n">
        <f aca="false">IF(AND(BASE_RET="Planilla (si existe)",AR689&lt;&gt;""),AR689,AP689)</f>
        <v>0</v>
      </c>
      <c r="AV689" s="19" t="n">
        <f aca="false">AU689+N689</f>
        <v>0</v>
      </c>
    </row>
    <row r="690" customFormat="false" ht="15" hidden="false" customHeight="false" outlineLevel="0" collapsed="false">
      <c r="A690" s="43" t="n">
        <v>58</v>
      </c>
      <c r="B690" s="35" t="str">
        <f aca="false">IF(Trabajadores!$B$63="","",Trabajadores!$B$63)</f>
        <v/>
      </c>
      <c r="C690" s="35" t="str">
        <f aca="false">IF($B690="","",Trabajadores!$D$63)</f>
        <v/>
      </c>
      <c r="D690" s="43" t="n">
        <v>1</v>
      </c>
      <c r="E690" s="23" t="s">
        <v>298</v>
      </c>
      <c r="F690" s="23" t="str">
        <f aca="false">IF($B690="","",IF(OR(1&lt;Trabajadores!$M$63,1&gt;Trabajadores!$N$63),"No vinculado",IF(AND(1=Trabajadores!$N$63,Trabajadores!$O$63="Sí"),"Cese","Activo")))</f>
        <v/>
      </c>
      <c r="G690" s="19" t="n">
        <f aca="false">IF($B690="",0,SUMIFS(Ingresos!$O$6:$O$1505,ING_COD,$B690,ING_CLASE,"ORD"))</f>
        <v>0</v>
      </c>
      <c r="H690" s="19" t="n">
        <f aca="false">IF($B690="",0,SUMIFS(Ingresos!$O$6:$O$1505,ING_COD,$B690,ING_CLASE,"ORD",ING_COMP,"Sí"))</f>
        <v>0</v>
      </c>
      <c r="I690" s="19" t="n">
        <f aca="false">IF($B690="",0,SUMIFS(Ingresos!$O$6:$O$1505,ING_COD,$B690,ING_CLASE,"GRA"))</f>
        <v>0</v>
      </c>
      <c r="J690" s="19" t="n">
        <f aca="false">IF($B690="",0,SUMIFS(Ingresos!$O$6:$O$1505,ING_COD,$B690,ING_CLASE,"BON"))</f>
        <v>0</v>
      </c>
      <c r="K690" s="19" t="n">
        <f aca="false">IF($B690="",0,SUMIFS(Ingresos!$O$6:$O$1505,ING_COD,$B690,ING_CLASE,"EXT"))</f>
        <v>0</v>
      </c>
      <c r="L690" s="19" t="n">
        <f aca="false">IF($B690="",0,SUMIFS(Ingresos!$O$6:$O$1505,ING_COD,$B690,ING_CLASE,"OTO"))</f>
        <v>0</v>
      </c>
      <c r="M690" s="19" t="n">
        <f aca="false">IF($B690="",0,SUMIFS(Ingresos!$O$6:$O$1505,ING_COD,$B690,ING_CLASE,"OTX"))</f>
        <v>0</v>
      </c>
      <c r="N690" s="19" t="n">
        <f aca="false">IF($B690="",0,SUMIFS(Ingresos!$O$6:$O$1505,ING_COD,$B690,ING_CLASE,"RETO"))</f>
        <v>0</v>
      </c>
      <c r="O690" s="19" t="n">
        <f aca="false">IF($B690="",0,SUMIFS(Ingresos!$O$6:$O$1505,ING_COD,$B690,ING_CLASE,"INA"))</f>
        <v>0</v>
      </c>
      <c r="P690" s="19" t="n">
        <f aca="false">G690+I690+J690+K690+L690+M690</f>
        <v>0</v>
      </c>
      <c r="Q690" s="44" t="n">
        <f aca="false">IF($F690="Activo",12,IF($F690="Cese",1,0))</f>
        <v>0</v>
      </c>
      <c r="R690" s="19" t="n">
        <f aca="false">G690*Q690</f>
        <v>0</v>
      </c>
      <c r="S690" s="19" t="n">
        <f aca="false">IF($F690="Activo",SUMIFS(I690:I701,$D690:$D701,"&lt;="&amp;Trabajadores!$N$63)+IF(PROY_BON="Sí",SUMIFS(J690:J701,$D690:$D701,"&lt;="&amp;Trabajadores!$N$63),0),IF($F690="Cese",I690+IF(PROY_BON="Sí",J690,0),0))</f>
        <v>0</v>
      </c>
      <c r="T690" s="19" t="n">
        <f aca="false">IF(OR($F690&lt;&gt;"Activo",Trabajadores!$I$63="No"),0,IF(I696=0,H690*(1+IF(PROY_BON="Sí",Trabajadores!$P$63,0))*Trabajadores!$R$63/6*(Trabajadores!$N$63&gt;=7),0)+IF(I701=0,H690*(1+IF(PROY_BON="Sí",Trabajadores!$P$63,0))*Trabajadores!$S$63/6*(Trabajadores!$N$63&gt;=12),0))</f>
        <v>0</v>
      </c>
      <c r="U690" s="19" t="n">
        <f aca="false">IF($F690="Activo",IF(Trabajadores!$J$63="Sí",L690*12,L690),IF($F690="Cese",L690,0))</f>
        <v>0</v>
      </c>
      <c r="V690" s="19" t="n">
        <f aca="false">IF(OR($F690="Activo",$F690="Cese"),M690,0)</f>
        <v>0</v>
      </c>
      <c r="W690" s="19" t="n">
        <f aca="false">0</f>
        <v>0</v>
      </c>
      <c r="X690" s="36" t="n">
        <f aca="false">IF(OR($F690="Activo",$F690="Cese"),R690+S690+T690+U690+V690+W690,0)</f>
        <v>0</v>
      </c>
      <c r="Y690" s="19" t="n">
        <f aca="false">IF(OR($F690="Activo",$F690="Cese"),DED_FIJA,0)</f>
        <v>0</v>
      </c>
      <c r="Z690" s="36" t="n">
        <f aca="false">MAX(0,X690-Y690)</f>
        <v>0</v>
      </c>
      <c r="AA690" s="19" t="n">
        <f aca="false">IF(Z690=0,0,MAX(0,MIN(Z690,Parámetros!$G$19)-Parámetros!$F$19)*Parámetros!$E$19)</f>
        <v>0</v>
      </c>
      <c r="AB690" s="19" t="n">
        <f aca="false">IF(Z690=0,0,MAX(0,MIN(Z690,Parámetros!$G$20)-Parámetros!$F$20)*Parámetros!$E$20)</f>
        <v>0</v>
      </c>
      <c r="AC690" s="19" t="n">
        <f aca="false">IF(Z690=0,0,MAX(0,MIN(Z690,Parámetros!$G$21)-Parámetros!$F$21)*Parámetros!$E$21)</f>
        <v>0</v>
      </c>
      <c r="AD690" s="19" t="n">
        <f aca="false">IF(Z690=0,0,MAX(0,MIN(Z690,Parámetros!$G$22)-Parámetros!$F$22)*Parámetros!$E$22)</f>
        <v>0</v>
      </c>
      <c r="AE690" s="19" t="n">
        <f aca="false">IF(Z690=0,0,MAX(0,MIN(Z690,Parámetros!$G$23)-Parámetros!$F$23)*Parámetros!$E$23)</f>
        <v>0</v>
      </c>
      <c r="AF690" s="36" t="n">
        <f aca="false">SUM(AA690:AE690)</f>
        <v>0</v>
      </c>
      <c r="AG690" s="45" t="str">
        <f aca="false">IF(AM690&lt;=0,"-",INDEX(TR_TASA,MATCH(AM690,TR_DESDE,1)))</f>
        <v>-</v>
      </c>
      <c r="AH690" s="44" t="n">
        <f aca="false">IF($F690="Cese",1,IF($F690="Activo",INDEX(DIV_N,1),0))</f>
        <v>0</v>
      </c>
      <c r="AI690" s="44" t="n">
        <f aca="false">IF($F690="Cese",0,IF($F690="Activo",INDEX(DIV_HASTA,1),0))</f>
        <v>0</v>
      </c>
      <c r="AJ690" s="19" t="n">
        <f aca="false">0</f>
        <v>0</v>
      </c>
      <c r="AK690" s="19" t="n">
        <f aca="false">IF(OR($F690="Activo",$F690="Cese"),MAX(0,(AF690-AJ690)/AH690),0)</f>
        <v>0</v>
      </c>
      <c r="AL690" s="19" t="n">
        <f aca="false">IF(OR($F690="Activo",$F690="Cese"),K690+IF(PROY_BON="Sí",0,J690),0)</f>
        <v>0</v>
      </c>
      <c r="AM690" s="19" t="n">
        <f aca="false">IF(AL690&gt;0,MAX(0,X690+AL690-Y690),Z690)</f>
        <v>0</v>
      </c>
      <c r="AN690" s="19" t="n">
        <f aca="false">SUMPRODUCT((AM690&gt;TR_DESDE)*(AM690-TR_DESDE)*TR_INC)</f>
        <v>0</v>
      </c>
      <c r="AO690" s="19" t="n">
        <f aca="false">IF(AL690&gt;0,MAX(0,AN690-IF($F690="Cese",MAX(AF690,AJ690),AF690)),0)</f>
        <v>0</v>
      </c>
      <c r="AP690" s="46" t="n">
        <f aca="false">IF(OR($F690="Activo",$F690="Cese"),ROUND(AK690+AO690,2),0)</f>
        <v>0</v>
      </c>
      <c r="AQ690" s="19" t="n">
        <f aca="false">IF($F690="Cese",MAX(0,AJ690-AN690),0)</f>
        <v>0</v>
      </c>
      <c r="AR690" s="19" t="str">
        <f aca="false">IF($B690="","",IF(COUNTIFS(RP_COD,$B690,'Retenciones Planilla'!$C$6:$C$105,"&lt;&gt;")=0,"",SUMIFS('Retenciones Planilla'!$C$6:$C$105,RP_COD,$B690)))</f>
        <v/>
      </c>
      <c r="AS690" s="19" t="str">
        <f aca="false">IF(AR690="","",AR690-AP690)</f>
        <v/>
      </c>
      <c r="AT690" s="23" t="str">
        <f aca="false">IF($B690="","",IF(NOT(OR($F690="Activo",$F690="Cese")),IF(N(AR690)=0,"—","Revisar: sin vínculo"),IF(AR690="",IF(AP690=0,"No corresponde","Sin dato planilla"),IF(ABS(AS690)&lt;=TOL,"OK",IF(AS690&gt;0,"Retuvo de más","Retuvo de menos")))))</f>
        <v/>
      </c>
      <c r="AU690" s="19" t="n">
        <f aca="false">IF(AND(BASE_RET="Planilla (si existe)",AR690&lt;&gt;""),AR690,AP690)</f>
        <v>0</v>
      </c>
      <c r="AV690" s="19" t="n">
        <f aca="false">AU690+N690</f>
        <v>0</v>
      </c>
    </row>
    <row r="691" customFormat="false" ht="15" hidden="false" customHeight="false" outlineLevel="0" collapsed="false">
      <c r="A691" s="43" t="n">
        <v>58</v>
      </c>
      <c r="B691" s="35" t="str">
        <f aca="false">IF(Trabajadores!$B$63="","",Trabajadores!$B$63)</f>
        <v/>
      </c>
      <c r="C691" s="35" t="str">
        <f aca="false">IF($B691="","",Trabajadores!$D$63)</f>
        <v/>
      </c>
      <c r="D691" s="43" t="n">
        <v>2</v>
      </c>
      <c r="E691" s="23" t="s">
        <v>299</v>
      </c>
      <c r="F691" s="23" t="str">
        <f aca="false">IF($B691="","",IF(OR(2&lt;Trabajadores!$M$63,2&gt;Trabajadores!$N$63),"No vinculado",IF(AND(2=Trabajadores!$N$63,Trabajadores!$O$63="Sí"),"Cese","Activo")))</f>
        <v/>
      </c>
      <c r="G691" s="19" t="n">
        <f aca="false">IF($B691="",0,SUMIFS(Ingresos!$P$6:$P$1505,ING_COD,$B691,ING_CLASE,"ORD"))</f>
        <v>0</v>
      </c>
      <c r="H691" s="19" t="n">
        <f aca="false">IF($B691="",0,SUMIFS(Ingresos!$P$6:$P$1505,ING_COD,$B691,ING_CLASE,"ORD",ING_COMP,"Sí"))</f>
        <v>0</v>
      </c>
      <c r="I691" s="19" t="n">
        <f aca="false">IF($B691="",0,SUMIFS(Ingresos!$P$6:$P$1505,ING_COD,$B691,ING_CLASE,"GRA"))</f>
        <v>0</v>
      </c>
      <c r="J691" s="19" t="n">
        <f aca="false">IF($B691="",0,SUMIFS(Ingresos!$P$6:$P$1505,ING_COD,$B691,ING_CLASE,"BON"))</f>
        <v>0</v>
      </c>
      <c r="K691" s="19" t="n">
        <f aca="false">IF($B691="",0,SUMIFS(Ingresos!$P$6:$P$1505,ING_COD,$B691,ING_CLASE,"EXT"))</f>
        <v>0</v>
      </c>
      <c r="L691" s="19" t="n">
        <f aca="false">IF($B691="",0,SUMIFS(Ingresos!$P$6:$P$1505,ING_COD,$B691,ING_CLASE,"OTO"))</f>
        <v>0</v>
      </c>
      <c r="M691" s="19" t="n">
        <f aca="false">IF($B691="",0,SUMIFS(Ingresos!$P$6:$P$1505,ING_COD,$B691,ING_CLASE,"OTX"))</f>
        <v>0</v>
      </c>
      <c r="N691" s="19" t="n">
        <f aca="false">IF($B691="",0,SUMIFS(Ingresos!$P$6:$P$1505,ING_COD,$B691,ING_CLASE,"RETO"))</f>
        <v>0</v>
      </c>
      <c r="O691" s="19" t="n">
        <f aca="false">IF($B691="",0,SUMIFS(Ingresos!$P$6:$P$1505,ING_COD,$B691,ING_CLASE,"INA"))</f>
        <v>0</v>
      </c>
      <c r="P691" s="19" t="n">
        <f aca="false">G691+I691+J691+K691+L691+M691</f>
        <v>0</v>
      </c>
      <c r="Q691" s="44" t="n">
        <f aca="false">IF($F691="Activo",11,IF($F691="Cese",1,0))</f>
        <v>0</v>
      </c>
      <c r="R691" s="19" t="n">
        <f aca="false">G691*Q691</f>
        <v>0</v>
      </c>
      <c r="S691" s="19" t="n">
        <f aca="false">IF($F691="Activo",SUMIFS(I691:I701,$D691:$D701,"&lt;="&amp;Trabajadores!$N$63)+IF(PROY_BON="Sí",SUMIFS(J691:J701,$D691:$D701,"&lt;="&amp;Trabajadores!$N$63),0),IF($F691="Cese",I691+IF(PROY_BON="Sí",J691,0),0))</f>
        <v>0</v>
      </c>
      <c r="T691" s="19" t="n">
        <f aca="false">IF(OR($F691&lt;&gt;"Activo",Trabajadores!$I$63="No"),0,IF(I696=0,H691*(1+IF(PROY_BON="Sí",Trabajadores!$P$63,0))*Trabajadores!$R$63/6*(Trabajadores!$N$63&gt;=7),0)+IF(I701=0,H691*(1+IF(PROY_BON="Sí",Trabajadores!$P$63,0))*Trabajadores!$S$63/6*(Trabajadores!$N$63&gt;=12),0))</f>
        <v>0</v>
      </c>
      <c r="U691" s="19" t="n">
        <f aca="false">IF($F691="Activo",IF(Trabajadores!$J$63="Sí",L691*11,L691),IF($F691="Cese",L691,0))</f>
        <v>0</v>
      </c>
      <c r="V691" s="19" t="n">
        <f aca="false">IF(OR($F691="Activo",$F691="Cese"),M691,0)</f>
        <v>0</v>
      </c>
      <c r="W691" s="19" t="n">
        <f aca="false">IF(OR($F691="Activo",$F691="Cese"),SUM(P690:P690),0)</f>
        <v>0</v>
      </c>
      <c r="X691" s="36" t="n">
        <f aca="false">IF(OR($F691="Activo",$F691="Cese"),R691+S691+T691+U691+V691+W691,0)</f>
        <v>0</v>
      </c>
      <c r="Y691" s="19" t="n">
        <f aca="false">IF(OR($F691="Activo",$F691="Cese"),DED_FIJA,0)</f>
        <v>0</v>
      </c>
      <c r="Z691" s="36" t="n">
        <f aca="false">MAX(0,X691-Y691)</f>
        <v>0</v>
      </c>
      <c r="AA691" s="19" t="n">
        <f aca="false">IF(Z691=0,0,MAX(0,MIN(Z691,Parámetros!$G$19)-Parámetros!$F$19)*Parámetros!$E$19)</f>
        <v>0</v>
      </c>
      <c r="AB691" s="19" t="n">
        <f aca="false">IF(Z691=0,0,MAX(0,MIN(Z691,Parámetros!$G$20)-Parámetros!$F$20)*Parámetros!$E$20)</f>
        <v>0</v>
      </c>
      <c r="AC691" s="19" t="n">
        <f aca="false">IF(Z691=0,0,MAX(0,MIN(Z691,Parámetros!$G$21)-Parámetros!$F$21)*Parámetros!$E$21)</f>
        <v>0</v>
      </c>
      <c r="AD691" s="19" t="n">
        <f aca="false">IF(Z691=0,0,MAX(0,MIN(Z691,Parámetros!$G$22)-Parámetros!$F$22)*Parámetros!$E$22)</f>
        <v>0</v>
      </c>
      <c r="AE691" s="19" t="n">
        <f aca="false">IF(Z691=0,0,MAX(0,MIN(Z691,Parámetros!$G$23)-Parámetros!$F$23)*Parámetros!$E$23)</f>
        <v>0</v>
      </c>
      <c r="AF691" s="36" t="n">
        <f aca="false">SUM(AA691:AE691)</f>
        <v>0</v>
      </c>
      <c r="AG691" s="45" t="str">
        <f aca="false">IF(AM691&lt;=0,"-",INDEX(TR_TASA,MATCH(AM691,TR_DESDE,1)))</f>
        <v>-</v>
      </c>
      <c r="AH691" s="44" t="n">
        <f aca="false">IF($F691="Cese",1,IF($F691="Activo",INDEX(DIV_N,2),0))</f>
        <v>0</v>
      </c>
      <c r="AI691" s="44" t="n">
        <f aca="false">IF($F691="Cese",1,IF($F691="Activo",INDEX(DIV_HASTA,2),0))</f>
        <v>0</v>
      </c>
      <c r="AJ691" s="19" t="n">
        <f aca="false">IF(OR($F691="Activo",$F691="Cese"),SUMIFS(AV690:AV690,D690:D690,"&lt;="&amp;AI691),0)</f>
        <v>0</v>
      </c>
      <c r="AK691" s="19" t="n">
        <f aca="false">IF(OR($F691="Activo",$F691="Cese"),MAX(0,(AF691-AJ691)/AH691),0)</f>
        <v>0</v>
      </c>
      <c r="AL691" s="19" t="n">
        <f aca="false">IF(OR($F691="Activo",$F691="Cese"),K691+IF(PROY_BON="Sí",0,J691),0)</f>
        <v>0</v>
      </c>
      <c r="AM691" s="19" t="n">
        <f aca="false">IF(AL691&gt;0,MAX(0,X691+AL691-Y691),Z691)</f>
        <v>0</v>
      </c>
      <c r="AN691" s="19" t="n">
        <f aca="false">SUMPRODUCT((AM691&gt;TR_DESDE)*(AM691-TR_DESDE)*TR_INC)</f>
        <v>0</v>
      </c>
      <c r="AO691" s="19" t="n">
        <f aca="false">IF(AL691&gt;0,MAX(0,AN691-IF($F691="Cese",MAX(AF691,AJ691),AF691)),0)</f>
        <v>0</v>
      </c>
      <c r="AP691" s="46" t="n">
        <f aca="false">IF(OR($F691="Activo",$F691="Cese"),ROUND(AK691+AO691,2),0)</f>
        <v>0</v>
      </c>
      <c r="AQ691" s="19" t="n">
        <f aca="false">IF($F691="Cese",MAX(0,AJ691-AN691),0)</f>
        <v>0</v>
      </c>
      <c r="AR691" s="19" t="str">
        <f aca="false">IF($B691="","",IF(COUNTIFS(RP_COD,$B691,'Retenciones Planilla'!$D$6:$D$105,"&lt;&gt;")=0,"",SUMIFS('Retenciones Planilla'!$D$6:$D$105,RP_COD,$B691)))</f>
        <v/>
      </c>
      <c r="AS691" s="19" t="str">
        <f aca="false">IF(AR691="","",AR691-AP691)</f>
        <v/>
      </c>
      <c r="AT691" s="23" t="str">
        <f aca="false">IF($B691="","",IF(NOT(OR($F691="Activo",$F691="Cese")),IF(N(AR691)=0,"—","Revisar: sin vínculo"),IF(AR691="",IF(AP691=0,"No corresponde","Sin dato planilla"),IF(ABS(AS691)&lt;=TOL,"OK",IF(AS691&gt;0,"Retuvo de más","Retuvo de menos")))))</f>
        <v/>
      </c>
      <c r="AU691" s="19" t="n">
        <f aca="false">IF(AND(BASE_RET="Planilla (si existe)",AR691&lt;&gt;""),AR691,AP691)</f>
        <v>0</v>
      </c>
      <c r="AV691" s="19" t="n">
        <f aca="false">AU691+N691</f>
        <v>0</v>
      </c>
    </row>
    <row r="692" customFormat="false" ht="15" hidden="false" customHeight="false" outlineLevel="0" collapsed="false">
      <c r="A692" s="43" t="n">
        <v>58</v>
      </c>
      <c r="B692" s="35" t="str">
        <f aca="false">IF(Trabajadores!$B$63="","",Trabajadores!$B$63)</f>
        <v/>
      </c>
      <c r="C692" s="35" t="str">
        <f aca="false">IF($B692="","",Trabajadores!$D$63)</f>
        <v/>
      </c>
      <c r="D692" s="43" t="n">
        <v>3</v>
      </c>
      <c r="E692" s="23" t="s">
        <v>300</v>
      </c>
      <c r="F692" s="23" t="str">
        <f aca="false">IF($B692="","",IF(OR(3&lt;Trabajadores!$M$63,3&gt;Trabajadores!$N$63),"No vinculado",IF(AND(3=Trabajadores!$N$63,Trabajadores!$O$63="Sí"),"Cese","Activo")))</f>
        <v/>
      </c>
      <c r="G692" s="19" t="n">
        <f aca="false">IF($B692="",0,SUMIFS(Ingresos!$Q$6:$Q$1505,ING_COD,$B692,ING_CLASE,"ORD"))</f>
        <v>0</v>
      </c>
      <c r="H692" s="19" t="n">
        <f aca="false">IF($B692="",0,SUMIFS(Ingresos!$Q$6:$Q$1505,ING_COD,$B692,ING_CLASE,"ORD",ING_COMP,"Sí"))</f>
        <v>0</v>
      </c>
      <c r="I692" s="19" t="n">
        <f aca="false">IF($B692="",0,SUMIFS(Ingresos!$Q$6:$Q$1505,ING_COD,$B692,ING_CLASE,"GRA"))</f>
        <v>0</v>
      </c>
      <c r="J692" s="19" t="n">
        <f aca="false">IF($B692="",0,SUMIFS(Ingresos!$Q$6:$Q$1505,ING_COD,$B692,ING_CLASE,"BON"))</f>
        <v>0</v>
      </c>
      <c r="K692" s="19" t="n">
        <f aca="false">IF($B692="",0,SUMIFS(Ingresos!$Q$6:$Q$1505,ING_COD,$B692,ING_CLASE,"EXT"))</f>
        <v>0</v>
      </c>
      <c r="L692" s="19" t="n">
        <f aca="false">IF($B692="",0,SUMIFS(Ingresos!$Q$6:$Q$1505,ING_COD,$B692,ING_CLASE,"OTO"))</f>
        <v>0</v>
      </c>
      <c r="M692" s="19" t="n">
        <f aca="false">IF($B692="",0,SUMIFS(Ingresos!$Q$6:$Q$1505,ING_COD,$B692,ING_CLASE,"OTX"))</f>
        <v>0</v>
      </c>
      <c r="N692" s="19" t="n">
        <f aca="false">IF($B692="",0,SUMIFS(Ingresos!$Q$6:$Q$1505,ING_COD,$B692,ING_CLASE,"RETO"))</f>
        <v>0</v>
      </c>
      <c r="O692" s="19" t="n">
        <f aca="false">IF($B692="",0,SUMIFS(Ingresos!$Q$6:$Q$1505,ING_COD,$B692,ING_CLASE,"INA"))</f>
        <v>0</v>
      </c>
      <c r="P692" s="19" t="n">
        <f aca="false">G692+I692+J692+K692+L692+M692</f>
        <v>0</v>
      </c>
      <c r="Q692" s="44" t="n">
        <f aca="false">IF($F692="Activo",10,IF($F692="Cese",1,0))</f>
        <v>0</v>
      </c>
      <c r="R692" s="19" t="n">
        <f aca="false">G692*Q692</f>
        <v>0</v>
      </c>
      <c r="S692" s="19" t="n">
        <f aca="false">IF($F692="Activo",SUMIFS(I692:I701,$D692:$D701,"&lt;="&amp;Trabajadores!$N$63)+IF(PROY_BON="Sí",SUMIFS(J692:J701,$D692:$D701,"&lt;="&amp;Trabajadores!$N$63),0),IF($F692="Cese",I692+IF(PROY_BON="Sí",J692,0),0))</f>
        <v>0</v>
      </c>
      <c r="T692" s="19" t="n">
        <f aca="false">IF(OR($F692&lt;&gt;"Activo",Trabajadores!$I$63="No"),0,IF(I696=0,H692*(1+IF(PROY_BON="Sí",Trabajadores!$P$63,0))*Trabajadores!$R$63/6*(Trabajadores!$N$63&gt;=7),0)+IF(I701=0,H692*(1+IF(PROY_BON="Sí",Trabajadores!$P$63,0))*Trabajadores!$S$63/6*(Trabajadores!$N$63&gt;=12),0))</f>
        <v>0</v>
      </c>
      <c r="U692" s="19" t="n">
        <f aca="false">IF($F692="Activo",IF(Trabajadores!$J$63="Sí",L692*10,L692),IF($F692="Cese",L692,0))</f>
        <v>0</v>
      </c>
      <c r="V692" s="19" t="n">
        <f aca="false">IF(OR($F692="Activo",$F692="Cese"),M692,0)</f>
        <v>0</v>
      </c>
      <c r="W692" s="19" t="n">
        <f aca="false">IF(OR($F692="Activo",$F692="Cese"),SUM(P690:P691),0)</f>
        <v>0</v>
      </c>
      <c r="X692" s="36" t="n">
        <f aca="false">IF(OR($F692="Activo",$F692="Cese"),R692+S692+T692+U692+V692+W692,0)</f>
        <v>0</v>
      </c>
      <c r="Y692" s="19" t="n">
        <f aca="false">IF(OR($F692="Activo",$F692="Cese"),DED_FIJA,0)</f>
        <v>0</v>
      </c>
      <c r="Z692" s="36" t="n">
        <f aca="false">MAX(0,X692-Y692)</f>
        <v>0</v>
      </c>
      <c r="AA692" s="19" t="n">
        <f aca="false">IF(Z692=0,0,MAX(0,MIN(Z692,Parámetros!$G$19)-Parámetros!$F$19)*Parámetros!$E$19)</f>
        <v>0</v>
      </c>
      <c r="AB692" s="19" t="n">
        <f aca="false">IF(Z692=0,0,MAX(0,MIN(Z692,Parámetros!$G$20)-Parámetros!$F$20)*Parámetros!$E$20)</f>
        <v>0</v>
      </c>
      <c r="AC692" s="19" t="n">
        <f aca="false">IF(Z692=0,0,MAX(0,MIN(Z692,Parámetros!$G$21)-Parámetros!$F$21)*Parámetros!$E$21)</f>
        <v>0</v>
      </c>
      <c r="AD692" s="19" t="n">
        <f aca="false">IF(Z692=0,0,MAX(0,MIN(Z692,Parámetros!$G$22)-Parámetros!$F$22)*Parámetros!$E$22)</f>
        <v>0</v>
      </c>
      <c r="AE692" s="19" t="n">
        <f aca="false">IF(Z692=0,0,MAX(0,MIN(Z692,Parámetros!$G$23)-Parámetros!$F$23)*Parámetros!$E$23)</f>
        <v>0</v>
      </c>
      <c r="AF692" s="36" t="n">
        <f aca="false">SUM(AA692:AE692)</f>
        <v>0</v>
      </c>
      <c r="AG692" s="45" t="str">
        <f aca="false">IF(AM692&lt;=0,"-",INDEX(TR_TASA,MATCH(AM692,TR_DESDE,1)))</f>
        <v>-</v>
      </c>
      <c r="AH692" s="44" t="n">
        <f aca="false">IF($F692="Cese",1,IF($F692="Activo",INDEX(DIV_N,3),0))</f>
        <v>0</v>
      </c>
      <c r="AI692" s="44" t="n">
        <f aca="false">IF($F692="Cese",2,IF($F692="Activo",INDEX(DIV_HASTA,3),0))</f>
        <v>0</v>
      </c>
      <c r="AJ692" s="19" t="n">
        <f aca="false">IF(OR($F692="Activo",$F692="Cese"),SUMIFS(AV690:AV691,D690:D691,"&lt;="&amp;AI692),0)</f>
        <v>0</v>
      </c>
      <c r="AK692" s="19" t="n">
        <f aca="false">IF(OR($F692="Activo",$F692="Cese"),MAX(0,(AF692-AJ692)/AH692),0)</f>
        <v>0</v>
      </c>
      <c r="AL692" s="19" t="n">
        <f aca="false">IF(OR($F692="Activo",$F692="Cese"),K692+IF(PROY_BON="Sí",0,J692),0)</f>
        <v>0</v>
      </c>
      <c r="AM692" s="19" t="n">
        <f aca="false">IF(AL692&gt;0,MAX(0,X692+AL692-Y692),Z692)</f>
        <v>0</v>
      </c>
      <c r="AN692" s="19" t="n">
        <f aca="false">SUMPRODUCT((AM692&gt;TR_DESDE)*(AM692-TR_DESDE)*TR_INC)</f>
        <v>0</v>
      </c>
      <c r="AO692" s="19" t="n">
        <f aca="false">IF(AL692&gt;0,MAX(0,AN692-IF($F692="Cese",MAX(AF692,AJ692),AF692)),0)</f>
        <v>0</v>
      </c>
      <c r="AP692" s="46" t="n">
        <f aca="false">IF(OR($F692="Activo",$F692="Cese"),ROUND(AK692+AO692,2),0)</f>
        <v>0</v>
      </c>
      <c r="AQ692" s="19" t="n">
        <f aca="false">IF($F692="Cese",MAX(0,AJ692-AN692),0)</f>
        <v>0</v>
      </c>
      <c r="AR692" s="19" t="str">
        <f aca="false">IF($B692="","",IF(COUNTIFS(RP_COD,$B692,'Retenciones Planilla'!$E$6:$E$105,"&lt;&gt;")=0,"",SUMIFS('Retenciones Planilla'!$E$6:$E$105,RP_COD,$B692)))</f>
        <v/>
      </c>
      <c r="AS692" s="19" t="str">
        <f aca="false">IF(AR692="","",AR692-AP692)</f>
        <v/>
      </c>
      <c r="AT692" s="23" t="str">
        <f aca="false">IF($B692="","",IF(NOT(OR($F692="Activo",$F692="Cese")),IF(N(AR692)=0,"—","Revisar: sin vínculo"),IF(AR692="",IF(AP692=0,"No corresponde","Sin dato planilla"),IF(ABS(AS692)&lt;=TOL,"OK",IF(AS692&gt;0,"Retuvo de más","Retuvo de menos")))))</f>
        <v/>
      </c>
      <c r="AU692" s="19" t="n">
        <f aca="false">IF(AND(BASE_RET="Planilla (si existe)",AR692&lt;&gt;""),AR692,AP692)</f>
        <v>0</v>
      </c>
      <c r="AV692" s="19" t="n">
        <f aca="false">AU692+N692</f>
        <v>0</v>
      </c>
    </row>
    <row r="693" customFormat="false" ht="15" hidden="false" customHeight="false" outlineLevel="0" collapsed="false">
      <c r="A693" s="43" t="n">
        <v>58</v>
      </c>
      <c r="B693" s="35" t="str">
        <f aca="false">IF(Trabajadores!$B$63="","",Trabajadores!$B$63)</f>
        <v/>
      </c>
      <c r="C693" s="35" t="str">
        <f aca="false">IF($B693="","",Trabajadores!$D$63)</f>
        <v/>
      </c>
      <c r="D693" s="43" t="n">
        <v>4</v>
      </c>
      <c r="E693" s="23" t="s">
        <v>301</v>
      </c>
      <c r="F693" s="23" t="str">
        <f aca="false">IF($B693="","",IF(OR(4&lt;Trabajadores!$M$63,4&gt;Trabajadores!$N$63),"No vinculado",IF(AND(4=Trabajadores!$N$63,Trabajadores!$O$63="Sí"),"Cese","Activo")))</f>
        <v/>
      </c>
      <c r="G693" s="19" t="n">
        <f aca="false">IF($B693="",0,SUMIFS(Ingresos!$R$6:$R$1505,ING_COD,$B693,ING_CLASE,"ORD"))</f>
        <v>0</v>
      </c>
      <c r="H693" s="19" t="n">
        <f aca="false">IF($B693="",0,SUMIFS(Ingresos!$R$6:$R$1505,ING_COD,$B693,ING_CLASE,"ORD",ING_COMP,"Sí"))</f>
        <v>0</v>
      </c>
      <c r="I693" s="19" t="n">
        <f aca="false">IF($B693="",0,SUMIFS(Ingresos!$R$6:$R$1505,ING_COD,$B693,ING_CLASE,"GRA"))</f>
        <v>0</v>
      </c>
      <c r="J693" s="19" t="n">
        <f aca="false">IF($B693="",0,SUMIFS(Ingresos!$R$6:$R$1505,ING_COD,$B693,ING_CLASE,"BON"))</f>
        <v>0</v>
      </c>
      <c r="K693" s="19" t="n">
        <f aca="false">IF($B693="",0,SUMIFS(Ingresos!$R$6:$R$1505,ING_COD,$B693,ING_CLASE,"EXT"))</f>
        <v>0</v>
      </c>
      <c r="L693" s="19" t="n">
        <f aca="false">IF($B693="",0,SUMIFS(Ingresos!$R$6:$R$1505,ING_COD,$B693,ING_CLASE,"OTO"))</f>
        <v>0</v>
      </c>
      <c r="M693" s="19" t="n">
        <f aca="false">IF($B693="",0,SUMIFS(Ingresos!$R$6:$R$1505,ING_COD,$B693,ING_CLASE,"OTX"))</f>
        <v>0</v>
      </c>
      <c r="N693" s="19" t="n">
        <f aca="false">IF($B693="",0,SUMIFS(Ingresos!$R$6:$R$1505,ING_COD,$B693,ING_CLASE,"RETO"))</f>
        <v>0</v>
      </c>
      <c r="O693" s="19" t="n">
        <f aca="false">IF($B693="",0,SUMIFS(Ingresos!$R$6:$R$1505,ING_COD,$B693,ING_CLASE,"INA"))</f>
        <v>0</v>
      </c>
      <c r="P693" s="19" t="n">
        <f aca="false">G693+I693+J693+K693+L693+M693</f>
        <v>0</v>
      </c>
      <c r="Q693" s="44" t="n">
        <f aca="false">IF($F693="Activo",9,IF($F693="Cese",1,0))</f>
        <v>0</v>
      </c>
      <c r="R693" s="19" t="n">
        <f aca="false">G693*Q693</f>
        <v>0</v>
      </c>
      <c r="S693" s="19" t="n">
        <f aca="false">IF($F693="Activo",SUMIFS(I693:I701,$D693:$D701,"&lt;="&amp;Trabajadores!$N$63)+IF(PROY_BON="Sí",SUMIFS(J693:J701,$D693:$D701,"&lt;="&amp;Trabajadores!$N$63),0),IF($F693="Cese",I693+IF(PROY_BON="Sí",J693,0),0))</f>
        <v>0</v>
      </c>
      <c r="T693" s="19" t="n">
        <f aca="false">IF(OR($F693&lt;&gt;"Activo",Trabajadores!$I$63="No"),0,IF(I696=0,H693*(1+IF(PROY_BON="Sí",Trabajadores!$P$63,0))*Trabajadores!$R$63/6*(Trabajadores!$N$63&gt;=7),0)+IF(I701=0,H693*(1+IF(PROY_BON="Sí",Trabajadores!$P$63,0))*Trabajadores!$S$63/6*(Trabajadores!$N$63&gt;=12),0))</f>
        <v>0</v>
      </c>
      <c r="U693" s="19" t="n">
        <f aca="false">IF($F693="Activo",IF(Trabajadores!$J$63="Sí",L693*9,L693),IF($F693="Cese",L693,0))</f>
        <v>0</v>
      </c>
      <c r="V693" s="19" t="n">
        <f aca="false">IF(OR($F693="Activo",$F693="Cese"),M693,0)</f>
        <v>0</v>
      </c>
      <c r="W693" s="19" t="n">
        <f aca="false">IF(OR($F693="Activo",$F693="Cese"),SUM(P690:P692),0)</f>
        <v>0</v>
      </c>
      <c r="X693" s="36" t="n">
        <f aca="false">IF(OR($F693="Activo",$F693="Cese"),R693+S693+T693+U693+V693+W693,0)</f>
        <v>0</v>
      </c>
      <c r="Y693" s="19" t="n">
        <f aca="false">IF(OR($F693="Activo",$F693="Cese"),DED_FIJA,0)</f>
        <v>0</v>
      </c>
      <c r="Z693" s="36" t="n">
        <f aca="false">MAX(0,X693-Y693)</f>
        <v>0</v>
      </c>
      <c r="AA693" s="19" t="n">
        <f aca="false">IF(Z693=0,0,MAX(0,MIN(Z693,Parámetros!$G$19)-Parámetros!$F$19)*Parámetros!$E$19)</f>
        <v>0</v>
      </c>
      <c r="AB693" s="19" t="n">
        <f aca="false">IF(Z693=0,0,MAX(0,MIN(Z693,Parámetros!$G$20)-Parámetros!$F$20)*Parámetros!$E$20)</f>
        <v>0</v>
      </c>
      <c r="AC693" s="19" t="n">
        <f aca="false">IF(Z693=0,0,MAX(0,MIN(Z693,Parámetros!$G$21)-Parámetros!$F$21)*Parámetros!$E$21)</f>
        <v>0</v>
      </c>
      <c r="AD693" s="19" t="n">
        <f aca="false">IF(Z693=0,0,MAX(0,MIN(Z693,Parámetros!$G$22)-Parámetros!$F$22)*Parámetros!$E$22)</f>
        <v>0</v>
      </c>
      <c r="AE693" s="19" t="n">
        <f aca="false">IF(Z693=0,0,MAX(0,MIN(Z693,Parámetros!$G$23)-Parámetros!$F$23)*Parámetros!$E$23)</f>
        <v>0</v>
      </c>
      <c r="AF693" s="36" t="n">
        <f aca="false">SUM(AA693:AE693)</f>
        <v>0</v>
      </c>
      <c r="AG693" s="45" t="str">
        <f aca="false">IF(AM693&lt;=0,"-",INDEX(TR_TASA,MATCH(AM693,TR_DESDE,1)))</f>
        <v>-</v>
      </c>
      <c r="AH693" s="44" t="n">
        <f aca="false">IF($F693="Cese",1,IF($F693="Activo",INDEX(DIV_N,4),0))</f>
        <v>0</v>
      </c>
      <c r="AI693" s="44" t="n">
        <f aca="false">IF($F693="Cese",3,IF($F693="Activo",INDEX(DIV_HASTA,4),0))</f>
        <v>0</v>
      </c>
      <c r="AJ693" s="19" t="n">
        <f aca="false">IF(OR($F693="Activo",$F693="Cese"),SUMIFS(AV690:AV692,D690:D692,"&lt;="&amp;AI693),0)</f>
        <v>0</v>
      </c>
      <c r="AK693" s="19" t="n">
        <f aca="false">IF(OR($F693="Activo",$F693="Cese"),MAX(0,(AF693-AJ693)/AH693),0)</f>
        <v>0</v>
      </c>
      <c r="AL693" s="19" t="n">
        <f aca="false">IF(OR($F693="Activo",$F693="Cese"),K693+IF(PROY_BON="Sí",0,J693),0)</f>
        <v>0</v>
      </c>
      <c r="AM693" s="19" t="n">
        <f aca="false">IF(AL693&gt;0,MAX(0,X693+AL693-Y693),Z693)</f>
        <v>0</v>
      </c>
      <c r="AN693" s="19" t="n">
        <f aca="false">SUMPRODUCT((AM693&gt;TR_DESDE)*(AM693-TR_DESDE)*TR_INC)</f>
        <v>0</v>
      </c>
      <c r="AO693" s="19" t="n">
        <f aca="false">IF(AL693&gt;0,MAX(0,AN693-IF($F693="Cese",MAX(AF693,AJ693),AF693)),0)</f>
        <v>0</v>
      </c>
      <c r="AP693" s="46" t="n">
        <f aca="false">IF(OR($F693="Activo",$F693="Cese"),ROUND(AK693+AO693,2),0)</f>
        <v>0</v>
      </c>
      <c r="AQ693" s="19" t="n">
        <f aca="false">IF($F693="Cese",MAX(0,AJ693-AN693),0)</f>
        <v>0</v>
      </c>
      <c r="AR693" s="19" t="str">
        <f aca="false">IF($B693="","",IF(COUNTIFS(RP_COD,$B693,'Retenciones Planilla'!$F$6:$F$105,"&lt;&gt;")=0,"",SUMIFS('Retenciones Planilla'!$F$6:$F$105,RP_COD,$B693)))</f>
        <v/>
      </c>
      <c r="AS693" s="19" t="str">
        <f aca="false">IF(AR693="","",AR693-AP693)</f>
        <v/>
      </c>
      <c r="AT693" s="23" t="str">
        <f aca="false">IF($B693="","",IF(NOT(OR($F693="Activo",$F693="Cese")),IF(N(AR693)=0,"—","Revisar: sin vínculo"),IF(AR693="",IF(AP693=0,"No corresponde","Sin dato planilla"),IF(ABS(AS693)&lt;=TOL,"OK",IF(AS693&gt;0,"Retuvo de más","Retuvo de menos")))))</f>
        <v/>
      </c>
      <c r="AU693" s="19" t="n">
        <f aca="false">IF(AND(BASE_RET="Planilla (si existe)",AR693&lt;&gt;""),AR693,AP693)</f>
        <v>0</v>
      </c>
      <c r="AV693" s="19" t="n">
        <f aca="false">AU693+N693</f>
        <v>0</v>
      </c>
    </row>
    <row r="694" customFormat="false" ht="15" hidden="false" customHeight="false" outlineLevel="0" collapsed="false">
      <c r="A694" s="43" t="n">
        <v>58</v>
      </c>
      <c r="B694" s="35" t="str">
        <f aca="false">IF(Trabajadores!$B$63="","",Trabajadores!$B$63)</f>
        <v/>
      </c>
      <c r="C694" s="35" t="str">
        <f aca="false">IF($B694="","",Trabajadores!$D$63)</f>
        <v/>
      </c>
      <c r="D694" s="43" t="n">
        <v>5</v>
      </c>
      <c r="E694" s="23" t="s">
        <v>302</v>
      </c>
      <c r="F694" s="23" t="str">
        <f aca="false">IF($B694="","",IF(OR(5&lt;Trabajadores!$M$63,5&gt;Trabajadores!$N$63),"No vinculado",IF(AND(5=Trabajadores!$N$63,Trabajadores!$O$63="Sí"),"Cese","Activo")))</f>
        <v/>
      </c>
      <c r="G694" s="19" t="n">
        <f aca="false">IF($B694="",0,SUMIFS(Ingresos!$S$6:$S$1505,ING_COD,$B694,ING_CLASE,"ORD"))</f>
        <v>0</v>
      </c>
      <c r="H694" s="19" t="n">
        <f aca="false">IF($B694="",0,SUMIFS(Ingresos!$S$6:$S$1505,ING_COD,$B694,ING_CLASE,"ORD",ING_COMP,"Sí"))</f>
        <v>0</v>
      </c>
      <c r="I694" s="19" t="n">
        <f aca="false">IF($B694="",0,SUMIFS(Ingresos!$S$6:$S$1505,ING_COD,$B694,ING_CLASE,"GRA"))</f>
        <v>0</v>
      </c>
      <c r="J694" s="19" t="n">
        <f aca="false">IF($B694="",0,SUMIFS(Ingresos!$S$6:$S$1505,ING_COD,$B694,ING_CLASE,"BON"))</f>
        <v>0</v>
      </c>
      <c r="K694" s="19" t="n">
        <f aca="false">IF($B694="",0,SUMIFS(Ingresos!$S$6:$S$1505,ING_COD,$B694,ING_CLASE,"EXT"))</f>
        <v>0</v>
      </c>
      <c r="L694" s="19" t="n">
        <f aca="false">IF($B694="",0,SUMIFS(Ingresos!$S$6:$S$1505,ING_COD,$B694,ING_CLASE,"OTO"))</f>
        <v>0</v>
      </c>
      <c r="M694" s="19" t="n">
        <f aca="false">IF($B694="",0,SUMIFS(Ingresos!$S$6:$S$1505,ING_COD,$B694,ING_CLASE,"OTX"))</f>
        <v>0</v>
      </c>
      <c r="N694" s="19" t="n">
        <f aca="false">IF($B694="",0,SUMIFS(Ingresos!$S$6:$S$1505,ING_COD,$B694,ING_CLASE,"RETO"))</f>
        <v>0</v>
      </c>
      <c r="O694" s="19" t="n">
        <f aca="false">IF($B694="",0,SUMIFS(Ingresos!$S$6:$S$1505,ING_COD,$B694,ING_CLASE,"INA"))</f>
        <v>0</v>
      </c>
      <c r="P694" s="19" t="n">
        <f aca="false">G694+I694+J694+K694+L694+M694</f>
        <v>0</v>
      </c>
      <c r="Q694" s="44" t="n">
        <f aca="false">IF($F694="Activo",8,IF($F694="Cese",1,0))</f>
        <v>0</v>
      </c>
      <c r="R694" s="19" t="n">
        <f aca="false">G694*Q694</f>
        <v>0</v>
      </c>
      <c r="S694" s="19" t="n">
        <f aca="false">IF($F694="Activo",SUMIFS(I694:I701,$D694:$D701,"&lt;="&amp;Trabajadores!$N$63)+IF(PROY_BON="Sí",SUMIFS(J694:J701,$D694:$D701,"&lt;="&amp;Trabajadores!$N$63),0),IF($F694="Cese",I694+IF(PROY_BON="Sí",J694,0),0))</f>
        <v>0</v>
      </c>
      <c r="T694" s="19" t="n">
        <f aca="false">IF(OR($F694&lt;&gt;"Activo",Trabajadores!$I$63="No"),0,IF(I696=0,H694*(1+IF(PROY_BON="Sí",Trabajadores!$P$63,0))*Trabajadores!$R$63/6*(Trabajadores!$N$63&gt;=7),0)+IF(I701=0,H694*(1+IF(PROY_BON="Sí",Trabajadores!$P$63,0))*Trabajadores!$S$63/6*(Trabajadores!$N$63&gt;=12),0))</f>
        <v>0</v>
      </c>
      <c r="U694" s="19" t="n">
        <f aca="false">IF($F694="Activo",IF(Trabajadores!$J$63="Sí",L694*8,L694),IF($F694="Cese",L694,0))</f>
        <v>0</v>
      </c>
      <c r="V694" s="19" t="n">
        <f aca="false">IF(OR($F694="Activo",$F694="Cese"),M694,0)</f>
        <v>0</v>
      </c>
      <c r="W694" s="19" t="n">
        <f aca="false">IF(OR($F694="Activo",$F694="Cese"),SUM(P690:P693),0)</f>
        <v>0</v>
      </c>
      <c r="X694" s="36" t="n">
        <f aca="false">IF(OR($F694="Activo",$F694="Cese"),R694+S694+T694+U694+V694+W694,0)</f>
        <v>0</v>
      </c>
      <c r="Y694" s="19" t="n">
        <f aca="false">IF(OR($F694="Activo",$F694="Cese"),DED_FIJA,0)</f>
        <v>0</v>
      </c>
      <c r="Z694" s="36" t="n">
        <f aca="false">MAX(0,X694-Y694)</f>
        <v>0</v>
      </c>
      <c r="AA694" s="19" t="n">
        <f aca="false">IF(Z694=0,0,MAX(0,MIN(Z694,Parámetros!$G$19)-Parámetros!$F$19)*Parámetros!$E$19)</f>
        <v>0</v>
      </c>
      <c r="AB694" s="19" t="n">
        <f aca="false">IF(Z694=0,0,MAX(0,MIN(Z694,Parámetros!$G$20)-Parámetros!$F$20)*Parámetros!$E$20)</f>
        <v>0</v>
      </c>
      <c r="AC694" s="19" t="n">
        <f aca="false">IF(Z694=0,0,MAX(0,MIN(Z694,Parámetros!$G$21)-Parámetros!$F$21)*Parámetros!$E$21)</f>
        <v>0</v>
      </c>
      <c r="AD694" s="19" t="n">
        <f aca="false">IF(Z694=0,0,MAX(0,MIN(Z694,Parámetros!$G$22)-Parámetros!$F$22)*Parámetros!$E$22)</f>
        <v>0</v>
      </c>
      <c r="AE694" s="19" t="n">
        <f aca="false">IF(Z694=0,0,MAX(0,MIN(Z694,Parámetros!$G$23)-Parámetros!$F$23)*Parámetros!$E$23)</f>
        <v>0</v>
      </c>
      <c r="AF694" s="36" t="n">
        <f aca="false">SUM(AA694:AE694)</f>
        <v>0</v>
      </c>
      <c r="AG694" s="45" t="str">
        <f aca="false">IF(AM694&lt;=0,"-",INDEX(TR_TASA,MATCH(AM694,TR_DESDE,1)))</f>
        <v>-</v>
      </c>
      <c r="AH694" s="44" t="n">
        <f aca="false">IF($F694="Cese",1,IF($F694="Activo",INDEX(DIV_N,5),0))</f>
        <v>0</v>
      </c>
      <c r="AI694" s="44" t="n">
        <f aca="false">IF($F694="Cese",4,IF($F694="Activo",INDEX(DIV_HASTA,5),0))</f>
        <v>0</v>
      </c>
      <c r="AJ694" s="19" t="n">
        <f aca="false">IF(OR($F694="Activo",$F694="Cese"),SUMIFS(AV690:AV693,D690:D693,"&lt;="&amp;AI694),0)</f>
        <v>0</v>
      </c>
      <c r="AK694" s="19" t="n">
        <f aca="false">IF(OR($F694="Activo",$F694="Cese"),MAX(0,(AF694-AJ694)/AH694),0)</f>
        <v>0</v>
      </c>
      <c r="AL694" s="19" t="n">
        <f aca="false">IF(OR($F694="Activo",$F694="Cese"),K694+IF(PROY_BON="Sí",0,J694),0)</f>
        <v>0</v>
      </c>
      <c r="AM694" s="19" t="n">
        <f aca="false">IF(AL694&gt;0,MAX(0,X694+AL694-Y694),Z694)</f>
        <v>0</v>
      </c>
      <c r="AN694" s="19" t="n">
        <f aca="false">SUMPRODUCT((AM694&gt;TR_DESDE)*(AM694-TR_DESDE)*TR_INC)</f>
        <v>0</v>
      </c>
      <c r="AO694" s="19" t="n">
        <f aca="false">IF(AL694&gt;0,MAX(0,AN694-IF($F694="Cese",MAX(AF694,AJ694),AF694)),0)</f>
        <v>0</v>
      </c>
      <c r="AP694" s="46" t="n">
        <f aca="false">IF(OR($F694="Activo",$F694="Cese"),ROUND(AK694+AO694,2),0)</f>
        <v>0</v>
      </c>
      <c r="AQ694" s="19" t="n">
        <f aca="false">IF($F694="Cese",MAX(0,AJ694-AN694),0)</f>
        <v>0</v>
      </c>
      <c r="AR694" s="19" t="str">
        <f aca="false">IF($B694="","",IF(COUNTIFS(RP_COD,$B694,'Retenciones Planilla'!$G$6:$G$105,"&lt;&gt;")=0,"",SUMIFS('Retenciones Planilla'!$G$6:$G$105,RP_COD,$B694)))</f>
        <v/>
      </c>
      <c r="AS694" s="19" t="str">
        <f aca="false">IF(AR694="","",AR694-AP694)</f>
        <v/>
      </c>
      <c r="AT694" s="23" t="str">
        <f aca="false">IF($B694="","",IF(NOT(OR($F694="Activo",$F694="Cese")),IF(N(AR694)=0,"—","Revisar: sin vínculo"),IF(AR694="",IF(AP694=0,"No corresponde","Sin dato planilla"),IF(ABS(AS694)&lt;=TOL,"OK",IF(AS694&gt;0,"Retuvo de más","Retuvo de menos")))))</f>
        <v/>
      </c>
      <c r="AU694" s="19" t="n">
        <f aca="false">IF(AND(BASE_RET="Planilla (si existe)",AR694&lt;&gt;""),AR694,AP694)</f>
        <v>0</v>
      </c>
      <c r="AV694" s="19" t="n">
        <f aca="false">AU694+N694</f>
        <v>0</v>
      </c>
    </row>
    <row r="695" customFormat="false" ht="15" hidden="false" customHeight="false" outlineLevel="0" collapsed="false">
      <c r="A695" s="43" t="n">
        <v>58</v>
      </c>
      <c r="B695" s="35" t="str">
        <f aca="false">IF(Trabajadores!$B$63="","",Trabajadores!$B$63)</f>
        <v/>
      </c>
      <c r="C695" s="35" t="str">
        <f aca="false">IF($B695="","",Trabajadores!$D$63)</f>
        <v/>
      </c>
      <c r="D695" s="43" t="n">
        <v>6</v>
      </c>
      <c r="E695" s="23" t="s">
        <v>303</v>
      </c>
      <c r="F695" s="23" t="str">
        <f aca="false">IF($B695="","",IF(OR(6&lt;Trabajadores!$M$63,6&gt;Trabajadores!$N$63),"No vinculado",IF(AND(6=Trabajadores!$N$63,Trabajadores!$O$63="Sí"),"Cese","Activo")))</f>
        <v/>
      </c>
      <c r="G695" s="19" t="n">
        <f aca="false">IF($B695="",0,SUMIFS(Ingresos!$T$6:$T$1505,ING_COD,$B695,ING_CLASE,"ORD"))</f>
        <v>0</v>
      </c>
      <c r="H695" s="19" t="n">
        <f aca="false">IF($B695="",0,SUMIFS(Ingresos!$T$6:$T$1505,ING_COD,$B695,ING_CLASE,"ORD",ING_COMP,"Sí"))</f>
        <v>0</v>
      </c>
      <c r="I695" s="19" t="n">
        <f aca="false">IF($B695="",0,SUMIFS(Ingresos!$T$6:$T$1505,ING_COD,$B695,ING_CLASE,"GRA"))</f>
        <v>0</v>
      </c>
      <c r="J695" s="19" t="n">
        <f aca="false">IF($B695="",0,SUMIFS(Ingresos!$T$6:$T$1505,ING_COD,$B695,ING_CLASE,"BON"))</f>
        <v>0</v>
      </c>
      <c r="K695" s="19" t="n">
        <f aca="false">IF($B695="",0,SUMIFS(Ingresos!$T$6:$T$1505,ING_COD,$B695,ING_CLASE,"EXT"))</f>
        <v>0</v>
      </c>
      <c r="L695" s="19" t="n">
        <f aca="false">IF($B695="",0,SUMIFS(Ingresos!$T$6:$T$1505,ING_COD,$B695,ING_CLASE,"OTO"))</f>
        <v>0</v>
      </c>
      <c r="M695" s="19" t="n">
        <f aca="false">IF($B695="",0,SUMIFS(Ingresos!$T$6:$T$1505,ING_COD,$B695,ING_CLASE,"OTX"))</f>
        <v>0</v>
      </c>
      <c r="N695" s="19" t="n">
        <f aca="false">IF($B695="",0,SUMIFS(Ingresos!$T$6:$T$1505,ING_COD,$B695,ING_CLASE,"RETO"))</f>
        <v>0</v>
      </c>
      <c r="O695" s="19" t="n">
        <f aca="false">IF($B695="",0,SUMIFS(Ingresos!$T$6:$T$1505,ING_COD,$B695,ING_CLASE,"INA"))</f>
        <v>0</v>
      </c>
      <c r="P695" s="19" t="n">
        <f aca="false">G695+I695+J695+K695+L695+M695</f>
        <v>0</v>
      </c>
      <c r="Q695" s="44" t="n">
        <f aca="false">IF($F695="Activo",7,IF($F695="Cese",1,0))</f>
        <v>0</v>
      </c>
      <c r="R695" s="19" t="n">
        <f aca="false">G695*Q695</f>
        <v>0</v>
      </c>
      <c r="S695" s="19" t="n">
        <f aca="false">IF($F695="Activo",SUMIFS(I695:I701,$D695:$D701,"&lt;="&amp;Trabajadores!$N$63)+IF(PROY_BON="Sí",SUMIFS(J695:J701,$D695:$D701,"&lt;="&amp;Trabajadores!$N$63),0),IF($F695="Cese",I695+IF(PROY_BON="Sí",J695,0),0))</f>
        <v>0</v>
      </c>
      <c r="T695" s="19" t="n">
        <f aca="false">IF(OR($F695&lt;&gt;"Activo",Trabajadores!$I$63="No"),0,IF(I696=0,H695*(1+IF(PROY_BON="Sí",Trabajadores!$P$63,0))*Trabajadores!$R$63/6*(Trabajadores!$N$63&gt;=7),0)+IF(I701=0,H695*(1+IF(PROY_BON="Sí",Trabajadores!$P$63,0))*Trabajadores!$S$63/6*(Trabajadores!$N$63&gt;=12),0))</f>
        <v>0</v>
      </c>
      <c r="U695" s="19" t="n">
        <f aca="false">IF($F695="Activo",IF(Trabajadores!$J$63="Sí",L695*7,L695),IF($F695="Cese",L695,0))</f>
        <v>0</v>
      </c>
      <c r="V695" s="19" t="n">
        <f aca="false">IF(OR($F695="Activo",$F695="Cese"),M695,0)</f>
        <v>0</v>
      </c>
      <c r="W695" s="19" t="n">
        <f aca="false">IF(OR($F695="Activo",$F695="Cese"),SUM(P690:P694),0)</f>
        <v>0</v>
      </c>
      <c r="X695" s="36" t="n">
        <f aca="false">IF(OR($F695="Activo",$F695="Cese"),R695+S695+T695+U695+V695+W695,0)</f>
        <v>0</v>
      </c>
      <c r="Y695" s="19" t="n">
        <f aca="false">IF(OR($F695="Activo",$F695="Cese"),DED_FIJA,0)</f>
        <v>0</v>
      </c>
      <c r="Z695" s="36" t="n">
        <f aca="false">MAX(0,X695-Y695)</f>
        <v>0</v>
      </c>
      <c r="AA695" s="19" t="n">
        <f aca="false">IF(Z695=0,0,MAX(0,MIN(Z695,Parámetros!$G$19)-Parámetros!$F$19)*Parámetros!$E$19)</f>
        <v>0</v>
      </c>
      <c r="AB695" s="19" t="n">
        <f aca="false">IF(Z695=0,0,MAX(0,MIN(Z695,Parámetros!$G$20)-Parámetros!$F$20)*Parámetros!$E$20)</f>
        <v>0</v>
      </c>
      <c r="AC695" s="19" t="n">
        <f aca="false">IF(Z695=0,0,MAX(0,MIN(Z695,Parámetros!$G$21)-Parámetros!$F$21)*Parámetros!$E$21)</f>
        <v>0</v>
      </c>
      <c r="AD695" s="19" t="n">
        <f aca="false">IF(Z695=0,0,MAX(0,MIN(Z695,Parámetros!$G$22)-Parámetros!$F$22)*Parámetros!$E$22)</f>
        <v>0</v>
      </c>
      <c r="AE695" s="19" t="n">
        <f aca="false">IF(Z695=0,0,MAX(0,MIN(Z695,Parámetros!$G$23)-Parámetros!$F$23)*Parámetros!$E$23)</f>
        <v>0</v>
      </c>
      <c r="AF695" s="36" t="n">
        <f aca="false">SUM(AA695:AE695)</f>
        <v>0</v>
      </c>
      <c r="AG695" s="45" t="str">
        <f aca="false">IF(AM695&lt;=0,"-",INDEX(TR_TASA,MATCH(AM695,TR_DESDE,1)))</f>
        <v>-</v>
      </c>
      <c r="AH695" s="44" t="n">
        <f aca="false">IF($F695="Cese",1,IF($F695="Activo",INDEX(DIV_N,6),0))</f>
        <v>0</v>
      </c>
      <c r="AI695" s="44" t="n">
        <f aca="false">IF($F695="Cese",5,IF($F695="Activo",INDEX(DIV_HASTA,6),0))</f>
        <v>0</v>
      </c>
      <c r="AJ695" s="19" t="n">
        <f aca="false">IF(OR($F695="Activo",$F695="Cese"),SUMIFS(AV690:AV694,D690:D694,"&lt;="&amp;AI695),0)</f>
        <v>0</v>
      </c>
      <c r="AK695" s="19" t="n">
        <f aca="false">IF(OR($F695="Activo",$F695="Cese"),MAX(0,(AF695-AJ695)/AH695),0)</f>
        <v>0</v>
      </c>
      <c r="AL695" s="19" t="n">
        <f aca="false">IF(OR($F695="Activo",$F695="Cese"),K695+IF(PROY_BON="Sí",0,J695),0)</f>
        <v>0</v>
      </c>
      <c r="AM695" s="19" t="n">
        <f aca="false">IF(AL695&gt;0,MAX(0,X695+AL695-Y695),Z695)</f>
        <v>0</v>
      </c>
      <c r="AN695" s="19" t="n">
        <f aca="false">SUMPRODUCT((AM695&gt;TR_DESDE)*(AM695-TR_DESDE)*TR_INC)</f>
        <v>0</v>
      </c>
      <c r="AO695" s="19" t="n">
        <f aca="false">IF(AL695&gt;0,MAX(0,AN695-IF($F695="Cese",MAX(AF695,AJ695),AF695)),0)</f>
        <v>0</v>
      </c>
      <c r="AP695" s="46" t="n">
        <f aca="false">IF(OR($F695="Activo",$F695="Cese"),ROUND(AK695+AO695,2),0)</f>
        <v>0</v>
      </c>
      <c r="AQ695" s="19" t="n">
        <f aca="false">IF($F695="Cese",MAX(0,AJ695-AN695),0)</f>
        <v>0</v>
      </c>
      <c r="AR695" s="19" t="str">
        <f aca="false">IF($B695="","",IF(COUNTIFS(RP_COD,$B695,'Retenciones Planilla'!$H$6:$H$105,"&lt;&gt;")=0,"",SUMIFS('Retenciones Planilla'!$H$6:$H$105,RP_COD,$B695)))</f>
        <v/>
      </c>
      <c r="AS695" s="19" t="str">
        <f aca="false">IF(AR695="","",AR695-AP695)</f>
        <v/>
      </c>
      <c r="AT695" s="23" t="str">
        <f aca="false">IF($B695="","",IF(NOT(OR($F695="Activo",$F695="Cese")),IF(N(AR695)=0,"—","Revisar: sin vínculo"),IF(AR695="",IF(AP695=0,"No corresponde","Sin dato planilla"),IF(ABS(AS695)&lt;=TOL,"OK",IF(AS695&gt;0,"Retuvo de más","Retuvo de menos")))))</f>
        <v/>
      </c>
      <c r="AU695" s="19" t="n">
        <f aca="false">IF(AND(BASE_RET="Planilla (si existe)",AR695&lt;&gt;""),AR695,AP695)</f>
        <v>0</v>
      </c>
      <c r="AV695" s="19" t="n">
        <f aca="false">AU695+N695</f>
        <v>0</v>
      </c>
    </row>
    <row r="696" customFormat="false" ht="15" hidden="false" customHeight="false" outlineLevel="0" collapsed="false">
      <c r="A696" s="43" t="n">
        <v>58</v>
      </c>
      <c r="B696" s="35" t="str">
        <f aca="false">IF(Trabajadores!$B$63="","",Trabajadores!$B$63)</f>
        <v/>
      </c>
      <c r="C696" s="35" t="str">
        <f aca="false">IF($B696="","",Trabajadores!$D$63)</f>
        <v/>
      </c>
      <c r="D696" s="43" t="n">
        <v>7</v>
      </c>
      <c r="E696" s="23" t="s">
        <v>304</v>
      </c>
      <c r="F696" s="23" t="str">
        <f aca="false">IF($B696="","",IF(OR(7&lt;Trabajadores!$M$63,7&gt;Trabajadores!$N$63),"No vinculado",IF(AND(7=Trabajadores!$N$63,Trabajadores!$O$63="Sí"),"Cese","Activo")))</f>
        <v/>
      </c>
      <c r="G696" s="19" t="n">
        <f aca="false">IF($B696="",0,SUMIFS(Ingresos!$U$6:$U$1505,ING_COD,$B696,ING_CLASE,"ORD"))</f>
        <v>0</v>
      </c>
      <c r="H696" s="19" t="n">
        <f aca="false">IF($B696="",0,SUMIFS(Ingresos!$U$6:$U$1505,ING_COD,$B696,ING_CLASE,"ORD",ING_COMP,"Sí"))</f>
        <v>0</v>
      </c>
      <c r="I696" s="19" t="n">
        <f aca="false">IF($B696="",0,SUMIFS(Ingresos!$U$6:$U$1505,ING_COD,$B696,ING_CLASE,"GRA"))</f>
        <v>0</v>
      </c>
      <c r="J696" s="19" t="n">
        <f aca="false">IF($B696="",0,SUMIFS(Ingresos!$U$6:$U$1505,ING_COD,$B696,ING_CLASE,"BON"))</f>
        <v>0</v>
      </c>
      <c r="K696" s="19" t="n">
        <f aca="false">IF($B696="",0,SUMIFS(Ingresos!$U$6:$U$1505,ING_COD,$B696,ING_CLASE,"EXT"))</f>
        <v>0</v>
      </c>
      <c r="L696" s="19" t="n">
        <f aca="false">IF($B696="",0,SUMIFS(Ingresos!$U$6:$U$1505,ING_COD,$B696,ING_CLASE,"OTO"))</f>
        <v>0</v>
      </c>
      <c r="M696" s="19" t="n">
        <f aca="false">IF($B696="",0,SUMIFS(Ingresos!$U$6:$U$1505,ING_COD,$B696,ING_CLASE,"OTX"))</f>
        <v>0</v>
      </c>
      <c r="N696" s="19" t="n">
        <f aca="false">IF($B696="",0,SUMIFS(Ingresos!$U$6:$U$1505,ING_COD,$B696,ING_CLASE,"RETO"))</f>
        <v>0</v>
      </c>
      <c r="O696" s="19" t="n">
        <f aca="false">IF($B696="",0,SUMIFS(Ingresos!$U$6:$U$1505,ING_COD,$B696,ING_CLASE,"INA"))</f>
        <v>0</v>
      </c>
      <c r="P696" s="19" t="n">
        <f aca="false">G696+I696+J696+K696+L696+M696</f>
        <v>0</v>
      </c>
      <c r="Q696" s="44" t="n">
        <f aca="false">IF($F696="Activo",6,IF($F696="Cese",1,0))</f>
        <v>0</v>
      </c>
      <c r="R696" s="19" t="n">
        <f aca="false">G696*Q696</f>
        <v>0</v>
      </c>
      <c r="S696" s="19" t="n">
        <f aca="false">IF($F696="Activo",SUMIFS(I696:I701,$D696:$D701,"&lt;="&amp;Trabajadores!$N$63)+IF(PROY_BON="Sí",SUMIFS(J696:J701,$D696:$D701,"&lt;="&amp;Trabajadores!$N$63),0),IF($F696="Cese",I696+IF(PROY_BON="Sí",J696,0),0))</f>
        <v>0</v>
      </c>
      <c r="T696" s="19" t="n">
        <f aca="false">IF(OR($F696&lt;&gt;"Activo",Trabajadores!$I$63="No"),0,IF(I701=0,H696*(1+IF(PROY_BON="Sí",Trabajadores!$P$63,0))*Trabajadores!$S$63/6*(Trabajadores!$N$63&gt;=12),0))</f>
        <v>0</v>
      </c>
      <c r="U696" s="19" t="n">
        <f aca="false">IF($F696="Activo",IF(Trabajadores!$J$63="Sí",L696*6,L696),IF($F696="Cese",L696,0))</f>
        <v>0</v>
      </c>
      <c r="V696" s="19" t="n">
        <f aca="false">IF(OR($F696="Activo",$F696="Cese"),M696,0)</f>
        <v>0</v>
      </c>
      <c r="W696" s="19" t="n">
        <f aca="false">IF(OR($F696="Activo",$F696="Cese"),SUM(P690:P695),0)</f>
        <v>0</v>
      </c>
      <c r="X696" s="36" t="n">
        <f aca="false">IF(OR($F696="Activo",$F696="Cese"),R696+S696+T696+U696+V696+W696,0)</f>
        <v>0</v>
      </c>
      <c r="Y696" s="19" t="n">
        <f aca="false">IF(OR($F696="Activo",$F696="Cese"),DED_FIJA,0)</f>
        <v>0</v>
      </c>
      <c r="Z696" s="36" t="n">
        <f aca="false">MAX(0,X696-Y696)</f>
        <v>0</v>
      </c>
      <c r="AA696" s="19" t="n">
        <f aca="false">IF(Z696=0,0,MAX(0,MIN(Z696,Parámetros!$G$19)-Parámetros!$F$19)*Parámetros!$E$19)</f>
        <v>0</v>
      </c>
      <c r="AB696" s="19" t="n">
        <f aca="false">IF(Z696=0,0,MAX(0,MIN(Z696,Parámetros!$G$20)-Parámetros!$F$20)*Parámetros!$E$20)</f>
        <v>0</v>
      </c>
      <c r="AC696" s="19" t="n">
        <f aca="false">IF(Z696=0,0,MAX(0,MIN(Z696,Parámetros!$G$21)-Parámetros!$F$21)*Parámetros!$E$21)</f>
        <v>0</v>
      </c>
      <c r="AD696" s="19" t="n">
        <f aca="false">IF(Z696=0,0,MAX(0,MIN(Z696,Parámetros!$G$22)-Parámetros!$F$22)*Parámetros!$E$22)</f>
        <v>0</v>
      </c>
      <c r="AE696" s="19" t="n">
        <f aca="false">IF(Z696=0,0,MAX(0,MIN(Z696,Parámetros!$G$23)-Parámetros!$F$23)*Parámetros!$E$23)</f>
        <v>0</v>
      </c>
      <c r="AF696" s="36" t="n">
        <f aca="false">SUM(AA696:AE696)</f>
        <v>0</v>
      </c>
      <c r="AG696" s="45" t="str">
        <f aca="false">IF(AM696&lt;=0,"-",INDEX(TR_TASA,MATCH(AM696,TR_DESDE,1)))</f>
        <v>-</v>
      </c>
      <c r="AH696" s="44" t="n">
        <f aca="false">IF($F696="Cese",1,IF($F696="Activo",INDEX(DIV_N,7),0))</f>
        <v>0</v>
      </c>
      <c r="AI696" s="44" t="n">
        <f aca="false">IF($F696="Cese",6,IF($F696="Activo",INDEX(DIV_HASTA,7),0))</f>
        <v>0</v>
      </c>
      <c r="AJ696" s="19" t="n">
        <f aca="false">IF(OR($F696="Activo",$F696="Cese"),SUMIFS(AV690:AV695,D690:D695,"&lt;="&amp;AI696),0)</f>
        <v>0</v>
      </c>
      <c r="AK696" s="19" t="n">
        <f aca="false">IF(OR($F696="Activo",$F696="Cese"),MAX(0,(AF696-AJ696)/AH696),0)</f>
        <v>0</v>
      </c>
      <c r="AL696" s="19" t="n">
        <f aca="false">IF(OR($F696="Activo",$F696="Cese"),K696+IF(PROY_BON="Sí",0,J696),0)</f>
        <v>0</v>
      </c>
      <c r="AM696" s="19" t="n">
        <f aca="false">IF(AL696&gt;0,MAX(0,X696+AL696-Y696),Z696)</f>
        <v>0</v>
      </c>
      <c r="AN696" s="19" t="n">
        <f aca="false">SUMPRODUCT((AM696&gt;TR_DESDE)*(AM696-TR_DESDE)*TR_INC)</f>
        <v>0</v>
      </c>
      <c r="AO696" s="19" t="n">
        <f aca="false">IF(AL696&gt;0,MAX(0,AN696-IF($F696="Cese",MAX(AF696,AJ696),AF696)),0)</f>
        <v>0</v>
      </c>
      <c r="AP696" s="46" t="n">
        <f aca="false">IF(OR($F696="Activo",$F696="Cese"),ROUND(AK696+AO696,2),0)</f>
        <v>0</v>
      </c>
      <c r="AQ696" s="19" t="n">
        <f aca="false">IF($F696="Cese",MAX(0,AJ696-AN696),0)</f>
        <v>0</v>
      </c>
      <c r="AR696" s="19" t="str">
        <f aca="false">IF($B696="","",IF(COUNTIFS(RP_COD,$B696,'Retenciones Planilla'!$I$6:$I$105,"&lt;&gt;")=0,"",SUMIFS('Retenciones Planilla'!$I$6:$I$105,RP_COD,$B696)))</f>
        <v/>
      </c>
      <c r="AS696" s="19" t="str">
        <f aca="false">IF(AR696="","",AR696-AP696)</f>
        <v/>
      </c>
      <c r="AT696" s="23" t="str">
        <f aca="false">IF($B696="","",IF(NOT(OR($F696="Activo",$F696="Cese")),IF(N(AR696)=0,"—","Revisar: sin vínculo"),IF(AR696="",IF(AP696=0,"No corresponde","Sin dato planilla"),IF(ABS(AS696)&lt;=TOL,"OK",IF(AS696&gt;0,"Retuvo de más","Retuvo de menos")))))</f>
        <v/>
      </c>
      <c r="AU696" s="19" t="n">
        <f aca="false">IF(AND(BASE_RET="Planilla (si existe)",AR696&lt;&gt;""),AR696,AP696)</f>
        <v>0</v>
      </c>
      <c r="AV696" s="19" t="n">
        <f aca="false">AU696+N696</f>
        <v>0</v>
      </c>
    </row>
    <row r="697" customFormat="false" ht="15" hidden="false" customHeight="false" outlineLevel="0" collapsed="false">
      <c r="A697" s="43" t="n">
        <v>58</v>
      </c>
      <c r="B697" s="35" t="str">
        <f aca="false">IF(Trabajadores!$B$63="","",Trabajadores!$B$63)</f>
        <v/>
      </c>
      <c r="C697" s="35" t="str">
        <f aca="false">IF($B697="","",Trabajadores!$D$63)</f>
        <v/>
      </c>
      <c r="D697" s="43" t="n">
        <v>8</v>
      </c>
      <c r="E697" s="23" t="s">
        <v>305</v>
      </c>
      <c r="F697" s="23" t="str">
        <f aca="false">IF($B697="","",IF(OR(8&lt;Trabajadores!$M$63,8&gt;Trabajadores!$N$63),"No vinculado",IF(AND(8=Trabajadores!$N$63,Trabajadores!$O$63="Sí"),"Cese","Activo")))</f>
        <v/>
      </c>
      <c r="G697" s="19" t="n">
        <f aca="false">IF($B697="",0,SUMIFS(Ingresos!$V$6:$V$1505,ING_COD,$B697,ING_CLASE,"ORD"))</f>
        <v>0</v>
      </c>
      <c r="H697" s="19" t="n">
        <f aca="false">IF($B697="",0,SUMIFS(Ingresos!$V$6:$V$1505,ING_COD,$B697,ING_CLASE,"ORD",ING_COMP,"Sí"))</f>
        <v>0</v>
      </c>
      <c r="I697" s="19" t="n">
        <f aca="false">IF($B697="",0,SUMIFS(Ingresos!$V$6:$V$1505,ING_COD,$B697,ING_CLASE,"GRA"))</f>
        <v>0</v>
      </c>
      <c r="J697" s="19" t="n">
        <f aca="false">IF($B697="",0,SUMIFS(Ingresos!$V$6:$V$1505,ING_COD,$B697,ING_CLASE,"BON"))</f>
        <v>0</v>
      </c>
      <c r="K697" s="19" t="n">
        <f aca="false">IF($B697="",0,SUMIFS(Ingresos!$V$6:$V$1505,ING_COD,$B697,ING_CLASE,"EXT"))</f>
        <v>0</v>
      </c>
      <c r="L697" s="19" t="n">
        <f aca="false">IF($B697="",0,SUMIFS(Ingresos!$V$6:$V$1505,ING_COD,$B697,ING_CLASE,"OTO"))</f>
        <v>0</v>
      </c>
      <c r="M697" s="19" t="n">
        <f aca="false">IF($B697="",0,SUMIFS(Ingresos!$V$6:$V$1505,ING_COD,$B697,ING_CLASE,"OTX"))</f>
        <v>0</v>
      </c>
      <c r="N697" s="19" t="n">
        <f aca="false">IF($B697="",0,SUMIFS(Ingresos!$V$6:$V$1505,ING_COD,$B697,ING_CLASE,"RETO"))</f>
        <v>0</v>
      </c>
      <c r="O697" s="19" t="n">
        <f aca="false">IF($B697="",0,SUMIFS(Ingresos!$V$6:$V$1505,ING_COD,$B697,ING_CLASE,"INA"))</f>
        <v>0</v>
      </c>
      <c r="P697" s="19" t="n">
        <f aca="false">G697+I697+J697+K697+L697+M697</f>
        <v>0</v>
      </c>
      <c r="Q697" s="44" t="n">
        <f aca="false">IF($F697="Activo",5,IF($F697="Cese",1,0))</f>
        <v>0</v>
      </c>
      <c r="R697" s="19" t="n">
        <f aca="false">G697*Q697</f>
        <v>0</v>
      </c>
      <c r="S697" s="19" t="n">
        <f aca="false">IF($F697="Activo",SUMIFS(I697:I701,$D697:$D701,"&lt;="&amp;Trabajadores!$N$63)+IF(PROY_BON="Sí",SUMIFS(J697:J701,$D697:$D701,"&lt;="&amp;Trabajadores!$N$63),0),IF($F697="Cese",I697+IF(PROY_BON="Sí",J697,0),0))</f>
        <v>0</v>
      </c>
      <c r="T697" s="19" t="n">
        <f aca="false">IF(OR($F697&lt;&gt;"Activo",Trabajadores!$I$63="No"),0,IF(I701=0,H697*(1+IF(PROY_BON="Sí",Trabajadores!$P$63,0))*Trabajadores!$S$63/6*(Trabajadores!$N$63&gt;=12),0))</f>
        <v>0</v>
      </c>
      <c r="U697" s="19" t="n">
        <f aca="false">IF($F697="Activo",IF(Trabajadores!$J$63="Sí",L697*5,L697),IF($F697="Cese",L697,0))</f>
        <v>0</v>
      </c>
      <c r="V697" s="19" t="n">
        <f aca="false">IF(OR($F697="Activo",$F697="Cese"),M697,0)</f>
        <v>0</v>
      </c>
      <c r="W697" s="19" t="n">
        <f aca="false">IF(OR($F697="Activo",$F697="Cese"),SUM(P690:P696),0)</f>
        <v>0</v>
      </c>
      <c r="X697" s="36" t="n">
        <f aca="false">IF(OR($F697="Activo",$F697="Cese"),R697+S697+T697+U697+V697+W697,0)</f>
        <v>0</v>
      </c>
      <c r="Y697" s="19" t="n">
        <f aca="false">IF(OR($F697="Activo",$F697="Cese"),DED_FIJA,0)</f>
        <v>0</v>
      </c>
      <c r="Z697" s="36" t="n">
        <f aca="false">MAX(0,X697-Y697)</f>
        <v>0</v>
      </c>
      <c r="AA697" s="19" t="n">
        <f aca="false">IF(Z697=0,0,MAX(0,MIN(Z697,Parámetros!$G$19)-Parámetros!$F$19)*Parámetros!$E$19)</f>
        <v>0</v>
      </c>
      <c r="AB697" s="19" t="n">
        <f aca="false">IF(Z697=0,0,MAX(0,MIN(Z697,Parámetros!$G$20)-Parámetros!$F$20)*Parámetros!$E$20)</f>
        <v>0</v>
      </c>
      <c r="AC697" s="19" t="n">
        <f aca="false">IF(Z697=0,0,MAX(0,MIN(Z697,Parámetros!$G$21)-Parámetros!$F$21)*Parámetros!$E$21)</f>
        <v>0</v>
      </c>
      <c r="AD697" s="19" t="n">
        <f aca="false">IF(Z697=0,0,MAX(0,MIN(Z697,Parámetros!$G$22)-Parámetros!$F$22)*Parámetros!$E$22)</f>
        <v>0</v>
      </c>
      <c r="AE697" s="19" t="n">
        <f aca="false">IF(Z697=0,0,MAX(0,MIN(Z697,Parámetros!$G$23)-Parámetros!$F$23)*Parámetros!$E$23)</f>
        <v>0</v>
      </c>
      <c r="AF697" s="36" t="n">
        <f aca="false">SUM(AA697:AE697)</f>
        <v>0</v>
      </c>
      <c r="AG697" s="45" t="str">
        <f aca="false">IF(AM697&lt;=0,"-",INDEX(TR_TASA,MATCH(AM697,TR_DESDE,1)))</f>
        <v>-</v>
      </c>
      <c r="AH697" s="44" t="n">
        <f aca="false">IF($F697="Cese",1,IF($F697="Activo",INDEX(DIV_N,8),0))</f>
        <v>0</v>
      </c>
      <c r="AI697" s="44" t="n">
        <f aca="false">IF($F697="Cese",7,IF($F697="Activo",INDEX(DIV_HASTA,8),0))</f>
        <v>0</v>
      </c>
      <c r="AJ697" s="19" t="n">
        <f aca="false">IF(OR($F697="Activo",$F697="Cese"),SUMIFS(AV690:AV696,D690:D696,"&lt;="&amp;AI697),0)</f>
        <v>0</v>
      </c>
      <c r="AK697" s="19" t="n">
        <f aca="false">IF(OR($F697="Activo",$F697="Cese"),MAX(0,(AF697-AJ697)/AH697),0)</f>
        <v>0</v>
      </c>
      <c r="AL697" s="19" t="n">
        <f aca="false">IF(OR($F697="Activo",$F697="Cese"),K697+IF(PROY_BON="Sí",0,J697),0)</f>
        <v>0</v>
      </c>
      <c r="AM697" s="19" t="n">
        <f aca="false">IF(AL697&gt;0,MAX(0,X697+AL697-Y697),Z697)</f>
        <v>0</v>
      </c>
      <c r="AN697" s="19" t="n">
        <f aca="false">SUMPRODUCT((AM697&gt;TR_DESDE)*(AM697-TR_DESDE)*TR_INC)</f>
        <v>0</v>
      </c>
      <c r="AO697" s="19" t="n">
        <f aca="false">IF(AL697&gt;0,MAX(0,AN697-IF($F697="Cese",MAX(AF697,AJ697),AF697)),0)</f>
        <v>0</v>
      </c>
      <c r="AP697" s="46" t="n">
        <f aca="false">IF(OR($F697="Activo",$F697="Cese"),ROUND(AK697+AO697,2),0)</f>
        <v>0</v>
      </c>
      <c r="AQ697" s="19" t="n">
        <f aca="false">IF($F697="Cese",MAX(0,AJ697-AN697),0)</f>
        <v>0</v>
      </c>
      <c r="AR697" s="19" t="str">
        <f aca="false">IF($B697="","",IF(COUNTIFS(RP_COD,$B697,'Retenciones Planilla'!$J$6:$J$105,"&lt;&gt;")=0,"",SUMIFS('Retenciones Planilla'!$J$6:$J$105,RP_COD,$B697)))</f>
        <v/>
      </c>
      <c r="AS697" s="19" t="str">
        <f aca="false">IF(AR697="","",AR697-AP697)</f>
        <v/>
      </c>
      <c r="AT697" s="23" t="str">
        <f aca="false">IF($B697="","",IF(NOT(OR($F697="Activo",$F697="Cese")),IF(N(AR697)=0,"—","Revisar: sin vínculo"),IF(AR697="",IF(AP697=0,"No corresponde","Sin dato planilla"),IF(ABS(AS697)&lt;=TOL,"OK",IF(AS697&gt;0,"Retuvo de más","Retuvo de menos")))))</f>
        <v/>
      </c>
      <c r="AU697" s="19" t="n">
        <f aca="false">IF(AND(BASE_RET="Planilla (si existe)",AR697&lt;&gt;""),AR697,AP697)</f>
        <v>0</v>
      </c>
      <c r="AV697" s="19" t="n">
        <f aca="false">AU697+N697</f>
        <v>0</v>
      </c>
    </row>
    <row r="698" customFormat="false" ht="15" hidden="false" customHeight="false" outlineLevel="0" collapsed="false">
      <c r="A698" s="43" t="n">
        <v>58</v>
      </c>
      <c r="B698" s="35" t="str">
        <f aca="false">IF(Trabajadores!$B$63="","",Trabajadores!$B$63)</f>
        <v/>
      </c>
      <c r="C698" s="35" t="str">
        <f aca="false">IF($B698="","",Trabajadores!$D$63)</f>
        <v/>
      </c>
      <c r="D698" s="43" t="n">
        <v>9</v>
      </c>
      <c r="E698" s="23" t="s">
        <v>306</v>
      </c>
      <c r="F698" s="23" t="str">
        <f aca="false">IF($B698="","",IF(OR(9&lt;Trabajadores!$M$63,9&gt;Trabajadores!$N$63),"No vinculado",IF(AND(9=Trabajadores!$N$63,Trabajadores!$O$63="Sí"),"Cese","Activo")))</f>
        <v/>
      </c>
      <c r="G698" s="19" t="n">
        <f aca="false">IF($B698="",0,SUMIFS(Ingresos!$W$6:$W$1505,ING_COD,$B698,ING_CLASE,"ORD"))</f>
        <v>0</v>
      </c>
      <c r="H698" s="19" t="n">
        <f aca="false">IF($B698="",0,SUMIFS(Ingresos!$W$6:$W$1505,ING_COD,$B698,ING_CLASE,"ORD",ING_COMP,"Sí"))</f>
        <v>0</v>
      </c>
      <c r="I698" s="19" t="n">
        <f aca="false">IF($B698="",0,SUMIFS(Ingresos!$W$6:$W$1505,ING_COD,$B698,ING_CLASE,"GRA"))</f>
        <v>0</v>
      </c>
      <c r="J698" s="19" t="n">
        <f aca="false">IF($B698="",0,SUMIFS(Ingresos!$W$6:$W$1505,ING_COD,$B698,ING_CLASE,"BON"))</f>
        <v>0</v>
      </c>
      <c r="K698" s="19" t="n">
        <f aca="false">IF($B698="",0,SUMIFS(Ingresos!$W$6:$W$1505,ING_COD,$B698,ING_CLASE,"EXT"))</f>
        <v>0</v>
      </c>
      <c r="L698" s="19" t="n">
        <f aca="false">IF($B698="",0,SUMIFS(Ingresos!$W$6:$W$1505,ING_COD,$B698,ING_CLASE,"OTO"))</f>
        <v>0</v>
      </c>
      <c r="M698" s="19" t="n">
        <f aca="false">IF($B698="",0,SUMIFS(Ingresos!$W$6:$W$1505,ING_COD,$B698,ING_CLASE,"OTX"))</f>
        <v>0</v>
      </c>
      <c r="N698" s="19" t="n">
        <f aca="false">IF($B698="",0,SUMIFS(Ingresos!$W$6:$W$1505,ING_COD,$B698,ING_CLASE,"RETO"))</f>
        <v>0</v>
      </c>
      <c r="O698" s="19" t="n">
        <f aca="false">IF($B698="",0,SUMIFS(Ingresos!$W$6:$W$1505,ING_COD,$B698,ING_CLASE,"INA"))</f>
        <v>0</v>
      </c>
      <c r="P698" s="19" t="n">
        <f aca="false">G698+I698+J698+K698+L698+M698</f>
        <v>0</v>
      </c>
      <c r="Q698" s="44" t="n">
        <f aca="false">IF($F698="Activo",4,IF($F698="Cese",1,0))</f>
        <v>0</v>
      </c>
      <c r="R698" s="19" t="n">
        <f aca="false">G698*Q698</f>
        <v>0</v>
      </c>
      <c r="S698" s="19" t="n">
        <f aca="false">IF($F698="Activo",SUMIFS(I698:I701,$D698:$D701,"&lt;="&amp;Trabajadores!$N$63)+IF(PROY_BON="Sí",SUMIFS(J698:J701,$D698:$D701,"&lt;="&amp;Trabajadores!$N$63),0),IF($F698="Cese",I698+IF(PROY_BON="Sí",J698,0),0))</f>
        <v>0</v>
      </c>
      <c r="T698" s="19" t="n">
        <f aca="false">IF(OR($F698&lt;&gt;"Activo",Trabajadores!$I$63="No"),0,IF(I701=0,H698*(1+IF(PROY_BON="Sí",Trabajadores!$P$63,0))*Trabajadores!$S$63/6*(Trabajadores!$N$63&gt;=12),0))</f>
        <v>0</v>
      </c>
      <c r="U698" s="19" t="n">
        <f aca="false">IF($F698="Activo",IF(Trabajadores!$J$63="Sí",L698*4,L698),IF($F698="Cese",L698,0))</f>
        <v>0</v>
      </c>
      <c r="V698" s="19" t="n">
        <f aca="false">IF(OR($F698="Activo",$F698="Cese"),M698,0)</f>
        <v>0</v>
      </c>
      <c r="W698" s="19" t="n">
        <f aca="false">IF(OR($F698="Activo",$F698="Cese"),SUM(P690:P697),0)</f>
        <v>0</v>
      </c>
      <c r="X698" s="36" t="n">
        <f aca="false">IF(OR($F698="Activo",$F698="Cese"),R698+S698+T698+U698+V698+W698,0)</f>
        <v>0</v>
      </c>
      <c r="Y698" s="19" t="n">
        <f aca="false">IF(OR($F698="Activo",$F698="Cese"),DED_FIJA,0)</f>
        <v>0</v>
      </c>
      <c r="Z698" s="36" t="n">
        <f aca="false">MAX(0,X698-Y698)</f>
        <v>0</v>
      </c>
      <c r="AA698" s="19" t="n">
        <f aca="false">IF(Z698=0,0,MAX(0,MIN(Z698,Parámetros!$G$19)-Parámetros!$F$19)*Parámetros!$E$19)</f>
        <v>0</v>
      </c>
      <c r="AB698" s="19" t="n">
        <f aca="false">IF(Z698=0,0,MAX(0,MIN(Z698,Parámetros!$G$20)-Parámetros!$F$20)*Parámetros!$E$20)</f>
        <v>0</v>
      </c>
      <c r="AC698" s="19" t="n">
        <f aca="false">IF(Z698=0,0,MAX(0,MIN(Z698,Parámetros!$G$21)-Parámetros!$F$21)*Parámetros!$E$21)</f>
        <v>0</v>
      </c>
      <c r="AD698" s="19" t="n">
        <f aca="false">IF(Z698=0,0,MAX(0,MIN(Z698,Parámetros!$G$22)-Parámetros!$F$22)*Parámetros!$E$22)</f>
        <v>0</v>
      </c>
      <c r="AE698" s="19" t="n">
        <f aca="false">IF(Z698=0,0,MAX(0,MIN(Z698,Parámetros!$G$23)-Parámetros!$F$23)*Parámetros!$E$23)</f>
        <v>0</v>
      </c>
      <c r="AF698" s="36" t="n">
        <f aca="false">SUM(AA698:AE698)</f>
        <v>0</v>
      </c>
      <c r="AG698" s="45" t="str">
        <f aca="false">IF(AM698&lt;=0,"-",INDEX(TR_TASA,MATCH(AM698,TR_DESDE,1)))</f>
        <v>-</v>
      </c>
      <c r="AH698" s="44" t="n">
        <f aca="false">IF($F698="Cese",1,IF($F698="Activo",INDEX(DIV_N,9),0))</f>
        <v>0</v>
      </c>
      <c r="AI698" s="44" t="n">
        <f aca="false">IF($F698="Cese",8,IF($F698="Activo",INDEX(DIV_HASTA,9),0))</f>
        <v>0</v>
      </c>
      <c r="AJ698" s="19" t="n">
        <f aca="false">IF(OR($F698="Activo",$F698="Cese"),SUMIFS(AV690:AV697,D690:D697,"&lt;="&amp;AI698),0)</f>
        <v>0</v>
      </c>
      <c r="AK698" s="19" t="n">
        <f aca="false">IF(OR($F698="Activo",$F698="Cese"),MAX(0,(AF698-AJ698)/AH698),0)</f>
        <v>0</v>
      </c>
      <c r="AL698" s="19" t="n">
        <f aca="false">IF(OR($F698="Activo",$F698="Cese"),K698+IF(PROY_BON="Sí",0,J698),0)</f>
        <v>0</v>
      </c>
      <c r="AM698" s="19" t="n">
        <f aca="false">IF(AL698&gt;0,MAX(0,X698+AL698-Y698),Z698)</f>
        <v>0</v>
      </c>
      <c r="AN698" s="19" t="n">
        <f aca="false">SUMPRODUCT((AM698&gt;TR_DESDE)*(AM698-TR_DESDE)*TR_INC)</f>
        <v>0</v>
      </c>
      <c r="AO698" s="19" t="n">
        <f aca="false">IF(AL698&gt;0,MAX(0,AN698-IF($F698="Cese",MAX(AF698,AJ698),AF698)),0)</f>
        <v>0</v>
      </c>
      <c r="AP698" s="46" t="n">
        <f aca="false">IF(OR($F698="Activo",$F698="Cese"),ROUND(AK698+AO698,2),0)</f>
        <v>0</v>
      </c>
      <c r="AQ698" s="19" t="n">
        <f aca="false">IF($F698="Cese",MAX(0,AJ698-AN698),0)</f>
        <v>0</v>
      </c>
      <c r="AR698" s="19" t="str">
        <f aca="false">IF($B698="","",IF(COUNTIFS(RP_COD,$B698,'Retenciones Planilla'!$K$6:$K$105,"&lt;&gt;")=0,"",SUMIFS('Retenciones Planilla'!$K$6:$K$105,RP_COD,$B698)))</f>
        <v/>
      </c>
      <c r="AS698" s="19" t="str">
        <f aca="false">IF(AR698="","",AR698-AP698)</f>
        <v/>
      </c>
      <c r="AT698" s="23" t="str">
        <f aca="false">IF($B698="","",IF(NOT(OR($F698="Activo",$F698="Cese")),IF(N(AR698)=0,"—","Revisar: sin vínculo"),IF(AR698="",IF(AP698=0,"No corresponde","Sin dato planilla"),IF(ABS(AS698)&lt;=TOL,"OK",IF(AS698&gt;0,"Retuvo de más","Retuvo de menos")))))</f>
        <v/>
      </c>
      <c r="AU698" s="19" t="n">
        <f aca="false">IF(AND(BASE_RET="Planilla (si existe)",AR698&lt;&gt;""),AR698,AP698)</f>
        <v>0</v>
      </c>
      <c r="AV698" s="19" t="n">
        <f aca="false">AU698+N698</f>
        <v>0</v>
      </c>
    </row>
    <row r="699" customFormat="false" ht="15" hidden="false" customHeight="false" outlineLevel="0" collapsed="false">
      <c r="A699" s="43" t="n">
        <v>58</v>
      </c>
      <c r="B699" s="35" t="str">
        <f aca="false">IF(Trabajadores!$B$63="","",Trabajadores!$B$63)</f>
        <v/>
      </c>
      <c r="C699" s="35" t="str">
        <f aca="false">IF($B699="","",Trabajadores!$D$63)</f>
        <v/>
      </c>
      <c r="D699" s="43" t="n">
        <v>10</v>
      </c>
      <c r="E699" s="23" t="s">
        <v>307</v>
      </c>
      <c r="F699" s="23" t="str">
        <f aca="false">IF($B699="","",IF(OR(10&lt;Trabajadores!$M$63,10&gt;Trabajadores!$N$63),"No vinculado",IF(AND(10=Trabajadores!$N$63,Trabajadores!$O$63="Sí"),"Cese","Activo")))</f>
        <v/>
      </c>
      <c r="G699" s="19" t="n">
        <f aca="false">IF($B699="",0,SUMIFS(Ingresos!$X$6:$X$1505,ING_COD,$B699,ING_CLASE,"ORD"))</f>
        <v>0</v>
      </c>
      <c r="H699" s="19" t="n">
        <f aca="false">IF($B699="",0,SUMIFS(Ingresos!$X$6:$X$1505,ING_COD,$B699,ING_CLASE,"ORD",ING_COMP,"Sí"))</f>
        <v>0</v>
      </c>
      <c r="I699" s="19" t="n">
        <f aca="false">IF($B699="",0,SUMIFS(Ingresos!$X$6:$X$1505,ING_COD,$B699,ING_CLASE,"GRA"))</f>
        <v>0</v>
      </c>
      <c r="J699" s="19" t="n">
        <f aca="false">IF($B699="",0,SUMIFS(Ingresos!$X$6:$X$1505,ING_COD,$B699,ING_CLASE,"BON"))</f>
        <v>0</v>
      </c>
      <c r="K699" s="19" t="n">
        <f aca="false">IF($B699="",0,SUMIFS(Ingresos!$X$6:$X$1505,ING_COD,$B699,ING_CLASE,"EXT"))</f>
        <v>0</v>
      </c>
      <c r="L699" s="19" t="n">
        <f aca="false">IF($B699="",0,SUMIFS(Ingresos!$X$6:$X$1505,ING_COD,$B699,ING_CLASE,"OTO"))</f>
        <v>0</v>
      </c>
      <c r="M699" s="19" t="n">
        <f aca="false">IF($B699="",0,SUMIFS(Ingresos!$X$6:$X$1505,ING_COD,$B699,ING_CLASE,"OTX"))</f>
        <v>0</v>
      </c>
      <c r="N699" s="19" t="n">
        <f aca="false">IF($B699="",0,SUMIFS(Ingresos!$X$6:$X$1505,ING_COD,$B699,ING_CLASE,"RETO"))</f>
        <v>0</v>
      </c>
      <c r="O699" s="19" t="n">
        <f aca="false">IF($B699="",0,SUMIFS(Ingresos!$X$6:$X$1505,ING_COD,$B699,ING_CLASE,"INA"))</f>
        <v>0</v>
      </c>
      <c r="P699" s="19" t="n">
        <f aca="false">G699+I699+J699+K699+L699+M699</f>
        <v>0</v>
      </c>
      <c r="Q699" s="44" t="n">
        <f aca="false">IF($F699="Activo",3,IF($F699="Cese",1,0))</f>
        <v>0</v>
      </c>
      <c r="R699" s="19" t="n">
        <f aca="false">G699*Q699</f>
        <v>0</v>
      </c>
      <c r="S699" s="19" t="n">
        <f aca="false">IF($F699="Activo",SUMIFS(I699:I701,$D699:$D701,"&lt;="&amp;Trabajadores!$N$63)+IF(PROY_BON="Sí",SUMIFS(J699:J701,$D699:$D701,"&lt;="&amp;Trabajadores!$N$63),0),IF($F699="Cese",I699+IF(PROY_BON="Sí",J699,0),0))</f>
        <v>0</v>
      </c>
      <c r="T699" s="19" t="n">
        <f aca="false">IF(OR($F699&lt;&gt;"Activo",Trabajadores!$I$63="No"),0,IF(I701=0,H699*(1+IF(PROY_BON="Sí",Trabajadores!$P$63,0))*Trabajadores!$S$63/6*(Trabajadores!$N$63&gt;=12),0))</f>
        <v>0</v>
      </c>
      <c r="U699" s="19" t="n">
        <f aca="false">IF($F699="Activo",IF(Trabajadores!$J$63="Sí",L699*3,L699),IF($F699="Cese",L699,0))</f>
        <v>0</v>
      </c>
      <c r="V699" s="19" t="n">
        <f aca="false">IF(OR($F699="Activo",$F699="Cese"),M699,0)</f>
        <v>0</v>
      </c>
      <c r="W699" s="19" t="n">
        <f aca="false">IF(OR($F699="Activo",$F699="Cese"),SUM(P690:P698),0)</f>
        <v>0</v>
      </c>
      <c r="X699" s="36" t="n">
        <f aca="false">IF(OR($F699="Activo",$F699="Cese"),R699+S699+T699+U699+V699+W699,0)</f>
        <v>0</v>
      </c>
      <c r="Y699" s="19" t="n">
        <f aca="false">IF(OR($F699="Activo",$F699="Cese"),DED_FIJA,0)</f>
        <v>0</v>
      </c>
      <c r="Z699" s="36" t="n">
        <f aca="false">MAX(0,X699-Y699)</f>
        <v>0</v>
      </c>
      <c r="AA699" s="19" t="n">
        <f aca="false">IF(Z699=0,0,MAX(0,MIN(Z699,Parámetros!$G$19)-Parámetros!$F$19)*Parámetros!$E$19)</f>
        <v>0</v>
      </c>
      <c r="AB699" s="19" t="n">
        <f aca="false">IF(Z699=0,0,MAX(0,MIN(Z699,Parámetros!$G$20)-Parámetros!$F$20)*Parámetros!$E$20)</f>
        <v>0</v>
      </c>
      <c r="AC699" s="19" t="n">
        <f aca="false">IF(Z699=0,0,MAX(0,MIN(Z699,Parámetros!$G$21)-Parámetros!$F$21)*Parámetros!$E$21)</f>
        <v>0</v>
      </c>
      <c r="AD699" s="19" t="n">
        <f aca="false">IF(Z699=0,0,MAX(0,MIN(Z699,Parámetros!$G$22)-Parámetros!$F$22)*Parámetros!$E$22)</f>
        <v>0</v>
      </c>
      <c r="AE699" s="19" t="n">
        <f aca="false">IF(Z699=0,0,MAX(0,MIN(Z699,Parámetros!$G$23)-Parámetros!$F$23)*Parámetros!$E$23)</f>
        <v>0</v>
      </c>
      <c r="AF699" s="36" t="n">
        <f aca="false">SUM(AA699:AE699)</f>
        <v>0</v>
      </c>
      <c r="AG699" s="45" t="str">
        <f aca="false">IF(AM699&lt;=0,"-",INDEX(TR_TASA,MATCH(AM699,TR_DESDE,1)))</f>
        <v>-</v>
      </c>
      <c r="AH699" s="44" t="n">
        <f aca="false">IF($F699="Cese",1,IF($F699="Activo",INDEX(DIV_N,10),0))</f>
        <v>0</v>
      </c>
      <c r="AI699" s="44" t="n">
        <f aca="false">IF($F699="Cese",9,IF($F699="Activo",INDEX(DIV_HASTA,10),0))</f>
        <v>0</v>
      </c>
      <c r="AJ699" s="19" t="n">
        <f aca="false">IF(OR($F699="Activo",$F699="Cese"),SUMIFS(AV690:AV698,D690:D698,"&lt;="&amp;AI699),0)</f>
        <v>0</v>
      </c>
      <c r="AK699" s="19" t="n">
        <f aca="false">IF(OR($F699="Activo",$F699="Cese"),MAX(0,(AF699-AJ699)/AH699),0)</f>
        <v>0</v>
      </c>
      <c r="AL699" s="19" t="n">
        <f aca="false">IF(OR($F699="Activo",$F699="Cese"),K699+IF(PROY_BON="Sí",0,J699),0)</f>
        <v>0</v>
      </c>
      <c r="AM699" s="19" t="n">
        <f aca="false">IF(AL699&gt;0,MAX(0,X699+AL699-Y699),Z699)</f>
        <v>0</v>
      </c>
      <c r="AN699" s="19" t="n">
        <f aca="false">SUMPRODUCT((AM699&gt;TR_DESDE)*(AM699-TR_DESDE)*TR_INC)</f>
        <v>0</v>
      </c>
      <c r="AO699" s="19" t="n">
        <f aca="false">IF(AL699&gt;0,MAX(0,AN699-IF($F699="Cese",MAX(AF699,AJ699),AF699)),0)</f>
        <v>0</v>
      </c>
      <c r="AP699" s="46" t="n">
        <f aca="false">IF(OR($F699="Activo",$F699="Cese"),ROUND(AK699+AO699,2),0)</f>
        <v>0</v>
      </c>
      <c r="AQ699" s="19" t="n">
        <f aca="false">IF($F699="Cese",MAX(0,AJ699-AN699),0)</f>
        <v>0</v>
      </c>
      <c r="AR699" s="19" t="str">
        <f aca="false">IF($B699="","",IF(COUNTIFS(RP_COD,$B699,'Retenciones Planilla'!$L$6:$L$105,"&lt;&gt;")=0,"",SUMIFS('Retenciones Planilla'!$L$6:$L$105,RP_COD,$B699)))</f>
        <v/>
      </c>
      <c r="AS699" s="19" t="str">
        <f aca="false">IF(AR699="","",AR699-AP699)</f>
        <v/>
      </c>
      <c r="AT699" s="23" t="str">
        <f aca="false">IF($B699="","",IF(NOT(OR($F699="Activo",$F699="Cese")),IF(N(AR699)=0,"—","Revisar: sin vínculo"),IF(AR699="",IF(AP699=0,"No corresponde","Sin dato planilla"),IF(ABS(AS699)&lt;=TOL,"OK",IF(AS699&gt;0,"Retuvo de más","Retuvo de menos")))))</f>
        <v/>
      </c>
      <c r="AU699" s="19" t="n">
        <f aca="false">IF(AND(BASE_RET="Planilla (si existe)",AR699&lt;&gt;""),AR699,AP699)</f>
        <v>0</v>
      </c>
      <c r="AV699" s="19" t="n">
        <f aca="false">AU699+N699</f>
        <v>0</v>
      </c>
    </row>
    <row r="700" customFormat="false" ht="15" hidden="false" customHeight="false" outlineLevel="0" collapsed="false">
      <c r="A700" s="43" t="n">
        <v>58</v>
      </c>
      <c r="B700" s="35" t="str">
        <f aca="false">IF(Trabajadores!$B$63="","",Trabajadores!$B$63)</f>
        <v/>
      </c>
      <c r="C700" s="35" t="str">
        <f aca="false">IF($B700="","",Trabajadores!$D$63)</f>
        <v/>
      </c>
      <c r="D700" s="43" t="n">
        <v>11</v>
      </c>
      <c r="E700" s="23" t="s">
        <v>308</v>
      </c>
      <c r="F700" s="23" t="str">
        <f aca="false">IF($B700="","",IF(OR(11&lt;Trabajadores!$M$63,11&gt;Trabajadores!$N$63),"No vinculado",IF(AND(11=Trabajadores!$N$63,Trabajadores!$O$63="Sí"),"Cese","Activo")))</f>
        <v/>
      </c>
      <c r="G700" s="19" t="n">
        <f aca="false">IF($B700="",0,SUMIFS(Ingresos!$Y$6:$Y$1505,ING_COD,$B700,ING_CLASE,"ORD"))</f>
        <v>0</v>
      </c>
      <c r="H700" s="19" t="n">
        <f aca="false">IF($B700="",0,SUMIFS(Ingresos!$Y$6:$Y$1505,ING_COD,$B700,ING_CLASE,"ORD",ING_COMP,"Sí"))</f>
        <v>0</v>
      </c>
      <c r="I700" s="19" t="n">
        <f aca="false">IF($B700="",0,SUMIFS(Ingresos!$Y$6:$Y$1505,ING_COD,$B700,ING_CLASE,"GRA"))</f>
        <v>0</v>
      </c>
      <c r="J700" s="19" t="n">
        <f aca="false">IF($B700="",0,SUMIFS(Ingresos!$Y$6:$Y$1505,ING_COD,$B700,ING_CLASE,"BON"))</f>
        <v>0</v>
      </c>
      <c r="K700" s="19" t="n">
        <f aca="false">IF($B700="",0,SUMIFS(Ingresos!$Y$6:$Y$1505,ING_COD,$B700,ING_CLASE,"EXT"))</f>
        <v>0</v>
      </c>
      <c r="L700" s="19" t="n">
        <f aca="false">IF($B700="",0,SUMIFS(Ingresos!$Y$6:$Y$1505,ING_COD,$B700,ING_CLASE,"OTO"))</f>
        <v>0</v>
      </c>
      <c r="M700" s="19" t="n">
        <f aca="false">IF($B700="",0,SUMIFS(Ingresos!$Y$6:$Y$1505,ING_COD,$B700,ING_CLASE,"OTX"))</f>
        <v>0</v>
      </c>
      <c r="N700" s="19" t="n">
        <f aca="false">IF($B700="",0,SUMIFS(Ingresos!$Y$6:$Y$1505,ING_COD,$B700,ING_CLASE,"RETO"))</f>
        <v>0</v>
      </c>
      <c r="O700" s="19" t="n">
        <f aca="false">IF($B700="",0,SUMIFS(Ingresos!$Y$6:$Y$1505,ING_COD,$B700,ING_CLASE,"INA"))</f>
        <v>0</v>
      </c>
      <c r="P700" s="19" t="n">
        <f aca="false">G700+I700+J700+K700+L700+M700</f>
        <v>0</v>
      </c>
      <c r="Q700" s="44" t="n">
        <f aca="false">IF($F700="Activo",2,IF($F700="Cese",1,0))</f>
        <v>0</v>
      </c>
      <c r="R700" s="19" t="n">
        <f aca="false">G700*Q700</f>
        <v>0</v>
      </c>
      <c r="S700" s="19" t="n">
        <f aca="false">IF($F700="Activo",SUMIFS(I700:I701,$D700:$D701,"&lt;="&amp;Trabajadores!$N$63)+IF(PROY_BON="Sí",SUMIFS(J700:J701,$D700:$D701,"&lt;="&amp;Trabajadores!$N$63),0),IF($F700="Cese",I700+IF(PROY_BON="Sí",J700,0),0))</f>
        <v>0</v>
      </c>
      <c r="T700" s="19" t="n">
        <f aca="false">IF(OR($F700&lt;&gt;"Activo",Trabajadores!$I$63="No"),0,IF(I701=0,H700*(1+IF(PROY_BON="Sí",Trabajadores!$P$63,0))*Trabajadores!$S$63/6*(Trabajadores!$N$63&gt;=12),0))</f>
        <v>0</v>
      </c>
      <c r="U700" s="19" t="n">
        <f aca="false">IF($F700="Activo",IF(Trabajadores!$J$63="Sí",L700*2,L700),IF($F700="Cese",L700,0))</f>
        <v>0</v>
      </c>
      <c r="V700" s="19" t="n">
        <f aca="false">IF(OR($F700="Activo",$F700="Cese"),M700,0)</f>
        <v>0</v>
      </c>
      <c r="W700" s="19" t="n">
        <f aca="false">IF(OR($F700="Activo",$F700="Cese"),SUM(P690:P699),0)</f>
        <v>0</v>
      </c>
      <c r="X700" s="36" t="n">
        <f aca="false">IF(OR($F700="Activo",$F700="Cese"),R700+S700+T700+U700+V700+W700,0)</f>
        <v>0</v>
      </c>
      <c r="Y700" s="19" t="n">
        <f aca="false">IF(OR($F700="Activo",$F700="Cese"),DED_FIJA,0)</f>
        <v>0</v>
      </c>
      <c r="Z700" s="36" t="n">
        <f aca="false">MAX(0,X700-Y700)</f>
        <v>0</v>
      </c>
      <c r="AA700" s="19" t="n">
        <f aca="false">IF(Z700=0,0,MAX(0,MIN(Z700,Parámetros!$G$19)-Parámetros!$F$19)*Parámetros!$E$19)</f>
        <v>0</v>
      </c>
      <c r="AB700" s="19" t="n">
        <f aca="false">IF(Z700=0,0,MAX(0,MIN(Z700,Parámetros!$G$20)-Parámetros!$F$20)*Parámetros!$E$20)</f>
        <v>0</v>
      </c>
      <c r="AC700" s="19" t="n">
        <f aca="false">IF(Z700=0,0,MAX(0,MIN(Z700,Parámetros!$G$21)-Parámetros!$F$21)*Parámetros!$E$21)</f>
        <v>0</v>
      </c>
      <c r="AD700" s="19" t="n">
        <f aca="false">IF(Z700=0,0,MAX(0,MIN(Z700,Parámetros!$G$22)-Parámetros!$F$22)*Parámetros!$E$22)</f>
        <v>0</v>
      </c>
      <c r="AE700" s="19" t="n">
        <f aca="false">IF(Z700=0,0,MAX(0,MIN(Z700,Parámetros!$G$23)-Parámetros!$F$23)*Parámetros!$E$23)</f>
        <v>0</v>
      </c>
      <c r="AF700" s="36" t="n">
        <f aca="false">SUM(AA700:AE700)</f>
        <v>0</v>
      </c>
      <c r="AG700" s="45" t="str">
        <f aca="false">IF(AM700&lt;=0,"-",INDEX(TR_TASA,MATCH(AM700,TR_DESDE,1)))</f>
        <v>-</v>
      </c>
      <c r="AH700" s="44" t="n">
        <f aca="false">IF($F700="Cese",1,IF($F700="Activo",INDEX(DIV_N,11),0))</f>
        <v>0</v>
      </c>
      <c r="AI700" s="44" t="n">
        <f aca="false">IF($F700="Cese",10,IF($F700="Activo",INDEX(DIV_HASTA,11),0))</f>
        <v>0</v>
      </c>
      <c r="AJ700" s="19" t="n">
        <f aca="false">IF(OR($F700="Activo",$F700="Cese"),SUMIFS(AV690:AV699,D690:D699,"&lt;="&amp;AI700),0)</f>
        <v>0</v>
      </c>
      <c r="AK700" s="19" t="n">
        <f aca="false">IF(OR($F700="Activo",$F700="Cese"),MAX(0,(AF700-AJ700)/AH700),0)</f>
        <v>0</v>
      </c>
      <c r="AL700" s="19" t="n">
        <f aca="false">IF(OR($F700="Activo",$F700="Cese"),K700+IF(PROY_BON="Sí",0,J700),0)</f>
        <v>0</v>
      </c>
      <c r="AM700" s="19" t="n">
        <f aca="false">IF(AL700&gt;0,MAX(0,X700+AL700-Y700),Z700)</f>
        <v>0</v>
      </c>
      <c r="AN700" s="19" t="n">
        <f aca="false">SUMPRODUCT((AM700&gt;TR_DESDE)*(AM700-TR_DESDE)*TR_INC)</f>
        <v>0</v>
      </c>
      <c r="AO700" s="19" t="n">
        <f aca="false">IF(AL700&gt;0,MAX(0,AN700-IF($F700="Cese",MAX(AF700,AJ700),AF700)),0)</f>
        <v>0</v>
      </c>
      <c r="AP700" s="46" t="n">
        <f aca="false">IF(OR($F700="Activo",$F700="Cese"),ROUND(AK700+AO700,2),0)</f>
        <v>0</v>
      </c>
      <c r="AQ700" s="19" t="n">
        <f aca="false">IF($F700="Cese",MAX(0,AJ700-AN700),0)</f>
        <v>0</v>
      </c>
      <c r="AR700" s="19" t="str">
        <f aca="false">IF($B700="","",IF(COUNTIFS(RP_COD,$B700,'Retenciones Planilla'!$M$6:$M$105,"&lt;&gt;")=0,"",SUMIFS('Retenciones Planilla'!$M$6:$M$105,RP_COD,$B700)))</f>
        <v/>
      </c>
      <c r="AS700" s="19" t="str">
        <f aca="false">IF(AR700="","",AR700-AP700)</f>
        <v/>
      </c>
      <c r="AT700" s="23" t="str">
        <f aca="false">IF($B700="","",IF(NOT(OR($F700="Activo",$F700="Cese")),IF(N(AR700)=0,"—","Revisar: sin vínculo"),IF(AR700="",IF(AP700=0,"No corresponde","Sin dato planilla"),IF(ABS(AS700)&lt;=TOL,"OK",IF(AS700&gt;0,"Retuvo de más","Retuvo de menos")))))</f>
        <v/>
      </c>
      <c r="AU700" s="19" t="n">
        <f aca="false">IF(AND(BASE_RET="Planilla (si existe)",AR700&lt;&gt;""),AR700,AP700)</f>
        <v>0</v>
      </c>
      <c r="AV700" s="19" t="n">
        <f aca="false">AU700+N700</f>
        <v>0</v>
      </c>
    </row>
    <row r="701" customFormat="false" ht="15" hidden="false" customHeight="false" outlineLevel="0" collapsed="false">
      <c r="A701" s="43" t="n">
        <v>58</v>
      </c>
      <c r="B701" s="35" t="str">
        <f aca="false">IF(Trabajadores!$B$63="","",Trabajadores!$B$63)</f>
        <v/>
      </c>
      <c r="C701" s="35" t="str">
        <f aca="false">IF($B701="","",Trabajadores!$D$63)</f>
        <v/>
      </c>
      <c r="D701" s="43" t="n">
        <v>12</v>
      </c>
      <c r="E701" s="23" t="s">
        <v>309</v>
      </c>
      <c r="F701" s="23" t="str">
        <f aca="false">IF($B701="","",IF(OR(12&lt;Trabajadores!$M$63,12&gt;Trabajadores!$N$63),"No vinculado",IF(AND(12=Trabajadores!$N$63,Trabajadores!$O$63="Sí"),"Cese","Activo")))</f>
        <v/>
      </c>
      <c r="G701" s="19" t="n">
        <f aca="false">IF($B701="",0,SUMIFS(Ingresos!$Z$6:$Z$1505,ING_COD,$B701,ING_CLASE,"ORD"))</f>
        <v>0</v>
      </c>
      <c r="H701" s="19" t="n">
        <f aca="false">IF($B701="",0,SUMIFS(Ingresos!$Z$6:$Z$1505,ING_COD,$B701,ING_CLASE,"ORD",ING_COMP,"Sí"))</f>
        <v>0</v>
      </c>
      <c r="I701" s="19" t="n">
        <f aca="false">IF($B701="",0,SUMIFS(Ingresos!$Z$6:$Z$1505,ING_COD,$B701,ING_CLASE,"GRA"))</f>
        <v>0</v>
      </c>
      <c r="J701" s="19" t="n">
        <f aca="false">IF($B701="",0,SUMIFS(Ingresos!$Z$6:$Z$1505,ING_COD,$B701,ING_CLASE,"BON"))</f>
        <v>0</v>
      </c>
      <c r="K701" s="19" t="n">
        <f aca="false">IF($B701="",0,SUMIFS(Ingresos!$Z$6:$Z$1505,ING_COD,$B701,ING_CLASE,"EXT"))</f>
        <v>0</v>
      </c>
      <c r="L701" s="19" t="n">
        <f aca="false">IF($B701="",0,SUMIFS(Ingresos!$Z$6:$Z$1505,ING_COD,$B701,ING_CLASE,"OTO"))</f>
        <v>0</v>
      </c>
      <c r="M701" s="19" t="n">
        <f aca="false">IF($B701="",0,SUMIFS(Ingresos!$Z$6:$Z$1505,ING_COD,$B701,ING_CLASE,"OTX"))</f>
        <v>0</v>
      </c>
      <c r="N701" s="19" t="n">
        <f aca="false">IF($B701="",0,SUMIFS(Ingresos!$Z$6:$Z$1505,ING_COD,$B701,ING_CLASE,"RETO"))</f>
        <v>0</v>
      </c>
      <c r="O701" s="19" t="n">
        <f aca="false">IF($B701="",0,SUMIFS(Ingresos!$Z$6:$Z$1505,ING_COD,$B701,ING_CLASE,"INA"))</f>
        <v>0</v>
      </c>
      <c r="P701" s="19" t="n">
        <f aca="false">G701+I701+J701+K701+L701+M701</f>
        <v>0</v>
      </c>
      <c r="Q701" s="44" t="n">
        <f aca="false">IF($F701="Activo",1,IF($F701="Cese",1,0))</f>
        <v>0</v>
      </c>
      <c r="R701" s="19" t="n">
        <f aca="false">G701*Q701</f>
        <v>0</v>
      </c>
      <c r="S701" s="19" t="n">
        <f aca="false">IF($F701="Activo",SUMIFS(I701:I701,$D701:$D701,"&lt;="&amp;Trabajadores!$N$63)+IF(PROY_BON="Sí",SUMIFS(J701:J701,$D701:$D701,"&lt;="&amp;Trabajadores!$N$63),0),IF($F701="Cese",I701+IF(PROY_BON="Sí",J701,0),0))</f>
        <v>0</v>
      </c>
      <c r="T701" s="19" t="n">
        <f aca="false">0</f>
        <v>0</v>
      </c>
      <c r="U701" s="19" t="n">
        <f aca="false">IF($F701="Activo",IF(Trabajadores!$J$63="Sí",L701*1,L701),IF($F701="Cese",L701,0))</f>
        <v>0</v>
      </c>
      <c r="V701" s="19" t="n">
        <f aca="false">IF(OR($F701="Activo",$F701="Cese"),M701,0)</f>
        <v>0</v>
      </c>
      <c r="W701" s="19" t="n">
        <f aca="false">IF(OR($F701="Activo",$F701="Cese"),SUM(P690:P700),0)</f>
        <v>0</v>
      </c>
      <c r="X701" s="36" t="n">
        <f aca="false">IF(OR($F701="Activo",$F701="Cese"),R701+S701+T701+U701+V701+W701,0)</f>
        <v>0</v>
      </c>
      <c r="Y701" s="19" t="n">
        <f aca="false">IF(OR($F701="Activo",$F701="Cese"),DED_FIJA,0)</f>
        <v>0</v>
      </c>
      <c r="Z701" s="36" t="n">
        <f aca="false">MAX(0,X701-Y701)</f>
        <v>0</v>
      </c>
      <c r="AA701" s="19" t="n">
        <f aca="false">IF(Z701=0,0,MAX(0,MIN(Z701,Parámetros!$G$19)-Parámetros!$F$19)*Parámetros!$E$19)</f>
        <v>0</v>
      </c>
      <c r="AB701" s="19" t="n">
        <f aca="false">IF(Z701=0,0,MAX(0,MIN(Z701,Parámetros!$G$20)-Parámetros!$F$20)*Parámetros!$E$20)</f>
        <v>0</v>
      </c>
      <c r="AC701" s="19" t="n">
        <f aca="false">IF(Z701=0,0,MAX(0,MIN(Z701,Parámetros!$G$21)-Parámetros!$F$21)*Parámetros!$E$21)</f>
        <v>0</v>
      </c>
      <c r="AD701" s="19" t="n">
        <f aca="false">IF(Z701=0,0,MAX(0,MIN(Z701,Parámetros!$G$22)-Parámetros!$F$22)*Parámetros!$E$22)</f>
        <v>0</v>
      </c>
      <c r="AE701" s="19" t="n">
        <f aca="false">IF(Z701=0,0,MAX(0,MIN(Z701,Parámetros!$G$23)-Parámetros!$F$23)*Parámetros!$E$23)</f>
        <v>0</v>
      </c>
      <c r="AF701" s="36" t="n">
        <f aca="false">SUM(AA701:AE701)</f>
        <v>0</v>
      </c>
      <c r="AG701" s="45" t="str">
        <f aca="false">IF(AM701&lt;=0,"-",INDEX(TR_TASA,MATCH(AM701,TR_DESDE,1)))</f>
        <v>-</v>
      </c>
      <c r="AH701" s="44" t="n">
        <f aca="false">IF($F701="Cese",1,IF($F701="Activo",INDEX(DIV_N,12),0))</f>
        <v>0</v>
      </c>
      <c r="AI701" s="44" t="n">
        <f aca="false">IF($F701="Cese",11,IF($F701="Activo",INDEX(DIV_HASTA,12),0))</f>
        <v>0</v>
      </c>
      <c r="AJ701" s="19" t="n">
        <f aca="false">IF(OR($F701="Activo",$F701="Cese"),SUMIFS(AV690:AV700,D690:D700,"&lt;="&amp;AI701),0)</f>
        <v>0</v>
      </c>
      <c r="AK701" s="19" t="n">
        <f aca="false">IF(OR($F701="Activo",$F701="Cese"),MAX(0,(AF701-AJ701)/AH701),0)</f>
        <v>0</v>
      </c>
      <c r="AL701" s="19" t="n">
        <f aca="false">IF(OR($F701="Activo",$F701="Cese"),K701+IF(PROY_BON="Sí",0,J701),0)</f>
        <v>0</v>
      </c>
      <c r="AM701" s="19" t="n">
        <f aca="false">IF(AL701&gt;0,MAX(0,X701+AL701-Y701),Z701)</f>
        <v>0</v>
      </c>
      <c r="AN701" s="19" t="n">
        <f aca="false">SUMPRODUCT((AM701&gt;TR_DESDE)*(AM701-TR_DESDE)*TR_INC)</f>
        <v>0</v>
      </c>
      <c r="AO701" s="19" t="n">
        <f aca="false">IF(AL701&gt;0,MAX(0,AN701-IF(TRUE(),MAX(AF701,AJ701),AF701)),0)</f>
        <v>0</v>
      </c>
      <c r="AP701" s="46" t="n">
        <f aca="false">IF(OR($F701="Activo",$F701="Cese"),ROUND(AK701+AO701,2),0)</f>
        <v>0</v>
      </c>
      <c r="AQ701" s="19" t="n">
        <f aca="false">IF(OR($F701="Activo",$F701="Cese"),MAX(0,AJ701-AN701),0)</f>
        <v>0</v>
      </c>
      <c r="AR701" s="19" t="str">
        <f aca="false">IF($B701="","",IF(COUNTIFS(RP_COD,$B701,'Retenciones Planilla'!$N$6:$N$105,"&lt;&gt;")=0,"",SUMIFS('Retenciones Planilla'!$N$6:$N$105,RP_COD,$B701)))</f>
        <v/>
      </c>
      <c r="AS701" s="19" t="str">
        <f aca="false">IF(AR701="","",AR701-AP701)</f>
        <v/>
      </c>
      <c r="AT701" s="23" t="str">
        <f aca="false">IF($B701="","",IF(NOT(OR($F701="Activo",$F701="Cese")),IF(N(AR701)=0,"—","Revisar: sin vínculo"),IF(AR701="",IF(AP701=0,"No corresponde","Sin dato planilla"),IF(ABS(AS701)&lt;=TOL,"OK",IF(AS701&gt;0,"Retuvo de más","Retuvo de menos")))))</f>
        <v/>
      </c>
      <c r="AU701" s="19" t="n">
        <f aca="false">IF(AND(BASE_RET="Planilla (si existe)",AR701&lt;&gt;""),AR701,AP701)</f>
        <v>0</v>
      </c>
      <c r="AV701" s="19" t="n">
        <f aca="false">AU701+N701</f>
        <v>0</v>
      </c>
    </row>
    <row r="702" customFormat="false" ht="15" hidden="false" customHeight="false" outlineLevel="0" collapsed="false">
      <c r="A702" s="43" t="n">
        <v>59</v>
      </c>
      <c r="B702" s="35" t="str">
        <f aca="false">IF(Trabajadores!$B$64="","",Trabajadores!$B$64)</f>
        <v/>
      </c>
      <c r="C702" s="35" t="str">
        <f aca="false">IF($B702="","",Trabajadores!$D$64)</f>
        <v/>
      </c>
      <c r="D702" s="43" t="n">
        <v>1</v>
      </c>
      <c r="E702" s="23" t="s">
        <v>298</v>
      </c>
      <c r="F702" s="23" t="str">
        <f aca="false">IF($B702="","",IF(OR(1&lt;Trabajadores!$M$64,1&gt;Trabajadores!$N$64),"No vinculado",IF(AND(1=Trabajadores!$N$64,Trabajadores!$O$64="Sí"),"Cese","Activo")))</f>
        <v/>
      </c>
      <c r="G702" s="19" t="n">
        <f aca="false">IF($B702="",0,SUMIFS(Ingresos!$O$6:$O$1505,ING_COD,$B702,ING_CLASE,"ORD"))</f>
        <v>0</v>
      </c>
      <c r="H702" s="19" t="n">
        <f aca="false">IF($B702="",0,SUMIFS(Ingresos!$O$6:$O$1505,ING_COD,$B702,ING_CLASE,"ORD",ING_COMP,"Sí"))</f>
        <v>0</v>
      </c>
      <c r="I702" s="19" t="n">
        <f aca="false">IF($B702="",0,SUMIFS(Ingresos!$O$6:$O$1505,ING_COD,$B702,ING_CLASE,"GRA"))</f>
        <v>0</v>
      </c>
      <c r="J702" s="19" t="n">
        <f aca="false">IF($B702="",0,SUMIFS(Ingresos!$O$6:$O$1505,ING_COD,$B702,ING_CLASE,"BON"))</f>
        <v>0</v>
      </c>
      <c r="K702" s="19" t="n">
        <f aca="false">IF($B702="",0,SUMIFS(Ingresos!$O$6:$O$1505,ING_COD,$B702,ING_CLASE,"EXT"))</f>
        <v>0</v>
      </c>
      <c r="L702" s="19" t="n">
        <f aca="false">IF($B702="",0,SUMIFS(Ingresos!$O$6:$O$1505,ING_COD,$B702,ING_CLASE,"OTO"))</f>
        <v>0</v>
      </c>
      <c r="M702" s="19" t="n">
        <f aca="false">IF($B702="",0,SUMIFS(Ingresos!$O$6:$O$1505,ING_COD,$B702,ING_CLASE,"OTX"))</f>
        <v>0</v>
      </c>
      <c r="N702" s="19" t="n">
        <f aca="false">IF($B702="",0,SUMIFS(Ingresos!$O$6:$O$1505,ING_COD,$B702,ING_CLASE,"RETO"))</f>
        <v>0</v>
      </c>
      <c r="O702" s="19" t="n">
        <f aca="false">IF($B702="",0,SUMIFS(Ingresos!$O$6:$O$1505,ING_COD,$B702,ING_CLASE,"INA"))</f>
        <v>0</v>
      </c>
      <c r="P702" s="19" t="n">
        <f aca="false">G702+I702+J702+K702+L702+M702</f>
        <v>0</v>
      </c>
      <c r="Q702" s="44" t="n">
        <f aca="false">IF($F702="Activo",12,IF($F702="Cese",1,0))</f>
        <v>0</v>
      </c>
      <c r="R702" s="19" t="n">
        <f aca="false">G702*Q702</f>
        <v>0</v>
      </c>
      <c r="S702" s="19" t="n">
        <f aca="false">IF($F702="Activo",SUMIFS(I702:I713,$D702:$D713,"&lt;="&amp;Trabajadores!$N$64)+IF(PROY_BON="Sí",SUMIFS(J702:J713,$D702:$D713,"&lt;="&amp;Trabajadores!$N$64),0),IF($F702="Cese",I702+IF(PROY_BON="Sí",J702,0),0))</f>
        <v>0</v>
      </c>
      <c r="T702" s="19" t="n">
        <f aca="false">IF(OR($F702&lt;&gt;"Activo",Trabajadores!$I$64="No"),0,IF(I708=0,H702*(1+IF(PROY_BON="Sí",Trabajadores!$P$64,0))*Trabajadores!$R$64/6*(Trabajadores!$N$64&gt;=7),0)+IF(I713=0,H702*(1+IF(PROY_BON="Sí",Trabajadores!$P$64,0))*Trabajadores!$S$64/6*(Trabajadores!$N$64&gt;=12),0))</f>
        <v>0</v>
      </c>
      <c r="U702" s="19" t="n">
        <f aca="false">IF($F702="Activo",IF(Trabajadores!$J$64="Sí",L702*12,L702),IF($F702="Cese",L702,0))</f>
        <v>0</v>
      </c>
      <c r="V702" s="19" t="n">
        <f aca="false">IF(OR($F702="Activo",$F702="Cese"),M702,0)</f>
        <v>0</v>
      </c>
      <c r="W702" s="19" t="n">
        <f aca="false">0</f>
        <v>0</v>
      </c>
      <c r="X702" s="36" t="n">
        <f aca="false">IF(OR($F702="Activo",$F702="Cese"),R702+S702+T702+U702+V702+W702,0)</f>
        <v>0</v>
      </c>
      <c r="Y702" s="19" t="n">
        <f aca="false">IF(OR($F702="Activo",$F702="Cese"),DED_FIJA,0)</f>
        <v>0</v>
      </c>
      <c r="Z702" s="36" t="n">
        <f aca="false">MAX(0,X702-Y702)</f>
        <v>0</v>
      </c>
      <c r="AA702" s="19" t="n">
        <f aca="false">IF(Z702=0,0,MAX(0,MIN(Z702,Parámetros!$G$19)-Parámetros!$F$19)*Parámetros!$E$19)</f>
        <v>0</v>
      </c>
      <c r="AB702" s="19" t="n">
        <f aca="false">IF(Z702=0,0,MAX(0,MIN(Z702,Parámetros!$G$20)-Parámetros!$F$20)*Parámetros!$E$20)</f>
        <v>0</v>
      </c>
      <c r="AC702" s="19" t="n">
        <f aca="false">IF(Z702=0,0,MAX(0,MIN(Z702,Parámetros!$G$21)-Parámetros!$F$21)*Parámetros!$E$21)</f>
        <v>0</v>
      </c>
      <c r="AD702" s="19" t="n">
        <f aca="false">IF(Z702=0,0,MAX(0,MIN(Z702,Parámetros!$G$22)-Parámetros!$F$22)*Parámetros!$E$22)</f>
        <v>0</v>
      </c>
      <c r="AE702" s="19" t="n">
        <f aca="false">IF(Z702=0,0,MAX(0,MIN(Z702,Parámetros!$G$23)-Parámetros!$F$23)*Parámetros!$E$23)</f>
        <v>0</v>
      </c>
      <c r="AF702" s="36" t="n">
        <f aca="false">SUM(AA702:AE702)</f>
        <v>0</v>
      </c>
      <c r="AG702" s="45" t="str">
        <f aca="false">IF(AM702&lt;=0,"-",INDEX(TR_TASA,MATCH(AM702,TR_DESDE,1)))</f>
        <v>-</v>
      </c>
      <c r="AH702" s="44" t="n">
        <f aca="false">IF($F702="Cese",1,IF($F702="Activo",INDEX(DIV_N,1),0))</f>
        <v>0</v>
      </c>
      <c r="AI702" s="44" t="n">
        <f aca="false">IF($F702="Cese",0,IF($F702="Activo",INDEX(DIV_HASTA,1),0))</f>
        <v>0</v>
      </c>
      <c r="AJ702" s="19" t="n">
        <f aca="false">0</f>
        <v>0</v>
      </c>
      <c r="AK702" s="19" t="n">
        <f aca="false">IF(OR($F702="Activo",$F702="Cese"),MAX(0,(AF702-AJ702)/AH702),0)</f>
        <v>0</v>
      </c>
      <c r="AL702" s="19" t="n">
        <f aca="false">IF(OR($F702="Activo",$F702="Cese"),K702+IF(PROY_BON="Sí",0,J702),0)</f>
        <v>0</v>
      </c>
      <c r="AM702" s="19" t="n">
        <f aca="false">IF(AL702&gt;0,MAX(0,X702+AL702-Y702),Z702)</f>
        <v>0</v>
      </c>
      <c r="AN702" s="19" t="n">
        <f aca="false">SUMPRODUCT((AM702&gt;TR_DESDE)*(AM702-TR_DESDE)*TR_INC)</f>
        <v>0</v>
      </c>
      <c r="AO702" s="19" t="n">
        <f aca="false">IF(AL702&gt;0,MAX(0,AN702-IF($F702="Cese",MAX(AF702,AJ702),AF702)),0)</f>
        <v>0</v>
      </c>
      <c r="AP702" s="46" t="n">
        <f aca="false">IF(OR($F702="Activo",$F702="Cese"),ROUND(AK702+AO702,2),0)</f>
        <v>0</v>
      </c>
      <c r="AQ702" s="19" t="n">
        <f aca="false">IF($F702="Cese",MAX(0,AJ702-AN702),0)</f>
        <v>0</v>
      </c>
      <c r="AR702" s="19" t="str">
        <f aca="false">IF($B702="","",IF(COUNTIFS(RP_COD,$B702,'Retenciones Planilla'!$C$6:$C$105,"&lt;&gt;")=0,"",SUMIFS('Retenciones Planilla'!$C$6:$C$105,RP_COD,$B702)))</f>
        <v/>
      </c>
      <c r="AS702" s="19" t="str">
        <f aca="false">IF(AR702="","",AR702-AP702)</f>
        <v/>
      </c>
      <c r="AT702" s="23" t="str">
        <f aca="false">IF($B702="","",IF(NOT(OR($F702="Activo",$F702="Cese")),IF(N(AR702)=0,"—","Revisar: sin vínculo"),IF(AR702="",IF(AP702=0,"No corresponde","Sin dato planilla"),IF(ABS(AS702)&lt;=TOL,"OK",IF(AS702&gt;0,"Retuvo de más","Retuvo de menos")))))</f>
        <v/>
      </c>
      <c r="AU702" s="19" t="n">
        <f aca="false">IF(AND(BASE_RET="Planilla (si existe)",AR702&lt;&gt;""),AR702,AP702)</f>
        <v>0</v>
      </c>
      <c r="AV702" s="19" t="n">
        <f aca="false">AU702+N702</f>
        <v>0</v>
      </c>
    </row>
    <row r="703" customFormat="false" ht="15" hidden="false" customHeight="false" outlineLevel="0" collapsed="false">
      <c r="A703" s="43" t="n">
        <v>59</v>
      </c>
      <c r="B703" s="35" t="str">
        <f aca="false">IF(Trabajadores!$B$64="","",Trabajadores!$B$64)</f>
        <v/>
      </c>
      <c r="C703" s="35" t="str">
        <f aca="false">IF($B703="","",Trabajadores!$D$64)</f>
        <v/>
      </c>
      <c r="D703" s="43" t="n">
        <v>2</v>
      </c>
      <c r="E703" s="23" t="s">
        <v>299</v>
      </c>
      <c r="F703" s="23" t="str">
        <f aca="false">IF($B703="","",IF(OR(2&lt;Trabajadores!$M$64,2&gt;Trabajadores!$N$64),"No vinculado",IF(AND(2=Trabajadores!$N$64,Trabajadores!$O$64="Sí"),"Cese","Activo")))</f>
        <v/>
      </c>
      <c r="G703" s="19" t="n">
        <f aca="false">IF($B703="",0,SUMIFS(Ingresos!$P$6:$P$1505,ING_COD,$B703,ING_CLASE,"ORD"))</f>
        <v>0</v>
      </c>
      <c r="H703" s="19" t="n">
        <f aca="false">IF($B703="",0,SUMIFS(Ingresos!$P$6:$P$1505,ING_COD,$B703,ING_CLASE,"ORD",ING_COMP,"Sí"))</f>
        <v>0</v>
      </c>
      <c r="I703" s="19" t="n">
        <f aca="false">IF($B703="",0,SUMIFS(Ingresos!$P$6:$P$1505,ING_COD,$B703,ING_CLASE,"GRA"))</f>
        <v>0</v>
      </c>
      <c r="J703" s="19" t="n">
        <f aca="false">IF($B703="",0,SUMIFS(Ingresos!$P$6:$P$1505,ING_COD,$B703,ING_CLASE,"BON"))</f>
        <v>0</v>
      </c>
      <c r="K703" s="19" t="n">
        <f aca="false">IF($B703="",0,SUMIFS(Ingresos!$P$6:$P$1505,ING_COD,$B703,ING_CLASE,"EXT"))</f>
        <v>0</v>
      </c>
      <c r="L703" s="19" t="n">
        <f aca="false">IF($B703="",0,SUMIFS(Ingresos!$P$6:$P$1505,ING_COD,$B703,ING_CLASE,"OTO"))</f>
        <v>0</v>
      </c>
      <c r="M703" s="19" t="n">
        <f aca="false">IF($B703="",0,SUMIFS(Ingresos!$P$6:$P$1505,ING_COD,$B703,ING_CLASE,"OTX"))</f>
        <v>0</v>
      </c>
      <c r="N703" s="19" t="n">
        <f aca="false">IF($B703="",0,SUMIFS(Ingresos!$P$6:$P$1505,ING_COD,$B703,ING_CLASE,"RETO"))</f>
        <v>0</v>
      </c>
      <c r="O703" s="19" t="n">
        <f aca="false">IF($B703="",0,SUMIFS(Ingresos!$P$6:$P$1505,ING_COD,$B703,ING_CLASE,"INA"))</f>
        <v>0</v>
      </c>
      <c r="P703" s="19" t="n">
        <f aca="false">G703+I703+J703+K703+L703+M703</f>
        <v>0</v>
      </c>
      <c r="Q703" s="44" t="n">
        <f aca="false">IF($F703="Activo",11,IF($F703="Cese",1,0))</f>
        <v>0</v>
      </c>
      <c r="R703" s="19" t="n">
        <f aca="false">G703*Q703</f>
        <v>0</v>
      </c>
      <c r="S703" s="19" t="n">
        <f aca="false">IF($F703="Activo",SUMIFS(I703:I713,$D703:$D713,"&lt;="&amp;Trabajadores!$N$64)+IF(PROY_BON="Sí",SUMIFS(J703:J713,$D703:$D713,"&lt;="&amp;Trabajadores!$N$64),0),IF($F703="Cese",I703+IF(PROY_BON="Sí",J703,0),0))</f>
        <v>0</v>
      </c>
      <c r="T703" s="19" t="n">
        <f aca="false">IF(OR($F703&lt;&gt;"Activo",Trabajadores!$I$64="No"),0,IF(I708=0,H703*(1+IF(PROY_BON="Sí",Trabajadores!$P$64,0))*Trabajadores!$R$64/6*(Trabajadores!$N$64&gt;=7),0)+IF(I713=0,H703*(1+IF(PROY_BON="Sí",Trabajadores!$P$64,0))*Trabajadores!$S$64/6*(Trabajadores!$N$64&gt;=12),0))</f>
        <v>0</v>
      </c>
      <c r="U703" s="19" t="n">
        <f aca="false">IF($F703="Activo",IF(Trabajadores!$J$64="Sí",L703*11,L703),IF($F703="Cese",L703,0))</f>
        <v>0</v>
      </c>
      <c r="V703" s="19" t="n">
        <f aca="false">IF(OR($F703="Activo",$F703="Cese"),M703,0)</f>
        <v>0</v>
      </c>
      <c r="W703" s="19" t="n">
        <f aca="false">IF(OR($F703="Activo",$F703="Cese"),SUM(P702:P702),0)</f>
        <v>0</v>
      </c>
      <c r="X703" s="36" t="n">
        <f aca="false">IF(OR($F703="Activo",$F703="Cese"),R703+S703+T703+U703+V703+W703,0)</f>
        <v>0</v>
      </c>
      <c r="Y703" s="19" t="n">
        <f aca="false">IF(OR($F703="Activo",$F703="Cese"),DED_FIJA,0)</f>
        <v>0</v>
      </c>
      <c r="Z703" s="36" t="n">
        <f aca="false">MAX(0,X703-Y703)</f>
        <v>0</v>
      </c>
      <c r="AA703" s="19" t="n">
        <f aca="false">IF(Z703=0,0,MAX(0,MIN(Z703,Parámetros!$G$19)-Parámetros!$F$19)*Parámetros!$E$19)</f>
        <v>0</v>
      </c>
      <c r="AB703" s="19" t="n">
        <f aca="false">IF(Z703=0,0,MAX(0,MIN(Z703,Parámetros!$G$20)-Parámetros!$F$20)*Parámetros!$E$20)</f>
        <v>0</v>
      </c>
      <c r="AC703" s="19" t="n">
        <f aca="false">IF(Z703=0,0,MAX(0,MIN(Z703,Parámetros!$G$21)-Parámetros!$F$21)*Parámetros!$E$21)</f>
        <v>0</v>
      </c>
      <c r="AD703" s="19" t="n">
        <f aca="false">IF(Z703=0,0,MAX(0,MIN(Z703,Parámetros!$G$22)-Parámetros!$F$22)*Parámetros!$E$22)</f>
        <v>0</v>
      </c>
      <c r="AE703" s="19" t="n">
        <f aca="false">IF(Z703=0,0,MAX(0,MIN(Z703,Parámetros!$G$23)-Parámetros!$F$23)*Parámetros!$E$23)</f>
        <v>0</v>
      </c>
      <c r="AF703" s="36" t="n">
        <f aca="false">SUM(AA703:AE703)</f>
        <v>0</v>
      </c>
      <c r="AG703" s="45" t="str">
        <f aca="false">IF(AM703&lt;=0,"-",INDEX(TR_TASA,MATCH(AM703,TR_DESDE,1)))</f>
        <v>-</v>
      </c>
      <c r="AH703" s="44" t="n">
        <f aca="false">IF($F703="Cese",1,IF($F703="Activo",INDEX(DIV_N,2),0))</f>
        <v>0</v>
      </c>
      <c r="AI703" s="44" t="n">
        <f aca="false">IF($F703="Cese",1,IF($F703="Activo",INDEX(DIV_HASTA,2),0))</f>
        <v>0</v>
      </c>
      <c r="AJ703" s="19" t="n">
        <f aca="false">IF(OR($F703="Activo",$F703="Cese"),SUMIFS(AV702:AV702,D702:D702,"&lt;="&amp;AI703),0)</f>
        <v>0</v>
      </c>
      <c r="AK703" s="19" t="n">
        <f aca="false">IF(OR($F703="Activo",$F703="Cese"),MAX(0,(AF703-AJ703)/AH703),0)</f>
        <v>0</v>
      </c>
      <c r="AL703" s="19" t="n">
        <f aca="false">IF(OR($F703="Activo",$F703="Cese"),K703+IF(PROY_BON="Sí",0,J703),0)</f>
        <v>0</v>
      </c>
      <c r="AM703" s="19" t="n">
        <f aca="false">IF(AL703&gt;0,MAX(0,X703+AL703-Y703),Z703)</f>
        <v>0</v>
      </c>
      <c r="AN703" s="19" t="n">
        <f aca="false">SUMPRODUCT((AM703&gt;TR_DESDE)*(AM703-TR_DESDE)*TR_INC)</f>
        <v>0</v>
      </c>
      <c r="AO703" s="19" t="n">
        <f aca="false">IF(AL703&gt;0,MAX(0,AN703-IF($F703="Cese",MAX(AF703,AJ703),AF703)),0)</f>
        <v>0</v>
      </c>
      <c r="AP703" s="46" t="n">
        <f aca="false">IF(OR($F703="Activo",$F703="Cese"),ROUND(AK703+AO703,2),0)</f>
        <v>0</v>
      </c>
      <c r="AQ703" s="19" t="n">
        <f aca="false">IF($F703="Cese",MAX(0,AJ703-AN703),0)</f>
        <v>0</v>
      </c>
      <c r="AR703" s="19" t="str">
        <f aca="false">IF($B703="","",IF(COUNTIFS(RP_COD,$B703,'Retenciones Planilla'!$D$6:$D$105,"&lt;&gt;")=0,"",SUMIFS('Retenciones Planilla'!$D$6:$D$105,RP_COD,$B703)))</f>
        <v/>
      </c>
      <c r="AS703" s="19" t="str">
        <f aca="false">IF(AR703="","",AR703-AP703)</f>
        <v/>
      </c>
      <c r="AT703" s="23" t="str">
        <f aca="false">IF($B703="","",IF(NOT(OR($F703="Activo",$F703="Cese")),IF(N(AR703)=0,"—","Revisar: sin vínculo"),IF(AR703="",IF(AP703=0,"No corresponde","Sin dato planilla"),IF(ABS(AS703)&lt;=TOL,"OK",IF(AS703&gt;0,"Retuvo de más","Retuvo de menos")))))</f>
        <v/>
      </c>
      <c r="AU703" s="19" t="n">
        <f aca="false">IF(AND(BASE_RET="Planilla (si existe)",AR703&lt;&gt;""),AR703,AP703)</f>
        <v>0</v>
      </c>
      <c r="AV703" s="19" t="n">
        <f aca="false">AU703+N703</f>
        <v>0</v>
      </c>
    </row>
    <row r="704" customFormat="false" ht="15" hidden="false" customHeight="false" outlineLevel="0" collapsed="false">
      <c r="A704" s="43" t="n">
        <v>59</v>
      </c>
      <c r="B704" s="35" t="str">
        <f aca="false">IF(Trabajadores!$B$64="","",Trabajadores!$B$64)</f>
        <v/>
      </c>
      <c r="C704" s="35" t="str">
        <f aca="false">IF($B704="","",Trabajadores!$D$64)</f>
        <v/>
      </c>
      <c r="D704" s="43" t="n">
        <v>3</v>
      </c>
      <c r="E704" s="23" t="s">
        <v>300</v>
      </c>
      <c r="F704" s="23" t="str">
        <f aca="false">IF($B704="","",IF(OR(3&lt;Trabajadores!$M$64,3&gt;Trabajadores!$N$64),"No vinculado",IF(AND(3=Trabajadores!$N$64,Trabajadores!$O$64="Sí"),"Cese","Activo")))</f>
        <v/>
      </c>
      <c r="G704" s="19" t="n">
        <f aca="false">IF($B704="",0,SUMIFS(Ingresos!$Q$6:$Q$1505,ING_COD,$B704,ING_CLASE,"ORD"))</f>
        <v>0</v>
      </c>
      <c r="H704" s="19" t="n">
        <f aca="false">IF($B704="",0,SUMIFS(Ingresos!$Q$6:$Q$1505,ING_COD,$B704,ING_CLASE,"ORD",ING_COMP,"Sí"))</f>
        <v>0</v>
      </c>
      <c r="I704" s="19" t="n">
        <f aca="false">IF($B704="",0,SUMIFS(Ingresos!$Q$6:$Q$1505,ING_COD,$B704,ING_CLASE,"GRA"))</f>
        <v>0</v>
      </c>
      <c r="J704" s="19" t="n">
        <f aca="false">IF($B704="",0,SUMIFS(Ingresos!$Q$6:$Q$1505,ING_COD,$B704,ING_CLASE,"BON"))</f>
        <v>0</v>
      </c>
      <c r="K704" s="19" t="n">
        <f aca="false">IF($B704="",0,SUMIFS(Ingresos!$Q$6:$Q$1505,ING_COD,$B704,ING_CLASE,"EXT"))</f>
        <v>0</v>
      </c>
      <c r="L704" s="19" t="n">
        <f aca="false">IF($B704="",0,SUMIFS(Ingresos!$Q$6:$Q$1505,ING_COD,$B704,ING_CLASE,"OTO"))</f>
        <v>0</v>
      </c>
      <c r="M704" s="19" t="n">
        <f aca="false">IF($B704="",0,SUMIFS(Ingresos!$Q$6:$Q$1505,ING_COD,$B704,ING_CLASE,"OTX"))</f>
        <v>0</v>
      </c>
      <c r="N704" s="19" t="n">
        <f aca="false">IF($B704="",0,SUMIFS(Ingresos!$Q$6:$Q$1505,ING_COD,$B704,ING_CLASE,"RETO"))</f>
        <v>0</v>
      </c>
      <c r="O704" s="19" t="n">
        <f aca="false">IF($B704="",0,SUMIFS(Ingresos!$Q$6:$Q$1505,ING_COD,$B704,ING_CLASE,"INA"))</f>
        <v>0</v>
      </c>
      <c r="P704" s="19" t="n">
        <f aca="false">G704+I704+J704+K704+L704+M704</f>
        <v>0</v>
      </c>
      <c r="Q704" s="44" t="n">
        <f aca="false">IF($F704="Activo",10,IF($F704="Cese",1,0))</f>
        <v>0</v>
      </c>
      <c r="R704" s="19" t="n">
        <f aca="false">G704*Q704</f>
        <v>0</v>
      </c>
      <c r="S704" s="19" t="n">
        <f aca="false">IF($F704="Activo",SUMIFS(I704:I713,$D704:$D713,"&lt;="&amp;Trabajadores!$N$64)+IF(PROY_BON="Sí",SUMIFS(J704:J713,$D704:$D713,"&lt;="&amp;Trabajadores!$N$64),0),IF($F704="Cese",I704+IF(PROY_BON="Sí",J704,0),0))</f>
        <v>0</v>
      </c>
      <c r="T704" s="19" t="n">
        <f aca="false">IF(OR($F704&lt;&gt;"Activo",Trabajadores!$I$64="No"),0,IF(I708=0,H704*(1+IF(PROY_BON="Sí",Trabajadores!$P$64,0))*Trabajadores!$R$64/6*(Trabajadores!$N$64&gt;=7),0)+IF(I713=0,H704*(1+IF(PROY_BON="Sí",Trabajadores!$P$64,0))*Trabajadores!$S$64/6*(Trabajadores!$N$64&gt;=12),0))</f>
        <v>0</v>
      </c>
      <c r="U704" s="19" t="n">
        <f aca="false">IF($F704="Activo",IF(Trabajadores!$J$64="Sí",L704*10,L704),IF($F704="Cese",L704,0))</f>
        <v>0</v>
      </c>
      <c r="V704" s="19" t="n">
        <f aca="false">IF(OR($F704="Activo",$F704="Cese"),M704,0)</f>
        <v>0</v>
      </c>
      <c r="W704" s="19" t="n">
        <f aca="false">IF(OR($F704="Activo",$F704="Cese"),SUM(P702:P703),0)</f>
        <v>0</v>
      </c>
      <c r="X704" s="36" t="n">
        <f aca="false">IF(OR($F704="Activo",$F704="Cese"),R704+S704+T704+U704+V704+W704,0)</f>
        <v>0</v>
      </c>
      <c r="Y704" s="19" t="n">
        <f aca="false">IF(OR($F704="Activo",$F704="Cese"),DED_FIJA,0)</f>
        <v>0</v>
      </c>
      <c r="Z704" s="36" t="n">
        <f aca="false">MAX(0,X704-Y704)</f>
        <v>0</v>
      </c>
      <c r="AA704" s="19" t="n">
        <f aca="false">IF(Z704=0,0,MAX(0,MIN(Z704,Parámetros!$G$19)-Parámetros!$F$19)*Parámetros!$E$19)</f>
        <v>0</v>
      </c>
      <c r="AB704" s="19" t="n">
        <f aca="false">IF(Z704=0,0,MAX(0,MIN(Z704,Parámetros!$G$20)-Parámetros!$F$20)*Parámetros!$E$20)</f>
        <v>0</v>
      </c>
      <c r="AC704" s="19" t="n">
        <f aca="false">IF(Z704=0,0,MAX(0,MIN(Z704,Parámetros!$G$21)-Parámetros!$F$21)*Parámetros!$E$21)</f>
        <v>0</v>
      </c>
      <c r="AD704" s="19" t="n">
        <f aca="false">IF(Z704=0,0,MAX(0,MIN(Z704,Parámetros!$G$22)-Parámetros!$F$22)*Parámetros!$E$22)</f>
        <v>0</v>
      </c>
      <c r="AE704" s="19" t="n">
        <f aca="false">IF(Z704=0,0,MAX(0,MIN(Z704,Parámetros!$G$23)-Parámetros!$F$23)*Parámetros!$E$23)</f>
        <v>0</v>
      </c>
      <c r="AF704" s="36" t="n">
        <f aca="false">SUM(AA704:AE704)</f>
        <v>0</v>
      </c>
      <c r="AG704" s="45" t="str">
        <f aca="false">IF(AM704&lt;=0,"-",INDEX(TR_TASA,MATCH(AM704,TR_DESDE,1)))</f>
        <v>-</v>
      </c>
      <c r="AH704" s="44" t="n">
        <f aca="false">IF($F704="Cese",1,IF($F704="Activo",INDEX(DIV_N,3),0))</f>
        <v>0</v>
      </c>
      <c r="AI704" s="44" t="n">
        <f aca="false">IF($F704="Cese",2,IF($F704="Activo",INDEX(DIV_HASTA,3),0))</f>
        <v>0</v>
      </c>
      <c r="AJ704" s="19" t="n">
        <f aca="false">IF(OR($F704="Activo",$F704="Cese"),SUMIFS(AV702:AV703,D702:D703,"&lt;="&amp;AI704),0)</f>
        <v>0</v>
      </c>
      <c r="AK704" s="19" t="n">
        <f aca="false">IF(OR($F704="Activo",$F704="Cese"),MAX(0,(AF704-AJ704)/AH704),0)</f>
        <v>0</v>
      </c>
      <c r="AL704" s="19" t="n">
        <f aca="false">IF(OR($F704="Activo",$F704="Cese"),K704+IF(PROY_BON="Sí",0,J704),0)</f>
        <v>0</v>
      </c>
      <c r="AM704" s="19" t="n">
        <f aca="false">IF(AL704&gt;0,MAX(0,X704+AL704-Y704),Z704)</f>
        <v>0</v>
      </c>
      <c r="AN704" s="19" t="n">
        <f aca="false">SUMPRODUCT((AM704&gt;TR_DESDE)*(AM704-TR_DESDE)*TR_INC)</f>
        <v>0</v>
      </c>
      <c r="AO704" s="19" t="n">
        <f aca="false">IF(AL704&gt;0,MAX(0,AN704-IF($F704="Cese",MAX(AF704,AJ704),AF704)),0)</f>
        <v>0</v>
      </c>
      <c r="AP704" s="46" t="n">
        <f aca="false">IF(OR($F704="Activo",$F704="Cese"),ROUND(AK704+AO704,2),0)</f>
        <v>0</v>
      </c>
      <c r="AQ704" s="19" t="n">
        <f aca="false">IF($F704="Cese",MAX(0,AJ704-AN704),0)</f>
        <v>0</v>
      </c>
      <c r="AR704" s="19" t="str">
        <f aca="false">IF($B704="","",IF(COUNTIFS(RP_COD,$B704,'Retenciones Planilla'!$E$6:$E$105,"&lt;&gt;")=0,"",SUMIFS('Retenciones Planilla'!$E$6:$E$105,RP_COD,$B704)))</f>
        <v/>
      </c>
      <c r="AS704" s="19" t="str">
        <f aca="false">IF(AR704="","",AR704-AP704)</f>
        <v/>
      </c>
      <c r="AT704" s="23" t="str">
        <f aca="false">IF($B704="","",IF(NOT(OR($F704="Activo",$F704="Cese")),IF(N(AR704)=0,"—","Revisar: sin vínculo"),IF(AR704="",IF(AP704=0,"No corresponde","Sin dato planilla"),IF(ABS(AS704)&lt;=TOL,"OK",IF(AS704&gt;0,"Retuvo de más","Retuvo de menos")))))</f>
        <v/>
      </c>
      <c r="AU704" s="19" t="n">
        <f aca="false">IF(AND(BASE_RET="Planilla (si existe)",AR704&lt;&gt;""),AR704,AP704)</f>
        <v>0</v>
      </c>
      <c r="AV704" s="19" t="n">
        <f aca="false">AU704+N704</f>
        <v>0</v>
      </c>
    </row>
    <row r="705" customFormat="false" ht="15" hidden="false" customHeight="false" outlineLevel="0" collapsed="false">
      <c r="A705" s="43" t="n">
        <v>59</v>
      </c>
      <c r="B705" s="35" t="str">
        <f aca="false">IF(Trabajadores!$B$64="","",Trabajadores!$B$64)</f>
        <v/>
      </c>
      <c r="C705" s="35" t="str">
        <f aca="false">IF($B705="","",Trabajadores!$D$64)</f>
        <v/>
      </c>
      <c r="D705" s="43" t="n">
        <v>4</v>
      </c>
      <c r="E705" s="23" t="s">
        <v>301</v>
      </c>
      <c r="F705" s="23" t="str">
        <f aca="false">IF($B705="","",IF(OR(4&lt;Trabajadores!$M$64,4&gt;Trabajadores!$N$64),"No vinculado",IF(AND(4=Trabajadores!$N$64,Trabajadores!$O$64="Sí"),"Cese","Activo")))</f>
        <v/>
      </c>
      <c r="G705" s="19" t="n">
        <f aca="false">IF($B705="",0,SUMIFS(Ingresos!$R$6:$R$1505,ING_COD,$B705,ING_CLASE,"ORD"))</f>
        <v>0</v>
      </c>
      <c r="H705" s="19" t="n">
        <f aca="false">IF($B705="",0,SUMIFS(Ingresos!$R$6:$R$1505,ING_COD,$B705,ING_CLASE,"ORD",ING_COMP,"Sí"))</f>
        <v>0</v>
      </c>
      <c r="I705" s="19" t="n">
        <f aca="false">IF($B705="",0,SUMIFS(Ingresos!$R$6:$R$1505,ING_COD,$B705,ING_CLASE,"GRA"))</f>
        <v>0</v>
      </c>
      <c r="J705" s="19" t="n">
        <f aca="false">IF($B705="",0,SUMIFS(Ingresos!$R$6:$R$1505,ING_COD,$B705,ING_CLASE,"BON"))</f>
        <v>0</v>
      </c>
      <c r="K705" s="19" t="n">
        <f aca="false">IF($B705="",0,SUMIFS(Ingresos!$R$6:$R$1505,ING_COD,$B705,ING_CLASE,"EXT"))</f>
        <v>0</v>
      </c>
      <c r="L705" s="19" t="n">
        <f aca="false">IF($B705="",0,SUMIFS(Ingresos!$R$6:$R$1505,ING_COD,$B705,ING_CLASE,"OTO"))</f>
        <v>0</v>
      </c>
      <c r="M705" s="19" t="n">
        <f aca="false">IF($B705="",0,SUMIFS(Ingresos!$R$6:$R$1505,ING_COD,$B705,ING_CLASE,"OTX"))</f>
        <v>0</v>
      </c>
      <c r="N705" s="19" t="n">
        <f aca="false">IF($B705="",0,SUMIFS(Ingresos!$R$6:$R$1505,ING_COD,$B705,ING_CLASE,"RETO"))</f>
        <v>0</v>
      </c>
      <c r="O705" s="19" t="n">
        <f aca="false">IF($B705="",0,SUMIFS(Ingresos!$R$6:$R$1505,ING_COD,$B705,ING_CLASE,"INA"))</f>
        <v>0</v>
      </c>
      <c r="P705" s="19" t="n">
        <f aca="false">G705+I705+J705+K705+L705+M705</f>
        <v>0</v>
      </c>
      <c r="Q705" s="44" t="n">
        <f aca="false">IF($F705="Activo",9,IF($F705="Cese",1,0))</f>
        <v>0</v>
      </c>
      <c r="R705" s="19" t="n">
        <f aca="false">G705*Q705</f>
        <v>0</v>
      </c>
      <c r="S705" s="19" t="n">
        <f aca="false">IF($F705="Activo",SUMIFS(I705:I713,$D705:$D713,"&lt;="&amp;Trabajadores!$N$64)+IF(PROY_BON="Sí",SUMIFS(J705:J713,$D705:$D713,"&lt;="&amp;Trabajadores!$N$64),0),IF($F705="Cese",I705+IF(PROY_BON="Sí",J705,0),0))</f>
        <v>0</v>
      </c>
      <c r="T705" s="19" t="n">
        <f aca="false">IF(OR($F705&lt;&gt;"Activo",Trabajadores!$I$64="No"),0,IF(I708=0,H705*(1+IF(PROY_BON="Sí",Trabajadores!$P$64,0))*Trabajadores!$R$64/6*(Trabajadores!$N$64&gt;=7),0)+IF(I713=0,H705*(1+IF(PROY_BON="Sí",Trabajadores!$P$64,0))*Trabajadores!$S$64/6*(Trabajadores!$N$64&gt;=12),0))</f>
        <v>0</v>
      </c>
      <c r="U705" s="19" t="n">
        <f aca="false">IF($F705="Activo",IF(Trabajadores!$J$64="Sí",L705*9,L705),IF($F705="Cese",L705,0))</f>
        <v>0</v>
      </c>
      <c r="V705" s="19" t="n">
        <f aca="false">IF(OR($F705="Activo",$F705="Cese"),M705,0)</f>
        <v>0</v>
      </c>
      <c r="W705" s="19" t="n">
        <f aca="false">IF(OR($F705="Activo",$F705="Cese"),SUM(P702:P704),0)</f>
        <v>0</v>
      </c>
      <c r="X705" s="36" t="n">
        <f aca="false">IF(OR($F705="Activo",$F705="Cese"),R705+S705+T705+U705+V705+W705,0)</f>
        <v>0</v>
      </c>
      <c r="Y705" s="19" t="n">
        <f aca="false">IF(OR($F705="Activo",$F705="Cese"),DED_FIJA,0)</f>
        <v>0</v>
      </c>
      <c r="Z705" s="36" t="n">
        <f aca="false">MAX(0,X705-Y705)</f>
        <v>0</v>
      </c>
      <c r="AA705" s="19" t="n">
        <f aca="false">IF(Z705=0,0,MAX(0,MIN(Z705,Parámetros!$G$19)-Parámetros!$F$19)*Parámetros!$E$19)</f>
        <v>0</v>
      </c>
      <c r="AB705" s="19" t="n">
        <f aca="false">IF(Z705=0,0,MAX(0,MIN(Z705,Parámetros!$G$20)-Parámetros!$F$20)*Parámetros!$E$20)</f>
        <v>0</v>
      </c>
      <c r="AC705" s="19" t="n">
        <f aca="false">IF(Z705=0,0,MAX(0,MIN(Z705,Parámetros!$G$21)-Parámetros!$F$21)*Parámetros!$E$21)</f>
        <v>0</v>
      </c>
      <c r="AD705" s="19" t="n">
        <f aca="false">IF(Z705=0,0,MAX(0,MIN(Z705,Parámetros!$G$22)-Parámetros!$F$22)*Parámetros!$E$22)</f>
        <v>0</v>
      </c>
      <c r="AE705" s="19" t="n">
        <f aca="false">IF(Z705=0,0,MAX(0,MIN(Z705,Parámetros!$G$23)-Parámetros!$F$23)*Parámetros!$E$23)</f>
        <v>0</v>
      </c>
      <c r="AF705" s="36" t="n">
        <f aca="false">SUM(AA705:AE705)</f>
        <v>0</v>
      </c>
      <c r="AG705" s="45" t="str">
        <f aca="false">IF(AM705&lt;=0,"-",INDEX(TR_TASA,MATCH(AM705,TR_DESDE,1)))</f>
        <v>-</v>
      </c>
      <c r="AH705" s="44" t="n">
        <f aca="false">IF($F705="Cese",1,IF($F705="Activo",INDEX(DIV_N,4),0))</f>
        <v>0</v>
      </c>
      <c r="AI705" s="44" t="n">
        <f aca="false">IF($F705="Cese",3,IF($F705="Activo",INDEX(DIV_HASTA,4),0))</f>
        <v>0</v>
      </c>
      <c r="AJ705" s="19" t="n">
        <f aca="false">IF(OR($F705="Activo",$F705="Cese"),SUMIFS(AV702:AV704,D702:D704,"&lt;="&amp;AI705),0)</f>
        <v>0</v>
      </c>
      <c r="AK705" s="19" t="n">
        <f aca="false">IF(OR($F705="Activo",$F705="Cese"),MAX(0,(AF705-AJ705)/AH705),0)</f>
        <v>0</v>
      </c>
      <c r="AL705" s="19" t="n">
        <f aca="false">IF(OR($F705="Activo",$F705="Cese"),K705+IF(PROY_BON="Sí",0,J705),0)</f>
        <v>0</v>
      </c>
      <c r="AM705" s="19" t="n">
        <f aca="false">IF(AL705&gt;0,MAX(0,X705+AL705-Y705),Z705)</f>
        <v>0</v>
      </c>
      <c r="AN705" s="19" t="n">
        <f aca="false">SUMPRODUCT((AM705&gt;TR_DESDE)*(AM705-TR_DESDE)*TR_INC)</f>
        <v>0</v>
      </c>
      <c r="AO705" s="19" t="n">
        <f aca="false">IF(AL705&gt;0,MAX(0,AN705-IF($F705="Cese",MAX(AF705,AJ705),AF705)),0)</f>
        <v>0</v>
      </c>
      <c r="AP705" s="46" t="n">
        <f aca="false">IF(OR($F705="Activo",$F705="Cese"),ROUND(AK705+AO705,2),0)</f>
        <v>0</v>
      </c>
      <c r="AQ705" s="19" t="n">
        <f aca="false">IF($F705="Cese",MAX(0,AJ705-AN705),0)</f>
        <v>0</v>
      </c>
      <c r="AR705" s="19" t="str">
        <f aca="false">IF($B705="","",IF(COUNTIFS(RP_COD,$B705,'Retenciones Planilla'!$F$6:$F$105,"&lt;&gt;")=0,"",SUMIFS('Retenciones Planilla'!$F$6:$F$105,RP_COD,$B705)))</f>
        <v/>
      </c>
      <c r="AS705" s="19" t="str">
        <f aca="false">IF(AR705="","",AR705-AP705)</f>
        <v/>
      </c>
      <c r="AT705" s="23" t="str">
        <f aca="false">IF($B705="","",IF(NOT(OR($F705="Activo",$F705="Cese")),IF(N(AR705)=0,"—","Revisar: sin vínculo"),IF(AR705="",IF(AP705=0,"No corresponde","Sin dato planilla"),IF(ABS(AS705)&lt;=TOL,"OK",IF(AS705&gt;0,"Retuvo de más","Retuvo de menos")))))</f>
        <v/>
      </c>
      <c r="AU705" s="19" t="n">
        <f aca="false">IF(AND(BASE_RET="Planilla (si existe)",AR705&lt;&gt;""),AR705,AP705)</f>
        <v>0</v>
      </c>
      <c r="AV705" s="19" t="n">
        <f aca="false">AU705+N705</f>
        <v>0</v>
      </c>
    </row>
    <row r="706" customFormat="false" ht="15" hidden="false" customHeight="false" outlineLevel="0" collapsed="false">
      <c r="A706" s="43" t="n">
        <v>59</v>
      </c>
      <c r="B706" s="35" t="str">
        <f aca="false">IF(Trabajadores!$B$64="","",Trabajadores!$B$64)</f>
        <v/>
      </c>
      <c r="C706" s="35" t="str">
        <f aca="false">IF($B706="","",Trabajadores!$D$64)</f>
        <v/>
      </c>
      <c r="D706" s="43" t="n">
        <v>5</v>
      </c>
      <c r="E706" s="23" t="s">
        <v>302</v>
      </c>
      <c r="F706" s="23" t="str">
        <f aca="false">IF($B706="","",IF(OR(5&lt;Trabajadores!$M$64,5&gt;Trabajadores!$N$64),"No vinculado",IF(AND(5=Trabajadores!$N$64,Trabajadores!$O$64="Sí"),"Cese","Activo")))</f>
        <v/>
      </c>
      <c r="G706" s="19" t="n">
        <f aca="false">IF($B706="",0,SUMIFS(Ingresos!$S$6:$S$1505,ING_COD,$B706,ING_CLASE,"ORD"))</f>
        <v>0</v>
      </c>
      <c r="H706" s="19" t="n">
        <f aca="false">IF($B706="",0,SUMIFS(Ingresos!$S$6:$S$1505,ING_COD,$B706,ING_CLASE,"ORD",ING_COMP,"Sí"))</f>
        <v>0</v>
      </c>
      <c r="I706" s="19" t="n">
        <f aca="false">IF($B706="",0,SUMIFS(Ingresos!$S$6:$S$1505,ING_COD,$B706,ING_CLASE,"GRA"))</f>
        <v>0</v>
      </c>
      <c r="J706" s="19" t="n">
        <f aca="false">IF($B706="",0,SUMIFS(Ingresos!$S$6:$S$1505,ING_COD,$B706,ING_CLASE,"BON"))</f>
        <v>0</v>
      </c>
      <c r="K706" s="19" t="n">
        <f aca="false">IF($B706="",0,SUMIFS(Ingresos!$S$6:$S$1505,ING_COD,$B706,ING_CLASE,"EXT"))</f>
        <v>0</v>
      </c>
      <c r="L706" s="19" t="n">
        <f aca="false">IF($B706="",0,SUMIFS(Ingresos!$S$6:$S$1505,ING_COD,$B706,ING_CLASE,"OTO"))</f>
        <v>0</v>
      </c>
      <c r="M706" s="19" t="n">
        <f aca="false">IF($B706="",0,SUMIFS(Ingresos!$S$6:$S$1505,ING_COD,$B706,ING_CLASE,"OTX"))</f>
        <v>0</v>
      </c>
      <c r="N706" s="19" t="n">
        <f aca="false">IF($B706="",0,SUMIFS(Ingresos!$S$6:$S$1505,ING_COD,$B706,ING_CLASE,"RETO"))</f>
        <v>0</v>
      </c>
      <c r="O706" s="19" t="n">
        <f aca="false">IF($B706="",0,SUMIFS(Ingresos!$S$6:$S$1505,ING_COD,$B706,ING_CLASE,"INA"))</f>
        <v>0</v>
      </c>
      <c r="P706" s="19" t="n">
        <f aca="false">G706+I706+J706+K706+L706+M706</f>
        <v>0</v>
      </c>
      <c r="Q706" s="44" t="n">
        <f aca="false">IF($F706="Activo",8,IF($F706="Cese",1,0))</f>
        <v>0</v>
      </c>
      <c r="R706" s="19" t="n">
        <f aca="false">G706*Q706</f>
        <v>0</v>
      </c>
      <c r="S706" s="19" t="n">
        <f aca="false">IF($F706="Activo",SUMIFS(I706:I713,$D706:$D713,"&lt;="&amp;Trabajadores!$N$64)+IF(PROY_BON="Sí",SUMIFS(J706:J713,$D706:$D713,"&lt;="&amp;Trabajadores!$N$64),0),IF($F706="Cese",I706+IF(PROY_BON="Sí",J706,0),0))</f>
        <v>0</v>
      </c>
      <c r="T706" s="19" t="n">
        <f aca="false">IF(OR($F706&lt;&gt;"Activo",Trabajadores!$I$64="No"),0,IF(I708=0,H706*(1+IF(PROY_BON="Sí",Trabajadores!$P$64,0))*Trabajadores!$R$64/6*(Trabajadores!$N$64&gt;=7),0)+IF(I713=0,H706*(1+IF(PROY_BON="Sí",Trabajadores!$P$64,0))*Trabajadores!$S$64/6*(Trabajadores!$N$64&gt;=12),0))</f>
        <v>0</v>
      </c>
      <c r="U706" s="19" t="n">
        <f aca="false">IF($F706="Activo",IF(Trabajadores!$J$64="Sí",L706*8,L706),IF($F706="Cese",L706,0))</f>
        <v>0</v>
      </c>
      <c r="V706" s="19" t="n">
        <f aca="false">IF(OR($F706="Activo",$F706="Cese"),M706,0)</f>
        <v>0</v>
      </c>
      <c r="W706" s="19" t="n">
        <f aca="false">IF(OR($F706="Activo",$F706="Cese"),SUM(P702:P705),0)</f>
        <v>0</v>
      </c>
      <c r="X706" s="36" t="n">
        <f aca="false">IF(OR($F706="Activo",$F706="Cese"),R706+S706+T706+U706+V706+W706,0)</f>
        <v>0</v>
      </c>
      <c r="Y706" s="19" t="n">
        <f aca="false">IF(OR($F706="Activo",$F706="Cese"),DED_FIJA,0)</f>
        <v>0</v>
      </c>
      <c r="Z706" s="36" t="n">
        <f aca="false">MAX(0,X706-Y706)</f>
        <v>0</v>
      </c>
      <c r="AA706" s="19" t="n">
        <f aca="false">IF(Z706=0,0,MAX(0,MIN(Z706,Parámetros!$G$19)-Parámetros!$F$19)*Parámetros!$E$19)</f>
        <v>0</v>
      </c>
      <c r="AB706" s="19" t="n">
        <f aca="false">IF(Z706=0,0,MAX(0,MIN(Z706,Parámetros!$G$20)-Parámetros!$F$20)*Parámetros!$E$20)</f>
        <v>0</v>
      </c>
      <c r="AC706" s="19" t="n">
        <f aca="false">IF(Z706=0,0,MAX(0,MIN(Z706,Parámetros!$G$21)-Parámetros!$F$21)*Parámetros!$E$21)</f>
        <v>0</v>
      </c>
      <c r="AD706" s="19" t="n">
        <f aca="false">IF(Z706=0,0,MAX(0,MIN(Z706,Parámetros!$G$22)-Parámetros!$F$22)*Parámetros!$E$22)</f>
        <v>0</v>
      </c>
      <c r="AE706" s="19" t="n">
        <f aca="false">IF(Z706=0,0,MAX(0,MIN(Z706,Parámetros!$G$23)-Parámetros!$F$23)*Parámetros!$E$23)</f>
        <v>0</v>
      </c>
      <c r="AF706" s="36" t="n">
        <f aca="false">SUM(AA706:AE706)</f>
        <v>0</v>
      </c>
      <c r="AG706" s="45" t="str">
        <f aca="false">IF(AM706&lt;=0,"-",INDEX(TR_TASA,MATCH(AM706,TR_DESDE,1)))</f>
        <v>-</v>
      </c>
      <c r="AH706" s="44" t="n">
        <f aca="false">IF($F706="Cese",1,IF($F706="Activo",INDEX(DIV_N,5),0))</f>
        <v>0</v>
      </c>
      <c r="AI706" s="44" t="n">
        <f aca="false">IF($F706="Cese",4,IF($F706="Activo",INDEX(DIV_HASTA,5),0))</f>
        <v>0</v>
      </c>
      <c r="AJ706" s="19" t="n">
        <f aca="false">IF(OR($F706="Activo",$F706="Cese"),SUMIFS(AV702:AV705,D702:D705,"&lt;="&amp;AI706),0)</f>
        <v>0</v>
      </c>
      <c r="AK706" s="19" t="n">
        <f aca="false">IF(OR($F706="Activo",$F706="Cese"),MAX(0,(AF706-AJ706)/AH706),0)</f>
        <v>0</v>
      </c>
      <c r="AL706" s="19" t="n">
        <f aca="false">IF(OR($F706="Activo",$F706="Cese"),K706+IF(PROY_BON="Sí",0,J706),0)</f>
        <v>0</v>
      </c>
      <c r="AM706" s="19" t="n">
        <f aca="false">IF(AL706&gt;0,MAX(0,X706+AL706-Y706),Z706)</f>
        <v>0</v>
      </c>
      <c r="AN706" s="19" t="n">
        <f aca="false">SUMPRODUCT((AM706&gt;TR_DESDE)*(AM706-TR_DESDE)*TR_INC)</f>
        <v>0</v>
      </c>
      <c r="AO706" s="19" t="n">
        <f aca="false">IF(AL706&gt;0,MAX(0,AN706-IF($F706="Cese",MAX(AF706,AJ706),AF706)),0)</f>
        <v>0</v>
      </c>
      <c r="AP706" s="46" t="n">
        <f aca="false">IF(OR($F706="Activo",$F706="Cese"),ROUND(AK706+AO706,2),0)</f>
        <v>0</v>
      </c>
      <c r="AQ706" s="19" t="n">
        <f aca="false">IF($F706="Cese",MAX(0,AJ706-AN706),0)</f>
        <v>0</v>
      </c>
      <c r="AR706" s="19" t="str">
        <f aca="false">IF($B706="","",IF(COUNTIFS(RP_COD,$B706,'Retenciones Planilla'!$G$6:$G$105,"&lt;&gt;")=0,"",SUMIFS('Retenciones Planilla'!$G$6:$G$105,RP_COD,$B706)))</f>
        <v/>
      </c>
      <c r="AS706" s="19" t="str">
        <f aca="false">IF(AR706="","",AR706-AP706)</f>
        <v/>
      </c>
      <c r="AT706" s="23" t="str">
        <f aca="false">IF($B706="","",IF(NOT(OR($F706="Activo",$F706="Cese")),IF(N(AR706)=0,"—","Revisar: sin vínculo"),IF(AR706="",IF(AP706=0,"No corresponde","Sin dato planilla"),IF(ABS(AS706)&lt;=TOL,"OK",IF(AS706&gt;0,"Retuvo de más","Retuvo de menos")))))</f>
        <v/>
      </c>
      <c r="AU706" s="19" t="n">
        <f aca="false">IF(AND(BASE_RET="Planilla (si existe)",AR706&lt;&gt;""),AR706,AP706)</f>
        <v>0</v>
      </c>
      <c r="AV706" s="19" t="n">
        <f aca="false">AU706+N706</f>
        <v>0</v>
      </c>
    </row>
    <row r="707" customFormat="false" ht="15" hidden="false" customHeight="false" outlineLevel="0" collapsed="false">
      <c r="A707" s="43" t="n">
        <v>59</v>
      </c>
      <c r="B707" s="35" t="str">
        <f aca="false">IF(Trabajadores!$B$64="","",Trabajadores!$B$64)</f>
        <v/>
      </c>
      <c r="C707" s="35" t="str">
        <f aca="false">IF($B707="","",Trabajadores!$D$64)</f>
        <v/>
      </c>
      <c r="D707" s="43" t="n">
        <v>6</v>
      </c>
      <c r="E707" s="23" t="s">
        <v>303</v>
      </c>
      <c r="F707" s="23" t="str">
        <f aca="false">IF($B707="","",IF(OR(6&lt;Trabajadores!$M$64,6&gt;Trabajadores!$N$64),"No vinculado",IF(AND(6=Trabajadores!$N$64,Trabajadores!$O$64="Sí"),"Cese","Activo")))</f>
        <v/>
      </c>
      <c r="G707" s="19" t="n">
        <f aca="false">IF($B707="",0,SUMIFS(Ingresos!$T$6:$T$1505,ING_COD,$B707,ING_CLASE,"ORD"))</f>
        <v>0</v>
      </c>
      <c r="H707" s="19" t="n">
        <f aca="false">IF($B707="",0,SUMIFS(Ingresos!$T$6:$T$1505,ING_COD,$B707,ING_CLASE,"ORD",ING_COMP,"Sí"))</f>
        <v>0</v>
      </c>
      <c r="I707" s="19" t="n">
        <f aca="false">IF($B707="",0,SUMIFS(Ingresos!$T$6:$T$1505,ING_COD,$B707,ING_CLASE,"GRA"))</f>
        <v>0</v>
      </c>
      <c r="J707" s="19" t="n">
        <f aca="false">IF($B707="",0,SUMIFS(Ingresos!$T$6:$T$1505,ING_COD,$B707,ING_CLASE,"BON"))</f>
        <v>0</v>
      </c>
      <c r="K707" s="19" t="n">
        <f aca="false">IF($B707="",0,SUMIFS(Ingresos!$T$6:$T$1505,ING_COD,$B707,ING_CLASE,"EXT"))</f>
        <v>0</v>
      </c>
      <c r="L707" s="19" t="n">
        <f aca="false">IF($B707="",0,SUMIFS(Ingresos!$T$6:$T$1505,ING_COD,$B707,ING_CLASE,"OTO"))</f>
        <v>0</v>
      </c>
      <c r="M707" s="19" t="n">
        <f aca="false">IF($B707="",0,SUMIFS(Ingresos!$T$6:$T$1505,ING_COD,$B707,ING_CLASE,"OTX"))</f>
        <v>0</v>
      </c>
      <c r="N707" s="19" t="n">
        <f aca="false">IF($B707="",0,SUMIFS(Ingresos!$T$6:$T$1505,ING_COD,$B707,ING_CLASE,"RETO"))</f>
        <v>0</v>
      </c>
      <c r="O707" s="19" t="n">
        <f aca="false">IF($B707="",0,SUMIFS(Ingresos!$T$6:$T$1505,ING_COD,$B707,ING_CLASE,"INA"))</f>
        <v>0</v>
      </c>
      <c r="P707" s="19" t="n">
        <f aca="false">G707+I707+J707+K707+L707+M707</f>
        <v>0</v>
      </c>
      <c r="Q707" s="44" t="n">
        <f aca="false">IF($F707="Activo",7,IF($F707="Cese",1,0))</f>
        <v>0</v>
      </c>
      <c r="R707" s="19" t="n">
        <f aca="false">G707*Q707</f>
        <v>0</v>
      </c>
      <c r="S707" s="19" t="n">
        <f aca="false">IF($F707="Activo",SUMIFS(I707:I713,$D707:$D713,"&lt;="&amp;Trabajadores!$N$64)+IF(PROY_BON="Sí",SUMIFS(J707:J713,$D707:$D713,"&lt;="&amp;Trabajadores!$N$64),0),IF($F707="Cese",I707+IF(PROY_BON="Sí",J707,0),0))</f>
        <v>0</v>
      </c>
      <c r="T707" s="19" t="n">
        <f aca="false">IF(OR($F707&lt;&gt;"Activo",Trabajadores!$I$64="No"),0,IF(I708=0,H707*(1+IF(PROY_BON="Sí",Trabajadores!$P$64,0))*Trabajadores!$R$64/6*(Trabajadores!$N$64&gt;=7),0)+IF(I713=0,H707*(1+IF(PROY_BON="Sí",Trabajadores!$P$64,0))*Trabajadores!$S$64/6*(Trabajadores!$N$64&gt;=12),0))</f>
        <v>0</v>
      </c>
      <c r="U707" s="19" t="n">
        <f aca="false">IF($F707="Activo",IF(Trabajadores!$J$64="Sí",L707*7,L707),IF($F707="Cese",L707,0))</f>
        <v>0</v>
      </c>
      <c r="V707" s="19" t="n">
        <f aca="false">IF(OR($F707="Activo",$F707="Cese"),M707,0)</f>
        <v>0</v>
      </c>
      <c r="W707" s="19" t="n">
        <f aca="false">IF(OR($F707="Activo",$F707="Cese"),SUM(P702:P706),0)</f>
        <v>0</v>
      </c>
      <c r="X707" s="36" t="n">
        <f aca="false">IF(OR($F707="Activo",$F707="Cese"),R707+S707+T707+U707+V707+W707,0)</f>
        <v>0</v>
      </c>
      <c r="Y707" s="19" t="n">
        <f aca="false">IF(OR($F707="Activo",$F707="Cese"),DED_FIJA,0)</f>
        <v>0</v>
      </c>
      <c r="Z707" s="36" t="n">
        <f aca="false">MAX(0,X707-Y707)</f>
        <v>0</v>
      </c>
      <c r="AA707" s="19" t="n">
        <f aca="false">IF(Z707=0,0,MAX(0,MIN(Z707,Parámetros!$G$19)-Parámetros!$F$19)*Parámetros!$E$19)</f>
        <v>0</v>
      </c>
      <c r="AB707" s="19" t="n">
        <f aca="false">IF(Z707=0,0,MAX(0,MIN(Z707,Parámetros!$G$20)-Parámetros!$F$20)*Parámetros!$E$20)</f>
        <v>0</v>
      </c>
      <c r="AC707" s="19" t="n">
        <f aca="false">IF(Z707=0,0,MAX(0,MIN(Z707,Parámetros!$G$21)-Parámetros!$F$21)*Parámetros!$E$21)</f>
        <v>0</v>
      </c>
      <c r="AD707" s="19" t="n">
        <f aca="false">IF(Z707=0,0,MAX(0,MIN(Z707,Parámetros!$G$22)-Parámetros!$F$22)*Parámetros!$E$22)</f>
        <v>0</v>
      </c>
      <c r="AE707" s="19" t="n">
        <f aca="false">IF(Z707=0,0,MAX(0,MIN(Z707,Parámetros!$G$23)-Parámetros!$F$23)*Parámetros!$E$23)</f>
        <v>0</v>
      </c>
      <c r="AF707" s="36" t="n">
        <f aca="false">SUM(AA707:AE707)</f>
        <v>0</v>
      </c>
      <c r="AG707" s="45" t="str">
        <f aca="false">IF(AM707&lt;=0,"-",INDEX(TR_TASA,MATCH(AM707,TR_DESDE,1)))</f>
        <v>-</v>
      </c>
      <c r="AH707" s="44" t="n">
        <f aca="false">IF($F707="Cese",1,IF($F707="Activo",INDEX(DIV_N,6),0))</f>
        <v>0</v>
      </c>
      <c r="AI707" s="44" t="n">
        <f aca="false">IF($F707="Cese",5,IF($F707="Activo",INDEX(DIV_HASTA,6),0))</f>
        <v>0</v>
      </c>
      <c r="AJ707" s="19" t="n">
        <f aca="false">IF(OR($F707="Activo",$F707="Cese"),SUMIFS(AV702:AV706,D702:D706,"&lt;="&amp;AI707),0)</f>
        <v>0</v>
      </c>
      <c r="AK707" s="19" t="n">
        <f aca="false">IF(OR($F707="Activo",$F707="Cese"),MAX(0,(AF707-AJ707)/AH707),0)</f>
        <v>0</v>
      </c>
      <c r="AL707" s="19" t="n">
        <f aca="false">IF(OR($F707="Activo",$F707="Cese"),K707+IF(PROY_BON="Sí",0,J707),0)</f>
        <v>0</v>
      </c>
      <c r="AM707" s="19" t="n">
        <f aca="false">IF(AL707&gt;0,MAX(0,X707+AL707-Y707),Z707)</f>
        <v>0</v>
      </c>
      <c r="AN707" s="19" t="n">
        <f aca="false">SUMPRODUCT((AM707&gt;TR_DESDE)*(AM707-TR_DESDE)*TR_INC)</f>
        <v>0</v>
      </c>
      <c r="AO707" s="19" t="n">
        <f aca="false">IF(AL707&gt;0,MAX(0,AN707-IF($F707="Cese",MAX(AF707,AJ707),AF707)),0)</f>
        <v>0</v>
      </c>
      <c r="AP707" s="46" t="n">
        <f aca="false">IF(OR($F707="Activo",$F707="Cese"),ROUND(AK707+AO707,2),0)</f>
        <v>0</v>
      </c>
      <c r="AQ707" s="19" t="n">
        <f aca="false">IF($F707="Cese",MAX(0,AJ707-AN707),0)</f>
        <v>0</v>
      </c>
      <c r="AR707" s="19" t="str">
        <f aca="false">IF($B707="","",IF(COUNTIFS(RP_COD,$B707,'Retenciones Planilla'!$H$6:$H$105,"&lt;&gt;")=0,"",SUMIFS('Retenciones Planilla'!$H$6:$H$105,RP_COD,$B707)))</f>
        <v/>
      </c>
      <c r="AS707" s="19" t="str">
        <f aca="false">IF(AR707="","",AR707-AP707)</f>
        <v/>
      </c>
      <c r="AT707" s="23" t="str">
        <f aca="false">IF($B707="","",IF(NOT(OR($F707="Activo",$F707="Cese")),IF(N(AR707)=0,"—","Revisar: sin vínculo"),IF(AR707="",IF(AP707=0,"No corresponde","Sin dato planilla"),IF(ABS(AS707)&lt;=TOL,"OK",IF(AS707&gt;0,"Retuvo de más","Retuvo de menos")))))</f>
        <v/>
      </c>
      <c r="AU707" s="19" t="n">
        <f aca="false">IF(AND(BASE_RET="Planilla (si existe)",AR707&lt;&gt;""),AR707,AP707)</f>
        <v>0</v>
      </c>
      <c r="AV707" s="19" t="n">
        <f aca="false">AU707+N707</f>
        <v>0</v>
      </c>
    </row>
    <row r="708" customFormat="false" ht="15" hidden="false" customHeight="false" outlineLevel="0" collapsed="false">
      <c r="A708" s="43" t="n">
        <v>59</v>
      </c>
      <c r="B708" s="35" t="str">
        <f aca="false">IF(Trabajadores!$B$64="","",Trabajadores!$B$64)</f>
        <v/>
      </c>
      <c r="C708" s="35" t="str">
        <f aca="false">IF($B708="","",Trabajadores!$D$64)</f>
        <v/>
      </c>
      <c r="D708" s="43" t="n">
        <v>7</v>
      </c>
      <c r="E708" s="23" t="s">
        <v>304</v>
      </c>
      <c r="F708" s="23" t="str">
        <f aca="false">IF($B708="","",IF(OR(7&lt;Trabajadores!$M$64,7&gt;Trabajadores!$N$64),"No vinculado",IF(AND(7=Trabajadores!$N$64,Trabajadores!$O$64="Sí"),"Cese","Activo")))</f>
        <v/>
      </c>
      <c r="G708" s="19" t="n">
        <f aca="false">IF($B708="",0,SUMIFS(Ingresos!$U$6:$U$1505,ING_COD,$B708,ING_CLASE,"ORD"))</f>
        <v>0</v>
      </c>
      <c r="H708" s="19" t="n">
        <f aca="false">IF($B708="",0,SUMIFS(Ingresos!$U$6:$U$1505,ING_COD,$B708,ING_CLASE,"ORD",ING_COMP,"Sí"))</f>
        <v>0</v>
      </c>
      <c r="I708" s="19" t="n">
        <f aca="false">IF($B708="",0,SUMIFS(Ingresos!$U$6:$U$1505,ING_COD,$B708,ING_CLASE,"GRA"))</f>
        <v>0</v>
      </c>
      <c r="J708" s="19" t="n">
        <f aca="false">IF($B708="",0,SUMIFS(Ingresos!$U$6:$U$1505,ING_COD,$B708,ING_CLASE,"BON"))</f>
        <v>0</v>
      </c>
      <c r="K708" s="19" t="n">
        <f aca="false">IF($B708="",0,SUMIFS(Ingresos!$U$6:$U$1505,ING_COD,$B708,ING_CLASE,"EXT"))</f>
        <v>0</v>
      </c>
      <c r="L708" s="19" t="n">
        <f aca="false">IF($B708="",0,SUMIFS(Ingresos!$U$6:$U$1505,ING_COD,$B708,ING_CLASE,"OTO"))</f>
        <v>0</v>
      </c>
      <c r="M708" s="19" t="n">
        <f aca="false">IF($B708="",0,SUMIFS(Ingresos!$U$6:$U$1505,ING_COD,$B708,ING_CLASE,"OTX"))</f>
        <v>0</v>
      </c>
      <c r="N708" s="19" t="n">
        <f aca="false">IF($B708="",0,SUMIFS(Ingresos!$U$6:$U$1505,ING_COD,$B708,ING_CLASE,"RETO"))</f>
        <v>0</v>
      </c>
      <c r="O708" s="19" t="n">
        <f aca="false">IF($B708="",0,SUMIFS(Ingresos!$U$6:$U$1505,ING_COD,$B708,ING_CLASE,"INA"))</f>
        <v>0</v>
      </c>
      <c r="P708" s="19" t="n">
        <f aca="false">G708+I708+J708+K708+L708+M708</f>
        <v>0</v>
      </c>
      <c r="Q708" s="44" t="n">
        <f aca="false">IF($F708="Activo",6,IF($F708="Cese",1,0))</f>
        <v>0</v>
      </c>
      <c r="R708" s="19" t="n">
        <f aca="false">G708*Q708</f>
        <v>0</v>
      </c>
      <c r="S708" s="19" t="n">
        <f aca="false">IF($F708="Activo",SUMIFS(I708:I713,$D708:$D713,"&lt;="&amp;Trabajadores!$N$64)+IF(PROY_BON="Sí",SUMIFS(J708:J713,$D708:$D713,"&lt;="&amp;Trabajadores!$N$64),0),IF($F708="Cese",I708+IF(PROY_BON="Sí",J708,0),0))</f>
        <v>0</v>
      </c>
      <c r="T708" s="19" t="n">
        <f aca="false">IF(OR($F708&lt;&gt;"Activo",Trabajadores!$I$64="No"),0,IF(I713=0,H708*(1+IF(PROY_BON="Sí",Trabajadores!$P$64,0))*Trabajadores!$S$64/6*(Trabajadores!$N$64&gt;=12),0))</f>
        <v>0</v>
      </c>
      <c r="U708" s="19" t="n">
        <f aca="false">IF($F708="Activo",IF(Trabajadores!$J$64="Sí",L708*6,L708),IF($F708="Cese",L708,0))</f>
        <v>0</v>
      </c>
      <c r="V708" s="19" t="n">
        <f aca="false">IF(OR($F708="Activo",$F708="Cese"),M708,0)</f>
        <v>0</v>
      </c>
      <c r="W708" s="19" t="n">
        <f aca="false">IF(OR($F708="Activo",$F708="Cese"),SUM(P702:P707),0)</f>
        <v>0</v>
      </c>
      <c r="X708" s="36" t="n">
        <f aca="false">IF(OR($F708="Activo",$F708="Cese"),R708+S708+T708+U708+V708+W708,0)</f>
        <v>0</v>
      </c>
      <c r="Y708" s="19" t="n">
        <f aca="false">IF(OR($F708="Activo",$F708="Cese"),DED_FIJA,0)</f>
        <v>0</v>
      </c>
      <c r="Z708" s="36" t="n">
        <f aca="false">MAX(0,X708-Y708)</f>
        <v>0</v>
      </c>
      <c r="AA708" s="19" t="n">
        <f aca="false">IF(Z708=0,0,MAX(0,MIN(Z708,Parámetros!$G$19)-Parámetros!$F$19)*Parámetros!$E$19)</f>
        <v>0</v>
      </c>
      <c r="AB708" s="19" t="n">
        <f aca="false">IF(Z708=0,0,MAX(0,MIN(Z708,Parámetros!$G$20)-Parámetros!$F$20)*Parámetros!$E$20)</f>
        <v>0</v>
      </c>
      <c r="AC708" s="19" t="n">
        <f aca="false">IF(Z708=0,0,MAX(0,MIN(Z708,Parámetros!$G$21)-Parámetros!$F$21)*Parámetros!$E$21)</f>
        <v>0</v>
      </c>
      <c r="AD708" s="19" t="n">
        <f aca="false">IF(Z708=0,0,MAX(0,MIN(Z708,Parámetros!$G$22)-Parámetros!$F$22)*Parámetros!$E$22)</f>
        <v>0</v>
      </c>
      <c r="AE708" s="19" t="n">
        <f aca="false">IF(Z708=0,0,MAX(0,MIN(Z708,Parámetros!$G$23)-Parámetros!$F$23)*Parámetros!$E$23)</f>
        <v>0</v>
      </c>
      <c r="AF708" s="36" t="n">
        <f aca="false">SUM(AA708:AE708)</f>
        <v>0</v>
      </c>
      <c r="AG708" s="45" t="str">
        <f aca="false">IF(AM708&lt;=0,"-",INDEX(TR_TASA,MATCH(AM708,TR_DESDE,1)))</f>
        <v>-</v>
      </c>
      <c r="AH708" s="44" t="n">
        <f aca="false">IF($F708="Cese",1,IF($F708="Activo",INDEX(DIV_N,7),0))</f>
        <v>0</v>
      </c>
      <c r="AI708" s="44" t="n">
        <f aca="false">IF($F708="Cese",6,IF($F708="Activo",INDEX(DIV_HASTA,7),0))</f>
        <v>0</v>
      </c>
      <c r="AJ708" s="19" t="n">
        <f aca="false">IF(OR($F708="Activo",$F708="Cese"),SUMIFS(AV702:AV707,D702:D707,"&lt;="&amp;AI708),0)</f>
        <v>0</v>
      </c>
      <c r="AK708" s="19" t="n">
        <f aca="false">IF(OR($F708="Activo",$F708="Cese"),MAX(0,(AF708-AJ708)/AH708),0)</f>
        <v>0</v>
      </c>
      <c r="AL708" s="19" t="n">
        <f aca="false">IF(OR($F708="Activo",$F708="Cese"),K708+IF(PROY_BON="Sí",0,J708),0)</f>
        <v>0</v>
      </c>
      <c r="AM708" s="19" t="n">
        <f aca="false">IF(AL708&gt;0,MAX(0,X708+AL708-Y708),Z708)</f>
        <v>0</v>
      </c>
      <c r="AN708" s="19" t="n">
        <f aca="false">SUMPRODUCT((AM708&gt;TR_DESDE)*(AM708-TR_DESDE)*TR_INC)</f>
        <v>0</v>
      </c>
      <c r="AO708" s="19" t="n">
        <f aca="false">IF(AL708&gt;0,MAX(0,AN708-IF($F708="Cese",MAX(AF708,AJ708),AF708)),0)</f>
        <v>0</v>
      </c>
      <c r="AP708" s="46" t="n">
        <f aca="false">IF(OR($F708="Activo",$F708="Cese"),ROUND(AK708+AO708,2),0)</f>
        <v>0</v>
      </c>
      <c r="AQ708" s="19" t="n">
        <f aca="false">IF($F708="Cese",MAX(0,AJ708-AN708),0)</f>
        <v>0</v>
      </c>
      <c r="AR708" s="19" t="str">
        <f aca="false">IF($B708="","",IF(COUNTIFS(RP_COD,$B708,'Retenciones Planilla'!$I$6:$I$105,"&lt;&gt;")=0,"",SUMIFS('Retenciones Planilla'!$I$6:$I$105,RP_COD,$B708)))</f>
        <v/>
      </c>
      <c r="AS708" s="19" t="str">
        <f aca="false">IF(AR708="","",AR708-AP708)</f>
        <v/>
      </c>
      <c r="AT708" s="23" t="str">
        <f aca="false">IF($B708="","",IF(NOT(OR($F708="Activo",$F708="Cese")),IF(N(AR708)=0,"—","Revisar: sin vínculo"),IF(AR708="",IF(AP708=0,"No corresponde","Sin dato planilla"),IF(ABS(AS708)&lt;=TOL,"OK",IF(AS708&gt;0,"Retuvo de más","Retuvo de menos")))))</f>
        <v/>
      </c>
      <c r="AU708" s="19" t="n">
        <f aca="false">IF(AND(BASE_RET="Planilla (si existe)",AR708&lt;&gt;""),AR708,AP708)</f>
        <v>0</v>
      </c>
      <c r="AV708" s="19" t="n">
        <f aca="false">AU708+N708</f>
        <v>0</v>
      </c>
    </row>
    <row r="709" customFormat="false" ht="15" hidden="false" customHeight="false" outlineLevel="0" collapsed="false">
      <c r="A709" s="43" t="n">
        <v>59</v>
      </c>
      <c r="B709" s="35" t="str">
        <f aca="false">IF(Trabajadores!$B$64="","",Trabajadores!$B$64)</f>
        <v/>
      </c>
      <c r="C709" s="35" t="str">
        <f aca="false">IF($B709="","",Trabajadores!$D$64)</f>
        <v/>
      </c>
      <c r="D709" s="43" t="n">
        <v>8</v>
      </c>
      <c r="E709" s="23" t="s">
        <v>305</v>
      </c>
      <c r="F709" s="23" t="str">
        <f aca="false">IF($B709="","",IF(OR(8&lt;Trabajadores!$M$64,8&gt;Trabajadores!$N$64),"No vinculado",IF(AND(8=Trabajadores!$N$64,Trabajadores!$O$64="Sí"),"Cese","Activo")))</f>
        <v/>
      </c>
      <c r="G709" s="19" t="n">
        <f aca="false">IF($B709="",0,SUMIFS(Ingresos!$V$6:$V$1505,ING_COD,$B709,ING_CLASE,"ORD"))</f>
        <v>0</v>
      </c>
      <c r="H709" s="19" t="n">
        <f aca="false">IF($B709="",0,SUMIFS(Ingresos!$V$6:$V$1505,ING_COD,$B709,ING_CLASE,"ORD",ING_COMP,"Sí"))</f>
        <v>0</v>
      </c>
      <c r="I709" s="19" t="n">
        <f aca="false">IF($B709="",0,SUMIFS(Ingresos!$V$6:$V$1505,ING_COD,$B709,ING_CLASE,"GRA"))</f>
        <v>0</v>
      </c>
      <c r="J709" s="19" t="n">
        <f aca="false">IF($B709="",0,SUMIFS(Ingresos!$V$6:$V$1505,ING_COD,$B709,ING_CLASE,"BON"))</f>
        <v>0</v>
      </c>
      <c r="K709" s="19" t="n">
        <f aca="false">IF($B709="",0,SUMIFS(Ingresos!$V$6:$V$1505,ING_COD,$B709,ING_CLASE,"EXT"))</f>
        <v>0</v>
      </c>
      <c r="L709" s="19" t="n">
        <f aca="false">IF($B709="",0,SUMIFS(Ingresos!$V$6:$V$1505,ING_COD,$B709,ING_CLASE,"OTO"))</f>
        <v>0</v>
      </c>
      <c r="M709" s="19" t="n">
        <f aca="false">IF($B709="",0,SUMIFS(Ingresos!$V$6:$V$1505,ING_COD,$B709,ING_CLASE,"OTX"))</f>
        <v>0</v>
      </c>
      <c r="N709" s="19" t="n">
        <f aca="false">IF($B709="",0,SUMIFS(Ingresos!$V$6:$V$1505,ING_COD,$B709,ING_CLASE,"RETO"))</f>
        <v>0</v>
      </c>
      <c r="O709" s="19" t="n">
        <f aca="false">IF($B709="",0,SUMIFS(Ingresos!$V$6:$V$1505,ING_COD,$B709,ING_CLASE,"INA"))</f>
        <v>0</v>
      </c>
      <c r="P709" s="19" t="n">
        <f aca="false">G709+I709+J709+K709+L709+M709</f>
        <v>0</v>
      </c>
      <c r="Q709" s="44" t="n">
        <f aca="false">IF($F709="Activo",5,IF($F709="Cese",1,0))</f>
        <v>0</v>
      </c>
      <c r="R709" s="19" t="n">
        <f aca="false">G709*Q709</f>
        <v>0</v>
      </c>
      <c r="S709" s="19" t="n">
        <f aca="false">IF($F709="Activo",SUMIFS(I709:I713,$D709:$D713,"&lt;="&amp;Trabajadores!$N$64)+IF(PROY_BON="Sí",SUMIFS(J709:J713,$D709:$D713,"&lt;="&amp;Trabajadores!$N$64),0),IF($F709="Cese",I709+IF(PROY_BON="Sí",J709,0),0))</f>
        <v>0</v>
      </c>
      <c r="T709" s="19" t="n">
        <f aca="false">IF(OR($F709&lt;&gt;"Activo",Trabajadores!$I$64="No"),0,IF(I713=0,H709*(1+IF(PROY_BON="Sí",Trabajadores!$P$64,0))*Trabajadores!$S$64/6*(Trabajadores!$N$64&gt;=12),0))</f>
        <v>0</v>
      </c>
      <c r="U709" s="19" t="n">
        <f aca="false">IF($F709="Activo",IF(Trabajadores!$J$64="Sí",L709*5,L709),IF($F709="Cese",L709,0))</f>
        <v>0</v>
      </c>
      <c r="V709" s="19" t="n">
        <f aca="false">IF(OR($F709="Activo",$F709="Cese"),M709,0)</f>
        <v>0</v>
      </c>
      <c r="W709" s="19" t="n">
        <f aca="false">IF(OR($F709="Activo",$F709="Cese"),SUM(P702:P708),0)</f>
        <v>0</v>
      </c>
      <c r="X709" s="36" t="n">
        <f aca="false">IF(OR($F709="Activo",$F709="Cese"),R709+S709+T709+U709+V709+W709,0)</f>
        <v>0</v>
      </c>
      <c r="Y709" s="19" t="n">
        <f aca="false">IF(OR($F709="Activo",$F709="Cese"),DED_FIJA,0)</f>
        <v>0</v>
      </c>
      <c r="Z709" s="36" t="n">
        <f aca="false">MAX(0,X709-Y709)</f>
        <v>0</v>
      </c>
      <c r="AA709" s="19" t="n">
        <f aca="false">IF(Z709=0,0,MAX(0,MIN(Z709,Parámetros!$G$19)-Parámetros!$F$19)*Parámetros!$E$19)</f>
        <v>0</v>
      </c>
      <c r="AB709" s="19" t="n">
        <f aca="false">IF(Z709=0,0,MAX(0,MIN(Z709,Parámetros!$G$20)-Parámetros!$F$20)*Parámetros!$E$20)</f>
        <v>0</v>
      </c>
      <c r="AC709" s="19" t="n">
        <f aca="false">IF(Z709=0,0,MAX(0,MIN(Z709,Parámetros!$G$21)-Parámetros!$F$21)*Parámetros!$E$21)</f>
        <v>0</v>
      </c>
      <c r="AD709" s="19" t="n">
        <f aca="false">IF(Z709=0,0,MAX(0,MIN(Z709,Parámetros!$G$22)-Parámetros!$F$22)*Parámetros!$E$22)</f>
        <v>0</v>
      </c>
      <c r="AE709" s="19" t="n">
        <f aca="false">IF(Z709=0,0,MAX(0,MIN(Z709,Parámetros!$G$23)-Parámetros!$F$23)*Parámetros!$E$23)</f>
        <v>0</v>
      </c>
      <c r="AF709" s="36" t="n">
        <f aca="false">SUM(AA709:AE709)</f>
        <v>0</v>
      </c>
      <c r="AG709" s="45" t="str">
        <f aca="false">IF(AM709&lt;=0,"-",INDEX(TR_TASA,MATCH(AM709,TR_DESDE,1)))</f>
        <v>-</v>
      </c>
      <c r="AH709" s="44" t="n">
        <f aca="false">IF($F709="Cese",1,IF($F709="Activo",INDEX(DIV_N,8),0))</f>
        <v>0</v>
      </c>
      <c r="AI709" s="44" t="n">
        <f aca="false">IF($F709="Cese",7,IF($F709="Activo",INDEX(DIV_HASTA,8),0))</f>
        <v>0</v>
      </c>
      <c r="AJ709" s="19" t="n">
        <f aca="false">IF(OR($F709="Activo",$F709="Cese"),SUMIFS(AV702:AV708,D702:D708,"&lt;="&amp;AI709),0)</f>
        <v>0</v>
      </c>
      <c r="AK709" s="19" t="n">
        <f aca="false">IF(OR($F709="Activo",$F709="Cese"),MAX(0,(AF709-AJ709)/AH709),0)</f>
        <v>0</v>
      </c>
      <c r="AL709" s="19" t="n">
        <f aca="false">IF(OR($F709="Activo",$F709="Cese"),K709+IF(PROY_BON="Sí",0,J709),0)</f>
        <v>0</v>
      </c>
      <c r="AM709" s="19" t="n">
        <f aca="false">IF(AL709&gt;0,MAX(0,X709+AL709-Y709),Z709)</f>
        <v>0</v>
      </c>
      <c r="AN709" s="19" t="n">
        <f aca="false">SUMPRODUCT((AM709&gt;TR_DESDE)*(AM709-TR_DESDE)*TR_INC)</f>
        <v>0</v>
      </c>
      <c r="AO709" s="19" t="n">
        <f aca="false">IF(AL709&gt;0,MAX(0,AN709-IF($F709="Cese",MAX(AF709,AJ709),AF709)),0)</f>
        <v>0</v>
      </c>
      <c r="AP709" s="46" t="n">
        <f aca="false">IF(OR($F709="Activo",$F709="Cese"),ROUND(AK709+AO709,2),0)</f>
        <v>0</v>
      </c>
      <c r="AQ709" s="19" t="n">
        <f aca="false">IF($F709="Cese",MAX(0,AJ709-AN709),0)</f>
        <v>0</v>
      </c>
      <c r="AR709" s="19" t="str">
        <f aca="false">IF($B709="","",IF(COUNTIFS(RP_COD,$B709,'Retenciones Planilla'!$J$6:$J$105,"&lt;&gt;")=0,"",SUMIFS('Retenciones Planilla'!$J$6:$J$105,RP_COD,$B709)))</f>
        <v/>
      </c>
      <c r="AS709" s="19" t="str">
        <f aca="false">IF(AR709="","",AR709-AP709)</f>
        <v/>
      </c>
      <c r="AT709" s="23" t="str">
        <f aca="false">IF($B709="","",IF(NOT(OR($F709="Activo",$F709="Cese")),IF(N(AR709)=0,"—","Revisar: sin vínculo"),IF(AR709="",IF(AP709=0,"No corresponde","Sin dato planilla"),IF(ABS(AS709)&lt;=TOL,"OK",IF(AS709&gt;0,"Retuvo de más","Retuvo de menos")))))</f>
        <v/>
      </c>
      <c r="AU709" s="19" t="n">
        <f aca="false">IF(AND(BASE_RET="Planilla (si existe)",AR709&lt;&gt;""),AR709,AP709)</f>
        <v>0</v>
      </c>
      <c r="AV709" s="19" t="n">
        <f aca="false">AU709+N709</f>
        <v>0</v>
      </c>
    </row>
    <row r="710" customFormat="false" ht="15" hidden="false" customHeight="false" outlineLevel="0" collapsed="false">
      <c r="A710" s="43" t="n">
        <v>59</v>
      </c>
      <c r="B710" s="35" t="str">
        <f aca="false">IF(Trabajadores!$B$64="","",Trabajadores!$B$64)</f>
        <v/>
      </c>
      <c r="C710" s="35" t="str">
        <f aca="false">IF($B710="","",Trabajadores!$D$64)</f>
        <v/>
      </c>
      <c r="D710" s="43" t="n">
        <v>9</v>
      </c>
      <c r="E710" s="23" t="s">
        <v>306</v>
      </c>
      <c r="F710" s="23" t="str">
        <f aca="false">IF($B710="","",IF(OR(9&lt;Trabajadores!$M$64,9&gt;Trabajadores!$N$64),"No vinculado",IF(AND(9=Trabajadores!$N$64,Trabajadores!$O$64="Sí"),"Cese","Activo")))</f>
        <v/>
      </c>
      <c r="G710" s="19" t="n">
        <f aca="false">IF($B710="",0,SUMIFS(Ingresos!$W$6:$W$1505,ING_COD,$B710,ING_CLASE,"ORD"))</f>
        <v>0</v>
      </c>
      <c r="H710" s="19" t="n">
        <f aca="false">IF($B710="",0,SUMIFS(Ingresos!$W$6:$W$1505,ING_COD,$B710,ING_CLASE,"ORD",ING_COMP,"Sí"))</f>
        <v>0</v>
      </c>
      <c r="I710" s="19" t="n">
        <f aca="false">IF($B710="",0,SUMIFS(Ingresos!$W$6:$W$1505,ING_COD,$B710,ING_CLASE,"GRA"))</f>
        <v>0</v>
      </c>
      <c r="J710" s="19" t="n">
        <f aca="false">IF($B710="",0,SUMIFS(Ingresos!$W$6:$W$1505,ING_COD,$B710,ING_CLASE,"BON"))</f>
        <v>0</v>
      </c>
      <c r="K710" s="19" t="n">
        <f aca="false">IF($B710="",0,SUMIFS(Ingresos!$W$6:$W$1505,ING_COD,$B710,ING_CLASE,"EXT"))</f>
        <v>0</v>
      </c>
      <c r="L710" s="19" t="n">
        <f aca="false">IF($B710="",0,SUMIFS(Ingresos!$W$6:$W$1505,ING_COD,$B710,ING_CLASE,"OTO"))</f>
        <v>0</v>
      </c>
      <c r="M710" s="19" t="n">
        <f aca="false">IF($B710="",0,SUMIFS(Ingresos!$W$6:$W$1505,ING_COD,$B710,ING_CLASE,"OTX"))</f>
        <v>0</v>
      </c>
      <c r="N710" s="19" t="n">
        <f aca="false">IF($B710="",0,SUMIFS(Ingresos!$W$6:$W$1505,ING_COD,$B710,ING_CLASE,"RETO"))</f>
        <v>0</v>
      </c>
      <c r="O710" s="19" t="n">
        <f aca="false">IF($B710="",0,SUMIFS(Ingresos!$W$6:$W$1505,ING_COD,$B710,ING_CLASE,"INA"))</f>
        <v>0</v>
      </c>
      <c r="P710" s="19" t="n">
        <f aca="false">G710+I710+J710+K710+L710+M710</f>
        <v>0</v>
      </c>
      <c r="Q710" s="44" t="n">
        <f aca="false">IF($F710="Activo",4,IF($F710="Cese",1,0))</f>
        <v>0</v>
      </c>
      <c r="R710" s="19" t="n">
        <f aca="false">G710*Q710</f>
        <v>0</v>
      </c>
      <c r="S710" s="19" t="n">
        <f aca="false">IF($F710="Activo",SUMIFS(I710:I713,$D710:$D713,"&lt;="&amp;Trabajadores!$N$64)+IF(PROY_BON="Sí",SUMIFS(J710:J713,$D710:$D713,"&lt;="&amp;Trabajadores!$N$64),0),IF($F710="Cese",I710+IF(PROY_BON="Sí",J710,0),0))</f>
        <v>0</v>
      </c>
      <c r="T710" s="19" t="n">
        <f aca="false">IF(OR($F710&lt;&gt;"Activo",Trabajadores!$I$64="No"),0,IF(I713=0,H710*(1+IF(PROY_BON="Sí",Trabajadores!$P$64,0))*Trabajadores!$S$64/6*(Trabajadores!$N$64&gt;=12),0))</f>
        <v>0</v>
      </c>
      <c r="U710" s="19" t="n">
        <f aca="false">IF($F710="Activo",IF(Trabajadores!$J$64="Sí",L710*4,L710),IF($F710="Cese",L710,0))</f>
        <v>0</v>
      </c>
      <c r="V710" s="19" t="n">
        <f aca="false">IF(OR($F710="Activo",$F710="Cese"),M710,0)</f>
        <v>0</v>
      </c>
      <c r="W710" s="19" t="n">
        <f aca="false">IF(OR($F710="Activo",$F710="Cese"),SUM(P702:P709),0)</f>
        <v>0</v>
      </c>
      <c r="X710" s="36" t="n">
        <f aca="false">IF(OR($F710="Activo",$F710="Cese"),R710+S710+T710+U710+V710+W710,0)</f>
        <v>0</v>
      </c>
      <c r="Y710" s="19" t="n">
        <f aca="false">IF(OR($F710="Activo",$F710="Cese"),DED_FIJA,0)</f>
        <v>0</v>
      </c>
      <c r="Z710" s="36" t="n">
        <f aca="false">MAX(0,X710-Y710)</f>
        <v>0</v>
      </c>
      <c r="AA710" s="19" t="n">
        <f aca="false">IF(Z710=0,0,MAX(0,MIN(Z710,Parámetros!$G$19)-Parámetros!$F$19)*Parámetros!$E$19)</f>
        <v>0</v>
      </c>
      <c r="AB710" s="19" t="n">
        <f aca="false">IF(Z710=0,0,MAX(0,MIN(Z710,Parámetros!$G$20)-Parámetros!$F$20)*Parámetros!$E$20)</f>
        <v>0</v>
      </c>
      <c r="AC710" s="19" t="n">
        <f aca="false">IF(Z710=0,0,MAX(0,MIN(Z710,Parámetros!$G$21)-Parámetros!$F$21)*Parámetros!$E$21)</f>
        <v>0</v>
      </c>
      <c r="AD710" s="19" t="n">
        <f aca="false">IF(Z710=0,0,MAX(0,MIN(Z710,Parámetros!$G$22)-Parámetros!$F$22)*Parámetros!$E$22)</f>
        <v>0</v>
      </c>
      <c r="AE710" s="19" t="n">
        <f aca="false">IF(Z710=0,0,MAX(0,MIN(Z710,Parámetros!$G$23)-Parámetros!$F$23)*Parámetros!$E$23)</f>
        <v>0</v>
      </c>
      <c r="AF710" s="36" t="n">
        <f aca="false">SUM(AA710:AE710)</f>
        <v>0</v>
      </c>
      <c r="AG710" s="45" t="str">
        <f aca="false">IF(AM710&lt;=0,"-",INDEX(TR_TASA,MATCH(AM710,TR_DESDE,1)))</f>
        <v>-</v>
      </c>
      <c r="AH710" s="44" t="n">
        <f aca="false">IF($F710="Cese",1,IF($F710="Activo",INDEX(DIV_N,9),0))</f>
        <v>0</v>
      </c>
      <c r="AI710" s="44" t="n">
        <f aca="false">IF($F710="Cese",8,IF($F710="Activo",INDEX(DIV_HASTA,9),0))</f>
        <v>0</v>
      </c>
      <c r="AJ710" s="19" t="n">
        <f aca="false">IF(OR($F710="Activo",$F710="Cese"),SUMIFS(AV702:AV709,D702:D709,"&lt;="&amp;AI710),0)</f>
        <v>0</v>
      </c>
      <c r="AK710" s="19" t="n">
        <f aca="false">IF(OR($F710="Activo",$F710="Cese"),MAX(0,(AF710-AJ710)/AH710),0)</f>
        <v>0</v>
      </c>
      <c r="AL710" s="19" t="n">
        <f aca="false">IF(OR($F710="Activo",$F710="Cese"),K710+IF(PROY_BON="Sí",0,J710),0)</f>
        <v>0</v>
      </c>
      <c r="AM710" s="19" t="n">
        <f aca="false">IF(AL710&gt;0,MAX(0,X710+AL710-Y710),Z710)</f>
        <v>0</v>
      </c>
      <c r="AN710" s="19" t="n">
        <f aca="false">SUMPRODUCT((AM710&gt;TR_DESDE)*(AM710-TR_DESDE)*TR_INC)</f>
        <v>0</v>
      </c>
      <c r="AO710" s="19" t="n">
        <f aca="false">IF(AL710&gt;0,MAX(0,AN710-IF($F710="Cese",MAX(AF710,AJ710),AF710)),0)</f>
        <v>0</v>
      </c>
      <c r="AP710" s="46" t="n">
        <f aca="false">IF(OR($F710="Activo",$F710="Cese"),ROUND(AK710+AO710,2),0)</f>
        <v>0</v>
      </c>
      <c r="AQ710" s="19" t="n">
        <f aca="false">IF($F710="Cese",MAX(0,AJ710-AN710),0)</f>
        <v>0</v>
      </c>
      <c r="AR710" s="19" t="str">
        <f aca="false">IF($B710="","",IF(COUNTIFS(RP_COD,$B710,'Retenciones Planilla'!$K$6:$K$105,"&lt;&gt;")=0,"",SUMIFS('Retenciones Planilla'!$K$6:$K$105,RP_COD,$B710)))</f>
        <v/>
      </c>
      <c r="AS710" s="19" t="str">
        <f aca="false">IF(AR710="","",AR710-AP710)</f>
        <v/>
      </c>
      <c r="AT710" s="23" t="str">
        <f aca="false">IF($B710="","",IF(NOT(OR($F710="Activo",$F710="Cese")),IF(N(AR710)=0,"—","Revisar: sin vínculo"),IF(AR710="",IF(AP710=0,"No corresponde","Sin dato planilla"),IF(ABS(AS710)&lt;=TOL,"OK",IF(AS710&gt;0,"Retuvo de más","Retuvo de menos")))))</f>
        <v/>
      </c>
      <c r="AU710" s="19" t="n">
        <f aca="false">IF(AND(BASE_RET="Planilla (si existe)",AR710&lt;&gt;""),AR710,AP710)</f>
        <v>0</v>
      </c>
      <c r="AV710" s="19" t="n">
        <f aca="false">AU710+N710</f>
        <v>0</v>
      </c>
    </row>
    <row r="711" customFormat="false" ht="15" hidden="false" customHeight="false" outlineLevel="0" collapsed="false">
      <c r="A711" s="43" t="n">
        <v>59</v>
      </c>
      <c r="B711" s="35" t="str">
        <f aca="false">IF(Trabajadores!$B$64="","",Trabajadores!$B$64)</f>
        <v/>
      </c>
      <c r="C711" s="35" t="str">
        <f aca="false">IF($B711="","",Trabajadores!$D$64)</f>
        <v/>
      </c>
      <c r="D711" s="43" t="n">
        <v>10</v>
      </c>
      <c r="E711" s="23" t="s">
        <v>307</v>
      </c>
      <c r="F711" s="23" t="str">
        <f aca="false">IF($B711="","",IF(OR(10&lt;Trabajadores!$M$64,10&gt;Trabajadores!$N$64),"No vinculado",IF(AND(10=Trabajadores!$N$64,Trabajadores!$O$64="Sí"),"Cese","Activo")))</f>
        <v/>
      </c>
      <c r="G711" s="19" t="n">
        <f aca="false">IF($B711="",0,SUMIFS(Ingresos!$X$6:$X$1505,ING_COD,$B711,ING_CLASE,"ORD"))</f>
        <v>0</v>
      </c>
      <c r="H711" s="19" t="n">
        <f aca="false">IF($B711="",0,SUMIFS(Ingresos!$X$6:$X$1505,ING_COD,$B711,ING_CLASE,"ORD",ING_COMP,"Sí"))</f>
        <v>0</v>
      </c>
      <c r="I711" s="19" t="n">
        <f aca="false">IF($B711="",0,SUMIFS(Ingresos!$X$6:$X$1505,ING_COD,$B711,ING_CLASE,"GRA"))</f>
        <v>0</v>
      </c>
      <c r="J711" s="19" t="n">
        <f aca="false">IF($B711="",0,SUMIFS(Ingresos!$X$6:$X$1505,ING_COD,$B711,ING_CLASE,"BON"))</f>
        <v>0</v>
      </c>
      <c r="K711" s="19" t="n">
        <f aca="false">IF($B711="",0,SUMIFS(Ingresos!$X$6:$X$1505,ING_COD,$B711,ING_CLASE,"EXT"))</f>
        <v>0</v>
      </c>
      <c r="L711" s="19" t="n">
        <f aca="false">IF($B711="",0,SUMIFS(Ingresos!$X$6:$X$1505,ING_COD,$B711,ING_CLASE,"OTO"))</f>
        <v>0</v>
      </c>
      <c r="M711" s="19" t="n">
        <f aca="false">IF($B711="",0,SUMIFS(Ingresos!$X$6:$X$1505,ING_COD,$B711,ING_CLASE,"OTX"))</f>
        <v>0</v>
      </c>
      <c r="N711" s="19" t="n">
        <f aca="false">IF($B711="",0,SUMIFS(Ingresos!$X$6:$X$1505,ING_COD,$B711,ING_CLASE,"RETO"))</f>
        <v>0</v>
      </c>
      <c r="O711" s="19" t="n">
        <f aca="false">IF($B711="",0,SUMIFS(Ingresos!$X$6:$X$1505,ING_COD,$B711,ING_CLASE,"INA"))</f>
        <v>0</v>
      </c>
      <c r="P711" s="19" t="n">
        <f aca="false">G711+I711+J711+K711+L711+M711</f>
        <v>0</v>
      </c>
      <c r="Q711" s="44" t="n">
        <f aca="false">IF($F711="Activo",3,IF($F711="Cese",1,0))</f>
        <v>0</v>
      </c>
      <c r="R711" s="19" t="n">
        <f aca="false">G711*Q711</f>
        <v>0</v>
      </c>
      <c r="S711" s="19" t="n">
        <f aca="false">IF($F711="Activo",SUMIFS(I711:I713,$D711:$D713,"&lt;="&amp;Trabajadores!$N$64)+IF(PROY_BON="Sí",SUMIFS(J711:J713,$D711:$D713,"&lt;="&amp;Trabajadores!$N$64),0),IF($F711="Cese",I711+IF(PROY_BON="Sí",J711,0),0))</f>
        <v>0</v>
      </c>
      <c r="T711" s="19" t="n">
        <f aca="false">IF(OR($F711&lt;&gt;"Activo",Trabajadores!$I$64="No"),0,IF(I713=0,H711*(1+IF(PROY_BON="Sí",Trabajadores!$P$64,0))*Trabajadores!$S$64/6*(Trabajadores!$N$64&gt;=12),0))</f>
        <v>0</v>
      </c>
      <c r="U711" s="19" t="n">
        <f aca="false">IF($F711="Activo",IF(Trabajadores!$J$64="Sí",L711*3,L711),IF($F711="Cese",L711,0))</f>
        <v>0</v>
      </c>
      <c r="V711" s="19" t="n">
        <f aca="false">IF(OR($F711="Activo",$F711="Cese"),M711,0)</f>
        <v>0</v>
      </c>
      <c r="W711" s="19" t="n">
        <f aca="false">IF(OR($F711="Activo",$F711="Cese"),SUM(P702:P710),0)</f>
        <v>0</v>
      </c>
      <c r="X711" s="36" t="n">
        <f aca="false">IF(OR($F711="Activo",$F711="Cese"),R711+S711+T711+U711+V711+W711,0)</f>
        <v>0</v>
      </c>
      <c r="Y711" s="19" t="n">
        <f aca="false">IF(OR($F711="Activo",$F711="Cese"),DED_FIJA,0)</f>
        <v>0</v>
      </c>
      <c r="Z711" s="36" t="n">
        <f aca="false">MAX(0,X711-Y711)</f>
        <v>0</v>
      </c>
      <c r="AA711" s="19" t="n">
        <f aca="false">IF(Z711=0,0,MAX(0,MIN(Z711,Parámetros!$G$19)-Parámetros!$F$19)*Parámetros!$E$19)</f>
        <v>0</v>
      </c>
      <c r="AB711" s="19" t="n">
        <f aca="false">IF(Z711=0,0,MAX(0,MIN(Z711,Parámetros!$G$20)-Parámetros!$F$20)*Parámetros!$E$20)</f>
        <v>0</v>
      </c>
      <c r="AC711" s="19" t="n">
        <f aca="false">IF(Z711=0,0,MAX(0,MIN(Z711,Parámetros!$G$21)-Parámetros!$F$21)*Parámetros!$E$21)</f>
        <v>0</v>
      </c>
      <c r="AD711" s="19" t="n">
        <f aca="false">IF(Z711=0,0,MAX(0,MIN(Z711,Parámetros!$G$22)-Parámetros!$F$22)*Parámetros!$E$22)</f>
        <v>0</v>
      </c>
      <c r="AE711" s="19" t="n">
        <f aca="false">IF(Z711=0,0,MAX(0,MIN(Z711,Parámetros!$G$23)-Parámetros!$F$23)*Parámetros!$E$23)</f>
        <v>0</v>
      </c>
      <c r="AF711" s="36" t="n">
        <f aca="false">SUM(AA711:AE711)</f>
        <v>0</v>
      </c>
      <c r="AG711" s="45" t="str">
        <f aca="false">IF(AM711&lt;=0,"-",INDEX(TR_TASA,MATCH(AM711,TR_DESDE,1)))</f>
        <v>-</v>
      </c>
      <c r="AH711" s="44" t="n">
        <f aca="false">IF($F711="Cese",1,IF($F711="Activo",INDEX(DIV_N,10),0))</f>
        <v>0</v>
      </c>
      <c r="AI711" s="44" t="n">
        <f aca="false">IF($F711="Cese",9,IF($F711="Activo",INDEX(DIV_HASTA,10),0))</f>
        <v>0</v>
      </c>
      <c r="AJ711" s="19" t="n">
        <f aca="false">IF(OR($F711="Activo",$F711="Cese"),SUMIFS(AV702:AV710,D702:D710,"&lt;="&amp;AI711),0)</f>
        <v>0</v>
      </c>
      <c r="AK711" s="19" t="n">
        <f aca="false">IF(OR($F711="Activo",$F711="Cese"),MAX(0,(AF711-AJ711)/AH711),0)</f>
        <v>0</v>
      </c>
      <c r="AL711" s="19" t="n">
        <f aca="false">IF(OR($F711="Activo",$F711="Cese"),K711+IF(PROY_BON="Sí",0,J711),0)</f>
        <v>0</v>
      </c>
      <c r="AM711" s="19" t="n">
        <f aca="false">IF(AL711&gt;0,MAX(0,X711+AL711-Y711),Z711)</f>
        <v>0</v>
      </c>
      <c r="AN711" s="19" t="n">
        <f aca="false">SUMPRODUCT((AM711&gt;TR_DESDE)*(AM711-TR_DESDE)*TR_INC)</f>
        <v>0</v>
      </c>
      <c r="AO711" s="19" t="n">
        <f aca="false">IF(AL711&gt;0,MAX(0,AN711-IF($F711="Cese",MAX(AF711,AJ711),AF711)),0)</f>
        <v>0</v>
      </c>
      <c r="AP711" s="46" t="n">
        <f aca="false">IF(OR($F711="Activo",$F711="Cese"),ROUND(AK711+AO711,2),0)</f>
        <v>0</v>
      </c>
      <c r="AQ711" s="19" t="n">
        <f aca="false">IF($F711="Cese",MAX(0,AJ711-AN711),0)</f>
        <v>0</v>
      </c>
      <c r="AR711" s="19" t="str">
        <f aca="false">IF($B711="","",IF(COUNTIFS(RP_COD,$B711,'Retenciones Planilla'!$L$6:$L$105,"&lt;&gt;")=0,"",SUMIFS('Retenciones Planilla'!$L$6:$L$105,RP_COD,$B711)))</f>
        <v/>
      </c>
      <c r="AS711" s="19" t="str">
        <f aca="false">IF(AR711="","",AR711-AP711)</f>
        <v/>
      </c>
      <c r="AT711" s="23" t="str">
        <f aca="false">IF($B711="","",IF(NOT(OR($F711="Activo",$F711="Cese")),IF(N(AR711)=0,"—","Revisar: sin vínculo"),IF(AR711="",IF(AP711=0,"No corresponde","Sin dato planilla"),IF(ABS(AS711)&lt;=TOL,"OK",IF(AS711&gt;0,"Retuvo de más","Retuvo de menos")))))</f>
        <v/>
      </c>
      <c r="AU711" s="19" t="n">
        <f aca="false">IF(AND(BASE_RET="Planilla (si existe)",AR711&lt;&gt;""),AR711,AP711)</f>
        <v>0</v>
      </c>
      <c r="AV711" s="19" t="n">
        <f aca="false">AU711+N711</f>
        <v>0</v>
      </c>
    </row>
    <row r="712" customFormat="false" ht="15" hidden="false" customHeight="false" outlineLevel="0" collapsed="false">
      <c r="A712" s="43" t="n">
        <v>59</v>
      </c>
      <c r="B712" s="35" t="str">
        <f aca="false">IF(Trabajadores!$B$64="","",Trabajadores!$B$64)</f>
        <v/>
      </c>
      <c r="C712" s="35" t="str">
        <f aca="false">IF($B712="","",Trabajadores!$D$64)</f>
        <v/>
      </c>
      <c r="D712" s="43" t="n">
        <v>11</v>
      </c>
      <c r="E712" s="23" t="s">
        <v>308</v>
      </c>
      <c r="F712" s="23" t="str">
        <f aca="false">IF($B712="","",IF(OR(11&lt;Trabajadores!$M$64,11&gt;Trabajadores!$N$64),"No vinculado",IF(AND(11=Trabajadores!$N$64,Trabajadores!$O$64="Sí"),"Cese","Activo")))</f>
        <v/>
      </c>
      <c r="G712" s="19" t="n">
        <f aca="false">IF($B712="",0,SUMIFS(Ingresos!$Y$6:$Y$1505,ING_COD,$B712,ING_CLASE,"ORD"))</f>
        <v>0</v>
      </c>
      <c r="H712" s="19" t="n">
        <f aca="false">IF($B712="",0,SUMIFS(Ingresos!$Y$6:$Y$1505,ING_COD,$B712,ING_CLASE,"ORD",ING_COMP,"Sí"))</f>
        <v>0</v>
      </c>
      <c r="I712" s="19" t="n">
        <f aca="false">IF($B712="",0,SUMIFS(Ingresos!$Y$6:$Y$1505,ING_COD,$B712,ING_CLASE,"GRA"))</f>
        <v>0</v>
      </c>
      <c r="J712" s="19" t="n">
        <f aca="false">IF($B712="",0,SUMIFS(Ingresos!$Y$6:$Y$1505,ING_COD,$B712,ING_CLASE,"BON"))</f>
        <v>0</v>
      </c>
      <c r="K712" s="19" t="n">
        <f aca="false">IF($B712="",0,SUMIFS(Ingresos!$Y$6:$Y$1505,ING_COD,$B712,ING_CLASE,"EXT"))</f>
        <v>0</v>
      </c>
      <c r="L712" s="19" t="n">
        <f aca="false">IF($B712="",0,SUMIFS(Ingresos!$Y$6:$Y$1505,ING_COD,$B712,ING_CLASE,"OTO"))</f>
        <v>0</v>
      </c>
      <c r="M712" s="19" t="n">
        <f aca="false">IF($B712="",0,SUMIFS(Ingresos!$Y$6:$Y$1505,ING_COD,$B712,ING_CLASE,"OTX"))</f>
        <v>0</v>
      </c>
      <c r="N712" s="19" t="n">
        <f aca="false">IF($B712="",0,SUMIFS(Ingresos!$Y$6:$Y$1505,ING_COD,$B712,ING_CLASE,"RETO"))</f>
        <v>0</v>
      </c>
      <c r="O712" s="19" t="n">
        <f aca="false">IF($B712="",0,SUMIFS(Ingresos!$Y$6:$Y$1505,ING_COD,$B712,ING_CLASE,"INA"))</f>
        <v>0</v>
      </c>
      <c r="P712" s="19" t="n">
        <f aca="false">G712+I712+J712+K712+L712+M712</f>
        <v>0</v>
      </c>
      <c r="Q712" s="44" t="n">
        <f aca="false">IF($F712="Activo",2,IF($F712="Cese",1,0))</f>
        <v>0</v>
      </c>
      <c r="R712" s="19" t="n">
        <f aca="false">G712*Q712</f>
        <v>0</v>
      </c>
      <c r="S712" s="19" t="n">
        <f aca="false">IF($F712="Activo",SUMIFS(I712:I713,$D712:$D713,"&lt;="&amp;Trabajadores!$N$64)+IF(PROY_BON="Sí",SUMIFS(J712:J713,$D712:$D713,"&lt;="&amp;Trabajadores!$N$64),0),IF($F712="Cese",I712+IF(PROY_BON="Sí",J712,0),0))</f>
        <v>0</v>
      </c>
      <c r="T712" s="19" t="n">
        <f aca="false">IF(OR($F712&lt;&gt;"Activo",Trabajadores!$I$64="No"),0,IF(I713=0,H712*(1+IF(PROY_BON="Sí",Trabajadores!$P$64,0))*Trabajadores!$S$64/6*(Trabajadores!$N$64&gt;=12),0))</f>
        <v>0</v>
      </c>
      <c r="U712" s="19" t="n">
        <f aca="false">IF($F712="Activo",IF(Trabajadores!$J$64="Sí",L712*2,L712),IF($F712="Cese",L712,0))</f>
        <v>0</v>
      </c>
      <c r="V712" s="19" t="n">
        <f aca="false">IF(OR($F712="Activo",$F712="Cese"),M712,0)</f>
        <v>0</v>
      </c>
      <c r="W712" s="19" t="n">
        <f aca="false">IF(OR($F712="Activo",$F712="Cese"),SUM(P702:P711),0)</f>
        <v>0</v>
      </c>
      <c r="X712" s="36" t="n">
        <f aca="false">IF(OR($F712="Activo",$F712="Cese"),R712+S712+T712+U712+V712+W712,0)</f>
        <v>0</v>
      </c>
      <c r="Y712" s="19" t="n">
        <f aca="false">IF(OR($F712="Activo",$F712="Cese"),DED_FIJA,0)</f>
        <v>0</v>
      </c>
      <c r="Z712" s="36" t="n">
        <f aca="false">MAX(0,X712-Y712)</f>
        <v>0</v>
      </c>
      <c r="AA712" s="19" t="n">
        <f aca="false">IF(Z712=0,0,MAX(0,MIN(Z712,Parámetros!$G$19)-Parámetros!$F$19)*Parámetros!$E$19)</f>
        <v>0</v>
      </c>
      <c r="AB712" s="19" t="n">
        <f aca="false">IF(Z712=0,0,MAX(0,MIN(Z712,Parámetros!$G$20)-Parámetros!$F$20)*Parámetros!$E$20)</f>
        <v>0</v>
      </c>
      <c r="AC712" s="19" t="n">
        <f aca="false">IF(Z712=0,0,MAX(0,MIN(Z712,Parámetros!$G$21)-Parámetros!$F$21)*Parámetros!$E$21)</f>
        <v>0</v>
      </c>
      <c r="AD712" s="19" t="n">
        <f aca="false">IF(Z712=0,0,MAX(0,MIN(Z712,Parámetros!$G$22)-Parámetros!$F$22)*Parámetros!$E$22)</f>
        <v>0</v>
      </c>
      <c r="AE712" s="19" t="n">
        <f aca="false">IF(Z712=0,0,MAX(0,MIN(Z712,Parámetros!$G$23)-Parámetros!$F$23)*Parámetros!$E$23)</f>
        <v>0</v>
      </c>
      <c r="AF712" s="36" t="n">
        <f aca="false">SUM(AA712:AE712)</f>
        <v>0</v>
      </c>
      <c r="AG712" s="45" t="str">
        <f aca="false">IF(AM712&lt;=0,"-",INDEX(TR_TASA,MATCH(AM712,TR_DESDE,1)))</f>
        <v>-</v>
      </c>
      <c r="AH712" s="44" t="n">
        <f aca="false">IF($F712="Cese",1,IF($F712="Activo",INDEX(DIV_N,11),0))</f>
        <v>0</v>
      </c>
      <c r="AI712" s="44" t="n">
        <f aca="false">IF($F712="Cese",10,IF($F712="Activo",INDEX(DIV_HASTA,11),0))</f>
        <v>0</v>
      </c>
      <c r="AJ712" s="19" t="n">
        <f aca="false">IF(OR($F712="Activo",$F712="Cese"),SUMIFS(AV702:AV711,D702:D711,"&lt;="&amp;AI712),0)</f>
        <v>0</v>
      </c>
      <c r="AK712" s="19" t="n">
        <f aca="false">IF(OR($F712="Activo",$F712="Cese"),MAX(0,(AF712-AJ712)/AH712),0)</f>
        <v>0</v>
      </c>
      <c r="AL712" s="19" t="n">
        <f aca="false">IF(OR($F712="Activo",$F712="Cese"),K712+IF(PROY_BON="Sí",0,J712),0)</f>
        <v>0</v>
      </c>
      <c r="AM712" s="19" t="n">
        <f aca="false">IF(AL712&gt;0,MAX(0,X712+AL712-Y712),Z712)</f>
        <v>0</v>
      </c>
      <c r="AN712" s="19" t="n">
        <f aca="false">SUMPRODUCT((AM712&gt;TR_DESDE)*(AM712-TR_DESDE)*TR_INC)</f>
        <v>0</v>
      </c>
      <c r="AO712" s="19" t="n">
        <f aca="false">IF(AL712&gt;0,MAX(0,AN712-IF($F712="Cese",MAX(AF712,AJ712),AF712)),0)</f>
        <v>0</v>
      </c>
      <c r="AP712" s="46" t="n">
        <f aca="false">IF(OR($F712="Activo",$F712="Cese"),ROUND(AK712+AO712,2),0)</f>
        <v>0</v>
      </c>
      <c r="AQ712" s="19" t="n">
        <f aca="false">IF($F712="Cese",MAX(0,AJ712-AN712),0)</f>
        <v>0</v>
      </c>
      <c r="AR712" s="19" t="str">
        <f aca="false">IF($B712="","",IF(COUNTIFS(RP_COD,$B712,'Retenciones Planilla'!$M$6:$M$105,"&lt;&gt;")=0,"",SUMIFS('Retenciones Planilla'!$M$6:$M$105,RP_COD,$B712)))</f>
        <v/>
      </c>
      <c r="AS712" s="19" t="str">
        <f aca="false">IF(AR712="","",AR712-AP712)</f>
        <v/>
      </c>
      <c r="AT712" s="23" t="str">
        <f aca="false">IF($B712="","",IF(NOT(OR($F712="Activo",$F712="Cese")),IF(N(AR712)=0,"—","Revisar: sin vínculo"),IF(AR712="",IF(AP712=0,"No corresponde","Sin dato planilla"),IF(ABS(AS712)&lt;=TOL,"OK",IF(AS712&gt;0,"Retuvo de más","Retuvo de menos")))))</f>
        <v/>
      </c>
      <c r="AU712" s="19" t="n">
        <f aca="false">IF(AND(BASE_RET="Planilla (si existe)",AR712&lt;&gt;""),AR712,AP712)</f>
        <v>0</v>
      </c>
      <c r="AV712" s="19" t="n">
        <f aca="false">AU712+N712</f>
        <v>0</v>
      </c>
    </row>
    <row r="713" customFormat="false" ht="15" hidden="false" customHeight="false" outlineLevel="0" collapsed="false">
      <c r="A713" s="43" t="n">
        <v>59</v>
      </c>
      <c r="B713" s="35" t="str">
        <f aca="false">IF(Trabajadores!$B$64="","",Trabajadores!$B$64)</f>
        <v/>
      </c>
      <c r="C713" s="35" t="str">
        <f aca="false">IF($B713="","",Trabajadores!$D$64)</f>
        <v/>
      </c>
      <c r="D713" s="43" t="n">
        <v>12</v>
      </c>
      <c r="E713" s="23" t="s">
        <v>309</v>
      </c>
      <c r="F713" s="23" t="str">
        <f aca="false">IF($B713="","",IF(OR(12&lt;Trabajadores!$M$64,12&gt;Trabajadores!$N$64),"No vinculado",IF(AND(12=Trabajadores!$N$64,Trabajadores!$O$64="Sí"),"Cese","Activo")))</f>
        <v/>
      </c>
      <c r="G713" s="19" t="n">
        <f aca="false">IF($B713="",0,SUMIFS(Ingresos!$Z$6:$Z$1505,ING_COD,$B713,ING_CLASE,"ORD"))</f>
        <v>0</v>
      </c>
      <c r="H713" s="19" t="n">
        <f aca="false">IF($B713="",0,SUMIFS(Ingresos!$Z$6:$Z$1505,ING_COD,$B713,ING_CLASE,"ORD",ING_COMP,"Sí"))</f>
        <v>0</v>
      </c>
      <c r="I713" s="19" t="n">
        <f aca="false">IF($B713="",0,SUMIFS(Ingresos!$Z$6:$Z$1505,ING_COD,$B713,ING_CLASE,"GRA"))</f>
        <v>0</v>
      </c>
      <c r="J713" s="19" t="n">
        <f aca="false">IF($B713="",0,SUMIFS(Ingresos!$Z$6:$Z$1505,ING_COD,$B713,ING_CLASE,"BON"))</f>
        <v>0</v>
      </c>
      <c r="K713" s="19" t="n">
        <f aca="false">IF($B713="",0,SUMIFS(Ingresos!$Z$6:$Z$1505,ING_COD,$B713,ING_CLASE,"EXT"))</f>
        <v>0</v>
      </c>
      <c r="L713" s="19" t="n">
        <f aca="false">IF($B713="",0,SUMIFS(Ingresos!$Z$6:$Z$1505,ING_COD,$B713,ING_CLASE,"OTO"))</f>
        <v>0</v>
      </c>
      <c r="M713" s="19" t="n">
        <f aca="false">IF($B713="",0,SUMIFS(Ingresos!$Z$6:$Z$1505,ING_COD,$B713,ING_CLASE,"OTX"))</f>
        <v>0</v>
      </c>
      <c r="N713" s="19" t="n">
        <f aca="false">IF($B713="",0,SUMIFS(Ingresos!$Z$6:$Z$1505,ING_COD,$B713,ING_CLASE,"RETO"))</f>
        <v>0</v>
      </c>
      <c r="O713" s="19" t="n">
        <f aca="false">IF($B713="",0,SUMIFS(Ingresos!$Z$6:$Z$1505,ING_COD,$B713,ING_CLASE,"INA"))</f>
        <v>0</v>
      </c>
      <c r="P713" s="19" t="n">
        <f aca="false">G713+I713+J713+K713+L713+M713</f>
        <v>0</v>
      </c>
      <c r="Q713" s="44" t="n">
        <f aca="false">IF($F713="Activo",1,IF($F713="Cese",1,0))</f>
        <v>0</v>
      </c>
      <c r="R713" s="19" t="n">
        <f aca="false">G713*Q713</f>
        <v>0</v>
      </c>
      <c r="S713" s="19" t="n">
        <f aca="false">IF($F713="Activo",SUMIFS(I713:I713,$D713:$D713,"&lt;="&amp;Trabajadores!$N$64)+IF(PROY_BON="Sí",SUMIFS(J713:J713,$D713:$D713,"&lt;="&amp;Trabajadores!$N$64),0),IF($F713="Cese",I713+IF(PROY_BON="Sí",J713,0),0))</f>
        <v>0</v>
      </c>
      <c r="T713" s="19" t="n">
        <f aca="false">0</f>
        <v>0</v>
      </c>
      <c r="U713" s="19" t="n">
        <f aca="false">IF($F713="Activo",IF(Trabajadores!$J$64="Sí",L713*1,L713),IF($F713="Cese",L713,0))</f>
        <v>0</v>
      </c>
      <c r="V713" s="19" t="n">
        <f aca="false">IF(OR($F713="Activo",$F713="Cese"),M713,0)</f>
        <v>0</v>
      </c>
      <c r="W713" s="19" t="n">
        <f aca="false">IF(OR($F713="Activo",$F713="Cese"),SUM(P702:P712),0)</f>
        <v>0</v>
      </c>
      <c r="X713" s="36" t="n">
        <f aca="false">IF(OR($F713="Activo",$F713="Cese"),R713+S713+T713+U713+V713+W713,0)</f>
        <v>0</v>
      </c>
      <c r="Y713" s="19" t="n">
        <f aca="false">IF(OR($F713="Activo",$F713="Cese"),DED_FIJA,0)</f>
        <v>0</v>
      </c>
      <c r="Z713" s="36" t="n">
        <f aca="false">MAX(0,X713-Y713)</f>
        <v>0</v>
      </c>
      <c r="AA713" s="19" t="n">
        <f aca="false">IF(Z713=0,0,MAX(0,MIN(Z713,Parámetros!$G$19)-Parámetros!$F$19)*Parámetros!$E$19)</f>
        <v>0</v>
      </c>
      <c r="AB713" s="19" t="n">
        <f aca="false">IF(Z713=0,0,MAX(0,MIN(Z713,Parámetros!$G$20)-Parámetros!$F$20)*Parámetros!$E$20)</f>
        <v>0</v>
      </c>
      <c r="AC713" s="19" t="n">
        <f aca="false">IF(Z713=0,0,MAX(0,MIN(Z713,Parámetros!$G$21)-Parámetros!$F$21)*Parámetros!$E$21)</f>
        <v>0</v>
      </c>
      <c r="AD713" s="19" t="n">
        <f aca="false">IF(Z713=0,0,MAX(0,MIN(Z713,Parámetros!$G$22)-Parámetros!$F$22)*Parámetros!$E$22)</f>
        <v>0</v>
      </c>
      <c r="AE713" s="19" t="n">
        <f aca="false">IF(Z713=0,0,MAX(0,MIN(Z713,Parámetros!$G$23)-Parámetros!$F$23)*Parámetros!$E$23)</f>
        <v>0</v>
      </c>
      <c r="AF713" s="36" t="n">
        <f aca="false">SUM(AA713:AE713)</f>
        <v>0</v>
      </c>
      <c r="AG713" s="45" t="str">
        <f aca="false">IF(AM713&lt;=0,"-",INDEX(TR_TASA,MATCH(AM713,TR_DESDE,1)))</f>
        <v>-</v>
      </c>
      <c r="AH713" s="44" t="n">
        <f aca="false">IF($F713="Cese",1,IF($F713="Activo",INDEX(DIV_N,12),0))</f>
        <v>0</v>
      </c>
      <c r="AI713" s="44" t="n">
        <f aca="false">IF($F713="Cese",11,IF($F713="Activo",INDEX(DIV_HASTA,12),0))</f>
        <v>0</v>
      </c>
      <c r="AJ713" s="19" t="n">
        <f aca="false">IF(OR($F713="Activo",$F713="Cese"),SUMIFS(AV702:AV712,D702:D712,"&lt;="&amp;AI713),0)</f>
        <v>0</v>
      </c>
      <c r="AK713" s="19" t="n">
        <f aca="false">IF(OR($F713="Activo",$F713="Cese"),MAX(0,(AF713-AJ713)/AH713),0)</f>
        <v>0</v>
      </c>
      <c r="AL713" s="19" t="n">
        <f aca="false">IF(OR($F713="Activo",$F713="Cese"),K713+IF(PROY_BON="Sí",0,J713),0)</f>
        <v>0</v>
      </c>
      <c r="AM713" s="19" t="n">
        <f aca="false">IF(AL713&gt;0,MAX(0,X713+AL713-Y713),Z713)</f>
        <v>0</v>
      </c>
      <c r="AN713" s="19" t="n">
        <f aca="false">SUMPRODUCT((AM713&gt;TR_DESDE)*(AM713-TR_DESDE)*TR_INC)</f>
        <v>0</v>
      </c>
      <c r="AO713" s="19" t="n">
        <f aca="false">IF(AL713&gt;0,MAX(0,AN713-IF(TRUE(),MAX(AF713,AJ713),AF713)),0)</f>
        <v>0</v>
      </c>
      <c r="AP713" s="46" t="n">
        <f aca="false">IF(OR($F713="Activo",$F713="Cese"),ROUND(AK713+AO713,2),0)</f>
        <v>0</v>
      </c>
      <c r="AQ713" s="19" t="n">
        <f aca="false">IF(OR($F713="Activo",$F713="Cese"),MAX(0,AJ713-AN713),0)</f>
        <v>0</v>
      </c>
      <c r="AR713" s="19" t="str">
        <f aca="false">IF($B713="","",IF(COUNTIFS(RP_COD,$B713,'Retenciones Planilla'!$N$6:$N$105,"&lt;&gt;")=0,"",SUMIFS('Retenciones Planilla'!$N$6:$N$105,RP_COD,$B713)))</f>
        <v/>
      </c>
      <c r="AS713" s="19" t="str">
        <f aca="false">IF(AR713="","",AR713-AP713)</f>
        <v/>
      </c>
      <c r="AT713" s="23" t="str">
        <f aca="false">IF($B713="","",IF(NOT(OR($F713="Activo",$F713="Cese")),IF(N(AR713)=0,"—","Revisar: sin vínculo"),IF(AR713="",IF(AP713=0,"No corresponde","Sin dato planilla"),IF(ABS(AS713)&lt;=TOL,"OK",IF(AS713&gt;0,"Retuvo de más","Retuvo de menos")))))</f>
        <v/>
      </c>
      <c r="AU713" s="19" t="n">
        <f aca="false">IF(AND(BASE_RET="Planilla (si existe)",AR713&lt;&gt;""),AR713,AP713)</f>
        <v>0</v>
      </c>
      <c r="AV713" s="19" t="n">
        <f aca="false">AU713+N713</f>
        <v>0</v>
      </c>
    </row>
    <row r="714" customFormat="false" ht="15" hidden="false" customHeight="false" outlineLevel="0" collapsed="false">
      <c r="A714" s="43" t="n">
        <v>60</v>
      </c>
      <c r="B714" s="35" t="str">
        <f aca="false">IF(Trabajadores!$B$65="","",Trabajadores!$B$65)</f>
        <v/>
      </c>
      <c r="C714" s="35" t="str">
        <f aca="false">IF($B714="","",Trabajadores!$D$65)</f>
        <v/>
      </c>
      <c r="D714" s="43" t="n">
        <v>1</v>
      </c>
      <c r="E714" s="23" t="s">
        <v>298</v>
      </c>
      <c r="F714" s="23" t="str">
        <f aca="false">IF($B714="","",IF(OR(1&lt;Trabajadores!$M$65,1&gt;Trabajadores!$N$65),"No vinculado",IF(AND(1=Trabajadores!$N$65,Trabajadores!$O$65="Sí"),"Cese","Activo")))</f>
        <v/>
      </c>
      <c r="G714" s="19" t="n">
        <f aca="false">IF($B714="",0,SUMIFS(Ingresos!$O$6:$O$1505,ING_COD,$B714,ING_CLASE,"ORD"))</f>
        <v>0</v>
      </c>
      <c r="H714" s="19" t="n">
        <f aca="false">IF($B714="",0,SUMIFS(Ingresos!$O$6:$O$1505,ING_COD,$B714,ING_CLASE,"ORD",ING_COMP,"Sí"))</f>
        <v>0</v>
      </c>
      <c r="I714" s="19" t="n">
        <f aca="false">IF($B714="",0,SUMIFS(Ingresos!$O$6:$O$1505,ING_COD,$B714,ING_CLASE,"GRA"))</f>
        <v>0</v>
      </c>
      <c r="J714" s="19" t="n">
        <f aca="false">IF($B714="",0,SUMIFS(Ingresos!$O$6:$O$1505,ING_COD,$B714,ING_CLASE,"BON"))</f>
        <v>0</v>
      </c>
      <c r="K714" s="19" t="n">
        <f aca="false">IF($B714="",0,SUMIFS(Ingresos!$O$6:$O$1505,ING_COD,$B714,ING_CLASE,"EXT"))</f>
        <v>0</v>
      </c>
      <c r="L714" s="19" t="n">
        <f aca="false">IF($B714="",0,SUMIFS(Ingresos!$O$6:$O$1505,ING_COD,$B714,ING_CLASE,"OTO"))</f>
        <v>0</v>
      </c>
      <c r="M714" s="19" t="n">
        <f aca="false">IF($B714="",0,SUMIFS(Ingresos!$O$6:$O$1505,ING_COD,$B714,ING_CLASE,"OTX"))</f>
        <v>0</v>
      </c>
      <c r="N714" s="19" t="n">
        <f aca="false">IF($B714="",0,SUMIFS(Ingresos!$O$6:$O$1505,ING_COD,$B714,ING_CLASE,"RETO"))</f>
        <v>0</v>
      </c>
      <c r="O714" s="19" t="n">
        <f aca="false">IF($B714="",0,SUMIFS(Ingresos!$O$6:$O$1505,ING_COD,$B714,ING_CLASE,"INA"))</f>
        <v>0</v>
      </c>
      <c r="P714" s="19" t="n">
        <f aca="false">G714+I714+J714+K714+L714+M714</f>
        <v>0</v>
      </c>
      <c r="Q714" s="44" t="n">
        <f aca="false">IF($F714="Activo",12,IF($F714="Cese",1,0))</f>
        <v>0</v>
      </c>
      <c r="R714" s="19" t="n">
        <f aca="false">G714*Q714</f>
        <v>0</v>
      </c>
      <c r="S714" s="19" t="n">
        <f aca="false">IF($F714="Activo",SUMIFS(I714:I725,$D714:$D725,"&lt;="&amp;Trabajadores!$N$65)+IF(PROY_BON="Sí",SUMIFS(J714:J725,$D714:$D725,"&lt;="&amp;Trabajadores!$N$65),0),IF($F714="Cese",I714+IF(PROY_BON="Sí",J714,0),0))</f>
        <v>0</v>
      </c>
      <c r="T714" s="19" t="n">
        <f aca="false">IF(OR($F714&lt;&gt;"Activo",Trabajadores!$I$65="No"),0,IF(I720=0,H714*(1+IF(PROY_BON="Sí",Trabajadores!$P$65,0))*Trabajadores!$R$65/6*(Trabajadores!$N$65&gt;=7),0)+IF(I725=0,H714*(1+IF(PROY_BON="Sí",Trabajadores!$P$65,0))*Trabajadores!$S$65/6*(Trabajadores!$N$65&gt;=12),0))</f>
        <v>0</v>
      </c>
      <c r="U714" s="19" t="n">
        <f aca="false">IF($F714="Activo",IF(Trabajadores!$J$65="Sí",L714*12,L714),IF($F714="Cese",L714,0))</f>
        <v>0</v>
      </c>
      <c r="V714" s="19" t="n">
        <f aca="false">IF(OR($F714="Activo",$F714="Cese"),M714,0)</f>
        <v>0</v>
      </c>
      <c r="W714" s="19" t="n">
        <f aca="false">0</f>
        <v>0</v>
      </c>
      <c r="X714" s="36" t="n">
        <f aca="false">IF(OR($F714="Activo",$F714="Cese"),R714+S714+T714+U714+V714+W714,0)</f>
        <v>0</v>
      </c>
      <c r="Y714" s="19" t="n">
        <f aca="false">IF(OR($F714="Activo",$F714="Cese"),DED_FIJA,0)</f>
        <v>0</v>
      </c>
      <c r="Z714" s="36" t="n">
        <f aca="false">MAX(0,X714-Y714)</f>
        <v>0</v>
      </c>
      <c r="AA714" s="19" t="n">
        <f aca="false">IF(Z714=0,0,MAX(0,MIN(Z714,Parámetros!$G$19)-Parámetros!$F$19)*Parámetros!$E$19)</f>
        <v>0</v>
      </c>
      <c r="AB714" s="19" t="n">
        <f aca="false">IF(Z714=0,0,MAX(0,MIN(Z714,Parámetros!$G$20)-Parámetros!$F$20)*Parámetros!$E$20)</f>
        <v>0</v>
      </c>
      <c r="AC714" s="19" t="n">
        <f aca="false">IF(Z714=0,0,MAX(0,MIN(Z714,Parámetros!$G$21)-Parámetros!$F$21)*Parámetros!$E$21)</f>
        <v>0</v>
      </c>
      <c r="AD714" s="19" t="n">
        <f aca="false">IF(Z714=0,0,MAX(0,MIN(Z714,Parámetros!$G$22)-Parámetros!$F$22)*Parámetros!$E$22)</f>
        <v>0</v>
      </c>
      <c r="AE714" s="19" t="n">
        <f aca="false">IF(Z714=0,0,MAX(0,MIN(Z714,Parámetros!$G$23)-Parámetros!$F$23)*Parámetros!$E$23)</f>
        <v>0</v>
      </c>
      <c r="AF714" s="36" t="n">
        <f aca="false">SUM(AA714:AE714)</f>
        <v>0</v>
      </c>
      <c r="AG714" s="45" t="str">
        <f aca="false">IF(AM714&lt;=0,"-",INDEX(TR_TASA,MATCH(AM714,TR_DESDE,1)))</f>
        <v>-</v>
      </c>
      <c r="AH714" s="44" t="n">
        <f aca="false">IF($F714="Cese",1,IF($F714="Activo",INDEX(DIV_N,1),0))</f>
        <v>0</v>
      </c>
      <c r="AI714" s="44" t="n">
        <f aca="false">IF($F714="Cese",0,IF($F714="Activo",INDEX(DIV_HASTA,1),0))</f>
        <v>0</v>
      </c>
      <c r="AJ714" s="19" t="n">
        <f aca="false">0</f>
        <v>0</v>
      </c>
      <c r="AK714" s="19" t="n">
        <f aca="false">IF(OR($F714="Activo",$F714="Cese"),MAX(0,(AF714-AJ714)/AH714),0)</f>
        <v>0</v>
      </c>
      <c r="AL714" s="19" t="n">
        <f aca="false">IF(OR($F714="Activo",$F714="Cese"),K714+IF(PROY_BON="Sí",0,J714),0)</f>
        <v>0</v>
      </c>
      <c r="AM714" s="19" t="n">
        <f aca="false">IF(AL714&gt;0,MAX(0,X714+AL714-Y714),Z714)</f>
        <v>0</v>
      </c>
      <c r="AN714" s="19" t="n">
        <f aca="false">SUMPRODUCT((AM714&gt;TR_DESDE)*(AM714-TR_DESDE)*TR_INC)</f>
        <v>0</v>
      </c>
      <c r="AO714" s="19" t="n">
        <f aca="false">IF(AL714&gt;0,MAX(0,AN714-IF($F714="Cese",MAX(AF714,AJ714),AF714)),0)</f>
        <v>0</v>
      </c>
      <c r="AP714" s="46" t="n">
        <f aca="false">IF(OR($F714="Activo",$F714="Cese"),ROUND(AK714+AO714,2),0)</f>
        <v>0</v>
      </c>
      <c r="AQ714" s="19" t="n">
        <f aca="false">IF($F714="Cese",MAX(0,AJ714-AN714),0)</f>
        <v>0</v>
      </c>
      <c r="AR714" s="19" t="str">
        <f aca="false">IF($B714="","",IF(COUNTIFS(RP_COD,$B714,'Retenciones Planilla'!$C$6:$C$105,"&lt;&gt;")=0,"",SUMIFS('Retenciones Planilla'!$C$6:$C$105,RP_COD,$B714)))</f>
        <v/>
      </c>
      <c r="AS714" s="19" t="str">
        <f aca="false">IF(AR714="","",AR714-AP714)</f>
        <v/>
      </c>
      <c r="AT714" s="23" t="str">
        <f aca="false">IF($B714="","",IF(NOT(OR($F714="Activo",$F714="Cese")),IF(N(AR714)=0,"—","Revisar: sin vínculo"),IF(AR714="",IF(AP714=0,"No corresponde","Sin dato planilla"),IF(ABS(AS714)&lt;=TOL,"OK",IF(AS714&gt;0,"Retuvo de más","Retuvo de menos")))))</f>
        <v/>
      </c>
      <c r="AU714" s="19" t="n">
        <f aca="false">IF(AND(BASE_RET="Planilla (si existe)",AR714&lt;&gt;""),AR714,AP714)</f>
        <v>0</v>
      </c>
      <c r="AV714" s="19" t="n">
        <f aca="false">AU714+N714</f>
        <v>0</v>
      </c>
    </row>
    <row r="715" customFormat="false" ht="15" hidden="false" customHeight="false" outlineLevel="0" collapsed="false">
      <c r="A715" s="43" t="n">
        <v>60</v>
      </c>
      <c r="B715" s="35" t="str">
        <f aca="false">IF(Trabajadores!$B$65="","",Trabajadores!$B$65)</f>
        <v/>
      </c>
      <c r="C715" s="35" t="str">
        <f aca="false">IF($B715="","",Trabajadores!$D$65)</f>
        <v/>
      </c>
      <c r="D715" s="43" t="n">
        <v>2</v>
      </c>
      <c r="E715" s="23" t="s">
        <v>299</v>
      </c>
      <c r="F715" s="23" t="str">
        <f aca="false">IF($B715="","",IF(OR(2&lt;Trabajadores!$M$65,2&gt;Trabajadores!$N$65),"No vinculado",IF(AND(2=Trabajadores!$N$65,Trabajadores!$O$65="Sí"),"Cese","Activo")))</f>
        <v/>
      </c>
      <c r="G715" s="19" t="n">
        <f aca="false">IF($B715="",0,SUMIFS(Ingresos!$P$6:$P$1505,ING_COD,$B715,ING_CLASE,"ORD"))</f>
        <v>0</v>
      </c>
      <c r="H715" s="19" t="n">
        <f aca="false">IF($B715="",0,SUMIFS(Ingresos!$P$6:$P$1505,ING_COD,$B715,ING_CLASE,"ORD",ING_COMP,"Sí"))</f>
        <v>0</v>
      </c>
      <c r="I715" s="19" t="n">
        <f aca="false">IF($B715="",0,SUMIFS(Ingresos!$P$6:$P$1505,ING_COD,$B715,ING_CLASE,"GRA"))</f>
        <v>0</v>
      </c>
      <c r="J715" s="19" t="n">
        <f aca="false">IF($B715="",0,SUMIFS(Ingresos!$P$6:$P$1505,ING_COD,$B715,ING_CLASE,"BON"))</f>
        <v>0</v>
      </c>
      <c r="K715" s="19" t="n">
        <f aca="false">IF($B715="",0,SUMIFS(Ingresos!$P$6:$P$1505,ING_COD,$B715,ING_CLASE,"EXT"))</f>
        <v>0</v>
      </c>
      <c r="L715" s="19" t="n">
        <f aca="false">IF($B715="",0,SUMIFS(Ingresos!$P$6:$P$1505,ING_COD,$B715,ING_CLASE,"OTO"))</f>
        <v>0</v>
      </c>
      <c r="M715" s="19" t="n">
        <f aca="false">IF($B715="",0,SUMIFS(Ingresos!$P$6:$P$1505,ING_COD,$B715,ING_CLASE,"OTX"))</f>
        <v>0</v>
      </c>
      <c r="N715" s="19" t="n">
        <f aca="false">IF($B715="",0,SUMIFS(Ingresos!$P$6:$P$1505,ING_COD,$B715,ING_CLASE,"RETO"))</f>
        <v>0</v>
      </c>
      <c r="O715" s="19" t="n">
        <f aca="false">IF($B715="",0,SUMIFS(Ingresos!$P$6:$P$1505,ING_COD,$B715,ING_CLASE,"INA"))</f>
        <v>0</v>
      </c>
      <c r="P715" s="19" t="n">
        <f aca="false">G715+I715+J715+K715+L715+M715</f>
        <v>0</v>
      </c>
      <c r="Q715" s="44" t="n">
        <f aca="false">IF($F715="Activo",11,IF($F715="Cese",1,0))</f>
        <v>0</v>
      </c>
      <c r="R715" s="19" t="n">
        <f aca="false">G715*Q715</f>
        <v>0</v>
      </c>
      <c r="S715" s="19" t="n">
        <f aca="false">IF($F715="Activo",SUMIFS(I715:I725,$D715:$D725,"&lt;="&amp;Trabajadores!$N$65)+IF(PROY_BON="Sí",SUMIFS(J715:J725,$D715:$D725,"&lt;="&amp;Trabajadores!$N$65),0),IF($F715="Cese",I715+IF(PROY_BON="Sí",J715,0),0))</f>
        <v>0</v>
      </c>
      <c r="T715" s="19" t="n">
        <f aca="false">IF(OR($F715&lt;&gt;"Activo",Trabajadores!$I$65="No"),0,IF(I720=0,H715*(1+IF(PROY_BON="Sí",Trabajadores!$P$65,0))*Trabajadores!$R$65/6*(Trabajadores!$N$65&gt;=7),0)+IF(I725=0,H715*(1+IF(PROY_BON="Sí",Trabajadores!$P$65,0))*Trabajadores!$S$65/6*(Trabajadores!$N$65&gt;=12),0))</f>
        <v>0</v>
      </c>
      <c r="U715" s="19" t="n">
        <f aca="false">IF($F715="Activo",IF(Trabajadores!$J$65="Sí",L715*11,L715),IF($F715="Cese",L715,0))</f>
        <v>0</v>
      </c>
      <c r="V715" s="19" t="n">
        <f aca="false">IF(OR($F715="Activo",$F715="Cese"),M715,0)</f>
        <v>0</v>
      </c>
      <c r="W715" s="19" t="n">
        <f aca="false">IF(OR($F715="Activo",$F715="Cese"),SUM(P714:P714),0)</f>
        <v>0</v>
      </c>
      <c r="X715" s="36" t="n">
        <f aca="false">IF(OR($F715="Activo",$F715="Cese"),R715+S715+T715+U715+V715+W715,0)</f>
        <v>0</v>
      </c>
      <c r="Y715" s="19" t="n">
        <f aca="false">IF(OR($F715="Activo",$F715="Cese"),DED_FIJA,0)</f>
        <v>0</v>
      </c>
      <c r="Z715" s="36" t="n">
        <f aca="false">MAX(0,X715-Y715)</f>
        <v>0</v>
      </c>
      <c r="AA715" s="19" t="n">
        <f aca="false">IF(Z715=0,0,MAX(0,MIN(Z715,Parámetros!$G$19)-Parámetros!$F$19)*Parámetros!$E$19)</f>
        <v>0</v>
      </c>
      <c r="AB715" s="19" t="n">
        <f aca="false">IF(Z715=0,0,MAX(0,MIN(Z715,Parámetros!$G$20)-Parámetros!$F$20)*Parámetros!$E$20)</f>
        <v>0</v>
      </c>
      <c r="AC715" s="19" t="n">
        <f aca="false">IF(Z715=0,0,MAX(0,MIN(Z715,Parámetros!$G$21)-Parámetros!$F$21)*Parámetros!$E$21)</f>
        <v>0</v>
      </c>
      <c r="AD715" s="19" t="n">
        <f aca="false">IF(Z715=0,0,MAX(0,MIN(Z715,Parámetros!$G$22)-Parámetros!$F$22)*Parámetros!$E$22)</f>
        <v>0</v>
      </c>
      <c r="AE715" s="19" t="n">
        <f aca="false">IF(Z715=0,0,MAX(0,MIN(Z715,Parámetros!$G$23)-Parámetros!$F$23)*Parámetros!$E$23)</f>
        <v>0</v>
      </c>
      <c r="AF715" s="36" t="n">
        <f aca="false">SUM(AA715:AE715)</f>
        <v>0</v>
      </c>
      <c r="AG715" s="45" t="str">
        <f aca="false">IF(AM715&lt;=0,"-",INDEX(TR_TASA,MATCH(AM715,TR_DESDE,1)))</f>
        <v>-</v>
      </c>
      <c r="AH715" s="44" t="n">
        <f aca="false">IF($F715="Cese",1,IF($F715="Activo",INDEX(DIV_N,2),0))</f>
        <v>0</v>
      </c>
      <c r="AI715" s="44" t="n">
        <f aca="false">IF($F715="Cese",1,IF($F715="Activo",INDEX(DIV_HASTA,2),0))</f>
        <v>0</v>
      </c>
      <c r="AJ715" s="19" t="n">
        <f aca="false">IF(OR($F715="Activo",$F715="Cese"),SUMIFS(AV714:AV714,D714:D714,"&lt;="&amp;AI715),0)</f>
        <v>0</v>
      </c>
      <c r="AK715" s="19" t="n">
        <f aca="false">IF(OR($F715="Activo",$F715="Cese"),MAX(0,(AF715-AJ715)/AH715),0)</f>
        <v>0</v>
      </c>
      <c r="AL715" s="19" t="n">
        <f aca="false">IF(OR($F715="Activo",$F715="Cese"),K715+IF(PROY_BON="Sí",0,J715),0)</f>
        <v>0</v>
      </c>
      <c r="AM715" s="19" t="n">
        <f aca="false">IF(AL715&gt;0,MAX(0,X715+AL715-Y715),Z715)</f>
        <v>0</v>
      </c>
      <c r="AN715" s="19" t="n">
        <f aca="false">SUMPRODUCT((AM715&gt;TR_DESDE)*(AM715-TR_DESDE)*TR_INC)</f>
        <v>0</v>
      </c>
      <c r="AO715" s="19" t="n">
        <f aca="false">IF(AL715&gt;0,MAX(0,AN715-IF($F715="Cese",MAX(AF715,AJ715),AF715)),0)</f>
        <v>0</v>
      </c>
      <c r="AP715" s="46" t="n">
        <f aca="false">IF(OR($F715="Activo",$F715="Cese"),ROUND(AK715+AO715,2),0)</f>
        <v>0</v>
      </c>
      <c r="AQ715" s="19" t="n">
        <f aca="false">IF($F715="Cese",MAX(0,AJ715-AN715),0)</f>
        <v>0</v>
      </c>
      <c r="AR715" s="19" t="str">
        <f aca="false">IF($B715="","",IF(COUNTIFS(RP_COD,$B715,'Retenciones Planilla'!$D$6:$D$105,"&lt;&gt;")=0,"",SUMIFS('Retenciones Planilla'!$D$6:$D$105,RP_COD,$B715)))</f>
        <v/>
      </c>
      <c r="AS715" s="19" t="str">
        <f aca="false">IF(AR715="","",AR715-AP715)</f>
        <v/>
      </c>
      <c r="AT715" s="23" t="str">
        <f aca="false">IF($B715="","",IF(NOT(OR($F715="Activo",$F715="Cese")),IF(N(AR715)=0,"—","Revisar: sin vínculo"),IF(AR715="",IF(AP715=0,"No corresponde","Sin dato planilla"),IF(ABS(AS715)&lt;=TOL,"OK",IF(AS715&gt;0,"Retuvo de más","Retuvo de menos")))))</f>
        <v/>
      </c>
      <c r="AU715" s="19" t="n">
        <f aca="false">IF(AND(BASE_RET="Planilla (si existe)",AR715&lt;&gt;""),AR715,AP715)</f>
        <v>0</v>
      </c>
      <c r="AV715" s="19" t="n">
        <f aca="false">AU715+N715</f>
        <v>0</v>
      </c>
    </row>
    <row r="716" customFormat="false" ht="15" hidden="false" customHeight="false" outlineLevel="0" collapsed="false">
      <c r="A716" s="43" t="n">
        <v>60</v>
      </c>
      <c r="B716" s="35" t="str">
        <f aca="false">IF(Trabajadores!$B$65="","",Trabajadores!$B$65)</f>
        <v/>
      </c>
      <c r="C716" s="35" t="str">
        <f aca="false">IF($B716="","",Trabajadores!$D$65)</f>
        <v/>
      </c>
      <c r="D716" s="43" t="n">
        <v>3</v>
      </c>
      <c r="E716" s="23" t="s">
        <v>300</v>
      </c>
      <c r="F716" s="23" t="str">
        <f aca="false">IF($B716="","",IF(OR(3&lt;Trabajadores!$M$65,3&gt;Trabajadores!$N$65),"No vinculado",IF(AND(3=Trabajadores!$N$65,Trabajadores!$O$65="Sí"),"Cese","Activo")))</f>
        <v/>
      </c>
      <c r="G716" s="19" t="n">
        <f aca="false">IF($B716="",0,SUMIFS(Ingresos!$Q$6:$Q$1505,ING_COD,$B716,ING_CLASE,"ORD"))</f>
        <v>0</v>
      </c>
      <c r="H716" s="19" t="n">
        <f aca="false">IF($B716="",0,SUMIFS(Ingresos!$Q$6:$Q$1505,ING_COD,$B716,ING_CLASE,"ORD",ING_COMP,"Sí"))</f>
        <v>0</v>
      </c>
      <c r="I716" s="19" t="n">
        <f aca="false">IF($B716="",0,SUMIFS(Ingresos!$Q$6:$Q$1505,ING_COD,$B716,ING_CLASE,"GRA"))</f>
        <v>0</v>
      </c>
      <c r="J716" s="19" t="n">
        <f aca="false">IF($B716="",0,SUMIFS(Ingresos!$Q$6:$Q$1505,ING_COD,$B716,ING_CLASE,"BON"))</f>
        <v>0</v>
      </c>
      <c r="K716" s="19" t="n">
        <f aca="false">IF($B716="",0,SUMIFS(Ingresos!$Q$6:$Q$1505,ING_COD,$B716,ING_CLASE,"EXT"))</f>
        <v>0</v>
      </c>
      <c r="L716" s="19" t="n">
        <f aca="false">IF($B716="",0,SUMIFS(Ingresos!$Q$6:$Q$1505,ING_COD,$B716,ING_CLASE,"OTO"))</f>
        <v>0</v>
      </c>
      <c r="M716" s="19" t="n">
        <f aca="false">IF($B716="",0,SUMIFS(Ingresos!$Q$6:$Q$1505,ING_COD,$B716,ING_CLASE,"OTX"))</f>
        <v>0</v>
      </c>
      <c r="N716" s="19" t="n">
        <f aca="false">IF($B716="",0,SUMIFS(Ingresos!$Q$6:$Q$1505,ING_COD,$B716,ING_CLASE,"RETO"))</f>
        <v>0</v>
      </c>
      <c r="O716" s="19" t="n">
        <f aca="false">IF($B716="",0,SUMIFS(Ingresos!$Q$6:$Q$1505,ING_COD,$B716,ING_CLASE,"INA"))</f>
        <v>0</v>
      </c>
      <c r="P716" s="19" t="n">
        <f aca="false">G716+I716+J716+K716+L716+M716</f>
        <v>0</v>
      </c>
      <c r="Q716" s="44" t="n">
        <f aca="false">IF($F716="Activo",10,IF($F716="Cese",1,0))</f>
        <v>0</v>
      </c>
      <c r="R716" s="19" t="n">
        <f aca="false">G716*Q716</f>
        <v>0</v>
      </c>
      <c r="S716" s="19" t="n">
        <f aca="false">IF($F716="Activo",SUMIFS(I716:I725,$D716:$D725,"&lt;="&amp;Trabajadores!$N$65)+IF(PROY_BON="Sí",SUMIFS(J716:J725,$D716:$D725,"&lt;="&amp;Trabajadores!$N$65),0),IF($F716="Cese",I716+IF(PROY_BON="Sí",J716,0),0))</f>
        <v>0</v>
      </c>
      <c r="T716" s="19" t="n">
        <f aca="false">IF(OR($F716&lt;&gt;"Activo",Trabajadores!$I$65="No"),0,IF(I720=0,H716*(1+IF(PROY_BON="Sí",Trabajadores!$P$65,0))*Trabajadores!$R$65/6*(Trabajadores!$N$65&gt;=7),0)+IF(I725=0,H716*(1+IF(PROY_BON="Sí",Trabajadores!$P$65,0))*Trabajadores!$S$65/6*(Trabajadores!$N$65&gt;=12),0))</f>
        <v>0</v>
      </c>
      <c r="U716" s="19" t="n">
        <f aca="false">IF($F716="Activo",IF(Trabajadores!$J$65="Sí",L716*10,L716),IF($F716="Cese",L716,0))</f>
        <v>0</v>
      </c>
      <c r="V716" s="19" t="n">
        <f aca="false">IF(OR($F716="Activo",$F716="Cese"),M716,0)</f>
        <v>0</v>
      </c>
      <c r="W716" s="19" t="n">
        <f aca="false">IF(OR($F716="Activo",$F716="Cese"),SUM(P714:P715),0)</f>
        <v>0</v>
      </c>
      <c r="X716" s="36" t="n">
        <f aca="false">IF(OR($F716="Activo",$F716="Cese"),R716+S716+T716+U716+V716+W716,0)</f>
        <v>0</v>
      </c>
      <c r="Y716" s="19" t="n">
        <f aca="false">IF(OR($F716="Activo",$F716="Cese"),DED_FIJA,0)</f>
        <v>0</v>
      </c>
      <c r="Z716" s="36" t="n">
        <f aca="false">MAX(0,X716-Y716)</f>
        <v>0</v>
      </c>
      <c r="AA716" s="19" t="n">
        <f aca="false">IF(Z716=0,0,MAX(0,MIN(Z716,Parámetros!$G$19)-Parámetros!$F$19)*Parámetros!$E$19)</f>
        <v>0</v>
      </c>
      <c r="AB716" s="19" t="n">
        <f aca="false">IF(Z716=0,0,MAX(0,MIN(Z716,Parámetros!$G$20)-Parámetros!$F$20)*Parámetros!$E$20)</f>
        <v>0</v>
      </c>
      <c r="AC716" s="19" t="n">
        <f aca="false">IF(Z716=0,0,MAX(0,MIN(Z716,Parámetros!$G$21)-Parámetros!$F$21)*Parámetros!$E$21)</f>
        <v>0</v>
      </c>
      <c r="AD716" s="19" t="n">
        <f aca="false">IF(Z716=0,0,MAX(0,MIN(Z716,Parámetros!$G$22)-Parámetros!$F$22)*Parámetros!$E$22)</f>
        <v>0</v>
      </c>
      <c r="AE716" s="19" t="n">
        <f aca="false">IF(Z716=0,0,MAX(0,MIN(Z716,Parámetros!$G$23)-Parámetros!$F$23)*Parámetros!$E$23)</f>
        <v>0</v>
      </c>
      <c r="AF716" s="36" t="n">
        <f aca="false">SUM(AA716:AE716)</f>
        <v>0</v>
      </c>
      <c r="AG716" s="45" t="str">
        <f aca="false">IF(AM716&lt;=0,"-",INDEX(TR_TASA,MATCH(AM716,TR_DESDE,1)))</f>
        <v>-</v>
      </c>
      <c r="AH716" s="44" t="n">
        <f aca="false">IF($F716="Cese",1,IF($F716="Activo",INDEX(DIV_N,3),0))</f>
        <v>0</v>
      </c>
      <c r="AI716" s="44" t="n">
        <f aca="false">IF($F716="Cese",2,IF($F716="Activo",INDEX(DIV_HASTA,3),0))</f>
        <v>0</v>
      </c>
      <c r="AJ716" s="19" t="n">
        <f aca="false">IF(OR($F716="Activo",$F716="Cese"),SUMIFS(AV714:AV715,D714:D715,"&lt;="&amp;AI716),0)</f>
        <v>0</v>
      </c>
      <c r="AK716" s="19" t="n">
        <f aca="false">IF(OR($F716="Activo",$F716="Cese"),MAX(0,(AF716-AJ716)/AH716),0)</f>
        <v>0</v>
      </c>
      <c r="AL716" s="19" t="n">
        <f aca="false">IF(OR($F716="Activo",$F716="Cese"),K716+IF(PROY_BON="Sí",0,J716),0)</f>
        <v>0</v>
      </c>
      <c r="AM716" s="19" t="n">
        <f aca="false">IF(AL716&gt;0,MAX(0,X716+AL716-Y716),Z716)</f>
        <v>0</v>
      </c>
      <c r="AN716" s="19" t="n">
        <f aca="false">SUMPRODUCT((AM716&gt;TR_DESDE)*(AM716-TR_DESDE)*TR_INC)</f>
        <v>0</v>
      </c>
      <c r="AO716" s="19" t="n">
        <f aca="false">IF(AL716&gt;0,MAX(0,AN716-IF($F716="Cese",MAX(AF716,AJ716),AF716)),0)</f>
        <v>0</v>
      </c>
      <c r="AP716" s="46" t="n">
        <f aca="false">IF(OR($F716="Activo",$F716="Cese"),ROUND(AK716+AO716,2),0)</f>
        <v>0</v>
      </c>
      <c r="AQ716" s="19" t="n">
        <f aca="false">IF($F716="Cese",MAX(0,AJ716-AN716),0)</f>
        <v>0</v>
      </c>
      <c r="AR716" s="19" t="str">
        <f aca="false">IF($B716="","",IF(COUNTIFS(RP_COD,$B716,'Retenciones Planilla'!$E$6:$E$105,"&lt;&gt;")=0,"",SUMIFS('Retenciones Planilla'!$E$6:$E$105,RP_COD,$B716)))</f>
        <v/>
      </c>
      <c r="AS716" s="19" t="str">
        <f aca="false">IF(AR716="","",AR716-AP716)</f>
        <v/>
      </c>
      <c r="AT716" s="23" t="str">
        <f aca="false">IF($B716="","",IF(NOT(OR($F716="Activo",$F716="Cese")),IF(N(AR716)=0,"—","Revisar: sin vínculo"),IF(AR716="",IF(AP716=0,"No corresponde","Sin dato planilla"),IF(ABS(AS716)&lt;=TOL,"OK",IF(AS716&gt;0,"Retuvo de más","Retuvo de menos")))))</f>
        <v/>
      </c>
      <c r="AU716" s="19" t="n">
        <f aca="false">IF(AND(BASE_RET="Planilla (si existe)",AR716&lt;&gt;""),AR716,AP716)</f>
        <v>0</v>
      </c>
      <c r="AV716" s="19" t="n">
        <f aca="false">AU716+N716</f>
        <v>0</v>
      </c>
    </row>
    <row r="717" customFormat="false" ht="15" hidden="false" customHeight="false" outlineLevel="0" collapsed="false">
      <c r="A717" s="43" t="n">
        <v>60</v>
      </c>
      <c r="B717" s="35" t="str">
        <f aca="false">IF(Trabajadores!$B$65="","",Trabajadores!$B$65)</f>
        <v/>
      </c>
      <c r="C717" s="35" t="str">
        <f aca="false">IF($B717="","",Trabajadores!$D$65)</f>
        <v/>
      </c>
      <c r="D717" s="43" t="n">
        <v>4</v>
      </c>
      <c r="E717" s="23" t="s">
        <v>301</v>
      </c>
      <c r="F717" s="23" t="str">
        <f aca="false">IF($B717="","",IF(OR(4&lt;Trabajadores!$M$65,4&gt;Trabajadores!$N$65),"No vinculado",IF(AND(4=Trabajadores!$N$65,Trabajadores!$O$65="Sí"),"Cese","Activo")))</f>
        <v/>
      </c>
      <c r="G717" s="19" t="n">
        <f aca="false">IF($B717="",0,SUMIFS(Ingresos!$R$6:$R$1505,ING_COD,$B717,ING_CLASE,"ORD"))</f>
        <v>0</v>
      </c>
      <c r="H717" s="19" t="n">
        <f aca="false">IF($B717="",0,SUMIFS(Ingresos!$R$6:$R$1505,ING_COD,$B717,ING_CLASE,"ORD",ING_COMP,"Sí"))</f>
        <v>0</v>
      </c>
      <c r="I717" s="19" t="n">
        <f aca="false">IF($B717="",0,SUMIFS(Ingresos!$R$6:$R$1505,ING_COD,$B717,ING_CLASE,"GRA"))</f>
        <v>0</v>
      </c>
      <c r="J717" s="19" t="n">
        <f aca="false">IF($B717="",0,SUMIFS(Ingresos!$R$6:$R$1505,ING_COD,$B717,ING_CLASE,"BON"))</f>
        <v>0</v>
      </c>
      <c r="K717" s="19" t="n">
        <f aca="false">IF($B717="",0,SUMIFS(Ingresos!$R$6:$R$1505,ING_COD,$B717,ING_CLASE,"EXT"))</f>
        <v>0</v>
      </c>
      <c r="L717" s="19" t="n">
        <f aca="false">IF($B717="",0,SUMIFS(Ingresos!$R$6:$R$1505,ING_COD,$B717,ING_CLASE,"OTO"))</f>
        <v>0</v>
      </c>
      <c r="M717" s="19" t="n">
        <f aca="false">IF($B717="",0,SUMIFS(Ingresos!$R$6:$R$1505,ING_COD,$B717,ING_CLASE,"OTX"))</f>
        <v>0</v>
      </c>
      <c r="N717" s="19" t="n">
        <f aca="false">IF($B717="",0,SUMIFS(Ingresos!$R$6:$R$1505,ING_COD,$B717,ING_CLASE,"RETO"))</f>
        <v>0</v>
      </c>
      <c r="O717" s="19" t="n">
        <f aca="false">IF($B717="",0,SUMIFS(Ingresos!$R$6:$R$1505,ING_COD,$B717,ING_CLASE,"INA"))</f>
        <v>0</v>
      </c>
      <c r="P717" s="19" t="n">
        <f aca="false">G717+I717+J717+K717+L717+M717</f>
        <v>0</v>
      </c>
      <c r="Q717" s="44" t="n">
        <f aca="false">IF($F717="Activo",9,IF($F717="Cese",1,0))</f>
        <v>0</v>
      </c>
      <c r="R717" s="19" t="n">
        <f aca="false">G717*Q717</f>
        <v>0</v>
      </c>
      <c r="S717" s="19" t="n">
        <f aca="false">IF($F717="Activo",SUMIFS(I717:I725,$D717:$D725,"&lt;="&amp;Trabajadores!$N$65)+IF(PROY_BON="Sí",SUMIFS(J717:J725,$D717:$D725,"&lt;="&amp;Trabajadores!$N$65),0),IF($F717="Cese",I717+IF(PROY_BON="Sí",J717,0),0))</f>
        <v>0</v>
      </c>
      <c r="T717" s="19" t="n">
        <f aca="false">IF(OR($F717&lt;&gt;"Activo",Trabajadores!$I$65="No"),0,IF(I720=0,H717*(1+IF(PROY_BON="Sí",Trabajadores!$P$65,0))*Trabajadores!$R$65/6*(Trabajadores!$N$65&gt;=7),0)+IF(I725=0,H717*(1+IF(PROY_BON="Sí",Trabajadores!$P$65,0))*Trabajadores!$S$65/6*(Trabajadores!$N$65&gt;=12),0))</f>
        <v>0</v>
      </c>
      <c r="U717" s="19" t="n">
        <f aca="false">IF($F717="Activo",IF(Trabajadores!$J$65="Sí",L717*9,L717),IF($F717="Cese",L717,0))</f>
        <v>0</v>
      </c>
      <c r="V717" s="19" t="n">
        <f aca="false">IF(OR($F717="Activo",$F717="Cese"),M717,0)</f>
        <v>0</v>
      </c>
      <c r="W717" s="19" t="n">
        <f aca="false">IF(OR($F717="Activo",$F717="Cese"),SUM(P714:P716),0)</f>
        <v>0</v>
      </c>
      <c r="X717" s="36" t="n">
        <f aca="false">IF(OR($F717="Activo",$F717="Cese"),R717+S717+T717+U717+V717+W717,0)</f>
        <v>0</v>
      </c>
      <c r="Y717" s="19" t="n">
        <f aca="false">IF(OR($F717="Activo",$F717="Cese"),DED_FIJA,0)</f>
        <v>0</v>
      </c>
      <c r="Z717" s="36" t="n">
        <f aca="false">MAX(0,X717-Y717)</f>
        <v>0</v>
      </c>
      <c r="AA717" s="19" t="n">
        <f aca="false">IF(Z717=0,0,MAX(0,MIN(Z717,Parámetros!$G$19)-Parámetros!$F$19)*Parámetros!$E$19)</f>
        <v>0</v>
      </c>
      <c r="AB717" s="19" t="n">
        <f aca="false">IF(Z717=0,0,MAX(0,MIN(Z717,Parámetros!$G$20)-Parámetros!$F$20)*Parámetros!$E$20)</f>
        <v>0</v>
      </c>
      <c r="AC717" s="19" t="n">
        <f aca="false">IF(Z717=0,0,MAX(0,MIN(Z717,Parámetros!$G$21)-Parámetros!$F$21)*Parámetros!$E$21)</f>
        <v>0</v>
      </c>
      <c r="AD717" s="19" t="n">
        <f aca="false">IF(Z717=0,0,MAX(0,MIN(Z717,Parámetros!$G$22)-Parámetros!$F$22)*Parámetros!$E$22)</f>
        <v>0</v>
      </c>
      <c r="AE717" s="19" t="n">
        <f aca="false">IF(Z717=0,0,MAX(0,MIN(Z717,Parámetros!$G$23)-Parámetros!$F$23)*Parámetros!$E$23)</f>
        <v>0</v>
      </c>
      <c r="AF717" s="36" t="n">
        <f aca="false">SUM(AA717:AE717)</f>
        <v>0</v>
      </c>
      <c r="AG717" s="45" t="str">
        <f aca="false">IF(AM717&lt;=0,"-",INDEX(TR_TASA,MATCH(AM717,TR_DESDE,1)))</f>
        <v>-</v>
      </c>
      <c r="AH717" s="44" t="n">
        <f aca="false">IF($F717="Cese",1,IF($F717="Activo",INDEX(DIV_N,4),0))</f>
        <v>0</v>
      </c>
      <c r="AI717" s="44" t="n">
        <f aca="false">IF($F717="Cese",3,IF($F717="Activo",INDEX(DIV_HASTA,4),0))</f>
        <v>0</v>
      </c>
      <c r="AJ717" s="19" t="n">
        <f aca="false">IF(OR($F717="Activo",$F717="Cese"),SUMIFS(AV714:AV716,D714:D716,"&lt;="&amp;AI717),0)</f>
        <v>0</v>
      </c>
      <c r="AK717" s="19" t="n">
        <f aca="false">IF(OR($F717="Activo",$F717="Cese"),MAX(0,(AF717-AJ717)/AH717),0)</f>
        <v>0</v>
      </c>
      <c r="AL717" s="19" t="n">
        <f aca="false">IF(OR($F717="Activo",$F717="Cese"),K717+IF(PROY_BON="Sí",0,J717),0)</f>
        <v>0</v>
      </c>
      <c r="AM717" s="19" t="n">
        <f aca="false">IF(AL717&gt;0,MAX(0,X717+AL717-Y717),Z717)</f>
        <v>0</v>
      </c>
      <c r="AN717" s="19" t="n">
        <f aca="false">SUMPRODUCT((AM717&gt;TR_DESDE)*(AM717-TR_DESDE)*TR_INC)</f>
        <v>0</v>
      </c>
      <c r="AO717" s="19" t="n">
        <f aca="false">IF(AL717&gt;0,MAX(0,AN717-IF($F717="Cese",MAX(AF717,AJ717),AF717)),0)</f>
        <v>0</v>
      </c>
      <c r="AP717" s="46" t="n">
        <f aca="false">IF(OR($F717="Activo",$F717="Cese"),ROUND(AK717+AO717,2),0)</f>
        <v>0</v>
      </c>
      <c r="AQ717" s="19" t="n">
        <f aca="false">IF($F717="Cese",MAX(0,AJ717-AN717),0)</f>
        <v>0</v>
      </c>
      <c r="AR717" s="19" t="str">
        <f aca="false">IF($B717="","",IF(COUNTIFS(RP_COD,$B717,'Retenciones Planilla'!$F$6:$F$105,"&lt;&gt;")=0,"",SUMIFS('Retenciones Planilla'!$F$6:$F$105,RP_COD,$B717)))</f>
        <v/>
      </c>
      <c r="AS717" s="19" t="str">
        <f aca="false">IF(AR717="","",AR717-AP717)</f>
        <v/>
      </c>
      <c r="AT717" s="23" t="str">
        <f aca="false">IF($B717="","",IF(NOT(OR($F717="Activo",$F717="Cese")),IF(N(AR717)=0,"—","Revisar: sin vínculo"),IF(AR717="",IF(AP717=0,"No corresponde","Sin dato planilla"),IF(ABS(AS717)&lt;=TOL,"OK",IF(AS717&gt;0,"Retuvo de más","Retuvo de menos")))))</f>
        <v/>
      </c>
      <c r="AU717" s="19" t="n">
        <f aca="false">IF(AND(BASE_RET="Planilla (si existe)",AR717&lt;&gt;""),AR717,AP717)</f>
        <v>0</v>
      </c>
      <c r="AV717" s="19" t="n">
        <f aca="false">AU717+N717</f>
        <v>0</v>
      </c>
    </row>
    <row r="718" customFormat="false" ht="15" hidden="false" customHeight="false" outlineLevel="0" collapsed="false">
      <c r="A718" s="43" t="n">
        <v>60</v>
      </c>
      <c r="B718" s="35" t="str">
        <f aca="false">IF(Trabajadores!$B$65="","",Trabajadores!$B$65)</f>
        <v/>
      </c>
      <c r="C718" s="35" t="str">
        <f aca="false">IF($B718="","",Trabajadores!$D$65)</f>
        <v/>
      </c>
      <c r="D718" s="43" t="n">
        <v>5</v>
      </c>
      <c r="E718" s="23" t="s">
        <v>302</v>
      </c>
      <c r="F718" s="23" t="str">
        <f aca="false">IF($B718="","",IF(OR(5&lt;Trabajadores!$M$65,5&gt;Trabajadores!$N$65),"No vinculado",IF(AND(5=Trabajadores!$N$65,Trabajadores!$O$65="Sí"),"Cese","Activo")))</f>
        <v/>
      </c>
      <c r="G718" s="19" t="n">
        <f aca="false">IF($B718="",0,SUMIFS(Ingresos!$S$6:$S$1505,ING_COD,$B718,ING_CLASE,"ORD"))</f>
        <v>0</v>
      </c>
      <c r="H718" s="19" t="n">
        <f aca="false">IF($B718="",0,SUMIFS(Ingresos!$S$6:$S$1505,ING_COD,$B718,ING_CLASE,"ORD",ING_COMP,"Sí"))</f>
        <v>0</v>
      </c>
      <c r="I718" s="19" t="n">
        <f aca="false">IF($B718="",0,SUMIFS(Ingresos!$S$6:$S$1505,ING_COD,$B718,ING_CLASE,"GRA"))</f>
        <v>0</v>
      </c>
      <c r="J718" s="19" t="n">
        <f aca="false">IF($B718="",0,SUMIFS(Ingresos!$S$6:$S$1505,ING_COD,$B718,ING_CLASE,"BON"))</f>
        <v>0</v>
      </c>
      <c r="K718" s="19" t="n">
        <f aca="false">IF($B718="",0,SUMIFS(Ingresos!$S$6:$S$1505,ING_COD,$B718,ING_CLASE,"EXT"))</f>
        <v>0</v>
      </c>
      <c r="L718" s="19" t="n">
        <f aca="false">IF($B718="",0,SUMIFS(Ingresos!$S$6:$S$1505,ING_COD,$B718,ING_CLASE,"OTO"))</f>
        <v>0</v>
      </c>
      <c r="M718" s="19" t="n">
        <f aca="false">IF($B718="",0,SUMIFS(Ingresos!$S$6:$S$1505,ING_COD,$B718,ING_CLASE,"OTX"))</f>
        <v>0</v>
      </c>
      <c r="N718" s="19" t="n">
        <f aca="false">IF($B718="",0,SUMIFS(Ingresos!$S$6:$S$1505,ING_COD,$B718,ING_CLASE,"RETO"))</f>
        <v>0</v>
      </c>
      <c r="O718" s="19" t="n">
        <f aca="false">IF($B718="",0,SUMIFS(Ingresos!$S$6:$S$1505,ING_COD,$B718,ING_CLASE,"INA"))</f>
        <v>0</v>
      </c>
      <c r="P718" s="19" t="n">
        <f aca="false">G718+I718+J718+K718+L718+M718</f>
        <v>0</v>
      </c>
      <c r="Q718" s="44" t="n">
        <f aca="false">IF($F718="Activo",8,IF($F718="Cese",1,0))</f>
        <v>0</v>
      </c>
      <c r="R718" s="19" t="n">
        <f aca="false">G718*Q718</f>
        <v>0</v>
      </c>
      <c r="S718" s="19" t="n">
        <f aca="false">IF($F718="Activo",SUMIFS(I718:I725,$D718:$D725,"&lt;="&amp;Trabajadores!$N$65)+IF(PROY_BON="Sí",SUMIFS(J718:J725,$D718:$D725,"&lt;="&amp;Trabajadores!$N$65),0),IF($F718="Cese",I718+IF(PROY_BON="Sí",J718,0),0))</f>
        <v>0</v>
      </c>
      <c r="T718" s="19" t="n">
        <f aca="false">IF(OR($F718&lt;&gt;"Activo",Trabajadores!$I$65="No"),0,IF(I720=0,H718*(1+IF(PROY_BON="Sí",Trabajadores!$P$65,0))*Trabajadores!$R$65/6*(Trabajadores!$N$65&gt;=7),0)+IF(I725=0,H718*(1+IF(PROY_BON="Sí",Trabajadores!$P$65,0))*Trabajadores!$S$65/6*(Trabajadores!$N$65&gt;=12),0))</f>
        <v>0</v>
      </c>
      <c r="U718" s="19" t="n">
        <f aca="false">IF($F718="Activo",IF(Trabajadores!$J$65="Sí",L718*8,L718),IF($F718="Cese",L718,0))</f>
        <v>0</v>
      </c>
      <c r="V718" s="19" t="n">
        <f aca="false">IF(OR($F718="Activo",$F718="Cese"),M718,0)</f>
        <v>0</v>
      </c>
      <c r="W718" s="19" t="n">
        <f aca="false">IF(OR($F718="Activo",$F718="Cese"),SUM(P714:P717),0)</f>
        <v>0</v>
      </c>
      <c r="X718" s="36" t="n">
        <f aca="false">IF(OR($F718="Activo",$F718="Cese"),R718+S718+T718+U718+V718+W718,0)</f>
        <v>0</v>
      </c>
      <c r="Y718" s="19" t="n">
        <f aca="false">IF(OR($F718="Activo",$F718="Cese"),DED_FIJA,0)</f>
        <v>0</v>
      </c>
      <c r="Z718" s="36" t="n">
        <f aca="false">MAX(0,X718-Y718)</f>
        <v>0</v>
      </c>
      <c r="AA718" s="19" t="n">
        <f aca="false">IF(Z718=0,0,MAX(0,MIN(Z718,Parámetros!$G$19)-Parámetros!$F$19)*Parámetros!$E$19)</f>
        <v>0</v>
      </c>
      <c r="AB718" s="19" t="n">
        <f aca="false">IF(Z718=0,0,MAX(0,MIN(Z718,Parámetros!$G$20)-Parámetros!$F$20)*Parámetros!$E$20)</f>
        <v>0</v>
      </c>
      <c r="AC718" s="19" t="n">
        <f aca="false">IF(Z718=0,0,MAX(0,MIN(Z718,Parámetros!$G$21)-Parámetros!$F$21)*Parámetros!$E$21)</f>
        <v>0</v>
      </c>
      <c r="AD718" s="19" t="n">
        <f aca="false">IF(Z718=0,0,MAX(0,MIN(Z718,Parámetros!$G$22)-Parámetros!$F$22)*Parámetros!$E$22)</f>
        <v>0</v>
      </c>
      <c r="AE718" s="19" t="n">
        <f aca="false">IF(Z718=0,0,MAX(0,MIN(Z718,Parámetros!$G$23)-Parámetros!$F$23)*Parámetros!$E$23)</f>
        <v>0</v>
      </c>
      <c r="AF718" s="36" t="n">
        <f aca="false">SUM(AA718:AE718)</f>
        <v>0</v>
      </c>
      <c r="AG718" s="45" t="str">
        <f aca="false">IF(AM718&lt;=0,"-",INDEX(TR_TASA,MATCH(AM718,TR_DESDE,1)))</f>
        <v>-</v>
      </c>
      <c r="AH718" s="44" t="n">
        <f aca="false">IF($F718="Cese",1,IF($F718="Activo",INDEX(DIV_N,5),0))</f>
        <v>0</v>
      </c>
      <c r="AI718" s="44" t="n">
        <f aca="false">IF($F718="Cese",4,IF($F718="Activo",INDEX(DIV_HASTA,5),0))</f>
        <v>0</v>
      </c>
      <c r="AJ718" s="19" t="n">
        <f aca="false">IF(OR($F718="Activo",$F718="Cese"),SUMIFS(AV714:AV717,D714:D717,"&lt;="&amp;AI718),0)</f>
        <v>0</v>
      </c>
      <c r="AK718" s="19" t="n">
        <f aca="false">IF(OR($F718="Activo",$F718="Cese"),MAX(0,(AF718-AJ718)/AH718),0)</f>
        <v>0</v>
      </c>
      <c r="AL718" s="19" t="n">
        <f aca="false">IF(OR($F718="Activo",$F718="Cese"),K718+IF(PROY_BON="Sí",0,J718),0)</f>
        <v>0</v>
      </c>
      <c r="AM718" s="19" t="n">
        <f aca="false">IF(AL718&gt;0,MAX(0,X718+AL718-Y718),Z718)</f>
        <v>0</v>
      </c>
      <c r="AN718" s="19" t="n">
        <f aca="false">SUMPRODUCT((AM718&gt;TR_DESDE)*(AM718-TR_DESDE)*TR_INC)</f>
        <v>0</v>
      </c>
      <c r="AO718" s="19" t="n">
        <f aca="false">IF(AL718&gt;0,MAX(0,AN718-IF($F718="Cese",MAX(AF718,AJ718),AF718)),0)</f>
        <v>0</v>
      </c>
      <c r="AP718" s="46" t="n">
        <f aca="false">IF(OR($F718="Activo",$F718="Cese"),ROUND(AK718+AO718,2),0)</f>
        <v>0</v>
      </c>
      <c r="AQ718" s="19" t="n">
        <f aca="false">IF($F718="Cese",MAX(0,AJ718-AN718),0)</f>
        <v>0</v>
      </c>
      <c r="AR718" s="19" t="str">
        <f aca="false">IF($B718="","",IF(COUNTIFS(RP_COD,$B718,'Retenciones Planilla'!$G$6:$G$105,"&lt;&gt;")=0,"",SUMIFS('Retenciones Planilla'!$G$6:$G$105,RP_COD,$B718)))</f>
        <v/>
      </c>
      <c r="AS718" s="19" t="str">
        <f aca="false">IF(AR718="","",AR718-AP718)</f>
        <v/>
      </c>
      <c r="AT718" s="23" t="str">
        <f aca="false">IF($B718="","",IF(NOT(OR($F718="Activo",$F718="Cese")),IF(N(AR718)=0,"—","Revisar: sin vínculo"),IF(AR718="",IF(AP718=0,"No corresponde","Sin dato planilla"),IF(ABS(AS718)&lt;=TOL,"OK",IF(AS718&gt;0,"Retuvo de más","Retuvo de menos")))))</f>
        <v/>
      </c>
      <c r="AU718" s="19" t="n">
        <f aca="false">IF(AND(BASE_RET="Planilla (si existe)",AR718&lt;&gt;""),AR718,AP718)</f>
        <v>0</v>
      </c>
      <c r="AV718" s="19" t="n">
        <f aca="false">AU718+N718</f>
        <v>0</v>
      </c>
    </row>
    <row r="719" customFormat="false" ht="15" hidden="false" customHeight="false" outlineLevel="0" collapsed="false">
      <c r="A719" s="43" t="n">
        <v>60</v>
      </c>
      <c r="B719" s="35" t="str">
        <f aca="false">IF(Trabajadores!$B$65="","",Trabajadores!$B$65)</f>
        <v/>
      </c>
      <c r="C719" s="35" t="str">
        <f aca="false">IF($B719="","",Trabajadores!$D$65)</f>
        <v/>
      </c>
      <c r="D719" s="43" t="n">
        <v>6</v>
      </c>
      <c r="E719" s="23" t="s">
        <v>303</v>
      </c>
      <c r="F719" s="23" t="str">
        <f aca="false">IF($B719="","",IF(OR(6&lt;Trabajadores!$M$65,6&gt;Trabajadores!$N$65),"No vinculado",IF(AND(6=Trabajadores!$N$65,Trabajadores!$O$65="Sí"),"Cese","Activo")))</f>
        <v/>
      </c>
      <c r="G719" s="19" t="n">
        <f aca="false">IF($B719="",0,SUMIFS(Ingresos!$T$6:$T$1505,ING_COD,$B719,ING_CLASE,"ORD"))</f>
        <v>0</v>
      </c>
      <c r="H719" s="19" t="n">
        <f aca="false">IF($B719="",0,SUMIFS(Ingresos!$T$6:$T$1505,ING_COD,$B719,ING_CLASE,"ORD",ING_COMP,"Sí"))</f>
        <v>0</v>
      </c>
      <c r="I719" s="19" t="n">
        <f aca="false">IF($B719="",0,SUMIFS(Ingresos!$T$6:$T$1505,ING_COD,$B719,ING_CLASE,"GRA"))</f>
        <v>0</v>
      </c>
      <c r="J719" s="19" t="n">
        <f aca="false">IF($B719="",0,SUMIFS(Ingresos!$T$6:$T$1505,ING_COD,$B719,ING_CLASE,"BON"))</f>
        <v>0</v>
      </c>
      <c r="K719" s="19" t="n">
        <f aca="false">IF($B719="",0,SUMIFS(Ingresos!$T$6:$T$1505,ING_COD,$B719,ING_CLASE,"EXT"))</f>
        <v>0</v>
      </c>
      <c r="L719" s="19" t="n">
        <f aca="false">IF($B719="",0,SUMIFS(Ingresos!$T$6:$T$1505,ING_COD,$B719,ING_CLASE,"OTO"))</f>
        <v>0</v>
      </c>
      <c r="M719" s="19" t="n">
        <f aca="false">IF($B719="",0,SUMIFS(Ingresos!$T$6:$T$1505,ING_COD,$B719,ING_CLASE,"OTX"))</f>
        <v>0</v>
      </c>
      <c r="N719" s="19" t="n">
        <f aca="false">IF($B719="",0,SUMIFS(Ingresos!$T$6:$T$1505,ING_COD,$B719,ING_CLASE,"RETO"))</f>
        <v>0</v>
      </c>
      <c r="O719" s="19" t="n">
        <f aca="false">IF($B719="",0,SUMIFS(Ingresos!$T$6:$T$1505,ING_COD,$B719,ING_CLASE,"INA"))</f>
        <v>0</v>
      </c>
      <c r="P719" s="19" t="n">
        <f aca="false">G719+I719+J719+K719+L719+M719</f>
        <v>0</v>
      </c>
      <c r="Q719" s="44" t="n">
        <f aca="false">IF($F719="Activo",7,IF($F719="Cese",1,0))</f>
        <v>0</v>
      </c>
      <c r="R719" s="19" t="n">
        <f aca="false">G719*Q719</f>
        <v>0</v>
      </c>
      <c r="S719" s="19" t="n">
        <f aca="false">IF($F719="Activo",SUMIFS(I719:I725,$D719:$D725,"&lt;="&amp;Trabajadores!$N$65)+IF(PROY_BON="Sí",SUMIFS(J719:J725,$D719:$D725,"&lt;="&amp;Trabajadores!$N$65),0),IF($F719="Cese",I719+IF(PROY_BON="Sí",J719,0),0))</f>
        <v>0</v>
      </c>
      <c r="T719" s="19" t="n">
        <f aca="false">IF(OR($F719&lt;&gt;"Activo",Trabajadores!$I$65="No"),0,IF(I720=0,H719*(1+IF(PROY_BON="Sí",Trabajadores!$P$65,0))*Trabajadores!$R$65/6*(Trabajadores!$N$65&gt;=7),0)+IF(I725=0,H719*(1+IF(PROY_BON="Sí",Trabajadores!$P$65,0))*Trabajadores!$S$65/6*(Trabajadores!$N$65&gt;=12),0))</f>
        <v>0</v>
      </c>
      <c r="U719" s="19" t="n">
        <f aca="false">IF($F719="Activo",IF(Trabajadores!$J$65="Sí",L719*7,L719),IF($F719="Cese",L719,0))</f>
        <v>0</v>
      </c>
      <c r="V719" s="19" t="n">
        <f aca="false">IF(OR($F719="Activo",$F719="Cese"),M719,0)</f>
        <v>0</v>
      </c>
      <c r="W719" s="19" t="n">
        <f aca="false">IF(OR($F719="Activo",$F719="Cese"),SUM(P714:P718),0)</f>
        <v>0</v>
      </c>
      <c r="X719" s="36" t="n">
        <f aca="false">IF(OR($F719="Activo",$F719="Cese"),R719+S719+T719+U719+V719+W719,0)</f>
        <v>0</v>
      </c>
      <c r="Y719" s="19" t="n">
        <f aca="false">IF(OR($F719="Activo",$F719="Cese"),DED_FIJA,0)</f>
        <v>0</v>
      </c>
      <c r="Z719" s="36" t="n">
        <f aca="false">MAX(0,X719-Y719)</f>
        <v>0</v>
      </c>
      <c r="AA719" s="19" t="n">
        <f aca="false">IF(Z719=0,0,MAX(0,MIN(Z719,Parámetros!$G$19)-Parámetros!$F$19)*Parámetros!$E$19)</f>
        <v>0</v>
      </c>
      <c r="AB719" s="19" t="n">
        <f aca="false">IF(Z719=0,0,MAX(0,MIN(Z719,Parámetros!$G$20)-Parámetros!$F$20)*Parámetros!$E$20)</f>
        <v>0</v>
      </c>
      <c r="AC719" s="19" t="n">
        <f aca="false">IF(Z719=0,0,MAX(0,MIN(Z719,Parámetros!$G$21)-Parámetros!$F$21)*Parámetros!$E$21)</f>
        <v>0</v>
      </c>
      <c r="AD719" s="19" t="n">
        <f aca="false">IF(Z719=0,0,MAX(0,MIN(Z719,Parámetros!$G$22)-Parámetros!$F$22)*Parámetros!$E$22)</f>
        <v>0</v>
      </c>
      <c r="AE719" s="19" t="n">
        <f aca="false">IF(Z719=0,0,MAX(0,MIN(Z719,Parámetros!$G$23)-Parámetros!$F$23)*Parámetros!$E$23)</f>
        <v>0</v>
      </c>
      <c r="AF719" s="36" t="n">
        <f aca="false">SUM(AA719:AE719)</f>
        <v>0</v>
      </c>
      <c r="AG719" s="45" t="str">
        <f aca="false">IF(AM719&lt;=0,"-",INDEX(TR_TASA,MATCH(AM719,TR_DESDE,1)))</f>
        <v>-</v>
      </c>
      <c r="AH719" s="44" t="n">
        <f aca="false">IF($F719="Cese",1,IF($F719="Activo",INDEX(DIV_N,6),0))</f>
        <v>0</v>
      </c>
      <c r="AI719" s="44" t="n">
        <f aca="false">IF($F719="Cese",5,IF($F719="Activo",INDEX(DIV_HASTA,6),0))</f>
        <v>0</v>
      </c>
      <c r="AJ719" s="19" t="n">
        <f aca="false">IF(OR($F719="Activo",$F719="Cese"),SUMIFS(AV714:AV718,D714:D718,"&lt;="&amp;AI719),0)</f>
        <v>0</v>
      </c>
      <c r="AK719" s="19" t="n">
        <f aca="false">IF(OR($F719="Activo",$F719="Cese"),MAX(0,(AF719-AJ719)/AH719),0)</f>
        <v>0</v>
      </c>
      <c r="AL719" s="19" t="n">
        <f aca="false">IF(OR($F719="Activo",$F719="Cese"),K719+IF(PROY_BON="Sí",0,J719),0)</f>
        <v>0</v>
      </c>
      <c r="AM719" s="19" t="n">
        <f aca="false">IF(AL719&gt;0,MAX(0,X719+AL719-Y719),Z719)</f>
        <v>0</v>
      </c>
      <c r="AN719" s="19" t="n">
        <f aca="false">SUMPRODUCT((AM719&gt;TR_DESDE)*(AM719-TR_DESDE)*TR_INC)</f>
        <v>0</v>
      </c>
      <c r="AO719" s="19" t="n">
        <f aca="false">IF(AL719&gt;0,MAX(0,AN719-IF($F719="Cese",MAX(AF719,AJ719),AF719)),0)</f>
        <v>0</v>
      </c>
      <c r="AP719" s="46" t="n">
        <f aca="false">IF(OR($F719="Activo",$F719="Cese"),ROUND(AK719+AO719,2),0)</f>
        <v>0</v>
      </c>
      <c r="AQ719" s="19" t="n">
        <f aca="false">IF($F719="Cese",MAX(0,AJ719-AN719),0)</f>
        <v>0</v>
      </c>
      <c r="AR719" s="19" t="str">
        <f aca="false">IF($B719="","",IF(COUNTIFS(RP_COD,$B719,'Retenciones Planilla'!$H$6:$H$105,"&lt;&gt;")=0,"",SUMIFS('Retenciones Planilla'!$H$6:$H$105,RP_COD,$B719)))</f>
        <v/>
      </c>
      <c r="AS719" s="19" t="str">
        <f aca="false">IF(AR719="","",AR719-AP719)</f>
        <v/>
      </c>
      <c r="AT719" s="23" t="str">
        <f aca="false">IF($B719="","",IF(NOT(OR($F719="Activo",$F719="Cese")),IF(N(AR719)=0,"—","Revisar: sin vínculo"),IF(AR719="",IF(AP719=0,"No corresponde","Sin dato planilla"),IF(ABS(AS719)&lt;=TOL,"OK",IF(AS719&gt;0,"Retuvo de más","Retuvo de menos")))))</f>
        <v/>
      </c>
      <c r="AU719" s="19" t="n">
        <f aca="false">IF(AND(BASE_RET="Planilla (si existe)",AR719&lt;&gt;""),AR719,AP719)</f>
        <v>0</v>
      </c>
      <c r="AV719" s="19" t="n">
        <f aca="false">AU719+N719</f>
        <v>0</v>
      </c>
    </row>
    <row r="720" customFormat="false" ht="15" hidden="false" customHeight="false" outlineLevel="0" collapsed="false">
      <c r="A720" s="43" t="n">
        <v>60</v>
      </c>
      <c r="B720" s="35" t="str">
        <f aca="false">IF(Trabajadores!$B$65="","",Trabajadores!$B$65)</f>
        <v/>
      </c>
      <c r="C720" s="35" t="str">
        <f aca="false">IF($B720="","",Trabajadores!$D$65)</f>
        <v/>
      </c>
      <c r="D720" s="43" t="n">
        <v>7</v>
      </c>
      <c r="E720" s="23" t="s">
        <v>304</v>
      </c>
      <c r="F720" s="23" t="str">
        <f aca="false">IF($B720="","",IF(OR(7&lt;Trabajadores!$M$65,7&gt;Trabajadores!$N$65),"No vinculado",IF(AND(7=Trabajadores!$N$65,Trabajadores!$O$65="Sí"),"Cese","Activo")))</f>
        <v/>
      </c>
      <c r="G720" s="19" t="n">
        <f aca="false">IF($B720="",0,SUMIFS(Ingresos!$U$6:$U$1505,ING_COD,$B720,ING_CLASE,"ORD"))</f>
        <v>0</v>
      </c>
      <c r="H720" s="19" t="n">
        <f aca="false">IF($B720="",0,SUMIFS(Ingresos!$U$6:$U$1505,ING_COD,$B720,ING_CLASE,"ORD",ING_COMP,"Sí"))</f>
        <v>0</v>
      </c>
      <c r="I720" s="19" t="n">
        <f aca="false">IF($B720="",0,SUMIFS(Ingresos!$U$6:$U$1505,ING_COD,$B720,ING_CLASE,"GRA"))</f>
        <v>0</v>
      </c>
      <c r="J720" s="19" t="n">
        <f aca="false">IF($B720="",0,SUMIFS(Ingresos!$U$6:$U$1505,ING_COD,$B720,ING_CLASE,"BON"))</f>
        <v>0</v>
      </c>
      <c r="K720" s="19" t="n">
        <f aca="false">IF($B720="",0,SUMIFS(Ingresos!$U$6:$U$1505,ING_COD,$B720,ING_CLASE,"EXT"))</f>
        <v>0</v>
      </c>
      <c r="L720" s="19" t="n">
        <f aca="false">IF($B720="",0,SUMIFS(Ingresos!$U$6:$U$1505,ING_COD,$B720,ING_CLASE,"OTO"))</f>
        <v>0</v>
      </c>
      <c r="M720" s="19" t="n">
        <f aca="false">IF($B720="",0,SUMIFS(Ingresos!$U$6:$U$1505,ING_COD,$B720,ING_CLASE,"OTX"))</f>
        <v>0</v>
      </c>
      <c r="N720" s="19" t="n">
        <f aca="false">IF($B720="",0,SUMIFS(Ingresos!$U$6:$U$1505,ING_COD,$B720,ING_CLASE,"RETO"))</f>
        <v>0</v>
      </c>
      <c r="O720" s="19" t="n">
        <f aca="false">IF($B720="",0,SUMIFS(Ingresos!$U$6:$U$1505,ING_COD,$B720,ING_CLASE,"INA"))</f>
        <v>0</v>
      </c>
      <c r="P720" s="19" t="n">
        <f aca="false">G720+I720+J720+K720+L720+M720</f>
        <v>0</v>
      </c>
      <c r="Q720" s="44" t="n">
        <f aca="false">IF($F720="Activo",6,IF($F720="Cese",1,0))</f>
        <v>0</v>
      </c>
      <c r="R720" s="19" t="n">
        <f aca="false">G720*Q720</f>
        <v>0</v>
      </c>
      <c r="S720" s="19" t="n">
        <f aca="false">IF($F720="Activo",SUMIFS(I720:I725,$D720:$D725,"&lt;="&amp;Trabajadores!$N$65)+IF(PROY_BON="Sí",SUMIFS(J720:J725,$D720:$D725,"&lt;="&amp;Trabajadores!$N$65),0),IF($F720="Cese",I720+IF(PROY_BON="Sí",J720,0),0))</f>
        <v>0</v>
      </c>
      <c r="T720" s="19" t="n">
        <f aca="false">IF(OR($F720&lt;&gt;"Activo",Trabajadores!$I$65="No"),0,IF(I725=0,H720*(1+IF(PROY_BON="Sí",Trabajadores!$P$65,0))*Trabajadores!$S$65/6*(Trabajadores!$N$65&gt;=12),0))</f>
        <v>0</v>
      </c>
      <c r="U720" s="19" t="n">
        <f aca="false">IF($F720="Activo",IF(Trabajadores!$J$65="Sí",L720*6,L720),IF($F720="Cese",L720,0))</f>
        <v>0</v>
      </c>
      <c r="V720" s="19" t="n">
        <f aca="false">IF(OR($F720="Activo",$F720="Cese"),M720,0)</f>
        <v>0</v>
      </c>
      <c r="W720" s="19" t="n">
        <f aca="false">IF(OR($F720="Activo",$F720="Cese"),SUM(P714:P719),0)</f>
        <v>0</v>
      </c>
      <c r="X720" s="36" t="n">
        <f aca="false">IF(OR($F720="Activo",$F720="Cese"),R720+S720+T720+U720+V720+W720,0)</f>
        <v>0</v>
      </c>
      <c r="Y720" s="19" t="n">
        <f aca="false">IF(OR($F720="Activo",$F720="Cese"),DED_FIJA,0)</f>
        <v>0</v>
      </c>
      <c r="Z720" s="36" t="n">
        <f aca="false">MAX(0,X720-Y720)</f>
        <v>0</v>
      </c>
      <c r="AA720" s="19" t="n">
        <f aca="false">IF(Z720=0,0,MAX(0,MIN(Z720,Parámetros!$G$19)-Parámetros!$F$19)*Parámetros!$E$19)</f>
        <v>0</v>
      </c>
      <c r="AB720" s="19" t="n">
        <f aca="false">IF(Z720=0,0,MAX(0,MIN(Z720,Parámetros!$G$20)-Parámetros!$F$20)*Parámetros!$E$20)</f>
        <v>0</v>
      </c>
      <c r="AC720" s="19" t="n">
        <f aca="false">IF(Z720=0,0,MAX(0,MIN(Z720,Parámetros!$G$21)-Parámetros!$F$21)*Parámetros!$E$21)</f>
        <v>0</v>
      </c>
      <c r="AD720" s="19" t="n">
        <f aca="false">IF(Z720=0,0,MAX(0,MIN(Z720,Parámetros!$G$22)-Parámetros!$F$22)*Parámetros!$E$22)</f>
        <v>0</v>
      </c>
      <c r="AE720" s="19" t="n">
        <f aca="false">IF(Z720=0,0,MAX(0,MIN(Z720,Parámetros!$G$23)-Parámetros!$F$23)*Parámetros!$E$23)</f>
        <v>0</v>
      </c>
      <c r="AF720" s="36" t="n">
        <f aca="false">SUM(AA720:AE720)</f>
        <v>0</v>
      </c>
      <c r="AG720" s="45" t="str">
        <f aca="false">IF(AM720&lt;=0,"-",INDEX(TR_TASA,MATCH(AM720,TR_DESDE,1)))</f>
        <v>-</v>
      </c>
      <c r="AH720" s="44" t="n">
        <f aca="false">IF($F720="Cese",1,IF($F720="Activo",INDEX(DIV_N,7),0))</f>
        <v>0</v>
      </c>
      <c r="AI720" s="44" t="n">
        <f aca="false">IF($F720="Cese",6,IF($F720="Activo",INDEX(DIV_HASTA,7),0))</f>
        <v>0</v>
      </c>
      <c r="AJ720" s="19" t="n">
        <f aca="false">IF(OR($F720="Activo",$F720="Cese"),SUMIFS(AV714:AV719,D714:D719,"&lt;="&amp;AI720),0)</f>
        <v>0</v>
      </c>
      <c r="AK720" s="19" t="n">
        <f aca="false">IF(OR($F720="Activo",$F720="Cese"),MAX(0,(AF720-AJ720)/AH720),0)</f>
        <v>0</v>
      </c>
      <c r="AL720" s="19" t="n">
        <f aca="false">IF(OR($F720="Activo",$F720="Cese"),K720+IF(PROY_BON="Sí",0,J720),0)</f>
        <v>0</v>
      </c>
      <c r="AM720" s="19" t="n">
        <f aca="false">IF(AL720&gt;0,MAX(0,X720+AL720-Y720),Z720)</f>
        <v>0</v>
      </c>
      <c r="AN720" s="19" t="n">
        <f aca="false">SUMPRODUCT((AM720&gt;TR_DESDE)*(AM720-TR_DESDE)*TR_INC)</f>
        <v>0</v>
      </c>
      <c r="AO720" s="19" t="n">
        <f aca="false">IF(AL720&gt;0,MAX(0,AN720-IF($F720="Cese",MAX(AF720,AJ720),AF720)),0)</f>
        <v>0</v>
      </c>
      <c r="AP720" s="46" t="n">
        <f aca="false">IF(OR($F720="Activo",$F720="Cese"),ROUND(AK720+AO720,2),0)</f>
        <v>0</v>
      </c>
      <c r="AQ720" s="19" t="n">
        <f aca="false">IF($F720="Cese",MAX(0,AJ720-AN720),0)</f>
        <v>0</v>
      </c>
      <c r="AR720" s="19" t="str">
        <f aca="false">IF($B720="","",IF(COUNTIFS(RP_COD,$B720,'Retenciones Planilla'!$I$6:$I$105,"&lt;&gt;")=0,"",SUMIFS('Retenciones Planilla'!$I$6:$I$105,RP_COD,$B720)))</f>
        <v/>
      </c>
      <c r="AS720" s="19" t="str">
        <f aca="false">IF(AR720="","",AR720-AP720)</f>
        <v/>
      </c>
      <c r="AT720" s="23" t="str">
        <f aca="false">IF($B720="","",IF(NOT(OR($F720="Activo",$F720="Cese")),IF(N(AR720)=0,"—","Revisar: sin vínculo"),IF(AR720="",IF(AP720=0,"No corresponde","Sin dato planilla"),IF(ABS(AS720)&lt;=TOL,"OK",IF(AS720&gt;0,"Retuvo de más","Retuvo de menos")))))</f>
        <v/>
      </c>
      <c r="AU720" s="19" t="n">
        <f aca="false">IF(AND(BASE_RET="Planilla (si existe)",AR720&lt;&gt;""),AR720,AP720)</f>
        <v>0</v>
      </c>
      <c r="AV720" s="19" t="n">
        <f aca="false">AU720+N720</f>
        <v>0</v>
      </c>
    </row>
    <row r="721" customFormat="false" ht="15" hidden="false" customHeight="false" outlineLevel="0" collapsed="false">
      <c r="A721" s="43" t="n">
        <v>60</v>
      </c>
      <c r="B721" s="35" t="str">
        <f aca="false">IF(Trabajadores!$B$65="","",Trabajadores!$B$65)</f>
        <v/>
      </c>
      <c r="C721" s="35" t="str">
        <f aca="false">IF($B721="","",Trabajadores!$D$65)</f>
        <v/>
      </c>
      <c r="D721" s="43" t="n">
        <v>8</v>
      </c>
      <c r="E721" s="23" t="s">
        <v>305</v>
      </c>
      <c r="F721" s="23" t="str">
        <f aca="false">IF($B721="","",IF(OR(8&lt;Trabajadores!$M$65,8&gt;Trabajadores!$N$65),"No vinculado",IF(AND(8=Trabajadores!$N$65,Trabajadores!$O$65="Sí"),"Cese","Activo")))</f>
        <v/>
      </c>
      <c r="G721" s="19" t="n">
        <f aca="false">IF($B721="",0,SUMIFS(Ingresos!$V$6:$V$1505,ING_COD,$B721,ING_CLASE,"ORD"))</f>
        <v>0</v>
      </c>
      <c r="H721" s="19" t="n">
        <f aca="false">IF($B721="",0,SUMIFS(Ingresos!$V$6:$V$1505,ING_COD,$B721,ING_CLASE,"ORD",ING_COMP,"Sí"))</f>
        <v>0</v>
      </c>
      <c r="I721" s="19" t="n">
        <f aca="false">IF($B721="",0,SUMIFS(Ingresos!$V$6:$V$1505,ING_COD,$B721,ING_CLASE,"GRA"))</f>
        <v>0</v>
      </c>
      <c r="J721" s="19" t="n">
        <f aca="false">IF($B721="",0,SUMIFS(Ingresos!$V$6:$V$1505,ING_COD,$B721,ING_CLASE,"BON"))</f>
        <v>0</v>
      </c>
      <c r="K721" s="19" t="n">
        <f aca="false">IF($B721="",0,SUMIFS(Ingresos!$V$6:$V$1505,ING_COD,$B721,ING_CLASE,"EXT"))</f>
        <v>0</v>
      </c>
      <c r="L721" s="19" t="n">
        <f aca="false">IF($B721="",0,SUMIFS(Ingresos!$V$6:$V$1505,ING_COD,$B721,ING_CLASE,"OTO"))</f>
        <v>0</v>
      </c>
      <c r="M721" s="19" t="n">
        <f aca="false">IF($B721="",0,SUMIFS(Ingresos!$V$6:$V$1505,ING_COD,$B721,ING_CLASE,"OTX"))</f>
        <v>0</v>
      </c>
      <c r="N721" s="19" t="n">
        <f aca="false">IF($B721="",0,SUMIFS(Ingresos!$V$6:$V$1505,ING_COD,$B721,ING_CLASE,"RETO"))</f>
        <v>0</v>
      </c>
      <c r="O721" s="19" t="n">
        <f aca="false">IF($B721="",0,SUMIFS(Ingresos!$V$6:$V$1505,ING_COD,$B721,ING_CLASE,"INA"))</f>
        <v>0</v>
      </c>
      <c r="P721" s="19" t="n">
        <f aca="false">G721+I721+J721+K721+L721+M721</f>
        <v>0</v>
      </c>
      <c r="Q721" s="44" t="n">
        <f aca="false">IF($F721="Activo",5,IF($F721="Cese",1,0))</f>
        <v>0</v>
      </c>
      <c r="R721" s="19" t="n">
        <f aca="false">G721*Q721</f>
        <v>0</v>
      </c>
      <c r="S721" s="19" t="n">
        <f aca="false">IF($F721="Activo",SUMIFS(I721:I725,$D721:$D725,"&lt;="&amp;Trabajadores!$N$65)+IF(PROY_BON="Sí",SUMIFS(J721:J725,$D721:$D725,"&lt;="&amp;Trabajadores!$N$65),0),IF($F721="Cese",I721+IF(PROY_BON="Sí",J721,0),0))</f>
        <v>0</v>
      </c>
      <c r="T721" s="19" t="n">
        <f aca="false">IF(OR($F721&lt;&gt;"Activo",Trabajadores!$I$65="No"),0,IF(I725=0,H721*(1+IF(PROY_BON="Sí",Trabajadores!$P$65,0))*Trabajadores!$S$65/6*(Trabajadores!$N$65&gt;=12),0))</f>
        <v>0</v>
      </c>
      <c r="U721" s="19" t="n">
        <f aca="false">IF($F721="Activo",IF(Trabajadores!$J$65="Sí",L721*5,L721),IF($F721="Cese",L721,0))</f>
        <v>0</v>
      </c>
      <c r="V721" s="19" t="n">
        <f aca="false">IF(OR($F721="Activo",$F721="Cese"),M721,0)</f>
        <v>0</v>
      </c>
      <c r="W721" s="19" t="n">
        <f aca="false">IF(OR($F721="Activo",$F721="Cese"),SUM(P714:P720),0)</f>
        <v>0</v>
      </c>
      <c r="X721" s="36" t="n">
        <f aca="false">IF(OR($F721="Activo",$F721="Cese"),R721+S721+T721+U721+V721+W721,0)</f>
        <v>0</v>
      </c>
      <c r="Y721" s="19" t="n">
        <f aca="false">IF(OR($F721="Activo",$F721="Cese"),DED_FIJA,0)</f>
        <v>0</v>
      </c>
      <c r="Z721" s="36" t="n">
        <f aca="false">MAX(0,X721-Y721)</f>
        <v>0</v>
      </c>
      <c r="AA721" s="19" t="n">
        <f aca="false">IF(Z721=0,0,MAX(0,MIN(Z721,Parámetros!$G$19)-Parámetros!$F$19)*Parámetros!$E$19)</f>
        <v>0</v>
      </c>
      <c r="AB721" s="19" t="n">
        <f aca="false">IF(Z721=0,0,MAX(0,MIN(Z721,Parámetros!$G$20)-Parámetros!$F$20)*Parámetros!$E$20)</f>
        <v>0</v>
      </c>
      <c r="AC721" s="19" t="n">
        <f aca="false">IF(Z721=0,0,MAX(0,MIN(Z721,Parámetros!$G$21)-Parámetros!$F$21)*Parámetros!$E$21)</f>
        <v>0</v>
      </c>
      <c r="AD721" s="19" t="n">
        <f aca="false">IF(Z721=0,0,MAX(0,MIN(Z721,Parámetros!$G$22)-Parámetros!$F$22)*Parámetros!$E$22)</f>
        <v>0</v>
      </c>
      <c r="AE721" s="19" t="n">
        <f aca="false">IF(Z721=0,0,MAX(0,MIN(Z721,Parámetros!$G$23)-Parámetros!$F$23)*Parámetros!$E$23)</f>
        <v>0</v>
      </c>
      <c r="AF721" s="36" t="n">
        <f aca="false">SUM(AA721:AE721)</f>
        <v>0</v>
      </c>
      <c r="AG721" s="45" t="str">
        <f aca="false">IF(AM721&lt;=0,"-",INDEX(TR_TASA,MATCH(AM721,TR_DESDE,1)))</f>
        <v>-</v>
      </c>
      <c r="AH721" s="44" t="n">
        <f aca="false">IF($F721="Cese",1,IF($F721="Activo",INDEX(DIV_N,8),0))</f>
        <v>0</v>
      </c>
      <c r="AI721" s="44" t="n">
        <f aca="false">IF($F721="Cese",7,IF($F721="Activo",INDEX(DIV_HASTA,8),0))</f>
        <v>0</v>
      </c>
      <c r="AJ721" s="19" t="n">
        <f aca="false">IF(OR($F721="Activo",$F721="Cese"),SUMIFS(AV714:AV720,D714:D720,"&lt;="&amp;AI721),0)</f>
        <v>0</v>
      </c>
      <c r="AK721" s="19" t="n">
        <f aca="false">IF(OR($F721="Activo",$F721="Cese"),MAX(0,(AF721-AJ721)/AH721),0)</f>
        <v>0</v>
      </c>
      <c r="AL721" s="19" t="n">
        <f aca="false">IF(OR($F721="Activo",$F721="Cese"),K721+IF(PROY_BON="Sí",0,J721),0)</f>
        <v>0</v>
      </c>
      <c r="AM721" s="19" t="n">
        <f aca="false">IF(AL721&gt;0,MAX(0,X721+AL721-Y721),Z721)</f>
        <v>0</v>
      </c>
      <c r="AN721" s="19" t="n">
        <f aca="false">SUMPRODUCT((AM721&gt;TR_DESDE)*(AM721-TR_DESDE)*TR_INC)</f>
        <v>0</v>
      </c>
      <c r="AO721" s="19" t="n">
        <f aca="false">IF(AL721&gt;0,MAX(0,AN721-IF($F721="Cese",MAX(AF721,AJ721),AF721)),0)</f>
        <v>0</v>
      </c>
      <c r="AP721" s="46" t="n">
        <f aca="false">IF(OR($F721="Activo",$F721="Cese"),ROUND(AK721+AO721,2),0)</f>
        <v>0</v>
      </c>
      <c r="AQ721" s="19" t="n">
        <f aca="false">IF($F721="Cese",MAX(0,AJ721-AN721),0)</f>
        <v>0</v>
      </c>
      <c r="AR721" s="19" t="str">
        <f aca="false">IF($B721="","",IF(COUNTIFS(RP_COD,$B721,'Retenciones Planilla'!$J$6:$J$105,"&lt;&gt;")=0,"",SUMIFS('Retenciones Planilla'!$J$6:$J$105,RP_COD,$B721)))</f>
        <v/>
      </c>
      <c r="AS721" s="19" t="str">
        <f aca="false">IF(AR721="","",AR721-AP721)</f>
        <v/>
      </c>
      <c r="AT721" s="23" t="str">
        <f aca="false">IF($B721="","",IF(NOT(OR($F721="Activo",$F721="Cese")),IF(N(AR721)=0,"—","Revisar: sin vínculo"),IF(AR721="",IF(AP721=0,"No corresponde","Sin dato planilla"),IF(ABS(AS721)&lt;=TOL,"OK",IF(AS721&gt;0,"Retuvo de más","Retuvo de menos")))))</f>
        <v/>
      </c>
      <c r="AU721" s="19" t="n">
        <f aca="false">IF(AND(BASE_RET="Planilla (si existe)",AR721&lt;&gt;""),AR721,AP721)</f>
        <v>0</v>
      </c>
      <c r="AV721" s="19" t="n">
        <f aca="false">AU721+N721</f>
        <v>0</v>
      </c>
    </row>
    <row r="722" customFormat="false" ht="15" hidden="false" customHeight="false" outlineLevel="0" collapsed="false">
      <c r="A722" s="43" t="n">
        <v>60</v>
      </c>
      <c r="B722" s="35" t="str">
        <f aca="false">IF(Trabajadores!$B$65="","",Trabajadores!$B$65)</f>
        <v/>
      </c>
      <c r="C722" s="35" t="str">
        <f aca="false">IF($B722="","",Trabajadores!$D$65)</f>
        <v/>
      </c>
      <c r="D722" s="43" t="n">
        <v>9</v>
      </c>
      <c r="E722" s="23" t="s">
        <v>306</v>
      </c>
      <c r="F722" s="23" t="str">
        <f aca="false">IF($B722="","",IF(OR(9&lt;Trabajadores!$M$65,9&gt;Trabajadores!$N$65),"No vinculado",IF(AND(9=Trabajadores!$N$65,Trabajadores!$O$65="Sí"),"Cese","Activo")))</f>
        <v/>
      </c>
      <c r="G722" s="19" t="n">
        <f aca="false">IF($B722="",0,SUMIFS(Ingresos!$W$6:$W$1505,ING_COD,$B722,ING_CLASE,"ORD"))</f>
        <v>0</v>
      </c>
      <c r="H722" s="19" t="n">
        <f aca="false">IF($B722="",0,SUMIFS(Ingresos!$W$6:$W$1505,ING_COD,$B722,ING_CLASE,"ORD",ING_COMP,"Sí"))</f>
        <v>0</v>
      </c>
      <c r="I722" s="19" t="n">
        <f aca="false">IF($B722="",0,SUMIFS(Ingresos!$W$6:$W$1505,ING_COD,$B722,ING_CLASE,"GRA"))</f>
        <v>0</v>
      </c>
      <c r="J722" s="19" t="n">
        <f aca="false">IF($B722="",0,SUMIFS(Ingresos!$W$6:$W$1505,ING_COD,$B722,ING_CLASE,"BON"))</f>
        <v>0</v>
      </c>
      <c r="K722" s="19" t="n">
        <f aca="false">IF($B722="",0,SUMIFS(Ingresos!$W$6:$W$1505,ING_COD,$B722,ING_CLASE,"EXT"))</f>
        <v>0</v>
      </c>
      <c r="L722" s="19" t="n">
        <f aca="false">IF($B722="",0,SUMIFS(Ingresos!$W$6:$W$1505,ING_COD,$B722,ING_CLASE,"OTO"))</f>
        <v>0</v>
      </c>
      <c r="M722" s="19" t="n">
        <f aca="false">IF($B722="",0,SUMIFS(Ingresos!$W$6:$W$1505,ING_COD,$B722,ING_CLASE,"OTX"))</f>
        <v>0</v>
      </c>
      <c r="N722" s="19" t="n">
        <f aca="false">IF($B722="",0,SUMIFS(Ingresos!$W$6:$W$1505,ING_COD,$B722,ING_CLASE,"RETO"))</f>
        <v>0</v>
      </c>
      <c r="O722" s="19" t="n">
        <f aca="false">IF($B722="",0,SUMIFS(Ingresos!$W$6:$W$1505,ING_COD,$B722,ING_CLASE,"INA"))</f>
        <v>0</v>
      </c>
      <c r="P722" s="19" t="n">
        <f aca="false">G722+I722+J722+K722+L722+M722</f>
        <v>0</v>
      </c>
      <c r="Q722" s="44" t="n">
        <f aca="false">IF($F722="Activo",4,IF($F722="Cese",1,0))</f>
        <v>0</v>
      </c>
      <c r="R722" s="19" t="n">
        <f aca="false">G722*Q722</f>
        <v>0</v>
      </c>
      <c r="S722" s="19" t="n">
        <f aca="false">IF($F722="Activo",SUMIFS(I722:I725,$D722:$D725,"&lt;="&amp;Trabajadores!$N$65)+IF(PROY_BON="Sí",SUMIFS(J722:J725,$D722:$D725,"&lt;="&amp;Trabajadores!$N$65),0),IF($F722="Cese",I722+IF(PROY_BON="Sí",J722,0),0))</f>
        <v>0</v>
      </c>
      <c r="T722" s="19" t="n">
        <f aca="false">IF(OR($F722&lt;&gt;"Activo",Trabajadores!$I$65="No"),0,IF(I725=0,H722*(1+IF(PROY_BON="Sí",Trabajadores!$P$65,0))*Trabajadores!$S$65/6*(Trabajadores!$N$65&gt;=12),0))</f>
        <v>0</v>
      </c>
      <c r="U722" s="19" t="n">
        <f aca="false">IF($F722="Activo",IF(Trabajadores!$J$65="Sí",L722*4,L722),IF($F722="Cese",L722,0))</f>
        <v>0</v>
      </c>
      <c r="V722" s="19" t="n">
        <f aca="false">IF(OR($F722="Activo",$F722="Cese"),M722,0)</f>
        <v>0</v>
      </c>
      <c r="W722" s="19" t="n">
        <f aca="false">IF(OR($F722="Activo",$F722="Cese"),SUM(P714:P721),0)</f>
        <v>0</v>
      </c>
      <c r="X722" s="36" t="n">
        <f aca="false">IF(OR($F722="Activo",$F722="Cese"),R722+S722+T722+U722+V722+W722,0)</f>
        <v>0</v>
      </c>
      <c r="Y722" s="19" t="n">
        <f aca="false">IF(OR($F722="Activo",$F722="Cese"),DED_FIJA,0)</f>
        <v>0</v>
      </c>
      <c r="Z722" s="36" t="n">
        <f aca="false">MAX(0,X722-Y722)</f>
        <v>0</v>
      </c>
      <c r="AA722" s="19" t="n">
        <f aca="false">IF(Z722=0,0,MAX(0,MIN(Z722,Parámetros!$G$19)-Parámetros!$F$19)*Parámetros!$E$19)</f>
        <v>0</v>
      </c>
      <c r="AB722" s="19" t="n">
        <f aca="false">IF(Z722=0,0,MAX(0,MIN(Z722,Parámetros!$G$20)-Parámetros!$F$20)*Parámetros!$E$20)</f>
        <v>0</v>
      </c>
      <c r="AC722" s="19" t="n">
        <f aca="false">IF(Z722=0,0,MAX(0,MIN(Z722,Parámetros!$G$21)-Parámetros!$F$21)*Parámetros!$E$21)</f>
        <v>0</v>
      </c>
      <c r="AD722" s="19" t="n">
        <f aca="false">IF(Z722=0,0,MAX(0,MIN(Z722,Parámetros!$G$22)-Parámetros!$F$22)*Parámetros!$E$22)</f>
        <v>0</v>
      </c>
      <c r="AE722" s="19" t="n">
        <f aca="false">IF(Z722=0,0,MAX(0,MIN(Z722,Parámetros!$G$23)-Parámetros!$F$23)*Parámetros!$E$23)</f>
        <v>0</v>
      </c>
      <c r="AF722" s="36" t="n">
        <f aca="false">SUM(AA722:AE722)</f>
        <v>0</v>
      </c>
      <c r="AG722" s="45" t="str">
        <f aca="false">IF(AM722&lt;=0,"-",INDEX(TR_TASA,MATCH(AM722,TR_DESDE,1)))</f>
        <v>-</v>
      </c>
      <c r="AH722" s="44" t="n">
        <f aca="false">IF($F722="Cese",1,IF($F722="Activo",INDEX(DIV_N,9),0))</f>
        <v>0</v>
      </c>
      <c r="AI722" s="44" t="n">
        <f aca="false">IF($F722="Cese",8,IF($F722="Activo",INDEX(DIV_HASTA,9),0))</f>
        <v>0</v>
      </c>
      <c r="AJ722" s="19" t="n">
        <f aca="false">IF(OR($F722="Activo",$F722="Cese"),SUMIFS(AV714:AV721,D714:D721,"&lt;="&amp;AI722),0)</f>
        <v>0</v>
      </c>
      <c r="AK722" s="19" t="n">
        <f aca="false">IF(OR($F722="Activo",$F722="Cese"),MAX(0,(AF722-AJ722)/AH722),0)</f>
        <v>0</v>
      </c>
      <c r="AL722" s="19" t="n">
        <f aca="false">IF(OR($F722="Activo",$F722="Cese"),K722+IF(PROY_BON="Sí",0,J722),0)</f>
        <v>0</v>
      </c>
      <c r="AM722" s="19" t="n">
        <f aca="false">IF(AL722&gt;0,MAX(0,X722+AL722-Y722),Z722)</f>
        <v>0</v>
      </c>
      <c r="AN722" s="19" t="n">
        <f aca="false">SUMPRODUCT((AM722&gt;TR_DESDE)*(AM722-TR_DESDE)*TR_INC)</f>
        <v>0</v>
      </c>
      <c r="AO722" s="19" t="n">
        <f aca="false">IF(AL722&gt;0,MAX(0,AN722-IF($F722="Cese",MAX(AF722,AJ722),AF722)),0)</f>
        <v>0</v>
      </c>
      <c r="AP722" s="46" t="n">
        <f aca="false">IF(OR($F722="Activo",$F722="Cese"),ROUND(AK722+AO722,2),0)</f>
        <v>0</v>
      </c>
      <c r="AQ722" s="19" t="n">
        <f aca="false">IF($F722="Cese",MAX(0,AJ722-AN722),0)</f>
        <v>0</v>
      </c>
      <c r="AR722" s="19" t="str">
        <f aca="false">IF($B722="","",IF(COUNTIFS(RP_COD,$B722,'Retenciones Planilla'!$K$6:$K$105,"&lt;&gt;")=0,"",SUMIFS('Retenciones Planilla'!$K$6:$K$105,RP_COD,$B722)))</f>
        <v/>
      </c>
      <c r="AS722" s="19" t="str">
        <f aca="false">IF(AR722="","",AR722-AP722)</f>
        <v/>
      </c>
      <c r="AT722" s="23" t="str">
        <f aca="false">IF($B722="","",IF(NOT(OR($F722="Activo",$F722="Cese")),IF(N(AR722)=0,"—","Revisar: sin vínculo"),IF(AR722="",IF(AP722=0,"No corresponde","Sin dato planilla"),IF(ABS(AS722)&lt;=TOL,"OK",IF(AS722&gt;0,"Retuvo de más","Retuvo de menos")))))</f>
        <v/>
      </c>
      <c r="AU722" s="19" t="n">
        <f aca="false">IF(AND(BASE_RET="Planilla (si existe)",AR722&lt;&gt;""),AR722,AP722)</f>
        <v>0</v>
      </c>
      <c r="AV722" s="19" t="n">
        <f aca="false">AU722+N722</f>
        <v>0</v>
      </c>
    </row>
    <row r="723" customFormat="false" ht="15" hidden="false" customHeight="false" outlineLevel="0" collapsed="false">
      <c r="A723" s="43" t="n">
        <v>60</v>
      </c>
      <c r="B723" s="35" t="str">
        <f aca="false">IF(Trabajadores!$B$65="","",Trabajadores!$B$65)</f>
        <v/>
      </c>
      <c r="C723" s="35" t="str">
        <f aca="false">IF($B723="","",Trabajadores!$D$65)</f>
        <v/>
      </c>
      <c r="D723" s="43" t="n">
        <v>10</v>
      </c>
      <c r="E723" s="23" t="s">
        <v>307</v>
      </c>
      <c r="F723" s="23" t="str">
        <f aca="false">IF($B723="","",IF(OR(10&lt;Trabajadores!$M$65,10&gt;Trabajadores!$N$65),"No vinculado",IF(AND(10=Trabajadores!$N$65,Trabajadores!$O$65="Sí"),"Cese","Activo")))</f>
        <v/>
      </c>
      <c r="G723" s="19" t="n">
        <f aca="false">IF($B723="",0,SUMIFS(Ingresos!$X$6:$X$1505,ING_COD,$B723,ING_CLASE,"ORD"))</f>
        <v>0</v>
      </c>
      <c r="H723" s="19" t="n">
        <f aca="false">IF($B723="",0,SUMIFS(Ingresos!$X$6:$X$1505,ING_COD,$B723,ING_CLASE,"ORD",ING_COMP,"Sí"))</f>
        <v>0</v>
      </c>
      <c r="I723" s="19" t="n">
        <f aca="false">IF($B723="",0,SUMIFS(Ingresos!$X$6:$X$1505,ING_COD,$B723,ING_CLASE,"GRA"))</f>
        <v>0</v>
      </c>
      <c r="J723" s="19" t="n">
        <f aca="false">IF($B723="",0,SUMIFS(Ingresos!$X$6:$X$1505,ING_COD,$B723,ING_CLASE,"BON"))</f>
        <v>0</v>
      </c>
      <c r="K723" s="19" t="n">
        <f aca="false">IF($B723="",0,SUMIFS(Ingresos!$X$6:$X$1505,ING_COD,$B723,ING_CLASE,"EXT"))</f>
        <v>0</v>
      </c>
      <c r="L723" s="19" t="n">
        <f aca="false">IF($B723="",0,SUMIFS(Ingresos!$X$6:$X$1505,ING_COD,$B723,ING_CLASE,"OTO"))</f>
        <v>0</v>
      </c>
      <c r="M723" s="19" t="n">
        <f aca="false">IF($B723="",0,SUMIFS(Ingresos!$X$6:$X$1505,ING_COD,$B723,ING_CLASE,"OTX"))</f>
        <v>0</v>
      </c>
      <c r="N723" s="19" t="n">
        <f aca="false">IF($B723="",0,SUMIFS(Ingresos!$X$6:$X$1505,ING_COD,$B723,ING_CLASE,"RETO"))</f>
        <v>0</v>
      </c>
      <c r="O723" s="19" t="n">
        <f aca="false">IF($B723="",0,SUMIFS(Ingresos!$X$6:$X$1505,ING_COD,$B723,ING_CLASE,"INA"))</f>
        <v>0</v>
      </c>
      <c r="P723" s="19" t="n">
        <f aca="false">G723+I723+J723+K723+L723+M723</f>
        <v>0</v>
      </c>
      <c r="Q723" s="44" t="n">
        <f aca="false">IF($F723="Activo",3,IF($F723="Cese",1,0))</f>
        <v>0</v>
      </c>
      <c r="R723" s="19" t="n">
        <f aca="false">G723*Q723</f>
        <v>0</v>
      </c>
      <c r="S723" s="19" t="n">
        <f aca="false">IF($F723="Activo",SUMIFS(I723:I725,$D723:$D725,"&lt;="&amp;Trabajadores!$N$65)+IF(PROY_BON="Sí",SUMIFS(J723:J725,$D723:$D725,"&lt;="&amp;Trabajadores!$N$65),0),IF($F723="Cese",I723+IF(PROY_BON="Sí",J723,0),0))</f>
        <v>0</v>
      </c>
      <c r="T723" s="19" t="n">
        <f aca="false">IF(OR($F723&lt;&gt;"Activo",Trabajadores!$I$65="No"),0,IF(I725=0,H723*(1+IF(PROY_BON="Sí",Trabajadores!$P$65,0))*Trabajadores!$S$65/6*(Trabajadores!$N$65&gt;=12),0))</f>
        <v>0</v>
      </c>
      <c r="U723" s="19" t="n">
        <f aca="false">IF($F723="Activo",IF(Trabajadores!$J$65="Sí",L723*3,L723),IF($F723="Cese",L723,0))</f>
        <v>0</v>
      </c>
      <c r="V723" s="19" t="n">
        <f aca="false">IF(OR($F723="Activo",$F723="Cese"),M723,0)</f>
        <v>0</v>
      </c>
      <c r="W723" s="19" t="n">
        <f aca="false">IF(OR($F723="Activo",$F723="Cese"),SUM(P714:P722),0)</f>
        <v>0</v>
      </c>
      <c r="X723" s="36" t="n">
        <f aca="false">IF(OR($F723="Activo",$F723="Cese"),R723+S723+T723+U723+V723+W723,0)</f>
        <v>0</v>
      </c>
      <c r="Y723" s="19" t="n">
        <f aca="false">IF(OR($F723="Activo",$F723="Cese"),DED_FIJA,0)</f>
        <v>0</v>
      </c>
      <c r="Z723" s="36" t="n">
        <f aca="false">MAX(0,X723-Y723)</f>
        <v>0</v>
      </c>
      <c r="AA723" s="19" t="n">
        <f aca="false">IF(Z723=0,0,MAX(0,MIN(Z723,Parámetros!$G$19)-Parámetros!$F$19)*Parámetros!$E$19)</f>
        <v>0</v>
      </c>
      <c r="AB723" s="19" t="n">
        <f aca="false">IF(Z723=0,0,MAX(0,MIN(Z723,Parámetros!$G$20)-Parámetros!$F$20)*Parámetros!$E$20)</f>
        <v>0</v>
      </c>
      <c r="AC723" s="19" t="n">
        <f aca="false">IF(Z723=0,0,MAX(0,MIN(Z723,Parámetros!$G$21)-Parámetros!$F$21)*Parámetros!$E$21)</f>
        <v>0</v>
      </c>
      <c r="AD723" s="19" t="n">
        <f aca="false">IF(Z723=0,0,MAX(0,MIN(Z723,Parámetros!$G$22)-Parámetros!$F$22)*Parámetros!$E$22)</f>
        <v>0</v>
      </c>
      <c r="AE723" s="19" t="n">
        <f aca="false">IF(Z723=0,0,MAX(0,MIN(Z723,Parámetros!$G$23)-Parámetros!$F$23)*Parámetros!$E$23)</f>
        <v>0</v>
      </c>
      <c r="AF723" s="36" t="n">
        <f aca="false">SUM(AA723:AE723)</f>
        <v>0</v>
      </c>
      <c r="AG723" s="45" t="str">
        <f aca="false">IF(AM723&lt;=0,"-",INDEX(TR_TASA,MATCH(AM723,TR_DESDE,1)))</f>
        <v>-</v>
      </c>
      <c r="AH723" s="44" t="n">
        <f aca="false">IF($F723="Cese",1,IF($F723="Activo",INDEX(DIV_N,10),0))</f>
        <v>0</v>
      </c>
      <c r="AI723" s="44" t="n">
        <f aca="false">IF($F723="Cese",9,IF($F723="Activo",INDEX(DIV_HASTA,10),0))</f>
        <v>0</v>
      </c>
      <c r="AJ723" s="19" t="n">
        <f aca="false">IF(OR($F723="Activo",$F723="Cese"),SUMIFS(AV714:AV722,D714:D722,"&lt;="&amp;AI723),0)</f>
        <v>0</v>
      </c>
      <c r="AK723" s="19" t="n">
        <f aca="false">IF(OR($F723="Activo",$F723="Cese"),MAX(0,(AF723-AJ723)/AH723),0)</f>
        <v>0</v>
      </c>
      <c r="AL723" s="19" t="n">
        <f aca="false">IF(OR($F723="Activo",$F723="Cese"),K723+IF(PROY_BON="Sí",0,J723),0)</f>
        <v>0</v>
      </c>
      <c r="AM723" s="19" t="n">
        <f aca="false">IF(AL723&gt;0,MAX(0,X723+AL723-Y723),Z723)</f>
        <v>0</v>
      </c>
      <c r="AN723" s="19" t="n">
        <f aca="false">SUMPRODUCT((AM723&gt;TR_DESDE)*(AM723-TR_DESDE)*TR_INC)</f>
        <v>0</v>
      </c>
      <c r="AO723" s="19" t="n">
        <f aca="false">IF(AL723&gt;0,MAX(0,AN723-IF($F723="Cese",MAX(AF723,AJ723),AF723)),0)</f>
        <v>0</v>
      </c>
      <c r="AP723" s="46" t="n">
        <f aca="false">IF(OR($F723="Activo",$F723="Cese"),ROUND(AK723+AO723,2),0)</f>
        <v>0</v>
      </c>
      <c r="AQ723" s="19" t="n">
        <f aca="false">IF($F723="Cese",MAX(0,AJ723-AN723),0)</f>
        <v>0</v>
      </c>
      <c r="AR723" s="19" t="str">
        <f aca="false">IF($B723="","",IF(COUNTIFS(RP_COD,$B723,'Retenciones Planilla'!$L$6:$L$105,"&lt;&gt;")=0,"",SUMIFS('Retenciones Planilla'!$L$6:$L$105,RP_COD,$B723)))</f>
        <v/>
      </c>
      <c r="AS723" s="19" t="str">
        <f aca="false">IF(AR723="","",AR723-AP723)</f>
        <v/>
      </c>
      <c r="AT723" s="23" t="str">
        <f aca="false">IF($B723="","",IF(NOT(OR($F723="Activo",$F723="Cese")),IF(N(AR723)=0,"—","Revisar: sin vínculo"),IF(AR723="",IF(AP723=0,"No corresponde","Sin dato planilla"),IF(ABS(AS723)&lt;=TOL,"OK",IF(AS723&gt;0,"Retuvo de más","Retuvo de menos")))))</f>
        <v/>
      </c>
      <c r="AU723" s="19" t="n">
        <f aca="false">IF(AND(BASE_RET="Planilla (si existe)",AR723&lt;&gt;""),AR723,AP723)</f>
        <v>0</v>
      </c>
      <c r="AV723" s="19" t="n">
        <f aca="false">AU723+N723</f>
        <v>0</v>
      </c>
    </row>
    <row r="724" customFormat="false" ht="15" hidden="false" customHeight="false" outlineLevel="0" collapsed="false">
      <c r="A724" s="43" t="n">
        <v>60</v>
      </c>
      <c r="B724" s="35" t="str">
        <f aca="false">IF(Trabajadores!$B$65="","",Trabajadores!$B$65)</f>
        <v/>
      </c>
      <c r="C724" s="35" t="str">
        <f aca="false">IF($B724="","",Trabajadores!$D$65)</f>
        <v/>
      </c>
      <c r="D724" s="43" t="n">
        <v>11</v>
      </c>
      <c r="E724" s="23" t="s">
        <v>308</v>
      </c>
      <c r="F724" s="23" t="str">
        <f aca="false">IF($B724="","",IF(OR(11&lt;Trabajadores!$M$65,11&gt;Trabajadores!$N$65),"No vinculado",IF(AND(11=Trabajadores!$N$65,Trabajadores!$O$65="Sí"),"Cese","Activo")))</f>
        <v/>
      </c>
      <c r="G724" s="19" t="n">
        <f aca="false">IF($B724="",0,SUMIFS(Ingresos!$Y$6:$Y$1505,ING_COD,$B724,ING_CLASE,"ORD"))</f>
        <v>0</v>
      </c>
      <c r="H724" s="19" t="n">
        <f aca="false">IF($B724="",0,SUMIFS(Ingresos!$Y$6:$Y$1505,ING_COD,$B724,ING_CLASE,"ORD",ING_COMP,"Sí"))</f>
        <v>0</v>
      </c>
      <c r="I724" s="19" t="n">
        <f aca="false">IF($B724="",0,SUMIFS(Ingresos!$Y$6:$Y$1505,ING_COD,$B724,ING_CLASE,"GRA"))</f>
        <v>0</v>
      </c>
      <c r="J724" s="19" t="n">
        <f aca="false">IF($B724="",0,SUMIFS(Ingresos!$Y$6:$Y$1505,ING_COD,$B724,ING_CLASE,"BON"))</f>
        <v>0</v>
      </c>
      <c r="K724" s="19" t="n">
        <f aca="false">IF($B724="",0,SUMIFS(Ingresos!$Y$6:$Y$1505,ING_COD,$B724,ING_CLASE,"EXT"))</f>
        <v>0</v>
      </c>
      <c r="L724" s="19" t="n">
        <f aca="false">IF($B724="",0,SUMIFS(Ingresos!$Y$6:$Y$1505,ING_COD,$B724,ING_CLASE,"OTO"))</f>
        <v>0</v>
      </c>
      <c r="M724" s="19" t="n">
        <f aca="false">IF($B724="",0,SUMIFS(Ingresos!$Y$6:$Y$1505,ING_COD,$B724,ING_CLASE,"OTX"))</f>
        <v>0</v>
      </c>
      <c r="N724" s="19" t="n">
        <f aca="false">IF($B724="",0,SUMIFS(Ingresos!$Y$6:$Y$1505,ING_COD,$B724,ING_CLASE,"RETO"))</f>
        <v>0</v>
      </c>
      <c r="O724" s="19" t="n">
        <f aca="false">IF($B724="",0,SUMIFS(Ingresos!$Y$6:$Y$1505,ING_COD,$B724,ING_CLASE,"INA"))</f>
        <v>0</v>
      </c>
      <c r="P724" s="19" t="n">
        <f aca="false">G724+I724+J724+K724+L724+M724</f>
        <v>0</v>
      </c>
      <c r="Q724" s="44" t="n">
        <f aca="false">IF($F724="Activo",2,IF($F724="Cese",1,0))</f>
        <v>0</v>
      </c>
      <c r="R724" s="19" t="n">
        <f aca="false">G724*Q724</f>
        <v>0</v>
      </c>
      <c r="S724" s="19" t="n">
        <f aca="false">IF($F724="Activo",SUMIFS(I724:I725,$D724:$D725,"&lt;="&amp;Trabajadores!$N$65)+IF(PROY_BON="Sí",SUMIFS(J724:J725,$D724:$D725,"&lt;="&amp;Trabajadores!$N$65),0),IF($F724="Cese",I724+IF(PROY_BON="Sí",J724,0),0))</f>
        <v>0</v>
      </c>
      <c r="T724" s="19" t="n">
        <f aca="false">IF(OR($F724&lt;&gt;"Activo",Trabajadores!$I$65="No"),0,IF(I725=0,H724*(1+IF(PROY_BON="Sí",Trabajadores!$P$65,0))*Trabajadores!$S$65/6*(Trabajadores!$N$65&gt;=12),0))</f>
        <v>0</v>
      </c>
      <c r="U724" s="19" t="n">
        <f aca="false">IF($F724="Activo",IF(Trabajadores!$J$65="Sí",L724*2,L724),IF($F724="Cese",L724,0))</f>
        <v>0</v>
      </c>
      <c r="V724" s="19" t="n">
        <f aca="false">IF(OR($F724="Activo",$F724="Cese"),M724,0)</f>
        <v>0</v>
      </c>
      <c r="W724" s="19" t="n">
        <f aca="false">IF(OR($F724="Activo",$F724="Cese"),SUM(P714:P723),0)</f>
        <v>0</v>
      </c>
      <c r="X724" s="36" t="n">
        <f aca="false">IF(OR($F724="Activo",$F724="Cese"),R724+S724+T724+U724+V724+W724,0)</f>
        <v>0</v>
      </c>
      <c r="Y724" s="19" t="n">
        <f aca="false">IF(OR($F724="Activo",$F724="Cese"),DED_FIJA,0)</f>
        <v>0</v>
      </c>
      <c r="Z724" s="36" t="n">
        <f aca="false">MAX(0,X724-Y724)</f>
        <v>0</v>
      </c>
      <c r="AA724" s="19" t="n">
        <f aca="false">IF(Z724=0,0,MAX(0,MIN(Z724,Parámetros!$G$19)-Parámetros!$F$19)*Parámetros!$E$19)</f>
        <v>0</v>
      </c>
      <c r="AB724" s="19" t="n">
        <f aca="false">IF(Z724=0,0,MAX(0,MIN(Z724,Parámetros!$G$20)-Parámetros!$F$20)*Parámetros!$E$20)</f>
        <v>0</v>
      </c>
      <c r="AC724" s="19" t="n">
        <f aca="false">IF(Z724=0,0,MAX(0,MIN(Z724,Parámetros!$G$21)-Parámetros!$F$21)*Parámetros!$E$21)</f>
        <v>0</v>
      </c>
      <c r="AD724" s="19" t="n">
        <f aca="false">IF(Z724=0,0,MAX(0,MIN(Z724,Parámetros!$G$22)-Parámetros!$F$22)*Parámetros!$E$22)</f>
        <v>0</v>
      </c>
      <c r="AE724" s="19" t="n">
        <f aca="false">IF(Z724=0,0,MAX(0,MIN(Z724,Parámetros!$G$23)-Parámetros!$F$23)*Parámetros!$E$23)</f>
        <v>0</v>
      </c>
      <c r="AF724" s="36" t="n">
        <f aca="false">SUM(AA724:AE724)</f>
        <v>0</v>
      </c>
      <c r="AG724" s="45" t="str">
        <f aca="false">IF(AM724&lt;=0,"-",INDEX(TR_TASA,MATCH(AM724,TR_DESDE,1)))</f>
        <v>-</v>
      </c>
      <c r="AH724" s="44" t="n">
        <f aca="false">IF($F724="Cese",1,IF($F724="Activo",INDEX(DIV_N,11),0))</f>
        <v>0</v>
      </c>
      <c r="AI724" s="44" t="n">
        <f aca="false">IF($F724="Cese",10,IF($F724="Activo",INDEX(DIV_HASTA,11),0))</f>
        <v>0</v>
      </c>
      <c r="AJ724" s="19" t="n">
        <f aca="false">IF(OR($F724="Activo",$F724="Cese"),SUMIFS(AV714:AV723,D714:D723,"&lt;="&amp;AI724),0)</f>
        <v>0</v>
      </c>
      <c r="AK724" s="19" t="n">
        <f aca="false">IF(OR($F724="Activo",$F724="Cese"),MAX(0,(AF724-AJ724)/AH724),0)</f>
        <v>0</v>
      </c>
      <c r="AL724" s="19" t="n">
        <f aca="false">IF(OR($F724="Activo",$F724="Cese"),K724+IF(PROY_BON="Sí",0,J724),0)</f>
        <v>0</v>
      </c>
      <c r="AM724" s="19" t="n">
        <f aca="false">IF(AL724&gt;0,MAX(0,X724+AL724-Y724),Z724)</f>
        <v>0</v>
      </c>
      <c r="AN724" s="19" t="n">
        <f aca="false">SUMPRODUCT((AM724&gt;TR_DESDE)*(AM724-TR_DESDE)*TR_INC)</f>
        <v>0</v>
      </c>
      <c r="AO724" s="19" t="n">
        <f aca="false">IF(AL724&gt;0,MAX(0,AN724-IF($F724="Cese",MAX(AF724,AJ724),AF724)),0)</f>
        <v>0</v>
      </c>
      <c r="AP724" s="46" t="n">
        <f aca="false">IF(OR($F724="Activo",$F724="Cese"),ROUND(AK724+AO724,2),0)</f>
        <v>0</v>
      </c>
      <c r="AQ724" s="19" t="n">
        <f aca="false">IF($F724="Cese",MAX(0,AJ724-AN724),0)</f>
        <v>0</v>
      </c>
      <c r="AR724" s="19" t="str">
        <f aca="false">IF($B724="","",IF(COUNTIFS(RP_COD,$B724,'Retenciones Planilla'!$M$6:$M$105,"&lt;&gt;")=0,"",SUMIFS('Retenciones Planilla'!$M$6:$M$105,RP_COD,$B724)))</f>
        <v/>
      </c>
      <c r="AS724" s="19" t="str">
        <f aca="false">IF(AR724="","",AR724-AP724)</f>
        <v/>
      </c>
      <c r="AT724" s="23" t="str">
        <f aca="false">IF($B724="","",IF(NOT(OR($F724="Activo",$F724="Cese")),IF(N(AR724)=0,"—","Revisar: sin vínculo"),IF(AR724="",IF(AP724=0,"No corresponde","Sin dato planilla"),IF(ABS(AS724)&lt;=TOL,"OK",IF(AS724&gt;0,"Retuvo de más","Retuvo de menos")))))</f>
        <v/>
      </c>
      <c r="AU724" s="19" t="n">
        <f aca="false">IF(AND(BASE_RET="Planilla (si existe)",AR724&lt;&gt;""),AR724,AP724)</f>
        <v>0</v>
      </c>
      <c r="AV724" s="19" t="n">
        <f aca="false">AU724+N724</f>
        <v>0</v>
      </c>
    </row>
    <row r="725" customFormat="false" ht="15" hidden="false" customHeight="false" outlineLevel="0" collapsed="false">
      <c r="A725" s="43" t="n">
        <v>60</v>
      </c>
      <c r="B725" s="35" t="str">
        <f aca="false">IF(Trabajadores!$B$65="","",Trabajadores!$B$65)</f>
        <v/>
      </c>
      <c r="C725" s="35" t="str">
        <f aca="false">IF($B725="","",Trabajadores!$D$65)</f>
        <v/>
      </c>
      <c r="D725" s="43" t="n">
        <v>12</v>
      </c>
      <c r="E725" s="23" t="s">
        <v>309</v>
      </c>
      <c r="F725" s="23" t="str">
        <f aca="false">IF($B725="","",IF(OR(12&lt;Trabajadores!$M$65,12&gt;Trabajadores!$N$65),"No vinculado",IF(AND(12=Trabajadores!$N$65,Trabajadores!$O$65="Sí"),"Cese","Activo")))</f>
        <v/>
      </c>
      <c r="G725" s="19" t="n">
        <f aca="false">IF($B725="",0,SUMIFS(Ingresos!$Z$6:$Z$1505,ING_COD,$B725,ING_CLASE,"ORD"))</f>
        <v>0</v>
      </c>
      <c r="H725" s="19" t="n">
        <f aca="false">IF($B725="",0,SUMIFS(Ingresos!$Z$6:$Z$1505,ING_COD,$B725,ING_CLASE,"ORD",ING_COMP,"Sí"))</f>
        <v>0</v>
      </c>
      <c r="I725" s="19" t="n">
        <f aca="false">IF($B725="",0,SUMIFS(Ingresos!$Z$6:$Z$1505,ING_COD,$B725,ING_CLASE,"GRA"))</f>
        <v>0</v>
      </c>
      <c r="J725" s="19" t="n">
        <f aca="false">IF($B725="",0,SUMIFS(Ingresos!$Z$6:$Z$1505,ING_COD,$B725,ING_CLASE,"BON"))</f>
        <v>0</v>
      </c>
      <c r="K725" s="19" t="n">
        <f aca="false">IF($B725="",0,SUMIFS(Ingresos!$Z$6:$Z$1505,ING_COD,$B725,ING_CLASE,"EXT"))</f>
        <v>0</v>
      </c>
      <c r="L725" s="19" t="n">
        <f aca="false">IF($B725="",0,SUMIFS(Ingresos!$Z$6:$Z$1505,ING_COD,$B725,ING_CLASE,"OTO"))</f>
        <v>0</v>
      </c>
      <c r="M725" s="19" t="n">
        <f aca="false">IF($B725="",0,SUMIFS(Ingresos!$Z$6:$Z$1505,ING_COD,$B725,ING_CLASE,"OTX"))</f>
        <v>0</v>
      </c>
      <c r="N725" s="19" t="n">
        <f aca="false">IF($B725="",0,SUMIFS(Ingresos!$Z$6:$Z$1505,ING_COD,$B725,ING_CLASE,"RETO"))</f>
        <v>0</v>
      </c>
      <c r="O725" s="19" t="n">
        <f aca="false">IF($B725="",0,SUMIFS(Ingresos!$Z$6:$Z$1505,ING_COD,$B725,ING_CLASE,"INA"))</f>
        <v>0</v>
      </c>
      <c r="P725" s="19" t="n">
        <f aca="false">G725+I725+J725+K725+L725+M725</f>
        <v>0</v>
      </c>
      <c r="Q725" s="44" t="n">
        <f aca="false">IF($F725="Activo",1,IF($F725="Cese",1,0))</f>
        <v>0</v>
      </c>
      <c r="R725" s="19" t="n">
        <f aca="false">G725*Q725</f>
        <v>0</v>
      </c>
      <c r="S725" s="19" t="n">
        <f aca="false">IF($F725="Activo",SUMIFS(I725:I725,$D725:$D725,"&lt;="&amp;Trabajadores!$N$65)+IF(PROY_BON="Sí",SUMIFS(J725:J725,$D725:$D725,"&lt;="&amp;Trabajadores!$N$65),0),IF($F725="Cese",I725+IF(PROY_BON="Sí",J725,0),0))</f>
        <v>0</v>
      </c>
      <c r="T725" s="19" t="n">
        <f aca="false">0</f>
        <v>0</v>
      </c>
      <c r="U725" s="19" t="n">
        <f aca="false">IF($F725="Activo",IF(Trabajadores!$J$65="Sí",L725*1,L725),IF($F725="Cese",L725,0))</f>
        <v>0</v>
      </c>
      <c r="V725" s="19" t="n">
        <f aca="false">IF(OR($F725="Activo",$F725="Cese"),M725,0)</f>
        <v>0</v>
      </c>
      <c r="W725" s="19" t="n">
        <f aca="false">IF(OR($F725="Activo",$F725="Cese"),SUM(P714:P724),0)</f>
        <v>0</v>
      </c>
      <c r="X725" s="36" t="n">
        <f aca="false">IF(OR($F725="Activo",$F725="Cese"),R725+S725+T725+U725+V725+W725,0)</f>
        <v>0</v>
      </c>
      <c r="Y725" s="19" t="n">
        <f aca="false">IF(OR($F725="Activo",$F725="Cese"),DED_FIJA,0)</f>
        <v>0</v>
      </c>
      <c r="Z725" s="36" t="n">
        <f aca="false">MAX(0,X725-Y725)</f>
        <v>0</v>
      </c>
      <c r="AA725" s="19" t="n">
        <f aca="false">IF(Z725=0,0,MAX(0,MIN(Z725,Parámetros!$G$19)-Parámetros!$F$19)*Parámetros!$E$19)</f>
        <v>0</v>
      </c>
      <c r="AB725" s="19" t="n">
        <f aca="false">IF(Z725=0,0,MAX(0,MIN(Z725,Parámetros!$G$20)-Parámetros!$F$20)*Parámetros!$E$20)</f>
        <v>0</v>
      </c>
      <c r="AC725" s="19" t="n">
        <f aca="false">IF(Z725=0,0,MAX(0,MIN(Z725,Parámetros!$G$21)-Parámetros!$F$21)*Parámetros!$E$21)</f>
        <v>0</v>
      </c>
      <c r="AD725" s="19" t="n">
        <f aca="false">IF(Z725=0,0,MAX(0,MIN(Z725,Parámetros!$G$22)-Parámetros!$F$22)*Parámetros!$E$22)</f>
        <v>0</v>
      </c>
      <c r="AE725" s="19" t="n">
        <f aca="false">IF(Z725=0,0,MAX(0,MIN(Z725,Parámetros!$G$23)-Parámetros!$F$23)*Parámetros!$E$23)</f>
        <v>0</v>
      </c>
      <c r="AF725" s="36" t="n">
        <f aca="false">SUM(AA725:AE725)</f>
        <v>0</v>
      </c>
      <c r="AG725" s="45" t="str">
        <f aca="false">IF(AM725&lt;=0,"-",INDEX(TR_TASA,MATCH(AM725,TR_DESDE,1)))</f>
        <v>-</v>
      </c>
      <c r="AH725" s="44" t="n">
        <f aca="false">IF($F725="Cese",1,IF($F725="Activo",INDEX(DIV_N,12),0))</f>
        <v>0</v>
      </c>
      <c r="AI725" s="44" t="n">
        <f aca="false">IF($F725="Cese",11,IF($F725="Activo",INDEX(DIV_HASTA,12),0))</f>
        <v>0</v>
      </c>
      <c r="AJ725" s="19" t="n">
        <f aca="false">IF(OR($F725="Activo",$F725="Cese"),SUMIFS(AV714:AV724,D714:D724,"&lt;="&amp;AI725),0)</f>
        <v>0</v>
      </c>
      <c r="AK725" s="19" t="n">
        <f aca="false">IF(OR($F725="Activo",$F725="Cese"),MAX(0,(AF725-AJ725)/AH725),0)</f>
        <v>0</v>
      </c>
      <c r="AL725" s="19" t="n">
        <f aca="false">IF(OR($F725="Activo",$F725="Cese"),K725+IF(PROY_BON="Sí",0,J725),0)</f>
        <v>0</v>
      </c>
      <c r="AM725" s="19" t="n">
        <f aca="false">IF(AL725&gt;0,MAX(0,X725+AL725-Y725),Z725)</f>
        <v>0</v>
      </c>
      <c r="AN725" s="19" t="n">
        <f aca="false">SUMPRODUCT((AM725&gt;TR_DESDE)*(AM725-TR_DESDE)*TR_INC)</f>
        <v>0</v>
      </c>
      <c r="AO725" s="19" t="n">
        <f aca="false">IF(AL725&gt;0,MAX(0,AN725-IF(TRUE(),MAX(AF725,AJ725),AF725)),0)</f>
        <v>0</v>
      </c>
      <c r="AP725" s="46" t="n">
        <f aca="false">IF(OR($F725="Activo",$F725="Cese"),ROUND(AK725+AO725,2),0)</f>
        <v>0</v>
      </c>
      <c r="AQ725" s="19" t="n">
        <f aca="false">IF(OR($F725="Activo",$F725="Cese"),MAX(0,AJ725-AN725),0)</f>
        <v>0</v>
      </c>
      <c r="AR725" s="19" t="str">
        <f aca="false">IF($B725="","",IF(COUNTIFS(RP_COD,$B725,'Retenciones Planilla'!$N$6:$N$105,"&lt;&gt;")=0,"",SUMIFS('Retenciones Planilla'!$N$6:$N$105,RP_COD,$B725)))</f>
        <v/>
      </c>
      <c r="AS725" s="19" t="str">
        <f aca="false">IF(AR725="","",AR725-AP725)</f>
        <v/>
      </c>
      <c r="AT725" s="23" t="str">
        <f aca="false">IF($B725="","",IF(NOT(OR($F725="Activo",$F725="Cese")),IF(N(AR725)=0,"—","Revisar: sin vínculo"),IF(AR725="",IF(AP725=0,"No corresponde","Sin dato planilla"),IF(ABS(AS725)&lt;=TOL,"OK",IF(AS725&gt;0,"Retuvo de más","Retuvo de menos")))))</f>
        <v/>
      </c>
      <c r="AU725" s="19" t="n">
        <f aca="false">IF(AND(BASE_RET="Planilla (si existe)",AR725&lt;&gt;""),AR725,AP725)</f>
        <v>0</v>
      </c>
      <c r="AV725" s="19" t="n">
        <f aca="false">AU725+N725</f>
        <v>0</v>
      </c>
    </row>
    <row r="726" customFormat="false" ht="15" hidden="false" customHeight="false" outlineLevel="0" collapsed="false">
      <c r="A726" s="43" t="n">
        <v>61</v>
      </c>
      <c r="B726" s="35" t="str">
        <f aca="false">IF(Trabajadores!$B$66="","",Trabajadores!$B$66)</f>
        <v/>
      </c>
      <c r="C726" s="35" t="str">
        <f aca="false">IF($B726="","",Trabajadores!$D$66)</f>
        <v/>
      </c>
      <c r="D726" s="43" t="n">
        <v>1</v>
      </c>
      <c r="E726" s="23" t="s">
        <v>298</v>
      </c>
      <c r="F726" s="23" t="str">
        <f aca="false">IF($B726="","",IF(OR(1&lt;Trabajadores!$M$66,1&gt;Trabajadores!$N$66),"No vinculado",IF(AND(1=Trabajadores!$N$66,Trabajadores!$O$66="Sí"),"Cese","Activo")))</f>
        <v/>
      </c>
      <c r="G726" s="19" t="n">
        <f aca="false">IF($B726="",0,SUMIFS(Ingresos!$O$6:$O$1505,ING_COD,$B726,ING_CLASE,"ORD"))</f>
        <v>0</v>
      </c>
      <c r="H726" s="19" t="n">
        <f aca="false">IF($B726="",0,SUMIFS(Ingresos!$O$6:$O$1505,ING_COD,$B726,ING_CLASE,"ORD",ING_COMP,"Sí"))</f>
        <v>0</v>
      </c>
      <c r="I726" s="19" t="n">
        <f aca="false">IF($B726="",0,SUMIFS(Ingresos!$O$6:$O$1505,ING_COD,$B726,ING_CLASE,"GRA"))</f>
        <v>0</v>
      </c>
      <c r="J726" s="19" t="n">
        <f aca="false">IF($B726="",0,SUMIFS(Ingresos!$O$6:$O$1505,ING_COD,$B726,ING_CLASE,"BON"))</f>
        <v>0</v>
      </c>
      <c r="K726" s="19" t="n">
        <f aca="false">IF($B726="",0,SUMIFS(Ingresos!$O$6:$O$1505,ING_COD,$B726,ING_CLASE,"EXT"))</f>
        <v>0</v>
      </c>
      <c r="L726" s="19" t="n">
        <f aca="false">IF($B726="",0,SUMIFS(Ingresos!$O$6:$O$1505,ING_COD,$B726,ING_CLASE,"OTO"))</f>
        <v>0</v>
      </c>
      <c r="M726" s="19" t="n">
        <f aca="false">IF($B726="",0,SUMIFS(Ingresos!$O$6:$O$1505,ING_COD,$B726,ING_CLASE,"OTX"))</f>
        <v>0</v>
      </c>
      <c r="N726" s="19" t="n">
        <f aca="false">IF($B726="",0,SUMIFS(Ingresos!$O$6:$O$1505,ING_COD,$B726,ING_CLASE,"RETO"))</f>
        <v>0</v>
      </c>
      <c r="O726" s="19" t="n">
        <f aca="false">IF($B726="",0,SUMIFS(Ingresos!$O$6:$O$1505,ING_COD,$B726,ING_CLASE,"INA"))</f>
        <v>0</v>
      </c>
      <c r="P726" s="19" t="n">
        <f aca="false">G726+I726+J726+K726+L726+M726</f>
        <v>0</v>
      </c>
      <c r="Q726" s="44" t="n">
        <f aca="false">IF($F726="Activo",12,IF($F726="Cese",1,0))</f>
        <v>0</v>
      </c>
      <c r="R726" s="19" t="n">
        <f aca="false">G726*Q726</f>
        <v>0</v>
      </c>
      <c r="S726" s="19" t="n">
        <f aca="false">IF($F726="Activo",SUMIFS(I726:I737,$D726:$D737,"&lt;="&amp;Trabajadores!$N$66)+IF(PROY_BON="Sí",SUMIFS(J726:J737,$D726:$D737,"&lt;="&amp;Trabajadores!$N$66),0),IF($F726="Cese",I726+IF(PROY_BON="Sí",J726,0),0))</f>
        <v>0</v>
      </c>
      <c r="T726" s="19" t="n">
        <f aca="false">IF(OR($F726&lt;&gt;"Activo",Trabajadores!$I$66="No"),0,IF(I732=0,H726*(1+IF(PROY_BON="Sí",Trabajadores!$P$66,0))*Trabajadores!$R$66/6*(Trabajadores!$N$66&gt;=7),0)+IF(I737=0,H726*(1+IF(PROY_BON="Sí",Trabajadores!$P$66,0))*Trabajadores!$S$66/6*(Trabajadores!$N$66&gt;=12),0))</f>
        <v>0</v>
      </c>
      <c r="U726" s="19" t="n">
        <f aca="false">IF($F726="Activo",IF(Trabajadores!$J$66="Sí",L726*12,L726),IF($F726="Cese",L726,0))</f>
        <v>0</v>
      </c>
      <c r="V726" s="19" t="n">
        <f aca="false">IF(OR($F726="Activo",$F726="Cese"),M726,0)</f>
        <v>0</v>
      </c>
      <c r="W726" s="19" t="n">
        <f aca="false">0</f>
        <v>0</v>
      </c>
      <c r="X726" s="36" t="n">
        <f aca="false">IF(OR($F726="Activo",$F726="Cese"),R726+S726+T726+U726+V726+W726,0)</f>
        <v>0</v>
      </c>
      <c r="Y726" s="19" t="n">
        <f aca="false">IF(OR($F726="Activo",$F726="Cese"),DED_FIJA,0)</f>
        <v>0</v>
      </c>
      <c r="Z726" s="36" t="n">
        <f aca="false">MAX(0,X726-Y726)</f>
        <v>0</v>
      </c>
      <c r="AA726" s="19" t="n">
        <f aca="false">IF(Z726=0,0,MAX(0,MIN(Z726,Parámetros!$G$19)-Parámetros!$F$19)*Parámetros!$E$19)</f>
        <v>0</v>
      </c>
      <c r="AB726" s="19" t="n">
        <f aca="false">IF(Z726=0,0,MAX(0,MIN(Z726,Parámetros!$G$20)-Parámetros!$F$20)*Parámetros!$E$20)</f>
        <v>0</v>
      </c>
      <c r="AC726" s="19" t="n">
        <f aca="false">IF(Z726=0,0,MAX(0,MIN(Z726,Parámetros!$G$21)-Parámetros!$F$21)*Parámetros!$E$21)</f>
        <v>0</v>
      </c>
      <c r="AD726" s="19" t="n">
        <f aca="false">IF(Z726=0,0,MAX(0,MIN(Z726,Parámetros!$G$22)-Parámetros!$F$22)*Parámetros!$E$22)</f>
        <v>0</v>
      </c>
      <c r="AE726" s="19" t="n">
        <f aca="false">IF(Z726=0,0,MAX(0,MIN(Z726,Parámetros!$G$23)-Parámetros!$F$23)*Parámetros!$E$23)</f>
        <v>0</v>
      </c>
      <c r="AF726" s="36" t="n">
        <f aca="false">SUM(AA726:AE726)</f>
        <v>0</v>
      </c>
      <c r="AG726" s="45" t="str">
        <f aca="false">IF(AM726&lt;=0,"-",INDEX(TR_TASA,MATCH(AM726,TR_DESDE,1)))</f>
        <v>-</v>
      </c>
      <c r="AH726" s="44" t="n">
        <f aca="false">IF($F726="Cese",1,IF($F726="Activo",INDEX(DIV_N,1),0))</f>
        <v>0</v>
      </c>
      <c r="AI726" s="44" t="n">
        <f aca="false">IF($F726="Cese",0,IF($F726="Activo",INDEX(DIV_HASTA,1),0))</f>
        <v>0</v>
      </c>
      <c r="AJ726" s="19" t="n">
        <f aca="false">0</f>
        <v>0</v>
      </c>
      <c r="AK726" s="19" t="n">
        <f aca="false">IF(OR($F726="Activo",$F726="Cese"),MAX(0,(AF726-AJ726)/AH726),0)</f>
        <v>0</v>
      </c>
      <c r="AL726" s="19" t="n">
        <f aca="false">IF(OR($F726="Activo",$F726="Cese"),K726+IF(PROY_BON="Sí",0,J726),0)</f>
        <v>0</v>
      </c>
      <c r="AM726" s="19" t="n">
        <f aca="false">IF(AL726&gt;0,MAX(0,X726+AL726-Y726),Z726)</f>
        <v>0</v>
      </c>
      <c r="AN726" s="19" t="n">
        <f aca="false">SUMPRODUCT((AM726&gt;TR_DESDE)*(AM726-TR_DESDE)*TR_INC)</f>
        <v>0</v>
      </c>
      <c r="AO726" s="19" t="n">
        <f aca="false">IF(AL726&gt;0,MAX(0,AN726-IF($F726="Cese",MAX(AF726,AJ726),AF726)),0)</f>
        <v>0</v>
      </c>
      <c r="AP726" s="46" t="n">
        <f aca="false">IF(OR($F726="Activo",$F726="Cese"),ROUND(AK726+AO726,2),0)</f>
        <v>0</v>
      </c>
      <c r="AQ726" s="19" t="n">
        <f aca="false">IF($F726="Cese",MAX(0,AJ726-AN726),0)</f>
        <v>0</v>
      </c>
      <c r="AR726" s="19" t="str">
        <f aca="false">IF($B726="","",IF(COUNTIFS(RP_COD,$B726,'Retenciones Planilla'!$C$6:$C$105,"&lt;&gt;")=0,"",SUMIFS('Retenciones Planilla'!$C$6:$C$105,RP_COD,$B726)))</f>
        <v/>
      </c>
      <c r="AS726" s="19" t="str">
        <f aca="false">IF(AR726="","",AR726-AP726)</f>
        <v/>
      </c>
      <c r="AT726" s="23" t="str">
        <f aca="false">IF($B726="","",IF(NOT(OR($F726="Activo",$F726="Cese")),IF(N(AR726)=0,"—","Revisar: sin vínculo"),IF(AR726="",IF(AP726=0,"No corresponde","Sin dato planilla"),IF(ABS(AS726)&lt;=TOL,"OK",IF(AS726&gt;0,"Retuvo de más","Retuvo de menos")))))</f>
        <v/>
      </c>
      <c r="AU726" s="19" t="n">
        <f aca="false">IF(AND(BASE_RET="Planilla (si existe)",AR726&lt;&gt;""),AR726,AP726)</f>
        <v>0</v>
      </c>
      <c r="AV726" s="19" t="n">
        <f aca="false">AU726+N726</f>
        <v>0</v>
      </c>
    </row>
    <row r="727" customFormat="false" ht="15" hidden="false" customHeight="false" outlineLevel="0" collapsed="false">
      <c r="A727" s="43" t="n">
        <v>61</v>
      </c>
      <c r="B727" s="35" t="str">
        <f aca="false">IF(Trabajadores!$B$66="","",Trabajadores!$B$66)</f>
        <v/>
      </c>
      <c r="C727" s="35" t="str">
        <f aca="false">IF($B727="","",Trabajadores!$D$66)</f>
        <v/>
      </c>
      <c r="D727" s="43" t="n">
        <v>2</v>
      </c>
      <c r="E727" s="23" t="s">
        <v>299</v>
      </c>
      <c r="F727" s="23" t="str">
        <f aca="false">IF($B727="","",IF(OR(2&lt;Trabajadores!$M$66,2&gt;Trabajadores!$N$66),"No vinculado",IF(AND(2=Trabajadores!$N$66,Trabajadores!$O$66="Sí"),"Cese","Activo")))</f>
        <v/>
      </c>
      <c r="G727" s="19" t="n">
        <f aca="false">IF($B727="",0,SUMIFS(Ingresos!$P$6:$P$1505,ING_COD,$B727,ING_CLASE,"ORD"))</f>
        <v>0</v>
      </c>
      <c r="H727" s="19" t="n">
        <f aca="false">IF($B727="",0,SUMIFS(Ingresos!$P$6:$P$1505,ING_COD,$B727,ING_CLASE,"ORD",ING_COMP,"Sí"))</f>
        <v>0</v>
      </c>
      <c r="I727" s="19" t="n">
        <f aca="false">IF($B727="",0,SUMIFS(Ingresos!$P$6:$P$1505,ING_COD,$B727,ING_CLASE,"GRA"))</f>
        <v>0</v>
      </c>
      <c r="J727" s="19" t="n">
        <f aca="false">IF($B727="",0,SUMIFS(Ingresos!$P$6:$P$1505,ING_COD,$B727,ING_CLASE,"BON"))</f>
        <v>0</v>
      </c>
      <c r="K727" s="19" t="n">
        <f aca="false">IF($B727="",0,SUMIFS(Ingresos!$P$6:$P$1505,ING_COD,$B727,ING_CLASE,"EXT"))</f>
        <v>0</v>
      </c>
      <c r="L727" s="19" t="n">
        <f aca="false">IF($B727="",0,SUMIFS(Ingresos!$P$6:$P$1505,ING_COD,$B727,ING_CLASE,"OTO"))</f>
        <v>0</v>
      </c>
      <c r="M727" s="19" t="n">
        <f aca="false">IF($B727="",0,SUMIFS(Ingresos!$P$6:$P$1505,ING_COD,$B727,ING_CLASE,"OTX"))</f>
        <v>0</v>
      </c>
      <c r="N727" s="19" t="n">
        <f aca="false">IF($B727="",0,SUMIFS(Ingresos!$P$6:$P$1505,ING_COD,$B727,ING_CLASE,"RETO"))</f>
        <v>0</v>
      </c>
      <c r="O727" s="19" t="n">
        <f aca="false">IF($B727="",0,SUMIFS(Ingresos!$P$6:$P$1505,ING_COD,$B727,ING_CLASE,"INA"))</f>
        <v>0</v>
      </c>
      <c r="P727" s="19" t="n">
        <f aca="false">G727+I727+J727+K727+L727+M727</f>
        <v>0</v>
      </c>
      <c r="Q727" s="44" t="n">
        <f aca="false">IF($F727="Activo",11,IF($F727="Cese",1,0))</f>
        <v>0</v>
      </c>
      <c r="R727" s="19" t="n">
        <f aca="false">G727*Q727</f>
        <v>0</v>
      </c>
      <c r="S727" s="19" t="n">
        <f aca="false">IF($F727="Activo",SUMIFS(I727:I737,$D727:$D737,"&lt;="&amp;Trabajadores!$N$66)+IF(PROY_BON="Sí",SUMIFS(J727:J737,$D727:$D737,"&lt;="&amp;Trabajadores!$N$66),0),IF($F727="Cese",I727+IF(PROY_BON="Sí",J727,0),0))</f>
        <v>0</v>
      </c>
      <c r="T727" s="19" t="n">
        <f aca="false">IF(OR($F727&lt;&gt;"Activo",Trabajadores!$I$66="No"),0,IF(I732=0,H727*(1+IF(PROY_BON="Sí",Trabajadores!$P$66,0))*Trabajadores!$R$66/6*(Trabajadores!$N$66&gt;=7),0)+IF(I737=0,H727*(1+IF(PROY_BON="Sí",Trabajadores!$P$66,0))*Trabajadores!$S$66/6*(Trabajadores!$N$66&gt;=12),0))</f>
        <v>0</v>
      </c>
      <c r="U727" s="19" t="n">
        <f aca="false">IF($F727="Activo",IF(Trabajadores!$J$66="Sí",L727*11,L727),IF($F727="Cese",L727,0))</f>
        <v>0</v>
      </c>
      <c r="V727" s="19" t="n">
        <f aca="false">IF(OR($F727="Activo",$F727="Cese"),M727,0)</f>
        <v>0</v>
      </c>
      <c r="W727" s="19" t="n">
        <f aca="false">IF(OR($F727="Activo",$F727="Cese"),SUM(P726:P726),0)</f>
        <v>0</v>
      </c>
      <c r="X727" s="36" t="n">
        <f aca="false">IF(OR($F727="Activo",$F727="Cese"),R727+S727+T727+U727+V727+W727,0)</f>
        <v>0</v>
      </c>
      <c r="Y727" s="19" t="n">
        <f aca="false">IF(OR($F727="Activo",$F727="Cese"),DED_FIJA,0)</f>
        <v>0</v>
      </c>
      <c r="Z727" s="36" t="n">
        <f aca="false">MAX(0,X727-Y727)</f>
        <v>0</v>
      </c>
      <c r="AA727" s="19" t="n">
        <f aca="false">IF(Z727=0,0,MAX(0,MIN(Z727,Parámetros!$G$19)-Parámetros!$F$19)*Parámetros!$E$19)</f>
        <v>0</v>
      </c>
      <c r="AB727" s="19" t="n">
        <f aca="false">IF(Z727=0,0,MAX(0,MIN(Z727,Parámetros!$G$20)-Parámetros!$F$20)*Parámetros!$E$20)</f>
        <v>0</v>
      </c>
      <c r="AC727" s="19" t="n">
        <f aca="false">IF(Z727=0,0,MAX(0,MIN(Z727,Parámetros!$G$21)-Parámetros!$F$21)*Parámetros!$E$21)</f>
        <v>0</v>
      </c>
      <c r="AD727" s="19" t="n">
        <f aca="false">IF(Z727=0,0,MAX(0,MIN(Z727,Parámetros!$G$22)-Parámetros!$F$22)*Parámetros!$E$22)</f>
        <v>0</v>
      </c>
      <c r="AE727" s="19" t="n">
        <f aca="false">IF(Z727=0,0,MAX(0,MIN(Z727,Parámetros!$G$23)-Parámetros!$F$23)*Parámetros!$E$23)</f>
        <v>0</v>
      </c>
      <c r="AF727" s="36" t="n">
        <f aca="false">SUM(AA727:AE727)</f>
        <v>0</v>
      </c>
      <c r="AG727" s="45" t="str">
        <f aca="false">IF(AM727&lt;=0,"-",INDEX(TR_TASA,MATCH(AM727,TR_DESDE,1)))</f>
        <v>-</v>
      </c>
      <c r="AH727" s="44" t="n">
        <f aca="false">IF($F727="Cese",1,IF($F727="Activo",INDEX(DIV_N,2),0))</f>
        <v>0</v>
      </c>
      <c r="AI727" s="44" t="n">
        <f aca="false">IF($F727="Cese",1,IF($F727="Activo",INDEX(DIV_HASTA,2),0))</f>
        <v>0</v>
      </c>
      <c r="AJ727" s="19" t="n">
        <f aca="false">IF(OR($F727="Activo",$F727="Cese"),SUMIFS(AV726:AV726,D726:D726,"&lt;="&amp;AI727),0)</f>
        <v>0</v>
      </c>
      <c r="AK727" s="19" t="n">
        <f aca="false">IF(OR($F727="Activo",$F727="Cese"),MAX(0,(AF727-AJ727)/AH727),0)</f>
        <v>0</v>
      </c>
      <c r="AL727" s="19" t="n">
        <f aca="false">IF(OR($F727="Activo",$F727="Cese"),K727+IF(PROY_BON="Sí",0,J727),0)</f>
        <v>0</v>
      </c>
      <c r="AM727" s="19" t="n">
        <f aca="false">IF(AL727&gt;0,MAX(0,X727+AL727-Y727),Z727)</f>
        <v>0</v>
      </c>
      <c r="AN727" s="19" t="n">
        <f aca="false">SUMPRODUCT((AM727&gt;TR_DESDE)*(AM727-TR_DESDE)*TR_INC)</f>
        <v>0</v>
      </c>
      <c r="AO727" s="19" t="n">
        <f aca="false">IF(AL727&gt;0,MAX(0,AN727-IF($F727="Cese",MAX(AF727,AJ727),AF727)),0)</f>
        <v>0</v>
      </c>
      <c r="AP727" s="46" t="n">
        <f aca="false">IF(OR($F727="Activo",$F727="Cese"),ROUND(AK727+AO727,2),0)</f>
        <v>0</v>
      </c>
      <c r="AQ727" s="19" t="n">
        <f aca="false">IF($F727="Cese",MAX(0,AJ727-AN727),0)</f>
        <v>0</v>
      </c>
      <c r="AR727" s="19" t="str">
        <f aca="false">IF($B727="","",IF(COUNTIFS(RP_COD,$B727,'Retenciones Planilla'!$D$6:$D$105,"&lt;&gt;")=0,"",SUMIFS('Retenciones Planilla'!$D$6:$D$105,RP_COD,$B727)))</f>
        <v/>
      </c>
      <c r="AS727" s="19" t="str">
        <f aca="false">IF(AR727="","",AR727-AP727)</f>
        <v/>
      </c>
      <c r="AT727" s="23" t="str">
        <f aca="false">IF($B727="","",IF(NOT(OR($F727="Activo",$F727="Cese")),IF(N(AR727)=0,"—","Revisar: sin vínculo"),IF(AR727="",IF(AP727=0,"No corresponde","Sin dato planilla"),IF(ABS(AS727)&lt;=TOL,"OK",IF(AS727&gt;0,"Retuvo de más","Retuvo de menos")))))</f>
        <v/>
      </c>
      <c r="AU727" s="19" t="n">
        <f aca="false">IF(AND(BASE_RET="Planilla (si existe)",AR727&lt;&gt;""),AR727,AP727)</f>
        <v>0</v>
      </c>
      <c r="AV727" s="19" t="n">
        <f aca="false">AU727+N727</f>
        <v>0</v>
      </c>
    </row>
    <row r="728" customFormat="false" ht="15" hidden="false" customHeight="false" outlineLevel="0" collapsed="false">
      <c r="A728" s="43" t="n">
        <v>61</v>
      </c>
      <c r="B728" s="35" t="str">
        <f aca="false">IF(Trabajadores!$B$66="","",Trabajadores!$B$66)</f>
        <v/>
      </c>
      <c r="C728" s="35" t="str">
        <f aca="false">IF($B728="","",Trabajadores!$D$66)</f>
        <v/>
      </c>
      <c r="D728" s="43" t="n">
        <v>3</v>
      </c>
      <c r="E728" s="23" t="s">
        <v>300</v>
      </c>
      <c r="F728" s="23" t="str">
        <f aca="false">IF($B728="","",IF(OR(3&lt;Trabajadores!$M$66,3&gt;Trabajadores!$N$66),"No vinculado",IF(AND(3=Trabajadores!$N$66,Trabajadores!$O$66="Sí"),"Cese","Activo")))</f>
        <v/>
      </c>
      <c r="G728" s="19" t="n">
        <f aca="false">IF($B728="",0,SUMIFS(Ingresos!$Q$6:$Q$1505,ING_COD,$B728,ING_CLASE,"ORD"))</f>
        <v>0</v>
      </c>
      <c r="H728" s="19" t="n">
        <f aca="false">IF($B728="",0,SUMIFS(Ingresos!$Q$6:$Q$1505,ING_COD,$B728,ING_CLASE,"ORD",ING_COMP,"Sí"))</f>
        <v>0</v>
      </c>
      <c r="I728" s="19" t="n">
        <f aca="false">IF($B728="",0,SUMIFS(Ingresos!$Q$6:$Q$1505,ING_COD,$B728,ING_CLASE,"GRA"))</f>
        <v>0</v>
      </c>
      <c r="J728" s="19" t="n">
        <f aca="false">IF($B728="",0,SUMIFS(Ingresos!$Q$6:$Q$1505,ING_COD,$B728,ING_CLASE,"BON"))</f>
        <v>0</v>
      </c>
      <c r="K728" s="19" t="n">
        <f aca="false">IF($B728="",0,SUMIFS(Ingresos!$Q$6:$Q$1505,ING_COD,$B728,ING_CLASE,"EXT"))</f>
        <v>0</v>
      </c>
      <c r="L728" s="19" t="n">
        <f aca="false">IF($B728="",0,SUMIFS(Ingresos!$Q$6:$Q$1505,ING_COD,$B728,ING_CLASE,"OTO"))</f>
        <v>0</v>
      </c>
      <c r="M728" s="19" t="n">
        <f aca="false">IF($B728="",0,SUMIFS(Ingresos!$Q$6:$Q$1505,ING_COD,$B728,ING_CLASE,"OTX"))</f>
        <v>0</v>
      </c>
      <c r="N728" s="19" t="n">
        <f aca="false">IF($B728="",0,SUMIFS(Ingresos!$Q$6:$Q$1505,ING_COD,$B728,ING_CLASE,"RETO"))</f>
        <v>0</v>
      </c>
      <c r="O728" s="19" t="n">
        <f aca="false">IF($B728="",0,SUMIFS(Ingresos!$Q$6:$Q$1505,ING_COD,$B728,ING_CLASE,"INA"))</f>
        <v>0</v>
      </c>
      <c r="P728" s="19" t="n">
        <f aca="false">G728+I728+J728+K728+L728+M728</f>
        <v>0</v>
      </c>
      <c r="Q728" s="44" t="n">
        <f aca="false">IF($F728="Activo",10,IF($F728="Cese",1,0))</f>
        <v>0</v>
      </c>
      <c r="R728" s="19" t="n">
        <f aca="false">G728*Q728</f>
        <v>0</v>
      </c>
      <c r="S728" s="19" t="n">
        <f aca="false">IF($F728="Activo",SUMIFS(I728:I737,$D728:$D737,"&lt;="&amp;Trabajadores!$N$66)+IF(PROY_BON="Sí",SUMIFS(J728:J737,$D728:$D737,"&lt;="&amp;Trabajadores!$N$66),0),IF($F728="Cese",I728+IF(PROY_BON="Sí",J728,0),0))</f>
        <v>0</v>
      </c>
      <c r="T728" s="19" t="n">
        <f aca="false">IF(OR($F728&lt;&gt;"Activo",Trabajadores!$I$66="No"),0,IF(I732=0,H728*(1+IF(PROY_BON="Sí",Trabajadores!$P$66,0))*Trabajadores!$R$66/6*(Trabajadores!$N$66&gt;=7),0)+IF(I737=0,H728*(1+IF(PROY_BON="Sí",Trabajadores!$P$66,0))*Trabajadores!$S$66/6*(Trabajadores!$N$66&gt;=12),0))</f>
        <v>0</v>
      </c>
      <c r="U728" s="19" t="n">
        <f aca="false">IF($F728="Activo",IF(Trabajadores!$J$66="Sí",L728*10,L728),IF($F728="Cese",L728,0))</f>
        <v>0</v>
      </c>
      <c r="V728" s="19" t="n">
        <f aca="false">IF(OR($F728="Activo",$F728="Cese"),M728,0)</f>
        <v>0</v>
      </c>
      <c r="W728" s="19" t="n">
        <f aca="false">IF(OR($F728="Activo",$F728="Cese"),SUM(P726:P727),0)</f>
        <v>0</v>
      </c>
      <c r="X728" s="36" t="n">
        <f aca="false">IF(OR($F728="Activo",$F728="Cese"),R728+S728+T728+U728+V728+W728,0)</f>
        <v>0</v>
      </c>
      <c r="Y728" s="19" t="n">
        <f aca="false">IF(OR($F728="Activo",$F728="Cese"),DED_FIJA,0)</f>
        <v>0</v>
      </c>
      <c r="Z728" s="36" t="n">
        <f aca="false">MAX(0,X728-Y728)</f>
        <v>0</v>
      </c>
      <c r="AA728" s="19" t="n">
        <f aca="false">IF(Z728=0,0,MAX(0,MIN(Z728,Parámetros!$G$19)-Parámetros!$F$19)*Parámetros!$E$19)</f>
        <v>0</v>
      </c>
      <c r="AB728" s="19" t="n">
        <f aca="false">IF(Z728=0,0,MAX(0,MIN(Z728,Parámetros!$G$20)-Parámetros!$F$20)*Parámetros!$E$20)</f>
        <v>0</v>
      </c>
      <c r="AC728" s="19" t="n">
        <f aca="false">IF(Z728=0,0,MAX(0,MIN(Z728,Parámetros!$G$21)-Parámetros!$F$21)*Parámetros!$E$21)</f>
        <v>0</v>
      </c>
      <c r="AD728" s="19" t="n">
        <f aca="false">IF(Z728=0,0,MAX(0,MIN(Z728,Parámetros!$G$22)-Parámetros!$F$22)*Parámetros!$E$22)</f>
        <v>0</v>
      </c>
      <c r="AE728" s="19" t="n">
        <f aca="false">IF(Z728=0,0,MAX(0,MIN(Z728,Parámetros!$G$23)-Parámetros!$F$23)*Parámetros!$E$23)</f>
        <v>0</v>
      </c>
      <c r="AF728" s="36" t="n">
        <f aca="false">SUM(AA728:AE728)</f>
        <v>0</v>
      </c>
      <c r="AG728" s="45" t="str">
        <f aca="false">IF(AM728&lt;=0,"-",INDEX(TR_TASA,MATCH(AM728,TR_DESDE,1)))</f>
        <v>-</v>
      </c>
      <c r="AH728" s="44" t="n">
        <f aca="false">IF($F728="Cese",1,IF($F728="Activo",INDEX(DIV_N,3),0))</f>
        <v>0</v>
      </c>
      <c r="AI728" s="44" t="n">
        <f aca="false">IF($F728="Cese",2,IF($F728="Activo",INDEX(DIV_HASTA,3),0))</f>
        <v>0</v>
      </c>
      <c r="AJ728" s="19" t="n">
        <f aca="false">IF(OR($F728="Activo",$F728="Cese"),SUMIFS(AV726:AV727,D726:D727,"&lt;="&amp;AI728),0)</f>
        <v>0</v>
      </c>
      <c r="AK728" s="19" t="n">
        <f aca="false">IF(OR($F728="Activo",$F728="Cese"),MAX(0,(AF728-AJ728)/AH728),0)</f>
        <v>0</v>
      </c>
      <c r="AL728" s="19" t="n">
        <f aca="false">IF(OR($F728="Activo",$F728="Cese"),K728+IF(PROY_BON="Sí",0,J728),0)</f>
        <v>0</v>
      </c>
      <c r="AM728" s="19" t="n">
        <f aca="false">IF(AL728&gt;0,MAX(0,X728+AL728-Y728),Z728)</f>
        <v>0</v>
      </c>
      <c r="AN728" s="19" t="n">
        <f aca="false">SUMPRODUCT((AM728&gt;TR_DESDE)*(AM728-TR_DESDE)*TR_INC)</f>
        <v>0</v>
      </c>
      <c r="AO728" s="19" t="n">
        <f aca="false">IF(AL728&gt;0,MAX(0,AN728-IF($F728="Cese",MAX(AF728,AJ728),AF728)),0)</f>
        <v>0</v>
      </c>
      <c r="AP728" s="46" t="n">
        <f aca="false">IF(OR($F728="Activo",$F728="Cese"),ROUND(AK728+AO728,2),0)</f>
        <v>0</v>
      </c>
      <c r="AQ728" s="19" t="n">
        <f aca="false">IF($F728="Cese",MAX(0,AJ728-AN728),0)</f>
        <v>0</v>
      </c>
      <c r="AR728" s="19" t="str">
        <f aca="false">IF($B728="","",IF(COUNTIFS(RP_COD,$B728,'Retenciones Planilla'!$E$6:$E$105,"&lt;&gt;")=0,"",SUMIFS('Retenciones Planilla'!$E$6:$E$105,RP_COD,$B728)))</f>
        <v/>
      </c>
      <c r="AS728" s="19" t="str">
        <f aca="false">IF(AR728="","",AR728-AP728)</f>
        <v/>
      </c>
      <c r="AT728" s="23" t="str">
        <f aca="false">IF($B728="","",IF(NOT(OR($F728="Activo",$F728="Cese")),IF(N(AR728)=0,"—","Revisar: sin vínculo"),IF(AR728="",IF(AP728=0,"No corresponde","Sin dato planilla"),IF(ABS(AS728)&lt;=TOL,"OK",IF(AS728&gt;0,"Retuvo de más","Retuvo de menos")))))</f>
        <v/>
      </c>
      <c r="AU728" s="19" t="n">
        <f aca="false">IF(AND(BASE_RET="Planilla (si existe)",AR728&lt;&gt;""),AR728,AP728)</f>
        <v>0</v>
      </c>
      <c r="AV728" s="19" t="n">
        <f aca="false">AU728+N728</f>
        <v>0</v>
      </c>
    </row>
    <row r="729" customFormat="false" ht="15" hidden="false" customHeight="false" outlineLevel="0" collapsed="false">
      <c r="A729" s="43" t="n">
        <v>61</v>
      </c>
      <c r="B729" s="35" t="str">
        <f aca="false">IF(Trabajadores!$B$66="","",Trabajadores!$B$66)</f>
        <v/>
      </c>
      <c r="C729" s="35" t="str">
        <f aca="false">IF($B729="","",Trabajadores!$D$66)</f>
        <v/>
      </c>
      <c r="D729" s="43" t="n">
        <v>4</v>
      </c>
      <c r="E729" s="23" t="s">
        <v>301</v>
      </c>
      <c r="F729" s="23" t="str">
        <f aca="false">IF($B729="","",IF(OR(4&lt;Trabajadores!$M$66,4&gt;Trabajadores!$N$66),"No vinculado",IF(AND(4=Trabajadores!$N$66,Trabajadores!$O$66="Sí"),"Cese","Activo")))</f>
        <v/>
      </c>
      <c r="G729" s="19" t="n">
        <f aca="false">IF($B729="",0,SUMIFS(Ingresos!$R$6:$R$1505,ING_COD,$B729,ING_CLASE,"ORD"))</f>
        <v>0</v>
      </c>
      <c r="H729" s="19" t="n">
        <f aca="false">IF($B729="",0,SUMIFS(Ingresos!$R$6:$R$1505,ING_COD,$B729,ING_CLASE,"ORD",ING_COMP,"Sí"))</f>
        <v>0</v>
      </c>
      <c r="I729" s="19" t="n">
        <f aca="false">IF($B729="",0,SUMIFS(Ingresos!$R$6:$R$1505,ING_COD,$B729,ING_CLASE,"GRA"))</f>
        <v>0</v>
      </c>
      <c r="J729" s="19" t="n">
        <f aca="false">IF($B729="",0,SUMIFS(Ingresos!$R$6:$R$1505,ING_COD,$B729,ING_CLASE,"BON"))</f>
        <v>0</v>
      </c>
      <c r="K729" s="19" t="n">
        <f aca="false">IF($B729="",0,SUMIFS(Ingresos!$R$6:$R$1505,ING_COD,$B729,ING_CLASE,"EXT"))</f>
        <v>0</v>
      </c>
      <c r="L729" s="19" t="n">
        <f aca="false">IF($B729="",0,SUMIFS(Ingresos!$R$6:$R$1505,ING_COD,$B729,ING_CLASE,"OTO"))</f>
        <v>0</v>
      </c>
      <c r="M729" s="19" t="n">
        <f aca="false">IF($B729="",0,SUMIFS(Ingresos!$R$6:$R$1505,ING_COD,$B729,ING_CLASE,"OTX"))</f>
        <v>0</v>
      </c>
      <c r="N729" s="19" t="n">
        <f aca="false">IF($B729="",0,SUMIFS(Ingresos!$R$6:$R$1505,ING_COD,$B729,ING_CLASE,"RETO"))</f>
        <v>0</v>
      </c>
      <c r="O729" s="19" t="n">
        <f aca="false">IF($B729="",0,SUMIFS(Ingresos!$R$6:$R$1505,ING_COD,$B729,ING_CLASE,"INA"))</f>
        <v>0</v>
      </c>
      <c r="P729" s="19" t="n">
        <f aca="false">G729+I729+J729+K729+L729+M729</f>
        <v>0</v>
      </c>
      <c r="Q729" s="44" t="n">
        <f aca="false">IF($F729="Activo",9,IF($F729="Cese",1,0))</f>
        <v>0</v>
      </c>
      <c r="R729" s="19" t="n">
        <f aca="false">G729*Q729</f>
        <v>0</v>
      </c>
      <c r="S729" s="19" t="n">
        <f aca="false">IF($F729="Activo",SUMIFS(I729:I737,$D729:$D737,"&lt;="&amp;Trabajadores!$N$66)+IF(PROY_BON="Sí",SUMIFS(J729:J737,$D729:$D737,"&lt;="&amp;Trabajadores!$N$66),0),IF($F729="Cese",I729+IF(PROY_BON="Sí",J729,0),0))</f>
        <v>0</v>
      </c>
      <c r="T729" s="19" t="n">
        <f aca="false">IF(OR($F729&lt;&gt;"Activo",Trabajadores!$I$66="No"),0,IF(I732=0,H729*(1+IF(PROY_BON="Sí",Trabajadores!$P$66,0))*Trabajadores!$R$66/6*(Trabajadores!$N$66&gt;=7),0)+IF(I737=0,H729*(1+IF(PROY_BON="Sí",Trabajadores!$P$66,0))*Trabajadores!$S$66/6*(Trabajadores!$N$66&gt;=12),0))</f>
        <v>0</v>
      </c>
      <c r="U729" s="19" t="n">
        <f aca="false">IF($F729="Activo",IF(Trabajadores!$J$66="Sí",L729*9,L729),IF($F729="Cese",L729,0))</f>
        <v>0</v>
      </c>
      <c r="V729" s="19" t="n">
        <f aca="false">IF(OR($F729="Activo",$F729="Cese"),M729,0)</f>
        <v>0</v>
      </c>
      <c r="W729" s="19" t="n">
        <f aca="false">IF(OR($F729="Activo",$F729="Cese"),SUM(P726:P728),0)</f>
        <v>0</v>
      </c>
      <c r="X729" s="36" t="n">
        <f aca="false">IF(OR($F729="Activo",$F729="Cese"),R729+S729+T729+U729+V729+W729,0)</f>
        <v>0</v>
      </c>
      <c r="Y729" s="19" t="n">
        <f aca="false">IF(OR($F729="Activo",$F729="Cese"),DED_FIJA,0)</f>
        <v>0</v>
      </c>
      <c r="Z729" s="36" t="n">
        <f aca="false">MAX(0,X729-Y729)</f>
        <v>0</v>
      </c>
      <c r="AA729" s="19" t="n">
        <f aca="false">IF(Z729=0,0,MAX(0,MIN(Z729,Parámetros!$G$19)-Parámetros!$F$19)*Parámetros!$E$19)</f>
        <v>0</v>
      </c>
      <c r="AB729" s="19" t="n">
        <f aca="false">IF(Z729=0,0,MAX(0,MIN(Z729,Parámetros!$G$20)-Parámetros!$F$20)*Parámetros!$E$20)</f>
        <v>0</v>
      </c>
      <c r="AC729" s="19" t="n">
        <f aca="false">IF(Z729=0,0,MAX(0,MIN(Z729,Parámetros!$G$21)-Parámetros!$F$21)*Parámetros!$E$21)</f>
        <v>0</v>
      </c>
      <c r="AD729" s="19" t="n">
        <f aca="false">IF(Z729=0,0,MAX(0,MIN(Z729,Parámetros!$G$22)-Parámetros!$F$22)*Parámetros!$E$22)</f>
        <v>0</v>
      </c>
      <c r="AE729" s="19" t="n">
        <f aca="false">IF(Z729=0,0,MAX(0,MIN(Z729,Parámetros!$G$23)-Parámetros!$F$23)*Parámetros!$E$23)</f>
        <v>0</v>
      </c>
      <c r="AF729" s="36" t="n">
        <f aca="false">SUM(AA729:AE729)</f>
        <v>0</v>
      </c>
      <c r="AG729" s="45" t="str">
        <f aca="false">IF(AM729&lt;=0,"-",INDEX(TR_TASA,MATCH(AM729,TR_DESDE,1)))</f>
        <v>-</v>
      </c>
      <c r="AH729" s="44" t="n">
        <f aca="false">IF($F729="Cese",1,IF($F729="Activo",INDEX(DIV_N,4),0))</f>
        <v>0</v>
      </c>
      <c r="AI729" s="44" t="n">
        <f aca="false">IF($F729="Cese",3,IF($F729="Activo",INDEX(DIV_HASTA,4),0))</f>
        <v>0</v>
      </c>
      <c r="AJ729" s="19" t="n">
        <f aca="false">IF(OR($F729="Activo",$F729="Cese"),SUMIFS(AV726:AV728,D726:D728,"&lt;="&amp;AI729),0)</f>
        <v>0</v>
      </c>
      <c r="AK729" s="19" t="n">
        <f aca="false">IF(OR($F729="Activo",$F729="Cese"),MAX(0,(AF729-AJ729)/AH729),0)</f>
        <v>0</v>
      </c>
      <c r="AL729" s="19" t="n">
        <f aca="false">IF(OR($F729="Activo",$F729="Cese"),K729+IF(PROY_BON="Sí",0,J729),0)</f>
        <v>0</v>
      </c>
      <c r="AM729" s="19" t="n">
        <f aca="false">IF(AL729&gt;0,MAX(0,X729+AL729-Y729),Z729)</f>
        <v>0</v>
      </c>
      <c r="AN729" s="19" t="n">
        <f aca="false">SUMPRODUCT((AM729&gt;TR_DESDE)*(AM729-TR_DESDE)*TR_INC)</f>
        <v>0</v>
      </c>
      <c r="AO729" s="19" t="n">
        <f aca="false">IF(AL729&gt;0,MAX(0,AN729-IF($F729="Cese",MAX(AF729,AJ729),AF729)),0)</f>
        <v>0</v>
      </c>
      <c r="AP729" s="46" t="n">
        <f aca="false">IF(OR($F729="Activo",$F729="Cese"),ROUND(AK729+AO729,2),0)</f>
        <v>0</v>
      </c>
      <c r="AQ729" s="19" t="n">
        <f aca="false">IF($F729="Cese",MAX(0,AJ729-AN729),0)</f>
        <v>0</v>
      </c>
      <c r="AR729" s="19" t="str">
        <f aca="false">IF($B729="","",IF(COUNTIFS(RP_COD,$B729,'Retenciones Planilla'!$F$6:$F$105,"&lt;&gt;")=0,"",SUMIFS('Retenciones Planilla'!$F$6:$F$105,RP_COD,$B729)))</f>
        <v/>
      </c>
      <c r="AS729" s="19" t="str">
        <f aca="false">IF(AR729="","",AR729-AP729)</f>
        <v/>
      </c>
      <c r="AT729" s="23" t="str">
        <f aca="false">IF($B729="","",IF(NOT(OR($F729="Activo",$F729="Cese")),IF(N(AR729)=0,"—","Revisar: sin vínculo"),IF(AR729="",IF(AP729=0,"No corresponde","Sin dato planilla"),IF(ABS(AS729)&lt;=TOL,"OK",IF(AS729&gt;0,"Retuvo de más","Retuvo de menos")))))</f>
        <v/>
      </c>
      <c r="AU729" s="19" t="n">
        <f aca="false">IF(AND(BASE_RET="Planilla (si existe)",AR729&lt;&gt;""),AR729,AP729)</f>
        <v>0</v>
      </c>
      <c r="AV729" s="19" t="n">
        <f aca="false">AU729+N729</f>
        <v>0</v>
      </c>
    </row>
    <row r="730" customFormat="false" ht="15" hidden="false" customHeight="false" outlineLevel="0" collapsed="false">
      <c r="A730" s="43" t="n">
        <v>61</v>
      </c>
      <c r="B730" s="35" t="str">
        <f aca="false">IF(Trabajadores!$B$66="","",Trabajadores!$B$66)</f>
        <v/>
      </c>
      <c r="C730" s="35" t="str">
        <f aca="false">IF($B730="","",Trabajadores!$D$66)</f>
        <v/>
      </c>
      <c r="D730" s="43" t="n">
        <v>5</v>
      </c>
      <c r="E730" s="23" t="s">
        <v>302</v>
      </c>
      <c r="F730" s="23" t="str">
        <f aca="false">IF($B730="","",IF(OR(5&lt;Trabajadores!$M$66,5&gt;Trabajadores!$N$66),"No vinculado",IF(AND(5=Trabajadores!$N$66,Trabajadores!$O$66="Sí"),"Cese","Activo")))</f>
        <v/>
      </c>
      <c r="G730" s="19" t="n">
        <f aca="false">IF($B730="",0,SUMIFS(Ingresos!$S$6:$S$1505,ING_COD,$B730,ING_CLASE,"ORD"))</f>
        <v>0</v>
      </c>
      <c r="H730" s="19" t="n">
        <f aca="false">IF($B730="",0,SUMIFS(Ingresos!$S$6:$S$1505,ING_COD,$B730,ING_CLASE,"ORD",ING_COMP,"Sí"))</f>
        <v>0</v>
      </c>
      <c r="I730" s="19" t="n">
        <f aca="false">IF($B730="",0,SUMIFS(Ingresos!$S$6:$S$1505,ING_COD,$B730,ING_CLASE,"GRA"))</f>
        <v>0</v>
      </c>
      <c r="J730" s="19" t="n">
        <f aca="false">IF($B730="",0,SUMIFS(Ingresos!$S$6:$S$1505,ING_COD,$B730,ING_CLASE,"BON"))</f>
        <v>0</v>
      </c>
      <c r="K730" s="19" t="n">
        <f aca="false">IF($B730="",0,SUMIFS(Ingresos!$S$6:$S$1505,ING_COD,$B730,ING_CLASE,"EXT"))</f>
        <v>0</v>
      </c>
      <c r="L730" s="19" t="n">
        <f aca="false">IF($B730="",0,SUMIFS(Ingresos!$S$6:$S$1505,ING_COD,$B730,ING_CLASE,"OTO"))</f>
        <v>0</v>
      </c>
      <c r="M730" s="19" t="n">
        <f aca="false">IF($B730="",0,SUMIFS(Ingresos!$S$6:$S$1505,ING_COD,$B730,ING_CLASE,"OTX"))</f>
        <v>0</v>
      </c>
      <c r="N730" s="19" t="n">
        <f aca="false">IF($B730="",0,SUMIFS(Ingresos!$S$6:$S$1505,ING_COD,$B730,ING_CLASE,"RETO"))</f>
        <v>0</v>
      </c>
      <c r="O730" s="19" t="n">
        <f aca="false">IF($B730="",0,SUMIFS(Ingresos!$S$6:$S$1505,ING_COD,$B730,ING_CLASE,"INA"))</f>
        <v>0</v>
      </c>
      <c r="P730" s="19" t="n">
        <f aca="false">G730+I730+J730+K730+L730+M730</f>
        <v>0</v>
      </c>
      <c r="Q730" s="44" t="n">
        <f aca="false">IF($F730="Activo",8,IF($F730="Cese",1,0))</f>
        <v>0</v>
      </c>
      <c r="R730" s="19" t="n">
        <f aca="false">G730*Q730</f>
        <v>0</v>
      </c>
      <c r="S730" s="19" t="n">
        <f aca="false">IF($F730="Activo",SUMIFS(I730:I737,$D730:$D737,"&lt;="&amp;Trabajadores!$N$66)+IF(PROY_BON="Sí",SUMIFS(J730:J737,$D730:$D737,"&lt;="&amp;Trabajadores!$N$66),0),IF($F730="Cese",I730+IF(PROY_BON="Sí",J730,0),0))</f>
        <v>0</v>
      </c>
      <c r="T730" s="19" t="n">
        <f aca="false">IF(OR($F730&lt;&gt;"Activo",Trabajadores!$I$66="No"),0,IF(I732=0,H730*(1+IF(PROY_BON="Sí",Trabajadores!$P$66,0))*Trabajadores!$R$66/6*(Trabajadores!$N$66&gt;=7),0)+IF(I737=0,H730*(1+IF(PROY_BON="Sí",Trabajadores!$P$66,0))*Trabajadores!$S$66/6*(Trabajadores!$N$66&gt;=12),0))</f>
        <v>0</v>
      </c>
      <c r="U730" s="19" t="n">
        <f aca="false">IF($F730="Activo",IF(Trabajadores!$J$66="Sí",L730*8,L730),IF($F730="Cese",L730,0))</f>
        <v>0</v>
      </c>
      <c r="V730" s="19" t="n">
        <f aca="false">IF(OR($F730="Activo",$F730="Cese"),M730,0)</f>
        <v>0</v>
      </c>
      <c r="W730" s="19" t="n">
        <f aca="false">IF(OR($F730="Activo",$F730="Cese"),SUM(P726:P729),0)</f>
        <v>0</v>
      </c>
      <c r="X730" s="36" t="n">
        <f aca="false">IF(OR($F730="Activo",$F730="Cese"),R730+S730+T730+U730+V730+W730,0)</f>
        <v>0</v>
      </c>
      <c r="Y730" s="19" t="n">
        <f aca="false">IF(OR($F730="Activo",$F730="Cese"),DED_FIJA,0)</f>
        <v>0</v>
      </c>
      <c r="Z730" s="36" t="n">
        <f aca="false">MAX(0,X730-Y730)</f>
        <v>0</v>
      </c>
      <c r="AA730" s="19" t="n">
        <f aca="false">IF(Z730=0,0,MAX(0,MIN(Z730,Parámetros!$G$19)-Parámetros!$F$19)*Parámetros!$E$19)</f>
        <v>0</v>
      </c>
      <c r="AB730" s="19" t="n">
        <f aca="false">IF(Z730=0,0,MAX(0,MIN(Z730,Parámetros!$G$20)-Parámetros!$F$20)*Parámetros!$E$20)</f>
        <v>0</v>
      </c>
      <c r="AC730" s="19" t="n">
        <f aca="false">IF(Z730=0,0,MAX(0,MIN(Z730,Parámetros!$G$21)-Parámetros!$F$21)*Parámetros!$E$21)</f>
        <v>0</v>
      </c>
      <c r="AD730" s="19" t="n">
        <f aca="false">IF(Z730=0,0,MAX(0,MIN(Z730,Parámetros!$G$22)-Parámetros!$F$22)*Parámetros!$E$22)</f>
        <v>0</v>
      </c>
      <c r="AE730" s="19" t="n">
        <f aca="false">IF(Z730=0,0,MAX(0,MIN(Z730,Parámetros!$G$23)-Parámetros!$F$23)*Parámetros!$E$23)</f>
        <v>0</v>
      </c>
      <c r="AF730" s="36" t="n">
        <f aca="false">SUM(AA730:AE730)</f>
        <v>0</v>
      </c>
      <c r="AG730" s="45" t="str">
        <f aca="false">IF(AM730&lt;=0,"-",INDEX(TR_TASA,MATCH(AM730,TR_DESDE,1)))</f>
        <v>-</v>
      </c>
      <c r="AH730" s="44" t="n">
        <f aca="false">IF($F730="Cese",1,IF($F730="Activo",INDEX(DIV_N,5),0))</f>
        <v>0</v>
      </c>
      <c r="AI730" s="44" t="n">
        <f aca="false">IF($F730="Cese",4,IF($F730="Activo",INDEX(DIV_HASTA,5),0))</f>
        <v>0</v>
      </c>
      <c r="AJ730" s="19" t="n">
        <f aca="false">IF(OR($F730="Activo",$F730="Cese"),SUMIFS(AV726:AV729,D726:D729,"&lt;="&amp;AI730),0)</f>
        <v>0</v>
      </c>
      <c r="AK730" s="19" t="n">
        <f aca="false">IF(OR($F730="Activo",$F730="Cese"),MAX(0,(AF730-AJ730)/AH730),0)</f>
        <v>0</v>
      </c>
      <c r="AL730" s="19" t="n">
        <f aca="false">IF(OR($F730="Activo",$F730="Cese"),K730+IF(PROY_BON="Sí",0,J730),0)</f>
        <v>0</v>
      </c>
      <c r="AM730" s="19" t="n">
        <f aca="false">IF(AL730&gt;0,MAX(0,X730+AL730-Y730),Z730)</f>
        <v>0</v>
      </c>
      <c r="AN730" s="19" t="n">
        <f aca="false">SUMPRODUCT((AM730&gt;TR_DESDE)*(AM730-TR_DESDE)*TR_INC)</f>
        <v>0</v>
      </c>
      <c r="AO730" s="19" t="n">
        <f aca="false">IF(AL730&gt;0,MAX(0,AN730-IF($F730="Cese",MAX(AF730,AJ730),AF730)),0)</f>
        <v>0</v>
      </c>
      <c r="AP730" s="46" t="n">
        <f aca="false">IF(OR($F730="Activo",$F730="Cese"),ROUND(AK730+AO730,2),0)</f>
        <v>0</v>
      </c>
      <c r="AQ730" s="19" t="n">
        <f aca="false">IF($F730="Cese",MAX(0,AJ730-AN730),0)</f>
        <v>0</v>
      </c>
      <c r="AR730" s="19" t="str">
        <f aca="false">IF($B730="","",IF(COUNTIFS(RP_COD,$B730,'Retenciones Planilla'!$G$6:$G$105,"&lt;&gt;")=0,"",SUMIFS('Retenciones Planilla'!$G$6:$G$105,RP_COD,$B730)))</f>
        <v/>
      </c>
      <c r="AS730" s="19" t="str">
        <f aca="false">IF(AR730="","",AR730-AP730)</f>
        <v/>
      </c>
      <c r="AT730" s="23" t="str">
        <f aca="false">IF($B730="","",IF(NOT(OR($F730="Activo",$F730="Cese")),IF(N(AR730)=0,"—","Revisar: sin vínculo"),IF(AR730="",IF(AP730=0,"No corresponde","Sin dato planilla"),IF(ABS(AS730)&lt;=TOL,"OK",IF(AS730&gt;0,"Retuvo de más","Retuvo de menos")))))</f>
        <v/>
      </c>
      <c r="AU730" s="19" t="n">
        <f aca="false">IF(AND(BASE_RET="Planilla (si existe)",AR730&lt;&gt;""),AR730,AP730)</f>
        <v>0</v>
      </c>
      <c r="AV730" s="19" t="n">
        <f aca="false">AU730+N730</f>
        <v>0</v>
      </c>
    </row>
    <row r="731" customFormat="false" ht="15" hidden="false" customHeight="false" outlineLevel="0" collapsed="false">
      <c r="A731" s="43" t="n">
        <v>61</v>
      </c>
      <c r="B731" s="35" t="str">
        <f aca="false">IF(Trabajadores!$B$66="","",Trabajadores!$B$66)</f>
        <v/>
      </c>
      <c r="C731" s="35" t="str">
        <f aca="false">IF($B731="","",Trabajadores!$D$66)</f>
        <v/>
      </c>
      <c r="D731" s="43" t="n">
        <v>6</v>
      </c>
      <c r="E731" s="23" t="s">
        <v>303</v>
      </c>
      <c r="F731" s="23" t="str">
        <f aca="false">IF($B731="","",IF(OR(6&lt;Trabajadores!$M$66,6&gt;Trabajadores!$N$66),"No vinculado",IF(AND(6=Trabajadores!$N$66,Trabajadores!$O$66="Sí"),"Cese","Activo")))</f>
        <v/>
      </c>
      <c r="G731" s="19" t="n">
        <f aca="false">IF($B731="",0,SUMIFS(Ingresos!$T$6:$T$1505,ING_COD,$B731,ING_CLASE,"ORD"))</f>
        <v>0</v>
      </c>
      <c r="H731" s="19" t="n">
        <f aca="false">IF($B731="",0,SUMIFS(Ingresos!$T$6:$T$1505,ING_COD,$B731,ING_CLASE,"ORD",ING_COMP,"Sí"))</f>
        <v>0</v>
      </c>
      <c r="I731" s="19" t="n">
        <f aca="false">IF($B731="",0,SUMIFS(Ingresos!$T$6:$T$1505,ING_COD,$B731,ING_CLASE,"GRA"))</f>
        <v>0</v>
      </c>
      <c r="J731" s="19" t="n">
        <f aca="false">IF($B731="",0,SUMIFS(Ingresos!$T$6:$T$1505,ING_COD,$B731,ING_CLASE,"BON"))</f>
        <v>0</v>
      </c>
      <c r="K731" s="19" t="n">
        <f aca="false">IF($B731="",0,SUMIFS(Ingresos!$T$6:$T$1505,ING_COD,$B731,ING_CLASE,"EXT"))</f>
        <v>0</v>
      </c>
      <c r="L731" s="19" t="n">
        <f aca="false">IF($B731="",0,SUMIFS(Ingresos!$T$6:$T$1505,ING_COD,$B731,ING_CLASE,"OTO"))</f>
        <v>0</v>
      </c>
      <c r="M731" s="19" t="n">
        <f aca="false">IF($B731="",0,SUMIFS(Ingresos!$T$6:$T$1505,ING_COD,$B731,ING_CLASE,"OTX"))</f>
        <v>0</v>
      </c>
      <c r="N731" s="19" t="n">
        <f aca="false">IF($B731="",0,SUMIFS(Ingresos!$T$6:$T$1505,ING_COD,$B731,ING_CLASE,"RETO"))</f>
        <v>0</v>
      </c>
      <c r="O731" s="19" t="n">
        <f aca="false">IF($B731="",0,SUMIFS(Ingresos!$T$6:$T$1505,ING_COD,$B731,ING_CLASE,"INA"))</f>
        <v>0</v>
      </c>
      <c r="P731" s="19" t="n">
        <f aca="false">G731+I731+J731+K731+L731+M731</f>
        <v>0</v>
      </c>
      <c r="Q731" s="44" t="n">
        <f aca="false">IF($F731="Activo",7,IF($F731="Cese",1,0))</f>
        <v>0</v>
      </c>
      <c r="R731" s="19" t="n">
        <f aca="false">G731*Q731</f>
        <v>0</v>
      </c>
      <c r="S731" s="19" t="n">
        <f aca="false">IF($F731="Activo",SUMIFS(I731:I737,$D731:$D737,"&lt;="&amp;Trabajadores!$N$66)+IF(PROY_BON="Sí",SUMIFS(J731:J737,$D731:$D737,"&lt;="&amp;Trabajadores!$N$66),0),IF($F731="Cese",I731+IF(PROY_BON="Sí",J731,0),0))</f>
        <v>0</v>
      </c>
      <c r="T731" s="19" t="n">
        <f aca="false">IF(OR($F731&lt;&gt;"Activo",Trabajadores!$I$66="No"),0,IF(I732=0,H731*(1+IF(PROY_BON="Sí",Trabajadores!$P$66,0))*Trabajadores!$R$66/6*(Trabajadores!$N$66&gt;=7),0)+IF(I737=0,H731*(1+IF(PROY_BON="Sí",Trabajadores!$P$66,0))*Trabajadores!$S$66/6*(Trabajadores!$N$66&gt;=12),0))</f>
        <v>0</v>
      </c>
      <c r="U731" s="19" t="n">
        <f aca="false">IF($F731="Activo",IF(Trabajadores!$J$66="Sí",L731*7,L731),IF($F731="Cese",L731,0))</f>
        <v>0</v>
      </c>
      <c r="V731" s="19" t="n">
        <f aca="false">IF(OR($F731="Activo",$F731="Cese"),M731,0)</f>
        <v>0</v>
      </c>
      <c r="W731" s="19" t="n">
        <f aca="false">IF(OR($F731="Activo",$F731="Cese"),SUM(P726:P730),0)</f>
        <v>0</v>
      </c>
      <c r="X731" s="36" t="n">
        <f aca="false">IF(OR($F731="Activo",$F731="Cese"),R731+S731+T731+U731+V731+W731,0)</f>
        <v>0</v>
      </c>
      <c r="Y731" s="19" t="n">
        <f aca="false">IF(OR($F731="Activo",$F731="Cese"),DED_FIJA,0)</f>
        <v>0</v>
      </c>
      <c r="Z731" s="36" t="n">
        <f aca="false">MAX(0,X731-Y731)</f>
        <v>0</v>
      </c>
      <c r="AA731" s="19" t="n">
        <f aca="false">IF(Z731=0,0,MAX(0,MIN(Z731,Parámetros!$G$19)-Parámetros!$F$19)*Parámetros!$E$19)</f>
        <v>0</v>
      </c>
      <c r="AB731" s="19" t="n">
        <f aca="false">IF(Z731=0,0,MAX(0,MIN(Z731,Parámetros!$G$20)-Parámetros!$F$20)*Parámetros!$E$20)</f>
        <v>0</v>
      </c>
      <c r="AC731" s="19" t="n">
        <f aca="false">IF(Z731=0,0,MAX(0,MIN(Z731,Parámetros!$G$21)-Parámetros!$F$21)*Parámetros!$E$21)</f>
        <v>0</v>
      </c>
      <c r="AD731" s="19" t="n">
        <f aca="false">IF(Z731=0,0,MAX(0,MIN(Z731,Parámetros!$G$22)-Parámetros!$F$22)*Parámetros!$E$22)</f>
        <v>0</v>
      </c>
      <c r="AE731" s="19" t="n">
        <f aca="false">IF(Z731=0,0,MAX(0,MIN(Z731,Parámetros!$G$23)-Parámetros!$F$23)*Parámetros!$E$23)</f>
        <v>0</v>
      </c>
      <c r="AF731" s="36" t="n">
        <f aca="false">SUM(AA731:AE731)</f>
        <v>0</v>
      </c>
      <c r="AG731" s="45" t="str">
        <f aca="false">IF(AM731&lt;=0,"-",INDEX(TR_TASA,MATCH(AM731,TR_DESDE,1)))</f>
        <v>-</v>
      </c>
      <c r="AH731" s="44" t="n">
        <f aca="false">IF($F731="Cese",1,IF($F731="Activo",INDEX(DIV_N,6),0))</f>
        <v>0</v>
      </c>
      <c r="AI731" s="44" t="n">
        <f aca="false">IF($F731="Cese",5,IF($F731="Activo",INDEX(DIV_HASTA,6),0))</f>
        <v>0</v>
      </c>
      <c r="AJ731" s="19" t="n">
        <f aca="false">IF(OR($F731="Activo",$F731="Cese"),SUMIFS(AV726:AV730,D726:D730,"&lt;="&amp;AI731),0)</f>
        <v>0</v>
      </c>
      <c r="AK731" s="19" t="n">
        <f aca="false">IF(OR($F731="Activo",$F731="Cese"),MAX(0,(AF731-AJ731)/AH731),0)</f>
        <v>0</v>
      </c>
      <c r="AL731" s="19" t="n">
        <f aca="false">IF(OR($F731="Activo",$F731="Cese"),K731+IF(PROY_BON="Sí",0,J731),0)</f>
        <v>0</v>
      </c>
      <c r="AM731" s="19" t="n">
        <f aca="false">IF(AL731&gt;0,MAX(0,X731+AL731-Y731),Z731)</f>
        <v>0</v>
      </c>
      <c r="AN731" s="19" t="n">
        <f aca="false">SUMPRODUCT((AM731&gt;TR_DESDE)*(AM731-TR_DESDE)*TR_INC)</f>
        <v>0</v>
      </c>
      <c r="AO731" s="19" t="n">
        <f aca="false">IF(AL731&gt;0,MAX(0,AN731-IF($F731="Cese",MAX(AF731,AJ731),AF731)),0)</f>
        <v>0</v>
      </c>
      <c r="AP731" s="46" t="n">
        <f aca="false">IF(OR($F731="Activo",$F731="Cese"),ROUND(AK731+AO731,2),0)</f>
        <v>0</v>
      </c>
      <c r="AQ731" s="19" t="n">
        <f aca="false">IF($F731="Cese",MAX(0,AJ731-AN731),0)</f>
        <v>0</v>
      </c>
      <c r="AR731" s="19" t="str">
        <f aca="false">IF($B731="","",IF(COUNTIFS(RP_COD,$B731,'Retenciones Planilla'!$H$6:$H$105,"&lt;&gt;")=0,"",SUMIFS('Retenciones Planilla'!$H$6:$H$105,RP_COD,$B731)))</f>
        <v/>
      </c>
      <c r="AS731" s="19" t="str">
        <f aca="false">IF(AR731="","",AR731-AP731)</f>
        <v/>
      </c>
      <c r="AT731" s="23" t="str">
        <f aca="false">IF($B731="","",IF(NOT(OR($F731="Activo",$F731="Cese")),IF(N(AR731)=0,"—","Revisar: sin vínculo"),IF(AR731="",IF(AP731=0,"No corresponde","Sin dato planilla"),IF(ABS(AS731)&lt;=TOL,"OK",IF(AS731&gt;0,"Retuvo de más","Retuvo de menos")))))</f>
        <v/>
      </c>
      <c r="AU731" s="19" t="n">
        <f aca="false">IF(AND(BASE_RET="Planilla (si existe)",AR731&lt;&gt;""),AR731,AP731)</f>
        <v>0</v>
      </c>
      <c r="AV731" s="19" t="n">
        <f aca="false">AU731+N731</f>
        <v>0</v>
      </c>
    </row>
    <row r="732" customFormat="false" ht="15" hidden="false" customHeight="false" outlineLevel="0" collapsed="false">
      <c r="A732" s="43" t="n">
        <v>61</v>
      </c>
      <c r="B732" s="35" t="str">
        <f aca="false">IF(Trabajadores!$B$66="","",Trabajadores!$B$66)</f>
        <v/>
      </c>
      <c r="C732" s="35" t="str">
        <f aca="false">IF($B732="","",Trabajadores!$D$66)</f>
        <v/>
      </c>
      <c r="D732" s="43" t="n">
        <v>7</v>
      </c>
      <c r="E732" s="23" t="s">
        <v>304</v>
      </c>
      <c r="F732" s="23" t="str">
        <f aca="false">IF($B732="","",IF(OR(7&lt;Trabajadores!$M$66,7&gt;Trabajadores!$N$66),"No vinculado",IF(AND(7=Trabajadores!$N$66,Trabajadores!$O$66="Sí"),"Cese","Activo")))</f>
        <v/>
      </c>
      <c r="G732" s="19" t="n">
        <f aca="false">IF($B732="",0,SUMIFS(Ingresos!$U$6:$U$1505,ING_COD,$B732,ING_CLASE,"ORD"))</f>
        <v>0</v>
      </c>
      <c r="H732" s="19" t="n">
        <f aca="false">IF($B732="",0,SUMIFS(Ingresos!$U$6:$U$1505,ING_COD,$B732,ING_CLASE,"ORD",ING_COMP,"Sí"))</f>
        <v>0</v>
      </c>
      <c r="I732" s="19" t="n">
        <f aca="false">IF($B732="",0,SUMIFS(Ingresos!$U$6:$U$1505,ING_COD,$B732,ING_CLASE,"GRA"))</f>
        <v>0</v>
      </c>
      <c r="J732" s="19" t="n">
        <f aca="false">IF($B732="",0,SUMIFS(Ingresos!$U$6:$U$1505,ING_COD,$B732,ING_CLASE,"BON"))</f>
        <v>0</v>
      </c>
      <c r="K732" s="19" t="n">
        <f aca="false">IF($B732="",0,SUMIFS(Ingresos!$U$6:$U$1505,ING_COD,$B732,ING_CLASE,"EXT"))</f>
        <v>0</v>
      </c>
      <c r="L732" s="19" t="n">
        <f aca="false">IF($B732="",0,SUMIFS(Ingresos!$U$6:$U$1505,ING_COD,$B732,ING_CLASE,"OTO"))</f>
        <v>0</v>
      </c>
      <c r="M732" s="19" t="n">
        <f aca="false">IF($B732="",0,SUMIFS(Ingresos!$U$6:$U$1505,ING_COD,$B732,ING_CLASE,"OTX"))</f>
        <v>0</v>
      </c>
      <c r="N732" s="19" t="n">
        <f aca="false">IF($B732="",0,SUMIFS(Ingresos!$U$6:$U$1505,ING_COD,$B732,ING_CLASE,"RETO"))</f>
        <v>0</v>
      </c>
      <c r="O732" s="19" t="n">
        <f aca="false">IF($B732="",0,SUMIFS(Ingresos!$U$6:$U$1505,ING_COD,$B732,ING_CLASE,"INA"))</f>
        <v>0</v>
      </c>
      <c r="P732" s="19" t="n">
        <f aca="false">G732+I732+J732+K732+L732+M732</f>
        <v>0</v>
      </c>
      <c r="Q732" s="44" t="n">
        <f aca="false">IF($F732="Activo",6,IF($F732="Cese",1,0))</f>
        <v>0</v>
      </c>
      <c r="R732" s="19" t="n">
        <f aca="false">G732*Q732</f>
        <v>0</v>
      </c>
      <c r="S732" s="19" t="n">
        <f aca="false">IF($F732="Activo",SUMIFS(I732:I737,$D732:$D737,"&lt;="&amp;Trabajadores!$N$66)+IF(PROY_BON="Sí",SUMIFS(J732:J737,$D732:$D737,"&lt;="&amp;Trabajadores!$N$66),0),IF($F732="Cese",I732+IF(PROY_BON="Sí",J732,0),0))</f>
        <v>0</v>
      </c>
      <c r="T732" s="19" t="n">
        <f aca="false">IF(OR($F732&lt;&gt;"Activo",Trabajadores!$I$66="No"),0,IF(I737=0,H732*(1+IF(PROY_BON="Sí",Trabajadores!$P$66,0))*Trabajadores!$S$66/6*(Trabajadores!$N$66&gt;=12),0))</f>
        <v>0</v>
      </c>
      <c r="U732" s="19" t="n">
        <f aca="false">IF($F732="Activo",IF(Trabajadores!$J$66="Sí",L732*6,L732),IF($F732="Cese",L732,0))</f>
        <v>0</v>
      </c>
      <c r="V732" s="19" t="n">
        <f aca="false">IF(OR($F732="Activo",$F732="Cese"),M732,0)</f>
        <v>0</v>
      </c>
      <c r="W732" s="19" t="n">
        <f aca="false">IF(OR($F732="Activo",$F732="Cese"),SUM(P726:P731),0)</f>
        <v>0</v>
      </c>
      <c r="X732" s="36" t="n">
        <f aca="false">IF(OR($F732="Activo",$F732="Cese"),R732+S732+T732+U732+V732+W732,0)</f>
        <v>0</v>
      </c>
      <c r="Y732" s="19" t="n">
        <f aca="false">IF(OR($F732="Activo",$F732="Cese"),DED_FIJA,0)</f>
        <v>0</v>
      </c>
      <c r="Z732" s="36" t="n">
        <f aca="false">MAX(0,X732-Y732)</f>
        <v>0</v>
      </c>
      <c r="AA732" s="19" t="n">
        <f aca="false">IF(Z732=0,0,MAX(0,MIN(Z732,Parámetros!$G$19)-Parámetros!$F$19)*Parámetros!$E$19)</f>
        <v>0</v>
      </c>
      <c r="AB732" s="19" t="n">
        <f aca="false">IF(Z732=0,0,MAX(0,MIN(Z732,Parámetros!$G$20)-Parámetros!$F$20)*Parámetros!$E$20)</f>
        <v>0</v>
      </c>
      <c r="AC732" s="19" t="n">
        <f aca="false">IF(Z732=0,0,MAX(0,MIN(Z732,Parámetros!$G$21)-Parámetros!$F$21)*Parámetros!$E$21)</f>
        <v>0</v>
      </c>
      <c r="AD732" s="19" t="n">
        <f aca="false">IF(Z732=0,0,MAX(0,MIN(Z732,Parámetros!$G$22)-Parámetros!$F$22)*Parámetros!$E$22)</f>
        <v>0</v>
      </c>
      <c r="AE732" s="19" t="n">
        <f aca="false">IF(Z732=0,0,MAX(0,MIN(Z732,Parámetros!$G$23)-Parámetros!$F$23)*Parámetros!$E$23)</f>
        <v>0</v>
      </c>
      <c r="AF732" s="36" t="n">
        <f aca="false">SUM(AA732:AE732)</f>
        <v>0</v>
      </c>
      <c r="AG732" s="45" t="str">
        <f aca="false">IF(AM732&lt;=0,"-",INDEX(TR_TASA,MATCH(AM732,TR_DESDE,1)))</f>
        <v>-</v>
      </c>
      <c r="AH732" s="44" t="n">
        <f aca="false">IF($F732="Cese",1,IF($F732="Activo",INDEX(DIV_N,7),0))</f>
        <v>0</v>
      </c>
      <c r="AI732" s="44" t="n">
        <f aca="false">IF($F732="Cese",6,IF($F732="Activo",INDEX(DIV_HASTA,7),0))</f>
        <v>0</v>
      </c>
      <c r="AJ732" s="19" t="n">
        <f aca="false">IF(OR($F732="Activo",$F732="Cese"),SUMIFS(AV726:AV731,D726:D731,"&lt;="&amp;AI732),0)</f>
        <v>0</v>
      </c>
      <c r="AK732" s="19" t="n">
        <f aca="false">IF(OR($F732="Activo",$F732="Cese"),MAX(0,(AF732-AJ732)/AH732),0)</f>
        <v>0</v>
      </c>
      <c r="AL732" s="19" t="n">
        <f aca="false">IF(OR($F732="Activo",$F732="Cese"),K732+IF(PROY_BON="Sí",0,J732),0)</f>
        <v>0</v>
      </c>
      <c r="AM732" s="19" t="n">
        <f aca="false">IF(AL732&gt;0,MAX(0,X732+AL732-Y732),Z732)</f>
        <v>0</v>
      </c>
      <c r="AN732" s="19" t="n">
        <f aca="false">SUMPRODUCT((AM732&gt;TR_DESDE)*(AM732-TR_DESDE)*TR_INC)</f>
        <v>0</v>
      </c>
      <c r="AO732" s="19" t="n">
        <f aca="false">IF(AL732&gt;0,MAX(0,AN732-IF($F732="Cese",MAX(AF732,AJ732),AF732)),0)</f>
        <v>0</v>
      </c>
      <c r="AP732" s="46" t="n">
        <f aca="false">IF(OR($F732="Activo",$F732="Cese"),ROUND(AK732+AO732,2),0)</f>
        <v>0</v>
      </c>
      <c r="AQ732" s="19" t="n">
        <f aca="false">IF($F732="Cese",MAX(0,AJ732-AN732),0)</f>
        <v>0</v>
      </c>
      <c r="AR732" s="19" t="str">
        <f aca="false">IF($B732="","",IF(COUNTIFS(RP_COD,$B732,'Retenciones Planilla'!$I$6:$I$105,"&lt;&gt;")=0,"",SUMIFS('Retenciones Planilla'!$I$6:$I$105,RP_COD,$B732)))</f>
        <v/>
      </c>
      <c r="AS732" s="19" t="str">
        <f aca="false">IF(AR732="","",AR732-AP732)</f>
        <v/>
      </c>
      <c r="AT732" s="23" t="str">
        <f aca="false">IF($B732="","",IF(NOT(OR($F732="Activo",$F732="Cese")),IF(N(AR732)=0,"—","Revisar: sin vínculo"),IF(AR732="",IF(AP732=0,"No corresponde","Sin dato planilla"),IF(ABS(AS732)&lt;=TOL,"OK",IF(AS732&gt;0,"Retuvo de más","Retuvo de menos")))))</f>
        <v/>
      </c>
      <c r="AU732" s="19" t="n">
        <f aca="false">IF(AND(BASE_RET="Planilla (si existe)",AR732&lt;&gt;""),AR732,AP732)</f>
        <v>0</v>
      </c>
      <c r="AV732" s="19" t="n">
        <f aca="false">AU732+N732</f>
        <v>0</v>
      </c>
    </row>
    <row r="733" customFormat="false" ht="15" hidden="false" customHeight="false" outlineLevel="0" collapsed="false">
      <c r="A733" s="43" t="n">
        <v>61</v>
      </c>
      <c r="B733" s="35" t="str">
        <f aca="false">IF(Trabajadores!$B$66="","",Trabajadores!$B$66)</f>
        <v/>
      </c>
      <c r="C733" s="35" t="str">
        <f aca="false">IF($B733="","",Trabajadores!$D$66)</f>
        <v/>
      </c>
      <c r="D733" s="43" t="n">
        <v>8</v>
      </c>
      <c r="E733" s="23" t="s">
        <v>305</v>
      </c>
      <c r="F733" s="23" t="str">
        <f aca="false">IF($B733="","",IF(OR(8&lt;Trabajadores!$M$66,8&gt;Trabajadores!$N$66),"No vinculado",IF(AND(8=Trabajadores!$N$66,Trabajadores!$O$66="Sí"),"Cese","Activo")))</f>
        <v/>
      </c>
      <c r="G733" s="19" t="n">
        <f aca="false">IF($B733="",0,SUMIFS(Ingresos!$V$6:$V$1505,ING_COD,$B733,ING_CLASE,"ORD"))</f>
        <v>0</v>
      </c>
      <c r="H733" s="19" t="n">
        <f aca="false">IF($B733="",0,SUMIFS(Ingresos!$V$6:$V$1505,ING_COD,$B733,ING_CLASE,"ORD",ING_COMP,"Sí"))</f>
        <v>0</v>
      </c>
      <c r="I733" s="19" t="n">
        <f aca="false">IF($B733="",0,SUMIFS(Ingresos!$V$6:$V$1505,ING_COD,$B733,ING_CLASE,"GRA"))</f>
        <v>0</v>
      </c>
      <c r="J733" s="19" t="n">
        <f aca="false">IF($B733="",0,SUMIFS(Ingresos!$V$6:$V$1505,ING_COD,$B733,ING_CLASE,"BON"))</f>
        <v>0</v>
      </c>
      <c r="K733" s="19" t="n">
        <f aca="false">IF($B733="",0,SUMIFS(Ingresos!$V$6:$V$1505,ING_COD,$B733,ING_CLASE,"EXT"))</f>
        <v>0</v>
      </c>
      <c r="L733" s="19" t="n">
        <f aca="false">IF($B733="",0,SUMIFS(Ingresos!$V$6:$V$1505,ING_COD,$B733,ING_CLASE,"OTO"))</f>
        <v>0</v>
      </c>
      <c r="M733" s="19" t="n">
        <f aca="false">IF($B733="",0,SUMIFS(Ingresos!$V$6:$V$1505,ING_COD,$B733,ING_CLASE,"OTX"))</f>
        <v>0</v>
      </c>
      <c r="N733" s="19" t="n">
        <f aca="false">IF($B733="",0,SUMIFS(Ingresos!$V$6:$V$1505,ING_COD,$B733,ING_CLASE,"RETO"))</f>
        <v>0</v>
      </c>
      <c r="O733" s="19" t="n">
        <f aca="false">IF($B733="",0,SUMIFS(Ingresos!$V$6:$V$1505,ING_COD,$B733,ING_CLASE,"INA"))</f>
        <v>0</v>
      </c>
      <c r="P733" s="19" t="n">
        <f aca="false">G733+I733+J733+K733+L733+M733</f>
        <v>0</v>
      </c>
      <c r="Q733" s="44" t="n">
        <f aca="false">IF($F733="Activo",5,IF($F733="Cese",1,0))</f>
        <v>0</v>
      </c>
      <c r="R733" s="19" t="n">
        <f aca="false">G733*Q733</f>
        <v>0</v>
      </c>
      <c r="S733" s="19" t="n">
        <f aca="false">IF($F733="Activo",SUMIFS(I733:I737,$D733:$D737,"&lt;="&amp;Trabajadores!$N$66)+IF(PROY_BON="Sí",SUMIFS(J733:J737,$D733:$D737,"&lt;="&amp;Trabajadores!$N$66),0),IF($F733="Cese",I733+IF(PROY_BON="Sí",J733,0),0))</f>
        <v>0</v>
      </c>
      <c r="T733" s="19" t="n">
        <f aca="false">IF(OR($F733&lt;&gt;"Activo",Trabajadores!$I$66="No"),0,IF(I737=0,H733*(1+IF(PROY_BON="Sí",Trabajadores!$P$66,0))*Trabajadores!$S$66/6*(Trabajadores!$N$66&gt;=12),0))</f>
        <v>0</v>
      </c>
      <c r="U733" s="19" t="n">
        <f aca="false">IF($F733="Activo",IF(Trabajadores!$J$66="Sí",L733*5,L733),IF($F733="Cese",L733,0))</f>
        <v>0</v>
      </c>
      <c r="V733" s="19" t="n">
        <f aca="false">IF(OR($F733="Activo",$F733="Cese"),M733,0)</f>
        <v>0</v>
      </c>
      <c r="W733" s="19" t="n">
        <f aca="false">IF(OR($F733="Activo",$F733="Cese"),SUM(P726:P732),0)</f>
        <v>0</v>
      </c>
      <c r="X733" s="36" t="n">
        <f aca="false">IF(OR($F733="Activo",$F733="Cese"),R733+S733+T733+U733+V733+W733,0)</f>
        <v>0</v>
      </c>
      <c r="Y733" s="19" t="n">
        <f aca="false">IF(OR($F733="Activo",$F733="Cese"),DED_FIJA,0)</f>
        <v>0</v>
      </c>
      <c r="Z733" s="36" t="n">
        <f aca="false">MAX(0,X733-Y733)</f>
        <v>0</v>
      </c>
      <c r="AA733" s="19" t="n">
        <f aca="false">IF(Z733=0,0,MAX(0,MIN(Z733,Parámetros!$G$19)-Parámetros!$F$19)*Parámetros!$E$19)</f>
        <v>0</v>
      </c>
      <c r="AB733" s="19" t="n">
        <f aca="false">IF(Z733=0,0,MAX(0,MIN(Z733,Parámetros!$G$20)-Parámetros!$F$20)*Parámetros!$E$20)</f>
        <v>0</v>
      </c>
      <c r="AC733" s="19" t="n">
        <f aca="false">IF(Z733=0,0,MAX(0,MIN(Z733,Parámetros!$G$21)-Parámetros!$F$21)*Parámetros!$E$21)</f>
        <v>0</v>
      </c>
      <c r="AD733" s="19" t="n">
        <f aca="false">IF(Z733=0,0,MAX(0,MIN(Z733,Parámetros!$G$22)-Parámetros!$F$22)*Parámetros!$E$22)</f>
        <v>0</v>
      </c>
      <c r="AE733" s="19" t="n">
        <f aca="false">IF(Z733=0,0,MAX(0,MIN(Z733,Parámetros!$G$23)-Parámetros!$F$23)*Parámetros!$E$23)</f>
        <v>0</v>
      </c>
      <c r="AF733" s="36" t="n">
        <f aca="false">SUM(AA733:AE733)</f>
        <v>0</v>
      </c>
      <c r="AG733" s="45" t="str">
        <f aca="false">IF(AM733&lt;=0,"-",INDEX(TR_TASA,MATCH(AM733,TR_DESDE,1)))</f>
        <v>-</v>
      </c>
      <c r="AH733" s="44" t="n">
        <f aca="false">IF($F733="Cese",1,IF($F733="Activo",INDEX(DIV_N,8),0))</f>
        <v>0</v>
      </c>
      <c r="AI733" s="44" t="n">
        <f aca="false">IF($F733="Cese",7,IF($F733="Activo",INDEX(DIV_HASTA,8),0))</f>
        <v>0</v>
      </c>
      <c r="AJ733" s="19" t="n">
        <f aca="false">IF(OR($F733="Activo",$F733="Cese"),SUMIFS(AV726:AV732,D726:D732,"&lt;="&amp;AI733),0)</f>
        <v>0</v>
      </c>
      <c r="AK733" s="19" t="n">
        <f aca="false">IF(OR($F733="Activo",$F733="Cese"),MAX(0,(AF733-AJ733)/AH733),0)</f>
        <v>0</v>
      </c>
      <c r="AL733" s="19" t="n">
        <f aca="false">IF(OR($F733="Activo",$F733="Cese"),K733+IF(PROY_BON="Sí",0,J733),0)</f>
        <v>0</v>
      </c>
      <c r="AM733" s="19" t="n">
        <f aca="false">IF(AL733&gt;0,MAX(0,X733+AL733-Y733),Z733)</f>
        <v>0</v>
      </c>
      <c r="AN733" s="19" t="n">
        <f aca="false">SUMPRODUCT((AM733&gt;TR_DESDE)*(AM733-TR_DESDE)*TR_INC)</f>
        <v>0</v>
      </c>
      <c r="AO733" s="19" t="n">
        <f aca="false">IF(AL733&gt;0,MAX(0,AN733-IF($F733="Cese",MAX(AF733,AJ733),AF733)),0)</f>
        <v>0</v>
      </c>
      <c r="AP733" s="46" t="n">
        <f aca="false">IF(OR($F733="Activo",$F733="Cese"),ROUND(AK733+AO733,2),0)</f>
        <v>0</v>
      </c>
      <c r="AQ733" s="19" t="n">
        <f aca="false">IF($F733="Cese",MAX(0,AJ733-AN733),0)</f>
        <v>0</v>
      </c>
      <c r="AR733" s="19" t="str">
        <f aca="false">IF($B733="","",IF(COUNTIFS(RP_COD,$B733,'Retenciones Planilla'!$J$6:$J$105,"&lt;&gt;")=0,"",SUMIFS('Retenciones Planilla'!$J$6:$J$105,RP_COD,$B733)))</f>
        <v/>
      </c>
      <c r="AS733" s="19" t="str">
        <f aca="false">IF(AR733="","",AR733-AP733)</f>
        <v/>
      </c>
      <c r="AT733" s="23" t="str">
        <f aca="false">IF($B733="","",IF(NOT(OR($F733="Activo",$F733="Cese")),IF(N(AR733)=0,"—","Revisar: sin vínculo"),IF(AR733="",IF(AP733=0,"No corresponde","Sin dato planilla"),IF(ABS(AS733)&lt;=TOL,"OK",IF(AS733&gt;0,"Retuvo de más","Retuvo de menos")))))</f>
        <v/>
      </c>
      <c r="AU733" s="19" t="n">
        <f aca="false">IF(AND(BASE_RET="Planilla (si existe)",AR733&lt;&gt;""),AR733,AP733)</f>
        <v>0</v>
      </c>
      <c r="AV733" s="19" t="n">
        <f aca="false">AU733+N733</f>
        <v>0</v>
      </c>
    </row>
    <row r="734" customFormat="false" ht="15" hidden="false" customHeight="false" outlineLevel="0" collapsed="false">
      <c r="A734" s="43" t="n">
        <v>61</v>
      </c>
      <c r="B734" s="35" t="str">
        <f aca="false">IF(Trabajadores!$B$66="","",Trabajadores!$B$66)</f>
        <v/>
      </c>
      <c r="C734" s="35" t="str">
        <f aca="false">IF($B734="","",Trabajadores!$D$66)</f>
        <v/>
      </c>
      <c r="D734" s="43" t="n">
        <v>9</v>
      </c>
      <c r="E734" s="23" t="s">
        <v>306</v>
      </c>
      <c r="F734" s="23" t="str">
        <f aca="false">IF($B734="","",IF(OR(9&lt;Trabajadores!$M$66,9&gt;Trabajadores!$N$66),"No vinculado",IF(AND(9=Trabajadores!$N$66,Trabajadores!$O$66="Sí"),"Cese","Activo")))</f>
        <v/>
      </c>
      <c r="G734" s="19" t="n">
        <f aca="false">IF($B734="",0,SUMIFS(Ingresos!$W$6:$W$1505,ING_COD,$B734,ING_CLASE,"ORD"))</f>
        <v>0</v>
      </c>
      <c r="H734" s="19" t="n">
        <f aca="false">IF($B734="",0,SUMIFS(Ingresos!$W$6:$W$1505,ING_COD,$B734,ING_CLASE,"ORD",ING_COMP,"Sí"))</f>
        <v>0</v>
      </c>
      <c r="I734" s="19" t="n">
        <f aca="false">IF($B734="",0,SUMIFS(Ingresos!$W$6:$W$1505,ING_COD,$B734,ING_CLASE,"GRA"))</f>
        <v>0</v>
      </c>
      <c r="J734" s="19" t="n">
        <f aca="false">IF($B734="",0,SUMIFS(Ingresos!$W$6:$W$1505,ING_COD,$B734,ING_CLASE,"BON"))</f>
        <v>0</v>
      </c>
      <c r="K734" s="19" t="n">
        <f aca="false">IF($B734="",0,SUMIFS(Ingresos!$W$6:$W$1505,ING_COD,$B734,ING_CLASE,"EXT"))</f>
        <v>0</v>
      </c>
      <c r="L734" s="19" t="n">
        <f aca="false">IF($B734="",0,SUMIFS(Ingresos!$W$6:$W$1505,ING_COD,$B734,ING_CLASE,"OTO"))</f>
        <v>0</v>
      </c>
      <c r="M734" s="19" t="n">
        <f aca="false">IF($B734="",0,SUMIFS(Ingresos!$W$6:$W$1505,ING_COD,$B734,ING_CLASE,"OTX"))</f>
        <v>0</v>
      </c>
      <c r="N734" s="19" t="n">
        <f aca="false">IF($B734="",0,SUMIFS(Ingresos!$W$6:$W$1505,ING_COD,$B734,ING_CLASE,"RETO"))</f>
        <v>0</v>
      </c>
      <c r="O734" s="19" t="n">
        <f aca="false">IF($B734="",0,SUMIFS(Ingresos!$W$6:$W$1505,ING_COD,$B734,ING_CLASE,"INA"))</f>
        <v>0</v>
      </c>
      <c r="P734" s="19" t="n">
        <f aca="false">G734+I734+J734+K734+L734+M734</f>
        <v>0</v>
      </c>
      <c r="Q734" s="44" t="n">
        <f aca="false">IF($F734="Activo",4,IF($F734="Cese",1,0))</f>
        <v>0</v>
      </c>
      <c r="R734" s="19" t="n">
        <f aca="false">G734*Q734</f>
        <v>0</v>
      </c>
      <c r="S734" s="19" t="n">
        <f aca="false">IF($F734="Activo",SUMIFS(I734:I737,$D734:$D737,"&lt;="&amp;Trabajadores!$N$66)+IF(PROY_BON="Sí",SUMIFS(J734:J737,$D734:$D737,"&lt;="&amp;Trabajadores!$N$66),0),IF($F734="Cese",I734+IF(PROY_BON="Sí",J734,0),0))</f>
        <v>0</v>
      </c>
      <c r="T734" s="19" t="n">
        <f aca="false">IF(OR($F734&lt;&gt;"Activo",Trabajadores!$I$66="No"),0,IF(I737=0,H734*(1+IF(PROY_BON="Sí",Trabajadores!$P$66,0))*Trabajadores!$S$66/6*(Trabajadores!$N$66&gt;=12),0))</f>
        <v>0</v>
      </c>
      <c r="U734" s="19" t="n">
        <f aca="false">IF($F734="Activo",IF(Trabajadores!$J$66="Sí",L734*4,L734),IF($F734="Cese",L734,0))</f>
        <v>0</v>
      </c>
      <c r="V734" s="19" t="n">
        <f aca="false">IF(OR($F734="Activo",$F734="Cese"),M734,0)</f>
        <v>0</v>
      </c>
      <c r="W734" s="19" t="n">
        <f aca="false">IF(OR($F734="Activo",$F734="Cese"),SUM(P726:P733),0)</f>
        <v>0</v>
      </c>
      <c r="X734" s="36" t="n">
        <f aca="false">IF(OR($F734="Activo",$F734="Cese"),R734+S734+T734+U734+V734+W734,0)</f>
        <v>0</v>
      </c>
      <c r="Y734" s="19" t="n">
        <f aca="false">IF(OR($F734="Activo",$F734="Cese"),DED_FIJA,0)</f>
        <v>0</v>
      </c>
      <c r="Z734" s="36" t="n">
        <f aca="false">MAX(0,X734-Y734)</f>
        <v>0</v>
      </c>
      <c r="AA734" s="19" t="n">
        <f aca="false">IF(Z734=0,0,MAX(0,MIN(Z734,Parámetros!$G$19)-Parámetros!$F$19)*Parámetros!$E$19)</f>
        <v>0</v>
      </c>
      <c r="AB734" s="19" t="n">
        <f aca="false">IF(Z734=0,0,MAX(0,MIN(Z734,Parámetros!$G$20)-Parámetros!$F$20)*Parámetros!$E$20)</f>
        <v>0</v>
      </c>
      <c r="AC734" s="19" t="n">
        <f aca="false">IF(Z734=0,0,MAX(0,MIN(Z734,Parámetros!$G$21)-Parámetros!$F$21)*Parámetros!$E$21)</f>
        <v>0</v>
      </c>
      <c r="AD734" s="19" t="n">
        <f aca="false">IF(Z734=0,0,MAX(0,MIN(Z734,Parámetros!$G$22)-Parámetros!$F$22)*Parámetros!$E$22)</f>
        <v>0</v>
      </c>
      <c r="AE734" s="19" t="n">
        <f aca="false">IF(Z734=0,0,MAX(0,MIN(Z734,Parámetros!$G$23)-Parámetros!$F$23)*Parámetros!$E$23)</f>
        <v>0</v>
      </c>
      <c r="AF734" s="36" t="n">
        <f aca="false">SUM(AA734:AE734)</f>
        <v>0</v>
      </c>
      <c r="AG734" s="45" t="str">
        <f aca="false">IF(AM734&lt;=0,"-",INDEX(TR_TASA,MATCH(AM734,TR_DESDE,1)))</f>
        <v>-</v>
      </c>
      <c r="AH734" s="44" t="n">
        <f aca="false">IF($F734="Cese",1,IF($F734="Activo",INDEX(DIV_N,9),0))</f>
        <v>0</v>
      </c>
      <c r="AI734" s="44" t="n">
        <f aca="false">IF($F734="Cese",8,IF($F734="Activo",INDEX(DIV_HASTA,9),0))</f>
        <v>0</v>
      </c>
      <c r="AJ734" s="19" t="n">
        <f aca="false">IF(OR($F734="Activo",$F734="Cese"),SUMIFS(AV726:AV733,D726:D733,"&lt;="&amp;AI734),0)</f>
        <v>0</v>
      </c>
      <c r="AK734" s="19" t="n">
        <f aca="false">IF(OR($F734="Activo",$F734="Cese"),MAX(0,(AF734-AJ734)/AH734),0)</f>
        <v>0</v>
      </c>
      <c r="AL734" s="19" t="n">
        <f aca="false">IF(OR($F734="Activo",$F734="Cese"),K734+IF(PROY_BON="Sí",0,J734),0)</f>
        <v>0</v>
      </c>
      <c r="AM734" s="19" t="n">
        <f aca="false">IF(AL734&gt;0,MAX(0,X734+AL734-Y734),Z734)</f>
        <v>0</v>
      </c>
      <c r="AN734" s="19" t="n">
        <f aca="false">SUMPRODUCT((AM734&gt;TR_DESDE)*(AM734-TR_DESDE)*TR_INC)</f>
        <v>0</v>
      </c>
      <c r="AO734" s="19" t="n">
        <f aca="false">IF(AL734&gt;0,MAX(0,AN734-IF($F734="Cese",MAX(AF734,AJ734),AF734)),0)</f>
        <v>0</v>
      </c>
      <c r="AP734" s="46" t="n">
        <f aca="false">IF(OR($F734="Activo",$F734="Cese"),ROUND(AK734+AO734,2),0)</f>
        <v>0</v>
      </c>
      <c r="AQ734" s="19" t="n">
        <f aca="false">IF($F734="Cese",MAX(0,AJ734-AN734),0)</f>
        <v>0</v>
      </c>
      <c r="AR734" s="19" t="str">
        <f aca="false">IF($B734="","",IF(COUNTIFS(RP_COD,$B734,'Retenciones Planilla'!$K$6:$K$105,"&lt;&gt;")=0,"",SUMIFS('Retenciones Planilla'!$K$6:$K$105,RP_COD,$B734)))</f>
        <v/>
      </c>
      <c r="AS734" s="19" t="str">
        <f aca="false">IF(AR734="","",AR734-AP734)</f>
        <v/>
      </c>
      <c r="AT734" s="23" t="str">
        <f aca="false">IF($B734="","",IF(NOT(OR($F734="Activo",$F734="Cese")),IF(N(AR734)=0,"—","Revisar: sin vínculo"),IF(AR734="",IF(AP734=0,"No corresponde","Sin dato planilla"),IF(ABS(AS734)&lt;=TOL,"OK",IF(AS734&gt;0,"Retuvo de más","Retuvo de menos")))))</f>
        <v/>
      </c>
      <c r="AU734" s="19" t="n">
        <f aca="false">IF(AND(BASE_RET="Planilla (si existe)",AR734&lt;&gt;""),AR734,AP734)</f>
        <v>0</v>
      </c>
      <c r="AV734" s="19" t="n">
        <f aca="false">AU734+N734</f>
        <v>0</v>
      </c>
    </row>
    <row r="735" customFormat="false" ht="15" hidden="false" customHeight="false" outlineLevel="0" collapsed="false">
      <c r="A735" s="43" t="n">
        <v>61</v>
      </c>
      <c r="B735" s="35" t="str">
        <f aca="false">IF(Trabajadores!$B$66="","",Trabajadores!$B$66)</f>
        <v/>
      </c>
      <c r="C735" s="35" t="str">
        <f aca="false">IF($B735="","",Trabajadores!$D$66)</f>
        <v/>
      </c>
      <c r="D735" s="43" t="n">
        <v>10</v>
      </c>
      <c r="E735" s="23" t="s">
        <v>307</v>
      </c>
      <c r="F735" s="23" t="str">
        <f aca="false">IF($B735="","",IF(OR(10&lt;Trabajadores!$M$66,10&gt;Trabajadores!$N$66),"No vinculado",IF(AND(10=Trabajadores!$N$66,Trabajadores!$O$66="Sí"),"Cese","Activo")))</f>
        <v/>
      </c>
      <c r="G735" s="19" t="n">
        <f aca="false">IF($B735="",0,SUMIFS(Ingresos!$X$6:$X$1505,ING_COD,$B735,ING_CLASE,"ORD"))</f>
        <v>0</v>
      </c>
      <c r="H735" s="19" t="n">
        <f aca="false">IF($B735="",0,SUMIFS(Ingresos!$X$6:$X$1505,ING_COD,$B735,ING_CLASE,"ORD",ING_COMP,"Sí"))</f>
        <v>0</v>
      </c>
      <c r="I735" s="19" t="n">
        <f aca="false">IF($B735="",0,SUMIFS(Ingresos!$X$6:$X$1505,ING_COD,$B735,ING_CLASE,"GRA"))</f>
        <v>0</v>
      </c>
      <c r="J735" s="19" t="n">
        <f aca="false">IF($B735="",0,SUMIFS(Ingresos!$X$6:$X$1505,ING_COD,$B735,ING_CLASE,"BON"))</f>
        <v>0</v>
      </c>
      <c r="K735" s="19" t="n">
        <f aca="false">IF($B735="",0,SUMIFS(Ingresos!$X$6:$X$1505,ING_COD,$B735,ING_CLASE,"EXT"))</f>
        <v>0</v>
      </c>
      <c r="L735" s="19" t="n">
        <f aca="false">IF($B735="",0,SUMIFS(Ingresos!$X$6:$X$1505,ING_COD,$B735,ING_CLASE,"OTO"))</f>
        <v>0</v>
      </c>
      <c r="M735" s="19" t="n">
        <f aca="false">IF($B735="",0,SUMIFS(Ingresos!$X$6:$X$1505,ING_COD,$B735,ING_CLASE,"OTX"))</f>
        <v>0</v>
      </c>
      <c r="N735" s="19" t="n">
        <f aca="false">IF($B735="",0,SUMIFS(Ingresos!$X$6:$X$1505,ING_COD,$B735,ING_CLASE,"RETO"))</f>
        <v>0</v>
      </c>
      <c r="O735" s="19" t="n">
        <f aca="false">IF($B735="",0,SUMIFS(Ingresos!$X$6:$X$1505,ING_COD,$B735,ING_CLASE,"INA"))</f>
        <v>0</v>
      </c>
      <c r="P735" s="19" t="n">
        <f aca="false">G735+I735+J735+K735+L735+M735</f>
        <v>0</v>
      </c>
      <c r="Q735" s="44" t="n">
        <f aca="false">IF($F735="Activo",3,IF($F735="Cese",1,0))</f>
        <v>0</v>
      </c>
      <c r="R735" s="19" t="n">
        <f aca="false">G735*Q735</f>
        <v>0</v>
      </c>
      <c r="S735" s="19" t="n">
        <f aca="false">IF($F735="Activo",SUMIFS(I735:I737,$D735:$D737,"&lt;="&amp;Trabajadores!$N$66)+IF(PROY_BON="Sí",SUMIFS(J735:J737,$D735:$D737,"&lt;="&amp;Trabajadores!$N$66),0),IF($F735="Cese",I735+IF(PROY_BON="Sí",J735,0),0))</f>
        <v>0</v>
      </c>
      <c r="T735" s="19" t="n">
        <f aca="false">IF(OR($F735&lt;&gt;"Activo",Trabajadores!$I$66="No"),0,IF(I737=0,H735*(1+IF(PROY_BON="Sí",Trabajadores!$P$66,0))*Trabajadores!$S$66/6*(Trabajadores!$N$66&gt;=12),0))</f>
        <v>0</v>
      </c>
      <c r="U735" s="19" t="n">
        <f aca="false">IF($F735="Activo",IF(Trabajadores!$J$66="Sí",L735*3,L735),IF($F735="Cese",L735,0))</f>
        <v>0</v>
      </c>
      <c r="V735" s="19" t="n">
        <f aca="false">IF(OR($F735="Activo",$F735="Cese"),M735,0)</f>
        <v>0</v>
      </c>
      <c r="W735" s="19" t="n">
        <f aca="false">IF(OR($F735="Activo",$F735="Cese"),SUM(P726:P734),0)</f>
        <v>0</v>
      </c>
      <c r="X735" s="36" t="n">
        <f aca="false">IF(OR($F735="Activo",$F735="Cese"),R735+S735+T735+U735+V735+W735,0)</f>
        <v>0</v>
      </c>
      <c r="Y735" s="19" t="n">
        <f aca="false">IF(OR($F735="Activo",$F735="Cese"),DED_FIJA,0)</f>
        <v>0</v>
      </c>
      <c r="Z735" s="36" t="n">
        <f aca="false">MAX(0,X735-Y735)</f>
        <v>0</v>
      </c>
      <c r="AA735" s="19" t="n">
        <f aca="false">IF(Z735=0,0,MAX(0,MIN(Z735,Parámetros!$G$19)-Parámetros!$F$19)*Parámetros!$E$19)</f>
        <v>0</v>
      </c>
      <c r="AB735" s="19" t="n">
        <f aca="false">IF(Z735=0,0,MAX(0,MIN(Z735,Parámetros!$G$20)-Parámetros!$F$20)*Parámetros!$E$20)</f>
        <v>0</v>
      </c>
      <c r="AC735" s="19" t="n">
        <f aca="false">IF(Z735=0,0,MAX(0,MIN(Z735,Parámetros!$G$21)-Parámetros!$F$21)*Parámetros!$E$21)</f>
        <v>0</v>
      </c>
      <c r="AD735" s="19" t="n">
        <f aca="false">IF(Z735=0,0,MAX(0,MIN(Z735,Parámetros!$G$22)-Parámetros!$F$22)*Parámetros!$E$22)</f>
        <v>0</v>
      </c>
      <c r="AE735" s="19" t="n">
        <f aca="false">IF(Z735=0,0,MAX(0,MIN(Z735,Parámetros!$G$23)-Parámetros!$F$23)*Parámetros!$E$23)</f>
        <v>0</v>
      </c>
      <c r="AF735" s="36" t="n">
        <f aca="false">SUM(AA735:AE735)</f>
        <v>0</v>
      </c>
      <c r="AG735" s="45" t="str">
        <f aca="false">IF(AM735&lt;=0,"-",INDEX(TR_TASA,MATCH(AM735,TR_DESDE,1)))</f>
        <v>-</v>
      </c>
      <c r="AH735" s="44" t="n">
        <f aca="false">IF($F735="Cese",1,IF($F735="Activo",INDEX(DIV_N,10),0))</f>
        <v>0</v>
      </c>
      <c r="AI735" s="44" t="n">
        <f aca="false">IF($F735="Cese",9,IF($F735="Activo",INDEX(DIV_HASTA,10),0))</f>
        <v>0</v>
      </c>
      <c r="AJ735" s="19" t="n">
        <f aca="false">IF(OR($F735="Activo",$F735="Cese"),SUMIFS(AV726:AV734,D726:D734,"&lt;="&amp;AI735),0)</f>
        <v>0</v>
      </c>
      <c r="AK735" s="19" t="n">
        <f aca="false">IF(OR($F735="Activo",$F735="Cese"),MAX(0,(AF735-AJ735)/AH735),0)</f>
        <v>0</v>
      </c>
      <c r="AL735" s="19" t="n">
        <f aca="false">IF(OR($F735="Activo",$F735="Cese"),K735+IF(PROY_BON="Sí",0,J735),0)</f>
        <v>0</v>
      </c>
      <c r="AM735" s="19" t="n">
        <f aca="false">IF(AL735&gt;0,MAX(0,X735+AL735-Y735),Z735)</f>
        <v>0</v>
      </c>
      <c r="AN735" s="19" t="n">
        <f aca="false">SUMPRODUCT((AM735&gt;TR_DESDE)*(AM735-TR_DESDE)*TR_INC)</f>
        <v>0</v>
      </c>
      <c r="AO735" s="19" t="n">
        <f aca="false">IF(AL735&gt;0,MAX(0,AN735-IF($F735="Cese",MAX(AF735,AJ735),AF735)),0)</f>
        <v>0</v>
      </c>
      <c r="AP735" s="46" t="n">
        <f aca="false">IF(OR($F735="Activo",$F735="Cese"),ROUND(AK735+AO735,2),0)</f>
        <v>0</v>
      </c>
      <c r="AQ735" s="19" t="n">
        <f aca="false">IF($F735="Cese",MAX(0,AJ735-AN735),0)</f>
        <v>0</v>
      </c>
      <c r="AR735" s="19" t="str">
        <f aca="false">IF($B735="","",IF(COUNTIFS(RP_COD,$B735,'Retenciones Planilla'!$L$6:$L$105,"&lt;&gt;")=0,"",SUMIFS('Retenciones Planilla'!$L$6:$L$105,RP_COD,$B735)))</f>
        <v/>
      </c>
      <c r="AS735" s="19" t="str">
        <f aca="false">IF(AR735="","",AR735-AP735)</f>
        <v/>
      </c>
      <c r="AT735" s="23" t="str">
        <f aca="false">IF($B735="","",IF(NOT(OR($F735="Activo",$F735="Cese")),IF(N(AR735)=0,"—","Revisar: sin vínculo"),IF(AR735="",IF(AP735=0,"No corresponde","Sin dato planilla"),IF(ABS(AS735)&lt;=TOL,"OK",IF(AS735&gt;0,"Retuvo de más","Retuvo de menos")))))</f>
        <v/>
      </c>
      <c r="AU735" s="19" t="n">
        <f aca="false">IF(AND(BASE_RET="Planilla (si existe)",AR735&lt;&gt;""),AR735,AP735)</f>
        <v>0</v>
      </c>
      <c r="AV735" s="19" t="n">
        <f aca="false">AU735+N735</f>
        <v>0</v>
      </c>
    </row>
    <row r="736" customFormat="false" ht="15" hidden="false" customHeight="false" outlineLevel="0" collapsed="false">
      <c r="A736" s="43" t="n">
        <v>61</v>
      </c>
      <c r="B736" s="35" t="str">
        <f aca="false">IF(Trabajadores!$B$66="","",Trabajadores!$B$66)</f>
        <v/>
      </c>
      <c r="C736" s="35" t="str">
        <f aca="false">IF($B736="","",Trabajadores!$D$66)</f>
        <v/>
      </c>
      <c r="D736" s="43" t="n">
        <v>11</v>
      </c>
      <c r="E736" s="23" t="s">
        <v>308</v>
      </c>
      <c r="F736" s="23" t="str">
        <f aca="false">IF($B736="","",IF(OR(11&lt;Trabajadores!$M$66,11&gt;Trabajadores!$N$66),"No vinculado",IF(AND(11=Trabajadores!$N$66,Trabajadores!$O$66="Sí"),"Cese","Activo")))</f>
        <v/>
      </c>
      <c r="G736" s="19" t="n">
        <f aca="false">IF($B736="",0,SUMIFS(Ingresos!$Y$6:$Y$1505,ING_COD,$B736,ING_CLASE,"ORD"))</f>
        <v>0</v>
      </c>
      <c r="H736" s="19" t="n">
        <f aca="false">IF($B736="",0,SUMIFS(Ingresos!$Y$6:$Y$1505,ING_COD,$B736,ING_CLASE,"ORD",ING_COMP,"Sí"))</f>
        <v>0</v>
      </c>
      <c r="I736" s="19" t="n">
        <f aca="false">IF($B736="",0,SUMIFS(Ingresos!$Y$6:$Y$1505,ING_COD,$B736,ING_CLASE,"GRA"))</f>
        <v>0</v>
      </c>
      <c r="J736" s="19" t="n">
        <f aca="false">IF($B736="",0,SUMIFS(Ingresos!$Y$6:$Y$1505,ING_COD,$B736,ING_CLASE,"BON"))</f>
        <v>0</v>
      </c>
      <c r="K736" s="19" t="n">
        <f aca="false">IF($B736="",0,SUMIFS(Ingresos!$Y$6:$Y$1505,ING_COD,$B736,ING_CLASE,"EXT"))</f>
        <v>0</v>
      </c>
      <c r="L736" s="19" t="n">
        <f aca="false">IF($B736="",0,SUMIFS(Ingresos!$Y$6:$Y$1505,ING_COD,$B736,ING_CLASE,"OTO"))</f>
        <v>0</v>
      </c>
      <c r="M736" s="19" t="n">
        <f aca="false">IF($B736="",0,SUMIFS(Ingresos!$Y$6:$Y$1505,ING_COD,$B736,ING_CLASE,"OTX"))</f>
        <v>0</v>
      </c>
      <c r="N736" s="19" t="n">
        <f aca="false">IF($B736="",0,SUMIFS(Ingresos!$Y$6:$Y$1505,ING_COD,$B736,ING_CLASE,"RETO"))</f>
        <v>0</v>
      </c>
      <c r="O736" s="19" t="n">
        <f aca="false">IF($B736="",0,SUMIFS(Ingresos!$Y$6:$Y$1505,ING_COD,$B736,ING_CLASE,"INA"))</f>
        <v>0</v>
      </c>
      <c r="P736" s="19" t="n">
        <f aca="false">G736+I736+J736+K736+L736+M736</f>
        <v>0</v>
      </c>
      <c r="Q736" s="44" t="n">
        <f aca="false">IF($F736="Activo",2,IF($F736="Cese",1,0))</f>
        <v>0</v>
      </c>
      <c r="R736" s="19" t="n">
        <f aca="false">G736*Q736</f>
        <v>0</v>
      </c>
      <c r="S736" s="19" t="n">
        <f aca="false">IF($F736="Activo",SUMIFS(I736:I737,$D736:$D737,"&lt;="&amp;Trabajadores!$N$66)+IF(PROY_BON="Sí",SUMIFS(J736:J737,$D736:$D737,"&lt;="&amp;Trabajadores!$N$66),0),IF($F736="Cese",I736+IF(PROY_BON="Sí",J736,0),0))</f>
        <v>0</v>
      </c>
      <c r="T736" s="19" t="n">
        <f aca="false">IF(OR($F736&lt;&gt;"Activo",Trabajadores!$I$66="No"),0,IF(I737=0,H736*(1+IF(PROY_BON="Sí",Trabajadores!$P$66,0))*Trabajadores!$S$66/6*(Trabajadores!$N$66&gt;=12),0))</f>
        <v>0</v>
      </c>
      <c r="U736" s="19" t="n">
        <f aca="false">IF($F736="Activo",IF(Trabajadores!$J$66="Sí",L736*2,L736),IF($F736="Cese",L736,0))</f>
        <v>0</v>
      </c>
      <c r="V736" s="19" t="n">
        <f aca="false">IF(OR($F736="Activo",$F736="Cese"),M736,0)</f>
        <v>0</v>
      </c>
      <c r="W736" s="19" t="n">
        <f aca="false">IF(OR($F736="Activo",$F736="Cese"),SUM(P726:P735),0)</f>
        <v>0</v>
      </c>
      <c r="X736" s="36" t="n">
        <f aca="false">IF(OR($F736="Activo",$F736="Cese"),R736+S736+T736+U736+V736+W736,0)</f>
        <v>0</v>
      </c>
      <c r="Y736" s="19" t="n">
        <f aca="false">IF(OR($F736="Activo",$F736="Cese"),DED_FIJA,0)</f>
        <v>0</v>
      </c>
      <c r="Z736" s="36" t="n">
        <f aca="false">MAX(0,X736-Y736)</f>
        <v>0</v>
      </c>
      <c r="AA736" s="19" t="n">
        <f aca="false">IF(Z736=0,0,MAX(0,MIN(Z736,Parámetros!$G$19)-Parámetros!$F$19)*Parámetros!$E$19)</f>
        <v>0</v>
      </c>
      <c r="AB736" s="19" t="n">
        <f aca="false">IF(Z736=0,0,MAX(0,MIN(Z736,Parámetros!$G$20)-Parámetros!$F$20)*Parámetros!$E$20)</f>
        <v>0</v>
      </c>
      <c r="AC736" s="19" t="n">
        <f aca="false">IF(Z736=0,0,MAX(0,MIN(Z736,Parámetros!$G$21)-Parámetros!$F$21)*Parámetros!$E$21)</f>
        <v>0</v>
      </c>
      <c r="AD736" s="19" t="n">
        <f aca="false">IF(Z736=0,0,MAX(0,MIN(Z736,Parámetros!$G$22)-Parámetros!$F$22)*Parámetros!$E$22)</f>
        <v>0</v>
      </c>
      <c r="AE736" s="19" t="n">
        <f aca="false">IF(Z736=0,0,MAX(0,MIN(Z736,Parámetros!$G$23)-Parámetros!$F$23)*Parámetros!$E$23)</f>
        <v>0</v>
      </c>
      <c r="AF736" s="36" t="n">
        <f aca="false">SUM(AA736:AE736)</f>
        <v>0</v>
      </c>
      <c r="AG736" s="45" t="str">
        <f aca="false">IF(AM736&lt;=0,"-",INDEX(TR_TASA,MATCH(AM736,TR_DESDE,1)))</f>
        <v>-</v>
      </c>
      <c r="AH736" s="44" t="n">
        <f aca="false">IF($F736="Cese",1,IF($F736="Activo",INDEX(DIV_N,11),0))</f>
        <v>0</v>
      </c>
      <c r="AI736" s="44" t="n">
        <f aca="false">IF($F736="Cese",10,IF($F736="Activo",INDEX(DIV_HASTA,11),0))</f>
        <v>0</v>
      </c>
      <c r="AJ736" s="19" t="n">
        <f aca="false">IF(OR($F736="Activo",$F736="Cese"),SUMIFS(AV726:AV735,D726:D735,"&lt;="&amp;AI736),0)</f>
        <v>0</v>
      </c>
      <c r="AK736" s="19" t="n">
        <f aca="false">IF(OR($F736="Activo",$F736="Cese"),MAX(0,(AF736-AJ736)/AH736),0)</f>
        <v>0</v>
      </c>
      <c r="AL736" s="19" t="n">
        <f aca="false">IF(OR($F736="Activo",$F736="Cese"),K736+IF(PROY_BON="Sí",0,J736),0)</f>
        <v>0</v>
      </c>
      <c r="AM736" s="19" t="n">
        <f aca="false">IF(AL736&gt;0,MAX(0,X736+AL736-Y736),Z736)</f>
        <v>0</v>
      </c>
      <c r="AN736" s="19" t="n">
        <f aca="false">SUMPRODUCT((AM736&gt;TR_DESDE)*(AM736-TR_DESDE)*TR_INC)</f>
        <v>0</v>
      </c>
      <c r="AO736" s="19" t="n">
        <f aca="false">IF(AL736&gt;0,MAX(0,AN736-IF($F736="Cese",MAX(AF736,AJ736),AF736)),0)</f>
        <v>0</v>
      </c>
      <c r="AP736" s="46" t="n">
        <f aca="false">IF(OR($F736="Activo",$F736="Cese"),ROUND(AK736+AO736,2),0)</f>
        <v>0</v>
      </c>
      <c r="AQ736" s="19" t="n">
        <f aca="false">IF($F736="Cese",MAX(0,AJ736-AN736),0)</f>
        <v>0</v>
      </c>
      <c r="AR736" s="19" t="str">
        <f aca="false">IF($B736="","",IF(COUNTIFS(RP_COD,$B736,'Retenciones Planilla'!$M$6:$M$105,"&lt;&gt;")=0,"",SUMIFS('Retenciones Planilla'!$M$6:$M$105,RP_COD,$B736)))</f>
        <v/>
      </c>
      <c r="AS736" s="19" t="str">
        <f aca="false">IF(AR736="","",AR736-AP736)</f>
        <v/>
      </c>
      <c r="AT736" s="23" t="str">
        <f aca="false">IF($B736="","",IF(NOT(OR($F736="Activo",$F736="Cese")),IF(N(AR736)=0,"—","Revisar: sin vínculo"),IF(AR736="",IF(AP736=0,"No corresponde","Sin dato planilla"),IF(ABS(AS736)&lt;=TOL,"OK",IF(AS736&gt;0,"Retuvo de más","Retuvo de menos")))))</f>
        <v/>
      </c>
      <c r="AU736" s="19" t="n">
        <f aca="false">IF(AND(BASE_RET="Planilla (si existe)",AR736&lt;&gt;""),AR736,AP736)</f>
        <v>0</v>
      </c>
      <c r="AV736" s="19" t="n">
        <f aca="false">AU736+N736</f>
        <v>0</v>
      </c>
    </row>
    <row r="737" customFormat="false" ht="15" hidden="false" customHeight="false" outlineLevel="0" collapsed="false">
      <c r="A737" s="43" t="n">
        <v>61</v>
      </c>
      <c r="B737" s="35" t="str">
        <f aca="false">IF(Trabajadores!$B$66="","",Trabajadores!$B$66)</f>
        <v/>
      </c>
      <c r="C737" s="35" t="str">
        <f aca="false">IF($B737="","",Trabajadores!$D$66)</f>
        <v/>
      </c>
      <c r="D737" s="43" t="n">
        <v>12</v>
      </c>
      <c r="E737" s="23" t="s">
        <v>309</v>
      </c>
      <c r="F737" s="23" t="str">
        <f aca="false">IF($B737="","",IF(OR(12&lt;Trabajadores!$M$66,12&gt;Trabajadores!$N$66),"No vinculado",IF(AND(12=Trabajadores!$N$66,Trabajadores!$O$66="Sí"),"Cese","Activo")))</f>
        <v/>
      </c>
      <c r="G737" s="19" t="n">
        <f aca="false">IF($B737="",0,SUMIFS(Ingresos!$Z$6:$Z$1505,ING_COD,$B737,ING_CLASE,"ORD"))</f>
        <v>0</v>
      </c>
      <c r="H737" s="19" t="n">
        <f aca="false">IF($B737="",0,SUMIFS(Ingresos!$Z$6:$Z$1505,ING_COD,$B737,ING_CLASE,"ORD",ING_COMP,"Sí"))</f>
        <v>0</v>
      </c>
      <c r="I737" s="19" t="n">
        <f aca="false">IF($B737="",0,SUMIFS(Ingresos!$Z$6:$Z$1505,ING_COD,$B737,ING_CLASE,"GRA"))</f>
        <v>0</v>
      </c>
      <c r="J737" s="19" t="n">
        <f aca="false">IF($B737="",0,SUMIFS(Ingresos!$Z$6:$Z$1505,ING_COD,$B737,ING_CLASE,"BON"))</f>
        <v>0</v>
      </c>
      <c r="K737" s="19" t="n">
        <f aca="false">IF($B737="",0,SUMIFS(Ingresos!$Z$6:$Z$1505,ING_COD,$B737,ING_CLASE,"EXT"))</f>
        <v>0</v>
      </c>
      <c r="L737" s="19" t="n">
        <f aca="false">IF($B737="",0,SUMIFS(Ingresos!$Z$6:$Z$1505,ING_COD,$B737,ING_CLASE,"OTO"))</f>
        <v>0</v>
      </c>
      <c r="M737" s="19" t="n">
        <f aca="false">IF($B737="",0,SUMIFS(Ingresos!$Z$6:$Z$1505,ING_COD,$B737,ING_CLASE,"OTX"))</f>
        <v>0</v>
      </c>
      <c r="N737" s="19" t="n">
        <f aca="false">IF($B737="",0,SUMIFS(Ingresos!$Z$6:$Z$1505,ING_COD,$B737,ING_CLASE,"RETO"))</f>
        <v>0</v>
      </c>
      <c r="O737" s="19" t="n">
        <f aca="false">IF($B737="",0,SUMIFS(Ingresos!$Z$6:$Z$1505,ING_COD,$B737,ING_CLASE,"INA"))</f>
        <v>0</v>
      </c>
      <c r="P737" s="19" t="n">
        <f aca="false">G737+I737+J737+K737+L737+M737</f>
        <v>0</v>
      </c>
      <c r="Q737" s="44" t="n">
        <f aca="false">IF($F737="Activo",1,IF($F737="Cese",1,0))</f>
        <v>0</v>
      </c>
      <c r="R737" s="19" t="n">
        <f aca="false">G737*Q737</f>
        <v>0</v>
      </c>
      <c r="S737" s="19" t="n">
        <f aca="false">IF($F737="Activo",SUMIFS(I737:I737,$D737:$D737,"&lt;="&amp;Trabajadores!$N$66)+IF(PROY_BON="Sí",SUMIFS(J737:J737,$D737:$D737,"&lt;="&amp;Trabajadores!$N$66),0),IF($F737="Cese",I737+IF(PROY_BON="Sí",J737,0),0))</f>
        <v>0</v>
      </c>
      <c r="T737" s="19" t="n">
        <f aca="false">0</f>
        <v>0</v>
      </c>
      <c r="U737" s="19" t="n">
        <f aca="false">IF($F737="Activo",IF(Trabajadores!$J$66="Sí",L737*1,L737),IF($F737="Cese",L737,0))</f>
        <v>0</v>
      </c>
      <c r="V737" s="19" t="n">
        <f aca="false">IF(OR($F737="Activo",$F737="Cese"),M737,0)</f>
        <v>0</v>
      </c>
      <c r="W737" s="19" t="n">
        <f aca="false">IF(OR($F737="Activo",$F737="Cese"),SUM(P726:P736),0)</f>
        <v>0</v>
      </c>
      <c r="X737" s="36" t="n">
        <f aca="false">IF(OR($F737="Activo",$F737="Cese"),R737+S737+T737+U737+V737+W737,0)</f>
        <v>0</v>
      </c>
      <c r="Y737" s="19" t="n">
        <f aca="false">IF(OR($F737="Activo",$F737="Cese"),DED_FIJA,0)</f>
        <v>0</v>
      </c>
      <c r="Z737" s="36" t="n">
        <f aca="false">MAX(0,X737-Y737)</f>
        <v>0</v>
      </c>
      <c r="AA737" s="19" t="n">
        <f aca="false">IF(Z737=0,0,MAX(0,MIN(Z737,Parámetros!$G$19)-Parámetros!$F$19)*Parámetros!$E$19)</f>
        <v>0</v>
      </c>
      <c r="AB737" s="19" t="n">
        <f aca="false">IF(Z737=0,0,MAX(0,MIN(Z737,Parámetros!$G$20)-Parámetros!$F$20)*Parámetros!$E$20)</f>
        <v>0</v>
      </c>
      <c r="AC737" s="19" t="n">
        <f aca="false">IF(Z737=0,0,MAX(0,MIN(Z737,Parámetros!$G$21)-Parámetros!$F$21)*Parámetros!$E$21)</f>
        <v>0</v>
      </c>
      <c r="AD737" s="19" t="n">
        <f aca="false">IF(Z737=0,0,MAX(0,MIN(Z737,Parámetros!$G$22)-Parámetros!$F$22)*Parámetros!$E$22)</f>
        <v>0</v>
      </c>
      <c r="AE737" s="19" t="n">
        <f aca="false">IF(Z737=0,0,MAX(0,MIN(Z737,Parámetros!$G$23)-Parámetros!$F$23)*Parámetros!$E$23)</f>
        <v>0</v>
      </c>
      <c r="AF737" s="36" t="n">
        <f aca="false">SUM(AA737:AE737)</f>
        <v>0</v>
      </c>
      <c r="AG737" s="45" t="str">
        <f aca="false">IF(AM737&lt;=0,"-",INDEX(TR_TASA,MATCH(AM737,TR_DESDE,1)))</f>
        <v>-</v>
      </c>
      <c r="AH737" s="44" t="n">
        <f aca="false">IF($F737="Cese",1,IF($F737="Activo",INDEX(DIV_N,12),0))</f>
        <v>0</v>
      </c>
      <c r="AI737" s="44" t="n">
        <f aca="false">IF($F737="Cese",11,IF($F737="Activo",INDEX(DIV_HASTA,12),0))</f>
        <v>0</v>
      </c>
      <c r="AJ737" s="19" t="n">
        <f aca="false">IF(OR($F737="Activo",$F737="Cese"),SUMIFS(AV726:AV736,D726:D736,"&lt;="&amp;AI737),0)</f>
        <v>0</v>
      </c>
      <c r="AK737" s="19" t="n">
        <f aca="false">IF(OR($F737="Activo",$F737="Cese"),MAX(0,(AF737-AJ737)/AH737),0)</f>
        <v>0</v>
      </c>
      <c r="AL737" s="19" t="n">
        <f aca="false">IF(OR($F737="Activo",$F737="Cese"),K737+IF(PROY_BON="Sí",0,J737),0)</f>
        <v>0</v>
      </c>
      <c r="AM737" s="19" t="n">
        <f aca="false">IF(AL737&gt;0,MAX(0,X737+AL737-Y737),Z737)</f>
        <v>0</v>
      </c>
      <c r="AN737" s="19" t="n">
        <f aca="false">SUMPRODUCT((AM737&gt;TR_DESDE)*(AM737-TR_DESDE)*TR_INC)</f>
        <v>0</v>
      </c>
      <c r="AO737" s="19" t="n">
        <f aca="false">IF(AL737&gt;0,MAX(0,AN737-IF(TRUE(),MAX(AF737,AJ737),AF737)),0)</f>
        <v>0</v>
      </c>
      <c r="AP737" s="46" t="n">
        <f aca="false">IF(OR($F737="Activo",$F737="Cese"),ROUND(AK737+AO737,2),0)</f>
        <v>0</v>
      </c>
      <c r="AQ737" s="19" t="n">
        <f aca="false">IF(OR($F737="Activo",$F737="Cese"),MAX(0,AJ737-AN737),0)</f>
        <v>0</v>
      </c>
      <c r="AR737" s="19" t="str">
        <f aca="false">IF($B737="","",IF(COUNTIFS(RP_COD,$B737,'Retenciones Planilla'!$N$6:$N$105,"&lt;&gt;")=0,"",SUMIFS('Retenciones Planilla'!$N$6:$N$105,RP_COD,$B737)))</f>
        <v/>
      </c>
      <c r="AS737" s="19" t="str">
        <f aca="false">IF(AR737="","",AR737-AP737)</f>
        <v/>
      </c>
      <c r="AT737" s="23" t="str">
        <f aca="false">IF($B737="","",IF(NOT(OR($F737="Activo",$F737="Cese")),IF(N(AR737)=0,"—","Revisar: sin vínculo"),IF(AR737="",IF(AP737=0,"No corresponde","Sin dato planilla"),IF(ABS(AS737)&lt;=TOL,"OK",IF(AS737&gt;0,"Retuvo de más","Retuvo de menos")))))</f>
        <v/>
      </c>
      <c r="AU737" s="19" t="n">
        <f aca="false">IF(AND(BASE_RET="Planilla (si existe)",AR737&lt;&gt;""),AR737,AP737)</f>
        <v>0</v>
      </c>
      <c r="AV737" s="19" t="n">
        <f aca="false">AU737+N737</f>
        <v>0</v>
      </c>
    </row>
    <row r="738" customFormat="false" ht="15" hidden="false" customHeight="false" outlineLevel="0" collapsed="false">
      <c r="A738" s="43" t="n">
        <v>62</v>
      </c>
      <c r="B738" s="35" t="str">
        <f aca="false">IF(Trabajadores!$B$67="","",Trabajadores!$B$67)</f>
        <v/>
      </c>
      <c r="C738" s="35" t="str">
        <f aca="false">IF($B738="","",Trabajadores!$D$67)</f>
        <v/>
      </c>
      <c r="D738" s="43" t="n">
        <v>1</v>
      </c>
      <c r="E738" s="23" t="s">
        <v>298</v>
      </c>
      <c r="F738" s="23" t="str">
        <f aca="false">IF($B738="","",IF(OR(1&lt;Trabajadores!$M$67,1&gt;Trabajadores!$N$67),"No vinculado",IF(AND(1=Trabajadores!$N$67,Trabajadores!$O$67="Sí"),"Cese","Activo")))</f>
        <v/>
      </c>
      <c r="G738" s="19" t="n">
        <f aca="false">IF($B738="",0,SUMIFS(Ingresos!$O$6:$O$1505,ING_COD,$B738,ING_CLASE,"ORD"))</f>
        <v>0</v>
      </c>
      <c r="H738" s="19" t="n">
        <f aca="false">IF($B738="",0,SUMIFS(Ingresos!$O$6:$O$1505,ING_COD,$B738,ING_CLASE,"ORD",ING_COMP,"Sí"))</f>
        <v>0</v>
      </c>
      <c r="I738" s="19" t="n">
        <f aca="false">IF($B738="",0,SUMIFS(Ingresos!$O$6:$O$1505,ING_COD,$B738,ING_CLASE,"GRA"))</f>
        <v>0</v>
      </c>
      <c r="J738" s="19" t="n">
        <f aca="false">IF($B738="",0,SUMIFS(Ingresos!$O$6:$O$1505,ING_COD,$B738,ING_CLASE,"BON"))</f>
        <v>0</v>
      </c>
      <c r="K738" s="19" t="n">
        <f aca="false">IF($B738="",0,SUMIFS(Ingresos!$O$6:$O$1505,ING_COD,$B738,ING_CLASE,"EXT"))</f>
        <v>0</v>
      </c>
      <c r="L738" s="19" t="n">
        <f aca="false">IF($B738="",0,SUMIFS(Ingresos!$O$6:$O$1505,ING_COD,$B738,ING_CLASE,"OTO"))</f>
        <v>0</v>
      </c>
      <c r="M738" s="19" t="n">
        <f aca="false">IF($B738="",0,SUMIFS(Ingresos!$O$6:$O$1505,ING_COD,$B738,ING_CLASE,"OTX"))</f>
        <v>0</v>
      </c>
      <c r="N738" s="19" t="n">
        <f aca="false">IF($B738="",0,SUMIFS(Ingresos!$O$6:$O$1505,ING_COD,$B738,ING_CLASE,"RETO"))</f>
        <v>0</v>
      </c>
      <c r="O738" s="19" t="n">
        <f aca="false">IF($B738="",0,SUMIFS(Ingresos!$O$6:$O$1505,ING_COD,$B738,ING_CLASE,"INA"))</f>
        <v>0</v>
      </c>
      <c r="P738" s="19" t="n">
        <f aca="false">G738+I738+J738+K738+L738+M738</f>
        <v>0</v>
      </c>
      <c r="Q738" s="44" t="n">
        <f aca="false">IF($F738="Activo",12,IF($F738="Cese",1,0))</f>
        <v>0</v>
      </c>
      <c r="R738" s="19" t="n">
        <f aca="false">G738*Q738</f>
        <v>0</v>
      </c>
      <c r="S738" s="19" t="n">
        <f aca="false">IF($F738="Activo",SUMIFS(I738:I749,$D738:$D749,"&lt;="&amp;Trabajadores!$N$67)+IF(PROY_BON="Sí",SUMIFS(J738:J749,$D738:$D749,"&lt;="&amp;Trabajadores!$N$67),0),IF($F738="Cese",I738+IF(PROY_BON="Sí",J738,0),0))</f>
        <v>0</v>
      </c>
      <c r="T738" s="19" t="n">
        <f aca="false">IF(OR($F738&lt;&gt;"Activo",Trabajadores!$I$67="No"),0,IF(I744=0,H738*(1+IF(PROY_BON="Sí",Trabajadores!$P$67,0))*Trabajadores!$R$67/6*(Trabajadores!$N$67&gt;=7),0)+IF(I749=0,H738*(1+IF(PROY_BON="Sí",Trabajadores!$P$67,0))*Trabajadores!$S$67/6*(Trabajadores!$N$67&gt;=12),0))</f>
        <v>0</v>
      </c>
      <c r="U738" s="19" t="n">
        <f aca="false">IF($F738="Activo",IF(Trabajadores!$J$67="Sí",L738*12,L738),IF($F738="Cese",L738,0))</f>
        <v>0</v>
      </c>
      <c r="V738" s="19" t="n">
        <f aca="false">IF(OR($F738="Activo",$F738="Cese"),M738,0)</f>
        <v>0</v>
      </c>
      <c r="W738" s="19" t="n">
        <f aca="false">0</f>
        <v>0</v>
      </c>
      <c r="X738" s="36" t="n">
        <f aca="false">IF(OR($F738="Activo",$F738="Cese"),R738+S738+T738+U738+V738+W738,0)</f>
        <v>0</v>
      </c>
      <c r="Y738" s="19" t="n">
        <f aca="false">IF(OR($F738="Activo",$F738="Cese"),DED_FIJA,0)</f>
        <v>0</v>
      </c>
      <c r="Z738" s="36" t="n">
        <f aca="false">MAX(0,X738-Y738)</f>
        <v>0</v>
      </c>
      <c r="AA738" s="19" t="n">
        <f aca="false">IF(Z738=0,0,MAX(0,MIN(Z738,Parámetros!$G$19)-Parámetros!$F$19)*Parámetros!$E$19)</f>
        <v>0</v>
      </c>
      <c r="AB738" s="19" t="n">
        <f aca="false">IF(Z738=0,0,MAX(0,MIN(Z738,Parámetros!$G$20)-Parámetros!$F$20)*Parámetros!$E$20)</f>
        <v>0</v>
      </c>
      <c r="AC738" s="19" t="n">
        <f aca="false">IF(Z738=0,0,MAX(0,MIN(Z738,Parámetros!$G$21)-Parámetros!$F$21)*Parámetros!$E$21)</f>
        <v>0</v>
      </c>
      <c r="AD738" s="19" t="n">
        <f aca="false">IF(Z738=0,0,MAX(0,MIN(Z738,Parámetros!$G$22)-Parámetros!$F$22)*Parámetros!$E$22)</f>
        <v>0</v>
      </c>
      <c r="AE738" s="19" t="n">
        <f aca="false">IF(Z738=0,0,MAX(0,MIN(Z738,Parámetros!$G$23)-Parámetros!$F$23)*Parámetros!$E$23)</f>
        <v>0</v>
      </c>
      <c r="AF738" s="36" t="n">
        <f aca="false">SUM(AA738:AE738)</f>
        <v>0</v>
      </c>
      <c r="AG738" s="45" t="str">
        <f aca="false">IF(AM738&lt;=0,"-",INDEX(TR_TASA,MATCH(AM738,TR_DESDE,1)))</f>
        <v>-</v>
      </c>
      <c r="AH738" s="44" t="n">
        <f aca="false">IF($F738="Cese",1,IF($F738="Activo",INDEX(DIV_N,1),0))</f>
        <v>0</v>
      </c>
      <c r="AI738" s="44" t="n">
        <f aca="false">IF($F738="Cese",0,IF($F738="Activo",INDEX(DIV_HASTA,1),0))</f>
        <v>0</v>
      </c>
      <c r="AJ738" s="19" t="n">
        <f aca="false">0</f>
        <v>0</v>
      </c>
      <c r="AK738" s="19" t="n">
        <f aca="false">IF(OR($F738="Activo",$F738="Cese"),MAX(0,(AF738-AJ738)/AH738),0)</f>
        <v>0</v>
      </c>
      <c r="AL738" s="19" t="n">
        <f aca="false">IF(OR($F738="Activo",$F738="Cese"),K738+IF(PROY_BON="Sí",0,J738),0)</f>
        <v>0</v>
      </c>
      <c r="AM738" s="19" t="n">
        <f aca="false">IF(AL738&gt;0,MAX(0,X738+AL738-Y738),Z738)</f>
        <v>0</v>
      </c>
      <c r="AN738" s="19" t="n">
        <f aca="false">SUMPRODUCT((AM738&gt;TR_DESDE)*(AM738-TR_DESDE)*TR_INC)</f>
        <v>0</v>
      </c>
      <c r="AO738" s="19" t="n">
        <f aca="false">IF(AL738&gt;0,MAX(0,AN738-IF($F738="Cese",MAX(AF738,AJ738),AF738)),0)</f>
        <v>0</v>
      </c>
      <c r="AP738" s="46" t="n">
        <f aca="false">IF(OR($F738="Activo",$F738="Cese"),ROUND(AK738+AO738,2),0)</f>
        <v>0</v>
      </c>
      <c r="AQ738" s="19" t="n">
        <f aca="false">IF($F738="Cese",MAX(0,AJ738-AN738),0)</f>
        <v>0</v>
      </c>
      <c r="AR738" s="19" t="str">
        <f aca="false">IF($B738="","",IF(COUNTIFS(RP_COD,$B738,'Retenciones Planilla'!$C$6:$C$105,"&lt;&gt;")=0,"",SUMIFS('Retenciones Planilla'!$C$6:$C$105,RP_COD,$B738)))</f>
        <v/>
      </c>
      <c r="AS738" s="19" t="str">
        <f aca="false">IF(AR738="","",AR738-AP738)</f>
        <v/>
      </c>
      <c r="AT738" s="23" t="str">
        <f aca="false">IF($B738="","",IF(NOT(OR($F738="Activo",$F738="Cese")),IF(N(AR738)=0,"—","Revisar: sin vínculo"),IF(AR738="",IF(AP738=0,"No corresponde","Sin dato planilla"),IF(ABS(AS738)&lt;=TOL,"OK",IF(AS738&gt;0,"Retuvo de más","Retuvo de menos")))))</f>
        <v/>
      </c>
      <c r="AU738" s="19" t="n">
        <f aca="false">IF(AND(BASE_RET="Planilla (si existe)",AR738&lt;&gt;""),AR738,AP738)</f>
        <v>0</v>
      </c>
      <c r="AV738" s="19" t="n">
        <f aca="false">AU738+N738</f>
        <v>0</v>
      </c>
    </row>
    <row r="739" customFormat="false" ht="15" hidden="false" customHeight="false" outlineLevel="0" collapsed="false">
      <c r="A739" s="43" t="n">
        <v>62</v>
      </c>
      <c r="B739" s="35" t="str">
        <f aca="false">IF(Trabajadores!$B$67="","",Trabajadores!$B$67)</f>
        <v/>
      </c>
      <c r="C739" s="35" t="str">
        <f aca="false">IF($B739="","",Trabajadores!$D$67)</f>
        <v/>
      </c>
      <c r="D739" s="43" t="n">
        <v>2</v>
      </c>
      <c r="E739" s="23" t="s">
        <v>299</v>
      </c>
      <c r="F739" s="23" t="str">
        <f aca="false">IF($B739="","",IF(OR(2&lt;Trabajadores!$M$67,2&gt;Trabajadores!$N$67),"No vinculado",IF(AND(2=Trabajadores!$N$67,Trabajadores!$O$67="Sí"),"Cese","Activo")))</f>
        <v/>
      </c>
      <c r="G739" s="19" t="n">
        <f aca="false">IF($B739="",0,SUMIFS(Ingresos!$P$6:$P$1505,ING_COD,$B739,ING_CLASE,"ORD"))</f>
        <v>0</v>
      </c>
      <c r="H739" s="19" t="n">
        <f aca="false">IF($B739="",0,SUMIFS(Ingresos!$P$6:$P$1505,ING_COD,$B739,ING_CLASE,"ORD",ING_COMP,"Sí"))</f>
        <v>0</v>
      </c>
      <c r="I739" s="19" t="n">
        <f aca="false">IF($B739="",0,SUMIFS(Ingresos!$P$6:$P$1505,ING_COD,$B739,ING_CLASE,"GRA"))</f>
        <v>0</v>
      </c>
      <c r="J739" s="19" t="n">
        <f aca="false">IF($B739="",0,SUMIFS(Ingresos!$P$6:$P$1505,ING_COD,$B739,ING_CLASE,"BON"))</f>
        <v>0</v>
      </c>
      <c r="K739" s="19" t="n">
        <f aca="false">IF($B739="",0,SUMIFS(Ingresos!$P$6:$P$1505,ING_COD,$B739,ING_CLASE,"EXT"))</f>
        <v>0</v>
      </c>
      <c r="L739" s="19" t="n">
        <f aca="false">IF($B739="",0,SUMIFS(Ingresos!$P$6:$P$1505,ING_COD,$B739,ING_CLASE,"OTO"))</f>
        <v>0</v>
      </c>
      <c r="M739" s="19" t="n">
        <f aca="false">IF($B739="",0,SUMIFS(Ingresos!$P$6:$P$1505,ING_COD,$B739,ING_CLASE,"OTX"))</f>
        <v>0</v>
      </c>
      <c r="N739" s="19" t="n">
        <f aca="false">IF($B739="",0,SUMIFS(Ingresos!$P$6:$P$1505,ING_COD,$B739,ING_CLASE,"RETO"))</f>
        <v>0</v>
      </c>
      <c r="O739" s="19" t="n">
        <f aca="false">IF($B739="",0,SUMIFS(Ingresos!$P$6:$P$1505,ING_COD,$B739,ING_CLASE,"INA"))</f>
        <v>0</v>
      </c>
      <c r="P739" s="19" t="n">
        <f aca="false">G739+I739+J739+K739+L739+M739</f>
        <v>0</v>
      </c>
      <c r="Q739" s="44" t="n">
        <f aca="false">IF($F739="Activo",11,IF($F739="Cese",1,0))</f>
        <v>0</v>
      </c>
      <c r="R739" s="19" t="n">
        <f aca="false">G739*Q739</f>
        <v>0</v>
      </c>
      <c r="S739" s="19" t="n">
        <f aca="false">IF($F739="Activo",SUMIFS(I739:I749,$D739:$D749,"&lt;="&amp;Trabajadores!$N$67)+IF(PROY_BON="Sí",SUMIFS(J739:J749,$D739:$D749,"&lt;="&amp;Trabajadores!$N$67),0),IF($F739="Cese",I739+IF(PROY_BON="Sí",J739,0),0))</f>
        <v>0</v>
      </c>
      <c r="T739" s="19" t="n">
        <f aca="false">IF(OR($F739&lt;&gt;"Activo",Trabajadores!$I$67="No"),0,IF(I744=0,H739*(1+IF(PROY_BON="Sí",Trabajadores!$P$67,0))*Trabajadores!$R$67/6*(Trabajadores!$N$67&gt;=7),0)+IF(I749=0,H739*(1+IF(PROY_BON="Sí",Trabajadores!$P$67,0))*Trabajadores!$S$67/6*(Trabajadores!$N$67&gt;=12),0))</f>
        <v>0</v>
      </c>
      <c r="U739" s="19" t="n">
        <f aca="false">IF($F739="Activo",IF(Trabajadores!$J$67="Sí",L739*11,L739),IF($F739="Cese",L739,0))</f>
        <v>0</v>
      </c>
      <c r="V739" s="19" t="n">
        <f aca="false">IF(OR($F739="Activo",$F739="Cese"),M739,0)</f>
        <v>0</v>
      </c>
      <c r="W739" s="19" t="n">
        <f aca="false">IF(OR($F739="Activo",$F739="Cese"),SUM(P738:P738),0)</f>
        <v>0</v>
      </c>
      <c r="X739" s="36" t="n">
        <f aca="false">IF(OR($F739="Activo",$F739="Cese"),R739+S739+T739+U739+V739+W739,0)</f>
        <v>0</v>
      </c>
      <c r="Y739" s="19" t="n">
        <f aca="false">IF(OR($F739="Activo",$F739="Cese"),DED_FIJA,0)</f>
        <v>0</v>
      </c>
      <c r="Z739" s="36" t="n">
        <f aca="false">MAX(0,X739-Y739)</f>
        <v>0</v>
      </c>
      <c r="AA739" s="19" t="n">
        <f aca="false">IF(Z739=0,0,MAX(0,MIN(Z739,Parámetros!$G$19)-Parámetros!$F$19)*Parámetros!$E$19)</f>
        <v>0</v>
      </c>
      <c r="AB739" s="19" t="n">
        <f aca="false">IF(Z739=0,0,MAX(0,MIN(Z739,Parámetros!$G$20)-Parámetros!$F$20)*Parámetros!$E$20)</f>
        <v>0</v>
      </c>
      <c r="AC739" s="19" t="n">
        <f aca="false">IF(Z739=0,0,MAX(0,MIN(Z739,Parámetros!$G$21)-Parámetros!$F$21)*Parámetros!$E$21)</f>
        <v>0</v>
      </c>
      <c r="AD739" s="19" t="n">
        <f aca="false">IF(Z739=0,0,MAX(0,MIN(Z739,Parámetros!$G$22)-Parámetros!$F$22)*Parámetros!$E$22)</f>
        <v>0</v>
      </c>
      <c r="AE739" s="19" t="n">
        <f aca="false">IF(Z739=0,0,MAX(0,MIN(Z739,Parámetros!$G$23)-Parámetros!$F$23)*Parámetros!$E$23)</f>
        <v>0</v>
      </c>
      <c r="AF739" s="36" t="n">
        <f aca="false">SUM(AA739:AE739)</f>
        <v>0</v>
      </c>
      <c r="AG739" s="45" t="str">
        <f aca="false">IF(AM739&lt;=0,"-",INDEX(TR_TASA,MATCH(AM739,TR_DESDE,1)))</f>
        <v>-</v>
      </c>
      <c r="AH739" s="44" t="n">
        <f aca="false">IF($F739="Cese",1,IF($F739="Activo",INDEX(DIV_N,2),0))</f>
        <v>0</v>
      </c>
      <c r="AI739" s="44" t="n">
        <f aca="false">IF($F739="Cese",1,IF($F739="Activo",INDEX(DIV_HASTA,2),0))</f>
        <v>0</v>
      </c>
      <c r="AJ739" s="19" t="n">
        <f aca="false">IF(OR($F739="Activo",$F739="Cese"),SUMIFS(AV738:AV738,D738:D738,"&lt;="&amp;AI739),0)</f>
        <v>0</v>
      </c>
      <c r="AK739" s="19" t="n">
        <f aca="false">IF(OR($F739="Activo",$F739="Cese"),MAX(0,(AF739-AJ739)/AH739),0)</f>
        <v>0</v>
      </c>
      <c r="AL739" s="19" t="n">
        <f aca="false">IF(OR($F739="Activo",$F739="Cese"),K739+IF(PROY_BON="Sí",0,J739),0)</f>
        <v>0</v>
      </c>
      <c r="AM739" s="19" t="n">
        <f aca="false">IF(AL739&gt;0,MAX(0,X739+AL739-Y739),Z739)</f>
        <v>0</v>
      </c>
      <c r="AN739" s="19" t="n">
        <f aca="false">SUMPRODUCT((AM739&gt;TR_DESDE)*(AM739-TR_DESDE)*TR_INC)</f>
        <v>0</v>
      </c>
      <c r="AO739" s="19" t="n">
        <f aca="false">IF(AL739&gt;0,MAX(0,AN739-IF($F739="Cese",MAX(AF739,AJ739),AF739)),0)</f>
        <v>0</v>
      </c>
      <c r="AP739" s="46" t="n">
        <f aca="false">IF(OR($F739="Activo",$F739="Cese"),ROUND(AK739+AO739,2),0)</f>
        <v>0</v>
      </c>
      <c r="AQ739" s="19" t="n">
        <f aca="false">IF($F739="Cese",MAX(0,AJ739-AN739),0)</f>
        <v>0</v>
      </c>
      <c r="AR739" s="19" t="str">
        <f aca="false">IF($B739="","",IF(COUNTIFS(RP_COD,$B739,'Retenciones Planilla'!$D$6:$D$105,"&lt;&gt;")=0,"",SUMIFS('Retenciones Planilla'!$D$6:$D$105,RP_COD,$B739)))</f>
        <v/>
      </c>
      <c r="AS739" s="19" t="str">
        <f aca="false">IF(AR739="","",AR739-AP739)</f>
        <v/>
      </c>
      <c r="AT739" s="23" t="str">
        <f aca="false">IF($B739="","",IF(NOT(OR($F739="Activo",$F739="Cese")),IF(N(AR739)=0,"—","Revisar: sin vínculo"),IF(AR739="",IF(AP739=0,"No corresponde","Sin dato planilla"),IF(ABS(AS739)&lt;=TOL,"OK",IF(AS739&gt;0,"Retuvo de más","Retuvo de menos")))))</f>
        <v/>
      </c>
      <c r="AU739" s="19" t="n">
        <f aca="false">IF(AND(BASE_RET="Planilla (si existe)",AR739&lt;&gt;""),AR739,AP739)</f>
        <v>0</v>
      </c>
      <c r="AV739" s="19" t="n">
        <f aca="false">AU739+N739</f>
        <v>0</v>
      </c>
    </row>
    <row r="740" customFormat="false" ht="15" hidden="false" customHeight="false" outlineLevel="0" collapsed="false">
      <c r="A740" s="43" t="n">
        <v>62</v>
      </c>
      <c r="B740" s="35" t="str">
        <f aca="false">IF(Trabajadores!$B$67="","",Trabajadores!$B$67)</f>
        <v/>
      </c>
      <c r="C740" s="35" t="str">
        <f aca="false">IF($B740="","",Trabajadores!$D$67)</f>
        <v/>
      </c>
      <c r="D740" s="43" t="n">
        <v>3</v>
      </c>
      <c r="E740" s="23" t="s">
        <v>300</v>
      </c>
      <c r="F740" s="23" t="str">
        <f aca="false">IF($B740="","",IF(OR(3&lt;Trabajadores!$M$67,3&gt;Trabajadores!$N$67),"No vinculado",IF(AND(3=Trabajadores!$N$67,Trabajadores!$O$67="Sí"),"Cese","Activo")))</f>
        <v/>
      </c>
      <c r="G740" s="19" t="n">
        <f aca="false">IF($B740="",0,SUMIFS(Ingresos!$Q$6:$Q$1505,ING_COD,$B740,ING_CLASE,"ORD"))</f>
        <v>0</v>
      </c>
      <c r="H740" s="19" t="n">
        <f aca="false">IF($B740="",0,SUMIFS(Ingresos!$Q$6:$Q$1505,ING_COD,$B740,ING_CLASE,"ORD",ING_COMP,"Sí"))</f>
        <v>0</v>
      </c>
      <c r="I740" s="19" t="n">
        <f aca="false">IF($B740="",0,SUMIFS(Ingresos!$Q$6:$Q$1505,ING_COD,$B740,ING_CLASE,"GRA"))</f>
        <v>0</v>
      </c>
      <c r="J740" s="19" t="n">
        <f aca="false">IF($B740="",0,SUMIFS(Ingresos!$Q$6:$Q$1505,ING_COD,$B740,ING_CLASE,"BON"))</f>
        <v>0</v>
      </c>
      <c r="K740" s="19" t="n">
        <f aca="false">IF($B740="",0,SUMIFS(Ingresos!$Q$6:$Q$1505,ING_COD,$B740,ING_CLASE,"EXT"))</f>
        <v>0</v>
      </c>
      <c r="L740" s="19" t="n">
        <f aca="false">IF($B740="",0,SUMIFS(Ingresos!$Q$6:$Q$1505,ING_COD,$B740,ING_CLASE,"OTO"))</f>
        <v>0</v>
      </c>
      <c r="M740" s="19" t="n">
        <f aca="false">IF($B740="",0,SUMIFS(Ingresos!$Q$6:$Q$1505,ING_COD,$B740,ING_CLASE,"OTX"))</f>
        <v>0</v>
      </c>
      <c r="N740" s="19" t="n">
        <f aca="false">IF($B740="",0,SUMIFS(Ingresos!$Q$6:$Q$1505,ING_COD,$B740,ING_CLASE,"RETO"))</f>
        <v>0</v>
      </c>
      <c r="O740" s="19" t="n">
        <f aca="false">IF($B740="",0,SUMIFS(Ingresos!$Q$6:$Q$1505,ING_COD,$B740,ING_CLASE,"INA"))</f>
        <v>0</v>
      </c>
      <c r="P740" s="19" t="n">
        <f aca="false">G740+I740+J740+K740+L740+M740</f>
        <v>0</v>
      </c>
      <c r="Q740" s="44" t="n">
        <f aca="false">IF($F740="Activo",10,IF($F740="Cese",1,0))</f>
        <v>0</v>
      </c>
      <c r="R740" s="19" t="n">
        <f aca="false">G740*Q740</f>
        <v>0</v>
      </c>
      <c r="S740" s="19" t="n">
        <f aca="false">IF($F740="Activo",SUMIFS(I740:I749,$D740:$D749,"&lt;="&amp;Trabajadores!$N$67)+IF(PROY_BON="Sí",SUMIFS(J740:J749,$D740:$D749,"&lt;="&amp;Trabajadores!$N$67),0),IF($F740="Cese",I740+IF(PROY_BON="Sí",J740,0),0))</f>
        <v>0</v>
      </c>
      <c r="T740" s="19" t="n">
        <f aca="false">IF(OR($F740&lt;&gt;"Activo",Trabajadores!$I$67="No"),0,IF(I744=0,H740*(1+IF(PROY_BON="Sí",Trabajadores!$P$67,0))*Trabajadores!$R$67/6*(Trabajadores!$N$67&gt;=7),0)+IF(I749=0,H740*(1+IF(PROY_BON="Sí",Trabajadores!$P$67,0))*Trabajadores!$S$67/6*(Trabajadores!$N$67&gt;=12),0))</f>
        <v>0</v>
      </c>
      <c r="U740" s="19" t="n">
        <f aca="false">IF($F740="Activo",IF(Trabajadores!$J$67="Sí",L740*10,L740),IF($F740="Cese",L740,0))</f>
        <v>0</v>
      </c>
      <c r="V740" s="19" t="n">
        <f aca="false">IF(OR($F740="Activo",$F740="Cese"),M740,0)</f>
        <v>0</v>
      </c>
      <c r="W740" s="19" t="n">
        <f aca="false">IF(OR($F740="Activo",$F740="Cese"),SUM(P738:P739),0)</f>
        <v>0</v>
      </c>
      <c r="X740" s="36" t="n">
        <f aca="false">IF(OR($F740="Activo",$F740="Cese"),R740+S740+T740+U740+V740+W740,0)</f>
        <v>0</v>
      </c>
      <c r="Y740" s="19" t="n">
        <f aca="false">IF(OR($F740="Activo",$F740="Cese"),DED_FIJA,0)</f>
        <v>0</v>
      </c>
      <c r="Z740" s="36" t="n">
        <f aca="false">MAX(0,X740-Y740)</f>
        <v>0</v>
      </c>
      <c r="AA740" s="19" t="n">
        <f aca="false">IF(Z740=0,0,MAX(0,MIN(Z740,Parámetros!$G$19)-Parámetros!$F$19)*Parámetros!$E$19)</f>
        <v>0</v>
      </c>
      <c r="AB740" s="19" t="n">
        <f aca="false">IF(Z740=0,0,MAX(0,MIN(Z740,Parámetros!$G$20)-Parámetros!$F$20)*Parámetros!$E$20)</f>
        <v>0</v>
      </c>
      <c r="AC740" s="19" t="n">
        <f aca="false">IF(Z740=0,0,MAX(0,MIN(Z740,Parámetros!$G$21)-Parámetros!$F$21)*Parámetros!$E$21)</f>
        <v>0</v>
      </c>
      <c r="AD740" s="19" t="n">
        <f aca="false">IF(Z740=0,0,MAX(0,MIN(Z740,Parámetros!$G$22)-Parámetros!$F$22)*Parámetros!$E$22)</f>
        <v>0</v>
      </c>
      <c r="AE740" s="19" t="n">
        <f aca="false">IF(Z740=0,0,MAX(0,MIN(Z740,Parámetros!$G$23)-Parámetros!$F$23)*Parámetros!$E$23)</f>
        <v>0</v>
      </c>
      <c r="AF740" s="36" t="n">
        <f aca="false">SUM(AA740:AE740)</f>
        <v>0</v>
      </c>
      <c r="AG740" s="45" t="str">
        <f aca="false">IF(AM740&lt;=0,"-",INDEX(TR_TASA,MATCH(AM740,TR_DESDE,1)))</f>
        <v>-</v>
      </c>
      <c r="AH740" s="44" t="n">
        <f aca="false">IF($F740="Cese",1,IF($F740="Activo",INDEX(DIV_N,3),0))</f>
        <v>0</v>
      </c>
      <c r="AI740" s="44" t="n">
        <f aca="false">IF($F740="Cese",2,IF($F740="Activo",INDEX(DIV_HASTA,3),0))</f>
        <v>0</v>
      </c>
      <c r="AJ740" s="19" t="n">
        <f aca="false">IF(OR($F740="Activo",$F740="Cese"),SUMIFS(AV738:AV739,D738:D739,"&lt;="&amp;AI740),0)</f>
        <v>0</v>
      </c>
      <c r="AK740" s="19" t="n">
        <f aca="false">IF(OR($F740="Activo",$F740="Cese"),MAX(0,(AF740-AJ740)/AH740),0)</f>
        <v>0</v>
      </c>
      <c r="AL740" s="19" t="n">
        <f aca="false">IF(OR($F740="Activo",$F740="Cese"),K740+IF(PROY_BON="Sí",0,J740),0)</f>
        <v>0</v>
      </c>
      <c r="AM740" s="19" t="n">
        <f aca="false">IF(AL740&gt;0,MAX(0,X740+AL740-Y740),Z740)</f>
        <v>0</v>
      </c>
      <c r="AN740" s="19" t="n">
        <f aca="false">SUMPRODUCT((AM740&gt;TR_DESDE)*(AM740-TR_DESDE)*TR_INC)</f>
        <v>0</v>
      </c>
      <c r="AO740" s="19" t="n">
        <f aca="false">IF(AL740&gt;0,MAX(0,AN740-IF($F740="Cese",MAX(AF740,AJ740),AF740)),0)</f>
        <v>0</v>
      </c>
      <c r="AP740" s="46" t="n">
        <f aca="false">IF(OR($F740="Activo",$F740="Cese"),ROUND(AK740+AO740,2),0)</f>
        <v>0</v>
      </c>
      <c r="AQ740" s="19" t="n">
        <f aca="false">IF($F740="Cese",MAX(0,AJ740-AN740),0)</f>
        <v>0</v>
      </c>
      <c r="AR740" s="19" t="str">
        <f aca="false">IF($B740="","",IF(COUNTIFS(RP_COD,$B740,'Retenciones Planilla'!$E$6:$E$105,"&lt;&gt;")=0,"",SUMIFS('Retenciones Planilla'!$E$6:$E$105,RP_COD,$B740)))</f>
        <v/>
      </c>
      <c r="AS740" s="19" t="str">
        <f aca="false">IF(AR740="","",AR740-AP740)</f>
        <v/>
      </c>
      <c r="AT740" s="23" t="str">
        <f aca="false">IF($B740="","",IF(NOT(OR($F740="Activo",$F740="Cese")),IF(N(AR740)=0,"—","Revisar: sin vínculo"),IF(AR740="",IF(AP740=0,"No corresponde","Sin dato planilla"),IF(ABS(AS740)&lt;=TOL,"OK",IF(AS740&gt;0,"Retuvo de más","Retuvo de menos")))))</f>
        <v/>
      </c>
      <c r="AU740" s="19" t="n">
        <f aca="false">IF(AND(BASE_RET="Planilla (si existe)",AR740&lt;&gt;""),AR740,AP740)</f>
        <v>0</v>
      </c>
      <c r="AV740" s="19" t="n">
        <f aca="false">AU740+N740</f>
        <v>0</v>
      </c>
    </row>
    <row r="741" customFormat="false" ht="15" hidden="false" customHeight="false" outlineLevel="0" collapsed="false">
      <c r="A741" s="43" t="n">
        <v>62</v>
      </c>
      <c r="B741" s="35" t="str">
        <f aca="false">IF(Trabajadores!$B$67="","",Trabajadores!$B$67)</f>
        <v/>
      </c>
      <c r="C741" s="35" t="str">
        <f aca="false">IF($B741="","",Trabajadores!$D$67)</f>
        <v/>
      </c>
      <c r="D741" s="43" t="n">
        <v>4</v>
      </c>
      <c r="E741" s="23" t="s">
        <v>301</v>
      </c>
      <c r="F741" s="23" t="str">
        <f aca="false">IF($B741="","",IF(OR(4&lt;Trabajadores!$M$67,4&gt;Trabajadores!$N$67),"No vinculado",IF(AND(4=Trabajadores!$N$67,Trabajadores!$O$67="Sí"),"Cese","Activo")))</f>
        <v/>
      </c>
      <c r="G741" s="19" t="n">
        <f aca="false">IF($B741="",0,SUMIFS(Ingresos!$R$6:$R$1505,ING_COD,$B741,ING_CLASE,"ORD"))</f>
        <v>0</v>
      </c>
      <c r="H741" s="19" t="n">
        <f aca="false">IF($B741="",0,SUMIFS(Ingresos!$R$6:$R$1505,ING_COD,$B741,ING_CLASE,"ORD",ING_COMP,"Sí"))</f>
        <v>0</v>
      </c>
      <c r="I741" s="19" t="n">
        <f aca="false">IF($B741="",0,SUMIFS(Ingresos!$R$6:$R$1505,ING_COD,$B741,ING_CLASE,"GRA"))</f>
        <v>0</v>
      </c>
      <c r="J741" s="19" t="n">
        <f aca="false">IF($B741="",0,SUMIFS(Ingresos!$R$6:$R$1505,ING_COD,$B741,ING_CLASE,"BON"))</f>
        <v>0</v>
      </c>
      <c r="K741" s="19" t="n">
        <f aca="false">IF($B741="",0,SUMIFS(Ingresos!$R$6:$R$1505,ING_COD,$B741,ING_CLASE,"EXT"))</f>
        <v>0</v>
      </c>
      <c r="L741" s="19" t="n">
        <f aca="false">IF($B741="",0,SUMIFS(Ingresos!$R$6:$R$1505,ING_COD,$B741,ING_CLASE,"OTO"))</f>
        <v>0</v>
      </c>
      <c r="M741" s="19" t="n">
        <f aca="false">IF($B741="",0,SUMIFS(Ingresos!$R$6:$R$1505,ING_COD,$B741,ING_CLASE,"OTX"))</f>
        <v>0</v>
      </c>
      <c r="N741" s="19" t="n">
        <f aca="false">IF($B741="",0,SUMIFS(Ingresos!$R$6:$R$1505,ING_COD,$B741,ING_CLASE,"RETO"))</f>
        <v>0</v>
      </c>
      <c r="O741" s="19" t="n">
        <f aca="false">IF($B741="",0,SUMIFS(Ingresos!$R$6:$R$1505,ING_COD,$B741,ING_CLASE,"INA"))</f>
        <v>0</v>
      </c>
      <c r="P741" s="19" t="n">
        <f aca="false">G741+I741+J741+K741+L741+M741</f>
        <v>0</v>
      </c>
      <c r="Q741" s="44" t="n">
        <f aca="false">IF($F741="Activo",9,IF($F741="Cese",1,0))</f>
        <v>0</v>
      </c>
      <c r="R741" s="19" t="n">
        <f aca="false">G741*Q741</f>
        <v>0</v>
      </c>
      <c r="S741" s="19" t="n">
        <f aca="false">IF($F741="Activo",SUMIFS(I741:I749,$D741:$D749,"&lt;="&amp;Trabajadores!$N$67)+IF(PROY_BON="Sí",SUMIFS(J741:J749,$D741:$D749,"&lt;="&amp;Trabajadores!$N$67),0),IF($F741="Cese",I741+IF(PROY_BON="Sí",J741,0),0))</f>
        <v>0</v>
      </c>
      <c r="T741" s="19" t="n">
        <f aca="false">IF(OR($F741&lt;&gt;"Activo",Trabajadores!$I$67="No"),0,IF(I744=0,H741*(1+IF(PROY_BON="Sí",Trabajadores!$P$67,0))*Trabajadores!$R$67/6*(Trabajadores!$N$67&gt;=7),0)+IF(I749=0,H741*(1+IF(PROY_BON="Sí",Trabajadores!$P$67,0))*Trabajadores!$S$67/6*(Trabajadores!$N$67&gt;=12),0))</f>
        <v>0</v>
      </c>
      <c r="U741" s="19" t="n">
        <f aca="false">IF($F741="Activo",IF(Trabajadores!$J$67="Sí",L741*9,L741),IF($F741="Cese",L741,0))</f>
        <v>0</v>
      </c>
      <c r="V741" s="19" t="n">
        <f aca="false">IF(OR($F741="Activo",$F741="Cese"),M741,0)</f>
        <v>0</v>
      </c>
      <c r="W741" s="19" t="n">
        <f aca="false">IF(OR($F741="Activo",$F741="Cese"),SUM(P738:P740),0)</f>
        <v>0</v>
      </c>
      <c r="X741" s="36" t="n">
        <f aca="false">IF(OR($F741="Activo",$F741="Cese"),R741+S741+T741+U741+V741+W741,0)</f>
        <v>0</v>
      </c>
      <c r="Y741" s="19" t="n">
        <f aca="false">IF(OR($F741="Activo",$F741="Cese"),DED_FIJA,0)</f>
        <v>0</v>
      </c>
      <c r="Z741" s="36" t="n">
        <f aca="false">MAX(0,X741-Y741)</f>
        <v>0</v>
      </c>
      <c r="AA741" s="19" t="n">
        <f aca="false">IF(Z741=0,0,MAX(0,MIN(Z741,Parámetros!$G$19)-Parámetros!$F$19)*Parámetros!$E$19)</f>
        <v>0</v>
      </c>
      <c r="AB741" s="19" t="n">
        <f aca="false">IF(Z741=0,0,MAX(0,MIN(Z741,Parámetros!$G$20)-Parámetros!$F$20)*Parámetros!$E$20)</f>
        <v>0</v>
      </c>
      <c r="AC741" s="19" t="n">
        <f aca="false">IF(Z741=0,0,MAX(0,MIN(Z741,Parámetros!$G$21)-Parámetros!$F$21)*Parámetros!$E$21)</f>
        <v>0</v>
      </c>
      <c r="AD741" s="19" t="n">
        <f aca="false">IF(Z741=0,0,MAX(0,MIN(Z741,Parámetros!$G$22)-Parámetros!$F$22)*Parámetros!$E$22)</f>
        <v>0</v>
      </c>
      <c r="AE741" s="19" t="n">
        <f aca="false">IF(Z741=0,0,MAX(0,MIN(Z741,Parámetros!$G$23)-Parámetros!$F$23)*Parámetros!$E$23)</f>
        <v>0</v>
      </c>
      <c r="AF741" s="36" t="n">
        <f aca="false">SUM(AA741:AE741)</f>
        <v>0</v>
      </c>
      <c r="AG741" s="45" t="str">
        <f aca="false">IF(AM741&lt;=0,"-",INDEX(TR_TASA,MATCH(AM741,TR_DESDE,1)))</f>
        <v>-</v>
      </c>
      <c r="AH741" s="44" t="n">
        <f aca="false">IF($F741="Cese",1,IF($F741="Activo",INDEX(DIV_N,4),0))</f>
        <v>0</v>
      </c>
      <c r="AI741" s="44" t="n">
        <f aca="false">IF($F741="Cese",3,IF($F741="Activo",INDEX(DIV_HASTA,4),0))</f>
        <v>0</v>
      </c>
      <c r="AJ741" s="19" t="n">
        <f aca="false">IF(OR($F741="Activo",$F741="Cese"),SUMIFS(AV738:AV740,D738:D740,"&lt;="&amp;AI741),0)</f>
        <v>0</v>
      </c>
      <c r="AK741" s="19" t="n">
        <f aca="false">IF(OR($F741="Activo",$F741="Cese"),MAX(0,(AF741-AJ741)/AH741),0)</f>
        <v>0</v>
      </c>
      <c r="AL741" s="19" t="n">
        <f aca="false">IF(OR($F741="Activo",$F741="Cese"),K741+IF(PROY_BON="Sí",0,J741),0)</f>
        <v>0</v>
      </c>
      <c r="AM741" s="19" t="n">
        <f aca="false">IF(AL741&gt;0,MAX(0,X741+AL741-Y741),Z741)</f>
        <v>0</v>
      </c>
      <c r="AN741" s="19" t="n">
        <f aca="false">SUMPRODUCT((AM741&gt;TR_DESDE)*(AM741-TR_DESDE)*TR_INC)</f>
        <v>0</v>
      </c>
      <c r="AO741" s="19" t="n">
        <f aca="false">IF(AL741&gt;0,MAX(0,AN741-IF($F741="Cese",MAX(AF741,AJ741),AF741)),0)</f>
        <v>0</v>
      </c>
      <c r="AP741" s="46" t="n">
        <f aca="false">IF(OR($F741="Activo",$F741="Cese"),ROUND(AK741+AO741,2),0)</f>
        <v>0</v>
      </c>
      <c r="AQ741" s="19" t="n">
        <f aca="false">IF($F741="Cese",MAX(0,AJ741-AN741),0)</f>
        <v>0</v>
      </c>
      <c r="AR741" s="19" t="str">
        <f aca="false">IF($B741="","",IF(COUNTIFS(RP_COD,$B741,'Retenciones Planilla'!$F$6:$F$105,"&lt;&gt;")=0,"",SUMIFS('Retenciones Planilla'!$F$6:$F$105,RP_COD,$B741)))</f>
        <v/>
      </c>
      <c r="AS741" s="19" t="str">
        <f aca="false">IF(AR741="","",AR741-AP741)</f>
        <v/>
      </c>
      <c r="AT741" s="23" t="str">
        <f aca="false">IF($B741="","",IF(NOT(OR($F741="Activo",$F741="Cese")),IF(N(AR741)=0,"—","Revisar: sin vínculo"),IF(AR741="",IF(AP741=0,"No corresponde","Sin dato planilla"),IF(ABS(AS741)&lt;=TOL,"OK",IF(AS741&gt;0,"Retuvo de más","Retuvo de menos")))))</f>
        <v/>
      </c>
      <c r="AU741" s="19" t="n">
        <f aca="false">IF(AND(BASE_RET="Planilla (si existe)",AR741&lt;&gt;""),AR741,AP741)</f>
        <v>0</v>
      </c>
      <c r="AV741" s="19" t="n">
        <f aca="false">AU741+N741</f>
        <v>0</v>
      </c>
    </row>
    <row r="742" customFormat="false" ht="15" hidden="false" customHeight="false" outlineLevel="0" collapsed="false">
      <c r="A742" s="43" t="n">
        <v>62</v>
      </c>
      <c r="B742" s="35" t="str">
        <f aca="false">IF(Trabajadores!$B$67="","",Trabajadores!$B$67)</f>
        <v/>
      </c>
      <c r="C742" s="35" t="str">
        <f aca="false">IF($B742="","",Trabajadores!$D$67)</f>
        <v/>
      </c>
      <c r="D742" s="43" t="n">
        <v>5</v>
      </c>
      <c r="E742" s="23" t="s">
        <v>302</v>
      </c>
      <c r="F742" s="23" t="str">
        <f aca="false">IF($B742="","",IF(OR(5&lt;Trabajadores!$M$67,5&gt;Trabajadores!$N$67),"No vinculado",IF(AND(5=Trabajadores!$N$67,Trabajadores!$O$67="Sí"),"Cese","Activo")))</f>
        <v/>
      </c>
      <c r="G742" s="19" t="n">
        <f aca="false">IF($B742="",0,SUMIFS(Ingresos!$S$6:$S$1505,ING_COD,$B742,ING_CLASE,"ORD"))</f>
        <v>0</v>
      </c>
      <c r="H742" s="19" t="n">
        <f aca="false">IF($B742="",0,SUMIFS(Ingresos!$S$6:$S$1505,ING_COD,$B742,ING_CLASE,"ORD",ING_COMP,"Sí"))</f>
        <v>0</v>
      </c>
      <c r="I742" s="19" t="n">
        <f aca="false">IF($B742="",0,SUMIFS(Ingresos!$S$6:$S$1505,ING_COD,$B742,ING_CLASE,"GRA"))</f>
        <v>0</v>
      </c>
      <c r="J742" s="19" t="n">
        <f aca="false">IF($B742="",0,SUMIFS(Ingresos!$S$6:$S$1505,ING_COD,$B742,ING_CLASE,"BON"))</f>
        <v>0</v>
      </c>
      <c r="K742" s="19" t="n">
        <f aca="false">IF($B742="",0,SUMIFS(Ingresos!$S$6:$S$1505,ING_COD,$B742,ING_CLASE,"EXT"))</f>
        <v>0</v>
      </c>
      <c r="L742" s="19" t="n">
        <f aca="false">IF($B742="",0,SUMIFS(Ingresos!$S$6:$S$1505,ING_COD,$B742,ING_CLASE,"OTO"))</f>
        <v>0</v>
      </c>
      <c r="M742" s="19" t="n">
        <f aca="false">IF($B742="",0,SUMIFS(Ingresos!$S$6:$S$1505,ING_COD,$B742,ING_CLASE,"OTX"))</f>
        <v>0</v>
      </c>
      <c r="N742" s="19" t="n">
        <f aca="false">IF($B742="",0,SUMIFS(Ingresos!$S$6:$S$1505,ING_COD,$B742,ING_CLASE,"RETO"))</f>
        <v>0</v>
      </c>
      <c r="O742" s="19" t="n">
        <f aca="false">IF($B742="",0,SUMIFS(Ingresos!$S$6:$S$1505,ING_COD,$B742,ING_CLASE,"INA"))</f>
        <v>0</v>
      </c>
      <c r="P742" s="19" t="n">
        <f aca="false">G742+I742+J742+K742+L742+M742</f>
        <v>0</v>
      </c>
      <c r="Q742" s="44" t="n">
        <f aca="false">IF($F742="Activo",8,IF($F742="Cese",1,0))</f>
        <v>0</v>
      </c>
      <c r="R742" s="19" t="n">
        <f aca="false">G742*Q742</f>
        <v>0</v>
      </c>
      <c r="S742" s="19" t="n">
        <f aca="false">IF($F742="Activo",SUMIFS(I742:I749,$D742:$D749,"&lt;="&amp;Trabajadores!$N$67)+IF(PROY_BON="Sí",SUMIFS(J742:J749,$D742:$D749,"&lt;="&amp;Trabajadores!$N$67),0),IF($F742="Cese",I742+IF(PROY_BON="Sí",J742,0),0))</f>
        <v>0</v>
      </c>
      <c r="T742" s="19" t="n">
        <f aca="false">IF(OR($F742&lt;&gt;"Activo",Trabajadores!$I$67="No"),0,IF(I744=0,H742*(1+IF(PROY_BON="Sí",Trabajadores!$P$67,0))*Trabajadores!$R$67/6*(Trabajadores!$N$67&gt;=7),0)+IF(I749=0,H742*(1+IF(PROY_BON="Sí",Trabajadores!$P$67,0))*Trabajadores!$S$67/6*(Trabajadores!$N$67&gt;=12),0))</f>
        <v>0</v>
      </c>
      <c r="U742" s="19" t="n">
        <f aca="false">IF($F742="Activo",IF(Trabajadores!$J$67="Sí",L742*8,L742),IF($F742="Cese",L742,0))</f>
        <v>0</v>
      </c>
      <c r="V742" s="19" t="n">
        <f aca="false">IF(OR($F742="Activo",$F742="Cese"),M742,0)</f>
        <v>0</v>
      </c>
      <c r="W742" s="19" t="n">
        <f aca="false">IF(OR($F742="Activo",$F742="Cese"),SUM(P738:P741),0)</f>
        <v>0</v>
      </c>
      <c r="X742" s="36" t="n">
        <f aca="false">IF(OR($F742="Activo",$F742="Cese"),R742+S742+T742+U742+V742+W742,0)</f>
        <v>0</v>
      </c>
      <c r="Y742" s="19" t="n">
        <f aca="false">IF(OR($F742="Activo",$F742="Cese"),DED_FIJA,0)</f>
        <v>0</v>
      </c>
      <c r="Z742" s="36" t="n">
        <f aca="false">MAX(0,X742-Y742)</f>
        <v>0</v>
      </c>
      <c r="AA742" s="19" t="n">
        <f aca="false">IF(Z742=0,0,MAX(0,MIN(Z742,Parámetros!$G$19)-Parámetros!$F$19)*Parámetros!$E$19)</f>
        <v>0</v>
      </c>
      <c r="AB742" s="19" t="n">
        <f aca="false">IF(Z742=0,0,MAX(0,MIN(Z742,Parámetros!$G$20)-Parámetros!$F$20)*Parámetros!$E$20)</f>
        <v>0</v>
      </c>
      <c r="AC742" s="19" t="n">
        <f aca="false">IF(Z742=0,0,MAX(0,MIN(Z742,Parámetros!$G$21)-Parámetros!$F$21)*Parámetros!$E$21)</f>
        <v>0</v>
      </c>
      <c r="AD742" s="19" t="n">
        <f aca="false">IF(Z742=0,0,MAX(0,MIN(Z742,Parámetros!$G$22)-Parámetros!$F$22)*Parámetros!$E$22)</f>
        <v>0</v>
      </c>
      <c r="AE742" s="19" t="n">
        <f aca="false">IF(Z742=0,0,MAX(0,MIN(Z742,Parámetros!$G$23)-Parámetros!$F$23)*Parámetros!$E$23)</f>
        <v>0</v>
      </c>
      <c r="AF742" s="36" t="n">
        <f aca="false">SUM(AA742:AE742)</f>
        <v>0</v>
      </c>
      <c r="AG742" s="45" t="str">
        <f aca="false">IF(AM742&lt;=0,"-",INDEX(TR_TASA,MATCH(AM742,TR_DESDE,1)))</f>
        <v>-</v>
      </c>
      <c r="AH742" s="44" t="n">
        <f aca="false">IF($F742="Cese",1,IF($F742="Activo",INDEX(DIV_N,5),0))</f>
        <v>0</v>
      </c>
      <c r="AI742" s="44" t="n">
        <f aca="false">IF($F742="Cese",4,IF($F742="Activo",INDEX(DIV_HASTA,5),0))</f>
        <v>0</v>
      </c>
      <c r="AJ742" s="19" t="n">
        <f aca="false">IF(OR($F742="Activo",$F742="Cese"),SUMIFS(AV738:AV741,D738:D741,"&lt;="&amp;AI742),0)</f>
        <v>0</v>
      </c>
      <c r="AK742" s="19" t="n">
        <f aca="false">IF(OR($F742="Activo",$F742="Cese"),MAX(0,(AF742-AJ742)/AH742),0)</f>
        <v>0</v>
      </c>
      <c r="AL742" s="19" t="n">
        <f aca="false">IF(OR($F742="Activo",$F742="Cese"),K742+IF(PROY_BON="Sí",0,J742),0)</f>
        <v>0</v>
      </c>
      <c r="AM742" s="19" t="n">
        <f aca="false">IF(AL742&gt;0,MAX(0,X742+AL742-Y742),Z742)</f>
        <v>0</v>
      </c>
      <c r="AN742" s="19" t="n">
        <f aca="false">SUMPRODUCT((AM742&gt;TR_DESDE)*(AM742-TR_DESDE)*TR_INC)</f>
        <v>0</v>
      </c>
      <c r="AO742" s="19" t="n">
        <f aca="false">IF(AL742&gt;0,MAX(0,AN742-IF($F742="Cese",MAX(AF742,AJ742),AF742)),0)</f>
        <v>0</v>
      </c>
      <c r="AP742" s="46" t="n">
        <f aca="false">IF(OR($F742="Activo",$F742="Cese"),ROUND(AK742+AO742,2),0)</f>
        <v>0</v>
      </c>
      <c r="AQ742" s="19" t="n">
        <f aca="false">IF($F742="Cese",MAX(0,AJ742-AN742),0)</f>
        <v>0</v>
      </c>
      <c r="AR742" s="19" t="str">
        <f aca="false">IF($B742="","",IF(COUNTIFS(RP_COD,$B742,'Retenciones Planilla'!$G$6:$G$105,"&lt;&gt;")=0,"",SUMIFS('Retenciones Planilla'!$G$6:$G$105,RP_COD,$B742)))</f>
        <v/>
      </c>
      <c r="AS742" s="19" t="str">
        <f aca="false">IF(AR742="","",AR742-AP742)</f>
        <v/>
      </c>
      <c r="AT742" s="23" t="str">
        <f aca="false">IF($B742="","",IF(NOT(OR($F742="Activo",$F742="Cese")),IF(N(AR742)=0,"—","Revisar: sin vínculo"),IF(AR742="",IF(AP742=0,"No corresponde","Sin dato planilla"),IF(ABS(AS742)&lt;=TOL,"OK",IF(AS742&gt;0,"Retuvo de más","Retuvo de menos")))))</f>
        <v/>
      </c>
      <c r="AU742" s="19" t="n">
        <f aca="false">IF(AND(BASE_RET="Planilla (si existe)",AR742&lt;&gt;""),AR742,AP742)</f>
        <v>0</v>
      </c>
      <c r="AV742" s="19" t="n">
        <f aca="false">AU742+N742</f>
        <v>0</v>
      </c>
    </row>
    <row r="743" customFormat="false" ht="15" hidden="false" customHeight="false" outlineLevel="0" collapsed="false">
      <c r="A743" s="43" t="n">
        <v>62</v>
      </c>
      <c r="B743" s="35" t="str">
        <f aca="false">IF(Trabajadores!$B$67="","",Trabajadores!$B$67)</f>
        <v/>
      </c>
      <c r="C743" s="35" t="str">
        <f aca="false">IF($B743="","",Trabajadores!$D$67)</f>
        <v/>
      </c>
      <c r="D743" s="43" t="n">
        <v>6</v>
      </c>
      <c r="E743" s="23" t="s">
        <v>303</v>
      </c>
      <c r="F743" s="23" t="str">
        <f aca="false">IF($B743="","",IF(OR(6&lt;Trabajadores!$M$67,6&gt;Trabajadores!$N$67),"No vinculado",IF(AND(6=Trabajadores!$N$67,Trabajadores!$O$67="Sí"),"Cese","Activo")))</f>
        <v/>
      </c>
      <c r="G743" s="19" t="n">
        <f aca="false">IF($B743="",0,SUMIFS(Ingresos!$T$6:$T$1505,ING_COD,$B743,ING_CLASE,"ORD"))</f>
        <v>0</v>
      </c>
      <c r="H743" s="19" t="n">
        <f aca="false">IF($B743="",0,SUMIFS(Ingresos!$T$6:$T$1505,ING_COD,$B743,ING_CLASE,"ORD",ING_COMP,"Sí"))</f>
        <v>0</v>
      </c>
      <c r="I743" s="19" t="n">
        <f aca="false">IF($B743="",0,SUMIFS(Ingresos!$T$6:$T$1505,ING_COD,$B743,ING_CLASE,"GRA"))</f>
        <v>0</v>
      </c>
      <c r="J743" s="19" t="n">
        <f aca="false">IF($B743="",0,SUMIFS(Ingresos!$T$6:$T$1505,ING_COD,$B743,ING_CLASE,"BON"))</f>
        <v>0</v>
      </c>
      <c r="K743" s="19" t="n">
        <f aca="false">IF($B743="",0,SUMIFS(Ingresos!$T$6:$T$1505,ING_COD,$B743,ING_CLASE,"EXT"))</f>
        <v>0</v>
      </c>
      <c r="L743" s="19" t="n">
        <f aca="false">IF($B743="",0,SUMIFS(Ingresos!$T$6:$T$1505,ING_COD,$B743,ING_CLASE,"OTO"))</f>
        <v>0</v>
      </c>
      <c r="M743" s="19" t="n">
        <f aca="false">IF($B743="",0,SUMIFS(Ingresos!$T$6:$T$1505,ING_COD,$B743,ING_CLASE,"OTX"))</f>
        <v>0</v>
      </c>
      <c r="N743" s="19" t="n">
        <f aca="false">IF($B743="",0,SUMIFS(Ingresos!$T$6:$T$1505,ING_COD,$B743,ING_CLASE,"RETO"))</f>
        <v>0</v>
      </c>
      <c r="O743" s="19" t="n">
        <f aca="false">IF($B743="",0,SUMIFS(Ingresos!$T$6:$T$1505,ING_COD,$B743,ING_CLASE,"INA"))</f>
        <v>0</v>
      </c>
      <c r="P743" s="19" t="n">
        <f aca="false">G743+I743+J743+K743+L743+M743</f>
        <v>0</v>
      </c>
      <c r="Q743" s="44" t="n">
        <f aca="false">IF($F743="Activo",7,IF($F743="Cese",1,0))</f>
        <v>0</v>
      </c>
      <c r="R743" s="19" t="n">
        <f aca="false">G743*Q743</f>
        <v>0</v>
      </c>
      <c r="S743" s="19" t="n">
        <f aca="false">IF($F743="Activo",SUMIFS(I743:I749,$D743:$D749,"&lt;="&amp;Trabajadores!$N$67)+IF(PROY_BON="Sí",SUMIFS(J743:J749,$D743:$D749,"&lt;="&amp;Trabajadores!$N$67),0),IF($F743="Cese",I743+IF(PROY_BON="Sí",J743,0),0))</f>
        <v>0</v>
      </c>
      <c r="T743" s="19" t="n">
        <f aca="false">IF(OR($F743&lt;&gt;"Activo",Trabajadores!$I$67="No"),0,IF(I744=0,H743*(1+IF(PROY_BON="Sí",Trabajadores!$P$67,0))*Trabajadores!$R$67/6*(Trabajadores!$N$67&gt;=7),0)+IF(I749=0,H743*(1+IF(PROY_BON="Sí",Trabajadores!$P$67,0))*Trabajadores!$S$67/6*(Trabajadores!$N$67&gt;=12),0))</f>
        <v>0</v>
      </c>
      <c r="U743" s="19" t="n">
        <f aca="false">IF($F743="Activo",IF(Trabajadores!$J$67="Sí",L743*7,L743),IF($F743="Cese",L743,0))</f>
        <v>0</v>
      </c>
      <c r="V743" s="19" t="n">
        <f aca="false">IF(OR($F743="Activo",$F743="Cese"),M743,0)</f>
        <v>0</v>
      </c>
      <c r="W743" s="19" t="n">
        <f aca="false">IF(OR($F743="Activo",$F743="Cese"),SUM(P738:P742),0)</f>
        <v>0</v>
      </c>
      <c r="X743" s="36" t="n">
        <f aca="false">IF(OR($F743="Activo",$F743="Cese"),R743+S743+T743+U743+V743+W743,0)</f>
        <v>0</v>
      </c>
      <c r="Y743" s="19" t="n">
        <f aca="false">IF(OR($F743="Activo",$F743="Cese"),DED_FIJA,0)</f>
        <v>0</v>
      </c>
      <c r="Z743" s="36" t="n">
        <f aca="false">MAX(0,X743-Y743)</f>
        <v>0</v>
      </c>
      <c r="AA743" s="19" t="n">
        <f aca="false">IF(Z743=0,0,MAX(0,MIN(Z743,Parámetros!$G$19)-Parámetros!$F$19)*Parámetros!$E$19)</f>
        <v>0</v>
      </c>
      <c r="AB743" s="19" t="n">
        <f aca="false">IF(Z743=0,0,MAX(0,MIN(Z743,Parámetros!$G$20)-Parámetros!$F$20)*Parámetros!$E$20)</f>
        <v>0</v>
      </c>
      <c r="AC743" s="19" t="n">
        <f aca="false">IF(Z743=0,0,MAX(0,MIN(Z743,Parámetros!$G$21)-Parámetros!$F$21)*Parámetros!$E$21)</f>
        <v>0</v>
      </c>
      <c r="AD743" s="19" t="n">
        <f aca="false">IF(Z743=0,0,MAX(0,MIN(Z743,Parámetros!$G$22)-Parámetros!$F$22)*Parámetros!$E$22)</f>
        <v>0</v>
      </c>
      <c r="AE743" s="19" t="n">
        <f aca="false">IF(Z743=0,0,MAX(0,MIN(Z743,Parámetros!$G$23)-Parámetros!$F$23)*Parámetros!$E$23)</f>
        <v>0</v>
      </c>
      <c r="AF743" s="36" t="n">
        <f aca="false">SUM(AA743:AE743)</f>
        <v>0</v>
      </c>
      <c r="AG743" s="45" t="str">
        <f aca="false">IF(AM743&lt;=0,"-",INDEX(TR_TASA,MATCH(AM743,TR_DESDE,1)))</f>
        <v>-</v>
      </c>
      <c r="AH743" s="44" t="n">
        <f aca="false">IF($F743="Cese",1,IF($F743="Activo",INDEX(DIV_N,6),0))</f>
        <v>0</v>
      </c>
      <c r="AI743" s="44" t="n">
        <f aca="false">IF($F743="Cese",5,IF($F743="Activo",INDEX(DIV_HASTA,6),0))</f>
        <v>0</v>
      </c>
      <c r="AJ743" s="19" t="n">
        <f aca="false">IF(OR($F743="Activo",$F743="Cese"),SUMIFS(AV738:AV742,D738:D742,"&lt;="&amp;AI743),0)</f>
        <v>0</v>
      </c>
      <c r="AK743" s="19" t="n">
        <f aca="false">IF(OR($F743="Activo",$F743="Cese"),MAX(0,(AF743-AJ743)/AH743),0)</f>
        <v>0</v>
      </c>
      <c r="AL743" s="19" t="n">
        <f aca="false">IF(OR($F743="Activo",$F743="Cese"),K743+IF(PROY_BON="Sí",0,J743),0)</f>
        <v>0</v>
      </c>
      <c r="AM743" s="19" t="n">
        <f aca="false">IF(AL743&gt;0,MAX(0,X743+AL743-Y743),Z743)</f>
        <v>0</v>
      </c>
      <c r="AN743" s="19" t="n">
        <f aca="false">SUMPRODUCT((AM743&gt;TR_DESDE)*(AM743-TR_DESDE)*TR_INC)</f>
        <v>0</v>
      </c>
      <c r="AO743" s="19" t="n">
        <f aca="false">IF(AL743&gt;0,MAX(0,AN743-IF($F743="Cese",MAX(AF743,AJ743),AF743)),0)</f>
        <v>0</v>
      </c>
      <c r="AP743" s="46" t="n">
        <f aca="false">IF(OR($F743="Activo",$F743="Cese"),ROUND(AK743+AO743,2),0)</f>
        <v>0</v>
      </c>
      <c r="AQ743" s="19" t="n">
        <f aca="false">IF($F743="Cese",MAX(0,AJ743-AN743),0)</f>
        <v>0</v>
      </c>
      <c r="AR743" s="19" t="str">
        <f aca="false">IF($B743="","",IF(COUNTIFS(RP_COD,$B743,'Retenciones Planilla'!$H$6:$H$105,"&lt;&gt;")=0,"",SUMIFS('Retenciones Planilla'!$H$6:$H$105,RP_COD,$B743)))</f>
        <v/>
      </c>
      <c r="AS743" s="19" t="str">
        <f aca="false">IF(AR743="","",AR743-AP743)</f>
        <v/>
      </c>
      <c r="AT743" s="23" t="str">
        <f aca="false">IF($B743="","",IF(NOT(OR($F743="Activo",$F743="Cese")),IF(N(AR743)=0,"—","Revisar: sin vínculo"),IF(AR743="",IF(AP743=0,"No corresponde","Sin dato planilla"),IF(ABS(AS743)&lt;=TOL,"OK",IF(AS743&gt;0,"Retuvo de más","Retuvo de menos")))))</f>
        <v/>
      </c>
      <c r="AU743" s="19" t="n">
        <f aca="false">IF(AND(BASE_RET="Planilla (si existe)",AR743&lt;&gt;""),AR743,AP743)</f>
        <v>0</v>
      </c>
      <c r="AV743" s="19" t="n">
        <f aca="false">AU743+N743</f>
        <v>0</v>
      </c>
    </row>
    <row r="744" customFormat="false" ht="15" hidden="false" customHeight="false" outlineLevel="0" collapsed="false">
      <c r="A744" s="43" t="n">
        <v>62</v>
      </c>
      <c r="B744" s="35" t="str">
        <f aca="false">IF(Trabajadores!$B$67="","",Trabajadores!$B$67)</f>
        <v/>
      </c>
      <c r="C744" s="35" t="str">
        <f aca="false">IF($B744="","",Trabajadores!$D$67)</f>
        <v/>
      </c>
      <c r="D744" s="43" t="n">
        <v>7</v>
      </c>
      <c r="E744" s="23" t="s">
        <v>304</v>
      </c>
      <c r="F744" s="23" t="str">
        <f aca="false">IF($B744="","",IF(OR(7&lt;Trabajadores!$M$67,7&gt;Trabajadores!$N$67),"No vinculado",IF(AND(7=Trabajadores!$N$67,Trabajadores!$O$67="Sí"),"Cese","Activo")))</f>
        <v/>
      </c>
      <c r="G744" s="19" t="n">
        <f aca="false">IF($B744="",0,SUMIFS(Ingresos!$U$6:$U$1505,ING_COD,$B744,ING_CLASE,"ORD"))</f>
        <v>0</v>
      </c>
      <c r="H744" s="19" t="n">
        <f aca="false">IF($B744="",0,SUMIFS(Ingresos!$U$6:$U$1505,ING_COD,$B744,ING_CLASE,"ORD",ING_COMP,"Sí"))</f>
        <v>0</v>
      </c>
      <c r="I744" s="19" t="n">
        <f aca="false">IF($B744="",0,SUMIFS(Ingresos!$U$6:$U$1505,ING_COD,$B744,ING_CLASE,"GRA"))</f>
        <v>0</v>
      </c>
      <c r="J744" s="19" t="n">
        <f aca="false">IF($B744="",0,SUMIFS(Ingresos!$U$6:$U$1505,ING_COD,$B744,ING_CLASE,"BON"))</f>
        <v>0</v>
      </c>
      <c r="K744" s="19" t="n">
        <f aca="false">IF($B744="",0,SUMIFS(Ingresos!$U$6:$U$1505,ING_COD,$B744,ING_CLASE,"EXT"))</f>
        <v>0</v>
      </c>
      <c r="L744" s="19" t="n">
        <f aca="false">IF($B744="",0,SUMIFS(Ingresos!$U$6:$U$1505,ING_COD,$B744,ING_CLASE,"OTO"))</f>
        <v>0</v>
      </c>
      <c r="M744" s="19" t="n">
        <f aca="false">IF($B744="",0,SUMIFS(Ingresos!$U$6:$U$1505,ING_COD,$B744,ING_CLASE,"OTX"))</f>
        <v>0</v>
      </c>
      <c r="N744" s="19" t="n">
        <f aca="false">IF($B744="",0,SUMIFS(Ingresos!$U$6:$U$1505,ING_COD,$B744,ING_CLASE,"RETO"))</f>
        <v>0</v>
      </c>
      <c r="O744" s="19" t="n">
        <f aca="false">IF($B744="",0,SUMIFS(Ingresos!$U$6:$U$1505,ING_COD,$B744,ING_CLASE,"INA"))</f>
        <v>0</v>
      </c>
      <c r="P744" s="19" t="n">
        <f aca="false">G744+I744+J744+K744+L744+M744</f>
        <v>0</v>
      </c>
      <c r="Q744" s="44" t="n">
        <f aca="false">IF($F744="Activo",6,IF($F744="Cese",1,0))</f>
        <v>0</v>
      </c>
      <c r="R744" s="19" t="n">
        <f aca="false">G744*Q744</f>
        <v>0</v>
      </c>
      <c r="S744" s="19" t="n">
        <f aca="false">IF($F744="Activo",SUMIFS(I744:I749,$D744:$D749,"&lt;="&amp;Trabajadores!$N$67)+IF(PROY_BON="Sí",SUMIFS(J744:J749,$D744:$D749,"&lt;="&amp;Trabajadores!$N$67),0),IF($F744="Cese",I744+IF(PROY_BON="Sí",J744,0),0))</f>
        <v>0</v>
      </c>
      <c r="T744" s="19" t="n">
        <f aca="false">IF(OR($F744&lt;&gt;"Activo",Trabajadores!$I$67="No"),0,IF(I749=0,H744*(1+IF(PROY_BON="Sí",Trabajadores!$P$67,0))*Trabajadores!$S$67/6*(Trabajadores!$N$67&gt;=12),0))</f>
        <v>0</v>
      </c>
      <c r="U744" s="19" t="n">
        <f aca="false">IF($F744="Activo",IF(Trabajadores!$J$67="Sí",L744*6,L744),IF($F744="Cese",L744,0))</f>
        <v>0</v>
      </c>
      <c r="V744" s="19" t="n">
        <f aca="false">IF(OR($F744="Activo",$F744="Cese"),M744,0)</f>
        <v>0</v>
      </c>
      <c r="W744" s="19" t="n">
        <f aca="false">IF(OR($F744="Activo",$F744="Cese"),SUM(P738:P743),0)</f>
        <v>0</v>
      </c>
      <c r="X744" s="36" t="n">
        <f aca="false">IF(OR($F744="Activo",$F744="Cese"),R744+S744+T744+U744+V744+W744,0)</f>
        <v>0</v>
      </c>
      <c r="Y744" s="19" t="n">
        <f aca="false">IF(OR($F744="Activo",$F744="Cese"),DED_FIJA,0)</f>
        <v>0</v>
      </c>
      <c r="Z744" s="36" t="n">
        <f aca="false">MAX(0,X744-Y744)</f>
        <v>0</v>
      </c>
      <c r="AA744" s="19" t="n">
        <f aca="false">IF(Z744=0,0,MAX(0,MIN(Z744,Parámetros!$G$19)-Parámetros!$F$19)*Parámetros!$E$19)</f>
        <v>0</v>
      </c>
      <c r="AB744" s="19" t="n">
        <f aca="false">IF(Z744=0,0,MAX(0,MIN(Z744,Parámetros!$G$20)-Parámetros!$F$20)*Parámetros!$E$20)</f>
        <v>0</v>
      </c>
      <c r="AC744" s="19" t="n">
        <f aca="false">IF(Z744=0,0,MAX(0,MIN(Z744,Parámetros!$G$21)-Parámetros!$F$21)*Parámetros!$E$21)</f>
        <v>0</v>
      </c>
      <c r="AD744" s="19" t="n">
        <f aca="false">IF(Z744=0,0,MAX(0,MIN(Z744,Parámetros!$G$22)-Parámetros!$F$22)*Parámetros!$E$22)</f>
        <v>0</v>
      </c>
      <c r="AE744" s="19" t="n">
        <f aca="false">IF(Z744=0,0,MAX(0,MIN(Z744,Parámetros!$G$23)-Parámetros!$F$23)*Parámetros!$E$23)</f>
        <v>0</v>
      </c>
      <c r="AF744" s="36" t="n">
        <f aca="false">SUM(AA744:AE744)</f>
        <v>0</v>
      </c>
      <c r="AG744" s="45" t="str">
        <f aca="false">IF(AM744&lt;=0,"-",INDEX(TR_TASA,MATCH(AM744,TR_DESDE,1)))</f>
        <v>-</v>
      </c>
      <c r="AH744" s="44" t="n">
        <f aca="false">IF($F744="Cese",1,IF($F744="Activo",INDEX(DIV_N,7),0))</f>
        <v>0</v>
      </c>
      <c r="AI744" s="44" t="n">
        <f aca="false">IF($F744="Cese",6,IF($F744="Activo",INDEX(DIV_HASTA,7),0))</f>
        <v>0</v>
      </c>
      <c r="AJ744" s="19" t="n">
        <f aca="false">IF(OR($F744="Activo",$F744="Cese"),SUMIFS(AV738:AV743,D738:D743,"&lt;="&amp;AI744),0)</f>
        <v>0</v>
      </c>
      <c r="AK744" s="19" t="n">
        <f aca="false">IF(OR($F744="Activo",$F744="Cese"),MAX(0,(AF744-AJ744)/AH744),0)</f>
        <v>0</v>
      </c>
      <c r="AL744" s="19" t="n">
        <f aca="false">IF(OR($F744="Activo",$F744="Cese"),K744+IF(PROY_BON="Sí",0,J744),0)</f>
        <v>0</v>
      </c>
      <c r="AM744" s="19" t="n">
        <f aca="false">IF(AL744&gt;0,MAX(0,X744+AL744-Y744),Z744)</f>
        <v>0</v>
      </c>
      <c r="AN744" s="19" t="n">
        <f aca="false">SUMPRODUCT((AM744&gt;TR_DESDE)*(AM744-TR_DESDE)*TR_INC)</f>
        <v>0</v>
      </c>
      <c r="AO744" s="19" t="n">
        <f aca="false">IF(AL744&gt;0,MAX(0,AN744-IF($F744="Cese",MAX(AF744,AJ744),AF744)),0)</f>
        <v>0</v>
      </c>
      <c r="AP744" s="46" t="n">
        <f aca="false">IF(OR($F744="Activo",$F744="Cese"),ROUND(AK744+AO744,2),0)</f>
        <v>0</v>
      </c>
      <c r="AQ744" s="19" t="n">
        <f aca="false">IF($F744="Cese",MAX(0,AJ744-AN744),0)</f>
        <v>0</v>
      </c>
      <c r="AR744" s="19" t="str">
        <f aca="false">IF($B744="","",IF(COUNTIFS(RP_COD,$B744,'Retenciones Planilla'!$I$6:$I$105,"&lt;&gt;")=0,"",SUMIFS('Retenciones Planilla'!$I$6:$I$105,RP_COD,$B744)))</f>
        <v/>
      </c>
      <c r="AS744" s="19" t="str">
        <f aca="false">IF(AR744="","",AR744-AP744)</f>
        <v/>
      </c>
      <c r="AT744" s="23" t="str">
        <f aca="false">IF($B744="","",IF(NOT(OR($F744="Activo",$F744="Cese")),IF(N(AR744)=0,"—","Revisar: sin vínculo"),IF(AR744="",IF(AP744=0,"No corresponde","Sin dato planilla"),IF(ABS(AS744)&lt;=TOL,"OK",IF(AS744&gt;0,"Retuvo de más","Retuvo de menos")))))</f>
        <v/>
      </c>
      <c r="AU744" s="19" t="n">
        <f aca="false">IF(AND(BASE_RET="Planilla (si existe)",AR744&lt;&gt;""),AR744,AP744)</f>
        <v>0</v>
      </c>
      <c r="AV744" s="19" t="n">
        <f aca="false">AU744+N744</f>
        <v>0</v>
      </c>
    </row>
    <row r="745" customFormat="false" ht="15" hidden="false" customHeight="false" outlineLevel="0" collapsed="false">
      <c r="A745" s="43" t="n">
        <v>62</v>
      </c>
      <c r="B745" s="35" t="str">
        <f aca="false">IF(Trabajadores!$B$67="","",Trabajadores!$B$67)</f>
        <v/>
      </c>
      <c r="C745" s="35" t="str">
        <f aca="false">IF($B745="","",Trabajadores!$D$67)</f>
        <v/>
      </c>
      <c r="D745" s="43" t="n">
        <v>8</v>
      </c>
      <c r="E745" s="23" t="s">
        <v>305</v>
      </c>
      <c r="F745" s="23" t="str">
        <f aca="false">IF($B745="","",IF(OR(8&lt;Trabajadores!$M$67,8&gt;Trabajadores!$N$67),"No vinculado",IF(AND(8=Trabajadores!$N$67,Trabajadores!$O$67="Sí"),"Cese","Activo")))</f>
        <v/>
      </c>
      <c r="G745" s="19" t="n">
        <f aca="false">IF($B745="",0,SUMIFS(Ingresos!$V$6:$V$1505,ING_COD,$B745,ING_CLASE,"ORD"))</f>
        <v>0</v>
      </c>
      <c r="H745" s="19" t="n">
        <f aca="false">IF($B745="",0,SUMIFS(Ingresos!$V$6:$V$1505,ING_COD,$B745,ING_CLASE,"ORD",ING_COMP,"Sí"))</f>
        <v>0</v>
      </c>
      <c r="I745" s="19" t="n">
        <f aca="false">IF($B745="",0,SUMIFS(Ingresos!$V$6:$V$1505,ING_COD,$B745,ING_CLASE,"GRA"))</f>
        <v>0</v>
      </c>
      <c r="J745" s="19" t="n">
        <f aca="false">IF($B745="",0,SUMIFS(Ingresos!$V$6:$V$1505,ING_COD,$B745,ING_CLASE,"BON"))</f>
        <v>0</v>
      </c>
      <c r="K745" s="19" t="n">
        <f aca="false">IF($B745="",0,SUMIFS(Ingresos!$V$6:$V$1505,ING_COD,$B745,ING_CLASE,"EXT"))</f>
        <v>0</v>
      </c>
      <c r="L745" s="19" t="n">
        <f aca="false">IF($B745="",0,SUMIFS(Ingresos!$V$6:$V$1505,ING_COD,$B745,ING_CLASE,"OTO"))</f>
        <v>0</v>
      </c>
      <c r="M745" s="19" t="n">
        <f aca="false">IF($B745="",0,SUMIFS(Ingresos!$V$6:$V$1505,ING_COD,$B745,ING_CLASE,"OTX"))</f>
        <v>0</v>
      </c>
      <c r="N745" s="19" t="n">
        <f aca="false">IF($B745="",0,SUMIFS(Ingresos!$V$6:$V$1505,ING_COD,$B745,ING_CLASE,"RETO"))</f>
        <v>0</v>
      </c>
      <c r="O745" s="19" t="n">
        <f aca="false">IF($B745="",0,SUMIFS(Ingresos!$V$6:$V$1505,ING_COD,$B745,ING_CLASE,"INA"))</f>
        <v>0</v>
      </c>
      <c r="P745" s="19" t="n">
        <f aca="false">G745+I745+J745+K745+L745+M745</f>
        <v>0</v>
      </c>
      <c r="Q745" s="44" t="n">
        <f aca="false">IF($F745="Activo",5,IF($F745="Cese",1,0))</f>
        <v>0</v>
      </c>
      <c r="R745" s="19" t="n">
        <f aca="false">G745*Q745</f>
        <v>0</v>
      </c>
      <c r="S745" s="19" t="n">
        <f aca="false">IF($F745="Activo",SUMIFS(I745:I749,$D745:$D749,"&lt;="&amp;Trabajadores!$N$67)+IF(PROY_BON="Sí",SUMIFS(J745:J749,$D745:$D749,"&lt;="&amp;Trabajadores!$N$67),0),IF($F745="Cese",I745+IF(PROY_BON="Sí",J745,0),0))</f>
        <v>0</v>
      </c>
      <c r="T745" s="19" t="n">
        <f aca="false">IF(OR($F745&lt;&gt;"Activo",Trabajadores!$I$67="No"),0,IF(I749=0,H745*(1+IF(PROY_BON="Sí",Trabajadores!$P$67,0))*Trabajadores!$S$67/6*(Trabajadores!$N$67&gt;=12),0))</f>
        <v>0</v>
      </c>
      <c r="U745" s="19" t="n">
        <f aca="false">IF($F745="Activo",IF(Trabajadores!$J$67="Sí",L745*5,L745),IF($F745="Cese",L745,0))</f>
        <v>0</v>
      </c>
      <c r="V745" s="19" t="n">
        <f aca="false">IF(OR($F745="Activo",$F745="Cese"),M745,0)</f>
        <v>0</v>
      </c>
      <c r="W745" s="19" t="n">
        <f aca="false">IF(OR($F745="Activo",$F745="Cese"),SUM(P738:P744),0)</f>
        <v>0</v>
      </c>
      <c r="X745" s="36" t="n">
        <f aca="false">IF(OR($F745="Activo",$F745="Cese"),R745+S745+T745+U745+V745+W745,0)</f>
        <v>0</v>
      </c>
      <c r="Y745" s="19" t="n">
        <f aca="false">IF(OR($F745="Activo",$F745="Cese"),DED_FIJA,0)</f>
        <v>0</v>
      </c>
      <c r="Z745" s="36" t="n">
        <f aca="false">MAX(0,X745-Y745)</f>
        <v>0</v>
      </c>
      <c r="AA745" s="19" t="n">
        <f aca="false">IF(Z745=0,0,MAX(0,MIN(Z745,Parámetros!$G$19)-Parámetros!$F$19)*Parámetros!$E$19)</f>
        <v>0</v>
      </c>
      <c r="AB745" s="19" t="n">
        <f aca="false">IF(Z745=0,0,MAX(0,MIN(Z745,Parámetros!$G$20)-Parámetros!$F$20)*Parámetros!$E$20)</f>
        <v>0</v>
      </c>
      <c r="AC745" s="19" t="n">
        <f aca="false">IF(Z745=0,0,MAX(0,MIN(Z745,Parámetros!$G$21)-Parámetros!$F$21)*Parámetros!$E$21)</f>
        <v>0</v>
      </c>
      <c r="AD745" s="19" t="n">
        <f aca="false">IF(Z745=0,0,MAX(0,MIN(Z745,Parámetros!$G$22)-Parámetros!$F$22)*Parámetros!$E$22)</f>
        <v>0</v>
      </c>
      <c r="AE745" s="19" t="n">
        <f aca="false">IF(Z745=0,0,MAX(0,MIN(Z745,Parámetros!$G$23)-Parámetros!$F$23)*Parámetros!$E$23)</f>
        <v>0</v>
      </c>
      <c r="AF745" s="36" t="n">
        <f aca="false">SUM(AA745:AE745)</f>
        <v>0</v>
      </c>
      <c r="AG745" s="45" t="str">
        <f aca="false">IF(AM745&lt;=0,"-",INDEX(TR_TASA,MATCH(AM745,TR_DESDE,1)))</f>
        <v>-</v>
      </c>
      <c r="AH745" s="44" t="n">
        <f aca="false">IF($F745="Cese",1,IF($F745="Activo",INDEX(DIV_N,8),0))</f>
        <v>0</v>
      </c>
      <c r="AI745" s="44" t="n">
        <f aca="false">IF($F745="Cese",7,IF($F745="Activo",INDEX(DIV_HASTA,8),0))</f>
        <v>0</v>
      </c>
      <c r="AJ745" s="19" t="n">
        <f aca="false">IF(OR($F745="Activo",$F745="Cese"),SUMIFS(AV738:AV744,D738:D744,"&lt;="&amp;AI745),0)</f>
        <v>0</v>
      </c>
      <c r="AK745" s="19" t="n">
        <f aca="false">IF(OR($F745="Activo",$F745="Cese"),MAX(0,(AF745-AJ745)/AH745),0)</f>
        <v>0</v>
      </c>
      <c r="AL745" s="19" t="n">
        <f aca="false">IF(OR($F745="Activo",$F745="Cese"),K745+IF(PROY_BON="Sí",0,J745),0)</f>
        <v>0</v>
      </c>
      <c r="AM745" s="19" t="n">
        <f aca="false">IF(AL745&gt;0,MAX(0,X745+AL745-Y745),Z745)</f>
        <v>0</v>
      </c>
      <c r="AN745" s="19" t="n">
        <f aca="false">SUMPRODUCT((AM745&gt;TR_DESDE)*(AM745-TR_DESDE)*TR_INC)</f>
        <v>0</v>
      </c>
      <c r="AO745" s="19" t="n">
        <f aca="false">IF(AL745&gt;0,MAX(0,AN745-IF($F745="Cese",MAX(AF745,AJ745),AF745)),0)</f>
        <v>0</v>
      </c>
      <c r="AP745" s="46" t="n">
        <f aca="false">IF(OR($F745="Activo",$F745="Cese"),ROUND(AK745+AO745,2),0)</f>
        <v>0</v>
      </c>
      <c r="AQ745" s="19" t="n">
        <f aca="false">IF($F745="Cese",MAX(0,AJ745-AN745),0)</f>
        <v>0</v>
      </c>
      <c r="AR745" s="19" t="str">
        <f aca="false">IF($B745="","",IF(COUNTIFS(RP_COD,$B745,'Retenciones Planilla'!$J$6:$J$105,"&lt;&gt;")=0,"",SUMIFS('Retenciones Planilla'!$J$6:$J$105,RP_COD,$B745)))</f>
        <v/>
      </c>
      <c r="AS745" s="19" t="str">
        <f aca="false">IF(AR745="","",AR745-AP745)</f>
        <v/>
      </c>
      <c r="AT745" s="23" t="str">
        <f aca="false">IF($B745="","",IF(NOT(OR($F745="Activo",$F745="Cese")),IF(N(AR745)=0,"—","Revisar: sin vínculo"),IF(AR745="",IF(AP745=0,"No corresponde","Sin dato planilla"),IF(ABS(AS745)&lt;=TOL,"OK",IF(AS745&gt;0,"Retuvo de más","Retuvo de menos")))))</f>
        <v/>
      </c>
      <c r="AU745" s="19" t="n">
        <f aca="false">IF(AND(BASE_RET="Planilla (si existe)",AR745&lt;&gt;""),AR745,AP745)</f>
        <v>0</v>
      </c>
      <c r="AV745" s="19" t="n">
        <f aca="false">AU745+N745</f>
        <v>0</v>
      </c>
    </row>
    <row r="746" customFormat="false" ht="15" hidden="false" customHeight="false" outlineLevel="0" collapsed="false">
      <c r="A746" s="43" t="n">
        <v>62</v>
      </c>
      <c r="B746" s="35" t="str">
        <f aca="false">IF(Trabajadores!$B$67="","",Trabajadores!$B$67)</f>
        <v/>
      </c>
      <c r="C746" s="35" t="str">
        <f aca="false">IF($B746="","",Trabajadores!$D$67)</f>
        <v/>
      </c>
      <c r="D746" s="43" t="n">
        <v>9</v>
      </c>
      <c r="E746" s="23" t="s">
        <v>306</v>
      </c>
      <c r="F746" s="23" t="str">
        <f aca="false">IF($B746="","",IF(OR(9&lt;Trabajadores!$M$67,9&gt;Trabajadores!$N$67),"No vinculado",IF(AND(9=Trabajadores!$N$67,Trabajadores!$O$67="Sí"),"Cese","Activo")))</f>
        <v/>
      </c>
      <c r="G746" s="19" t="n">
        <f aca="false">IF($B746="",0,SUMIFS(Ingresos!$W$6:$W$1505,ING_COD,$B746,ING_CLASE,"ORD"))</f>
        <v>0</v>
      </c>
      <c r="H746" s="19" t="n">
        <f aca="false">IF($B746="",0,SUMIFS(Ingresos!$W$6:$W$1505,ING_COD,$B746,ING_CLASE,"ORD",ING_COMP,"Sí"))</f>
        <v>0</v>
      </c>
      <c r="I746" s="19" t="n">
        <f aca="false">IF($B746="",0,SUMIFS(Ingresos!$W$6:$W$1505,ING_COD,$B746,ING_CLASE,"GRA"))</f>
        <v>0</v>
      </c>
      <c r="J746" s="19" t="n">
        <f aca="false">IF($B746="",0,SUMIFS(Ingresos!$W$6:$W$1505,ING_COD,$B746,ING_CLASE,"BON"))</f>
        <v>0</v>
      </c>
      <c r="K746" s="19" t="n">
        <f aca="false">IF($B746="",0,SUMIFS(Ingresos!$W$6:$W$1505,ING_COD,$B746,ING_CLASE,"EXT"))</f>
        <v>0</v>
      </c>
      <c r="L746" s="19" t="n">
        <f aca="false">IF($B746="",0,SUMIFS(Ingresos!$W$6:$W$1505,ING_COD,$B746,ING_CLASE,"OTO"))</f>
        <v>0</v>
      </c>
      <c r="M746" s="19" t="n">
        <f aca="false">IF($B746="",0,SUMIFS(Ingresos!$W$6:$W$1505,ING_COD,$B746,ING_CLASE,"OTX"))</f>
        <v>0</v>
      </c>
      <c r="N746" s="19" t="n">
        <f aca="false">IF($B746="",0,SUMIFS(Ingresos!$W$6:$W$1505,ING_COD,$B746,ING_CLASE,"RETO"))</f>
        <v>0</v>
      </c>
      <c r="O746" s="19" t="n">
        <f aca="false">IF($B746="",0,SUMIFS(Ingresos!$W$6:$W$1505,ING_COD,$B746,ING_CLASE,"INA"))</f>
        <v>0</v>
      </c>
      <c r="P746" s="19" t="n">
        <f aca="false">G746+I746+J746+K746+L746+M746</f>
        <v>0</v>
      </c>
      <c r="Q746" s="44" t="n">
        <f aca="false">IF($F746="Activo",4,IF($F746="Cese",1,0))</f>
        <v>0</v>
      </c>
      <c r="R746" s="19" t="n">
        <f aca="false">G746*Q746</f>
        <v>0</v>
      </c>
      <c r="S746" s="19" t="n">
        <f aca="false">IF($F746="Activo",SUMIFS(I746:I749,$D746:$D749,"&lt;="&amp;Trabajadores!$N$67)+IF(PROY_BON="Sí",SUMIFS(J746:J749,$D746:$D749,"&lt;="&amp;Trabajadores!$N$67),0),IF($F746="Cese",I746+IF(PROY_BON="Sí",J746,0),0))</f>
        <v>0</v>
      </c>
      <c r="T746" s="19" t="n">
        <f aca="false">IF(OR($F746&lt;&gt;"Activo",Trabajadores!$I$67="No"),0,IF(I749=0,H746*(1+IF(PROY_BON="Sí",Trabajadores!$P$67,0))*Trabajadores!$S$67/6*(Trabajadores!$N$67&gt;=12),0))</f>
        <v>0</v>
      </c>
      <c r="U746" s="19" t="n">
        <f aca="false">IF($F746="Activo",IF(Trabajadores!$J$67="Sí",L746*4,L746),IF($F746="Cese",L746,0))</f>
        <v>0</v>
      </c>
      <c r="V746" s="19" t="n">
        <f aca="false">IF(OR($F746="Activo",$F746="Cese"),M746,0)</f>
        <v>0</v>
      </c>
      <c r="W746" s="19" t="n">
        <f aca="false">IF(OR($F746="Activo",$F746="Cese"),SUM(P738:P745),0)</f>
        <v>0</v>
      </c>
      <c r="X746" s="36" t="n">
        <f aca="false">IF(OR($F746="Activo",$F746="Cese"),R746+S746+T746+U746+V746+W746,0)</f>
        <v>0</v>
      </c>
      <c r="Y746" s="19" t="n">
        <f aca="false">IF(OR($F746="Activo",$F746="Cese"),DED_FIJA,0)</f>
        <v>0</v>
      </c>
      <c r="Z746" s="36" t="n">
        <f aca="false">MAX(0,X746-Y746)</f>
        <v>0</v>
      </c>
      <c r="AA746" s="19" t="n">
        <f aca="false">IF(Z746=0,0,MAX(0,MIN(Z746,Parámetros!$G$19)-Parámetros!$F$19)*Parámetros!$E$19)</f>
        <v>0</v>
      </c>
      <c r="AB746" s="19" t="n">
        <f aca="false">IF(Z746=0,0,MAX(0,MIN(Z746,Parámetros!$G$20)-Parámetros!$F$20)*Parámetros!$E$20)</f>
        <v>0</v>
      </c>
      <c r="AC746" s="19" t="n">
        <f aca="false">IF(Z746=0,0,MAX(0,MIN(Z746,Parámetros!$G$21)-Parámetros!$F$21)*Parámetros!$E$21)</f>
        <v>0</v>
      </c>
      <c r="AD746" s="19" t="n">
        <f aca="false">IF(Z746=0,0,MAX(0,MIN(Z746,Parámetros!$G$22)-Parámetros!$F$22)*Parámetros!$E$22)</f>
        <v>0</v>
      </c>
      <c r="AE746" s="19" t="n">
        <f aca="false">IF(Z746=0,0,MAX(0,MIN(Z746,Parámetros!$G$23)-Parámetros!$F$23)*Parámetros!$E$23)</f>
        <v>0</v>
      </c>
      <c r="AF746" s="36" t="n">
        <f aca="false">SUM(AA746:AE746)</f>
        <v>0</v>
      </c>
      <c r="AG746" s="45" t="str">
        <f aca="false">IF(AM746&lt;=0,"-",INDEX(TR_TASA,MATCH(AM746,TR_DESDE,1)))</f>
        <v>-</v>
      </c>
      <c r="AH746" s="44" t="n">
        <f aca="false">IF($F746="Cese",1,IF($F746="Activo",INDEX(DIV_N,9),0))</f>
        <v>0</v>
      </c>
      <c r="AI746" s="44" t="n">
        <f aca="false">IF($F746="Cese",8,IF($F746="Activo",INDEX(DIV_HASTA,9),0))</f>
        <v>0</v>
      </c>
      <c r="AJ746" s="19" t="n">
        <f aca="false">IF(OR($F746="Activo",$F746="Cese"),SUMIFS(AV738:AV745,D738:D745,"&lt;="&amp;AI746),0)</f>
        <v>0</v>
      </c>
      <c r="AK746" s="19" t="n">
        <f aca="false">IF(OR($F746="Activo",$F746="Cese"),MAX(0,(AF746-AJ746)/AH746),0)</f>
        <v>0</v>
      </c>
      <c r="AL746" s="19" t="n">
        <f aca="false">IF(OR($F746="Activo",$F746="Cese"),K746+IF(PROY_BON="Sí",0,J746),0)</f>
        <v>0</v>
      </c>
      <c r="AM746" s="19" t="n">
        <f aca="false">IF(AL746&gt;0,MAX(0,X746+AL746-Y746),Z746)</f>
        <v>0</v>
      </c>
      <c r="AN746" s="19" t="n">
        <f aca="false">SUMPRODUCT((AM746&gt;TR_DESDE)*(AM746-TR_DESDE)*TR_INC)</f>
        <v>0</v>
      </c>
      <c r="AO746" s="19" t="n">
        <f aca="false">IF(AL746&gt;0,MAX(0,AN746-IF($F746="Cese",MAX(AF746,AJ746),AF746)),0)</f>
        <v>0</v>
      </c>
      <c r="AP746" s="46" t="n">
        <f aca="false">IF(OR($F746="Activo",$F746="Cese"),ROUND(AK746+AO746,2),0)</f>
        <v>0</v>
      </c>
      <c r="AQ746" s="19" t="n">
        <f aca="false">IF($F746="Cese",MAX(0,AJ746-AN746),0)</f>
        <v>0</v>
      </c>
      <c r="AR746" s="19" t="str">
        <f aca="false">IF($B746="","",IF(COUNTIFS(RP_COD,$B746,'Retenciones Planilla'!$K$6:$K$105,"&lt;&gt;")=0,"",SUMIFS('Retenciones Planilla'!$K$6:$K$105,RP_COD,$B746)))</f>
        <v/>
      </c>
      <c r="AS746" s="19" t="str">
        <f aca="false">IF(AR746="","",AR746-AP746)</f>
        <v/>
      </c>
      <c r="AT746" s="23" t="str">
        <f aca="false">IF($B746="","",IF(NOT(OR($F746="Activo",$F746="Cese")),IF(N(AR746)=0,"—","Revisar: sin vínculo"),IF(AR746="",IF(AP746=0,"No corresponde","Sin dato planilla"),IF(ABS(AS746)&lt;=TOL,"OK",IF(AS746&gt;0,"Retuvo de más","Retuvo de menos")))))</f>
        <v/>
      </c>
      <c r="AU746" s="19" t="n">
        <f aca="false">IF(AND(BASE_RET="Planilla (si existe)",AR746&lt;&gt;""),AR746,AP746)</f>
        <v>0</v>
      </c>
      <c r="AV746" s="19" t="n">
        <f aca="false">AU746+N746</f>
        <v>0</v>
      </c>
    </row>
    <row r="747" customFormat="false" ht="15" hidden="false" customHeight="false" outlineLevel="0" collapsed="false">
      <c r="A747" s="43" t="n">
        <v>62</v>
      </c>
      <c r="B747" s="35" t="str">
        <f aca="false">IF(Trabajadores!$B$67="","",Trabajadores!$B$67)</f>
        <v/>
      </c>
      <c r="C747" s="35" t="str">
        <f aca="false">IF($B747="","",Trabajadores!$D$67)</f>
        <v/>
      </c>
      <c r="D747" s="43" t="n">
        <v>10</v>
      </c>
      <c r="E747" s="23" t="s">
        <v>307</v>
      </c>
      <c r="F747" s="23" t="str">
        <f aca="false">IF($B747="","",IF(OR(10&lt;Trabajadores!$M$67,10&gt;Trabajadores!$N$67),"No vinculado",IF(AND(10=Trabajadores!$N$67,Trabajadores!$O$67="Sí"),"Cese","Activo")))</f>
        <v/>
      </c>
      <c r="G747" s="19" t="n">
        <f aca="false">IF($B747="",0,SUMIFS(Ingresos!$X$6:$X$1505,ING_COD,$B747,ING_CLASE,"ORD"))</f>
        <v>0</v>
      </c>
      <c r="H747" s="19" t="n">
        <f aca="false">IF($B747="",0,SUMIFS(Ingresos!$X$6:$X$1505,ING_COD,$B747,ING_CLASE,"ORD",ING_COMP,"Sí"))</f>
        <v>0</v>
      </c>
      <c r="I747" s="19" t="n">
        <f aca="false">IF($B747="",0,SUMIFS(Ingresos!$X$6:$X$1505,ING_COD,$B747,ING_CLASE,"GRA"))</f>
        <v>0</v>
      </c>
      <c r="J747" s="19" t="n">
        <f aca="false">IF($B747="",0,SUMIFS(Ingresos!$X$6:$X$1505,ING_COD,$B747,ING_CLASE,"BON"))</f>
        <v>0</v>
      </c>
      <c r="K747" s="19" t="n">
        <f aca="false">IF($B747="",0,SUMIFS(Ingresos!$X$6:$X$1505,ING_COD,$B747,ING_CLASE,"EXT"))</f>
        <v>0</v>
      </c>
      <c r="L747" s="19" t="n">
        <f aca="false">IF($B747="",0,SUMIFS(Ingresos!$X$6:$X$1505,ING_COD,$B747,ING_CLASE,"OTO"))</f>
        <v>0</v>
      </c>
      <c r="M747" s="19" t="n">
        <f aca="false">IF($B747="",0,SUMIFS(Ingresos!$X$6:$X$1505,ING_COD,$B747,ING_CLASE,"OTX"))</f>
        <v>0</v>
      </c>
      <c r="N747" s="19" t="n">
        <f aca="false">IF($B747="",0,SUMIFS(Ingresos!$X$6:$X$1505,ING_COD,$B747,ING_CLASE,"RETO"))</f>
        <v>0</v>
      </c>
      <c r="O747" s="19" t="n">
        <f aca="false">IF($B747="",0,SUMIFS(Ingresos!$X$6:$X$1505,ING_COD,$B747,ING_CLASE,"INA"))</f>
        <v>0</v>
      </c>
      <c r="P747" s="19" t="n">
        <f aca="false">G747+I747+J747+K747+L747+M747</f>
        <v>0</v>
      </c>
      <c r="Q747" s="44" t="n">
        <f aca="false">IF($F747="Activo",3,IF($F747="Cese",1,0))</f>
        <v>0</v>
      </c>
      <c r="R747" s="19" t="n">
        <f aca="false">G747*Q747</f>
        <v>0</v>
      </c>
      <c r="S747" s="19" t="n">
        <f aca="false">IF($F747="Activo",SUMIFS(I747:I749,$D747:$D749,"&lt;="&amp;Trabajadores!$N$67)+IF(PROY_BON="Sí",SUMIFS(J747:J749,$D747:$D749,"&lt;="&amp;Trabajadores!$N$67),0),IF($F747="Cese",I747+IF(PROY_BON="Sí",J747,0),0))</f>
        <v>0</v>
      </c>
      <c r="T747" s="19" t="n">
        <f aca="false">IF(OR($F747&lt;&gt;"Activo",Trabajadores!$I$67="No"),0,IF(I749=0,H747*(1+IF(PROY_BON="Sí",Trabajadores!$P$67,0))*Trabajadores!$S$67/6*(Trabajadores!$N$67&gt;=12),0))</f>
        <v>0</v>
      </c>
      <c r="U747" s="19" t="n">
        <f aca="false">IF($F747="Activo",IF(Trabajadores!$J$67="Sí",L747*3,L747),IF($F747="Cese",L747,0))</f>
        <v>0</v>
      </c>
      <c r="V747" s="19" t="n">
        <f aca="false">IF(OR($F747="Activo",$F747="Cese"),M747,0)</f>
        <v>0</v>
      </c>
      <c r="W747" s="19" t="n">
        <f aca="false">IF(OR($F747="Activo",$F747="Cese"),SUM(P738:P746),0)</f>
        <v>0</v>
      </c>
      <c r="X747" s="36" t="n">
        <f aca="false">IF(OR($F747="Activo",$F747="Cese"),R747+S747+T747+U747+V747+W747,0)</f>
        <v>0</v>
      </c>
      <c r="Y747" s="19" t="n">
        <f aca="false">IF(OR($F747="Activo",$F747="Cese"),DED_FIJA,0)</f>
        <v>0</v>
      </c>
      <c r="Z747" s="36" t="n">
        <f aca="false">MAX(0,X747-Y747)</f>
        <v>0</v>
      </c>
      <c r="AA747" s="19" t="n">
        <f aca="false">IF(Z747=0,0,MAX(0,MIN(Z747,Parámetros!$G$19)-Parámetros!$F$19)*Parámetros!$E$19)</f>
        <v>0</v>
      </c>
      <c r="AB747" s="19" t="n">
        <f aca="false">IF(Z747=0,0,MAX(0,MIN(Z747,Parámetros!$G$20)-Parámetros!$F$20)*Parámetros!$E$20)</f>
        <v>0</v>
      </c>
      <c r="AC747" s="19" t="n">
        <f aca="false">IF(Z747=0,0,MAX(0,MIN(Z747,Parámetros!$G$21)-Parámetros!$F$21)*Parámetros!$E$21)</f>
        <v>0</v>
      </c>
      <c r="AD747" s="19" t="n">
        <f aca="false">IF(Z747=0,0,MAX(0,MIN(Z747,Parámetros!$G$22)-Parámetros!$F$22)*Parámetros!$E$22)</f>
        <v>0</v>
      </c>
      <c r="AE747" s="19" t="n">
        <f aca="false">IF(Z747=0,0,MAX(0,MIN(Z747,Parámetros!$G$23)-Parámetros!$F$23)*Parámetros!$E$23)</f>
        <v>0</v>
      </c>
      <c r="AF747" s="36" t="n">
        <f aca="false">SUM(AA747:AE747)</f>
        <v>0</v>
      </c>
      <c r="AG747" s="45" t="str">
        <f aca="false">IF(AM747&lt;=0,"-",INDEX(TR_TASA,MATCH(AM747,TR_DESDE,1)))</f>
        <v>-</v>
      </c>
      <c r="AH747" s="44" t="n">
        <f aca="false">IF($F747="Cese",1,IF($F747="Activo",INDEX(DIV_N,10),0))</f>
        <v>0</v>
      </c>
      <c r="AI747" s="44" t="n">
        <f aca="false">IF($F747="Cese",9,IF($F747="Activo",INDEX(DIV_HASTA,10),0))</f>
        <v>0</v>
      </c>
      <c r="AJ747" s="19" t="n">
        <f aca="false">IF(OR($F747="Activo",$F747="Cese"),SUMIFS(AV738:AV746,D738:D746,"&lt;="&amp;AI747),0)</f>
        <v>0</v>
      </c>
      <c r="AK747" s="19" t="n">
        <f aca="false">IF(OR($F747="Activo",$F747="Cese"),MAX(0,(AF747-AJ747)/AH747),0)</f>
        <v>0</v>
      </c>
      <c r="AL747" s="19" t="n">
        <f aca="false">IF(OR($F747="Activo",$F747="Cese"),K747+IF(PROY_BON="Sí",0,J747),0)</f>
        <v>0</v>
      </c>
      <c r="AM747" s="19" t="n">
        <f aca="false">IF(AL747&gt;0,MAX(0,X747+AL747-Y747),Z747)</f>
        <v>0</v>
      </c>
      <c r="AN747" s="19" t="n">
        <f aca="false">SUMPRODUCT((AM747&gt;TR_DESDE)*(AM747-TR_DESDE)*TR_INC)</f>
        <v>0</v>
      </c>
      <c r="AO747" s="19" t="n">
        <f aca="false">IF(AL747&gt;0,MAX(0,AN747-IF($F747="Cese",MAX(AF747,AJ747),AF747)),0)</f>
        <v>0</v>
      </c>
      <c r="AP747" s="46" t="n">
        <f aca="false">IF(OR($F747="Activo",$F747="Cese"),ROUND(AK747+AO747,2),0)</f>
        <v>0</v>
      </c>
      <c r="AQ747" s="19" t="n">
        <f aca="false">IF($F747="Cese",MAX(0,AJ747-AN747),0)</f>
        <v>0</v>
      </c>
      <c r="AR747" s="19" t="str">
        <f aca="false">IF($B747="","",IF(COUNTIFS(RP_COD,$B747,'Retenciones Planilla'!$L$6:$L$105,"&lt;&gt;")=0,"",SUMIFS('Retenciones Planilla'!$L$6:$L$105,RP_COD,$B747)))</f>
        <v/>
      </c>
      <c r="AS747" s="19" t="str">
        <f aca="false">IF(AR747="","",AR747-AP747)</f>
        <v/>
      </c>
      <c r="AT747" s="23" t="str">
        <f aca="false">IF($B747="","",IF(NOT(OR($F747="Activo",$F747="Cese")),IF(N(AR747)=0,"—","Revisar: sin vínculo"),IF(AR747="",IF(AP747=0,"No corresponde","Sin dato planilla"),IF(ABS(AS747)&lt;=TOL,"OK",IF(AS747&gt;0,"Retuvo de más","Retuvo de menos")))))</f>
        <v/>
      </c>
      <c r="AU747" s="19" t="n">
        <f aca="false">IF(AND(BASE_RET="Planilla (si existe)",AR747&lt;&gt;""),AR747,AP747)</f>
        <v>0</v>
      </c>
      <c r="AV747" s="19" t="n">
        <f aca="false">AU747+N747</f>
        <v>0</v>
      </c>
    </row>
    <row r="748" customFormat="false" ht="15" hidden="false" customHeight="false" outlineLevel="0" collapsed="false">
      <c r="A748" s="43" t="n">
        <v>62</v>
      </c>
      <c r="B748" s="35" t="str">
        <f aca="false">IF(Trabajadores!$B$67="","",Trabajadores!$B$67)</f>
        <v/>
      </c>
      <c r="C748" s="35" t="str">
        <f aca="false">IF($B748="","",Trabajadores!$D$67)</f>
        <v/>
      </c>
      <c r="D748" s="43" t="n">
        <v>11</v>
      </c>
      <c r="E748" s="23" t="s">
        <v>308</v>
      </c>
      <c r="F748" s="23" t="str">
        <f aca="false">IF($B748="","",IF(OR(11&lt;Trabajadores!$M$67,11&gt;Trabajadores!$N$67),"No vinculado",IF(AND(11=Trabajadores!$N$67,Trabajadores!$O$67="Sí"),"Cese","Activo")))</f>
        <v/>
      </c>
      <c r="G748" s="19" t="n">
        <f aca="false">IF($B748="",0,SUMIFS(Ingresos!$Y$6:$Y$1505,ING_COD,$B748,ING_CLASE,"ORD"))</f>
        <v>0</v>
      </c>
      <c r="H748" s="19" t="n">
        <f aca="false">IF($B748="",0,SUMIFS(Ingresos!$Y$6:$Y$1505,ING_COD,$B748,ING_CLASE,"ORD",ING_COMP,"Sí"))</f>
        <v>0</v>
      </c>
      <c r="I748" s="19" t="n">
        <f aca="false">IF($B748="",0,SUMIFS(Ingresos!$Y$6:$Y$1505,ING_COD,$B748,ING_CLASE,"GRA"))</f>
        <v>0</v>
      </c>
      <c r="J748" s="19" t="n">
        <f aca="false">IF($B748="",0,SUMIFS(Ingresos!$Y$6:$Y$1505,ING_COD,$B748,ING_CLASE,"BON"))</f>
        <v>0</v>
      </c>
      <c r="K748" s="19" t="n">
        <f aca="false">IF($B748="",0,SUMIFS(Ingresos!$Y$6:$Y$1505,ING_COD,$B748,ING_CLASE,"EXT"))</f>
        <v>0</v>
      </c>
      <c r="L748" s="19" t="n">
        <f aca="false">IF($B748="",0,SUMIFS(Ingresos!$Y$6:$Y$1505,ING_COD,$B748,ING_CLASE,"OTO"))</f>
        <v>0</v>
      </c>
      <c r="M748" s="19" t="n">
        <f aca="false">IF($B748="",0,SUMIFS(Ingresos!$Y$6:$Y$1505,ING_COD,$B748,ING_CLASE,"OTX"))</f>
        <v>0</v>
      </c>
      <c r="N748" s="19" t="n">
        <f aca="false">IF($B748="",0,SUMIFS(Ingresos!$Y$6:$Y$1505,ING_COD,$B748,ING_CLASE,"RETO"))</f>
        <v>0</v>
      </c>
      <c r="O748" s="19" t="n">
        <f aca="false">IF($B748="",0,SUMIFS(Ingresos!$Y$6:$Y$1505,ING_COD,$B748,ING_CLASE,"INA"))</f>
        <v>0</v>
      </c>
      <c r="P748" s="19" t="n">
        <f aca="false">G748+I748+J748+K748+L748+M748</f>
        <v>0</v>
      </c>
      <c r="Q748" s="44" t="n">
        <f aca="false">IF($F748="Activo",2,IF($F748="Cese",1,0))</f>
        <v>0</v>
      </c>
      <c r="R748" s="19" t="n">
        <f aca="false">G748*Q748</f>
        <v>0</v>
      </c>
      <c r="S748" s="19" t="n">
        <f aca="false">IF($F748="Activo",SUMIFS(I748:I749,$D748:$D749,"&lt;="&amp;Trabajadores!$N$67)+IF(PROY_BON="Sí",SUMIFS(J748:J749,$D748:$D749,"&lt;="&amp;Trabajadores!$N$67),0),IF($F748="Cese",I748+IF(PROY_BON="Sí",J748,0),0))</f>
        <v>0</v>
      </c>
      <c r="T748" s="19" t="n">
        <f aca="false">IF(OR($F748&lt;&gt;"Activo",Trabajadores!$I$67="No"),0,IF(I749=0,H748*(1+IF(PROY_BON="Sí",Trabajadores!$P$67,0))*Trabajadores!$S$67/6*(Trabajadores!$N$67&gt;=12),0))</f>
        <v>0</v>
      </c>
      <c r="U748" s="19" t="n">
        <f aca="false">IF($F748="Activo",IF(Trabajadores!$J$67="Sí",L748*2,L748),IF($F748="Cese",L748,0))</f>
        <v>0</v>
      </c>
      <c r="V748" s="19" t="n">
        <f aca="false">IF(OR($F748="Activo",$F748="Cese"),M748,0)</f>
        <v>0</v>
      </c>
      <c r="W748" s="19" t="n">
        <f aca="false">IF(OR($F748="Activo",$F748="Cese"),SUM(P738:P747),0)</f>
        <v>0</v>
      </c>
      <c r="X748" s="36" t="n">
        <f aca="false">IF(OR($F748="Activo",$F748="Cese"),R748+S748+T748+U748+V748+W748,0)</f>
        <v>0</v>
      </c>
      <c r="Y748" s="19" t="n">
        <f aca="false">IF(OR($F748="Activo",$F748="Cese"),DED_FIJA,0)</f>
        <v>0</v>
      </c>
      <c r="Z748" s="36" t="n">
        <f aca="false">MAX(0,X748-Y748)</f>
        <v>0</v>
      </c>
      <c r="AA748" s="19" t="n">
        <f aca="false">IF(Z748=0,0,MAX(0,MIN(Z748,Parámetros!$G$19)-Parámetros!$F$19)*Parámetros!$E$19)</f>
        <v>0</v>
      </c>
      <c r="AB748" s="19" t="n">
        <f aca="false">IF(Z748=0,0,MAX(0,MIN(Z748,Parámetros!$G$20)-Parámetros!$F$20)*Parámetros!$E$20)</f>
        <v>0</v>
      </c>
      <c r="AC748" s="19" t="n">
        <f aca="false">IF(Z748=0,0,MAX(0,MIN(Z748,Parámetros!$G$21)-Parámetros!$F$21)*Parámetros!$E$21)</f>
        <v>0</v>
      </c>
      <c r="AD748" s="19" t="n">
        <f aca="false">IF(Z748=0,0,MAX(0,MIN(Z748,Parámetros!$G$22)-Parámetros!$F$22)*Parámetros!$E$22)</f>
        <v>0</v>
      </c>
      <c r="AE748" s="19" t="n">
        <f aca="false">IF(Z748=0,0,MAX(0,MIN(Z748,Parámetros!$G$23)-Parámetros!$F$23)*Parámetros!$E$23)</f>
        <v>0</v>
      </c>
      <c r="AF748" s="36" t="n">
        <f aca="false">SUM(AA748:AE748)</f>
        <v>0</v>
      </c>
      <c r="AG748" s="45" t="str">
        <f aca="false">IF(AM748&lt;=0,"-",INDEX(TR_TASA,MATCH(AM748,TR_DESDE,1)))</f>
        <v>-</v>
      </c>
      <c r="AH748" s="44" t="n">
        <f aca="false">IF($F748="Cese",1,IF($F748="Activo",INDEX(DIV_N,11),0))</f>
        <v>0</v>
      </c>
      <c r="AI748" s="44" t="n">
        <f aca="false">IF($F748="Cese",10,IF($F748="Activo",INDEX(DIV_HASTA,11),0))</f>
        <v>0</v>
      </c>
      <c r="AJ748" s="19" t="n">
        <f aca="false">IF(OR($F748="Activo",$F748="Cese"),SUMIFS(AV738:AV747,D738:D747,"&lt;="&amp;AI748),0)</f>
        <v>0</v>
      </c>
      <c r="AK748" s="19" t="n">
        <f aca="false">IF(OR($F748="Activo",$F748="Cese"),MAX(0,(AF748-AJ748)/AH748),0)</f>
        <v>0</v>
      </c>
      <c r="AL748" s="19" t="n">
        <f aca="false">IF(OR($F748="Activo",$F748="Cese"),K748+IF(PROY_BON="Sí",0,J748),0)</f>
        <v>0</v>
      </c>
      <c r="AM748" s="19" t="n">
        <f aca="false">IF(AL748&gt;0,MAX(0,X748+AL748-Y748),Z748)</f>
        <v>0</v>
      </c>
      <c r="AN748" s="19" t="n">
        <f aca="false">SUMPRODUCT((AM748&gt;TR_DESDE)*(AM748-TR_DESDE)*TR_INC)</f>
        <v>0</v>
      </c>
      <c r="AO748" s="19" t="n">
        <f aca="false">IF(AL748&gt;0,MAX(0,AN748-IF($F748="Cese",MAX(AF748,AJ748),AF748)),0)</f>
        <v>0</v>
      </c>
      <c r="AP748" s="46" t="n">
        <f aca="false">IF(OR($F748="Activo",$F748="Cese"),ROUND(AK748+AO748,2),0)</f>
        <v>0</v>
      </c>
      <c r="AQ748" s="19" t="n">
        <f aca="false">IF($F748="Cese",MAX(0,AJ748-AN748),0)</f>
        <v>0</v>
      </c>
      <c r="AR748" s="19" t="str">
        <f aca="false">IF($B748="","",IF(COUNTIFS(RP_COD,$B748,'Retenciones Planilla'!$M$6:$M$105,"&lt;&gt;")=0,"",SUMIFS('Retenciones Planilla'!$M$6:$M$105,RP_COD,$B748)))</f>
        <v/>
      </c>
      <c r="AS748" s="19" t="str">
        <f aca="false">IF(AR748="","",AR748-AP748)</f>
        <v/>
      </c>
      <c r="AT748" s="23" t="str">
        <f aca="false">IF($B748="","",IF(NOT(OR($F748="Activo",$F748="Cese")),IF(N(AR748)=0,"—","Revisar: sin vínculo"),IF(AR748="",IF(AP748=0,"No corresponde","Sin dato planilla"),IF(ABS(AS748)&lt;=TOL,"OK",IF(AS748&gt;0,"Retuvo de más","Retuvo de menos")))))</f>
        <v/>
      </c>
      <c r="AU748" s="19" t="n">
        <f aca="false">IF(AND(BASE_RET="Planilla (si existe)",AR748&lt;&gt;""),AR748,AP748)</f>
        <v>0</v>
      </c>
      <c r="AV748" s="19" t="n">
        <f aca="false">AU748+N748</f>
        <v>0</v>
      </c>
    </row>
    <row r="749" customFormat="false" ht="15" hidden="false" customHeight="false" outlineLevel="0" collapsed="false">
      <c r="A749" s="43" t="n">
        <v>62</v>
      </c>
      <c r="B749" s="35" t="str">
        <f aca="false">IF(Trabajadores!$B$67="","",Trabajadores!$B$67)</f>
        <v/>
      </c>
      <c r="C749" s="35" t="str">
        <f aca="false">IF($B749="","",Trabajadores!$D$67)</f>
        <v/>
      </c>
      <c r="D749" s="43" t="n">
        <v>12</v>
      </c>
      <c r="E749" s="23" t="s">
        <v>309</v>
      </c>
      <c r="F749" s="23" t="str">
        <f aca="false">IF($B749="","",IF(OR(12&lt;Trabajadores!$M$67,12&gt;Trabajadores!$N$67),"No vinculado",IF(AND(12=Trabajadores!$N$67,Trabajadores!$O$67="Sí"),"Cese","Activo")))</f>
        <v/>
      </c>
      <c r="G749" s="19" t="n">
        <f aca="false">IF($B749="",0,SUMIFS(Ingresos!$Z$6:$Z$1505,ING_COD,$B749,ING_CLASE,"ORD"))</f>
        <v>0</v>
      </c>
      <c r="H749" s="19" t="n">
        <f aca="false">IF($B749="",0,SUMIFS(Ingresos!$Z$6:$Z$1505,ING_COD,$B749,ING_CLASE,"ORD",ING_COMP,"Sí"))</f>
        <v>0</v>
      </c>
      <c r="I749" s="19" t="n">
        <f aca="false">IF($B749="",0,SUMIFS(Ingresos!$Z$6:$Z$1505,ING_COD,$B749,ING_CLASE,"GRA"))</f>
        <v>0</v>
      </c>
      <c r="J749" s="19" t="n">
        <f aca="false">IF($B749="",0,SUMIFS(Ingresos!$Z$6:$Z$1505,ING_COD,$B749,ING_CLASE,"BON"))</f>
        <v>0</v>
      </c>
      <c r="K749" s="19" t="n">
        <f aca="false">IF($B749="",0,SUMIFS(Ingresos!$Z$6:$Z$1505,ING_COD,$B749,ING_CLASE,"EXT"))</f>
        <v>0</v>
      </c>
      <c r="L749" s="19" t="n">
        <f aca="false">IF($B749="",0,SUMIFS(Ingresos!$Z$6:$Z$1505,ING_COD,$B749,ING_CLASE,"OTO"))</f>
        <v>0</v>
      </c>
      <c r="M749" s="19" t="n">
        <f aca="false">IF($B749="",0,SUMIFS(Ingresos!$Z$6:$Z$1505,ING_COD,$B749,ING_CLASE,"OTX"))</f>
        <v>0</v>
      </c>
      <c r="N749" s="19" t="n">
        <f aca="false">IF($B749="",0,SUMIFS(Ingresos!$Z$6:$Z$1505,ING_COD,$B749,ING_CLASE,"RETO"))</f>
        <v>0</v>
      </c>
      <c r="O749" s="19" t="n">
        <f aca="false">IF($B749="",0,SUMIFS(Ingresos!$Z$6:$Z$1505,ING_COD,$B749,ING_CLASE,"INA"))</f>
        <v>0</v>
      </c>
      <c r="P749" s="19" t="n">
        <f aca="false">G749+I749+J749+K749+L749+M749</f>
        <v>0</v>
      </c>
      <c r="Q749" s="44" t="n">
        <f aca="false">IF($F749="Activo",1,IF($F749="Cese",1,0))</f>
        <v>0</v>
      </c>
      <c r="R749" s="19" t="n">
        <f aca="false">G749*Q749</f>
        <v>0</v>
      </c>
      <c r="S749" s="19" t="n">
        <f aca="false">IF($F749="Activo",SUMIFS(I749:I749,$D749:$D749,"&lt;="&amp;Trabajadores!$N$67)+IF(PROY_BON="Sí",SUMIFS(J749:J749,$D749:$D749,"&lt;="&amp;Trabajadores!$N$67),0),IF($F749="Cese",I749+IF(PROY_BON="Sí",J749,0),0))</f>
        <v>0</v>
      </c>
      <c r="T749" s="19" t="n">
        <f aca="false">0</f>
        <v>0</v>
      </c>
      <c r="U749" s="19" t="n">
        <f aca="false">IF($F749="Activo",IF(Trabajadores!$J$67="Sí",L749*1,L749),IF($F749="Cese",L749,0))</f>
        <v>0</v>
      </c>
      <c r="V749" s="19" t="n">
        <f aca="false">IF(OR($F749="Activo",$F749="Cese"),M749,0)</f>
        <v>0</v>
      </c>
      <c r="W749" s="19" t="n">
        <f aca="false">IF(OR($F749="Activo",$F749="Cese"),SUM(P738:P748),0)</f>
        <v>0</v>
      </c>
      <c r="X749" s="36" t="n">
        <f aca="false">IF(OR($F749="Activo",$F749="Cese"),R749+S749+T749+U749+V749+W749,0)</f>
        <v>0</v>
      </c>
      <c r="Y749" s="19" t="n">
        <f aca="false">IF(OR($F749="Activo",$F749="Cese"),DED_FIJA,0)</f>
        <v>0</v>
      </c>
      <c r="Z749" s="36" t="n">
        <f aca="false">MAX(0,X749-Y749)</f>
        <v>0</v>
      </c>
      <c r="AA749" s="19" t="n">
        <f aca="false">IF(Z749=0,0,MAX(0,MIN(Z749,Parámetros!$G$19)-Parámetros!$F$19)*Parámetros!$E$19)</f>
        <v>0</v>
      </c>
      <c r="AB749" s="19" t="n">
        <f aca="false">IF(Z749=0,0,MAX(0,MIN(Z749,Parámetros!$G$20)-Parámetros!$F$20)*Parámetros!$E$20)</f>
        <v>0</v>
      </c>
      <c r="AC749" s="19" t="n">
        <f aca="false">IF(Z749=0,0,MAX(0,MIN(Z749,Parámetros!$G$21)-Parámetros!$F$21)*Parámetros!$E$21)</f>
        <v>0</v>
      </c>
      <c r="AD749" s="19" t="n">
        <f aca="false">IF(Z749=0,0,MAX(0,MIN(Z749,Parámetros!$G$22)-Parámetros!$F$22)*Parámetros!$E$22)</f>
        <v>0</v>
      </c>
      <c r="AE749" s="19" t="n">
        <f aca="false">IF(Z749=0,0,MAX(0,MIN(Z749,Parámetros!$G$23)-Parámetros!$F$23)*Parámetros!$E$23)</f>
        <v>0</v>
      </c>
      <c r="AF749" s="36" t="n">
        <f aca="false">SUM(AA749:AE749)</f>
        <v>0</v>
      </c>
      <c r="AG749" s="45" t="str">
        <f aca="false">IF(AM749&lt;=0,"-",INDEX(TR_TASA,MATCH(AM749,TR_DESDE,1)))</f>
        <v>-</v>
      </c>
      <c r="AH749" s="44" t="n">
        <f aca="false">IF($F749="Cese",1,IF($F749="Activo",INDEX(DIV_N,12),0))</f>
        <v>0</v>
      </c>
      <c r="AI749" s="44" t="n">
        <f aca="false">IF($F749="Cese",11,IF($F749="Activo",INDEX(DIV_HASTA,12),0))</f>
        <v>0</v>
      </c>
      <c r="AJ749" s="19" t="n">
        <f aca="false">IF(OR($F749="Activo",$F749="Cese"),SUMIFS(AV738:AV748,D738:D748,"&lt;="&amp;AI749),0)</f>
        <v>0</v>
      </c>
      <c r="AK749" s="19" t="n">
        <f aca="false">IF(OR($F749="Activo",$F749="Cese"),MAX(0,(AF749-AJ749)/AH749),0)</f>
        <v>0</v>
      </c>
      <c r="AL749" s="19" t="n">
        <f aca="false">IF(OR($F749="Activo",$F749="Cese"),K749+IF(PROY_BON="Sí",0,J749),0)</f>
        <v>0</v>
      </c>
      <c r="AM749" s="19" t="n">
        <f aca="false">IF(AL749&gt;0,MAX(0,X749+AL749-Y749),Z749)</f>
        <v>0</v>
      </c>
      <c r="AN749" s="19" t="n">
        <f aca="false">SUMPRODUCT((AM749&gt;TR_DESDE)*(AM749-TR_DESDE)*TR_INC)</f>
        <v>0</v>
      </c>
      <c r="AO749" s="19" t="n">
        <f aca="false">IF(AL749&gt;0,MAX(0,AN749-IF(TRUE(),MAX(AF749,AJ749),AF749)),0)</f>
        <v>0</v>
      </c>
      <c r="AP749" s="46" t="n">
        <f aca="false">IF(OR($F749="Activo",$F749="Cese"),ROUND(AK749+AO749,2),0)</f>
        <v>0</v>
      </c>
      <c r="AQ749" s="19" t="n">
        <f aca="false">IF(OR($F749="Activo",$F749="Cese"),MAX(0,AJ749-AN749),0)</f>
        <v>0</v>
      </c>
      <c r="AR749" s="19" t="str">
        <f aca="false">IF($B749="","",IF(COUNTIFS(RP_COD,$B749,'Retenciones Planilla'!$N$6:$N$105,"&lt;&gt;")=0,"",SUMIFS('Retenciones Planilla'!$N$6:$N$105,RP_COD,$B749)))</f>
        <v/>
      </c>
      <c r="AS749" s="19" t="str">
        <f aca="false">IF(AR749="","",AR749-AP749)</f>
        <v/>
      </c>
      <c r="AT749" s="23" t="str">
        <f aca="false">IF($B749="","",IF(NOT(OR($F749="Activo",$F749="Cese")),IF(N(AR749)=0,"—","Revisar: sin vínculo"),IF(AR749="",IF(AP749=0,"No corresponde","Sin dato planilla"),IF(ABS(AS749)&lt;=TOL,"OK",IF(AS749&gt;0,"Retuvo de más","Retuvo de menos")))))</f>
        <v/>
      </c>
      <c r="AU749" s="19" t="n">
        <f aca="false">IF(AND(BASE_RET="Planilla (si existe)",AR749&lt;&gt;""),AR749,AP749)</f>
        <v>0</v>
      </c>
      <c r="AV749" s="19" t="n">
        <f aca="false">AU749+N749</f>
        <v>0</v>
      </c>
    </row>
    <row r="750" customFormat="false" ht="15" hidden="false" customHeight="false" outlineLevel="0" collapsed="false">
      <c r="A750" s="43" t="n">
        <v>63</v>
      </c>
      <c r="B750" s="35" t="str">
        <f aca="false">IF(Trabajadores!$B$68="","",Trabajadores!$B$68)</f>
        <v/>
      </c>
      <c r="C750" s="35" t="str">
        <f aca="false">IF($B750="","",Trabajadores!$D$68)</f>
        <v/>
      </c>
      <c r="D750" s="43" t="n">
        <v>1</v>
      </c>
      <c r="E750" s="23" t="s">
        <v>298</v>
      </c>
      <c r="F750" s="23" t="str">
        <f aca="false">IF($B750="","",IF(OR(1&lt;Trabajadores!$M$68,1&gt;Trabajadores!$N$68),"No vinculado",IF(AND(1=Trabajadores!$N$68,Trabajadores!$O$68="Sí"),"Cese","Activo")))</f>
        <v/>
      </c>
      <c r="G750" s="19" t="n">
        <f aca="false">IF($B750="",0,SUMIFS(Ingresos!$O$6:$O$1505,ING_COD,$B750,ING_CLASE,"ORD"))</f>
        <v>0</v>
      </c>
      <c r="H750" s="19" t="n">
        <f aca="false">IF($B750="",0,SUMIFS(Ingresos!$O$6:$O$1505,ING_COD,$B750,ING_CLASE,"ORD",ING_COMP,"Sí"))</f>
        <v>0</v>
      </c>
      <c r="I750" s="19" t="n">
        <f aca="false">IF($B750="",0,SUMIFS(Ingresos!$O$6:$O$1505,ING_COD,$B750,ING_CLASE,"GRA"))</f>
        <v>0</v>
      </c>
      <c r="J750" s="19" t="n">
        <f aca="false">IF($B750="",0,SUMIFS(Ingresos!$O$6:$O$1505,ING_COD,$B750,ING_CLASE,"BON"))</f>
        <v>0</v>
      </c>
      <c r="K750" s="19" t="n">
        <f aca="false">IF($B750="",0,SUMIFS(Ingresos!$O$6:$O$1505,ING_COD,$B750,ING_CLASE,"EXT"))</f>
        <v>0</v>
      </c>
      <c r="L750" s="19" t="n">
        <f aca="false">IF($B750="",0,SUMIFS(Ingresos!$O$6:$O$1505,ING_COD,$B750,ING_CLASE,"OTO"))</f>
        <v>0</v>
      </c>
      <c r="M750" s="19" t="n">
        <f aca="false">IF($B750="",0,SUMIFS(Ingresos!$O$6:$O$1505,ING_COD,$B750,ING_CLASE,"OTX"))</f>
        <v>0</v>
      </c>
      <c r="N750" s="19" t="n">
        <f aca="false">IF($B750="",0,SUMIFS(Ingresos!$O$6:$O$1505,ING_COD,$B750,ING_CLASE,"RETO"))</f>
        <v>0</v>
      </c>
      <c r="O750" s="19" t="n">
        <f aca="false">IF($B750="",0,SUMIFS(Ingresos!$O$6:$O$1505,ING_COD,$B750,ING_CLASE,"INA"))</f>
        <v>0</v>
      </c>
      <c r="P750" s="19" t="n">
        <f aca="false">G750+I750+J750+K750+L750+M750</f>
        <v>0</v>
      </c>
      <c r="Q750" s="44" t="n">
        <f aca="false">IF($F750="Activo",12,IF($F750="Cese",1,0))</f>
        <v>0</v>
      </c>
      <c r="R750" s="19" t="n">
        <f aca="false">G750*Q750</f>
        <v>0</v>
      </c>
      <c r="S750" s="19" t="n">
        <f aca="false">IF($F750="Activo",SUMIFS(I750:I761,$D750:$D761,"&lt;="&amp;Trabajadores!$N$68)+IF(PROY_BON="Sí",SUMIFS(J750:J761,$D750:$D761,"&lt;="&amp;Trabajadores!$N$68),0),IF($F750="Cese",I750+IF(PROY_BON="Sí",J750,0),0))</f>
        <v>0</v>
      </c>
      <c r="T750" s="19" t="n">
        <f aca="false">IF(OR($F750&lt;&gt;"Activo",Trabajadores!$I$68="No"),0,IF(I756=0,H750*(1+IF(PROY_BON="Sí",Trabajadores!$P$68,0))*Trabajadores!$R$68/6*(Trabajadores!$N$68&gt;=7),0)+IF(I761=0,H750*(1+IF(PROY_BON="Sí",Trabajadores!$P$68,0))*Trabajadores!$S$68/6*(Trabajadores!$N$68&gt;=12),0))</f>
        <v>0</v>
      </c>
      <c r="U750" s="19" t="n">
        <f aca="false">IF($F750="Activo",IF(Trabajadores!$J$68="Sí",L750*12,L750),IF($F750="Cese",L750,0))</f>
        <v>0</v>
      </c>
      <c r="V750" s="19" t="n">
        <f aca="false">IF(OR($F750="Activo",$F750="Cese"),M750,0)</f>
        <v>0</v>
      </c>
      <c r="W750" s="19" t="n">
        <f aca="false">0</f>
        <v>0</v>
      </c>
      <c r="X750" s="36" t="n">
        <f aca="false">IF(OR($F750="Activo",$F750="Cese"),R750+S750+T750+U750+V750+W750,0)</f>
        <v>0</v>
      </c>
      <c r="Y750" s="19" t="n">
        <f aca="false">IF(OR($F750="Activo",$F750="Cese"),DED_FIJA,0)</f>
        <v>0</v>
      </c>
      <c r="Z750" s="36" t="n">
        <f aca="false">MAX(0,X750-Y750)</f>
        <v>0</v>
      </c>
      <c r="AA750" s="19" t="n">
        <f aca="false">IF(Z750=0,0,MAX(0,MIN(Z750,Parámetros!$G$19)-Parámetros!$F$19)*Parámetros!$E$19)</f>
        <v>0</v>
      </c>
      <c r="AB750" s="19" t="n">
        <f aca="false">IF(Z750=0,0,MAX(0,MIN(Z750,Parámetros!$G$20)-Parámetros!$F$20)*Parámetros!$E$20)</f>
        <v>0</v>
      </c>
      <c r="AC750" s="19" t="n">
        <f aca="false">IF(Z750=0,0,MAX(0,MIN(Z750,Parámetros!$G$21)-Parámetros!$F$21)*Parámetros!$E$21)</f>
        <v>0</v>
      </c>
      <c r="AD750" s="19" t="n">
        <f aca="false">IF(Z750=0,0,MAX(0,MIN(Z750,Parámetros!$G$22)-Parámetros!$F$22)*Parámetros!$E$22)</f>
        <v>0</v>
      </c>
      <c r="AE750" s="19" t="n">
        <f aca="false">IF(Z750=0,0,MAX(0,MIN(Z750,Parámetros!$G$23)-Parámetros!$F$23)*Parámetros!$E$23)</f>
        <v>0</v>
      </c>
      <c r="AF750" s="36" t="n">
        <f aca="false">SUM(AA750:AE750)</f>
        <v>0</v>
      </c>
      <c r="AG750" s="45" t="str">
        <f aca="false">IF(AM750&lt;=0,"-",INDEX(TR_TASA,MATCH(AM750,TR_DESDE,1)))</f>
        <v>-</v>
      </c>
      <c r="AH750" s="44" t="n">
        <f aca="false">IF($F750="Cese",1,IF($F750="Activo",INDEX(DIV_N,1),0))</f>
        <v>0</v>
      </c>
      <c r="AI750" s="44" t="n">
        <f aca="false">IF($F750="Cese",0,IF($F750="Activo",INDEX(DIV_HASTA,1),0))</f>
        <v>0</v>
      </c>
      <c r="AJ750" s="19" t="n">
        <f aca="false">0</f>
        <v>0</v>
      </c>
      <c r="AK750" s="19" t="n">
        <f aca="false">IF(OR($F750="Activo",$F750="Cese"),MAX(0,(AF750-AJ750)/AH750),0)</f>
        <v>0</v>
      </c>
      <c r="AL750" s="19" t="n">
        <f aca="false">IF(OR($F750="Activo",$F750="Cese"),K750+IF(PROY_BON="Sí",0,J750),0)</f>
        <v>0</v>
      </c>
      <c r="AM750" s="19" t="n">
        <f aca="false">IF(AL750&gt;0,MAX(0,X750+AL750-Y750),Z750)</f>
        <v>0</v>
      </c>
      <c r="AN750" s="19" t="n">
        <f aca="false">SUMPRODUCT((AM750&gt;TR_DESDE)*(AM750-TR_DESDE)*TR_INC)</f>
        <v>0</v>
      </c>
      <c r="AO750" s="19" t="n">
        <f aca="false">IF(AL750&gt;0,MAX(0,AN750-IF($F750="Cese",MAX(AF750,AJ750),AF750)),0)</f>
        <v>0</v>
      </c>
      <c r="AP750" s="46" t="n">
        <f aca="false">IF(OR($F750="Activo",$F750="Cese"),ROUND(AK750+AO750,2),0)</f>
        <v>0</v>
      </c>
      <c r="AQ750" s="19" t="n">
        <f aca="false">IF($F750="Cese",MAX(0,AJ750-AN750),0)</f>
        <v>0</v>
      </c>
      <c r="AR750" s="19" t="str">
        <f aca="false">IF($B750="","",IF(COUNTIFS(RP_COD,$B750,'Retenciones Planilla'!$C$6:$C$105,"&lt;&gt;")=0,"",SUMIFS('Retenciones Planilla'!$C$6:$C$105,RP_COD,$B750)))</f>
        <v/>
      </c>
      <c r="AS750" s="19" t="str">
        <f aca="false">IF(AR750="","",AR750-AP750)</f>
        <v/>
      </c>
      <c r="AT750" s="23" t="str">
        <f aca="false">IF($B750="","",IF(NOT(OR($F750="Activo",$F750="Cese")),IF(N(AR750)=0,"—","Revisar: sin vínculo"),IF(AR750="",IF(AP750=0,"No corresponde","Sin dato planilla"),IF(ABS(AS750)&lt;=TOL,"OK",IF(AS750&gt;0,"Retuvo de más","Retuvo de menos")))))</f>
        <v/>
      </c>
      <c r="AU750" s="19" t="n">
        <f aca="false">IF(AND(BASE_RET="Planilla (si existe)",AR750&lt;&gt;""),AR750,AP750)</f>
        <v>0</v>
      </c>
      <c r="AV750" s="19" t="n">
        <f aca="false">AU750+N750</f>
        <v>0</v>
      </c>
    </row>
    <row r="751" customFormat="false" ht="15" hidden="false" customHeight="false" outlineLevel="0" collapsed="false">
      <c r="A751" s="43" t="n">
        <v>63</v>
      </c>
      <c r="B751" s="35" t="str">
        <f aca="false">IF(Trabajadores!$B$68="","",Trabajadores!$B$68)</f>
        <v/>
      </c>
      <c r="C751" s="35" t="str">
        <f aca="false">IF($B751="","",Trabajadores!$D$68)</f>
        <v/>
      </c>
      <c r="D751" s="43" t="n">
        <v>2</v>
      </c>
      <c r="E751" s="23" t="s">
        <v>299</v>
      </c>
      <c r="F751" s="23" t="str">
        <f aca="false">IF($B751="","",IF(OR(2&lt;Trabajadores!$M$68,2&gt;Trabajadores!$N$68),"No vinculado",IF(AND(2=Trabajadores!$N$68,Trabajadores!$O$68="Sí"),"Cese","Activo")))</f>
        <v/>
      </c>
      <c r="G751" s="19" t="n">
        <f aca="false">IF($B751="",0,SUMIFS(Ingresos!$P$6:$P$1505,ING_COD,$B751,ING_CLASE,"ORD"))</f>
        <v>0</v>
      </c>
      <c r="H751" s="19" t="n">
        <f aca="false">IF($B751="",0,SUMIFS(Ingresos!$P$6:$P$1505,ING_COD,$B751,ING_CLASE,"ORD",ING_COMP,"Sí"))</f>
        <v>0</v>
      </c>
      <c r="I751" s="19" t="n">
        <f aca="false">IF($B751="",0,SUMIFS(Ingresos!$P$6:$P$1505,ING_COD,$B751,ING_CLASE,"GRA"))</f>
        <v>0</v>
      </c>
      <c r="J751" s="19" t="n">
        <f aca="false">IF($B751="",0,SUMIFS(Ingresos!$P$6:$P$1505,ING_COD,$B751,ING_CLASE,"BON"))</f>
        <v>0</v>
      </c>
      <c r="K751" s="19" t="n">
        <f aca="false">IF($B751="",0,SUMIFS(Ingresos!$P$6:$P$1505,ING_COD,$B751,ING_CLASE,"EXT"))</f>
        <v>0</v>
      </c>
      <c r="L751" s="19" t="n">
        <f aca="false">IF($B751="",0,SUMIFS(Ingresos!$P$6:$P$1505,ING_COD,$B751,ING_CLASE,"OTO"))</f>
        <v>0</v>
      </c>
      <c r="M751" s="19" t="n">
        <f aca="false">IF($B751="",0,SUMIFS(Ingresos!$P$6:$P$1505,ING_COD,$B751,ING_CLASE,"OTX"))</f>
        <v>0</v>
      </c>
      <c r="N751" s="19" t="n">
        <f aca="false">IF($B751="",0,SUMIFS(Ingresos!$P$6:$P$1505,ING_COD,$B751,ING_CLASE,"RETO"))</f>
        <v>0</v>
      </c>
      <c r="O751" s="19" t="n">
        <f aca="false">IF($B751="",0,SUMIFS(Ingresos!$P$6:$P$1505,ING_COD,$B751,ING_CLASE,"INA"))</f>
        <v>0</v>
      </c>
      <c r="P751" s="19" t="n">
        <f aca="false">G751+I751+J751+K751+L751+M751</f>
        <v>0</v>
      </c>
      <c r="Q751" s="44" t="n">
        <f aca="false">IF($F751="Activo",11,IF($F751="Cese",1,0))</f>
        <v>0</v>
      </c>
      <c r="R751" s="19" t="n">
        <f aca="false">G751*Q751</f>
        <v>0</v>
      </c>
      <c r="S751" s="19" t="n">
        <f aca="false">IF($F751="Activo",SUMIFS(I751:I761,$D751:$D761,"&lt;="&amp;Trabajadores!$N$68)+IF(PROY_BON="Sí",SUMIFS(J751:J761,$D751:$D761,"&lt;="&amp;Trabajadores!$N$68),0),IF($F751="Cese",I751+IF(PROY_BON="Sí",J751,0),0))</f>
        <v>0</v>
      </c>
      <c r="T751" s="19" t="n">
        <f aca="false">IF(OR($F751&lt;&gt;"Activo",Trabajadores!$I$68="No"),0,IF(I756=0,H751*(1+IF(PROY_BON="Sí",Trabajadores!$P$68,0))*Trabajadores!$R$68/6*(Trabajadores!$N$68&gt;=7),0)+IF(I761=0,H751*(1+IF(PROY_BON="Sí",Trabajadores!$P$68,0))*Trabajadores!$S$68/6*(Trabajadores!$N$68&gt;=12),0))</f>
        <v>0</v>
      </c>
      <c r="U751" s="19" t="n">
        <f aca="false">IF($F751="Activo",IF(Trabajadores!$J$68="Sí",L751*11,L751),IF($F751="Cese",L751,0))</f>
        <v>0</v>
      </c>
      <c r="V751" s="19" t="n">
        <f aca="false">IF(OR($F751="Activo",$F751="Cese"),M751,0)</f>
        <v>0</v>
      </c>
      <c r="W751" s="19" t="n">
        <f aca="false">IF(OR($F751="Activo",$F751="Cese"),SUM(P750:P750),0)</f>
        <v>0</v>
      </c>
      <c r="X751" s="36" t="n">
        <f aca="false">IF(OR($F751="Activo",$F751="Cese"),R751+S751+T751+U751+V751+W751,0)</f>
        <v>0</v>
      </c>
      <c r="Y751" s="19" t="n">
        <f aca="false">IF(OR($F751="Activo",$F751="Cese"),DED_FIJA,0)</f>
        <v>0</v>
      </c>
      <c r="Z751" s="36" t="n">
        <f aca="false">MAX(0,X751-Y751)</f>
        <v>0</v>
      </c>
      <c r="AA751" s="19" t="n">
        <f aca="false">IF(Z751=0,0,MAX(0,MIN(Z751,Parámetros!$G$19)-Parámetros!$F$19)*Parámetros!$E$19)</f>
        <v>0</v>
      </c>
      <c r="AB751" s="19" t="n">
        <f aca="false">IF(Z751=0,0,MAX(0,MIN(Z751,Parámetros!$G$20)-Parámetros!$F$20)*Parámetros!$E$20)</f>
        <v>0</v>
      </c>
      <c r="AC751" s="19" t="n">
        <f aca="false">IF(Z751=0,0,MAX(0,MIN(Z751,Parámetros!$G$21)-Parámetros!$F$21)*Parámetros!$E$21)</f>
        <v>0</v>
      </c>
      <c r="AD751" s="19" t="n">
        <f aca="false">IF(Z751=0,0,MAX(0,MIN(Z751,Parámetros!$G$22)-Parámetros!$F$22)*Parámetros!$E$22)</f>
        <v>0</v>
      </c>
      <c r="AE751" s="19" t="n">
        <f aca="false">IF(Z751=0,0,MAX(0,MIN(Z751,Parámetros!$G$23)-Parámetros!$F$23)*Parámetros!$E$23)</f>
        <v>0</v>
      </c>
      <c r="AF751" s="36" t="n">
        <f aca="false">SUM(AA751:AE751)</f>
        <v>0</v>
      </c>
      <c r="AG751" s="45" t="str">
        <f aca="false">IF(AM751&lt;=0,"-",INDEX(TR_TASA,MATCH(AM751,TR_DESDE,1)))</f>
        <v>-</v>
      </c>
      <c r="AH751" s="44" t="n">
        <f aca="false">IF($F751="Cese",1,IF($F751="Activo",INDEX(DIV_N,2),0))</f>
        <v>0</v>
      </c>
      <c r="AI751" s="44" t="n">
        <f aca="false">IF($F751="Cese",1,IF($F751="Activo",INDEX(DIV_HASTA,2),0))</f>
        <v>0</v>
      </c>
      <c r="AJ751" s="19" t="n">
        <f aca="false">IF(OR($F751="Activo",$F751="Cese"),SUMIFS(AV750:AV750,D750:D750,"&lt;="&amp;AI751),0)</f>
        <v>0</v>
      </c>
      <c r="AK751" s="19" t="n">
        <f aca="false">IF(OR($F751="Activo",$F751="Cese"),MAX(0,(AF751-AJ751)/AH751),0)</f>
        <v>0</v>
      </c>
      <c r="AL751" s="19" t="n">
        <f aca="false">IF(OR($F751="Activo",$F751="Cese"),K751+IF(PROY_BON="Sí",0,J751),0)</f>
        <v>0</v>
      </c>
      <c r="AM751" s="19" t="n">
        <f aca="false">IF(AL751&gt;0,MAX(0,X751+AL751-Y751),Z751)</f>
        <v>0</v>
      </c>
      <c r="AN751" s="19" t="n">
        <f aca="false">SUMPRODUCT((AM751&gt;TR_DESDE)*(AM751-TR_DESDE)*TR_INC)</f>
        <v>0</v>
      </c>
      <c r="AO751" s="19" t="n">
        <f aca="false">IF(AL751&gt;0,MAX(0,AN751-IF($F751="Cese",MAX(AF751,AJ751),AF751)),0)</f>
        <v>0</v>
      </c>
      <c r="AP751" s="46" t="n">
        <f aca="false">IF(OR($F751="Activo",$F751="Cese"),ROUND(AK751+AO751,2),0)</f>
        <v>0</v>
      </c>
      <c r="AQ751" s="19" t="n">
        <f aca="false">IF($F751="Cese",MAX(0,AJ751-AN751),0)</f>
        <v>0</v>
      </c>
      <c r="AR751" s="19" t="str">
        <f aca="false">IF($B751="","",IF(COUNTIFS(RP_COD,$B751,'Retenciones Planilla'!$D$6:$D$105,"&lt;&gt;")=0,"",SUMIFS('Retenciones Planilla'!$D$6:$D$105,RP_COD,$B751)))</f>
        <v/>
      </c>
      <c r="AS751" s="19" t="str">
        <f aca="false">IF(AR751="","",AR751-AP751)</f>
        <v/>
      </c>
      <c r="AT751" s="23" t="str">
        <f aca="false">IF($B751="","",IF(NOT(OR($F751="Activo",$F751="Cese")),IF(N(AR751)=0,"—","Revisar: sin vínculo"),IF(AR751="",IF(AP751=0,"No corresponde","Sin dato planilla"),IF(ABS(AS751)&lt;=TOL,"OK",IF(AS751&gt;0,"Retuvo de más","Retuvo de menos")))))</f>
        <v/>
      </c>
      <c r="AU751" s="19" t="n">
        <f aca="false">IF(AND(BASE_RET="Planilla (si existe)",AR751&lt;&gt;""),AR751,AP751)</f>
        <v>0</v>
      </c>
      <c r="AV751" s="19" t="n">
        <f aca="false">AU751+N751</f>
        <v>0</v>
      </c>
    </row>
    <row r="752" customFormat="false" ht="15" hidden="false" customHeight="false" outlineLevel="0" collapsed="false">
      <c r="A752" s="43" t="n">
        <v>63</v>
      </c>
      <c r="B752" s="35" t="str">
        <f aca="false">IF(Trabajadores!$B$68="","",Trabajadores!$B$68)</f>
        <v/>
      </c>
      <c r="C752" s="35" t="str">
        <f aca="false">IF($B752="","",Trabajadores!$D$68)</f>
        <v/>
      </c>
      <c r="D752" s="43" t="n">
        <v>3</v>
      </c>
      <c r="E752" s="23" t="s">
        <v>300</v>
      </c>
      <c r="F752" s="23" t="str">
        <f aca="false">IF($B752="","",IF(OR(3&lt;Trabajadores!$M$68,3&gt;Trabajadores!$N$68),"No vinculado",IF(AND(3=Trabajadores!$N$68,Trabajadores!$O$68="Sí"),"Cese","Activo")))</f>
        <v/>
      </c>
      <c r="G752" s="19" t="n">
        <f aca="false">IF($B752="",0,SUMIFS(Ingresos!$Q$6:$Q$1505,ING_COD,$B752,ING_CLASE,"ORD"))</f>
        <v>0</v>
      </c>
      <c r="H752" s="19" t="n">
        <f aca="false">IF($B752="",0,SUMIFS(Ingresos!$Q$6:$Q$1505,ING_COD,$B752,ING_CLASE,"ORD",ING_COMP,"Sí"))</f>
        <v>0</v>
      </c>
      <c r="I752" s="19" t="n">
        <f aca="false">IF($B752="",0,SUMIFS(Ingresos!$Q$6:$Q$1505,ING_COD,$B752,ING_CLASE,"GRA"))</f>
        <v>0</v>
      </c>
      <c r="J752" s="19" t="n">
        <f aca="false">IF($B752="",0,SUMIFS(Ingresos!$Q$6:$Q$1505,ING_COD,$B752,ING_CLASE,"BON"))</f>
        <v>0</v>
      </c>
      <c r="K752" s="19" t="n">
        <f aca="false">IF($B752="",0,SUMIFS(Ingresos!$Q$6:$Q$1505,ING_COD,$B752,ING_CLASE,"EXT"))</f>
        <v>0</v>
      </c>
      <c r="L752" s="19" t="n">
        <f aca="false">IF($B752="",0,SUMIFS(Ingresos!$Q$6:$Q$1505,ING_COD,$B752,ING_CLASE,"OTO"))</f>
        <v>0</v>
      </c>
      <c r="M752" s="19" t="n">
        <f aca="false">IF($B752="",0,SUMIFS(Ingresos!$Q$6:$Q$1505,ING_COD,$B752,ING_CLASE,"OTX"))</f>
        <v>0</v>
      </c>
      <c r="N752" s="19" t="n">
        <f aca="false">IF($B752="",0,SUMIFS(Ingresos!$Q$6:$Q$1505,ING_COD,$B752,ING_CLASE,"RETO"))</f>
        <v>0</v>
      </c>
      <c r="O752" s="19" t="n">
        <f aca="false">IF($B752="",0,SUMIFS(Ingresos!$Q$6:$Q$1505,ING_COD,$B752,ING_CLASE,"INA"))</f>
        <v>0</v>
      </c>
      <c r="P752" s="19" t="n">
        <f aca="false">G752+I752+J752+K752+L752+M752</f>
        <v>0</v>
      </c>
      <c r="Q752" s="44" t="n">
        <f aca="false">IF($F752="Activo",10,IF($F752="Cese",1,0))</f>
        <v>0</v>
      </c>
      <c r="R752" s="19" t="n">
        <f aca="false">G752*Q752</f>
        <v>0</v>
      </c>
      <c r="S752" s="19" t="n">
        <f aca="false">IF($F752="Activo",SUMIFS(I752:I761,$D752:$D761,"&lt;="&amp;Trabajadores!$N$68)+IF(PROY_BON="Sí",SUMIFS(J752:J761,$D752:$D761,"&lt;="&amp;Trabajadores!$N$68),0),IF($F752="Cese",I752+IF(PROY_BON="Sí",J752,0),0))</f>
        <v>0</v>
      </c>
      <c r="T752" s="19" t="n">
        <f aca="false">IF(OR($F752&lt;&gt;"Activo",Trabajadores!$I$68="No"),0,IF(I756=0,H752*(1+IF(PROY_BON="Sí",Trabajadores!$P$68,0))*Trabajadores!$R$68/6*(Trabajadores!$N$68&gt;=7),0)+IF(I761=0,H752*(1+IF(PROY_BON="Sí",Trabajadores!$P$68,0))*Trabajadores!$S$68/6*(Trabajadores!$N$68&gt;=12),0))</f>
        <v>0</v>
      </c>
      <c r="U752" s="19" t="n">
        <f aca="false">IF($F752="Activo",IF(Trabajadores!$J$68="Sí",L752*10,L752),IF($F752="Cese",L752,0))</f>
        <v>0</v>
      </c>
      <c r="V752" s="19" t="n">
        <f aca="false">IF(OR($F752="Activo",$F752="Cese"),M752,0)</f>
        <v>0</v>
      </c>
      <c r="W752" s="19" t="n">
        <f aca="false">IF(OR($F752="Activo",$F752="Cese"),SUM(P750:P751),0)</f>
        <v>0</v>
      </c>
      <c r="X752" s="36" t="n">
        <f aca="false">IF(OR($F752="Activo",$F752="Cese"),R752+S752+T752+U752+V752+W752,0)</f>
        <v>0</v>
      </c>
      <c r="Y752" s="19" t="n">
        <f aca="false">IF(OR($F752="Activo",$F752="Cese"),DED_FIJA,0)</f>
        <v>0</v>
      </c>
      <c r="Z752" s="36" t="n">
        <f aca="false">MAX(0,X752-Y752)</f>
        <v>0</v>
      </c>
      <c r="AA752" s="19" t="n">
        <f aca="false">IF(Z752=0,0,MAX(0,MIN(Z752,Parámetros!$G$19)-Parámetros!$F$19)*Parámetros!$E$19)</f>
        <v>0</v>
      </c>
      <c r="AB752" s="19" t="n">
        <f aca="false">IF(Z752=0,0,MAX(0,MIN(Z752,Parámetros!$G$20)-Parámetros!$F$20)*Parámetros!$E$20)</f>
        <v>0</v>
      </c>
      <c r="AC752" s="19" t="n">
        <f aca="false">IF(Z752=0,0,MAX(0,MIN(Z752,Parámetros!$G$21)-Parámetros!$F$21)*Parámetros!$E$21)</f>
        <v>0</v>
      </c>
      <c r="AD752" s="19" t="n">
        <f aca="false">IF(Z752=0,0,MAX(0,MIN(Z752,Parámetros!$G$22)-Parámetros!$F$22)*Parámetros!$E$22)</f>
        <v>0</v>
      </c>
      <c r="AE752" s="19" t="n">
        <f aca="false">IF(Z752=0,0,MAX(0,MIN(Z752,Parámetros!$G$23)-Parámetros!$F$23)*Parámetros!$E$23)</f>
        <v>0</v>
      </c>
      <c r="AF752" s="36" t="n">
        <f aca="false">SUM(AA752:AE752)</f>
        <v>0</v>
      </c>
      <c r="AG752" s="45" t="str">
        <f aca="false">IF(AM752&lt;=0,"-",INDEX(TR_TASA,MATCH(AM752,TR_DESDE,1)))</f>
        <v>-</v>
      </c>
      <c r="AH752" s="44" t="n">
        <f aca="false">IF($F752="Cese",1,IF($F752="Activo",INDEX(DIV_N,3),0))</f>
        <v>0</v>
      </c>
      <c r="AI752" s="44" t="n">
        <f aca="false">IF($F752="Cese",2,IF($F752="Activo",INDEX(DIV_HASTA,3),0))</f>
        <v>0</v>
      </c>
      <c r="AJ752" s="19" t="n">
        <f aca="false">IF(OR($F752="Activo",$F752="Cese"),SUMIFS(AV750:AV751,D750:D751,"&lt;="&amp;AI752),0)</f>
        <v>0</v>
      </c>
      <c r="AK752" s="19" t="n">
        <f aca="false">IF(OR($F752="Activo",$F752="Cese"),MAX(0,(AF752-AJ752)/AH752),0)</f>
        <v>0</v>
      </c>
      <c r="AL752" s="19" t="n">
        <f aca="false">IF(OR($F752="Activo",$F752="Cese"),K752+IF(PROY_BON="Sí",0,J752),0)</f>
        <v>0</v>
      </c>
      <c r="AM752" s="19" t="n">
        <f aca="false">IF(AL752&gt;0,MAX(0,X752+AL752-Y752),Z752)</f>
        <v>0</v>
      </c>
      <c r="AN752" s="19" t="n">
        <f aca="false">SUMPRODUCT((AM752&gt;TR_DESDE)*(AM752-TR_DESDE)*TR_INC)</f>
        <v>0</v>
      </c>
      <c r="AO752" s="19" t="n">
        <f aca="false">IF(AL752&gt;0,MAX(0,AN752-IF($F752="Cese",MAX(AF752,AJ752),AF752)),0)</f>
        <v>0</v>
      </c>
      <c r="AP752" s="46" t="n">
        <f aca="false">IF(OR($F752="Activo",$F752="Cese"),ROUND(AK752+AO752,2),0)</f>
        <v>0</v>
      </c>
      <c r="AQ752" s="19" t="n">
        <f aca="false">IF($F752="Cese",MAX(0,AJ752-AN752),0)</f>
        <v>0</v>
      </c>
      <c r="AR752" s="19" t="str">
        <f aca="false">IF($B752="","",IF(COUNTIFS(RP_COD,$B752,'Retenciones Planilla'!$E$6:$E$105,"&lt;&gt;")=0,"",SUMIFS('Retenciones Planilla'!$E$6:$E$105,RP_COD,$B752)))</f>
        <v/>
      </c>
      <c r="AS752" s="19" t="str">
        <f aca="false">IF(AR752="","",AR752-AP752)</f>
        <v/>
      </c>
      <c r="AT752" s="23" t="str">
        <f aca="false">IF($B752="","",IF(NOT(OR($F752="Activo",$F752="Cese")),IF(N(AR752)=0,"—","Revisar: sin vínculo"),IF(AR752="",IF(AP752=0,"No corresponde","Sin dato planilla"),IF(ABS(AS752)&lt;=TOL,"OK",IF(AS752&gt;0,"Retuvo de más","Retuvo de menos")))))</f>
        <v/>
      </c>
      <c r="AU752" s="19" t="n">
        <f aca="false">IF(AND(BASE_RET="Planilla (si existe)",AR752&lt;&gt;""),AR752,AP752)</f>
        <v>0</v>
      </c>
      <c r="AV752" s="19" t="n">
        <f aca="false">AU752+N752</f>
        <v>0</v>
      </c>
    </row>
    <row r="753" customFormat="false" ht="15" hidden="false" customHeight="false" outlineLevel="0" collapsed="false">
      <c r="A753" s="43" t="n">
        <v>63</v>
      </c>
      <c r="B753" s="35" t="str">
        <f aca="false">IF(Trabajadores!$B$68="","",Trabajadores!$B$68)</f>
        <v/>
      </c>
      <c r="C753" s="35" t="str">
        <f aca="false">IF($B753="","",Trabajadores!$D$68)</f>
        <v/>
      </c>
      <c r="D753" s="43" t="n">
        <v>4</v>
      </c>
      <c r="E753" s="23" t="s">
        <v>301</v>
      </c>
      <c r="F753" s="23" t="str">
        <f aca="false">IF($B753="","",IF(OR(4&lt;Trabajadores!$M$68,4&gt;Trabajadores!$N$68),"No vinculado",IF(AND(4=Trabajadores!$N$68,Trabajadores!$O$68="Sí"),"Cese","Activo")))</f>
        <v/>
      </c>
      <c r="G753" s="19" t="n">
        <f aca="false">IF($B753="",0,SUMIFS(Ingresos!$R$6:$R$1505,ING_COD,$B753,ING_CLASE,"ORD"))</f>
        <v>0</v>
      </c>
      <c r="H753" s="19" t="n">
        <f aca="false">IF($B753="",0,SUMIFS(Ingresos!$R$6:$R$1505,ING_COD,$B753,ING_CLASE,"ORD",ING_COMP,"Sí"))</f>
        <v>0</v>
      </c>
      <c r="I753" s="19" t="n">
        <f aca="false">IF($B753="",0,SUMIFS(Ingresos!$R$6:$R$1505,ING_COD,$B753,ING_CLASE,"GRA"))</f>
        <v>0</v>
      </c>
      <c r="J753" s="19" t="n">
        <f aca="false">IF($B753="",0,SUMIFS(Ingresos!$R$6:$R$1505,ING_COD,$B753,ING_CLASE,"BON"))</f>
        <v>0</v>
      </c>
      <c r="K753" s="19" t="n">
        <f aca="false">IF($B753="",0,SUMIFS(Ingresos!$R$6:$R$1505,ING_COD,$B753,ING_CLASE,"EXT"))</f>
        <v>0</v>
      </c>
      <c r="L753" s="19" t="n">
        <f aca="false">IF($B753="",0,SUMIFS(Ingresos!$R$6:$R$1505,ING_COD,$B753,ING_CLASE,"OTO"))</f>
        <v>0</v>
      </c>
      <c r="M753" s="19" t="n">
        <f aca="false">IF($B753="",0,SUMIFS(Ingresos!$R$6:$R$1505,ING_COD,$B753,ING_CLASE,"OTX"))</f>
        <v>0</v>
      </c>
      <c r="N753" s="19" t="n">
        <f aca="false">IF($B753="",0,SUMIFS(Ingresos!$R$6:$R$1505,ING_COD,$B753,ING_CLASE,"RETO"))</f>
        <v>0</v>
      </c>
      <c r="O753" s="19" t="n">
        <f aca="false">IF($B753="",0,SUMIFS(Ingresos!$R$6:$R$1505,ING_COD,$B753,ING_CLASE,"INA"))</f>
        <v>0</v>
      </c>
      <c r="P753" s="19" t="n">
        <f aca="false">G753+I753+J753+K753+L753+M753</f>
        <v>0</v>
      </c>
      <c r="Q753" s="44" t="n">
        <f aca="false">IF($F753="Activo",9,IF($F753="Cese",1,0))</f>
        <v>0</v>
      </c>
      <c r="R753" s="19" t="n">
        <f aca="false">G753*Q753</f>
        <v>0</v>
      </c>
      <c r="S753" s="19" t="n">
        <f aca="false">IF($F753="Activo",SUMIFS(I753:I761,$D753:$D761,"&lt;="&amp;Trabajadores!$N$68)+IF(PROY_BON="Sí",SUMIFS(J753:J761,$D753:$D761,"&lt;="&amp;Trabajadores!$N$68),0),IF($F753="Cese",I753+IF(PROY_BON="Sí",J753,0),0))</f>
        <v>0</v>
      </c>
      <c r="T753" s="19" t="n">
        <f aca="false">IF(OR($F753&lt;&gt;"Activo",Trabajadores!$I$68="No"),0,IF(I756=0,H753*(1+IF(PROY_BON="Sí",Trabajadores!$P$68,0))*Trabajadores!$R$68/6*(Trabajadores!$N$68&gt;=7),0)+IF(I761=0,H753*(1+IF(PROY_BON="Sí",Trabajadores!$P$68,0))*Trabajadores!$S$68/6*(Trabajadores!$N$68&gt;=12),0))</f>
        <v>0</v>
      </c>
      <c r="U753" s="19" t="n">
        <f aca="false">IF($F753="Activo",IF(Trabajadores!$J$68="Sí",L753*9,L753),IF($F753="Cese",L753,0))</f>
        <v>0</v>
      </c>
      <c r="V753" s="19" t="n">
        <f aca="false">IF(OR($F753="Activo",$F753="Cese"),M753,0)</f>
        <v>0</v>
      </c>
      <c r="W753" s="19" t="n">
        <f aca="false">IF(OR($F753="Activo",$F753="Cese"),SUM(P750:P752),0)</f>
        <v>0</v>
      </c>
      <c r="X753" s="36" t="n">
        <f aca="false">IF(OR($F753="Activo",$F753="Cese"),R753+S753+T753+U753+V753+W753,0)</f>
        <v>0</v>
      </c>
      <c r="Y753" s="19" t="n">
        <f aca="false">IF(OR($F753="Activo",$F753="Cese"),DED_FIJA,0)</f>
        <v>0</v>
      </c>
      <c r="Z753" s="36" t="n">
        <f aca="false">MAX(0,X753-Y753)</f>
        <v>0</v>
      </c>
      <c r="AA753" s="19" t="n">
        <f aca="false">IF(Z753=0,0,MAX(0,MIN(Z753,Parámetros!$G$19)-Parámetros!$F$19)*Parámetros!$E$19)</f>
        <v>0</v>
      </c>
      <c r="AB753" s="19" t="n">
        <f aca="false">IF(Z753=0,0,MAX(0,MIN(Z753,Parámetros!$G$20)-Parámetros!$F$20)*Parámetros!$E$20)</f>
        <v>0</v>
      </c>
      <c r="AC753" s="19" t="n">
        <f aca="false">IF(Z753=0,0,MAX(0,MIN(Z753,Parámetros!$G$21)-Parámetros!$F$21)*Parámetros!$E$21)</f>
        <v>0</v>
      </c>
      <c r="AD753" s="19" t="n">
        <f aca="false">IF(Z753=0,0,MAX(0,MIN(Z753,Parámetros!$G$22)-Parámetros!$F$22)*Parámetros!$E$22)</f>
        <v>0</v>
      </c>
      <c r="AE753" s="19" t="n">
        <f aca="false">IF(Z753=0,0,MAX(0,MIN(Z753,Parámetros!$G$23)-Parámetros!$F$23)*Parámetros!$E$23)</f>
        <v>0</v>
      </c>
      <c r="AF753" s="36" t="n">
        <f aca="false">SUM(AA753:AE753)</f>
        <v>0</v>
      </c>
      <c r="AG753" s="45" t="str">
        <f aca="false">IF(AM753&lt;=0,"-",INDEX(TR_TASA,MATCH(AM753,TR_DESDE,1)))</f>
        <v>-</v>
      </c>
      <c r="AH753" s="44" t="n">
        <f aca="false">IF($F753="Cese",1,IF($F753="Activo",INDEX(DIV_N,4),0))</f>
        <v>0</v>
      </c>
      <c r="AI753" s="44" t="n">
        <f aca="false">IF($F753="Cese",3,IF($F753="Activo",INDEX(DIV_HASTA,4),0))</f>
        <v>0</v>
      </c>
      <c r="AJ753" s="19" t="n">
        <f aca="false">IF(OR($F753="Activo",$F753="Cese"),SUMIFS(AV750:AV752,D750:D752,"&lt;="&amp;AI753),0)</f>
        <v>0</v>
      </c>
      <c r="AK753" s="19" t="n">
        <f aca="false">IF(OR($F753="Activo",$F753="Cese"),MAX(0,(AF753-AJ753)/AH753),0)</f>
        <v>0</v>
      </c>
      <c r="AL753" s="19" t="n">
        <f aca="false">IF(OR($F753="Activo",$F753="Cese"),K753+IF(PROY_BON="Sí",0,J753),0)</f>
        <v>0</v>
      </c>
      <c r="AM753" s="19" t="n">
        <f aca="false">IF(AL753&gt;0,MAX(0,X753+AL753-Y753),Z753)</f>
        <v>0</v>
      </c>
      <c r="AN753" s="19" t="n">
        <f aca="false">SUMPRODUCT((AM753&gt;TR_DESDE)*(AM753-TR_DESDE)*TR_INC)</f>
        <v>0</v>
      </c>
      <c r="AO753" s="19" t="n">
        <f aca="false">IF(AL753&gt;0,MAX(0,AN753-IF($F753="Cese",MAX(AF753,AJ753),AF753)),0)</f>
        <v>0</v>
      </c>
      <c r="AP753" s="46" t="n">
        <f aca="false">IF(OR($F753="Activo",$F753="Cese"),ROUND(AK753+AO753,2),0)</f>
        <v>0</v>
      </c>
      <c r="AQ753" s="19" t="n">
        <f aca="false">IF($F753="Cese",MAX(0,AJ753-AN753),0)</f>
        <v>0</v>
      </c>
      <c r="AR753" s="19" t="str">
        <f aca="false">IF($B753="","",IF(COUNTIFS(RP_COD,$B753,'Retenciones Planilla'!$F$6:$F$105,"&lt;&gt;")=0,"",SUMIFS('Retenciones Planilla'!$F$6:$F$105,RP_COD,$B753)))</f>
        <v/>
      </c>
      <c r="AS753" s="19" t="str">
        <f aca="false">IF(AR753="","",AR753-AP753)</f>
        <v/>
      </c>
      <c r="AT753" s="23" t="str">
        <f aca="false">IF($B753="","",IF(NOT(OR($F753="Activo",$F753="Cese")),IF(N(AR753)=0,"—","Revisar: sin vínculo"),IF(AR753="",IF(AP753=0,"No corresponde","Sin dato planilla"),IF(ABS(AS753)&lt;=TOL,"OK",IF(AS753&gt;0,"Retuvo de más","Retuvo de menos")))))</f>
        <v/>
      </c>
      <c r="AU753" s="19" t="n">
        <f aca="false">IF(AND(BASE_RET="Planilla (si existe)",AR753&lt;&gt;""),AR753,AP753)</f>
        <v>0</v>
      </c>
      <c r="AV753" s="19" t="n">
        <f aca="false">AU753+N753</f>
        <v>0</v>
      </c>
    </row>
    <row r="754" customFormat="false" ht="15" hidden="false" customHeight="false" outlineLevel="0" collapsed="false">
      <c r="A754" s="43" t="n">
        <v>63</v>
      </c>
      <c r="B754" s="35" t="str">
        <f aca="false">IF(Trabajadores!$B$68="","",Trabajadores!$B$68)</f>
        <v/>
      </c>
      <c r="C754" s="35" t="str">
        <f aca="false">IF($B754="","",Trabajadores!$D$68)</f>
        <v/>
      </c>
      <c r="D754" s="43" t="n">
        <v>5</v>
      </c>
      <c r="E754" s="23" t="s">
        <v>302</v>
      </c>
      <c r="F754" s="23" t="str">
        <f aca="false">IF($B754="","",IF(OR(5&lt;Trabajadores!$M$68,5&gt;Trabajadores!$N$68),"No vinculado",IF(AND(5=Trabajadores!$N$68,Trabajadores!$O$68="Sí"),"Cese","Activo")))</f>
        <v/>
      </c>
      <c r="G754" s="19" t="n">
        <f aca="false">IF($B754="",0,SUMIFS(Ingresos!$S$6:$S$1505,ING_COD,$B754,ING_CLASE,"ORD"))</f>
        <v>0</v>
      </c>
      <c r="H754" s="19" t="n">
        <f aca="false">IF($B754="",0,SUMIFS(Ingresos!$S$6:$S$1505,ING_COD,$B754,ING_CLASE,"ORD",ING_COMP,"Sí"))</f>
        <v>0</v>
      </c>
      <c r="I754" s="19" t="n">
        <f aca="false">IF($B754="",0,SUMIFS(Ingresos!$S$6:$S$1505,ING_COD,$B754,ING_CLASE,"GRA"))</f>
        <v>0</v>
      </c>
      <c r="J754" s="19" t="n">
        <f aca="false">IF($B754="",0,SUMIFS(Ingresos!$S$6:$S$1505,ING_COD,$B754,ING_CLASE,"BON"))</f>
        <v>0</v>
      </c>
      <c r="K754" s="19" t="n">
        <f aca="false">IF($B754="",0,SUMIFS(Ingresos!$S$6:$S$1505,ING_COD,$B754,ING_CLASE,"EXT"))</f>
        <v>0</v>
      </c>
      <c r="L754" s="19" t="n">
        <f aca="false">IF($B754="",0,SUMIFS(Ingresos!$S$6:$S$1505,ING_COD,$B754,ING_CLASE,"OTO"))</f>
        <v>0</v>
      </c>
      <c r="M754" s="19" t="n">
        <f aca="false">IF($B754="",0,SUMIFS(Ingresos!$S$6:$S$1505,ING_COD,$B754,ING_CLASE,"OTX"))</f>
        <v>0</v>
      </c>
      <c r="N754" s="19" t="n">
        <f aca="false">IF($B754="",0,SUMIFS(Ingresos!$S$6:$S$1505,ING_COD,$B754,ING_CLASE,"RETO"))</f>
        <v>0</v>
      </c>
      <c r="O754" s="19" t="n">
        <f aca="false">IF($B754="",0,SUMIFS(Ingresos!$S$6:$S$1505,ING_COD,$B754,ING_CLASE,"INA"))</f>
        <v>0</v>
      </c>
      <c r="P754" s="19" t="n">
        <f aca="false">G754+I754+J754+K754+L754+M754</f>
        <v>0</v>
      </c>
      <c r="Q754" s="44" t="n">
        <f aca="false">IF($F754="Activo",8,IF($F754="Cese",1,0))</f>
        <v>0</v>
      </c>
      <c r="R754" s="19" t="n">
        <f aca="false">G754*Q754</f>
        <v>0</v>
      </c>
      <c r="S754" s="19" t="n">
        <f aca="false">IF($F754="Activo",SUMIFS(I754:I761,$D754:$D761,"&lt;="&amp;Trabajadores!$N$68)+IF(PROY_BON="Sí",SUMIFS(J754:J761,$D754:$D761,"&lt;="&amp;Trabajadores!$N$68),0),IF($F754="Cese",I754+IF(PROY_BON="Sí",J754,0),0))</f>
        <v>0</v>
      </c>
      <c r="T754" s="19" t="n">
        <f aca="false">IF(OR($F754&lt;&gt;"Activo",Trabajadores!$I$68="No"),0,IF(I756=0,H754*(1+IF(PROY_BON="Sí",Trabajadores!$P$68,0))*Trabajadores!$R$68/6*(Trabajadores!$N$68&gt;=7),0)+IF(I761=0,H754*(1+IF(PROY_BON="Sí",Trabajadores!$P$68,0))*Trabajadores!$S$68/6*(Trabajadores!$N$68&gt;=12),0))</f>
        <v>0</v>
      </c>
      <c r="U754" s="19" t="n">
        <f aca="false">IF($F754="Activo",IF(Trabajadores!$J$68="Sí",L754*8,L754),IF($F754="Cese",L754,0))</f>
        <v>0</v>
      </c>
      <c r="V754" s="19" t="n">
        <f aca="false">IF(OR($F754="Activo",$F754="Cese"),M754,0)</f>
        <v>0</v>
      </c>
      <c r="W754" s="19" t="n">
        <f aca="false">IF(OR($F754="Activo",$F754="Cese"),SUM(P750:P753),0)</f>
        <v>0</v>
      </c>
      <c r="X754" s="36" t="n">
        <f aca="false">IF(OR($F754="Activo",$F754="Cese"),R754+S754+T754+U754+V754+W754,0)</f>
        <v>0</v>
      </c>
      <c r="Y754" s="19" t="n">
        <f aca="false">IF(OR($F754="Activo",$F754="Cese"),DED_FIJA,0)</f>
        <v>0</v>
      </c>
      <c r="Z754" s="36" t="n">
        <f aca="false">MAX(0,X754-Y754)</f>
        <v>0</v>
      </c>
      <c r="AA754" s="19" t="n">
        <f aca="false">IF(Z754=0,0,MAX(0,MIN(Z754,Parámetros!$G$19)-Parámetros!$F$19)*Parámetros!$E$19)</f>
        <v>0</v>
      </c>
      <c r="AB754" s="19" t="n">
        <f aca="false">IF(Z754=0,0,MAX(0,MIN(Z754,Parámetros!$G$20)-Parámetros!$F$20)*Parámetros!$E$20)</f>
        <v>0</v>
      </c>
      <c r="AC754" s="19" t="n">
        <f aca="false">IF(Z754=0,0,MAX(0,MIN(Z754,Parámetros!$G$21)-Parámetros!$F$21)*Parámetros!$E$21)</f>
        <v>0</v>
      </c>
      <c r="AD754" s="19" t="n">
        <f aca="false">IF(Z754=0,0,MAX(0,MIN(Z754,Parámetros!$G$22)-Parámetros!$F$22)*Parámetros!$E$22)</f>
        <v>0</v>
      </c>
      <c r="AE754" s="19" t="n">
        <f aca="false">IF(Z754=0,0,MAX(0,MIN(Z754,Parámetros!$G$23)-Parámetros!$F$23)*Parámetros!$E$23)</f>
        <v>0</v>
      </c>
      <c r="AF754" s="36" t="n">
        <f aca="false">SUM(AA754:AE754)</f>
        <v>0</v>
      </c>
      <c r="AG754" s="45" t="str">
        <f aca="false">IF(AM754&lt;=0,"-",INDEX(TR_TASA,MATCH(AM754,TR_DESDE,1)))</f>
        <v>-</v>
      </c>
      <c r="AH754" s="44" t="n">
        <f aca="false">IF($F754="Cese",1,IF($F754="Activo",INDEX(DIV_N,5),0))</f>
        <v>0</v>
      </c>
      <c r="AI754" s="44" t="n">
        <f aca="false">IF($F754="Cese",4,IF($F754="Activo",INDEX(DIV_HASTA,5),0))</f>
        <v>0</v>
      </c>
      <c r="AJ754" s="19" t="n">
        <f aca="false">IF(OR($F754="Activo",$F754="Cese"),SUMIFS(AV750:AV753,D750:D753,"&lt;="&amp;AI754),0)</f>
        <v>0</v>
      </c>
      <c r="AK754" s="19" t="n">
        <f aca="false">IF(OR($F754="Activo",$F754="Cese"),MAX(0,(AF754-AJ754)/AH754),0)</f>
        <v>0</v>
      </c>
      <c r="AL754" s="19" t="n">
        <f aca="false">IF(OR($F754="Activo",$F754="Cese"),K754+IF(PROY_BON="Sí",0,J754),0)</f>
        <v>0</v>
      </c>
      <c r="AM754" s="19" t="n">
        <f aca="false">IF(AL754&gt;0,MAX(0,X754+AL754-Y754),Z754)</f>
        <v>0</v>
      </c>
      <c r="AN754" s="19" t="n">
        <f aca="false">SUMPRODUCT((AM754&gt;TR_DESDE)*(AM754-TR_DESDE)*TR_INC)</f>
        <v>0</v>
      </c>
      <c r="AO754" s="19" t="n">
        <f aca="false">IF(AL754&gt;0,MAX(0,AN754-IF($F754="Cese",MAX(AF754,AJ754),AF754)),0)</f>
        <v>0</v>
      </c>
      <c r="AP754" s="46" t="n">
        <f aca="false">IF(OR($F754="Activo",$F754="Cese"),ROUND(AK754+AO754,2),0)</f>
        <v>0</v>
      </c>
      <c r="AQ754" s="19" t="n">
        <f aca="false">IF($F754="Cese",MAX(0,AJ754-AN754),0)</f>
        <v>0</v>
      </c>
      <c r="AR754" s="19" t="str">
        <f aca="false">IF($B754="","",IF(COUNTIFS(RP_COD,$B754,'Retenciones Planilla'!$G$6:$G$105,"&lt;&gt;")=0,"",SUMIFS('Retenciones Planilla'!$G$6:$G$105,RP_COD,$B754)))</f>
        <v/>
      </c>
      <c r="AS754" s="19" t="str">
        <f aca="false">IF(AR754="","",AR754-AP754)</f>
        <v/>
      </c>
      <c r="AT754" s="23" t="str">
        <f aca="false">IF($B754="","",IF(NOT(OR($F754="Activo",$F754="Cese")),IF(N(AR754)=0,"—","Revisar: sin vínculo"),IF(AR754="",IF(AP754=0,"No corresponde","Sin dato planilla"),IF(ABS(AS754)&lt;=TOL,"OK",IF(AS754&gt;0,"Retuvo de más","Retuvo de menos")))))</f>
        <v/>
      </c>
      <c r="AU754" s="19" t="n">
        <f aca="false">IF(AND(BASE_RET="Planilla (si existe)",AR754&lt;&gt;""),AR754,AP754)</f>
        <v>0</v>
      </c>
      <c r="AV754" s="19" t="n">
        <f aca="false">AU754+N754</f>
        <v>0</v>
      </c>
    </row>
    <row r="755" customFormat="false" ht="15" hidden="false" customHeight="false" outlineLevel="0" collapsed="false">
      <c r="A755" s="43" t="n">
        <v>63</v>
      </c>
      <c r="B755" s="35" t="str">
        <f aca="false">IF(Trabajadores!$B$68="","",Trabajadores!$B$68)</f>
        <v/>
      </c>
      <c r="C755" s="35" t="str">
        <f aca="false">IF($B755="","",Trabajadores!$D$68)</f>
        <v/>
      </c>
      <c r="D755" s="43" t="n">
        <v>6</v>
      </c>
      <c r="E755" s="23" t="s">
        <v>303</v>
      </c>
      <c r="F755" s="23" t="str">
        <f aca="false">IF($B755="","",IF(OR(6&lt;Trabajadores!$M$68,6&gt;Trabajadores!$N$68),"No vinculado",IF(AND(6=Trabajadores!$N$68,Trabajadores!$O$68="Sí"),"Cese","Activo")))</f>
        <v/>
      </c>
      <c r="G755" s="19" t="n">
        <f aca="false">IF($B755="",0,SUMIFS(Ingresos!$T$6:$T$1505,ING_COD,$B755,ING_CLASE,"ORD"))</f>
        <v>0</v>
      </c>
      <c r="H755" s="19" t="n">
        <f aca="false">IF($B755="",0,SUMIFS(Ingresos!$T$6:$T$1505,ING_COD,$B755,ING_CLASE,"ORD",ING_COMP,"Sí"))</f>
        <v>0</v>
      </c>
      <c r="I755" s="19" t="n">
        <f aca="false">IF($B755="",0,SUMIFS(Ingresos!$T$6:$T$1505,ING_COD,$B755,ING_CLASE,"GRA"))</f>
        <v>0</v>
      </c>
      <c r="J755" s="19" t="n">
        <f aca="false">IF($B755="",0,SUMIFS(Ingresos!$T$6:$T$1505,ING_COD,$B755,ING_CLASE,"BON"))</f>
        <v>0</v>
      </c>
      <c r="K755" s="19" t="n">
        <f aca="false">IF($B755="",0,SUMIFS(Ingresos!$T$6:$T$1505,ING_COD,$B755,ING_CLASE,"EXT"))</f>
        <v>0</v>
      </c>
      <c r="L755" s="19" t="n">
        <f aca="false">IF($B755="",0,SUMIFS(Ingresos!$T$6:$T$1505,ING_COD,$B755,ING_CLASE,"OTO"))</f>
        <v>0</v>
      </c>
      <c r="M755" s="19" t="n">
        <f aca="false">IF($B755="",0,SUMIFS(Ingresos!$T$6:$T$1505,ING_COD,$B755,ING_CLASE,"OTX"))</f>
        <v>0</v>
      </c>
      <c r="N755" s="19" t="n">
        <f aca="false">IF($B755="",0,SUMIFS(Ingresos!$T$6:$T$1505,ING_COD,$B755,ING_CLASE,"RETO"))</f>
        <v>0</v>
      </c>
      <c r="O755" s="19" t="n">
        <f aca="false">IF($B755="",0,SUMIFS(Ingresos!$T$6:$T$1505,ING_COD,$B755,ING_CLASE,"INA"))</f>
        <v>0</v>
      </c>
      <c r="P755" s="19" t="n">
        <f aca="false">G755+I755+J755+K755+L755+M755</f>
        <v>0</v>
      </c>
      <c r="Q755" s="44" t="n">
        <f aca="false">IF($F755="Activo",7,IF($F755="Cese",1,0))</f>
        <v>0</v>
      </c>
      <c r="R755" s="19" t="n">
        <f aca="false">G755*Q755</f>
        <v>0</v>
      </c>
      <c r="S755" s="19" t="n">
        <f aca="false">IF($F755="Activo",SUMIFS(I755:I761,$D755:$D761,"&lt;="&amp;Trabajadores!$N$68)+IF(PROY_BON="Sí",SUMIFS(J755:J761,$D755:$D761,"&lt;="&amp;Trabajadores!$N$68),0),IF($F755="Cese",I755+IF(PROY_BON="Sí",J755,0),0))</f>
        <v>0</v>
      </c>
      <c r="T755" s="19" t="n">
        <f aca="false">IF(OR($F755&lt;&gt;"Activo",Trabajadores!$I$68="No"),0,IF(I756=0,H755*(1+IF(PROY_BON="Sí",Trabajadores!$P$68,0))*Trabajadores!$R$68/6*(Trabajadores!$N$68&gt;=7),0)+IF(I761=0,H755*(1+IF(PROY_BON="Sí",Trabajadores!$P$68,0))*Trabajadores!$S$68/6*(Trabajadores!$N$68&gt;=12),0))</f>
        <v>0</v>
      </c>
      <c r="U755" s="19" t="n">
        <f aca="false">IF($F755="Activo",IF(Trabajadores!$J$68="Sí",L755*7,L755),IF($F755="Cese",L755,0))</f>
        <v>0</v>
      </c>
      <c r="V755" s="19" t="n">
        <f aca="false">IF(OR($F755="Activo",$F755="Cese"),M755,0)</f>
        <v>0</v>
      </c>
      <c r="W755" s="19" t="n">
        <f aca="false">IF(OR($F755="Activo",$F755="Cese"),SUM(P750:P754),0)</f>
        <v>0</v>
      </c>
      <c r="X755" s="36" t="n">
        <f aca="false">IF(OR($F755="Activo",$F755="Cese"),R755+S755+T755+U755+V755+W755,0)</f>
        <v>0</v>
      </c>
      <c r="Y755" s="19" t="n">
        <f aca="false">IF(OR($F755="Activo",$F755="Cese"),DED_FIJA,0)</f>
        <v>0</v>
      </c>
      <c r="Z755" s="36" t="n">
        <f aca="false">MAX(0,X755-Y755)</f>
        <v>0</v>
      </c>
      <c r="AA755" s="19" t="n">
        <f aca="false">IF(Z755=0,0,MAX(0,MIN(Z755,Parámetros!$G$19)-Parámetros!$F$19)*Parámetros!$E$19)</f>
        <v>0</v>
      </c>
      <c r="AB755" s="19" t="n">
        <f aca="false">IF(Z755=0,0,MAX(0,MIN(Z755,Parámetros!$G$20)-Parámetros!$F$20)*Parámetros!$E$20)</f>
        <v>0</v>
      </c>
      <c r="AC755" s="19" t="n">
        <f aca="false">IF(Z755=0,0,MAX(0,MIN(Z755,Parámetros!$G$21)-Parámetros!$F$21)*Parámetros!$E$21)</f>
        <v>0</v>
      </c>
      <c r="AD755" s="19" t="n">
        <f aca="false">IF(Z755=0,0,MAX(0,MIN(Z755,Parámetros!$G$22)-Parámetros!$F$22)*Parámetros!$E$22)</f>
        <v>0</v>
      </c>
      <c r="AE755" s="19" t="n">
        <f aca="false">IF(Z755=0,0,MAX(0,MIN(Z755,Parámetros!$G$23)-Parámetros!$F$23)*Parámetros!$E$23)</f>
        <v>0</v>
      </c>
      <c r="AF755" s="36" t="n">
        <f aca="false">SUM(AA755:AE755)</f>
        <v>0</v>
      </c>
      <c r="AG755" s="45" t="str">
        <f aca="false">IF(AM755&lt;=0,"-",INDEX(TR_TASA,MATCH(AM755,TR_DESDE,1)))</f>
        <v>-</v>
      </c>
      <c r="AH755" s="44" t="n">
        <f aca="false">IF($F755="Cese",1,IF($F755="Activo",INDEX(DIV_N,6),0))</f>
        <v>0</v>
      </c>
      <c r="AI755" s="44" t="n">
        <f aca="false">IF($F755="Cese",5,IF($F755="Activo",INDEX(DIV_HASTA,6),0))</f>
        <v>0</v>
      </c>
      <c r="AJ755" s="19" t="n">
        <f aca="false">IF(OR($F755="Activo",$F755="Cese"),SUMIFS(AV750:AV754,D750:D754,"&lt;="&amp;AI755),0)</f>
        <v>0</v>
      </c>
      <c r="AK755" s="19" t="n">
        <f aca="false">IF(OR($F755="Activo",$F755="Cese"),MAX(0,(AF755-AJ755)/AH755),0)</f>
        <v>0</v>
      </c>
      <c r="AL755" s="19" t="n">
        <f aca="false">IF(OR($F755="Activo",$F755="Cese"),K755+IF(PROY_BON="Sí",0,J755),0)</f>
        <v>0</v>
      </c>
      <c r="AM755" s="19" t="n">
        <f aca="false">IF(AL755&gt;0,MAX(0,X755+AL755-Y755),Z755)</f>
        <v>0</v>
      </c>
      <c r="AN755" s="19" t="n">
        <f aca="false">SUMPRODUCT((AM755&gt;TR_DESDE)*(AM755-TR_DESDE)*TR_INC)</f>
        <v>0</v>
      </c>
      <c r="AO755" s="19" t="n">
        <f aca="false">IF(AL755&gt;0,MAX(0,AN755-IF($F755="Cese",MAX(AF755,AJ755),AF755)),0)</f>
        <v>0</v>
      </c>
      <c r="AP755" s="46" t="n">
        <f aca="false">IF(OR($F755="Activo",$F755="Cese"),ROUND(AK755+AO755,2),0)</f>
        <v>0</v>
      </c>
      <c r="AQ755" s="19" t="n">
        <f aca="false">IF($F755="Cese",MAX(0,AJ755-AN755),0)</f>
        <v>0</v>
      </c>
      <c r="AR755" s="19" t="str">
        <f aca="false">IF($B755="","",IF(COUNTIFS(RP_COD,$B755,'Retenciones Planilla'!$H$6:$H$105,"&lt;&gt;")=0,"",SUMIFS('Retenciones Planilla'!$H$6:$H$105,RP_COD,$B755)))</f>
        <v/>
      </c>
      <c r="AS755" s="19" t="str">
        <f aca="false">IF(AR755="","",AR755-AP755)</f>
        <v/>
      </c>
      <c r="AT755" s="23" t="str">
        <f aca="false">IF($B755="","",IF(NOT(OR($F755="Activo",$F755="Cese")),IF(N(AR755)=0,"—","Revisar: sin vínculo"),IF(AR755="",IF(AP755=0,"No corresponde","Sin dato planilla"),IF(ABS(AS755)&lt;=TOL,"OK",IF(AS755&gt;0,"Retuvo de más","Retuvo de menos")))))</f>
        <v/>
      </c>
      <c r="AU755" s="19" t="n">
        <f aca="false">IF(AND(BASE_RET="Planilla (si existe)",AR755&lt;&gt;""),AR755,AP755)</f>
        <v>0</v>
      </c>
      <c r="AV755" s="19" t="n">
        <f aca="false">AU755+N755</f>
        <v>0</v>
      </c>
    </row>
    <row r="756" customFormat="false" ht="15" hidden="false" customHeight="false" outlineLevel="0" collapsed="false">
      <c r="A756" s="43" t="n">
        <v>63</v>
      </c>
      <c r="B756" s="35" t="str">
        <f aca="false">IF(Trabajadores!$B$68="","",Trabajadores!$B$68)</f>
        <v/>
      </c>
      <c r="C756" s="35" t="str">
        <f aca="false">IF($B756="","",Trabajadores!$D$68)</f>
        <v/>
      </c>
      <c r="D756" s="43" t="n">
        <v>7</v>
      </c>
      <c r="E756" s="23" t="s">
        <v>304</v>
      </c>
      <c r="F756" s="23" t="str">
        <f aca="false">IF($B756="","",IF(OR(7&lt;Trabajadores!$M$68,7&gt;Trabajadores!$N$68),"No vinculado",IF(AND(7=Trabajadores!$N$68,Trabajadores!$O$68="Sí"),"Cese","Activo")))</f>
        <v/>
      </c>
      <c r="G756" s="19" t="n">
        <f aca="false">IF($B756="",0,SUMIFS(Ingresos!$U$6:$U$1505,ING_COD,$B756,ING_CLASE,"ORD"))</f>
        <v>0</v>
      </c>
      <c r="H756" s="19" t="n">
        <f aca="false">IF($B756="",0,SUMIFS(Ingresos!$U$6:$U$1505,ING_COD,$B756,ING_CLASE,"ORD",ING_COMP,"Sí"))</f>
        <v>0</v>
      </c>
      <c r="I756" s="19" t="n">
        <f aca="false">IF($B756="",0,SUMIFS(Ingresos!$U$6:$U$1505,ING_COD,$B756,ING_CLASE,"GRA"))</f>
        <v>0</v>
      </c>
      <c r="J756" s="19" t="n">
        <f aca="false">IF($B756="",0,SUMIFS(Ingresos!$U$6:$U$1505,ING_COD,$B756,ING_CLASE,"BON"))</f>
        <v>0</v>
      </c>
      <c r="K756" s="19" t="n">
        <f aca="false">IF($B756="",0,SUMIFS(Ingresos!$U$6:$U$1505,ING_COD,$B756,ING_CLASE,"EXT"))</f>
        <v>0</v>
      </c>
      <c r="L756" s="19" t="n">
        <f aca="false">IF($B756="",0,SUMIFS(Ingresos!$U$6:$U$1505,ING_COD,$B756,ING_CLASE,"OTO"))</f>
        <v>0</v>
      </c>
      <c r="M756" s="19" t="n">
        <f aca="false">IF($B756="",0,SUMIFS(Ingresos!$U$6:$U$1505,ING_COD,$B756,ING_CLASE,"OTX"))</f>
        <v>0</v>
      </c>
      <c r="N756" s="19" t="n">
        <f aca="false">IF($B756="",0,SUMIFS(Ingresos!$U$6:$U$1505,ING_COD,$B756,ING_CLASE,"RETO"))</f>
        <v>0</v>
      </c>
      <c r="O756" s="19" t="n">
        <f aca="false">IF($B756="",0,SUMIFS(Ingresos!$U$6:$U$1505,ING_COD,$B756,ING_CLASE,"INA"))</f>
        <v>0</v>
      </c>
      <c r="P756" s="19" t="n">
        <f aca="false">G756+I756+J756+K756+L756+M756</f>
        <v>0</v>
      </c>
      <c r="Q756" s="44" t="n">
        <f aca="false">IF($F756="Activo",6,IF($F756="Cese",1,0))</f>
        <v>0</v>
      </c>
      <c r="R756" s="19" t="n">
        <f aca="false">G756*Q756</f>
        <v>0</v>
      </c>
      <c r="S756" s="19" t="n">
        <f aca="false">IF($F756="Activo",SUMIFS(I756:I761,$D756:$D761,"&lt;="&amp;Trabajadores!$N$68)+IF(PROY_BON="Sí",SUMIFS(J756:J761,$D756:$D761,"&lt;="&amp;Trabajadores!$N$68),0),IF($F756="Cese",I756+IF(PROY_BON="Sí",J756,0),0))</f>
        <v>0</v>
      </c>
      <c r="T756" s="19" t="n">
        <f aca="false">IF(OR($F756&lt;&gt;"Activo",Trabajadores!$I$68="No"),0,IF(I761=0,H756*(1+IF(PROY_BON="Sí",Trabajadores!$P$68,0))*Trabajadores!$S$68/6*(Trabajadores!$N$68&gt;=12),0))</f>
        <v>0</v>
      </c>
      <c r="U756" s="19" t="n">
        <f aca="false">IF($F756="Activo",IF(Trabajadores!$J$68="Sí",L756*6,L756),IF($F756="Cese",L756,0))</f>
        <v>0</v>
      </c>
      <c r="V756" s="19" t="n">
        <f aca="false">IF(OR($F756="Activo",$F756="Cese"),M756,0)</f>
        <v>0</v>
      </c>
      <c r="W756" s="19" t="n">
        <f aca="false">IF(OR($F756="Activo",$F756="Cese"),SUM(P750:P755),0)</f>
        <v>0</v>
      </c>
      <c r="X756" s="36" t="n">
        <f aca="false">IF(OR($F756="Activo",$F756="Cese"),R756+S756+T756+U756+V756+W756,0)</f>
        <v>0</v>
      </c>
      <c r="Y756" s="19" t="n">
        <f aca="false">IF(OR($F756="Activo",$F756="Cese"),DED_FIJA,0)</f>
        <v>0</v>
      </c>
      <c r="Z756" s="36" t="n">
        <f aca="false">MAX(0,X756-Y756)</f>
        <v>0</v>
      </c>
      <c r="AA756" s="19" t="n">
        <f aca="false">IF(Z756=0,0,MAX(0,MIN(Z756,Parámetros!$G$19)-Parámetros!$F$19)*Parámetros!$E$19)</f>
        <v>0</v>
      </c>
      <c r="AB756" s="19" t="n">
        <f aca="false">IF(Z756=0,0,MAX(0,MIN(Z756,Parámetros!$G$20)-Parámetros!$F$20)*Parámetros!$E$20)</f>
        <v>0</v>
      </c>
      <c r="AC756" s="19" t="n">
        <f aca="false">IF(Z756=0,0,MAX(0,MIN(Z756,Parámetros!$G$21)-Parámetros!$F$21)*Parámetros!$E$21)</f>
        <v>0</v>
      </c>
      <c r="AD756" s="19" t="n">
        <f aca="false">IF(Z756=0,0,MAX(0,MIN(Z756,Parámetros!$G$22)-Parámetros!$F$22)*Parámetros!$E$22)</f>
        <v>0</v>
      </c>
      <c r="AE756" s="19" t="n">
        <f aca="false">IF(Z756=0,0,MAX(0,MIN(Z756,Parámetros!$G$23)-Parámetros!$F$23)*Parámetros!$E$23)</f>
        <v>0</v>
      </c>
      <c r="AF756" s="36" t="n">
        <f aca="false">SUM(AA756:AE756)</f>
        <v>0</v>
      </c>
      <c r="AG756" s="45" t="str">
        <f aca="false">IF(AM756&lt;=0,"-",INDEX(TR_TASA,MATCH(AM756,TR_DESDE,1)))</f>
        <v>-</v>
      </c>
      <c r="AH756" s="44" t="n">
        <f aca="false">IF($F756="Cese",1,IF($F756="Activo",INDEX(DIV_N,7),0))</f>
        <v>0</v>
      </c>
      <c r="AI756" s="44" t="n">
        <f aca="false">IF($F756="Cese",6,IF($F756="Activo",INDEX(DIV_HASTA,7),0))</f>
        <v>0</v>
      </c>
      <c r="AJ756" s="19" t="n">
        <f aca="false">IF(OR($F756="Activo",$F756="Cese"),SUMIFS(AV750:AV755,D750:D755,"&lt;="&amp;AI756),0)</f>
        <v>0</v>
      </c>
      <c r="AK756" s="19" t="n">
        <f aca="false">IF(OR($F756="Activo",$F756="Cese"),MAX(0,(AF756-AJ756)/AH756),0)</f>
        <v>0</v>
      </c>
      <c r="AL756" s="19" t="n">
        <f aca="false">IF(OR($F756="Activo",$F756="Cese"),K756+IF(PROY_BON="Sí",0,J756),0)</f>
        <v>0</v>
      </c>
      <c r="AM756" s="19" t="n">
        <f aca="false">IF(AL756&gt;0,MAX(0,X756+AL756-Y756),Z756)</f>
        <v>0</v>
      </c>
      <c r="AN756" s="19" t="n">
        <f aca="false">SUMPRODUCT((AM756&gt;TR_DESDE)*(AM756-TR_DESDE)*TR_INC)</f>
        <v>0</v>
      </c>
      <c r="AO756" s="19" t="n">
        <f aca="false">IF(AL756&gt;0,MAX(0,AN756-IF($F756="Cese",MAX(AF756,AJ756),AF756)),0)</f>
        <v>0</v>
      </c>
      <c r="AP756" s="46" t="n">
        <f aca="false">IF(OR($F756="Activo",$F756="Cese"),ROUND(AK756+AO756,2),0)</f>
        <v>0</v>
      </c>
      <c r="AQ756" s="19" t="n">
        <f aca="false">IF($F756="Cese",MAX(0,AJ756-AN756),0)</f>
        <v>0</v>
      </c>
      <c r="AR756" s="19" t="str">
        <f aca="false">IF($B756="","",IF(COUNTIFS(RP_COD,$B756,'Retenciones Planilla'!$I$6:$I$105,"&lt;&gt;")=0,"",SUMIFS('Retenciones Planilla'!$I$6:$I$105,RP_COD,$B756)))</f>
        <v/>
      </c>
      <c r="AS756" s="19" t="str">
        <f aca="false">IF(AR756="","",AR756-AP756)</f>
        <v/>
      </c>
      <c r="AT756" s="23" t="str">
        <f aca="false">IF($B756="","",IF(NOT(OR($F756="Activo",$F756="Cese")),IF(N(AR756)=0,"—","Revisar: sin vínculo"),IF(AR756="",IF(AP756=0,"No corresponde","Sin dato planilla"),IF(ABS(AS756)&lt;=TOL,"OK",IF(AS756&gt;0,"Retuvo de más","Retuvo de menos")))))</f>
        <v/>
      </c>
      <c r="AU756" s="19" t="n">
        <f aca="false">IF(AND(BASE_RET="Planilla (si existe)",AR756&lt;&gt;""),AR756,AP756)</f>
        <v>0</v>
      </c>
      <c r="AV756" s="19" t="n">
        <f aca="false">AU756+N756</f>
        <v>0</v>
      </c>
    </row>
    <row r="757" customFormat="false" ht="15" hidden="false" customHeight="false" outlineLevel="0" collapsed="false">
      <c r="A757" s="43" t="n">
        <v>63</v>
      </c>
      <c r="B757" s="35" t="str">
        <f aca="false">IF(Trabajadores!$B$68="","",Trabajadores!$B$68)</f>
        <v/>
      </c>
      <c r="C757" s="35" t="str">
        <f aca="false">IF($B757="","",Trabajadores!$D$68)</f>
        <v/>
      </c>
      <c r="D757" s="43" t="n">
        <v>8</v>
      </c>
      <c r="E757" s="23" t="s">
        <v>305</v>
      </c>
      <c r="F757" s="23" t="str">
        <f aca="false">IF($B757="","",IF(OR(8&lt;Trabajadores!$M$68,8&gt;Trabajadores!$N$68),"No vinculado",IF(AND(8=Trabajadores!$N$68,Trabajadores!$O$68="Sí"),"Cese","Activo")))</f>
        <v/>
      </c>
      <c r="G757" s="19" t="n">
        <f aca="false">IF($B757="",0,SUMIFS(Ingresos!$V$6:$V$1505,ING_COD,$B757,ING_CLASE,"ORD"))</f>
        <v>0</v>
      </c>
      <c r="H757" s="19" t="n">
        <f aca="false">IF($B757="",0,SUMIFS(Ingresos!$V$6:$V$1505,ING_COD,$B757,ING_CLASE,"ORD",ING_COMP,"Sí"))</f>
        <v>0</v>
      </c>
      <c r="I757" s="19" t="n">
        <f aca="false">IF($B757="",0,SUMIFS(Ingresos!$V$6:$V$1505,ING_COD,$B757,ING_CLASE,"GRA"))</f>
        <v>0</v>
      </c>
      <c r="J757" s="19" t="n">
        <f aca="false">IF($B757="",0,SUMIFS(Ingresos!$V$6:$V$1505,ING_COD,$B757,ING_CLASE,"BON"))</f>
        <v>0</v>
      </c>
      <c r="K757" s="19" t="n">
        <f aca="false">IF($B757="",0,SUMIFS(Ingresos!$V$6:$V$1505,ING_COD,$B757,ING_CLASE,"EXT"))</f>
        <v>0</v>
      </c>
      <c r="L757" s="19" t="n">
        <f aca="false">IF($B757="",0,SUMIFS(Ingresos!$V$6:$V$1505,ING_COD,$B757,ING_CLASE,"OTO"))</f>
        <v>0</v>
      </c>
      <c r="M757" s="19" t="n">
        <f aca="false">IF($B757="",0,SUMIFS(Ingresos!$V$6:$V$1505,ING_COD,$B757,ING_CLASE,"OTX"))</f>
        <v>0</v>
      </c>
      <c r="N757" s="19" t="n">
        <f aca="false">IF($B757="",0,SUMIFS(Ingresos!$V$6:$V$1505,ING_COD,$B757,ING_CLASE,"RETO"))</f>
        <v>0</v>
      </c>
      <c r="O757" s="19" t="n">
        <f aca="false">IF($B757="",0,SUMIFS(Ingresos!$V$6:$V$1505,ING_COD,$B757,ING_CLASE,"INA"))</f>
        <v>0</v>
      </c>
      <c r="P757" s="19" t="n">
        <f aca="false">G757+I757+J757+K757+L757+M757</f>
        <v>0</v>
      </c>
      <c r="Q757" s="44" t="n">
        <f aca="false">IF($F757="Activo",5,IF($F757="Cese",1,0))</f>
        <v>0</v>
      </c>
      <c r="R757" s="19" t="n">
        <f aca="false">G757*Q757</f>
        <v>0</v>
      </c>
      <c r="S757" s="19" t="n">
        <f aca="false">IF($F757="Activo",SUMIFS(I757:I761,$D757:$D761,"&lt;="&amp;Trabajadores!$N$68)+IF(PROY_BON="Sí",SUMIFS(J757:J761,$D757:$D761,"&lt;="&amp;Trabajadores!$N$68),0),IF($F757="Cese",I757+IF(PROY_BON="Sí",J757,0),0))</f>
        <v>0</v>
      </c>
      <c r="T757" s="19" t="n">
        <f aca="false">IF(OR($F757&lt;&gt;"Activo",Trabajadores!$I$68="No"),0,IF(I761=0,H757*(1+IF(PROY_BON="Sí",Trabajadores!$P$68,0))*Trabajadores!$S$68/6*(Trabajadores!$N$68&gt;=12),0))</f>
        <v>0</v>
      </c>
      <c r="U757" s="19" t="n">
        <f aca="false">IF($F757="Activo",IF(Trabajadores!$J$68="Sí",L757*5,L757),IF($F757="Cese",L757,0))</f>
        <v>0</v>
      </c>
      <c r="V757" s="19" t="n">
        <f aca="false">IF(OR($F757="Activo",$F757="Cese"),M757,0)</f>
        <v>0</v>
      </c>
      <c r="W757" s="19" t="n">
        <f aca="false">IF(OR($F757="Activo",$F757="Cese"),SUM(P750:P756),0)</f>
        <v>0</v>
      </c>
      <c r="X757" s="36" t="n">
        <f aca="false">IF(OR($F757="Activo",$F757="Cese"),R757+S757+T757+U757+V757+W757,0)</f>
        <v>0</v>
      </c>
      <c r="Y757" s="19" t="n">
        <f aca="false">IF(OR($F757="Activo",$F757="Cese"),DED_FIJA,0)</f>
        <v>0</v>
      </c>
      <c r="Z757" s="36" t="n">
        <f aca="false">MAX(0,X757-Y757)</f>
        <v>0</v>
      </c>
      <c r="AA757" s="19" t="n">
        <f aca="false">IF(Z757=0,0,MAX(0,MIN(Z757,Parámetros!$G$19)-Parámetros!$F$19)*Parámetros!$E$19)</f>
        <v>0</v>
      </c>
      <c r="AB757" s="19" t="n">
        <f aca="false">IF(Z757=0,0,MAX(0,MIN(Z757,Parámetros!$G$20)-Parámetros!$F$20)*Parámetros!$E$20)</f>
        <v>0</v>
      </c>
      <c r="AC757" s="19" t="n">
        <f aca="false">IF(Z757=0,0,MAX(0,MIN(Z757,Parámetros!$G$21)-Parámetros!$F$21)*Parámetros!$E$21)</f>
        <v>0</v>
      </c>
      <c r="AD757" s="19" t="n">
        <f aca="false">IF(Z757=0,0,MAX(0,MIN(Z757,Parámetros!$G$22)-Parámetros!$F$22)*Parámetros!$E$22)</f>
        <v>0</v>
      </c>
      <c r="AE757" s="19" t="n">
        <f aca="false">IF(Z757=0,0,MAX(0,MIN(Z757,Parámetros!$G$23)-Parámetros!$F$23)*Parámetros!$E$23)</f>
        <v>0</v>
      </c>
      <c r="AF757" s="36" t="n">
        <f aca="false">SUM(AA757:AE757)</f>
        <v>0</v>
      </c>
      <c r="AG757" s="45" t="str">
        <f aca="false">IF(AM757&lt;=0,"-",INDEX(TR_TASA,MATCH(AM757,TR_DESDE,1)))</f>
        <v>-</v>
      </c>
      <c r="AH757" s="44" t="n">
        <f aca="false">IF($F757="Cese",1,IF($F757="Activo",INDEX(DIV_N,8),0))</f>
        <v>0</v>
      </c>
      <c r="AI757" s="44" t="n">
        <f aca="false">IF($F757="Cese",7,IF($F757="Activo",INDEX(DIV_HASTA,8),0))</f>
        <v>0</v>
      </c>
      <c r="AJ757" s="19" t="n">
        <f aca="false">IF(OR($F757="Activo",$F757="Cese"),SUMIFS(AV750:AV756,D750:D756,"&lt;="&amp;AI757),0)</f>
        <v>0</v>
      </c>
      <c r="AK757" s="19" t="n">
        <f aca="false">IF(OR($F757="Activo",$F757="Cese"),MAX(0,(AF757-AJ757)/AH757),0)</f>
        <v>0</v>
      </c>
      <c r="AL757" s="19" t="n">
        <f aca="false">IF(OR($F757="Activo",$F757="Cese"),K757+IF(PROY_BON="Sí",0,J757),0)</f>
        <v>0</v>
      </c>
      <c r="AM757" s="19" t="n">
        <f aca="false">IF(AL757&gt;0,MAX(0,X757+AL757-Y757),Z757)</f>
        <v>0</v>
      </c>
      <c r="AN757" s="19" t="n">
        <f aca="false">SUMPRODUCT((AM757&gt;TR_DESDE)*(AM757-TR_DESDE)*TR_INC)</f>
        <v>0</v>
      </c>
      <c r="AO757" s="19" t="n">
        <f aca="false">IF(AL757&gt;0,MAX(0,AN757-IF($F757="Cese",MAX(AF757,AJ757),AF757)),0)</f>
        <v>0</v>
      </c>
      <c r="AP757" s="46" t="n">
        <f aca="false">IF(OR($F757="Activo",$F757="Cese"),ROUND(AK757+AO757,2),0)</f>
        <v>0</v>
      </c>
      <c r="AQ757" s="19" t="n">
        <f aca="false">IF($F757="Cese",MAX(0,AJ757-AN757),0)</f>
        <v>0</v>
      </c>
      <c r="AR757" s="19" t="str">
        <f aca="false">IF($B757="","",IF(COUNTIFS(RP_COD,$B757,'Retenciones Planilla'!$J$6:$J$105,"&lt;&gt;")=0,"",SUMIFS('Retenciones Planilla'!$J$6:$J$105,RP_COD,$B757)))</f>
        <v/>
      </c>
      <c r="AS757" s="19" t="str">
        <f aca="false">IF(AR757="","",AR757-AP757)</f>
        <v/>
      </c>
      <c r="AT757" s="23" t="str">
        <f aca="false">IF($B757="","",IF(NOT(OR($F757="Activo",$F757="Cese")),IF(N(AR757)=0,"—","Revisar: sin vínculo"),IF(AR757="",IF(AP757=0,"No corresponde","Sin dato planilla"),IF(ABS(AS757)&lt;=TOL,"OK",IF(AS757&gt;0,"Retuvo de más","Retuvo de menos")))))</f>
        <v/>
      </c>
      <c r="AU757" s="19" t="n">
        <f aca="false">IF(AND(BASE_RET="Planilla (si existe)",AR757&lt;&gt;""),AR757,AP757)</f>
        <v>0</v>
      </c>
      <c r="AV757" s="19" t="n">
        <f aca="false">AU757+N757</f>
        <v>0</v>
      </c>
    </row>
    <row r="758" customFormat="false" ht="15" hidden="false" customHeight="false" outlineLevel="0" collapsed="false">
      <c r="A758" s="43" t="n">
        <v>63</v>
      </c>
      <c r="B758" s="35" t="str">
        <f aca="false">IF(Trabajadores!$B$68="","",Trabajadores!$B$68)</f>
        <v/>
      </c>
      <c r="C758" s="35" t="str">
        <f aca="false">IF($B758="","",Trabajadores!$D$68)</f>
        <v/>
      </c>
      <c r="D758" s="43" t="n">
        <v>9</v>
      </c>
      <c r="E758" s="23" t="s">
        <v>306</v>
      </c>
      <c r="F758" s="23" t="str">
        <f aca="false">IF($B758="","",IF(OR(9&lt;Trabajadores!$M$68,9&gt;Trabajadores!$N$68),"No vinculado",IF(AND(9=Trabajadores!$N$68,Trabajadores!$O$68="Sí"),"Cese","Activo")))</f>
        <v/>
      </c>
      <c r="G758" s="19" t="n">
        <f aca="false">IF($B758="",0,SUMIFS(Ingresos!$W$6:$W$1505,ING_COD,$B758,ING_CLASE,"ORD"))</f>
        <v>0</v>
      </c>
      <c r="H758" s="19" t="n">
        <f aca="false">IF($B758="",0,SUMIFS(Ingresos!$W$6:$W$1505,ING_COD,$B758,ING_CLASE,"ORD",ING_COMP,"Sí"))</f>
        <v>0</v>
      </c>
      <c r="I758" s="19" t="n">
        <f aca="false">IF($B758="",0,SUMIFS(Ingresos!$W$6:$W$1505,ING_COD,$B758,ING_CLASE,"GRA"))</f>
        <v>0</v>
      </c>
      <c r="J758" s="19" t="n">
        <f aca="false">IF($B758="",0,SUMIFS(Ingresos!$W$6:$W$1505,ING_COD,$B758,ING_CLASE,"BON"))</f>
        <v>0</v>
      </c>
      <c r="K758" s="19" t="n">
        <f aca="false">IF($B758="",0,SUMIFS(Ingresos!$W$6:$W$1505,ING_COD,$B758,ING_CLASE,"EXT"))</f>
        <v>0</v>
      </c>
      <c r="L758" s="19" t="n">
        <f aca="false">IF($B758="",0,SUMIFS(Ingresos!$W$6:$W$1505,ING_COD,$B758,ING_CLASE,"OTO"))</f>
        <v>0</v>
      </c>
      <c r="M758" s="19" t="n">
        <f aca="false">IF($B758="",0,SUMIFS(Ingresos!$W$6:$W$1505,ING_COD,$B758,ING_CLASE,"OTX"))</f>
        <v>0</v>
      </c>
      <c r="N758" s="19" t="n">
        <f aca="false">IF($B758="",0,SUMIFS(Ingresos!$W$6:$W$1505,ING_COD,$B758,ING_CLASE,"RETO"))</f>
        <v>0</v>
      </c>
      <c r="O758" s="19" t="n">
        <f aca="false">IF($B758="",0,SUMIFS(Ingresos!$W$6:$W$1505,ING_COD,$B758,ING_CLASE,"INA"))</f>
        <v>0</v>
      </c>
      <c r="P758" s="19" t="n">
        <f aca="false">G758+I758+J758+K758+L758+M758</f>
        <v>0</v>
      </c>
      <c r="Q758" s="44" t="n">
        <f aca="false">IF($F758="Activo",4,IF($F758="Cese",1,0))</f>
        <v>0</v>
      </c>
      <c r="R758" s="19" t="n">
        <f aca="false">G758*Q758</f>
        <v>0</v>
      </c>
      <c r="S758" s="19" t="n">
        <f aca="false">IF($F758="Activo",SUMIFS(I758:I761,$D758:$D761,"&lt;="&amp;Trabajadores!$N$68)+IF(PROY_BON="Sí",SUMIFS(J758:J761,$D758:$D761,"&lt;="&amp;Trabajadores!$N$68),0),IF($F758="Cese",I758+IF(PROY_BON="Sí",J758,0),0))</f>
        <v>0</v>
      </c>
      <c r="T758" s="19" t="n">
        <f aca="false">IF(OR($F758&lt;&gt;"Activo",Trabajadores!$I$68="No"),0,IF(I761=0,H758*(1+IF(PROY_BON="Sí",Trabajadores!$P$68,0))*Trabajadores!$S$68/6*(Trabajadores!$N$68&gt;=12),0))</f>
        <v>0</v>
      </c>
      <c r="U758" s="19" t="n">
        <f aca="false">IF($F758="Activo",IF(Trabajadores!$J$68="Sí",L758*4,L758),IF($F758="Cese",L758,0))</f>
        <v>0</v>
      </c>
      <c r="V758" s="19" t="n">
        <f aca="false">IF(OR($F758="Activo",$F758="Cese"),M758,0)</f>
        <v>0</v>
      </c>
      <c r="W758" s="19" t="n">
        <f aca="false">IF(OR($F758="Activo",$F758="Cese"),SUM(P750:P757),0)</f>
        <v>0</v>
      </c>
      <c r="X758" s="36" t="n">
        <f aca="false">IF(OR($F758="Activo",$F758="Cese"),R758+S758+T758+U758+V758+W758,0)</f>
        <v>0</v>
      </c>
      <c r="Y758" s="19" t="n">
        <f aca="false">IF(OR($F758="Activo",$F758="Cese"),DED_FIJA,0)</f>
        <v>0</v>
      </c>
      <c r="Z758" s="36" t="n">
        <f aca="false">MAX(0,X758-Y758)</f>
        <v>0</v>
      </c>
      <c r="AA758" s="19" t="n">
        <f aca="false">IF(Z758=0,0,MAX(0,MIN(Z758,Parámetros!$G$19)-Parámetros!$F$19)*Parámetros!$E$19)</f>
        <v>0</v>
      </c>
      <c r="AB758" s="19" t="n">
        <f aca="false">IF(Z758=0,0,MAX(0,MIN(Z758,Parámetros!$G$20)-Parámetros!$F$20)*Parámetros!$E$20)</f>
        <v>0</v>
      </c>
      <c r="AC758" s="19" t="n">
        <f aca="false">IF(Z758=0,0,MAX(0,MIN(Z758,Parámetros!$G$21)-Parámetros!$F$21)*Parámetros!$E$21)</f>
        <v>0</v>
      </c>
      <c r="AD758" s="19" t="n">
        <f aca="false">IF(Z758=0,0,MAX(0,MIN(Z758,Parámetros!$G$22)-Parámetros!$F$22)*Parámetros!$E$22)</f>
        <v>0</v>
      </c>
      <c r="AE758" s="19" t="n">
        <f aca="false">IF(Z758=0,0,MAX(0,MIN(Z758,Parámetros!$G$23)-Parámetros!$F$23)*Parámetros!$E$23)</f>
        <v>0</v>
      </c>
      <c r="AF758" s="36" t="n">
        <f aca="false">SUM(AA758:AE758)</f>
        <v>0</v>
      </c>
      <c r="AG758" s="45" t="str">
        <f aca="false">IF(AM758&lt;=0,"-",INDEX(TR_TASA,MATCH(AM758,TR_DESDE,1)))</f>
        <v>-</v>
      </c>
      <c r="AH758" s="44" t="n">
        <f aca="false">IF($F758="Cese",1,IF($F758="Activo",INDEX(DIV_N,9),0))</f>
        <v>0</v>
      </c>
      <c r="AI758" s="44" t="n">
        <f aca="false">IF($F758="Cese",8,IF($F758="Activo",INDEX(DIV_HASTA,9),0))</f>
        <v>0</v>
      </c>
      <c r="AJ758" s="19" t="n">
        <f aca="false">IF(OR($F758="Activo",$F758="Cese"),SUMIFS(AV750:AV757,D750:D757,"&lt;="&amp;AI758),0)</f>
        <v>0</v>
      </c>
      <c r="AK758" s="19" t="n">
        <f aca="false">IF(OR($F758="Activo",$F758="Cese"),MAX(0,(AF758-AJ758)/AH758),0)</f>
        <v>0</v>
      </c>
      <c r="AL758" s="19" t="n">
        <f aca="false">IF(OR($F758="Activo",$F758="Cese"),K758+IF(PROY_BON="Sí",0,J758),0)</f>
        <v>0</v>
      </c>
      <c r="AM758" s="19" t="n">
        <f aca="false">IF(AL758&gt;0,MAX(0,X758+AL758-Y758),Z758)</f>
        <v>0</v>
      </c>
      <c r="AN758" s="19" t="n">
        <f aca="false">SUMPRODUCT((AM758&gt;TR_DESDE)*(AM758-TR_DESDE)*TR_INC)</f>
        <v>0</v>
      </c>
      <c r="AO758" s="19" t="n">
        <f aca="false">IF(AL758&gt;0,MAX(0,AN758-IF($F758="Cese",MAX(AF758,AJ758),AF758)),0)</f>
        <v>0</v>
      </c>
      <c r="AP758" s="46" t="n">
        <f aca="false">IF(OR($F758="Activo",$F758="Cese"),ROUND(AK758+AO758,2),0)</f>
        <v>0</v>
      </c>
      <c r="AQ758" s="19" t="n">
        <f aca="false">IF($F758="Cese",MAX(0,AJ758-AN758),0)</f>
        <v>0</v>
      </c>
      <c r="AR758" s="19" t="str">
        <f aca="false">IF($B758="","",IF(COUNTIFS(RP_COD,$B758,'Retenciones Planilla'!$K$6:$K$105,"&lt;&gt;")=0,"",SUMIFS('Retenciones Planilla'!$K$6:$K$105,RP_COD,$B758)))</f>
        <v/>
      </c>
      <c r="AS758" s="19" t="str">
        <f aca="false">IF(AR758="","",AR758-AP758)</f>
        <v/>
      </c>
      <c r="AT758" s="23" t="str">
        <f aca="false">IF($B758="","",IF(NOT(OR($F758="Activo",$F758="Cese")),IF(N(AR758)=0,"—","Revisar: sin vínculo"),IF(AR758="",IF(AP758=0,"No corresponde","Sin dato planilla"),IF(ABS(AS758)&lt;=TOL,"OK",IF(AS758&gt;0,"Retuvo de más","Retuvo de menos")))))</f>
        <v/>
      </c>
      <c r="AU758" s="19" t="n">
        <f aca="false">IF(AND(BASE_RET="Planilla (si existe)",AR758&lt;&gt;""),AR758,AP758)</f>
        <v>0</v>
      </c>
      <c r="AV758" s="19" t="n">
        <f aca="false">AU758+N758</f>
        <v>0</v>
      </c>
    </row>
    <row r="759" customFormat="false" ht="15" hidden="false" customHeight="false" outlineLevel="0" collapsed="false">
      <c r="A759" s="43" t="n">
        <v>63</v>
      </c>
      <c r="B759" s="35" t="str">
        <f aca="false">IF(Trabajadores!$B$68="","",Trabajadores!$B$68)</f>
        <v/>
      </c>
      <c r="C759" s="35" t="str">
        <f aca="false">IF($B759="","",Trabajadores!$D$68)</f>
        <v/>
      </c>
      <c r="D759" s="43" t="n">
        <v>10</v>
      </c>
      <c r="E759" s="23" t="s">
        <v>307</v>
      </c>
      <c r="F759" s="23" t="str">
        <f aca="false">IF($B759="","",IF(OR(10&lt;Trabajadores!$M$68,10&gt;Trabajadores!$N$68),"No vinculado",IF(AND(10=Trabajadores!$N$68,Trabajadores!$O$68="Sí"),"Cese","Activo")))</f>
        <v/>
      </c>
      <c r="G759" s="19" t="n">
        <f aca="false">IF($B759="",0,SUMIFS(Ingresos!$X$6:$X$1505,ING_COD,$B759,ING_CLASE,"ORD"))</f>
        <v>0</v>
      </c>
      <c r="H759" s="19" t="n">
        <f aca="false">IF($B759="",0,SUMIFS(Ingresos!$X$6:$X$1505,ING_COD,$B759,ING_CLASE,"ORD",ING_COMP,"Sí"))</f>
        <v>0</v>
      </c>
      <c r="I759" s="19" t="n">
        <f aca="false">IF($B759="",0,SUMIFS(Ingresos!$X$6:$X$1505,ING_COD,$B759,ING_CLASE,"GRA"))</f>
        <v>0</v>
      </c>
      <c r="J759" s="19" t="n">
        <f aca="false">IF($B759="",0,SUMIFS(Ingresos!$X$6:$X$1505,ING_COD,$B759,ING_CLASE,"BON"))</f>
        <v>0</v>
      </c>
      <c r="K759" s="19" t="n">
        <f aca="false">IF($B759="",0,SUMIFS(Ingresos!$X$6:$X$1505,ING_COD,$B759,ING_CLASE,"EXT"))</f>
        <v>0</v>
      </c>
      <c r="L759" s="19" t="n">
        <f aca="false">IF($B759="",0,SUMIFS(Ingresos!$X$6:$X$1505,ING_COD,$B759,ING_CLASE,"OTO"))</f>
        <v>0</v>
      </c>
      <c r="M759" s="19" t="n">
        <f aca="false">IF($B759="",0,SUMIFS(Ingresos!$X$6:$X$1505,ING_COD,$B759,ING_CLASE,"OTX"))</f>
        <v>0</v>
      </c>
      <c r="N759" s="19" t="n">
        <f aca="false">IF($B759="",0,SUMIFS(Ingresos!$X$6:$X$1505,ING_COD,$B759,ING_CLASE,"RETO"))</f>
        <v>0</v>
      </c>
      <c r="O759" s="19" t="n">
        <f aca="false">IF($B759="",0,SUMIFS(Ingresos!$X$6:$X$1505,ING_COD,$B759,ING_CLASE,"INA"))</f>
        <v>0</v>
      </c>
      <c r="P759" s="19" t="n">
        <f aca="false">G759+I759+J759+K759+L759+M759</f>
        <v>0</v>
      </c>
      <c r="Q759" s="44" t="n">
        <f aca="false">IF($F759="Activo",3,IF($F759="Cese",1,0))</f>
        <v>0</v>
      </c>
      <c r="R759" s="19" t="n">
        <f aca="false">G759*Q759</f>
        <v>0</v>
      </c>
      <c r="S759" s="19" t="n">
        <f aca="false">IF($F759="Activo",SUMIFS(I759:I761,$D759:$D761,"&lt;="&amp;Trabajadores!$N$68)+IF(PROY_BON="Sí",SUMIFS(J759:J761,$D759:$D761,"&lt;="&amp;Trabajadores!$N$68),0),IF($F759="Cese",I759+IF(PROY_BON="Sí",J759,0),0))</f>
        <v>0</v>
      </c>
      <c r="T759" s="19" t="n">
        <f aca="false">IF(OR($F759&lt;&gt;"Activo",Trabajadores!$I$68="No"),0,IF(I761=0,H759*(1+IF(PROY_BON="Sí",Trabajadores!$P$68,0))*Trabajadores!$S$68/6*(Trabajadores!$N$68&gt;=12),0))</f>
        <v>0</v>
      </c>
      <c r="U759" s="19" t="n">
        <f aca="false">IF($F759="Activo",IF(Trabajadores!$J$68="Sí",L759*3,L759),IF($F759="Cese",L759,0))</f>
        <v>0</v>
      </c>
      <c r="V759" s="19" t="n">
        <f aca="false">IF(OR($F759="Activo",$F759="Cese"),M759,0)</f>
        <v>0</v>
      </c>
      <c r="W759" s="19" t="n">
        <f aca="false">IF(OR($F759="Activo",$F759="Cese"),SUM(P750:P758),0)</f>
        <v>0</v>
      </c>
      <c r="X759" s="36" t="n">
        <f aca="false">IF(OR($F759="Activo",$F759="Cese"),R759+S759+T759+U759+V759+W759,0)</f>
        <v>0</v>
      </c>
      <c r="Y759" s="19" t="n">
        <f aca="false">IF(OR($F759="Activo",$F759="Cese"),DED_FIJA,0)</f>
        <v>0</v>
      </c>
      <c r="Z759" s="36" t="n">
        <f aca="false">MAX(0,X759-Y759)</f>
        <v>0</v>
      </c>
      <c r="AA759" s="19" t="n">
        <f aca="false">IF(Z759=0,0,MAX(0,MIN(Z759,Parámetros!$G$19)-Parámetros!$F$19)*Parámetros!$E$19)</f>
        <v>0</v>
      </c>
      <c r="AB759" s="19" t="n">
        <f aca="false">IF(Z759=0,0,MAX(0,MIN(Z759,Parámetros!$G$20)-Parámetros!$F$20)*Parámetros!$E$20)</f>
        <v>0</v>
      </c>
      <c r="AC759" s="19" t="n">
        <f aca="false">IF(Z759=0,0,MAX(0,MIN(Z759,Parámetros!$G$21)-Parámetros!$F$21)*Parámetros!$E$21)</f>
        <v>0</v>
      </c>
      <c r="AD759" s="19" t="n">
        <f aca="false">IF(Z759=0,0,MAX(0,MIN(Z759,Parámetros!$G$22)-Parámetros!$F$22)*Parámetros!$E$22)</f>
        <v>0</v>
      </c>
      <c r="AE759" s="19" t="n">
        <f aca="false">IF(Z759=0,0,MAX(0,MIN(Z759,Parámetros!$G$23)-Parámetros!$F$23)*Parámetros!$E$23)</f>
        <v>0</v>
      </c>
      <c r="AF759" s="36" t="n">
        <f aca="false">SUM(AA759:AE759)</f>
        <v>0</v>
      </c>
      <c r="AG759" s="45" t="str">
        <f aca="false">IF(AM759&lt;=0,"-",INDEX(TR_TASA,MATCH(AM759,TR_DESDE,1)))</f>
        <v>-</v>
      </c>
      <c r="AH759" s="44" t="n">
        <f aca="false">IF($F759="Cese",1,IF($F759="Activo",INDEX(DIV_N,10),0))</f>
        <v>0</v>
      </c>
      <c r="AI759" s="44" t="n">
        <f aca="false">IF($F759="Cese",9,IF($F759="Activo",INDEX(DIV_HASTA,10),0))</f>
        <v>0</v>
      </c>
      <c r="AJ759" s="19" t="n">
        <f aca="false">IF(OR($F759="Activo",$F759="Cese"),SUMIFS(AV750:AV758,D750:D758,"&lt;="&amp;AI759),0)</f>
        <v>0</v>
      </c>
      <c r="AK759" s="19" t="n">
        <f aca="false">IF(OR($F759="Activo",$F759="Cese"),MAX(0,(AF759-AJ759)/AH759),0)</f>
        <v>0</v>
      </c>
      <c r="AL759" s="19" t="n">
        <f aca="false">IF(OR($F759="Activo",$F759="Cese"),K759+IF(PROY_BON="Sí",0,J759),0)</f>
        <v>0</v>
      </c>
      <c r="AM759" s="19" t="n">
        <f aca="false">IF(AL759&gt;0,MAX(0,X759+AL759-Y759),Z759)</f>
        <v>0</v>
      </c>
      <c r="AN759" s="19" t="n">
        <f aca="false">SUMPRODUCT((AM759&gt;TR_DESDE)*(AM759-TR_DESDE)*TR_INC)</f>
        <v>0</v>
      </c>
      <c r="AO759" s="19" t="n">
        <f aca="false">IF(AL759&gt;0,MAX(0,AN759-IF($F759="Cese",MAX(AF759,AJ759),AF759)),0)</f>
        <v>0</v>
      </c>
      <c r="AP759" s="46" t="n">
        <f aca="false">IF(OR($F759="Activo",$F759="Cese"),ROUND(AK759+AO759,2),0)</f>
        <v>0</v>
      </c>
      <c r="AQ759" s="19" t="n">
        <f aca="false">IF($F759="Cese",MAX(0,AJ759-AN759),0)</f>
        <v>0</v>
      </c>
      <c r="AR759" s="19" t="str">
        <f aca="false">IF($B759="","",IF(COUNTIFS(RP_COD,$B759,'Retenciones Planilla'!$L$6:$L$105,"&lt;&gt;")=0,"",SUMIFS('Retenciones Planilla'!$L$6:$L$105,RP_COD,$B759)))</f>
        <v/>
      </c>
      <c r="AS759" s="19" t="str">
        <f aca="false">IF(AR759="","",AR759-AP759)</f>
        <v/>
      </c>
      <c r="AT759" s="23" t="str">
        <f aca="false">IF($B759="","",IF(NOT(OR($F759="Activo",$F759="Cese")),IF(N(AR759)=0,"—","Revisar: sin vínculo"),IF(AR759="",IF(AP759=0,"No corresponde","Sin dato planilla"),IF(ABS(AS759)&lt;=TOL,"OK",IF(AS759&gt;0,"Retuvo de más","Retuvo de menos")))))</f>
        <v/>
      </c>
      <c r="AU759" s="19" t="n">
        <f aca="false">IF(AND(BASE_RET="Planilla (si existe)",AR759&lt;&gt;""),AR759,AP759)</f>
        <v>0</v>
      </c>
      <c r="AV759" s="19" t="n">
        <f aca="false">AU759+N759</f>
        <v>0</v>
      </c>
    </row>
    <row r="760" customFormat="false" ht="15" hidden="false" customHeight="false" outlineLevel="0" collapsed="false">
      <c r="A760" s="43" t="n">
        <v>63</v>
      </c>
      <c r="B760" s="35" t="str">
        <f aca="false">IF(Trabajadores!$B$68="","",Trabajadores!$B$68)</f>
        <v/>
      </c>
      <c r="C760" s="35" t="str">
        <f aca="false">IF($B760="","",Trabajadores!$D$68)</f>
        <v/>
      </c>
      <c r="D760" s="43" t="n">
        <v>11</v>
      </c>
      <c r="E760" s="23" t="s">
        <v>308</v>
      </c>
      <c r="F760" s="23" t="str">
        <f aca="false">IF($B760="","",IF(OR(11&lt;Trabajadores!$M$68,11&gt;Trabajadores!$N$68),"No vinculado",IF(AND(11=Trabajadores!$N$68,Trabajadores!$O$68="Sí"),"Cese","Activo")))</f>
        <v/>
      </c>
      <c r="G760" s="19" t="n">
        <f aca="false">IF($B760="",0,SUMIFS(Ingresos!$Y$6:$Y$1505,ING_COD,$B760,ING_CLASE,"ORD"))</f>
        <v>0</v>
      </c>
      <c r="H760" s="19" t="n">
        <f aca="false">IF($B760="",0,SUMIFS(Ingresos!$Y$6:$Y$1505,ING_COD,$B760,ING_CLASE,"ORD",ING_COMP,"Sí"))</f>
        <v>0</v>
      </c>
      <c r="I760" s="19" t="n">
        <f aca="false">IF($B760="",0,SUMIFS(Ingresos!$Y$6:$Y$1505,ING_COD,$B760,ING_CLASE,"GRA"))</f>
        <v>0</v>
      </c>
      <c r="J760" s="19" t="n">
        <f aca="false">IF($B760="",0,SUMIFS(Ingresos!$Y$6:$Y$1505,ING_COD,$B760,ING_CLASE,"BON"))</f>
        <v>0</v>
      </c>
      <c r="K760" s="19" t="n">
        <f aca="false">IF($B760="",0,SUMIFS(Ingresos!$Y$6:$Y$1505,ING_COD,$B760,ING_CLASE,"EXT"))</f>
        <v>0</v>
      </c>
      <c r="L760" s="19" t="n">
        <f aca="false">IF($B760="",0,SUMIFS(Ingresos!$Y$6:$Y$1505,ING_COD,$B760,ING_CLASE,"OTO"))</f>
        <v>0</v>
      </c>
      <c r="M760" s="19" t="n">
        <f aca="false">IF($B760="",0,SUMIFS(Ingresos!$Y$6:$Y$1505,ING_COD,$B760,ING_CLASE,"OTX"))</f>
        <v>0</v>
      </c>
      <c r="N760" s="19" t="n">
        <f aca="false">IF($B760="",0,SUMIFS(Ingresos!$Y$6:$Y$1505,ING_COD,$B760,ING_CLASE,"RETO"))</f>
        <v>0</v>
      </c>
      <c r="O760" s="19" t="n">
        <f aca="false">IF($B760="",0,SUMIFS(Ingresos!$Y$6:$Y$1505,ING_COD,$B760,ING_CLASE,"INA"))</f>
        <v>0</v>
      </c>
      <c r="P760" s="19" t="n">
        <f aca="false">G760+I760+J760+K760+L760+M760</f>
        <v>0</v>
      </c>
      <c r="Q760" s="44" t="n">
        <f aca="false">IF($F760="Activo",2,IF($F760="Cese",1,0))</f>
        <v>0</v>
      </c>
      <c r="R760" s="19" t="n">
        <f aca="false">G760*Q760</f>
        <v>0</v>
      </c>
      <c r="S760" s="19" t="n">
        <f aca="false">IF($F760="Activo",SUMIFS(I760:I761,$D760:$D761,"&lt;="&amp;Trabajadores!$N$68)+IF(PROY_BON="Sí",SUMIFS(J760:J761,$D760:$D761,"&lt;="&amp;Trabajadores!$N$68),0),IF($F760="Cese",I760+IF(PROY_BON="Sí",J760,0),0))</f>
        <v>0</v>
      </c>
      <c r="T760" s="19" t="n">
        <f aca="false">IF(OR($F760&lt;&gt;"Activo",Trabajadores!$I$68="No"),0,IF(I761=0,H760*(1+IF(PROY_BON="Sí",Trabajadores!$P$68,0))*Trabajadores!$S$68/6*(Trabajadores!$N$68&gt;=12),0))</f>
        <v>0</v>
      </c>
      <c r="U760" s="19" t="n">
        <f aca="false">IF($F760="Activo",IF(Trabajadores!$J$68="Sí",L760*2,L760),IF($F760="Cese",L760,0))</f>
        <v>0</v>
      </c>
      <c r="V760" s="19" t="n">
        <f aca="false">IF(OR($F760="Activo",$F760="Cese"),M760,0)</f>
        <v>0</v>
      </c>
      <c r="W760" s="19" t="n">
        <f aca="false">IF(OR($F760="Activo",$F760="Cese"),SUM(P750:P759),0)</f>
        <v>0</v>
      </c>
      <c r="X760" s="36" t="n">
        <f aca="false">IF(OR($F760="Activo",$F760="Cese"),R760+S760+T760+U760+V760+W760,0)</f>
        <v>0</v>
      </c>
      <c r="Y760" s="19" t="n">
        <f aca="false">IF(OR($F760="Activo",$F760="Cese"),DED_FIJA,0)</f>
        <v>0</v>
      </c>
      <c r="Z760" s="36" t="n">
        <f aca="false">MAX(0,X760-Y760)</f>
        <v>0</v>
      </c>
      <c r="AA760" s="19" t="n">
        <f aca="false">IF(Z760=0,0,MAX(0,MIN(Z760,Parámetros!$G$19)-Parámetros!$F$19)*Parámetros!$E$19)</f>
        <v>0</v>
      </c>
      <c r="AB760" s="19" t="n">
        <f aca="false">IF(Z760=0,0,MAX(0,MIN(Z760,Parámetros!$G$20)-Parámetros!$F$20)*Parámetros!$E$20)</f>
        <v>0</v>
      </c>
      <c r="AC760" s="19" t="n">
        <f aca="false">IF(Z760=0,0,MAX(0,MIN(Z760,Parámetros!$G$21)-Parámetros!$F$21)*Parámetros!$E$21)</f>
        <v>0</v>
      </c>
      <c r="AD760" s="19" t="n">
        <f aca="false">IF(Z760=0,0,MAX(0,MIN(Z760,Parámetros!$G$22)-Parámetros!$F$22)*Parámetros!$E$22)</f>
        <v>0</v>
      </c>
      <c r="AE760" s="19" t="n">
        <f aca="false">IF(Z760=0,0,MAX(0,MIN(Z760,Parámetros!$G$23)-Parámetros!$F$23)*Parámetros!$E$23)</f>
        <v>0</v>
      </c>
      <c r="AF760" s="36" t="n">
        <f aca="false">SUM(AA760:AE760)</f>
        <v>0</v>
      </c>
      <c r="AG760" s="45" t="str">
        <f aca="false">IF(AM760&lt;=0,"-",INDEX(TR_TASA,MATCH(AM760,TR_DESDE,1)))</f>
        <v>-</v>
      </c>
      <c r="AH760" s="44" t="n">
        <f aca="false">IF($F760="Cese",1,IF($F760="Activo",INDEX(DIV_N,11),0))</f>
        <v>0</v>
      </c>
      <c r="AI760" s="44" t="n">
        <f aca="false">IF($F760="Cese",10,IF($F760="Activo",INDEX(DIV_HASTA,11),0))</f>
        <v>0</v>
      </c>
      <c r="AJ760" s="19" t="n">
        <f aca="false">IF(OR($F760="Activo",$F760="Cese"),SUMIFS(AV750:AV759,D750:D759,"&lt;="&amp;AI760),0)</f>
        <v>0</v>
      </c>
      <c r="AK760" s="19" t="n">
        <f aca="false">IF(OR($F760="Activo",$F760="Cese"),MAX(0,(AF760-AJ760)/AH760),0)</f>
        <v>0</v>
      </c>
      <c r="AL760" s="19" t="n">
        <f aca="false">IF(OR($F760="Activo",$F760="Cese"),K760+IF(PROY_BON="Sí",0,J760),0)</f>
        <v>0</v>
      </c>
      <c r="AM760" s="19" t="n">
        <f aca="false">IF(AL760&gt;0,MAX(0,X760+AL760-Y760),Z760)</f>
        <v>0</v>
      </c>
      <c r="AN760" s="19" t="n">
        <f aca="false">SUMPRODUCT((AM760&gt;TR_DESDE)*(AM760-TR_DESDE)*TR_INC)</f>
        <v>0</v>
      </c>
      <c r="AO760" s="19" t="n">
        <f aca="false">IF(AL760&gt;0,MAX(0,AN760-IF($F760="Cese",MAX(AF760,AJ760),AF760)),0)</f>
        <v>0</v>
      </c>
      <c r="AP760" s="46" t="n">
        <f aca="false">IF(OR($F760="Activo",$F760="Cese"),ROUND(AK760+AO760,2),0)</f>
        <v>0</v>
      </c>
      <c r="AQ760" s="19" t="n">
        <f aca="false">IF($F760="Cese",MAX(0,AJ760-AN760),0)</f>
        <v>0</v>
      </c>
      <c r="AR760" s="19" t="str">
        <f aca="false">IF($B760="","",IF(COUNTIFS(RP_COD,$B760,'Retenciones Planilla'!$M$6:$M$105,"&lt;&gt;")=0,"",SUMIFS('Retenciones Planilla'!$M$6:$M$105,RP_COD,$B760)))</f>
        <v/>
      </c>
      <c r="AS760" s="19" t="str">
        <f aca="false">IF(AR760="","",AR760-AP760)</f>
        <v/>
      </c>
      <c r="AT760" s="23" t="str">
        <f aca="false">IF($B760="","",IF(NOT(OR($F760="Activo",$F760="Cese")),IF(N(AR760)=0,"—","Revisar: sin vínculo"),IF(AR760="",IF(AP760=0,"No corresponde","Sin dato planilla"),IF(ABS(AS760)&lt;=TOL,"OK",IF(AS760&gt;0,"Retuvo de más","Retuvo de menos")))))</f>
        <v/>
      </c>
      <c r="AU760" s="19" t="n">
        <f aca="false">IF(AND(BASE_RET="Planilla (si existe)",AR760&lt;&gt;""),AR760,AP760)</f>
        <v>0</v>
      </c>
      <c r="AV760" s="19" t="n">
        <f aca="false">AU760+N760</f>
        <v>0</v>
      </c>
    </row>
    <row r="761" customFormat="false" ht="15" hidden="false" customHeight="false" outlineLevel="0" collapsed="false">
      <c r="A761" s="43" t="n">
        <v>63</v>
      </c>
      <c r="B761" s="35" t="str">
        <f aca="false">IF(Trabajadores!$B$68="","",Trabajadores!$B$68)</f>
        <v/>
      </c>
      <c r="C761" s="35" t="str">
        <f aca="false">IF($B761="","",Trabajadores!$D$68)</f>
        <v/>
      </c>
      <c r="D761" s="43" t="n">
        <v>12</v>
      </c>
      <c r="E761" s="23" t="s">
        <v>309</v>
      </c>
      <c r="F761" s="23" t="str">
        <f aca="false">IF($B761="","",IF(OR(12&lt;Trabajadores!$M$68,12&gt;Trabajadores!$N$68),"No vinculado",IF(AND(12=Trabajadores!$N$68,Trabajadores!$O$68="Sí"),"Cese","Activo")))</f>
        <v/>
      </c>
      <c r="G761" s="19" t="n">
        <f aca="false">IF($B761="",0,SUMIFS(Ingresos!$Z$6:$Z$1505,ING_COD,$B761,ING_CLASE,"ORD"))</f>
        <v>0</v>
      </c>
      <c r="H761" s="19" t="n">
        <f aca="false">IF($B761="",0,SUMIFS(Ingresos!$Z$6:$Z$1505,ING_COD,$B761,ING_CLASE,"ORD",ING_COMP,"Sí"))</f>
        <v>0</v>
      </c>
      <c r="I761" s="19" t="n">
        <f aca="false">IF($B761="",0,SUMIFS(Ingresos!$Z$6:$Z$1505,ING_COD,$B761,ING_CLASE,"GRA"))</f>
        <v>0</v>
      </c>
      <c r="J761" s="19" t="n">
        <f aca="false">IF($B761="",0,SUMIFS(Ingresos!$Z$6:$Z$1505,ING_COD,$B761,ING_CLASE,"BON"))</f>
        <v>0</v>
      </c>
      <c r="K761" s="19" t="n">
        <f aca="false">IF($B761="",0,SUMIFS(Ingresos!$Z$6:$Z$1505,ING_COD,$B761,ING_CLASE,"EXT"))</f>
        <v>0</v>
      </c>
      <c r="L761" s="19" t="n">
        <f aca="false">IF($B761="",0,SUMIFS(Ingresos!$Z$6:$Z$1505,ING_COD,$B761,ING_CLASE,"OTO"))</f>
        <v>0</v>
      </c>
      <c r="M761" s="19" t="n">
        <f aca="false">IF($B761="",0,SUMIFS(Ingresos!$Z$6:$Z$1505,ING_COD,$B761,ING_CLASE,"OTX"))</f>
        <v>0</v>
      </c>
      <c r="N761" s="19" t="n">
        <f aca="false">IF($B761="",0,SUMIFS(Ingresos!$Z$6:$Z$1505,ING_COD,$B761,ING_CLASE,"RETO"))</f>
        <v>0</v>
      </c>
      <c r="O761" s="19" t="n">
        <f aca="false">IF($B761="",0,SUMIFS(Ingresos!$Z$6:$Z$1505,ING_COD,$B761,ING_CLASE,"INA"))</f>
        <v>0</v>
      </c>
      <c r="P761" s="19" t="n">
        <f aca="false">G761+I761+J761+K761+L761+M761</f>
        <v>0</v>
      </c>
      <c r="Q761" s="44" t="n">
        <f aca="false">IF($F761="Activo",1,IF($F761="Cese",1,0))</f>
        <v>0</v>
      </c>
      <c r="R761" s="19" t="n">
        <f aca="false">G761*Q761</f>
        <v>0</v>
      </c>
      <c r="S761" s="19" t="n">
        <f aca="false">IF($F761="Activo",SUMIFS(I761:I761,$D761:$D761,"&lt;="&amp;Trabajadores!$N$68)+IF(PROY_BON="Sí",SUMIFS(J761:J761,$D761:$D761,"&lt;="&amp;Trabajadores!$N$68),0),IF($F761="Cese",I761+IF(PROY_BON="Sí",J761,0),0))</f>
        <v>0</v>
      </c>
      <c r="T761" s="19" t="n">
        <f aca="false">0</f>
        <v>0</v>
      </c>
      <c r="U761" s="19" t="n">
        <f aca="false">IF($F761="Activo",IF(Trabajadores!$J$68="Sí",L761*1,L761),IF($F761="Cese",L761,0))</f>
        <v>0</v>
      </c>
      <c r="V761" s="19" t="n">
        <f aca="false">IF(OR($F761="Activo",$F761="Cese"),M761,0)</f>
        <v>0</v>
      </c>
      <c r="W761" s="19" t="n">
        <f aca="false">IF(OR($F761="Activo",$F761="Cese"),SUM(P750:P760),0)</f>
        <v>0</v>
      </c>
      <c r="X761" s="36" t="n">
        <f aca="false">IF(OR($F761="Activo",$F761="Cese"),R761+S761+T761+U761+V761+W761,0)</f>
        <v>0</v>
      </c>
      <c r="Y761" s="19" t="n">
        <f aca="false">IF(OR($F761="Activo",$F761="Cese"),DED_FIJA,0)</f>
        <v>0</v>
      </c>
      <c r="Z761" s="36" t="n">
        <f aca="false">MAX(0,X761-Y761)</f>
        <v>0</v>
      </c>
      <c r="AA761" s="19" t="n">
        <f aca="false">IF(Z761=0,0,MAX(0,MIN(Z761,Parámetros!$G$19)-Parámetros!$F$19)*Parámetros!$E$19)</f>
        <v>0</v>
      </c>
      <c r="AB761" s="19" t="n">
        <f aca="false">IF(Z761=0,0,MAX(0,MIN(Z761,Parámetros!$G$20)-Parámetros!$F$20)*Parámetros!$E$20)</f>
        <v>0</v>
      </c>
      <c r="AC761" s="19" t="n">
        <f aca="false">IF(Z761=0,0,MAX(0,MIN(Z761,Parámetros!$G$21)-Parámetros!$F$21)*Parámetros!$E$21)</f>
        <v>0</v>
      </c>
      <c r="AD761" s="19" t="n">
        <f aca="false">IF(Z761=0,0,MAX(0,MIN(Z761,Parámetros!$G$22)-Parámetros!$F$22)*Parámetros!$E$22)</f>
        <v>0</v>
      </c>
      <c r="AE761" s="19" t="n">
        <f aca="false">IF(Z761=0,0,MAX(0,MIN(Z761,Parámetros!$G$23)-Parámetros!$F$23)*Parámetros!$E$23)</f>
        <v>0</v>
      </c>
      <c r="AF761" s="36" t="n">
        <f aca="false">SUM(AA761:AE761)</f>
        <v>0</v>
      </c>
      <c r="AG761" s="45" t="str">
        <f aca="false">IF(AM761&lt;=0,"-",INDEX(TR_TASA,MATCH(AM761,TR_DESDE,1)))</f>
        <v>-</v>
      </c>
      <c r="AH761" s="44" t="n">
        <f aca="false">IF($F761="Cese",1,IF($F761="Activo",INDEX(DIV_N,12),0))</f>
        <v>0</v>
      </c>
      <c r="AI761" s="44" t="n">
        <f aca="false">IF($F761="Cese",11,IF($F761="Activo",INDEX(DIV_HASTA,12),0))</f>
        <v>0</v>
      </c>
      <c r="AJ761" s="19" t="n">
        <f aca="false">IF(OR($F761="Activo",$F761="Cese"),SUMIFS(AV750:AV760,D750:D760,"&lt;="&amp;AI761),0)</f>
        <v>0</v>
      </c>
      <c r="AK761" s="19" t="n">
        <f aca="false">IF(OR($F761="Activo",$F761="Cese"),MAX(0,(AF761-AJ761)/AH761),0)</f>
        <v>0</v>
      </c>
      <c r="AL761" s="19" t="n">
        <f aca="false">IF(OR($F761="Activo",$F761="Cese"),K761+IF(PROY_BON="Sí",0,J761),0)</f>
        <v>0</v>
      </c>
      <c r="AM761" s="19" t="n">
        <f aca="false">IF(AL761&gt;0,MAX(0,X761+AL761-Y761),Z761)</f>
        <v>0</v>
      </c>
      <c r="AN761" s="19" t="n">
        <f aca="false">SUMPRODUCT((AM761&gt;TR_DESDE)*(AM761-TR_DESDE)*TR_INC)</f>
        <v>0</v>
      </c>
      <c r="AO761" s="19" t="n">
        <f aca="false">IF(AL761&gt;0,MAX(0,AN761-IF(TRUE(),MAX(AF761,AJ761),AF761)),0)</f>
        <v>0</v>
      </c>
      <c r="AP761" s="46" t="n">
        <f aca="false">IF(OR($F761="Activo",$F761="Cese"),ROUND(AK761+AO761,2),0)</f>
        <v>0</v>
      </c>
      <c r="AQ761" s="19" t="n">
        <f aca="false">IF(OR($F761="Activo",$F761="Cese"),MAX(0,AJ761-AN761),0)</f>
        <v>0</v>
      </c>
      <c r="AR761" s="19" t="str">
        <f aca="false">IF($B761="","",IF(COUNTIFS(RP_COD,$B761,'Retenciones Planilla'!$N$6:$N$105,"&lt;&gt;")=0,"",SUMIFS('Retenciones Planilla'!$N$6:$N$105,RP_COD,$B761)))</f>
        <v/>
      </c>
      <c r="AS761" s="19" t="str">
        <f aca="false">IF(AR761="","",AR761-AP761)</f>
        <v/>
      </c>
      <c r="AT761" s="23" t="str">
        <f aca="false">IF($B761="","",IF(NOT(OR($F761="Activo",$F761="Cese")),IF(N(AR761)=0,"—","Revisar: sin vínculo"),IF(AR761="",IF(AP761=0,"No corresponde","Sin dato planilla"),IF(ABS(AS761)&lt;=TOL,"OK",IF(AS761&gt;0,"Retuvo de más","Retuvo de menos")))))</f>
        <v/>
      </c>
      <c r="AU761" s="19" t="n">
        <f aca="false">IF(AND(BASE_RET="Planilla (si existe)",AR761&lt;&gt;""),AR761,AP761)</f>
        <v>0</v>
      </c>
      <c r="AV761" s="19" t="n">
        <f aca="false">AU761+N761</f>
        <v>0</v>
      </c>
    </row>
    <row r="762" customFormat="false" ht="15" hidden="false" customHeight="false" outlineLevel="0" collapsed="false">
      <c r="A762" s="43" t="n">
        <v>64</v>
      </c>
      <c r="B762" s="35" t="str">
        <f aca="false">IF(Trabajadores!$B$69="","",Trabajadores!$B$69)</f>
        <v/>
      </c>
      <c r="C762" s="35" t="str">
        <f aca="false">IF($B762="","",Trabajadores!$D$69)</f>
        <v/>
      </c>
      <c r="D762" s="43" t="n">
        <v>1</v>
      </c>
      <c r="E762" s="23" t="s">
        <v>298</v>
      </c>
      <c r="F762" s="23" t="str">
        <f aca="false">IF($B762="","",IF(OR(1&lt;Trabajadores!$M$69,1&gt;Trabajadores!$N$69),"No vinculado",IF(AND(1=Trabajadores!$N$69,Trabajadores!$O$69="Sí"),"Cese","Activo")))</f>
        <v/>
      </c>
      <c r="G762" s="19" t="n">
        <f aca="false">IF($B762="",0,SUMIFS(Ingresos!$O$6:$O$1505,ING_COD,$B762,ING_CLASE,"ORD"))</f>
        <v>0</v>
      </c>
      <c r="H762" s="19" t="n">
        <f aca="false">IF($B762="",0,SUMIFS(Ingresos!$O$6:$O$1505,ING_COD,$B762,ING_CLASE,"ORD",ING_COMP,"Sí"))</f>
        <v>0</v>
      </c>
      <c r="I762" s="19" t="n">
        <f aca="false">IF($B762="",0,SUMIFS(Ingresos!$O$6:$O$1505,ING_COD,$B762,ING_CLASE,"GRA"))</f>
        <v>0</v>
      </c>
      <c r="J762" s="19" t="n">
        <f aca="false">IF($B762="",0,SUMIFS(Ingresos!$O$6:$O$1505,ING_COD,$B762,ING_CLASE,"BON"))</f>
        <v>0</v>
      </c>
      <c r="K762" s="19" t="n">
        <f aca="false">IF($B762="",0,SUMIFS(Ingresos!$O$6:$O$1505,ING_COD,$B762,ING_CLASE,"EXT"))</f>
        <v>0</v>
      </c>
      <c r="L762" s="19" t="n">
        <f aca="false">IF($B762="",0,SUMIFS(Ingresos!$O$6:$O$1505,ING_COD,$B762,ING_CLASE,"OTO"))</f>
        <v>0</v>
      </c>
      <c r="M762" s="19" t="n">
        <f aca="false">IF($B762="",0,SUMIFS(Ingresos!$O$6:$O$1505,ING_COD,$B762,ING_CLASE,"OTX"))</f>
        <v>0</v>
      </c>
      <c r="N762" s="19" t="n">
        <f aca="false">IF($B762="",0,SUMIFS(Ingresos!$O$6:$O$1505,ING_COD,$B762,ING_CLASE,"RETO"))</f>
        <v>0</v>
      </c>
      <c r="O762" s="19" t="n">
        <f aca="false">IF($B762="",0,SUMIFS(Ingresos!$O$6:$O$1505,ING_COD,$B762,ING_CLASE,"INA"))</f>
        <v>0</v>
      </c>
      <c r="P762" s="19" t="n">
        <f aca="false">G762+I762+J762+K762+L762+M762</f>
        <v>0</v>
      </c>
      <c r="Q762" s="44" t="n">
        <f aca="false">IF($F762="Activo",12,IF($F762="Cese",1,0))</f>
        <v>0</v>
      </c>
      <c r="R762" s="19" t="n">
        <f aca="false">G762*Q762</f>
        <v>0</v>
      </c>
      <c r="S762" s="19" t="n">
        <f aca="false">IF($F762="Activo",SUMIFS(I762:I773,$D762:$D773,"&lt;="&amp;Trabajadores!$N$69)+IF(PROY_BON="Sí",SUMIFS(J762:J773,$D762:$D773,"&lt;="&amp;Trabajadores!$N$69),0),IF($F762="Cese",I762+IF(PROY_BON="Sí",J762,0),0))</f>
        <v>0</v>
      </c>
      <c r="T762" s="19" t="n">
        <f aca="false">IF(OR($F762&lt;&gt;"Activo",Trabajadores!$I$69="No"),0,IF(I768=0,H762*(1+IF(PROY_BON="Sí",Trabajadores!$P$69,0))*Trabajadores!$R$69/6*(Trabajadores!$N$69&gt;=7),0)+IF(I773=0,H762*(1+IF(PROY_BON="Sí",Trabajadores!$P$69,0))*Trabajadores!$S$69/6*(Trabajadores!$N$69&gt;=12),0))</f>
        <v>0</v>
      </c>
      <c r="U762" s="19" t="n">
        <f aca="false">IF($F762="Activo",IF(Trabajadores!$J$69="Sí",L762*12,L762),IF($F762="Cese",L762,0))</f>
        <v>0</v>
      </c>
      <c r="V762" s="19" t="n">
        <f aca="false">IF(OR($F762="Activo",$F762="Cese"),M762,0)</f>
        <v>0</v>
      </c>
      <c r="W762" s="19" t="n">
        <f aca="false">0</f>
        <v>0</v>
      </c>
      <c r="X762" s="36" t="n">
        <f aca="false">IF(OR($F762="Activo",$F762="Cese"),R762+S762+T762+U762+V762+W762,0)</f>
        <v>0</v>
      </c>
      <c r="Y762" s="19" t="n">
        <f aca="false">IF(OR($F762="Activo",$F762="Cese"),DED_FIJA,0)</f>
        <v>0</v>
      </c>
      <c r="Z762" s="36" t="n">
        <f aca="false">MAX(0,X762-Y762)</f>
        <v>0</v>
      </c>
      <c r="AA762" s="19" t="n">
        <f aca="false">IF(Z762=0,0,MAX(0,MIN(Z762,Parámetros!$G$19)-Parámetros!$F$19)*Parámetros!$E$19)</f>
        <v>0</v>
      </c>
      <c r="AB762" s="19" t="n">
        <f aca="false">IF(Z762=0,0,MAX(0,MIN(Z762,Parámetros!$G$20)-Parámetros!$F$20)*Parámetros!$E$20)</f>
        <v>0</v>
      </c>
      <c r="AC762" s="19" t="n">
        <f aca="false">IF(Z762=0,0,MAX(0,MIN(Z762,Parámetros!$G$21)-Parámetros!$F$21)*Parámetros!$E$21)</f>
        <v>0</v>
      </c>
      <c r="AD762" s="19" t="n">
        <f aca="false">IF(Z762=0,0,MAX(0,MIN(Z762,Parámetros!$G$22)-Parámetros!$F$22)*Parámetros!$E$22)</f>
        <v>0</v>
      </c>
      <c r="AE762" s="19" t="n">
        <f aca="false">IF(Z762=0,0,MAX(0,MIN(Z762,Parámetros!$G$23)-Parámetros!$F$23)*Parámetros!$E$23)</f>
        <v>0</v>
      </c>
      <c r="AF762" s="36" t="n">
        <f aca="false">SUM(AA762:AE762)</f>
        <v>0</v>
      </c>
      <c r="AG762" s="45" t="str">
        <f aca="false">IF(AM762&lt;=0,"-",INDEX(TR_TASA,MATCH(AM762,TR_DESDE,1)))</f>
        <v>-</v>
      </c>
      <c r="AH762" s="44" t="n">
        <f aca="false">IF($F762="Cese",1,IF($F762="Activo",INDEX(DIV_N,1),0))</f>
        <v>0</v>
      </c>
      <c r="AI762" s="44" t="n">
        <f aca="false">IF($F762="Cese",0,IF($F762="Activo",INDEX(DIV_HASTA,1),0))</f>
        <v>0</v>
      </c>
      <c r="AJ762" s="19" t="n">
        <f aca="false">0</f>
        <v>0</v>
      </c>
      <c r="AK762" s="19" t="n">
        <f aca="false">IF(OR($F762="Activo",$F762="Cese"),MAX(0,(AF762-AJ762)/AH762),0)</f>
        <v>0</v>
      </c>
      <c r="AL762" s="19" t="n">
        <f aca="false">IF(OR($F762="Activo",$F762="Cese"),K762+IF(PROY_BON="Sí",0,J762),0)</f>
        <v>0</v>
      </c>
      <c r="AM762" s="19" t="n">
        <f aca="false">IF(AL762&gt;0,MAX(0,X762+AL762-Y762),Z762)</f>
        <v>0</v>
      </c>
      <c r="AN762" s="19" t="n">
        <f aca="false">SUMPRODUCT((AM762&gt;TR_DESDE)*(AM762-TR_DESDE)*TR_INC)</f>
        <v>0</v>
      </c>
      <c r="AO762" s="19" t="n">
        <f aca="false">IF(AL762&gt;0,MAX(0,AN762-IF($F762="Cese",MAX(AF762,AJ762),AF762)),0)</f>
        <v>0</v>
      </c>
      <c r="AP762" s="46" t="n">
        <f aca="false">IF(OR($F762="Activo",$F762="Cese"),ROUND(AK762+AO762,2),0)</f>
        <v>0</v>
      </c>
      <c r="AQ762" s="19" t="n">
        <f aca="false">IF($F762="Cese",MAX(0,AJ762-AN762),0)</f>
        <v>0</v>
      </c>
      <c r="AR762" s="19" t="str">
        <f aca="false">IF($B762="","",IF(COUNTIFS(RP_COD,$B762,'Retenciones Planilla'!$C$6:$C$105,"&lt;&gt;")=0,"",SUMIFS('Retenciones Planilla'!$C$6:$C$105,RP_COD,$B762)))</f>
        <v/>
      </c>
      <c r="AS762" s="19" t="str">
        <f aca="false">IF(AR762="","",AR762-AP762)</f>
        <v/>
      </c>
      <c r="AT762" s="23" t="str">
        <f aca="false">IF($B762="","",IF(NOT(OR($F762="Activo",$F762="Cese")),IF(N(AR762)=0,"—","Revisar: sin vínculo"),IF(AR762="",IF(AP762=0,"No corresponde","Sin dato planilla"),IF(ABS(AS762)&lt;=TOL,"OK",IF(AS762&gt;0,"Retuvo de más","Retuvo de menos")))))</f>
        <v/>
      </c>
      <c r="AU762" s="19" t="n">
        <f aca="false">IF(AND(BASE_RET="Planilla (si existe)",AR762&lt;&gt;""),AR762,AP762)</f>
        <v>0</v>
      </c>
      <c r="AV762" s="19" t="n">
        <f aca="false">AU762+N762</f>
        <v>0</v>
      </c>
    </row>
    <row r="763" customFormat="false" ht="15" hidden="false" customHeight="false" outlineLevel="0" collapsed="false">
      <c r="A763" s="43" t="n">
        <v>64</v>
      </c>
      <c r="B763" s="35" t="str">
        <f aca="false">IF(Trabajadores!$B$69="","",Trabajadores!$B$69)</f>
        <v/>
      </c>
      <c r="C763" s="35" t="str">
        <f aca="false">IF($B763="","",Trabajadores!$D$69)</f>
        <v/>
      </c>
      <c r="D763" s="43" t="n">
        <v>2</v>
      </c>
      <c r="E763" s="23" t="s">
        <v>299</v>
      </c>
      <c r="F763" s="23" t="str">
        <f aca="false">IF($B763="","",IF(OR(2&lt;Trabajadores!$M$69,2&gt;Trabajadores!$N$69),"No vinculado",IF(AND(2=Trabajadores!$N$69,Trabajadores!$O$69="Sí"),"Cese","Activo")))</f>
        <v/>
      </c>
      <c r="G763" s="19" t="n">
        <f aca="false">IF($B763="",0,SUMIFS(Ingresos!$P$6:$P$1505,ING_COD,$B763,ING_CLASE,"ORD"))</f>
        <v>0</v>
      </c>
      <c r="H763" s="19" t="n">
        <f aca="false">IF($B763="",0,SUMIFS(Ingresos!$P$6:$P$1505,ING_COD,$B763,ING_CLASE,"ORD",ING_COMP,"Sí"))</f>
        <v>0</v>
      </c>
      <c r="I763" s="19" t="n">
        <f aca="false">IF($B763="",0,SUMIFS(Ingresos!$P$6:$P$1505,ING_COD,$B763,ING_CLASE,"GRA"))</f>
        <v>0</v>
      </c>
      <c r="J763" s="19" t="n">
        <f aca="false">IF($B763="",0,SUMIFS(Ingresos!$P$6:$P$1505,ING_COD,$B763,ING_CLASE,"BON"))</f>
        <v>0</v>
      </c>
      <c r="K763" s="19" t="n">
        <f aca="false">IF($B763="",0,SUMIFS(Ingresos!$P$6:$P$1505,ING_COD,$B763,ING_CLASE,"EXT"))</f>
        <v>0</v>
      </c>
      <c r="L763" s="19" t="n">
        <f aca="false">IF($B763="",0,SUMIFS(Ingresos!$P$6:$P$1505,ING_COD,$B763,ING_CLASE,"OTO"))</f>
        <v>0</v>
      </c>
      <c r="M763" s="19" t="n">
        <f aca="false">IF($B763="",0,SUMIFS(Ingresos!$P$6:$P$1505,ING_COD,$B763,ING_CLASE,"OTX"))</f>
        <v>0</v>
      </c>
      <c r="N763" s="19" t="n">
        <f aca="false">IF($B763="",0,SUMIFS(Ingresos!$P$6:$P$1505,ING_COD,$B763,ING_CLASE,"RETO"))</f>
        <v>0</v>
      </c>
      <c r="O763" s="19" t="n">
        <f aca="false">IF($B763="",0,SUMIFS(Ingresos!$P$6:$P$1505,ING_COD,$B763,ING_CLASE,"INA"))</f>
        <v>0</v>
      </c>
      <c r="P763" s="19" t="n">
        <f aca="false">G763+I763+J763+K763+L763+M763</f>
        <v>0</v>
      </c>
      <c r="Q763" s="44" t="n">
        <f aca="false">IF($F763="Activo",11,IF($F763="Cese",1,0))</f>
        <v>0</v>
      </c>
      <c r="R763" s="19" t="n">
        <f aca="false">G763*Q763</f>
        <v>0</v>
      </c>
      <c r="S763" s="19" t="n">
        <f aca="false">IF($F763="Activo",SUMIFS(I763:I773,$D763:$D773,"&lt;="&amp;Trabajadores!$N$69)+IF(PROY_BON="Sí",SUMIFS(J763:J773,$D763:$D773,"&lt;="&amp;Trabajadores!$N$69),0),IF($F763="Cese",I763+IF(PROY_BON="Sí",J763,0),0))</f>
        <v>0</v>
      </c>
      <c r="T763" s="19" t="n">
        <f aca="false">IF(OR($F763&lt;&gt;"Activo",Trabajadores!$I$69="No"),0,IF(I768=0,H763*(1+IF(PROY_BON="Sí",Trabajadores!$P$69,0))*Trabajadores!$R$69/6*(Trabajadores!$N$69&gt;=7),0)+IF(I773=0,H763*(1+IF(PROY_BON="Sí",Trabajadores!$P$69,0))*Trabajadores!$S$69/6*(Trabajadores!$N$69&gt;=12),0))</f>
        <v>0</v>
      </c>
      <c r="U763" s="19" t="n">
        <f aca="false">IF($F763="Activo",IF(Trabajadores!$J$69="Sí",L763*11,L763),IF($F763="Cese",L763,0))</f>
        <v>0</v>
      </c>
      <c r="V763" s="19" t="n">
        <f aca="false">IF(OR($F763="Activo",$F763="Cese"),M763,0)</f>
        <v>0</v>
      </c>
      <c r="W763" s="19" t="n">
        <f aca="false">IF(OR($F763="Activo",$F763="Cese"),SUM(P762:P762),0)</f>
        <v>0</v>
      </c>
      <c r="X763" s="36" t="n">
        <f aca="false">IF(OR($F763="Activo",$F763="Cese"),R763+S763+T763+U763+V763+W763,0)</f>
        <v>0</v>
      </c>
      <c r="Y763" s="19" t="n">
        <f aca="false">IF(OR($F763="Activo",$F763="Cese"),DED_FIJA,0)</f>
        <v>0</v>
      </c>
      <c r="Z763" s="36" t="n">
        <f aca="false">MAX(0,X763-Y763)</f>
        <v>0</v>
      </c>
      <c r="AA763" s="19" t="n">
        <f aca="false">IF(Z763=0,0,MAX(0,MIN(Z763,Parámetros!$G$19)-Parámetros!$F$19)*Parámetros!$E$19)</f>
        <v>0</v>
      </c>
      <c r="AB763" s="19" t="n">
        <f aca="false">IF(Z763=0,0,MAX(0,MIN(Z763,Parámetros!$G$20)-Parámetros!$F$20)*Parámetros!$E$20)</f>
        <v>0</v>
      </c>
      <c r="AC763" s="19" t="n">
        <f aca="false">IF(Z763=0,0,MAX(0,MIN(Z763,Parámetros!$G$21)-Parámetros!$F$21)*Parámetros!$E$21)</f>
        <v>0</v>
      </c>
      <c r="AD763" s="19" t="n">
        <f aca="false">IF(Z763=0,0,MAX(0,MIN(Z763,Parámetros!$G$22)-Parámetros!$F$22)*Parámetros!$E$22)</f>
        <v>0</v>
      </c>
      <c r="AE763" s="19" t="n">
        <f aca="false">IF(Z763=0,0,MAX(0,MIN(Z763,Parámetros!$G$23)-Parámetros!$F$23)*Parámetros!$E$23)</f>
        <v>0</v>
      </c>
      <c r="AF763" s="36" t="n">
        <f aca="false">SUM(AA763:AE763)</f>
        <v>0</v>
      </c>
      <c r="AG763" s="45" t="str">
        <f aca="false">IF(AM763&lt;=0,"-",INDEX(TR_TASA,MATCH(AM763,TR_DESDE,1)))</f>
        <v>-</v>
      </c>
      <c r="AH763" s="44" t="n">
        <f aca="false">IF($F763="Cese",1,IF($F763="Activo",INDEX(DIV_N,2),0))</f>
        <v>0</v>
      </c>
      <c r="AI763" s="44" t="n">
        <f aca="false">IF($F763="Cese",1,IF($F763="Activo",INDEX(DIV_HASTA,2),0))</f>
        <v>0</v>
      </c>
      <c r="AJ763" s="19" t="n">
        <f aca="false">IF(OR($F763="Activo",$F763="Cese"),SUMIFS(AV762:AV762,D762:D762,"&lt;="&amp;AI763),0)</f>
        <v>0</v>
      </c>
      <c r="AK763" s="19" t="n">
        <f aca="false">IF(OR($F763="Activo",$F763="Cese"),MAX(0,(AF763-AJ763)/AH763),0)</f>
        <v>0</v>
      </c>
      <c r="AL763" s="19" t="n">
        <f aca="false">IF(OR($F763="Activo",$F763="Cese"),K763+IF(PROY_BON="Sí",0,J763),0)</f>
        <v>0</v>
      </c>
      <c r="AM763" s="19" t="n">
        <f aca="false">IF(AL763&gt;0,MAX(0,X763+AL763-Y763),Z763)</f>
        <v>0</v>
      </c>
      <c r="AN763" s="19" t="n">
        <f aca="false">SUMPRODUCT((AM763&gt;TR_DESDE)*(AM763-TR_DESDE)*TR_INC)</f>
        <v>0</v>
      </c>
      <c r="AO763" s="19" t="n">
        <f aca="false">IF(AL763&gt;0,MAX(0,AN763-IF($F763="Cese",MAX(AF763,AJ763),AF763)),0)</f>
        <v>0</v>
      </c>
      <c r="AP763" s="46" t="n">
        <f aca="false">IF(OR($F763="Activo",$F763="Cese"),ROUND(AK763+AO763,2),0)</f>
        <v>0</v>
      </c>
      <c r="AQ763" s="19" t="n">
        <f aca="false">IF($F763="Cese",MAX(0,AJ763-AN763),0)</f>
        <v>0</v>
      </c>
      <c r="AR763" s="19" t="str">
        <f aca="false">IF($B763="","",IF(COUNTIFS(RP_COD,$B763,'Retenciones Planilla'!$D$6:$D$105,"&lt;&gt;")=0,"",SUMIFS('Retenciones Planilla'!$D$6:$D$105,RP_COD,$B763)))</f>
        <v/>
      </c>
      <c r="AS763" s="19" t="str">
        <f aca="false">IF(AR763="","",AR763-AP763)</f>
        <v/>
      </c>
      <c r="AT763" s="23" t="str">
        <f aca="false">IF($B763="","",IF(NOT(OR($F763="Activo",$F763="Cese")),IF(N(AR763)=0,"—","Revisar: sin vínculo"),IF(AR763="",IF(AP763=0,"No corresponde","Sin dato planilla"),IF(ABS(AS763)&lt;=TOL,"OK",IF(AS763&gt;0,"Retuvo de más","Retuvo de menos")))))</f>
        <v/>
      </c>
      <c r="AU763" s="19" t="n">
        <f aca="false">IF(AND(BASE_RET="Planilla (si existe)",AR763&lt;&gt;""),AR763,AP763)</f>
        <v>0</v>
      </c>
      <c r="AV763" s="19" t="n">
        <f aca="false">AU763+N763</f>
        <v>0</v>
      </c>
    </row>
    <row r="764" customFormat="false" ht="15" hidden="false" customHeight="false" outlineLevel="0" collapsed="false">
      <c r="A764" s="43" t="n">
        <v>64</v>
      </c>
      <c r="B764" s="35" t="str">
        <f aca="false">IF(Trabajadores!$B$69="","",Trabajadores!$B$69)</f>
        <v/>
      </c>
      <c r="C764" s="35" t="str">
        <f aca="false">IF($B764="","",Trabajadores!$D$69)</f>
        <v/>
      </c>
      <c r="D764" s="43" t="n">
        <v>3</v>
      </c>
      <c r="E764" s="23" t="s">
        <v>300</v>
      </c>
      <c r="F764" s="23" t="str">
        <f aca="false">IF($B764="","",IF(OR(3&lt;Trabajadores!$M$69,3&gt;Trabajadores!$N$69),"No vinculado",IF(AND(3=Trabajadores!$N$69,Trabajadores!$O$69="Sí"),"Cese","Activo")))</f>
        <v/>
      </c>
      <c r="G764" s="19" t="n">
        <f aca="false">IF($B764="",0,SUMIFS(Ingresos!$Q$6:$Q$1505,ING_COD,$B764,ING_CLASE,"ORD"))</f>
        <v>0</v>
      </c>
      <c r="H764" s="19" t="n">
        <f aca="false">IF($B764="",0,SUMIFS(Ingresos!$Q$6:$Q$1505,ING_COD,$B764,ING_CLASE,"ORD",ING_COMP,"Sí"))</f>
        <v>0</v>
      </c>
      <c r="I764" s="19" t="n">
        <f aca="false">IF($B764="",0,SUMIFS(Ingresos!$Q$6:$Q$1505,ING_COD,$B764,ING_CLASE,"GRA"))</f>
        <v>0</v>
      </c>
      <c r="J764" s="19" t="n">
        <f aca="false">IF($B764="",0,SUMIFS(Ingresos!$Q$6:$Q$1505,ING_COD,$B764,ING_CLASE,"BON"))</f>
        <v>0</v>
      </c>
      <c r="K764" s="19" t="n">
        <f aca="false">IF($B764="",0,SUMIFS(Ingresos!$Q$6:$Q$1505,ING_COD,$B764,ING_CLASE,"EXT"))</f>
        <v>0</v>
      </c>
      <c r="L764" s="19" t="n">
        <f aca="false">IF($B764="",0,SUMIFS(Ingresos!$Q$6:$Q$1505,ING_COD,$B764,ING_CLASE,"OTO"))</f>
        <v>0</v>
      </c>
      <c r="M764" s="19" t="n">
        <f aca="false">IF($B764="",0,SUMIFS(Ingresos!$Q$6:$Q$1505,ING_COD,$B764,ING_CLASE,"OTX"))</f>
        <v>0</v>
      </c>
      <c r="N764" s="19" t="n">
        <f aca="false">IF($B764="",0,SUMIFS(Ingresos!$Q$6:$Q$1505,ING_COD,$B764,ING_CLASE,"RETO"))</f>
        <v>0</v>
      </c>
      <c r="O764" s="19" t="n">
        <f aca="false">IF($B764="",0,SUMIFS(Ingresos!$Q$6:$Q$1505,ING_COD,$B764,ING_CLASE,"INA"))</f>
        <v>0</v>
      </c>
      <c r="P764" s="19" t="n">
        <f aca="false">G764+I764+J764+K764+L764+M764</f>
        <v>0</v>
      </c>
      <c r="Q764" s="44" t="n">
        <f aca="false">IF($F764="Activo",10,IF($F764="Cese",1,0))</f>
        <v>0</v>
      </c>
      <c r="R764" s="19" t="n">
        <f aca="false">G764*Q764</f>
        <v>0</v>
      </c>
      <c r="S764" s="19" t="n">
        <f aca="false">IF($F764="Activo",SUMIFS(I764:I773,$D764:$D773,"&lt;="&amp;Trabajadores!$N$69)+IF(PROY_BON="Sí",SUMIFS(J764:J773,$D764:$D773,"&lt;="&amp;Trabajadores!$N$69),0),IF($F764="Cese",I764+IF(PROY_BON="Sí",J764,0),0))</f>
        <v>0</v>
      </c>
      <c r="T764" s="19" t="n">
        <f aca="false">IF(OR($F764&lt;&gt;"Activo",Trabajadores!$I$69="No"),0,IF(I768=0,H764*(1+IF(PROY_BON="Sí",Trabajadores!$P$69,0))*Trabajadores!$R$69/6*(Trabajadores!$N$69&gt;=7),0)+IF(I773=0,H764*(1+IF(PROY_BON="Sí",Trabajadores!$P$69,0))*Trabajadores!$S$69/6*(Trabajadores!$N$69&gt;=12),0))</f>
        <v>0</v>
      </c>
      <c r="U764" s="19" t="n">
        <f aca="false">IF($F764="Activo",IF(Trabajadores!$J$69="Sí",L764*10,L764),IF($F764="Cese",L764,0))</f>
        <v>0</v>
      </c>
      <c r="V764" s="19" t="n">
        <f aca="false">IF(OR($F764="Activo",$F764="Cese"),M764,0)</f>
        <v>0</v>
      </c>
      <c r="W764" s="19" t="n">
        <f aca="false">IF(OR($F764="Activo",$F764="Cese"),SUM(P762:P763),0)</f>
        <v>0</v>
      </c>
      <c r="X764" s="36" t="n">
        <f aca="false">IF(OR($F764="Activo",$F764="Cese"),R764+S764+T764+U764+V764+W764,0)</f>
        <v>0</v>
      </c>
      <c r="Y764" s="19" t="n">
        <f aca="false">IF(OR($F764="Activo",$F764="Cese"),DED_FIJA,0)</f>
        <v>0</v>
      </c>
      <c r="Z764" s="36" t="n">
        <f aca="false">MAX(0,X764-Y764)</f>
        <v>0</v>
      </c>
      <c r="AA764" s="19" t="n">
        <f aca="false">IF(Z764=0,0,MAX(0,MIN(Z764,Parámetros!$G$19)-Parámetros!$F$19)*Parámetros!$E$19)</f>
        <v>0</v>
      </c>
      <c r="AB764" s="19" t="n">
        <f aca="false">IF(Z764=0,0,MAX(0,MIN(Z764,Parámetros!$G$20)-Parámetros!$F$20)*Parámetros!$E$20)</f>
        <v>0</v>
      </c>
      <c r="AC764" s="19" t="n">
        <f aca="false">IF(Z764=0,0,MAX(0,MIN(Z764,Parámetros!$G$21)-Parámetros!$F$21)*Parámetros!$E$21)</f>
        <v>0</v>
      </c>
      <c r="AD764" s="19" t="n">
        <f aca="false">IF(Z764=0,0,MAX(0,MIN(Z764,Parámetros!$G$22)-Parámetros!$F$22)*Parámetros!$E$22)</f>
        <v>0</v>
      </c>
      <c r="AE764" s="19" t="n">
        <f aca="false">IF(Z764=0,0,MAX(0,MIN(Z764,Parámetros!$G$23)-Parámetros!$F$23)*Parámetros!$E$23)</f>
        <v>0</v>
      </c>
      <c r="AF764" s="36" t="n">
        <f aca="false">SUM(AA764:AE764)</f>
        <v>0</v>
      </c>
      <c r="AG764" s="45" t="str">
        <f aca="false">IF(AM764&lt;=0,"-",INDEX(TR_TASA,MATCH(AM764,TR_DESDE,1)))</f>
        <v>-</v>
      </c>
      <c r="AH764" s="44" t="n">
        <f aca="false">IF($F764="Cese",1,IF($F764="Activo",INDEX(DIV_N,3),0))</f>
        <v>0</v>
      </c>
      <c r="AI764" s="44" t="n">
        <f aca="false">IF($F764="Cese",2,IF($F764="Activo",INDEX(DIV_HASTA,3),0))</f>
        <v>0</v>
      </c>
      <c r="AJ764" s="19" t="n">
        <f aca="false">IF(OR($F764="Activo",$F764="Cese"),SUMIFS(AV762:AV763,D762:D763,"&lt;="&amp;AI764),0)</f>
        <v>0</v>
      </c>
      <c r="AK764" s="19" t="n">
        <f aca="false">IF(OR($F764="Activo",$F764="Cese"),MAX(0,(AF764-AJ764)/AH764),0)</f>
        <v>0</v>
      </c>
      <c r="AL764" s="19" t="n">
        <f aca="false">IF(OR($F764="Activo",$F764="Cese"),K764+IF(PROY_BON="Sí",0,J764),0)</f>
        <v>0</v>
      </c>
      <c r="AM764" s="19" t="n">
        <f aca="false">IF(AL764&gt;0,MAX(0,X764+AL764-Y764),Z764)</f>
        <v>0</v>
      </c>
      <c r="AN764" s="19" t="n">
        <f aca="false">SUMPRODUCT((AM764&gt;TR_DESDE)*(AM764-TR_DESDE)*TR_INC)</f>
        <v>0</v>
      </c>
      <c r="AO764" s="19" t="n">
        <f aca="false">IF(AL764&gt;0,MAX(0,AN764-IF($F764="Cese",MAX(AF764,AJ764),AF764)),0)</f>
        <v>0</v>
      </c>
      <c r="AP764" s="46" t="n">
        <f aca="false">IF(OR($F764="Activo",$F764="Cese"),ROUND(AK764+AO764,2),0)</f>
        <v>0</v>
      </c>
      <c r="AQ764" s="19" t="n">
        <f aca="false">IF($F764="Cese",MAX(0,AJ764-AN764),0)</f>
        <v>0</v>
      </c>
      <c r="AR764" s="19" t="str">
        <f aca="false">IF($B764="","",IF(COUNTIFS(RP_COD,$B764,'Retenciones Planilla'!$E$6:$E$105,"&lt;&gt;")=0,"",SUMIFS('Retenciones Planilla'!$E$6:$E$105,RP_COD,$B764)))</f>
        <v/>
      </c>
      <c r="AS764" s="19" t="str">
        <f aca="false">IF(AR764="","",AR764-AP764)</f>
        <v/>
      </c>
      <c r="AT764" s="23" t="str">
        <f aca="false">IF($B764="","",IF(NOT(OR($F764="Activo",$F764="Cese")),IF(N(AR764)=0,"—","Revisar: sin vínculo"),IF(AR764="",IF(AP764=0,"No corresponde","Sin dato planilla"),IF(ABS(AS764)&lt;=TOL,"OK",IF(AS764&gt;0,"Retuvo de más","Retuvo de menos")))))</f>
        <v/>
      </c>
      <c r="AU764" s="19" t="n">
        <f aca="false">IF(AND(BASE_RET="Planilla (si existe)",AR764&lt;&gt;""),AR764,AP764)</f>
        <v>0</v>
      </c>
      <c r="AV764" s="19" t="n">
        <f aca="false">AU764+N764</f>
        <v>0</v>
      </c>
    </row>
    <row r="765" customFormat="false" ht="15" hidden="false" customHeight="false" outlineLevel="0" collapsed="false">
      <c r="A765" s="43" t="n">
        <v>64</v>
      </c>
      <c r="B765" s="35" t="str">
        <f aca="false">IF(Trabajadores!$B$69="","",Trabajadores!$B$69)</f>
        <v/>
      </c>
      <c r="C765" s="35" t="str">
        <f aca="false">IF($B765="","",Trabajadores!$D$69)</f>
        <v/>
      </c>
      <c r="D765" s="43" t="n">
        <v>4</v>
      </c>
      <c r="E765" s="23" t="s">
        <v>301</v>
      </c>
      <c r="F765" s="23" t="str">
        <f aca="false">IF($B765="","",IF(OR(4&lt;Trabajadores!$M$69,4&gt;Trabajadores!$N$69),"No vinculado",IF(AND(4=Trabajadores!$N$69,Trabajadores!$O$69="Sí"),"Cese","Activo")))</f>
        <v/>
      </c>
      <c r="G765" s="19" t="n">
        <f aca="false">IF($B765="",0,SUMIFS(Ingresos!$R$6:$R$1505,ING_COD,$B765,ING_CLASE,"ORD"))</f>
        <v>0</v>
      </c>
      <c r="H765" s="19" t="n">
        <f aca="false">IF($B765="",0,SUMIFS(Ingresos!$R$6:$R$1505,ING_COD,$B765,ING_CLASE,"ORD",ING_COMP,"Sí"))</f>
        <v>0</v>
      </c>
      <c r="I765" s="19" t="n">
        <f aca="false">IF($B765="",0,SUMIFS(Ingresos!$R$6:$R$1505,ING_COD,$B765,ING_CLASE,"GRA"))</f>
        <v>0</v>
      </c>
      <c r="J765" s="19" t="n">
        <f aca="false">IF($B765="",0,SUMIFS(Ingresos!$R$6:$R$1505,ING_COD,$B765,ING_CLASE,"BON"))</f>
        <v>0</v>
      </c>
      <c r="K765" s="19" t="n">
        <f aca="false">IF($B765="",0,SUMIFS(Ingresos!$R$6:$R$1505,ING_COD,$B765,ING_CLASE,"EXT"))</f>
        <v>0</v>
      </c>
      <c r="L765" s="19" t="n">
        <f aca="false">IF($B765="",0,SUMIFS(Ingresos!$R$6:$R$1505,ING_COD,$B765,ING_CLASE,"OTO"))</f>
        <v>0</v>
      </c>
      <c r="M765" s="19" t="n">
        <f aca="false">IF($B765="",0,SUMIFS(Ingresos!$R$6:$R$1505,ING_COD,$B765,ING_CLASE,"OTX"))</f>
        <v>0</v>
      </c>
      <c r="N765" s="19" t="n">
        <f aca="false">IF($B765="",0,SUMIFS(Ingresos!$R$6:$R$1505,ING_COD,$B765,ING_CLASE,"RETO"))</f>
        <v>0</v>
      </c>
      <c r="O765" s="19" t="n">
        <f aca="false">IF($B765="",0,SUMIFS(Ingresos!$R$6:$R$1505,ING_COD,$B765,ING_CLASE,"INA"))</f>
        <v>0</v>
      </c>
      <c r="P765" s="19" t="n">
        <f aca="false">G765+I765+J765+K765+L765+M765</f>
        <v>0</v>
      </c>
      <c r="Q765" s="44" t="n">
        <f aca="false">IF($F765="Activo",9,IF($F765="Cese",1,0))</f>
        <v>0</v>
      </c>
      <c r="R765" s="19" t="n">
        <f aca="false">G765*Q765</f>
        <v>0</v>
      </c>
      <c r="S765" s="19" t="n">
        <f aca="false">IF($F765="Activo",SUMIFS(I765:I773,$D765:$D773,"&lt;="&amp;Trabajadores!$N$69)+IF(PROY_BON="Sí",SUMIFS(J765:J773,$D765:$D773,"&lt;="&amp;Trabajadores!$N$69),0),IF($F765="Cese",I765+IF(PROY_BON="Sí",J765,0),0))</f>
        <v>0</v>
      </c>
      <c r="T765" s="19" t="n">
        <f aca="false">IF(OR($F765&lt;&gt;"Activo",Trabajadores!$I$69="No"),0,IF(I768=0,H765*(1+IF(PROY_BON="Sí",Trabajadores!$P$69,0))*Trabajadores!$R$69/6*(Trabajadores!$N$69&gt;=7),0)+IF(I773=0,H765*(1+IF(PROY_BON="Sí",Trabajadores!$P$69,0))*Trabajadores!$S$69/6*(Trabajadores!$N$69&gt;=12),0))</f>
        <v>0</v>
      </c>
      <c r="U765" s="19" t="n">
        <f aca="false">IF($F765="Activo",IF(Trabajadores!$J$69="Sí",L765*9,L765),IF($F765="Cese",L765,0))</f>
        <v>0</v>
      </c>
      <c r="V765" s="19" t="n">
        <f aca="false">IF(OR($F765="Activo",$F765="Cese"),M765,0)</f>
        <v>0</v>
      </c>
      <c r="W765" s="19" t="n">
        <f aca="false">IF(OR($F765="Activo",$F765="Cese"),SUM(P762:P764),0)</f>
        <v>0</v>
      </c>
      <c r="X765" s="36" t="n">
        <f aca="false">IF(OR($F765="Activo",$F765="Cese"),R765+S765+T765+U765+V765+W765,0)</f>
        <v>0</v>
      </c>
      <c r="Y765" s="19" t="n">
        <f aca="false">IF(OR($F765="Activo",$F765="Cese"),DED_FIJA,0)</f>
        <v>0</v>
      </c>
      <c r="Z765" s="36" t="n">
        <f aca="false">MAX(0,X765-Y765)</f>
        <v>0</v>
      </c>
      <c r="AA765" s="19" t="n">
        <f aca="false">IF(Z765=0,0,MAX(0,MIN(Z765,Parámetros!$G$19)-Parámetros!$F$19)*Parámetros!$E$19)</f>
        <v>0</v>
      </c>
      <c r="AB765" s="19" t="n">
        <f aca="false">IF(Z765=0,0,MAX(0,MIN(Z765,Parámetros!$G$20)-Parámetros!$F$20)*Parámetros!$E$20)</f>
        <v>0</v>
      </c>
      <c r="AC765" s="19" t="n">
        <f aca="false">IF(Z765=0,0,MAX(0,MIN(Z765,Parámetros!$G$21)-Parámetros!$F$21)*Parámetros!$E$21)</f>
        <v>0</v>
      </c>
      <c r="AD765" s="19" t="n">
        <f aca="false">IF(Z765=0,0,MAX(0,MIN(Z765,Parámetros!$G$22)-Parámetros!$F$22)*Parámetros!$E$22)</f>
        <v>0</v>
      </c>
      <c r="AE765" s="19" t="n">
        <f aca="false">IF(Z765=0,0,MAX(0,MIN(Z765,Parámetros!$G$23)-Parámetros!$F$23)*Parámetros!$E$23)</f>
        <v>0</v>
      </c>
      <c r="AF765" s="36" t="n">
        <f aca="false">SUM(AA765:AE765)</f>
        <v>0</v>
      </c>
      <c r="AG765" s="45" t="str">
        <f aca="false">IF(AM765&lt;=0,"-",INDEX(TR_TASA,MATCH(AM765,TR_DESDE,1)))</f>
        <v>-</v>
      </c>
      <c r="AH765" s="44" t="n">
        <f aca="false">IF($F765="Cese",1,IF($F765="Activo",INDEX(DIV_N,4),0))</f>
        <v>0</v>
      </c>
      <c r="AI765" s="44" t="n">
        <f aca="false">IF($F765="Cese",3,IF($F765="Activo",INDEX(DIV_HASTA,4),0))</f>
        <v>0</v>
      </c>
      <c r="AJ765" s="19" t="n">
        <f aca="false">IF(OR($F765="Activo",$F765="Cese"),SUMIFS(AV762:AV764,D762:D764,"&lt;="&amp;AI765),0)</f>
        <v>0</v>
      </c>
      <c r="AK765" s="19" t="n">
        <f aca="false">IF(OR($F765="Activo",$F765="Cese"),MAX(0,(AF765-AJ765)/AH765),0)</f>
        <v>0</v>
      </c>
      <c r="AL765" s="19" t="n">
        <f aca="false">IF(OR($F765="Activo",$F765="Cese"),K765+IF(PROY_BON="Sí",0,J765),0)</f>
        <v>0</v>
      </c>
      <c r="AM765" s="19" t="n">
        <f aca="false">IF(AL765&gt;0,MAX(0,X765+AL765-Y765),Z765)</f>
        <v>0</v>
      </c>
      <c r="AN765" s="19" t="n">
        <f aca="false">SUMPRODUCT((AM765&gt;TR_DESDE)*(AM765-TR_DESDE)*TR_INC)</f>
        <v>0</v>
      </c>
      <c r="AO765" s="19" t="n">
        <f aca="false">IF(AL765&gt;0,MAX(0,AN765-IF($F765="Cese",MAX(AF765,AJ765),AF765)),0)</f>
        <v>0</v>
      </c>
      <c r="AP765" s="46" t="n">
        <f aca="false">IF(OR($F765="Activo",$F765="Cese"),ROUND(AK765+AO765,2),0)</f>
        <v>0</v>
      </c>
      <c r="AQ765" s="19" t="n">
        <f aca="false">IF($F765="Cese",MAX(0,AJ765-AN765),0)</f>
        <v>0</v>
      </c>
      <c r="AR765" s="19" t="str">
        <f aca="false">IF($B765="","",IF(COUNTIFS(RP_COD,$B765,'Retenciones Planilla'!$F$6:$F$105,"&lt;&gt;")=0,"",SUMIFS('Retenciones Planilla'!$F$6:$F$105,RP_COD,$B765)))</f>
        <v/>
      </c>
      <c r="AS765" s="19" t="str">
        <f aca="false">IF(AR765="","",AR765-AP765)</f>
        <v/>
      </c>
      <c r="AT765" s="23" t="str">
        <f aca="false">IF($B765="","",IF(NOT(OR($F765="Activo",$F765="Cese")),IF(N(AR765)=0,"—","Revisar: sin vínculo"),IF(AR765="",IF(AP765=0,"No corresponde","Sin dato planilla"),IF(ABS(AS765)&lt;=TOL,"OK",IF(AS765&gt;0,"Retuvo de más","Retuvo de menos")))))</f>
        <v/>
      </c>
      <c r="AU765" s="19" t="n">
        <f aca="false">IF(AND(BASE_RET="Planilla (si existe)",AR765&lt;&gt;""),AR765,AP765)</f>
        <v>0</v>
      </c>
      <c r="AV765" s="19" t="n">
        <f aca="false">AU765+N765</f>
        <v>0</v>
      </c>
    </row>
    <row r="766" customFormat="false" ht="15" hidden="false" customHeight="false" outlineLevel="0" collapsed="false">
      <c r="A766" s="43" t="n">
        <v>64</v>
      </c>
      <c r="B766" s="35" t="str">
        <f aca="false">IF(Trabajadores!$B$69="","",Trabajadores!$B$69)</f>
        <v/>
      </c>
      <c r="C766" s="35" t="str">
        <f aca="false">IF($B766="","",Trabajadores!$D$69)</f>
        <v/>
      </c>
      <c r="D766" s="43" t="n">
        <v>5</v>
      </c>
      <c r="E766" s="23" t="s">
        <v>302</v>
      </c>
      <c r="F766" s="23" t="str">
        <f aca="false">IF($B766="","",IF(OR(5&lt;Trabajadores!$M$69,5&gt;Trabajadores!$N$69),"No vinculado",IF(AND(5=Trabajadores!$N$69,Trabajadores!$O$69="Sí"),"Cese","Activo")))</f>
        <v/>
      </c>
      <c r="G766" s="19" t="n">
        <f aca="false">IF($B766="",0,SUMIFS(Ingresos!$S$6:$S$1505,ING_COD,$B766,ING_CLASE,"ORD"))</f>
        <v>0</v>
      </c>
      <c r="H766" s="19" t="n">
        <f aca="false">IF($B766="",0,SUMIFS(Ingresos!$S$6:$S$1505,ING_COD,$B766,ING_CLASE,"ORD",ING_COMP,"Sí"))</f>
        <v>0</v>
      </c>
      <c r="I766" s="19" t="n">
        <f aca="false">IF($B766="",0,SUMIFS(Ingresos!$S$6:$S$1505,ING_COD,$B766,ING_CLASE,"GRA"))</f>
        <v>0</v>
      </c>
      <c r="J766" s="19" t="n">
        <f aca="false">IF($B766="",0,SUMIFS(Ingresos!$S$6:$S$1505,ING_COD,$B766,ING_CLASE,"BON"))</f>
        <v>0</v>
      </c>
      <c r="K766" s="19" t="n">
        <f aca="false">IF($B766="",0,SUMIFS(Ingresos!$S$6:$S$1505,ING_COD,$B766,ING_CLASE,"EXT"))</f>
        <v>0</v>
      </c>
      <c r="L766" s="19" t="n">
        <f aca="false">IF($B766="",0,SUMIFS(Ingresos!$S$6:$S$1505,ING_COD,$B766,ING_CLASE,"OTO"))</f>
        <v>0</v>
      </c>
      <c r="M766" s="19" t="n">
        <f aca="false">IF($B766="",0,SUMIFS(Ingresos!$S$6:$S$1505,ING_COD,$B766,ING_CLASE,"OTX"))</f>
        <v>0</v>
      </c>
      <c r="N766" s="19" t="n">
        <f aca="false">IF($B766="",0,SUMIFS(Ingresos!$S$6:$S$1505,ING_COD,$B766,ING_CLASE,"RETO"))</f>
        <v>0</v>
      </c>
      <c r="O766" s="19" t="n">
        <f aca="false">IF($B766="",0,SUMIFS(Ingresos!$S$6:$S$1505,ING_COD,$B766,ING_CLASE,"INA"))</f>
        <v>0</v>
      </c>
      <c r="P766" s="19" t="n">
        <f aca="false">G766+I766+J766+K766+L766+M766</f>
        <v>0</v>
      </c>
      <c r="Q766" s="44" t="n">
        <f aca="false">IF($F766="Activo",8,IF($F766="Cese",1,0))</f>
        <v>0</v>
      </c>
      <c r="R766" s="19" t="n">
        <f aca="false">G766*Q766</f>
        <v>0</v>
      </c>
      <c r="S766" s="19" t="n">
        <f aca="false">IF($F766="Activo",SUMIFS(I766:I773,$D766:$D773,"&lt;="&amp;Trabajadores!$N$69)+IF(PROY_BON="Sí",SUMIFS(J766:J773,$D766:$D773,"&lt;="&amp;Trabajadores!$N$69),0),IF($F766="Cese",I766+IF(PROY_BON="Sí",J766,0),0))</f>
        <v>0</v>
      </c>
      <c r="T766" s="19" t="n">
        <f aca="false">IF(OR($F766&lt;&gt;"Activo",Trabajadores!$I$69="No"),0,IF(I768=0,H766*(1+IF(PROY_BON="Sí",Trabajadores!$P$69,0))*Trabajadores!$R$69/6*(Trabajadores!$N$69&gt;=7),0)+IF(I773=0,H766*(1+IF(PROY_BON="Sí",Trabajadores!$P$69,0))*Trabajadores!$S$69/6*(Trabajadores!$N$69&gt;=12),0))</f>
        <v>0</v>
      </c>
      <c r="U766" s="19" t="n">
        <f aca="false">IF($F766="Activo",IF(Trabajadores!$J$69="Sí",L766*8,L766),IF($F766="Cese",L766,0))</f>
        <v>0</v>
      </c>
      <c r="V766" s="19" t="n">
        <f aca="false">IF(OR($F766="Activo",$F766="Cese"),M766,0)</f>
        <v>0</v>
      </c>
      <c r="W766" s="19" t="n">
        <f aca="false">IF(OR($F766="Activo",$F766="Cese"),SUM(P762:P765),0)</f>
        <v>0</v>
      </c>
      <c r="X766" s="36" t="n">
        <f aca="false">IF(OR($F766="Activo",$F766="Cese"),R766+S766+T766+U766+V766+W766,0)</f>
        <v>0</v>
      </c>
      <c r="Y766" s="19" t="n">
        <f aca="false">IF(OR($F766="Activo",$F766="Cese"),DED_FIJA,0)</f>
        <v>0</v>
      </c>
      <c r="Z766" s="36" t="n">
        <f aca="false">MAX(0,X766-Y766)</f>
        <v>0</v>
      </c>
      <c r="AA766" s="19" t="n">
        <f aca="false">IF(Z766=0,0,MAX(0,MIN(Z766,Parámetros!$G$19)-Parámetros!$F$19)*Parámetros!$E$19)</f>
        <v>0</v>
      </c>
      <c r="AB766" s="19" t="n">
        <f aca="false">IF(Z766=0,0,MAX(0,MIN(Z766,Parámetros!$G$20)-Parámetros!$F$20)*Parámetros!$E$20)</f>
        <v>0</v>
      </c>
      <c r="AC766" s="19" t="n">
        <f aca="false">IF(Z766=0,0,MAX(0,MIN(Z766,Parámetros!$G$21)-Parámetros!$F$21)*Parámetros!$E$21)</f>
        <v>0</v>
      </c>
      <c r="AD766" s="19" t="n">
        <f aca="false">IF(Z766=0,0,MAX(0,MIN(Z766,Parámetros!$G$22)-Parámetros!$F$22)*Parámetros!$E$22)</f>
        <v>0</v>
      </c>
      <c r="AE766" s="19" t="n">
        <f aca="false">IF(Z766=0,0,MAX(0,MIN(Z766,Parámetros!$G$23)-Parámetros!$F$23)*Parámetros!$E$23)</f>
        <v>0</v>
      </c>
      <c r="AF766" s="36" t="n">
        <f aca="false">SUM(AA766:AE766)</f>
        <v>0</v>
      </c>
      <c r="AG766" s="45" t="str">
        <f aca="false">IF(AM766&lt;=0,"-",INDEX(TR_TASA,MATCH(AM766,TR_DESDE,1)))</f>
        <v>-</v>
      </c>
      <c r="AH766" s="44" t="n">
        <f aca="false">IF($F766="Cese",1,IF($F766="Activo",INDEX(DIV_N,5),0))</f>
        <v>0</v>
      </c>
      <c r="AI766" s="44" t="n">
        <f aca="false">IF($F766="Cese",4,IF($F766="Activo",INDEX(DIV_HASTA,5),0))</f>
        <v>0</v>
      </c>
      <c r="AJ766" s="19" t="n">
        <f aca="false">IF(OR($F766="Activo",$F766="Cese"),SUMIFS(AV762:AV765,D762:D765,"&lt;="&amp;AI766),0)</f>
        <v>0</v>
      </c>
      <c r="AK766" s="19" t="n">
        <f aca="false">IF(OR($F766="Activo",$F766="Cese"),MAX(0,(AF766-AJ766)/AH766),0)</f>
        <v>0</v>
      </c>
      <c r="AL766" s="19" t="n">
        <f aca="false">IF(OR($F766="Activo",$F766="Cese"),K766+IF(PROY_BON="Sí",0,J766),0)</f>
        <v>0</v>
      </c>
      <c r="AM766" s="19" t="n">
        <f aca="false">IF(AL766&gt;0,MAX(0,X766+AL766-Y766),Z766)</f>
        <v>0</v>
      </c>
      <c r="AN766" s="19" t="n">
        <f aca="false">SUMPRODUCT((AM766&gt;TR_DESDE)*(AM766-TR_DESDE)*TR_INC)</f>
        <v>0</v>
      </c>
      <c r="AO766" s="19" t="n">
        <f aca="false">IF(AL766&gt;0,MAX(0,AN766-IF($F766="Cese",MAX(AF766,AJ766),AF766)),0)</f>
        <v>0</v>
      </c>
      <c r="AP766" s="46" t="n">
        <f aca="false">IF(OR($F766="Activo",$F766="Cese"),ROUND(AK766+AO766,2),0)</f>
        <v>0</v>
      </c>
      <c r="AQ766" s="19" t="n">
        <f aca="false">IF($F766="Cese",MAX(0,AJ766-AN766),0)</f>
        <v>0</v>
      </c>
      <c r="AR766" s="19" t="str">
        <f aca="false">IF($B766="","",IF(COUNTIFS(RP_COD,$B766,'Retenciones Planilla'!$G$6:$G$105,"&lt;&gt;")=0,"",SUMIFS('Retenciones Planilla'!$G$6:$G$105,RP_COD,$B766)))</f>
        <v/>
      </c>
      <c r="AS766" s="19" t="str">
        <f aca="false">IF(AR766="","",AR766-AP766)</f>
        <v/>
      </c>
      <c r="AT766" s="23" t="str">
        <f aca="false">IF($B766="","",IF(NOT(OR($F766="Activo",$F766="Cese")),IF(N(AR766)=0,"—","Revisar: sin vínculo"),IF(AR766="",IF(AP766=0,"No corresponde","Sin dato planilla"),IF(ABS(AS766)&lt;=TOL,"OK",IF(AS766&gt;0,"Retuvo de más","Retuvo de menos")))))</f>
        <v/>
      </c>
      <c r="AU766" s="19" t="n">
        <f aca="false">IF(AND(BASE_RET="Planilla (si existe)",AR766&lt;&gt;""),AR766,AP766)</f>
        <v>0</v>
      </c>
      <c r="AV766" s="19" t="n">
        <f aca="false">AU766+N766</f>
        <v>0</v>
      </c>
    </row>
    <row r="767" customFormat="false" ht="15" hidden="false" customHeight="false" outlineLevel="0" collapsed="false">
      <c r="A767" s="43" t="n">
        <v>64</v>
      </c>
      <c r="B767" s="35" t="str">
        <f aca="false">IF(Trabajadores!$B$69="","",Trabajadores!$B$69)</f>
        <v/>
      </c>
      <c r="C767" s="35" t="str">
        <f aca="false">IF($B767="","",Trabajadores!$D$69)</f>
        <v/>
      </c>
      <c r="D767" s="43" t="n">
        <v>6</v>
      </c>
      <c r="E767" s="23" t="s">
        <v>303</v>
      </c>
      <c r="F767" s="23" t="str">
        <f aca="false">IF($B767="","",IF(OR(6&lt;Trabajadores!$M$69,6&gt;Trabajadores!$N$69),"No vinculado",IF(AND(6=Trabajadores!$N$69,Trabajadores!$O$69="Sí"),"Cese","Activo")))</f>
        <v/>
      </c>
      <c r="G767" s="19" t="n">
        <f aca="false">IF($B767="",0,SUMIFS(Ingresos!$T$6:$T$1505,ING_COD,$B767,ING_CLASE,"ORD"))</f>
        <v>0</v>
      </c>
      <c r="H767" s="19" t="n">
        <f aca="false">IF($B767="",0,SUMIFS(Ingresos!$T$6:$T$1505,ING_COD,$B767,ING_CLASE,"ORD",ING_COMP,"Sí"))</f>
        <v>0</v>
      </c>
      <c r="I767" s="19" t="n">
        <f aca="false">IF($B767="",0,SUMIFS(Ingresos!$T$6:$T$1505,ING_COD,$B767,ING_CLASE,"GRA"))</f>
        <v>0</v>
      </c>
      <c r="J767" s="19" t="n">
        <f aca="false">IF($B767="",0,SUMIFS(Ingresos!$T$6:$T$1505,ING_COD,$B767,ING_CLASE,"BON"))</f>
        <v>0</v>
      </c>
      <c r="K767" s="19" t="n">
        <f aca="false">IF($B767="",0,SUMIFS(Ingresos!$T$6:$T$1505,ING_COD,$B767,ING_CLASE,"EXT"))</f>
        <v>0</v>
      </c>
      <c r="L767" s="19" t="n">
        <f aca="false">IF($B767="",0,SUMIFS(Ingresos!$T$6:$T$1505,ING_COD,$B767,ING_CLASE,"OTO"))</f>
        <v>0</v>
      </c>
      <c r="M767" s="19" t="n">
        <f aca="false">IF($B767="",0,SUMIFS(Ingresos!$T$6:$T$1505,ING_COD,$B767,ING_CLASE,"OTX"))</f>
        <v>0</v>
      </c>
      <c r="N767" s="19" t="n">
        <f aca="false">IF($B767="",0,SUMIFS(Ingresos!$T$6:$T$1505,ING_COD,$B767,ING_CLASE,"RETO"))</f>
        <v>0</v>
      </c>
      <c r="O767" s="19" t="n">
        <f aca="false">IF($B767="",0,SUMIFS(Ingresos!$T$6:$T$1505,ING_COD,$B767,ING_CLASE,"INA"))</f>
        <v>0</v>
      </c>
      <c r="P767" s="19" t="n">
        <f aca="false">G767+I767+J767+K767+L767+M767</f>
        <v>0</v>
      </c>
      <c r="Q767" s="44" t="n">
        <f aca="false">IF($F767="Activo",7,IF($F767="Cese",1,0))</f>
        <v>0</v>
      </c>
      <c r="R767" s="19" t="n">
        <f aca="false">G767*Q767</f>
        <v>0</v>
      </c>
      <c r="S767" s="19" t="n">
        <f aca="false">IF($F767="Activo",SUMIFS(I767:I773,$D767:$D773,"&lt;="&amp;Trabajadores!$N$69)+IF(PROY_BON="Sí",SUMIFS(J767:J773,$D767:$D773,"&lt;="&amp;Trabajadores!$N$69),0),IF($F767="Cese",I767+IF(PROY_BON="Sí",J767,0),0))</f>
        <v>0</v>
      </c>
      <c r="T767" s="19" t="n">
        <f aca="false">IF(OR($F767&lt;&gt;"Activo",Trabajadores!$I$69="No"),0,IF(I768=0,H767*(1+IF(PROY_BON="Sí",Trabajadores!$P$69,0))*Trabajadores!$R$69/6*(Trabajadores!$N$69&gt;=7),0)+IF(I773=0,H767*(1+IF(PROY_BON="Sí",Trabajadores!$P$69,0))*Trabajadores!$S$69/6*(Trabajadores!$N$69&gt;=12),0))</f>
        <v>0</v>
      </c>
      <c r="U767" s="19" t="n">
        <f aca="false">IF($F767="Activo",IF(Trabajadores!$J$69="Sí",L767*7,L767),IF($F767="Cese",L767,0))</f>
        <v>0</v>
      </c>
      <c r="V767" s="19" t="n">
        <f aca="false">IF(OR($F767="Activo",$F767="Cese"),M767,0)</f>
        <v>0</v>
      </c>
      <c r="W767" s="19" t="n">
        <f aca="false">IF(OR($F767="Activo",$F767="Cese"),SUM(P762:P766),0)</f>
        <v>0</v>
      </c>
      <c r="X767" s="36" t="n">
        <f aca="false">IF(OR($F767="Activo",$F767="Cese"),R767+S767+T767+U767+V767+W767,0)</f>
        <v>0</v>
      </c>
      <c r="Y767" s="19" t="n">
        <f aca="false">IF(OR($F767="Activo",$F767="Cese"),DED_FIJA,0)</f>
        <v>0</v>
      </c>
      <c r="Z767" s="36" t="n">
        <f aca="false">MAX(0,X767-Y767)</f>
        <v>0</v>
      </c>
      <c r="AA767" s="19" t="n">
        <f aca="false">IF(Z767=0,0,MAX(0,MIN(Z767,Parámetros!$G$19)-Parámetros!$F$19)*Parámetros!$E$19)</f>
        <v>0</v>
      </c>
      <c r="AB767" s="19" t="n">
        <f aca="false">IF(Z767=0,0,MAX(0,MIN(Z767,Parámetros!$G$20)-Parámetros!$F$20)*Parámetros!$E$20)</f>
        <v>0</v>
      </c>
      <c r="AC767" s="19" t="n">
        <f aca="false">IF(Z767=0,0,MAX(0,MIN(Z767,Parámetros!$G$21)-Parámetros!$F$21)*Parámetros!$E$21)</f>
        <v>0</v>
      </c>
      <c r="AD767" s="19" t="n">
        <f aca="false">IF(Z767=0,0,MAX(0,MIN(Z767,Parámetros!$G$22)-Parámetros!$F$22)*Parámetros!$E$22)</f>
        <v>0</v>
      </c>
      <c r="AE767" s="19" t="n">
        <f aca="false">IF(Z767=0,0,MAX(0,MIN(Z767,Parámetros!$G$23)-Parámetros!$F$23)*Parámetros!$E$23)</f>
        <v>0</v>
      </c>
      <c r="AF767" s="36" t="n">
        <f aca="false">SUM(AA767:AE767)</f>
        <v>0</v>
      </c>
      <c r="AG767" s="45" t="str">
        <f aca="false">IF(AM767&lt;=0,"-",INDEX(TR_TASA,MATCH(AM767,TR_DESDE,1)))</f>
        <v>-</v>
      </c>
      <c r="AH767" s="44" t="n">
        <f aca="false">IF($F767="Cese",1,IF($F767="Activo",INDEX(DIV_N,6),0))</f>
        <v>0</v>
      </c>
      <c r="AI767" s="44" t="n">
        <f aca="false">IF($F767="Cese",5,IF($F767="Activo",INDEX(DIV_HASTA,6),0))</f>
        <v>0</v>
      </c>
      <c r="AJ767" s="19" t="n">
        <f aca="false">IF(OR($F767="Activo",$F767="Cese"),SUMIFS(AV762:AV766,D762:D766,"&lt;="&amp;AI767),0)</f>
        <v>0</v>
      </c>
      <c r="AK767" s="19" t="n">
        <f aca="false">IF(OR($F767="Activo",$F767="Cese"),MAX(0,(AF767-AJ767)/AH767),0)</f>
        <v>0</v>
      </c>
      <c r="AL767" s="19" t="n">
        <f aca="false">IF(OR($F767="Activo",$F767="Cese"),K767+IF(PROY_BON="Sí",0,J767),0)</f>
        <v>0</v>
      </c>
      <c r="AM767" s="19" t="n">
        <f aca="false">IF(AL767&gt;0,MAX(0,X767+AL767-Y767),Z767)</f>
        <v>0</v>
      </c>
      <c r="AN767" s="19" t="n">
        <f aca="false">SUMPRODUCT((AM767&gt;TR_DESDE)*(AM767-TR_DESDE)*TR_INC)</f>
        <v>0</v>
      </c>
      <c r="AO767" s="19" t="n">
        <f aca="false">IF(AL767&gt;0,MAX(0,AN767-IF($F767="Cese",MAX(AF767,AJ767),AF767)),0)</f>
        <v>0</v>
      </c>
      <c r="AP767" s="46" t="n">
        <f aca="false">IF(OR($F767="Activo",$F767="Cese"),ROUND(AK767+AO767,2),0)</f>
        <v>0</v>
      </c>
      <c r="AQ767" s="19" t="n">
        <f aca="false">IF($F767="Cese",MAX(0,AJ767-AN767),0)</f>
        <v>0</v>
      </c>
      <c r="AR767" s="19" t="str">
        <f aca="false">IF($B767="","",IF(COUNTIFS(RP_COD,$B767,'Retenciones Planilla'!$H$6:$H$105,"&lt;&gt;")=0,"",SUMIFS('Retenciones Planilla'!$H$6:$H$105,RP_COD,$B767)))</f>
        <v/>
      </c>
      <c r="AS767" s="19" t="str">
        <f aca="false">IF(AR767="","",AR767-AP767)</f>
        <v/>
      </c>
      <c r="AT767" s="23" t="str">
        <f aca="false">IF($B767="","",IF(NOT(OR($F767="Activo",$F767="Cese")),IF(N(AR767)=0,"—","Revisar: sin vínculo"),IF(AR767="",IF(AP767=0,"No corresponde","Sin dato planilla"),IF(ABS(AS767)&lt;=TOL,"OK",IF(AS767&gt;0,"Retuvo de más","Retuvo de menos")))))</f>
        <v/>
      </c>
      <c r="AU767" s="19" t="n">
        <f aca="false">IF(AND(BASE_RET="Planilla (si existe)",AR767&lt;&gt;""),AR767,AP767)</f>
        <v>0</v>
      </c>
      <c r="AV767" s="19" t="n">
        <f aca="false">AU767+N767</f>
        <v>0</v>
      </c>
    </row>
    <row r="768" customFormat="false" ht="15" hidden="false" customHeight="false" outlineLevel="0" collapsed="false">
      <c r="A768" s="43" t="n">
        <v>64</v>
      </c>
      <c r="B768" s="35" t="str">
        <f aca="false">IF(Trabajadores!$B$69="","",Trabajadores!$B$69)</f>
        <v/>
      </c>
      <c r="C768" s="35" t="str">
        <f aca="false">IF($B768="","",Trabajadores!$D$69)</f>
        <v/>
      </c>
      <c r="D768" s="43" t="n">
        <v>7</v>
      </c>
      <c r="E768" s="23" t="s">
        <v>304</v>
      </c>
      <c r="F768" s="23" t="str">
        <f aca="false">IF($B768="","",IF(OR(7&lt;Trabajadores!$M$69,7&gt;Trabajadores!$N$69),"No vinculado",IF(AND(7=Trabajadores!$N$69,Trabajadores!$O$69="Sí"),"Cese","Activo")))</f>
        <v/>
      </c>
      <c r="G768" s="19" t="n">
        <f aca="false">IF($B768="",0,SUMIFS(Ingresos!$U$6:$U$1505,ING_COD,$B768,ING_CLASE,"ORD"))</f>
        <v>0</v>
      </c>
      <c r="H768" s="19" t="n">
        <f aca="false">IF($B768="",0,SUMIFS(Ingresos!$U$6:$U$1505,ING_COD,$B768,ING_CLASE,"ORD",ING_COMP,"Sí"))</f>
        <v>0</v>
      </c>
      <c r="I768" s="19" t="n">
        <f aca="false">IF($B768="",0,SUMIFS(Ingresos!$U$6:$U$1505,ING_COD,$B768,ING_CLASE,"GRA"))</f>
        <v>0</v>
      </c>
      <c r="J768" s="19" t="n">
        <f aca="false">IF($B768="",0,SUMIFS(Ingresos!$U$6:$U$1505,ING_COD,$B768,ING_CLASE,"BON"))</f>
        <v>0</v>
      </c>
      <c r="K768" s="19" t="n">
        <f aca="false">IF($B768="",0,SUMIFS(Ingresos!$U$6:$U$1505,ING_COD,$B768,ING_CLASE,"EXT"))</f>
        <v>0</v>
      </c>
      <c r="L768" s="19" t="n">
        <f aca="false">IF($B768="",0,SUMIFS(Ingresos!$U$6:$U$1505,ING_COD,$B768,ING_CLASE,"OTO"))</f>
        <v>0</v>
      </c>
      <c r="M768" s="19" t="n">
        <f aca="false">IF($B768="",0,SUMIFS(Ingresos!$U$6:$U$1505,ING_COD,$B768,ING_CLASE,"OTX"))</f>
        <v>0</v>
      </c>
      <c r="N768" s="19" t="n">
        <f aca="false">IF($B768="",0,SUMIFS(Ingresos!$U$6:$U$1505,ING_COD,$B768,ING_CLASE,"RETO"))</f>
        <v>0</v>
      </c>
      <c r="O768" s="19" t="n">
        <f aca="false">IF($B768="",0,SUMIFS(Ingresos!$U$6:$U$1505,ING_COD,$B768,ING_CLASE,"INA"))</f>
        <v>0</v>
      </c>
      <c r="P768" s="19" t="n">
        <f aca="false">G768+I768+J768+K768+L768+M768</f>
        <v>0</v>
      </c>
      <c r="Q768" s="44" t="n">
        <f aca="false">IF($F768="Activo",6,IF($F768="Cese",1,0))</f>
        <v>0</v>
      </c>
      <c r="R768" s="19" t="n">
        <f aca="false">G768*Q768</f>
        <v>0</v>
      </c>
      <c r="S768" s="19" t="n">
        <f aca="false">IF($F768="Activo",SUMIFS(I768:I773,$D768:$D773,"&lt;="&amp;Trabajadores!$N$69)+IF(PROY_BON="Sí",SUMIFS(J768:J773,$D768:$D773,"&lt;="&amp;Trabajadores!$N$69),0),IF($F768="Cese",I768+IF(PROY_BON="Sí",J768,0),0))</f>
        <v>0</v>
      </c>
      <c r="T768" s="19" t="n">
        <f aca="false">IF(OR($F768&lt;&gt;"Activo",Trabajadores!$I$69="No"),0,IF(I773=0,H768*(1+IF(PROY_BON="Sí",Trabajadores!$P$69,0))*Trabajadores!$S$69/6*(Trabajadores!$N$69&gt;=12),0))</f>
        <v>0</v>
      </c>
      <c r="U768" s="19" t="n">
        <f aca="false">IF($F768="Activo",IF(Trabajadores!$J$69="Sí",L768*6,L768),IF($F768="Cese",L768,0))</f>
        <v>0</v>
      </c>
      <c r="V768" s="19" t="n">
        <f aca="false">IF(OR($F768="Activo",$F768="Cese"),M768,0)</f>
        <v>0</v>
      </c>
      <c r="W768" s="19" t="n">
        <f aca="false">IF(OR($F768="Activo",$F768="Cese"),SUM(P762:P767),0)</f>
        <v>0</v>
      </c>
      <c r="X768" s="36" t="n">
        <f aca="false">IF(OR($F768="Activo",$F768="Cese"),R768+S768+T768+U768+V768+W768,0)</f>
        <v>0</v>
      </c>
      <c r="Y768" s="19" t="n">
        <f aca="false">IF(OR($F768="Activo",$F768="Cese"),DED_FIJA,0)</f>
        <v>0</v>
      </c>
      <c r="Z768" s="36" t="n">
        <f aca="false">MAX(0,X768-Y768)</f>
        <v>0</v>
      </c>
      <c r="AA768" s="19" t="n">
        <f aca="false">IF(Z768=0,0,MAX(0,MIN(Z768,Parámetros!$G$19)-Parámetros!$F$19)*Parámetros!$E$19)</f>
        <v>0</v>
      </c>
      <c r="AB768" s="19" t="n">
        <f aca="false">IF(Z768=0,0,MAX(0,MIN(Z768,Parámetros!$G$20)-Parámetros!$F$20)*Parámetros!$E$20)</f>
        <v>0</v>
      </c>
      <c r="AC768" s="19" t="n">
        <f aca="false">IF(Z768=0,0,MAX(0,MIN(Z768,Parámetros!$G$21)-Parámetros!$F$21)*Parámetros!$E$21)</f>
        <v>0</v>
      </c>
      <c r="AD768" s="19" t="n">
        <f aca="false">IF(Z768=0,0,MAX(0,MIN(Z768,Parámetros!$G$22)-Parámetros!$F$22)*Parámetros!$E$22)</f>
        <v>0</v>
      </c>
      <c r="AE768" s="19" t="n">
        <f aca="false">IF(Z768=0,0,MAX(0,MIN(Z768,Parámetros!$G$23)-Parámetros!$F$23)*Parámetros!$E$23)</f>
        <v>0</v>
      </c>
      <c r="AF768" s="36" t="n">
        <f aca="false">SUM(AA768:AE768)</f>
        <v>0</v>
      </c>
      <c r="AG768" s="45" t="str">
        <f aca="false">IF(AM768&lt;=0,"-",INDEX(TR_TASA,MATCH(AM768,TR_DESDE,1)))</f>
        <v>-</v>
      </c>
      <c r="AH768" s="44" t="n">
        <f aca="false">IF($F768="Cese",1,IF($F768="Activo",INDEX(DIV_N,7),0))</f>
        <v>0</v>
      </c>
      <c r="AI768" s="44" t="n">
        <f aca="false">IF($F768="Cese",6,IF($F768="Activo",INDEX(DIV_HASTA,7),0))</f>
        <v>0</v>
      </c>
      <c r="AJ768" s="19" t="n">
        <f aca="false">IF(OR($F768="Activo",$F768="Cese"),SUMIFS(AV762:AV767,D762:D767,"&lt;="&amp;AI768),0)</f>
        <v>0</v>
      </c>
      <c r="AK768" s="19" t="n">
        <f aca="false">IF(OR($F768="Activo",$F768="Cese"),MAX(0,(AF768-AJ768)/AH768),0)</f>
        <v>0</v>
      </c>
      <c r="AL768" s="19" t="n">
        <f aca="false">IF(OR($F768="Activo",$F768="Cese"),K768+IF(PROY_BON="Sí",0,J768),0)</f>
        <v>0</v>
      </c>
      <c r="AM768" s="19" t="n">
        <f aca="false">IF(AL768&gt;0,MAX(0,X768+AL768-Y768),Z768)</f>
        <v>0</v>
      </c>
      <c r="AN768" s="19" t="n">
        <f aca="false">SUMPRODUCT((AM768&gt;TR_DESDE)*(AM768-TR_DESDE)*TR_INC)</f>
        <v>0</v>
      </c>
      <c r="AO768" s="19" t="n">
        <f aca="false">IF(AL768&gt;0,MAX(0,AN768-IF($F768="Cese",MAX(AF768,AJ768),AF768)),0)</f>
        <v>0</v>
      </c>
      <c r="AP768" s="46" t="n">
        <f aca="false">IF(OR($F768="Activo",$F768="Cese"),ROUND(AK768+AO768,2),0)</f>
        <v>0</v>
      </c>
      <c r="AQ768" s="19" t="n">
        <f aca="false">IF($F768="Cese",MAX(0,AJ768-AN768),0)</f>
        <v>0</v>
      </c>
      <c r="AR768" s="19" t="str">
        <f aca="false">IF($B768="","",IF(COUNTIFS(RP_COD,$B768,'Retenciones Planilla'!$I$6:$I$105,"&lt;&gt;")=0,"",SUMIFS('Retenciones Planilla'!$I$6:$I$105,RP_COD,$B768)))</f>
        <v/>
      </c>
      <c r="AS768" s="19" t="str">
        <f aca="false">IF(AR768="","",AR768-AP768)</f>
        <v/>
      </c>
      <c r="AT768" s="23" t="str">
        <f aca="false">IF($B768="","",IF(NOT(OR($F768="Activo",$F768="Cese")),IF(N(AR768)=0,"—","Revisar: sin vínculo"),IF(AR768="",IF(AP768=0,"No corresponde","Sin dato planilla"),IF(ABS(AS768)&lt;=TOL,"OK",IF(AS768&gt;0,"Retuvo de más","Retuvo de menos")))))</f>
        <v/>
      </c>
      <c r="AU768" s="19" t="n">
        <f aca="false">IF(AND(BASE_RET="Planilla (si existe)",AR768&lt;&gt;""),AR768,AP768)</f>
        <v>0</v>
      </c>
      <c r="AV768" s="19" t="n">
        <f aca="false">AU768+N768</f>
        <v>0</v>
      </c>
    </row>
    <row r="769" customFormat="false" ht="15" hidden="false" customHeight="false" outlineLevel="0" collapsed="false">
      <c r="A769" s="43" t="n">
        <v>64</v>
      </c>
      <c r="B769" s="35" t="str">
        <f aca="false">IF(Trabajadores!$B$69="","",Trabajadores!$B$69)</f>
        <v/>
      </c>
      <c r="C769" s="35" t="str">
        <f aca="false">IF($B769="","",Trabajadores!$D$69)</f>
        <v/>
      </c>
      <c r="D769" s="43" t="n">
        <v>8</v>
      </c>
      <c r="E769" s="23" t="s">
        <v>305</v>
      </c>
      <c r="F769" s="23" t="str">
        <f aca="false">IF($B769="","",IF(OR(8&lt;Trabajadores!$M$69,8&gt;Trabajadores!$N$69),"No vinculado",IF(AND(8=Trabajadores!$N$69,Trabajadores!$O$69="Sí"),"Cese","Activo")))</f>
        <v/>
      </c>
      <c r="G769" s="19" t="n">
        <f aca="false">IF($B769="",0,SUMIFS(Ingresos!$V$6:$V$1505,ING_COD,$B769,ING_CLASE,"ORD"))</f>
        <v>0</v>
      </c>
      <c r="H769" s="19" t="n">
        <f aca="false">IF($B769="",0,SUMIFS(Ingresos!$V$6:$V$1505,ING_COD,$B769,ING_CLASE,"ORD",ING_COMP,"Sí"))</f>
        <v>0</v>
      </c>
      <c r="I769" s="19" t="n">
        <f aca="false">IF($B769="",0,SUMIFS(Ingresos!$V$6:$V$1505,ING_COD,$B769,ING_CLASE,"GRA"))</f>
        <v>0</v>
      </c>
      <c r="J769" s="19" t="n">
        <f aca="false">IF($B769="",0,SUMIFS(Ingresos!$V$6:$V$1505,ING_COD,$B769,ING_CLASE,"BON"))</f>
        <v>0</v>
      </c>
      <c r="K769" s="19" t="n">
        <f aca="false">IF($B769="",0,SUMIFS(Ingresos!$V$6:$V$1505,ING_COD,$B769,ING_CLASE,"EXT"))</f>
        <v>0</v>
      </c>
      <c r="L769" s="19" t="n">
        <f aca="false">IF($B769="",0,SUMIFS(Ingresos!$V$6:$V$1505,ING_COD,$B769,ING_CLASE,"OTO"))</f>
        <v>0</v>
      </c>
      <c r="M769" s="19" t="n">
        <f aca="false">IF($B769="",0,SUMIFS(Ingresos!$V$6:$V$1505,ING_COD,$B769,ING_CLASE,"OTX"))</f>
        <v>0</v>
      </c>
      <c r="N769" s="19" t="n">
        <f aca="false">IF($B769="",0,SUMIFS(Ingresos!$V$6:$V$1505,ING_COD,$B769,ING_CLASE,"RETO"))</f>
        <v>0</v>
      </c>
      <c r="O769" s="19" t="n">
        <f aca="false">IF($B769="",0,SUMIFS(Ingresos!$V$6:$V$1505,ING_COD,$B769,ING_CLASE,"INA"))</f>
        <v>0</v>
      </c>
      <c r="P769" s="19" t="n">
        <f aca="false">G769+I769+J769+K769+L769+M769</f>
        <v>0</v>
      </c>
      <c r="Q769" s="44" t="n">
        <f aca="false">IF($F769="Activo",5,IF($F769="Cese",1,0))</f>
        <v>0</v>
      </c>
      <c r="R769" s="19" t="n">
        <f aca="false">G769*Q769</f>
        <v>0</v>
      </c>
      <c r="S769" s="19" t="n">
        <f aca="false">IF($F769="Activo",SUMIFS(I769:I773,$D769:$D773,"&lt;="&amp;Trabajadores!$N$69)+IF(PROY_BON="Sí",SUMIFS(J769:J773,$D769:$D773,"&lt;="&amp;Trabajadores!$N$69),0),IF($F769="Cese",I769+IF(PROY_BON="Sí",J769,0),0))</f>
        <v>0</v>
      </c>
      <c r="T769" s="19" t="n">
        <f aca="false">IF(OR($F769&lt;&gt;"Activo",Trabajadores!$I$69="No"),0,IF(I773=0,H769*(1+IF(PROY_BON="Sí",Trabajadores!$P$69,0))*Trabajadores!$S$69/6*(Trabajadores!$N$69&gt;=12),0))</f>
        <v>0</v>
      </c>
      <c r="U769" s="19" t="n">
        <f aca="false">IF($F769="Activo",IF(Trabajadores!$J$69="Sí",L769*5,L769),IF($F769="Cese",L769,0))</f>
        <v>0</v>
      </c>
      <c r="V769" s="19" t="n">
        <f aca="false">IF(OR($F769="Activo",$F769="Cese"),M769,0)</f>
        <v>0</v>
      </c>
      <c r="W769" s="19" t="n">
        <f aca="false">IF(OR($F769="Activo",$F769="Cese"),SUM(P762:P768),0)</f>
        <v>0</v>
      </c>
      <c r="X769" s="36" t="n">
        <f aca="false">IF(OR($F769="Activo",$F769="Cese"),R769+S769+T769+U769+V769+W769,0)</f>
        <v>0</v>
      </c>
      <c r="Y769" s="19" t="n">
        <f aca="false">IF(OR($F769="Activo",$F769="Cese"),DED_FIJA,0)</f>
        <v>0</v>
      </c>
      <c r="Z769" s="36" t="n">
        <f aca="false">MAX(0,X769-Y769)</f>
        <v>0</v>
      </c>
      <c r="AA769" s="19" t="n">
        <f aca="false">IF(Z769=0,0,MAX(0,MIN(Z769,Parámetros!$G$19)-Parámetros!$F$19)*Parámetros!$E$19)</f>
        <v>0</v>
      </c>
      <c r="AB769" s="19" t="n">
        <f aca="false">IF(Z769=0,0,MAX(0,MIN(Z769,Parámetros!$G$20)-Parámetros!$F$20)*Parámetros!$E$20)</f>
        <v>0</v>
      </c>
      <c r="AC769" s="19" t="n">
        <f aca="false">IF(Z769=0,0,MAX(0,MIN(Z769,Parámetros!$G$21)-Parámetros!$F$21)*Parámetros!$E$21)</f>
        <v>0</v>
      </c>
      <c r="AD769" s="19" t="n">
        <f aca="false">IF(Z769=0,0,MAX(0,MIN(Z769,Parámetros!$G$22)-Parámetros!$F$22)*Parámetros!$E$22)</f>
        <v>0</v>
      </c>
      <c r="AE769" s="19" t="n">
        <f aca="false">IF(Z769=0,0,MAX(0,MIN(Z769,Parámetros!$G$23)-Parámetros!$F$23)*Parámetros!$E$23)</f>
        <v>0</v>
      </c>
      <c r="AF769" s="36" t="n">
        <f aca="false">SUM(AA769:AE769)</f>
        <v>0</v>
      </c>
      <c r="AG769" s="45" t="str">
        <f aca="false">IF(AM769&lt;=0,"-",INDEX(TR_TASA,MATCH(AM769,TR_DESDE,1)))</f>
        <v>-</v>
      </c>
      <c r="AH769" s="44" t="n">
        <f aca="false">IF($F769="Cese",1,IF($F769="Activo",INDEX(DIV_N,8),0))</f>
        <v>0</v>
      </c>
      <c r="AI769" s="44" t="n">
        <f aca="false">IF($F769="Cese",7,IF($F769="Activo",INDEX(DIV_HASTA,8),0))</f>
        <v>0</v>
      </c>
      <c r="AJ769" s="19" t="n">
        <f aca="false">IF(OR($F769="Activo",$F769="Cese"),SUMIFS(AV762:AV768,D762:D768,"&lt;="&amp;AI769),0)</f>
        <v>0</v>
      </c>
      <c r="AK769" s="19" t="n">
        <f aca="false">IF(OR($F769="Activo",$F769="Cese"),MAX(0,(AF769-AJ769)/AH769),0)</f>
        <v>0</v>
      </c>
      <c r="AL769" s="19" t="n">
        <f aca="false">IF(OR($F769="Activo",$F769="Cese"),K769+IF(PROY_BON="Sí",0,J769),0)</f>
        <v>0</v>
      </c>
      <c r="AM769" s="19" t="n">
        <f aca="false">IF(AL769&gt;0,MAX(0,X769+AL769-Y769),Z769)</f>
        <v>0</v>
      </c>
      <c r="AN769" s="19" t="n">
        <f aca="false">SUMPRODUCT((AM769&gt;TR_DESDE)*(AM769-TR_DESDE)*TR_INC)</f>
        <v>0</v>
      </c>
      <c r="AO769" s="19" t="n">
        <f aca="false">IF(AL769&gt;0,MAX(0,AN769-IF($F769="Cese",MAX(AF769,AJ769),AF769)),0)</f>
        <v>0</v>
      </c>
      <c r="AP769" s="46" t="n">
        <f aca="false">IF(OR($F769="Activo",$F769="Cese"),ROUND(AK769+AO769,2),0)</f>
        <v>0</v>
      </c>
      <c r="AQ769" s="19" t="n">
        <f aca="false">IF($F769="Cese",MAX(0,AJ769-AN769),0)</f>
        <v>0</v>
      </c>
      <c r="AR769" s="19" t="str">
        <f aca="false">IF($B769="","",IF(COUNTIFS(RP_COD,$B769,'Retenciones Planilla'!$J$6:$J$105,"&lt;&gt;")=0,"",SUMIFS('Retenciones Planilla'!$J$6:$J$105,RP_COD,$B769)))</f>
        <v/>
      </c>
      <c r="AS769" s="19" t="str">
        <f aca="false">IF(AR769="","",AR769-AP769)</f>
        <v/>
      </c>
      <c r="AT769" s="23" t="str">
        <f aca="false">IF($B769="","",IF(NOT(OR($F769="Activo",$F769="Cese")),IF(N(AR769)=0,"—","Revisar: sin vínculo"),IF(AR769="",IF(AP769=0,"No corresponde","Sin dato planilla"),IF(ABS(AS769)&lt;=TOL,"OK",IF(AS769&gt;0,"Retuvo de más","Retuvo de menos")))))</f>
        <v/>
      </c>
      <c r="AU769" s="19" t="n">
        <f aca="false">IF(AND(BASE_RET="Planilla (si existe)",AR769&lt;&gt;""),AR769,AP769)</f>
        <v>0</v>
      </c>
      <c r="AV769" s="19" t="n">
        <f aca="false">AU769+N769</f>
        <v>0</v>
      </c>
    </row>
    <row r="770" customFormat="false" ht="15" hidden="false" customHeight="false" outlineLevel="0" collapsed="false">
      <c r="A770" s="43" t="n">
        <v>64</v>
      </c>
      <c r="B770" s="35" t="str">
        <f aca="false">IF(Trabajadores!$B$69="","",Trabajadores!$B$69)</f>
        <v/>
      </c>
      <c r="C770" s="35" t="str">
        <f aca="false">IF($B770="","",Trabajadores!$D$69)</f>
        <v/>
      </c>
      <c r="D770" s="43" t="n">
        <v>9</v>
      </c>
      <c r="E770" s="23" t="s">
        <v>306</v>
      </c>
      <c r="F770" s="23" t="str">
        <f aca="false">IF($B770="","",IF(OR(9&lt;Trabajadores!$M$69,9&gt;Trabajadores!$N$69),"No vinculado",IF(AND(9=Trabajadores!$N$69,Trabajadores!$O$69="Sí"),"Cese","Activo")))</f>
        <v/>
      </c>
      <c r="G770" s="19" t="n">
        <f aca="false">IF($B770="",0,SUMIFS(Ingresos!$W$6:$W$1505,ING_COD,$B770,ING_CLASE,"ORD"))</f>
        <v>0</v>
      </c>
      <c r="H770" s="19" t="n">
        <f aca="false">IF($B770="",0,SUMIFS(Ingresos!$W$6:$W$1505,ING_COD,$B770,ING_CLASE,"ORD",ING_COMP,"Sí"))</f>
        <v>0</v>
      </c>
      <c r="I770" s="19" t="n">
        <f aca="false">IF($B770="",0,SUMIFS(Ingresos!$W$6:$W$1505,ING_COD,$B770,ING_CLASE,"GRA"))</f>
        <v>0</v>
      </c>
      <c r="J770" s="19" t="n">
        <f aca="false">IF($B770="",0,SUMIFS(Ingresos!$W$6:$W$1505,ING_COD,$B770,ING_CLASE,"BON"))</f>
        <v>0</v>
      </c>
      <c r="K770" s="19" t="n">
        <f aca="false">IF($B770="",0,SUMIFS(Ingresos!$W$6:$W$1505,ING_COD,$B770,ING_CLASE,"EXT"))</f>
        <v>0</v>
      </c>
      <c r="L770" s="19" t="n">
        <f aca="false">IF($B770="",0,SUMIFS(Ingresos!$W$6:$W$1505,ING_COD,$B770,ING_CLASE,"OTO"))</f>
        <v>0</v>
      </c>
      <c r="M770" s="19" t="n">
        <f aca="false">IF($B770="",0,SUMIFS(Ingresos!$W$6:$W$1505,ING_COD,$B770,ING_CLASE,"OTX"))</f>
        <v>0</v>
      </c>
      <c r="N770" s="19" t="n">
        <f aca="false">IF($B770="",0,SUMIFS(Ingresos!$W$6:$W$1505,ING_COD,$B770,ING_CLASE,"RETO"))</f>
        <v>0</v>
      </c>
      <c r="O770" s="19" t="n">
        <f aca="false">IF($B770="",0,SUMIFS(Ingresos!$W$6:$W$1505,ING_COD,$B770,ING_CLASE,"INA"))</f>
        <v>0</v>
      </c>
      <c r="P770" s="19" t="n">
        <f aca="false">G770+I770+J770+K770+L770+M770</f>
        <v>0</v>
      </c>
      <c r="Q770" s="44" t="n">
        <f aca="false">IF($F770="Activo",4,IF($F770="Cese",1,0))</f>
        <v>0</v>
      </c>
      <c r="R770" s="19" t="n">
        <f aca="false">G770*Q770</f>
        <v>0</v>
      </c>
      <c r="S770" s="19" t="n">
        <f aca="false">IF($F770="Activo",SUMIFS(I770:I773,$D770:$D773,"&lt;="&amp;Trabajadores!$N$69)+IF(PROY_BON="Sí",SUMIFS(J770:J773,$D770:$D773,"&lt;="&amp;Trabajadores!$N$69),0),IF($F770="Cese",I770+IF(PROY_BON="Sí",J770,0),0))</f>
        <v>0</v>
      </c>
      <c r="T770" s="19" t="n">
        <f aca="false">IF(OR($F770&lt;&gt;"Activo",Trabajadores!$I$69="No"),0,IF(I773=0,H770*(1+IF(PROY_BON="Sí",Trabajadores!$P$69,0))*Trabajadores!$S$69/6*(Trabajadores!$N$69&gt;=12),0))</f>
        <v>0</v>
      </c>
      <c r="U770" s="19" t="n">
        <f aca="false">IF($F770="Activo",IF(Trabajadores!$J$69="Sí",L770*4,L770),IF($F770="Cese",L770,0))</f>
        <v>0</v>
      </c>
      <c r="V770" s="19" t="n">
        <f aca="false">IF(OR($F770="Activo",$F770="Cese"),M770,0)</f>
        <v>0</v>
      </c>
      <c r="W770" s="19" t="n">
        <f aca="false">IF(OR($F770="Activo",$F770="Cese"),SUM(P762:P769),0)</f>
        <v>0</v>
      </c>
      <c r="X770" s="36" t="n">
        <f aca="false">IF(OR($F770="Activo",$F770="Cese"),R770+S770+T770+U770+V770+W770,0)</f>
        <v>0</v>
      </c>
      <c r="Y770" s="19" t="n">
        <f aca="false">IF(OR($F770="Activo",$F770="Cese"),DED_FIJA,0)</f>
        <v>0</v>
      </c>
      <c r="Z770" s="36" t="n">
        <f aca="false">MAX(0,X770-Y770)</f>
        <v>0</v>
      </c>
      <c r="AA770" s="19" t="n">
        <f aca="false">IF(Z770=0,0,MAX(0,MIN(Z770,Parámetros!$G$19)-Parámetros!$F$19)*Parámetros!$E$19)</f>
        <v>0</v>
      </c>
      <c r="AB770" s="19" t="n">
        <f aca="false">IF(Z770=0,0,MAX(0,MIN(Z770,Parámetros!$G$20)-Parámetros!$F$20)*Parámetros!$E$20)</f>
        <v>0</v>
      </c>
      <c r="AC770" s="19" t="n">
        <f aca="false">IF(Z770=0,0,MAX(0,MIN(Z770,Parámetros!$G$21)-Parámetros!$F$21)*Parámetros!$E$21)</f>
        <v>0</v>
      </c>
      <c r="AD770" s="19" t="n">
        <f aca="false">IF(Z770=0,0,MAX(0,MIN(Z770,Parámetros!$G$22)-Parámetros!$F$22)*Parámetros!$E$22)</f>
        <v>0</v>
      </c>
      <c r="AE770" s="19" t="n">
        <f aca="false">IF(Z770=0,0,MAX(0,MIN(Z770,Parámetros!$G$23)-Parámetros!$F$23)*Parámetros!$E$23)</f>
        <v>0</v>
      </c>
      <c r="AF770" s="36" t="n">
        <f aca="false">SUM(AA770:AE770)</f>
        <v>0</v>
      </c>
      <c r="AG770" s="45" t="str">
        <f aca="false">IF(AM770&lt;=0,"-",INDEX(TR_TASA,MATCH(AM770,TR_DESDE,1)))</f>
        <v>-</v>
      </c>
      <c r="AH770" s="44" t="n">
        <f aca="false">IF($F770="Cese",1,IF($F770="Activo",INDEX(DIV_N,9),0))</f>
        <v>0</v>
      </c>
      <c r="AI770" s="44" t="n">
        <f aca="false">IF($F770="Cese",8,IF($F770="Activo",INDEX(DIV_HASTA,9),0))</f>
        <v>0</v>
      </c>
      <c r="AJ770" s="19" t="n">
        <f aca="false">IF(OR($F770="Activo",$F770="Cese"),SUMIFS(AV762:AV769,D762:D769,"&lt;="&amp;AI770),0)</f>
        <v>0</v>
      </c>
      <c r="AK770" s="19" t="n">
        <f aca="false">IF(OR($F770="Activo",$F770="Cese"),MAX(0,(AF770-AJ770)/AH770),0)</f>
        <v>0</v>
      </c>
      <c r="AL770" s="19" t="n">
        <f aca="false">IF(OR($F770="Activo",$F770="Cese"),K770+IF(PROY_BON="Sí",0,J770),0)</f>
        <v>0</v>
      </c>
      <c r="AM770" s="19" t="n">
        <f aca="false">IF(AL770&gt;0,MAX(0,X770+AL770-Y770),Z770)</f>
        <v>0</v>
      </c>
      <c r="AN770" s="19" t="n">
        <f aca="false">SUMPRODUCT((AM770&gt;TR_DESDE)*(AM770-TR_DESDE)*TR_INC)</f>
        <v>0</v>
      </c>
      <c r="AO770" s="19" t="n">
        <f aca="false">IF(AL770&gt;0,MAX(0,AN770-IF($F770="Cese",MAX(AF770,AJ770),AF770)),0)</f>
        <v>0</v>
      </c>
      <c r="AP770" s="46" t="n">
        <f aca="false">IF(OR($F770="Activo",$F770="Cese"),ROUND(AK770+AO770,2),0)</f>
        <v>0</v>
      </c>
      <c r="AQ770" s="19" t="n">
        <f aca="false">IF($F770="Cese",MAX(0,AJ770-AN770),0)</f>
        <v>0</v>
      </c>
      <c r="AR770" s="19" t="str">
        <f aca="false">IF($B770="","",IF(COUNTIFS(RP_COD,$B770,'Retenciones Planilla'!$K$6:$K$105,"&lt;&gt;")=0,"",SUMIFS('Retenciones Planilla'!$K$6:$K$105,RP_COD,$B770)))</f>
        <v/>
      </c>
      <c r="AS770" s="19" t="str">
        <f aca="false">IF(AR770="","",AR770-AP770)</f>
        <v/>
      </c>
      <c r="AT770" s="23" t="str">
        <f aca="false">IF($B770="","",IF(NOT(OR($F770="Activo",$F770="Cese")),IF(N(AR770)=0,"—","Revisar: sin vínculo"),IF(AR770="",IF(AP770=0,"No corresponde","Sin dato planilla"),IF(ABS(AS770)&lt;=TOL,"OK",IF(AS770&gt;0,"Retuvo de más","Retuvo de menos")))))</f>
        <v/>
      </c>
      <c r="AU770" s="19" t="n">
        <f aca="false">IF(AND(BASE_RET="Planilla (si existe)",AR770&lt;&gt;""),AR770,AP770)</f>
        <v>0</v>
      </c>
      <c r="AV770" s="19" t="n">
        <f aca="false">AU770+N770</f>
        <v>0</v>
      </c>
    </row>
    <row r="771" customFormat="false" ht="15" hidden="false" customHeight="false" outlineLevel="0" collapsed="false">
      <c r="A771" s="43" t="n">
        <v>64</v>
      </c>
      <c r="B771" s="35" t="str">
        <f aca="false">IF(Trabajadores!$B$69="","",Trabajadores!$B$69)</f>
        <v/>
      </c>
      <c r="C771" s="35" t="str">
        <f aca="false">IF($B771="","",Trabajadores!$D$69)</f>
        <v/>
      </c>
      <c r="D771" s="43" t="n">
        <v>10</v>
      </c>
      <c r="E771" s="23" t="s">
        <v>307</v>
      </c>
      <c r="F771" s="23" t="str">
        <f aca="false">IF($B771="","",IF(OR(10&lt;Trabajadores!$M$69,10&gt;Trabajadores!$N$69),"No vinculado",IF(AND(10=Trabajadores!$N$69,Trabajadores!$O$69="Sí"),"Cese","Activo")))</f>
        <v/>
      </c>
      <c r="G771" s="19" t="n">
        <f aca="false">IF($B771="",0,SUMIFS(Ingresos!$X$6:$X$1505,ING_COD,$B771,ING_CLASE,"ORD"))</f>
        <v>0</v>
      </c>
      <c r="H771" s="19" t="n">
        <f aca="false">IF($B771="",0,SUMIFS(Ingresos!$X$6:$X$1505,ING_COD,$B771,ING_CLASE,"ORD",ING_COMP,"Sí"))</f>
        <v>0</v>
      </c>
      <c r="I771" s="19" t="n">
        <f aca="false">IF($B771="",0,SUMIFS(Ingresos!$X$6:$X$1505,ING_COD,$B771,ING_CLASE,"GRA"))</f>
        <v>0</v>
      </c>
      <c r="J771" s="19" t="n">
        <f aca="false">IF($B771="",0,SUMIFS(Ingresos!$X$6:$X$1505,ING_COD,$B771,ING_CLASE,"BON"))</f>
        <v>0</v>
      </c>
      <c r="K771" s="19" t="n">
        <f aca="false">IF($B771="",0,SUMIFS(Ingresos!$X$6:$X$1505,ING_COD,$B771,ING_CLASE,"EXT"))</f>
        <v>0</v>
      </c>
      <c r="L771" s="19" t="n">
        <f aca="false">IF($B771="",0,SUMIFS(Ingresos!$X$6:$X$1505,ING_COD,$B771,ING_CLASE,"OTO"))</f>
        <v>0</v>
      </c>
      <c r="M771" s="19" t="n">
        <f aca="false">IF($B771="",0,SUMIFS(Ingresos!$X$6:$X$1505,ING_COD,$B771,ING_CLASE,"OTX"))</f>
        <v>0</v>
      </c>
      <c r="N771" s="19" t="n">
        <f aca="false">IF($B771="",0,SUMIFS(Ingresos!$X$6:$X$1505,ING_COD,$B771,ING_CLASE,"RETO"))</f>
        <v>0</v>
      </c>
      <c r="O771" s="19" t="n">
        <f aca="false">IF($B771="",0,SUMIFS(Ingresos!$X$6:$X$1505,ING_COD,$B771,ING_CLASE,"INA"))</f>
        <v>0</v>
      </c>
      <c r="P771" s="19" t="n">
        <f aca="false">G771+I771+J771+K771+L771+M771</f>
        <v>0</v>
      </c>
      <c r="Q771" s="44" t="n">
        <f aca="false">IF($F771="Activo",3,IF($F771="Cese",1,0))</f>
        <v>0</v>
      </c>
      <c r="R771" s="19" t="n">
        <f aca="false">G771*Q771</f>
        <v>0</v>
      </c>
      <c r="S771" s="19" t="n">
        <f aca="false">IF($F771="Activo",SUMIFS(I771:I773,$D771:$D773,"&lt;="&amp;Trabajadores!$N$69)+IF(PROY_BON="Sí",SUMIFS(J771:J773,$D771:$D773,"&lt;="&amp;Trabajadores!$N$69),0),IF($F771="Cese",I771+IF(PROY_BON="Sí",J771,0),0))</f>
        <v>0</v>
      </c>
      <c r="T771" s="19" t="n">
        <f aca="false">IF(OR($F771&lt;&gt;"Activo",Trabajadores!$I$69="No"),0,IF(I773=0,H771*(1+IF(PROY_BON="Sí",Trabajadores!$P$69,0))*Trabajadores!$S$69/6*(Trabajadores!$N$69&gt;=12),0))</f>
        <v>0</v>
      </c>
      <c r="U771" s="19" t="n">
        <f aca="false">IF($F771="Activo",IF(Trabajadores!$J$69="Sí",L771*3,L771),IF($F771="Cese",L771,0))</f>
        <v>0</v>
      </c>
      <c r="V771" s="19" t="n">
        <f aca="false">IF(OR($F771="Activo",$F771="Cese"),M771,0)</f>
        <v>0</v>
      </c>
      <c r="W771" s="19" t="n">
        <f aca="false">IF(OR($F771="Activo",$F771="Cese"),SUM(P762:P770),0)</f>
        <v>0</v>
      </c>
      <c r="X771" s="36" t="n">
        <f aca="false">IF(OR($F771="Activo",$F771="Cese"),R771+S771+T771+U771+V771+W771,0)</f>
        <v>0</v>
      </c>
      <c r="Y771" s="19" t="n">
        <f aca="false">IF(OR($F771="Activo",$F771="Cese"),DED_FIJA,0)</f>
        <v>0</v>
      </c>
      <c r="Z771" s="36" t="n">
        <f aca="false">MAX(0,X771-Y771)</f>
        <v>0</v>
      </c>
      <c r="AA771" s="19" t="n">
        <f aca="false">IF(Z771=0,0,MAX(0,MIN(Z771,Parámetros!$G$19)-Parámetros!$F$19)*Parámetros!$E$19)</f>
        <v>0</v>
      </c>
      <c r="AB771" s="19" t="n">
        <f aca="false">IF(Z771=0,0,MAX(0,MIN(Z771,Parámetros!$G$20)-Parámetros!$F$20)*Parámetros!$E$20)</f>
        <v>0</v>
      </c>
      <c r="AC771" s="19" t="n">
        <f aca="false">IF(Z771=0,0,MAX(0,MIN(Z771,Parámetros!$G$21)-Parámetros!$F$21)*Parámetros!$E$21)</f>
        <v>0</v>
      </c>
      <c r="AD771" s="19" t="n">
        <f aca="false">IF(Z771=0,0,MAX(0,MIN(Z771,Parámetros!$G$22)-Parámetros!$F$22)*Parámetros!$E$22)</f>
        <v>0</v>
      </c>
      <c r="AE771" s="19" t="n">
        <f aca="false">IF(Z771=0,0,MAX(0,MIN(Z771,Parámetros!$G$23)-Parámetros!$F$23)*Parámetros!$E$23)</f>
        <v>0</v>
      </c>
      <c r="AF771" s="36" t="n">
        <f aca="false">SUM(AA771:AE771)</f>
        <v>0</v>
      </c>
      <c r="AG771" s="45" t="str">
        <f aca="false">IF(AM771&lt;=0,"-",INDEX(TR_TASA,MATCH(AM771,TR_DESDE,1)))</f>
        <v>-</v>
      </c>
      <c r="AH771" s="44" t="n">
        <f aca="false">IF($F771="Cese",1,IF($F771="Activo",INDEX(DIV_N,10),0))</f>
        <v>0</v>
      </c>
      <c r="AI771" s="44" t="n">
        <f aca="false">IF($F771="Cese",9,IF($F771="Activo",INDEX(DIV_HASTA,10),0))</f>
        <v>0</v>
      </c>
      <c r="AJ771" s="19" t="n">
        <f aca="false">IF(OR($F771="Activo",$F771="Cese"),SUMIFS(AV762:AV770,D762:D770,"&lt;="&amp;AI771),0)</f>
        <v>0</v>
      </c>
      <c r="AK771" s="19" t="n">
        <f aca="false">IF(OR($F771="Activo",$F771="Cese"),MAX(0,(AF771-AJ771)/AH771),0)</f>
        <v>0</v>
      </c>
      <c r="AL771" s="19" t="n">
        <f aca="false">IF(OR($F771="Activo",$F771="Cese"),K771+IF(PROY_BON="Sí",0,J771),0)</f>
        <v>0</v>
      </c>
      <c r="AM771" s="19" t="n">
        <f aca="false">IF(AL771&gt;0,MAX(0,X771+AL771-Y771),Z771)</f>
        <v>0</v>
      </c>
      <c r="AN771" s="19" t="n">
        <f aca="false">SUMPRODUCT((AM771&gt;TR_DESDE)*(AM771-TR_DESDE)*TR_INC)</f>
        <v>0</v>
      </c>
      <c r="AO771" s="19" t="n">
        <f aca="false">IF(AL771&gt;0,MAX(0,AN771-IF($F771="Cese",MAX(AF771,AJ771),AF771)),0)</f>
        <v>0</v>
      </c>
      <c r="AP771" s="46" t="n">
        <f aca="false">IF(OR($F771="Activo",$F771="Cese"),ROUND(AK771+AO771,2),0)</f>
        <v>0</v>
      </c>
      <c r="AQ771" s="19" t="n">
        <f aca="false">IF($F771="Cese",MAX(0,AJ771-AN771),0)</f>
        <v>0</v>
      </c>
      <c r="AR771" s="19" t="str">
        <f aca="false">IF($B771="","",IF(COUNTIFS(RP_COD,$B771,'Retenciones Planilla'!$L$6:$L$105,"&lt;&gt;")=0,"",SUMIFS('Retenciones Planilla'!$L$6:$L$105,RP_COD,$B771)))</f>
        <v/>
      </c>
      <c r="AS771" s="19" t="str">
        <f aca="false">IF(AR771="","",AR771-AP771)</f>
        <v/>
      </c>
      <c r="AT771" s="23" t="str">
        <f aca="false">IF($B771="","",IF(NOT(OR($F771="Activo",$F771="Cese")),IF(N(AR771)=0,"—","Revisar: sin vínculo"),IF(AR771="",IF(AP771=0,"No corresponde","Sin dato planilla"),IF(ABS(AS771)&lt;=TOL,"OK",IF(AS771&gt;0,"Retuvo de más","Retuvo de menos")))))</f>
        <v/>
      </c>
      <c r="AU771" s="19" t="n">
        <f aca="false">IF(AND(BASE_RET="Planilla (si existe)",AR771&lt;&gt;""),AR771,AP771)</f>
        <v>0</v>
      </c>
      <c r="AV771" s="19" t="n">
        <f aca="false">AU771+N771</f>
        <v>0</v>
      </c>
    </row>
    <row r="772" customFormat="false" ht="15" hidden="false" customHeight="false" outlineLevel="0" collapsed="false">
      <c r="A772" s="43" t="n">
        <v>64</v>
      </c>
      <c r="B772" s="35" t="str">
        <f aca="false">IF(Trabajadores!$B$69="","",Trabajadores!$B$69)</f>
        <v/>
      </c>
      <c r="C772" s="35" t="str">
        <f aca="false">IF($B772="","",Trabajadores!$D$69)</f>
        <v/>
      </c>
      <c r="D772" s="43" t="n">
        <v>11</v>
      </c>
      <c r="E772" s="23" t="s">
        <v>308</v>
      </c>
      <c r="F772" s="23" t="str">
        <f aca="false">IF($B772="","",IF(OR(11&lt;Trabajadores!$M$69,11&gt;Trabajadores!$N$69),"No vinculado",IF(AND(11=Trabajadores!$N$69,Trabajadores!$O$69="Sí"),"Cese","Activo")))</f>
        <v/>
      </c>
      <c r="G772" s="19" t="n">
        <f aca="false">IF($B772="",0,SUMIFS(Ingresos!$Y$6:$Y$1505,ING_COD,$B772,ING_CLASE,"ORD"))</f>
        <v>0</v>
      </c>
      <c r="H772" s="19" t="n">
        <f aca="false">IF($B772="",0,SUMIFS(Ingresos!$Y$6:$Y$1505,ING_COD,$B772,ING_CLASE,"ORD",ING_COMP,"Sí"))</f>
        <v>0</v>
      </c>
      <c r="I772" s="19" t="n">
        <f aca="false">IF($B772="",0,SUMIFS(Ingresos!$Y$6:$Y$1505,ING_COD,$B772,ING_CLASE,"GRA"))</f>
        <v>0</v>
      </c>
      <c r="J772" s="19" t="n">
        <f aca="false">IF($B772="",0,SUMIFS(Ingresos!$Y$6:$Y$1505,ING_COD,$B772,ING_CLASE,"BON"))</f>
        <v>0</v>
      </c>
      <c r="K772" s="19" t="n">
        <f aca="false">IF($B772="",0,SUMIFS(Ingresos!$Y$6:$Y$1505,ING_COD,$B772,ING_CLASE,"EXT"))</f>
        <v>0</v>
      </c>
      <c r="L772" s="19" t="n">
        <f aca="false">IF($B772="",0,SUMIFS(Ingresos!$Y$6:$Y$1505,ING_COD,$B772,ING_CLASE,"OTO"))</f>
        <v>0</v>
      </c>
      <c r="M772" s="19" t="n">
        <f aca="false">IF($B772="",0,SUMIFS(Ingresos!$Y$6:$Y$1505,ING_COD,$B772,ING_CLASE,"OTX"))</f>
        <v>0</v>
      </c>
      <c r="N772" s="19" t="n">
        <f aca="false">IF($B772="",0,SUMIFS(Ingresos!$Y$6:$Y$1505,ING_COD,$B772,ING_CLASE,"RETO"))</f>
        <v>0</v>
      </c>
      <c r="O772" s="19" t="n">
        <f aca="false">IF($B772="",0,SUMIFS(Ingresos!$Y$6:$Y$1505,ING_COD,$B772,ING_CLASE,"INA"))</f>
        <v>0</v>
      </c>
      <c r="P772" s="19" t="n">
        <f aca="false">G772+I772+J772+K772+L772+M772</f>
        <v>0</v>
      </c>
      <c r="Q772" s="44" t="n">
        <f aca="false">IF($F772="Activo",2,IF($F772="Cese",1,0))</f>
        <v>0</v>
      </c>
      <c r="R772" s="19" t="n">
        <f aca="false">G772*Q772</f>
        <v>0</v>
      </c>
      <c r="S772" s="19" t="n">
        <f aca="false">IF($F772="Activo",SUMIFS(I772:I773,$D772:$D773,"&lt;="&amp;Trabajadores!$N$69)+IF(PROY_BON="Sí",SUMIFS(J772:J773,$D772:$D773,"&lt;="&amp;Trabajadores!$N$69),0),IF($F772="Cese",I772+IF(PROY_BON="Sí",J772,0),0))</f>
        <v>0</v>
      </c>
      <c r="T772" s="19" t="n">
        <f aca="false">IF(OR($F772&lt;&gt;"Activo",Trabajadores!$I$69="No"),0,IF(I773=0,H772*(1+IF(PROY_BON="Sí",Trabajadores!$P$69,0))*Trabajadores!$S$69/6*(Trabajadores!$N$69&gt;=12),0))</f>
        <v>0</v>
      </c>
      <c r="U772" s="19" t="n">
        <f aca="false">IF($F772="Activo",IF(Trabajadores!$J$69="Sí",L772*2,L772),IF($F772="Cese",L772,0))</f>
        <v>0</v>
      </c>
      <c r="V772" s="19" t="n">
        <f aca="false">IF(OR($F772="Activo",$F772="Cese"),M772,0)</f>
        <v>0</v>
      </c>
      <c r="W772" s="19" t="n">
        <f aca="false">IF(OR($F772="Activo",$F772="Cese"),SUM(P762:P771),0)</f>
        <v>0</v>
      </c>
      <c r="X772" s="36" t="n">
        <f aca="false">IF(OR($F772="Activo",$F772="Cese"),R772+S772+T772+U772+V772+W772,0)</f>
        <v>0</v>
      </c>
      <c r="Y772" s="19" t="n">
        <f aca="false">IF(OR($F772="Activo",$F772="Cese"),DED_FIJA,0)</f>
        <v>0</v>
      </c>
      <c r="Z772" s="36" t="n">
        <f aca="false">MAX(0,X772-Y772)</f>
        <v>0</v>
      </c>
      <c r="AA772" s="19" t="n">
        <f aca="false">IF(Z772=0,0,MAX(0,MIN(Z772,Parámetros!$G$19)-Parámetros!$F$19)*Parámetros!$E$19)</f>
        <v>0</v>
      </c>
      <c r="AB772" s="19" t="n">
        <f aca="false">IF(Z772=0,0,MAX(0,MIN(Z772,Parámetros!$G$20)-Parámetros!$F$20)*Parámetros!$E$20)</f>
        <v>0</v>
      </c>
      <c r="AC772" s="19" t="n">
        <f aca="false">IF(Z772=0,0,MAX(0,MIN(Z772,Parámetros!$G$21)-Parámetros!$F$21)*Parámetros!$E$21)</f>
        <v>0</v>
      </c>
      <c r="AD772" s="19" t="n">
        <f aca="false">IF(Z772=0,0,MAX(0,MIN(Z772,Parámetros!$G$22)-Parámetros!$F$22)*Parámetros!$E$22)</f>
        <v>0</v>
      </c>
      <c r="AE772" s="19" t="n">
        <f aca="false">IF(Z772=0,0,MAX(0,MIN(Z772,Parámetros!$G$23)-Parámetros!$F$23)*Parámetros!$E$23)</f>
        <v>0</v>
      </c>
      <c r="AF772" s="36" t="n">
        <f aca="false">SUM(AA772:AE772)</f>
        <v>0</v>
      </c>
      <c r="AG772" s="45" t="str">
        <f aca="false">IF(AM772&lt;=0,"-",INDEX(TR_TASA,MATCH(AM772,TR_DESDE,1)))</f>
        <v>-</v>
      </c>
      <c r="AH772" s="44" t="n">
        <f aca="false">IF($F772="Cese",1,IF($F772="Activo",INDEX(DIV_N,11),0))</f>
        <v>0</v>
      </c>
      <c r="AI772" s="44" t="n">
        <f aca="false">IF($F772="Cese",10,IF($F772="Activo",INDEX(DIV_HASTA,11),0))</f>
        <v>0</v>
      </c>
      <c r="AJ772" s="19" t="n">
        <f aca="false">IF(OR($F772="Activo",$F772="Cese"),SUMIFS(AV762:AV771,D762:D771,"&lt;="&amp;AI772),0)</f>
        <v>0</v>
      </c>
      <c r="AK772" s="19" t="n">
        <f aca="false">IF(OR($F772="Activo",$F772="Cese"),MAX(0,(AF772-AJ772)/AH772),0)</f>
        <v>0</v>
      </c>
      <c r="AL772" s="19" t="n">
        <f aca="false">IF(OR($F772="Activo",$F772="Cese"),K772+IF(PROY_BON="Sí",0,J772),0)</f>
        <v>0</v>
      </c>
      <c r="AM772" s="19" t="n">
        <f aca="false">IF(AL772&gt;0,MAX(0,X772+AL772-Y772),Z772)</f>
        <v>0</v>
      </c>
      <c r="AN772" s="19" t="n">
        <f aca="false">SUMPRODUCT((AM772&gt;TR_DESDE)*(AM772-TR_DESDE)*TR_INC)</f>
        <v>0</v>
      </c>
      <c r="AO772" s="19" t="n">
        <f aca="false">IF(AL772&gt;0,MAX(0,AN772-IF($F772="Cese",MAX(AF772,AJ772),AF772)),0)</f>
        <v>0</v>
      </c>
      <c r="AP772" s="46" t="n">
        <f aca="false">IF(OR($F772="Activo",$F772="Cese"),ROUND(AK772+AO772,2),0)</f>
        <v>0</v>
      </c>
      <c r="AQ772" s="19" t="n">
        <f aca="false">IF($F772="Cese",MAX(0,AJ772-AN772),0)</f>
        <v>0</v>
      </c>
      <c r="AR772" s="19" t="str">
        <f aca="false">IF($B772="","",IF(COUNTIFS(RP_COD,$B772,'Retenciones Planilla'!$M$6:$M$105,"&lt;&gt;")=0,"",SUMIFS('Retenciones Planilla'!$M$6:$M$105,RP_COD,$B772)))</f>
        <v/>
      </c>
      <c r="AS772" s="19" t="str">
        <f aca="false">IF(AR772="","",AR772-AP772)</f>
        <v/>
      </c>
      <c r="AT772" s="23" t="str">
        <f aca="false">IF($B772="","",IF(NOT(OR($F772="Activo",$F772="Cese")),IF(N(AR772)=0,"—","Revisar: sin vínculo"),IF(AR772="",IF(AP772=0,"No corresponde","Sin dato planilla"),IF(ABS(AS772)&lt;=TOL,"OK",IF(AS772&gt;0,"Retuvo de más","Retuvo de menos")))))</f>
        <v/>
      </c>
      <c r="AU772" s="19" t="n">
        <f aca="false">IF(AND(BASE_RET="Planilla (si existe)",AR772&lt;&gt;""),AR772,AP772)</f>
        <v>0</v>
      </c>
      <c r="AV772" s="19" t="n">
        <f aca="false">AU772+N772</f>
        <v>0</v>
      </c>
    </row>
    <row r="773" customFormat="false" ht="15" hidden="false" customHeight="false" outlineLevel="0" collapsed="false">
      <c r="A773" s="43" t="n">
        <v>64</v>
      </c>
      <c r="B773" s="35" t="str">
        <f aca="false">IF(Trabajadores!$B$69="","",Trabajadores!$B$69)</f>
        <v/>
      </c>
      <c r="C773" s="35" t="str">
        <f aca="false">IF($B773="","",Trabajadores!$D$69)</f>
        <v/>
      </c>
      <c r="D773" s="43" t="n">
        <v>12</v>
      </c>
      <c r="E773" s="23" t="s">
        <v>309</v>
      </c>
      <c r="F773" s="23" t="str">
        <f aca="false">IF($B773="","",IF(OR(12&lt;Trabajadores!$M$69,12&gt;Trabajadores!$N$69),"No vinculado",IF(AND(12=Trabajadores!$N$69,Trabajadores!$O$69="Sí"),"Cese","Activo")))</f>
        <v/>
      </c>
      <c r="G773" s="19" t="n">
        <f aca="false">IF($B773="",0,SUMIFS(Ingresos!$Z$6:$Z$1505,ING_COD,$B773,ING_CLASE,"ORD"))</f>
        <v>0</v>
      </c>
      <c r="H773" s="19" t="n">
        <f aca="false">IF($B773="",0,SUMIFS(Ingresos!$Z$6:$Z$1505,ING_COD,$B773,ING_CLASE,"ORD",ING_COMP,"Sí"))</f>
        <v>0</v>
      </c>
      <c r="I773" s="19" t="n">
        <f aca="false">IF($B773="",0,SUMIFS(Ingresos!$Z$6:$Z$1505,ING_COD,$B773,ING_CLASE,"GRA"))</f>
        <v>0</v>
      </c>
      <c r="J773" s="19" t="n">
        <f aca="false">IF($B773="",0,SUMIFS(Ingresos!$Z$6:$Z$1505,ING_COD,$B773,ING_CLASE,"BON"))</f>
        <v>0</v>
      </c>
      <c r="K773" s="19" t="n">
        <f aca="false">IF($B773="",0,SUMIFS(Ingresos!$Z$6:$Z$1505,ING_COD,$B773,ING_CLASE,"EXT"))</f>
        <v>0</v>
      </c>
      <c r="L773" s="19" t="n">
        <f aca="false">IF($B773="",0,SUMIFS(Ingresos!$Z$6:$Z$1505,ING_COD,$B773,ING_CLASE,"OTO"))</f>
        <v>0</v>
      </c>
      <c r="M773" s="19" t="n">
        <f aca="false">IF($B773="",0,SUMIFS(Ingresos!$Z$6:$Z$1505,ING_COD,$B773,ING_CLASE,"OTX"))</f>
        <v>0</v>
      </c>
      <c r="N773" s="19" t="n">
        <f aca="false">IF($B773="",0,SUMIFS(Ingresos!$Z$6:$Z$1505,ING_COD,$B773,ING_CLASE,"RETO"))</f>
        <v>0</v>
      </c>
      <c r="O773" s="19" t="n">
        <f aca="false">IF($B773="",0,SUMIFS(Ingresos!$Z$6:$Z$1505,ING_COD,$B773,ING_CLASE,"INA"))</f>
        <v>0</v>
      </c>
      <c r="P773" s="19" t="n">
        <f aca="false">G773+I773+J773+K773+L773+M773</f>
        <v>0</v>
      </c>
      <c r="Q773" s="44" t="n">
        <f aca="false">IF($F773="Activo",1,IF($F773="Cese",1,0))</f>
        <v>0</v>
      </c>
      <c r="R773" s="19" t="n">
        <f aca="false">G773*Q773</f>
        <v>0</v>
      </c>
      <c r="S773" s="19" t="n">
        <f aca="false">IF($F773="Activo",SUMIFS(I773:I773,$D773:$D773,"&lt;="&amp;Trabajadores!$N$69)+IF(PROY_BON="Sí",SUMIFS(J773:J773,$D773:$D773,"&lt;="&amp;Trabajadores!$N$69),0),IF($F773="Cese",I773+IF(PROY_BON="Sí",J773,0),0))</f>
        <v>0</v>
      </c>
      <c r="T773" s="19" t="n">
        <f aca="false">0</f>
        <v>0</v>
      </c>
      <c r="U773" s="19" t="n">
        <f aca="false">IF($F773="Activo",IF(Trabajadores!$J$69="Sí",L773*1,L773),IF($F773="Cese",L773,0))</f>
        <v>0</v>
      </c>
      <c r="V773" s="19" t="n">
        <f aca="false">IF(OR($F773="Activo",$F773="Cese"),M773,0)</f>
        <v>0</v>
      </c>
      <c r="W773" s="19" t="n">
        <f aca="false">IF(OR($F773="Activo",$F773="Cese"),SUM(P762:P772),0)</f>
        <v>0</v>
      </c>
      <c r="X773" s="36" t="n">
        <f aca="false">IF(OR($F773="Activo",$F773="Cese"),R773+S773+T773+U773+V773+W773,0)</f>
        <v>0</v>
      </c>
      <c r="Y773" s="19" t="n">
        <f aca="false">IF(OR($F773="Activo",$F773="Cese"),DED_FIJA,0)</f>
        <v>0</v>
      </c>
      <c r="Z773" s="36" t="n">
        <f aca="false">MAX(0,X773-Y773)</f>
        <v>0</v>
      </c>
      <c r="AA773" s="19" t="n">
        <f aca="false">IF(Z773=0,0,MAX(0,MIN(Z773,Parámetros!$G$19)-Parámetros!$F$19)*Parámetros!$E$19)</f>
        <v>0</v>
      </c>
      <c r="AB773" s="19" t="n">
        <f aca="false">IF(Z773=0,0,MAX(0,MIN(Z773,Parámetros!$G$20)-Parámetros!$F$20)*Parámetros!$E$20)</f>
        <v>0</v>
      </c>
      <c r="AC773" s="19" t="n">
        <f aca="false">IF(Z773=0,0,MAX(0,MIN(Z773,Parámetros!$G$21)-Parámetros!$F$21)*Parámetros!$E$21)</f>
        <v>0</v>
      </c>
      <c r="AD773" s="19" t="n">
        <f aca="false">IF(Z773=0,0,MAX(0,MIN(Z773,Parámetros!$G$22)-Parámetros!$F$22)*Parámetros!$E$22)</f>
        <v>0</v>
      </c>
      <c r="AE773" s="19" t="n">
        <f aca="false">IF(Z773=0,0,MAX(0,MIN(Z773,Parámetros!$G$23)-Parámetros!$F$23)*Parámetros!$E$23)</f>
        <v>0</v>
      </c>
      <c r="AF773" s="36" t="n">
        <f aca="false">SUM(AA773:AE773)</f>
        <v>0</v>
      </c>
      <c r="AG773" s="45" t="str">
        <f aca="false">IF(AM773&lt;=0,"-",INDEX(TR_TASA,MATCH(AM773,TR_DESDE,1)))</f>
        <v>-</v>
      </c>
      <c r="AH773" s="44" t="n">
        <f aca="false">IF($F773="Cese",1,IF($F773="Activo",INDEX(DIV_N,12),0))</f>
        <v>0</v>
      </c>
      <c r="AI773" s="44" t="n">
        <f aca="false">IF($F773="Cese",11,IF($F773="Activo",INDEX(DIV_HASTA,12),0))</f>
        <v>0</v>
      </c>
      <c r="AJ773" s="19" t="n">
        <f aca="false">IF(OR($F773="Activo",$F773="Cese"),SUMIFS(AV762:AV772,D762:D772,"&lt;="&amp;AI773),0)</f>
        <v>0</v>
      </c>
      <c r="AK773" s="19" t="n">
        <f aca="false">IF(OR($F773="Activo",$F773="Cese"),MAX(0,(AF773-AJ773)/AH773),0)</f>
        <v>0</v>
      </c>
      <c r="AL773" s="19" t="n">
        <f aca="false">IF(OR($F773="Activo",$F773="Cese"),K773+IF(PROY_BON="Sí",0,J773),0)</f>
        <v>0</v>
      </c>
      <c r="AM773" s="19" t="n">
        <f aca="false">IF(AL773&gt;0,MAX(0,X773+AL773-Y773),Z773)</f>
        <v>0</v>
      </c>
      <c r="AN773" s="19" t="n">
        <f aca="false">SUMPRODUCT((AM773&gt;TR_DESDE)*(AM773-TR_DESDE)*TR_INC)</f>
        <v>0</v>
      </c>
      <c r="AO773" s="19" t="n">
        <f aca="false">IF(AL773&gt;0,MAX(0,AN773-IF(TRUE(),MAX(AF773,AJ773),AF773)),0)</f>
        <v>0</v>
      </c>
      <c r="AP773" s="46" t="n">
        <f aca="false">IF(OR($F773="Activo",$F773="Cese"),ROUND(AK773+AO773,2),0)</f>
        <v>0</v>
      </c>
      <c r="AQ773" s="19" t="n">
        <f aca="false">IF(OR($F773="Activo",$F773="Cese"),MAX(0,AJ773-AN773),0)</f>
        <v>0</v>
      </c>
      <c r="AR773" s="19" t="str">
        <f aca="false">IF($B773="","",IF(COUNTIFS(RP_COD,$B773,'Retenciones Planilla'!$N$6:$N$105,"&lt;&gt;")=0,"",SUMIFS('Retenciones Planilla'!$N$6:$N$105,RP_COD,$B773)))</f>
        <v/>
      </c>
      <c r="AS773" s="19" t="str">
        <f aca="false">IF(AR773="","",AR773-AP773)</f>
        <v/>
      </c>
      <c r="AT773" s="23" t="str">
        <f aca="false">IF($B773="","",IF(NOT(OR($F773="Activo",$F773="Cese")),IF(N(AR773)=0,"—","Revisar: sin vínculo"),IF(AR773="",IF(AP773=0,"No corresponde","Sin dato planilla"),IF(ABS(AS773)&lt;=TOL,"OK",IF(AS773&gt;0,"Retuvo de más","Retuvo de menos")))))</f>
        <v/>
      </c>
      <c r="AU773" s="19" t="n">
        <f aca="false">IF(AND(BASE_RET="Planilla (si existe)",AR773&lt;&gt;""),AR773,AP773)</f>
        <v>0</v>
      </c>
      <c r="AV773" s="19" t="n">
        <f aca="false">AU773+N773</f>
        <v>0</v>
      </c>
    </row>
    <row r="774" customFormat="false" ht="15" hidden="false" customHeight="false" outlineLevel="0" collapsed="false">
      <c r="A774" s="43" t="n">
        <v>65</v>
      </c>
      <c r="B774" s="35" t="str">
        <f aca="false">IF(Trabajadores!$B$70="","",Trabajadores!$B$70)</f>
        <v/>
      </c>
      <c r="C774" s="35" t="str">
        <f aca="false">IF($B774="","",Trabajadores!$D$70)</f>
        <v/>
      </c>
      <c r="D774" s="43" t="n">
        <v>1</v>
      </c>
      <c r="E774" s="23" t="s">
        <v>298</v>
      </c>
      <c r="F774" s="23" t="str">
        <f aca="false">IF($B774="","",IF(OR(1&lt;Trabajadores!$M$70,1&gt;Trabajadores!$N$70),"No vinculado",IF(AND(1=Trabajadores!$N$70,Trabajadores!$O$70="Sí"),"Cese","Activo")))</f>
        <v/>
      </c>
      <c r="G774" s="19" t="n">
        <f aca="false">IF($B774="",0,SUMIFS(Ingresos!$O$6:$O$1505,ING_COD,$B774,ING_CLASE,"ORD"))</f>
        <v>0</v>
      </c>
      <c r="H774" s="19" t="n">
        <f aca="false">IF($B774="",0,SUMIFS(Ingresos!$O$6:$O$1505,ING_COD,$B774,ING_CLASE,"ORD",ING_COMP,"Sí"))</f>
        <v>0</v>
      </c>
      <c r="I774" s="19" t="n">
        <f aca="false">IF($B774="",0,SUMIFS(Ingresos!$O$6:$O$1505,ING_COD,$B774,ING_CLASE,"GRA"))</f>
        <v>0</v>
      </c>
      <c r="J774" s="19" t="n">
        <f aca="false">IF($B774="",0,SUMIFS(Ingresos!$O$6:$O$1505,ING_COD,$B774,ING_CLASE,"BON"))</f>
        <v>0</v>
      </c>
      <c r="K774" s="19" t="n">
        <f aca="false">IF($B774="",0,SUMIFS(Ingresos!$O$6:$O$1505,ING_COD,$B774,ING_CLASE,"EXT"))</f>
        <v>0</v>
      </c>
      <c r="L774" s="19" t="n">
        <f aca="false">IF($B774="",0,SUMIFS(Ingresos!$O$6:$O$1505,ING_COD,$B774,ING_CLASE,"OTO"))</f>
        <v>0</v>
      </c>
      <c r="M774" s="19" t="n">
        <f aca="false">IF($B774="",0,SUMIFS(Ingresos!$O$6:$O$1505,ING_COD,$B774,ING_CLASE,"OTX"))</f>
        <v>0</v>
      </c>
      <c r="N774" s="19" t="n">
        <f aca="false">IF($B774="",0,SUMIFS(Ingresos!$O$6:$O$1505,ING_COD,$B774,ING_CLASE,"RETO"))</f>
        <v>0</v>
      </c>
      <c r="O774" s="19" t="n">
        <f aca="false">IF($B774="",0,SUMIFS(Ingresos!$O$6:$O$1505,ING_COD,$B774,ING_CLASE,"INA"))</f>
        <v>0</v>
      </c>
      <c r="P774" s="19" t="n">
        <f aca="false">G774+I774+J774+K774+L774+M774</f>
        <v>0</v>
      </c>
      <c r="Q774" s="44" t="n">
        <f aca="false">IF($F774="Activo",12,IF($F774="Cese",1,0))</f>
        <v>0</v>
      </c>
      <c r="R774" s="19" t="n">
        <f aca="false">G774*Q774</f>
        <v>0</v>
      </c>
      <c r="S774" s="19" t="n">
        <f aca="false">IF($F774="Activo",SUMIFS(I774:I785,$D774:$D785,"&lt;="&amp;Trabajadores!$N$70)+IF(PROY_BON="Sí",SUMIFS(J774:J785,$D774:$D785,"&lt;="&amp;Trabajadores!$N$70),0),IF($F774="Cese",I774+IF(PROY_BON="Sí",J774,0),0))</f>
        <v>0</v>
      </c>
      <c r="T774" s="19" t="n">
        <f aca="false">IF(OR($F774&lt;&gt;"Activo",Trabajadores!$I$70="No"),0,IF(I780=0,H774*(1+IF(PROY_BON="Sí",Trabajadores!$P$70,0))*Trabajadores!$R$70/6*(Trabajadores!$N$70&gt;=7),0)+IF(I785=0,H774*(1+IF(PROY_BON="Sí",Trabajadores!$P$70,0))*Trabajadores!$S$70/6*(Trabajadores!$N$70&gt;=12),0))</f>
        <v>0</v>
      </c>
      <c r="U774" s="19" t="n">
        <f aca="false">IF($F774="Activo",IF(Trabajadores!$J$70="Sí",L774*12,L774),IF($F774="Cese",L774,0))</f>
        <v>0</v>
      </c>
      <c r="V774" s="19" t="n">
        <f aca="false">IF(OR($F774="Activo",$F774="Cese"),M774,0)</f>
        <v>0</v>
      </c>
      <c r="W774" s="19" t="n">
        <f aca="false">0</f>
        <v>0</v>
      </c>
      <c r="X774" s="36" t="n">
        <f aca="false">IF(OR($F774="Activo",$F774="Cese"),R774+S774+T774+U774+V774+W774,0)</f>
        <v>0</v>
      </c>
      <c r="Y774" s="19" t="n">
        <f aca="false">IF(OR($F774="Activo",$F774="Cese"),DED_FIJA,0)</f>
        <v>0</v>
      </c>
      <c r="Z774" s="36" t="n">
        <f aca="false">MAX(0,X774-Y774)</f>
        <v>0</v>
      </c>
      <c r="AA774" s="19" t="n">
        <f aca="false">IF(Z774=0,0,MAX(0,MIN(Z774,Parámetros!$G$19)-Parámetros!$F$19)*Parámetros!$E$19)</f>
        <v>0</v>
      </c>
      <c r="AB774" s="19" t="n">
        <f aca="false">IF(Z774=0,0,MAX(0,MIN(Z774,Parámetros!$G$20)-Parámetros!$F$20)*Parámetros!$E$20)</f>
        <v>0</v>
      </c>
      <c r="AC774" s="19" t="n">
        <f aca="false">IF(Z774=0,0,MAX(0,MIN(Z774,Parámetros!$G$21)-Parámetros!$F$21)*Parámetros!$E$21)</f>
        <v>0</v>
      </c>
      <c r="AD774" s="19" t="n">
        <f aca="false">IF(Z774=0,0,MAX(0,MIN(Z774,Parámetros!$G$22)-Parámetros!$F$22)*Parámetros!$E$22)</f>
        <v>0</v>
      </c>
      <c r="AE774" s="19" t="n">
        <f aca="false">IF(Z774=0,0,MAX(0,MIN(Z774,Parámetros!$G$23)-Parámetros!$F$23)*Parámetros!$E$23)</f>
        <v>0</v>
      </c>
      <c r="AF774" s="36" t="n">
        <f aca="false">SUM(AA774:AE774)</f>
        <v>0</v>
      </c>
      <c r="AG774" s="45" t="str">
        <f aca="false">IF(AM774&lt;=0,"-",INDEX(TR_TASA,MATCH(AM774,TR_DESDE,1)))</f>
        <v>-</v>
      </c>
      <c r="AH774" s="44" t="n">
        <f aca="false">IF($F774="Cese",1,IF($F774="Activo",INDEX(DIV_N,1),0))</f>
        <v>0</v>
      </c>
      <c r="AI774" s="44" t="n">
        <f aca="false">IF($F774="Cese",0,IF($F774="Activo",INDEX(DIV_HASTA,1),0))</f>
        <v>0</v>
      </c>
      <c r="AJ774" s="19" t="n">
        <f aca="false">0</f>
        <v>0</v>
      </c>
      <c r="AK774" s="19" t="n">
        <f aca="false">IF(OR($F774="Activo",$F774="Cese"),MAX(0,(AF774-AJ774)/AH774),0)</f>
        <v>0</v>
      </c>
      <c r="AL774" s="19" t="n">
        <f aca="false">IF(OR($F774="Activo",$F774="Cese"),K774+IF(PROY_BON="Sí",0,J774),0)</f>
        <v>0</v>
      </c>
      <c r="AM774" s="19" t="n">
        <f aca="false">IF(AL774&gt;0,MAX(0,X774+AL774-Y774),Z774)</f>
        <v>0</v>
      </c>
      <c r="AN774" s="19" t="n">
        <f aca="false">SUMPRODUCT((AM774&gt;TR_DESDE)*(AM774-TR_DESDE)*TR_INC)</f>
        <v>0</v>
      </c>
      <c r="AO774" s="19" t="n">
        <f aca="false">IF(AL774&gt;0,MAX(0,AN774-IF($F774="Cese",MAX(AF774,AJ774),AF774)),0)</f>
        <v>0</v>
      </c>
      <c r="AP774" s="46" t="n">
        <f aca="false">IF(OR($F774="Activo",$F774="Cese"),ROUND(AK774+AO774,2),0)</f>
        <v>0</v>
      </c>
      <c r="AQ774" s="19" t="n">
        <f aca="false">IF($F774="Cese",MAX(0,AJ774-AN774),0)</f>
        <v>0</v>
      </c>
      <c r="AR774" s="19" t="str">
        <f aca="false">IF($B774="","",IF(COUNTIFS(RP_COD,$B774,'Retenciones Planilla'!$C$6:$C$105,"&lt;&gt;")=0,"",SUMIFS('Retenciones Planilla'!$C$6:$C$105,RP_COD,$B774)))</f>
        <v/>
      </c>
      <c r="AS774" s="19" t="str">
        <f aca="false">IF(AR774="","",AR774-AP774)</f>
        <v/>
      </c>
      <c r="AT774" s="23" t="str">
        <f aca="false">IF($B774="","",IF(NOT(OR($F774="Activo",$F774="Cese")),IF(N(AR774)=0,"—","Revisar: sin vínculo"),IF(AR774="",IF(AP774=0,"No corresponde","Sin dato planilla"),IF(ABS(AS774)&lt;=TOL,"OK",IF(AS774&gt;0,"Retuvo de más","Retuvo de menos")))))</f>
        <v/>
      </c>
      <c r="AU774" s="19" t="n">
        <f aca="false">IF(AND(BASE_RET="Planilla (si existe)",AR774&lt;&gt;""),AR774,AP774)</f>
        <v>0</v>
      </c>
      <c r="AV774" s="19" t="n">
        <f aca="false">AU774+N774</f>
        <v>0</v>
      </c>
    </row>
    <row r="775" customFormat="false" ht="15" hidden="false" customHeight="false" outlineLevel="0" collapsed="false">
      <c r="A775" s="43" t="n">
        <v>65</v>
      </c>
      <c r="B775" s="35" t="str">
        <f aca="false">IF(Trabajadores!$B$70="","",Trabajadores!$B$70)</f>
        <v/>
      </c>
      <c r="C775" s="35" t="str">
        <f aca="false">IF($B775="","",Trabajadores!$D$70)</f>
        <v/>
      </c>
      <c r="D775" s="43" t="n">
        <v>2</v>
      </c>
      <c r="E775" s="23" t="s">
        <v>299</v>
      </c>
      <c r="F775" s="23" t="str">
        <f aca="false">IF($B775="","",IF(OR(2&lt;Trabajadores!$M$70,2&gt;Trabajadores!$N$70),"No vinculado",IF(AND(2=Trabajadores!$N$70,Trabajadores!$O$70="Sí"),"Cese","Activo")))</f>
        <v/>
      </c>
      <c r="G775" s="19" t="n">
        <f aca="false">IF($B775="",0,SUMIFS(Ingresos!$P$6:$P$1505,ING_COD,$B775,ING_CLASE,"ORD"))</f>
        <v>0</v>
      </c>
      <c r="H775" s="19" t="n">
        <f aca="false">IF($B775="",0,SUMIFS(Ingresos!$P$6:$P$1505,ING_COD,$B775,ING_CLASE,"ORD",ING_COMP,"Sí"))</f>
        <v>0</v>
      </c>
      <c r="I775" s="19" t="n">
        <f aca="false">IF($B775="",0,SUMIFS(Ingresos!$P$6:$P$1505,ING_COD,$B775,ING_CLASE,"GRA"))</f>
        <v>0</v>
      </c>
      <c r="J775" s="19" t="n">
        <f aca="false">IF($B775="",0,SUMIFS(Ingresos!$P$6:$P$1505,ING_COD,$B775,ING_CLASE,"BON"))</f>
        <v>0</v>
      </c>
      <c r="K775" s="19" t="n">
        <f aca="false">IF($B775="",0,SUMIFS(Ingresos!$P$6:$P$1505,ING_COD,$B775,ING_CLASE,"EXT"))</f>
        <v>0</v>
      </c>
      <c r="L775" s="19" t="n">
        <f aca="false">IF($B775="",0,SUMIFS(Ingresos!$P$6:$P$1505,ING_COD,$B775,ING_CLASE,"OTO"))</f>
        <v>0</v>
      </c>
      <c r="M775" s="19" t="n">
        <f aca="false">IF($B775="",0,SUMIFS(Ingresos!$P$6:$P$1505,ING_COD,$B775,ING_CLASE,"OTX"))</f>
        <v>0</v>
      </c>
      <c r="N775" s="19" t="n">
        <f aca="false">IF($B775="",0,SUMIFS(Ingresos!$P$6:$P$1505,ING_COD,$B775,ING_CLASE,"RETO"))</f>
        <v>0</v>
      </c>
      <c r="O775" s="19" t="n">
        <f aca="false">IF($B775="",0,SUMIFS(Ingresos!$P$6:$P$1505,ING_COD,$B775,ING_CLASE,"INA"))</f>
        <v>0</v>
      </c>
      <c r="P775" s="19" t="n">
        <f aca="false">G775+I775+J775+K775+L775+M775</f>
        <v>0</v>
      </c>
      <c r="Q775" s="44" t="n">
        <f aca="false">IF($F775="Activo",11,IF($F775="Cese",1,0))</f>
        <v>0</v>
      </c>
      <c r="R775" s="19" t="n">
        <f aca="false">G775*Q775</f>
        <v>0</v>
      </c>
      <c r="S775" s="19" t="n">
        <f aca="false">IF($F775="Activo",SUMIFS(I775:I785,$D775:$D785,"&lt;="&amp;Trabajadores!$N$70)+IF(PROY_BON="Sí",SUMIFS(J775:J785,$D775:$D785,"&lt;="&amp;Trabajadores!$N$70),0),IF($F775="Cese",I775+IF(PROY_BON="Sí",J775,0),0))</f>
        <v>0</v>
      </c>
      <c r="T775" s="19" t="n">
        <f aca="false">IF(OR($F775&lt;&gt;"Activo",Trabajadores!$I$70="No"),0,IF(I780=0,H775*(1+IF(PROY_BON="Sí",Trabajadores!$P$70,0))*Trabajadores!$R$70/6*(Trabajadores!$N$70&gt;=7),0)+IF(I785=0,H775*(1+IF(PROY_BON="Sí",Trabajadores!$P$70,0))*Trabajadores!$S$70/6*(Trabajadores!$N$70&gt;=12),0))</f>
        <v>0</v>
      </c>
      <c r="U775" s="19" t="n">
        <f aca="false">IF($F775="Activo",IF(Trabajadores!$J$70="Sí",L775*11,L775),IF($F775="Cese",L775,0))</f>
        <v>0</v>
      </c>
      <c r="V775" s="19" t="n">
        <f aca="false">IF(OR($F775="Activo",$F775="Cese"),M775,0)</f>
        <v>0</v>
      </c>
      <c r="W775" s="19" t="n">
        <f aca="false">IF(OR($F775="Activo",$F775="Cese"),SUM(P774:P774),0)</f>
        <v>0</v>
      </c>
      <c r="X775" s="36" t="n">
        <f aca="false">IF(OR($F775="Activo",$F775="Cese"),R775+S775+T775+U775+V775+W775,0)</f>
        <v>0</v>
      </c>
      <c r="Y775" s="19" t="n">
        <f aca="false">IF(OR($F775="Activo",$F775="Cese"),DED_FIJA,0)</f>
        <v>0</v>
      </c>
      <c r="Z775" s="36" t="n">
        <f aca="false">MAX(0,X775-Y775)</f>
        <v>0</v>
      </c>
      <c r="AA775" s="19" t="n">
        <f aca="false">IF(Z775=0,0,MAX(0,MIN(Z775,Parámetros!$G$19)-Parámetros!$F$19)*Parámetros!$E$19)</f>
        <v>0</v>
      </c>
      <c r="AB775" s="19" t="n">
        <f aca="false">IF(Z775=0,0,MAX(0,MIN(Z775,Parámetros!$G$20)-Parámetros!$F$20)*Parámetros!$E$20)</f>
        <v>0</v>
      </c>
      <c r="AC775" s="19" t="n">
        <f aca="false">IF(Z775=0,0,MAX(0,MIN(Z775,Parámetros!$G$21)-Parámetros!$F$21)*Parámetros!$E$21)</f>
        <v>0</v>
      </c>
      <c r="AD775" s="19" t="n">
        <f aca="false">IF(Z775=0,0,MAX(0,MIN(Z775,Parámetros!$G$22)-Parámetros!$F$22)*Parámetros!$E$22)</f>
        <v>0</v>
      </c>
      <c r="AE775" s="19" t="n">
        <f aca="false">IF(Z775=0,0,MAX(0,MIN(Z775,Parámetros!$G$23)-Parámetros!$F$23)*Parámetros!$E$23)</f>
        <v>0</v>
      </c>
      <c r="AF775" s="36" t="n">
        <f aca="false">SUM(AA775:AE775)</f>
        <v>0</v>
      </c>
      <c r="AG775" s="45" t="str">
        <f aca="false">IF(AM775&lt;=0,"-",INDEX(TR_TASA,MATCH(AM775,TR_DESDE,1)))</f>
        <v>-</v>
      </c>
      <c r="AH775" s="44" t="n">
        <f aca="false">IF($F775="Cese",1,IF($F775="Activo",INDEX(DIV_N,2),0))</f>
        <v>0</v>
      </c>
      <c r="AI775" s="44" t="n">
        <f aca="false">IF($F775="Cese",1,IF($F775="Activo",INDEX(DIV_HASTA,2),0))</f>
        <v>0</v>
      </c>
      <c r="AJ775" s="19" t="n">
        <f aca="false">IF(OR($F775="Activo",$F775="Cese"),SUMIFS(AV774:AV774,D774:D774,"&lt;="&amp;AI775),0)</f>
        <v>0</v>
      </c>
      <c r="AK775" s="19" t="n">
        <f aca="false">IF(OR($F775="Activo",$F775="Cese"),MAX(0,(AF775-AJ775)/AH775),0)</f>
        <v>0</v>
      </c>
      <c r="AL775" s="19" t="n">
        <f aca="false">IF(OR($F775="Activo",$F775="Cese"),K775+IF(PROY_BON="Sí",0,J775),0)</f>
        <v>0</v>
      </c>
      <c r="AM775" s="19" t="n">
        <f aca="false">IF(AL775&gt;0,MAX(0,X775+AL775-Y775),Z775)</f>
        <v>0</v>
      </c>
      <c r="AN775" s="19" t="n">
        <f aca="false">SUMPRODUCT((AM775&gt;TR_DESDE)*(AM775-TR_DESDE)*TR_INC)</f>
        <v>0</v>
      </c>
      <c r="AO775" s="19" t="n">
        <f aca="false">IF(AL775&gt;0,MAX(0,AN775-IF($F775="Cese",MAX(AF775,AJ775),AF775)),0)</f>
        <v>0</v>
      </c>
      <c r="AP775" s="46" t="n">
        <f aca="false">IF(OR($F775="Activo",$F775="Cese"),ROUND(AK775+AO775,2),0)</f>
        <v>0</v>
      </c>
      <c r="AQ775" s="19" t="n">
        <f aca="false">IF($F775="Cese",MAX(0,AJ775-AN775),0)</f>
        <v>0</v>
      </c>
      <c r="AR775" s="19" t="str">
        <f aca="false">IF($B775="","",IF(COUNTIFS(RP_COD,$B775,'Retenciones Planilla'!$D$6:$D$105,"&lt;&gt;")=0,"",SUMIFS('Retenciones Planilla'!$D$6:$D$105,RP_COD,$B775)))</f>
        <v/>
      </c>
      <c r="AS775" s="19" t="str">
        <f aca="false">IF(AR775="","",AR775-AP775)</f>
        <v/>
      </c>
      <c r="AT775" s="23" t="str">
        <f aca="false">IF($B775="","",IF(NOT(OR($F775="Activo",$F775="Cese")),IF(N(AR775)=0,"—","Revisar: sin vínculo"),IF(AR775="",IF(AP775=0,"No corresponde","Sin dato planilla"),IF(ABS(AS775)&lt;=TOL,"OK",IF(AS775&gt;0,"Retuvo de más","Retuvo de menos")))))</f>
        <v/>
      </c>
      <c r="AU775" s="19" t="n">
        <f aca="false">IF(AND(BASE_RET="Planilla (si existe)",AR775&lt;&gt;""),AR775,AP775)</f>
        <v>0</v>
      </c>
      <c r="AV775" s="19" t="n">
        <f aca="false">AU775+N775</f>
        <v>0</v>
      </c>
    </row>
    <row r="776" customFormat="false" ht="15" hidden="false" customHeight="false" outlineLevel="0" collapsed="false">
      <c r="A776" s="43" t="n">
        <v>65</v>
      </c>
      <c r="B776" s="35" t="str">
        <f aca="false">IF(Trabajadores!$B$70="","",Trabajadores!$B$70)</f>
        <v/>
      </c>
      <c r="C776" s="35" t="str">
        <f aca="false">IF($B776="","",Trabajadores!$D$70)</f>
        <v/>
      </c>
      <c r="D776" s="43" t="n">
        <v>3</v>
      </c>
      <c r="E776" s="23" t="s">
        <v>300</v>
      </c>
      <c r="F776" s="23" t="str">
        <f aca="false">IF($B776="","",IF(OR(3&lt;Trabajadores!$M$70,3&gt;Trabajadores!$N$70),"No vinculado",IF(AND(3=Trabajadores!$N$70,Trabajadores!$O$70="Sí"),"Cese","Activo")))</f>
        <v/>
      </c>
      <c r="G776" s="19" t="n">
        <f aca="false">IF($B776="",0,SUMIFS(Ingresos!$Q$6:$Q$1505,ING_COD,$B776,ING_CLASE,"ORD"))</f>
        <v>0</v>
      </c>
      <c r="H776" s="19" t="n">
        <f aca="false">IF($B776="",0,SUMIFS(Ingresos!$Q$6:$Q$1505,ING_COD,$B776,ING_CLASE,"ORD",ING_COMP,"Sí"))</f>
        <v>0</v>
      </c>
      <c r="I776" s="19" t="n">
        <f aca="false">IF($B776="",0,SUMIFS(Ingresos!$Q$6:$Q$1505,ING_COD,$B776,ING_CLASE,"GRA"))</f>
        <v>0</v>
      </c>
      <c r="J776" s="19" t="n">
        <f aca="false">IF($B776="",0,SUMIFS(Ingresos!$Q$6:$Q$1505,ING_COD,$B776,ING_CLASE,"BON"))</f>
        <v>0</v>
      </c>
      <c r="K776" s="19" t="n">
        <f aca="false">IF($B776="",0,SUMIFS(Ingresos!$Q$6:$Q$1505,ING_COD,$B776,ING_CLASE,"EXT"))</f>
        <v>0</v>
      </c>
      <c r="L776" s="19" t="n">
        <f aca="false">IF($B776="",0,SUMIFS(Ingresos!$Q$6:$Q$1505,ING_COD,$B776,ING_CLASE,"OTO"))</f>
        <v>0</v>
      </c>
      <c r="M776" s="19" t="n">
        <f aca="false">IF($B776="",0,SUMIFS(Ingresos!$Q$6:$Q$1505,ING_COD,$B776,ING_CLASE,"OTX"))</f>
        <v>0</v>
      </c>
      <c r="N776" s="19" t="n">
        <f aca="false">IF($B776="",0,SUMIFS(Ingresos!$Q$6:$Q$1505,ING_COD,$B776,ING_CLASE,"RETO"))</f>
        <v>0</v>
      </c>
      <c r="O776" s="19" t="n">
        <f aca="false">IF($B776="",0,SUMIFS(Ingresos!$Q$6:$Q$1505,ING_COD,$B776,ING_CLASE,"INA"))</f>
        <v>0</v>
      </c>
      <c r="P776" s="19" t="n">
        <f aca="false">G776+I776+J776+K776+L776+M776</f>
        <v>0</v>
      </c>
      <c r="Q776" s="44" t="n">
        <f aca="false">IF($F776="Activo",10,IF($F776="Cese",1,0))</f>
        <v>0</v>
      </c>
      <c r="R776" s="19" t="n">
        <f aca="false">G776*Q776</f>
        <v>0</v>
      </c>
      <c r="S776" s="19" t="n">
        <f aca="false">IF($F776="Activo",SUMIFS(I776:I785,$D776:$D785,"&lt;="&amp;Trabajadores!$N$70)+IF(PROY_BON="Sí",SUMIFS(J776:J785,$D776:$D785,"&lt;="&amp;Trabajadores!$N$70),0),IF($F776="Cese",I776+IF(PROY_BON="Sí",J776,0),0))</f>
        <v>0</v>
      </c>
      <c r="T776" s="19" t="n">
        <f aca="false">IF(OR($F776&lt;&gt;"Activo",Trabajadores!$I$70="No"),0,IF(I780=0,H776*(1+IF(PROY_BON="Sí",Trabajadores!$P$70,0))*Trabajadores!$R$70/6*(Trabajadores!$N$70&gt;=7),0)+IF(I785=0,H776*(1+IF(PROY_BON="Sí",Trabajadores!$P$70,0))*Trabajadores!$S$70/6*(Trabajadores!$N$70&gt;=12),0))</f>
        <v>0</v>
      </c>
      <c r="U776" s="19" t="n">
        <f aca="false">IF($F776="Activo",IF(Trabajadores!$J$70="Sí",L776*10,L776),IF($F776="Cese",L776,0))</f>
        <v>0</v>
      </c>
      <c r="V776" s="19" t="n">
        <f aca="false">IF(OR($F776="Activo",$F776="Cese"),M776,0)</f>
        <v>0</v>
      </c>
      <c r="W776" s="19" t="n">
        <f aca="false">IF(OR($F776="Activo",$F776="Cese"),SUM(P774:P775),0)</f>
        <v>0</v>
      </c>
      <c r="X776" s="36" t="n">
        <f aca="false">IF(OR($F776="Activo",$F776="Cese"),R776+S776+T776+U776+V776+W776,0)</f>
        <v>0</v>
      </c>
      <c r="Y776" s="19" t="n">
        <f aca="false">IF(OR($F776="Activo",$F776="Cese"),DED_FIJA,0)</f>
        <v>0</v>
      </c>
      <c r="Z776" s="36" t="n">
        <f aca="false">MAX(0,X776-Y776)</f>
        <v>0</v>
      </c>
      <c r="AA776" s="19" t="n">
        <f aca="false">IF(Z776=0,0,MAX(0,MIN(Z776,Parámetros!$G$19)-Parámetros!$F$19)*Parámetros!$E$19)</f>
        <v>0</v>
      </c>
      <c r="AB776" s="19" t="n">
        <f aca="false">IF(Z776=0,0,MAX(0,MIN(Z776,Parámetros!$G$20)-Parámetros!$F$20)*Parámetros!$E$20)</f>
        <v>0</v>
      </c>
      <c r="AC776" s="19" t="n">
        <f aca="false">IF(Z776=0,0,MAX(0,MIN(Z776,Parámetros!$G$21)-Parámetros!$F$21)*Parámetros!$E$21)</f>
        <v>0</v>
      </c>
      <c r="AD776" s="19" t="n">
        <f aca="false">IF(Z776=0,0,MAX(0,MIN(Z776,Parámetros!$G$22)-Parámetros!$F$22)*Parámetros!$E$22)</f>
        <v>0</v>
      </c>
      <c r="AE776" s="19" t="n">
        <f aca="false">IF(Z776=0,0,MAX(0,MIN(Z776,Parámetros!$G$23)-Parámetros!$F$23)*Parámetros!$E$23)</f>
        <v>0</v>
      </c>
      <c r="AF776" s="36" t="n">
        <f aca="false">SUM(AA776:AE776)</f>
        <v>0</v>
      </c>
      <c r="AG776" s="45" t="str">
        <f aca="false">IF(AM776&lt;=0,"-",INDEX(TR_TASA,MATCH(AM776,TR_DESDE,1)))</f>
        <v>-</v>
      </c>
      <c r="AH776" s="44" t="n">
        <f aca="false">IF($F776="Cese",1,IF($F776="Activo",INDEX(DIV_N,3),0))</f>
        <v>0</v>
      </c>
      <c r="AI776" s="44" t="n">
        <f aca="false">IF($F776="Cese",2,IF($F776="Activo",INDEX(DIV_HASTA,3),0))</f>
        <v>0</v>
      </c>
      <c r="AJ776" s="19" t="n">
        <f aca="false">IF(OR($F776="Activo",$F776="Cese"),SUMIFS(AV774:AV775,D774:D775,"&lt;="&amp;AI776),0)</f>
        <v>0</v>
      </c>
      <c r="AK776" s="19" t="n">
        <f aca="false">IF(OR($F776="Activo",$F776="Cese"),MAX(0,(AF776-AJ776)/AH776),0)</f>
        <v>0</v>
      </c>
      <c r="AL776" s="19" t="n">
        <f aca="false">IF(OR($F776="Activo",$F776="Cese"),K776+IF(PROY_BON="Sí",0,J776),0)</f>
        <v>0</v>
      </c>
      <c r="AM776" s="19" t="n">
        <f aca="false">IF(AL776&gt;0,MAX(0,X776+AL776-Y776),Z776)</f>
        <v>0</v>
      </c>
      <c r="AN776" s="19" t="n">
        <f aca="false">SUMPRODUCT((AM776&gt;TR_DESDE)*(AM776-TR_DESDE)*TR_INC)</f>
        <v>0</v>
      </c>
      <c r="AO776" s="19" t="n">
        <f aca="false">IF(AL776&gt;0,MAX(0,AN776-IF($F776="Cese",MAX(AF776,AJ776),AF776)),0)</f>
        <v>0</v>
      </c>
      <c r="AP776" s="46" t="n">
        <f aca="false">IF(OR($F776="Activo",$F776="Cese"),ROUND(AK776+AO776,2),0)</f>
        <v>0</v>
      </c>
      <c r="AQ776" s="19" t="n">
        <f aca="false">IF($F776="Cese",MAX(0,AJ776-AN776),0)</f>
        <v>0</v>
      </c>
      <c r="AR776" s="19" t="str">
        <f aca="false">IF($B776="","",IF(COUNTIFS(RP_COD,$B776,'Retenciones Planilla'!$E$6:$E$105,"&lt;&gt;")=0,"",SUMIFS('Retenciones Planilla'!$E$6:$E$105,RP_COD,$B776)))</f>
        <v/>
      </c>
      <c r="AS776" s="19" t="str">
        <f aca="false">IF(AR776="","",AR776-AP776)</f>
        <v/>
      </c>
      <c r="AT776" s="23" t="str">
        <f aca="false">IF($B776="","",IF(NOT(OR($F776="Activo",$F776="Cese")),IF(N(AR776)=0,"—","Revisar: sin vínculo"),IF(AR776="",IF(AP776=0,"No corresponde","Sin dato planilla"),IF(ABS(AS776)&lt;=TOL,"OK",IF(AS776&gt;0,"Retuvo de más","Retuvo de menos")))))</f>
        <v/>
      </c>
      <c r="AU776" s="19" t="n">
        <f aca="false">IF(AND(BASE_RET="Planilla (si existe)",AR776&lt;&gt;""),AR776,AP776)</f>
        <v>0</v>
      </c>
      <c r="AV776" s="19" t="n">
        <f aca="false">AU776+N776</f>
        <v>0</v>
      </c>
    </row>
    <row r="777" customFormat="false" ht="15" hidden="false" customHeight="false" outlineLevel="0" collapsed="false">
      <c r="A777" s="43" t="n">
        <v>65</v>
      </c>
      <c r="B777" s="35" t="str">
        <f aca="false">IF(Trabajadores!$B$70="","",Trabajadores!$B$70)</f>
        <v/>
      </c>
      <c r="C777" s="35" t="str">
        <f aca="false">IF($B777="","",Trabajadores!$D$70)</f>
        <v/>
      </c>
      <c r="D777" s="43" t="n">
        <v>4</v>
      </c>
      <c r="E777" s="23" t="s">
        <v>301</v>
      </c>
      <c r="F777" s="23" t="str">
        <f aca="false">IF($B777="","",IF(OR(4&lt;Trabajadores!$M$70,4&gt;Trabajadores!$N$70),"No vinculado",IF(AND(4=Trabajadores!$N$70,Trabajadores!$O$70="Sí"),"Cese","Activo")))</f>
        <v/>
      </c>
      <c r="G777" s="19" t="n">
        <f aca="false">IF($B777="",0,SUMIFS(Ingresos!$R$6:$R$1505,ING_COD,$B777,ING_CLASE,"ORD"))</f>
        <v>0</v>
      </c>
      <c r="H777" s="19" t="n">
        <f aca="false">IF($B777="",0,SUMIFS(Ingresos!$R$6:$R$1505,ING_COD,$B777,ING_CLASE,"ORD",ING_COMP,"Sí"))</f>
        <v>0</v>
      </c>
      <c r="I777" s="19" t="n">
        <f aca="false">IF($B777="",0,SUMIFS(Ingresos!$R$6:$R$1505,ING_COD,$B777,ING_CLASE,"GRA"))</f>
        <v>0</v>
      </c>
      <c r="J777" s="19" t="n">
        <f aca="false">IF($B777="",0,SUMIFS(Ingresos!$R$6:$R$1505,ING_COD,$B777,ING_CLASE,"BON"))</f>
        <v>0</v>
      </c>
      <c r="K777" s="19" t="n">
        <f aca="false">IF($B777="",0,SUMIFS(Ingresos!$R$6:$R$1505,ING_COD,$B777,ING_CLASE,"EXT"))</f>
        <v>0</v>
      </c>
      <c r="L777" s="19" t="n">
        <f aca="false">IF($B777="",0,SUMIFS(Ingresos!$R$6:$R$1505,ING_COD,$B777,ING_CLASE,"OTO"))</f>
        <v>0</v>
      </c>
      <c r="M777" s="19" t="n">
        <f aca="false">IF($B777="",0,SUMIFS(Ingresos!$R$6:$R$1505,ING_COD,$B777,ING_CLASE,"OTX"))</f>
        <v>0</v>
      </c>
      <c r="N777" s="19" t="n">
        <f aca="false">IF($B777="",0,SUMIFS(Ingresos!$R$6:$R$1505,ING_COD,$B777,ING_CLASE,"RETO"))</f>
        <v>0</v>
      </c>
      <c r="O777" s="19" t="n">
        <f aca="false">IF($B777="",0,SUMIFS(Ingresos!$R$6:$R$1505,ING_COD,$B777,ING_CLASE,"INA"))</f>
        <v>0</v>
      </c>
      <c r="P777" s="19" t="n">
        <f aca="false">G777+I777+J777+K777+L777+M777</f>
        <v>0</v>
      </c>
      <c r="Q777" s="44" t="n">
        <f aca="false">IF($F777="Activo",9,IF($F777="Cese",1,0))</f>
        <v>0</v>
      </c>
      <c r="R777" s="19" t="n">
        <f aca="false">G777*Q777</f>
        <v>0</v>
      </c>
      <c r="S777" s="19" t="n">
        <f aca="false">IF($F777="Activo",SUMIFS(I777:I785,$D777:$D785,"&lt;="&amp;Trabajadores!$N$70)+IF(PROY_BON="Sí",SUMIFS(J777:J785,$D777:$D785,"&lt;="&amp;Trabajadores!$N$70),0),IF($F777="Cese",I777+IF(PROY_BON="Sí",J777,0),0))</f>
        <v>0</v>
      </c>
      <c r="T777" s="19" t="n">
        <f aca="false">IF(OR($F777&lt;&gt;"Activo",Trabajadores!$I$70="No"),0,IF(I780=0,H777*(1+IF(PROY_BON="Sí",Trabajadores!$P$70,0))*Trabajadores!$R$70/6*(Trabajadores!$N$70&gt;=7),0)+IF(I785=0,H777*(1+IF(PROY_BON="Sí",Trabajadores!$P$70,0))*Trabajadores!$S$70/6*(Trabajadores!$N$70&gt;=12),0))</f>
        <v>0</v>
      </c>
      <c r="U777" s="19" t="n">
        <f aca="false">IF($F777="Activo",IF(Trabajadores!$J$70="Sí",L777*9,L777),IF($F777="Cese",L777,0))</f>
        <v>0</v>
      </c>
      <c r="V777" s="19" t="n">
        <f aca="false">IF(OR($F777="Activo",$F777="Cese"),M777,0)</f>
        <v>0</v>
      </c>
      <c r="W777" s="19" t="n">
        <f aca="false">IF(OR($F777="Activo",$F777="Cese"),SUM(P774:P776),0)</f>
        <v>0</v>
      </c>
      <c r="X777" s="36" t="n">
        <f aca="false">IF(OR($F777="Activo",$F777="Cese"),R777+S777+T777+U777+V777+W777,0)</f>
        <v>0</v>
      </c>
      <c r="Y777" s="19" t="n">
        <f aca="false">IF(OR($F777="Activo",$F777="Cese"),DED_FIJA,0)</f>
        <v>0</v>
      </c>
      <c r="Z777" s="36" t="n">
        <f aca="false">MAX(0,X777-Y777)</f>
        <v>0</v>
      </c>
      <c r="AA777" s="19" t="n">
        <f aca="false">IF(Z777=0,0,MAX(0,MIN(Z777,Parámetros!$G$19)-Parámetros!$F$19)*Parámetros!$E$19)</f>
        <v>0</v>
      </c>
      <c r="AB777" s="19" t="n">
        <f aca="false">IF(Z777=0,0,MAX(0,MIN(Z777,Parámetros!$G$20)-Parámetros!$F$20)*Parámetros!$E$20)</f>
        <v>0</v>
      </c>
      <c r="AC777" s="19" t="n">
        <f aca="false">IF(Z777=0,0,MAX(0,MIN(Z777,Parámetros!$G$21)-Parámetros!$F$21)*Parámetros!$E$21)</f>
        <v>0</v>
      </c>
      <c r="AD777" s="19" t="n">
        <f aca="false">IF(Z777=0,0,MAX(0,MIN(Z777,Parámetros!$G$22)-Parámetros!$F$22)*Parámetros!$E$22)</f>
        <v>0</v>
      </c>
      <c r="AE777" s="19" t="n">
        <f aca="false">IF(Z777=0,0,MAX(0,MIN(Z777,Parámetros!$G$23)-Parámetros!$F$23)*Parámetros!$E$23)</f>
        <v>0</v>
      </c>
      <c r="AF777" s="36" t="n">
        <f aca="false">SUM(AA777:AE777)</f>
        <v>0</v>
      </c>
      <c r="AG777" s="45" t="str">
        <f aca="false">IF(AM777&lt;=0,"-",INDEX(TR_TASA,MATCH(AM777,TR_DESDE,1)))</f>
        <v>-</v>
      </c>
      <c r="AH777" s="44" t="n">
        <f aca="false">IF($F777="Cese",1,IF($F777="Activo",INDEX(DIV_N,4),0))</f>
        <v>0</v>
      </c>
      <c r="AI777" s="44" t="n">
        <f aca="false">IF($F777="Cese",3,IF($F777="Activo",INDEX(DIV_HASTA,4),0))</f>
        <v>0</v>
      </c>
      <c r="AJ777" s="19" t="n">
        <f aca="false">IF(OR($F777="Activo",$F777="Cese"),SUMIFS(AV774:AV776,D774:D776,"&lt;="&amp;AI777),0)</f>
        <v>0</v>
      </c>
      <c r="AK777" s="19" t="n">
        <f aca="false">IF(OR($F777="Activo",$F777="Cese"),MAX(0,(AF777-AJ777)/AH777),0)</f>
        <v>0</v>
      </c>
      <c r="AL777" s="19" t="n">
        <f aca="false">IF(OR($F777="Activo",$F777="Cese"),K777+IF(PROY_BON="Sí",0,J777),0)</f>
        <v>0</v>
      </c>
      <c r="AM777" s="19" t="n">
        <f aca="false">IF(AL777&gt;0,MAX(0,X777+AL777-Y777),Z777)</f>
        <v>0</v>
      </c>
      <c r="AN777" s="19" t="n">
        <f aca="false">SUMPRODUCT((AM777&gt;TR_DESDE)*(AM777-TR_DESDE)*TR_INC)</f>
        <v>0</v>
      </c>
      <c r="AO777" s="19" t="n">
        <f aca="false">IF(AL777&gt;0,MAX(0,AN777-IF($F777="Cese",MAX(AF777,AJ777),AF777)),0)</f>
        <v>0</v>
      </c>
      <c r="AP777" s="46" t="n">
        <f aca="false">IF(OR($F777="Activo",$F777="Cese"),ROUND(AK777+AO777,2),0)</f>
        <v>0</v>
      </c>
      <c r="AQ777" s="19" t="n">
        <f aca="false">IF($F777="Cese",MAX(0,AJ777-AN777),0)</f>
        <v>0</v>
      </c>
      <c r="AR777" s="19" t="str">
        <f aca="false">IF($B777="","",IF(COUNTIFS(RP_COD,$B777,'Retenciones Planilla'!$F$6:$F$105,"&lt;&gt;")=0,"",SUMIFS('Retenciones Planilla'!$F$6:$F$105,RP_COD,$B777)))</f>
        <v/>
      </c>
      <c r="AS777" s="19" t="str">
        <f aca="false">IF(AR777="","",AR777-AP777)</f>
        <v/>
      </c>
      <c r="AT777" s="23" t="str">
        <f aca="false">IF($B777="","",IF(NOT(OR($F777="Activo",$F777="Cese")),IF(N(AR777)=0,"—","Revisar: sin vínculo"),IF(AR777="",IF(AP777=0,"No corresponde","Sin dato planilla"),IF(ABS(AS777)&lt;=TOL,"OK",IF(AS777&gt;0,"Retuvo de más","Retuvo de menos")))))</f>
        <v/>
      </c>
      <c r="AU777" s="19" t="n">
        <f aca="false">IF(AND(BASE_RET="Planilla (si existe)",AR777&lt;&gt;""),AR777,AP777)</f>
        <v>0</v>
      </c>
      <c r="AV777" s="19" t="n">
        <f aca="false">AU777+N777</f>
        <v>0</v>
      </c>
    </row>
    <row r="778" customFormat="false" ht="15" hidden="false" customHeight="false" outlineLevel="0" collapsed="false">
      <c r="A778" s="43" t="n">
        <v>65</v>
      </c>
      <c r="B778" s="35" t="str">
        <f aca="false">IF(Trabajadores!$B$70="","",Trabajadores!$B$70)</f>
        <v/>
      </c>
      <c r="C778" s="35" t="str">
        <f aca="false">IF($B778="","",Trabajadores!$D$70)</f>
        <v/>
      </c>
      <c r="D778" s="43" t="n">
        <v>5</v>
      </c>
      <c r="E778" s="23" t="s">
        <v>302</v>
      </c>
      <c r="F778" s="23" t="str">
        <f aca="false">IF($B778="","",IF(OR(5&lt;Trabajadores!$M$70,5&gt;Trabajadores!$N$70),"No vinculado",IF(AND(5=Trabajadores!$N$70,Trabajadores!$O$70="Sí"),"Cese","Activo")))</f>
        <v/>
      </c>
      <c r="G778" s="19" t="n">
        <f aca="false">IF($B778="",0,SUMIFS(Ingresos!$S$6:$S$1505,ING_COD,$B778,ING_CLASE,"ORD"))</f>
        <v>0</v>
      </c>
      <c r="H778" s="19" t="n">
        <f aca="false">IF($B778="",0,SUMIFS(Ingresos!$S$6:$S$1505,ING_COD,$B778,ING_CLASE,"ORD",ING_COMP,"Sí"))</f>
        <v>0</v>
      </c>
      <c r="I778" s="19" t="n">
        <f aca="false">IF($B778="",0,SUMIFS(Ingresos!$S$6:$S$1505,ING_COD,$B778,ING_CLASE,"GRA"))</f>
        <v>0</v>
      </c>
      <c r="J778" s="19" t="n">
        <f aca="false">IF($B778="",0,SUMIFS(Ingresos!$S$6:$S$1505,ING_COD,$B778,ING_CLASE,"BON"))</f>
        <v>0</v>
      </c>
      <c r="K778" s="19" t="n">
        <f aca="false">IF($B778="",0,SUMIFS(Ingresos!$S$6:$S$1505,ING_COD,$B778,ING_CLASE,"EXT"))</f>
        <v>0</v>
      </c>
      <c r="L778" s="19" t="n">
        <f aca="false">IF($B778="",0,SUMIFS(Ingresos!$S$6:$S$1505,ING_COD,$B778,ING_CLASE,"OTO"))</f>
        <v>0</v>
      </c>
      <c r="M778" s="19" t="n">
        <f aca="false">IF($B778="",0,SUMIFS(Ingresos!$S$6:$S$1505,ING_COD,$B778,ING_CLASE,"OTX"))</f>
        <v>0</v>
      </c>
      <c r="N778" s="19" t="n">
        <f aca="false">IF($B778="",0,SUMIFS(Ingresos!$S$6:$S$1505,ING_COD,$B778,ING_CLASE,"RETO"))</f>
        <v>0</v>
      </c>
      <c r="O778" s="19" t="n">
        <f aca="false">IF($B778="",0,SUMIFS(Ingresos!$S$6:$S$1505,ING_COD,$B778,ING_CLASE,"INA"))</f>
        <v>0</v>
      </c>
      <c r="P778" s="19" t="n">
        <f aca="false">G778+I778+J778+K778+L778+M778</f>
        <v>0</v>
      </c>
      <c r="Q778" s="44" t="n">
        <f aca="false">IF($F778="Activo",8,IF($F778="Cese",1,0))</f>
        <v>0</v>
      </c>
      <c r="R778" s="19" t="n">
        <f aca="false">G778*Q778</f>
        <v>0</v>
      </c>
      <c r="S778" s="19" t="n">
        <f aca="false">IF($F778="Activo",SUMIFS(I778:I785,$D778:$D785,"&lt;="&amp;Trabajadores!$N$70)+IF(PROY_BON="Sí",SUMIFS(J778:J785,$D778:$D785,"&lt;="&amp;Trabajadores!$N$70),0),IF($F778="Cese",I778+IF(PROY_BON="Sí",J778,0),0))</f>
        <v>0</v>
      </c>
      <c r="T778" s="19" t="n">
        <f aca="false">IF(OR($F778&lt;&gt;"Activo",Trabajadores!$I$70="No"),0,IF(I780=0,H778*(1+IF(PROY_BON="Sí",Trabajadores!$P$70,0))*Trabajadores!$R$70/6*(Trabajadores!$N$70&gt;=7),0)+IF(I785=0,H778*(1+IF(PROY_BON="Sí",Trabajadores!$P$70,0))*Trabajadores!$S$70/6*(Trabajadores!$N$70&gt;=12),0))</f>
        <v>0</v>
      </c>
      <c r="U778" s="19" t="n">
        <f aca="false">IF($F778="Activo",IF(Trabajadores!$J$70="Sí",L778*8,L778),IF($F778="Cese",L778,0))</f>
        <v>0</v>
      </c>
      <c r="V778" s="19" t="n">
        <f aca="false">IF(OR($F778="Activo",$F778="Cese"),M778,0)</f>
        <v>0</v>
      </c>
      <c r="W778" s="19" t="n">
        <f aca="false">IF(OR($F778="Activo",$F778="Cese"),SUM(P774:P777),0)</f>
        <v>0</v>
      </c>
      <c r="X778" s="36" t="n">
        <f aca="false">IF(OR($F778="Activo",$F778="Cese"),R778+S778+T778+U778+V778+W778,0)</f>
        <v>0</v>
      </c>
      <c r="Y778" s="19" t="n">
        <f aca="false">IF(OR($F778="Activo",$F778="Cese"),DED_FIJA,0)</f>
        <v>0</v>
      </c>
      <c r="Z778" s="36" t="n">
        <f aca="false">MAX(0,X778-Y778)</f>
        <v>0</v>
      </c>
      <c r="AA778" s="19" t="n">
        <f aca="false">IF(Z778=0,0,MAX(0,MIN(Z778,Parámetros!$G$19)-Parámetros!$F$19)*Parámetros!$E$19)</f>
        <v>0</v>
      </c>
      <c r="AB778" s="19" t="n">
        <f aca="false">IF(Z778=0,0,MAX(0,MIN(Z778,Parámetros!$G$20)-Parámetros!$F$20)*Parámetros!$E$20)</f>
        <v>0</v>
      </c>
      <c r="AC778" s="19" t="n">
        <f aca="false">IF(Z778=0,0,MAX(0,MIN(Z778,Parámetros!$G$21)-Parámetros!$F$21)*Parámetros!$E$21)</f>
        <v>0</v>
      </c>
      <c r="AD778" s="19" t="n">
        <f aca="false">IF(Z778=0,0,MAX(0,MIN(Z778,Parámetros!$G$22)-Parámetros!$F$22)*Parámetros!$E$22)</f>
        <v>0</v>
      </c>
      <c r="AE778" s="19" t="n">
        <f aca="false">IF(Z778=0,0,MAX(0,MIN(Z778,Parámetros!$G$23)-Parámetros!$F$23)*Parámetros!$E$23)</f>
        <v>0</v>
      </c>
      <c r="AF778" s="36" t="n">
        <f aca="false">SUM(AA778:AE778)</f>
        <v>0</v>
      </c>
      <c r="AG778" s="45" t="str">
        <f aca="false">IF(AM778&lt;=0,"-",INDEX(TR_TASA,MATCH(AM778,TR_DESDE,1)))</f>
        <v>-</v>
      </c>
      <c r="AH778" s="44" t="n">
        <f aca="false">IF($F778="Cese",1,IF($F778="Activo",INDEX(DIV_N,5),0))</f>
        <v>0</v>
      </c>
      <c r="AI778" s="44" t="n">
        <f aca="false">IF($F778="Cese",4,IF($F778="Activo",INDEX(DIV_HASTA,5),0))</f>
        <v>0</v>
      </c>
      <c r="AJ778" s="19" t="n">
        <f aca="false">IF(OR($F778="Activo",$F778="Cese"),SUMIFS(AV774:AV777,D774:D777,"&lt;="&amp;AI778),0)</f>
        <v>0</v>
      </c>
      <c r="AK778" s="19" t="n">
        <f aca="false">IF(OR($F778="Activo",$F778="Cese"),MAX(0,(AF778-AJ778)/AH778),0)</f>
        <v>0</v>
      </c>
      <c r="AL778" s="19" t="n">
        <f aca="false">IF(OR($F778="Activo",$F778="Cese"),K778+IF(PROY_BON="Sí",0,J778),0)</f>
        <v>0</v>
      </c>
      <c r="AM778" s="19" t="n">
        <f aca="false">IF(AL778&gt;0,MAX(0,X778+AL778-Y778),Z778)</f>
        <v>0</v>
      </c>
      <c r="AN778" s="19" t="n">
        <f aca="false">SUMPRODUCT((AM778&gt;TR_DESDE)*(AM778-TR_DESDE)*TR_INC)</f>
        <v>0</v>
      </c>
      <c r="AO778" s="19" t="n">
        <f aca="false">IF(AL778&gt;0,MAX(0,AN778-IF($F778="Cese",MAX(AF778,AJ778),AF778)),0)</f>
        <v>0</v>
      </c>
      <c r="AP778" s="46" t="n">
        <f aca="false">IF(OR($F778="Activo",$F778="Cese"),ROUND(AK778+AO778,2),0)</f>
        <v>0</v>
      </c>
      <c r="AQ778" s="19" t="n">
        <f aca="false">IF($F778="Cese",MAX(0,AJ778-AN778),0)</f>
        <v>0</v>
      </c>
      <c r="AR778" s="19" t="str">
        <f aca="false">IF($B778="","",IF(COUNTIFS(RP_COD,$B778,'Retenciones Planilla'!$G$6:$G$105,"&lt;&gt;")=0,"",SUMIFS('Retenciones Planilla'!$G$6:$G$105,RP_COD,$B778)))</f>
        <v/>
      </c>
      <c r="AS778" s="19" t="str">
        <f aca="false">IF(AR778="","",AR778-AP778)</f>
        <v/>
      </c>
      <c r="AT778" s="23" t="str">
        <f aca="false">IF($B778="","",IF(NOT(OR($F778="Activo",$F778="Cese")),IF(N(AR778)=0,"—","Revisar: sin vínculo"),IF(AR778="",IF(AP778=0,"No corresponde","Sin dato planilla"),IF(ABS(AS778)&lt;=TOL,"OK",IF(AS778&gt;0,"Retuvo de más","Retuvo de menos")))))</f>
        <v/>
      </c>
      <c r="AU778" s="19" t="n">
        <f aca="false">IF(AND(BASE_RET="Planilla (si existe)",AR778&lt;&gt;""),AR778,AP778)</f>
        <v>0</v>
      </c>
      <c r="AV778" s="19" t="n">
        <f aca="false">AU778+N778</f>
        <v>0</v>
      </c>
    </row>
    <row r="779" customFormat="false" ht="15" hidden="false" customHeight="false" outlineLevel="0" collapsed="false">
      <c r="A779" s="43" t="n">
        <v>65</v>
      </c>
      <c r="B779" s="35" t="str">
        <f aca="false">IF(Trabajadores!$B$70="","",Trabajadores!$B$70)</f>
        <v/>
      </c>
      <c r="C779" s="35" t="str">
        <f aca="false">IF($B779="","",Trabajadores!$D$70)</f>
        <v/>
      </c>
      <c r="D779" s="43" t="n">
        <v>6</v>
      </c>
      <c r="E779" s="23" t="s">
        <v>303</v>
      </c>
      <c r="F779" s="23" t="str">
        <f aca="false">IF($B779="","",IF(OR(6&lt;Trabajadores!$M$70,6&gt;Trabajadores!$N$70),"No vinculado",IF(AND(6=Trabajadores!$N$70,Trabajadores!$O$70="Sí"),"Cese","Activo")))</f>
        <v/>
      </c>
      <c r="G779" s="19" t="n">
        <f aca="false">IF($B779="",0,SUMIFS(Ingresos!$T$6:$T$1505,ING_COD,$B779,ING_CLASE,"ORD"))</f>
        <v>0</v>
      </c>
      <c r="H779" s="19" t="n">
        <f aca="false">IF($B779="",0,SUMIFS(Ingresos!$T$6:$T$1505,ING_COD,$B779,ING_CLASE,"ORD",ING_COMP,"Sí"))</f>
        <v>0</v>
      </c>
      <c r="I779" s="19" t="n">
        <f aca="false">IF($B779="",0,SUMIFS(Ingresos!$T$6:$T$1505,ING_COD,$B779,ING_CLASE,"GRA"))</f>
        <v>0</v>
      </c>
      <c r="J779" s="19" t="n">
        <f aca="false">IF($B779="",0,SUMIFS(Ingresos!$T$6:$T$1505,ING_COD,$B779,ING_CLASE,"BON"))</f>
        <v>0</v>
      </c>
      <c r="K779" s="19" t="n">
        <f aca="false">IF($B779="",0,SUMIFS(Ingresos!$T$6:$T$1505,ING_COD,$B779,ING_CLASE,"EXT"))</f>
        <v>0</v>
      </c>
      <c r="L779" s="19" t="n">
        <f aca="false">IF($B779="",0,SUMIFS(Ingresos!$T$6:$T$1505,ING_COD,$B779,ING_CLASE,"OTO"))</f>
        <v>0</v>
      </c>
      <c r="M779" s="19" t="n">
        <f aca="false">IF($B779="",0,SUMIFS(Ingresos!$T$6:$T$1505,ING_COD,$B779,ING_CLASE,"OTX"))</f>
        <v>0</v>
      </c>
      <c r="N779" s="19" t="n">
        <f aca="false">IF($B779="",0,SUMIFS(Ingresos!$T$6:$T$1505,ING_COD,$B779,ING_CLASE,"RETO"))</f>
        <v>0</v>
      </c>
      <c r="O779" s="19" t="n">
        <f aca="false">IF($B779="",0,SUMIFS(Ingresos!$T$6:$T$1505,ING_COD,$B779,ING_CLASE,"INA"))</f>
        <v>0</v>
      </c>
      <c r="P779" s="19" t="n">
        <f aca="false">G779+I779+J779+K779+L779+M779</f>
        <v>0</v>
      </c>
      <c r="Q779" s="44" t="n">
        <f aca="false">IF($F779="Activo",7,IF($F779="Cese",1,0))</f>
        <v>0</v>
      </c>
      <c r="R779" s="19" t="n">
        <f aca="false">G779*Q779</f>
        <v>0</v>
      </c>
      <c r="S779" s="19" t="n">
        <f aca="false">IF($F779="Activo",SUMIFS(I779:I785,$D779:$D785,"&lt;="&amp;Trabajadores!$N$70)+IF(PROY_BON="Sí",SUMIFS(J779:J785,$D779:$D785,"&lt;="&amp;Trabajadores!$N$70),0),IF($F779="Cese",I779+IF(PROY_BON="Sí",J779,0),0))</f>
        <v>0</v>
      </c>
      <c r="T779" s="19" t="n">
        <f aca="false">IF(OR($F779&lt;&gt;"Activo",Trabajadores!$I$70="No"),0,IF(I780=0,H779*(1+IF(PROY_BON="Sí",Trabajadores!$P$70,0))*Trabajadores!$R$70/6*(Trabajadores!$N$70&gt;=7),0)+IF(I785=0,H779*(1+IF(PROY_BON="Sí",Trabajadores!$P$70,0))*Trabajadores!$S$70/6*(Trabajadores!$N$70&gt;=12),0))</f>
        <v>0</v>
      </c>
      <c r="U779" s="19" t="n">
        <f aca="false">IF($F779="Activo",IF(Trabajadores!$J$70="Sí",L779*7,L779),IF($F779="Cese",L779,0))</f>
        <v>0</v>
      </c>
      <c r="V779" s="19" t="n">
        <f aca="false">IF(OR($F779="Activo",$F779="Cese"),M779,0)</f>
        <v>0</v>
      </c>
      <c r="W779" s="19" t="n">
        <f aca="false">IF(OR($F779="Activo",$F779="Cese"),SUM(P774:P778),0)</f>
        <v>0</v>
      </c>
      <c r="X779" s="36" t="n">
        <f aca="false">IF(OR($F779="Activo",$F779="Cese"),R779+S779+T779+U779+V779+W779,0)</f>
        <v>0</v>
      </c>
      <c r="Y779" s="19" t="n">
        <f aca="false">IF(OR($F779="Activo",$F779="Cese"),DED_FIJA,0)</f>
        <v>0</v>
      </c>
      <c r="Z779" s="36" t="n">
        <f aca="false">MAX(0,X779-Y779)</f>
        <v>0</v>
      </c>
      <c r="AA779" s="19" t="n">
        <f aca="false">IF(Z779=0,0,MAX(0,MIN(Z779,Parámetros!$G$19)-Parámetros!$F$19)*Parámetros!$E$19)</f>
        <v>0</v>
      </c>
      <c r="AB779" s="19" t="n">
        <f aca="false">IF(Z779=0,0,MAX(0,MIN(Z779,Parámetros!$G$20)-Parámetros!$F$20)*Parámetros!$E$20)</f>
        <v>0</v>
      </c>
      <c r="AC779" s="19" t="n">
        <f aca="false">IF(Z779=0,0,MAX(0,MIN(Z779,Parámetros!$G$21)-Parámetros!$F$21)*Parámetros!$E$21)</f>
        <v>0</v>
      </c>
      <c r="AD779" s="19" t="n">
        <f aca="false">IF(Z779=0,0,MAX(0,MIN(Z779,Parámetros!$G$22)-Parámetros!$F$22)*Parámetros!$E$22)</f>
        <v>0</v>
      </c>
      <c r="AE779" s="19" t="n">
        <f aca="false">IF(Z779=0,0,MAX(0,MIN(Z779,Parámetros!$G$23)-Parámetros!$F$23)*Parámetros!$E$23)</f>
        <v>0</v>
      </c>
      <c r="AF779" s="36" t="n">
        <f aca="false">SUM(AA779:AE779)</f>
        <v>0</v>
      </c>
      <c r="AG779" s="45" t="str">
        <f aca="false">IF(AM779&lt;=0,"-",INDEX(TR_TASA,MATCH(AM779,TR_DESDE,1)))</f>
        <v>-</v>
      </c>
      <c r="AH779" s="44" t="n">
        <f aca="false">IF($F779="Cese",1,IF($F779="Activo",INDEX(DIV_N,6),0))</f>
        <v>0</v>
      </c>
      <c r="AI779" s="44" t="n">
        <f aca="false">IF($F779="Cese",5,IF($F779="Activo",INDEX(DIV_HASTA,6),0))</f>
        <v>0</v>
      </c>
      <c r="AJ779" s="19" t="n">
        <f aca="false">IF(OR($F779="Activo",$F779="Cese"),SUMIFS(AV774:AV778,D774:D778,"&lt;="&amp;AI779),0)</f>
        <v>0</v>
      </c>
      <c r="AK779" s="19" t="n">
        <f aca="false">IF(OR($F779="Activo",$F779="Cese"),MAX(0,(AF779-AJ779)/AH779),0)</f>
        <v>0</v>
      </c>
      <c r="AL779" s="19" t="n">
        <f aca="false">IF(OR($F779="Activo",$F779="Cese"),K779+IF(PROY_BON="Sí",0,J779),0)</f>
        <v>0</v>
      </c>
      <c r="AM779" s="19" t="n">
        <f aca="false">IF(AL779&gt;0,MAX(0,X779+AL779-Y779),Z779)</f>
        <v>0</v>
      </c>
      <c r="AN779" s="19" t="n">
        <f aca="false">SUMPRODUCT((AM779&gt;TR_DESDE)*(AM779-TR_DESDE)*TR_INC)</f>
        <v>0</v>
      </c>
      <c r="AO779" s="19" t="n">
        <f aca="false">IF(AL779&gt;0,MAX(0,AN779-IF($F779="Cese",MAX(AF779,AJ779),AF779)),0)</f>
        <v>0</v>
      </c>
      <c r="AP779" s="46" t="n">
        <f aca="false">IF(OR($F779="Activo",$F779="Cese"),ROUND(AK779+AO779,2),0)</f>
        <v>0</v>
      </c>
      <c r="AQ779" s="19" t="n">
        <f aca="false">IF($F779="Cese",MAX(0,AJ779-AN779),0)</f>
        <v>0</v>
      </c>
      <c r="AR779" s="19" t="str">
        <f aca="false">IF($B779="","",IF(COUNTIFS(RP_COD,$B779,'Retenciones Planilla'!$H$6:$H$105,"&lt;&gt;")=0,"",SUMIFS('Retenciones Planilla'!$H$6:$H$105,RP_COD,$B779)))</f>
        <v/>
      </c>
      <c r="AS779" s="19" t="str">
        <f aca="false">IF(AR779="","",AR779-AP779)</f>
        <v/>
      </c>
      <c r="AT779" s="23" t="str">
        <f aca="false">IF($B779="","",IF(NOT(OR($F779="Activo",$F779="Cese")),IF(N(AR779)=0,"—","Revisar: sin vínculo"),IF(AR779="",IF(AP779=0,"No corresponde","Sin dato planilla"),IF(ABS(AS779)&lt;=TOL,"OK",IF(AS779&gt;0,"Retuvo de más","Retuvo de menos")))))</f>
        <v/>
      </c>
      <c r="AU779" s="19" t="n">
        <f aca="false">IF(AND(BASE_RET="Planilla (si existe)",AR779&lt;&gt;""),AR779,AP779)</f>
        <v>0</v>
      </c>
      <c r="AV779" s="19" t="n">
        <f aca="false">AU779+N779</f>
        <v>0</v>
      </c>
    </row>
    <row r="780" customFormat="false" ht="15" hidden="false" customHeight="false" outlineLevel="0" collapsed="false">
      <c r="A780" s="43" t="n">
        <v>65</v>
      </c>
      <c r="B780" s="35" t="str">
        <f aca="false">IF(Trabajadores!$B$70="","",Trabajadores!$B$70)</f>
        <v/>
      </c>
      <c r="C780" s="35" t="str">
        <f aca="false">IF($B780="","",Trabajadores!$D$70)</f>
        <v/>
      </c>
      <c r="D780" s="43" t="n">
        <v>7</v>
      </c>
      <c r="E780" s="23" t="s">
        <v>304</v>
      </c>
      <c r="F780" s="23" t="str">
        <f aca="false">IF($B780="","",IF(OR(7&lt;Trabajadores!$M$70,7&gt;Trabajadores!$N$70),"No vinculado",IF(AND(7=Trabajadores!$N$70,Trabajadores!$O$70="Sí"),"Cese","Activo")))</f>
        <v/>
      </c>
      <c r="G780" s="19" t="n">
        <f aca="false">IF($B780="",0,SUMIFS(Ingresos!$U$6:$U$1505,ING_COD,$B780,ING_CLASE,"ORD"))</f>
        <v>0</v>
      </c>
      <c r="H780" s="19" t="n">
        <f aca="false">IF($B780="",0,SUMIFS(Ingresos!$U$6:$U$1505,ING_COD,$B780,ING_CLASE,"ORD",ING_COMP,"Sí"))</f>
        <v>0</v>
      </c>
      <c r="I780" s="19" t="n">
        <f aca="false">IF($B780="",0,SUMIFS(Ingresos!$U$6:$U$1505,ING_COD,$B780,ING_CLASE,"GRA"))</f>
        <v>0</v>
      </c>
      <c r="J780" s="19" t="n">
        <f aca="false">IF($B780="",0,SUMIFS(Ingresos!$U$6:$U$1505,ING_COD,$B780,ING_CLASE,"BON"))</f>
        <v>0</v>
      </c>
      <c r="K780" s="19" t="n">
        <f aca="false">IF($B780="",0,SUMIFS(Ingresos!$U$6:$U$1505,ING_COD,$B780,ING_CLASE,"EXT"))</f>
        <v>0</v>
      </c>
      <c r="L780" s="19" t="n">
        <f aca="false">IF($B780="",0,SUMIFS(Ingresos!$U$6:$U$1505,ING_COD,$B780,ING_CLASE,"OTO"))</f>
        <v>0</v>
      </c>
      <c r="M780" s="19" t="n">
        <f aca="false">IF($B780="",0,SUMIFS(Ingresos!$U$6:$U$1505,ING_COD,$B780,ING_CLASE,"OTX"))</f>
        <v>0</v>
      </c>
      <c r="N780" s="19" t="n">
        <f aca="false">IF($B780="",0,SUMIFS(Ingresos!$U$6:$U$1505,ING_COD,$B780,ING_CLASE,"RETO"))</f>
        <v>0</v>
      </c>
      <c r="O780" s="19" t="n">
        <f aca="false">IF($B780="",0,SUMIFS(Ingresos!$U$6:$U$1505,ING_COD,$B780,ING_CLASE,"INA"))</f>
        <v>0</v>
      </c>
      <c r="P780" s="19" t="n">
        <f aca="false">G780+I780+J780+K780+L780+M780</f>
        <v>0</v>
      </c>
      <c r="Q780" s="44" t="n">
        <f aca="false">IF($F780="Activo",6,IF($F780="Cese",1,0))</f>
        <v>0</v>
      </c>
      <c r="R780" s="19" t="n">
        <f aca="false">G780*Q780</f>
        <v>0</v>
      </c>
      <c r="S780" s="19" t="n">
        <f aca="false">IF($F780="Activo",SUMIFS(I780:I785,$D780:$D785,"&lt;="&amp;Trabajadores!$N$70)+IF(PROY_BON="Sí",SUMIFS(J780:J785,$D780:$D785,"&lt;="&amp;Trabajadores!$N$70),0),IF($F780="Cese",I780+IF(PROY_BON="Sí",J780,0),0))</f>
        <v>0</v>
      </c>
      <c r="T780" s="19" t="n">
        <f aca="false">IF(OR($F780&lt;&gt;"Activo",Trabajadores!$I$70="No"),0,IF(I785=0,H780*(1+IF(PROY_BON="Sí",Trabajadores!$P$70,0))*Trabajadores!$S$70/6*(Trabajadores!$N$70&gt;=12),0))</f>
        <v>0</v>
      </c>
      <c r="U780" s="19" t="n">
        <f aca="false">IF($F780="Activo",IF(Trabajadores!$J$70="Sí",L780*6,L780),IF($F780="Cese",L780,0))</f>
        <v>0</v>
      </c>
      <c r="V780" s="19" t="n">
        <f aca="false">IF(OR($F780="Activo",$F780="Cese"),M780,0)</f>
        <v>0</v>
      </c>
      <c r="W780" s="19" t="n">
        <f aca="false">IF(OR($F780="Activo",$F780="Cese"),SUM(P774:P779),0)</f>
        <v>0</v>
      </c>
      <c r="X780" s="36" t="n">
        <f aca="false">IF(OR($F780="Activo",$F780="Cese"),R780+S780+T780+U780+V780+W780,0)</f>
        <v>0</v>
      </c>
      <c r="Y780" s="19" t="n">
        <f aca="false">IF(OR($F780="Activo",$F780="Cese"),DED_FIJA,0)</f>
        <v>0</v>
      </c>
      <c r="Z780" s="36" t="n">
        <f aca="false">MAX(0,X780-Y780)</f>
        <v>0</v>
      </c>
      <c r="AA780" s="19" t="n">
        <f aca="false">IF(Z780=0,0,MAX(0,MIN(Z780,Parámetros!$G$19)-Parámetros!$F$19)*Parámetros!$E$19)</f>
        <v>0</v>
      </c>
      <c r="AB780" s="19" t="n">
        <f aca="false">IF(Z780=0,0,MAX(0,MIN(Z780,Parámetros!$G$20)-Parámetros!$F$20)*Parámetros!$E$20)</f>
        <v>0</v>
      </c>
      <c r="AC780" s="19" t="n">
        <f aca="false">IF(Z780=0,0,MAX(0,MIN(Z780,Parámetros!$G$21)-Parámetros!$F$21)*Parámetros!$E$21)</f>
        <v>0</v>
      </c>
      <c r="AD780" s="19" t="n">
        <f aca="false">IF(Z780=0,0,MAX(0,MIN(Z780,Parámetros!$G$22)-Parámetros!$F$22)*Parámetros!$E$22)</f>
        <v>0</v>
      </c>
      <c r="AE780" s="19" t="n">
        <f aca="false">IF(Z780=0,0,MAX(0,MIN(Z780,Parámetros!$G$23)-Parámetros!$F$23)*Parámetros!$E$23)</f>
        <v>0</v>
      </c>
      <c r="AF780" s="36" t="n">
        <f aca="false">SUM(AA780:AE780)</f>
        <v>0</v>
      </c>
      <c r="AG780" s="45" t="str">
        <f aca="false">IF(AM780&lt;=0,"-",INDEX(TR_TASA,MATCH(AM780,TR_DESDE,1)))</f>
        <v>-</v>
      </c>
      <c r="AH780" s="44" t="n">
        <f aca="false">IF($F780="Cese",1,IF($F780="Activo",INDEX(DIV_N,7),0))</f>
        <v>0</v>
      </c>
      <c r="AI780" s="44" t="n">
        <f aca="false">IF($F780="Cese",6,IF($F780="Activo",INDEX(DIV_HASTA,7),0))</f>
        <v>0</v>
      </c>
      <c r="AJ780" s="19" t="n">
        <f aca="false">IF(OR($F780="Activo",$F780="Cese"),SUMIFS(AV774:AV779,D774:D779,"&lt;="&amp;AI780),0)</f>
        <v>0</v>
      </c>
      <c r="AK780" s="19" t="n">
        <f aca="false">IF(OR($F780="Activo",$F780="Cese"),MAX(0,(AF780-AJ780)/AH780),0)</f>
        <v>0</v>
      </c>
      <c r="AL780" s="19" t="n">
        <f aca="false">IF(OR($F780="Activo",$F780="Cese"),K780+IF(PROY_BON="Sí",0,J780),0)</f>
        <v>0</v>
      </c>
      <c r="AM780" s="19" t="n">
        <f aca="false">IF(AL780&gt;0,MAX(0,X780+AL780-Y780),Z780)</f>
        <v>0</v>
      </c>
      <c r="AN780" s="19" t="n">
        <f aca="false">SUMPRODUCT((AM780&gt;TR_DESDE)*(AM780-TR_DESDE)*TR_INC)</f>
        <v>0</v>
      </c>
      <c r="AO780" s="19" t="n">
        <f aca="false">IF(AL780&gt;0,MAX(0,AN780-IF($F780="Cese",MAX(AF780,AJ780),AF780)),0)</f>
        <v>0</v>
      </c>
      <c r="AP780" s="46" t="n">
        <f aca="false">IF(OR($F780="Activo",$F780="Cese"),ROUND(AK780+AO780,2),0)</f>
        <v>0</v>
      </c>
      <c r="AQ780" s="19" t="n">
        <f aca="false">IF($F780="Cese",MAX(0,AJ780-AN780),0)</f>
        <v>0</v>
      </c>
      <c r="AR780" s="19" t="str">
        <f aca="false">IF($B780="","",IF(COUNTIFS(RP_COD,$B780,'Retenciones Planilla'!$I$6:$I$105,"&lt;&gt;")=0,"",SUMIFS('Retenciones Planilla'!$I$6:$I$105,RP_COD,$B780)))</f>
        <v/>
      </c>
      <c r="AS780" s="19" t="str">
        <f aca="false">IF(AR780="","",AR780-AP780)</f>
        <v/>
      </c>
      <c r="AT780" s="23" t="str">
        <f aca="false">IF($B780="","",IF(NOT(OR($F780="Activo",$F780="Cese")),IF(N(AR780)=0,"—","Revisar: sin vínculo"),IF(AR780="",IF(AP780=0,"No corresponde","Sin dato planilla"),IF(ABS(AS780)&lt;=TOL,"OK",IF(AS780&gt;0,"Retuvo de más","Retuvo de menos")))))</f>
        <v/>
      </c>
      <c r="AU780" s="19" t="n">
        <f aca="false">IF(AND(BASE_RET="Planilla (si existe)",AR780&lt;&gt;""),AR780,AP780)</f>
        <v>0</v>
      </c>
      <c r="AV780" s="19" t="n">
        <f aca="false">AU780+N780</f>
        <v>0</v>
      </c>
    </row>
    <row r="781" customFormat="false" ht="15" hidden="false" customHeight="false" outlineLevel="0" collapsed="false">
      <c r="A781" s="43" t="n">
        <v>65</v>
      </c>
      <c r="B781" s="35" t="str">
        <f aca="false">IF(Trabajadores!$B$70="","",Trabajadores!$B$70)</f>
        <v/>
      </c>
      <c r="C781" s="35" t="str">
        <f aca="false">IF($B781="","",Trabajadores!$D$70)</f>
        <v/>
      </c>
      <c r="D781" s="43" t="n">
        <v>8</v>
      </c>
      <c r="E781" s="23" t="s">
        <v>305</v>
      </c>
      <c r="F781" s="23" t="str">
        <f aca="false">IF($B781="","",IF(OR(8&lt;Trabajadores!$M$70,8&gt;Trabajadores!$N$70),"No vinculado",IF(AND(8=Trabajadores!$N$70,Trabajadores!$O$70="Sí"),"Cese","Activo")))</f>
        <v/>
      </c>
      <c r="G781" s="19" t="n">
        <f aca="false">IF($B781="",0,SUMIFS(Ingresos!$V$6:$V$1505,ING_COD,$B781,ING_CLASE,"ORD"))</f>
        <v>0</v>
      </c>
      <c r="H781" s="19" t="n">
        <f aca="false">IF($B781="",0,SUMIFS(Ingresos!$V$6:$V$1505,ING_COD,$B781,ING_CLASE,"ORD",ING_COMP,"Sí"))</f>
        <v>0</v>
      </c>
      <c r="I781" s="19" t="n">
        <f aca="false">IF($B781="",0,SUMIFS(Ingresos!$V$6:$V$1505,ING_COD,$B781,ING_CLASE,"GRA"))</f>
        <v>0</v>
      </c>
      <c r="J781" s="19" t="n">
        <f aca="false">IF($B781="",0,SUMIFS(Ingresos!$V$6:$V$1505,ING_COD,$B781,ING_CLASE,"BON"))</f>
        <v>0</v>
      </c>
      <c r="K781" s="19" t="n">
        <f aca="false">IF($B781="",0,SUMIFS(Ingresos!$V$6:$V$1505,ING_COD,$B781,ING_CLASE,"EXT"))</f>
        <v>0</v>
      </c>
      <c r="L781" s="19" t="n">
        <f aca="false">IF($B781="",0,SUMIFS(Ingresos!$V$6:$V$1505,ING_COD,$B781,ING_CLASE,"OTO"))</f>
        <v>0</v>
      </c>
      <c r="M781" s="19" t="n">
        <f aca="false">IF($B781="",0,SUMIFS(Ingresos!$V$6:$V$1505,ING_COD,$B781,ING_CLASE,"OTX"))</f>
        <v>0</v>
      </c>
      <c r="N781" s="19" t="n">
        <f aca="false">IF($B781="",0,SUMIFS(Ingresos!$V$6:$V$1505,ING_COD,$B781,ING_CLASE,"RETO"))</f>
        <v>0</v>
      </c>
      <c r="O781" s="19" t="n">
        <f aca="false">IF($B781="",0,SUMIFS(Ingresos!$V$6:$V$1505,ING_COD,$B781,ING_CLASE,"INA"))</f>
        <v>0</v>
      </c>
      <c r="P781" s="19" t="n">
        <f aca="false">G781+I781+J781+K781+L781+M781</f>
        <v>0</v>
      </c>
      <c r="Q781" s="44" t="n">
        <f aca="false">IF($F781="Activo",5,IF($F781="Cese",1,0))</f>
        <v>0</v>
      </c>
      <c r="R781" s="19" t="n">
        <f aca="false">G781*Q781</f>
        <v>0</v>
      </c>
      <c r="S781" s="19" t="n">
        <f aca="false">IF($F781="Activo",SUMIFS(I781:I785,$D781:$D785,"&lt;="&amp;Trabajadores!$N$70)+IF(PROY_BON="Sí",SUMIFS(J781:J785,$D781:$D785,"&lt;="&amp;Trabajadores!$N$70),0),IF($F781="Cese",I781+IF(PROY_BON="Sí",J781,0),0))</f>
        <v>0</v>
      </c>
      <c r="T781" s="19" t="n">
        <f aca="false">IF(OR($F781&lt;&gt;"Activo",Trabajadores!$I$70="No"),0,IF(I785=0,H781*(1+IF(PROY_BON="Sí",Trabajadores!$P$70,0))*Trabajadores!$S$70/6*(Trabajadores!$N$70&gt;=12),0))</f>
        <v>0</v>
      </c>
      <c r="U781" s="19" t="n">
        <f aca="false">IF($F781="Activo",IF(Trabajadores!$J$70="Sí",L781*5,L781),IF($F781="Cese",L781,0))</f>
        <v>0</v>
      </c>
      <c r="V781" s="19" t="n">
        <f aca="false">IF(OR($F781="Activo",$F781="Cese"),M781,0)</f>
        <v>0</v>
      </c>
      <c r="W781" s="19" t="n">
        <f aca="false">IF(OR($F781="Activo",$F781="Cese"),SUM(P774:P780),0)</f>
        <v>0</v>
      </c>
      <c r="X781" s="36" t="n">
        <f aca="false">IF(OR($F781="Activo",$F781="Cese"),R781+S781+T781+U781+V781+W781,0)</f>
        <v>0</v>
      </c>
      <c r="Y781" s="19" t="n">
        <f aca="false">IF(OR($F781="Activo",$F781="Cese"),DED_FIJA,0)</f>
        <v>0</v>
      </c>
      <c r="Z781" s="36" t="n">
        <f aca="false">MAX(0,X781-Y781)</f>
        <v>0</v>
      </c>
      <c r="AA781" s="19" t="n">
        <f aca="false">IF(Z781=0,0,MAX(0,MIN(Z781,Parámetros!$G$19)-Parámetros!$F$19)*Parámetros!$E$19)</f>
        <v>0</v>
      </c>
      <c r="AB781" s="19" t="n">
        <f aca="false">IF(Z781=0,0,MAX(0,MIN(Z781,Parámetros!$G$20)-Parámetros!$F$20)*Parámetros!$E$20)</f>
        <v>0</v>
      </c>
      <c r="AC781" s="19" t="n">
        <f aca="false">IF(Z781=0,0,MAX(0,MIN(Z781,Parámetros!$G$21)-Parámetros!$F$21)*Parámetros!$E$21)</f>
        <v>0</v>
      </c>
      <c r="AD781" s="19" t="n">
        <f aca="false">IF(Z781=0,0,MAX(0,MIN(Z781,Parámetros!$G$22)-Parámetros!$F$22)*Parámetros!$E$22)</f>
        <v>0</v>
      </c>
      <c r="AE781" s="19" t="n">
        <f aca="false">IF(Z781=0,0,MAX(0,MIN(Z781,Parámetros!$G$23)-Parámetros!$F$23)*Parámetros!$E$23)</f>
        <v>0</v>
      </c>
      <c r="AF781" s="36" t="n">
        <f aca="false">SUM(AA781:AE781)</f>
        <v>0</v>
      </c>
      <c r="AG781" s="45" t="str">
        <f aca="false">IF(AM781&lt;=0,"-",INDEX(TR_TASA,MATCH(AM781,TR_DESDE,1)))</f>
        <v>-</v>
      </c>
      <c r="AH781" s="44" t="n">
        <f aca="false">IF($F781="Cese",1,IF($F781="Activo",INDEX(DIV_N,8),0))</f>
        <v>0</v>
      </c>
      <c r="AI781" s="44" t="n">
        <f aca="false">IF($F781="Cese",7,IF($F781="Activo",INDEX(DIV_HASTA,8),0))</f>
        <v>0</v>
      </c>
      <c r="AJ781" s="19" t="n">
        <f aca="false">IF(OR($F781="Activo",$F781="Cese"),SUMIFS(AV774:AV780,D774:D780,"&lt;="&amp;AI781),0)</f>
        <v>0</v>
      </c>
      <c r="AK781" s="19" t="n">
        <f aca="false">IF(OR($F781="Activo",$F781="Cese"),MAX(0,(AF781-AJ781)/AH781),0)</f>
        <v>0</v>
      </c>
      <c r="AL781" s="19" t="n">
        <f aca="false">IF(OR($F781="Activo",$F781="Cese"),K781+IF(PROY_BON="Sí",0,J781),0)</f>
        <v>0</v>
      </c>
      <c r="AM781" s="19" t="n">
        <f aca="false">IF(AL781&gt;0,MAX(0,X781+AL781-Y781),Z781)</f>
        <v>0</v>
      </c>
      <c r="AN781" s="19" t="n">
        <f aca="false">SUMPRODUCT((AM781&gt;TR_DESDE)*(AM781-TR_DESDE)*TR_INC)</f>
        <v>0</v>
      </c>
      <c r="AO781" s="19" t="n">
        <f aca="false">IF(AL781&gt;0,MAX(0,AN781-IF($F781="Cese",MAX(AF781,AJ781),AF781)),0)</f>
        <v>0</v>
      </c>
      <c r="AP781" s="46" t="n">
        <f aca="false">IF(OR($F781="Activo",$F781="Cese"),ROUND(AK781+AO781,2),0)</f>
        <v>0</v>
      </c>
      <c r="AQ781" s="19" t="n">
        <f aca="false">IF($F781="Cese",MAX(0,AJ781-AN781),0)</f>
        <v>0</v>
      </c>
      <c r="AR781" s="19" t="str">
        <f aca="false">IF($B781="","",IF(COUNTIFS(RP_COD,$B781,'Retenciones Planilla'!$J$6:$J$105,"&lt;&gt;")=0,"",SUMIFS('Retenciones Planilla'!$J$6:$J$105,RP_COD,$B781)))</f>
        <v/>
      </c>
      <c r="AS781" s="19" t="str">
        <f aca="false">IF(AR781="","",AR781-AP781)</f>
        <v/>
      </c>
      <c r="AT781" s="23" t="str">
        <f aca="false">IF($B781="","",IF(NOT(OR($F781="Activo",$F781="Cese")),IF(N(AR781)=0,"—","Revisar: sin vínculo"),IF(AR781="",IF(AP781=0,"No corresponde","Sin dato planilla"),IF(ABS(AS781)&lt;=TOL,"OK",IF(AS781&gt;0,"Retuvo de más","Retuvo de menos")))))</f>
        <v/>
      </c>
      <c r="AU781" s="19" t="n">
        <f aca="false">IF(AND(BASE_RET="Planilla (si existe)",AR781&lt;&gt;""),AR781,AP781)</f>
        <v>0</v>
      </c>
      <c r="AV781" s="19" t="n">
        <f aca="false">AU781+N781</f>
        <v>0</v>
      </c>
    </row>
    <row r="782" customFormat="false" ht="15" hidden="false" customHeight="false" outlineLevel="0" collapsed="false">
      <c r="A782" s="43" t="n">
        <v>65</v>
      </c>
      <c r="B782" s="35" t="str">
        <f aca="false">IF(Trabajadores!$B$70="","",Trabajadores!$B$70)</f>
        <v/>
      </c>
      <c r="C782" s="35" t="str">
        <f aca="false">IF($B782="","",Trabajadores!$D$70)</f>
        <v/>
      </c>
      <c r="D782" s="43" t="n">
        <v>9</v>
      </c>
      <c r="E782" s="23" t="s">
        <v>306</v>
      </c>
      <c r="F782" s="23" t="str">
        <f aca="false">IF($B782="","",IF(OR(9&lt;Trabajadores!$M$70,9&gt;Trabajadores!$N$70),"No vinculado",IF(AND(9=Trabajadores!$N$70,Trabajadores!$O$70="Sí"),"Cese","Activo")))</f>
        <v/>
      </c>
      <c r="G782" s="19" t="n">
        <f aca="false">IF($B782="",0,SUMIFS(Ingresos!$W$6:$W$1505,ING_COD,$B782,ING_CLASE,"ORD"))</f>
        <v>0</v>
      </c>
      <c r="H782" s="19" t="n">
        <f aca="false">IF($B782="",0,SUMIFS(Ingresos!$W$6:$W$1505,ING_COD,$B782,ING_CLASE,"ORD",ING_COMP,"Sí"))</f>
        <v>0</v>
      </c>
      <c r="I782" s="19" t="n">
        <f aca="false">IF($B782="",0,SUMIFS(Ingresos!$W$6:$W$1505,ING_COD,$B782,ING_CLASE,"GRA"))</f>
        <v>0</v>
      </c>
      <c r="J782" s="19" t="n">
        <f aca="false">IF($B782="",0,SUMIFS(Ingresos!$W$6:$W$1505,ING_COD,$B782,ING_CLASE,"BON"))</f>
        <v>0</v>
      </c>
      <c r="K782" s="19" t="n">
        <f aca="false">IF($B782="",0,SUMIFS(Ingresos!$W$6:$W$1505,ING_COD,$B782,ING_CLASE,"EXT"))</f>
        <v>0</v>
      </c>
      <c r="L782" s="19" t="n">
        <f aca="false">IF($B782="",0,SUMIFS(Ingresos!$W$6:$W$1505,ING_COD,$B782,ING_CLASE,"OTO"))</f>
        <v>0</v>
      </c>
      <c r="M782" s="19" t="n">
        <f aca="false">IF($B782="",0,SUMIFS(Ingresos!$W$6:$W$1505,ING_COD,$B782,ING_CLASE,"OTX"))</f>
        <v>0</v>
      </c>
      <c r="N782" s="19" t="n">
        <f aca="false">IF($B782="",0,SUMIFS(Ingresos!$W$6:$W$1505,ING_COD,$B782,ING_CLASE,"RETO"))</f>
        <v>0</v>
      </c>
      <c r="O782" s="19" t="n">
        <f aca="false">IF($B782="",0,SUMIFS(Ingresos!$W$6:$W$1505,ING_COD,$B782,ING_CLASE,"INA"))</f>
        <v>0</v>
      </c>
      <c r="P782" s="19" t="n">
        <f aca="false">G782+I782+J782+K782+L782+M782</f>
        <v>0</v>
      </c>
      <c r="Q782" s="44" t="n">
        <f aca="false">IF($F782="Activo",4,IF($F782="Cese",1,0))</f>
        <v>0</v>
      </c>
      <c r="R782" s="19" t="n">
        <f aca="false">G782*Q782</f>
        <v>0</v>
      </c>
      <c r="S782" s="19" t="n">
        <f aca="false">IF($F782="Activo",SUMIFS(I782:I785,$D782:$D785,"&lt;="&amp;Trabajadores!$N$70)+IF(PROY_BON="Sí",SUMIFS(J782:J785,$D782:$D785,"&lt;="&amp;Trabajadores!$N$70),0),IF($F782="Cese",I782+IF(PROY_BON="Sí",J782,0),0))</f>
        <v>0</v>
      </c>
      <c r="T782" s="19" t="n">
        <f aca="false">IF(OR($F782&lt;&gt;"Activo",Trabajadores!$I$70="No"),0,IF(I785=0,H782*(1+IF(PROY_BON="Sí",Trabajadores!$P$70,0))*Trabajadores!$S$70/6*(Trabajadores!$N$70&gt;=12),0))</f>
        <v>0</v>
      </c>
      <c r="U782" s="19" t="n">
        <f aca="false">IF($F782="Activo",IF(Trabajadores!$J$70="Sí",L782*4,L782),IF($F782="Cese",L782,0))</f>
        <v>0</v>
      </c>
      <c r="V782" s="19" t="n">
        <f aca="false">IF(OR($F782="Activo",$F782="Cese"),M782,0)</f>
        <v>0</v>
      </c>
      <c r="W782" s="19" t="n">
        <f aca="false">IF(OR($F782="Activo",$F782="Cese"),SUM(P774:P781),0)</f>
        <v>0</v>
      </c>
      <c r="X782" s="36" t="n">
        <f aca="false">IF(OR($F782="Activo",$F782="Cese"),R782+S782+T782+U782+V782+W782,0)</f>
        <v>0</v>
      </c>
      <c r="Y782" s="19" t="n">
        <f aca="false">IF(OR($F782="Activo",$F782="Cese"),DED_FIJA,0)</f>
        <v>0</v>
      </c>
      <c r="Z782" s="36" t="n">
        <f aca="false">MAX(0,X782-Y782)</f>
        <v>0</v>
      </c>
      <c r="AA782" s="19" t="n">
        <f aca="false">IF(Z782=0,0,MAX(0,MIN(Z782,Parámetros!$G$19)-Parámetros!$F$19)*Parámetros!$E$19)</f>
        <v>0</v>
      </c>
      <c r="AB782" s="19" t="n">
        <f aca="false">IF(Z782=0,0,MAX(0,MIN(Z782,Parámetros!$G$20)-Parámetros!$F$20)*Parámetros!$E$20)</f>
        <v>0</v>
      </c>
      <c r="AC782" s="19" t="n">
        <f aca="false">IF(Z782=0,0,MAX(0,MIN(Z782,Parámetros!$G$21)-Parámetros!$F$21)*Parámetros!$E$21)</f>
        <v>0</v>
      </c>
      <c r="AD782" s="19" t="n">
        <f aca="false">IF(Z782=0,0,MAX(0,MIN(Z782,Parámetros!$G$22)-Parámetros!$F$22)*Parámetros!$E$22)</f>
        <v>0</v>
      </c>
      <c r="AE782" s="19" t="n">
        <f aca="false">IF(Z782=0,0,MAX(0,MIN(Z782,Parámetros!$G$23)-Parámetros!$F$23)*Parámetros!$E$23)</f>
        <v>0</v>
      </c>
      <c r="AF782" s="36" t="n">
        <f aca="false">SUM(AA782:AE782)</f>
        <v>0</v>
      </c>
      <c r="AG782" s="45" t="str">
        <f aca="false">IF(AM782&lt;=0,"-",INDEX(TR_TASA,MATCH(AM782,TR_DESDE,1)))</f>
        <v>-</v>
      </c>
      <c r="AH782" s="44" t="n">
        <f aca="false">IF($F782="Cese",1,IF($F782="Activo",INDEX(DIV_N,9),0))</f>
        <v>0</v>
      </c>
      <c r="AI782" s="44" t="n">
        <f aca="false">IF($F782="Cese",8,IF($F782="Activo",INDEX(DIV_HASTA,9),0))</f>
        <v>0</v>
      </c>
      <c r="AJ782" s="19" t="n">
        <f aca="false">IF(OR($F782="Activo",$F782="Cese"),SUMIFS(AV774:AV781,D774:D781,"&lt;="&amp;AI782),0)</f>
        <v>0</v>
      </c>
      <c r="AK782" s="19" t="n">
        <f aca="false">IF(OR($F782="Activo",$F782="Cese"),MAX(0,(AF782-AJ782)/AH782),0)</f>
        <v>0</v>
      </c>
      <c r="AL782" s="19" t="n">
        <f aca="false">IF(OR($F782="Activo",$F782="Cese"),K782+IF(PROY_BON="Sí",0,J782),0)</f>
        <v>0</v>
      </c>
      <c r="AM782" s="19" t="n">
        <f aca="false">IF(AL782&gt;0,MAX(0,X782+AL782-Y782),Z782)</f>
        <v>0</v>
      </c>
      <c r="AN782" s="19" t="n">
        <f aca="false">SUMPRODUCT((AM782&gt;TR_DESDE)*(AM782-TR_DESDE)*TR_INC)</f>
        <v>0</v>
      </c>
      <c r="AO782" s="19" t="n">
        <f aca="false">IF(AL782&gt;0,MAX(0,AN782-IF($F782="Cese",MAX(AF782,AJ782),AF782)),0)</f>
        <v>0</v>
      </c>
      <c r="AP782" s="46" t="n">
        <f aca="false">IF(OR($F782="Activo",$F782="Cese"),ROUND(AK782+AO782,2),0)</f>
        <v>0</v>
      </c>
      <c r="AQ782" s="19" t="n">
        <f aca="false">IF($F782="Cese",MAX(0,AJ782-AN782),0)</f>
        <v>0</v>
      </c>
      <c r="AR782" s="19" t="str">
        <f aca="false">IF($B782="","",IF(COUNTIFS(RP_COD,$B782,'Retenciones Planilla'!$K$6:$K$105,"&lt;&gt;")=0,"",SUMIFS('Retenciones Planilla'!$K$6:$K$105,RP_COD,$B782)))</f>
        <v/>
      </c>
      <c r="AS782" s="19" t="str">
        <f aca="false">IF(AR782="","",AR782-AP782)</f>
        <v/>
      </c>
      <c r="AT782" s="23" t="str">
        <f aca="false">IF($B782="","",IF(NOT(OR($F782="Activo",$F782="Cese")),IF(N(AR782)=0,"—","Revisar: sin vínculo"),IF(AR782="",IF(AP782=0,"No corresponde","Sin dato planilla"),IF(ABS(AS782)&lt;=TOL,"OK",IF(AS782&gt;0,"Retuvo de más","Retuvo de menos")))))</f>
        <v/>
      </c>
      <c r="AU782" s="19" t="n">
        <f aca="false">IF(AND(BASE_RET="Planilla (si existe)",AR782&lt;&gt;""),AR782,AP782)</f>
        <v>0</v>
      </c>
      <c r="AV782" s="19" t="n">
        <f aca="false">AU782+N782</f>
        <v>0</v>
      </c>
    </row>
    <row r="783" customFormat="false" ht="15" hidden="false" customHeight="false" outlineLevel="0" collapsed="false">
      <c r="A783" s="43" t="n">
        <v>65</v>
      </c>
      <c r="B783" s="35" t="str">
        <f aca="false">IF(Trabajadores!$B$70="","",Trabajadores!$B$70)</f>
        <v/>
      </c>
      <c r="C783" s="35" t="str">
        <f aca="false">IF($B783="","",Trabajadores!$D$70)</f>
        <v/>
      </c>
      <c r="D783" s="43" t="n">
        <v>10</v>
      </c>
      <c r="E783" s="23" t="s">
        <v>307</v>
      </c>
      <c r="F783" s="23" t="str">
        <f aca="false">IF($B783="","",IF(OR(10&lt;Trabajadores!$M$70,10&gt;Trabajadores!$N$70),"No vinculado",IF(AND(10=Trabajadores!$N$70,Trabajadores!$O$70="Sí"),"Cese","Activo")))</f>
        <v/>
      </c>
      <c r="G783" s="19" t="n">
        <f aca="false">IF($B783="",0,SUMIFS(Ingresos!$X$6:$X$1505,ING_COD,$B783,ING_CLASE,"ORD"))</f>
        <v>0</v>
      </c>
      <c r="H783" s="19" t="n">
        <f aca="false">IF($B783="",0,SUMIFS(Ingresos!$X$6:$X$1505,ING_COD,$B783,ING_CLASE,"ORD",ING_COMP,"Sí"))</f>
        <v>0</v>
      </c>
      <c r="I783" s="19" t="n">
        <f aca="false">IF($B783="",0,SUMIFS(Ingresos!$X$6:$X$1505,ING_COD,$B783,ING_CLASE,"GRA"))</f>
        <v>0</v>
      </c>
      <c r="J783" s="19" t="n">
        <f aca="false">IF($B783="",0,SUMIFS(Ingresos!$X$6:$X$1505,ING_COD,$B783,ING_CLASE,"BON"))</f>
        <v>0</v>
      </c>
      <c r="K783" s="19" t="n">
        <f aca="false">IF($B783="",0,SUMIFS(Ingresos!$X$6:$X$1505,ING_COD,$B783,ING_CLASE,"EXT"))</f>
        <v>0</v>
      </c>
      <c r="L783" s="19" t="n">
        <f aca="false">IF($B783="",0,SUMIFS(Ingresos!$X$6:$X$1505,ING_COD,$B783,ING_CLASE,"OTO"))</f>
        <v>0</v>
      </c>
      <c r="M783" s="19" t="n">
        <f aca="false">IF($B783="",0,SUMIFS(Ingresos!$X$6:$X$1505,ING_COD,$B783,ING_CLASE,"OTX"))</f>
        <v>0</v>
      </c>
      <c r="N783" s="19" t="n">
        <f aca="false">IF($B783="",0,SUMIFS(Ingresos!$X$6:$X$1505,ING_COD,$B783,ING_CLASE,"RETO"))</f>
        <v>0</v>
      </c>
      <c r="O783" s="19" t="n">
        <f aca="false">IF($B783="",0,SUMIFS(Ingresos!$X$6:$X$1505,ING_COD,$B783,ING_CLASE,"INA"))</f>
        <v>0</v>
      </c>
      <c r="P783" s="19" t="n">
        <f aca="false">G783+I783+J783+K783+L783+M783</f>
        <v>0</v>
      </c>
      <c r="Q783" s="44" t="n">
        <f aca="false">IF($F783="Activo",3,IF($F783="Cese",1,0))</f>
        <v>0</v>
      </c>
      <c r="R783" s="19" t="n">
        <f aca="false">G783*Q783</f>
        <v>0</v>
      </c>
      <c r="S783" s="19" t="n">
        <f aca="false">IF($F783="Activo",SUMIFS(I783:I785,$D783:$D785,"&lt;="&amp;Trabajadores!$N$70)+IF(PROY_BON="Sí",SUMIFS(J783:J785,$D783:$D785,"&lt;="&amp;Trabajadores!$N$70),0),IF($F783="Cese",I783+IF(PROY_BON="Sí",J783,0),0))</f>
        <v>0</v>
      </c>
      <c r="T783" s="19" t="n">
        <f aca="false">IF(OR($F783&lt;&gt;"Activo",Trabajadores!$I$70="No"),0,IF(I785=0,H783*(1+IF(PROY_BON="Sí",Trabajadores!$P$70,0))*Trabajadores!$S$70/6*(Trabajadores!$N$70&gt;=12),0))</f>
        <v>0</v>
      </c>
      <c r="U783" s="19" t="n">
        <f aca="false">IF($F783="Activo",IF(Trabajadores!$J$70="Sí",L783*3,L783),IF($F783="Cese",L783,0))</f>
        <v>0</v>
      </c>
      <c r="V783" s="19" t="n">
        <f aca="false">IF(OR($F783="Activo",$F783="Cese"),M783,0)</f>
        <v>0</v>
      </c>
      <c r="W783" s="19" t="n">
        <f aca="false">IF(OR($F783="Activo",$F783="Cese"),SUM(P774:P782),0)</f>
        <v>0</v>
      </c>
      <c r="X783" s="36" t="n">
        <f aca="false">IF(OR($F783="Activo",$F783="Cese"),R783+S783+T783+U783+V783+W783,0)</f>
        <v>0</v>
      </c>
      <c r="Y783" s="19" t="n">
        <f aca="false">IF(OR($F783="Activo",$F783="Cese"),DED_FIJA,0)</f>
        <v>0</v>
      </c>
      <c r="Z783" s="36" t="n">
        <f aca="false">MAX(0,X783-Y783)</f>
        <v>0</v>
      </c>
      <c r="AA783" s="19" t="n">
        <f aca="false">IF(Z783=0,0,MAX(0,MIN(Z783,Parámetros!$G$19)-Parámetros!$F$19)*Parámetros!$E$19)</f>
        <v>0</v>
      </c>
      <c r="AB783" s="19" t="n">
        <f aca="false">IF(Z783=0,0,MAX(0,MIN(Z783,Parámetros!$G$20)-Parámetros!$F$20)*Parámetros!$E$20)</f>
        <v>0</v>
      </c>
      <c r="AC783" s="19" t="n">
        <f aca="false">IF(Z783=0,0,MAX(0,MIN(Z783,Parámetros!$G$21)-Parámetros!$F$21)*Parámetros!$E$21)</f>
        <v>0</v>
      </c>
      <c r="AD783" s="19" t="n">
        <f aca="false">IF(Z783=0,0,MAX(0,MIN(Z783,Parámetros!$G$22)-Parámetros!$F$22)*Parámetros!$E$22)</f>
        <v>0</v>
      </c>
      <c r="AE783" s="19" t="n">
        <f aca="false">IF(Z783=0,0,MAX(0,MIN(Z783,Parámetros!$G$23)-Parámetros!$F$23)*Parámetros!$E$23)</f>
        <v>0</v>
      </c>
      <c r="AF783" s="36" t="n">
        <f aca="false">SUM(AA783:AE783)</f>
        <v>0</v>
      </c>
      <c r="AG783" s="45" t="str">
        <f aca="false">IF(AM783&lt;=0,"-",INDEX(TR_TASA,MATCH(AM783,TR_DESDE,1)))</f>
        <v>-</v>
      </c>
      <c r="AH783" s="44" t="n">
        <f aca="false">IF($F783="Cese",1,IF($F783="Activo",INDEX(DIV_N,10),0))</f>
        <v>0</v>
      </c>
      <c r="AI783" s="44" t="n">
        <f aca="false">IF($F783="Cese",9,IF($F783="Activo",INDEX(DIV_HASTA,10),0))</f>
        <v>0</v>
      </c>
      <c r="AJ783" s="19" t="n">
        <f aca="false">IF(OR($F783="Activo",$F783="Cese"),SUMIFS(AV774:AV782,D774:D782,"&lt;="&amp;AI783),0)</f>
        <v>0</v>
      </c>
      <c r="AK783" s="19" t="n">
        <f aca="false">IF(OR($F783="Activo",$F783="Cese"),MAX(0,(AF783-AJ783)/AH783),0)</f>
        <v>0</v>
      </c>
      <c r="AL783" s="19" t="n">
        <f aca="false">IF(OR($F783="Activo",$F783="Cese"),K783+IF(PROY_BON="Sí",0,J783),0)</f>
        <v>0</v>
      </c>
      <c r="AM783" s="19" t="n">
        <f aca="false">IF(AL783&gt;0,MAX(0,X783+AL783-Y783),Z783)</f>
        <v>0</v>
      </c>
      <c r="AN783" s="19" t="n">
        <f aca="false">SUMPRODUCT((AM783&gt;TR_DESDE)*(AM783-TR_DESDE)*TR_INC)</f>
        <v>0</v>
      </c>
      <c r="AO783" s="19" t="n">
        <f aca="false">IF(AL783&gt;0,MAX(0,AN783-IF($F783="Cese",MAX(AF783,AJ783),AF783)),0)</f>
        <v>0</v>
      </c>
      <c r="AP783" s="46" t="n">
        <f aca="false">IF(OR($F783="Activo",$F783="Cese"),ROUND(AK783+AO783,2),0)</f>
        <v>0</v>
      </c>
      <c r="AQ783" s="19" t="n">
        <f aca="false">IF($F783="Cese",MAX(0,AJ783-AN783),0)</f>
        <v>0</v>
      </c>
      <c r="AR783" s="19" t="str">
        <f aca="false">IF($B783="","",IF(COUNTIFS(RP_COD,$B783,'Retenciones Planilla'!$L$6:$L$105,"&lt;&gt;")=0,"",SUMIFS('Retenciones Planilla'!$L$6:$L$105,RP_COD,$B783)))</f>
        <v/>
      </c>
      <c r="AS783" s="19" t="str">
        <f aca="false">IF(AR783="","",AR783-AP783)</f>
        <v/>
      </c>
      <c r="AT783" s="23" t="str">
        <f aca="false">IF($B783="","",IF(NOT(OR($F783="Activo",$F783="Cese")),IF(N(AR783)=0,"—","Revisar: sin vínculo"),IF(AR783="",IF(AP783=0,"No corresponde","Sin dato planilla"),IF(ABS(AS783)&lt;=TOL,"OK",IF(AS783&gt;0,"Retuvo de más","Retuvo de menos")))))</f>
        <v/>
      </c>
      <c r="AU783" s="19" t="n">
        <f aca="false">IF(AND(BASE_RET="Planilla (si existe)",AR783&lt;&gt;""),AR783,AP783)</f>
        <v>0</v>
      </c>
      <c r="AV783" s="19" t="n">
        <f aca="false">AU783+N783</f>
        <v>0</v>
      </c>
    </row>
    <row r="784" customFormat="false" ht="15" hidden="false" customHeight="false" outlineLevel="0" collapsed="false">
      <c r="A784" s="43" t="n">
        <v>65</v>
      </c>
      <c r="B784" s="35" t="str">
        <f aca="false">IF(Trabajadores!$B$70="","",Trabajadores!$B$70)</f>
        <v/>
      </c>
      <c r="C784" s="35" t="str">
        <f aca="false">IF($B784="","",Trabajadores!$D$70)</f>
        <v/>
      </c>
      <c r="D784" s="43" t="n">
        <v>11</v>
      </c>
      <c r="E784" s="23" t="s">
        <v>308</v>
      </c>
      <c r="F784" s="23" t="str">
        <f aca="false">IF($B784="","",IF(OR(11&lt;Trabajadores!$M$70,11&gt;Trabajadores!$N$70),"No vinculado",IF(AND(11=Trabajadores!$N$70,Trabajadores!$O$70="Sí"),"Cese","Activo")))</f>
        <v/>
      </c>
      <c r="G784" s="19" t="n">
        <f aca="false">IF($B784="",0,SUMIFS(Ingresos!$Y$6:$Y$1505,ING_COD,$B784,ING_CLASE,"ORD"))</f>
        <v>0</v>
      </c>
      <c r="H784" s="19" t="n">
        <f aca="false">IF($B784="",0,SUMIFS(Ingresos!$Y$6:$Y$1505,ING_COD,$B784,ING_CLASE,"ORD",ING_COMP,"Sí"))</f>
        <v>0</v>
      </c>
      <c r="I784" s="19" t="n">
        <f aca="false">IF($B784="",0,SUMIFS(Ingresos!$Y$6:$Y$1505,ING_COD,$B784,ING_CLASE,"GRA"))</f>
        <v>0</v>
      </c>
      <c r="J784" s="19" t="n">
        <f aca="false">IF($B784="",0,SUMIFS(Ingresos!$Y$6:$Y$1505,ING_COD,$B784,ING_CLASE,"BON"))</f>
        <v>0</v>
      </c>
      <c r="K784" s="19" t="n">
        <f aca="false">IF($B784="",0,SUMIFS(Ingresos!$Y$6:$Y$1505,ING_COD,$B784,ING_CLASE,"EXT"))</f>
        <v>0</v>
      </c>
      <c r="L784" s="19" t="n">
        <f aca="false">IF($B784="",0,SUMIFS(Ingresos!$Y$6:$Y$1505,ING_COD,$B784,ING_CLASE,"OTO"))</f>
        <v>0</v>
      </c>
      <c r="M784" s="19" t="n">
        <f aca="false">IF($B784="",0,SUMIFS(Ingresos!$Y$6:$Y$1505,ING_COD,$B784,ING_CLASE,"OTX"))</f>
        <v>0</v>
      </c>
      <c r="N784" s="19" t="n">
        <f aca="false">IF($B784="",0,SUMIFS(Ingresos!$Y$6:$Y$1505,ING_COD,$B784,ING_CLASE,"RETO"))</f>
        <v>0</v>
      </c>
      <c r="O784" s="19" t="n">
        <f aca="false">IF($B784="",0,SUMIFS(Ingresos!$Y$6:$Y$1505,ING_COD,$B784,ING_CLASE,"INA"))</f>
        <v>0</v>
      </c>
      <c r="P784" s="19" t="n">
        <f aca="false">G784+I784+J784+K784+L784+M784</f>
        <v>0</v>
      </c>
      <c r="Q784" s="44" t="n">
        <f aca="false">IF($F784="Activo",2,IF($F784="Cese",1,0))</f>
        <v>0</v>
      </c>
      <c r="R784" s="19" t="n">
        <f aca="false">G784*Q784</f>
        <v>0</v>
      </c>
      <c r="S784" s="19" t="n">
        <f aca="false">IF($F784="Activo",SUMIFS(I784:I785,$D784:$D785,"&lt;="&amp;Trabajadores!$N$70)+IF(PROY_BON="Sí",SUMIFS(J784:J785,$D784:$D785,"&lt;="&amp;Trabajadores!$N$70),0),IF($F784="Cese",I784+IF(PROY_BON="Sí",J784,0),0))</f>
        <v>0</v>
      </c>
      <c r="T784" s="19" t="n">
        <f aca="false">IF(OR($F784&lt;&gt;"Activo",Trabajadores!$I$70="No"),0,IF(I785=0,H784*(1+IF(PROY_BON="Sí",Trabajadores!$P$70,0))*Trabajadores!$S$70/6*(Trabajadores!$N$70&gt;=12),0))</f>
        <v>0</v>
      </c>
      <c r="U784" s="19" t="n">
        <f aca="false">IF($F784="Activo",IF(Trabajadores!$J$70="Sí",L784*2,L784),IF($F784="Cese",L784,0))</f>
        <v>0</v>
      </c>
      <c r="V784" s="19" t="n">
        <f aca="false">IF(OR($F784="Activo",$F784="Cese"),M784,0)</f>
        <v>0</v>
      </c>
      <c r="W784" s="19" t="n">
        <f aca="false">IF(OR($F784="Activo",$F784="Cese"),SUM(P774:P783),0)</f>
        <v>0</v>
      </c>
      <c r="X784" s="36" t="n">
        <f aca="false">IF(OR($F784="Activo",$F784="Cese"),R784+S784+T784+U784+V784+W784,0)</f>
        <v>0</v>
      </c>
      <c r="Y784" s="19" t="n">
        <f aca="false">IF(OR($F784="Activo",$F784="Cese"),DED_FIJA,0)</f>
        <v>0</v>
      </c>
      <c r="Z784" s="36" t="n">
        <f aca="false">MAX(0,X784-Y784)</f>
        <v>0</v>
      </c>
      <c r="AA784" s="19" t="n">
        <f aca="false">IF(Z784=0,0,MAX(0,MIN(Z784,Parámetros!$G$19)-Parámetros!$F$19)*Parámetros!$E$19)</f>
        <v>0</v>
      </c>
      <c r="AB784" s="19" t="n">
        <f aca="false">IF(Z784=0,0,MAX(0,MIN(Z784,Parámetros!$G$20)-Parámetros!$F$20)*Parámetros!$E$20)</f>
        <v>0</v>
      </c>
      <c r="AC784" s="19" t="n">
        <f aca="false">IF(Z784=0,0,MAX(0,MIN(Z784,Parámetros!$G$21)-Parámetros!$F$21)*Parámetros!$E$21)</f>
        <v>0</v>
      </c>
      <c r="AD784" s="19" t="n">
        <f aca="false">IF(Z784=0,0,MAX(0,MIN(Z784,Parámetros!$G$22)-Parámetros!$F$22)*Parámetros!$E$22)</f>
        <v>0</v>
      </c>
      <c r="AE784" s="19" t="n">
        <f aca="false">IF(Z784=0,0,MAX(0,MIN(Z784,Parámetros!$G$23)-Parámetros!$F$23)*Parámetros!$E$23)</f>
        <v>0</v>
      </c>
      <c r="AF784" s="36" t="n">
        <f aca="false">SUM(AA784:AE784)</f>
        <v>0</v>
      </c>
      <c r="AG784" s="45" t="str">
        <f aca="false">IF(AM784&lt;=0,"-",INDEX(TR_TASA,MATCH(AM784,TR_DESDE,1)))</f>
        <v>-</v>
      </c>
      <c r="AH784" s="44" t="n">
        <f aca="false">IF($F784="Cese",1,IF($F784="Activo",INDEX(DIV_N,11),0))</f>
        <v>0</v>
      </c>
      <c r="AI784" s="44" t="n">
        <f aca="false">IF($F784="Cese",10,IF($F784="Activo",INDEX(DIV_HASTA,11),0))</f>
        <v>0</v>
      </c>
      <c r="AJ784" s="19" t="n">
        <f aca="false">IF(OR($F784="Activo",$F784="Cese"),SUMIFS(AV774:AV783,D774:D783,"&lt;="&amp;AI784),0)</f>
        <v>0</v>
      </c>
      <c r="AK784" s="19" t="n">
        <f aca="false">IF(OR($F784="Activo",$F784="Cese"),MAX(0,(AF784-AJ784)/AH784),0)</f>
        <v>0</v>
      </c>
      <c r="AL784" s="19" t="n">
        <f aca="false">IF(OR($F784="Activo",$F784="Cese"),K784+IF(PROY_BON="Sí",0,J784),0)</f>
        <v>0</v>
      </c>
      <c r="AM784" s="19" t="n">
        <f aca="false">IF(AL784&gt;0,MAX(0,X784+AL784-Y784),Z784)</f>
        <v>0</v>
      </c>
      <c r="AN784" s="19" t="n">
        <f aca="false">SUMPRODUCT((AM784&gt;TR_DESDE)*(AM784-TR_DESDE)*TR_INC)</f>
        <v>0</v>
      </c>
      <c r="AO784" s="19" t="n">
        <f aca="false">IF(AL784&gt;0,MAX(0,AN784-IF($F784="Cese",MAX(AF784,AJ784),AF784)),0)</f>
        <v>0</v>
      </c>
      <c r="AP784" s="46" t="n">
        <f aca="false">IF(OR($F784="Activo",$F784="Cese"),ROUND(AK784+AO784,2),0)</f>
        <v>0</v>
      </c>
      <c r="AQ784" s="19" t="n">
        <f aca="false">IF($F784="Cese",MAX(0,AJ784-AN784),0)</f>
        <v>0</v>
      </c>
      <c r="AR784" s="19" t="str">
        <f aca="false">IF($B784="","",IF(COUNTIFS(RP_COD,$B784,'Retenciones Planilla'!$M$6:$M$105,"&lt;&gt;")=0,"",SUMIFS('Retenciones Planilla'!$M$6:$M$105,RP_COD,$B784)))</f>
        <v/>
      </c>
      <c r="AS784" s="19" t="str">
        <f aca="false">IF(AR784="","",AR784-AP784)</f>
        <v/>
      </c>
      <c r="AT784" s="23" t="str">
        <f aca="false">IF($B784="","",IF(NOT(OR($F784="Activo",$F784="Cese")),IF(N(AR784)=0,"—","Revisar: sin vínculo"),IF(AR784="",IF(AP784=0,"No corresponde","Sin dato planilla"),IF(ABS(AS784)&lt;=TOL,"OK",IF(AS784&gt;0,"Retuvo de más","Retuvo de menos")))))</f>
        <v/>
      </c>
      <c r="AU784" s="19" t="n">
        <f aca="false">IF(AND(BASE_RET="Planilla (si existe)",AR784&lt;&gt;""),AR784,AP784)</f>
        <v>0</v>
      </c>
      <c r="AV784" s="19" t="n">
        <f aca="false">AU784+N784</f>
        <v>0</v>
      </c>
    </row>
    <row r="785" customFormat="false" ht="15" hidden="false" customHeight="false" outlineLevel="0" collapsed="false">
      <c r="A785" s="43" t="n">
        <v>65</v>
      </c>
      <c r="B785" s="35" t="str">
        <f aca="false">IF(Trabajadores!$B$70="","",Trabajadores!$B$70)</f>
        <v/>
      </c>
      <c r="C785" s="35" t="str">
        <f aca="false">IF($B785="","",Trabajadores!$D$70)</f>
        <v/>
      </c>
      <c r="D785" s="43" t="n">
        <v>12</v>
      </c>
      <c r="E785" s="23" t="s">
        <v>309</v>
      </c>
      <c r="F785" s="23" t="str">
        <f aca="false">IF($B785="","",IF(OR(12&lt;Trabajadores!$M$70,12&gt;Trabajadores!$N$70),"No vinculado",IF(AND(12=Trabajadores!$N$70,Trabajadores!$O$70="Sí"),"Cese","Activo")))</f>
        <v/>
      </c>
      <c r="G785" s="19" t="n">
        <f aca="false">IF($B785="",0,SUMIFS(Ingresos!$Z$6:$Z$1505,ING_COD,$B785,ING_CLASE,"ORD"))</f>
        <v>0</v>
      </c>
      <c r="H785" s="19" t="n">
        <f aca="false">IF($B785="",0,SUMIFS(Ingresos!$Z$6:$Z$1505,ING_COD,$B785,ING_CLASE,"ORD",ING_COMP,"Sí"))</f>
        <v>0</v>
      </c>
      <c r="I785" s="19" t="n">
        <f aca="false">IF($B785="",0,SUMIFS(Ingresos!$Z$6:$Z$1505,ING_COD,$B785,ING_CLASE,"GRA"))</f>
        <v>0</v>
      </c>
      <c r="J785" s="19" t="n">
        <f aca="false">IF($B785="",0,SUMIFS(Ingresos!$Z$6:$Z$1505,ING_COD,$B785,ING_CLASE,"BON"))</f>
        <v>0</v>
      </c>
      <c r="K785" s="19" t="n">
        <f aca="false">IF($B785="",0,SUMIFS(Ingresos!$Z$6:$Z$1505,ING_COD,$B785,ING_CLASE,"EXT"))</f>
        <v>0</v>
      </c>
      <c r="L785" s="19" t="n">
        <f aca="false">IF($B785="",0,SUMIFS(Ingresos!$Z$6:$Z$1505,ING_COD,$B785,ING_CLASE,"OTO"))</f>
        <v>0</v>
      </c>
      <c r="M785" s="19" t="n">
        <f aca="false">IF($B785="",0,SUMIFS(Ingresos!$Z$6:$Z$1505,ING_COD,$B785,ING_CLASE,"OTX"))</f>
        <v>0</v>
      </c>
      <c r="N785" s="19" t="n">
        <f aca="false">IF($B785="",0,SUMIFS(Ingresos!$Z$6:$Z$1505,ING_COD,$B785,ING_CLASE,"RETO"))</f>
        <v>0</v>
      </c>
      <c r="O785" s="19" t="n">
        <f aca="false">IF($B785="",0,SUMIFS(Ingresos!$Z$6:$Z$1505,ING_COD,$B785,ING_CLASE,"INA"))</f>
        <v>0</v>
      </c>
      <c r="P785" s="19" t="n">
        <f aca="false">G785+I785+J785+K785+L785+M785</f>
        <v>0</v>
      </c>
      <c r="Q785" s="44" t="n">
        <f aca="false">IF($F785="Activo",1,IF($F785="Cese",1,0))</f>
        <v>0</v>
      </c>
      <c r="R785" s="19" t="n">
        <f aca="false">G785*Q785</f>
        <v>0</v>
      </c>
      <c r="S785" s="19" t="n">
        <f aca="false">IF($F785="Activo",SUMIFS(I785:I785,$D785:$D785,"&lt;="&amp;Trabajadores!$N$70)+IF(PROY_BON="Sí",SUMIFS(J785:J785,$D785:$D785,"&lt;="&amp;Trabajadores!$N$70),0),IF($F785="Cese",I785+IF(PROY_BON="Sí",J785,0),0))</f>
        <v>0</v>
      </c>
      <c r="T785" s="19" t="n">
        <f aca="false">0</f>
        <v>0</v>
      </c>
      <c r="U785" s="19" t="n">
        <f aca="false">IF($F785="Activo",IF(Trabajadores!$J$70="Sí",L785*1,L785),IF($F785="Cese",L785,0))</f>
        <v>0</v>
      </c>
      <c r="V785" s="19" t="n">
        <f aca="false">IF(OR($F785="Activo",$F785="Cese"),M785,0)</f>
        <v>0</v>
      </c>
      <c r="W785" s="19" t="n">
        <f aca="false">IF(OR($F785="Activo",$F785="Cese"),SUM(P774:P784),0)</f>
        <v>0</v>
      </c>
      <c r="X785" s="36" t="n">
        <f aca="false">IF(OR($F785="Activo",$F785="Cese"),R785+S785+T785+U785+V785+W785,0)</f>
        <v>0</v>
      </c>
      <c r="Y785" s="19" t="n">
        <f aca="false">IF(OR($F785="Activo",$F785="Cese"),DED_FIJA,0)</f>
        <v>0</v>
      </c>
      <c r="Z785" s="36" t="n">
        <f aca="false">MAX(0,X785-Y785)</f>
        <v>0</v>
      </c>
      <c r="AA785" s="19" t="n">
        <f aca="false">IF(Z785=0,0,MAX(0,MIN(Z785,Parámetros!$G$19)-Parámetros!$F$19)*Parámetros!$E$19)</f>
        <v>0</v>
      </c>
      <c r="AB785" s="19" t="n">
        <f aca="false">IF(Z785=0,0,MAX(0,MIN(Z785,Parámetros!$G$20)-Parámetros!$F$20)*Parámetros!$E$20)</f>
        <v>0</v>
      </c>
      <c r="AC785" s="19" t="n">
        <f aca="false">IF(Z785=0,0,MAX(0,MIN(Z785,Parámetros!$G$21)-Parámetros!$F$21)*Parámetros!$E$21)</f>
        <v>0</v>
      </c>
      <c r="AD785" s="19" t="n">
        <f aca="false">IF(Z785=0,0,MAX(0,MIN(Z785,Parámetros!$G$22)-Parámetros!$F$22)*Parámetros!$E$22)</f>
        <v>0</v>
      </c>
      <c r="AE785" s="19" t="n">
        <f aca="false">IF(Z785=0,0,MAX(0,MIN(Z785,Parámetros!$G$23)-Parámetros!$F$23)*Parámetros!$E$23)</f>
        <v>0</v>
      </c>
      <c r="AF785" s="36" t="n">
        <f aca="false">SUM(AA785:AE785)</f>
        <v>0</v>
      </c>
      <c r="AG785" s="45" t="str">
        <f aca="false">IF(AM785&lt;=0,"-",INDEX(TR_TASA,MATCH(AM785,TR_DESDE,1)))</f>
        <v>-</v>
      </c>
      <c r="AH785" s="44" t="n">
        <f aca="false">IF($F785="Cese",1,IF($F785="Activo",INDEX(DIV_N,12),0))</f>
        <v>0</v>
      </c>
      <c r="AI785" s="44" t="n">
        <f aca="false">IF($F785="Cese",11,IF($F785="Activo",INDEX(DIV_HASTA,12),0))</f>
        <v>0</v>
      </c>
      <c r="AJ785" s="19" t="n">
        <f aca="false">IF(OR($F785="Activo",$F785="Cese"),SUMIFS(AV774:AV784,D774:D784,"&lt;="&amp;AI785),0)</f>
        <v>0</v>
      </c>
      <c r="AK785" s="19" t="n">
        <f aca="false">IF(OR($F785="Activo",$F785="Cese"),MAX(0,(AF785-AJ785)/AH785),0)</f>
        <v>0</v>
      </c>
      <c r="AL785" s="19" t="n">
        <f aca="false">IF(OR($F785="Activo",$F785="Cese"),K785+IF(PROY_BON="Sí",0,J785),0)</f>
        <v>0</v>
      </c>
      <c r="AM785" s="19" t="n">
        <f aca="false">IF(AL785&gt;0,MAX(0,X785+AL785-Y785),Z785)</f>
        <v>0</v>
      </c>
      <c r="AN785" s="19" t="n">
        <f aca="false">SUMPRODUCT((AM785&gt;TR_DESDE)*(AM785-TR_DESDE)*TR_INC)</f>
        <v>0</v>
      </c>
      <c r="AO785" s="19" t="n">
        <f aca="false">IF(AL785&gt;0,MAX(0,AN785-IF(TRUE(),MAX(AF785,AJ785),AF785)),0)</f>
        <v>0</v>
      </c>
      <c r="AP785" s="46" t="n">
        <f aca="false">IF(OR($F785="Activo",$F785="Cese"),ROUND(AK785+AO785,2),0)</f>
        <v>0</v>
      </c>
      <c r="AQ785" s="19" t="n">
        <f aca="false">IF(OR($F785="Activo",$F785="Cese"),MAX(0,AJ785-AN785),0)</f>
        <v>0</v>
      </c>
      <c r="AR785" s="19" t="str">
        <f aca="false">IF($B785="","",IF(COUNTIFS(RP_COD,$B785,'Retenciones Planilla'!$N$6:$N$105,"&lt;&gt;")=0,"",SUMIFS('Retenciones Planilla'!$N$6:$N$105,RP_COD,$B785)))</f>
        <v/>
      </c>
      <c r="AS785" s="19" t="str">
        <f aca="false">IF(AR785="","",AR785-AP785)</f>
        <v/>
      </c>
      <c r="AT785" s="23" t="str">
        <f aca="false">IF($B785="","",IF(NOT(OR($F785="Activo",$F785="Cese")),IF(N(AR785)=0,"—","Revisar: sin vínculo"),IF(AR785="",IF(AP785=0,"No corresponde","Sin dato planilla"),IF(ABS(AS785)&lt;=TOL,"OK",IF(AS785&gt;0,"Retuvo de más","Retuvo de menos")))))</f>
        <v/>
      </c>
      <c r="AU785" s="19" t="n">
        <f aca="false">IF(AND(BASE_RET="Planilla (si existe)",AR785&lt;&gt;""),AR785,AP785)</f>
        <v>0</v>
      </c>
      <c r="AV785" s="19" t="n">
        <f aca="false">AU785+N785</f>
        <v>0</v>
      </c>
    </row>
    <row r="786" customFormat="false" ht="15" hidden="false" customHeight="false" outlineLevel="0" collapsed="false">
      <c r="A786" s="43" t="n">
        <v>66</v>
      </c>
      <c r="B786" s="35" t="str">
        <f aca="false">IF(Trabajadores!$B$71="","",Trabajadores!$B$71)</f>
        <v/>
      </c>
      <c r="C786" s="35" t="str">
        <f aca="false">IF($B786="","",Trabajadores!$D$71)</f>
        <v/>
      </c>
      <c r="D786" s="43" t="n">
        <v>1</v>
      </c>
      <c r="E786" s="23" t="s">
        <v>298</v>
      </c>
      <c r="F786" s="23" t="str">
        <f aca="false">IF($B786="","",IF(OR(1&lt;Trabajadores!$M$71,1&gt;Trabajadores!$N$71),"No vinculado",IF(AND(1=Trabajadores!$N$71,Trabajadores!$O$71="Sí"),"Cese","Activo")))</f>
        <v/>
      </c>
      <c r="G786" s="19" t="n">
        <f aca="false">IF($B786="",0,SUMIFS(Ingresos!$O$6:$O$1505,ING_COD,$B786,ING_CLASE,"ORD"))</f>
        <v>0</v>
      </c>
      <c r="H786" s="19" t="n">
        <f aca="false">IF($B786="",0,SUMIFS(Ingresos!$O$6:$O$1505,ING_COD,$B786,ING_CLASE,"ORD",ING_COMP,"Sí"))</f>
        <v>0</v>
      </c>
      <c r="I786" s="19" t="n">
        <f aca="false">IF($B786="",0,SUMIFS(Ingresos!$O$6:$O$1505,ING_COD,$B786,ING_CLASE,"GRA"))</f>
        <v>0</v>
      </c>
      <c r="J786" s="19" t="n">
        <f aca="false">IF($B786="",0,SUMIFS(Ingresos!$O$6:$O$1505,ING_COD,$B786,ING_CLASE,"BON"))</f>
        <v>0</v>
      </c>
      <c r="K786" s="19" t="n">
        <f aca="false">IF($B786="",0,SUMIFS(Ingresos!$O$6:$O$1505,ING_COD,$B786,ING_CLASE,"EXT"))</f>
        <v>0</v>
      </c>
      <c r="L786" s="19" t="n">
        <f aca="false">IF($B786="",0,SUMIFS(Ingresos!$O$6:$O$1505,ING_COD,$B786,ING_CLASE,"OTO"))</f>
        <v>0</v>
      </c>
      <c r="M786" s="19" t="n">
        <f aca="false">IF($B786="",0,SUMIFS(Ingresos!$O$6:$O$1505,ING_COD,$B786,ING_CLASE,"OTX"))</f>
        <v>0</v>
      </c>
      <c r="N786" s="19" t="n">
        <f aca="false">IF($B786="",0,SUMIFS(Ingresos!$O$6:$O$1505,ING_COD,$B786,ING_CLASE,"RETO"))</f>
        <v>0</v>
      </c>
      <c r="O786" s="19" t="n">
        <f aca="false">IF($B786="",0,SUMIFS(Ingresos!$O$6:$O$1505,ING_COD,$B786,ING_CLASE,"INA"))</f>
        <v>0</v>
      </c>
      <c r="P786" s="19" t="n">
        <f aca="false">G786+I786+J786+K786+L786+M786</f>
        <v>0</v>
      </c>
      <c r="Q786" s="44" t="n">
        <f aca="false">IF($F786="Activo",12,IF($F786="Cese",1,0))</f>
        <v>0</v>
      </c>
      <c r="R786" s="19" t="n">
        <f aca="false">G786*Q786</f>
        <v>0</v>
      </c>
      <c r="S786" s="19" t="n">
        <f aca="false">IF($F786="Activo",SUMIFS(I786:I797,$D786:$D797,"&lt;="&amp;Trabajadores!$N$71)+IF(PROY_BON="Sí",SUMIFS(J786:J797,$D786:$D797,"&lt;="&amp;Trabajadores!$N$71),0),IF($F786="Cese",I786+IF(PROY_BON="Sí",J786,0),0))</f>
        <v>0</v>
      </c>
      <c r="T786" s="19" t="n">
        <f aca="false">IF(OR($F786&lt;&gt;"Activo",Trabajadores!$I$71="No"),0,IF(I792=0,H786*(1+IF(PROY_BON="Sí",Trabajadores!$P$71,0))*Trabajadores!$R$71/6*(Trabajadores!$N$71&gt;=7),0)+IF(I797=0,H786*(1+IF(PROY_BON="Sí",Trabajadores!$P$71,0))*Trabajadores!$S$71/6*(Trabajadores!$N$71&gt;=12),0))</f>
        <v>0</v>
      </c>
      <c r="U786" s="19" t="n">
        <f aca="false">IF($F786="Activo",IF(Trabajadores!$J$71="Sí",L786*12,L786),IF($F786="Cese",L786,0))</f>
        <v>0</v>
      </c>
      <c r="V786" s="19" t="n">
        <f aca="false">IF(OR($F786="Activo",$F786="Cese"),M786,0)</f>
        <v>0</v>
      </c>
      <c r="W786" s="19" t="n">
        <f aca="false">0</f>
        <v>0</v>
      </c>
      <c r="X786" s="36" t="n">
        <f aca="false">IF(OR($F786="Activo",$F786="Cese"),R786+S786+T786+U786+V786+W786,0)</f>
        <v>0</v>
      </c>
      <c r="Y786" s="19" t="n">
        <f aca="false">IF(OR($F786="Activo",$F786="Cese"),DED_FIJA,0)</f>
        <v>0</v>
      </c>
      <c r="Z786" s="36" t="n">
        <f aca="false">MAX(0,X786-Y786)</f>
        <v>0</v>
      </c>
      <c r="AA786" s="19" t="n">
        <f aca="false">IF(Z786=0,0,MAX(0,MIN(Z786,Parámetros!$G$19)-Parámetros!$F$19)*Parámetros!$E$19)</f>
        <v>0</v>
      </c>
      <c r="AB786" s="19" t="n">
        <f aca="false">IF(Z786=0,0,MAX(0,MIN(Z786,Parámetros!$G$20)-Parámetros!$F$20)*Parámetros!$E$20)</f>
        <v>0</v>
      </c>
      <c r="AC786" s="19" t="n">
        <f aca="false">IF(Z786=0,0,MAX(0,MIN(Z786,Parámetros!$G$21)-Parámetros!$F$21)*Parámetros!$E$21)</f>
        <v>0</v>
      </c>
      <c r="AD786" s="19" t="n">
        <f aca="false">IF(Z786=0,0,MAX(0,MIN(Z786,Parámetros!$G$22)-Parámetros!$F$22)*Parámetros!$E$22)</f>
        <v>0</v>
      </c>
      <c r="AE786" s="19" t="n">
        <f aca="false">IF(Z786=0,0,MAX(0,MIN(Z786,Parámetros!$G$23)-Parámetros!$F$23)*Parámetros!$E$23)</f>
        <v>0</v>
      </c>
      <c r="AF786" s="36" t="n">
        <f aca="false">SUM(AA786:AE786)</f>
        <v>0</v>
      </c>
      <c r="AG786" s="45" t="str">
        <f aca="false">IF(AM786&lt;=0,"-",INDEX(TR_TASA,MATCH(AM786,TR_DESDE,1)))</f>
        <v>-</v>
      </c>
      <c r="AH786" s="44" t="n">
        <f aca="false">IF($F786="Cese",1,IF($F786="Activo",INDEX(DIV_N,1),0))</f>
        <v>0</v>
      </c>
      <c r="AI786" s="44" t="n">
        <f aca="false">IF($F786="Cese",0,IF($F786="Activo",INDEX(DIV_HASTA,1),0))</f>
        <v>0</v>
      </c>
      <c r="AJ786" s="19" t="n">
        <f aca="false">0</f>
        <v>0</v>
      </c>
      <c r="AK786" s="19" t="n">
        <f aca="false">IF(OR($F786="Activo",$F786="Cese"),MAX(0,(AF786-AJ786)/AH786),0)</f>
        <v>0</v>
      </c>
      <c r="AL786" s="19" t="n">
        <f aca="false">IF(OR($F786="Activo",$F786="Cese"),K786+IF(PROY_BON="Sí",0,J786),0)</f>
        <v>0</v>
      </c>
      <c r="AM786" s="19" t="n">
        <f aca="false">IF(AL786&gt;0,MAX(0,X786+AL786-Y786),Z786)</f>
        <v>0</v>
      </c>
      <c r="AN786" s="19" t="n">
        <f aca="false">SUMPRODUCT((AM786&gt;TR_DESDE)*(AM786-TR_DESDE)*TR_INC)</f>
        <v>0</v>
      </c>
      <c r="AO786" s="19" t="n">
        <f aca="false">IF(AL786&gt;0,MAX(0,AN786-IF($F786="Cese",MAX(AF786,AJ786),AF786)),0)</f>
        <v>0</v>
      </c>
      <c r="AP786" s="46" t="n">
        <f aca="false">IF(OR($F786="Activo",$F786="Cese"),ROUND(AK786+AO786,2),0)</f>
        <v>0</v>
      </c>
      <c r="AQ786" s="19" t="n">
        <f aca="false">IF($F786="Cese",MAX(0,AJ786-AN786),0)</f>
        <v>0</v>
      </c>
      <c r="AR786" s="19" t="str">
        <f aca="false">IF($B786="","",IF(COUNTIFS(RP_COD,$B786,'Retenciones Planilla'!$C$6:$C$105,"&lt;&gt;")=0,"",SUMIFS('Retenciones Planilla'!$C$6:$C$105,RP_COD,$B786)))</f>
        <v/>
      </c>
      <c r="AS786" s="19" t="str">
        <f aca="false">IF(AR786="","",AR786-AP786)</f>
        <v/>
      </c>
      <c r="AT786" s="23" t="str">
        <f aca="false">IF($B786="","",IF(NOT(OR($F786="Activo",$F786="Cese")),IF(N(AR786)=0,"—","Revisar: sin vínculo"),IF(AR786="",IF(AP786=0,"No corresponde","Sin dato planilla"),IF(ABS(AS786)&lt;=TOL,"OK",IF(AS786&gt;0,"Retuvo de más","Retuvo de menos")))))</f>
        <v/>
      </c>
      <c r="AU786" s="19" t="n">
        <f aca="false">IF(AND(BASE_RET="Planilla (si existe)",AR786&lt;&gt;""),AR786,AP786)</f>
        <v>0</v>
      </c>
      <c r="AV786" s="19" t="n">
        <f aca="false">AU786+N786</f>
        <v>0</v>
      </c>
    </row>
    <row r="787" customFormat="false" ht="15" hidden="false" customHeight="false" outlineLevel="0" collapsed="false">
      <c r="A787" s="43" t="n">
        <v>66</v>
      </c>
      <c r="B787" s="35" t="str">
        <f aca="false">IF(Trabajadores!$B$71="","",Trabajadores!$B$71)</f>
        <v/>
      </c>
      <c r="C787" s="35" t="str">
        <f aca="false">IF($B787="","",Trabajadores!$D$71)</f>
        <v/>
      </c>
      <c r="D787" s="43" t="n">
        <v>2</v>
      </c>
      <c r="E787" s="23" t="s">
        <v>299</v>
      </c>
      <c r="F787" s="23" t="str">
        <f aca="false">IF($B787="","",IF(OR(2&lt;Trabajadores!$M$71,2&gt;Trabajadores!$N$71),"No vinculado",IF(AND(2=Trabajadores!$N$71,Trabajadores!$O$71="Sí"),"Cese","Activo")))</f>
        <v/>
      </c>
      <c r="G787" s="19" t="n">
        <f aca="false">IF($B787="",0,SUMIFS(Ingresos!$P$6:$P$1505,ING_COD,$B787,ING_CLASE,"ORD"))</f>
        <v>0</v>
      </c>
      <c r="H787" s="19" t="n">
        <f aca="false">IF($B787="",0,SUMIFS(Ingresos!$P$6:$P$1505,ING_COD,$B787,ING_CLASE,"ORD",ING_COMP,"Sí"))</f>
        <v>0</v>
      </c>
      <c r="I787" s="19" t="n">
        <f aca="false">IF($B787="",0,SUMIFS(Ingresos!$P$6:$P$1505,ING_COD,$B787,ING_CLASE,"GRA"))</f>
        <v>0</v>
      </c>
      <c r="J787" s="19" t="n">
        <f aca="false">IF($B787="",0,SUMIFS(Ingresos!$P$6:$P$1505,ING_COD,$B787,ING_CLASE,"BON"))</f>
        <v>0</v>
      </c>
      <c r="K787" s="19" t="n">
        <f aca="false">IF($B787="",0,SUMIFS(Ingresos!$P$6:$P$1505,ING_COD,$B787,ING_CLASE,"EXT"))</f>
        <v>0</v>
      </c>
      <c r="L787" s="19" t="n">
        <f aca="false">IF($B787="",0,SUMIFS(Ingresos!$P$6:$P$1505,ING_COD,$B787,ING_CLASE,"OTO"))</f>
        <v>0</v>
      </c>
      <c r="M787" s="19" t="n">
        <f aca="false">IF($B787="",0,SUMIFS(Ingresos!$P$6:$P$1505,ING_COD,$B787,ING_CLASE,"OTX"))</f>
        <v>0</v>
      </c>
      <c r="N787" s="19" t="n">
        <f aca="false">IF($B787="",0,SUMIFS(Ingresos!$P$6:$P$1505,ING_COD,$B787,ING_CLASE,"RETO"))</f>
        <v>0</v>
      </c>
      <c r="O787" s="19" t="n">
        <f aca="false">IF($B787="",0,SUMIFS(Ingresos!$P$6:$P$1505,ING_COD,$B787,ING_CLASE,"INA"))</f>
        <v>0</v>
      </c>
      <c r="P787" s="19" t="n">
        <f aca="false">G787+I787+J787+K787+L787+M787</f>
        <v>0</v>
      </c>
      <c r="Q787" s="44" t="n">
        <f aca="false">IF($F787="Activo",11,IF($F787="Cese",1,0))</f>
        <v>0</v>
      </c>
      <c r="R787" s="19" t="n">
        <f aca="false">G787*Q787</f>
        <v>0</v>
      </c>
      <c r="S787" s="19" t="n">
        <f aca="false">IF($F787="Activo",SUMIFS(I787:I797,$D787:$D797,"&lt;="&amp;Trabajadores!$N$71)+IF(PROY_BON="Sí",SUMIFS(J787:J797,$D787:$D797,"&lt;="&amp;Trabajadores!$N$71),0),IF($F787="Cese",I787+IF(PROY_BON="Sí",J787,0),0))</f>
        <v>0</v>
      </c>
      <c r="T787" s="19" t="n">
        <f aca="false">IF(OR($F787&lt;&gt;"Activo",Trabajadores!$I$71="No"),0,IF(I792=0,H787*(1+IF(PROY_BON="Sí",Trabajadores!$P$71,0))*Trabajadores!$R$71/6*(Trabajadores!$N$71&gt;=7),0)+IF(I797=0,H787*(1+IF(PROY_BON="Sí",Trabajadores!$P$71,0))*Trabajadores!$S$71/6*(Trabajadores!$N$71&gt;=12),0))</f>
        <v>0</v>
      </c>
      <c r="U787" s="19" t="n">
        <f aca="false">IF($F787="Activo",IF(Trabajadores!$J$71="Sí",L787*11,L787),IF($F787="Cese",L787,0))</f>
        <v>0</v>
      </c>
      <c r="V787" s="19" t="n">
        <f aca="false">IF(OR($F787="Activo",$F787="Cese"),M787,0)</f>
        <v>0</v>
      </c>
      <c r="W787" s="19" t="n">
        <f aca="false">IF(OR($F787="Activo",$F787="Cese"),SUM(P786:P786),0)</f>
        <v>0</v>
      </c>
      <c r="X787" s="36" t="n">
        <f aca="false">IF(OR($F787="Activo",$F787="Cese"),R787+S787+T787+U787+V787+W787,0)</f>
        <v>0</v>
      </c>
      <c r="Y787" s="19" t="n">
        <f aca="false">IF(OR($F787="Activo",$F787="Cese"),DED_FIJA,0)</f>
        <v>0</v>
      </c>
      <c r="Z787" s="36" t="n">
        <f aca="false">MAX(0,X787-Y787)</f>
        <v>0</v>
      </c>
      <c r="AA787" s="19" t="n">
        <f aca="false">IF(Z787=0,0,MAX(0,MIN(Z787,Parámetros!$G$19)-Parámetros!$F$19)*Parámetros!$E$19)</f>
        <v>0</v>
      </c>
      <c r="AB787" s="19" t="n">
        <f aca="false">IF(Z787=0,0,MAX(0,MIN(Z787,Parámetros!$G$20)-Parámetros!$F$20)*Parámetros!$E$20)</f>
        <v>0</v>
      </c>
      <c r="AC787" s="19" t="n">
        <f aca="false">IF(Z787=0,0,MAX(0,MIN(Z787,Parámetros!$G$21)-Parámetros!$F$21)*Parámetros!$E$21)</f>
        <v>0</v>
      </c>
      <c r="AD787" s="19" t="n">
        <f aca="false">IF(Z787=0,0,MAX(0,MIN(Z787,Parámetros!$G$22)-Parámetros!$F$22)*Parámetros!$E$22)</f>
        <v>0</v>
      </c>
      <c r="AE787" s="19" t="n">
        <f aca="false">IF(Z787=0,0,MAX(0,MIN(Z787,Parámetros!$G$23)-Parámetros!$F$23)*Parámetros!$E$23)</f>
        <v>0</v>
      </c>
      <c r="AF787" s="36" t="n">
        <f aca="false">SUM(AA787:AE787)</f>
        <v>0</v>
      </c>
      <c r="AG787" s="45" t="str">
        <f aca="false">IF(AM787&lt;=0,"-",INDEX(TR_TASA,MATCH(AM787,TR_DESDE,1)))</f>
        <v>-</v>
      </c>
      <c r="AH787" s="44" t="n">
        <f aca="false">IF($F787="Cese",1,IF($F787="Activo",INDEX(DIV_N,2),0))</f>
        <v>0</v>
      </c>
      <c r="AI787" s="44" t="n">
        <f aca="false">IF($F787="Cese",1,IF($F787="Activo",INDEX(DIV_HASTA,2),0))</f>
        <v>0</v>
      </c>
      <c r="AJ787" s="19" t="n">
        <f aca="false">IF(OR($F787="Activo",$F787="Cese"),SUMIFS(AV786:AV786,D786:D786,"&lt;="&amp;AI787),0)</f>
        <v>0</v>
      </c>
      <c r="AK787" s="19" t="n">
        <f aca="false">IF(OR($F787="Activo",$F787="Cese"),MAX(0,(AF787-AJ787)/AH787),0)</f>
        <v>0</v>
      </c>
      <c r="AL787" s="19" t="n">
        <f aca="false">IF(OR($F787="Activo",$F787="Cese"),K787+IF(PROY_BON="Sí",0,J787),0)</f>
        <v>0</v>
      </c>
      <c r="AM787" s="19" t="n">
        <f aca="false">IF(AL787&gt;0,MAX(0,X787+AL787-Y787),Z787)</f>
        <v>0</v>
      </c>
      <c r="AN787" s="19" t="n">
        <f aca="false">SUMPRODUCT((AM787&gt;TR_DESDE)*(AM787-TR_DESDE)*TR_INC)</f>
        <v>0</v>
      </c>
      <c r="AO787" s="19" t="n">
        <f aca="false">IF(AL787&gt;0,MAX(0,AN787-IF($F787="Cese",MAX(AF787,AJ787),AF787)),0)</f>
        <v>0</v>
      </c>
      <c r="AP787" s="46" t="n">
        <f aca="false">IF(OR($F787="Activo",$F787="Cese"),ROUND(AK787+AO787,2),0)</f>
        <v>0</v>
      </c>
      <c r="AQ787" s="19" t="n">
        <f aca="false">IF($F787="Cese",MAX(0,AJ787-AN787),0)</f>
        <v>0</v>
      </c>
      <c r="AR787" s="19" t="str">
        <f aca="false">IF($B787="","",IF(COUNTIFS(RP_COD,$B787,'Retenciones Planilla'!$D$6:$D$105,"&lt;&gt;")=0,"",SUMIFS('Retenciones Planilla'!$D$6:$D$105,RP_COD,$B787)))</f>
        <v/>
      </c>
      <c r="AS787" s="19" t="str">
        <f aca="false">IF(AR787="","",AR787-AP787)</f>
        <v/>
      </c>
      <c r="AT787" s="23" t="str">
        <f aca="false">IF($B787="","",IF(NOT(OR($F787="Activo",$F787="Cese")),IF(N(AR787)=0,"—","Revisar: sin vínculo"),IF(AR787="",IF(AP787=0,"No corresponde","Sin dato planilla"),IF(ABS(AS787)&lt;=TOL,"OK",IF(AS787&gt;0,"Retuvo de más","Retuvo de menos")))))</f>
        <v/>
      </c>
      <c r="AU787" s="19" t="n">
        <f aca="false">IF(AND(BASE_RET="Planilla (si existe)",AR787&lt;&gt;""),AR787,AP787)</f>
        <v>0</v>
      </c>
      <c r="AV787" s="19" t="n">
        <f aca="false">AU787+N787</f>
        <v>0</v>
      </c>
    </row>
    <row r="788" customFormat="false" ht="15" hidden="false" customHeight="false" outlineLevel="0" collapsed="false">
      <c r="A788" s="43" t="n">
        <v>66</v>
      </c>
      <c r="B788" s="35" t="str">
        <f aca="false">IF(Trabajadores!$B$71="","",Trabajadores!$B$71)</f>
        <v/>
      </c>
      <c r="C788" s="35" t="str">
        <f aca="false">IF($B788="","",Trabajadores!$D$71)</f>
        <v/>
      </c>
      <c r="D788" s="43" t="n">
        <v>3</v>
      </c>
      <c r="E788" s="23" t="s">
        <v>300</v>
      </c>
      <c r="F788" s="23" t="str">
        <f aca="false">IF($B788="","",IF(OR(3&lt;Trabajadores!$M$71,3&gt;Trabajadores!$N$71),"No vinculado",IF(AND(3=Trabajadores!$N$71,Trabajadores!$O$71="Sí"),"Cese","Activo")))</f>
        <v/>
      </c>
      <c r="G788" s="19" t="n">
        <f aca="false">IF($B788="",0,SUMIFS(Ingresos!$Q$6:$Q$1505,ING_COD,$B788,ING_CLASE,"ORD"))</f>
        <v>0</v>
      </c>
      <c r="H788" s="19" t="n">
        <f aca="false">IF($B788="",0,SUMIFS(Ingresos!$Q$6:$Q$1505,ING_COD,$B788,ING_CLASE,"ORD",ING_COMP,"Sí"))</f>
        <v>0</v>
      </c>
      <c r="I788" s="19" t="n">
        <f aca="false">IF($B788="",0,SUMIFS(Ingresos!$Q$6:$Q$1505,ING_COD,$B788,ING_CLASE,"GRA"))</f>
        <v>0</v>
      </c>
      <c r="J788" s="19" t="n">
        <f aca="false">IF($B788="",0,SUMIFS(Ingresos!$Q$6:$Q$1505,ING_COD,$B788,ING_CLASE,"BON"))</f>
        <v>0</v>
      </c>
      <c r="K788" s="19" t="n">
        <f aca="false">IF($B788="",0,SUMIFS(Ingresos!$Q$6:$Q$1505,ING_COD,$B788,ING_CLASE,"EXT"))</f>
        <v>0</v>
      </c>
      <c r="L788" s="19" t="n">
        <f aca="false">IF($B788="",0,SUMIFS(Ingresos!$Q$6:$Q$1505,ING_COD,$B788,ING_CLASE,"OTO"))</f>
        <v>0</v>
      </c>
      <c r="M788" s="19" t="n">
        <f aca="false">IF($B788="",0,SUMIFS(Ingresos!$Q$6:$Q$1505,ING_COD,$B788,ING_CLASE,"OTX"))</f>
        <v>0</v>
      </c>
      <c r="N788" s="19" t="n">
        <f aca="false">IF($B788="",0,SUMIFS(Ingresos!$Q$6:$Q$1505,ING_COD,$B788,ING_CLASE,"RETO"))</f>
        <v>0</v>
      </c>
      <c r="O788" s="19" t="n">
        <f aca="false">IF($B788="",0,SUMIFS(Ingresos!$Q$6:$Q$1505,ING_COD,$B788,ING_CLASE,"INA"))</f>
        <v>0</v>
      </c>
      <c r="P788" s="19" t="n">
        <f aca="false">G788+I788+J788+K788+L788+M788</f>
        <v>0</v>
      </c>
      <c r="Q788" s="44" t="n">
        <f aca="false">IF($F788="Activo",10,IF($F788="Cese",1,0))</f>
        <v>0</v>
      </c>
      <c r="R788" s="19" t="n">
        <f aca="false">G788*Q788</f>
        <v>0</v>
      </c>
      <c r="S788" s="19" t="n">
        <f aca="false">IF($F788="Activo",SUMIFS(I788:I797,$D788:$D797,"&lt;="&amp;Trabajadores!$N$71)+IF(PROY_BON="Sí",SUMIFS(J788:J797,$D788:$D797,"&lt;="&amp;Trabajadores!$N$71),0),IF($F788="Cese",I788+IF(PROY_BON="Sí",J788,0),0))</f>
        <v>0</v>
      </c>
      <c r="T788" s="19" t="n">
        <f aca="false">IF(OR($F788&lt;&gt;"Activo",Trabajadores!$I$71="No"),0,IF(I792=0,H788*(1+IF(PROY_BON="Sí",Trabajadores!$P$71,0))*Trabajadores!$R$71/6*(Trabajadores!$N$71&gt;=7),0)+IF(I797=0,H788*(1+IF(PROY_BON="Sí",Trabajadores!$P$71,0))*Trabajadores!$S$71/6*(Trabajadores!$N$71&gt;=12),0))</f>
        <v>0</v>
      </c>
      <c r="U788" s="19" t="n">
        <f aca="false">IF($F788="Activo",IF(Trabajadores!$J$71="Sí",L788*10,L788),IF($F788="Cese",L788,0))</f>
        <v>0</v>
      </c>
      <c r="V788" s="19" t="n">
        <f aca="false">IF(OR($F788="Activo",$F788="Cese"),M788,0)</f>
        <v>0</v>
      </c>
      <c r="W788" s="19" t="n">
        <f aca="false">IF(OR($F788="Activo",$F788="Cese"),SUM(P786:P787),0)</f>
        <v>0</v>
      </c>
      <c r="X788" s="36" t="n">
        <f aca="false">IF(OR($F788="Activo",$F788="Cese"),R788+S788+T788+U788+V788+W788,0)</f>
        <v>0</v>
      </c>
      <c r="Y788" s="19" t="n">
        <f aca="false">IF(OR($F788="Activo",$F788="Cese"),DED_FIJA,0)</f>
        <v>0</v>
      </c>
      <c r="Z788" s="36" t="n">
        <f aca="false">MAX(0,X788-Y788)</f>
        <v>0</v>
      </c>
      <c r="AA788" s="19" t="n">
        <f aca="false">IF(Z788=0,0,MAX(0,MIN(Z788,Parámetros!$G$19)-Parámetros!$F$19)*Parámetros!$E$19)</f>
        <v>0</v>
      </c>
      <c r="AB788" s="19" t="n">
        <f aca="false">IF(Z788=0,0,MAX(0,MIN(Z788,Parámetros!$G$20)-Parámetros!$F$20)*Parámetros!$E$20)</f>
        <v>0</v>
      </c>
      <c r="AC788" s="19" t="n">
        <f aca="false">IF(Z788=0,0,MAX(0,MIN(Z788,Parámetros!$G$21)-Parámetros!$F$21)*Parámetros!$E$21)</f>
        <v>0</v>
      </c>
      <c r="AD788" s="19" t="n">
        <f aca="false">IF(Z788=0,0,MAX(0,MIN(Z788,Parámetros!$G$22)-Parámetros!$F$22)*Parámetros!$E$22)</f>
        <v>0</v>
      </c>
      <c r="AE788" s="19" t="n">
        <f aca="false">IF(Z788=0,0,MAX(0,MIN(Z788,Parámetros!$G$23)-Parámetros!$F$23)*Parámetros!$E$23)</f>
        <v>0</v>
      </c>
      <c r="AF788" s="36" t="n">
        <f aca="false">SUM(AA788:AE788)</f>
        <v>0</v>
      </c>
      <c r="AG788" s="45" t="str">
        <f aca="false">IF(AM788&lt;=0,"-",INDEX(TR_TASA,MATCH(AM788,TR_DESDE,1)))</f>
        <v>-</v>
      </c>
      <c r="AH788" s="44" t="n">
        <f aca="false">IF($F788="Cese",1,IF($F788="Activo",INDEX(DIV_N,3),0))</f>
        <v>0</v>
      </c>
      <c r="AI788" s="44" t="n">
        <f aca="false">IF($F788="Cese",2,IF($F788="Activo",INDEX(DIV_HASTA,3),0))</f>
        <v>0</v>
      </c>
      <c r="AJ788" s="19" t="n">
        <f aca="false">IF(OR($F788="Activo",$F788="Cese"),SUMIFS(AV786:AV787,D786:D787,"&lt;="&amp;AI788),0)</f>
        <v>0</v>
      </c>
      <c r="AK788" s="19" t="n">
        <f aca="false">IF(OR($F788="Activo",$F788="Cese"),MAX(0,(AF788-AJ788)/AH788),0)</f>
        <v>0</v>
      </c>
      <c r="AL788" s="19" t="n">
        <f aca="false">IF(OR($F788="Activo",$F788="Cese"),K788+IF(PROY_BON="Sí",0,J788),0)</f>
        <v>0</v>
      </c>
      <c r="AM788" s="19" t="n">
        <f aca="false">IF(AL788&gt;0,MAX(0,X788+AL788-Y788),Z788)</f>
        <v>0</v>
      </c>
      <c r="AN788" s="19" t="n">
        <f aca="false">SUMPRODUCT((AM788&gt;TR_DESDE)*(AM788-TR_DESDE)*TR_INC)</f>
        <v>0</v>
      </c>
      <c r="AO788" s="19" t="n">
        <f aca="false">IF(AL788&gt;0,MAX(0,AN788-IF($F788="Cese",MAX(AF788,AJ788),AF788)),0)</f>
        <v>0</v>
      </c>
      <c r="AP788" s="46" t="n">
        <f aca="false">IF(OR($F788="Activo",$F788="Cese"),ROUND(AK788+AO788,2),0)</f>
        <v>0</v>
      </c>
      <c r="AQ788" s="19" t="n">
        <f aca="false">IF($F788="Cese",MAX(0,AJ788-AN788),0)</f>
        <v>0</v>
      </c>
      <c r="AR788" s="19" t="str">
        <f aca="false">IF($B788="","",IF(COUNTIFS(RP_COD,$B788,'Retenciones Planilla'!$E$6:$E$105,"&lt;&gt;")=0,"",SUMIFS('Retenciones Planilla'!$E$6:$E$105,RP_COD,$B788)))</f>
        <v/>
      </c>
      <c r="AS788" s="19" t="str">
        <f aca="false">IF(AR788="","",AR788-AP788)</f>
        <v/>
      </c>
      <c r="AT788" s="23" t="str">
        <f aca="false">IF($B788="","",IF(NOT(OR($F788="Activo",$F788="Cese")),IF(N(AR788)=0,"—","Revisar: sin vínculo"),IF(AR788="",IF(AP788=0,"No corresponde","Sin dato planilla"),IF(ABS(AS788)&lt;=TOL,"OK",IF(AS788&gt;0,"Retuvo de más","Retuvo de menos")))))</f>
        <v/>
      </c>
      <c r="AU788" s="19" t="n">
        <f aca="false">IF(AND(BASE_RET="Planilla (si existe)",AR788&lt;&gt;""),AR788,AP788)</f>
        <v>0</v>
      </c>
      <c r="AV788" s="19" t="n">
        <f aca="false">AU788+N788</f>
        <v>0</v>
      </c>
    </row>
    <row r="789" customFormat="false" ht="15" hidden="false" customHeight="false" outlineLevel="0" collapsed="false">
      <c r="A789" s="43" t="n">
        <v>66</v>
      </c>
      <c r="B789" s="35" t="str">
        <f aca="false">IF(Trabajadores!$B$71="","",Trabajadores!$B$71)</f>
        <v/>
      </c>
      <c r="C789" s="35" t="str">
        <f aca="false">IF($B789="","",Trabajadores!$D$71)</f>
        <v/>
      </c>
      <c r="D789" s="43" t="n">
        <v>4</v>
      </c>
      <c r="E789" s="23" t="s">
        <v>301</v>
      </c>
      <c r="F789" s="23" t="str">
        <f aca="false">IF($B789="","",IF(OR(4&lt;Trabajadores!$M$71,4&gt;Trabajadores!$N$71),"No vinculado",IF(AND(4=Trabajadores!$N$71,Trabajadores!$O$71="Sí"),"Cese","Activo")))</f>
        <v/>
      </c>
      <c r="G789" s="19" t="n">
        <f aca="false">IF($B789="",0,SUMIFS(Ingresos!$R$6:$R$1505,ING_COD,$B789,ING_CLASE,"ORD"))</f>
        <v>0</v>
      </c>
      <c r="H789" s="19" t="n">
        <f aca="false">IF($B789="",0,SUMIFS(Ingresos!$R$6:$R$1505,ING_COD,$B789,ING_CLASE,"ORD",ING_COMP,"Sí"))</f>
        <v>0</v>
      </c>
      <c r="I789" s="19" t="n">
        <f aca="false">IF($B789="",0,SUMIFS(Ingresos!$R$6:$R$1505,ING_COD,$B789,ING_CLASE,"GRA"))</f>
        <v>0</v>
      </c>
      <c r="J789" s="19" t="n">
        <f aca="false">IF($B789="",0,SUMIFS(Ingresos!$R$6:$R$1505,ING_COD,$B789,ING_CLASE,"BON"))</f>
        <v>0</v>
      </c>
      <c r="K789" s="19" t="n">
        <f aca="false">IF($B789="",0,SUMIFS(Ingresos!$R$6:$R$1505,ING_COD,$B789,ING_CLASE,"EXT"))</f>
        <v>0</v>
      </c>
      <c r="L789" s="19" t="n">
        <f aca="false">IF($B789="",0,SUMIFS(Ingresos!$R$6:$R$1505,ING_COD,$B789,ING_CLASE,"OTO"))</f>
        <v>0</v>
      </c>
      <c r="M789" s="19" t="n">
        <f aca="false">IF($B789="",0,SUMIFS(Ingresos!$R$6:$R$1505,ING_COD,$B789,ING_CLASE,"OTX"))</f>
        <v>0</v>
      </c>
      <c r="N789" s="19" t="n">
        <f aca="false">IF($B789="",0,SUMIFS(Ingresos!$R$6:$R$1505,ING_COD,$B789,ING_CLASE,"RETO"))</f>
        <v>0</v>
      </c>
      <c r="O789" s="19" t="n">
        <f aca="false">IF($B789="",0,SUMIFS(Ingresos!$R$6:$R$1505,ING_COD,$B789,ING_CLASE,"INA"))</f>
        <v>0</v>
      </c>
      <c r="P789" s="19" t="n">
        <f aca="false">G789+I789+J789+K789+L789+M789</f>
        <v>0</v>
      </c>
      <c r="Q789" s="44" t="n">
        <f aca="false">IF($F789="Activo",9,IF($F789="Cese",1,0))</f>
        <v>0</v>
      </c>
      <c r="R789" s="19" t="n">
        <f aca="false">G789*Q789</f>
        <v>0</v>
      </c>
      <c r="S789" s="19" t="n">
        <f aca="false">IF($F789="Activo",SUMIFS(I789:I797,$D789:$D797,"&lt;="&amp;Trabajadores!$N$71)+IF(PROY_BON="Sí",SUMIFS(J789:J797,$D789:$D797,"&lt;="&amp;Trabajadores!$N$71),0),IF($F789="Cese",I789+IF(PROY_BON="Sí",J789,0),0))</f>
        <v>0</v>
      </c>
      <c r="T789" s="19" t="n">
        <f aca="false">IF(OR($F789&lt;&gt;"Activo",Trabajadores!$I$71="No"),0,IF(I792=0,H789*(1+IF(PROY_BON="Sí",Trabajadores!$P$71,0))*Trabajadores!$R$71/6*(Trabajadores!$N$71&gt;=7),0)+IF(I797=0,H789*(1+IF(PROY_BON="Sí",Trabajadores!$P$71,0))*Trabajadores!$S$71/6*(Trabajadores!$N$71&gt;=12),0))</f>
        <v>0</v>
      </c>
      <c r="U789" s="19" t="n">
        <f aca="false">IF($F789="Activo",IF(Trabajadores!$J$71="Sí",L789*9,L789),IF($F789="Cese",L789,0))</f>
        <v>0</v>
      </c>
      <c r="V789" s="19" t="n">
        <f aca="false">IF(OR($F789="Activo",$F789="Cese"),M789,0)</f>
        <v>0</v>
      </c>
      <c r="W789" s="19" t="n">
        <f aca="false">IF(OR($F789="Activo",$F789="Cese"),SUM(P786:P788),0)</f>
        <v>0</v>
      </c>
      <c r="X789" s="36" t="n">
        <f aca="false">IF(OR($F789="Activo",$F789="Cese"),R789+S789+T789+U789+V789+W789,0)</f>
        <v>0</v>
      </c>
      <c r="Y789" s="19" t="n">
        <f aca="false">IF(OR($F789="Activo",$F789="Cese"),DED_FIJA,0)</f>
        <v>0</v>
      </c>
      <c r="Z789" s="36" t="n">
        <f aca="false">MAX(0,X789-Y789)</f>
        <v>0</v>
      </c>
      <c r="AA789" s="19" t="n">
        <f aca="false">IF(Z789=0,0,MAX(0,MIN(Z789,Parámetros!$G$19)-Parámetros!$F$19)*Parámetros!$E$19)</f>
        <v>0</v>
      </c>
      <c r="AB789" s="19" t="n">
        <f aca="false">IF(Z789=0,0,MAX(0,MIN(Z789,Parámetros!$G$20)-Parámetros!$F$20)*Parámetros!$E$20)</f>
        <v>0</v>
      </c>
      <c r="AC789" s="19" t="n">
        <f aca="false">IF(Z789=0,0,MAX(0,MIN(Z789,Parámetros!$G$21)-Parámetros!$F$21)*Parámetros!$E$21)</f>
        <v>0</v>
      </c>
      <c r="AD789" s="19" t="n">
        <f aca="false">IF(Z789=0,0,MAX(0,MIN(Z789,Parámetros!$G$22)-Parámetros!$F$22)*Parámetros!$E$22)</f>
        <v>0</v>
      </c>
      <c r="AE789" s="19" t="n">
        <f aca="false">IF(Z789=0,0,MAX(0,MIN(Z789,Parámetros!$G$23)-Parámetros!$F$23)*Parámetros!$E$23)</f>
        <v>0</v>
      </c>
      <c r="AF789" s="36" t="n">
        <f aca="false">SUM(AA789:AE789)</f>
        <v>0</v>
      </c>
      <c r="AG789" s="45" t="str">
        <f aca="false">IF(AM789&lt;=0,"-",INDEX(TR_TASA,MATCH(AM789,TR_DESDE,1)))</f>
        <v>-</v>
      </c>
      <c r="AH789" s="44" t="n">
        <f aca="false">IF($F789="Cese",1,IF($F789="Activo",INDEX(DIV_N,4),0))</f>
        <v>0</v>
      </c>
      <c r="AI789" s="44" t="n">
        <f aca="false">IF($F789="Cese",3,IF($F789="Activo",INDEX(DIV_HASTA,4),0))</f>
        <v>0</v>
      </c>
      <c r="AJ789" s="19" t="n">
        <f aca="false">IF(OR($F789="Activo",$F789="Cese"),SUMIFS(AV786:AV788,D786:D788,"&lt;="&amp;AI789),0)</f>
        <v>0</v>
      </c>
      <c r="AK789" s="19" t="n">
        <f aca="false">IF(OR($F789="Activo",$F789="Cese"),MAX(0,(AF789-AJ789)/AH789),0)</f>
        <v>0</v>
      </c>
      <c r="AL789" s="19" t="n">
        <f aca="false">IF(OR($F789="Activo",$F789="Cese"),K789+IF(PROY_BON="Sí",0,J789),0)</f>
        <v>0</v>
      </c>
      <c r="AM789" s="19" t="n">
        <f aca="false">IF(AL789&gt;0,MAX(0,X789+AL789-Y789),Z789)</f>
        <v>0</v>
      </c>
      <c r="AN789" s="19" t="n">
        <f aca="false">SUMPRODUCT((AM789&gt;TR_DESDE)*(AM789-TR_DESDE)*TR_INC)</f>
        <v>0</v>
      </c>
      <c r="AO789" s="19" t="n">
        <f aca="false">IF(AL789&gt;0,MAX(0,AN789-IF($F789="Cese",MAX(AF789,AJ789),AF789)),0)</f>
        <v>0</v>
      </c>
      <c r="AP789" s="46" t="n">
        <f aca="false">IF(OR($F789="Activo",$F789="Cese"),ROUND(AK789+AO789,2),0)</f>
        <v>0</v>
      </c>
      <c r="AQ789" s="19" t="n">
        <f aca="false">IF($F789="Cese",MAX(0,AJ789-AN789),0)</f>
        <v>0</v>
      </c>
      <c r="AR789" s="19" t="str">
        <f aca="false">IF($B789="","",IF(COUNTIFS(RP_COD,$B789,'Retenciones Planilla'!$F$6:$F$105,"&lt;&gt;")=0,"",SUMIFS('Retenciones Planilla'!$F$6:$F$105,RP_COD,$B789)))</f>
        <v/>
      </c>
      <c r="AS789" s="19" t="str">
        <f aca="false">IF(AR789="","",AR789-AP789)</f>
        <v/>
      </c>
      <c r="AT789" s="23" t="str">
        <f aca="false">IF($B789="","",IF(NOT(OR($F789="Activo",$F789="Cese")),IF(N(AR789)=0,"—","Revisar: sin vínculo"),IF(AR789="",IF(AP789=0,"No corresponde","Sin dato planilla"),IF(ABS(AS789)&lt;=TOL,"OK",IF(AS789&gt;0,"Retuvo de más","Retuvo de menos")))))</f>
        <v/>
      </c>
      <c r="AU789" s="19" t="n">
        <f aca="false">IF(AND(BASE_RET="Planilla (si existe)",AR789&lt;&gt;""),AR789,AP789)</f>
        <v>0</v>
      </c>
      <c r="AV789" s="19" t="n">
        <f aca="false">AU789+N789</f>
        <v>0</v>
      </c>
    </row>
    <row r="790" customFormat="false" ht="15" hidden="false" customHeight="false" outlineLevel="0" collapsed="false">
      <c r="A790" s="43" t="n">
        <v>66</v>
      </c>
      <c r="B790" s="35" t="str">
        <f aca="false">IF(Trabajadores!$B$71="","",Trabajadores!$B$71)</f>
        <v/>
      </c>
      <c r="C790" s="35" t="str">
        <f aca="false">IF($B790="","",Trabajadores!$D$71)</f>
        <v/>
      </c>
      <c r="D790" s="43" t="n">
        <v>5</v>
      </c>
      <c r="E790" s="23" t="s">
        <v>302</v>
      </c>
      <c r="F790" s="23" t="str">
        <f aca="false">IF($B790="","",IF(OR(5&lt;Trabajadores!$M$71,5&gt;Trabajadores!$N$71),"No vinculado",IF(AND(5=Trabajadores!$N$71,Trabajadores!$O$71="Sí"),"Cese","Activo")))</f>
        <v/>
      </c>
      <c r="G790" s="19" t="n">
        <f aca="false">IF($B790="",0,SUMIFS(Ingresos!$S$6:$S$1505,ING_COD,$B790,ING_CLASE,"ORD"))</f>
        <v>0</v>
      </c>
      <c r="H790" s="19" t="n">
        <f aca="false">IF($B790="",0,SUMIFS(Ingresos!$S$6:$S$1505,ING_COD,$B790,ING_CLASE,"ORD",ING_COMP,"Sí"))</f>
        <v>0</v>
      </c>
      <c r="I790" s="19" t="n">
        <f aca="false">IF($B790="",0,SUMIFS(Ingresos!$S$6:$S$1505,ING_COD,$B790,ING_CLASE,"GRA"))</f>
        <v>0</v>
      </c>
      <c r="J790" s="19" t="n">
        <f aca="false">IF($B790="",0,SUMIFS(Ingresos!$S$6:$S$1505,ING_COD,$B790,ING_CLASE,"BON"))</f>
        <v>0</v>
      </c>
      <c r="K790" s="19" t="n">
        <f aca="false">IF($B790="",0,SUMIFS(Ingresos!$S$6:$S$1505,ING_COD,$B790,ING_CLASE,"EXT"))</f>
        <v>0</v>
      </c>
      <c r="L790" s="19" t="n">
        <f aca="false">IF($B790="",0,SUMIFS(Ingresos!$S$6:$S$1505,ING_COD,$B790,ING_CLASE,"OTO"))</f>
        <v>0</v>
      </c>
      <c r="M790" s="19" t="n">
        <f aca="false">IF($B790="",0,SUMIFS(Ingresos!$S$6:$S$1505,ING_COD,$B790,ING_CLASE,"OTX"))</f>
        <v>0</v>
      </c>
      <c r="N790" s="19" t="n">
        <f aca="false">IF($B790="",0,SUMIFS(Ingresos!$S$6:$S$1505,ING_COD,$B790,ING_CLASE,"RETO"))</f>
        <v>0</v>
      </c>
      <c r="O790" s="19" t="n">
        <f aca="false">IF($B790="",0,SUMIFS(Ingresos!$S$6:$S$1505,ING_COD,$B790,ING_CLASE,"INA"))</f>
        <v>0</v>
      </c>
      <c r="P790" s="19" t="n">
        <f aca="false">G790+I790+J790+K790+L790+M790</f>
        <v>0</v>
      </c>
      <c r="Q790" s="44" t="n">
        <f aca="false">IF($F790="Activo",8,IF($F790="Cese",1,0))</f>
        <v>0</v>
      </c>
      <c r="R790" s="19" t="n">
        <f aca="false">G790*Q790</f>
        <v>0</v>
      </c>
      <c r="S790" s="19" t="n">
        <f aca="false">IF($F790="Activo",SUMIFS(I790:I797,$D790:$D797,"&lt;="&amp;Trabajadores!$N$71)+IF(PROY_BON="Sí",SUMIFS(J790:J797,$D790:$D797,"&lt;="&amp;Trabajadores!$N$71),0),IF($F790="Cese",I790+IF(PROY_BON="Sí",J790,0),0))</f>
        <v>0</v>
      </c>
      <c r="T790" s="19" t="n">
        <f aca="false">IF(OR($F790&lt;&gt;"Activo",Trabajadores!$I$71="No"),0,IF(I792=0,H790*(1+IF(PROY_BON="Sí",Trabajadores!$P$71,0))*Trabajadores!$R$71/6*(Trabajadores!$N$71&gt;=7),0)+IF(I797=0,H790*(1+IF(PROY_BON="Sí",Trabajadores!$P$71,0))*Trabajadores!$S$71/6*(Trabajadores!$N$71&gt;=12),0))</f>
        <v>0</v>
      </c>
      <c r="U790" s="19" t="n">
        <f aca="false">IF($F790="Activo",IF(Trabajadores!$J$71="Sí",L790*8,L790),IF($F790="Cese",L790,0))</f>
        <v>0</v>
      </c>
      <c r="V790" s="19" t="n">
        <f aca="false">IF(OR($F790="Activo",$F790="Cese"),M790,0)</f>
        <v>0</v>
      </c>
      <c r="W790" s="19" t="n">
        <f aca="false">IF(OR($F790="Activo",$F790="Cese"),SUM(P786:P789),0)</f>
        <v>0</v>
      </c>
      <c r="X790" s="36" t="n">
        <f aca="false">IF(OR($F790="Activo",$F790="Cese"),R790+S790+T790+U790+V790+W790,0)</f>
        <v>0</v>
      </c>
      <c r="Y790" s="19" t="n">
        <f aca="false">IF(OR($F790="Activo",$F790="Cese"),DED_FIJA,0)</f>
        <v>0</v>
      </c>
      <c r="Z790" s="36" t="n">
        <f aca="false">MAX(0,X790-Y790)</f>
        <v>0</v>
      </c>
      <c r="AA790" s="19" t="n">
        <f aca="false">IF(Z790=0,0,MAX(0,MIN(Z790,Parámetros!$G$19)-Parámetros!$F$19)*Parámetros!$E$19)</f>
        <v>0</v>
      </c>
      <c r="AB790" s="19" t="n">
        <f aca="false">IF(Z790=0,0,MAX(0,MIN(Z790,Parámetros!$G$20)-Parámetros!$F$20)*Parámetros!$E$20)</f>
        <v>0</v>
      </c>
      <c r="AC790" s="19" t="n">
        <f aca="false">IF(Z790=0,0,MAX(0,MIN(Z790,Parámetros!$G$21)-Parámetros!$F$21)*Parámetros!$E$21)</f>
        <v>0</v>
      </c>
      <c r="AD790" s="19" t="n">
        <f aca="false">IF(Z790=0,0,MAX(0,MIN(Z790,Parámetros!$G$22)-Parámetros!$F$22)*Parámetros!$E$22)</f>
        <v>0</v>
      </c>
      <c r="AE790" s="19" t="n">
        <f aca="false">IF(Z790=0,0,MAX(0,MIN(Z790,Parámetros!$G$23)-Parámetros!$F$23)*Parámetros!$E$23)</f>
        <v>0</v>
      </c>
      <c r="AF790" s="36" t="n">
        <f aca="false">SUM(AA790:AE790)</f>
        <v>0</v>
      </c>
      <c r="AG790" s="45" t="str">
        <f aca="false">IF(AM790&lt;=0,"-",INDEX(TR_TASA,MATCH(AM790,TR_DESDE,1)))</f>
        <v>-</v>
      </c>
      <c r="AH790" s="44" t="n">
        <f aca="false">IF($F790="Cese",1,IF($F790="Activo",INDEX(DIV_N,5),0))</f>
        <v>0</v>
      </c>
      <c r="AI790" s="44" t="n">
        <f aca="false">IF($F790="Cese",4,IF($F790="Activo",INDEX(DIV_HASTA,5),0))</f>
        <v>0</v>
      </c>
      <c r="AJ790" s="19" t="n">
        <f aca="false">IF(OR($F790="Activo",$F790="Cese"),SUMIFS(AV786:AV789,D786:D789,"&lt;="&amp;AI790),0)</f>
        <v>0</v>
      </c>
      <c r="AK790" s="19" t="n">
        <f aca="false">IF(OR($F790="Activo",$F790="Cese"),MAX(0,(AF790-AJ790)/AH790),0)</f>
        <v>0</v>
      </c>
      <c r="AL790" s="19" t="n">
        <f aca="false">IF(OR($F790="Activo",$F790="Cese"),K790+IF(PROY_BON="Sí",0,J790),0)</f>
        <v>0</v>
      </c>
      <c r="AM790" s="19" t="n">
        <f aca="false">IF(AL790&gt;0,MAX(0,X790+AL790-Y790),Z790)</f>
        <v>0</v>
      </c>
      <c r="AN790" s="19" t="n">
        <f aca="false">SUMPRODUCT((AM790&gt;TR_DESDE)*(AM790-TR_DESDE)*TR_INC)</f>
        <v>0</v>
      </c>
      <c r="AO790" s="19" t="n">
        <f aca="false">IF(AL790&gt;0,MAX(0,AN790-IF($F790="Cese",MAX(AF790,AJ790),AF790)),0)</f>
        <v>0</v>
      </c>
      <c r="AP790" s="46" t="n">
        <f aca="false">IF(OR($F790="Activo",$F790="Cese"),ROUND(AK790+AO790,2),0)</f>
        <v>0</v>
      </c>
      <c r="AQ790" s="19" t="n">
        <f aca="false">IF($F790="Cese",MAX(0,AJ790-AN790),0)</f>
        <v>0</v>
      </c>
      <c r="AR790" s="19" t="str">
        <f aca="false">IF($B790="","",IF(COUNTIFS(RP_COD,$B790,'Retenciones Planilla'!$G$6:$G$105,"&lt;&gt;")=0,"",SUMIFS('Retenciones Planilla'!$G$6:$G$105,RP_COD,$B790)))</f>
        <v/>
      </c>
      <c r="AS790" s="19" t="str">
        <f aca="false">IF(AR790="","",AR790-AP790)</f>
        <v/>
      </c>
      <c r="AT790" s="23" t="str">
        <f aca="false">IF($B790="","",IF(NOT(OR($F790="Activo",$F790="Cese")),IF(N(AR790)=0,"—","Revisar: sin vínculo"),IF(AR790="",IF(AP790=0,"No corresponde","Sin dato planilla"),IF(ABS(AS790)&lt;=TOL,"OK",IF(AS790&gt;0,"Retuvo de más","Retuvo de menos")))))</f>
        <v/>
      </c>
      <c r="AU790" s="19" t="n">
        <f aca="false">IF(AND(BASE_RET="Planilla (si existe)",AR790&lt;&gt;""),AR790,AP790)</f>
        <v>0</v>
      </c>
      <c r="AV790" s="19" t="n">
        <f aca="false">AU790+N790</f>
        <v>0</v>
      </c>
    </row>
    <row r="791" customFormat="false" ht="15" hidden="false" customHeight="false" outlineLevel="0" collapsed="false">
      <c r="A791" s="43" t="n">
        <v>66</v>
      </c>
      <c r="B791" s="35" t="str">
        <f aca="false">IF(Trabajadores!$B$71="","",Trabajadores!$B$71)</f>
        <v/>
      </c>
      <c r="C791" s="35" t="str">
        <f aca="false">IF($B791="","",Trabajadores!$D$71)</f>
        <v/>
      </c>
      <c r="D791" s="43" t="n">
        <v>6</v>
      </c>
      <c r="E791" s="23" t="s">
        <v>303</v>
      </c>
      <c r="F791" s="23" t="str">
        <f aca="false">IF($B791="","",IF(OR(6&lt;Trabajadores!$M$71,6&gt;Trabajadores!$N$71),"No vinculado",IF(AND(6=Trabajadores!$N$71,Trabajadores!$O$71="Sí"),"Cese","Activo")))</f>
        <v/>
      </c>
      <c r="G791" s="19" t="n">
        <f aca="false">IF($B791="",0,SUMIFS(Ingresos!$T$6:$T$1505,ING_COD,$B791,ING_CLASE,"ORD"))</f>
        <v>0</v>
      </c>
      <c r="H791" s="19" t="n">
        <f aca="false">IF($B791="",0,SUMIFS(Ingresos!$T$6:$T$1505,ING_COD,$B791,ING_CLASE,"ORD",ING_COMP,"Sí"))</f>
        <v>0</v>
      </c>
      <c r="I791" s="19" t="n">
        <f aca="false">IF($B791="",0,SUMIFS(Ingresos!$T$6:$T$1505,ING_COD,$B791,ING_CLASE,"GRA"))</f>
        <v>0</v>
      </c>
      <c r="J791" s="19" t="n">
        <f aca="false">IF($B791="",0,SUMIFS(Ingresos!$T$6:$T$1505,ING_COD,$B791,ING_CLASE,"BON"))</f>
        <v>0</v>
      </c>
      <c r="K791" s="19" t="n">
        <f aca="false">IF($B791="",0,SUMIFS(Ingresos!$T$6:$T$1505,ING_COD,$B791,ING_CLASE,"EXT"))</f>
        <v>0</v>
      </c>
      <c r="L791" s="19" t="n">
        <f aca="false">IF($B791="",0,SUMIFS(Ingresos!$T$6:$T$1505,ING_COD,$B791,ING_CLASE,"OTO"))</f>
        <v>0</v>
      </c>
      <c r="M791" s="19" t="n">
        <f aca="false">IF($B791="",0,SUMIFS(Ingresos!$T$6:$T$1505,ING_COD,$B791,ING_CLASE,"OTX"))</f>
        <v>0</v>
      </c>
      <c r="N791" s="19" t="n">
        <f aca="false">IF($B791="",0,SUMIFS(Ingresos!$T$6:$T$1505,ING_COD,$B791,ING_CLASE,"RETO"))</f>
        <v>0</v>
      </c>
      <c r="O791" s="19" t="n">
        <f aca="false">IF($B791="",0,SUMIFS(Ingresos!$T$6:$T$1505,ING_COD,$B791,ING_CLASE,"INA"))</f>
        <v>0</v>
      </c>
      <c r="P791" s="19" t="n">
        <f aca="false">G791+I791+J791+K791+L791+M791</f>
        <v>0</v>
      </c>
      <c r="Q791" s="44" t="n">
        <f aca="false">IF($F791="Activo",7,IF($F791="Cese",1,0))</f>
        <v>0</v>
      </c>
      <c r="R791" s="19" t="n">
        <f aca="false">G791*Q791</f>
        <v>0</v>
      </c>
      <c r="S791" s="19" t="n">
        <f aca="false">IF($F791="Activo",SUMIFS(I791:I797,$D791:$D797,"&lt;="&amp;Trabajadores!$N$71)+IF(PROY_BON="Sí",SUMIFS(J791:J797,$D791:$D797,"&lt;="&amp;Trabajadores!$N$71),0),IF($F791="Cese",I791+IF(PROY_BON="Sí",J791,0),0))</f>
        <v>0</v>
      </c>
      <c r="T791" s="19" t="n">
        <f aca="false">IF(OR($F791&lt;&gt;"Activo",Trabajadores!$I$71="No"),0,IF(I792=0,H791*(1+IF(PROY_BON="Sí",Trabajadores!$P$71,0))*Trabajadores!$R$71/6*(Trabajadores!$N$71&gt;=7),0)+IF(I797=0,H791*(1+IF(PROY_BON="Sí",Trabajadores!$P$71,0))*Trabajadores!$S$71/6*(Trabajadores!$N$71&gt;=12),0))</f>
        <v>0</v>
      </c>
      <c r="U791" s="19" t="n">
        <f aca="false">IF($F791="Activo",IF(Trabajadores!$J$71="Sí",L791*7,L791),IF($F791="Cese",L791,0))</f>
        <v>0</v>
      </c>
      <c r="V791" s="19" t="n">
        <f aca="false">IF(OR($F791="Activo",$F791="Cese"),M791,0)</f>
        <v>0</v>
      </c>
      <c r="W791" s="19" t="n">
        <f aca="false">IF(OR($F791="Activo",$F791="Cese"),SUM(P786:P790),0)</f>
        <v>0</v>
      </c>
      <c r="X791" s="36" t="n">
        <f aca="false">IF(OR($F791="Activo",$F791="Cese"),R791+S791+T791+U791+V791+W791,0)</f>
        <v>0</v>
      </c>
      <c r="Y791" s="19" t="n">
        <f aca="false">IF(OR($F791="Activo",$F791="Cese"),DED_FIJA,0)</f>
        <v>0</v>
      </c>
      <c r="Z791" s="36" t="n">
        <f aca="false">MAX(0,X791-Y791)</f>
        <v>0</v>
      </c>
      <c r="AA791" s="19" t="n">
        <f aca="false">IF(Z791=0,0,MAX(0,MIN(Z791,Parámetros!$G$19)-Parámetros!$F$19)*Parámetros!$E$19)</f>
        <v>0</v>
      </c>
      <c r="AB791" s="19" t="n">
        <f aca="false">IF(Z791=0,0,MAX(0,MIN(Z791,Parámetros!$G$20)-Parámetros!$F$20)*Parámetros!$E$20)</f>
        <v>0</v>
      </c>
      <c r="AC791" s="19" t="n">
        <f aca="false">IF(Z791=0,0,MAX(0,MIN(Z791,Parámetros!$G$21)-Parámetros!$F$21)*Parámetros!$E$21)</f>
        <v>0</v>
      </c>
      <c r="AD791" s="19" t="n">
        <f aca="false">IF(Z791=0,0,MAX(0,MIN(Z791,Parámetros!$G$22)-Parámetros!$F$22)*Parámetros!$E$22)</f>
        <v>0</v>
      </c>
      <c r="AE791" s="19" t="n">
        <f aca="false">IF(Z791=0,0,MAX(0,MIN(Z791,Parámetros!$G$23)-Parámetros!$F$23)*Parámetros!$E$23)</f>
        <v>0</v>
      </c>
      <c r="AF791" s="36" t="n">
        <f aca="false">SUM(AA791:AE791)</f>
        <v>0</v>
      </c>
      <c r="AG791" s="45" t="str">
        <f aca="false">IF(AM791&lt;=0,"-",INDEX(TR_TASA,MATCH(AM791,TR_DESDE,1)))</f>
        <v>-</v>
      </c>
      <c r="AH791" s="44" t="n">
        <f aca="false">IF($F791="Cese",1,IF($F791="Activo",INDEX(DIV_N,6),0))</f>
        <v>0</v>
      </c>
      <c r="AI791" s="44" t="n">
        <f aca="false">IF($F791="Cese",5,IF($F791="Activo",INDEX(DIV_HASTA,6),0))</f>
        <v>0</v>
      </c>
      <c r="AJ791" s="19" t="n">
        <f aca="false">IF(OR($F791="Activo",$F791="Cese"),SUMIFS(AV786:AV790,D786:D790,"&lt;="&amp;AI791),0)</f>
        <v>0</v>
      </c>
      <c r="AK791" s="19" t="n">
        <f aca="false">IF(OR($F791="Activo",$F791="Cese"),MAX(0,(AF791-AJ791)/AH791),0)</f>
        <v>0</v>
      </c>
      <c r="AL791" s="19" t="n">
        <f aca="false">IF(OR($F791="Activo",$F791="Cese"),K791+IF(PROY_BON="Sí",0,J791),0)</f>
        <v>0</v>
      </c>
      <c r="AM791" s="19" t="n">
        <f aca="false">IF(AL791&gt;0,MAX(0,X791+AL791-Y791),Z791)</f>
        <v>0</v>
      </c>
      <c r="AN791" s="19" t="n">
        <f aca="false">SUMPRODUCT((AM791&gt;TR_DESDE)*(AM791-TR_DESDE)*TR_INC)</f>
        <v>0</v>
      </c>
      <c r="AO791" s="19" t="n">
        <f aca="false">IF(AL791&gt;0,MAX(0,AN791-IF($F791="Cese",MAX(AF791,AJ791),AF791)),0)</f>
        <v>0</v>
      </c>
      <c r="AP791" s="46" t="n">
        <f aca="false">IF(OR($F791="Activo",$F791="Cese"),ROUND(AK791+AO791,2),0)</f>
        <v>0</v>
      </c>
      <c r="AQ791" s="19" t="n">
        <f aca="false">IF($F791="Cese",MAX(0,AJ791-AN791),0)</f>
        <v>0</v>
      </c>
      <c r="AR791" s="19" t="str">
        <f aca="false">IF($B791="","",IF(COUNTIFS(RP_COD,$B791,'Retenciones Planilla'!$H$6:$H$105,"&lt;&gt;")=0,"",SUMIFS('Retenciones Planilla'!$H$6:$H$105,RP_COD,$B791)))</f>
        <v/>
      </c>
      <c r="AS791" s="19" t="str">
        <f aca="false">IF(AR791="","",AR791-AP791)</f>
        <v/>
      </c>
      <c r="AT791" s="23" t="str">
        <f aca="false">IF($B791="","",IF(NOT(OR($F791="Activo",$F791="Cese")),IF(N(AR791)=0,"—","Revisar: sin vínculo"),IF(AR791="",IF(AP791=0,"No corresponde","Sin dato planilla"),IF(ABS(AS791)&lt;=TOL,"OK",IF(AS791&gt;0,"Retuvo de más","Retuvo de menos")))))</f>
        <v/>
      </c>
      <c r="AU791" s="19" t="n">
        <f aca="false">IF(AND(BASE_RET="Planilla (si existe)",AR791&lt;&gt;""),AR791,AP791)</f>
        <v>0</v>
      </c>
      <c r="AV791" s="19" t="n">
        <f aca="false">AU791+N791</f>
        <v>0</v>
      </c>
    </row>
    <row r="792" customFormat="false" ht="15" hidden="false" customHeight="false" outlineLevel="0" collapsed="false">
      <c r="A792" s="43" t="n">
        <v>66</v>
      </c>
      <c r="B792" s="35" t="str">
        <f aca="false">IF(Trabajadores!$B$71="","",Trabajadores!$B$71)</f>
        <v/>
      </c>
      <c r="C792" s="35" t="str">
        <f aca="false">IF($B792="","",Trabajadores!$D$71)</f>
        <v/>
      </c>
      <c r="D792" s="43" t="n">
        <v>7</v>
      </c>
      <c r="E792" s="23" t="s">
        <v>304</v>
      </c>
      <c r="F792" s="23" t="str">
        <f aca="false">IF($B792="","",IF(OR(7&lt;Trabajadores!$M$71,7&gt;Trabajadores!$N$71),"No vinculado",IF(AND(7=Trabajadores!$N$71,Trabajadores!$O$71="Sí"),"Cese","Activo")))</f>
        <v/>
      </c>
      <c r="G792" s="19" t="n">
        <f aca="false">IF($B792="",0,SUMIFS(Ingresos!$U$6:$U$1505,ING_COD,$B792,ING_CLASE,"ORD"))</f>
        <v>0</v>
      </c>
      <c r="H792" s="19" t="n">
        <f aca="false">IF($B792="",0,SUMIFS(Ingresos!$U$6:$U$1505,ING_COD,$B792,ING_CLASE,"ORD",ING_COMP,"Sí"))</f>
        <v>0</v>
      </c>
      <c r="I792" s="19" t="n">
        <f aca="false">IF($B792="",0,SUMIFS(Ingresos!$U$6:$U$1505,ING_COD,$B792,ING_CLASE,"GRA"))</f>
        <v>0</v>
      </c>
      <c r="J792" s="19" t="n">
        <f aca="false">IF($B792="",0,SUMIFS(Ingresos!$U$6:$U$1505,ING_COD,$B792,ING_CLASE,"BON"))</f>
        <v>0</v>
      </c>
      <c r="K792" s="19" t="n">
        <f aca="false">IF($B792="",0,SUMIFS(Ingresos!$U$6:$U$1505,ING_COD,$B792,ING_CLASE,"EXT"))</f>
        <v>0</v>
      </c>
      <c r="L792" s="19" t="n">
        <f aca="false">IF($B792="",0,SUMIFS(Ingresos!$U$6:$U$1505,ING_COD,$B792,ING_CLASE,"OTO"))</f>
        <v>0</v>
      </c>
      <c r="M792" s="19" t="n">
        <f aca="false">IF($B792="",0,SUMIFS(Ingresos!$U$6:$U$1505,ING_COD,$B792,ING_CLASE,"OTX"))</f>
        <v>0</v>
      </c>
      <c r="N792" s="19" t="n">
        <f aca="false">IF($B792="",0,SUMIFS(Ingresos!$U$6:$U$1505,ING_COD,$B792,ING_CLASE,"RETO"))</f>
        <v>0</v>
      </c>
      <c r="O792" s="19" t="n">
        <f aca="false">IF($B792="",0,SUMIFS(Ingresos!$U$6:$U$1505,ING_COD,$B792,ING_CLASE,"INA"))</f>
        <v>0</v>
      </c>
      <c r="P792" s="19" t="n">
        <f aca="false">G792+I792+J792+K792+L792+M792</f>
        <v>0</v>
      </c>
      <c r="Q792" s="44" t="n">
        <f aca="false">IF($F792="Activo",6,IF($F792="Cese",1,0))</f>
        <v>0</v>
      </c>
      <c r="R792" s="19" t="n">
        <f aca="false">G792*Q792</f>
        <v>0</v>
      </c>
      <c r="S792" s="19" t="n">
        <f aca="false">IF($F792="Activo",SUMIFS(I792:I797,$D792:$D797,"&lt;="&amp;Trabajadores!$N$71)+IF(PROY_BON="Sí",SUMIFS(J792:J797,$D792:$D797,"&lt;="&amp;Trabajadores!$N$71),0),IF($F792="Cese",I792+IF(PROY_BON="Sí",J792,0),0))</f>
        <v>0</v>
      </c>
      <c r="T792" s="19" t="n">
        <f aca="false">IF(OR($F792&lt;&gt;"Activo",Trabajadores!$I$71="No"),0,IF(I797=0,H792*(1+IF(PROY_BON="Sí",Trabajadores!$P$71,0))*Trabajadores!$S$71/6*(Trabajadores!$N$71&gt;=12),0))</f>
        <v>0</v>
      </c>
      <c r="U792" s="19" t="n">
        <f aca="false">IF($F792="Activo",IF(Trabajadores!$J$71="Sí",L792*6,L792),IF($F792="Cese",L792,0))</f>
        <v>0</v>
      </c>
      <c r="V792" s="19" t="n">
        <f aca="false">IF(OR($F792="Activo",$F792="Cese"),M792,0)</f>
        <v>0</v>
      </c>
      <c r="W792" s="19" t="n">
        <f aca="false">IF(OR($F792="Activo",$F792="Cese"),SUM(P786:P791),0)</f>
        <v>0</v>
      </c>
      <c r="X792" s="36" t="n">
        <f aca="false">IF(OR($F792="Activo",$F792="Cese"),R792+S792+T792+U792+V792+W792,0)</f>
        <v>0</v>
      </c>
      <c r="Y792" s="19" t="n">
        <f aca="false">IF(OR($F792="Activo",$F792="Cese"),DED_FIJA,0)</f>
        <v>0</v>
      </c>
      <c r="Z792" s="36" t="n">
        <f aca="false">MAX(0,X792-Y792)</f>
        <v>0</v>
      </c>
      <c r="AA792" s="19" t="n">
        <f aca="false">IF(Z792=0,0,MAX(0,MIN(Z792,Parámetros!$G$19)-Parámetros!$F$19)*Parámetros!$E$19)</f>
        <v>0</v>
      </c>
      <c r="AB792" s="19" t="n">
        <f aca="false">IF(Z792=0,0,MAX(0,MIN(Z792,Parámetros!$G$20)-Parámetros!$F$20)*Parámetros!$E$20)</f>
        <v>0</v>
      </c>
      <c r="AC792" s="19" t="n">
        <f aca="false">IF(Z792=0,0,MAX(0,MIN(Z792,Parámetros!$G$21)-Parámetros!$F$21)*Parámetros!$E$21)</f>
        <v>0</v>
      </c>
      <c r="AD792" s="19" t="n">
        <f aca="false">IF(Z792=0,0,MAX(0,MIN(Z792,Parámetros!$G$22)-Parámetros!$F$22)*Parámetros!$E$22)</f>
        <v>0</v>
      </c>
      <c r="AE792" s="19" t="n">
        <f aca="false">IF(Z792=0,0,MAX(0,MIN(Z792,Parámetros!$G$23)-Parámetros!$F$23)*Parámetros!$E$23)</f>
        <v>0</v>
      </c>
      <c r="AF792" s="36" t="n">
        <f aca="false">SUM(AA792:AE792)</f>
        <v>0</v>
      </c>
      <c r="AG792" s="45" t="str">
        <f aca="false">IF(AM792&lt;=0,"-",INDEX(TR_TASA,MATCH(AM792,TR_DESDE,1)))</f>
        <v>-</v>
      </c>
      <c r="AH792" s="44" t="n">
        <f aca="false">IF($F792="Cese",1,IF($F792="Activo",INDEX(DIV_N,7),0))</f>
        <v>0</v>
      </c>
      <c r="AI792" s="44" t="n">
        <f aca="false">IF($F792="Cese",6,IF($F792="Activo",INDEX(DIV_HASTA,7),0))</f>
        <v>0</v>
      </c>
      <c r="AJ792" s="19" t="n">
        <f aca="false">IF(OR($F792="Activo",$F792="Cese"),SUMIFS(AV786:AV791,D786:D791,"&lt;="&amp;AI792),0)</f>
        <v>0</v>
      </c>
      <c r="AK792" s="19" t="n">
        <f aca="false">IF(OR($F792="Activo",$F792="Cese"),MAX(0,(AF792-AJ792)/AH792),0)</f>
        <v>0</v>
      </c>
      <c r="AL792" s="19" t="n">
        <f aca="false">IF(OR($F792="Activo",$F792="Cese"),K792+IF(PROY_BON="Sí",0,J792),0)</f>
        <v>0</v>
      </c>
      <c r="AM792" s="19" t="n">
        <f aca="false">IF(AL792&gt;0,MAX(0,X792+AL792-Y792),Z792)</f>
        <v>0</v>
      </c>
      <c r="AN792" s="19" t="n">
        <f aca="false">SUMPRODUCT((AM792&gt;TR_DESDE)*(AM792-TR_DESDE)*TR_INC)</f>
        <v>0</v>
      </c>
      <c r="AO792" s="19" t="n">
        <f aca="false">IF(AL792&gt;0,MAX(0,AN792-IF($F792="Cese",MAX(AF792,AJ792),AF792)),0)</f>
        <v>0</v>
      </c>
      <c r="AP792" s="46" t="n">
        <f aca="false">IF(OR($F792="Activo",$F792="Cese"),ROUND(AK792+AO792,2),0)</f>
        <v>0</v>
      </c>
      <c r="AQ792" s="19" t="n">
        <f aca="false">IF($F792="Cese",MAX(0,AJ792-AN792),0)</f>
        <v>0</v>
      </c>
      <c r="AR792" s="19" t="str">
        <f aca="false">IF($B792="","",IF(COUNTIFS(RP_COD,$B792,'Retenciones Planilla'!$I$6:$I$105,"&lt;&gt;")=0,"",SUMIFS('Retenciones Planilla'!$I$6:$I$105,RP_COD,$B792)))</f>
        <v/>
      </c>
      <c r="AS792" s="19" t="str">
        <f aca="false">IF(AR792="","",AR792-AP792)</f>
        <v/>
      </c>
      <c r="AT792" s="23" t="str">
        <f aca="false">IF($B792="","",IF(NOT(OR($F792="Activo",$F792="Cese")),IF(N(AR792)=0,"—","Revisar: sin vínculo"),IF(AR792="",IF(AP792=0,"No corresponde","Sin dato planilla"),IF(ABS(AS792)&lt;=TOL,"OK",IF(AS792&gt;0,"Retuvo de más","Retuvo de menos")))))</f>
        <v/>
      </c>
      <c r="AU792" s="19" t="n">
        <f aca="false">IF(AND(BASE_RET="Planilla (si existe)",AR792&lt;&gt;""),AR792,AP792)</f>
        <v>0</v>
      </c>
      <c r="AV792" s="19" t="n">
        <f aca="false">AU792+N792</f>
        <v>0</v>
      </c>
    </row>
    <row r="793" customFormat="false" ht="15" hidden="false" customHeight="false" outlineLevel="0" collapsed="false">
      <c r="A793" s="43" t="n">
        <v>66</v>
      </c>
      <c r="B793" s="35" t="str">
        <f aca="false">IF(Trabajadores!$B$71="","",Trabajadores!$B$71)</f>
        <v/>
      </c>
      <c r="C793" s="35" t="str">
        <f aca="false">IF($B793="","",Trabajadores!$D$71)</f>
        <v/>
      </c>
      <c r="D793" s="43" t="n">
        <v>8</v>
      </c>
      <c r="E793" s="23" t="s">
        <v>305</v>
      </c>
      <c r="F793" s="23" t="str">
        <f aca="false">IF($B793="","",IF(OR(8&lt;Trabajadores!$M$71,8&gt;Trabajadores!$N$71),"No vinculado",IF(AND(8=Trabajadores!$N$71,Trabajadores!$O$71="Sí"),"Cese","Activo")))</f>
        <v/>
      </c>
      <c r="G793" s="19" t="n">
        <f aca="false">IF($B793="",0,SUMIFS(Ingresos!$V$6:$V$1505,ING_COD,$B793,ING_CLASE,"ORD"))</f>
        <v>0</v>
      </c>
      <c r="H793" s="19" t="n">
        <f aca="false">IF($B793="",0,SUMIFS(Ingresos!$V$6:$V$1505,ING_COD,$B793,ING_CLASE,"ORD",ING_COMP,"Sí"))</f>
        <v>0</v>
      </c>
      <c r="I793" s="19" t="n">
        <f aca="false">IF($B793="",0,SUMIFS(Ingresos!$V$6:$V$1505,ING_COD,$B793,ING_CLASE,"GRA"))</f>
        <v>0</v>
      </c>
      <c r="J793" s="19" t="n">
        <f aca="false">IF($B793="",0,SUMIFS(Ingresos!$V$6:$V$1505,ING_COD,$B793,ING_CLASE,"BON"))</f>
        <v>0</v>
      </c>
      <c r="K793" s="19" t="n">
        <f aca="false">IF($B793="",0,SUMIFS(Ingresos!$V$6:$V$1505,ING_COD,$B793,ING_CLASE,"EXT"))</f>
        <v>0</v>
      </c>
      <c r="L793" s="19" t="n">
        <f aca="false">IF($B793="",0,SUMIFS(Ingresos!$V$6:$V$1505,ING_COD,$B793,ING_CLASE,"OTO"))</f>
        <v>0</v>
      </c>
      <c r="M793" s="19" t="n">
        <f aca="false">IF($B793="",0,SUMIFS(Ingresos!$V$6:$V$1505,ING_COD,$B793,ING_CLASE,"OTX"))</f>
        <v>0</v>
      </c>
      <c r="N793" s="19" t="n">
        <f aca="false">IF($B793="",0,SUMIFS(Ingresos!$V$6:$V$1505,ING_COD,$B793,ING_CLASE,"RETO"))</f>
        <v>0</v>
      </c>
      <c r="O793" s="19" t="n">
        <f aca="false">IF($B793="",0,SUMIFS(Ingresos!$V$6:$V$1505,ING_COD,$B793,ING_CLASE,"INA"))</f>
        <v>0</v>
      </c>
      <c r="P793" s="19" t="n">
        <f aca="false">G793+I793+J793+K793+L793+M793</f>
        <v>0</v>
      </c>
      <c r="Q793" s="44" t="n">
        <f aca="false">IF($F793="Activo",5,IF($F793="Cese",1,0))</f>
        <v>0</v>
      </c>
      <c r="R793" s="19" t="n">
        <f aca="false">G793*Q793</f>
        <v>0</v>
      </c>
      <c r="S793" s="19" t="n">
        <f aca="false">IF($F793="Activo",SUMIFS(I793:I797,$D793:$D797,"&lt;="&amp;Trabajadores!$N$71)+IF(PROY_BON="Sí",SUMIFS(J793:J797,$D793:$D797,"&lt;="&amp;Trabajadores!$N$71),0),IF($F793="Cese",I793+IF(PROY_BON="Sí",J793,0),0))</f>
        <v>0</v>
      </c>
      <c r="T793" s="19" t="n">
        <f aca="false">IF(OR($F793&lt;&gt;"Activo",Trabajadores!$I$71="No"),0,IF(I797=0,H793*(1+IF(PROY_BON="Sí",Trabajadores!$P$71,0))*Trabajadores!$S$71/6*(Trabajadores!$N$71&gt;=12),0))</f>
        <v>0</v>
      </c>
      <c r="U793" s="19" t="n">
        <f aca="false">IF($F793="Activo",IF(Trabajadores!$J$71="Sí",L793*5,L793),IF($F793="Cese",L793,0))</f>
        <v>0</v>
      </c>
      <c r="V793" s="19" t="n">
        <f aca="false">IF(OR($F793="Activo",$F793="Cese"),M793,0)</f>
        <v>0</v>
      </c>
      <c r="W793" s="19" t="n">
        <f aca="false">IF(OR($F793="Activo",$F793="Cese"),SUM(P786:P792),0)</f>
        <v>0</v>
      </c>
      <c r="X793" s="36" t="n">
        <f aca="false">IF(OR($F793="Activo",$F793="Cese"),R793+S793+T793+U793+V793+W793,0)</f>
        <v>0</v>
      </c>
      <c r="Y793" s="19" t="n">
        <f aca="false">IF(OR($F793="Activo",$F793="Cese"),DED_FIJA,0)</f>
        <v>0</v>
      </c>
      <c r="Z793" s="36" t="n">
        <f aca="false">MAX(0,X793-Y793)</f>
        <v>0</v>
      </c>
      <c r="AA793" s="19" t="n">
        <f aca="false">IF(Z793=0,0,MAX(0,MIN(Z793,Parámetros!$G$19)-Parámetros!$F$19)*Parámetros!$E$19)</f>
        <v>0</v>
      </c>
      <c r="AB793" s="19" t="n">
        <f aca="false">IF(Z793=0,0,MAX(0,MIN(Z793,Parámetros!$G$20)-Parámetros!$F$20)*Parámetros!$E$20)</f>
        <v>0</v>
      </c>
      <c r="AC793" s="19" t="n">
        <f aca="false">IF(Z793=0,0,MAX(0,MIN(Z793,Parámetros!$G$21)-Parámetros!$F$21)*Parámetros!$E$21)</f>
        <v>0</v>
      </c>
      <c r="AD793" s="19" t="n">
        <f aca="false">IF(Z793=0,0,MAX(0,MIN(Z793,Parámetros!$G$22)-Parámetros!$F$22)*Parámetros!$E$22)</f>
        <v>0</v>
      </c>
      <c r="AE793" s="19" t="n">
        <f aca="false">IF(Z793=0,0,MAX(0,MIN(Z793,Parámetros!$G$23)-Parámetros!$F$23)*Parámetros!$E$23)</f>
        <v>0</v>
      </c>
      <c r="AF793" s="36" t="n">
        <f aca="false">SUM(AA793:AE793)</f>
        <v>0</v>
      </c>
      <c r="AG793" s="45" t="str">
        <f aca="false">IF(AM793&lt;=0,"-",INDEX(TR_TASA,MATCH(AM793,TR_DESDE,1)))</f>
        <v>-</v>
      </c>
      <c r="AH793" s="44" t="n">
        <f aca="false">IF($F793="Cese",1,IF($F793="Activo",INDEX(DIV_N,8),0))</f>
        <v>0</v>
      </c>
      <c r="AI793" s="44" t="n">
        <f aca="false">IF($F793="Cese",7,IF($F793="Activo",INDEX(DIV_HASTA,8),0))</f>
        <v>0</v>
      </c>
      <c r="AJ793" s="19" t="n">
        <f aca="false">IF(OR($F793="Activo",$F793="Cese"),SUMIFS(AV786:AV792,D786:D792,"&lt;="&amp;AI793),0)</f>
        <v>0</v>
      </c>
      <c r="AK793" s="19" t="n">
        <f aca="false">IF(OR($F793="Activo",$F793="Cese"),MAX(0,(AF793-AJ793)/AH793),0)</f>
        <v>0</v>
      </c>
      <c r="AL793" s="19" t="n">
        <f aca="false">IF(OR($F793="Activo",$F793="Cese"),K793+IF(PROY_BON="Sí",0,J793),0)</f>
        <v>0</v>
      </c>
      <c r="AM793" s="19" t="n">
        <f aca="false">IF(AL793&gt;0,MAX(0,X793+AL793-Y793),Z793)</f>
        <v>0</v>
      </c>
      <c r="AN793" s="19" t="n">
        <f aca="false">SUMPRODUCT((AM793&gt;TR_DESDE)*(AM793-TR_DESDE)*TR_INC)</f>
        <v>0</v>
      </c>
      <c r="AO793" s="19" t="n">
        <f aca="false">IF(AL793&gt;0,MAX(0,AN793-IF($F793="Cese",MAX(AF793,AJ793),AF793)),0)</f>
        <v>0</v>
      </c>
      <c r="AP793" s="46" t="n">
        <f aca="false">IF(OR($F793="Activo",$F793="Cese"),ROUND(AK793+AO793,2),0)</f>
        <v>0</v>
      </c>
      <c r="AQ793" s="19" t="n">
        <f aca="false">IF($F793="Cese",MAX(0,AJ793-AN793),0)</f>
        <v>0</v>
      </c>
      <c r="AR793" s="19" t="str">
        <f aca="false">IF($B793="","",IF(COUNTIFS(RP_COD,$B793,'Retenciones Planilla'!$J$6:$J$105,"&lt;&gt;")=0,"",SUMIFS('Retenciones Planilla'!$J$6:$J$105,RP_COD,$B793)))</f>
        <v/>
      </c>
      <c r="AS793" s="19" t="str">
        <f aca="false">IF(AR793="","",AR793-AP793)</f>
        <v/>
      </c>
      <c r="AT793" s="23" t="str">
        <f aca="false">IF($B793="","",IF(NOT(OR($F793="Activo",$F793="Cese")),IF(N(AR793)=0,"—","Revisar: sin vínculo"),IF(AR793="",IF(AP793=0,"No corresponde","Sin dato planilla"),IF(ABS(AS793)&lt;=TOL,"OK",IF(AS793&gt;0,"Retuvo de más","Retuvo de menos")))))</f>
        <v/>
      </c>
      <c r="AU793" s="19" t="n">
        <f aca="false">IF(AND(BASE_RET="Planilla (si existe)",AR793&lt;&gt;""),AR793,AP793)</f>
        <v>0</v>
      </c>
      <c r="AV793" s="19" t="n">
        <f aca="false">AU793+N793</f>
        <v>0</v>
      </c>
    </row>
    <row r="794" customFormat="false" ht="15" hidden="false" customHeight="false" outlineLevel="0" collapsed="false">
      <c r="A794" s="43" t="n">
        <v>66</v>
      </c>
      <c r="B794" s="35" t="str">
        <f aca="false">IF(Trabajadores!$B$71="","",Trabajadores!$B$71)</f>
        <v/>
      </c>
      <c r="C794" s="35" t="str">
        <f aca="false">IF($B794="","",Trabajadores!$D$71)</f>
        <v/>
      </c>
      <c r="D794" s="43" t="n">
        <v>9</v>
      </c>
      <c r="E794" s="23" t="s">
        <v>306</v>
      </c>
      <c r="F794" s="23" t="str">
        <f aca="false">IF($B794="","",IF(OR(9&lt;Trabajadores!$M$71,9&gt;Trabajadores!$N$71),"No vinculado",IF(AND(9=Trabajadores!$N$71,Trabajadores!$O$71="Sí"),"Cese","Activo")))</f>
        <v/>
      </c>
      <c r="G794" s="19" t="n">
        <f aca="false">IF($B794="",0,SUMIFS(Ingresos!$W$6:$W$1505,ING_COD,$B794,ING_CLASE,"ORD"))</f>
        <v>0</v>
      </c>
      <c r="H794" s="19" t="n">
        <f aca="false">IF($B794="",0,SUMIFS(Ingresos!$W$6:$W$1505,ING_COD,$B794,ING_CLASE,"ORD",ING_COMP,"Sí"))</f>
        <v>0</v>
      </c>
      <c r="I794" s="19" t="n">
        <f aca="false">IF($B794="",0,SUMIFS(Ingresos!$W$6:$W$1505,ING_COD,$B794,ING_CLASE,"GRA"))</f>
        <v>0</v>
      </c>
      <c r="J794" s="19" t="n">
        <f aca="false">IF($B794="",0,SUMIFS(Ingresos!$W$6:$W$1505,ING_COD,$B794,ING_CLASE,"BON"))</f>
        <v>0</v>
      </c>
      <c r="K794" s="19" t="n">
        <f aca="false">IF($B794="",0,SUMIFS(Ingresos!$W$6:$W$1505,ING_COD,$B794,ING_CLASE,"EXT"))</f>
        <v>0</v>
      </c>
      <c r="L794" s="19" t="n">
        <f aca="false">IF($B794="",0,SUMIFS(Ingresos!$W$6:$W$1505,ING_COD,$B794,ING_CLASE,"OTO"))</f>
        <v>0</v>
      </c>
      <c r="M794" s="19" t="n">
        <f aca="false">IF($B794="",0,SUMIFS(Ingresos!$W$6:$W$1505,ING_COD,$B794,ING_CLASE,"OTX"))</f>
        <v>0</v>
      </c>
      <c r="N794" s="19" t="n">
        <f aca="false">IF($B794="",0,SUMIFS(Ingresos!$W$6:$W$1505,ING_COD,$B794,ING_CLASE,"RETO"))</f>
        <v>0</v>
      </c>
      <c r="O794" s="19" t="n">
        <f aca="false">IF($B794="",0,SUMIFS(Ingresos!$W$6:$W$1505,ING_COD,$B794,ING_CLASE,"INA"))</f>
        <v>0</v>
      </c>
      <c r="P794" s="19" t="n">
        <f aca="false">G794+I794+J794+K794+L794+M794</f>
        <v>0</v>
      </c>
      <c r="Q794" s="44" t="n">
        <f aca="false">IF($F794="Activo",4,IF($F794="Cese",1,0))</f>
        <v>0</v>
      </c>
      <c r="R794" s="19" t="n">
        <f aca="false">G794*Q794</f>
        <v>0</v>
      </c>
      <c r="S794" s="19" t="n">
        <f aca="false">IF($F794="Activo",SUMIFS(I794:I797,$D794:$D797,"&lt;="&amp;Trabajadores!$N$71)+IF(PROY_BON="Sí",SUMIFS(J794:J797,$D794:$D797,"&lt;="&amp;Trabajadores!$N$71),0),IF($F794="Cese",I794+IF(PROY_BON="Sí",J794,0),0))</f>
        <v>0</v>
      </c>
      <c r="T794" s="19" t="n">
        <f aca="false">IF(OR($F794&lt;&gt;"Activo",Trabajadores!$I$71="No"),0,IF(I797=0,H794*(1+IF(PROY_BON="Sí",Trabajadores!$P$71,0))*Trabajadores!$S$71/6*(Trabajadores!$N$71&gt;=12),0))</f>
        <v>0</v>
      </c>
      <c r="U794" s="19" t="n">
        <f aca="false">IF($F794="Activo",IF(Trabajadores!$J$71="Sí",L794*4,L794),IF($F794="Cese",L794,0))</f>
        <v>0</v>
      </c>
      <c r="V794" s="19" t="n">
        <f aca="false">IF(OR($F794="Activo",$F794="Cese"),M794,0)</f>
        <v>0</v>
      </c>
      <c r="W794" s="19" t="n">
        <f aca="false">IF(OR($F794="Activo",$F794="Cese"),SUM(P786:P793),0)</f>
        <v>0</v>
      </c>
      <c r="X794" s="36" t="n">
        <f aca="false">IF(OR($F794="Activo",$F794="Cese"),R794+S794+T794+U794+V794+W794,0)</f>
        <v>0</v>
      </c>
      <c r="Y794" s="19" t="n">
        <f aca="false">IF(OR($F794="Activo",$F794="Cese"),DED_FIJA,0)</f>
        <v>0</v>
      </c>
      <c r="Z794" s="36" t="n">
        <f aca="false">MAX(0,X794-Y794)</f>
        <v>0</v>
      </c>
      <c r="AA794" s="19" t="n">
        <f aca="false">IF(Z794=0,0,MAX(0,MIN(Z794,Parámetros!$G$19)-Parámetros!$F$19)*Parámetros!$E$19)</f>
        <v>0</v>
      </c>
      <c r="AB794" s="19" t="n">
        <f aca="false">IF(Z794=0,0,MAX(0,MIN(Z794,Parámetros!$G$20)-Parámetros!$F$20)*Parámetros!$E$20)</f>
        <v>0</v>
      </c>
      <c r="AC794" s="19" t="n">
        <f aca="false">IF(Z794=0,0,MAX(0,MIN(Z794,Parámetros!$G$21)-Parámetros!$F$21)*Parámetros!$E$21)</f>
        <v>0</v>
      </c>
      <c r="AD794" s="19" t="n">
        <f aca="false">IF(Z794=0,0,MAX(0,MIN(Z794,Parámetros!$G$22)-Parámetros!$F$22)*Parámetros!$E$22)</f>
        <v>0</v>
      </c>
      <c r="AE794" s="19" t="n">
        <f aca="false">IF(Z794=0,0,MAX(0,MIN(Z794,Parámetros!$G$23)-Parámetros!$F$23)*Parámetros!$E$23)</f>
        <v>0</v>
      </c>
      <c r="AF794" s="36" t="n">
        <f aca="false">SUM(AA794:AE794)</f>
        <v>0</v>
      </c>
      <c r="AG794" s="45" t="str">
        <f aca="false">IF(AM794&lt;=0,"-",INDEX(TR_TASA,MATCH(AM794,TR_DESDE,1)))</f>
        <v>-</v>
      </c>
      <c r="AH794" s="44" t="n">
        <f aca="false">IF($F794="Cese",1,IF($F794="Activo",INDEX(DIV_N,9),0))</f>
        <v>0</v>
      </c>
      <c r="AI794" s="44" t="n">
        <f aca="false">IF($F794="Cese",8,IF($F794="Activo",INDEX(DIV_HASTA,9),0))</f>
        <v>0</v>
      </c>
      <c r="AJ794" s="19" t="n">
        <f aca="false">IF(OR($F794="Activo",$F794="Cese"),SUMIFS(AV786:AV793,D786:D793,"&lt;="&amp;AI794),0)</f>
        <v>0</v>
      </c>
      <c r="AK794" s="19" t="n">
        <f aca="false">IF(OR($F794="Activo",$F794="Cese"),MAX(0,(AF794-AJ794)/AH794),0)</f>
        <v>0</v>
      </c>
      <c r="AL794" s="19" t="n">
        <f aca="false">IF(OR($F794="Activo",$F794="Cese"),K794+IF(PROY_BON="Sí",0,J794),0)</f>
        <v>0</v>
      </c>
      <c r="AM794" s="19" t="n">
        <f aca="false">IF(AL794&gt;0,MAX(0,X794+AL794-Y794),Z794)</f>
        <v>0</v>
      </c>
      <c r="AN794" s="19" t="n">
        <f aca="false">SUMPRODUCT((AM794&gt;TR_DESDE)*(AM794-TR_DESDE)*TR_INC)</f>
        <v>0</v>
      </c>
      <c r="AO794" s="19" t="n">
        <f aca="false">IF(AL794&gt;0,MAX(0,AN794-IF($F794="Cese",MAX(AF794,AJ794),AF794)),0)</f>
        <v>0</v>
      </c>
      <c r="AP794" s="46" t="n">
        <f aca="false">IF(OR($F794="Activo",$F794="Cese"),ROUND(AK794+AO794,2),0)</f>
        <v>0</v>
      </c>
      <c r="AQ794" s="19" t="n">
        <f aca="false">IF($F794="Cese",MAX(0,AJ794-AN794),0)</f>
        <v>0</v>
      </c>
      <c r="AR794" s="19" t="str">
        <f aca="false">IF($B794="","",IF(COUNTIFS(RP_COD,$B794,'Retenciones Planilla'!$K$6:$K$105,"&lt;&gt;")=0,"",SUMIFS('Retenciones Planilla'!$K$6:$K$105,RP_COD,$B794)))</f>
        <v/>
      </c>
      <c r="AS794" s="19" t="str">
        <f aca="false">IF(AR794="","",AR794-AP794)</f>
        <v/>
      </c>
      <c r="AT794" s="23" t="str">
        <f aca="false">IF($B794="","",IF(NOT(OR($F794="Activo",$F794="Cese")),IF(N(AR794)=0,"—","Revisar: sin vínculo"),IF(AR794="",IF(AP794=0,"No corresponde","Sin dato planilla"),IF(ABS(AS794)&lt;=TOL,"OK",IF(AS794&gt;0,"Retuvo de más","Retuvo de menos")))))</f>
        <v/>
      </c>
      <c r="AU794" s="19" t="n">
        <f aca="false">IF(AND(BASE_RET="Planilla (si existe)",AR794&lt;&gt;""),AR794,AP794)</f>
        <v>0</v>
      </c>
      <c r="AV794" s="19" t="n">
        <f aca="false">AU794+N794</f>
        <v>0</v>
      </c>
    </row>
    <row r="795" customFormat="false" ht="15" hidden="false" customHeight="false" outlineLevel="0" collapsed="false">
      <c r="A795" s="43" t="n">
        <v>66</v>
      </c>
      <c r="B795" s="35" t="str">
        <f aca="false">IF(Trabajadores!$B$71="","",Trabajadores!$B$71)</f>
        <v/>
      </c>
      <c r="C795" s="35" t="str">
        <f aca="false">IF($B795="","",Trabajadores!$D$71)</f>
        <v/>
      </c>
      <c r="D795" s="43" t="n">
        <v>10</v>
      </c>
      <c r="E795" s="23" t="s">
        <v>307</v>
      </c>
      <c r="F795" s="23" t="str">
        <f aca="false">IF($B795="","",IF(OR(10&lt;Trabajadores!$M$71,10&gt;Trabajadores!$N$71),"No vinculado",IF(AND(10=Trabajadores!$N$71,Trabajadores!$O$71="Sí"),"Cese","Activo")))</f>
        <v/>
      </c>
      <c r="G795" s="19" t="n">
        <f aca="false">IF($B795="",0,SUMIFS(Ingresos!$X$6:$X$1505,ING_COD,$B795,ING_CLASE,"ORD"))</f>
        <v>0</v>
      </c>
      <c r="H795" s="19" t="n">
        <f aca="false">IF($B795="",0,SUMIFS(Ingresos!$X$6:$X$1505,ING_COD,$B795,ING_CLASE,"ORD",ING_COMP,"Sí"))</f>
        <v>0</v>
      </c>
      <c r="I795" s="19" t="n">
        <f aca="false">IF($B795="",0,SUMIFS(Ingresos!$X$6:$X$1505,ING_COD,$B795,ING_CLASE,"GRA"))</f>
        <v>0</v>
      </c>
      <c r="J795" s="19" t="n">
        <f aca="false">IF($B795="",0,SUMIFS(Ingresos!$X$6:$X$1505,ING_COD,$B795,ING_CLASE,"BON"))</f>
        <v>0</v>
      </c>
      <c r="K795" s="19" t="n">
        <f aca="false">IF($B795="",0,SUMIFS(Ingresos!$X$6:$X$1505,ING_COD,$B795,ING_CLASE,"EXT"))</f>
        <v>0</v>
      </c>
      <c r="L795" s="19" t="n">
        <f aca="false">IF($B795="",0,SUMIFS(Ingresos!$X$6:$X$1505,ING_COD,$B795,ING_CLASE,"OTO"))</f>
        <v>0</v>
      </c>
      <c r="M795" s="19" t="n">
        <f aca="false">IF($B795="",0,SUMIFS(Ingresos!$X$6:$X$1505,ING_COD,$B795,ING_CLASE,"OTX"))</f>
        <v>0</v>
      </c>
      <c r="N795" s="19" t="n">
        <f aca="false">IF($B795="",0,SUMIFS(Ingresos!$X$6:$X$1505,ING_COD,$B795,ING_CLASE,"RETO"))</f>
        <v>0</v>
      </c>
      <c r="O795" s="19" t="n">
        <f aca="false">IF($B795="",0,SUMIFS(Ingresos!$X$6:$X$1505,ING_COD,$B795,ING_CLASE,"INA"))</f>
        <v>0</v>
      </c>
      <c r="P795" s="19" t="n">
        <f aca="false">G795+I795+J795+K795+L795+M795</f>
        <v>0</v>
      </c>
      <c r="Q795" s="44" t="n">
        <f aca="false">IF($F795="Activo",3,IF($F795="Cese",1,0))</f>
        <v>0</v>
      </c>
      <c r="R795" s="19" t="n">
        <f aca="false">G795*Q795</f>
        <v>0</v>
      </c>
      <c r="S795" s="19" t="n">
        <f aca="false">IF($F795="Activo",SUMIFS(I795:I797,$D795:$D797,"&lt;="&amp;Trabajadores!$N$71)+IF(PROY_BON="Sí",SUMIFS(J795:J797,$D795:$D797,"&lt;="&amp;Trabajadores!$N$71),0),IF($F795="Cese",I795+IF(PROY_BON="Sí",J795,0),0))</f>
        <v>0</v>
      </c>
      <c r="T795" s="19" t="n">
        <f aca="false">IF(OR($F795&lt;&gt;"Activo",Trabajadores!$I$71="No"),0,IF(I797=0,H795*(1+IF(PROY_BON="Sí",Trabajadores!$P$71,0))*Trabajadores!$S$71/6*(Trabajadores!$N$71&gt;=12),0))</f>
        <v>0</v>
      </c>
      <c r="U795" s="19" t="n">
        <f aca="false">IF($F795="Activo",IF(Trabajadores!$J$71="Sí",L795*3,L795),IF($F795="Cese",L795,0))</f>
        <v>0</v>
      </c>
      <c r="V795" s="19" t="n">
        <f aca="false">IF(OR($F795="Activo",$F795="Cese"),M795,0)</f>
        <v>0</v>
      </c>
      <c r="W795" s="19" t="n">
        <f aca="false">IF(OR($F795="Activo",$F795="Cese"),SUM(P786:P794),0)</f>
        <v>0</v>
      </c>
      <c r="X795" s="36" t="n">
        <f aca="false">IF(OR($F795="Activo",$F795="Cese"),R795+S795+T795+U795+V795+W795,0)</f>
        <v>0</v>
      </c>
      <c r="Y795" s="19" t="n">
        <f aca="false">IF(OR($F795="Activo",$F795="Cese"),DED_FIJA,0)</f>
        <v>0</v>
      </c>
      <c r="Z795" s="36" t="n">
        <f aca="false">MAX(0,X795-Y795)</f>
        <v>0</v>
      </c>
      <c r="AA795" s="19" t="n">
        <f aca="false">IF(Z795=0,0,MAX(0,MIN(Z795,Parámetros!$G$19)-Parámetros!$F$19)*Parámetros!$E$19)</f>
        <v>0</v>
      </c>
      <c r="AB795" s="19" t="n">
        <f aca="false">IF(Z795=0,0,MAX(0,MIN(Z795,Parámetros!$G$20)-Parámetros!$F$20)*Parámetros!$E$20)</f>
        <v>0</v>
      </c>
      <c r="AC795" s="19" t="n">
        <f aca="false">IF(Z795=0,0,MAX(0,MIN(Z795,Parámetros!$G$21)-Parámetros!$F$21)*Parámetros!$E$21)</f>
        <v>0</v>
      </c>
      <c r="AD795" s="19" t="n">
        <f aca="false">IF(Z795=0,0,MAX(0,MIN(Z795,Parámetros!$G$22)-Parámetros!$F$22)*Parámetros!$E$22)</f>
        <v>0</v>
      </c>
      <c r="AE795" s="19" t="n">
        <f aca="false">IF(Z795=0,0,MAX(0,MIN(Z795,Parámetros!$G$23)-Parámetros!$F$23)*Parámetros!$E$23)</f>
        <v>0</v>
      </c>
      <c r="AF795" s="36" t="n">
        <f aca="false">SUM(AA795:AE795)</f>
        <v>0</v>
      </c>
      <c r="AG795" s="45" t="str">
        <f aca="false">IF(AM795&lt;=0,"-",INDEX(TR_TASA,MATCH(AM795,TR_DESDE,1)))</f>
        <v>-</v>
      </c>
      <c r="AH795" s="44" t="n">
        <f aca="false">IF($F795="Cese",1,IF($F795="Activo",INDEX(DIV_N,10),0))</f>
        <v>0</v>
      </c>
      <c r="AI795" s="44" t="n">
        <f aca="false">IF($F795="Cese",9,IF($F795="Activo",INDEX(DIV_HASTA,10),0))</f>
        <v>0</v>
      </c>
      <c r="AJ795" s="19" t="n">
        <f aca="false">IF(OR($F795="Activo",$F795="Cese"),SUMIFS(AV786:AV794,D786:D794,"&lt;="&amp;AI795),0)</f>
        <v>0</v>
      </c>
      <c r="AK795" s="19" t="n">
        <f aca="false">IF(OR($F795="Activo",$F795="Cese"),MAX(0,(AF795-AJ795)/AH795),0)</f>
        <v>0</v>
      </c>
      <c r="AL795" s="19" t="n">
        <f aca="false">IF(OR($F795="Activo",$F795="Cese"),K795+IF(PROY_BON="Sí",0,J795),0)</f>
        <v>0</v>
      </c>
      <c r="AM795" s="19" t="n">
        <f aca="false">IF(AL795&gt;0,MAX(0,X795+AL795-Y795),Z795)</f>
        <v>0</v>
      </c>
      <c r="AN795" s="19" t="n">
        <f aca="false">SUMPRODUCT((AM795&gt;TR_DESDE)*(AM795-TR_DESDE)*TR_INC)</f>
        <v>0</v>
      </c>
      <c r="AO795" s="19" t="n">
        <f aca="false">IF(AL795&gt;0,MAX(0,AN795-IF($F795="Cese",MAX(AF795,AJ795),AF795)),0)</f>
        <v>0</v>
      </c>
      <c r="AP795" s="46" t="n">
        <f aca="false">IF(OR($F795="Activo",$F795="Cese"),ROUND(AK795+AO795,2),0)</f>
        <v>0</v>
      </c>
      <c r="AQ795" s="19" t="n">
        <f aca="false">IF($F795="Cese",MAX(0,AJ795-AN795),0)</f>
        <v>0</v>
      </c>
      <c r="AR795" s="19" t="str">
        <f aca="false">IF($B795="","",IF(COUNTIFS(RP_COD,$B795,'Retenciones Planilla'!$L$6:$L$105,"&lt;&gt;")=0,"",SUMIFS('Retenciones Planilla'!$L$6:$L$105,RP_COD,$B795)))</f>
        <v/>
      </c>
      <c r="AS795" s="19" t="str">
        <f aca="false">IF(AR795="","",AR795-AP795)</f>
        <v/>
      </c>
      <c r="AT795" s="23" t="str">
        <f aca="false">IF($B795="","",IF(NOT(OR($F795="Activo",$F795="Cese")),IF(N(AR795)=0,"—","Revisar: sin vínculo"),IF(AR795="",IF(AP795=0,"No corresponde","Sin dato planilla"),IF(ABS(AS795)&lt;=TOL,"OK",IF(AS795&gt;0,"Retuvo de más","Retuvo de menos")))))</f>
        <v/>
      </c>
      <c r="AU795" s="19" t="n">
        <f aca="false">IF(AND(BASE_RET="Planilla (si existe)",AR795&lt;&gt;""),AR795,AP795)</f>
        <v>0</v>
      </c>
      <c r="AV795" s="19" t="n">
        <f aca="false">AU795+N795</f>
        <v>0</v>
      </c>
    </row>
    <row r="796" customFormat="false" ht="15" hidden="false" customHeight="false" outlineLevel="0" collapsed="false">
      <c r="A796" s="43" t="n">
        <v>66</v>
      </c>
      <c r="B796" s="35" t="str">
        <f aca="false">IF(Trabajadores!$B$71="","",Trabajadores!$B$71)</f>
        <v/>
      </c>
      <c r="C796" s="35" t="str">
        <f aca="false">IF($B796="","",Trabajadores!$D$71)</f>
        <v/>
      </c>
      <c r="D796" s="43" t="n">
        <v>11</v>
      </c>
      <c r="E796" s="23" t="s">
        <v>308</v>
      </c>
      <c r="F796" s="23" t="str">
        <f aca="false">IF($B796="","",IF(OR(11&lt;Trabajadores!$M$71,11&gt;Trabajadores!$N$71),"No vinculado",IF(AND(11=Trabajadores!$N$71,Trabajadores!$O$71="Sí"),"Cese","Activo")))</f>
        <v/>
      </c>
      <c r="G796" s="19" t="n">
        <f aca="false">IF($B796="",0,SUMIFS(Ingresos!$Y$6:$Y$1505,ING_COD,$B796,ING_CLASE,"ORD"))</f>
        <v>0</v>
      </c>
      <c r="H796" s="19" t="n">
        <f aca="false">IF($B796="",0,SUMIFS(Ingresos!$Y$6:$Y$1505,ING_COD,$B796,ING_CLASE,"ORD",ING_COMP,"Sí"))</f>
        <v>0</v>
      </c>
      <c r="I796" s="19" t="n">
        <f aca="false">IF($B796="",0,SUMIFS(Ingresos!$Y$6:$Y$1505,ING_COD,$B796,ING_CLASE,"GRA"))</f>
        <v>0</v>
      </c>
      <c r="J796" s="19" t="n">
        <f aca="false">IF($B796="",0,SUMIFS(Ingresos!$Y$6:$Y$1505,ING_COD,$B796,ING_CLASE,"BON"))</f>
        <v>0</v>
      </c>
      <c r="K796" s="19" t="n">
        <f aca="false">IF($B796="",0,SUMIFS(Ingresos!$Y$6:$Y$1505,ING_COD,$B796,ING_CLASE,"EXT"))</f>
        <v>0</v>
      </c>
      <c r="L796" s="19" t="n">
        <f aca="false">IF($B796="",0,SUMIFS(Ingresos!$Y$6:$Y$1505,ING_COD,$B796,ING_CLASE,"OTO"))</f>
        <v>0</v>
      </c>
      <c r="M796" s="19" t="n">
        <f aca="false">IF($B796="",0,SUMIFS(Ingresos!$Y$6:$Y$1505,ING_COD,$B796,ING_CLASE,"OTX"))</f>
        <v>0</v>
      </c>
      <c r="N796" s="19" t="n">
        <f aca="false">IF($B796="",0,SUMIFS(Ingresos!$Y$6:$Y$1505,ING_COD,$B796,ING_CLASE,"RETO"))</f>
        <v>0</v>
      </c>
      <c r="O796" s="19" t="n">
        <f aca="false">IF($B796="",0,SUMIFS(Ingresos!$Y$6:$Y$1505,ING_COD,$B796,ING_CLASE,"INA"))</f>
        <v>0</v>
      </c>
      <c r="P796" s="19" t="n">
        <f aca="false">G796+I796+J796+K796+L796+M796</f>
        <v>0</v>
      </c>
      <c r="Q796" s="44" t="n">
        <f aca="false">IF($F796="Activo",2,IF($F796="Cese",1,0))</f>
        <v>0</v>
      </c>
      <c r="R796" s="19" t="n">
        <f aca="false">G796*Q796</f>
        <v>0</v>
      </c>
      <c r="S796" s="19" t="n">
        <f aca="false">IF($F796="Activo",SUMIFS(I796:I797,$D796:$D797,"&lt;="&amp;Trabajadores!$N$71)+IF(PROY_BON="Sí",SUMIFS(J796:J797,$D796:$D797,"&lt;="&amp;Trabajadores!$N$71),0),IF($F796="Cese",I796+IF(PROY_BON="Sí",J796,0),0))</f>
        <v>0</v>
      </c>
      <c r="T796" s="19" t="n">
        <f aca="false">IF(OR($F796&lt;&gt;"Activo",Trabajadores!$I$71="No"),0,IF(I797=0,H796*(1+IF(PROY_BON="Sí",Trabajadores!$P$71,0))*Trabajadores!$S$71/6*(Trabajadores!$N$71&gt;=12),0))</f>
        <v>0</v>
      </c>
      <c r="U796" s="19" t="n">
        <f aca="false">IF($F796="Activo",IF(Trabajadores!$J$71="Sí",L796*2,L796),IF($F796="Cese",L796,0))</f>
        <v>0</v>
      </c>
      <c r="V796" s="19" t="n">
        <f aca="false">IF(OR($F796="Activo",$F796="Cese"),M796,0)</f>
        <v>0</v>
      </c>
      <c r="W796" s="19" t="n">
        <f aca="false">IF(OR($F796="Activo",$F796="Cese"),SUM(P786:P795),0)</f>
        <v>0</v>
      </c>
      <c r="X796" s="36" t="n">
        <f aca="false">IF(OR($F796="Activo",$F796="Cese"),R796+S796+T796+U796+V796+W796,0)</f>
        <v>0</v>
      </c>
      <c r="Y796" s="19" t="n">
        <f aca="false">IF(OR($F796="Activo",$F796="Cese"),DED_FIJA,0)</f>
        <v>0</v>
      </c>
      <c r="Z796" s="36" t="n">
        <f aca="false">MAX(0,X796-Y796)</f>
        <v>0</v>
      </c>
      <c r="AA796" s="19" t="n">
        <f aca="false">IF(Z796=0,0,MAX(0,MIN(Z796,Parámetros!$G$19)-Parámetros!$F$19)*Parámetros!$E$19)</f>
        <v>0</v>
      </c>
      <c r="AB796" s="19" t="n">
        <f aca="false">IF(Z796=0,0,MAX(0,MIN(Z796,Parámetros!$G$20)-Parámetros!$F$20)*Parámetros!$E$20)</f>
        <v>0</v>
      </c>
      <c r="AC796" s="19" t="n">
        <f aca="false">IF(Z796=0,0,MAX(0,MIN(Z796,Parámetros!$G$21)-Parámetros!$F$21)*Parámetros!$E$21)</f>
        <v>0</v>
      </c>
      <c r="AD796" s="19" t="n">
        <f aca="false">IF(Z796=0,0,MAX(0,MIN(Z796,Parámetros!$G$22)-Parámetros!$F$22)*Parámetros!$E$22)</f>
        <v>0</v>
      </c>
      <c r="AE796" s="19" t="n">
        <f aca="false">IF(Z796=0,0,MAX(0,MIN(Z796,Parámetros!$G$23)-Parámetros!$F$23)*Parámetros!$E$23)</f>
        <v>0</v>
      </c>
      <c r="AF796" s="36" t="n">
        <f aca="false">SUM(AA796:AE796)</f>
        <v>0</v>
      </c>
      <c r="AG796" s="45" t="str">
        <f aca="false">IF(AM796&lt;=0,"-",INDEX(TR_TASA,MATCH(AM796,TR_DESDE,1)))</f>
        <v>-</v>
      </c>
      <c r="AH796" s="44" t="n">
        <f aca="false">IF($F796="Cese",1,IF($F796="Activo",INDEX(DIV_N,11),0))</f>
        <v>0</v>
      </c>
      <c r="AI796" s="44" t="n">
        <f aca="false">IF($F796="Cese",10,IF($F796="Activo",INDEX(DIV_HASTA,11),0))</f>
        <v>0</v>
      </c>
      <c r="AJ796" s="19" t="n">
        <f aca="false">IF(OR($F796="Activo",$F796="Cese"),SUMIFS(AV786:AV795,D786:D795,"&lt;="&amp;AI796),0)</f>
        <v>0</v>
      </c>
      <c r="AK796" s="19" t="n">
        <f aca="false">IF(OR($F796="Activo",$F796="Cese"),MAX(0,(AF796-AJ796)/AH796),0)</f>
        <v>0</v>
      </c>
      <c r="AL796" s="19" t="n">
        <f aca="false">IF(OR($F796="Activo",$F796="Cese"),K796+IF(PROY_BON="Sí",0,J796),0)</f>
        <v>0</v>
      </c>
      <c r="AM796" s="19" t="n">
        <f aca="false">IF(AL796&gt;0,MAX(0,X796+AL796-Y796),Z796)</f>
        <v>0</v>
      </c>
      <c r="AN796" s="19" t="n">
        <f aca="false">SUMPRODUCT((AM796&gt;TR_DESDE)*(AM796-TR_DESDE)*TR_INC)</f>
        <v>0</v>
      </c>
      <c r="AO796" s="19" t="n">
        <f aca="false">IF(AL796&gt;0,MAX(0,AN796-IF($F796="Cese",MAX(AF796,AJ796),AF796)),0)</f>
        <v>0</v>
      </c>
      <c r="AP796" s="46" t="n">
        <f aca="false">IF(OR($F796="Activo",$F796="Cese"),ROUND(AK796+AO796,2),0)</f>
        <v>0</v>
      </c>
      <c r="AQ796" s="19" t="n">
        <f aca="false">IF($F796="Cese",MAX(0,AJ796-AN796),0)</f>
        <v>0</v>
      </c>
      <c r="AR796" s="19" t="str">
        <f aca="false">IF($B796="","",IF(COUNTIFS(RP_COD,$B796,'Retenciones Planilla'!$M$6:$M$105,"&lt;&gt;")=0,"",SUMIFS('Retenciones Planilla'!$M$6:$M$105,RP_COD,$B796)))</f>
        <v/>
      </c>
      <c r="AS796" s="19" t="str">
        <f aca="false">IF(AR796="","",AR796-AP796)</f>
        <v/>
      </c>
      <c r="AT796" s="23" t="str">
        <f aca="false">IF($B796="","",IF(NOT(OR($F796="Activo",$F796="Cese")),IF(N(AR796)=0,"—","Revisar: sin vínculo"),IF(AR796="",IF(AP796=0,"No corresponde","Sin dato planilla"),IF(ABS(AS796)&lt;=TOL,"OK",IF(AS796&gt;0,"Retuvo de más","Retuvo de menos")))))</f>
        <v/>
      </c>
      <c r="AU796" s="19" t="n">
        <f aca="false">IF(AND(BASE_RET="Planilla (si existe)",AR796&lt;&gt;""),AR796,AP796)</f>
        <v>0</v>
      </c>
      <c r="AV796" s="19" t="n">
        <f aca="false">AU796+N796</f>
        <v>0</v>
      </c>
    </row>
    <row r="797" customFormat="false" ht="15" hidden="false" customHeight="false" outlineLevel="0" collapsed="false">
      <c r="A797" s="43" t="n">
        <v>66</v>
      </c>
      <c r="B797" s="35" t="str">
        <f aca="false">IF(Trabajadores!$B$71="","",Trabajadores!$B$71)</f>
        <v/>
      </c>
      <c r="C797" s="35" t="str">
        <f aca="false">IF($B797="","",Trabajadores!$D$71)</f>
        <v/>
      </c>
      <c r="D797" s="43" t="n">
        <v>12</v>
      </c>
      <c r="E797" s="23" t="s">
        <v>309</v>
      </c>
      <c r="F797" s="23" t="str">
        <f aca="false">IF($B797="","",IF(OR(12&lt;Trabajadores!$M$71,12&gt;Trabajadores!$N$71),"No vinculado",IF(AND(12=Trabajadores!$N$71,Trabajadores!$O$71="Sí"),"Cese","Activo")))</f>
        <v/>
      </c>
      <c r="G797" s="19" t="n">
        <f aca="false">IF($B797="",0,SUMIFS(Ingresos!$Z$6:$Z$1505,ING_COD,$B797,ING_CLASE,"ORD"))</f>
        <v>0</v>
      </c>
      <c r="H797" s="19" t="n">
        <f aca="false">IF($B797="",0,SUMIFS(Ingresos!$Z$6:$Z$1505,ING_COD,$B797,ING_CLASE,"ORD",ING_COMP,"Sí"))</f>
        <v>0</v>
      </c>
      <c r="I797" s="19" t="n">
        <f aca="false">IF($B797="",0,SUMIFS(Ingresos!$Z$6:$Z$1505,ING_COD,$B797,ING_CLASE,"GRA"))</f>
        <v>0</v>
      </c>
      <c r="J797" s="19" t="n">
        <f aca="false">IF($B797="",0,SUMIFS(Ingresos!$Z$6:$Z$1505,ING_COD,$B797,ING_CLASE,"BON"))</f>
        <v>0</v>
      </c>
      <c r="K797" s="19" t="n">
        <f aca="false">IF($B797="",0,SUMIFS(Ingresos!$Z$6:$Z$1505,ING_COD,$B797,ING_CLASE,"EXT"))</f>
        <v>0</v>
      </c>
      <c r="L797" s="19" t="n">
        <f aca="false">IF($B797="",0,SUMIFS(Ingresos!$Z$6:$Z$1505,ING_COD,$B797,ING_CLASE,"OTO"))</f>
        <v>0</v>
      </c>
      <c r="M797" s="19" t="n">
        <f aca="false">IF($B797="",0,SUMIFS(Ingresos!$Z$6:$Z$1505,ING_COD,$B797,ING_CLASE,"OTX"))</f>
        <v>0</v>
      </c>
      <c r="N797" s="19" t="n">
        <f aca="false">IF($B797="",0,SUMIFS(Ingresos!$Z$6:$Z$1505,ING_COD,$B797,ING_CLASE,"RETO"))</f>
        <v>0</v>
      </c>
      <c r="O797" s="19" t="n">
        <f aca="false">IF($B797="",0,SUMIFS(Ingresos!$Z$6:$Z$1505,ING_COD,$B797,ING_CLASE,"INA"))</f>
        <v>0</v>
      </c>
      <c r="P797" s="19" t="n">
        <f aca="false">G797+I797+J797+K797+L797+M797</f>
        <v>0</v>
      </c>
      <c r="Q797" s="44" t="n">
        <f aca="false">IF($F797="Activo",1,IF($F797="Cese",1,0))</f>
        <v>0</v>
      </c>
      <c r="R797" s="19" t="n">
        <f aca="false">G797*Q797</f>
        <v>0</v>
      </c>
      <c r="S797" s="19" t="n">
        <f aca="false">IF($F797="Activo",SUMIFS(I797:I797,$D797:$D797,"&lt;="&amp;Trabajadores!$N$71)+IF(PROY_BON="Sí",SUMIFS(J797:J797,$D797:$D797,"&lt;="&amp;Trabajadores!$N$71),0),IF($F797="Cese",I797+IF(PROY_BON="Sí",J797,0),0))</f>
        <v>0</v>
      </c>
      <c r="T797" s="19" t="n">
        <f aca="false">0</f>
        <v>0</v>
      </c>
      <c r="U797" s="19" t="n">
        <f aca="false">IF($F797="Activo",IF(Trabajadores!$J$71="Sí",L797*1,L797),IF($F797="Cese",L797,0))</f>
        <v>0</v>
      </c>
      <c r="V797" s="19" t="n">
        <f aca="false">IF(OR($F797="Activo",$F797="Cese"),M797,0)</f>
        <v>0</v>
      </c>
      <c r="W797" s="19" t="n">
        <f aca="false">IF(OR($F797="Activo",$F797="Cese"),SUM(P786:P796),0)</f>
        <v>0</v>
      </c>
      <c r="X797" s="36" t="n">
        <f aca="false">IF(OR($F797="Activo",$F797="Cese"),R797+S797+T797+U797+V797+W797,0)</f>
        <v>0</v>
      </c>
      <c r="Y797" s="19" t="n">
        <f aca="false">IF(OR($F797="Activo",$F797="Cese"),DED_FIJA,0)</f>
        <v>0</v>
      </c>
      <c r="Z797" s="36" t="n">
        <f aca="false">MAX(0,X797-Y797)</f>
        <v>0</v>
      </c>
      <c r="AA797" s="19" t="n">
        <f aca="false">IF(Z797=0,0,MAX(0,MIN(Z797,Parámetros!$G$19)-Parámetros!$F$19)*Parámetros!$E$19)</f>
        <v>0</v>
      </c>
      <c r="AB797" s="19" t="n">
        <f aca="false">IF(Z797=0,0,MAX(0,MIN(Z797,Parámetros!$G$20)-Parámetros!$F$20)*Parámetros!$E$20)</f>
        <v>0</v>
      </c>
      <c r="AC797" s="19" t="n">
        <f aca="false">IF(Z797=0,0,MAX(0,MIN(Z797,Parámetros!$G$21)-Parámetros!$F$21)*Parámetros!$E$21)</f>
        <v>0</v>
      </c>
      <c r="AD797" s="19" t="n">
        <f aca="false">IF(Z797=0,0,MAX(0,MIN(Z797,Parámetros!$G$22)-Parámetros!$F$22)*Parámetros!$E$22)</f>
        <v>0</v>
      </c>
      <c r="AE797" s="19" t="n">
        <f aca="false">IF(Z797=0,0,MAX(0,MIN(Z797,Parámetros!$G$23)-Parámetros!$F$23)*Parámetros!$E$23)</f>
        <v>0</v>
      </c>
      <c r="AF797" s="36" t="n">
        <f aca="false">SUM(AA797:AE797)</f>
        <v>0</v>
      </c>
      <c r="AG797" s="45" t="str">
        <f aca="false">IF(AM797&lt;=0,"-",INDEX(TR_TASA,MATCH(AM797,TR_DESDE,1)))</f>
        <v>-</v>
      </c>
      <c r="AH797" s="44" t="n">
        <f aca="false">IF($F797="Cese",1,IF($F797="Activo",INDEX(DIV_N,12),0))</f>
        <v>0</v>
      </c>
      <c r="AI797" s="44" t="n">
        <f aca="false">IF($F797="Cese",11,IF($F797="Activo",INDEX(DIV_HASTA,12),0))</f>
        <v>0</v>
      </c>
      <c r="AJ797" s="19" t="n">
        <f aca="false">IF(OR($F797="Activo",$F797="Cese"),SUMIFS(AV786:AV796,D786:D796,"&lt;="&amp;AI797),0)</f>
        <v>0</v>
      </c>
      <c r="AK797" s="19" t="n">
        <f aca="false">IF(OR($F797="Activo",$F797="Cese"),MAX(0,(AF797-AJ797)/AH797),0)</f>
        <v>0</v>
      </c>
      <c r="AL797" s="19" t="n">
        <f aca="false">IF(OR($F797="Activo",$F797="Cese"),K797+IF(PROY_BON="Sí",0,J797),0)</f>
        <v>0</v>
      </c>
      <c r="AM797" s="19" t="n">
        <f aca="false">IF(AL797&gt;0,MAX(0,X797+AL797-Y797),Z797)</f>
        <v>0</v>
      </c>
      <c r="AN797" s="19" t="n">
        <f aca="false">SUMPRODUCT((AM797&gt;TR_DESDE)*(AM797-TR_DESDE)*TR_INC)</f>
        <v>0</v>
      </c>
      <c r="AO797" s="19" t="n">
        <f aca="false">IF(AL797&gt;0,MAX(0,AN797-IF(TRUE(),MAX(AF797,AJ797),AF797)),0)</f>
        <v>0</v>
      </c>
      <c r="AP797" s="46" t="n">
        <f aca="false">IF(OR($F797="Activo",$F797="Cese"),ROUND(AK797+AO797,2),0)</f>
        <v>0</v>
      </c>
      <c r="AQ797" s="19" t="n">
        <f aca="false">IF(OR($F797="Activo",$F797="Cese"),MAX(0,AJ797-AN797),0)</f>
        <v>0</v>
      </c>
      <c r="AR797" s="19" t="str">
        <f aca="false">IF($B797="","",IF(COUNTIFS(RP_COD,$B797,'Retenciones Planilla'!$N$6:$N$105,"&lt;&gt;")=0,"",SUMIFS('Retenciones Planilla'!$N$6:$N$105,RP_COD,$B797)))</f>
        <v/>
      </c>
      <c r="AS797" s="19" t="str">
        <f aca="false">IF(AR797="","",AR797-AP797)</f>
        <v/>
      </c>
      <c r="AT797" s="23" t="str">
        <f aca="false">IF($B797="","",IF(NOT(OR($F797="Activo",$F797="Cese")),IF(N(AR797)=0,"—","Revisar: sin vínculo"),IF(AR797="",IF(AP797=0,"No corresponde","Sin dato planilla"),IF(ABS(AS797)&lt;=TOL,"OK",IF(AS797&gt;0,"Retuvo de más","Retuvo de menos")))))</f>
        <v/>
      </c>
      <c r="AU797" s="19" t="n">
        <f aca="false">IF(AND(BASE_RET="Planilla (si existe)",AR797&lt;&gt;""),AR797,AP797)</f>
        <v>0</v>
      </c>
      <c r="AV797" s="19" t="n">
        <f aca="false">AU797+N797</f>
        <v>0</v>
      </c>
    </row>
    <row r="798" customFormat="false" ht="15" hidden="false" customHeight="false" outlineLevel="0" collapsed="false">
      <c r="A798" s="43" t="n">
        <v>67</v>
      </c>
      <c r="B798" s="35" t="str">
        <f aca="false">IF(Trabajadores!$B$72="","",Trabajadores!$B$72)</f>
        <v/>
      </c>
      <c r="C798" s="35" t="str">
        <f aca="false">IF($B798="","",Trabajadores!$D$72)</f>
        <v/>
      </c>
      <c r="D798" s="43" t="n">
        <v>1</v>
      </c>
      <c r="E798" s="23" t="s">
        <v>298</v>
      </c>
      <c r="F798" s="23" t="str">
        <f aca="false">IF($B798="","",IF(OR(1&lt;Trabajadores!$M$72,1&gt;Trabajadores!$N$72),"No vinculado",IF(AND(1=Trabajadores!$N$72,Trabajadores!$O$72="Sí"),"Cese","Activo")))</f>
        <v/>
      </c>
      <c r="G798" s="19" t="n">
        <f aca="false">IF($B798="",0,SUMIFS(Ingresos!$O$6:$O$1505,ING_COD,$B798,ING_CLASE,"ORD"))</f>
        <v>0</v>
      </c>
      <c r="H798" s="19" t="n">
        <f aca="false">IF($B798="",0,SUMIFS(Ingresos!$O$6:$O$1505,ING_COD,$B798,ING_CLASE,"ORD",ING_COMP,"Sí"))</f>
        <v>0</v>
      </c>
      <c r="I798" s="19" t="n">
        <f aca="false">IF($B798="",0,SUMIFS(Ingresos!$O$6:$O$1505,ING_COD,$B798,ING_CLASE,"GRA"))</f>
        <v>0</v>
      </c>
      <c r="J798" s="19" t="n">
        <f aca="false">IF($B798="",0,SUMIFS(Ingresos!$O$6:$O$1505,ING_COD,$B798,ING_CLASE,"BON"))</f>
        <v>0</v>
      </c>
      <c r="K798" s="19" t="n">
        <f aca="false">IF($B798="",0,SUMIFS(Ingresos!$O$6:$O$1505,ING_COD,$B798,ING_CLASE,"EXT"))</f>
        <v>0</v>
      </c>
      <c r="L798" s="19" t="n">
        <f aca="false">IF($B798="",0,SUMIFS(Ingresos!$O$6:$O$1505,ING_COD,$B798,ING_CLASE,"OTO"))</f>
        <v>0</v>
      </c>
      <c r="M798" s="19" t="n">
        <f aca="false">IF($B798="",0,SUMIFS(Ingresos!$O$6:$O$1505,ING_COD,$B798,ING_CLASE,"OTX"))</f>
        <v>0</v>
      </c>
      <c r="N798" s="19" t="n">
        <f aca="false">IF($B798="",0,SUMIFS(Ingresos!$O$6:$O$1505,ING_COD,$B798,ING_CLASE,"RETO"))</f>
        <v>0</v>
      </c>
      <c r="O798" s="19" t="n">
        <f aca="false">IF($B798="",0,SUMIFS(Ingresos!$O$6:$O$1505,ING_COD,$B798,ING_CLASE,"INA"))</f>
        <v>0</v>
      </c>
      <c r="P798" s="19" t="n">
        <f aca="false">G798+I798+J798+K798+L798+M798</f>
        <v>0</v>
      </c>
      <c r="Q798" s="44" t="n">
        <f aca="false">IF($F798="Activo",12,IF($F798="Cese",1,0))</f>
        <v>0</v>
      </c>
      <c r="R798" s="19" t="n">
        <f aca="false">G798*Q798</f>
        <v>0</v>
      </c>
      <c r="S798" s="19" t="n">
        <f aca="false">IF($F798="Activo",SUMIFS(I798:I809,$D798:$D809,"&lt;="&amp;Trabajadores!$N$72)+IF(PROY_BON="Sí",SUMIFS(J798:J809,$D798:$D809,"&lt;="&amp;Trabajadores!$N$72),0),IF($F798="Cese",I798+IF(PROY_BON="Sí",J798,0),0))</f>
        <v>0</v>
      </c>
      <c r="T798" s="19" t="n">
        <f aca="false">IF(OR($F798&lt;&gt;"Activo",Trabajadores!$I$72="No"),0,IF(I804=0,H798*(1+IF(PROY_BON="Sí",Trabajadores!$P$72,0))*Trabajadores!$R$72/6*(Trabajadores!$N$72&gt;=7),0)+IF(I809=0,H798*(1+IF(PROY_BON="Sí",Trabajadores!$P$72,0))*Trabajadores!$S$72/6*(Trabajadores!$N$72&gt;=12),0))</f>
        <v>0</v>
      </c>
      <c r="U798" s="19" t="n">
        <f aca="false">IF($F798="Activo",IF(Trabajadores!$J$72="Sí",L798*12,L798),IF($F798="Cese",L798,0))</f>
        <v>0</v>
      </c>
      <c r="V798" s="19" t="n">
        <f aca="false">IF(OR($F798="Activo",$F798="Cese"),M798,0)</f>
        <v>0</v>
      </c>
      <c r="W798" s="19" t="n">
        <f aca="false">0</f>
        <v>0</v>
      </c>
      <c r="X798" s="36" t="n">
        <f aca="false">IF(OR($F798="Activo",$F798="Cese"),R798+S798+T798+U798+V798+W798,0)</f>
        <v>0</v>
      </c>
      <c r="Y798" s="19" t="n">
        <f aca="false">IF(OR($F798="Activo",$F798="Cese"),DED_FIJA,0)</f>
        <v>0</v>
      </c>
      <c r="Z798" s="36" t="n">
        <f aca="false">MAX(0,X798-Y798)</f>
        <v>0</v>
      </c>
      <c r="AA798" s="19" t="n">
        <f aca="false">IF(Z798=0,0,MAX(0,MIN(Z798,Parámetros!$G$19)-Parámetros!$F$19)*Parámetros!$E$19)</f>
        <v>0</v>
      </c>
      <c r="AB798" s="19" t="n">
        <f aca="false">IF(Z798=0,0,MAX(0,MIN(Z798,Parámetros!$G$20)-Parámetros!$F$20)*Parámetros!$E$20)</f>
        <v>0</v>
      </c>
      <c r="AC798" s="19" t="n">
        <f aca="false">IF(Z798=0,0,MAX(0,MIN(Z798,Parámetros!$G$21)-Parámetros!$F$21)*Parámetros!$E$21)</f>
        <v>0</v>
      </c>
      <c r="AD798" s="19" t="n">
        <f aca="false">IF(Z798=0,0,MAX(0,MIN(Z798,Parámetros!$G$22)-Parámetros!$F$22)*Parámetros!$E$22)</f>
        <v>0</v>
      </c>
      <c r="AE798" s="19" t="n">
        <f aca="false">IF(Z798=0,0,MAX(0,MIN(Z798,Parámetros!$G$23)-Parámetros!$F$23)*Parámetros!$E$23)</f>
        <v>0</v>
      </c>
      <c r="AF798" s="36" t="n">
        <f aca="false">SUM(AA798:AE798)</f>
        <v>0</v>
      </c>
      <c r="AG798" s="45" t="str">
        <f aca="false">IF(AM798&lt;=0,"-",INDEX(TR_TASA,MATCH(AM798,TR_DESDE,1)))</f>
        <v>-</v>
      </c>
      <c r="AH798" s="44" t="n">
        <f aca="false">IF($F798="Cese",1,IF($F798="Activo",INDEX(DIV_N,1),0))</f>
        <v>0</v>
      </c>
      <c r="AI798" s="44" t="n">
        <f aca="false">IF($F798="Cese",0,IF($F798="Activo",INDEX(DIV_HASTA,1),0))</f>
        <v>0</v>
      </c>
      <c r="AJ798" s="19" t="n">
        <f aca="false">0</f>
        <v>0</v>
      </c>
      <c r="AK798" s="19" t="n">
        <f aca="false">IF(OR($F798="Activo",$F798="Cese"),MAX(0,(AF798-AJ798)/AH798),0)</f>
        <v>0</v>
      </c>
      <c r="AL798" s="19" t="n">
        <f aca="false">IF(OR($F798="Activo",$F798="Cese"),K798+IF(PROY_BON="Sí",0,J798),0)</f>
        <v>0</v>
      </c>
      <c r="AM798" s="19" t="n">
        <f aca="false">IF(AL798&gt;0,MAX(0,X798+AL798-Y798),Z798)</f>
        <v>0</v>
      </c>
      <c r="AN798" s="19" t="n">
        <f aca="false">SUMPRODUCT((AM798&gt;TR_DESDE)*(AM798-TR_DESDE)*TR_INC)</f>
        <v>0</v>
      </c>
      <c r="AO798" s="19" t="n">
        <f aca="false">IF(AL798&gt;0,MAX(0,AN798-IF($F798="Cese",MAX(AF798,AJ798),AF798)),0)</f>
        <v>0</v>
      </c>
      <c r="AP798" s="46" t="n">
        <f aca="false">IF(OR($F798="Activo",$F798="Cese"),ROUND(AK798+AO798,2),0)</f>
        <v>0</v>
      </c>
      <c r="AQ798" s="19" t="n">
        <f aca="false">IF($F798="Cese",MAX(0,AJ798-AN798),0)</f>
        <v>0</v>
      </c>
      <c r="AR798" s="19" t="str">
        <f aca="false">IF($B798="","",IF(COUNTIFS(RP_COD,$B798,'Retenciones Planilla'!$C$6:$C$105,"&lt;&gt;")=0,"",SUMIFS('Retenciones Planilla'!$C$6:$C$105,RP_COD,$B798)))</f>
        <v/>
      </c>
      <c r="AS798" s="19" t="str">
        <f aca="false">IF(AR798="","",AR798-AP798)</f>
        <v/>
      </c>
      <c r="AT798" s="23" t="str">
        <f aca="false">IF($B798="","",IF(NOT(OR($F798="Activo",$F798="Cese")),IF(N(AR798)=0,"—","Revisar: sin vínculo"),IF(AR798="",IF(AP798=0,"No corresponde","Sin dato planilla"),IF(ABS(AS798)&lt;=TOL,"OK",IF(AS798&gt;0,"Retuvo de más","Retuvo de menos")))))</f>
        <v/>
      </c>
      <c r="AU798" s="19" t="n">
        <f aca="false">IF(AND(BASE_RET="Planilla (si existe)",AR798&lt;&gt;""),AR798,AP798)</f>
        <v>0</v>
      </c>
      <c r="AV798" s="19" t="n">
        <f aca="false">AU798+N798</f>
        <v>0</v>
      </c>
    </row>
    <row r="799" customFormat="false" ht="15" hidden="false" customHeight="false" outlineLevel="0" collapsed="false">
      <c r="A799" s="43" t="n">
        <v>67</v>
      </c>
      <c r="B799" s="35" t="str">
        <f aca="false">IF(Trabajadores!$B$72="","",Trabajadores!$B$72)</f>
        <v/>
      </c>
      <c r="C799" s="35" t="str">
        <f aca="false">IF($B799="","",Trabajadores!$D$72)</f>
        <v/>
      </c>
      <c r="D799" s="43" t="n">
        <v>2</v>
      </c>
      <c r="E799" s="23" t="s">
        <v>299</v>
      </c>
      <c r="F799" s="23" t="str">
        <f aca="false">IF($B799="","",IF(OR(2&lt;Trabajadores!$M$72,2&gt;Trabajadores!$N$72),"No vinculado",IF(AND(2=Trabajadores!$N$72,Trabajadores!$O$72="Sí"),"Cese","Activo")))</f>
        <v/>
      </c>
      <c r="G799" s="19" t="n">
        <f aca="false">IF($B799="",0,SUMIFS(Ingresos!$P$6:$P$1505,ING_COD,$B799,ING_CLASE,"ORD"))</f>
        <v>0</v>
      </c>
      <c r="H799" s="19" t="n">
        <f aca="false">IF($B799="",0,SUMIFS(Ingresos!$P$6:$P$1505,ING_COD,$B799,ING_CLASE,"ORD",ING_COMP,"Sí"))</f>
        <v>0</v>
      </c>
      <c r="I799" s="19" t="n">
        <f aca="false">IF($B799="",0,SUMIFS(Ingresos!$P$6:$P$1505,ING_COD,$B799,ING_CLASE,"GRA"))</f>
        <v>0</v>
      </c>
      <c r="J799" s="19" t="n">
        <f aca="false">IF($B799="",0,SUMIFS(Ingresos!$P$6:$P$1505,ING_COD,$B799,ING_CLASE,"BON"))</f>
        <v>0</v>
      </c>
      <c r="K799" s="19" t="n">
        <f aca="false">IF($B799="",0,SUMIFS(Ingresos!$P$6:$P$1505,ING_COD,$B799,ING_CLASE,"EXT"))</f>
        <v>0</v>
      </c>
      <c r="L799" s="19" t="n">
        <f aca="false">IF($B799="",0,SUMIFS(Ingresos!$P$6:$P$1505,ING_COD,$B799,ING_CLASE,"OTO"))</f>
        <v>0</v>
      </c>
      <c r="M799" s="19" t="n">
        <f aca="false">IF($B799="",0,SUMIFS(Ingresos!$P$6:$P$1505,ING_COD,$B799,ING_CLASE,"OTX"))</f>
        <v>0</v>
      </c>
      <c r="N799" s="19" t="n">
        <f aca="false">IF($B799="",0,SUMIFS(Ingresos!$P$6:$P$1505,ING_COD,$B799,ING_CLASE,"RETO"))</f>
        <v>0</v>
      </c>
      <c r="O799" s="19" t="n">
        <f aca="false">IF($B799="",0,SUMIFS(Ingresos!$P$6:$P$1505,ING_COD,$B799,ING_CLASE,"INA"))</f>
        <v>0</v>
      </c>
      <c r="P799" s="19" t="n">
        <f aca="false">G799+I799+J799+K799+L799+M799</f>
        <v>0</v>
      </c>
      <c r="Q799" s="44" t="n">
        <f aca="false">IF($F799="Activo",11,IF($F799="Cese",1,0))</f>
        <v>0</v>
      </c>
      <c r="R799" s="19" t="n">
        <f aca="false">G799*Q799</f>
        <v>0</v>
      </c>
      <c r="S799" s="19" t="n">
        <f aca="false">IF($F799="Activo",SUMIFS(I799:I809,$D799:$D809,"&lt;="&amp;Trabajadores!$N$72)+IF(PROY_BON="Sí",SUMIFS(J799:J809,$D799:$D809,"&lt;="&amp;Trabajadores!$N$72),0),IF($F799="Cese",I799+IF(PROY_BON="Sí",J799,0),0))</f>
        <v>0</v>
      </c>
      <c r="T799" s="19" t="n">
        <f aca="false">IF(OR($F799&lt;&gt;"Activo",Trabajadores!$I$72="No"),0,IF(I804=0,H799*(1+IF(PROY_BON="Sí",Trabajadores!$P$72,0))*Trabajadores!$R$72/6*(Trabajadores!$N$72&gt;=7),0)+IF(I809=0,H799*(1+IF(PROY_BON="Sí",Trabajadores!$P$72,0))*Trabajadores!$S$72/6*(Trabajadores!$N$72&gt;=12),0))</f>
        <v>0</v>
      </c>
      <c r="U799" s="19" t="n">
        <f aca="false">IF($F799="Activo",IF(Trabajadores!$J$72="Sí",L799*11,L799),IF($F799="Cese",L799,0))</f>
        <v>0</v>
      </c>
      <c r="V799" s="19" t="n">
        <f aca="false">IF(OR($F799="Activo",$F799="Cese"),M799,0)</f>
        <v>0</v>
      </c>
      <c r="W799" s="19" t="n">
        <f aca="false">IF(OR($F799="Activo",$F799="Cese"),SUM(P798:P798),0)</f>
        <v>0</v>
      </c>
      <c r="X799" s="36" t="n">
        <f aca="false">IF(OR($F799="Activo",$F799="Cese"),R799+S799+T799+U799+V799+W799,0)</f>
        <v>0</v>
      </c>
      <c r="Y799" s="19" t="n">
        <f aca="false">IF(OR($F799="Activo",$F799="Cese"),DED_FIJA,0)</f>
        <v>0</v>
      </c>
      <c r="Z799" s="36" t="n">
        <f aca="false">MAX(0,X799-Y799)</f>
        <v>0</v>
      </c>
      <c r="AA799" s="19" t="n">
        <f aca="false">IF(Z799=0,0,MAX(0,MIN(Z799,Parámetros!$G$19)-Parámetros!$F$19)*Parámetros!$E$19)</f>
        <v>0</v>
      </c>
      <c r="AB799" s="19" t="n">
        <f aca="false">IF(Z799=0,0,MAX(0,MIN(Z799,Parámetros!$G$20)-Parámetros!$F$20)*Parámetros!$E$20)</f>
        <v>0</v>
      </c>
      <c r="AC799" s="19" t="n">
        <f aca="false">IF(Z799=0,0,MAX(0,MIN(Z799,Parámetros!$G$21)-Parámetros!$F$21)*Parámetros!$E$21)</f>
        <v>0</v>
      </c>
      <c r="AD799" s="19" t="n">
        <f aca="false">IF(Z799=0,0,MAX(0,MIN(Z799,Parámetros!$G$22)-Parámetros!$F$22)*Parámetros!$E$22)</f>
        <v>0</v>
      </c>
      <c r="AE799" s="19" t="n">
        <f aca="false">IF(Z799=0,0,MAX(0,MIN(Z799,Parámetros!$G$23)-Parámetros!$F$23)*Parámetros!$E$23)</f>
        <v>0</v>
      </c>
      <c r="AF799" s="36" t="n">
        <f aca="false">SUM(AA799:AE799)</f>
        <v>0</v>
      </c>
      <c r="AG799" s="45" t="str">
        <f aca="false">IF(AM799&lt;=0,"-",INDEX(TR_TASA,MATCH(AM799,TR_DESDE,1)))</f>
        <v>-</v>
      </c>
      <c r="AH799" s="44" t="n">
        <f aca="false">IF($F799="Cese",1,IF($F799="Activo",INDEX(DIV_N,2),0))</f>
        <v>0</v>
      </c>
      <c r="AI799" s="44" t="n">
        <f aca="false">IF($F799="Cese",1,IF($F799="Activo",INDEX(DIV_HASTA,2),0))</f>
        <v>0</v>
      </c>
      <c r="AJ799" s="19" t="n">
        <f aca="false">IF(OR($F799="Activo",$F799="Cese"),SUMIFS(AV798:AV798,D798:D798,"&lt;="&amp;AI799),0)</f>
        <v>0</v>
      </c>
      <c r="AK799" s="19" t="n">
        <f aca="false">IF(OR($F799="Activo",$F799="Cese"),MAX(0,(AF799-AJ799)/AH799),0)</f>
        <v>0</v>
      </c>
      <c r="AL799" s="19" t="n">
        <f aca="false">IF(OR($F799="Activo",$F799="Cese"),K799+IF(PROY_BON="Sí",0,J799),0)</f>
        <v>0</v>
      </c>
      <c r="AM799" s="19" t="n">
        <f aca="false">IF(AL799&gt;0,MAX(0,X799+AL799-Y799),Z799)</f>
        <v>0</v>
      </c>
      <c r="AN799" s="19" t="n">
        <f aca="false">SUMPRODUCT((AM799&gt;TR_DESDE)*(AM799-TR_DESDE)*TR_INC)</f>
        <v>0</v>
      </c>
      <c r="AO799" s="19" t="n">
        <f aca="false">IF(AL799&gt;0,MAX(0,AN799-IF($F799="Cese",MAX(AF799,AJ799),AF799)),0)</f>
        <v>0</v>
      </c>
      <c r="AP799" s="46" t="n">
        <f aca="false">IF(OR($F799="Activo",$F799="Cese"),ROUND(AK799+AO799,2),0)</f>
        <v>0</v>
      </c>
      <c r="AQ799" s="19" t="n">
        <f aca="false">IF($F799="Cese",MAX(0,AJ799-AN799),0)</f>
        <v>0</v>
      </c>
      <c r="AR799" s="19" t="str">
        <f aca="false">IF($B799="","",IF(COUNTIFS(RP_COD,$B799,'Retenciones Planilla'!$D$6:$D$105,"&lt;&gt;")=0,"",SUMIFS('Retenciones Planilla'!$D$6:$D$105,RP_COD,$B799)))</f>
        <v/>
      </c>
      <c r="AS799" s="19" t="str">
        <f aca="false">IF(AR799="","",AR799-AP799)</f>
        <v/>
      </c>
      <c r="AT799" s="23" t="str">
        <f aca="false">IF($B799="","",IF(NOT(OR($F799="Activo",$F799="Cese")),IF(N(AR799)=0,"—","Revisar: sin vínculo"),IF(AR799="",IF(AP799=0,"No corresponde","Sin dato planilla"),IF(ABS(AS799)&lt;=TOL,"OK",IF(AS799&gt;0,"Retuvo de más","Retuvo de menos")))))</f>
        <v/>
      </c>
      <c r="AU799" s="19" t="n">
        <f aca="false">IF(AND(BASE_RET="Planilla (si existe)",AR799&lt;&gt;""),AR799,AP799)</f>
        <v>0</v>
      </c>
      <c r="AV799" s="19" t="n">
        <f aca="false">AU799+N799</f>
        <v>0</v>
      </c>
    </row>
    <row r="800" customFormat="false" ht="15" hidden="false" customHeight="false" outlineLevel="0" collapsed="false">
      <c r="A800" s="43" t="n">
        <v>67</v>
      </c>
      <c r="B800" s="35" t="str">
        <f aca="false">IF(Trabajadores!$B$72="","",Trabajadores!$B$72)</f>
        <v/>
      </c>
      <c r="C800" s="35" t="str">
        <f aca="false">IF($B800="","",Trabajadores!$D$72)</f>
        <v/>
      </c>
      <c r="D800" s="43" t="n">
        <v>3</v>
      </c>
      <c r="E800" s="23" t="s">
        <v>300</v>
      </c>
      <c r="F800" s="23" t="str">
        <f aca="false">IF($B800="","",IF(OR(3&lt;Trabajadores!$M$72,3&gt;Trabajadores!$N$72),"No vinculado",IF(AND(3=Trabajadores!$N$72,Trabajadores!$O$72="Sí"),"Cese","Activo")))</f>
        <v/>
      </c>
      <c r="G800" s="19" t="n">
        <f aca="false">IF($B800="",0,SUMIFS(Ingresos!$Q$6:$Q$1505,ING_COD,$B800,ING_CLASE,"ORD"))</f>
        <v>0</v>
      </c>
      <c r="H800" s="19" t="n">
        <f aca="false">IF($B800="",0,SUMIFS(Ingresos!$Q$6:$Q$1505,ING_COD,$B800,ING_CLASE,"ORD",ING_COMP,"Sí"))</f>
        <v>0</v>
      </c>
      <c r="I800" s="19" t="n">
        <f aca="false">IF($B800="",0,SUMIFS(Ingresos!$Q$6:$Q$1505,ING_COD,$B800,ING_CLASE,"GRA"))</f>
        <v>0</v>
      </c>
      <c r="J800" s="19" t="n">
        <f aca="false">IF($B800="",0,SUMIFS(Ingresos!$Q$6:$Q$1505,ING_COD,$B800,ING_CLASE,"BON"))</f>
        <v>0</v>
      </c>
      <c r="K800" s="19" t="n">
        <f aca="false">IF($B800="",0,SUMIFS(Ingresos!$Q$6:$Q$1505,ING_COD,$B800,ING_CLASE,"EXT"))</f>
        <v>0</v>
      </c>
      <c r="L800" s="19" t="n">
        <f aca="false">IF($B800="",0,SUMIFS(Ingresos!$Q$6:$Q$1505,ING_COD,$B800,ING_CLASE,"OTO"))</f>
        <v>0</v>
      </c>
      <c r="M800" s="19" t="n">
        <f aca="false">IF($B800="",0,SUMIFS(Ingresos!$Q$6:$Q$1505,ING_COD,$B800,ING_CLASE,"OTX"))</f>
        <v>0</v>
      </c>
      <c r="N800" s="19" t="n">
        <f aca="false">IF($B800="",0,SUMIFS(Ingresos!$Q$6:$Q$1505,ING_COD,$B800,ING_CLASE,"RETO"))</f>
        <v>0</v>
      </c>
      <c r="O800" s="19" t="n">
        <f aca="false">IF($B800="",0,SUMIFS(Ingresos!$Q$6:$Q$1505,ING_COD,$B800,ING_CLASE,"INA"))</f>
        <v>0</v>
      </c>
      <c r="P800" s="19" t="n">
        <f aca="false">G800+I800+J800+K800+L800+M800</f>
        <v>0</v>
      </c>
      <c r="Q800" s="44" t="n">
        <f aca="false">IF($F800="Activo",10,IF($F800="Cese",1,0))</f>
        <v>0</v>
      </c>
      <c r="R800" s="19" t="n">
        <f aca="false">G800*Q800</f>
        <v>0</v>
      </c>
      <c r="S800" s="19" t="n">
        <f aca="false">IF($F800="Activo",SUMIFS(I800:I809,$D800:$D809,"&lt;="&amp;Trabajadores!$N$72)+IF(PROY_BON="Sí",SUMIFS(J800:J809,$D800:$D809,"&lt;="&amp;Trabajadores!$N$72),0),IF($F800="Cese",I800+IF(PROY_BON="Sí",J800,0),0))</f>
        <v>0</v>
      </c>
      <c r="T800" s="19" t="n">
        <f aca="false">IF(OR($F800&lt;&gt;"Activo",Trabajadores!$I$72="No"),0,IF(I804=0,H800*(1+IF(PROY_BON="Sí",Trabajadores!$P$72,0))*Trabajadores!$R$72/6*(Trabajadores!$N$72&gt;=7),0)+IF(I809=0,H800*(1+IF(PROY_BON="Sí",Trabajadores!$P$72,0))*Trabajadores!$S$72/6*(Trabajadores!$N$72&gt;=12),0))</f>
        <v>0</v>
      </c>
      <c r="U800" s="19" t="n">
        <f aca="false">IF($F800="Activo",IF(Trabajadores!$J$72="Sí",L800*10,L800),IF($F800="Cese",L800,0))</f>
        <v>0</v>
      </c>
      <c r="V800" s="19" t="n">
        <f aca="false">IF(OR($F800="Activo",$F800="Cese"),M800,0)</f>
        <v>0</v>
      </c>
      <c r="W800" s="19" t="n">
        <f aca="false">IF(OR($F800="Activo",$F800="Cese"),SUM(P798:P799),0)</f>
        <v>0</v>
      </c>
      <c r="X800" s="36" t="n">
        <f aca="false">IF(OR($F800="Activo",$F800="Cese"),R800+S800+T800+U800+V800+W800,0)</f>
        <v>0</v>
      </c>
      <c r="Y800" s="19" t="n">
        <f aca="false">IF(OR($F800="Activo",$F800="Cese"),DED_FIJA,0)</f>
        <v>0</v>
      </c>
      <c r="Z800" s="36" t="n">
        <f aca="false">MAX(0,X800-Y800)</f>
        <v>0</v>
      </c>
      <c r="AA800" s="19" t="n">
        <f aca="false">IF(Z800=0,0,MAX(0,MIN(Z800,Parámetros!$G$19)-Parámetros!$F$19)*Parámetros!$E$19)</f>
        <v>0</v>
      </c>
      <c r="AB800" s="19" t="n">
        <f aca="false">IF(Z800=0,0,MAX(0,MIN(Z800,Parámetros!$G$20)-Parámetros!$F$20)*Parámetros!$E$20)</f>
        <v>0</v>
      </c>
      <c r="AC800" s="19" t="n">
        <f aca="false">IF(Z800=0,0,MAX(0,MIN(Z800,Parámetros!$G$21)-Parámetros!$F$21)*Parámetros!$E$21)</f>
        <v>0</v>
      </c>
      <c r="AD800" s="19" t="n">
        <f aca="false">IF(Z800=0,0,MAX(0,MIN(Z800,Parámetros!$G$22)-Parámetros!$F$22)*Parámetros!$E$22)</f>
        <v>0</v>
      </c>
      <c r="AE800" s="19" t="n">
        <f aca="false">IF(Z800=0,0,MAX(0,MIN(Z800,Parámetros!$G$23)-Parámetros!$F$23)*Parámetros!$E$23)</f>
        <v>0</v>
      </c>
      <c r="AF800" s="36" t="n">
        <f aca="false">SUM(AA800:AE800)</f>
        <v>0</v>
      </c>
      <c r="AG800" s="45" t="str">
        <f aca="false">IF(AM800&lt;=0,"-",INDEX(TR_TASA,MATCH(AM800,TR_DESDE,1)))</f>
        <v>-</v>
      </c>
      <c r="AH800" s="44" t="n">
        <f aca="false">IF($F800="Cese",1,IF($F800="Activo",INDEX(DIV_N,3),0))</f>
        <v>0</v>
      </c>
      <c r="AI800" s="44" t="n">
        <f aca="false">IF($F800="Cese",2,IF($F800="Activo",INDEX(DIV_HASTA,3),0))</f>
        <v>0</v>
      </c>
      <c r="AJ800" s="19" t="n">
        <f aca="false">IF(OR($F800="Activo",$F800="Cese"),SUMIFS(AV798:AV799,D798:D799,"&lt;="&amp;AI800),0)</f>
        <v>0</v>
      </c>
      <c r="AK800" s="19" t="n">
        <f aca="false">IF(OR($F800="Activo",$F800="Cese"),MAX(0,(AF800-AJ800)/AH800),0)</f>
        <v>0</v>
      </c>
      <c r="AL800" s="19" t="n">
        <f aca="false">IF(OR($F800="Activo",$F800="Cese"),K800+IF(PROY_BON="Sí",0,J800),0)</f>
        <v>0</v>
      </c>
      <c r="AM800" s="19" t="n">
        <f aca="false">IF(AL800&gt;0,MAX(0,X800+AL800-Y800),Z800)</f>
        <v>0</v>
      </c>
      <c r="AN800" s="19" t="n">
        <f aca="false">SUMPRODUCT((AM800&gt;TR_DESDE)*(AM800-TR_DESDE)*TR_INC)</f>
        <v>0</v>
      </c>
      <c r="AO800" s="19" t="n">
        <f aca="false">IF(AL800&gt;0,MAX(0,AN800-IF($F800="Cese",MAX(AF800,AJ800),AF800)),0)</f>
        <v>0</v>
      </c>
      <c r="AP800" s="46" t="n">
        <f aca="false">IF(OR($F800="Activo",$F800="Cese"),ROUND(AK800+AO800,2),0)</f>
        <v>0</v>
      </c>
      <c r="AQ800" s="19" t="n">
        <f aca="false">IF($F800="Cese",MAX(0,AJ800-AN800),0)</f>
        <v>0</v>
      </c>
      <c r="AR800" s="19" t="str">
        <f aca="false">IF($B800="","",IF(COUNTIFS(RP_COD,$B800,'Retenciones Planilla'!$E$6:$E$105,"&lt;&gt;")=0,"",SUMIFS('Retenciones Planilla'!$E$6:$E$105,RP_COD,$B800)))</f>
        <v/>
      </c>
      <c r="AS800" s="19" t="str">
        <f aca="false">IF(AR800="","",AR800-AP800)</f>
        <v/>
      </c>
      <c r="AT800" s="23" t="str">
        <f aca="false">IF($B800="","",IF(NOT(OR($F800="Activo",$F800="Cese")),IF(N(AR800)=0,"—","Revisar: sin vínculo"),IF(AR800="",IF(AP800=0,"No corresponde","Sin dato planilla"),IF(ABS(AS800)&lt;=TOL,"OK",IF(AS800&gt;0,"Retuvo de más","Retuvo de menos")))))</f>
        <v/>
      </c>
      <c r="AU800" s="19" t="n">
        <f aca="false">IF(AND(BASE_RET="Planilla (si existe)",AR800&lt;&gt;""),AR800,AP800)</f>
        <v>0</v>
      </c>
      <c r="AV800" s="19" t="n">
        <f aca="false">AU800+N800</f>
        <v>0</v>
      </c>
    </row>
    <row r="801" customFormat="false" ht="15" hidden="false" customHeight="false" outlineLevel="0" collapsed="false">
      <c r="A801" s="43" t="n">
        <v>67</v>
      </c>
      <c r="B801" s="35" t="str">
        <f aca="false">IF(Trabajadores!$B$72="","",Trabajadores!$B$72)</f>
        <v/>
      </c>
      <c r="C801" s="35" t="str">
        <f aca="false">IF($B801="","",Trabajadores!$D$72)</f>
        <v/>
      </c>
      <c r="D801" s="43" t="n">
        <v>4</v>
      </c>
      <c r="E801" s="23" t="s">
        <v>301</v>
      </c>
      <c r="F801" s="23" t="str">
        <f aca="false">IF($B801="","",IF(OR(4&lt;Trabajadores!$M$72,4&gt;Trabajadores!$N$72),"No vinculado",IF(AND(4=Trabajadores!$N$72,Trabajadores!$O$72="Sí"),"Cese","Activo")))</f>
        <v/>
      </c>
      <c r="G801" s="19" t="n">
        <f aca="false">IF($B801="",0,SUMIFS(Ingresos!$R$6:$R$1505,ING_COD,$B801,ING_CLASE,"ORD"))</f>
        <v>0</v>
      </c>
      <c r="H801" s="19" t="n">
        <f aca="false">IF($B801="",0,SUMIFS(Ingresos!$R$6:$R$1505,ING_COD,$B801,ING_CLASE,"ORD",ING_COMP,"Sí"))</f>
        <v>0</v>
      </c>
      <c r="I801" s="19" t="n">
        <f aca="false">IF($B801="",0,SUMIFS(Ingresos!$R$6:$R$1505,ING_COD,$B801,ING_CLASE,"GRA"))</f>
        <v>0</v>
      </c>
      <c r="J801" s="19" t="n">
        <f aca="false">IF($B801="",0,SUMIFS(Ingresos!$R$6:$R$1505,ING_COD,$B801,ING_CLASE,"BON"))</f>
        <v>0</v>
      </c>
      <c r="K801" s="19" t="n">
        <f aca="false">IF($B801="",0,SUMIFS(Ingresos!$R$6:$R$1505,ING_COD,$B801,ING_CLASE,"EXT"))</f>
        <v>0</v>
      </c>
      <c r="L801" s="19" t="n">
        <f aca="false">IF($B801="",0,SUMIFS(Ingresos!$R$6:$R$1505,ING_COD,$B801,ING_CLASE,"OTO"))</f>
        <v>0</v>
      </c>
      <c r="M801" s="19" t="n">
        <f aca="false">IF($B801="",0,SUMIFS(Ingresos!$R$6:$R$1505,ING_COD,$B801,ING_CLASE,"OTX"))</f>
        <v>0</v>
      </c>
      <c r="N801" s="19" t="n">
        <f aca="false">IF($B801="",0,SUMIFS(Ingresos!$R$6:$R$1505,ING_COD,$B801,ING_CLASE,"RETO"))</f>
        <v>0</v>
      </c>
      <c r="O801" s="19" t="n">
        <f aca="false">IF($B801="",0,SUMIFS(Ingresos!$R$6:$R$1505,ING_COD,$B801,ING_CLASE,"INA"))</f>
        <v>0</v>
      </c>
      <c r="P801" s="19" t="n">
        <f aca="false">G801+I801+J801+K801+L801+M801</f>
        <v>0</v>
      </c>
      <c r="Q801" s="44" t="n">
        <f aca="false">IF($F801="Activo",9,IF($F801="Cese",1,0))</f>
        <v>0</v>
      </c>
      <c r="R801" s="19" t="n">
        <f aca="false">G801*Q801</f>
        <v>0</v>
      </c>
      <c r="S801" s="19" t="n">
        <f aca="false">IF($F801="Activo",SUMIFS(I801:I809,$D801:$D809,"&lt;="&amp;Trabajadores!$N$72)+IF(PROY_BON="Sí",SUMIFS(J801:J809,$D801:$D809,"&lt;="&amp;Trabajadores!$N$72),0),IF($F801="Cese",I801+IF(PROY_BON="Sí",J801,0),0))</f>
        <v>0</v>
      </c>
      <c r="T801" s="19" t="n">
        <f aca="false">IF(OR($F801&lt;&gt;"Activo",Trabajadores!$I$72="No"),0,IF(I804=0,H801*(1+IF(PROY_BON="Sí",Trabajadores!$P$72,0))*Trabajadores!$R$72/6*(Trabajadores!$N$72&gt;=7),0)+IF(I809=0,H801*(1+IF(PROY_BON="Sí",Trabajadores!$P$72,0))*Trabajadores!$S$72/6*(Trabajadores!$N$72&gt;=12),0))</f>
        <v>0</v>
      </c>
      <c r="U801" s="19" t="n">
        <f aca="false">IF($F801="Activo",IF(Trabajadores!$J$72="Sí",L801*9,L801),IF($F801="Cese",L801,0))</f>
        <v>0</v>
      </c>
      <c r="V801" s="19" t="n">
        <f aca="false">IF(OR($F801="Activo",$F801="Cese"),M801,0)</f>
        <v>0</v>
      </c>
      <c r="W801" s="19" t="n">
        <f aca="false">IF(OR($F801="Activo",$F801="Cese"),SUM(P798:P800),0)</f>
        <v>0</v>
      </c>
      <c r="X801" s="36" t="n">
        <f aca="false">IF(OR($F801="Activo",$F801="Cese"),R801+S801+T801+U801+V801+W801,0)</f>
        <v>0</v>
      </c>
      <c r="Y801" s="19" t="n">
        <f aca="false">IF(OR($F801="Activo",$F801="Cese"),DED_FIJA,0)</f>
        <v>0</v>
      </c>
      <c r="Z801" s="36" t="n">
        <f aca="false">MAX(0,X801-Y801)</f>
        <v>0</v>
      </c>
      <c r="AA801" s="19" t="n">
        <f aca="false">IF(Z801=0,0,MAX(0,MIN(Z801,Parámetros!$G$19)-Parámetros!$F$19)*Parámetros!$E$19)</f>
        <v>0</v>
      </c>
      <c r="AB801" s="19" t="n">
        <f aca="false">IF(Z801=0,0,MAX(0,MIN(Z801,Parámetros!$G$20)-Parámetros!$F$20)*Parámetros!$E$20)</f>
        <v>0</v>
      </c>
      <c r="AC801" s="19" t="n">
        <f aca="false">IF(Z801=0,0,MAX(0,MIN(Z801,Parámetros!$G$21)-Parámetros!$F$21)*Parámetros!$E$21)</f>
        <v>0</v>
      </c>
      <c r="AD801" s="19" t="n">
        <f aca="false">IF(Z801=0,0,MAX(0,MIN(Z801,Parámetros!$G$22)-Parámetros!$F$22)*Parámetros!$E$22)</f>
        <v>0</v>
      </c>
      <c r="AE801" s="19" t="n">
        <f aca="false">IF(Z801=0,0,MAX(0,MIN(Z801,Parámetros!$G$23)-Parámetros!$F$23)*Parámetros!$E$23)</f>
        <v>0</v>
      </c>
      <c r="AF801" s="36" t="n">
        <f aca="false">SUM(AA801:AE801)</f>
        <v>0</v>
      </c>
      <c r="AG801" s="45" t="str">
        <f aca="false">IF(AM801&lt;=0,"-",INDEX(TR_TASA,MATCH(AM801,TR_DESDE,1)))</f>
        <v>-</v>
      </c>
      <c r="AH801" s="44" t="n">
        <f aca="false">IF($F801="Cese",1,IF($F801="Activo",INDEX(DIV_N,4),0))</f>
        <v>0</v>
      </c>
      <c r="AI801" s="44" t="n">
        <f aca="false">IF($F801="Cese",3,IF($F801="Activo",INDEX(DIV_HASTA,4),0))</f>
        <v>0</v>
      </c>
      <c r="AJ801" s="19" t="n">
        <f aca="false">IF(OR($F801="Activo",$F801="Cese"),SUMIFS(AV798:AV800,D798:D800,"&lt;="&amp;AI801),0)</f>
        <v>0</v>
      </c>
      <c r="AK801" s="19" t="n">
        <f aca="false">IF(OR($F801="Activo",$F801="Cese"),MAX(0,(AF801-AJ801)/AH801),0)</f>
        <v>0</v>
      </c>
      <c r="AL801" s="19" t="n">
        <f aca="false">IF(OR($F801="Activo",$F801="Cese"),K801+IF(PROY_BON="Sí",0,J801),0)</f>
        <v>0</v>
      </c>
      <c r="AM801" s="19" t="n">
        <f aca="false">IF(AL801&gt;0,MAX(0,X801+AL801-Y801),Z801)</f>
        <v>0</v>
      </c>
      <c r="AN801" s="19" t="n">
        <f aca="false">SUMPRODUCT((AM801&gt;TR_DESDE)*(AM801-TR_DESDE)*TR_INC)</f>
        <v>0</v>
      </c>
      <c r="AO801" s="19" t="n">
        <f aca="false">IF(AL801&gt;0,MAX(0,AN801-IF($F801="Cese",MAX(AF801,AJ801),AF801)),0)</f>
        <v>0</v>
      </c>
      <c r="AP801" s="46" t="n">
        <f aca="false">IF(OR($F801="Activo",$F801="Cese"),ROUND(AK801+AO801,2),0)</f>
        <v>0</v>
      </c>
      <c r="AQ801" s="19" t="n">
        <f aca="false">IF($F801="Cese",MAX(0,AJ801-AN801),0)</f>
        <v>0</v>
      </c>
      <c r="AR801" s="19" t="str">
        <f aca="false">IF($B801="","",IF(COUNTIFS(RP_COD,$B801,'Retenciones Planilla'!$F$6:$F$105,"&lt;&gt;")=0,"",SUMIFS('Retenciones Planilla'!$F$6:$F$105,RP_COD,$B801)))</f>
        <v/>
      </c>
      <c r="AS801" s="19" t="str">
        <f aca="false">IF(AR801="","",AR801-AP801)</f>
        <v/>
      </c>
      <c r="AT801" s="23" t="str">
        <f aca="false">IF($B801="","",IF(NOT(OR($F801="Activo",$F801="Cese")),IF(N(AR801)=0,"—","Revisar: sin vínculo"),IF(AR801="",IF(AP801=0,"No corresponde","Sin dato planilla"),IF(ABS(AS801)&lt;=TOL,"OK",IF(AS801&gt;0,"Retuvo de más","Retuvo de menos")))))</f>
        <v/>
      </c>
      <c r="AU801" s="19" t="n">
        <f aca="false">IF(AND(BASE_RET="Planilla (si existe)",AR801&lt;&gt;""),AR801,AP801)</f>
        <v>0</v>
      </c>
      <c r="AV801" s="19" t="n">
        <f aca="false">AU801+N801</f>
        <v>0</v>
      </c>
    </row>
    <row r="802" customFormat="false" ht="15" hidden="false" customHeight="false" outlineLevel="0" collapsed="false">
      <c r="A802" s="43" t="n">
        <v>67</v>
      </c>
      <c r="B802" s="35" t="str">
        <f aca="false">IF(Trabajadores!$B$72="","",Trabajadores!$B$72)</f>
        <v/>
      </c>
      <c r="C802" s="35" t="str">
        <f aca="false">IF($B802="","",Trabajadores!$D$72)</f>
        <v/>
      </c>
      <c r="D802" s="43" t="n">
        <v>5</v>
      </c>
      <c r="E802" s="23" t="s">
        <v>302</v>
      </c>
      <c r="F802" s="23" t="str">
        <f aca="false">IF($B802="","",IF(OR(5&lt;Trabajadores!$M$72,5&gt;Trabajadores!$N$72),"No vinculado",IF(AND(5=Trabajadores!$N$72,Trabajadores!$O$72="Sí"),"Cese","Activo")))</f>
        <v/>
      </c>
      <c r="G802" s="19" t="n">
        <f aca="false">IF($B802="",0,SUMIFS(Ingresos!$S$6:$S$1505,ING_COD,$B802,ING_CLASE,"ORD"))</f>
        <v>0</v>
      </c>
      <c r="H802" s="19" t="n">
        <f aca="false">IF($B802="",0,SUMIFS(Ingresos!$S$6:$S$1505,ING_COD,$B802,ING_CLASE,"ORD",ING_COMP,"Sí"))</f>
        <v>0</v>
      </c>
      <c r="I802" s="19" t="n">
        <f aca="false">IF($B802="",0,SUMIFS(Ingresos!$S$6:$S$1505,ING_COD,$B802,ING_CLASE,"GRA"))</f>
        <v>0</v>
      </c>
      <c r="J802" s="19" t="n">
        <f aca="false">IF($B802="",0,SUMIFS(Ingresos!$S$6:$S$1505,ING_COD,$B802,ING_CLASE,"BON"))</f>
        <v>0</v>
      </c>
      <c r="K802" s="19" t="n">
        <f aca="false">IF($B802="",0,SUMIFS(Ingresos!$S$6:$S$1505,ING_COD,$B802,ING_CLASE,"EXT"))</f>
        <v>0</v>
      </c>
      <c r="L802" s="19" t="n">
        <f aca="false">IF($B802="",0,SUMIFS(Ingresos!$S$6:$S$1505,ING_COD,$B802,ING_CLASE,"OTO"))</f>
        <v>0</v>
      </c>
      <c r="M802" s="19" t="n">
        <f aca="false">IF($B802="",0,SUMIFS(Ingresos!$S$6:$S$1505,ING_COD,$B802,ING_CLASE,"OTX"))</f>
        <v>0</v>
      </c>
      <c r="N802" s="19" t="n">
        <f aca="false">IF($B802="",0,SUMIFS(Ingresos!$S$6:$S$1505,ING_COD,$B802,ING_CLASE,"RETO"))</f>
        <v>0</v>
      </c>
      <c r="O802" s="19" t="n">
        <f aca="false">IF($B802="",0,SUMIFS(Ingresos!$S$6:$S$1505,ING_COD,$B802,ING_CLASE,"INA"))</f>
        <v>0</v>
      </c>
      <c r="P802" s="19" t="n">
        <f aca="false">G802+I802+J802+K802+L802+M802</f>
        <v>0</v>
      </c>
      <c r="Q802" s="44" t="n">
        <f aca="false">IF($F802="Activo",8,IF($F802="Cese",1,0))</f>
        <v>0</v>
      </c>
      <c r="R802" s="19" t="n">
        <f aca="false">G802*Q802</f>
        <v>0</v>
      </c>
      <c r="S802" s="19" t="n">
        <f aca="false">IF($F802="Activo",SUMIFS(I802:I809,$D802:$D809,"&lt;="&amp;Trabajadores!$N$72)+IF(PROY_BON="Sí",SUMIFS(J802:J809,$D802:$D809,"&lt;="&amp;Trabajadores!$N$72),0),IF($F802="Cese",I802+IF(PROY_BON="Sí",J802,0),0))</f>
        <v>0</v>
      </c>
      <c r="T802" s="19" t="n">
        <f aca="false">IF(OR($F802&lt;&gt;"Activo",Trabajadores!$I$72="No"),0,IF(I804=0,H802*(1+IF(PROY_BON="Sí",Trabajadores!$P$72,0))*Trabajadores!$R$72/6*(Trabajadores!$N$72&gt;=7),0)+IF(I809=0,H802*(1+IF(PROY_BON="Sí",Trabajadores!$P$72,0))*Trabajadores!$S$72/6*(Trabajadores!$N$72&gt;=12),0))</f>
        <v>0</v>
      </c>
      <c r="U802" s="19" t="n">
        <f aca="false">IF($F802="Activo",IF(Trabajadores!$J$72="Sí",L802*8,L802),IF($F802="Cese",L802,0))</f>
        <v>0</v>
      </c>
      <c r="V802" s="19" t="n">
        <f aca="false">IF(OR($F802="Activo",$F802="Cese"),M802,0)</f>
        <v>0</v>
      </c>
      <c r="W802" s="19" t="n">
        <f aca="false">IF(OR($F802="Activo",$F802="Cese"),SUM(P798:P801),0)</f>
        <v>0</v>
      </c>
      <c r="X802" s="36" t="n">
        <f aca="false">IF(OR($F802="Activo",$F802="Cese"),R802+S802+T802+U802+V802+W802,0)</f>
        <v>0</v>
      </c>
      <c r="Y802" s="19" t="n">
        <f aca="false">IF(OR($F802="Activo",$F802="Cese"),DED_FIJA,0)</f>
        <v>0</v>
      </c>
      <c r="Z802" s="36" t="n">
        <f aca="false">MAX(0,X802-Y802)</f>
        <v>0</v>
      </c>
      <c r="AA802" s="19" t="n">
        <f aca="false">IF(Z802=0,0,MAX(0,MIN(Z802,Parámetros!$G$19)-Parámetros!$F$19)*Parámetros!$E$19)</f>
        <v>0</v>
      </c>
      <c r="AB802" s="19" t="n">
        <f aca="false">IF(Z802=0,0,MAX(0,MIN(Z802,Parámetros!$G$20)-Parámetros!$F$20)*Parámetros!$E$20)</f>
        <v>0</v>
      </c>
      <c r="AC802" s="19" t="n">
        <f aca="false">IF(Z802=0,0,MAX(0,MIN(Z802,Parámetros!$G$21)-Parámetros!$F$21)*Parámetros!$E$21)</f>
        <v>0</v>
      </c>
      <c r="AD802" s="19" t="n">
        <f aca="false">IF(Z802=0,0,MAX(0,MIN(Z802,Parámetros!$G$22)-Parámetros!$F$22)*Parámetros!$E$22)</f>
        <v>0</v>
      </c>
      <c r="AE802" s="19" t="n">
        <f aca="false">IF(Z802=0,0,MAX(0,MIN(Z802,Parámetros!$G$23)-Parámetros!$F$23)*Parámetros!$E$23)</f>
        <v>0</v>
      </c>
      <c r="AF802" s="36" t="n">
        <f aca="false">SUM(AA802:AE802)</f>
        <v>0</v>
      </c>
      <c r="AG802" s="45" t="str">
        <f aca="false">IF(AM802&lt;=0,"-",INDEX(TR_TASA,MATCH(AM802,TR_DESDE,1)))</f>
        <v>-</v>
      </c>
      <c r="AH802" s="44" t="n">
        <f aca="false">IF($F802="Cese",1,IF($F802="Activo",INDEX(DIV_N,5),0))</f>
        <v>0</v>
      </c>
      <c r="AI802" s="44" t="n">
        <f aca="false">IF($F802="Cese",4,IF($F802="Activo",INDEX(DIV_HASTA,5),0))</f>
        <v>0</v>
      </c>
      <c r="AJ802" s="19" t="n">
        <f aca="false">IF(OR($F802="Activo",$F802="Cese"),SUMIFS(AV798:AV801,D798:D801,"&lt;="&amp;AI802),0)</f>
        <v>0</v>
      </c>
      <c r="AK802" s="19" t="n">
        <f aca="false">IF(OR($F802="Activo",$F802="Cese"),MAX(0,(AF802-AJ802)/AH802),0)</f>
        <v>0</v>
      </c>
      <c r="AL802" s="19" t="n">
        <f aca="false">IF(OR($F802="Activo",$F802="Cese"),K802+IF(PROY_BON="Sí",0,J802),0)</f>
        <v>0</v>
      </c>
      <c r="AM802" s="19" t="n">
        <f aca="false">IF(AL802&gt;0,MAX(0,X802+AL802-Y802),Z802)</f>
        <v>0</v>
      </c>
      <c r="AN802" s="19" t="n">
        <f aca="false">SUMPRODUCT((AM802&gt;TR_DESDE)*(AM802-TR_DESDE)*TR_INC)</f>
        <v>0</v>
      </c>
      <c r="AO802" s="19" t="n">
        <f aca="false">IF(AL802&gt;0,MAX(0,AN802-IF($F802="Cese",MAX(AF802,AJ802),AF802)),0)</f>
        <v>0</v>
      </c>
      <c r="AP802" s="46" t="n">
        <f aca="false">IF(OR($F802="Activo",$F802="Cese"),ROUND(AK802+AO802,2),0)</f>
        <v>0</v>
      </c>
      <c r="AQ802" s="19" t="n">
        <f aca="false">IF($F802="Cese",MAX(0,AJ802-AN802),0)</f>
        <v>0</v>
      </c>
      <c r="AR802" s="19" t="str">
        <f aca="false">IF($B802="","",IF(COUNTIFS(RP_COD,$B802,'Retenciones Planilla'!$G$6:$G$105,"&lt;&gt;")=0,"",SUMIFS('Retenciones Planilla'!$G$6:$G$105,RP_COD,$B802)))</f>
        <v/>
      </c>
      <c r="AS802" s="19" t="str">
        <f aca="false">IF(AR802="","",AR802-AP802)</f>
        <v/>
      </c>
      <c r="AT802" s="23" t="str">
        <f aca="false">IF($B802="","",IF(NOT(OR($F802="Activo",$F802="Cese")),IF(N(AR802)=0,"—","Revisar: sin vínculo"),IF(AR802="",IF(AP802=0,"No corresponde","Sin dato planilla"),IF(ABS(AS802)&lt;=TOL,"OK",IF(AS802&gt;0,"Retuvo de más","Retuvo de menos")))))</f>
        <v/>
      </c>
      <c r="AU802" s="19" t="n">
        <f aca="false">IF(AND(BASE_RET="Planilla (si existe)",AR802&lt;&gt;""),AR802,AP802)</f>
        <v>0</v>
      </c>
      <c r="AV802" s="19" t="n">
        <f aca="false">AU802+N802</f>
        <v>0</v>
      </c>
    </row>
    <row r="803" customFormat="false" ht="15" hidden="false" customHeight="false" outlineLevel="0" collapsed="false">
      <c r="A803" s="43" t="n">
        <v>67</v>
      </c>
      <c r="B803" s="35" t="str">
        <f aca="false">IF(Trabajadores!$B$72="","",Trabajadores!$B$72)</f>
        <v/>
      </c>
      <c r="C803" s="35" t="str">
        <f aca="false">IF($B803="","",Trabajadores!$D$72)</f>
        <v/>
      </c>
      <c r="D803" s="43" t="n">
        <v>6</v>
      </c>
      <c r="E803" s="23" t="s">
        <v>303</v>
      </c>
      <c r="F803" s="23" t="str">
        <f aca="false">IF($B803="","",IF(OR(6&lt;Trabajadores!$M$72,6&gt;Trabajadores!$N$72),"No vinculado",IF(AND(6=Trabajadores!$N$72,Trabajadores!$O$72="Sí"),"Cese","Activo")))</f>
        <v/>
      </c>
      <c r="G803" s="19" t="n">
        <f aca="false">IF($B803="",0,SUMIFS(Ingresos!$T$6:$T$1505,ING_COD,$B803,ING_CLASE,"ORD"))</f>
        <v>0</v>
      </c>
      <c r="H803" s="19" t="n">
        <f aca="false">IF($B803="",0,SUMIFS(Ingresos!$T$6:$T$1505,ING_COD,$B803,ING_CLASE,"ORD",ING_COMP,"Sí"))</f>
        <v>0</v>
      </c>
      <c r="I803" s="19" t="n">
        <f aca="false">IF($B803="",0,SUMIFS(Ingresos!$T$6:$T$1505,ING_COD,$B803,ING_CLASE,"GRA"))</f>
        <v>0</v>
      </c>
      <c r="J803" s="19" t="n">
        <f aca="false">IF($B803="",0,SUMIFS(Ingresos!$T$6:$T$1505,ING_COD,$B803,ING_CLASE,"BON"))</f>
        <v>0</v>
      </c>
      <c r="K803" s="19" t="n">
        <f aca="false">IF($B803="",0,SUMIFS(Ingresos!$T$6:$T$1505,ING_COD,$B803,ING_CLASE,"EXT"))</f>
        <v>0</v>
      </c>
      <c r="L803" s="19" t="n">
        <f aca="false">IF($B803="",0,SUMIFS(Ingresos!$T$6:$T$1505,ING_COD,$B803,ING_CLASE,"OTO"))</f>
        <v>0</v>
      </c>
      <c r="M803" s="19" t="n">
        <f aca="false">IF($B803="",0,SUMIFS(Ingresos!$T$6:$T$1505,ING_COD,$B803,ING_CLASE,"OTX"))</f>
        <v>0</v>
      </c>
      <c r="N803" s="19" t="n">
        <f aca="false">IF($B803="",0,SUMIFS(Ingresos!$T$6:$T$1505,ING_COD,$B803,ING_CLASE,"RETO"))</f>
        <v>0</v>
      </c>
      <c r="O803" s="19" t="n">
        <f aca="false">IF($B803="",0,SUMIFS(Ingresos!$T$6:$T$1505,ING_COD,$B803,ING_CLASE,"INA"))</f>
        <v>0</v>
      </c>
      <c r="P803" s="19" t="n">
        <f aca="false">G803+I803+J803+K803+L803+M803</f>
        <v>0</v>
      </c>
      <c r="Q803" s="44" t="n">
        <f aca="false">IF($F803="Activo",7,IF($F803="Cese",1,0))</f>
        <v>0</v>
      </c>
      <c r="R803" s="19" t="n">
        <f aca="false">G803*Q803</f>
        <v>0</v>
      </c>
      <c r="S803" s="19" t="n">
        <f aca="false">IF($F803="Activo",SUMIFS(I803:I809,$D803:$D809,"&lt;="&amp;Trabajadores!$N$72)+IF(PROY_BON="Sí",SUMIFS(J803:J809,$D803:$D809,"&lt;="&amp;Trabajadores!$N$72),0),IF($F803="Cese",I803+IF(PROY_BON="Sí",J803,0),0))</f>
        <v>0</v>
      </c>
      <c r="T803" s="19" t="n">
        <f aca="false">IF(OR($F803&lt;&gt;"Activo",Trabajadores!$I$72="No"),0,IF(I804=0,H803*(1+IF(PROY_BON="Sí",Trabajadores!$P$72,0))*Trabajadores!$R$72/6*(Trabajadores!$N$72&gt;=7),0)+IF(I809=0,H803*(1+IF(PROY_BON="Sí",Trabajadores!$P$72,0))*Trabajadores!$S$72/6*(Trabajadores!$N$72&gt;=12),0))</f>
        <v>0</v>
      </c>
      <c r="U803" s="19" t="n">
        <f aca="false">IF($F803="Activo",IF(Trabajadores!$J$72="Sí",L803*7,L803),IF($F803="Cese",L803,0))</f>
        <v>0</v>
      </c>
      <c r="V803" s="19" t="n">
        <f aca="false">IF(OR($F803="Activo",$F803="Cese"),M803,0)</f>
        <v>0</v>
      </c>
      <c r="W803" s="19" t="n">
        <f aca="false">IF(OR($F803="Activo",$F803="Cese"),SUM(P798:P802),0)</f>
        <v>0</v>
      </c>
      <c r="X803" s="36" t="n">
        <f aca="false">IF(OR($F803="Activo",$F803="Cese"),R803+S803+T803+U803+V803+W803,0)</f>
        <v>0</v>
      </c>
      <c r="Y803" s="19" t="n">
        <f aca="false">IF(OR($F803="Activo",$F803="Cese"),DED_FIJA,0)</f>
        <v>0</v>
      </c>
      <c r="Z803" s="36" t="n">
        <f aca="false">MAX(0,X803-Y803)</f>
        <v>0</v>
      </c>
      <c r="AA803" s="19" t="n">
        <f aca="false">IF(Z803=0,0,MAX(0,MIN(Z803,Parámetros!$G$19)-Parámetros!$F$19)*Parámetros!$E$19)</f>
        <v>0</v>
      </c>
      <c r="AB803" s="19" t="n">
        <f aca="false">IF(Z803=0,0,MAX(0,MIN(Z803,Parámetros!$G$20)-Parámetros!$F$20)*Parámetros!$E$20)</f>
        <v>0</v>
      </c>
      <c r="AC803" s="19" t="n">
        <f aca="false">IF(Z803=0,0,MAX(0,MIN(Z803,Parámetros!$G$21)-Parámetros!$F$21)*Parámetros!$E$21)</f>
        <v>0</v>
      </c>
      <c r="AD803" s="19" t="n">
        <f aca="false">IF(Z803=0,0,MAX(0,MIN(Z803,Parámetros!$G$22)-Parámetros!$F$22)*Parámetros!$E$22)</f>
        <v>0</v>
      </c>
      <c r="AE803" s="19" t="n">
        <f aca="false">IF(Z803=0,0,MAX(0,MIN(Z803,Parámetros!$G$23)-Parámetros!$F$23)*Parámetros!$E$23)</f>
        <v>0</v>
      </c>
      <c r="AF803" s="36" t="n">
        <f aca="false">SUM(AA803:AE803)</f>
        <v>0</v>
      </c>
      <c r="AG803" s="45" t="str">
        <f aca="false">IF(AM803&lt;=0,"-",INDEX(TR_TASA,MATCH(AM803,TR_DESDE,1)))</f>
        <v>-</v>
      </c>
      <c r="AH803" s="44" t="n">
        <f aca="false">IF($F803="Cese",1,IF($F803="Activo",INDEX(DIV_N,6),0))</f>
        <v>0</v>
      </c>
      <c r="AI803" s="44" t="n">
        <f aca="false">IF($F803="Cese",5,IF($F803="Activo",INDEX(DIV_HASTA,6),0))</f>
        <v>0</v>
      </c>
      <c r="AJ803" s="19" t="n">
        <f aca="false">IF(OR($F803="Activo",$F803="Cese"),SUMIFS(AV798:AV802,D798:D802,"&lt;="&amp;AI803),0)</f>
        <v>0</v>
      </c>
      <c r="AK803" s="19" t="n">
        <f aca="false">IF(OR($F803="Activo",$F803="Cese"),MAX(0,(AF803-AJ803)/AH803),0)</f>
        <v>0</v>
      </c>
      <c r="AL803" s="19" t="n">
        <f aca="false">IF(OR($F803="Activo",$F803="Cese"),K803+IF(PROY_BON="Sí",0,J803),0)</f>
        <v>0</v>
      </c>
      <c r="AM803" s="19" t="n">
        <f aca="false">IF(AL803&gt;0,MAX(0,X803+AL803-Y803),Z803)</f>
        <v>0</v>
      </c>
      <c r="AN803" s="19" t="n">
        <f aca="false">SUMPRODUCT((AM803&gt;TR_DESDE)*(AM803-TR_DESDE)*TR_INC)</f>
        <v>0</v>
      </c>
      <c r="AO803" s="19" t="n">
        <f aca="false">IF(AL803&gt;0,MAX(0,AN803-IF($F803="Cese",MAX(AF803,AJ803),AF803)),0)</f>
        <v>0</v>
      </c>
      <c r="AP803" s="46" t="n">
        <f aca="false">IF(OR($F803="Activo",$F803="Cese"),ROUND(AK803+AO803,2),0)</f>
        <v>0</v>
      </c>
      <c r="AQ803" s="19" t="n">
        <f aca="false">IF($F803="Cese",MAX(0,AJ803-AN803),0)</f>
        <v>0</v>
      </c>
      <c r="AR803" s="19" t="str">
        <f aca="false">IF($B803="","",IF(COUNTIFS(RP_COD,$B803,'Retenciones Planilla'!$H$6:$H$105,"&lt;&gt;")=0,"",SUMIFS('Retenciones Planilla'!$H$6:$H$105,RP_COD,$B803)))</f>
        <v/>
      </c>
      <c r="AS803" s="19" t="str">
        <f aca="false">IF(AR803="","",AR803-AP803)</f>
        <v/>
      </c>
      <c r="AT803" s="23" t="str">
        <f aca="false">IF($B803="","",IF(NOT(OR($F803="Activo",$F803="Cese")),IF(N(AR803)=0,"—","Revisar: sin vínculo"),IF(AR803="",IF(AP803=0,"No corresponde","Sin dato planilla"),IF(ABS(AS803)&lt;=TOL,"OK",IF(AS803&gt;0,"Retuvo de más","Retuvo de menos")))))</f>
        <v/>
      </c>
      <c r="AU803" s="19" t="n">
        <f aca="false">IF(AND(BASE_RET="Planilla (si existe)",AR803&lt;&gt;""),AR803,AP803)</f>
        <v>0</v>
      </c>
      <c r="AV803" s="19" t="n">
        <f aca="false">AU803+N803</f>
        <v>0</v>
      </c>
    </row>
    <row r="804" customFormat="false" ht="15" hidden="false" customHeight="false" outlineLevel="0" collapsed="false">
      <c r="A804" s="43" t="n">
        <v>67</v>
      </c>
      <c r="B804" s="35" t="str">
        <f aca="false">IF(Trabajadores!$B$72="","",Trabajadores!$B$72)</f>
        <v/>
      </c>
      <c r="C804" s="35" t="str">
        <f aca="false">IF($B804="","",Trabajadores!$D$72)</f>
        <v/>
      </c>
      <c r="D804" s="43" t="n">
        <v>7</v>
      </c>
      <c r="E804" s="23" t="s">
        <v>304</v>
      </c>
      <c r="F804" s="23" t="str">
        <f aca="false">IF($B804="","",IF(OR(7&lt;Trabajadores!$M$72,7&gt;Trabajadores!$N$72),"No vinculado",IF(AND(7=Trabajadores!$N$72,Trabajadores!$O$72="Sí"),"Cese","Activo")))</f>
        <v/>
      </c>
      <c r="G804" s="19" t="n">
        <f aca="false">IF($B804="",0,SUMIFS(Ingresos!$U$6:$U$1505,ING_COD,$B804,ING_CLASE,"ORD"))</f>
        <v>0</v>
      </c>
      <c r="H804" s="19" t="n">
        <f aca="false">IF($B804="",0,SUMIFS(Ingresos!$U$6:$U$1505,ING_COD,$B804,ING_CLASE,"ORD",ING_COMP,"Sí"))</f>
        <v>0</v>
      </c>
      <c r="I804" s="19" t="n">
        <f aca="false">IF($B804="",0,SUMIFS(Ingresos!$U$6:$U$1505,ING_COD,$B804,ING_CLASE,"GRA"))</f>
        <v>0</v>
      </c>
      <c r="J804" s="19" t="n">
        <f aca="false">IF($B804="",0,SUMIFS(Ingresos!$U$6:$U$1505,ING_COD,$B804,ING_CLASE,"BON"))</f>
        <v>0</v>
      </c>
      <c r="K804" s="19" t="n">
        <f aca="false">IF($B804="",0,SUMIFS(Ingresos!$U$6:$U$1505,ING_COD,$B804,ING_CLASE,"EXT"))</f>
        <v>0</v>
      </c>
      <c r="L804" s="19" t="n">
        <f aca="false">IF($B804="",0,SUMIFS(Ingresos!$U$6:$U$1505,ING_COD,$B804,ING_CLASE,"OTO"))</f>
        <v>0</v>
      </c>
      <c r="M804" s="19" t="n">
        <f aca="false">IF($B804="",0,SUMIFS(Ingresos!$U$6:$U$1505,ING_COD,$B804,ING_CLASE,"OTX"))</f>
        <v>0</v>
      </c>
      <c r="N804" s="19" t="n">
        <f aca="false">IF($B804="",0,SUMIFS(Ingresos!$U$6:$U$1505,ING_COD,$B804,ING_CLASE,"RETO"))</f>
        <v>0</v>
      </c>
      <c r="O804" s="19" t="n">
        <f aca="false">IF($B804="",0,SUMIFS(Ingresos!$U$6:$U$1505,ING_COD,$B804,ING_CLASE,"INA"))</f>
        <v>0</v>
      </c>
      <c r="P804" s="19" t="n">
        <f aca="false">G804+I804+J804+K804+L804+M804</f>
        <v>0</v>
      </c>
      <c r="Q804" s="44" t="n">
        <f aca="false">IF($F804="Activo",6,IF($F804="Cese",1,0))</f>
        <v>0</v>
      </c>
      <c r="R804" s="19" t="n">
        <f aca="false">G804*Q804</f>
        <v>0</v>
      </c>
      <c r="S804" s="19" t="n">
        <f aca="false">IF($F804="Activo",SUMIFS(I804:I809,$D804:$D809,"&lt;="&amp;Trabajadores!$N$72)+IF(PROY_BON="Sí",SUMIFS(J804:J809,$D804:$D809,"&lt;="&amp;Trabajadores!$N$72),0),IF($F804="Cese",I804+IF(PROY_BON="Sí",J804,0),0))</f>
        <v>0</v>
      </c>
      <c r="T804" s="19" t="n">
        <f aca="false">IF(OR($F804&lt;&gt;"Activo",Trabajadores!$I$72="No"),0,IF(I809=0,H804*(1+IF(PROY_BON="Sí",Trabajadores!$P$72,0))*Trabajadores!$S$72/6*(Trabajadores!$N$72&gt;=12),0))</f>
        <v>0</v>
      </c>
      <c r="U804" s="19" t="n">
        <f aca="false">IF($F804="Activo",IF(Trabajadores!$J$72="Sí",L804*6,L804),IF($F804="Cese",L804,0))</f>
        <v>0</v>
      </c>
      <c r="V804" s="19" t="n">
        <f aca="false">IF(OR($F804="Activo",$F804="Cese"),M804,0)</f>
        <v>0</v>
      </c>
      <c r="W804" s="19" t="n">
        <f aca="false">IF(OR($F804="Activo",$F804="Cese"),SUM(P798:P803),0)</f>
        <v>0</v>
      </c>
      <c r="X804" s="36" t="n">
        <f aca="false">IF(OR($F804="Activo",$F804="Cese"),R804+S804+T804+U804+V804+W804,0)</f>
        <v>0</v>
      </c>
      <c r="Y804" s="19" t="n">
        <f aca="false">IF(OR($F804="Activo",$F804="Cese"),DED_FIJA,0)</f>
        <v>0</v>
      </c>
      <c r="Z804" s="36" t="n">
        <f aca="false">MAX(0,X804-Y804)</f>
        <v>0</v>
      </c>
      <c r="AA804" s="19" t="n">
        <f aca="false">IF(Z804=0,0,MAX(0,MIN(Z804,Parámetros!$G$19)-Parámetros!$F$19)*Parámetros!$E$19)</f>
        <v>0</v>
      </c>
      <c r="AB804" s="19" t="n">
        <f aca="false">IF(Z804=0,0,MAX(0,MIN(Z804,Parámetros!$G$20)-Parámetros!$F$20)*Parámetros!$E$20)</f>
        <v>0</v>
      </c>
      <c r="AC804" s="19" t="n">
        <f aca="false">IF(Z804=0,0,MAX(0,MIN(Z804,Parámetros!$G$21)-Parámetros!$F$21)*Parámetros!$E$21)</f>
        <v>0</v>
      </c>
      <c r="AD804" s="19" t="n">
        <f aca="false">IF(Z804=0,0,MAX(0,MIN(Z804,Parámetros!$G$22)-Parámetros!$F$22)*Parámetros!$E$22)</f>
        <v>0</v>
      </c>
      <c r="AE804" s="19" t="n">
        <f aca="false">IF(Z804=0,0,MAX(0,MIN(Z804,Parámetros!$G$23)-Parámetros!$F$23)*Parámetros!$E$23)</f>
        <v>0</v>
      </c>
      <c r="AF804" s="36" t="n">
        <f aca="false">SUM(AA804:AE804)</f>
        <v>0</v>
      </c>
      <c r="AG804" s="45" t="str">
        <f aca="false">IF(AM804&lt;=0,"-",INDEX(TR_TASA,MATCH(AM804,TR_DESDE,1)))</f>
        <v>-</v>
      </c>
      <c r="AH804" s="44" t="n">
        <f aca="false">IF($F804="Cese",1,IF($F804="Activo",INDEX(DIV_N,7),0))</f>
        <v>0</v>
      </c>
      <c r="AI804" s="44" t="n">
        <f aca="false">IF($F804="Cese",6,IF($F804="Activo",INDEX(DIV_HASTA,7),0))</f>
        <v>0</v>
      </c>
      <c r="AJ804" s="19" t="n">
        <f aca="false">IF(OR($F804="Activo",$F804="Cese"),SUMIFS(AV798:AV803,D798:D803,"&lt;="&amp;AI804),0)</f>
        <v>0</v>
      </c>
      <c r="AK804" s="19" t="n">
        <f aca="false">IF(OR($F804="Activo",$F804="Cese"),MAX(0,(AF804-AJ804)/AH804),0)</f>
        <v>0</v>
      </c>
      <c r="AL804" s="19" t="n">
        <f aca="false">IF(OR($F804="Activo",$F804="Cese"),K804+IF(PROY_BON="Sí",0,J804),0)</f>
        <v>0</v>
      </c>
      <c r="AM804" s="19" t="n">
        <f aca="false">IF(AL804&gt;0,MAX(0,X804+AL804-Y804),Z804)</f>
        <v>0</v>
      </c>
      <c r="AN804" s="19" t="n">
        <f aca="false">SUMPRODUCT((AM804&gt;TR_DESDE)*(AM804-TR_DESDE)*TR_INC)</f>
        <v>0</v>
      </c>
      <c r="AO804" s="19" t="n">
        <f aca="false">IF(AL804&gt;0,MAX(0,AN804-IF($F804="Cese",MAX(AF804,AJ804),AF804)),0)</f>
        <v>0</v>
      </c>
      <c r="AP804" s="46" t="n">
        <f aca="false">IF(OR($F804="Activo",$F804="Cese"),ROUND(AK804+AO804,2),0)</f>
        <v>0</v>
      </c>
      <c r="AQ804" s="19" t="n">
        <f aca="false">IF($F804="Cese",MAX(0,AJ804-AN804),0)</f>
        <v>0</v>
      </c>
      <c r="AR804" s="19" t="str">
        <f aca="false">IF($B804="","",IF(COUNTIFS(RP_COD,$B804,'Retenciones Planilla'!$I$6:$I$105,"&lt;&gt;")=0,"",SUMIFS('Retenciones Planilla'!$I$6:$I$105,RP_COD,$B804)))</f>
        <v/>
      </c>
      <c r="AS804" s="19" t="str">
        <f aca="false">IF(AR804="","",AR804-AP804)</f>
        <v/>
      </c>
      <c r="AT804" s="23" t="str">
        <f aca="false">IF($B804="","",IF(NOT(OR($F804="Activo",$F804="Cese")),IF(N(AR804)=0,"—","Revisar: sin vínculo"),IF(AR804="",IF(AP804=0,"No corresponde","Sin dato planilla"),IF(ABS(AS804)&lt;=TOL,"OK",IF(AS804&gt;0,"Retuvo de más","Retuvo de menos")))))</f>
        <v/>
      </c>
      <c r="AU804" s="19" t="n">
        <f aca="false">IF(AND(BASE_RET="Planilla (si existe)",AR804&lt;&gt;""),AR804,AP804)</f>
        <v>0</v>
      </c>
      <c r="AV804" s="19" t="n">
        <f aca="false">AU804+N804</f>
        <v>0</v>
      </c>
    </row>
    <row r="805" customFormat="false" ht="15" hidden="false" customHeight="false" outlineLevel="0" collapsed="false">
      <c r="A805" s="43" t="n">
        <v>67</v>
      </c>
      <c r="B805" s="35" t="str">
        <f aca="false">IF(Trabajadores!$B$72="","",Trabajadores!$B$72)</f>
        <v/>
      </c>
      <c r="C805" s="35" t="str">
        <f aca="false">IF($B805="","",Trabajadores!$D$72)</f>
        <v/>
      </c>
      <c r="D805" s="43" t="n">
        <v>8</v>
      </c>
      <c r="E805" s="23" t="s">
        <v>305</v>
      </c>
      <c r="F805" s="23" t="str">
        <f aca="false">IF($B805="","",IF(OR(8&lt;Trabajadores!$M$72,8&gt;Trabajadores!$N$72),"No vinculado",IF(AND(8=Trabajadores!$N$72,Trabajadores!$O$72="Sí"),"Cese","Activo")))</f>
        <v/>
      </c>
      <c r="G805" s="19" t="n">
        <f aca="false">IF($B805="",0,SUMIFS(Ingresos!$V$6:$V$1505,ING_COD,$B805,ING_CLASE,"ORD"))</f>
        <v>0</v>
      </c>
      <c r="H805" s="19" t="n">
        <f aca="false">IF($B805="",0,SUMIFS(Ingresos!$V$6:$V$1505,ING_COD,$B805,ING_CLASE,"ORD",ING_COMP,"Sí"))</f>
        <v>0</v>
      </c>
      <c r="I805" s="19" t="n">
        <f aca="false">IF($B805="",0,SUMIFS(Ingresos!$V$6:$V$1505,ING_COD,$B805,ING_CLASE,"GRA"))</f>
        <v>0</v>
      </c>
      <c r="J805" s="19" t="n">
        <f aca="false">IF($B805="",0,SUMIFS(Ingresos!$V$6:$V$1505,ING_COD,$B805,ING_CLASE,"BON"))</f>
        <v>0</v>
      </c>
      <c r="K805" s="19" t="n">
        <f aca="false">IF($B805="",0,SUMIFS(Ingresos!$V$6:$V$1505,ING_COD,$B805,ING_CLASE,"EXT"))</f>
        <v>0</v>
      </c>
      <c r="L805" s="19" t="n">
        <f aca="false">IF($B805="",0,SUMIFS(Ingresos!$V$6:$V$1505,ING_COD,$B805,ING_CLASE,"OTO"))</f>
        <v>0</v>
      </c>
      <c r="M805" s="19" t="n">
        <f aca="false">IF($B805="",0,SUMIFS(Ingresos!$V$6:$V$1505,ING_COD,$B805,ING_CLASE,"OTX"))</f>
        <v>0</v>
      </c>
      <c r="N805" s="19" t="n">
        <f aca="false">IF($B805="",0,SUMIFS(Ingresos!$V$6:$V$1505,ING_COD,$B805,ING_CLASE,"RETO"))</f>
        <v>0</v>
      </c>
      <c r="O805" s="19" t="n">
        <f aca="false">IF($B805="",0,SUMIFS(Ingresos!$V$6:$V$1505,ING_COD,$B805,ING_CLASE,"INA"))</f>
        <v>0</v>
      </c>
      <c r="P805" s="19" t="n">
        <f aca="false">G805+I805+J805+K805+L805+M805</f>
        <v>0</v>
      </c>
      <c r="Q805" s="44" t="n">
        <f aca="false">IF($F805="Activo",5,IF($F805="Cese",1,0))</f>
        <v>0</v>
      </c>
      <c r="R805" s="19" t="n">
        <f aca="false">G805*Q805</f>
        <v>0</v>
      </c>
      <c r="S805" s="19" t="n">
        <f aca="false">IF($F805="Activo",SUMIFS(I805:I809,$D805:$D809,"&lt;="&amp;Trabajadores!$N$72)+IF(PROY_BON="Sí",SUMIFS(J805:J809,$D805:$D809,"&lt;="&amp;Trabajadores!$N$72),0),IF($F805="Cese",I805+IF(PROY_BON="Sí",J805,0),0))</f>
        <v>0</v>
      </c>
      <c r="T805" s="19" t="n">
        <f aca="false">IF(OR($F805&lt;&gt;"Activo",Trabajadores!$I$72="No"),0,IF(I809=0,H805*(1+IF(PROY_BON="Sí",Trabajadores!$P$72,0))*Trabajadores!$S$72/6*(Trabajadores!$N$72&gt;=12),0))</f>
        <v>0</v>
      </c>
      <c r="U805" s="19" t="n">
        <f aca="false">IF($F805="Activo",IF(Trabajadores!$J$72="Sí",L805*5,L805),IF($F805="Cese",L805,0))</f>
        <v>0</v>
      </c>
      <c r="V805" s="19" t="n">
        <f aca="false">IF(OR($F805="Activo",$F805="Cese"),M805,0)</f>
        <v>0</v>
      </c>
      <c r="W805" s="19" t="n">
        <f aca="false">IF(OR($F805="Activo",$F805="Cese"),SUM(P798:P804),0)</f>
        <v>0</v>
      </c>
      <c r="X805" s="36" t="n">
        <f aca="false">IF(OR($F805="Activo",$F805="Cese"),R805+S805+T805+U805+V805+W805,0)</f>
        <v>0</v>
      </c>
      <c r="Y805" s="19" t="n">
        <f aca="false">IF(OR($F805="Activo",$F805="Cese"),DED_FIJA,0)</f>
        <v>0</v>
      </c>
      <c r="Z805" s="36" t="n">
        <f aca="false">MAX(0,X805-Y805)</f>
        <v>0</v>
      </c>
      <c r="AA805" s="19" t="n">
        <f aca="false">IF(Z805=0,0,MAX(0,MIN(Z805,Parámetros!$G$19)-Parámetros!$F$19)*Parámetros!$E$19)</f>
        <v>0</v>
      </c>
      <c r="AB805" s="19" t="n">
        <f aca="false">IF(Z805=0,0,MAX(0,MIN(Z805,Parámetros!$G$20)-Parámetros!$F$20)*Parámetros!$E$20)</f>
        <v>0</v>
      </c>
      <c r="AC805" s="19" t="n">
        <f aca="false">IF(Z805=0,0,MAX(0,MIN(Z805,Parámetros!$G$21)-Parámetros!$F$21)*Parámetros!$E$21)</f>
        <v>0</v>
      </c>
      <c r="AD805" s="19" t="n">
        <f aca="false">IF(Z805=0,0,MAX(0,MIN(Z805,Parámetros!$G$22)-Parámetros!$F$22)*Parámetros!$E$22)</f>
        <v>0</v>
      </c>
      <c r="AE805" s="19" t="n">
        <f aca="false">IF(Z805=0,0,MAX(0,MIN(Z805,Parámetros!$G$23)-Parámetros!$F$23)*Parámetros!$E$23)</f>
        <v>0</v>
      </c>
      <c r="AF805" s="36" t="n">
        <f aca="false">SUM(AA805:AE805)</f>
        <v>0</v>
      </c>
      <c r="AG805" s="45" t="str">
        <f aca="false">IF(AM805&lt;=0,"-",INDEX(TR_TASA,MATCH(AM805,TR_DESDE,1)))</f>
        <v>-</v>
      </c>
      <c r="AH805" s="44" t="n">
        <f aca="false">IF($F805="Cese",1,IF($F805="Activo",INDEX(DIV_N,8),0))</f>
        <v>0</v>
      </c>
      <c r="AI805" s="44" t="n">
        <f aca="false">IF($F805="Cese",7,IF($F805="Activo",INDEX(DIV_HASTA,8),0))</f>
        <v>0</v>
      </c>
      <c r="AJ805" s="19" t="n">
        <f aca="false">IF(OR($F805="Activo",$F805="Cese"),SUMIFS(AV798:AV804,D798:D804,"&lt;="&amp;AI805),0)</f>
        <v>0</v>
      </c>
      <c r="AK805" s="19" t="n">
        <f aca="false">IF(OR($F805="Activo",$F805="Cese"),MAX(0,(AF805-AJ805)/AH805),0)</f>
        <v>0</v>
      </c>
      <c r="AL805" s="19" t="n">
        <f aca="false">IF(OR($F805="Activo",$F805="Cese"),K805+IF(PROY_BON="Sí",0,J805),0)</f>
        <v>0</v>
      </c>
      <c r="AM805" s="19" t="n">
        <f aca="false">IF(AL805&gt;0,MAX(0,X805+AL805-Y805),Z805)</f>
        <v>0</v>
      </c>
      <c r="AN805" s="19" t="n">
        <f aca="false">SUMPRODUCT((AM805&gt;TR_DESDE)*(AM805-TR_DESDE)*TR_INC)</f>
        <v>0</v>
      </c>
      <c r="AO805" s="19" t="n">
        <f aca="false">IF(AL805&gt;0,MAX(0,AN805-IF($F805="Cese",MAX(AF805,AJ805),AF805)),0)</f>
        <v>0</v>
      </c>
      <c r="AP805" s="46" t="n">
        <f aca="false">IF(OR($F805="Activo",$F805="Cese"),ROUND(AK805+AO805,2),0)</f>
        <v>0</v>
      </c>
      <c r="AQ805" s="19" t="n">
        <f aca="false">IF($F805="Cese",MAX(0,AJ805-AN805),0)</f>
        <v>0</v>
      </c>
      <c r="AR805" s="19" t="str">
        <f aca="false">IF($B805="","",IF(COUNTIFS(RP_COD,$B805,'Retenciones Planilla'!$J$6:$J$105,"&lt;&gt;")=0,"",SUMIFS('Retenciones Planilla'!$J$6:$J$105,RP_COD,$B805)))</f>
        <v/>
      </c>
      <c r="AS805" s="19" t="str">
        <f aca="false">IF(AR805="","",AR805-AP805)</f>
        <v/>
      </c>
      <c r="AT805" s="23" t="str">
        <f aca="false">IF($B805="","",IF(NOT(OR($F805="Activo",$F805="Cese")),IF(N(AR805)=0,"—","Revisar: sin vínculo"),IF(AR805="",IF(AP805=0,"No corresponde","Sin dato planilla"),IF(ABS(AS805)&lt;=TOL,"OK",IF(AS805&gt;0,"Retuvo de más","Retuvo de menos")))))</f>
        <v/>
      </c>
      <c r="AU805" s="19" t="n">
        <f aca="false">IF(AND(BASE_RET="Planilla (si existe)",AR805&lt;&gt;""),AR805,AP805)</f>
        <v>0</v>
      </c>
      <c r="AV805" s="19" t="n">
        <f aca="false">AU805+N805</f>
        <v>0</v>
      </c>
    </row>
    <row r="806" customFormat="false" ht="15" hidden="false" customHeight="false" outlineLevel="0" collapsed="false">
      <c r="A806" s="43" t="n">
        <v>67</v>
      </c>
      <c r="B806" s="35" t="str">
        <f aca="false">IF(Trabajadores!$B$72="","",Trabajadores!$B$72)</f>
        <v/>
      </c>
      <c r="C806" s="35" t="str">
        <f aca="false">IF($B806="","",Trabajadores!$D$72)</f>
        <v/>
      </c>
      <c r="D806" s="43" t="n">
        <v>9</v>
      </c>
      <c r="E806" s="23" t="s">
        <v>306</v>
      </c>
      <c r="F806" s="23" t="str">
        <f aca="false">IF($B806="","",IF(OR(9&lt;Trabajadores!$M$72,9&gt;Trabajadores!$N$72),"No vinculado",IF(AND(9=Trabajadores!$N$72,Trabajadores!$O$72="Sí"),"Cese","Activo")))</f>
        <v/>
      </c>
      <c r="G806" s="19" t="n">
        <f aca="false">IF($B806="",0,SUMIFS(Ingresos!$W$6:$W$1505,ING_COD,$B806,ING_CLASE,"ORD"))</f>
        <v>0</v>
      </c>
      <c r="H806" s="19" t="n">
        <f aca="false">IF($B806="",0,SUMIFS(Ingresos!$W$6:$W$1505,ING_COD,$B806,ING_CLASE,"ORD",ING_COMP,"Sí"))</f>
        <v>0</v>
      </c>
      <c r="I806" s="19" t="n">
        <f aca="false">IF($B806="",0,SUMIFS(Ingresos!$W$6:$W$1505,ING_COD,$B806,ING_CLASE,"GRA"))</f>
        <v>0</v>
      </c>
      <c r="J806" s="19" t="n">
        <f aca="false">IF($B806="",0,SUMIFS(Ingresos!$W$6:$W$1505,ING_COD,$B806,ING_CLASE,"BON"))</f>
        <v>0</v>
      </c>
      <c r="K806" s="19" t="n">
        <f aca="false">IF($B806="",0,SUMIFS(Ingresos!$W$6:$W$1505,ING_COD,$B806,ING_CLASE,"EXT"))</f>
        <v>0</v>
      </c>
      <c r="L806" s="19" t="n">
        <f aca="false">IF($B806="",0,SUMIFS(Ingresos!$W$6:$W$1505,ING_COD,$B806,ING_CLASE,"OTO"))</f>
        <v>0</v>
      </c>
      <c r="M806" s="19" t="n">
        <f aca="false">IF($B806="",0,SUMIFS(Ingresos!$W$6:$W$1505,ING_COD,$B806,ING_CLASE,"OTX"))</f>
        <v>0</v>
      </c>
      <c r="N806" s="19" t="n">
        <f aca="false">IF($B806="",0,SUMIFS(Ingresos!$W$6:$W$1505,ING_COD,$B806,ING_CLASE,"RETO"))</f>
        <v>0</v>
      </c>
      <c r="O806" s="19" t="n">
        <f aca="false">IF($B806="",0,SUMIFS(Ingresos!$W$6:$W$1505,ING_COD,$B806,ING_CLASE,"INA"))</f>
        <v>0</v>
      </c>
      <c r="P806" s="19" t="n">
        <f aca="false">G806+I806+J806+K806+L806+M806</f>
        <v>0</v>
      </c>
      <c r="Q806" s="44" t="n">
        <f aca="false">IF($F806="Activo",4,IF($F806="Cese",1,0))</f>
        <v>0</v>
      </c>
      <c r="R806" s="19" t="n">
        <f aca="false">G806*Q806</f>
        <v>0</v>
      </c>
      <c r="S806" s="19" t="n">
        <f aca="false">IF($F806="Activo",SUMIFS(I806:I809,$D806:$D809,"&lt;="&amp;Trabajadores!$N$72)+IF(PROY_BON="Sí",SUMIFS(J806:J809,$D806:$D809,"&lt;="&amp;Trabajadores!$N$72),0),IF($F806="Cese",I806+IF(PROY_BON="Sí",J806,0),0))</f>
        <v>0</v>
      </c>
      <c r="T806" s="19" t="n">
        <f aca="false">IF(OR($F806&lt;&gt;"Activo",Trabajadores!$I$72="No"),0,IF(I809=0,H806*(1+IF(PROY_BON="Sí",Trabajadores!$P$72,0))*Trabajadores!$S$72/6*(Trabajadores!$N$72&gt;=12),0))</f>
        <v>0</v>
      </c>
      <c r="U806" s="19" t="n">
        <f aca="false">IF($F806="Activo",IF(Trabajadores!$J$72="Sí",L806*4,L806),IF($F806="Cese",L806,0))</f>
        <v>0</v>
      </c>
      <c r="V806" s="19" t="n">
        <f aca="false">IF(OR($F806="Activo",$F806="Cese"),M806,0)</f>
        <v>0</v>
      </c>
      <c r="W806" s="19" t="n">
        <f aca="false">IF(OR($F806="Activo",$F806="Cese"),SUM(P798:P805),0)</f>
        <v>0</v>
      </c>
      <c r="X806" s="36" t="n">
        <f aca="false">IF(OR($F806="Activo",$F806="Cese"),R806+S806+T806+U806+V806+W806,0)</f>
        <v>0</v>
      </c>
      <c r="Y806" s="19" t="n">
        <f aca="false">IF(OR($F806="Activo",$F806="Cese"),DED_FIJA,0)</f>
        <v>0</v>
      </c>
      <c r="Z806" s="36" t="n">
        <f aca="false">MAX(0,X806-Y806)</f>
        <v>0</v>
      </c>
      <c r="AA806" s="19" t="n">
        <f aca="false">IF(Z806=0,0,MAX(0,MIN(Z806,Parámetros!$G$19)-Parámetros!$F$19)*Parámetros!$E$19)</f>
        <v>0</v>
      </c>
      <c r="AB806" s="19" t="n">
        <f aca="false">IF(Z806=0,0,MAX(0,MIN(Z806,Parámetros!$G$20)-Parámetros!$F$20)*Parámetros!$E$20)</f>
        <v>0</v>
      </c>
      <c r="AC806" s="19" t="n">
        <f aca="false">IF(Z806=0,0,MAX(0,MIN(Z806,Parámetros!$G$21)-Parámetros!$F$21)*Parámetros!$E$21)</f>
        <v>0</v>
      </c>
      <c r="AD806" s="19" t="n">
        <f aca="false">IF(Z806=0,0,MAX(0,MIN(Z806,Parámetros!$G$22)-Parámetros!$F$22)*Parámetros!$E$22)</f>
        <v>0</v>
      </c>
      <c r="AE806" s="19" t="n">
        <f aca="false">IF(Z806=0,0,MAX(0,MIN(Z806,Parámetros!$G$23)-Parámetros!$F$23)*Parámetros!$E$23)</f>
        <v>0</v>
      </c>
      <c r="AF806" s="36" t="n">
        <f aca="false">SUM(AA806:AE806)</f>
        <v>0</v>
      </c>
      <c r="AG806" s="45" t="str">
        <f aca="false">IF(AM806&lt;=0,"-",INDEX(TR_TASA,MATCH(AM806,TR_DESDE,1)))</f>
        <v>-</v>
      </c>
      <c r="AH806" s="44" t="n">
        <f aca="false">IF($F806="Cese",1,IF($F806="Activo",INDEX(DIV_N,9),0))</f>
        <v>0</v>
      </c>
      <c r="AI806" s="44" t="n">
        <f aca="false">IF($F806="Cese",8,IF($F806="Activo",INDEX(DIV_HASTA,9),0))</f>
        <v>0</v>
      </c>
      <c r="AJ806" s="19" t="n">
        <f aca="false">IF(OR($F806="Activo",$F806="Cese"),SUMIFS(AV798:AV805,D798:D805,"&lt;="&amp;AI806),0)</f>
        <v>0</v>
      </c>
      <c r="AK806" s="19" t="n">
        <f aca="false">IF(OR($F806="Activo",$F806="Cese"),MAX(0,(AF806-AJ806)/AH806),0)</f>
        <v>0</v>
      </c>
      <c r="AL806" s="19" t="n">
        <f aca="false">IF(OR($F806="Activo",$F806="Cese"),K806+IF(PROY_BON="Sí",0,J806),0)</f>
        <v>0</v>
      </c>
      <c r="AM806" s="19" t="n">
        <f aca="false">IF(AL806&gt;0,MAX(0,X806+AL806-Y806),Z806)</f>
        <v>0</v>
      </c>
      <c r="AN806" s="19" t="n">
        <f aca="false">SUMPRODUCT((AM806&gt;TR_DESDE)*(AM806-TR_DESDE)*TR_INC)</f>
        <v>0</v>
      </c>
      <c r="AO806" s="19" t="n">
        <f aca="false">IF(AL806&gt;0,MAX(0,AN806-IF($F806="Cese",MAX(AF806,AJ806),AF806)),0)</f>
        <v>0</v>
      </c>
      <c r="AP806" s="46" t="n">
        <f aca="false">IF(OR($F806="Activo",$F806="Cese"),ROUND(AK806+AO806,2),0)</f>
        <v>0</v>
      </c>
      <c r="AQ806" s="19" t="n">
        <f aca="false">IF($F806="Cese",MAX(0,AJ806-AN806),0)</f>
        <v>0</v>
      </c>
      <c r="AR806" s="19" t="str">
        <f aca="false">IF($B806="","",IF(COUNTIFS(RP_COD,$B806,'Retenciones Planilla'!$K$6:$K$105,"&lt;&gt;")=0,"",SUMIFS('Retenciones Planilla'!$K$6:$K$105,RP_COD,$B806)))</f>
        <v/>
      </c>
      <c r="AS806" s="19" t="str">
        <f aca="false">IF(AR806="","",AR806-AP806)</f>
        <v/>
      </c>
      <c r="AT806" s="23" t="str">
        <f aca="false">IF($B806="","",IF(NOT(OR($F806="Activo",$F806="Cese")),IF(N(AR806)=0,"—","Revisar: sin vínculo"),IF(AR806="",IF(AP806=0,"No corresponde","Sin dato planilla"),IF(ABS(AS806)&lt;=TOL,"OK",IF(AS806&gt;0,"Retuvo de más","Retuvo de menos")))))</f>
        <v/>
      </c>
      <c r="AU806" s="19" t="n">
        <f aca="false">IF(AND(BASE_RET="Planilla (si existe)",AR806&lt;&gt;""),AR806,AP806)</f>
        <v>0</v>
      </c>
      <c r="AV806" s="19" t="n">
        <f aca="false">AU806+N806</f>
        <v>0</v>
      </c>
    </row>
    <row r="807" customFormat="false" ht="15" hidden="false" customHeight="false" outlineLevel="0" collapsed="false">
      <c r="A807" s="43" t="n">
        <v>67</v>
      </c>
      <c r="B807" s="35" t="str">
        <f aca="false">IF(Trabajadores!$B$72="","",Trabajadores!$B$72)</f>
        <v/>
      </c>
      <c r="C807" s="35" t="str">
        <f aca="false">IF($B807="","",Trabajadores!$D$72)</f>
        <v/>
      </c>
      <c r="D807" s="43" t="n">
        <v>10</v>
      </c>
      <c r="E807" s="23" t="s">
        <v>307</v>
      </c>
      <c r="F807" s="23" t="str">
        <f aca="false">IF($B807="","",IF(OR(10&lt;Trabajadores!$M$72,10&gt;Trabajadores!$N$72),"No vinculado",IF(AND(10=Trabajadores!$N$72,Trabajadores!$O$72="Sí"),"Cese","Activo")))</f>
        <v/>
      </c>
      <c r="G807" s="19" t="n">
        <f aca="false">IF($B807="",0,SUMIFS(Ingresos!$X$6:$X$1505,ING_COD,$B807,ING_CLASE,"ORD"))</f>
        <v>0</v>
      </c>
      <c r="H807" s="19" t="n">
        <f aca="false">IF($B807="",0,SUMIFS(Ingresos!$X$6:$X$1505,ING_COD,$B807,ING_CLASE,"ORD",ING_COMP,"Sí"))</f>
        <v>0</v>
      </c>
      <c r="I807" s="19" t="n">
        <f aca="false">IF($B807="",0,SUMIFS(Ingresos!$X$6:$X$1505,ING_COD,$B807,ING_CLASE,"GRA"))</f>
        <v>0</v>
      </c>
      <c r="J807" s="19" t="n">
        <f aca="false">IF($B807="",0,SUMIFS(Ingresos!$X$6:$X$1505,ING_COD,$B807,ING_CLASE,"BON"))</f>
        <v>0</v>
      </c>
      <c r="K807" s="19" t="n">
        <f aca="false">IF($B807="",0,SUMIFS(Ingresos!$X$6:$X$1505,ING_COD,$B807,ING_CLASE,"EXT"))</f>
        <v>0</v>
      </c>
      <c r="L807" s="19" t="n">
        <f aca="false">IF($B807="",0,SUMIFS(Ingresos!$X$6:$X$1505,ING_COD,$B807,ING_CLASE,"OTO"))</f>
        <v>0</v>
      </c>
      <c r="M807" s="19" t="n">
        <f aca="false">IF($B807="",0,SUMIFS(Ingresos!$X$6:$X$1505,ING_COD,$B807,ING_CLASE,"OTX"))</f>
        <v>0</v>
      </c>
      <c r="N807" s="19" t="n">
        <f aca="false">IF($B807="",0,SUMIFS(Ingresos!$X$6:$X$1505,ING_COD,$B807,ING_CLASE,"RETO"))</f>
        <v>0</v>
      </c>
      <c r="O807" s="19" t="n">
        <f aca="false">IF($B807="",0,SUMIFS(Ingresos!$X$6:$X$1505,ING_COD,$B807,ING_CLASE,"INA"))</f>
        <v>0</v>
      </c>
      <c r="P807" s="19" t="n">
        <f aca="false">G807+I807+J807+K807+L807+M807</f>
        <v>0</v>
      </c>
      <c r="Q807" s="44" t="n">
        <f aca="false">IF($F807="Activo",3,IF($F807="Cese",1,0))</f>
        <v>0</v>
      </c>
      <c r="R807" s="19" t="n">
        <f aca="false">G807*Q807</f>
        <v>0</v>
      </c>
      <c r="S807" s="19" t="n">
        <f aca="false">IF($F807="Activo",SUMIFS(I807:I809,$D807:$D809,"&lt;="&amp;Trabajadores!$N$72)+IF(PROY_BON="Sí",SUMIFS(J807:J809,$D807:$D809,"&lt;="&amp;Trabajadores!$N$72),0),IF($F807="Cese",I807+IF(PROY_BON="Sí",J807,0),0))</f>
        <v>0</v>
      </c>
      <c r="T807" s="19" t="n">
        <f aca="false">IF(OR($F807&lt;&gt;"Activo",Trabajadores!$I$72="No"),0,IF(I809=0,H807*(1+IF(PROY_BON="Sí",Trabajadores!$P$72,0))*Trabajadores!$S$72/6*(Trabajadores!$N$72&gt;=12),0))</f>
        <v>0</v>
      </c>
      <c r="U807" s="19" t="n">
        <f aca="false">IF($F807="Activo",IF(Trabajadores!$J$72="Sí",L807*3,L807),IF($F807="Cese",L807,0))</f>
        <v>0</v>
      </c>
      <c r="V807" s="19" t="n">
        <f aca="false">IF(OR($F807="Activo",$F807="Cese"),M807,0)</f>
        <v>0</v>
      </c>
      <c r="W807" s="19" t="n">
        <f aca="false">IF(OR($F807="Activo",$F807="Cese"),SUM(P798:P806),0)</f>
        <v>0</v>
      </c>
      <c r="X807" s="36" t="n">
        <f aca="false">IF(OR($F807="Activo",$F807="Cese"),R807+S807+T807+U807+V807+W807,0)</f>
        <v>0</v>
      </c>
      <c r="Y807" s="19" t="n">
        <f aca="false">IF(OR($F807="Activo",$F807="Cese"),DED_FIJA,0)</f>
        <v>0</v>
      </c>
      <c r="Z807" s="36" t="n">
        <f aca="false">MAX(0,X807-Y807)</f>
        <v>0</v>
      </c>
      <c r="AA807" s="19" t="n">
        <f aca="false">IF(Z807=0,0,MAX(0,MIN(Z807,Parámetros!$G$19)-Parámetros!$F$19)*Parámetros!$E$19)</f>
        <v>0</v>
      </c>
      <c r="AB807" s="19" t="n">
        <f aca="false">IF(Z807=0,0,MAX(0,MIN(Z807,Parámetros!$G$20)-Parámetros!$F$20)*Parámetros!$E$20)</f>
        <v>0</v>
      </c>
      <c r="AC807" s="19" t="n">
        <f aca="false">IF(Z807=0,0,MAX(0,MIN(Z807,Parámetros!$G$21)-Parámetros!$F$21)*Parámetros!$E$21)</f>
        <v>0</v>
      </c>
      <c r="AD807" s="19" t="n">
        <f aca="false">IF(Z807=0,0,MAX(0,MIN(Z807,Parámetros!$G$22)-Parámetros!$F$22)*Parámetros!$E$22)</f>
        <v>0</v>
      </c>
      <c r="AE807" s="19" t="n">
        <f aca="false">IF(Z807=0,0,MAX(0,MIN(Z807,Parámetros!$G$23)-Parámetros!$F$23)*Parámetros!$E$23)</f>
        <v>0</v>
      </c>
      <c r="AF807" s="36" t="n">
        <f aca="false">SUM(AA807:AE807)</f>
        <v>0</v>
      </c>
      <c r="AG807" s="45" t="str">
        <f aca="false">IF(AM807&lt;=0,"-",INDEX(TR_TASA,MATCH(AM807,TR_DESDE,1)))</f>
        <v>-</v>
      </c>
      <c r="AH807" s="44" t="n">
        <f aca="false">IF($F807="Cese",1,IF($F807="Activo",INDEX(DIV_N,10),0))</f>
        <v>0</v>
      </c>
      <c r="AI807" s="44" t="n">
        <f aca="false">IF($F807="Cese",9,IF($F807="Activo",INDEX(DIV_HASTA,10),0))</f>
        <v>0</v>
      </c>
      <c r="AJ807" s="19" t="n">
        <f aca="false">IF(OR($F807="Activo",$F807="Cese"),SUMIFS(AV798:AV806,D798:D806,"&lt;="&amp;AI807),0)</f>
        <v>0</v>
      </c>
      <c r="AK807" s="19" t="n">
        <f aca="false">IF(OR($F807="Activo",$F807="Cese"),MAX(0,(AF807-AJ807)/AH807),0)</f>
        <v>0</v>
      </c>
      <c r="AL807" s="19" t="n">
        <f aca="false">IF(OR($F807="Activo",$F807="Cese"),K807+IF(PROY_BON="Sí",0,J807),0)</f>
        <v>0</v>
      </c>
      <c r="AM807" s="19" t="n">
        <f aca="false">IF(AL807&gt;0,MAX(0,X807+AL807-Y807),Z807)</f>
        <v>0</v>
      </c>
      <c r="AN807" s="19" t="n">
        <f aca="false">SUMPRODUCT((AM807&gt;TR_DESDE)*(AM807-TR_DESDE)*TR_INC)</f>
        <v>0</v>
      </c>
      <c r="AO807" s="19" t="n">
        <f aca="false">IF(AL807&gt;0,MAX(0,AN807-IF($F807="Cese",MAX(AF807,AJ807),AF807)),0)</f>
        <v>0</v>
      </c>
      <c r="AP807" s="46" t="n">
        <f aca="false">IF(OR($F807="Activo",$F807="Cese"),ROUND(AK807+AO807,2),0)</f>
        <v>0</v>
      </c>
      <c r="AQ807" s="19" t="n">
        <f aca="false">IF($F807="Cese",MAX(0,AJ807-AN807),0)</f>
        <v>0</v>
      </c>
      <c r="AR807" s="19" t="str">
        <f aca="false">IF($B807="","",IF(COUNTIFS(RP_COD,$B807,'Retenciones Planilla'!$L$6:$L$105,"&lt;&gt;")=0,"",SUMIFS('Retenciones Planilla'!$L$6:$L$105,RP_COD,$B807)))</f>
        <v/>
      </c>
      <c r="AS807" s="19" t="str">
        <f aca="false">IF(AR807="","",AR807-AP807)</f>
        <v/>
      </c>
      <c r="AT807" s="23" t="str">
        <f aca="false">IF($B807="","",IF(NOT(OR($F807="Activo",$F807="Cese")),IF(N(AR807)=0,"—","Revisar: sin vínculo"),IF(AR807="",IF(AP807=0,"No corresponde","Sin dato planilla"),IF(ABS(AS807)&lt;=TOL,"OK",IF(AS807&gt;0,"Retuvo de más","Retuvo de menos")))))</f>
        <v/>
      </c>
      <c r="AU807" s="19" t="n">
        <f aca="false">IF(AND(BASE_RET="Planilla (si existe)",AR807&lt;&gt;""),AR807,AP807)</f>
        <v>0</v>
      </c>
      <c r="AV807" s="19" t="n">
        <f aca="false">AU807+N807</f>
        <v>0</v>
      </c>
    </row>
    <row r="808" customFormat="false" ht="15" hidden="false" customHeight="false" outlineLevel="0" collapsed="false">
      <c r="A808" s="43" t="n">
        <v>67</v>
      </c>
      <c r="B808" s="35" t="str">
        <f aca="false">IF(Trabajadores!$B$72="","",Trabajadores!$B$72)</f>
        <v/>
      </c>
      <c r="C808" s="35" t="str">
        <f aca="false">IF($B808="","",Trabajadores!$D$72)</f>
        <v/>
      </c>
      <c r="D808" s="43" t="n">
        <v>11</v>
      </c>
      <c r="E808" s="23" t="s">
        <v>308</v>
      </c>
      <c r="F808" s="23" t="str">
        <f aca="false">IF($B808="","",IF(OR(11&lt;Trabajadores!$M$72,11&gt;Trabajadores!$N$72),"No vinculado",IF(AND(11=Trabajadores!$N$72,Trabajadores!$O$72="Sí"),"Cese","Activo")))</f>
        <v/>
      </c>
      <c r="G808" s="19" t="n">
        <f aca="false">IF($B808="",0,SUMIFS(Ingresos!$Y$6:$Y$1505,ING_COD,$B808,ING_CLASE,"ORD"))</f>
        <v>0</v>
      </c>
      <c r="H808" s="19" t="n">
        <f aca="false">IF($B808="",0,SUMIFS(Ingresos!$Y$6:$Y$1505,ING_COD,$B808,ING_CLASE,"ORD",ING_COMP,"Sí"))</f>
        <v>0</v>
      </c>
      <c r="I808" s="19" t="n">
        <f aca="false">IF($B808="",0,SUMIFS(Ingresos!$Y$6:$Y$1505,ING_COD,$B808,ING_CLASE,"GRA"))</f>
        <v>0</v>
      </c>
      <c r="J808" s="19" t="n">
        <f aca="false">IF($B808="",0,SUMIFS(Ingresos!$Y$6:$Y$1505,ING_COD,$B808,ING_CLASE,"BON"))</f>
        <v>0</v>
      </c>
      <c r="K808" s="19" t="n">
        <f aca="false">IF($B808="",0,SUMIFS(Ingresos!$Y$6:$Y$1505,ING_COD,$B808,ING_CLASE,"EXT"))</f>
        <v>0</v>
      </c>
      <c r="L808" s="19" t="n">
        <f aca="false">IF($B808="",0,SUMIFS(Ingresos!$Y$6:$Y$1505,ING_COD,$B808,ING_CLASE,"OTO"))</f>
        <v>0</v>
      </c>
      <c r="M808" s="19" t="n">
        <f aca="false">IF($B808="",0,SUMIFS(Ingresos!$Y$6:$Y$1505,ING_COD,$B808,ING_CLASE,"OTX"))</f>
        <v>0</v>
      </c>
      <c r="N808" s="19" t="n">
        <f aca="false">IF($B808="",0,SUMIFS(Ingresos!$Y$6:$Y$1505,ING_COD,$B808,ING_CLASE,"RETO"))</f>
        <v>0</v>
      </c>
      <c r="O808" s="19" t="n">
        <f aca="false">IF($B808="",0,SUMIFS(Ingresos!$Y$6:$Y$1505,ING_COD,$B808,ING_CLASE,"INA"))</f>
        <v>0</v>
      </c>
      <c r="P808" s="19" t="n">
        <f aca="false">G808+I808+J808+K808+L808+M808</f>
        <v>0</v>
      </c>
      <c r="Q808" s="44" t="n">
        <f aca="false">IF($F808="Activo",2,IF($F808="Cese",1,0))</f>
        <v>0</v>
      </c>
      <c r="R808" s="19" t="n">
        <f aca="false">G808*Q808</f>
        <v>0</v>
      </c>
      <c r="S808" s="19" t="n">
        <f aca="false">IF($F808="Activo",SUMIFS(I808:I809,$D808:$D809,"&lt;="&amp;Trabajadores!$N$72)+IF(PROY_BON="Sí",SUMIFS(J808:J809,$D808:$D809,"&lt;="&amp;Trabajadores!$N$72),0),IF($F808="Cese",I808+IF(PROY_BON="Sí",J808,0),0))</f>
        <v>0</v>
      </c>
      <c r="T808" s="19" t="n">
        <f aca="false">IF(OR($F808&lt;&gt;"Activo",Trabajadores!$I$72="No"),0,IF(I809=0,H808*(1+IF(PROY_BON="Sí",Trabajadores!$P$72,0))*Trabajadores!$S$72/6*(Trabajadores!$N$72&gt;=12),0))</f>
        <v>0</v>
      </c>
      <c r="U808" s="19" t="n">
        <f aca="false">IF($F808="Activo",IF(Trabajadores!$J$72="Sí",L808*2,L808),IF($F808="Cese",L808,0))</f>
        <v>0</v>
      </c>
      <c r="V808" s="19" t="n">
        <f aca="false">IF(OR($F808="Activo",$F808="Cese"),M808,0)</f>
        <v>0</v>
      </c>
      <c r="W808" s="19" t="n">
        <f aca="false">IF(OR($F808="Activo",$F808="Cese"),SUM(P798:P807),0)</f>
        <v>0</v>
      </c>
      <c r="X808" s="36" t="n">
        <f aca="false">IF(OR($F808="Activo",$F808="Cese"),R808+S808+T808+U808+V808+W808,0)</f>
        <v>0</v>
      </c>
      <c r="Y808" s="19" t="n">
        <f aca="false">IF(OR($F808="Activo",$F808="Cese"),DED_FIJA,0)</f>
        <v>0</v>
      </c>
      <c r="Z808" s="36" t="n">
        <f aca="false">MAX(0,X808-Y808)</f>
        <v>0</v>
      </c>
      <c r="AA808" s="19" t="n">
        <f aca="false">IF(Z808=0,0,MAX(0,MIN(Z808,Parámetros!$G$19)-Parámetros!$F$19)*Parámetros!$E$19)</f>
        <v>0</v>
      </c>
      <c r="AB808" s="19" t="n">
        <f aca="false">IF(Z808=0,0,MAX(0,MIN(Z808,Parámetros!$G$20)-Parámetros!$F$20)*Parámetros!$E$20)</f>
        <v>0</v>
      </c>
      <c r="AC808" s="19" t="n">
        <f aca="false">IF(Z808=0,0,MAX(0,MIN(Z808,Parámetros!$G$21)-Parámetros!$F$21)*Parámetros!$E$21)</f>
        <v>0</v>
      </c>
      <c r="AD808" s="19" t="n">
        <f aca="false">IF(Z808=0,0,MAX(0,MIN(Z808,Parámetros!$G$22)-Parámetros!$F$22)*Parámetros!$E$22)</f>
        <v>0</v>
      </c>
      <c r="AE808" s="19" t="n">
        <f aca="false">IF(Z808=0,0,MAX(0,MIN(Z808,Parámetros!$G$23)-Parámetros!$F$23)*Parámetros!$E$23)</f>
        <v>0</v>
      </c>
      <c r="AF808" s="36" t="n">
        <f aca="false">SUM(AA808:AE808)</f>
        <v>0</v>
      </c>
      <c r="AG808" s="45" t="str">
        <f aca="false">IF(AM808&lt;=0,"-",INDEX(TR_TASA,MATCH(AM808,TR_DESDE,1)))</f>
        <v>-</v>
      </c>
      <c r="AH808" s="44" t="n">
        <f aca="false">IF($F808="Cese",1,IF($F808="Activo",INDEX(DIV_N,11),0))</f>
        <v>0</v>
      </c>
      <c r="AI808" s="44" t="n">
        <f aca="false">IF($F808="Cese",10,IF($F808="Activo",INDEX(DIV_HASTA,11),0))</f>
        <v>0</v>
      </c>
      <c r="AJ808" s="19" t="n">
        <f aca="false">IF(OR($F808="Activo",$F808="Cese"),SUMIFS(AV798:AV807,D798:D807,"&lt;="&amp;AI808),0)</f>
        <v>0</v>
      </c>
      <c r="AK808" s="19" t="n">
        <f aca="false">IF(OR($F808="Activo",$F808="Cese"),MAX(0,(AF808-AJ808)/AH808),0)</f>
        <v>0</v>
      </c>
      <c r="AL808" s="19" t="n">
        <f aca="false">IF(OR($F808="Activo",$F808="Cese"),K808+IF(PROY_BON="Sí",0,J808),0)</f>
        <v>0</v>
      </c>
      <c r="AM808" s="19" t="n">
        <f aca="false">IF(AL808&gt;0,MAX(0,X808+AL808-Y808),Z808)</f>
        <v>0</v>
      </c>
      <c r="AN808" s="19" t="n">
        <f aca="false">SUMPRODUCT((AM808&gt;TR_DESDE)*(AM808-TR_DESDE)*TR_INC)</f>
        <v>0</v>
      </c>
      <c r="AO808" s="19" t="n">
        <f aca="false">IF(AL808&gt;0,MAX(0,AN808-IF($F808="Cese",MAX(AF808,AJ808),AF808)),0)</f>
        <v>0</v>
      </c>
      <c r="AP808" s="46" t="n">
        <f aca="false">IF(OR($F808="Activo",$F808="Cese"),ROUND(AK808+AO808,2),0)</f>
        <v>0</v>
      </c>
      <c r="AQ808" s="19" t="n">
        <f aca="false">IF($F808="Cese",MAX(0,AJ808-AN808),0)</f>
        <v>0</v>
      </c>
      <c r="AR808" s="19" t="str">
        <f aca="false">IF($B808="","",IF(COUNTIFS(RP_COD,$B808,'Retenciones Planilla'!$M$6:$M$105,"&lt;&gt;")=0,"",SUMIFS('Retenciones Planilla'!$M$6:$M$105,RP_COD,$B808)))</f>
        <v/>
      </c>
      <c r="AS808" s="19" t="str">
        <f aca="false">IF(AR808="","",AR808-AP808)</f>
        <v/>
      </c>
      <c r="AT808" s="23" t="str">
        <f aca="false">IF($B808="","",IF(NOT(OR($F808="Activo",$F808="Cese")),IF(N(AR808)=0,"—","Revisar: sin vínculo"),IF(AR808="",IF(AP808=0,"No corresponde","Sin dato planilla"),IF(ABS(AS808)&lt;=TOL,"OK",IF(AS808&gt;0,"Retuvo de más","Retuvo de menos")))))</f>
        <v/>
      </c>
      <c r="AU808" s="19" t="n">
        <f aca="false">IF(AND(BASE_RET="Planilla (si existe)",AR808&lt;&gt;""),AR808,AP808)</f>
        <v>0</v>
      </c>
      <c r="AV808" s="19" t="n">
        <f aca="false">AU808+N808</f>
        <v>0</v>
      </c>
    </row>
    <row r="809" customFormat="false" ht="15" hidden="false" customHeight="false" outlineLevel="0" collapsed="false">
      <c r="A809" s="43" t="n">
        <v>67</v>
      </c>
      <c r="B809" s="35" t="str">
        <f aca="false">IF(Trabajadores!$B$72="","",Trabajadores!$B$72)</f>
        <v/>
      </c>
      <c r="C809" s="35" t="str">
        <f aca="false">IF($B809="","",Trabajadores!$D$72)</f>
        <v/>
      </c>
      <c r="D809" s="43" t="n">
        <v>12</v>
      </c>
      <c r="E809" s="23" t="s">
        <v>309</v>
      </c>
      <c r="F809" s="23" t="str">
        <f aca="false">IF($B809="","",IF(OR(12&lt;Trabajadores!$M$72,12&gt;Trabajadores!$N$72),"No vinculado",IF(AND(12=Trabajadores!$N$72,Trabajadores!$O$72="Sí"),"Cese","Activo")))</f>
        <v/>
      </c>
      <c r="G809" s="19" t="n">
        <f aca="false">IF($B809="",0,SUMIFS(Ingresos!$Z$6:$Z$1505,ING_COD,$B809,ING_CLASE,"ORD"))</f>
        <v>0</v>
      </c>
      <c r="H809" s="19" t="n">
        <f aca="false">IF($B809="",0,SUMIFS(Ingresos!$Z$6:$Z$1505,ING_COD,$B809,ING_CLASE,"ORD",ING_COMP,"Sí"))</f>
        <v>0</v>
      </c>
      <c r="I809" s="19" t="n">
        <f aca="false">IF($B809="",0,SUMIFS(Ingresos!$Z$6:$Z$1505,ING_COD,$B809,ING_CLASE,"GRA"))</f>
        <v>0</v>
      </c>
      <c r="J809" s="19" t="n">
        <f aca="false">IF($B809="",0,SUMIFS(Ingresos!$Z$6:$Z$1505,ING_COD,$B809,ING_CLASE,"BON"))</f>
        <v>0</v>
      </c>
      <c r="K809" s="19" t="n">
        <f aca="false">IF($B809="",0,SUMIFS(Ingresos!$Z$6:$Z$1505,ING_COD,$B809,ING_CLASE,"EXT"))</f>
        <v>0</v>
      </c>
      <c r="L809" s="19" t="n">
        <f aca="false">IF($B809="",0,SUMIFS(Ingresos!$Z$6:$Z$1505,ING_COD,$B809,ING_CLASE,"OTO"))</f>
        <v>0</v>
      </c>
      <c r="M809" s="19" t="n">
        <f aca="false">IF($B809="",0,SUMIFS(Ingresos!$Z$6:$Z$1505,ING_COD,$B809,ING_CLASE,"OTX"))</f>
        <v>0</v>
      </c>
      <c r="N809" s="19" t="n">
        <f aca="false">IF($B809="",0,SUMIFS(Ingresos!$Z$6:$Z$1505,ING_COD,$B809,ING_CLASE,"RETO"))</f>
        <v>0</v>
      </c>
      <c r="O809" s="19" t="n">
        <f aca="false">IF($B809="",0,SUMIFS(Ingresos!$Z$6:$Z$1505,ING_COD,$B809,ING_CLASE,"INA"))</f>
        <v>0</v>
      </c>
      <c r="P809" s="19" t="n">
        <f aca="false">G809+I809+J809+K809+L809+M809</f>
        <v>0</v>
      </c>
      <c r="Q809" s="44" t="n">
        <f aca="false">IF($F809="Activo",1,IF($F809="Cese",1,0))</f>
        <v>0</v>
      </c>
      <c r="R809" s="19" t="n">
        <f aca="false">G809*Q809</f>
        <v>0</v>
      </c>
      <c r="S809" s="19" t="n">
        <f aca="false">IF($F809="Activo",SUMIFS(I809:I809,$D809:$D809,"&lt;="&amp;Trabajadores!$N$72)+IF(PROY_BON="Sí",SUMIFS(J809:J809,$D809:$D809,"&lt;="&amp;Trabajadores!$N$72),0),IF($F809="Cese",I809+IF(PROY_BON="Sí",J809,0),0))</f>
        <v>0</v>
      </c>
      <c r="T809" s="19" t="n">
        <f aca="false">0</f>
        <v>0</v>
      </c>
      <c r="U809" s="19" t="n">
        <f aca="false">IF($F809="Activo",IF(Trabajadores!$J$72="Sí",L809*1,L809),IF($F809="Cese",L809,0))</f>
        <v>0</v>
      </c>
      <c r="V809" s="19" t="n">
        <f aca="false">IF(OR($F809="Activo",$F809="Cese"),M809,0)</f>
        <v>0</v>
      </c>
      <c r="W809" s="19" t="n">
        <f aca="false">IF(OR($F809="Activo",$F809="Cese"),SUM(P798:P808),0)</f>
        <v>0</v>
      </c>
      <c r="X809" s="36" t="n">
        <f aca="false">IF(OR($F809="Activo",$F809="Cese"),R809+S809+T809+U809+V809+W809,0)</f>
        <v>0</v>
      </c>
      <c r="Y809" s="19" t="n">
        <f aca="false">IF(OR($F809="Activo",$F809="Cese"),DED_FIJA,0)</f>
        <v>0</v>
      </c>
      <c r="Z809" s="36" t="n">
        <f aca="false">MAX(0,X809-Y809)</f>
        <v>0</v>
      </c>
      <c r="AA809" s="19" t="n">
        <f aca="false">IF(Z809=0,0,MAX(0,MIN(Z809,Parámetros!$G$19)-Parámetros!$F$19)*Parámetros!$E$19)</f>
        <v>0</v>
      </c>
      <c r="AB809" s="19" t="n">
        <f aca="false">IF(Z809=0,0,MAX(0,MIN(Z809,Parámetros!$G$20)-Parámetros!$F$20)*Parámetros!$E$20)</f>
        <v>0</v>
      </c>
      <c r="AC809" s="19" t="n">
        <f aca="false">IF(Z809=0,0,MAX(0,MIN(Z809,Parámetros!$G$21)-Parámetros!$F$21)*Parámetros!$E$21)</f>
        <v>0</v>
      </c>
      <c r="AD809" s="19" t="n">
        <f aca="false">IF(Z809=0,0,MAX(0,MIN(Z809,Parámetros!$G$22)-Parámetros!$F$22)*Parámetros!$E$22)</f>
        <v>0</v>
      </c>
      <c r="AE809" s="19" t="n">
        <f aca="false">IF(Z809=0,0,MAX(0,MIN(Z809,Parámetros!$G$23)-Parámetros!$F$23)*Parámetros!$E$23)</f>
        <v>0</v>
      </c>
      <c r="AF809" s="36" t="n">
        <f aca="false">SUM(AA809:AE809)</f>
        <v>0</v>
      </c>
      <c r="AG809" s="45" t="str">
        <f aca="false">IF(AM809&lt;=0,"-",INDEX(TR_TASA,MATCH(AM809,TR_DESDE,1)))</f>
        <v>-</v>
      </c>
      <c r="AH809" s="44" t="n">
        <f aca="false">IF($F809="Cese",1,IF($F809="Activo",INDEX(DIV_N,12),0))</f>
        <v>0</v>
      </c>
      <c r="AI809" s="44" t="n">
        <f aca="false">IF($F809="Cese",11,IF($F809="Activo",INDEX(DIV_HASTA,12),0))</f>
        <v>0</v>
      </c>
      <c r="AJ809" s="19" t="n">
        <f aca="false">IF(OR($F809="Activo",$F809="Cese"),SUMIFS(AV798:AV808,D798:D808,"&lt;="&amp;AI809),0)</f>
        <v>0</v>
      </c>
      <c r="AK809" s="19" t="n">
        <f aca="false">IF(OR($F809="Activo",$F809="Cese"),MAX(0,(AF809-AJ809)/AH809),0)</f>
        <v>0</v>
      </c>
      <c r="AL809" s="19" t="n">
        <f aca="false">IF(OR($F809="Activo",$F809="Cese"),K809+IF(PROY_BON="Sí",0,J809),0)</f>
        <v>0</v>
      </c>
      <c r="AM809" s="19" t="n">
        <f aca="false">IF(AL809&gt;0,MAX(0,X809+AL809-Y809),Z809)</f>
        <v>0</v>
      </c>
      <c r="AN809" s="19" t="n">
        <f aca="false">SUMPRODUCT((AM809&gt;TR_DESDE)*(AM809-TR_DESDE)*TR_INC)</f>
        <v>0</v>
      </c>
      <c r="AO809" s="19" t="n">
        <f aca="false">IF(AL809&gt;0,MAX(0,AN809-IF(TRUE(),MAX(AF809,AJ809),AF809)),0)</f>
        <v>0</v>
      </c>
      <c r="AP809" s="46" t="n">
        <f aca="false">IF(OR($F809="Activo",$F809="Cese"),ROUND(AK809+AO809,2),0)</f>
        <v>0</v>
      </c>
      <c r="AQ809" s="19" t="n">
        <f aca="false">IF(OR($F809="Activo",$F809="Cese"),MAX(0,AJ809-AN809),0)</f>
        <v>0</v>
      </c>
      <c r="AR809" s="19" t="str">
        <f aca="false">IF($B809="","",IF(COUNTIFS(RP_COD,$B809,'Retenciones Planilla'!$N$6:$N$105,"&lt;&gt;")=0,"",SUMIFS('Retenciones Planilla'!$N$6:$N$105,RP_COD,$B809)))</f>
        <v/>
      </c>
      <c r="AS809" s="19" t="str">
        <f aca="false">IF(AR809="","",AR809-AP809)</f>
        <v/>
      </c>
      <c r="AT809" s="23" t="str">
        <f aca="false">IF($B809="","",IF(NOT(OR($F809="Activo",$F809="Cese")),IF(N(AR809)=0,"—","Revisar: sin vínculo"),IF(AR809="",IF(AP809=0,"No corresponde","Sin dato planilla"),IF(ABS(AS809)&lt;=TOL,"OK",IF(AS809&gt;0,"Retuvo de más","Retuvo de menos")))))</f>
        <v/>
      </c>
      <c r="AU809" s="19" t="n">
        <f aca="false">IF(AND(BASE_RET="Planilla (si existe)",AR809&lt;&gt;""),AR809,AP809)</f>
        <v>0</v>
      </c>
      <c r="AV809" s="19" t="n">
        <f aca="false">AU809+N809</f>
        <v>0</v>
      </c>
    </row>
    <row r="810" customFormat="false" ht="15" hidden="false" customHeight="false" outlineLevel="0" collapsed="false">
      <c r="A810" s="43" t="n">
        <v>68</v>
      </c>
      <c r="B810" s="35" t="str">
        <f aca="false">IF(Trabajadores!$B$73="","",Trabajadores!$B$73)</f>
        <v/>
      </c>
      <c r="C810" s="35" t="str">
        <f aca="false">IF($B810="","",Trabajadores!$D$73)</f>
        <v/>
      </c>
      <c r="D810" s="43" t="n">
        <v>1</v>
      </c>
      <c r="E810" s="23" t="s">
        <v>298</v>
      </c>
      <c r="F810" s="23" t="str">
        <f aca="false">IF($B810="","",IF(OR(1&lt;Trabajadores!$M$73,1&gt;Trabajadores!$N$73),"No vinculado",IF(AND(1=Trabajadores!$N$73,Trabajadores!$O$73="Sí"),"Cese","Activo")))</f>
        <v/>
      </c>
      <c r="G810" s="19" t="n">
        <f aca="false">IF($B810="",0,SUMIFS(Ingresos!$O$6:$O$1505,ING_COD,$B810,ING_CLASE,"ORD"))</f>
        <v>0</v>
      </c>
      <c r="H810" s="19" t="n">
        <f aca="false">IF($B810="",0,SUMIFS(Ingresos!$O$6:$O$1505,ING_COD,$B810,ING_CLASE,"ORD",ING_COMP,"Sí"))</f>
        <v>0</v>
      </c>
      <c r="I810" s="19" t="n">
        <f aca="false">IF($B810="",0,SUMIFS(Ingresos!$O$6:$O$1505,ING_COD,$B810,ING_CLASE,"GRA"))</f>
        <v>0</v>
      </c>
      <c r="J810" s="19" t="n">
        <f aca="false">IF($B810="",0,SUMIFS(Ingresos!$O$6:$O$1505,ING_COD,$B810,ING_CLASE,"BON"))</f>
        <v>0</v>
      </c>
      <c r="K810" s="19" t="n">
        <f aca="false">IF($B810="",0,SUMIFS(Ingresos!$O$6:$O$1505,ING_COD,$B810,ING_CLASE,"EXT"))</f>
        <v>0</v>
      </c>
      <c r="L810" s="19" t="n">
        <f aca="false">IF($B810="",0,SUMIFS(Ingresos!$O$6:$O$1505,ING_COD,$B810,ING_CLASE,"OTO"))</f>
        <v>0</v>
      </c>
      <c r="M810" s="19" t="n">
        <f aca="false">IF($B810="",0,SUMIFS(Ingresos!$O$6:$O$1505,ING_COD,$B810,ING_CLASE,"OTX"))</f>
        <v>0</v>
      </c>
      <c r="N810" s="19" t="n">
        <f aca="false">IF($B810="",0,SUMIFS(Ingresos!$O$6:$O$1505,ING_COD,$B810,ING_CLASE,"RETO"))</f>
        <v>0</v>
      </c>
      <c r="O810" s="19" t="n">
        <f aca="false">IF($B810="",0,SUMIFS(Ingresos!$O$6:$O$1505,ING_COD,$B810,ING_CLASE,"INA"))</f>
        <v>0</v>
      </c>
      <c r="P810" s="19" t="n">
        <f aca="false">G810+I810+J810+K810+L810+M810</f>
        <v>0</v>
      </c>
      <c r="Q810" s="44" t="n">
        <f aca="false">IF($F810="Activo",12,IF($F810="Cese",1,0))</f>
        <v>0</v>
      </c>
      <c r="R810" s="19" t="n">
        <f aca="false">G810*Q810</f>
        <v>0</v>
      </c>
      <c r="S810" s="19" t="n">
        <f aca="false">IF($F810="Activo",SUMIFS(I810:I821,$D810:$D821,"&lt;="&amp;Trabajadores!$N$73)+IF(PROY_BON="Sí",SUMIFS(J810:J821,$D810:$D821,"&lt;="&amp;Trabajadores!$N$73),0),IF($F810="Cese",I810+IF(PROY_BON="Sí",J810,0),0))</f>
        <v>0</v>
      </c>
      <c r="T810" s="19" t="n">
        <f aca="false">IF(OR($F810&lt;&gt;"Activo",Trabajadores!$I$73="No"),0,IF(I816=0,H810*(1+IF(PROY_BON="Sí",Trabajadores!$P$73,0))*Trabajadores!$R$73/6*(Trabajadores!$N$73&gt;=7),0)+IF(I821=0,H810*(1+IF(PROY_BON="Sí",Trabajadores!$P$73,0))*Trabajadores!$S$73/6*(Trabajadores!$N$73&gt;=12),0))</f>
        <v>0</v>
      </c>
      <c r="U810" s="19" t="n">
        <f aca="false">IF($F810="Activo",IF(Trabajadores!$J$73="Sí",L810*12,L810),IF($F810="Cese",L810,0))</f>
        <v>0</v>
      </c>
      <c r="V810" s="19" t="n">
        <f aca="false">IF(OR($F810="Activo",$F810="Cese"),M810,0)</f>
        <v>0</v>
      </c>
      <c r="W810" s="19" t="n">
        <f aca="false">0</f>
        <v>0</v>
      </c>
      <c r="X810" s="36" t="n">
        <f aca="false">IF(OR($F810="Activo",$F810="Cese"),R810+S810+T810+U810+V810+W810,0)</f>
        <v>0</v>
      </c>
      <c r="Y810" s="19" t="n">
        <f aca="false">IF(OR($F810="Activo",$F810="Cese"),DED_FIJA,0)</f>
        <v>0</v>
      </c>
      <c r="Z810" s="36" t="n">
        <f aca="false">MAX(0,X810-Y810)</f>
        <v>0</v>
      </c>
      <c r="AA810" s="19" t="n">
        <f aca="false">IF(Z810=0,0,MAX(0,MIN(Z810,Parámetros!$G$19)-Parámetros!$F$19)*Parámetros!$E$19)</f>
        <v>0</v>
      </c>
      <c r="AB810" s="19" t="n">
        <f aca="false">IF(Z810=0,0,MAX(0,MIN(Z810,Parámetros!$G$20)-Parámetros!$F$20)*Parámetros!$E$20)</f>
        <v>0</v>
      </c>
      <c r="AC810" s="19" t="n">
        <f aca="false">IF(Z810=0,0,MAX(0,MIN(Z810,Parámetros!$G$21)-Parámetros!$F$21)*Parámetros!$E$21)</f>
        <v>0</v>
      </c>
      <c r="AD810" s="19" t="n">
        <f aca="false">IF(Z810=0,0,MAX(0,MIN(Z810,Parámetros!$G$22)-Parámetros!$F$22)*Parámetros!$E$22)</f>
        <v>0</v>
      </c>
      <c r="AE810" s="19" t="n">
        <f aca="false">IF(Z810=0,0,MAX(0,MIN(Z810,Parámetros!$G$23)-Parámetros!$F$23)*Parámetros!$E$23)</f>
        <v>0</v>
      </c>
      <c r="AF810" s="36" t="n">
        <f aca="false">SUM(AA810:AE810)</f>
        <v>0</v>
      </c>
      <c r="AG810" s="45" t="str">
        <f aca="false">IF(AM810&lt;=0,"-",INDEX(TR_TASA,MATCH(AM810,TR_DESDE,1)))</f>
        <v>-</v>
      </c>
      <c r="AH810" s="44" t="n">
        <f aca="false">IF($F810="Cese",1,IF($F810="Activo",INDEX(DIV_N,1),0))</f>
        <v>0</v>
      </c>
      <c r="AI810" s="44" t="n">
        <f aca="false">IF($F810="Cese",0,IF($F810="Activo",INDEX(DIV_HASTA,1),0))</f>
        <v>0</v>
      </c>
      <c r="AJ810" s="19" t="n">
        <f aca="false">0</f>
        <v>0</v>
      </c>
      <c r="AK810" s="19" t="n">
        <f aca="false">IF(OR($F810="Activo",$F810="Cese"),MAX(0,(AF810-AJ810)/AH810),0)</f>
        <v>0</v>
      </c>
      <c r="AL810" s="19" t="n">
        <f aca="false">IF(OR($F810="Activo",$F810="Cese"),K810+IF(PROY_BON="Sí",0,J810),0)</f>
        <v>0</v>
      </c>
      <c r="AM810" s="19" t="n">
        <f aca="false">IF(AL810&gt;0,MAX(0,X810+AL810-Y810),Z810)</f>
        <v>0</v>
      </c>
      <c r="AN810" s="19" t="n">
        <f aca="false">SUMPRODUCT((AM810&gt;TR_DESDE)*(AM810-TR_DESDE)*TR_INC)</f>
        <v>0</v>
      </c>
      <c r="AO810" s="19" t="n">
        <f aca="false">IF(AL810&gt;0,MAX(0,AN810-IF($F810="Cese",MAX(AF810,AJ810),AF810)),0)</f>
        <v>0</v>
      </c>
      <c r="AP810" s="46" t="n">
        <f aca="false">IF(OR($F810="Activo",$F810="Cese"),ROUND(AK810+AO810,2),0)</f>
        <v>0</v>
      </c>
      <c r="AQ810" s="19" t="n">
        <f aca="false">IF($F810="Cese",MAX(0,AJ810-AN810),0)</f>
        <v>0</v>
      </c>
      <c r="AR810" s="19" t="str">
        <f aca="false">IF($B810="","",IF(COUNTIFS(RP_COD,$B810,'Retenciones Planilla'!$C$6:$C$105,"&lt;&gt;")=0,"",SUMIFS('Retenciones Planilla'!$C$6:$C$105,RP_COD,$B810)))</f>
        <v/>
      </c>
      <c r="AS810" s="19" t="str">
        <f aca="false">IF(AR810="","",AR810-AP810)</f>
        <v/>
      </c>
      <c r="AT810" s="23" t="str">
        <f aca="false">IF($B810="","",IF(NOT(OR($F810="Activo",$F810="Cese")),IF(N(AR810)=0,"—","Revisar: sin vínculo"),IF(AR810="",IF(AP810=0,"No corresponde","Sin dato planilla"),IF(ABS(AS810)&lt;=TOL,"OK",IF(AS810&gt;0,"Retuvo de más","Retuvo de menos")))))</f>
        <v/>
      </c>
      <c r="AU810" s="19" t="n">
        <f aca="false">IF(AND(BASE_RET="Planilla (si existe)",AR810&lt;&gt;""),AR810,AP810)</f>
        <v>0</v>
      </c>
      <c r="AV810" s="19" t="n">
        <f aca="false">AU810+N810</f>
        <v>0</v>
      </c>
    </row>
    <row r="811" customFormat="false" ht="15" hidden="false" customHeight="false" outlineLevel="0" collapsed="false">
      <c r="A811" s="43" t="n">
        <v>68</v>
      </c>
      <c r="B811" s="35" t="str">
        <f aca="false">IF(Trabajadores!$B$73="","",Trabajadores!$B$73)</f>
        <v/>
      </c>
      <c r="C811" s="35" t="str">
        <f aca="false">IF($B811="","",Trabajadores!$D$73)</f>
        <v/>
      </c>
      <c r="D811" s="43" t="n">
        <v>2</v>
      </c>
      <c r="E811" s="23" t="s">
        <v>299</v>
      </c>
      <c r="F811" s="23" t="str">
        <f aca="false">IF($B811="","",IF(OR(2&lt;Trabajadores!$M$73,2&gt;Trabajadores!$N$73),"No vinculado",IF(AND(2=Trabajadores!$N$73,Trabajadores!$O$73="Sí"),"Cese","Activo")))</f>
        <v/>
      </c>
      <c r="G811" s="19" t="n">
        <f aca="false">IF($B811="",0,SUMIFS(Ingresos!$P$6:$P$1505,ING_COD,$B811,ING_CLASE,"ORD"))</f>
        <v>0</v>
      </c>
      <c r="H811" s="19" t="n">
        <f aca="false">IF($B811="",0,SUMIFS(Ingresos!$P$6:$P$1505,ING_COD,$B811,ING_CLASE,"ORD",ING_COMP,"Sí"))</f>
        <v>0</v>
      </c>
      <c r="I811" s="19" t="n">
        <f aca="false">IF($B811="",0,SUMIFS(Ingresos!$P$6:$P$1505,ING_COD,$B811,ING_CLASE,"GRA"))</f>
        <v>0</v>
      </c>
      <c r="J811" s="19" t="n">
        <f aca="false">IF($B811="",0,SUMIFS(Ingresos!$P$6:$P$1505,ING_COD,$B811,ING_CLASE,"BON"))</f>
        <v>0</v>
      </c>
      <c r="K811" s="19" t="n">
        <f aca="false">IF($B811="",0,SUMIFS(Ingresos!$P$6:$P$1505,ING_COD,$B811,ING_CLASE,"EXT"))</f>
        <v>0</v>
      </c>
      <c r="L811" s="19" t="n">
        <f aca="false">IF($B811="",0,SUMIFS(Ingresos!$P$6:$P$1505,ING_COD,$B811,ING_CLASE,"OTO"))</f>
        <v>0</v>
      </c>
      <c r="M811" s="19" t="n">
        <f aca="false">IF($B811="",0,SUMIFS(Ingresos!$P$6:$P$1505,ING_COD,$B811,ING_CLASE,"OTX"))</f>
        <v>0</v>
      </c>
      <c r="N811" s="19" t="n">
        <f aca="false">IF($B811="",0,SUMIFS(Ingresos!$P$6:$P$1505,ING_COD,$B811,ING_CLASE,"RETO"))</f>
        <v>0</v>
      </c>
      <c r="O811" s="19" t="n">
        <f aca="false">IF($B811="",0,SUMIFS(Ingresos!$P$6:$P$1505,ING_COD,$B811,ING_CLASE,"INA"))</f>
        <v>0</v>
      </c>
      <c r="P811" s="19" t="n">
        <f aca="false">G811+I811+J811+K811+L811+M811</f>
        <v>0</v>
      </c>
      <c r="Q811" s="44" t="n">
        <f aca="false">IF($F811="Activo",11,IF($F811="Cese",1,0))</f>
        <v>0</v>
      </c>
      <c r="R811" s="19" t="n">
        <f aca="false">G811*Q811</f>
        <v>0</v>
      </c>
      <c r="S811" s="19" t="n">
        <f aca="false">IF($F811="Activo",SUMIFS(I811:I821,$D811:$D821,"&lt;="&amp;Trabajadores!$N$73)+IF(PROY_BON="Sí",SUMIFS(J811:J821,$D811:$D821,"&lt;="&amp;Trabajadores!$N$73),0),IF($F811="Cese",I811+IF(PROY_BON="Sí",J811,0),0))</f>
        <v>0</v>
      </c>
      <c r="T811" s="19" t="n">
        <f aca="false">IF(OR($F811&lt;&gt;"Activo",Trabajadores!$I$73="No"),0,IF(I816=0,H811*(1+IF(PROY_BON="Sí",Trabajadores!$P$73,0))*Trabajadores!$R$73/6*(Trabajadores!$N$73&gt;=7),0)+IF(I821=0,H811*(1+IF(PROY_BON="Sí",Trabajadores!$P$73,0))*Trabajadores!$S$73/6*(Trabajadores!$N$73&gt;=12),0))</f>
        <v>0</v>
      </c>
      <c r="U811" s="19" t="n">
        <f aca="false">IF($F811="Activo",IF(Trabajadores!$J$73="Sí",L811*11,L811),IF($F811="Cese",L811,0))</f>
        <v>0</v>
      </c>
      <c r="V811" s="19" t="n">
        <f aca="false">IF(OR($F811="Activo",$F811="Cese"),M811,0)</f>
        <v>0</v>
      </c>
      <c r="W811" s="19" t="n">
        <f aca="false">IF(OR($F811="Activo",$F811="Cese"),SUM(P810:P810),0)</f>
        <v>0</v>
      </c>
      <c r="X811" s="36" t="n">
        <f aca="false">IF(OR($F811="Activo",$F811="Cese"),R811+S811+T811+U811+V811+W811,0)</f>
        <v>0</v>
      </c>
      <c r="Y811" s="19" t="n">
        <f aca="false">IF(OR($F811="Activo",$F811="Cese"),DED_FIJA,0)</f>
        <v>0</v>
      </c>
      <c r="Z811" s="36" t="n">
        <f aca="false">MAX(0,X811-Y811)</f>
        <v>0</v>
      </c>
      <c r="AA811" s="19" t="n">
        <f aca="false">IF(Z811=0,0,MAX(0,MIN(Z811,Parámetros!$G$19)-Parámetros!$F$19)*Parámetros!$E$19)</f>
        <v>0</v>
      </c>
      <c r="AB811" s="19" t="n">
        <f aca="false">IF(Z811=0,0,MAX(0,MIN(Z811,Parámetros!$G$20)-Parámetros!$F$20)*Parámetros!$E$20)</f>
        <v>0</v>
      </c>
      <c r="AC811" s="19" t="n">
        <f aca="false">IF(Z811=0,0,MAX(0,MIN(Z811,Parámetros!$G$21)-Parámetros!$F$21)*Parámetros!$E$21)</f>
        <v>0</v>
      </c>
      <c r="AD811" s="19" t="n">
        <f aca="false">IF(Z811=0,0,MAX(0,MIN(Z811,Parámetros!$G$22)-Parámetros!$F$22)*Parámetros!$E$22)</f>
        <v>0</v>
      </c>
      <c r="AE811" s="19" t="n">
        <f aca="false">IF(Z811=0,0,MAX(0,MIN(Z811,Parámetros!$G$23)-Parámetros!$F$23)*Parámetros!$E$23)</f>
        <v>0</v>
      </c>
      <c r="AF811" s="36" t="n">
        <f aca="false">SUM(AA811:AE811)</f>
        <v>0</v>
      </c>
      <c r="AG811" s="45" t="str">
        <f aca="false">IF(AM811&lt;=0,"-",INDEX(TR_TASA,MATCH(AM811,TR_DESDE,1)))</f>
        <v>-</v>
      </c>
      <c r="AH811" s="44" t="n">
        <f aca="false">IF($F811="Cese",1,IF($F811="Activo",INDEX(DIV_N,2),0))</f>
        <v>0</v>
      </c>
      <c r="AI811" s="44" t="n">
        <f aca="false">IF($F811="Cese",1,IF($F811="Activo",INDEX(DIV_HASTA,2),0))</f>
        <v>0</v>
      </c>
      <c r="AJ811" s="19" t="n">
        <f aca="false">IF(OR($F811="Activo",$F811="Cese"),SUMIFS(AV810:AV810,D810:D810,"&lt;="&amp;AI811),0)</f>
        <v>0</v>
      </c>
      <c r="AK811" s="19" t="n">
        <f aca="false">IF(OR($F811="Activo",$F811="Cese"),MAX(0,(AF811-AJ811)/AH811),0)</f>
        <v>0</v>
      </c>
      <c r="AL811" s="19" t="n">
        <f aca="false">IF(OR($F811="Activo",$F811="Cese"),K811+IF(PROY_BON="Sí",0,J811),0)</f>
        <v>0</v>
      </c>
      <c r="AM811" s="19" t="n">
        <f aca="false">IF(AL811&gt;0,MAX(0,X811+AL811-Y811),Z811)</f>
        <v>0</v>
      </c>
      <c r="AN811" s="19" t="n">
        <f aca="false">SUMPRODUCT((AM811&gt;TR_DESDE)*(AM811-TR_DESDE)*TR_INC)</f>
        <v>0</v>
      </c>
      <c r="AO811" s="19" t="n">
        <f aca="false">IF(AL811&gt;0,MAX(0,AN811-IF($F811="Cese",MAX(AF811,AJ811),AF811)),0)</f>
        <v>0</v>
      </c>
      <c r="AP811" s="46" t="n">
        <f aca="false">IF(OR($F811="Activo",$F811="Cese"),ROUND(AK811+AO811,2),0)</f>
        <v>0</v>
      </c>
      <c r="AQ811" s="19" t="n">
        <f aca="false">IF($F811="Cese",MAX(0,AJ811-AN811),0)</f>
        <v>0</v>
      </c>
      <c r="AR811" s="19" t="str">
        <f aca="false">IF($B811="","",IF(COUNTIFS(RP_COD,$B811,'Retenciones Planilla'!$D$6:$D$105,"&lt;&gt;")=0,"",SUMIFS('Retenciones Planilla'!$D$6:$D$105,RP_COD,$B811)))</f>
        <v/>
      </c>
      <c r="AS811" s="19" t="str">
        <f aca="false">IF(AR811="","",AR811-AP811)</f>
        <v/>
      </c>
      <c r="AT811" s="23" t="str">
        <f aca="false">IF($B811="","",IF(NOT(OR($F811="Activo",$F811="Cese")),IF(N(AR811)=0,"—","Revisar: sin vínculo"),IF(AR811="",IF(AP811=0,"No corresponde","Sin dato planilla"),IF(ABS(AS811)&lt;=TOL,"OK",IF(AS811&gt;0,"Retuvo de más","Retuvo de menos")))))</f>
        <v/>
      </c>
      <c r="AU811" s="19" t="n">
        <f aca="false">IF(AND(BASE_RET="Planilla (si existe)",AR811&lt;&gt;""),AR811,AP811)</f>
        <v>0</v>
      </c>
      <c r="AV811" s="19" t="n">
        <f aca="false">AU811+N811</f>
        <v>0</v>
      </c>
    </row>
    <row r="812" customFormat="false" ht="15" hidden="false" customHeight="false" outlineLevel="0" collapsed="false">
      <c r="A812" s="43" t="n">
        <v>68</v>
      </c>
      <c r="B812" s="35" t="str">
        <f aca="false">IF(Trabajadores!$B$73="","",Trabajadores!$B$73)</f>
        <v/>
      </c>
      <c r="C812" s="35" t="str">
        <f aca="false">IF($B812="","",Trabajadores!$D$73)</f>
        <v/>
      </c>
      <c r="D812" s="43" t="n">
        <v>3</v>
      </c>
      <c r="E812" s="23" t="s">
        <v>300</v>
      </c>
      <c r="F812" s="23" t="str">
        <f aca="false">IF($B812="","",IF(OR(3&lt;Trabajadores!$M$73,3&gt;Trabajadores!$N$73),"No vinculado",IF(AND(3=Trabajadores!$N$73,Trabajadores!$O$73="Sí"),"Cese","Activo")))</f>
        <v/>
      </c>
      <c r="G812" s="19" t="n">
        <f aca="false">IF($B812="",0,SUMIFS(Ingresos!$Q$6:$Q$1505,ING_COD,$B812,ING_CLASE,"ORD"))</f>
        <v>0</v>
      </c>
      <c r="H812" s="19" t="n">
        <f aca="false">IF($B812="",0,SUMIFS(Ingresos!$Q$6:$Q$1505,ING_COD,$B812,ING_CLASE,"ORD",ING_COMP,"Sí"))</f>
        <v>0</v>
      </c>
      <c r="I812" s="19" t="n">
        <f aca="false">IF($B812="",0,SUMIFS(Ingresos!$Q$6:$Q$1505,ING_COD,$B812,ING_CLASE,"GRA"))</f>
        <v>0</v>
      </c>
      <c r="J812" s="19" t="n">
        <f aca="false">IF($B812="",0,SUMIFS(Ingresos!$Q$6:$Q$1505,ING_COD,$B812,ING_CLASE,"BON"))</f>
        <v>0</v>
      </c>
      <c r="K812" s="19" t="n">
        <f aca="false">IF($B812="",0,SUMIFS(Ingresos!$Q$6:$Q$1505,ING_COD,$B812,ING_CLASE,"EXT"))</f>
        <v>0</v>
      </c>
      <c r="L812" s="19" t="n">
        <f aca="false">IF($B812="",0,SUMIFS(Ingresos!$Q$6:$Q$1505,ING_COD,$B812,ING_CLASE,"OTO"))</f>
        <v>0</v>
      </c>
      <c r="M812" s="19" t="n">
        <f aca="false">IF($B812="",0,SUMIFS(Ingresos!$Q$6:$Q$1505,ING_COD,$B812,ING_CLASE,"OTX"))</f>
        <v>0</v>
      </c>
      <c r="N812" s="19" t="n">
        <f aca="false">IF($B812="",0,SUMIFS(Ingresos!$Q$6:$Q$1505,ING_COD,$B812,ING_CLASE,"RETO"))</f>
        <v>0</v>
      </c>
      <c r="O812" s="19" t="n">
        <f aca="false">IF($B812="",0,SUMIFS(Ingresos!$Q$6:$Q$1505,ING_COD,$B812,ING_CLASE,"INA"))</f>
        <v>0</v>
      </c>
      <c r="P812" s="19" t="n">
        <f aca="false">G812+I812+J812+K812+L812+M812</f>
        <v>0</v>
      </c>
      <c r="Q812" s="44" t="n">
        <f aca="false">IF($F812="Activo",10,IF($F812="Cese",1,0))</f>
        <v>0</v>
      </c>
      <c r="R812" s="19" t="n">
        <f aca="false">G812*Q812</f>
        <v>0</v>
      </c>
      <c r="S812" s="19" t="n">
        <f aca="false">IF($F812="Activo",SUMIFS(I812:I821,$D812:$D821,"&lt;="&amp;Trabajadores!$N$73)+IF(PROY_BON="Sí",SUMIFS(J812:J821,$D812:$D821,"&lt;="&amp;Trabajadores!$N$73),0),IF($F812="Cese",I812+IF(PROY_BON="Sí",J812,0),0))</f>
        <v>0</v>
      </c>
      <c r="T812" s="19" t="n">
        <f aca="false">IF(OR($F812&lt;&gt;"Activo",Trabajadores!$I$73="No"),0,IF(I816=0,H812*(1+IF(PROY_BON="Sí",Trabajadores!$P$73,0))*Trabajadores!$R$73/6*(Trabajadores!$N$73&gt;=7),0)+IF(I821=0,H812*(1+IF(PROY_BON="Sí",Trabajadores!$P$73,0))*Trabajadores!$S$73/6*(Trabajadores!$N$73&gt;=12),0))</f>
        <v>0</v>
      </c>
      <c r="U812" s="19" t="n">
        <f aca="false">IF($F812="Activo",IF(Trabajadores!$J$73="Sí",L812*10,L812),IF($F812="Cese",L812,0))</f>
        <v>0</v>
      </c>
      <c r="V812" s="19" t="n">
        <f aca="false">IF(OR($F812="Activo",$F812="Cese"),M812,0)</f>
        <v>0</v>
      </c>
      <c r="W812" s="19" t="n">
        <f aca="false">IF(OR($F812="Activo",$F812="Cese"),SUM(P810:P811),0)</f>
        <v>0</v>
      </c>
      <c r="X812" s="36" t="n">
        <f aca="false">IF(OR($F812="Activo",$F812="Cese"),R812+S812+T812+U812+V812+W812,0)</f>
        <v>0</v>
      </c>
      <c r="Y812" s="19" t="n">
        <f aca="false">IF(OR($F812="Activo",$F812="Cese"),DED_FIJA,0)</f>
        <v>0</v>
      </c>
      <c r="Z812" s="36" t="n">
        <f aca="false">MAX(0,X812-Y812)</f>
        <v>0</v>
      </c>
      <c r="AA812" s="19" t="n">
        <f aca="false">IF(Z812=0,0,MAX(0,MIN(Z812,Parámetros!$G$19)-Parámetros!$F$19)*Parámetros!$E$19)</f>
        <v>0</v>
      </c>
      <c r="AB812" s="19" t="n">
        <f aca="false">IF(Z812=0,0,MAX(0,MIN(Z812,Parámetros!$G$20)-Parámetros!$F$20)*Parámetros!$E$20)</f>
        <v>0</v>
      </c>
      <c r="AC812" s="19" t="n">
        <f aca="false">IF(Z812=0,0,MAX(0,MIN(Z812,Parámetros!$G$21)-Parámetros!$F$21)*Parámetros!$E$21)</f>
        <v>0</v>
      </c>
      <c r="AD812" s="19" t="n">
        <f aca="false">IF(Z812=0,0,MAX(0,MIN(Z812,Parámetros!$G$22)-Parámetros!$F$22)*Parámetros!$E$22)</f>
        <v>0</v>
      </c>
      <c r="AE812" s="19" t="n">
        <f aca="false">IF(Z812=0,0,MAX(0,MIN(Z812,Parámetros!$G$23)-Parámetros!$F$23)*Parámetros!$E$23)</f>
        <v>0</v>
      </c>
      <c r="AF812" s="36" t="n">
        <f aca="false">SUM(AA812:AE812)</f>
        <v>0</v>
      </c>
      <c r="AG812" s="45" t="str">
        <f aca="false">IF(AM812&lt;=0,"-",INDEX(TR_TASA,MATCH(AM812,TR_DESDE,1)))</f>
        <v>-</v>
      </c>
      <c r="AH812" s="44" t="n">
        <f aca="false">IF($F812="Cese",1,IF($F812="Activo",INDEX(DIV_N,3),0))</f>
        <v>0</v>
      </c>
      <c r="AI812" s="44" t="n">
        <f aca="false">IF($F812="Cese",2,IF($F812="Activo",INDEX(DIV_HASTA,3),0))</f>
        <v>0</v>
      </c>
      <c r="AJ812" s="19" t="n">
        <f aca="false">IF(OR($F812="Activo",$F812="Cese"),SUMIFS(AV810:AV811,D810:D811,"&lt;="&amp;AI812),0)</f>
        <v>0</v>
      </c>
      <c r="AK812" s="19" t="n">
        <f aca="false">IF(OR($F812="Activo",$F812="Cese"),MAX(0,(AF812-AJ812)/AH812),0)</f>
        <v>0</v>
      </c>
      <c r="AL812" s="19" t="n">
        <f aca="false">IF(OR($F812="Activo",$F812="Cese"),K812+IF(PROY_BON="Sí",0,J812),0)</f>
        <v>0</v>
      </c>
      <c r="AM812" s="19" t="n">
        <f aca="false">IF(AL812&gt;0,MAX(0,X812+AL812-Y812),Z812)</f>
        <v>0</v>
      </c>
      <c r="AN812" s="19" t="n">
        <f aca="false">SUMPRODUCT((AM812&gt;TR_DESDE)*(AM812-TR_DESDE)*TR_INC)</f>
        <v>0</v>
      </c>
      <c r="AO812" s="19" t="n">
        <f aca="false">IF(AL812&gt;0,MAX(0,AN812-IF($F812="Cese",MAX(AF812,AJ812),AF812)),0)</f>
        <v>0</v>
      </c>
      <c r="AP812" s="46" t="n">
        <f aca="false">IF(OR($F812="Activo",$F812="Cese"),ROUND(AK812+AO812,2),0)</f>
        <v>0</v>
      </c>
      <c r="AQ812" s="19" t="n">
        <f aca="false">IF($F812="Cese",MAX(0,AJ812-AN812),0)</f>
        <v>0</v>
      </c>
      <c r="AR812" s="19" t="str">
        <f aca="false">IF($B812="","",IF(COUNTIFS(RP_COD,$B812,'Retenciones Planilla'!$E$6:$E$105,"&lt;&gt;")=0,"",SUMIFS('Retenciones Planilla'!$E$6:$E$105,RP_COD,$B812)))</f>
        <v/>
      </c>
      <c r="AS812" s="19" t="str">
        <f aca="false">IF(AR812="","",AR812-AP812)</f>
        <v/>
      </c>
      <c r="AT812" s="23" t="str">
        <f aca="false">IF($B812="","",IF(NOT(OR($F812="Activo",$F812="Cese")),IF(N(AR812)=0,"—","Revisar: sin vínculo"),IF(AR812="",IF(AP812=0,"No corresponde","Sin dato planilla"),IF(ABS(AS812)&lt;=TOL,"OK",IF(AS812&gt;0,"Retuvo de más","Retuvo de menos")))))</f>
        <v/>
      </c>
      <c r="AU812" s="19" t="n">
        <f aca="false">IF(AND(BASE_RET="Planilla (si existe)",AR812&lt;&gt;""),AR812,AP812)</f>
        <v>0</v>
      </c>
      <c r="AV812" s="19" t="n">
        <f aca="false">AU812+N812</f>
        <v>0</v>
      </c>
    </row>
    <row r="813" customFormat="false" ht="15" hidden="false" customHeight="false" outlineLevel="0" collapsed="false">
      <c r="A813" s="43" t="n">
        <v>68</v>
      </c>
      <c r="B813" s="35" t="str">
        <f aca="false">IF(Trabajadores!$B$73="","",Trabajadores!$B$73)</f>
        <v/>
      </c>
      <c r="C813" s="35" t="str">
        <f aca="false">IF($B813="","",Trabajadores!$D$73)</f>
        <v/>
      </c>
      <c r="D813" s="43" t="n">
        <v>4</v>
      </c>
      <c r="E813" s="23" t="s">
        <v>301</v>
      </c>
      <c r="F813" s="23" t="str">
        <f aca="false">IF($B813="","",IF(OR(4&lt;Trabajadores!$M$73,4&gt;Trabajadores!$N$73),"No vinculado",IF(AND(4=Trabajadores!$N$73,Trabajadores!$O$73="Sí"),"Cese","Activo")))</f>
        <v/>
      </c>
      <c r="G813" s="19" t="n">
        <f aca="false">IF($B813="",0,SUMIFS(Ingresos!$R$6:$R$1505,ING_COD,$B813,ING_CLASE,"ORD"))</f>
        <v>0</v>
      </c>
      <c r="H813" s="19" t="n">
        <f aca="false">IF($B813="",0,SUMIFS(Ingresos!$R$6:$R$1505,ING_COD,$B813,ING_CLASE,"ORD",ING_COMP,"Sí"))</f>
        <v>0</v>
      </c>
      <c r="I813" s="19" t="n">
        <f aca="false">IF($B813="",0,SUMIFS(Ingresos!$R$6:$R$1505,ING_COD,$B813,ING_CLASE,"GRA"))</f>
        <v>0</v>
      </c>
      <c r="J813" s="19" t="n">
        <f aca="false">IF($B813="",0,SUMIFS(Ingresos!$R$6:$R$1505,ING_COD,$B813,ING_CLASE,"BON"))</f>
        <v>0</v>
      </c>
      <c r="K813" s="19" t="n">
        <f aca="false">IF($B813="",0,SUMIFS(Ingresos!$R$6:$R$1505,ING_COD,$B813,ING_CLASE,"EXT"))</f>
        <v>0</v>
      </c>
      <c r="L813" s="19" t="n">
        <f aca="false">IF($B813="",0,SUMIFS(Ingresos!$R$6:$R$1505,ING_COD,$B813,ING_CLASE,"OTO"))</f>
        <v>0</v>
      </c>
      <c r="M813" s="19" t="n">
        <f aca="false">IF($B813="",0,SUMIFS(Ingresos!$R$6:$R$1505,ING_COD,$B813,ING_CLASE,"OTX"))</f>
        <v>0</v>
      </c>
      <c r="N813" s="19" t="n">
        <f aca="false">IF($B813="",0,SUMIFS(Ingresos!$R$6:$R$1505,ING_COD,$B813,ING_CLASE,"RETO"))</f>
        <v>0</v>
      </c>
      <c r="O813" s="19" t="n">
        <f aca="false">IF($B813="",0,SUMIFS(Ingresos!$R$6:$R$1505,ING_COD,$B813,ING_CLASE,"INA"))</f>
        <v>0</v>
      </c>
      <c r="P813" s="19" t="n">
        <f aca="false">G813+I813+J813+K813+L813+M813</f>
        <v>0</v>
      </c>
      <c r="Q813" s="44" t="n">
        <f aca="false">IF($F813="Activo",9,IF($F813="Cese",1,0))</f>
        <v>0</v>
      </c>
      <c r="R813" s="19" t="n">
        <f aca="false">G813*Q813</f>
        <v>0</v>
      </c>
      <c r="S813" s="19" t="n">
        <f aca="false">IF($F813="Activo",SUMIFS(I813:I821,$D813:$D821,"&lt;="&amp;Trabajadores!$N$73)+IF(PROY_BON="Sí",SUMIFS(J813:J821,$D813:$D821,"&lt;="&amp;Trabajadores!$N$73),0),IF($F813="Cese",I813+IF(PROY_BON="Sí",J813,0),0))</f>
        <v>0</v>
      </c>
      <c r="T813" s="19" t="n">
        <f aca="false">IF(OR($F813&lt;&gt;"Activo",Trabajadores!$I$73="No"),0,IF(I816=0,H813*(1+IF(PROY_BON="Sí",Trabajadores!$P$73,0))*Trabajadores!$R$73/6*(Trabajadores!$N$73&gt;=7),0)+IF(I821=0,H813*(1+IF(PROY_BON="Sí",Trabajadores!$P$73,0))*Trabajadores!$S$73/6*(Trabajadores!$N$73&gt;=12),0))</f>
        <v>0</v>
      </c>
      <c r="U813" s="19" t="n">
        <f aca="false">IF($F813="Activo",IF(Trabajadores!$J$73="Sí",L813*9,L813),IF($F813="Cese",L813,0))</f>
        <v>0</v>
      </c>
      <c r="V813" s="19" t="n">
        <f aca="false">IF(OR($F813="Activo",$F813="Cese"),M813,0)</f>
        <v>0</v>
      </c>
      <c r="W813" s="19" t="n">
        <f aca="false">IF(OR($F813="Activo",$F813="Cese"),SUM(P810:P812),0)</f>
        <v>0</v>
      </c>
      <c r="X813" s="36" t="n">
        <f aca="false">IF(OR($F813="Activo",$F813="Cese"),R813+S813+T813+U813+V813+W813,0)</f>
        <v>0</v>
      </c>
      <c r="Y813" s="19" t="n">
        <f aca="false">IF(OR($F813="Activo",$F813="Cese"),DED_FIJA,0)</f>
        <v>0</v>
      </c>
      <c r="Z813" s="36" t="n">
        <f aca="false">MAX(0,X813-Y813)</f>
        <v>0</v>
      </c>
      <c r="AA813" s="19" t="n">
        <f aca="false">IF(Z813=0,0,MAX(0,MIN(Z813,Parámetros!$G$19)-Parámetros!$F$19)*Parámetros!$E$19)</f>
        <v>0</v>
      </c>
      <c r="AB813" s="19" t="n">
        <f aca="false">IF(Z813=0,0,MAX(0,MIN(Z813,Parámetros!$G$20)-Parámetros!$F$20)*Parámetros!$E$20)</f>
        <v>0</v>
      </c>
      <c r="AC813" s="19" t="n">
        <f aca="false">IF(Z813=0,0,MAX(0,MIN(Z813,Parámetros!$G$21)-Parámetros!$F$21)*Parámetros!$E$21)</f>
        <v>0</v>
      </c>
      <c r="AD813" s="19" t="n">
        <f aca="false">IF(Z813=0,0,MAX(0,MIN(Z813,Parámetros!$G$22)-Parámetros!$F$22)*Parámetros!$E$22)</f>
        <v>0</v>
      </c>
      <c r="AE813" s="19" t="n">
        <f aca="false">IF(Z813=0,0,MAX(0,MIN(Z813,Parámetros!$G$23)-Parámetros!$F$23)*Parámetros!$E$23)</f>
        <v>0</v>
      </c>
      <c r="AF813" s="36" t="n">
        <f aca="false">SUM(AA813:AE813)</f>
        <v>0</v>
      </c>
      <c r="AG813" s="45" t="str">
        <f aca="false">IF(AM813&lt;=0,"-",INDEX(TR_TASA,MATCH(AM813,TR_DESDE,1)))</f>
        <v>-</v>
      </c>
      <c r="AH813" s="44" t="n">
        <f aca="false">IF($F813="Cese",1,IF($F813="Activo",INDEX(DIV_N,4),0))</f>
        <v>0</v>
      </c>
      <c r="AI813" s="44" t="n">
        <f aca="false">IF($F813="Cese",3,IF($F813="Activo",INDEX(DIV_HASTA,4),0))</f>
        <v>0</v>
      </c>
      <c r="AJ813" s="19" t="n">
        <f aca="false">IF(OR($F813="Activo",$F813="Cese"),SUMIFS(AV810:AV812,D810:D812,"&lt;="&amp;AI813),0)</f>
        <v>0</v>
      </c>
      <c r="AK813" s="19" t="n">
        <f aca="false">IF(OR($F813="Activo",$F813="Cese"),MAX(0,(AF813-AJ813)/AH813),0)</f>
        <v>0</v>
      </c>
      <c r="AL813" s="19" t="n">
        <f aca="false">IF(OR($F813="Activo",$F813="Cese"),K813+IF(PROY_BON="Sí",0,J813),0)</f>
        <v>0</v>
      </c>
      <c r="AM813" s="19" t="n">
        <f aca="false">IF(AL813&gt;0,MAX(0,X813+AL813-Y813),Z813)</f>
        <v>0</v>
      </c>
      <c r="AN813" s="19" t="n">
        <f aca="false">SUMPRODUCT((AM813&gt;TR_DESDE)*(AM813-TR_DESDE)*TR_INC)</f>
        <v>0</v>
      </c>
      <c r="AO813" s="19" t="n">
        <f aca="false">IF(AL813&gt;0,MAX(0,AN813-IF($F813="Cese",MAX(AF813,AJ813),AF813)),0)</f>
        <v>0</v>
      </c>
      <c r="AP813" s="46" t="n">
        <f aca="false">IF(OR($F813="Activo",$F813="Cese"),ROUND(AK813+AO813,2),0)</f>
        <v>0</v>
      </c>
      <c r="AQ813" s="19" t="n">
        <f aca="false">IF($F813="Cese",MAX(0,AJ813-AN813),0)</f>
        <v>0</v>
      </c>
      <c r="AR813" s="19" t="str">
        <f aca="false">IF($B813="","",IF(COUNTIFS(RP_COD,$B813,'Retenciones Planilla'!$F$6:$F$105,"&lt;&gt;")=0,"",SUMIFS('Retenciones Planilla'!$F$6:$F$105,RP_COD,$B813)))</f>
        <v/>
      </c>
      <c r="AS813" s="19" t="str">
        <f aca="false">IF(AR813="","",AR813-AP813)</f>
        <v/>
      </c>
      <c r="AT813" s="23" t="str">
        <f aca="false">IF($B813="","",IF(NOT(OR($F813="Activo",$F813="Cese")),IF(N(AR813)=0,"—","Revisar: sin vínculo"),IF(AR813="",IF(AP813=0,"No corresponde","Sin dato planilla"),IF(ABS(AS813)&lt;=TOL,"OK",IF(AS813&gt;0,"Retuvo de más","Retuvo de menos")))))</f>
        <v/>
      </c>
      <c r="AU813" s="19" t="n">
        <f aca="false">IF(AND(BASE_RET="Planilla (si existe)",AR813&lt;&gt;""),AR813,AP813)</f>
        <v>0</v>
      </c>
      <c r="AV813" s="19" t="n">
        <f aca="false">AU813+N813</f>
        <v>0</v>
      </c>
    </row>
    <row r="814" customFormat="false" ht="15" hidden="false" customHeight="false" outlineLevel="0" collapsed="false">
      <c r="A814" s="43" t="n">
        <v>68</v>
      </c>
      <c r="B814" s="35" t="str">
        <f aca="false">IF(Trabajadores!$B$73="","",Trabajadores!$B$73)</f>
        <v/>
      </c>
      <c r="C814" s="35" t="str">
        <f aca="false">IF($B814="","",Trabajadores!$D$73)</f>
        <v/>
      </c>
      <c r="D814" s="43" t="n">
        <v>5</v>
      </c>
      <c r="E814" s="23" t="s">
        <v>302</v>
      </c>
      <c r="F814" s="23" t="str">
        <f aca="false">IF($B814="","",IF(OR(5&lt;Trabajadores!$M$73,5&gt;Trabajadores!$N$73),"No vinculado",IF(AND(5=Trabajadores!$N$73,Trabajadores!$O$73="Sí"),"Cese","Activo")))</f>
        <v/>
      </c>
      <c r="G814" s="19" t="n">
        <f aca="false">IF($B814="",0,SUMIFS(Ingresos!$S$6:$S$1505,ING_COD,$B814,ING_CLASE,"ORD"))</f>
        <v>0</v>
      </c>
      <c r="H814" s="19" t="n">
        <f aca="false">IF($B814="",0,SUMIFS(Ingresos!$S$6:$S$1505,ING_COD,$B814,ING_CLASE,"ORD",ING_COMP,"Sí"))</f>
        <v>0</v>
      </c>
      <c r="I814" s="19" t="n">
        <f aca="false">IF($B814="",0,SUMIFS(Ingresos!$S$6:$S$1505,ING_COD,$B814,ING_CLASE,"GRA"))</f>
        <v>0</v>
      </c>
      <c r="J814" s="19" t="n">
        <f aca="false">IF($B814="",0,SUMIFS(Ingresos!$S$6:$S$1505,ING_COD,$B814,ING_CLASE,"BON"))</f>
        <v>0</v>
      </c>
      <c r="K814" s="19" t="n">
        <f aca="false">IF($B814="",0,SUMIFS(Ingresos!$S$6:$S$1505,ING_COD,$B814,ING_CLASE,"EXT"))</f>
        <v>0</v>
      </c>
      <c r="L814" s="19" t="n">
        <f aca="false">IF($B814="",0,SUMIFS(Ingresos!$S$6:$S$1505,ING_COD,$B814,ING_CLASE,"OTO"))</f>
        <v>0</v>
      </c>
      <c r="M814" s="19" t="n">
        <f aca="false">IF($B814="",0,SUMIFS(Ingresos!$S$6:$S$1505,ING_COD,$B814,ING_CLASE,"OTX"))</f>
        <v>0</v>
      </c>
      <c r="N814" s="19" t="n">
        <f aca="false">IF($B814="",0,SUMIFS(Ingresos!$S$6:$S$1505,ING_COD,$B814,ING_CLASE,"RETO"))</f>
        <v>0</v>
      </c>
      <c r="O814" s="19" t="n">
        <f aca="false">IF($B814="",0,SUMIFS(Ingresos!$S$6:$S$1505,ING_COD,$B814,ING_CLASE,"INA"))</f>
        <v>0</v>
      </c>
      <c r="P814" s="19" t="n">
        <f aca="false">G814+I814+J814+K814+L814+M814</f>
        <v>0</v>
      </c>
      <c r="Q814" s="44" t="n">
        <f aca="false">IF($F814="Activo",8,IF($F814="Cese",1,0))</f>
        <v>0</v>
      </c>
      <c r="R814" s="19" t="n">
        <f aca="false">G814*Q814</f>
        <v>0</v>
      </c>
      <c r="S814" s="19" t="n">
        <f aca="false">IF($F814="Activo",SUMIFS(I814:I821,$D814:$D821,"&lt;="&amp;Trabajadores!$N$73)+IF(PROY_BON="Sí",SUMIFS(J814:J821,$D814:$D821,"&lt;="&amp;Trabajadores!$N$73),0),IF($F814="Cese",I814+IF(PROY_BON="Sí",J814,0),0))</f>
        <v>0</v>
      </c>
      <c r="T814" s="19" t="n">
        <f aca="false">IF(OR($F814&lt;&gt;"Activo",Trabajadores!$I$73="No"),0,IF(I816=0,H814*(1+IF(PROY_BON="Sí",Trabajadores!$P$73,0))*Trabajadores!$R$73/6*(Trabajadores!$N$73&gt;=7),0)+IF(I821=0,H814*(1+IF(PROY_BON="Sí",Trabajadores!$P$73,0))*Trabajadores!$S$73/6*(Trabajadores!$N$73&gt;=12),0))</f>
        <v>0</v>
      </c>
      <c r="U814" s="19" t="n">
        <f aca="false">IF($F814="Activo",IF(Trabajadores!$J$73="Sí",L814*8,L814),IF($F814="Cese",L814,0))</f>
        <v>0</v>
      </c>
      <c r="V814" s="19" t="n">
        <f aca="false">IF(OR($F814="Activo",$F814="Cese"),M814,0)</f>
        <v>0</v>
      </c>
      <c r="W814" s="19" t="n">
        <f aca="false">IF(OR($F814="Activo",$F814="Cese"),SUM(P810:P813),0)</f>
        <v>0</v>
      </c>
      <c r="X814" s="36" t="n">
        <f aca="false">IF(OR($F814="Activo",$F814="Cese"),R814+S814+T814+U814+V814+W814,0)</f>
        <v>0</v>
      </c>
      <c r="Y814" s="19" t="n">
        <f aca="false">IF(OR($F814="Activo",$F814="Cese"),DED_FIJA,0)</f>
        <v>0</v>
      </c>
      <c r="Z814" s="36" t="n">
        <f aca="false">MAX(0,X814-Y814)</f>
        <v>0</v>
      </c>
      <c r="AA814" s="19" t="n">
        <f aca="false">IF(Z814=0,0,MAX(0,MIN(Z814,Parámetros!$G$19)-Parámetros!$F$19)*Parámetros!$E$19)</f>
        <v>0</v>
      </c>
      <c r="AB814" s="19" t="n">
        <f aca="false">IF(Z814=0,0,MAX(0,MIN(Z814,Parámetros!$G$20)-Parámetros!$F$20)*Parámetros!$E$20)</f>
        <v>0</v>
      </c>
      <c r="AC814" s="19" t="n">
        <f aca="false">IF(Z814=0,0,MAX(0,MIN(Z814,Parámetros!$G$21)-Parámetros!$F$21)*Parámetros!$E$21)</f>
        <v>0</v>
      </c>
      <c r="AD814" s="19" t="n">
        <f aca="false">IF(Z814=0,0,MAX(0,MIN(Z814,Parámetros!$G$22)-Parámetros!$F$22)*Parámetros!$E$22)</f>
        <v>0</v>
      </c>
      <c r="AE814" s="19" t="n">
        <f aca="false">IF(Z814=0,0,MAX(0,MIN(Z814,Parámetros!$G$23)-Parámetros!$F$23)*Parámetros!$E$23)</f>
        <v>0</v>
      </c>
      <c r="AF814" s="36" t="n">
        <f aca="false">SUM(AA814:AE814)</f>
        <v>0</v>
      </c>
      <c r="AG814" s="45" t="str">
        <f aca="false">IF(AM814&lt;=0,"-",INDEX(TR_TASA,MATCH(AM814,TR_DESDE,1)))</f>
        <v>-</v>
      </c>
      <c r="AH814" s="44" t="n">
        <f aca="false">IF($F814="Cese",1,IF($F814="Activo",INDEX(DIV_N,5),0))</f>
        <v>0</v>
      </c>
      <c r="AI814" s="44" t="n">
        <f aca="false">IF($F814="Cese",4,IF($F814="Activo",INDEX(DIV_HASTA,5),0))</f>
        <v>0</v>
      </c>
      <c r="AJ814" s="19" t="n">
        <f aca="false">IF(OR($F814="Activo",$F814="Cese"),SUMIFS(AV810:AV813,D810:D813,"&lt;="&amp;AI814),0)</f>
        <v>0</v>
      </c>
      <c r="AK814" s="19" t="n">
        <f aca="false">IF(OR($F814="Activo",$F814="Cese"),MAX(0,(AF814-AJ814)/AH814),0)</f>
        <v>0</v>
      </c>
      <c r="AL814" s="19" t="n">
        <f aca="false">IF(OR($F814="Activo",$F814="Cese"),K814+IF(PROY_BON="Sí",0,J814),0)</f>
        <v>0</v>
      </c>
      <c r="AM814" s="19" t="n">
        <f aca="false">IF(AL814&gt;0,MAX(0,X814+AL814-Y814),Z814)</f>
        <v>0</v>
      </c>
      <c r="AN814" s="19" t="n">
        <f aca="false">SUMPRODUCT((AM814&gt;TR_DESDE)*(AM814-TR_DESDE)*TR_INC)</f>
        <v>0</v>
      </c>
      <c r="AO814" s="19" t="n">
        <f aca="false">IF(AL814&gt;0,MAX(0,AN814-IF($F814="Cese",MAX(AF814,AJ814),AF814)),0)</f>
        <v>0</v>
      </c>
      <c r="AP814" s="46" t="n">
        <f aca="false">IF(OR($F814="Activo",$F814="Cese"),ROUND(AK814+AO814,2),0)</f>
        <v>0</v>
      </c>
      <c r="AQ814" s="19" t="n">
        <f aca="false">IF($F814="Cese",MAX(0,AJ814-AN814),0)</f>
        <v>0</v>
      </c>
      <c r="AR814" s="19" t="str">
        <f aca="false">IF($B814="","",IF(COUNTIFS(RP_COD,$B814,'Retenciones Planilla'!$G$6:$G$105,"&lt;&gt;")=0,"",SUMIFS('Retenciones Planilla'!$G$6:$G$105,RP_COD,$B814)))</f>
        <v/>
      </c>
      <c r="AS814" s="19" t="str">
        <f aca="false">IF(AR814="","",AR814-AP814)</f>
        <v/>
      </c>
      <c r="AT814" s="23" t="str">
        <f aca="false">IF($B814="","",IF(NOT(OR($F814="Activo",$F814="Cese")),IF(N(AR814)=0,"—","Revisar: sin vínculo"),IF(AR814="",IF(AP814=0,"No corresponde","Sin dato planilla"),IF(ABS(AS814)&lt;=TOL,"OK",IF(AS814&gt;0,"Retuvo de más","Retuvo de menos")))))</f>
        <v/>
      </c>
      <c r="AU814" s="19" t="n">
        <f aca="false">IF(AND(BASE_RET="Planilla (si existe)",AR814&lt;&gt;""),AR814,AP814)</f>
        <v>0</v>
      </c>
      <c r="AV814" s="19" t="n">
        <f aca="false">AU814+N814</f>
        <v>0</v>
      </c>
    </row>
    <row r="815" customFormat="false" ht="15" hidden="false" customHeight="false" outlineLevel="0" collapsed="false">
      <c r="A815" s="43" t="n">
        <v>68</v>
      </c>
      <c r="B815" s="35" t="str">
        <f aca="false">IF(Trabajadores!$B$73="","",Trabajadores!$B$73)</f>
        <v/>
      </c>
      <c r="C815" s="35" t="str">
        <f aca="false">IF($B815="","",Trabajadores!$D$73)</f>
        <v/>
      </c>
      <c r="D815" s="43" t="n">
        <v>6</v>
      </c>
      <c r="E815" s="23" t="s">
        <v>303</v>
      </c>
      <c r="F815" s="23" t="str">
        <f aca="false">IF($B815="","",IF(OR(6&lt;Trabajadores!$M$73,6&gt;Trabajadores!$N$73),"No vinculado",IF(AND(6=Trabajadores!$N$73,Trabajadores!$O$73="Sí"),"Cese","Activo")))</f>
        <v/>
      </c>
      <c r="G815" s="19" t="n">
        <f aca="false">IF($B815="",0,SUMIFS(Ingresos!$T$6:$T$1505,ING_COD,$B815,ING_CLASE,"ORD"))</f>
        <v>0</v>
      </c>
      <c r="H815" s="19" t="n">
        <f aca="false">IF($B815="",0,SUMIFS(Ingresos!$T$6:$T$1505,ING_COD,$B815,ING_CLASE,"ORD",ING_COMP,"Sí"))</f>
        <v>0</v>
      </c>
      <c r="I815" s="19" t="n">
        <f aca="false">IF($B815="",0,SUMIFS(Ingresos!$T$6:$T$1505,ING_COD,$B815,ING_CLASE,"GRA"))</f>
        <v>0</v>
      </c>
      <c r="J815" s="19" t="n">
        <f aca="false">IF($B815="",0,SUMIFS(Ingresos!$T$6:$T$1505,ING_COD,$B815,ING_CLASE,"BON"))</f>
        <v>0</v>
      </c>
      <c r="K815" s="19" t="n">
        <f aca="false">IF($B815="",0,SUMIFS(Ingresos!$T$6:$T$1505,ING_COD,$B815,ING_CLASE,"EXT"))</f>
        <v>0</v>
      </c>
      <c r="L815" s="19" t="n">
        <f aca="false">IF($B815="",0,SUMIFS(Ingresos!$T$6:$T$1505,ING_COD,$B815,ING_CLASE,"OTO"))</f>
        <v>0</v>
      </c>
      <c r="M815" s="19" t="n">
        <f aca="false">IF($B815="",0,SUMIFS(Ingresos!$T$6:$T$1505,ING_COD,$B815,ING_CLASE,"OTX"))</f>
        <v>0</v>
      </c>
      <c r="N815" s="19" t="n">
        <f aca="false">IF($B815="",0,SUMIFS(Ingresos!$T$6:$T$1505,ING_COD,$B815,ING_CLASE,"RETO"))</f>
        <v>0</v>
      </c>
      <c r="O815" s="19" t="n">
        <f aca="false">IF($B815="",0,SUMIFS(Ingresos!$T$6:$T$1505,ING_COD,$B815,ING_CLASE,"INA"))</f>
        <v>0</v>
      </c>
      <c r="P815" s="19" t="n">
        <f aca="false">G815+I815+J815+K815+L815+M815</f>
        <v>0</v>
      </c>
      <c r="Q815" s="44" t="n">
        <f aca="false">IF($F815="Activo",7,IF($F815="Cese",1,0))</f>
        <v>0</v>
      </c>
      <c r="R815" s="19" t="n">
        <f aca="false">G815*Q815</f>
        <v>0</v>
      </c>
      <c r="S815" s="19" t="n">
        <f aca="false">IF($F815="Activo",SUMIFS(I815:I821,$D815:$D821,"&lt;="&amp;Trabajadores!$N$73)+IF(PROY_BON="Sí",SUMIFS(J815:J821,$D815:$D821,"&lt;="&amp;Trabajadores!$N$73),0),IF($F815="Cese",I815+IF(PROY_BON="Sí",J815,0),0))</f>
        <v>0</v>
      </c>
      <c r="T815" s="19" t="n">
        <f aca="false">IF(OR($F815&lt;&gt;"Activo",Trabajadores!$I$73="No"),0,IF(I816=0,H815*(1+IF(PROY_BON="Sí",Trabajadores!$P$73,0))*Trabajadores!$R$73/6*(Trabajadores!$N$73&gt;=7),0)+IF(I821=0,H815*(1+IF(PROY_BON="Sí",Trabajadores!$P$73,0))*Trabajadores!$S$73/6*(Trabajadores!$N$73&gt;=12),0))</f>
        <v>0</v>
      </c>
      <c r="U815" s="19" t="n">
        <f aca="false">IF($F815="Activo",IF(Trabajadores!$J$73="Sí",L815*7,L815),IF($F815="Cese",L815,0))</f>
        <v>0</v>
      </c>
      <c r="V815" s="19" t="n">
        <f aca="false">IF(OR($F815="Activo",$F815="Cese"),M815,0)</f>
        <v>0</v>
      </c>
      <c r="W815" s="19" t="n">
        <f aca="false">IF(OR($F815="Activo",$F815="Cese"),SUM(P810:P814),0)</f>
        <v>0</v>
      </c>
      <c r="X815" s="36" t="n">
        <f aca="false">IF(OR($F815="Activo",$F815="Cese"),R815+S815+T815+U815+V815+W815,0)</f>
        <v>0</v>
      </c>
      <c r="Y815" s="19" t="n">
        <f aca="false">IF(OR($F815="Activo",$F815="Cese"),DED_FIJA,0)</f>
        <v>0</v>
      </c>
      <c r="Z815" s="36" t="n">
        <f aca="false">MAX(0,X815-Y815)</f>
        <v>0</v>
      </c>
      <c r="AA815" s="19" t="n">
        <f aca="false">IF(Z815=0,0,MAX(0,MIN(Z815,Parámetros!$G$19)-Parámetros!$F$19)*Parámetros!$E$19)</f>
        <v>0</v>
      </c>
      <c r="AB815" s="19" t="n">
        <f aca="false">IF(Z815=0,0,MAX(0,MIN(Z815,Parámetros!$G$20)-Parámetros!$F$20)*Parámetros!$E$20)</f>
        <v>0</v>
      </c>
      <c r="AC815" s="19" t="n">
        <f aca="false">IF(Z815=0,0,MAX(0,MIN(Z815,Parámetros!$G$21)-Parámetros!$F$21)*Parámetros!$E$21)</f>
        <v>0</v>
      </c>
      <c r="AD815" s="19" t="n">
        <f aca="false">IF(Z815=0,0,MAX(0,MIN(Z815,Parámetros!$G$22)-Parámetros!$F$22)*Parámetros!$E$22)</f>
        <v>0</v>
      </c>
      <c r="AE815" s="19" t="n">
        <f aca="false">IF(Z815=0,0,MAX(0,MIN(Z815,Parámetros!$G$23)-Parámetros!$F$23)*Parámetros!$E$23)</f>
        <v>0</v>
      </c>
      <c r="AF815" s="36" t="n">
        <f aca="false">SUM(AA815:AE815)</f>
        <v>0</v>
      </c>
      <c r="AG815" s="45" t="str">
        <f aca="false">IF(AM815&lt;=0,"-",INDEX(TR_TASA,MATCH(AM815,TR_DESDE,1)))</f>
        <v>-</v>
      </c>
      <c r="AH815" s="44" t="n">
        <f aca="false">IF($F815="Cese",1,IF($F815="Activo",INDEX(DIV_N,6),0))</f>
        <v>0</v>
      </c>
      <c r="AI815" s="44" t="n">
        <f aca="false">IF($F815="Cese",5,IF($F815="Activo",INDEX(DIV_HASTA,6),0))</f>
        <v>0</v>
      </c>
      <c r="AJ815" s="19" t="n">
        <f aca="false">IF(OR($F815="Activo",$F815="Cese"),SUMIFS(AV810:AV814,D810:D814,"&lt;="&amp;AI815),0)</f>
        <v>0</v>
      </c>
      <c r="AK815" s="19" t="n">
        <f aca="false">IF(OR($F815="Activo",$F815="Cese"),MAX(0,(AF815-AJ815)/AH815),0)</f>
        <v>0</v>
      </c>
      <c r="AL815" s="19" t="n">
        <f aca="false">IF(OR($F815="Activo",$F815="Cese"),K815+IF(PROY_BON="Sí",0,J815),0)</f>
        <v>0</v>
      </c>
      <c r="AM815" s="19" t="n">
        <f aca="false">IF(AL815&gt;0,MAX(0,X815+AL815-Y815),Z815)</f>
        <v>0</v>
      </c>
      <c r="AN815" s="19" t="n">
        <f aca="false">SUMPRODUCT((AM815&gt;TR_DESDE)*(AM815-TR_DESDE)*TR_INC)</f>
        <v>0</v>
      </c>
      <c r="AO815" s="19" t="n">
        <f aca="false">IF(AL815&gt;0,MAX(0,AN815-IF($F815="Cese",MAX(AF815,AJ815),AF815)),0)</f>
        <v>0</v>
      </c>
      <c r="AP815" s="46" t="n">
        <f aca="false">IF(OR($F815="Activo",$F815="Cese"),ROUND(AK815+AO815,2),0)</f>
        <v>0</v>
      </c>
      <c r="AQ815" s="19" t="n">
        <f aca="false">IF($F815="Cese",MAX(0,AJ815-AN815),0)</f>
        <v>0</v>
      </c>
      <c r="AR815" s="19" t="str">
        <f aca="false">IF($B815="","",IF(COUNTIFS(RP_COD,$B815,'Retenciones Planilla'!$H$6:$H$105,"&lt;&gt;")=0,"",SUMIFS('Retenciones Planilla'!$H$6:$H$105,RP_COD,$B815)))</f>
        <v/>
      </c>
      <c r="AS815" s="19" t="str">
        <f aca="false">IF(AR815="","",AR815-AP815)</f>
        <v/>
      </c>
      <c r="AT815" s="23" t="str">
        <f aca="false">IF($B815="","",IF(NOT(OR($F815="Activo",$F815="Cese")),IF(N(AR815)=0,"—","Revisar: sin vínculo"),IF(AR815="",IF(AP815=0,"No corresponde","Sin dato planilla"),IF(ABS(AS815)&lt;=TOL,"OK",IF(AS815&gt;0,"Retuvo de más","Retuvo de menos")))))</f>
        <v/>
      </c>
      <c r="AU815" s="19" t="n">
        <f aca="false">IF(AND(BASE_RET="Planilla (si existe)",AR815&lt;&gt;""),AR815,AP815)</f>
        <v>0</v>
      </c>
      <c r="AV815" s="19" t="n">
        <f aca="false">AU815+N815</f>
        <v>0</v>
      </c>
    </row>
    <row r="816" customFormat="false" ht="15" hidden="false" customHeight="false" outlineLevel="0" collapsed="false">
      <c r="A816" s="43" t="n">
        <v>68</v>
      </c>
      <c r="B816" s="35" t="str">
        <f aca="false">IF(Trabajadores!$B$73="","",Trabajadores!$B$73)</f>
        <v/>
      </c>
      <c r="C816" s="35" t="str">
        <f aca="false">IF($B816="","",Trabajadores!$D$73)</f>
        <v/>
      </c>
      <c r="D816" s="43" t="n">
        <v>7</v>
      </c>
      <c r="E816" s="23" t="s">
        <v>304</v>
      </c>
      <c r="F816" s="23" t="str">
        <f aca="false">IF($B816="","",IF(OR(7&lt;Trabajadores!$M$73,7&gt;Trabajadores!$N$73),"No vinculado",IF(AND(7=Trabajadores!$N$73,Trabajadores!$O$73="Sí"),"Cese","Activo")))</f>
        <v/>
      </c>
      <c r="G816" s="19" t="n">
        <f aca="false">IF($B816="",0,SUMIFS(Ingresos!$U$6:$U$1505,ING_COD,$B816,ING_CLASE,"ORD"))</f>
        <v>0</v>
      </c>
      <c r="H816" s="19" t="n">
        <f aca="false">IF($B816="",0,SUMIFS(Ingresos!$U$6:$U$1505,ING_COD,$B816,ING_CLASE,"ORD",ING_COMP,"Sí"))</f>
        <v>0</v>
      </c>
      <c r="I816" s="19" t="n">
        <f aca="false">IF($B816="",0,SUMIFS(Ingresos!$U$6:$U$1505,ING_COD,$B816,ING_CLASE,"GRA"))</f>
        <v>0</v>
      </c>
      <c r="J816" s="19" t="n">
        <f aca="false">IF($B816="",0,SUMIFS(Ingresos!$U$6:$U$1505,ING_COD,$B816,ING_CLASE,"BON"))</f>
        <v>0</v>
      </c>
      <c r="K816" s="19" t="n">
        <f aca="false">IF($B816="",0,SUMIFS(Ingresos!$U$6:$U$1505,ING_COD,$B816,ING_CLASE,"EXT"))</f>
        <v>0</v>
      </c>
      <c r="L816" s="19" t="n">
        <f aca="false">IF($B816="",0,SUMIFS(Ingresos!$U$6:$U$1505,ING_COD,$B816,ING_CLASE,"OTO"))</f>
        <v>0</v>
      </c>
      <c r="M816" s="19" t="n">
        <f aca="false">IF($B816="",0,SUMIFS(Ingresos!$U$6:$U$1505,ING_COD,$B816,ING_CLASE,"OTX"))</f>
        <v>0</v>
      </c>
      <c r="N816" s="19" t="n">
        <f aca="false">IF($B816="",0,SUMIFS(Ingresos!$U$6:$U$1505,ING_COD,$B816,ING_CLASE,"RETO"))</f>
        <v>0</v>
      </c>
      <c r="O816" s="19" t="n">
        <f aca="false">IF($B816="",0,SUMIFS(Ingresos!$U$6:$U$1505,ING_COD,$B816,ING_CLASE,"INA"))</f>
        <v>0</v>
      </c>
      <c r="P816" s="19" t="n">
        <f aca="false">G816+I816+J816+K816+L816+M816</f>
        <v>0</v>
      </c>
      <c r="Q816" s="44" t="n">
        <f aca="false">IF($F816="Activo",6,IF($F816="Cese",1,0))</f>
        <v>0</v>
      </c>
      <c r="R816" s="19" t="n">
        <f aca="false">G816*Q816</f>
        <v>0</v>
      </c>
      <c r="S816" s="19" t="n">
        <f aca="false">IF($F816="Activo",SUMIFS(I816:I821,$D816:$D821,"&lt;="&amp;Trabajadores!$N$73)+IF(PROY_BON="Sí",SUMIFS(J816:J821,$D816:$D821,"&lt;="&amp;Trabajadores!$N$73),0),IF($F816="Cese",I816+IF(PROY_BON="Sí",J816,0),0))</f>
        <v>0</v>
      </c>
      <c r="T816" s="19" t="n">
        <f aca="false">IF(OR($F816&lt;&gt;"Activo",Trabajadores!$I$73="No"),0,IF(I821=0,H816*(1+IF(PROY_BON="Sí",Trabajadores!$P$73,0))*Trabajadores!$S$73/6*(Trabajadores!$N$73&gt;=12),0))</f>
        <v>0</v>
      </c>
      <c r="U816" s="19" t="n">
        <f aca="false">IF($F816="Activo",IF(Trabajadores!$J$73="Sí",L816*6,L816),IF($F816="Cese",L816,0))</f>
        <v>0</v>
      </c>
      <c r="V816" s="19" t="n">
        <f aca="false">IF(OR($F816="Activo",$F816="Cese"),M816,0)</f>
        <v>0</v>
      </c>
      <c r="W816" s="19" t="n">
        <f aca="false">IF(OR($F816="Activo",$F816="Cese"),SUM(P810:P815),0)</f>
        <v>0</v>
      </c>
      <c r="X816" s="36" t="n">
        <f aca="false">IF(OR($F816="Activo",$F816="Cese"),R816+S816+T816+U816+V816+W816,0)</f>
        <v>0</v>
      </c>
      <c r="Y816" s="19" t="n">
        <f aca="false">IF(OR($F816="Activo",$F816="Cese"),DED_FIJA,0)</f>
        <v>0</v>
      </c>
      <c r="Z816" s="36" t="n">
        <f aca="false">MAX(0,X816-Y816)</f>
        <v>0</v>
      </c>
      <c r="AA816" s="19" t="n">
        <f aca="false">IF(Z816=0,0,MAX(0,MIN(Z816,Parámetros!$G$19)-Parámetros!$F$19)*Parámetros!$E$19)</f>
        <v>0</v>
      </c>
      <c r="AB816" s="19" t="n">
        <f aca="false">IF(Z816=0,0,MAX(0,MIN(Z816,Parámetros!$G$20)-Parámetros!$F$20)*Parámetros!$E$20)</f>
        <v>0</v>
      </c>
      <c r="AC816" s="19" t="n">
        <f aca="false">IF(Z816=0,0,MAX(0,MIN(Z816,Parámetros!$G$21)-Parámetros!$F$21)*Parámetros!$E$21)</f>
        <v>0</v>
      </c>
      <c r="AD816" s="19" t="n">
        <f aca="false">IF(Z816=0,0,MAX(0,MIN(Z816,Parámetros!$G$22)-Parámetros!$F$22)*Parámetros!$E$22)</f>
        <v>0</v>
      </c>
      <c r="AE816" s="19" t="n">
        <f aca="false">IF(Z816=0,0,MAX(0,MIN(Z816,Parámetros!$G$23)-Parámetros!$F$23)*Parámetros!$E$23)</f>
        <v>0</v>
      </c>
      <c r="AF816" s="36" t="n">
        <f aca="false">SUM(AA816:AE816)</f>
        <v>0</v>
      </c>
      <c r="AG816" s="45" t="str">
        <f aca="false">IF(AM816&lt;=0,"-",INDEX(TR_TASA,MATCH(AM816,TR_DESDE,1)))</f>
        <v>-</v>
      </c>
      <c r="AH816" s="44" t="n">
        <f aca="false">IF($F816="Cese",1,IF($F816="Activo",INDEX(DIV_N,7),0))</f>
        <v>0</v>
      </c>
      <c r="AI816" s="44" t="n">
        <f aca="false">IF($F816="Cese",6,IF($F816="Activo",INDEX(DIV_HASTA,7),0))</f>
        <v>0</v>
      </c>
      <c r="AJ816" s="19" t="n">
        <f aca="false">IF(OR($F816="Activo",$F816="Cese"),SUMIFS(AV810:AV815,D810:D815,"&lt;="&amp;AI816),0)</f>
        <v>0</v>
      </c>
      <c r="AK816" s="19" t="n">
        <f aca="false">IF(OR($F816="Activo",$F816="Cese"),MAX(0,(AF816-AJ816)/AH816),0)</f>
        <v>0</v>
      </c>
      <c r="AL816" s="19" t="n">
        <f aca="false">IF(OR($F816="Activo",$F816="Cese"),K816+IF(PROY_BON="Sí",0,J816),0)</f>
        <v>0</v>
      </c>
      <c r="AM816" s="19" t="n">
        <f aca="false">IF(AL816&gt;0,MAX(0,X816+AL816-Y816),Z816)</f>
        <v>0</v>
      </c>
      <c r="AN816" s="19" t="n">
        <f aca="false">SUMPRODUCT((AM816&gt;TR_DESDE)*(AM816-TR_DESDE)*TR_INC)</f>
        <v>0</v>
      </c>
      <c r="AO816" s="19" t="n">
        <f aca="false">IF(AL816&gt;0,MAX(0,AN816-IF($F816="Cese",MAX(AF816,AJ816),AF816)),0)</f>
        <v>0</v>
      </c>
      <c r="AP816" s="46" t="n">
        <f aca="false">IF(OR($F816="Activo",$F816="Cese"),ROUND(AK816+AO816,2),0)</f>
        <v>0</v>
      </c>
      <c r="AQ816" s="19" t="n">
        <f aca="false">IF($F816="Cese",MAX(0,AJ816-AN816),0)</f>
        <v>0</v>
      </c>
      <c r="AR816" s="19" t="str">
        <f aca="false">IF($B816="","",IF(COUNTIFS(RP_COD,$B816,'Retenciones Planilla'!$I$6:$I$105,"&lt;&gt;")=0,"",SUMIFS('Retenciones Planilla'!$I$6:$I$105,RP_COD,$B816)))</f>
        <v/>
      </c>
      <c r="AS816" s="19" t="str">
        <f aca="false">IF(AR816="","",AR816-AP816)</f>
        <v/>
      </c>
      <c r="AT816" s="23" t="str">
        <f aca="false">IF($B816="","",IF(NOT(OR($F816="Activo",$F816="Cese")),IF(N(AR816)=0,"—","Revisar: sin vínculo"),IF(AR816="",IF(AP816=0,"No corresponde","Sin dato planilla"),IF(ABS(AS816)&lt;=TOL,"OK",IF(AS816&gt;0,"Retuvo de más","Retuvo de menos")))))</f>
        <v/>
      </c>
      <c r="AU816" s="19" t="n">
        <f aca="false">IF(AND(BASE_RET="Planilla (si existe)",AR816&lt;&gt;""),AR816,AP816)</f>
        <v>0</v>
      </c>
      <c r="AV816" s="19" t="n">
        <f aca="false">AU816+N816</f>
        <v>0</v>
      </c>
    </row>
    <row r="817" customFormat="false" ht="15" hidden="false" customHeight="false" outlineLevel="0" collapsed="false">
      <c r="A817" s="43" t="n">
        <v>68</v>
      </c>
      <c r="B817" s="35" t="str">
        <f aca="false">IF(Trabajadores!$B$73="","",Trabajadores!$B$73)</f>
        <v/>
      </c>
      <c r="C817" s="35" t="str">
        <f aca="false">IF($B817="","",Trabajadores!$D$73)</f>
        <v/>
      </c>
      <c r="D817" s="43" t="n">
        <v>8</v>
      </c>
      <c r="E817" s="23" t="s">
        <v>305</v>
      </c>
      <c r="F817" s="23" t="str">
        <f aca="false">IF($B817="","",IF(OR(8&lt;Trabajadores!$M$73,8&gt;Trabajadores!$N$73),"No vinculado",IF(AND(8=Trabajadores!$N$73,Trabajadores!$O$73="Sí"),"Cese","Activo")))</f>
        <v/>
      </c>
      <c r="G817" s="19" t="n">
        <f aca="false">IF($B817="",0,SUMIFS(Ingresos!$V$6:$V$1505,ING_COD,$B817,ING_CLASE,"ORD"))</f>
        <v>0</v>
      </c>
      <c r="H817" s="19" t="n">
        <f aca="false">IF($B817="",0,SUMIFS(Ingresos!$V$6:$V$1505,ING_COD,$B817,ING_CLASE,"ORD",ING_COMP,"Sí"))</f>
        <v>0</v>
      </c>
      <c r="I817" s="19" t="n">
        <f aca="false">IF($B817="",0,SUMIFS(Ingresos!$V$6:$V$1505,ING_COD,$B817,ING_CLASE,"GRA"))</f>
        <v>0</v>
      </c>
      <c r="J817" s="19" t="n">
        <f aca="false">IF($B817="",0,SUMIFS(Ingresos!$V$6:$V$1505,ING_COD,$B817,ING_CLASE,"BON"))</f>
        <v>0</v>
      </c>
      <c r="K817" s="19" t="n">
        <f aca="false">IF($B817="",0,SUMIFS(Ingresos!$V$6:$V$1505,ING_COD,$B817,ING_CLASE,"EXT"))</f>
        <v>0</v>
      </c>
      <c r="L817" s="19" t="n">
        <f aca="false">IF($B817="",0,SUMIFS(Ingresos!$V$6:$V$1505,ING_COD,$B817,ING_CLASE,"OTO"))</f>
        <v>0</v>
      </c>
      <c r="M817" s="19" t="n">
        <f aca="false">IF($B817="",0,SUMIFS(Ingresos!$V$6:$V$1505,ING_COD,$B817,ING_CLASE,"OTX"))</f>
        <v>0</v>
      </c>
      <c r="N817" s="19" t="n">
        <f aca="false">IF($B817="",0,SUMIFS(Ingresos!$V$6:$V$1505,ING_COD,$B817,ING_CLASE,"RETO"))</f>
        <v>0</v>
      </c>
      <c r="O817" s="19" t="n">
        <f aca="false">IF($B817="",0,SUMIFS(Ingresos!$V$6:$V$1505,ING_COD,$B817,ING_CLASE,"INA"))</f>
        <v>0</v>
      </c>
      <c r="P817" s="19" t="n">
        <f aca="false">G817+I817+J817+K817+L817+M817</f>
        <v>0</v>
      </c>
      <c r="Q817" s="44" t="n">
        <f aca="false">IF($F817="Activo",5,IF($F817="Cese",1,0))</f>
        <v>0</v>
      </c>
      <c r="R817" s="19" t="n">
        <f aca="false">G817*Q817</f>
        <v>0</v>
      </c>
      <c r="S817" s="19" t="n">
        <f aca="false">IF($F817="Activo",SUMIFS(I817:I821,$D817:$D821,"&lt;="&amp;Trabajadores!$N$73)+IF(PROY_BON="Sí",SUMIFS(J817:J821,$D817:$D821,"&lt;="&amp;Trabajadores!$N$73),0),IF($F817="Cese",I817+IF(PROY_BON="Sí",J817,0),0))</f>
        <v>0</v>
      </c>
      <c r="T817" s="19" t="n">
        <f aca="false">IF(OR($F817&lt;&gt;"Activo",Trabajadores!$I$73="No"),0,IF(I821=0,H817*(1+IF(PROY_BON="Sí",Trabajadores!$P$73,0))*Trabajadores!$S$73/6*(Trabajadores!$N$73&gt;=12),0))</f>
        <v>0</v>
      </c>
      <c r="U817" s="19" t="n">
        <f aca="false">IF($F817="Activo",IF(Trabajadores!$J$73="Sí",L817*5,L817),IF($F817="Cese",L817,0))</f>
        <v>0</v>
      </c>
      <c r="V817" s="19" t="n">
        <f aca="false">IF(OR($F817="Activo",$F817="Cese"),M817,0)</f>
        <v>0</v>
      </c>
      <c r="W817" s="19" t="n">
        <f aca="false">IF(OR($F817="Activo",$F817="Cese"),SUM(P810:P816),0)</f>
        <v>0</v>
      </c>
      <c r="X817" s="36" t="n">
        <f aca="false">IF(OR($F817="Activo",$F817="Cese"),R817+S817+T817+U817+V817+W817,0)</f>
        <v>0</v>
      </c>
      <c r="Y817" s="19" t="n">
        <f aca="false">IF(OR($F817="Activo",$F817="Cese"),DED_FIJA,0)</f>
        <v>0</v>
      </c>
      <c r="Z817" s="36" t="n">
        <f aca="false">MAX(0,X817-Y817)</f>
        <v>0</v>
      </c>
      <c r="AA817" s="19" t="n">
        <f aca="false">IF(Z817=0,0,MAX(0,MIN(Z817,Parámetros!$G$19)-Parámetros!$F$19)*Parámetros!$E$19)</f>
        <v>0</v>
      </c>
      <c r="AB817" s="19" t="n">
        <f aca="false">IF(Z817=0,0,MAX(0,MIN(Z817,Parámetros!$G$20)-Parámetros!$F$20)*Parámetros!$E$20)</f>
        <v>0</v>
      </c>
      <c r="AC817" s="19" t="n">
        <f aca="false">IF(Z817=0,0,MAX(0,MIN(Z817,Parámetros!$G$21)-Parámetros!$F$21)*Parámetros!$E$21)</f>
        <v>0</v>
      </c>
      <c r="AD817" s="19" t="n">
        <f aca="false">IF(Z817=0,0,MAX(0,MIN(Z817,Parámetros!$G$22)-Parámetros!$F$22)*Parámetros!$E$22)</f>
        <v>0</v>
      </c>
      <c r="AE817" s="19" t="n">
        <f aca="false">IF(Z817=0,0,MAX(0,MIN(Z817,Parámetros!$G$23)-Parámetros!$F$23)*Parámetros!$E$23)</f>
        <v>0</v>
      </c>
      <c r="AF817" s="36" t="n">
        <f aca="false">SUM(AA817:AE817)</f>
        <v>0</v>
      </c>
      <c r="AG817" s="45" t="str">
        <f aca="false">IF(AM817&lt;=0,"-",INDEX(TR_TASA,MATCH(AM817,TR_DESDE,1)))</f>
        <v>-</v>
      </c>
      <c r="AH817" s="44" t="n">
        <f aca="false">IF($F817="Cese",1,IF($F817="Activo",INDEX(DIV_N,8),0))</f>
        <v>0</v>
      </c>
      <c r="AI817" s="44" t="n">
        <f aca="false">IF($F817="Cese",7,IF($F817="Activo",INDEX(DIV_HASTA,8),0))</f>
        <v>0</v>
      </c>
      <c r="AJ817" s="19" t="n">
        <f aca="false">IF(OR($F817="Activo",$F817="Cese"),SUMIFS(AV810:AV816,D810:D816,"&lt;="&amp;AI817),0)</f>
        <v>0</v>
      </c>
      <c r="AK817" s="19" t="n">
        <f aca="false">IF(OR($F817="Activo",$F817="Cese"),MAX(0,(AF817-AJ817)/AH817),0)</f>
        <v>0</v>
      </c>
      <c r="AL817" s="19" t="n">
        <f aca="false">IF(OR($F817="Activo",$F817="Cese"),K817+IF(PROY_BON="Sí",0,J817),0)</f>
        <v>0</v>
      </c>
      <c r="AM817" s="19" t="n">
        <f aca="false">IF(AL817&gt;0,MAX(0,X817+AL817-Y817),Z817)</f>
        <v>0</v>
      </c>
      <c r="AN817" s="19" t="n">
        <f aca="false">SUMPRODUCT((AM817&gt;TR_DESDE)*(AM817-TR_DESDE)*TR_INC)</f>
        <v>0</v>
      </c>
      <c r="AO817" s="19" t="n">
        <f aca="false">IF(AL817&gt;0,MAX(0,AN817-IF($F817="Cese",MAX(AF817,AJ817),AF817)),0)</f>
        <v>0</v>
      </c>
      <c r="AP817" s="46" t="n">
        <f aca="false">IF(OR($F817="Activo",$F817="Cese"),ROUND(AK817+AO817,2),0)</f>
        <v>0</v>
      </c>
      <c r="AQ817" s="19" t="n">
        <f aca="false">IF($F817="Cese",MAX(0,AJ817-AN817),0)</f>
        <v>0</v>
      </c>
      <c r="AR817" s="19" t="str">
        <f aca="false">IF($B817="","",IF(COUNTIFS(RP_COD,$B817,'Retenciones Planilla'!$J$6:$J$105,"&lt;&gt;")=0,"",SUMIFS('Retenciones Planilla'!$J$6:$J$105,RP_COD,$B817)))</f>
        <v/>
      </c>
      <c r="AS817" s="19" t="str">
        <f aca="false">IF(AR817="","",AR817-AP817)</f>
        <v/>
      </c>
      <c r="AT817" s="23" t="str">
        <f aca="false">IF($B817="","",IF(NOT(OR($F817="Activo",$F817="Cese")),IF(N(AR817)=0,"—","Revisar: sin vínculo"),IF(AR817="",IF(AP817=0,"No corresponde","Sin dato planilla"),IF(ABS(AS817)&lt;=TOL,"OK",IF(AS817&gt;0,"Retuvo de más","Retuvo de menos")))))</f>
        <v/>
      </c>
      <c r="AU817" s="19" t="n">
        <f aca="false">IF(AND(BASE_RET="Planilla (si existe)",AR817&lt;&gt;""),AR817,AP817)</f>
        <v>0</v>
      </c>
      <c r="AV817" s="19" t="n">
        <f aca="false">AU817+N817</f>
        <v>0</v>
      </c>
    </row>
    <row r="818" customFormat="false" ht="15" hidden="false" customHeight="false" outlineLevel="0" collapsed="false">
      <c r="A818" s="43" t="n">
        <v>68</v>
      </c>
      <c r="B818" s="35" t="str">
        <f aca="false">IF(Trabajadores!$B$73="","",Trabajadores!$B$73)</f>
        <v/>
      </c>
      <c r="C818" s="35" t="str">
        <f aca="false">IF($B818="","",Trabajadores!$D$73)</f>
        <v/>
      </c>
      <c r="D818" s="43" t="n">
        <v>9</v>
      </c>
      <c r="E818" s="23" t="s">
        <v>306</v>
      </c>
      <c r="F818" s="23" t="str">
        <f aca="false">IF($B818="","",IF(OR(9&lt;Trabajadores!$M$73,9&gt;Trabajadores!$N$73),"No vinculado",IF(AND(9=Trabajadores!$N$73,Trabajadores!$O$73="Sí"),"Cese","Activo")))</f>
        <v/>
      </c>
      <c r="G818" s="19" t="n">
        <f aca="false">IF($B818="",0,SUMIFS(Ingresos!$W$6:$W$1505,ING_COD,$B818,ING_CLASE,"ORD"))</f>
        <v>0</v>
      </c>
      <c r="H818" s="19" t="n">
        <f aca="false">IF($B818="",0,SUMIFS(Ingresos!$W$6:$W$1505,ING_COD,$B818,ING_CLASE,"ORD",ING_COMP,"Sí"))</f>
        <v>0</v>
      </c>
      <c r="I818" s="19" t="n">
        <f aca="false">IF($B818="",0,SUMIFS(Ingresos!$W$6:$W$1505,ING_COD,$B818,ING_CLASE,"GRA"))</f>
        <v>0</v>
      </c>
      <c r="J818" s="19" t="n">
        <f aca="false">IF($B818="",0,SUMIFS(Ingresos!$W$6:$W$1505,ING_COD,$B818,ING_CLASE,"BON"))</f>
        <v>0</v>
      </c>
      <c r="K818" s="19" t="n">
        <f aca="false">IF($B818="",0,SUMIFS(Ingresos!$W$6:$W$1505,ING_COD,$B818,ING_CLASE,"EXT"))</f>
        <v>0</v>
      </c>
      <c r="L818" s="19" t="n">
        <f aca="false">IF($B818="",0,SUMIFS(Ingresos!$W$6:$W$1505,ING_COD,$B818,ING_CLASE,"OTO"))</f>
        <v>0</v>
      </c>
      <c r="M818" s="19" t="n">
        <f aca="false">IF($B818="",0,SUMIFS(Ingresos!$W$6:$W$1505,ING_COD,$B818,ING_CLASE,"OTX"))</f>
        <v>0</v>
      </c>
      <c r="N818" s="19" t="n">
        <f aca="false">IF($B818="",0,SUMIFS(Ingresos!$W$6:$W$1505,ING_COD,$B818,ING_CLASE,"RETO"))</f>
        <v>0</v>
      </c>
      <c r="O818" s="19" t="n">
        <f aca="false">IF($B818="",0,SUMIFS(Ingresos!$W$6:$W$1505,ING_COD,$B818,ING_CLASE,"INA"))</f>
        <v>0</v>
      </c>
      <c r="P818" s="19" t="n">
        <f aca="false">G818+I818+J818+K818+L818+M818</f>
        <v>0</v>
      </c>
      <c r="Q818" s="44" t="n">
        <f aca="false">IF($F818="Activo",4,IF($F818="Cese",1,0))</f>
        <v>0</v>
      </c>
      <c r="R818" s="19" t="n">
        <f aca="false">G818*Q818</f>
        <v>0</v>
      </c>
      <c r="S818" s="19" t="n">
        <f aca="false">IF($F818="Activo",SUMIFS(I818:I821,$D818:$D821,"&lt;="&amp;Trabajadores!$N$73)+IF(PROY_BON="Sí",SUMIFS(J818:J821,$D818:$D821,"&lt;="&amp;Trabajadores!$N$73),0),IF($F818="Cese",I818+IF(PROY_BON="Sí",J818,0),0))</f>
        <v>0</v>
      </c>
      <c r="T818" s="19" t="n">
        <f aca="false">IF(OR($F818&lt;&gt;"Activo",Trabajadores!$I$73="No"),0,IF(I821=0,H818*(1+IF(PROY_BON="Sí",Trabajadores!$P$73,0))*Trabajadores!$S$73/6*(Trabajadores!$N$73&gt;=12),0))</f>
        <v>0</v>
      </c>
      <c r="U818" s="19" t="n">
        <f aca="false">IF($F818="Activo",IF(Trabajadores!$J$73="Sí",L818*4,L818),IF($F818="Cese",L818,0))</f>
        <v>0</v>
      </c>
      <c r="V818" s="19" t="n">
        <f aca="false">IF(OR($F818="Activo",$F818="Cese"),M818,0)</f>
        <v>0</v>
      </c>
      <c r="W818" s="19" t="n">
        <f aca="false">IF(OR($F818="Activo",$F818="Cese"),SUM(P810:P817),0)</f>
        <v>0</v>
      </c>
      <c r="X818" s="36" t="n">
        <f aca="false">IF(OR($F818="Activo",$F818="Cese"),R818+S818+T818+U818+V818+W818,0)</f>
        <v>0</v>
      </c>
      <c r="Y818" s="19" t="n">
        <f aca="false">IF(OR($F818="Activo",$F818="Cese"),DED_FIJA,0)</f>
        <v>0</v>
      </c>
      <c r="Z818" s="36" t="n">
        <f aca="false">MAX(0,X818-Y818)</f>
        <v>0</v>
      </c>
      <c r="AA818" s="19" t="n">
        <f aca="false">IF(Z818=0,0,MAX(0,MIN(Z818,Parámetros!$G$19)-Parámetros!$F$19)*Parámetros!$E$19)</f>
        <v>0</v>
      </c>
      <c r="AB818" s="19" t="n">
        <f aca="false">IF(Z818=0,0,MAX(0,MIN(Z818,Parámetros!$G$20)-Parámetros!$F$20)*Parámetros!$E$20)</f>
        <v>0</v>
      </c>
      <c r="AC818" s="19" t="n">
        <f aca="false">IF(Z818=0,0,MAX(0,MIN(Z818,Parámetros!$G$21)-Parámetros!$F$21)*Parámetros!$E$21)</f>
        <v>0</v>
      </c>
      <c r="AD818" s="19" t="n">
        <f aca="false">IF(Z818=0,0,MAX(0,MIN(Z818,Parámetros!$G$22)-Parámetros!$F$22)*Parámetros!$E$22)</f>
        <v>0</v>
      </c>
      <c r="AE818" s="19" t="n">
        <f aca="false">IF(Z818=0,0,MAX(0,MIN(Z818,Parámetros!$G$23)-Parámetros!$F$23)*Parámetros!$E$23)</f>
        <v>0</v>
      </c>
      <c r="AF818" s="36" t="n">
        <f aca="false">SUM(AA818:AE818)</f>
        <v>0</v>
      </c>
      <c r="AG818" s="45" t="str">
        <f aca="false">IF(AM818&lt;=0,"-",INDEX(TR_TASA,MATCH(AM818,TR_DESDE,1)))</f>
        <v>-</v>
      </c>
      <c r="AH818" s="44" t="n">
        <f aca="false">IF($F818="Cese",1,IF($F818="Activo",INDEX(DIV_N,9),0))</f>
        <v>0</v>
      </c>
      <c r="AI818" s="44" t="n">
        <f aca="false">IF($F818="Cese",8,IF($F818="Activo",INDEX(DIV_HASTA,9),0))</f>
        <v>0</v>
      </c>
      <c r="AJ818" s="19" t="n">
        <f aca="false">IF(OR($F818="Activo",$F818="Cese"),SUMIFS(AV810:AV817,D810:D817,"&lt;="&amp;AI818),0)</f>
        <v>0</v>
      </c>
      <c r="AK818" s="19" t="n">
        <f aca="false">IF(OR($F818="Activo",$F818="Cese"),MAX(0,(AF818-AJ818)/AH818),0)</f>
        <v>0</v>
      </c>
      <c r="AL818" s="19" t="n">
        <f aca="false">IF(OR($F818="Activo",$F818="Cese"),K818+IF(PROY_BON="Sí",0,J818),0)</f>
        <v>0</v>
      </c>
      <c r="AM818" s="19" t="n">
        <f aca="false">IF(AL818&gt;0,MAX(0,X818+AL818-Y818),Z818)</f>
        <v>0</v>
      </c>
      <c r="AN818" s="19" t="n">
        <f aca="false">SUMPRODUCT((AM818&gt;TR_DESDE)*(AM818-TR_DESDE)*TR_INC)</f>
        <v>0</v>
      </c>
      <c r="AO818" s="19" t="n">
        <f aca="false">IF(AL818&gt;0,MAX(0,AN818-IF($F818="Cese",MAX(AF818,AJ818),AF818)),0)</f>
        <v>0</v>
      </c>
      <c r="AP818" s="46" t="n">
        <f aca="false">IF(OR($F818="Activo",$F818="Cese"),ROUND(AK818+AO818,2),0)</f>
        <v>0</v>
      </c>
      <c r="AQ818" s="19" t="n">
        <f aca="false">IF($F818="Cese",MAX(0,AJ818-AN818),0)</f>
        <v>0</v>
      </c>
      <c r="AR818" s="19" t="str">
        <f aca="false">IF($B818="","",IF(COUNTIFS(RP_COD,$B818,'Retenciones Planilla'!$K$6:$K$105,"&lt;&gt;")=0,"",SUMIFS('Retenciones Planilla'!$K$6:$K$105,RP_COD,$B818)))</f>
        <v/>
      </c>
      <c r="AS818" s="19" t="str">
        <f aca="false">IF(AR818="","",AR818-AP818)</f>
        <v/>
      </c>
      <c r="AT818" s="23" t="str">
        <f aca="false">IF($B818="","",IF(NOT(OR($F818="Activo",$F818="Cese")),IF(N(AR818)=0,"—","Revisar: sin vínculo"),IF(AR818="",IF(AP818=0,"No corresponde","Sin dato planilla"),IF(ABS(AS818)&lt;=TOL,"OK",IF(AS818&gt;0,"Retuvo de más","Retuvo de menos")))))</f>
        <v/>
      </c>
      <c r="AU818" s="19" t="n">
        <f aca="false">IF(AND(BASE_RET="Planilla (si existe)",AR818&lt;&gt;""),AR818,AP818)</f>
        <v>0</v>
      </c>
      <c r="AV818" s="19" t="n">
        <f aca="false">AU818+N818</f>
        <v>0</v>
      </c>
    </row>
    <row r="819" customFormat="false" ht="15" hidden="false" customHeight="false" outlineLevel="0" collapsed="false">
      <c r="A819" s="43" t="n">
        <v>68</v>
      </c>
      <c r="B819" s="35" t="str">
        <f aca="false">IF(Trabajadores!$B$73="","",Trabajadores!$B$73)</f>
        <v/>
      </c>
      <c r="C819" s="35" t="str">
        <f aca="false">IF($B819="","",Trabajadores!$D$73)</f>
        <v/>
      </c>
      <c r="D819" s="43" t="n">
        <v>10</v>
      </c>
      <c r="E819" s="23" t="s">
        <v>307</v>
      </c>
      <c r="F819" s="23" t="str">
        <f aca="false">IF($B819="","",IF(OR(10&lt;Trabajadores!$M$73,10&gt;Trabajadores!$N$73),"No vinculado",IF(AND(10=Trabajadores!$N$73,Trabajadores!$O$73="Sí"),"Cese","Activo")))</f>
        <v/>
      </c>
      <c r="G819" s="19" t="n">
        <f aca="false">IF($B819="",0,SUMIFS(Ingresos!$X$6:$X$1505,ING_COD,$B819,ING_CLASE,"ORD"))</f>
        <v>0</v>
      </c>
      <c r="H819" s="19" t="n">
        <f aca="false">IF($B819="",0,SUMIFS(Ingresos!$X$6:$X$1505,ING_COD,$B819,ING_CLASE,"ORD",ING_COMP,"Sí"))</f>
        <v>0</v>
      </c>
      <c r="I819" s="19" t="n">
        <f aca="false">IF($B819="",0,SUMIFS(Ingresos!$X$6:$X$1505,ING_COD,$B819,ING_CLASE,"GRA"))</f>
        <v>0</v>
      </c>
      <c r="J819" s="19" t="n">
        <f aca="false">IF($B819="",0,SUMIFS(Ingresos!$X$6:$X$1505,ING_COD,$B819,ING_CLASE,"BON"))</f>
        <v>0</v>
      </c>
      <c r="K819" s="19" t="n">
        <f aca="false">IF($B819="",0,SUMIFS(Ingresos!$X$6:$X$1505,ING_COD,$B819,ING_CLASE,"EXT"))</f>
        <v>0</v>
      </c>
      <c r="L819" s="19" t="n">
        <f aca="false">IF($B819="",0,SUMIFS(Ingresos!$X$6:$X$1505,ING_COD,$B819,ING_CLASE,"OTO"))</f>
        <v>0</v>
      </c>
      <c r="M819" s="19" t="n">
        <f aca="false">IF($B819="",0,SUMIFS(Ingresos!$X$6:$X$1505,ING_COD,$B819,ING_CLASE,"OTX"))</f>
        <v>0</v>
      </c>
      <c r="N819" s="19" t="n">
        <f aca="false">IF($B819="",0,SUMIFS(Ingresos!$X$6:$X$1505,ING_COD,$B819,ING_CLASE,"RETO"))</f>
        <v>0</v>
      </c>
      <c r="O819" s="19" t="n">
        <f aca="false">IF($B819="",0,SUMIFS(Ingresos!$X$6:$X$1505,ING_COD,$B819,ING_CLASE,"INA"))</f>
        <v>0</v>
      </c>
      <c r="P819" s="19" t="n">
        <f aca="false">G819+I819+J819+K819+L819+M819</f>
        <v>0</v>
      </c>
      <c r="Q819" s="44" t="n">
        <f aca="false">IF($F819="Activo",3,IF($F819="Cese",1,0))</f>
        <v>0</v>
      </c>
      <c r="R819" s="19" t="n">
        <f aca="false">G819*Q819</f>
        <v>0</v>
      </c>
      <c r="S819" s="19" t="n">
        <f aca="false">IF($F819="Activo",SUMIFS(I819:I821,$D819:$D821,"&lt;="&amp;Trabajadores!$N$73)+IF(PROY_BON="Sí",SUMIFS(J819:J821,$D819:$D821,"&lt;="&amp;Trabajadores!$N$73),0),IF($F819="Cese",I819+IF(PROY_BON="Sí",J819,0),0))</f>
        <v>0</v>
      </c>
      <c r="T819" s="19" t="n">
        <f aca="false">IF(OR($F819&lt;&gt;"Activo",Trabajadores!$I$73="No"),0,IF(I821=0,H819*(1+IF(PROY_BON="Sí",Trabajadores!$P$73,0))*Trabajadores!$S$73/6*(Trabajadores!$N$73&gt;=12),0))</f>
        <v>0</v>
      </c>
      <c r="U819" s="19" t="n">
        <f aca="false">IF($F819="Activo",IF(Trabajadores!$J$73="Sí",L819*3,L819),IF($F819="Cese",L819,0))</f>
        <v>0</v>
      </c>
      <c r="V819" s="19" t="n">
        <f aca="false">IF(OR($F819="Activo",$F819="Cese"),M819,0)</f>
        <v>0</v>
      </c>
      <c r="W819" s="19" t="n">
        <f aca="false">IF(OR($F819="Activo",$F819="Cese"),SUM(P810:P818),0)</f>
        <v>0</v>
      </c>
      <c r="X819" s="36" t="n">
        <f aca="false">IF(OR($F819="Activo",$F819="Cese"),R819+S819+T819+U819+V819+W819,0)</f>
        <v>0</v>
      </c>
      <c r="Y819" s="19" t="n">
        <f aca="false">IF(OR($F819="Activo",$F819="Cese"),DED_FIJA,0)</f>
        <v>0</v>
      </c>
      <c r="Z819" s="36" t="n">
        <f aca="false">MAX(0,X819-Y819)</f>
        <v>0</v>
      </c>
      <c r="AA819" s="19" t="n">
        <f aca="false">IF(Z819=0,0,MAX(0,MIN(Z819,Parámetros!$G$19)-Parámetros!$F$19)*Parámetros!$E$19)</f>
        <v>0</v>
      </c>
      <c r="AB819" s="19" t="n">
        <f aca="false">IF(Z819=0,0,MAX(0,MIN(Z819,Parámetros!$G$20)-Parámetros!$F$20)*Parámetros!$E$20)</f>
        <v>0</v>
      </c>
      <c r="AC819" s="19" t="n">
        <f aca="false">IF(Z819=0,0,MAX(0,MIN(Z819,Parámetros!$G$21)-Parámetros!$F$21)*Parámetros!$E$21)</f>
        <v>0</v>
      </c>
      <c r="AD819" s="19" t="n">
        <f aca="false">IF(Z819=0,0,MAX(0,MIN(Z819,Parámetros!$G$22)-Parámetros!$F$22)*Parámetros!$E$22)</f>
        <v>0</v>
      </c>
      <c r="AE819" s="19" t="n">
        <f aca="false">IF(Z819=0,0,MAX(0,MIN(Z819,Parámetros!$G$23)-Parámetros!$F$23)*Parámetros!$E$23)</f>
        <v>0</v>
      </c>
      <c r="AF819" s="36" t="n">
        <f aca="false">SUM(AA819:AE819)</f>
        <v>0</v>
      </c>
      <c r="AG819" s="45" t="str">
        <f aca="false">IF(AM819&lt;=0,"-",INDEX(TR_TASA,MATCH(AM819,TR_DESDE,1)))</f>
        <v>-</v>
      </c>
      <c r="AH819" s="44" t="n">
        <f aca="false">IF($F819="Cese",1,IF($F819="Activo",INDEX(DIV_N,10),0))</f>
        <v>0</v>
      </c>
      <c r="AI819" s="44" t="n">
        <f aca="false">IF($F819="Cese",9,IF($F819="Activo",INDEX(DIV_HASTA,10),0))</f>
        <v>0</v>
      </c>
      <c r="AJ819" s="19" t="n">
        <f aca="false">IF(OR($F819="Activo",$F819="Cese"),SUMIFS(AV810:AV818,D810:D818,"&lt;="&amp;AI819),0)</f>
        <v>0</v>
      </c>
      <c r="AK819" s="19" t="n">
        <f aca="false">IF(OR($F819="Activo",$F819="Cese"),MAX(0,(AF819-AJ819)/AH819),0)</f>
        <v>0</v>
      </c>
      <c r="AL819" s="19" t="n">
        <f aca="false">IF(OR($F819="Activo",$F819="Cese"),K819+IF(PROY_BON="Sí",0,J819),0)</f>
        <v>0</v>
      </c>
      <c r="AM819" s="19" t="n">
        <f aca="false">IF(AL819&gt;0,MAX(0,X819+AL819-Y819),Z819)</f>
        <v>0</v>
      </c>
      <c r="AN819" s="19" t="n">
        <f aca="false">SUMPRODUCT((AM819&gt;TR_DESDE)*(AM819-TR_DESDE)*TR_INC)</f>
        <v>0</v>
      </c>
      <c r="AO819" s="19" t="n">
        <f aca="false">IF(AL819&gt;0,MAX(0,AN819-IF($F819="Cese",MAX(AF819,AJ819),AF819)),0)</f>
        <v>0</v>
      </c>
      <c r="AP819" s="46" t="n">
        <f aca="false">IF(OR($F819="Activo",$F819="Cese"),ROUND(AK819+AO819,2),0)</f>
        <v>0</v>
      </c>
      <c r="AQ819" s="19" t="n">
        <f aca="false">IF($F819="Cese",MAX(0,AJ819-AN819),0)</f>
        <v>0</v>
      </c>
      <c r="AR819" s="19" t="str">
        <f aca="false">IF($B819="","",IF(COUNTIFS(RP_COD,$B819,'Retenciones Planilla'!$L$6:$L$105,"&lt;&gt;")=0,"",SUMIFS('Retenciones Planilla'!$L$6:$L$105,RP_COD,$B819)))</f>
        <v/>
      </c>
      <c r="AS819" s="19" t="str">
        <f aca="false">IF(AR819="","",AR819-AP819)</f>
        <v/>
      </c>
      <c r="AT819" s="23" t="str">
        <f aca="false">IF($B819="","",IF(NOT(OR($F819="Activo",$F819="Cese")),IF(N(AR819)=0,"—","Revisar: sin vínculo"),IF(AR819="",IF(AP819=0,"No corresponde","Sin dato planilla"),IF(ABS(AS819)&lt;=TOL,"OK",IF(AS819&gt;0,"Retuvo de más","Retuvo de menos")))))</f>
        <v/>
      </c>
      <c r="AU819" s="19" t="n">
        <f aca="false">IF(AND(BASE_RET="Planilla (si existe)",AR819&lt;&gt;""),AR819,AP819)</f>
        <v>0</v>
      </c>
      <c r="AV819" s="19" t="n">
        <f aca="false">AU819+N819</f>
        <v>0</v>
      </c>
    </row>
    <row r="820" customFormat="false" ht="15" hidden="false" customHeight="false" outlineLevel="0" collapsed="false">
      <c r="A820" s="43" t="n">
        <v>68</v>
      </c>
      <c r="B820" s="35" t="str">
        <f aca="false">IF(Trabajadores!$B$73="","",Trabajadores!$B$73)</f>
        <v/>
      </c>
      <c r="C820" s="35" t="str">
        <f aca="false">IF($B820="","",Trabajadores!$D$73)</f>
        <v/>
      </c>
      <c r="D820" s="43" t="n">
        <v>11</v>
      </c>
      <c r="E820" s="23" t="s">
        <v>308</v>
      </c>
      <c r="F820" s="23" t="str">
        <f aca="false">IF($B820="","",IF(OR(11&lt;Trabajadores!$M$73,11&gt;Trabajadores!$N$73),"No vinculado",IF(AND(11=Trabajadores!$N$73,Trabajadores!$O$73="Sí"),"Cese","Activo")))</f>
        <v/>
      </c>
      <c r="G820" s="19" t="n">
        <f aca="false">IF($B820="",0,SUMIFS(Ingresos!$Y$6:$Y$1505,ING_COD,$B820,ING_CLASE,"ORD"))</f>
        <v>0</v>
      </c>
      <c r="H820" s="19" t="n">
        <f aca="false">IF($B820="",0,SUMIFS(Ingresos!$Y$6:$Y$1505,ING_COD,$B820,ING_CLASE,"ORD",ING_COMP,"Sí"))</f>
        <v>0</v>
      </c>
      <c r="I820" s="19" t="n">
        <f aca="false">IF($B820="",0,SUMIFS(Ingresos!$Y$6:$Y$1505,ING_COD,$B820,ING_CLASE,"GRA"))</f>
        <v>0</v>
      </c>
      <c r="J820" s="19" t="n">
        <f aca="false">IF($B820="",0,SUMIFS(Ingresos!$Y$6:$Y$1505,ING_COD,$B820,ING_CLASE,"BON"))</f>
        <v>0</v>
      </c>
      <c r="K820" s="19" t="n">
        <f aca="false">IF($B820="",0,SUMIFS(Ingresos!$Y$6:$Y$1505,ING_COD,$B820,ING_CLASE,"EXT"))</f>
        <v>0</v>
      </c>
      <c r="L820" s="19" t="n">
        <f aca="false">IF($B820="",0,SUMIFS(Ingresos!$Y$6:$Y$1505,ING_COD,$B820,ING_CLASE,"OTO"))</f>
        <v>0</v>
      </c>
      <c r="M820" s="19" t="n">
        <f aca="false">IF($B820="",0,SUMIFS(Ingresos!$Y$6:$Y$1505,ING_COD,$B820,ING_CLASE,"OTX"))</f>
        <v>0</v>
      </c>
      <c r="N820" s="19" t="n">
        <f aca="false">IF($B820="",0,SUMIFS(Ingresos!$Y$6:$Y$1505,ING_COD,$B820,ING_CLASE,"RETO"))</f>
        <v>0</v>
      </c>
      <c r="O820" s="19" t="n">
        <f aca="false">IF($B820="",0,SUMIFS(Ingresos!$Y$6:$Y$1505,ING_COD,$B820,ING_CLASE,"INA"))</f>
        <v>0</v>
      </c>
      <c r="P820" s="19" t="n">
        <f aca="false">G820+I820+J820+K820+L820+M820</f>
        <v>0</v>
      </c>
      <c r="Q820" s="44" t="n">
        <f aca="false">IF($F820="Activo",2,IF($F820="Cese",1,0))</f>
        <v>0</v>
      </c>
      <c r="R820" s="19" t="n">
        <f aca="false">G820*Q820</f>
        <v>0</v>
      </c>
      <c r="S820" s="19" t="n">
        <f aca="false">IF($F820="Activo",SUMIFS(I820:I821,$D820:$D821,"&lt;="&amp;Trabajadores!$N$73)+IF(PROY_BON="Sí",SUMIFS(J820:J821,$D820:$D821,"&lt;="&amp;Trabajadores!$N$73),0),IF($F820="Cese",I820+IF(PROY_BON="Sí",J820,0),0))</f>
        <v>0</v>
      </c>
      <c r="T820" s="19" t="n">
        <f aca="false">IF(OR($F820&lt;&gt;"Activo",Trabajadores!$I$73="No"),0,IF(I821=0,H820*(1+IF(PROY_BON="Sí",Trabajadores!$P$73,0))*Trabajadores!$S$73/6*(Trabajadores!$N$73&gt;=12),0))</f>
        <v>0</v>
      </c>
      <c r="U820" s="19" t="n">
        <f aca="false">IF($F820="Activo",IF(Trabajadores!$J$73="Sí",L820*2,L820),IF($F820="Cese",L820,0))</f>
        <v>0</v>
      </c>
      <c r="V820" s="19" t="n">
        <f aca="false">IF(OR($F820="Activo",$F820="Cese"),M820,0)</f>
        <v>0</v>
      </c>
      <c r="W820" s="19" t="n">
        <f aca="false">IF(OR($F820="Activo",$F820="Cese"),SUM(P810:P819),0)</f>
        <v>0</v>
      </c>
      <c r="X820" s="36" t="n">
        <f aca="false">IF(OR($F820="Activo",$F820="Cese"),R820+S820+T820+U820+V820+W820,0)</f>
        <v>0</v>
      </c>
      <c r="Y820" s="19" t="n">
        <f aca="false">IF(OR($F820="Activo",$F820="Cese"),DED_FIJA,0)</f>
        <v>0</v>
      </c>
      <c r="Z820" s="36" t="n">
        <f aca="false">MAX(0,X820-Y820)</f>
        <v>0</v>
      </c>
      <c r="AA820" s="19" t="n">
        <f aca="false">IF(Z820=0,0,MAX(0,MIN(Z820,Parámetros!$G$19)-Parámetros!$F$19)*Parámetros!$E$19)</f>
        <v>0</v>
      </c>
      <c r="AB820" s="19" t="n">
        <f aca="false">IF(Z820=0,0,MAX(0,MIN(Z820,Parámetros!$G$20)-Parámetros!$F$20)*Parámetros!$E$20)</f>
        <v>0</v>
      </c>
      <c r="AC820" s="19" t="n">
        <f aca="false">IF(Z820=0,0,MAX(0,MIN(Z820,Parámetros!$G$21)-Parámetros!$F$21)*Parámetros!$E$21)</f>
        <v>0</v>
      </c>
      <c r="AD820" s="19" t="n">
        <f aca="false">IF(Z820=0,0,MAX(0,MIN(Z820,Parámetros!$G$22)-Parámetros!$F$22)*Parámetros!$E$22)</f>
        <v>0</v>
      </c>
      <c r="AE820" s="19" t="n">
        <f aca="false">IF(Z820=0,0,MAX(0,MIN(Z820,Parámetros!$G$23)-Parámetros!$F$23)*Parámetros!$E$23)</f>
        <v>0</v>
      </c>
      <c r="AF820" s="36" t="n">
        <f aca="false">SUM(AA820:AE820)</f>
        <v>0</v>
      </c>
      <c r="AG820" s="45" t="str">
        <f aca="false">IF(AM820&lt;=0,"-",INDEX(TR_TASA,MATCH(AM820,TR_DESDE,1)))</f>
        <v>-</v>
      </c>
      <c r="AH820" s="44" t="n">
        <f aca="false">IF($F820="Cese",1,IF($F820="Activo",INDEX(DIV_N,11),0))</f>
        <v>0</v>
      </c>
      <c r="AI820" s="44" t="n">
        <f aca="false">IF($F820="Cese",10,IF($F820="Activo",INDEX(DIV_HASTA,11),0))</f>
        <v>0</v>
      </c>
      <c r="AJ820" s="19" t="n">
        <f aca="false">IF(OR($F820="Activo",$F820="Cese"),SUMIFS(AV810:AV819,D810:D819,"&lt;="&amp;AI820),0)</f>
        <v>0</v>
      </c>
      <c r="AK820" s="19" t="n">
        <f aca="false">IF(OR($F820="Activo",$F820="Cese"),MAX(0,(AF820-AJ820)/AH820),0)</f>
        <v>0</v>
      </c>
      <c r="AL820" s="19" t="n">
        <f aca="false">IF(OR($F820="Activo",$F820="Cese"),K820+IF(PROY_BON="Sí",0,J820),0)</f>
        <v>0</v>
      </c>
      <c r="AM820" s="19" t="n">
        <f aca="false">IF(AL820&gt;0,MAX(0,X820+AL820-Y820),Z820)</f>
        <v>0</v>
      </c>
      <c r="AN820" s="19" t="n">
        <f aca="false">SUMPRODUCT((AM820&gt;TR_DESDE)*(AM820-TR_DESDE)*TR_INC)</f>
        <v>0</v>
      </c>
      <c r="AO820" s="19" t="n">
        <f aca="false">IF(AL820&gt;0,MAX(0,AN820-IF($F820="Cese",MAX(AF820,AJ820),AF820)),0)</f>
        <v>0</v>
      </c>
      <c r="AP820" s="46" t="n">
        <f aca="false">IF(OR($F820="Activo",$F820="Cese"),ROUND(AK820+AO820,2),0)</f>
        <v>0</v>
      </c>
      <c r="AQ820" s="19" t="n">
        <f aca="false">IF($F820="Cese",MAX(0,AJ820-AN820),0)</f>
        <v>0</v>
      </c>
      <c r="AR820" s="19" t="str">
        <f aca="false">IF($B820="","",IF(COUNTIFS(RP_COD,$B820,'Retenciones Planilla'!$M$6:$M$105,"&lt;&gt;")=0,"",SUMIFS('Retenciones Planilla'!$M$6:$M$105,RP_COD,$B820)))</f>
        <v/>
      </c>
      <c r="AS820" s="19" t="str">
        <f aca="false">IF(AR820="","",AR820-AP820)</f>
        <v/>
      </c>
      <c r="AT820" s="23" t="str">
        <f aca="false">IF($B820="","",IF(NOT(OR($F820="Activo",$F820="Cese")),IF(N(AR820)=0,"—","Revisar: sin vínculo"),IF(AR820="",IF(AP820=0,"No corresponde","Sin dato planilla"),IF(ABS(AS820)&lt;=TOL,"OK",IF(AS820&gt;0,"Retuvo de más","Retuvo de menos")))))</f>
        <v/>
      </c>
      <c r="AU820" s="19" t="n">
        <f aca="false">IF(AND(BASE_RET="Planilla (si existe)",AR820&lt;&gt;""),AR820,AP820)</f>
        <v>0</v>
      </c>
      <c r="AV820" s="19" t="n">
        <f aca="false">AU820+N820</f>
        <v>0</v>
      </c>
    </row>
    <row r="821" customFormat="false" ht="15" hidden="false" customHeight="false" outlineLevel="0" collapsed="false">
      <c r="A821" s="43" t="n">
        <v>68</v>
      </c>
      <c r="B821" s="35" t="str">
        <f aca="false">IF(Trabajadores!$B$73="","",Trabajadores!$B$73)</f>
        <v/>
      </c>
      <c r="C821" s="35" t="str">
        <f aca="false">IF($B821="","",Trabajadores!$D$73)</f>
        <v/>
      </c>
      <c r="D821" s="43" t="n">
        <v>12</v>
      </c>
      <c r="E821" s="23" t="s">
        <v>309</v>
      </c>
      <c r="F821" s="23" t="str">
        <f aca="false">IF($B821="","",IF(OR(12&lt;Trabajadores!$M$73,12&gt;Trabajadores!$N$73),"No vinculado",IF(AND(12=Trabajadores!$N$73,Trabajadores!$O$73="Sí"),"Cese","Activo")))</f>
        <v/>
      </c>
      <c r="G821" s="19" t="n">
        <f aca="false">IF($B821="",0,SUMIFS(Ingresos!$Z$6:$Z$1505,ING_COD,$B821,ING_CLASE,"ORD"))</f>
        <v>0</v>
      </c>
      <c r="H821" s="19" t="n">
        <f aca="false">IF($B821="",0,SUMIFS(Ingresos!$Z$6:$Z$1505,ING_COD,$B821,ING_CLASE,"ORD",ING_COMP,"Sí"))</f>
        <v>0</v>
      </c>
      <c r="I821" s="19" t="n">
        <f aca="false">IF($B821="",0,SUMIFS(Ingresos!$Z$6:$Z$1505,ING_COD,$B821,ING_CLASE,"GRA"))</f>
        <v>0</v>
      </c>
      <c r="J821" s="19" t="n">
        <f aca="false">IF($B821="",0,SUMIFS(Ingresos!$Z$6:$Z$1505,ING_COD,$B821,ING_CLASE,"BON"))</f>
        <v>0</v>
      </c>
      <c r="K821" s="19" t="n">
        <f aca="false">IF($B821="",0,SUMIFS(Ingresos!$Z$6:$Z$1505,ING_COD,$B821,ING_CLASE,"EXT"))</f>
        <v>0</v>
      </c>
      <c r="L821" s="19" t="n">
        <f aca="false">IF($B821="",0,SUMIFS(Ingresos!$Z$6:$Z$1505,ING_COD,$B821,ING_CLASE,"OTO"))</f>
        <v>0</v>
      </c>
      <c r="M821" s="19" t="n">
        <f aca="false">IF($B821="",0,SUMIFS(Ingresos!$Z$6:$Z$1505,ING_COD,$B821,ING_CLASE,"OTX"))</f>
        <v>0</v>
      </c>
      <c r="N821" s="19" t="n">
        <f aca="false">IF($B821="",0,SUMIFS(Ingresos!$Z$6:$Z$1505,ING_COD,$B821,ING_CLASE,"RETO"))</f>
        <v>0</v>
      </c>
      <c r="O821" s="19" t="n">
        <f aca="false">IF($B821="",0,SUMIFS(Ingresos!$Z$6:$Z$1505,ING_COD,$B821,ING_CLASE,"INA"))</f>
        <v>0</v>
      </c>
      <c r="P821" s="19" t="n">
        <f aca="false">G821+I821+J821+K821+L821+M821</f>
        <v>0</v>
      </c>
      <c r="Q821" s="44" t="n">
        <f aca="false">IF($F821="Activo",1,IF($F821="Cese",1,0))</f>
        <v>0</v>
      </c>
      <c r="R821" s="19" t="n">
        <f aca="false">G821*Q821</f>
        <v>0</v>
      </c>
      <c r="S821" s="19" t="n">
        <f aca="false">IF($F821="Activo",SUMIFS(I821:I821,$D821:$D821,"&lt;="&amp;Trabajadores!$N$73)+IF(PROY_BON="Sí",SUMIFS(J821:J821,$D821:$D821,"&lt;="&amp;Trabajadores!$N$73),0),IF($F821="Cese",I821+IF(PROY_BON="Sí",J821,0),0))</f>
        <v>0</v>
      </c>
      <c r="T821" s="19" t="n">
        <f aca="false">0</f>
        <v>0</v>
      </c>
      <c r="U821" s="19" t="n">
        <f aca="false">IF($F821="Activo",IF(Trabajadores!$J$73="Sí",L821*1,L821),IF($F821="Cese",L821,0))</f>
        <v>0</v>
      </c>
      <c r="V821" s="19" t="n">
        <f aca="false">IF(OR($F821="Activo",$F821="Cese"),M821,0)</f>
        <v>0</v>
      </c>
      <c r="W821" s="19" t="n">
        <f aca="false">IF(OR($F821="Activo",$F821="Cese"),SUM(P810:P820),0)</f>
        <v>0</v>
      </c>
      <c r="X821" s="36" t="n">
        <f aca="false">IF(OR($F821="Activo",$F821="Cese"),R821+S821+T821+U821+V821+W821,0)</f>
        <v>0</v>
      </c>
      <c r="Y821" s="19" t="n">
        <f aca="false">IF(OR($F821="Activo",$F821="Cese"),DED_FIJA,0)</f>
        <v>0</v>
      </c>
      <c r="Z821" s="36" t="n">
        <f aca="false">MAX(0,X821-Y821)</f>
        <v>0</v>
      </c>
      <c r="AA821" s="19" t="n">
        <f aca="false">IF(Z821=0,0,MAX(0,MIN(Z821,Parámetros!$G$19)-Parámetros!$F$19)*Parámetros!$E$19)</f>
        <v>0</v>
      </c>
      <c r="AB821" s="19" t="n">
        <f aca="false">IF(Z821=0,0,MAX(0,MIN(Z821,Parámetros!$G$20)-Parámetros!$F$20)*Parámetros!$E$20)</f>
        <v>0</v>
      </c>
      <c r="AC821" s="19" t="n">
        <f aca="false">IF(Z821=0,0,MAX(0,MIN(Z821,Parámetros!$G$21)-Parámetros!$F$21)*Parámetros!$E$21)</f>
        <v>0</v>
      </c>
      <c r="AD821" s="19" t="n">
        <f aca="false">IF(Z821=0,0,MAX(0,MIN(Z821,Parámetros!$G$22)-Parámetros!$F$22)*Parámetros!$E$22)</f>
        <v>0</v>
      </c>
      <c r="AE821" s="19" t="n">
        <f aca="false">IF(Z821=0,0,MAX(0,MIN(Z821,Parámetros!$G$23)-Parámetros!$F$23)*Parámetros!$E$23)</f>
        <v>0</v>
      </c>
      <c r="AF821" s="36" t="n">
        <f aca="false">SUM(AA821:AE821)</f>
        <v>0</v>
      </c>
      <c r="AG821" s="45" t="str">
        <f aca="false">IF(AM821&lt;=0,"-",INDEX(TR_TASA,MATCH(AM821,TR_DESDE,1)))</f>
        <v>-</v>
      </c>
      <c r="AH821" s="44" t="n">
        <f aca="false">IF($F821="Cese",1,IF($F821="Activo",INDEX(DIV_N,12),0))</f>
        <v>0</v>
      </c>
      <c r="AI821" s="44" t="n">
        <f aca="false">IF($F821="Cese",11,IF($F821="Activo",INDEX(DIV_HASTA,12),0))</f>
        <v>0</v>
      </c>
      <c r="AJ821" s="19" t="n">
        <f aca="false">IF(OR($F821="Activo",$F821="Cese"),SUMIFS(AV810:AV820,D810:D820,"&lt;="&amp;AI821),0)</f>
        <v>0</v>
      </c>
      <c r="AK821" s="19" t="n">
        <f aca="false">IF(OR($F821="Activo",$F821="Cese"),MAX(0,(AF821-AJ821)/AH821),0)</f>
        <v>0</v>
      </c>
      <c r="AL821" s="19" t="n">
        <f aca="false">IF(OR($F821="Activo",$F821="Cese"),K821+IF(PROY_BON="Sí",0,J821),0)</f>
        <v>0</v>
      </c>
      <c r="AM821" s="19" t="n">
        <f aca="false">IF(AL821&gt;0,MAX(0,X821+AL821-Y821),Z821)</f>
        <v>0</v>
      </c>
      <c r="AN821" s="19" t="n">
        <f aca="false">SUMPRODUCT((AM821&gt;TR_DESDE)*(AM821-TR_DESDE)*TR_INC)</f>
        <v>0</v>
      </c>
      <c r="AO821" s="19" t="n">
        <f aca="false">IF(AL821&gt;0,MAX(0,AN821-IF(TRUE(),MAX(AF821,AJ821),AF821)),0)</f>
        <v>0</v>
      </c>
      <c r="AP821" s="46" t="n">
        <f aca="false">IF(OR($F821="Activo",$F821="Cese"),ROUND(AK821+AO821,2),0)</f>
        <v>0</v>
      </c>
      <c r="AQ821" s="19" t="n">
        <f aca="false">IF(OR($F821="Activo",$F821="Cese"),MAX(0,AJ821-AN821),0)</f>
        <v>0</v>
      </c>
      <c r="AR821" s="19" t="str">
        <f aca="false">IF($B821="","",IF(COUNTIFS(RP_COD,$B821,'Retenciones Planilla'!$N$6:$N$105,"&lt;&gt;")=0,"",SUMIFS('Retenciones Planilla'!$N$6:$N$105,RP_COD,$B821)))</f>
        <v/>
      </c>
      <c r="AS821" s="19" t="str">
        <f aca="false">IF(AR821="","",AR821-AP821)</f>
        <v/>
      </c>
      <c r="AT821" s="23" t="str">
        <f aca="false">IF($B821="","",IF(NOT(OR($F821="Activo",$F821="Cese")),IF(N(AR821)=0,"—","Revisar: sin vínculo"),IF(AR821="",IF(AP821=0,"No corresponde","Sin dato planilla"),IF(ABS(AS821)&lt;=TOL,"OK",IF(AS821&gt;0,"Retuvo de más","Retuvo de menos")))))</f>
        <v/>
      </c>
      <c r="AU821" s="19" t="n">
        <f aca="false">IF(AND(BASE_RET="Planilla (si existe)",AR821&lt;&gt;""),AR821,AP821)</f>
        <v>0</v>
      </c>
      <c r="AV821" s="19" t="n">
        <f aca="false">AU821+N821</f>
        <v>0</v>
      </c>
    </row>
    <row r="822" customFormat="false" ht="15" hidden="false" customHeight="false" outlineLevel="0" collapsed="false">
      <c r="A822" s="43" t="n">
        <v>69</v>
      </c>
      <c r="B822" s="35" t="str">
        <f aca="false">IF(Trabajadores!$B$74="","",Trabajadores!$B$74)</f>
        <v/>
      </c>
      <c r="C822" s="35" t="str">
        <f aca="false">IF($B822="","",Trabajadores!$D$74)</f>
        <v/>
      </c>
      <c r="D822" s="43" t="n">
        <v>1</v>
      </c>
      <c r="E822" s="23" t="s">
        <v>298</v>
      </c>
      <c r="F822" s="23" t="str">
        <f aca="false">IF($B822="","",IF(OR(1&lt;Trabajadores!$M$74,1&gt;Trabajadores!$N$74),"No vinculado",IF(AND(1=Trabajadores!$N$74,Trabajadores!$O$74="Sí"),"Cese","Activo")))</f>
        <v/>
      </c>
      <c r="G822" s="19" t="n">
        <f aca="false">IF($B822="",0,SUMIFS(Ingresos!$O$6:$O$1505,ING_COD,$B822,ING_CLASE,"ORD"))</f>
        <v>0</v>
      </c>
      <c r="H822" s="19" t="n">
        <f aca="false">IF($B822="",0,SUMIFS(Ingresos!$O$6:$O$1505,ING_COD,$B822,ING_CLASE,"ORD",ING_COMP,"Sí"))</f>
        <v>0</v>
      </c>
      <c r="I822" s="19" t="n">
        <f aca="false">IF($B822="",0,SUMIFS(Ingresos!$O$6:$O$1505,ING_COD,$B822,ING_CLASE,"GRA"))</f>
        <v>0</v>
      </c>
      <c r="J822" s="19" t="n">
        <f aca="false">IF($B822="",0,SUMIFS(Ingresos!$O$6:$O$1505,ING_COD,$B822,ING_CLASE,"BON"))</f>
        <v>0</v>
      </c>
      <c r="K822" s="19" t="n">
        <f aca="false">IF($B822="",0,SUMIFS(Ingresos!$O$6:$O$1505,ING_COD,$B822,ING_CLASE,"EXT"))</f>
        <v>0</v>
      </c>
      <c r="L822" s="19" t="n">
        <f aca="false">IF($B822="",0,SUMIFS(Ingresos!$O$6:$O$1505,ING_COD,$B822,ING_CLASE,"OTO"))</f>
        <v>0</v>
      </c>
      <c r="M822" s="19" t="n">
        <f aca="false">IF($B822="",0,SUMIFS(Ingresos!$O$6:$O$1505,ING_COD,$B822,ING_CLASE,"OTX"))</f>
        <v>0</v>
      </c>
      <c r="N822" s="19" t="n">
        <f aca="false">IF($B822="",0,SUMIFS(Ingresos!$O$6:$O$1505,ING_COD,$B822,ING_CLASE,"RETO"))</f>
        <v>0</v>
      </c>
      <c r="O822" s="19" t="n">
        <f aca="false">IF($B822="",0,SUMIFS(Ingresos!$O$6:$O$1505,ING_COD,$B822,ING_CLASE,"INA"))</f>
        <v>0</v>
      </c>
      <c r="P822" s="19" t="n">
        <f aca="false">G822+I822+J822+K822+L822+M822</f>
        <v>0</v>
      </c>
      <c r="Q822" s="44" t="n">
        <f aca="false">IF($F822="Activo",12,IF($F822="Cese",1,0))</f>
        <v>0</v>
      </c>
      <c r="R822" s="19" t="n">
        <f aca="false">G822*Q822</f>
        <v>0</v>
      </c>
      <c r="S822" s="19" t="n">
        <f aca="false">IF($F822="Activo",SUMIFS(I822:I833,$D822:$D833,"&lt;="&amp;Trabajadores!$N$74)+IF(PROY_BON="Sí",SUMIFS(J822:J833,$D822:$D833,"&lt;="&amp;Trabajadores!$N$74),0),IF($F822="Cese",I822+IF(PROY_BON="Sí",J822,0),0))</f>
        <v>0</v>
      </c>
      <c r="T822" s="19" t="n">
        <f aca="false">IF(OR($F822&lt;&gt;"Activo",Trabajadores!$I$74="No"),0,IF(I828=0,H822*(1+IF(PROY_BON="Sí",Trabajadores!$P$74,0))*Trabajadores!$R$74/6*(Trabajadores!$N$74&gt;=7),0)+IF(I833=0,H822*(1+IF(PROY_BON="Sí",Trabajadores!$P$74,0))*Trabajadores!$S$74/6*(Trabajadores!$N$74&gt;=12),0))</f>
        <v>0</v>
      </c>
      <c r="U822" s="19" t="n">
        <f aca="false">IF($F822="Activo",IF(Trabajadores!$J$74="Sí",L822*12,L822),IF($F822="Cese",L822,0))</f>
        <v>0</v>
      </c>
      <c r="V822" s="19" t="n">
        <f aca="false">IF(OR($F822="Activo",$F822="Cese"),M822,0)</f>
        <v>0</v>
      </c>
      <c r="W822" s="19" t="n">
        <f aca="false">0</f>
        <v>0</v>
      </c>
      <c r="X822" s="36" t="n">
        <f aca="false">IF(OR($F822="Activo",$F822="Cese"),R822+S822+T822+U822+V822+W822,0)</f>
        <v>0</v>
      </c>
      <c r="Y822" s="19" t="n">
        <f aca="false">IF(OR($F822="Activo",$F822="Cese"),DED_FIJA,0)</f>
        <v>0</v>
      </c>
      <c r="Z822" s="36" t="n">
        <f aca="false">MAX(0,X822-Y822)</f>
        <v>0</v>
      </c>
      <c r="AA822" s="19" t="n">
        <f aca="false">IF(Z822=0,0,MAX(0,MIN(Z822,Parámetros!$G$19)-Parámetros!$F$19)*Parámetros!$E$19)</f>
        <v>0</v>
      </c>
      <c r="AB822" s="19" t="n">
        <f aca="false">IF(Z822=0,0,MAX(0,MIN(Z822,Parámetros!$G$20)-Parámetros!$F$20)*Parámetros!$E$20)</f>
        <v>0</v>
      </c>
      <c r="AC822" s="19" t="n">
        <f aca="false">IF(Z822=0,0,MAX(0,MIN(Z822,Parámetros!$G$21)-Parámetros!$F$21)*Parámetros!$E$21)</f>
        <v>0</v>
      </c>
      <c r="AD822" s="19" t="n">
        <f aca="false">IF(Z822=0,0,MAX(0,MIN(Z822,Parámetros!$G$22)-Parámetros!$F$22)*Parámetros!$E$22)</f>
        <v>0</v>
      </c>
      <c r="AE822" s="19" t="n">
        <f aca="false">IF(Z822=0,0,MAX(0,MIN(Z822,Parámetros!$G$23)-Parámetros!$F$23)*Parámetros!$E$23)</f>
        <v>0</v>
      </c>
      <c r="AF822" s="36" t="n">
        <f aca="false">SUM(AA822:AE822)</f>
        <v>0</v>
      </c>
      <c r="AG822" s="45" t="str">
        <f aca="false">IF(AM822&lt;=0,"-",INDEX(TR_TASA,MATCH(AM822,TR_DESDE,1)))</f>
        <v>-</v>
      </c>
      <c r="AH822" s="44" t="n">
        <f aca="false">IF($F822="Cese",1,IF($F822="Activo",INDEX(DIV_N,1),0))</f>
        <v>0</v>
      </c>
      <c r="AI822" s="44" t="n">
        <f aca="false">IF($F822="Cese",0,IF($F822="Activo",INDEX(DIV_HASTA,1),0))</f>
        <v>0</v>
      </c>
      <c r="AJ822" s="19" t="n">
        <f aca="false">0</f>
        <v>0</v>
      </c>
      <c r="AK822" s="19" t="n">
        <f aca="false">IF(OR($F822="Activo",$F822="Cese"),MAX(0,(AF822-AJ822)/AH822),0)</f>
        <v>0</v>
      </c>
      <c r="AL822" s="19" t="n">
        <f aca="false">IF(OR($F822="Activo",$F822="Cese"),K822+IF(PROY_BON="Sí",0,J822),0)</f>
        <v>0</v>
      </c>
      <c r="AM822" s="19" t="n">
        <f aca="false">IF(AL822&gt;0,MAX(0,X822+AL822-Y822),Z822)</f>
        <v>0</v>
      </c>
      <c r="AN822" s="19" t="n">
        <f aca="false">SUMPRODUCT((AM822&gt;TR_DESDE)*(AM822-TR_DESDE)*TR_INC)</f>
        <v>0</v>
      </c>
      <c r="AO822" s="19" t="n">
        <f aca="false">IF(AL822&gt;0,MAX(0,AN822-IF($F822="Cese",MAX(AF822,AJ822),AF822)),0)</f>
        <v>0</v>
      </c>
      <c r="AP822" s="46" t="n">
        <f aca="false">IF(OR($F822="Activo",$F822="Cese"),ROUND(AK822+AO822,2),0)</f>
        <v>0</v>
      </c>
      <c r="AQ822" s="19" t="n">
        <f aca="false">IF($F822="Cese",MAX(0,AJ822-AN822),0)</f>
        <v>0</v>
      </c>
      <c r="AR822" s="19" t="str">
        <f aca="false">IF($B822="","",IF(COUNTIFS(RP_COD,$B822,'Retenciones Planilla'!$C$6:$C$105,"&lt;&gt;")=0,"",SUMIFS('Retenciones Planilla'!$C$6:$C$105,RP_COD,$B822)))</f>
        <v/>
      </c>
      <c r="AS822" s="19" t="str">
        <f aca="false">IF(AR822="","",AR822-AP822)</f>
        <v/>
      </c>
      <c r="AT822" s="23" t="str">
        <f aca="false">IF($B822="","",IF(NOT(OR($F822="Activo",$F822="Cese")),IF(N(AR822)=0,"—","Revisar: sin vínculo"),IF(AR822="",IF(AP822=0,"No corresponde","Sin dato planilla"),IF(ABS(AS822)&lt;=TOL,"OK",IF(AS822&gt;0,"Retuvo de más","Retuvo de menos")))))</f>
        <v/>
      </c>
      <c r="AU822" s="19" t="n">
        <f aca="false">IF(AND(BASE_RET="Planilla (si existe)",AR822&lt;&gt;""),AR822,AP822)</f>
        <v>0</v>
      </c>
      <c r="AV822" s="19" t="n">
        <f aca="false">AU822+N822</f>
        <v>0</v>
      </c>
    </row>
    <row r="823" customFormat="false" ht="15" hidden="false" customHeight="false" outlineLevel="0" collapsed="false">
      <c r="A823" s="43" t="n">
        <v>69</v>
      </c>
      <c r="B823" s="35" t="str">
        <f aca="false">IF(Trabajadores!$B$74="","",Trabajadores!$B$74)</f>
        <v/>
      </c>
      <c r="C823" s="35" t="str">
        <f aca="false">IF($B823="","",Trabajadores!$D$74)</f>
        <v/>
      </c>
      <c r="D823" s="43" t="n">
        <v>2</v>
      </c>
      <c r="E823" s="23" t="s">
        <v>299</v>
      </c>
      <c r="F823" s="23" t="str">
        <f aca="false">IF($B823="","",IF(OR(2&lt;Trabajadores!$M$74,2&gt;Trabajadores!$N$74),"No vinculado",IF(AND(2=Trabajadores!$N$74,Trabajadores!$O$74="Sí"),"Cese","Activo")))</f>
        <v/>
      </c>
      <c r="G823" s="19" t="n">
        <f aca="false">IF($B823="",0,SUMIFS(Ingresos!$P$6:$P$1505,ING_COD,$B823,ING_CLASE,"ORD"))</f>
        <v>0</v>
      </c>
      <c r="H823" s="19" t="n">
        <f aca="false">IF($B823="",0,SUMIFS(Ingresos!$P$6:$P$1505,ING_COD,$B823,ING_CLASE,"ORD",ING_COMP,"Sí"))</f>
        <v>0</v>
      </c>
      <c r="I823" s="19" t="n">
        <f aca="false">IF($B823="",0,SUMIFS(Ingresos!$P$6:$P$1505,ING_COD,$B823,ING_CLASE,"GRA"))</f>
        <v>0</v>
      </c>
      <c r="J823" s="19" t="n">
        <f aca="false">IF($B823="",0,SUMIFS(Ingresos!$P$6:$P$1505,ING_COD,$B823,ING_CLASE,"BON"))</f>
        <v>0</v>
      </c>
      <c r="K823" s="19" t="n">
        <f aca="false">IF($B823="",0,SUMIFS(Ingresos!$P$6:$P$1505,ING_COD,$B823,ING_CLASE,"EXT"))</f>
        <v>0</v>
      </c>
      <c r="L823" s="19" t="n">
        <f aca="false">IF($B823="",0,SUMIFS(Ingresos!$P$6:$P$1505,ING_COD,$B823,ING_CLASE,"OTO"))</f>
        <v>0</v>
      </c>
      <c r="M823" s="19" t="n">
        <f aca="false">IF($B823="",0,SUMIFS(Ingresos!$P$6:$P$1505,ING_COD,$B823,ING_CLASE,"OTX"))</f>
        <v>0</v>
      </c>
      <c r="N823" s="19" t="n">
        <f aca="false">IF($B823="",0,SUMIFS(Ingresos!$P$6:$P$1505,ING_COD,$B823,ING_CLASE,"RETO"))</f>
        <v>0</v>
      </c>
      <c r="O823" s="19" t="n">
        <f aca="false">IF($B823="",0,SUMIFS(Ingresos!$P$6:$P$1505,ING_COD,$B823,ING_CLASE,"INA"))</f>
        <v>0</v>
      </c>
      <c r="P823" s="19" t="n">
        <f aca="false">G823+I823+J823+K823+L823+M823</f>
        <v>0</v>
      </c>
      <c r="Q823" s="44" t="n">
        <f aca="false">IF($F823="Activo",11,IF($F823="Cese",1,0))</f>
        <v>0</v>
      </c>
      <c r="R823" s="19" t="n">
        <f aca="false">G823*Q823</f>
        <v>0</v>
      </c>
      <c r="S823" s="19" t="n">
        <f aca="false">IF($F823="Activo",SUMIFS(I823:I833,$D823:$D833,"&lt;="&amp;Trabajadores!$N$74)+IF(PROY_BON="Sí",SUMIFS(J823:J833,$D823:$D833,"&lt;="&amp;Trabajadores!$N$74),0),IF($F823="Cese",I823+IF(PROY_BON="Sí",J823,0),0))</f>
        <v>0</v>
      </c>
      <c r="T823" s="19" t="n">
        <f aca="false">IF(OR($F823&lt;&gt;"Activo",Trabajadores!$I$74="No"),0,IF(I828=0,H823*(1+IF(PROY_BON="Sí",Trabajadores!$P$74,0))*Trabajadores!$R$74/6*(Trabajadores!$N$74&gt;=7),0)+IF(I833=0,H823*(1+IF(PROY_BON="Sí",Trabajadores!$P$74,0))*Trabajadores!$S$74/6*(Trabajadores!$N$74&gt;=12),0))</f>
        <v>0</v>
      </c>
      <c r="U823" s="19" t="n">
        <f aca="false">IF($F823="Activo",IF(Trabajadores!$J$74="Sí",L823*11,L823),IF($F823="Cese",L823,0))</f>
        <v>0</v>
      </c>
      <c r="V823" s="19" t="n">
        <f aca="false">IF(OR($F823="Activo",$F823="Cese"),M823,0)</f>
        <v>0</v>
      </c>
      <c r="W823" s="19" t="n">
        <f aca="false">IF(OR($F823="Activo",$F823="Cese"),SUM(P822:P822),0)</f>
        <v>0</v>
      </c>
      <c r="X823" s="36" t="n">
        <f aca="false">IF(OR($F823="Activo",$F823="Cese"),R823+S823+T823+U823+V823+W823,0)</f>
        <v>0</v>
      </c>
      <c r="Y823" s="19" t="n">
        <f aca="false">IF(OR($F823="Activo",$F823="Cese"),DED_FIJA,0)</f>
        <v>0</v>
      </c>
      <c r="Z823" s="36" t="n">
        <f aca="false">MAX(0,X823-Y823)</f>
        <v>0</v>
      </c>
      <c r="AA823" s="19" t="n">
        <f aca="false">IF(Z823=0,0,MAX(0,MIN(Z823,Parámetros!$G$19)-Parámetros!$F$19)*Parámetros!$E$19)</f>
        <v>0</v>
      </c>
      <c r="AB823" s="19" t="n">
        <f aca="false">IF(Z823=0,0,MAX(0,MIN(Z823,Parámetros!$G$20)-Parámetros!$F$20)*Parámetros!$E$20)</f>
        <v>0</v>
      </c>
      <c r="AC823" s="19" t="n">
        <f aca="false">IF(Z823=0,0,MAX(0,MIN(Z823,Parámetros!$G$21)-Parámetros!$F$21)*Parámetros!$E$21)</f>
        <v>0</v>
      </c>
      <c r="AD823" s="19" t="n">
        <f aca="false">IF(Z823=0,0,MAX(0,MIN(Z823,Parámetros!$G$22)-Parámetros!$F$22)*Parámetros!$E$22)</f>
        <v>0</v>
      </c>
      <c r="AE823" s="19" t="n">
        <f aca="false">IF(Z823=0,0,MAX(0,MIN(Z823,Parámetros!$G$23)-Parámetros!$F$23)*Parámetros!$E$23)</f>
        <v>0</v>
      </c>
      <c r="AF823" s="36" t="n">
        <f aca="false">SUM(AA823:AE823)</f>
        <v>0</v>
      </c>
      <c r="AG823" s="45" t="str">
        <f aca="false">IF(AM823&lt;=0,"-",INDEX(TR_TASA,MATCH(AM823,TR_DESDE,1)))</f>
        <v>-</v>
      </c>
      <c r="AH823" s="44" t="n">
        <f aca="false">IF($F823="Cese",1,IF($F823="Activo",INDEX(DIV_N,2),0))</f>
        <v>0</v>
      </c>
      <c r="AI823" s="44" t="n">
        <f aca="false">IF($F823="Cese",1,IF($F823="Activo",INDEX(DIV_HASTA,2),0))</f>
        <v>0</v>
      </c>
      <c r="AJ823" s="19" t="n">
        <f aca="false">IF(OR($F823="Activo",$F823="Cese"),SUMIFS(AV822:AV822,D822:D822,"&lt;="&amp;AI823),0)</f>
        <v>0</v>
      </c>
      <c r="AK823" s="19" t="n">
        <f aca="false">IF(OR($F823="Activo",$F823="Cese"),MAX(0,(AF823-AJ823)/AH823),0)</f>
        <v>0</v>
      </c>
      <c r="AL823" s="19" t="n">
        <f aca="false">IF(OR($F823="Activo",$F823="Cese"),K823+IF(PROY_BON="Sí",0,J823),0)</f>
        <v>0</v>
      </c>
      <c r="AM823" s="19" t="n">
        <f aca="false">IF(AL823&gt;0,MAX(0,X823+AL823-Y823),Z823)</f>
        <v>0</v>
      </c>
      <c r="AN823" s="19" t="n">
        <f aca="false">SUMPRODUCT((AM823&gt;TR_DESDE)*(AM823-TR_DESDE)*TR_INC)</f>
        <v>0</v>
      </c>
      <c r="AO823" s="19" t="n">
        <f aca="false">IF(AL823&gt;0,MAX(0,AN823-IF($F823="Cese",MAX(AF823,AJ823),AF823)),0)</f>
        <v>0</v>
      </c>
      <c r="AP823" s="46" t="n">
        <f aca="false">IF(OR($F823="Activo",$F823="Cese"),ROUND(AK823+AO823,2),0)</f>
        <v>0</v>
      </c>
      <c r="AQ823" s="19" t="n">
        <f aca="false">IF($F823="Cese",MAX(0,AJ823-AN823),0)</f>
        <v>0</v>
      </c>
      <c r="AR823" s="19" t="str">
        <f aca="false">IF($B823="","",IF(COUNTIFS(RP_COD,$B823,'Retenciones Planilla'!$D$6:$D$105,"&lt;&gt;")=0,"",SUMIFS('Retenciones Planilla'!$D$6:$D$105,RP_COD,$B823)))</f>
        <v/>
      </c>
      <c r="AS823" s="19" t="str">
        <f aca="false">IF(AR823="","",AR823-AP823)</f>
        <v/>
      </c>
      <c r="AT823" s="23" t="str">
        <f aca="false">IF($B823="","",IF(NOT(OR($F823="Activo",$F823="Cese")),IF(N(AR823)=0,"—","Revisar: sin vínculo"),IF(AR823="",IF(AP823=0,"No corresponde","Sin dato planilla"),IF(ABS(AS823)&lt;=TOL,"OK",IF(AS823&gt;0,"Retuvo de más","Retuvo de menos")))))</f>
        <v/>
      </c>
      <c r="AU823" s="19" t="n">
        <f aca="false">IF(AND(BASE_RET="Planilla (si existe)",AR823&lt;&gt;""),AR823,AP823)</f>
        <v>0</v>
      </c>
      <c r="AV823" s="19" t="n">
        <f aca="false">AU823+N823</f>
        <v>0</v>
      </c>
    </row>
    <row r="824" customFormat="false" ht="15" hidden="false" customHeight="false" outlineLevel="0" collapsed="false">
      <c r="A824" s="43" t="n">
        <v>69</v>
      </c>
      <c r="B824" s="35" t="str">
        <f aca="false">IF(Trabajadores!$B$74="","",Trabajadores!$B$74)</f>
        <v/>
      </c>
      <c r="C824" s="35" t="str">
        <f aca="false">IF($B824="","",Trabajadores!$D$74)</f>
        <v/>
      </c>
      <c r="D824" s="43" t="n">
        <v>3</v>
      </c>
      <c r="E824" s="23" t="s">
        <v>300</v>
      </c>
      <c r="F824" s="23" t="str">
        <f aca="false">IF($B824="","",IF(OR(3&lt;Trabajadores!$M$74,3&gt;Trabajadores!$N$74),"No vinculado",IF(AND(3=Trabajadores!$N$74,Trabajadores!$O$74="Sí"),"Cese","Activo")))</f>
        <v/>
      </c>
      <c r="G824" s="19" t="n">
        <f aca="false">IF($B824="",0,SUMIFS(Ingresos!$Q$6:$Q$1505,ING_COD,$B824,ING_CLASE,"ORD"))</f>
        <v>0</v>
      </c>
      <c r="H824" s="19" t="n">
        <f aca="false">IF($B824="",0,SUMIFS(Ingresos!$Q$6:$Q$1505,ING_COD,$B824,ING_CLASE,"ORD",ING_COMP,"Sí"))</f>
        <v>0</v>
      </c>
      <c r="I824" s="19" t="n">
        <f aca="false">IF($B824="",0,SUMIFS(Ingresos!$Q$6:$Q$1505,ING_COD,$B824,ING_CLASE,"GRA"))</f>
        <v>0</v>
      </c>
      <c r="J824" s="19" t="n">
        <f aca="false">IF($B824="",0,SUMIFS(Ingresos!$Q$6:$Q$1505,ING_COD,$B824,ING_CLASE,"BON"))</f>
        <v>0</v>
      </c>
      <c r="K824" s="19" t="n">
        <f aca="false">IF($B824="",0,SUMIFS(Ingresos!$Q$6:$Q$1505,ING_COD,$B824,ING_CLASE,"EXT"))</f>
        <v>0</v>
      </c>
      <c r="L824" s="19" t="n">
        <f aca="false">IF($B824="",0,SUMIFS(Ingresos!$Q$6:$Q$1505,ING_COD,$B824,ING_CLASE,"OTO"))</f>
        <v>0</v>
      </c>
      <c r="M824" s="19" t="n">
        <f aca="false">IF($B824="",0,SUMIFS(Ingresos!$Q$6:$Q$1505,ING_COD,$B824,ING_CLASE,"OTX"))</f>
        <v>0</v>
      </c>
      <c r="N824" s="19" t="n">
        <f aca="false">IF($B824="",0,SUMIFS(Ingresos!$Q$6:$Q$1505,ING_COD,$B824,ING_CLASE,"RETO"))</f>
        <v>0</v>
      </c>
      <c r="O824" s="19" t="n">
        <f aca="false">IF($B824="",0,SUMIFS(Ingresos!$Q$6:$Q$1505,ING_COD,$B824,ING_CLASE,"INA"))</f>
        <v>0</v>
      </c>
      <c r="P824" s="19" t="n">
        <f aca="false">G824+I824+J824+K824+L824+M824</f>
        <v>0</v>
      </c>
      <c r="Q824" s="44" t="n">
        <f aca="false">IF($F824="Activo",10,IF($F824="Cese",1,0))</f>
        <v>0</v>
      </c>
      <c r="R824" s="19" t="n">
        <f aca="false">G824*Q824</f>
        <v>0</v>
      </c>
      <c r="S824" s="19" t="n">
        <f aca="false">IF($F824="Activo",SUMIFS(I824:I833,$D824:$D833,"&lt;="&amp;Trabajadores!$N$74)+IF(PROY_BON="Sí",SUMIFS(J824:J833,$D824:$D833,"&lt;="&amp;Trabajadores!$N$74),0),IF($F824="Cese",I824+IF(PROY_BON="Sí",J824,0),0))</f>
        <v>0</v>
      </c>
      <c r="T824" s="19" t="n">
        <f aca="false">IF(OR($F824&lt;&gt;"Activo",Trabajadores!$I$74="No"),0,IF(I828=0,H824*(1+IF(PROY_BON="Sí",Trabajadores!$P$74,0))*Trabajadores!$R$74/6*(Trabajadores!$N$74&gt;=7),0)+IF(I833=0,H824*(1+IF(PROY_BON="Sí",Trabajadores!$P$74,0))*Trabajadores!$S$74/6*(Trabajadores!$N$74&gt;=12),0))</f>
        <v>0</v>
      </c>
      <c r="U824" s="19" t="n">
        <f aca="false">IF($F824="Activo",IF(Trabajadores!$J$74="Sí",L824*10,L824),IF($F824="Cese",L824,0))</f>
        <v>0</v>
      </c>
      <c r="V824" s="19" t="n">
        <f aca="false">IF(OR($F824="Activo",$F824="Cese"),M824,0)</f>
        <v>0</v>
      </c>
      <c r="W824" s="19" t="n">
        <f aca="false">IF(OR($F824="Activo",$F824="Cese"),SUM(P822:P823),0)</f>
        <v>0</v>
      </c>
      <c r="X824" s="36" t="n">
        <f aca="false">IF(OR($F824="Activo",$F824="Cese"),R824+S824+T824+U824+V824+W824,0)</f>
        <v>0</v>
      </c>
      <c r="Y824" s="19" t="n">
        <f aca="false">IF(OR($F824="Activo",$F824="Cese"),DED_FIJA,0)</f>
        <v>0</v>
      </c>
      <c r="Z824" s="36" t="n">
        <f aca="false">MAX(0,X824-Y824)</f>
        <v>0</v>
      </c>
      <c r="AA824" s="19" t="n">
        <f aca="false">IF(Z824=0,0,MAX(0,MIN(Z824,Parámetros!$G$19)-Parámetros!$F$19)*Parámetros!$E$19)</f>
        <v>0</v>
      </c>
      <c r="AB824" s="19" t="n">
        <f aca="false">IF(Z824=0,0,MAX(0,MIN(Z824,Parámetros!$G$20)-Parámetros!$F$20)*Parámetros!$E$20)</f>
        <v>0</v>
      </c>
      <c r="AC824" s="19" t="n">
        <f aca="false">IF(Z824=0,0,MAX(0,MIN(Z824,Parámetros!$G$21)-Parámetros!$F$21)*Parámetros!$E$21)</f>
        <v>0</v>
      </c>
      <c r="AD824" s="19" t="n">
        <f aca="false">IF(Z824=0,0,MAX(0,MIN(Z824,Parámetros!$G$22)-Parámetros!$F$22)*Parámetros!$E$22)</f>
        <v>0</v>
      </c>
      <c r="AE824" s="19" t="n">
        <f aca="false">IF(Z824=0,0,MAX(0,MIN(Z824,Parámetros!$G$23)-Parámetros!$F$23)*Parámetros!$E$23)</f>
        <v>0</v>
      </c>
      <c r="AF824" s="36" t="n">
        <f aca="false">SUM(AA824:AE824)</f>
        <v>0</v>
      </c>
      <c r="AG824" s="45" t="str">
        <f aca="false">IF(AM824&lt;=0,"-",INDEX(TR_TASA,MATCH(AM824,TR_DESDE,1)))</f>
        <v>-</v>
      </c>
      <c r="AH824" s="44" t="n">
        <f aca="false">IF($F824="Cese",1,IF($F824="Activo",INDEX(DIV_N,3),0))</f>
        <v>0</v>
      </c>
      <c r="AI824" s="44" t="n">
        <f aca="false">IF($F824="Cese",2,IF($F824="Activo",INDEX(DIV_HASTA,3),0))</f>
        <v>0</v>
      </c>
      <c r="AJ824" s="19" t="n">
        <f aca="false">IF(OR($F824="Activo",$F824="Cese"),SUMIFS(AV822:AV823,D822:D823,"&lt;="&amp;AI824),0)</f>
        <v>0</v>
      </c>
      <c r="AK824" s="19" t="n">
        <f aca="false">IF(OR($F824="Activo",$F824="Cese"),MAX(0,(AF824-AJ824)/AH824),0)</f>
        <v>0</v>
      </c>
      <c r="AL824" s="19" t="n">
        <f aca="false">IF(OR($F824="Activo",$F824="Cese"),K824+IF(PROY_BON="Sí",0,J824),0)</f>
        <v>0</v>
      </c>
      <c r="AM824" s="19" t="n">
        <f aca="false">IF(AL824&gt;0,MAX(0,X824+AL824-Y824),Z824)</f>
        <v>0</v>
      </c>
      <c r="AN824" s="19" t="n">
        <f aca="false">SUMPRODUCT((AM824&gt;TR_DESDE)*(AM824-TR_DESDE)*TR_INC)</f>
        <v>0</v>
      </c>
      <c r="AO824" s="19" t="n">
        <f aca="false">IF(AL824&gt;0,MAX(0,AN824-IF($F824="Cese",MAX(AF824,AJ824),AF824)),0)</f>
        <v>0</v>
      </c>
      <c r="AP824" s="46" t="n">
        <f aca="false">IF(OR($F824="Activo",$F824="Cese"),ROUND(AK824+AO824,2),0)</f>
        <v>0</v>
      </c>
      <c r="AQ824" s="19" t="n">
        <f aca="false">IF($F824="Cese",MAX(0,AJ824-AN824),0)</f>
        <v>0</v>
      </c>
      <c r="AR824" s="19" t="str">
        <f aca="false">IF($B824="","",IF(COUNTIFS(RP_COD,$B824,'Retenciones Planilla'!$E$6:$E$105,"&lt;&gt;")=0,"",SUMIFS('Retenciones Planilla'!$E$6:$E$105,RP_COD,$B824)))</f>
        <v/>
      </c>
      <c r="AS824" s="19" t="str">
        <f aca="false">IF(AR824="","",AR824-AP824)</f>
        <v/>
      </c>
      <c r="AT824" s="23" t="str">
        <f aca="false">IF($B824="","",IF(NOT(OR($F824="Activo",$F824="Cese")),IF(N(AR824)=0,"—","Revisar: sin vínculo"),IF(AR824="",IF(AP824=0,"No corresponde","Sin dato planilla"),IF(ABS(AS824)&lt;=TOL,"OK",IF(AS824&gt;0,"Retuvo de más","Retuvo de menos")))))</f>
        <v/>
      </c>
      <c r="AU824" s="19" t="n">
        <f aca="false">IF(AND(BASE_RET="Planilla (si existe)",AR824&lt;&gt;""),AR824,AP824)</f>
        <v>0</v>
      </c>
      <c r="AV824" s="19" t="n">
        <f aca="false">AU824+N824</f>
        <v>0</v>
      </c>
    </row>
    <row r="825" customFormat="false" ht="15" hidden="false" customHeight="false" outlineLevel="0" collapsed="false">
      <c r="A825" s="43" t="n">
        <v>69</v>
      </c>
      <c r="B825" s="35" t="str">
        <f aca="false">IF(Trabajadores!$B$74="","",Trabajadores!$B$74)</f>
        <v/>
      </c>
      <c r="C825" s="35" t="str">
        <f aca="false">IF($B825="","",Trabajadores!$D$74)</f>
        <v/>
      </c>
      <c r="D825" s="43" t="n">
        <v>4</v>
      </c>
      <c r="E825" s="23" t="s">
        <v>301</v>
      </c>
      <c r="F825" s="23" t="str">
        <f aca="false">IF($B825="","",IF(OR(4&lt;Trabajadores!$M$74,4&gt;Trabajadores!$N$74),"No vinculado",IF(AND(4=Trabajadores!$N$74,Trabajadores!$O$74="Sí"),"Cese","Activo")))</f>
        <v/>
      </c>
      <c r="G825" s="19" t="n">
        <f aca="false">IF($B825="",0,SUMIFS(Ingresos!$R$6:$R$1505,ING_COD,$B825,ING_CLASE,"ORD"))</f>
        <v>0</v>
      </c>
      <c r="H825" s="19" t="n">
        <f aca="false">IF($B825="",0,SUMIFS(Ingresos!$R$6:$R$1505,ING_COD,$B825,ING_CLASE,"ORD",ING_COMP,"Sí"))</f>
        <v>0</v>
      </c>
      <c r="I825" s="19" t="n">
        <f aca="false">IF($B825="",0,SUMIFS(Ingresos!$R$6:$R$1505,ING_COD,$B825,ING_CLASE,"GRA"))</f>
        <v>0</v>
      </c>
      <c r="J825" s="19" t="n">
        <f aca="false">IF($B825="",0,SUMIFS(Ingresos!$R$6:$R$1505,ING_COD,$B825,ING_CLASE,"BON"))</f>
        <v>0</v>
      </c>
      <c r="K825" s="19" t="n">
        <f aca="false">IF($B825="",0,SUMIFS(Ingresos!$R$6:$R$1505,ING_COD,$B825,ING_CLASE,"EXT"))</f>
        <v>0</v>
      </c>
      <c r="L825" s="19" t="n">
        <f aca="false">IF($B825="",0,SUMIFS(Ingresos!$R$6:$R$1505,ING_COD,$B825,ING_CLASE,"OTO"))</f>
        <v>0</v>
      </c>
      <c r="M825" s="19" t="n">
        <f aca="false">IF($B825="",0,SUMIFS(Ingresos!$R$6:$R$1505,ING_COD,$B825,ING_CLASE,"OTX"))</f>
        <v>0</v>
      </c>
      <c r="N825" s="19" t="n">
        <f aca="false">IF($B825="",0,SUMIFS(Ingresos!$R$6:$R$1505,ING_COD,$B825,ING_CLASE,"RETO"))</f>
        <v>0</v>
      </c>
      <c r="O825" s="19" t="n">
        <f aca="false">IF($B825="",0,SUMIFS(Ingresos!$R$6:$R$1505,ING_COD,$B825,ING_CLASE,"INA"))</f>
        <v>0</v>
      </c>
      <c r="P825" s="19" t="n">
        <f aca="false">G825+I825+J825+K825+L825+M825</f>
        <v>0</v>
      </c>
      <c r="Q825" s="44" t="n">
        <f aca="false">IF($F825="Activo",9,IF($F825="Cese",1,0))</f>
        <v>0</v>
      </c>
      <c r="R825" s="19" t="n">
        <f aca="false">G825*Q825</f>
        <v>0</v>
      </c>
      <c r="S825" s="19" t="n">
        <f aca="false">IF($F825="Activo",SUMIFS(I825:I833,$D825:$D833,"&lt;="&amp;Trabajadores!$N$74)+IF(PROY_BON="Sí",SUMIFS(J825:J833,$D825:$D833,"&lt;="&amp;Trabajadores!$N$74),0),IF($F825="Cese",I825+IF(PROY_BON="Sí",J825,0),0))</f>
        <v>0</v>
      </c>
      <c r="T825" s="19" t="n">
        <f aca="false">IF(OR($F825&lt;&gt;"Activo",Trabajadores!$I$74="No"),0,IF(I828=0,H825*(1+IF(PROY_BON="Sí",Trabajadores!$P$74,0))*Trabajadores!$R$74/6*(Trabajadores!$N$74&gt;=7),0)+IF(I833=0,H825*(1+IF(PROY_BON="Sí",Trabajadores!$P$74,0))*Trabajadores!$S$74/6*(Trabajadores!$N$74&gt;=12),0))</f>
        <v>0</v>
      </c>
      <c r="U825" s="19" t="n">
        <f aca="false">IF($F825="Activo",IF(Trabajadores!$J$74="Sí",L825*9,L825),IF($F825="Cese",L825,0))</f>
        <v>0</v>
      </c>
      <c r="V825" s="19" t="n">
        <f aca="false">IF(OR($F825="Activo",$F825="Cese"),M825,0)</f>
        <v>0</v>
      </c>
      <c r="W825" s="19" t="n">
        <f aca="false">IF(OR($F825="Activo",$F825="Cese"),SUM(P822:P824),0)</f>
        <v>0</v>
      </c>
      <c r="X825" s="36" t="n">
        <f aca="false">IF(OR($F825="Activo",$F825="Cese"),R825+S825+T825+U825+V825+W825,0)</f>
        <v>0</v>
      </c>
      <c r="Y825" s="19" t="n">
        <f aca="false">IF(OR($F825="Activo",$F825="Cese"),DED_FIJA,0)</f>
        <v>0</v>
      </c>
      <c r="Z825" s="36" t="n">
        <f aca="false">MAX(0,X825-Y825)</f>
        <v>0</v>
      </c>
      <c r="AA825" s="19" t="n">
        <f aca="false">IF(Z825=0,0,MAX(0,MIN(Z825,Parámetros!$G$19)-Parámetros!$F$19)*Parámetros!$E$19)</f>
        <v>0</v>
      </c>
      <c r="AB825" s="19" t="n">
        <f aca="false">IF(Z825=0,0,MAX(0,MIN(Z825,Parámetros!$G$20)-Parámetros!$F$20)*Parámetros!$E$20)</f>
        <v>0</v>
      </c>
      <c r="AC825" s="19" t="n">
        <f aca="false">IF(Z825=0,0,MAX(0,MIN(Z825,Parámetros!$G$21)-Parámetros!$F$21)*Parámetros!$E$21)</f>
        <v>0</v>
      </c>
      <c r="AD825" s="19" t="n">
        <f aca="false">IF(Z825=0,0,MAX(0,MIN(Z825,Parámetros!$G$22)-Parámetros!$F$22)*Parámetros!$E$22)</f>
        <v>0</v>
      </c>
      <c r="AE825" s="19" t="n">
        <f aca="false">IF(Z825=0,0,MAX(0,MIN(Z825,Parámetros!$G$23)-Parámetros!$F$23)*Parámetros!$E$23)</f>
        <v>0</v>
      </c>
      <c r="AF825" s="36" t="n">
        <f aca="false">SUM(AA825:AE825)</f>
        <v>0</v>
      </c>
      <c r="AG825" s="45" t="str">
        <f aca="false">IF(AM825&lt;=0,"-",INDEX(TR_TASA,MATCH(AM825,TR_DESDE,1)))</f>
        <v>-</v>
      </c>
      <c r="AH825" s="44" t="n">
        <f aca="false">IF($F825="Cese",1,IF($F825="Activo",INDEX(DIV_N,4),0))</f>
        <v>0</v>
      </c>
      <c r="AI825" s="44" t="n">
        <f aca="false">IF($F825="Cese",3,IF($F825="Activo",INDEX(DIV_HASTA,4),0))</f>
        <v>0</v>
      </c>
      <c r="AJ825" s="19" t="n">
        <f aca="false">IF(OR($F825="Activo",$F825="Cese"),SUMIFS(AV822:AV824,D822:D824,"&lt;="&amp;AI825),0)</f>
        <v>0</v>
      </c>
      <c r="AK825" s="19" t="n">
        <f aca="false">IF(OR($F825="Activo",$F825="Cese"),MAX(0,(AF825-AJ825)/AH825),0)</f>
        <v>0</v>
      </c>
      <c r="AL825" s="19" t="n">
        <f aca="false">IF(OR($F825="Activo",$F825="Cese"),K825+IF(PROY_BON="Sí",0,J825),0)</f>
        <v>0</v>
      </c>
      <c r="AM825" s="19" t="n">
        <f aca="false">IF(AL825&gt;0,MAX(0,X825+AL825-Y825),Z825)</f>
        <v>0</v>
      </c>
      <c r="AN825" s="19" t="n">
        <f aca="false">SUMPRODUCT((AM825&gt;TR_DESDE)*(AM825-TR_DESDE)*TR_INC)</f>
        <v>0</v>
      </c>
      <c r="AO825" s="19" t="n">
        <f aca="false">IF(AL825&gt;0,MAX(0,AN825-IF($F825="Cese",MAX(AF825,AJ825),AF825)),0)</f>
        <v>0</v>
      </c>
      <c r="AP825" s="46" t="n">
        <f aca="false">IF(OR($F825="Activo",$F825="Cese"),ROUND(AK825+AO825,2),0)</f>
        <v>0</v>
      </c>
      <c r="AQ825" s="19" t="n">
        <f aca="false">IF($F825="Cese",MAX(0,AJ825-AN825),0)</f>
        <v>0</v>
      </c>
      <c r="AR825" s="19" t="str">
        <f aca="false">IF($B825="","",IF(COUNTIFS(RP_COD,$B825,'Retenciones Planilla'!$F$6:$F$105,"&lt;&gt;")=0,"",SUMIFS('Retenciones Planilla'!$F$6:$F$105,RP_COD,$B825)))</f>
        <v/>
      </c>
      <c r="AS825" s="19" t="str">
        <f aca="false">IF(AR825="","",AR825-AP825)</f>
        <v/>
      </c>
      <c r="AT825" s="23" t="str">
        <f aca="false">IF($B825="","",IF(NOT(OR($F825="Activo",$F825="Cese")),IF(N(AR825)=0,"—","Revisar: sin vínculo"),IF(AR825="",IF(AP825=0,"No corresponde","Sin dato planilla"),IF(ABS(AS825)&lt;=TOL,"OK",IF(AS825&gt;0,"Retuvo de más","Retuvo de menos")))))</f>
        <v/>
      </c>
      <c r="AU825" s="19" t="n">
        <f aca="false">IF(AND(BASE_RET="Planilla (si existe)",AR825&lt;&gt;""),AR825,AP825)</f>
        <v>0</v>
      </c>
      <c r="AV825" s="19" t="n">
        <f aca="false">AU825+N825</f>
        <v>0</v>
      </c>
    </row>
    <row r="826" customFormat="false" ht="15" hidden="false" customHeight="false" outlineLevel="0" collapsed="false">
      <c r="A826" s="43" t="n">
        <v>69</v>
      </c>
      <c r="B826" s="35" t="str">
        <f aca="false">IF(Trabajadores!$B$74="","",Trabajadores!$B$74)</f>
        <v/>
      </c>
      <c r="C826" s="35" t="str">
        <f aca="false">IF($B826="","",Trabajadores!$D$74)</f>
        <v/>
      </c>
      <c r="D826" s="43" t="n">
        <v>5</v>
      </c>
      <c r="E826" s="23" t="s">
        <v>302</v>
      </c>
      <c r="F826" s="23" t="str">
        <f aca="false">IF($B826="","",IF(OR(5&lt;Trabajadores!$M$74,5&gt;Trabajadores!$N$74),"No vinculado",IF(AND(5=Trabajadores!$N$74,Trabajadores!$O$74="Sí"),"Cese","Activo")))</f>
        <v/>
      </c>
      <c r="G826" s="19" t="n">
        <f aca="false">IF($B826="",0,SUMIFS(Ingresos!$S$6:$S$1505,ING_COD,$B826,ING_CLASE,"ORD"))</f>
        <v>0</v>
      </c>
      <c r="H826" s="19" t="n">
        <f aca="false">IF($B826="",0,SUMIFS(Ingresos!$S$6:$S$1505,ING_COD,$B826,ING_CLASE,"ORD",ING_COMP,"Sí"))</f>
        <v>0</v>
      </c>
      <c r="I826" s="19" t="n">
        <f aca="false">IF($B826="",0,SUMIFS(Ingresos!$S$6:$S$1505,ING_COD,$B826,ING_CLASE,"GRA"))</f>
        <v>0</v>
      </c>
      <c r="J826" s="19" t="n">
        <f aca="false">IF($B826="",0,SUMIFS(Ingresos!$S$6:$S$1505,ING_COD,$B826,ING_CLASE,"BON"))</f>
        <v>0</v>
      </c>
      <c r="K826" s="19" t="n">
        <f aca="false">IF($B826="",0,SUMIFS(Ingresos!$S$6:$S$1505,ING_COD,$B826,ING_CLASE,"EXT"))</f>
        <v>0</v>
      </c>
      <c r="L826" s="19" t="n">
        <f aca="false">IF($B826="",0,SUMIFS(Ingresos!$S$6:$S$1505,ING_COD,$B826,ING_CLASE,"OTO"))</f>
        <v>0</v>
      </c>
      <c r="M826" s="19" t="n">
        <f aca="false">IF($B826="",0,SUMIFS(Ingresos!$S$6:$S$1505,ING_COD,$B826,ING_CLASE,"OTX"))</f>
        <v>0</v>
      </c>
      <c r="N826" s="19" t="n">
        <f aca="false">IF($B826="",0,SUMIFS(Ingresos!$S$6:$S$1505,ING_COD,$B826,ING_CLASE,"RETO"))</f>
        <v>0</v>
      </c>
      <c r="O826" s="19" t="n">
        <f aca="false">IF($B826="",0,SUMIFS(Ingresos!$S$6:$S$1505,ING_COD,$B826,ING_CLASE,"INA"))</f>
        <v>0</v>
      </c>
      <c r="P826" s="19" t="n">
        <f aca="false">G826+I826+J826+K826+L826+M826</f>
        <v>0</v>
      </c>
      <c r="Q826" s="44" t="n">
        <f aca="false">IF($F826="Activo",8,IF($F826="Cese",1,0))</f>
        <v>0</v>
      </c>
      <c r="R826" s="19" t="n">
        <f aca="false">G826*Q826</f>
        <v>0</v>
      </c>
      <c r="S826" s="19" t="n">
        <f aca="false">IF($F826="Activo",SUMIFS(I826:I833,$D826:$D833,"&lt;="&amp;Trabajadores!$N$74)+IF(PROY_BON="Sí",SUMIFS(J826:J833,$D826:$D833,"&lt;="&amp;Trabajadores!$N$74),0),IF($F826="Cese",I826+IF(PROY_BON="Sí",J826,0),0))</f>
        <v>0</v>
      </c>
      <c r="T826" s="19" t="n">
        <f aca="false">IF(OR($F826&lt;&gt;"Activo",Trabajadores!$I$74="No"),0,IF(I828=0,H826*(1+IF(PROY_BON="Sí",Trabajadores!$P$74,0))*Trabajadores!$R$74/6*(Trabajadores!$N$74&gt;=7),0)+IF(I833=0,H826*(1+IF(PROY_BON="Sí",Trabajadores!$P$74,0))*Trabajadores!$S$74/6*(Trabajadores!$N$74&gt;=12),0))</f>
        <v>0</v>
      </c>
      <c r="U826" s="19" t="n">
        <f aca="false">IF($F826="Activo",IF(Trabajadores!$J$74="Sí",L826*8,L826),IF($F826="Cese",L826,0))</f>
        <v>0</v>
      </c>
      <c r="V826" s="19" t="n">
        <f aca="false">IF(OR($F826="Activo",$F826="Cese"),M826,0)</f>
        <v>0</v>
      </c>
      <c r="W826" s="19" t="n">
        <f aca="false">IF(OR($F826="Activo",$F826="Cese"),SUM(P822:P825),0)</f>
        <v>0</v>
      </c>
      <c r="X826" s="36" t="n">
        <f aca="false">IF(OR($F826="Activo",$F826="Cese"),R826+S826+T826+U826+V826+W826,0)</f>
        <v>0</v>
      </c>
      <c r="Y826" s="19" t="n">
        <f aca="false">IF(OR($F826="Activo",$F826="Cese"),DED_FIJA,0)</f>
        <v>0</v>
      </c>
      <c r="Z826" s="36" t="n">
        <f aca="false">MAX(0,X826-Y826)</f>
        <v>0</v>
      </c>
      <c r="AA826" s="19" t="n">
        <f aca="false">IF(Z826=0,0,MAX(0,MIN(Z826,Parámetros!$G$19)-Parámetros!$F$19)*Parámetros!$E$19)</f>
        <v>0</v>
      </c>
      <c r="AB826" s="19" t="n">
        <f aca="false">IF(Z826=0,0,MAX(0,MIN(Z826,Parámetros!$G$20)-Parámetros!$F$20)*Parámetros!$E$20)</f>
        <v>0</v>
      </c>
      <c r="AC826" s="19" t="n">
        <f aca="false">IF(Z826=0,0,MAX(0,MIN(Z826,Parámetros!$G$21)-Parámetros!$F$21)*Parámetros!$E$21)</f>
        <v>0</v>
      </c>
      <c r="AD826" s="19" t="n">
        <f aca="false">IF(Z826=0,0,MAX(0,MIN(Z826,Parámetros!$G$22)-Parámetros!$F$22)*Parámetros!$E$22)</f>
        <v>0</v>
      </c>
      <c r="AE826" s="19" t="n">
        <f aca="false">IF(Z826=0,0,MAX(0,MIN(Z826,Parámetros!$G$23)-Parámetros!$F$23)*Parámetros!$E$23)</f>
        <v>0</v>
      </c>
      <c r="AF826" s="36" t="n">
        <f aca="false">SUM(AA826:AE826)</f>
        <v>0</v>
      </c>
      <c r="AG826" s="45" t="str">
        <f aca="false">IF(AM826&lt;=0,"-",INDEX(TR_TASA,MATCH(AM826,TR_DESDE,1)))</f>
        <v>-</v>
      </c>
      <c r="AH826" s="44" t="n">
        <f aca="false">IF($F826="Cese",1,IF($F826="Activo",INDEX(DIV_N,5),0))</f>
        <v>0</v>
      </c>
      <c r="AI826" s="44" t="n">
        <f aca="false">IF($F826="Cese",4,IF($F826="Activo",INDEX(DIV_HASTA,5),0))</f>
        <v>0</v>
      </c>
      <c r="AJ826" s="19" t="n">
        <f aca="false">IF(OR($F826="Activo",$F826="Cese"),SUMIFS(AV822:AV825,D822:D825,"&lt;="&amp;AI826),0)</f>
        <v>0</v>
      </c>
      <c r="AK826" s="19" t="n">
        <f aca="false">IF(OR($F826="Activo",$F826="Cese"),MAX(0,(AF826-AJ826)/AH826),0)</f>
        <v>0</v>
      </c>
      <c r="AL826" s="19" t="n">
        <f aca="false">IF(OR($F826="Activo",$F826="Cese"),K826+IF(PROY_BON="Sí",0,J826),0)</f>
        <v>0</v>
      </c>
      <c r="AM826" s="19" t="n">
        <f aca="false">IF(AL826&gt;0,MAX(0,X826+AL826-Y826),Z826)</f>
        <v>0</v>
      </c>
      <c r="AN826" s="19" t="n">
        <f aca="false">SUMPRODUCT((AM826&gt;TR_DESDE)*(AM826-TR_DESDE)*TR_INC)</f>
        <v>0</v>
      </c>
      <c r="AO826" s="19" t="n">
        <f aca="false">IF(AL826&gt;0,MAX(0,AN826-IF($F826="Cese",MAX(AF826,AJ826),AF826)),0)</f>
        <v>0</v>
      </c>
      <c r="AP826" s="46" t="n">
        <f aca="false">IF(OR($F826="Activo",$F826="Cese"),ROUND(AK826+AO826,2),0)</f>
        <v>0</v>
      </c>
      <c r="AQ826" s="19" t="n">
        <f aca="false">IF($F826="Cese",MAX(0,AJ826-AN826),0)</f>
        <v>0</v>
      </c>
      <c r="AR826" s="19" t="str">
        <f aca="false">IF($B826="","",IF(COUNTIFS(RP_COD,$B826,'Retenciones Planilla'!$G$6:$G$105,"&lt;&gt;")=0,"",SUMIFS('Retenciones Planilla'!$G$6:$G$105,RP_COD,$B826)))</f>
        <v/>
      </c>
      <c r="AS826" s="19" t="str">
        <f aca="false">IF(AR826="","",AR826-AP826)</f>
        <v/>
      </c>
      <c r="AT826" s="23" t="str">
        <f aca="false">IF($B826="","",IF(NOT(OR($F826="Activo",$F826="Cese")),IF(N(AR826)=0,"—","Revisar: sin vínculo"),IF(AR826="",IF(AP826=0,"No corresponde","Sin dato planilla"),IF(ABS(AS826)&lt;=TOL,"OK",IF(AS826&gt;0,"Retuvo de más","Retuvo de menos")))))</f>
        <v/>
      </c>
      <c r="AU826" s="19" t="n">
        <f aca="false">IF(AND(BASE_RET="Planilla (si existe)",AR826&lt;&gt;""),AR826,AP826)</f>
        <v>0</v>
      </c>
      <c r="AV826" s="19" t="n">
        <f aca="false">AU826+N826</f>
        <v>0</v>
      </c>
    </row>
    <row r="827" customFormat="false" ht="15" hidden="false" customHeight="false" outlineLevel="0" collapsed="false">
      <c r="A827" s="43" t="n">
        <v>69</v>
      </c>
      <c r="B827" s="35" t="str">
        <f aca="false">IF(Trabajadores!$B$74="","",Trabajadores!$B$74)</f>
        <v/>
      </c>
      <c r="C827" s="35" t="str">
        <f aca="false">IF($B827="","",Trabajadores!$D$74)</f>
        <v/>
      </c>
      <c r="D827" s="43" t="n">
        <v>6</v>
      </c>
      <c r="E827" s="23" t="s">
        <v>303</v>
      </c>
      <c r="F827" s="23" t="str">
        <f aca="false">IF($B827="","",IF(OR(6&lt;Trabajadores!$M$74,6&gt;Trabajadores!$N$74),"No vinculado",IF(AND(6=Trabajadores!$N$74,Trabajadores!$O$74="Sí"),"Cese","Activo")))</f>
        <v/>
      </c>
      <c r="G827" s="19" t="n">
        <f aca="false">IF($B827="",0,SUMIFS(Ingresos!$T$6:$T$1505,ING_COD,$B827,ING_CLASE,"ORD"))</f>
        <v>0</v>
      </c>
      <c r="H827" s="19" t="n">
        <f aca="false">IF($B827="",0,SUMIFS(Ingresos!$T$6:$T$1505,ING_COD,$B827,ING_CLASE,"ORD",ING_COMP,"Sí"))</f>
        <v>0</v>
      </c>
      <c r="I827" s="19" t="n">
        <f aca="false">IF($B827="",0,SUMIFS(Ingresos!$T$6:$T$1505,ING_COD,$B827,ING_CLASE,"GRA"))</f>
        <v>0</v>
      </c>
      <c r="J827" s="19" t="n">
        <f aca="false">IF($B827="",0,SUMIFS(Ingresos!$T$6:$T$1505,ING_COD,$B827,ING_CLASE,"BON"))</f>
        <v>0</v>
      </c>
      <c r="K827" s="19" t="n">
        <f aca="false">IF($B827="",0,SUMIFS(Ingresos!$T$6:$T$1505,ING_COD,$B827,ING_CLASE,"EXT"))</f>
        <v>0</v>
      </c>
      <c r="L827" s="19" t="n">
        <f aca="false">IF($B827="",0,SUMIFS(Ingresos!$T$6:$T$1505,ING_COD,$B827,ING_CLASE,"OTO"))</f>
        <v>0</v>
      </c>
      <c r="M827" s="19" t="n">
        <f aca="false">IF($B827="",0,SUMIFS(Ingresos!$T$6:$T$1505,ING_COD,$B827,ING_CLASE,"OTX"))</f>
        <v>0</v>
      </c>
      <c r="N827" s="19" t="n">
        <f aca="false">IF($B827="",0,SUMIFS(Ingresos!$T$6:$T$1505,ING_COD,$B827,ING_CLASE,"RETO"))</f>
        <v>0</v>
      </c>
      <c r="O827" s="19" t="n">
        <f aca="false">IF($B827="",0,SUMIFS(Ingresos!$T$6:$T$1505,ING_COD,$B827,ING_CLASE,"INA"))</f>
        <v>0</v>
      </c>
      <c r="P827" s="19" t="n">
        <f aca="false">G827+I827+J827+K827+L827+M827</f>
        <v>0</v>
      </c>
      <c r="Q827" s="44" t="n">
        <f aca="false">IF($F827="Activo",7,IF($F827="Cese",1,0))</f>
        <v>0</v>
      </c>
      <c r="R827" s="19" t="n">
        <f aca="false">G827*Q827</f>
        <v>0</v>
      </c>
      <c r="S827" s="19" t="n">
        <f aca="false">IF($F827="Activo",SUMIFS(I827:I833,$D827:$D833,"&lt;="&amp;Trabajadores!$N$74)+IF(PROY_BON="Sí",SUMIFS(J827:J833,$D827:$D833,"&lt;="&amp;Trabajadores!$N$74),0),IF($F827="Cese",I827+IF(PROY_BON="Sí",J827,0),0))</f>
        <v>0</v>
      </c>
      <c r="T827" s="19" t="n">
        <f aca="false">IF(OR($F827&lt;&gt;"Activo",Trabajadores!$I$74="No"),0,IF(I828=0,H827*(1+IF(PROY_BON="Sí",Trabajadores!$P$74,0))*Trabajadores!$R$74/6*(Trabajadores!$N$74&gt;=7),0)+IF(I833=0,H827*(1+IF(PROY_BON="Sí",Trabajadores!$P$74,0))*Trabajadores!$S$74/6*(Trabajadores!$N$74&gt;=12),0))</f>
        <v>0</v>
      </c>
      <c r="U827" s="19" t="n">
        <f aca="false">IF($F827="Activo",IF(Trabajadores!$J$74="Sí",L827*7,L827),IF($F827="Cese",L827,0))</f>
        <v>0</v>
      </c>
      <c r="V827" s="19" t="n">
        <f aca="false">IF(OR($F827="Activo",$F827="Cese"),M827,0)</f>
        <v>0</v>
      </c>
      <c r="W827" s="19" t="n">
        <f aca="false">IF(OR($F827="Activo",$F827="Cese"),SUM(P822:P826),0)</f>
        <v>0</v>
      </c>
      <c r="X827" s="36" t="n">
        <f aca="false">IF(OR($F827="Activo",$F827="Cese"),R827+S827+T827+U827+V827+W827,0)</f>
        <v>0</v>
      </c>
      <c r="Y827" s="19" t="n">
        <f aca="false">IF(OR($F827="Activo",$F827="Cese"),DED_FIJA,0)</f>
        <v>0</v>
      </c>
      <c r="Z827" s="36" t="n">
        <f aca="false">MAX(0,X827-Y827)</f>
        <v>0</v>
      </c>
      <c r="AA827" s="19" t="n">
        <f aca="false">IF(Z827=0,0,MAX(0,MIN(Z827,Parámetros!$G$19)-Parámetros!$F$19)*Parámetros!$E$19)</f>
        <v>0</v>
      </c>
      <c r="AB827" s="19" t="n">
        <f aca="false">IF(Z827=0,0,MAX(0,MIN(Z827,Parámetros!$G$20)-Parámetros!$F$20)*Parámetros!$E$20)</f>
        <v>0</v>
      </c>
      <c r="AC827" s="19" t="n">
        <f aca="false">IF(Z827=0,0,MAX(0,MIN(Z827,Parámetros!$G$21)-Parámetros!$F$21)*Parámetros!$E$21)</f>
        <v>0</v>
      </c>
      <c r="AD827" s="19" t="n">
        <f aca="false">IF(Z827=0,0,MAX(0,MIN(Z827,Parámetros!$G$22)-Parámetros!$F$22)*Parámetros!$E$22)</f>
        <v>0</v>
      </c>
      <c r="AE827" s="19" t="n">
        <f aca="false">IF(Z827=0,0,MAX(0,MIN(Z827,Parámetros!$G$23)-Parámetros!$F$23)*Parámetros!$E$23)</f>
        <v>0</v>
      </c>
      <c r="AF827" s="36" t="n">
        <f aca="false">SUM(AA827:AE827)</f>
        <v>0</v>
      </c>
      <c r="AG827" s="45" t="str">
        <f aca="false">IF(AM827&lt;=0,"-",INDEX(TR_TASA,MATCH(AM827,TR_DESDE,1)))</f>
        <v>-</v>
      </c>
      <c r="AH827" s="44" t="n">
        <f aca="false">IF($F827="Cese",1,IF($F827="Activo",INDEX(DIV_N,6),0))</f>
        <v>0</v>
      </c>
      <c r="AI827" s="44" t="n">
        <f aca="false">IF($F827="Cese",5,IF($F827="Activo",INDEX(DIV_HASTA,6),0))</f>
        <v>0</v>
      </c>
      <c r="AJ827" s="19" t="n">
        <f aca="false">IF(OR($F827="Activo",$F827="Cese"),SUMIFS(AV822:AV826,D822:D826,"&lt;="&amp;AI827),0)</f>
        <v>0</v>
      </c>
      <c r="AK827" s="19" t="n">
        <f aca="false">IF(OR($F827="Activo",$F827="Cese"),MAX(0,(AF827-AJ827)/AH827),0)</f>
        <v>0</v>
      </c>
      <c r="AL827" s="19" t="n">
        <f aca="false">IF(OR($F827="Activo",$F827="Cese"),K827+IF(PROY_BON="Sí",0,J827),0)</f>
        <v>0</v>
      </c>
      <c r="AM827" s="19" t="n">
        <f aca="false">IF(AL827&gt;0,MAX(0,X827+AL827-Y827),Z827)</f>
        <v>0</v>
      </c>
      <c r="AN827" s="19" t="n">
        <f aca="false">SUMPRODUCT((AM827&gt;TR_DESDE)*(AM827-TR_DESDE)*TR_INC)</f>
        <v>0</v>
      </c>
      <c r="AO827" s="19" t="n">
        <f aca="false">IF(AL827&gt;0,MAX(0,AN827-IF($F827="Cese",MAX(AF827,AJ827),AF827)),0)</f>
        <v>0</v>
      </c>
      <c r="AP827" s="46" t="n">
        <f aca="false">IF(OR($F827="Activo",$F827="Cese"),ROUND(AK827+AO827,2),0)</f>
        <v>0</v>
      </c>
      <c r="AQ827" s="19" t="n">
        <f aca="false">IF($F827="Cese",MAX(0,AJ827-AN827),0)</f>
        <v>0</v>
      </c>
      <c r="AR827" s="19" t="str">
        <f aca="false">IF($B827="","",IF(COUNTIFS(RP_COD,$B827,'Retenciones Planilla'!$H$6:$H$105,"&lt;&gt;")=0,"",SUMIFS('Retenciones Planilla'!$H$6:$H$105,RP_COD,$B827)))</f>
        <v/>
      </c>
      <c r="AS827" s="19" t="str">
        <f aca="false">IF(AR827="","",AR827-AP827)</f>
        <v/>
      </c>
      <c r="AT827" s="23" t="str">
        <f aca="false">IF($B827="","",IF(NOT(OR($F827="Activo",$F827="Cese")),IF(N(AR827)=0,"—","Revisar: sin vínculo"),IF(AR827="",IF(AP827=0,"No corresponde","Sin dato planilla"),IF(ABS(AS827)&lt;=TOL,"OK",IF(AS827&gt;0,"Retuvo de más","Retuvo de menos")))))</f>
        <v/>
      </c>
      <c r="AU827" s="19" t="n">
        <f aca="false">IF(AND(BASE_RET="Planilla (si existe)",AR827&lt;&gt;""),AR827,AP827)</f>
        <v>0</v>
      </c>
      <c r="AV827" s="19" t="n">
        <f aca="false">AU827+N827</f>
        <v>0</v>
      </c>
    </row>
    <row r="828" customFormat="false" ht="15" hidden="false" customHeight="false" outlineLevel="0" collapsed="false">
      <c r="A828" s="43" t="n">
        <v>69</v>
      </c>
      <c r="B828" s="35" t="str">
        <f aca="false">IF(Trabajadores!$B$74="","",Trabajadores!$B$74)</f>
        <v/>
      </c>
      <c r="C828" s="35" t="str">
        <f aca="false">IF($B828="","",Trabajadores!$D$74)</f>
        <v/>
      </c>
      <c r="D828" s="43" t="n">
        <v>7</v>
      </c>
      <c r="E828" s="23" t="s">
        <v>304</v>
      </c>
      <c r="F828" s="23" t="str">
        <f aca="false">IF($B828="","",IF(OR(7&lt;Trabajadores!$M$74,7&gt;Trabajadores!$N$74),"No vinculado",IF(AND(7=Trabajadores!$N$74,Trabajadores!$O$74="Sí"),"Cese","Activo")))</f>
        <v/>
      </c>
      <c r="G828" s="19" t="n">
        <f aca="false">IF($B828="",0,SUMIFS(Ingresos!$U$6:$U$1505,ING_COD,$B828,ING_CLASE,"ORD"))</f>
        <v>0</v>
      </c>
      <c r="H828" s="19" t="n">
        <f aca="false">IF($B828="",0,SUMIFS(Ingresos!$U$6:$U$1505,ING_COD,$B828,ING_CLASE,"ORD",ING_COMP,"Sí"))</f>
        <v>0</v>
      </c>
      <c r="I828" s="19" t="n">
        <f aca="false">IF($B828="",0,SUMIFS(Ingresos!$U$6:$U$1505,ING_COD,$B828,ING_CLASE,"GRA"))</f>
        <v>0</v>
      </c>
      <c r="J828" s="19" t="n">
        <f aca="false">IF($B828="",0,SUMIFS(Ingresos!$U$6:$U$1505,ING_COD,$B828,ING_CLASE,"BON"))</f>
        <v>0</v>
      </c>
      <c r="K828" s="19" t="n">
        <f aca="false">IF($B828="",0,SUMIFS(Ingresos!$U$6:$U$1505,ING_COD,$B828,ING_CLASE,"EXT"))</f>
        <v>0</v>
      </c>
      <c r="L828" s="19" t="n">
        <f aca="false">IF($B828="",0,SUMIFS(Ingresos!$U$6:$U$1505,ING_COD,$B828,ING_CLASE,"OTO"))</f>
        <v>0</v>
      </c>
      <c r="M828" s="19" t="n">
        <f aca="false">IF($B828="",0,SUMIFS(Ingresos!$U$6:$U$1505,ING_COD,$B828,ING_CLASE,"OTX"))</f>
        <v>0</v>
      </c>
      <c r="N828" s="19" t="n">
        <f aca="false">IF($B828="",0,SUMIFS(Ingresos!$U$6:$U$1505,ING_COD,$B828,ING_CLASE,"RETO"))</f>
        <v>0</v>
      </c>
      <c r="O828" s="19" t="n">
        <f aca="false">IF($B828="",0,SUMIFS(Ingresos!$U$6:$U$1505,ING_COD,$B828,ING_CLASE,"INA"))</f>
        <v>0</v>
      </c>
      <c r="P828" s="19" t="n">
        <f aca="false">G828+I828+J828+K828+L828+M828</f>
        <v>0</v>
      </c>
      <c r="Q828" s="44" t="n">
        <f aca="false">IF($F828="Activo",6,IF($F828="Cese",1,0))</f>
        <v>0</v>
      </c>
      <c r="R828" s="19" t="n">
        <f aca="false">G828*Q828</f>
        <v>0</v>
      </c>
      <c r="S828" s="19" t="n">
        <f aca="false">IF($F828="Activo",SUMIFS(I828:I833,$D828:$D833,"&lt;="&amp;Trabajadores!$N$74)+IF(PROY_BON="Sí",SUMIFS(J828:J833,$D828:$D833,"&lt;="&amp;Trabajadores!$N$74),0),IF($F828="Cese",I828+IF(PROY_BON="Sí",J828,0),0))</f>
        <v>0</v>
      </c>
      <c r="T828" s="19" t="n">
        <f aca="false">IF(OR($F828&lt;&gt;"Activo",Trabajadores!$I$74="No"),0,IF(I833=0,H828*(1+IF(PROY_BON="Sí",Trabajadores!$P$74,0))*Trabajadores!$S$74/6*(Trabajadores!$N$74&gt;=12),0))</f>
        <v>0</v>
      </c>
      <c r="U828" s="19" t="n">
        <f aca="false">IF($F828="Activo",IF(Trabajadores!$J$74="Sí",L828*6,L828),IF($F828="Cese",L828,0))</f>
        <v>0</v>
      </c>
      <c r="V828" s="19" t="n">
        <f aca="false">IF(OR($F828="Activo",$F828="Cese"),M828,0)</f>
        <v>0</v>
      </c>
      <c r="W828" s="19" t="n">
        <f aca="false">IF(OR($F828="Activo",$F828="Cese"),SUM(P822:P827),0)</f>
        <v>0</v>
      </c>
      <c r="X828" s="36" t="n">
        <f aca="false">IF(OR($F828="Activo",$F828="Cese"),R828+S828+T828+U828+V828+W828,0)</f>
        <v>0</v>
      </c>
      <c r="Y828" s="19" t="n">
        <f aca="false">IF(OR($F828="Activo",$F828="Cese"),DED_FIJA,0)</f>
        <v>0</v>
      </c>
      <c r="Z828" s="36" t="n">
        <f aca="false">MAX(0,X828-Y828)</f>
        <v>0</v>
      </c>
      <c r="AA828" s="19" t="n">
        <f aca="false">IF(Z828=0,0,MAX(0,MIN(Z828,Parámetros!$G$19)-Parámetros!$F$19)*Parámetros!$E$19)</f>
        <v>0</v>
      </c>
      <c r="AB828" s="19" t="n">
        <f aca="false">IF(Z828=0,0,MAX(0,MIN(Z828,Parámetros!$G$20)-Parámetros!$F$20)*Parámetros!$E$20)</f>
        <v>0</v>
      </c>
      <c r="AC828" s="19" t="n">
        <f aca="false">IF(Z828=0,0,MAX(0,MIN(Z828,Parámetros!$G$21)-Parámetros!$F$21)*Parámetros!$E$21)</f>
        <v>0</v>
      </c>
      <c r="AD828" s="19" t="n">
        <f aca="false">IF(Z828=0,0,MAX(0,MIN(Z828,Parámetros!$G$22)-Parámetros!$F$22)*Parámetros!$E$22)</f>
        <v>0</v>
      </c>
      <c r="AE828" s="19" t="n">
        <f aca="false">IF(Z828=0,0,MAX(0,MIN(Z828,Parámetros!$G$23)-Parámetros!$F$23)*Parámetros!$E$23)</f>
        <v>0</v>
      </c>
      <c r="AF828" s="36" t="n">
        <f aca="false">SUM(AA828:AE828)</f>
        <v>0</v>
      </c>
      <c r="AG828" s="45" t="str">
        <f aca="false">IF(AM828&lt;=0,"-",INDEX(TR_TASA,MATCH(AM828,TR_DESDE,1)))</f>
        <v>-</v>
      </c>
      <c r="AH828" s="44" t="n">
        <f aca="false">IF($F828="Cese",1,IF($F828="Activo",INDEX(DIV_N,7),0))</f>
        <v>0</v>
      </c>
      <c r="AI828" s="44" t="n">
        <f aca="false">IF($F828="Cese",6,IF($F828="Activo",INDEX(DIV_HASTA,7),0))</f>
        <v>0</v>
      </c>
      <c r="AJ828" s="19" t="n">
        <f aca="false">IF(OR($F828="Activo",$F828="Cese"),SUMIFS(AV822:AV827,D822:D827,"&lt;="&amp;AI828),0)</f>
        <v>0</v>
      </c>
      <c r="AK828" s="19" t="n">
        <f aca="false">IF(OR($F828="Activo",$F828="Cese"),MAX(0,(AF828-AJ828)/AH828),0)</f>
        <v>0</v>
      </c>
      <c r="AL828" s="19" t="n">
        <f aca="false">IF(OR($F828="Activo",$F828="Cese"),K828+IF(PROY_BON="Sí",0,J828),0)</f>
        <v>0</v>
      </c>
      <c r="AM828" s="19" t="n">
        <f aca="false">IF(AL828&gt;0,MAX(0,X828+AL828-Y828),Z828)</f>
        <v>0</v>
      </c>
      <c r="AN828" s="19" t="n">
        <f aca="false">SUMPRODUCT((AM828&gt;TR_DESDE)*(AM828-TR_DESDE)*TR_INC)</f>
        <v>0</v>
      </c>
      <c r="AO828" s="19" t="n">
        <f aca="false">IF(AL828&gt;0,MAX(0,AN828-IF($F828="Cese",MAX(AF828,AJ828),AF828)),0)</f>
        <v>0</v>
      </c>
      <c r="AP828" s="46" t="n">
        <f aca="false">IF(OR($F828="Activo",$F828="Cese"),ROUND(AK828+AO828,2),0)</f>
        <v>0</v>
      </c>
      <c r="AQ828" s="19" t="n">
        <f aca="false">IF($F828="Cese",MAX(0,AJ828-AN828),0)</f>
        <v>0</v>
      </c>
      <c r="AR828" s="19" t="str">
        <f aca="false">IF($B828="","",IF(COUNTIFS(RP_COD,$B828,'Retenciones Planilla'!$I$6:$I$105,"&lt;&gt;")=0,"",SUMIFS('Retenciones Planilla'!$I$6:$I$105,RP_COD,$B828)))</f>
        <v/>
      </c>
      <c r="AS828" s="19" t="str">
        <f aca="false">IF(AR828="","",AR828-AP828)</f>
        <v/>
      </c>
      <c r="AT828" s="23" t="str">
        <f aca="false">IF($B828="","",IF(NOT(OR($F828="Activo",$F828="Cese")),IF(N(AR828)=0,"—","Revisar: sin vínculo"),IF(AR828="",IF(AP828=0,"No corresponde","Sin dato planilla"),IF(ABS(AS828)&lt;=TOL,"OK",IF(AS828&gt;0,"Retuvo de más","Retuvo de menos")))))</f>
        <v/>
      </c>
      <c r="AU828" s="19" t="n">
        <f aca="false">IF(AND(BASE_RET="Planilla (si existe)",AR828&lt;&gt;""),AR828,AP828)</f>
        <v>0</v>
      </c>
      <c r="AV828" s="19" t="n">
        <f aca="false">AU828+N828</f>
        <v>0</v>
      </c>
    </row>
    <row r="829" customFormat="false" ht="15" hidden="false" customHeight="false" outlineLevel="0" collapsed="false">
      <c r="A829" s="43" t="n">
        <v>69</v>
      </c>
      <c r="B829" s="35" t="str">
        <f aca="false">IF(Trabajadores!$B$74="","",Trabajadores!$B$74)</f>
        <v/>
      </c>
      <c r="C829" s="35" t="str">
        <f aca="false">IF($B829="","",Trabajadores!$D$74)</f>
        <v/>
      </c>
      <c r="D829" s="43" t="n">
        <v>8</v>
      </c>
      <c r="E829" s="23" t="s">
        <v>305</v>
      </c>
      <c r="F829" s="23" t="str">
        <f aca="false">IF($B829="","",IF(OR(8&lt;Trabajadores!$M$74,8&gt;Trabajadores!$N$74),"No vinculado",IF(AND(8=Trabajadores!$N$74,Trabajadores!$O$74="Sí"),"Cese","Activo")))</f>
        <v/>
      </c>
      <c r="G829" s="19" t="n">
        <f aca="false">IF($B829="",0,SUMIFS(Ingresos!$V$6:$V$1505,ING_COD,$B829,ING_CLASE,"ORD"))</f>
        <v>0</v>
      </c>
      <c r="H829" s="19" t="n">
        <f aca="false">IF($B829="",0,SUMIFS(Ingresos!$V$6:$V$1505,ING_COD,$B829,ING_CLASE,"ORD",ING_COMP,"Sí"))</f>
        <v>0</v>
      </c>
      <c r="I829" s="19" t="n">
        <f aca="false">IF($B829="",0,SUMIFS(Ingresos!$V$6:$V$1505,ING_COD,$B829,ING_CLASE,"GRA"))</f>
        <v>0</v>
      </c>
      <c r="J829" s="19" t="n">
        <f aca="false">IF($B829="",0,SUMIFS(Ingresos!$V$6:$V$1505,ING_COD,$B829,ING_CLASE,"BON"))</f>
        <v>0</v>
      </c>
      <c r="K829" s="19" t="n">
        <f aca="false">IF($B829="",0,SUMIFS(Ingresos!$V$6:$V$1505,ING_COD,$B829,ING_CLASE,"EXT"))</f>
        <v>0</v>
      </c>
      <c r="L829" s="19" t="n">
        <f aca="false">IF($B829="",0,SUMIFS(Ingresos!$V$6:$V$1505,ING_COD,$B829,ING_CLASE,"OTO"))</f>
        <v>0</v>
      </c>
      <c r="M829" s="19" t="n">
        <f aca="false">IF($B829="",0,SUMIFS(Ingresos!$V$6:$V$1505,ING_COD,$B829,ING_CLASE,"OTX"))</f>
        <v>0</v>
      </c>
      <c r="N829" s="19" t="n">
        <f aca="false">IF($B829="",0,SUMIFS(Ingresos!$V$6:$V$1505,ING_COD,$B829,ING_CLASE,"RETO"))</f>
        <v>0</v>
      </c>
      <c r="O829" s="19" t="n">
        <f aca="false">IF($B829="",0,SUMIFS(Ingresos!$V$6:$V$1505,ING_COD,$B829,ING_CLASE,"INA"))</f>
        <v>0</v>
      </c>
      <c r="P829" s="19" t="n">
        <f aca="false">G829+I829+J829+K829+L829+M829</f>
        <v>0</v>
      </c>
      <c r="Q829" s="44" t="n">
        <f aca="false">IF($F829="Activo",5,IF($F829="Cese",1,0))</f>
        <v>0</v>
      </c>
      <c r="R829" s="19" t="n">
        <f aca="false">G829*Q829</f>
        <v>0</v>
      </c>
      <c r="S829" s="19" t="n">
        <f aca="false">IF($F829="Activo",SUMIFS(I829:I833,$D829:$D833,"&lt;="&amp;Trabajadores!$N$74)+IF(PROY_BON="Sí",SUMIFS(J829:J833,$D829:$D833,"&lt;="&amp;Trabajadores!$N$74),0),IF($F829="Cese",I829+IF(PROY_BON="Sí",J829,0),0))</f>
        <v>0</v>
      </c>
      <c r="T829" s="19" t="n">
        <f aca="false">IF(OR($F829&lt;&gt;"Activo",Trabajadores!$I$74="No"),0,IF(I833=0,H829*(1+IF(PROY_BON="Sí",Trabajadores!$P$74,0))*Trabajadores!$S$74/6*(Trabajadores!$N$74&gt;=12),0))</f>
        <v>0</v>
      </c>
      <c r="U829" s="19" t="n">
        <f aca="false">IF($F829="Activo",IF(Trabajadores!$J$74="Sí",L829*5,L829),IF($F829="Cese",L829,0))</f>
        <v>0</v>
      </c>
      <c r="V829" s="19" t="n">
        <f aca="false">IF(OR($F829="Activo",$F829="Cese"),M829,0)</f>
        <v>0</v>
      </c>
      <c r="W829" s="19" t="n">
        <f aca="false">IF(OR($F829="Activo",$F829="Cese"),SUM(P822:P828),0)</f>
        <v>0</v>
      </c>
      <c r="X829" s="36" t="n">
        <f aca="false">IF(OR($F829="Activo",$F829="Cese"),R829+S829+T829+U829+V829+W829,0)</f>
        <v>0</v>
      </c>
      <c r="Y829" s="19" t="n">
        <f aca="false">IF(OR($F829="Activo",$F829="Cese"),DED_FIJA,0)</f>
        <v>0</v>
      </c>
      <c r="Z829" s="36" t="n">
        <f aca="false">MAX(0,X829-Y829)</f>
        <v>0</v>
      </c>
      <c r="AA829" s="19" t="n">
        <f aca="false">IF(Z829=0,0,MAX(0,MIN(Z829,Parámetros!$G$19)-Parámetros!$F$19)*Parámetros!$E$19)</f>
        <v>0</v>
      </c>
      <c r="AB829" s="19" t="n">
        <f aca="false">IF(Z829=0,0,MAX(0,MIN(Z829,Parámetros!$G$20)-Parámetros!$F$20)*Parámetros!$E$20)</f>
        <v>0</v>
      </c>
      <c r="AC829" s="19" t="n">
        <f aca="false">IF(Z829=0,0,MAX(0,MIN(Z829,Parámetros!$G$21)-Parámetros!$F$21)*Parámetros!$E$21)</f>
        <v>0</v>
      </c>
      <c r="AD829" s="19" t="n">
        <f aca="false">IF(Z829=0,0,MAX(0,MIN(Z829,Parámetros!$G$22)-Parámetros!$F$22)*Parámetros!$E$22)</f>
        <v>0</v>
      </c>
      <c r="AE829" s="19" t="n">
        <f aca="false">IF(Z829=0,0,MAX(0,MIN(Z829,Parámetros!$G$23)-Parámetros!$F$23)*Parámetros!$E$23)</f>
        <v>0</v>
      </c>
      <c r="AF829" s="36" t="n">
        <f aca="false">SUM(AA829:AE829)</f>
        <v>0</v>
      </c>
      <c r="AG829" s="45" t="str">
        <f aca="false">IF(AM829&lt;=0,"-",INDEX(TR_TASA,MATCH(AM829,TR_DESDE,1)))</f>
        <v>-</v>
      </c>
      <c r="AH829" s="44" t="n">
        <f aca="false">IF($F829="Cese",1,IF($F829="Activo",INDEX(DIV_N,8),0))</f>
        <v>0</v>
      </c>
      <c r="AI829" s="44" t="n">
        <f aca="false">IF($F829="Cese",7,IF($F829="Activo",INDEX(DIV_HASTA,8),0))</f>
        <v>0</v>
      </c>
      <c r="AJ829" s="19" t="n">
        <f aca="false">IF(OR($F829="Activo",$F829="Cese"),SUMIFS(AV822:AV828,D822:D828,"&lt;="&amp;AI829),0)</f>
        <v>0</v>
      </c>
      <c r="AK829" s="19" t="n">
        <f aca="false">IF(OR($F829="Activo",$F829="Cese"),MAX(0,(AF829-AJ829)/AH829),0)</f>
        <v>0</v>
      </c>
      <c r="AL829" s="19" t="n">
        <f aca="false">IF(OR($F829="Activo",$F829="Cese"),K829+IF(PROY_BON="Sí",0,J829),0)</f>
        <v>0</v>
      </c>
      <c r="AM829" s="19" t="n">
        <f aca="false">IF(AL829&gt;0,MAX(0,X829+AL829-Y829),Z829)</f>
        <v>0</v>
      </c>
      <c r="AN829" s="19" t="n">
        <f aca="false">SUMPRODUCT((AM829&gt;TR_DESDE)*(AM829-TR_DESDE)*TR_INC)</f>
        <v>0</v>
      </c>
      <c r="AO829" s="19" t="n">
        <f aca="false">IF(AL829&gt;0,MAX(0,AN829-IF($F829="Cese",MAX(AF829,AJ829),AF829)),0)</f>
        <v>0</v>
      </c>
      <c r="AP829" s="46" t="n">
        <f aca="false">IF(OR($F829="Activo",$F829="Cese"),ROUND(AK829+AO829,2),0)</f>
        <v>0</v>
      </c>
      <c r="AQ829" s="19" t="n">
        <f aca="false">IF($F829="Cese",MAX(0,AJ829-AN829),0)</f>
        <v>0</v>
      </c>
      <c r="AR829" s="19" t="str">
        <f aca="false">IF($B829="","",IF(COUNTIFS(RP_COD,$B829,'Retenciones Planilla'!$J$6:$J$105,"&lt;&gt;")=0,"",SUMIFS('Retenciones Planilla'!$J$6:$J$105,RP_COD,$B829)))</f>
        <v/>
      </c>
      <c r="AS829" s="19" t="str">
        <f aca="false">IF(AR829="","",AR829-AP829)</f>
        <v/>
      </c>
      <c r="AT829" s="23" t="str">
        <f aca="false">IF($B829="","",IF(NOT(OR($F829="Activo",$F829="Cese")),IF(N(AR829)=0,"—","Revisar: sin vínculo"),IF(AR829="",IF(AP829=0,"No corresponde","Sin dato planilla"),IF(ABS(AS829)&lt;=TOL,"OK",IF(AS829&gt;0,"Retuvo de más","Retuvo de menos")))))</f>
        <v/>
      </c>
      <c r="AU829" s="19" t="n">
        <f aca="false">IF(AND(BASE_RET="Planilla (si existe)",AR829&lt;&gt;""),AR829,AP829)</f>
        <v>0</v>
      </c>
      <c r="AV829" s="19" t="n">
        <f aca="false">AU829+N829</f>
        <v>0</v>
      </c>
    </row>
    <row r="830" customFormat="false" ht="15" hidden="false" customHeight="false" outlineLevel="0" collapsed="false">
      <c r="A830" s="43" t="n">
        <v>69</v>
      </c>
      <c r="B830" s="35" t="str">
        <f aca="false">IF(Trabajadores!$B$74="","",Trabajadores!$B$74)</f>
        <v/>
      </c>
      <c r="C830" s="35" t="str">
        <f aca="false">IF($B830="","",Trabajadores!$D$74)</f>
        <v/>
      </c>
      <c r="D830" s="43" t="n">
        <v>9</v>
      </c>
      <c r="E830" s="23" t="s">
        <v>306</v>
      </c>
      <c r="F830" s="23" t="str">
        <f aca="false">IF($B830="","",IF(OR(9&lt;Trabajadores!$M$74,9&gt;Trabajadores!$N$74),"No vinculado",IF(AND(9=Trabajadores!$N$74,Trabajadores!$O$74="Sí"),"Cese","Activo")))</f>
        <v/>
      </c>
      <c r="G830" s="19" t="n">
        <f aca="false">IF($B830="",0,SUMIFS(Ingresos!$W$6:$W$1505,ING_COD,$B830,ING_CLASE,"ORD"))</f>
        <v>0</v>
      </c>
      <c r="H830" s="19" t="n">
        <f aca="false">IF($B830="",0,SUMIFS(Ingresos!$W$6:$W$1505,ING_COD,$B830,ING_CLASE,"ORD",ING_COMP,"Sí"))</f>
        <v>0</v>
      </c>
      <c r="I830" s="19" t="n">
        <f aca="false">IF($B830="",0,SUMIFS(Ingresos!$W$6:$W$1505,ING_COD,$B830,ING_CLASE,"GRA"))</f>
        <v>0</v>
      </c>
      <c r="J830" s="19" t="n">
        <f aca="false">IF($B830="",0,SUMIFS(Ingresos!$W$6:$W$1505,ING_COD,$B830,ING_CLASE,"BON"))</f>
        <v>0</v>
      </c>
      <c r="K830" s="19" t="n">
        <f aca="false">IF($B830="",0,SUMIFS(Ingresos!$W$6:$W$1505,ING_COD,$B830,ING_CLASE,"EXT"))</f>
        <v>0</v>
      </c>
      <c r="L830" s="19" t="n">
        <f aca="false">IF($B830="",0,SUMIFS(Ingresos!$W$6:$W$1505,ING_COD,$B830,ING_CLASE,"OTO"))</f>
        <v>0</v>
      </c>
      <c r="M830" s="19" t="n">
        <f aca="false">IF($B830="",0,SUMIFS(Ingresos!$W$6:$W$1505,ING_COD,$B830,ING_CLASE,"OTX"))</f>
        <v>0</v>
      </c>
      <c r="N830" s="19" t="n">
        <f aca="false">IF($B830="",0,SUMIFS(Ingresos!$W$6:$W$1505,ING_COD,$B830,ING_CLASE,"RETO"))</f>
        <v>0</v>
      </c>
      <c r="O830" s="19" t="n">
        <f aca="false">IF($B830="",0,SUMIFS(Ingresos!$W$6:$W$1505,ING_COD,$B830,ING_CLASE,"INA"))</f>
        <v>0</v>
      </c>
      <c r="P830" s="19" t="n">
        <f aca="false">G830+I830+J830+K830+L830+M830</f>
        <v>0</v>
      </c>
      <c r="Q830" s="44" t="n">
        <f aca="false">IF($F830="Activo",4,IF($F830="Cese",1,0))</f>
        <v>0</v>
      </c>
      <c r="R830" s="19" t="n">
        <f aca="false">G830*Q830</f>
        <v>0</v>
      </c>
      <c r="S830" s="19" t="n">
        <f aca="false">IF($F830="Activo",SUMIFS(I830:I833,$D830:$D833,"&lt;="&amp;Trabajadores!$N$74)+IF(PROY_BON="Sí",SUMIFS(J830:J833,$D830:$D833,"&lt;="&amp;Trabajadores!$N$74),0),IF($F830="Cese",I830+IF(PROY_BON="Sí",J830,0),0))</f>
        <v>0</v>
      </c>
      <c r="T830" s="19" t="n">
        <f aca="false">IF(OR($F830&lt;&gt;"Activo",Trabajadores!$I$74="No"),0,IF(I833=0,H830*(1+IF(PROY_BON="Sí",Trabajadores!$P$74,0))*Trabajadores!$S$74/6*(Trabajadores!$N$74&gt;=12),0))</f>
        <v>0</v>
      </c>
      <c r="U830" s="19" t="n">
        <f aca="false">IF($F830="Activo",IF(Trabajadores!$J$74="Sí",L830*4,L830),IF($F830="Cese",L830,0))</f>
        <v>0</v>
      </c>
      <c r="V830" s="19" t="n">
        <f aca="false">IF(OR($F830="Activo",$F830="Cese"),M830,0)</f>
        <v>0</v>
      </c>
      <c r="W830" s="19" t="n">
        <f aca="false">IF(OR($F830="Activo",$F830="Cese"),SUM(P822:P829),0)</f>
        <v>0</v>
      </c>
      <c r="X830" s="36" t="n">
        <f aca="false">IF(OR($F830="Activo",$F830="Cese"),R830+S830+T830+U830+V830+W830,0)</f>
        <v>0</v>
      </c>
      <c r="Y830" s="19" t="n">
        <f aca="false">IF(OR($F830="Activo",$F830="Cese"),DED_FIJA,0)</f>
        <v>0</v>
      </c>
      <c r="Z830" s="36" t="n">
        <f aca="false">MAX(0,X830-Y830)</f>
        <v>0</v>
      </c>
      <c r="AA830" s="19" t="n">
        <f aca="false">IF(Z830=0,0,MAX(0,MIN(Z830,Parámetros!$G$19)-Parámetros!$F$19)*Parámetros!$E$19)</f>
        <v>0</v>
      </c>
      <c r="AB830" s="19" t="n">
        <f aca="false">IF(Z830=0,0,MAX(0,MIN(Z830,Parámetros!$G$20)-Parámetros!$F$20)*Parámetros!$E$20)</f>
        <v>0</v>
      </c>
      <c r="AC830" s="19" t="n">
        <f aca="false">IF(Z830=0,0,MAX(0,MIN(Z830,Parámetros!$G$21)-Parámetros!$F$21)*Parámetros!$E$21)</f>
        <v>0</v>
      </c>
      <c r="AD830" s="19" t="n">
        <f aca="false">IF(Z830=0,0,MAX(0,MIN(Z830,Parámetros!$G$22)-Parámetros!$F$22)*Parámetros!$E$22)</f>
        <v>0</v>
      </c>
      <c r="AE830" s="19" t="n">
        <f aca="false">IF(Z830=0,0,MAX(0,MIN(Z830,Parámetros!$G$23)-Parámetros!$F$23)*Parámetros!$E$23)</f>
        <v>0</v>
      </c>
      <c r="AF830" s="36" t="n">
        <f aca="false">SUM(AA830:AE830)</f>
        <v>0</v>
      </c>
      <c r="AG830" s="45" t="str">
        <f aca="false">IF(AM830&lt;=0,"-",INDEX(TR_TASA,MATCH(AM830,TR_DESDE,1)))</f>
        <v>-</v>
      </c>
      <c r="AH830" s="44" t="n">
        <f aca="false">IF($F830="Cese",1,IF($F830="Activo",INDEX(DIV_N,9),0))</f>
        <v>0</v>
      </c>
      <c r="AI830" s="44" t="n">
        <f aca="false">IF($F830="Cese",8,IF($F830="Activo",INDEX(DIV_HASTA,9),0))</f>
        <v>0</v>
      </c>
      <c r="AJ830" s="19" t="n">
        <f aca="false">IF(OR($F830="Activo",$F830="Cese"),SUMIFS(AV822:AV829,D822:D829,"&lt;="&amp;AI830),0)</f>
        <v>0</v>
      </c>
      <c r="AK830" s="19" t="n">
        <f aca="false">IF(OR($F830="Activo",$F830="Cese"),MAX(0,(AF830-AJ830)/AH830),0)</f>
        <v>0</v>
      </c>
      <c r="AL830" s="19" t="n">
        <f aca="false">IF(OR($F830="Activo",$F830="Cese"),K830+IF(PROY_BON="Sí",0,J830),0)</f>
        <v>0</v>
      </c>
      <c r="AM830" s="19" t="n">
        <f aca="false">IF(AL830&gt;0,MAX(0,X830+AL830-Y830),Z830)</f>
        <v>0</v>
      </c>
      <c r="AN830" s="19" t="n">
        <f aca="false">SUMPRODUCT((AM830&gt;TR_DESDE)*(AM830-TR_DESDE)*TR_INC)</f>
        <v>0</v>
      </c>
      <c r="AO830" s="19" t="n">
        <f aca="false">IF(AL830&gt;0,MAX(0,AN830-IF($F830="Cese",MAX(AF830,AJ830),AF830)),0)</f>
        <v>0</v>
      </c>
      <c r="AP830" s="46" t="n">
        <f aca="false">IF(OR($F830="Activo",$F830="Cese"),ROUND(AK830+AO830,2),0)</f>
        <v>0</v>
      </c>
      <c r="AQ830" s="19" t="n">
        <f aca="false">IF($F830="Cese",MAX(0,AJ830-AN830),0)</f>
        <v>0</v>
      </c>
      <c r="AR830" s="19" t="str">
        <f aca="false">IF($B830="","",IF(COUNTIFS(RP_COD,$B830,'Retenciones Planilla'!$K$6:$K$105,"&lt;&gt;")=0,"",SUMIFS('Retenciones Planilla'!$K$6:$K$105,RP_COD,$B830)))</f>
        <v/>
      </c>
      <c r="AS830" s="19" t="str">
        <f aca="false">IF(AR830="","",AR830-AP830)</f>
        <v/>
      </c>
      <c r="AT830" s="23" t="str">
        <f aca="false">IF($B830="","",IF(NOT(OR($F830="Activo",$F830="Cese")),IF(N(AR830)=0,"—","Revisar: sin vínculo"),IF(AR830="",IF(AP830=0,"No corresponde","Sin dato planilla"),IF(ABS(AS830)&lt;=TOL,"OK",IF(AS830&gt;0,"Retuvo de más","Retuvo de menos")))))</f>
        <v/>
      </c>
      <c r="AU830" s="19" t="n">
        <f aca="false">IF(AND(BASE_RET="Planilla (si existe)",AR830&lt;&gt;""),AR830,AP830)</f>
        <v>0</v>
      </c>
      <c r="AV830" s="19" t="n">
        <f aca="false">AU830+N830</f>
        <v>0</v>
      </c>
    </row>
    <row r="831" customFormat="false" ht="15" hidden="false" customHeight="false" outlineLevel="0" collapsed="false">
      <c r="A831" s="43" t="n">
        <v>69</v>
      </c>
      <c r="B831" s="35" t="str">
        <f aca="false">IF(Trabajadores!$B$74="","",Trabajadores!$B$74)</f>
        <v/>
      </c>
      <c r="C831" s="35" t="str">
        <f aca="false">IF($B831="","",Trabajadores!$D$74)</f>
        <v/>
      </c>
      <c r="D831" s="43" t="n">
        <v>10</v>
      </c>
      <c r="E831" s="23" t="s">
        <v>307</v>
      </c>
      <c r="F831" s="23" t="str">
        <f aca="false">IF($B831="","",IF(OR(10&lt;Trabajadores!$M$74,10&gt;Trabajadores!$N$74),"No vinculado",IF(AND(10=Trabajadores!$N$74,Trabajadores!$O$74="Sí"),"Cese","Activo")))</f>
        <v/>
      </c>
      <c r="G831" s="19" t="n">
        <f aca="false">IF($B831="",0,SUMIFS(Ingresos!$X$6:$X$1505,ING_COD,$B831,ING_CLASE,"ORD"))</f>
        <v>0</v>
      </c>
      <c r="H831" s="19" t="n">
        <f aca="false">IF($B831="",0,SUMIFS(Ingresos!$X$6:$X$1505,ING_COD,$B831,ING_CLASE,"ORD",ING_COMP,"Sí"))</f>
        <v>0</v>
      </c>
      <c r="I831" s="19" t="n">
        <f aca="false">IF($B831="",0,SUMIFS(Ingresos!$X$6:$X$1505,ING_COD,$B831,ING_CLASE,"GRA"))</f>
        <v>0</v>
      </c>
      <c r="J831" s="19" t="n">
        <f aca="false">IF($B831="",0,SUMIFS(Ingresos!$X$6:$X$1505,ING_COD,$B831,ING_CLASE,"BON"))</f>
        <v>0</v>
      </c>
      <c r="K831" s="19" t="n">
        <f aca="false">IF($B831="",0,SUMIFS(Ingresos!$X$6:$X$1505,ING_COD,$B831,ING_CLASE,"EXT"))</f>
        <v>0</v>
      </c>
      <c r="L831" s="19" t="n">
        <f aca="false">IF($B831="",0,SUMIFS(Ingresos!$X$6:$X$1505,ING_COD,$B831,ING_CLASE,"OTO"))</f>
        <v>0</v>
      </c>
      <c r="M831" s="19" t="n">
        <f aca="false">IF($B831="",0,SUMIFS(Ingresos!$X$6:$X$1505,ING_COD,$B831,ING_CLASE,"OTX"))</f>
        <v>0</v>
      </c>
      <c r="N831" s="19" t="n">
        <f aca="false">IF($B831="",0,SUMIFS(Ingresos!$X$6:$X$1505,ING_COD,$B831,ING_CLASE,"RETO"))</f>
        <v>0</v>
      </c>
      <c r="O831" s="19" t="n">
        <f aca="false">IF($B831="",0,SUMIFS(Ingresos!$X$6:$X$1505,ING_COD,$B831,ING_CLASE,"INA"))</f>
        <v>0</v>
      </c>
      <c r="P831" s="19" t="n">
        <f aca="false">G831+I831+J831+K831+L831+M831</f>
        <v>0</v>
      </c>
      <c r="Q831" s="44" t="n">
        <f aca="false">IF($F831="Activo",3,IF($F831="Cese",1,0))</f>
        <v>0</v>
      </c>
      <c r="R831" s="19" t="n">
        <f aca="false">G831*Q831</f>
        <v>0</v>
      </c>
      <c r="S831" s="19" t="n">
        <f aca="false">IF($F831="Activo",SUMIFS(I831:I833,$D831:$D833,"&lt;="&amp;Trabajadores!$N$74)+IF(PROY_BON="Sí",SUMIFS(J831:J833,$D831:$D833,"&lt;="&amp;Trabajadores!$N$74),0),IF($F831="Cese",I831+IF(PROY_BON="Sí",J831,0),0))</f>
        <v>0</v>
      </c>
      <c r="T831" s="19" t="n">
        <f aca="false">IF(OR($F831&lt;&gt;"Activo",Trabajadores!$I$74="No"),0,IF(I833=0,H831*(1+IF(PROY_BON="Sí",Trabajadores!$P$74,0))*Trabajadores!$S$74/6*(Trabajadores!$N$74&gt;=12),0))</f>
        <v>0</v>
      </c>
      <c r="U831" s="19" t="n">
        <f aca="false">IF($F831="Activo",IF(Trabajadores!$J$74="Sí",L831*3,L831),IF($F831="Cese",L831,0))</f>
        <v>0</v>
      </c>
      <c r="V831" s="19" t="n">
        <f aca="false">IF(OR($F831="Activo",$F831="Cese"),M831,0)</f>
        <v>0</v>
      </c>
      <c r="W831" s="19" t="n">
        <f aca="false">IF(OR($F831="Activo",$F831="Cese"),SUM(P822:P830),0)</f>
        <v>0</v>
      </c>
      <c r="X831" s="36" t="n">
        <f aca="false">IF(OR($F831="Activo",$F831="Cese"),R831+S831+T831+U831+V831+W831,0)</f>
        <v>0</v>
      </c>
      <c r="Y831" s="19" t="n">
        <f aca="false">IF(OR($F831="Activo",$F831="Cese"),DED_FIJA,0)</f>
        <v>0</v>
      </c>
      <c r="Z831" s="36" t="n">
        <f aca="false">MAX(0,X831-Y831)</f>
        <v>0</v>
      </c>
      <c r="AA831" s="19" t="n">
        <f aca="false">IF(Z831=0,0,MAX(0,MIN(Z831,Parámetros!$G$19)-Parámetros!$F$19)*Parámetros!$E$19)</f>
        <v>0</v>
      </c>
      <c r="AB831" s="19" t="n">
        <f aca="false">IF(Z831=0,0,MAX(0,MIN(Z831,Parámetros!$G$20)-Parámetros!$F$20)*Parámetros!$E$20)</f>
        <v>0</v>
      </c>
      <c r="AC831" s="19" t="n">
        <f aca="false">IF(Z831=0,0,MAX(0,MIN(Z831,Parámetros!$G$21)-Parámetros!$F$21)*Parámetros!$E$21)</f>
        <v>0</v>
      </c>
      <c r="AD831" s="19" t="n">
        <f aca="false">IF(Z831=0,0,MAX(0,MIN(Z831,Parámetros!$G$22)-Parámetros!$F$22)*Parámetros!$E$22)</f>
        <v>0</v>
      </c>
      <c r="AE831" s="19" t="n">
        <f aca="false">IF(Z831=0,0,MAX(0,MIN(Z831,Parámetros!$G$23)-Parámetros!$F$23)*Parámetros!$E$23)</f>
        <v>0</v>
      </c>
      <c r="AF831" s="36" t="n">
        <f aca="false">SUM(AA831:AE831)</f>
        <v>0</v>
      </c>
      <c r="AG831" s="45" t="str">
        <f aca="false">IF(AM831&lt;=0,"-",INDEX(TR_TASA,MATCH(AM831,TR_DESDE,1)))</f>
        <v>-</v>
      </c>
      <c r="AH831" s="44" t="n">
        <f aca="false">IF($F831="Cese",1,IF($F831="Activo",INDEX(DIV_N,10),0))</f>
        <v>0</v>
      </c>
      <c r="AI831" s="44" t="n">
        <f aca="false">IF($F831="Cese",9,IF($F831="Activo",INDEX(DIV_HASTA,10),0))</f>
        <v>0</v>
      </c>
      <c r="AJ831" s="19" t="n">
        <f aca="false">IF(OR($F831="Activo",$F831="Cese"),SUMIFS(AV822:AV830,D822:D830,"&lt;="&amp;AI831),0)</f>
        <v>0</v>
      </c>
      <c r="AK831" s="19" t="n">
        <f aca="false">IF(OR($F831="Activo",$F831="Cese"),MAX(0,(AF831-AJ831)/AH831),0)</f>
        <v>0</v>
      </c>
      <c r="AL831" s="19" t="n">
        <f aca="false">IF(OR($F831="Activo",$F831="Cese"),K831+IF(PROY_BON="Sí",0,J831),0)</f>
        <v>0</v>
      </c>
      <c r="AM831" s="19" t="n">
        <f aca="false">IF(AL831&gt;0,MAX(0,X831+AL831-Y831),Z831)</f>
        <v>0</v>
      </c>
      <c r="AN831" s="19" t="n">
        <f aca="false">SUMPRODUCT((AM831&gt;TR_DESDE)*(AM831-TR_DESDE)*TR_INC)</f>
        <v>0</v>
      </c>
      <c r="AO831" s="19" t="n">
        <f aca="false">IF(AL831&gt;0,MAX(0,AN831-IF($F831="Cese",MAX(AF831,AJ831),AF831)),0)</f>
        <v>0</v>
      </c>
      <c r="AP831" s="46" t="n">
        <f aca="false">IF(OR($F831="Activo",$F831="Cese"),ROUND(AK831+AO831,2),0)</f>
        <v>0</v>
      </c>
      <c r="AQ831" s="19" t="n">
        <f aca="false">IF($F831="Cese",MAX(0,AJ831-AN831),0)</f>
        <v>0</v>
      </c>
      <c r="AR831" s="19" t="str">
        <f aca="false">IF($B831="","",IF(COUNTIFS(RP_COD,$B831,'Retenciones Planilla'!$L$6:$L$105,"&lt;&gt;")=0,"",SUMIFS('Retenciones Planilla'!$L$6:$L$105,RP_COD,$B831)))</f>
        <v/>
      </c>
      <c r="AS831" s="19" t="str">
        <f aca="false">IF(AR831="","",AR831-AP831)</f>
        <v/>
      </c>
      <c r="AT831" s="23" t="str">
        <f aca="false">IF($B831="","",IF(NOT(OR($F831="Activo",$F831="Cese")),IF(N(AR831)=0,"—","Revisar: sin vínculo"),IF(AR831="",IF(AP831=0,"No corresponde","Sin dato planilla"),IF(ABS(AS831)&lt;=TOL,"OK",IF(AS831&gt;0,"Retuvo de más","Retuvo de menos")))))</f>
        <v/>
      </c>
      <c r="AU831" s="19" t="n">
        <f aca="false">IF(AND(BASE_RET="Planilla (si existe)",AR831&lt;&gt;""),AR831,AP831)</f>
        <v>0</v>
      </c>
      <c r="AV831" s="19" t="n">
        <f aca="false">AU831+N831</f>
        <v>0</v>
      </c>
    </row>
    <row r="832" customFormat="false" ht="15" hidden="false" customHeight="false" outlineLevel="0" collapsed="false">
      <c r="A832" s="43" t="n">
        <v>69</v>
      </c>
      <c r="B832" s="35" t="str">
        <f aca="false">IF(Trabajadores!$B$74="","",Trabajadores!$B$74)</f>
        <v/>
      </c>
      <c r="C832" s="35" t="str">
        <f aca="false">IF($B832="","",Trabajadores!$D$74)</f>
        <v/>
      </c>
      <c r="D832" s="43" t="n">
        <v>11</v>
      </c>
      <c r="E832" s="23" t="s">
        <v>308</v>
      </c>
      <c r="F832" s="23" t="str">
        <f aca="false">IF($B832="","",IF(OR(11&lt;Trabajadores!$M$74,11&gt;Trabajadores!$N$74),"No vinculado",IF(AND(11=Trabajadores!$N$74,Trabajadores!$O$74="Sí"),"Cese","Activo")))</f>
        <v/>
      </c>
      <c r="G832" s="19" t="n">
        <f aca="false">IF($B832="",0,SUMIFS(Ingresos!$Y$6:$Y$1505,ING_COD,$B832,ING_CLASE,"ORD"))</f>
        <v>0</v>
      </c>
      <c r="H832" s="19" t="n">
        <f aca="false">IF($B832="",0,SUMIFS(Ingresos!$Y$6:$Y$1505,ING_COD,$B832,ING_CLASE,"ORD",ING_COMP,"Sí"))</f>
        <v>0</v>
      </c>
      <c r="I832" s="19" t="n">
        <f aca="false">IF($B832="",0,SUMIFS(Ingresos!$Y$6:$Y$1505,ING_COD,$B832,ING_CLASE,"GRA"))</f>
        <v>0</v>
      </c>
      <c r="J832" s="19" t="n">
        <f aca="false">IF($B832="",0,SUMIFS(Ingresos!$Y$6:$Y$1505,ING_COD,$B832,ING_CLASE,"BON"))</f>
        <v>0</v>
      </c>
      <c r="K832" s="19" t="n">
        <f aca="false">IF($B832="",0,SUMIFS(Ingresos!$Y$6:$Y$1505,ING_COD,$B832,ING_CLASE,"EXT"))</f>
        <v>0</v>
      </c>
      <c r="L832" s="19" t="n">
        <f aca="false">IF($B832="",0,SUMIFS(Ingresos!$Y$6:$Y$1505,ING_COD,$B832,ING_CLASE,"OTO"))</f>
        <v>0</v>
      </c>
      <c r="M832" s="19" t="n">
        <f aca="false">IF($B832="",0,SUMIFS(Ingresos!$Y$6:$Y$1505,ING_COD,$B832,ING_CLASE,"OTX"))</f>
        <v>0</v>
      </c>
      <c r="N832" s="19" t="n">
        <f aca="false">IF($B832="",0,SUMIFS(Ingresos!$Y$6:$Y$1505,ING_COD,$B832,ING_CLASE,"RETO"))</f>
        <v>0</v>
      </c>
      <c r="O832" s="19" t="n">
        <f aca="false">IF($B832="",0,SUMIFS(Ingresos!$Y$6:$Y$1505,ING_COD,$B832,ING_CLASE,"INA"))</f>
        <v>0</v>
      </c>
      <c r="P832" s="19" t="n">
        <f aca="false">G832+I832+J832+K832+L832+M832</f>
        <v>0</v>
      </c>
      <c r="Q832" s="44" t="n">
        <f aca="false">IF($F832="Activo",2,IF($F832="Cese",1,0))</f>
        <v>0</v>
      </c>
      <c r="R832" s="19" t="n">
        <f aca="false">G832*Q832</f>
        <v>0</v>
      </c>
      <c r="S832" s="19" t="n">
        <f aca="false">IF($F832="Activo",SUMIFS(I832:I833,$D832:$D833,"&lt;="&amp;Trabajadores!$N$74)+IF(PROY_BON="Sí",SUMIFS(J832:J833,$D832:$D833,"&lt;="&amp;Trabajadores!$N$74),0),IF($F832="Cese",I832+IF(PROY_BON="Sí",J832,0),0))</f>
        <v>0</v>
      </c>
      <c r="T832" s="19" t="n">
        <f aca="false">IF(OR($F832&lt;&gt;"Activo",Trabajadores!$I$74="No"),0,IF(I833=0,H832*(1+IF(PROY_BON="Sí",Trabajadores!$P$74,0))*Trabajadores!$S$74/6*(Trabajadores!$N$74&gt;=12),0))</f>
        <v>0</v>
      </c>
      <c r="U832" s="19" t="n">
        <f aca="false">IF($F832="Activo",IF(Trabajadores!$J$74="Sí",L832*2,L832),IF($F832="Cese",L832,0))</f>
        <v>0</v>
      </c>
      <c r="V832" s="19" t="n">
        <f aca="false">IF(OR($F832="Activo",$F832="Cese"),M832,0)</f>
        <v>0</v>
      </c>
      <c r="W832" s="19" t="n">
        <f aca="false">IF(OR($F832="Activo",$F832="Cese"),SUM(P822:P831),0)</f>
        <v>0</v>
      </c>
      <c r="X832" s="36" t="n">
        <f aca="false">IF(OR($F832="Activo",$F832="Cese"),R832+S832+T832+U832+V832+W832,0)</f>
        <v>0</v>
      </c>
      <c r="Y832" s="19" t="n">
        <f aca="false">IF(OR($F832="Activo",$F832="Cese"),DED_FIJA,0)</f>
        <v>0</v>
      </c>
      <c r="Z832" s="36" t="n">
        <f aca="false">MAX(0,X832-Y832)</f>
        <v>0</v>
      </c>
      <c r="AA832" s="19" t="n">
        <f aca="false">IF(Z832=0,0,MAX(0,MIN(Z832,Parámetros!$G$19)-Parámetros!$F$19)*Parámetros!$E$19)</f>
        <v>0</v>
      </c>
      <c r="AB832" s="19" t="n">
        <f aca="false">IF(Z832=0,0,MAX(0,MIN(Z832,Parámetros!$G$20)-Parámetros!$F$20)*Parámetros!$E$20)</f>
        <v>0</v>
      </c>
      <c r="AC832" s="19" t="n">
        <f aca="false">IF(Z832=0,0,MAX(0,MIN(Z832,Parámetros!$G$21)-Parámetros!$F$21)*Parámetros!$E$21)</f>
        <v>0</v>
      </c>
      <c r="AD832" s="19" t="n">
        <f aca="false">IF(Z832=0,0,MAX(0,MIN(Z832,Parámetros!$G$22)-Parámetros!$F$22)*Parámetros!$E$22)</f>
        <v>0</v>
      </c>
      <c r="AE832" s="19" t="n">
        <f aca="false">IF(Z832=0,0,MAX(0,MIN(Z832,Parámetros!$G$23)-Parámetros!$F$23)*Parámetros!$E$23)</f>
        <v>0</v>
      </c>
      <c r="AF832" s="36" t="n">
        <f aca="false">SUM(AA832:AE832)</f>
        <v>0</v>
      </c>
      <c r="AG832" s="45" t="str">
        <f aca="false">IF(AM832&lt;=0,"-",INDEX(TR_TASA,MATCH(AM832,TR_DESDE,1)))</f>
        <v>-</v>
      </c>
      <c r="AH832" s="44" t="n">
        <f aca="false">IF($F832="Cese",1,IF($F832="Activo",INDEX(DIV_N,11),0))</f>
        <v>0</v>
      </c>
      <c r="AI832" s="44" t="n">
        <f aca="false">IF($F832="Cese",10,IF($F832="Activo",INDEX(DIV_HASTA,11),0))</f>
        <v>0</v>
      </c>
      <c r="AJ832" s="19" t="n">
        <f aca="false">IF(OR($F832="Activo",$F832="Cese"),SUMIFS(AV822:AV831,D822:D831,"&lt;="&amp;AI832),0)</f>
        <v>0</v>
      </c>
      <c r="AK832" s="19" t="n">
        <f aca="false">IF(OR($F832="Activo",$F832="Cese"),MAX(0,(AF832-AJ832)/AH832),0)</f>
        <v>0</v>
      </c>
      <c r="AL832" s="19" t="n">
        <f aca="false">IF(OR($F832="Activo",$F832="Cese"),K832+IF(PROY_BON="Sí",0,J832),0)</f>
        <v>0</v>
      </c>
      <c r="AM832" s="19" t="n">
        <f aca="false">IF(AL832&gt;0,MAX(0,X832+AL832-Y832),Z832)</f>
        <v>0</v>
      </c>
      <c r="AN832" s="19" t="n">
        <f aca="false">SUMPRODUCT((AM832&gt;TR_DESDE)*(AM832-TR_DESDE)*TR_INC)</f>
        <v>0</v>
      </c>
      <c r="AO832" s="19" t="n">
        <f aca="false">IF(AL832&gt;0,MAX(0,AN832-IF($F832="Cese",MAX(AF832,AJ832),AF832)),0)</f>
        <v>0</v>
      </c>
      <c r="AP832" s="46" t="n">
        <f aca="false">IF(OR($F832="Activo",$F832="Cese"),ROUND(AK832+AO832,2),0)</f>
        <v>0</v>
      </c>
      <c r="AQ832" s="19" t="n">
        <f aca="false">IF($F832="Cese",MAX(0,AJ832-AN832),0)</f>
        <v>0</v>
      </c>
      <c r="AR832" s="19" t="str">
        <f aca="false">IF($B832="","",IF(COUNTIFS(RP_COD,$B832,'Retenciones Planilla'!$M$6:$M$105,"&lt;&gt;")=0,"",SUMIFS('Retenciones Planilla'!$M$6:$M$105,RP_COD,$B832)))</f>
        <v/>
      </c>
      <c r="AS832" s="19" t="str">
        <f aca="false">IF(AR832="","",AR832-AP832)</f>
        <v/>
      </c>
      <c r="AT832" s="23" t="str">
        <f aca="false">IF($B832="","",IF(NOT(OR($F832="Activo",$F832="Cese")),IF(N(AR832)=0,"—","Revisar: sin vínculo"),IF(AR832="",IF(AP832=0,"No corresponde","Sin dato planilla"),IF(ABS(AS832)&lt;=TOL,"OK",IF(AS832&gt;0,"Retuvo de más","Retuvo de menos")))))</f>
        <v/>
      </c>
      <c r="AU832" s="19" t="n">
        <f aca="false">IF(AND(BASE_RET="Planilla (si existe)",AR832&lt;&gt;""),AR832,AP832)</f>
        <v>0</v>
      </c>
      <c r="AV832" s="19" t="n">
        <f aca="false">AU832+N832</f>
        <v>0</v>
      </c>
    </row>
    <row r="833" customFormat="false" ht="15" hidden="false" customHeight="false" outlineLevel="0" collapsed="false">
      <c r="A833" s="43" t="n">
        <v>69</v>
      </c>
      <c r="B833" s="35" t="str">
        <f aca="false">IF(Trabajadores!$B$74="","",Trabajadores!$B$74)</f>
        <v/>
      </c>
      <c r="C833" s="35" t="str">
        <f aca="false">IF($B833="","",Trabajadores!$D$74)</f>
        <v/>
      </c>
      <c r="D833" s="43" t="n">
        <v>12</v>
      </c>
      <c r="E833" s="23" t="s">
        <v>309</v>
      </c>
      <c r="F833" s="23" t="str">
        <f aca="false">IF($B833="","",IF(OR(12&lt;Trabajadores!$M$74,12&gt;Trabajadores!$N$74),"No vinculado",IF(AND(12=Trabajadores!$N$74,Trabajadores!$O$74="Sí"),"Cese","Activo")))</f>
        <v/>
      </c>
      <c r="G833" s="19" t="n">
        <f aca="false">IF($B833="",0,SUMIFS(Ingresos!$Z$6:$Z$1505,ING_COD,$B833,ING_CLASE,"ORD"))</f>
        <v>0</v>
      </c>
      <c r="H833" s="19" t="n">
        <f aca="false">IF($B833="",0,SUMIFS(Ingresos!$Z$6:$Z$1505,ING_COD,$B833,ING_CLASE,"ORD",ING_COMP,"Sí"))</f>
        <v>0</v>
      </c>
      <c r="I833" s="19" t="n">
        <f aca="false">IF($B833="",0,SUMIFS(Ingresos!$Z$6:$Z$1505,ING_COD,$B833,ING_CLASE,"GRA"))</f>
        <v>0</v>
      </c>
      <c r="J833" s="19" t="n">
        <f aca="false">IF($B833="",0,SUMIFS(Ingresos!$Z$6:$Z$1505,ING_COD,$B833,ING_CLASE,"BON"))</f>
        <v>0</v>
      </c>
      <c r="K833" s="19" t="n">
        <f aca="false">IF($B833="",0,SUMIFS(Ingresos!$Z$6:$Z$1505,ING_COD,$B833,ING_CLASE,"EXT"))</f>
        <v>0</v>
      </c>
      <c r="L833" s="19" t="n">
        <f aca="false">IF($B833="",0,SUMIFS(Ingresos!$Z$6:$Z$1505,ING_COD,$B833,ING_CLASE,"OTO"))</f>
        <v>0</v>
      </c>
      <c r="M833" s="19" t="n">
        <f aca="false">IF($B833="",0,SUMIFS(Ingresos!$Z$6:$Z$1505,ING_COD,$B833,ING_CLASE,"OTX"))</f>
        <v>0</v>
      </c>
      <c r="N833" s="19" t="n">
        <f aca="false">IF($B833="",0,SUMIFS(Ingresos!$Z$6:$Z$1505,ING_COD,$B833,ING_CLASE,"RETO"))</f>
        <v>0</v>
      </c>
      <c r="O833" s="19" t="n">
        <f aca="false">IF($B833="",0,SUMIFS(Ingresos!$Z$6:$Z$1505,ING_COD,$B833,ING_CLASE,"INA"))</f>
        <v>0</v>
      </c>
      <c r="P833" s="19" t="n">
        <f aca="false">G833+I833+J833+K833+L833+M833</f>
        <v>0</v>
      </c>
      <c r="Q833" s="44" t="n">
        <f aca="false">IF($F833="Activo",1,IF($F833="Cese",1,0))</f>
        <v>0</v>
      </c>
      <c r="R833" s="19" t="n">
        <f aca="false">G833*Q833</f>
        <v>0</v>
      </c>
      <c r="S833" s="19" t="n">
        <f aca="false">IF($F833="Activo",SUMIFS(I833:I833,$D833:$D833,"&lt;="&amp;Trabajadores!$N$74)+IF(PROY_BON="Sí",SUMIFS(J833:J833,$D833:$D833,"&lt;="&amp;Trabajadores!$N$74),0),IF($F833="Cese",I833+IF(PROY_BON="Sí",J833,0),0))</f>
        <v>0</v>
      </c>
      <c r="T833" s="19" t="n">
        <f aca="false">0</f>
        <v>0</v>
      </c>
      <c r="U833" s="19" t="n">
        <f aca="false">IF($F833="Activo",IF(Trabajadores!$J$74="Sí",L833*1,L833),IF($F833="Cese",L833,0))</f>
        <v>0</v>
      </c>
      <c r="V833" s="19" t="n">
        <f aca="false">IF(OR($F833="Activo",$F833="Cese"),M833,0)</f>
        <v>0</v>
      </c>
      <c r="W833" s="19" t="n">
        <f aca="false">IF(OR($F833="Activo",$F833="Cese"),SUM(P822:P832),0)</f>
        <v>0</v>
      </c>
      <c r="X833" s="36" t="n">
        <f aca="false">IF(OR($F833="Activo",$F833="Cese"),R833+S833+T833+U833+V833+W833,0)</f>
        <v>0</v>
      </c>
      <c r="Y833" s="19" t="n">
        <f aca="false">IF(OR($F833="Activo",$F833="Cese"),DED_FIJA,0)</f>
        <v>0</v>
      </c>
      <c r="Z833" s="36" t="n">
        <f aca="false">MAX(0,X833-Y833)</f>
        <v>0</v>
      </c>
      <c r="AA833" s="19" t="n">
        <f aca="false">IF(Z833=0,0,MAX(0,MIN(Z833,Parámetros!$G$19)-Parámetros!$F$19)*Parámetros!$E$19)</f>
        <v>0</v>
      </c>
      <c r="AB833" s="19" t="n">
        <f aca="false">IF(Z833=0,0,MAX(0,MIN(Z833,Parámetros!$G$20)-Parámetros!$F$20)*Parámetros!$E$20)</f>
        <v>0</v>
      </c>
      <c r="AC833" s="19" t="n">
        <f aca="false">IF(Z833=0,0,MAX(0,MIN(Z833,Parámetros!$G$21)-Parámetros!$F$21)*Parámetros!$E$21)</f>
        <v>0</v>
      </c>
      <c r="AD833" s="19" t="n">
        <f aca="false">IF(Z833=0,0,MAX(0,MIN(Z833,Parámetros!$G$22)-Parámetros!$F$22)*Parámetros!$E$22)</f>
        <v>0</v>
      </c>
      <c r="AE833" s="19" t="n">
        <f aca="false">IF(Z833=0,0,MAX(0,MIN(Z833,Parámetros!$G$23)-Parámetros!$F$23)*Parámetros!$E$23)</f>
        <v>0</v>
      </c>
      <c r="AF833" s="36" t="n">
        <f aca="false">SUM(AA833:AE833)</f>
        <v>0</v>
      </c>
      <c r="AG833" s="45" t="str">
        <f aca="false">IF(AM833&lt;=0,"-",INDEX(TR_TASA,MATCH(AM833,TR_DESDE,1)))</f>
        <v>-</v>
      </c>
      <c r="AH833" s="44" t="n">
        <f aca="false">IF($F833="Cese",1,IF($F833="Activo",INDEX(DIV_N,12),0))</f>
        <v>0</v>
      </c>
      <c r="AI833" s="44" t="n">
        <f aca="false">IF($F833="Cese",11,IF($F833="Activo",INDEX(DIV_HASTA,12),0))</f>
        <v>0</v>
      </c>
      <c r="AJ833" s="19" t="n">
        <f aca="false">IF(OR($F833="Activo",$F833="Cese"),SUMIFS(AV822:AV832,D822:D832,"&lt;="&amp;AI833),0)</f>
        <v>0</v>
      </c>
      <c r="AK833" s="19" t="n">
        <f aca="false">IF(OR($F833="Activo",$F833="Cese"),MAX(0,(AF833-AJ833)/AH833),0)</f>
        <v>0</v>
      </c>
      <c r="AL833" s="19" t="n">
        <f aca="false">IF(OR($F833="Activo",$F833="Cese"),K833+IF(PROY_BON="Sí",0,J833),0)</f>
        <v>0</v>
      </c>
      <c r="AM833" s="19" t="n">
        <f aca="false">IF(AL833&gt;0,MAX(0,X833+AL833-Y833),Z833)</f>
        <v>0</v>
      </c>
      <c r="AN833" s="19" t="n">
        <f aca="false">SUMPRODUCT((AM833&gt;TR_DESDE)*(AM833-TR_DESDE)*TR_INC)</f>
        <v>0</v>
      </c>
      <c r="AO833" s="19" t="n">
        <f aca="false">IF(AL833&gt;0,MAX(0,AN833-IF(TRUE(),MAX(AF833,AJ833),AF833)),0)</f>
        <v>0</v>
      </c>
      <c r="AP833" s="46" t="n">
        <f aca="false">IF(OR($F833="Activo",$F833="Cese"),ROUND(AK833+AO833,2),0)</f>
        <v>0</v>
      </c>
      <c r="AQ833" s="19" t="n">
        <f aca="false">IF(OR($F833="Activo",$F833="Cese"),MAX(0,AJ833-AN833),0)</f>
        <v>0</v>
      </c>
      <c r="AR833" s="19" t="str">
        <f aca="false">IF($B833="","",IF(COUNTIFS(RP_COD,$B833,'Retenciones Planilla'!$N$6:$N$105,"&lt;&gt;")=0,"",SUMIFS('Retenciones Planilla'!$N$6:$N$105,RP_COD,$B833)))</f>
        <v/>
      </c>
      <c r="AS833" s="19" t="str">
        <f aca="false">IF(AR833="","",AR833-AP833)</f>
        <v/>
      </c>
      <c r="AT833" s="23" t="str">
        <f aca="false">IF($B833="","",IF(NOT(OR($F833="Activo",$F833="Cese")),IF(N(AR833)=0,"—","Revisar: sin vínculo"),IF(AR833="",IF(AP833=0,"No corresponde","Sin dato planilla"),IF(ABS(AS833)&lt;=TOL,"OK",IF(AS833&gt;0,"Retuvo de más","Retuvo de menos")))))</f>
        <v/>
      </c>
      <c r="AU833" s="19" t="n">
        <f aca="false">IF(AND(BASE_RET="Planilla (si existe)",AR833&lt;&gt;""),AR833,AP833)</f>
        <v>0</v>
      </c>
      <c r="AV833" s="19" t="n">
        <f aca="false">AU833+N833</f>
        <v>0</v>
      </c>
    </row>
    <row r="834" customFormat="false" ht="15" hidden="false" customHeight="false" outlineLevel="0" collapsed="false">
      <c r="A834" s="43" t="n">
        <v>70</v>
      </c>
      <c r="B834" s="35" t="str">
        <f aca="false">IF(Trabajadores!$B$75="","",Trabajadores!$B$75)</f>
        <v/>
      </c>
      <c r="C834" s="35" t="str">
        <f aca="false">IF($B834="","",Trabajadores!$D$75)</f>
        <v/>
      </c>
      <c r="D834" s="43" t="n">
        <v>1</v>
      </c>
      <c r="E834" s="23" t="s">
        <v>298</v>
      </c>
      <c r="F834" s="23" t="str">
        <f aca="false">IF($B834="","",IF(OR(1&lt;Trabajadores!$M$75,1&gt;Trabajadores!$N$75),"No vinculado",IF(AND(1=Trabajadores!$N$75,Trabajadores!$O$75="Sí"),"Cese","Activo")))</f>
        <v/>
      </c>
      <c r="G834" s="19" t="n">
        <f aca="false">IF($B834="",0,SUMIFS(Ingresos!$O$6:$O$1505,ING_COD,$B834,ING_CLASE,"ORD"))</f>
        <v>0</v>
      </c>
      <c r="H834" s="19" t="n">
        <f aca="false">IF($B834="",0,SUMIFS(Ingresos!$O$6:$O$1505,ING_COD,$B834,ING_CLASE,"ORD",ING_COMP,"Sí"))</f>
        <v>0</v>
      </c>
      <c r="I834" s="19" t="n">
        <f aca="false">IF($B834="",0,SUMIFS(Ingresos!$O$6:$O$1505,ING_COD,$B834,ING_CLASE,"GRA"))</f>
        <v>0</v>
      </c>
      <c r="J834" s="19" t="n">
        <f aca="false">IF($B834="",0,SUMIFS(Ingresos!$O$6:$O$1505,ING_COD,$B834,ING_CLASE,"BON"))</f>
        <v>0</v>
      </c>
      <c r="K834" s="19" t="n">
        <f aca="false">IF($B834="",0,SUMIFS(Ingresos!$O$6:$O$1505,ING_COD,$B834,ING_CLASE,"EXT"))</f>
        <v>0</v>
      </c>
      <c r="L834" s="19" t="n">
        <f aca="false">IF($B834="",0,SUMIFS(Ingresos!$O$6:$O$1505,ING_COD,$B834,ING_CLASE,"OTO"))</f>
        <v>0</v>
      </c>
      <c r="M834" s="19" t="n">
        <f aca="false">IF($B834="",0,SUMIFS(Ingresos!$O$6:$O$1505,ING_COD,$B834,ING_CLASE,"OTX"))</f>
        <v>0</v>
      </c>
      <c r="N834" s="19" t="n">
        <f aca="false">IF($B834="",0,SUMIFS(Ingresos!$O$6:$O$1505,ING_COD,$B834,ING_CLASE,"RETO"))</f>
        <v>0</v>
      </c>
      <c r="O834" s="19" t="n">
        <f aca="false">IF($B834="",0,SUMIFS(Ingresos!$O$6:$O$1505,ING_COD,$B834,ING_CLASE,"INA"))</f>
        <v>0</v>
      </c>
      <c r="P834" s="19" t="n">
        <f aca="false">G834+I834+J834+K834+L834+M834</f>
        <v>0</v>
      </c>
      <c r="Q834" s="44" t="n">
        <f aca="false">IF($F834="Activo",12,IF($F834="Cese",1,0))</f>
        <v>0</v>
      </c>
      <c r="R834" s="19" t="n">
        <f aca="false">G834*Q834</f>
        <v>0</v>
      </c>
      <c r="S834" s="19" t="n">
        <f aca="false">IF($F834="Activo",SUMIFS(I834:I845,$D834:$D845,"&lt;="&amp;Trabajadores!$N$75)+IF(PROY_BON="Sí",SUMIFS(J834:J845,$D834:$D845,"&lt;="&amp;Trabajadores!$N$75),0),IF($F834="Cese",I834+IF(PROY_BON="Sí",J834,0),0))</f>
        <v>0</v>
      </c>
      <c r="T834" s="19" t="n">
        <f aca="false">IF(OR($F834&lt;&gt;"Activo",Trabajadores!$I$75="No"),0,IF(I840=0,H834*(1+IF(PROY_BON="Sí",Trabajadores!$P$75,0))*Trabajadores!$R$75/6*(Trabajadores!$N$75&gt;=7),0)+IF(I845=0,H834*(1+IF(PROY_BON="Sí",Trabajadores!$P$75,0))*Trabajadores!$S$75/6*(Trabajadores!$N$75&gt;=12),0))</f>
        <v>0</v>
      </c>
      <c r="U834" s="19" t="n">
        <f aca="false">IF($F834="Activo",IF(Trabajadores!$J$75="Sí",L834*12,L834),IF($F834="Cese",L834,0))</f>
        <v>0</v>
      </c>
      <c r="V834" s="19" t="n">
        <f aca="false">IF(OR($F834="Activo",$F834="Cese"),M834,0)</f>
        <v>0</v>
      </c>
      <c r="W834" s="19" t="n">
        <f aca="false">0</f>
        <v>0</v>
      </c>
      <c r="X834" s="36" t="n">
        <f aca="false">IF(OR($F834="Activo",$F834="Cese"),R834+S834+T834+U834+V834+W834,0)</f>
        <v>0</v>
      </c>
      <c r="Y834" s="19" t="n">
        <f aca="false">IF(OR($F834="Activo",$F834="Cese"),DED_FIJA,0)</f>
        <v>0</v>
      </c>
      <c r="Z834" s="36" t="n">
        <f aca="false">MAX(0,X834-Y834)</f>
        <v>0</v>
      </c>
      <c r="AA834" s="19" t="n">
        <f aca="false">IF(Z834=0,0,MAX(0,MIN(Z834,Parámetros!$G$19)-Parámetros!$F$19)*Parámetros!$E$19)</f>
        <v>0</v>
      </c>
      <c r="AB834" s="19" t="n">
        <f aca="false">IF(Z834=0,0,MAX(0,MIN(Z834,Parámetros!$G$20)-Parámetros!$F$20)*Parámetros!$E$20)</f>
        <v>0</v>
      </c>
      <c r="AC834" s="19" t="n">
        <f aca="false">IF(Z834=0,0,MAX(0,MIN(Z834,Parámetros!$G$21)-Parámetros!$F$21)*Parámetros!$E$21)</f>
        <v>0</v>
      </c>
      <c r="AD834" s="19" t="n">
        <f aca="false">IF(Z834=0,0,MAX(0,MIN(Z834,Parámetros!$G$22)-Parámetros!$F$22)*Parámetros!$E$22)</f>
        <v>0</v>
      </c>
      <c r="AE834" s="19" t="n">
        <f aca="false">IF(Z834=0,0,MAX(0,MIN(Z834,Parámetros!$G$23)-Parámetros!$F$23)*Parámetros!$E$23)</f>
        <v>0</v>
      </c>
      <c r="AF834" s="36" t="n">
        <f aca="false">SUM(AA834:AE834)</f>
        <v>0</v>
      </c>
      <c r="AG834" s="45" t="str">
        <f aca="false">IF(AM834&lt;=0,"-",INDEX(TR_TASA,MATCH(AM834,TR_DESDE,1)))</f>
        <v>-</v>
      </c>
      <c r="AH834" s="44" t="n">
        <f aca="false">IF($F834="Cese",1,IF($F834="Activo",INDEX(DIV_N,1),0))</f>
        <v>0</v>
      </c>
      <c r="AI834" s="44" t="n">
        <f aca="false">IF($F834="Cese",0,IF($F834="Activo",INDEX(DIV_HASTA,1),0))</f>
        <v>0</v>
      </c>
      <c r="AJ834" s="19" t="n">
        <f aca="false">0</f>
        <v>0</v>
      </c>
      <c r="AK834" s="19" t="n">
        <f aca="false">IF(OR($F834="Activo",$F834="Cese"),MAX(0,(AF834-AJ834)/AH834),0)</f>
        <v>0</v>
      </c>
      <c r="AL834" s="19" t="n">
        <f aca="false">IF(OR($F834="Activo",$F834="Cese"),K834+IF(PROY_BON="Sí",0,J834),0)</f>
        <v>0</v>
      </c>
      <c r="AM834" s="19" t="n">
        <f aca="false">IF(AL834&gt;0,MAX(0,X834+AL834-Y834),Z834)</f>
        <v>0</v>
      </c>
      <c r="AN834" s="19" t="n">
        <f aca="false">SUMPRODUCT((AM834&gt;TR_DESDE)*(AM834-TR_DESDE)*TR_INC)</f>
        <v>0</v>
      </c>
      <c r="AO834" s="19" t="n">
        <f aca="false">IF(AL834&gt;0,MAX(0,AN834-IF($F834="Cese",MAX(AF834,AJ834),AF834)),0)</f>
        <v>0</v>
      </c>
      <c r="AP834" s="46" t="n">
        <f aca="false">IF(OR($F834="Activo",$F834="Cese"),ROUND(AK834+AO834,2),0)</f>
        <v>0</v>
      </c>
      <c r="AQ834" s="19" t="n">
        <f aca="false">IF($F834="Cese",MAX(0,AJ834-AN834),0)</f>
        <v>0</v>
      </c>
      <c r="AR834" s="19" t="str">
        <f aca="false">IF($B834="","",IF(COUNTIFS(RP_COD,$B834,'Retenciones Planilla'!$C$6:$C$105,"&lt;&gt;")=0,"",SUMIFS('Retenciones Planilla'!$C$6:$C$105,RP_COD,$B834)))</f>
        <v/>
      </c>
      <c r="AS834" s="19" t="str">
        <f aca="false">IF(AR834="","",AR834-AP834)</f>
        <v/>
      </c>
      <c r="AT834" s="23" t="str">
        <f aca="false">IF($B834="","",IF(NOT(OR($F834="Activo",$F834="Cese")),IF(N(AR834)=0,"—","Revisar: sin vínculo"),IF(AR834="",IF(AP834=0,"No corresponde","Sin dato planilla"),IF(ABS(AS834)&lt;=TOL,"OK",IF(AS834&gt;0,"Retuvo de más","Retuvo de menos")))))</f>
        <v/>
      </c>
      <c r="AU834" s="19" t="n">
        <f aca="false">IF(AND(BASE_RET="Planilla (si existe)",AR834&lt;&gt;""),AR834,AP834)</f>
        <v>0</v>
      </c>
      <c r="AV834" s="19" t="n">
        <f aca="false">AU834+N834</f>
        <v>0</v>
      </c>
    </row>
    <row r="835" customFormat="false" ht="15" hidden="false" customHeight="false" outlineLevel="0" collapsed="false">
      <c r="A835" s="43" t="n">
        <v>70</v>
      </c>
      <c r="B835" s="35" t="str">
        <f aca="false">IF(Trabajadores!$B$75="","",Trabajadores!$B$75)</f>
        <v/>
      </c>
      <c r="C835" s="35" t="str">
        <f aca="false">IF($B835="","",Trabajadores!$D$75)</f>
        <v/>
      </c>
      <c r="D835" s="43" t="n">
        <v>2</v>
      </c>
      <c r="E835" s="23" t="s">
        <v>299</v>
      </c>
      <c r="F835" s="23" t="str">
        <f aca="false">IF($B835="","",IF(OR(2&lt;Trabajadores!$M$75,2&gt;Trabajadores!$N$75),"No vinculado",IF(AND(2=Trabajadores!$N$75,Trabajadores!$O$75="Sí"),"Cese","Activo")))</f>
        <v/>
      </c>
      <c r="G835" s="19" t="n">
        <f aca="false">IF($B835="",0,SUMIFS(Ingresos!$P$6:$P$1505,ING_COD,$B835,ING_CLASE,"ORD"))</f>
        <v>0</v>
      </c>
      <c r="H835" s="19" t="n">
        <f aca="false">IF($B835="",0,SUMIFS(Ingresos!$P$6:$P$1505,ING_COD,$B835,ING_CLASE,"ORD",ING_COMP,"Sí"))</f>
        <v>0</v>
      </c>
      <c r="I835" s="19" t="n">
        <f aca="false">IF($B835="",0,SUMIFS(Ingresos!$P$6:$P$1505,ING_COD,$B835,ING_CLASE,"GRA"))</f>
        <v>0</v>
      </c>
      <c r="J835" s="19" t="n">
        <f aca="false">IF($B835="",0,SUMIFS(Ingresos!$P$6:$P$1505,ING_COD,$B835,ING_CLASE,"BON"))</f>
        <v>0</v>
      </c>
      <c r="K835" s="19" t="n">
        <f aca="false">IF($B835="",0,SUMIFS(Ingresos!$P$6:$P$1505,ING_COD,$B835,ING_CLASE,"EXT"))</f>
        <v>0</v>
      </c>
      <c r="L835" s="19" t="n">
        <f aca="false">IF($B835="",0,SUMIFS(Ingresos!$P$6:$P$1505,ING_COD,$B835,ING_CLASE,"OTO"))</f>
        <v>0</v>
      </c>
      <c r="M835" s="19" t="n">
        <f aca="false">IF($B835="",0,SUMIFS(Ingresos!$P$6:$P$1505,ING_COD,$B835,ING_CLASE,"OTX"))</f>
        <v>0</v>
      </c>
      <c r="N835" s="19" t="n">
        <f aca="false">IF($B835="",0,SUMIFS(Ingresos!$P$6:$P$1505,ING_COD,$B835,ING_CLASE,"RETO"))</f>
        <v>0</v>
      </c>
      <c r="O835" s="19" t="n">
        <f aca="false">IF($B835="",0,SUMIFS(Ingresos!$P$6:$P$1505,ING_COD,$B835,ING_CLASE,"INA"))</f>
        <v>0</v>
      </c>
      <c r="P835" s="19" t="n">
        <f aca="false">G835+I835+J835+K835+L835+M835</f>
        <v>0</v>
      </c>
      <c r="Q835" s="44" t="n">
        <f aca="false">IF($F835="Activo",11,IF($F835="Cese",1,0))</f>
        <v>0</v>
      </c>
      <c r="R835" s="19" t="n">
        <f aca="false">G835*Q835</f>
        <v>0</v>
      </c>
      <c r="S835" s="19" t="n">
        <f aca="false">IF($F835="Activo",SUMIFS(I835:I845,$D835:$D845,"&lt;="&amp;Trabajadores!$N$75)+IF(PROY_BON="Sí",SUMIFS(J835:J845,$D835:$D845,"&lt;="&amp;Trabajadores!$N$75),0),IF($F835="Cese",I835+IF(PROY_BON="Sí",J835,0),0))</f>
        <v>0</v>
      </c>
      <c r="T835" s="19" t="n">
        <f aca="false">IF(OR($F835&lt;&gt;"Activo",Trabajadores!$I$75="No"),0,IF(I840=0,H835*(1+IF(PROY_BON="Sí",Trabajadores!$P$75,0))*Trabajadores!$R$75/6*(Trabajadores!$N$75&gt;=7),0)+IF(I845=0,H835*(1+IF(PROY_BON="Sí",Trabajadores!$P$75,0))*Trabajadores!$S$75/6*(Trabajadores!$N$75&gt;=12),0))</f>
        <v>0</v>
      </c>
      <c r="U835" s="19" t="n">
        <f aca="false">IF($F835="Activo",IF(Trabajadores!$J$75="Sí",L835*11,L835),IF($F835="Cese",L835,0))</f>
        <v>0</v>
      </c>
      <c r="V835" s="19" t="n">
        <f aca="false">IF(OR($F835="Activo",$F835="Cese"),M835,0)</f>
        <v>0</v>
      </c>
      <c r="W835" s="19" t="n">
        <f aca="false">IF(OR($F835="Activo",$F835="Cese"),SUM(P834:P834),0)</f>
        <v>0</v>
      </c>
      <c r="X835" s="36" t="n">
        <f aca="false">IF(OR($F835="Activo",$F835="Cese"),R835+S835+T835+U835+V835+W835,0)</f>
        <v>0</v>
      </c>
      <c r="Y835" s="19" t="n">
        <f aca="false">IF(OR($F835="Activo",$F835="Cese"),DED_FIJA,0)</f>
        <v>0</v>
      </c>
      <c r="Z835" s="36" t="n">
        <f aca="false">MAX(0,X835-Y835)</f>
        <v>0</v>
      </c>
      <c r="AA835" s="19" t="n">
        <f aca="false">IF(Z835=0,0,MAX(0,MIN(Z835,Parámetros!$G$19)-Parámetros!$F$19)*Parámetros!$E$19)</f>
        <v>0</v>
      </c>
      <c r="AB835" s="19" t="n">
        <f aca="false">IF(Z835=0,0,MAX(0,MIN(Z835,Parámetros!$G$20)-Parámetros!$F$20)*Parámetros!$E$20)</f>
        <v>0</v>
      </c>
      <c r="AC835" s="19" t="n">
        <f aca="false">IF(Z835=0,0,MAX(0,MIN(Z835,Parámetros!$G$21)-Parámetros!$F$21)*Parámetros!$E$21)</f>
        <v>0</v>
      </c>
      <c r="AD835" s="19" t="n">
        <f aca="false">IF(Z835=0,0,MAX(0,MIN(Z835,Parámetros!$G$22)-Parámetros!$F$22)*Parámetros!$E$22)</f>
        <v>0</v>
      </c>
      <c r="AE835" s="19" t="n">
        <f aca="false">IF(Z835=0,0,MAX(0,MIN(Z835,Parámetros!$G$23)-Parámetros!$F$23)*Parámetros!$E$23)</f>
        <v>0</v>
      </c>
      <c r="AF835" s="36" t="n">
        <f aca="false">SUM(AA835:AE835)</f>
        <v>0</v>
      </c>
      <c r="AG835" s="45" t="str">
        <f aca="false">IF(AM835&lt;=0,"-",INDEX(TR_TASA,MATCH(AM835,TR_DESDE,1)))</f>
        <v>-</v>
      </c>
      <c r="AH835" s="44" t="n">
        <f aca="false">IF($F835="Cese",1,IF($F835="Activo",INDEX(DIV_N,2),0))</f>
        <v>0</v>
      </c>
      <c r="AI835" s="44" t="n">
        <f aca="false">IF($F835="Cese",1,IF($F835="Activo",INDEX(DIV_HASTA,2),0))</f>
        <v>0</v>
      </c>
      <c r="AJ835" s="19" t="n">
        <f aca="false">IF(OR($F835="Activo",$F835="Cese"),SUMIFS(AV834:AV834,D834:D834,"&lt;="&amp;AI835),0)</f>
        <v>0</v>
      </c>
      <c r="AK835" s="19" t="n">
        <f aca="false">IF(OR($F835="Activo",$F835="Cese"),MAX(0,(AF835-AJ835)/AH835),0)</f>
        <v>0</v>
      </c>
      <c r="AL835" s="19" t="n">
        <f aca="false">IF(OR($F835="Activo",$F835="Cese"),K835+IF(PROY_BON="Sí",0,J835),0)</f>
        <v>0</v>
      </c>
      <c r="AM835" s="19" t="n">
        <f aca="false">IF(AL835&gt;0,MAX(0,X835+AL835-Y835),Z835)</f>
        <v>0</v>
      </c>
      <c r="AN835" s="19" t="n">
        <f aca="false">SUMPRODUCT((AM835&gt;TR_DESDE)*(AM835-TR_DESDE)*TR_INC)</f>
        <v>0</v>
      </c>
      <c r="AO835" s="19" t="n">
        <f aca="false">IF(AL835&gt;0,MAX(0,AN835-IF($F835="Cese",MAX(AF835,AJ835),AF835)),0)</f>
        <v>0</v>
      </c>
      <c r="AP835" s="46" t="n">
        <f aca="false">IF(OR($F835="Activo",$F835="Cese"),ROUND(AK835+AO835,2),0)</f>
        <v>0</v>
      </c>
      <c r="AQ835" s="19" t="n">
        <f aca="false">IF($F835="Cese",MAX(0,AJ835-AN835),0)</f>
        <v>0</v>
      </c>
      <c r="AR835" s="19" t="str">
        <f aca="false">IF($B835="","",IF(COUNTIFS(RP_COD,$B835,'Retenciones Planilla'!$D$6:$D$105,"&lt;&gt;")=0,"",SUMIFS('Retenciones Planilla'!$D$6:$D$105,RP_COD,$B835)))</f>
        <v/>
      </c>
      <c r="AS835" s="19" t="str">
        <f aca="false">IF(AR835="","",AR835-AP835)</f>
        <v/>
      </c>
      <c r="AT835" s="23" t="str">
        <f aca="false">IF($B835="","",IF(NOT(OR($F835="Activo",$F835="Cese")),IF(N(AR835)=0,"—","Revisar: sin vínculo"),IF(AR835="",IF(AP835=0,"No corresponde","Sin dato planilla"),IF(ABS(AS835)&lt;=TOL,"OK",IF(AS835&gt;0,"Retuvo de más","Retuvo de menos")))))</f>
        <v/>
      </c>
      <c r="AU835" s="19" t="n">
        <f aca="false">IF(AND(BASE_RET="Planilla (si existe)",AR835&lt;&gt;""),AR835,AP835)</f>
        <v>0</v>
      </c>
      <c r="AV835" s="19" t="n">
        <f aca="false">AU835+N835</f>
        <v>0</v>
      </c>
    </row>
    <row r="836" customFormat="false" ht="15" hidden="false" customHeight="false" outlineLevel="0" collapsed="false">
      <c r="A836" s="43" t="n">
        <v>70</v>
      </c>
      <c r="B836" s="35" t="str">
        <f aca="false">IF(Trabajadores!$B$75="","",Trabajadores!$B$75)</f>
        <v/>
      </c>
      <c r="C836" s="35" t="str">
        <f aca="false">IF($B836="","",Trabajadores!$D$75)</f>
        <v/>
      </c>
      <c r="D836" s="43" t="n">
        <v>3</v>
      </c>
      <c r="E836" s="23" t="s">
        <v>300</v>
      </c>
      <c r="F836" s="23" t="str">
        <f aca="false">IF($B836="","",IF(OR(3&lt;Trabajadores!$M$75,3&gt;Trabajadores!$N$75),"No vinculado",IF(AND(3=Trabajadores!$N$75,Trabajadores!$O$75="Sí"),"Cese","Activo")))</f>
        <v/>
      </c>
      <c r="G836" s="19" t="n">
        <f aca="false">IF($B836="",0,SUMIFS(Ingresos!$Q$6:$Q$1505,ING_COD,$B836,ING_CLASE,"ORD"))</f>
        <v>0</v>
      </c>
      <c r="H836" s="19" t="n">
        <f aca="false">IF($B836="",0,SUMIFS(Ingresos!$Q$6:$Q$1505,ING_COD,$B836,ING_CLASE,"ORD",ING_COMP,"Sí"))</f>
        <v>0</v>
      </c>
      <c r="I836" s="19" t="n">
        <f aca="false">IF($B836="",0,SUMIFS(Ingresos!$Q$6:$Q$1505,ING_COD,$B836,ING_CLASE,"GRA"))</f>
        <v>0</v>
      </c>
      <c r="J836" s="19" t="n">
        <f aca="false">IF($B836="",0,SUMIFS(Ingresos!$Q$6:$Q$1505,ING_COD,$B836,ING_CLASE,"BON"))</f>
        <v>0</v>
      </c>
      <c r="K836" s="19" t="n">
        <f aca="false">IF($B836="",0,SUMIFS(Ingresos!$Q$6:$Q$1505,ING_COD,$B836,ING_CLASE,"EXT"))</f>
        <v>0</v>
      </c>
      <c r="L836" s="19" t="n">
        <f aca="false">IF($B836="",0,SUMIFS(Ingresos!$Q$6:$Q$1505,ING_COD,$B836,ING_CLASE,"OTO"))</f>
        <v>0</v>
      </c>
      <c r="M836" s="19" t="n">
        <f aca="false">IF($B836="",0,SUMIFS(Ingresos!$Q$6:$Q$1505,ING_COD,$B836,ING_CLASE,"OTX"))</f>
        <v>0</v>
      </c>
      <c r="N836" s="19" t="n">
        <f aca="false">IF($B836="",0,SUMIFS(Ingresos!$Q$6:$Q$1505,ING_COD,$B836,ING_CLASE,"RETO"))</f>
        <v>0</v>
      </c>
      <c r="O836" s="19" t="n">
        <f aca="false">IF($B836="",0,SUMIFS(Ingresos!$Q$6:$Q$1505,ING_COD,$B836,ING_CLASE,"INA"))</f>
        <v>0</v>
      </c>
      <c r="P836" s="19" t="n">
        <f aca="false">G836+I836+J836+K836+L836+M836</f>
        <v>0</v>
      </c>
      <c r="Q836" s="44" t="n">
        <f aca="false">IF($F836="Activo",10,IF($F836="Cese",1,0))</f>
        <v>0</v>
      </c>
      <c r="R836" s="19" t="n">
        <f aca="false">G836*Q836</f>
        <v>0</v>
      </c>
      <c r="S836" s="19" t="n">
        <f aca="false">IF($F836="Activo",SUMIFS(I836:I845,$D836:$D845,"&lt;="&amp;Trabajadores!$N$75)+IF(PROY_BON="Sí",SUMIFS(J836:J845,$D836:$D845,"&lt;="&amp;Trabajadores!$N$75),0),IF($F836="Cese",I836+IF(PROY_BON="Sí",J836,0),0))</f>
        <v>0</v>
      </c>
      <c r="T836" s="19" t="n">
        <f aca="false">IF(OR($F836&lt;&gt;"Activo",Trabajadores!$I$75="No"),0,IF(I840=0,H836*(1+IF(PROY_BON="Sí",Trabajadores!$P$75,0))*Trabajadores!$R$75/6*(Trabajadores!$N$75&gt;=7),0)+IF(I845=0,H836*(1+IF(PROY_BON="Sí",Trabajadores!$P$75,0))*Trabajadores!$S$75/6*(Trabajadores!$N$75&gt;=12),0))</f>
        <v>0</v>
      </c>
      <c r="U836" s="19" t="n">
        <f aca="false">IF($F836="Activo",IF(Trabajadores!$J$75="Sí",L836*10,L836),IF($F836="Cese",L836,0))</f>
        <v>0</v>
      </c>
      <c r="V836" s="19" t="n">
        <f aca="false">IF(OR($F836="Activo",$F836="Cese"),M836,0)</f>
        <v>0</v>
      </c>
      <c r="W836" s="19" t="n">
        <f aca="false">IF(OR($F836="Activo",$F836="Cese"),SUM(P834:P835),0)</f>
        <v>0</v>
      </c>
      <c r="X836" s="36" t="n">
        <f aca="false">IF(OR($F836="Activo",$F836="Cese"),R836+S836+T836+U836+V836+W836,0)</f>
        <v>0</v>
      </c>
      <c r="Y836" s="19" t="n">
        <f aca="false">IF(OR($F836="Activo",$F836="Cese"),DED_FIJA,0)</f>
        <v>0</v>
      </c>
      <c r="Z836" s="36" t="n">
        <f aca="false">MAX(0,X836-Y836)</f>
        <v>0</v>
      </c>
      <c r="AA836" s="19" t="n">
        <f aca="false">IF(Z836=0,0,MAX(0,MIN(Z836,Parámetros!$G$19)-Parámetros!$F$19)*Parámetros!$E$19)</f>
        <v>0</v>
      </c>
      <c r="AB836" s="19" t="n">
        <f aca="false">IF(Z836=0,0,MAX(0,MIN(Z836,Parámetros!$G$20)-Parámetros!$F$20)*Parámetros!$E$20)</f>
        <v>0</v>
      </c>
      <c r="AC836" s="19" t="n">
        <f aca="false">IF(Z836=0,0,MAX(0,MIN(Z836,Parámetros!$G$21)-Parámetros!$F$21)*Parámetros!$E$21)</f>
        <v>0</v>
      </c>
      <c r="AD836" s="19" t="n">
        <f aca="false">IF(Z836=0,0,MAX(0,MIN(Z836,Parámetros!$G$22)-Parámetros!$F$22)*Parámetros!$E$22)</f>
        <v>0</v>
      </c>
      <c r="AE836" s="19" t="n">
        <f aca="false">IF(Z836=0,0,MAX(0,MIN(Z836,Parámetros!$G$23)-Parámetros!$F$23)*Parámetros!$E$23)</f>
        <v>0</v>
      </c>
      <c r="AF836" s="36" t="n">
        <f aca="false">SUM(AA836:AE836)</f>
        <v>0</v>
      </c>
      <c r="AG836" s="45" t="str">
        <f aca="false">IF(AM836&lt;=0,"-",INDEX(TR_TASA,MATCH(AM836,TR_DESDE,1)))</f>
        <v>-</v>
      </c>
      <c r="AH836" s="44" t="n">
        <f aca="false">IF($F836="Cese",1,IF($F836="Activo",INDEX(DIV_N,3),0))</f>
        <v>0</v>
      </c>
      <c r="AI836" s="44" t="n">
        <f aca="false">IF($F836="Cese",2,IF($F836="Activo",INDEX(DIV_HASTA,3),0))</f>
        <v>0</v>
      </c>
      <c r="AJ836" s="19" t="n">
        <f aca="false">IF(OR($F836="Activo",$F836="Cese"),SUMIFS(AV834:AV835,D834:D835,"&lt;="&amp;AI836),0)</f>
        <v>0</v>
      </c>
      <c r="AK836" s="19" t="n">
        <f aca="false">IF(OR($F836="Activo",$F836="Cese"),MAX(0,(AF836-AJ836)/AH836),0)</f>
        <v>0</v>
      </c>
      <c r="AL836" s="19" t="n">
        <f aca="false">IF(OR($F836="Activo",$F836="Cese"),K836+IF(PROY_BON="Sí",0,J836),0)</f>
        <v>0</v>
      </c>
      <c r="AM836" s="19" t="n">
        <f aca="false">IF(AL836&gt;0,MAX(0,X836+AL836-Y836),Z836)</f>
        <v>0</v>
      </c>
      <c r="AN836" s="19" t="n">
        <f aca="false">SUMPRODUCT((AM836&gt;TR_DESDE)*(AM836-TR_DESDE)*TR_INC)</f>
        <v>0</v>
      </c>
      <c r="AO836" s="19" t="n">
        <f aca="false">IF(AL836&gt;0,MAX(0,AN836-IF($F836="Cese",MAX(AF836,AJ836),AF836)),0)</f>
        <v>0</v>
      </c>
      <c r="AP836" s="46" t="n">
        <f aca="false">IF(OR($F836="Activo",$F836="Cese"),ROUND(AK836+AO836,2),0)</f>
        <v>0</v>
      </c>
      <c r="AQ836" s="19" t="n">
        <f aca="false">IF($F836="Cese",MAX(0,AJ836-AN836),0)</f>
        <v>0</v>
      </c>
      <c r="AR836" s="19" t="str">
        <f aca="false">IF($B836="","",IF(COUNTIFS(RP_COD,$B836,'Retenciones Planilla'!$E$6:$E$105,"&lt;&gt;")=0,"",SUMIFS('Retenciones Planilla'!$E$6:$E$105,RP_COD,$B836)))</f>
        <v/>
      </c>
      <c r="AS836" s="19" t="str">
        <f aca="false">IF(AR836="","",AR836-AP836)</f>
        <v/>
      </c>
      <c r="AT836" s="23" t="str">
        <f aca="false">IF($B836="","",IF(NOT(OR($F836="Activo",$F836="Cese")),IF(N(AR836)=0,"—","Revisar: sin vínculo"),IF(AR836="",IF(AP836=0,"No corresponde","Sin dato planilla"),IF(ABS(AS836)&lt;=TOL,"OK",IF(AS836&gt;0,"Retuvo de más","Retuvo de menos")))))</f>
        <v/>
      </c>
      <c r="AU836" s="19" t="n">
        <f aca="false">IF(AND(BASE_RET="Planilla (si existe)",AR836&lt;&gt;""),AR836,AP836)</f>
        <v>0</v>
      </c>
      <c r="AV836" s="19" t="n">
        <f aca="false">AU836+N836</f>
        <v>0</v>
      </c>
    </row>
    <row r="837" customFormat="false" ht="15" hidden="false" customHeight="false" outlineLevel="0" collapsed="false">
      <c r="A837" s="43" t="n">
        <v>70</v>
      </c>
      <c r="B837" s="35" t="str">
        <f aca="false">IF(Trabajadores!$B$75="","",Trabajadores!$B$75)</f>
        <v/>
      </c>
      <c r="C837" s="35" t="str">
        <f aca="false">IF($B837="","",Trabajadores!$D$75)</f>
        <v/>
      </c>
      <c r="D837" s="43" t="n">
        <v>4</v>
      </c>
      <c r="E837" s="23" t="s">
        <v>301</v>
      </c>
      <c r="F837" s="23" t="str">
        <f aca="false">IF($B837="","",IF(OR(4&lt;Trabajadores!$M$75,4&gt;Trabajadores!$N$75),"No vinculado",IF(AND(4=Trabajadores!$N$75,Trabajadores!$O$75="Sí"),"Cese","Activo")))</f>
        <v/>
      </c>
      <c r="G837" s="19" t="n">
        <f aca="false">IF($B837="",0,SUMIFS(Ingresos!$R$6:$R$1505,ING_COD,$B837,ING_CLASE,"ORD"))</f>
        <v>0</v>
      </c>
      <c r="H837" s="19" t="n">
        <f aca="false">IF($B837="",0,SUMIFS(Ingresos!$R$6:$R$1505,ING_COD,$B837,ING_CLASE,"ORD",ING_COMP,"Sí"))</f>
        <v>0</v>
      </c>
      <c r="I837" s="19" t="n">
        <f aca="false">IF($B837="",0,SUMIFS(Ingresos!$R$6:$R$1505,ING_COD,$B837,ING_CLASE,"GRA"))</f>
        <v>0</v>
      </c>
      <c r="J837" s="19" t="n">
        <f aca="false">IF($B837="",0,SUMIFS(Ingresos!$R$6:$R$1505,ING_COD,$B837,ING_CLASE,"BON"))</f>
        <v>0</v>
      </c>
      <c r="K837" s="19" t="n">
        <f aca="false">IF($B837="",0,SUMIFS(Ingresos!$R$6:$R$1505,ING_COD,$B837,ING_CLASE,"EXT"))</f>
        <v>0</v>
      </c>
      <c r="L837" s="19" t="n">
        <f aca="false">IF($B837="",0,SUMIFS(Ingresos!$R$6:$R$1505,ING_COD,$B837,ING_CLASE,"OTO"))</f>
        <v>0</v>
      </c>
      <c r="M837" s="19" t="n">
        <f aca="false">IF($B837="",0,SUMIFS(Ingresos!$R$6:$R$1505,ING_COD,$B837,ING_CLASE,"OTX"))</f>
        <v>0</v>
      </c>
      <c r="N837" s="19" t="n">
        <f aca="false">IF($B837="",0,SUMIFS(Ingresos!$R$6:$R$1505,ING_COD,$B837,ING_CLASE,"RETO"))</f>
        <v>0</v>
      </c>
      <c r="O837" s="19" t="n">
        <f aca="false">IF($B837="",0,SUMIFS(Ingresos!$R$6:$R$1505,ING_COD,$B837,ING_CLASE,"INA"))</f>
        <v>0</v>
      </c>
      <c r="P837" s="19" t="n">
        <f aca="false">G837+I837+J837+K837+L837+M837</f>
        <v>0</v>
      </c>
      <c r="Q837" s="44" t="n">
        <f aca="false">IF($F837="Activo",9,IF($F837="Cese",1,0))</f>
        <v>0</v>
      </c>
      <c r="R837" s="19" t="n">
        <f aca="false">G837*Q837</f>
        <v>0</v>
      </c>
      <c r="S837" s="19" t="n">
        <f aca="false">IF($F837="Activo",SUMIFS(I837:I845,$D837:$D845,"&lt;="&amp;Trabajadores!$N$75)+IF(PROY_BON="Sí",SUMIFS(J837:J845,$D837:$D845,"&lt;="&amp;Trabajadores!$N$75),0),IF($F837="Cese",I837+IF(PROY_BON="Sí",J837,0),0))</f>
        <v>0</v>
      </c>
      <c r="T837" s="19" t="n">
        <f aca="false">IF(OR($F837&lt;&gt;"Activo",Trabajadores!$I$75="No"),0,IF(I840=0,H837*(1+IF(PROY_BON="Sí",Trabajadores!$P$75,0))*Trabajadores!$R$75/6*(Trabajadores!$N$75&gt;=7),0)+IF(I845=0,H837*(1+IF(PROY_BON="Sí",Trabajadores!$P$75,0))*Trabajadores!$S$75/6*(Trabajadores!$N$75&gt;=12),0))</f>
        <v>0</v>
      </c>
      <c r="U837" s="19" t="n">
        <f aca="false">IF($F837="Activo",IF(Trabajadores!$J$75="Sí",L837*9,L837),IF($F837="Cese",L837,0))</f>
        <v>0</v>
      </c>
      <c r="V837" s="19" t="n">
        <f aca="false">IF(OR($F837="Activo",$F837="Cese"),M837,0)</f>
        <v>0</v>
      </c>
      <c r="W837" s="19" t="n">
        <f aca="false">IF(OR($F837="Activo",$F837="Cese"),SUM(P834:P836),0)</f>
        <v>0</v>
      </c>
      <c r="X837" s="36" t="n">
        <f aca="false">IF(OR($F837="Activo",$F837="Cese"),R837+S837+T837+U837+V837+W837,0)</f>
        <v>0</v>
      </c>
      <c r="Y837" s="19" t="n">
        <f aca="false">IF(OR($F837="Activo",$F837="Cese"),DED_FIJA,0)</f>
        <v>0</v>
      </c>
      <c r="Z837" s="36" t="n">
        <f aca="false">MAX(0,X837-Y837)</f>
        <v>0</v>
      </c>
      <c r="AA837" s="19" t="n">
        <f aca="false">IF(Z837=0,0,MAX(0,MIN(Z837,Parámetros!$G$19)-Parámetros!$F$19)*Parámetros!$E$19)</f>
        <v>0</v>
      </c>
      <c r="AB837" s="19" t="n">
        <f aca="false">IF(Z837=0,0,MAX(0,MIN(Z837,Parámetros!$G$20)-Parámetros!$F$20)*Parámetros!$E$20)</f>
        <v>0</v>
      </c>
      <c r="AC837" s="19" t="n">
        <f aca="false">IF(Z837=0,0,MAX(0,MIN(Z837,Parámetros!$G$21)-Parámetros!$F$21)*Parámetros!$E$21)</f>
        <v>0</v>
      </c>
      <c r="AD837" s="19" t="n">
        <f aca="false">IF(Z837=0,0,MAX(0,MIN(Z837,Parámetros!$G$22)-Parámetros!$F$22)*Parámetros!$E$22)</f>
        <v>0</v>
      </c>
      <c r="AE837" s="19" t="n">
        <f aca="false">IF(Z837=0,0,MAX(0,MIN(Z837,Parámetros!$G$23)-Parámetros!$F$23)*Parámetros!$E$23)</f>
        <v>0</v>
      </c>
      <c r="AF837" s="36" t="n">
        <f aca="false">SUM(AA837:AE837)</f>
        <v>0</v>
      </c>
      <c r="AG837" s="45" t="str">
        <f aca="false">IF(AM837&lt;=0,"-",INDEX(TR_TASA,MATCH(AM837,TR_DESDE,1)))</f>
        <v>-</v>
      </c>
      <c r="AH837" s="44" t="n">
        <f aca="false">IF($F837="Cese",1,IF($F837="Activo",INDEX(DIV_N,4),0))</f>
        <v>0</v>
      </c>
      <c r="AI837" s="44" t="n">
        <f aca="false">IF($F837="Cese",3,IF($F837="Activo",INDEX(DIV_HASTA,4),0))</f>
        <v>0</v>
      </c>
      <c r="AJ837" s="19" t="n">
        <f aca="false">IF(OR($F837="Activo",$F837="Cese"),SUMIFS(AV834:AV836,D834:D836,"&lt;="&amp;AI837),0)</f>
        <v>0</v>
      </c>
      <c r="AK837" s="19" t="n">
        <f aca="false">IF(OR($F837="Activo",$F837="Cese"),MAX(0,(AF837-AJ837)/AH837),0)</f>
        <v>0</v>
      </c>
      <c r="AL837" s="19" t="n">
        <f aca="false">IF(OR($F837="Activo",$F837="Cese"),K837+IF(PROY_BON="Sí",0,J837),0)</f>
        <v>0</v>
      </c>
      <c r="AM837" s="19" t="n">
        <f aca="false">IF(AL837&gt;0,MAX(0,X837+AL837-Y837),Z837)</f>
        <v>0</v>
      </c>
      <c r="AN837" s="19" t="n">
        <f aca="false">SUMPRODUCT((AM837&gt;TR_DESDE)*(AM837-TR_DESDE)*TR_INC)</f>
        <v>0</v>
      </c>
      <c r="AO837" s="19" t="n">
        <f aca="false">IF(AL837&gt;0,MAX(0,AN837-IF($F837="Cese",MAX(AF837,AJ837),AF837)),0)</f>
        <v>0</v>
      </c>
      <c r="AP837" s="46" t="n">
        <f aca="false">IF(OR($F837="Activo",$F837="Cese"),ROUND(AK837+AO837,2),0)</f>
        <v>0</v>
      </c>
      <c r="AQ837" s="19" t="n">
        <f aca="false">IF($F837="Cese",MAX(0,AJ837-AN837),0)</f>
        <v>0</v>
      </c>
      <c r="AR837" s="19" t="str">
        <f aca="false">IF($B837="","",IF(COUNTIFS(RP_COD,$B837,'Retenciones Planilla'!$F$6:$F$105,"&lt;&gt;")=0,"",SUMIFS('Retenciones Planilla'!$F$6:$F$105,RP_COD,$B837)))</f>
        <v/>
      </c>
      <c r="AS837" s="19" t="str">
        <f aca="false">IF(AR837="","",AR837-AP837)</f>
        <v/>
      </c>
      <c r="AT837" s="23" t="str">
        <f aca="false">IF($B837="","",IF(NOT(OR($F837="Activo",$F837="Cese")),IF(N(AR837)=0,"—","Revisar: sin vínculo"),IF(AR837="",IF(AP837=0,"No corresponde","Sin dato planilla"),IF(ABS(AS837)&lt;=TOL,"OK",IF(AS837&gt;0,"Retuvo de más","Retuvo de menos")))))</f>
        <v/>
      </c>
      <c r="AU837" s="19" t="n">
        <f aca="false">IF(AND(BASE_RET="Planilla (si existe)",AR837&lt;&gt;""),AR837,AP837)</f>
        <v>0</v>
      </c>
      <c r="AV837" s="19" t="n">
        <f aca="false">AU837+N837</f>
        <v>0</v>
      </c>
    </row>
    <row r="838" customFormat="false" ht="15" hidden="false" customHeight="false" outlineLevel="0" collapsed="false">
      <c r="A838" s="43" t="n">
        <v>70</v>
      </c>
      <c r="B838" s="35" t="str">
        <f aca="false">IF(Trabajadores!$B$75="","",Trabajadores!$B$75)</f>
        <v/>
      </c>
      <c r="C838" s="35" t="str">
        <f aca="false">IF($B838="","",Trabajadores!$D$75)</f>
        <v/>
      </c>
      <c r="D838" s="43" t="n">
        <v>5</v>
      </c>
      <c r="E838" s="23" t="s">
        <v>302</v>
      </c>
      <c r="F838" s="23" t="str">
        <f aca="false">IF($B838="","",IF(OR(5&lt;Trabajadores!$M$75,5&gt;Trabajadores!$N$75),"No vinculado",IF(AND(5=Trabajadores!$N$75,Trabajadores!$O$75="Sí"),"Cese","Activo")))</f>
        <v/>
      </c>
      <c r="G838" s="19" t="n">
        <f aca="false">IF($B838="",0,SUMIFS(Ingresos!$S$6:$S$1505,ING_COD,$B838,ING_CLASE,"ORD"))</f>
        <v>0</v>
      </c>
      <c r="H838" s="19" t="n">
        <f aca="false">IF($B838="",0,SUMIFS(Ingresos!$S$6:$S$1505,ING_COD,$B838,ING_CLASE,"ORD",ING_COMP,"Sí"))</f>
        <v>0</v>
      </c>
      <c r="I838" s="19" t="n">
        <f aca="false">IF($B838="",0,SUMIFS(Ingresos!$S$6:$S$1505,ING_COD,$B838,ING_CLASE,"GRA"))</f>
        <v>0</v>
      </c>
      <c r="J838" s="19" t="n">
        <f aca="false">IF($B838="",0,SUMIFS(Ingresos!$S$6:$S$1505,ING_COD,$B838,ING_CLASE,"BON"))</f>
        <v>0</v>
      </c>
      <c r="K838" s="19" t="n">
        <f aca="false">IF($B838="",0,SUMIFS(Ingresos!$S$6:$S$1505,ING_COD,$B838,ING_CLASE,"EXT"))</f>
        <v>0</v>
      </c>
      <c r="L838" s="19" t="n">
        <f aca="false">IF($B838="",0,SUMIFS(Ingresos!$S$6:$S$1505,ING_COD,$B838,ING_CLASE,"OTO"))</f>
        <v>0</v>
      </c>
      <c r="M838" s="19" t="n">
        <f aca="false">IF($B838="",0,SUMIFS(Ingresos!$S$6:$S$1505,ING_COD,$B838,ING_CLASE,"OTX"))</f>
        <v>0</v>
      </c>
      <c r="N838" s="19" t="n">
        <f aca="false">IF($B838="",0,SUMIFS(Ingresos!$S$6:$S$1505,ING_COD,$B838,ING_CLASE,"RETO"))</f>
        <v>0</v>
      </c>
      <c r="O838" s="19" t="n">
        <f aca="false">IF($B838="",0,SUMIFS(Ingresos!$S$6:$S$1505,ING_COD,$B838,ING_CLASE,"INA"))</f>
        <v>0</v>
      </c>
      <c r="P838" s="19" t="n">
        <f aca="false">G838+I838+J838+K838+L838+M838</f>
        <v>0</v>
      </c>
      <c r="Q838" s="44" t="n">
        <f aca="false">IF($F838="Activo",8,IF($F838="Cese",1,0))</f>
        <v>0</v>
      </c>
      <c r="R838" s="19" t="n">
        <f aca="false">G838*Q838</f>
        <v>0</v>
      </c>
      <c r="S838" s="19" t="n">
        <f aca="false">IF($F838="Activo",SUMIFS(I838:I845,$D838:$D845,"&lt;="&amp;Trabajadores!$N$75)+IF(PROY_BON="Sí",SUMIFS(J838:J845,$D838:$D845,"&lt;="&amp;Trabajadores!$N$75),0),IF($F838="Cese",I838+IF(PROY_BON="Sí",J838,0),0))</f>
        <v>0</v>
      </c>
      <c r="T838" s="19" t="n">
        <f aca="false">IF(OR($F838&lt;&gt;"Activo",Trabajadores!$I$75="No"),0,IF(I840=0,H838*(1+IF(PROY_BON="Sí",Trabajadores!$P$75,0))*Trabajadores!$R$75/6*(Trabajadores!$N$75&gt;=7),0)+IF(I845=0,H838*(1+IF(PROY_BON="Sí",Trabajadores!$P$75,0))*Trabajadores!$S$75/6*(Trabajadores!$N$75&gt;=12),0))</f>
        <v>0</v>
      </c>
      <c r="U838" s="19" t="n">
        <f aca="false">IF($F838="Activo",IF(Trabajadores!$J$75="Sí",L838*8,L838),IF($F838="Cese",L838,0))</f>
        <v>0</v>
      </c>
      <c r="V838" s="19" t="n">
        <f aca="false">IF(OR($F838="Activo",$F838="Cese"),M838,0)</f>
        <v>0</v>
      </c>
      <c r="W838" s="19" t="n">
        <f aca="false">IF(OR($F838="Activo",$F838="Cese"),SUM(P834:P837),0)</f>
        <v>0</v>
      </c>
      <c r="X838" s="36" t="n">
        <f aca="false">IF(OR($F838="Activo",$F838="Cese"),R838+S838+T838+U838+V838+W838,0)</f>
        <v>0</v>
      </c>
      <c r="Y838" s="19" t="n">
        <f aca="false">IF(OR($F838="Activo",$F838="Cese"),DED_FIJA,0)</f>
        <v>0</v>
      </c>
      <c r="Z838" s="36" t="n">
        <f aca="false">MAX(0,X838-Y838)</f>
        <v>0</v>
      </c>
      <c r="AA838" s="19" t="n">
        <f aca="false">IF(Z838=0,0,MAX(0,MIN(Z838,Parámetros!$G$19)-Parámetros!$F$19)*Parámetros!$E$19)</f>
        <v>0</v>
      </c>
      <c r="AB838" s="19" t="n">
        <f aca="false">IF(Z838=0,0,MAX(0,MIN(Z838,Parámetros!$G$20)-Parámetros!$F$20)*Parámetros!$E$20)</f>
        <v>0</v>
      </c>
      <c r="AC838" s="19" t="n">
        <f aca="false">IF(Z838=0,0,MAX(0,MIN(Z838,Parámetros!$G$21)-Parámetros!$F$21)*Parámetros!$E$21)</f>
        <v>0</v>
      </c>
      <c r="AD838" s="19" t="n">
        <f aca="false">IF(Z838=0,0,MAX(0,MIN(Z838,Parámetros!$G$22)-Parámetros!$F$22)*Parámetros!$E$22)</f>
        <v>0</v>
      </c>
      <c r="AE838" s="19" t="n">
        <f aca="false">IF(Z838=0,0,MAX(0,MIN(Z838,Parámetros!$G$23)-Parámetros!$F$23)*Parámetros!$E$23)</f>
        <v>0</v>
      </c>
      <c r="AF838" s="36" t="n">
        <f aca="false">SUM(AA838:AE838)</f>
        <v>0</v>
      </c>
      <c r="AG838" s="45" t="str">
        <f aca="false">IF(AM838&lt;=0,"-",INDEX(TR_TASA,MATCH(AM838,TR_DESDE,1)))</f>
        <v>-</v>
      </c>
      <c r="AH838" s="44" t="n">
        <f aca="false">IF($F838="Cese",1,IF($F838="Activo",INDEX(DIV_N,5),0))</f>
        <v>0</v>
      </c>
      <c r="AI838" s="44" t="n">
        <f aca="false">IF($F838="Cese",4,IF($F838="Activo",INDEX(DIV_HASTA,5),0))</f>
        <v>0</v>
      </c>
      <c r="AJ838" s="19" t="n">
        <f aca="false">IF(OR($F838="Activo",$F838="Cese"),SUMIFS(AV834:AV837,D834:D837,"&lt;="&amp;AI838),0)</f>
        <v>0</v>
      </c>
      <c r="AK838" s="19" t="n">
        <f aca="false">IF(OR($F838="Activo",$F838="Cese"),MAX(0,(AF838-AJ838)/AH838),0)</f>
        <v>0</v>
      </c>
      <c r="AL838" s="19" t="n">
        <f aca="false">IF(OR($F838="Activo",$F838="Cese"),K838+IF(PROY_BON="Sí",0,J838),0)</f>
        <v>0</v>
      </c>
      <c r="AM838" s="19" t="n">
        <f aca="false">IF(AL838&gt;0,MAX(0,X838+AL838-Y838),Z838)</f>
        <v>0</v>
      </c>
      <c r="AN838" s="19" t="n">
        <f aca="false">SUMPRODUCT((AM838&gt;TR_DESDE)*(AM838-TR_DESDE)*TR_INC)</f>
        <v>0</v>
      </c>
      <c r="AO838" s="19" t="n">
        <f aca="false">IF(AL838&gt;0,MAX(0,AN838-IF($F838="Cese",MAX(AF838,AJ838),AF838)),0)</f>
        <v>0</v>
      </c>
      <c r="AP838" s="46" t="n">
        <f aca="false">IF(OR($F838="Activo",$F838="Cese"),ROUND(AK838+AO838,2),0)</f>
        <v>0</v>
      </c>
      <c r="AQ838" s="19" t="n">
        <f aca="false">IF($F838="Cese",MAX(0,AJ838-AN838),0)</f>
        <v>0</v>
      </c>
      <c r="AR838" s="19" t="str">
        <f aca="false">IF($B838="","",IF(COUNTIFS(RP_COD,$B838,'Retenciones Planilla'!$G$6:$G$105,"&lt;&gt;")=0,"",SUMIFS('Retenciones Planilla'!$G$6:$G$105,RP_COD,$B838)))</f>
        <v/>
      </c>
      <c r="AS838" s="19" t="str">
        <f aca="false">IF(AR838="","",AR838-AP838)</f>
        <v/>
      </c>
      <c r="AT838" s="23" t="str">
        <f aca="false">IF($B838="","",IF(NOT(OR($F838="Activo",$F838="Cese")),IF(N(AR838)=0,"—","Revisar: sin vínculo"),IF(AR838="",IF(AP838=0,"No corresponde","Sin dato planilla"),IF(ABS(AS838)&lt;=TOL,"OK",IF(AS838&gt;0,"Retuvo de más","Retuvo de menos")))))</f>
        <v/>
      </c>
      <c r="AU838" s="19" t="n">
        <f aca="false">IF(AND(BASE_RET="Planilla (si existe)",AR838&lt;&gt;""),AR838,AP838)</f>
        <v>0</v>
      </c>
      <c r="AV838" s="19" t="n">
        <f aca="false">AU838+N838</f>
        <v>0</v>
      </c>
    </row>
    <row r="839" customFormat="false" ht="15" hidden="false" customHeight="false" outlineLevel="0" collapsed="false">
      <c r="A839" s="43" t="n">
        <v>70</v>
      </c>
      <c r="B839" s="35" t="str">
        <f aca="false">IF(Trabajadores!$B$75="","",Trabajadores!$B$75)</f>
        <v/>
      </c>
      <c r="C839" s="35" t="str">
        <f aca="false">IF($B839="","",Trabajadores!$D$75)</f>
        <v/>
      </c>
      <c r="D839" s="43" t="n">
        <v>6</v>
      </c>
      <c r="E839" s="23" t="s">
        <v>303</v>
      </c>
      <c r="F839" s="23" t="str">
        <f aca="false">IF($B839="","",IF(OR(6&lt;Trabajadores!$M$75,6&gt;Trabajadores!$N$75),"No vinculado",IF(AND(6=Trabajadores!$N$75,Trabajadores!$O$75="Sí"),"Cese","Activo")))</f>
        <v/>
      </c>
      <c r="G839" s="19" t="n">
        <f aca="false">IF($B839="",0,SUMIFS(Ingresos!$T$6:$T$1505,ING_COD,$B839,ING_CLASE,"ORD"))</f>
        <v>0</v>
      </c>
      <c r="H839" s="19" t="n">
        <f aca="false">IF($B839="",0,SUMIFS(Ingresos!$T$6:$T$1505,ING_COD,$B839,ING_CLASE,"ORD",ING_COMP,"Sí"))</f>
        <v>0</v>
      </c>
      <c r="I839" s="19" t="n">
        <f aca="false">IF($B839="",0,SUMIFS(Ingresos!$T$6:$T$1505,ING_COD,$B839,ING_CLASE,"GRA"))</f>
        <v>0</v>
      </c>
      <c r="J839" s="19" t="n">
        <f aca="false">IF($B839="",0,SUMIFS(Ingresos!$T$6:$T$1505,ING_COD,$B839,ING_CLASE,"BON"))</f>
        <v>0</v>
      </c>
      <c r="K839" s="19" t="n">
        <f aca="false">IF($B839="",0,SUMIFS(Ingresos!$T$6:$T$1505,ING_COD,$B839,ING_CLASE,"EXT"))</f>
        <v>0</v>
      </c>
      <c r="L839" s="19" t="n">
        <f aca="false">IF($B839="",0,SUMIFS(Ingresos!$T$6:$T$1505,ING_COD,$B839,ING_CLASE,"OTO"))</f>
        <v>0</v>
      </c>
      <c r="M839" s="19" t="n">
        <f aca="false">IF($B839="",0,SUMIFS(Ingresos!$T$6:$T$1505,ING_COD,$B839,ING_CLASE,"OTX"))</f>
        <v>0</v>
      </c>
      <c r="N839" s="19" t="n">
        <f aca="false">IF($B839="",0,SUMIFS(Ingresos!$T$6:$T$1505,ING_COD,$B839,ING_CLASE,"RETO"))</f>
        <v>0</v>
      </c>
      <c r="O839" s="19" t="n">
        <f aca="false">IF($B839="",0,SUMIFS(Ingresos!$T$6:$T$1505,ING_COD,$B839,ING_CLASE,"INA"))</f>
        <v>0</v>
      </c>
      <c r="P839" s="19" t="n">
        <f aca="false">G839+I839+J839+K839+L839+M839</f>
        <v>0</v>
      </c>
      <c r="Q839" s="44" t="n">
        <f aca="false">IF($F839="Activo",7,IF($F839="Cese",1,0))</f>
        <v>0</v>
      </c>
      <c r="R839" s="19" t="n">
        <f aca="false">G839*Q839</f>
        <v>0</v>
      </c>
      <c r="S839" s="19" t="n">
        <f aca="false">IF($F839="Activo",SUMIFS(I839:I845,$D839:$D845,"&lt;="&amp;Trabajadores!$N$75)+IF(PROY_BON="Sí",SUMIFS(J839:J845,$D839:$D845,"&lt;="&amp;Trabajadores!$N$75),0),IF($F839="Cese",I839+IF(PROY_BON="Sí",J839,0),0))</f>
        <v>0</v>
      </c>
      <c r="T839" s="19" t="n">
        <f aca="false">IF(OR($F839&lt;&gt;"Activo",Trabajadores!$I$75="No"),0,IF(I840=0,H839*(1+IF(PROY_BON="Sí",Trabajadores!$P$75,0))*Trabajadores!$R$75/6*(Trabajadores!$N$75&gt;=7),0)+IF(I845=0,H839*(1+IF(PROY_BON="Sí",Trabajadores!$P$75,0))*Trabajadores!$S$75/6*(Trabajadores!$N$75&gt;=12),0))</f>
        <v>0</v>
      </c>
      <c r="U839" s="19" t="n">
        <f aca="false">IF($F839="Activo",IF(Trabajadores!$J$75="Sí",L839*7,L839),IF($F839="Cese",L839,0))</f>
        <v>0</v>
      </c>
      <c r="V839" s="19" t="n">
        <f aca="false">IF(OR($F839="Activo",$F839="Cese"),M839,0)</f>
        <v>0</v>
      </c>
      <c r="W839" s="19" t="n">
        <f aca="false">IF(OR($F839="Activo",$F839="Cese"),SUM(P834:P838),0)</f>
        <v>0</v>
      </c>
      <c r="X839" s="36" t="n">
        <f aca="false">IF(OR($F839="Activo",$F839="Cese"),R839+S839+T839+U839+V839+W839,0)</f>
        <v>0</v>
      </c>
      <c r="Y839" s="19" t="n">
        <f aca="false">IF(OR($F839="Activo",$F839="Cese"),DED_FIJA,0)</f>
        <v>0</v>
      </c>
      <c r="Z839" s="36" t="n">
        <f aca="false">MAX(0,X839-Y839)</f>
        <v>0</v>
      </c>
      <c r="AA839" s="19" t="n">
        <f aca="false">IF(Z839=0,0,MAX(0,MIN(Z839,Parámetros!$G$19)-Parámetros!$F$19)*Parámetros!$E$19)</f>
        <v>0</v>
      </c>
      <c r="AB839" s="19" t="n">
        <f aca="false">IF(Z839=0,0,MAX(0,MIN(Z839,Parámetros!$G$20)-Parámetros!$F$20)*Parámetros!$E$20)</f>
        <v>0</v>
      </c>
      <c r="AC839" s="19" t="n">
        <f aca="false">IF(Z839=0,0,MAX(0,MIN(Z839,Parámetros!$G$21)-Parámetros!$F$21)*Parámetros!$E$21)</f>
        <v>0</v>
      </c>
      <c r="AD839" s="19" t="n">
        <f aca="false">IF(Z839=0,0,MAX(0,MIN(Z839,Parámetros!$G$22)-Parámetros!$F$22)*Parámetros!$E$22)</f>
        <v>0</v>
      </c>
      <c r="AE839" s="19" t="n">
        <f aca="false">IF(Z839=0,0,MAX(0,MIN(Z839,Parámetros!$G$23)-Parámetros!$F$23)*Parámetros!$E$23)</f>
        <v>0</v>
      </c>
      <c r="AF839" s="36" t="n">
        <f aca="false">SUM(AA839:AE839)</f>
        <v>0</v>
      </c>
      <c r="AG839" s="45" t="str">
        <f aca="false">IF(AM839&lt;=0,"-",INDEX(TR_TASA,MATCH(AM839,TR_DESDE,1)))</f>
        <v>-</v>
      </c>
      <c r="AH839" s="44" t="n">
        <f aca="false">IF($F839="Cese",1,IF($F839="Activo",INDEX(DIV_N,6),0))</f>
        <v>0</v>
      </c>
      <c r="AI839" s="44" t="n">
        <f aca="false">IF($F839="Cese",5,IF($F839="Activo",INDEX(DIV_HASTA,6),0))</f>
        <v>0</v>
      </c>
      <c r="AJ839" s="19" t="n">
        <f aca="false">IF(OR($F839="Activo",$F839="Cese"),SUMIFS(AV834:AV838,D834:D838,"&lt;="&amp;AI839),0)</f>
        <v>0</v>
      </c>
      <c r="AK839" s="19" t="n">
        <f aca="false">IF(OR($F839="Activo",$F839="Cese"),MAX(0,(AF839-AJ839)/AH839),0)</f>
        <v>0</v>
      </c>
      <c r="AL839" s="19" t="n">
        <f aca="false">IF(OR($F839="Activo",$F839="Cese"),K839+IF(PROY_BON="Sí",0,J839),0)</f>
        <v>0</v>
      </c>
      <c r="AM839" s="19" t="n">
        <f aca="false">IF(AL839&gt;0,MAX(0,X839+AL839-Y839),Z839)</f>
        <v>0</v>
      </c>
      <c r="AN839" s="19" t="n">
        <f aca="false">SUMPRODUCT((AM839&gt;TR_DESDE)*(AM839-TR_DESDE)*TR_INC)</f>
        <v>0</v>
      </c>
      <c r="AO839" s="19" t="n">
        <f aca="false">IF(AL839&gt;0,MAX(0,AN839-IF($F839="Cese",MAX(AF839,AJ839),AF839)),0)</f>
        <v>0</v>
      </c>
      <c r="AP839" s="46" t="n">
        <f aca="false">IF(OR($F839="Activo",$F839="Cese"),ROUND(AK839+AO839,2),0)</f>
        <v>0</v>
      </c>
      <c r="AQ839" s="19" t="n">
        <f aca="false">IF($F839="Cese",MAX(0,AJ839-AN839),0)</f>
        <v>0</v>
      </c>
      <c r="AR839" s="19" t="str">
        <f aca="false">IF($B839="","",IF(COUNTIFS(RP_COD,$B839,'Retenciones Planilla'!$H$6:$H$105,"&lt;&gt;")=0,"",SUMIFS('Retenciones Planilla'!$H$6:$H$105,RP_COD,$B839)))</f>
        <v/>
      </c>
      <c r="AS839" s="19" t="str">
        <f aca="false">IF(AR839="","",AR839-AP839)</f>
        <v/>
      </c>
      <c r="AT839" s="23" t="str">
        <f aca="false">IF($B839="","",IF(NOT(OR($F839="Activo",$F839="Cese")),IF(N(AR839)=0,"—","Revisar: sin vínculo"),IF(AR839="",IF(AP839=0,"No corresponde","Sin dato planilla"),IF(ABS(AS839)&lt;=TOL,"OK",IF(AS839&gt;0,"Retuvo de más","Retuvo de menos")))))</f>
        <v/>
      </c>
      <c r="AU839" s="19" t="n">
        <f aca="false">IF(AND(BASE_RET="Planilla (si existe)",AR839&lt;&gt;""),AR839,AP839)</f>
        <v>0</v>
      </c>
      <c r="AV839" s="19" t="n">
        <f aca="false">AU839+N839</f>
        <v>0</v>
      </c>
    </row>
    <row r="840" customFormat="false" ht="15" hidden="false" customHeight="false" outlineLevel="0" collapsed="false">
      <c r="A840" s="43" t="n">
        <v>70</v>
      </c>
      <c r="B840" s="35" t="str">
        <f aca="false">IF(Trabajadores!$B$75="","",Trabajadores!$B$75)</f>
        <v/>
      </c>
      <c r="C840" s="35" t="str">
        <f aca="false">IF($B840="","",Trabajadores!$D$75)</f>
        <v/>
      </c>
      <c r="D840" s="43" t="n">
        <v>7</v>
      </c>
      <c r="E840" s="23" t="s">
        <v>304</v>
      </c>
      <c r="F840" s="23" t="str">
        <f aca="false">IF($B840="","",IF(OR(7&lt;Trabajadores!$M$75,7&gt;Trabajadores!$N$75),"No vinculado",IF(AND(7=Trabajadores!$N$75,Trabajadores!$O$75="Sí"),"Cese","Activo")))</f>
        <v/>
      </c>
      <c r="G840" s="19" t="n">
        <f aca="false">IF($B840="",0,SUMIFS(Ingresos!$U$6:$U$1505,ING_COD,$B840,ING_CLASE,"ORD"))</f>
        <v>0</v>
      </c>
      <c r="H840" s="19" t="n">
        <f aca="false">IF($B840="",0,SUMIFS(Ingresos!$U$6:$U$1505,ING_COD,$B840,ING_CLASE,"ORD",ING_COMP,"Sí"))</f>
        <v>0</v>
      </c>
      <c r="I840" s="19" t="n">
        <f aca="false">IF($B840="",0,SUMIFS(Ingresos!$U$6:$U$1505,ING_COD,$B840,ING_CLASE,"GRA"))</f>
        <v>0</v>
      </c>
      <c r="J840" s="19" t="n">
        <f aca="false">IF($B840="",0,SUMIFS(Ingresos!$U$6:$U$1505,ING_COD,$B840,ING_CLASE,"BON"))</f>
        <v>0</v>
      </c>
      <c r="K840" s="19" t="n">
        <f aca="false">IF($B840="",0,SUMIFS(Ingresos!$U$6:$U$1505,ING_COD,$B840,ING_CLASE,"EXT"))</f>
        <v>0</v>
      </c>
      <c r="L840" s="19" t="n">
        <f aca="false">IF($B840="",0,SUMIFS(Ingresos!$U$6:$U$1505,ING_COD,$B840,ING_CLASE,"OTO"))</f>
        <v>0</v>
      </c>
      <c r="M840" s="19" t="n">
        <f aca="false">IF($B840="",0,SUMIFS(Ingresos!$U$6:$U$1505,ING_COD,$B840,ING_CLASE,"OTX"))</f>
        <v>0</v>
      </c>
      <c r="N840" s="19" t="n">
        <f aca="false">IF($B840="",0,SUMIFS(Ingresos!$U$6:$U$1505,ING_COD,$B840,ING_CLASE,"RETO"))</f>
        <v>0</v>
      </c>
      <c r="O840" s="19" t="n">
        <f aca="false">IF($B840="",0,SUMIFS(Ingresos!$U$6:$U$1505,ING_COD,$B840,ING_CLASE,"INA"))</f>
        <v>0</v>
      </c>
      <c r="P840" s="19" t="n">
        <f aca="false">G840+I840+J840+K840+L840+M840</f>
        <v>0</v>
      </c>
      <c r="Q840" s="44" t="n">
        <f aca="false">IF($F840="Activo",6,IF($F840="Cese",1,0))</f>
        <v>0</v>
      </c>
      <c r="R840" s="19" t="n">
        <f aca="false">G840*Q840</f>
        <v>0</v>
      </c>
      <c r="S840" s="19" t="n">
        <f aca="false">IF($F840="Activo",SUMIFS(I840:I845,$D840:$D845,"&lt;="&amp;Trabajadores!$N$75)+IF(PROY_BON="Sí",SUMIFS(J840:J845,$D840:$D845,"&lt;="&amp;Trabajadores!$N$75),0),IF($F840="Cese",I840+IF(PROY_BON="Sí",J840,0),0))</f>
        <v>0</v>
      </c>
      <c r="T840" s="19" t="n">
        <f aca="false">IF(OR($F840&lt;&gt;"Activo",Trabajadores!$I$75="No"),0,IF(I845=0,H840*(1+IF(PROY_BON="Sí",Trabajadores!$P$75,0))*Trabajadores!$S$75/6*(Trabajadores!$N$75&gt;=12),0))</f>
        <v>0</v>
      </c>
      <c r="U840" s="19" t="n">
        <f aca="false">IF($F840="Activo",IF(Trabajadores!$J$75="Sí",L840*6,L840),IF($F840="Cese",L840,0))</f>
        <v>0</v>
      </c>
      <c r="V840" s="19" t="n">
        <f aca="false">IF(OR($F840="Activo",$F840="Cese"),M840,0)</f>
        <v>0</v>
      </c>
      <c r="W840" s="19" t="n">
        <f aca="false">IF(OR($F840="Activo",$F840="Cese"),SUM(P834:P839),0)</f>
        <v>0</v>
      </c>
      <c r="X840" s="36" t="n">
        <f aca="false">IF(OR($F840="Activo",$F840="Cese"),R840+S840+T840+U840+V840+W840,0)</f>
        <v>0</v>
      </c>
      <c r="Y840" s="19" t="n">
        <f aca="false">IF(OR($F840="Activo",$F840="Cese"),DED_FIJA,0)</f>
        <v>0</v>
      </c>
      <c r="Z840" s="36" t="n">
        <f aca="false">MAX(0,X840-Y840)</f>
        <v>0</v>
      </c>
      <c r="AA840" s="19" t="n">
        <f aca="false">IF(Z840=0,0,MAX(0,MIN(Z840,Parámetros!$G$19)-Parámetros!$F$19)*Parámetros!$E$19)</f>
        <v>0</v>
      </c>
      <c r="AB840" s="19" t="n">
        <f aca="false">IF(Z840=0,0,MAX(0,MIN(Z840,Parámetros!$G$20)-Parámetros!$F$20)*Parámetros!$E$20)</f>
        <v>0</v>
      </c>
      <c r="AC840" s="19" t="n">
        <f aca="false">IF(Z840=0,0,MAX(0,MIN(Z840,Parámetros!$G$21)-Parámetros!$F$21)*Parámetros!$E$21)</f>
        <v>0</v>
      </c>
      <c r="AD840" s="19" t="n">
        <f aca="false">IF(Z840=0,0,MAX(0,MIN(Z840,Parámetros!$G$22)-Parámetros!$F$22)*Parámetros!$E$22)</f>
        <v>0</v>
      </c>
      <c r="AE840" s="19" t="n">
        <f aca="false">IF(Z840=0,0,MAX(0,MIN(Z840,Parámetros!$G$23)-Parámetros!$F$23)*Parámetros!$E$23)</f>
        <v>0</v>
      </c>
      <c r="AF840" s="36" t="n">
        <f aca="false">SUM(AA840:AE840)</f>
        <v>0</v>
      </c>
      <c r="AG840" s="45" t="str">
        <f aca="false">IF(AM840&lt;=0,"-",INDEX(TR_TASA,MATCH(AM840,TR_DESDE,1)))</f>
        <v>-</v>
      </c>
      <c r="AH840" s="44" t="n">
        <f aca="false">IF($F840="Cese",1,IF($F840="Activo",INDEX(DIV_N,7),0))</f>
        <v>0</v>
      </c>
      <c r="AI840" s="44" t="n">
        <f aca="false">IF($F840="Cese",6,IF($F840="Activo",INDEX(DIV_HASTA,7),0))</f>
        <v>0</v>
      </c>
      <c r="AJ840" s="19" t="n">
        <f aca="false">IF(OR($F840="Activo",$F840="Cese"),SUMIFS(AV834:AV839,D834:D839,"&lt;="&amp;AI840),0)</f>
        <v>0</v>
      </c>
      <c r="AK840" s="19" t="n">
        <f aca="false">IF(OR($F840="Activo",$F840="Cese"),MAX(0,(AF840-AJ840)/AH840),0)</f>
        <v>0</v>
      </c>
      <c r="AL840" s="19" t="n">
        <f aca="false">IF(OR($F840="Activo",$F840="Cese"),K840+IF(PROY_BON="Sí",0,J840),0)</f>
        <v>0</v>
      </c>
      <c r="AM840" s="19" t="n">
        <f aca="false">IF(AL840&gt;0,MAX(0,X840+AL840-Y840),Z840)</f>
        <v>0</v>
      </c>
      <c r="AN840" s="19" t="n">
        <f aca="false">SUMPRODUCT((AM840&gt;TR_DESDE)*(AM840-TR_DESDE)*TR_INC)</f>
        <v>0</v>
      </c>
      <c r="AO840" s="19" t="n">
        <f aca="false">IF(AL840&gt;0,MAX(0,AN840-IF($F840="Cese",MAX(AF840,AJ840),AF840)),0)</f>
        <v>0</v>
      </c>
      <c r="AP840" s="46" t="n">
        <f aca="false">IF(OR($F840="Activo",$F840="Cese"),ROUND(AK840+AO840,2),0)</f>
        <v>0</v>
      </c>
      <c r="AQ840" s="19" t="n">
        <f aca="false">IF($F840="Cese",MAX(0,AJ840-AN840),0)</f>
        <v>0</v>
      </c>
      <c r="AR840" s="19" t="str">
        <f aca="false">IF($B840="","",IF(COUNTIFS(RP_COD,$B840,'Retenciones Planilla'!$I$6:$I$105,"&lt;&gt;")=0,"",SUMIFS('Retenciones Planilla'!$I$6:$I$105,RP_COD,$B840)))</f>
        <v/>
      </c>
      <c r="AS840" s="19" t="str">
        <f aca="false">IF(AR840="","",AR840-AP840)</f>
        <v/>
      </c>
      <c r="AT840" s="23" t="str">
        <f aca="false">IF($B840="","",IF(NOT(OR($F840="Activo",$F840="Cese")),IF(N(AR840)=0,"—","Revisar: sin vínculo"),IF(AR840="",IF(AP840=0,"No corresponde","Sin dato planilla"),IF(ABS(AS840)&lt;=TOL,"OK",IF(AS840&gt;0,"Retuvo de más","Retuvo de menos")))))</f>
        <v/>
      </c>
      <c r="AU840" s="19" t="n">
        <f aca="false">IF(AND(BASE_RET="Planilla (si existe)",AR840&lt;&gt;""),AR840,AP840)</f>
        <v>0</v>
      </c>
      <c r="AV840" s="19" t="n">
        <f aca="false">AU840+N840</f>
        <v>0</v>
      </c>
    </row>
    <row r="841" customFormat="false" ht="15" hidden="false" customHeight="false" outlineLevel="0" collapsed="false">
      <c r="A841" s="43" t="n">
        <v>70</v>
      </c>
      <c r="B841" s="35" t="str">
        <f aca="false">IF(Trabajadores!$B$75="","",Trabajadores!$B$75)</f>
        <v/>
      </c>
      <c r="C841" s="35" t="str">
        <f aca="false">IF($B841="","",Trabajadores!$D$75)</f>
        <v/>
      </c>
      <c r="D841" s="43" t="n">
        <v>8</v>
      </c>
      <c r="E841" s="23" t="s">
        <v>305</v>
      </c>
      <c r="F841" s="23" t="str">
        <f aca="false">IF($B841="","",IF(OR(8&lt;Trabajadores!$M$75,8&gt;Trabajadores!$N$75),"No vinculado",IF(AND(8=Trabajadores!$N$75,Trabajadores!$O$75="Sí"),"Cese","Activo")))</f>
        <v/>
      </c>
      <c r="G841" s="19" t="n">
        <f aca="false">IF($B841="",0,SUMIFS(Ingresos!$V$6:$V$1505,ING_COD,$B841,ING_CLASE,"ORD"))</f>
        <v>0</v>
      </c>
      <c r="H841" s="19" t="n">
        <f aca="false">IF($B841="",0,SUMIFS(Ingresos!$V$6:$V$1505,ING_COD,$B841,ING_CLASE,"ORD",ING_COMP,"Sí"))</f>
        <v>0</v>
      </c>
      <c r="I841" s="19" t="n">
        <f aca="false">IF($B841="",0,SUMIFS(Ingresos!$V$6:$V$1505,ING_COD,$B841,ING_CLASE,"GRA"))</f>
        <v>0</v>
      </c>
      <c r="J841" s="19" t="n">
        <f aca="false">IF($B841="",0,SUMIFS(Ingresos!$V$6:$V$1505,ING_COD,$B841,ING_CLASE,"BON"))</f>
        <v>0</v>
      </c>
      <c r="K841" s="19" t="n">
        <f aca="false">IF($B841="",0,SUMIFS(Ingresos!$V$6:$V$1505,ING_COD,$B841,ING_CLASE,"EXT"))</f>
        <v>0</v>
      </c>
      <c r="L841" s="19" t="n">
        <f aca="false">IF($B841="",0,SUMIFS(Ingresos!$V$6:$V$1505,ING_COD,$B841,ING_CLASE,"OTO"))</f>
        <v>0</v>
      </c>
      <c r="M841" s="19" t="n">
        <f aca="false">IF($B841="",0,SUMIFS(Ingresos!$V$6:$V$1505,ING_COD,$B841,ING_CLASE,"OTX"))</f>
        <v>0</v>
      </c>
      <c r="N841" s="19" t="n">
        <f aca="false">IF($B841="",0,SUMIFS(Ingresos!$V$6:$V$1505,ING_COD,$B841,ING_CLASE,"RETO"))</f>
        <v>0</v>
      </c>
      <c r="O841" s="19" t="n">
        <f aca="false">IF($B841="",0,SUMIFS(Ingresos!$V$6:$V$1505,ING_COD,$B841,ING_CLASE,"INA"))</f>
        <v>0</v>
      </c>
      <c r="P841" s="19" t="n">
        <f aca="false">G841+I841+J841+K841+L841+M841</f>
        <v>0</v>
      </c>
      <c r="Q841" s="44" t="n">
        <f aca="false">IF($F841="Activo",5,IF($F841="Cese",1,0))</f>
        <v>0</v>
      </c>
      <c r="R841" s="19" t="n">
        <f aca="false">G841*Q841</f>
        <v>0</v>
      </c>
      <c r="S841" s="19" t="n">
        <f aca="false">IF($F841="Activo",SUMIFS(I841:I845,$D841:$D845,"&lt;="&amp;Trabajadores!$N$75)+IF(PROY_BON="Sí",SUMIFS(J841:J845,$D841:$D845,"&lt;="&amp;Trabajadores!$N$75),0),IF($F841="Cese",I841+IF(PROY_BON="Sí",J841,0),0))</f>
        <v>0</v>
      </c>
      <c r="T841" s="19" t="n">
        <f aca="false">IF(OR($F841&lt;&gt;"Activo",Trabajadores!$I$75="No"),0,IF(I845=0,H841*(1+IF(PROY_BON="Sí",Trabajadores!$P$75,0))*Trabajadores!$S$75/6*(Trabajadores!$N$75&gt;=12),0))</f>
        <v>0</v>
      </c>
      <c r="U841" s="19" t="n">
        <f aca="false">IF($F841="Activo",IF(Trabajadores!$J$75="Sí",L841*5,L841),IF($F841="Cese",L841,0))</f>
        <v>0</v>
      </c>
      <c r="V841" s="19" t="n">
        <f aca="false">IF(OR($F841="Activo",$F841="Cese"),M841,0)</f>
        <v>0</v>
      </c>
      <c r="W841" s="19" t="n">
        <f aca="false">IF(OR($F841="Activo",$F841="Cese"),SUM(P834:P840),0)</f>
        <v>0</v>
      </c>
      <c r="X841" s="36" t="n">
        <f aca="false">IF(OR($F841="Activo",$F841="Cese"),R841+S841+T841+U841+V841+W841,0)</f>
        <v>0</v>
      </c>
      <c r="Y841" s="19" t="n">
        <f aca="false">IF(OR($F841="Activo",$F841="Cese"),DED_FIJA,0)</f>
        <v>0</v>
      </c>
      <c r="Z841" s="36" t="n">
        <f aca="false">MAX(0,X841-Y841)</f>
        <v>0</v>
      </c>
      <c r="AA841" s="19" t="n">
        <f aca="false">IF(Z841=0,0,MAX(0,MIN(Z841,Parámetros!$G$19)-Parámetros!$F$19)*Parámetros!$E$19)</f>
        <v>0</v>
      </c>
      <c r="AB841" s="19" t="n">
        <f aca="false">IF(Z841=0,0,MAX(0,MIN(Z841,Parámetros!$G$20)-Parámetros!$F$20)*Parámetros!$E$20)</f>
        <v>0</v>
      </c>
      <c r="AC841" s="19" t="n">
        <f aca="false">IF(Z841=0,0,MAX(0,MIN(Z841,Parámetros!$G$21)-Parámetros!$F$21)*Parámetros!$E$21)</f>
        <v>0</v>
      </c>
      <c r="AD841" s="19" t="n">
        <f aca="false">IF(Z841=0,0,MAX(0,MIN(Z841,Parámetros!$G$22)-Parámetros!$F$22)*Parámetros!$E$22)</f>
        <v>0</v>
      </c>
      <c r="AE841" s="19" t="n">
        <f aca="false">IF(Z841=0,0,MAX(0,MIN(Z841,Parámetros!$G$23)-Parámetros!$F$23)*Parámetros!$E$23)</f>
        <v>0</v>
      </c>
      <c r="AF841" s="36" t="n">
        <f aca="false">SUM(AA841:AE841)</f>
        <v>0</v>
      </c>
      <c r="AG841" s="45" t="str">
        <f aca="false">IF(AM841&lt;=0,"-",INDEX(TR_TASA,MATCH(AM841,TR_DESDE,1)))</f>
        <v>-</v>
      </c>
      <c r="AH841" s="44" t="n">
        <f aca="false">IF($F841="Cese",1,IF($F841="Activo",INDEX(DIV_N,8),0))</f>
        <v>0</v>
      </c>
      <c r="AI841" s="44" t="n">
        <f aca="false">IF($F841="Cese",7,IF($F841="Activo",INDEX(DIV_HASTA,8),0))</f>
        <v>0</v>
      </c>
      <c r="AJ841" s="19" t="n">
        <f aca="false">IF(OR($F841="Activo",$F841="Cese"),SUMIFS(AV834:AV840,D834:D840,"&lt;="&amp;AI841),0)</f>
        <v>0</v>
      </c>
      <c r="AK841" s="19" t="n">
        <f aca="false">IF(OR($F841="Activo",$F841="Cese"),MAX(0,(AF841-AJ841)/AH841),0)</f>
        <v>0</v>
      </c>
      <c r="AL841" s="19" t="n">
        <f aca="false">IF(OR($F841="Activo",$F841="Cese"),K841+IF(PROY_BON="Sí",0,J841),0)</f>
        <v>0</v>
      </c>
      <c r="AM841" s="19" t="n">
        <f aca="false">IF(AL841&gt;0,MAX(0,X841+AL841-Y841),Z841)</f>
        <v>0</v>
      </c>
      <c r="AN841" s="19" t="n">
        <f aca="false">SUMPRODUCT((AM841&gt;TR_DESDE)*(AM841-TR_DESDE)*TR_INC)</f>
        <v>0</v>
      </c>
      <c r="AO841" s="19" t="n">
        <f aca="false">IF(AL841&gt;0,MAX(0,AN841-IF($F841="Cese",MAX(AF841,AJ841),AF841)),0)</f>
        <v>0</v>
      </c>
      <c r="AP841" s="46" t="n">
        <f aca="false">IF(OR($F841="Activo",$F841="Cese"),ROUND(AK841+AO841,2),0)</f>
        <v>0</v>
      </c>
      <c r="AQ841" s="19" t="n">
        <f aca="false">IF($F841="Cese",MAX(0,AJ841-AN841),0)</f>
        <v>0</v>
      </c>
      <c r="AR841" s="19" t="str">
        <f aca="false">IF($B841="","",IF(COUNTIFS(RP_COD,$B841,'Retenciones Planilla'!$J$6:$J$105,"&lt;&gt;")=0,"",SUMIFS('Retenciones Planilla'!$J$6:$J$105,RP_COD,$B841)))</f>
        <v/>
      </c>
      <c r="AS841" s="19" t="str">
        <f aca="false">IF(AR841="","",AR841-AP841)</f>
        <v/>
      </c>
      <c r="AT841" s="23" t="str">
        <f aca="false">IF($B841="","",IF(NOT(OR($F841="Activo",$F841="Cese")),IF(N(AR841)=0,"—","Revisar: sin vínculo"),IF(AR841="",IF(AP841=0,"No corresponde","Sin dato planilla"),IF(ABS(AS841)&lt;=TOL,"OK",IF(AS841&gt;0,"Retuvo de más","Retuvo de menos")))))</f>
        <v/>
      </c>
      <c r="AU841" s="19" t="n">
        <f aca="false">IF(AND(BASE_RET="Planilla (si existe)",AR841&lt;&gt;""),AR841,AP841)</f>
        <v>0</v>
      </c>
      <c r="AV841" s="19" t="n">
        <f aca="false">AU841+N841</f>
        <v>0</v>
      </c>
    </row>
    <row r="842" customFormat="false" ht="15" hidden="false" customHeight="false" outlineLevel="0" collapsed="false">
      <c r="A842" s="43" t="n">
        <v>70</v>
      </c>
      <c r="B842" s="35" t="str">
        <f aca="false">IF(Trabajadores!$B$75="","",Trabajadores!$B$75)</f>
        <v/>
      </c>
      <c r="C842" s="35" t="str">
        <f aca="false">IF($B842="","",Trabajadores!$D$75)</f>
        <v/>
      </c>
      <c r="D842" s="43" t="n">
        <v>9</v>
      </c>
      <c r="E842" s="23" t="s">
        <v>306</v>
      </c>
      <c r="F842" s="23" t="str">
        <f aca="false">IF($B842="","",IF(OR(9&lt;Trabajadores!$M$75,9&gt;Trabajadores!$N$75),"No vinculado",IF(AND(9=Trabajadores!$N$75,Trabajadores!$O$75="Sí"),"Cese","Activo")))</f>
        <v/>
      </c>
      <c r="G842" s="19" t="n">
        <f aca="false">IF($B842="",0,SUMIFS(Ingresos!$W$6:$W$1505,ING_COD,$B842,ING_CLASE,"ORD"))</f>
        <v>0</v>
      </c>
      <c r="H842" s="19" t="n">
        <f aca="false">IF($B842="",0,SUMIFS(Ingresos!$W$6:$W$1505,ING_COD,$B842,ING_CLASE,"ORD",ING_COMP,"Sí"))</f>
        <v>0</v>
      </c>
      <c r="I842" s="19" t="n">
        <f aca="false">IF($B842="",0,SUMIFS(Ingresos!$W$6:$W$1505,ING_COD,$B842,ING_CLASE,"GRA"))</f>
        <v>0</v>
      </c>
      <c r="J842" s="19" t="n">
        <f aca="false">IF($B842="",0,SUMIFS(Ingresos!$W$6:$W$1505,ING_COD,$B842,ING_CLASE,"BON"))</f>
        <v>0</v>
      </c>
      <c r="K842" s="19" t="n">
        <f aca="false">IF($B842="",0,SUMIFS(Ingresos!$W$6:$W$1505,ING_COD,$B842,ING_CLASE,"EXT"))</f>
        <v>0</v>
      </c>
      <c r="L842" s="19" t="n">
        <f aca="false">IF($B842="",0,SUMIFS(Ingresos!$W$6:$W$1505,ING_COD,$B842,ING_CLASE,"OTO"))</f>
        <v>0</v>
      </c>
      <c r="M842" s="19" t="n">
        <f aca="false">IF($B842="",0,SUMIFS(Ingresos!$W$6:$W$1505,ING_COD,$B842,ING_CLASE,"OTX"))</f>
        <v>0</v>
      </c>
      <c r="N842" s="19" t="n">
        <f aca="false">IF($B842="",0,SUMIFS(Ingresos!$W$6:$W$1505,ING_COD,$B842,ING_CLASE,"RETO"))</f>
        <v>0</v>
      </c>
      <c r="O842" s="19" t="n">
        <f aca="false">IF($B842="",0,SUMIFS(Ingresos!$W$6:$W$1505,ING_COD,$B842,ING_CLASE,"INA"))</f>
        <v>0</v>
      </c>
      <c r="P842" s="19" t="n">
        <f aca="false">G842+I842+J842+K842+L842+M842</f>
        <v>0</v>
      </c>
      <c r="Q842" s="44" t="n">
        <f aca="false">IF($F842="Activo",4,IF($F842="Cese",1,0))</f>
        <v>0</v>
      </c>
      <c r="R842" s="19" t="n">
        <f aca="false">G842*Q842</f>
        <v>0</v>
      </c>
      <c r="S842" s="19" t="n">
        <f aca="false">IF($F842="Activo",SUMIFS(I842:I845,$D842:$D845,"&lt;="&amp;Trabajadores!$N$75)+IF(PROY_BON="Sí",SUMIFS(J842:J845,$D842:$D845,"&lt;="&amp;Trabajadores!$N$75),0),IF($F842="Cese",I842+IF(PROY_BON="Sí",J842,0),0))</f>
        <v>0</v>
      </c>
      <c r="T842" s="19" t="n">
        <f aca="false">IF(OR($F842&lt;&gt;"Activo",Trabajadores!$I$75="No"),0,IF(I845=0,H842*(1+IF(PROY_BON="Sí",Trabajadores!$P$75,0))*Trabajadores!$S$75/6*(Trabajadores!$N$75&gt;=12),0))</f>
        <v>0</v>
      </c>
      <c r="U842" s="19" t="n">
        <f aca="false">IF($F842="Activo",IF(Trabajadores!$J$75="Sí",L842*4,L842),IF($F842="Cese",L842,0))</f>
        <v>0</v>
      </c>
      <c r="V842" s="19" t="n">
        <f aca="false">IF(OR($F842="Activo",$F842="Cese"),M842,0)</f>
        <v>0</v>
      </c>
      <c r="W842" s="19" t="n">
        <f aca="false">IF(OR($F842="Activo",$F842="Cese"),SUM(P834:P841),0)</f>
        <v>0</v>
      </c>
      <c r="X842" s="36" t="n">
        <f aca="false">IF(OR($F842="Activo",$F842="Cese"),R842+S842+T842+U842+V842+W842,0)</f>
        <v>0</v>
      </c>
      <c r="Y842" s="19" t="n">
        <f aca="false">IF(OR($F842="Activo",$F842="Cese"),DED_FIJA,0)</f>
        <v>0</v>
      </c>
      <c r="Z842" s="36" t="n">
        <f aca="false">MAX(0,X842-Y842)</f>
        <v>0</v>
      </c>
      <c r="AA842" s="19" t="n">
        <f aca="false">IF(Z842=0,0,MAX(0,MIN(Z842,Parámetros!$G$19)-Parámetros!$F$19)*Parámetros!$E$19)</f>
        <v>0</v>
      </c>
      <c r="AB842" s="19" t="n">
        <f aca="false">IF(Z842=0,0,MAX(0,MIN(Z842,Parámetros!$G$20)-Parámetros!$F$20)*Parámetros!$E$20)</f>
        <v>0</v>
      </c>
      <c r="AC842" s="19" t="n">
        <f aca="false">IF(Z842=0,0,MAX(0,MIN(Z842,Parámetros!$G$21)-Parámetros!$F$21)*Parámetros!$E$21)</f>
        <v>0</v>
      </c>
      <c r="AD842" s="19" t="n">
        <f aca="false">IF(Z842=0,0,MAX(0,MIN(Z842,Parámetros!$G$22)-Parámetros!$F$22)*Parámetros!$E$22)</f>
        <v>0</v>
      </c>
      <c r="AE842" s="19" t="n">
        <f aca="false">IF(Z842=0,0,MAX(0,MIN(Z842,Parámetros!$G$23)-Parámetros!$F$23)*Parámetros!$E$23)</f>
        <v>0</v>
      </c>
      <c r="AF842" s="36" t="n">
        <f aca="false">SUM(AA842:AE842)</f>
        <v>0</v>
      </c>
      <c r="AG842" s="45" t="str">
        <f aca="false">IF(AM842&lt;=0,"-",INDEX(TR_TASA,MATCH(AM842,TR_DESDE,1)))</f>
        <v>-</v>
      </c>
      <c r="AH842" s="44" t="n">
        <f aca="false">IF($F842="Cese",1,IF($F842="Activo",INDEX(DIV_N,9),0))</f>
        <v>0</v>
      </c>
      <c r="AI842" s="44" t="n">
        <f aca="false">IF($F842="Cese",8,IF($F842="Activo",INDEX(DIV_HASTA,9),0))</f>
        <v>0</v>
      </c>
      <c r="AJ842" s="19" t="n">
        <f aca="false">IF(OR($F842="Activo",$F842="Cese"),SUMIFS(AV834:AV841,D834:D841,"&lt;="&amp;AI842),0)</f>
        <v>0</v>
      </c>
      <c r="AK842" s="19" t="n">
        <f aca="false">IF(OR($F842="Activo",$F842="Cese"),MAX(0,(AF842-AJ842)/AH842),0)</f>
        <v>0</v>
      </c>
      <c r="AL842" s="19" t="n">
        <f aca="false">IF(OR($F842="Activo",$F842="Cese"),K842+IF(PROY_BON="Sí",0,J842),0)</f>
        <v>0</v>
      </c>
      <c r="AM842" s="19" t="n">
        <f aca="false">IF(AL842&gt;0,MAX(0,X842+AL842-Y842),Z842)</f>
        <v>0</v>
      </c>
      <c r="AN842" s="19" t="n">
        <f aca="false">SUMPRODUCT((AM842&gt;TR_DESDE)*(AM842-TR_DESDE)*TR_INC)</f>
        <v>0</v>
      </c>
      <c r="AO842" s="19" t="n">
        <f aca="false">IF(AL842&gt;0,MAX(0,AN842-IF($F842="Cese",MAX(AF842,AJ842),AF842)),0)</f>
        <v>0</v>
      </c>
      <c r="AP842" s="46" t="n">
        <f aca="false">IF(OR($F842="Activo",$F842="Cese"),ROUND(AK842+AO842,2),0)</f>
        <v>0</v>
      </c>
      <c r="AQ842" s="19" t="n">
        <f aca="false">IF($F842="Cese",MAX(0,AJ842-AN842),0)</f>
        <v>0</v>
      </c>
      <c r="AR842" s="19" t="str">
        <f aca="false">IF($B842="","",IF(COUNTIFS(RP_COD,$B842,'Retenciones Planilla'!$K$6:$K$105,"&lt;&gt;")=0,"",SUMIFS('Retenciones Planilla'!$K$6:$K$105,RP_COD,$B842)))</f>
        <v/>
      </c>
      <c r="AS842" s="19" t="str">
        <f aca="false">IF(AR842="","",AR842-AP842)</f>
        <v/>
      </c>
      <c r="AT842" s="23" t="str">
        <f aca="false">IF($B842="","",IF(NOT(OR($F842="Activo",$F842="Cese")),IF(N(AR842)=0,"—","Revisar: sin vínculo"),IF(AR842="",IF(AP842=0,"No corresponde","Sin dato planilla"),IF(ABS(AS842)&lt;=TOL,"OK",IF(AS842&gt;0,"Retuvo de más","Retuvo de menos")))))</f>
        <v/>
      </c>
      <c r="AU842" s="19" t="n">
        <f aca="false">IF(AND(BASE_RET="Planilla (si existe)",AR842&lt;&gt;""),AR842,AP842)</f>
        <v>0</v>
      </c>
      <c r="AV842" s="19" t="n">
        <f aca="false">AU842+N842</f>
        <v>0</v>
      </c>
    </row>
    <row r="843" customFormat="false" ht="15" hidden="false" customHeight="false" outlineLevel="0" collapsed="false">
      <c r="A843" s="43" t="n">
        <v>70</v>
      </c>
      <c r="B843" s="35" t="str">
        <f aca="false">IF(Trabajadores!$B$75="","",Trabajadores!$B$75)</f>
        <v/>
      </c>
      <c r="C843" s="35" t="str">
        <f aca="false">IF($B843="","",Trabajadores!$D$75)</f>
        <v/>
      </c>
      <c r="D843" s="43" t="n">
        <v>10</v>
      </c>
      <c r="E843" s="23" t="s">
        <v>307</v>
      </c>
      <c r="F843" s="23" t="str">
        <f aca="false">IF($B843="","",IF(OR(10&lt;Trabajadores!$M$75,10&gt;Trabajadores!$N$75),"No vinculado",IF(AND(10=Trabajadores!$N$75,Trabajadores!$O$75="Sí"),"Cese","Activo")))</f>
        <v/>
      </c>
      <c r="G843" s="19" t="n">
        <f aca="false">IF($B843="",0,SUMIFS(Ingresos!$X$6:$X$1505,ING_COD,$B843,ING_CLASE,"ORD"))</f>
        <v>0</v>
      </c>
      <c r="H843" s="19" t="n">
        <f aca="false">IF($B843="",0,SUMIFS(Ingresos!$X$6:$X$1505,ING_COD,$B843,ING_CLASE,"ORD",ING_COMP,"Sí"))</f>
        <v>0</v>
      </c>
      <c r="I843" s="19" t="n">
        <f aca="false">IF($B843="",0,SUMIFS(Ingresos!$X$6:$X$1505,ING_COD,$B843,ING_CLASE,"GRA"))</f>
        <v>0</v>
      </c>
      <c r="J843" s="19" t="n">
        <f aca="false">IF($B843="",0,SUMIFS(Ingresos!$X$6:$X$1505,ING_COD,$B843,ING_CLASE,"BON"))</f>
        <v>0</v>
      </c>
      <c r="K843" s="19" t="n">
        <f aca="false">IF($B843="",0,SUMIFS(Ingresos!$X$6:$X$1505,ING_COD,$B843,ING_CLASE,"EXT"))</f>
        <v>0</v>
      </c>
      <c r="L843" s="19" t="n">
        <f aca="false">IF($B843="",0,SUMIFS(Ingresos!$X$6:$X$1505,ING_COD,$B843,ING_CLASE,"OTO"))</f>
        <v>0</v>
      </c>
      <c r="M843" s="19" t="n">
        <f aca="false">IF($B843="",0,SUMIFS(Ingresos!$X$6:$X$1505,ING_COD,$B843,ING_CLASE,"OTX"))</f>
        <v>0</v>
      </c>
      <c r="N843" s="19" t="n">
        <f aca="false">IF($B843="",0,SUMIFS(Ingresos!$X$6:$X$1505,ING_COD,$B843,ING_CLASE,"RETO"))</f>
        <v>0</v>
      </c>
      <c r="O843" s="19" t="n">
        <f aca="false">IF($B843="",0,SUMIFS(Ingresos!$X$6:$X$1505,ING_COD,$B843,ING_CLASE,"INA"))</f>
        <v>0</v>
      </c>
      <c r="P843" s="19" t="n">
        <f aca="false">G843+I843+J843+K843+L843+M843</f>
        <v>0</v>
      </c>
      <c r="Q843" s="44" t="n">
        <f aca="false">IF($F843="Activo",3,IF($F843="Cese",1,0))</f>
        <v>0</v>
      </c>
      <c r="R843" s="19" t="n">
        <f aca="false">G843*Q843</f>
        <v>0</v>
      </c>
      <c r="S843" s="19" t="n">
        <f aca="false">IF($F843="Activo",SUMIFS(I843:I845,$D843:$D845,"&lt;="&amp;Trabajadores!$N$75)+IF(PROY_BON="Sí",SUMIFS(J843:J845,$D843:$D845,"&lt;="&amp;Trabajadores!$N$75),0),IF($F843="Cese",I843+IF(PROY_BON="Sí",J843,0),0))</f>
        <v>0</v>
      </c>
      <c r="T843" s="19" t="n">
        <f aca="false">IF(OR($F843&lt;&gt;"Activo",Trabajadores!$I$75="No"),0,IF(I845=0,H843*(1+IF(PROY_BON="Sí",Trabajadores!$P$75,0))*Trabajadores!$S$75/6*(Trabajadores!$N$75&gt;=12),0))</f>
        <v>0</v>
      </c>
      <c r="U843" s="19" t="n">
        <f aca="false">IF($F843="Activo",IF(Trabajadores!$J$75="Sí",L843*3,L843),IF($F843="Cese",L843,0))</f>
        <v>0</v>
      </c>
      <c r="V843" s="19" t="n">
        <f aca="false">IF(OR($F843="Activo",$F843="Cese"),M843,0)</f>
        <v>0</v>
      </c>
      <c r="W843" s="19" t="n">
        <f aca="false">IF(OR($F843="Activo",$F843="Cese"),SUM(P834:P842),0)</f>
        <v>0</v>
      </c>
      <c r="X843" s="36" t="n">
        <f aca="false">IF(OR($F843="Activo",$F843="Cese"),R843+S843+T843+U843+V843+W843,0)</f>
        <v>0</v>
      </c>
      <c r="Y843" s="19" t="n">
        <f aca="false">IF(OR($F843="Activo",$F843="Cese"),DED_FIJA,0)</f>
        <v>0</v>
      </c>
      <c r="Z843" s="36" t="n">
        <f aca="false">MAX(0,X843-Y843)</f>
        <v>0</v>
      </c>
      <c r="AA843" s="19" t="n">
        <f aca="false">IF(Z843=0,0,MAX(0,MIN(Z843,Parámetros!$G$19)-Parámetros!$F$19)*Parámetros!$E$19)</f>
        <v>0</v>
      </c>
      <c r="AB843" s="19" t="n">
        <f aca="false">IF(Z843=0,0,MAX(0,MIN(Z843,Parámetros!$G$20)-Parámetros!$F$20)*Parámetros!$E$20)</f>
        <v>0</v>
      </c>
      <c r="AC843" s="19" t="n">
        <f aca="false">IF(Z843=0,0,MAX(0,MIN(Z843,Parámetros!$G$21)-Parámetros!$F$21)*Parámetros!$E$21)</f>
        <v>0</v>
      </c>
      <c r="AD843" s="19" t="n">
        <f aca="false">IF(Z843=0,0,MAX(0,MIN(Z843,Parámetros!$G$22)-Parámetros!$F$22)*Parámetros!$E$22)</f>
        <v>0</v>
      </c>
      <c r="AE843" s="19" t="n">
        <f aca="false">IF(Z843=0,0,MAX(0,MIN(Z843,Parámetros!$G$23)-Parámetros!$F$23)*Parámetros!$E$23)</f>
        <v>0</v>
      </c>
      <c r="AF843" s="36" t="n">
        <f aca="false">SUM(AA843:AE843)</f>
        <v>0</v>
      </c>
      <c r="AG843" s="45" t="str">
        <f aca="false">IF(AM843&lt;=0,"-",INDEX(TR_TASA,MATCH(AM843,TR_DESDE,1)))</f>
        <v>-</v>
      </c>
      <c r="AH843" s="44" t="n">
        <f aca="false">IF($F843="Cese",1,IF($F843="Activo",INDEX(DIV_N,10),0))</f>
        <v>0</v>
      </c>
      <c r="AI843" s="44" t="n">
        <f aca="false">IF($F843="Cese",9,IF($F843="Activo",INDEX(DIV_HASTA,10),0))</f>
        <v>0</v>
      </c>
      <c r="AJ843" s="19" t="n">
        <f aca="false">IF(OR($F843="Activo",$F843="Cese"),SUMIFS(AV834:AV842,D834:D842,"&lt;="&amp;AI843),0)</f>
        <v>0</v>
      </c>
      <c r="AK843" s="19" t="n">
        <f aca="false">IF(OR($F843="Activo",$F843="Cese"),MAX(0,(AF843-AJ843)/AH843),0)</f>
        <v>0</v>
      </c>
      <c r="AL843" s="19" t="n">
        <f aca="false">IF(OR($F843="Activo",$F843="Cese"),K843+IF(PROY_BON="Sí",0,J843),0)</f>
        <v>0</v>
      </c>
      <c r="AM843" s="19" t="n">
        <f aca="false">IF(AL843&gt;0,MAX(0,X843+AL843-Y843),Z843)</f>
        <v>0</v>
      </c>
      <c r="AN843" s="19" t="n">
        <f aca="false">SUMPRODUCT((AM843&gt;TR_DESDE)*(AM843-TR_DESDE)*TR_INC)</f>
        <v>0</v>
      </c>
      <c r="AO843" s="19" t="n">
        <f aca="false">IF(AL843&gt;0,MAX(0,AN843-IF($F843="Cese",MAX(AF843,AJ843),AF843)),0)</f>
        <v>0</v>
      </c>
      <c r="AP843" s="46" t="n">
        <f aca="false">IF(OR($F843="Activo",$F843="Cese"),ROUND(AK843+AO843,2),0)</f>
        <v>0</v>
      </c>
      <c r="AQ843" s="19" t="n">
        <f aca="false">IF($F843="Cese",MAX(0,AJ843-AN843),0)</f>
        <v>0</v>
      </c>
      <c r="AR843" s="19" t="str">
        <f aca="false">IF($B843="","",IF(COUNTIFS(RP_COD,$B843,'Retenciones Planilla'!$L$6:$L$105,"&lt;&gt;")=0,"",SUMIFS('Retenciones Planilla'!$L$6:$L$105,RP_COD,$B843)))</f>
        <v/>
      </c>
      <c r="AS843" s="19" t="str">
        <f aca="false">IF(AR843="","",AR843-AP843)</f>
        <v/>
      </c>
      <c r="AT843" s="23" t="str">
        <f aca="false">IF($B843="","",IF(NOT(OR($F843="Activo",$F843="Cese")),IF(N(AR843)=0,"—","Revisar: sin vínculo"),IF(AR843="",IF(AP843=0,"No corresponde","Sin dato planilla"),IF(ABS(AS843)&lt;=TOL,"OK",IF(AS843&gt;0,"Retuvo de más","Retuvo de menos")))))</f>
        <v/>
      </c>
      <c r="AU843" s="19" t="n">
        <f aca="false">IF(AND(BASE_RET="Planilla (si existe)",AR843&lt;&gt;""),AR843,AP843)</f>
        <v>0</v>
      </c>
      <c r="AV843" s="19" t="n">
        <f aca="false">AU843+N843</f>
        <v>0</v>
      </c>
    </row>
    <row r="844" customFormat="false" ht="15" hidden="false" customHeight="false" outlineLevel="0" collapsed="false">
      <c r="A844" s="43" t="n">
        <v>70</v>
      </c>
      <c r="B844" s="35" t="str">
        <f aca="false">IF(Trabajadores!$B$75="","",Trabajadores!$B$75)</f>
        <v/>
      </c>
      <c r="C844" s="35" t="str">
        <f aca="false">IF($B844="","",Trabajadores!$D$75)</f>
        <v/>
      </c>
      <c r="D844" s="43" t="n">
        <v>11</v>
      </c>
      <c r="E844" s="23" t="s">
        <v>308</v>
      </c>
      <c r="F844" s="23" t="str">
        <f aca="false">IF($B844="","",IF(OR(11&lt;Trabajadores!$M$75,11&gt;Trabajadores!$N$75),"No vinculado",IF(AND(11=Trabajadores!$N$75,Trabajadores!$O$75="Sí"),"Cese","Activo")))</f>
        <v/>
      </c>
      <c r="G844" s="19" t="n">
        <f aca="false">IF($B844="",0,SUMIFS(Ingresos!$Y$6:$Y$1505,ING_COD,$B844,ING_CLASE,"ORD"))</f>
        <v>0</v>
      </c>
      <c r="H844" s="19" t="n">
        <f aca="false">IF($B844="",0,SUMIFS(Ingresos!$Y$6:$Y$1505,ING_COD,$B844,ING_CLASE,"ORD",ING_COMP,"Sí"))</f>
        <v>0</v>
      </c>
      <c r="I844" s="19" t="n">
        <f aca="false">IF($B844="",0,SUMIFS(Ingresos!$Y$6:$Y$1505,ING_COD,$B844,ING_CLASE,"GRA"))</f>
        <v>0</v>
      </c>
      <c r="J844" s="19" t="n">
        <f aca="false">IF($B844="",0,SUMIFS(Ingresos!$Y$6:$Y$1505,ING_COD,$B844,ING_CLASE,"BON"))</f>
        <v>0</v>
      </c>
      <c r="K844" s="19" t="n">
        <f aca="false">IF($B844="",0,SUMIFS(Ingresos!$Y$6:$Y$1505,ING_COD,$B844,ING_CLASE,"EXT"))</f>
        <v>0</v>
      </c>
      <c r="L844" s="19" t="n">
        <f aca="false">IF($B844="",0,SUMIFS(Ingresos!$Y$6:$Y$1505,ING_COD,$B844,ING_CLASE,"OTO"))</f>
        <v>0</v>
      </c>
      <c r="M844" s="19" t="n">
        <f aca="false">IF($B844="",0,SUMIFS(Ingresos!$Y$6:$Y$1505,ING_COD,$B844,ING_CLASE,"OTX"))</f>
        <v>0</v>
      </c>
      <c r="N844" s="19" t="n">
        <f aca="false">IF($B844="",0,SUMIFS(Ingresos!$Y$6:$Y$1505,ING_COD,$B844,ING_CLASE,"RETO"))</f>
        <v>0</v>
      </c>
      <c r="O844" s="19" t="n">
        <f aca="false">IF($B844="",0,SUMIFS(Ingresos!$Y$6:$Y$1505,ING_COD,$B844,ING_CLASE,"INA"))</f>
        <v>0</v>
      </c>
      <c r="P844" s="19" t="n">
        <f aca="false">G844+I844+J844+K844+L844+M844</f>
        <v>0</v>
      </c>
      <c r="Q844" s="44" t="n">
        <f aca="false">IF($F844="Activo",2,IF($F844="Cese",1,0))</f>
        <v>0</v>
      </c>
      <c r="R844" s="19" t="n">
        <f aca="false">G844*Q844</f>
        <v>0</v>
      </c>
      <c r="S844" s="19" t="n">
        <f aca="false">IF($F844="Activo",SUMIFS(I844:I845,$D844:$D845,"&lt;="&amp;Trabajadores!$N$75)+IF(PROY_BON="Sí",SUMIFS(J844:J845,$D844:$D845,"&lt;="&amp;Trabajadores!$N$75),0),IF($F844="Cese",I844+IF(PROY_BON="Sí",J844,0),0))</f>
        <v>0</v>
      </c>
      <c r="T844" s="19" t="n">
        <f aca="false">IF(OR($F844&lt;&gt;"Activo",Trabajadores!$I$75="No"),0,IF(I845=0,H844*(1+IF(PROY_BON="Sí",Trabajadores!$P$75,0))*Trabajadores!$S$75/6*(Trabajadores!$N$75&gt;=12),0))</f>
        <v>0</v>
      </c>
      <c r="U844" s="19" t="n">
        <f aca="false">IF($F844="Activo",IF(Trabajadores!$J$75="Sí",L844*2,L844),IF($F844="Cese",L844,0))</f>
        <v>0</v>
      </c>
      <c r="V844" s="19" t="n">
        <f aca="false">IF(OR($F844="Activo",$F844="Cese"),M844,0)</f>
        <v>0</v>
      </c>
      <c r="W844" s="19" t="n">
        <f aca="false">IF(OR($F844="Activo",$F844="Cese"),SUM(P834:P843),0)</f>
        <v>0</v>
      </c>
      <c r="X844" s="36" t="n">
        <f aca="false">IF(OR($F844="Activo",$F844="Cese"),R844+S844+T844+U844+V844+W844,0)</f>
        <v>0</v>
      </c>
      <c r="Y844" s="19" t="n">
        <f aca="false">IF(OR($F844="Activo",$F844="Cese"),DED_FIJA,0)</f>
        <v>0</v>
      </c>
      <c r="Z844" s="36" t="n">
        <f aca="false">MAX(0,X844-Y844)</f>
        <v>0</v>
      </c>
      <c r="AA844" s="19" t="n">
        <f aca="false">IF(Z844=0,0,MAX(0,MIN(Z844,Parámetros!$G$19)-Parámetros!$F$19)*Parámetros!$E$19)</f>
        <v>0</v>
      </c>
      <c r="AB844" s="19" t="n">
        <f aca="false">IF(Z844=0,0,MAX(0,MIN(Z844,Parámetros!$G$20)-Parámetros!$F$20)*Parámetros!$E$20)</f>
        <v>0</v>
      </c>
      <c r="AC844" s="19" t="n">
        <f aca="false">IF(Z844=0,0,MAX(0,MIN(Z844,Parámetros!$G$21)-Parámetros!$F$21)*Parámetros!$E$21)</f>
        <v>0</v>
      </c>
      <c r="AD844" s="19" t="n">
        <f aca="false">IF(Z844=0,0,MAX(0,MIN(Z844,Parámetros!$G$22)-Parámetros!$F$22)*Parámetros!$E$22)</f>
        <v>0</v>
      </c>
      <c r="AE844" s="19" t="n">
        <f aca="false">IF(Z844=0,0,MAX(0,MIN(Z844,Parámetros!$G$23)-Parámetros!$F$23)*Parámetros!$E$23)</f>
        <v>0</v>
      </c>
      <c r="AF844" s="36" t="n">
        <f aca="false">SUM(AA844:AE844)</f>
        <v>0</v>
      </c>
      <c r="AG844" s="45" t="str">
        <f aca="false">IF(AM844&lt;=0,"-",INDEX(TR_TASA,MATCH(AM844,TR_DESDE,1)))</f>
        <v>-</v>
      </c>
      <c r="AH844" s="44" t="n">
        <f aca="false">IF($F844="Cese",1,IF($F844="Activo",INDEX(DIV_N,11),0))</f>
        <v>0</v>
      </c>
      <c r="AI844" s="44" t="n">
        <f aca="false">IF($F844="Cese",10,IF($F844="Activo",INDEX(DIV_HASTA,11),0))</f>
        <v>0</v>
      </c>
      <c r="AJ844" s="19" t="n">
        <f aca="false">IF(OR($F844="Activo",$F844="Cese"),SUMIFS(AV834:AV843,D834:D843,"&lt;="&amp;AI844),0)</f>
        <v>0</v>
      </c>
      <c r="AK844" s="19" t="n">
        <f aca="false">IF(OR($F844="Activo",$F844="Cese"),MAX(0,(AF844-AJ844)/AH844),0)</f>
        <v>0</v>
      </c>
      <c r="AL844" s="19" t="n">
        <f aca="false">IF(OR($F844="Activo",$F844="Cese"),K844+IF(PROY_BON="Sí",0,J844),0)</f>
        <v>0</v>
      </c>
      <c r="AM844" s="19" t="n">
        <f aca="false">IF(AL844&gt;0,MAX(0,X844+AL844-Y844),Z844)</f>
        <v>0</v>
      </c>
      <c r="AN844" s="19" t="n">
        <f aca="false">SUMPRODUCT((AM844&gt;TR_DESDE)*(AM844-TR_DESDE)*TR_INC)</f>
        <v>0</v>
      </c>
      <c r="AO844" s="19" t="n">
        <f aca="false">IF(AL844&gt;0,MAX(0,AN844-IF($F844="Cese",MAX(AF844,AJ844),AF844)),0)</f>
        <v>0</v>
      </c>
      <c r="AP844" s="46" t="n">
        <f aca="false">IF(OR($F844="Activo",$F844="Cese"),ROUND(AK844+AO844,2),0)</f>
        <v>0</v>
      </c>
      <c r="AQ844" s="19" t="n">
        <f aca="false">IF($F844="Cese",MAX(0,AJ844-AN844),0)</f>
        <v>0</v>
      </c>
      <c r="AR844" s="19" t="str">
        <f aca="false">IF($B844="","",IF(COUNTIFS(RP_COD,$B844,'Retenciones Planilla'!$M$6:$M$105,"&lt;&gt;")=0,"",SUMIFS('Retenciones Planilla'!$M$6:$M$105,RP_COD,$B844)))</f>
        <v/>
      </c>
      <c r="AS844" s="19" t="str">
        <f aca="false">IF(AR844="","",AR844-AP844)</f>
        <v/>
      </c>
      <c r="AT844" s="23" t="str">
        <f aca="false">IF($B844="","",IF(NOT(OR($F844="Activo",$F844="Cese")),IF(N(AR844)=0,"—","Revisar: sin vínculo"),IF(AR844="",IF(AP844=0,"No corresponde","Sin dato planilla"),IF(ABS(AS844)&lt;=TOL,"OK",IF(AS844&gt;0,"Retuvo de más","Retuvo de menos")))))</f>
        <v/>
      </c>
      <c r="AU844" s="19" t="n">
        <f aca="false">IF(AND(BASE_RET="Planilla (si existe)",AR844&lt;&gt;""),AR844,AP844)</f>
        <v>0</v>
      </c>
      <c r="AV844" s="19" t="n">
        <f aca="false">AU844+N844</f>
        <v>0</v>
      </c>
    </row>
    <row r="845" customFormat="false" ht="15" hidden="false" customHeight="false" outlineLevel="0" collapsed="false">
      <c r="A845" s="43" t="n">
        <v>70</v>
      </c>
      <c r="B845" s="35" t="str">
        <f aca="false">IF(Trabajadores!$B$75="","",Trabajadores!$B$75)</f>
        <v/>
      </c>
      <c r="C845" s="35" t="str">
        <f aca="false">IF($B845="","",Trabajadores!$D$75)</f>
        <v/>
      </c>
      <c r="D845" s="43" t="n">
        <v>12</v>
      </c>
      <c r="E845" s="23" t="s">
        <v>309</v>
      </c>
      <c r="F845" s="23" t="str">
        <f aca="false">IF($B845="","",IF(OR(12&lt;Trabajadores!$M$75,12&gt;Trabajadores!$N$75),"No vinculado",IF(AND(12=Trabajadores!$N$75,Trabajadores!$O$75="Sí"),"Cese","Activo")))</f>
        <v/>
      </c>
      <c r="G845" s="19" t="n">
        <f aca="false">IF($B845="",0,SUMIFS(Ingresos!$Z$6:$Z$1505,ING_COD,$B845,ING_CLASE,"ORD"))</f>
        <v>0</v>
      </c>
      <c r="H845" s="19" t="n">
        <f aca="false">IF($B845="",0,SUMIFS(Ingresos!$Z$6:$Z$1505,ING_COD,$B845,ING_CLASE,"ORD",ING_COMP,"Sí"))</f>
        <v>0</v>
      </c>
      <c r="I845" s="19" t="n">
        <f aca="false">IF($B845="",0,SUMIFS(Ingresos!$Z$6:$Z$1505,ING_COD,$B845,ING_CLASE,"GRA"))</f>
        <v>0</v>
      </c>
      <c r="J845" s="19" t="n">
        <f aca="false">IF($B845="",0,SUMIFS(Ingresos!$Z$6:$Z$1505,ING_COD,$B845,ING_CLASE,"BON"))</f>
        <v>0</v>
      </c>
      <c r="K845" s="19" t="n">
        <f aca="false">IF($B845="",0,SUMIFS(Ingresos!$Z$6:$Z$1505,ING_COD,$B845,ING_CLASE,"EXT"))</f>
        <v>0</v>
      </c>
      <c r="L845" s="19" t="n">
        <f aca="false">IF($B845="",0,SUMIFS(Ingresos!$Z$6:$Z$1505,ING_COD,$B845,ING_CLASE,"OTO"))</f>
        <v>0</v>
      </c>
      <c r="M845" s="19" t="n">
        <f aca="false">IF($B845="",0,SUMIFS(Ingresos!$Z$6:$Z$1505,ING_COD,$B845,ING_CLASE,"OTX"))</f>
        <v>0</v>
      </c>
      <c r="N845" s="19" t="n">
        <f aca="false">IF($B845="",0,SUMIFS(Ingresos!$Z$6:$Z$1505,ING_COD,$B845,ING_CLASE,"RETO"))</f>
        <v>0</v>
      </c>
      <c r="O845" s="19" t="n">
        <f aca="false">IF($B845="",0,SUMIFS(Ingresos!$Z$6:$Z$1505,ING_COD,$B845,ING_CLASE,"INA"))</f>
        <v>0</v>
      </c>
      <c r="P845" s="19" t="n">
        <f aca="false">G845+I845+J845+K845+L845+M845</f>
        <v>0</v>
      </c>
      <c r="Q845" s="44" t="n">
        <f aca="false">IF($F845="Activo",1,IF($F845="Cese",1,0))</f>
        <v>0</v>
      </c>
      <c r="R845" s="19" t="n">
        <f aca="false">G845*Q845</f>
        <v>0</v>
      </c>
      <c r="S845" s="19" t="n">
        <f aca="false">IF($F845="Activo",SUMIFS(I845:I845,$D845:$D845,"&lt;="&amp;Trabajadores!$N$75)+IF(PROY_BON="Sí",SUMIFS(J845:J845,$D845:$D845,"&lt;="&amp;Trabajadores!$N$75),0),IF($F845="Cese",I845+IF(PROY_BON="Sí",J845,0),0))</f>
        <v>0</v>
      </c>
      <c r="T845" s="19" t="n">
        <f aca="false">0</f>
        <v>0</v>
      </c>
      <c r="U845" s="19" t="n">
        <f aca="false">IF($F845="Activo",IF(Trabajadores!$J$75="Sí",L845*1,L845),IF($F845="Cese",L845,0))</f>
        <v>0</v>
      </c>
      <c r="V845" s="19" t="n">
        <f aca="false">IF(OR($F845="Activo",$F845="Cese"),M845,0)</f>
        <v>0</v>
      </c>
      <c r="W845" s="19" t="n">
        <f aca="false">IF(OR($F845="Activo",$F845="Cese"),SUM(P834:P844),0)</f>
        <v>0</v>
      </c>
      <c r="X845" s="36" t="n">
        <f aca="false">IF(OR($F845="Activo",$F845="Cese"),R845+S845+T845+U845+V845+W845,0)</f>
        <v>0</v>
      </c>
      <c r="Y845" s="19" t="n">
        <f aca="false">IF(OR($F845="Activo",$F845="Cese"),DED_FIJA,0)</f>
        <v>0</v>
      </c>
      <c r="Z845" s="36" t="n">
        <f aca="false">MAX(0,X845-Y845)</f>
        <v>0</v>
      </c>
      <c r="AA845" s="19" t="n">
        <f aca="false">IF(Z845=0,0,MAX(0,MIN(Z845,Parámetros!$G$19)-Parámetros!$F$19)*Parámetros!$E$19)</f>
        <v>0</v>
      </c>
      <c r="AB845" s="19" t="n">
        <f aca="false">IF(Z845=0,0,MAX(0,MIN(Z845,Parámetros!$G$20)-Parámetros!$F$20)*Parámetros!$E$20)</f>
        <v>0</v>
      </c>
      <c r="AC845" s="19" t="n">
        <f aca="false">IF(Z845=0,0,MAX(0,MIN(Z845,Parámetros!$G$21)-Parámetros!$F$21)*Parámetros!$E$21)</f>
        <v>0</v>
      </c>
      <c r="AD845" s="19" t="n">
        <f aca="false">IF(Z845=0,0,MAX(0,MIN(Z845,Parámetros!$G$22)-Parámetros!$F$22)*Parámetros!$E$22)</f>
        <v>0</v>
      </c>
      <c r="AE845" s="19" t="n">
        <f aca="false">IF(Z845=0,0,MAX(0,MIN(Z845,Parámetros!$G$23)-Parámetros!$F$23)*Parámetros!$E$23)</f>
        <v>0</v>
      </c>
      <c r="AF845" s="36" t="n">
        <f aca="false">SUM(AA845:AE845)</f>
        <v>0</v>
      </c>
      <c r="AG845" s="45" t="str">
        <f aca="false">IF(AM845&lt;=0,"-",INDEX(TR_TASA,MATCH(AM845,TR_DESDE,1)))</f>
        <v>-</v>
      </c>
      <c r="AH845" s="44" t="n">
        <f aca="false">IF($F845="Cese",1,IF($F845="Activo",INDEX(DIV_N,12),0))</f>
        <v>0</v>
      </c>
      <c r="AI845" s="44" t="n">
        <f aca="false">IF($F845="Cese",11,IF($F845="Activo",INDEX(DIV_HASTA,12),0))</f>
        <v>0</v>
      </c>
      <c r="AJ845" s="19" t="n">
        <f aca="false">IF(OR($F845="Activo",$F845="Cese"),SUMIFS(AV834:AV844,D834:D844,"&lt;="&amp;AI845),0)</f>
        <v>0</v>
      </c>
      <c r="AK845" s="19" t="n">
        <f aca="false">IF(OR($F845="Activo",$F845="Cese"),MAX(0,(AF845-AJ845)/AH845),0)</f>
        <v>0</v>
      </c>
      <c r="AL845" s="19" t="n">
        <f aca="false">IF(OR($F845="Activo",$F845="Cese"),K845+IF(PROY_BON="Sí",0,J845),0)</f>
        <v>0</v>
      </c>
      <c r="AM845" s="19" t="n">
        <f aca="false">IF(AL845&gt;0,MAX(0,X845+AL845-Y845),Z845)</f>
        <v>0</v>
      </c>
      <c r="AN845" s="19" t="n">
        <f aca="false">SUMPRODUCT((AM845&gt;TR_DESDE)*(AM845-TR_DESDE)*TR_INC)</f>
        <v>0</v>
      </c>
      <c r="AO845" s="19" t="n">
        <f aca="false">IF(AL845&gt;0,MAX(0,AN845-IF(TRUE(),MAX(AF845,AJ845),AF845)),0)</f>
        <v>0</v>
      </c>
      <c r="AP845" s="46" t="n">
        <f aca="false">IF(OR($F845="Activo",$F845="Cese"),ROUND(AK845+AO845,2),0)</f>
        <v>0</v>
      </c>
      <c r="AQ845" s="19" t="n">
        <f aca="false">IF(OR($F845="Activo",$F845="Cese"),MAX(0,AJ845-AN845),0)</f>
        <v>0</v>
      </c>
      <c r="AR845" s="19" t="str">
        <f aca="false">IF($B845="","",IF(COUNTIFS(RP_COD,$B845,'Retenciones Planilla'!$N$6:$N$105,"&lt;&gt;")=0,"",SUMIFS('Retenciones Planilla'!$N$6:$N$105,RP_COD,$B845)))</f>
        <v/>
      </c>
      <c r="AS845" s="19" t="str">
        <f aca="false">IF(AR845="","",AR845-AP845)</f>
        <v/>
      </c>
      <c r="AT845" s="23" t="str">
        <f aca="false">IF($B845="","",IF(NOT(OR($F845="Activo",$F845="Cese")),IF(N(AR845)=0,"—","Revisar: sin vínculo"),IF(AR845="",IF(AP845=0,"No corresponde","Sin dato planilla"),IF(ABS(AS845)&lt;=TOL,"OK",IF(AS845&gt;0,"Retuvo de más","Retuvo de menos")))))</f>
        <v/>
      </c>
      <c r="AU845" s="19" t="n">
        <f aca="false">IF(AND(BASE_RET="Planilla (si existe)",AR845&lt;&gt;""),AR845,AP845)</f>
        <v>0</v>
      </c>
      <c r="AV845" s="19" t="n">
        <f aca="false">AU845+N845</f>
        <v>0</v>
      </c>
    </row>
    <row r="846" customFormat="false" ht="15" hidden="false" customHeight="false" outlineLevel="0" collapsed="false">
      <c r="A846" s="43" t="n">
        <v>71</v>
      </c>
      <c r="B846" s="35" t="str">
        <f aca="false">IF(Trabajadores!$B$76="","",Trabajadores!$B$76)</f>
        <v/>
      </c>
      <c r="C846" s="35" t="str">
        <f aca="false">IF($B846="","",Trabajadores!$D$76)</f>
        <v/>
      </c>
      <c r="D846" s="43" t="n">
        <v>1</v>
      </c>
      <c r="E846" s="23" t="s">
        <v>298</v>
      </c>
      <c r="F846" s="23" t="str">
        <f aca="false">IF($B846="","",IF(OR(1&lt;Trabajadores!$M$76,1&gt;Trabajadores!$N$76),"No vinculado",IF(AND(1=Trabajadores!$N$76,Trabajadores!$O$76="Sí"),"Cese","Activo")))</f>
        <v/>
      </c>
      <c r="G846" s="19" t="n">
        <f aca="false">IF($B846="",0,SUMIFS(Ingresos!$O$6:$O$1505,ING_COD,$B846,ING_CLASE,"ORD"))</f>
        <v>0</v>
      </c>
      <c r="H846" s="19" t="n">
        <f aca="false">IF($B846="",0,SUMIFS(Ingresos!$O$6:$O$1505,ING_COD,$B846,ING_CLASE,"ORD",ING_COMP,"Sí"))</f>
        <v>0</v>
      </c>
      <c r="I846" s="19" t="n">
        <f aca="false">IF($B846="",0,SUMIFS(Ingresos!$O$6:$O$1505,ING_COD,$B846,ING_CLASE,"GRA"))</f>
        <v>0</v>
      </c>
      <c r="J846" s="19" t="n">
        <f aca="false">IF($B846="",0,SUMIFS(Ingresos!$O$6:$O$1505,ING_COD,$B846,ING_CLASE,"BON"))</f>
        <v>0</v>
      </c>
      <c r="K846" s="19" t="n">
        <f aca="false">IF($B846="",0,SUMIFS(Ingresos!$O$6:$O$1505,ING_COD,$B846,ING_CLASE,"EXT"))</f>
        <v>0</v>
      </c>
      <c r="L846" s="19" t="n">
        <f aca="false">IF($B846="",0,SUMIFS(Ingresos!$O$6:$O$1505,ING_COD,$B846,ING_CLASE,"OTO"))</f>
        <v>0</v>
      </c>
      <c r="M846" s="19" t="n">
        <f aca="false">IF($B846="",0,SUMIFS(Ingresos!$O$6:$O$1505,ING_COD,$B846,ING_CLASE,"OTX"))</f>
        <v>0</v>
      </c>
      <c r="N846" s="19" t="n">
        <f aca="false">IF($B846="",0,SUMIFS(Ingresos!$O$6:$O$1505,ING_COD,$B846,ING_CLASE,"RETO"))</f>
        <v>0</v>
      </c>
      <c r="O846" s="19" t="n">
        <f aca="false">IF($B846="",0,SUMIFS(Ingresos!$O$6:$O$1505,ING_COD,$B846,ING_CLASE,"INA"))</f>
        <v>0</v>
      </c>
      <c r="P846" s="19" t="n">
        <f aca="false">G846+I846+J846+K846+L846+M846</f>
        <v>0</v>
      </c>
      <c r="Q846" s="44" t="n">
        <f aca="false">IF($F846="Activo",12,IF($F846="Cese",1,0))</f>
        <v>0</v>
      </c>
      <c r="R846" s="19" t="n">
        <f aca="false">G846*Q846</f>
        <v>0</v>
      </c>
      <c r="S846" s="19" t="n">
        <f aca="false">IF($F846="Activo",SUMIFS(I846:I857,$D846:$D857,"&lt;="&amp;Trabajadores!$N$76)+IF(PROY_BON="Sí",SUMIFS(J846:J857,$D846:$D857,"&lt;="&amp;Trabajadores!$N$76),0),IF($F846="Cese",I846+IF(PROY_BON="Sí",J846,0),0))</f>
        <v>0</v>
      </c>
      <c r="T846" s="19" t="n">
        <f aca="false">IF(OR($F846&lt;&gt;"Activo",Trabajadores!$I$76="No"),0,IF(I852=0,H846*(1+IF(PROY_BON="Sí",Trabajadores!$P$76,0))*Trabajadores!$R$76/6*(Trabajadores!$N$76&gt;=7),0)+IF(I857=0,H846*(1+IF(PROY_BON="Sí",Trabajadores!$P$76,0))*Trabajadores!$S$76/6*(Trabajadores!$N$76&gt;=12),0))</f>
        <v>0</v>
      </c>
      <c r="U846" s="19" t="n">
        <f aca="false">IF($F846="Activo",IF(Trabajadores!$J$76="Sí",L846*12,L846),IF($F846="Cese",L846,0))</f>
        <v>0</v>
      </c>
      <c r="V846" s="19" t="n">
        <f aca="false">IF(OR($F846="Activo",$F846="Cese"),M846,0)</f>
        <v>0</v>
      </c>
      <c r="W846" s="19" t="n">
        <f aca="false">0</f>
        <v>0</v>
      </c>
      <c r="X846" s="36" t="n">
        <f aca="false">IF(OR($F846="Activo",$F846="Cese"),R846+S846+T846+U846+V846+W846,0)</f>
        <v>0</v>
      </c>
      <c r="Y846" s="19" t="n">
        <f aca="false">IF(OR($F846="Activo",$F846="Cese"),DED_FIJA,0)</f>
        <v>0</v>
      </c>
      <c r="Z846" s="36" t="n">
        <f aca="false">MAX(0,X846-Y846)</f>
        <v>0</v>
      </c>
      <c r="AA846" s="19" t="n">
        <f aca="false">IF(Z846=0,0,MAX(0,MIN(Z846,Parámetros!$G$19)-Parámetros!$F$19)*Parámetros!$E$19)</f>
        <v>0</v>
      </c>
      <c r="AB846" s="19" t="n">
        <f aca="false">IF(Z846=0,0,MAX(0,MIN(Z846,Parámetros!$G$20)-Parámetros!$F$20)*Parámetros!$E$20)</f>
        <v>0</v>
      </c>
      <c r="AC846" s="19" t="n">
        <f aca="false">IF(Z846=0,0,MAX(0,MIN(Z846,Parámetros!$G$21)-Parámetros!$F$21)*Parámetros!$E$21)</f>
        <v>0</v>
      </c>
      <c r="AD846" s="19" t="n">
        <f aca="false">IF(Z846=0,0,MAX(0,MIN(Z846,Parámetros!$G$22)-Parámetros!$F$22)*Parámetros!$E$22)</f>
        <v>0</v>
      </c>
      <c r="AE846" s="19" t="n">
        <f aca="false">IF(Z846=0,0,MAX(0,MIN(Z846,Parámetros!$G$23)-Parámetros!$F$23)*Parámetros!$E$23)</f>
        <v>0</v>
      </c>
      <c r="AF846" s="36" t="n">
        <f aca="false">SUM(AA846:AE846)</f>
        <v>0</v>
      </c>
      <c r="AG846" s="45" t="str">
        <f aca="false">IF(AM846&lt;=0,"-",INDEX(TR_TASA,MATCH(AM846,TR_DESDE,1)))</f>
        <v>-</v>
      </c>
      <c r="AH846" s="44" t="n">
        <f aca="false">IF($F846="Cese",1,IF($F846="Activo",INDEX(DIV_N,1),0))</f>
        <v>0</v>
      </c>
      <c r="AI846" s="44" t="n">
        <f aca="false">IF($F846="Cese",0,IF($F846="Activo",INDEX(DIV_HASTA,1),0))</f>
        <v>0</v>
      </c>
      <c r="AJ846" s="19" t="n">
        <f aca="false">0</f>
        <v>0</v>
      </c>
      <c r="AK846" s="19" t="n">
        <f aca="false">IF(OR($F846="Activo",$F846="Cese"),MAX(0,(AF846-AJ846)/AH846),0)</f>
        <v>0</v>
      </c>
      <c r="AL846" s="19" t="n">
        <f aca="false">IF(OR($F846="Activo",$F846="Cese"),K846+IF(PROY_BON="Sí",0,J846),0)</f>
        <v>0</v>
      </c>
      <c r="AM846" s="19" t="n">
        <f aca="false">IF(AL846&gt;0,MAX(0,X846+AL846-Y846),Z846)</f>
        <v>0</v>
      </c>
      <c r="AN846" s="19" t="n">
        <f aca="false">SUMPRODUCT((AM846&gt;TR_DESDE)*(AM846-TR_DESDE)*TR_INC)</f>
        <v>0</v>
      </c>
      <c r="AO846" s="19" t="n">
        <f aca="false">IF(AL846&gt;0,MAX(0,AN846-IF($F846="Cese",MAX(AF846,AJ846),AF846)),0)</f>
        <v>0</v>
      </c>
      <c r="AP846" s="46" t="n">
        <f aca="false">IF(OR($F846="Activo",$F846="Cese"),ROUND(AK846+AO846,2),0)</f>
        <v>0</v>
      </c>
      <c r="AQ846" s="19" t="n">
        <f aca="false">IF($F846="Cese",MAX(0,AJ846-AN846),0)</f>
        <v>0</v>
      </c>
      <c r="AR846" s="19" t="str">
        <f aca="false">IF($B846="","",IF(COUNTIFS(RP_COD,$B846,'Retenciones Planilla'!$C$6:$C$105,"&lt;&gt;")=0,"",SUMIFS('Retenciones Planilla'!$C$6:$C$105,RP_COD,$B846)))</f>
        <v/>
      </c>
      <c r="AS846" s="19" t="str">
        <f aca="false">IF(AR846="","",AR846-AP846)</f>
        <v/>
      </c>
      <c r="AT846" s="23" t="str">
        <f aca="false">IF($B846="","",IF(NOT(OR($F846="Activo",$F846="Cese")),IF(N(AR846)=0,"—","Revisar: sin vínculo"),IF(AR846="",IF(AP846=0,"No corresponde","Sin dato planilla"),IF(ABS(AS846)&lt;=TOL,"OK",IF(AS846&gt;0,"Retuvo de más","Retuvo de menos")))))</f>
        <v/>
      </c>
      <c r="AU846" s="19" t="n">
        <f aca="false">IF(AND(BASE_RET="Planilla (si existe)",AR846&lt;&gt;""),AR846,AP846)</f>
        <v>0</v>
      </c>
      <c r="AV846" s="19" t="n">
        <f aca="false">AU846+N846</f>
        <v>0</v>
      </c>
    </row>
    <row r="847" customFormat="false" ht="15" hidden="false" customHeight="false" outlineLevel="0" collapsed="false">
      <c r="A847" s="43" t="n">
        <v>71</v>
      </c>
      <c r="B847" s="35" t="str">
        <f aca="false">IF(Trabajadores!$B$76="","",Trabajadores!$B$76)</f>
        <v/>
      </c>
      <c r="C847" s="35" t="str">
        <f aca="false">IF($B847="","",Trabajadores!$D$76)</f>
        <v/>
      </c>
      <c r="D847" s="43" t="n">
        <v>2</v>
      </c>
      <c r="E847" s="23" t="s">
        <v>299</v>
      </c>
      <c r="F847" s="23" t="str">
        <f aca="false">IF($B847="","",IF(OR(2&lt;Trabajadores!$M$76,2&gt;Trabajadores!$N$76),"No vinculado",IF(AND(2=Trabajadores!$N$76,Trabajadores!$O$76="Sí"),"Cese","Activo")))</f>
        <v/>
      </c>
      <c r="G847" s="19" t="n">
        <f aca="false">IF($B847="",0,SUMIFS(Ingresos!$P$6:$P$1505,ING_COD,$B847,ING_CLASE,"ORD"))</f>
        <v>0</v>
      </c>
      <c r="H847" s="19" t="n">
        <f aca="false">IF($B847="",0,SUMIFS(Ingresos!$P$6:$P$1505,ING_COD,$B847,ING_CLASE,"ORD",ING_COMP,"Sí"))</f>
        <v>0</v>
      </c>
      <c r="I847" s="19" t="n">
        <f aca="false">IF($B847="",0,SUMIFS(Ingresos!$P$6:$P$1505,ING_COD,$B847,ING_CLASE,"GRA"))</f>
        <v>0</v>
      </c>
      <c r="J847" s="19" t="n">
        <f aca="false">IF($B847="",0,SUMIFS(Ingresos!$P$6:$P$1505,ING_COD,$B847,ING_CLASE,"BON"))</f>
        <v>0</v>
      </c>
      <c r="K847" s="19" t="n">
        <f aca="false">IF($B847="",0,SUMIFS(Ingresos!$P$6:$P$1505,ING_COD,$B847,ING_CLASE,"EXT"))</f>
        <v>0</v>
      </c>
      <c r="L847" s="19" t="n">
        <f aca="false">IF($B847="",0,SUMIFS(Ingresos!$P$6:$P$1505,ING_COD,$B847,ING_CLASE,"OTO"))</f>
        <v>0</v>
      </c>
      <c r="M847" s="19" t="n">
        <f aca="false">IF($B847="",0,SUMIFS(Ingresos!$P$6:$P$1505,ING_COD,$B847,ING_CLASE,"OTX"))</f>
        <v>0</v>
      </c>
      <c r="N847" s="19" t="n">
        <f aca="false">IF($B847="",0,SUMIFS(Ingresos!$P$6:$P$1505,ING_COD,$B847,ING_CLASE,"RETO"))</f>
        <v>0</v>
      </c>
      <c r="O847" s="19" t="n">
        <f aca="false">IF($B847="",0,SUMIFS(Ingresos!$P$6:$P$1505,ING_COD,$B847,ING_CLASE,"INA"))</f>
        <v>0</v>
      </c>
      <c r="P847" s="19" t="n">
        <f aca="false">G847+I847+J847+K847+L847+M847</f>
        <v>0</v>
      </c>
      <c r="Q847" s="44" t="n">
        <f aca="false">IF($F847="Activo",11,IF($F847="Cese",1,0))</f>
        <v>0</v>
      </c>
      <c r="R847" s="19" t="n">
        <f aca="false">G847*Q847</f>
        <v>0</v>
      </c>
      <c r="S847" s="19" t="n">
        <f aca="false">IF($F847="Activo",SUMIFS(I847:I857,$D847:$D857,"&lt;="&amp;Trabajadores!$N$76)+IF(PROY_BON="Sí",SUMIFS(J847:J857,$D847:$D857,"&lt;="&amp;Trabajadores!$N$76),0),IF($F847="Cese",I847+IF(PROY_BON="Sí",J847,0),0))</f>
        <v>0</v>
      </c>
      <c r="T847" s="19" t="n">
        <f aca="false">IF(OR($F847&lt;&gt;"Activo",Trabajadores!$I$76="No"),0,IF(I852=0,H847*(1+IF(PROY_BON="Sí",Trabajadores!$P$76,0))*Trabajadores!$R$76/6*(Trabajadores!$N$76&gt;=7),0)+IF(I857=0,H847*(1+IF(PROY_BON="Sí",Trabajadores!$P$76,0))*Trabajadores!$S$76/6*(Trabajadores!$N$76&gt;=12),0))</f>
        <v>0</v>
      </c>
      <c r="U847" s="19" t="n">
        <f aca="false">IF($F847="Activo",IF(Trabajadores!$J$76="Sí",L847*11,L847),IF($F847="Cese",L847,0))</f>
        <v>0</v>
      </c>
      <c r="V847" s="19" t="n">
        <f aca="false">IF(OR($F847="Activo",$F847="Cese"),M847,0)</f>
        <v>0</v>
      </c>
      <c r="W847" s="19" t="n">
        <f aca="false">IF(OR($F847="Activo",$F847="Cese"),SUM(P846:P846),0)</f>
        <v>0</v>
      </c>
      <c r="X847" s="36" t="n">
        <f aca="false">IF(OR($F847="Activo",$F847="Cese"),R847+S847+T847+U847+V847+W847,0)</f>
        <v>0</v>
      </c>
      <c r="Y847" s="19" t="n">
        <f aca="false">IF(OR($F847="Activo",$F847="Cese"),DED_FIJA,0)</f>
        <v>0</v>
      </c>
      <c r="Z847" s="36" t="n">
        <f aca="false">MAX(0,X847-Y847)</f>
        <v>0</v>
      </c>
      <c r="AA847" s="19" t="n">
        <f aca="false">IF(Z847=0,0,MAX(0,MIN(Z847,Parámetros!$G$19)-Parámetros!$F$19)*Parámetros!$E$19)</f>
        <v>0</v>
      </c>
      <c r="AB847" s="19" t="n">
        <f aca="false">IF(Z847=0,0,MAX(0,MIN(Z847,Parámetros!$G$20)-Parámetros!$F$20)*Parámetros!$E$20)</f>
        <v>0</v>
      </c>
      <c r="AC847" s="19" t="n">
        <f aca="false">IF(Z847=0,0,MAX(0,MIN(Z847,Parámetros!$G$21)-Parámetros!$F$21)*Parámetros!$E$21)</f>
        <v>0</v>
      </c>
      <c r="AD847" s="19" t="n">
        <f aca="false">IF(Z847=0,0,MAX(0,MIN(Z847,Parámetros!$G$22)-Parámetros!$F$22)*Parámetros!$E$22)</f>
        <v>0</v>
      </c>
      <c r="AE847" s="19" t="n">
        <f aca="false">IF(Z847=0,0,MAX(0,MIN(Z847,Parámetros!$G$23)-Parámetros!$F$23)*Parámetros!$E$23)</f>
        <v>0</v>
      </c>
      <c r="AF847" s="36" t="n">
        <f aca="false">SUM(AA847:AE847)</f>
        <v>0</v>
      </c>
      <c r="AG847" s="45" t="str">
        <f aca="false">IF(AM847&lt;=0,"-",INDEX(TR_TASA,MATCH(AM847,TR_DESDE,1)))</f>
        <v>-</v>
      </c>
      <c r="AH847" s="44" t="n">
        <f aca="false">IF($F847="Cese",1,IF($F847="Activo",INDEX(DIV_N,2),0))</f>
        <v>0</v>
      </c>
      <c r="AI847" s="44" t="n">
        <f aca="false">IF($F847="Cese",1,IF($F847="Activo",INDEX(DIV_HASTA,2),0))</f>
        <v>0</v>
      </c>
      <c r="AJ847" s="19" t="n">
        <f aca="false">IF(OR($F847="Activo",$F847="Cese"),SUMIFS(AV846:AV846,D846:D846,"&lt;="&amp;AI847),0)</f>
        <v>0</v>
      </c>
      <c r="AK847" s="19" t="n">
        <f aca="false">IF(OR($F847="Activo",$F847="Cese"),MAX(0,(AF847-AJ847)/AH847),0)</f>
        <v>0</v>
      </c>
      <c r="AL847" s="19" t="n">
        <f aca="false">IF(OR($F847="Activo",$F847="Cese"),K847+IF(PROY_BON="Sí",0,J847),0)</f>
        <v>0</v>
      </c>
      <c r="AM847" s="19" t="n">
        <f aca="false">IF(AL847&gt;0,MAX(0,X847+AL847-Y847),Z847)</f>
        <v>0</v>
      </c>
      <c r="AN847" s="19" t="n">
        <f aca="false">SUMPRODUCT((AM847&gt;TR_DESDE)*(AM847-TR_DESDE)*TR_INC)</f>
        <v>0</v>
      </c>
      <c r="AO847" s="19" t="n">
        <f aca="false">IF(AL847&gt;0,MAX(0,AN847-IF($F847="Cese",MAX(AF847,AJ847),AF847)),0)</f>
        <v>0</v>
      </c>
      <c r="AP847" s="46" t="n">
        <f aca="false">IF(OR($F847="Activo",$F847="Cese"),ROUND(AK847+AO847,2),0)</f>
        <v>0</v>
      </c>
      <c r="AQ847" s="19" t="n">
        <f aca="false">IF($F847="Cese",MAX(0,AJ847-AN847),0)</f>
        <v>0</v>
      </c>
      <c r="AR847" s="19" t="str">
        <f aca="false">IF($B847="","",IF(COUNTIFS(RP_COD,$B847,'Retenciones Planilla'!$D$6:$D$105,"&lt;&gt;")=0,"",SUMIFS('Retenciones Planilla'!$D$6:$D$105,RP_COD,$B847)))</f>
        <v/>
      </c>
      <c r="AS847" s="19" t="str">
        <f aca="false">IF(AR847="","",AR847-AP847)</f>
        <v/>
      </c>
      <c r="AT847" s="23" t="str">
        <f aca="false">IF($B847="","",IF(NOT(OR($F847="Activo",$F847="Cese")),IF(N(AR847)=0,"—","Revisar: sin vínculo"),IF(AR847="",IF(AP847=0,"No corresponde","Sin dato planilla"),IF(ABS(AS847)&lt;=TOL,"OK",IF(AS847&gt;0,"Retuvo de más","Retuvo de menos")))))</f>
        <v/>
      </c>
      <c r="AU847" s="19" t="n">
        <f aca="false">IF(AND(BASE_RET="Planilla (si existe)",AR847&lt;&gt;""),AR847,AP847)</f>
        <v>0</v>
      </c>
      <c r="AV847" s="19" t="n">
        <f aca="false">AU847+N847</f>
        <v>0</v>
      </c>
    </row>
    <row r="848" customFormat="false" ht="15" hidden="false" customHeight="false" outlineLevel="0" collapsed="false">
      <c r="A848" s="43" t="n">
        <v>71</v>
      </c>
      <c r="B848" s="35" t="str">
        <f aca="false">IF(Trabajadores!$B$76="","",Trabajadores!$B$76)</f>
        <v/>
      </c>
      <c r="C848" s="35" t="str">
        <f aca="false">IF($B848="","",Trabajadores!$D$76)</f>
        <v/>
      </c>
      <c r="D848" s="43" t="n">
        <v>3</v>
      </c>
      <c r="E848" s="23" t="s">
        <v>300</v>
      </c>
      <c r="F848" s="23" t="str">
        <f aca="false">IF($B848="","",IF(OR(3&lt;Trabajadores!$M$76,3&gt;Trabajadores!$N$76),"No vinculado",IF(AND(3=Trabajadores!$N$76,Trabajadores!$O$76="Sí"),"Cese","Activo")))</f>
        <v/>
      </c>
      <c r="G848" s="19" t="n">
        <f aca="false">IF($B848="",0,SUMIFS(Ingresos!$Q$6:$Q$1505,ING_COD,$B848,ING_CLASE,"ORD"))</f>
        <v>0</v>
      </c>
      <c r="H848" s="19" t="n">
        <f aca="false">IF($B848="",0,SUMIFS(Ingresos!$Q$6:$Q$1505,ING_COD,$B848,ING_CLASE,"ORD",ING_COMP,"Sí"))</f>
        <v>0</v>
      </c>
      <c r="I848" s="19" t="n">
        <f aca="false">IF($B848="",0,SUMIFS(Ingresos!$Q$6:$Q$1505,ING_COD,$B848,ING_CLASE,"GRA"))</f>
        <v>0</v>
      </c>
      <c r="J848" s="19" t="n">
        <f aca="false">IF($B848="",0,SUMIFS(Ingresos!$Q$6:$Q$1505,ING_COD,$B848,ING_CLASE,"BON"))</f>
        <v>0</v>
      </c>
      <c r="K848" s="19" t="n">
        <f aca="false">IF($B848="",0,SUMIFS(Ingresos!$Q$6:$Q$1505,ING_COD,$B848,ING_CLASE,"EXT"))</f>
        <v>0</v>
      </c>
      <c r="L848" s="19" t="n">
        <f aca="false">IF($B848="",0,SUMIFS(Ingresos!$Q$6:$Q$1505,ING_COD,$B848,ING_CLASE,"OTO"))</f>
        <v>0</v>
      </c>
      <c r="M848" s="19" t="n">
        <f aca="false">IF($B848="",0,SUMIFS(Ingresos!$Q$6:$Q$1505,ING_COD,$B848,ING_CLASE,"OTX"))</f>
        <v>0</v>
      </c>
      <c r="N848" s="19" t="n">
        <f aca="false">IF($B848="",0,SUMIFS(Ingresos!$Q$6:$Q$1505,ING_COD,$B848,ING_CLASE,"RETO"))</f>
        <v>0</v>
      </c>
      <c r="O848" s="19" t="n">
        <f aca="false">IF($B848="",0,SUMIFS(Ingresos!$Q$6:$Q$1505,ING_COD,$B848,ING_CLASE,"INA"))</f>
        <v>0</v>
      </c>
      <c r="P848" s="19" t="n">
        <f aca="false">G848+I848+J848+K848+L848+M848</f>
        <v>0</v>
      </c>
      <c r="Q848" s="44" t="n">
        <f aca="false">IF($F848="Activo",10,IF($F848="Cese",1,0))</f>
        <v>0</v>
      </c>
      <c r="R848" s="19" t="n">
        <f aca="false">G848*Q848</f>
        <v>0</v>
      </c>
      <c r="S848" s="19" t="n">
        <f aca="false">IF($F848="Activo",SUMIFS(I848:I857,$D848:$D857,"&lt;="&amp;Trabajadores!$N$76)+IF(PROY_BON="Sí",SUMIFS(J848:J857,$D848:$D857,"&lt;="&amp;Trabajadores!$N$76),0),IF($F848="Cese",I848+IF(PROY_BON="Sí",J848,0),0))</f>
        <v>0</v>
      </c>
      <c r="T848" s="19" t="n">
        <f aca="false">IF(OR($F848&lt;&gt;"Activo",Trabajadores!$I$76="No"),0,IF(I852=0,H848*(1+IF(PROY_BON="Sí",Trabajadores!$P$76,0))*Trabajadores!$R$76/6*(Trabajadores!$N$76&gt;=7),0)+IF(I857=0,H848*(1+IF(PROY_BON="Sí",Trabajadores!$P$76,0))*Trabajadores!$S$76/6*(Trabajadores!$N$76&gt;=12),0))</f>
        <v>0</v>
      </c>
      <c r="U848" s="19" t="n">
        <f aca="false">IF($F848="Activo",IF(Trabajadores!$J$76="Sí",L848*10,L848),IF($F848="Cese",L848,0))</f>
        <v>0</v>
      </c>
      <c r="V848" s="19" t="n">
        <f aca="false">IF(OR($F848="Activo",$F848="Cese"),M848,0)</f>
        <v>0</v>
      </c>
      <c r="W848" s="19" t="n">
        <f aca="false">IF(OR($F848="Activo",$F848="Cese"),SUM(P846:P847),0)</f>
        <v>0</v>
      </c>
      <c r="X848" s="36" t="n">
        <f aca="false">IF(OR($F848="Activo",$F848="Cese"),R848+S848+T848+U848+V848+W848,0)</f>
        <v>0</v>
      </c>
      <c r="Y848" s="19" t="n">
        <f aca="false">IF(OR($F848="Activo",$F848="Cese"),DED_FIJA,0)</f>
        <v>0</v>
      </c>
      <c r="Z848" s="36" t="n">
        <f aca="false">MAX(0,X848-Y848)</f>
        <v>0</v>
      </c>
      <c r="AA848" s="19" t="n">
        <f aca="false">IF(Z848=0,0,MAX(0,MIN(Z848,Parámetros!$G$19)-Parámetros!$F$19)*Parámetros!$E$19)</f>
        <v>0</v>
      </c>
      <c r="AB848" s="19" t="n">
        <f aca="false">IF(Z848=0,0,MAX(0,MIN(Z848,Parámetros!$G$20)-Parámetros!$F$20)*Parámetros!$E$20)</f>
        <v>0</v>
      </c>
      <c r="AC848" s="19" t="n">
        <f aca="false">IF(Z848=0,0,MAX(0,MIN(Z848,Parámetros!$G$21)-Parámetros!$F$21)*Parámetros!$E$21)</f>
        <v>0</v>
      </c>
      <c r="AD848" s="19" t="n">
        <f aca="false">IF(Z848=0,0,MAX(0,MIN(Z848,Parámetros!$G$22)-Parámetros!$F$22)*Parámetros!$E$22)</f>
        <v>0</v>
      </c>
      <c r="AE848" s="19" t="n">
        <f aca="false">IF(Z848=0,0,MAX(0,MIN(Z848,Parámetros!$G$23)-Parámetros!$F$23)*Parámetros!$E$23)</f>
        <v>0</v>
      </c>
      <c r="AF848" s="36" t="n">
        <f aca="false">SUM(AA848:AE848)</f>
        <v>0</v>
      </c>
      <c r="AG848" s="45" t="str">
        <f aca="false">IF(AM848&lt;=0,"-",INDEX(TR_TASA,MATCH(AM848,TR_DESDE,1)))</f>
        <v>-</v>
      </c>
      <c r="AH848" s="44" t="n">
        <f aca="false">IF($F848="Cese",1,IF($F848="Activo",INDEX(DIV_N,3),0))</f>
        <v>0</v>
      </c>
      <c r="AI848" s="44" t="n">
        <f aca="false">IF($F848="Cese",2,IF($F848="Activo",INDEX(DIV_HASTA,3),0))</f>
        <v>0</v>
      </c>
      <c r="AJ848" s="19" t="n">
        <f aca="false">IF(OR($F848="Activo",$F848="Cese"),SUMIFS(AV846:AV847,D846:D847,"&lt;="&amp;AI848),0)</f>
        <v>0</v>
      </c>
      <c r="AK848" s="19" t="n">
        <f aca="false">IF(OR($F848="Activo",$F848="Cese"),MAX(0,(AF848-AJ848)/AH848),0)</f>
        <v>0</v>
      </c>
      <c r="AL848" s="19" t="n">
        <f aca="false">IF(OR($F848="Activo",$F848="Cese"),K848+IF(PROY_BON="Sí",0,J848),0)</f>
        <v>0</v>
      </c>
      <c r="AM848" s="19" t="n">
        <f aca="false">IF(AL848&gt;0,MAX(0,X848+AL848-Y848),Z848)</f>
        <v>0</v>
      </c>
      <c r="AN848" s="19" t="n">
        <f aca="false">SUMPRODUCT((AM848&gt;TR_DESDE)*(AM848-TR_DESDE)*TR_INC)</f>
        <v>0</v>
      </c>
      <c r="AO848" s="19" t="n">
        <f aca="false">IF(AL848&gt;0,MAX(0,AN848-IF($F848="Cese",MAX(AF848,AJ848),AF848)),0)</f>
        <v>0</v>
      </c>
      <c r="AP848" s="46" t="n">
        <f aca="false">IF(OR($F848="Activo",$F848="Cese"),ROUND(AK848+AO848,2),0)</f>
        <v>0</v>
      </c>
      <c r="AQ848" s="19" t="n">
        <f aca="false">IF($F848="Cese",MAX(0,AJ848-AN848),0)</f>
        <v>0</v>
      </c>
      <c r="AR848" s="19" t="str">
        <f aca="false">IF($B848="","",IF(COUNTIFS(RP_COD,$B848,'Retenciones Planilla'!$E$6:$E$105,"&lt;&gt;")=0,"",SUMIFS('Retenciones Planilla'!$E$6:$E$105,RP_COD,$B848)))</f>
        <v/>
      </c>
      <c r="AS848" s="19" t="str">
        <f aca="false">IF(AR848="","",AR848-AP848)</f>
        <v/>
      </c>
      <c r="AT848" s="23" t="str">
        <f aca="false">IF($B848="","",IF(NOT(OR($F848="Activo",$F848="Cese")),IF(N(AR848)=0,"—","Revisar: sin vínculo"),IF(AR848="",IF(AP848=0,"No corresponde","Sin dato planilla"),IF(ABS(AS848)&lt;=TOL,"OK",IF(AS848&gt;0,"Retuvo de más","Retuvo de menos")))))</f>
        <v/>
      </c>
      <c r="AU848" s="19" t="n">
        <f aca="false">IF(AND(BASE_RET="Planilla (si existe)",AR848&lt;&gt;""),AR848,AP848)</f>
        <v>0</v>
      </c>
      <c r="AV848" s="19" t="n">
        <f aca="false">AU848+N848</f>
        <v>0</v>
      </c>
    </row>
    <row r="849" customFormat="false" ht="15" hidden="false" customHeight="false" outlineLevel="0" collapsed="false">
      <c r="A849" s="43" t="n">
        <v>71</v>
      </c>
      <c r="B849" s="35" t="str">
        <f aca="false">IF(Trabajadores!$B$76="","",Trabajadores!$B$76)</f>
        <v/>
      </c>
      <c r="C849" s="35" t="str">
        <f aca="false">IF($B849="","",Trabajadores!$D$76)</f>
        <v/>
      </c>
      <c r="D849" s="43" t="n">
        <v>4</v>
      </c>
      <c r="E849" s="23" t="s">
        <v>301</v>
      </c>
      <c r="F849" s="23" t="str">
        <f aca="false">IF($B849="","",IF(OR(4&lt;Trabajadores!$M$76,4&gt;Trabajadores!$N$76),"No vinculado",IF(AND(4=Trabajadores!$N$76,Trabajadores!$O$76="Sí"),"Cese","Activo")))</f>
        <v/>
      </c>
      <c r="G849" s="19" t="n">
        <f aca="false">IF($B849="",0,SUMIFS(Ingresos!$R$6:$R$1505,ING_COD,$B849,ING_CLASE,"ORD"))</f>
        <v>0</v>
      </c>
      <c r="H849" s="19" t="n">
        <f aca="false">IF($B849="",0,SUMIFS(Ingresos!$R$6:$R$1505,ING_COD,$B849,ING_CLASE,"ORD",ING_COMP,"Sí"))</f>
        <v>0</v>
      </c>
      <c r="I849" s="19" t="n">
        <f aca="false">IF($B849="",0,SUMIFS(Ingresos!$R$6:$R$1505,ING_COD,$B849,ING_CLASE,"GRA"))</f>
        <v>0</v>
      </c>
      <c r="J849" s="19" t="n">
        <f aca="false">IF($B849="",0,SUMIFS(Ingresos!$R$6:$R$1505,ING_COD,$B849,ING_CLASE,"BON"))</f>
        <v>0</v>
      </c>
      <c r="K849" s="19" t="n">
        <f aca="false">IF($B849="",0,SUMIFS(Ingresos!$R$6:$R$1505,ING_COD,$B849,ING_CLASE,"EXT"))</f>
        <v>0</v>
      </c>
      <c r="L849" s="19" t="n">
        <f aca="false">IF($B849="",0,SUMIFS(Ingresos!$R$6:$R$1505,ING_COD,$B849,ING_CLASE,"OTO"))</f>
        <v>0</v>
      </c>
      <c r="M849" s="19" t="n">
        <f aca="false">IF($B849="",0,SUMIFS(Ingresos!$R$6:$R$1505,ING_COD,$B849,ING_CLASE,"OTX"))</f>
        <v>0</v>
      </c>
      <c r="N849" s="19" t="n">
        <f aca="false">IF($B849="",0,SUMIFS(Ingresos!$R$6:$R$1505,ING_COD,$B849,ING_CLASE,"RETO"))</f>
        <v>0</v>
      </c>
      <c r="O849" s="19" t="n">
        <f aca="false">IF($B849="",0,SUMIFS(Ingresos!$R$6:$R$1505,ING_COD,$B849,ING_CLASE,"INA"))</f>
        <v>0</v>
      </c>
      <c r="P849" s="19" t="n">
        <f aca="false">G849+I849+J849+K849+L849+M849</f>
        <v>0</v>
      </c>
      <c r="Q849" s="44" t="n">
        <f aca="false">IF($F849="Activo",9,IF($F849="Cese",1,0))</f>
        <v>0</v>
      </c>
      <c r="R849" s="19" t="n">
        <f aca="false">G849*Q849</f>
        <v>0</v>
      </c>
      <c r="S849" s="19" t="n">
        <f aca="false">IF($F849="Activo",SUMIFS(I849:I857,$D849:$D857,"&lt;="&amp;Trabajadores!$N$76)+IF(PROY_BON="Sí",SUMIFS(J849:J857,$D849:$D857,"&lt;="&amp;Trabajadores!$N$76),0),IF($F849="Cese",I849+IF(PROY_BON="Sí",J849,0),0))</f>
        <v>0</v>
      </c>
      <c r="T849" s="19" t="n">
        <f aca="false">IF(OR($F849&lt;&gt;"Activo",Trabajadores!$I$76="No"),0,IF(I852=0,H849*(1+IF(PROY_BON="Sí",Trabajadores!$P$76,0))*Trabajadores!$R$76/6*(Trabajadores!$N$76&gt;=7),0)+IF(I857=0,H849*(1+IF(PROY_BON="Sí",Trabajadores!$P$76,0))*Trabajadores!$S$76/6*(Trabajadores!$N$76&gt;=12),0))</f>
        <v>0</v>
      </c>
      <c r="U849" s="19" t="n">
        <f aca="false">IF($F849="Activo",IF(Trabajadores!$J$76="Sí",L849*9,L849),IF($F849="Cese",L849,0))</f>
        <v>0</v>
      </c>
      <c r="V849" s="19" t="n">
        <f aca="false">IF(OR($F849="Activo",$F849="Cese"),M849,0)</f>
        <v>0</v>
      </c>
      <c r="W849" s="19" t="n">
        <f aca="false">IF(OR($F849="Activo",$F849="Cese"),SUM(P846:P848),0)</f>
        <v>0</v>
      </c>
      <c r="X849" s="36" t="n">
        <f aca="false">IF(OR($F849="Activo",$F849="Cese"),R849+S849+T849+U849+V849+W849,0)</f>
        <v>0</v>
      </c>
      <c r="Y849" s="19" t="n">
        <f aca="false">IF(OR($F849="Activo",$F849="Cese"),DED_FIJA,0)</f>
        <v>0</v>
      </c>
      <c r="Z849" s="36" t="n">
        <f aca="false">MAX(0,X849-Y849)</f>
        <v>0</v>
      </c>
      <c r="AA849" s="19" t="n">
        <f aca="false">IF(Z849=0,0,MAX(0,MIN(Z849,Parámetros!$G$19)-Parámetros!$F$19)*Parámetros!$E$19)</f>
        <v>0</v>
      </c>
      <c r="AB849" s="19" t="n">
        <f aca="false">IF(Z849=0,0,MAX(0,MIN(Z849,Parámetros!$G$20)-Parámetros!$F$20)*Parámetros!$E$20)</f>
        <v>0</v>
      </c>
      <c r="AC849" s="19" t="n">
        <f aca="false">IF(Z849=0,0,MAX(0,MIN(Z849,Parámetros!$G$21)-Parámetros!$F$21)*Parámetros!$E$21)</f>
        <v>0</v>
      </c>
      <c r="AD849" s="19" t="n">
        <f aca="false">IF(Z849=0,0,MAX(0,MIN(Z849,Parámetros!$G$22)-Parámetros!$F$22)*Parámetros!$E$22)</f>
        <v>0</v>
      </c>
      <c r="AE849" s="19" t="n">
        <f aca="false">IF(Z849=0,0,MAX(0,MIN(Z849,Parámetros!$G$23)-Parámetros!$F$23)*Parámetros!$E$23)</f>
        <v>0</v>
      </c>
      <c r="AF849" s="36" t="n">
        <f aca="false">SUM(AA849:AE849)</f>
        <v>0</v>
      </c>
      <c r="AG849" s="45" t="str">
        <f aca="false">IF(AM849&lt;=0,"-",INDEX(TR_TASA,MATCH(AM849,TR_DESDE,1)))</f>
        <v>-</v>
      </c>
      <c r="AH849" s="44" t="n">
        <f aca="false">IF($F849="Cese",1,IF($F849="Activo",INDEX(DIV_N,4),0))</f>
        <v>0</v>
      </c>
      <c r="AI849" s="44" t="n">
        <f aca="false">IF($F849="Cese",3,IF($F849="Activo",INDEX(DIV_HASTA,4),0))</f>
        <v>0</v>
      </c>
      <c r="AJ849" s="19" t="n">
        <f aca="false">IF(OR($F849="Activo",$F849="Cese"),SUMIFS(AV846:AV848,D846:D848,"&lt;="&amp;AI849),0)</f>
        <v>0</v>
      </c>
      <c r="AK849" s="19" t="n">
        <f aca="false">IF(OR($F849="Activo",$F849="Cese"),MAX(0,(AF849-AJ849)/AH849),0)</f>
        <v>0</v>
      </c>
      <c r="AL849" s="19" t="n">
        <f aca="false">IF(OR($F849="Activo",$F849="Cese"),K849+IF(PROY_BON="Sí",0,J849),0)</f>
        <v>0</v>
      </c>
      <c r="AM849" s="19" t="n">
        <f aca="false">IF(AL849&gt;0,MAX(0,X849+AL849-Y849),Z849)</f>
        <v>0</v>
      </c>
      <c r="AN849" s="19" t="n">
        <f aca="false">SUMPRODUCT((AM849&gt;TR_DESDE)*(AM849-TR_DESDE)*TR_INC)</f>
        <v>0</v>
      </c>
      <c r="AO849" s="19" t="n">
        <f aca="false">IF(AL849&gt;0,MAX(0,AN849-IF($F849="Cese",MAX(AF849,AJ849),AF849)),0)</f>
        <v>0</v>
      </c>
      <c r="AP849" s="46" t="n">
        <f aca="false">IF(OR($F849="Activo",$F849="Cese"),ROUND(AK849+AO849,2),0)</f>
        <v>0</v>
      </c>
      <c r="AQ849" s="19" t="n">
        <f aca="false">IF($F849="Cese",MAX(0,AJ849-AN849),0)</f>
        <v>0</v>
      </c>
      <c r="AR849" s="19" t="str">
        <f aca="false">IF($B849="","",IF(COUNTIFS(RP_COD,$B849,'Retenciones Planilla'!$F$6:$F$105,"&lt;&gt;")=0,"",SUMIFS('Retenciones Planilla'!$F$6:$F$105,RP_COD,$B849)))</f>
        <v/>
      </c>
      <c r="AS849" s="19" t="str">
        <f aca="false">IF(AR849="","",AR849-AP849)</f>
        <v/>
      </c>
      <c r="AT849" s="23" t="str">
        <f aca="false">IF($B849="","",IF(NOT(OR($F849="Activo",$F849="Cese")),IF(N(AR849)=0,"—","Revisar: sin vínculo"),IF(AR849="",IF(AP849=0,"No corresponde","Sin dato planilla"),IF(ABS(AS849)&lt;=TOL,"OK",IF(AS849&gt;0,"Retuvo de más","Retuvo de menos")))))</f>
        <v/>
      </c>
      <c r="AU849" s="19" t="n">
        <f aca="false">IF(AND(BASE_RET="Planilla (si existe)",AR849&lt;&gt;""),AR849,AP849)</f>
        <v>0</v>
      </c>
      <c r="AV849" s="19" t="n">
        <f aca="false">AU849+N849</f>
        <v>0</v>
      </c>
    </row>
    <row r="850" customFormat="false" ht="15" hidden="false" customHeight="false" outlineLevel="0" collapsed="false">
      <c r="A850" s="43" t="n">
        <v>71</v>
      </c>
      <c r="B850" s="35" t="str">
        <f aca="false">IF(Trabajadores!$B$76="","",Trabajadores!$B$76)</f>
        <v/>
      </c>
      <c r="C850" s="35" t="str">
        <f aca="false">IF($B850="","",Trabajadores!$D$76)</f>
        <v/>
      </c>
      <c r="D850" s="43" t="n">
        <v>5</v>
      </c>
      <c r="E850" s="23" t="s">
        <v>302</v>
      </c>
      <c r="F850" s="23" t="str">
        <f aca="false">IF($B850="","",IF(OR(5&lt;Trabajadores!$M$76,5&gt;Trabajadores!$N$76),"No vinculado",IF(AND(5=Trabajadores!$N$76,Trabajadores!$O$76="Sí"),"Cese","Activo")))</f>
        <v/>
      </c>
      <c r="G850" s="19" t="n">
        <f aca="false">IF($B850="",0,SUMIFS(Ingresos!$S$6:$S$1505,ING_COD,$B850,ING_CLASE,"ORD"))</f>
        <v>0</v>
      </c>
      <c r="H850" s="19" t="n">
        <f aca="false">IF($B850="",0,SUMIFS(Ingresos!$S$6:$S$1505,ING_COD,$B850,ING_CLASE,"ORD",ING_COMP,"Sí"))</f>
        <v>0</v>
      </c>
      <c r="I850" s="19" t="n">
        <f aca="false">IF($B850="",0,SUMIFS(Ingresos!$S$6:$S$1505,ING_COD,$B850,ING_CLASE,"GRA"))</f>
        <v>0</v>
      </c>
      <c r="J850" s="19" t="n">
        <f aca="false">IF($B850="",0,SUMIFS(Ingresos!$S$6:$S$1505,ING_COD,$B850,ING_CLASE,"BON"))</f>
        <v>0</v>
      </c>
      <c r="K850" s="19" t="n">
        <f aca="false">IF($B850="",0,SUMIFS(Ingresos!$S$6:$S$1505,ING_COD,$B850,ING_CLASE,"EXT"))</f>
        <v>0</v>
      </c>
      <c r="L850" s="19" t="n">
        <f aca="false">IF($B850="",0,SUMIFS(Ingresos!$S$6:$S$1505,ING_COD,$B850,ING_CLASE,"OTO"))</f>
        <v>0</v>
      </c>
      <c r="M850" s="19" t="n">
        <f aca="false">IF($B850="",0,SUMIFS(Ingresos!$S$6:$S$1505,ING_COD,$B850,ING_CLASE,"OTX"))</f>
        <v>0</v>
      </c>
      <c r="N850" s="19" t="n">
        <f aca="false">IF($B850="",0,SUMIFS(Ingresos!$S$6:$S$1505,ING_COD,$B850,ING_CLASE,"RETO"))</f>
        <v>0</v>
      </c>
      <c r="O850" s="19" t="n">
        <f aca="false">IF($B850="",0,SUMIFS(Ingresos!$S$6:$S$1505,ING_COD,$B850,ING_CLASE,"INA"))</f>
        <v>0</v>
      </c>
      <c r="P850" s="19" t="n">
        <f aca="false">G850+I850+J850+K850+L850+M850</f>
        <v>0</v>
      </c>
      <c r="Q850" s="44" t="n">
        <f aca="false">IF($F850="Activo",8,IF($F850="Cese",1,0))</f>
        <v>0</v>
      </c>
      <c r="R850" s="19" t="n">
        <f aca="false">G850*Q850</f>
        <v>0</v>
      </c>
      <c r="S850" s="19" t="n">
        <f aca="false">IF($F850="Activo",SUMIFS(I850:I857,$D850:$D857,"&lt;="&amp;Trabajadores!$N$76)+IF(PROY_BON="Sí",SUMIFS(J850:J857,$D850:$D857,"&lt;="&amp;Trabajadores!$N$76),0),IF($F850="Cese",I850+IF(PROY_BON="Sí",J850,0),0))</f>
        <v>0</v>
      </c>
      <c r="T850" s="19" t="n">
        <f aca="false">IF(OR($F850&lt;&gt;"Activo",Trabajadores!$I$76="No"),0,IF(I852=0,H850*(1+IF(PROY_BON="Sí",Trabajadores!$P$76,0))*Trabajadores!$R$76/6*(Trabajadores!$N$76&gt;=7),0)+IF(I857=0,H850*(1+IF(PROY_BON="Sí",Trabajadores!$P$76,0))*Trabajadores!$S$76/6*(Trabajadores!$N$76&gt;=12),0))</f>
        <v>0</v>
      </c>
      <c r="U850" s="19" t="n">
        <f aca="false">IF($F850="Activo",IF(Trabajadores!$J$76="Sí",L850*8,L850),IF($F850="Cese",L850,0))</f>
        <v>0</v>
      </c>
      <c r="V850" s="19" t="n">
        <f aca="false">IF(OR($F850="Activo",$F850="Cese"),M850,0)</f>
        <v>0</v>
      </c>
      <c r="W850" s="19" t="n">
        <f aca="false">IF(OR($F850="Activo",$F850="Cese"),SUM(P846:P849),0)</f>
        <v>0</v>
      </c>
      <c r="X850" s="36" t="n">
        <f aca="false">IF(OR($F850="Activo",$F850="Cese"),R850+S850+T850+U850+V850+W850,0)</f>
        <v>0</v>
      </c>
      <c r="Y850" s="19" t="n">
        <f aca="false">IF(OR($F850="Activo",$F850="Cese"),DED_FIJA,0)</f>
        <v>0</v>
      </c>
      <c r="Z850" s="36" t="n">
        <f aca="false">MAX(0,X850-Y850)</f>
        <v>0</v>
      </c>
      <c r="AA850" s="19" t="n">
        <f aca="false">IF(Z850=0,0,MAX(0,MIN(Z850,Parámetros!$G$19)-Parámetros!$F$19)*Parámetros!$E$19)</f>
        <v>0</v>
      </c>
      <c r="AB850" s="19" t="n">
        <f aca="false">IF(Z850=0,0,MAX(0,MIN(Z850,Parámetros!$G$20)-Parámetros!$F$20)*Parámetros!$E$20)</f>
        <v>0</v>
      </c>
      <c r="AC850" s="19" t="n">
        <f aca="false">IF(Z850=0,0,MAX(0,MIN(Z850,Parámetros!$G$21)-Parámetros!$F$21)*Parámetros!$E$21)</f>
        <v>0</v>
      </c>
      <c r="AD850" s="19" t="n">
        <f aca="false">IF(Z850=0,0,MAX(0,MIN(Z850,Parámetros!$G$22)-Parámetros!$F$22)*Parámetros!$E$22)</f>
        <v>0</v>
      </c>
      <c r="AE850" s="19" t="n">
        <f aca="false">IF(Z850=0,0,MAX(0,MIN(Z850,Parámetros!$G$23)-Parámetros!$F$23)*Parámetros!$E$23)</f>
        <v>0</v>
      </c>
      <c r="AF850" s="36" t="n">
        <f aca="false">SUM(AA850:AE850)</f>
        <v>0</v>
      </c>
      <c r="AG850" s="45" t="str">
        <f aca="false">IF(AM850&lt;=0,"-",INDEX(TR_TASA,MATCH(AM850,TR_DESDE,1)))</f>
        <v>-</v>
      </c>
      <c r="AH850" s="44" t="n">
        <f aca="false">IF($F850="Cese",1,IF($F850="Activo",INDEX(DIV_N,5),0))</f>
        <v>0</v>
      </c>
      <c r="AI850" s="44" t="n">
        <f aca="false">IF($F850="Cese",4,IF($F850="Activo",INDEX(DIV_HASTA,5),0))</f>
        <v>0</v>
      </c>
      <c r="AJ850" s="19" t="n">
        <f aca="false">IF(OR($F850="Activo",$F850="Cese"),SUMIFS(AV846:AV849,D846:D849,"&lt;="&amp;AI850),0)</f>
        <v>0</v>
      </c>
      <c r="AK850" s="19" t="n">
        <f aca="false">IF(OR($F850="Activo",$F850="Cese"),MAX(0,(AF850-AJ850)/AH850),0)</f>
        <v>0</v>
      </c>
      <c r="AL850" s="19" t="n">
        <f aca="false">IF(OR($F850="Activo",$F850="Cese"),K850+IF(PROY_BON="Sí",0,J850),0)</f>
        <v>0</v>
      </c>
      <c r="AM850" s="19" t="n">
        <f aca="false">IF(AL850&gt;0,MAX(0,X850+AL850-Y850),Z850)</f>
        <v>0</v>
      </c>
      <c r="AN850" s="19" t="n">
        <f aca="false">SUMPRODUCT((AM850&gt;TR_DESDE)*(AM850-TR_DESDE)*TR_INC)</f>
        <v>0</v>
      </c>
      <c r="AO850" s="19" t="n">
        <f aca="false">IF(AL850&gt;0,MAX(0,AN850-IF($F850="Cese",MAX(AF850,AJ850),AF850)),0)</f>
        <v>0</v>
      </c>
      <c r="AP850" s="46" t="n">
        <f aca="false">IF(OR($F850="Activo",$F850="Cese"),ROUND(AK850+AO850,2),0)</f>
        <v>0</v>
      </c>
      <c r="AQ850" s="19" t="n">
        <f aca="false">IF($F850="Cese",MAX(0,AJ850-AN850),0)</f>
        <v>0</v>
      </c>
      <c r="AR850" s="19" t="str">
        <f aca="false">IF($B850="","",IF(COUNTIFS(RP_COD,$B850,'Retenciones Planilla'!$G$6:$G$105,"&lt;&gt;")=0,"",SUMIFS('Retenciones Planilla'!$G$6:$G$105,RP_COD,$B850)))</f>
        <v/>
      </c>
      <c r="AS850" s="19" t="str">
        <f aca="false">IF(AR850="","",AR850-AP850)</f>
        <v/>
      </c>
      <c r="AT850" s="23" t="str">
        <f aca="false">IF($B850="","",IF(NOT(OR($F850="Activo",$F850="Cese")),IF(N(AR850)=0,"—","Revisar: sin vínculo"),IF(AR850="",IF(AP850=0,"No corresponde","Sin dato planilla"),IF(ABS(AS850)&lt;=TOL,"OK",IF(AS850&gt;0,"Retuvo de más","Retuvo de menos")))))</f>
        <v/>
      </c>
      <c r="AU850" s="19" t="n">
        <f aca="false">IF(AND(BASE_RET="Planilla (si existe)",AR850&lt;&gt;""),AR850,AP850)</f>
        <v>0</v>
      </c>
      <c r="AV850" s="19" t="n">
        <f aca="false">AU850+N850</f>
        <v>0</v>
      </c>
    </row>
    <row r="851" customFormat="false" ht="15" hidden="false" customHeight="false" outlineLevel="0" collapsed="false">
      <c r="A851" s="43" t="n">
        <v>71</v>
      </c>
      <c r="B851" s="35" t="str">
        <f aca="false">IF(Trabajadores!$B$76="","",Trabajadores!$B$76)</f>
        <v/>
      </c>
      <c r="C851" s="35" t="str">
        <f aca="false">IF($B851="","",Trabajadores!$D$76)</f>
        <v/>
      </c>
      <c r="D851" s="43" t="n">
        <v>6</v>
      </c>
      <c r="E851" s="23" t="s">
        <v>303</v>
      </c>
      <c r="F851" s="23" t="str">
        <f aca="false">IF($B851="","",IF(OR(6&lt;Trabajadores!$M$76,6&gt;Trabajadores!$N$76),"No vinculado",IF(AND(6=Trabajadores!$N$76,Trabajadores!$O$76="Sí"),"Cese","Activo")))</f>
        <v/>
      </c>
      <c r="G851" s="19" t="n">
        <f aca="false">IF($B851="",0,SUMIFS(Ingresos!$T$6:$T$1505,ING_COD,$B851,ING_CLASE,"ORD"))</f>
        <v>0</v>
      </c>
      <c r="H851" s="19" t="n">
        <f aca="false">IF($B851="",0,SUMIFS(Ingresos!$T$6:$T$1505,ING_COD,$B851,ING_CLASE,"ORD",ING_COMP,"Sí"))</f>
        <v>0</v>
      </c>
      <c r="I851" s="19" t="n">
        <f aca="false">IF($B851="",0,SUMIFS(Ingresos!$T$6:$T$1505,ING_COD,$B851,ING_CLASE,"GRA"))</f>
        <v>0</v>
      </c>
      <c r="J851" s="19" t="n">
        <f aca="false">IF($B851="",0,SUMIFS(Ingresos!$T$6:$T$1505,ING_COD,$B851,ING_CLASE,"BON"))</f>
        <v>0</v>
      </c>
      <c r="K851" s="19" t="n">
        <f aca="false">IF($B851="",0,SUMIFS(Ingresos!$T$6:$T$1505,ING_COD,$B851,ING_CLASE,"EXT"))</f>
        <v>0</v>
      </c>
      <c r="L851" s="19" t="n">
        <f aca="false">IF($B851="",0,SUMIFS(Ingresos!$T$6:$T$1505,ING_COD,$B851,ING_CLASE,"OTO"))</f>
        <v>0</v>
      </c>
      <c r="M851" s="19" t="n">
        <f aca="false">IF($B851="",0,SUMIFS(Ingresos!$T$6:$T$1505,ING_COD,$B851,ING_CLASE,"OTX"))</f>
        <v>0</v>
      </c>
      <c r="N851" s="19" t="n">
        <f aca="false">IF($B851="",0,SUMIFS(Ingresos!$T$6:$T$1505,ING_COD,$B851,ING_CLASE,"RETO"))</f>
        <v>0</v>
      </c>
      <c r="O851" s="19" t="n">
        <f aca="false">IF($B851="",0,SUMIFS(Ingresos!$T$6:$T$1505,ING_COD,$B851,ING_CLASE,"INA"))</f>
        <v>0</v>
      </c>
      <c r="P851" s="19" t="n">
        <f aca="false">G851+I851+J851+K851+L851+M851</f>
        <v>0</v>
      </c>
      <c r="Q851" s="44" t="n">
        <f aca="false">IF($F851="Activo",7,IF($F851="Cese",1,0))</f>
        <v>0</v>
      </c>
      <c r="R851" s="19" t="n">
        <f aca="false">G851*Q851</f>
        <v>0</v>
      </c>
      <c r="S851" s="19" t="n">
        <f aca="false">IF($F851="Activo",SUMIFS(I851:I857,$D851:$D857,"&lt;="&amp;Trabajadores!$N$76)+IF(PROY_BON="Sí",SUMIFS(J851:J857,$D851:$D857,"&lt;="&amp;Trabajadores!$N$76),0),IF($F851="Cese",I851+IF(PROY_BON="Sí",J851,0),0))</f>
        <v>0</v>
      </c>
      <c r="T851" s="19" t="n">
        <f aca="false">IF(OR($F851&lt;&gt;"Activo",Trabajadores!$I$76="No"),0,IF(I852=0,H851*(1+IF(PROY_BON="Sí",Trabajadores!$P$76,0))*Trabajadores!$R$76/6*(Trabajadores!$N$76&gt;=7),0)+IF(I857=0,H851*(1+IF(PROY_BON="Sí",Trabajadores!$P$76,0))*Trabajadores!$S$76/6*(Trabajadores!$N$76&gt;=12),0))</f>
        <v>0</v>
      </c>
      <c r="U851" s="19" t="n">
        <f aca="false">IF($F851="Activo",IF(Trabajadores!$J$76="Sí",L851*7,L851),IF($F851="Cese",L851,0))</f>
        <v>0</v>
      </c>
      <c r="V851" s="19" t="n">
        <f aca="false">IF(OR($F851="Activo",$F851="Cese"),M851,0)</f>
        <v>0</v>
      </c>
      <c r="W851" s="19" t="n">
        <f aca="false">IF(OR($F851="Activo",$F851="Cese"),SUM(P846:P850),0)</f>
        <v>0</v>
      </c>
      <c r="X851" s="36" t="n">
        <f aca="false">IF(OR($F851="Activo",$F851="Cese"),R851+S851+T851+U851+V851+W851,0)</f>
        <v>0</v>
      </c>
      <c r="Y851" s="19" t="n">
        <f aca="false">IF(OR($F851="Activo",$F851="Cese"),DED_FIJA,0)</f>
        <v>0</v>
      </c>
      <c r="Z851" s="36" t="n">
        <f aca="false">MAX(0,X851-Y851)</f>
        <v>0</v>
      </c>
      <c r="AA851" s="19" t="n">
        <f aca="false">IF(Z851=0,0,MAX(0,MIN(Z851,Parámetros!$G$19)-Parámetros!$F$19)*Parámetros!$E$19)</f>
        <v>0</v>
      </c>
      <c r="AB851" s="19" t="n">
        <f aca="false">IF(Z851=0,0,MAX(0,MIN(Z851,Parámetros!$G$20)-Parámetros!$F$20)*Parámetros!$E$20)</f>
        <v>0</v>
      </c>
      <c r="AC851" s="19" t="n">
        <f aca="false">IF(Z851=0,0,MAX(0,MIN(Z851,Parámetros!$G$21)-Parámetros!$F$21)*Parámetros!$E$21)</f>
        <v>0</v>
      </c>
      <c r="AD851" s="19" t="n">
        <f aca="false">IF(Z851=0,0,MAX(0,MIN(Z851,Parámetros!$G$22)-Parámetros!$F$22)*Parámetros!$E$22)</f>
        <v>0</v>
      </c>
      <c r="AE851" s="19" t="n">
        <f aca="false">IF(Z851=0,0,MAX(0,MIN(Z851,Parámetros!$G$23)-Parámetros!$F$23)*Parámetros!$E$23)</f>
        <v>0</v>
      </c>
      <c r="AF851" s="36" t="n">
        <f aca="false">SUM(AA851:AE851)</f>
        <v>0</v>
      </c>
      <c r="AG851" s="45" t="str">
        <f aca="false">IF(AM851&lt;=0,"-",INDEX(TR_TASA,MATCH(AM851,TR_DESDE,1)))</f>
        <v>-</v>
      </c>
      <c r="AH851" s="44" t="n">
        <f aca="false">IF($F851="Cese",1,IF($F851="Activo",INDEX(DIV_N,6),0))</f>
        <v>0</v>
      </c>
      <c r="AI851" s="44" t="n">
        <f aca="false">IF($F851="Cese",5,IF($F851="Activo",INDEX(DIV_HASTA,6),0))</f>
        <v>0</v>
      </c>
      <c r="AJ851" s="19" t="n">
        <f aca="false">IF(OR($F851="Activo",$F851="Cese"),SUMIFS(AV846:AV850,D846:D850,"&lt;="&amp;AI851),0)</f>
        <v>0</v>
      </c>
      <c r="AK851" s="19" t="n">
        <f aca="false">IF(OR($F851="Activo",$F851="Cese"),MAX(0,(AF851-AJ851)/AH851),0)</f>
        <v>0</v>
      </c>
      <c r="AL851" s="19" t="n">
        <f aca="false">IF(OR($F851="Activo",$F851="Cese"),K851+IF(PROY_BON="Sí",0,J851),0)</f>
        <v>0</v>
      </c>
      <c r="AM851" s="19" t="n">
        <f aca="false">IF(AL851&gt;0,MAX(0,X851+AL851-Y851),Z851)</f>
        <v>0</v>
      </c>
      <c r="AN851" s="19" t="n">
        <f aca="false">SUMPRODUCT((AM851&gt;TR_DESDE)*(AM851-TR_DESDE)*TR_INC)</f>
        <v>0</v>
      </c>
      <c r="AO851" s="19" t="n">
        <f aca="false">IF(AL851&gt;0,MAX(0,AN851-IF($F851="Cese",MAX(AF851,AJ851),AF851)),0)</f>
        <v>0</v>
      </c>
      <c r="AP851" s="46" t="n">
        <f aca="false">IF(OR($F851="Activo",$F851="Cese"),ROUND(AK851+AO851,2),0)</f>
        <v>0</v>
      </c>
      <c r="AQ851" s="19" t="n">
        <f aca="false">IF($F851="Cese",MAX(0,AJ851-AN851),0)</f>
        <v>0</v>
      </c>
      <c r="AR851" s="19" t="str">
        <f aca="false">IF($B851="","",IF(COUNTIFS(RP_COD,$B851,'Retenciones Planilla'!$H$6:$H$105,"&lt;&gt;")=0,"",SUMIFS('Retenciones Planilla'!$H$6:$H$105,RP_COD,$B851)))</f>
        <v/>
      </c>
      <c r="AS851" s="19" t="str">
        <f aca="false">IF(AR851="","",AR851-AP851)</f>
        <v/>
      </c>
      <c r="AT851" s="23" t="str">
        <f aca="false">IF($B851="","",IF(NOT(OR($F851="Activo",$F851="Cese")),IF(N(AR851)=0,"—","Revisar: sin vínculo"),IF(AR851="",IF(AP851=0,"No corresponde","Sin dato planilla"),IF(ABS(AS851)&lt;=TOL,"OK",IF(AS851&gt;0,"Retuvo de más","Retuvo de menos")))))</f>
        <v/>
      </c>
      <c r="AU851" s="19" t="n">
        <f aca="false">IF(AND(BASE_RET="Planilla (si existe)",AR851&lt;&gt;""),AR851,AP851)</f>
        <v>0</v>
      </c>
      <c r="AV851" s="19" t="n">
        <f aca="false">AU851+N851</f>
        <v>0</v>
      </c>
    </row>
    <row r="852" customFormat="false" ht="15" hidden="false" customHeight="false" outlineLevel="0" collapsed="false">
      <c r="A852" s="43" t="n">
        <v>71</v>
      </c>
      <c r="B852" s="35" t="str">
        <f aca="false">IF(Trabajadores!$B$76="","",Trabajadores!$B$76)</f>
        <v/>
      </c>
      <c r="C852" s="35" t="str">
        <f aca="false">IF($B852="","",Trabajadores!$D$76)</f>
        <v/>
      </c>
      <c r="D852" s="43" t="n">
        <v>7</v>
      </c>
      <c r="E852" s="23" t="s">
        <v>304</v>
      </c>
      <c r="F852" s="23" t="str">
        <f aca="false">IF($B852="","",IF(OR(7&lt;Trabajadores!$M$76,7&gt;Trabajadores!$N$76),"No vinculado",IF(AND(7=Trabajadores!$N$76,Trabajadores!$O$76="Sí"),"Cese","Activo")))</f>
        <v/>
      </c>
      <c r="G852" s="19" t="n">
        <f aca="false">IF($B852="",0,SUMIFS(Ingresos!$U$6:$U$1505,ING_COD,$B852,ING_CLASE,"ORD"))</f>
        <v>0</v>
      </c>
      <c r="H852" s="19" t="n">
        <f aca="false">IF($B852="",0,SUMIFS(Ingresos!$U$6:$U$1505,ING_COD,$B852,ING_CLASE,"ORD",ING_COMP,"Sí"))</f>
        <v>0</v>
      </c>
      <c r="I852" s="19" t="n">
        <f aca="false">IF($B852="",0,SUMIFS(Ingresos!$U$6:$U$1505,ING_COD,$B852,ING_CLASE,"GRA"))</f>
        <v>0</v>
      </c>
      <c r="J852" s="19" t="n">
        <f aca="false">IF($B852="",0,SUMIFS(Ingresos!$U$6:$U$1505,ING_COD,$B852,ING_CLASE,"BON"))</f>
        <v>0</v>
      </c>
      <c r="K852" s="19" t="n">
        <f aca="false">IF($B852="",0,SUMIFS(Ingresos!$U$6:$U$1505,ING_COD,$B852,ING_CLASE,"EXT"))</f>
        <v>0</v>
      </c>
      <c r="L852" s="19" t="n">
        <f aca="false">IF($B852="",0,SUMIFS(Ingresos!$U$6:$U$1505,ING_COD,$B852,ING_CLASE,"OTO"))</f>
        <v>0</v>
      </c>
      <c r="M852" s="19" t="n">
        <f aca="false">IF($B852="",0,SUMIFS(Ingresos!$U$6:$U$1505,ING_COD,$B852,ING_CLASE,"OTX"))</f>
        <v>0</v>
      </c>
      <c r="N852" s="19" t="n">
        <f aca="false">IF($B852="",0,SUMIFS(Ingresos!$U$6:$U$1505,ING_COD,$B852,ING_CLASE,"RETO"))</f>
        <v>0</v>
      </c>
      <c r="O852" s="19" t="n">
        <f aca="false">IF($B852="",0,SUMIFS(Ingresos!$U$6:$U$1505,ING_COD,$B852,ING_CLASE,"INA"))</f>
        <v>0</v>
      </c>
      <c r="P852" s="19" t="n">
        <f aca="false">G852+I852+J852+K852+L852+M852</f>
        <v>0</v>
      </c>
      <c r="Q852" s="44" t="n">
        <f aca="false">IF($F852="Activo",6,IF($F852="Cese",1,0))</f>
        <v>0</v>
      </c>
      <c r="R852" s="19" t="n">
        <f aca="false">G852*Q852</f>
        <v>0</v>
      </c>
      <c r="S852" s="19" t="n">
        <f aca="false">IF($F852="Activo",SUMIFS(I852:I857,$D852:$D857,"&lt;="&amp;Trabajadores!$N$76)+IF(PROY_BON="Sí",SUMIFS(J852:J857,$D852:$D857,"&lt;="&amp;Trabajadores!$N$76),0),IF($F852="Cese",I852+IF(PROY_BON="Sí",J852,0),0))</f>
        <v>0</v>
      </c>
      <c r="T852" s="19" t="n">
        <f aca="false">IF(OR($F852&lt;&gt;"Activo",Trabajadores!$I$76="No"),0,IF(I857=0,H852*(1+IF(PROY_BON="Sí",Trabajadores!$P$76,0))*Trabajadores!$S$76/6*(Trabajadores!$N$76&gt;=12),0))</f>
        <v>0</v>
      </c>
      <c r="U852" s="19" t="n">
        <f aca="false">IF($F852="Activo",IF(Trabajadores!$J$76="Sí",L852*6,L852),IF($F852="Cese",L852,0))</f>
        <v>0</v>
      </c>
      <c r="V852" s="19" t="n">
        <f aca="false">IF(OR($F852="Activo",$F852="Cese"),M852,0)</f>
        <v>0</v>
      </c>
      <c r="W852" s="19" t="n">
        <f aca="false">IF(OR($F852="Activo",$F852="Cese"),SUM(P846:P851),0)</f>
        <v>0</v>
      </c>
      <c r="X852" s="36" t="n">
        <f aca="false">IF(OR($F852="Activo",$F852="Cese"),R852+S852+T852+U852+V852+W852,0)</f>
        <v>0</v>
      </c>
      <c r="Y852" s="19" t="n">
        <f aca="false">IF(OR($F852="Activo",$F852="Cese"),DED_FIJA,0)</f>
        <v>0</v>
      </c>
      <c r="Z852" s="36" t="n">
        <f aca="false">MAX(0,X852-Y852)</f>
        <v>0</v>
      </c>
      <c r="AA852" s="19" t="n">
        <f aca="false">IF(Z852=0,0,MAX(0,MIN(Z852,Parámetros!$G$19)-Parámetros!$F$19)*Parámetros!$E$19)</f>
        <v>0</v>
      </c>
      <c r="AB852" s="19" t="n">
        <f aca="false">IF(Z852=0,0,MAX(0,MIN(Z852,Parámetros!$G$20)-Parámetros!$F$20)*Parámetros!$E$20)</f>
        <v>0</v>
      </c>
      <c r="AC852" s="19" t="n">
        <f aca="false">IF(Z852=0,0,MAX(0,MIN(Z852,Parámetros!$G$21)-Parámetros!$F$21)*Parámetros!$E$21)</f>
        <v>0</v>
      </c>
      <c r="AD852" s="19" t="n">
        <f aca="false">IF(Z852=0,0,MAX(0,MIN(Z852,Parámetros!$G$22)-Parámetros!$F$22)*Parámetros!$E$22)</f>
        <v>0</v>
      </c>
      <c r="AE852" s="19" t="n">
        <f aca="false">IF(Z852=0,0,MAX(0,MIN(Z852,Parámetros!$G$23)-Parámetros!$F$23)*Parámetros!$E$23)</f>
        <v>0</v>
      </c>
      <c r="AF852" s="36" t="n">
        <f aca="false">SUM(AA852:AE852)</f>
        <v>0</v>
      </c>
      <c r="AG852" s="45" t="str">
        <f aca="false">IF(AM852&lt;=0,"-",INDEX(TR_TASA,MATCH(AM852,TR_DESDE,1)))</f>
        <v>-</v>
      </c>
      <c r="AH852" s="44" t="n">
        <f aca="false">IF($F852="Cese",1,IF($F852="Activo",INDEX(DIV_N,7),0))</f>
        <v>0</v>
      </c>
      <c r="AI852" s="44" t="n">
        <f aca="false">IF($F852="Cese",6,IF($F852="Activo",INDEX(DIV_HASTA,7),0))</f>
        <v>0</v>
      </c>
      <c r="AJ852" s="19" t="n">
        <f aca="false">IF(OR($F852="Activo",$F852="Cese"),SUMIFS(AV846:AV851,D846:D851,"&lt;="&amp;AI852),0)</f>
        <v>0</v>
      </c>
      <c r="AK852" s="19" t="n">
        <f aca="false">IF(OR($F852="Activo",$F852="Cese"),MAX(0,(AF852-AJ852)/AH852),0)</f>
        <v>0</v>
      </c>
      <c r="AL852" s="19" t="n">
        <f aca="false">IF(OR($F852="Activo",$F852="Cese"),K852+IF(PROY_BON="Sí",0,J852),0)</f>
        <v>0</v>
      </c>
      <c r="AM852" s="19" t="n">
        <f aca="false">IF(AL852&gt;0,MAX(0,X852+AL852-Y852),Z852)</f>
        <v>0</v>
      </c>
      <c r="AN852" s="19" t="n">
        <f aca="false">SUMPRODUCT((AM852&gt;TR_DESDE)*(AM852-TR_DESDE)*TR_INC)</f>
        <v>0</v>
      </c>
      <c r="AO852" s="19" t="n">
        <f aca="false">IF(AL852&gt;0,MAX(0,AN852-IF($F852="Cese",MAX(AF852,AJ852),AF852)),0)</f>
        <v>0</v>
      </c>
      <c r="AP852" s="46" t="n">
        <f aca="false">IF(OR($F852="Activo",$F852="Cese"),ROUND(AK852+AO852,2),0)</f>
        <v>0</v>
      </c>
      <c r="AQ852" s="19" t="n">
        <f aca="false">IF($F852="Cese",MAX(0,AJ852-AN852),0)</f>
        <v>0</v>
      </c>
      <c r="AR852" s="19" t="str">
        <f aca="false">IF($B852="","",IF(COUNTIFS(RP_COD,$B852,'Retenciones Planilla'!$I$6:$I$105,"&lt;&gt;")=0,"",SUMIFS('Retenciones Planilla'!$I$6:$I$105,RP_COD,$B852)))</f>
        <v/>
      </c>
      <c r="AS852" s="19" t="str">
        <f aca="false">IF(AR852="","",AR852-AP852)</f>
        <v/>
      </c>
      <c r="AT852" s="23" t="str">
        <f aca="false">IF($B852="","",IF(NOT(OR($F852="Activo",$F852="Cese")),IF(N(AR852)=0,"—","Revisar: sin vínculo"),IF(AR852="",IF(AP852=0,"No corresponde","Sin dato planilla"),IF(ABS(AS852)&lt;=TOL,"OK",IF(AS852&gt;0,"Retuvo de más","Retuvo de menos")))))</f>
        <v/>
      </c>
      <c r="AU852" s="19" t="n">
        <f aca="false">IF(AND(BASE_RET="Planilla (si existe)",AR852&lt;&gt;""),AR852,AP852)</f>
        <v>0</v>
      </c>
      <c r="AV852" s="19" t="n">
        <f aca="false">AU852+N852</f>
        <v>0</v>
      </c>
    </row>
    <row r="853" customFormat="false" ht="15" hidden="false" customHeight="false" outlineLevel="0" collapsed="false">
      <c r="A853" s="43" t="n">
        <v>71</v>
      </c>
      <c r="B853" s="35" t="str">
        <f aca="false">IF(Trabajadores!$B$76="","",Trabajadores!$B$76)</f>
        <v/>
      </c>
      <c r="C853" s="35" t="str">
        <f aca="false">IF($B853="","",Trabajadores!$D$76)</f>
        <v/>
      </c>
      <c r="D853" s="43" t="n">
        <v>8</v>
      </c>
      <c r="E853" s="23" t="s">
        <v>305</v>
      </c>
      <c r="F853" s="23" t="str">
        <f aca="false">IF($B853="","",IF(OR(8&lt;Trabajadores!$M$76,8&gt;Trabajadores!$N$76),"No vinculado",IF(AND(8=Trabajadores!$N$76,Trabajadores!$O$76="Sí"),"Cese","Activo")))</f>
        <v/>
      </c>
      <c r="G853" s="19" t="n">
        <f aca="false">IF($B853="",0,SUMIFS(Ingresos!$V$6:$V$1505,ING_COD,$B853,ING_CLASE,"ORD"))</f>
        <v>0</v>
      </c>
      <c r="H853" s="19" t="n">
        <f aca="false">IF($B853="",0,SUMIFS(Ingresos!$V$6:$V$1505,ING_COD,$B853,ING_CLASE,"ORD",ING_COMP,"Sí"))</f>
        <v>0</v>
      </c>
      <c r="I853" s="19" t="n">
        <f aca="false">IF($B853="",0,SUMIFS(Ingresos!$V$6:$V$1505,ING_COD,$B853,ING_CLASE,"GRA"))</f>
        <v>0</v>
      </c>
      <c r="J853" s="19" t="n">
        <f aca="false">IF($B853="",0,SUMIFS(Ingresos!$V$6:$V$1505,ING_COD,$B853,ING_CLASE,"BON"))</f>
        <v>0</v>
      </c>
      <c r="K853" s="19" t="n">
        <f aca="false">IF($B853="",0,SUMIFS(Ingresos!$V$6:$V$1505,ING_COD,$B853,ING_CLASE,"EXT"))</f>
        <v>0</v>
      </c>
      <c r="L853" s="19" t="n">
        <f aca="false">IF($B853="",0,SUMIFS(Ingresos!$V$6:$V$1505,ING_COD,$B853,ING_CLASE,"OTO"))</f>
        <v>0</v>
      </c>
      <c r="M853" s="19" t="n">
        <f aca="false">IF($B853="",0,SUMIFS(Ingresos!$V$6:$V$1505,ING_COD,$B853,ING_CLASE,"OTX"))</f>
        <v>0</v>
      </c>
      <c r="N853" s="19" t="n">
        <f aca="false">IF($B853="",0,SUMIFS(Ingresos!$V$6:$V$1505,ING_COD,$B853,ING_CLASE,"RETO"))</f>
        <v>0</v>
      </c>
      <c r="O853" s="19" t="n">
        <f aca="false">IF($B853="",0,SUMIFS(Ingresos!$V$6:$V$1505,ING_COD,$B853,ING_CLASE,"INA"))</f>
        <v>0</v>
      </c>
      <c r="P853" s="19" t="n">
        <f aca="false">G853+I853+J853+K853+L853+M853</f>
        <v>0</v>
      </c>
      <c r="Q853" s="44" t="n">
        <f aca="false">IF($F853="Activo",5,IF($F853="Cese",1,0))</f>
        <v>0</v>
      </c>
      <c r="R853" s="19" t="n">
        <f aca="false">G853*Q853</f>
        <v>0</v>
      </c>
      <c r="S853" s="19" t="n">
        <f aca="false">IF($F853="Activo",SUMIFS(I853:I857,$D853:$D857,"&lt;="&amp;Trabajadores!$N$76)+IF(PROY_BON="Sí",SUMIFS(J853:J857,$D853:$D857,"&lt;="&amp;Trabajadores!$N$76),0),IF($F853="Cese",I853+IF(PROY_BON="Sí",J853,0),0))</f>
        <v>0</v>
      </c>
      <c r="T853" s="19" t="n">
        <f aca="false">IF(OR($F853&lt;&gt;"Activo",Trabajadores!$I$76="No"),0,IF(I857=0,H853*(1+IF(PROY_BON="Sí",Trabajadores!$P$76,0))*Trabajadores!$S$76/6*(Trabajadores!$N$76&gt;=12),0))</f>
        <v>0</v>
      </c>
      <c r="U853" s="19" t="n">
        <f aca="false">IF($F853="Activo",IF(Trabajadores!$J$76="Sí",L853*5,L853),IF($F853="Cese",L853,0))</f>
        <v>0</v>
      </c>
      <c r="V853" s="19" t="n">
        <f aca="false">IF(OR($F853="Activo",$F853="Cese"),M853,0)</f>
        <v>0</v>
      </c>
      <c r="W853" s="19" t="n">
        <f aca="false">IF(OR($F853="Activo",$F853="Cese"),SUM(P846:P852),0)</f>
        <v>0</v>
      </c>
      <c r="X853" s="36" t="n">
        <f aca="false">IF(OR($F853="Activo",$F853="Cese"),R853+S853+T853+U853+V853+W853,0)</f>
        <v>0</v>
      </c>
      <c r="Y853" s="19" t="n">
        <f aca="false">IF(OR($F853="Activo",$F853="Cese"),DED_FIJA,0)</f>
        <v>0</v>
      </c>
      <c r="Z853" s="36" t="n">
        <f aca="false">MAX(0,X853-Y853)</f>
        <v>0</v>
      </c>
      <c r="AA853" s="19" t="n">
        <f aca="false">IF(Z853=0,0,MAX(0,MIN(Z853,Parámetros!$G$19)-Parámetros!$F$19)*Parámetros!$E$19)</f>
        <v>0</v>
      </c>
      <c r="AB853" s="19" t="n">
        <f aca="false">IF(Z853=0,0,MAX(0,MIN(Z853,Parámetros!$G$20)-Parámetros!$F$20)*Parámetros!$E$20)</f>
        <v>0</v>
      </c>
      <c r="AC853" s="19" t="n">
        <f aca="false">IF(Z853=0,0,MAX(0,MIN(Z853,Parámetros!$G$21)-Parámetros!$F$21)*Parámetros!$E$21)</f>
        <v>0</v>
      </c>
      <c r="AD853" s="19" t="n">
        <f aca="false">IF(Z853=0,0,MAX(0,MIN(Z853,Parámetros!$G$22)-Parámetros!$F$22)*Parámetros!$E$22)</f>
        <v>0</v>
      </c>
      <c r="AE853" s="19" t="n">
        <f aca="false">IF(Z853=0,0,MAX(0,MIN(Z853,Parámetros!$G$23)-Parámetros!$F$23)*Parámetros!$E$23)</f>
        <v>0</v>
      </c>
      <c r="AF853" s="36" t="n">
        <f aca="false">SUM(AA853:AE853)</f>
        <v>0</v>
      </c>
      <c r="AG853" s="45" t="str">
        <f aca="false">IF(AM853&lt;=0,"-",INDEX(TR_TASA,MATCH(AM853,TR_DESDE,1)))</f>
        <v>-</v>
      </c>
      <c r="AH853" s="44" t="n">
        <f aca="false">IF($F853="Cese",1,IF($F853="Activo",INDEX(DIV_N,8),0))</f>
        <v>0</v>
      </c>
      <c r="AI853" s="44" t="n">
        <f aca="false">IF($F853="Cese",7,IF($F853="Activo",INDEX(DIV_HASTA,8),0))</f>
        <v>0</v>
      </c>
      <c r="AJ853" s="19" t="n">
        <f aca="false">IF(OR($F853="Activo",$F853="Cese"),SUMIFS(AV846:AV852,D846:D852,"&lt;="&amp;AI853),0)</f>
        <v>0</v>
      </c>
      <c r="AK853" s="19" t="n">
        <f aca="false">IF(OR($F853="Activo",$F853="Cese"),MAX(0,(AF853-AJ853)/AH853),0)</f>
        <v>0</v>
      </c>
      <c r="AL853" s="19" t="n">
        <f aca="false">IF(OR($F853="Activo",$F853="Cese"),K853+IF(PROY_BON="Sí",0,J853),0)</f>
        <v>0</v>
      </c>
      <c r="AM853" s="19" t="n">
        <f aca="false">IF(AL853&gt;0,MAX(0,X853+AL853-Y853),Z853)</f>
        <v>0</v>
      </c>
      <c r="AN853" s="19" t="n">
        <f aca="false">SUMPRODUCT((AM853&gt;TR_DESDE)*(AM853-TR_DESDE)*TR_INC)</f>
        <v>0</v>
      </c>
      <c r="AO853" s="19" t="n">
        <f aca="false">IF(AL853&gt;0,MAX(0,AN853-IF($F853="Cese",MAX(AF853,AJ853),AF853)),0)</f>
        <v>0</v>
      </c>
      <c r="AP853" s="46" t="n">
        <f aca="false">IF(OR($F853="Activo",$F853="Cese"),ROUND(AK853+AO853,2),0)</f>
        <v>0</v>
      </c>
      <c r="AQ853" s="19" t="n">
        <f aca="false">IF($F853="Cese",MAX(0,AJ853-AN853),0)</f>
        <v>0</v>
      </c>
      <c r="AR853" s="19" t="str">
        <f aca="false">IF($B853="","",IF(COUNTIFS(RP_COD,$B853,'Retenciones Planilla'!$J$6:$J$105,"&lt;&gt;")=0,"",SUMIFS('Retenciones Planilla'!$J$6:$J$105,RP_COD,$B853)))</f>
        <v/>
      </c>
      <c r="AS853" s="19" t="str">
        <f aca="false">IF(AR853="","",AR853-AP853)</f>
        <v/>
      </c>
      <c r="AT853" s="23" t="str">
        <f aca="false">IF($B853="","",IF(NOT(OR($F853="Activo",$F853="Cese")),IF(N(AR853)=0,"—","Revisar: sin vínculo"),IF(AR853="",IF(AP853=0,"No corresponde","Sin dato planilla"),IF(ABS(AS853)&lt;=TOL,"OK",IF(AS853&gt;0,"Retuvo de más","Retuvo de menos")))))</f>
        <v/>
      </c>
      <c r="AU853" s="19" t="n">
        <f aca="false">IF(AND(BASE_RET="Planilla (si existe)",AR853&lt;&gt;""),AR853,AP853)</f>
        <v>0</v>
      </c>
      <c r="AV853" s="19" t="n">
        <f aca="false">AU853+N853</f>
        <v>0</v>
      </c>
    </row>
    <row r="854" customFormat="false" ht="15" hidden="false" customHeight="false" outlineLevel="0" collapsed="false">
      <c r="A854" s="43" t="n">
        <v>71</v>
      </c>
      <c r="B854" s="35" t="str">
        <f aca="false">IF(Trabajadores!$B$76="","",Trabajadores!$B$76)</f>
        <v/>
      </c>
      <c r="C854" s="35" t="str">
        <f aca="false">IF($B854="","",Trabajadores!$D$76)</f>
        <v/>
      </c>
      <c r="D854" s="43" t="n">
        <v>9</v>
      </c>
      <c r="E854" s="23" t="s">
        <v>306</v>
      </c>
      <c r="F854" s="23" t="str">
        <f aca="false">IF($B854="","",IF(OR(9&lt;Trabajadores!$M$76,9&gt;Trabajadores!$N$76),"No vinculado",IF(AND(9=Trabajadores!$N$76,Trabajadores!$O$76="Sí"),"Cese","Activo")))</f>
        <v/>
      </c>
      <c r="G854" s="19" t="n">
        <f aca="false">IF($B854="",0,SUMIFS(Ingresos!$W$6:$W$1505,ING_COD,$B854,ING_CLASE,"ORD"))</f>
        <v>0</v>
      </c>
      <c r="H854" s="19" t="n">
        <f aca="false">IF($B854="",0,SUMIFS(Ingresos!$W$6:$W$1505,ING_COD,$B854,ING_CLASE,"ORD",ING_COMP,"Sí"))</f>
        <v>0</v>
      </c>
      <c r="I854" s="19" t="n">
        <f aca="false">IF($B854="",0,SUMIFS(Ingresos!$W$6:$W$1505,ING_COD,$B854,ING_CLASE,"GRA"))</f>
        <v>0</v>
      </c>
      <c r="J854" s="19" t="n">
        <f aca="false">IF($B854="",0,SUMIFS(Ingresos!$W$6:$W$1505,ING_COD,$B854,ING_CLASE,"BON"))</f>
        <v>0</v>
      </c>
      <c r="K854" s="19" t="n">
        <f aca="false">IF($B854="",0,SUMIFS(Ingresos!$W$6:$W$1505,ING_COD,$B854,ING_CLASE,"EXT"))</f>
        <v>0</v>
      </c>
      <c r="L854" s="19" t="n">
        <f aca="false">IF($B854="",0,SUMIFS(Ingresos!$W$6:$W$1505,ING_COD,$B854,ING_CLASE,"OTO"))</f>
        <v>0</v>
      </c>
      <c r="M854" s="19" t="n">
        <f aca="false">IF($B854="",0,SUMIFS(Ingresos!$W$6:$W$1505,ING_COD,$B854,ING_CLASE,"OTX"))</f>
        <v>0</v>
      </c>
      <c r="N854" s="19" t="n">
        <f aca="false">IF($B854="",0,SUMIFS(Ingresos!$W$6:$W$1505,ING_COD,$B854,ING_CLASE,"RETO"))</f>
        <v>0</v>
      </c>
      <c r="O854" s="19" t="n">
        <f aca="false">IF($B854="",0,SUMIFS(Ingresos!$W$6:$W$1505,ING_COD,$B854,ING_CLASE,"INA"))</f>
        <v>0</v>
      </c>
      <c r="P854" s="19" t="n">
        <f aca="false">G854+I854+J854+K854+L854+M854</f>
        <v>0</v>
      </c>
      <c r="Q854" s="44" t="n">
        <f aca="false">IF($F854="Activo",4,IF($F854="Cese",1,0))</f>
        <v>0</v>
      </c>
      <c r="R854" s="19" t="n">
        <f aca="false">G854*Q854</f>
        <v>0</v>
      </c>
      <c r="S854" s="19" t="n">
        <f aca="false">IF($F854="Activo",SUMIFS(I854:I857,$D854:$D857,"&lt;="&amp;Trabajadores!$N$76)+IF(PROY_BON="Sí",SUMIFS(J854:J857,$D854:$D857,"&lt;="&amp;Trabajadores!$N$76),0),IF($F854="Cese",I854+IF(PROY_BON="Sí",J854,0),0))</f>
        <v>0</v>
      </c>
      <c r="T854" s="19" t="n">
        <f aca="false">IF(OR($F854&lt;&gt;"Activo",Trabajadores!$I$76="No"),0,IF(I857=0,H854*(1+IF(PROY_BON="Sí",Trabajadores!$P$76,0))*Trabajadores!$S$76/6*(Trabajadores!$N$76&gt;=12),0))</f>
        <v>0</v>
      </c>
      <c r="U854" s="19" t="n">
        <f aca="false">IF($F854="Activo",IF(Trabajadores!$J$76="Sí",L854*4,L854),IF($F854="Cese",L854,0))</f>
        <v>0</v>
      </c>
      <c r="V854" s="19" t="n">
        <f aca="false">IF(OR($F854="Activo",$F854="Cese"),M854,0)</f>
        <v>0</v>
      </c>
      <c r="W854" s="19" t="n">
        <f aca="false">IF(OR($F854="Activo",$F854="Cese"),SUM(P846:P853),0)</f>
        <v>0</v>
      </c>
      <c r="X854" s="36" t="n">
        <f aca="false">IF(OR($F854="Activo",$F854="Cese"),R854+S854+T854+U854+V854+W854,0)</f>
        <v>0</v>
      </c>
      <c r="Y854" s="19" t="n">
        <f aca="false">IF(OR($F854="Activo",$F854="Cese"),DED_FIJA,0)</f>
        <v>0</v>
      </c>
      <c r="Z854" s="36" t="n">
        <f aca="false">MAX(0,X854-Y854)</f>
        <v>0</v>
      </c>
      <c r="AA854" s="19" t="n">
        <f aca="false">IF(Z854=0,0,MAX(0,MIN(Z854,Parámetros!$G$19)-Parámetros!$F$19)*Parámetros!$E$19)</f>
        <v>0</v>
      </c>
      <c r="AB854" s="19" t="n">
        <f aca="false">IF(Z854=0,0,MAX(0,MIN(Z854,Parámetros!$G$20)-Parámetros!$F$20)*Parámetros!$E$20)</f>
        <v>0</v>
      </c>
      <c r="AC854" s="19" t="n">
        <f aca="false">IF(Z854=0,0,MAX(0,MIN(Z854,Parámetros!$G$21)-Parámetros!$F$21)*Parámetros!$E$21)</f>
        <v>0</v>
      </c>
      <c r="AD854" s="19" t="n">
        <f aca="false">IF(Z854=0,0,MAX(0,MIN(Z854,Parámetros!$G$22)-Parámetros!$F$22)*Parámetros!$E$22)</f>
        <v>0</v>
      </c>
      <c r="AE854" s="19" t="n">
        <f aca="false">IF(Z854=0,0,MAX(0,MIN(Z854,Parámetros!$G$23)-Parámetros!$F$23)*Parámetros!$E$23)</f>
        <v>0</v>
      </c>
      <c r="AF854" s="36" t="n">
        <f aca="false">SUM(AA854:AE854)</f>
        <v>0</v>
      </c>
      <c r="AG854" s="45" t="str">
        <f aca="false">IF(AM854&lt;=0,"-",INDEX(TR_TASA,MATCH(AM854,TR_DESDE,1)))</f>
        <v>-</v>
      </c>
      <c r="AH854" s="44" t="n">
        <f aca="false">IF($F854="Cese",1,IF($F854="Activo",INDEX(DIV_N,9),0))</f>
        <v>0</v>
      </c>
      <c r="AI854" s="44" t="n">
        <f aca="false">IF($F854="Cese",8,IF($F854="Activo",INDEX(DIV_HASTA,9),0))</f>
        <v>0</v>
      </c>
      <c r="AJ854" s="19" t="n">
        <f aca="false">IF(OR($F854="Activo",$F854="Cese"),SUMIFS(AV846:AV853,D846:D853,"&lt;="&amp;AI854),0)</f>
        <v>0</v>
      </c>
      <c r="AK854" s="19" t="n">
        <f aca="false">IF(OR($F854="Activo",$F854="Cese"),MAX(0,(AF854-AJ854)/AH854),0)</f>
        <v>0</v>
      </c>
      <c r="AL854" s="19" t="n">
        <f aca="false">IF(OR($F854="Activo",$F854="Cese"),K854+IF(PROY_BON="Sí",0,J854),0)</f>
        <v>0</v>
      </c>
      <c r="AM854" s="19" t="n">
        <f aca="false">IF(AL854&gt;0,MAX(0,X854+AL854-Y854),Z854)</f>
        <v>0</v>
      </c>
      <c r="AN854" s="19" t="n">
        <f aca="false">SUMPRODUCT((AM854&gt;TR_DESDE)*(AM854-TR_DESDE)*TR_INC)</f>
        <v>0</v>
      </c>
      <c r="AO854" s="19" t="n">
        <f aca="false">IF(AL854&gt;0,MAX(0,AN854-IF($F854="Cese",MAX(AF854,AJ854),AF854)),0)</f>
        <v>0</v>
      </c>
      <c r="AP854" s="46" t="n">
        <f aca="false">IF(OR($F854="Activo",$F854="Cese"),ROUND(AK854+AO854,2),0)</f>
        <v>0</v>
      </c>
      <c r="AQ854" s="19" t="n">
        <f aca="false">IF($F854="Cese",MAX(0,AJ854-AN854),0)</f>
        <v>0</v>
      </c>
      <c r="AR854" s="19" t="str">
        <f aca="false">IF($B854="","",IF(COUNTIFS(RP_COD,$B854,'Retenciones Planilla'!$K$6:$K$105,"&lt;&gt;")=0,"",SUMIFS('Retenciones Planilla'!$K$6:$K$105,RP_COD,$B854)))</f>
        <v/>
      </c>
      <c r="AS854" s="19" t="str">
        <f aca="false">IF(AR854="","",AR854-AP854)</f>
        <v/>
      </c>
      <c r="AT854" s="23" t="str">
        <f aca="false">IF($B854="","",IF(NOT(OR($F854="Activo",$F854="Cese")),IF(N(AR854)=0,"—","Revisar: sin vínculo"),IF(AR854="",IF(AP854=0,"No corresponde","Sin dato planilla"),IF(ABS(AS854)&lt;=TOL,"OK",IF(AS854&gt;0,"Retuvo de más","Retuvo de menos")))))</f>
        <v/>
      </c>
      <c r="AU854" s="19" t="n">
        <f aca="false">IF(AND(BASE_RET="Planilla (si existe)",AR854&lt;&gt;""),AR854,AP854)</f>
        <v>0</v>
      </c>
      <c r="AV854" s="19" t="n">
        <f aca="false">AU854+N854</f>
        <v>0</v>
      </c>
    </row>
    <row r="855" customFormat="false" ht="15" hidden="false" customHeight="false" outlineLevel="0" collapsed="false">
      <c r="A855" s="43" t="n">
        <v>71</v>
      </c>
      <c r="B855" s="35" t="str">
        <f aca="false">IF(Trabajadores!$B$76="","",Trabajadores!$B$76)</f>
        <v/>
      </c>
      <c r="C855" s="35" t="str">
        <f aca="false">IF($B855="","",Trabajadores!$D$76)</f>
        <v/>
      </c>
      <c r="D855" s="43" t="n">
        <v>10</v>
      </c>
      <c r="E855" s="23" t="s">
        <v>307</v>
      </c>
      <c r="F855" s="23" t="str">
        <f aca="false">IF($B855="","",IF(OR(10&lt;Trabajadores!$M$76,10&gt;Trabajadores!$N$76),"No vinculado",IF(AND(10=Trabajadores!$N$76,Trabajadores!$O$76="Sí"),"Cese","Activo")))</f>
        <v/>
      </c>
      <c r="G855" s="19" t="n">
        <f aca="false">IF($B855="",0,SUMIFS(Ingresos!$X$6:$X$1505,ING_COD,$B855,ING_CLASE,"ORD"))</f>
        <v>0</v>
      </c>
      <c r="H855" s="19" t="n">
        <f aca="false">IF($B855="",0,SUMIFS(Ingresos!$X$6:$X$1505,ING_COD,$B855,ING_CLASE,"ORD",ING_COMP,"Sí"))</f>
        <v>0</v>
      </c>
      <c r="I855" s="19" t="n">
        <f aca="false">IF($B855="",0,SUMIFS(Ingresos!$X$6:$X$1505,ING_COD,$B855,ING_CLASE,"GRA"))</f>
        <v>0</v>
      </c>
      <c r="J855" s="19" t="n">
        <f aca="false">IF($B855="",0,SUMIFS(Ingresos!$X$6:$X$1505,ING_COD,$B855,ING_CLASE,"BON"))</f>
        <v>0</v>
      </c>
      <c r="K855" s="19" t="n">
        <f aca="false">IF($B855="",0,SUMIFS(Ingresos!$X$6:$X$1505,ING_COD,$B855,ING_CLASE,"EXT"))</f>
        <v>0</v>
      </c>
      <c r="L855" s="19" t="n">
        <f aca="false">IF($B855="",0,SUMIFS(Ingresos!$X$6:$X$1505,ING_COD,$B855,ING_CLASE,"OTO"))</f>
        <v>0</v>
      </c>
      <c r="M855" s="19" t="n">
        <f aca="false">IF($B855="",0,SUMIFS(Ingresos!$X$6:$X$1505,ING_COD,$B855,ING_CLASE,"OTX"))</f>
        <v>0</v>
      </c>
      <c r="N855" s="19" t="n">
        <f aca="false">IF($B855="",0,SUMIFS(Ingresos!$X$6:$X$1505,ING_COD,$B855,ING_CLASE,"RETO"))</f>
        <v>0</v>
      </c>
      <c r="O855" s="19" t="n">
        <f aca="false">IF($B855="",0,SUMIFS(Ingresos!$X$6:$X$1505,ING_COD,$B855,ING_CLASE,"INA"))</f>
        <v>0</v>
      </c>
      <c r="P855" s="19" t="n">
        <f aca="false">G855+I855+J855+K855+L855+M855</f>
        <v>0</v>
      </c>
      <c r="Q855" s="44" t="n">
        <f aca="false">IF($F855="Activo",3,IF($F855="Cese",1,0))</f>
        <v>0</v>
      </c>
      <c r="R855" s="19" t="n">
        <f aca="false">G855*Q855</f>
        <v>0</v>
      </c>
      <c r="S855" s="19" t="n">
        <f aca="false">IF($F855="Activo",SUMIFS(I855:I857,$D855:$D857,"&lt;="&amp;Trabajadores!$N$76)+IF(PROY_BON="Sí",SUMIFS(J855:J857,$D855:$D857,"&lt;="&amp;Trabajadores!$N$76),0),IF($F855="Cese",I855+IF(PROY_BON="Sí",J855,0),0))</f>
        <v>0</v>
      </c>
      <c r="T855" s="19" t="n">
        <f aca="false">IF(OR($F855&lt;&gt;"Activo",Trabajadores!$I$76="No"),0,IF(I857=0,H855*(1+IF(PROY_BON="Sí",Trabajadores!$P$76,0))*Trabajadores!$S$76/6*(Trabajadores!$N$76&gt;=12),0))</f>
        <v>0</v>
      </c>
      <c r="U855" s="19" t="n">
        <f aca="false">IF($F855="Activo",IF(Trabajadores!$J$76="Sí",L855*3,L855),IF($F855="Cese",L855,0))</f>
        <v>0</v>
      </c>
      <c r="V855" s="19" t="n">
        <f aca="false">IF(OR($F855="Activo",$F855="Cese"),M855,0)</f>
        <v>0</v>
      </c>
      <c r="W855" s="19" t="n">
        <f aca="false">IF(OR($F855="Activo",$F855="Cese"),SUM(P846:P854),0)</f>
        <v>0</v>
      </c>
      <c r="X855" s="36" t="n">
        <f aca="false">IF(OR($F855="Activo",$F855="Cese"),R855+S855+T855+U855+V855+W855,0)</f>
        <v>0</v>
      </c>
      <c r="Y855" s="19" t="n">
        <f aca="false">IF(OR($F855="Activo",$F855="Cese"),DED_FIJA,0)</f>
        <v>0</v>
      </c>
      <c r="Z855" s="36" t="n">
        <f aca="false">MAX(0,X855-Y855)</f>
        <v>0</v>
      </c>
      <c r="AA855" s="19" t="n">
        <f aca="false">IF(Z855=0,0,MAX(0,MIN(Z855,Parámetros!$G$19)-Parámetros!$F$19)*Parámetros!$E$19)</f>
        <v>0</v>
      </c>
      <c r="AB855" s="19" t="n">
        <f aca="false">IF(Z855=0,0,MAX(0,MIN(Z855,Parámetros!$G$20)-Parámetros!$F$20)*Parámetros!$E$20)</f>
        <v>0</v>
      </c>
      <c r="AC855" s="19" t="n">
        <f aca="false">IF(Z855=0,0,MAX(0,MIN(Z855,Parámetros!$G$21)-Parámetros!$F$21)*Parámetros!$E$21)</f>
        <v>0</v>
      </c>
      <c r="AD855" s="19" t="n">
        <f aca="false">IF(Z855=0,0,MAX(0,MIN(Z855,Parámetros!$G$22)-Parámetros!$F$22)*Parámetros!$E$22)</f>
        <v>0</v>
      </c>
      <c r="AE855" s="19" t="n">
        <f aca="false">IF(Z855=0,0,MAX(0,MIN(Z855,Parámetros!$G$23)-Parámetros!$F$23)*Parámetros!$E$23)</f>
        <v>0</v>
      </c>
      <c r="AF855" s="36" t="n">
        <f aca="false">SUM(AA855:AE855)</f>
        <v>0</v>
      </c>
      <c r="AG855" s="45" t="str">
        <f aca="false">IF(AM855&lt;=0,"-",INDEX(TR_TASA,MATCH(AM855,TR_DESDE,1)))</f>
        <v>-</v>
      </c>
      <c r="AH855" s="44" t="n">
        <f aca="false">IF($F855="Cese",1,IF($F855="Activo",INDEX(DIV_N,10),0))</f>
        <v>0</v>
      </c>
      <c r="AI855" s="44" t="n">
        <f aca="false">IF($F855="Cese",9,IF($F855="Activo",INDEX(DIV_HASTA,10),0))</f>
        <v>0</v>
      </c>
      <c r="AJ855" s="19" t="n">
        <f aca="false">IF(OR($F855="Activo",$F855="Cese"),SUMIFS(AV846:AV854,D846:D854,"&lt;="&amp;AI855),0)</f>
        <v>0</v>
      </c>
      <c r="AK855" s="19" t="n">
        <f aca="false">IF(OR($F855="Activo",$F855="Cese"),MAX(0,(AF855-AJ855)/AH855),0)</f>
        <v>0</v>
      </c>
      <c r="AL855" s="19" t="n">
        <f aca="false">IF(OR($F855="Activo",$F855="Cese"),K855+IF(PROY_BON="Sí",0,J855),0)</f>
        <v>0</v>
      </c>
      <c r="AM855" s="19" t="n">
        <f aca="false">IF(AL855&gt;0,MAX(0,X855+AL855-Y855),Z855)</f>
        <v>0</v>
      </c>
      <c r="AN855" s="19" t="n">
        <f aca="false">SUMPRODUCT((AM855&gt;TR_DESDE)*(AM855-TR_DESDE)*TR_INC)</f>
        <v>0</v>
      </c>
      <c r="AO855" s="19" t="n">
        <f aca="false">IF(AL855&gt;0,MAX(0,AN855-IF($F855="Cese",MAX(AF855,AJ855),AF855)),0)</f>
        <v>0</v>
      </c>
      <c r="AP855" s="46" t="n">
        <f aca="false">IF(OR($F855="Activo",$F855="Cese"),ROUND(AK855+AO855,2),0)</f>
        <v>0</v>
      </c>
      <c r="AQ855" s="19" t="n">
        <f aca="false">IF($F855="Cese",MAX(0,AJ855-AN855),0)</f>
        <v>0</v>
      </c>
      <c r="AR855" s="19" t="str">
        <f aca="false">IF($B855="","",IF(COUNTIFS(RP_COD,$B855,'Retenciones Planilla'!$L$6:$L$105,"&lt;&gt;")=0,"",SUMIFS('Retenciones Planilla'!$L$6:$L$105,RP_COD,$B855)))</f>
        <v/>
      </c>
      <c r="AS855" s="19" t="str">
        <f aca="false">IF(AR855="","",AR855-AP855)</f>
        <v/>
      </c>
      <c r="AT855" s="23" t="str">
        <f aca="false">IF($B855="","",IF(NOT(OR($F855="Activo",$F855="Cese")),IF(N(AR855)=0,"—","Revisar: sin vínculo"),IF(AR855="",IF(AP855=0,"No corresponde","Sin dato planilla"),IF(ABS(AS855)&lt;=TOL,"OK",IF(AS855&gt;0,"Retuvo de más","Retuvo de menos")))))</f>
        <v/>
      </c>
      <c r="AU855" s="19" t="n">
        <f aca="false">IF(AND(BASE_RET="Planilla (si existe)",AR855&lt;&gt;""),AR855,AP855)</f>
        <v>0</v>
      </c>
      <c r="AV855" s="19" t="n">
        <f aca="false">AU855+N855</f>
        <v>0</v>
      </c>
    </row>
    <row r="856" customFormat="false" ht="15" hidden="false" customHeight="false" outlineLevel="0" collapsed="false">
      <c r="A856" s="43" t="n">
        <v>71</v>
      </c>
      <c r="B856" s="35" t="str">
        <f aca="false">IF(Trabajadores!$B$76="","",Trabajadores!$B$76)</f>
        <v/>
      </c>
      <c r="C856" s="35" t="str">
        <f aca="false">IF($B856="","",Trabajadores!$D$76)</f>
        <v/>
      </c>
      <c r="D856" s="43" t="n">
        <v>11</v>
      </c>
      <c r="E856" s="23" t="s">
        <v>308</v>
      </c>
      <c r="F856" s="23" t="str">
        <f aca="false">IF($B856="","",IF(OR(11&lt;Trabajadores!$M$76,11&gt;Trabajadores!$N$76),"No vinculado",IF(AND(11=Trabajadores!$N$76,Trabajadores!$O$76="Sí"),"Cese","Activo")))</f>
        <v/>
      </c>
      <c r="G856" s="19" t="n">
        <f aca="false">IF($B856="",0,SUMIFS(Ingresos!$Y$6:$Y$1505,ING_COD,$B856,ING_CLASE,"ORD"))</f>
        <v>0</v>
      </c>
      <c r="H856" s="19" t="n">
        <f aca="false">IF($B856="",0,SUMIFS(Ingresos!$Y$6:$Y$1505,ING_COD,$B856,ING_CLASE,"ORD",ING_COMP,"Sí"))</f>
        <v>0</v>
      </c>
      <c r="I856" s="19" t="n">
        <f aca="false">IF($B856="",0,SUMIFS(Ingresos!$Y$6:$Y$1505,ING_COD,$B856,ING_CLASE,"GRA"))</f>
        <v>0</v>
      </c>
      <c r="J856" s="19" t="n">
        <f aca="false">IF($B856="",0,SUMIFS(Ingresos!$Y$6:$Y$1505,ING_COD,$B856,ING_CLASE,"BON"))</f>
        <v>0</v>
      </c>
      <c r="K856" s="19" t="n">
        <f aca="false">IF($B856="",0,SUMIFS(Ingresos!$Y$6:$Y$1505,ING_COD,$B856,ING_CLASE,"EXT"))</f>
        <v>0</v>
      </c>
      <c r="L856" s="19" t="n">
        <f aca="false">IF($B856="",0,SUMIFS(Ingresos!$Y$6:$Y$1505,ING_COD,$B856,ING_CLASE,"OTO"))</f>
        <v>0</v>
      </c>
      <c r="M856" s="19" t="n">
        <f aca="false">IF($B856="",0,SUMIFS(Ingresos!$Y$6:$Y$1505,ING_COD,$B856,ING_CLASE,"OTX"))</f>
        <v>0</v>
      </c>
      <c r="N856" s="19" t="n">
        <f aca="false">IF($B856="",0,SUMIFS(Ingresos!$Y$6:$Y$1505,ING_COD,$B856,ING_CLASE,"RETO"))</f>
        <v>0</v>
      </c>
      <c r="O856" s="19" t="n">
        <f aca="false">IF($B856="",0,SUMIFS(Ingresos!$Y$6:$Y$1505,ING_COD,$B856,ING_CLASE,"INA"))</f>
        <v>0</v>
      </c>
      <c r="P856" s="19" t="n">
        <f aca="false">G856+I856+J856+K856+L856+M856</f>
        <v>0</v>
      </c>
      <c r="Q856" s="44" t="n">
        <f aca="false">IF($F856="Activo",2,IF($F856="Cese",1,0))</f>
        <v>0</v>
      </c>
      <c r="R856" s="19" t="n">
        <f aca="false">G856*Q856</f>
        <v>0</v>
      </c>
      <c r="S856" s="19" t="n">
        <f aca="false">IF($F856="Activo",SUMIFS(I856:I857,$D856:$D857,"&lt;="&amp;Trabajadores!$N$76)+IF(PROY_BON="Sí",SUMIFS(J856:J857,$D856:$D857,"&lt;="&amp;Trabajadores!$N$76),0),IF($F856="Cese",I856+IF(PROY_BON="Sí",J856,0),0))</f>
        <v>0</v>
      </c>
      <c r="T856" s="19" t="n">
        <f aca="false">IF(OR($F856&lt;&gt;"Activo",Trabajadores!$I$76="No"),0,IF(I857=0,H856*(1+IF(PROY_BON="Sí",Trabajadores!$P$76,0))*Trabajadores!$S$76/6*(Trabajadores!$N$76&gt;=12),0))</f>
        <v>0</v>
      </c>
      <c r="U856" s="19" t="n">
        <f aca="false">IF($F856="Activo",IF(Trabajadores!$J$76="Sí",L856*2,L856),IF($F856="Cese",L856,0))</f>
        <v>0</v>
      </c>
      <c r="V856" s="19" t="n">
        <f aca="false">IF(OR($F856="Activo",$F856="Cese"),M856,0)</f>
        <v>0</v>
      </c>
      <c r="W856" s="19" t="n">
        <f aca="false">IF(OR($F856="Activo",$F856="Cese"),SUM(P846:P855),0)</f>
        <v>0</v>
      </c>
      <c r="X856" s="36" t="n">
        <f aca="false">IF(OR($F856="Activo",$F856="Cese"),R856+S856+T856+U856+V856+W856,0)</f>
        <v>0</v>
      </c>
      <c r="Y856" s="19" t="n">
        <f aca="false">IF(OR($F856="Activo",$F856="Cese"),DED_FIJA,0)</f>
        <v>0</v>
      </c>
      <c r="Z856" s="36" t="n">
        <f aca="false">MAX(0,X856-Y856)</f>
        <v>0</v>
      </c>
      <c r="AA856" s="19" t="n">
        <f aca="false">IF(Z856=0,0,MAX(0,MIN(Z856,Parámetros!$G$19)-Parámetros!$F$19)*Parámetros!$E$19)</f>
        <v>0</v>
      </c>
      <c r="AB856" s="19" t="n">
        <f aca="false">IF(Z856=0,0,MAX(0,MIN(Z856,Parámetros!$G$20)-Parámetros!$F$20)*Parámetros!$E$20)</f>
        <v>0</v>
      </c>
      <c r="AC856" s="19" t="n">
        <f aca="false">IF(Z856=0,0,MAX(0,MIN(Z856,Parámetros!$G$21)-Parámetros!$F$21)*Parámetros!$E$21)</f>
        <v>0</v>
      </c>
      <c r="AD856" s="19" t="n">
        <f aca="false">IF(Z856=0,0,MAX(0,MIN(Z856,Parámetros!$G$22)-Parámetros!$F$22)*Parámetros!$E$22)</f>
        <v>0</v>
      </c>
      <c r="AE856" s="19" t="n">
        <f aca="false">IF(Z856=0,0,MAX(0,MIN(Z856,Parámetros!$G$23)-Parámetros!$F$23)*Parámetros!$E$23)</f>
        <v>0</v>
      </c>
      <c r="AF856" s="36" t="n">
        <f aca="false">SUM(AA856:AE856)</f>
        <v>0</v>
      </c>
      <c r="AG856" s="45" t="str">
        <f aca="false">IF(AM856&lt;=0,"-",INDEX(TR_TASA,MATCH(AM856,TR_DESDE,1)))</f>
        <v>-</v>
      </c>
      <c r="AH856" s="44" t="n">
        <f aca="false">IF($F856="Cese",1,IF($F856="Activo",INDEX(DIV_N,11),0))</f>
        <v>0</v>
      </c>
      <c r="AI856" s="44" t="n">
        <f aca="false">IF($F856="Cese",10,IF($F856="Activo",INDEX(DIV_HASTA,11),0))</f>
        <v>0</v>
      </c>
      <c r="AJ856" s="19" t="n">
        <f aca="false">IF(OR($F856="Activo",$F856="Cese"),SUMIFS(AV846:AV855,D846:D855,"&lt;="&amp;AI856),0)</f>
        <v>0</v>
      </c>
      <c r="AK856" s="19" t="n">
        <f aca="false">IF(OR($F856="Activo",$F856="Cese"),MAX(0,(AF856-AJ856)/AH856),0)</f>
        <v>0</v>
      </c>
      <c r="AL856" s="19" t="n">
        <f aca="false">IF(OR($F856="Activo",$F856="Cese"),K856+IF(PROY_BON="Sí",0,J856),0)</f>
        <v>0</v>
      </c>
      <c r="AM856" s="19" t="n">
        <f aca="false">IF(AL856&gt;0,MAX(0,X856+AL856-Y856),Z856)</f>
        <v>0</v>
      </c>
      <c r="AN856" s="19" t="n">
        <f aca="false">SUMPRODUCT((AM856&gt;TR_DESDE)*(AM856-TR_DESDE)*TR_INC)</f>
        <v>0</v>
      </c>
      <c r="AO856" s="19" t="n">
        <f aca="false">IF(AL856&gt;0,MAX(0,AN856-IF($F856="Cese",MAX(AF856,AJ856),AF856)),0)</f>
        <v>0</v>
      </c>
      <c r="AP856" s="46" t="n">
        <f aca="false">IF(OR($F856="Activo",$F856="Cese"),ROUND(AK856+AO856,2),0)</f>
        <v>0</v>
      </c>
      <c r="AQ856" s="19" t="n">
        <f aca="false">IF($F856="Cese",MAX(0,AJ856-AN856),0)</f>
        <v>0</v>
      </c>
      <c r="AR856" s="19" t="str">
        <f aca="false">IF($B856="","",IF(COUNTIFS(RP_COD,$B856,'Retenciones Planilla'!$M$6:$M$105,"&lt;&gt;")=0,"",SUMIFS('Retenciones Planilla'!$M$6:$M$105,RP_COD,$B856)))</f>
        <v/>
      </c>
      <c r="AS856" s="19" t="str">
        <f aca="false">IF(AR856="","",AR856-AP856)</f>
        <v/>
      </c>
      <c r="AT856" s="23" t="str">
        <f aca="false">IF($B856="","",IF(NOT(OR($F856="Activo",$F856="Cese")),IF(N(AR856)=0,"—","Revisar: sin vínculo"),IF(AR856="",IF(AP856=0,"No corresponde","Sin dato planilla"),IF(ABS(AS856)&lt;=TOL,"OK",IF(AS856&gt;0,"Retuvo de más","Retuvo de menos")))))</f>
        <v/>
      </c>
      <c r="AU856" s="19" t="n">
        <f aca="false">IF(AND(BASE_RET="Planilla (si existe)",AR856&lt;&gt;""),AR856,AP856)</f>
        <v>0</v>
      </c>
      <c r="AV856" s="19" t="n">
        <f aca="false">AU856+N856</f>
        <v>0</v>
      </c>
    </row>
    <row r="857" customFormat="false" ht="15" hidden="false" customHeight="false" outlineLevel="0" collapsed="false">
      <c r="A857" s="43" t="n">
        <v>71</v>
      </c>
      <c r="B857" s="35" t="str">
        <f aca="false">IF(Trabajadores!$B$76="","",Trabajadores!$B$76)</f>
        <v/>
      </c>
      <c r="C857" s="35" t="str">
        <f aca="false">IF($B857="","",Trabajadores!$D$76)</f>
        <v/>
      </c>
      <c r="D857" s="43" t="n">
        <v>12</v>
      </c>
      <c r="E857" s="23" t="s">
        <v>309</v>
      </c>
      <c r="F857" s="23" t="str">
        <f aca="false">IF($B857="","",IF(OR(12&lt;Trabajadores!$M$76,12&gt;Trabajadores!$N$76),"No vinculado",IF(AND(12=Trabajadores!$N$76,Trabajadores!$O$76="Sí"),"Cese","Activo")))</f>
        <v/>
      </c>
      <c r="G857" s="19" t="n">
        <f aca="false">IF($B857="",0,SUMIFS(Ingresos!$Z$6:$Z$1505,ING_COD,$B857,ING_CLASE,"ORD"))</f>
        <v>0</v>
      </c>
      <c r="H857" s="19" t="n">
        <f aca="false">IF($B857="",0,SUMIFS(Ingresos!$Z$6:$Z$1505,ING_COD,$B857,ING_CLASE,"ORD",ING_COMP,"Sí"))</f>
        <v>0</v>
      </c>
      <c r="I857" s="19" t="n">
        <f aca="false">IF($B857="",0,SUMIFS(Ingresos!$Z$6:$Z$1505,ING_COD,$B857,ING_CLASE,"GRA"))</f>
        <v>0</v>
      </c>
      <c r="J857" s="19" t="n">
        <f aca="false">IF($B857="",0,SUMIFS(Ingresos!$Z$6:$Z$1505,ING_COD,$B857,ING_CLASE,"BON"))</f>
        <v>0</v>
      </c>
      <c r="K857" s="19" t="n">
        <f aca="false">IF($B857="",0,SUMIFS(Ingresos!$Z$6:$Z$1505,ING_COD,$B857,ING_CLASE,"EXT"))</f>
        <v>0</v>
      </c>
      <c r="L857" s="19" t="n">
        <f aca="false">IF($B857="",0,SUMIFS(Ingresos!$Z$6:$Z$1505,ING_COD,$B857,ING_CLASE,"OTO"))</f>
        <v>0</v>
      </c>
      <c r="M857" s="19" t="n">
        <f aca="false">IF($B857="",0,SUMIFS(Ingresos!$Z$6:$Z$1505,ING_COD,$B857,ING_CLASE,"OTX"))</f>
        <v>0</v>
      </c>
      <c r="N857" s="19" t="n">
        <f aca="false">IF($B857="",0,SUMIFS(Ingresos!$Z$6:$Z$1505,ING_COD,$B857,ING_CLASE,"RETO"))</f>
        <v>0</v>
      </c>
      <c r="O857" s="19" t="n">
        <f aca="false">IF($B857="",0,SUMIFS(Ingresos!$Z$6:$Z$1505,ING_COD,$B857,ING_CLASE,"INA"))</f>
        <v>0</v>
      </c>
      <c r="P857" s="19" t="n">
        <f aca="false">G857+I857+J857+K857+L857+M857</f>
        <v>0</v>
      </c>
      <c r="Q857" s="44" t="n">
        <f aca="false">IF($F857="Activo",1,IF($F857="Cese",1,0))</f>
        <v>0</v>
      </c>
      <c r="R857" s="19" t="n">
        <f aca="false">G857*Q857</f>
        <v>0</v>
      </c>
      <c r="S857" s="19" t="n">
        <f aca="false">IF($F857="Activo",SUMIFS(I857:I857,$D857:$D857,"&lt;="&amp;Trabajadores!$N$76)+IF(PROY_BON="Sí",SUMIFS(J857:J857,$D857:$D857,"&lt;="&amp;Trabajadores!$N$76),0),IF($F857="Cese",I857+IF(PROY_BON="Sí",J857,0),0))</f>
        <v>0</v>
      </c>
      <c r="T857" s="19" t="n">
        <f aca="false">0</f>
        <v>0</v>
      </c>
      <c r="U857" s="19" t="n">
        <f aca="false">IF($F857="Activo",IF(Trabajadores!$J$76="Sí",L857*1,L857),IF($F857="Cese",L857,0))</f>
        <v>0</v>
      </c>
      <c r="V857" s="19" t="n">
        <f aca="false">IF(OR($F857="Activo",$F857="Cese"),M857,0)</f>
        <v>0</v>
      </c>
      <c r="W857" s="19" t="n">
        <f aca="false">IF(OR($F857="Activo",$F857="Cese"),SUM(P846:P856),0)</f>
        <v>0</v>
      </c>
      <c r="X857" s="36" t="n">
        <f aca="false">IF(OR($F857="Activo",$F857="Cese"),R857+S857+T857+U857+V857+W857,0)</f>
        <v>0</v>
      </c>
      <c r="Y857" s="19" t="n">
        <f aca="false">IF(OR($F857="Activo",$F857="Cese"),DED_FIJA,0)</f>
        <v>0</v>
      </c>
      <c r="Z857" s="36" t="n">
        <f aca="false">MAX(0,X857-Y857)</f>
        <v>0</v>
      </c>
      <c r="AA857" s="19" t="n">
        <f aca="false">IF(Z857=0,0,MAX(0,MIN(Z857,Parámetros!$G$19)-Parámetros!$F$19)*Parámetros!$E$19)</f>
        <v>0</v>
      </c>
      <c r="AB857" s="19" t="n">
        <f aca="false">IF(Z857=0,0,MAX(0,MIN(Z857,Parámetros!$G$20)-Parámetros!$F$20)*Parámetros!$E$20)</f>
        <v>0</v>
      </c>
      <c r="AC857" s="19" t="n">
        <f aca="false">IF(Z857=0,0,MAX(0,MIN(Z857,Parámetros!$G$21)-Parámetros!$F$21)*Parámetros!$E$21)</f>
        <v>0</v>
      </c>
      <c r="AD857" s="19" t="n">
        <f aca="false">IF(Z857=0,0,MAX(0,MIN(Z857,Parámetros!$G$22)-Parámetros!$F$22)*Parámetros!$E$22)</f>
        <v>0</v>
      </c>
      <c r="AE857" s="19" t="n">
        <f aca="false">IF(Z857=0,0,MAX(0,MIN(Z857,Parámetros!$G$23)-Parámetros!$F$23)*Parámetros!$E$23)</f>
        <v>0</v>
      </c>
      <c r="AF857" s="36" t="n">
        <f aca="false">SUM(AA857:AE857)</f>
        <v>0</v>
      </c>
      <c r="AG857" s="45" t="str">
        <f aca="false">IF(AM857&lt;=0,"-",INDEX(TR_TASA,MATCH(AM857,TR_DESDE,1)))</f>
        <v>-</v>
      </c>
      <c r="AH857" s="44" t="n">
        <f aca="false">IF($F857="Cese",1,IF($F857="Activo",INDEX(DIV_N,12),0))</f>
        <v>0</v>
      </c>
      <c r="AI857" s="44" t="n">
        <f aca="false">IF($F857="Cese",11,IF($F857="Activo",INDEX(DIV_HASTA,12),0))</f>
        <v>0</v>
      </c>
      <c r="AJ857" s="19" t="n">
        <f aca="false">IF(OR($F857="Activo",$F857="Cese"),SUMIFS(AV846:AV856,D846:D856,"&lt;="&amp;AI857),0)</f>
        <v>0</v>
      </c>
      <c r="AK857" s="19" t="n">
        <f aca="false">IF(OR($F857="Activo",$F857="Cese"),MAX(0,(AF857-AJ857)/AH857),0)</f>
        <v>0</v>
      </c>
      <c r="AL857" s="19" t="n">
        <f aca="false">IF(OR($F857="Activo",$F857="Cese"),K857+IF(PROY_BON="Sí",0,J857),0)</f>
        <v>0</v>
      </c>
      <c r="AM857" s="19" t="n">
        <f aca="false">IF(AL857&gt;0,MAX(0,X857+AL857-Y857),Z857)</f>
        <v>0</v>
      </c>
      <c r="AN857" s="19" t="n">
        <f aca="false">SUMPRODUCT((AM857&gt;TR_DESDE)*(AM857-TR_DESDE)*TR_INC)</f>
        <v>0</v>
      </c>
      <c r="AO857" s="19" t="n">
        <f aca="false">IF(AL857&gt;0,MAX(0,AN857-IF(TRUE(),MAX(AF857,AJ857),AF857)),0)</f>
        <v>0</v>
      </c>
      <c r="AP857" s="46" t="n">
        <f aca="false">IF(OR($F857="Activo",$F857="Cese"),ROUND(AK857+AO857,2),0)</f>
        <v>0</v>
      </c>
      <c r="AQ857" s="19" t="n">
        <f aca="false">IF(OR($F857="Activo",$F857="Cese"),MAX(0,AJ857-AN857),0)</f>
        <v>0</v>
      </c>
      <c r="AR857" s="19" t="str">
        <f aca="false">IF($B857="","",IF(COUNTIFS(RP_COD,$B857,'Retenciones Planilla'!$N$6:$N$105,"&lt;&gt;")=0,"",SUMIFS('Retenciones Planilla'!$N$6:$N$105,RP_COD,$B857)))</f>
        <v/>
      </c>
      <c r="AS857" s="19" t="str">
        <f aca="false">IF(AR857="","",AR857-AP857)</f>
        <v/>
      </c>
      <c r="AT857" s="23" t="str">
        <f aca="false">IF($B857="","",IF(NOT(OR($F857="Activo",$F857="Cese")),IF(N(AR857)=0,"—","Revisar: sin vínculo"),IF(AR857="",IF(AP857=0,"No corresponde","Sin dato planilla"),IF(ABS(AS857)&lt;=TOL,"OK",IF(AS857&gt;0,"Retuvo de más","Retuvo de menos")))))</f>
        <v/>
      </c>
      <c r="AU857" s="19" t="n">
        <f aca="false">IF(AND(BASE_RET="Planilla (si existe)",AR857&lt;&gt;""),AR857,AP857)</f>
        <v>0</v>
      </c>
      <c r="AV857" s="19" t="n">
        <f aca="false">AU857+N857</f>
        <v>0</v>
      </c>
    </row>
    <row r="858" customFormat="false" ht="15" hidden="false" customHeight="false" outlineLevel="0" collapsed="false">
      <c r="A858" s="43" t="n">
        <v>72</v>
      </c>
      <c r="B858" s="35" t="str">
        <f aca="false">IF(Trabajadores!$B$77="","",Trabajadores!$B$77)</f>
        <v/>
      </c>
      <c r="C858" s="35" t="str">
        <f aca="false">IF($B858="","",Trabajadores!$D$77)</f>
        <v/>
      </c>
      <c r="D858" s="43" t="n">
        <v>1</v>
      </c>
      <c r="E858" s="23" t="s">
        <v>298</v>
      </c>
      <c r="F858" s="23" t="str">
        <f aca="false">IF($B858="","",IF(OR(1&lt;Trabajadores!$M$77,1&gt;Trabajadores!$N$77),"No vinculado",IF(AND(1=Trabajadores!$N$77,Trabajadores!$O$77="Sí"),"Cese","Activo")))</f>
        <v/>
      </c>
      <c r="G858" s="19" t="n">
        <f aca="false">IF($B858="",0,SUMIFS(Ingresos!$O$6:$O$1505,ING_COD,$B858,ING_CLASE,"ORD"))</f>
        <v>0</v>
      </c>
      <c r="H858" s="19" t="n">
        <f aca="false">IF($B858="",0,SUMIFS(Ingresos!$O$6:$O$1505,ING_COD,$B858,ING_CLASE,"ORD",ING_COMP,"Sí"))</f>
        <v>0</v>
      </c>
      <c r="I858" s="19" t="n">
        <f aca="false">IF($B858="",0,SUMIFS(Ingresos!$O$6:$O$1505,ING_COD,$B858,ING_CLASE,"GRA"))</f>
        <v>0</v>
      </c>
      <c r="J858" s="19" t="n">
        <f aca="false">IF($B858="",0,SUMIFS(Ingresos!$O$6:$O$1505,ING_COD,$B858,ING_CLASE,"BON"))</f>
        <v>0</v>
      </c>
      <c r="K858" s="19" t="n">
        <f aca="false">IF($B858="",0,SUMIFS(Ingresos!$O$6:$O$1505,ING_COD,$B858,ING_CLASE,"EXT"))</f>
        <v>0</v>
      </c>
      <c r="L858" s="19" t="n">
        <f aca="false">IF($B858="",0,SUMIFS(Ingresos!$O$6:$O$1505,ING_COD,$B858,ING_CLASE,"OTO"))</f>
        <v>0</v>
      </c>
      <c r="M858" s="19" t="n">
        <f aca="false">IF($B858="",0,SUMIFS(Ingresos!$O$6:$O$1505,ING_COD,$B858,ING_CLASE,"OTX"))</f>
        <v>0</v>
      </c>
      <c r="N858" s="19" t="n">
        <f aca="false">IF($B858="",0,SUMIFS(Ingresos!$O$6:$O$1505,ING_COD,$B858,ING_CLASE,"RETO"))</f>
        <v>0</v>
      </c>
      <c r="O858" s="19" t="n">
        <f aca="false">IF($B858="",0,SUMIFS(Ingresos!$O$6:$O$1505,ING_COD,$B858,ING_CLASE,"INA"))</f>
        <v>0</v>
      </c>
      <c r="P858" s="19" t="n">
        <f aca="false">G858+I858+J858+K858+L858+M858</f>
        <v>0</v>
      </c>
      <c r="Q858" s="44" t="n">
        <f aca="false">IF($F858="Activo",12,IF($F858="Cese",1,0))</f>
        <v>0</v>
      </c>
      <c r="R858" s="19" t="n">
        <f aca="false">G858*Q858</f>
        <v>0</v>
      </c>
      <c r="S858" s="19" t="n">
        <f aca="false">IF($F858="Activo",SUMIFS(I858:I869,$D858:$D869,"&lt;="&amp;Trabajadores!$N$77)+IF(PROY_BON="Sí",SUMIFS(J858:J869,$D858:$D869,"&lt;="&amp;Trabajadores!$N$77),0),IF($F858="Cese",I858+IF(PROY_BON="Sí",J858,0),0))</f>
        <v>0</v>
      </c>
      <c r="T858" s="19" t="n">
        <f aca="false">IF(OR($F858&lt;&gt;"Activo",Trabajadores!$I$77="No"),0,IF(I864=0,H858*(1+IF(PROY_BON="Sí",Trabajadores!$P$77,0))*Trabajadores!$R$77/6*(Trabajadores!$N$77&gt;=7),0)+IF(I869=0,H858*(1+IF(PROY_BON="Sí",Trabajadores!$P$77,0))*Trabajadores!$S$77/6*(Trabajadores!$N$77&gt;=12),0))</f>
        <v>0</v>
      </c>
      <c r="U858" s="19" t="n">
        <f aca="false">IF($F858="Activo",IF(Trabajadores!$J$77="Sí",L858*12,L858),IF($F858="Cese",L858,0))</f>
        <v>0</v>
      </c>
      <c r="V858" s="19" t="n">
        <f aca="false">IF(OR($F858="Activo",$F858="Cese"),M858,0)</f>
        <v>0</v>
      </c>
      <c r="W858" s="19" t="n">
        <f aca="false">0</f>
        <v>0</v>
      </c>
      <c r="X858" s="36" t="n">
        <f aca="false">IF(OR($F858="Activo",$F858="Cese"),R858+S858+T858+U858+V858+W858,0)</f>
        <v>0</v>
      </c>
      <c r="Y858" s="19" t="n">
        <f aca="false">IF(OR($F858="Activo",$F858="Cese"),DED_FIJA,0)</f>
        <v>0</v>
      </c>
      <c r="Z858" s="36" t="n">
        <f aca="false">MAX(0,X858-Y858)</f>
        <v>0</v>
      </c>
      <c r="AA858" s="19" t="n">
        <f aca="false">IF(Z858=0,0,MAX(0,MIN(Z858,Parámetros!$G$19)-Parámetros!$F$19)*Parámetros!$E$19)</f>
        <v>0</v>
      </c>
      <c r="AB858" s="19" t="n">
        <f aca="false">IF(Z858=0,0,MAX(0,MIN(Z858,Parámetros!$G$20)-Parámetros!$F$20)*Parámetros!$E$20)</f>
        <v>0</v>
      </c>
      <c r="AC858" s="19" t="n">
        <f aca="false">IF(Z858=0,0,MAX(0,MIN(Z858,Parámetros!$G$21)-Parámetros!$F$21)*Parámetros!$E$21)</f>
        <v>0</v>
      </c>
      <c r="AD858" s="19" t="n">
        <f aca="false">IF(Z858=0,0,MAX(0,MIN(Z858,Parámetros!$G$22)-Parámetros!$F$22)*Parámetros!$E$22)</f>
        <v>0</v>
      </c>
      <c r="AE858" s="19" t="n">
        <f aca="false">IF(Z858=0,0,MAX(0,MIN(Z858,Parámetros!$G$23)-Parámetros!$F$23)*Parámetros!$E$23)</f>
        <v>0</v>
      </c>
      <c r="AF858" s="36" t="n">
        <f aca="false">SUM(AA858:AE858)</f>
        <v>0</v>
      </c>
      <c r="AG858" s="45" t="str">
        <f aca="false">IF(AM858&lt;=0,"-",INDEX(TR_TASA,MATCH(AM858,TR_DESDE,1)))</f>
        <v>-</v>
      </c>
      <c r="AH858" s="44" t="n">
        <f aca="false">IF($F858="Cese",1,IF($F858="Activo",INDEX(DIV_N,1),0))</f>
        <v>0</v>
      </c>
      <c r="AI858" s="44" t="n">
        <f aca="false">IF($F858="Cese",0,IF($F858="Activo",INDEX(DIV_HASTA,1),0))</f>
        <v>0</v>
      </c>
      <c r="AJ858" s="19" t="n">
        <f aca="false">0</f>
        <v>0</v>
      </c>
      <c r="AK858" s="19" t="n">
        <f aca="false">IF(OR($F858="Activo",$F858="Cese"),MAX(0,(AF858-AJ858)/AH858),0)</f>
        <v>0</v>
      </c>
      <c r="AL858" s="19" t="n">
        <f aca="false">IF(OR($F858="Activo",$F858="Cese"),K858+IF(PROY_BON="Sí",0,J858),0)</f>
        <v>0</v>
      </c>
      <c r="AM858" s="19" t="n">
        <f aca="false">IF(AL858&gt;0,MAX(0,X858+AL858-Y858),Z858)</f>
        <v>0</v>
      </c>
      <c r="AN858" s="19" t="n">
        <f aca="false">SUMPRODUCT((AM858&gt;TR_DESDE)*(AM858-TR_DESDE)*TR_INC)</f>
        <v>0</v>
      </c>
      <c r="AO858" s="19" t="n">
        <f aca="false">IF(AL858&gt;0,MAX(0,AN858-IF($F858="Cese",MAX(AF858,AJ858),AF858)),0)</f>
        <v>0</v>
      </c>
      <c r="AP858" s="46" t="n">
        <f aca="false">IF(OR($F858="Activo",$F858="Cese"),ROUND(AK858+AO858,2),0)</f>
        <v>0</v>
      </c>
      <c r="AQ858" s="19" t="n">
        <f aca="false">IF($F858="Cese",MAX(0,AJ858-AN858),0)</f>
        <v>0</v>
      </c>
      <c r="AR858" s="19" t="str">
        <f aca="false">IF($B858="","",IF(COUNTIFS(RP_COD,$B858,'Retenciones Planilla'!$C$6:$C$105,"&lt;&gt;")=0,"",SUMIFS('Retenciones Planilla'!$C$6:$C$105,RP_COD,$B858)))</f>
        <v/>
      </c>
      <c r="AS858" s="19" t="str">
        <f aca="false">IF(AR858="","",AR858-AP858)</f>
        <v/>
      </c>
      <c r="AT858" s="23" t="str">
        <f aca="false">IF($B858="","",IF(NOT(OR($F858="Activo",$F858="Cese")),IF(N(AR858)=0,"—","Revisar: sin vínculo"),IF(AR858="",IF(AP858=0,"No corresponde","Sin dato planilla"),IF(ABS(AS858)&lt;=TOL,"OK",IF(AS858&gt;0,"Retuvo de más","Retuvo de menos")))))</f>
        <v/>
      </c>
      <c r="AU858" s="19" t="n">
        <f aca="false">IF(AND(BASE_RET="Planilla (si existe)",AR858&lt;&gt;""),AR858,AP858)</f>
        <v>0</v>
      </c>
      <c r="AV858" s="19" t="n">
        <f aca="false">AU858+N858</f>
        <v>0</v>
      </c>
    </row>
    <row r="859" customFormat="false" ht="15" hidden="false" customHeight="false" outlineLevel="0" collapsed="false">
      <c r="A859" s="43" t="n">
        <v>72</v>
      </c>
      <c r="B859" s="35" t="str">
        <f aca="false">IF(Trabajadores!$B$77="","",Trabajadores!$B$77)</f>
        <v/>
      </c>
      <c r="C859" s="35" t="str">
        <f aca="false">IF($B859="","",Trabajadores!$D$77)</f>
        <v/>
      </c>
      <c r="D859" s="43" t="n">
        <v>2</v>
      </c>
      <c r="E859" s="23" t="s">
        <v>299</v>
      </c>
      <c r="F859" s="23" t="str">
        <f aca="false">IF($B859="","",IF(OR(2&lt;Trabajadores!$M$77,2&gt;Trabajadores!$N$77),"No vinculado",IF(AND(2=Trabajadores!$N$77,Trabajadores!$O$77="Sí"),"Cese","Activo")))</f>
        <v/>
      </c>
      <c r="G859" s="19" t="n">
        <f aca="false">IF($B859="",0,SUMIFS(Ingresos!$P$6:$P$1505,ING_COD,$B859,ING_CLASE,"ORD"))</f>
        <v>0</v>
      </c>
      <c r="H859" s="19" t="n">
        <f aca="false">IF($B859="",0,SUMIFS(Ingresos!$P$6:$P$1505,ING_COD,$B859,ING_CLASE,"ORD",ING_COMP,"Sí"))</f>
        <v>0</v>
      </c>
      <c r="I859" s="19" t="n">
        <f aca="false">IF($B859="",0,SUMIFS(Ingresos!$P$6:$P$1505,ING_COD,$B859,ING_CLASE,"GRA"))</f>
        <v>0</v>
      </c>
      <c r="J859" s="19" t="n">
        <f aca="false">IF($B859="",0,SUMIFS(Ingresos!$P$6:$P$1505,ING_COD,$B859,ING_CLASE,"BON"))</f>
        <v>0</v>
      </c>
      <c r="K859" s="19" t="n">
        <f aca="false">IF($B859="",0,SUMIFS(Ingresos!$P$6:$P$1505,ING_COD,$B859,ING_CLASE,"EXT"))</f>
        <v>0</v>
      </c>
      <c r="L859" s="19" t="n">
        <f aca="false">IF($B859="",0,SUMIFS(Ingresos!$P$6:$P$1505,ING_COD,$B859,ING_CLASE,"OTO"))</f>
        <v>0</v>
      </c>
      <c r="M859" s="19" t="n">
        <f aca="false">IF($B859="",0,SUMIFS(Ingresos!$P$6:$P$1505,ING_COD,$B859,ING_CLASE,"OTX"))</f>
        <v>0</v>
      </c>
      <c r="N859" s="19" t="n">
        <f aca="false">IF($B859="",0,SUMIFS(Ingresos!$P$6:$P$1505,ING_COD,$B859,ING_CLASE,"RETO"))</f>
        <v>0</v>
      </c>
      <c r="O859" s="19" t="n">
        <f aca="false">IF($B859="",0,SUMIFS(Ingresos!$P$6:$P$1505,ING_COD,$B859,ING_CLASE,"INA"))</f>
        <v>0</v>
      </c>
      <c r="P859" s="19" t="n">
        <f aca="false">G859+I859+J859+K859+L859+M859</f>
        <v>0</v>
      </c>
      <c r="Q859" s="44" t="n">
        <f aca="false">IF($F859="Activo",11,IF($F859="Cese",1,0))</f>
        <v>0</v>
      </c>
      <c r="R859" s="19" t="n">
        <f aca="false">G859*Q859</f>
        <v>0</v>
      </c>
      <c r="S859" s="19" t="n">
        <f aca="false">IF($F859="Activo",SUMIFS(I859:I869,$D859:$D869,"&lt;="&amp;Trabajadores!$N$77)+IF(PROY_BON="Sí",SUMIFS(J859:J869,$D859:$D869,"&lt;="&amp;Trabajadores!$N$77),0),IF($F859="Cese",I859+IF(PROY_BON="Sí",J859,0),0))</f>
        <v>0</v>
      </c>
      <c r="T859" s="19" t="n">
        <f aca="false">IF(OR($F859&lt;&gt;"Activo",Trabajadores!$I$77="No"),0,IF(I864=0,H859*(1+IF(PROY_BON="Sí",Trabajadores!$P$77,0))*Trabajadores!$R$77/6*(Trabajadores!$N$77&gt;=7),0)+IF(I869=0,H859*(1+IF(PROY_BON="Sí",Trabajadores!$P$77,0))*Trabajadores!$S$77/6*(Trabajadores!$N$77&gt;=12),0))</f>
        <v>0</v>
      </c>
      <c r="U859" s="19" t="n">
        <f aca="false">IF($F859="Activo",IF(Trabajadores!$J$77="Sí",L859*11,L859),IF($F859="Cese",L859,0))</f>
        <v>0</v>
      </c>
      <c r="V859" s="19" t="n">
        <f aca="false">IF(OR($F859="Activo",$F859="Cese"),M859,0)</f>
        <v>0</v>
      </c>
      <c r="W859" s="19" t="n">
        <f aca="false">IF(OR($F859="Activo",$F859="Cese"),SUM(P858:P858),0)</f>
        <v>0</v>
      </c>
      <c r="X859" s="36" t="n">
        <f aca="false">IF(OR($F859="Activo",$F859="Cese"),R859+S859+T859+U859+V859+W859,0)</f>
        <v>0</v>
      </c>
      <c r="Y859" s="19" t="n">
        <f aca="false">IF(OR($F859="Activo",$F859="Cese"),DED_FIJA,0)</f>
        <v>0</v>
      </c>
      <c r="Z859" s="36" t="n">
        <f aca="false">MAX(0,X859-Y859)</f>
        <v>0</v>
      </c>
      <c r="AA859" s="19" t="n">
        <f aca="false">IF(Z859=0,0,MAX(0,MIN(Z859,Parámetros!$G$19)-Parámetros!$F$19)*Parámetros!$E$19)</f>
        <v>0</v>
      </c>
      <c r="AB859" s="19" t="n">
        <f aca="false">IF(Z859=0,0,MAX(0,MIN(Z859,Parámetros!$G$20)-Parámetros!$F$20)*Parámetros!$E$20)</f>
        <v>0</v>
      </c>
      <c r="AC859" s="19" t="n">
        <f aca="false">IF(Z859=0,0,MAX(0,MIN(Z859,Parámetros!$G$21)-Parámetros!$F$21)*Parámetros!$E$21)</f>
        <v>0</v>
      </c>
      <c r="AD859" s="19" t="n">
        <f aca="false">IF(Z859=0,0,MAX(0,MIN(Z859,Parámetros!$G$22)-Parámetros!$F$22)*Parámetros!$E$22)</f>
        <v>0</v>
      </c>
      <c r="AE859" s="19" t="n">
        <f aca="false">IF(Z859=0,0,MAX(0,MIN(Z859,Parámetros!$G$23)-Parámetros!$F$23)*Parámetros!$E$23)</f>
        <v>0</v>
      </c>
      <c r="AF859" s="36" t="n">
        <f aca="false">SUM(AA859:AE859)</f>
        <v>0</v>
      </c>
      <c r="AG859" s="45" t="str">
        <f aca="false">IF(AM859&lt;=0,"-",INDEX(TR_TASA,MATCH(AM859,TR_DESDE,1)))</f>
        <v>-</v>
      </c>
      <c r="AH859" s="44" t="n">
        <f aca="false">IF($F859="Cese",1,IF($F859="Activo",INDEX(DIV_N,2),0))</f>
        <v>0</v>
      </c>
      <c r="AI859" s="44" t="n">
        <f aca="false">IF($F859="Cese",1,IF($F859="Activo",INDEX(DIV_HASTA,2),0))</f>
        <v>0</v>
      </c>
      <c r="AJ859" s="19" t="n">
        <f aca="false">IF(OR($F859="Activo",$F859="Cese"),SUMIFS(AV858:AV858,D858:D858,"&lt;="&amp;AI859),0)</f>
        <v>0</v>
      </c>
      <c r="AK859" s="19" t="n">
        <f aca="false">IF(OR($F859="Activo",$F859="Cese"),MAX(0,(AF859-AJ859)/AH859),0)</f>
        <v>0</v>
      </c>
      <c r="AL859" s="19" t="n">
        <f aca="false">IF(OR($F859="Activo",$F859="Cese"),K859+IF(PROY_BON="Sí",0,J859),0)</f>
        <v>0</v>
      </c>
      <c r="AM859" s="19" t="n">
        <f aca="false">IF(AL859&gt;0,MAX(0,X859+AL859-Y859),Z859)</f>
        <v>0</v>
      </c>
      <c r="AN859" s="19" t="n">
        <f aca="false">SUMPRODUCT((AM859&gt;TR_DESDE)*(AM859-TR_DESDE)*TR_INC)</f>
        <v>0</v>
      </c>
      <c r="AO859" s="19" t="n">
        <f aca="false">IF(AL859&gt;0,MAX(0,AN859-IF($F859="Cese",MAX(AF859,AJ859),AF859)),0)</f>
        <v>0</v>
      </c>
      <c r="AP859" s="46" t="n">
        <f aca="false">IF(OR($F859="Activo",$F859="Cese"),ROUND(AK859+AO859,2),0)</f>
        <v>0</v>
      </c>
      <c r="AQ859" s="19" t="n">
        <f aca="false">IF($F859="Cese",MAX(0,AJ859-AN859),0)</f>
        <v>0</v>
      </c>
      <c r="AR859" s="19" t="str">
        <f aca="false">IF($B859="","",IF(COUNTIFS(RP_COD,$B859,'Retenciones Planilla'!$D$6:$D$105,"&lt;&gt;")=0,"",SUMIFS('Retenciones Planilla'!$D$6:$D$105,RP_COD,$B859)))</f>
        <v/>
      </c>
      <c r="AS859" s="19" t="str">
        <f aca="false">IF(AR859="","",AR859-AP859)</f>
        <v/>
      </c>
      <c r="AT859" s="23" t="str">
        <f aca="false">IF($B859="","",IF(NOT(OR($F859="Activo",$F859="Cese")),IF(N(AR859)=0,"—","Revisar: sin vínculo"),IF(AR859="",IF(AP859=0,"No corresponde","Sin dato planilla"),IF(ABS(AS859)&lt;=TOL,"OK",IF(AS859&gt;0,"Retuvo de más","Retuvo de menos")))))</f>
        <v/>
      </c>
      <c r="AU859" s="19" t="n">
        <f aca="false">IF(AND(BASE_RET="Planilla (si existe)",AR859&lt;&gt;""),AR859,AP859)</f>
        <v>0</v>
      </c>
      <c r="AV859" s="19" t="n">
        <f aca="false">AU859+N859</f>
        <v>0</v>
      </c>
    </row>
    <row r="860" customFormat="false" ht="15" hidden="false" customHeight="false" outlineLevel="0" collapsed="false">
      <c r="A860" s="43" t="n">
        <v>72</v>
      </c>
      <c r="B860" s="35" t="str">
        <f aca="false">IF(Trabajadores!$B$77="","",Trabajadores!$B$77)</f>
        <v/>
      </c>
      <c r="C860" s="35" t="str">
        <f aca="false">IF($B860="","",Trabajadores!$D$77)</f>
        <v/>
      </c>
      <c r="D860" s="43" t="n">
        <v>3</v>
      </c>
      <c r="E860" s="23" t="s">
        <v>300</v>
      </c>
      <c r="F860" s="23" t="str">
        <f aca="false">IF($B860="","",IF(OR(3&lt;Trabajadores!$M$77,3&gt;Trabajadores!$N$77),"No vinculado",IF(AND(3=Trabajadores!$N$77,Trabajadores!$O$77="Sí"),"Cese","Activo")))</f>
        <v/>
      </c>
      <c r="G860" s="19" t="n">
        <f aca="false">IF($B860="",0,SUMIFS(Ingresos!$Q$6:$Q$1505,ING_COD,$B860,ING_CLASE,"ORD"))</f>
        <v>0</v>
      </c>
      <c r="H860" s="19" t="n">
        <f aca="false">IF($B860="",0,SUMIFS(Ingresos!$Q$6:$Q$1505,ING_COD,$B860,ING_CLASE,"ORD",ING_COMP,"Sí"))</f>
        <v>0</v>
      </c>
      <c r="I860" s="19" t="n">
        <f aca="false">IF($B860="",0,SUMIFS(Ingresos!$Q$6:$Q$1505,ING_COD,$B860,ING_CLASE,"GRA"))</f>
        <v>0</v>
      </c>
      <c r="J860" s="19" t="n">
        <f aca="false">IF($B860="",0,SUMIFS(Ingresos!$Q$6:$Q$1505,ING_COD,$B860,ING_CLASE,"BON"))</f>
        <v>0</v>
      </c>
      <c r="K860" s="19" t="n">
        <f aca="false">IF($B860="",0,SUMIFS(Ingresos!$Q$6:$Q$1505,ING_COD,$B860,ING_CLASE,"EXT"))</f>
        <v>0</v>
      </c>
      <c r="L860" s="19" t="n">
        <f aca="false">IF($B860="",0,SUMIFS(Ingresos!$Q$6:$Q$1505,ING_COD,$B860,ING_CLASE,"OTO"))</f>
        <v>0</v>
      </c>
      <c r="M860" s="19" t="n">
        <f aca="false">IF($B860="",0,SUMIFS(Ingresos!$Q$6:$Q$1505,ING_COD,$B860,ING_CLASE,"OTX"))</f>
        <v>0</v>
      </c>
      <c r="N860" s="19" t="n">
        <f aca="false">IF($B860="",0,SUMIFS(Ingresos!$Q$6:$Q$1505,ING_COD,$B860,ING_CLASE,"RETO"))</f>
        <v>0</v>
      </c>
      <c r="O860" s="19" t="n">
        <f aca="false">IF($B860="",0,SUMIFS(Ingresos!$Q$6:$Q$1505,ING_COD,$B860,ING_CLASE,"INA"))</f>
        <v>0</v>
      </c>
      <c r="P860" s="19" t="n">
        <f aca="false">G860+I860+J860+K860+L860+M860</f>
        <v>0</v>
      </c>
      <c r="Q860" s="44" t="n">
        <f aca="false">IF($F860="Activo",10,IF($F860="Cese",1,0))</f>
        <v>0</v>
      </c>
      <c r="R860" s="19" t="n">
        <f aca="false">G860*Q860</f>
        <v>0</v>
      </c>
      <c r="S860" s="19" t="n">
        <f aca="false">IF($F860="Activo",SUMIFS(I860:I869,$D860:$D869,"&lt;="&amp;Trabajadores!$N$77)+IF(PROY_BON="Sí",SUMIFS(J860:J869,$D860:$D869,"&lt;="&amp;Trabajadores!$N$77),0),IF($F860="Cese",I860+IF(PROY_BON="Sí",J860,0),0))</f>
        <v>0</v>
      </c>
      <c r="T860" s="19" t="n">
        <f aca="false">IF(OR($F860&lt;&gt;"Activo",Trabajadores!$I$77="No"),0,IF(I864=0,H860*(1+IF(PROY_BON="Sí",Trabajadores!$P$77,0))*Trabajadores!$R$77/6*(Trabajadores!$N$77&gt;=7),0)+IF(I869=0,H860*(1+IF(PROY_BON="Sí",Trabajadores!$P$77,0))*Trabajadores!$S$77/6*(Trabajadores!$N$77&gt;=12),0))</f>
        <v>0</v>
      </c>
      <c r="U860" s="19" t="n">
        <f aca="false">IF($F860="Activo",IF(Trabajadores!$J$77="Sí",L860*10,L860),IF($F860="Cese",L860,0))</f>
        <v>0</v>
      </c>
      <c r="V860" s="19" t="n">
        <f aca="false">IF(OR($F860="Activo",$F860="Cese"),M860,0)</f>
        <v>0</v>
      </c>
      <c r="W860" s="19" t="n">
        <f aca="false">IF(OR($F860="Activo",$F860="Cese"),SUM(P858:P859),0)</f>
        <v>0</v>
      </c>
      <c r="X860" s="36" t="n">
        <f aca="false">IF(OR($F860="Activo",$F860="Cese"),R860+S860+T860+U860+V860+W860,0)</f>
        <v>0</v>
      </c>
      <c r="Y860" s="19" t="n">
        <f aca="false">IF(OR($F860="Activo",$F860="Cese"),DED_FIJA,0)</f>
        <v>0</v>
      </c>
      <c r="Z860" s="36" t="n">
        <f aca="false">MAX(0,X860-Y860)</f>
        <v>0</v>
      </c>
      <c r="AA860" s="19" t="n">
        <f aca="false">IF(Z860=0,0,MAX(0,MIN(Z860,Parámetros!$G$19)-Parámetros!$F$19)*Parámetros!$E$19)</f>
        <v>0</v>
      </c>
      <c r="AB860" s="19" t="n">
        <f aca="false">IF(Z860=0,0,MAX(0,MIN(Z860,Parámetros!$G$20)-Parámetros!$F$20)*Parámetros!$E$20)</f>
        <v>0</v>
      </c>
      <c r="AC860" s="19" t="n">
        <f aca="false">IF(Z860=0,0,MAX(0,MIN(Z860,Parámetros!$G$21)-Parámetros!$F$21)*Parámetros!$E$21)</f>
        <v>0</v>
      </c>
      <c r="AD860" s="19" t="n">
        <f aca="false">IF(Z860=0,0,MAX(0,MIN(Z860,Parámetros!$G$22)-Parámetros!$F$22)*Parámetros!$E$22)</f>
        <v>0</v>
      </c>
      <c r="AE860" s="19" t="n">
        <f aca="false">IF(Z860=0,0,MAX(0,MIN(Z860,Parámetros!$G$23)-Parámetros!$F$23)*Parámetros!$E$23)</f>
        <v>0</v>
      </c>
      <c r="AF860" s="36" t="n">
        <f aca="false">SUM(AA860:AE860)</f>
        <v>0</v>
      </c>
      <c r="AG860" s="45" t="str">
        <f aca="false">IF(AM860&lt;=0,"-",INDEX(TR_TASA,MATCH(AM860,TR_DESDE,1)))</f>
        <v>-</v>
      </c>
      <c r="AH860" s="44" t="n">
        <f aca="false">IF($F860="Cese",1,IF($F860="Activo",INDEX(DIV_N,3),0))</f>
        <v>0</v>
      </c>
      <c r="AI860" s="44" t="n">
        <f aca="false">IF($F860="Cese",2,IF($F860="Activo",INDEX(DIV_HASTA,3),0))</f>
        <v>0</v>
      </c>
      <c r="AJ860" s="19" t="n">
        <f aca="false">IF(OR($F860="Activo",$F860="Cese"),SUMIFS(AV858:AV859,D858:D859,"&lt;="&amp;AI860),0)</f>
        <v>0</v>
      </c>
      <c r="AK860" s="19" t="n">
        <f aca="false">IF(OR($F860="Activo",$F860="Cese"),MAX(0,(AF860-AJ860)/AH860),0)</f>
        <v>0</v>
      </c>
      <c r="AL860" s="19" t="n">
        <f aca="false">IF(OR($F860="Activo",$F860="Cese"),K860+IF(PROY_BON="Sí",0,J860),0)</f>
        <v>0</v>
      </c>
      <c r="AM860" s="19" t="n">
        <f aca="false">IF(AL860&gt;0,MAX(0,X860+AL860-Y860),Z860)</f>
        <v>0</v>
      </c>
      <c r="AN860" s="19" t="n">
        <f aca="false">SUMPRODUCT((AM860&gt;TR_DESDE)*(AM860-TR_DESDE)*TR_INC)</f>
        <v>0</v>
      </c>
      <c r="AO860" s="19" t="n">
        <f aca="false">IF(AL860&gt;0,MAX(0,AN860-IF($F860="Cese",MAX(AF860,AJ860),AF860)),0)</f>
        <v>0</v>
      </c>
      <c r="AP860" s="46" t="n">
        <f aca="false">IF(OR($F860="Activo",$F860="Cese"),ROUND(AK860+AO860,2),0)</f>
        <v>0</v>
      </c>
      <c r="AQ860" s="19" t="n">
        <f aca="false">IF($F860="Cese",MAX(0,AJ860-AN860),0)</f>
        <v>0</v>
      </c>
      <c r="AR860" s="19" t="str">
        <f aca="false">IF($B860="","",IF(COUNTIFS(RP_COD,$B860,'Retenciones Planilla'!$E$6:$E$105,"&lt;&gt;")=0,"",SUMIFS('Retenciones Planilla'!$E$6:$E$105,RP_COD,$B860)))</f>
        <v/>
      </c>
      <c r="AS860" s="19" t="str">
        <f aca="false">IF(AR860="","",AR860-AP860)</f>
        <v/>
      </c>
      <c r="AT860" s="23" t="str">
        <f aca="false">IF($B860="","",IF(NOT(OR($F860="Activo",$F860="Cese")),IF(N(AR860)=0,"—","Revisar: sin vínculo"),IF(AR860="",IF(AP860=0,"No corresponde","Sin dato planilla"),IF(ABS(AS860)&lt;=TOL,"OK",IF(AS860&gt;0,"Retuvo de más","Retuvo de menos")))))</f>
        <v/>
      </c>
      <c r="AU860" s="19" t="n">
        <f aca="false">IF(AND(BASE_RET="Planilla (si existe)",AR860&lt;&gt;""),AR860,AP860)</f>
        <v>0</v>
      </c>
      <c r="AV860" s="19" t="n">
        <f aca="false">AU860+N860</f>
        <v>0</v>
      </c>
    </row>
    <row r="861" customFormat="false" ht="15" hidden="false" customHeight="false" outlineLevel="0" collapsed="false">
      <c r="A861" s="43" t="n">
        <v>72</v>
      </c>
      <c r="B861" s="35" t="str">
        <f aca="false">IF(Trabajadores!$B$77="","",Trabajadores!$B$77)</f>
        <v/>
      </c>
      <c r="C861" s="35" t="str">
        <f aca="false">IF($B861="","",Trabajadores!$D$77)</f>
        <v/>
      </c>
      <c r="D861" s="43" t="n">
        <v>4</v>
      </c>
      <c r="E861" s="23" t="s">
        <v>301</v>
      </c>
      <c r="F861" s="23" t="str">
        <f aca="false">IF($B861="","",IF(OR(4&lt;Trabajadores!$M$77,4&gt;Trabajadores!$N$77),"No vinculado",IF(AND(4=Trabajadores!$N$77,Trabajadores!$O$77="Sí"),"Cese","Activo")))</f>
        <v/>
      </c>
      <c r="G861" s="19" t="n">
        <f aca="false">IF($B861="",0,SUMIFS(Ingresos!$R$6:$R$1505,ING_COD,$B861,ING_CLASE,"ORD"))</f>
        <v>0</v>
      </c>
      <c r="H861" s="19" t="n">
        <f aca="false">IF($B861="",0,SUMIFS(Ingresos!$R$6:$R$1505,ING_COD,$B861,ING_CLASE,"ORD",ING_COMP,"Sí"))</f>
        <v>0</v>
      </c>
      <c r="I861" s="19" t="n">
        <f aca="false">IF($B861="",0,SUMIFS(Ingresos!$R$6:$R$1505,ING_COD,$B861,ING_CLASE,"GRA"))</f>
        <v>0</v>
      </c>
      <c r="J861" s="19" t="n">
        <f aca="false">IF($B861="",0,SUMIFS(Ingresos!$R$6:$R$1505,ING_COD,$B861,ING_CLASE,"BON"))</f>
        <v>0</v>
      </c>
      <c r="K861" s="19" t="n">
        <f aca="false">IF($B861="",0,SUMIFS(Ingresos!$R$6:$R$1505,ING_COD,$B861,ING_CLASE,"EXT"))</f>
        <v>0</v>
      </c>
      <c r="L861" s="19" t="n">
        <f aca="false">IF($B861="",0,SUMIFS(Ingresos!$R$6:$R$1505,ING_COD,$B861,ING_CLASE,"OTO"))</f>
        <v>0</v>
      </c>
      <c r="M861" s="19" t="n">
        <f aca="false">IF($B861="",0,SUMIFS(Ingresos!$R$6:$R$1505,ING_COD,$B861,ING_CLASE,"OTX"))</f>
        <v>0</v>
      </c>
      <c r="N861" s="19" t="n">
        <f aca="false">IF($B861="",0,SUMIFS(Ingresos!$R$6:$R$1505,ING_COD,$B861,ING_CLASE,"RETO"))</f>
        <v>0</v>
      </c>
      <c r="O861" s="19" t="n">
        <f aca="false">IF($B861="",0,SUMIFS(Ingresos!$R$6:$R$1505,ING_COD,$B861,ING_CLASE,"INA"))</f>
        <v>0</v>
      </c>
      <c r="P861" s="19" t="n">
        <f aca="false">G861+I861+J861+K861+L861+M861</f>
        <v>0</v>
      </c>
      <c r="Q861" s="44" t="n">
        <f aca="false">IF($F861="Activo",9,IF($F861="Cese",1,0))</f>
        <v>0</v>
      </c>
      <c r="R861" s="19" t="n">
        <f aca="false">G861*Q861</f>
        <v>0</v>
      </c>
      <c r="S861" s="19" t="n">
        <f aca="false">IF($F861="Activo",SUMIFS(I861:I869,$D861:$D869,"&lt;="&amp;Trabajadores!$N$77)+IF(PROY_BON="Sí",SUMIFS(J861:J869,$D861:$D869,"&lt;="&amp;Trabajadores!$N$77),0),IF($F861="Cese",I861+IF(PROY_BON="Sí",J861,0),0))</f>
        <v>0</v>
      </c>
      <c r="T861" s="19" t="n">
        <f aca="false">IF(OR($F861&lt;&gt;"Activo",Trabajadores!$I$77="No"),0,IF(I864=0,H861*(1+IF(PROY_BON="Sí",Trabajadores!$P$77,0))*Trabajadores!$R$77/6*(Trabajadores!$N$77&gt;=7),0)+IF(I869=0,H861*(1+IF(PROY_BON="Sí",Trabajadores!$P$77,0))*Trabajadores!$S$77/6*(Trabajadores!$N$77&gt;=12),0))</f>
        <v>0</v>
      </c>
      <c r="U861" s="19" t="n">
        <f aca="false">IF($F861="Activo",IF(Trabajadores!$J$77="Sí",L861*9,L861),IF($F861="Cese",L861,0))</f>
        <v>0</v>
      </c>
      <c r="V861" s="19" t="n">
        <f aca="false">IF(OR($F861="Activo",$F861="Cese"),M861,0)</f>
        <v>0</v>
      </c>
      <c r="W861" s="19" t="n">
        <f aca="false">IF(OR($F861="Activo",$F861="Cese"),SUM(P858:P860),0)</f>
        <v>0</v>
      </c>
      <c r="X861" s="36" t="n">
        <f aca="false">IF(OR($F861="Activo",$F861="Cese"),R861+S861+T861+U861+V861+W861,0)</f>
        <v>0</v>
      </c>
      <c r="Y861" s="19" t="n">
        <f aca="false">IF(OR($F861="Activo",$F861="Cese"),DED_FIJA,0)</f>
        <v>0</v>
      </c>
      <c r="Z861" s="36" t="n">
        <f aca="false">MAX(0,X861-Y861)</f>
        <v>0</v>
      </c>
      <c r="AA861" s="19" t="n">
        <f aca="false">IF(Z861=0,0,MAX(0,MIN(Z861,Parámetros!$G$19)-Parámetros!$F$19)*Parámetros!$E$19)</f>
        <v>0</v>
      </c>
      <c r="AB861" s="19" t="n">
        <f aca="false">IF(Z861=0,0,MAX(0,MIN(Z861,Parámetros!$G$20)-Parámetros!$F$20)*Parámetros!$E$20)</f>
        <v>0</v>
      </c>
      <c r="AC861" s="19" t="n">
        <f aca="false">IF(Z861=0,0,MAX(0,MIN(Z861,Parámetros!$G$21)-Parámetros!$F$21)*Parámetros!$E$21)</f>
        <v>0</v>
      </c>
      <c r="AD861" s="19" t="n">
        <f aca="false">IF(Z861=0,0,MAX(0,MIN(Z861,Parámetros!$G$22)-Parámetros!$F$22)*Parámetros!$E$22)</f>
        <v>0</v>
      </c>
      <c r="AE861" s="19" t="n">
        <f aca="false">IF(Z861=0,0,MAX(0,MIN(Z861,Parámetros!$G$23)-Parámetros!$F$23)*Parámetros!$E$23)</f>
        <v>0</v>
      </c>
      <c r="AF861" s="36" t="n">
        <f aca="false">SUM(AA861:AE861)</f>
        <v>0</v>
      </c>
      <c r="AG861" s="45" t="str">
        <f aca="false">IF(AM861&lt;=0,"-",INDEX(TR_TASA,MATCH(AM861,TR_DESDE,1)))</f>
        <v>-</v>
      </c>
      <c r="AH861" s="44" t="n">
        <f aca="false">IF($F861="Cese",1,IF($F861="Activo",INDEX(DIV_N,4),0))</f>
        <v>0</v>
      </c>
      <c r="AI861" s="44" t="n">
        <f aca="false">IF($F861="Cese",3,IF($F861="Activo",INDEX(DIV_HASTA,4),0))</f>
        <v>0</v>
      </c>
      <c r="AJ861" s="19" t="n">
        <f aca="false">IF(OR($F861="Activo",$F861="Cese"),SUMIFS(AV858:AV860,D858:D860,"&lt;="&amp;AI861),0)</f>
        <v>0</v>
      </c>
      <c r="AK861" s="19" t="n">
        <f aca="false">IF(OR($F861="Activo",$F861="Cese"),MAX(0,(AF861-AJ861)/AH861),0)</f>
        <v>0</v>
      </c>
      <c r="AL861" s="19" t="n">
        <f aca="false">IF(OR($F861="Activo",$F861="Cese"),K861+IF(PROY_BON="Sí",0,J861),0)</f>
        <v>0</v>
      </c>
      <c r="AM861" s="19" t="n">
        <f aca="false">IF(AL861&gt;0,MAX(0,X861+AL861-Y861),Z861)</f>
        <v>0</v>
      </c>
      <c r="AN861" s="19" t="n">
        <f aca="false">SUMPRODUCT((AM861&gt;TR_DESDE)*(AM861-TR_DESDE)*TR_INC)</f>
        <v>0</v>
      </c>
      <c r="AO861" s="19" t="n">
        <f aca="false">IF(AL861&gt;0,MAX(0,AN861-IF($F861="Cese",MAX(AF861,AJ861),AF861)),0)</f>
        <v>0</v>
      </c>
      <c r="AP861" s="46" t="n">
        <f aca="false">IF(OR($F861="Activo",$F861="Cese"),ROUND(AK861+AO861,2),0)</f>
        <v>0</v>
      </c>
      <c r="AQ861" s="19" t="n">
        <f aca="false">IF($F861="Cese",MAX(0,AJ861-AN861),0)</f>
        <v>0</v>
      </c>
      <c r="AR861" s="19" t="str">
        <f aca="false">IF($B861="","",IF(COUNTIFS(RP_COD,$B861,'Retenciones Planilla'!$F$6:$F$105,"&lt;&gt;")=0,"",SUMIFS('Retenciones Planilla'!$F$6:$F$105,RP_COD,$B861)))</f>
        <v/>
      </c>
      <c r="AS861" s="19" t="str">
        <f aca="false">IF(AR861="","",AR861-AP861)</f>
        <v/>
      </c>
      <c r="AT861" s="23" t="str">
        <f aca="false">IF($B861="","",IF(NOT(OR($F861="Activo",$F861="Cese")),IF(N(AR861)=0,"—","Revisar: sin vínculo"),IF(AR861="",IF(AP861=0,"No corresponde","Sin dato planilla"),IF(ABS(AS861)&lt;=TOL,"OK",IF(AS861&gt;0,"Retuvo de más","Retuvo de menos")))))</f>
        <v/>
      </c>
      <c r="AU861" s="19" t="n">
        <f aca="false">IF(AND(BASE_RET="Planilla (si existe)",AR861&lt;&gt;""),AR861,AP861)</f>
        <v>0</v>
      </c>
      <c r="AV861" s="19" t="n">
        <f aca="false">AU861+N861</f>
        <v>0</v>
      </c>
    </row>
    <row r="862" customFormat="false" ht="15" hidden="false" customHeight="false" outlineLevel="0" collapsed="false">
      <c r="A862" s="43" t="n">
        <v>72</v>
      </c>
      <c r="B862" s="35" t="str">
        <f aca="false">IF(Trabajadores!$B$77="","",Trabajadores!$B$77)</f>
        <v/>
      </c>
      <c r="C862" s="35" t="str">
        <f aca="false">IF($B862="","",Trabajadores!$D$77)</f>
        <v/>
      </c>
      <c r="D862" s="43" t="n">
        <v>5</v>
      </c>
      <c r="E862" s="23" t="s">
        <v>302</v>
      </c>
      <c r="F862" s="23" t="str">
        <f aca="false">IF($B862="","",IF(OR(5&lt;Trabajadores!$M$77,5&gt;Trabajadores!$N$77),"No vinculado",IF(AND(5=Trabajadores!$N$77,Trabajadores!$O$77="Sí"),"Cese","Activo")))</f>
        <v/>
      </c>
      <c r="G862" s="19" t="n">
        <f aca="false">IF($B862="",0,SUMIFS(Ingresos!$S$6:$S$1505,ING_COD,$B862,ING_CLASE,"ORD"))</f>
        <v>0</v>
      </c>
      <c r="H862" s="19" t="n">
        <f aca="false">IF($B862="",0,SUMIFS(Ingresos!$S$6:$S$1505,ING_COD,$B862,ING_CLASE,"ORD",ING_COMP,"Sí"))</f>
        <v>0</v>
      </c>
      <c r="I862" s="19" t="n">
        <f aca="false">IF($B862="",0,SUMIFS(Ingresos!$S$6:$S$1505,ING_COD,$B862,ING_CLASE,"GRA"))</f>
        <v>0</v>
      </c>
      <c r="J862" s="19" t="n">
        <f aca="false">IF($B862="",0,SUMIFS(Ingresos!$S$6:$S$1505,ING_COD,$B862,ING_CLASE,"BON"))</f>
        <v>0</v>
      </c>
      <c r="K862" s="19" t="n">
        <f aca="false">IF($B862="",0,SUMIFS(Ingresos!$S$6:$S$1505,ING_COD,$B862,ING_CLASE,"EXT"))</f>
        <v>0</v>
      </c>
      <c r="L862" s="19" t="n">
        <f aca="false">IF($B862="",0,SUMIFS(Ingresos!$S$6:$S$1505,ING_COD,$B862,ING_CLASE,"OTO"))</f>
        <v>0</v>
      </c>
      <c r="M862" s="19" t="n">
        <f aca="false">IF($B862="",0,SUMIFS(Ingresos!$S$6:$S$1505,ING_COD,$B862,ING_CLASE,"OTX"))</f>
        <v>0</v>
      </c>
      <c r="N862" s="19" t="n">
        <f aca="false">IF($B862="",0,SUMIFS(Ingresos!$S$6:$S$1505,ING_COD,$B862,ING_CLASE,"RETO"))</f>
        <v>0</v>
      </c>
      <c r="O862" s="19" t="n">
        <f aca="false">IF($B862="",0,SUMIFS(Ingresos!$S$6:$S$1505,ING_COD,$B862,ING_CLASE,"INA"))</f>
        <v>0</v>
      </c>
      <c r="P862" s="19" t="n">
        <f aca="false">G862+I862+J862+K862+L862+M862</f>
        <v>0</v>
      </c>
      <c r="Q862" s="44" t="n">
        <f aca="false">IF($F862="Activo",8,IF($F862="Cese",1,0))</f>
        <v>0</v>
      </c>
      <c r="R862" s="19" t="n">
        <f aca="false">G862*Q862</f>
        <v>0</v>
      </c>
      <c r="S862" s="19" t="n">
        <f aca="false">IF($F862="Activo",SUMIFS(I862:I869,$D862:$D869,"&lt;="&amp;Trabajadores!$N$77)+IF(PROY_BON="Sí",SUMIFS(J862:J869,$D862:$D869,"&lt;="&amp;Trabajadores!$N$77),0),IF($F862="Cese",I862+IF(PROY_BON="Sí",J862,0),0))</f>
        <v>0</v>
      </c>
      <c r="T862" s="19" t="n">
        <f aca="false">IF(OR($F862&lt;&gt;"Activo",Trabajadores!$I$77="No"),0,IF(I864=0,H862*(1+IF(PROY_BON="Sí",Trabajadores!$P$77,0))*Trabajadores!$R$77/6*(Trabajadores!$N$77&gt;=7),0)+IF(I869=0,H862*(1+IF(PROY_BON="Sí",Trabajadores!$P$77,0))*Trabajadores!$S$77/6*(Trabajadores!$N$77&gt;=12),0))</f>
        <v>0</v>
      </c>
      <c r="U862" s="19" t="n">
        <f aca="false">IF($F862="Activo",IF(Trabajadores!$J$77="Sí",L862*8,L862),IF($F862="Cese",L862,0))</f>
        <v>0</v>
      </c>
      <c r="V862" s="19" t="n">
        <f aca="false">IF(OR($F862="Activo",$F862="Cese"),M862,0)</f>
        <v>0</v>
      </c>
      <c r="W862" s="19" t="n">
        <f aca="false">IF(OR($F862="Activo",$F862="Cese"),SUM(P858:P861),0)</f>
        <v>0</v>
      </c>
      <c r="X862" s="36" t="n">
        <f aca="false">IF(OR($F862="Activo",$F862="Cese"),R862+S862+T862+U862+V862+W862,0)</f>
        <v>0</v>
      </c>
      <c r="Y862" s="19" t="n">
        <f aca="false">IF(OR($F862="Activo",$F862="Cese"),DED_FIJA,0)</f>
        <v>0</v>
      </c>
      <c r="Z862" s="36" t="n">
        <f aca="false">MAX(0,X862-Y862)</f>
        <v>0</v>
      </c>
      <c r="AA862" s="19" t="n">
        <f aca="false">IF(Z862=0,0,MAX(0,MIN(Z862,Parámetros!$G$19)-Parámetros!$F$19)*Parámetros!$E$19)</f>
        <v>0</v>
      </c>
      <c r="AB862" s="19" t="n">
        <f aca="false">IF(Z862=0,0,MAX(0,MIN(Z862,Parámetros!$G$20)-Parámetros!$F$20)*Parámetros!$E$20)</f>
        <v>0</v>
      </c>
      <c r="AC862" s="19" t="n">
        <f aca="false">IF(Z862=0,0,MAX(0,MIN(Z862,Parámetros!$G$21)-Parámetros!$F$21)*Parámetros!$E$21)</f>
        <v>0</v>
      </c>
      <c r="AD862" s="19" t="n">
        <f aca="false">IF(Z862=0,0,MAX(0,MIN(Z862,Parámetros!$G$22)-Parámetros!$F$22)*Parámetros!$E$22)</f>
        <v>0</v>
      </c>
      <c r="AE862" s="19" t="n">
        <f aca="false">IF(Z862=0,0,MAX(0,MIN(Z862,Parámetros!$G$23)-Parámetros!$F$23)*Parámetros!$E$23)</f>
        <v>0</v>
      </c>
      <c r="AF862" s="36" t="n">
        <f aca="false">SUM(AA862:AE862)</f>
        <v>0</v>
      </c>
      <c r="AG862" s="45" t="str">
        <f aca="false">IF(AM862&lt;=0,"-",INDEX(TR_TASA,MATCH(AM862,TR_DESDE,1)))</f>
        <v>-</v>
      </c>
      <c r="AH862" s="44" t="n">
        <f aca="false">IF($F862="Cese",1,IF($F862="Activo",INDEX(DIV_N,5),0))</f>
        <v>0</v>
      </c>
      <c r="AI862" s="44" t="n">
        <f aca="false">IF($F862="Cese",4,IF($F862="Activo",INDEX(DIV_HASTA,5),0))</f>
        <v>0</v>
      </c>
      <c r="AJ862" s="19" t="n">
        <f aca="false">IF(OR($F862="Activo",$F862="Cese"),SUMIFS(AV858:AV861,D858:D861,"&lt;="&amp;AI862),0)</f>
        <v>0</v>
      </c>
      <c r="AK862" s="19" t="n">
        <f aca="false">IF(OR($F862="Activo",$F862="Cese"),MAX(0,(AF862-AJ862)/AH862),0)</f>
        <v>0</v>
      </c>
      <c r="AL862" s="19" t="n">
        <f aca="false">IF(OR($F862="Activo",$F862="Cese"),K862+IF(PROY_BON="Sí",0,J862),0)</f>
        <v>0</v>
      </c>
      <c r="AM862" s="19" t="n">
        <f aca="false">IF(AL862&gt;0,MAX(0,X862+AL862-Y862),Z862)</f>
        <v>0</v>
      </c>
      <c r="AN862" s="19" t="n">
        <f aca="false">SUMPRODUCT((AM862&gt;TR_DESDE)*(AM862-TR_DESDE)*TR_INC)</f>
        <v>0</v>
      </c>
      <c r="AO862" s="19" t="n">
        <f aca="false">IF(AL862&gt;0,MAX(0,AN862-IF($F862="Cese",MAX(AF862,AJ862),AF862)),0)</f>
        <v>0</v>
      </c>
      <c r="AP862" s="46" t="n">
        <f aca="false">IF(OR($F862="Activo",$F862="Cese"),ROUND(AK862+AO862,2),0)</f>
        <v>0</v>
      </c>
      <c r="AQ862" s="19" t="n">
        <f aca="false">IF($F862="Cese",MAX(0,AJ862-AN862),0)</f>
        <v>0</v>
      </c>
      <c r="AR862" s="19" t="str">
        <f aca="false">IF($B862="","",IF(COUNTIFS(RP_COD,$B862,'Retenciones Planilla'!$G$6:$G$105,"&lt;&gt;")=0,"",SUMIFS('Retenciones Planilla'!$G$6:$G$105,RP_COD,$B862)))</f>
        <v/>
      </c>
      <c r="AS862" s="19" t="str">
        <f aca="false">IF(AR862="","",AR862-AP862)</f>
        <v/>
      </c>
      <c r="AT862" s="23" t="str">
        <f aca="false">IF($B862="","",IF(NOT(OR($F862="Activo",$F862="Cese")),IF(N(AR862)=0,"—","Revisar: sin vínculo"),IF(AR862="",IF(AP862=0,"No corresponde","Sin dato planilla"),IF(ABS(AS862)&lt;=TOL,"OK",IF(AS862&gt;0,"Retuvo de más","Retuvo de menos")))))</f>
        <v/>
      </c>
      <c r="AU862" s="19" t="n">
        <f aca="false">IF(AND(BASE_RET="Planilla (si existe)",AR862&lt;&gt;""),AR862,AP862)</f>
        <v>0</v>
      </c>
      <c r="AV862" s="19" t="n">
        <f aca="false">AU862+N862</f>
        <v>0</v>
      </c>
    </row>
    <row r="863" customFormat="false" ht="15" hidden="false" customHeight="false" outlineLevel="0" collapsed="false">
      <c r="A863" s="43" t="n">
        <v>72</v>
      </c>
      <c r="B863" s="35" t="str">
        <f aca="false">IF(Trabajadores!$B$77="","",Trabajadores!$B$77)</f>
        <v/>
      </c>
      <c r="C863" s="35" t="str">
        <f aca="false">IF($B863="","",Trabajadores!$D$77)</f>
        <v/>
      </c>
      <c r="D863" s="43" t="n">
        <v>6</v>
      </c>
      <c r="E863" s="23" t="s">
        <v>303</v>
      </c>
      <c r="F863" s="23" t="str">
        <f aca="false">IF($B863="","",IF(OR(6&lt;Trabajadores!$M$77,6&gt;Trabajadores!$N$77),"No vinculado",IF(AND(6=Trabajadores!$N$77,Trabajadores!$O$77="Sí"),"Cese","Activo")))</f>
        <v/>
      </c>
      <c r="G863" s="19" t="n">
        <f aca="false">IF($B863="",0,SUMIFS(Ingresos!$T$6:$T$1505,ING_COD,$B863,ING_CLASE,"ORD"))</f>
        <v>0</v>
      </c>
      <c r="H863" s="19" t="n">
        <f aca="false">IF($B863="",0,SUMIFS(Ingresos!$T$6:$T$1505,ING_COD,$B863,ING_CLASE,"ORD",ING_COMP,"Sí"))</f>
        <v>0</v>
      </c>
      <c r="I863" s="19" t="n">
        <f aca="false">IF($B863="",0,SUMIFS(Ingresos!$T$6:$T$1505,ING_COD,$B863,ING_CLASE,"GRA"))</f>
        <v>0</v>
      </c>
      <c r="J863" s="19" t="n">
        <f aca="false">IF($B863="",0,SUMIFS(Ingresos!$T$6:$T$1505,ING_COD,$B863,ING_CLASE,"BON"))</f>
        <v>0</v>
      </c>
      <c r="K863" s="19" t="n">
        <f aca="false">IF($B863="",0,SUMIFS(Ingresos!$T$6:$T$1505,ING_COD,$B863,ING_CLASE,"EXT"))</f>
        <v>0</v>
      </c>
      <c r="L863" s="19" t="n">
        <f aca="false">IF($B863="",0,SUMIFS(Ingresos!$T$6:$T$1505,ING_COD,$B863,ING_CLASE,"OTO"))</f>
        <v>0</v>
      </c>
      <c r="M863" s="19" t="n">
        <f aca="false">IF($B863="",0,SUMIFS(Ingresos!$T$6:$T$1505,ING_COD,$B863,ING_CLASE,"OTX"))</f>
        <v>0</v>
      </c>
      <c r="N863" s="19" t="n">
        <f aca="false">IF($B863="",0,SUMIFS(Ingresos!$T$6:$T$1505,ING_COD,$B863,ING_CLASE,"RETO"))</f>
        <v>0</v>
      </c>
      <c r="O863" s="19" t="n">
        <f aca="false">IF($B863="",0,SUMIFS(Ingresos!$T$6:$T$1505,ING_COD,$B863,ING_CLASE,"INA"))</f>
        <v>0</v>
      </c>
      <c r="P863" s="19" t="n">
        <f aca="false">G863+I863+J863+K863+L863+M863</f>
        <v>0</v>
      </c>
      <c r="Q863" s="44" t="n">
        <f aca="false">IF($F863="Activo",7,IF($F863="Cese",1,0))</f>
        <v>0</v>
      </c>
      <c r="R863" s="19" t="n">
        <f aca="false">G863*Q863</f>
        <v>0</v>
      </c>
      <c r="S863" s="19" t="n">
        <f aca="false">IF($F863="Activo",SUMIFS(I863:I869,$D863:$D869,"&lt;="&amp;Trabajadores!$N$77)+IF(PROY_BON="Sí",SUMIFS(J863:J869,$D863:$D869,"&lt;="&amp;Trabajadores!$N$77),0),IF($F863="Cese",I863+IF(PROY_BON="Sí",J863,0),0))</f>
        <v>0</v>
      </c>
      <c r="T863" s="19" t="n">
        <f aca="false">IF(OR($F863&lt;&gt;"Activo",Trabajadores!$I$77="No"),0,IF(I864=0,H863*(1+IF(PROY_BON="Sí",Trabajadores!$P$77,0))*Trabajadores!$R$77/6*(Trabajadores!$N$77&gt;=7),0)+IF(I869=0,H863*(1+IF(PROY_BON="Sí",Trabajadores!$P$77,0))*Trabajadores!$S$77/6*(Trabajadores!$N$77&gt;=12),0))</f>
        <v>0</v>
      </c>
      <c r="U863" s="19" t="n">
        <f aca="false">IF($F863="Activo",IF(Trabajadores!$J$77="Sí",L863*7,L863),IF($F863="Cese",L863,0))</f>
        <v>0</v>
      </c>
      <c r="V863" s="19" t="n">
        <f aca="false">IF(OR($F863="Activo",$F863="Cese"),M863,0)</f>
        <v>0</v>
      </c>
      <c r="W863" s="19" t="n">
        <f aca="false">IF(OR($F863="Activo",$F863="Cese"),SUM(P858:P862),0)</f>
        <v>0</v>
      </c>
      <c r="X863" s="36" t="n">
        <f aca="false">IF(OR($F863="Activo",$F863="Cese"),R863+S863+T863+U863+V863+W863,0)</f>
        <v>0</v>
      </c>
      <c r="Y863" s="19" t="n">
        <f aca="false">IF(OR($F863="Activo",$F863="Cese"),DED_FIJA,0)</f>
        <v>0</v>
      </c>
      <c r="Z863" s="36" t="n">
        <f aca="false">MAX(0,X863-Y863)</f>
        <v>0</v>
      </c>
      <c r="AA863" s="19" t="n">
        <f aca="false">IF(Z863=0,0,MAX(0,MIN(Z863,Parámetros!$G$19)-Parámetros!$F$19)*Parámetros!$E$19)</f>
        <v>0</v>
      </c>
      <c r="AB863" s="19" t="n">
        <f aca="false">IF(Z863=0,0,MAX(0,MIN(Z863,Parámetros!$G$20)-Parámetros!$F$20)*Parámetros!$E$20)</f>
        <v>0</v>
      </c>
      <c r="AC863" s="19" t="n">
        <f aca="false">IF(Z863=0,0,MAX(0,MIN(Z863,Parámetros!$G$21)-Parámetros!$F$21)*Parámetros!$E$21)</f>
        <v>0</v>
      </c>
      <c r="AD863" s="19" t="n">
        <f aca="false">IF(Z863=0,0,MAX(0,MIN(Z863,Parámetros!$G$22)-Parámetros!$F$22)*Parámetros!$E$22)</f>
        <v>0</v>
      </c>
      <c r="AE863" s="19" t="n">
        <f aca="false">IF(Z863=0,0,MAX(0,MIN(Z863,Parámetros!$G$23)-Parámetros!$F$23)*Parámetros!$E$23)</f>
        <v>0</v>
      </c>
      <c r="AF863" s="36" t="n">
        <f aca="false">SUM(AA863:AE863)</f>
        <v>0</v>
      </c>
      <c r="AG863" s="45" t="str">
        <f aca="false">IF(AM863&lt;=0,"-",INDEX(TR_TASA,MATCH(AM863,TR_DESDE,1)))</f>
        <v>-</v>
      </c>
      <c r="AH863" s="44" t="n">
        <f aca="false">IF($F863="Cese",1,IF($F863="Activo",INDEX(DIV_N,6),0))</f>
        <v>0</v>
      </c>
      <c r="AI863" s="44" t="n">
        <f aca="false">IF($F863="Cese",5,IF($F863="Activo",INDEX(DIV_HASTA,6),0))</f>
        <v>0</v>
      </c>
      <c r="AJ863" s="19" t="n">
        <f aca="false">IF(OR($F863="Activo",$F863="Cese"),SUMIFS(AV858:AV862,D858:D862,"&lt;="&amp;AI863),0)</f>
        <v>0</v>
      </c>
      <c r="AK863" s="19" t="n">
        <f aca="false">IF(OR($F863="Activo",$F863="Cese"),MAX(0,(AF863-AJ863)/AH863),0)</f>
        <v>0</v>
      </c>
      <c r="AL863" s="19" t="n">
        <f aca="false">IF(OR($F863="Activo",$F863="Cese"),K863+IF(PROY_BON="Sí",0,J863),0)</f>
        <v>0</v>
      </c>
      <c r="AM863" s="19" t="n">
        <f aca="false">IF(AL863&gt;0,MAX(0,X863+AL863-Y863),Z863)</f>
        <v>0</v>
      </c>
      <c r="AN863" s="19" t="n">
        <f aca="false">SUMPRODUCT((AM863&gt;TR_DESDE)*(AM863-TR_DESDE)*TR_INC)</f>
        <v>0</v>
      </c>
      <c r="AO863" s="19" t="n">
        <f aca="false">IF(AL863&gt;0,MAX(0,AN863-IF($F863="Cese",MAX(AF863,AJ863),AF863)),0)</f>
        <v>0</v>
      </c>
      <c r="AP863" s="46" t="n">
        <f aca="false">IF(OR($F863="Activo",$F863="Cese"),ROUND(AK863+AO863,2),0)</f>
        <v>0</v>
      </c>
      <c r="AQ863" s="19" t="n">
        <f aca="false">IF($F863="Cese",MAX(0,AJ863-AN863),0)</f>
        <v>0</v>
      </c>
      <c r="AR863" s="19" t="str">
        <f aca="false">IF($B863="","",IF(COUNTIFS(RP_COD,$B863,'Retenciones Planilla'!$H$6:$H$105,"&lt;&gt;")=0,"",SUMIFS('Retenciones Planilla'!$H$6:$H$105,RP_COD,$B863)))</f>
        <v/>
      </c>
      <c r="AS863" s="19" t="str">
        <f aca="false">IF(AR863="","",AR863-AP863)</f>
        <v/>
      </c>
      <c r="AT863" s="23" t="str">
        <f aca="false">IF($B863="","",IF(NOT(OR($F863="Activo",$F863="Cese")),IF(N(AR863)=0,"—","Revisar: sin vínculo"),IF(AR863="",IF(AP863=0,"No corresponde","Sin dato planilla"),IF(ABS(AS863)&lt;=TOL,"OK",IF(AS863&gt;0,"Retuvo de más","Retuvo de menos")))))</f>
        <v/>
      </c>
      <c r="AU863" s="19" t="n">
        <f aca="false">IF(AND(BASE_RET="Planilla (si existe)",AR863&lt;&gt;""),AR863,AP863)</f>
        <v>0</v>
      </c>
      <c r="AV863" s="19" t="n">
        <f aca="false">AU863+N863</f>
        <v>0</v>
      </c>
    </row>
    <row r="864" customFormat="false" ht="15" hidden="false" customHeight="false" outlineLevel="0" collapsed="false">
      <c r="A864" s="43" t="n">
        <v>72</v>
      </c>
      <c r="B864" s="35" t="str">
        <f aca="false">IF(Trabajadores!$B$77="","",Trabajadores!$B$77)</f>
        <v/>
      </c>
      <c r="C864" s="35" t="str">
        <f aca="false">IF($B864="","",Trabajadores!$D$77)</f>
        <v/>
      </c>
      <c r="D864" s="43" t="n">
        <v>7</v>
      </c>
      <c r="E864" s="23" t="s">
        <v>304</v>
      </c>
      <c r="F864" s="23" t="str">
        <f aca="false">IF($B864="","",IF(OR(7&lt;Trabajadores!$M$77,7&gt;Trabajadores!$N$77),"No vinculado",IF(AND(7=Trabajadores!$N$77,Trabajadores!$O$77="Sí"),"Cese","Activo")))</f>
        <v/>
      </c>
      <c r="G864" s="19" t="n">
        <f aca="false">IF($B864="",0,SUMIFS(Ingresos!$U$6:$U$1505,ING_COD,$B864,ING_CLASE,"ORD"))</f>
        <v>0</v>
      </c>
      <c r="H864" s="19" t="n">
        <f aca="false">IF($B864="",0,SUMIFS(Ingresos!$U$6:$U$1505,ING_COD,$B864,ING_CLASE,"ORD",ING_COMP,"Sí"))</f>
        <v>0</v>
      </c>
      <c r="I864" s="19" t="n">
        <f aca="false">IF($B864="",0,SUMIFS(Ingresos!$U$6:$U$1505,ING_COD,$B864,ING_CLASE,"GRA"))</f>
        <v>0</v>
      </c>
      <c r="J864" s="19" t="n">
        <f aca="false">IF($B864="",0,SUMIFS(Ingresos!$U$6:$U$1505,ING_COD,$B864,ING_CLASE,"BON"))</f>
        <v>0</v>
      </c>
      <c r="K864" s="19" t="n">
        <f aca="false">IF($B864="",0,SUMIFS(Ingresos!$U$6:$U$1505,ING_COD,$B864,ING_CLASE,"EXT"))</f>
        <v>0</v>
      </c>
      <c r="L864" s="19" t="n">
        <f aca="false">IF($B864="",0,SUMIFS(Ingresos!$U$6:$U$1505,ING_COD,$B864,ING_CLASE,"OTO"))</f>
        <v>0</v>
      </c>
      <c r="M864" s="19" t="n">
        <f aca="false">IF($B864="",0,SUMIFS(Ingresos!$U$6:$U$1505,ING_COD,$B864,ING_CLASE,"OTX"))</f>
        <v>0</v>
      </c>
      <c r="N864" s="19" t="n">
        <f aca="false">IF($B864="",0,SUMIFS(Ingresos!$U$6:$U$1505,ING_COD,$B864,ING_CLASE,"RETO"))</f>
        <v>0</v>
      </c>
      <c r="O864" s="19" t="n">
        <f aca="false">IF($B864="",0,SUMIFS(Ingresos!$U$6:$U$1505,ING_COD,$B864,ING_CLASE,"INA"))</f>
        <v>0</v>
      </c>
      <c r="P864" s="19" t="n">
        <f aca="false">G864+I864+J864+K864+L864+M864</f>
        <v>0</v>
      </c>
      <c r="Q864" s="44" t="n">
        <f aca="false">IF($F864="Activo",6,IF($F864="Cese",1,0))</f>
        <v>0</v>
      </c>
      <c r="R864" s="19" t="n">
        <f aca="false">G864*Q864</f>
        <v>0</v>
      </c>
      <c r="S864" s="19" t="n">
        <f aca="false">IF($F864="Activo",SUMIFS(I864:I869,$D864:$D869,"&lt;="&amp;Trabajadores!$N$77)+IF(PROY_BON="Sí",SUMIFS(J864:J869,$D864:$D869,"&lt;="&amp;Trabajadores!$N$77),0),IF($F864="Cese",I864+IF(PROY_BON="Sí",J864,0),0))</f>
        <v>0</v>
      </c>
      <c r="T864" s="19" t="n">
        <f aca="false">IF(OR($F864&lt;&gt;"Activo",Trabajadores!$I$77="No"),0,IF(I869=0,H864*(1+IF(PROY_BON="Sí",Trabajadores!$P$77,0))*Trabajadores!$S$77/6*(Trabajadores!$N$77&gt;=12),0))</f>
        <v>0</v>
      </c>
      <c r="U864" s="19" t="n">
        <f aca="false">IF($F864="Activo",IF(Trabajadores!$J$77="Sí",L864*6,L864),IF($F864="Cese",L864,0))</f>
        <v>0</v>
      </c>
      <c r="V864" s="19" t="n">
        <f aca="false">IF(OR($F864="Activo",$F864="Cese"),M864,0)</f>
        <v>0</v>
      </c>
      <c r="W864" s="19" t="n">
        <f aca="false">IF(OR($F864="Activo",$F864="Cese"),SUM(P858:P863),0)</f>
        <v>0</v>
      </c>
      <c r="X864" s="36" t="n">
        <f aca="false">IF(OR($F864="Activo",$F864="Cese"),R864+S864+T864+U864+V864+W864,0)</f>
        <v>0</v>
      </c>
      <c r="Y864" s="19" t="n">
        <f aca="false">IF(OR($F864="Activo",$F864="Cese"),DED_FIJA,0)</f>
        <v>0</v>
      </c>
      <c r="Z864" s="36" t="n">
        <f aca="false">MAX(0,X864-Y864)</f>
        <v>0</v>
      </c>
      <c r="AA864" s="19" t="n">
        <f aca="false">IF(Z864=0,0,MAX(0,MIN(Z864,Parámetros!$G$19)-Parámetros!$F$19)*Parámetros!$E$19)</f>
        <v>0</v>
      </c>
      <c r="AB864" s="19" t="n">
        <f aca="false">IF(Z864=0,0,MAX(0,MIN(Z864,Parámetros!$G$20)-Parámetros!$F$20)*Parámetros!$E$20)</f>
        <v>0</v>
      </c>
      <c r="AC864" s="19" t="n">
        <f aca="false">IF(Z864=0,0,MAX(0,MIN(Z864,Parámetros!$G$21)-Parámetros!$F$21)*Parámetros!$E$21)</f>
        <v>0</v>
      </c>
      <c r="AD864" s="19" t="n">
        <f aca="false">IF(Z864=0,0,MAX(0,MIN(Z864,Parámetros!$G$22)-Parámetros!$F$22)*Parámetros!$E$22)</f>
        <v>0</v>
      </c>
      <c r="AE864" s="19" t="n">
        <f aca="false">IF(Z864=0,0,MAX(0,MIN(Z864,Parámetros!$G$23)-Parámetros!$F$23)*Parámetros!$E$23)</f>
        <v>0</v>
      </c>
      <c r="AF864" s="36" t="n">
        <f aca="false">SUM(AA864:AE864)</f>
        <v>0</v>
      </c>
      <c r="AG864" s="45" t="str">
        <f aca="false">IF(AM864&lt;=0,"-",INDEX(TR_TASA,MATCH(AM864,TR_DESDE,1)))</f>
        <v>-</v>
      </c>
      <c r="AH864" s="44" t="n">
        <f aca="false">IF($F864="Cese",1,IF($F864="Activo",INDEX(DIV_N,7),0))</f>
        <v>0</v>
      </c>
      <c r="AI864" s="44" t="n">
        <f aca="false">IF($F864="Cese",6,IF($F864="Activo",INDEX(DIV_HASTA,7),0))</f>
        <v>0</v>
      </c>
      <c r="AJ864" s="19" t="n">
        <f aca="false">IF(OR($F864="Activo",$F864="Cese"),SUMIFS(AV858:AV863,D858:D863,"&lt;="&amp;AI864),0)</f>
        <v>0</v>
      </c>
      <c r="AK864" s="19" t="n">
        <f aca="false">IF(OR($F864="Activo",$F864="Cese"),MAX(0,(AF864-AJ864)/AH864),0)</f>
        <v>0</v>
      </c>
      <c r="AL864" s="19" t="n">
        <f aca="false">IF(OR($F864="Activo",$F864="Cese"),K864+IF(PROY_BON="Sí",0,J864),0)</f>
        <v>0</v>
      </c>
      <c r="AM864" s="19" t="n">
        <f aca="false">IF(AL864&gt;0,MAX(0,X864+AL864-Y864),Z864)</f>
        <v>0</v>
      </c>
      <c r="AN864" s="19" t="n">
        <f aca="false">SUMPRODUCT((AM864&gt;TR_DESDE)*(AM864-TR_DESDE)*TR_INC)</f>
        <v>0</v>
      </c>
      <c r="AO864" s="19" t="n">
        <f aca="false">IF(AL864&gt;0,MAX(0,AN864-IF($F864="Cese",MAX(AF864,AJ864),AF864)),0)</f>
        <v>0</v>
      </c>
      <c r="AP864" s="46" t="n">
        <f aca="false">IF(OR($F864="Activo",$F864="Cese"),ROUND(AK864+AO864,2),0)</f>
        <v>0</v>
      </c>
      <c r="AQ864" s="19" t="n">
        <f aca="false">IF($F864="Cese",MAX(0,AJ864-AN864),0)</f>
        <v>0</v>
      </c>
      <c r="AR864" s="19" t="str">
        <f aca="false">IF($B864="","",IF(COUNTIFS(RP_COD,$B864,'Retenciones Planilla'!$I$6:$I$105,"&lt;&gt;")=0,"",SUMIFS('Retenciones Planilla'!$I$6:$I$105,RP_COD,$B864)))</f>
        <v/>
      </c>
      <c r="AS864" s="19" t="str">
        <f aca="false">IF(AR864="","",AR864-AP864)</f>
        <v/>
      </c>
      <c r="AT864" s="23" t="str">
        <f aca="false">IF($B864="","",IF(NOT(OR($F864="Activo",$F864="Cese")),IF(N(AR864)=0,"—","Revisar: sin vínculo"),IF(AR864="",IF(AP864=0,"No corresponde","Sin dato planilla"),IF(ABS(AS864)&lt;=TOL,"OK",IF(AS864&gt;0,"Retuvo de más","Retuvo de menos")))))</f>
        <v/>
      </c>
      <c r="AU864" s="19" t="n">
        <f aca="false">IF(AND(BASE_RET="Planilla (si existe)",AR864&lt;&gt;""),AR864,AP864)</f>
        <v>0</v>
      </c>
      <c r="AV864" s="19" t="n">
        <f aca="false">AU864+N864</f>
        <v>0</v>
      </c>
    </row>
    <row r="865" customFormat="false" ht="15" hidden="false" customHeight="false" outlineLevel="0" collapsed="false">
      <c r="A865" s="43" t="n">
        <v>72</v>
      </c>
      <c r="B865" s="35" t="str">
        <f aca="false">IF(Trabajadores!$B$77="","",Trabajadores!$B$77)</f>
        <v/>
      </c>
      <c r="C865" s="35" t="str">
        <f aca="false">IF($B865="","",Trabajadores!$D$77)</f>
        <v/>
      </c>
      <c r="D865" s="43" t="n">
        <v>8</v>
      </c>
      <c r="E865" s="23" t="s">
        <v>305</v>
      </c>
      <c r="F865" s="23" t="str">
        <f aca="false">IF($B865="","",IF(OR(8&lt;Trabajadores!$M$77,8&gt;Trabajadores!$N$77),"No vinculado",IF(AND(8=Trabajadores!$N$77,Trabajadores!$O$77="Sí"),"Cese","Activo")))</f>
        <v/>
      </c>
      <c r="G865" s="19" t="n">
        <f aca="false">IF($B865="",0,SUMIFS(Ingresos!$V$6:$V$1505,ING_COD,$B865,ING_CLASE,"ORD"))</f>
        <v>0</v>
      </c>
      <c r="H865" s="19" t="n">
        <f aca="false">IF($B865="",0,SUMIFS(Ingresos!$V$6:$V$1505,ING_COD,$B865,ING_CLASE,"ORD",ING_COMP,"Sí"))</f>
        <v>0</v>
      </c>
      <c r="I865" s="19" t="n">
        <f aca="false">IF($B865="",0,SUMIFS(Ingresos!$V$6:$V$1505,ING_COD,$B865,ING_CLASE,"GRA"))</f>
        <v>0</v>
      </c>
      <c r="J865" s="19" t="n">
        <f aca="false">IF($B865="",0,SUMIFS(Ingresos!$V$6:$V$1505,ING_COD,$B865,ING_CLASE,"BON"))</f>
        <v>0</v>
      </c>
      <c r="K865" s="19" t="n">
        <f aca="false">IF($B865="",0,SUMIFS(Ingresos!$V$6:$V$1505,ING_COD,$B865,ING_CLASE,"EXT"))</f>
        <v>0</v>
      </c>
      <c r="L865" s="19" t="n">
        <f aca="false">IF($B865="",0,SUMIFS(Ingresos!$V$6:$V$1505,ING_COD,$B865,ING_CLASE,"OTO"))</f>
        <v>0</v>
      </c>
      <c r="M865" s="19" t="n">
        <f aca="false">IF($B865="",0,SUMIFS(Ingresos!$V$6:$V$1505,ING_COD,$B865,ING_CLASE,"OTX"))</f>
        <v>0</v>
      </c>
      <c r="N865" s="19" t="n">
        <f aca="false">IF($B865="",0,SUMIFS(Ingresos!$V$6:$V$1505,ING_COD,$B865,ING_CLASE,"RETO"))</f>
        <v>0</v>
      </c>
      <c r="O865" s="19" t="n">
        <f aca="false">IF($B865="",0,SUMIFS(Ingresos!$V$6:$V$1505,ING_COD,$B865,ING_CLASE,"INA"))</f>
        <v>0</v>
      </c>
      <c r="P865" s="19" t="n">
        <f aca="false">G865+I865+J865+K865+L865+M865</f>
        <v>0</v>
      </c>
      <c r="Q865" s="44" t="n">
        <f aca="false">IF($F865="Activo",5,IF($F865="Cese",1,0))</f>
        <v>0</v>
      </c>
      <c r="R865" s="19" t="n">
        <f aca="false">G865*Q865</f>
        <v>0</v>
      </c>
      <c r="S865" s="19" t="n">
        <f aca="false">IF($F865="Activo",SUMIFS(I865:I869,$D865:$D869,"&lt;="&amp;Trabajadores!$N$77)+IF(PROY_BON="Sí",SUMIFS(J865:J869,$D865:$D869,"&lt;="&amp;Trabajadores!$N$77),0),IF($F865="Cese",I865+IF(PROY_BON="Sí",J865,0),0))</f>
        <v>0</v>
      </c>
      <c r="T865" s="19" t="n">
        <f aca="false">IF(OR($F865&lt;&gt;"Activo",Trabajadores!$I$77="No"),0,IF(I869=0,H865*(1+IF(PROY_BON="Sí",Trabajadores!$P$77,0))*Trabajadores!$S$77/6*(Trabajadores!$N$77&gt;=12),0))</f>
        <v>0</v>
      </c>
      <c r="U865" s="19" t="n">
        <f aca="false">IF($F865="Activo",IF(Trabajadores!$J$77="Sí",L865*5,L865),IF($F865="Cese",L865,0))</f>
        <v>0</v>
      </c>
      <c r="V865" s="19" t="n">
        <f aca="false">IF(OR($F865="Activo",$F865="Cese"),M865,0)</f>
        <v>0</v>
      </c>
      <c r="W865" s="19" t="n">
        <f aca="false">IF(OR($F865="Activo",$F865="Cese"),SUM(P858:P864),0)</f>
        <v>0</v>
      </c>
      <c r="X865" s="36" t="n">
        <f aca="false">IF(OR($F865="Activo",$F865="Cese"),R865+S865+T865+U865+V865+W865,0)</f>
        <v>0</v>
      </c>
      <c r="Y865" s="19" t="n">
        <f aca="false">IF(OR($F865="Activo",$F865="Cese"),DED_FIJA,0)</f>
        <v>0</v>
      </c>
      <c r="Z865" s="36" t="n">
        <f aca="false">MAX(0,X865-Y865)</f>
        <v>0</v>
      </c>
      <c r="AA865" s="19" t="n">
        <f aca="false">IF(Z865=0,0,MAX(0,MIN(Z865,Parámetros!$G$19)-Parámetros!$F$19)*Parámetros!$E$19)</f>
        <v>0</v>
      </c>
      <c r="AB865" s="19" t="n">
        <f aca="false">IF(Z865=0,0,MAX(0,MIN(Z865,Parámetros!$G$20)-Parámetros!$F$20)*Parámetros!$E$20)</f>
        <v>0</v>
      </c>
      <c r="AC865" s="19" t="n">
        <f aca="false">IF(Z865=0,0,MAX(0,MIN(Z865,Parámetros!$G$21)-Parámetros!$F$21)*Parámetros!$E$21)</f>
        <v>0</v>
      </c>
      <c r="AD865" s="19" t="n">
        <f aca="false">IF(Z865=0,0,MAX(0,MIN(Z865,Parámetros!$G$22)-Parámetros!$F$22)*Parámetros!$E$22)</f>
        <v>0</v>
      </c>
      <c r="AE865" s="19" t="n">
        <f aca="false">IF(Z865=0,0,MAX(0,MIN(Z865,Parámetros!$G$23)-Parámetros!$F$23)*Parámetros!$E$23)</f>
        <v>0</v>
      </c>
      <c r="AF865" s="36" t="n">
        <f aca="false">SUM(AA865:AE865)</f>
        <v>0</v>
      </c>
      <c r="AG865" s="45" t="str">
        <f aca="false">IF(AM865&lt;=0,"-",INDEX(TR_TASA,MATCH(AM865,TR_DESDE,1)))</f>
        <v>-</v>
      </c>
      <c r="AH865" s="44" t="n">
        <f aca="false">IF($F865="Cese",1,IF($F865="Activo",INDEX(DIV_N,8),0))</f>
        <v>0</v>
      </c>
      <c r="AI865" s="44" t="n">
        <f aca="false">IF($F865="Cese",7,IF($F865="Activo",INDEX(DIV_HASTA,8),0))</f>
        <v>0</v>
      </c>
      <c r="AJ865" s="19" t="n">
        <f aca="false">IF(OR($F865="Activo",$F865="Cese"),SUMIFS(AV858:AV864,D858:D864,"&lt;="&amp;AI865),0)</f>
        <v>0</v>
      </c>
      <c r="AK865" s="19" t="n">
        <f aca="false">IF(OR($F865="Activo",$F865="Cese"),MAX(0,(AF865-AJ865)/AH865),0)</f>
        <v>0</v>
      </c>
      <c r="AL865" s="19" t="n">
        <f aca="false">IF(OR($F865="Activo",$F865="Cese"),K865+IF(PROY_BON="Sí",0,J865),0)</f>
        <v>0</v>
      </c>
      <c r="AM865" s="19" t="n">
        <f aca="false">IF(AL865&gt;0,MAX(0,X865+AL865-Y865),Z865)</f>
        <v>0</v>
      </c>
      <c r="AN865" s="19" t="n">
        <f aca="false">SUMPRODUCT((AM865&gt;TR_DESDE)*(AM865-TR_DESDE)*TR_INC)</f>
        <v>0</v>
      </c>
      <c r="AO865" s="19" t="n">
        <f aca="false">IF(AL865&gt;0,MAX(0,AN865-IF($F865="Cese",MAX(AF865,AJ865),AF865)),0)</f>
        <v>0</v>
      </c>
      <c r="AP865" s="46" t="n">
        <f aca="false">IF(OR($F865="Activo",$F865="Cese"),ROUND(AK865+AO865,2),0)</f>
        <v>0</v>
      </c>
      <c r="AQ865" s="19" t="n">
        <f aca="false">IF($F865="Cese",MAX(0,AJ865-AN865),0)</f>
        <v>0</v>
      </c>
      <c r="AR865" s="19" t="str">
        <f aca="false">IF($B865="","",IF(COUNTIFS(RP_COD,$B865,'Retenciones Planilla'!$J$6:$J$105,"&lt;&gt;")=0,"",SUMIFS('Retenciones Planilla'!$J$6:$J$105,RP_COD,$B865)))</f>
        <v/>
      </c>
      <c r="AS865" s="19" t="str">
        <f aca="false">IF(AR865="","",AR865-AP865)</f>
        <v/>
      </c>
      <c r="AT865" s="23" t="str">
        <f aca="false">IF($B865="","",IF(NOT(OR($F865="Activo",$F865="Cese")),IF(N(AR865)=0,"—","Revisar: sin vínculo"),IF(AR865="",IF(AP865=0,"No corresponde","Sin dato planilla"),IF(ABS(AS865)&lt;=TOL,"OK",IF(AS865&gt;0,"Retuvo de más","Retuvo de menos")))))</f>
        <v/>
      </c>
      <c r="AU865" s="19" t="n">
        <f aca="false">IF(AND(BASE_RET="Planilla (si existe)",AR865&lt;&gt;""),AR865,AP865)</f>
        <v>0</v>
      </c>
      <c r="AV865" s="19" t="n">
        <f aca="false">AU865+N865</f>
        <v>0</v>
      </c>
    </row>
    <row r="866" customFormat="false" ht="15" hidden="false" customHeight="false" outlineLevel="0" collapsed="false">
      <c r="A866" s="43" t="n">
        <v>72</v>
      </c>
      <c r="B866" s="35" t="str">
        <f aca="false">IF(Trabajadores!$B$77="","",Trabajadores!$B$77)</f>
        <v/>
      </c>
      <c r="C866" s="35" t="str">
        <f aca="false">IF($B866="","",Trabajadores!$D$77)</f>
        <v/>
      </c>
      <c r="D866" s="43" t="n">
        <v>9</v>
      </c>
      <c r="E866" s="23" t="s">
        <v>306</v>
      </c>
      <c r="F866" s="23" t="str">
        <f aca="false">IF($B866="","",IF(OR(9&lt;Trabajadores!$M$77,9&gt;Trabajadores!$N$77),"No vinculado",IF(AND(9=Trabajadores!$N$77,Trabajadores!$O$77="Sí"),"Cese","Activo")))</f>
        <v/>
      </c>
      <c r="G866" s="19" t="n">
        <f aca="false">IF($B866="",0,SUMIFS(Ingresos!$W$6:$W$1505,ING_COD,$B866,ING_CLASE,"ORD"))</f>
        <v>0</v>
      </c>
      <c r="H866" s="19" t="n">
        <f aca="false">IF($B866="",0,SUMIFS(Ingresos!$W$6:$W$1505,ING_COD,$B866,ING_CLASE,"ORD",ING_COMP,"Sí"))</f>
        <v>0</v>
      </c>
      <c r="I866" s="19" t="n">
        <f aca="false">IF($B866="",0,SUMIFS(Ingresos!$W$6:$W$1505,ING_COD,$B866,ING_CLASE,"GRA"))</f>
        <v>0</v>
      </c>
      <c r="J866" s="19" t="n">
        <f aca="false">IF($B866="",0,SUMIFS(Ingresos!$W$6:$W$1505,ING_COD,$B866,ING_CLASE,"BON"))</f>
        <v>0</v>
      </c>
      <c r="K866" s="19" t="n">
        <f aca="false">IF($B866="",0,SUMIFS(Ingresos!$W$6:$W$1505,ING_COD,$B866,ING_CLASE,"EXT"))</f>
        <v>0</v>
      </c>
      <c r="L866" s="19" t="n">
        <f aca="false">IF($B866="",0,SUMIFS(Ingresos!$W$6:$W$1505,ING_COD,$B866,ING_CLASE,"OTO"))</f>
        <v>0</v>
      </c>
      <c r="M866" s="19" t="n">
        <f aca="false">IF($B866="",0,SUMIFS(Ingresos!$W$6:$W$1505,ING_COD,$B866,ING_CLASE,"OTX"))</f>
        <v>0</v>
      </c>
      <c r="N866" s="19" t="n">
        <f aca="false">IF($B866="",0,SUMIFS(Ingresos!$W$6:$W$1505,ING_COD,$B866,ING_CLASE,"RETO"))</f>
        <v>0</v>
      </c>
      <c r="O866" s="19" t="n">
        <f aca="false">IF($B866="",0,SUMIFS(Ingresos!$W$6:$W$1505,ING_COD,$B866,ING_CLASE,"INA"))</f>
        <v>0</v>
      </c>
      <c r="P866" s="19" t="n">
        <f aca="false">G866+I866+J866+K866+L866+M866</f>
        <v>0</v>
      </c>
      <c r="Q866" s="44" t="n">
        <f aca="false">IF($F866="Activo",4,IF($F866="Cese",1,0))</f>
        <v>0</v>
      </c>
      <c r="R866" s="19" t="n">
        <f aca="false">G866*Q866</f>
        <v>0</v>
      </c>
      <c r="S866" s="19" t="n">
        <f aca="false">IF($F866="Activo",SUMIFS(I866:I869,$D866:$D869,"&lt;="&amp;Trabajadores!$N$77)+IF(PROY_BON="Sí",SUMIFS(J866:J869,$D866:$D869,"&lt;="&amp;Trabajadores!$N$77),0),IF($F866="Cese",I866+IF(PROY_BON="Sí",J866,0),0))</f>
        <v>0</v>
      </c>
      <c r="T866" s="19" t="n">
        <f aca="false">IF(OR($F866&lt;&gt;"Activo",Trabajadores!$I$77="No"),0,IF(I869=0,H866*(1+IF(PROY_BON="Sí",Trabajadores!$P$77,0))*Trabajadores!$S$77/6*(Trabajadores!$N$77&gt;=12),0))</f>
        <v>0</v>
      </c>
      <c r="U866" s="19" t="n">
        <f aca="false">IF($F866="Activo",IF(Trabajadores!$J$77="Sí",L866*4,L866),IF($F866="Cese",L866,0))</f>
        <v>0</v>
      </c>
      <c r="V866" s="19" t="n">
        <f aca="false">IF(OR($F866="Activo",$F866="Cese"),M866,0)</f>
        <v>0</v>
      </c>
      <c r="W866" s="19" t="n">
        <f aca="false">IF(OR($F866="Activo",$F866="Cese"),SUM(P858:P865),0)</f>
        <v>0</v>
      </c>
      <c r="X866" s="36" t="n">
        <f aca="false">IF(OR($F866="Activo",$F866="Cese"),R866+S866+T866+U866+V866+W866,0)</f>
        <v>0</v>
      </c>
      <c r="Y866" s="19" t="n">
        <f aca="false">IF(OR($F866="Activo",$F866="Cese"),DED_FIJA,0)</f>
        <v>0</v>
      </c>
      <c r="Z866" s="36" t="n">
        <f aca="false">MAX(0,X866-Y866)</f>
        <v>0</v>
      </c>
      <c r="AA866" s="19" t="n">
        <f aca="false">IF(Z866=0,0,MAX(0,MIN(Z866,Parámetros!$G$19)-Parámetros!$F$19)*Parámetros!$E$19)</f>
        <v>0</v>
      </c>
      <c r="AB866" s="19" t="n">
        <f aca="false">IF(Z866=0,0,MAX(0,MIN(Z866,Parámetros!$G$20)-Parámetros!$F$20)*Parámetros!$E$20)</f>
        <v>0</v>
      </c>
      <c r="AC866" s="19" t="n">
        <f aca="false">IF(Z866=0,0,MAX(0,MIN(Z866,Parámetros!$G$21)-Parámetros!$F$21)*Parámetros!$E$21)</f>
        <v>0</v>
      </c>
      <c r="AD866" s="19" t="n">
        <f aca="false">IF(Z866=0,0,MAX(0,MIN(Z866,Parámetros!$G$22)-Parámetros!$F$22)*Parámetros!$E$22)</f>
        <v>0</v>
      </c>
      <c r="AE866" s="19" t="n">
        <f aca="false">IF(Z866=0,0,MAX(0,MIN(Z866,Parámetros!$G$23)-Parámetros!$F$23)*Parámetros!$E$23)</f>
        <v>0</v>
      </c>
      <c r="AF866" s="36" t="n">
        <f aca="false">SUM(AA866:AE866)</f>
        <v>0</v>
      </c>
      <c r="AG866" s="45" t="str">
        <f aca="false">IF(AM866&lt;=0,"-",INDEX(TR_TASA,MATCH(AM866,TR_DESDE,1)))</f>
        <v>-</v>
      </c>
      <c r="AH866" s="44" t="n">
        <f aca="false">IF($F866="Cese",1,IF($F866="Activo",INDEX(DIV_N,9),0))</f>
        <v>0</v>
      </c>
      <c r="AI866" s="44" t="n">
        <f aca="false">IF($F866="Cese",8,IF($F866="Activo",INDEX(DIV_HASTA,9),0))</f>
        <v>0</v>
      </c>
      <c r="AJ866" s="19" t="n">
        <f aca="false">IF(OR($F866="Activo",$F866="Cese"),SUMIFS(AV858:AV865,D858:D865,"&lt;="&amp;AI866),0)</f>
        <v>0</v>
      </c>
      <c r="AK866" s="19" t="n">
        <f aca="false">IF(OR($F866="Activo",$F866="Cese"),MAX(0,(AF866-AJ866)/AH866),0)</f>
        <v>0</v>
      </c>
      <c r="AL866" s="19" t="n">
        <f aca="false">IF(OR($F866="Activo",$F866="Cese"),K866+IF(PROY_BON="Sí",0,J866),0)</f>
        <v>0</v>
      </c>
      <c r="AM866" s="19" t="n">
        <f aca="false">IF(AL866&gt;0,MAX(0,X866+AL866-Y866),Z866)</f>
        <v>0</v>
      </c>
      <c r="AN866" s="19" t="n">
        <f aca="false">SUMPRODUCT((AM866&gt;TR_DESDE)*(AM866-TR_DESDE)*TR_INC)</f>
        <v>0</v>
      </c>
      <c r="AO866" s="19" t="n">
        <f aca="false">IF(AL866&gt;0,MAX(0,AN866-IF($F866="Cese",MAX(AF866,AJ866),AF866)),0)</f>
        <v>0</v>
      </c>
      <c r="AP866" s="46" t="n">
        <f aca="false">IF(OR($F866="Activo",$F866="Cese"),ROUND(AK866+AO866,2),0)</f>
        <v>0</v>
      </c>
      <c r="AQ866" s="19" t="n">
        <f aca="false">IF($F866="Cese",MAX(0,AJ866-AN866),0)</f>
        <v>0</v>
      </c>
      <c r="AR866" s="19" t="str">
        <f aca="false">IF($B866="","",IF(COUNTIFS(RP_COD,$B866,'Retenciones Planilla'!$K$6:$K$105,"&lt;&gt;")=0,"",SUMIFS('Retenciones Planilla'!$K$6:$K$105,RP_COD,$B866)))</f>
        <v/>
      </c>
      <c r="AS866" s="19" t="str">
        <f aca="false">IF(AR866="","",AR866-AP866)</f>
        <v/>
      </c>
      <c r="AT866" s="23" t="str">
        <f aca="false">IF($B866="","",IF(NOT(OR($F866="Activo",$F866="Cese")),IF(N(AR866)=0,"—","Revisar: sin vínculo"),IF(AR866="",IF(AP866=0,"No corresponde","Sin dato planilla"),IF(ABS(AS866)&lt;=TOL,"OK",IF(AS866&gt;0,"Retuvo de más","Retuvo de menos")))))</f>
        <v/>
      </c>
      <c r="AU866" s="19" t="n">
        <f aca="false">IF(AND(BASE_RET="Planilla (si existe)",AR866&lt;&gt;""),AR866,AP866)</f>
        <v>0</v>
      </c>
      <c r="AV866" s="19" t="n">
        <f aca="false">AU866+N866</f>
        <v>0</v>
      </c>
    </row>
    <row r="867" customFormat="false" ht="15" hidden="false" customHeight="false" outlineLevel="0" collapsed="false">
      <c r="A867" s="43" t="n">
        <v>72</v>
      </c>
      <c r="B867" s="35" t="str">
        <f aca="false">IF(Trabajadores!$B$77="","",Trabajadores!$B$77)</f>
        <v/>
      </c>
      <c r="C867" s="35" t="str">
        <f aca="false">IF($B867="","",Trabajadores!$D$77)</f>
        <v/>
      </c>
      <c r="D867" s="43" t="n">
        <v>10</v>
      </c>
      <c r="E867" s="23" t="s">
        <v>307</v>
      </c>
      <c r="F867" s="23" t="str">
        <f aca="false">IF($B867="","",IF(OR(10&lt;Trabajadores!$M$77,10&gt;Trabajadores!$N$77),"No vinculado",IF(AND(10=Trabajadores!$N$77,Trabajadores!$O$77="Sí"),"Cese","Activo")))</f>
        <v/>
      </c>
      <c r="G867" s="19" t="n">
        <f aca="false">IF($B867="",0,SUMIFS(Ingresos!$X$6:$X$1505,ING_COD,$B867,ING_CLASE,"ORD"))</f>
        <v>0</v>
      </c>
      <c r="H867" s="19" t="n">
        <f aca="false">IF($B867="",0,SUMIFS(Ingresos!$X$6:$X$1505,ING_COD,$B867,ING_CLASE,"ORD",ING_COMP,"Sí"))</f>
        <v>0</v>
      </c>
      <c r="I867" s="19" t="n">
        <f aca="false">IF($B867="",0,SUMIFS(Ingresos!$X$6:$X$1505,ING_COD,$B867,ING_CLASE,"GRA"))</f>
        <v>0</v>
      </c>
      <c r="J867" s="19" t="n">
        <f aca="false">IF($B867="",0,SUMIFS(Ingresos!$X$6:$X$1505,ING_COD,$B867,ING_CLASE,"BON"))</f>
        <v>0</v>
      </c>
      <c r="K867" s="19" t="n">
        <f aca="false">IF($B867="",0,SUMIFS(Ingresos!$X$6:$X$1505,ING_COD,$B867,ING_CLASE,"EXT"))</f>
        <v>0</v>
      </c>
      <c r="L867" s="19" t="n">
        <f aca="false">IF($B867="",0,SUMIFS(Ingresos!$X$6:$X$1505,ING_COD,$B867,ING_CLASE,"OTO"))</f>
        <v>0</v>
      </c>
      <c r="M867" s="19" t="n">
        <f aca="false">IF($B867="",0,SUMIFS(Ingresos!$X$6:$X$1505,ING_COD,$B867,ING_CLASE,"OTX"))</f>
        <v>0</v>
      </c>
      <c r="N867" s="19" t="n">
        <f aca="false">IF($B867="",0,SUMIFS(Ingresos!$X$6:$X$1505,ING_COD,$B867,ING_CLASE,"RETO"))</f>
        <v>0</v>
      </c>
      <c r="O867" s="19" t="n">
        <f aca="false">IF($B867="",0,SUMIFS(Ingresos!$X$6:$X$1505,ING_COD,$B867,ING_CLASE,"INA"))</f>
        <v>0</v>
      </c>
      <c r="P867" s="19" t="n">
        <f aca="false">G867+I867+J867+K867+L867+M867</f>
        <v>0</v>
      </c>
      <c r="Q867" s="44" t="n">
        <f aca="false">IF($F867="Activo",3,IF($F867="Cese",1,0))</f>
        <v>0</v>
      </c>
      <c r="R867" s="19" t="n">
        <f aca="false">G867*Q867</f>
        <v>0</v>
      </c>
      <c r="S867" s="19" t="n">
        <f aca="false">IF($F867="Activo",SUMIFS(I867:I869,$D867:$D869,"&lt;="&amp;Trabajadores!$N$77)+IF(PROY_BON="Sí",SUMIFS(J867:J869,$D867:$D869,"&lt;="&amp;Trabajadores!$N$77),0),IF($F867="Cese",I867+IF(PROY_BON="Sí",J867,0),0))</f>
        <v>0</v>
      </c>
      <c r="T867" s="19" t="n">
        <f aca="false">IF(OR($F867&lt;&gt;"Activo",Trabajadores!$I$77="No"),0,IF(I869=0,H867*(1+IF(PROY_BON="Sí",Trabajadores!$P$77,0))*Trabajadores!$S$77/6*(Trabajadores!$N$77&gt;=12),0))</f>
        <v>0</v>
      </c>
      <c r="U867" s="19" t="n">
        <f aca="false">IF($F867="Activo",IF(Trabajadores!$J$77="Sí",L867*3,L867),IF($F867="Cese",L867,0))</f>
        <v>0</v>
      </c>
      <c r="V867" s="19" t="n">
        <f aca="false">IF(OR($F867="Activo",$F867="Cese"),M867,0)</f>
        <v>0</v>
      </c>
      <c r="W867" s="19" t="n">
        <f aca="false">IF(OR($F867="Activo",$F867="Cese"),SUM(P858:P866),0)</f>
        <v>0</v>
      </c>
      <c r="X867" s="36" t="n">
        <f aca="false">IF(OR($F867="Activo",$F867="Cese"),R867+S867+T867+U867+V867+W867,0)</f>
        <v>0</v>
      </c>
      <c r="Y867" s="19" t="n">
        <f aca="false">IF(OR($F867="Activo",$F867="Cese"),DED_FIJA,0)</f>
        <v>0</v>
      </c>
      <c r="Z867" s="36" t="n">
        <f aca="false">MAX(0,X867-Y867)</f>
        <v>0</v>
      </c>
      <c r="AA867" s="19" t="n">
        <f aca="false">IF(Z867=0,0,MAX(0,MIN(Z867,Parámetros!$G$19)-Parámetros!$F$19)*Parámetros!$E$19)</f>
        <v>0</v>
      </c>
      <c r="AB867" s="19" t="n">
        <f aca="false">IF(Z867=0,0,MAX(0,MIN(Z867,Parámetros!$G$20)-Parámetros!$F$20)*Parámetros!$E$20)</f>
        <v>0</v>
      </c>
      <c r="AC867" s="19" t="n">
        <f aca="false">IF(Z867=0,0,MAX(0,MIN(Z867,Parámetros!$G$21)-Parámetros!$F$21)*Parámetros!$E$21)</f>
        <v>0</v>
      </c>
      <c r="AD867" s="19" t="n">
        <f aca="false">IF(Z867=0,0,MAX(0,MIN(Z867,Parámetros!$G$22)-Parámetros!$F$22)*Parámetros!$E$22)</f>
        <v>0</v>
      </c>
      <c r="AE867" s="19" t="n">
        <f aca="false">IF(Z867=0,0,MAX(0,MIN(Z867,Parámetros!$G$23)-Parámetros!$F$23)*Parámetros!$E$23)</f>
        <v>0</v>
      </c>
      <c r="AF867" s="36" t="n">
        <f aca="false">SUM(AA867:AE867)</f>
        <v>0</v>
      </c>
      <c r="AG867" s="45" t="str">
        <f aca="false">IF(AM867&lt;=0,"-",INDEX(TR_TASA,MATCH(AM867,TR_DESDE,1)))</f>
        <v>-</v>
      </c>
      <c r="AH867" s="44" t="n">
        <f aca="false">IF($F867="Cese",1,IF($F867="Activo",INDEX(DIV_N,10),0))</f>
        <v>0</v>
      </c>
      <c r="AI867" s="44" t="n">
        <f aca="false">IF($F867="Cese",9,IF($F867="Activo",INDEX(DIV_HASTA,10),0))</f>
        <v>0</v>
      </c>
      <c r="AJ867" s="19" t="n">
        <f aca="false">IF(OR($F867="Activo",$F867="Cese"),SUMIFS(AV858:AV866,D858:D866,"&lt;="&amp;AI867),0)</f>
        <v>0</v>
      </c>
      <c r="AK867" s="19" t="n">
        <f aca="false">IF(OR($F867="Activo",$F867="Cese"),MAX(0,(AF867-AJ867)/AH867),0)</f>
        <v>0</v>
      </c>
      <c r="AL867" s="19" t="n">
        <f aca="false">IF(OR($F867="Activo",$F867="Cese"),K867+IF(PROY_BON="Sí",0,J867),0)</f>
        <v>0</v>
      </c>
      <c r="AM867" s="19" t="n">
        <f aca="false">IF(AL867&gt;0,MAX(0,X867+AL867-Y867),Z867)</f>
        <v>0</v>
      </c>
      <c r="AN867" s="19" t="n">
        <f aca="false">SUMPRODUCT((AM867&gt;TR_DESDE)*(AM867-TR_DESDE)*TR_INC)</f>
        <v>0</v>
      </c>
      <c r="AO867" s="19" t="n">
        <f aca="false">IF(AL867&gt;0,MAX(0,AN867-IF($F867="Cese",MAX(AF867,AJ867),AF867)),0)</f>
        <v>0</v>
      </c>
      <c r="AP867" s="46" t="n">
        <f aca="false">IF(OR($F867="Activo",$F867="Cese"),ROUND(AK867+AO867,2),0)</f>
        <v>0</v>
      </c>
      <c r="AQ867" s="19" t="n">
        <f aca="false">IF($F867="Cese",MAX(0,AJ867-AN867),0)</f>
        <v>0</v>
      </c>
      <c r="AR867" s="19" t="str">
        <f aca="false">IF($B867="","",IF(COUNTIFS(RP_COD,$B867,'Retenciones Planilla'!$L$6:$L$105,"&lt;&gt;")=0,"",SUMIFS('Retenciones Planilla'!$L$6:$L$105,RP_COD,$B867)))</f>
        <v/>
      </c>
      <c r="AS867" s="19" t="str">
        <f aca="false">IF(AR867="","",AR867-AP867)</f>
        <v/>
      </c>
      <c r="AT867" s="23" t="str">
        <f aca="false">IF($B867="","",IF(NOT(OR($F867="Activo",$F867="Cese")),IF(N(AR867)=0,"—","Revisar: sin vínculo"),IF(AR867="",IF(AP867=0,"No corresponde","Sin dato planilla"),IF(ABS(AS867)&lt;=TOL,"OK",IF(AS867&gt;0,"Retuvo de más","Retuvo de menos")))))</f>
        <v/>
      </c>
      <c r="AU867" s="19" t="n">
        <f aca="false">IF(AND(BASE_RET="Planilla (si existe)",AR867&lt;&gt;""),AR867,AP867)</f>
        <v>0</v>
      </c>
      <c r="AV867" s="19" t="n">
        <f aca="false">AU867+N867</f>
        <v>0</v>
      </c>
    </row>
    <row r="868" customFormat="false" ht="15" hidden="false" customHeight="false" outlineLevel="0" collapsed="false">
      <c r="A868" s="43" t="n">
        <v>72</v>
      </c>
      <c r="B868" s="35" t="str">
        <f aca="false">IF(Trabajadores!$B$77="","",Trabajadores!$B$77)</f>
        <v/>
      </c>
      <c r="C868" s="35" t="str">
        <f aca="false">IF($B868="","",Trabajadores!$D$77)</f>
        <v/>
      </c>
      <c r="D868" s="43" t="n">
        <v>11</v>
      </c>
      <c r="E868" s="23" t="s">
        <v>308</v>
      </c>
      <c r="F868" s="23" t="str">
        <f aca="false">IF($B868="","",IF(OR(11&lt;Trabajadores!$M$77,11&gt;Trabajadores!$N$77),"No vinculado",IF(AND(11=Trabajadores!$N$77,Trabajadores!$O$77="Sí"),"Cese","Activo")))</f>
        <v/>
      </c>
      <c r="G868" s="19" t="n">
        <f aca="false">IF($B868="",0,SUMIFS(Ingresos!$Y$6:$Y$1505,ING_COD,$B868,ING_CLASE,"ORD"))</f>
        <v>0</v>
      </c>
      <c r="H868" s="19" t="n">
        <f aca="false">IF($B868="",0,SUMIFS(Ingresos!$Y$6:$Y$1505,ING_COD,$B868,ING_CLASE,"ORD",ING_COMP,"Sí"))</f>
        <v>0</v>
      </c>
      <c r="I868" s="19" t="n">
        <f aca="false">IF($B868="",0,SUMIFS(Ingresos!$Y$6:$Y$1505,ING_COD,$B868,ING_CLASE,"GRA"))</f>
        <v>0</v>
      </c>
      <c r="J868" s="19" t="n">
        <f aca="false">IF($B868="",0,SUMIFS(Ingresos!$Y$6:$Y$1505,ING_COD,$B868,ING_CLASE,"BON"))</f>
        <v>0</v>
      </c>
      <c r="K868" s="19" t="n">
        <f aca="false">IF($B868="",0,SUMIFS(Ingresos!$Y$6:$Y$1505,ING_COD,$B868,ING_CLASE,"EXT"))</f>
        <v>0</v>
      </c>
      <c r="L868" s="19" t="n">
        <f aca="false">IF($B868="",0,SUMIFS(Ingresos!$Y$6:$Y$1505,ING_COD,$B868,ING_CLASE,"OTO"))</f>
        <v>0</v>
      </c>
      <c r="M868" s="19" t="n">
        <f aca="false">IF($B868="",0,SUMIFS(Ingresos!$Y$6:$Y$1505,ING_COD,$B868,ING_CLASE,"OTX"))</f>
        <v>0</v>
      </c>
      <c r="N868" s="19" t="n">
        <f aca="false">IF($B868="",0,SUMIFS(Ingresos!$Y$6:$Y$1505,ING_COD,$B868,ING_CLASE,"RETO"))</f>
        <v>0</v>
      </c>
      <c r="O868" s="19" t="n">
        <f aca="false">IF($B868="",0,SUMIFS(Ingresos!$Y$6:$Y$1505,ING_COD,$B868,ING_CLASE,"INA"))</f>
        <v>0</v>
      </c>
      <c r="P868" s="19" t="n">
        <f aca="false">G868+I868+J868+K868+L868+M868</f>
        <v>0</v>
      </c>
      <c r="Q868" s="44" t="n">
        <f aca="false">IF($F868="Activo",2,IF($F868="Cese",1,0))</f>
        <v>0</v>
      </c>
      <c r="R868" s="19" t="n">
        <f aca="false">G868*Q868</f>
        <v>0</v>
      </c>
      <c r="S868" s="19" t="n">
        <f aca="false">IF($F868="Activo",SUMIFS(I868:I869,$D868:$D869,"&lt;="&amp;Trabajadores!$N$77)+IF(PROY_BON="Sí",SUMIFS(J868:J869,$D868:$D869,"&lt;="&amp;Trabajadores!$N$77),0),IF($F868="Cese",I868+IF(PROY_BON="Sí",J868,0),0))</f>
        <v>0</v>
      </c>
      <c r="T868" s="19" t="n">
        <f aca="false">IF(OR($F868&lt;&gt;"Activo",Trabajadores!$I$77="No"),0,IF(I869=0,H868*(1+IF(PROY_BON="Sí",Trabajadores!$P$77,0))*Trabajadores!$S$77/6*(Trabajadores!$N$77&gt;=12),0))</f>
        <v>0</v>
      </c>
      <c r="U868" s="19" t="n">
        <f aca="false">IF($F868="Activo",IF(Trabajadores!$J$77="Sí",L868*2,L868),IF($F868="Cese",L868,0))</f>
        <v>0</v>
      </c>
      <c r="V868" s="19" t="n">
        <f aca="false">IF(OR($F868="Activo",$F868="Cese"),M868,0)</f>
        <v>0</v>
      </c>
      <c r="W868" s="19" t="n">
        <f aca="false">IF(OR($F868="Activo",$F868="Cese"),SUM(P858:P867),0)</f>
        <v>0</v>
      </c>
      <c r="X868" s="36" t="n">
        <f aca="false">IF(OR($F868="Activo",$F868="Cese"),R868+S868+T868+U868+V868+W868,0)</f>
        <v>0</v>
      </c>
      <c r="Y868" s="19" t="n">
        <f aca="false">IF(OR($F868="Activo",$F868="Cese"),DED_FIJA,0)</f>
        <v>0</v>
      </c>
      <c r="Z868" s="36" t="n">
        <f aca="false">MAX(0,X868-Y868)</f>
        <v>0</v>
      </c>
      <c r="AA868" s="19" t="n">
        <f aca="false">IF(Z868=0,0,MAX(0,MIN(Z868,Parámetros!$G$19)-Parámetros!$F$19)*Parámetros!$E$19)</f>
        <v>0</v>
      </c>
      <c r="AB868" s="19" t="n">
        <f aca="false">IF(Z868=0,0,MAX(0,MIN(Z868,Parámetros!$G$20)-Parámetros!$F$20)*Parámetros!$E$20)</f>
        <v>0</v>
      </c>
      <c r="AC868" s="19" t="n">
        <f aca="false">IF(Z868=0,0,MAX(0,MIN(Z868,Parámetros!$G$21)-Parámetros!$F$21)*Parámetros!$E$21)</f>
        <v>0</v>
      </c>
      <c r="AD868" s="19" t="n">
        <f aca="false">IF(Z868=0,0,MAX(0,MIN(Z868,Parámetros!$G$22)-Parámetros!$F$22)*Parámetros!$E$22)</f>
        <v>0</v>
      </c>
      <c r="AE868" s="19" t="n">
        <f aca="false">IF(Z868=0,0,MAX(0,MIN(Z868,Parámetros!$G$23)-Parámetros!$F$23)*Parámetros!$E$23)</f>
        <v>0</v>
      </c>
      <c r="AF868" s="36" t="n">
        <f aca="false">SUM(AA868:AE868)</f>
        <v>0</v>
      </c>
      <c r="AG868" s="45" t="str">
        <f aca="false">IF(AM868&lt;=0,"-",INDEX(TR_TASA,MATCH(AM868,TR_DESDE,1)))</f>
        <v>-</v>
      </c>
      <c r="AH868" s="44" t="n">
        <f aca="false">IF($F868="Cese",1,IF($F868="Activo",INDEX(DIV_N,11),0))</f>
        <v>0</v>
      </c>
      <c r="AI868" s="44" t="n">
        <f aca="false">IF($F868="Cese",10,IF($F868="Activo",INDEX(DIV_HASTA,11),0))</f>
        <v>0</v>
      </c>
      <c r="AJ868" s="19" t="n">
        <f aca="false">IF(OR($F868="Activo",$F868="Cese"),SUMIFS(AV858:AV867,D858:D867,"&lt;="&amp;AI868),0)</f>
        <v>0</v>
      </c>
      <c r="AK868" s="19" t="n">
        <f aca="false">IF(OR($F868="Activo",$F868="Cese"),MAX(0,(AF868-AJ868)/AH868),0)</f>
        <v>0</v>
      </c>
      <c r="AL868" s="19" t="n">
        <f aca="false">IF(OR($F868="Activo",$F868="Cese"),K868+IF(PROY_BON="Sí",0,J868),0)</f>
        <v>0</v>
      </c>
      <c r="AM868" s="19" t="n">
        <f aca="false">IF(AL868&gt;0,MAX(0,X868+AL868-Y868),Z868)</f>
        <v>0</v>
      </c>
      <c r="AN868" s="19" t="n">
        <f aca="false">SUMPRODUCT((AM868&gt;TR_DESDE)*(AM868-TR_DESDE)*TR_INC)</f>
        <v>0</v>
      </c>
      <c r="AO868" s="19" t="n">
        <f aca="false">IF(AL868&gt;0,MAX(0,AN868-IF($F868="Cese",MAX(AF868,AJ868),AF868)),0)</f>
        <v>0</v>
      </c>
      <c r="AP868" s="46" t="n">
        <f aca="false">IF(OR($F868="Activo",$F868="Cese"),ROUND(AK868+AO868,2),0)</f>
        <v>0</v>
      </c>
      <c r="AQ868" s="19" t="n">
        <f aca="false">IF($F868="Cese",MAX(0,AJ868-AN868),0)</f>
        <v>0</v>
      </c>
      <c r="AR868" s="19" t="str">
        <f aca="false">IF($B868="","",IF(COUNTIFS(RP_COD,$B868,'Retenciones Planilla'!$M$6:$M$105,"&lt;&gt;")=0,"",SUMIFS('Retenciones Planilla'!$M$6:$M$105,RP_COD,$B868)))</f>
        <v/>
      </c>
      <c r="AS868" s="19" t="str">
        <f aca="false">IF(AR868="","",AR868-AP868)</f>
        <v/>
      </c>
      <c r="AT868" s="23" t="str">
        <f aca="false">IF($B868="","",IF(NOT(OR($F868="Activo",$F868="Cese")),IF(N(AR868)=0,"—","Revisar: sin vínculo"),IF(AR868="",IF(AP868=0,"No corresponde","Sin dato planilla"),IF(ABS(AS868)&lt;=TOL,"OK",IF(AS868&gt;0,"Retuvo de más","Retuvo de menos")))))</f>
        <v/>
      </c>
      <c r="AU868" s="19" t="n">
        <f aca="false">IF(AND(BASE_RET="Planilla (si existe)",AR868&lt;&gt;""),AR868,AP868)</f>
        <v>0</v>
      </c>
      <c r="AV868" s="19" t="n">
        <f aca="false">AU868+N868</f>
        <v>0</v>
      </c>
    </row>
    <row r="869" customFormat="false" ht="15" hidden="false" customHeight="false" outlineLevel="0" collapsed="false">
      <c r="A869" s="43" t="n">
        <v>72</v>
      </c>
      <c r="B869" s="35" t="str">
        <f aca="false">IF(Trabajadores!$B$77="","",Trabajadores!$B$77)</f>
        <v/>
      </c>
      <c r="C869" s="35" t="str">
        <f aca="false">IF($B869="","",Trabajadores!$D$77)</f>
        <v/>
      </c>
      <c r="D869" s="43" t="n">
        <v>12</v>
      </c>
      <c r="E869" s="23" t="s">
        <v>309</v>
      </c>
      <c r="F869" s="23" t="str">
        <f aca="false">IF($B869="","",IF(OR(12&lt;Trabajadores!$M$77,12&gt;Trabajadores!$N$77),"No vinculado",IF(AND(12=Trabajadores!$N$77,Trabajadores!$O$77="Sí"),"Cese","Activo")))</f>
        <v/>
      </c>
      <c r="G869" s="19" t="n">
        <f aca="false">IF($B869="",0,SUMIFS(Ingresos!$Z$6:$Z$1505,ING_COD,$B869,ING_CLASE,"ORD"))</f>
        <v>0</v>
      </c>
      <c r="H869" s="19" t="n">
        <f aca="false">IF($B869="",0,SUMIFS(Ingresos!$Z$6:$Z$1505,ING_COD,$B869,ING_CLASE,"ORD",ING_COMP,"Sí"))</f>
        <v>0</v>
      </c>
      <c r="I869" s="19" t="n">
        <f aca="false">IF($B869="",0,SUMIFS(Ingresos!$Z$6:$Z$1505,ING_COD,$B869,ING_CLASE,"GRA"))</f>
        <v>0</v>
      </c>
      <c r="J869" s="19" t="n">
        <f aca="false">IF($B869="",0,SUMIFS(Ingresos!$Z$6:$Z$1505,ING_COD,$B869,ING_CLASE,"BON"))</f>
        <v>0</v>
      </c>
      <c r="K869" s="19" t="n">
        <f aca="false">IF($B869="",0,SUMIFS(Ingresos!$Z$6:$Z$1505,ING_COD,$B869,ING_CLASE,"EXT"))</f>
        <v>0</v>
      </c>
      <c r="L869" s="19" t="n">
        <f aca="false">IF($B869="",0,SUMIFS(Ingresos!$Z$6:$Z$1505,ING_COD,$B869,ING_CLASE,"OTO"))</f>
        <v>0</v>
      </c>
      <c r="M869" s="19" t="n">
        <f aca="false">IF($B869="",0,SUMIFS(Ingresos!$Z$6:$Z$1505,ING_COD,$B869,ING_CLASE,"OTX"))</f>
        <v>0</v>
      </c>
      <c r="N869" s="19" t="n">
        <f aca="false">IF($B869="",0,SUMIFS(Ingresos!$Z$6:$Z$1505,ING_COD,$B869,ING_CLASE,"RETO"))</f>
        <v>0</v>
      </c>
      <c r="O869" s="19" t="n">
        <f aca="false">IF($B869="",0,SUMIFS(Ingresos!$Z$6:$Z$1505,ING_COD,$B869,ING_CLASE,"INA"))</f>
        <v>0</v>
      </c>
      <c r="P869" s="19" t="n">
        <f aca="false">G869+I869+J869+K869+L869+M869</f>
        <v>0</v>
      </c>
      <c r="Q869" s="44" t="n">
        <f aca="false">IF($F869="Activo",1,IF($F869="Cese",1,0))</f>
        <v>0</v>
      </c>
      <c r="R869" s="19" t="n">
        <f aca="false">G869*Q869</f>
        <v>0</v>
      </c>
      <c r="S869" s="19" t="n">
        <f aca="false">IF($F869="Activo",SUMIFS(I869:I869,$D869:$D869,"&lt;="&amp;Trabajadores!$N$77)+IF(PROY_BON="Sí",SUMIFS(J869:J869,$D869:$D869,"&lt;="&amp;Trabajadores!$N$77),0),IF($F869="Cese",I869+IF(PROY_BON="Sí",J869,0),0))</f>
        <v>0</v>
      </c>
      <c r="T869" s="19" t="n">
        <f aca="false">0</f>
        <v>0</v>
      </c>
      <c r="U869" s="19" t="n">
        <f aca="false">IF($F869="Activo",IF(Trabajadores!$J$77="Sí",L869*1,L869),IF($F869="Cese",L869,0))</f>
        <v>0</v>
      </c>
      <c r="V869" s="19" t="n">
        <f aca="false">IF(OR($F869="Activo",$F869="Cese"),M869,0)</f>
        <v>0</v>
      </c>
      <c r="W869" s="19" t="n">
        <f aca="false">IF(OR($F869="Activo",$F869="Cese"),SUM(P858:P868),0)</f>
        <v>0</v>
      </c>
      <c r="X869" s="36" t="n">
        <f aca="false">IF(OR($F869="Activo",$F869="Cese"),R869+S869+T869+U869+V869+W869,0)</f>
        <v>0</v>
      </c>
      <c r="Y869" s="19" t="n">
        <f aca="false">IF(OR($F869="Activo",$F869="Cese"),DED_FIJA,0)</f>
        <v>0</v>
      </c>
      <c r="Z869" s="36" t="n">
        <f aca="false">MAX(0,X869-Y869)</f>
        <v>0</v>
      </c>
      <c r="AA869" s="19" t="n">
        <f aca="false">IF(Z869=0,0,MAX(0,MIN(Z869,Parámetros!$G$19)-Parámetros!$F$19)*Parámetros!$E$19)</f>
        <v>0</v>
      </c>
      <c r="AB869" s="19" t="n">
        <f aca="false">IF(Z869=0,0,MAX(0,MIN(Z869,Parámetros!$G$20)-Parámetros!$F$20)*Parámetros!$E$20)</f>
        <v>0</v>
      </c>
      <c r="AC869" s="19" t="n">
        <f aca="false">IF(Z869=0,0,MAX(0,MIN(Z869,Parámetros!$G$21)-Parámetros!$F$21)*Parámetros!$E$21)</f>
        <v>0</v>
      </c>
      <c r="AD869" s="19" t="n">
        <f aca="false">IF(Z869=0,0,MAX(0,MIN(Z869,Parámetros!$G$22)-Parámetros!$F$22)*Parámetros!$E$22)</f>
        <v>0</v>
      </c>
      <c r="AE869" s="19" t="n">
        <f aca="false">IF(Z869=0,0,MAX(0,MIN(Z869,Parámetros!$G$23)-Parámetros!$F$23)*Parámetros!$E$23)</f>
        <v>0</v>
      </c>
      <c r="AF869" s="36" t="n">
        <f aca="false">SUM(AA869:AE869)</f>
        <v>0</v>
      </c>
      <c r="AG869" s="45" t="str">
        <f aca="false">IF(AM869&lt;=0,"-",INDEX(TR_TASA,MATCH(AM869,TR_DESDE,1)))</f>
        <v>-</v>
      </c>
      <c r="AH869" s="44" t="n">
        <f aca="false">IF($F869="Cese",1,IF($F869="Activo",INDEX(DIV_N,12),0))</f>
        <v>0</v>
      </c>
      <c r="AI869" s="44" t="n">
        <f aca="false">IF($F869="Cese",11,IF($F869="Activo",INDEX(DIV_HASTA,12),0))</f>
        <v>0</v>
      </c>
      <c r="AJ869" s="19" t="n">
        <f aca="false">IF(OR($F869="Activo",$F869="Cese"),SUMIFS(AV858:AV868,D858:D868,"&lt;="&amp;AI869),0)</f>
        <v>0</v>
      </c>
      <c r="AK869" s="19" t="n">
        <f aca="false">IF(OR($F869="Activo",$F869="Cese"),MAX(0,(AF869-AJ869)/AH869),0)</f>
        <v>0</v>
      </c>
      <c r="AL869" s="19" t="n">
        <f aca="false">IF(OR($F869="Activo",$F869="Cese"),K869+IF(PROY_BON="Sí",0,J869),0)</f>
        <v>0</v>
      </c>
      <c r="AM869" s="19" t="n">
        <f aca="false">IF(AL869&gt;0,MAX(0,X869+AL869-Y869),Z869)</f>
        <v>0</v>
      </c>
      <c r="AN869" s="19" t="n">
        <f aca="false">SUMPRODUCT((AM869&gt;TR_DESDE)*(AM869-TR_DESDE)*TR_INC)</f>
        <v>0</v>
      </c>
      <c r="AO869" s="19" t="n">
        <f aca="false">IF(AL869&gt;0,MAX(0,AN869-IF(TRUE(),MAX(AF869,AJ869),AF869)),0)</f>
        <v>0</v>
      </c>
      <c r="AP869" s="46" t="n">
        <f aca="false">IF(OR($F869="Activo",$F869="Cese"),ROUND(AK869+AO869,2),0)</f>
        <v>0</v>
      </c>
      <c r="AQ869" s="19" t="n">
        <f aca="false">IF(OR($F869="Activo",$F869="Cese"),MAX(0,AJ869-AN869),0)</f>
        <v>0</v>
      </c>
      <c r="AR869" s="19" t="str">
        <f aca="false">IF($B869="","",IF(COUNTIFS(RP_COD,$B869,'Retenciones Planilla'!$N$6:$N$105,"&lt;&gt;")=0,"",SUMIFS('Retenciones Planilla'!$N$6:$N$105,RP_COD,$B869)))</f>
        <v/>
      </c>
      <c r="AS869" s="19" t="str">
        <f aca="false">IF(AR869="","",AR869-AP869)</f>
        <v/>
      </c>
      <c r="AT869" s="23" t="str">
        <f aca="false">IF($B869="","",IF(NOT(OR($F869="Activo",$F869="Cese")),IF(N(AR869)=0,"—","Revisar: sin vínculo"),IF(AR869="",IF(AP869=0,"No corresponde","Sin dato planilla"),IF(ABS(AS869)&lt;=TOL,"OK",IF(AS869&gt;0,"Retuvo de más","Retuvo de menos")))))</f>
        <v/>
      </c>
      <c r="AU869" s="19" t="n">
        <f aca="false">IF(AND(BASE_RET="Planilla (si existe)",AR869&lt;&gt;""),AR869,AP869)</f>
        <v>0</v>
      </c>
      <c r="AV869" s="19" t="n">
        <f aca="false">AU869+N869</f>
        <v>0</v>
      </c>
    </row>
    <row r="870" customFormat="false" ht="15" hidden="false" customHeight="false" outlineLevel="0" collapsed="false">
      <c r="A870" s="43" t="n">
        <v>73</v>
      </c>
      <c r="B870" s="35" t="str">
        <f aca="false">IF(Trabajadores!$B$78="","",Trabajadores!$B$78)</f>
        <v/>
      </c>
      <c r="C870" s="35" t="str">
        <f aca="false">IF($B870="","",Trabajadores!$D$78)</f>
        <v/>
      </c>
      <c r="D870" s="43" t="n">
        <v>1</v>
      </c>
      <c r="E870" s="23" t="s">
        <v>298</v>
      </c>
      <c r="F870" s="23" t="str">
        <f aca="false">IF($B870="","",IF(OR(1&lt;Trabajadores!$M$78,1&gt;Trabajadores!$N$78),"No vinculado",IF(AND(1=Trabajadores!$N$78,Trabajadores!$O$78="Sí"),"Cese","Activo")))</f>
        <v/>
      </c>
      <c r="G870" s="19" t="n">
        <f aca="false">IF($B870="",0,SUMIFS(Ingresos!$O$6:$O$1505,ING_COD,$B870,ING_CLASE,"ORD"))</f>
        <v>0</v>
      </c>
      <c r="H870" s="19" t="n">
        <f aca="false">IF($B870="",0,SUMIFS(Ingresos!$O$6:$O$1505,ING_COD,$B870,ING_CLASE,"ORD",ING_COMP,"Sí"))</f>
        <v>0</v>
      </c>
      <c r="I870" s="19" t="n">
        <f aca="false">IF($B870="",0,SUMIFS(Ingresos!$O$6:$O$1505,ING_COD,$B870,ING_CLASE,"GRA"))</f>
        <v>0</v>
      </c>
      <c r="J870" s="19" t="n">
        <f aca="false">IF($B870="",0,SUMIFS(Ingresos!$O$6:$O$1505,ING_COD,$B870,ING_CLASE,"BON"))</f>
        <v>0</v>
      </c>
      <c r="K870" s="19" t="n">
        <f aca="false">IF($B870="",0,SUMIFS(Ingresos!$O$6:$O$1505,ING_COD,$B870,ING_CLASE,"EXT"))</f>
        <v>0</v>
      </c>
      <c r="L870" s="19" t="n">
        <f aca="false">IF($B870="",0,SUMIFS(Ingresos!$O$6:$O$1505,ING_COD,$B870,ING_CLASE,"OTO"))</f>
        <v>0</v>
      </c>
      <c r="M870" s="19" t="n">
        <f aca="false">IF($B870="",0,SUMIFS(Ingresos!$O$6:$O$1505,ING_COD,$B870,ING_CLASE,"OTX"))</f>
        <v>0</v>
      </c>
      <c r="N870" s="19" t="n">
        <f aca="false">IF($B870="",0,SUMIFS(Ingresos!$O$6:$O$1505,ING_COD,$B870,ING_CLASE,"RETO"))</f>
        <v>0</v>
      </c>
      <c r="O870" s="19" t="n">
        <f aca="false">IF($B870="",0,SUMIFS(Ingresos!$O$6:$O$1505,ING_COD,$B870,ING_CLASE,"INA"))</f>
        <v>0</v>
      </c>
      <c r="P870" s="19" t="n">
        <f aca="false">G870+I870+J870+K870+L870+M870</f>
        <v>0</v>
      </c>
      <c r="Q870" s="44" t="n">
        <f aca="false">IF($F870="Activo",12,IF($F870="Cese",1,0))</f>
        <v>0</v>
      </c>
      <c r="R870" s="19" t="n">
        <f aca="false">G870*Q870</f>
        <v>0</v>
      </c>
      <c r="S870" s="19" t="n">
        <f aca="false">IF($F870="Activo",SUMIFS(I870:I881,$D870:$D881,"&lt;="&amp;Trabajadores!$N$78)+IF(PROY_BON="Sí",SUMIFS(J870:J881,$D870:$D881,"&lt;="&amp;Trabajadores!$N$78),0),IF($F870="Cese",I870+IF(PROY_BON="Sí",J870,0),0))</f>
        <v>0</v>
      </c>
      <c r="T870" s="19" t="n">
        <f aca="false">IF(OR($F870&lt;&gt;"Activo",Trabajadores!$I$78="No"),0,IF(I876=0,H870*(1+IF(PROY_BON="Sí",Trabajadores!$P$78,0))*Trabajadores!$R$78/6*(Trabajadores!$N$78&gt;=7),0)+IF(I881=0,H870*(1+IF(PROY_BON="Sí",Trabajadores!$P$78,0))*Trabajadores!$S$78/6*(Trabajadores!$N$78&gt;=12),0))</f>
        <v>0</v>
      </c>
      <c r="U870" s="19" t="n">
        <f aca="false">IF($F870="Activo",IF(Trabajadores!$J$78="Sí",L870*12,L870),IF($F870="Cese",L870,0))</f>
        <v>0</v>
      </c>
      <c r="V870" s="19" t="n">
        <f aca="false">IF(OR($F870="Activo",$F870="Cese"),M870,0)</f>
        <v>0</v>
      </c>
      <c r="W870" s="19" t="n">
        <f aca="false">0</f>
        <v>0</v>
      </c>
      <c r="X870" s="36" t="n">
        <f aca="false">IF(OR($F870="Activo",$F870="Cese"),R870+S870+T870+U870+V870+W870,0)</f>
        <v>0</v>
      </c>
      <c r="Y870" s="19" t="n">
        <f aca="false">IF(OR($F870="Activo",$F870="Cese"),DED_FIJA,0)</f>
        <v>0</v>
      </c>
      <c r="Z870" s="36" t="n">
        <f aca="false">MAX(0,X870-Y870)</f>
        <v>0</v>
      </c>
      <c r="AA870" s="19" t="n">
        <f aca="false">IF(Z870=0,0,MAX(0,MIN(Z870,Parámetros!$G$19)-Parámetros!$F$19)*Parámetros!$E$19)</f>
        <v>0</v>
      </c>
      <c r="AB870" s="19" t="n">
        <f aca="false">IF(Z870=0,0,MAX(0,MIN(Z870,Parámetros!$G$20)-Parámetros!$F$20)*Parámetros!$E$20)</f>
        <v>0</v>
      </c>
      <c r="AC870" s="19" t="n">
        <f aca="false">IF(Z870=0,0,MAX(0,MIN(Z870,Parámetros!$G$21)-Parámetros!$F$21)*Parámetros!$E$21)</f>
        <v>0</v>
      </c>
      <c r="AD870" s="19" t="n">
        <f aca="false">IF(Z870=0,0,MAX(0,MIN(Z870,Parámetros!$G$22)-Parámetros!$F$22)*Parámetros!$E$22)</f>
        <v>0</v>
      </c>
      <c r="AE870" s="19" t="n">
        <f aca="false">IF(Z870=0,0,MAX(0,MIN(Z870,Parámetros!$G$23)-Parámetros!$F$23)*Parámetros!$E$23)</f>
        <v>0</v>
      </c>
      <c r="AF870" s="36" t="n">
        <f aca="false">SUM(AA870:AE870)</f>
        <v>0</v>
      </c>
      <c r="AG870" s="45" t="str">
        <f aca="false">IF(AM870&lt;=0,"-",INDEX(TR_TASA,MATCH(AM870,TR_DESDE,1)))</f>
        <v>-</v>
      </c>
      <c r="AH870" s="44" t="n">
        <f aca="false">IF($F870="Cese",1,IF($F870="Activo",INDEX(DIV_N,1),0))</f>
        <v>0</v>
      </c>
      <c r="AI870" s="44" t="n">
        <f aca="false">IF($F870="Cese",0,IF($F870="Activo",INDEX(DIV_HASTA,1),0))</f>
        <v>0</v>
      </c>
      <c r="AJ870" s="19" t="n">
        <f aca="false">0</f>
        <v>0</v>
      </c>
      <c r="AK870" s="19" t="n">
        <f aca="false">IF(OR($F870="Activo",$F870="Cese"),MAX(0,(AF870-AJ870)/AH870),0)</f>
        <v>0</v>
      </c>
      <c r="AL870" s="19" t="n">
        <f aca="false">IF(OR($F870="Activo",$F870="Cese"),K870+IF(PROY_BON="Sí",0,J870),0)</f>
        <v>0</v>
      </c>
      <c r="AM870" s="19" t="n">
        <f aca="false">IF(AL870&gt;0,MAX(0,X870+AL870-Y870),Z870)</f>
        <v>0</v>
      </c>
      <c r="AN870" s="19" t="n">
        <f aca="false">SUMPRODUCT((AM870&gt;TR_DESDE)*(AM870-TR_DESDE)*TR_INC)</f>
        <v>0</v>
      </c>
      <c r="AO870" s="19" t="n">
        <f aca="false">IF(AL870&gt;0,MAX(0,AN870-IF($F870="Cese",MAX(AF870,AJ870),AF870)),0)</f>
        <v>0</v>
      </c>
      <c r="AP870" s="46" t="n">
        <f aca="false">IF(OR($F870="Activo",$F870="Cese"),ROUND(AK870+AO870,2),0)</f>
        <v>0</v>
      </c>
      <c r="AQ870" s="19" t="n">
        <f aca="false">IF($F870="Cese",MAX(0,AJ870-AN870),0)</f>
        <v>0</v>
      </c>
      <c r="AR870" s="19" t="str">
        <f aca="false">IF($B870="","",IF(COUNTIFS(RP_COD,$B870,'Retenciones Planilla'!$C$6:$C$105,"&lt;&gt;")=0,"",SUMIFS('Retenciones Planilla'!$C$6:$C$105,RP_COD,$B870)))</f>
        <v/>
      </c>
      <c r="AS870" s="19" t="str">
        <f aca="false">IF(AR870="","",AR870-AP870)</f>
        <v/>
      </c>
      <c r="AT870" s="23" t="str">
        <f aca="false">IF($B870="","",IF(NOT(OR($F870="Activo",$F870="Cese")),IF(N(AR870)=0,"—","Revisar: sin vínculo"),IF(AR870="",IF(AP870=0,"No corresponde","Sin dato planilla"),IF(ABS(AS870)&lt;=TOL,"OK",IF(AS870&gt;0,"Retuvo de más","Retuvo de menos")))))</f>
        <v/>
      </c>
      <c r="AU870" s="19" t="n">
        <f aca="false">IF(AND(BASE_RET="Planilla (si existe)",AR870&lt;&gt;""),AR870,AP870)</f>
        <v>0</v>
      </c>
      <c r="AV870" s="19" t="n">
        <f aca="false">AU870+N870</f>
        <v>0</v>
      </c>
    </row>
    <row r="871" customFormat="false" ht="15" hidden="false" customHeight="false" outlineLevel="0" collapsed="false">
      <c r="A871" s="43" t="n">
        <v>73</v>
      </c>
      <c r="B871" s="35" t="str">
        <f aca="false">IF(Trabajadores!$B$78="","",Trabajadores!$B$78)</f>
        <v/>
      </c>
      <c r="C871" s="35" t="str">
        <f aca="false">IF($B871="","",Trabajadores!$D$78)</f>
        <v/>
      </c>
      <c r="D871" s="43" t="n">
        <v>2</v>
      </c>
      <c r="E871" s="23" t="s">
        <v>299</v>
      </c>
      <c r="F871" s="23" t="str">
        <f aca="false">IF($B871="","",IF(OR(2&lt;Trabajadores!$M$78,2&gt;Trabajadores!$N$78),"No vinculado",IF(AND(2=Trabajadores!$N$78,Trabajadores!$O$78="Sí"),"Cese","Activo")))</f>
        <v/>
      </c>
      <c r="G871" s="19" t="n">
        <f aca="false">IF($B871="",0,SUMIFS(Ingresos!$P$6:$P$1505,ING_COD,$B871,ING_CLASE,"ORD"))</f>
        <v>0</v>
      </c>
      <c r="H871" s="19" t="n">
        <f aca="false">IF($B871="",0,SUMIFS(Ingresos!$P$6:$P$1505,ING_COD,$B871,ING_CLASE,"ORD",ING_COMP,"Sí"))</f>
        <v>0</v>
      </c>
      <c r="I871" s="19" t="n">
        <f aca="false">IF($B871="",0,SUMIFS(Ingresos!$P$6:$P$1505,ING_COD,$B871,ING_CLASE,"GRA"))</f>
        <v>0</v>
      </c>
      <c r="J871" s="19" t="n">
        <f aca="false">IF($B871="",0,SUMIFS(Ingresos!$P$6:$P$1505,ING_COD,$B871,ING_CLASE,"BON"))</f>
        <v>0</v>
      </c>
      <c r="K871" s="19" t="n">
        <f aca="false">IF($B871="",0,SUMIFS(Ingresos!$P$6:$P$1505,ING_COD,$B871,ING_CLASE,"EXT"))</f>
        <v>0</v>
      </c>
      <c r="L871" s="19" t="n">
        <f aca="false">IF($B871="",0,SUMIFS(Ingresos!$P$6:$P$1505,ING_COD,$B871,ING_CLASE,"OTO"))</f>
        <v>0</v>
      </c>
      <c r="M871" s="19" t="n">
        <f aca="false">IF($B871="",0,SUMIFS(Ingresos!$P$6:$P$1505,ING_COD,$B871,ING_CLASE,"OTX"))</f>
        <v>0</v>
      </c>
      <c r="N871" s="19" t="n">
        <f aca="false">IF($B871="",0,SUMIFS(Ingresos!$P$6:$P$1505,ING_COD,$B871,ING_CLASE,"RETO"))</f>
        <v>0</v>
      </c>
      <c r="O871" s="19" t="n">
        <f aca="false">IF($B871="",0,SUMIFS(Ingresos!$P$6:$P$1505,ING_COD,$B871,ING_CLASE,"INA"))</f>
        <v>0</v>
      </c>
      <c r="P871" s="19" t="n">
        <f aca="false">G871+I871+J871+K871+L871+M871</f>
        <v>0</v>
      </c>
      <c r="Q871" s="44" t="n">
        <f aca="false">IF($F871="Activo",11,IF($F871="Cese",1,0))</f>
        <v>0</v>
      </c>
      <c r="R871" s="19" t="n">
        <f aca="false">G871*Q871</f>
        <v>0</v>
      </c>
      <c r="S871" s="19" t="n">
        <f aca="false">IF($F871="Activo",SUMIFS(I871:I881,$D871:$D881,"&lt;="&amp;Trabajadores!$N$78)+IF(PROY_BON="Sí",SUMIFS(J871:J881,$D871:$D881,"&lt;="&amp;Trabajadores!$N$78),0),IF($F871="Cese",I871+IF(PROY_BON="Sí",J871,0),0))</f>
        <v>0</v>
      </c>
      <c r="T871" s="19" t="n">
        <f aca="false">IF(OR($F871&lt;&gt;"Activo",Trabajadores!$I$78="No"),0,IF(I876=0,H871*(1+IF(PROY_BON="Sí",Trabajadores!$P$78,0))*Trabajadores!$R$78/6*(Trabajadores!$N$78&gt;=7),0)+IF(I881=0,H871*(1+IF(PROY_BON="Sí",Trabajadores!$P$78,0))*Trabajadores!$S$78/6*(Trabajadores!$N$78&gt;=12),0))</f>
        <v>0</v>
      </c>
      <c r="U871" s="19" t="n">
        <f aca="false">IF($F871="Activo",IF(Trabajadores!$J$78="Sí",L871*11,L871),IF($F871="Cese",L871,0))</f>
        <v>0</v>
      </c>
      <c r="V871" s="19" t="n">
        <f aca="false">IF(OR($F871="Activo",$F871="Cese"),M871,0)</f>
        <v>0</v>
      </c>
      <c r="W871" s="19" t="n">
        <f aca="false">IF(OR($F871="Activo",$F871="Cese"),SUM(P870:P870),0)</f>
        <v>0</v>
      </c>
      <c r="X871" s="36" t="n">
        <f aca="false">IF(OR($F871="Activo",$F871="Cese"),R871+S871+T871+U871+V871+W871,0)</f>
        <v>0</v>
      </c>
      <c r="Y871" s="19" t="n">
        <f aca="false">IF(OR($F871="Activo",$F871="Cese"),DED_FIJA,0)</f>
        <v>0</v>
      </c>
      <c r="Z871" s="36" t="n">
        <f aca="false">MAX(0,X871-Y871)</f>
        <v>0</v>
      </c>
      <c r="AA871" s="19" t="n">
        <f aca="false">IF(Z871=0,0,MAX(0,MIN(Z871,Parámetros!$G$19)-Parámetros!$F$19)*Parámetros!$E$19)</f>
        <v>0</v>
      </c>
      <c r="AB871" s="19" t="n">
        <f aca="false">IF(Z871=0,0,MAX(0,MIN(Z871,Parámetros!$G$20)-Parámetros!$F$20)*Parámetros!$E$20)</f>
        <v>0</v>
      </c>
      <c r="AC871" s="19" t="n">
        <f aca="false">IF(Z871=0,0,MAX(0,MIN(Z871,Parámetros!$G$21)-Parámetros!$F$21)*Parámetros!$E$21)</f>
        <v>0</v>
      </c>
      <c r="AD871" s="19" t="n">
        <f aca="false">IF(Z871=0,0,MAX(0,MIN(Z871,Parámetros!$G$22)-Parámetros!$F$22)*Parámetros!$E$22)</f>
        <v>0</v>
      </c>
      <c r="AE871" s="19" t="n">
        <f aca="false">IF(Z871=0,0,MAX(0,MIN(Z871,Parámetros!$G$23)-Parámetros!$F$23)*Parámetros!$E$23)</f>
        <v>0</v>
      </c>
      <c r="AF871" s="36" t="n">
        <f aca="false">SUM(AA871:AE871)</f>
        <v>0</v>
      </c>
      <c r="AG871" s="45" t="str">
        <f aca="false">IF(AM871&lt;=0,"-",INDEX(TR_TASA,MATCH(AM871,TR_DESDE,1)))</f>
        <v>-</v>
      </c>
      <c r="AH871" s="44" t="n">
        <f aca="false">IF($F871="Cese",1,IF($F871="Activo",INDEX(DIV_N,2),0))</f>
        <v>0</v>
      </c>
      <c r="AI871" s="44" t="n">
        <f aca="false">IF($F871="Cese",1,IF($F871="Activo",INDEX(DIV_HASTA,2),0))</f>
        <v>0</v>
      </c>
      <c r="AJ871" s="19" t="n">
        <f aca="false">IF(OR($F871="Activo",$F871="Cese"),SUMIFS(AV870:AV870,D870:D870,"&lt;="&amp;AI871),0)</f>
        <v>0</v>
      </c>
      <c r="AK871" s="19" t="n">
        <f aca="false">IF(OR($F871="Activo",$F871="Cese"),MAX(0,(AF871-AJ871)/AH871),0)</f>
        <v>0</v>
      </c>
      <c r="AL871" s="19" t="n">
        <f aca="false">IF(OR($F871="Activo",$F871="Cese"),K871+IF(PROY_BON="Sí",0,J871),0)</f>
        <v>0</v>
      </c>
      <c r="AM871" s="19" t="n">
        <f aca="false">IF(AL871&gt;0,MAX(0,X871+AL871-Y871),Z871)</f>
        <v>0</v>
      </c>
      <c r="AN871" s="19" t="n">
        <f aca="false">SUMPRODUCT((AM871&gt;TR_DESDE)*(AM871-TR_DESDE)*TR_INC)</f>
        <v>0</v>
      </c>
      <c r="AO871" s="19" t="n">
        <f aca="false">IF(AL871&gt;0,MAX(0,AN871-IF($F871="Cese",MAX(AF871,AJ871),AF871)),0)</f>
        <v>0</v>
      </c>
      <c r="AP871" s="46" t="n">
        <f aca="false">IF(OR($F871="Activo",$F871="Cese"),ROUND(AK871+AO871,2),0)</f>
        <v>0</v>
      </c>
      <c r="AQ871" s="19" t="n">
        <f aca="false">IF($F871="Cese",MAX(0,AJ871-AN871),0)</f>
        <v>0</v>
      </c>
      <c r="AR871" s="19" t="str">
        <f aca="false">IF($B871="","",IF(COUNTIFS(RP_COD,$B871,'Retenciones Planilla'!$D$6:$D$105,"&lt;&gt;")=0,"",SUMIFS('Retenciones Planilla'!$D$6:$D$105,RP_COD,$B871)))</f>
        <v/>
      </c>
      <c r="AS871" s="19" t="str">
        <f aca="false">IF(AR871="","",AR871-AP871)</f>
        <v/>
      </c>
      <c r="AT871" s="23" t="str">
        <f aca="false">IF($B871="","",IF(NOT(OR($F871="Activo",$F871="Cese")),IF(N(AR871)=0,"—","Revisar: sin vínculo"),IF(AR871="",IF(AP871=0,"No corresponde","Sin dato planilla"),IF(ABS(AS871)&lt;=TOL,"OK",IF(AS871&gt;0,"Retuvo de más","Retuvo de menos")))))</f>
        <v/>
      </c>
      <c r="AU871" s="19" t="n">
        <f aca="false">IF(AND(BASE_RET="Planilla (si existe)",AR871&lt;&gt;""),AR871,AP871)</f>
        <v>0</v>
      </c>
      <c r="AV871" s="19" t="n">
        <f aca="false">AU871+N871</f>
        <v>0</v>
      </c>
    </row>
    <row r="872" customFormat="false" ht="15" hidden="false" customHeight="false" outlineLevel="0" collapsed="false">
      <c r="A872" s="43" t="n">
        <v>73</v>
      </c>
      <c r="B872" s="35" t="str">
        <f aca="false">IF(Trabajadores!$B$78="","",Trabajadores!$B$78)</f>
        <v/>
      </c>
      <c r="C872" s="35" t="str">
        <f aca="false">IF($B872="","",Trabajadores!$D$78)</f>
        <v/>
      </c>
      <c r="D872" s="43" t="n">
        <v>3</v>
      </c>
      <c r="E872" s="23" t="s">
        <v>300</v>
      </c>
      <c r="F872" s="23" t="str">
        <f aca="false">IF($B872="","",IF(OR(3&lt;Trabajadores!$M$78,3&gt;Trabajadores!$N$78),"No vinculado",IF(AND(3=Trabajadores!$N$78,Trabajadores!$O$78="Sí"),"Cese","Activo")))</f>
        <v/>
      </c>
      <c r="G872" s="19" t="n">
        <f aca="false">IF($B872="",0,SUMIFS(Ingresos!$Q$6:$Q$1505,ING_COD,$B872,ING_CLASE,"ORD"))</f>
        <v>0</v>
      </c>
      <c r="H872" s="19" t="n">
        <f aca="false">IF($B872="",0,SUMIFS(Ingresos!$Q$6:$Q$1505,ING_COD,$B872,ING_CLASE,"ORD",ING_COMP,"Sí"))</f>
        <v>0</v>
      </c>
      <c r="I872" s="19" t="n">
        <f aca="false">IF($B872="",0,SUMIFS(Ingresos!$Q$6:$Q$1505,ING_COD,$B872,ING_CLASE,"GRA"))</f>
        <v>0</v>
      </c>
      <c r="J872" s="19" t="n">
        <f aca="false">IF($B872="",0,SUMIFS(Ingresos!$Q$6:$Q$1505,ING_COD,$B872,ING_CLASE,"BON"))</f>
        <v>0</v>
      </c>
      <c r="K872" s="19" t="n">
        <f aca="false">IF($B872="",0,SUMIFS(Ingresos!$Q$6:$Q$1505,ING_COD,$B872,ING_CLASE,"EXT"))</f>
        <v>0</v>
      </c>
      <c r="L872" s="19" t="n">
        <f aca="false">IF($B872="",0,SUMIFS(Ingresos!$Q$6:$Q$1505,ING_COD,$B872,ING_CLASE,"OTO"))</f>
        <v>0</v>
      </c>
      <c r="M872" s="19" t="n">
        <f aca="false">IF($B872="",0,SUMIFS(Ingresos!$Q$6:$Q$1505,ING_COD,$B872,ING_CLASE,"OTX"))</f>
        <v>0</v>
      </c>
      <c r="N872" s="19" t="n">
        <f aca="false">IF($B872="",0,SUMIFS(Ingresos!$Q$6:$Q$1505,ING_COD,$B872,ING_CLASE,"RETO"))</f>
        <v>0</v>
      </c>
      <c r="O872" s="19" t="n">
        <f aca="false">IF($B872="",0,SUMIFS(Ingresos!$Q$6:$Q$1505,ING_COD,$B872,ING_CLASE,"INA"))</f>
        <v>0</v>
      </c>
      <c r="P872" s="19" t="n">
        <f aca="false">G872+I872+J872+K872+L872+M872</f>
        <v>0</v>
      </c>
      <c r="Q872" s="44" t="n">
        <f aca="false">IF($F872="Activo",10,IF($F872="Cese",1,0))</f>
        <v>0</v>
      </c>
      <c r="R872" s="19" t="n">
        <f aca="false">G872*Q872</f>
        <v>0</v>
      </c>
      <c r="S872" s="19" t="n">
        <f aca="false">IF($F872="Activo",SUMIFS(I872:I881,$D872:$D881,"&lt;="&amp;Trabajadores!$N$78)+IF(PROY_BON="Sí",SUMIFS(J872:J881,$D872:$D881,"&lt;="&amp;Trabajadores!$N$78),0),IF($F872="Cese",I872+IF(PROY_BON="Sí",J872,0),0))</f>
        <v>0</v>
      </c>
      <c r="T872" s="19" t="n">
        <f aca="false">IF(OR($F872&lt;&gt;"Activo",Trabajadores!$I$78="No"),0,IF(I876=0,H872*(1+IF(PROY_BON="Sí",Trabajadores!$P$78,0))*Trabajadores!$R$78/6*(Trabajadores!$N$78&gt;=7),0)+IF(I881=0,H872*(1+IF(PROY_BON="Sí",Trabajadores!$P$78,0))*Trabajadores!$S$78/6*(Trabajadores!$N$78&gt;=12),0))</f>
        <v>0</v>
      </c>
      <c r="U872" s="19" t="n">
        <f aca="false">IF($F872="Activo",IF(Trabajadores!$J$78="Sí",L872*10,L872),IF($F872="Cese",L872,0))</f>
        <v>0</v>
      </c>
      <c r="V872" s="19" t="n">
        <f aca="false">IF(OR($F872="Activo",$F872="Cese"),M872,0)</f>
        <v>0</v>
      </c>
      <c r="W872" s="19" t="n">
        <f aca="false">IF(OR($F872="Activo",$F872="Cese"),SUM(P870:P871),0)</f>
        <v>0</v>
      </c>
      <c r="X872" s="36" t="n">
        <f aca="false">IF(OR($F872="Activo",$F872="Cese"),R872+S872+T872+U872+V872+W872,0)</f>
        <v>0</v>
      </c>
      <c r="Y872" s="19" t="n">
        <f aca="false">IF(OR($F872="Activo",$F872="Cese"),DED_FIJA,0)</f>
        <v>0</v>
      </c>
      <c r="Z872" s="36" t="n">
        <f aca="false">MAX(0,X872-Y872)</f>
        <v>0</v>
      </c>
      <c r="AA872" s="19" t="n">
        <f aca="false">IF(Z872=0,0,MAX(0,MIN(Z872,Parámetros!$G$19)-Parámetros!$F$19)*Parámetros!$E$19)</f>
        <v>0</v>
      </c>
      <c r="AB872" s="19" t="n">
        <f aca="false">IF(Z872=0,0,MAX(0,MIN(Z872,Parámetros!$G$20)-Parámetros!$F$20)*Parámetros!$E$20)</f>
        <v>0</v>
      </c>
      <c r="AC872" s="19" t="n">
        <f aca="false">IF(Z872=0,0,MAX(0,MIN(Z872,Parámetros!$G$21)-Parámetros!$F$21)*Parámetros!$E$21)</f>
        <v>0</v>
      </c>
      <c r="AD872" s="19" t="n">
        <f aca="false">IF(Z872=0,0,MAX(0,MIN(Z872,Parámetros!$G$22)-Parámetros!$F$22)*Parámetros!$E$22)</f>
        <v>0</v>
      </c>
      <c r="AE872" s="19" t="n">
        <f aca="false">IF(Z872=0,0,MAX(0,MIN(Z872,Parámetros!$G$23)-Parámetros!$F$23)*Parámetros!$E$23)</f>
        <v>0</v>
      </c>
      <c r="AF872" s="36" t="n">
        <f aca="false">SUM(AA872:AE872)</f>
        <v>0</v>
      </c>
      <c r="AG872" s="45" t="str">
        <f aca="false">IF(AM872&lt;=0,"-",INDEX(TR_TASA,MATCH(AM872,TR_DESDE,1)))</f>
        <v>-</v>
      </c>
      <c r="AH872" s="44" t="n">
        <f aca="false">IF($F872="Cese",1,IF($F872="Activo",INDEX(DIV_N,3),0))</f>
        <v>0</v>
      </c>
      <c r="AI872" s="44" t="n">
        <f aca="false">IF($F872="Cese",2,IF($F872="Activo",INDEX(DIV_HASTA,3),0))</f>
        <v>0</v>
      </c>
      <c r="AJ872" s="19" t="n">
        <f aca="false">IF(OR($F872="Activo",$F872="Cese"),SUMIFS(AV870:AV871,D870:D871,"&lt;="&amp;AI872),0)</f>
        <v>0</v>
      </c>
      <c r="AK872" s="19" t="n">
        <f aca="false">IF(OR($F872="Activo",$F872="Cese"),MAX(0,(AF872-AJ872)/AH872),0)</f>
        <v>0</v>
      </c>
      <c r="AL872" s="19" t="n">
        <f aca="false">IF(OR($F872="Activo",$F872="Cese"),K872+IF(PROY_BON="Sí",0,J872),0)</f>
        <v>0</v>
      </c>
      <c r="AM872" s="19" t="n">
        <f aca="false">IF(AL872&gt;0,MAX(0,X872+AL872-Y872),Z872)</f>
        <v>0</v>
      </c>
      <c r="AN872" s="19" t="n">
        <f aca="false">SUMPRODUCT((AM872&gt;TR_DESDE)*(AM872-TR_DESDE)*TR_INC)</f>
        <v>0</v>
      </c>
      <c r="AO872" s="19" t="n">
        <f aca="false">IF(AL872&gt;0,MAX(0,AN872-IF($F872="Cese",MAX(AF872,AJ872),AF872)),0)</f>
        <v>0</v>
      </c>
      <c r="AP872" s="46" t="n">
        <f aca="false">IF(OR($F872="Activo",$F872="Cese"),ROUND(AK872+AO872,2),0)</f>
        <v>0</v>
      </c>
      <c r="AQ872" s="19" t="n">
        <f aca="false">IF($F872="Cese",MAX(0,AJ872-AN872),0)</f>
        <v>0</v>
      </c>
      <c r="AR872" s="19" t="str">
        <f aca="false">IF($B872="","",IF(COUNTIFS(RP_COD,$B872,'Retenciones Planilla'!$E$6:$E$105,"&lt;&gt;")=0,"",SUMIFS('Retenciones Planilla'!$E$6:$E$105,RP_COD,$B872)))</f>
        <v/>
      </c>
      <c r="AS872" s="19" t="str">
        <f aca="false">IF(AR872="","",AR872-AP872)</f>
        <v/>
      </c>
      <c r="AT872" s="23" t="str">
        <f aca="false">IF($B872="","",IF(NOT(OR($F872="Activo",$F872="Cese")),IF(N(AR872)=0,"—","Revisar: sin vínculo"),IF(AR872="",IF(AP872=0,"No corresponde","Sin dato planilla"),IF(ABS(AS872)&lt;=TOL,"OK",IF(AS872&gt;0,"Retuvo de más","Retuvo de menos")))))</f>
        <v/>
      </c>
      <c r="AU872" s="19" t="n">
        <f aca="false">IF(AND(BASE_RET="Planilla (si existe)",AR872&lt;&gt;""),AR872,AP872)</f>
        <v>0</v>
      </c>
      <c r="AV872" s="19" t="n">
        <f aca="false">AU872+N872</f>
        <v>0</v>
      </c>
    </row>
    <row r="873" customFormat="false" ht="15" hidden="false" customHeight="false" outlineLevel="0" collapsed="false">
      <c r="A873" s="43" t="n">
        <v>73</v>
      </c>
      <c r="B873" s="35" t="str">
        <f aca="false">IF(Trabajadores!$B$78="","",Trabajadores!$B$78)</f>
        <v/>
      </c>
      <c r="C873" s="35" t="str">
        <f aca="false">IF($B873="","",Trabajadores!$D$78)</f>
        <v/>
      </c>
      <c r="D873" s="43" t="n">
        <v>4</v>
      </c>
      <c r="E873" s="23" t="s">
        <v>301</v>
      </c>
      <c r="F873" s="23" t="str">
        <f aca="false">IF($B873="","",IF(OR(4&lt;Trabajadores!$M$78,4&gt;Trabajadores!$N$78),"No vinculado",IF(AND(4=Trabajadores!$N$78,Trabajadores!$O$78="Sí"),"Cese","Activo")))</f>
        <v/>
      </c>
      <c r="G873" s="19" t="n">
        <f aca="false">IF($B873="",0,SUMIFS(Ingresos!$R$6:$R$1505,ING_COD,$B873,ING_CLASE,"ORD"))</f>
        <v>0</v>
      </c>
      <c r="H873" s="19" t="n">
        <f aca="false">IF($B873="",0,SUMIFS(Ingresos!$R$6:$R$1505,ING_COD,$B873,ING_CLASE,"ORD",ING_COMP,"Sí"))</f>
        <v>0</v>
      </c>
      <c r="I873" s="19" t="n">
        <f aca="false">IF($B873="",0,SUMIFS(Ingresos!$R$6:$R$1505,ING_COD,$B873,ING_CLASE,"GRA"))</f>
        <v>0</v>
      </c>
      <c r="J873" s="19" t="n">
        <f aca="false">IF($B873="",0,SUMIFS(Ingresos!$R$6:$R$1505,ING_COD,$B873,ING_CLASE,"BON"))</f>
        <v>0</v>
      </c>
      <c r="K873" s="19" t="n">
        <f aca="false">IF($B873="",0,SUMIFS(Ingresos!$R$6:$R$1505,ING_COD,$B873,ING_CLASE,"EXT"))</f>
        <v>0</v>
      </c>
      <c r="L873" s="19" t="n">
        <f aca="false">IF($B873="",0,SUMIFS(Ingresos!$R$6:$R$1505,ING_COD,$B873,ING_CLASE,"OTO"))</f>
        <v>0</v>
      </c>
      <c r="M873" s="19" t="n">
        <f aca="false">IF($B873="",0,SUMIFS(Ingresos!$R$6:$R$1505,ING_COD,$B873,ING_CLASE,"OTX"))</f>
        <v>0</v>
      </c>
      <c r="N873" s="19" t="n">
        <f aca="false">IF($B873="",0,SUMIFS(Ingresos!$R$6:$R$1505,ING_COD,$B873,ING_CLASE,"RETO"))</f>
        <v>0</v>
      </c>
      <c r="O873" s="19" t="n">
        <f aca="false">IF($B873="",0,SUMIFS(Ingresos!$R$6:$R$1505,ING_COD,$B873,ING_CLASE,"INA"))</f>
        <v>0</v>
      </c>
      <c r="P873" s="19" t="n">
        <f aca="false">G873+I873+J873+K873+L873+M873</f>
        <v>0</v>
      </c>
      <c r="Q873" s="44" t="n">
        <f aca="false">IF($F873="Activo",9,IF($F873="Cese",1,0))</f>
        <v>0</v>
      </c>
      <c r="R873" s="19" t="n">
        <f aca="false">G873*Q873</f>
        <v>0</v>
      </c>
      <c r="S873" s="19" t="n">
        <f aca="false">IF($F873="Activo",SUMIFS(I873:I881,$D873:$D881,"&lt;="&amp;Trabajadores!$N$78)+IF(PROY_BON="Sí",SUMIFS(J873:J881,$D873:$D881,"&lt;="&amp;Trabajadores!$N$78),0),IF($F873="Cese",I873+IF(PROY_BON="Sí",J873,0),0))</f>
        <v>0</v>
      </c>
      <c r="T873" s="19" t="n">
        <f aca="false">IF(OR($F873&lt;&gt;"Activo",Trabajadores!$I$78="No"),0,IF(I876=0,H873*(1+IF(PROY_BON="Sí",Trabajadores!$P$78,0))*Trabajadores!$R$78/6*(Trabajadores!$N$78&gt;=7),0)+IF(I881=0,H873*(1+IF(PROY_BON="Sí",Trabajadores!$P$78,0))*Trabajadores!$S$78/6*(Trabajadores!$N$78&gt;=12),0))</f>
        <v>0</v>
      </c>
      <c r="U873" s="19" t="n">
        <f aca="false">IF($F873="Activo",IF(Trabajadores!$J$78="Sí",L873*9,L873),IF($F873="Cese",L873,0))</f>
        <v>0</v>
      </c>
      <c r="V873" s="19" t="n">
        <f aca="false">IF(OR($F873="Activo",$F873="Cese"),M873,0)</f>
        <v>0</v>
      </c>
      <c r="W873" s="19" t="n">
        <f aca="false">IF(OR($F873="Activo",$F873="Cese"),SUM(P870:P872),0)</f>
        <v>0</v>
      </c>
      <c r="X873" s="36" t="n">
        <f aca="false">IF(OR($F873="Activo",$F873="Cese"),R873+S873+T873+U873+V873+W873,0)</f>
        <v>0</v>
      </c>
      <c r="Y873" s="19" t="n">
        <f aca="false">IF(OR($F873="Activo",$F873="Cese"),DED_FIJA,0)</f>
        <v>0</v>
      </c>
      <c r="Z873" s="36" t="n">
        <f aca="false">MAX(0,X873-Y873)</f>
        <v>0</v>
      </c>
      <c r="AA873" s="19" t="n">
        <f aca="false">IF(Z873=0,0,MAX(0,MIN(Z873,Parámetros!$G$19)-Parámetros!$F$19)*Parámetros!$E$19)</f>
        <v>0</v>
      </c>
      <c r="AB873" s="19" t="n">
        <f aca="false">IF(Z873=0,0,MAX(0,MIN(Z873,Parámetros!$G$20)-Parámetros!$F$20)*Parámetros!$E$20)</f>
        <v>0</v>
      </c>
      <c r="AC873" s="19" t="n">
        <f aca="false">IF(Z873=0,0,MAX(0,MIN(Z873,Parámetros!$G$21)-Parámetros!$F$21)*Parámetros!$E$21)</f>
        <v>0</v>
      </c>
      <c r="AD873" s="19" t="n">
        <f aca="false">IF(Z873=0,0,MAX(0,MIN(Z873,Parámetros!$G$22)-Parámetros!$F$22)*Parámetros!$E$22)</f>
        <v>0</v>
      </c>
      <c r="AE873" s="19" t="n">
        <f aca="false">IF(Z873=0,0,MAX(0,MIN(Z873,Parámetros!$G$23)-Parámetros!$F$23)*Parámetros!$E$23)</f>
        <v>0</v>
      </c>
      <c r="AF873" s="36" t="n">
        <f aca="false">SUM(AA873:AE873)</f>
        <v>0</v>
      </c>
      <c r="AG873" s="45" t="str">
        <f aca="false">IF(AM873&lt;=0,"-",INDEX(TR_TASA,MATCH(AM873,TR_DESDE,1)))</f>
        <v>-</v>
      </c>
      <c r="AH873" s="44" t="n">
        <f aca="false">IF($F873="Cese",1,IF($F873="Activo",INDEX(DIV_N,4),0))</f>
        <v>0</v>
      </c>
      <c r="AI873" s="44" t="n">
        <f aca="false">IF($F873="Cese",3,IF($F873="Activo",INDEX(DIV_HASTA,4),0))</f>
        <v>0</v>
      </c>
      <c r="AJ873" s="19" t="n">
        <f aca="false">IF(OR($F873="Activo",$F873="Cese"),SUMIFS(AV870:AV872,D870:D872,"&lt;="&amp;AI873),0)</f>
        <v>0</v>
      </c>
      <c r="AK873" s="19" t="n">
        <f aca="false">IF(OR($F873="Activo",$F873="Cese"),MAX(0,(AF873-AJ873)/AH873),0)</f>
        <v>0</v>
      </c>
      <c r="AL873" s="19" t="n">
        <f aca="false">IF(OR($F873="Activo",$F873="Cese"),K873+IF(PROY_BON="Sí",0,J873),0)</f>
        <v>0</v>
      </c>
      <c r="AM873" s="19" t="n">
        <f aca="false">IF(AL873&gt;0,MAX(0,X873+AL873-Y873),Z873)</f>
        <v>0</v>
      </c>
      <c r="AN873" s="19" t="n">
        <f aca="false">SUMPRODUCT((AM873&gt;TR_DESDE)*(AM873-TR_DESDE)*TR_INC)</f>
        <v>0</v>
      </c>
      <c r="AO873" s="19" t="n">
        <f aca="false">IF(AL873&gt;0,MAX(0,AN873-IF($F873="Cese",MAX(AF873,AJ873),AF873)),0)</f>
        <v>0</v>
      </c>
      <c r="AP873" s="46" t="n">
        <f aca="false">IF(OR($F873="Activo",$F873="Cese"),ROUND(AK873+AO873,2),0)</f>
        <v>0</v>
      </c>
      <c r="AQ873" s="19" t="n">
        <f aca="false">IF($F873="Cese",MAX(0,AJ873-AN873),0)</f>
        <v>0</v>
      </c>
      <c r="AR873" s="19" t="str">
        <f aca="false">IF($B873="","",IF(COUNTIFS(RP_COD,$B873,'Retenciones Planilla'!$F$6:$F$105,"&lt;&gt;")=0,"",SUMIFS('Retenciones Planilla'!$F$6:$F$105,RP_COD,$B873)))</f>
        <v/>
      </c>
      <c r="AS873" s="19" t="str">
        <f aca="false">IF(AR873="","",AR873-AP873)</f>
        <v/>
      </c>
      <c r="AT873" s="23" t="str">
        <f aca="false">IF($B873="","",IF(NOT(OR($F873="Activo",$F873="Cese")),IF(N(AR873)=0,"—","Revisar: sin vínculo"),IF(AR873="",IF(AP873=0,"No corresponde","Sin dato planilla"),IF(ABS(AS873)&lt;=TOL,"OK",IF(AS873&gt;0,"Retuvo de más","Retuvo de menos")))))</f>
        <v/>
      </c>
      <c r="AU873" s="19" t="n">
        <f aca="false">IF(AND(BASE_RET="Planilla (si existe)",AR873&lt;&gt;""),AR873,AP873)</f>
        <v>0</v>
      </c>
      <c r="AV873" s="19" t="n">
        <f aca="false">AU873+N873</f>
        <v>0</v>
      </c>
    </row>
    <row r="874" customFormat="false" ht="15" hidden="false" customHeight="false" outlineLevel="0" collapsed="false">
      <c r="A874" s="43" t="n">
        <v>73</v>
      </c>
      <c r="B874" s="35" t="str">
        <f aca="false">IF(Trabajadores!$B$78="","",Trabajadores!$B$78)</f>
        <v/>
      </c>
      <c r="C874" s="35" t="str">
        <f aca="false">IF($B874="","",Trabajadores!$D$78)</f>
        <v/>
      </c>
      <c r="D874" s="43" t="n">
        <v>5</v>
      </c>
      <c r="E874" s="23" t="s">
        <v>302</v>
      </c>
      <c r="F874" s="23" t="str">
        <f aca="false">IF($B874="","",IF(OR(5&lt;Trabajadores!$M$78,5&gt;Trabajadores!$N$78),"No vinculado",IF(AND(5=Trabajadores!$N$78,Trabajadores!$O$78="Sí"),"Cese","Activo")))</f>
        <v/>
      </c>
      <c r="G874" s="19" t="n">
        <f aca="false">IF($B874="",0,SUMIFS(Ingresos!$S$6:$S$1505,ING_COD,$B874,ING_CLASE,"ORD"))</f>
        <v>0</v>
      </c>
      <c r="H874" s="19" t="n">
        <f aca="false">IF($B874="",0,SUMIFS(Ingresos!$S$6:$S$1505,ING_COD,$B874,ING_CLASE,"ORD",ING_COMP,"Sí"))</f>
        <v>0</v>
      </c>
      <c r="I874" s="19" t="n">
        <f aca="false">IF($B874="",0,SUMIFS(Ingresos!$S$6:$S$1505,ING_COD,$B874,ING_CLASE,"GRA"))</f>
        <v>0</v>
      </c>
      <c r="J874" s="19" t="n">
        <f aca="false">IF($B874="",0,SUMIFS(Ingresos!$S$6:$S$1505,ING_COD,$B874,ING_CLASE,"BON"))</f>
        <v>0</v>
      </c>
      <c r="K874" s="19" t="n">
        <f aca="false">IF($B874="",0,SUMIFS(Ingresos!$S$6:$S$1505,ING_COD,$B874,ING_CLASE,"EXT"))</f>
        <v>0</v>
      </c>
      <c r="L874" s="19" t="n">
        <f aca="false">IF($B874="",0,SUMIFS(Ingresos!$S$6:$S$1505,ING_COD,$B874,ING_CLASE,"OTO"))</f>
        <v>0</v>
      </c>
      <c r="M874" s="19" t="n">
        <f aca="false">IF($B874="",0,SUMIFS(Ingresos!$S$6:$S$1505,ING_COD,$B874,ING_CLASE,"OTX"))</f>
        <v>0</v>
      </c>
      <c r="N874" s="19" t="n">
        <f aca="false">IF($B874="",0,SUMIFS(Ingresos!$S$6:$S$1505,ING_COD,$B874,ING_CLASE,"RETO"))</f>
        <v>0</v>
      </c>
      <c r="O874" s="19" t="n">
        <f aca="false">IF($B874="",0,SUMIFS(Ingresos!$S$6:$S$1505,ING_COD,$B874,ING_CLASE,"INA"))</f>
        <v>0</v>
      </c>
      <c r="P874" s="19" t="n">
        <f aca="false">G874+I874+J874+K874+L874+M874</f>
        <v>0</v>
      </c>
      <c r="Q874" s="44" t="n">
        <f aca="false">IF($F874="Activo",8,IF($F874="Cese",1,0))</f>
        <v>0</v>
      </c>
      <c r="R874" s="19" t="n">
        <f aca="false">G874*Q874</f>
        <v>0</v>
      </c>
      <c r="S874" s="19" t="n">
        <f aca="false">IF($F874="Activo",SUMIFS(I874:I881,$D874:$D881,"&lt;="&amp;Trabajadores!$N$78)+IF(PROY_BON="Sí",SUMIFS(J874:J881,$D874:$D881,"&lt;="&amp;Trabajadores!$N$78),0),IF($F874="Cese",I874+IF(PROY_BON="Sí",J874,0),0))</f>
        <v>0</v>
      </c>
      <c r="T874" s="19" t="n">
        <f aca="false">IF(OR($F874&lt;&gt;"Activo",Trabajadores!$I$78="No"),0,IF(I876=0,H874*(1+IF(PROY_BON="Sí",Trabajadores!$P$78,0))*Trabajadores!$R$78/6*(Trabajadores!$N$78&gt;=7),0)+IF(I881=0,H874*(1+IF(PROY_BON="Sí",Trabajadores!$P$78,0))*Trabajadores!$S$78/6*(Trabajadores!$N$78&gt;=12),0))</f>
        <v>0</v>
      </c>
      <c r="U874" s="19" t="n">
        <f aca="false">IF($F874="Activo",IF(Trabajadores!$J$78="Sí",L874*8,L874),IF($F874="Cese",L874,0))</f>
        <v>0</v>
      </c>
      <c r="V874" s="19" t="n">
        <f aca="false">IF(OR($F874="Activo",$F874="Cese"),M874,0)</f>
        <v>0</v>
      </c>
      <c r="W874" s="19" t="n">
        <f aca="false">IF(OR($F874="Activo",$F874="Cese"),SUM(P870:P873),0)</f>
        <v>0</v>
      </c>
      <c r="X874" s="36" t="n">
        <f aca="false">IF(OR($F874="Activo",$F874="Cese"),R874+S874+T874+U874+V874+W874,0)</f>
        <v>0</v>
      </c>
      <c r="Y874" s="19" t="n">
        <f aca="false">IF(OR($F874="Activo",$F874="Cese"),DED_FIJA,0)</f>
        <v>0</v>
      </c>
      <c r="Z874" s="36" t="n">
        <f aca="false">MAX(0,X874-Y874)</f>
        <v>0</v>
      </c>
      <c r="AA874" s="19" t="n">
        <f aca="false">IF(Z874=0,0,MAX(0,MIN(Z874,Parámetros!$G$19)-Parámetros!$F$19)*Parámetros!$E$19)</f>
        <v>0</v>
      </c>
      <c r="AB874" s="19" t="n">
        <f aca="false">IF(Z874=0,0,MAX(0,MIN(Z874,Parámetros!$G$20)-Parámetros!$F$20)*Parámetros!$E$20)</f>
        <v>0</v>
      </c>
      <c r="AC874" s="19" t="n">
        <f aca="false">IF(Z874=0,0,MAX(0,MIN(Z874,Parámetros!$G$21)-Parámetros!$F$21)*Parámetros!$E$21)</f>
        <v>0</v>
      </c>
      <c r="AD874" s="19" t="n">
        <f aca="false">IF(Z874=0,0,MAX(0,MIN(Z874,Parámetros!$G$22)-Parámetros!$F$22)*Parámetros!$E$22)</f>
        <v>0</v>
      </c>
      <c r="AE874" s="19" t="n">
        <f aca="false">IF(Z874=0,0,MAX(0,MIN(Z874,Parámetros!$G$23)-Parámetros!$F$23)*Parámetros!$E$23)</f>
        <v>0</v>
      </c>
      <c r="AF874" s="36" t="n">
        <f aca="false">SUM(AA874:AE874)</f>
        <v>0</v>
      </c>
      <c r="AG874" s="45" t="str">
        <f aca="false">IF(AM874&lt;=0,"-",INDEX(TR_TASA,MATCH(AM874,TR_DESDE,1)))</f>
        <v>-</v>
      </c>
      <c r="AH874" s="44" t="n">
        <f aca="false">IF($F874="Cese",1,IF($F874="Activo",INDEX(DIV_N,5),0))</f>
        <v>0</v>
      </c>
      <c r="AI874" s="44" t="n">
        <f aca="false">IF($F874="Cese",4,IF($F874="Activo",INDEX(DIV_HASTA,5),0))</f>
        <v>0</v>
      </c>
      <c r="AJ874" s="19" t="n">
        <f aca="false">IF(OR($F874="Activo",$F874="Cese"),SUMIFS(AV870:AV873,D870:D873,"&lt;="&amp;AI874),0)</f>
        <v>0</v>
      </c>
      <c r="AK874" s="19" t="n">
        <f aca="false">IF(OR($F874="Activo",$F874="Cese"),MAX(0,(AF874-AJ874)/AH874),0)</f>
        <v>0</v>
      </c>
      <c r="AL874" s="19" t="n">
        <f aca="false">IF(OR($F874="Activo",$F874="Cese"),K874+IF(PROY_BON="Sí",0,J874),0)</f>
        <v>0</v>
      </c>
      <c r="AM874" s="19" t="n">
        <f aca="false">IF(AL874&gt;0,MAX(0,X874+AL874-Y874),Z874)</f>
        <v>0</v>
      </c>
      <c r="AN874" s="19" t="n">
        <f aca="false">SUMPRODUCT((AM874&gt;TR_DESDE)*(AM874-TR_DESDE)*TR_INC)</f>
        <v>0</v>
      </c>
      <c r="AO874" s="19" t="n">
        <f aca="false">IF(AL874&gt;0,MAX(0,AN874-IF($F874="Cese",MAX(AF874,AJ874),AF874)),0)</f>
        <v>0</v>
      </c>
      <c r="AP874" s="46" t="n">
        <f aca="false">IF(OR($F874="Activo",$F874="Cese"),ROUND(AK874+AO874,2),0)</f>
        <v>0</v>
      </c>
      <c r="AQ874" s="19" t="n">
        <f aca="false">IF($F874="Cese",MAX(0,AJ874-AN874),0)</f>
        <v>0</v>
      </c>
      <c r="AR874" s="19" t="str">
        <f aca="false">IF($B874="","",IF(COUNTIFS(RP_COD,$B874,'Retenciones Planilla'!$G$6:$G$105,"&lt;&gt;")=0,"",SUMIFS('Retenciones Planilla'!$G$6:$G$105,RP_COD,$B874)))</f>
        <v/>
      </c>
      <c r="AS874" s="19" t="str">
        <f aca="false">IF(AR874="","",AR874-AP874)</f>
        <v/>
      </c>
      <c r="AT874" s="23" t="str">
        <f aca="false">IF($B874="","",IF(NOT(OR($F874="Activo",$F874="Cese")),IF(N(AR874)=0,"—","Revisar: sin vínculo"),IF(AR874="",IF(AP874=0,"No corresponde","Sin dato planilla"),IF(ABS(AS874)&lt;=TOL,"OK",IF(AS874&gt;0,"Retuvo de más","Retuvo de menos")))))</f>
        <v/>
      </c>
      <c r="AU874" s="19" t="n">
        <f aca="false">IF(AND(BASE_RET="Planilla (si existe)",AR874&lt;&gt;""),AR874,AP874)</f>
        <v>0</v>
      </c>
      <c r="AV874" s="19" t="n">
        <f aca="false">AU874+N874</f>
        <v>0</v>
      </c>
    </row>
    <row r="875" customFormat="false" ht="15" hidden="false" customHeight="false" outlineLevel="0" collapsed="false">
      <c r="A875" s="43" t="n">
        <v>73</v>
      </c>
      <c r="B875" s="35" t="str">
        <f aca="false">IF(Trabajadores!$B$78="","",Trabajadores!$B$78)</f>
        <v/>
      </c>
      <c r="C875" s="35" t="str">
        <f aca="false">IF($B875="","",Trabajadores!$D$78)</f>
        <v/>
      </c>
      <c r="D875" s="43" t="n">
        <v>6</v>
      </c>
      <c r="E875" s="23" t="s">
        <v>303</v>
      </c>
      <c r="F875" s="23" t="str">
        <f aca="false">IF($B875="","",IF(OR(6&lt;Trabajadores!$M$78,6&gt;Trabajadores!$N$78),"No vinculado",IF(AND(6=Trabajadores!$N$78,Trabajadores!$O$78="Sí"),"Cese","Activo")))</f>
        <v/>
      </c>
      <c r="G875" s="19" t="n">
        <f aca="false">IF($B875="",0,SUMIFS(Ingresos!$T$6:$T$1505,ING_COD,$B875,ING_CLASE,"ORD"))</f>
        <v>0</v>
      </c>
      <c r="H875" s="19" t="n">
        <f aca="false">IF($B875="",0,SUMIFS(Ingresos!$T$6:$T$1505,ING_COD,$B875,ING_CLASE,"ORD",ING_COMP,"Sí"))</f>
        <v>0</v>
      </c>
      <c r="I875" s="19" t="n">
        <f aca="false">IF($B875="",0,SUMIFS(Ingresos!$T$6:$T$1505,ING_COD,$B875,ING_CLASE,"GRA"))</f>
        <v>0</v>
      </c>
      <c r="J875" s="19" t="n">
        <f aca="false">IF($B875="",0,SUMIFS(Ingresos!$T$6:$T$1505,ING_COD,$B875,ING_CLASE,"BON"))</f>
        <v>0</v>
      </c>
      <c r="K875" s="19" t="n">
        <f aca="false">IF($B875="",0,SUMIFS(Ingresos!$T$6:$T$1505,ING_COD,$B875,ING_CLASE,"EXT"))</f>
        <v>0</v>
      </c>
      <c r="L875" s="19" t="n">
        <f aca="false">IF($B875="",0,SUMIFS(Ingresos!$T$6:$T$1505,ING_COD,$B875,ING_CLASE,"OTO"))</f>
        <v>0</v>
      </c>
      <c r="M875" s="19" t="n">
        <f aca="false">IF($B875="",0,SUMIFS(Ingresos!$T$6:$T$1505,ING_COD,$B875,ING_CLASE,"OTX"))</f>
        <v>0</v>
      </c>
      <c r="N875" s="19" t="n">
        <f aca="false">IF($B875="",0,SUMIFS(Ingresos!$T$6:$T$1505,ING_COD,$B875,ING_CLASE,"RETO"))</f>
        <v>0</v>
      </c>
      <c r="O875" s="19" t="n">
        <f aca="false">IF($B875="",0,SUMIFS(Ingresos!$T$6:$T$1505,ING_COD,$B875,ING_CLASE,"INA"))</f>
        <v>0</v>
      </c>
      <c r="P875" s="19" t="n">
        <f aca="false">G875+I875+J875+K875+L875+M875</f>
        <v>0</v>
      </c>
      <c r="Q875" s="44" t="n">
        <f aca="false">IF($F875="Activo",7,IF($F875="Cese",1,0))</f>
        <v>0</v>
      </c>
      <c r="R875" s="19" t="n">
        <f aca="false">G875*Q875</f>
        <v>0</v>
      </c>
      <c r="S875" s="19" t="n">
        <f aca="false">IF($F875="Activo",SUMIFS(I875:I881,$D875:$D881,"&lt;="&amp;Trabajadores!$N$78)+IF(PROY_BON="Sí",SUMIFS(J875:J881,$D875:$D881,"&lt;="&amp;Trabajadores!$N$78),0),IF($F875="Cese",I875+IF(PROY_BON="Sí",J875,0),0))</f>
        <v>0</v>
      </c>
      <c r="T875" s="19" t="n">
        <f aca="false">IF(OR($F875&lt;&gt;"Activo",Trabajadores!$I$78="No"),0,IF(I876=0,H875*(1+IF(PROY_BON="Sí",Trabajadores!$P$78,0))*Trabajadores!$R$78/6*(Trabajadores!$N$78&gt;=7),0)+IF(I881=0,H875*(1+IF(PROY_BON="Sí",Trabajadores!$P$78,0))*Trabajadores!$S$78/6*(Trabajadores!$N$78&gt;=12),0))</f>
        <v>0</v>
      </c>
      <c r="U875" s="19" t="n">
        <f aca="false">IF($F875="Activo",IF(Trabajadores!$J$78="Sí",L875*7,L875),IF($F875="Cese",L875,0))</f>
        <v>0</v>
      </c>
      <c r="V875" s="19" t="n">
        <f aca="false">IF(OR($F875="Activo",$F875="Cese"),M875,0)</f>
        <v>0</v>
      </c>
      <c r="W875" s="19" t="n">
        <f aca="false">IF(OR($F875="Activo",$F875="Cese"),SUM(P870:P874),0)</f>
        <v>0</v>
      </c>
      <c r="X875" s="36" t="n">
        <f aca="false">IF(OR($F875="Activo",$F875="Cese"),R875+S875+T875+U875+V875+W875,0)</f>
        <v>0</v>
      </c>
      <c r="Y875" s="19" t="n">
        <f aca="false">IF(OR($F875="Activo",$F875="Cese"),DED_FIJA,0)</f>
        <v>0</v>
      </c>
      <c r="Z875" s="36" t="n">
        <f aca="false">MAX(0,X875-Y875)</f>
        <v>0</v>
      </c>
      <c r="AA875" s="19" t="n">
        <f aca="false">IF(Z875=0,0,MAX(0,MIN(Z875,Parámetros!$G$19)-Parámetros!$F$19)*Parámetros!$E$19)</f>
        <v>0</v>
      </c>
      <c r="AB875" s="19" t="n">
        <f aca="false">IF(Z875=0,0,MAX(0,MIN(Z875,Parámetros!$G$20)-Parámetros!$F$20)*Parámetros!$E$20)</f>
        <v>0</v>
      </c>
      <c r="AC875" s="19" t="n">
        <f aca="false">IF(Z875=0,0,MAX(0,MIN(Z875,Parámetros!$G$21)-Parámetros!$F$21)*Parámetros!$E$21)</f>
        <v>0</v>
      </c>
      <c r="AD875" s="19" t="n">
        <f aca="false">IF(Z875=0,0,MAX(0,MIN(Z875,Parámetros!$G$22)-Parámetros!$F$22)*Parámetros!$E$22)</f>
        <v>0</v>
      </c>
      <c r="AE875" s="19" t="n">
        <f aca="false">IF(Z875=0,0,MAX(0,MIN(Z875,Parámetros!$G$23)-Parámetros!$F$23)*Parámetros!$E$23)</f>
        <v>0</v>
      </c>
      <c r="AF875" s="36" t="n">
        <f aca="false">SUM(AA875:AE875)</f>
        <v>0</v>
      </c>
      <c r="AG875" s="45" t="str">
        <f aca="false">IF(AM875&lt;=0,"-",INDEX(TR_TASA,MATCH(AM875,TR_DESDE,1)))</f>
        <v>-</v>
      </c>
      <c r="AH875" s="44" t="n">
        <f aca="false">IF($F875="Cese",1,IF($F875="Activo",INDEX(DIV_N,6),0))</f>
        <v>0</v>
      </c>
      <c r="AI875" s="44" t="n">
        <f aca="false">IF($F875="Cese",5,IF($F875="Activo",INDEX(DIV_HASTA,6),0))</f>
        <v>0</v>
      </c>
      <c r="AJ875" s="19" t="n">
        <f aca="false">IF(OR($F875="Activo",$F875="Cese"),SUMIFS(AV870:AV874,D870:D874,"&lt;="&amp;AI875),0)</f>
        <v>0</v>
      </c>
      <c r="AK875" s="19" t="n">
        <f aca="false">IF(OR($F875="Activo",$F875="Cese"),MAX(0,(AF875-AJ875)/AH875),0)</f>
        <v>0</v>
      </c>
      <c r="AL875" s="19" t="n">
        <f aca="false">IF(OR($F875="Activo",$F875="Cese"),K875+IF(PROY_BON="Sí",0,J875),0)</f>
        <v>0</v>
      </c>
      <c r="AM875" s="19" t="n">
        <f aca="false">IF(AL875&gt;0,MAX(0,X875+AL875-Y875),Z875)</f>
        <v>0</v>
      </c>
      <c r="AN875" s="19" t="n">
        <f aca="false">SUMPRODUCT((AM875&gt;TR_DESDE)*(AM875-TR_DESDE)*TR_INC)</f>
        <v>0</v>
      </c>
      <c r="AO875" s="19" t="n">
        <f aca="false">IF(AL875&gt;0,MAX(0,AN875-IF($F875="Cese",MAX(AF875,AJ875),AF875)),0)</f>
        <v>0</v>
      </c>
      <c r="AP875" s="46" t="n">
        <f aca="false">IF(OR($F875="Activo",$F875="Cese"),ROUND(AK875+AO875,2),0)</f>
        <v>0</v>
      </c>
      <c r="AQ875" s="19" t="n">
        <f aca="false">IF($F875="Cese",MAX(0,AJ875-AN875),0)</f>
        <v>0</v>
      </c>
      <c r="AR875" s="19" t="str">
        <f aca="false">IF($B875="","",IF(COUNTIFS(RP_COD,$B875,'Retenciones Planilla'!$H$6:$H$105,"&lt;&gt;")=0,"",SUMIFS('Retenciones Planilla'!$H$6:$H$105,RP_COD,$B875)))</f>
        <v/>
      </c>
      <c r="AS875" s="19" t="str">
        <f aca="false">IF(AR875="","",AR875-AP875)</f>
        <v/>
      </c>
      <c r="AT875" s="23" t="str">
        <f aca="false">IF($B875="","",IF(NOT(OR($F875="Activo",$F875="Cese")),IF(N(AR875)=0,"—","Revisar: sin vínculo"),IF(AR875="",IF(AP875=0,"No corresponde","Sin dato planilla"),IF(ABS(AS875)&lt;=TOL,"OK",IF(AS875&gt;0,"Retuvo de más","Retuvo de menos")))))</f>
        <v/>
      </c>
      <c r="AU875" s="19" t="n">
        <f aca="false">IF(AND(BASE_RET="Planilla (si existe)",AR875&lt;&gt;""),AR875,AP875)</f>
        <v>0</v>
      </c>
      <c r="AV875" s="19" t="n">
        <f aca="false">AU875+N875</f>
        <v>0</v>
      </c>
    </row>
    <row r="876" customFormat="false" ht="15" hidden="false" customHeight="false" outlineLevel="0" collapsed="false">
      <c r="A876" s="43" t="n">
        <v>73</v>
      </c>
      <c r="B876" s="35" t="str">
        <f aca="false">IF(Trabajadores!$B$78="","",Trabajadores!$B$78)</f>
        <v/>
      </c>
      <c r="C876" s="35" t="str">
        <f aca="false">IF($B876="","",Trabajadores!$D$78)</f>
        <v/>
      </c>
      <c r="D876" s="43" t="n">
        <v>7</v>
      </c>
      <c r="E876" s="23" t="s">
        <v>304</v>
      </c>
      <c r="F876" s="23" t="str">
        <f aca="false">IF($B876="","",IF(OR(7&lt;Trabajadores!$M$78,7&gt;Trabajadores!$N$78),"No vinculado",IF(AND(7=Trabajadores!$N$78,Trabajadores!$O$78="Sí"),"Cese","Activo")))</f>
        <v/>
      </c>
      <c r="G876" s="19" t="n">
        <f aca="false">IF($B876="",0,SUMIFS(Ingresos!$U$6:$U$1505,ING_COD,$B876,ING_CLASE,"ORD"))</f>
        <v>0</v>
      </c>
      <c r="H876" s="19" t="n">
        <f aca="false">IF($B876="",0,SUMIFS(Ingresos!$U$6:$U$1505,ING_COD,$B876,ING_CLASE,"ORD",ING_COMP,"Sí"))</f>
        <v>0</v>
      </c>
      <c r="I876" s="19" t="n">
        <f aca="false">IF($B876="",0,SUMIFS(Ingresos!$U$6:$U$1505,ING_COD,$B876,ING_CLASE,"GRA"))</f>
        <v>0</v>
      </c>
      <c r="J876" s="19" t="n">
        <f aca="false">IF($B876="",0,SUMIFS(Ingresos!$U$6:$U$1505,ING_COD,$B876,ING_CLASE,"BON"))</f>
        <v>0</v>
      </c>
      <c r="K876" s="19" t="n">
        <f aca="false">IF($B876="",0,SUMIFS(Ingresos!$U$6:$U$1505,ING_COD,$B876,ING_CLASE,"EXT"))</f>
        <v>0</v>
      </c>
      <c r="L876" s="19" t="n">
        <f aca="false">IF($B876="",0,SUMIFS(Ingresos!$U$6:$U$1505,ING_COD,$B876,ING_CLASE,"OTO"))</f>
        <v>0</v>
      </c>
      <c r="M876" s="19" t="n">
        <f aca="false">IF($B876="",0,SUMIFS(Ingresos!$U$6:$U$1505,ING_COD,$B876,ING_CLASE,"OTX"))</f>
        <v>0</v>
      </c>
      <c r="N876" s="19" t="n">
        <f aca="false">IF($B876="",0,SUMIFS(Ingresos!$U$6:$U$1505,ING_COD,$B876,ING_CLASE,"RETO"))</f>
        <v>0</v>
      </c>
      <c r="O876" s="19" t="n">
        <f aca="false">IF($B876="",0,SUMIFS(Ingresos!$U$6:$U$1505,ING_COD,$B876,ING_CLASE,"INA"))</f>
        <v>0</v>
      </c>
      <c r="P876" s="19" t="n">
        <f aca="false">G876+I876+J876+K876+L876+M876</f>
        <v>0</v>
      </c>
      <c r="Q876" s="44" t="n">
        <f aca="false">IF($F876="Activo",6,IF($F876="Cese",1,0))</f>
        <v>0</v>
      </c>
      <c r="R876" s="19" t="n">
        <f aca="false">G876*Q876</f>
        <v>0</v>
      </c>
      <c r="S876" s="19" t="n">
        <f aca="false">IF($F876="Activo",SUMIFS(I876:I881,$D876:$D881,"&lt;="&amp;Trabajadores!$N$78)+IF(PROY_BON="Sí",SUMIFS(J876:J881,$D876:$D881,"&lt;="&amp;Trabajadores!$N$78),0),IF($F876="Cese",I876+IF(PROY_BON="Sí",J876,0),0))</f>
        <v>0</v>
      </c>
      <c r="T876" s="19" t="n">
        <f aca="false">IF(OR($F876&lt;&gt;"Activo",Trabajadores!$I$78="No"),0,IF(I881=0,H876*(1+IF(PROY_BON="Sí",Trabajadores!$P$78,0))*Trabajadores!$S$78/6*(Trabajadores!$N$78&gt;=12),0))</f>
        <v>0</v>
      </c>
      <c r="U876" s="19" t="n">
        <f aca="false">IF($F876="Activo",IF(Trabajadores!$J$78="Sí",L876*6,L876),IF($F876="Cese",L876,0))</f>
        <v>0</v>
      </c>
      <c r="V876" s="19" t="n">
        <f aca="false">IF(OR($F876="Activo",$F876="Cese"),M876,0)</f>
        <v>0</v>
      </c>
      <c r="W876" s="19" t="n">
        <f aca="false">IF(OR($F876="Activo",$F876="Cese"),SUM(P870:P875),0)</f>
        <v>0</v>
      </c>
      <c r="X876" s="36" t="n">
        <f aca="false">IF(OR($F876="Activo",$F876="Cese"),R876+S876+T876+U876+V876+W876,0)</f>
        <v>0</v>
      </c>
      <c r="Y876" s="19" t="n">
        <f aca="false">IF(OR($F876="Activo",$F876="Cese"),DED_FIJA,0)</f>
        <v>0</v>
      </c>
      <c r="Z876" s="36" t="n">
        <f aca="false">MAX(0,X876-Y876)</f>
        <v>0</v>
      </c>
      <c r="AA876" s="19" t="n">
        <f aca="false">IF(Z876=0,0,MAX(0,MIN(Z876,Parámetros!$G$19)-Parámetros!$F$19)*Parámetros!$E$19)</f>
        <v>0</v>
      </c>
      <c r="AB876" s="19" t="n">
        <f aca="false">IF(Z876=0,0,MAX(0,MIN(Z876,Parámetros!$G$20)-Parámetros!$F$20)*Parámetros!$E$20)</f>
        <v>0</v>
      </c>
      <c r="AC876" s="19" t="n">
        <f aca="false">IF(Z876=0,0,MAX(0,MIN(Z876,Parámetros!$G$21)-Parámetros!$F$21)*Parámetros!$E$21)</f>
        <v>0</v>
      </c>
      <c r="AD876" s="19" t="n">
        <f aca="false">IF(Z876=0,0,MAX(0,MIN(Z876,Parámetros!$G$22)-Parámetros!$F$22)*Parámetros!$E$22)</f>
        <v>0</v>
      </c>
      <c r="AE876" s="19" t="n">
        <f aca="false">IF(Z876=0,0,MAX(0,MIN(Z876,Parámetros!$G$23)-Parámetros!$F$23)*Parámetros!$E$23)</f>
        <v>0</v>
      </c>
      <c r="AF876" s="36" t="n">
        <f aca="false">SUM(AA876:AE876)</f>
        <v>0</v>
      </c>
      <c r="AG876" s="45" t="str">
        <f aca="false">IF(AM876&lt;=0,"-",INDEX(TR_TASA,MATCH(AM876,TR_DESDE,1)))</f>
        <v>-</v>
      </c>
      <c r="AH876" s="44" t="n">
        <f aca="false">IF($F876="Cese",1,IF($F876="Activo",INDEX(DIV_N,7),0))</f>
        <v>0</v>
      </c>
      <c r="AI876" s="44" t="n">
        <f aca="false">IF($F876="Cese",6,IF($F876="Activo",INDEX(DIV_HASTA,7),0))</f>
        <v>0</v>
      </c>
      <c r="AJ876" s="19" t="n">
        <f aca="false">IF(OR($F876="Activo",$F876="Cese"),SUMIFS(AV870:AV875,D870:D875,"&lt;="&amp;AI876),0)</f>
        <v>0</v>
      </c>
      <c r="AK876" s="19" t="n">
        <f aca="false">IF(OR($F876="Activo",$F876="Cese"),MAX(0,(AF876-AJ876)/AH876),0)</f>
        <v>0</v>
      </c>
      <c r="AL876" s="19" t="n">
        <f aca="false">IF(OR($F876="Activo",$F876="Cese"),K876+IF(PROY_BON="Sí",0,J876),0)</f>
        <v>0</v>
      </c>
      <c r="AM876" s="19" t="n">
        <f aca="false">IF(AL876&gt;0,MAX(0,X876+AL876-Y876),Z876)</f>
        <v>0</v>
      </c>
      <c r="AN876" s="19" t="n">
        <f aca="false">SUMPRODUCT((AM876&gt;TR_DESDE)*(AM876-TR_DESDE)*TR_INC)</f>
        <v>0</v>
      </c>
      <c r="AO876" s="19" t="n">
        <f aca="false">IF(AL876&gt;0,MAX(0,AN876-IF($F876="Cese",MAX(AF876,AJ876),AF876)),0)</f>
        <v>0</v>
      </c>
      <c r="AP876" s="46" t="n">
        <f aca="false">IF(OR($F876="Activo",$F876="Cese"),ROUND(AK876+AO876,2),0)</f>
        <v>0</v>
      </c>
      <c r="AQ876" s="19" t="n">
        <f aca="false">IF($F876="Cese",MAX(0,AJ876-AN876),0)</f>
        <v>0</v>
      </c>
      <c r="AR876" s="19" t="str">
        <f aca="false">IF($B876="","",IF(COUNTIFS(RP_COD,$B876,'Retenciones Planilla'!$I$6:$I$105,"&lt;&gt;")=0,"",SUMIFS('Retenciones Planilla'!$I$6:$I$105,RP_COD,$B876)))</f>
        <v/>
      </c>
      <c r="AS876" s="19" t="str">
        <f aca="false">IF(AR876="","",AR876-AP876)</f>
        <v/>
      </c>
      <c r="AT876" s="23" t="str">
        <f aca="false">IF($B876="","",IF(NOT(OR($F876="Activo",$F876="Cese")),IF(N(AR876)=0,"—","Revisar: sin vínculo"),IF(AR876="",IF(AP876=0,"No corresponde","Sin dato planilla"),IF(ABS(AS876)&lt;=TOL,"OK",IF(AS876&gt;0,"Retuvo de más","Retuvo de menos")))))</f>
        <v/>
      </c>
      <c r="AU876" s="19" t="n">
        <f aca="false">IF(AND(BASE_RET="Planilla (si existe)",AR876&lt;&gt;""),AR876,AP876)</f>
        <v>0</v>
      </c>
      <c r="AV876" s="19" t="n">
        <f aca="false">AU876+N876</f>
        <v>0</v>
      </c>
    </row>
    <row r="877" customFormat="false" ht="15" hidden="false" customHeight="false" outlineLevel="0" collapsed="false">
      <c r="A877" s="43" t="n">
        <v>73</v>
      </c>
      <c r="B877" s="35" t="str">
        <f aca="false">IF(Trabajadores!$B$78="","",Trabajadores!$B$78)</f>
        <v/>
      </c>
      <c r="C877" s="35" t="str">
        <f aca="false">IF($B877="","",Trabajadores!$D$78)</f>
        <v/>
      </c>
      <c r="D877" s="43" t="n">
        <v>8</v>
      </c>
      <c r="E877" s="23" t="s">
        <v>305</v>
      </c>
      <c r="F877" s="23" t="str">
        <f aca="false">IF($B877="","",IF(OR(8&lt;Trabajadores!$M$78,8&gt;Trabajadores!$N$78),"No vinculado",IF(AND(8=Trabajadores!$N$78,Trabajadores!$O$78="Sí"),"Cese","Activo")))</f>
        <v/>
      </c>
      <c r="G877" s="19" t="n">
        <f aca="false">IF($B877="",0,SUMIFS(Ingresos!$V$6:$V$1505,ING_COD,$B877,ING_CLASE,"ORD"))</f>
        <v>0</v>
      </c>
      <c r="H877" s="19" t="n">
        <f aca="false">IF($B877="",0,SUMIFS(Ingresos!$V$6:$V$1505,ING_COD,$B877,ING_CLASE,"ORD",ING_COMP,"Sí"))</f>
        <v>0</v>
      </c>
      <c r="I877" s="19" t="n">
        <f aca="false">IF($B877="",0,SUMIFS(Ingresos!$V$6:$V$1505,ING_COD,$B877,ING_CLASE,"GRA"))</f>
        <v>0</v>
      </c>
      <c r="J877" s="19" t="n">
        <f aca="false">IF($B877="",0,SUMIFS(Ingresos!$V$6:$V$1505,ING_COD,$B877,ING_CLASE,"BON"))</f>
        <v>0</v>
      </c>
      <c r="K877" s="19" t="n">
        <f aca="false">IF($B877="",0,SUMIFS(Ingresos!$V$6:$V$1505,ING_COD,$B877,ING_CLASE,"EXT"))</f>
        <v>0</v>
      </c>
      <c r="L877" s="19" t="n">
        <f aca="false">IF($B877="",0,SUMIFS(Ingresos!$V$6:$V$1505,ING_COD,$B877,ING_CLASE,"OTO"))</f>
        <v>0</v>
      </c>
      <c r="M877" s="19" t="n">
        <f aca="false">IF($B877="",0,SUMIFS(Ingresos!$V$6:$V$1505,ING_COD,$B877,ING_CLASE,"OTX"))</f>
        <v>0</v>
      </c>
      <c r="N877" s="19" t="n">
        <f aca="false">IF($B877="",0,SUMIFS(Ingresos!$V$6:$V$1505,ING_COD,$B877,ING_CLASE,"RETO"))</f>
        <v>0</v>
      </c>
      <c r="O877" s="19" t="n">
        <f aca="false">IF($B877="",0,SUMIFS(Ingresos!$V$6:$V$1505,ING_COD,$B877,ING_CLASE,"INA"))</f>
        <v>0</v>
      </c>
      <c r="P877" s="19" t="n">
        <f aca="false">G877+I877+J877+K877+L877+M877</f>
        <v>0</v>
      </c>
      <c r="Q877" s="44" t="n">
        <f aca="false">IF($F877="Activo",5,IF($F877="Cese",1,0))</f>
        <v>0</v>
      </c>
      <c r="R877" s="19" t="n">
        <f aca="false">G877*Q877</f>
        <v>0</v>
      </c>
      <c r="S877" s="19" t="n">
        <f aca="false">IF($F877="Activo",SUMIFS(I877:I881,$D877:$D881,"&lt;="&amp;Trabajadores!$N$78)+IF(PROY_BON="Sí",SUMIFS(J877:J881,$D877:$D881,"&lt;="&amp;Trabajadores!$N$78),0),IF($F877="Cese",I877+IF(PROY_BON="Sí",J877,0),0))</f>
        <v>0</v>
      </c>
      <c r="T877" s="19" t="n">
        <f aca="false">IF(OR($F877&lt;&gt;"Activo",Trabajadores!$I$78="No"),0,IF(I881=0,H877*(1+IF(PROY_BON="Sí",Trabajadores!$P$78,0))*Trabajadores!$S$78/6*(Trabajadores!$N$78&gt;=12),0))</f>
        <v>0</v>
      </c>
      <c r="U877" s="19" t="n">
        <f aca="false">IF($F877="Activo",IF(Trabajadores!$J$78="Sí",L877*5,L877),IF($F877="Cese",L877,0))</f>
        <v>0</v>
      </c>
      <c r="V877" s="19" t="n">
        <f aca="false">IF(OR($F877="Activo",$F877="Cese"),M877,0)</f>
        <v>0</v>
      </c>
      <c r="W877" s="19" t="n">
        <f aca="false">IF(OR($F877="Activo",$F877="Cese"),SUM(P870:P876),0)</f>
        <v>0</v>
      </c>
      <c r="X877" s="36" t="n">
        <f aca="false">IF(OR($F877="Activo",$F877="Cese"),R877+S877+T877+U877+V877+W877,0)</f>
        <v>0</v>
      </c>
      <c r="Y877" s="19" t="n">
        <f aca="false">IF(OR($F877="Activo",$F877="Cese"),DED_FIJA,0)</f>
        <v>0</v>
      </c>
      <c r="Z877" s="36" t="n">
        <f aca="false">MAX(0,X877-Y877)</f>
        <v>0</v>
      </c>
      <c r="AA877" s="19" t="n">
        <f aca="false">IF(Z877=0,0,MAX(0,MIN(Z877,Parámetros!$G$19)-Parámetros!$F$19)*Parámetros!$E$19)</f>
        <v>0</v>
      </c>
      <c r="AB877" s="19" t="n">
        <f aca="false">IF(Z877=0,0,MAX(0,MIN(Z877,Parámetros!$G$20)-Parámetros!$F$20)*Parámetros!$E$20)</f>
        <v>0</v>
      </c>
      <c r="AC877" s="19" t="n">
        <f aca="false">IF(Z877=0,0,MAX(0,MIN(Z877,Parámetros!$G$21)-Parámetros!$F$21)*Parámetros!$E$21)</f>
        <v>0</v>
      </c>
      <c r="AD877" s="19" t="n">
        <f aca="false">IF(Z877=0,0,MAX(0,MIN(Z877,Parámetros!$G$22)-Parámetros!$F$22)*Parámetros!$E$22)</f>
        <v>0</v>
      </c>
      <c r="AE877" s="19" t="n">
        <f aca="false">IF(Z877=0,0,MAX(0,MIN(Z877,Parámetros!$G$23)-Parámetros!$F$23)*Parámetros!$E$23)</f>
        <v>0</v>
      </c>
      <c r="AF877" s="36" t="n">
        <f aca="false">SUM(AA877:AE877)</f>
        <v>0</v>
      </c>
      <c r="AG877" s="45" t="str">
        <f aca="false">IF(AM877&lt;=0,"-",INDEX(TR_TASA,MATCH(AM877,TR_DESDE,1)))</f>
        <v>-</v>
      </c>
      <c r="AH877" s="44" t="n">
        <f aca="false">IF($F877="Cese",1,IF($F877="Activo",INDEX(DIV_N,8),0))</f>
        <v>0</v>
      </c>
      <c r="AI877" s="44" t="n">
        <f aca="false">IF($F877="Cese",7,IF($F877="Activo",INDEX(DIV_HASTA,8),0))</f>
        <v>0</v>
      </c>
      <c r="AJ877" s="19" t="n">
        <f aca="false">IF(OR($F877="Activo",$F877="Cese"),SUMIFS(AV870:AV876,D870:D876,"&lt;="&amp;AI877),0)</f>
        <v>0</v>
      </c>
      <c r="AK877" s="19" t="n">
        <f aca="false">IF(OR($F877="Activo",$F877="Cese"),MAX(0,(AF877-AJ877)/AH877),0)</f>
        <v>0</v>
      </c>
      <c r="AL877" s="19" t="n">
        <f aca="false">IF(OR($F877="Activo",$F877="Cese"),K877+IF(PROY_BON="Sí",0,J877),0)</f>
        <v>0</v>
      </c>
      <c r="AM877" s="19" t="n">
        <f aca="false">IF(AL877&gt;0,MAX(0,X877+AL877-Y877),Z877)</f>
        <v>0</v>
      </c>
      <c r="AN877" s="19" t="n">
        <f aca="false">SUMPRODUCT((AM877&gt;TR_DESDE)*(AM877-TR_DESDE)*TR_INC)</f>
        <v>0</v>
      </c>
      <c r="AO877" s="19" t="n">
        <f aca="false">IF(AL877&gt;0,MAX(0,AN877-IF($F877="Cese",MAX(AF877,AJ877),AF877)),0)</f>
        <v>0</v>
      </c>
      <c r="AP877" s="46" t="n">
        <f aca="false">IF(OR($F877="Activo",$F877="Cese"),ROUND(AK877+AO877,2),0)</f>
        <v>0</v>
      </c>
      <c r="AQ877" s="19" t="n">
        <f aca="false">IF($F877="Cese",MAX(0,AJ877-AN877),0)</f>
        <v>0</v>
      </c>
      <c r="AR877" s="19" t="str">
        <f aca="false">IF($B877="","",IF(COUNTIFS(RP_COD,$B877,'Retenciones Planilla'!$J$6:$J$105,"&lt;&gt;")=0,"",SUMIFS('Retenciones Planilla'!$J$6:$J$105,RP_COD,$B877)))</f>
        <v/>
      </c>
      <c r="AS877" s="19" t="str">
        <f aca="false">IF(AR877="","",AR877-AP877)</f>
        <v/>
      </c>
      <c r="AT877" s="23" t="str">
        <f aca="false">IF($B877="","",IF(NOT(OR($F877="Activo",$F877="Cese")),IF(N(AR877)=0,"—","Revisar: sin vínculo"),IF(AR877="",IF(AP877=0,"No corresponde","Sin dato planilla"),IF(ABS(AS877)&lt;=TOL,"OK",IF(AS877&gt;0,"Retuvo de más","Retuvo de menos")))))</f>
        <v/>
      </c>
      <c r="AU877" s="19" t="n">
        <f aca="false">IF(AND(BASE_RET="Planilla (si existe)",AR877&lt;&gt;""),AR877,AP877)</f>
        <v>0</v>
      </c>
      <c r="AV877" s="19" t="n">
        <f aca="false">AU877+N877</f>
        <v>0</v>
      </c>
    </row>
    <row r="878" customFormat="false" ht="15" hidden="false" customHeight="false" outlineLevel="0" collapsed="false">
      <c r="A878" s="43" t="n">
        <v>73</v>
      </c>
      <c r="B878" s="35" t="str">
        <f aca="false">IF(Trabajadores!$B$78="","",Trabajadores!$B$78)</f>
        <v/>
      </c>
      <c r="C878" s="35" t="str">
        <f aca="false">IF($B878="","",Trabajadores!$D$78)</f>
        <v/>
      </c>
      <c r="D878" s="43" t="n">
        <v>9</v>
      </c>
      <c r="E878" s="23" t="s">
        <v>306</v>
      </c>
      <c r="F878" s="23" t="str">
        <f aca="false">IF($B878="","",IF(OR(9&lt;Trabajadores!$M$78,9&gt;Trabajadores!$N$78),"No vinculado",IF(AND(9=Trabajadores!$N$78,Trabajadores!$O$78="Sí"),"Cese","Activo")))</f>
        <v/>
      </c>
      <c r="G878" s="19" t="n">
        <f aca="false">IF($B878="",0,SUMIFS(Ingresos!$W$6:$W$1505,ING_COD,$B878,ING_CLASE,"ORD"))</f>
        <v>0</v>
      </c>
      <c r="H878" s="19" t="n">
        <f aca="false">IF($B878="",0,SUMIFS(Ingresos!$W$6:$W$1505,ING_COD,$B878,ING_CLASE,"ORD",ING_COMP,"Sí"))</f>
        <v>0</v>
      </c>
      <c r="I878" s="19" t="n">
        <f aca="false">IF($B878="",0,SUMIFS(Ingresos!$W$6:$W$1505,ING_COD,$B878,ING_CLASE,"GRA"))</f>
        <v>0</v>
      </c>
      <c r="J878" s="19" t="n">
        <f aca="false">IF($B878="",0,SUMIFS(Ingresos!$W$6:$W$1505,ING_COD,$B878,ING_CLASE,"BON"))</f>
        <v>0</v>
      </c>
      <c r="K878" s="19" t="n">
        <f aca="false">IF($B878="",0,SUMIFS(Ingresos!$W$6:$W$1505,ING_COD,$B878,ING_CLASE,"EXT"))</f>
        <v>0</v>
      </c>
      <c r="L878" s="19" t="n">
        <f aca="false">IF($B878="",0,SUMIFS(Ingresos!$W$6:$W$1505,ING_COD,$B878,ING_CLASE,"OTO"))</f>
        <v>0</v>
      </c>
      <c r="M878" s="19" t="n">
        <f aca="false">IF($B878="",0,SUMIFS(Ingresos!$W$6:$W$1505,ING_COD,$B878,ING_CLASE,"OTX"))</f>
        <v>0</v>
      </c>
      <c r="N878" s="19" t="n">
        <f aca="false">IF($B878="",0,SUMIFS(Ingresos!$W$6:$W$1505,ING_COD,$B878,ING_CLASE,"RETO"))</f>
        <v>0</v>
      </c>
      <c r="O878" s="19" t="n">
        <f aca="false">IF($B878="",0,SUMIFS(Ingresos!$W$6:$W$1505,ING_COD,$B878,ING_CLASE,"INA"))</f>
        <v>0</v>
      </c>
      <c r="P878" s="19" t="n">
        <f aca="false">G878+I878+J878+K878+L878+M878</f>
        <v>0</v>
      </c>
      <c r="Q878" s="44" t="n">
        <f aca="false">IF($F878="Activo",4,IF($F878="Cese",1,0))</f>
        <v>0</v>
      </c>
      <c r="R878" s="19" t="n">
        <f aca="false">G878*Q878</f>
        <v>0</v>
      </c>
      <c r="S878" s="19" t="n">
        <f aca="false">IF($F878="Activo",SUMIFS(I878:I881,$D878:$D881,"&lt;="&amp;Trabajadores!$N$78)+IF(PROY_BON="Sí",SUMIFS(J878:J881,$D878:$D881,"&lt;="&amp;Trabajadores!$N$78),0),IF($F878="Cese",I878+IF(PROY_BON="Sí",J878,0),0))</f>
        <v>0</v>
      </c>
      <c r="T878" s="19" t="n">
        <f aca="false">IF(OR($F878&lt;&gt;"Activo",Trabajadores!$I$78="No"),0,IF(I881=0,H878*(1+IF(PROY_BON="Sí",Trabajadores!$P$78,0))*Trabajadores!$S$78/6*(Trabajadores!$N$78&gt;=12),0))</f>
        <v>0</v>
      </c>
      <c r="U878" s="19" t="n">
        <f aca="false">IF($F878="Activo",IF(Trabajadores!$J$78="Sí",L878*4,L878),IF($F878="Cese",L878,0))</f>
        <v>0</v>
      </c>
      <c r="V878" s="19" t="n">
        <f aca="false">IF(OR($F878="Activo",$F878="Cese"),M878,0)</f>
        <v>0</v>
      </c>
      <c r="W878" s="19" t="n">
        <f aca="false">IF(OR($F878="Activo",$F878="Cese"),SUM(P870:P877),0)</f>
        <v>0</v>
      </c>
      <c r="X878" s="36" t="n">
        <f aca="false">IF(OR($F878="Activo",$F878="Cese"),R878+S878+T878+U878+V878+W878,0)</f>
        <v>0</v>
      </c>
      <c r="Y878" s="19" t="n">
        <f aca="false">IF(OR($F878="Activo",$F878="Cese"),DED_FIJA,0)</f>
        <v>0</v>
      </c>
      <c r="Z878" s="36" t="n">
        <f aca="false">MAX(0,X878-Y878)</f>
        <v>0</v>
      </c>
      <c r="AA878" s="19" t="n">
        <f aca="false">IF(Z878=0,0,MAX(0,MIN(Z878,Parámetros!$G$19)-Parámetros!$F$19)*Parámetros!$E$19)</f>
        <v>0</v>
      </c>
      <c r="AB878" s="19" t="n">
        <f aca="false">IF(Z878=0,0,MAX(0,MIN(Z878,Parámetros!$G$20)-Parámetros!$F$20)*Parámetros!$E$20)</f>
        <v>0</v>
      </c>
      <c r="AC878" s="19" t="n">
        <f aca="false">IF(Z878=0,0,MAX(0,MIN(Z878,Parámetros!$G$21)-Parámetros!$F$21)*Parámetros!$E$21)</f>
        <v>0</v>
      </c>
      <c r="AD878" s="19" t="n">
        <f aca="false">IF(Z878=0,0,MAX(0,MIN(Z878,Parámetros!$G$22)-Parámetros!$F$22)*Parámetros!$E$22)</f>
        <v>0</v>
      </c>
      <c r="AE878" s="19" t="n">
        <f aca="false">IF(Z878=0,0,MAX(0,MIN(Z878,Parámetros!$G$23)-Parámetros!$F$23)*Parámetros!$E$23)</f>
        <v>0</v>
      </c>
      <c r="AF878" s="36" t="n">
        <f aca="false">SUM(AA878:AE878)</f>
        <v>0</v>
      </c>
      <c r="AG878" s="45" t="str">
        <f aca="false">IF(AM878&lt;=0,"-",INDEX(TR_TASA,MATCH(AM878,TR_DESDE,1)))</f>
        <v>-</v>
      </c>
      <c r="AH878" s="44" t="n">
        <f aca="false">IF($F878="Cese",1,IF($F878="Activo",INDEX(DIV_N,9),0))</f>
        <v>0</v>
      </c>
      <c r="AI878" s="44" t="n">
        <f aca="false">IF($F878="Cese",8,IF($F878="Activo",INDEX(DIV_HASTA,9),0))</f>
        <v>0</v>
      </c>
      <c r="AJ878" s="19" t="n">
        <f aca="false">IF(OR($F878="Activo",$F878="Cese"),SUMIFS(AV870:AV877,D870:D877,"&lt;="&amp;AI878),0)</f>
        <v>0</v>
      </c>
      <c r="AK878" s="19" t="n">
        <f aca="false">IF(OR($F878="Activo",$F878="Cese"),MAX(0,(AF878-AJ878)/AH878),0)</f>
        <v>0</v>
      </c>
      <c r="AL878" s="19" t="n">
        <f aca="false">IF(OR($F878="Activo",$F878="Cese"),K878+IF(PROY_BON="Sí",0,J878),0)</f>
        <v>0</v>
      </c>
      <c r="AM878" s="19" t="n">
        <f aca="false">IF(AL878&gt;0,MAX(0,X878+AL878-Y878),Z878)</f>
        <v>0</v>
      </c>
      <c r="AN878" s="19" t="n">
        <f aca="false">SUMPRODUCT((AM878&gt;TR_DESDE)*(AM878-TR_DESDE)*TR_INC)</f>
        <v>0</v>
      </c>
      <c r="AO878" s="19" t="n">
        <f aca="false">IF(AL878&gt;0,MAX(0,AN878-IF($F878="Cese",MAX(AF878,AJ878),AF878)),0)</f>
        <v>0</v>
      </c>
      <c r="AP878" s="46" t="n">
        <f aca="false">IF(OR($F878="Activo",$F878="Cese"),ROUND(AK878+AO878,2),0)</f>
        <v>0</v>
      </c>
      <c r="AQ878" s="19" t="n">
        <f aca="false">IF($F878="Cese",MAX(0,AJ878-AN878),0)</f>
        <v>0</v>
      </c>
      <c r="AR878" s="19" t="str">
        <f aca="false">IF($B878="","",IF(COUNTIFS(RP_COD,$B878,'Retenciones Planilla'!$K$6:$K$105,"&lt;&gt;")=0,"",SUMIFS('Retenciones Planilla'!$K$6:$K$105,RP_COD,$B878)))</f>
        <v/>
      </c>
      <c r="AS878" s="19" t="str">
        <f aca="false">IF(AR878="","",AR878-AP878)</f>
        <v/>
      </c>
      <c r="AT878" s="23" t="str">
        <f aca="false">IF($B878="","",IF(NOT(OR($F878="Activo",$F878="Cese")),IF(N(AR878)=0,"—","Revisar: sin vínculo"),IF(AR878="",IF(AP878=0,"No corresponde","Sin dato planilla"),IF(ABS(AS878)&lt;=TOL,"OK",IF(AS878&gt;0,"Retuvo de más","Retuvo de menos")))))</f>
        <v/>
      </c>
      <c r="AU878" s="19" t="n">
        <f aca="false">IF(AND(BASE_RET="Planilla (si existe)",AR878&lt;&gt;""),AR878,AP878)</f>
        <v>0</v>
      </c>
      <c r="AV878" s="19" t="n">
        <f aca="false">AU878+N878</f>
        <v>0</v>
      </c>
    </row>
    <row r="879" customFormat="false" ht="15" hidden="false" customHeight="false" outlineLevel="0" collapsed="false">
      <c r="A879" s="43" t="n">
        <v>73</v>
      </c>
      <c r="B879" s="35" t="str">
        <f aca="false">IF(Trabajadores!$B$78="","",Trabajadores!$B$78)</f>
        <v/>
      </c>
      <c r="C879" s="35" t="str">
        <f aca="false">IF($B879="","",Trabajadores!$D$78)</f>
        <v/>
      </c>
      <c r="D879" s="43" t="n">
        <v>10</v>
      </c>
      <c r="E879" s="23" t="s">
        <v>307</v>
      </c>
      <c r="F879" s="23" t="str">
        <f aca="false">IF($B879="","",IF(OR(10&lt;Trabajadores!$M$78,10&gt;Trabajadores!$N$78),"No vinculado",IF(AND(10=Trabajadores!$N$78,Trabajadores!$O$78="Sí"),"Cese","Activo")))</f>
        <v/>
      </c>
      <c r="G879" s="19" t="n">
        <f aca="false">IF($B879="",0,SUMIFS(Ingresos!$X$6:$X$1505,ING_COD,$B879,ING_CLASE,"ORD"))</f>
        <v>0</v>
      </c>
      <c r="H879" s="19" t="n">
        <f aca="false">IF($B879="",0,SUMIFS(Ingresos!$X$6:$X$1505,ING_COD,$B879,ING_CLASE,"ORD",ING_COMP,"Sí"))</f>
        <v>0</v>
      </c>
      <c r="I879" s="19" t="n">
        <f aca="false">IF($B879="",0,SUMIFS(Ingresos!$X$6:$X$1505,ING_COD,$B879,ING_CLASE,"GRA"))</f>
        <v>0</v>
      </c>
      <c r="J879" s="19" t="n">
        <f aca="false">IF($B879="",0,SUMIFS(Ingresos!$X$6:$X$1505,ING_COD,$B879,ING_CLASE,"BON"))</f>
        <v>0</v>
      </c>
      <c r="K879" s="19" t="n">
        <f aca="false">IF($B879="",0,SUMIFS(Ingresos!$X$6:$X$1505,ING_COD,$B879,ING_CLASE,"EXT"))</f>
        <v>0</v>
      </c>
      <c r="L879" s="19" t="n">
        <f aca="false">IF($B879="",0,SUMIFS(Ingresos!$X$6:$X$1505,ING_COD,$B879,ING_CLASE,"OTO"))</f>
        <v>0</v>
      </c>
      <c r="M879" s="19" t="n">
        <f aca="false">IF($B879="",0,SUMIFS(Ingresos!$X$6:$X$1505,ING_COD,$B879,ING_CLASE,"OTX"))</f>
        <v>0</v>
      </c>
      <c r="N879" s="19" t="n">
        <f aca="false">IF($B879="",0,SUMIFS(Ingresos!$X$6:$X$1505,ING_COD,$B879,ING_CLASE,"RETO"))</f>
        <v>0</v>
      </c>
      <c r="O879" s="19" t="n">
        <f aca="false">IF($B879="",0,SUMIFS(Ingresos!$X$6:$X$1505,ING_COD,$B879,ING_CLASE,"INA"))</f>
        <v>0</v>
      </c>
      <c r="P879" s="19" t="n">
        <f aca="false">G879+I879+J879+K879+L879+M879</f>
        <v>0</v>
      </c>
      <c r="Q879" s="44" t="n">
        <f aca="false">IF($F879="Activo",3,IF($F879="Cese",1,0))</f>
        <v>0</v>
      </c>
      <c r="R879" s="19" t="n">
        <f aca="false">G879*Q879</f>
        <v>0</v>
      </c>
      <c r="S879" s="19" t="n">
        <f aca="false">IF($F879="Activo",SUMIFS(I879:I881,$D879:$D881,"&lt;="&amp;Trabajadores!$N$78)+IF(PROY_BON="Sí",SUMIFS(J879:J881,$D879:$D881,"&lt;="&amp;Trabajadores!$N$78),0),IF($F879="Cese",I879+IF(PROY_BON="Sí",J879,0),0))</f>
        <v>0</v>
      </c>
      <c r="T879" s="19" t="n">
        <f aca="false">IF(OR($F879&lt;&gt;"Activo",Trabajadores!$I$78="No"),0,IF(I881=0,H879*(1+IF(PROY_BON="Sí",Trabajadores!$P$78,0))*Trabajadores!$S$78/6*(Trabajadores!$N$78&gt;=12),0))</f>
        <v>0</v>
      </c>
      <c r="U879" s="19" t="n">
        <f aca="false">IF($F879="Activo",IF(Trabajadores!$J$78="Sí",L879*3,L879),IF($F879="Cese",L879,0))</f>
        <v>0</v>
      </c>
      <c r="V879" s="19" t="n">
        <f aca="false">IF(OR($F879="Activo",$F879="Cese"),M879,0)</f>
        <v>0</v>
      </c>
      <c r="W879" s="19" t="n">
        <f aca="false">IF(OR($F879="Activo",$F879="Cese"),SUM(P870:P878),0)</f>
        <v>0</v>
      </c>
      <c r="X879" s="36" t="n">
        <f aca="false">IF(OR($F879="Activo",$F879="Cese"),R879+S879+T879+U879+V879+W879,0)</f>
        <v>0</v>
      </c>
      <c r="Y879" s="19" t="n">
        <f aca="false">IF(OR($F879="Activo",$F879="Cese"),DED_FIJA,0)</f>
        <v>0</v>
      </c>
      <c r="Z879" s="36" t="n">
        <f aca="false">MAX(0,X879-Y879)</f>
        <v>0</v>
      </c>
      <c r="AA879" s="19" t="n">
        <f aca="false">IF(Z879=0,0,MAX(0,MIN(Z879,Parámetros!$G$19)-Parámetros!$F$19)*Parámetros!$E$19)</f>
        <v>0</v>
      </c>
      <c r="AB879" s="19" t="n">
        <f aca="false">IF(Z879=0,0,MAX(0,MIN(Z879,Parámetros!$G$20)-Parámetros!$F$20)*Parámetros!$E$20)</f>
        <v>0</v>
      </c>
      <c r="AC879" s="19" t="n">
        <f aca="false">IF(Z879=0,0,MAX(0,MIN(Z879,Parámetros!$G$21)-Parámetros!$F$21)*Parámetros!$E$21)</f>
        <v>0</v>
      </c>
      <c r="AD879" s="19" t="n">
        <f aca="false">IF(Z879=0,0,MAX(0,MIN(Z879,Parámetros!$G$22)-Parámetros!$F$22)*Parámetros!$E$22)</f>
        <v>0</v>
      </c>
      <c r="AE879" s="19" t="n">
        <f aca="false">IF(Z879=0,0,MAX(0,MIN(Z879,Parámetros!$G$23)-Parámetros!$F$23)*Parámetros!$E$23)</f>
        <v>0</v>
      </c>
      <c r="AF879" s="36" t="n">
        <f aca="false">SUM(AA879:AE879)</f>
        <v>0</v>
      </c>
      <c r="AG879" s="45" t="str">
        <f aca="false">IF(AM879&lt;=0,"-",INDEX(TR_TASA,MATCH(AM879,TR_DESDE,1)))</f>
        <v>-</v>
      </c>
      <c r="AH879" s="44" t="n">
        <f aca="false">IF($F879="Cese",1,IF($F879="Activo",INDEX(DIV_N,10),0))</f>
        <v>0</v>
      </c>
      <c r="AI879" s="44" t="n">
        <f aca="false">IF($F879="Cese",9,IF($F879="Activo",INDEX(DIV_HASTA,10),0))</f>
        <v>0</v>
      </c>
      <c r="AJ879" s="19" t="n">
        <f aca="false">IF(OR($F879="Activo",$F879="Cese"),SUMIFS(AV870:AV878,D870:D878,"&lt;="&amp;AI879),0)</f>
        <v>0</v>
      </c>
      <c r="AK879" s="19" t="n">
        <f aca="false">IF(OR($F879="Activo",$F879="Cese"),MAX(0,(AF879-AJ879)/AH879),0)</f>
        <v>0</v>
      </c>
      <c r="AL879" s="19" t="n">
        <f aca="false">IF(OR($F879="Activo",$F879="Cese"),K879+IF(PROY_BON="Sí",0,J879),0)</f>
        <v>0</v>
      </c>
      <c r="AM879" s="19" t="n">
        <f aca="false">IF(AL879&gt;0,MAX(0,X879+AL879-Y879),Z879)</f>
        <v>0</v>
      </c>
      <c r="AN879" s="19" t="n">
        <f aca="false">SUMPRODUCT((AM879&gt;TR_DESDE)*(AM879-TR_DESDE)*TR_INC)</f>
        <v>0</v>
      </c>
      <c r="AO879" s="19" t="n">
        <f aca="false">IF(AL879&gt;0,MAX(0,AN879-IF($F879="Cese",MAX(AF879,AJ879),AF879)),0)</f>
        <v>0</v>
      </c>
      <c r="AP879" s="46" t="n">
        <f aca="false">IF(OR($F879="Activo",$F879="Cese"),ROUND(AK879+AO879,2),0)</f>
        <v>0</v>
      </c>
      <c r="AQ879" s="19" t="n">
        <f aca="false">IF($F879="Cese",MAX(0,AJ879-AN879),0)</f>
        <v>0</v>
      </c>
      <c r="AR879" s="19" t="str">
        <f aca="false">IF($B879="","",IF(COUNTIFS(RP_COD,$B879,'Retenciones Planilla'!$L$6:$L$105,"&lt;&gt;")=0,"",SUMIFS('Retenciones Planilla'!$L$6:$L$105,RP_COD,$B879)))</f>
        <v/>
      </c>
      <c r="AS879" s="19" t="str">
        <f aca="false">IF(AR879="","",AR879-AP879)</f>
        <v/>
      </c>
      <c r="AT879" s="23" t="str">
        <f aca="false">IF($B879="","",IF(NOT(OR($F879="Activo",$F879="Cese")),IF(N(AR879)=0,"—","Revisar: sin vínculo"),IF(AR879="",IF(AP879=0,"No corresponde","Sin dato planilla"),IF(ABS(AS879)&lt;=TOL,"OK",IF(AS879&gt;0,"Retuvo de más","Retuvo de menos")))))</f>
        <v/>
      </c>
      <c r="AU879" s="19" t="n">
        <f aca="false">IF(AND(BASE_RET="Planilla (si existe)",AR879&lt;&gt;""),AR879,AP879)</f>
        <v>0</v>
      </c>
      <c r="AV879" s="19" t="n">
        <f aca="false">AU879+N879</f>
        <v>0</v>
      </c>
    </row>
    <row r="880" customFormat="false" ht="15" hidden="false" customHeight="false" outlineLevel="0" collapsed="false">
      <c r="A880" s="43" t="n">
        <v>73</v>
      </c>
      <c r="B880" s="35" t="str">
        <f aca="false">IF(Trabajadores!$B$78="","",Trabajadores!$B$78)</f>
        <v/>
      </c>
      <c r="C880" s="35" t="str">
        <f aca="false">IF($B880="","",Trabajadores!$D$78)</f>
        <v/>
      </c>
      <c r="D880" s="43" t="n">
        <v>11</v>
      </c>
      <c r="E880" s="23" t="s">
        <v>308</v>
      </c>
      <c r="F880" s="23" t="str">
        <f aca="false">IF($B880="","",IF(OR(11&lt;Trabajadores!$M$78,11&gt;Trabajadores!$N$78),"No vinculado",IF(AND(11=Trabajadores!$N$78,Trabajadores!$O$78="Sí"),"Cese","Activo")))</f>
        <v/>
      </c>
      <c r="G880" s="19" t="n">
        <f aca="false">IF($B880="",0,SUMIFS(Ingresos!$Y$6:$Y$1505,ING_COD,$B880,ING_CLASE,"ORD"))</f>
        <v>0</v>
      </c>
      <c r="H880" s="19" t="n">
        <f aca="false">IF($B880="",0,SUMIFS(Ingresos!$Y$6:$Y$1505,ING_COD,$B880,ING_CLASE,"ORD",ING_COMP,"Sí"))</f>
        <v>0</v>
      </c>
      <c r="I880" s="19" t="n">
        <f aca="false">IF($B880="",0,SUMIFS(Ingresos!$Y$6:$Y$1505,ING_COD,$B880,ING_CLASE,"GRA"))</f>
        <v>0</v>
      </c>
      <c r="J880" s="19" t="n">
        <f aca="false">IF($B880="",0,SUMIFS(Ingresos!$Y$6:$Y$1505,ING_COD,$B880,ING_CLASE,"BON"))</f>
        <v>0</v>
      </c>
      <c r="K880" s="19" t="n">
        <f aca="false">IF($B880="",0,SUMIFS(Ingresos!$Y$6:$Y$1505,ING_COD,$B880,ING_CLASE,"EXT"))</f>
        <v>0</v>
      </c>
      <c r="L880" s="19" t="n">
        <f aca="false">IF($B880="",0,SUMIFS(Ingresos!$Y$6:$Y$1505,ING_COD,$B880,ING_CLASE,"OTO"))</f>
        <v>0</v>
      </c>
      <c r="M880" s="19" t="n">
        <f aca="false">IF($B880="",0,SUMIFS(Ingresos!$Y$6:$Y$1505,ING_COD,$B880,ING_CLASE,"OTX"))</f>
        <v>0</v>
      </c>
      <c r="N880" s="19" t="n">
        <f aca="false">IF($B880="",0,SUMIFS(Ingresos!$Y$6:$Y$1505,ING_COD,$B880,ING_CLASE,"RETO"))</f>
        <v>0</v>
      </c>
      <c r="O880" s="19" t="n">
        <f aca="false">IF($B880="",0,SUMIFS(Ingresos!$Y$6:$Y$1505,ING_COD,$B880,ING_CLASE,"INA"))</f>
        <v>0</v>
      </c>
      <c r="P880" s="19" t="n">
        <f aca="false">G880+I880+J880+K880+L880+M880</f>
        <v>0</v>
      </c>
      <c r="Q880" s="44" t="n">
        <f aca="false">IF($F880="Activo",2,IF($F880="Cese",1,0))</f>
        <v>0</v>
      </c>
      <c r="R880" s="19" t="n">
        <f aca="false">G880*Q880</f>
        <v>0</v>
      </c>
      <c r="S880" s="19" t="n">
        <f aca="false">IF($F880="Activo",SUMIFS(I880:I881,$D880:$D881,"&lt;="&amp;Trabajadores!$N$78)+IF(PROY_BON="Sí",SUMIFS(J880:J881,$D880:$D881,"&lt;="&amp;Trabajadores!$N$78),0),IF($F880="Cese",I880+IF(PROY_BON="Sí",J880,0),0))</f>
        <v>0</v>
      </c>
      <c r="T880" s="19" t="n">
        <f aca="false">IF(OR($F880&lt;&gt;"Activo",Trabajadores!$I$78="No"),0,IF(I881=0,H880*(1+IF(PROY_BON="Sí",Trabajadores!$P$78,0))*Trabajadores!$S$78/6*(Trabajadores!$N$78&gt;=12),0))</f>
        <v>0</v>
      </c>
      <c r="U880" s="19" t="n">
        <f aca="false">IF($F880="Activo",IF(Trabajadores!$J$78="Sí",L880*2,L880),IF($F880="Cese",L880,0))</f>
        <v>0</v>
      </c>
      <c r="V880" s="19" t="n">
        <f aca="false">IF(OR($F880="Activo",$F880="Cese"),M880,0)</f>
        <v>0</v>
      </c>
      <c r="W880" s="19" t="n">
        <f aca="false">IF(OR($F880="Activo",$F880="Cese"),SUM(P870:P879),0)</f>
        <v>0</v>
      </c>
      <c r="X880" s="36" t="n">
        <f aca="false">IF(OR($F880="Activo",$F880="Cese"),R880+S880+T880+U880+V880+W880,0)</f>
        <v>0</v>
      </c>
      <c r="Y880" s="19" t="n">
        <f aca="false">IF(OR($F880="Activo",$F880="Cese"),DED_FIJA,0)</f>
        <v>0</v>
      </c>
      <c r="Z880" s="36" t="n">
        <f aca="false">MAX(0,X880-Y880)</f>
        <v>0</v>
      </c>
      <c r="AA880" s="19" t="n">
        <f aca="false">IF(Z880=0,0,MAX(0,MIN(Z880,Parámetros!$G$19)-Parámetros!$F$19)*Parámetros!$E$19)</f>
        <v>0</v>
      </c>
      <c r="AB880" s="19" t="n">
        <f aca="false">IF(Z880=0,0,MAX(0,MIN(Z880,Parámetros!$G$20)-Parámetros!$F$20)*Parámetros!$E$20)</f>
        <v>0</v>
      </c>
      <c r="AC880" s="19" t="n">
        <f aca="false">IF(Z880=0,0,MAX(0,MIN(Z880,Parámetros!$G$21)-Parámetros!$F$21)*Parámetros!$E$21)</f>
        <v>0</v>
      </c>
      <c r="AD880" s="19" t="n">
        <f aca="false">IF(Z880=0,0,MAX(0,MIN(Z880,Parámetros!$G$22)-Parámetros!$F$22)*Parámetros!$E$22)</f>
        <v>0</v>
      </c>
      <c r="AE880" s="19" t="n">
        <f aca="false">IF(Z880=0,0,MAX(0,MIN(Z880,Parámetros!$G$23)-Parámetros!$F$23)*Parámetros!$E$23)</f>
        <v>0</v>
      </c>
      <c r="AF880" s="36" t="n">
        <f aca="false">SUM(AA880:AE880)</f>
        <v>0</v>
      </c>
      <c r="AG880" s="45" t="str">
        <f aca="false">IF(AM880&lt;=0,"-",INDEX(TR_TASA,MATCH(AM880,TR_DESDE,1)))</f>
        <v>-</v>
      </c>
      <c r="AH880" s="44" t="n">
        <f aca="false">IF($F880="Cese",1,IF($F880="Activo",INDEX(DIV_N,11),0))</f>
        <v>0</v>
      </c>
      <c r="AI880" s="44" t="n">
        <f aca="false">IF($F880="Cese",10,IF($F880="Activo",INDEX(DIV_HASTA,11),0))</f>
        <v>0</v>
      </c>
      <c r="AJ880" s="19" t="n">
        <f aca="false">IF(OR($F880="Activo",$F880="Cese"),SUMIFS(AV870:AV879,D870:D879,"&lt;="&amp;AI880),0)</f>
        <v>0</v>
      </c>
      <c r="AK880" s="19" t="n">
        <f aca="false">IF(OR($F880="Activo",$F880="Cese"),MAX(0,(AF880-AJ880)/AH880),0)</f>
        <v>0</v>
      </c>
      <c r="AL880" s="19" t="n">
        <f aca="false">IF(OR($F880="Activo",$F880="Cese"),K880+IF(PROY_BON="Sí",0,J880),0)</f>
        <v>0</v>
      </c>
      <c r="AM880" s="19" t="n">
        <f aca="false">IF(AL880&gt;0,MAX(0,X880+AL880-Y880),Z880)</f>
        <v>0</v>
      </c>
      <c r="AN880" s="19" t="n">
        <f aca="false">SUMPRODUCT((AM880&gt;TR_DESDE)*(AM880-TR_DESDE)*TR_INC)</f>
        <v>0</v>
      </c>
      <c r="AO880" s="19" t="n">
        <f aca="false">IF(AL880&gt;0,MAX(0,AN880-IF($F880="Cese",MAX(AF880,AJ880),AF880)),0)</f>
        <v>0</v>
      </c>
      <c r="AP880" s="46" t="n">
        <f aca="false">IF(OR($F880="Activo",$F880="Cese"),ROUND(AK880+AO880,2),0)</f>
        <v>0</v>
      </c>
      <c r="AQ880" s="19" t="n">
        <f aca="false">IF($F880="Cese",MAX(0,AJ880-AN880),0)</f>
        <v>0</v>
      </c>
      <c r="AR880" s="19" t="str">
        <f aca="false">IF($B880="","",IF(COUNTIFS(RP_COD,$B880,'Retenciones Planilla'!$M$6:$M$105,"&lt;&gt;")=0,"",SUMIFS('Retenciones Planilla'!$M$6:$M$105,RP_COD,$B880)))</f>
        <v/>
      </c>
      <c r="AS880" s="19" t="str">
        <f aca="false">IF(AR880="","",AR880-AP880)</f>
        <v/>
      </c>
      <c r="AT880" s="23" t="str">
        <f aca="false">IF($B880="","",IF(NOT(OR($F880="Activo",$F880="Cese")),IF(N(AR880)=0,"—","Revisar: sin vínculo"),IF(AR880="",IF(AP880=0,"No corresponde","Sin dato planilla"),IF(ABS(AS880)&lt;=TOL,"OK",IF(AS880&gt;0,"Retuvo de más","Retuvo de menos")))))</f>
        <v/>
      </c>
      <c r="AU880" s="19" t="n">
        <f aca="false">IF(AND(BASE_RET="Planilla (si existe)",AR880&lt;&gt;""),AR880,AP880)</f>
        <v>0</v>
      </c>
      <c r="AV880" s="19" t="n">
        <f aca="false">AU880+N880</f>
        <v>0</v>
      </c>
    </row>
    <row r="881" customFormat="false" ht="15" hidden="false" customHeight="false" outlineLevel="0" collapsed="false">
      <c r="A881" s="43" t="n">
        <v>73</v>
      </c>
      <c r="B881" s="35" t="str">
        <f aca="false">IF(Trabajadores!$B$78="","",Trabajadores!$B$78)</f>
        <v/>
      </c>
      <c r="C881" s="35" t="str">
        <f aca="false">IF($B881="","",Trabajadores!$D$78)</f>
        <v/>
      </c>
      <c r="D881" s="43" t="n">
        <v>12</v>
      </c>
      <c r="E881" s="23" t="s">
        <v>309</v>
      </c>
      <c r="F881" s="23" t="str">
        <f aca="false">IF($B881="","",IF(OR(12&lt;Trabajadores!$M$78,12&gt;Trabajadores!$N$78),"No vinculado",IF(AND(12=Trabajadores!$N$78,Trabajadores!$O$78="Sí"),"Cese","Activo")))</f>
        <v/>
      </c>
      <c r="G881" s="19" t="n">
        <f aca="false">IF($B881="",0,SUMIFS(Ingresos!$Z$6:$Z$1505,ING_COD,$B881,ING_CLASE,"ORD"))</f>
        <v>0</v>
      </c>
      <c r="H881" s="19" t="n">
        <f aca="false">IF($B881="",0,SUMIFS(Ingresos!$Z$6:$Z$1505,ING_COD,$B881,ING_CLASE,"ORD",ING_COMP,"Sí"))</f>
        <v>0</v>
      </c>
      <c r="I881" s="19" t="n">
        <f aca="false">IF($B881="",0,SUMIFS(Ingresos!$Z$6:$Z$1505,ING_COD,$B881,ING_CLASE,"GRA"))</f>
        <v>0</v>
      </c>
      <c r="J881" s="19" t="n">
        <f aca="false">IF($B881="",0,SUMIFS(Ingresos!$Z$6:$Z$1505,ING_COD,$B881,ING_CLASE,"BON"))</f>
        <v>0</v>
      </c>
      <c r="K881" s="19" t="n">
        <f aca="false">IF($B881="",0,SUMIFS(Ingresos!$Z$6:$Z$1505,ING_COD,$B881,ING_CLASE,"EXT"))</f>
        <v>0</v>
      </c>
      <c r="L881" s="19" t="n">
        <f aca="false">IF($B881="",0,SUMIFS(Ingresos!$Z$6:$Z$1505,ING_COD,$B881,ING_CLASE,"OTO"))</f>
        <v>0</v>
      </c>
      <c r="M881" s="19" t="n">
        <f aca="false">IF($B881="",0,SUMIFS(Ingresos!$Z$6:$Z$1505,ING_COD,$B881,ING_CLASE,"OTX"))</f>
        <v>0</v>
      </c>
      <c r="N881" s="19" t="n">
        <f aca="false">IF($B881="",0,SUMIFS(Ingresos!$Z$6:$Z$1505,ING_COD,$B881,ING_CLASE,"RETO"))</f>
        <v>0</v>
      </c>
      <c r="O881" s="19" t="n">
        <f aca="false">IF($B881="",0,SUMIFS(Ingresos!$Z$6:$Z$1505,ING_COD,$B881,ING_CLASE,"INA"))</f>
        <v>0</v>
      </c>
      <c r="P881" s="19" t="n">
        <f aca="false">G881+I881+J881+K881+L881+M881</f>
        <v>0</v>
      </c>
      <c r="Q881" s="44" t="n">
        <f aca="false">IF($F881="Activo",1,IF($F881="Cese",1,0))</f>
        <v>0</v>
      </c>
      <c r="R881" s="19" t="n">
        <f aca="false">G881*Q881</f>
        <v>0</v>
      </c>
      <c r="S881" s="19" t="n">
        <f aca="false">IF($F881="Activo",SUMIFS(I881:I881,$D881:$D881,"&lt;="&amp;Trabajadores!$N$78)+IF(PROY_BON="Sí",SUMIFS(J881:J881,$D881:$D881,"&lt;="&amp;Trabajadores!$N$78),0),IF($F881="Cese",I881+IF(PROY_BON="Sí",J881,0),0))</f>
        <v>0</v>
      </c>
      <c r="T881" s="19" t="n">
        <f aca="false">0</f>
        <v>0</v>
      </c>
      <c r="U881" s="19" t="n">
        <f aca="false">IF($F881="Activo",IF(Trabajadores!$J$78="Sí",L881*1,L881),IF($F881="Cese",L881,0))</f>
        <v>0</v>
      </c>
      <c r="V881" s="19" t="n">
        <f aca="false">IF(OR($F881="Activo",$F881="Cese"),M881,0)</f>
        <v>0</v>
      </c>
      <c r="W881" s="19" t="n">
        <f aca="false">IF(OR($F881="Activo",$F881="Cese"),SUM(P870:P880),0)</f>
        <v>0</v>
      </c>
      <c r="X881" s="36" t="n">
        <f aca="false">IF(OR($F881="Activo",$F881="Cese"),R881+S881+T881+U881+V881+W881,0)</f>
        <v>0</v>
      </c>
      <c r="Y881" s="19" t="n">
        <f aca="false">IF(OR($F881="Activo",$F881="Cese"),DED_FIJA,0)</f>
        <v>0</v>
      </c>
      <c r="Z881" s="36" t="n">
        <f aca="false">MAX(0,X881-Y881)</f>
        <v>0</v>
      </c>
      <c r="AA881" s="19" t="n">
        <f aca="false">IF(Z881=0,0,MAX(0,MIN(Z881,Parámetros!$G$19)-Parámetros!$F$19)*Parámetros!$E$19)</f>
        <v>0</v>
      </c>
      <c r="AB881" s="19" t="n">
        <f aca="false">IF(Z881=0,0,MAX(0,MIN(Z881,Parámetros!$G$20)-Parámetros!$F$20)*Parámetros!$E$20)</f>
        <v>0</v>
      </c>
      <c r="AC881" s="19" t="n">
        <f aca="false">IF(Z881=0,0,MAX(0,MIN(Z881,Parámetros!$G$21)-Parámetros!$F$21)*Parámetros!$E$21)</f>
        <v>0</v>
      </c>
      <c r="AD881" s="19" t="n">
        <f aca="false">IF(Z881=0,0,MAX(0,MIN(Z881,Parámetros!$G$22)-Parámetros!$F$22)*Parámetros!$E$22)</f>
        <v>0</v>
      </c>
      <c r="AE881" s="19" t="n">
        <f aca="false">IF(Z881=0,0,MAX(0,MIN(Z881,Parámetros!$G$23)-Parámetros!$F$23)*Parámetros!$E$23)</f>
        <v>0</v>
      </c>
      <c r="AF881" s="36" t="n">
        <f aca="false">SUM(AA881:AE881)</f>
        <v>0</v>
      </c>
      <c r="AG881" s="45" t="str">
        <f aca="false">IF(AM881&lt;=0,"-",INDEX(TR_TASA,MATCH(AM881,TR_DESDE,1)))</f>
        <v>-</v>
      </c>
      <c r="AH881" s="44" t="n">
        <f aca="false">IF($F881="Cese",1,IF($F881="Activo",INDEX(DIV_N,12),0))</f>
        <v>0</v>
      </c>
      <c r="AI881" s="44" t="n">
        <f aca="false">IF($F881="Cese",11,IF($F881="Activo",INDEX(DIV_HASTA,12),0))</f>
        <v>0</v>
      </c>
      <c r="AJ881" s="19" t="n">
        <f aca="false">IF(OR($F881="Activo",$F881="Cese"),SUMIFS(AV870:AV880,D870:D880,"&lt;="&amp;AI881),0)</f>
        <v>0</v>
      </c>
      <c r="AK881" s="19" t="n">
        <f aca="false">IF(OR($F881="Activo",$F881="Cese"),MAX(0,(AF881-AJ881)/AH881),0)</f>
        <v>0</v>
      </c>
      <c r="AL881" s="19" t="n">
        <f aca="false">IF(OR($F881="Activo",$F881="Cese"),K881+IF(PROY_BON="Sí",0,J881),0)</f>
        <v>0</v>
      </c>
      <c r="AM881" s="19" t="n">
        <f aca="false">IF(AL881&gt;0,MAX(0,X881+AL881-Y881),Z881)</f>
        <v>0</v>
      </c>
      <c r="AN881" s="19" t="n">
        <f aca="false">SUMPRODUCT((AM881&gt;TR_DESDE)*(AM881-TR_DESDE)*TR_INC)</f>
        <v>0</v>
      </c>
      <c r="AO881" s="19" t="n">
        <f aca="false">IF(AL881&gt;0,MAX(0,AN881-IF(TRUE(),MAX(AF881,AJ881),AF881)),0)</f>
        <v>0</v>
      </c>
      <c r="AP881" s="46" t="n">
        <f aca="false">IF(OR($F881="Activo",$F881="Cese"),ROUND(AK881+AO881,2),0)</f>
        <v>0</v>
      </c>
      <c r="AQ881" s="19" t="n">
        <f aca="false">IF(OR($F881="Activo",$F881="Cese"),MAX(0,AJ881-AN881),0)</f>
        <v>0</v>
      </c>
      <c r="AR881" s="19" t="str">
        <f aca="false">IF($B881="","",IF(COUNTIFS(RP_COD,$B881,'Retenciones Planilla'!$N$6:$N$105,"&lt;&gt;")=0,"",SUMIFS('Retenciones Planilla'!$N$6:$N$105,RP_COD,$B881)))</f>
        <v/>
      </c>
      <c r="AS881" s="19" t="str">
        <f aca="false">IF(AR881="","",AR881-AP881)</f>
        <v/>
      </c>
      <c r="AT881" s="23" t="str">
        <f aca="false">IF($B881="","",IF(NOT(OR($F881="Activo",$F881="Cese")),IF(N(AR881)=0,"—","Revisar: sin vínculo"),IF(AR881="",IF(AP881=0,"No corresponde","Sin dato planilla"),IF(ABS(AS881)&lt;=TOL,"OK",IF(AS881&gt;0,"Retuvo de más","Retuvo de menos")))))</f>
        <v/>
      </c>
      <c r="AU881" s="19" t="n">
        <f aca="false">IF(AND(BASE_RET="Planilla (si existe)",AR881&lt;&gt;""),AR881,AP881)</f>
        <v>0</v>
      </c>
      <c r="AV881" s="19" t="n">
        <f aca="false">AU881+N881</f>
        <v>0</v>
      </c>
    </row>
    <row r="882" customFormat="false" ht="15" hidden="false" customHeight="false" outlineLevel="0" collapsed="false">
      <c r="A882" s="43" t="n">
        <v>74</v>
      </c>
      <c r="B882" s="35" t="str">
        <f aca="false">IF(Trabajadores!$B$79="","",Trabajadores!$B$79)</f>
        <v/>
      </c>
      <c r="C882" s="35" t="str">
        <f aca="false">IF($B882="","",Trabajadores!$D$79)</f>
        <v/>
      </c>
      <c r="D882" s="43" t="n">
        <v>1</v>
      </c>
      <c r="E882" s="23" t="s">
        <v>298</v>
      </c>
      <c r="F882" s="23" t="str">
        <f aca="false">IF($B882="","",IF(OR(1&lt;Trabajadores!$M$79,1&gt;Trabajadores!$N$79),"No vinculado",IF(AND(1=Trabajadores!$N$79,Trabajadores!$O$79="Sí"),"Cese","Activo")))</f>
        <v/>
      </c>
      <c r="G882" s="19" t="n">
        <f aca="false">IF($B882="",0,SUMIFS(Ingresos!$O$6:$O$1505,ING_COD,$B882,ING_CLASE,"ORD"))</f>
        <v>0</v>
      </c>
      <c r="H882" s="19" t="n">
        <f aca="false">IF($B882="",0,SUMIFS(Ingresos!$O$6:$O$1505,ING_COD,$B882,ING_CLASE,"ORD",ING_COMP,"Sí"))</f>
        <v>0</v>
      </c>
      <c r="I882" s="19" t="n">
        <f aca="false">IF($B882="",0,SUMIFS(Ingresos!$O$6:$O$1505,ING_COD,$B882,ING_CLASE,"GRA"))</f>
        <v>0</v>
      </c>
      <c r="J882" s="19" t="n">
        <f aca="false">IF($B882="",0,SUMIFS(Ingresos!$O$6:$O$1505,ING_COD,$B882,ING_CLASE,"BON"))</f>
        <v>0</v>
      </c>
      <c r="K882" s="19" t="n">
        <f aca="false">IF($B882="",0,SUMIFS(Ingresos!$O$6:$O$1505,ING_COD,$B882,ING_CLASE,"EXT"))</f>
        <v>0</v>
      </c>
      <c r="L882" s="19" t="n">
        <f aca="false">IF($B882="",0,SUMIFS(Ingresos!$O$6:$O$1505,ING_COD,$B882,ING_CLASE,"OTO"))</f>
        <v>0</v>
      </c>
      <c r="M882" s="19" t="n">
        <f aca="false">IF($B882="",0,SUMIFS(Ingresos!$O$6:$O$1505,ING_COD,$B882,ING_CLASE,"OTX"))</f>
        <v>0</v>
      </c>
      <c r="N882" s="19" t="n">
        <f aca="false">IF($B882="",0,SUMIFS(Ingresos!$O$6:$O$1505,ING_COD,$B882,ING_CLASE,"RETO"))</f>
        <v>0</v>
      </c>
      <c r="O882" s="19" t="n">
        <f aca="false">IF($B882="",0,SUMIFS(Ingresos!$O$6:$O$1505,ING_COD,$B882,ING_CLASE,"INA"))</f>
        <v>0</v>
      </c>
      <c r="P882" s="19" t="n">
        <f aca="false">G882+I882+J882+K882+L882+M882</f>
        <v>0</v>
      </c>
      <c r="Q882" s="44" t="n">
        <f aca="false">IF($F882="Activo",12,IF($F882="Cese",1,0))</f>
        <v>0</v>
      </c>
      <c r="R882" s="19" t="n">
        <f aca="false">G882*Q882</f>
        <v>0</v>
      </c>
      <c r="S882" s="19" t="n">
        <f aca="false">IF($F882="Activo",SUMIFS(I882:I893,$D882:$D893,"&lt;="&amp;Trabajadores!$N$79)+IF(PROY_BON="Sí",SUMIFS(J882:J893,$D882:$D893,"&lt;="&amp;Trabajadores!$N$79),0),IF($F882="Cese",I882+IF(PROY_BON="Sí",J882,0),0))</f>
        <v>0</v>
      </c>
      <c r="T882" s="19" t="n">
        <f aca="false">IF(OR($F882&lt;&gt;"Activo",Trabajadores!$I$79="No"),0,IF(I888=0,H882*(1+IF(PROY_BON="Sí",Trabajadores!$P$79,0))*Trabajadores!$R$79/6*(Trabajadores!$N$79&gt;=7),0)+IF(I893=0,H882*(1+IF(PROY_BON="Sí",Trabajadores!$P$79,0))*Trabajadores!$S$79/6*(Trabajadores!$N$79&gt;=12),0))</f>
        <v>0</v>
      </c>
      <c r="U882" s="19" t="n">
        <f aca="false">IF($F882="Activo",IF(Trabajadores!$J$79="Sí",L882*12,L882),IF($F882="Cese",L882,0))</f>
        <v>0</v>
      </c>
      <c r="V882" s="19" t="n">
        <f aca="false">IF(OR($F882="Activo",$F882="Cese"),M882,0)</f>
        <v>0</v>
      </c>
      <c r="W882" s="19" t="n">
        <f aca="false">0</f>
        <v>0</v>
      </c>
      <c r="X882" s="36" t="n">
        <f aca="false">IF(OR($F882="Activo",$F882="Cese"),R882+S882+T882+U882+V882+W882,0)</f>
        <v>0</v>
      </c>
      <c r="Y882" s="19" t="n">
        <f aca="false">IF(OR($F882="Activo",$F882="Cese"),DED_FIJA,0)</f>
        <v>0</v>
      </c>
      <c r="Z882" s="36" t="n">
        <f aca="false">MAX(0,X882-Y882)</f>
        <v>0</v>
      </c>
      <c r="AA882" s="19" t="n">
        <f aca="false">IF(Z882=0,0,MAX(0,MIN(Z882,Parámetros!$G$19)-Parámetros!$F$19)*Parámetros!$E$19)</f>
        <v>0</v>
      </c>
      <c r="AB882" s="19" t="n">
        <f aca="false">IF(Z882=0,0,MAX(0,MIN(Z882,Parámetros!$G$20)-Parámetros!$F$20)*Parámetros!$E$20)</f>
        <v>0</v>
      </c>
      <c r="AC882" s="19" t="n">
        <f aca="false">IF(Z882=0,0,MAX(0,MIN(Z882,Parámetros!$G$21)-Parámetros!$F$21)*Parámetros!$E$21)</f>
        <v>0</v>
      </c>
      <c r="AD882" s="19" t="n">
        <f aca="false">IF(Z882=0,0,MAX(0,MIN(Z882,Parámetros!$G$22)-Parámetros!$F$22)*Parámetros!$E$22)</f>
        <v>0</v>
      </c>
      <c r="AE882" s="19" t="n">
        <f aca="false">IF(Z882=0,0,MAX(0,MIN(Z882,Parámetros!$G$23)-Parámetros!$F$23)*Parámetros!$E$23)</f>
        <v>0</v>
      </c>
      <c r="AF882" s="36" t="n">
        <f aca="false">SUM(AA882:AE882)</f>
        <v>0</v>
      </c>
      <c r="AG882" s="45" t="str">
        <f aca="false">IF(AM882&lt;=0,"-",INDEX(TR_TASA,MATCH(AM882,TR_DESDE,1)))</f>
        <v>-</v>
      </c>
      <c r="AH882" s="44" t="n">
        <f aca="false">IF($F882="Cese",1,IF($F882="Activo",INDEX(DIV_N,1),0))</f>
        <v>0</v>
      </c>
      <c r="AI882" s="44" t="n">
        <f aca="false">IF($F882="Cese",0,IF($F882="Activo",INDEX(DIV_HASTA,1),0))</f>
        <v>0</v>
      </c>
      <c r="AJ882" s="19" t="n">
        <f aca="false">0</f>
        <v>0</v>
      </c>
      <c r="AK882" s="19" t="n">
        <f aca="false">IF(OR($F882="Activo",$F882="Cese"),MAX(0,(AF882-AJ882)/AH882),0)</f>
        <v>0</v>
      </c>
      <c r="AL882" s="19" t="n">
        <f aca="false">IF(OR($F882="Activo",$F882="Cese"),K882+IF(PROY_BON="Sí",0,J882),0)</f>
        <v>0</v>
      </c>
      <c r="AM882" s="19" t="n">
        <f aca="false">IF(AL882&gt;0,MAX(0,X882+AL882-Y882),Z882)</f>
        <v>0</v>
      </c>
      <c r="AN882" s="19" t="n">
        <f aca="false">SUMPRODUCT((AM882&gt;TR_DESDE)*(AM882-TR_DESDE)*TR_INC)</f>
        <v>0</v>
      </c>
      <c r="AO882" s="19" t="n">
        <f aca="false">IF(AL882&gt;0,MAX(0,AN882-IF($F882="Cese",MAX(AF882,AJ882),AF882)),0)</f>
        <v>0</v>
      </c>
      <c r="AP882" s="46" t="n">
        <f aca="false">IF(OR($F882="Activo",$F882="Cese"),ROUND(AK882+AO882,2),0)</f>
        <v>0</v>
      </c>
      <c r="AQ882" s="19" t="n">
        <f aca="false">IF($F882="Cese",MAX(0,AJ882-AN882),0)</f>
        <v>0</v>
      </c>
      <c r="AR882" s="19" t="str">
        <f aca="false">IF($B882="","",IF(COUNTIFS(RP_COD,$B882,'Retenciones Planilla'!$C$6:$C$105,"&lt;&gt;")=0,"",SUMIFS('Retenciones Planilla'!$C$6:$C$105,RP_COD,$B882)))</f>
        <v/>
      </c>
      <c r="AS882" s="19" t="str">
        <f aca="false">IF(AR882="","",AR882-AP882)</f>
        <v/>
      </c>
      <c r="AT882" s="23" t="str">
        <f aca="false">IF($B882="","",IF(NOT(OR($F882="Activo",$F882="Cese")),IF(N(AR882)=0,"—","Revisar: sin vínculo"),IF(AR882="",IF(AP882=0,"No corresponde","Sin dato planilla"),IF(ABS(AS882)&lt;=TOL,"OK",IF(AS882&gt;0,"Retuvo de más","Retuvo de menos")))))</f>
        <v/>
      </c>
      <c r="AU882" s="19" t="n">
        <f aca="false">IF(AND(BASE_RET="Planilla (si existe)",AR882&lt;&gt;""),AR882,AP882)</f>
        <v>0</v>
      </c>
      <c r="AV882" s="19" t="n">
        <f aca="false">AU882+N882</f>
        <v>0</v>
      </c>
    </row>
    <row r="883" customFormat="false" ht="15" hidden="false" customHeight="false" outlineLevel="0" collapsed="false">
      <c r="A883" s="43" t="n">
        <v>74</v>
      </c>
      <c r="B883" s="35" t="str">
        <f aca="false">IF(Trabajadores!$B$79="","",Trabajadores!$B$79)</f>
        <v/>
      </c>
      <c r="C883" s="35" t="str">
        <f aca="false">IF($B883="","",Trabajadores!$D$79)</f>
        <v/>
      </c>
      <c r="D883" s="43" t="n">
        <v>2</v>
      </c>
      <c r="E883" s="23" t="s">
        <v>299</v>
      </c>
      <c r="F883" s="23" t="str">
        <f aca="false">IF($B883="","",IF(OR(2&lt;Trabajadores!$M$79,2&gt;Trabajadores!$N$79),"No vinculado",IF(AND(2=Trabajadores!$N$79,Trabajadores!$O$79="Sí"),"Cese","Activo")))</f>
        <v/>
      </c>
      <c r="G883" s="19" t="n">
        <f aca="false">IF($B883="",0,SUMIFS(Ingresos!$P$6:$P$1505,ING_COD,$B883,ING_CLASE,"ORD"))</f>
        <v>0</v>
      </c>
      <c r="H883" s="19" t="n">
        <f aca="false">IF($B883="",0,SUMIFS(Ingresos!$P$6:$P$1505,ING_COD,$B883,ING_CLASE,"ORD",ING_COMP,"Sí"))</f>
        <v>0</v>
      </c>
      <c r="I883" s="19" t="n">
        <f aca="false">IF($B883="",0,SUMIFS(Ingresos!$P$6:$P$1505,ING_COD,$B883,ING_CLASE,"GRA"))</f>
        <v>0</v>
      </c>
      <c r="J883" s="19" t="n">
        <f aca="false">IF($B883="",0,SUMIFS(Ingresos!$P$6:$P$1505,ING_COD,$B883,ING_CLASE,"BON"))</f>
        <v>0</v>
      </c>
      <c r="K883" s="19" t="n">
        <f aca="false">IF($B883="",0,SUMIFS(Ingresos!$P$6:$P$1505,ING_COD,$B883,ING_CLASE,"EXT"))</f>
        <v>0</v>
      </c>
      <c r="L883" s="19" t="n">
        <f aca="false">IF($B883="",0,SUMIFS(Ingresos!$P$6:$P$1505,ING_COD,$B883,ING_CLASE,"OTO"))</f>
        <v>0</v>
      </c>
      <c r="M883" s="19" t="n">
        <f aca="false">IF($B883="",0,SUMIFS(Ingresos!$P$6:$P$1505,ING_COD,$B883,ING_CLASE,"OTX"))</f>
        <v>0</v>
      </c>
      <c r="N883" s="19" t="n">
        <f aca="false">IF($B883="",0,SUMIFS(Ingresos!$P$6:$P$1505,ING_COD,$B883,ING_CLASE,"RETO"))</f>
        <v>0</v>
      </c>
      <c r="O883" s="19" t="n">
        <f aca="false">IF($B883="",0,SUMIFS(Ingresos!$P$6:$P$1505,ING_COD,$B883,ING_CLASE,"INA"))</f>
        <v>0</v>
      </c>
      <c r="P883" s="19" t="n">
        <f aca="false">G883+I883+J883+K883+L883+M883</f>
        <v>0</v>
      </c>
      <c r="Q883" s="44" t="n">
        <f aca="false">IF($F883="Activo",11,IF($F883="Cese",1,0))</f>
        <v>0</v>
      </c>
      <c r="R883" s="19" t="n">
        <f aca="false">G883*Q883</f>
        <v>0</v>
      </c>
      <c r="S883" s="19" t="n">
        <f aca="false">IF($F883="Activo",SUMIFS(I883:I893,$D883:$D893,"&lt;="&amp;Trabajadores!$N$79)+IF(PROY_BON="Sí",SUMIFS(J883:J893,$D883:$D893,"&lt;="&amp;Trabajadores!$N$79),0),IF($F883="Cese",I883+IF(PROY_BON="Sí",J883,0),0))</f>
        <v>0</v>
      </c>
      <c r="T883" s="19" t="n">
        <f aca="false">IF(OR($F883&lt;&gt;"Activo",Trabajadores!$I$79="No"),0,IF(I888=0,H883*(1+IF(PROY_BON="Sí",Trabajadores!$P$79,0))*Trabajadores!$R$79/6*(Trabajadores!$N$79&gt;=7),0)+IF(I893=0,H883*(1+IF(PROY_BON="Sí",Trabajadores!$P$79,0))*Trabajadores!$S$79/6*(Trabajadores!$N$79&gt;=12),0))</f>
        <v>0</v>
      </c>
      <c r="U883" s="19" t="n">
        <f aca="false">IF($F883="Activo",IF(Trabajadores!$J$79="Sí",L883*11,L883),IF($F883="Cese",L883,0))</f>
        <v>0</v>
      </c>
      <c r="V883" s="19" t="n">
        <f aca="false">IF(OR($F883="Activo",$F883="Cese"),M883,0)</f>
        <v>0</v>
      </c>
      <c r="W883" s="19" t="n">
        <f aca="false">IF(OR($F883="Activo",$F883="Cese"),SUM(P882:P882),0)</f>
        <v>0</v>
      </c>
      <c r="X883" s="36" t="n">
        <f aca="false">IF(OR($F883="Activo",$F883="Cese"),R883+S883+T883+U883+V883+W883,0)</f>
        <v>0</v>
      </c>
      <c r="Y883" s="19" t="n">
        <f aca="false">IF(OR($F883="Activo",$F883="Cese"),DED_FIJA,0)</f>
        <v>0</v>
      </c>
      <c r="Z883" s="36" t="n">
        <f aca="false">MAX(0,X883-Y883)</f>
        <v>0</v>
      </c>
      <c r="AA883" s="19" t="n">
        <f aca="false">IF(Z883=0,0,MAX(0,MIN(Z883,Parámetros!$G$19)-Parámetros!$F$19)*Parámetros!$E$19)</f>
        <v>0</v>
      </c>
      <c r="AB883" s="19" t="n">
        <f aca="false">IF(Z883=0,0,MAX(0,MIN(Z883,Parámetros!$G$20)-Parámetros!$F$20)*Parámetros!$E$20)</f>
        <v>0</v>
      </c>
      <c r="AC883" s="19" t="n">
        <f aca="false">IF(Z883=0,0,MAX(0,MIN(Z883,Parámetros!$G$21)-Parámetros!$F$21)*Parámetros!$E$21)</f>
        <v>0</v>
      </c>
      <c r="AD883" s="19" t="n">
        <f aca="false">IF(Z883=0,0,MAX(0,MIN(Z883,Parámetros!$G$22)-Parámetros!$F$22)*Parámetros!$E$22)</f>
        <v>0</v>
      </c>
      <c r="AE883" s="19" t="n">
        <f aca="false">IF(Z883=0,0,MAX(0,MIN(Z883,Parámetros!$G$23)-Parámetros!$F$23)*Parámetros!$E$23)</f>
        <v>0</v>
      </c>
      <c r="AF883" s="36" t="n">
        <f aca="false">SUM(AA883:AE883)</f>
        <v>0</v>
      </c>
      <c r="AG883" s="45" t="str">
        <f aca="false">IF(AM883&lt;=0,"-",INDEX(TR_TASA,MATCH(AM883,TR_DESDE,1)))</f>
        <v>-</v>
      </c>
      <c r="AH883" s="44" t="n">
        <f aca="false">IF($F883="Cese",1,IF($F883="Activo",INDEX(DIV_N,2),0))</f>
        <v>0</v>
      </c>
      <c r="AI883" s="44" t="n">
        <f aca="false">IF($F883="Cese",1,IF($F883="Activo",INDEX(DIV_HASTA,2),0))</f>
        <v>0</v>
      </c>
      <c r="AJ883" s="19" t="n">
        <f aca="false">IF(OR($F883="Activo",$F883="Cese"),SUMIFS(AV882:AV882,D882:D882,"&lt;="&amp;AI883),0)</f>
        <v>0</v>
      </c>
      <c r="AK883" s="19" t="n">
        <f aca="false">IF(OR($F883="Activo",$F883="Cese"),MAX(0,(AF883-AJ883)/AH883),0)</f>
        <v>0</v>
      </c>
      <c r="AL883" s="19" t="n">
        <f aca="false">IF(OR($F883="Activo",$F883="Cese"),K883+IF(PROY_BON="Sí",0,J883),0)</f>
        <v>0</v>
      </c>
      <c r="AM883" s="19" t="n">
        <f aca="false">IF(AL883&gt;0,MAX(0,X883+AL883-Y883),Z883)</f>
        <v>0</v>
      </c>
      <c r="AN883" s="19" t="n">
        <f aca="false">SUMPRODUCT((AM883&gt;TR_DESDE)*(AM883-TR_DESDE)*TR_INC)</f>
        <v>0</v>
      </c>
      <c r="AO883" s="19" t="n">
        <f aca="false">IF(AL883&gt;0,MAX(0,AN883-IF($F883="Cese",MAX(AF883,AJ883),AF883)),0)</f>
        <v>0</v>
      </c>
      <c r="AP883" s="46" t="n">
        <f aca="false">IF(OR($F883="Activo",$F883="Cese"),ROUND(AK883+AO883,2),0)</f>
        <v>0</v>
      </c>
      <c r="AQ883" s="19" t="n">
        <f aca="false">IF($F883="Cese",MAX(0,AJ883-AN883),0)</f>
        <v>0</v>
      </c>
      <c r="AR883" s="19" t="str">
        <f aca="false">IF($B883="","",IF(COUNTIFS(RP_COD,$B883,'Retenciones Planilla'!$D$6:$D$105,"&lt;&gt;")=0,"",SUMIFS('Retenciones Planilla'!$D$6:$D$105,RP_COD,$B883)))</f>
        <v/>
      </c>
      <c r="AS883" s="19" t="str">
        <f aca="false">IF(AR883="","",AR883-AP883)</f>
        <v/>
      </c>
      <c r="AT883" s="23" t="str">
        <f aca="false">IF($B883="","",IF(NOT(OR($F883="Activo",$F883="Cese")),IF(N(AR883)=0,"—","Revisar: sin vínculo"),IF(AR883="",IF(AP883=0,"No corresponde","Sin dato planilla"),IF(ABS(AS883)&lt;=TOL,"OK",IF(AS883&gt;0,"Retuvo de más","Retuvo de menos")))))</f>
        <v/>
      </c>
      <c r="AU883" s="19" t="n">
        <f aca="false">IF(AND(BASE_RET="Planilla (si existe)",AR883&lt;&gt;""),AR883,AP883)</f>
        <v>0</v>
      </c>
      <c r="AV883" s="19" t="n">
        <f aca="false">AU883+N883</f>
        <v>0</v>
      </c>
    </row>
    <row r="884" customFormat="false" ht="15" hidden="false" customHeight="false" outlineLevel="0" collapsed="false">
      <c r="A884" s="43" t="n">
        <v>74</v>
      </c>
      <c r="B884" s="35" t="str">
        <f aca="false">IF(Trabajadores!$B$79="","",Trabajadores!$B$79)</f>
        <v/>
      </c>
      <c r="C884" s="35" t="str">
        <f aca="false">IF($B884="","",Trabajadores!$D$79)</f>
        <v/>
      </c>
      <c r="D884" s="43" t="n">
        <v>3</v>
      </c>
      <c r="E884" s="23" t="s">
        <v>300</v>
      </c>
      <c r="F884" s="23" t="str">
        <f aca="false">IF($B884="","",IF(OR(3&lt;Trabajadores!$M$79,3&gt;Trabajadores!$N$79),"No vinculado",IF(AND(3=Trabajadores!$N$79,Trabajadores!$O$79="Sí"),"Cese","Activo")))</f>
        <v/>
      </c>
      <c r="G884" s="19" t="n">
        <f aca="false">IF($B884="",0,SUMIFS(Ingresos!$Q$6:$Q$1505,ING_COD,$B884,ING_CLASE,"ORD"))</f>
        <v>0</v>
      </c>
      <c r="H884" s="19" t="n">
        <f aca="false">IF($B884="",0,SUMIFS(Ingresos!$Q$6:$Q$1505,ING_COD,$B884,ING_CLASE,"ORD",ING_COMP,"Sí"))</f>
        <v>0</v>
      </c>
      <c r="I884" s="19" t="n">
        <f aca="false">IF($B884="",0,SUMIFS(Ingresos!$Q$6:$Q$1505,ING_COD,$B884,ING_CLASE,"GRA"))</f>
        <v>0</v>
      </c>
      <c r="J884" s="19" t="n">
        <f aca="false">IF($B884="",0,SUMIFS(Ingresos!$Q$6:$Q$1505,ING_COD,$B884,ING_CLASE,"BON"))</f>
        <v>0</v>
      </c>
      <c r="K884" s="19" t="n">
        <f aca="false">IF($B884="",0,SUMIFS(Ingresos!$Q$6:$Q$1505,ING_COD,$B884,ING_CLASE,"EXT"))</f>
        <v>0</v>
      </c>
      <c r="L884" s="19" t="n">
        <f aca="false">IF($B884="",0,SUMIFS(Ingresos!$Q$6:$Q$1505,ING_COD,$B884,ING_CLASE,"OTO"))</f>
        <v>0</v>
      </c>
      <c r="M884" s="19" t="n">
        <f aca="false">IF($B884="",0,SUMIFS(Ingresos!$Q$6:$Q$1505,ING_COD,$B884,ING_CLASE,"OTX"))</f>
        <v>0</v>
      </c>
      <c r="N884" s="19" t="n">
        <f aca="false">IF($B884="",0,SUMIFS(Ingresos!$Q$6:$Q$1505,ING_COD,$B884,ING_CLASE,"RETO"))</f>
        <v>0</v>
      </c>
      <c r="O884" s="19" t="n">
        <f aca="false">IF($B884="",0,SUMIFS(Ingresos!$Q$6:$Q$1505,ING_COD,$B884,ING_CLASE,"INA"))</f>
        <v>0</v>
      </c>
      <c r="P884" s="19" t="n">
        <f aca="false">G884+I884+J884+K884+L884+M884</f>
        <v>0</v>
      </c>
      <c r="Q884" s="44" t="n">
        <f aca="false">IF($F884="Activo",10,IF($F884="Cese",1,0))</f>
        <v>0</v>
      </c>
      <c r="R884" s="19" t="n">
        <f aca="false">G884*Q884</f>
        <v>0</v>
      </c>
      <c r="S884" s="19" t="n">
        <f aca="false">IF($F884="Activo",SUMIFS(I884:I893,$D884:$D893,"&lt;="&amp;Trabajadores!$N$79)+IF(PROY_BON="Sí",SUMIFS(J884:J893,$D884:$D893,"&lt;="&amp;Trabajadores!$N$79),0),IF($F884="Cese",I884+IF(PROY_BON="Sí",J884,0),0))</f>
        <v>0</v>
      </c>
      <c r="T884" s="19" t="n">
        <f aca="false">IF(OR($F884&lt;&gt;"Activo",Trabajadores!$I$79="No"),0,IF(I888=0,H884*(1+IF(PROY_BON="Sí",Trabajadores!$P$79,0))*Trabajadores!$R$79/6*(Trabajadores!$N$79&gt;=7),0)+IF(I893=0,H884*(1+IF(PROY_BON="Sí",Trabajadores!$P$79,0))*Trabajadores!$S$79/6*(Trabajadores!$N$79&gt;=12),0))</f>
        <v>0</v>
      </c>
      <c r="U884" s="19" t="n">
        <f aca="false">IF($F884="Activo",IF(Trabajadores!$J$79="Sí",L884*10,L884),IF($F884="Cese",L884,0))</f>
        <v>0</v>
      </c>
      <c r="V884" s="19" t="n">
        <f aca="false">IF(OR($F884="Activo",$F884="Cese"),M884,0)</f>
        <v>0</v>
      </c>
      <c r="W884" s="19" t="n">
        <f aca="false">IF(OR($F884="Activo",$F884="Cese"),SUM(P882:P883),0)</f>
        <v>0</v>
      </c>
      <c r="X884" s="36" t="n">
        <f aca="false">IF(OR($F884="Activo",$F884="Cese"),R884+S884+T884+U884+V884+W884,0)</f>
        <v>0</v>
      </c>
      <c r="Y884" s="19" t="n">
        <f aca="false">IF(OR($F884="Activo",$F884="Cese"),DED_FIJA,0)</f>
        <v>0</v>
      </c>
      <c r="Z884" s="36" t="n">
        <f aca="false">MAX(0,X884-Y884)</f>
        <v>0</v>
      </c>
      <c r="AA884" s="19" t="n">
        <f aca="false">IF(Z884=0,0,MAX(0,MIN(Z884,Parámetros!$G$19)-Parámetros!$F$19)*Parámetros!$E$19)</f>
        <v>0</v>
      </c>
      <c r="AB884" s="19" t="n">
        <f aca="false">IF(Z884=0,0,MAX(0,MIN(Z884,Parámetros!$G$20)-Parámetros!$F$20)*Parámetros!$E$20)</f>
        <v>0</v>
      </c>
      <c r="AC884" s="19" t="n">
        <f aca="false">IF(Z884=0,0,MAX(0,MIN(Z884,Parámetros!$G$21)-Parámetros!$F$21)*Parámetros!$E$21)</f>
        <v>0</v>
      </c>
      <c r="AD884" s="19" t="n">
        <f aca="false">IF(Z884=0,0,MAX(0,MIN(Z884,Parámetros!$G$22)-Parámetros!$F$22)*Parámetros!$E$22)</f>
        <v>0</v>
      </c>
      <c r="AE884" s="19" t="n">
        <f aca="false">IF(Z884=0,0,MAX(0,MIN(Z884,Parámetros!$G$23)-Parámetros!$F$23)*Parámetros!$E$23)</f>
        <v>0</v>
      </c>
      <c r="AF884" s="36" t="n">
        <f aca="false">SUM(AA884:AE884)</f>
        <v>0</v>
      </c>
      <c r="AG884" s="45" t="str">
        <f aca="false">IF(AM884&lt;=0,"-",INDEX(TR_TASA,MATCH(AM884,TR_DESDE,1)))</f>
        <v>-</v>
      </c>
      <c r="AH884" s="44" t="n">
        <f aca="false">IF($F884="Cese",1,IF($F884="Activo",INDEX(DIV_N,3),0))</f>
        <v>0</v>
      </c>
      <c r="AI884" s="44" t="n">
        <f aca="false">IF($F884="Cese",2,IF($F884="Activo",INDEX(DIV_HASTA,3),0))</f>
        <v>0</v>
      </c>
      <c r="AJ884" s="19" t="n">
        <f aca="false">IF(OR($F884="Activo",$F884="Cese"),SUMIFS(AV882:AV883,D882:D883,"&lt;="&amp;AI884),0)</f>
        <v>0</v>
      </c>
      <c r="AK884" s="19" t="n">
        <f aca="false">IF(OR($F884="Activo",$F884="Cese"),MAX(0,(AF884-AJ884)/AH884),0)</f>
        <v>0</v>
      </c>
      <c r="AL884" s="19" t="n">
        <f aca="false">IF(OR($F884="Activo",$F884="Cese"),K884+IF(PROY_BON="Sí",0,J884),0)</f>
        <v>0</v>
      </c>
      <c r="AM884" s="19" t="n">
        <f aca="false">IF(AL884&gt;0,MAX(0,X884+AL884-Y884),Z884)</f>
        <v>0</v>
      </c>
      <c r="AN884" s="19" t="n">
        <f aca="false">SUMPRODUCT((AM884&gt;TR_DESDE)*(AM884-TR_DESDE)*TR_INC)</f>
        <v>0</v>
      </c>
      <c r="AO884" s="19" t="n">
        <f aca="false">IF(AL884&gt;0,MAX(0,AN884-IF($F884="Cese",MAX(AF884,AJ884),AF884)),0)</f>
        <v>0</v>
      </c>
      <c r="AP884" s="46" t="n">
        <f aca="false">IF(OR($F884="Activo",$F884="Cese"),ROUND(AK884+AO884,2),0)</f>
        <v>0</v>
      </c>
      <c r="AQ884" s="19" t="n">
        <f aca="false">IF($F884="Cese",MAX(0,AJ884-AN884),0)</f>
        <v>0</v>
      </c>
      <c r="AR884" s="19" t="str">
        <f aca="false">IF($B884="","",IF(COUNTIFS(RP_COD,$B884,'Retenciones Planilla'!$E$6:$E$105,"&lt;&gt;")=0,"",SUMIFS('Retenciones Planilla'!$E$6:$E$105,RP_COD,$B884)))</f>
        <v/>
      </c>
      <c r="AS884" s="19" t="str">
        <f aca="false">IF(AR884="","",AR884-AP884)</f>
        <v/>
      </c>
      <c r="AT884" s="23" t="str">
        <f aca="false">IF($B884="","",IF(NOT(OR($F884="Activo",$F884="Cese")),IF(N(AR884)=0,"—","Revisar: sin vínculo"),IF(AR884="",IF(AP884=0,"No corresponde","Sin dato planilla"),IF(ABS(AS884)&lt;=TOL,"OK",IF(AS884&gt;0,"Retuvo de más","Retuvo de menos")))))</f>
        <v/>
      </c>
      <c r="AU884" s="19" t="n">
        <f aca="false">IF(AND(BASE_RET="Planilla (si existe)",AR884&lt;&gt;""),AR884,AP884)</f>
        <v>0</v>
      </c>
      <c r="AV884" s="19" t="n">
        <f aca="false">AU884+N884</f>
        <v>0</v>
      </c>
    </row>
    <row r="885" customFormat="false" ht="15" hidden="false" customHeight="false" outlineLevel="0" collapsed="false">
      <c r="A885" s="43" t="n">
        <v>74</v>
      </c>
      <c r="B885" s="35" t="str">
        <f aca="false">IF(Trabajadores!$B$79="","",Trabajadores!$B$79)</f>
        <v/>
      </c>
      <c r="C885" s="35" t="str">
        <f aca="false">IF($B885="","",Trabajadores!$D$79)</f>
        <v/>
      </c>
      <c r="D885" s="43" t="n">
        <v>4</v>
      </c>
      <c r="E885" s="23" t="s">
        <v>301</v>
      </c>
      <c r="F885" s="23" t="str">
        <f aca="false">IF($B885="","",IF(OR(4&lt;Trabajadores!$M$79,4&gt;Trabajadores!$N$79),"No vinculado",IF(AND(4=Trabajadores!$N$79,Trabajadores!$O$79="Sí"),"Cese","Activo")))</f>
        <v/>
      </c>
      <c r="G885" s="19" t="n">
        <f aca="false">IF($B885="",0,SUMIFS(Ingresos!$R$6:$R$1505,ING_COD,$B885,ING_CLASE,"ORD"))</f>
        <v>0</v>
      </c>
      <c r="H885" s="19" t="n">
        <f aca="false">IF($B885="",0,SUMIFS(Ingresos!$R$6:$R$1505,ING_COD,$B885,ING_CLASE,"ORD",ING_COMP,"Sí"))</f>
        <v>0</v>
      </c>
      <c r="I885" s="19" t="n">
        <f aca="false">IF($B885="",0,SUMIFS(Ingresos!$R$6:$R$1505,ING_COD,$B885,ING_CLASE,"GRA"))</f>
        <v>0</v>
      </c>
      <c r="J885" s="19" t="n">
        <f aca="false">IF($B885="",0,SUMIFS(Ingresos!$R$6:$R$1505,ING_COD,$B885,ING_CLASE,"BON"))</f>
        <v>0</v>
      </c>
      <c r="K885" s="19" t="n">
        <f aca="false">IF($B885="",0,SUMIFS(Ingresos!$R$6:$R$1505,ING_COD,$B885,ING_CLASE,"EXT"))</f>
        <v>0</v>
      </c>
      <c r="L885" s="19" t="n">
        <f aca="false">IF($B885="",0,SUMIFS(Ingresos!$R$6:$R$1505,ING_COD,$B885,ING_CLASE,"OTO"))</f>
        <v>0</v>
      </c>
      <c r="M885" s="19" t="n">
        <f aca="false">IF($B885="",0,SUMIFS(Ingresos!$R$6:$R$1505,ING_COD,$B885,ING_CLASE,"OTX"))</f>
        <v>0</v>
      </c>
      <c r="N885" s="19" t="n">
        <f aca="false">IF($B885="",0,SUMIFS(Ingresos!$R$6:$R$1505,ING_COD,$B885,ING_CLASE,"RETO"))</f>
        <v>0</v>
      </c>
      <c r="O885" s="19" t="n">
        <f aca="false">IF($B885="",0,SUMIFS(Ingresos!$R$6:$R$1505,ING_COD,$B885,ING_CLASE,"INA"))</f>
        <v>0</v>
      </c>
      <c r="P885" s="19" t="n">
        <f aca="false">G885+I885+J885+K885+L885+M885</f>
        <v>0</v>
      </c>
      <c r="Q885" s="44" t="n">
        <f aca="false">IF($F885="Activo",9,IF($F885="Cese",1,0))</f>
        <v>0</v>
      </c>
      <c r="R885" s="19" t="n">
        <f aca="false">G885*Q885</f>
        <v>0</v>
      </c>
      <c r="S885" s="19" t="n">
        <f aca="false">IF($F885="Activo",SUMIFS(I885:I893,$D885:$D893,"&lt;="&amp;Trabajadores!$N$79)+IF(PROY_BON="Sí",SUMIFS(J885:J893,$D885:$D893,"&lt;="&amp;Trabajadores!$N$79),0),IF($F885="Cese",I885+IF(PROY_BON="Sí",J885,0),0))</f>
        <v>0</v>
      </c>
      <c r="T885" s="19" t="n">
        <f aca="false">IF(OR($F885&lt;&gt;"Activo",Trabajadores!$I$79="No"),0,IF(I888=0,H885*(1+IF(PROY_BON="Sí",Trabajadores!$P$79,0))*Trabajadores!$R$79/6*(Trabajadores!$N$79&gt;=7),0)+IF(I893=0,H885*(1+IF(PROY_BON="Sí",Trabajadores!$P$79,0))*Trabajadores!$S$79/6*(Trabajadores!$N$79&gt;=12),0))</f>
        <v>0</v>
      </c>
      <c r="U885" s="19" t="n">
        <f aca="false">IF($F885="Activo",IF(Trabajadores!$J$79="Sí",L885*9,L885),IF($F885="Cese",L885,0))</f>
        <v>0</v>
      </c>
      <c r="V885" s="19" t="n">
        <f aca="false">IF(OR($F885="Activo",$F885="Cese"),M885,0)</f>
        <v>0</v>
      </c>
      <c r="W885" s="19" t="n">
        <f aca="false">IF(OR($F885="Activo",$F885="Cese"),SUM(P882:P884),0)</f>
        <v>0</v>
      </c>
      <c r="X885" s="36" t="n">
        <f aca="false">IF(OR($F885="Activo",$F885="Cese"),R885+S885+T885+U885+V885+W885,0)</f>
        <v>0</v>
      </c>
      <c r="Y885" s="19" t="n">
        <f aca="false">IF(OR($F885="Activo",$F885="Cese"),DED_FIJA,0)</f>
        <v>0</v>
      </c>
      <c r="Z885" s="36" t="n">
        <f aca="false">MAX(0,X885-Y885)</f>
        <v>0</v>
      </c>
      <c r="AA885" s="19" t="n">
        <f aca="false">IF(Z885=0,0,MAX(0,MIN(Z885,Parámetros!$G$19)-Parámetros!$F$19)*Parámetros!$E$19)</f>
        <v>0</v>
      </c>
      <c r="AB885" s="19" t="n">
        <f aca="false">IF(Z885=0,0,MAX(0,MIN(Z885,Parámetros!$G$20)-Parámetros!$F$20)*Parámetros!$E$20)</f>
        <v>0</v>
      </c>
      <c r="AC885" s="19" t="n">
        <f aca="false">IF(Z885=0,0,MAX(0,MIN(Z885,Parámetros!$G$21)-Parámetros!$F$21)*Parámetros!$E$21)</f>
        <v>0</v>
      </c>
      <c r="AD885" s="19" t="n">
        <f aca="false">IF(Z885=0,0,MAX(0,MIN(Z885,Parámetros!$G$22)-Parámetros!$F$22)*Parámetros!$E$22)</f>
        <v>0</v>
      </c>
      <c r="AE885" s="19" t="n">
        <f aca="false">IF(Z885=0,0,MAX(0,MIN(Z885,Parámetros!$G$23)-Parámetros!$F$23)*Parámetros!$E$23)</f>
        <v>0</v>
      </c>
      <c r="AF885" s="36" t="n">
        <f aca="false">SUM(AA885:AE885)</f>
        <v>0</v>
      </c>
      <c r="AG885" s="45" t="str">
        <f aca="false">IF(AM885&lt;=0,"-",INDEX(TR_TASA,MATCH(AM885,TR_DESDE,1)))</f>
        <v>-</v>
      </c>
      <c r="AH885" s="44" t="n">
        <f aca="false">IF($F885="Cese",1,IF($F885="Activo",INDEX(DIV_N,4),0))</f>
        <v>0</v>
      </c>
      <c r="AI885" s="44" t="n">
        <f aca="false">IF($F885="Cese",3,IF($F885="Activo",INDEX(DIV_HASTA,4),0))</f>
        <v>0</v>
      </c>
      <c r="AJ885" s="19" t="n">
        <f aca="false">IF(OR($F885="Activo",$F885="Cese"),SUMIFS(AV882:AV884,D882:D884,"&lt;="&amp;AI885),0)</f>
        <v>0</v>
      </c>
      <c r="AK885" s="19" t="n">
        <f aca="false">IF(OR($F885="Activo",$F885="Cese"),MAX(0,(AF885-AJ885)/AH885),0)</f>
        <v>0</v>
      </c>
      <c r="AL885" s="19" t="n">
        <f aca="false">IF(OR($F885="Activo",$F885="Cese"),K885+IF(PROY_BON="Sí",0,J885),0)</f>
        <v>0</v>
      </c>
      <c r="AM885" s="19" t="n">
        <f aca="false">IF(AL885&gt;0,MAX(0,X885+AL885-Y885),Z885)</f>
        <v>0</v>
      </c>
      <c r="AN885" s="19" t="n">
        <f aca="false">SUMPRODUCT((AM885&gt;TR_DESDE)*(AM885-TR_DESDE)*TR_INC)</f>
        <v>0</v>
      </c>
      <c r="AO885" s="19" t="n">
        <f aca="false">IF(AL885&gt;0,MAX(0,AN885-IF($F885="Cese",MAX(AF885,AJ885),AF885)),0)</f>
        <v>0</v>
      </c>
      <c r="AP885" s="46" t="n">
        <f aca="false">IF(OR($F885="Activo",$F885="Cese"),ROUND(AK885+AO885,2),0)</f>
        <v>0</v>
      </c>
      <c r="AQ885" s="19" t="n">
        <f aca="false">IF($F885="Cese",MAX(0,AJ885-AN885),0)</f>
        <v>0</v>
      </c>
      <c r="AR885" s="19" t="str">
        <f aca="false">IF($B885="","",IF(COUNTIFS(RP_COD,$B885,'Retenciones Planilla'!$F$6:$F$105,"&lt;&gt;")=0,"",SUMIFS('Retenciones Planilla'!$F$6:$F$105,RP_COD,$B885)))</f>
        <v/>
      </c>
      <c r="AS885" s="19" t="str">
        <f aca="false">IF(AR885="","",AR885-AP885)</f>
        <v/>
      </c>
      <c r="AT885" s="23" t="str">
        <f aca="false">IF($B885="","",IF(NOT(OR($F885="Activo",$F885="Cese")),IF(N(AR885)=0,"—","Revisar: sin vínculo"),IF(AR885="",IF(AP885=0,"No corresponde","Sin dato planilla"),IF(ABS(AS885)&lt;=TOL,"OK",IF(AS885&gt;0,"Retuvo de más","Retuvo de menos")))))</f>
        <v/>
      </c>
      <c r="AU885" s="19" t="n">
        <f aca="false">IF(AND(BASE_RET="Planilla (si existe)",AR885&lt;&gt;""),AR885,AP885)</f>
        <v>0</v>
      </c>
      <c r="AV885" s="19" t="n">
        <f aca="false">AU885+N885</f>
        <v>0</v>
      </c>
    </row>
    <row r="886" customFormat="false" ht="15" hidden="false" customHeight="false" outlineLevel="0" collapsed="false">
      <c r="A886" s="43" t="n">
        <v>74</v>
      </c>
      <c r="B886" s="35" t="str">
        <f aca="false">IF(Trabajadores!$B$79="","",Trabajadores!$B$79)</f>
        <v/>
      </c>
      <c r="C886" s="35" t="str">
        <f aca="false">IF($B886="","",Trabajadores!$D$79)</f>
        <v/>
      </c>
      <c r="D886" s="43" t="n">
        <v>5</v>
      </c>
      <c r="E886" s="23" t="s">
        <v>302</v>
      </c>
      <c r="F886" s="23" t="str">
        <f aca="false">IF($B886="","",IF(OR(5&lt;Trabajadores!$M$79,5&gt;Trabajadores!$N$79),"No vinculado",IF(AND(5=Trabajadores!$N$79,Trabajadores!$O$79="Sí"),"Cese","Activo")))</f>
        <v/>
      </c>
      <c r="G886" s="19" t="n">
        <f aca="false">IF($B886="",0,SUMIFS(Ingresos!$S$6:$S$1505,ING_COD,$B886,ING_CLASE,"ORD"))</f>
        <v>0</v>
      </c>
      <c r="H886" s="19" t="n">
        <f aca="false">IF($B886="",0,SUMIFS(Ingresos!$S$6:$S$1505,ING_COD,$B886,ING_CLASE,"ORD",ING_COMP,"Sí"))</f>
        <v>0</v>
      </c>
      <c r="I886" s="19" t="n">
        <f aca="false">IF($B886="",0,SUMIFS(Ingresos!$S$6:$S$1505,ING_COD,$B886,ING_CLASE,"GRA"))</f>
        <v>0</v>
      </c>
      <c r="J886" s="19" t="n">
        <f aca="false">IF($B886="",0,SUMIFS(Ingresos!$S$6:$S$1505,ING_COD,$B886,ING_CLASE,"BON"))</f>
        <v>0</v>
      </c>
      <c r="K886" s="19" t="n">
        <f aca="false">IF($B886="",0,SUMIFS(Ingresos!$S$6:$S$1505,ING_COD,$B886,ING_CLASE,"EXT"))</f>
        <v>0</v>
      </c>
      <c r="L886" s="19" t="n">
        <f aca="false">IF($B886="",0,SUMIFS(Ingresos!$S$6:$S$1505,ING_COD,$B886,ING_CLASE,"OTO"))</f>
        <v>0</v>
      </c>
      <c r="M886" s="19" t="n">
        <f aca="false">IF($B886="",0,SUMIFS(Ingresos!$S$6:$S$1505,ING_COD,$B886,ING_CLASE,"OTX"))</f>
        <v>0</v>
      </c>
      <c r="N886" s="19" t="n">
        <f aca="false">IF($B886="",0,SUMIFS(Ingresos!$S$6:$S$1505,ING_COD,$B886,ING_CLASE,"RETO"))</f>
        <v>0</v>
      </c>
      <c r="O886" s="19" t="n">
        <f aca="false">IF($B886="",0,SUMIFS(Ingresos!$S$6:$S$1505,ING_COD,$B886,ING_CLASE,"INA"))</f>
        <v>0</v>
      </c>
      <c r="P886" s="19" t="n">
        <f aca="false">G886+I886+J886+K886+L886+M886</f>
        <v>0</v>
      </c>
      <c r="Q886" s="44" t="n">
        <f aca="false">IF($F886="Activo",8,IF($F886="Cese",1,0))</f>
        <v>0</v>
      </c>
      <c r="R886" s="19" t="n">
        <f aca="false">G886*Q886</f>
        <v>0</v>
      </c>
      <c r="S886" s="19" t="n">
        <f aca="false">IF($F886="Activo",SUMIFS(I886:I893,$D886:$D893,"&lt;="&amp;Trabajadores!$N$79)+IF(PROY_BON="Sí",SUMIFS(J886:J893,$D886:$D893,"&lt;="&amp;Trabajadores!$N$79),0),IF($F886="Cese",I886+IF(PROY_BON="Sí",J886,0),0))</f>
        <v>0</v>
      </c>
      <c r="T886" s="19" t="n">
        <f aca="false">IF(OR($F886&lt;&gt;"Activo",Trabajadores!$I$79="No"),0,IF(I888=0,H886*(1+IF(PROY_BON="Sí",Trabajadores!$P$79,0))*Trabajadores!$R$79/6*(Trabajadores!$N$79&gt;=7),0)+IF(I893=0,H886*(1+IF(PROY_BON="Sí",Trabajadores!$P$79,0))*Trabajadores!$S$79/6*(Trabajadores!$N$79&gt;=12),0))</f>
        <v>0</v>
      </c>
      <c r="U886" s="19" t="n">
        <f aca="false">IF($F886="Activo",IF(Trabajadores!$J$79="Sí",L886*8,L886),IF($F886="Cese",L886,0))</f>
        <v>0</v>
      </c>
      <c r="V886" s="19" t="n">
        <f aca="false">IF(OR($F886="Activo",$F886="Cese"),M886,0)</f>
        <v>0</v>
      </c>
      <c r="W886" s="19" t="n">
        <f aca="false">IF(OR($F886="Activo",$F886="Cese"),SUM(P882:P885),0)</f>
        <v>0</v>
      </c>
      <c r="X886" s="36" t="n">
        <f aca="false">IF(OR($F886="Activo",$F886="Cese"),R886+S886+T886+U886+V886+W886,0)</f>
        <v>0</v>
      </c>
      <c r="Y886" s="19" t="n">
        <f aca="false">IF(OR($F886="Activo",$F886="Cese"),DED_FIJA,0)</f>
        <v>0</v>
      </c>
      <c r="Z886" s="36" t="n">
        <f aca="false">MAX(0,X886-Y886)</f>
        <v>0</v>
      </c>
      <c r="AA886" s="19" t="n">
        <f aca="false">IF(Z886=0,0,MAX(0,MIN(Z886,Parámetros!$G$19)-Parámetros!$F$19)*Parámetros!$E$19)</f>
        <v>0</v>
      </c>
      <c r="AB886" s="19" t="n">
        <f aca="false">IF(Z886=0,0,MAX(0,MIN(Z886,Parámetros!$G$20)-Parámetros!$F$20)*Parámetros!$E$20)</f>
        <v>0</v>
      </c>
      <c r="AC886" s="19" t="n">
        <f aca="false">IF(Z886=0,0,MAX(0,MIN(Z886,Parámetros!$G$21)-Parámetros!$F$21)*Parámetros!$E$21)</f>
        <v>0</v>
      </c>
      <c r="AD886" s="19" t="n">
        <f aca="false">IF(Z886=0,0,MAX(0,MIN(Z886,Parámetros!$G$22)-Parámetros!$F$22)*Parámetros!$E$22)</f>
        <v>0</v>
      </c>
      <c r="AE886" s="19" t="n">
        <f aca="false">IF(Z886=0,0,MAX(0,MIN(Z886,Parámetros!$G$23)-Parámetros!$F$23)*Parámetros!$E$23)</f>
        <v>0</v>
      </c>
      <c r="AF886" s="36" t="n">
        <f aca="false">SUM(AA886:AE886)</f>
        <v>0</v>
      </c>
      <c r="AG886" s="45" t="str">
        <f aca="false">IF(AM886&lt;=0,"-",INDEX(TR_TASA,MATCH(AM886,TR_DESDE,1)))</f>
        <v>-</v>
      </c>
      <c r="AH886" s="44" t="n">
        <f aca="false">IF($F886="Cese",1,IF($F886="Activo",INDEX(DIV_N,5),0))</f>
        <v>0</v>
      </c>
      <c r="AI886" s="44" t="n">
        <f aca="false">IF($F886="Cese",4,IF($F886="Activo",INDEX(DIV_HASTA,5),0))</f>
        <v>0</v>
      </c>
      <c r="AJ886" s="19" t="n">
        <f aca="false">IF(OR($F886="Activo",$F886="Cese"),SUMIFS(AV882:AV885,D882:D885,"&lt;="&amp;AI886),0)</f>
        <v>0</v>
      </c>
      <c r="AK886" s="19" t="n">
        <f aca="false">IF(OR($F886="Activo",$F886="Cese"),MAX(0,(AF886-AJ886)/AH886),0)</f>
        <v>0</v>
      </c>
      <c r="AL886" s="19" t="n">
        <f aca="false">IF(OR($F886="Activo",$F886="Cese"),K886+IF(PROY_BON="Sí",0,J886),0)</f>
        <v>0</v>
      </c>
      <c r="AM886" s="19" t="n">
        <f aca="false">IF(AL886&gt;0,MAX(0,X886+AL886-Y886),Z886)</f>
        <v>0</v>
      </c>
      <c r="AN886" s="19" t="n">
        <f aca="false">SUMPRODUCT((AM886&gt;TR_DESDE)*(AM886-TR_DESDE)*TR_INC)</f>
        <v>0</v>
      </c>
      <c r="AO886" s="19" t="n">
        <f aca="false">IF(AL886&gt;0,MAX(0,AN886-IF($F886="Cese",MAX(AF886,AJ886),AF886)),0)</f>
        <v>0</v>
      </c>
      <c r="AP886" s="46" t="n">
        <f aca="false">IF(OR($F886="Activo",$F886="Cese"),ROUND(AK886+AO886,2),0)</f>
        <v>0</v>
      </c>
      <c r="AQ886" s="19" t="n">
        <f aca="false">IF($F886="Cese",MAX(0,AJ886-AN886),0)</f>
        <v>0</v>
      </c>
      <c r="AR886" s="19" t="str">
        <f aca="false">IF($B886="","",IF(COUNTIFS(RP_COD,$B886,'Retenciones Planilla'!$G$6:$G$105,"&lt;&gt;")=0,"",SUMIFS('Retenciones Planilla'!$G$6:$G$105,RP_COD,$B886)))</f>
        <v/>
      </c>
      <c r="AS886" s="19" t="str">
        <f aca="false">IF(AR886="","",AR886-AP886)</f>
        <v/>
      </c>
      <c r="AT886" s="23" t="str">
        <f aca="false">IF($B886="","",IF(NOT(OR($F886="Activo",$F886="Cese")),IF(N(AR886)=0,"—","Revisar: sin vínculo"),IF(AR886="",IF(AP886=0,"No corresponde","Sin dato planilla"),IF(ABS(AS886)&lt;=TOL,"OK",IF(AS886&gt;0,"Retuvo de más","Retuvo de menos")))))</f>
        <v/>
      </c>
      <c r="AU886" s="19" t="n">
        <f aca="false">IF(AND(BASE_RET="Planilla (si existe)",AR886&lt;&gt;""),AR886,AP886)</f>
        <v>0</v>
      </c>
      <c r="AV886" s="19" t="n">
        <f aca="false">AU886+N886</f>
        <v>0</v>
      </c>
    </row>
    <row r="887" customFormat="false" ht="15" hidden="false" customHeight="false" outlineLevel="0" collapsed="false">
      <c r="A887" s="43" t="n">
        <v>74</v>
      </c>
      <c r="B887" s="35" t="str">
        <f aca="false">IF(Trabajadores!$B$79="","",Trabajadores!$B$79)</f>
        <v/>
      </c>
      <c r="C887" s="35" t="str">
        <f aca="false">IF($B887="","",Trabajadores!$D$79)</f>
        <v/>
      </c>
      <c r="D887" s="43" t="n">
        <v>6</v>
      </c>
      <c r="E887" s="23" t="s">
        <v>303</v>
      </c>
      <c r="F887" s="23" t="str">
        <f aca="false">IF($B887="","",IF(OR(6&lt;Trabajadores!$M$79,6&gt;Trabajadores!$N$79),"No vinculado",IF(AND(6=Trabajadores!$N$79,Trabajadores!$O$79="Sí"),"Cese","Activo")))</f>
        <v/>
      </c>
      <c r="G887" s="19" t="n">
        <f aca="false">IF($B887="",0,SUMIFS(Ingresos!$T$6:$T$1505,ING_COD,$B887,ING_CLASE,"ORD"))</f>
        <v>0</v>
      </c>
      <c r="H887" s="19" t="n">
        <f aca="false">IF($B887="",0,SUMIFS(Ingresos!$T$6:$T$1505,ING_COD,$B887,ING_CLASE,"ORD",ING_COMP,"Sí"))</f>
        <v>0</v>
      </c>
      <c r="I887" s="19" t="n">
        <f aca="false">IF($B887="",0,SUMIFS(Ingresos!$T$6:$T$1505,ING_COD,$B887,ING_CLASE,"GRA"))</f>
        <v>0</v>
      </c>
      <c r="J887" s="19" t="n">
        <f aca="false">IF($B887="",0,SUMIFS(Ingresos!$T$6:$T$1505,ING_COD,$B887,ING_CLASE,"BON"))</f>
        <v>0</v>
      </c>
      <c r="K887" s="19" t="n">
        <f aca="false">IF($B887="",0,SUMIFS(Ingresos!$T$6:$T$1505,ING_COD,$B887,ING_CLASE,"EXT"))</f>
        <v>0</v>
      </c>
      <c r="L887" s="19" t="n">
        <f aca="false">IF($B887="",0,SUMIFS(Ingresos!$T$6:$T$1505,ING_COD,$B887,ING_CLASE,"OTO"))</f>
        <v>0</v>
      </c>
      <c r="M887" s="19" t="n">
        <f aca="false">IF($B887="",0,SUMIFS(Ingresos!$T$6:$T$1505,ING_COD,$B887,ING_CLASE,"OTX"))</f>
        <v>0</v>
      </c>
      <c r="N887" s="19" t="n">
        <f aca="false">IF($B887="",0,SUMIFS(Ingresos!$T$6:$T$1505,ING_COD,$B887,ING_CLASE,"RETO"))</f>
        <v>0</v>
      </c>
      <c r="O887" s="19" t="n">
        <f aca="false">IF($B887="",0,SUMIFS(Ingresos!$T$6:$T$1505,ING_COD,$B887,ING_CLASE,"INA"))</f>
        <v>0</v>
      </c>
      <c r="P887" s="19" t="n">
        <f aca="false">G887+I887+J887+K887+L887+M887</f>
        <v>0</v>
      </c>
      <c r="Q887" s="44" t="n">
        <f aca="false">IF($F887="Activo",7,IF($F887="Cese",1,0))</f>
        <v>0</v>
      </c>
      <c r="R887" s="19" t="n">
        <f aca="false">G887*Q887</f>
        <v>0</v>
      </c>
      <c r="S887" s="19" t="n">
        <f aca="false">IF($F887="Activo",SUMIFS(I887:I893,$D887:$D893,"&lt;="&amp;Trabajadores!$N$79)+IF(PROY_BON="Sí",SUMIFS(J887:J893,$D887:$D893,"&lt;="&amp;Trabajadores!$N$79),0),IF($F887="Cese",I887+IF(PROY_BON="Sí",J887,0),0))</f>
        <v>0</v>
      </c>
      <c r="T887" s="19" t="n">
        <f aca="false">IF(OR($F887&lt;&gt;"Activo",Trabajadores!$I$79="No"),0,IF(I888=0,H887*(1+IF(PROY_BON="Sí",Trabajadores!$P$79,0))*Trabajadores!$R$79/6*(Trabajadores!$N$79&gt;=7),0)+IF(I893=0,H887*(1+IF(PROY_BON="Sí",Trabajadores!$P$79,0))*Trabajadores!$S$79/6*(Trabajadores!$N$79&gt;=12),0))</f>
        <v>0</v>
      </c>
      <c r="U887" s="19" t="n">
        <f aca="false">IF($F887="Activo",IF(Trabajadores!$J$79="Sí",L887*7,L887),IF($F887="Cese",L887,0))</f>
        <v>0</v>
      </c>
      <c r="V887" s="19" t="n">
        <f aca="false">IF(OR($F887="Activo",$F887="Cese"),M887,0)</f>
        <v>0</v>
      </c>
      <c r="W887" s="19" t="n">
        <f aca="false">IF(OR($F887="Activo",$F887="Cese"),SUM(P882:P886),0)</f>
        <v>0</v>
      </c>
      <c r="X887" s="36" t="n">
        <f aca="false">IF(OR($F887="Activo",$F887="Cese"),R887+S887+T887+U887+V887+W887,0)</f>
        <v>0</v>
      </c>
      <c r="Y887" s="19" t="n">
        <f aca="false">IF(OR($F887="Activo",$F887="Cese"),DED_FIJA,0)</f>
        <v>0</v>
      </c>
      <c r="Z887" s="36" t="n">
        <f aca="false">MAX(0,X887-Y887)</f>
        <v>0</v>
      </c>
      <c r="AA887" s="19" t="n">
        <f aca="false">IF(Z887=0,0,MAX(0,MIN(Z887,Parámetros!$G$19)-Parámetros!$F$19)*Parámetros!$E$19)</f>
        <v>0</v>
      </c>
      <c r="AB887" s="19" t="n">
        <f aca="false">IF(Z887=0,0,MAX(0,MIN(Z887,Parámetros!$G$20)-Parámetros!$F$20)*Parámetros!$E$20)</f>
        <v>0</v>
      </c>
      <c r="AC887" s="19" t="n">
        <f aca="false">IF(Z887=0,0,MAX(0,MIN(Z887,Parámetros!$G$21)-Parámetros!$F$21)*Parámetros!$E$21)</f>
        <v>0</v>
      </c>
      <c r="AD887" s="19" t="n">
        <f aca="false">IF(Z887=0,0,MAX(0,MIN(Z887,Parámetros!$G$22)-Parámetros!$F$22)*Parámetros!$E$22)</f>
        <v>0</v>
      </c>
      <c r="AE887" s="19" t="n">
        <f aca="false">IF(Z887=0,0,MAX(0,MIN(Z887,Parámetros!$G$23)-Parámetros!$F$23)*Parámetros!$E$23)</f>
        <v>0</v>
      </c>
      <c r="AF887" s="36" t="n">
        <f aca="false">SUM(AA887:AE887)</f>
        <v>0</v>
      </c>
      <c r="AG887" s="45" t="str">
        <f aca="false">IF(AM887&lt;=0,"-",INDEX(TR_TASA,MATCH(AM887,TR_DESDE,1)))</f>
        <v>-</v>
      </c>
      <c r="AH887" s="44" t="n">
        <f aca="false">IF($F887="Cese",1,IF($F887="Activo",INDEX(DIV_N,6),0))</f>
        <v>0</v>
      </c>
      <c r="AI887" s="44" t="n">
        <f aca="false">IF($F887="Cese",5,IF($F887="Activo",INDEX(DIV_HASTA,6),0))</f>
        <v>0</v>
      </c>
      <c r="AJ887" s="19" t="n">
        <f aca="false">IF(OR($F887="Activo",$F887="Cese"),SUMIFS(AV882:AV886,D882:D886,"&lt;="&amp;AI887),0)</f>
        <v>0</v>
      </c>
      <c r="AK887" s="19" t="n">
        <f aca="false">IF(OR($F887="Activo",$F887="Cese"),MAX(0,(AF887-AJ887)/AH887),0)</f>
        <v>0</v>
      </c>
      <c r="AL887" s="19" t="n">
        <f aca="false">IF(OR($F887="Activo",$F887="Cese"),K887+IF(PROY_BON="Sí",0,J887),0)</f>
        <v>0</v>
      </c>
      <c r="AM887" s="19" t="n">
        <f aca="false">IF(AL887&gt;0,MAX(0,X887+AL887-Y887),Z887)</f>
        <v>0</v>
      </c>
      <c r="AN887" s="19" t="n">
        <f aca="false">SUMPRODUCT((AM887&gt;TR_DESDE)*(AM887-TR_DESDE)*TR_INC)</f>
        <v>0</v>
      </c>
      <c r="AO887" s="19" t="n">
        <f aca="false">IF(AL887&gt;0,MAX(0,AN887-IF($F887="Cese",MAX(AF887,AJ887),AF887)),0)</f>
        <v>0</v>
      </c>
      <c r="AP887" s="46" t="n">
        <f aca="false">IF(OR($F887="Activo",$F887="Cese"),ROUND(AK887+AO887,2),0)</f>
        <v>0</v>
      </c>
      <c r="AQ887" s="19" t="n">
        <f aca="false">IF($F887="Cese",MAX(0,AJ887-AN887),0)</f>
        <v>0</v>
      </c>
      <c r="AR887" s="19" t="str">
        <f aca="false">IF($B887="","",IF(COUNTIFS(RP_COD,$B887,'Retenciones Planilla'!$H$6:$H$105,"&lt;&gt;")=0,"",SUMIFS('Retenciones Planilla'!$H$6:$H$105,RP_COD,$B887)))</f>
        <v/>
      </c>
      <c r="AS887" s="19" t="str">
        <f aca="false">IF(AR887="","",AR887-AP887)</f>
        <v/>
      </c>
      <c r="AT887" s="23" t="str">
        <f aca="false">IF($B887="","",IF(NOT(OR($F887="Activo",$F887="Cese")),IF(N(AR887)=0,"—","Revisar: sin vínculo"),IF(AR887="",IF(AP887=0,"No corresponde","Sin dato planilla"),IF(ABS(AS887)&lt;=TOL,"OK",IF(AS887&gt;0,"Retuvo de más","Retuvo de menos")))))</f>
        <v/>
      </c>
      <c r="AU887" s="19" t="n">
        <f aca="false">IF(AND(BASE_RET="Planilla (si existe)",AR887&lt;&gt;""),AR887,AP887)</f>
        <v>0</v>
      </c>
      <c r="AV887" s="19" t="n">
        <f aca="false">AU887+N887</f>
        <v>0</v>
      </c>
    </row>
    <row r="888" customFormat="false" ht="15" hidden="false" customHeight="false" outlineLevel="0" collapsed="false">
      <c r="A888" s="43" t="n">
        <v>74</v>
      </c>
      <c r="B888" s="35" t="str">
        <f aca="false">IF(Trabajadores!$B$79="","",Trabajadores!$B$79)</f>
        <v/>
      </c>
      <c r="C888" s="35" t="str">
        <f aca="false">IF($B888="","",Trabajadores!$D$79)</f>
        <v/>
      </c>
      <c r="D888" s="43" t="n">
        <v>7</v>
      </c>
      <c r="E888" s="23" t="s">
        <v>304</v>
      </c>
      <c r="F888" s="23" t="str">
        <f aca="false">IF($B888="","",IF(OR(7&lt;Trabajadores!$M$79,7&gt;Trabajadores!$N$79),"No vinculado",IF(AND(7=Trabajadores!$N$79,Trabajadores!$O$79="Sí"),"Cese","Activo")))</f>
        <v/>
      </c>
      <c r="G888" s="19" t="n">
        <f aca="false">IF($B888="",0,SUMIFS(Ingresos!$U$6:$U$1505,ING_COD,$B888,ING_CLASE,"ORD"))</f>
        <v>0</v>
      </c>
      <c r="H888" s="19" t="n">
        <f aca="false">IF($B888="",0,SUMIFS(Ingresos!$U$6:$U$1505,ING_COD,$B888,ING_CLASE,"ORD",ING_COMP,"Sí"))</f>
        <v>0</v>
      </c>
      <c r="I888" s="19" t="n">
        <f aca="false">IF($B888="",0,SUMIFS(Ingresos!$U$6:$U$1505,ING_COD,$B888,ING_CLASE,"GRA"))</f>
        <v>0</v>
      </c>
      <c r="J888" s="19" t="n">
        <f aca="false">IF($B888="",0,SUMIFS(Ingresos!$U$6:$U$1505,ING_COD,$B888,ING_CLASE,"BON"))</f>
        <v>0</v>
      </c>
      <c r="K888" s="19" t="n">
        <f aca="false">IF($B888="",0,SUMIFS(Ingresos!$U$6:$U$1505,ING_COD,$B888,ING_CLASE,"EXT"))</f>
        <v>0</v>
      </c>
      <c r="L888" s="19" t="n">
        <f aca="false">IF($B888="",0,SUMIFS(Ingresos!$U$6:$U$1505,ING_COD,$B888,ING_CLASE,"OTO"))</f>
        <v>0</v>
      </c>
      <c r="M888" s="19" t="n">
        <f aca="false">IF($B888="",0,SUMIFS(Ingresos!$U$6:$U$1505,ING_COD,$B888,ING_CLASE,"OTX"))</f>
        <v>0</v>
      </c>
      <c r="N888" s="19" t="n">
        <f aca="false">IF($B888="",0,SUMIFS(Ingresos!$U$6:$U$1505,ING_COD,$B888,ING_CLASE,"RETO"))</f>
        <v>0</v>
      </c>
      <c r="O888" s="19" t="n">
        <f aca="false">IF($B888="",0,SUMIFS(Ingresos!$U$6:$U$1505,ING_COD,$B888,ING_CLASE,"INA"))</f>
        <v>0</v>
      </c>
      <c r="P888" s="19" t="n">
        <f aca="false">G888+I888+J888+K888+L888+M888</f>
        <v>0</v>
      </c>
      <c r="Q888" s="44" t="n">
        <f aca="false">IF($F888="Activo",6,IF($F888="Cese",1,0))</f>
        <v>0</v>
      </c>
      <c r="R888" s="19" t="n">
        <f aca="false">G888*Q888</f>
        <v>0</v>
      </c>
      <c r="S888" s="19" t="n">
        <f aca="false">IF($F888="Activo",SUMIFS(I888:I893,$D888:$D893,"&lt;="&amp;Trabajadores!$N$79)+IF(PROY_BON="Sí",SUMIFS(J888:J893,$D888:$D893,"&lt;="&amp;Trabajadores!$N$79),0),IF($F888="Cese",I888+IF(PROY_BON="Sí",J888,0),0))</f>
        <v>0</v>
      </c>
      <c r="T888" s="19" t="n">
        <f aca="false">IF(OR($F888&lt;&gt;"Activo",Trabajadores!$I$79="No"),0,IF(I893=0,H888*(1+IF(PROY_BON="Sí",Trabajadores!$P$79,0))*Trabajadores!$S$79/6*(Trabajadores!$N$79&gt;=12),0))</f>
        <v>0</v>
      </c>
      <c r="U888" s="19" t="n">
        <f aca="false">IF($F888="Activo",IF(Trabajadores!$J$79="Sí",L888*6,L888),IF($F888="Cese",L888,0))</f>
        <v>0</v>
      </c>
      <c r="V888" s="19" t="n">
        <f aca="false">IF(OR($F888="Activo",$F888="Cese"),M888,0)</f>
        <v>0</v>
      </c>
      <c r="W888" s="19" t="n">
        <f aca="false">IF(OR($F888="Activo",$F888="Cese"),SUM(P882:P887),0)</f>
        <v>0</v>
      </c>
      <c r="X888" s="36" t="n">
        <f aca="false">IF(OR($F888="Activo",$F888="Cese"),R888+S888+T888+U888+V888+W888,0)</f>
        <v>0</v>
      </c>
      <c r="Y888" s="19" t="n">
        <f aca="false">IF(OR($F888="Activo",$F888="Cese"),DED_FIJA,0)</f>
        <v>0</v>
      </c>
      <c r="Z888" s="36" t="n">
        <f aca="false">MAX(0,X888-Y888)</f>
        <v>0</v>
      </c>
      <c r="AA888" s="19" t="n">
        <f aca="false">IF(Z888=0,0,MAX(0,MIN(Z888,Parámetros!$G$19)-Parámetros!$F$19)*Parámetros!$E$19)</f>
        <v>0</v>
      </c>
      <c r="AB888" s="19" t="n">
        <f aca="false">IF(Z888=0,0,MAX(0,MIN(Z888,Parámetros!$G$20)-Parámetros!$F$20)*Parámetros!$E$20)</f>
        <v>0</v>
      </c>
      <c r="AC888" s="19" t="n">
        <f aca="false">IF(Z888=0,0,MAX(0,MIN(Z888,Parámetros!$G$21)-Parámetros!$F$21)*Parámetros!$E$21)</f>
        <v>0</v>
      </c>
      <c r="AD888" s="19" t="n">
        <f aca="false">IF(Z888=0,0,MAX(0,MIN(Z888,Parámetros!$G$22)-Parámetros!$F$22)*Parámetros!$E$22)</f>
        <v>0</v>
      </c>
      <c r="AE888" s="19" t="n">
        <f aca="false">IF(Z888=0,0,MAX(0,MIN(Z888,Parámetros!$G$23)-Parámetros!$F$23)*Parámetros!$E$23)</f>
        <v>0</v>
      </c>
      <c r="AF888" s="36" t="n">
        <f aca="false">SUM(AA888:AE888)</f>
        <v>0</v>
      </c>
      <c r="AG888" s="45" t="str">
        <f aca="false">IF(AM888&lt;=0,"-",INDEX(TR_TASA,MATCH(AM888,TR_DESDE,1)))</f>
        <v>-</v>
      </c>
      <c r="AH888" s="44" t="n">
        <f aca="false">IF($F888="Cese",1,IF($F888="Activo",INDEX(DIV_N,7),0))</f>
        <v>0</v>
      </c>
      <c r="AI888" s="44" t="n">
        <f aca="false">IF($F888="Cese",6,IF($F888="Activo",INDEX(DIV_HASTA,7),0))</f>
        <v>0</v>
      </c>
      <c r="AJ888" s="19" t="n">
        <f aca="false">IF(OR($F888="Activo",$F888="Cese"),SUMIFS(AV882:AV887,D882:D887,"&lt;="&amp;AI888),0)</f>
        <v>0</v>
      </c>
      <c r="AK888" s="19" t="n">
        <f aca="false">IF(OR($F888="Activo",$F888="Cese"),MAX(0,(AF888-AJ888)/AH888),0)</f>
        <v>0</v>
      </c>
      <c r="AL888" s="19" t="n">
        <f aca="false">IF(OR($F888="Activo",$F888="Cese"),K888+IF(PROY_BON="Sí",0,J888),0)</f>
        <v>0</v>
      </c>
      <c r="AM888" s="19" t="n">
        <f aca="false">IF(AL888&gt;0,MAX(0,X888+AL888-Y888),Z888)</f>
        <v>0</v>
      </c>
      <c r="AN888" s="19" t="n">
        <f aca="false">SUMPRODUCT((AM888&gt;TR_DESDE)*(AM888-TR_DESDE)*TR_INC)</f>
        <v>0</v>
      </c>
      <c r="AO888" s="19" t="n">
        <f aca="false">IF(AL888&gt;0,MAX(0,AN888-IF($F888="Cese",MAX(AF888,AJ888),AF888)),0)</f>
        <v>0</v>
      </c>
      <c r="AP888" s="46" t="n">
        <f aca="false">IF(OR($F888="Activo",$F888="Cese"),ROUND(AK888+AO888,2),0)</f>
        <v>0</v>
      </c>
      <c r="AQ888" s="19" t="n">
        <f aca="false">IF($F888="Cese",MAX(0,AJ888-AN888),0)</f>
        <v>0</v>
      </c>
      <c r="AR888" s="19" t="str">
        <f aca="false">IF($B888="","",IF(COUNTIFS(RP_COD,$B888,'Retenciones Planilla'!$I$6:$I$105,"&lt;&gt;")=0,"",SUMIFS('Retenciones Planilla'!$I$6:$I$105,RP_COD,$B888)))</f>
        <v/>
      </c>
      <c r="AS888" s="19" t="str">
        <f aca="false">IF(AR888="","",AR888-AP888)</f>
        <v/>
      </c>
      <c r="AT888" s="23" t="str">
        <f aca="false">IF($B888="","",IF(NOT(OR($F888="Activo",$F888="Cese")),IF(N(AR888)=0,"—","Revisar: sin vínculo"),IF(AR888="",IF(AP888=0,"No corresponde","Sin dato planilla"),IF(ABS(AS888)&lt;=TOL,"OK",IF(AS888&gt;0,"Retuvo de más","Retuvo de menos")))))</f>
        <v/>
      </c>
      <c r="AU888" s="19" t="n">
        <f aca="false">IF(AND(BASE_RET="Planilla (si existe)",AR888&lt;&gt;""),AR888,AP888)</f>
        <v>0</v>
      </c>
      <c r="AV888" s="19" t="n">
        <f aca="false">AU888+N888</f>
        <v>0</v>
      </c>
    </row>
    <row r="889" customFormat="false" ht="15" hidden="false" customHeight="false" outlineLevel="0" collapsed="false">
      <c r="A889" s="43" t="n">
        <v>74</v>
      </c>
      <c r="B889" s="35" t="str">
        <f aca="false">IF(Trabajadores!$B$79="","",Trabajadores!$B$79)</f>
        <v/>
      </c>
      <c r="C889" s="35" t="str">
        <f aca="false">IF($B889="","",Trabajadores!$D$79)</f>
        <v/>
      </c>
      <c r="D889" s="43" t="n">
        <v>8</v>
      </c>
      <c r="E889" s="23" t="s">
        <v>305</v>
      </c>
      <c r="F889" s="23" t="str">
        <f aca="false">IF($B889="","",IF(OR(8&lt;Trabajadores!$M$79,8&gt;Trabajadores!$N$79),"No vinculado",IF(AND(8=Trabajadores!$N$79,Trabajadores!$O$79="Sí"),"Cese","Activo")))</f>
        <v/>
      </c>
      <c r="G889" s="19" t="n">
        <f aca="false">IF($B889="",0,SUMIFS(Ingresos!$V$6:$V$1505,ING_COD,$B889,ING_CLASE,"ORD"))</f>
        <v>0</v>
      </c>
      <c r="H889" s="19" t="n">
        <f aca="false">IF($B889="",0,SUMIFS(Ingresos!$V$6:$V$1505,ING_COD,$B889,ING_CLASE,"ORD",ING_COMP,"Sí"))</f>
        <v>0</v>
      </c>
      <c r="I889" s="19" t="n">
        <f aca="false">IF($B889="",0,SUMIFS(Ingresos!$V$6:$V$1505,ING_COD,$B889,ING_CLASE,"GRA"))</f>
        <v>0</v>
      </c>
      <c r="J889" s="19" t="n">
        <f aca="false">IF($B889="",0,SUMIFS(Ingresos!$V$6:$V$1505,ING_COD,$B889,ING_CLASE,"BON"))</f>
        <v>0</v>
      </c>
      <c r="K889" s="19" t="n">
        <f aca="false">IF($B889="",0,SUMIFS(Ingresos!$V$6:$V$1505,ING_COD,$B889,ING_CLASE,"EXT"))</f>
        <v>0</v>
      </c>
      <c r="L889" s="19" t="n">
        <f aca="false">IF($B889="",0,SUMIFS(Ingresos!$V$6:$V$1505,ING_COD,$B889,ING_CLASE,"OTO"))</f>
        <v>0</v>
      </c>
      <c r="M889" s="19" t="n">
        <f aca="false">IF($B889="",0,SUMIFS(Ingresos!$V$6:$V$1505,ING_COD,$B889,ING_CLASE,"OTX"))</f>
        <v>0</v>
      </c>
      <c r="N889" s="19" t="n">
        <f aca="false">IF($B889="",0,SUMIFS(Ingresos!$V$6:$V$1505,ING_COD,$B889,ING_CLASE,"RETO"))</f>
        <v>0</v>
      </c>
      <c r="O889" s="19" t="n">
        <f aca="false">IF($B889="",0,SUMIFS(Ingresos!$V$6:$V$1505,ING_COD,$B889,ING_CLASE,"INA"))</f>
        <v>0</v>
      </c>
      <c r="P889" s="19" t="n">
        <f aca="false">G889+I889+J889+K889+L889+M889</f>
        <v>0</v>
      </c>
      <c r="Q889" s="44" t="n">
        <f aca="false">IF($F889="Activo",5,IF($F889="Cese",1,0))</f>
        <v>0</v>
      </c>
      <c r="R889" s="19" t="n">
        <f aca="false">G889*Q889</f>
        <v>0</v>
      </c>
      <c r="S889" s="19" t="n">
        <f aca="false">IF($F889="Activo",SUMIFS(I889:I893,$D889:$D893,"&lt;="&amp;Trabajadores!$N$79)+IF(PROY_BON="Sí",SUMIFS(J889:J893,$D889:$D893,"&lt;="&amp;Trabajadores!$N$79),0),IF($F889="Cese",I889+IF(PROY_BON="Sí",J889,0),0))</f>
        <v>0</v>
      </c>
      <c r="T889" s="19" t="n">
        <f aca="false">IF(OR($F889&lt;&gt;"Activo",Trabajadores!$I$79="No"),0,IF(I893=0,H889*(1+IF(PROY_BON="Sí",Trabajadores!$P$79,0))*Trabajadores!$S$79/6*(Trabajadores!$N$79&gt;=12),0))</f>
        <v>0</v>
      </c>
      <c r="U889" s="19" t="n">
        <f aca="false">IF($F889="Activo",IF(Trabajadores!$J$79="Sí",L889*5,L889),IF($F889="Cese",L889,0))</f>
        <v>0</v>
      </c>
      <c r="V889" s="19" t="n">
        <f aca="false">IF(OR($F889="Activo",$F889="Cese"),M889,0)</f>
        <v>0</v>
      </c>
      <c r="W889" s="19" t="n">
        <f aca="false">IF(OR($F889="Activo",$F889="Cese"),SUM(P882:P888),0)</f>
        <v>0</v>
      </c>
      <c r="X889" s="36" t="n">
        <f aca="false">IF(OR($F889="Activo",$F889="Cese"),R889+S889+T889+U889+V889+W889,0)</f>
        <v>0</v>
      </c>
      <c r="Y889" s="19" t="n">
        <f aca="false">IF(OR($F889="Activo",$F889="Cese"),DED_FIJA,0)</f>
        <v>0</v>
      </c>
      <c r="Z889" s="36" t="n">
        <f aca="false">MAX(0,X889-Y889)</f>
        <v>0</v>
      </c>
      <c r="AA889" s="19" t="n">
        <f aca="false">IF(Z889=0,0,MAX(0,MIN(Z889,Parámetros!$G$19)-Parámetros!$F$19)*Parámetros!$E$19)</f>
        <v>0</v>
      </c>
      <c r="AB889" s="19" t="n">
        <f aca="false">IF(Z889=0,0,MAX(0,MIN(Z889,Parámetros!$G$20)-Parámetros!$F$20)*Parámetros!$E$20)</f>
        <v>0</v>
      </c>
      <c r="AC889" s="19" t="n">
        <f aca="false">IF(Z889=0,0,MAX(0,MIN(Z889,Parámetros!$G$21)-Parámetros!$F$21)*Parámetros!$E$21)</f>
        <v>0</v>
      </c>
      <c r="AD889" s="19" t="n">
        <f aca="false">IF(Z889=0,0,MAX(0,MIN(Z889,Parámetros!$G$22)-Parámetros!$F$22)*Parámetros!$E$22)</f>
        <v>0</v>
      </c>
      <c r="AE889" s="19" t="n">
        <f aca="false">IF(Z889=0,0,MAX(0,MIN(Z889,Parámetros!$G$23)-Parámetros!$F$23)*Parámetros!$E$23)</f>
        <v>0</v>
      </c>
      <c r="AF889" s="36" t="n">
        <f aca="false">SUM(AA889:AE889)</f>
        <v>0</v>
      </c>
      <c r="AG889" s="45" t="str">
        <f aca="false">IF(AM889&lt;=0,"-",INDEX(TR_TASA,MATCH(AM889,TR_DESDE,1)))</f>
        <v>-</v>
      </c>
      <c r="AH889" s="44" t="n">
        <f aca="false">IF($F889="Cese",1,IF($F889="Activo",INDEX(DIV_N,8),0))</f>
        <v>0</v>
      </c>
      <c r="AI889" s="44" t="n">
        <f aca="false">IF($F889="Cese",7,IF($F889="Activo",INDEX(DIV_HASTA,8),0))</f>
        <v>0</v>
      </c>
      <c r="AJ889" s="19" t="n">
        <f aca="false">IF(OR($F889="Activo",$F889="Cese"),SUMIFS(AV882:AV888,D882:D888,"&lt;="&amp;AI889),0)</f>
        <v>0</v>
      </c>
      <c r="AK889" s="19" t="n">
        <f aca="false">IF(OR($F889="Activo",$F889="Cese"),MAX(0,(AF889-AJ889)/AH889),0)</f>
        <v>0</v>
      </c>
      <c r="AL889" s="19" t="n">
        <f aca="false">IF(OR($F889="Activo",$F889="Cese"),K889+IF(PROY_BON="Sí",0,J889),0)</f>
        <v>0</v>
      </c>
      <c r="AM889" s="19" t="n">
        <f aca="false">IF(AL889&gt;0,MAX(0,X889+AL889-Y889),Z889)</f>
        <v>0</v>
      </c>
      <c r="AN889" s="19" t="n">
        <f aca="false">SUMPRODUCT((AM889&gt;TR_DESDE)*(AM889-TR_DESDE)*TR_INC)</f>
        <v>0</v>
      </c>
      <c r="AO889" s="19" t="n">
        <f aca="false">IF(AL889&gt;0,MAX(0,AN889-IF($F889="Cese",MAX(AF889,AJ889),AF889)),0)</f>
        <v>0</v>
      </c>
      <c r="AP889" s="46" t="n">
        <f aca="false">IF(OR($F889="Activo",$F889="Cese"),ROUND(AK889+AO889,2),0)</f>
        <v>0</v>
      </c>
      <c r="AQ889" s="19" t="n">
        <f aca="false">IF($F889="Cese",MAX(0,AJ889-AN889),0)</f>
        <v>0</v>
      </c>
      <c r="AR889" s="19" t="str">
        <f aca="false">IF($B889="","",IF(COUNTIFS(RP_COD,$B889,'Retenciones Planilla'!$J$6:$J$105,"&lt;&gt;")=0,"",SUMIFS('Retenciones Planilla'!$J$6:$J$105,RP_COD,$B889)))</f>
        <v/>
      </c>
      <c r="AS889" s="19" t="str">
        <f aca="false">IF(AR889="","",AR889-AP889)</f>
        <v/>
      </c>
      <c r="AT889" s="23" t="str">
        <f aca="false">IF($B889="","",IF(NOT(OR($F889="Activo",$F889="Cese")),IF(N(AR889)=0,"—","Revisar: sin vínculo"),IF(AR889="",IF(AP889=0,"No corresponde","Sin dato planilla"),IF(ABS(AS889)&lt;=TOL,"OK",IF(AS889&gt;0,"Retuvo de más","Retuvo de menos")))))</f>
        <v/>
      </c>
      <c r="AU889" s="19" t="n">
        <f aca="false">IF(AND(BASE_RET="Planilla (si existe)",AR889&lt;&gt;""),AR889,AP889)</f>
        <v>0</v>
      </c>
      <c r="AV889" s="19" t="n">
        <f aca="false">AU889+N889</f>
        <v>0</v>
      </c>
    </row>
    <row r="890" customFormat="false" ht="15" hidden="false" customHeight="false" outlineLevel="0" collapsed="false">
      <c r="A890" s="43" t="n">
        <v>74</v>
      </c>
      <c r="B890" s="35" t="str">
        <f aca="false">IF(Trabajadores!$B$79="","",Trabajadores!$B$79)</f>
        <v/>
      </c>
      <c r="C890" s="35" t="str">
        <f aca="false">IF($B890="","",Trabajadores!$D$79)</f>
        <v/>
      </c>
      <c r="D890" s="43" t="n">
        <v>9</v>
      </c>
      <c r="E890" s="23" t="s">
        <v>306</v>
      </c>
      <c r="F890" s="23" t="str">
        <f aca="false">IF($B890="","",IF(OR(9&lt;Trabajadores!$M$79,9&gt;Trabajadores!$N$79),"No vinculado",IF(AND(9=Trabajadores!$N$79,Trabajadores!$O$79="Sí"),"Cese","Activo")))</f>
        <v/>
      </c>
      <c r="G890" s="19" t="n">
        <f aca="false">IF($B890="",0,SUMIFS(Ingresos!$W$6:$W$1505,ING_COD,$B890,ING_CLASE,"ORD"))</f>
        <v>0</v>
      </c>
      <c r="H890" s="19" t="n">
        <f aca="false">IF($B890="",0,SUMIFS(Ingresos!$W$6:$W$1505,ING_COD,$B890,ING_CLASE,"ORD",ING_COMP,"Sí"))</f>
        <v>0</v>
      </c>
      <c r="I890" s="19" t="n">
        <f aca="false">IF($B890="",0,SUMIFS(Ingresos!$W$6:$W$1505,ING_COD,$B890,ING_CLASE,"GRA"))</f>
        <v>0</v>
      </c>
      <c r="J890" s="19" t="n">
        <f aca="false">IF($B890="",0,SUMIFS(Ingresos!$W$6:$W$1505,ING_COD,$B890,ING_CLASE,"BON"))</f>
        <v>0</v>
      </c>
      <c r="K890" s="19" t="n">
        <f aca="false">IF($B890="",0,SUMIFS(Ingresos!$W$6:$W$1505,ING_COD,$B890,ING_CLASE,"EXT"))</f>
        <v>0</v>
      </c>
      <c r="L890" s="19" t="n">
        <f aca="false">IF($B890="",0,SUMIFS(Ingresos!$W$6:$W$1505,ING_COD,$B890,ING_CLASE,"OTO"))</f>
        <v>0</v>
      </c>
      <c r="M890" s="19" t="n">
        <f aca="false">IF($B890="",0,SUMIFS(Ingresos!$W$6:$W$1505,ING_COD,$B890,ING_CLASE,"OTX"))</f>
        <v>0</v>
      </c>
      <c r="N890" s="19" t="n">
        <f aca="false">IF($B890="",0,SUMIFS(Ingresos!$W$6:$W$1505,ING_COD,$B890,ING_CLASE,"RETO"))</f>
        <v>0</v>
      </c>
      <c r="O890" s="19" t="n">
        <f aca="false">IF($B890="",0,SUMIFS(Ingresos!$W$6:$W$1505,ING_COD,$B890,ING_CLASE,"INA"))</f>
        <v>0</v>
      </c>
      <c r="P890" s="19" t="n">
        <f aca="false">G890+I890+J890+K890+L890+M890</f>
        <v>0</v>
      </c>
      <c r="Q890" s="44" t="n">
        <f aca="false">IF($F890="Activo",4,IF($F890="Cese",1,0))</f>
        <v>0</v>
      </c>
      <c r="R890" s="19" t="n">
        <f aca="false">G890*Q890</f>
        <v>0</v>
      </c>
      <c r="S890" s="19" t="n">
        <f aca="false">IF($F890="Activo",SUMIFS(I890:I893,$D890:$D893,"&lt;="&amp;Trabajadores!$N$79)+IF(PROY_BON="Sí",SUMIFS(J890:J893,$D890:$D893,"&lt;="&amp;Trabajadores!$N$79),0),IF($F890="Cese",I890+IF(PROY_BON="Sí",J890,0),0))</f>
        <v>0</v>
      </c>
      <c r="T890" s="19" t="n">
        <f aca="false">IF(OR($F890&lt;&gt;"Activo",Trabajadores!$I$79="No"),0,IF(I893=0,H890*(1+IF(PROY_BON="Sí",Trabajadores!$P$79,0))*Trabajadores!$S$79/6*(Trabajadores!$N$79&gt;=12),0))</f>
        <v>0</v>
      </c>
      <c r="U890" s="19" t="n">
        <f aca="false">IF($F890="Activo",IF(Trabajadores!$J$79="Sí",L890*4,L890),IF($F890="Cese",L890,0))</f>
        <v>0</v>
      </c>
      <c r="V890" s="19" t="n">
        <f aca="false">IF(OR($F890="Activo",$F890="Cese"),M890,0)</f>
        <v>0</v>
      </c>
      <c r="W890" s="19" t="n">
        <f aca="false">IF(OR($F890="Activo",$F890="Cese"),SUM(P882:P889),0)</f>
        <v>0</v>
      </c>
      <c r="X890" s="36" t="n">
        <f aca="false">IF(OR($F890="Activo",$F890="Cese"),R890+S890+T890+U890+V890+W890,0)</f>
        <v>0</v>
      </c>
      <c r="Y890" s="19" t="n">
        <f aca="false">IF(OR($F890="Activo",$F890="Cese"),DED_FIJA,0)</f>
        <v>0</v>
      </c>
      <c r="Z890" s="36" t="n">
        <f aca="false">MAX(0,X890-Y890)</f>
        <v>0</v>
      </c>
      <c r="AA890" s="19" t="n">
        <f aca="false">IF(Z890=0,0,MAX(0,MIN(Z890,Parámetros!$G$19)-Parámetros!$F$19)*Parámetros!$E$19)</f>
        <v>0</v>
      </c>
      <c r="AB890" s="19" t="n">
        <f aca="false">IF(Z890=0,0,MAX(0,MIN(Z890,Parámetros!$G$20)-Parámetros!$F$20)*Parámetros!$E$20)</f>
        <v>0</v>
      </c>
      <c r="AC890" s="19" t="n">
        <f aca="false">IF(Z890=0,0,MAX(0,MIN(Z890,Parámetros!$G$21)-Parámetros!$F$21)*Parámetros!$E$21)</f>
        <v>0</v>
      </c>
      <c r="AD890" s="19" t="n">
        <f aca="false">IF(Z890=0,0,MAX(0,MIN(Z890,Parámetros!$G$22)-Parámetros!$F$22)*Parámetros!$E$22)</f>
        <v>0</v>
      </c>
      <c r="AE890" s="19" t="n">
        <f aca="false">IF(Z890=0,0,MAX(0,MIN(Z890,Parámetros!$G$23)-Parámetros!$F$23)*Parámetros!$E$23)</f>
        <v>0</v>
      </c>
      <c r="AF890" s="36" t="n">
        <f aca="false">SUM(AA890:AE890)</f>
        <v>0</v>
      </c>
      <c r="AG890" s="45" t="str">
        <f aca="false">IF(AM890&lt;=0,"-",INDEX(TR_TASA,MATCH(AM890,TR_DESDE,1)))</f>
        <v>-</v>
      </c>
      <c r="AH890" s="44" t="n">
        <f aca="false">IF($F890="Cese",1,IF($F890="Activo",INDEX(DIV_N,9),0))</f>
        <v>0</v>
      </c>
      <c r="AI890" s="44" t="n">
        <f aca="false">IF($F890="Cese",8,IF($F890="Activo",INDEX(DIV_HASTA,9),0))</f>
        <v>0</v>
      </c>
      <c r="AJ890" s="19" t="n">
        <f aca="false">IF(OR($F890="Activo",$F890="Cese"),SUMIFS(AV882:AV889,D882:D889,"&lt;="&amp;AI890),0)</f>
        <v>0</v>
      </c>
      <c r="AK890" s="19" t="n">
        <f aca="false">IF(OR($F890="Activo",$F890="Cese"),MAX(0,(AF890-AJ890)/AH890),0)</f>
        <v>0</v>
      </c>
      <c r="AL890" s="19" t="n">
        <f aca="false">IF(OR($F890="Activo",$F890="Cese"),K890+IF(PROY_BON="Sí",0,J890),0)</f>
        <v>0</v>
      </c>
      <c r="AM890" s="19" t="n">
        <f aca="false">IF(AL890&gt;0,MAX(0,X890+AL890-Y890),Z890)</f>
        <v>0</v>
      </c>
      <c r="AN890" s="19" t="n">
        <f aca="false">SUMPRODUCT((AM890&gt;TR_DESDE)*(AM890-TR_DESDE)*TR_INC)</f>
        <v>0</v>
      </c>
      <c r="AO890" s="19" t="n">
        <f aca="false">IF(AL890&gt;0,MAX(0,AN890-IF($F890="Cese",MAX(AF890,AJ890),AF890)),0)</f>
        <v>0</v>
      </c>
      <c r="AP890" s="46" t="n">
        <f aca="false">IF(OR($F890="Activo",$F890="Cese"),ROUND(AK890+AO890,2),0)</f>
        <v>0</v>
      </c>
      <c r="AQ890" s="19" t="n">
        <f aca="false">IF($F890="Cese",MAX(0,AJ890-AN890),0)</f>
        <v>0</v>
      </c>
      <c r="AR890" s="19" t="str">
        <f aca="false">IF($B890="","",IF(COUNTIFS(RP_COD,$B890,'Retenciones Planilla'!$K$6:$K$105,"&lt;&gt;")=0,"",SUMIFS('Retenciones Planilla'!$K$6:$K$105,RP_COD,$B890)))</f>
        <v/>
      </c>
      <c r="AS890" s="19" t="str">
        <f aca="false">IF(AR890="","",AR890-AP890)</f>
        <v/>
      </c>
      <c r="AT890" s="23" t="str">
        <f aca="false">IF($B890="","",IF(NOT(OR($F890="Activo",$F890="Cese")),IF(N(AR890)=0,"—","Revisar: sin vínculo"),IF(AR890="",IF(AP890=0,"No corresponde","Sin dato planilla"),IF(ABS(AS890)&lt;=TOL,"OK",IF(AS890&gt;0,"Retuvo de más","Retuvo de menos")))))</f>
        <v/>
      </c>
      <c r="AU890" s="19" t="n">
        <f aca="false">IF(AND(BASE_RET="Planilla (si existe)",AR890&lt;&gt;""),AR890,AP890)</f>
        <v>0</v>
      </c>
      <c r="AV890" s="19" t="n">
        <f aca="false">AU890+N890</f>
        <v>0</v>
      </c>
    </row>
    <row r="891" customFormat="false" ht="15" hidden="false" customHeight="false" outlineLevel="0" collapsed="false">
      <c r="A891" s="43" t="n">
        <v>74</v>
      </c>
      <c r="B891" s="35" t="str">
        <f aca="false">IF(Trabajadores!$B$79="","",Trabajadores!$B$79)</f>
        <v/>
      </c>
      <c r="C891" s="35" t="str">
        <f aca="false">IF($B891="","",Trabajadores!$D$79)</f>
        <v/>
      </c>
      <c r="D891" s="43" t="n">
        <v>10</v>
      </c>
      <c r="E891" s="23" t="s">
        <v>307</v>
      </c>
      <c r="F891" s="23" t="str">
        <f aca="false">IF($B891="","",IF(OR(10&lt;Trabajadores!$M$79,10&gt;Trabajadores!$N$79),"No vinculado",IF(AND(10=Trabajadores!$N$79,Trabajadores!$O$79="Sí"),"Cese","Activo")))</f>
        <v/>
      </c>
      <c r="G891" s="19" t="n">
        <f aca="false">IF($B891="",0,SUMIFS(Ingresos!$X$6:$X$1505,ING_COD,$B891,ING_CLASE,"ORD"))</f>
        <v>0</v>
      </c>
      <c r="H891" s="19" t="n">
        <f aca="false">IF($B891="",0,SUMIFS(Ingresos!$X$6:$X$1505,ING_COD,$B891,ING_CLASE,"ORD",ING_COMP,"Sí"))</f>
        <v>0</v>
      </c>
      <c r="I891" s="19" t="n">
        <f aca="false">IF($B891="",0,SUMIFS(Ingresos!$X$6:$X$1505,ING_COD,$B891,ING_CLASE,"GRA"))</f>
        <v>0</v>
      </c>
      <c r="J891" s="19" t="n">
        <f aca="false">IF($B891="",0,SUMIFS(Ingresos!$X$6:$X$1505,ING_COD,$B891,ING_CLASE,"BON"))</f>
        <v>0</v>
      </c>
      <c r="K891" s="19" t="n">
        <f aca="false">IF($B891="",0,SUMIFS(Ingresos!$X$6:$X$1505,ING_COD,$B891,ING_CLASE,"EXT"))</f>
        <v>0</v>
      </c>
      <c r="L891" s="19" t="n">
        <f aca="false">IF($B891="",0,SUMIFS(Ingresos!$X$6:$X$1505,ING_COD,$B891,ING_CLASE,"OTO"))</f>
        <v>0</v>
      </c>
      <c r="M891" s="19" t="n">
        <f aca="false">IF($B891="",0,SUMIFS(Ingresos!$X$6:$X$1505,ING_COD,$B891,ING_CLASE,"OTX"))</f>
        <v>0</v>
      </c>
      <c r="N891" s="19" t="n">
        <f aca="false">IF($B891="",0,SUMIFS(Ingresos!$X$6:$X$1505,ING_COD,$B891,ING_CLASE,"RETO"))</f>
        <v>0</v>
      </c>
      <c r="O891" s="19" t="n">
        <f aca="false">IF($B891="",0,SUMIFS(Ingresos!$X$6:$X$1505,ING_COD,$B891,ING_CLASE,"INA"))</f>
        <v>0</v>
      </c>
      <c r="P891" s="19" t="n">
        <f aca="false">G891+I891+J891+K891+L891+M891</f>
        <v>0</v>
      </c>
      <c r="Q891" s="44" t="n">
        <f aca="false">IF($F891="Activo",3,IF($F891="Cese",1,0))</f>
        <v>0</v>
      </c>
      <c r="R891" s="19" t="n">
        <f aca="false">G891*Q891</f>
        <v>0</v>
      </c>
      <c r="S891" s="19" t="n">
        <f aca="false">IF($F891="Activo",SUMIFS(I891:I893,$D891:$D893,"&lt;="&amp;Trabajadores!$N$79)+IF(PROY_BON="Sí",SUMIFS(J891:J893,$D891:$D893,"&lt;="&amp;Trabajadores!$N$79),0),IF($F891="Cese",I891+IF(PROY_BON="Sí",J891,0),0))</f>
        <v>0</v>
      </c>
      <c r="T891" s="19" t="n">
        <f aca="false">IF(OR($F891&lt;&gt;"Activo",Trabajadores!$I$79="No"),0,IF(I893=0,H891*(1+IF(PROY_BON="Sí",Trabajadores!$P$79,0))*Trabajadores!$S$79/6*(Trabajadores!$N$79&gt;=12),0))</f>
        <v>0</v>
      </c>
      <c r="U891" s="19" t="n">
        <f aca="false">IF($F891="Activo",IF(Trabajadores!$J$79="Sí",L891*3,L891),IF($F891="Cese",L891,0))</f>
        <v>0</v>
      </c>
      <c r="V891" s="19" t="n">
        <f aca="false">IF(OR($F891="Activo",$F891="Cese"),M891,0)</f>
        <v>0</v>
      </c>
      <c r="W891" s="19" t="n">
        <f aca="false">IF(OR($F891="Activo",$F891="Cese"),SUM(P882:P890),0)</f>
        <v>0</v>
      </c>
      <c r="X891" s="36" t="n">
        <f aca="false">IF(OR($F891="Activo",$F891="Cese"),R891+S891+T891+U891+V891+W891,0)</f>
        <v>0</v>
      </c>
      <c r="Y891" s="19" t="n">
        <f aca="false">IF(OR($F891="Activo",$F891="Cese"),DED_FIJA,0)</f>
        <v>0</v>
      </c>
      <c r="Z891" s="36" t="n">
        <f aca="false">MAX(0,X891-Y891)</f>
        <v>0</v>
      </c>
      <c r="AA891" s="19" t="n">
        <f aca="false">IF(Z891=0,0,MAX(0,MIN(Z891,Parámetros!$G$19)-Parámetros!$F$19)*Parámetros!$E$19)</f>
        <v>0</v>
      </c>
      <c r="AB891" s="19" t="n">
        <f aca="false">IF(Z891=0,0,MAX(0,MIN(Z891,Parámetros!$G$20)-Parámetros!$F$20)*Parámetros!$E$20)</f>
        <v>0</v>
      </c>
      <c r="AC891" s="19" t="n">
        <f aca="false">IF(Z891=0,0,MAX(0,MIN(Z891,Parámetros!$G$21)-Parámetros!$F$21)*Parámetros!$E$21)</f>
        <v>0</v>
      </c>
      <c r="AD891" s="19" t="n">
        <f aca="false">IF(Z891=0,0,MAX(0,MIN(Z891,Parámetros!$G$22)-Parámetros!$F$22)*Parámetros!$E$22)</f>
        <v>0</v>
      </c>
      <c r="AE891" s="19" t="n">
        <f aca="false">IF(Z891=0,0,MAX(0,MIN(Z891,Parámetros!$G$23)-Parámetros!$F$23)*Parámetros!$E$23)</f>
        <v>0</v>
      </c>
      <c r="AF891" s="36" t="n">
        <f aca="false">SUM(AA891:AE891)</f>
        <v>0</v>
      </c>
      <c r="AG891" s="45" t="str">
        <f aca="false">IF(AM891&lt;=0,"-",INDEX(TR_TASA,MATCH(AM891,TR_DESDE,1)))</f>
        <v>-</v>
      </c>
      <c r="AH891" s="44" t="n">
        <f aca="false">IF($F891="Cese",1,IF($F891="Activo",INDEX(DIV_N,10),0))</f>
        <v>0</v>
      </c>
      <c r="AI891" s="44" t="n">
        <f aca="false">IF($F891="Cese",9,IF($F891="Activo",INDEX(DIV_HASTA,10),0))</f>
        <v>0</v>
      </c>
      <c r="AJ891" s="19" t="n">
        <f aca="false">IF(OR($F891="Activo",$F891="Cese"),SUMIFS(AV882:AV890,D882:D890,"&lt;="&amp;AI891),0)</f>
        <v>0</v>
      </c>
      <c r="AK891" s="19" t="n">
        <f aca="false">IF(OR($F891="Activo",$F891="Cese"),MAX(0,(AF891-AJ891)/AH891),0)</f>
        <v>0</v>
      </c>
      <c r="AL891" s="19" t="n">
        <f aca="false">IF(OR($F891="Activo",$F891="Cese"),K891+IF(PROY_BON="Sí",0,J891),0)</f>
        <v>0</v>
      </c>
      <c r="AM891" s="19" t="n">
        <f aca="false">IF(AL891&gt;0,MAX(0,X891+AL891-Y891),Z891)</f>
        <v>0</v>
      </c>
      <c r="AN891" s="19" t="n">
        <f aca="false">SUMPRODUCT((AM891&gt;TR_DESDE)*(AM891-TR_DESDE)*TR_INC)</f>
        <v>0</v>
      </c>
      <c r="AO891" s="19" t="n">
        <f aca="false">IF(AL891&gt;0,MAX(0,AN891-IF($F891="Cese",MAX(AF891,AJ891),AF891)),0)</f>
        <v>0</v>
      </c>
      <c r="AP891" s="46" t="n">
        <f aca="false">IF(OR($F891="Activo",$F891="Cese"),ROUND(AK891+AO891,2),0)</f>
        <v>0</v>
      </c>
      <c r="AQ891" s="19" t="n">
        <f aca="false">IF($F891="Cese",MAX(0,AJ891-AN891),0)</f>
        <v>0</v>
      </c>
      <c r="AR891" s="19" t="str">
        <f aca="false">IF($B891="","",IF(COUNTIFS(RP_COD,$B891,'Retenciones Planilla'!$L$6:$L$105,"&lt;&gt;")=0,"",SUMIFS('Retenciones Planilla'!$L$6:$L$105,RP_COD,$B891)))</f>
        <v/>
      </c>
      <c r="AS891" s="19" t="str">
        <f aca="false">IF(AR891="","",AR891-AP891)</f>
        <v/>
      </c>
      <c r="AT891" s="23" t="str">
        <f aca="false">IF($B891="","",IF(NOT(OR($F891="Activo",$F891="Cese")),IF(N(AR891)=0,"—","Revisar: sin vínculo"),IF(AR891="",IF(AP891=0,"No corresponde","Sin dato planilla"),IF(ABS(AS891)&lt;=TOL,"OK",IF(AS891&gt;0,"Retuvo de más","Retuvo de menos")))))</f>
        <v/>
      </c>
      <c r="AU891" s="19" t="n">
        <f aca="false">IF(AND(BASE_RET="Planilla (si existe)",AR891&lt;&gt;""),AR891,AP891)</f>
        <v>0</v>
      </c>
      <c r="AV891" s="19" t="n">
        <f aca="false">AU891+N891</f>
        <v>0</v>
      </c>
    </row>
    <row r="892" customFormat="false" ht="15" hidden="false" customHeight="false" outlineLevel="0" collapsed="false">
      <c r="A892" s="43" t="n">
        <v>74</v>
      </c>
      <c r="B892" s="35" t="str">
        <f aca="false">IF(Trabajadores!$B$79="","",Trabajadores!$B$79)</f>
        <v/>
      </c>
      <c r="C892" s="35" t="str">
        <f aca="false">IF($B892="","",Trabajadores!$D$79)</f>
        <v/>
      </c>
      <c r="D892" s="43" t="n">
        <v>11</v>
      </c>
      <c r="E892" s="23" t="s">
        <v>308</v>
      </c>
      <c r="F892" s="23" t="str">
        <f aca="false">IF($B892="","",IF(OR(11&lt;Trabajadores!$M$79,11&gt;Trabajadores!$N$79),"No vinculado",IF(AND(11=Trabajadores!$N$79,Trabajadores!$O$79="Sí"),"Cese","Activo")))</f>
        <v/>
      </c>
      <c r="G892" s="19" t="n">
        <f aca="false">IF($B892="",0,SUMIFS(Ingresos!$Y$6:$Y$1505,ING_COD,$B892,ING_CLASE,"ORD"))</f>
        <v>0</v>
      </c>
      <c r="H892" s="19" t="n">
        <f aca="false">IF($B892="",0,SUMIFS(Ingresos!$Y$6:$Y$1505,ING_COD,$B892,ING_CLASE,"ORD",ING_COMP,"Sí"))</f>
        <v>0</v>
      </c>
      <c r="I892" s="19" t="n">
        <f aca="false">IF($B892="",0,SUMIFS(Ingresos!$Y$6:$Y$1505,ING_COD,$B892,ING_CLASE,"GRA"))</f>
        <v>0</v>
      </c>
      <c r="J892" s="19" t="n">
        <f aca="false">IF($B892="",0,SUMIFS(Ingresos!$Y$6:$Y$1505,ING_COD,$B892,ING_CLASE,"BON"))</f>
        <v>0</v>
      </c>
      <c r="K892" s="19" t="n">
        <f aca="false">IF($B892="",0,SUMIFS(Ingresos!$Y$6:$Y$1505,ING_COD,$B892,ING_CLASE,"EXT"))</f>
        <v>0</v>
      </c>
      <c r="L892" s="19" t="n">
        <f aca="false">IF($B892="",0,SUMIFS(Ingresos!$Y$6:$Y$1505,ING_COD,$B892,ING_CLASE,"OTO"))</f>
        <v>0</v>
      </c>
      <c r="M892" s="19" t="n">
        <f aca="false">IF($B892="",0,SUMIFS(Ingresos!$Y$6:$Y$1505,ING_COD,$B892,ING_CLASE,"OTX"))</f>
        <v>0</v>
      </c>
      <c r="N892" s="19" t="n">
        <f aca="false">IF($B892="",0,SUMIFS(Ingresos!$Y$6:$Y$1505,ING_COD,$B892,ING_CLASE,"RETO"))</f>
        <v>0</v>
      </c>
      <c r="O892" s="19" t="n">
        <f aca="false">IF($B892="",0,SUMIFS(Ingresos!$Y$6:$Y$1505,ING_COD,$B892,ING_CLASE,"INA"))</f>
        <v>0</v>
      </c>
      <c r="P892" s="19" t="n">
        <f aca="false">G892+I892+J892+K892+L892+M892</f>
        <v>0</v>
      </c>
      <c r="Q892" s="44" t="n">
        <f aca="false">IF($F892="Activo",2,IF($F892="Cese",1,0))</f>
        <v>0</v>
      </c>
      <c r="R892" s="19" t="n">
        <f aca="false">G892*Q892</f>
        <v>0</v>
      </c>
      <c r="S892" s="19" t="n">
        <f aca="false">IF($F892="Activo",SUMIFS(I892:I893,$D892:$D893,"&lt;="&amp;Trabajadores!$N$79)+IF(PROY_BON="Sí",SUMIFS(J892:J893,$D892:$D893,"&lt;="&amp;Trabajadores!$N$79),0),IF($F892="Cese",I892+IF(PROY_BON="Sí",J892,0),0))</f>
        <v>0</v>
      </c>
      <c r="T892" s="19" t="n">
        <f aca="false">IF(OR($F892&lt;&gt;"Activo",Trabajadores!$I$79="No"),0,IF(I893=0,H892*(1+IF(PROY_BON="Sí",Trabajadores!$P$79,0))*Trabajadores!$S$79/6*(Trabajadores!$N$79&gt;=12),0))</f>
        <v>0</v>
      </c>
      <c r="U892" s="19" t="n">
        <f aca="false">IF($F892="Activo",IF(Trabajadores!$J$79="Sí",L892*2,L892),IF($F892="Cese",L892,0))</f>
        <v>0</v>
      </c>
      <c r="V892" s="19" t="n">
        <f aca="false">IF(OR($F892="Activo",$F892="Cese"),M892,0)</f>
        <v>0</v>
      </c>
      <c r="W892" s="19" t="n">
        <f aca="false">IF(OR($F892="Activo",$F892="Cese"),SUM(P882:P891),0)</f>
        <v>0</v>
      </c>
      <c r="X892" s="36" t="n">
        <f aca="false">IF(OR($F892="Activo",$F892="Cese"),R892+S892+T892+U892+V892+W892,0)</f>
        <v>0</v>
      </c>
      <c r="Y892" s="19" t="n">
        <f aca="false">IF(OR($F892="Activo",$F892="Cese"),DED_FIJA,0)</f>
        <v>0</v>
      </c>
      <c r="Z892" s="36" t="n">
        <f aca="false">MAX(0,X892-Y892)</f>
        <v>0</v>
      </c>
      <c r="AA892" s="19" t="n">
        <f aca="false">IF(Z892=0,0,MAX(0,MIN(Z892,Parámetros!$G$19)-Parámetros!$F$19)*Parámetros!$E$19)</f>
        <v>0</v>
      </c>
      <c r="AB892" s="19" t="n">
        <f aca="false">IF(Z892=0,0,MAX(0,MIN(Z892,Parámetros!$G$20)-Parámetros!$F$20)*Parámetros!$E$20)</f>
        <v>0</v>
      </c>
      <c r="AC892" s="19" t="n">
        <f aca="false">IF(Z892=0,0,MAX(0,MIN(Z892,Parámetros!$G$21)-Parámetros!$F$21)*Parámetros!$E$21)</f>
        <v>0</v>
      </c>
      <c r="AD892" s="19" t="n">
        <f aca="false">IF(Z892=0,0,MAX(0,MIN(Z892,Parámetros!$G$22)-Parámetros!$F$22)*Parámetros!$E$22)</f>
        <v>0</v>
      </c>
      <c r="AE892" s="19" t="n">
        <f aca="false">IF(Z892=0,0,MAX(0,MIN(Z892,Parámetros!$G$23)-Parámetros!$F$23)*Parámetros!$E$23)</f>
        <v>0</v>
      </c>
      <c r="AF892" s="36" t="n">
        <f aca="false">SUM(AA892:AE892)</f>
        <v>0</v>
      </c>
      <c r="AG892" s="45" t="str">
        <f aca="false">IF(AM892&lt;=0,"-",INDEX(TR_TASA,MATCH(AM892,TR_DESDE,1)))</f>
        <v>-</v>
      </c>
      <c r="AH892" s="44" t="n">
        <f aca="false">IF($F892="Cese",1,IF($F892="Activo",INDEX(DIV_N,11),0))</f>
        <v>0</v>
      </c>
      <c r="AI892" s="44" t="n">
        <f aca="false">IF($F892="Cese",10,IF($F892="Activo",INDEX(DIV_HASTA,11),0))</f>
        <v>0</v>
      </c>
      <c r="AJ892" s="19" t="n">
        <f aca="false">IF(OR($F892="Activo",$F892="Cese"),SUMIFS(AV882:AV891,D882:D891,"&lt;="&amp;AI892),0)</f>
        <v>0</v>
      </c>
      <c r="AK892" s="19" t="n">
        <f aca="false">IF(OR($F892="Activo",$F892="Cese"),MAX(0,(AF892-AJ892)/AH892),0)</f>
        <v>0</v>
      </c>
      <c r="AL892" s="19" t="n">
        <f aca="false">IF(OR($F892="Activo",$F892="Cese"),K892+IF(PROY_BON="Sí",0,J892),0)</f>
        <v>0</v>
      </c>
      <c r="AM892" s="19" t="n">
        <f aca="false">IF(AL892&gt;0,MAX(0,X892+AL892-Y892),Z892)</f>
        <v>0</v>
      </c>
      <c r="AN892" s="19" t="n">
        <f aca="false">SUMPRODUCT((AM892&gt;TR_DESDE)*(AM892-TR_DESDE)*TR_INC)</f>
        <v>0</v>
      </c>
      <c r="AO892" s="19" t="n">
        <f aca="false">IF(AL892&gt;0,MAX(0,AN892-IF($F892="Cese",MAX(AF892,AJ892),AF892)),0)</f>
        <v>0</v>
      </c>
      <c r="AP892" s="46" t="n">
        <f aca="false">IF(OR($F892="Activo",$F892="Cese"),ROUND(AK892+AO892,2),0)</f>
        <v>0</v>
      </c>
      <c r="AQ892" s="19" t="n">
        <f aca="false">IF($F892="Cese",MAX(0,AJ892-AN892),0)</f>
        <v>0</v>
      </c>
      <c r="AR892" s="19" t="str">
        <f aca="false">IF($B892="","",IF(COUNTIFS(RP_COD,$B892,'Retenciones Planilla'!$M$6:$M$105,"&lt;&gt;")=0,"",SUMIFS('Retenciones Planilla'!$M$6:$M$105,RP_COD,$B892)))</f>
        <v/>
      </c>
      <c r="AS892" s="19" t="str">
        <f aca="false">IF(AR892="","",AR892-AP892)</f>
        <v/>
      </c>
      <c r="AT892" s="23" t="str">
        <f aca="false">IF($B892="","",IF(NOT(OR($F892="Activo",$F892="Cese")),IF(N(AR892)=0,"—","Revisar: sin vínculo"),IF(AR892="",IF(AP892=0,"No corresponde","Sin dato planilla"),IF(ABS(AS892)&lt;=TOL,"OK",IF(AS892&gt;0,"Retuvo de más","Retuvo de menos")))))</f>
        <v/>
      </c>
      <c r="AU892" s="19" t="n">
        <f aca="false">IF(AND(BASE_RET="Planilla (si existe)",AR892&lt;&gt;""),AR892,AP892)</f>
        <v>0</v>
      </c>
      <c r="AV892" s="19" t="n">
        <f aca="false">AU892+N892</f>
        <v>0</v>
      </c>
    </row>
    <row r="893" customFormat="false" ht="15" hidden="false" customHeight="false" outlineLevel="0" collapsed="false">
      <c r="A893" s="43" t="n">
        <v>74</v>
      </c>
      <c r="B893" s="35" t="str">
        <f aca="false">IF(Trabajadores!$B$79="","",Trabajadores!$B$79)</f>
        <v/>
      </c>
      <c r="C893" s="35" t="str">
        <f aca="false">IF($B893="","",Trabajadores!$D$79)</f>
        <v/>
      </c>
      <c r="D893" s="43" t="n">
        <v>12</v>
      </c>
      <c r="E893" s="23" t="s">
        <v>309</v>
      </c>
      <c r="F893" s="23" t="str">
        <f aca="false">IF($B893="","",IF(OR(12&lt;Trabajadores!$M$79,12&gt;Trabajadores!$N$79),"No vinculado",IF(AND(12=Trabajadores!$N$79,Trabajadores!$O$79="Sí"),"Cese","Activo")))</f>
        <v/>
      </c>
      <c r="G893" s="19" t="n">
        <f aca="false">IF($B893="",0,SUMIFS(Ingresos!$Z$6:$Z$1505,ING_COD,$B893,ING_CLASE,"ORD"))</f>
        <v>0</v>
      </c>
      <c r="H893" s="19" t="n">
        <f aca="false">IF($B893="",0,SUMIFS(Ingresos!$Z$6:$Z$1505,ING_COD,$B893,ING_CLASE,"ORD",ING_COMP,"Sí"))</f>
        <v>0</v>
      </c>
      <c r="I893" s="19" t="n">
        <f aca="false">IF($B893="",0,SUMIFS(Ingresos!$Z$6:$Z$1505,ING_COD,$B893,ING_CLASE,"GRA"))</f>
        <v>0</v>
      </c>
      <c r="J893" s="19" t="n">
        <f aca="false">IF($B893="",0,SUMIFS(Ingresos!$Z$6:$Z$1505,ING_COD,$B893,ING_CLASE,"BON"))</f>
        <v>0</v>
      </c>
      <c r="K893" s="19" t="n">
        <f aca="false">IF($B893="",0,SUMIFS(Ingresos!$Z$6:$Z$1505,ING_COD,$B893,ING_CLASE,"EXT"))</f>
        <v>0</v>
      </c>
      <c r="L893" s="19" t="n">
        <f aca="false">IF($B893="",0,SUMIFS(Ingresos!$Z$6:$Z$1505,ING_COD,$B893,ING_CLASE,"OTO"))</f>
        <v>0</v>
      </c>
      <c r="M893" s="19" t="n">
        <f aca="false">IF($B893="",0,SUMIFS(Ingresos!$Z$6:$Z$1505,ING_COD,$B893,ING_CLASE,"OTX"))</f>
        <v>0</v>
      </c>
      <c r="N893" s="19" t="n">
        <f aca="false">IF($B893="",0,SUMIFS(Ingresos!$Z$6:$Z$1505,ING_COD,$B893,ING_CLASE,"RETO"))</f>
        <v>0</v>
      </c>
      <c r="O893" s="19" t="n">
        <f aca="false">IF($B893="",0,SUMIFS(Ingresos!$Z$6:$Z$1505,ING_COD,$B893,ING_CLASE,"INA"))</f>
        <v>0</v>
      </c>
      <c r="P893" s="19" t="n">
        <f aca="false">G893+I893+J893+K893+L893+M893</f>
        <v>0</v>
      </c>
      <c r="Q893" s="44" t="n">
        <f aca="false">IF($F893="Activo",1,IF($F893="Cese",1,0))</f>
        <v>0</v>
      </c>
      <c r="R893" s="19" t="n">
        <f aca="false">G893*Q893</f>
        <v>0</v>
      </c>
      <c r="S893" s="19" t="n">
        <f aca="false">IF($F893="Activo",SUMIFS(I893:I893,$D893:$D893,"&lt;="&amp;Trabajadores!$N$79)+IF(PROY_BON="Sí",SUMIFS(J893:J893,$D893:$D893,"&lt;="&amp;Trabajadores!$N$79),0),IF($F893="Cese",I893+IF(PROY_BON="Sí",J893,0),0))</f>
        <v>0</v>
      </c>
      <c r="T893" s="19" t="n">
        <f aca="false">0</f>
        <v>0</v>
      </c>
      <c r="U893" s="19" t="n">
        <f aca="false">IF($F893="Activo",IF(Trabajadores!$J$79="Sí",L893*1,L893),IF($F893="Cese",L893,0))</f>
        <v>0</v>
      </c>
      <c r="V893" s="19" t="n">
        <f aca="false">IF(OR($F893="Activo",$F893="Cese"),M893,0)</f>
        <v>0</v>
      </c>
      <c r="W893" s="19" t="n">
        <f aca="false">IF(OR($F893="Activo",$F893="Cese"),SUM(P882:P892),0)</f>
        <v>0</v>
      </c>
      <c r="X893" s="36" t="n">
        <f aca="false">IF(OR($F893="Activo",$F893="Cese"),R893+S893+T893+U893+V893+W893,0)</f>
        <v>0</v>
      </c>
      <c r="Y893" s="19" t="n">
        <f aca="false">IF(OR($F893="Activo",$F893="Cese"),DED_FIJA,0)</f>
        <v>0</v>
      </c>
      <c r="Z893" s="36" t="n">
        <f aca="false">MAX(0,X893-Y893)</f>
        <v>0</v>
      </c>
      <c r="AA893" s="19" t="n">
        <f aca="false">IF(Z893=0,0,MAX(0,MIN(Z893,Parámetros!$G$19)-Parámetros!$F$19)*Parámetros!$E$19)</f>
        <v>0</v>
      </c>
      <c r="AB893" s="19" t="n">
        <f aca="false">IF(Z893=0,0,MAX(0,MIN(Z893,Parámetros!$G$20)-Parámetros!$F$20)*Parámetros!$E$20)</f>
        <v>0</v>
      </c>
      <c r="AC893" s="19" t="n">
        <f aca="false">IF(Z893=0,0,MAX(0,MIN(Z893,Parámetros!$G$21)-Parámetros!$F$21)*Parámetros!$E$21)</f>
        <v>0</v>
      </c>
      <c r="AD893" s="19" t="n">
        <f aca="false">IF(Z893=0,0,MAX(0,MIN(Z893,Parámetros!$G$22)-Parámetros!$F$22)*Parámetros!$E$22)</f>
        <v>0</v>
      </c>
      <c r="AE893" s="19" t="n">
        <f aca="false">IF(Z893=0,0,MAX(0,MIN(Z893,Parámetros!$G$23)-Parámetros!$F$23)*Parámetros!$E$23)</f>
        <v>0</v>
      </c>
      <c r="AF893" s="36" t="n">
        <f aca="false">SUM(AA893:AE893)</f>
        <v>0</v>
      </c>
      <c r="AG893" s="45" t="str">
        <f aca="false">IF(AM893&lt;=0,"-",INDEX(TR_TASA,MATCH(AM893,TR_DESDE,1)))</f>
        <v>-</v>
      </c>
      <c r="AH893" s="44" t="n">
        <f aca="false">IF($F893="Cese",1,IF($F893="Activo",INDEX(DIV_N,12),0))</f>
        <v>0</v>
      </c>
      <c r="AI893" s="44" t="n">
        <f aca="false">IF($F893="Cese",11,IF($F893="Activo",INDEX(DIV_HASTA,12),0))</f>
        <v>0</v>
      </c>
      <c r="AJ893" s="19" t="n">
        <f aca="false">IF(OR($F893="Activo",$F893="Cese"),SUMIFS(AV882:AV892,D882:D892,"&lt;="&amp;AI893),0)</f>
        <v>0</v>
      </c>
      <c r="AK893" s="19" t="n">
        <f aca="false">IF(OR($F893="Activo",$F893="Cese"),MAX(0,(AF893-AJ893)/AH893),0)</f>
        <v>0</v>
      </c>
      <c r="AL893" s="19" t="n">
        <f aca="false">IF(OR($F893="Activo",$F893="Cese"),K893+IF(PROY_BON="Sí",0,J893),0)</f>
        <v>0</v>
      </c>
      <c r="AM893" s="19" t="n">
        <f aca="false">IF(AL893&gt;0,MAX(0,X893+AL893-Y893),Z893)</f>
        <v>0</v>
      </c>
      <c r="AN893" s="19" t="n">
        <f aca="false">SUMPRODUCT((AM893&gt;TR_DESDE)*(AM893-TR_DESDE)*TR_INC)</f>
        <v>0</v>
      </c>
      <c r="AO893" s="19" t="n">
        <f aca="false">IF(AL893&gt;0,MAX(0,AN893-IF(TRUE(),MAX(AF893,AJ893),AF893)),0)</f>
        <v>0</v>
      </c>
      <c r="AP893" s="46" t="n">
        <f aca="false">IF(OR($F893="Activo",$F893="Cese"),ROUND(AK893+AO893,2),0)</f>
        <v>0</v>
      </c>
      <c r="AQ893" s="19" t="n">
        <f aca="false">IF(OR($F893="Activo",$F893="Cese"),MAX(0,AJ893-AN893),0)</f>
        <v>0</v>
      </c>
      <c r="AR893" s="19" t="str">
        <f aca="false">IF($B893="","",IF(COUNTIFS(RP_COD,$B893,'Retenciones Planilla'!$N$6:$N$105,"&lt;&gt;")=0,"",SUMIFS('Retenciones Planilla'!$N$6:$N$105,RP_COD,$B893)))</f>
        <v/>
      </c>
      <c r="AS893" s="19" t="str">
        <f aca="false">IF(AR893="","",AR893-AP893)</f>
        <v/>
      </c>
      <c r="AT893" s="23" t="str">
        <f aca="false">IF($B893="","",IF(NOT(OR($F893="Activo",$F893="Cese")),IF(N(AR893)=0,"—","Revisar: sin vínculo"),IF(AR893="",IF(AP893=0,"No corresponde","Sin dato planilla"),IF(ABS(AS893)&lt;=TOL,"OK",IF(AS893&gt;0,"Retuvo de más","Retuvo de menos")))))</f>
        <v/>
      </c>
      <c r="AU893" s="19" t="n">
        <f aca="false">IF(AND(BASE_RET="Planilla (si existe)",AR893&lt;&gt;""),AR893,AP893)</f>
        <v>0</v>
      </c>
      <c r="AV893" s="19" t="n">
        <f aca="false">AU893+N893</f>
        <v>0</v>
      </c>
    </row>
    <row r="894" customFormat="false" ht="15" hidden="false" customHeight="false" outlineLevel="0" collapsed="false">
      <c r="A894" s="43" t="n">
        <v>75</v>
      </c>
      <c r="B894" s="35" t="str">
        <f aca="false">IF(Trabajadores!$B$80="","",Trabajadores!$B$80)</f>
        <v/>
      </c>
      <c r="C894" s="35" t="str">
        <f aca="false">IF($B894="","",Trabajadores!$D$80)</f>
        <v/>
      </c>
      <c r="D894" s="43" t="n">
        <v>1</v>
      </c>
      <c r="E894" s="23" t="s">
        <v>298</v>
      </c>
      <c r="F894" s="23" t="str">
        <f aca="false">IF($B894="","",IF(OR(1&lt;Trabajadores!$M$80,1&gt;Trabajadores!$N$80),"No vinculado",IF(AND(1=Trabajadores!$N$80,Trabajadores!$O$80="Sí"),"Cese","Activo")))</f>
        <v/>
      </c>
      <c r="G894" s="19" t="n">
        <f aca="false">IF($B894="",0,SUMIFS(Ingresos!$O$6:$O$1505,ING_COD,$B894,ING_CLASE,"ORD"))</f>
        <v>0</v>
      </c>
      <c r="H894" s="19" t="n">
        <f aca="false">IF($B894="",0,SUMIFS(Ingresos!$O$6:$O$1505,ING_COD,$B894,ING_CLASE,"ORD",ING_COMP,"Sí"))</f>
        <v>0</v>
      </c>
      <c r="I894" s="19" t="n">
        <f aca="false">IF($B894="",0,SUMIFS(Ingresos!$O$6:$O$1505,ING_COD,$B894,ING_CLASE,"GRA"))</f>
        <v>0</v>
      </c>
      <c r="J894" s="19" t="n">
        <f aca="false">IF($B894="",0,SUMIFS(Ingresos!$O$6:$O$1505,ING_COD,$B894,ING_CLASE,"BON"))</f>
        <v>0</v>
      </c>
      <c r="K894" s="19" t="n">
        <f aca="false">IF($B894="",0,SUMIFS(Ingresos!$O$6:$O$1505,ING_COD,$B894,ING_CLASE,"EXT"))</f>
        <v>0</v>
      </c>
      <c r="L894" s="19" t="n">
        <f aca="false">IF($B894="",0,SUMIFS(Ingresos!$O$6:$O$1505,ING_COD,$B894,ING_CLASE,"OTO"))</f>
        <v>0</v>
      </c>
      <c r="M894" s="19" t="n">
        <f aca="false">IF($B894="",0,SUMIFS(Ingresos!$O$6:$O$1505,ING_COD,$B894,ING_CLASE,"OTX"))</f>
        <v>0</v>
      </c>
      <c r="N894" s="19" t="n">
        <f aca="false">IF($B894="",0,SUMIFS(Ingresos!$O$6:$O$1505,ING_COD,$B894,ING_CLASE,"RETO"))</f>
        <v>0</v>
      </c>
      <c r="O894" s="19" t="n">
        <f aca="false">IF($B894="",0,SUMIFS(Ingresos!$O$6:$O$1505,ING_COD,$B894,ING_CLASE,"INA"))</f>
        <v>0</v>
      </c>
      <c r="P894" s="19" t="n">
        <f aca="false">G894+I894+J894+K894+L894+M894</f>
        <v>0</v>
      </c>
      <c r="Q894" s="44" t="n">
        <f aca="false">IF($F894="Activo",12,IF($F894="Cese",1,0))</f>
        <v>0</v>
      </c>
      <c r="R894" s="19" t="n">
        <f aca="false">G894*Q894</f>
        <v>0</v>
      </c>
      <c r="S894" s="19" t="n">
        <f aca="false">IF($F894="Activo",SUMIFS(I894:I905,$D894:$D905,"&lt;="&amp;Trabajadores!$N$80)+IF(PROY_BON="Sí",SUMIFS(J894:J905,$D894:$D905,"&lt;="&amp;Trabajadores!$N$80),0),IF($F894="Cese",I894+IF(PROY_BON="Sí",J894,0),0))</f>
        <v>0</v>
      </c>
      <c r="T894" s="19" t="n">
        <f aca="false">IF(OR($F894&lt;&gt;"Activo",Trabajadores!$I$80="No"),0,IF(I900=0,H894*(1+IF(PROY_BON="Sí",Trabajadores!$P$80,0))*Trabajadores!$R$80/6*(Trabajadores!$N$80&gt;=7),0)+IF(I905=0,H894*(1+IF(PROY_BON="Sí",Trabajadores!$P$80,0))*Trabajadores!$S$80/6*(Trabajadores!$N$80&gt;=12),0))</f>
        <v>0</v>
      </c>
      <c r="U894" s="19" t="n">
        <f aca="false">IF($F894="Activo",IF(Trabajadores!$J$80="Sí",L894*12,L894),IF($F894="Cese",L894,0))</f>
        <v>0</v>
      </c>
      <c r="V894" s="19" t="n">
        <f aca="false">IF(OR($F894="Activo",$F894="Cese"),M894,0)</f>
        <v>0</v>
      </c>
      <c r="W894" s="19" t="n">
        <f aca="false">0</f>
        <v>0</v>
      </c>
      <c r="X894" s="36" t="n">
        <f aca="false">IF(OR($F894="Activo",$F894="Cese"),R894+S894+T894+U894+V894+W894,0)</f>
        <v>0</v>
      </c>
      <c r="Y894" s="19" t="n">
        <f aca="false">IF(OR($F894="Activo",$F894="Cese"),DED_FIJA,0)</f>
        <v>0</v>
      </c>
      <c r="Z894" s="36" t="n">
        <f aca="false">MAX(0,X894-Y894)</f>
        <v>0</v>
      </c>
      <c r="AA894" s="19" t="n">
        <f aca="false">IF(Z894=0,0,MAX(0,MIN(Z894,Parámetros!$G$19)-Parámetros!$F$19)*Parámetros!$E$19)</f>
        <v>0</v>
      </c>
      <c r="AB894" s="19" t="n">
        <f aca="false">IF(Z894=0,0,MAX(0,MIN(Z894,Parámetros!$G$20)-Parámetros!$F$20)*Parámetros!$E$20)</f>
        <v>0</v>
      </c>
      <c r="AC894" s="19" t="n">
        <f aca="false">IF(Z894=0,0,MAX(0,MIN(Z894,Parámetros!$G$21)-Parámetros!$F$21)*Parámetros!$E$21)</f>
        <v>0</v>
      </c>
      <c r="AD894" s="19" t="n">
        <f aca="false">IF(Z894=0,0,MAX(0,MIN(Z894,Parámetros!$G$22)-Parámetros!$F$22)*Parámetros!$E$22)</f>
        <v>0</v>
      </c>
      <c r="AE894" s="19" t="n">
        <f aca="false">IF(Z894=0,0,MAX(0,MIN(Z894,Parámetros!$G$23)-Parámetros!$F$23)*Parámetros!$E$23)</f>
        <v>0</v>
      </c>
      <c r="AF894" s="36" t="n">
        <f aca="false">SUM(AA894:AE894)</f>
        <v>0</v>
      </c>
      <c r="AG894" s="45" t="str">
        <f aca="false">IF(AM894&lt;=0,"-",INDEX(TR_TASA,MATCH(AM894,TR_DESDE,1)))</f>
        <v>-</v>
      </c>
      <c r="AH894" s="44" t="n">
        <f aca="false">IF($F894="Cese",1,IF($F894="Activo",INDEX(DIV_N,1),0))</f>
        <v>0</v>
      </c>
      <c r="AI894" s="44" t="n">
        <f aca="false">IF($F894="Cese",0,IF($F894="Activo",INDEX(DIV_HASTA,1),0))</f>
        <v>0</v>
      </c>
      <c r="AJ894" s="19" t="n">
        <f aca="false">0</f>
        <v>0</v>
      </c>
      <c r="AK894" s="19" t="n">
        <f aca="false">IF(OR($F894="Activo",$F894="Cese"),MAX(0,(AF894-AJ894)/AH894),0)</f>
        <v>0</v>
      </c>
      <c r="AL894" s="19" t="n">
        <f aca="false">IF(OR($F894="Activo",$F894="Cese"),K894+IF(PROY_BON="Sí",0,J894),0)</f>
        <v>0</v>
      </c>
      <c r="AM894" s="19" t="n">
        <f aca="false">IF(AL894&gt;0,MAX(0,X894+AL894-Y894),Z894)</f>
        <v>0</v>
      </c>
      <c r="AN894" s="19" t="n">
        <f aca="false">SUMPRODUCT((AM894&gt;TR_DESDE)*(AM894-TR_DESDE)*TR_INC)</f>
        <v>0</v>
      </c>
      <c r="AO894" s="19" t="n">
        <f aca="false">IF(AL894&gt;0,MAX(0,AN894-IF($F894="Cese",MAX(AF894,AJ894),AF894)),0)</f>
        <v>0</v>
      </c>
      <c r="AP894" s="46" t="n">
        <f aca="false">IF(OR($F894="Activo",$F894="Cese"),ROUND(AK894+AO894,2),0)</f>
        <v>0</v>
      </c>
      <c r="AQ894" s="19" t="n">
        <f aca="false">IF($F894="Cese",MAX(0,AJ894-AN894),0)</f>
        <v>0</v>
      </c>
      <c r="AR894" s="19" t="str">
        <f aca="false">IF($B894="","",IF(COUNTIFS(RP_COD,$B894,'Retenciones Planilla'!$C$6:$C$105,"&lt;&gt;")=0,"",SUMIFS('Retenciones Planilla'!$C$6:$C$105,RP_COD,$B894)))</f>
        <v/>
      </c>
      <c r="AS894" s="19" t="str">
        <f aca="false">IF(AR894="","",AR894-AP894)</f>
        <v/>
      </c>
      <c r="AT894" s="23" t="str">
        <f aca="false">IF($B894="","",IF(NOT(OR($F894="Activo",$F894="Cese")),IF(N(AR894)=0,"—","Revisar: sin vínculo"),IF(AR894="",IF(AP894=0,"No corresponde","Sin dato planilla"),IF(ABS(AS894)&lt;=TOL,"OK",IF(AS894&gt;0,"Retuvo de más","Retuvo de menos")))))</f>
        <v/>
      </c>
      <c r="AU894" s="19" t="n">
        <f aca="false">IF(AND(BASE_RET="Planilla (si existe)",AR894&lt;&gt;""),AR894,AP894)</f>
        <v>0</v>
      </c>
      <c r="AV894" s="19" t="n">
        <f aca="false">AU894+N894</f>
        <v>0</v>
      </c>
    </row>
    <row r="895" customFormat="false" ht="15" hidden="false" customHeight="false" outlineLevel="0" collapsed="false">
      <c r="A895" s="43" t="n">
        <v>75</v>
      </c>
      <c r="B895" s="35" t="str">
        <f aca="false">IF(Trabajadores!$B$80="","",Trabajadores!$B$80)</f>
        <v/>
      </c>
      <c r="C895" s="35" t="str">
        <f aca="false">IF($B895="","",Trabajadores!$D$80)</f>
        <v/>
      </c>
      <c r="D895" s="43" t="n">
        <v>2</v>
      </c>
      <c r="E895" s="23" t="s">
        <v>299</v>
      </c>
      <c r="F895" s="23" t="str">
        <f aca="false">IF($B895="","",IF(OR(2&lt;Trabajadores!$M$80,2&gt;Trabajadores!$N$80),"No vinculado",IF(AND(2=Trabajadores!$N$80,Trabajadores!$O$80="Sí"),"Cese","Activo")))</f>
        <v/>
      </c>
      <c r="G895" s="19" t="n">
        <f aca="false">IF($B895="",0,SUMIFS(Ingresos!$P$6:$P$1505,ING_COD,$B895,ING_CLASE,"ORD"))</f>
        <v>0</v>
      </c>
      <c r="H895" s="19" t="n">
        <f aca="false">IF($B895="",0,SUMIFS(Ingresos!$P$6:$P$1505,ING_COD,$B895,ING_CLASE,"ORD",ING_COMP,"Sí"))</f>
        <v>0</v>
      </c>
      <c r="I895" s="19" t="n">
        <f aca="false">IF($B895="",0,SUMIFS(Ingresos!$P$6:$P$1505,ING_COD,$B895,ING_CLASE,"GRA"))</f>
        <v>0</v>
      </c>
      <c r="J895" s="19" t="n">
        <f aca="false">IF($B895="",0,SUMIFS(Ingresos!$P$6:$P$1505,ING_COD,$B895,ING_CLASE,"BON"))</f>
        <v>0</v>
      </c>
      <c r="K895" s="19" t="n">
        <f aca="false">IF($B895="",0,SUMIFS(Ingresos!$P$6:$P$1505,ING_COD,$B895,ING_CLASE,"EXT"))</f>
        <v>0</v>
      </c>
      <c r="L895" s="19" t="n">
        <f aca="false">IF($B895="",0,SUMIFS(Ingresos!$P$6:$P$1505,ING_COD,$B895,ING_CLASE,"OTO"))</f>
        <v>0</v>
      </c>
      <c r="M895" s="19" t="n">
        <f aca="false">IF($B895="",0,SUMIFS(Ingresos!$P$6:$P$1505,ING_COD,$B895,ING_CLASE,"OTX"))</f>
        <v>0</v>
      </c>
      <c r="N895" s="19" t="n">
        <f aca="false">IF($B895="",0,SUMIFS(Ingresos!$P$6:$P$1505,ING_COD,$B895,ING_CLASE,"RETO"))</f>
        <v>0</v>
      </c>
      <c r="O895" s="19" t="n">
        <f aca="false">IF($B895="",0,SUMIFS(Ingresos!$P$6:$P$1505,ING_COD,$B895,ING_CLASE,"INA"))</f>
        <v>0</v>
      </c>
      <c r="P895" s="19" t="n">
        <f aca="false">G895+I895+J895+K895+L895+M895</f>
        <v>0</v>
      </c>
      <c r="Q895" s="44" t="n">
        <f aca="false">IF($F895="Activo",11,IF($F895="Cese",1,0))</f>
        <v>0</v>
      </c>
      <c r="R895" s="19" t="n">
        <f aca="false">G895*Q895</f>
        <v>0</v>
      </c>
      <c r="S895" s="19" t="n">
        <f aca="false">IF($F895="Activo",SUMIFS(I895:I905,$D895:$D905,"&lt;="&amp;Trabajadores!$N$80)+IF(PROY_BON="Sí",SUMIFS(J895:J905,$D895:$D905,"&lt;="&amp;Trabajadores!$N$80),0),IF($F895="Cese",I895+IF(PROY_BON="Sí",J895,0),0))</f>
        <v>0</v>
      </c>
      <c r="T895" s="19" t="n">
        <f aca="false">IF(OR($F895&lt;&gt;"Activo",Trabajadores!$I$80="No"),0,IF(I900=0,H895*(1+IF(PROY_BON="Sí",Trabajadores!$P$80,0))*Trabajadores!$R$80/6*(Trabajadores!$N$80&gt;=7),0)+IF(I905=0,H895*(1+IF(PROY_BON="Sí",Trabajadores!$P$80,0))*Trabajadores!$S$80/6*(Trabajadores!$N$80&gt;=12),0))</f>
        <v>0</v>
      </c>
      <c r="U895" s="19" t="n">
        <f aca="false">IF($F895="Activo",IF(Trabajadores!$J$80="Sí",L895*11,L895),IF($F895="Cese",L895,0))</f>
        <v>0</v>
      </c>
      <c r="V895" s="19" t="n">
        <f aca="false">IF(OR($F895="Activo",$F895="Cese"),M895,0)</f>
        <v>0</v>
      </c>
      <c r="W895" s="19" t="n">
        <f aca="false">IF(OR($F895="Activo",$F895="Cese"),SUM(P894:P894),0)</f>
        <v>0</v>
      </c>
      <c r="X895" s="36" t="n">
        <f aca="false">IF(OR($F895="Activo",$F895="Cese"),R895+S895+T895+U895+V895+W895,0)</f>
        <v>0</v>
      </c>
      <c r="Y895" s="19" t="n">
        <f aca="false">IF(OR($F895="Activo",$F895="Cese"),DED_FIJA,0)</f>
        <v>0</v>
      </c>
      <c r="Z895" s="36" t="n">
        <f aca="false">MAX(0,X895-Y895)</f>
        <v>0</v>
      </c>
      <c r="AA895" s="19" t="n">
        <f aca="false">IF(Z895=0,0,MAX(0,MIN(Z895,Parámetros!$G$19)-Parámetros!$F$19)*Parámetros!$E$19)</f>
        <v>0</v>
      </c>
      <c r="AB895" s="19" t="n">
        <f aca="false">IF(Z895=0,0,MAX(0,MIN(Z895,Parámetros!$G$20)-Parámetros!$F$20)*Parámetros!$E$20)</f>
        <v>0</v>
      </c>
      <c r="AC895" s="19" t="n">
        <f aca="false">IF(Z895=0,0,MAX(0,MIN(Z895,Parámetros!$G$21)-Parámetros!$F$21)*Parámetros!$E$21)</f>
        <v>0</v>
      </c>
      <c r="AD895" s="19" t="n">
        <f aca="false">IF(Z895=0,0,MAX(0,MIN(Z895,Parámetros!$G$22)-Parámetros!$F$22)*Parámetros!$E$22)</f>
        <v>0</v>
      </c>
      <c r="AE895" s="19" t="n">
        <f aca="false">IF(Z895=0,0,MAX(0,MIN(Z895,Parámetros!$G$23)-Parámetros!$F$23)*Parámetros!$E$23)</f>
        <v>0</v>
      </c>
      <c r="AF895" s="36" t="n">
        <f aca="false">SUM(AA895:AE895)</f>
        <v>0</v>
      </c>
      <c r="AG895" s="45" t="str">
        <f aca="false">IF(AM895&lt;=0,"-",INDEX(TR_TASA,MATCH(AM895,TR_DESDE,1)))</f>
        <v>-</v>
      </c>
      <c r="AH895" s="44" t="n">
        <f aca="false">IF($F895="Cese",1,IF($F895="Activo",INDEX(DIV_N,2),0))</f>
        <v>0</v>
      </c>
      <c r="AI895" s="44" t="n">
        <f aca="false">IF($F895="Cese",1,IF($F895="Activo",INDEX(DIV_HASTA,2),0))</f>
        <v>0</v>
      </c>
      <c r="AJ895" s="19" t="n">
        <f aca="false">IF(OR($F895="Activo",$F895="Cese"),SUMIFS(AV894:AV894,D894:D894,"&lt;="&amp;AI895),0)</f>
        <v>0</v>
      </c>
      <c r="AK895" s="19" t="n">
        <f aca="false">IF(OR($F895="Activo",$F895="Cese"),MAX(0,(AF895-AJ895)/AH895),0)</f>
        <v>0</v>
      </c>
      <c r="AL895" s="19" t="n">
        <f aca="false">IF(OR($F895="Activo",$F895="Cese"),K895+IF(PROY_BON="Sí",0,J895),0)</f>
        <v>0</v>
      </c>
      <c r="AM895" s="19" t="n">
        <f aca="false">IF(AL895&gt;0,MAX(0,X895+AL895-Y895),Z895)</f>
        <v>0</v>
      </c>
      <c r="AN895" s="19" t="n">
        <f aca="false">SUMPRODUCT((AM895&gt;TR_DESDE)*(AM895-TR_DESDE)*TR_INC)</f>
        <v>0</v>
      </c>
      <c r="AO895" s="19" t="n">
        <f aca="false">IF(AL895&gt;0,MAX(0,AN895-IF($F895="Cese",MAX(AF895,AJ895),AF895)),0)</f>
        <v>0</v>
      </c>
      <c r="AP895" s="46" t="n">
        <f aca="false">IF(OR($F895="Activo",$F895="Cese"),ROUND(AK895+AO895,2),0)</f>
        <v>0</v>
      </c>
      <c r="AQ895" s="19" t="n">
        <f aca="false">IF($F895="Cese",MAX(0,AJ895-AN895),0)</f>
        <v>0</v>
      </c>
      <c r="AR895" s="19" t="str">
        <f aca="false">IF($B895="","",IF(COUNTIFS(RP_COD,$B895,'Retenciones Planilla'!$D$6:$D$105,"&lt;&gt;")=0,"",SUMIFS('Retenciones Planilla'!$D$6:$D$105,RP_COD,$B895)))</f>
        <v/>
      </c>
      <c r="AS895" s="19" t="str">
        <f aca="false">IF(AR895="","",AR895-AP895)</f>
        <v/>
      </c>
      <c r="AT895" s="23" t="str">
        <f aca="false">IF($B895="","",IF(NOT(OR($F895="Activo",$F895="Cese")),IF(N(AR895)=0,"—","Revisar: sin vínculo"),IF(AR895="",IF(AP895=0,"No corresponde","Sin dato planilla"),IF(ABS(AS895)&lt;=TOL,"OK",IF(AS895&gt;0,"Retuvo de más","Retuvo de menos")))))</f>
        <v/>
      </c>
      <c r="AU895" s="19" t="n">
        <f aca="false">IF(AND(BASE_RET="Planilla (si existe)",AR895&lt;&gt;""),AR895,AP895)</f>
        <v>0</v>
      </c>
      <c r="AV895" s="19" t="n">
        <f aca="false">AU895+N895</f>
        <v>0</v>
      </c>
    </row>
    <row r="896" customFormat="false" ht="15" hidden="false" customHeight="false" outlineLevel="0" collapsed="false">
      <c r="A896" s="43" t="n">
        <v>75</v>
      </c>
      <c r="B896" s="35" t="str">
        <f aca="false">IF(Trabajadores!$B$80="","",Trabajadores!$B$80)</f>
        <v/>
      </c>
      <c r="C896" s="35" t="str">
        <f aca="false">IF($B896="","",Trabajadores!$D$80)</f>
        <v/>
      </c>
      <c r="D896" s="43" t="n">
        <v>3</v>
      </c>
      <c r="E896" s="23" t="s">
        <v>300</v>
      </c>
      <c r="F896" s="23" t="str">
        <f aca="false">IF($B896="","",IF(OR(3&lt;Trabajadores!$M$80,3&gt;Trabajadores!$N$80),"No vinculado",IF(AND(3=Trabajadores!$N$80,Trabajadores!$O$80="Sí"),"Cese","Activo")))</f>
        <v/>
      </c>
      <c r="G896" s="19" t="n">
        <f aca="false">IF($B896="",0,SUMIFS(Ingresos!$Q$6:$Q$1505,ING_COD,$B896,ING_CLASE,"ORD"))</f>
        <v>0</v>
      </c>
      <c r="H896" s="19" t="n">
        <f aca="false">IF($B896="",0,SUMIFS(Ingresos!$Q$6:$Q$1505,ING_COD,$B896,ING_CLASE,"ORD",ING_COMP,"Sí"))</f>
        <v>0</v>
      </c>
      <c r="I896" s="19" t="n">
        <f aca="false">IF($B896="",0,SUMIFS(Ingresos!$Q$6:$Q$1505,ING_COD,$B896,ING_CLASE,"GRA"))</f>
        <v>0</v>
      </c>
      <c r="J896" s="19" t="n">
        <f aca="false">IF($B896="",0,SUMIFS(Ingresos!$Q$6:$Q$1505,ING_COD,$B896,ING_CLASE,"BON"))</f>
        <v>0</v>
      </c>
      <c r="K896" s="19" t="n">
        <f aca="false">IF($B896="",0,SUMIFS(Ingresos!$Q$6:$Q$1505,ING_COD,$B896,ING_CLASE,"EXT"))</f>
        <v>0</v>
      </c>
      <c r="L896" s="19" t="n">
        <f aca="false">IF($B896="",0,SUMIFS(Ingresos!$Q$6:$Q$1505,ING_COD,$B896,ING_CLASE,"OTO"))</f>
        <v>0</v>
      </c>
      <c r="M896" s="19" t="n">
        <f aca="false">IF($B896="",0,SUMIFS(Ingresos!$Q$6:$Q$1505,ING_COD,$B896,ING_CLASE,"OTX"))</f>
        <v>0</v>
      </c>
      <c r="N896" s="19" t="n">
        <f aca="false">IF($B896="",0,SUMIFS(Ingresos!$Q$6:$Q$1505,ING_COD,$B896,ING_CLASE,"RETO"))</f>
        <v>0</v>
      </c>
      <c r="O896" s="19" t="n">
        <f aca="false">IF($B896="",0,SUMIFS(Ingresos!$Q$6:$Q$1505,ING_COD,$B896,ING_CLASE,"INA"))</f>
        <v>0</v>
      </c>
      <c r="P896" s="19" t="n">
        <f aca="false">G896+I896+J896+K896+L896+M896</f>
        <v>0</v>
      </c>
      <c r="Q896" s="44" t="n">
        <f aca="false">IF($F896="Activo",10,IF($F896="Cese",1,0))</f>
        <v>0</v>
      </c>
      <c r="R896" s="19" t="n">
        <f aca="false">G896*Q896</f>
        <v>0</v>
      </c>
      <c r="S896" s="19" t="n">
        <f aca="false">IF($F896="Activo",SUMIFS(I896:I905,$D896:$D905,"&lt;="&amp;Trabajadores!$N$80)+IF(PROY_BON="Sí",SUMIFS(J896:J905,$D896:$D905,"&lt;="&amp;Trabajadores!$N$80),0),IF($F896="Cese",I896+IF(PROY_BON="Sí",J896,0),0))</f>
        <v>0</v>
      </c>
      <c r="T896" s="19" t="n">
        <f aca="false">IF(OR($F896&lt;&gt;"Activo",Trabajadores!$I$80="No"),0,IF(I900=0,H896*(1+IF(PROY_BON="Sí",Trabajadores!$P$80,0))*Trabajadores!$R$80/6*(Trabajadores!$N$80&gt;=7),0)+IF(I905=0,H896*(1+IF(PROY_BON="Sí",Trabajadores!$P$80,0))*Trabajadores!$S$80/6*(Trabajadores!$N$80&gt;=12),0))</f>
        <v>0</v>
      </c>
      <c r="U896" s="19" t="n">
        <f aca="false">IF($F896="Activo",IF(Trabajadores!$J$80="Sí",L896*10,L896),IF($F896="Cese",L896,0))</f>
        <v>0</v>
      </c>
      <c r="V896" s="19" t="n">
        <f aca="false">IF(OR($F896="Activo",$F896="Cese"),M896,0)</f>
        <v>0</v>
      </c>
      <c r="W896" s="19" t="n">
        <f aca="false">IF(OR($F896="Activo",$F896="Cese"),SUM(P894:P895),0)</f>
        <v>0</v>
      </c>
      <c r="X896" s="36" t="n">
        <f aca="false">IF(OR($F896="Activo",$F896="Cese"),R896+S896+T896+U896+V896+W896,0)</f>
        <v>0</v>
      </c>
      <c r="Y896" s="19" t="n">
        <f aca="false">IF(OR($F896="Activo",$F896="Cese"),DED_FIJA,0)</f>
        <v>0</v>
      </c>
      <c r="Z896" s="36" t="n">
        <f aca="false">MAX(0,X896-Y896)</f>
        <v>0</v>
      </c>
      <c r="AA896" s="19" t="n">
        <f aca="false">IF(Z896=0,0,MAX(0,MIN(Z896,Parámetros!$G$19)-Parámetros!$F$19)*Parámetros!$E$19)</f>
        <v>0</v>
      </c>
      <c r="AB896" s="19" t="n">
        <f aca="false">IF(Z896=0,0,MAX(0,MIN(Z896,Parámetros!$G$20)-Parámetros!$F$20)*Parámetros!$E$20)</f>
        <v>0</v>
      </c>
      <c r="AC896" s="19" t="n">
        <f aca="false">IF(Z896=0,0,MAX(0,MIN(Z896,Parámetros!$G$21)-Parámetros!$F$21)*Parámetros!$E$21)</f>
        <v>0</v>
      </c>
      <c r="AD896" s="19" t="n">
        <f aca="false">IF(Z896=0,0,MAX(0,MIN(Z896,Parámetros!$G$22)-Parámetros!$F$22)*Parámetros!$E$22)</f>
        <v>0</v>
      </c>
      <c r="AE896" s="19" t="n">
        <f aca="false">IF(Z896=0,0,MAX(0,MIN(Z896,Parámetros!$G$23)-Parámetros!$F$23)*Parámetros!$E$23)</f>
        <v>0</v>
      </c>
      <c r="AF896" s="36" t="n">
        <f aca="false">SUM(AA896:AE896)</f>
        <v>0</v>
      </c>
      <c r="AG896" s="45" t="str">
        <f aca="false">IF(AM896&lt;=0,"-",INDEX(TR_TASA,MATCH(AM896,TR_DESDE,1)))</f>
        <v>-</v>
      </c>
      <c r="AH896" s="44" t="n">
        <f aca="false">IF($F896="Cese",1,IF($F896="Activo",INDEX(DIV_N,3),0))</f>
        <v>0</v>
      </c>
      <c r="AI896" s="44" t="n">
        <f aca="false">IF($F896="Cese",2,IF($F896="Activo",INDEX(DIV_HASTA,3),0))</f>
        <v>0</v>
      </c>
      <c r="AJ896" s="19" t="n">
        <f aca="false">IF(OR($F896="Activo",$F896="Cese"),SUMIFS(AV894:AV895,D894:D895,"&lt;="&amp;AI896),0)</f>
        <v>0</v>
      </c>
      <c r="AK896" s="19" t="n">
        <f aca="false">IF(OR($F896="Activo",$F896="Cese"),MAX(0,(AF896-AJ896)/AH896),0)</f>
        <v>0</v>
      </c>
      <c r="AL896" s="19" t="n">
        <f aca="false">IF(OR($F896="Activo",$F896="Cese"),K896+IF(PROY_BON="Sí",0,J896),0)</f>
        <v>0</v>
      </c>
      <c r="AM896" s="19" t="n">
        <f aca="false">IF(AL896&gt;0,MAX(0,X896+AL896-Y896),Z896)</f>
        <v>0</v>
      </c>
      <c r="AN896" s="19" t="n">
        <f aca="false">SUMPRODUCT((AM896&gt;TR_DESDE)*(AM896-TR_DESDE)*TR_INC)</f>
        <v>0</v>
      </c>
      <c r="AO896" s="19" t="n">
        <f aca="false">IF(AL896&gt;0,MAX(0,AN896-IF($F896="Cese",MAX(AF896,AJ896),AF896)),0)</f>
        <v>0</v>
      </c>
      <c r="AP896" s="46" t="n">
        <f aca="false">IF(OR($F896="Activo",$F896="Cese"),ROUND(AK896+AO896,2),0)</f>
        <v>0</v>
      </c>
      <c r="AQ896" s="19" t="n">
        <f aca="false">IF($F896="Cese",MAX(0,AJ896-AN896),0)</f>
        <v>0</v>
      </c>
      <c r="AR896" s="19" t="str">
        <f aca="false">IF($B896="","",IF(COUNTIFS(RP_COD,$B896,'Retenciones Planilla'!$E$6:$E$105,"&lt;&gt;")=0,"",SUMIFS('Retenciones Planilla'!$E$6:$E$105,RP_COD,$B896)))</f>
        <v/>
      </c>
      <c r="AS896" s="19" t="str">
        <f aca="false">IF(AR896="","",AR896-AP896)</f>
        <v/>
      </c>
      <c r="AT896" s="23" t="str">
        <f aca="false">IF($B896="","",IF(NOT(OR($F896="Activo",$F896="Cese")),IF(N(AR896)=0,"—","Revisar: sin vínculo"),IF(AR896="",IF(AP896=0,"No corresponde","Sin dato planilla"),IF(ABS(AS896)&lt;=TOL,"OK",IF(AS896&gt;0,"Retuvo de más","Retuvo de menos")))))</f>
        <v/>
      </c>
      <c r="AU896" s="19" t="n">
        <f aca="false">IF(AND(BASE_RET="Planilla (si existe)",AR896&lt;&gt;""),AR896,AP896)</f>
        <v>0</v>
      </c>
      <c r="AV896" s="19" t="n">
        <f aca="false">AU896+N896</f>
        <v>0</v>
      </c>
    </row>
    <row r="897" customFormat="false" ht="15" hidden="false" customHeight="false" outlineLevel="0" collapsed="false">
      <c r="A897" s="43" t="n">
        <v>75</v>
      </c>
      <c r="B897" s="35" t="str">
        <f aca="false">IF(Trabajadores!$B$80="","",Trabajadores!$B$80)</f>
        <v/>
      </c>
      <c r="C897" s="35" t="str">
        <f aca="false">IF($B897="","",Trabajadores!$D$80)</f>
        <v/>
      </c>
      <c r="D897" s="43" t="n">
        <v>4</v>
      </c>
      <c r="E897" s="23" t="s">
        <v>301</v>
      </c>
      <c r="F897" s="23" t="str">
        <f aca="false">IF($B897="","",IF(OR(4&lt;Trabajadores!$M$80,4&gt;Trabajadores!$N$80),"No vinculado",IF(AND(4=Trabajadores!$N$80,Trabajadores!$O$80="Sí"),"Cese","Activo")))</f>
        <v/>
      </c>
      <c r="G897" s="19" t="n">
        <f aca="false">IF($B897="",0,SUMIFS(Ingresos!$R$6:$R$1505,ING_COD,$B897,ING_CLASE,"ORD"))</f>
        <v>0</v>
      </c>
      <c r="H897" s="19" t="n">
        <f aca="false">IF($B897="",0,SUMIFS(Ingresos!$R$6:$R$1505,ING_COD,$B897,ING_CLASE,"ORD",ING_COMP,"Sí"))</f>
        <v>0</v>
      </c>
      <c r="I897" s="19" t="n">
        <f aca="false">IF($B897="",0,SUMIFS(Ingresos!$R$6:$R$1505,ING_COD,$B897,ING_CLASE,"GRA"))</f>
        <v>0</v>
      </c>
      <c r="J897" s="19" t="n">
        <f aca="false">IF($B897="",0,SUMIFS(Ingresos!$R$6:$R$1505,ING_COD,$B897,ING_CLASE,"BON"))</f>
        <v>0</v>
      </c>
      <c r="K897" s="19" t="n">
        <f aca="false">IF($B897="",0,SUMIFS(Ingresos!$R$6:$R$1505,ING_COD,$B897,ING_CLASE,"EXT"))</f>
        <v>0</v>
      </c>
      <c r="L897" s="19" t="n">
        <f aca="false">IF($B897="",0,SUMIFS(Ingresos!$R$6:$R$1505,ING_COD,$B897,ING_CLASE,"OTO"))</f>
        <v>0</v>
      </c>
      <c r="M897" s="19" t="n">
        <f aca="false">IF($B897="",0,SUMIFS(Ingresos!$R$6:$R$1505,ING_COD,$B897,ING_CLASE,"OTX"))</f>
        <v>0</v>
      </c>
      <c r="N897" s="19" t="n">
        <f aca="false">IF($B897="",0,SUMIFS(Ingresos!$R$6:$R$1505,ING_COD,$B897,ING_CLASE,"RETO"))</f>
        <v>0</v>
      </c>
      <c r="O897" s="19" t="n">
        <f aca="false">IF($B897="",0,SUMIFS(Ingresos!$R$6:$R$1505,ING_COD,$B897,ING_CLASE,"INA"))</f>
        <v>0</v>
      </c>
      <c r="P897" s="19" t="n">
        <f aca="false">G897+I897+J897+K897+L897+M897</f>
        <v>0</v>
      </c>
      <c r="Q897" s="44" t="n">
        <f aca="false">IF($F897="Activo",9,IF($F897="Cese",1,0))</f>
        <v>0</v>
      </c>
      <c r="R897" s="19" t="n">
        <f aca="false">G897*Q897</f>
        <v>0</v>
      </c>
      <c r="S897" s="19" t="n">
        <f aca="false">IF($F897="Activo",SUMIFS(I897:I905,$D897:$D905,"&lt;="&amp;Trabajadores!$N$80)+IF(PROY_BON="Sí",SUMIFS(J897:J905,$D897:$D905,"&lt;="&amp;Trabajadores!$N$80),0),IF($F897="Cese",I897+IF(PROY_BON="Sí",J897,0),0))</f>
        <v>0</v>
      </c>
      <c r="T897" s="19" t="n">
        <f aca="false">IF(OR($F897&lt;&gt;"Activo",Trabajadores!$I$80="No"),0,IF(I900=0,H897*(1+IF(PROY_BON="Sí",Trabajadores!$P$80,0))*Trabajadores!$R$80/6*(Trabajadores!$N$80&gt;=7),0)+IF(I905=0,H897*(1+IF(PROY_BON="Sí",Trabajadores!$P$80,0))*Trabajadores!$S$80/6*(Trabajadores!$N$80&gt;=12),0))</f>
        <v>0</v>
      </c>
      <c r="U897" s="19" t="n">
        <f aca="false">IF($F897="Activo",IF(Trabajadores!$J$80="Sí",L897*9,L897),IF($F897="Cese",L897,0))</f>
        <v>0</v>
      </c>
      <c r="V897" s="19" t="n">
        <f aca="false">IF(OR($F897="Activo",$F897="Cese"),M897,0)</f>
        <v>0</v>
      </c>
      <c r="W897" s="19" t="n">
        <f aca="false">IF(OR($F897="Activo",$F897="Cese"),SUM(P894:P896),0)</f>
        <v>0</v>
      </c>
      <c r="X897" s="36" t="n">
        <f aca="false">IF(OR($F897="Activo",$F897="Cese"),R897+S897+T897+U897+V897+W897,0)</f>
        <v>0</v>
      </c>
      <c r="Y897" s="19" t="n">
        <f aca="false">IF(OR($F897="Activo",$F897="Cese"),DED_FIJA,0)</f>
        <v>0</v>
      </c>
      <c r="Z897" s="36" t="n">
        <f aca="false">MAX(0,X897-Y897)</f>
        <v>0</v>
      </c>
      <c r="AA897" s="19" t="n">
        <f aca="false">IF(Z897=0,0,MAX(0,MIN(Z897,Parámetros!$G$19)-Parámetros!$F$19)*Parámetros!$E$19)</f>
        <v>0</v>
      </c>
      <c r="AB897" s="19" t="n">
        <f aca="false">IF(Z897=0,0,MAX(0,MIN(Z897,Parámetros!$G$20)-Parámetros!$F$20)*Parámetros!$E$20)</f>
        <v>0</v>
      </c>
      <c r="AC897" s="19" t="n">
        <f aca="false">IF(Z897=0,0,MAX(0,MIN(Z897,Parámetros!$G$21)-Parámetros!$F$21)*Parámetros!$E$21)</f>
        <v>0</v>
      </c>
      <c r="AD897" s="19" t="n">
        <f aca="false">IF(Z897=0,0,MAX(0,MIN(Z897,Parámetros!$G$22)-Parámetros!$F$22)*Parámetros!$E$22)</f>
        <v>0</v>
      </c>
      <c r="AE897" s="19" t="n">
        <f aca="false">IF(Z897=0,0,MAX(0,MIN(Z897,Parámetros!$G$23)-Parámetros!$F$23)*Parámetros!$E$23)</f>
        <v>0</v>
      </c>
      <c r="AF897" s="36" t="n">
        <f aca="false">SUM(AA897:AE897)</f>
        <v>0</v>
      </c>
      <c r="AG897" s="45" t="str">
        <f aca="false">IF(AM897&lt;=0,"-",INDEX(TR_TASA,MATCH(AM897,TR_DESDE,1)))</f>
        <v>-</v>
      </c>
      <c r="AH897" s="44" t="n">
        <f aca="false">IF($F897="Cese",1,IF($F897="Activo",INDEX(DIV_N,4),0))</f>
        <v>0</v>
      </c>
      <c r="AI897" s="44" t="n">
        <f aca="false">IF($F897="Cese",3,IF($F897="Activo",INDEX(DIV_HASTA,4),0))</f>
        <v>0</v>
      </c>
      <c r="AJ897" s="19" t="n">
        <f aca="false">IF(OR($F897="Activo",$F897="Cese"),SUMIFS(AV894:AV896,D894:D896,"&lt;="&amp;AI897),0)</f>
        <v>0</v>
      </c>
      <c r="AK897" s="19" t="n">
        <f aca="false">IF(OR($F897="Activo",$F897="Cese"),MAX(0,(AF897-AJ897)/AH897),0)</f>
        <v>0</v>
      </c>
      <c r="AL897" s="19" t="n">
        <f aca="false">IF(OR($F897="Activo",$F897="Cese"),K897+IF(PROY_BON="Sí",0,J897),0)</f>
        <v>0</v>
      </c>
      <c r="AM897" s="19" t="n">
        <f aca="false">IF(AL897&gt;0,MAX(0,X897+AL897-Y897),Z897)</f>
        <v>0</v>
      </c>
      <c r="AN897" s="19" t="n">
        <f aca="false">SUMPRODUCT((AM897&gt;TR_DESDE)*(AM897-TR_DESDE)*TR_INC)</f>
        <v>0</v>
      </c>
      <c r="AO897" s="19" t="n">
        <f aca="false">IF(AL897&gt;0,MAX(0,AN897-IF($F897="Cese",MAX(AF897,AJ897),AF897)),0)</f>
        <v>0</v>
      </c>
      <c r="AP897" s="46" t="n">
        <f aca="false">IF(OR($F897="Activo",$F897="Cese"),ROUND(AK897+AO897,2),0)</f>
        <v>0</v>
      </c>
      <c r="AQ897" s="19" t="n">
        <f aca="false">IF($F897="Cese",MAX(0,AJ897-AN897),0)</f>
        <v>0</v>
      </c>
      <c r="AR897" s="19" t="str">
        <f aca="false">IF($B897="","",IF(COUNTIFS(RP_COD,$B897,'Retenciones Planilla'!$F$6:$F$105,"&lt;&gt;")=0,"",SUMIFS('Retenciones Planilla'!$F$6:$F$105,RP_COD,$B897)))</f>
        <v/>
      </c>
      <c r="AS897" s="19" t="str">
        <f aca="false">IF(AR897="","",AR897-AP897)</f>
        <v/>
      </c>
      <c r="AT897" s="23" t="str">
        <f aca="false">IF($B897="","",IF(NOT(OR($F897="Activo",$F897="Cese")),IF(N(AR897)=0,"—","Revisar: sin vínculo"),IF(AR897="",IF(AP897=0,"No corresponde","Sin dato planilla"),IF(ABS(AS897)&lt;=TOL,"OK",IF(AS897&gt;0,"Retuvo de más","Retuvo de menos")))))</f>
        <v/>
      </c>
      <c r="AU897" s="19" t="n">
        <f aca="false">IF(AND(BASE_RET="Planilla (si existe)",AR897&lt;&gt;""),AR897,AP897)</f>
        <v>0</v>
      </c>
      <c r="AV897" s="19" t="n">
        <f aca="false">AU897+N897</f>
        <v>0</v>
      </c>
    </row>
    <row r="898" customFormat="false" ht="15" hidden="false" customHeight="false" outlineLevel="0" collapsed="false">
      <c r="A898" s="43" t="n">
        <v>75</v>
      </c>
      <c r="B898" s="35" t="str">
        <f aca="false">IF(Trabajadores!$B$80="","",Trabajadores!$B$80)</f>
        <v/>
      </c>
      <c r="C898" s="35" t="str">
        <f aca="false">IF($B898="","",Trabajadores!$D$80)</f>
        <v/>
      </c>
      <c r="D898" s="43" t="n">
        <v>5</v>
      </c>
      <c r="E898" s="23" t="s">
        <v>302</v>
      </c>
      <c r="F898" s="23" t="str">
        <f aca="false">IF($B898="","",IF(OR(5&lt;Trabajadores!$M$80,5&gt;Trabajadores!$N$80),"No vinculado",IF(AND(5=Trabajadores!$N$80,Trabajadores!$O$80="Sí"),"Cese","Activo")))</f>
        <v/>
      </c>
      <c r="G898" s="19" t="n">
        <f aca="false">IF($B898="",0,SUMIFS(Ingresos!$S$6:$S$1505,ING_COD,$B898,ING_CLASE,"ORD"))</f>
        <v>0</v>
      </c>
      <c r="H898" s="19" t="n">
        <f aca="false">IF($B898="",0,SUMIFS(Ingresos!$S$6:$S$1505,ING_COD,$B898,ING_CLASE,"ORD",ING_COMP,"Sí"))</f>
        <v>0</v>
      </c>
      <c r="I898" s="19" t="n">
        <f aca="false">IF($B898="",0,SUMIFS(Ingresos!$S$6:$S$1505,ING_COD,$B898,ING_CLASE,"GRA"))</f>
        <v>0</v>
      </c>
      <c r="J898" s="19" t="n">
        <f aca="false">IF($B898="",0,SUMIFS(Ingresos!$S$6:$S$1505,ING_COD,$B898,ING_CLASE,"BON"))</f>
        <v>0</v>
      </c>
      <c r="K898" s="19" t="n">
        <f aca="false">IF($B898="",0,SUMIFS(Ingresos!$S$6:$S$1505,ING_COD,$B898,ING_CLASE,"EXT"))</f>
        <v>0</v>
      </c>
      <c r="L898" s="19" t="n">
        <f aca="false">IF($B898="",0,SUMIFS(Ingresos!$S$6:$S$1505,ING_COD,$B898,ING_CLASE,"OTO"))</f>
        <v>0</v>
      </c>
      <c r="M898" s="19" t="n">
        <f aca="false">IF($B898="",0,SUMIFS(Ingresos!$S$6:$S$1505,ING_COD,$B898,ING_CLASE,"OTX"))</f>
        <v>0</v>
      </c>
      <c r="N898" s="19" t="n">
        <f aca="false">IF($B898="",0,SUMIFS(Ingresos!$S$6:$S$1505,ING_COD,$B898,ING_CLASE,"RETO"))</f>
        <v>0</v>
      </c>
      <c r="O898" s="19" t="n">
        <f aca="false">IF($B898="",0,SUMIFS(Ingresos!$S$6:$S$1505,ING_COD,$B898,ING_CLASE,"INA"))</f>
        <v>0</v>
      </c>
      <c r="P898" s="19" t="n">
        <f aca="false">G898+I898+J898+K898+L898+M898</f>
        <v>0</v>
      </c>
      <c r="Q898" s="44" t="n">
        <f aca="false">IF($F898="Activo",8,IF($F898="Cese",1,0))</f>
        <v>0</v>
      </c>
      <c r="R898" s="19" t="n">
        <f aca="false">G898*Q898</f>
        <v>0</v>
      </c>
      <c r="S898" s="19" t="n">
        <f aca="false">IF($F898="Activo",SUMIFS(I898:I905,$D898:$D905,"&lt;="&amp;Trabajadores!$N$80)+IF(PROY_BON="Sí",SUMIFS(J898:J905,$D898:$D905,"&lt;="&amp;Trabajadores!$N$80),0),IF($F898="Cese",I898+IF(PROY_BON="Sí",J898,0),0))</f>
        <v>0</v>
      </c>
      <c r="T898" s="19" t="n">
        <f aca="false">IF(OR($F898&lt;&gt;"Activo",Trabajadores!$I$80="No"),0,IF(I900=0,H898*(1+IF(PROY_BON="Sí",Trabajadores!$P$80,0))*Trabajadores!$R$80/6*(Trabajadores!$N$80&gt;=7),0)+IF(I905=0,H898*(1+IF(PROY_BON="Sí",Trabajadores!$P$80,0))*Trabajadores!$S$80/6*(Trabajadores!$N$80&gt;=12),0))</f>
        <v>0</v>
      </c>
      <c r="U898" s="19" t="n">
        <f aca="false">IF($F898="Activo",IF(Trabajadores!$J$80="Sí",L898*8,L898),IF($F898="Cese",L898,0))</f>
        <v>0</v>
      </c>
      <c r="V898" s="19" t="n">
        <f aca="false">IF(OR($F898="Activo",$F898="Cese"),M898,0)</f>
        <v>0</v>
      </c>
      <c r="W898" s="19" t="n">
        <f aca="false">IF(OR($F898="Activo",$F898="Cese"),SUM(P894:P897),0)</f>
        <v>0</v>
      </c>
      <c r="X898" s="36" t="n">
        <f aca="false">IF(OR($F898="Activo",$F898="Cese"),R898+S898+T898+U898+V898+W898,0)</f>
        <v>0</v>
      </c>
      <c r="Y898" s="19" t="n">
        <f aca="false">IF(OR($F898="Activo",$F898="Cese"),DED_FIJA,0)</f>
        <v>0</v>
      </c>
      <c r="Z898" s="36" t="n">
        <f aca="false">MAX(0,X898-Y898)</f>
        <v>0</v>
      </c>
      <c r="AA898" s="19" t="n">
        <f aca="false">IF(Z898=0,0,MAX(0,MIN(Z898,Parámetros!$G$19)-Parámetros!$F$19)*Parámetros!$E$19)</f>
        <v>0</v>
      </c>
      <c r="AB898" s="19" t="n">
        <f aca="false">IF(Z898=0,0,MAX(0,MIN(Z898,Parámetros!$G$20)-Parámetros!$F$20)*Parámetros!$E$20)</f>
        <v>0</v>
      </c>
      <c r="AC898" s="19" t="n">
        <f aca="false">IF(Z898=0,0,MAX(0,MIN(Z898,Parámetros!$G$21)-Parámetros!$F$21)*Parámetros!$E$21)</f>
        <v>0</v>
      </c>
      <c r="AD898" s="19" t="n">
        <f aca="false">IF(Z898=0,0,MAX(0,MIN(Z898,Parámetros!$G$22)-Parámetros!$F$22)*Parámetros!$E$22)</f>
        <v>0</v>
      </c>
      <c r="AE898" s="19" t="n">
        <f aca="false">IF(Z898=0,0,MAX(0,MIN(Z898,Parámetros!$G$23)-Parámetros!$F$23)*Parámetros!$E$23)</f>
        <v>0</v>
      </c>
      <c r="AF898" s="36" t="n">
        <f aca="false">SUM(AA898:AE898)</f>
        <v>0</v>
      </c>
      <c r="AG898" s="45" t="str">
        <f aca="false">IF(AM898&lt;=0,"-",INDEX(TR_TASA,MATCH(AM898,TR_DESDE,1)))</f>
        <v>-</v>
      </c>
      <c r="AH898" s="44" t="n">
        <f aca="false">IF($F898="Cese",1,IF($F898="Activo",INDEX(DIV_N,5),0))</f>
        <v>0</v>
      </c>
      <c r="AI898" s="44" t="n">
        <f aca="false">IF($F898="Cese",4,IF($F898="Activo",INDEX(DIV_HASTA,5),0))</f>
        <v>0</v>
      </c>
      <c r="AJ898" s="19" t="n">
        <f aca="false">IF(OR($F898="Activo",$F898="Cese"),SUMIFS(AV894:AV897,D894:D897,"&lt;="&amp;AI898),0)</f>
        <v>0</v>
      </c>
      <c r="AK898" s="19" t="n">
        <f aca="false">IF(OR($F898="Activo",$F898="Cese"),MAX(0,(AF898-AJ898)/AH898),0)</f>
        <v>0</v>
      </c>
      <c r="AL898" s="19" t="n">
        <f aca="false">IF(OR($F898="Activo",$F898="Cese"),K898+IF(PROY_BON="Sí",0,J898),0)</f>
        <v>0</v>
      </c>
      <c r="AM898" s="19" t="n">
        <f aca="false">IF(AL898&gt;0,MAX(0,X898+AL898-Y898),Z898)</f>
        <v>0</v>
      </c>
      <c r="AN898" s="19" t="n">
        <f aca="false">SUMPRODUCT((AM898&gt;TR_DESDE)*(AM898-TR_DESDE)*TR_INC)</f>
        <v>0</v>
      </c>
      <c r="AO898" s="19" t="n">
        <f aca="false">IF(AL898&gt;0,MAX(0,AN898-IF($F898="Cese",MAX(AF898,AJ898),AF898)),0)</f>
        <v>0</v>
      </c>
      <c r="AP898" s="46" t="n">
        <f aca="false">IF(OR($F898="Activo",$F898="Cese"),ROUND(AK898+AO898,2),0)</f>
        <v>0</v>
      </c>
      <c r="AQ898" s="19" t="n">
        <f aca="false">IF($F898="Cese",MAX(0,AJ898-AN898),0)</f>
        <v>0</v>
      </c>
      <c r="AR898" s="19" t="str">
        <f aca="false">IF($B898="","",IF(COUNTIFS(RP_COD,$B898,'Retenciones Planilla'!$G$6:$G$105,"&lt;&gt;")=0,"",SUMIFS('Retenciones Planilla'!$G$6:$G$105,RP_COD,$B898)))</f>
        <v/>
      </c>
      <c r="AS898" s="19" t="str">
        <f aca="false">IF(AR898="","",AR898-AP898)</f>
        <v/>
      </c>
      <c r="AT898" s="23" t="str">
        <f aca="false">IF($B898="","",IF(NOT(OR($F898="Activo",$F898="Cese")),IF(N(AR898)=0,"—","Revisar: sin vínculo"),IF(AR898="",IF(AP898=0,"No corresponde","Sin dato planilla"),IF(ABS(AS898)&lt;=TOL,"OK",IF(AS898&gt;0,"Retuvo de más","Retuvo de menos")))))</f>
        <v/>
      </c>
      <c r="AU898" s="19" t="n">
        <f aca="false">IF(AND(BASE_RET="Planilla (si existe)",AR898&lt;&gt;""),AR898,AP898)</f>
        <v>0</v>
      </c>
      <c r="AV898" s="19" t="n">
        <f aca="false">AU898+N898</f>
        <v>0</v>
      </c>
    </row>
    <row r="899" customFormat="false" ht="15" hidden="false" customHeight="false" outlineLevel="0" collapsed="false">
      <c r="A899" s="43" t="n">
        <v>75</v>
      </c>
      <c r="B899" s="35" t="str">
        <f aca="false">IF(Trabajadores!$B$80="","",Trabajadores!$B$80)</f>
        <v/>
      </c>
      <c r="C899" s="35" t="str">
        <f aca="false">IF($B899="","",Trabajadores!$D$80)</f>
        <v/>
      </c>
      <c r="D899" s="43" t="n">
        <v>6</v>
      </c>
      <c r="E899" s="23" t="s">
        <v>303</v>
      </c>
      <c r="F899" s="23" t="str">
        <f aca="false">IF($B899="","",IF(OR(6&lt;Trabajadores!$M$80,6&gt;Trabajadores!$N$80),"No vinculado",IF(AND(6=Trabajadores!$N$80,Trabajadores!$O$80="Sí"),"Cese","Activo")))</f>
        <v/>
      </c>
      <c r="G899" s="19" t="n">
        <f aca="false">IF($B899="",0,SUMIFS(Ingresos!$T$6:$T$1505,ING_COD,$B899,ING_CLASE,"ORD"))</f>
        <v>0</v>
      </c>
      <c r="H899" s="19" t="n">
        <f aca="false">IF($B899="",0,SUMIFS(Ingresos!$T$6:$T$1505,ING_COD,$B899,ING_CLASE,"ORD",ING_COMP,"Sí"))</f>
        <v>0</v>
      </c>
      <c r="I899" s="19" t="n">
        <f aca="false">IF($B899="",0,SUMIFS(Ingresos!$T$6:$T$1505,ING_COD,$B899,ING_CLASE,"GRA"))</f>
        <v>0</v>
      </c>
      <c r="J899" s="19" t="n">
        <f aca="false">IF($B899="",0,SUMIFS(Ingresos!$T$6:$T$1505,ING_COD,$B899,ING_CLASE,"BON"))</f>
        <v>0</v>
      </c>
      <c r="K899" s="19" t="n">
        <f aca="false">IF($B899="",0,SUMIFS(Ingresos!$T$6:$T$1505,ING_COD,$B899,ING_CLASE,"EXT"))</f>
        <v>0</v>
      </c>
      <c r="L899" s="19" t="n">
        <f aca="false">IF($B899="",0,SUMIFS(Ingresos!$T$6:$T$1505,ING_COD,$B899,ING_CLASE,"OTO"))</f>
        <v>0</v>
      </c>
      <c r="M899" s="19" t="n">
        <f aca="false">IF($B899="",0,SUMIFS(Ingresos!$T$6:$T$1505,ING_COD,$B899,ING_CLASE,"OTX"))</f>
        <v>0</v>
      </c>
      <c r="N899" s="19" t="n">
        <f aca="false">IF($B899="",0,SUMIFS(Ingresos!$T$6:$T$1505,ING_COD,$B899,ING_CLASE,"RETO"))</f>
        <v>0</v>
      </c>
      <c r="O899" s="19" t="n">
        <f aca="false">IF($B899="",0,SUMIFS(Ingresos!$T$6:$T$1505,ING_COD,$B899,ING_CLASE,"INA"))</f>
        <v>0</v>
      </c>
      <c r="P899" s="19" t="n">
        <f aca="false">G899+I899+J899+K899+L899+M899</f>
        <v>0</v>
      </c>
      <c r="Q899" s="44" t="n">
        <f aca="false">IF($F899="Activo",7,IF($F899="Cese",1,0))</f>
        <v>0</v>
      </c>
      <c r="R899" s="19" t="n">
        <f aca="false">G899*Q899</f>
        <v>0</v>
      </c>
      <c r="S899" s="19" t="n">
        <f aca="false">IF($F899="Activo",SUMIFS(I899:I905,$D899:$D905,"&lt;="&amp;Trabajadores!$N$80)+IF(PROY_BON="Sí",SUMIFS(J899:J905,$D899:$D905,"&lt;="&amp;Trabajadores!$N$80),0),IF($F899="Cese",I899+IF(PROY_BON="Sí",J899,0),0))</f>
        <v>0</v>
      </c>
      <c r="T899" s="19" t="n">
        <f aca="false">IF(OR($F899&lt;&gt;"Activo",Trabajadores!$I$80="No"),0,IF(I900=0,H899*(1+IF(PROY_BON="Sí",Trabajadores!$P$80,0))*Trabajadores!$R$80/6*(Trabajadores!$N$80&gt;=7),0)+IF(I905=0,H899*(1+IF(PROY_BON="Sí",Trabajadores!$P$80,0))*Trabajadores!$S$80/6*(Trabajadores!$N$80&gt;=12),0))</f>
        <v>0</v>
      </c>
      <c r="U899" s="19" t="n">
        <f aca="false">IF($F899="Activo",IF(Trabajadores!$J$80="Sí",L899*7,L899),IF($F899="Cese",L899,0))</f>
        <v>0</v>
      </c>
      <c r="V899" s="19" t="n">
        <f aca="false">IF(OR($F899="Activo",$F899="Cese"),M899,0)</f>
        <v>0</v>
      </c>
      <c r="W899" s="19" t="n">
        <f aca="false">IF(OR($F899="Activo",$F899="Cese"),SUM(P894:P898),0)</f>
        <v>0</v>
      </c>
      <c r="X899" s="36" t="n">
        <f aca="false">IF(OR($F899="Activo",$F899="Cese"),R899+S899+T899+U899+V899+W899,0)</f>
        <v>0</v>
      </c>
      <c r="Y899" s="19" t="n">
        <f aca="false">IF(OR($F899="Activo",$F899="Cese"),DED_FIJA,0)</f>
        <v>0</v>
      </c>
      <c r="Z899" s="36" t="n">
        <f aca="false">MAX(0,X899-Y899)</f>
        <v>0</v>
      </c>
      <c r="AA899" s="19" t="n">
        <f aca="false">IF(Z899=0,0,MAX(0,MIN(Z899,Parámetros!$G$19)-Parámetros!$F$19)*Parámetros!$E$19)</f>
        <v>0</v>
      </c>
      <c r="AB899" s="19" t="n">
        <f aca="false">IF(Z899=0,0,MAX(0,MIN(Z899,Parámetros!$G$20)-Parámetros!$F$20)*Parámetros!$E$20)</f>
        <v>0</v>
      </c>
      <c r="AC899" s="19" t="n">
        <f aca="false">IF(Z899=0,0,MAX(0,MIN(Z899,Parámetros!$G$21)-Parámetros!$F$21)*Parámetros!$E$21)</f>
        <v>0</v>
      </c>
      <c r="AD899" s="19" t="n">
        <f aca="false">IF(Z899=0,0,MAX(0,MIN(Z899,Parámetros!$G$22)-Parámetros!$F$22)*Parámetros!$E$22)</f>
        <v>0</v>
      </c>
      <c r="AE899" s="19" t="n">
        <f aca="false">IF(Z899=0,0,MAX(0,MIN(Z899,Parámetros!$G$23)-Parámetros!$F$23)*Parámetros!$E$23)</f>
        <v>0</v>
      </c>
      <c r="AF899" s="36" t="n">
        <f aca="false">SUM(AA899:AE899)</f>
        <v>0</v>
      </c>
      <c r="AG899" s="45" t="str">
        <f aca="false">IF(AM899&lt;=0,"-",INDEX(TR_TASA,MATCH(AM899,TR_DESDE,1)))</f>
        <v>-</v>
      </c>
      <c r="AH899" s="44" t="n">
        <f aca="false">IF($F899="Cese",1,IF($F899="Activo",INDEX(DIV_N,6),0))</f>
        <v>0</v>
      </c>
      <c r="AI899" s="44" t="n">
        <f aca="false">IF($F899="Cese",5,IF($F899="Activo",INDEX(DIV_HASTA,6),0))</f>
        <v>0</v>
      </c>
      <c r="AJ899" s="19" t="n">
        <f aca="false">IF(OR($F899="Activo",$F899="Cese"),SUMIFS(AV894:AV898,D894:D898,"&lt;="&amp;AI899),0)</f>
        <v>0</v>
      </c>
      <c r="AK899" s="19" t="n">
        <f aca="false">IF(OR($F899="Activo",$F899="Cese"),MAX(0,(AF899-AJ899)/AH899),0)</f>
        <v>0</v>
      </c>
      <c r="AL899" s="19" t="n">
        <f aca="false">IF(OR($F899="Activo",$F899="Cese"),K899+IF(PROY_BON="Sí",0,J899),0)</f>
        <v>0</v>
      </c>
      <c r="AM899" s="19" t="n">
        <f aca="false">IF(AL899&gt;0,MAX(0,X899+AL899-Y899),Z899)</f>
        <v>0</v>
      </c>
      <c r="AN899" s="19" t="n">
        <f aca="false">SUMPRODUCT((AM899&gt;TR_DESDE)*(AM899-TR_DESDE)*TR_INC)</f>
        <v>0</v>
      </c>
      <c r="AO899" s="19" t="n">
        <f aca="false">IF(AL899&gt;0,MAX(0,AN899-IF($F899="Cese",MAX(AF899,AJ899),AF899)),0)</f>
        <v>0</v>
      </c>
      <c r="AP899" s="46" t="n">
        <f aca="false">IF(OR($F899="Activo",$F899="Cese"),ROUND(AK899+AO899,2),0)</f>
        <v>0</v>
      </c>
      <c r="AQ899" s="19" t="n">
        <f aca="false">IF($F899="Cese",MAX(0,AJ899-AN899),0)</f>
        <v>0</v>
      </c>
      <c r="AR899" s="19" t="str">
        <f aca="false">IF($B899="","",IF(COUNTIFS(RP_COD,$B899,'Retenciones Planilla'!$H$6:$H$105,"&lt;&gt;")=0,"",SUMIFS('Retenciones Planilla'!$H$6:$H$105,RP_COD,$B899)))</f>
        <v/>
      </c>
      <c r="AS899" s="19" t="str">
        <f aca="false">IF(AR899="","",AR899-AP899)</f>
        <v/>
      </c>
      <c r="AT899" s="23" t="str">
        <f aca="false">IF($B899="","",IF(NOT(OR($F899="Activo",$F899="Cese")),IF(N(AR899)=0,"—","Revisar: sin vínculo"),IF(AR899="",IF(AP899=0,"No corresponde","Sin dato planilla"),IF(ABS(AS899)&lt;=TOL,"OK",IF(AS899&gt;0,"Retuvo de más","Retuvo de menos")))))</f>
        <v/>
      </c>
      <c r="AU899" s="19" t="n">
        <f aca="false">IF(AND(BASE_RET="Planilla (si existe)",AR899&lt;&gt;""),AR899,AP899)</f>
        <v>0</v>
      </c>
      <c r="AV899" s="19" t="n">
        <f aca="false">AU899+N899</f>
        <v>0</v>
      </c>
    </row>
    <row r="900" customFormat="false" ht="15" hidden="false" customHeight="false" outlineLevel="0" collapsed="false">
      <c r="A900" s="43" t="n">
        <v>75</v>
      </c>
      <c r="B900" s="35" t="str">
        <f aca="false">IF(Trabajadores!$B$80="","",Trabajadores!$B$80)</f>
        <v/>
      </c>
      <c r="C900" s="35" t="str">
        <f aca="false">IF($B900="","",Trabajadores!$D$80)</f>
        <v/>
      </c>
      <c r="D900" s="43" t="n">
        <v>7</v>
      </c>
      <c r="E900" s="23" t="s">
        <v>304</v>
      </c>
      <c r="F900" s="23" t="str">
        <f aca="false">IF($B900="","",IF(OR(7&lt;Trabajadores!$M$80,7&gt;Trabajadores!$N$80),"No vinculado",IF(AND(7=Trabajadores!$N$80,Trabajadores!$O$80="Sí"),"Cese","Activo")))</f>
        <v/>
      </c>
      <c r="G900" s="19" t="n">
        <f aca="false">IF($B900="",0,SUMIFS(Ingresos!$U$6:$U$1505,ING_COD,$B900,ING_CLASE,"ORD"))</f>
        <v>0</v>
      </c>
      <c r="H900" s="19" t="n">
        <f aca="false">IF($B900="",0,SUMIFS(Ingresos!$U$6:$U$1505,ING_COD,$B900,ING_CLASE,"ORD",ING_COMP,"Sí"))</f>
        <v>0</v>
      </c>
      <c r="I900" s="19" t="n">
        <f aca="false">IF($B900="",0,SUMIFS(Ingresos!$U$6:$U$1505,ING_COD,$B900,ING_CLASE,"GRA"))</f>
        <v>0</v>
      </c>
      <c r="J900" s="19" t="n">
        <f aca="false">IF($B900="",0,SUMIFS(Ingresos!$U$6:$U$1505,ING_COD,$B900,ING_CLASE,"BON"))</f>
        <v>0</v>
      </c>
      <c r="K900" s="19" t="n">
        <f aca="false">IF($B900="",0,SUMIFS(Ingresos!$U$6:$U$1505,ING_COD,$B900,ING_CLASE,"EXT"))</f>
        <v>0</v>
      </c>
      <c r="L900" s="19" t="n">
        <f aca="false">IF($B900="",0,SUMIFS(Ingresos!$U$6:$U$1505,ING_COD,$B900,ING_CLASE,"OTO"))</f>
        <v>0</v>
      </c>
      <c r="M900" s="19" t="n">
        <f aca="false">IF($B900="",0,SUMIFS(Ingresos!$U$6:$U$1505,ING_COD,$B900,ING_CLASE,"OTX"))</f>
        <v>0</v>
      </c>
      <c r="N900" s="19" t="n">
        <f aca="false">IF($B900="",0,SUMIFS(Ingresos!$U$6:$U$1505,ING_COD,$B900,ING_CLASE,"RETO"))</f>
        <v>0</v>
      </c>
      <c r="O900" s="19" t="n">
        <f aca="false">IF($B900="",0,SUMIFS(Ingresos!$U$6:$U$1505,ING_COD,$B900,ING_CLASE,"INA"))</f>
        <v>0</v>
      </c>
      <c r="P900" s="19" t="n">
        <f aca="false">G900+I900+J900+K900+L900+M900</f>
        <v>0</v>
      </c>
      <c r="Q900" s="44" t="n">
        <f aca="false">IF($F900="Activo",6,IF($F900="Cese",1,0))</f>
        <v>0</v>
      </c>
      <c r="R900" s="19" t="n">
        <f aca="false">G900*Q900</f>
        <v>0</v>
      </c>
      <c r="S900" s="19" t="n">
        <f aca="false">IF($F900="Activo",SUMIFS(I900:I905,$D900:$D905,"&lt;="&amp;Trabajadores!$N$80)+IF(PROY_BON="Sí",SUMIFS(J900:J905,$D900:$D905,"&lt;="&amp;Trabajadores!$N$80),0),IF($F900="Cese",I900+IF(PROY_BON="Sí",J900,0),0))</f>
        <v>0</v>
      </c>
      <c r="T900" s="19" t="n">
        <f aca="false">IF(OR($F900&lt;&gt;"Activo",Trabajadores!$I$80="No"),0,IF(I905=0,H900*(1+IF(PROY_BON="Sí",Trabajadores!$P$80,0))*Trabajadores!$S$80/6*(Trabajadores!$N$80&gt;=12),0))</f>
        <v>0</v>
      </c>
      <c r="U900" s="19" t="n">
        <f aca="false">IF($F900="Activo",IF(Trabajadores!$J$80="Sí",L900*6,L900),IF($F900="Cese",L900,0))</f>
        <v>0</v>
      </c>
      <c r="V900" s="19" t="n">
        <f aca="false">IF(OR($F900="Activo",$F900="Cese"),M900,0)</f>
        <v>0</v>
      </c>
      <c r="W900" s="19" t="n">
        <f aca="false">IF(OR($F900="Activo",$F900="Cese"),SUM(P894:P899),0)</f>
        <v>0</v>
      </c>
      <c r="X900" s="36" t="n">
        <f aca="false">IF(OR($F900="Activo",$F900="Cese"),R900+S900+T900+U900+V900+W900,0)</f>
        <v>0</v>
      </c>
      <c r="Y900" s="19" t="n">
        <f aca="false">IF(OR($F900="Activo",$F900="Cese"),DED_FIJA,0)</f>
        <v>0</v>
      </c>
      <c r="Z900" s="36" t="n">
        <f aca="false">MAX(0,X900-Y900)</f>
        <v>0</v>
      </c>
      <c r="AA900" s="19" t="n">
        <f aca="false">IF(Z900=0,0,MAX(0,MIN(Z900,Parámetros!$G$19)-Parámetros!$F$19)*Parámetros!$E$19)</f>
        <v>0</v>
      </c>
      <c r="AB900" s="19" t="n">
        <f aca="false">IF(Z900=0,0,MAX(0,MIN(Z900,Parámetros!$G$20)-Parámetros!$F$20)*Parámetros!$E$20)</f>
        <v>0</v>
      </c>
      <c r="AC900" s="19" t="n">
        <f aca="false">IF(Z900=0,0,MAX(0,MIN(Z900,Parámetros!$G$21)-Parámetros!$F$21)*Parámetros!$E$21)</f>
        <v>0</v>
      </c>
      <c r="AD900" s="19" t="n">
        <f aca="false">IF(Z900=0,0,MAX(0,MIN(Z900,Parámetros!$G$22)-Parámetros!$F$22)*Parámetros!$E$22)</f>
        <v>0</v>
      </c>
      <c r="AE900" s="19" t="n">
        <f aca="false">IF(Z900=0,0,MAX(0,MIN(Z900,Parámetros!$G$23)-Parámetros!$F$23)*Parámetros!$E$23)</f>
        <v>0</v>
      </c>
      <c r="AF900" s="36" t="n">
        <f aca="false">SUM(AA900:AE900)</f>
        <v>0</v>
      </c>
      <c r="AG900" s="45" t="str">
        <f aca="false">IF(AM900&lt;=0,"-",INDEX(TR_TASA,MATCH(AM900,TR_DESDE,1)))</f>
        <v>-</v>
      </c>
      <c r="AH900" s="44" t="n">
        <f aca="false">IF($F900="Cese",1,IF($F900="Activo",INDEX(DIV_N,7),0))</f>
        <v>0</v>
      </c>
      <c r="AI900" s="44" t="n">
        <f aca="false">IF($F900="Cese",6,IF($F900="Activo",INDEX(DIV_HASTA,7),0))</f>
        <v>0</v>
      </c>
      <c r="AJ900" s="19" t="n">
        <f aca="false">IF(OR($F900="Activo",$F900="Cese"),SUMIFS(AV894:AV899,D894:D899,"&lt;="&amp;AI900),0)</f>
        <v>0</v>
      </c>
      <c r="AK900" s="19" t="n">
        <f aca="false">IF(OR($F900="Activo",$F900="Cese"),MAX(0,(AF900-AJ900)/AH900),0)</f>
        <v>0</v>
      </c>
      <c r="AL900" s="19" t="n">
        <f aca="false">IF(OR($F900="Activo",$F900="Cese"),K900+IF(PROY_BON="Sí",0,J900),0)</f>
        <v>0</v>
      </c>
      <c r="AM900" s="19" t="n">
        <f aca="false">IF(AL900&gt;0,MAX(0,X900+AL900-Y900),Z900)</f>
        <v>0</v>
      </c>
      <c r="AN900" s="19" t="n">
        <f aca="false">SUMPRODUCT((AM900&gt;TR_DESDE)*(AM900-TR_DESDE)*TR_INC)</f>
        <v>0</v>
      </c>
      <c r="AO900" s="19" t="n">
        <f aca="false">IF(AL900&gt;0,MAX(0,AN900-IF($F900="Cese",MAX(AF900,AJ900),AF900)),0)</f>
        <v>0</v>
      </c>
      <c r="AP900" s="46" t="n">
        <f aca="false">IF(OR($F900="Activo",$F900="Cese"),ROUND(AK900+AO900,2),0)</f>
        <v>0</v>
      </c>
      <c r="AQ900" s="19" t="n">
        <f aca="false">IF($F900="Cese",MAX(0,AJ900-AN900),0)</f>
        <v>0</v>
      </c>
      <c r="AR900" s="19" t="str">
        <f aca="false">IF($B900="","",IF(COUNTIFS(RP_COD,$B900,'Retenciones Planilla'!$I$6:$I$105,"&lt;&gt;")=0,"",SUMIFS('Retenciones Planilla'!$I$6:$I$105,RP_COD,$B900)))</f>
        <v/>
      </c>
      <c r="AS900" s="19" t="str">
        <f aca="false">IF(AR900="","",AR900-AP900)</f>
        <v/>
      </c>
      <c r="AT900" s="23" t="str">
        <f aca="false">IF($B900="","",IF(NOT(OR($F900="Activo",$F900="Cese")),IF(N(AR900)=0,"—","Revisar: sin vínculo"),IF(AR900="",IF(AP900=0,"No corresponde","Sin dato planilla"),IF(ABS(AS900)&lt;=TOL,"OK",IF(AS900&gt;0,"Retuvo de más","Retuvo de menos")))))</f>
        <v/>
      </c>
      <c r="AU900" s="19" t="n">
        <f aca="false">IF(AND(BASE_RET="Planilla (si existe)",AR900&lt;&gt;""),AR900,AP900)</f>
        <v>0</v>
      </c>
      <c r="AV900" s="19" t="n">
        <f aca="false">AU900+N900</f>
        <v>0</v>
      </c>
    </row>
    <row r="901" customFormat="false" ht="15" hidden="false" customHeight="false" outlineLevel="0" collapsed="false">
      <c r="A901" s="43" t="n">
        <v>75</v>
      </c>
      <c r="B901" s="35" t="str">
        <f aca="false">IF(Trabajadores!$B$80="","",Trabajadores!$B$80)</f>
        <v/>
      </c>
      <c r="C901" s="35" t="str">
        <f aca="false">IF($B901="","",Trabajadores!$D$80)</f>
        <v/>
      </c>
      <c r="D901" s="43" t="n">
        <v>8</v>
      </c>
      <c r="E901" s="23" t="s">
        <v>305</v>
      </c>
      <c r="F901" s="23" t="str">
        <f aca="false">IF($B901="","",IF(OR(8&lt;Trabajadores!$M$80,8&gt;Trabajadores!$N$80),"No vinculado",IF(AND(8=Trabajadores!$N$80,Trabajadores!$O$80="Sí"),"Cese","Activo")))</f>
        <v/>
      </c>
      <c r="G901" s="19" t="n">
        <f aca="false">IF($B901="",0,SUMIFS(Ingresos!$V$6:$V$1505,ING_COD,$B901,ING_CLASE,"ORD"))</f>
        <v>0</v>
      </c>
      <c r="H901" s="19" t="n">
        <f aca="false">IF($B901="",0,SUMIFS(Ingresos!$V$6:$V$1505,ING_COD,$B901,ING_CLASE,"ORD",ING_COMP,"Sí"))</f>
        <v>0</v>
      </c>
      <c r="I901" s="19" t="n">
        <f aca="false">IF($B901="",0,SUMIFS(Ingresos!$V$6:$V$1505,ING_COD,$B901,ING_CLASE,"GRA"))</f>
        <v>0</v>
      </c>
      <c r="J901" s="19" t="n">
        <f aca="false">IF($B901="",0,SUMIFS(Ingresos!$V$6:$V$1505,ING_COD,$B901,ING_CLASE,"BON"))</f>
        <v>0</v>
      </c>
      <c r="K901" s="19" t="n">
        <f aca="false">IF($B901="",0,SUMIFS(Ingresos!$V$6:$V$1505,ING_COD,$B901,ING_CLASE,"EXT"))</f>
        <v>0</v>
      </c>
      <c r="L901" s="19" t="n">
        <f aca="false">IF($B901="",0,SUMIFS(Ingresos!$V$6:$V$1505,ING_COD,$B901,ING_CLASE,"OTO"))</f>
        <v>0</v>
      </c>
      <c r="M901" s="19" t="n">
        <f aca="false">IF($B901="",0,SUMIFS(Ingresos!$V$6:$V$1505,ING_COD,$B901,ING_CLASE,"OTX"))</f>
        <v>0</v>
      </c>
      <c r="N901" s="19" t="n">
        <f aca="false">IF($B901="",0,SUMIFS(Ingresos!$V$6:$V$1505,ING_COD,$B901,ING_CLASE,"RETO"))</f>
        <v>0</v>
      </c>
      <c r="O901" s="19" t="n">
        <f aca="false">IF($B901="",0,SUMIFS(Ingresos!$V$6:$V$1505,ING_COD,$B901,ING_CLASE,"INA"))</f>
        <v>0</v>
      </c>
      <c r="P901" s="19" t="n">
        <f aca="false">G901+I901+J901+K901+L901+M901</f>
        <v>0</v>
      </c>
      <c r="Q901" s="44" t="n">
        <f aca="false">IF($F901="Activo",5,IF($F901="Cese",1,0))</f>
        <v>0</v>
      </c>
      <c r="R901" s="19" t="n">
        <f aca="false">G901*Q901</f>
        <v>0</v>
      </c>
      <c r="S901" s="19" t="n">
        <f aca="false">IF($F901="Activo",SUMIFS(I901:I905,$D901:$D905,"&lt;="&amp;Trabajadores!$N$80)+IF(PROY_BON="Sí",SUMIFS(J901:J905,$D901:$D905,"&lt;="&amp;Trabajadores!$N$80),0),IF($F901="Cese",I901+IF(PROY_BON="Sí",J901,0),0))</f>
        <v>0</v>
      </c>
      <c r="T901" s="19" t="n">
        <f aca="false">IF(OR($F901&lt;&gt;"Activo",Trabajadores!$I$80="No"),0,IF(I905=0,H901*(1+IF(PROY_BON="Sí",Trabajadores!$P$80,0))*Trabajadores!$S$80/6*(Trabajadores!$N$80&gt;=12),0))</f>
        <v>0</v>
      </c>
      <c r="U901" s="19" t="n">
        <f aca="false">IF($F901="Activo",IF(Trabajadores!$J$80="Sí",L901*5,L901),IF($F901="Cese",L901,0))</f>
        <v>0</v>
      </c>
      <c r="V901" s="19" t="n">
        <f aca="false">IF(OR($F901="Activo",$F901="Cese"),M901,0)</f>
        <v>0</v>
      </c>
      <c r="W901" s="19" t="n">
        <f aca="false">IF(OR($F901="Activo",$F901="Cese"),SUM(P894:P900),0)</f>
        <v>0</v>
      </c>
      <c r="X901" s="36" t="n">
        <f aca="false">IF(OR($F901="Activo",$F901="Cese"),R901+S901+T901+U901+V901+W901,0)</f>
        <v>0</v>
      </c>
      <c r="Y901" s="19" t="n">
        <f aca="false">IF(OR($F901="Activo",$F901="Cese"),DED_FIJA,0)</f>
        <v>0</v>
      </c>
      <c r="Z901" s="36" t="n">
        <f aca="false">MAX(0,X901-Y901)</f>
        <v>0</v>
      </c>
      <c r="AA901" s="19" t="n">
        <f aca="false">IF(Z901=0,0,MAX(0,MIN(Z901,Parámetros!$G$19)-Parámetros!$F$19)*Parámetros!$E$19)</f>
        <v>0</v>
      </c>
      <c r="AB901" s="19" t="n">
        <f aca="false">IF(Z901=0,0,MAX(0,MIN(Z901,Parámetros!$G$20)-Parámetros!$F$20)*Parámetros!$E$20)</f>
        <v>0</v>
      </c>
      <c r="AC901" s="19" t="n">
        <f aca="false">IF(Z901=0,0,MAX(0,MIN(Z901,Parámetros!$G$21)-Parámetros!$F$21)*Parámetros!$E$21)</f>
        <v>0</v>
      </c>
      <c r="AD901" s="19" t="n">
        <f aca="false">IF(Z901=0,0,MAX(0,MIN(Z901,Parámetros!$G$22)-Parámetros!$F$22)*Parámetros!$E$22)</f>
        <v>0</v>
      </c>
      <c r="AE901" s="19" t="n">
        <f aca="false">IF(Z901=0,0,MAX(0,MIN(Z901,Parámetros!$G$23)-Parámetros!$F$23)*Parámetros!$E$23)</f>
        <v>0</v>
      </c>
      <c r="AF901" s="36" t="n">
        <f aca="false">SUM(AA901:AE901)</f>
        <v>0</v>
      </c>
      <c r="AG901" s="45" t="str">
        <f aca="false">IF(AM901&lt;=0,"-",INDEX(TR_TASA,MATCH(AM901,TR_DESDE,1)))</f>
        <v>-</v>
      </c>
      <c r="AH901" s="44" t="n">
        <f aca="false">IF($F901="Cese",1,IF($F901="Activo",INDEX(DIV_N,8),0))</f>
        <v>0</v>
      </c>
      <c r="AI901" s="44" t="n">
        <f aca="false">IF($F901="Cese",7,IF($F901="Activo",INDEX(DIV_HASTA,8),0))</f>
        <v>0</v>
      </c>
      <c r="AJ901" s="19" t="n">
        <f aca="false">IF(OR($F901="Activo",$F901="Cese"),SUMIFS(AV894:AV900,D894:D900,"&lt;="&amp;AI901),0)</f>
        <v>0</v>
      </c>
      <c r="AK901" s="19" t="n">
        <f aca="false">IF(OR($F901="Activo",$F901="Cese"),MAX(0,(AF901-AJ901)/AH901),0)</f>
        <v>0</v>
      </c>
      <c r="AL901" s="19" t="n">
        <f aca="false">IF(OR($F901="Activo",$F901="Cese"),K901+IF(PROY_BON="Sí",0,J901),0)</f>
        <v>0</v>
      </c>
      <c r="AM901" s="19" t="n">
        <f aca="false">IF(AL901&gt;0,MAX(0,X901+AL901-Y901),Z901)</f>
        <v>0</v>
      </c>
      <c r="AN901" s="19" t="n">
        <f aca="false">SUMPRODUCT((AM901&gt;TR_DESDE)*(AM901-TR_DESDE)*TR_INC)</f>
        <v>0</v>
      </c>
      <c r="AO901" s="19" t="n">
        <f aca="false">IF(AL901&gt;0,MAX(0,AN901-IF($F901="Cese",MAX(AF901,AJ901),AF901)),0)</f>
        <v>0</v>
      </c>
      <c r="AP901" s="46" t="n">
        <f aca="false">IF(OR($F901="Activo",$F901="Cese"),ROUND(AK901+AO901,2),0)</f>
        <v>0</v>
      </c>
      <c r="AQ901" s="19" t="n">
        <f aca="false">IF($F901="Cese",MAX(0,AJ901-AN901),0)</f>
        <v>0</v>
      </c>
      <c r="AR901" s="19" t="str">
        <f aca="false">IF($B901="","",IF(COUNTIFS(RP_COD,$B901,'Retenciones Planilla'!$J$6:$J$105,"&lt;&gt;")=0,"",SUMIFS('Retenciones Planilla'!$J$6:$J$105,RP_COD,$B901)))</f>
        <v/>
      </c>
      <c r="AS901" s="19" t="str">
        <f aca="false">IF(AR901="","",AR901-AP901)</f>
        <v/>
      </c>
      <c r="AT901" s="23" t="str">
        <f aca="false">IF($B901="","",IF(NOT(OR($F901="Activo",$F901="Cese")),IF(N(AR901)=0,"—","Revisar: sin vínculo"),IF(AR901="",IF(AP901=0,"No corresponde","Sin dato planilla"),IF(ABS(AS901)&lt;=TOL,"OK",IF(AS901&gt;0,"Retuvo de más","Retuvo de menos")))))</f>
        <v/>
      </c>
      <c r="AU901" s="19" t="n">
        <f aca="false">IF(AND(BASE_RET="Planilla (si existe)",AR901&lt;&gt;""),AR901,AP901)</f>
        <v>0</v>
      </c>
      <c r="AV901" s="19" t="n">
        <f aca="false">AU901+N901</f>
        <v>0</v>
      </c>
    </row>
    <row r="902" customFormat="false" ht="15" hidden="false" customHeight="false" outlineLevel="0" collapsed="false">
      <c r="A902" s="43" t="n">
        <v>75</v>
      </c>
      <c r="B902" s="35" t="str">
        <f aca="false">IF(Trabajadores!$B$80="","",Trabajadores!$B$80)</f>
        <v/>
      </c>
      <c r="C902" s="35" t="str">
        <f aca="false">IF($B902="","",Trabajadores!$D$80)</f>
        <v/>
      </c>
      <c r="D902" s="43" t="n">
        <v>9</v>
      </c>
      <c r="E902" s="23" t="s">
        <v>306</v>
      </c>
      <c r="F902" s="23" t="str">
        <f aca="false">IF($B902="","",IF(OR(9&lt;Trabajadores!$M$80,9&gt;Trabajadores!$N$80),"No vinculado",IF(AND(9=Trabajadores!$N$80,Trabajadores!$O$80="Sí"),"Cese","Activo")))</f>
        <v/>
      </c>
      <c r="G902" s="19" t="n">
        <f aca="false">IF($B902="",0,SUMIFS(Ingresos!$W$6:$W$1505,ING_COD,$B902,ING_CLASE,"ORD"))</f>
        <v>0</v>
      </c>
      <c r="H902" s="19" t="n">
        <f aca="false">IF($B902="",0,SUMIFS(Ingresos!$W$6:$W$1505,ING_COD,$B902,ING_CLASE,"ORD",ING_COMP,"Sí"))</f>
        <v>0</v>
      </c>
      <c r="I902" s="19" t="n">
        <f aca="false">IF($B902="",0,SUMIFS(Ingresos!$W$6:$W$1505,ING_COD,$B902,ING_CLASE,"GRA"))</f>
        <v>0</v>
      </c>
      <c r="J902" s="19" t="n">
        <f aca="false">IF($B902="",0,SUMIFS(Ingresos!$W$6:$W$1505,ING_COD,$B902,ING_CLASE,"BON"))</f>
        <v>0</v>
      </c>
      <c r="K902" s="19" t="n">
        <f aca="false">IF($B902="",0,SUMIFS(Ingresos!$W$6:$W$1505,ING_COD,$B902,ING_CLASE,"EXT"))</f>
        <v>0</v>
      </c>
      <c r="L902" s="19" t="n">
        <f aca="false">IF($B902="",0,SUMIFS(Ingresos!$W$6:$W$1505,ING_COD,$B902,ING_CLASE,"OTO"))</f>
        <v>0</v>
      </c>
      <c r="M902" s="19" t="n">
        <f aca="false">IF($B902="",0,SUMIFS(Ingresos!$W$6:$W$1505,ING_COD,$B902,ING_CLASE,"OTX"))</f>
        <v>0</v>
      </c>
      <c r="N902" s="19" t="n">
        <f aca="false">IF($B902="",0,SUMIFS(Ingresos!$W$6:$W$1505,ING_COD,$B902,ING_CLASE,"RETO"))</f>
        <v>0</v>
      </c>
      <c r="O902" s="19" t="n">
        <f aca="false">IF($B902="",0,SUMIFS(Ingresos!$W$6:$W$1505,ING_COD,$B902,ING_CLASE,"INA"))</f>
        <v>0</v>
      </c>
      <c r="P902" s="19" t="n">
        <f aca="false">G902+I902+J902+K902+L902+M902</f>
        <v>0</v>
      </c>
      <c r="Q902" s="44" t="n">
        <f aca="false">IF($F902="Activo",4,IF($F902="Cese",1,0))</f>
        <v>0</v>
      </c>
      <c r="R902" s="19" t="n">
        <f aca="false">G902*Q902</f>
        <v>0</v>
      </c>
      <c r="S902" s="19" t="n">
        <f aca="false">IF($F902="Activo",SUMIFS(I902:I905,$D902:$D905,"&lt;="&amp;Trabajadores!$N$80)+IF(PROY_BON="Sí",SUMIFS(J902:J905,$D902:$D905,"&lt;="&amp;Trabajadores!$N$80),0),IF($F902="Cese",I902+IF(PROY_BON="Sí",J902,0),0))</f>
        <v>0</v>
      </c>
      <c r="T902" s="19" t="n">
        <f aca="false">IF(OR($F902&lt;&gt;"Activo",Trabajadores!$I$80="No"),0,IF(I905=0,H902*(1+IF(PROY_BON="Sí",Trabajadores!$P$80,0))*Trabajadores!$S$80/6*(Trabajadores!$N$80&gt;=12),0))</f>
        <v>0</v>
      </c>
      <c r="U902" s="19" t="n">
        <f aca="false">IF($F902="Activo",IF(Trabajadores!$J$80="Sí",L902*4,L902),IF($F902="Cese",L902,0))</f>
        <v>0</v>
      </c>
      <c r="V902" s="19" t="n">
        <f aca="false">IF(OR($F902="Activo",$F902="Cese"),M902,0)</f>
        <v>0</v>
      </c>
      <c r="W902" s="19" t="n">
        <f aca="false">IF(OR($F902="Activo",$F902="Cese"),SUM(P894:P901),0)</f>
        <v>0</v>
      </c>
      <c r="X902" s="36" t="n">
        <f aca="false">IF(OR($F902="Activo",$F902="Cese"),R902+S902+T902+U902+V902+W902,0)</f>
        <v>0</v>
      </c>
      <c r="Y902" s="19" t="n">
        <f aca="false">IF(OR($F902="Activo",$F902="Cese"),DED_FIJA,0)</f>
        <v>0</v>
      </c>
      <c r="Z902" s="36" t="n">
        <f aca="false">MAX(0,X902-Y902)</f>
        <v>0</v>
      </c>
      <c r="AA902" s="19" t="n">
        <f aca="false">IF(Z902=0,0,MAX(0,MIN(Z902,Parámetros!$G$19)-Parámetros!$F$19)*Parámetros!$E$19)</f>
        <v>0</v>
      </c>
      <c r="AB902" s="19" t="n">
        <f aca="false">IF(Z902=0,0,MAX(0,MIN(Z902,Parámetros!$G$20)-Parámetros!$F$20)*Parámetros!$E$20)</f>
        <v>0</v>
      </c>
      <c r="AC902" s="19" t="n">
        <f aca="false">IF(Z902=0,0,MAX(0,MIN(Z902,Parámetros!$G$21)-Parámetros!$F$21)*Parámetros!$E$21)</f>
        <v>0</v>
      </c>
      <c r="AD902" s="19" t="n">
        <f aca="false">IF(Z902=0,0,MAX(0,MIN(Z902,Parámetros!$G$22)-Parámetros!$F$22)*Parámetros!$E$22)</f>
        <v>0</v>
      </c>
      <c r="AE902" s="19" t="n">
        <f aca="false">IF(Z902=0,0,MAX(0,MIN(Z902,Parámetros!$G$23)-Parámetros!$F$23)*Parámetros!$E$23)</f>
        <v>0</v>
      </c>
      <c r="AF902" s="36" t="n">
        <f aca="false">SUM(AA902:AE902)</f>
        <v>0</v>
      </c>
      <c r="AG902" s="45" t="str">
        <f aca="false">IF(AM902&lt;=0,"-",INDEX(TR_TASA,MATCH(AM902,TR_DESDE,1)))</f>
        <v>-</v>
      </c>
      <c r="AH902" s="44" t="n">
        <f aca="false">IF($F902="Cese",1,IF($F902="Activo",INDEX(DIV_N,9),0))</f>
        <v>0</v>
      </c>
      <c r="AI902" s="44" t="n">
        <f aca="false">IF($F902="Cese",8,IF($F902="Activo",INDEX(DIV_HASTA,9),0))</f>
        <v>0</v>
      </c>
      <c r="AJ902" s="19" t="n">
        <f aca="false">IF(OR($F902="Activo",$F902="Cese"),SUMIFS(AV894:AV901,D894:D901,"&lt;="&amp;AI902),0)</f>
        <v>0</v>
      </c>
      <c r="AK902" s="19" t="n">
        <f aca="false">IF(OR($F902="Activo",$F902="Cese"),MAX(0,(AF902-AJ902)/AH902),0)</f>
        <v>0</v>
      </c>
      <c r="AL902" s="19" t="n">
        <f aca="false">IF(OR($F902="Activo",$F902="Cese"),K902+IF(PROY_BON="Sí",0,J902),0)</f>
        <v>0</v>
      </c>
      <c r="AM902" s="19" t="n">
        <f aca="false">IF(AL902&gt;0,MAX(0,X902+AL902-Y902),Z902)</f>
        <v>0</v>
      </c>
      <c r="AN902" s="19" t="n">
        <f aca="false">SUMPRODUCT((AM902&gt;TR_DESDE)*(AM902-TR_DESDE)*TR_INC)</f>
        <v>0</v>
      </c>
      <c r="AO902" s="19" t="n">
        <f aca="false">IF(AL902&gt;0,MAX(0,AN902-IF($F902="Cese",MAX(AF902,AJ902),AF902)),0)</f>
        <v>0</v>
      </c>
      <c r="AP902" s="46" t="n">
        <f aca="false">IF(OR($F902="Activo",$F902="Cese"),ROUND(AK902+AO902,2),0)</f>
        <v>0</v>
      </c>
      <c r="AQ902" s="19" t="n">
        <f aca="false">IF($F902="Cese",MAX(0,AJ902-AN902),0)</f>
        <v>0</v>
      </c>
      <c r="AR902" s="19" t="str">
        <f aca="false">IF($B902="","",IF(COUNTIFS(RP_COD,$B902,'Retenciones Planilla'!$K$6:$K$105,"&lt;&gt;")=0,"",SUMIFS('Retenciones Planilla'!$K$6:$K$105,RP_COD,$B902)))</f>
        <v/>
      </c>
      <c r="AS902" s="19" t="str">
        <f aca="false">IF(AR902="","",AR902-AP902)</f>
        <v/>
      </c>
      <c r="AT902" s="23" t="str">
        <f aca="false">IF($B902="","",IF(NOT(OR($F902="Activo",$F902="Cese")),IF(N(AR902)=0,"—","Revisar: sin vínculo"),IF(AR902="",IF(AP902=0,"No corresponde","Sin dato planilla"),IF(ABS(AS902)&lt;=TOL,"OK",IF(AS902&gt;0,"Retuvo de más","Retuvo de menos")))))</f>
        <v/>
      </c>
      <c r="AU902" s="19" t="n">
        <f aca="false">IF(AND(BASE_RET="Planilla (si existe)",AR902&lt;&gt;""),AR902,AP902)</f>
        <v>0</v>
      </c>
      <c r="AV902" s="19" t="n">
        <f aca="false">AU902+N902</f>
        <v>0</v>
      </c>
    </row>
    <row r="903" customFormat="false" ht="15" hidden="false" customHeight="false" outlineLevel="0" collapsed="false">
      <c r="A903" s="43" t="n">
        <v>75</v>
      </c>
      <c r="B903" s="35" t="str">
        <f aca="false">IF(Trabajadores!$B$80="","",Trabajadores!$B$80)</f>
        <v/>
      </c>
      <c r="C903" s="35" t="str">
        <f aca="false">IF($B903="","",Trabajadores!$D$80)</f>
        <v/>
      </c>
      <c r="D903" s="43" t="n">
        <v>10</v>
      </c>
      <c r="E903" s="23" t="s">
        <v>307</v>
      </c>
      <c r="F903" s="23" t="str">
        <f aca="false">IF($B903="","",IF(OR(10&lt;Trabajadores!$M$80,10&gt;Trabajadores!$N$80),"No vinculado",IF(AND(10=Trabajadores!$N$80,Trabajadores!$O$80="Sí"),"Cese","Activo")))</f>
        <v/>
      </c>
      <c r="G903" s="19" t="n">
        <f aca="false">IF($B903="",0,SUMIFS(Ingresos!$X$6:$X$1505,ING_COD,$B903,ING_CLASE,"ORD"))</f>
        <v>0</v>
      </c>
      <c r="H903" s="19" t="n">
        <f aca="false">IF($B903="",0,SUMIFS(Ingresos!$X$6:$X$1505,ING_COD,$B903,ING_CLASE,"ORD",ING_COMP,"Sí"))</f>
        <v>0</v>
      </c>
      <c r="I903" s="19" t="n">
        <f aca="false">IF($B903="",0,SUMIFS(Ingresos!$X$6:$X$1505,ING_COD,$B903,ING_CLASE,"GRA"))</f>
        <v>0</v>
      </c>
      <c r="J903" s="19" t="n">
        <f aca="false">IF($B903="",0,SUMIFS(Ingresos!$X$6:$X$1505,ING_COD,$B903,ING_CLASE,"BON"))</f>
        <v>0</v>
      </c>
      <c r="K903" s="19" t="n">
        <f aca="false">IF($B903="",0,SUMIFS(Ingresos!$X$6:$X$1505,ING_COD,$B903,ING_CLASE,"EXT"))</f>
        <v>0</v>
      </c>
      <c r="L903" s="19" t="n">
        <f aca="false">IF($B903="",0,SUMIFS(Ingresos!$X$6:$X$1505,ING_COD,$B903,ING_CLASE,"OTO"))</f>
        <v>0</v>
      </c>
      <c r="M903" s="19" t="n">
        <f aca="false">IF($B903="",0,SUMIFS(Ingresos!$X$6:$X$1505,ING_COD,$B903,ING_CLASE,"OTX"))</f>
        <v>0</v>
      </c>
      <c r="N903" s="19" t="n">
        <f aca="false">IF($B903="",0,SUMIFS(Ingresos!$X$6:$X$1505,ING_COD,$B903,ING_CLASE,"RETO"))</f>
        <v>0</v>
      </c>
      <c r="O903" s="19" t="n">
        <f aca="false">IF($B903="",0,SUMIFS(Ingresos!$X$6:$X$1505,ING_COD,$B903,ING_CLASE,"INA"))</f>
        <v>0</v>
      </c>
      <c r="P903" s="19" t="n">
        <f aca="false">G903+I903+J903+K903+L903+M903</f>
        <v>0</v>
      </c>
      <c r="Q903" s="44" t="n">
        <f aca="false">IF($F903="Activo",3,IF($F903="Cese",1,0))</f>
        <v>0</v>
      </c>
      <c r="R903" s="19" t="n">
        <f aca="false">G903*Q903</f>
        <v>0</v>
      </c>
      <c r="S903" s="19" t="n">
        <f aca="false">IF($F903="Activo",SUMIFS(I903:I905,$D903:$D905,"&lt;="&amp;Trabajadores!$N$80)+IF(PROY_BON="Sí",SUMIFS(J903:J905,$D903:$D905,"&lt;="&amp;Trabajadores!$N$80),0),IF($F903="Cese",I903+IF(PROY_BON="Sí",J903,0),0))</f>
        <v>0</v>
      </c>
      <c r="T903" s="19" t="n">
        <f aca="false">IF(OR($F903&lt;&gt;"Activo",Trabajadores!$I$80="No"),0,IF(I905=0,H903*(1+IF(PROY_BON="Sí",Trabajadores!$P$80,0))*Trabajadores!$S$80/6*(Trabajadores!$N$80&gt;=12),0))</f>
        <v>0</v>
      </c>
      <c r="U903" s="19" t="n">
        <f aca="false">IF($F903="Activo",IF(Trabajadores!$J$80="Sí",L903*3,L903),IF($F903="Cese",L903,0))</f>
        <v>0</v>
      </c>
      <c r="V903" s="19" t="n">
        <f aca="false">IF(OR($F903="Activo",$F903="Cese"),M903,0)</f>
        <v>0</v>
      </c>
      <c r="W903" s="19" t="n">
        <f aca="false">IF(OR($F903="Activo",$F903="Cese"),SUM(P894:P902),0)</f>
        <v>0</v>
      </c>
      <c r="X903" s="36" t="n">
        <f aca="false">IF(OR($F903="Activo",$F903="Cese"),R903+S903+T903+U903+V903+W903,0)</f>
        <v>0</v>
      </c>
      <c r="Y903" s="19" t="n">
        <f aca="false">IF(OR($F903="Activo",$F903="Cese"),DED_FIJA,0)</f>
        <v>0</v>
      </c>
      <c r="Z903" s="36" t="n">
        <f aca="false">MAX(0,X903-Y903)</f>
        <v>0</v>
      </c>
      <c r="AA903" s="19" t="n">
        <f aca="false">IF(Z903=0,0,MAX(0,MIN(Z903,Parámetros!$G$19)-Parámetros!$F$19)*Parámetros!$E$19)</f>
        <v>0</v>
      </c>
      <c r="AB903" s="19" t="n">
        <f aca="false">IF(Z903=0,0,MAX(0,MIN(Z903,Parámetros!$G$20)-Parámetros!$F$20)*Parámetros!$E$20)</f>
        <v>0</v>
      </c>
      <c r="AC903" s="19" t="n">
        <f aca="false">IF(Z903=0,0,MAX(0,MIN(Z903,Parámetros!$G$21)-Parámetros!$F$21)*Parámetros!$E$21)</f>
        <v>0</v>
      </c>
      <c r="AD903" s="19" t="n">
        <f aca="false">IF(Z903=0,0,MAX(0,MIN(Z903,Parámetros!$G$22)-Parámetros!$F$22)*Parámetros!$E$22)</f>
        <v>0</v>
      </c>
      <c r="AE903" s="19" t="n">
        <f aca="false">IF(Z903=0,0,MAX(0,MIN(Z903,Parámetros!$G$23)-Parámetros!$F$23)*Parámetros!$E$23)</f>
        <v>0</v>
      </c>
      <c r="AF903" s="36" t="n">
        <f aca="false">SUM(AA903:AE903)</f>
        <v>0</v>
      </c>
      <c r="AG903" s="45" t="str">
        <f aca="false">IF(AM903&lt;=0,"-",INDEX(TR_TASA,MATCH(AM903,TR_DESDE,1)))</f>
        <v>-</v>
      </c>
      <c r="AH903" s="44" t="n">
        <f aca="false">IF($F903="Cese",1,IF($F903="Activo",INDEX(DIV_N,10),0))</f>
        <v>0</v>
      </c>
      <c r="AI903" s="44" t="n">
        <f aca="false">IF($F903="Cese",9,IF($F903="Activo",INDEX(DIV_HASTA,10),0))</f>
        <v>0</v>
      </c>
      <c r="AJ903" s="19" t="n">
        <f aca="false">IF(OR($F903="Activo",$F903="Cese"),SUMIFS(AV894:AV902,D894:D902,"&lt;="&amp;AI903),0)</f>
        <v>0</v>
      </c>
      <c r="AK903" s="19" t="n">
        <f aca="false">IF(OR($F903="Activo",$F903="Cese"),MAX(0,(AF903-AJ903)/AH903),0)</f>
        <v>0</v>
      </c>
      <c r="AL903" s="19" t="n">
        <f aca="false">IF(OR($F903="Activo",$F903="Cese"),K903+IF(PROY_BON="Sí",0,J903),0)</f>
        <v>0</v>
      </c>
      <c r="AM903" s="19" t="n">
        <f aca="false">IF(AL903&gt;0,MAX(0,X903+AL903-Y903),Z903)</f>
        <v>0</v>
      </c>
      <c r="AN903" s="19" t="n">
        <f aca="false">SUMPRODUCT((AM903&gt;TR_DESDE)*(AM903-TR_DESDE)*TR_INC)</f>
        <v>0</v>
      </c>
      <c r="AO903" s="19" t="n">
        <f aca="false">IF(AL903&gt;0,MAX(0,AN903-IF($F903="Cese",MAX(AF903,AJ903),AF903)),0)</f>
        <v>0</v>
      </c>
      <c r="AP903" s="46" t="n">
        <f aca="false">IF(OR($F903="Activo",$F903="Cese"),ROUND(AK903+AO903,2),0)</f>
        <v>0</v>
      </c>
      <c r="AQ903" s="19" t="n">
        <f aca="false">IF($F903="Cese",MAX(0,AJ903-AN903),0)</f>
        <v>0</v>
      </c>
      <c r="AR903" s="19" t="str">
        <f aca="false">IF($B903="","",IF(COUNTIFS(RP_COD,$B903,'Retenciones Planilla'!$L$6:$L$105,"&lt;&gt;")=0,"",SUMIFS('Retenciones Planilla'!$L$6:$L$105,RP_COD,$B903)))</f>
        <v/>
      </c>
      <c r="AS903" s="19" t="str">
        <f aca="false">IF(AR903="","",AR903-AP903)</f>
        <v/>
      </c>
      <c r="AT903" s="23" t="str">
        <f aca="false">IF($B903="","",IF(NOT(OR($F903="Activo",$F903="Cese")),IF(N(AR903)=0,"—","Revisar: sin vínculo"),IF(AR903="",IF(AP903=0,"No corresponde","Sin dato planilla"),IF(ABS(AS903)&lt;=TOL,"OK",IF(AS903&gt;0,"Retuvo de más","Retuvo de menos")))))</f>
        <v/>
      </c>
      <c r="AU903" s="19" t="n">
        <f aca="false">IF(AND(BASE_RET="Planilla (si existe)",AR903&lt;&gt;""),AR903,AP903)</f>
        <v>0</v>
      </c>
      <c r="AV903" s="19" t="n">
        <f aca="false">AU903+N903</f>
        <v>0</v>
      </c>
    </row>
    <row r="904" customFormat="false" ht="15" hidden="false" customHeight="false" outlineLevel="0" collapsed="false">
      <c r="A904" s="43" t="n">
        <v>75</v>
      </c>
      <c r="B904" s="35" t="str">
        <f aca="false">IF(Trabajadores!$B$80="","",Trabajadores!$B$80)</f>
        <v/>
      </c>
      <c r="C904" s="35" t="str">
        <f aca="false">IF($B904="","",Trabajadores!$D$80)</f>
        <v/>
      </c>
      <c r="D904" s="43" t="n">
        <v>11</v>
      </c>
      <c r="E904" s="23" t="s">
        <v>308</v>
      </c>
      <c r="F904" s="23" t="str">
        <f aca="false">IF($B904="","",IF(OR(11&lt;Trabajadores!$M$80,11&gt;Trabajadores!$N$80),"No vinculado",IF(AND(11=Trabajadores!$N$80,Trabajadores!$O$80="Sí"),"Cese","Activo")))</f>
        <v/>
      </c>
      <c r="G904" s="19" t="n">
        <f aca="false">IF($B904="",0,SUMIFS(Ingresos!$Y$6:$Y$1505,ING_COD,$B904,ING_CLASE,"ORD"))</f>
        <v>0</v>
      </c>
      <c r="H904" s="19" t="n">
        <f aca="false">IF($B904="",0,SUMIFS(Ingresos!$Y$6:$Y$1505,ING_COD,$B904,ING_CLASE,"ORD",ING_COMP,"Sí"))</f>
        <v>0</v>
      </c>
      <c r="I904" s="19" t="n">
        <f aca="false">IF($B904="",0,SUMIFS(Ingresos!$Y$6:$Y$1505,ING_COD,$B904,ING_CLASE,"GRA"))</f>
        <v>0</v>
      </c>
      <c r="J904" s="19" t="n">
        <f aca="false">IF($B904="",0,SUMIFS(Ingresos!$Y$6:$Y$1505,ING_COD,$B904,ING_CLASE,"BON"))</f>
        <v>0</v>
      </c>
      <c r="K904" s="19" t="n">
        <f aca="false">IF($B904="",0,SUMIFS(Ingresos!$Y$6:$Y$1505,ING_COD,$B904,ING_CLASE,"EXT"))</f>
        <v>0</v>
      </c>
      <c r="L904" s="19" t="n">
        <f aca="false">IF($B904="",0,SUMIFS(Ingresos!$Y$6:$Y$1505,ING_COD,$B904,ING_CLASE,"OTO"))</f>
        <v>0</v>
      </c>
      <c r="M904" s="19" t="n">
        <f aca="false">IF($B904="",0,SUMIFS(Ingresos!$Y$6:$Y$1505,ING_COD,$B904,ING_CLASE,"OTX"))</f>
        <v>0</v>
      </c>
      <c r="N904" s="19" t="n">
        <f aca="false">IF($B904="",0,SUMIFS(Ingresos!$Y$6:$Y$1505,ING_COD,$B904,ING_CLASE,"RETO"))</f>
        <v>0</v>
      </c>
      <c r="O904" s="19" t="n">
        <f aca="false">IF($B904="",0,SUMIFS(Ingresos!$Y$6:$Y$1505,ING_COD,$B904,ING_CLASE,"INA"))</f>
        <v>0</v>
      </c>
      <c r="P904" s="19" t="n">
        <f aca="false">G904+I904+J904+K904+L904+M904</f>
        <v>0</v>
      </c>
      <c r="Q904" s="44" t="n">
        <f aca="false">IF($F904="Activo",2,IF($F904="Cese",1,0))</f>
        <v>0</v>
      </c>
      <c r="R904" s="19" t="n">
        <f aca="false">G904*Q904</f>
        <v>0</v>
      </c>
      <c r="S904" s="19" t="n">
        <f aca="false">IF($F904="Activo",SUMIFS(I904:I905,$D904:$D905,"&lt;="&amp;Trabajadores!$N$80)+IF(PROY_BON="Sí",SUMIFS(J904:J905,$D904:$D905,"&lt;="&amp;Trabajadores!$N$80),0),IF($F904="Cese",I904+IF(PROY_BON="Sí",J904,0),0))</f>
        <v>0</v>
      </c>
      <c r="T904" s="19" t="n">
        <f aca="false">IF(OR($F904&lt;&gt;"Activo",Trabajadores!$I$80="No"),0,IF(I905=0,H904*(1+IF(PROY_BON="Sí",Trabajadores!$P$80,0))*Trabajadores!$S$80/6*(Trabajadores!$N$80&gt;=12),0))</f>
        <v>0</v>
      </c>
      <c r="U904" s="19" t="n">
        <f aca="false">IF($F904="Activo",IF(Trabajadores!$J$80="Sí",L904*2,L904),IF($F904="Cese",L904,0))</f>
        <v>0</v>
      </c>
      <c r="V904" s="19" t="n">
        <f aca="false">IF(OR($F904="Activo",$F904="Cese"),M904,0)</f>
        <v>0</v>
      </c>
      <c r="W904" s="19" t="n">
        <f aca="false">IF(OR($F904="Activo",$F904="Cese"),SUM(P894:P903),0)</f>
        <v>0</v>
      </c>
      <c r="X904" s="36" t="n">
        <f aca="false">IF(OR($F904="Activo",$F904="Cese"),R904+S904+T904+U904+V904+W904,0)</f>
        <v>0</v>
      </c>
      <c r="Y904" s="19" t="n">
        <f aca="false">IF(OR($F904="Activo",$F904="Cese"),DED_FIJA,0)</f>
        <v>0</v>
      </c>
      <c r="Z904" s="36" t="n">
        <f aca="false">MAX(0,X904-Y904)</f>
        <v>0</v>
      </c>
      <c r="AA904" s="19" t="n">
        <f aca="false">IF(Z904=0,0,MAX(0,MIN(Z904,Parámetros!$G$19)-Parámetros!$F$19)*Parámetros!$E$19)</f>
        <v>0</v>
      </c>
      <c r="AB904" s="19" t="n">
        <f aca="false">IF(Z904=0,0,MAX(0,MIN(Z904,Parámetros!$G$20)-Parámetros!$F$20)*Parámetros!$E$20)</f>
        <v>0</v>
      </c>
      <c r="AC904" s="19" t="n">
        <f aca="false">IF(Z904=0,0,MAX(0,MIN(Z904,Parámetros!$G$21)-Parámetros!$F$21)*Parámetros!$E$21)</f>
        <v>0</v>
      </c>
      <c r="AD904" s="19" t="n">
        <f aca="false">IF(Z904=0,0,MAX(0,MIN(Z904,Parámetros!$G$22)-Parámetros!$F$22)*Parámetros!$E$22)</f>
        <v>0</v>
      </c>
      <c r="AE904" s="19" t="n">
        <f aca="false">IF(Z904=0,0,MAX(0,MIN(Z904,Parámetros!$G$23)-Parámetros!$F$23)*Parámetros!$E$23)</f>
        <v>0</v>
      </c>
      <c r="AF904" s="36" t="n">
        <f aca="false">SUM(AA904:AE904)</f>
        <v>0</v>
      </c>
      <c r="AG904" s="45" t="str">
        <f aca="false">IF(AM904&lt;=0,"-",INDEX(TR_TASA,MATCH(AM904,TR_DESDE,1)))</f>
        <v>-</v>
      </c>
      <c r="AH904" s="44" t="n">
        <f aca="false">IF($F904="Cese",1,IF($F904="Activo",INDEX(DIV_N,11),0))</f>
        <v>0</v>
      </c>
      <c r="AI904" s="44" t="n">
        <f aca="false">IF($F904="Cese",10,IF($F904="Activo",INDEX(DIV_HASTA,11),0))</f>
        <v>0</v>
      </c>
      <c r="AJ904" s="19" t="n">
        <f aca="false">IF(OR($F904="Activo",$F904="Cese"),SUMIFS(AV894:AV903,D894:D903,"&lt;="&amp;AI904),0)</f>
        <v>0</v>
      </c>
      <c r="AK904" s="19" t="n">
        <f aca="false">IF(OR($F904="Activo",$F904="Cese"),MAX(0,(AF904-AJ904)/AH904),0)</f>
        <v>0</v>
      </c>
      <c r="AL904" s="19" t="n">
        <f aca="false">IF(OR($F904="Activo",$F904="Cese"),K904+IF(PROY_BON="Sí",0,J904),0)</f>
        <v>0</v>
      </c>
      <c r="AM904" s="19" t="n">
        <f aca="false">IF(AL904&gt;0,MAX(0,X904+AL904-Y904),Z904)</f>
        <v>0</v>
      </c>
      <c r="AN904" s="19" t="n">
        <f aca="false">SUMPRODUCT((AM904&gt;TR_DESDE)*(AM904-TR_DESDE)*TR_INC)</f>
        <v>0</v>
      </c>
      <c r="AO904" s="19" t="n">
        <f aca="false">IF(AL904&gt;0,MAX(0,AN904-IF($F904="Cese",MAX(AF904,AJ904),AF904)),0)</f>
        <v>0</v>
      </c>
      <c r="AP904" s="46" t="n">
        <f aca="false">IF(OR($F904="Activo",$F904="Cese"),ROUND(AK904+AO904,2),0)</f>
        <v>0</v>
      </c>
      <c r="AQ904" s="19" t="n">
        <f aca="false">IF($F904="Cese",MAX(0,AJ904-AN904),0)</f>
        <v>0</v>
      </c>
      <c r="AR904" s="19" t="str">
        <f aca="false">IF($B904="","",IF(COUNTIFS(RP_COD,$B904,'Retenciones Planilla'!$M$6:$M$105,"&lt;&gt;")=0,"",SUMIFS('Retenciones Planilla'!$M$6:$M$105,RP_COD,$B904)))</f>
        <v/>
      </c>
      <c r="AS904" s="19" t="str">
        <f aca="false">IF(AR904="","",AR904-AP904)</f>
        <v/>
      </c>
      <c r="AT904" s="23" t="str">
        <f aca="false">IF($B904="","",IF(NOT(OR($F904="Activo",$F904="Cese")),IF(N(AR904)=0,"—","Revisar: sin vínculo"),IF(AR904="",IF(AP904=0,"No corresponde","Sin dato planilla"),IF(ABS(AS904)&lt;=TOL,"OK",IF(AS904&gt;0,"Retuvo de más","Retuvo de menos")))))</f>
        <v/>
      </c>
      <c r="AU904" s="19" t="n">
        <f aca="false">IF(AND(BASE_RET="Planilla (si existe)",AR904&lt;&gt;""),AR904,AP904)</f>
        <v>0</v>
      </c>
      <c r="AV904" s="19" t="n">
        <f aca="false">AU904+N904</f>
        <v>0</v>
      </c>
    </row>
    <row r="905" customFormat="false" ht="15" hidden="false" customHeight="false" outlineLevel="0" collapsed="false">
      <c r="A905" s="43" t="n">
        <v>75</v>
      </c>
      <c r="B905" s="35" t="str">
        <f aca="false">IF(Trabajadores!$B$80="","",Trabajadores!$B$80)</f>
        <v/>
      </c>
      <c r="C905" s="35" t="str">
        <f aca="false">IF($B905="","",Trabajadores!$D$80)</f>
        <v/>
      </c>
      <c r="D905" s="43" t="n">
        <v>12</v>
      </c>
      <c r="E905" s="23" t="s">
        <v>309</v>
      </c>
      <c r="F905" s="23" t="str">
        <f aca="false">IF($B905="","",IF(OR(12&lt;Trabajadores!$M$80,12&gt;Trabajadores!$N$80),"No vinculado",IF(AND(12=Trabajadores!$N$80,Trabajadores!$O$80="Sí"),"Cese","Activo")))</f>
        <v/>
      </c>
      <c r="G905" s="19" t="n">
        <f aca="false">IF($B905="",0,SUMIFS(Ingresos!$Z$6:$Z$1505,ING_COD,$B905,ING_CLASE,"ORD"))</f>
        <v>0</v>
      </c>
      <c r="H905" s="19" t="n">
        <f aca="false">IF($B905="",0,SUMIFS(Ingresos!$Z$6:$Z$1505,ING_COD,$B905,ING_CLASE,"ORD",ING_COMP,"Sí"))</f>
        <v>0</v>
      </c>
      <c r="I905" s="19" t="n">
        <f aca="false">IF($B905="",0,SUMIFS(Ingresos!$Z$6:$Z$1505,ING_COD,$B905,ING_CLASE,"GRA"))</f>
        <v>0</v>
      </c>
      <c r="J905" s="19" t="n">
        <f aca="false">IF($B905="",0,SUMIFS(Ingresos!$Z$6:$Z$1505,ING_COD,$B905,ING_CLASE,"BON"))</f>
        <v>0</v>
      </c>
      <c r="K905" s="19" t="n">
        <f aca="false">IF($B905="",0,SUMIFS(Ingresos!$Z$6:$Z$1505,ING_COD,$B905,ING_CLASE,"EXT"))</f>
        <v>0</v>
      </c>
      <c r="L905" s="19" t="n">
        <f aca="false">IF($B905="",0,SUMIFS(Ingresos!$Z$6:$Z$1505,ING_COD,$B905,ING_CLASE,"OTO"))</f>
        <v>0</v>
      </c>
      <c r="M905" s="19" t="n">
        <f aca="false">IF($B905="",0,SUMIFS(Ingresos!$Z$6:$Z$1505,ING_COD,$B905,ING_CLASE,"OTX"))</f>
        <v>0</v>
      </c>
      <c r="N905" s="19" t="n">
        <f aca="false">IF($B905="",0,SUMIFS(Ingresos!$Z$6:$Z$1505,ING_COD,$B905,ING_CLASE,"RETO"))</f>
        <v>0</v>
      </c>
      <c r="O905" s="19" t="n">
        <f aca="false">IF($B905="",0,SUMIFS(Ingresos!$Z$6:$Z$1505,ING_COD,$B905,ING_CLASE,"INA"))</f>
        <v>0</v>
      </c>
      <c r="P905" s="19" t="n">
        <f aca="false">G905+I905+J905+K905+L905+M905</f>
        <v>0</v>
      </c>
      <c r="Q905" s="44" t="n">
        <f aca="false">IF($F905="Activo",1,IF($F905="Cese",1,0))</f>
        <v>0</v>
      </c>
      <c r="R905" s="19" t="n">
        <f aca="false">G905*Q905</f>
        <v>0</v>
      </c>
      <c r="S905" s="19" t="n">
        <f aca="false">IF($F905="Activo",SUMIFS(I905:I905,$D905:$D905,"&lt;="&amp;Trabajadores!$N$80)+IF(PROY_BON="Sí",SUMIFS(J905:J905,$D905:$D905,"&lt;="&amp;Trabajadores!$N$80),0),IF($F905="Cese",I905+IF(PROY_BON="Sí",J905,0),0))</f>
        <v>0</v>
      </c>
      <c r="T905" s="19" t="n">
        <f aca="false">0</f>
        <v>0</v>
      </c>
      <c r="U905" s="19" t="n">
        <f aca="false">IF($F905="Activo",IF(Trabajadores!$J$80="Sí",L905*1,L905),IF($F905="Cese",L905,0))</f>
        <v>0</v>
      </c>
      <c r="V905" s="19" t="n">
        <f aca="false">IF(OR($F905="Activo",$F905="Cese"),M905,0)</f>
        <v>0</v>
      </c>
      <c r="W905" s="19" t="n">
        <f aca="false">IF(OR($F905="Activo",$F905="Cese"),SUM(P894:P904),0)</f>
        <v>0</v>
      </c>
      <c r="X905" s="36" t="n">
        <f aca="false">IF(OR($F905="Activo",$F905="Cese"),R905+S905+T905+U905+V905+W905,0)</f>
        <v>0</v>
      </c>
      <c r="Y905" s="19" t="n">
        <f aca="false">IF(OR($F905="Activo",$F905="Cese"),DED_FIJA,0)</f>
        <v>0</v>
      </c>
      <c r="Z905" s="36" t="n">
        <f aca="false">MAX(0,X905-Y905)</f>
        <v>0</v>
      </c>
      <c r="AA905" s="19" t="n">
        <f aca="false">IF(Z905=0,0,MAX(0,MIN(Z905,Parámetros!$G$19)-Parámetros!$F$19)*Parámetros!$E$19)</f>
        <v>0</v>
      </c>
      <c r="AB905" s="19" t="n">
        <f aca="false">IF(Z905=0,0,MAX(0,MIN(Z905,Parámetros!$G$20)-Parámetros!$F$20)*Parámetros!$E$20)</f>
        <v>0</v>
      </c>
      <c r="AC905" s="19" t="n">
        <f aca="false">IF(Z905=0,0,MAX(0,MIN(Z905,Parámetros!$G$21)-Parámetros!$F$21)*Parámetros!$E$21)</f>
        <v>0</v>
      </c>
      <c r="AD905" s="19" t="n">
        <f aca="false">IF(Z905=0,0,MAX(0,MIN(Z905,Parámetros!$G$22)-Parámetros!$F$22)*Parámetros!$E$22)</f>
        <v>0</v>
      </c>
      <c r="AE905" s="19" t="n">
        <f aca="false">IF(Z905=0,0,MAX(0,MIN(Z905,Parámetros!$G$23)-Parámetros!$F$23)*Parámetros!$E$23)</f>
        <v>0</v>
      </c>
      <c r="AF905" s="36" t="n">
        <f aca="false">SUM(AA905:AE905)</f>
        <v>0</v>
      </c>
      <c r="AG905" s="45" t="str">
        <f aca="false">IF(AM905&lt;=0,"-",INDEX(TR_TASA,MATCH(AM905,TR_DESDE,1)))</f>
        <v>-</v>
      </c>
      <c r="AH905" s="44" t="n">
        <f aca="false">IF($F905="Cese",1,IF($F905="Activo",INDEX(DIV_N,12),0))</f>
        <v>0</v>
      </c>
      <c r="AI905" s="44" t="n">
        <f aca="false">IF($F905="Cese",11,IF($F905="Activo",INDEX(DIV_HASTA,12),0))</f>
        <v>0</v>
      </c>
      <c r="AJ905" s="19" t="n">
        <f aca="false">IF(OR($F905="Activo",$F905="Cese"),SUMIFS(AV894:AV904,D894:D904,"&lt;="&amp;AI905),0)</f>
        <v>0</v>
      </c>
      <c r="AK905" s="19" t="n">
        <f aca="false">IF(OR($F905="Activo",$F905="Cese"),MAX(0,(AF905-AJ905)/AH905),0)</f>
        <v>0</v>
      </c>
      <c r="AL905" s="19" t="n">
        <f aca="false">IF(OR($F905="Activo",$F905="Cese"),K905+IF(PROY_BON="Sí",0,J905),0)</f>
        <v>0</v>
      </c>
      <c r="AM905" s="19" t="n">
        <f aca="false">IF(AL905&gt;0,MAX(0,X905+AL905-Y905),Z905)</f>
        <v>0</v>
      </c>
      <c r="AN905" s="19" t="n">
        <f aca="false">SUMPRODUCT((AM905&gt;TR_DESDE)*(AM905-TR_DESDE)*TR_INC)</f>
        <v>0</v>
      </c>
      <c r="AO905" s="19" t="n">
        <f aca="false">IF(AL905&gt;0,MAX(0,AN905-IF(TRUE(),MAX(AF905,AJ905),AF905)),0)</f>
        <v>0</v>
      </c>
      <c r="AP905" s="46" t="n">
        <f aca="false">IF(OR($F905="Activo",$F905="Cese"),ROUND(AK905+AO905,2),0)</f>
        <v>0</v>
      </c>
      <c r="AQ905" s="19" t="n">
        <f aca="false">IF(OR($F905="Activo",$F905="Cese"),MAX(0,AJ905-AN905),0)</f>
        <v>0</v>
      </c>
      <c r="AR905" s="19" t="str">
        <f aca="false">IF($B905="","",IF(COUNTIFS(RP_COD,$B905,'Retenciones Planilla'!$N$6:$N$105,"&lt;&gt;")=0,"",SUMIFS('Retenciones Planilla'!$N$6:$N$105,RP_COD,$B905)))</f>
        <v/>
      </c>
      <c r="AS905" s="19" t="str">
        <f aca="false">IF(AR905="","",AR905-AP905)</f>
        <v/>
      </c>
      <c r="AT905" s="23" t="str">
        <f aca="false">IF($B905="","",IF(NOT(OR($F905="Activo",$F905="Cese")),IF(N(AR905)=0,"—","Revisar: sin vínculo"),IF(AR905="",IF(AP905=0,"No corresponde","Sin dato planilla"),IF(ABS(AS905)&lt;=TOL,"OK",IF(AS905&gt;0,"Retuvo de más","Retuvo de menos")))))</f>
        <v/>
      </c>
      <c r="AU905" s="19" t="n">
        <f aca="false">IF(AND(BASE_RET="Planilla (si existe)",AR905&lt;&gt;""),AR905,AP905)</f>
        <v>0</v>
      </c>
      <c r="AV905" s="19" t="n">
        <f aca="false">AU905+N905</f>
        <v>0</v>
      </c>
    </row>
    <row r="906" customFormat="false" ht="15" hidden="false" customHeight="false" outlineLevel="0" collapsed="false">
      <c r="A906" s="43" t="n">
        <v>76</v>
      </c>
      <c r="B906" s="35" t="str">
        <f aca="false">IF(Trabajadores!$B$81="","",Trabajadores!$B$81)</f>
        <v/>
      </c>
      <c r="C906" s="35" t="str">
        <f aca="false">IF($B906="","",Trabajadores!$D$81)</f>
        <v/>
      </c>
      <c r="D906" s="43" t="n">
        <v>1</v>
      </c>
      <c r="E906" s="23" t="s">
        <v>298</v>
      </c>
      <c r="F906" s="23" t="str">
        <f aca="false">IF($B906="","",IF(OR(1&lt;Trabajadores!$M$81,1&gt;Trabajadores!$N$81),"No vinculado",IF(AND(1=Trabajadores!$N$81,Trabajadores!$O$81="Sí"),"Cese","Activo")))</f>
        <v/>
      </c>
      <c r="G906" s="19" t="n">
        <f aca="false">IF($B906="",0,SUMIFS(Ingresos!$O$6:$O$1505,ING_COD,$B906,ING_CLASE,"ORD"))</f>
        <v>0</v>
      </c>
      <c r="H906" s="19" t="n">
        <f aca="false">IF($B906="",0,SUMIFS(Ingresos!$O$6:$O$1505,ING_COD,$B906,ING_CLASE,"ORD",ING_COMP,"Sí"))</f>
        <v>0</v>
      </c>
      <c r="I906" s="19" t="n">
        <f aca="false">IF($B906="",0,SUMIFS(Ingresos!$O$6:$O$1505,ING_COD,$B906,ING_CLASE,"GRA"))</f>
        <v>0</v>
      </c>
      <c r="J906" s="19" t="n">
        <f aca="false">IF($B906="",0,SUMIFS(Ingresos!$O$6:$O$1505,ING_COD,$B906,ING_CLASE,"BON"))</f>
        <v>0</v>
      </c>
      <c r="K906" s="19" t="n">
        <f aca="false">IF($B906="",0,SUMIFS(Ingresos!$O$6:$O$1505,ING_COD,$B906,ING_CLASE,"EXT"))</f>
        <v>0</v>
      </c>
      <c r="L906" s="19" t="n">
        <f aca="false">IF($B906="",0,SUMIFS(Ingresos!$O$6:$O$1505,ING_COD,$B906,ING_CLASE,"OTO"))</f>
        <v>0</v>
      </c>
      <c r="M906" s="19" t="n">
        <f aca="false">IF($B906="",0,SUMIFS(Ingresos!$O$6:$O$1505,ING_COD,$B906,ING_CLASE,"OTX"))</f>
        <v>0</v>
      </c>
      <c r="N906" s="19" t="n">
        <f aca="false">IF($B906="",0,SUMIFS(Ingresos!$O$6:$O$1505,ING_COD,$B906,ING_CLASE,"RETO"))</f>
        <v>0</v>
      </c>
      <c r="O906" s="19" t="n">
        <f aca="false">IF($B906="",0,SUMIFS(Ingresos!$O$6:$O$1505,ING_COD,$B906,ING_CLASE,"INA"))</f>
        <v>0</v>
      </c>
      <c r="P906" s="19" t="n">
        <f aca="false">G906+I906+J906+K906+L906+M906</f>
        <v>0</v>
      </c>
      <c r="Q906" s="44" t="n">
        <f aca="false">IF($F906="Activo",12,IF($F906="Cese",1,0))</f>
        <v>0</v>
      </c>
      <c r="R906" s="19" t="n">
        <f aca="false">G906*Q906</f>
        <v>0</v>
      </c>
      <c r="S906" s="19" t="n">
        <f aca="false">IF($F906="Activo",SUMIFS(I906:I917,$D906:$D917,"&lt;="&amp;Trabajadores!$N$81)+IF(PROY_BON="Sí",SUMIFS(J906:J917,$D906:$D917,"&lt;="&amp;Trabajadores!$N$81),0),IF($F906="Cese",I906+IF(PROY_BON="Sí",J906,0),0))</f>
        <v>0</v>
      </c>
      <c r="T906" s="19" t="n">
        <f aca="false">IF(OR($F906&lt;&gt;"Activo",Trabajadores!$I$81="No"),0,IF(I912=0,H906*(1+IF(PROY_BON="Sí",Trabajadores!$P$81,0))*Trabajadores!$R$81/6*(Trabajadores!$N$81&gt;=7),0)+IF(I917=0,H906*(1+IF(PROY_BON="Sí",Trabajadores!$P$81,0))*Trabajadores!$S$81/6*(Trabajadores!$N$81&gt;=12),0))</f>
        <v>0</v>
      </c>
      <c r="U906" s="19" t="n">
        <f aca="false">IF($F906="Activo",IF(Trabajadores!$J$81="Sí",L906*12,L906),IF($F906="Cese",L906,0))</f>
        <v>0</v>
      </c>
      <c r="V906" s="19" t="n">
        <f aca="false">IF(OR($F906="Activo",$F906="Cese"),M906,0)</f>
        <v>0</v>
      </c>
      <c r="W906" s="19" t="n">
        <f aca="false">0</f>
        <v>0</v>
      </c>
      <c r="X906" s="36" t="n">
        <f aca="false">IF(OR($F906="Activo",$F906="Cese"),R906+S906+T906+U906+V906+W906,0)</f>
        <v>0</v>
      </c>
      <c r="Y906" s="19" t="n">
        <f aca="false">IF(OR($F906="Activo",$F906="Cese"),DED_FIJA,0)</f>
        <v>0</v>
      </c>
      <c r="Z906" s="36" t="n">
        <f aca="false">MAX(0,X906-Y906)</f>
        <v>0</v>
      </c>
      <c r="AA906" s="19" t="n">
        <f aca="false">IF(Z906=0,0,MAX(0,MIN(Z906,Parámetros!$G$19)-Parámetros!$F$19)*Parámetros!$E$19)</f>
        <v>0</v>
      </c>
      <c r="AB906" s="19" t="n">
        <f aca="false">IF(Z906=0,0,MAX(0,MIN(Z906,Parámetros!$G$20)-Parámetros!$F$20)*Parámetros!$E$20)</f>
        <v>0</v>
      </c>
      <c r="AC906" s="19" t="n">
        <f aca="false">IF(Z906=0,0,MAX(0,MIN(Z906,Parámetros!$G$21)-Parámetros!$F$21)*Parámetros!$E$21)</f>
        <v>0</v>
      </c>
      <c r="AD906" s="19" t="n">
        <f aca="false">IF(Z906=0,0,MAX(0,MIN(Z906,Parámetros!$G$22)-Parámetros!$F$22)*Parámetros!$E$22)</f>
        <v>0</v>
      </c>
      <c r="AE906" s="19" t="n">
        <f aca="false">IF(Z906=0,0,MAX(0,MIN(Z906,Parámetros!$G$23)-Parámetros!$F$23)*Parámetros!$E$23)</f>
        <v>0</v>
      </c>
      <c r="AF906" s="36" t="n">
        <f aca="false">SUM(AA906:AE906)</f>
        <v>0</v>
      </c>
      <c r="AG906" s="45" t="str">
        <f aca="false">IF(AM906&lt;=0,"-",INDEX(TR_TASA,MATCH(AM906,TR_DESDE,1)))</f>
        <v>-</v>
      </c>
      <c r="AH906" s="44" t="n">
        <f aca="false">IF($F906="Cese",1,IF($F906="Activo",INDEX(DIV_N,1),0))</f>
        <v>0</v>
      </c>
      <c r="AI906" s="44" t="n">
        <f aca="false">IF($F906="Cese",0,IF($F906="Activo",INDEX(DIV_HASTA,1),0))</f>
        <v>0</v>
      </c>
      <c r="AJ906" s="19" t="n">
        <f aca="false">0</f>
        <v>0</v>
      </c>
      <c r="AK906" s="19" t="n">
        <f aca="false">IF(OR($F906="Activo",$F906="Cese"),MAX(0,(AF906-AJ906)/AH906),0)</f>
        <v>0</v>
      </c>
      <c r="AL906" s="19" t="n">
        <f aca="false">IF(OR($F906="Activo",$F906="Cese"),K906+IF(PROY_BON="Sí",0,J906),0)</f>
        <v>0</v>
      </c>
      <c r="AM906" s="19" t="n">
        <f aca="false">IF(AL906&gt;0,MAX(0,X906+AL906-Y906),Z906)</f>
        <v>0</v>
      </c>
      <c r="AN906" s="19" t="n">
        <f aca="false">SUMPRODUCT((AM906&gt;TR_DESDE)*(AM906-TR_DESDE)*TR_INC)</f>
        <v>0</v>
      </c>
      <c r="AO906" s="19" t="n">
        <f aca="false">IF(AL906&gt;0,MAX(0,AN906-IF($F906="Cese",MAX(AF906,AJ906),AF906)),0)</f>
        <v>0</v>
      </c>
      <c r="AP906" s="46" t="n">
        <f aca="false">IF(OR($F906="Activo",$F906="Cese"),ROUND(AK906+AO906,2),0)</f>
        <v>0</v>
      </c>
      <c r="AQ906" s="19" t="n">
        <f aca="false">IF($F906="Cese",MAX(0,AJ906-AN906),0)</f>
        <v>0</v>
      </c>
      <c r="AR906" s="19" t="str">
        <f aca="false">IF($B906="","",IF(COUNTIFS(RP_COD,$B906,'Retenciones Planilla'!$C$6:$C$105,"&lt;&gt;")=0,"",SUMIFS('Retenciones Planilla'!$C$6:$C$105,RP_COD,$B906)))</f>
        <v/>
      </c>
      <c r="AS906" s="19" t="str">
        <f aca="false">IF(AR906="","",AR906-AP906)</f>
        <v/>
      </c>
      <c r="AT906" s="23" t="str">
        <f aca="false">IF($B906="","",IF(NOT(OR($F906="Activo",$F906="Cese")),IF(N(AR906)=0,"—","Revisar: sin vínculo"),IF(AR906="",IF(AP906=0,"No corresponde","Sin dato planilla"),IF(ABS(AS906)&lt;=TOL,"OK",IF(AS906&gt;0,"Retuvo de más","Retuvo de menos")))))</f>
        <v/>
      </c>
      <c r="AU906" s="19" t="n">
        <f aca="false">IF(AND(BASE_RET="Planilla (si existe)",AR906&lt;&gt;""),AR906,AP906)</f>
        <v>0</v>
      </c>
      <c r="AV906" s="19" t="n">
        <f aca="false">AU906+N906</f>
        <v>0</v>
      </c>
    </row>
    <row r="907" customFormat="false" ht="15" hidden="false" customHeight="false" outlineLevel="0" collapsed="false">
      <c r="A907" s="43" t="n">
        <v>76</v>
      </c>
      <c r="B907" s="35" t="str">
        <f aca="false">IF(Trabajadores!$B$81="","",Trabajadores!$B$81)</f>
        <v/>
      </c>
      <c r="C907" s="35" t="str">
        <f aca="false">IF($B907="","",Trabajadores!$D$81)</f>
        <v/>
      </c>
      <c r="D907" s="43" t="n">
        <v>2</v>
      </c>
      <c r="E907" s="23" t="s">
        <v>299</v>
      </c>
      <c r="F907" s="23" t="str">
        <f aca="false">IF($B907="","",IF(OR(2&lt;Trabajadores!$M$81,2&gt;Trabajadores!$N$81),"No vinculado",IF(AND(2=Trabajadores!$N$81,Trabajadores!$O$81="Sí"),"Cese","Activo")))</f>
        <v/>
      </c>
      <c r="G907" s="19" t="n">
        <f aca="false">IF($B907="",0,SUMIFS(Ingresos!$P$6:$P$1505,ING_COD,$B907,ING_CLASE,"ORD"))</f>
        <v>0</v>
      </c>
      <c r="H907" s="19" t="n">
        <f aca="false">IF($B907="",0,SUMIFS(Ingresos!$P$6:$P$1505,ING_COD,$B907,ING_CLASE,"ORD",ING_COMP,"Sí"))</f>
        <v>0</v>
      </c>
      <c r="I907" s="19" t="n">
        <f aca="false">IF($B907="",0,SUMIFS(Ingresos!$P$6:$P$1505,ING_COD,$B907,ING_CLASE,"GRA"))</f>
        <v>0</v>
      </c>
      <c r="J907" s="19" t="n">
        <f aca="false">IF($B907="",0,SUMIFS(Ingresos!$P$6:$P$1505,ING_COD,$B907,ING_CLASE,"BON"))</f>
        <v>0</v>
      </c>
      <c r="K907" s="19" t="n">
        <f aca="false">IF($B907="",0,SUMIFS(Ingresos!$P$6:$P$1505,ING_COD,$B907,ING_CLASE,"EXT"))</f>
        <v>0</v>
      </c>
      <c r="L907" s="19" t="n">
        <f aca="false">IF($B907="",0,SUMIFS(Ingresos!$P$6:$P$1505,ING_COD,$B907,ING_CLASE,"OTO"))</f>
        <v>0</v>
      </c>
      <c r="M907" s="19" t="n">
        <f aca="false">IF($B907="",0,SUMIFS(Ingresos!$P$6:$P$1505,ING_COD,$B907,ING_CLASE,"OTX"))</f>
        <v>0</v>
      </c>
      <c r="N907" s="19" t="n">
        <f aca="false">IF($B907="",0,SUMIFS(Ingresos!$P$6:$P$1505,ING_COD,$B907,ING_CLASE,"RETO"))</f>
        <v>0</v>
      </c>
      <c r="O907" s="19" t="n">
        <f aca="false">IF($B907="",0,SUMIFS(Ingresos!$P$6:$P$1505,ING_COD,$B907,ING_CLASE,"INA"))</f>
        <v>0</v>
      </c>
      <c r="P907" s="19" t="n">
        <f aca="false">G907+I907+J907+K907+L907+M907</f>
        <v>0</v>
      </c>
      <c r="Q907" s="44" t="n">
        <f aca="false">IF($F907="Activo",11,IF($F907="Cese",1,0))</f>
        <v>0</v>
      </c>
      <c r="R907" s="19" t="n">
        <f aca="false">G907*Q907</f>
        <v>0</v>
      </c>
      <c r="S907" s="19" t="n">
        <f aca="false">IF($F907="Activo",SUMIFS(I907:I917,$D907:$D917,"&lt;="&amp;Trabajadores!$N$81)+IF(PROY_BON="Sí",SUMIFS(J907:J917,$D907:$D917,"&lt;="&amp;Trabajadores!$N$81),0),IF($F907="Cese",I907+IF(PROY_BON="Sí",J907,0),0))</f>
        <v>0</v>
      </c>
      <c r="T907" s="19" t="n">
        <f aca="false">IF(OR($F907&lt;&gt;"Activo",Trabajadores!$I$81="No"),0,IF(I912=0,H907*(1+IF(PROY_BON="Sí",Trabajadores!$P$81,0))*Trabajadores!$R$81/6*(Trabajadores!$N$81&gt;=7),0)+IF(I917=0,H907*(1+IF(PROY_BON="Sí",Trabajadores!$P$81,0))*Trabajadores!$S$81/6*(Trabajadores!$N$81&gt;=12),0))</f>
        <v>0</v>
      </c>
      <c r="U907" s="19" t="n">
        <f aca="false">IF($F907="Activo",IF(Trabajadores!$J$81="Sí",L907*11,L907),IF($F907="Cese",L907,0))</f>
        <v>0</v>
      </c>
      <c r="V907" s="19" t="n">
        <f aca="false">IF(OR($F907="Activo",$F907="Cese"),M907,0)</f>
        <v>0</v>
      </c>
      <c r="W907" s="19" t="n">
        <f aca="false">IF(OR($F907="Activo",$F907="Cese"),SUM(P906:P906),0)</f>
        <v>0</v>
      </c>
      <c r="X907" s="36" t="n">
        <f aca="false">IF(OR($F907="Activo",$F907="Cese"),R907+S907+T907+U907+V907+W907,0)</f>
        <v>0</v>
      </c>
      <c r="Y907" s="19" t="n">
        <f aca="false">IF(OR($F907="Activo",$F907="Cese"),DED_FIJA,0)</f>
        <v>0</v>
      </c>
      <c r="Z907" s="36" t="n">
        <f aca="false">MAX(0,X907-Y907)</f>
        <v>0</v>
      </c>
      <c r="AA907" s="19" t="n">
        <f aca="false">IF(Z907=0,0,MAX(0,MIN(Z907,Parámetros!$G$19)-Parámetros!$F$19)*Parámetros!$E$19)</f>
        <v>0</v>
      </c>
      <c r="AB907" s="19" t="n">
        <f aca="false">IF(Z907=0,0,MAX(0,MIN(Z907,Parámetros!$G$20)-Parámetros!$F$20)*Parámetros!$E$20)</f>
        <v>0</v>
      </c>
      <c r="AC907" s="19" t="n">
        <f aca="false">IF(Z907=0,0,MAX(0,MIN(Z907,Parámetros!$G$21)-Parámetros!$F$21)*Parámetros!$E$21)</f>
        <v>0</v>
      </c>
      <c r="AD907" s="19" t="n">
        <f aca="false">IF(Z907=0,0,MAX(0,MIN(Z907,Parámetros!$G$22)-Parámetros!$F$22)*Parámetros!$E$22)</f>
        <v>0</v>
      </c>
      <c r="AE907" s="19" t="n">
        <f aca="false">IF(Z907=0,0,MAX(0,MIN(Z907,Parámetros!$G$23)-Parámetros!$F$23)*Parámetros!$E$23)</f>
        <v>0</v>
      </c>
      <c r="AF907" s="36" t="n">
        <f aca="false">SUM(AA907:AE907)</f>
        <v>0</v>
      </c>
      <c r="AG907" s="45" t="str">
        <f aca="false">IF(AM907&lt;=0,"-",INDEX(TR_TASA,MATCH(AM907,TR_DESDE,1)))</f>
        <v>-</v>
      </c>
      <c r="AH907" s="44" t="n">
        <f aca="false">IF($F907="Cese",1,IF($F907="Activo",INDEX(DIV_N,2),0))</f>
        <v>0</v>
      </c>
      <c r="AI907" s="44" t="n">
        <f aca="false">IF($F907="Cese",1,IF($F907="Activo",INDEX(DIV_HASTA,2),0))</f>
        <v>0</v>
      </c>
      <c r="AJ907" s="19" t="n">
        <f aca="false">IF(OR($F907="Activo",$F907="Cese"),SUMIFS(AV906:AV906,D906:D906,"&lt;="&amp;AI907),0)</f>
        <v>0</v>
      </c>
      <c r="AK907" s="19" t="n">
        <f aca="false">IF(OR($F907="Activo",$F907="Cese"),MAX(0,(AF907-AJ907)/AH907),0)</f>
        <v>0</v>
      </c>
      <c r="AL907" s="19" t="n">
        <f aca="false">IF(OR($F907="Activo",$F907="Cese"),K907+IF(PROY_BON="Sí",0,J907),0)</f>
        <v>0</v>
      </c>
      <c r="AM907" s="19" t="n">
        <f aca="false">IF(AL907&gt;0,MAX(0,X907+AL907-Y907),Z907)</f>
        <v>0</v>
      </c>
      <c r="AN907" s="19" t="n">
        <f aca="false">SUMPRODUCT((AM907&gt;TR_DESDE)*(AM907-TR_DESDE)*TR_INC)</f>
        <v>0</v>
      </c>
      <c r="AO907" s="19" t="n">
        <f aca="false">IF(AL907&gt;0,MAX(0,AN907-IF($F907="Cese",MAX(AF907,AJ907),AF907)),0)</f>
        <v>0</v>
      </c>
      <c r="AP907" s="46" t="n">
        <f aca="false">IF(OR($F907="Activo",$F907="Cese"),ROUND(AK907+AO907,2),0)</f>
        <v>0</v>
      </c>
      <c r="AQ907" s="19" t="n">
        <f aca="false">IF($F907="Cese",MAX(0,AJ907-AN907),0)</f>
        <v>0</v>
      </c>
      <c r="AR907" s="19" t="str">
        <f aca="false">IF($B907="","",IF(COUNTIFS(RP_COD,$B907,'Retenciones Planilla'!$D$6:$D$105,"&lt;&gt;")=0,"",SUMIFS('Retenciones Planilla'!$D$6:$D$105,RP_COD,$B907)))</f>
        <v/>
      </c>
      <c r="AS907" s="19" t="str">
        <f aca="false">IF(AR907="","",AR907-AP907)</f>
        <v/>
      </c>
      <c r="AT907" s="23" t="str">
        <f aca="false">IF($B907="","",IF(NOT(OR($F907="Activo",$F907="Cese")),IF(N(AR907)=0,"—","Revisar: sin vínculo"),IF(AR907="",IF(AP907=0,"No corresponde","Sin dato planilla"),IF(ABS(AS907)&lt;=TOL,"OK",IF(AS907&gt;0,"Retuvo de más","Retuvo de menos")))))</f>
        <v/>
      </c>
      <c r="AU907" s="19" t="n">
        <f aca="false">IF(AND(BASE_RET="Planilla (si existe)",AR907&lt;&gt;""),AR907,AP907)</f>
        <v>0</v>
      </c>
      <c r="AV907" s="19" t="n">
        <f aca="false">AU907+N907</f>
        <v>0</v>
      </c>
    </row>
    <row r="908" customFormat="false" ht="15" hidden="false" customHeight="false" outlineLevel="0" collapsed="false">
      <c r="A908" s="43" t="n">
        <v>76</v>
      </c>
      <c r="B908" s="35" t="str">
        <f aca="false">IF(Trabajadores!$B$81="","",Trabajadores!$B$81)</f>
        <v/>
      </c>
      <c r="C908" s="35" t="str">
        <f aca="false">IF($B908="","",Trabajadores!$D$81)</f>
        <v/>
      </c>
      <c r="D908" s="43" t="n">
        <v>3</v>
      </c>
      <c r="E908" s="23" t="s">
        <v>300</v>
      </c>
      <c r="F908" s="23" t="str">
        <f aca="false">IF($B908="","",IF(OR(3&lt;Trabajadores!$M$81,3&gt;Trabajadores!$N$81),"No vinculado",IF(AND(3=Trabajadores!$N$81,Trabajadores!$O$81="Sí"),"Cese","Activo")))</f>
        <v/>
      </c>
      <c r="G908" s="19" t="n">
        <f aca="false">IF($B908="",0,SUMIFS(Ingresos!$Q$6:$Q$1505,ING_COD,$B908,ING_CLASE,"ORD"))</f>
        <v>0</v>
      </c>
      <c r="H908" s="19" t="n">
        <f aca="false">IF($B908="",0,SUMIFS(Ingresos!$Q$6:$Q$1505,ING_COD,$B908,ING_CLASE,"ORD",ING_COMP,"Sí"))</f>
        <v>0</v>
      </c>
      <c r="I908" s="19" t="n">
        <f aca="false">IF($B908="",0,SUMIFS(Ingresos!$Q$6:$Q$1505,ING_COD,$B908,ING_CLASE,"GRA"))</f>
        <v>0</v>
      </c>
      <c r="J908" s="19" t="n">
        <f aca="false">IF($B908="",0,SUMIFS(Ingresos!$Q$6:$Q$1505,ING_COD,$B908,ING_CLASE,"BON"))</f>
        <v>0</v>
      </c>
      <c r="K908" s="19" t="n">
        <f aca="false">IF($B908="",0,SUMIFS(Ingresos!$Q$6:$Q$1505,ING_COD,$B908,ING_CLASE,"EXT"))</f>
        <v>0</v>
      </c>
      <c r="L908" s="19" t="n">
        <f aca="false">IF($B908="",0,SUMIFS(Ingresos!$Q$6:$Q$1505,ING_COD,$B908,ING_CLASE,"OTO"))</f>
        <v>0</v>
      </c>
      <c r="M908" s="19" t="n">
        <f aca="false">IF($B908="",0,SUMIFS(Ingresos!$Q$6:$Q$1505,ING_COD,$B908,ING_CLASE,"OTX"))</f>
        <v>0</v>
      </c>
      <c r="N908" s="19" t="n">
        <f aca="false">IF($B908="",0,SUMIFS(Ingresos!$Q$6:$Q$1505,ING_COD,$B908,ING_CLASE,"RETO"))</f>
        <v>0</v>
      </c>
      <c r="O908" s="19" t="n">
        <f aca="false">IF($B908="",0,SUMIFS(Ingresos!$Q$6:$Q$1505,ING_COD,$B908,ING_CLASE,"INA"))</f>
        <v>0</v>
      </c>
      <c r="P908" s="19" t="n">
        <f aca="false">G908+I908+J908+K908+L908+M908</f>
        <v>0</v>
      </c>
      <c r="Q908" s="44" t="n">
        <f aca="false">IF($F908="Activo",10,IF($F908="Cese",1,0))</f>
        <v>0</v>
      </c>
      <c r="R908" s="19" t="n">
        <f aca="false">G908*Q908</f>
        <v>0</v>
      </c>
      <c r="S908" s="19" t="n">
        <f aca="false">IF($F908="Activo",SUMIFS(I908:I917,$D908:$D917,"&lt;="&amp;Trabajadores!$N$81)+IF(PROY_BON="Sí",SUMIFS(J908:J917,$D908:$D917,"&lt;="&amp;Trabajadores!$N$81),0),IF($F908="Cese",I908+IF(PROY_BON="Sí",J908,0),0))</f>
        <v>0</v>
      </c>
      <c r="T908" s="19" t="n">
        <f aca="false">IF(OR($F908&lt;&gt;"Activo",Trabajadores!$I$81="No"),0,IF(I912=0,H908*(1+IF(PROY_BON="Sí",Trabajadores!$P$81,0))*Trabajadores!$R$81/6*(Trabajadores!$N$81&gt;=7),0)+IF(I917=0,H908*(1+IF(PROY_BON="Sí",Trabajadores!$P$81,0))*Trabajadores!$S$81/6*(Trabajadores!$N$81&gt;=12),0))</f>
        <v>0</v>
      </c>
      <c r="U908" s="19" t="n">
        <f aca="false">IF($F908="Activo",IF(Trabajadores!$J$81="Sí",L908*10,L908),IF($F908="Cese",L908,0))</f>
        <v>0</v>
      </c>
      <c r="V908" s="19" t="n">
        <f aca="false">IF(OR($F908="Activo",$F908="Cese"),M908,0)</f>
        <v>0</v>
      </c>
      <c r="W908" s="19" t="n">
        <f aca="false">IF(OR($F908="Activo",$F908="Cese"),SUM(P906:P907),0)</f>
        <v>0</v>
      </c>
      <c r="X908" s="36" t="n">
        <f aca="false">IF(OR($F908="Activo",$F908="Cese"),R908+S908+T908+U908+V908+W908,0)</f>
        <v>0</v>
      </c>
      <c r="Y908" s="19" t="n">
        <f aca="false">IF(OR($F908="Activo",$F908="Cese"),DED_FIJA,0)</f>
        <v>0</v>
      </c>
      <c r="Z908" s="36" t="n">
        <f aca="false">MAX(0,X908-Y908)</f>
        <v>0</v>
      </c>
      <c r="AA908" s="19" t="n">
        <f aca="false">IF(Z908=0,0,MAX(0,MIN(Z908,Parámetros!$G$19)-Parámetros!$F$19)*Parámetros!$E$19)</f>
        <v>0</v>
      </c>
      <c r="AB908" s="19" t="n">
        <f aca="false">IF(Z908=0,0,MAX(0,MIN(Z908,Parámetros!$G$20)-Parámetros!$F$20)*Parámetros!$E$20)</f>
        <v>0</v>
      </c>
      <c r="AC908" s="19" t="n">
        <f aca="false">IF(Z908=0,0,MAX(0,MIN(Z908,Parámetros!$G$21)-Parámetros!$F$21)*Parámetros!$E$21)</f>
        <v>0</v>
      </c>
      <c r="AD908" s="19" t="n">
        <f aca="false">IF(Z908=0,0,MAX(0,MIN(Z908,Parámetros!$G$22)-Parámetros!$F$22)*Parámetros!$E$22)</f>
        <v>0</v>
      </c>
      <c r="AE908" s="19" t="n">
        <f aca="false">IF(Z908=0,0,MAX(0,MIN(Z908,Parámetros!$G$23)-Parámetros!$F$23)*Parámetros!$E$23)</f>
        <v>0</v>
      </c>
      <c r="AF908" s="36" t="n">
        <f aca="false">SUM(AA908:AE908)</f>
        <v>0</v>
      </c>
      <c r="AG908" s="45" t="str">
        <f aca="false">IF(AM908&lt;=0,"-",INDEX(TR_TASA,MATCH(AM908,TR_DESDE,1)))</f>
        <v>-</v>
      </c>
      <c r="AH908" s="44" t="n">
        <f aca="false">IF($F908="Cese",1,IF($F908="Activo",INDEX(DIV_N,3),0))</f>
        <v>0</v>
      </c>
      <c r="AI908" s="44" t="n">
        <f aca="false">IF($F908="Cese",2,IF($F908="Activo",INDEX(DIV_HASTA,3),0))</f>
        <v>0</v>
      </c>
      <c r="AJ908" s="19" t="n">
        <f aca="false">IF(OR($F908="Activo",$F908="Cese"),SUMIFS(AV906:AV907,D906:D907,"&lt;="&amp;AI908),0)</f>
        <v>0</v>
      </c>
      <c r="AK908" s="19" t="n">
        <f aca="false">IF(OR($F908="Activo",$F908="Cese"),MAX(0,(AF908-AJ908)/AH908),0)</f>
        <v>0</v>
      </c>
      <c r="AL908" s="19" t="n">
        <f aca="false">IF(OR($F908="Activo",$F908="Cese"),K908+IF(PROY_BON="Sí",0,J908),0)</f>
        <v>0</v>
      </c>
      <c r="AM908" s="19" t="n">
        <f aca="false">IF(AL908&gt;0,MAX(0,X908+AL908-Y908),Z908)</f>
        <v>0</v>
      </c>
      <c r="AN908" s="19" t="n">
        <f aca="false">SUMPRODUCT((AM908&gt;TR_DESDE)*(AM908-TR_DESDE)*TR_INC)</f>
        <v>0</v>
      </c>
      <c r="AO908" s="19" t="n">
        <f aca="false">IF(AL908&gt;0,MAX(0,AN908-IF($F908="Cese",MAX(AF908,AJ908),AF908)),0)</f>
        <v>0</v>
      </c>
      <c r="AP908" s="46" t="n">
        <f aca="false">IF(OR($F908="Activo",$F908="Cese"),ROUND(AK908+AO908,2),0)</f>
        <v>0</v>
      </c>
      <c r="AQ908" s="19" t="n">
        <f aca="false">IF($F908="Cese",MAX(0,AJ908-AN908),0)</f>
        <v>0</v>
      </c>
      <c r="AR908" s="19" t="str">
        <f aca="false">IF($B908="","",IF(COUNTIFS(RP_COD,$B908,'Retenciones Planilla'!$E$6:$E$105,"&lt;&gt;")=0,"",SUMIFS('Retenciones Planilla'!$E$6:$E$105,RP_COD,$B908)))</f>
        <v/>
      </c>
      <c r="AS908" s="19" t="str">
        <f aca="false">IF(AR908="","",AR908-AP908)</f>
        <v/>
      </c>
      <c r="AT908" s="23" t="str">
        <f aca="false">IF($B908="","",IF(NOT(OR($F908="Activo",$F908="Cese")),IF(N(AR908)=0,"—","Revisar: sin vínculo"),IF(AR908="",IF(AP908=0,"No corresponde","Sin dato planilla"),IF(ABS(AS908)&lt;=TOL,"OK",IF(AS908&gt;0,"Retuvo de más","Retuvo de menos")))))</f>
        <v/>
      </c>
      <c r="AU908" s="19" t="n">
        <f aca="false">IF(AND(BASE_RET="Planilla (si existe)",AR908&lt;&gt;""),AR908,AP908)</f>
        <v>0</v>
      </c>
      <c r="AV908" s="19" t="n">
        <f aca="false">AU908+N908</f>
        <v>0</v>
      </c>
    </row>
    <row r="909" customFormat="false" ht="15" hidden="false" customHeight="false" outlineLevel="0" collapsed="false">
      <c r="A909" s="43" t="n">
        <v>76</v>
      </c>
      <c r="B909" s="35" t="str">
        <f aca="false">IF(Trabajadores!$B$81="","",Trabajadores!$B$81)</f>
        <v/>
      </c>
      <c r="C909" s="35" t="str">
        <f aca="false">IF($B909="","",Trabajadores!$D$81)</f>
        <v/>
      </c>
      <c r="D909" s="43" t="n">
        <v>4</v>
      </c>
      <c r="E909" s="23" t="s">
        <v>301</v>
      </c>
      <c r="F909" s="23" t="str">
        <f aca="false">IF($B909="","",IF(OR(4&lt;Trabajadores!$M$81,4&gt;Trabajadores!$N$81),"No vinculado",IF(AND(4=Trabajadores!$N$81,Trabajadores!$O$81="Sí"),"Cese","Activo")))</f>
        <v/>
      </c>
      <c r="G909" s="19" t="n">
        <f aca="false">IF($B909="",0,SUMIFS(Ingresos!$R$6:$R$1505,ING_COD,$B909,ING_CLASE,"ORD"))</f>
        <v>0</v>
      </c>
      <c r="H909" s="19" t="n">
        <f aca="false">IF($B909="",0,SUMIFS(Ingresos!$R$6:$R$1505,ING_COD,$B909,ING_CLASE,"ORD",ING_COMP,"Sí"))</f>
        <v>0</v>
      </c>
      <c r="I909" s="19" t="n">
        <f aca="false">IF($B909="",0,SUMIFS(Ingresos!$R$6:$R$1505,ING_COD,$B909,ING_CLASE,"GRA"))</f>
        <v>0</v>
      </c>
      <c r="J909" s="19" t="n">
        <f aca="false">IF($B909="",0,SUMIFS(Ingresos!$R$6:$R$1505,ING_COD,$B909,ING_CLASE,"BON"))</f>
        <v>0</v>
      </c>
      <c r="K909" s="19" t="n">
        <f aca="false">IF($B909="",0,SUMIFS(Ingresos!$R$6:$R$1505,ING_COD,$B909,ING_CLASE,"EXT"))</f>
        <v>0</v>
      </c>
      <c r="L909" s="19" t="n">
        <f aca="false">IF($B909="",0,SUMIFS(Ingresos!$R$6:$R$1505,ING_COD,$B909,ING_CLASE,"OTO"))</f>
        <v>0</v>
      </c>
      <c r="M909" s="19" t="n">
        <f aca="false">IF($B909="",0,SUMIFS(Ingresos!$R$6:$R$1505,ING_COD,$B909,ING_CLASE,"OTX"))</f>
        <v>0</v>
      </c>
      <c r="N909" s="19" t="n">
        <f aca="false">IF($B909="",0,SUMIFS(Ingresos!$R$6:$R$1505,ING_COD,$B909,ING_CLASE,"RETO"))</f>
        <v>0</v>
      </c>
      <c r="O909" s="19" t="n">
        <f aca="false">IF($B909="",0,SUMIFS(Ingresos!$R$6:$R$1505,ING_COD,$B909,ING_CLASE,"INA"))</f>
        <v>0</v>
      </c>
      <c r="P909" s="19" t="n">
        <f aca="false">G909+I909+J909+K909+L909+M909</f>
        <v>0</v>
      </c>
      <c r="Q909" s="44" t="n">
        <f aca="false">IF($F909="Activo",9,IF($F909="Cese",1,0))</f>
        <v>0</v>
      </c>
      <c r="R909" s="19" t="n">
        <f aca="false">G909*Q909</f>
        <v>0</v>
      </c>
      <c r="S909" s="19" t="n">
        <f aca="false">IF($F909="Activo",SUMIFS(I909:I917,$D909:$D917,"&lt;="&amp;Trabajadores!$N$81)+IF(PROY_BON="Sí",SUMIFS(J909:J917,$D909:$D917,"&lt;="&amp;Trabajadores!$N$81),0),IF($F909="Cese",I909+IF(PROY_BON="Sí",J909,0),0))</f>
        <v>0</v>
      </c>
      <c r="T909" s="19" t="n">
        <f aca="false">IF(OR($F909&lt;&gt;"Activo",Trabajadores!$I$81="No"),0,IF(I912=0,H909*(1+IF(PROY_BON="Sí",Trabajadores!$P$81,0))*Trabajadores!$R$81/6*(Trabajadores!$N$81&gt;=7),0)+IF(I917=0,H909*(1+IF(PROY_BON="Sí",Trabajadores!$P$81,0))*Trabajadores!$S$81/6*(Trabajadores!$N$81&gt;=12),0))</f>
        <v>0</v>
      </c>
      <c r="U909" s="19" t="n">
        <f aca="false">IF($F909="Activo",IF(Trabajadores!$J$81="Sí",L909*9,L909),IF($F909="Cese",L909,0))</f>
        <v>0</v>
      </c>
      <c r="V909" s="19" t="n">
        <f aca="false">IF(OR($F909="Activo",$F909="Cese"),M909,0)</f>
        <v>0</v>
      </c>
      <c r="W909" s="19" t="n">
        <f aca="false">IF(OR($F909="Activo",$F909="Cese"),SUM(P906:P908),0)</f>
        <v>0</v>
      </c>
      <c r="X909" s="36" t="n">
        <f aca="false">IF(OR($F909="Activo",$F909="Cese"),R909+S909+T909+U909+V909+W909,0)</f>
        <v>0</v>
      </c>
      <c r="Y909" s="19" t="n">
        <f aca="false">IF(OR($F909="Activo",$F909="Cese"),DED_FIJA,0)</f>
        <v>0</v>
      </c>
      <c r="Z909" s="36" t="n">
        <f aca="false">MAX(0,X909-Y909)</f>
        <v>0</v>
      </c>
      <c r="AA909" s="19" t="n">
        <f aca="false">IF(Z909=0,0,MAX(0,MIN(Z909,Parámetros!$G$19)-Parámetros!$F$19)*Parámetros!$E$19)</f>
        <v>0</v>
      </c>
      <c r="AB909" s="19" t="n">
        <f aca="false">IF(Z909=0,0,MAX(0,MIN(Z909,Parámetros!$G$20)-Parámetros!$F$20)*Parámetros!$E$20)</f>
        <v>0</v>
      </c>
      <c r="AC909" s="19" t="n">
        <f aca="false">IF(Z909=0,0,MAX(0,MIN(Z909,Parámetros!$G$21)-Parámetros!$F$21)*Parámetros!$E$21)</f>
        <v>0</v>
      </c>
      <c r="AD909" s="19" t="n">
        <f aca="false">IF(Z909=0,0,MAX(0,MIN(Z909,Parámetros!$G$22)-Parámetros!$F$22)*Parámetros!$E$22)</f>
        <v>0</v>
      </c>
      <c r="AE909" s="19" t="n">
        <f aca="false">IF(Z909=0,0,MAX(0,MIN(Z909,Parámetros!$G$23)-Parámetros!$F$23)*Parámetros!$E$23)</f>
        <v>0</v>
      </c>
      <c r="AF909" s="36" t="n">
        <f aca="false">SUM(AA909:AE909)</f>
        <v>0</v>
      </c>
      <c r="AG909" s="45" t="str">
        <f aca="false">IF(AM909&lt;=0,"-",INDEX(TR_TASA,MATCH(AM909,TR_DESDE,1)))</f>
        <v>-</v>
      </c>
      <c r="AH909" s="44" t="n">
        <f aca="false">IF($F909="Cese",1,IF($F909="Activo",INDEX(DIV_N,4),0))</f>
        <v>0</v>
      </c>
      <c r="AI909" s="44" t="n">
        <f aca="false">IF($F909="Cese",3,IF($F909="Activo",INDEX(DIV_HASTA,4),0))</f>
        <v>0</v>
      </c>
      <c r="AJ909" s="19" t="n">
        <f aca="false">IF(OR($F909="Activo",$F909="Cese"),SUMIFS(AV906:AV908,D906:D908,"&lt;="&amp;AI909),0)</f>
        <v>0</v>
      </c>
      <c r="AK909" s="19" t="n">
        <f aca="false">IF(OR($F909="Activo",$F909="Cese"),MAX(0,(AF909-AJ909)/AH909),0)</f>
        <v>0</v>
      </c>
      <c r="AL909" s="19" t="n">
        <f aca="false">IF(OR($F909="Activo",$F909="Cese"),K909+IF(PROY_BON="Sí",0,J909),0)</f>
        <v>0</v>
      </c>
      <c r="AM909" s="19" t="n">
        <f aca="false">IF(AL909&gt;0,MAX(0,X909+AL909-Y909),Z909)</f>
        <v>0</v>
      </c>
      <c r="AN909" s="19" t="n">
        <f aca="false">SUMPRODUCT((AM909&gt;TR_DESDE)*(AM909-TR_DESDE)*TR_INC)</f>
        <v>0</v>
      </c>
      <c r="AO909" s="19" t="n">
        <f aca="false">IF(AL909&gt;0,MAX(0,AN909-IF($F909="Cese",MAX(AF909,AJ909),AF909)),0)</f>
        <v>0</v>
      </c>
      <c r="AP909" s="46" t="n">
        <f aca="false">IF(OR($F909="Activo",$F909="Cese"),ROUND(AK909+AO909,2),0)</f>
        <v>0</v>
      </c>
      <c r="AQ909" s="19" t="n">
        <f aca="false">IF($F909="Cese",MAX(0,AJ909-AN909),0)</f>
        <v>0</v>
      </c>
      <c r="AR909" s="19" t="str">
        <f aca="false">IF($B909="","",IF(COUNTIFS(RP_COD,$B909,'Retenciones Planilla'!$F$6:$F$105,"&lt;&gt;")=0,"",SUMIFS('Retenciones Planilla'!$F$6:$F$105,RP_COD,$B909)))</f>
        <v/>
      </c>
      <c r="AS909" s="19" t="str">
        <f aca="false">IF(AR909="","",AR909-AP909)</f>
        <v/>
      </c>
      <c r="AT909" s="23" t="str">
        <f aca="false">IF($B909="","",IF(NOT(OR($F909="Activo",$F909="Cese")),IF(N(AR909)=0,"—","Revisar: sin vínculo"),IF(AR909="",IF(AP909=0,"No corresponde","Sin dato planilla"),IF(ABS(AS909)&lt;=TOL,"OK",IF(AS909&gt;0,"Retuvo de más","Retuvo de menos")))))</f>
        <v/>
      </c>
      <c r="AU909" s="19" t="n">
        <f aca="false">IF(AND(BASE_RET="Planilla (si existe)",AR909&lt;&gt;""),AR909,AP909)</f>
        <v>0</v>
      </c>
      <c r="AV909" s="19" t="n">
        <f aca="false">AU909+N909</f>
        <v>0</v>
      </c>
    </row>
    <row r="910" customFormat="false" ht="15" hidden="false" customHeight="false" outlineLevel="0" collapsed="false">
      <c r="A910" s="43" t="n">
        <v>76</v>
      </c>
      <c r="B910" s="35" t="str">
        <f aca="false">IF(Trabajadores!$B$81="","",Trabajadores!$B$81)</f>
        <v/>
      </c>
      <c r="C910" s="35" t="str">
        <f aca="false">IF($B910="","",Trabajadores!$D$81)</f>
        <v/>
      </c>
      <c r="D910" s="43" t="n">
        <v>5</v>
      </c>
      <c r="E910" s="23" t="s">
        <v>302</v>
      </c>
      <c r="F910" s="23" t="str">
        <f aca="false">IF($B910="","",IF(OR(5&lt;Trabajadores!$M$81,5&gt;Trabajadores!$N$81),"No vinculado",IF(AND(5=Trabajadores!$N$81,Trabajadores!$O$81="Sí"),"Cese","Activo")))</f>
        <v/>
      </c>
      <c r="G910" s="19" t="n">
        <f aca="false">IF($B910="",0,SUMIFS(Ingresos!$S$6:$S$1505,ING_COD,$B910,ING_CLASE,"ORD"))</f>
        <v>0</v>
      </c>
      <c r="H910" s="19" t="n">
        <f aca="false">IF($B910="",0,SUMIFS(Ingresos!$S$6:$S$1505,ING_COD,$B910,ING_CLASE,"ORD",ING_COMP,"Sí"))</f>
        <v>0</v>
      </c>
      <c r="I910" s="19" t="n">
        <f aca="false">IF($B910="",0,SUMIFS(Ingresos!$S$6:$S$1505,ING_COD,$B910,ING_CLASE,"GRA"))</f>
        <v>0</v>
      </c>
      <c r="J910" s="19" t="n">
        <f aca="false">IF($B910="",0,SUMIFS(Ingresos!$S$6:$S$1505,ING_COD,$B910,ING_CLASE,"BON"))</f>
        <v>0</v>
      </c>
      <c r="K910" s="19" t="n">
        <f aca="false">IF($B910="",0,SUMIFS(Ingresos!$S$6:$S$1505,ING_COD,$B910,ING_CLASE,"EXT"))</f>
        <v>0</v>
      </c>
      <c r="L910" s="19" t="n">
        <f aca="false">IF($B910="",0,SUMIFS(Ingresos!$S$6:$S$1505,ING_COD,$B910,ING_CLASE,"OTO"))</f>
        <v>0</v>
      </c>
      <c r="M910" s="19" t="n">
        <f aca="false">IF($B910="",0,SUMIFS(Ingresos!$S$6:$S$1505,ING_COD,$B910,ING_CLASE,"OTX"))</f>
        <v>0</v>
      </c>
      <c r="N910" s="19" t="n">
        <f aca="false">IF($B910="",0,SUMIFS(Ingresos!$S$6:$S$1505,ING_COD,$B910,ING_CLASE,"RETO"))</f>
        <v>0</v>
      </c>
      <c r="O910" s="19" t="n">
        <f aca="false">IF($B910="",0,SUMIFS(Ingresos!$S$6:$S$1505,ING_COD,$B910,ING_CLASE,"INA"))</f>
        <v>0</v>
      </c>
      <c r="P910" s="19" t="n">
        <f aca="false">G910+I910+J910+K910+L910+M910</f>
        <v>0</v>
      </c>
      <c r="Q910" s="44" t="n">
        <f aca="false">IF($F910="Activo",8,IF($F910="Cese",1,0))</f>
        <v>0</v>
      </c>
      <c r="R910" s="19" t="n">
        <f aca="false">G910*Q910</f>
        <v>0</v>
      </c>
      <c r="S910" s="19" t="n">
        <f aca="false">IF($F910="Activo",SUMIFS(I910:I917,$D910:$D917,"&lt;="&amp;Trabajadores!$N$81)+IF(PROY_BON="Sí",SUMIFS(J910:J917,$D910:$D917,"&lt;="&amp;Trabajadores!$N$81),0),IF($F910="Cese",I910+IF(PROY_BON="Sí",J910,0),0))</f>
        <v>0</v>
      </c>
      <c r="T910" s="19" t="n">
        <f aca="false">IF(OR($F910&lt;&gt;"Activo",Trabajadores!$I$81="No"),0,IF(I912=0,H910*(1+IF(PROY_BON="Sí",Trabajadores!$P$81,0))*Trabajadores!$R$81/6*(Trabajadores!$N$81&gt;=7),0)+IF(I917=0,H910*(1+IF(PROY_BON="Sí",Trabajadores!$P$81,0))*Trabajadores!$S$81/6*(Trabajadores!$N$81&gt;=12),0))</f>
        <v>0</v>
      </c>
      <c r="U910" s="19" t="n">
        <f aca="false">IF($F910="Activo",IF(Trabajadores!$J$81="Sí",L910*8,L910),IF($F910="Cese",L910,0))</f>
        <v>0</v>
      </c>
      <c r="V910" s="19" t="n">
        <f aca="false">IF(OR($F910="Activo",$F910="Cese"),M910,0)</f>
        <v>0</v>
      </c>
      <c r="W910" s="19" t="n">
        <f aca="false">IF(OR($F910="Activo",$F910="Cese"),SUM(P906:P909),0)</f>
        <v>0</v>
      </c>
      <c r="X910" s="36" t="n">
        <f aca="false">IF(OR($F910="Activo",$F910="Cese"),R910+S910+T910+U910+V910+W910,0)</f>
        <v>0</v>
      </c>
      <c r="Y910" s="19" t="n">
        <f aca="false">IF(OR($F910="Activo",$F910="Cese"),DED_FIJA,0)</f>
        <v>0</v>
      </c>
      <c r="Z910" s="36" t="n">
        <f aca="false">MAX(0,X910-Y910)</f>
        <v>0</v>
      </c>
      <c r="AA910" s="19" t="n">
        <f aca="false">IF(Z910=0,0,MAX(0,MIN(Z910,Parámetros!$G$19)-Parámetros!$F$19)*Parámetros!$E$19)</f>
        <v>0</v>
      </c>
      <c r="AB910" s="19" t="n">
        <f aca="false">IF(Z910=0,0,MAX(0,MIN(Z910,Parámetros!$G$20)-Parámetros!$F$20)*Parámetros!$E$20)</f>
        <v>0</v>
      </c>
      <c r="AC910" s="19" t="n">
        <f aca="false">IF(Z910=0,0,MAX(0,MIN(Z910,Parámetros!$G$21)-Parámetros!$F$21)*Parámetros!$E$21)</f>
        <v>0</v>
      </c>
      <c r="AD910" s="19" t="n">
        <f aca="false">IF(Z910=0,0,MAX(0,MIN(Z910,Parámetros!$G$22)-Parámetros!$F$22)*Parámetros!$E$22)</f>
        <v>0</v>
      </c>
      <c r="AE910" s="19" t="n">
        <f aca="false">IF(Z910=0,0,MAX(0,MIN(Z910,Parámetros!$G$23)-Parámetros!$F$23)*Parámetros!$E$23)</f>
        <v>0</v>
      </c>
      <c r="AF910" s="36" t="n">
        <f aca="false">SUM(AA910:AE910)</f>
        <v>0</v>
      </c>
      <c r="AG910" s="45" t="str">
        <f aca="false">IF(AM910&lt;=0,"-",INDEX(TR_TASA,MATCH(AM910,TR_DESDE,1)))</f>
        <v>-</v>
      </c>
      <c r="AH910" s="44" t="n">
        <f aca="false">IF($F910="Cese",1,IF($F910="Activo",INDEX(DIV_N,5),0))</f>
        <v>0</v>
      </c>
      <c r="AI910" s="44" t="n">
        <f aca="false">IF($F910="Cese",4,IF($F910="Activo",INDEX(DIV_HASTA,5),0))</f>
        <v>0</v>
      </c>
      <c r="AJ910" s="19" t="n">
        <f aca="false">IF(OR($F910="Activo",$F910="Cese"),SUMIFS(AV906:AV909,D906:D909,"&lt;="&amp;AI910),0)</f>
        <v>0</v>
      </c>
      <c r="AK910" s="19" t="n">
        <f aca="false">IF(OR($F910="Activo",$F910="Cese"),MAX(0,(AF910-AJ910)/AH910),0)</f>
        <v>0</v>
      </c>
      <c r="AL910" s="19" t="n">
        <f aca="false">IF(OR($F910="Activo",$F910="Cese"),K910+IF(PROY_BON="Sí",0,J910),0)</f>
        <v>0</v>
      </c>
      <c r="AM910" s="19" t="n">
        <f aca="false">IF(AL910&gt;0,MAX(0,X910+AL910-Y910),Z910)</f>
        <v>0</v>
      </c>
      <c r="AN910" s="19" t="n">
        <f aca="false">SUMPRODUCT((AM910&gt;TR_DESDE)*(AM910-TR_DESDE)*TR_INC)</f>
        <v>0</v>
      </c>
      <c r="AO910" s="19" t="n">
        <f aca="false">IF(AL910&gt;0,MAX(0,AN910-IF($F910="Cese",MAX(AF910,AJ910),AF910)),0)</f>
        <v>0</v>
      </c>
      <c r="AP910" s="46" t="n">
        <f aca="false">IF(OR($F910="Activo",$F910="Cese"),ROUND(AK910+AO910,2),0)</f>
        <v>0</v>
      </c>
      <c r="AQ910" s="19" t="n">
        <f aca="false">IF($F910="Cese",MAX(0,AJ910-AN910),0)</f>
        <v>0</v>
      </c>
      <c r="AR910" s="19" t="str">
        <f aca="false">IF($B910="","",IF(COUNTIFS(RP_COD,$B910,'Retenciones Planilla'!$G$6:$G$105,"&lt;&gt;")=0,"",SUMIFS('Retenciones Planilla'!$G$6:$G$105,RP_COD,$B910)))</f>
        <v/>
      </c>
      <c r="AS910" s="19" t="str">
        <f aca="false">IF(AR910="","",AR910-AP910)</f>
        <v/>
      </c>
      <c r="AT910" s="23" t="str">
        <f aca="false">IF($B910="","",IF(NOT(OR($F910="Activo",$F910="Cese")),IF(N(AR910)=0,"—","Revisar: sin vínculo"),IF(AR910="",IF(AP910=0,"No corresponde","Sin dato planilla"),IF(ABS(AS910)&lt;=TOL,"OK",IF(AS910&gt;0,"Retuvo de más","Retuvo de menos")))))</f>
        <v/>
      </c>
      <c r="AU910" s="19" t="n">
        <f aca="false">IF(AND(BASE_RET="Planilla (si existe)",AR910&lt;&gt;""),AR910,AP910)</f>
        <v>0</v>
      </c>
      <c r="AV910" s="19" t="n">
        <f aca="false">AU910+N910</f>
        <v>0</v>
      </c>
    </row>
    <row r="911" customFormat="false" ht="15" hidden="false" customHeight="false" outlineLevel="0" collapsed="false">
      <c r="A911" s="43" t="n">
        <v>76</v>
      </c>
      <c r="B911" s="35" t="str">
        <f aca="false">IF(Trabajadores!$B$81="","",Trabajadores!$B$81)</f>
        <v/>
      </c>
      <c r="C911" s="35" t="str">
        <f aca="false">IF($B911="","",Trabajadores!$D$81)</f>
        <v/>
      </c>
      <c r="D911" s="43" t="n">
        <v>6</v>
      </c>
      <c r="E911" s="23" t="s">
        <v>303</v>
      </c>
      <c r="F911" s="23" t="str">
        <f aca="false">IF($B911="","",IF(OR(6&lt;Trabajadores!$M$81,6&gt;Trabajadores!$N$81),"No vinculado",IF(AND(6=Trabajadores!$N$81,Trabajadores!$O$81="Sí"),"Cese","Activo")))</f>
        <v/>
      </c>
      <c r="G911" s="19" t="n">
        <f aca="false">IF($B911="",0,SUMIFS(Ingresos!$T$6:$T$1505,ING_COD,$B911,ING_CLASE,"ORD"))</f>
        <v>0</v>
      </c>
      <c r="H911" s="19" t="n">
        <f aca="false">IF($B911="",0,SUMIFS(Ingresos!$T$6:$T$1505,ING_COD,$B911,ING_CLASE,"ORD",ING_COMP,"Sí"))</f>
        <v>0</v>
      </c>
      <c r="I911" s="19" t="n">
        <f aca="false">IF($B911="",0,SUMIFS(Ingresos!$T$6:$T$1505,ING_COD,$B911,ING_CLASE,"GRA"))</f>
        <v>0</v>
      </c>
      <c r="J911" s="19" t="n">
        <f aca="false">IF($B911="",0,SUMIFS(Ingresos!$T$6:$T$1505,ING_COD,$B911,ING_CLASE,"BON"))</f>
        <v>0</v>
      </c>
      <c r="K911" s="19" t="n">
        <f aca="false">IF($B911="",0,SUMIFS(Ingresos!$T$6:$T$1505,ING_COD,$B911,ING_CLASE,"EXT"))</f>
        <v>0</v>
      </c>
      <c r="L911" s="19" t="n">
        <f aca="false">IF($B911="",0,SUMIFS(Ingresos!$T$6:$T$1505,ING_COD,$B911,ING_CLASE,"OTO"))</f>
        <v>0</v>
      </c>
      <c r="M911" s="19" t="n">
        <f aca="false">IF($B911="",0,SUMIFS(Ingresos!$T$6:$T$1505,ING_COD,$B911,ING_CLASE,"OTX"))</f>
        <v>0</v>
      </c>
      <c r="N911" s="19" t="n">
        <f aca="false">IF($B911="",0,SUMIFS(Ingresos!$T$6:$T$1505,ING_COD,$B911,ING_CLASE,"RETO"))</f>
        <v>0</v>
      </c>
      <c r="O911" s="19" t="n">
        <f aca="false">IF($B911="",0,SUMIFS(Ingresos!$T$6:$T$1505,ING_COD,$B911,ING_CLASE,"INA"))</f>
        <v>0</v>
      </c>
      <c r="P911" s="19" t="n">
        <f aca="false">G911+I911+J911+K911+L911+M911</f>
        <v>0</v>
      </c>
      <c r="Q911" s="44" t="n">
        <f aca="false">IF($F911="Activo",7,IF($F911="Cese",1,0))</f>
        <v>0</v>
      </c>
      <c r="R911" s="19" t="n">
        <f aca="false">G911*Q911</f>
        <v>0</v>
      </c>
      <c r="S911" s="19" t="n">
        <f aca="false">IF($F911="Activo",SUMIFS(I911:I917,$D911:$D917,"&lt;="&amp;Trabajadores!$N$81)+IF(PROY_BON="Sí",SUMIFS(J911:J917,$D911:$D917,"&lt;="&amp;Trabajadores!$N$81),0),IF($F911="Cese",I911+IF(PROY_BON="Sí",J911,0),0))</f>
        <v>0</v>
      </c>
      <c r="T911" s="19" t="n">
        <f aca="false">IF(OR($F911&lt;&gt;"Activo",Trabajadores!$I$81="No"),0,IF(I912=0,H911*(1+IF(PROY_BON="Sí",Trabajadores!$P$81,0))*Trabajadores!$R$81/6*(Trabajadores!$N$81&gt;=7),0)+IF(I917=0,H911*(1+IF(PROY_BON="Sí",Trabajadores!$P$81,0))*Trabajadores!$S$81/6*(Trabajadores!$N$81&gt;=12),0))</f>
        <v>0</v>
      </c>
      <c r="U911" s="19" t="n">
        <f aca="false">IF($F911="Activo",IF(Trabajadores!$J$81="Sí",L911*7,L911),IF($F911="Cese",L911,0))</f>
        <v>0</v>
      </c>
      <c r="V911" s="19" t="n">
        <f aca="false">IF(OR($F911="Activo",$F911="Cese"),M911,0)</f>
        <v>0</v>
      </c>
      <c r="W911" s="19" t="n">
        <f aca="false">IF(OR($F911="Activo",$F911="Cese"),SUM(P906:P910),0)</f>
        <v>0</v>
      </c>
      <c r="X911" s="36" t="n">
        <f aca="false">IF(OR($F911="Activo",$F911="Cese"),R911+S911+T911+U911+V911+W911,0)</f>
        <v>0</v>
      </c>
      <c r="Y911" s="19" t="n">
        <f aca="false">IF(OR($F911="Activo",$F911="Cese"),DED_FIJA,0)</f>
        <v>0</v>
      </c>
      <c r="Z911" s="36" t="n">
        <f aca="false">MAX(0,X911-Y911)</f>
        <v>0</v>
      </c>
      <c r="AA911" s="19" t="n">
        <f aca="false">IF(Z911=0,0,MAX(0,MIN(Z911,Parámetros!$G$19)-Parámetros!$F$19)*Parámetros!$E$19)</f>
        <v>0</v>
      </c>
      <c r="AB911" s="19" t="n">
        <f aca="false">IF(Z911=0,0,MAX(0,MIN(Z911,Parámetros!$G$20)-Parámetros!$F$20)*Parámetros!$E$20)</f>
        <v>0</v>
      </c>
      <c r="AC911" s="19" t="n">
        <f aca="false">IF(Z911=0,0,MAX(0,MIN(Z911,Parámetros!$G$21)-Parámetros!$F$21)*Parámetros!$E$21)</f>
        <v>0</v>
      </c>
      <c r="AD911" s="19" t="n">
        <f aca="false">IF(Z911=0,0,MAX(0,MIN(Z911,Parámetros!$G$22)-Parámetros!$F$22)*Parámetros!$E$22)</f>
        <v>0</v>
      </c>
      <c r="AE911" s="19" t="n">
        <f aca="false">IF(Z911=0,0,MAX(0,MIN(Z911,Parámetros!$G$23)-Parámetros!$F$23)*Parámetros!$E$23)</f>
        <v>0</v>
      </c>
      <c r="AF911" s="36" t="n">
        <f aca="false">SUM(AA911:AE911)</f>
        <v>0</v>
      </c>
      <c r="AG911" s="45" t="str">
        <f aca="false">IF(AM911&lt;=0,"-",INDEX(TR_TASA,MATCH(AM911,TR_DESDE,1)))</f>
        <v>-</v>
      </c>
      <c r="AH911" s="44" t="n">
        <f aca="false">IF($F911="Cese",1,IF($F911="Activo",INDEX(DIV_N,6),0))</f>
        <v>0</v>
      </c>
      <c r="AI911" s="44" t="n">
        <f aca="false">IF($F911="Cese",5,IF($F911="Activo",INDEX(DIV_HASTA,6),0))</f>
        <v>0</v>
      </c>
      <c r="AJ911" s="19" t="n">
        <f aca="false">IF(OR($F911="Activo",$F911="Cese"),SUMIFS(AV906:AV910,D906:D910,"&lt;="&amp;AI911),0)</f>
        <v>0</v>
      </c>
      <c r="AK911" s="19" t="n">
        <f aca="false">IF(OR($F911="Activo",$F911="Cese"),MAX(0,(AF911-AJ911)/AH911),0)</f>
        <v>0</v>
      </c>
      <c r="AL911" s="19" t="n">
        <f aca="false">IF(OR($F911="Activo",$F911="Cese"),K911+IF(PROY_BON="Sí",0,J911),0)</f>
        <v>0</v>
      </c>
      <c r="AM911" s="19" t="n">
        <f aca="false">IF(AL911&gt;0,MAX(0,X911+AL911-Y911),Z911)</f>
        <v>0</v>
      </c>
      <c r="AN911" s="19" t="n">
        <f aca="false">SUMPRODUCT((AM911&gt;TR_DESDE)*(AM911-TR_DESDE)*TR_INC)</f>
        <v>0</v>
      </c>
      <c r="AO911" s="19" t="n">
        <f aca="false">IF(AL911&gt;0,MAX(0,AN911-IF($F911="Cese",MAX(AF911,AJ911),AF911)),0)</f>
        <v>0</v>
      </c>
      <c r="AP911" s="46" t="n">
        <f aca="false">IF(OR($F911="Activo",$F911="Cese"),ROUND(AK911+AO911,2),0)</f>
        <v>0</v>
      </c>
      <c r="AQ911" s="19" t="n">
        <f aca="false">IF($F911="Cese",MAX(0,AJ911-AN911),0)</f>
        <v>0</v>
      </c>
      <c r="AR911" s="19" t="str">
        <f aca="false">IF($B911="","",IF(COUNTIFS(RP_COD,$B911,'Retenciones Planilla'!$H$6:$H$105,"&lt;&gt;")=0,"",SUMIFS('Retenciones Planilla'!$H$6:$H$105,RP_COD,$B911)))</f>
        <v/>
      </c>
      <c r="AS911" s="19" t="str">
        <f aca="false">IF(AR911="","",AR911-AP911)</f>
        <v/>
      </c>
      <c r="AT911" s="23" t="str">
        <f aca="false">IF($B911="","",IF(NOT(OR($F911="Activo",$F911="Cese")),IF(N(AR911)=0,"—","Revisar: sin vínculo"),IF(AR911="",IF(AP911=0,"No corresponde","Sin dato planilla"),IF(ABS(AS911)&lt;=TOL,"OK",IF(AS911&gt;0,"Retuvo de más","Retuvo de menos")))))</f>
        <v/>
      </c>
      <c r="AU911" s="19" t="n">
        <f aca="false">IF(AND(BASE_RET="Planilla (si existe)",AR911&lt;&gt;""),AR911,AP911)</f>
        <v>0</v>
      </c>
      <c r="AV911" s="19" t="n">
        <f aca="false">AU911+N911</f>
        <v>0</v>
      </c>
    </row>
    <row r="912" customFormat="false" ht="15" hidden="false" customHeight="false" outlineLevel="0" collapsed="false">
      <c r="A912" s="43" t="n">
        <v>76</v>
      </c>
      <c r="B912" s="35" t="str">
        <f aca="false">IF(Trabajadores!$B$81="","",Trabajadores!$B$81)</f>
        <v/>
      </c>
      <c r="C912" s="35" t="str">
        <f aca="false">IF($B912="","",Trabajadores!$D$81)</f>
        <v/>
      </c>
      <c r="D912" s="43" t="n">
        <v>7</v>
      </c>
      <c r="E912" s="23" t="s">
        <v>304</v>
      </c>
      <c r="F912" s="23" t="str">
        <f aca="false">IF($B912="","",IF(OR(7&lt;Trabajadores!$M$81,7&gt;Trabajadores!$N$81),"No vinculado",IF(AND(7=Trabajadores!$N$81,Trabajadores!$O$81="Sí"),"Cese","Activo")))</f>
        <v/>
      </c>
      <c r="G912" s="19" t="n">
        <f aca="false">IF($B912="",0,SUMIFS(Ingresos!$U$6:$U$1505,ING_COD,$B912,ING_CLASE,"ORD"))</f>
        <v>0</v>
      </c>
      <c r="H912" s="19" t="n">
        <f aca="false">IF($B912="",0,SUMIFS(Ingresos!$U$6:$U$1505,ING_COD,$B912,ING_CLASE,"ORD",ING_COMP,"Sí"))</f>
        <v>0</v>
      </c>
      <c r="I912" s="19" t="n">
        <f aca="false">IF($B912="",0,SUMIFS(Ingresos!$U$6:$U$1505,ING_COD,$B912,ING_CLASE,"GRA"))</f>
        <v>0</v>
      </c>
      <c r="J912" s="19" t="n">
        <f aca="false">IF($B912="",0,SUMIFS(Ingresos!$U$6:$U$1505,ING_COD,$B912,ING_CLASE,"BON"))</f>
        <v>0</v>
      </c>
      <c r="K912" s="19" t="n">
        <f aca="false">IF($B912="",0,SUMIFS(Ingresos!$U$6:$U$1505,ING_COD,$B912,ING_CLASE,"EXT"))</f>
        <v>0</v>
      </c>
      <c r="L912" s="19" t="n">
        <f aca="false">IF($B912="",0,SUMIFS(Ingresos!$U$6:$U$1505,ING_COD,$B912,ING_CLASE,"OTO"))</f>
        <v>0</v>
      </c>
      <c r="M912" s="19" t="n">
        <f aca="false">IF($B912="",0,SUMIFS(Ingresos!$U$6:$U$1505,ING_COD,$B912,ING_CLASE,"OTX"))</f>
        <v>0</v>
      </c>
      <c r="N912" s="19" t="n">
        <f aca="false">IF($B912="",0,SUMIFS(Ingresos!$U$6:$U$1505,ING_COD,$B912,ING_CLASE,"RETO"))</f>
        <v>0</v>
      </c>
      <c r="O912" s="19" t="n">
        <f aca="false">IF($B912="",0,SUMIFS(Ingresos!$U$6:$U$1505,ING_COD,$B912,ING_CLASE,"INA"))</f>
        <v>0</v>
      </c>
      <c r="P912" s="19" t="n">
        <f aca="false">G912+I912+J912+K912+L912+M912</f>
        <v>0</v>
      </c>
      <c r="Q912" s="44" t="n">
        <f aca="false">IF($F912="Activo",6,IF($F912="Cese",1,0))</f>
        <v>0</v>
      </c>
      <c r="R912" s="19" t="n">
        <f aca="false">G912*Q912</f>
        <v>0</v>
      </c>
      <c r="S912" s="19" t="n">
        <f aca="false">IF($F912="Activo",SUMIFS(I912:I917,$D912:$D917,"&lt;="&amp;Trabajadores!$N$81)+IF(PROY_BON="Sí",SUMIFS(J912:J917,$D912:$D917,"&lt;="&amp;Trabajadores!$N$81),0),IF($F912="Cese",I912+IF(PROY_BON="Sí",J912,0),0))</f>
        <v>0</v>
      </c>
      <c r="T912" s="19" t="n">
        <f aca="false">IF(OR($F912&lt;&gt;"Activo",Trabajadores!$I$81="No"),0,IF(I917=0,H912*(1+IF(PROY_BON="Sí",Trabajadores!$P$81,0))*Trabajadores!$S$81/6*(Trabajadores!$N$81&gt;=12),0))</f>
        <v>0</v>
      </c>
      <c r="U912" s="19" t="n">
        <f aca="false">IF($F912="Activo",IF(Trabajadores!$J$81="Sí",L912*6,L912),IF($F912="Cese",L912,0))</f>
        <v>0</v>
      </c>
      <c r="V912" s="19" t="n">
        <f aca="false">IF(OR($F912="Activo",$F912="Cese"),M912,0)</f>
        <v>0</v>
      </c>
      <c r="W912" s="19" t="n">
        <f aca="false">IF(OR($F912="Activo",$F912="Cese"),SUM(P906:P911),0)</f>
        <v>0</v>
      </c>
      <c r="X912" s="36" t="n">
        <f aca="false">IF(OR($F912="Activo",$F912="Cese"),R912+S912+T912+U912+V912+W912,0)</f>
        <v>0</v>
      </c>
      <c r="Y912" s="19" t="n">
        <f aca="false">IF(OR($F912="Activo",$F912="Cese"),DED_FIJA,0)</f>
        <v>0</v>
      </c>
      <c r="Z912" s="36" t="n">
        <f aca="false">MAX(0,X912-Y912)</f>
        <v>0</v>
      </c>
      <c r="AA912" s="19" t="n">
        <f aca="false">IF(Z912=0,0,MAX(0,MIN(Z912,Parámetros!$G$19)-Parámetros!$F$19)*Parámetros!$E$19)</f>
        <v>0</v>
      </c>
      <c r="AB912" s="19" t="n">
        <f aca="false">IF(Z912=0,0,MAX(0,MIN(Z912,Parámetros!$G$20)-Parámetros!$F$20)*Parámetros!$E$20)</f>
        <v>0</v>
      </c>
      <c r="AC912" s="19" t="n">
        <f aca="false">IF(Z912=0,0,MAX(0,MIN(Z912,Parámetros!$G$21)-Parámetros!$F$21)*Parámetros!$E$21)</f>
        <v>0</v>
      </c>
      <c r="AD912" s="19" t="n">
        <f aca="false">IF(Z912=0,0,MAX(0,MIN(Z912,Parámetros!$G$22)-Parámetros!$F$22)*Parámetros!$E$22)</f>
        <v>0</v>
      </c>
      <c r="AE912" s="19" t="n">
        <f aca="false">IF(Z912=0,0,MAX(0,MIN(Z912,Parámetros!$G$23)-Parámetros!$F$23)*Parámetros!$E$23)</f>
        <v>0</v>
      </c>
      <c r="AF912" s="36" t="n">
        <f aca="false">SUM(AA912:AE912)</f>
        <v>0</v>
      </c>
      <c r="AG912" s="45" t="str">
        <f aca="false">IF(AM912&lt;=0,"-",INDEX(TR_TASA,MATCH(AM912,TR_DESDE,1)))</f>
        <v>-</v>
      </c>
      <c r="AH912" s="44" t="n">
        <f aca="false">IF($F912="Cese",1,IF($F912="Activo",INDEX(DIV_N,7),0))</f>
        <v>0</v>
      </c>
      <c r="AI912" s="44" t="n">
        <f aca="false">IF($F912="Cese",6,IF($F912="Activo",INDEX(DIV_HASTA,7),0))</f>
        <v>0</v>
      </c>
      <c r="AJ912" s="19" t="n">
        <f aca="false">IF(OR($F912="Activo",$F912="Cese"),SUMIFS(AV906:AV911,D906:D911,"&lt;="&amp;AI912),0)</f>
        <v>0</v>
      </c>
      <c r="AK912" s="19" t="n">
        <f aca="false">IF(OR($F912="Activo",$F912="Cese"),MAX(0,(AF912-AJ912)/AH912),0)</f>
        <v>0</v>
      </c>
      <c r="AL912" s="19" t="n">
        <f aca="false">IF(OR($F912="Activo",$F912="Cese"),K912+IF(PROY_BON="Sí",0,J912),0)</f>
        <v>0</v>
      </c>
      <c r="AM912" s="19" t="n">
        <f aca="false">IF(AL912&gt;0,MAX(0,X912+AL912-Y912),Z912)</f>
        <v>0</v>
      </c>
      <c r="AN912" s="19" t="n">
        <f aca="false">SUMPRODUCT((AM912&gt;TR_DESDE)*(AM912-TR_DESDE)*TR_INC)</f>
        <v>0</v>
      </c>
      <c r="AO912" s="19" t="n">
        <f aca="false">IF(AL912&gt;0,MAX(0,AN912-IF($F912="Cese",MAX(AF912,AJ912),AF912)),0)</f>
        <v>0</v>
      </c>
      <c r="AP912" s="46" t="n">
        <f aca="false">IF(OR($F912="Activo",$F912="Cese"),ROUND(AK912+AO912,2),0)</f>
        <v>0</v>
      </c>
      <c r="AQ912" s="19" t="n">
        <f aca="false">IF($F912="Cese",MAX(0,AJ912-AN912),0)</f>
        <v>0</v>
      </c>
      <c r="AR912" s="19" t="str">
        <f aca="false">IF($B912="","",IF(COUNTIFS(RP_COD,$B912,'Retenciones Planilla'!$I$6:$I$105,"&lt;&gt;")=0,"",SUMIFS('Retenciones Planilla'!$I$6:$I$105,RP_COD,$B912)))</f>
        <v/>
      </c>
      <c r="AS912" s="19" t="str">
        <f aca="false">IF(AR912="","",AR912-AP912)</f>
        <v/>
      </c>
      <c r="AT912" s="23" t="str">
        <f aca="false">IF($B912="","",IF(NOT(OR($F912="Activo",$F912="Cese")),IF(N(AR912)=0,"—","Revisar: sin vínculo"),IF(AR912="",IF(AP912=0,"No corresponde","Sin dato planilla"),IF(ABS(AS912)&lt;=TOL,"OK",IF(AS912&gt;0,"Retuvo de más","Retuvo de menos")))))</f>
        <v/>
      </c>
      <c r="AU912" s="19" t="n">
        <f aca="false">IF(AND(BASE_RET="Planilla (si existe)",AR912&lt;&gt;""),AR912,AP912)</f>
        <v>0</v>
      </c>
      <c r="AV912" s="19" t="n">
        <f aca="false">AU912+N912</f>
        <v>0</v>
      </c>
    </row>
    <row r="913" customFormat="false" ht="15" hidden="false" customHeight="false" outlineLevel="0" collapsed="false">
      <c r="A913" s="43" t="n">
        <v>76</v>
      </c>
      <c r="B913" s="35" t="str">
        <f aca="false">IF(Trabajadores!$B$81="","",Trabajadores!$B$81)</f>
        <v/>
      </c>
      <c r="C913" s="35" t="str">
        <f aca="false">IF($B913="","",Trabajadores!$D$81)</f>
        <v/>
      </c>
      <c r="D913" s="43" t="n">
        <v>8</v>
      </c>
      <c r="E913" s="23" t="s">
        <v>305</v>
      </c>
      <c r="F913" s="23" t="str">
        <f aca="false">IF($B913="","",IF(OR(8&lt;Trabajadores!$M$81,8&gt;Trabajadores!$N$81),"No vinculado",IF(AND(8=Trabajadores!$N$81,Trabajadores!$O$81="Sí"),"Cese","Activo")))</f>
        <v/>
      </c>
      <c r="G913" s="19" t="n">
        <f aca="false">IF($B913="",0,SUMIFS(Ingresos!$V$6:$V$1505,ING_COD,$B913,ING_CLASE,"ORD"))</f>
        <v>0</v>
      </c>
      <c r="H913" s="19" t="n">
        <f aca="false">IF($B913="",0,SUMIFS(Ingresos!$V$6:$V$1505,ING_COD,$B913,ING_CLASE,"ORD",ING_COMP,"Sí"))</f>
        <v>0</v>
      </c>
      <c r="I913" s="19" t="n">
        <f aca="false">IF($B913="",0,SUMIFS(Ingresos!$V$6:$V$1505,ING_COD,$B913,ING_CLASE,"GRA"))</f>
        <v>0</v>
      </c>
      <c r="J913" s="19" t="n">
        <f aca="false">IF($B913="",0,SUMIFS(Ingresos!$V$6:$V$1505,ING_COD,$B913,ING_CLASE,"BON"))</f>
        <v>0</v>
      </c>
      <c r="K913" s="19" t="n">
        <f aca="false">IF($B913="",0,SUMIFS(Ingresos!$V$6:$V$1505,ING_COD,$B913,ING_CLASE,"EXT"))</f>
        <v>0</v>
      </c>
      <c r="L913" s="19" t="n">
        <f aca="false">IF($B913="",0,SUMIFS(Ingresos!$V$6:$V$1505,ING_COD,$B913,ING_CLASE,"OTO"))</f>
        <v>0</v>
      </c>
      <c r="M913" s="19" t="n">
        <f aca="false">IF($B913="",0,SUMIFS(Ingresos!$V$6:$V$1505,ING_COD,$B913,ING_CLASE,"OTX"))</f>
        <v>0</v>
      </c>
      <c r="N913" s="19" t="n">
        <f aca="false">IF($B913="",0,SUMIFS(Ingresos!$V$6:$V$1505,ING_COD,$B913,ING_CLASE,"RETO"))</f>
        <v>0</v>
      </c>
      <c r="O913" s="19" t="n">
        <f aca="false">IF($B913="",0,SUMIFS(Ingresos!$V$6:$V$1505,ING_COD,$B913,ING_CLASE,"INA"))</f>
        <v>0</v>
      </c>
      <c r="P913" s="19" t="n">
        <f aca="false">G913+I913+J913+K913+L913+M913</f>
        <v>0</v>
      </c>
      <c r="Q913" s="44" t="n">
        <f aca="false">IF($F913="Activo",5,IF($F913="Cese",1,0))</f>
        <v>0</v>
      </c>
      <c r="R913" s="19" t="n">
        <f aca="false">G913*Q913</f>
        <v>0</v>
      </c>
      <c r="S913" s="19" t="n">
        <f aca="false">IF($F913="Activo",SUMIFS(I913:I917,$D913:$D917,"&lt;="&amp;Trabajadores!$N$81)+IF(PROY_BON="Sí",SUMIFS(J913:J917,$D913:$D917,"&lt;="&amp;Trabajadores!$N$81),0),IF($F913="Cese",I913+IF(PROY_BON="Sí",J913,0),0))</f>
        <v>0</v>
      </c>
      <c r="T913" s="19" t="n">
        <f aca="false">IF(OR($F913&lt;&gt;"Activo",Trabajadores!$I$81="No"),0,IF(I917=0,H913*(1+IF(PROY_BON="Sí",Trabajadores!$P$81,0))*Trabajadores!$S$81/6*(Trabajadores!$N$81&gt;=12),0))</f>
        <v>0</v>
      </c>
      <c r="U913" s="19" t="n">
        <f aca="false">IF($F913="Activo",IF(Trabajadores!$J$81="Sí",L913*5,L913),IF($F913="Cese",L913,0))</f>
        <v>0</v>
      </c>
      <c r="V913" s="19" t="n">
        <f aca="false">IF(OR($F913="Activo",$F913="Cese"),M913,0)</f>
        <v>0</v>
      </c>
      <c r="W913" s="19" t="n">
        <f aca="false">IF(OR($F913="Activo",$F913="Cese"),SUM(P906:P912),0)</f>
        <v>0</v>
      </c>
      <c r="X913" s="36" t="n">
        <f aca="false">IF(OR($F913="Activo",$F913="Cese"),R913+S913+T913+U913+V913+W913,0)</f>
        <v>0</v>
      </c>
      <c r="Y913" s="19" t="n">
        <f aca="false">IF(OR($F913="Activo",$F913="Cese"),DED_FIJA,0)</f>
        <v>0</v>
      </c>
      <c r="Z913" s="36" t="n">
        <f aca="false">MAX(0,X913-Y913)</f>
        <v>0</v>
      </c>
      <c r="AA913" s="19" t="n">
        <f aca="false">IF(Z913=0,0,MAX(0,MIN(Z913,Parámetros!$G$19)-Parámetros!$F$19)*Parámetros!$E$19)</f>
        <v>0</v>
      </c>
      <c r="AB913" s="19" t="n">
        <f aca="false">IF(Z913=0,0,MAX(0,MIN(Z913,Parámetros!$G$20)-Parámetros!$F$20)*Parámetros!$E$20)</f>
        <v>0</v>
      </c>
      <c r="AC913" s="19" t="n">
        <f aca="false">IF(Z913=0,0,MAX(0,MIN(Z913,Parámetros!$G$21)-Parámetros!$F$21)*Parámetros!$E$21)</f>
        <v>0</v>
      </c>
      <c r="AD913" s="19" t="n">
        <f aca="false">IF(Z913=0,0,MAX(0,MIN(Z913,Parámetros!$G$22)-Parámetros!$F$22)*Parámetros!$E$22)</f>
        <v>0</v>
      </c>
      <c r="AE913" s="19" t="n">
        <f aca="false">IF(Z913=0,0,MAX(0,MIN(Z913,Parámetros!$G$23)-Parámetros!$F$23)*Parámetros!$E$23)</f>
        <v>0</v>
      </c>
      <c r="AF913" s="36" t="n">
        <f aca="false">SUM(AA913:AE913)</f>
        <v>0</v>
      </c>
      <c r="AG913" s="45" t="str">
        <f aca="false">IF(AM913&lt;=0,"-",INDEX(TR_TASA,MATCH(AM913,TR_DESDE,1)))</f>
        <v>-</v>
      </c>
      <c r="AH913" s="44" t="n">
        <f aca="false">IF($F913="Cese",1,IF($F913="Activo",INDEX(DIV_N,8),0))</f>
        <v>0</v>
      </c>
      <c r="AI913" s="44" t="n">
        <f aca="false">IF($F913="Cese",7,IF($F913="Activo",INDEX(DIV_HASTA,8),0))</f>
        <v>0</v>
      </c>
      <c r="AJ913" s="19" t="n">
        <f aca="false">IF(OR($F913="Activo",$F913="Cese"),SUMIFS(AV906:AV912,D906:D912,"&lt;="&amp;AI913),0)</f>
        <v>0</v>
      </c>
      <c r="AK913" s="19" t="n">
        <f aca="false">IF(OR($F913="Activo",$F913="Cese"),MAX(0,(AF913-AJ913)/AH913),0)</f>
        <v>0</v>
      </c>
      <c r="AL913" s="19" t="n">
        <f aca="false">IF(OR($F913="Activo",$F913="Cese"),K913+IF(PROY_BON="Sí",0,J913),0)</f>
        <v>0</v>
      </c>
      <c r="AM913" s="19" t="n">
        <f aca="false">IF(AL913&gt;0,MAX(0,X913+AL913-Y913),Z913)</f>
        <v>0</v>
      </c>
      <c r="AN913" s="19" t="n">
        <f aca="false">SUMPRODUCT((AM913&gt;TR_DESDE)*(AM913-TR_DESDE)*TR_INC)</f>
        <v>0</v>
      </c>
      <c r="AO913" s="19" t="n">
        <f aca="false">IF(AL913&gt;0,MAX(0,AN913-IF($F913="Cese",MAX(AF913,AJ913),AF913)),0)</f>
        <v>0</v>
      </c>
      <c r="AP913" s="46" t="n">
        <f aca="false">IF(OR($F913="Activo",$F913="Cese"),ROUND(AK913+AO913,2),0)</f>
        <v>0</v>
      </c>
      <c r="AQ913" s="19" t="n">
        <f aca="false">IF($F913="Cese",MAX(0,AJ913-AN913),0)</f>
        <v>0</v>
      </c>
      <c r="AR913" s="19" t="str">
        <f aca="false">IF($B913="","",IF(COUNTIFS(RP_COD,$B913,'Retenciones Planilla'!$J$6:$J$105,"&lt;&gt;")=0,"",SUMIFS('Retenciones Planilla'!$J$6:$J$105,RP_COD,$B913)))</f>
        <v/>
      </c>
      <c r="AS913" s="19" t="str">
        <f aca="false">IF(AR913="","",AR913-AP913)</f>
        <v/>
      </c>
      <c r="AT913" s="23" t="str">
        <f aca="false">IF($B913="","",IF(NOT(OR($F913="Activo",$F913="Cese")),IF(N(AR913)=0,"—","Revisar: sin vínculo"),IF(AR913="",IF(AP913=0,"No corresponde","Sin dato planilla"),IF(ABS(AS913)&lt;=TOL,"OK",IF(AS913&gt;0,"Retuvo de más","Retuvo de menos")))))</f>
        <v/>
      </c>
      <c r="AU913" s="19" t="n">
        <f aca="false">IF(AND(BASE_RET="Planilla (si existe)",AR913&lt;&gt;""),AR913,AP913)</f>
        <v>0</v>
      </c>
      <c r="AV913" s="19" t="n">
        <f aca="false">AU913+N913</f>
        <v>0</v>
      </c>
    </row>
    <row r="914" customFormat="false" ht="15" hidden="false" customHeight="false" outlineLevel="0" collapsed="false">
      <c r="A914" s="43" t="n">
        <v>76</v>
      </c>
      <c r="B914" s="35" t="str">
        <f aca="false">IF(Trabajadores!$B$81="","",Trabajadores!$B$81)</f>
        <v/>
      </c>
      <c r="C914" s="35" t="str">
        <f aca="false">IF($B914="","",Trabajadores!$D$81)</f>
        <v/>
      </c>
      <c r="D914" s="43" t="n">
        <v>9</v>
      </c>
      <c r="E914" s="23" t="s">
        <v>306</v>
      </c>
      <c r="F914" s="23" t="str">
        <f aca="false">IF($B914="","",IF(OR(9&lt;Trabajadores!$M$81,9&gt;Trabajadores!$N$81),"No vinculado",IF(AND(9=Trabajadores!$N$81,Trabajadores!$O$81="Sí"),"Cese","Activo")))</f>
        <v/>
      </c>
      <c r="G914" s="19" t="n">
        <f aca="false">IF($B914="",0,SUMIFS(Ingresos!$W$6:$W$1505,ING_COD,$B914,ING_CLASE,"ORD"))</f>
        <v>0</v>
      </c>
      <c r="H914" s="19" t="n">
        <f aca="false">IF($B914="",0,SUMIFS(Ingresos!$W$6:$W$1505,ING_COD,$B914,ING_CLASE,"ORD",ING_COMP,"Sí"))</f>
        <v>0</v>
      </c>
      <c r="I914" s="19" t="n">
        <f aca="false">IF($B914="",0,SUMIFS(Ingresos!$W$6:$W$1505,ING_COD,$B914,ING_CLASE,"GRA"))</f>
        <v>0</v>
      </c>
      <c r="J914" s="19" t="n">
        <f aca="false">IF($B914="",0,SUMIFS(Ingresos!$W$6:$W$1505,ING_COD,$B914,ING_CLASE,"BON"))</f>
        <v>0</v>
      </c>
      <c r="K914" s="19" t="n">
        <f aca="false">IF($B914="",0,SUMIFS(Ingresos!$W$6:$W$1505,ING_COD,$B914,ING_CLASE,"EXT"))</f>
        <v>0</v>
      </c>
      <c r="L914" s="19" t="n">
        <f aca="false">IF($B914="",0,SUMIFS(Ingresos!$W$6:$W$1505,ING_COD,$B914,ING_CLASE,"OTO"))</f>
        <v>0</v>
      </c>
      <c r="M914" s="19" t="n">
        <f aca="false">IF($B914="",0,SUMIFS(Ingresos!$W$6:$W$1505,ING_COD,$B914,ING_CLASE,"OTX"))</f>
        <v>0</v>
      </c>
      <c r="N914" s="19" t="n">
        <f aca="false">IF($B914="",0,SUMIFS(Ingresos!$W$6:$W$1505,ING_COD,$B914,ING_CLASE,"RETO"))</f>
        <v>0</v>
      </c>
      <c r="O914" s="19" t="n">
        <f aca="false">IF($B914="",0,SUMIFS(Ingresos!$W$6:$W$1505,ING_COD,$B914,ING_CLASE,"INA"))</f>
        <v>0</v>
      </c>
      <c r="P914" s="19" t="n">
        <f aca="false">G914+I914+J914+K914+L914+M914</f>
        <v>0</v>
      </c>
      <c r="Q914" s="44" t="n">
        <f aca="false">IF($F914="Activo",4,IF($F914="Cese",1,0))</f>
        <v>0</v>
      </c>
      <c r="R914" s="19" t="n">
        <f aca="false">G914*Q914</f>
        <v>0</v>
      </c>
      <c r="S914" s="19" t="n">
        <f aca="false">IF($F914="Activo",SUMIFS(I914:I917,$D914:$D917,"&lt;="&amp;Trabajadores!$N$81)+IF(PROY_BON="Sí",SUMIFS(J914:J917,$D914:$D917,"&lt;="&amp;Trabajadores!$N$81),0),IF($F914="Cese",I914+IF(PROY_BON="Sí",J914,0),0))</f>
        <v>0</v>
      </c>
      <c r="T914" s="19" t="n">
        <f aca="false">IF(OR($F914&lt;&gt;"Activo",Trabajadores!$I$81="No"),0,IF(I917=0,H914*(1+IF(PROY_BON="Sí",Trabajadores!$P$81,0))*Trabajadores!$S$81/6*(Trabajadores!$N$81&gt;=12),0))</f>
        <v>0</v>
      </c>
      <c r="U914" s="19" t="n">
        <f aca="false">IF($F914="Activo",IF(Trabajadores!$J$81="Sí",L914*4,L914),IF($F914="Cese",L914,0))</f>
        <v>0</v>
      </c>
      <c r="V914" s="19" t="n">
        <f aca="false">IF(OR($F914="Activo",$F914="Cese"),M914,0)</f>
        <v>0</v>
      </c>
      <c r="W914" s="19" t="n">
        <f aca="false">IF(OR($F914="Activo",$F914="Cese"),SUM(P906:P913),0)</f>
        <v>0</v>
      </c>
      <c r="X914" s="36" t="n">
        <f aca="false">IF(OR($F914="Activo",$F914="Cese"),R914+S914+T914+U914+V914+W914,0)</f>
        <v>0</v>
      </c>
      <c r="Y914" s="19" t="n">
        <f aca="false">IF(OR($F914="Activo",$F914="Cese"),DED_FIJA,0)</f>
        <v>0</v>
      </c>
      <c r="Z914" s="36" t="n">
        <f aca="false">MAX(0,X914-Y914)</f>
        <v>0</v>
      </c>
      <c r="AA914" s="19" t="n">
        <f aca="false">IF(Z914=0,0,MAX(0,MIN(Z914,Parámetros!$G$19)-Parámetros!$F$19)*Parámetros!$E$19)</f>
        <v>0</v>
      </c>
      <c r="AB914" s="19" t="n">
        <f aca="false">IF(Z914=0,0,MAX(0,MIN(Z914,Parámetros!$G$20)-Parámetros!$F$20)*Parámetros!$E$20)</f>
        <v>0</v>
      </c>
      <c r="AC914" s="19" t="n">
        <f aca="false">IF(Z914=0,0,MAX(0,MIN(Z914,Parámetros!$G$21)-Parámetros!$F$21)*Parámetros!$E$21)</f>
        <v>0</v>
      </c>
      <c r="AD914" s="19" t="n">
        <f aca="false">IF(Z914=0,0,MAX(0,MIN(Z914,Parámetros!$G$22)-Parámetros!$F$22)*Parámetros!$E$22)</f>
        <v>0</v>
      </c>
      <c r="AE914" s="19" t="n">
        <f aca="false">IF(Z914=0,0,MAX(0,MIN(Z914,Parámetros!$G$23)-Parámetros!$F$23)*Parámetros!$E$23)</f>
        <v>0</v>
      </c>
      <c r="AF914" s="36" t="n">
        <f aca="false">SUM(AA914:AE914)</f>
        <v>0</v>
      </c>
      <c r="AG914" s="45" t="str">
        <f aca="false">IF(AM914&lt;=0,"-",INDEX(TR_TASA,MATCH(AM914,TR_DESDE,1)))</f>
        <v>-</v>
      </c>
      <c r="AH914" s="44" t="n">
        <f aca="false">IF($F914="Cese",1,IF($F914="Activo",INDEX(DIV_N,9),0))</f>
        <v>0</v>
      </c>
      <c r="AI914" s="44" t="n">
        <f aca="false">IF($F914="Cese",8,IF($F914="Activo",INDEX(DIV_HASTA,9),0))</f>
        <v>0</v>
      </c>
      <c r="AJ914" s="19" t="n">
        <f aca="false">IF(OR($F914="Activo",$F914="Cese"),SUMIFS(AV906:AV913,D906:D913,"&lt;="&amp;AI914),0)</f>
        <v>0</v>
      </c>
      <c r="AK914" s="19" t="n">
        <f aca="false">IF(OR($F914="Activo",$F914="Cese"),MAX(0,(AF914-AJ914)/AH914),0)</f>
        <v>0</v>
      </c>
      <c r="AL914" s="19" t="n">
        <f aca="false">IF(OR($F914="Activo",$F914="Cese"),K914+IF(PROY_BON="Sí",0,J914),0)</f>
        <v>0</v>
      </c>
      <c r="AM914" s="19" t="n">
        <f aca="false">IF(AL914&gt;0,MAX(0,X914+AL914-Y914),Z914)</f>
        <v>0</v>
      </c>
      <c r="AN914" s="19" t="n">
        <f aca="false">SUMPRODUCT((AM914&gt;TR_DESDE)*(AM914-TR_DESDE)*TR_INC)</f>
        <v>0</v>
      </c>
      <c r="AO914" s="19" t="n">
        <f aca="false">IF(AL914&gt;0,MAX(0,AN914-IF($F914="Cese",MAX(AF914,AJ914),AF914)),0)</f>
        <v>0</v>
      </c>
      <c r="AP914" s="46" t="n">
        <f aca="false">IF(OR($F914="Activo",$F914="Cese"),ROUND(AK914+AO914,2),0)</f>
        <v>0</v>
      </c>
      <c r="AQ914" s="19" t="n">
        <f aca="false">IF($F914="Cese",MAX(0,AJ914-AN914),0)</f>
        <v>0</v>
      </c>
      <c r="AR914" s="19" t="str">
        <f aca="false">IF($B914="","",IF(COUNTIFS(RP_COD,$B914,'Retenciones Planilla'!$K$6:$K$105,"&lt;&gt;")=0,"",SUMIFS('Retenciones Planilla'!$K$6:$K$105,RP_COD,$B914)))</f>
        <v/>
      </c>
      <c r="AS914" s="19" t="str">
        <f aca="false">IF(AR914="","",AR914-AP914)</f>
        <v/>
      </c>
      <c r="AT914" s="23" t="str">
        <f aca="false">IF($B914="","",IF(NOT(OR($F914="Activo",$F914="Cese")),IF(N(AR914)=0,"—","Revisar: sin vínculo"),IF(AR914="",IF(AP914=0,"No corresponde","Sin dato planilla"),IF(ABS(AS914)&lt;=TOL,"OK",IF(AS914&gt;0,"Retuvo de más","Retuvo de menos")))))</f>
        <v/>
      </c>
      <c r="AU914" s="19" t="n">
        <f aca="false">IF(AND(BASE_RET="Planilla (si existe)",AR914&lt;&gt;""),AR914,AP914)</f>
        <v>0</v>
      </c>
      <c r="AV914" s="19" t="n">
        <f aca="false">AU914+N914</f>
        <v>0</v>
      </c>
    </row>
    <row r="915" customFormat="false" ht="15" hidden="false" customHeight="false" outlineLevel="0" collapsed="false">
      <c r="A915" s="43" t="n">
        <v>76</v>
      </c>
      <c r="B915" s="35" t="str">
        <f aca="false">IF(Trabajadores!$B$81="","",Trabajadores!$B$81)</f>
        <v/>
      </c>
      <c r="C915" s="35" t="str">
        <f aca="false">IF($B915="","",Trabajadores!$D$81)</f>
        <v/>
      </c>
      <c r="D915" s="43" t="n">
        <v>10</v>
      </c>
      <c r="E915" s="23" t="s">
        <v>307</v>
      </c>
      <c r="F915" s="23" t="str">
        <f aca="false">IF($B915="","",IF(OR(10&lt;Trabajadores!$M$81,10&gt;Trabajadores!$N$81),"No vinculado",IF(AND(10=Trabajadores!$N$81,Trabajadores!$O$81="Sí"),"Cese","Activo")))</f>
        <v/>
      </c>
      <c r="G915" s="19" t="n">
        <f aca="false">IF($B915="",0,SUMIFS(Ingresos!$X$6:$X$1505,ING_COD,$B915,ING_CLASE,"ORD"))</f>
        <v>0</v>
      </c>
      <c r="H915" s="19" t="n">
        <f aca="false">IF($B915="",0,SUMIFS(Ingresos!$X$6:$X$1505,ING_COD,$B915,ING_CLASE,"ORD",ING_COMP,"Sí"))</f>
        <v>0</v>
      </c>
      <c r="I915" s="19" t="n">
        <f aca="false">IF($B915="",0,SUMIFS(Ingresos!$X$6:$X$1505,ING_COD,$B915,ING_CLASE,"GRA"))</f>
        <v>0</v>
      </c>
      <c r="J915" s="19" t="n">
        <f aca="false">IF($B915="",0,SUMIFS(Ingresos!$X$6:$X$1505,ING_COD,$B915,ING_CLASE,"BON"))</f>
        <v>0</v>
      </c>
      <c r="K915" s="19" t="n">
        <f aca="false">IF($B915="",0,SUMIFS(Ingresos!$X$6:$X$1505,ING_COD,$B915,ING_CLASE,"EXT"))</f>
        <v>0</v>
      </c>
      <c r="L915" s="19" t="n">
        <f aca="false">IF($B915="",0,SUMIFS(Ingresos!$X$6:$X$1505,ING_COD,$B915,ING_CLASE,"OTO"))</f>
        <v>0</v>
      </c>
      <c r="M915" s="19" t="n">
        <f aca="false">IF($B915="",0,SUMIFS(Ingresos!$X$6:$X$1505,ING_COD,$B915,ING_CLASE,"OTX"))</f>
        <v>0</v>
      </c>
      <c r="N915" s="19" t="n">
        <f aca="false">IF($B915="",0,SUMIFS(Ingresos!$X$6:$X$1505,ING_COD,$B915,ING_CLASE,"RETO"))</f>
        <v>0</v>
      </c>
      <c r="O915" s="19" t="n">
        <f aca="false">IF($B915="",0,SUMIFS(Ingresos!$X$6:$X$1505,ING_COD,$B915,ING_CLASE,"INA"))</f>
        <v>0</v>
      </c>
      <c r="P915" s="19" t="n">
        <f aca="false">G915+I915+J915+K915+L915+M915</f>
        <v>0</v>
      </c>
      <c r="Q915" s="44" t="n">
        <f aca="false">IF($F915="Activo",3,IF($F915="Cese",1,0))</f>
        <v>0</v>
      </c>
      <c r="R915" s="19" t="n">
        <f aca="false">G915*Q915</f>
        <v>0</v>
      </c>
      <c r="S915" s="19" t="n">
        <f aca="false">IF($F915="Activo",SUMIFS(I915:I917,$D915:$D917,"&lt;="&amp;Trabajadores!$N$81)+IF(PROY_BON="Sí",SUMIFS(J915:J917,$D915:$D917,"&lt;="&amp;Trabajadores!$N$81),0),IF($F915="Cese",I915+IF(PROY_BON="Sí",J915,0),0))</f>
        <v>0</v>
      </c>
      <c r="T915" s="19" t="n">
        <f aca="false">IF(OR($F915&lt;&gt;"Activo",Trabajadores!$I$81="No"),0,IF(I917=0,H915*(1+IF(PROY_BON="Sí",Trabajadores!$P$81,0))*Trabajadores!$S$81/6*(Trabajadores!$N$81&gt;=12),0))</f>
        <v>0</v>
      </c>
      <c r="U915" s="19" t="n">
        <f aca="false">IF($F915="Activo",IF(Trabajadores!$J$81="Sí",L915*3,L915),IF($F915="Cese",L915,0))</f>
        <v>0</v>
      </c>
      <c r="V915" s="19" t="n">
        <f aca="false">IF(OR($F915="Activo",$F915="Cese"),M915,0)</f>
        <v>0</v>
      </c>
      <c r="W915" s="19" t="n">
        <f aca="false">IF(OR($F915="Activo",$F915="Cese"),SUM(P906:P914),0)</f>
        <v>0</v>
      </c>
      <c r="X915" s="36" t="n">
        <f aca="false">IF(OR($F915="Activo",$F915="Cese"),R915+S915+T915+U915+V915+W915,0)</f>
        <v>0</v>
      </c>
      <c r="Y915" s="19" t="n">
        <f aca="false">IF(OR($F915="Activo",$F915="Cese"),DED_FIJA,0)</f>
        <v>0</v>
      </c>
      <c r="Z915" s="36" t="n">
        <f aca="false">MAX(0,X915-Y915)</f>
        <v>0</v>
      </c>
      <c r="AA915" s="19" t="n">
        <f aca="false">IF(Z915=0,0,MAX(0,MIN(Z915,Parámetros!$G$19)-Parámetros!$F$19)*Parámetros!$E$19)</f>
        <v>0</v>
      </c>
      <c r="AB915" s="19" t="n">
        <f aca="false">IF(Z915=0,0,MAX(0,MIN(Z915,Parámetros!$G$20)-Parámetros!$F$20)*Parámetros!$E$20)</f>
        <v>0</v>
      </c>
      <c r="AC915" s="19" t="n">
        <f aca="false">IF(Z915=0,0,MAX(0,MIN(Z915,Parámetros!$G$21)-Parámetros!$F$21)*Parámetros!$E$21)</f>
        <v>0</v>
      </c>
      <c r="AD915" s="19" t="n">
        <f aca="false">IF(Z915=0,0,MAX(0,MIN(Z915,Parámetros!$G$22)-Parámetros!$F$22)*Parámetros!$E$22)</f>
        <v>0</v>
      </c>
      <c r="AE915" s="19" t="n">
        <f aca="false">IF(Z915=0,0,MAX(0,MIN(Z915,Parámetros!$G$23)-Parámetros!$F$23)*Parámetros!$E$23)</f>
        <v>0</v>
      </c>
      <c r="AF915" s="36" t="n">
        <f aca="false">SUM(AA915:AE915)</f>
        <v>0</v>
      </c>
      <c r="AG915" s="45" t="str">
        <f aca="false">IF(AM915&lt;=0,"-",INDEX(TR_TASA,MATCH(AM915,TR_DESDE,1)))</f>
        <v>-</v>
      </c>
      <c r="AH915" s="44" t="n">
        <f aca="false">IF($F915="Cese",1,IF($F915="Activo",INDEX(DIV_N,10),0))</f>
        <v>0</v>
      </c>
      <c r="AI915" s="44" t="n">
        <f aca="false">IF($F915="Cese",9,IF($F915="Activo",INDEX(DIV_HASTA,10),0))</f>
        <v>0</v>
      </c>
      <c r="AJ915" s="19" t="n">
        <f aca="false">IF(OR($F915="Activo",$F915="Cese"),SUMIFS(AV906:AV914,D906:D914,"&lt;="&amp;AI915),0)</f>
        <v>0</v>
      </c>
      <c r="AK915" s="19" t="n">
        <f aca="false">IF(OR($F915="Activo",$F915="Cese"),MAX(0,(AF915-AJ915)/AH915),0)</f>
        <v>0</v>
      </c>
      <c r="AL915" s="19" t="n">
        <f aca="false">IF(OR($F915="Activo",$F915="Cese"),K915+IF(PROY_BON="Sí",0,J915),0)</f>
        <v>0</v>
      </c>
      <c r="AM915" s="19" t="n">
        <f aca="false">IF(AL915&gt;0,MAX(0,X915+AL915-Y915),Z915)</f>
        <v>0</v>
      </c>
      <c r="AN915" s="19" t="n">
        <f aca="false">SUMPRODUCT((AM915&gt;TR_DESDE)*(AM915-TR_DESDE)*TR_INC)</f>
        <v>0</v>
      </c>
      <c r="AO915" s="19" t="n">
        <f aca="false">IF(AL915&gt;0,MAX(0,AN915-IF($F915="Cese",MAX(AF915,AJ915),AF915)),0)</f>
        <v>0</v>
      </c>
      <c r="AP915" s="46" t="n">
        <f aca="false">IF(OR($F915="Activo",$F915="Cese"),ROUND(AK915+AO915,2),0)</f>
        <v>0</v>
      </c>
      <c r="AQ915" s="19" t="n">
        <f aca="false">IF($F915="Cese",MAX(0,AJ915-AN915),0)</f>
        <v>0</v>
      </c>
      <c r="AR915" s="19" t="str">
        <f aca="false">IF($B915="","",IF(COUNTIFS(RP_COD,$B915,'Retenciones Planilla'!$L$6:$L$105,"&lt;&gt;")=0,"",SUMIFS('Retenciones Planilla'!$L$6:$L$105,RP_COD,$B915)))</f>
        <v/>
      </c>
      <c r="AS915" s="19" t="str">
        <f aca="false">IF(AR915="","",AR915-AP915)</f>
        <v/>
      </c>
      <c r="AT915" s="23" t="str">
        <f aca="false">IF($B915="","",IF(NOT(OR($F915="Activo",$F915="Cese")),IF(N(AR915)=0,"—","Revisar: sin vínculo"),IF(AR915="",IF(AP915=0,"No corresponde","Sin dato planilla"),IF(ABS(AS915)&lt;=TOL,"OK",IF(AS915&gt;0,"Retuvo de más","Retuvo de menos")))))</f>
        <v/>
      </c>
      <c r="AU915" s="19" t="n">
        <f aca="false">IF(AND(BASE_RET="Planilla (si existe)",AR915&lt;&gt;""),AR915,AP915)</f>
        <v>0</v>
      </c>
      <c r="AV915" s="19" t="n">
        <f aca="false">AU915+N915</f>
        <v>0</v>
      </c>
    </row>
    <row r="916" customFormat="false" ht="15" hidden="false" customHeight="false" outlineLevel="0" collapsed="false">
      <c r="A916" s="43" t="n">
        <v>76</v>
      </c>
      <c r="B916" s="35" t="str">
        <f aca="false">IF(Trabajadores!$B$81="","",Trabajadores!$B$81)</f>
        <v/>
      </c>
      <c r="C916" s="35" t="str">
        <f aca="false">IF($B916="","",Trabajadores!$D$81)</f>
        <v/>
      </c>
      <c r="D916" s="43" t="n">
        <v>11</v>
      </c>
      <c r="E916" s="23" t="s">
        <v>308</v>
      </c>
      <c r="F916" s="23" t="str">
        <f aca="false">IF($B916="","",IF(OR(11&lt;Trabajadores!$M$81,11&gt;Trabajadores!$N$81),"No vinculado",IF(AND(11=Trabajadores!$N$81,Trabajadores!$O$81="Sí"),"Cese","Activo")))</f>
        <v/>
      </c>
      <c r="G916" s="19" t="n">
        <f aca="false">IF($B916="",0,SUMIFS(Ingresos!$Y$6:$Y$1505,ING_COD,$B916,ING_CLASE,"ORD"))</f>
        <v>0</v>
      </c>
      <c r="H916" s="19" t="n">
        <f aca="false">IF($B916="",0,SUMIFS(Ingresos!$Y$6:$Y$1505,ING_COD,$B916,ING_CLASE,"ORD",ING_COMP,"Sí"))</f>
        <v>0</v>
      </c>
      <c r="I916" s="19" t="n">
        <f aca="false">IF($B916="",0,SUMIFS(Ingresos!$Y$6:$Y$1505,ING_COD,$B916,ING_CLASE,"GRA"))</f>
        <v>0</v>
      </c>
      <c r="J916" s="19" t="n">
        <f aca="false">IF($B916="",0,SUMIFS(Ingresos!$Y$6:$Y$1505,ING_COD,$B916,ING_CLASE,"BON"))</f>
        <v>0</v>
      </c>
      <c r="K916" s="19" t="n">
        <f aca="false">IF($B916="",0,SUMIFS(Ingresos!$Y$6:$Y$1505,ING_COD,$B916,ING_CLASE,"EXT"))</f>
        <v>0</v>
      </c>
      <c r="L916" s="19" t="n">
        <f aca="false">IF($B916="",0,SUMIFS(Ingresos!$Y$6:$Y$1505,ING_COD,$B916,ING_CLASE,"OTO"))</f>
        <v>0</v>
      </c>
      <c r="M916" s="19" t="n">
        <f aca="false">IF($B916="",0,SUMIFS(Ingresos!$Y$6:$Y$1505,ING_COD,$B916,ING_CLASE,"OTX"))</f>
        <v>0</v>
      </c>
      <c r="N916" s="19" t="n">
        <f aca="false">IF($B916="",0,SUMIFS(Ingresos!$Y$6:$Y$1505,ING_COD,$B916,ING_CLASE,"RETO"))</f>
        <v>0</v>
      </c>
      <c r="O916" s="19" t="n">
        <f aca="false">IF($B916="",0,SUMIFS(Ingresos!$Y$6:$Y$1505,ING_COD,$B916,ING_CLASE,"INA"))</f>
        <v>0</v>
      </c>
      <c r="P916" s="19" t="n">
        <f aca="false">G916+I916+J916+K916+L916+M916</f>
        <v>0</v>
      </c>
      <c r="Q916" s="44" t="n">
        <f aca="false">IF($F916="Activo",2,IF($F916="Cese",1,0))</f>
        <v>0</v>
      </c>
      <c r="R916" s="19" t="n">
        <f aca="false">G916*Q916</f>
        <v>0</v>
      </c>
      <c r="S916" s="19" t="n">
        <f aca="false">IF($F916="Activo",SUMIFS(I916:I917,$D916:$D917,"&lt;="&amp;Trabajadores!$N$81)+IF(PROY_BON="Sí",SUMIFS(J916:J917,$D916:$D917,"&lt;="&amp;Trabajadores!$N$81),0),IF($F916="Cese",I916+IF(PROY_BON="Sí",J916,0),0))</f>
        <v>0</v>
      </c>
      <c r="T916" s="19" t="n">
        <f aca="false">IF(OR($F916&lt;&gt;"Activo",Trabajadores!$I$81="No"),0,IF(I917=0,H916*(1+IF(PROY_BON="Sí",Trabajadores!$P$81,0))*Trabajadores!$S$81/6*(Trabajadores!$N$81&gt;=12),0))</f>
        <v>0</v>
      </c>
      <c r="U916" s="19" t="n">
        <f aca="false">IF($F916="Activo",IF(Trabajadores!$J$81="Sí",L916*2,L916),IF($F916="Cese",L916,0))</f>
        <v>0</v>
      </c>
      <c r="V916" s="19" t="n">
        <f aca="false">IF(OR($F916="Activo",$F916="Cese"),M916,0)</f>
        <v>0</v>
      </c>
      <c r="W916" s="19" t="n">
        <f aca="false">IF(OR($F916="Activo",$F916="Cese"),SUM(P906:P915),0)</f>
        <v>0</v>
      </c>
      <c r="X916" s="36" t="n">
        <f aca="false">IF(OR($F916="Activo",$F916="Cese"),R916+S916+T916+U916+V916+W916,0)</f>
        <v>0</v>
      </c>
      <c r="Y916" s="19" t="n">
        <f aca="false">IF(OR($F916="Activo",$F916="Cese"),DED_FIJA,0)</f>
        <v>0</v>
      </c>
      <c r="Z916" s="36" t="n">
        <f aca="false">MAX(0,X916-Y916)</f>
        <v>0</v>
      </c>
      <c r="AA916" s="19" t="n">
        <f aca="false">IF(Z916=0,0,MAX(0,MIN(Z916,Parámetros!$G$19)-Parámetros!$F$19)*Parámetros!$E$19)</f>
        <v>0</v>
      </c>
      <c r="AB916" s="19" t="n">
        <f aca="false">IF(Z916=0,0,MAX(0,MIN(Z916,Parámetros!$G$20)-Parámetros!$F$20)*Parámetros!$E$20)</f>
        <v>0</v>
      </c>
      <c r="AC916" s="19" t="n">
        <f aca="false">IF(Z916=0,0,MAX(0,MIN(Z916,Parámetros!$G$21)-Parámetros!$F$21)*Parámetros!$E$21)</f>
        <v>0</v>
      </c>
      <c r="AD916" s="19" t="n">
        <f aca="false">IF(Z916=0,0,MAX(0,MIN(Z916,Parámetros!$G$22)-Parámetros!$F$22)*Parámetros!$E$22)</f>
        <v>0</v>
      </c>
      <c r="AE916" s="19" t="n">
        <f aca="false">IF(Z916=0,0,MAX(0,MIN(Z916,Parámetros!$G$23)-Parámetros!$F$23)*Parámetros!$E$23)</f>
        <v>0</v>
      </c>
      <c r="AF916" s="36" t="n">
        <f aca="false">SUM(AA916:AE916)</f>
        <v>0</v>
      </c>
      <c r="AG916" s="45" t="str">
        <f aca="false">IF(AM916&lt;=0,"-",INDEX(TR_TASA,MATCH(AM916,TR_DESDE,1)))</f>
        <v>-</v>
      </c>
      <c r="AH916" s="44" t="n">
        <f aca="false">IF($F916="Cese",1,IF($F916="Activo",INDEX(DIV_N,11),0))</f>
        <v>0</v>
      </c>
      <c r="AI916" s="44" t="n">
        <f aca="false">IF($F916="Cese",10,IF($F916="Activo",INDEX(DIV_HASTA,11),0))</f>
        <v>0</v>
      </c>
      <c r="AJ916" s="19" t="n">
        <f aca="false">IF(OR($F916="Activo",$F916="Cese"),SUMIFS(AV906:AV915,D906:D915,"&lt;="&amp;AI916),0)</f>
        <v>0</v>
      </c>
      <c r="AK916" s="19" t="n">
        <f aca="false">IF(OR($F916="Activo",$F916="Cese"),MAX(0,(AF916-AJ916)/AH916),0)</f>
        <v>0</v>
      </c>
      <c r="AL916" s="19" t="n">
        <f aca="false">IF(OR($F916="Activo",$F916="Cese"),K916+IF(PROY_BON="Sí",0,J916),0)</f>
        <v>0</v>
      </c>
      <c r="AM916" s="19" t="n">
        <f aca="false">IF(AL916&gt;0,MAX(0,X916+AL916-Y916),Z916)</f>
        <v>0</v>
      </c>
      <c r="AN916" s="19" t="n">
        <f aca="false">SUMPRODUCT((AM916&gt;TR_DESDE)*(AM916-TR_DESDE)*TR_INC)</f>
        <v>0</v>
      </c>
      <c r="AO916" s="19" t="n">
        <f aca="false">IF(AL916&gt;0,MAX(0,AN916-IF($F916="Cese",MAX(AF916,AJ916),AF916)),0)</f>
        <v>0</v>
      </c>
      <c r="AP916" s="46" t="n">
        <f aca="false">IF(OR($F916="Activo",$F916="Cese"),ROUND(AK916+AO916,2),0)</f>
        <v>0</v>
      </c>
      <c r="AQ916" s="19" t="n">
        <f aca="false">IF($F916="Cese",MAX(0,AJ916-AN916),0)</f>
        <v>0</v>
      </c>
      <c r="AR916" s="19" t="str">
        <f aca="false">IF($B916="","",IF(COUNTIFS(RP_COD,$B916,'Retenciones Planilla'!$M$6:$M$105,"&lt;&gt;")=0,"",SUMIFS('Retenciones Planilla'!$M$6:$M$105,RP_COD,$B916)))</f>
        <v/>
      </c>
      <c r="AS916" s="19" t="str">
        <f aca="false">IF(AR916="","",AR916-AP916)</f>
        <v/>
      </c>
      <c r="AT916" s="23" t="str">
        <f aca="false">IF($B916="","",IF(NOT(OR($F916="Activo",$F916="Cese")),IF(N(AR916)=0,"—","Revisar: sin vínculo"),IF(AR916="",IF(AP916=0,"No corresponde","Sin dato planilla"),IF(ABS(AS916)&lt;=TOL,"OK",IF(AS916&gt;0,"Retuvo de más","Retuvo de menos")))))</f>
        <v/>
      </c>
      <c r="AU916" s="19" t="n">
        <f aca="false">IF(AND(BASE_RET="Planilla (si existe)",AR916&lt;&gt;""),AR916,AP916)</f>
        <v>0</v>
      </c>
      <c r="AV916" s="19" t="n">
        <f aca="false">AU916+N916</f>
        <v>0</v>
      </c>
    </row>
    <row r="917" customFormat="false" ht="15" hidden="false" customHeight="false" outlineLevel="0" collapsed="false">
      <c r="A917" s="43" t="n">
        <v>76</v>
      </c>
      <c r="B917" s="35" t="str">
        <f aca="false">IF(Trabajadores!$B$81="","",Trabajadores!$B$81)</f>
        <v/>
      </c>
      <c r="C917" s="35" t="str">
        <f aca="false">IF($B917="","",Trabajadores!$D$81)</f>
        <v/>
      </c>
      <c r="D917" s="43" t="n">
        <v>12</v>
      </c>
      <c r="E917" s="23" t="s">
        <v>309</v>
      </c>
      <c r="F917" s="23" t="str">
        <f aca="false">IF($B917="","",IF(OR(12&lt;Trabajadores!$M$81,12&gt;Trabajadores!$N$81),"No vinculado",IF(AND(12=Trabajadores!$N$81,Trabajadores!$O$81="Sí"),"Cese","Activo")))</f>
        <v/>
      </c>
      <c r="G917" s="19" t="n">
        <f aca="false">IF($B917="",0,SUMIFS(Ingresos!$Z$6:$Z$1505,ING_COD,$B917,ING_CLASE,"ORD"))</f>
        <v>0</v>
      </c>
      <c r="H917" s="19" t="n">
        <f aca="false">IF($B917="",0,SUMIFS(Ingresos!$Z$6:$Z$1505,ING_COD,$B917,ING_CLASE,"ORD",ING_COMP,"Sí"))</f>
        <v>0</v>
      </c>
      <c r="I917" s="19" t="n">
        <f aca="false">IF($B917="",0,SUMIFS(Ingresos!$Z$6:$Z$1505,ING_COD,$B917,ING_CLASE,"GRA"))</f>
        <v>0</v>
      </c>
      <c r="J917" s="19" t="n">
        <f aca="false">IF($B917="",0,SUMIFS(Ingresos!$Z$6:$Z$1505,ING_COD,$B917,ING_CLASE,"BON"))</f>
        <v>0</v>
      </c>
      <c r="K917" s="19" t="n">
        <f aca="false">IF($B917="",0,SUMIFS(Ingresos!$Z$6:$Z$1505,ING_COD,$B917,ING_CLASE,"EXT"))</f>
        <v>0</v>
      </c>
      <c r="L917" s="19" t="n">
        <f aca="false">IF($B917="",0,SUMIFS(Ingresos!$Z$6:$Z$1505,ING_COD,$B917,ING_CLASE,"OTO"))</f>
        <v>0</v>
      </c>
      <c r="M917" s="19" t="n">
        <f aca="false">IF($B917="",0,SUMIFS(Ingresos!$Z$6:$Z$1505,ING_COD,$B917,ING_CLASE,"OTX"))</f>
        <v>0</v>
      </c>
      <c r="N917" s="19" t="n">
        <f aca="false">IF($B917="",0,SUMIFS(Ingresos!$Z$6:$Z$1505,ING_COD,$B917,ING_CLASE,"RETO"))</f>
        <v>0</v>
      </c>
      <c r="O917" s="19" t="n">
        <f aca="false">IF($B917="",0,SUMIFS(Ingresos!$Z$6:$Z$1505,ING_COD,$B917,ING_CLASE,"INA"))</f>
        <v>0</v>
      </c>
      <c r="P917" s="19" t="n">
        <f aca="false">G917+I917+J917+K917+L917+M917</f>
        <v>0</v>
      </c>
      <c r="Q917" s="44" t="n">
        <f aca="false">IF($F917="Activo",1,IF($F917="Cese",1,0))</f>
        <v>0</v>
      </c>
      <c r="R917" s="19" t="n">
        <f aca="false">G917*Q917</f>
        <v>0</v>
      </c>
      <c r="S917" s="19" t="n">
        <f aca="false">IF($F917="Activo",SUMIFS(I917:I917,$D917:$D917,"&lt;="&amp;Trabajadores!$N$81)+IF(PROY_BON="Sí",SUMIFS(J917:J917,$D917:$D917,"&lt;="&amp;Trabajadores!$N$81),0),IF($F917="Cese",I917+IF(PROY_BON="Sí",J917,0),0))</f>
        <v>0</v>
      </c>
      <c r="T917" s="19" t="n">
        <f aca="false">0</f>
        <v>0</v>
      </c>
      <c r="U917" s="19" t="n">
        <f aca="false">IF($F917="Activo",IF(Trabajadores!$J$81="Sí",L917*1,L917),IF($F917="Cese",L917,0))</f>
        <v>0</v>
      </c>
      <c r="V917" s="19" t="n">
        <f aca="false">IF(OR($F917="Activo",$F917="Cese"),M917,0)</f>
        <v>0</v>
      </c>
      <c r="W917" s="19" t="n">
        <f aca="false">IF(OR($F917="Activo",$F917="Cese"),SUM(P906:P916),0)</f>
        <v>0</v>
      </c>
      <c r="X917" s="36" t="n">
        <f aca="false">IF(OR($F917="Activo",$F917="Cese"),R917+S917+T917+U917+V917+W917,0)</f>
        <v>0</v>
      </c>
      <c r="Y917" s="19" t="n">
        <f aca="false">IF(OR($F917="Activo",$F917="Cese"),DED_FIJA,0)</f>
        <v>0</v>
      </c>
      <c r="Z917" s="36" t="n">
        <f aca="false">MAX(0,X917-Y917)</f>
        <v>0</v>
      </c>
      <c r="AA917" s="19" t="n">
        <f aca="false">IF(Z917=0,0,MAX(0,MIN(Z917,Parámetros!$G$19)-Parámetros!$F$19)*Parámetros!$E$19)</f>
        <v>0</v>
      </c>
      <c r="AB917" s="19" t="n">
        <f aca="false">IF(Z917=0,0,MAX(0,MIN(Z917,Parámetros!$G$20)-Parámetros!$F$20)*Parámetros!$E$20)</f>
        <v>0</v>
      </c>
      <c r="AC917" s="19" t="n">
        <f aca="false">IF(Z917=0,0,MAX(0,MIN(Z917,Parámetros!$G$21)-Parámetros!$F$21)*Parámetros!$E$21)</f>
        <v>0</v>
      </c>
      <c r="AD917" s="19" t="n">
        <f aca="false">IF(Z917=0,0,MAX(0,MIN(Z917,Parámetros!$G$22)-Parámetros!$F$22)*Parámetros!$E$22)</f>
        <v>0</v>
      </c>
      <c r="AE917" s="19" t="n">
        <f aca="false">IF(Z917=0,0,MAX(0,MIN(Z917,Parámetros!$G$23)-Parámetros!$F$23)*Parámetros!$E$23)</f>
        <v>0</v>
      </c>
      <c r="AF917" s="36" t="n">
        <f aca="false">SUM(AA917:AE917)</f>
        <v>0</v>
      </c>
      <c r="AG917" s="45" t="str">
        <f aca="false">IF(AM917&lt;=0,"-",INDEX(TR_TASA,MATCH(AM917,TR_DESDE,1)))</f>
        <v>-</v>
      </c>
      <c r="AH917" s="44" t="n">
        <f aca="false">IF($F917="Cese",1,IF($F917="Activo",INDEX(DIV_N,12),0))</f>
        <v>0</v>
      </c>
      <c r="AI917" s="44" t="n">
        <f aca="false">IF($F917="Cese",11,IF($F917="Activo",INDEX(DIV_HASTA,12),0))</f>
        <v>0</v>
      </c>
      <c r="AJ917" s="19" t="n">
        <f aca="false">IF(OR($F917="Activo",$F917="Cese"),SUMIFS(AV906:AV916,D906:D916,"&lt;="&amp;AI917),0)</f>
        <v>0</v>
      </c>
      <c r="AK917" s="19" t="n">
        <f aca="false">IF(OR($F917="Activo",$F917="Cese"),MAX(0,(AF917-AJ917)/AH917),0)</f>
        <v>0</v>
      </c>
      <c r="AL917" s="19" t="n">
        <f aca="false">IF(OR($F917="Activo",$F917="Cese"),K917+IF(PROY_BON="Sí",0,J917),0)</f>
        <v>0</v>
      </c>
      <c r="AM917" s="19" t="n">
        <f aca="false">IF(AL917&gt;0,MAX(0,X917+AL917-Y917),Z917)</f>
        <v>0</v>
      </c>
      <c r="AN917" s="19" t="n">
        <f aca="false">SUMPRODUCT((AM917&gt;TR_DESDE)*(AM917-TR_DESDE)*TR_INC)</f>
        <v>0</v>
      </c>
      <c r="AO917" s="19" t="n">
        <f aca="false">IF(AL917&gt;0,MAX(0,AN917-IF(TRUE(),MAX(AF917,AJ917),AF917)),0)</f>
        <v>0</v>
      </c>
      <c r="AP917" s="46" t="n">
        <f aca="false">IF(OR($F917="Activo",$F917="Cese"),ROUND(AK917+AO917,2),0)</f>
        <v>0</v>
      </c>
      <c r="AQ917" s="19" t="n">
        <f aca="false">IF(OR($F917="Activo",$F917="Cese"),MAX(0,AJ917-AN917),0)</f>
        <v>0</v>
      </c>
      <c r="AR917" s="19" t="str">
        <f aca="false">IF($B917="","",IF(COUNTIFS(RP_COD,$B917,'Retenciones Planilla'!$N$6:$N$105,"&lt;&gt;")=0,"",SUMIFS('Retenciones Planilla'!$N$6:$N$105,RP_COD,$B917)))</f>
        <v/>
      </c>
      <c r="AS917" s="19" t="str">
        <f aca="false">IF(AR917="","",AR917-AP917)</f>
        <v/>
      </c>
      <c r="AT917" s="23" t="str">
        <f aca="false">IF($B917="","",IF(NOT(OR($F917="Activo",$F917="Cese")),IF(N(AR917)=0,"—","Revisar: sin vínculo"),IF(AR917="",IF(AP917=0,"No corresponde","Sin dato planilla"),IF(ABS(AS917)&lt;=TOL,"OK",IF(AS917&gt;0,"Retuvo de más","Retuvo de menos")))))</f>
        <v/>
      </c>
      <c r="AU917" s="19" t="n">
        <f aca="false">IF(AND(BASE_RET="Planilla (si existe)",AR917&lt;&gt;""),AR917,AP917)</f>
        <v>0</v>
      </c>
      <c r="AV917" s="19" t="n">
        <f aca="false">AU917+N917</f>
        <v>0</v>
      </c>
    </row>
    <row r="918" customFormat="false" ht="15" hidden="false" customHeight="false" outlineLevel="0" collapsed="false">
      <c r="A918" s="43" t="n">
        <v>77</v>
      </c>
      <c r="B918" s="35" t="str">
        <f aca="false">IF(Trabajadores!$B$82="","",Trabajadores!$B$82)</f>
        <v/>
      </c>
      <c r="C918" s="35" t="str">
        <f aca="false">IF($B918="","",Trabajadores!$D$82)</f>
        <v/>
      </c>
      <c r="D918" s="43" t="n">
        <v>1</v>
      </c>
      <c r="E918" s="23" t="s">
        <v>298</v>
      </c>
      <c r="F918" s="23" t="str">
        <f aca="false">IF($B918="","",IF(OR(1&lt;Trabajadores!$M$82,1&gt;Trabajadores!$N$82),"No vinculado",IF(AND(1=Trabajadores!$N$82,Trabajadores!$O$82="Sí"),"Cese","Activo")))</f>
        <v/>
      </c>
      <c r="G918" s="19" t="n">
        <f aca="false">IF($B918="",0,SUMIFS(Ingresos!$O$6:$O$1505,ING_COD,$B918,ING_CLASE,"ORD"))</f>
        <v>0</v>
      </c>
      <c r="H918" s="19" t="n">
        <f aca="false">IF($B918="",0,SUMIFS(Ingresos!$O$6:$O$1505,ING_COD,$B918,ING_CLASE,"ORD",ING_COMP,"Sí"))</f>
        <v>0</v>
      </c>
      <c r="I918" s="19" t="n">
        <f aca="false">IF($B918="",0,SUMIFS(Ingresos!$O$6:$O$1505,ING_COD,$B918,ING_CLASE,"GRA"))</f>
        <v>0</v>
      </c>
      <c r="J918" s="19" t="n">
        <f aca="false">IF($B918="",0,SUMIFS(Ingresos!$O$6:$O$1505,ING_COD,$B918,ING_CLASE,"BON"))</f>
        <v>0</v>
      </c>
      <c r="K918" s="19" t="n">
        <f aca="false">IF($B918="",0,SUMIFS(Ingresos!$O$6:$O$1505,ING_COD,$B918,ING_CLASE,"EXT"))</f>
        <v>0</v>
      </c>
      <c r="L918" s="19" t="n">
        <f aca="false">IF($B918="",0,SUMIFS(Ingresos!$O$6:$O$1505,ING_COD,$B918,ING_CLASE,"OTO"))</f>
        <v>0</v>
      </c>
      <c r="M918" s="19" t="n">
        <f aca="false">IF($B918="",0,SUMIFS(Ingresos!$O$6:$O$1505,ING_COD,$B918,ING_CLASE,"OTX"))</f>
        <v>0</v>
      </c>
      <c r="N918" s="19" t="n">
        <f aca="false">IF($B918="",0,SUMIFS(Ingresos!$O$6:$O$1505,ING_COD,$B918,ING_CLASE,"RETO"))</f>
        <v>0</v>
      </c>
      <c r="O918" s="19" t="n">
        <f aca="false">IF($B918="",0,SUMIFS(Ingresos!$O$6:$O$1505,ING_COD,$B918,ING_CLASE,"INA"))</f>
        <v>0</v>
      </c>
      <c r="P918" s="19" t="n">
        <f aca="false">G918+I918+J918+K918+L918+M918</f>
        <v>0</v>
      </c>
      <c r="Q918" s="44" t="n">
        <f aca="false">IF($F918="Activo",12,IF($F918="Cese",1,0))</f>
        <v>0</v>
      </c>
      <c r="R918" s="19" t="n">
        <f aca="false">G918*Q918</f>
        <v>0</v>
      </c>
      <c r="S918" s="19" t="n">
        <f aca="false">IF($F918="Activo",SUMIFS(I918:I929,$D918:$D929,"&lt;="&amp;Trabajadores!$N$82)+IF(PROY_BON="Sí",SUMIFS(J918:J929,$D918:$D929,"&lt;="&amp;Trabajadores!$N$82),0),IF($F918="Cese",I918+IF(PROY_BON="Sí",J918,0),0))</f>
        <v>0</v>
      </c>
      <c r="T918" s="19" t="n">
        <f aca="false">IF(OR($F918&lt;&gt;"Activo",Trabajadores!$I$82="No"),0,IF(I924=0,H918*(1+IF(PROY_BON="Sí",Trabajadores!$P$82,0))*Trabajadores!$R$82/6*(Trabajadores!$N$82&gt;=7),0)+IF(I929=0,H918*(1+IF(PROY_BON="Sí",Trabajadores!$P$82,0))*Trabajadores!$S$82/6*(Trabajadores!$N$82&gt;=12),0))</f>
        <v>0</v>
      </c>
      <c r="U918" s="19" t="n">
        <f aca="false">IF($F918="Activo",IF(Trabajadores!$J$82="Sí",L918*12,L918),IF($F918="Cese",L918,0))</f>
        <v>0</v>
      </c>
      <c r="V918" s="19" t="n">
        <f aca="false">IF(OR($F918="Activo",$F918="Cese"),M918,0)</f>
        <v>0</v>
      </c>
      <c r="W918" s="19" t="n">
        <f aca="false">0</f>
        <v>0</v>
      </c>
      <c r="X918" s="36" t="n">
        <f aca="false">IF(OR($F918="Activo",$F918="Cese"),R918+S918+T918+U918+V918+W918,0)</f>
        <v>0</v>
      </c>
      <c r="Y918" s="19" t="n">
        <f aca="false">IF(OR($F918="Activo",$F918="Cese"),DED_FIJA,0)</f>
        <v>0</v>
      </c>
      <c r="Z918" s="36" t="n">
        <f aca="false">MAX(0,X918-Y918)</f>
        <v>0</v>
      </c>
      <c r="AA918" s="19" t="n">
        <f aca="false">IF(Z918=0,0,MAX(0,MIN(Z918,Parámetros!$G$19)-Parámetros!$F$19)*Parámetros!$E$19)</f>
        <v>0</v>
      </c>
      <c r="AB918" s="19" t="n">
        <f aca="false">IF(Z918=0,0,MAX(0,MIN(Z918,Parámetros!$G$20)-Parámetros!$F$20)*Parámetros!$E$20)</f>
        <v>0</v>
      </c>
      <c r="AC918" s="19" t="n">
        <f aca="false">IF(Z918=0,0,MAX(0,MIN(Z918,Parámetros!$G$21)-Parámetros!$F$21)*Parámetros!$E$21)</f>
        <v>0</v>
      </c>
      <c r="AD918" s="19" t="n">
        <f aca="false">IF(Z918=0,0,MAX(0,MIN(Z918,Parámetros!$G$22)-Parámetros!$F$22)*Parámetros!$E$22)</f>
        <v>0</v>
      </c>
      <c r="AE918" s="19" t="n">
        <f aca="false">IF(Z918=0,0,MAX(0,MIN(Z918,Parámetros!$G$23)-Parámetros!$F$23)*Parámetros!$E$23)</f>
        <v>0</v>
      </c>
      <c r="AF918" s="36" t="n">
        <f aca="false">SUM(AA918:AE918)</f>
        <v>0</v>
      </c>
      <c r="AG918" s="45" t="str">
        <f aca="false">IF(AM918&lt;=0,"-",INDEX(TR_TASA,MATCH(AM918,TR_DESDE,1)))</f>
        <v>-</v>
      </c>
      <c r="AH918" s="44" t="n">
        <f aca="false">IF($F918="Cese",1,IF($F918="Activo",INDEX(DIV_N,1),0))</f>
        <v>0</v>
      </c>
      <c r="AI918" s="44" t="n">
        <f aca="false">IF($F918="Cese",0,IF($F918="Activo",INDEX(DIV_HASTA,1),0))</f>
        <v>0</v>
      </c>
      <c r="AJ918" s="19" t="n">
        <f aca="false">0</f>
        <v>0</v>
      </c>
      <c r="AK918" s="19" t="n">
        <f aca="false">IF(OR($F918="Activo",$F918="Cese"),MAX(0,(AF918-AJ918)/AH918),0)</f>
        <v>0</v>
      </c>
      <c r="AL918" s="19" t="n">
        <f aca="false">IF(OR($F918="Activo",$F918="Cese"),K918+IF(PROY_BON="Sí",0,J918),0)</f>
        <v>0</v>
      </c>
      <c r="AM918" s="19" t="n">
        <f aca="false">IF(AL918&gt;0,MAX(0,X918+AL918-Y918),Z918)</f>
        <v>0</v>
      </c>
      <c r="AN918" s="19" t="n">
        <f aca="false">SUMPRODUCT((AM918&gt;TR_DESDE)*(AM918-TR_DESDE)*TR_INC)</f>
        <v>0</v>
      </c>
      <c r="AO918" s="19" t="n">
        <f aca="false">IF(AL918&gt;0,MAX(0,AN918-IF($F918="Cese",MAX(AF918,AJ918),AF918)),0)</f>
        <v>0</v>
      </c>
      <c r="AP918" s="46" t="n">
        <f aca="false">IF(OR($F918="Activo",$F918="Cese"),ROUND(AK918+AO918,2),0)</f>
        <v>0</v>
      </c>
      <c r="AQ918" s="19" t="n">
        <f aca="false">IF($F918="Cese",MAX(0,AJ918-AN918),0)</f>
        <v>0</v>
      </c>
      <c r="AR918" s="19" t="str">
        <f aca="false">IF($B918="","",IF(COUNTIFS(RP_COD,$B918,'Retenciones Planilla'!$C$6:$C$105,"&lt;&gt;")=0,"",SUMIFS('Retenciones Planilla'!$C$6:$C$105,RP_COD,$B918)))</f>
        <v/>
      </c>
      <c r="AS918" s="19" t="str">
        <f aca="false">IF(AR918="","",AR918-AP918)</f>
        <v/>
      </c>
      <c r="AT918" s="23" t="str">
        <f aca="false">IF($B918="","",IF(NOT(OR($F918="Activo",$F918="Cese")),IF(N(AR918)=0,"—","Revisar: sin vínculo"),IF(AR918="",IF(AP918=0,"No corresponde","Sin dato planilla"),IF(ABS(AS918)&lt;=TOL,"OK",IF(AS918&gt;0,"Retuvo de más","Retuvo de menos")))))</f>
        <v/>
      </c>
      <c r="AU918" s="19" t="n">
        <f aca="false">IF(AND(BASE_RET="Planilla (si existe)",AR918&lt;&gt;""),AR918,AP918)</f>
        <v>0</v>
      </c>
      <c r="AV918" s="19" t="n">
        <f aca="false">AU918+N918</f>
        <v>0</v>
      </c>
    </row>
    <row r="919" customFormat="false" ht="15" hidden="false" customHeight="false" outlineLevel="0" collapsed="false">
      <c r="A919" s="43" t="n">
        <v>77</v>
      </c>
      <c r="B919" s="35" t="str">
        <f aca="false">IF(Trabajadores!$B$82="","",Trabajadores!$B$82)</f>
        <v/>
      </c>
      <c r="C919" s="35" t="str">
        <f aca="false">IF($B919="","",Trabajadores!$D$82)</f>
        <v/>
      </c>
      <c r="D919" s="43" t="n">
        <v>2</v>
      </c>
      <c r="E919" s="23" t="s">
        <v>299</v>
      </c>
      <c r="F919" s="23" t="str">
        <f aca="false">IF($B919="","",IF(OR(2&lt;Trabajadores!$M$82,2&gt;Trabajadores!$N$82),"No vinculado",IF(AND(2=Trabajadores!$N$82,Trabajadores!$O$82="Sí"),"Cese","Activo")))</f>
        <v/>
      </c>
      <c r="G919" s="19" t="n">
        <f aca="false">IF($B919="",0,SUMIFS(Ingresos!$P$6:$P$1505,ING_COD,$B919,ING_CLASE,"ORD"))</f>
        <v>0</v>
      </c>
      <c r="H919" s="19" t="n">
        <f aca="false">IF($B919="",0,SUMIFS(Ingresos!$P$6:$P$1505,ING_COD,$B919,ING_CLASE,"ORD",ING_COMP,"Sí"))</f>
        <v>0</v>
      </c>
      <c r="I919" s="19" t="n">
        <f aca="false">IF($B919="",0,SUMIFS(Ingresos!$P$6:$P$1505,ING_COD,$B919,ING_CLASE,"GRA"))</f>
        <v>0</v>
      </c>
      <c r="J919" s="19" t="n">
        <f aca="false">IF($B919="",0,SUMIFS(Ingresos!$P$6:$P$1505,ING_COD,$B919,ING_CLASE,"BON"))</f>
        <v>0</v>
      </c>
      <c r="K919" s="19" t="n">
        <f aca="false">IF($B919="",0,SUMIFS(Ingresos!$P$6:$P$1505,ING_COD,$B919,ING_CLASE,"EXT"))</f>
        <v>0</v>
      </c>
      <c r="L919" s="19" t="n">
        <f aca="false">IF($B919="",0,SUMIFS(Ingresos!$P$6:$P$1505,ING_COD,$B919,ING_CLASE,"OTO"))</f>
        <v>0</v>
      </c>
      <c r="M919" s="19" t="n">
        <f aca="false">IF($B919="",0,SUMIFS(Ingresos!$P$6:$P$1505,ING_COD,$B919,ING_CLASE,"OTX"))</f>
        <v>0</v>
      </c>
      <c r="N919" s="19" t="n">
        <f aca="false">IF($B919="",0,SUMIFS(Ingresos!$P$6:$P$1505,ING_COD,$B919,ING_CLASE,"RETO"))</f>
        <v>0</v>
      </c>
      <c r="O919" s="19" t="n">
        <f aca="false">IF($B919="",0,SUMIFS(Ingresos!$P$6:$P$1505,ING_COD,$B919,ING_CLASE,"INA"))</f>
        <v>0</v>
      </c>
      <c r="P919" s="19" t="n">
        <f aca="false">G919+I919+J919+K919+L919+M919</f>
        <v>0</v>
      </c>
      <c r="Q919" s="44" t="n">
        <f aca="false">IF($F919="Activo",11,IF($F919="Cese",1,0))</f>
        <v>0</v>
      </c>
      <c r="R919" s="19" t="n">
        <f aca="false">G919*Q919</f>
        <v>0</v>
      </c>
      <c r="S919" s="19" t="n">
        <f aca="false">IF($F919="Activo",SUMIFS(I919:I929,$D919:$D929,"&lt;="&amp;Trabajadores!$N$82)+IF(PROY_BON="Sí",SUMIFS(J919:J929,$D919:$D929,"&lt;="&amp;Trabajadores!$N$82),0),IF($F919="Cese",I919+IF(PROY_BON="Sí",J919,0),0))</f>
        <v>0</v>
      </c>
      <c r="T919" s="19" t="n">
        <f aca="false">IF(OR($F919&lt;&gt;"Activo",Trabajadores!$I$82="No"),0,IF(I924=0,H919*(1+IF(PROY_BON="Sí",Trabajadores!$P$82,0))*Trabajadores!$R$82/6*(Trabajadores!$N$82&gt;=7),0)+IF(I929=0,H919*(1+IF(PROY_BON="Sí",Trabajadores!$P$82,0))*Trabajadores!$S$82/6*(Trabajadores!$N$82&gt;=12),0))</f>
        <v>0</v>
      </c>
      <c r="U919" s="19" t="n">
        <f aca="false">IF($F919="Activo",IF(Trabajadores!$J$82="Sí",L919*11,L919),IF($F919="Cese",L919,0))</f>
        <v>0</v>
      </c>
      <c r="V919" s="19" t="n">
        <f aca="false">IF(OR($F919="Activo",$F919="Cese"),M919,0)</f>
        <v>0</v>
      </c>
      <c r="W919" s="19" t="n">
        <f aca="false">IF(OR($F919="Activo",$F919="Cese"),SUM(P918:P918),0)</f>
        <v>0</v>
      </c>
      <c r="X919" s="36" t="n">
        <f aca="false">IF(OR($F919="Activo",$F919="Cese"),R919+S919+T919+U919+V919+W919,0)</f>
        <v>0</v>
      </c>
      <c r="Y919" s="19" t="n">
        <f aca="false">IF(OR($F919="Activo",$F919="Cese"),DED_FIJA,0)</f>
        <v>0</v>
      </c>
      <c r="Z919" s="36" t="n">
        <f aca="false">MAX(0,X919-Y919)</f>
        <v>0</v>
      </c>
      <c r="AA919" s="19" t="n">
        <f aca="false">IF(Z919=0,0,MAX(0,MIN(Z919,Parámetros!$G$19)-Parámetros!$F$19)*Parámetros!$E$19)</f>
        <v>0</v>
      </c>
      <c r="AB919" s="19" t="n">
        <f aca="false">IF(Z919=0,0,MAX(0,MIN(Z919,Parámetros!$G$20)-Parámetros!$F$20)*Parámetros!$E$20)</f>
        <v>0</v>
      </c>
      <c r="AC919" s="19" t="n">
        <f aca="false">IF(Z919=0,0,MAX(0,MIN(Z919,Parámetros!$G$21)-Parámetros!$F$21)*Parámetros!$E$21)</f>
        <v>0</v>
      </c>
      <c r="AD919" s="19" t="n">
        <f aca="false">IF(Z919=0,0,MAX(0,MIN(Z919,Parámetros!$G$22)-Parámetros!$F$22)*Parámetros!$E$22)</f>
        <v>0</v>
      </c>
      <c r="AE919" s="19" t="n">
        <f aca="false">IF(Z919=0,0,MAX(0,MIN(Z919,Parámetros!$G$23)-Parámetros!$F$23)*Parámetros!$E$23)</f>
        <v>0</v>
      </c>
      <c r="AF919" s="36" t="n">
        <f aca="false">SUM(AA919:AE919)</f>
        <v>0</v>
      </c>
      <c r="AG919" s="45" t="str">
        <f aca="false">IF(AM919&lt;=0,"-",INDEX(TR_TASA,MATCH(AM919,TR_DESDE,1)))</f>
        <v>-</v>
      </c>
      <c r="AH919" s="44" t="n">
        <f aca="false">IF($F919="Cese",1,IF($F919="Activo",INDEX(DIV_N,2),0))</f>
        <v>0</v>
      </c>
      <c r="AI919" s="44" t="n">
        <f aca="false">IF($F919="Cese",1,IF($F919="Activo",INDEX(DIV_HASTA,2),0))</f>
        <v>0</v>
      </c>
      <c r="AJ919" s="19" t="n">
        <f aca="false">IF(OR($F919="Activo",$F919="Cese"),SUMIFS(AV918:AV918,D918:D918,"&lt;="&amp;AI919),0)</f>
        <v>0</v>
      </c>
      <c r="AK919" s="19" t="n">
        <f aca="false">IF(OR($F919="Activo",$F919="Cese"),MAX(0,(AF919-AJ919)/AH919),0)</f>
        <v>0</v>
      </c>
      <c r="AL919" s="19" t="n">
        <f aca="false">IF(OR($F919="Activo",$F919="Cese"),K919+IF(PROY_BON="Sí",0,J919),0)</f>
        <v>0</v>
      </c>
      <c r="AM919" s="19" t="n">
        <f aca="false">IF(AL919&gt;0,MAX(0,X919+AL919-Y919),Z919)</f>
        <v>0</v>
      </c>
      <c r="AN919" s="19" t="n">
        <f aca="false">SUMPRODUCT((AM919&gt;TR_DESDE)*(AM919-TR_DESDE)*TR_INC)</f>
        <v>0</v>
      </c>
      <c r="AO919" s="19" t="n">
        <f aca="false">IF(AL919&gt;0,MAX(0,AN919-IF($F919="Cese",MAX(AF919,AJ919),AF919)),0)</f>
        <v>0</v>
      </c>
      <c r="AP919" s="46" t="n">
        <f aca="false">IF(OR($F919="Activo",$F919="Cese"),ROUND(AK919+AO919,2),0)</f>
        <v>0</v>
      </c>
      <c r="AQ919" s="19" t="n">
        <f aca="false">IF($F919="Cese",MAX(0,AJ919-AN919),0)</f>
        <v>0</v>
      </c>
      <c r="AR919" s="19" t="str">
        <f aca="false">IF($B919="","",IF(COUNTIFS(RP_COD,$B919,'Retenciones Planilla'!$D$6:$D$105,"&lt;&gt;")=0,"",SUMIFS('Retenciones Planilla'!$D$6:$D$105,RP_COD,$B919)))</f>
        <v/>
      </c>
      <c r="AS919" s="19" t="str">
        <f aca="false">IF(AR919="","",AR919-AP919)</f>
        <v/>
      </c>
      <c r="AT919" s="23" t="str">
        <f aca="false">IF($B919="","",IF(NOT(OR($F919="Activo",$F919="Cese")),IF(N(AR919)=0,"—","Revisar: sin vínculo"),IF(AR919="",IF(AP919=0,"No corresponde","Sin dato planilla"),IF(ABS(AS919)&lt;=TOL,"OK",IF(AS919&gt;0,"Retuvo de más","Retuvo de menos")))))</f>
        <v/>
      </c>
      <c r="AU919" s="19" t="n">
        <f aca="false">IF(AND(BASE_RET="Planilla (si existe)",AR919&lt;&gt;""),AR919,AP919)</f>
        <v>0</v>
      </c>
      <c r="AV919" s="19" t="n">
        <f aca="false">AU919+N919</f>
        <v>0</v>
      </c>
    </row>
    <row r="920" customFormat="false" ht="15" hidden="false" customHeight="false" outlineLevel="0" collapsed="false">
      <c r="A920" s="43" t="n">
        <v>77</v>
      </c>
      <c r="B920" s="35" t="str">
        <f aca="false">IF(Trabajadores!$B$82="","",Trabajadores!$B$82)</f>
        <v/>
      </c>
      <c r="C920" s="35" t="str">
        <f aca="false">IF($B920="","",Trabajadores!$D$82)</f>
        <v/>
      </c>
      <c r="D920" s="43" t="n">
        <v>3</v>
      </c>
      <c r="E920" s="23" t="s">
        <v>300</v>
      </c>
      <c r="F920" s="23" t="str">
        <f aca="false">IF($B920="","",IF(OR(3&lt;Trabajadores!$M$82,3&gt;Trabajadores!$N$82),"No vinculado",IF(AND(3=Trabajadores!$N$82,Trabajadores!$O$82="Sí"),"Cese","Activo")))</f>
        <v/>
      </c>
      <c r="G920" s="19" t="n">
        <f aca="false">IF($B920="",0,SUMIFS(Ingresos!$Q$6:$Q$1505,ING_COD,$B920,ING_CLASE,"ORD"))</f>
        <v>0</v>
      </c>
      <c r="H920" s="19" t="n">
        <f aca="false">IF($B920="",0,SUMIFS(Ingresos!$Q$6:$Q$1505,ING_COD,$B920,ING_CLASE,"ORD",ING_COMP,"Sí"))</f>
        <v>0</v>
      </c>
      <c r="I920" s="19" t="n">
        <f aca="false">IF($B920="",0,SUMIFS(Ingresos!$Q$6:$Q$1505,ING_COD,$B920,ING_CLASE,"GRA"))</f>
        <v>0</v>
      </c>
      <c r="J920" s="19" t="n">
        <f aca="false">IF($B920="",0,SUMIFS(Ingresos!$Q$6:$Q$1505,ING_COD,$B920,ING_CLASE,"BON"))</f>
        <v>0</v>
      </c>
      <c r="K920" s="19" t="n">
        <f aca="false">IF($B920="",0,SUMIFS(Ingresos!$Q$6:$Q$1505,ING_COD,$B920,ING_CLASE,"EXT"))</f>
        <v>0</v>
      </c>
      <c r="L920" s="19" t="n">
        <f aca="false">IF($B920="",0,SUMIFS(Ingresos!$Q$6:$Q$1505,ING_COD,$B920,ING_CLASE,"OTO"))</f>
        <v>0</v>
      </c>
      <c r="M920" s="19" t="n">
        <f aca="false">IF($B920="",0,SUMIFS(Ingresos!$Q$6:$Q$1505,ING_COD,$B920,ING_CLASE,"OTX"))</f>
        <v>0</v>
      </c>
      <c r="N920" s="19" t="n">
        <f aca="false">IF($B920="",0,SUMIFS(Ingresos!$Q$6:$Q$1505,ING_COD,$B920,ING_CLASE,"RETO"))</f>
        <v>0</v>
      </c>
      <c r="O920" s="19" t="n">
        <f aca="false">IF($B920="",0,SUMIFS(Ingresos!$Q$6:$Q$1505,ING_COD,$B920,ING_CLASE,"INA"))</f>
        <v>0</v>
      </c>
      <c r="P920" s="19" t="n">
        <f aca="false">G920+I920+J920+K920+L920+M920</f>
        <v>0</v>
      </c>
      <c r="Q920" s="44" t="n">
        <f aca="false">IF($F920="Activo",10,IF($F920="Cese",1,0))</f>
        <v>0</v>
      </c>
      <c r="R920" s="19" t="n">
        <f aca="false">G920*Q920</f>
        <v>0</v>
      </c>
      <c r="S920" s="19" t="n">
        <f aca="false">IF($F920="Activo",SUMIFS(I920:I929,$D920:$D929,"&lt;="&amp;Trabajadores!$N$82)+IF(PROY_BON="Sí",SUMIFS(J920:J929,$D920:$D929,"&lt;="&amp;Trabajadores!$N$82),0),IF($F920="Cese",I920+IF(PROY_BON="Sí",J920,0),0))</f>
        <v>0</v>
      </c>
      <c r="T920" s="19" t="n">
        <f aca="false">IF(OR($F920&lt;&gt;"Activo",Trabajadores!$I$82="No"),0,IF(I924=0,H920*(1+IF(PROY_BON="Sí",Trabajadores!$P$82,0))*Trabajadores!$R$82/6*(Trabajadores!$N$82&gt;=7),0)+IF(I929=0,H920*(1+IF(PROY_BON="Sí",Trabajadores!$P$82,0))*Trabajadores!$S$82/6*(Trabajadores!$N$82&gt;=12),0))</f>
        <v>0</v>
      </c>
      <c r="U920" s="19" t="n">
        <f aca="false">IF($F920="Activo",IF(Trabajadores!$J$82="Sí",L920*10,L920),IF($F920="Cese",L920,0))</f>
        <v>0</v>
      </c>
      <c r="V920" s="19" t="n">
        <f aca="false">IF(OR($F920="Activo",$F920="Cese"),M920,0)</f>
        <v>0</v>
      </c>
      <c r="W920" s="19" t="n">
        <f aca="false">IF(OR($F920="Activo",$F920="Cese"),SUM(P918:P919),0)</f>
        <v>0</v>
      </c>
      <c r="X920" s="36" t="n">
        <f aca="false">IF(OR($F920="Activo",$F920="Cese"),R920+S920+T920+U920+V920+W920,0)</f>
        <v>0</v>
      </c>
      <c r="Y920" s="19" t="n">
        <f aca="false">IF(OR($F920="Activo",$F920="Cese"),DED_FIJA,0)</f>
        <v>0</v>
      </c>
      <c r="Z920" s="36" t="n">
        <f aca="false">MAX(0,X920-Y920)</f>
        <v>0</v>
      </c>
      <c r="AA920" s="19" t="n">
        <f aca="false">IF(Z920=0,0,MAX(0,MIN(Z920,Parámetros!$G$19)-Parámetros!$F$19)*Parámetros!$E$19)</f>
        <v>0</v>
      </c>
      <c r="AB920" s="19" t="n">
        <f aca="false">IF(Z920=0,0,MAX(0,MIN(Z920,Parámetros!$G$20)-Parámetros!$F$20)*Parámetros!$E$20)</f>
        <v>0</v>
      </c>
      <c r="AC920" s="19" t="n">
        <f aca="false">IF(Z920=0,0,MAX(0,MIN(Z920,Parámetros!$G$21)-Parámetros!$F$21)*Parámetros!$E$21)</f>
        <v>0</v>
      </c>
      <c r="AD920" s="19" t="n">
        <f aca="false">IF(Z920=0,0,MAX(0,MIN(Z920,Parámetros!$G$22)-Parámetros!$F$22)*Parámetros!$E$22)</f>
        <v>0</v>
      </c>
      <c r="AE920" s="19" t="n">
        <f aca="false">IF(Z920=0,0,MAX(0,MIN(Z920,Parámetros!$G$23)-Parámetros!$F$23)*Parámetros!$E$23)</f>
        <v>0</v>
      </c>
      <c r="AF920" s="36" t="n">
        <f aca="false">SUM(AA920:AE920)</f>
        <v>0</v>
      </c>
      <c r="AG920" s="45" t="str">
        <f aca="false">IF(AM920&lt;=0,"-",INDEX(TR_TASA,MATCH(AM920,TR_DESDE,1)))</f>
        <v>-</v>
      </c>
      <c r="AH920" s="44" t="n">
        <f aca="false">IF($F920="Cese",1,IF($F920="Activo",INDEX(DIV_N,3),0))</f>
        <v>0</v>
      </c>
      <c r="AI920" s="44" t="n">
        <f aca="false">IF($F920="Cese",2,IF($F920="Activo",INDEX(DIV_HASTA,3),0))</f>
        <v>0</v>
      </c>
      <c r="AJ920" s="19" t="n">
        <f aca="false">IF(OR($F920="Activo",$F920="Cese"),SUMIFS(AV918:AV919,D918:D919,"&lt;="&amp;AI920),0)</f>
        <v>0</v>
      </c>
      <c r="AK920" s="19" t="n">
        <f aca="false">IF(OR($F920="Activo",$F920="Cese"),MAX(0,(AF920-AJ920)/AH920),0)</f>
        <v>0</v>
      </c>
      <c r="AL920" s="19" t="n">
        <f aca="false">IF(OR($F920="Activo",$F920="Cese"),K920+IF(PROY_BON="Sí",0,J920),0)</f>
        <v>0</v>
      </c>
      <c r="AM920" s="19" t="n">
        <f aca="false">IF(AL920&gt;0,MAX(0,X920+AL920-Y920),Z920)</f>
        <v>0</v>
      </c>
      <c r="AN920" s="19" t="n">
        <f aca="false">SUMPRODUCT((AM920&gt;TR_DESDE)*(AM920-TR_DESDE)*TR_INC)</f>
        <v>0</v>
      </c>
      <c r="AO920" s="19" t="n">
        <f aca="false">IF(AL920&gt;0,MAX(0,AN920-IF($F920="Cese",MAX(AF920,AJ920),AF920)),0)</f>
        <v>0</v>
      </c>
      <c r="AP920" s="46" t="n">
        <f aca="false">IF(OR($F920="Activo",$F920="Cese"),ROUND(AK920+AO920,2),0)</f>
        <v>0</v>
      </c>
      <c r="AQ920" s="19" t="n">
        <f aca="false">IF($F920="Cese",MAX(0,AJ920-AN920),0)</f>
        <v>0</v>
      </c>
      <c r="AR920" s="19" t="str">
        <f aca="false">IF($B920="","",IF(COUNTIFS(RP_COD,$B920,'Retenciones Planilla'!$E$6:$E$105,"&lt;&gt;")=0,"",SUMIFS('Retenciones Planilla'!$E$6:$E$105,RP_COD,$B920)))</f>
        <v/>
      </c>
      <c r="AS920" s="19" t="str">
        <f aca="false">IF(AR920="","",AR920-AP920)</f>
        <v/>
      </c>
      <c r="AT920" s="23" t="str">
        <f aca="false">IF($B920="","",IF(NOT(OR($F920="Activo",$F920="Cese")),IF(N(AR920)=0,"—","Revisar: sin vínculo"),IF(AR920="",IF(AP920=0,"No corresponde","Sin dato planilla"),IF(ABS(AS920)&lt;=TOL,"OK",IF(AS920&gt;0,"Retuvo de más","Retuvo de menos")))))</f>
        <v/>
      </c>
      <c r="AU920" s="19" t="n">
        <f aca="false">IF(AND(BASE_RET="Planilla (si existe)",AR920&lt;&gt;""),AR920,AP920)</f>
        <v>0</v>
      </c>
      <c r="AV920" s="19" t="n">
        <f aca="false">AU920+N920</f>
        <v>0</v>
      </c>
    </row>
    <row r="921" customFormat="false" ht="15" hidden="false" customHeight="false" outlineLevel="0" collapsed="false">
      <c r="A921" s="43" t="n">
        <v>77</v>
      </c>
      <c r="B921" s="35" t="str">
        <f aca="false">IF(Trabajadores!$B$82="","",Trabajadores!$B$82)</f>
        <v/>
      </c>
      <c r="C921" s="35" t="str">
        <f aca="false">IF($B921="","",Trabajadores!$D$82)</f>
        <v/>
      </c>
      <c r="D921" s="43" t="n">
        <v>4</v>
      </c>
      <c r="E921" s="23" t="s">
        <v>301</v>
      </c>
      <c r="F921" s="23" t="str">
        <f aca="false">IF($B921="","",IF(OR(4&lt;Trabajadores!$M$82,4&gt;Trabajadores!$N$82),"No vinculado",IF(AND(4=Trabajadores!$N$82,Trabajadores!$O$82="Sí"),"Cese","Activo")))</f>
        <v/>
      </c>
      <c r="G921" s="19" t="n">
        <f aca="false">IF($B921="",0,SUMIFS(Ingresos!$R$6:$R$1505,ING_COD,$B921,ING_CLASE,"ORD"))</f>
        <v>0</v>
      </c>
      <c r="H921" s="19" t="n">
        <f aca="false">IF($B921="",0,SUMIFS(Ingresos!$R$6:$R$1505,ING_COD,$B921,ING_CLASE,"ORD",ING_COMP,"Sí"))</f>
        <v>0</v>
      </c>
      <c r="I921" s="19" t="n">
        <f aca="false">IF($B921="",0,SUMIFS(Ingresos!$R$6:$R$1505,ING_COD,$B921,ING_CLASE,"GRA"))</f>
        <v>0</v>
      </c>
      <c r="J921" s="19" t="n">
        <f aca="false">IF($B921="",0,SUMIFS(Ingresos!$R$6:$R$1505,ING_COD,$B921,ING_CLASE,"BON"))</f>
        <v>0</v>
      </c>
      <c r="K921" s="19" t="n">
        <f aca="false">IF($B921="",0,SUMIFS(Ingresos!$R$6:$R$1505,ING_COD,$B921,ING_CLASE,"EXT"))</f>
        <v>0</v>
      </c>
      <c r="L921" s="19" t="n">
        <f aca="false">IF($B921="",0,SUMIFS(Ingresos!$R$6:$R$1505,ING_COD,$B921,ING_CLASE,"OTO"))</f>
        <v>0</v>
      </c>
      <c r="M921" s="19" t="n">
        <f aca="false">IF($B921="",0,SUMIFS(Ingresos!$R$6:$R$1505,ING_COD,$B921,ING_CLASE,"OTX"))</f>
        <v>0</v>
      </c>
      <c r="N921" s="19" t="n">
        <f aca="false">IF($B921="",0,SUMIFS(Ingresos!$R$6:$R$1505,ING_COD,$B921,ING_CLASE,"RETO"))</f>
        <v>0</v>
      </c>
      <c r="O921" s="19" t="n">
        <f aca="false">IF($B921="",0,SUMIFS(Ingresos!$R$6:$R$1505,ING_COD,$B921,ING_CLASE,"INA"))</f>
        <v>0</v>
      </c>
      <c r="P921" s="19" t="n">
        <f aca="false">G921+I921+J921+K921+L921+M921</f>
        <v>0</v>
      </c>
      <c r="Q921" s="44" t="n">
        <f aca="false">IF($F921="Activo",9,IF($F921="Cese",1,0))</f>
        <v>0</v>
      </c>
      <c r="R921" s="19" t="n">
        <f aca="false">G921*Q921</f>
        <v>0</v>
      </c>
      <c r="S921" s="19" t="n">
        <f aca="false">IF($F921="Activo",SUMIFS(I921:I929,$D921:$D929,"&lt;="&amp;Trabajadores!$N$82)+IF(PROY_BON="Sí",SUMIFS(J921:J929,$D921:$D929,"&lt;="&amp;Trabajadores!$N$82),0),IF($F921="Cese",I921+IF(PROY_BON="Sí",J921,0),0))</f>
        <v>0</v>
      </c>
      <c r="T921" s="19" t="n">
        <f aca="false">IF(OR($F921&lt;&gt;"Activo",Trabajadores!$I$82="No"),0,IF(I924=0,H921*(1+IF(PROY_BON="Sí",Trabajadores!$P$82,0))*Trabajadores!$R$82/6*(Trabajadores!$N$82&gt;=7),0)+IF(I929=0,H921*(1+IF(PROY_BON="Sí",Trabajadores!$P$82,0))*Trabajadores!$S$82/6*(Trabajadores!$N$82&gt;=12),0))</f>
        <v>0</v>
      </c>
      <c r="U921" s="19" t="n">
        <f aca="false">IF($F921="Activo",IF(Trabajadores!$J$82="Sí",L921*9,L921),IF($F921="Cese",L921,0))</f>
        <v>0</v>
      </c>
      <c r="V921" s="19" t="n">
        <f aca="false">IF(OR($F921="Activo",$F921="Cese"),M921,0)</f>
        <v>0</v>
      </c>
      <c r="W921" s="19" t="n">
        <f aca="false">IF(OR($F921="Activo",$F921="Cese"),SUM(P918:P920),0)</f>
        <v>0</v>
      </c>
      <c r="X921" s="36" t="n">
        <f aca="false">IF(OR($F921="Activo",$F921="Cese"),R921+S921+T921+U921+V921+W921,0)</f>
        <v>0</v>
      </c>
      <c r="Y921" s="19" t="n">
        <f aca="false">IF(OR($F921="Activo",$F921="Cese"),DED_FIJA,0)</f>
        <v>0</v>
      </c>
      <c r="Z921" s="36" t="n">
        <f aca="false">MAX(0,X921-Y921)</f>
        <v>0</v>
      </c>
      <c r="AA921" s="19" t="n">
        <f aca="false">IF(Z921=0,0,MAX(0,MIN(Z921,Parámetros!$G$19)-Parámetros!$F$19)*Parámetros!$E$19)</f>
        <v>0</v>
      </c>
      <c r="AB921" s="19" t="n">
        <f aca="false">IF(Z921=0,0,MAX(0,MIN(Z921,Parámetros!$G$20)-Parámetros!$F$20)*Parámetros!$E$20)</f>
        <v>0</v>
      </c>
      <c r="AC921" s="19" t="n">
        <f aca="false">IF(Z921=0,0,MAX(0,MIN(Z921,Parámetros!$G$21)-Parámetros!$F$21)*Parámetros!$E$21)</f>
        <v>0</v>
      </c>
      <c r="AD921" s="19" t="n">
        <f aca="false">IF(Z921=0,0,MAX(0,MIN(Z921,Parámetros!$G$22)-Parámetros!$F$22)*Parámetros!$E$22)</f>
        <v>0</v>
      </c>
      <c r="AE921" s="19" t="n">
        <f aca="false">IF(Z921=0,0,MAX(0,MIN(Z921,Parámetros!$G$23)-Parámetros!$F$23)*Parámetros!$E$23)</f>
        <v>0</v>
      </c>
      <c r="AF921" s="36" t="n">
        <f aca="false">SUM(AA921:AE921)</f>
        <v>0</v>
      </c>
      <c r="AG921" s="45" t="str">
        <f aca="false">IF(AM921&lt;=0,"-",INDEX(TR_TASA,MATCH(AM921,TR_DESDE,1)))</f>
        <v>-</v>
      </c>
      <c r="AH921" s="44" t="n">
        <f aca="false">IF($F921="Cese",1,IF($F921="Activo",INDEX(DIV_N,4),0))</f>
        <v>0</v>
      </c>
      <c r="AI921" s="44" t="n">
        <f aca="false">IF($F921="Cese",3,IF($F921="Activo",INDEX(DIV_HASTA,4),0))</f>
        <v>0</v>
      </c>
      <c r="AJ921" s="19" t="n">
        <f aca="false">IF(OR($F921="Activo",$F921="Cese"),SUMIFS(AV918:AV920,D918:D920,"&lt;="&amp;AI921),0)</f>
        <v>0</v>
      </c>
      <c r="AK921" s="19" t="n">
        <f aca="false">IF(OR($F921="Activo",$F921="Cese"),MAX(0,(AF921-AJ921)/AH921),0)</f>
        <v>0</v>
      </c>
      <c r="AL921" s="19" t="n">
        <f aca="false">IF(OR($F921="Activo",$F921="Cese"),K921+IF(PROY_BON="Sí",0,J921),0)</f>
        <v>0</v>
      </c>
      <c r="AM921" s="19" t="n">
        <f aca="false">IF(AL921&gt;0,MAX(0,X921+AL921-Y921),Z921)</f>
        <v>0</v>
      </c>
      <c r="AN921" s="19" t="n">
        <f aca="false">SUMPRODUCT((AM921&gt;TR_DESDE)*(AM921-TR_DESDE)*TR_INC)</f>
        <v>0</v>
      </c>
      <c r="AO921" s="19" t="n">
        <f aca="false">IF(AL921&gt;0,MAX(0,AN921-IF($F921="Cese",MAX(AF921,AJ921),AF921)),0)</f>
        <v>0</v>
      </c>
      <c r="AP921" s="46" t="n">
        <f aca="false">IF(OR($F921="Activo",$F921="Cese"),ROUND(AK921+AO921,2),0)</f>
        <v>0</v>
      </c>
      <c r="AQ921" s="19" t="n">
        <f aca="false">IF($F921="Cese",MAX(0,AJ921-AN921),0)</f>
        <v>0</v>
      </c>
      <c r="AR921" s="19" t="str">
        <f aca="false">IF($B921="","",IF(COUNTIFS(RP_COD,$B921,'Retenciones Planilla'!$F$6:$F$105,"&lt;&gt;")=0,"",SUMIFS('Retenciones Planilla'!$F$6:$F$105,RP_COD,$B921)))</f>
        <v/>
      </c>
      <c r="AS921" s="19" t="str">
        <f aca="false">IF(AR921="","",AR921-AP921)</f>
        <v/>
      </c>
      <c r="AT921" s="23" t="str">
        <f aca="false">IF($B921="","",IF(NOT(OR($F921="Activo",$F921="Cese")),IF(N(AR921)=0,"—","Revisar: sin vínculo"),IF(AR921="",IF(AP921=0,"No corresponde","Sin dato planilla"),IF(ABS(AS921)&lt;=TOL,"OK",IF(AS921&gt;0,"Retuvo de más","Retuvo de menos")))))</f>
        <v/>
      </c>
      <c r="AU921" s="19" t="n">
        <f aca="false">IF(AND(BASE_RET="Planilla (si existe)",AR921&lt;&gt;""),AR921,AP921)</f>
        <v>0</v>
      </c>
      <c r="AV921" s="19" t="n">
        <f aca="false">AU921+N921</f>
        <v>0</v>
      </c>
    </row>
    <row r="922" customFormat="false" ht="15" hidden="false" customHeight="false" outlineLevel="0" collapsed="false">
      <c r="A922" s="43" t="n">
        <v>77</v>
      </c>
      <c r="B922" s="35" t="str">
        <f aca="false">IF(Trabajadores!$B$82="","",Trabajadores!$B$82)</f>
        <v/>
      </c>
      <c r="C922" s="35" t="str">
        <f aca="false">IF($B922="","",Trabajadores!$D$82)</f>
        <v/>
      </c>
      <c r="D922" s="43" t="n">
        <v>5</v>
      </c>
      <c r="E922" s="23" t="s">
        <v>302</v>
      </c>
      <c r="F922" s="23" t="str">
        <f aca="false">IF($B922="","",IF(OR(5&lt;Trabajadores!$M$82,5&gt;Trabajadores!$N$82),"No vinculado",IF(AND(5=Trabajadores!$N$82,Trabajadores!$O$82="Sí"),"Cese","Activo")))</f>
        <v/>
      </c>
      <c r="G922" s="19" t="n">
        <f aca="false">IF($B922="",0,SUMIFS(Ingresos!$S$6:$S$1505,ING_COD,$B922,ING_CLASE,"ORD"))</f>
        <v>0</v>
      </c>
      <c r="H922" s="19" t="n">
        <f aca="false">IF($B922="",0,SUMIFS(Ingresos!$S$6:$S$1505,ING_COD,$B922,ING_CLASE,"ORD",ING_COMP,"Sí"))</f>
        <v>0</v>
      </c>
      <c r="I922" s="19" t="n">
        <f aca="false">IF($B922="",0,SUMIFS(Ingresos!$S$6:$S$1505,ING_COD,$B922,ING_CLASE,"GRA"))</f>
        <v>0</v>
      </c>
      <c r="J922" s="19" t="n">
        <f aca="false">IF($B922="",0,SUMIFS(Ingresos!$S$6:$S$1505,ING_COD,$B922,ING_CLASE,"BON"))</f>
        <v>0</v>
      </c>
      <c r="K922" s="19" t="n">
        <f aca="false">IF($B922="",0,SUMIFS(Ingresos!$S$6:$S$1505,ING_COD,$B922,ING_CLASE,"EXT"))</f>
        <v>0</v>
      </c>
      <c r="L922" s="19" t="n">
        <f aca="false">IF($B922="",0,SUMIFS(Ingresos!$S$6:$S$1505,ING_COD,$B922,ING_CLASE,"OTO"))</f>
        <v>0</v>
      </c>
      <c r="M922" s="19" t="n">
        <f aca="false">IF($B922="",0,SUMIFS(Ingresos!$S$6:$S$1505,ING_COD,$B922,ING_CLASE,"OTX"))</f>
        <v>0</v>
      </c>
      <c r="N922" s="19" t="n">
        <f aca="false">IF($B922="",0,SUMIFS(Ingresos!$S$6:$S$1505,ING_COD,$B922,ING_CLASE,"RETO"))</f>
        <v>0</v>
      </c>
      <c r="O922" s="19" t="n">
        <f aca="false">IF($B922="",0,SUMIFS(Ingresos!$S$6:$S$1505,ING_COD,$B922,ING_CLASE,"INA"))</f>
        <v>0</v>
      </c>
      <c r="P922" s="19" t="n">
        <f aca="false">G922+I922+J922+K922+L922+M922</f>
        <v>0</v>
      </c>
      <c r="Q922" s="44" t="n">
        <f aca="false">IF($F922="Activo",8,IF($F922="Cese",1,0))</f>
        <v>0</v>
      </c>
      <c r="R922" s="19" t="n">
        <f aca="false">G922*Q922</f>
        <v>0</v>
      </c>
      <c r="S922" s="19" t="n">
        <f aca="false">IF($F922="Activo",SUMIFS(I922:I929,$D922:$D929,"&lt;="&amp;Trabajadores!$N$82)+IF(PROY_BON="Sí",SUMIFS(J922:J929,$D922:$D929,"&lt;="&amp;Trabajadores!$N$82),0),IF($F922="Cese",I922+IF(PROY_BON="Sí",J922,0),0))</f>
        <v>0</v>
      </c>
      <c r="T922" s="19" t="n">
        <f aca="false">IF(OR($F922&lt;&gt;"Activo",Trabajadores!$I$82="No"),0,IF(I924=0,H922*(1+IF(PROY_BON="Sí",Trabajadores!$P$82,0))*Trabajadores!$R$82/6*(Trabajadores!$N$82&gt;=7),0)+IF(I929=0,H922*(1+IF(PROY_BON="Sí",Trabajadores!$P$82,0))*Trabajadores!$S$82/6*(Trabajadores!$N$82&gt;=12),0))</f>
        <v>0</v>
      </c>
      <c r="U922" s="19" t="n">
        <f aca="false">IF($F922="Activo",IF(Trabajadores!$J$82="Sí",L922*8,L922),IF($F922="Cese",L922,0))</f>
        <v>0</v>
      </c>
      <c r="V922" s="19" t="n">
        <f aca="false">IF(OR($F922="Activo",$F922="Cese"),M922,0)</f>
        <v>0</v>
      </c>
      <c r="W922" s="19" t="n">
        <f aca="false">IF(OR($F922="Activo",$F922="Cese"),SUM(P918:P921),0)</f>
        <v>0</v>
      </c>
      <c r="X922" s="36" t="n">
        <f aca="false">IF(OR($F922="Activo",$F922="Cese"),R922+S922+T922+U922+V922+W922,0)</f>
        <v>0</v>
      </c>
      <c r="Y922" s="19" t="n">
        <f aca="false">IF(OR($F922="Activo",$F922="Cese"),DED_FIJA,0)</f>
        <v>0</v>
      </c>
      <c r="Z922" s="36" t="n">
        <f aca="false">MAX(0,X922-Y922)</f>
        <v>0</v>
      </c>
      <c r="AA922" s="19" t="n">
        <f aca="false">IF(Z922=0,0,MAX(0,MIN(Z922,Parámetros!$G$19)-Parámetros!$F$19)*Parámetros!$E$19)</f>
        <v>0</v>
      </c>
      <c r="AB922" s="19" t="n">
        <f aca="false">IF(Z922=0,0,MAX(0,MIN(Z922,Parámetros!$G$20)-Parámetros!$F$20)*Parámetros!$E$20)</f>
        <v>0</v>
      </c>
      <c r="AC922" s="19" t="n">
        <f aca="false">IF(Z922=0,0,MAX(0,MIN(Z922,Parámetros!$G$21)-Parámetros!$F$21)*Parámetros!$E$21)</f>
        <v>0</v>
      </c>
      <c r="AD922" s="19" t="n">
        <f aca="false">IF(Z922=0,0,MAX(0,MIN(Z922,Parámetros!$G$22)-Parámetros!$F$22)*Parámetros!$E$22)</f>
        <v>0</v>
      </c>
      <c r="AE922" s="19" t="n">
        <f aca="false">IF(Z922=0,0,MAX(0,MIN(Z922,Parámetros!$G$23)-Parámetros!$F$23)*Parámetros!$E$23)</f>
        <v>0</v>
      </c>
      <c r="AF922" s="36" t="n">
        <f aca="false">SUM(AA922:AE922)</f>
        <v>0</v>
      </c>
      <c r="AG922" s="45" t="str">
        <f aca="false">IF(AM922&lt;=0,"-",INDEX(TR_TASA,MATCH(AM922,TR_DESDE,1)))</f>
        <v>-</v>
      </c>
      <c r="AH922" s="44" t="n">
        <f aca="false">IF($F922="Cese",1,IF($F922="Activo",INDEX(DIV_N,5),0))</f>
        <v>0</v>
      </c>
      <c r="AI922" s="44" t="n">
        <f aca="false">IF($F922="Cese",4,IF($F922="Activo",INDEX(DIV_HASTA,5),0))</f>
        <v>0</v>
      </c>
      <c r="AJ922" s="19" t="n">
        <f aca="false">IF(OR($F922="Activo",$F922="Cese"),SUMIFS(AV918:AV921,D918:D921,"&lt;="&amp;AI922),0)</f>
        <v>0</v>
      </c>
      <c r="AK922" s="19" t="n">
        <f aca="false">IF(OR($F922="Activo",$F922="Cese"),MAX(0,(AF922-AJ922)/AH922),0)</f>
        <v>0</v>
      </c>
      <c r="AL922" s="19" t="n">
        <f aca="false">IF(OR($F922="Activo",$F922="Cese"),K922+IF(PROY_BON="Sí",0,J922),0)</f>
        <v>0</v>
      </c>
      <c r="AM922" s="19" t="n">
        <f aca="false">IF(AL922&gt;0,MAX(0,X922+AL922-Y922),Z922)</f>
        <v>0</v>
      </c>
      <c r="AN922" s="19" t="n">
        <f aca="false">SUMPRODUCT((AM922&gt;TR_DESDE)*(AM922-TR_DESDE)*TR_INC)</f>
        <v>0</v>
      </c>
      <c r="AO922" s="19" t="n">
        <f aca="false">IF(AL922&gt;0,MAX(0,AN922-IF($F922="Cese",MAX(AF922,AJ922),AF922)),0)</f>
        <v>0</v>
      </c>
      <c r="AP922" s="46" t="n">
        <f aca="false">IF(OR($F922="Activo",$F922="Cese"),ROUND(AK922+AO922,2),0)</f>
        <v>0</v>
      </c>
      <c r="AQ922" s="19" t="n">
        <f aca="false">IF($F922="Cese",MAX(0,AJ922-AN922),0)</f>
        <v>0</v>
      </c>
      <c r="AR922" s="19" t="str">
        <f aca="false">IF($B922="","",IF(COUNTIFS(RP_COD,$B922,'Retenciones Planilla'!$G$6:$G$105,"&lt;&gt;")=0,"",SUMIFS('Retenciones Planilla'!$G$6:$G$105,RP_COD,$B922)))</f>
        <v/>
      </c>
      <c r="AS922" s="19" t="str">
        <f aca="false">IF(AR922="","",AR922-AP922)</f>
        <v/>
      </c>
      <c r="AT922" s="23" t="str">
        <f aca="false">IF($B922="","",IF(NOT(OR($F922="Activo",$F922="Cese")),IF(N(AR922)=0,"—","Revisar: sin vínculo"),IF(AR922="",IF(AP922=0,"No corresponde","Sin dato planilla"),IF(ABS(AS922)&lt;=TOL,"OK",IF(AS922&gt;0,"Retuvo de más","Retuvo de menos")))))</f>
        <v/>
      </c>
      <c r="AU922" s="19" t="n">
        <f aca="false">IF(AND(BASE_RET="Planilla (si existe)",AR922&lt;&gt;""),AR922,AP922)</f>
        <v>0</v>
      </c>
      <c r="AV922" s="19" t="n">
        <f aca="false">AU922+N922</f>
        <v>0</v>
      </c>
    </row>
    <row r="923" customFormat="false" ht="15" hidden="false" customHeight="false" outlineLevel="0" collapsed="false">
      <c r="A923" s="43" t="n">
        <v>77</v>
      </c>
      <c r="B923" s="35" t="str">
        <f aca="false">IF(Trabajadores!$B$82="","",Trabajadores!$B$82)</f>
        <v/>
      </c>
      <c r="C923" s="35" t="str">
        <f aca="false">IF($B923="","",Trabajadores!$D$82)</f>
        <v/>
      </c>
      <c r="D923" s="43" t="n">
        <v>6</v>
      </c>
      <c r="E923" s="23" t="s">
        <v>303</v>
      </c>
      <c r="F923" s="23" t="str">
        <f aca="false">IF($B923="","",IF(OR(6&lt;Trabajadores!$M$82,6&gt;Trabajadores!$N$82),"No vinculado",IF(AND(6=Trabajadores!$N$82,Trabajadores!$O$82="Sí"),"Cese","Activo")))</f>
        <v/>
      </c>
      <c r="G923" s="19" t="n">
        <f aca="false">IF($B923="",0,SUMIFS(Ingresos!$T$6:$T$1505,ING_COD,$B923,ING_CLASE,"ORD"))</f>
        <v>0</v>
      </c>
      <c r="H923" s="19" t="n">
        <f aca="false">IF($B923="",0,SUMIFS(Ingresos!$T$6:$T$1505,ING_COD,$B923,ING_CLASE,"ORD",ING_COMP,"Sí"))</f>
        <v>0</v>
      </c>
      <c r="I923" s="19" t="n">
        <f aca="false">IF($B923="",0,SUMIFS(Ingresos!$T$6:$T$1505,ING_COD,$B923,ING_CLASE,"GRA"))</f>
        <v>0</v>
      </c>
      <c r="J923" s="19" t="n">
        <f aca="false">IF($B923="",0,SUMIFS(Ingresos!$T$6:$T$1505,ING_COD,$B923,ING_CLASE,"BON"))</f>
        <v>0</v>
      </c>
      <c r="K923" s="19" t="n">
        <f aca="false">IF($B923="",0,SUMIFS(Ingresos!$T$6:$T$1505,ING_COD,$B923,ING_CLASE,"EXT"))</f>
        <v>0</v>
      </c>
      <c r="L923" s="19" t="n">
        <f aca="false">IF($B923="",0,SUMIFS(Ingresos!$T$6:$T$1505,ING_COD,$B923,ING_CLASE,"OTO"))</f>
        <v>0</v>
      </c>
      <c r="M923" s="19" t="n">
        <f aca="false">IF($B923="",0,SUMIFS(Ingresos!$T$6:$T$1505,ING_COD,$B923,ING_CLASE,"OTX"))</f>
        <v>0</v>
      </c>
      <c r="N923" s="19" t="n">
        <f aca="false">IF($B923="",0,SUMIFS(Ingresos!$T$6:$T$1505,ING_COD,$B923,ING_CLASE,"RETO"))</f>
        <v>0</v>
      </c>
      <c r="O923" s="19" t="n">
        <f aca="false">IF($B923="",0,SUMIFS(Ingresos!$T$6:$T$1505,ING_COD,$B923,ING_CLASE,"INA"))</f>
        <v>0</v>
      </c>
      <c r="P923" s="19" t="n">
        <f aca="false">G923+I923+J923+K923+L923+M923</f>
        <v>0</v>
      </c>
      <c r="Q923" s="44" t="n">
        <f aca="false">IF($F923="Activo",7,IF($F923="Cese",1,0))</f>
        <v>0</v>
      </c>
      <c r="R923" s="19" t="n">
        <f aca="false">G923*Q923</f>
        <v>0</v>
      </c>
      <c r="S923" s="19" t="n">
        <f aca="false">IF($F923="Activo",SUMIFS(I923:I929,$D923:$D929,"&lt;="&amp;Trabajadores!$N$82)+IF(PROY_BON="Sí",SUMIFS(J923:J929,$D923:$D929,"&lt;="&amp;Trabajadores!$N$82),0),IF($F923="Cese",I923+IF(PROY_BON="Sí",J923,0),0))</f>
        <v>0</v>
      </c>
      <c r="T923" s="19" t="n">
        <f aca="false">IF(OR($F923&lt;&gt;"Activo",Trabajadores!$I$82="No"),0,IF(I924=0,H923*(1+IF(PROY_BON="Sí",Trabajadores!$P$82,0))*Trabajadores!$R$82/6*(Trabajadores!$N$82&gt;=7),0)+IF(I929=0,H923*(1+IF(PROY_BON="Sí",Trabajadores!$P$82,0))*Trabajadores!$S$82/6*(Trabajadores!$N$82&gt;=12),0))</f>
        <v>0</v>
      </c>
      <c r="U923" s="19" t="n">
        <f aca="false">IF($F923="Activo",IF(Trabajadores!$J$82="Sí",L923*7,L923),IF($F923="Cese",L923,0))</f>
        <v>0</v>
      </c>
      <c r="V923" s="19" t="n">
        <f aca="false">IF(OR($F923="Activo",$F923="Cese"),M923,0)</f>
        <v>0</v>
      </c>
      <c r="W923" s="19" t="n">
        <f aca="false">IF(OR($F923="Activo",$F923="Cese"),SUM(P918:P922),0)</f>
        <v>0</v>
      </c>
      <c r="X923" s="36" t="n">
        <f aca="false">IF(OR($F923="Activo",$F923="Cese"),R923+S923+T923+U923+V923+W923,0)</f>
        <v>0</v>
      </c>
      <c r="Y923" s="19" t="n">
        <f aca="false">IF(OR($F923="Activo",$F923="Cese"),DED_FIJA,0)</f>
        <v>0</v>
      </c>
      <c r="Z923" s="36" t="n">
        <f aca="false">MAX(0,X923-Y923)</f>
        <v>0</v>
      </c>
      <c r="AA923" s="19" t="n">
        <f aca="false">IF(Z923=0,0,MAX(0,MIN(Z923,Parámetros!$G$19)-Parámetros!$F$19)*Parámetros!$E$19)</f>
        <v>0</v>
      </c>
      <c r="AB923" s="19" t="n">
        <f aca="false">IF(Z923=0,0,MAX(0,MIN(Z923,Parámetros!$G$20)-Parámetros!$F$20)*Parámetros!$E$20)</f>
        <v>0</v>
      </c>
      <c r="AC923" s="19" t="n">
        <f aca="false">IF(Z923=0,0,MAX(0,MIN(Z923,Parámetros!$G$21)-Parámetros!$F$21)*Parámetros!$E$21)</f>
        <v>0</v>
      </c>
      <c r="AD923" s="19" t="n">
        <f aca="false">IF(Z923=0,0,MAX(0,MIN(Z923,Parámetros!$G$22)-Parámetros!$F$22)*Parámetros!$E$22)</f>
        <v>0</v>
      </c>
      <c r="AE923" s="19" t="n">
        <f aca="false">IF(Z923=0,0,MAX(0,MIN(Z923,Parámetros!$G$23)-Parámetros!$F$23)*Parámetros!$E$23)</f>
        <v>0</v>
      </c>
      <c r="AF923" s="36" t="n">
        <f aca="false">SUM(AA923:AE923)</f>
        <v>0</v>
      </c>
      <c r="AG923" s="45" t="str">
        <f aca="false">IF(AM923&lt;=0,"-",INDEX(TR_TASA,MATCH(AM923,TR_DESDE,1)))</f>
        <v>-</v>
      </c>
      <c r="AH923" s="44" t="n">
        <f aca="false">IF($F923="Cese",1,IF($F923="Activo",INDEX(DIV_N,6),0))</f>
        <v>0</v>
      </c>
      <c r="AI923" s="44" t="n">
        <f aca="false">IF($F923="Cese",5,IF($F923="Activo",INDEX(DIV_HASTA,6),0))</f>
        <v>0</v>
      </c>
      <c r="AJ923" s="19" t="n">
        <f aca="false">IF(OR($F923="Activo",$F923="Cese"),SUMIFS(AV918:AV922,D918:D922,"&lt;="&amp;AI923),0)</f>
        <v>0</v>
      </c>
      <c r="AK923" s="19" t="n">
        <f aca="false">IF(OR($F923="Activo",$F923="Cese"),MAX(0,(AF923-AJ923)/AH923),0)</f>
        <v>0</v>
      </c>
      <c r="AL923" s="19" t="n">
        <f aca="false">IF(OR($F923="Activo",$F923="Cese"),K923+IF(PROY_BON="Sí",0,J923),0)</f>
        <v>0</v>
      </c>
      <c r="AM923" s="19" t="n">
        <f aca="false">IF(AL923&gt;0,MAX(0,X923+AL923-Y923),Z923)</f>
        <v>0</v>
      </c>
      <c r="AN923" s="19" t="n">
        <f aca="false">SUMPRODUCT((AM923&gt;TR_DESDE)*(AM923-TR_DESDE)*TR_INC)</f>
        <v>0</v>
      </c>
      <c r="AO923" s="19" t="n">
        <f aca="false">IF(AL923&gt;0,MAX(0,AN923-IF($F923="Cese",MAX(AF923,AJ923),AF923)),0)</f>
        <v>0</v>
      </c>
      <c r="AP923" s="46" t="n">
        <f aca="false">IF(OR($F923="Activo",$F923="Cese"),ROUND(AK923+AO923,2),0)</f>
        <v>0</v>
      </c>
      <c r="AQ923" s="19" t="n">
        <f aca="false">IF($F923="Cese",MAX(0,AJ923-AN923),0)</f>
        <v>0</v>
      </c>
      <c r="AR923" s="19" t="str">
        <f aca="false">IF($B923="","",IF(COUNTIFS(RP_COD,$B923,'Retenciones Planilla'!$H$6:$H$105,"&lt;&gt;")=0,"",SUMIFS('Retenciones Planilla'!$H$6:$H$105,RP_COD,$B923)))</f>
        <v/>
      </c>
      <c r="AS923" s="19" t="str">
        <f aca="false">IF(AR923="","",AR923-AP923)</f>
        <v/>
      </c>
      <c r="AT923" s="23" t="str">
        <f aca="false">IF($B923="","",IF(NOT(OR($F923="Activo",$F923="Cese")),IF(N(AR923)=0,"—","Revisar: sin vínculo"),IF(AR923="",IF(AP923=0,"No corresponde","Sin dato planilla"),IF(ABS(AS923)&lt;=TOL,"OK",IF(AS923&gt;0,"Retuvo de más","Retuvo de menos")))))</f>
        <v/>
      </c>
      <c r="AU923" s="19" t="n">
        <f aca="false">IF(AND(BASE_RET="Planilla (si existe)",AR923&lt;&gt;""),AR923,AP923)</f>
        <v>0</v>
      </c>
      <c r="AV923" s="19" t="n">
        <f aca="false">AU923+N923</f>
        <v>0</v>
      </c>
    </row>
    <row r="924" customFormat="false" ht="15" hidden="false" customHeight="false" outlineLevel="0" collapsed="false">
      <c r="A924" s="43" t="n">
        <v>77</v>
      </c>
      <c r="B924" s="35" t="str">
        <f aca="false">IF(Trabajadores!$B$82="","",Trabajadores!$B$82)</f>
        <v/>
      </c>
      <c r="C924" s="35" t="str">
        <f aca="false">IF($B924="","",Trabajadores!$D$82)</f>
        <v/>
      </c>
      <c r="D924" s="43" t="n">
        <v>7</v>
      </c>
      <c r="E924" s="23" t="s">
        <v>304</v>
      </c>
      <c r="F924" s="23" t="str">
        <f aca="false">IF($B924="","",IF(OR(7&lt;Trabajadores!$M$82,7&gt;Trabajadores!$N$82),"No vinculado",IF(AND(7=Trabajadores!$N$82,Trabajadores!$O$82="Sí"),"Cese","Activo")))</f>
        <v/>
      </c>
      <c r="G924" s="19" t="n">
        <f aca="false">IF($B924="",0,SUMIFS(Ingresos!$U$6:$U$1505,ING_COD,$B924,ING_CLASE,"ORD"))</f>
        <v>0</v>
      </c>
      <c r="H924" s="19" t="n">
        <f aca="false">IF($B924="",0,SUMIFS(Ingresos!$U$6:$U$1505,ING_COD,$B924,ING_CLASE,"ORD",ING_COMP,"Sí"))</f>
        <v>0</v>
      </c>
      <c r="I924" s="19" t="n">
        <f aca="false">IF($B924="",0,SUMIFS(Ingresos!$U$6:$U$1505,ING_COD,$B924,ING_CLASE,"GRA"))</f>
        <v>0</v>
      </c>
      <c r="J924" s="19" t="n">
        <f aca="false">IF($B924="",0,SUMIFS(Ingresos!$U$6:$U$1505,ING_COD,$B924,ING_CLASE,"BON"))</f>
        <v>0</v>
      </c>
      <c r="K924" s="19" t="n">
        <f aca="false">IF($B924="",0,SUMIFS(Ingresos!$U$6:$U$1505,ING_COD,$B924,ING_CLASE,"EXT"))</f>
        <v>0</v>
      </c>
      <c r="L924" s="19" t="n">
        <f aca="false">IF($B924="",0,SUMIFS(Ingresos!$U$6:$U$1505,ING_COD,$B924,ING_CLASE,"OTO"))</f>
        <v>0</v>
      </c>
      <c r="M924" s="19" t="n">
        <f aca="false">IF($B924="",0,SUMIFS(Ingresos!$U$6:$U$1505,ING_COD,$B924,ING_CLASE,"OTX"))</f>
        <v>0</v>
      </c>
      <c r="N924" s="19" t="n">
        <f aca="false">IF($B924="",0,SUMIFS(Ingresos!$U$6:$U$1505,ING_COD,$B924,ING_CLASE,"RETO"))</f>
        <v>0</v>
      </c>
      <c r="O924" s="19" t="n">
        <f aca="false">IF($B924="",0,SUMIFS(Ingresos!$U$6:$U$1505,ING_COD,$B924,ING_CLASE,"INA"))</f>
        <v>0</v>
      </c>
      <c r="P924" s="19" t="n">
        <f aca="false">G924+I924+J924+K924+L924+M924</f>
        <v>0</v>
      </c>
      <c r="Q924" s="44" t="n">
        <f aca="false">IF($F924="Activo",6,IF($F924="Cese",1,0))</f>
        <v>0</v>
      </c>
      <c r="R924" s="19" t="n">
        <f aca="false">G924*Q924</f>
        <v>0</v>
      </c>
      <c r="S924" s="19" t="n">
        <f aca="false">IF($F924="Activo",SUMIFS(I924:I929,$D924:$D929,"&lt;="&amp;Trabajadores!$N$82)+IF(PROY_BON="Sí",SUMIFS(J924:J929,$D924:$D929,"&lt;="&amp;Trabajadores!$N$82),0),IF($F924="Cese",I924+IF(PROY_BON="Sí",J924,0),0))</f>
        <v>0</v>
      </c>
      <c r="T924" s="19" t="n">
        <f aca="false">IF(OR($F924&lt;&gt;"Activo",Trabajadores!$I$82="No"),0,IF(I929=0,H924*(1+IF(PROY_BON="Sí",Trabajadores!$P$82,0))*Trabajadores!$S$82/6*(Trabajadores!$N$82&gt;=12),0))</f>
        <v>0</v>
      </c>
      <c r="U924" s="19" t="n">
        <f aca="false">IF($F924="Activo",IF(Trabajadores!$J$82="Sí",L924*6,L924),IF($F924="Cese",L924,0))</f>
        <v>0</v>
      </c>
      <c r="V924" s="19" t="n">
        <f aca="false">IF(OR($F924="Activo",$F924="Cese"),M924,0)</f>
        <v>0</v>
      </c>
      <c r="W924" s="19" t="n">
        <f aca="false">IF(OR($F924="Activo",$F924="Cese"),SUM(P918:P923),0)</f>
        <v>0</v>
      </c>
      <c r="X924" s="36" t="n">
        <f aca="false">IF(OR($F924="Activo",$F924="Cese"),R924+S924+T924+U924+V924+W924,0)</f>
        <v>0</v>
      </c>
      <c r="Y924" s="19" t="n">
        <f aca="false">IF(OR($F924="Activo",$F924="Cese"),DED_FIJA,0)</f>
        <v>0</v>
      </c>
      <c r="Z924" s="36" t="n">
        <f aca="false">MAX(0,X924-Y924)</f>
        <v>0</v>
      </c>
      <c r="AA924" s="19" t="n">
        <f aca="false">IF(Z924=0,0,MAX(0,MIN(Z924,Parámetros!$G$19)-Parámetros!$F$19)*Parámetros!$E$19)</f>
        <v>0</v>
      </c>
      <c r="AB924" s="19" t="n">
        <f aca="false">IF(Z924=0,0,MAX(0,MIN(Z924,Parámetros!$G$20)-Parámetros!$F$20)*Parámetros!$E$20)</f>
        <v>0</v>
      </c>
      <c r="AC924" s="19" t="n">
        <f aca="false">IF(Z924=0,0,MAX(0,MIN(Z924,Parámetros!$G$21)-Parámetros!$F$21)*Parámetros!$E$21)</f>
        <v>0</v>
      </c>
      <c r="AD924" s="19" t="n">
        <f aca="false">IF(Z924=0,0,MAX(0,MIN(Z924,Parámetros!$G$22)-Parámetros!$F$22)*Parámetros!$E$22)</f>
        <v>0</v>
      </c>
      <c r="AE924" s="19" t="n">
        <f aca="false">IF(Z924=0,0,MAX(0,MIN(Z924,Parámetros!$G$23)-Parámetros!$F$23)*Parámetros!$E$23)</f>
        <v>0</v>
      </c>
      <c r="AF924" s="36" t="n">
        <f aca="false">SUM(AA924:AE924)</f>
        <v>0</v>
      </c>
      <c r="AG924" s="45" t="str">
        <f aca="false">IF(AM924&lt;=0,"-",INDEX(TR_TASA,MATCH(AM924,TR_DESDE,1)))</f>
        <v>-</v>
      </c>
      <c r="AH924" s="44" t="n">
        <f aca="false">IF($F924="Cese",1,IF($F924="Activo",INDEX(DIV_N,7),0))</f>
        <v>0</v>
      </c>
      <c r="AI924" s="44" t="n">
        <f aca="false">IF($F924="Cese",6,IF($F924="Activo",INDEX(DIV_HASTA,7),0))</f>
        <v>0</v>
      </c>
      <c r="AJ924" s="19" t="n">
        <f aca="false">IF(OR($F924="Activo",$F924="Cese"),SUMIFS(AV918:AV923,D918:D923,"&lt;="&amp;AI924),0)</f>
        <v>0</v>
      </c>
      <c r="AK924" s="19" t="n">
        <f aca="false">IF(OR($F924="Activo",$F924="Cese"),MAX(0,(AF924-AJ924)/AH924),0)</f>
        <v>0</v>
      </c>
      <c r="AL924" s="19" t="n">
        <f aca="false">IF(OR($F924="Activo",$F924="Cese"),K924+IF(PROY_BON="Sí",0,J924),0)</f>
        <v>0</v>
      </c>
      <c r="AM924" s="19" t="n">
        <f aca="false">IF(AL924&gt;0,MAX(0,X924+AL924-Y924),Z924)</f>
        <v>0</v>
      </c>
      <c r="AN924" s="19" t="n">
        <f aca="false">SUMPRODUCT((AM924&gt;TR_DESDE)*(AM924-TR_DESDE)*TR_INC)</f>
        <v>0</v>
      </c>
      <c r="AO924" s="19" t="n">
        <f aca="false">IF(AL924&gt;0,MAX(0,AN924-IF($F924="Cese",MAX(AF924,AJ924),AF924)),0)</f>
        <v>0</v>
      </c>
      <c r="AP924" s="46" t="n">
        <f aca="false">IF(OR($F924="Activo",$F924="Cese"),ROUND(AK924+AO924,2),0)</f>
        <v>0</v>
      </c>
      <c r="AQ924" s="19" t="n">
        <f aca="false">IF($F924="Cese",MAX(0,AJ924-AN924),0)</f>
        <v>0</v>
      </c>
      <c r="AR924" s="19" t="str">
        <f aca="false">IF($B924="","",IF(COUNTIFS(RP_COD,$B924,'Retenciones Planilla'!$I$6:$I$105,"&lt;&gt;")=0,"",SUMIFS('Retenciones Planilla'!$I$6:$I$105,RP_COD,$B924)))</f>
        <v/>
      </c>
      <c r="AS924" s="19" t="str">
        <f aca="false">IF(AR924="","",AR924-AP924)</f>
        <v/>
      </c>
      <c r="AT924" s="23" t="str">
        <f aca="false">IF($B924="","",IF(NOT(OR($F924="Activo",$F924="Cese")),IF(N(AR924)=0,"—","Revisar: sin vínculo"),IF(AR924="",IF(AP924=0,"No corresponde","Sin dato planilla"),IF(ABS(AS924)&lt;=TOL,"OK",IF(AS924&gt;0,"Retuvo de más","Retuvo de menos")))))</f>
        <v/>
      </c>
      <c r="AU924" s="19" t="n">
        <f aca="false">IF(AND(BASE_RET="Planilla (si existe)",AR924&lt;&gt;""),AR924,AP924)</f>
        <v>0</v>
      </c>
      <c r="AV924" s="19" t="n">
        <f aca="false">AU924+N924</f>
        <v>0</v>
      </c>
    </row>
    <row r="925" customFormat="false" ht="15" hidden="false" customHeight="false" outlineLevel="0" collapsed="false">
      <c r="A925" s="43" t="n">
        <v>77</v>
      </c>
      <c r="B925" s="35" t="str">
        <f aca="false">IF(Trabajadores!$B$82="","",Trabajadores!$B$82)</f>
        <v/>
      </c>
      <c r="C925" s="35" t="str">
        <f aca="false">IF($B925="","",Trabajadores!$D$82)</f>
        <v/>
      </c>
      <c r="D925" s="43" t="n">
        <v>8</v>
      </c>
      <c r="E925" s="23" t="s">
        <v>305</v>
      </c>
      <c r="F925" s="23" t="str">
        <f aca="false">IF($B925="","",IF(OR(8&lt;Trabajadores!$M$82,8&gt;Trabajadores!$N$82),"No vinculado",IF(AND(8=Trabajadores!$N$82,Trabajadores!$O$82="Sí"),"Cese","Activo")))</f>
        <v/>
      </c>
      <c r="G925" s="19" t="n">
        <f aca="false">IF($B925="",0,SUMIFS(Ingresos!$V$6:$V$1505,ING_COD,$B925,ING_CLASE,"ORD"))</f>
        <v>0</v>
      </c>
      <c r="H925" s="19" t="n">
        <f aca="false">IF($B925="",0,SUMIFS(Ingresos!$V$6:$V$1505,ING_COD,$B925,ING_CLASE,"ORD",ING_COMP,"Sí"))</f>
        <v>0</v>
      </c>
      <c r="I925" s="19" t="n">
        <f aca="false">IF($B925="",0,SUMIFS(Ingresos!$V$6:$V$1505,ING_COD,$B925,ING_CLASE,"GRA"))</f>
        <v>0</v>
      </c>
      <c r="J925" s="19" t="n">
        <f aca="false">IF($B925="",0,SUMIFS(Ingresos!$V$6:$V$1505,ING_COD,$B925,ING_CLASE,"BON"))</f>
        <v>0</v>
      </c>
      <c r="K925" s="19" t="n">
        <f aca="false">IF($B925="",0,SUMIFS(Ingresos!$V$6:$V$1505,ING_COD,$B925,ING_CLASE,"EXT"))</f>
        <v>0</v>
      </c>
      <c r="L925" s="19" t="n">
        <f aca="false">IF($B925="",0,SUMIFS(Ingresos!$V$6:$V$1505,ING_COD,$B925,ING_CLASE,"OTO"))</f>
        <v>0</v>
      </c>
      <c r="M925" s="19" t="n">
        <f aca="false">IF($B925="",0,SUMIFS(Ingresos!$V$6:$V$1505,ING_COD,$B925,ING_CLASE,"OTX"))</f>
        <v>0</v>
      </c>
      <c r="N925" s="19" t="n">
        <f aca="false">IF($B925="",0,SUMIFS(Ingresos!$V$6:$V$1505,ING_COD,$B925,ING_CLASE,"RETO"))</f>
        <v>0</v>
      </c>
      <c r="O925" s="19" t="n">
        <f aca="false">IF($B925="",0,SUMIFS(Ingresos!$V$6:$V$1505,ING_COD,$B925,ING_CLASE,"INA"))</f>
        <v>0</v>
      </c>
      <c r="P925" s="19" t="n">
        <f aca="false">G925+I925+J925+K925+L925+M925</f>
        <v>0</v>
      </c>
      <c r="Q925" s="44" t="n">
        <f aca="false">IF($F925="Activo",5,IF($F925="Cese",1,0))</f>
        <v>0</v>
      </c>
      <c r="R925" s="19" t="n">
        <f aca="false">G925*Q925</f>
        <v>0</v>
      </c>
      <c r="S925" s="19" t="n">
        <f aca="false">IF($F925="Activo",SUMIFS(I925:I929,$D925:$D929,"&lt;="&amp;Trabajadores!$N$82)+IF(PROY_BON="Sí",SUMIFS(J925:J929,$D925:$D929,"&lt;="&amp;Trabajadores!$N$82),0),IF($F925="Cese",I925+IF(PROY_BON="Sí",J925,0),0))</f>
        <v>0</v>
      </c>
      <c r="T925" s="19" t="n">
        <f aca="false">IF(OR($F925&lt;&gt;"Activo",Trabajadores!$I$82="No"),0,IF(I929=0,H925*(1+IF(PROY_BON="Sí",Trabajadores!$P$82,0))*Trabajadores!$S$82/6*(Trabajadores!$N$82&gt;=12),0))</f>
        <v>0</v>
      </c>
      <c r="U925" s="19" t="n">
        <f aca="false">IF($F925="Activo",IF(Trabajadores!$J$82="Sí",L925*5,L925),IF($F925="Cese",L925,0))</f>
        <v>0</v>
      </c>
      <c r="V925" s="19" t="n">
        <f aca="false">IF(OR($F925="Activo",$F925="Cese"),M925,0)</f>
        <v>0</v>
      </c>
      <c r="W925" s="19" t="n">
        <f aca="false">IF(OR($F925="Activo",$F925="Cese"),SUM(P918:P924),0)</f>
        <v>0</v>
      </c>
      <c r="X925" s="36" t="n">
        <f aca="false">IF(OR($F925="Activo",$F925="Cese"),R925+S925+T925+U925+V925+W925,0)</f>
        <v>0</v>
      </c>
      <c r="Y925" s="19" t="n">
        <f aca="false">IF(OR($F925="Activo",$F925="Cese"),DED_FIJA,0)</f>
        <v>0</v>
      </c>
      <c r="Z925" s="36" t="n">
        <f aca="false">MAX(0,X925-Y925)</f>
        <v>0</v>
      </c>
      <c r="AA925" s="19" t="n">
        <f aca="false">IF(Z925=0,0,MAX(0,MIN(Z925,Parámetros!$G$19)-Parámetros!$F$19)*Parámetros!$E$19)</f>
        <v>0</v>
      </c>
      <c r="AB925" s="19" t="n">
        <f aca="false">IF(Z925=0,0,MAX(0,MIN(Z925,Parámetros!$G$20)-Parámetros!$F$20)*Parámetros!$E$20)</f>
        <v>0</v>
      </c>
      <c r="AC925" s="19" t="n">
        <f aca="false">IF(Z925=0,0,MAX(0,MIN(Z925,Parámetros!$G$21)-Parámetros!$F$21)*Parámetros!$E$21)</f>
        <v>0</v>
      </c>
      <c r="AD925" s="19" t="n">
        <f aca="false">IF(Z925=0,0,MAX(0,MIN(Z925,Parámetros!$G$22)-Parámetros!$F$22)*Parámetros!$E$22)</f>
        <v>0</v>
      </c>
      <c r="AE925" s="19" t="n">
        <f aca="false">IF(Z925=0,0,MAX(0,MIN(Z925,Parámetros!$G$23)-Parámetros!$F$23)*Parámetros!$E$23)</f>
        <v>0</v>
      </c>
      <c r="AF925" s="36" t="n">
        <f aca="false">SUM(AA925:AE925)</f>
        <v>0</v>
      </c>
      <c r="AG925" s="45" t="str">
        <f aca="false">IF(AM925&lt;=0,"-",INDEX(TR_TASA,MATCH(AM925,TR_DESDE,1)))</f>
        <v>-</v>
      </c>
      <c r="AH925" s="44" t="n">
        <f aca="false">IF($F925="Cese",1,IF($F925="Activo",INDEX(DIV_N,8),0))</f>
        <v>0</v>
      </c>
      <c r="AI925" s="44" t="n">
        <f aca="false">IF($F925="Cese",7,IF($F925="Activo",INDEX(DIV_HASTA,8),0))</f>
        <v>0</v>
      </c>
      <c r="AJ925" s="19" t="n">
        <f aca="false">IF(OR($F925="Activo",$F925="Cese"),SUMIFS(AV918:AV924,D918:D924,"&lt;="&amp;AI925),0)</f>
        <v>0</v>
      </c>
      <c r="AK925" s="19" t="n">
        <f aca="false">IF(OR($F925="Activo",$F925="Cese"),MAX(0,(AF925-AJ925)/AH925),0)</f>
        <v>0</v>
      </c>
      <c r="AL925" s="19" t="n">
        <f aca="false">IF(OR($F925="Activo",$F925="Cese"),K925+IF(PROY_BON="Sí",0,J925),0)</f>
        <v>0</v>
      </c>
      <c r="AM925" s="19" t="n">
        <f aca="false">IF(AL925&gt;0,MAX(0,X925+AL925-Y925),Z925)</f>
        <v>0</v>
      </c>
      <c r="AN925" s="19" t="n">
        <f aca="false">SUMPRODUCT((AM925&gt;TR_DESDE)*(AM925-TR_DESDE)*TR_INC)</f>
        <v>0</v>
      </c>
      <c r="AO925" s="19" t="n">
        <f aca="false">IF(AL925&gt;0,MAX(0,AN925-IF($F925="Cese",MAX(AF925,AJ925),AF925)),0)</f>
        <v>0</v>
      </c>
      <c r="AP925" s="46" t="n">
        <f aca="false">IF(OR($F925="Activo",$F925="Cese"),ROUND(AK925+AO925,2),0)</f>
        <v>0</v>
      </c>
      <c r="AQ925" s="19" t="n">
        <f aca="false">IF($F925="Cese",MAX(0,AJ925-AN925),0)</f>
        <v>0</v>
      </c>
      <c r="AR925" s="19" t="str">
        <f aca="false">IF($B925="","",IF(COUNTIFS(RP_COD,$B925,'Retenciones Planilla'!$J$6:$J$105,"&lt;&gt;")=0,"",SUMIFS('Retenciones Planilla'!$J$6:$J$105,RP_COD,$B925)))</f>
        <v/>
      </c>
      <c r="AS925" s="19" t="str">
        <f aca="false">IF(AR925="","",AR925-AP925)</f>
        <v/>
      </c>
      <c r="AT925" s="23" t="str">
        <f aca="false">IF($B925="","",IF(NOT(OR($F925="Activo",$F925="Cese")),IF(N(AR925)=0,"—","Revisar: sin vínculo"),IF(AR925="",IF(AP925=0,"No corresponde","Sin dato planilla"),IF(ABS(AS925)&lt;=TOL,"OK",IF(AS925&gt;0,"Retuvo de más","Retuvo de menos")))))</f>
        <v/>
      </c>
      <c r="AU925" s="19" t="n">
        <f aca="false">IF(AND(BASE_RET="Planilla (si existe)",AR925&lt;&gt;""),AR925,AP925)</f>
        <v>0</v>
      </c>
      <c r="AV925" s="19" t="n">
        <f aca="false">AU925+N925</f>
        <v>0</v>
      </c>
    </row>
    <row r="926" customFormat="false" ht="15" hidden="false" customHeight="false" outlineLevel="0" collapsed="false">
      <c r="A926" s="43" t="n">
        <v>77</v>
      </c>
      <c r="B926" s="35" t="str">
        <f aca="false">IF(Trabajadores!$B$82="","",Trabajadores!$B$82)</f>
        <v/>
      </c>
      <c r="C926" s="35" t="str">
        <f aca="false">IF($B926="","",Trabajadores!$D$82)</f>
        <v/>
      </c>
      <c r="D926" s="43" t="n">
        <v>9</v>
      </c>
      <c r="E926" s="23" t="s">
        <v>306</v>
      </c>
      <c r="F926" s="23" t="str">
        <f aca="false">IF($B926="","",IF(OR(9&lt;Trabajadores!$M$82,9&gt;Trabajadores!$N$82),"No vinculado",IF(AND(9=Trabajadores!$N$82,Trabajadores!$O$82="Sí"),"Cese","Activo")))</f>
        <v/>
      </c>
      <c r="G926" s="19" t="n">
        <f aca="false">IF($B926="",0,SUMIFS(Ingresos!$W$6:$W$1505,ING_COD,$B926,ING_CLASE,"ORD"))</f>
        <v>0</v>
      </c>
      <c r="H926" s="19" t="n">
        <f aca="false">IF($B926="",0,SUMIFS(Ingresos!$W$6:$W$1505,ING_COD,$B926,ING_CLASE,"ORD",ING_COMP,"Sí"))</f>
        <v>0</v>
      </c>
      <c r="I926" s="19" t="n">
        <f aca="false">IF($B926="",0,SUMIFS(Ingresos!$W$6:$W$1505,ING_COD,$B926,ING_CLASE,"GRA"))</f>
        <v>0</v>
      </c>
      <c r="J926" s="19" t="n">
        <f aca="false">IF($B926="",0,SUMIFS(Ingresos!$W$6:$W$1505,ING_COD,$B926,ING_CLASE,"BON"))</f>
        <v>0</v>
      </c>
      <c r="K926" s="19" t="n">
        <f aca="false">IF($B926="",0,SUMIFS(Ingresos!$W$6:$W$1505,ING_COD,$B926,ING_CLASE,"EXT"))</f>
        <v>0</v>
      </c>
      <c r="L926" s="19" t="n">
        <f aca="false">IF($B926="",0,SUMIFS(Ingresos!$W$6:$W$1505,ING_COD,$B926,ING_CLASE,"OTO"))</f>
        <v>0</v>
      </c>
      <c r="M926" s="19" t="n">
        <f aca="false">IF($B926="",0,SUMIFS(Ingresos!$W$6:$W$1505,ING_COD,$B926,ING_CLASE,"OTX"))</f>
        <v>0</v>
      </c>
      <c r="N926" s="19" t="n">
        <f aca="false">IF($B926="",0,SUMIFS(Ingresos!$W$6:$W$1505,ING_COD,$B926,ING_CLASE,"RETO"))</f>
        <v>0</v>
      </c>
      <c r="O926" s="19" t="n">
        <f aca="false">IF($B926="",0,SUMIFS(Ingresos!$W$6:$W$1505,ING_COD,$B926,ING_CLASE,"INA"))</f>
        <v>0</v>
      </c>
      <c r="P926" s="19" t="n">
        <f aca="false">G926+I926+J926+K926+L926+M926</f>
        <v>0</v>
      </c>
      <c r="Q926" s="44" t="n">
        <f aca="false">IF($F926="Activo",4,IF($F926="Cese",1,0))</f>
        <v>0</v>
      </c>
      <c r="R926" s="19" t="n">
        <f aca="false">G926*Q926</f>
        <v>0</v>
      </c>
      <c r="S926" s="19" t="n">
        <f aca="false">IF($F926="Activo",SUMIFS(I926:I929,$D926:$D929,"&lt;="&amp;Trabajadores!$N$82)+IF(PROY_BON="Sí",SUMIFS(J926:J929,$D926:$D929,"&lt;="&amp;Trabajadores!$N$82),0),IF($F926="Cese",I926+IF(PROY_BON="Sí",J926,0),0))</f>
        <v>0</v>
      </c>
      <c r="T926" s="19" t="n">
        <f aca="false">IF(OR($F926&lt;&gt;"Activo",Trabajadores!$I$82="No"),0,IF(I929=0,H926*(1+IF(PROY_BON="Sí",Trabajadores!$P$82,0))*Trabajadores!$S$82/6*(Trabajadores!$N$82&gt;=12),0))</f>
        <v>0</v>
      </c>
      <c r="U926" s="19" t="n">
        <f aca="false">IF($F926="Activo",IF(Trabajadores!$J$82="Sí",L926*4,L926),IF($F926="Cese",L926,0))</f>
        <v>0</v>
      </c>
      <c r="V926" s="19" t="n">
        <f aca="false">IF(OR($F926="Activo",$F926="Cese"),M926,0)</f>
        <v>0</v>
      </c>
      <c r="W926" s="19" t="n">
        <f aca="false">IF(OR($F926="Activo",$F926="Cese"),SUM(P918:P925),0)</f>
        <v>0</v>
      </c>
      <c r="X926" s="36" t="n">
        <f aca="false">IF(OR($F926="Activo",$F926="Cese"),R926+S926+T926+U926+V926+W926,0)</f>
        <v>0</v>
      </c>
      <c r="Y926" s="19" t="n">
        <f aca="false">IF(OR($F926="Activo",$F926="Cese"),DED_FIJA,0)</f>
        <v>0</v>
      </c>
      <c r="Z926" s="36" t="n">
        <f aca="false">MAX(0,X926-Y926)</f>
        <v>0</v>
      </c>
      <c r="AA926" s="19" t="n">
        <f aca="false">IF(Z926=0,0,MAX(0,MIN(Z926,Parámetros!$G$19)-Parámetros!$F$19)*Parámetros!$E$19)</f>
        <v>0</v>
      </c>
      <c r="AB926" s="19" t="n">
        <f aca="false">IF(Z926=0,0,MAX(0,MIN(Z926,Parámetros!$G$20)-Parámetros!$F$20)*Parámetros!$E$20)</f>
        <v>0</v>
      </c>
      <c r="AC926" s="19" t="n">
        <f aca="false">IF(Z926=0,0,MAX(0,MIN(Z926,Parámetros!$G$21)-Parámetros!$F$21)*Parámetros!$E$21)</f>
        <v>0</v>
      </c>
      <c r="AD926" s="19" t="n">
        <f aca="false">IF(Z926=0,0,MAX(0,MIN(Z926,Parámetros!$G$22)-Parámetros!$F$22)*Parámetros!$E$22)</f>
        <v>0</v>
      </c>
      <c r="AE926" s="19" t="n">
        <f aca="false">IF(Z926=0,0,MAX(0,MIN(Z926,Parámetros!$G$23)-Parámetros!$F$23)*Parámetros!$E$23)</f>
        <v>0</v>
      </c>
      <c r="AF926" s="36" t="n">
        <f aca="false">SUM(AA926:AE926)</f>
        <v>0</v>
      </c>
      <c r="AG926" s="45" t="str">
        <f aca="false">IF(AM926&lt;=0,"-",INDEX(TR_TASA,MATCH(AM926,TR_DESDE,1)))</f>
        <v>-</v>
      </c>
      <c r="AH926" s="44" t="n">
        <f aca="false">IF($F926="Cese",1,IF($F926="Activo",INDEX(DIV_N,9),0))</f>
        <v>0</v>
      </c>
      <c r="AI926" s="44" t="n">
        <f aca="false">IF($F926="Cese",8,IF($F926="Activo",INDEX(DIV_HASTA,9),0))</f>
        <v>0</v>
      </c>
      <c r="AJ926" s="19" t="n">
        <f aca="false">IF(OR($F926="Activo",$F926="Cese"),SUMIFS(AV918:AV925,D918:D925,"&lt;="&amp;AI926),0)</f>
        <v>0</v>
      </c>
      <c r="AK926" s="19" t="n">
        <f aca="false">IF(OR($F926="Activo",$F926="Cese"),MAX(0,(AF926-AJ926)/AH926),0)</f>
        <v>0</v>
      </c>
      <c r="AL926" s="19" t="n">
        <f aca="false">IF(OR($F926="Activo",$F926="Cese"),K926+IF(PROY_BON="Sí",0,J926),0)</f>
        <v>0</v>
      </c>
      <c r="AM926" s="19" t="n">
        <f aca="false">IF(AL926&gt;0,MAX(0,X926+AL926-Y926),Z926)</f>
        <v>0</v>
      </c>
      <c r="AN926" s="19" t="n">
        <f aca="false">SUMPRODUCT((AM926&gt;TR_DESDE)*(AM926-TR_DESDE)*TR_INC)</f>
        <v>0</v>
      </c>
      <c r="AO926" s="19" t="n">
        <f aca="false">IF(AL926&gt;0,MAX(0,AN926-IF($F926="Cese",MAX(AF926,AJ926),AF926)),0)</f>
        <v>0</v>
      </c>
      <c r="AP926" s="46" t="n">
        <f aca="false">IF(OR($F926="Activo",$F926="Cese"),ROUND(AK926+AO926,2),0)</f>
        <v>0</v>
      </c>
      <c r="AQ926" s="19" t="n">
        <f aca="false">IF($F926="Cese",MAX(0,AJ926-AN926),0)</f>
        <v>0</v>
      </c>
      <c r="AR926" s="19" t="str">
        <f aca="false">IF($B926="","",IF(COUNTIFS(RP_COD,$B926,'Retenciones Planilla'!$K$6:$K$105,"&lt;&gt;")=0,"",SUMIFS('Retenciones Planilla'!$K$6:$K$105,RP_COD,$B926)))</f>
        <v/>
      </c>
      <c r="AS926" s="19" t="str">
        <f aca="false">IF(AR926="","",AR926-AP926)</f>
        <v/>
      </c>
      <c r="AT926" s="23" t="str">
        <f aca="false">IF($B926="","",IF(NOT(OR($F926="Activo",$F926="Cese")),IF(N(AR926)=0,"—","Revisar: sin vínculo"),IF(AR926="",IF(AP926=0,"No corresponde","Sin dato planilla"),IF(ABS(AS926)&lt;=TOL,"OK",IF(AS926&gt;0,"Retuvo de más","Retuvo de menos")))))</f>
        <v/>
      </c>
      <c r="AU926" s="19" t="n">
        <f aca="false">IF(AND(BASE_RET="Planilla (si existe)",AR926&lt;&gt;""),AR926,AP926)</f>
        <v>0</v>
      </c>
      <c r="AV926" s="19" t="n">
        <f aca="false">AU926+N926</f>
        <v>0</v>
      </c>
    </row>
    <row r="927" customFormat="false" ht="15" hidden="false" customHeight="false" outlineLevel="0" collapsed="false">
      <c r="A927" s="43" t="n">
        <v>77</v>
      </c>
      <c r="B927" s="35" t="str">
        <f aca="false">IF(Trabajadores!$B$82="","",Trabajadores!$B$82)</f>
        <v/>
      </c>
      <c r="C927" s="35" t="str">
        <f aca="false">IF($B927="","",Trabajadores!$D$82)</f>
        <v/>
      </c>
      <c r="D927" s="43" t="n">
        <v>10</v>
      </c>
      <c r="E927" s="23" t="s">
        <v>307</v>
      </c>
      <c r="F927" s="23" t="str">
        <f aca="false">IF($B927="","",IF(OR(10&lt;Trabajadores!$M$82,10&gt;Trabajadores!$N$82),"No vinculado",IF(AND(10=Trabajadores!$N$82,Trabajadores!$O$82="Sí"),"Cese","Activo")))</f>
        <v/>
      </c>
      <c r="G927" s="19" t="n">
        <f aca="false">IF($B927="",0,SUMIFS(Ingresos!$X$6:$X$1505,ING_COD,$B927,ING_CLASE,"ORD"))</f>
        <v>0</v>
      </c>
      <c r="H927" s="19" t="n">
        <f aca="false">IF($B927="",0,SUMIFS(Ingresos!$X$6:$X$1505,ING_COD,$B927,ING_CLASE,"ORD",ING_COMP,"Sí"))</f>
        <v>0</v>
      </c>
      <c r="I927" s="19" t="n">
        <f aca="false">IF($B927="",0,SUMIFS(Ingresos!$X$6:$X$1505,ING_COD,$B927,ING_CLASE,"GRA"))</f>
        <v>0</v>
      </c>
      <c r="J927" s="19" t="n">
        <f aca="false">IF($B927="",0,SUMIFS(Ingresos!$X$6:$X$1505,ING_COD,$B927,ING_CLASE,"BON"))</f>
        <v>0</v>
      </c>
      <c r="K927" s="19" t="n">
        <f aca="false">IF($B927="",0,SUMIFS(Ingresos!$X$6:$X$1505,ING_COD,$B927,ING_CLASE,"EXT"))</f>
        <v>0</v>
      </c>
      <c r="L927" s="19" t="n">
        <f aca="false">IF($B927="",0,SUMIFS(Ingresos!$X$6:$X$1505,ING_COD,$B927,ING_CLASE,"OTO"))</f>
        <v>0</v>
      </c>
      <c r="M927" s="19" t="n">
        <f aca="false">IF($B927="",0,SUMIFS(Ingresos!$X$6:$X$1505,ING_COD,$B927,ING_CLASE,"OTX"))</f>
        <v>0</v>
      </c>
      <c r="N927" s="19" t="n">
        <f aca="false">IF($B927="",0,SUMIFS(Ingresos!$X$6:$X$1505,ING_COD,$B927,ING_CLASE,"RETO"))</f>
        <v>0</v>
      </c>
      <c r="O927" s="19" t="n">
        <f aca="false">IF($B927="",0,SUMIFS(Ingresos!$X$6:$X$1505,ING_COD,$B927,ING_CLASE,"INA"))</f>
        <v>0</v>
      </c>
      <c r="P927" s="19" t="n">
        <f aca="false">G927+I927+J927+K927+L927+M927</f>
        <v>0</v>
      </c>
      <c r="Q927" s="44" t="n">
        <f aca="false">IF($F927="Activo",3,IF($F927="Cese",1,0))</f>
        <v>0</v>
      </c>
      <c r="R927" s="19" t="n">
        <f aca="false">G927*Q927</f>
        <v>0</v>
      </c>
      <c r="S927" s="19" t="n">
        <f aca="false">IF($F927="Activo",SUMIFS(I927:I929,$D927:$D929,"&lt;="&amp;Trabajadores!$N$82)+IF(PROY_BON="Sí",SUMIFS(J927:J929,$D927:$D929,"&lt;="&amp;Trabajadores!$N$82),0),IF($F927="Cese",I927+IF(PROY_BON="Sí",J927,0),0))</f>
        <v>0</v>
      </c>
      <c r="T927" s="19" t="n">
        <f aca="false">IF(OR($F927&lt;&gt;"Activo",Trabajadores!$I$82="No"),0,IF(I929=0,H927*(1+IF(PROY_BON="Sí",Trabajadores!$P$82,0))*Trabajadores!$S$82/6*(Trabajadores!$N$82&gt;=12),0))</f>
        <v>0</v>
      </c>
      <c r="U927" s="19" t="n">
        <f aca="false">IF($F927="Activo",IF(Trabajadores!$J$82="Sí",L927*3,L927),IF($F927="Cese",L927,0))</f>
        <v>0</v>
      </c>
      <c r="V927" s="19" t="n">
        <f aca="false">IF(OR($F927="Activo",$F927="Cese"),M927,0)</f>
        <v>0</v>
      </c>
      <c r="W927" s="19" t="n">
        <f aca="false">IF(OR($F927="Activo",$F927="Cese"),SUM(P918:P926),0)</f>
        <v>0</v>
      </c>
      <c r="X927" s="36" t="n">
        <f aca="false">IF(OR($F927="Activo",$F927="Cese"),R927+S927+T927+U927+V927+W927,0)</f>
        <v>0</v>
      </c>
      <c r="Y927" s="19" t="n">
        <f aca="false">IF(OR($F927="Activo",$F927="Cese"),DED_FIJA,0)</f>
        <v>0</v>
      </c>
      <c r="Z927" s="36" t="n">
        <f aca="false">MAX(0,X927-Y927)</f>
        <v>0</v>
      </c>
      <c r="AA927" s="19" t="n">
        <f aca="false">IF(Z927=0,0,MAX(0,MIN(Z927,Parámetros!$G$19)-Parámetros!$F$19)*Parámetros!$E$19)</f>
        <v>0</v>
      </c>
      <c r="AB927" s="19" t="n">
        <f aca="false">IF(Z927=0,0,MAX(0,MIN(Z927,Parámetros!$G$20)-Parámetros!$F$20)*Parámetros!$E$20)</f>
        <v>0</v>
      </c>
      <c r="AC927" s="19" t="n">
        <f aca="false">IF(Z927=0,0,MAX(0,MIN(Z927,Parámetros!$G$21)-Parámetros!$F$21)*Parámetros!$E$21)</f>
        <v>0</v>
      </c>
      <c r="AD927" s="19" t="n">
        <f aca="false">IF(Z927=0,0,MAX(0,MIN(Z927,Parámetros!$G$22)-Parámetros!$F$22)*Parámetros!$E$22)</f>
        <v>0</v>
      </c>
      <c r="AE927" s="19" t="n">
        <f aca="false">IF(Z927=0,0,MAX(0,MIN(Z927,Parámetros!$G$23)-Parámetros!$F$23)*Parámetros!$E$23)</f>
        <v>0</v>
      </c>
      <c r="AF927" s="36" t="n">
        <f aca="false">SUM(AA927:AE927)</f>
        <v>0</v>
      </c>
      <c r="AG927" s="45" t="str">
        <f aca="false">IF(AM927&lt;=0,"-",INDEX(TR_TASA,MATCH(AM927,TR_DESDE,1)))</f>
        <v>-</v>
      </c>
      <c r="AH927" s="44" t="n">
        <f aca="false">IF($F927="Cese",1,IF($F927="Activo",INDEX(DIV_N,10),0))</f>
        <v>0</v>
      </c>
      <c r="AI927" s="44" t="n">
        <f aca="false">IF($F927="Cese",9,IF($F927="Activo",INDEX(DIV_HASTA,10),0))</f>
        <v>0</v>
      </c>
      <c r="AJ927" s="19" t="n">
        <f aca="false">IF(OR($F927="Activo",$F927="Cese"),SUMIFS(AV918:AV926,D918:D926,"&lt;="&amp;AI927),0)</f>
        <v>0</v>
      </c>
      <c r="AK927" s="19" t="n">
        <f aca="false">IF(OR($F927="Activo",$F927="Cese"),MAX(0,(AF927-AJ927)/AH927),0)</f>
        <v>0</v>
      </c>
      <c r="AL927" s="19" t="n">
        <f aca="false">IF(OR($F927="Activo",$F927="Cese"),K927+IF(PROY_BON="Sí",0,J927),0)</f>
        <v>0</v>
      </c>
      <c r="AM927" s="19" t="n">
        <f aca="false">IF(AL927&gt;0,MAX(0,X927+AL927-Y927),Z927)</f>
        <v>0</v>
      </c>
      <c r="AN927" s="19" t="n">
        <f aca="false">SUMPRODUCT((AM927&gt;TR_DESDE)*(AM927-TR_DESDE)*TR_INC)</f>
        <v>0</v>
      </c>
      <c r="AO927" s="19" t="n">
        <f aca="false">IF(AL927&gt;0,MAX(0,AN927-IF($F927="Cese",MAX(AF927,AJ927),AF927)),0)</f>
        <v>0</v>
      </c>
      <c r="AP927" s="46" t="n">
        <f aca="false">IF(OR($F927="Activo",$F927="Cese"),ROUND(AK927+AO927,2),0)</f>
        <v>0</v>
      </c>
      <c r="AQ927" s="19" t="n">
        <f aca="false">IF($F927="Cese",MAX(0,AJ927-AN927),0)</f>
        <v>0</v>
      </c>
      <c r="AR927" s="19" t="str">
        <f aca="false">IF($B927="","",IF(COUNTIFS(RP_COD,$B927,'Retenciones Planilla'!$L$6:$L$105,"&lt;&gt;")=0,"",SUMIFS('Retenciones Planilla'!$L$6:$L$105,RP_COD,$B927)))</f>
        <v/>
      </c>
      <c r="AS927" s="19" t="str">
        <f aca="false">IF(AR927="","",AR927-AP927)</f>
        <v/>
      </c>
      <c r="AT927" s="23" t="str">
        <f aca="false">IF($B927="","",IF(NOT(OR($F927="Activo",$F927="Cese")),IF(N(AR927)=0,"—","Revisar: sin vínculo"),IF(AR927="",IF(AP927=0,"No corresponde","Sin dato planilla"),IF(ABS(AS927)&lt;=TOL,"OK",IF(AS927&gt;0,"Retuvo de más","Retuvo de menos")))))</f>
        <v/>
      </c>
      <c r="AU927" s="19" t="n">
        <f aca="false">IF(AND(BASE_RET="Planilla (si existe)",AR927&lt;&gt;""),AR927,AP927)</f>
        <v>0</v>
      </c>
      <c r="AV927" s="19" t="n">
        <f aca="false">AU927+N927</f>
        <v>0</v>
      </c>
    </row>
    <row r="928" customFormat="false" ht="15" hidden="false" customHeight="false" outlineLevel="0" collapsed="false">
      <c r="A928" s="43" t="n">
        <v>77</v>
      </c>
      <c r="B928" s="35" t="str">
        <f aca="false">IF(Trabajadores!$B$82="","",Trabajadores!$B$82)</f>
        <v/>
      </c>
      <c r="C928" s="35" t="str">
        <f aca="false">IF($B928="","",Trabajadores!$D$82)</f>
        <v/>
      </c>
      <c r="D928" s="43" t="n">
        <v>11</v>
      </c>
      <c r="E928" s="23" t="s">
        <v>308</v>
      </c>
      <c r="F928" s="23" t="str">
        <f aca="false">IF($B928="","",IF(OR(11&lt;Trabajadores!$M$82,11&gt;Trabajadores!$N$82),"No vinculado",IF(AND(11=Trabajadores!$N$82,Trabajadores!$O$82="Sí"),"Cese","Activo")))</f>
        <v/>
      </c>
      <c r="G928" s="19" t="n">
        <f aca="false">IF($B928="",0,SUMIFS(Ingresos!$Y$6:$Y$1505,ING_COD,$B928,ING_CLASE,"ORD"))</f>
        <v>0</v>
      </c>
      <c r="H928" s="19" t="n">
        <f aca="false">IF($B928="",0,SUMIFS(Ingresos!$Y$6:$Y$1505,ING_COD,$B928,ING_CLASE,"ORD",ING_COMP,"Sí"))</f>
        <v>0</v>
      </c>
      <c r="I928" s="19" t="n">
        <f aca="false">IF($B928="",0,SUMIFS(Ingresos!$Y$6:$Y$1505,ING_COD,$B928,ING_CLASE,"GRA"))</f>
        <v>0</v>
      </c>
      <c r="J928" s="19" t="n">
        <f aca="false">IF($B928="",0,SUMIFS(Ingresos!$Y$6:$Y$1505,ING_COD,$B928,ING_CLASE,"BON"))</f>
        <v>0</v>
      </c>
      <c r="K928" s="19" t="n">
        <f aca="false">IF($B928="",0,SUMIFS(Ingresos!$Y$6:$Y$1505,ING_COD,$B928,ING_CLASE,"EXT"))</f>
        <v>0</v>
      </c>
      <c r="L928" s="19" t="n">
        <f aca="false">IF($B928="",0,SUMIFS(Ingresos!$Y$6:$Y$1505,ING_COD,$B928,ING_CLASE,"OTO"))</f>
        <v>0</v>
      </c>
      <c r="M928" s="19" t="n">
        <f aca="false">IF($B928="",0,SUMIFS(Ingresos!$Y$6:$Y$1505,ING_COD,$B928,ING_CLASE,"OTX"))</f>
        <v>0</v>
      </c>
      <c r="N928" s="19" t="n">
        <f aca="false">IF($B928="",0,SUMIFS(Ingresos!$Y$6:$Y$1505,ING_COD,$B928,ING_CLASE,"RETO"))</f>
        <v>0</v>
      </c>
      <c r="O928" s="19" t="n">
        <f aca="false">IF($B928="",0,SUMIFS(Ingresos!$Y$6:$Y$1505,ING_COD,$B928,ING_CLASE,"INA"))</f>
        <v>0</v>
      </c>
      <c r="P928" s="19" t="n">
        <f aca="false">G928+I928+J928+K928+L928+M928</f>
        <v>0</v>
      </c>
      <c r="Q928" s="44" t="n">
        <f aca="false">IF($F928="Activo",2,IF($F928="Cese",1,0))</f>
        <v>0</v>
      </c>
      <c r="R928" s="19" t="n">
        <f aca="false">G928*Q928</f>
        <v>0</v>
      </c>
      <c r="S928" s="19" t="n">
        <f aca="false">IF($F928="Activo",SUMIFS(I928:I929,$D928:$D929,"&lt;="&amp;Trabajadores!$N$82)+IF(PROY_BON="Sí",SUMIFS(J928:J929,$D928:$D929,"&lt;="&amp;Trabajadores!$N$82),0),IF($F928="Cese",I928+IF(PROY_BON="Sí",J928,0),0))</f>
        <v>0</v>
      </c>
      <c r="T928" s="19" t="n">
        <f aca="false">IF(OR($F928&lt;&gt;"Activo",Trabajadores!$I$82="No"),0,IF(I929=0,H928*(1+IF(PROY_BON="Sí",Trabajadores!$P$82,0))*Trabajadores!$S$82/6*(Trabajadores!$N$82&gt;=12),0))</f>
        <v>0</v>
      </c>
      <c r="U928" s="19" t="n">
        <f aca="false">IF($F928="Activo",IF(Trabajadores!$J$82="Sí",L928*2,L928),IF($F928="Cese",L928,0))</f>
        <v>0</v>
      </c>
      <c r="V928" s="19" t="n">
        <f aca="false">IF(OR($F928="Activo",$F928="Cese"),M928,0)</f>
        <v>0</v>
      </c>
      <c r="W928" s="19" t="n">
        <f aca="false">IF(OR($F928="Activo",$F928="Cese"),SUM(P918:P927),0)</f>
        <v>0</v>
      </c>
      <c r="X928" s="36" t="n">
        <f aca="false">IF(OR($F928="Activo",$F928="Cese"),R928+S928+T928+U928+V928+W928,0)</f>
        <v>0</v>
      </c>
      <c r="Y928" s="19" t="n">
        <f aca="false">IF(OR($F928="Activo",$F928="Cese"),DED_FIJA,0)</f>
        <v>0</v>
      </c>
      <c r="Z928" s="36" t="n">
        <f aca="false">MAX(0,X928-Y928)</f>
        <v>0</v>
      </c>
      <c r="AA928" s="19" t="n">
        <f aca="false">IF(Z928=0,0,MAX(0,MIN(Z928,Parámetros!$G$19)-Parámetros!$F$19)*Parámetros!$E$19)</f>
        <v>0</v>
      </c>
      <c r="AB928" s="19" t="n">
        <f aca="false">IF(Z928=0,0,MAX(0,MIN(Z928,Parámetros!$G$20)-Parámetros!$F$20)*Parámetros!$E$20)</f>
        <v>0</v>
      </c>
      <c r="AC928" s="19" t="n">
        <f aca="false">IF(Z928=0,0,MAX(0,MIN(Z928,Parámetros!$G$21)-Parámetros!$F$21)*Parámetros!$E$21)</f>
        <v>0</v>
      </c>
      <c r="AD928" s="19" t="n">
        <f aca="false">IF(Z928=0,0,MAX(0,MIN(Z928,Parámetros!$G$22)-Parámetros!$F$22)*Parámetros!$E$22)</f>
        <v>0</v>
      </c>
      <c r="AE928" s="19" t="n">
        <f aca="false">IF(Z928=0,0,MAX(0,MIN(Z928,Parámetros!$G$23)-Parámetros!$F$23)*Parámetros!$E$23)</f>
        <v>0</v>
      </c>
      <c r="AF928" s="36" t="n">
        <f aca="false">SUM(AA928:AE928)</f>
        <v>0</v>
      </c>
      <c r="AG928" s="45" t="str">
        <f aca="false">IF(AM928&lt;=0,"-",INDEX(TR_TASA,MATCH(AM928,TR_DESDE,1)))</f>
        <v>-</v>
      </c>
      <c r="AH928" s="44" t="n">
        <f aca="false">IF($F928="Cese",1,IF($F928="Activo",INDEX(DIV_N,11),0))</f>
        <v>0</v>
      </c>
      <c r="AI928" s="44" t="n">
        <f aca="false">IF($F928="Cese",10,IF($F928="Activo",INDEX(DIV_HASTA,11),0))</f>
        <v>0</v>
      </c>
      <c r="AJ928" s="19" t="n">
        <f aca="false">IF(OR($F928="Activo",$F928="Cese"),SUMIFS(AV918:AV927,D918:D927,"&lt;="&amp;AI928),0)</f>
        <v>0</v>
      </c>
      <c r="AK928" s="19" t="n">
        <f aca="false">IF(OR($F928="Activo",$F928="Cese"),MAX(0,(AF928-AJ928)/AH928),0)</f>
        <v>0</v>
      </c>
      <c r="AL928" s="19" t="n">
        <f aca="false">IF(OR($F928="Activo",$F928="Cese"),K928+IF(PROY_BON="Sí",0,J928),0)</f>
        <v>0</v>
      </c>
      <c r="AM928" s="19" t="n">
        <f aca="false">IF(AL928&gt;0,MAX(0,X928+AL928-Y928),Z928)</f>
        <v>0</v>
      </c>
      <c r="AN928" s="19" t="n">
        <f aca="false">SUMPRODUCT((AM928&gt;TR_DESDE)*(AM928-TR_DESDE)*TR_INC)</f>
        <v>0</v>
      </c>
      <c r="AO928" s="19" t="n">
        <f aca="false">IF(AL928&gt;0,MAX(0,AN928-IF($F928="Cese",MAX(AF928,AJ928),AF928)),0)</f>
        <v>0</v>
      </c>
      <c r="AP928" s="46" t="n">
        <f aca="false">IF(OR($F928="Activo",$F928="Cese"),ROUND(AK928+AO928,2),0)</f>
        <v>0</v>
      </c>
      <c r="AQ928" s="19" t="n">
        <f aca="false">IF($F928="Cese",MAX(0,AJ928-AN928),0)</f>
        <v>0</v>
      </c>
      <c r="AR928" s="19" t="str">
        <f aca="false">IF($B928="","",IF(COUNTIFS(RP_COD,$B928,'Retenciones Planilla'!$M$6:$M$105,"&lt;&gt;")=0,"",SUMIFS('Retenciones Planilla'!$M$6:$M$105,RP_COD,$B928)))</f>
        <v/>
      </c>
      <c r="AS928" s="19" t="str">
        <f aca="false">IF(AR928="","",AR928-AP928)</f>
        <v/>
      </c>
      <c r="AT928" s="23" t="str">
        <f aca="false">IF($B928="","",IF(NOT(OR($F928="Activo",$F928="Cese")),IF(N(AR928)=0,"—","Revisar: sin vínculo"),IF(AR928="",IF(AP928=0,"No corresponde","Sin dato planilla"),IF(ABS(AS928)&lt;=TOL,"OK",IF(AS928&gt;0,"Retuvo de más","Retuvo de menos")))))</f>
        <v/>
      </c>
      <c r="AU928" s="19" t="n">
        <f aca="false">IF(AND(BASE_RET="Planilla (si existe)",AR928&lt;&gt;""),AR928,AP928)</f>
        <v>0</v>
      </c>
      <c r="AV928" s="19" t="n">
        <f aca="false">AU928+N928</f>
        <v>0</v>
      </c>
    </row>
    <row r="929" customFormat="false" ht="15" hidden="false" customHeight="false" outlineLevel="0" collapsed="false">
      <c r="A929" s="43" t="n">
        <v>77</v>
      </c>
      <c r="B929" s="35" t="str">
        <f aca="false">IF(Trabajadores!$B$82="","",Trabajadores!$B$82)</f>
        <v/>
      </c>
      <c r="C929" s="35" t="str">
        <f aca="false">IF($B929="","",Trabajadores!$D$82)</f>
        <v/>
      </c>
      <c r="D929" s="43" t="n">
        <v>12</v>
      </c>
      <c r="E929" s="23" t="s">
        <v>309</v>
      </c>
      <c r="F929" s="23" t="str">
        <f aca="false">IF($B929="","",IF(OR(12&lt;Trabajadores!$M$82,12&gt;Trabajadores!$N$82),"No vinculado",IF(AND(12=Trabajadores!$N$82,Trabajadores!$O$82="Sí"),"Cese","Activo")))</f>
        <v/>
      </c>
      <c r="G929" s="19" t="n">
        <f aca="false">IF($B929="",0,SUMIFS(Ingresos!$Z$6:$Z$1505,ING_COD,$B929,ING_CLASE,"ORD"))</f>
        <v>0</v>
      </c>
      <c r="H929" s="19" t="n">
        <f aca="false">IF($B929="",0,SUMIFS(Ingresos!$Z$6:$Z$1505,ING_COD,$B929,ING_CLASE,"ORD",ING_COMP,"Sí"))</f>
        <v>0</v>
      </c>
      <c r="I929" s="19" t="n">
        <f aca="false">IF($B929="",0,SUMIFS(Ingresos!$Z$6:$Z$1505,ING_COD,$B929,ING_CLASE,"GRA"))</f>
        <v>0</v>
      </c>
      <c r="J929" s="19" t="n">
        <f aca="false">IF($B929="",0,SUMIFS(Ingresos!$Z$6:$Z$1505,ING_COD,$B929,ING_CLASE,"BON"))</f>
        <v>0</v>
      </c>
      <c r="K929" s="19" t="n">
        <f aca="false">IF($B929="",0,SUMIFS(Ingresos!$Z$6:$Z$1505,ING_COD,$B929,ING_CLASE,"EXT"))</f>
        <v>0</v>
      </c>
      <c r="L929" s="19" t="n">
        <f aca="false">IF($B929="",0,SUMIFS(Ingresos!$Z$6:$Z$1505,ING_COD,$B929,ING_CLASE,"OTO"))</f>
        <v>0</v>
      </c>
      <c r="M929" s="19" t="n">
        <f aca="false">IF($B929="",0,SUMIFS(Ingresos!$Z$6:$Z$1505,ING_COD,$B929,ING_CLASE,"OTX"))</f>
        <v>0</v>
      </c>
      <c r="N929" s="19" t="n">
        <f aca="false">IF($B929="",0,SUMIFS(Ingresos!$Z$6:$Z$1505,ING_COD,$B929,ING_CLASE,"RETO"))</f>
        <v>0</v>
      </c>
      <c r="O929" s="19" t="n">
        <f aca="false">IF($B929="",0,SUMIFS(Ingresos!$Z$6:$Z$1505,ING_COD,$B929,ING_CLASE,"INA"))</f>
        <v>0</v>
      </c>
      <c r="P929" s="19" t="n">
        <f aca="false">G929+I929+J929+K929+L929+M929</f>
        <v>0</v>
      </c>
      <c r="Q929" s="44" t="n">
        <f aca="false">IF($F929="Activo",1,IF($F929="Cese",1,0))</f>
        <v>0</v>
      </c>
      <c r="R929" s="19" t="n">
        <f aca="false">G929*Q929</f>
        <v>0</v>
      </c>
      <c r="S929" s="19" t="n">
        <f aca="false">IF($F929="Activo",SUMIFS(I929:I929,$D929:$D929,"&lt;="&amp;Trabajadores!$N$82)+IF(PROY_BON="Sí",SUMIFS(J929:J929,$D929:$D929,"&lt;="&amp;Trabajadores!$N$82),0),IF($F929="Cese",I929+IF(PROY_BON="Sí",J929,0),0))</f>
        <v>0</v>
      </c>
      <c r="T929" s="19" t="n">
        <f aca="false">0</f>
        <v>0</v>
      </c>
      <c r="U929" s="19" t="n">
        <f aca="false">IF($F929="Activo",IF(Trabajadores!$J$82="Sí",L929*1,L929),IF($F929="Cese",L929,0))</f>
        <v>0</v>
      </c>
      <c r="V929" s="19" t="n">
        <f aca="false">IF(OR($F929="Activo",$F929="Cese"),M929,0)</f>
        <v>0</v>
      </c>
      <c r="W929" s="19" t="n">
        <f aca="false">IF(OR($F929="Activo",$F929="Cese"),SUM(P918:P928),0)</f>
        <v>0</v>
      </c>
      <c r="X929" s="36" t="n">
        <f aca="false">IF(OR($F929="Activo",$F929="Cese"),R929+S929+T929+U929+V929+W929,0)</f>
        <v>0</v>
      </c>
      <c r="Y929" s="19" t="n">
        <f aca="false">IF(OR($F929="Activo",$F929="Cese"),DED_FIJA,0)</f>
        <v>0</v>
      </c>
      <c r="Z929" s="36" t="n">
        <f aca="false">MAX(0,X929-Y929)</f>
        <v>0</v>
      </c>
      <c r="AA929" s="19" t="n">
        <f aca="false">IF(Z929=0,0,MAX(0,MIN(Z929,Parámetros!$G$19)-Parámetros!$F$19)*Parámetros!$E$19)</f>
        <v>0</v>
      </c>
      <c r="AB929" s="19" t="n">
        <f aca="false">IF(Z929=0,0,MAX(0,MIN(Z929,Parámetros!$G$20)-Parámetros!$F$20)*Parámetros!$E$20)</f>
        <v>0</v>
      </c>
      <c r="AC929" s="19" t="n">
        <f aca="false">IF(Z929=0,0,MAX(0,MIN(Z929,Parámetros!$G$21)-Parámetros!$F$21)*Parámetros!$E$21)</f>
        <v>0</v>
      </c>
      <c r="AD929" s="19" t="n">
        <f aca="false">IF(Z929=0,0,MAX(0,MIN(Z929,Parámetros!$G$22)-Parámetros!$F$22)*Parámetros!$E$22)</f>
        <v>0</v>
      </c>
      <c r="AE929" s="19" t="n">
        <f aca="false">IF(Z929=0,0,MAX(0,MIN(Z929,Parámetros!$G$23)-Parámetros!$F$23)*Parámetros!$E$23)</f>
        <v>0</v>
      </c>
      <c r="AF929" s="36" t="n">
        <f aca="false">SUM(AA929:AE929)</f>
        <v>0</v>
      </c>
      <c r="AG929" s="45" t="str">
        <f aca="false">IF(AM929&lt;=0,"-",INDEX(TR_TASA,MATCH(AM929,TR_DESDE,1)))</f>
        <v>-</v>
      </c>
      <c r="AH929" s="44" t="n">
        <f aca="false">IF($F929="Cese",1,IF($F929="Activo",INDEX(DIV_N,12),0))</f>
        <v>0</v>
      </c>
      <c r="AI929" s="44" t="n">
        <f aca="false">IF($F929="Cese",11,IF($F929="Activo",INDEX(DIV_HASTA,12),0))</f>
        <v>0</v>
      </c>
      <c r="AJ929" s="19" t="n">
        <f aca="false">IF(OR($F929="Activo",$F929="Cese"),SUMIFS(AV918:AV928,D918:D928,"&lt;="&amp;AI929),0)</f>
        <v>0</v>
      </c>
      <c r="AK929" s="19" t="n">
        <f aca="false">IF(OR($F929="Activo",$F929="Cese"),MAX(0,(AF929-AJ929)/AH929),0)</f>
        <v>0</v>
      </c>
      <c r="AL929" s="19" t="n">
        <f aca="false">IF(OR($F929="Activo",$F929="Cese"),K929+IF(PROY_BON="Sí",0,J929),0)</f>
        <v>0</v>
      </c>
      <c r="AM929" s="19" t="n">
        <f aca="false">IF(AL929&gt;0,MAX(0,X929+AL929-Y929),Z929)</f>
        <v>0</v>
      </c>
      <c r="AN929" s="19" t="n">
        <f aca="false">SUMPRODUCT((AM929&gt;TR_DESDE)*(AM929-TR_DESDE)*TR_INC)</f>
        <v>0</v>
      </c>
      <c r="AO929" s="19" t="n">
        <f aca="false">IF(AL929&gt;0,MAX(0,AN929-IF(TRUE(),MAX(AF929,AJ929),AF929)),0)</f>
        <v>0</v>
      </c>
      <c r="AP929" s="46" t="n">
        <f aca="false">IF(OR($F929="Activo",$F929="Cese"),ROUND(AK929+AO929,2),0)</f>
        <v>0</v>
      </c>
      <c r="AQ929" s="19" t="n">
        <f aca="false">IF(OR($F929="Activo",$F929="Cese"),MAX(0,AJ929-AN929),0)</f>
        <v>0</v>
      </c>
      <c r="AR929" s="19" t="str">
        <f aca="false">IF($B929="","",IF(COUNTIFS(RP_COD,$B929,'Retenciones Planilla'!$N$6:$N$105,"&lt;&gt;")=0,"",SUMIFS('Retenciones Planilla'!$N$6:$N$105,RP_COD,$B929)))</f>
        <v/>
      </c>
      <c r="AS929" s="19" t="str">
        <f aca="false">IF(AR929="","",AR929-AP929)</f>
        <v/>
      </c>
      <c r="AT929" s="23" t="str">
        <f aca="false">IF($B929="","",IF(NOT(OR($F929="Activo",$F929="Cese")),IF(N(AR929)=0,"—","Revisar: sin vínculo"),IF(AR929="",IF(AP929=0,"No corresponde","Sin dato planilla"),IF(ABS(AS929)&lt;=TOL,"OK",IF(AS929&gt;0,"Retuvo de más","Retuvo de menos")))))</f>
        <v/>
      </c>
      <c r="AU929" s="19" t="n">
        <f aca="false">IF(AND(BASE_RET="Planilla (si existe)",AR929&lt;&gt;""),AR929,AP929)</f>
        <v>0</v>
      </c>
      <c r="AV929" s="19" t="n">
        <f aca="false">AU929+N929</f>
        <v>0</v>
      </c>
    </row>
    <row r="930" customFormat="false" ht="15" hidden="false" customHeight="false" outlineLevel="0" collapsed="false">
      <c r="A930" s="43" t="n">
        <v>78</v>
      </c>
      <c r="B930" s="35" t="str">
        <f aca="false">IF(Trabajadores!$B$83="","",Trabajadores!$B$83)</f>
        <v/>
      </c>
      <c r="C930" s="35" t="str">
        <f aca="false">IF($B930="","",Trabajadores!$D$83)</f>
        <v/>
      </c>
      <c r="D930" s="43" t="n">
        <v>1</v>
      </c>
      <c r="E930" s="23" t="s">
        <v>298</v>
      </c>
      <c r="F930" s="23" t="str">
        <f aca="false">IF($B930="","",IF(OR(1&lt;Trabajadores!$M$83,1&gt;Trabajadores!$N$83),"No vinculado",IF(AND(1=Trabajadores!$N$83,Trabajadores!$O$83="Sí"),"Cese","Activo")))</f>
        <v/>
      </c>
      <c r="G930" s="19" t="n">
        <f aca="false">IF($B930="",0,SUMIFS(Ingresos!$O$6:$O$1505,ING_COD,$B930,ING_CLASE,"ORD"))</f>
        <v>0</v>
      </c>
      <c r="H930" s="19" t="n">
        <f aca="false">IF($B930="",0,SUMIFS(Ingresos!$O$6:$O$1505,ING_COD,$B930,ING_CLASE,"ORD",ING_COMP,"Sí"))</f>
        <v>0</v>
      </c>
      <c r="I930" s="19" t="n">
        <f aca="false">IF($B930="",0,SUMIFS(Ingresos!$O$6:$O$1505,ING_COD,$B930,ING_CLASE,"GRA"))</f>
        <v>0</v>
      </c>
      <c r="J930" s="19" t="n">
        <f aca="false">IF($B930="",0,SUMIFS(Ingresos!$O$6:$O$1505,ING_COD,$B930,ING_CLASE,"BON"))</f>
        <v>0</v>
      </c>
      <c r="K930" s="19" t="n">
        <f aca="false">IF($B930="",0,SUMIFS(Ingresos!$O$6:$O$1505,ING_COD,$B930,ING_CLASE,"EXT"))</f>
        <v>0</v>
      </c>
      <c r="L930" s="19" t="n">
        <f aca="false">IF($B930="",0,SUMIFS(Ingresos!$O$6:$O$1505,ING_COD,$B930,ING_CLASE,"OTO"))</f>
        <v>0</v>
      </c>
      <c r="M930" s="19" t="n">
        <f aca="false">IF($B930="",0,SUMIFS(Ingresos!$O$6:$O$1505,ING_COD,$B930,ING_CLASE,"OTX"))</f>
        <v>0</v>
      </c>
      <c r="N930" s="19" t="n">
        <f aca="false">IF($B930="",0,SUMIFS(Ingresos!$O$6:$O$1505,ING_COD,$B930,ING_CLASE,"RETO"))</f>
        <v>0</v>
      </c>
      <c r="O930" s="19" t="n">
        <f aca="false">IF($B930="",0,SUMIFS(Ingresos!$O$6:$O$1505,ING_COD,$B930,ING_CLASE,"INA"))</f>
        <v>0</v>
      </c>
      <c r="P930" s="19" t="n">
        <f aca="false">G930+I930+J930+K930+L930+M930</f>
        <v>0</v>
      </c>
      <c r="Q930" s="44" t="n">
        <f aca="false">IF($F930="Activo",12,IF($F930="Cese",1,0))</f>
        <v>0</v>
      </c>
      <c r="R930" s="19" t="n">
        <f aca="false">G930*Q930</f>
        <v>0</v>
      </c>
      <c r="S930" s="19" t="n">
        <f aca="false">IF($F930="Activo",SUMIFS(I930:I941,$D930:$D941,"&lt;="&amp;Trabajadores!$N$83)+IF(PROY_BON="Sí",SUMIFS(J930:J941,$D930:$D941,"&lt;="&amp;Trabajadores!$N$83),0),IF($F930="Cese",I930+IF(PROY_BON="Sí",J930,0),0))</f>
        <v>0</v>
      </c>
      <c r="T930" s="19" t="n">
        <f aca="false">IF(OR($F930&lt;&gt;"Activo",Trabajadores!$I$83="No"),0,IF(I936=0,H930*(1+IF(PROY_BON="Sí",Trabajadores!$P$83,0))*Trabajadores!$R$83/6*(Trabajadores!$N$83&gt;=7),0)+IF(I941=0,H930*(1+IF(PROY_BON="Sí",Trabajadores!$P$83,0))*Trabajadores!$S$83/6*(Trabajadores!$N$83&gt;=12),0))</f>
        <v>0</v>
      </c>
      <c r="U930" s="19" t="n">
        <f aca="false">IF($F930="Activo",IF(Trabajadores!$J$83="Sí",L930*12,L930),IF($F930="Cese",L930,0))</f>
        <v>0</v>
      </c>
      <c r="V930" s="19" t="n">
        <f aca="false">IF(OR($F930="Activo",$F930="Cese"),M930,0)</f>
        <v>0</v>
      </c>
      <c r="W930" s="19" t="n">
        <f aca="false">0</f>
        <v>0</v>
      </c>
      <c r="X930" s="36" t="n">
        <f aca="false">IF(OR($F930="Activo",$F930="Cese"),R930+S930+T930+U930+V930+W930,0)</f>
        <v>0</v>
      </c>
      <c r="Y930" s="19" t="n">
        <f aca="false">IF(OR($F930="Activo",$F930="Cese"),DED_FIJA,0)</f>
        <v>0</v>
      </c>
      <c r="Z930" s="36" t="n">
        <f aca="false">MAX(0,X930-Y930)</f>
        <v>0</v>
      </c>
      <c r="AA930" s="19" t="n">
        <f aca="false">IF(Z930=0,0,MAX(0,MIN(Z930,Parámetros!$G$19)-Parámetros!$F$19)*Parámetros!$E$19)</f>
        <v>0</v>
      </c>
      <c r="AB930" s="19" t="n">
        <f aca="false">IF(Z930=0,0,MAX(0,MIN(Z930,Parámetros!$G$20)-Parámetros!$F$20)*Parámetros!$E$20)</f>
        <v>0</v>
      </c>
      <c r="AC930" s="19" t="n">
        <f aca="false">IF(Z930=0,0,MAX(0,MIN(Z930,Parámetros!$G$21)-Parámetros!$F$21)*Parámetros!$E$21)</f>
        <v>0</v>
      </c>
      <c r="AD930" s="19" t="n">
        <f aca="false">IF(Z930=0,0,MAX(0,MIN(Z930,Parámetros!$G$22)-Parámetros!$F$22)*Parámetros!$E$22)</f>
        <v>0</v>
      </c>
      <c r="AE930" s="19" t="n">
        <f aca="false">IF(Z930=0,0,MAX(0,MIN(Z930,Parámetros!$G$23)-Parámetros!$F$23)*Parámetros!$E$23)</f>
        <v>0</v>
      </c>
      <c r="AF930" s="36" t="n">
        <f aca="false">SUM(AA930:AE930)</f>
        <v>0</v>
      </c>
      <c r="AG930" s="45" t="str">
        <f aca="false">IF(AM930&lt;=0,"-",INDEX(TR_TASA,MATCH(AM930,TR_DESDE,1)))</f>
        <v>-</v>
      </c>
      <c r="AH930" s="44" t="n">
        <f aca="false">IF($F930="Cese",1,IF($F930="Activo",INDEX(DIV_N,1),0))</f>
        <v>0</v>
      </c>
      <c r="AI930" s="44" t="n">
        <f aca="false">IF($F930="Cese",0,IF($F930="Activo",INDEX(DIV_HASTA,1),0))</f>
        <v>0</v>
      </c>
      <c r="AJ930" s="19" t="n">
        <f aca="false">0</f>
        <v>0</v>
      </c>
      <c r="AK930" s="19" t="n">
        <f aca="false">IF(OR($F930="Activo",$F930="Cese"),MAX(0,(AF930-AJ930)/AH930),0)</f>
        <v>0</v>
      </c>
      <c r="AL930" s="19" t="n">
        <f aca="false">IF(OR($F930="Activo",$F930="Cese"),K930+IF(PROY_BON="Sí",0,J930),0)</f>
        <v>0</v>
      </c>
      <c r="AM930" s="19" t="n">
        <f aca="false">IF(AL930&gt;0,MAX(0,X930+AL930-Y930),Z930)</f>
        <v>0</v>
      </c>
      <c r="AN930" s="19" t="n">
        <f aca="false">SUMPRODUCT((AM930&gt;TR_DESDE)*(AM930-TR_DESDE)*TR_INC)</f>
        <v>0</v>
      </c>
      <c r="AO930" s="19" t="n">
        <f aca="false">IF(AL930&gt;0,MAX(0,AN930-IF($F930="Cese",MAX(AF930,AJ930),AF930)),0)</f>
        <v>0</v>
      </c>
      <c r="AP930" s="46" t="n">
        <f aca="false">IF(OR($F930="Activo",$F930="Cese"),ROUND(AK930+AO930,2),0)</f>
        <v>0</v>
      </c>
      <c r="AQ930" s="19" t="n">
        <f aca="false">IF($F930="Cese",MAX(0,AJ930-AN930),0)</f>
        <v>0</v>
      </c>
      <c r="AR930" s="19" t="str">
        <f aca="false">IF($B930="","",IF(COUNTIFS(RP_COD,$B930,'Retenciones Planilla'!$C$6:$C$105,"&lt;&gt;")=0,"",SUMIFS('Retenciones Planilla'!$C$6:$C$105,RP_COD,$B930)))</f>
        <v/>
      </c>
      <c r="AS930" s="19" t="str">
        <f aca="false">IF(AR930="","",AR930-AP930)</f>
        <v/>
      </c>
      <c r="AT930" s="23" t="str">
        <f aca="false">IF($B930="","",IF(NOT(OR($F930="Activo",$F930="Cese")),IF(N(AR930)=0,"—","Revisar: sin vínculo"),IF(AR930="",IF(AP930=0,"No corresponde","Sin dato planilla"),IF(ABS(AS930)&lt;=TOL,"OK",IF(AS930&gt;0,"Retuvo de más","Retuvo de menos")))))</f>
        <v/>
      </c>
      <c r="AU930" s="19" t="n">
        <f aca="false">IF(AND(BASE_RET="Planilla (si existe)",AR930&lt;&gt;""),AR930,AP930)</f>
        <v>0</v>
      </c>
      <c r="AV930" s="19" t="n">
        <f aca="false">AU930+N930</f>
        <v>0</v>
      </c>
    </row>
    <row r="931" customFormat="false" ht="15" hidden="false" customHeight="false" outlineLevel="0" collapsed="false">
      <c r="A931" s="43" t="n">
        <v>78</v>
      </c>
      <c r="B931" s="35" t="str">
        <f aca="false">IF(Trabajadores!$B$83="","",Trabajadores!$B$83)</f>
        <v/>
      </c>
      <c r="C931" s="35" t="str">
        <f aca="false">IF($B931="","",Trabajadores!$D$83)</f>
        <v/>
      </c>
      <c r="D931" s="43" t="n">
        <v>2</v>
      </c>
      <c r="E931" s="23" t="s">
        <v>299</v>
      </c>
      <c r="F931" s="23" t="str">
        <f aca="false">IF($B931="","",IF(OR(2&lt;Trabajadores!$M$83,2&gt;Trabajadores!$N$83),"No vinculado",IF(AND(2=Trabajadores!$N$83,Trabajadores!$O$83="Sí"),"Cese","Activo")))</f>
        <v/>
      </c>
      <c r="G931" s="19" t="n">
        <f aca="false">IF($B931="",0,SUMIFS(Ingresos!$P$6:$P$1505,ING_COD,$B931,ING_CLASE,"ORD"))</f>
        <v>0</v>
      </c>
      <c r="H931" s="19" t="n">
        <f aca="false">IF($B931="",0,SUMIFS(Ingresos!$P$6:$P$1505,ING_COD,$B931,ING_CLASE,"ORD",ING_COMP,"Sí"))</f>
        <v>0</v>
      </c>
      <c r="I931" s="19" t="n">
        <f aca="false">IF($B931="",0,SUMIFS(Ingresos!$P$6:$P$1505,ING_COD,$B931,ING_CLASE,"GRA"))</f>
        <v>0</v>
      </c>
      <c r="J931" s="19" t="n">
        <f aca="false">IF($B931="",0,SUMIFS(Ingresos!$P$6:$P$1505,ING_COD,$B931,ING_CLASE,"BON"))</f>
        <v>0</v>
      </c>
      <c r="K931" s="19" t="n">
        <f aca="false">IF($B931="",0,SUMIFS(Ingresos!$P$6:$P$1505,ING_COD,$B931,ING_CLASE,"EXT"))</f>
        <v>0</v>
      </c>
      <c r="L931" s="19" t="n">
        <f aca="false">IF($B931="",0,SUMIFS(Ingresos!$P$6:$P$1505,ING_COD,$B931,ING_CLASE,"OTO"))</f>
        <v>0</v>
      </c>
      <c r="M931" s="19" t="n">
        <f aca="false">IF($B931="",0,SUMIFS(Ingresos!$P$6:$P$1505,ING_COD,$B931,ING_CLASE,"OTX"))</f>
        <v>0</v>
      </c>
      <c r="N931" s="19" t="n">
        <f aca="false">IF($B931="",0,SUMIFS(Ingresos!$P$6:$P$1505,ING_COD,$B931,ING_CLASE,"RETO"))</f>
        <v>0</v>
      </c>
      <c r="O931" s="19" t="n">
        <f aca="false">IF($B931="",0,SUMIFS(Ingresos!$P$6:$P$1505,ING_COD,$B931,ING_CLASE,"INA"))</f>
        <v>0</v>
      </c>
      <c r="P931" s="19" t="n">
        <f aca="false">G931+I931+J931+K931+L931+M931</f>
        <v>0</v>
      </c>
      <c r="Q931" s="44" t="n">
        <f aca="false">IF($F931="Activo",11,IF($F931="Cese",1,0))</f>
        <v>0</v>
      </c>
      <c r="R931" s="19" t="n">
        <f aca="false">G931*Q931</f>
        <v>0</v>
      </c>
      <c r="S931" s="19" t="n">
        <f aca="false">IF($F931="Activo",SUMIFS(I931:I941,$D931:$D941,"&lt;="&amp;Trabajadores!$N$83)+IF(PROY_BON="Sí",SUMIFS(J931:J941,$D931:$D941,"&lt;="&amp;Trabajadores!$N$83),0),IF($F931="Cese",I931+IF(PROY_BON="Sí",J931,0),0))</f>
        <v>0</v>
      </c>
      <c r="T931" s="19" t="n">
        <f aca="false">IF(OR($F931&lt;&gt;"Activo",Trabajadores!$I$83="No"),0,IF(I936=0,H931*(1+IF(PROY_BON="Sí",Trabajadores!$P$83,0))*Trabajadores!$R$83/6*(Trabajadores!$N$83&gt;=7),0)+IF(I941=0,H931*(1+IF(PROY_BON="Sí",Trabajadores!$P$83,0))*Trabajadores!$S$83/6*(Trabajadores!$N$83&gt;=12),0))</f>
        <v>0</v>
      </c>
      <c r="U931" s="19" t="n">
        <f aca="false">IF($F931="Activo",IF(Trabajadores!$J$83="Sí",L931*11,L931),IF($F931="Cese",L931,0))</f>
        <v>0</v>
      </c>
      <c r="V931" s="19" t="n">
        <f aca="false">IF(OR($F931="Activo",$F931="Cese"),M931,0)</f>
        <v>0</v>
      </c>
      <c r="W931" s="19" t="n">
        <f aca="false">IF(OR($F931="Activo",$F931="Cese"),SUM(P930:P930),0)</f>
        <v>0</v>
      </c>
      <c r="X931" s="36" t="n">
        <f aca="false">IF(OR($F931="Activo",$F931="Cese"),R931+S931+T931+U931+V931+W931,0)</f>
        <v>0</v>
      </c>
      <c r="Y931" s="19" t="n">
        <f aca="false">IF(OR($F931="Activo",$F931="Cese"),DED_FIJA,0)</f>
        <v>0</v>
      </c>
      <c r="Z931" s="36" t="n">
        <f aca="false">MAX(0,X931-Y931)</f>
        <v>0</v>
      </c>
      <c r="AA931" s="19" t="n">
        <f aca="false">IF(Z931=0,0,MAX(0,MIN(Z931,Parámetros!$G$19)-Parámetros!$F$19)*Parámetros!$E$19)</f>
        <v>0</v>
      </c>
      <c r="AB931" s="19" t="n">
        <f aca="false">IF(Z931=0,0,MAX(0,MIN(Z931,Parámetros!$G$20)-Parámetros!$F$20)*Parámetros!$E$20)</f>
        <v>0</v>
      </c>
      <c r="AC931" s="19" t="n">
        <f aca="false">IF(Z931=0,0,MAX(0,MIN(Z931,Parámetros!$G$21)-Parámetros!$F$21)*Parámetros!$E$21)</f>
        <v>0</v>
      </c>
      <c r="AD931" s="19" t="n">
        <f aca="false">IF(Z931=0,0,MAX(0,MIN(Z931,Parámetros!$G$22)-Parámetros!$F$22)*Parámetros!$E$22)</f>
        <v>0</v>
      </c>
      <c r="AE931" s="19" t="n">
        <f aca="false">IF(Z931=0,0,MAX(0,MIN(Z931,Parámetros!$G$23)-Parámetros!$F$23)*Parámetros!$E$23)</f>
        <v>0</v>
      </c>
      <c r="AF931" s="36" t="n">
        <f aca="false">SUM(AA931:AE931)</f>
        <v>0</v>
      </c>
      <c r="AG931" s="45" t="str">
        <f aca="false">IF(AM931&lt;=0,"-",INDEX(TR_TASA,MATCH(AM931,TR_DESDE,1)))</f>
        <v>-</v>
      </c>
      <c r="AH931" s="44" t="n">
        <f aca="false">IF($F931="Cese",1,IF($F931="Activo",INDEX(DIV_N,2),0))</f>
        <v>0</v>
      </c>
      <c r="AI931" s="44" t="n">
        <f aca="false">IF($F931="Cese",1,IF($F931="Activo",INDEX(DIV_HASTA,2),0))</f>
        <v>0</v>
      </c>
      <c r="AJ931" s="19" t="n">
        <f aca="false">IF(OR($F931="Activo",$F931="Cese"),SUMIFS(AV930:AV930,D930:D930,"&lt;="&amp;AI931),0)</f>
        <v>0</v>
      </c>
      <c r="AK931" s="19" t="n">
        <f aca="false">IF(OR($F931="Activo",$F931="Cese"),MAX(0,(AF931-AJ931)/AH931),0)</f>
        <v>0</v>
      </c>
      <c r="AL931" s="19" t="n">
        <f aca="false">IF(OR($F931="Activo",$F931="Cese"),K931+IF(PROY_BON="Sí",0,J931),0)</f>
        <v>0</v>
      </c>
      <c r="AM931" s="19" t="n">
        <f aca="false">IF(AL931&gt;0,MAX(0,X931+AL931-Y931),Z931)</f>
        <v>0</v>
      </c>
      <c r="AN931" s="19" t="n">
        <f aca="false">SUMPRODUCT((AM931&gt;TR_DESDE)*(AM931-TR_DESDE)*TR_INC)</f>
        <v>0</v>
      </c>
      <c r="AO931" s="19" t="n">
        <f aca="false">IF(AL931&gt;0,MAX(0,AN931-IF($F931="Cese",MAX(AF931,AJ931),AF931)),0)</f>
        <v>0</v>
      </c>
      <c r="AP931" s="46" t="n">
        <f aca="false">IF(OR($F931="Activo",$F931="Cese"),ROUND(AK931+AO931,2),0)</f>
        <v>0</v>
      </c>
      <c r="AQ931" s="19" t="n">
        <f aca="false">IF($F931="Cese",MAX(0,AJ931-AN931),0)</f>
        <v>0</v>
      </c>
      <c r="AR931" s="19" t="str">
        <f aca="false">IF($B931="","",IF(COUNTIFS(RP_COD,$B931,'Retenciones Planilla'!$D$6:$D$105,"&lt;&gt;")=0,"",SUMIFS('Retenciones Planilla'!$D$6:$D$105,RP_COD,$B931)))</f>
        <v/>
      </c>
      <c r="AS931" s="19" t="str">
        <f aca="false">IF(AR931="","",AR931-AP931)</f>
        <v/>
      </c>
      <c r="AT931" s="23" t="str">
        <f aca="false">IF($B931="","",IF(NOT(OR($F931="Activo",$F931="Cese")),IF(N(AR931)=0,"—","Revisar: sin vínculo"),IF(AR931="",IF(AP931=0,"No corresponde","Sin dato planilla"),IF(ABS(AS931)&lt;=TOL,"OK",IF(AS931&gt;0,"Retuvo de más","Retuvo de menos")))))</f>
        <v/>
      </c>
      <c r="AU931" s="19" t="n">
        <f aca="false">IF(AND(BASE_RET="Planilla (si existe)",AR931&lt;&gt;""),AR931,AP931)</f>
        <v>0</v>
      </c>
      <c r="AV931" s="19" t="n">
        <f aca="false">AU931+N931</f>
        <v>0</v>
      </c>
    </row>
    <row r="932" customFormat="false" ht="15" hidden="false" customHeight="false" outlineLevel="0" collapsed="false">
      <c r="A932" s="43" t="n">
        <v>78</v>
      </c>
      <c r="B932" s="35" t="str">
        <f aca="false">IF(Trabajadores!$B$83="","",Trabajadores!$B$83)</f>
        <v/>
      </c>
      <c r="C932" s="35" t="str">
        <f aca="false">IF($B932="","",Trabajadores!$D$83)</f>
        <v/>
      </c>
      <c r="D932" s="43" t="n">
        <v>3</v>
      </c>
      <c r="E932" s="23" t="s">
        <v>300</v>
      </c>
      <c r="F932" s="23" t="str">
        <f aca="false">IF($B932="","",IF(OR(3&lt;Trabajadores!$M$83,3&gt;Trabajadores!$N$83),"No vinculado",IF(AND(3=Trabajadores!$N$83,Trabajadores!$O$83="Sí"),"Cese","Activo")))</f>
        <v/>
      </c>
      <c r="G932" s="19" t="n">
        <f aca="false">IF($B932="",0,SUMIFS(Ingresos!$Q$6:$Q$1505,ING_COD,$B932,ING_CLASE,"ORD"))</f>
        <v>0</v>
      </c>
      <c r="H932" s="19" t="n">
        <f aca="false">IF($B932="",0,SUMIFS(Ingresos!$Q$6:$Q$1505,ING_COD,$B932,ING_CLASE,"ORD",ING_COMP,"Sí"))</f>
        <v>0</v>
      </c>
      <c r="I932" s="19" t="n">
        <f aca="false">IF($B932="",0,SUMIFS(Ingresos!$Q$6:$Q$1505,ING_COD,$B932,ING_CLASE,"GRA"))</f>
        <v>0</v>
      </c>
      <c r="J932" s="19" t="n">
        <f aca="false">IF($B932="",0,SUMIFS(Ingresos!$Q$6:$Q$1505,ING_COD,$B932,ING_CLASE,"BON"))</f>
        <v>0</v>
      </c>
      <c r="K932" s="19" t="n">
        <f aca="false">IF($B932="",0,SUMIFS(Ingresos!$Q$6:$Q$1505,ING_COD,$B932,ING_CLASE,"EXT"))</f>
        <v>0</v>
      </c>
      <c r="L932" s="19" t="n">
        <f aca="false">IF($B932="",0,SUMIFS(Ingresos!$Q$6:$Q$1505,ING_COD,$B932,ING_CLASE,"OTO"))</f>
        <v>0</v>
      </c>
      <c r="M932" s="19" t="n">
        <f aca="false">IF($B932="",0,SUMIFS(Ingresos!$Q$6:$Q$1505,ING_COD,$B932,ING_CLASE,"OTX"))</f>
        <v>0</v>
      </c>
      <c r="N932" s="19" t="n">
        <f aca="false">IF($B932="",0,SUMIFS(Ingresos!$Q$6:$Q$1505,ING_COD,$B932,ING_CLASE,"RETO"))</f>
        <v>0</v>
      </c>
      <c r="O932" s="19" t="n">
        <f aca="false">IF($B932="",0,SUMIFS(Ingresos!$Q$6:$Q$1505,ING_COD,$B932,ING_CLASE,"INA"))</f>
        <v>0</v>
      </c>
      <c r="P932" s="19" t="n">
        <f aca="false">G932+I932+J932+K932+L932+M932</f>
        <v>0</v>
      </c>
      <c r="Q932" s="44" t="n">
        <f aca="false">IF($F932="Activo",10,IF($F932="Cese",1,0))</f>
        <v>0</v>
      </c>
      <c r="R932" s="19" t="n">
        <f aca="false">G932*Q932</f>
        <v>0</v>
      </c>
      <c r="S932" s="19" t="n">
        <f aca="false">IF($F932="Activo",SUMIFS(I932:I941,$D932:$D941,"&lt;="&amp;Trabajadores!$N$83)+IF(PROY_BON="Sí",SUMIFS(J932:J941,$D932:$D941,"&lt;="&amp;Trabajadores!$N$83),0),IF($F932="Cese",I932+IF(PROY_BON="Sí",J932,0),0))</f>
        <v>0</v>
      </c>
      <c r="T932" s="19" t="n">
        <f aca="false">IF(OR($F932&lt;&gt;"Activo",Trabajadores!$I$83="No"),0,IF(I936=0,H932*(1+IF(PROY_BON="Sí",Trabajadores!$P$83,0))*Trabajadores!$R$83/6*(Trabajadores!$N$83&gt;=7),0)+IF(I941=0,H932*(1+IF(PROY_BON="Sí",Trabajadores!$P$83,0))*Trabajadores!$S$83/6*(Trabajadores!$N$83&gt;=12),0))</f>
        <v>0</v>
      </c>
      <c r="U932" s="19" t="n">
        <f aca="false">IF($F932="Activo",IF(Trabajadores!$J$83="Sí",L932*10,L932),IF($F932="Cese",L932,0))</f>
        <v>0</v>
      </c>
      <c r="V932" s="19" t="n">
        <f aca="false">IF(OR($F932="Activo",$F932="Cese"),M932,0)</f>
        <v>0</v>
      </c>
      <c r="W932" s="19" t="n">
        <f aca="false">IF(OR($F932="Activo",$F932="Cese"),SUM(P930:P931),0)</f>
        <v>0</v>
      </c>
      <c r="X932" s="36" t="n">
        <f aca="false">IF(OR($F932="Activo",$F932="Cese"),R932+S932+T932+U932+V932+W932,0)</f>
        <v>0</v>
      </c>
      <c r="Y932" s="19" t="n">
        <f aca="false">IF(OR($F932="Activo",$F932="Cese"),DED_FIJA,0)</f>
        <v>0</v>
      </c>
      <c r="Z932" s="36" t="n">
        <f aca="false">MAX(0,X932-Y932)</f>
        <v>0</v>
      </c>
      <c r="AA932" s="19" t="n">
        <f aca="false">IF(Z932=0,0,MAX(0,MIN(Z932,Parámetros!$G$19)-Parámetros!$F$19)*Parámetros!$E$19)</f>
        <v>0</v>
      </c>
      <c r="AB932" s="19" t="n">
        <f aca="false">IF(Z932=0,0,MAX(0,MIN(Z932,Parámetros!$G$20)-Parámetros!$F$20)*Parámetros!$E$20)</f>
        <v>0</v>
      </c>
      <c r="AC932" s="19" t="n">
        <f aca="false">IF(Z932=0,0,MAX(0,MIN(Z932,Parámetros!$G$21)-Parámetros!$F$21)*Parámetros!$E$21)</f>
        <v>0</v>
      </c>
      <c r="AD932" s="19" t="n">
        <f aca="false">IF(Z932=0,0,MAX(0,MIN(Z932,Parámetros!$G$22)-Parámetros!$F$22)*Parámetros!$E$22)</f>
        <v>0</v>
      </c>
      <c r="AE932" s="19" t="n">
        <f aca="false">IF(Z932=0,0,MAX(0,MIN(Z932,Parámetros!$G$23)-Parámetros!$F$23)*Parámetros!$E$23)</f>
        <v>0</v>
      </c>
      <c r="AF932" s="36" t="n">
        <f aca="false">SUM(AA932:AE932)</f>
        <v>0</v>
      </c>
      <c r="AG932" s="45" t="str">
        <f aca="false">IF(AM932&lt;=0,"-",INDEX(TR_TASA,MATCH(AM932,TR_DESDE,1)))</f>
        <v>-</v>
      </c>
      <c r="AH932" s="44" t="n">
        <f aca="false">IF($F932="Cese",1,IF($F932="Activo",INDEX(DIV_N,3),0))</f>
        <v>0</v>
      </c>
      <c r="AI932" s="44" t="n">
        <f aca="false">IF($F932="Cese",2,IF($F932="Activo",INDEX(DIV_HASTA,3),0))</f>
        <v>0</v>
      </c>
      <c r="AJ932" s="19" t="n">
        <f aca="false">IF(OR($F932="Activo",$F932="Cese"),SUMIFS(AV930:AV931,D930:D931,"&lt;="&amp;AI932),0)</f>
        <v>0</v>
      </c>
      <c r="AK932" s="19" t="n">
        <f aca="false">IF(OR($F932="Activo",$F932="Cese"),MAX(0,(AF932-AJ932)/AH932),0)</f>
        <v>0</v>
      </c>
      <c r="AL932" s="19" t="n">
        <f aca="false">IF(OR($F932="Activo",$F932="Cese"),K932+IF(PROY_BON="Sí",0,J932),0)</f>
        <v>0</v>
      </c>
      <c r="AM932" s="19" t="n">
        <f aca="false">IF(AL932&gt;0,MAX(0,X932+AL932-Y932),Z932)</f>
        <v>0</v>
      </c>
      <c r="AN932" s="19" t="n">
        <f aca="false">SUMPRODUCT((AM932&gt;TR_DESDE)*(AM932-TR_DESDE)*TR_INC)</f>
        <v>0</v>
      </c>
      <c r="AO932" s="19" t="n">
        <f aca="false">IF(AL932&gt;0,MAX(0,AN932-IF($F932="Cese",MAX(AF932,AJ932),AF932)),0)</f>
        <v>0</v>
      </c>
      <c r="AP932" s="46" t="n">
        <f aca="false">IF(OR($F932="Activo",$F932="Cese"),ROUND(AK932+AO932,2),0)</f>
        <v>0</v>
      </c>
      <c r="AQ932" s="19" t="n">
        <f aca="false">IF($F932="Cese",MAX(0,AJ932-AN932),0)</f>
        <v>0</v>
      </c>
      <c r="AR932" s="19" t="str">
        <f aca="false">IF($B932="","",IF(COUNTIFS(RP_COD,$B932,'Retenciones Planilla'!$E$6:$E$105,"&lt;&gt;")=0,"",SUMIFS('Retenciones Planilla'!$E$6:$E$105,RP_COD,$B932)))</f>
        <v/>
      </c>
      <c r="AS932" s="19" t="str">
        <f aca="false">IF(AR932="","",AR932-AP932)</f>
        <v/>
      </c>
      <c r="AT932" s="23" t="str">
        <f aca="false">IF($B932="","",IF(NOT(OR($F932="Activo",$F932="Cese")),IF(N(AR932)=0,"—","Revisar: sin vínculo"),IF(AR932="",IF(AP932=0,"No corresponde","Sin dato planilla"),IF(ABS(AS932)&lt;=TOL,"OK",IF(AS932&gt;0,"Retuvo de más","Retuvo de menos")))))</f>
        <v/>
      </c>
      <c r="AU932" s="19" t="n">
        <f aca="false">IF(AND(BASE_RET="Planilla (si existe)",AR932&lt;&gt;""),AR932,AP932)</f>
        <v>0</v>
      </c>
      <c r="AV932" s="19" t="n">
        <f aca="false">AU932+N932</f>
        <v>0</v>
      </c>
    </row>
    <row r="933" customFormat="false" ht="15" hidden="false" customHeight="false" outlineLevel="0" collapsed="false">
      <c r="A933" s="43" t="n">
        <v>78</v>
      </c>
      <c r="B933" s="35" t="str">
        <f aca="false">IF(Trabajadores!$B$83="","",Trabajadores!$B$83)</f>
        <v/>
      </c>
      <c r="C933" s="35" t="str">
        <f aca="false">IF($B933="","",Trabajadores!$D$83)</f>
        <v/>
      </c>
      <c r="D933" s="43" t="n">
        <v>4</v>
      </c>
      <c r="E933" s="23" t="s">
        <v>301</v>
      </c>
      <c r="F933" s="23" t="str">
        <f aca="false">IF($B933="","",IF(OR(4&lt;Trabajadores!$M$83,4&gt;Trabajadores!$N$83),"No vinculado",IF(AND(4=Trabajadores!$N$83,Trabajadores!$O$83="Sí"),"Cese","Activo")))</f>
        <v/>
      </c>
      <c r="G933" s="19" t="n">
        <f aca="false">IF($B933="",0,SUMIFS(Ingresos!$R$6:$R$1505,ING_COD,$B933,ING_CLASE,"ORD"))</f>
        <v>0</v>
      </c>
      <c r="H933" s="19" t="n">
        <f aca="false">IF($B933="",0,SUMIFS(Ingresos!$R$6:$R$1505,ING_COD,$B933,ING_CLASE,"ORD",ING_COMP,"Sí"))</f>
        <v>0</v>
      </c>
      <c r="I933" s="19" t="n">
        <f aca="false">IF($B933="",0,SUMIFS(Ingresos!$R$6:$R$1505,ING_COD,$B933,ING_CLASE,"GRA"))</f>
        <v>0</v>
      </c>
      <c r="J933" s="19" t="n">
        <f aca="false">IF($B933="",0,SUMIFS(Ingresos!$R$6:$R$1505,ING_COD,$B933,ING_CLASE,"BON"))</f>
        <v>0</v>
      </c>
      <c r="K933" s="19" t="n">
        <f aca="false">IF($B933="",0,SUMIFS(Ingresos!$R$6:$R$1505,ING_COD,$B933,ING_CLASE,"EXT"))</f>
        <v>0</v>
      </c>
      <c r="L933" s="19" t="n">
        <f aca="false">IF($B933="",0,SUMIFS(Ingresos!$R$6:$R$1505,ING_COD,$B933,ING_CLASE,"OTO"))</f>
        <v>0</v>
      </c>
      <c r="M933" s="19" t="n">
        <f aca="false">IF($B933="",0,SUMIFS(Ingresos!$R$6:$R$1505,ING_COD,$B933,ING_CLASE,"OTX"))</f>
        <v>0</v>
      </c>
      <c r="N933" s="19" t="n">
        <f aca="false">IF($B933="",0,SUMIFS(Ingresos!$R$6:$R$1505,ING_COD,$B933,ING_CLASE,"RETO"))</f>
        <v>0</v>
      </c>
      <c r="O933" s="19" t="n">
        <f aca="false">IF($B933="",0,SUMIFS(Ingresos!$R$6:$R$1505,ING_COD,$B933,ING_CLASE,"INA"))</f>
        <v>0</v>
      </c>
      <c r="P933" s="19" t="n">
        <f aca="false">G933+I933+J933+K933+L933+M933</f>
        <v>0</v>
      </c>
      <c r="Q933" s="44" t="n">
        <f aca="false">IF($F933="Activo",9,IF($F933="Cese",1,0))</f>
        <v>0</v>
      </c>
      <c r="R933" s="19" t="n">
        <f aca="false">G933*Q933</f>
        <v>0</v>
      </c>
      <c r="S933" s="19" t="n">
        <f aca="false">IF($F933="Activo",SUMIFS(I933:I941,$D933:$D941,"&lt;="&amp;Trabajadores!$N$83)+IF(PROY_BON="Sí",SUMIFS(J933:J941,$D933:$D941,"&lt;="&amp;Trabajadores!$N$83),0),IF($F933="Cese",I933+IF(PROY_BON="Sí",J933,0),0))</f>
        <v>0</v>
      </c>
      <c r="T933" s="19" t="n">
        <f aca="false">IF(OR($F933&lt;&gt;"Activo",Trabajadores!$I$83="No"),0,IF(I936=0,H933*(1+IF(PROY_BON="Sí",Trabajadores!$P$83,0))*Trabajadores!$R$83/6*(Trabajadores!$N$83&gt;=7),0)+IF(I941=0,H933*(1+IF(PROY_BON="Sí",Trabajadores!$P$83,0))*Trabajadores!$S$83/6*(Trabajadores!$N$83&gt;=12),0))</f>
        <v>0</v>
      </c>
      <c r="U933" s="19" t="n">
        <f aca="false">IF($F933="Activo",IF(Trabajadores!$J$83="Sí",L933*9,L933),IF($F933="Cese",L933,0))</f>
        <v>0</v>
      </c>
      <c r="V933" s="19" t="n">
        <f aca="false">IF(OR($F933="Activo",$F933="Cese"),M933,0)</f>
        <v>0</v>
      </c>
      <c r="W933" s="19" t="n">
        <f aca="false">IF(OR($F933="Activo",$F933="Cese"),SUM(P930:P932),0)</f>
        <v>0</v>
      </c>
      <c r="X933" s="36" t="n">
        <f aca="false">IF(OR($F933="Activo",$F933="Cese"),R933+S933+T933+U933+V933+W933,0)</f>
        <v>0</v>
      </c>
      <c r="Y933" s="19" t="n">
        <f aca="false">IF(OR($F933="Activo",$F933="Cese"),DED_FIJA,0)</f>
        <v>0</v>
      </c>
      <c r="Z933" s="36" t="n">
        <f aca="false">MAX(0,X933-Y933)</f>
        <v>0</v>
      </c>
      <c r="AA933" s="19" t="n">
        <f aca="false">IF(Z933=0,0,MAX(0,MIN(Z933,Parámetros!$G$19)-Parámetros!$F$19)*Parámetros!$E$19)</f>
        <v>0</v>
      </c>
      <c r="AB933" s="19" t="n">
        <f aca="false">IF(Z933=0,0,MAX(0,MIN(Z933,Parámetros!$G$20)-Parámetros!$F$20)*Parámetros!$E$20)</f>
        <v>0</v>
      </c>
      <c r="AC933" s="19" t="n">
        <f aca="false">IF(Z933=0,0,MAX(0,MIN(Z933,Parámetros!$G$21)-Parámetros!$F$21)*Parámetros!$E$21)</f>
        <v>0</v>
      </c>
      <c r="AD933" s="19" t="n">
        <f aca="false">IF(Z933=0,0,MAX(0,MIN(Z933,Parámetros!$G$22)-Parámetros!$F$22)*Parámetros!$E$22)</f>
        <v>0</v>
      </c>
      <c r="AE933" s="19" t="n">
        <f aca="false">IF(Z933=0,0,MAX(0,MIN(Z933,Parámetros!$G$23)-Parámetros!$F$23)*Parámetros!$E$23)</f>
        <v>0</v>
      </c>
      <c r="AF933" s="36" t="n">
        <f aca="false">SUM(AA933:AE933)</f>
        <v>0</v>
      </c>
      <c r="AG933" s="45" t="str">
        <f aca="false">IF(AM933&lt;=0,"-",INDEX(TR_TASA,MATCH(AM933,TR_DESDE,1)))</f>
        <v>-</v>
      </c>
      <c r="AH933" s="44" t="n">
        <f aca="false">IF($F933="Cese",1,IF($F933="Activo",INDEX(DIV_N,4),0))</f>
        <v>0</v>
      </c>
      <c r="AI933" s="44" t="n">
        <f aca="false">IF($F933="Cese",3,IF($F933="Activo",INDEX(DIV_HASTA,4),0))</f>
        <v>0</v>
      </c>
      <c r="AJ933" s="19" t="n">
        <f aca="false">IF(OR($F933="Activo",$F933="Cese"),SUMIFS(AV930:AV932,D930:D932,"&lt;="&amp;AI933),0)</f>
        <v>0</v>
      </c>
      <c r="AK933" s="19" t="n">
        <f aca="false">IF(OR($F933="Activo",$F933="Cese"),MAX(0,(AF933-AJ933)/AH933),0)</f>
        <v>0</v>
      </c>
      <c r="AL933" s="19" t="n">
        <f aca="false">IF(OR($F933="Activo",$F933="Cese"),K933+IF(PROY_BON="Sí",0,J933),0)</f>
        <v>0</v>
      </c>
      <c r="AM933" s="19" t="n">
        <f aca="false">IF(AL933&gt;0,MAX(0,X933+AL933-Y933),Z933)</f>
        <v>0</v>
      </c>
      <c r="AN933" s="19" t="n">
        <f aca="false">SUMPRODUCT((AM933&gt;TR_DESDE)*(AM933-TR_DESDE)*TR_INC)</f>
        <v>0</v>
      </c>
      <c r="AO933" s="19" t="n">
        <f aca="false">IF(AL933&gt;0,MAX(0,AN933-IF($F933="Cese",MAX(AF933,AJ933),AF933)),0)</f>
        <v>0</v>
      </c>
      <c r="AP933" s="46" t="n">
        <f aca="false">IF(OR($F933="Activo",$F933="Cese"),ROUND(AK933+AO933,2),0)</f>
        <v>0</v>
      </c>
      <c r="AQ933" s="19" t="n">
        <f aca="false">IF($F933="Cese",MAX(0,AJ933-AN933),0)</f>
        <v>0</v>
      </c>
      <c r="AR933" s="19" t="str">
        <f aca="false">IF($B933="","",IF(COUNTIFS(RP_COD,$B933,'Retenciones Planilla'!$F$6:$F$105,"&lt;&gt;")=0,"",SUMIFS('Retenciones Planilla'!$F$6:$F$105,RP_COD,$B933)))</f>
        <v/>
      </c>
      <c r="AS933" s="19" t="str">
        <f aca="false">IF(AR933="","",AR933-AP933)</f>
        <v/>
      </c>
      <c r="AT933" s="23" t="str">
        <f aca="false">IF($B933="","",IF(NOT(OR($F933="Activo",$F933="Cese")),IF(N(AR933)=0,"—","Revisar: sin vínculo"),IF(AR933="",IF(AP933=0,"No corresponde","Sin dato planilla"),IF(ABS(AS933)&lt;=TOL,"OK",IF(AS933&gt;0,"Retuvo de más","Retuvo de menos")))))</f>
        <v/>
      </c>
      <c r="AU933" s="19" t="n">
        <f aca="false">IF(AND(BASE_RET="Planilla (si existe)",AR933&lt;&gt;""),AR933,AP933)</f>
        <v>0</v>
      </c>
      <c r="AV933" s="19" t="n">
        <f aca="false">AU933+N933</f>
        <v>0</v>
      </c>
    </row>
    <row r="934" customFormat="false" ht="15" hidden="false" customHeight="false" outlineLevel="0" collapsed="false">
      <c r="A934" s="43" t="n">
        <v>78</v>
      </c>
      <c r="B934" s="35" t="str">
        <f aca="false">IF(Trabajadores!$B$83="","",Trabajadores!$B$83)</f>
        <v/>
      </c>
      <c r="C934" s="35" t="str">
        <f aca="false">IF($B934="","",Trabajadores!$D$83)</f>
        <v/>
      </c>
      <c r="D934" s="43" t="n">
        <v>5</v>
      </c>
      <c r="E934" s="23" t="s">
        <v>302</v>
      </c>
      <c r="F934" s="23" t="str">
        <f aca="false">IF($B934="","",IF(OR(5&lt;Trabajadores!$M$83,5&gt;Trabajadores!$N$83),"No vinculado",IF(AND(5=Trabajadores!$N$83,Trabajadores!$O$83="Sí"),"Cese","Activo")))</f>
        <v/>
      </c>
      <c r="G934" s="19" t="n">
        <f aca="false">IF($B934="",0,SUMIFS(Ingresos!$S$6:$S$1505,ING_COD,$B934,ING_CLASE,"ORD"))</f>
        <v>0</v>
      </c>
      <c r="H934" s="19" t="n">
        <f aca="false">IF($B934="",0,SUMIFS(Ingresos!$S$6:$S$1505,ING_COD,$B934,ING_CLASE,"ORD",ING_COMP,"Sí"))</f>
        <v>0</v>
      </c>
      <c r="I934" s="19" t="n">
        <f aca="false">IF($B934="",0,SUMIFS(Ingresos!$S$6:$S$1505,ING_COD,$B934,ING_CLASE,"GRA"))</f>
        <v>0</v>
      </c>
      <c r="J934" s="19" t="n">
        <f aca="false">IF($B934="",0,SUMIFS(Ingresos!$S$6:$S$1505,ING_COD,$B934,ING_CLASE,"BON"))</f>
        <v>0</v>
      </c>
      <c r="K934" s="19" t="n">
        <f aca="false">IF($B934="",0,SUMIFS(Ingresos!$S$6:$S$1505,ING_COD,$B934,ING_CLASE,"EXT"))</f>
        <v>0</v>
      </c>
      <c r="L934" s="19" t="n">
        <f aca="false">IF($B934="",0,SUMIFS(Ingresos!$S$6:$S$1505,ING_COD,$B934,ING_CLASE,"OTO"))</f>
        <v>0</v>
      </c>
      <c r="M934" s="19" t="n">
        <f aca="false">IF($B934="",0,SUMIFS(Ingresos!$S$6:$S$1505,ING_COD,$B934,ING_CLASE,"OTX"))</f>
        <v>0</v>
      </c>
      <c r="N934" s="19" t="n">
        <f aca="false">IF($B934="",0,SUMIFS(Ingresos!$S$6:$S$1505,ING_COD,$B934,ING_CLASE,"RETO"))</f>
        <v>0</v>
      </c>
      <c r="O934" s="19" t="n">
        <f aca="false">IF($B934="",0,SUMIFS(Ingresos!$S$6:$S$1505,ING_COD,$B934,ING_CLASE,"INA"))</f>
        <v>0</v>
      </c>
      <c r="P934" s="19" t="n">
        <f aca="false">G934+I934+J934+K934+L934+M934</f>
        <v>0</v>
      </c>
      <c r="Q934" s="44" t="n">
        <f aca="false">IF($F934="Activo",8,IF($F934="Cese",1,0))</f>
        <v>0</v>
      </c>
      <c r="R934" s="19" t="n">
        <f aca="false">G934*Q934</f>
        <v>0</v>
      </c>
      <c r="S934" s="19" t="n">
        <f aca="false">IF($F934="Activo",SUMIFS(I934:I941,$D934:$D941,"&lt;="&amp;Trabajadores!$N$83)+IF(PROY_BON="Sí",SUMIFS(J934:J941,$D934:$D941,"&lt;="&amp;Trabajadores!$N$83),0),IF($F934="Cese",I934+IF(PROY_BON="Sí",J934,0),0))</f>
        <v>0</v>
      </c>
      <c r="T934" s="19" t="n">
        <f aca="false">IF(OR($F934&lt;&gt;"Activo",Trabajadores!$I$83="No"),0,IF(I936=0,H934*(1+IF(PROY_BON="Sí",Trabajadores!$P$83,0))*Trabajadores!$R$83/6*(Trabajadores!$N$83&gt;=7),0)+IF(I941=0,H934*(1+IF(PROY_BON="Sí",Trabajadores!$P$83,0))*Trabajadores!$S$83/6*(Trabajadores!$N$83&gt;=12),0))</f>
        <v>0</v>
      </c>
      <c r="U934" s="19" t="n">
        <f aca="false">IF($F934="Activo",IF(Trabajadores!$J$83="Sí",L934*8,L934),IF($F934="Cese",L934,0))</f>
        <v>0</v>
      </c>
      <c r="V934" s="19" t="n">
        <f aca="false">IF(OR($F934="Activo",$F934="Cese"),M934,0)</f>
        <v>0</v>
      </c>
      <c r="W934" s="19" t="n">
        <f aca="false">IF(OR($F934="Activo",$F934="Cese"),SUM(P930:P933),0)</f>
        <v>0</v>
      </c>
      <c r="X934" s="36" t="n">
        <f aca="false">IF(OR($F934="Activo",$F934="Cese"),R934+S934+T934+U934+V934+W934,0)</f>
        <v>0</v>
      </c>
      <c r="Y934" s="19" t="n">
        <f aca="false">IF(OR($F934="Activo",$F934="Cese"),DED_FIJA,0)</f>
        <v>0</v>
      </c>
      <c r="Z934" s="36" t="n">
        <f aca="false">MAX(0,X934-Y934)</f>
        <v>0</v>
      </c>
      <c r="AA934" s="19" t="n">
        <f aca="false">IF(Z934=0,0,MAX(0,MIN(Z934,Parámetros!$G$19)-Parámetros!$F$19)*Parámetros!$E$19)</f>
        <v>0</v>
      </c>
      <c r="AB934" s="19" t="n">
        <f aca="false">IF(Z934=0,0,MAX(0,MIN(Z934,Parámetros!$G$20)-Parámetros!$F$20)*Parámetros!$E$20)</f>
        <v>0</v>
      </c>
      <c r="AC934" s="19" t="n">
        <f aca="false">IF(Z934=0,0,MAX(0,MIN(Z934,Parámetros!$G$21)-Parámetros!$F$21)*Parámetros!$E$21)</f>
        <v>0</v>
      </c>
      <c r="AD934" s="19" t="n">
        <f aca="false">IF(Z934=0,0,MAX(0,MIN(Z934,Parámetros!$G$22)-Parámetros!$F$22)*Parámetros!$E$22)</f>
        <v>0</v>
      </c>
      <c r="AE934" s="19" t="n">
        <f aca="false">IF(Z934=0,0,MAX(0,MIN(Z934,Parámetros!$G$23)-Parámetros!$F$23)*Parámetros!$E$23)</f>
        <v>0</v>
      </c>
      <c r="AF934" s="36" t="n">
        <f aca="false">SUM(AA934:AE934)</f>
        <v>0</v>
      </c>
      <c r="AG934" s="45" t="str">
        <f aca="false">IF(AM934&lt;=0,"-",INDEX(TR_TASA,MATCH(AM934,TR_DESDE,1)))</f>
        <v>-</v>
      </c>
      <c r="AH934" s="44" t="n">
        <f aca="false">IF($F934="Cese",1,IF($F934="Activo",INDEX(DIV_N,5),0))</f>
        <v>0</v>
      </c>
      <c r="AI934" s="44" t="n">
        <f aca="false">IF($F934="Cese",4,IF($F934="Activo",INDEX(DIV_HASTA,5),0))</f>
        <v>0</v>
      </c>
      <c r="AJ934" s="19" t="n">
        <f aca="false">IF(OR($F934="Activo",$F934="Cese"),SUMIFS(AV930:AV933,D930:D933,"&lt;="&amp;AI934),0)</f>
        <v>0</v>
      </c>
      <c r="AK934" s="19" t="n">
        <f aca="false">IF(OR($F934="Activo",$F934="Cese"),MAX(0,(AF934-AJ934)/AH934),0)</f>
        <v>0</v>
      </c>
      <c r="AL934" s="19" t="n">
        <f aca="false">IF(OR($F934="Activo",$F934="Cese"),K934+IF(PROY_BON="Sí",0,J934),0)</f>
        <v>0</v>
      </c>
      <c r="AM934" s="19" t="n">
        <f aca="false">IF(AL934&gt;0,MAX(0,X934+AL934-Y934),Z934)</f>
        <v>0</v>
      </c>
      <c r="AN934" s="19" t="n">
        <f aca="false">SUMPRODUCT((AM934&gt;TR_DESDE)*(AM934-TR_DESDE)*TR_INC)</f>
        <v>0</v>
      </c>
      <c r="AO934" s="19" t="n">
        <f aca="false">IF(AL934&gt;0,MAX(0,AN934-IF($F934="Cese",MAX(AF934,AJ934),AF934)),0)</f>
        <v>0</v>
      </c>
      <c r="AP934" s="46" t="n">
        <f aca="false">IF(OR($F934="Activo",$F934="Cese"),ROUND(AK934+AO934,2),0)</f>
        <v>0</v>
      </c>
      <c r="AQ934" s="19" t="n">
        <f aca="false">IF($F934="Cese",MAX(0,AJ934-AN934),0)</f>
        <v>0</v>
      </c>
      <c r="AR934" s="19" t="str">
        <f aca="false">IF($B934="","",IF(COUNTIFS(RP_COD,$B934,'Retenciones Planilla'!$G$6:$G$105,"&lt;&gt;")=0,"",SUMIFS('Retenciones Planilla'!$G$6:$G$105,RP_COD,$B934)))</f>
        <v/>
      </c>
      <c r="AS934" s="19" t="str">
        <f aca="false">IF(AR934="","",AR934-AP934)</f>
        <v/>
      </c>
      <c r="AT934" s="23" t="str">
        <f aca="false">IF($B934="","",IF(NOT(OR($F934="Activo",$F934="Cese")),IF(N(AR934)=0,"—","Revisar: sin vínculo"),IF(AR934="",IF(AP934=0,"No corresponde","Sin dato planilla"),IF(ABS(AS934)&lt;=TOL,"OK",IF(AS934&gt;0,"Retuvo de más","Retuvo de menos")))))</f>
        <v/>
      </c>
      <c r="AU934" s="19" t="n">
        <f aca="false">IF(AND(BASE_RET="Planilla (si existe)",AR934&lt;&gt;""),AR934,AP934)</f>
        <v>0</v>
      </c>
      <c r="AV934" s="19" t="n">
        <f aca="false">AU934+N934</f>
        <v>0</v>
      </c>
    </row>
    <row r="935" customFormat="false" ht="15" hidden="false" customHeight="false" outlineLevel="0" collapsed="false">
      <c r="A935" s="43" t="n">
        <v>78</v>
      </c>
      <c r="B935" s="35" t="str">
        <f aca="false">IF(Trabajadores!$B$83="","",Trabajadores!$B$83)</f>
        <v/>
      </c>
      <c r="C935" s="35" t="str">
        <f aca="false">IF($B935="","",Trabajadores!$D$83)</f>
        <v/>
      </c>
      <c r="D935" s="43" t="n">
        <v>6</v>
      </c>
      <c r="E935" s="23" t="s">
        <v>303</v>
      </c>
      <c r="F935" s="23" t="str">
        <f aca="false">IF($B935="","",IF(OR(6&lt;Trabajadores!$M$83,6&gt;Trabajadores!$N$83),"No vinculado",IF(AND(6=Trabajadores!$N$83,Trabajadores!$O$83="Sí"),"Cese","Activo")))</f>
        <v/>
      </c>
      <c r="G935" s="19" t="n">
        <f aca="false">IF($B935="",0,SUMIFS(Ingresos!$T$6:$T$1505,ING_COD,$B935,ING_CLASE,"ORD"))</f>
        <v>0</v>
      </c>
      <c r="H935" s="19" t="n">
        <f aca="false">IF($B935="",0,SUMIFS(Ingresos!$T$6:$T$1505,ING_COD,$B935,ING_CLASE,"ORD",ING_COMP,"Sí"))</f>
        <v>0</v>
      </c>
      <c r="I935" s="19" t="n">
        <f aca="false">IF($B935="",0,SUMIFS(Ingresos!$T$6:$T$1505,ING_COD,$B935,ING_CLASE,"GRA"))</f>
        <v>0</v>
      </c>
      <c r="J935" s="19" t="n">
        <f aca="false">IF($B935="",0,SUMIFS(Ingresos!$T$6:$T$1505,ING_COD,$B935,ING_CLASE,"BON"))</f>
        <v>0</v>
      </c>
      <c r="K935" s="19" t="n">
        <f aca="false">IF($B935="",0,SUMIFS(Ingresos!$T$6:$T$1505,ING_COD,$B935,ING_CLASE,"EXT"))</f>
        <v>0</v>
      </c>
      <c r="L935" s="19" t="n">
        <f aca="false">IF($B935="",0,SUMIFS(Ingresos!$T$6:$T$1505,ING_COD,$B935,ING_CLASE,"OTO"))</f>
        <v>0</v>
      </c>
      <c r="M935" s="19" t="n">
        <f aca="false">IF($B935="",0,SUMIFS(Ingresos!$T$6:$T$1505,ING_COD,$B935,ING_CLASE,"OTX"))</f>
        <v>0</v>
      </c>
      <c r="N935" s="19" t="n">
        <f aca="false">IF($B935="",0,SUMIFS(Ingresos!$T$6:$T$1505,ING_COD,$B935,ING_CLASE,"RETO"))</f>
        <v>0</v>
      </c>
      <c r="O935" s="19" t="n">
        <f aca="false">IF($B935="",0,SUMIFS(Ingresos!$T$6:$T$1505,ING_COD,$B935,ING_CLASE,"INA"))</f>
        <v>0</v>
      </c>
      <c r="P935" s="19" t="n">
        <f aca="false">G935+I935+J935+K935+L935+M935</f>
        <v>0</v>
      </c>
      <c r="Q935" s="44" t="n">
        <f aca="false">IF($F935="Activo",7,IF($F935="Cese",1,0))</f>
        <v>0</v>
      </c>
      <c r="R935" s="19" t="n">
        <f aca="false">G935*Q935</f>
        <v>0</v>
      </c>
      <c r="S935" s="19" t="n">
        <f aca="false">IF($F935="Activo",SUMIFS(I935:I941,$D935:$D941,"&lt;="&amp;Trabajadores!$N$83)+IF(PROY_BON="Sí",SUMIFS(J935:J941,$D935:$D941,"&lt;="&amp;Trabajadores!$N$83),0),IF($F935="Cese",I935+IF(PROY_BON="Sí",J935,0),0))</f>
        <v>0</v>
      </c>
      <c r="T935" s="19" t="n">
        <f aca="false">IF(OR($F935&lt;&gt;"Activo",Trabajadores!$I$83="No"),0,IF(I936=0,H935*(1+IF(PROY_BON="Sí",Trabajadores!$P$83,0))*Trabajadores!$R$83/6*(Trabajadores!$N$83&gt;=7),0)+IF(I941=0,H935*(1+IF(PROY_BON="Sí",Trabajadores!$P$83,0))*Trabajadores!$S$83/6*(Trabajadores!$N$83&gt;=12),0))</f>
        <v>0</v>
      </c>
      <c r="U935" s="19" t="n">
        <f aca="false">IF($F935="Activo",IF(Trabajadores!$J$83="Sí",L935*7,L935),IF($F935="Cese",L935,0))</f>
        <v>0</v>
      </c>
      <c r="V935" s="19" t="n">
        <f aca="false">IF(OR($F935="Activo",$F935="Cese"),M935,0)</f>
        <v>0</v>
      </c>
      <c r="W935" s="19" t="n">
        <f aca="false">IF(OR($F935="Activo",$F935="Cese"),SUM(P930:P934),0)</f>
        <v>0</v>
      </c>
      <c r="X935" s="36" t="n">
        <f aca="false">IF(OR($F935="Activo",$F935="Cese"),R935+S935+T935+U935+V935+W935,0)</f>
        <v>0</v>
      </c>
      <c r="Y935" s="19" t="n">
        <f aca="false">IF(OR($F935="Activo",$F935="Cese"),DED_FIJA,0)</f>
        <v>0</v>
      </c>
      <c r="Z935" s="36" t="n">
        <f aca="false">MAX(0,X935-Y935)</f>
        <v>0</v>
      </c>
      <c r="AA935" s="19" t="n">
        <f aca="false">IF(Z935=0,0,MAX(0,MIN(Z935,Parámetros!$G$19)-Parámetros!$F$19)*Parámetros!$E$19)</f>
        <v>0</v>
      </c>
      <c r="AB935" s="19" t="n">
        <f aca="false">IF(Z935=0,0,MAX(0,MIN(Z935,Parámetros!$G$20)-Parámetros!$F$20)*Parámetros!$E$20)</f>
        <v>0</v>
      </c>
      <c r="AC935" s="19" t="n">
        <f aca="false">IF(Z935=0,0,MAX(0,MIN(Z935,Parámetros!$G$21)-Parámetros!$F$21)*Parámetros!$E$21)</f>
        <v>0</v>
      </c>
      <c r="AD935" s="19" t="n">
        <f aca="false">IF(Z935=0,0,MAX(0,MIN(Z935,Parámetros!$G$22)-Parámetros!$F$22)*Parámetros!$E$22)</f>
        <v>0</v>
      </c>
      <c r="AE935" s="19" t="n">
        <f aca="false">IF(Z935=0,0,MAX(0,MIN(Z935,Parámetros!$G$23)-Parámetros!$F$23)*Parámetros!$E$23)</f>
        <v>0</v>
      </c>
      <c r="AF935" s="36" t="n">
        <f aca="false">SUM(AA935:AE935)</f>
        <v>0</v>
      </c>
      <c r="AG935" s="45" t="str">
        <f aca="false">IF(AM935&lt;=0,"-",INDEX(TR_TASA,MATCH(AM935,TR_DESDE,1)))</f>
        <v>-</v>
      </c>
      <c r="AH935" s="44" t="n">
        <f aca="false">IF($F935="Cese",1,IF($F935="Activo",INDEX(DIV_N,6),0))</f>
        <v>0</v>
      </c>
      <c r="AI935" s="44" t="n">
        <f aca="false">IF($F935="Cese",5,IF($F935="Activo",INDEX(DIV_HASTA,6),0))</f>
        <v>0</v>
      </c>
      <c r="AJ935" s="19" t="n">
        <f aca="false">IF(OR($F935="Activo",$F935="Cese"),SUMIFS(AV930:AV934,D930:D934,"&lt;="&amp;AI935),0)</f>
        <v>0</v>
      </c>
      <c r="AK935" s="19" t="n">
        <f aca="false">IF(OR($F935="Activo",$F935="Cese"),MAX(0,(AF935-AJ935)/AH935),0)</f>
        <v>0</v>
      </c>
      <c r="AL935" s="19" t="n">
        <f aca="false">IF(OR($F935="Activo",$F935="Cese"),K935+IF(PROY_BON="Sí",0,J935),0)</f>
        <v>0</v>
      </c>
      <c r="AM935" s="19" t="n">
        <f aca="false">IF(AL935&gt;0,MAX(0,X935+AL935-Y935),Z935)</f>
        <v>0</v>
      </c>
      <c r="AN935" s="19" t="n">
        <f aca="false">SUMPRODUCT((AM935&gt;TR_DESDE)*(AM935-TR_DESDE)*TR_INC)</f>
        <v>0</v>
      </c>
      <c r="AO935" s="19" t="n">
        <f aca="false">IF(AL935&gt;0,MAX(0,AN935-IF($F935="Cese",MAX(AF935,AJ935),AF935)),0)</f>
        <v>0</v>
      </c>
      <c r="AP935" s="46" t="n">
        <f aca="false">IF(OR($F935="Activo",$F935="Cese"),ROUND(AK935+AO935,2),0)</f>
        <v>0</v>
      </c>
      <c r="AQ935" s="19" t="n">
        <f aca="false">IF($F935="Cese",MAX(0,AJ935-AN935),0)</f>
        <v>0</v>
      </c>
      <c r="AR935" s="19" t="str">
        <f aca="false">IF($B935="","",IF(COUNTIFS(RP_COD,$B935,'Retenciones Planilla'!$H$6:$H$105,"&lt;&gt;")=0,"",SUMIFS('Retenciones Planilla'!$H$6:$H$105,RP_COD,$B935)))</f>
        <v/>
      </c>
      <c r="AS935" s="19" t="str">
        <f aca="false">IF(AR935="","",AR935-AP935)</f>
        <v/>
      </c>
      <c r="AT935" s="23" t="str">
        <f aca="false">IF($B935="","",IF(NOT(OR($F935="Activo",$F935="Cese")),IF(N(AR935)=0,"—","Revisar: sin vínculo"),IF(AR935="",IF(AP935=0,"No corresponde","Sin dato planilla"),IF(ABS(AS935)&lt;=TOL,"OK",IF(AS935&gt;0,"Retuvo de más","Retuvo de menos")))))</f>
        <v/>
      </c>
      <c r="AU935" s="19" t="n">
        <f aca="false">IF(AND(BASE_RET="Planilla (si existe)",AR935&lt;&gt;""),AR935,AP935)</f>
        <v>0</v>
      </c>
      <c r="AV935" s="19" t="n">
        <f aca="false">AU935+N935</f>
        <v>0</v>
      </c>
    </row>
    <row r="936" customFormat="false" ht="15" hidden="false" customHeight="false" outlineLevel="0" collapsed="false">
      <c r="A936" s="43" t="n">
        <v>78</v>
      </c>
      <c r="B936" s="35" t="str">
        <f aca="false">IF(Trabajadores!$B$83="","",Trabajadores!$B$83)</f>
        <v/>
      </c>
      <c r="C936" s="35" t="str">
        <f aca="false">IF($B936="","",Trabajadores!$D$83)</f>
        <v/>
      </c>
      <c r="D936" s="43" t="n">
        <v>7</v>
      </c>
      <c r="E936" s="23" t="s">
        <v>304</v>
      </c>
      <c r="F936" s="23" t="str">
        <f aca="false">IF($B936="","",IF(OR(7&lt;Trabajadores!$M$83,7&gt;Trabajadores!$N$83),"No vinculado",IF(AND(7=Trabajadores!$N$83,Trabajadores!$O$83="Sí"),"Cese","Activo")))</f>
        <v/>
      </c>
      <c r="G936" s="19" t="n">
        <f aca="false">IF($B936="",0,SUMIFS(Ingresos!$U$6:$U$1505,ING_COD,$B936,ING_CLASE,"ORD"))</f>
        <v>0</v>
      </c>
      <c r="H936" s="19" t="n">
        <f aca="false">IF($B936="",0,SUMIFS(Ingresos!$U$6:$U$1505,ING_COD,$B936,ING_CLASE,"ORD",ING_COMP,"Sí"))</f>
        <v>0</v>
      </c>
      <c r="I936" s="19" t="n">
        <f aca="false">IF($B936="",0,SUMIFS(Ingresos!$U$6:$U$1505,ING_COD,$B936,ING_CLASE,"GRA"))</f>
        <v>0</v>
      </c>
      <c r="J936" s="19" t="n">
        <f aca="false">IF($B936="",0,SUMIFS(Ingresos!$U$6:$U$1505,ING_COD,$B936,ING_CLASE,"BON"))</f>
        <v>0</v>
      </c>
      <c r="K936" s="19" t="n">
        <f aca="false">IF($B936="",0,SUMIFS(Ingresos!$U$6:$U$1505,ING_COD,$B936,ING_CLASE,"EXT"))</f>
        <v>0</v>
      </c>
      <c r="L936" s="19" t="n">
        <f aca="false">IF($B936="",0,SUMIFS(Ingresos!$U$6:$U$1505,ING_COD,$B936,ING_CLASE,"OTO"))</f>
        <v>0</v>
      </c>
      <c r="M936" s="19" t="n">
        <f aca="false">IF($B936="",0,SUMIFS(Ingresos!$U$6:$U$1505,ING_COD,$B936,ING_CLASE,"OTX"))</f>
        <v>0</v>
      </c>
      <c r="N936" s="19" t="n">
        <f aca="false">IF($B936="",0,SUMIFS(Ingresos!$U$6:$U$1505,ING_COD,$B936,ING_CLASE,"RETO"))</f>
        <v>0</v>
      </c>
      <c r="O936" s="19" t="n">
        <f aca="false">IF($B936="",0,SUMIFS(Ingresos!$U$6:$U$1505,ING_COD,$B936,ING_CLASE,"INA"))</f>
        <v>0</v>
      </c>
      <c r="P936" s="19" t="n">
        <f aca="false">G936+I936+J936+K936+L936+M936</f>
        <v>0</v>
      </c>
      <c r="Q936" s="44" t="n">
        <f aca="false">IF($F936="Activo",6,IF($F936="Cese",1,0))</f>
        <v>0</v>
      </c>
      <c r="R936" s="19" t="n">
        <f aca="false">G936*Q936</f>
        <v>0</v>
      </c>
      <c r="S936" s="19" t="n">
        <f aca="false">IF($F936="Activo",SUMIFS(I936:I941,$D936:$D941,"&lt;="&amp;Trabajadores!$N$83)+IF(PROY_BON="Sí",SUMIFS(J936:J941,$D936:$D941,"&lt;="&amp;Trabajadores!$N$83),0),IF($F936="Cese",I936+IF(PROY_BON="Sí",J936,0),0))</f>
        <v>0</v>
      </c>
      <c r="T936" s="19" t="n">
        <f aca="false">IF(OR($F936&lt;&gt;"Activo",Trabajadores!$I$83="No"),0,IF(I941=0,H936*(1+IF(PROY_BON="Sí",Trabajadores!$P$83,0))*Trabajadores!$S$83/6*(Trabajadores!$N$83&gt;=12),0))</f>
        <v>0</v>
      </c>
      <c r="U936" s="19" t="n">
        <f aca="false">IF($F936="Activo",IF(Trabajadores!$J$83="Sí",L936*6,L936),IF($F936="Cese",L936,0))</f>
        <v>0</v>
      </c>
      <c r="V936" s="19" t="n">
        <f aca="false">IF(OR($F936="Activo",$F936="Cese"),M936,0)</f>
        <v>0</v>
      </c>
      <c r="W936" s="19" t="n">
        <f aca="false">IF(OR($F936="Activo",$F936="Cese"),SUM(P930:P935),0)</f>
        <v>0</v>
      </c>
      <c r="X936" s="36" t="n">
        <f aca="false">IF(OR($F936="Activo",$F936="Cese"),R936+S936+T936+U936+V936+W936,0)</f>
        <v>0</v>
      </c>
      <c r="Y936" s="19" t="n">
        <f aca="false">IF(OR($F936="Activo",$F936="Cese"),DED_FIJA,0)</f>
        <v>0</v>
      </c>
      <c r="Z936" s="36" t="n">
        <f aca="false">MAX(0,X936-Y936)</f>
        <v>0</v>
      </c>
      <c r="AA936" s="19" t="n">
        <f aca="false">IF(Z936=0,0,MAX(0,MIN(Z936,Parámetros!$G$19)-Parámetros!$F$19)*Parámetros!$E$19)</f>
        <v>0</v>
      </c>
      <c r="AB936" s="19" t="n">
        <f aca="false">IF(Z936=0,0,MAX(0,MIN(Z936,Parámetros!$G$20)-Parámetros!$F$20)*Parámetros!$E$20)</f>
        <v>0</v>
      </c>
      <c r="AC936" s="19" t="n">
        <f aca="false">IF(Z936=0,0,MAX(0,MIN(Z936,Parámetros!$G$21)-Parámetros!$F$21)*Parámetros!$E$21)</f>
        <v>0</v>
      </c>
      <c r="AD936" s="19" t="n">
        <f aca="false">IF(Z936=0,0,MAX(0,MIN(Z936,Parámetros!$G$22)-Parámetros!$F$22)*Parámetros!$E$22)</f>
        <v>0</v>
      </c>
      <c r="AE936" s="19" t="n">
        <f aca="false">IF(Z936=0,0,MAX(0,MIN(Z936,Parámetros!$G$23)-Parámetros!$F$23)*Parámetros!$E$23)</f>
        <v>0</v>
      </c>
      <c r="AF936" s="36" t="n">
        <f aca="false">SUM(AA936:AE936)</f>
        <v>0</v>
      </c>
      <c r="AG936" s="45" t="str">
        <f aca="false">IF(AM936&lt;=0,"-",INDEX(TR_TASA,MATCH(AM936,TR_DESDE,1)))</f>
        <v>-</v>
      </c>
      <c r="AH936" s="44" t="n">
        <f aca="false">IF($F936="Cese",1,IF($F936="Activo",INDEX(DIV_N,7),0))</f>
        <v>0</v>
      </c>
      <c r="AI936" s="44" t="n">
        <f aca="false">IF($F936="Cese",6,IF($F936="Activo",INDEX(DIV_HASTA,7),0))</f>
        <v>0</v>
      </c>
      <c r="AJ936" s="19" t="n">
        <f aca="false">IF(OR($F936="Activo",$F936="Cese"),SUMIFS(AV930:AV935,D930:D935,"&lt;="&amp;AI936),0)</f>
        <v>0</v>
      </c>
      <c r="AK936" s="19" t="n">
        <f aca="false">IF(OR($F936="Activo",$F936="Cese"),MAX(0,(AF936-AJ936)/AH936),0)</f>
        <v>0</v>
      </c>
      <c r="AL936" s="19" t="n">
        <f aca="false">IF(OR($F936="Activo",$F936="Cese"),K936+IF(PROY_BON="Sí",0,J936),0)</f>
        <v>0</v>
      </c>
      <c r="AM936" s="19" t="n">
        <f aca="false">IF(AL936&gt;0,MAX(0,X936+AL936-Y936),Z936)</f>
        <v>0</v>
      </c>
      <c r="AN936" s="19" t="n">
        <f aca="false">SUMPRODUCT((AM936&gt;TR_DESDE)*(AM936-TR_DESDE)*TR_INC)</f>
        <v>0</v>
      </c>
      <c r="AO936" s="19" t="n">
        <f aca="false">IF(AL936&gt;0,MAX(0,AN936-IF($F936="Cese",MAX(AF936,AJ936),AF936)),0)</f>
        <v>0</v>
      </c>
      <c r="AP936" s="46" t="n">
        <f aca="false">IF(OR($F936="Activo",$F936="Cese"),ROUND(AK936+AO936,2),0)</f>
        <v>0</v>
      </c>
      <c r="AQ936" s="19" t="n">
        <f aca="false">IF($F936="Cese",MAX(0,AJ936-AN936),0)</f>
        <v>0</v>
      </c>
      <c r="AR936" s="19" t="str">
        <f aca="false">IF($B936="","",IF(COUNTIFS(RP_COD,$B936,'Retenciones Planilla'!$I$6:$I$105,"&lt;&gt;")=0,"",SUMIFS('Retenciones Planilla'!$I$6:$I$105,RP_COD,$B936)))</f>
        <v/>
      </c>
      <c r="AS936" s="19" t="str">
        <f aca="false">IF(AR936="","",AR936-AP936)</f>
        <v/>
      </c>
      <c r="AT936" s="23" t="str">
        <f aca="false">IF($B936="","",IF(NOT(OR($F936="Activo",$F936="Cese")),IF(N(AR936)=0,"—","Revisar: sin vínculo"),IF(AR936="",IF(AP936=0,"No corresponde","Sin dato planilla"),IF(ABS(AS936)&lt;=TOL,"OK",IF(AS936&gt;0,"Retuvo de más","Retuvo de menos")))))</f>
        <v/>
      </c>
      <c r="AU936" s="19" t="n">
        <f aca="false">IF(AND(BASE_RET="Planilla (si existe)",AR936&lt;&gt;""),AR936,AP936)</f>
        <v>0</v>
      </c>
      <c r="AV936" s="19" t="n">
        <f aca="false">AU936+N936</f>
        <v>0</v>
      </c>
    </row>
    <row r="937" customFormat="false" ht="15" hidden="false" customHeight="false" outlineLevel="0" collapsed="false">
      <c r="A937" s="43" t="n">
        <v>78</v>
      </c>
      <c r="B937" s="35" t="str">
        <f aca="false">IF(Trabajadores!$B$83="","",Trabajadores!$B$83)</f>
        <v/>
      </c>
      <c r="C937" s="35" t="str">
        <f aca="false">IF($B937="","",Trabajadores!$D$83)</f>
        <v/>
      </c>
      <c r="D937" s="43" t="n">
        <v>8</v>
      </c>
      <c r="E937" s="23" t="s">
        <v>305</v>
      </c>
      <c r="F937" s="23" t="str">
        <f aca="false">IF($B937="","",IF(OR(8&lt;Trabajadores!$M$83,8&gt;Trabajadores!$N$83),"No vinculado",IF(AND(8=Trabajadores!$N$83,Trabajadores!$O$83="Sí"),"Cese","Activo")))</f>
        <v/>
      </c>
      <c r="G937" s="19" t="n">
        <f aca="false">IF($B937="",0,SUMIFS(Ingresos!$V$6:$V$1505,ING_COD,$B937,ING_CLASE,"ORD"))</f>
        <v>0</v>
      </c>
      <c r="H937" s="19" t="n">
        <f aca="false">IF($B937="",0,SUMIFS(Ingresos!$V$6:$V$1505,ING_COD,$B937,ING_CLASE,"ORD",ING_COMP,"Sí"))</f>
        <v>0</v>
      </c>
      <c r="I937" s="19" t="n">
        <f aca="false">IF($B937="",0,SUMIFS(Ingresos!$V$6:$V$1505,ING_COD,$B937,ING_CLASE,"GRA"))</f>
        <v>0</v>
      </c>
      <c r="J937" s="19" t="n">
        <f aca="false">IF($B937="",0,SUMIFS(Ingresos!$V$6:$V$1505,ING_COD,$B937,ING_CLASE,"BON"))</f>
        <v>0</v>
      </c>
      <c r="K937" s="19" t="n">
        <f aca="false">IF($B937="",0,SUMIFS(Ingresos!$V$6:$V$1505,ING_COD,$B937,ING_CLASE,"EXT"))</f>
        <v>0</v>
      </c>
      <c r="L937" s="19" t="n">
        <f aca="false">IF($B937="",0,SUMIFS(Ingresos!$V$6:$V$1505,ING_COD,$B937,ING_CLASE,"OTO"))</f>
        <v>0</v>
      </c>
      <c r="M937" s="19" t="n">
        <f aca="false">IF($B937="",0,SUMIFS(Ingresos!$V$6:$V$1505,ING_COD,$B937,ING_CLASE,"OTX"))</f>
        <v>0</v>
      </c>
      <c r="N937" s="19" t="n">
        <f aca="false">IF($B937="",0,SUMIFS(Ingresos!$V$6:$V$1505,ING_COD,$B937,ING_CLASE,"RETO"))</f>
        <v>0</v>
      </c>
      <c r="O937" s="19" t="n">
        <f aca="false">IF($B937="",0,SUMIFS(Ingresos!$V$6:$V$1505,ING_COD,$B937,ING_CLASE,"INA"))</f>
        <v>0</v>
      </c>
      <c r="P937" s="19" t="n">
        <f aca="false">G937+I937+J937+K937+L937+M937</f>
        <v>0</v>
      </c>
      <c r="Q937" s="44" t="n">
        <f aca="false">IF($F937="Activo",5,IF($F937="Cese",1,0))</f>
        <v>0</v>
      </c>
      <c r="R937" s="19" t="n">
        <f aca="false">G937*Q937</f>
        <v>0</v>
      </c>
      <c r="S937" s="19" t="n">
        <f aca="false">IF($F937="Activo",SUMIFS(I937:I941,$D937:$D941,"&lt;="&amp;Trabajadores!$N$83)+IF(PROY_BON="Sí",SUMIFS(J937:J941,$D937:$D941,"&lt;="&amp;Trabajadores!$N$83),0),IF($F937="Cese",I937+IF(PROY_BON="Sí",J937,0),0))</f>
        <v>0</v>
      </c>
      <c r="T937" s="19" t="n">
        <f aca="false">IF(OR($F937&lt;&gt;"Activo",Trabajadores!$I$83="No"),0,IF(I941=0,H937*(1+IF(PROY_BON="Sí",Trabajadores!$P$83,0))*Trabajadores!$S$83/6*(Trabajadores!$N$83&gt;=12),0))</f>
        <v>0</v>
      </c>
      <c r="U937" s="19" t="n">
        <f aca="false">IF($F937="Activo",IF(Trabajadores!$J$83="Sí",L937*5,L937),IF($F937="Cese",L937,0))</f>
        <v>0</v>
      </c>
      <c r="V937" s="19" t="n">
        <f aca="false">IF(OR($F937="Activo",$F937="Cese"),M937,0)</f>
        <v>0</v>
      </c>
      <c r="W937" s="19" t="n">
        <f aca="false">IF(OR($F937="Activo",$F937="Cese"),SUM(P930:P936),0)</f>
        <v>0</v>
      </c>
      <c r="X937" s="36" t="n">
        <f aca="false">IF(OR($F937="Activo",$F937="Cese"),R937+S937+T937+U937+V937+W937,0)</f>
        <v>0</v>
      </c>
      <c r="Y937" s="19" t="n">
        <f aca="false">IF(OR($F937="Activo",$F937="Cese"),DED_FIJA,0)</f>
        <v>0</v>
      </c>
      <c r="Z937" s="36" t="n">
        <f aca="false">MAX(0,X937-Y937)</f>
        <v>0</v>
      </c>
      <c r="AA937" s="19" t="n">
        <f aca="false">IF(Z937=0,0,MAX(0,MIN(Z937,Parámetros!$G$19)-Parámetros!$F$19)*Parámetros!$E$19)</f>
        <v>0</v>
      </c>
      <c r="AB937" s="19" t="n">
        <f aca="false">IF(Z937=0,0,MAX(0,MIN(Z937,Parámetros!$G$20)-Parámetros!$F$20)*Parámetros!$E$20)</f>
        <v>0</v>
      </c>
      <c r="AC937" s="19" t="n">
        <f aca="false">IF(Z937=0,0,MAX(0,MIN(Z937,Parámetros!$G$21)-Parámetros!$F$21)*Parámetros!$E$21)</f>
        <v>0</v>
      </c>
      <c r="AD937" s="19" t="n">
        <f aca="false">IF(Z937=0,0,MAX(0,MIN(Z937,Parámetros!$G$22)-Parámetros!$F$22)*Parámetros!$E$22)</f>
        <v>0</v>
      </c>
      <c r="AE937" s="19" t="n">
        <f aca="false">IF(Z937=0,0,MAX(0,MIN(Z937,Parámetros!$G$23)-Parámetros!$F$23)*Parámetros!$E$23)</f>
        <v>0</v>
      </c>
      <c r="AF937" s="36" t="n">
        <f aca="false">SUM(AA937:AE937)</f>
        <v>0</v>
      </c>
      <c r="AG937" s="45" t="str">
        <f aca="false">IF(AM937&lt;=0,"-",INDEX(TR_TASA,MATCH(AM937,TR_DESDE,1)))</f>
        <v>-</v>
      </c>
      <c r="AH937" s="44" t="n">
        <f aca="false">IF($F937="Cese",1,IF($F937="Activo",INDEX(DIV_N,8),0))</f>
        <v>0</v>
      </c>
      <c r="AI937" s="44" t="n">
        <f aca="false">IF($F937="Cese",7,IF($F937="Activo",INDEX(DIV_HASTA,8),0))</f>
        <v>0</v>
      </c>
      <c r="AJ937" s="19" t="n">
        <f aca="false">IF(OR($F937="Activo",$F937="Cese"),SUMIFS(AV930:AV936,D930:D936,"&lt;="&amp;AI937),0)</f>
        <v>0</v>
      </c>
      <c r="AK937" s="19" t="n">
        <f aca="false">IF(OR($F937="Activo",$F937="Cese"),MAX(0,(AF937-AJ937)/AH937),0)</f>
        <v>0</v>
      </c>
      <c r="AL937" s="19" t="n">
        <f aca="false">IF(OR($F937="Activo",$F937="Cese"),K937+IF(PROY_BON="Sí",0,J937),0)</f>
        <v>0</v>
      </c>
      <c r="AM937" s="19" t="n">
        <f aca="false">IF(AL937&gt;0,MAX(0,X937+AL937-Y937),Z937)</f>
        <v>0</v>
      </c>
      <c r="AN937" s="19" t="n">
        <f aca="false">SUMPRODUCT((AM937&gt;TR_DESDE)*(AM937-TR_DESDE)*TR_INC)</f>
        <v>0</v>
      </c>
      <c r="AO937" s="19" t="n">
        <f aca="false">IF(AL937&gt;0,MAX(0,AN937-IF($F937="Cese",MAX(AF937,AJ937),AF937)),0)</f>
        <v>0</v>
      </c>
      <c r="AP937" s="46" t="n">
        <f aca="false">IF(OR($F937="Activo",$F937="Cese"),ROUND(AK937+AO937,2),0)</f>
        <v>0</v>
      </c>
      <c r="AQ937" s="19" t="n">
        <f aca="false">IF($F937="Cese",MAX(0,AJ937-AN937),0)</f>
        <v>0</v>
      </c>
      <c r="AR937" s="19" t="str">
        <f aca="false">IF($B937="","",IF(COUNTIFS(RP_COD,$B937,'Retenciones Planilla'!$J$6:$J$105,"&lt;&gt;")=0,"",SUMIFS('Retenciones Planilla'!$J$6:$J$105,RP_COD,$B937)))</f>
        <v/>
      </c>
      <c r="AS937" s="19" t="str">
        <f aca="false">IF(AR937="","",AR937-AP937)</f>
        <v/>
      </c>
      <c r="AT937" s="23" t="str">
        <f aca="false">IF($B937="","",IF(NOT(OR($F937="Activo",$F937="Cese")),IF(N(AR937)=0,"—","Revisar: sin vínculo"),IF(AR937="",IF(AP937=0,"No corresponde","Sin dato planilla"),IF(ABS(AS937)&lt;=TOL,"OK",IF(AS937&gt;0,"Retuvo de más","Retuvo de menos")))))</f>
        <v/>
      </c>
      <c r="AU937" s="19" t="n">
        <f aca="false">IF(AND(BASE_RET="Planilla (si existe)",AR937&lt;&gt;""),AR937,AP937)</f>
        <v>0</v>
      </c>
      <c r="AV937" s="19" t="n">
        <f aca="false">AU937+N937</f>
        <v>0</v>
      </c>
    </row>
    <row r="938" customFormat="false" ht="15" hidden="false" customHeight="false" outlineLevel="0" collapsed="false">
      <c r="A938" s="43" t="n">
        <v>78</v>
      </c>
      <c r="B938" s="35" t="str">
        <f aca="false">IF(Trabajadores!$B$83="","",Trabajadores!$B$83)</f>
        <v/>
      </c>
      <c r="C938" s="35" t="str">
        <f aca="false">IF($B938="","",Trabajadores!$D$83)</f>
        <v/>
      </c>
      <c r="D938" s="43" t="n">
        <v>9</v>
      </c>
      <c r="E938" s="23" t="s">
        <v>306</v>
      </c>
      <c r="F938" s="23" t="str">
        <f aca="false">IF($B938="","",IF(OR(9&lt;Trabajadores!$M$83,9&gt;Trabajadores!$N$83),"No vinculado",IF(AND(9=Trabajadores!$N$83,Trabajadores!$O$83="Sí"),"Cese","Activo")))</f>
        <v/>
      </c>
      <c r="G938" s="19" t="n">
        <f aca="false">IF($B938="",0,SUMIFS(Ingresos!$W$6:$W$1505,ING_COD,$B938,ING_CLASE,"ORD"))</f>
        <v>0</v>
      </c>
      <c r="H938" s="19" t="n">
        <f aca="false">IF($B938="",0,SUMIFS(Ingresos!$W$6:$W$1505,ING_COD,$B938,ING_CLASE,"ORD",ING_COMP,"Sí"))</f>
        <v>0</v>
      </c>
      <c r="I938" s="19" t="n">
        <f aca="false">IF($B938="",0,SUMIFS(Ingresos!$W$6:$W$1505,ING_COD,$B938,ING_CLASE,"GRA"))</f>
        <v>0</v>
      </c>
      <c r="J938" s="19" t="n">
        <f aca="false">IF($B938="",0,SUMIFS(Ingresos!$W$6:$W$1505,ING_COD,$B938,ING_CLASE,"BON"))</f>
        <v>0</v>
      </c>
      <c r="K938" s="19" t="n">
        <f aca="false">IF($B938="",0,SUMIFS(Ingresos!$W$6:$W$1505,ING_COD,$B938,ING_CLASE,"EXT"))</f>
        <v>0</v>
      </c>
      <c r="L938" s="19" t="n">
        <f aca="false">IF($B938="",0,SUMIFS(Ingresos!$W$6:$W$1505,ING_COD,$B938,ING_CLASE,"OTO"))</f>
        <v>0</v>
      </c>
      <c r="M938" s="19" t="n">
        <f aca="false">IF($B938="",0,SUMIFS(Ingresos!$W$6:$W$1505,ING_COD,$B938,ING_CLASE,"OTX"))</f>
        <v>0</v>
      </c>
      <c r="N938" s="19" t="n">
        <f aca="false">IF($B938="",0,SUMIFS(Ingresos!$W$6:$W$1505,ING_COD,$B938,ING_CLASE,"RETO"))</f>
        <v>0</v>
      </c>
      <c r="O938" s="19" t="n">
        <f aca="false">IF($B938="",0,SUMIFS(Ingresos!$W$6:$W$1505,ING_COD,$B938,ING_CLASE,"INA"))</f>
        <v>0</v>
      </c>
      <c r="P938" s="19" t="n">
        <f aca="false">G938+I938+J938+K938+L938+M938</f>
        <v>0</v>
      </c>
      <c r="Q938" s="44" t="n">
        <f aca="false">IF($F938="Activo",4,IF($F938="Cese",1,0))</f>
        <v>0</v>
      </c>
      <c r="R938" s="19" t="n">
        <f aca="false">G938*Q938</f>
        <v>0</v>
      </c>
      <c r="S938" s="19" t="n">
        <f aca="false">IF($F938="Activo",SUMIFS(I938:I941,$D938:$D941,"&lt;="&amp;Trabajadores!$N$83)+IF(PROY_BON="Sí",SUMIFS(J938:J941,$D938:$D941,"&lt;="&amp;Trabajadores!$N$83),0),IF($F938="Cese",I938+IF(PROY_BON="Sí",J938,0),0))</f>
        <v>0</v>
      </c>
      <c r="T938" s="19" t="n">
        <f aca="false">IF(OR($F938&lt;&gt;"Activo",Trabajadores!$I$83="No"),0,IF(I941=0,H938*(1+IF(PROY_BON="Sí",Trabajadores!$P$83,0))*Trabajadores!$S$83/6*(Trabajadores!$N$83&gt;=12),0))</f>
        <v>0</v>
      </c>
      <c r="U938" s="19" t="n">
        <f aca="false">IF($F938="Activo",IF(Trabajadores!$J$83="Sí",L938*4,L938),IF($F938="Cese",L938,0))</f>
        <v>0</v>
      </c>
      <c r="V938" s="19" t="n">
        <f aca="false">IF(OR($F938="Activo",$F938="Cese"),M938,0)</f>
        <v>0</v>
      </c>
      <c r="W938" s="19" t="n">
        <f aca="false">IF(OR($F938="Activo",$F938="Cese"),SUM(P930:P937),0)</f>
        <v>0</v>
      </c>
      <c r="X938" s="36" t="n">
        <f aca="false">IF(OR($F938="Activo",$F938="Cese"),R938+S938+T938+U938+V938+W938,0)</f>
        <v>0</v>
      </c>
      <c r="Y938" s="19" t="n">
        <f aca="false">IF(OR($F938="Activo",$F938="Cese"),DED_FIJA,0)</f>
        <v>0</v>
      </c>
      <c r="Z938" s="36" t="n">
        <f aca="false">MAX(0,X938-Y938)</f>
        <v>0</v>
      </c>
      <c r="AA938" s="19" t="n">
        <f aca="false">IF(Z938=0,0,MAX(0,MIN(Z938,Parámetros!$G$19)-Parámetros!$F$19)*Parámetros!$E$19)</f>
        <v>0</v>
      </c>
      <c r="AB938" s="19" t="n">
        <f aca="false">IF(Z938=0,0,MAX(0,MIN(Z938,Parámetros!$G$20)-Parámetros!$F$20)*Parámetros!$E$20)</f>
        <v>0</v>
      </c>
      <c r="AC938" s="19" t="n">
        <f aca="false">IF(Z938=0,0,MAX(0,MIN(Z938,Parámetros!$G$21)-Parámetros!$F$21)*Parámetros!$E$21)</f>
        <v>0</v>
      </c>
      <c r="AD938" s="19" t="n">
        <f aca="false">IF(Z938=0,0,MAX(0,MIN(Z938,Parámetros!$G$22)-Parámetros!$F$22)*Parámetros!$E$22)</f>
        <v>0</v>
      </c>
      <c r="AE938" s="19" t="n">
        <f aca="false">IF(Z938=0,0,MAX(0,MIN(Z938,Parámetros!$G$23)-Parámetros!$F$23)*Parámetros!$E$23)</f>
        <v>0</v>
      </c>
      <c r="AF938" s="36" t="n">
        <f aca="false">SUM(AA938:AE938)</f>
        <v>0</v>
      </c>
      <c r="AG938" s="45" t="str">
        <f aca="false">IF(AM938&lt;=0,"-",INDEX(TR_TASA,MATCH(AM938,TR_DESDE,1)))</f>
        <v>-</v>
      </c>
      <c r="AH938" s="44" t="n">
        <f aca="false">IF($F938="Cese",1,IF($F938="Activo",INDEX(DIV_N,9),0))</f>
        <v>0</v>
      </c>
      <c r="AI938" s="44" t="n">
        <f aca="false">IF($F938="Cese",8,IF($F938="Activo",INDEX(DIV_HASTA,9),0))</f>
        <v>0</v>
      </c>
      <c r="AJ938" s="19" t="n">
        <f aca="false">IF(OR($F938="Activo",$F938="Cese"),SUMIFS(AV930:AV937,D930:D937,"&lt;="&amp;AI938),0)</f>
        <v>0</v>
      </c>
      <c r="AK938" s="19" t="n">
        <f aca="false">IF(OR($F938="Activo",$F938="Cese"),MAX(0,(AF938-AJ938)/AH938),0)</f>
        <v>0</v>
      </c>
      <c r="AL938" s="19" t="n">
        <f aca="false">IF(OR($F938="Activo",$F938="Cese"),K938+IF(PROY_BON="Sí",0,J938),0)</f>
        <v>0</v>
      </c>
      <c r="AM938" s="19" t="n">
        <f aca="false">IF(AL938&gt;0,MAX(0,X938+AL938-Y938),Z938)</f>
        <v>0</v>
      </c>
      <c r="AN938" s="19" t="n">
        <f aca="false">SUMPRODUCT((AM938&gt;TR_DESDE)*(AM938-TR_DESDE)*TR_INC)</f>
        <v>0</v>
      </c>
      <c r="AO938" s="19" t="n">
        <f aca="false">IF(AL938&gt;0,MAX(0,AN938-IF($F938="Cese",MAX(AF938,AJ938),AF938)),0)</f>
        <v>0</v>
      </c>
      <c r="AP938" s="46" t="n">
        <f aca="false">IF(OR($F938="Activo",$F938="Cese"),ROUND(AK938+AO938,2),0)</f>
        <v>0</v>
      </c>
      <c r="AQ938" s="19" t="n">
        <f aca="false">IF($F938="Cese",MAX(0,AJ938-AN938),0)</f>
        <v>0</v>
      </c>
      <c r="AR938" s="19" t="str">
        <f aca="false">IF($B938="","",IF(COUNTIFS(RP_COD,$B938,'Retenciones Planilla'!$K$6:$K$105,"&lt;&gt;")=0,"",SUMIFS('Retenciones Planilla'!$K$6:$K$105,RP_COD,$B938)))</f>
        <v/>
      </c>
      <c r="AS938" s="19" t="str">
        <f aca="false">IF(AR938="","",AR938-AP938)</f>
        <v/>
      </c>
      <c r="AT938" s="23" t="str">
        <f aca="false">IF($B938="","",IF(NOT(OR($F938="Activo",$F938="Cese")),IF(N(AR938)=0,"—","Revisar: sin vínculo"),IF(AR938="",IF(AP938=0,"No corresponde","Sin dato planilla"),IF(ABS(AS938)&lt;=TOL,"OK",IF(AS938&gt;0,"Retuvo de más","Retuvo de menos")))))</f>
        <v/>
      </c>
      <c r="AU938" s="19" t="n">
        <f aca="false">IF(AND(BASE_RET="Planilla (si existe)",AR938&lt;&gt;""),AR938,AP938)</f>
        <v>0</v>
      </c>
      <c r="AV938" s="19" t="n">
        <f aca="false">AU938+N938</f>
        <v>0</v>
      </c>
    </row>
    <row r="939" customFormat="false" ht="15" hidden="false" customHeight="false" outlineLevel="0" collapsed="false">
      <c r="A939" s="43" t="n">
        <v>78</v>
      </c>
      <c r="B939" s="35" t="str">
        <f aca="false">IF(Trabajadores!$B$83="","",Trabajadores!$B$83)</f>
        <v/>
      </c>
      <c r="C939" s="35" t="str">
        <f aca="false">IF($B939="","",Trabajadores!$D$83)</f>
        <v/>
      </c>
      <c r="D939" s="43" t="n">
        <v>10</v>
      </c>
      <c r="E939" s="23" t="s">
        <v>307</v>
      </c>
      <c r="F939" s="23" t="str">
        <f aca="false">IF($B939="","",IF(OR(10&lt;Trabajadores!$M$83,10&gt;Trabajadores!$N$83),"No vinculado",IF(AND(10=Trabajadores!$N$83,Trabajadores!$O$83="Sí"),"Cese","Activo")))</f>
        <v/>
      </c>
      <c r="G939" s="19" t="n">
        <f aca="false">IF($B939="",0,SUMIFS(Ingresos!$X$6:$X$1505,ING_COD,$B939,ING_CLASE,"ORD"))</f>
        <v>0</v>
      </c>
      <c r="H939" s="19" t="n">
        <f aca="false">IF($B939="",0,SUMIFS(Ingresos!$X$6:$X$1505,ING_COD,$B939,ING_CLASE,"ORD",ING_COMP,"Sí"))</f>
        <v>0</v>
      </c>
      <c r="I939" s="19" t="n">
        <f aca="false">IF($B939="",0,SUMIFS(Ingresos!$X$6:$X$1505,ING_COD,$B939,ING_CLASE,"GRA"))</f>
        <v>0</v>
      </c>
      <c r="J939" s="19" t="n">
        <f aca="false">IF($B939="",0,SUMIFS(Ingresos!$X$6:$X$1505,ING_COD,$B939,ING_CLASE,"BON"))</f>
        <v>0</v>
      </c>
      <c r="K939" s="19" t="n">
        <f aca="false">IF($B939="",0,SUMIFS(Ingresos!$X$6:$X$1505,ING_COD,$B939,ING_CLASE,"EXT"))</f>
        <v>0</v>
      </c>
      <c r="L939" s="19" t="n">
        <f aca="false">IF($B939="",0,SUMIFS(Ingresos!$X$6:$X$1505,ING_COD,$B939,ING_CLASE,"OTO"))</f>
        <v>0</v>
      </c>
      <c r="M939" s="19" t="n">
        <f aca="false">IF($B939="",0,SUMIFS(Ingresos!$X$6:$X$1505,ING_COD,$B939,ING_CLASE,"OTX"))</f>
        <v>0</v>
      </c>
      <c r="N939" s="19" t="n">
        <f aca="false">IF($B939="",0,SUMIFS(Ingresos!$X$6:$X$1505,ING_COD,$B939,ING_CLASE,"RETO"))</f>
        <v>0</v>
      </c>
      <c r="O939" s="19" t="n">
        <f aca="false">IF($B939="",0,SUMIFS(Ingresos!$X$6:$X$1505,ING_COD,$B939,ING_CLASE,"INA"))</f>
        <v>0</v>
      </c>
      <c r="P939" s="19" t="n">
        <f aca="false">G939+I939+J939+K939+L939+M939</f>
        <v>0</v>
      </c>
      <c r="Q939" s="44" t="n">
        <f aca="false">IF($F939="Activo",3,IF($F939="Cese",1,0))</f>
        <v>0</v>
      </c>
      <c r="R939" s="19" t="n">
        <f aca="false">G939*Q939</f>
        <v>0</v>
      </c>
      <c r="S939" s="19" t="n">
        <f aca="false">IF($F939="Activo",SUMIFS(I939:I941,$D939:$D941,"&lt;="&amp;Trabajadores!$N$83)+IF(PROY_BON="Sí",SUMIFS(J939:J941,$D939:$D941,"&lt;="&amp;Trabajadores!$N$83),0),IF($F939="Cese",I939+IF(PROY_BON="Sí",J939,0),0))</f>
        <v>0</v>
      </c>
      <c r="T939" s="19" t="n">
        <f aca="false">IF(OR($F939&lt;&gt;"Activo",Trabajadores!$I$83="No"),0,IF(I941=0,H939*(1+IF(PROY_BON="Sí",Trabajadores!$P$83,0))*Trabajadores!$S$83/6*(Trabajadores!$N$83&gt;=12),0))</f>
        <v>0</v>
      </c>
      <c r="U939" s="19" t="n">
        <f aca="false">IF($F939="Activo",IF(Trabajadores!$J$83="Sí",L939*3,L939),IF($F939="Cese",L939,0))</f>
        <v>0</v>
      </c>
      <c r="V939" s="19" t="n">
        <f aca="false">IF(OR($F939="Activo",$F939="Cese"),M939,0)</f>
        <v>0</v>
      </c>
      <c r="W939" s="19" t="n">
        <f aca="false">IF(OR($F939="Activo",$F939="Cese"),SUM(P930:P938),0)</f>
        <v>0</v>
      </c>
      <c r="X939" s="36" t="n">
        <f aca="false">IF(OR($F939="Activo",$F939="Cese"),R939+S939+T939+U939+V939+W939,0)</f>
        <v>0</v>
      </c>
      <c r="Y939" s="19" t="n">
        <f aca="false">IF(OR($F939="Activo",$F939="Cese"),DED_FIJA,0)</f>
        <v>0</v>
      </c>
      <c r="Z939" s="36" t="n">
        <f aca="false">MAX(0,X939-Y939)</f>
        <v>0</v>
      </c>
      <c r="AA939" s="19" t="n">
        <f aca="false">IF(Z939=0,0,MAX(0,MIN(Z939,Parámetros!$G$19)-Parámetros!$F$19)*Parámetros!$E$19)</f>
        <v>0</v>
      </c>
      <c r="AB939" s="19" t="n">
        <f aca="false">IF(Z939=0,0,MAX(0,MIN(Z939,Parámetros!$G$20)-Parámetros!$F$20)*Parámetros!$E$20)</f>
        <v>0</v>
      </c>
      <c r="AC939" s="19" t="n">
        <f aca="false">IF(Z939=0,0,MAX(0,MIN(Z939,Parámetros!$G$21)-Parámetros!$F$21)*Parámetros!$E$21)</f>
        <v>0</v>
      </c>
      <c r="AD939" s="19" t="n">
        <f aca="false">IF(Z939=0,0,MAX(0,MIN(Z939,Parámetros!$G$22)-Parámetros!$F$22)*Parámetros!$E$22)</f>
        <v>0</v>
      </c>
      <c r="AE939" s="19" t="n">
        <f aca="false">IF(Z939=0,0,MAX(0,MIN(Z939,Parámetros!$G$23)-Parámetros!$F$23)*Parámetros!$E$23)</f>
        <v>0</v>
      </c>
      <c r="AF939" s="36" t="n">
        <f aca="false">SUM(AA939:AE939)</f>
        <v>0</v>
      </c>
      <c r="AG939" s="45" t="str">
        <f aca="false">IF(AM939&lt;=0,"-",INDEX(TR_TASA,MATCH(AM939,TR_DESDE,1)))</f>
        <v>-</v>
      </c>
      <c r="AH939" s="44" t="n">
        <f aca="false">IF($F939="Cese",1,IF($F939="Activo",INDEX(DIV_N,10),0))</f>
        <v>0</v>
      </c>
      <c r="AI939" s="44" t="n">
        <f aca="false">IF($F939="Cese",9,IF($F939="Activo",INDEX(DIV_HASTA,10),0))</f>
        <v>0</v>
      </c>
      <c r="AJ939" s="19" t="n">
        <f aca="false">IF(OR($F939="Activo",$F939="Cese"),SUMIFS(AV930:AV938,D930:D938,"&lt;="&amp;AI939),0)</f>
        <v>0</v>
      </c>
      <c r="AK939" s="19" t="n">
        <f aca="false">IF(OR($F939="Activo",$F939="Cese"),MAX(0,(AF939-AJ939)/AH939),0)</f>
        <v>0</v>
      </c>
      <c r="AL939" s="19" t="n">
        <f aca="false">IF(OR($F939="Activo",$F939="Cese"),K939+IF(PROY_BON="Sí",0,J939),0)</f>
        <v>0</v>
      </c>
      <c r="AM939" s="19" t="n">
        <f aca="false">IF(AL939&gt;0,MAX(0,X939+AL939-Y939),Z939)</f>
        <v>0</v>
      </c>
      <c r="AN939" s="19" t="n">
        <f aca="false">SUMPRODUCT((AM939&gt;TR_DESDE)*(AM939-TR_DESDE)*TR_INC)</f>
        <v>0</v>
      </c>
      <c r="AO939" s="19" t="n">
        <f aca="false">IF(AL939&gt;0,MAX(0,AN939-IF($F939="Cese",MAX(AF939,AJ939),AF939)),0)</f>
        <v>0</v>
      </c>
      <c r="AP939" s="46" t="n">
        <f aca="false">IF(OR($F939="Activo",$F939="Cese"),ROUND(AK939+AO939,2),0)</f>
        <v>0</v>
      </c>
      <c r="AQ939" s="19" t="n">
        <f aca="false">IF($F939="Cese",MAX(0,AJ939-AN939),0)</f>
        <v>0</v>
      </c>
      <c r="AR939" s="19" t="str">
        <f aca="false">IF($B939="","",IF(COUNTIFS(RP_COD,$B939,'Retenciones Planilla'!$L$6:$L$105,"&lt;&gt;")=0,"",SUMIFS('Retenciones Planilla'!$L$6:$L$105,RP_COD,$B939)))</f>
        <v/>
      </c>
      <c r="AS939" s="19" t="str">
        <f aca="false">IF(AR939="","",AR939-AP939)</f>
        <v/>
      </c>
      <c r="AT939" s="23" t="str">
        <f aca="false">IF($B939="","",IF(NOT(OR($F939="Activo",$F939="Cese")),IF(N(AR939)=0,"—","Revisar: sin vínculo"),IF(AR939="",IF(AP939=0,"No corresponde","Sin dato planilla"),IF(ABS(AS939)&lt;=TOL,"OK",IF(AS939&gt;0,"Retuvo de más","Retuvo de menos")))))</f>
        <v/>
      </c>
      <c r="AU939" s="19" t="n">
        <f aca="false">IF(AND(BASE_RET="Planilla (si existe)",AR939&lt;&gt;""),AR939,AP939)</f>
        <v>0</v>
      </c>
      <c r="AV939" s="19" t="n">
        <f aca="false">AU939+N939</f>
        <v>0</v>
      </c>
    </row>
    <row r="940" customFormat="false" ht="15" hidden="false" customHeight="false" outlineLevel="0" collapsed="false">
      <c r="A940" s="43" t="n">
        <v>78</v>
      </c>
      <c r="B940" s="35" t="str">
        <f aca="false">IF(Trabajadores!$B$83="","",Trabajadores!$B$83)</f>
        <v/>
      </c>
      <c r="C940" s="35" t="str">
        <f aca="false">IF($B940="","",Trabajadores!$D$83)</f>
        <v/>
      </c>
      <c r="D940" s="43" t="n">
        <v>11</v>
      </c>
      <c r="E940" s="23" t="s">
        <v>308</v>
      </c>
      <c r="F940" s="23" t="str">
        <f aca="false">IF($B940="","",IF(OR(11&lt;Trabajadores!$M$83,11&gt;Trabajadores!$N$83),"No vinculado",IF(AND(11=Trabajadores!$N$83,Trabajadores!$O$83="Sí"),"Cese","Activo")))</f>
        <v/>
      </c>
      <c r="G940" s="19" t="n">
        <f aca="false">IF($B940="",0,SUMIFS(Ingresos!$Y$6:$Y$1505,ING_COD,$B940,ING_CLASE,"ORD"))</f>
        <v>0</v>
      </c>
      <c r="H940" s="19" t="n">
        <f aca="false">IF($B940="",0,SUMIFS(Ingresos!$Y$6:$Y$1505,ING_COD,$B940,ING_CLASE,"ORD",ING_COMP,"Sí"))</f>
        <v>0</v>
      </c>
      <c r="I940" s="19" t="n">
        <f aca="false">IF($B940="",0,SUMIFS(Ingresos!$Y$6:$Y$1505,ING_COD,$B940,ING_CLASE,"GRA"))</f>
        <v>0</v>
      </c>
      <c r="J940" s="19" t="n">
        <f aca="false">IF($B940="",0,SUMIFS(Ingresos!$Y$6:$Y$1505,ING_COD,$B940,ING_CLASE,"BON"))</f>
        <v>0</v>
      </c>
      <c r="K940" s="19" t="n">
        <f aca="false">IF($B940="",0,SUMIFS(Ingresos!$Y$6:$Y$1505,ING_COD,$B940,ING_CLASE,"EXT"))</f>
        <v>0</v>
      </c>
      <c r="L940" s="19" t="n">
        <f aca="false">IF($B940="",0,SUMIFS(Ingresos!$Y$6:$Y$1505,ING_COD,$B940,ING_CLASE,"OTO"))</f>
        <v>0</v>
      </c>
      <c r="M940" s="19" t="n">
        <f aca="false">IF($B940="",0,SUMIFS(Ingresos!$Y$6:$Y$1505,ING_COD,$B940,ING_CLASE,"OTX"))</f>
        <v>0</v>
      </c>
      <c r="N940" s="19" t="n">
        <f aca="false">IF($B940="",0,SUMIFS(Ingresos!$Y$6:$Y$1505,ING_COD,$B940,ING_CLASE,"RETO"))</f>
        <v>0</v>
      </c>
      <c r="O940" s="19" t="n">
        <f aca="false">IF($B940="",0,SUMIFS(Ingresos!$Y$6:$Y$1505,ING_COD,$B940,ING_CLASE,"INA"))</f>
        <v>0</v>
      </c>
      <c r="P940" s="19" t="n">
        <f aca="false">G940+I940+J940+K940+L940+M940</f>
        <v>0</v>
      </c>
      <c r="Q940" s="44" t="n">
        <f aca="false">IF($F940="Activo",2,IF($F940="Cese",1,0))</f>
        <v>0</v>
      </c>
      <c r="R940" s="19" t="n">
        <f aca="false">G940*Q940</f>
        <v>0</v>
      </c>
      <c r="S940" s="19" t="n">
        <f aca="false">IF($F940="Activo",SUMIFS(I940:I941,$D940:$D941,"&lt;="&amp;Trabajadores!$N$83)+IF(PROY_BON="Sí",SUMIFS(J940:J941,$D940:$D941,"&lt;="&amp;Trabajadores!$N$83),0),IF($F940="Cese",I940+IF(PROY_BON="Sí",J940,0),0))</f>
        <v>0</v>
      </c>
      <c r="T940" s="19" t="n">
        <f aca="false">IF(OR($F940&lt;&gt;"Activo",Trabajadores!$I$83="No"),0,IF(I941=0,H940*(1+IF(PROY_BON="Sí",Trabajadores!$P$83,0))*Trabajadores!$S$83/6*(Trabajadores!$N$83&gt;=12),0))</f>
        <v>0</v>
      </c>
      <c r="U940" s="19" t="n">
        <f aca="false">IF($F940="Activo",IF(Trabajadores!$J$83="Sí",L940*2,L940),IF($F940="Cese",L940,0))</f>
        <v>0</v>
      </c>
      <c r="V940" s="19" t="n">
        <f aca="false">IF(OR($F940="Activo",$F940="Cese"),M940,0)</f>
        <v>0</v>
      </c>
      <c r="W940" s="19" t="n">
        <f aca="false">IF(OR($F940="Activo",$F940="Cese"),SUM(P930:P939),0)</f>
        <v>0</v>
      </c>
      <c r="X940" s="36" t="n">
        <f aca="false">IF(OR($F940="Activo",$F940="Cese"),R940+S940+T940+U940+V940+W940,0)</f>
        <v>0</v>
      </c>
      <c r="Y940" s="19" t="n">
        <f aca="false">IF(OR($F940="Activo",$F940="Cese"),DED_FIJA,0)</f>
        <v>0</v>
      </c>
      <c r="Z940" s="36" t="n">
        <f aca="false">MAX(0,X940-Y940)</f>
        <v>0</v>
      </c>
      <c r="AA940" s="19" t="n">
        <f aca="false">IF(Z940=0,0,MAX(0,MIN(Z940,Parámetros!$G$19)-Parámetros!$F$19)*Parámetros!$E$19)</f>
        <v>0</v>
      </c>
      <c r="AB940" s="19" t="n">
        <f aca="false">IF(Z940=0,0,MAX(0,MIN(Z940,Parámetros!$G$20)-Parámetros!$F$20)*Parámetros!$E$20)</f>
        <v>0</v>
      </c>
      <c r="AC940" s="19" t="n">
        <f aca="false">IF(Z940=0,0,MAX(0,MIN(Z940,Parámetros!$G$21)-Parámetros!$F$21)*Parámetros!$E$21)</f>
        <v>0</v>
      </c>
      <c r="AD940" s="19" t="n">
        <f aca="false">IF(Z940=0,0,MAX(0,MIN(Z940,Parámetros!$G$22)-Parámetros!$F$22)*Parámetros!$E$22)</f>
        <v>0</v>
      </c>
      <c r="AE940" s="19" t="n">
        <f aca="false">IF(Z940=0,0,MAX(0,MIN(Z940,Parámetros!$G$23)-Parámetros!$F$23)*Parámetros!$E$23)</f>
        <v>0</v>
      </c>
      <c r="AF940" s="36" t="n">
        <f aca="false">SUM(AA940:AE940)</f>
        <v>0</v>
      </c>
      <c r="AG940" s="45" t="str">
        <f aca="false">IF(AM940&lt;=0,"-",INDEX(TR_TASA,MATCH(AM940,TR_DESDE,1)))</f>
        <v>-</v>
      </c>
      <c r="AH940" s="44" t="n">
        <f aca="false">IF($F940="Cese",1,IF($F940="Activo",INDEX(DIV_N,11),0))</f>
        <v>0</v>
      </c>
      <c r="AI940" s="44" t="n">
        <f aca="false">IF($F940="Cese",10,IF($F940="Activo",INDEX(DIV_HASTA,11),0))</f>
        <v>0</v>
      </c>
      <c r="AJ940" s="19" t="n">
        <f aca="false">IF(OR($F940="Activo",$F940="Cese"),SUMIFS(AV930:AV939,D930:D939,"&lt;="&amp;AI940),0)</f>
        <v>0</v>
      </c>
      <c r="AK940" s="19" t="n">
        <f aca="false">IF(OR($F940="Activo",$F940="Cese"),MAX(0,(AF940-AJ940)/AH940),0)</f>
        <v>0</v>
      </c>
      <c r="AL940" s="19" t="n">
        <f aca="false">IF(OR($F940="Activo",$F940="Cese"),K940+IF(PROY_BON="Sí",0,J940),0)</f>
        <v>0</v>
      </c>
      <c r="AM940" s="19" t="n">
        <f aca="false">IF(AL940&gt;0,MAX(0,X940+AL940-Y940),Z940)</f>
        <v>0</v>
      </c>
      <c r="AN940" s="19" t="n">
        <f aca="false">SUMPRODUCT((AM940&gt;TR_DESDE)*(AM940-TR_DESDE)*TR_INC)</f>
        <v>0</v>
      </c>
      <c r="AO940" s="19" t="n">
        <f aca="false">IF(AL940&gt;0,MAX(0,AN940-IF($F940="Cese",MAX(AF940,AJ940),AF940)),0)</f>
        <v>0</v>
      </c>
      <c r="AP940" s="46" t="n">
        <f aca="false">IF(OR($F940="Activo",$F940="Cese"),ROUND(AK940+AO940,2),0)</f>
        <v>0</v>
      </c>
      <c r="AQ940" s="19" t="n">
        <f aca="false">IF($F940="Cese",MAX(0,AJ940-AN940),0)</f>
        <v>0</v>
      </c>
      <c r="AR940" s="19" t="str">
        <f aca="false">IF($B940="","",IF(COUNTIFS(RP_COD,$B940,'Retenciones Planilla'!$M$6:$M$105,"&lt;&gt;")=0,"",SUMIFS('Retenciones Planilla'!$M$6:$M$105,RP_COD,$B940)))</f>
        <v/>
      </c>
      <c r="AS940" s="19" t="str">
        <f aca="false">IF(AR940="","",AR940-AP940)</f>
        <v/>
      </c>
      <c r="AT940" s="23" t="str">
        <f aca="false">IF($B940="","",IF(NOT(OR($F940="Activo",$F940="Cese")),IF(N(AR940)=0,"—","Revisar: sin vínculo"),IF(AR940="",IF(AP940=0,"No corresponde","Sin dato planilla"),IF(ABS(AS940)&lt;=TOL,"OK",IF(AS940&gt;0,"Retuvo de más","Retuvo de menos")))))</f>
        <v/>
      </c>
      <c r="AU940" s="19" t="n">
        <f aca="false">IF(AND(BASE_RET="Planilla (si existe)",AR940&lt;&gt;""),AR940,AP940)</f>
        <v>0</v>
      </c>
      <c r="AV940" s="19" t="n">
        <f aca="false">AU940+N940</f>
        <v>0</v>
      </c>
    </row>
    <row r="941" customFormat="false" ht="15" hidden="false" customHeight="false" outlineLevel="0" collapsed="false">
      <c r="A941" s="43" t="n">
        <v>78</v>
      </c>
      <c r="B941" s="35" t="str">
        <f aca="false">IF(Trabajadores!$B$83="","",Trabajadores!$B$83)</f>
        <v/>
      </c>
      <c r="C941" s="35" t="str">
        <f aca="false">IF($B941="","",Trabajadores!$D$83)</f>
        <v/>
      </c>
      <c r="D941" s="43" t="n">
        <v>12</v>
      </c>
      <c r="E941" s="23" t="s">
        <v>309</v>
      </c>
      <c r="F941" s="23" t="str">
        <f aca="false">IF($B941="","",IF(OR(12&lt;Trabajadores!$M$83,12&gt;Trabajadores!$N$83),"No vinculado",IF(AND(12=Trabajadores!$N$83,Trabajadores!$O$83="Sí"),"Cese","Activo")))</f>
        <v/>
      </c>
      <c r="G941" s="19" t="n">
        <f aca="false">IF($B941="",0,SUMIFS(Ingresos!$Z$6:$Z$1505,ING_COD,$B941,ING_CLASE,"ORD"))</f>
        <v>0</v>
      </c>
      <c r="H941" s="19" t="n">
        <f aca="false">IF($B941="",0,SUMIFS(Ingresos!$Z$6:$Z$1505,ING_COD,$B941,ING_CLASE,"ORD",ING_COMP,"Sí"))</f>
        <v>0</v>
      </c>
      <c r="I941" s="19" t="n">
        <f aca="false">IF($B941="",0,SUMIFS(Ingresos!$Z$6:$Z$1505,ING_COD,$B941,ING_CLASE,"GRA"))</f>
        <v>0</v>
      </c>
      <c r="J941" s="19" t="n">
        <f aca="false">IF($B941="",0,SUMIFS(Ingresos!$Z$6:$Z$1505,ING_COD,$B941,ING_CLASE,"BON"))</f>
        <v>0</v>
      </c>
      <c r="K941" s="19" t="n">
        <f aca="false">IF($B941="",0,SUMIFS(Ingresos!$Z$6:$Z$1505,ING_COD,$B941,ING_CLASE,"EXT"))</f>
        <v>0</v>
      </c>
      <c r="L941" s="19" t="n">
        <f aca="false">IF($B941="",0,SUMIFS(Ingresos!$Z$6:$Z$1505,ING_COD,$B941,ING_CLASE,"OTO"))</f>
        <v>0</v>
      </c>
      <c r="M941" s="19" t="n">
        <f aca="false">IF($B941="",0,SUMIFS(Ingresos!$Z$6:$Z$1505,ING_COD,$B941,ING_CLASE,"OTX"))</f>
        <v>0</v>
      </c>
      <c r="N941" s="19" t="n">
        <f aca="false">IF($B941="",0,SUMIFS(Ingresos!$Z$6:$Z$1505,ING_COD,$B941,ING_CLASE,"RETO"))</f>
        <v>0</v>
      </c>
      <c r="O941" s="19" t="n">
        <f aca="false">IF($B941="",0,SUMIFS(Ingresos!$Z$6:$Z$1505,ING_COD,$B941,ING_CLASE,"INA"))</f>
        <v>0</v>
      </c>
      <c r="P941" s="19" t="n">
        <f aca="false">G941+I941+J941+K941+L941+M941</f>
        <v>0</v>
      </c>
      <c r="Q941" s="44" t="n">
        <f aca="false">IF($F941="Activo",1,IF($F941="Cese",1,0))</f>
        <v>0</v>
      </c>
      <c r="R941" s="19" t="n">
        <f aca="false">G941*Q941</f>
        <v>0</v>
      </c>
      <c r="S941" s="19" t="n">
        <f aca="false">IF($F941="Activo",SUMIFS(I941:I941,$D941:$D941,"&lt;="&amp;Trabajadores!$N$83)+IF(PROY_BON="Sí",SUMIFS(J941:J941,$D941:$D941,"&lt;="&amp;Trabajadores!$N$83),0),IF($F941="Cese",I941+IF(PROY_BON="Sí",J941,0),0))</f>
        <v>0</v>
      </c>
      <c r="T941" s="19" t="n">
        <f aca="false">0</f>
        <v>0</v>
      </c>
      <c r="U941" s="19" t="n">
        <f aca="false">IF($F941="Activo",IF(Trabajadores!$J$83="Sí",L941*1,L941),IF($F941="Cese",L941,0))</f>
        <v>0</v>
      </c>
      <c r="V941" s="19" t="n">
        <f aca="false">IF(OR($F941="Activo",$F941="Cese"),M941,0)</f>
        <v>0</v>
      </c>
      <c r="W941" s="19" t="n">
        <f aca="false">IF(OR($F941="Activo",$F941="Cese"),SUM(P930:P940),0)</f>
        <v>0</v>
      </c>
      <c r="X941" s="36" t="n">
        <f aca="false">IF(OR($F941="Activo",$F941="Cese"),R941+S941+T941+U941+V941+W941,0)</f>
        <v>0</v>
      </c>
      <c r="Y941" s="19" t="n">
        <f aca="false">IF(OR($F941="Activo",$F941="Cese"),DED_FIJA,0)</f>
        <v>0</v>
      </c>
      <c r="Z941" s="36" t="n">
        <f aca="false">MAX(0,X941-Y941)</f>
        <v>0</v>
      </c>
      <c r="AA941" s="19" t="n">
        <f aca="false">IF(Z941=0,0,MAX(0,MIN(Z941,Parámetros!$G$19)-Parámetros!$F$19)*Parámetros!$E$19)</f>
        <v>0</v>
      </c>
      <c r="AB941" s="19" t="n">
        <f aca="false">IF(Z941=0,0,MAX(0,MIN(Z941,Parámetros!$G$20)-Parámetros!$F$20)*Parámetros!$E$20)</f>
        <v>0</v>
      </c>
      <c r="AC941" s="19" t="n">
        <f aca="false">IF(Z941=0,0,MAX(0,MIN(Z941,Parámetros!$G$21)-Parámetros!$F$21)*Parámetros!$E$21)</f>
        <v>0</v>
      </c>
      <c r="AD941" s="19" t="n">
        <f aca="false">IF(Z941=0,0,MAX(0,MIN(Z941,Parámetros!$G$22)-Parámetros!$F$22)*Parámetros!$E$22)</f>
        <v>0</v>
      </c>
      <c r="AE941" s="19" t="n">
        <f aca="false">IF(Z941=0,0,MAX(0,MIN(Z941,Parámetros!$G$23)-Parámetros!$F$23)*Parámetros!$E$23)</f>
        <v>0</v>
      </c>
      <c r="AF941" s="36" t="n">
        <f aca="false">SUM(AA941:AE941)</f>
        <v>0</v>
      </c>
      <c r="AG941" s="45" t="str">
        <f aca="false">IF(AM941&lt;=0,"-",INDEX(TR_TASA,MATCH(AM941,TR_DESDE,1)))</f>
        <v>-</v>
      </c>
      <c r="AH941" s="44" t="n">
        <f aca="false">IF($F941="Cese",1,IF($F941="Activo",INDEX(DIV_N,12),0))</f>
        <v>0</v>
      </c>
      <c r="AI941" s="44" t="n">
        <f aca="false">IF($F941="Cese",11,IF($F941="Activo",INDEX(DIV_HASTA,12),0))</f>
        <v>0</v>
      </c>
      <c r="AJ941" s="19" t="n">
        <f aca="false">IF(OR($F941="Activo",$F941="Cese"),SUMIFS(AV930:AV940,D930:D940,"&lt;="&amp;AI941),0)</f>
        <v>0</v>
      </c>
      <c r="AK941" s="19" t="n">
        <f aca="false">IF(OR($F941="Activo",$F941="Cese"),MAX(0,(AF941-AJ941)/AH941),0)</f>
        <v>0</v>
      </c>
      <c r="AL941" s="19" t="n">
        <f aca="false">IF(OR($F941="Activo",$F941="Cese"),K941+IF(PROY_BON="Sí",0,J941),0)</f>
        <v>0</v>
      </c>
      <c r="AM941" s="19" t="n">
        <f aca="false">IF(AL941&gt;0,MAX(0,X941+AL941-Y941),Z941)</f>
        <v>0</v>
      </c>
      <c r="AN941" s="19" t="n">
        <f aca="false">SUMPRODUCT((AM941&gt;TR_DESDE)*(AM941-TR_DESDE)*TR_INC)</f>
        <v>0</v>
      </c>
      <c r="AO941" s="19" t="n">
        <f aca="false">IF(AL941&gt;0,MAX(0,AN941-IF(TRUE(),MAX(AF941,AJ941),AF941)),0)</f>
        <v>0</v>
      </c>
      <c r="AP941" s="46" t="n">
        <f aca="false">IF(OR($F941="Activo",$F941="Cese"),ROUND(AK941+AO941,2),0)</f>
        <v>0</v>
      </c>
      <c r="AQ941" s="19" t="n">
        <f aca="false">IF(OR($F941="Activo",$F941="Cese"),MAX(0,AJ941-AN941),0)</f>
        <v>0</v>
      </c>
      <c r="AR941" s="19" t="str">
        <f aca="false">IF($B941="","",IF(COUNTIFS(RP_COD,$B941,'Retenciones Planilla'!$N$6:$N$105,"&lt;&gt;")=0,"",SUMIFS('Retenciones Planilla'!$N$6:$N$105,RP_COD,$B941)))</f>
        <v/>
      </c>
      <c r="AS941" s="19" t="str">
        <f aca="false">IF(AR941="","",AR941-AP941)</f>
        <v/>
      </c>
      <c r="AT941" s="23" t="str">
        <f aca="false">IF($B941="","",IF(NOT(OR($F941="Activo",$F941="Cese")),IF(N(AR941)=0,"—","Revisar: sin vínculo"),IF(AR941="",IF(AP941=0,"No corresponde","Sin dato planilla"),IF(ABS(AS941)&lt;=TOL,"OK",IF(AS941&gt;0,"Retuvo de más","Retuvo de menos")))))</f>
        <v/>
      </c>
      <c r="AU941" s="19" t="n">
        <f aca="false">IF(AND(BASE_RET="Planilla (si existe)",AR941&lt;&gt;""),AR941,AP941)</f>
        <v>0</v>
      </c>
      <c r="AV941" s="19" t="n">
        <f aca="false">AU941+N941</f>
        <v>0</v>
      </c>
    </row>
    <row r="942" customFormat="false" ht="15" hidden="false" customHeight="false" outlineLevel="0" collapsed="false">
      <c r="A942" s="43" t="n">
        <v>79</v>
      </c>
      <c r="B942" s="35" t="str">
        <f aca="false">IF(Trabajadores!$B$84="","",Trabajadores!$B$84)</f>
        <v/>
      </c>
      <c r="C942" s="35" t="str">
        <f aca="false">IF($B942="","",Trabajadores!$D$84)</f>
        <v/>
      </c>
      <c r="D942" s="43" t="n">
        <v>1</v>
      </c>
      <c r="E942" s="23" t="s">
        <v>298</v>
      </c>
      <c r="F942" s="23" t="str">
        <f aca="false">IF($B942="","",IF(OR(1&lt;Trabajadores!$M$84,1&gt;Trabajadores!$N$84),"No vinculado",IF(AND(1=Trabajadores!$N$84,Trabajadores!$O$84="Sí"),"Cese","Activo")))</f>
        <v/>
      </c>
      <c r="G942" s="19" t="n">
        <f aca="false">IF($B942="",0,SUMIFS(Ingresos!$O$6:$O$1505,ING_COD,$B942,ING_CLASE,"ORD"))</f>
        <v>0</v>
      </c>
      <c r="H942" s="19" t="n">
        <f aca="false">IF($B942="",0,SUMIFS(Ingresos!$O$6:$O$1505,ING_COD,$B942,ING_CLASE,"ORD",ING_COMP,"Sí"))</f>
        <v>0</v>
      </c>
      <c r="I942" s="19" t="n">
        <f aca="false">IF($B942="",0,SUMIFS(Ingresos!$O$6:$O$1505,ING_COD,$B942,ING_CLASE,"GRA"))</f>
        <v>0</v>
      </c>
      <c r="J942" s="19" t="n">
        <f aca="false">IF($B942="",0,SUMIFS(Ingresos!$O$6:$O$1505,ING_COD,$B942,ING_CLASE,"BON"))</f>
        <v>0</v>
      </c>
      <c r="K942" s="19" t="n">
        <f aca="false">IF($B942="",0,SUMIFS(Ingresos!$O$6:$O$1505,ING_COD,$B942,ING_CLASE,"EXT"))</f>
        <v>0</v>
      </c>
      <c r="L942" s="19" t="n">
        <f aca="false">IF($B942="",0,SUMIFS(Ingresos!$O$6:$O$1505,ING_COD,$B942,ING_CLASE,"OTO"))</f>
        <v>0</v>
      </c>
      <c r="M942" s="19" t="n">
        <f aca="false">IF($B942="",0,SUMIFS(Ingresos!$O$6:$O$1505,ING_COD,$B942,ING_CLASE,"OTX"))</f>
        <v>0</v>
      </c>
      <c r="N942" s="19" t="n">
        <f aca="false">IF($B942="",0,SUMIFS(Ingresos!$O$6:$O$1505,ING_COD,$B942,ING_CLASE,"RETO"))</f>
        <v>0</v>
      </c>
      <c r="O942" s="19" t="n">
        <f aca="false">IF($B942="",0,SUMIFS(Ingresos!$O$6:$O$1505,ING_COD,$B942,ING_CLASE,"INA"))</f>
        <v>0</v>
      </c>
      <c r="P942" s="19" t="n">
        <f aca="false">G942+I942+J942+K942+L942+M942</f>
        <v>0</v>
      </c>
      <c r="Q942" s="44" t="n">
        <f aca="false">IF($F942="Activo",12,IF($F942="Cese",1,0))</f>
        <v>0</v>
      </c>
      <c r="R942" s="19" t="n">
        <f aca="false">G942*Q942</f>
        <v>0</v>
      </c>
      <c r="S942" s="19" t="n">
        <f aca="false">IF($F942="Activo",SUMIFS(I942:I953,$D942:$D953,"&lt;="&amp;Trabajadores!$N$84)+IF(PROY_BON="Sí",SUMIFS(J942:J953,$D942:$D953,"&lt;="&amp;Trabajadores!$N$84),0),IF($F942="Cese",I942+IF(PROY_BON="Sí",J942,0),0))</f>
        <v>0</v>
      </c>
      <c r="T942" s="19" t="n">
        <f aca="false">IF(OR($F942&lt;&gt;"Activo",Trabajadores!$I$84="No"),0,IF(I948=0,H942*(1+IF(PROY_BON="Sí",Trabajadores!$P$84,0))*Trabajadores!$R$84/6*(Trabajadores!$N$84&gt;=7),0)+IF(I953=0,H942*(1+IF(PROY_BON="Sí",Trabajadores!$P$84,0))*Trabajadores!$S$84/6*(Trabajadores!$N$84&gt;=12),0))</f>
        <v>0</v>
      </c>
      <c r="U942" s="19" t="n">
        <f aca="false">IF($F942="Activo",IF(Trabajadores!$J$84="Sí",L942*12,L942),IF($F942="Cese",L942,0))</f>
        <v>0</v>
      </c>
      <c r="V942" s="19" t="n">
        <f aca="false">IF(OR($F942="Activo",$F942="Cese"),M942,0)</f>
        <v>0</v>
      </c>
      <c r="W942" s="19" t="n">
        <f aca="false">0</f>
        <v>0</v>
      </c>
      <c r="X942" s="36" t="n">
        <f aca="false">IF(OR($F942="Activo",$F942="Cese"),R942+S942+T942+U942+V942+W942,0)</f>
        <v>0</v>
      </c>
      <c r="Y942" s="19" t="n">
        <f aca="false">IF(OR($F942="Activo",$F942="Cese"),DED_FIJA,0)</f>
        <v>0</v>
      </c>
      <c r="Z942" s="36" t="n">
        <f aca="false">MAX(0,X942-Y942)</f>
        <v>0</v>
      </c>
      <c r="AA942" s="19" t="n">
        <f aca="false">IF(Z942=0,0,MAX(0,MIN(Z942,Parámetros!$G$19)-Parámetros!$F$19)*Parámetros!$E$19)</f>
        <v>0</v>
      </c>
      <c r="AB942" s="19" t="n">
        <f aca="false">IF(Z942=0,0,MAX(0,MIN(Z942,Parámetros!$G$20)-Parámetros!$F$20)*Parámetros!$E$20)</f>
        <v>0</v>
      </c>
      <c r="AC942" s="19" t="n">
        <f aca="false">IF(Z942=0,0,MAX(0,MIN(Z942,Parámetros!$G$21)-Parámetros!$F$21)*Parámetros!$E$21)</f>
        <v>0</v>
      </c>
      <c r="AD942" s="19" t="n">
        <f aca="false">IF(Z942=0,0,MAX(0,MIN(Z942,Parámetros!$G$22)-Parámetros!$F$22)*Parámetros!$E$22)</f>
        <v>0</v>
      </c>
      <c r="AE942" s="19" t="n">
        <f aca="false">IF(Z942=0,0,MAX(0,MIN(Z942,Parámetros!$G$23)-Parámetros!$F$23)*Parámetros!$E$23)</f>
        <v>0</v>
      </c>
      <c r="AF942" s="36" t="n">
        <f aca="false">SUM(AA942:AE942)</f>
        <v>0</v>
      </c>
      <c r="AG942" s="45" t="str">
        <f aca="false">IF(AM942&lt;=0,"-",INDEX(TR_TASA,MATCH(AM942,TR_DESDE,1)))</f>
        <v>-</v>
      </c>
      <c r="AH942" s="44" t="n">
        <f aca="false">IF($F942="Cese",1,IF($F942="Activo",INDEX(DIV_N,1),0))</f>
        <v>0</v>
      </c>
      <c r="AI942" s="44" t="n">
        <f aca="false">IF($F942="Cese",0,IF($F942="Activo",INDEX(DIV_HASTA,1),0))</f>
        <v>0</v>
      </c>
      <c r="AJ942" s="19" t="n">
        <f aca="false">0</f>
        <v>0</v>
      </c>
      <c r="AK942" s="19" t="n">
        <f aca="false">IF(OR($F942="Activo",$F942="Cese"),MAX(0,(AF942-AJ942)/AH942),0)</f>
        <v>0</v>
      </c>
      <c r="AL942" s="19" t="n">
        <f aca="false">IF(OR($F942="Activo",$F942="Cese"),K942+IF(PROY_BON="Sí",0,J942),0)</f>
        <v>0</v>
      </c>
      <c r="AM942" s="19" t="n">
        <f aca="false">IF(AL942&gt;0,MAX(0,X942+AL942-Y942),Z942)</f>
        <v>0</v>
      </c>
      <c r="AN942" s="19" t="n">
        <f aca="false">SUMPRODUCT((AM942&gt;TR_DESDE)*(AM942-TR_DESDE)*TR_INC)</f>
        <v>0</v>
      </c>
      <c r="AO942" s="19" t="n">
        <f aca="false">IF(AL942&gt;0,MAX(0,AN942-IF($F942="Cese",MAX(AF942,AJ942),AF942)),0)</f>
        <v>0</v>
      </c>
      <c r="AP942" s="46" t="n">
        <f aca="false">IF(OR($F942="Activo",$F942="Cese"),ROUND(AK942+AO942,2),0)</f>
        <v>0</v>
      </c>
      <c r="AQ942" s="19" t="n">
        <f aca="false">IF($F942="Cese",MAX(0,AJ942-AN942),0)</f>
        <v>0</v>
      </c>
      <c r="AR942" s="19" t="str">
        <f aca="false">IF($B942="","",IF(COUNTIFS(RP_COD,$B942,'Retenciones Planilla'!$C$6:$C$105,"&lt;&gt;")=0,"",SUMIFS('Retenciones Planilla'!$C$6:$C$105,RP_COD,$B942)))</f>
        <v/>
      </c>
      <c r="AS942" s="19" t="str">
        <f aca="false">IF(AR942="","",AR942-AP942)</f>
        <v/>
      </c>
      <c r="AT942" s="23" t="str">
        <f aca="false">IF($B942="","",IF(NOT(OR($F942="Activo",$F942="Cese")),IF(N(AR942)=0,"—","Revisar: sin vínculo"),IF(AR942="",IF(AP942=0,"No corresponde","Sin dato planilla"),IF(ABS(AS942)&lt;=TOL,"OK",IF(AS942&gt;0,"Retuvo de más","Retuvo de menos")))))</f>
        <v/>
      </c>
      <c r="AU942" s="19" t="n">
        <f aca="false">IF(AND(BASE_RET="Planilla (si existe)",AR942&lt;&gt;""),AR942,AP942)</f>
        <v>0</v>
      </c>
      <c r="AV942" s="19" t="n">
        <f aca="false">AU942+N942</f>
        <v>0</v>
      </c>
    </row>
    <row r="943" customFormat="false" ht="15" hidden="false" customHeight="false" outlineLevel="0" collapsed="false">
      <c r="A943" s="43" t="n">
        <v>79</v>
      </c>
      <c r="B943" s="35" t="str">
        <f aca="false">IF(Trabajadores!$B$84="","",Trabajadores!$B$84)</f>
        <v/>
      </c>
      <c r="C943" s="35" t="str">
        <f aca="false">IF($B943="","",Trabajadores!$D$84)</f>
        <v/>
      </c>
      <c r="D943" s="43" t="n">
        <v>2</v>
      </c>
      <c r="E943" s="23" t="s">
        <v>299</v>
      </c>
      <c r="F943" s="23" t="str">
        <f aca="false">IF($B943="","",IF(OR(2&lt;Trabajadores!$M$84,2&gt;Trabajadores!$N$84),"No vinculado",IF(AND(2=Trabajadores!$N$84,Trabajadores!$O$84="Sí"),"Cese","Activo")))</f>
        <v/>
      </c>
      <c r="G943" s="19" t="n">
        <f aca="false">IF($B943="",0,SUMIFS(Ingresos!$P$6:$P$1505,ING_COD,$B943,ING_CLASE,"ORD"))</f>
        <v>0</v>
      </c>
      <c r="H943" s="19" t="n">
        <f aca="false">IF($B943="",0,SUMIFS(Ingresos!$P$6:$P$1505,ING_COD,$B943,ING_CLASE,"ORD",ING_COMP,"Sí"))</f>
        <v>0</v>
      </c>
      <c r="I943" s="19" t="n">
        <f aca="false">IF($B943="",0,SUMIFS(Ingresos!$P$6:$P$1505,ING_COD,$B943,ING_CLASE,"GRA"))</f>
        <v>0</v>
      </c>
      <c r="J943" s="19" t="n">
        <f aca="false">IF($B943="",0,SUMIFS(Ingresos!$P$6:$P$1505,ING_COD,$B943,ING_CLASE,"BON"))</f>
        <v>0</v>
      </c>
      <c r="K943" s="19" t="n">
        <f aca="false">IF($B943="",0,SUMIFS(Ingresos!$P$6:$P$1505,ING_COD,$B943,ING_CLASE,"EXT"))</f>
        <v>0</v>
      </c>
      <c r="L943" s="19" t="n">
        <f aca="false">IF($B943="",0,SUMIFS(Ingresos!$P$6:$P$1505,ING_COD,$B943,ING_CLASE,"OTO"))</f>
        <v>0</v>
      </c>
      <c r="M943" s="19" t="n">
        <f aca="false">IF($B943="",0,SUMIFS(Ingresos!$P$6:$P$1505,ING_COD,$B943,ING_CLASE,"OTX"))</f>
        <v>0</v>
      </c>
      <c r="N943" s="19" t="n">
        <f aca="false">IF($B943="",0,SUMIFS(Ingresos!$P$6:$P$1505,ING_COD,$B943,ING_CLASE,"RETO"))</f>
        <v>0</v>
      </c>
      <c r="O943" s="19" t="n">
        <f aca="false">IF($B943="",0,SUMIFS(Ingresos!$P$6:$P$1505,ING_COD,$B943,ING_CLASE,"INA"))</f>
        <v>0</v>
      </c>
      <c r="P943" s="19" t="n">
        <f aca="false">G943+I943+J943+K943+L943+M943</f>
        <v>0</v>
      </c>
      <c r="Q943" s="44" t="n">
        <f aca="false">IF($F943="Activo",11,IF($F943="Cese",1,0))</f>
        <v>0</v>
      </c>
      <c r="R943" s="19" t="n">
        <f aca="false">G943*Q943</f>
        <v>0</v>
      </c>
      <c r="S943" s="19" t="n">
        <f aca="false">IF($F943="Activo",SUMIFS(I943:I953,$D943:$D953,"&lt;="&amp;Trabajadores!$N$84)+IF(PROY_BON="Sí",SUMIFS(J943:J953,$D943:$D953,"&lt;="&amp;Trabajadores!$N$84),0),IF($F943="Cese",I943+IF(PROY_BON="Sí",J943,0),0))</f>
        <v>0</v>
      </c>
      <c r="T943" s="19" t="n">
        <f aca="false">IF(OR($F943&lt;&gt;"Activo",Trabajadores!$I$84="No"),0,IF(I948=0,H943*(1+IF(PROY_BON="Sí",Trabajadores!$P$84,0))*Trabajadores!$R$84/6*(Trabajadores!$N$84&gt;=7),0)+IF(I953=0,H943*(1+IF(PROY_BON="Sí",Trabajadores!$P$84,0))*Trabajadores!$S$84/6*(Trabajadores!$N$84&gt;=12),0))</f>
        <v>0</v>
      </c>
      <c r="U943" s="19" t="n">
        <f aca="false">IF($F943="Activo",IF(Trabajadores!$J$84="Sí",L943*11,L943),IF($F943="Cese",L943,0))</f>
        <v>0</v>
      </c>
      <c r="V943" s="19" t="n">
        <f aca="false">IF(OR($F943="Activo",$F943="Cese"),M943,0)</f>
        <v>0</v>
      </c>
      <c r="W943" s="19" t="n">
        <f aca="false">IF(OR($F943="Activo",$F943="Cese"),SUM(P942:P942),0)</f>
        <v>0</v>
      </c>
      <c r="X943" s="36" t="n">
        <f aca="false">IF(OR($F943="Activo",$F943="Cese"),R943+S943+T943+U943+V943+W943,0)</f>
        <v>0</v>
      </c>
      <c r="Y943" s="19" t="n">
        <f aca="false">IF(OR($F943="Activo",$F943="Cese"),DED_FIJA,0)</f>
        <v>0</v>
      </c>
      <c r="Z943" s="36" t="n">
        <f aca="false">MAX(0,X943-Y943)</f>
        <v>0</v>
      </c>
      <c r="AA943" s="19" t="n">
        <f aca="false">IF(Z943=0,0,MAX(0,MIN(Z943,Parámetros!$G$19)-Parámetros!$F$19)*Parámetros!$E$19)</f>
        <v>0</v>
      </c>
      <c r="AB943" s="19" t="n">
        <f aca="false">IF(Z943=0,0,MAX(0,MIN(Z943,Parámetros!$G$20)-Parámetros!$F$20)*Parámetros!$E$20)</f>
        <v>0</v>
      </c>
      <c r="AC943" s="19" t="n">
        <f aca="false">IF(Z943=0,0,MAX(0,MIN(Z943,Parámetros!$G$21)-Parámetros!$F$21)*Parámetros!$E$21)</f>
        <v>0</v>
      </c>
      <c r="AD943" s="19" t="n">
        <f aca="false">IF(Z943=0,0,MAX(0,MIN(Z943,Parámetros!$G$22)-Parámetros!$F$22)*Parámetros!$E$22)</f>
        <v>0</v>
      </c>
      <c r="AE943" s="19" t="n">
        <f aca="false">IF(Z943=0,0,MAX(0,MIN(Z943,Parámetros!$G$23)-Parámetros!$F$23)*Parámetros!$E$23)</f>
        <v>0</v>
      </c>
      <c r="AF943" s="36" t="n">
        <f aca="false">SUM(AA943:AE943)</f>
        <v>0</v>
      </c>
      <c r="AG943" s="45" t="str">
        <f aca="false">IF(AM943&lt;=0,"-",INDEX(TR_TASA,MATCH(AM943,TR_DESDE,1)))</f>
        <v>-</v>
      </c>
      <c r="AH943" s="44" t="n">
        <f aca="false">IF($F943="Cese",1,IF($F943="Activo",INDEX(DIV_N,2),0))</f>
        <v>0</v>
      </c>
      <c r="AI943" s="44" t="n">
        <f aca="false">IF($F943="Cese",1,IF($F943="Activo",INDEX(DIV_HASTA,2),0))</f>
        <v>0</v>
      </c>
      <c r="AJ943" s="19" t="n">
        <f aca="false">IF(OR($F943="Activo",$F943="Cese"),SUMIFS(AV942:AV942,D942:D942,"&lt;="&amp;AI943),0)</f>
        <v>0</v>
      </c>
      <c r="AK943" s="19" t="n">
        <f aca="false">IF(OR($F943="Activo",$F943="Cese"),MAX(0,(AF943-AJ943)/AH943),0)</f>
        <v>0</v>
      </c>
      <c r="AL943" s="19" t="n">
        <f aca="false">IF(OR($F943="Activo",$F943="Cese"),K943+IF(PROY_BON="Sí",0,J943),0)</f>
        <v>0</v>
      </c>
      <c r="AM943" s="19" t="n">
        <f aca="false">IF(AL943&gt;0,MAX(0,X943+AL943-Y943),Z943)</f>
        <v>0</v>
      </c>
      <c r="AN943" s="19" t="n">
        <f aca="false">SUMPRODUCT((AM943&gt;TR_DESDE)*(AM943-TR_DESDE)*TR_INC)</f>
        <v>0</v>
      </c>
      <c r="AO943" s="19" t="n">
        <f aca="false">IF(AL943&gt;0,MAX(0,AN943-IF($F943="Cese",MAX(AF943,AJ943),AF943)),0)</f>
        <v>0</v>
      </c>
      <c r="AP943" s="46" t="n">
        <f aca="false">IF(OR($F943="Activo",$F943="Cese"),ROUND(AK943+AO943,2),0)</f>
        <v>0</v>
      </c>
      <c r="AQ943" s="19" t="n">
        <f aca="false">IF($F943="Cese",MAX(0,AJ943-AN943),0)</f>
        <v>0</v>
      </c>
      <c r="AR943" s="19" t="str">
        <f aca="false">IF($B943="","",IF(COUNTIFS(RP_COD,$B943,'Retenciones Planilla'!$D$6:$D$105,"&lt;&gt;")=0,"",SUMIFS('Retenciones Planilla'!$D$6:$D$105,RP_COD,$B943)))</f>
        <v/>
      </c>
      <c r="AS943" s="19" t="str">
        <f aca="false">IF(AR943="","",AR943-AP943)</f>
        <v/>
      </c>
      <c r="AT943" s="23" t="str">
        <f aca="false">IF($B943="","",IF(NOT(OR($F943="Activo",$F943="Cese")),IF(N(AR943)=0,"—","Revisar: sin vínculo"),IF(AR943="",IF(AP943=0,"No corresponde","Sin dato planilla"),IF(ABS(AS943)&lt;=TOL,"OK",IF(AS943&gt;0,"Retuvo de más","Retuvo de menos")))))</f>
        <v/>
      </c>
      <c r="AU943" s="19" t="n">
        <f aca="false">IF(AND(BASE_RET="Planilla (si existe)",AR943&lt;&gt;""),AR943,AP943)</f>
        <v>0</v>
      </c>
      <c r="AV943" s="19" t="n">
        <f aca="false">AU943+N943</f>
        <v>0</v>
      </c>
    </row>
    <row r="944" customFormat="false" ht="15" hidden="false" customHeight="false" outlineLevel="0" collapsed="false">
      <c r="A944" s="43" t="n">
        <v>79</v>
      </c>
      <c r="B944" s="35" t="str">
        <f aca="false">IF(Trabajadores!$B$84="","",Trabajadores!$B$84)</f>
        <v/>
      </c>
      <c r="C944" s="35" t="str">
        <f aca="false">IF($B944="","",Trabajadores!$D$84)</f>
        <v/>
      </c>
      <c r="D944" s="43" t="n">
        <v>3</v>
      </c>
      <c r="E944" s="23" t="s">
        <v>300</v>
      </c>
      <c r="F944" s="23" t="str">
        <f aca="false">IF($B944="","",IF(OR(3&lt;Trabajadores!$M$84,3&gt;Trabajadores!$N$84),"No vinculado",IF(AND(3=Trabajadores!$N$84,Trabajadores!$O$84="Sí"),"Cese","Activo")))</f>
        <v/>
      </c>
      <c r="G944" s="19" t="n">
        <f aca="false">IF($B944="",0,SUMIFS(Ingresos!$Q$6:$Q$1505,ING_COD,$B944,ING_CLASE,"ORD"))</f>
        <v>0</v>
      </c>
      <c r="H944" s="19" t="n">
        <f aca="false">IF($B944="",0,SUMIFS(Ingresos!$Q$6:$Q$1505,ING_COD,$B944,ING_CLASE,"ORD",ING_COMP,"Sí"))</f>
        <v>0</v>
      </c>
      <c r="I944" s="19" t="n">
        <f aca="false">IF($B944="",0,SUMIFS(Ingresos!$Q$6:$Q$1505,ING_COD,$B944,ING_CLASE,"GRA"))</f>
        <v>0</v>
      </c>
      <c r="J944" s="19" t="n">
        <f aca="false">IF($B944="",0,SUMIFS(Ingresos!$Q$6:$Q$1505,ING_COD,$B944,ING_CLASE,"BON"))</f>
        <v>0</v>
      </c>
      <c r="K944" s="19" t="n">
        <f aca="false">IF($B944="",0,SUMIFS(Ingresos!$Q$6:$Q$1505,ING_COD,$B944,ING_CLASE,"EXT"))</f>
        <v>0</v>
      </c>
      <c r="L944" s="19" t="n">
        <f aca="false">IF($B944="",0,SUMIFS(Ingresos!$Q$6:$Q$1505,ING_COD,$B944,ING_CLASE,"OTO"))</f>
        <v>0</v>
      </c>
      <c r="M944" s="19" t="n">
        <f aca="false">IF($B944="",0,SUMIFS(Ingresos!$Q$6:$Q$1505,ING_COD,$B944,ING_CLASE,"OTX"))</f>
        <v>0</v>
      </c>
      <c r="N944" s="19" t="n">
        <f aca="false">IF($B944="",0,SUMIFS(Ingresos!$Q$6:$Q$1505,ING_COD,$B944,ING_CLASE,"RETO"))</f>
        <v>0</v>
      </c>
      <c r="O944" s="19" t="n">
        <f aca="false">IF($B944="",0,SUMIFS(Ingresos!$Q$6:$Q$1505,ING_COD,$B944,ING_CLASE,"INA"))</f>
        <v>0</v>
      </c>
      <c r="P944" s="19" t="n">
        <f aca="false">G944+I944+J944+K944+L944+M944</f>
        <v>0</v>
      </c>
      <c r="Q944" s="44" t="n">
        <f aca="false">IF($F944="Activo",10,IF($F944="Cese",1,0))</f>
        <v>0</v>
      </c>
      <c r="R944" s="19" t="n">
        <f aca="false">G944*Q944</f>
        <v>0</v>
      </c>
      <c r="S944" s="19" t="n">
        <f aca="false">IF($F944="Activo",SUMIFS(I944:I953,$D944:$D953,"&lt;="&amp;Trabajadores!$N$84)+IF(PROY_BON="Sí",SUMIFS(J944:J953,$D944:$D953,"&lt;="&amp;Trabajadores!$N$84),0),IF($F944="Cese",I944+IF(PROY_BON="Sí",J944,0),0))</f>
        <v>0</v>
      </c>
      <c r="T944" s="19" t="n">
        <f aca="false">IF(OR($F944&lt;&gt;"Activo",Trabajadores!$I$84="No"),0,IF(I948=0,H944*(1+IF(PROY_BON="Sí",Trabajadores!$P$84,0))*Trabajadores!$R$84/6*(Trabajadores!$N$84&gt;=7),0)+IF(I953=0,H944*(1+IF(PROY_BON="Sí",Trabajadores!$P$84,0))*Trabajadores!$S$84/6*(Trabajadores!$N$84&gt;=12),0))</f>
        <v>0</v>
      </c>
      <c r="U944" s="19" t="n">
        <f aca="false">IF($F944="Activo",IF(Trabajadores!$J$84="Sí",L944*10,L944),IF($F944="Cese",L944,0))</f>
        <v>0</v>
      </c>
      <c r="V944" s="19" t="n">
        <f aca="false">IF(OR($F944="Activo",$F944="Cese"),M944,0)</f>
        <v>0</v>
      </c>
      <c r="W944" s="19" t="n">
        <f aca="false">IF(OR($F944="Activo",$F944="Cese"),SUM(P942:P943),0)</f>
        <v>0</v>
      </c>
      <c r="X944" s="36" t="n">
        <f aca="false">IF(OR($F944="Activo",$F944="Cese"),R944+S944+T944+U944+V944+W944,0)</f>
        <v>0</v>
      </c>
      <c r="Y944" s="19" t="n">
        <f aca="false">IF(OR($F944="Activo",$F944="Cese"),DED_FIJA,0)</f>
        <v>0</v>
      </c>
      <c r="Z944" s="36" t="n">
        <f aca="false">MAX(0,X944-Y944)</f>
        <v>0</v>
      </c>
      <c r="AA944" s="19" t="n">
        <f aca="false">IF(Z944=0,0,MAX(0,MIN(Z944,Parámetros!$G$19)-Parámetros!$F$19)*Parámetros!$E$19)</f>
        <v>0</v>
      </c>
      <c r="AB944" s="19" t="n">
        <f aca="false">IF(Z944=0,0,MAX(0,MIN(Z944,Parámetros!$G$20)-Parámetros!$F$20)*Parámetros!$E$20)</f>
        <v>0</v>
      </c>
      <c r="AC944" s="19" t="n">
        <f aca="false">IF(Z944=0,0,MAX(0,MIN(Z944,Parámetros!$G$21)-Parámetros!$F$21)*Parámetros!$E$21)</f>
        <v>0</v>
      </c>
      <c r="AD944" s="19" t="n">
        <f aca="false">IF(Z944=0,0,MAX(0,MIN(Z944,Parámetros!$G$22)-Parámetros!$F$22)*Parámetros!$E$22)</f>
        <v>0</v>
      </c>
      <c r="AE944" s="19" t="n">
        <f aca="false">IF(Z944=0,0,MAX(0,MIN(Z944,Parámetros!$G$23)-Parámetros!$F$23)*Parámetros!$E$23)</f>
        <v>0</v>
      </c>
      <c r="AF944" s="36" t="n">
        <f aca="false">SUM(AA944:AE944)</f>
        <v>0</v>
      </c>
      <c r="AG944" s="45" t="str">
        <f aca="false">IF(AM944&lt;=0,"-",INDEX(TR_TASA,MATCH(AM944,TR_DESDE,1)))</f>
        <v>-</v>
      </c>
      <c r="AH944" s="44" t="n">
        <f aca="false">IF($F944="Cese",1,IF($F944="Activo",INDEX(DIV_N,3),0))</f>
        <v>0</v>
      </c>
      <c r="AI944" s="44" t="n">
        <f aca="false">IF($F944="Cese",2,IF($F944="Activo",INDEX(DIV_HASTA,3),0))</f>
        <v>0</v>
      </c>
      <c r="AJ944" s="19" t="n">
        <f aca="false">IF(OR($F944="Activo",$F944="Cese"),SUMIFS(AV942:AV943,D942:D943,"&lt;="&amp;AI944),0)</f>
        <v>0</v>
      </c>
      <c r="AK944" s="19" t="n">
        <f aca="false">IF(OR($F944="Activo",$F944="Cese"),MAX(0,(AF944-AJ944)/AH944),0)</f>
        <v>0</v>
      </c>
      <c r="AL944" s="19" t="n">
        <f aca="false">IF(OR($F944="Activo",$F944="Cese"),K944+IF(PROY_BON="Sí",0,J944),0)</f>
        <v>0</v>
      </c>
      <c r="AM944" s="19" t="n">
        <f aca="false">IF(AL944&gt;0,MAX(0,X944+AL944-Y944),Z944)</f>
        <v>0</v>
      </c>
      <c r="AN944" s="19" t="n">
        <f aca="false">SUMPRODUCT((AM944&gt;TR_DESDE)*(AM944-TR_DESDE)*TR_INC)</f>
        <v>0</v>
      </c>
      <c r="AO944" s="19" t="n">
        <f aca="false">IF(AL944&gt;0,MAX(0,AN944-IF($F944="Cese",MAX(AF944,AJ944),AF944)),0)</f>
        <v>0</v>
      </c>
      <c r="AP944" s="46" t="n">
        <f aca="false">IF(OR($F944="Activo",$F944="Cese"),ROUND(AK944+AO944,2),0)</f>
        <v>0</v>
      </c>
      <c r="AQ944" s="19" t="n">
        <f aca="false">IF($F944="Cese",MAX(0,AJ944-AN944),0)</f>
        <v>0</v>
      </c>
      <c r="AR944" s="19" t="str">
        <f aca="false">IF($B944="","",IF(COUNTIFS(RP_COD,$B944,'Retenciones Planilla'!$E$6:$E$105,"&lt;&gt;")=0,"",SUMIFS('Retenciones Planilla'!$E$6:$E$105,RP_COD,$B944)))</f>
        <v/>
      </c>
      <c r="AS944" s="19" t="str">
        <f aca="false">IF(AR944="","",AR944-AP944)</f>
        <v/>
      </c>
      <c r="AT944" s="23" t="str">
        <f aca="false">IF($B944="","",IF(NOT(OR($F944="Activo",$F944="Cese")),IF(N(AR944)=0,"—","Revisar: sin vínculo"),IF(AR944="",IF(AP944=0,"No corresponde","Sin dato planilla"),IF(ABS(AS944)&lt;=TOL,"OK",IF(AS944&gt;0,"Retuvo de más","Retuvo de menos")))))</f>
        <v/>
      </c>
      <c r="AU944" s="19" t="n">
        <f aca="false">IF(AND(BASE_RET="Planilla (si existe)",AR944&lt;&gt;""),AR944,AP944)</f>
        <v>0</v>
      </c>
      <c r="AV944" s="19" t="n">
        <f aca="false">AU944+N944</f>
        <v>0</v>
      </c>
    </row>
    <row r="945" customFormat="false" ht="15" hidden="false" customHeight="false" outlineLevel="0" collapsed="false">
      <c r="A945" s="43" t="n">
        <v>79</v>
      </c>
      <c r="B945" s="35" t="str">
        <f aca="false">IF(Trabajadores!$B$84="","",Trabajadores!$B$84)</f>
        <v/>
      </c>
      <c r="C945" s="35" t="str">
        <f aca="false">IF($B945="","",Trabajadores!$D$84)</f>
        <v/>
      </c>
      <c r="D945" s="43" t="n">
        <v>4</v>
      </c>
      <c r="E945" s="23" t="s">
        <v>301</v>
      </c>
      <c r="F945" s="23" t="str">
        <f aca="false">IF($B945="","",IF(OR(4&lt;Trabajadores!$M$84,4&gt;Trabajadores!$N$84),"No vinculado",IF(AND(4=Trabajadores!$N$84,Trabajadores!$O$84="Sí"),"Cese","Activo")))</f>
        <v/>
      </c>
      <c r="G945" s="19" t="n">
        <f aca="false">IF($B945="",0,SUMIFS(Ingresos!$R$6:$R$1505,ING_COD,$B945,ING_CLASE,"ORD"))</f>
        <v>0</v>
      </c>
      <c r="H945" s="19" t="n">
        <f aca="false">IF($B945="",0,SUMIFS(Ingresos!$R$6:$R$1505,ING_COD,$B945,ING_CLASE,"ORD",ING_COMP,"Sí"))</f>
        <v>0</v>
      </c>
      <c r="I945" s="19" t="n">
        <f aca="false">IF($B945="",0,SUMIFS(Ingresos!$R$6:$R$1505,ING_COD,$B945,ING_CLASE,"GRA"))</f>
        <v>0</v>
      </c>
      <c r="J945" s="19" t="n">
        <f aca="false">IF($B945="",0,SUMIFS(Ingresos!$R$6:$R$1505,ING_COD,$B945,ING_CLASE,"BON"))</f>
        <v>0</v>
      </c>
      <c r="K945" s="19" t="n">
        <f aca="false">IF($B945="",0,SUMIFS(Ingresos!$R$6:$R$1505,ING_COD,$B945,ING_CLASE,"EXT"))</f>
        <v>0</v>
      </c>
      <c r="L945" s="19" t="n">
        <f aca="false">IF($B945="",0,SUMIFS(Ingresos!$R$6:$R$1505,ING_COD,$B945,ING_CLASE,"OTO"))</f>
        <v>0</v>
      </c>
      <c r="M945" s="19" t="n">
        <f aca="false">IF($B945="",0,SUMIFS(Ingresos!$R$6:$R$1505,ING_COD,$B945,ING_CLASE,"OTX"))</f>
        <v>0</v>
      </c>
      <c r="N945" s="19" t="n">
        <f aca="false">IF($B945="",0,SUMIFS(Ingresos!$R$6:$R$1505,ING_COD,$B945,ING_CLASE,"RETO"))</f>
        <v>0</v>
      </c>
      <c r="O945" s="19" t="n">
        <f aca="false">IF($B945="",0,SUMIFS(Ingresos!$R$6:$R$1505,ING_COD,$B945,ING_CLASE,"INA"))</f>
        <v>0</v>
      </c>
      <c r="P945" s="19" t="n">
        <f aca="false">G945+I945+J945+K945+L945+M945</f>
        <v>0</v>
      </c>
      <c r="Q945" s="44" t="n">
        <f aca="false">IF($F945="Activo",9,IF($F945="Cese",1,0))</f>
        <v>0</v>
      </c>
      <c r="R945" s="19" t="n">
        <f aca="false">G945*Q945</f>
        <v>0</v>
      </c>
      <c r="S945" s="19" t="n">
        <f aca="false">IF($F945="Activo",SUMIFS(I945:I953,$D945:$D953,"&lt;="&amp;Trabajadores!$N$84)+IF(PROY_BON="Sí",SUMIFS(J945:J953,$D945:$D953,"&lt;="&amp;Trabajadores!$N$84),0),IF($F945="Cese",I945+IF(PROY_BON="Sí",J945,0),0))</f>
        <v>0</v>
      </c>
      <c r="T945" s="19" t="n">
        <f aca="false">IF(OR($F945&lt;&gt;"Activo",Trabajadores!$I$84="No"),0,IF(I948=0,H945*(1+IF(PROY_BON="Sí",Trabajadores!$P$84,0))*Trabajadores!$R$84/6*(Trabajadores!$N$84&gt;=7),0)+IF(I953=0,H945*(1+IF(PROY_BON="Sí",Trabajadores!$P$84,0))*Trabajadores!$S$84/6*(Trabajadores!$N$84&gt;=12),0))</f>
        <v>0</v>
      </c>
      <c r="U945" s="19" t="n">
        <f aca="false">IF($F945="Activo",IF(Trabajadores!$J$84="Sí",L945*9,L945),IF($F945="Cese",L945,0))</f>
        <v>0</v>
      </c>
      <c r="V945" s="19" t="n">
        <f aca="false">IF(OR($F945="Activo",$F945="Cese"),M945,0)</f>
        <v>0</v>
      </c>
      <c r="W945" s="19" t="n">
        <f aca="false">IF(OR($F945="Activo",$F945="Cese"),SUM(P942:P944),0)</f>
        <v>0</v>
      </c>
      <c r="X945" s="36" t="n">
        <f aca="false">IF(OR($F945="Activo",$F945="Cese"),R945+S945+T945+U945+V945+W945,0)</f>
        <v>0</v>
      </c>
      <c r="Y945" s="19" t="n">
        <f aca="false">IF(OR($F945="Activo",$F945="Cese"),DED_FIJA,0)</f>
        <v>0</v>
      </c>
      <c r="Z945" s="36" t="n">
        <f aca="false">MAX(0,X945-Y945)</f>
        <v>0</v>
      </c>
      <c r="AA945" s="19" t="n">
        <f aca="false">IF(Z945=0,0,MAX(0,MIN(Z945,Parámetros!$G$19)-Parámetros!$F$19)*Parámetros!$E$19)</f>
        <v>0</v>
      </c>
      <c r="AB945" s="19" t="n">
        <f aca="false">IF(Z945=0,0,MAX(0,MIN(Z945,Parámetros!$G$20)-Parámetros!$F$20)*Parámetros!$E$20)</f>
        <v>0</v>
      </c>
      <c r="AC945" s="19" t="n">
        <f aca="false">IF(Z945=0,0,MAX(0,MIN(Z945,Parámetros!$G$21)-Parámetros!$F$21)*Parámetros!$E$21)</f>
        <v>0</v>
      </c>
      <c r="AD945" s="19" t="n">
        <f aca="false">IF(Z945=0,0,MAX(0,MIN(Z945,Parámetros!$G$22)-Parámetros!$F$22)*Parámetros!$E$22)</f>
        <v>0</v>
      </c>
      <c r="AE945" s="19" t="n">
        <f aca="false">IF(Z945=0,0,MAX(0,MIN(Z945,Parámetros!$G$23)-Parámetros!$F$23)*Parámetros!$E$23)</f>
        <v>0</v>
      </c>
      <c r="AF945" s="36" t="n">
        <f aca="false">SUM(AA945:AE945)</f>
        <v>0</v>
      </c>
      <c r="AG945" s="45" t="str">
        <f aca="false">IF(AM945&lt;=0,"-",INDEX(TR_TASA,MATCH(AM945,TR_DESDE,1)))</f>
        <v>-</v>
      </c>
      <c r="AH945" s="44" t="n">
        <f aca="false">IF($F945="Cese",1,IF($F945="Activo",INDEX(DIV_N,4),0))</f>
        <v>0</v>
      </c>
      <c r="AI945" s="44" t="n">
        <f aca="false">IF($F945="Cese",3,IF($F945="Activo",INDEX(DIV_HASTA,4),0))</f>
        <v>0</v>
      </c>
      <c r="AJ945" s="19" t="n">
        <f aca="false">IF(OR($F945="Activo",$F945="Cese"),SUMIFS(AV942:AV944,D942:D944,"&lt;="&amp;AI945),0)</f>
        <v>0</v>
      </c>
      <c r="AK945" s="19" t="n">
        <f aca="false">IF(OR($F945="Activo",$F945="Cese"),MAX(0,(AF945-AJ945)/AH945),0)</f>
        <v>0</v>
      </c>
      <c r="AL945" s="19" t="n">
        <f aca="false">IF(OR($F945="Activo",$F945="Cese"),K945+IF(PROY_BON="Sí",0,J945),0)</f>
        <v>0</v>
      </c>
      <c r="AM945" s="19" t="n">
        <f aca="false">IF(AL945&gt;0,MAX(0,X945+AL945-Y945),Z945)</f>
        <v>0</v>
      </c>
      <c r="AN945" s="19" t="n">
        <f aca="false">SUMPRODUCT((AM945&gt;TR_DESDE)*(AM945-TR_DESDE)*TR_INC)</f>
        <v>0</v>
      </c>
      <c r="AO945" s="19" t="n">
        <f aca="false">IF(AL945&gt;0,MAX(0,AN945-IF($F945="Cese",MAX(AF945,AJ945),AF945)),0)</f>
        <v>0</v>
      </c>
      <c r="AP945" s="46" t="n">
        <f aca="false">IF(OR($F945="Activo",$F945="Cese"),ROUND(AK945+AO945,2),0)</f>
        <v>0</v>
      </c>
      <c r="AQ945" s="19" t="n">
        <f aca="false">IF($F945="Cese",MAX(0,AJ945-AN945),0)</f>
        <v>0</v>
      </c>
      <c r="AR945" s="19" t="str">
        <f aca="false">IF($B945="","",IF(COUNTIFS(RP_COD,$B945,'Retenciones Planilla'!$F$6:$F$105,"&lt;&gt;")=0,"",SUMIFS('Retenciones Planilla'!$F$6:$F$105,RP_COD,$B945)))</f>
        <v/>
      </c>
      <c r="AS945" s="19" t="str">
        <f aca="false">IF(AR945="","",AR945-AP945)</f>
        <v/>
      </c>
      <c r="AT945" s="23" t="str">
        <f aca="false">IF($B945="","",IF(NOT(OR($F945="Activo",$F945="Cese")),IF(N(AR945)=0,"—","Revisar: sin vínculo"),IF(AR945="",IF(AP945=0,"No corresponde","Sin dato planilla"),IF(ABS(AS945)&lt;=TOL,"OK",IF(AS945&gt;0,"Retuvo de más","Retuvo de menos")))))</f>
        <v/>
      </c>
      <c r="AU945" s="19" t="n">
        <f aca="false">IF(AND(BASE_RET="Planilla (si existe)",AR945&lt;&gt;""),AR945,AP945)</f>
        <v>0</v>
      </c>
      <c r="AV945" s="19" t="n">
        <f aca="false">AU945+N945</f>
        <v>0</v>
      </c>
    </row>
    <row r="946" customFormat="false" ht="15" hidden="false" customHeight="false" outlineLevel="0" collapsed="false">
      <c r="A946" s="43" t="n">
        <v>79</v>
      </c>
      <c r="B946" s="35" t="str">
        <f aca="false">IF(Trabajadores!$B$84="","",Trabajadores!$B$84)</f>
        <v/>
      </c>
      <c r="C946" s="35" t="str">
        <f aca="false">IF($B946="","",Trabajadores!$D$84)</f>
        <v/>
      </c>
      <c r="D946" s="43" t="n">
        <v>5</v>
      </c>
      <c r="E946" s="23" t="s">
        <v>302</v>
      </c>
      <c r="F946" s="23" t="str">
        <f aca="false">IF($B946="","",IF(OR(5&lt;Trabajadores!$M$84,5&gt;Trabajadores!$N$84),"No vinculado",IF(AND(5=Trabajadores!$N$84,Trabajadores!$O$84="Sí"),"Cese","Activo")))</f>
        <v/>
      </c>
      <c r="G946" s="19" t="n">
        <f aca="false">IF($B946="",0,SUMIFS(Ingresos!$S$6:$S$1505,ING_COD,$B946,ING_CLASE,"ORD"))</f>
        <v>0</v>
      </c>
      <c r="H946" s="19" t="n">
        <f aca="false">IF($B946="",0,SUMIFS(Ingresos!$S$6:$S$1505,ING_COD,$B946,ING_CLASE,"ORD",ING_COMP,"Sí"))</f>
        <v>0</v>
      </c>
      <c r="I946" s="19" t="n">
        <f aca="false">IF($B946="",0,SUMIFS(Ingresos!$S$6:$S$1505,ING_COD,$B946,ING_CLASE,"GRA"))</f>
        <v>0</v>
      </c>
      <c r="J946" s="19" t="n">
        <f aca="false">IF($B946="",0,SUMIFS(Ingresos!$S$6:$S$1505,ING_COD,$B946,ING_CLASE,"BON"))</f>
        <v>0</v>
      </c>
      <c r="K946" s="19" t="n">
        <f aca="false">IF($B946="",0,SUMIFS(Ingresos!$S$6:$S$1505,ING_COD,$B946,ING_CLASE,"EXT"))</f>
        <v>0</v>
      </c>
      <c r="L946" s="19" t="n">
        <f aca="false">IF($B946="",0,SUMIFS(Ingresos!$S$6:$S$1505,ING_COD,$B946,ING_CLASE,"OTO"))</f>
        <v>0</v>
      </c>
      <c r="M946" s="19" t="n">
        <f aca="false">IF($B946="",0,SUMIFS(Ingresos!$S$6:$S$1505,ING_COD,$B946,ING_CLASE,"OTX"))</f>
        <v>0</v>
      </c>
      <c r="N946" s="19" t="n">
        <f aca="false">IF($B946="",0,SUMIFS(Ingresos!$S$6:$S$1505,ING_COD,$B946,ING_CLASE,"RETO"))</f>
        <v>0</v>
      </c>
      <c r="O946" s="19" t="n">
        <f aca="false">IF($B946="",0,SUMIFS(Ingresos!$S$6:$S$1505,ING_COD,$B946,ING_CLASE,"INA"))</f>
        <v>0</v>
      </c>
      <c r="P946" s="19" t="n">
        <f aca="false">G946+I946+J946+K946+L946+M946</f>
        <v>0</v>
      </c>
      <c r="Q946" s="44" t="n">
        <f aca="false">IF($F946="Activo",8,IF($F946="Cese",1,0))</f>
        <v>0</v>
      </c>
      <c r="R946" s="19" t="n">
        <f aca="false">G946*Q946</f>
        <v>0</v>
      </c>
      <c r="S946" s="19" t="n">
        <f aca="false">IF($F946="Activo",SUMIFS(I946:I953,$D946:$D953,"&lt;="&amp;Trabajadores!$N$84)+IF(PROY_BON="Sí",SUMIFS(J946:J953,$D946:$D953,"&lt;="&amp;Trabajadores!$N$84),0),IF($F946="Cese",I946+IF(PROY_BON="Sí",J946,0),0))</f>
        <v>0</v>
      </c>
      <c r="T946" s="19" t="n">
        <f aca="false">IF(OR($F946&lt;&gt;"Activo",Trabajadores!$I$84="No"),0,IF(I948=0,H946*(1+IF(PROY_BON="Sí",Trabajadores!$P$84,0))*Trabajadores!$R$84/6*(Trabajadores!$N$84&gt;=7),0)+IF(I953=0,H946*(1+IF(PROY_BON="Sí",Trabajadores!$P$84,0))*Trabajadores!$S$84/6*(Trabajadores!$N$84&gt;=12),0))</f>
        <v>0</v>
      </c>
      <c r="U946" s="19" t="n">
        <f aca="false">IF($F946="Activo",IF(Trabajadores!$J$84="Sí",L946*8,L946),IF($F946="Cese",L946,0))</f>
        <v>0</v>
      </c>
      <c r="V946" s="19" t="n">
        <f aca="false">IF(OR($F946="Activo",$F946="Cese"),M946,0)</f>
        <v>0</v>
      </c>
      <c r="W946" s="19" t="n">
        <f aca="false">IF(OR($F946="Activo",$F946="Cese"),SUM(P942:P945),0)</f>
        <v>0</v>
      </c>
      <c r="X946" s="36" t="n">
        <f aca="false">IF(OR($F946="Activo",$F946="Cese"),R946+S946+T946+U946+V946+W946,0)</f>
        <v>0</v>
      </c>
      <c r="Y946" s="19" t="n">
        <f aca="false">IF(OR($F946="Activo",$F946="Cese"),DED_FIJA,0)</f>
        <v>0</v>
      </c>
      <c r="Z946" s="36" t="n">
        <f aca="false">MAX(0,X946-Y946)</f>
        <v>0</v>
      </c>
      <c r="AA946" s="19" t="n">
        <f aca="false">IF(Z946=0,0,MAX(0,MIN(Z946,Parámetros!$G$19)-Parámetros!$F$19)*Parámetros!$E$19)</f>
        <v>0</v>
      </c>
      <c r="AB946" s="19" t="n">
        <f aca="false">IF(Z946=0,0,MAX(0,MIN(Z946,Parámetros!$G$20)-Parámetros!$F$20)*Parámetros!$E$20)</f>
        <v>0</v>
      </c>
      <c r="AC946" s="19" t="n">
        <f aca="false">IF(Z946=0,0,MAX(0,MIN(Z946,Parámetros!$G$21)-Parámetros!$F$21)*Parámetros!$E$21)</f>
        <v>0</v>
      </c>
      <c r="AD946" s="19" t="n">
        <f aca="false">IF(Z946=0,0,MAX(0,MIN(Z946,Parámetros!$G$22)-Parámetros!$F$22)*Parámetros!$E$22)</f>
        <v>0</v>
      </c>
      <c r="AE946" s="19" t="n">
        <f aca="false">IF(Z946=0,0,MAX(0,MIN(Z946,Parámetros!$G$23)-Parámetros!$F$23)*Parámetros!$E$23)</f>
        <v>0</v>
      </c>
      <c r="AF946" s="36" t="n">
        <f aca="false">SUM(AA946:AE946)</f>
        <v>0</v>
      </c>
      <c r="AG946" s="45" t="str">
        <f aca="false">IF(AM946&lt;=0,"-",INDEX(TR_TASA,MATCH(AM946,TR_DESDE,1)))</f>
        <v>-</v>
      </c>
      <c r="AH946" s="44" t="n">
        <f aca="false">IF($F946="Cese",1,IF($F946="Activo",INDEX(DIV_N,5),0))</f>
        <v>0</v>
      </c>
      <c r="AI946" s="44" t="n">
        <f aca="false">IF($F946="Cese",4,IF($F946="Activo",INDEX(DIV_HASTA,5),0))</f>
        <v>0</v>
      </c>
      <c r="AJ946" s="19" t="n">
        <f aca="false">IF(OR($F946="Activo",$F946="Cese"),SUMIFS(AV942:AV945,D942:D945,"&lt;="&amp;AI946),0)</f>
        <v>0</v>
      </c>
      <c r="AK946" s="19" t="n">
        <f aca="false">IF(OR($F946="Activo",$F946="Cese"),MAX(0,(AF946-AJ946)/AH946),0)</f>
        <v>0</v>
      </c>
      <c r="AL946" s="19" t="n">
        <f aca="false">IF(OR($F946="Activo",$F946="Cese"),K946+IF(PROY_BON="Sí",0,J946),0)</f>
        <v>0</v>
      </c>
      <c r="AM946" s="19" t="n">
        <f aca="false">IF(AL946&gt;0,MAX(0,X946+AL946-Y946),Z946)</f>
        <v>0</v>
      </c>
      <c r="AN946" s="19" t="n">
        <f aca="false">SUMPRODUCT((AM946&gt;TR_DESDE)*(AM946-TR_DESDE)*TR_INC)</f>
        <v>0</v>
      </c>
      <c r="AO946" s="19" t="n">
        <f aca="false">IF(AL946&gt;0,MAX(0,AN946-IF($F946="Cese",MAX(AF946,AJ946),AF946)),0)</f>
        <v>0</v>
      </c>
      <c r="AP946" s="46" t="n">
        <f aca="false">IF(OR($F946="Activo",$F946="Cese"),ROUND(AK946+AO946,2),0)</f>
        <v>0</v>
      </c>
      <c r="AQ946" s="19" t="n">
        <f aca="false">IF($F946="Cese",MAX(0,AJ946-AN946),0)</f>
        <v>0</v>
      </c>
      <c r="AR946" s="19" t="str">
        <f aca="false">IF($B946="","",IF(COUNTIFS(RP_COD,$B946,'Retenciones Planilla'!$G$6:$G$105,"&lt;&gt;")=0,"",SUMIFS('Retenciones Planilla'!$G$6:$G$105,RP_COD,$B946)))</f>
        <v/>
      </c>
      <c r="AS946" s="19" t="str">
        <f aca="false">IF(AR946="","",AR946-AP946)</f>
        <v/>
      </c>
      <c r="AT946" s="23" t="str">
        <f aca="false">IF($B946="","",IF(NOT(OR($F946="Activo",$F946="Cese")),IF(N(AR946)=0,"—","Revisar: sin vínculo"),IF(AR946="",IF(AP946=0,"No corresponde","Sin dato planilla"),IF(ABS(AS946)&lt;=TOL,"OK",IF(AS946&gt;0,"Retuvo de más","Retuvo de menos")))))</f>
        <v/>
      </c>
      <c r="AU946" s="19" t="n">
        <f aca="false">IF(AND(BASE_RET="Planilla (si existe)",AR946&lt;&gt;""),AR946,AP946)</f>
        <v>0</v>
      </c>
      <c r="AV946" s="19" t="n">
        <f aca="false">AU946+N946</f>
        <v>0</v>
      </c>
    </row>
    <row r="947" customFormat="false" ht="15" hidden="false" customHeight="false" outlineLevel="0" collapsed="false">
      <c r="A947" s="43" t="n">
        <v>79</v>
      </c>
      <c r="B947" s="35" t="str">
        <f aca="false">IF(Trabajadores!$B$84="","",Trabajadores!$B$84)</f>
        <v/>
      </c>
      <c r="C947" s="35" t="str">
        <f aca="false">IF($B947="","",Trabajadores!$D$84)</f>
        <v/>
      </c>
      <c r="D947" s="43" t="n">
        <v>6</v>
      </c>
      <c r="E947" s="23" t="s">
        <v>303</v>
      </c>
      <c r="F947" s="23" t="str">
        <f aca="false">IF($B947="","",IF(OR(6&lt;Trabajadores!$M$84,6&gt;Trabajadores!$N$84),"No vinculado",IF(AND(6=Trabajadores!$N$84,Trabajadores!$O$84="Sí"),"Cese","Activo")))</f>
        <v/>
      </c>
      <c r="G947" s="19" t="n">
        <f aca="false">IF($B947="",0,SUMIFS(Ingresos!$T$6:$T$1505,ING_COD,$B947,ING_CLASE,"ORD"))</f>
        <v>0</v>
      </c>
      <c r="H947" s="19" t="n">
        <f aca="false">IF($B947="",0,SUMIFS(Ingresos!$T$6:$T$1505,ING_COD,$B947,ING_CLASE,"ORD",ING_COMP,"Sí"))</f>
        <v>0</v>
      </c>
      <c r="I947" s="19" t="n">
        <f aca="false">IF($B947="",0,SUMIFS(Ingresos!$T$6:$T$1505,ING_COD,$B947,ING_CLASE,"GRA"))</f>
        <v>0</v>
      </c>
      <c r="J947" s="19" t="n">
        <f aca="false">IF($B947="",0,SUMIFS(Ingresos!$T$6:$T$1505,ING_COD,$B947,ING_CLASE,"BON"))</f>
        <v>0</v>
      </c>
      <c r="K947" s="19" t="n">
        <f aca="false">IF($B947="",0,SUMIFS(Ingresos!$T$6:$T$1505,ING_COD,$B947,ING_CLASE,"EXT"))</f>
        <v>0</v>
      </c>
      <c r="L947" s="19" t="n">
        <f aca="false">IF($B947="",0,SUMIFS(Ingresos!$T$6:$T$1505,ING_COD,$B947,ING_CLASE,"OTO"))</f>
        <v>0</v>
      </c>
      <c r="M947" s="19" t="n">
        <f aca="false">IF($B947="",0,SUMIFS(Ingresos!$T$6:$T$1505,ING_COD,$B947,ING_CLASE,"OTX"))</f>
        <v>0</v>
      </c>
      <c r="N947" s="19" t="n">
        <f aca="false">IF($B947="",0,SUMIFS(Ingresos!$T$6:$T$1505,ING_COD,$B947,ING_CLASE,"RETO"))</f>
        <v>0</v>
      </c>
      <c r="O947" s="19" t="n">
        <f aca="false">IF($B947="",0,SUMIFS(Ingresos!$T$6:$T$1505,ING_COD,$B947,ING_CLASE,"INA"))</f>
        <v>0</v>
      </c>
      <c r="P947" s="19" t="n">
        <f aca="false">G947+I947+J947+K947+L947+M947</f>
        <v>0</v>
      </c>
      <c r="Q947" s="44" t="n">
        <f aca="false">IF($F947="Activo",7,IF($F947="Cese",1,0))</f>
        <v>0</v>
      </c>
      <c r="R947" s="19" t="n">
        <f aca="false">G947*Q947</f>
        <v>0</v>
      </c>
      <c r="S947" s="19" t="n">
        <f aca="false">IF($F947="Activo",SUMIFS(I947:I953,$D947:$D953,"&lt;="&amp;Trabajadores!$N$84)+IF(PROY_BON="Sí",SUMIFS(J947:J953,$D947:$D953,"&lt;="&amp;Trabajadores!$N$84),0),IF($F947="Cese",I947+IF(PROY_BON="Sí",J947,0),0))</f>
        <v>0</v>
      </c>
      <c r="T947" s="19" t="n">
        <f aca="false">IF(OR($F947&lt;&gt;"Activo",Trabajadores!$I$84="No"),0,IF(I948=0,H947*(1+IF(PROY_BON="Sí",Trabajadores!$P$84,0))*Trabajadores!$R$84/6*(Trabajadores!$N$84&gt;=7),0)+IF(I953=0,H947*(1+IF(PROY_BON="Sí",Trabajadores!$P$84,0))*Trabajadores!$S$84/6*(Trabajadores!$N$84&gt;=12),0))</f>
        <v>0</v>
      </c>
      <c r="U947" s="19" t="n">
        <f aca="false">IF($F947="Activo",IF(Trabajadores!$J$84="Sí",L947*7,L947),IF($F947="Cese",L947,0))</f>
        <v>0</v>
      </c>
      <c r="V947" s="19" t="n">
        <f aca="false">IF(OR($F947="Activo",$F947="Cese"),M947,0)</f>
        <v>0</v>
      </c>
      <c r="W947" s="19" t="n">
        <f aca="false">IF(OR($F947="Activo",$F947="Cese"),SUM(P942:P946),0)</f>
        <v>0</v>
      </c>
      <c r="X947" s="36" t="n">
        <f aca="false">IF(OR($F947="Activo",$F947="Cese"),R947+S947+T947+U947+V947+W947,0)</f>
        <v>0</v>
      </c>
      <c r="Y947" s="19" t="n">
        <f aca="false">IF(OR($F947="Activo",$F947="Cese"),DED_FIJA,0)</f>
        <v>0</v>
      </c>
      <c r="Z947" s="36" t="n">
        <f aca="false">MAX(0,X947-Y947)</f>
        <v>0</v>
      </c>
      <c r="AA947" s="19" t="n">
        <f aca="false">IF(Z947=0,0,MAX(0,MIN(Z947,Parámetros!$G$19)-Parámetros!$F$19)*Parámetros!$E$19)</f>
        <v>0</v>
      </c>
      <c r="AB947" s="19" t="n">
        <f aca="false">IF(Z947=0,0,MAX(0,MIN(Z947,Parámetros!$G$20)-Parámetros!$F$20)*Parámetros!$E$20)</f>
        <v>0</v>
      </c>
      <c r="AC947" s="19" t="n">
        <f aca="false">IF(Z947=0,0,MAX(0,MIN(Z947,Parámetros!$G$21)-Parámetros!$F$21)*Parámetros!$E$21)</f>
        <v>0</v>
      </c>
      <c r="AD947" s="19" t="n">
        <f aca="false">IF(Z947=0,0,MAX(0,MIN(Z947,Parámetros!$G$22)-Parámetros!$F$22)*Parámetros!$E$22)</f>
        <v>0</v>
      </c>
      <c r="AE947" s="19" t="n">
        <f aca="false">IF(Z947=0,0,MAX(0,MIN(Z947,Parámetros!$G$23)-Parámetros!$F$23)*Parámetros!$E$23)</f>
        <v>0</v>
      </c>
      <c r="AF947" s="36" t="n">
        <f aca="false">SUM(AA947:AE947)</f>
        <v>0</v>
      </c>
      <c r="AG947" s="45" t="str">
        <f aca="false">IF(AM947&lt;=0,"-",INDEX(TR_TASA,MATCH(AM947,TR_DESDE,1)))</f>
        <v>-</v>
      </c>
      <c r="AH947" s="44" t="n">
        <f aca="false">IF($F947="Cese",1,IF($F947="Activo",INDEX(DIV_N,6),0))</f>
        <v>0</v>
      </c>
      <c r="AI947" s="44" t="n">
        <f aca="false">IF($F947="Cese",5,IF($F947="Activo",INDEX(DIV_HASTA,6),0))</f>
        <v>0</v>
      </c>
      <c r="AJ947" s="19" t="n">
        <f aca="false">IF(OR($F947="Activo",$F947="Cese"),SUMIFS(AV942:AV946,D942:D946,"&lt;="&amp;AI947),0)</f>
        <v>0</v>
      </c>
      <c r="AK947" s="19" t="n">
        <f aca="false">IF(OR($F947="Activo",$F947="Cese"),MAX(0,(AF947-AJ947)/AH947),0)</f>
        <v>0</v>
      </c>
      <c r="AL947" s="19" t="n">
        <f aca="false">IF(OR($F947="Activo",$F947="Cese"),K947+IF(PROY_BON="Sí",0,J947),0)</f>
        <v>0</v>
      </c>
      <c r="AM947" s="19" t="n">
        <f aca="false">IF(AL947&gt;0,MAX(0,X947+AL947-Y947),Z947)</f>
        <v>0</v>
      </c>
      <c r="AN947" s="19" t="n">
        <f aca="false">SUMPRODUCT((AM947&gt;TR_DESDE)*(AM947-TR_DESDE)*TR_INC)</f>
        <v>0</v>
      </c>
      <c r="AO947" s="19" t="n">
        <f aca="false">IF(AL947&gt;0,MAX(0,AN947-IF($F947="Cese",MAX(AF947,AJ947),AF947)),0)</f>
        <v>0</v>
      </c>
      <c r="AP947" s="46" t="n">
        <f aca="false">IF(OR($F947="Activo",$F947="Cese"),ROUND(AK947+AO947,2),0)</f>
        <v>0</v>
      </c>
      <c r="AQ947" s="19" t="n">
        <f aca="false">IF($F947="Cese",MAX(0,AJ947-AN947),0)</f>
        <v>0</v>
      </c>
      <c r="AR947" s="19" t="str">
        <f aca="false">IF($B947="","",IF(COUNTIFS(RP_COD,$B947,'Retenciones Planilla'!$H$6:$H$105,"&lt;&gt;")=0,"",SUMIFS('Retenciones Planilla'!$H$6:$H$105,RP_COD,$B947)))</f>
        <v/>
      </c>
      <c r="AS947" s="19" t="str">
        <f aca="false">IF(AR947="","",AR947-AP947)</f>
        <v/>
      </c>
      <c r="AT947" s="23" t="str">
        <f aca="false">IF($B947="","",IF(NOT(OR($F947="Activo",$F947="Cese")),IF(N(AR947)=0,"—","Revisar: sin vínculo"),IF(AR947="",IF(AP947=0,"No corresponde","Sin dato planilla"),IF(ABS(AS947)&lt;=TOL,"OK",IF(AS947&gt;0,"Retuvo de más","Retuvo de menos")))))</f>
        <v/>
      </c>
      <c r="AU947" s="19" t="n">
        <f aca="false">IF(AND(BASE_RET="Planilla (si existe)",AR947&lt;&gt;""),AR947,AP947)</f>
        <v>0</v>
      </c>
      <c r="AV947" s="19" t="n">
        <f aca="false">AU947+N947</f>
        <v>0</v>
      </c>
    </row>
    <row r="948" customFormat="false" ht="15" hidden="false" customHeight="false" outlineLevel="0" collapsed="false">
      <c r="A948" s="43" t="n">
        <v>79</v>
      </c>
      <c r="B948" s="35" t="str">
        <f aca="false">IF(Trabajadores!$B$84="","",Trabajadores!$B$84)</f>
        <v/>
      </c>
      <c r="C948" s="35" t="str">
        <f aca="false">IF($B948="","",Trabajadores!$D$84)</f>
        <v/>
      </c>
      <c r="D948" s="43" t="n">
        <v>7</v>
      </c>
      <c r="E948" s="23" t="s">
        <v>304</v>
      </c>
      <c r="F948" s="23" t="str">
        <f aca="false">IF($B948="","",IF(OR(7&lt;Trabajadores!$M$84,7&gt;Trabajadores!$N$84),"No vinculado",IF(AND(7=Trabajadores!$N$84,Trabajadores!$O$84="Sí"),"Cese","Activo")))</f>
        <v/>
      </c>
      <c r="G948" s="19" t="n">
        <f aca="false">IF($B948="",0,SUMIFS(Ingresos!$U$6:$U$1505,ING_COD,$B948,ING_CLASE,"ORD"))</f>
        <v>0</v>
      </c>
      <c r="H948" s="19" t="n">
        <f aca="false">IF($B948="",0,SUMIFS(Ingresos!$U$6:$U$1505,ING_COD,$B948,ING_CLASE,"ORD",ING_COMP,"Sí"))</f>
        <v>0</v>
      </c>
      <c r="I948" s="19" t="n">
        <f aca="false">IF($B948="",0,SUMIFS(Ingresos!$U$6:$U$1505,ING_COD,$B948,ING_CLASE,"GRA"))</f>
        <v>0</v>
      </c>
      <c r="J948" s="19" t="n">
        <f aca="false">IF($B948="",0,SUMIFS(Ingresos!$U$6:$U$1505,ING_COD,$B948,ING_CLASE,"BON"))</f>
        <v>0</v>
      </c>
      <c r="K948" s="19" t="n">
        <f aca="false">IF($B948="",0,SUMIFS(Ingresos!$U$6:$U$1505,ING_COD,$B948,ING_CLASE,"EXT"))</f>
        <v>0</v>
      </c>
      <c r="L948" s="19" t="n">
        <f aca="false">IF($B948="",0,SUMIFS(Ingresos!$U$6:$U$1505,ING_COD,$B948,ING_CLASE,"OTO"))</f>
        <v>0</v>
      </c>
      <c r="M948" s="19" t="n">
        <f aca="false">IF($B948="",0,SUMIFS(Ingresos!$U$6:$U$1505,ING_COD,$B948,ING_CLASE,"OTX"))</f>
        <v>0</v>
      </c>
      <c r="N948" s="19" t="n">
        <f aca="false">IF($B948="",0,SUMIFS(Ingresos!$U$6:$U$1505,ING_COD,$B948,ING_CLASE,"RETO"))</f>
        <v>0</v>
      </c>
      <c r="O948" s="19" t="n">
        <f aca="false">IF($B948="",0,SUMIFS(Ingresos!$U$6:$U$1505,ING_COD,$B948,ING_CLASE,"INA"))</f>
        <v>0</v>
      </c>
      <c r="P948" s="19" t="n">
        <f aca="false">G948+I948+J948+K948+L948+M948</f>
        <v>0</v>
      </c>
      <c r="Q948" s="44" t="n">
        <f aca="false">IF($F948="Activo",6,IF($F948="Cese",1,0))</f>
        <v>0</v>
      </c>
      <c r="R948" s="19" t="n">
        <f aca="false">G948*Q948</f>
        <v>0</v>
      </c>
      <c r="S948" s="19" t="n">
        <f aca="false">IF($F948="Activo",SUMIFS(I948:I953,$D948:$D953,"&lt;="&amp;Trabajadores!$N$84)+IF(PROY_BON="Sí",SUMIFS(J948:J953,$D948:$D953,"&lt;="&amp;Trabajadores!$N$84),0),IF($F948="Cese",I948+IF(PROY_BON="Sí",J948,0),0))</f>
        <v>0</v>
      </c>
      <c r="T948" s="19" t="n">
        <f aca="false">IF(OR($F948&lt;&gt;"Activo",Trabajadores!$I$84="No"),0,IF(I953=0,H948*(1+IF(PROY_BON="Sí",Trabajadores!$P$84,0))*Trabajadores!$S$84/6*(Trabajadores!$N$84&gt;=12),0))</f>
        <v>0</v>
      </c>
      <c r="U948" s="19" t="n">
        <f aca="false">IF($F948="Activo",IF(Trabajadores!$J$84="Sí",L948*6,L948),IF($F948="Cese",L948,0))</f>
        <v>0</v>
      </c>
      <c r="V948" s="19" t="n">
        <f aca="false">IF(OR($F948="Activo",$F948="Cese"),M948,0)</f>
        <v>0</v>
      </c>
      <c r="W948" s="19" t="n">
        <f aca="false">IF(OR($F948="Activo",$F948="Cese"),SUM(P942:P947),0)</f>
        <v>0</v>
      </c>
      <c r="X948" s="36" t="n">
        <f aca="false">IF(OR($F948="Activo",$F948="Cese"),R948+S948+T948+U948+V948+W948,0)</f>
        <v>0</v>
      </c>
      <c r="Y948" s="19" t="n">
        <f aca="false">IF(OR($F948="Activo",$F948="Cese"),DED_FIJA,0)</f>
        <v>0</v>
      </c>
      <c r="Z948" s="36" t="n">
        <f aca="false">MAX(0,X948-Y948)</f>
        <v>0</v>
      </c>
      <c r="AA948" s="19" t="n">
        <f aca="false">IF(Z948=0,0,MAX(0,MIN(Z948,Parámetros!$G$19)-Parámetros!$F$19)*Parámetros!$E$19)</f>
        <v>0</v>
      </c>
      <c r="AB948" s="19" t="n">
        <f aca="false">IF(Z948=0,0,MAX(0,MIN(Z948,Parámetros!$G$20)-Parámetros!$F$20)*Parámetros!$E$20)</f>
        <v>0</v>
      </c>
      <c r="AC948" s="19" t="n">
        <f aca="false">IF(Z948=0,0,MAX(0,MIN(Z948,Parámetros!$G$21)-Parámetros!$F$21)*Parámetros!$E$21)</f>
        <v>0</v>
      </c>
      <c r="AD948" s="19" t="n">
        <f aca="false">IF(Z948=0,0,MAX(0,MIN(Z948,Parámetros!$G$22)-Parámetros!$F$22)*Parámetros!$E$22)</f>
        <v>0</v>
      </c>
      <c r="AE948" s="19" t="n">
        <f aca="false">IF(Z948=0,0,MAX(0,MIN(Z948,Parámetros!$G$23)-Parámetros!$F$23)*Parámetros!$E$23)</f>
        <v>0</v>
      </c>
      <c r="AF948" s="36" t="n">
        <f aca="false">SUM(AA948:AE948)</f>
        <v>0</v>
      </c>
      <c r="AG948" s="45" t="str">
        <f aca="false">IF(AM948&lt;=0,"-",INDEX(TR_TASA,MATCH(AM948,TR_DESDE,1)))</f>
        <v>-</v>
      </c>
      <c r="AH948" s="44" t="n">
        <f aca="false">IF($F948="Cese",1,IF($F948="Activo",INDEX(DIV_N,7),0))</f>
        <v>0</v>
      </c>
      <c r="AI948" s="44" t="n">
        <f aca="false">IF($F948="Cese",6,IF($F948="Activo",INDEX(DIV_HASTA,7),0))</f>
        <v>0</v>
      </c>
      <c r="AJ948" s="19" t="n">
        <f aca="false">IF(OR($F948="Activo",$F948="Cese"),SUMIFS(AV942:AV947,D942:D947,"&lt;="&amp;AI948),0)</f>
        <v>0</v>
      </c>
      <c r="AK948" s="19" t="n">
        <f aca="false">IF(OR($F948="Activo",$F948="Cese"),MAX(0,(AF948-AJ948)/AH948),0)</f>
        <v>0</v>
      </c>
      <c r="AL948" s="19" t="n">
        <f aca="false">IF(OR($F948="Activo",$F948="Cese"),K948+IF(PROY_BON="Sí",0,J948),0)</f>
        <v>0</v>
      </c>
      <c r="AM948" s="19" t="n">
        <f aca="false">IF(AL948&gt;0,MAX(0,X948+AL948-Y948),Z948)</f>
        <v>0</v>
      </c>
      <c r="AN948" s="19" t="n">
        <f aca="false">SUMPRODUCT((AM948&gt;TR_DESDE)*(AM948-TR_DESDE)*TR_INC)</f>
        <v>0</v>
      </c>
      <c r="AO948" s="19" t="n">
        <f aca="false">IF(AL948&gt;0,MAX(0,AN948-IF($F948="Cese",MAX(AF948,AJ948),AF948)),0)</f>
        <v>0</v>
      </c>
      <c r="AP948" s="46" t="n">
        <f aca="false">IF(OR($F948="Activo",$F948="Cese"),ROUND(AK948+AO948,2),0)</f>
        <v>0</v>
      </c>
      <c r="AQ948" s="19" t="n">
        <f aca="false">IF($F948="Cese",MAX(0,AJ948-AN948),0)</f>
        <v>0</v>
      </c>
      <c r="AR948" s="19" t="str">
        <f aca="false">IF($B948="","",IF(COUNTIFS(RP_COD,$B948,'Retenciones Planilla'!$I$6:$I$105,"&lt;&gt;")=0,"",SUMIFS('Retenciones Planilla'!$I$6:$I$105,RP_COD,$B948)))</f>
        <v/>
      </c>
      <c r="AS948" s="19" t="str">
        <f aca="false">IF(AR948="","",AR948-AP948)</f>
        <v/>
      </c>
      <c r="AT948" s="23" t="str">
        <f aca="false">IF($B948="","",IF(NOT(OR($F948="Activo",$F948="Cese")),IF(N(AR948)=0,"—","Revisar: sin vínculo"),IF(AR948="",IF(AP948=0,"No corresponde","Sin dato planilla"),IF(ABS(AS948)&lt;=TOL,"OK",IF(AS948&gt;0,"Retuvo de más","Retuvo de menos")))))</f>
        <v/>
      </c>
      <c r="AU948" s="19" t="n">
        <f aca="false">IF(AND(BASE_RET="Planilla (si existe)",AR948&lt;&gt;""),AR948,AP948)</f>
        <v>0</v>
      </c>
      <c r="AV948" s="19" t="n">
        <f aca="false">AU948+N948</f>
        <v>0</v>
      </c>
    </row>
    <row r="949" customFormat="false" ht="15" hidden="false" customHeight="false" outlineLevel="0" collapsed="false">
      <c r="A949" s="43" t="n">
        <v>79</v>
      </c>
      <c r="B949" s="35" t="str">
        <f aca="false">IF(Trabajadores!$B$84="","",Trabajadores!$B$84)</f>
        <v/>
      </c>
      <c r="C949" s="35" t="str">
        <f aca="false">IF($B949="","",Trabajadores!$D$84)</f>
        <v/>
      </c>
      <c r="D949" s="43" t="n">
        <v>8</v>
      </c>
      <c r="E949" s="23" t="s">
        <v>305</v>
      </c>
      <c r="F949" s="23" t="str">
        <f aca="false">IF($B949="","",IF(OR(8&lt;Trabajadores!$M$84,8&gt;Trabajadores!$N$84),"No vinculado",IF(AND(8=Trabajadores!$N$84,Trabajadores!$O$84="Sí"),"Cese","Activo")))</f>
        <v/>
      </c>
      <c r="G949" s="19" t="n">
        <f aca="false">IF($B949="",0,SUMIFS(Ingresos!$V$6:$V$1505,ING_COD,$B949,ING_CLASE,"ORD"))</f>
        <v>0</v>
      </c>
      <c r="H949" s="19" t="n">
        <f aca="false">IF($B949="",0,SUMIFS(Ingresos!$V$6:$V$1505,ING_COD,$B949,ING_CLASE,"ORD",ING_COMP,"Sí"))</f>
        <v>0</v>
      </c>
      <c r="I949" s="19" t="n">
        <f aca="false">IF($B949="",0,SUMIFS(Ingresos!$V$6:$V$1505,ING_COD,$B949,ING_CLASE,"GRA"))</f>
        <v>0</v>
      </c>
      <c r="J949" s="19" t="n">
        <f aca="false">IF($B949="",0,SUMIFS(Ingresos!$V$6:$V$1505,ING_COD,$B949,ING_CLASE,"BON"))</f>
        <v>0</v>
      </c>
      <c r="K949" s="19" t="n">
        <f aca="false">IF($B949="",0,SUMIFS(Ingresos!$V$6:$V$1505,ING_COD,$B949,ING_CLASE,"EXT"))</f>
        <v>0</v>
      </c>
      <c r="L949" s="19" t="n">
        <f aca="false">IF($B949="",0,SUMIFS(Ingresos!$V$6:$V$1505,ING_COD,$B949,ING_CLASE,"OTO"))</f>
        <v>0</v>
      </c>
      <c r="M949" s="19" t="n">
        <f aca="false">IF($B949="",0,SUMIFS(Ingresos!$V$6:$V$1505,ING_COD,$B949,ING_CLASE,"OTX"))</f>
        <v>0</v>
      </c>
      <c r="N949" s="19" t="n">
        <f aca="false">IF($B949="",0,SUMIFS(Ingresos!$V$6:$V$1505,ING_COD,$B949,ING_CLASE,"RETO"))</f>
        <v>0</v>
      </c>
      <c r="O949" s="19" t="n">
        <f aca="false">IF($B949="",0,SUMIFS(Ingresos!$V$6:$V$1505,ING_COD,$B949,ING_CLASE,"INA"))</f>
        <v>0</v>
      </c>
      <c r="P949" s="19" t="n">
        <f aca="false">G949+I949+J949+K949+L949+M949</f>
        <v>0</v>
      </c>
      <c r="Q949" s="44" t="n">
        <f aca="false">IF($F949="Activo",5,IF($F949="Cese",1,0))</f>
        <v>0</v>
      </c>
      <c r="R949" s="19" t="n">
        <f aca="false">G949*Q949</f>
        <v>0</v>
      </c>
      <c r="S949" s="19" t="n">
        <f aca="false">IF($F949="Activo",SUMIFS(I949:I953,$D949:$D953,"&lt;="&amp;Trabajadores!$N$84)+IF(PROY_BON="Sí",SUMIFS(J949:J953,$D949:$D953,"&lt;="&amp;Trabajadores!$N$84),0),IF($F949="Cese",I949+IF(PROY_BON="Sí",J949,0),0))</f>
        <v>0</v>
      </c>
      <c r="T949" s="19" t="n">
        <f aca="false">IF(OR($F949&lt;&gt;"Activo",Trabajadores!$I$84="No"),0,IF(I953=0,H949*(1+IF(PROY_BON="Sí",Trabajadores!$P$84,0))*Trabajadores!$S$84/6*(Trabajadores!$N$84&gt;=12),0))</f>
        <v>0</v>
      </c>
      <c r="U949" s="19" t="n">
        <f aca="false">IF($F949="Activo",IF(Trabajadores!$J$84="Sí",L949*5,L949),IF($F949="Cese",L949,0))</f>
        <v>0</v>
      </c>
      <c r="V949" s="19" t="n">
        <f aca="false">IF(OR($F949="Activo",$F949="Cese"),M949,0)</f>
        <v>0</v>
      </c>
      <c r="W949" s="19" t="n">
        <f aca="false">IF(OR($F949="Activo",$F949="Cese"),SUM(P942:P948),0)</f>
        <v>0</v>
      </c>
      <c r="X949" s="36" t="n">
        <f aca="false">IF(OR($F949="Activo",$F949="Cese"),R949+S949+T949+U949+V949+W949,0)</f>
        <v>0</v>
      </c>
      <c r="Y949" s="19" t="n">
        <f aca="false">IF(OR($F949="Activo",$F949="Cese"),DED_FIJA,0)</f>
        <v>0</v>
      </c>
      <c r="Z949" s="36" t="n">
        <f aca="false">MAX(0,X949-Y949)</f>
        <v>0</v>
      </c>
      <c r="AA949" s="19" t="n">
        <f aca="false">IF(Z949=0,0,MAX(0,MIN(Z949,Parámetros!$G$19)-Parámetros!$F$19)*Parámetros!$E$19)</f>
        <v>0</v>
      </c>
      <c r="AB949" s="19" t="n">
        <f aca="false">IF(Z949=0,0,MAX(0,MIN(Z949,Parámetros!$G$20)-Parámetros!$F$20)*Parámetros!$E$20)</f>
        <v>0</v>
      </c>
      <c r="AC949" s="19" t="n">
        <f aca="false">IF(Z949=0,0,MAX(0,MIN(Z949,Parámetros!$G$21)-Parámetros!$F$21)*Parámetros!$E$21)</f>
        <v>0</v>
      </c>
      <c r="AD949" s="19" t="n">
        <f aca="false">IF(Z949=0,0,MAX(0,MIN(Z949,Parámetros!$G$22)-Parámetros!$F$22)*Parámetros!$E$22)</f>
        <v>0</v>
      </c>
      <c r="AE949" s="19" t="n">
        <f aca="false">IF(Z949=0,0,MAX(0,MIN(Z949,Parámetros!$G$23)-Parámetros!$F$23)*Parámetros!$E$23)</f>
        <v>0</v>
      </c>
      <c r="AF949" s="36" t="n">
        <f aca="false">SUM(AA949:AE949)</f>
        <v>0</v>
      </c>
      <c r="AG949" s="45" t="str">
        <f aca="false">IF(AM949&lt;=0,"-",INDEX(TR_TASA,MATCH(AM949,TR_DESDE,1)))</f>
        <v>-</v>
      </c>
      <c r="AH949" s="44" t="n">
        <f aca="false">IF($F949="Cese",1,IF($F949="Activo",INDEX(DIV_N,8),0))</f>
        <v>0</v>
      </c>
      <c r="AI949" s="44" t="n">
        <f aca="false">IF($F949="Cese",7,IF($F949="Activo",INDEX(DIV_HASTA,8),0))</f>
        <v>0</v>
      </c>
      <c r="AJ949" s="19" t="n">
        <f aca="false">IF(OR($F949="Activo",$F949="Cese"),SUMIFS(AV942:AV948,D942:D948,"&lt;="&amp;AI949),0)</f>
        <v>0</v>
      </c>
      <c r="AK949" s="19" t="n">
        <f aca="false">IF(OR($F949="Activo",$F949="Cese"),MAX(0,(AF949-AJ949)/AH949),0)</f>
        <v>0</v>
      </c>
      <c r="AL949" s="19" t="n">
        <f aca="false">IF(OR($F949="Activo",$F949="Cese"),K949+IF(PROY_BON="Sí",0,J949),0)</f>
        <v>0</v>
      </c>
      <c r="AM949" s="19" t="n">
        <f aca="false">IF(AL949&gt;0,MAX(0,X949+AL949-Y949),Z949)</f>
        <v>0</v>
      </c>
      <c r="AN949" s="19" t="n">
        <f aca="false">SUMPRODUCT((AM949&gt;TR_DESDE)*(AM949-TR_DESDE)*TR_INC)</f>
        <v>0</v>
      </c>
      <c r="AO949" s="19" t="n">
        <f aca="false">IF(AL949&gt;0,MAX(0,AN949-IF($F949="Cese",MAX(AF949,AJ949),AF949)),0)</f>
        <v>0</v>
      </c>
      <c r="AP949" s="46" t="n">
        <f aca="false">IF(OR($F949="Activo",$F949="Cese"),ROUND(AK949+AO949,2),0)</f>
        <v>0</v>
      </c>
      <c r="AQ949" s="19" t="n">
        <f aca="false">IF($F949="Cese",MAX(0,AJ949-AN949),0)</f>
        <v>0</v>
      </c>
      <c r="AR949" s="19" t="str">
        <f aca="false">IF($B949="","",IF(COUNTIFS(RP_COD,$B949,'Retenciones Planilla'!$J$6:$J$105,"&lt;&gt;")=0,"",SUMIFS('Retenciones Planilla'!$J$6:$J$105,RP_COD,$B949)))</f>
        <v/>
      </c>
      <c r="AS949" s="19" t="str">
        <f aca="false">IF(AR949="","",AR949-AP949)</f>
        <v/>
      </c>
      <c r="AT949" s="23" t="str">
        <f aca="false">IF($B949="","",IF(NOT(OR($F949="Activo",$F949="Cese")),IF(N(AR949)=0,"—","Revisar: sin vínculo"),IF(AR949="",IF(AP949=0,"No corresponde","Sin dato planilla"),IF(ABS(AS949)&lt;=TOL,"OK",IF(AS949&gt;0,"Retuvo de más","Retuvo de menos")))))</f>
        <v/>
      </c>
      <c r="AU949" s="19" t="n">
        <f aca="false">IF(AND(BASE_RET="Planilla (si existe)",AR949&lt;&gt;""),AR949,AP949)</f>
        <v>0</v>
      </c>
      <c r="AV949" s="19" t="n">
        <f aca="false">AU949+N949</f>
        <v>0</v>
      </c>
    </row>
    <row r="950" customFormat="false" ht="15" hidden="false" customHeight="false" outlineLevel="0" collapsed="false">
      <c r="A950" s="43" t="n">
        <v>79</v>
      </c>
      <c r="B950" s="35" t="str">
        <f aca="false">IF(Trabajadores!$B$84="","",Trabajadores!$B$84)</f>
        <v/>
      </c>
      <c r="C950" s="35" t="str">
        <f aca="false">IF($B950="","",Trabajadores!$D$84)</f>
        <v/>
      </c>
      <c r="D950" s="43" t="n">
        <v>9</v>
      </c>
      <c r="E950" s="23" t="s">
        <v>306</v>
      </c>
      <c r="F950" s="23" t="str">
        <f aca="false">IF($B950="","",IF(OR(9&lt;Trabajadores!$M$84,9&gt;Trabajadores!$N$84),"No vinculado",IF(AND(9=Trabajadores!$N$84,Trabajadores!$O$84="Sí"),"Cese","Activo")))</f>
        <v/>
      </c>
      <c r="G950" s="19" t="n">
        <f aca="false">IF($B950="",0,SUMIFS(Ingresos!$W$6:$W$1505,ING_COD,$B950,ING_CLASE,"ORD"))</f>
        <v>0</v>
      </c>
      <c r="H950" s="19" t="n">
        <f aca="false">IF($B950="",0,SUMIFS(Ingresos!$W$6:$W$1505,ING_COD,$B950,ING_CLASE,"ORD",ING_COMP,"Sí"))</f>
        <v>0</v>
      </c>
      <c r="I950" s="19" t="n">
        <f aca="false">IF($B950="",0,SUMIFS(Ingresos!$W$6:$W$1505,ING_COD,$B950,ING_CLASE,"GRA"))</f>
        <v>0</v>
      </c>
      <c r="J950" s="19" t="n">
        <f aca="false">IF($B950="",0,SUMIFS(Ingresos!$W$6:$W$1505,ING_COD,$B950,ING_CLASE,"BON"))</f>
        <v>0</v>
      </c>
      <c r="K950" s="19" t="n">
        <f aca="false">IF($B950="",0,SUMIFS(Ingresos!$W$6:$W$1505,ING_COD,$B950,ING_CLASE,"EXT"))</f>
        <v>0</v>
      </c>
      <c r="L950" s="19" t="n">
        <f aca="false">IF($B950="",0,SUMIFS(Ingresos!$W$6:$W$1505,ING_COD,$B950,ING_CLASE,"OTO"))</f>
        <v>0</v>
      </c>
      <c r="M950" s="19" t="n">
        <f aca="false">IF($B950="",0,SUMIFS(Ingresos!$W$6:$W$1505,ING_COD,$B950,ING_CLASE,"OTX"))</f>
        <v>0</v>
      </c>
      <c r="N950" s="19" t="n">
        <f aca="false">IF($B950="",0,SUMIFS(Ingresos!$W$6:$W$1505,ING_COD,$B950,ING_CLASE,"RETO"))</f>
        <v>0</v>
      </c>
      <c r="O950" s="19" t="n">
        <f aca="false">IF($B950="",0,SUMIFS(Ingresos!$W$6:$W$1505,ING_COD,$B950,ING_CLASE,"INA"))</f>
        <v>0</v>
      </c>
      <c r="P950" s="19" t="n">
        <f aca="false">G950+I950+J950+K950+L950+M950</f>
        <v>0</v>
      </c>
      <c r="Q950" s="44" t="n">
        <f aca="false">IF($F950="Activo",4,IF($F950="Cese",1,0))</f>
        <v>0</v>
      </c>
      <c r="R950" s="19" t="n">
        <f aca="false">G950*Q950</f>
        <v>0</v>
      </c>
      <c r="S950" s="19" t="n">
        <f aca="false">IF($F950="Activo",SUMIFS(I950:I953,$D950:$D953,"&lt;="&amp;Trabajadores!$N$84)+IF(PROY_BON="Sí",SUMIFS(J950:J953,$D950:$D953,"&lt;="&amp;Trabajadores!$N$84),0),IF($F950="Cese",I950+IF(PROY_BON="Sí",J950,0),0))</f>
        <v>0</v>
      </c>
      <c r="T950" s="19" t="n">
        <f aca="false">IF(OR($F950&lt;&gt;"Activo",Trabajadores!$I$84="No"),0,IF(I953=0,H950*(1+IF(PROY_BON="Sí",Trabajadores!$P$84,0))*Trabajadores!$S$84/6*(Trabajadores!$N$84&gt;=12),0))</f>
        <v>0</v>
      </c>
      <c r="U950" s="19" t="n">
        <f aca="false">IF($F950="Activo",IF(Trabajadores!$J$84="Sí",L950*4,L950),IF($F950="Cese",L950,0))</f>
        <v>0</v>
      </c>
      <c r="V950" s="19" t="n">
        <f aca="false">IF(OR($F950="Activo",$F950="Cese"),M950,0)</f>
        <v>0</v>
      </c>
      <c r="W950" s="19" t="n">
        <f aca="false">IF(OR($F950="Activo",$F950="Cese"),SUM(P942:P949),0)</f>
        <v>0</v>
      </c>
      <c r="X950" s="36" t="n">
        <f aca="false">IF(OR($F950="Activo",$F950="Cese"),R950+S950+T950+U950+V950+W950,0)</f>
        <v>0</v>
      </c>
      <c r="Y950" s="19" t="n">
        <f aca="false">IF(OR($F950="Activo",$F950="Cese"),DED_FIJA,0)</f>
        <v>0</v>
      </c>
      <c r="Z950" s="36" t="n">
        <f aca="false">MAX(0,X950-Y950)</f>
        <v>0</v>
      </c>
      <c r="AA950" s="19" t="n">
        <f aca="false">IF(Z950=0,0,MAX(0,MIN(Z950,Parámetros!$G$19)-Parámetros!$F$19)*Parámetros!$E$19)</f>
        <v>0</v>
      </c>
      <c r="AB950" s="19" t="n">
        <f aca="false">IF(Z950=0,0,MAX(0,MIN(Z950,Parámetros!$G$20)-Parámetros!$F$20)*Parámetros!$E$20)</f>
        <v>0</v>
      </c>
      <c r="AC950" s="19" t="n">
        <f aca="false">IF(Z950=0,0,MAX(0,MIN(Z950,Parámetros!$G$21)-Parámetros!$F$21)*Parámetros!$E$21)</f>
        <v>0</v>
      </c>
      <c r="AD950" s="19" t="n">
        <f aca="false">IF(Z950=0,0,MAX(0,MIN(Z950,Parámetros!$G$22)-Parámetros!$F$22)*Parámetros!$E$22)</f>
        <v>0</v>
      </c>
      <c r="AE950" s="19" t="n">
        <f aca="false">IF(Z950=0,0,MAX(0,MIN(Z950,Parámetros!$G$23)-Parámetros!$F$23)*Parámetros!$E$23)</f>
        <v>0</v>
      </c>
      <c r="AF950" s="36" t="n">
        <f aca="false">SUM(AA950:AE950)</f>
        <v>0</v>
      </c>
      <c r="AG950" s="45" t="str">
        <f aca="false">IF(AM950&lt;=0,"-",INDEX(TR_TASA,MATCH(AM950,TR_DESDE,1)))</f>
        <v>-</v>
      </c>
      <c r="AH950" s="44" t="n">
        <f aca="false">IF($F950="Cese",1,IF($F950="Activo",INDEX(DIV_N,9),0))</f>
        <v>0</v>
      </c>
      <c r="AI950" s="44" t="n">
        <f aca="false">IF($F950="Cese",8,IF($F950="Activo",INDEX(DIV_HASTA,9),0))</f>
        <v>0</v>
      </c>
      <c r="AJ950" s="19" t="n">
        <f aca="false">IF(OR($F950="Activo",$F950="Cese"),SUMIFS(AV942:AV949,D942:D949,"&lt;="&amp;AI950),0)</f>
        <v>0</v>
      </c>
      <c r="AK950" s="19" t="n">
        <f aca="false">IF(OR($F950="Activo",$F950="Cese"),MAX(0,(AF950-AJ950)/AH950),0)</f>
        <v>0</v>
      </c>
      <c r="AL950" s="19" t="n">
        <f aca="false">IF(OR($F950="Activo",$F950="Cese"),K950+IF(PROY_BON="Sí",0,J950),0)</f>
        <v>0</v>
      </c>
      <c r="AM950" s="19" t="n">
        <f aca="false">IF(AL950&gt;0,MAX(0,X950+AL950-Y950),Z950)</f>
        <v>0</v>
      </c>
      <c r="AN950" s="19" t="n">
        <f aca="false">SUMPRODUCT((AM950&gt;TR_DESDE)*(AM950-TR_DESDE)*TR_INC)</f>
        <v>0</v>
      </c>
      <c r="AO950" s="19" t="n">
        <f aca="false">IF(AL950&gt;0,MAX(0,AN950-IF($F950="Cese",MAX(AF950,AJ950),AF950)),0)</f>
        <v>0</v>
      </c>
      <c r="AP950" s="46" t="n">
        <f aca="false">IF(OR($F950="Activo",$F950="Cese"),ROUND(AK950+AO950,2),0)</f>
        <v>0</v>
      </c>
      <c r="AQ950" s="19" t="n">
        <f aca="false">IF($F950="Cese",MAX(0,AJ950-AN950),0)</f>
        <v>0</v>
      </c>
      <c r="AR950" s="19" t="str">
        <f aca="false">IF($B950="","",IF(COUNTIFS(RP_COD,$B950,'Retenciones Planilla'!$K$6:$K$105,"&lt;&gt;")=0,"",SUMIFS('Retenciones Planilla'!$K$6:$K$105,RP_COD,$B950)))</f>
        <v/>
      </c>
      <c r="AS950" s="19" t="str">
        <f aca="false">IF(AR950="","",AR950-AP950)</f>
        <v/>
      </c>
      <c r="AT950" s="23" t="str">
        <f aca="false">IF($B950="","",IF(NOT(OR($F950="Activo",$F950="Cese")),IF(N(AR950)=0,"—","Revisar: sin vínculo"),IF(AR950="",IF(AP950=0,"No corresponde","Sin dato planilla"),IF(ABS(AS950)&lt;=TOL,"OK",IF(AS950&gt;0,"Retuvo de más","Retuvo de menos")))))</f>
        <v/>
      </c>
      <c r="AU950" s="19" t="n">
        <f aca="false">IF(AND(BASE_RET="Planilla (si existe)",AR950&lt;&gt;""),AR950,AP950)</f>
        <v>0</v>
      </c>
      <c r="AV950" s="19" t="n">
        <f aca="false">AU950+N950</f>
        <v>0</v>
      </c>
    </row>
    <row r="951" customFormat="false" ht="15" hidden="false" customHeight="false" outlineLevel="0" collapsed="false">
      <c r="A951" s="43" t="n">
        <v>79</v>
      </c>
      <c r="B951" s="35" t="str">
        <f aca="false">IF(Trabajadores!$B$84="","",Trabajadores!$B$84)</f>
        <v/>
      </c>
      <c r="C951" s="35" t="str">
        <f aca="false">IF($B951="","",Trabajadores!$D$84)</f>
        <v/>
      </c>
      <c r="D951" s="43" t="n">
        <v>10</v>
      </c>
      <c r="E951" s="23" t="s">
        <v>307</v>
      </c>
      <c r="F951" s="23" t="str">
        <f aca="false">IF($B951="","",IF(OR(10&lt;Trabajadores!$M$84,10&gt;Trabajadores!$N$84),"No vinculado",IF(AND(10=Trabajadores!$N$84,Trabajadores!$O$84="Sí"),"Cese","Activo")))</f>
        <v/>
      </c>
      <c r="G951" s="19" t="n">
        <f aca="false">IF($B951="",0,SUMIFS(Ingresos!$X$6:$X$1505,ING_COD,$B951,ING_CLASE,"ORD"))</f>
        <v>0</v>
      </c>
      <c r="H951" s="19" t="n">
        <f aca="false">IF($B951="",0,SUMIFS(Ingresos!$X$6:$X$1505,ING_COD,$B951,ING_CLASE,"ORD",ING_COMP,"Sí"))</f>
        <v>0</v>
      </c>
      <c r="I951" s="19" t="n">
        <f aca="false">IF($B951="",0,SUMIFS(Ingresos!$X$6:$X$1505,ING_COD,$B951,ING_CLASE,"GRA"))</f>
        <v>0</v>
      </c>
      <c r="J951" s="19" t="n">
        <f aca="false">IF($B951="",0,SUMIFS(Ingresos!$X$6:$X$1505,ING_COD,$B951,ING_CLASE,"BON"))</f>
        <v>0</v>
      </c>
      <c r="K951" s="19" t="n">
        <f aca="false">IF($B951="",0,SUMIFS(Ingresos!$X$6:$X$1505,ING_COD,$B951,ING_CLASE,"EXT"))</f>
        <v>0</v>
      </c>
      <c r="L951" s="19" t="n">
        <f aca="false">IF($B951="",0,SUMIFS(Ingresos!$X$6:$X$1505,ING_COD,$B951,ING_CLASE,"OTO"))</f>
        <v>0</v>
      </c>
      <c r="M951" s="19" t="n">
        <f aca="false">IF($B951="",0,SUMIFS(Ingresos!$X$6:$X$1505,ING_COD,$B951,ING_CLASE,"OTX"))</f>
        <v>0</v>
      </c>
      <c r="N951" s="19" t="n">
        <f aca="false">IF($B951="",0,SUMIFS(Ingresos!$X$6:$X$1505,ING_COD,$B951,ING_CLASE,"RETO"))</f>
        <v>0</v>
      </c>
      <c r="O951" s="19" t="n">
        <f aca="false">IF($B951="",0,SUMIFS(Ingresos!$X$6:$X$1505,ING_COD,$B951,ING_CLASE,"INA"))</f>
        <v>0</v>
      </c>
      <c r="P951" s="19" t="n">
        <f aca="false">G951+I951+J951+K951+L951+M951</f>
        <v>0</v>
      </c>
      <c r="Q951" s="44" t="n">
        <f aca="false">IF($F951="Activo",3,IF($F951="Cese",1,0))</f>
        <v>0</v>
      </c>
      <c r="R951" s="19" t="n">
        <f aca="false">G951*Q951</f>
        <v>0</v>
      </c>
      <c r="S951" s="19" t="n">
        <f aca="false">IF($F951="Activo",SUMIFS(I951:I953,$D951:$D953,"&lt;="&amp;Trabajadores!$N$84)+IF(PROY_BON="Sí",SUMIFS(J951:J953,$D951:$D953,"&lt;="&amp;Trabajadores!$N$84),0),IF($F951="Cese",I951+IF(PROY_BON="Sí",J951,0),0))</f>
        <v>0</v>
      </c>
      <c r="T951" s="19" t="n">
        <f aca="false">IF(OR($F951&lt;&gt;"Activo",Trabajadores!$I$84="No"),0,IF(I953=0,H951*(1+IF(PROY_BON="Sí",Trabajadores!$P$84,0))*Trabajadores!$S$84/6*(Trabajadores!$N$84&gt;=12),0))</f>
        <v>0</v>
      </c>
      <c r="U951" s="19" t="n">
        <f aca="false">IF($F951="Activo",IF(Trabajadores!$J$84="Sí",L951*3,L951),IF($F951="Cese",L951,0))</f>
        <v>0</v>
      </c>
      <c r="V951" s="19" t="n">
        <f aca="false">IF(OR($F951="Activo",$F951="Cese"),M951,0)</f>
        <v>0</v>
      </c>
      <c r="W951" s="19" t="n">
        <f aca="false">IF(OR($F951="Activo",$F951="Cese"),SUM(P942:P950),0)</f>
        <v>0</v>
      </c>
      <c r="X951" s="36" t="n">
        <f aca="false">IF(OR($F951="Activo",$F951="Cese"),R951+S951+T951+U951+V951+W951,0)</f>
        <v>0</v>
      </c>
      <c r="Y951" s="19" t="n">
        <f aca="false">IF(OR($F951="Activo",$F951="Cese"),DED_FIJA,0)</f>
        <v>0</v>
      </c>
      <c r="Z951" s="36" t="n">
        <f aca="false">MAX(0,X951-Y951)</f>
        <v>0</v>
      </c>
      <c r="AA951" s="19" t="n">
        <f aca="false">IF(Z951=0,0,MAX(0,MIN(Z951,Parámetros!$G$19)-Parámetros!$F$19)*Parámetros!$E$19)</f>
        <v>0</v>
      </c>
      <c r="AB951" s="19" t="n">
        <f aca="false">IF(Z951=0,0,MAX(0,MIN(Z951,Parámetros!$G$20)-Parámetros!$F$20)*Parámetros!$E$20)</f>
        <v>0</v>
      </c>
      <c r="AC951" s="19" t="n">
        <f aca="false">IF(Z951=0,0,MAX(0,MIN(Z951,Parámetros!$G$21)-Parámetros!$F$21)*Parámetros!$E$21)</f>
        <v>0</v>
      </c>
      <c r="AD951" s="19" t="n">
        <f aca="false">IF(Z951=0,0,MAX(0,MIN(Z951,Parámetros!$G$22)-Parámetros!$F$22)*Parámetros!$E$22)</f>
        <v>0</v>
      </c>
      <c r="AE951" s="19" t="n">
        <f aca="false">IF(Z951=0,0,MAX(0,MIN(Z951,Parámetros!$G$23)-Parámetros!$F$23)*Parámetros!$E$23)</f>
        <v>0</v>
      </c>
      <c r="AF951" s="36" t="n">
        <f aca="false">SUM(AA951:AE951)</f>
        <v>0</v>
      </c>
      <c r="AG951" s="45" t="str">
        <f aca="false">IF(AM951&lt;=0,"-",INDEX(TR_TASA,MATCH(AM951,TR_DESDE,1)))</f>
        <v>-</v>
      </c>
      <c r="AH951" s="44" t="n">
        <f aca="false">IF($F951="Cese",1,IF($F951="Activo",INDEX(DIV_N,10),0))</f>
        <v>0</v>
      </c>
      <c r="AI951" s="44" t="n">
        <f aca="false">IF($F951="Cese",9,IF($F951="Activo",INDEX(DIV_HASTA,10),0))</f>
        <v>0</v>
      </c>
      <c r="AJ951" s="19" t="n">
        <f aca="false">IF(OR($F951="Activo",$F951="Cese"),SUMIFS(AV942:AV950,D942:D950,"&lt;="&amp;AI951),0)</f>
        <v>0</v>
      </c>
      <c r="AK951" s="19" t="n">
        <f aca="false">IF(OR($F951="Activo",$F951="Cese"),MAX(0,(AF951-AJ951)/AH951),0)</f>
        <v>0</v>
      </c>
      <c r="AL951" s="19" t="n">
        <f aca="false">IF(OR($F951="Activo",$F951="Cese"),K951+IF(PROY_BON="Sí",0,J951),0)</f>
        <v>0</v>
      </c>
      <c r="AM951" s="19" t="n">
        <f aca="false">IF(AL951&gt;0,MAX(0,X951+AL951-Y951),Z951)</f>
        <v>0</v>
      </c>
      <c r="AN951" s="19" t="n">
        <f aca="false">SUMPRODUCT((AM951&gt;TR_DESDE)*(AM951-TR_DESDE)*TR_INC)</f>
        <v>0</v>
      </c>
      <c r="AO951" s="19" t="n">
        <f aca="false">IF(AL951&gt;0,MAX(0,AN951-IF($F951="Cese",MAX(AF951,AJ951),AF951)),0)</f>
        <v>0</v>
      </c>
      <c r="AP951" s="46" t="n">
        <f aca="false">IF(OR($F951="Activo",$F951="Cese"),ROUND(AK951+AO951,2),0)</f>
        <v>0</v>
      </c>
      <c r="AQ951" s="19" t="n">
        <f aca="false">IF($F951="Cese",MAX(0,AJ951-AN951),0)</f>
        <v>0</v>
      </c>
      <c r="AR951" s="19" t="str">
        <f aca="false">IF($B951="","",IF(COUNTIFS(RP_COD,$B951,'Retenciones Planilla'!$L$6:$L$105,"&lt;&gt;")=0,"",SUMIFS('Retenciones Planilla'!$L$6:$L$105,RP_COD,$B951)))</f>
        <v/>
      </c>
      <c r="AS951" s="19" t="str">
        <f aca="false">IF(AR951="","",AR951-AP951)</f>
        <v/>
      </c>
      <c r="AT951" s="23" t="str">
        <f aca="false">IF($B951="","",IF(NOT(OR($F951="Activo",$F951="Cese")),IF(N(AR951)=0,"—","Revisar: sin vínculo"),IF(AR951="",IF(AP951=0,"No corresponde","Sin dato planilla"),IF(ABS(AS951)&lt;=TOL,"OK",IF(AS951&gt;0,"Retuvo de más","Retuvo de menos")))))</f>
        <v/>
      </c>
      <c r="AU951" s="19" t="n">
        <f aca="false">IF(AND(BASE_RET="Planilla (si existe)",AR951&lt;&gt;""),AR951,AP951)</f>
        <v>0</v>
      </c>
      <c r="AV951" s="19" t="n">
        <f aca="false">AU951+N951</f>
        <v>0</v>
      </c>
    </row>
    <row r="952" customFormat="false" ht="15" hidden="false" customHeight="false" outlineLevel="0" collapsed="false">
      <c r="A952" s="43" t="n">
        <v>79</v>
      </c>
      <c r="B952" s="35" t="str">
        <f aca="false">IF(Trabajadores!$B$84="","",Trabajadores!$B$84)</f>
        <v/>
      </c>
      <c r="C952" s="35" t="str">
        <f aca="false">IF($B952="","",Trabajadores!$D$84)</f>
        <v/>
      </c>
      <c r="D952" s="43" t="n">
        <v>11</v>
      </c>
      <c r="E952" s="23" t="s">
        <v>308</v>
      </c>
      <c r="F952" s="23" t="str">
        <f aca="false">IF($B952="","",IF(OR(11&lt;Trabajadores!$M$84,11&gt;Trabajadores!$N$84),"No vinculado",IF(AND(11=Trabajadores!$N$84,Trabajadores!$O$84="Sí"),"Cese","Activo")))</f>
        <v/>
      </c>
      <c r="G952" s="19" t="n">
        <f aca="false">IF($B952="",0,SUMIFS(Ingresos!$Y$6:$Y$1505,ING_COD,$B952,ING_CLASE,"ORD"))</f>
        <v>0</v>
      </c>
      <c r="H952" s="19" t="n">
        <f aca="false">IF($B952="",0,SUMIFS(Ingresos!$Y$6:$Y$1505,ING_COD,$B952,ING_CLASE,"ORD",ING_COMP,"Sí"))</f>
        <v>0</v>
      </c>
      <c r="I952" s="19" t="n">
        <f aca="false">IF($B952="",0,SUMIFS(Ingresos!$Y$6:$Y$1505,ING_COD,$B952,ING_CLASE,"GRA"))</f>
        <v>0</v>
      </c>
      <c r="J952" s="19" t="n">
        <f aca="false">IF($B952="",0,SUMIFS(Ingresos!$Y$6:$Y$1505,ING_COD,$B952,ING_CLASE,"BON"))</f>
        <v>0</v>
      </c>
      <c r="K952" s="19" t="n">
        <f aca="false">IF($B952="",0,SUMIFS(Ingresos!$Y$6:$Y$1505,ING_COD,$B952,ING_CLASE,"EXT"))</f>
        <v>0</v>
      </c>
      <c r="L952" s="19" t="n">
        <f aca="false">IF($B952="",0,SUMIFS(Ingresos!$Y$6:$Y$1505,ING_COD,$B952,ING_CLASE,"OTO"))</f>
        <v>0</v>
      </c>
      <c r="M952" s="19" t="n">
        <f aca="false">IF($B952="",0,SUMIFS(Ingresos!$Y$6:$Y$1505,ING_COD,$B952,ING_CLASE,"OTX"))</f>
        <v>0</v>
      </c>
      <c r="N952" s="19" t="n">
        <f aca="false">IF($B952="",0,SUMIFS(Ingresos!$Y$6:$Y$1505,ING_COD,$B952,ING_CLASE,"RETO"))</f>
        <v>0</v>
      </c>
      <c r="O952" s="19" t="n">
        <f aca="false">IF($B952="",0,SUMIFS(Ingresos!$Y$6:$Y$1505,ING_COD,$B952,ING_CLASE,"INA"))</f>
        <v>0</v>
      </c>
      <c r="P952" s="19" t="n">
        <f aca="false">G952+I952+J952+K952+L952+M952</f>
        <v>0</v>
      </c>
      <c r="Q952" s="44" t="n">
        <f aca="false">IF($F952="Activo",2,IF($F952="Cese",1,0))</f>
        <v>0</v>
      </c>
      <c r="R952" s="19" t="n">
        <f aca="false">G952*Q952</f>
        <v>0</v>
      </c>
      <c r="S952" s="19" t="n">
        <f aca="false">IF($F952="Activo",SUMIFS(I952:I953,$D952:$D953,"&lt;="&amp;Trabajadores!$N$84)+IF(PROY_BON="Sí",SUMIFS(J952:J953,$D952:$D953,"&lt;="&amp;Trabajadores!$N$84),0),IF($F952="Cese",I952+IF(PROY_BON="Sí",J952,0),0))</f>
        <v>0</v>
      </c>
      <c r="T952" s="19" t="n">
        <f aca="false">IF(OR($F952&lt;&gt;"Activo",Trabajadores!$I$84="No"),0,IF(I953=0,H952*(1+IF(PROY_BON="Sí",Trabajadores!$P$84,0))*Trabajadores!$S$84/6*(Trabajadores!$N$84&gt;=12),0))</f>
        <v>0</v>
      </c>
      <c r="U952" s="19" t="n">
        <f aca="false">IF($F952="Activo",IF(Trabajadores!$J$84="Sí",L952*2,L952),IF($F952="Cese",L952,0))</f>
        <v>0</v>
      </c>
      <c r="V952" s="19" t="n">
        <f aca="false">IF(OR($F952="Activo",$F952="Cese"),M952,0)</f>
        <v>0</v>
      </c>
      <c r="W952" s="19" t="n">
        <f aca="false">IF(OR($F952="Activo",$F952="Cese"),SUM(P942:P951),0)</f>
        <v>0</v>
      </c>
      <c r="X952" s="36" t="n">
        <f aca="false">IF(OR($F952="Activo",$F952="Cese"),R952+S952+T952+U952+V952+W952,0)</f>
        <v>0</v>
      </c>
      <c r="Y952" s="19" t="n">
        <f aca="false">IF(OR($F952="Activo",$F952="Cese"),DED_FIJA,0)</f>
        <v>0</v>
      </c>
      <c r="Z952" s="36" t="n">
        <f aca="false">MAX(0,X952-Y952)</f>
        <v>0</v>
      </c>
      <c r="AA952" s="19" t="n">
        <f aca="false">IF(Z952=0,0,MAX(0,MIN(Z952,Parámetros!$G$19)-Parámetros!$F$19)*Parámetros!$E$19)</f>
        <v>0</v>
      </c>
      <c r="AB952" s="19" t="n">
        <f aca="false">IF(Z952=0,0,MAX(0,MIN(Z952,Parámetros!$G$20)-Parámetros!$F$20)*Parámetros!$E$20)</f>
        <v>0</v>
      </c>
      <c r="AC952" s="19" t="n">
        <f aca="false">IF(Z952=0,0,MAX(0,MIN(Z952,Parámetros!$G$21)-Parámetros!$F$21)*Parámetros!$E$21)</f>
        <v>0</v>
      </c>
      <c r="AD952" s="19" t="n">
        <f aca="false">IF(Z952=0,0,MAX(0,MIN(Z952,Parámetros!$G$22)-Parámetros!$F$22)*Parámetros!$E$22)</f>
        <v>0</v>
      </c>
      <c r="AE952" s="19" t="n">
        <f aca="false">IF(Z952=0,0,MAX(0,MIN(Z952,Parámetros!$G$23)-Parámetros!$F$23)*Parámetros!$E$23)</f>
        <v>0</v>
      </c>
      <c r="AF952" s="36" t="n">
        <f aca="false">SUM(AA952:AE952)</f>
        <v>0</v>
      </c>
      <c r="AG952" s="45" t="str">
        <f aca="false">IF(AM952&lt;=0,"-",INDEX(TR_TASA,MATCH(AM952,TR_DESDE,1)))</f>
        <v>-</v>
      </c>
      <c r="AH952" s="44" t="n">
        <f aca="false">IF($F952="Cese",1,IF($F952="Activo",INDEX(DIV_N,11),0))</f>
        <v>0</v>
      </c>
      <c r="AI952" s="44" t="n">
        <f aca="false">IF($F952="Cese",10,IF($F952="Activo",INDEX(DIV_HASTA,11),0))</f>
        <v>0</v>
      </c>
      <c r="AJ952" s="19" t="n">
        <f aca="false">IF(OR($F952="Activo",$F952="Cese"),SUMIFS(AV942:AV951,D942:D951,"&lt;="&amp;AI952),0)</f>
        <v>0</v>
      </c>
      <c r="AK952" s="19" t="n">
        <f aca="false">IF(OR($F952="Activo",$F952="Cese"),MAX(0,(AF952-AJ952)/AH952),0)</f>
        <v>0</v>
      </c>
      <c r="AL952" s="19" t="n">
        <f aca="false">IF(OR($F952="Activo",$F952="Cese"),K952+IF(PROY_BON="Sí",0,J952),0)</f>
        <v>0</v>
      </c>
      <c r="AM952" s="19" t="n">
        <f aca="false">IF(AL952&gt;0,MAX(0,X952+AL952-Y952),Z952)</f>
        <v>0</v>
      </c>
      <c r="AN952" s="19" t="n">
        <f aca="false">SUMPRODUCT((AM952&gt;TR_DESDE)*(AM952-TR_DESDE)*TR_INC)</f>
        <v>0</v>
      </c>
      <c r="AO952" s="19" t="n">
        <f aca="false">IF(AL952&gt;0,MAX(0,AN952-IF($F952="Cese",MAX(AF952,AJ952),AF952)),0)</f>
        <v>0</v>
      </c>
      <c r="AP952" s="46" t="n">
        <f aca="false">IF(OR($F952="Activo",$F952="Cese"),ROUND(AK952+AO952,2),0)</f>
        <v>0</v>
      </c>
      <c r="AQ952" s="19" t="n">
        <f aca="false">IF($F952="Cese",MAX(0,AJ952-AN952),0)</f>
        <v>0</v>
      </c>
      <c r="AR952" s="19" t="str">
        <f aca="false">IF($B952="","",IF(COUNTIFS(RP_COD,$B952,'Retenciones Planilla'!$M$6:$M$105,"&lt;&gt;")=0,"",SUMIFS('Retenciones Planilla'!$M$6:$M$105,RP_COD,$B952)))</f>
        <v/>
      </c>
      <c r="AS952" s="19" t="str">
        <f aca="false">IF(AR952="","",AR952-AP952)</f>
        <v/>
      </c>
      <c r="AT952" s="23" t="str">
        <f aca="false">IF($B952="","",IF(NOT(OR($F952="Activo",$F952="Cese")),IF(N(AR952)=0,"—","Revisar: sin vínculo"),IF(AR952="",IF(AP952=0,"No corresponde","Sin dato planilla"),IF(ABS(AS952)&lt;=TOL,"OK",IF(AS952&gt;0,"Retuvo de más","Retuvo de menos")))))</f>
        <v/>
      </c>
      <c r="AU952" s="19" t="n">
        <f aca="false">IF(AND(BASE_RET="Planilla (si existe)",AR952&lt;&gt;""),AR952,AP952)</f>
        <v>0</v>
      </c>
      <c r="AV952" s="19" t="n">
        <f aca="false">AU952+N952</f>
        <v>0</v>
      </c>
    </row>
    <row r="953" customFormat="false" ht="15" hidden="false" customHeight="false" outlineLevel="0" collapsed="false">
      <c r="A953" s="43" t="n">
        <v>79</v>
      </c>
      <c r="B953" s="35" t="str">
        <f aca="false">IF(Trabajadores!$B$84="","",Trabajadores!$B$84)</f>
        <v/>
      </c>
      <c r="C953" s="35" t="str">
        <f aca="false">IF($B953="","",Trabajadores!$D$84)</f>
        <v/>
      </c>
      <c r="D953" s="43" t="n">
        <v>12</v>
      </c>
      <c r="E953" s="23" t="s">
        <v>309</v>
      </c>
      <c r="F953" s="23" t="str">
        <f aca="false">IF($B953="","",IF(OR(12&lt;Trabajadores!$M$84,12&gt;Trabajadores!$N$84),"No vinculado",IF(AND(12=Trabajadores!$N$84,Trabajadores!$O$84="Sí"),"Cese","Activo")))</f>
        <v/>
      </c>
      <c r="G953" s="19" t="n">
        <f aca="false">IF($B953="",0,SUMIFS(Ingresos!$Z$6:$Z$1505,ING_COD,$B953,ING_CLASE,"ORD"))</f>
        <v>0</v>
      </c>
      <c r="H953" s="19" t="n">
        <f aca="false">IF($B953="",0,SUMIFS(Ingresos!$Z$6:$Z$1505,ING_COD,$B953,ING_CLASE,"ORD",ING_COMP,"Sí"))</f>
        <v>0</v>
      </c>
      <c r="I953" s="19" t="n">
        <f aca="false">IF($B953="",0,SUMIFS(Ingresos!$Z$6:$Z$1505,ING_COD,$B953,ING_CLASE,"GRA"))</f>
        <v>0</v>
      </c>
      <c r="J953" s="19" t="n">
        <f aca="false">IF($B953="",0,SUMIFS(Ingresos!$Z$6:$Z$1505,ING_COD,$B953,ING_CLASE,"BON"))</f>
        <v>0</v>
      </c>
      <c r="K953" s="19" t="n">
        <f aca="false">IF($B953="",0,SUMIFS(Ingresos!$Z$6:$Z$1505,ING_COD,$B953,ING_CLASE,"EXT"))</f>
        <v>0</v>
      </c>
      <c r="L953" s="19" t="n">
        <f aca="false">IF($B953="",0,SUMIFS(Ingresos!$Z$6:$Z$1505,ING_COD,$B953,ING_CLASE,"OTO"))</f>
        <v>0</v>
      </c>
      <c r="M953" s="19" t="n">
        <f aca="false">IF($B953="",0,SUMIFS(Ingresos!$Z$6:$Z$1505,ING_COD,$B953,ING_CLASE,"OTX"))</f>
        <v>0</v>
      </c>
      <c r="N953" s="19" t="n">
        <f aca="false">IF($B953="",0,SUMIFS(Ingresos!$Z$6:$Z$1505,ING_COD,$B953,ING_CLASE,"RETO"))</f>
        <v>0</v>
      </c>
      <c r="O953" s="19" t="n">
        <f aca="false">IF($B953="",0,SUMIFS(Ingresos!$Z$6:$Z$1505,ING_COD,$B953,ING_CLASE,"INA"))</f>
        <v>0</v>
      </c>
      <c r="P953" s="19" t="n">
        <f aca="false">G953+I953+J953+K953+L953+M953</f>
        <v>0</v>
      </c>
      <c r="Q953" s="44" t="n">
        <f aca="false">IF($F953="Activo",1,IF($F953="Cese",1,0))</f>
        <v>0</v>
      </c>
      <c r="R953" s="19" t="n">
        <f aca="false">G953*Q953</f>
        <v>0</v>
      </c>
      <c r="S953" s="19" t="n">
        <f aca="false">IF($F953="Activo",SUMIFS(I953:I953,$D953:$D953,"&lt;="&amp;Trabajadores!$N$84)+IF(PROY_BON="Sí",SUMIFS(J953:J953,$D953:$D953,"&lt;="&amp;Trabajadores!$N$84),0),IF($F953="Cese",I953+IF(PROY_BON="Sí",J953,0),0))</f>
        <v>0</v>
      </c>
      <c r="T953" s="19" t="n">
        <f aca="false">0</f>
        <v>0</v>
      </c>
      <c r="U953" s="19" t="n">
        <f aca="false">IF($F953="Activo",IF(Trabajadores!$J$84="Sí",L953*1,L953),IF($F953="Cese",L953,0))</f>
        <v>0</v>
      </c>
      <c r="V953" s="19" t="n">
        <f aca="false">IF(OR($F953="Activo",$F953="Cese"),M953,0)</f>
        <v>0</v>
      </c>
      <c r="W953" s="19" t="n">
        <f aca="false">IF(OR($F953="Activo",$F953="Cese"),SUM(P942:P952),0)</f>
        <v>0</v>
      </c>
      <c r="X953" s="36" t="n">
        <f aca="false">IF(OR($F953="Activo",$F953="Cese"),R953+S953+T953+U953+V953+W953,0)</f>
        <v>0</v>
      </c>
      <c r="Y953" s="19" t="n">
        <f aca="false">IF(OR($F953="Activo",$F953="Cese"),DED_FIJA,0)</f>
        <v>0</v>
      </c>
      <c r="Z953" s="36" t="n">
        <f aca="false">MAX(0,X953-Y953)</f>
        <v>0</v>
      </c>
      <c r="AA953" s="19" t="n">
        <f aca="false">IF(Z953=0,0,MAX(0,MIN(Z953,Parámetros!$G$19)-Parámetros!$F$19)*Parámetros!$E$19)</f>
        <v>0</v>
      </c>
      <c r="AB953" s="19" t="n">
        <f aca="false">IF(Z953=0,0,MAX(0,MIN(Z953,Parámetros!$G$20)-Parámetros!$F$20)*Parámetros!$E$20)</f>
        <v>0</v>
      </c>
      <c r="AC953" s="19" t="n">
        <f aca="false">IF(Z953=0,0,MAX(0,MIN(Z953,Parámetros!$G$21)-Parámetros!$F$21)*Parámetros!$E$21)</f>
        <v>0</v>
      </c>
      <c r="AD953" s="19" t="n">
        <f aca="false">IF(Z953=0,0,MAX(0,MIN(Z953,Parámetros!$G$22)-Parámetros!$F$22)*Parámetros!$E$22)</f>
        <v>0</v>
      </c>
      <c r="AE953" s="19" t="n">
        <f aca="false">IF(Z953=0,0,MAX(0,MIN(Z953,Parámetros!$G$23)-Parámetros!$F$23)*Parámetros!$E$23)</f>
        <v>0</v>
      </c>
      <c r="AF953" s="36" t="n">
        <f aca="false">SUM(AA953:AE953)</f>
        <v>0</v>
      </c>
      <c r="AG953" s="45" t="str">
        <f aca="false">IF(AM953&lt;=0,"-",INDEX(TR_TASA,MATCH(AM953,TR_DESDE,1)))</f>
        <v>-</v>
      </c>
      <c r="AH953" s="44" t="n">
        <f aca="false">IF($F953="Cese",1,IF($F953="Activo",INDEX(DIV_N,12),0))</f>
        <v>0</v>
      </c>
      <c r="AI953" s="44" t="n">
        <f aca="false">IF($F953="Cese",11,IF($F953="Activo",INDEX(DIV_HASTA,12),0))</f>
        <v>0</v>
      </c>
      <c r="AJ953" s="19" t="n">
        <f aca="false">IF(OR($F953="Activo",$F953="Cese"),SUMIFS(AV942:AV952,D942:D952,"&lt;="&amp;AI953),0)</f>
        <v>0</v>
      </c>
      <c r="AK953" s="19" t="n">
        <f aca="false">IF(OR($F953="Activo",$F953="Cese"),MAX(0,(AF953-AJ953)/AH953),0)</f>
        <v>0</v>
      </c>
      <c r="AL953" s="19" t="n">
        <f aca="false">IF(OR($F953="Activo",$F953="Cese"),K953+IF(PROY_BON="Sí",0,J953),0)</f>
        <v>0</v>
      </c>
      <c r="AM953" s="19" t="n">
        <f aca="false">IF(AL953&gt;0,MAX(0,X953+AL953-Y953),Z953)</f>
        <v>0</v>
      </c>
      <c r="AN953" s="19" t="n">
        <f aca="false">SUMPRODUCT((AM953&gt;TR_DESDE)*(AM953-TR_DESDE)*TR_INC)</f>
        <v>0</v>
      </c>
      <c r="AO953" s="19" t="n">
        <f aca="false">IF(AL953&gt;0,MAX(0,AN953-IF(TRUE(),MAX(AF953,AJ953),AF953)),0)</f>
        <v>0</v>
      </c>
      <c r="AP953" s="46" t="n">
        <f aca="false">IF(OR($F953="Activo",$F953="Cese"),ROUND(AK953+AO953,2),0)</f>
        <v>0</v>
      </c>
      <c r="AQ953" s="19" t="n">
        <f aca="false">IF(OR($F953="Activo",$F953="Cese"),MAX(0,AJ953-AN953),0)</f>
        <v>0</v>
      </c>
      <c r="AR953" s="19" t="str">
        <f aca="false">IF($B953="","",IF(COUNTIFS(RP_COD,$B953,'Retenciones Planilla'!$N$6:$N$105,"&lt;&gt;")=0,"",SUMIFS('Retenciones Planilla'!$N$6:$N$105,RP_COD,$B953)))</f>
        <v/>
      </c>
      <c r="AS953" s="19" t="str">
        <f aca="false">IF(AR953="","",AR953-AP953)</f>
        <v/>
      </c>
      <c r="AT953" s="23" t="str">
        <f aca="false">IF($B953="","",IF(NOT(OR($F953="Activo",$F953="Cese")),IF(N(AR953)=0,"—","Revisar: sin vínculo"),IF(AR953="",IF(AP953=0,"No corresponde","Sin dato planilla"),IF(ABS(AS953)&lt;=TOL,"OK",IF(AS953&gt;0,"Retuvo de más","Retuvo de menos")))))</f>
        <v/>
      </c>
      <c r="AU953" s="19" t="n">
        <f aca="false">IF(AND(BASE_RET="Planilla (si existe)",AR953&lt;&gt;""),AR953,AP953)</f>
        <v>0</v>
      </c>
      <c r="AV953" s="19" t="n">
        <f aca="false">AU953+N953</f>
        <v>0</v>
      </c>
    </row>
    <row r="954" customFormat="false" ht="15" hidden="false" customHeight="false" outlineLevel="0" collapsed="false">
      <c r="A954" s="43" t="n">
        <v>80</v>
      </c>
      <c r="B954" s="35" t="str">
        <f aca="false">IF(Trabajadores!$B$85="","",Trabajadores!$B$85)</f>
        <v/>
      </c>
      <c r="C954" s="35" t="str">
        <f aca="false">IF($B954="","",Trabajadores!$D$85)</f>
        <v/>
      </c>
      <c r="D954" s="43" t="n">
        <v>1</v>
      </c>
      <c r="E954" s="23" t="s">
        <v>298</v>
      </c>
      <c r="F954" s="23" t="str">
        <f aca="false">IF($B954="","",IF(OR(1&lt;Trabajadores!$M$85,1&gt;Trabajadores!$N$85),"No vinculado",IF(AND(1=Trabajadores!$N$85,Trabajadores!$O$85="Sí"),"Cese","Activo")))</f>
        <v/>
      </c>
      <c r="G954" s="19" t="n">
        <f aca="false">IF($B954="",0,SUMIFS(Ingresos!$O$6:$O$1505,ING_COD,$B954,ING_CLASE,"ORD"))</f>
        <v>0</v>
      </c>
      <c r="H954" s="19" t="n">
        <f aca="false">IF($B954="",0,SUMIFS(Ingresos!$O$6:$O$1505,ING_COD,$B954,ING_CLASE,"ORD",ING_COMP,"Sí"))</f>
        <v>0</v>
      </c>
      <c r="I954" s="19" t="n">
        <f aca="false">IF($B954="",0,SUMIFS(Ingresos!$O$6:$O$1505,ING_COD,$B954,ING_CLASE,"GRA"))</f>
        <v>0</v>
      </c>
      <c r="J954" s="19" t="n">
        <f aca="false">IF($B954="",0,SUMIFS(Ingresos!$O$6:$O$1505,ING_COD,$B954,ING_CLASE,"BON"))</f>
        <v>0</v>
      </c>
      <c r="K954" s="19" t="n">
        <f aca="false">IF($B954="",0,SUMIFS(Ingresos!$O$6:$O$1505,ING_COD,$B954,ING_CLASE,"EXT"))</f>
        <v>0</v>
      </c>
      <c r="L954" s="19" t="n">
        <f aca="false">IF($B954="",0,SUMIFS(Ingresos!$O$6:$O$1505,ING_COD,$B954,ING_CLASE,"OTO"))</f>
        <v>0</v>
      </c>
      <c r="M954" s="19" t="n">
        <f aca="false">IF($B954="",0,SUMIFS(Ingresos!$O$6:$O$1505,ING_COD,$B954,ING_CLASE,"OTX"))</f>
        <v>0</v>
      </c>
      <c r="N954" s="19" t="n">
        <f aca="false">IF($B954="",0,SUMIFS(Ingresos!$O$6:$O$1505,ING_COD,$B954,ING_CLASE,"RETO"))</f>
        <v>0</v>
      </c>
      <c r="O954" s="19" t="n">
        <f aca="false">IF($B954="",0,SUMIFS(Ingresos!$O$6:$O$1505,ING_COD,$B954,ING_CLASE,"INA"))</f>
        <v>0</v>
      </c>
      <c r="P954" s="19" t="n">
        <f aca="false">G954+I954+J954+K954+L954+M954</f>
        <v>0</v>
      </c>
      <c r="Q954" s="44" t="n">
        <f aca="false">IF($F954="Activo",12,IF($F954="Cese",1,0))</f>
        <v>0</v>
      </c>
      <c r="R954" s="19" t="n">
        <f aca="false">G954*Q954</f>
        <v>0</v>
      </c>
      <c r="S954" s="19" t="n">
        <f aca="false">IF($F954="Activo",SUMIFS(I954:I965,$D954:$D965,"&lt;="&amp;Trabajadores!$N$85)+IF(PROY_BON="Sí",SUMIFS(J954:J965,$D954:$D965,"&lt;="&amp;Trabajadores!$N$85),0),IF($F954="Cese",I954+IF(PROY_BON="Sí",J954,0),0))</f>
        <v>0</v>
      </c>
      <c r="T954" s="19" t="n">
        <f aca="false">IF(OR($F954&lt;&gt;"Activo",Trabajadores!$I$85="No"),0,IF(I960=0,H954*(1+IF(PROY_BON="Sí",Trabajadores!$P$85,0))*Trabajadores!$R$85/6*(Trabajadores!$N$85&gt;=7),0)+IF(I965=0,H954*(1+IF(PROY_BON="Sí",Trabajadores!$P$85,0))*Trabajadores!$S$85/6*(Trabajadores!$N$85&gt;=12),0))</f>
        <v>0</v>
      </c>
      <c r="U954" s="19" t="n">
        <f aca="false">IF($F954="Activo",IF(Trabajadores!$J$85="Sí",L954*12,L954),IF($F954="Cese",L954,0))</f>
        <v>0</v>
      </c>
      <c r="V954" s="19" t="n">
        <f aca="false">IF(OR($F954="Activo",$F954="Cese"),M954,0)</f>
        <v>0</v>
      </c>
      <c r="W954" s="19" t="n">
        <f aca="false">0</f>
        <v>0</v>
      </c>
      <c r="X954" s="36" t="n">
        <f aca="false">IF(OR($F954="Activo",$F954="Cese"),R954+S954+T954+U954+V954+W954,0)</f>
        <v>0</v>
      </c>
      <c r="Y954" s="19" t="n">
        <f aca="false">IF(OR($F954="Activo",$F954="Cese"),DED_FIJA,0)</f>
        <v>0</v>
      </c>
      <c r="Z954" s="36" t="n">
        <f aca="false">MAX(0,X954-Y954)</f>
        <v>0</v>
      </c>
      <c r="AA954" s="19" t="n">
        <f aca="false">IF(Z954=0,0,MAX(0,MIN(Z954,Parámetros!$G$19)-Parámetros!$F$19)*Parámetros!$E$19)</f>
        <v>0</v>
      </c>
      <c r="AB954" s="19" t="n">
        <f aca="false">IF(Z954=0,0,MAX(0,MIN(Z954,Parámetros!$G$20)-Parámetros!$F$20)*Parámetros!$E$20)</f>
        <v>0</v>
      </c>
      <c r="AC954" s="19" t="n">
        <f aca="false">IF(Z954=0,0,MAX(0,MIN(Z954,Parámetros!$G$21)-Parámetros!$F$21)*Parámetros!$E$21)</f>
        <v>0</v>
      </c>
      <c r="AD954" s="19" t="n">
        <f aca="false">IF(Z954=0,0,MAX(0,MIN(Z954,Parámetros!$G$22)-Parámetros!$F$22)*Parámetros!$E$22)</f>
        <v>0</v>
      </c>
      <c r="AE954" s="19" t="n">
        <f aca="false">IF(Z954=0,0,MAX(0,MIN(Z954,Parámetros!$G$23)-Parámetros!$F$23)*Parámetros!$E$23)</f>
        <v>0</v>
      </c>
      <c r="AF954" s="36" t="n">
        <f aca="false">SUM(AA954:AE954)</f>
        <v>0</v>
      </c>
      <c r="AG954" s="45" t="str">
        <f aca="false">IF(AM954&lt;=0,"-",INDEX(TR_TASA,MATCH(AM954,TR_DESDE,1)))</f>
        <v>-</v>
      </c>
      <c r="AH954" s="44" t="n">
        <f aca="false">IF($F954="Cese",1,IF($F954="Activo",INDEX(DIV_N,1),0))</f>
        <v>0</v>
      </c>
      <c r="AI954" s="44" t="n">
        <f aca="false">IF($F954="Cese",0,IF($F954="Activo",INDEX(DIV_HASTA,1),0))</f>
        <v>0</v>
      </c>
      <c r="AJ954" s="19" t="n">
        <f aca="false">0</f>
        <v>0</v>
      </c>
      <c r="AK954" s="19" t="n">
        <f aca="false">IF(OR($F954="Activo",$F954="Cese"),MAX(0,(AF954-AJ954)/AH954),0)</f>
        <v>0</v>
      </c>
      <c r="AL954" s="19" t="n">
        <f aca="false">IF(OR($F954="Activo",$F954="Cese"),K954+IF(PROY_BON="Sí",0,J954),0)</f>
        <v>0</v>
      </c>
      <c r="AM954" s="19" t="n">
        <f aca="false">IF(AL954&gt;0,MAX(0,X954+AL954-Y954),Z954)</f>
        <v>0</v>
      </c>
      <c r="AN954" s="19" t="n">
        <f aca="false">SUMPRODUCT((AM954&gt;TR_DESDE)*(AM954-TR_DESDE)*TR_INC)</f>
        <v>0</v>
      </c>
      <c r="AO954" s="19" t="n">
        <f aca="false">IF(AL954&gt;0,MAX(0,AN954-IF($F954="Cese",MAX(AF954,AJ954),AF954)),0)</f>
        <v>0</v>
      </c>
      <c r="AP954" s="46" t="n">
        <f aca="false">IF(OR($F954="Activo",$F954="Cese"),ROUND(AK954+AO954,2),0)</f>
        <v>0</v>
      </c>
      <c r="AQ954" s="19" t="n">
        <f aca="false">IF($F954="Cese",MAX(0,AJ954-AN954),0)</f>
        <v>0</v>
      </c>
      <c r="AR954" s="19" t="str">
        <f aca="false">IF($B954="","",IF(COUNTIFS(RP_COD,$B954,'Retenciones Planilla'!$C$6:$C$105,"&lt;&gt;")=0,"",SUMIFS('Retenciones Planilla'!$C$6:$C$105,RP_COD,$B954)))</f>
        <v/>
      </c>
      <c r="AS954" s="19" t="str">
        <f aca="false">IF(AR954="","",AR954-AP954)</f>
        <v/>
      </c>
      <c r="AT954" s="23" t="str">
        <f aca="false">IF($B954="","",IF(NOT(OR($F954="Activo",$F954="Cese")),IF(N(AR954)=0,"—","Revisar: sin vínculo"),IF(AR954="",IF(AP954=0,"No corresponde","Sin dato planilla"),IF(ABS(AS954)&lt;=TOL,"OK",IF(AS954&gt;0,"Retuvo de más","Retuvo de menos")))))</f>
        <v/>
      </c>
      <c r="AU954" s="19" t="n">
        <f aca="false">IF(AND(BASE_RET="Planilla (si existe)",AR954&lt;&gt;""),AR954,AP954)</f>
        <v>0</v>
      </c>
      <c r="AV954" s="19" t="n">
        <f aca="false">AU954+N954</f>
        <v>0</v>
      </c>
    </row>
    <row r="955" customFormat="false" ht="15" hidden="false" customHeight="false" outlineLevel="0" collapsed="false">
      <c r="A955" s="43" t="n">
        <v>80</v>
      </c>
      <c r="B955" s="35" t="str">
        <f aca="false">IF(Trabajadores!$B$85="","",Trabajadores!$B$85)</f>
        <v/>
      </c>
      <c r="C955" s="35" t="str">
        <f aca="false">IF($B955="","",Trabajadores!$D$85)</f>
        <v/>
      </c>
      <c r="D955" s="43" t="n">
        <v>2</v>
      </c>
      <c r="E955" s="23" t="s">
        <v>299</v>
      </c>
      <c r="F955" s="23" t="str">
        <f aca="false">IF($B955="","",IF(OR(2&lt;Trabajadores!$M$85,2&gt;Trabajadores!$N$85),"No vinculado",IF(AND(2=Trabajadores!$N$85,Trabajadores!$O$85="Sí"),"Cese","Activo")))</f>
        <v/>
      </c>
      <c r="G955" s="19" t="n">
        <f aca="false">IF($B955="",0,SUMIFS(Ingresos!$P$6:$P$1505,ING_COD,$B955,ING_CLASE,"ORD"))</f>
        <v>0</v>
      </c>
      <c r="H955" s="19" t="n">
        <f aca="false">IF($B955="",0,SUMIFS(Ingresos!$P$6:$P$1505,ING_COD,$B955,ING_CLASE,"ORD",ING_COMP,"Sí"))</f>
        <v>0</v>
      </c>
      <c r="I955" s="19" t="n">
        <f aca="false">IF($B955="",0,SUMIFS(Ingresos!$P$6:$P$1505,ING_COD,$B955,ING_CLASE,"GRA"))</f>
        <v>0</v>
      </c>
      <c r="J955" s="19" t="n">
        <f aca="false">IF($B955="",0,SUMIFS(Ingresos!$P$6:$P$1505,ING_COD,$B955,ING_CLASE,"BON"))</f>
        <v>0</v>
      </c>
      <c r="K955" s="19" t="n">
        <f aca="false">IF($B955="",0,SUMIFS(Ingresos!$P$6:$P$1505,ING_COD,$B955,ING_CLASE,"EXT"))</f>
        <v>0</v>
      </c>
      <c r="L955" s="19" t="n">
        <f aca="false">IF($B955="",0,SUMIFS(Ingresos!$P$6:$P$1505,ING_COD,$B955,ING_CLASE,"OTO"))</f>
        <v>0</v>
      </c>
      <c r="M955" s="19" t="n">
        <f aca="false">IF($B955="",0,SUMIFS(Ingresos!$P$6:$P$1505,ING_COD,$B955,ING_CLASE,"OTX"))</f>
        <v>0</v>
      </c>
      <c r="N955" s="19" t="n">
        <f aca="false">IF($B955="",0,SUMIFS(Ingresos!$P$6:$P$1505,ING_COD,$B955,ING_CLASE,"RETO"))</f>
        <v>0</v>
      </c>
      <c r="O955" s="19" t="n">
        <f aca="false">IF($B955="",0,SUMIFS(Ingresos!$P$6:$P$1505,ING_COD,$B955,ING_CLASE,"INA"))</f>
        <v>0</v>
      </c>
      <c r="P955" s="19" t="n">
        <f aca="false">G955+I955+J955+K955+L955+M955</f>
        <v>0</v>
      </c>
      <c r="Q955" s="44" t="n">
        <f aca="false">IF($F955="Activo",11,IF($F955="Cese",1,0))</f>
        <v>0</v>
      </c>
      <c r="R955" s="19" t="n">
        <f aca="false">G955*Q955</f>
        <v>0</v>
      </c>
      <c r="S955" s="19" t="n">
        <f aca="false">IF($F955="Activo",SUMIFS(I955:I965,$D955:$D965,"&lt;="&amp;Trabajadores!$N$85)+IF(PROY_BON="Sí",SUMIFS(J955:J965,$D955:$D965,"&lt;="&amp;Trabajadores!$N$85),0),IF($F955="Cese",I955+IF(PROY_BON="Sí",J955,0),0))</f>
        <v>0</v>
      </c>
      <c r="T955" s="19" t="n">
        <f aca="false">IF(OR($F955&lt;&gt;"Activo",Trabajadores!$I$85="No"),0,IF(I960=0,H955*(1+IF(PROY_BON="Sí",Trabajadores!$P$85,0))*Trabajadores!$R$85/6*(Trabajadores!$N$85&gt;=7),0)+IF(I965=0,H955*(1+IF(PROY_BON="Sí",Trabajadores!$P$85,0))*Trabajadores!$S$85/6*(Trabajadores!$N$85&gt;=12),0))</f>
        <v>0</v>
      </c>
      <c r="U955" s="19" t="n">
        <f aca="false">IF($F955="Activo",IF(Trabajadores!$J$85="Sí",L955*11,L955),IF($F955="Cese",L955,0))</f>
        <v>0</v>
      </c>
      <c r="V955" s="19" t="n">
        <f aca="false">IF(OR($F955="Activo",$F955="Cese"),M955,0)</f>
        <v>0</v>
      </c>
      <c r="W955" s="19" t="n">
        <f aca="false">IF(OR($F955="Activo",$F955="Cese"),SUM(P954:P954),0)</f>
        <v>0</v>
      </c>
      <c r="X955" s="36" t="n">
        <f aca="false">IF(OR($F955="Activo",$F955="Cese"),R955+S955+T955+U955+V955+W955,0)</f>
        <v>0</v>
      </c>
      <c r="Y955" s="19" t="n">
        <f aca="false">IF(OR($F955="Activo",$F955="Cese"),DED_FIJA,0)</f>
        <v>0</v>
      </c>
      <c r="Z955" s="36" t="n">
        <f aca="false">MAX(0,X955-Y955)</f>
        <v>0</v>
      </c>
      <c r="AA955" s="19" t="n">
        <f aca="false">IF(Z955=0,0,MAX(0,MIN(Z955,Parámetros!$G$19)-Parámetros!$F$19)*Parámetros!$E$19)</f>
        <v>0</v>
      </c>
      <c r="AB955" s="19" t="n">
        <f aca="false">IF(Z955=0,0,MAX(0,MIN(Z955,Parámetros!$G$20)-Parámetros!$F$20)*Parámetros!$E$20)</f>
        <v>0</v>
      </c>
      <c r="AC955" s="19" t="n">
        <f aca="false">IF(Z955=0,0,MAX(0,MIN(Z955,Parámetros!$G$21)-Parámetros!$F$21)*Parámetros!$E$21)</f>
        <v>0</v>
      </c>
      <c r="AD955" s="19" t="n">
        <f aca="false">IF(Z955=0,0,MAX(0,MIN(Z955,Parámetros!$G$22)-Parámetros!$F$22)*Parámetros!$E$22)</f>
        <v>0</v>
      </c>
      <c r="AE955" s="19" t="n">
        <f aca="false">IF(Z955=0,0,MAX(0,MIN(Z955,Parámetros!$G$23)-Parámetros!$F$23)*Parámetros!$E$23)</f>
        <v>0</v>
      </c>
      <c r="AF955" s="36" t="n">
        <f aca="false">SUM(AA955:AE955)</f>
        <v>0</v>
      </c>
      <c r="AG955" s="45" t="str">
        <f aca="false">IF(AM955&lt;=0,"-",INDEX(TR_TASA,MATCH(AM955,TR_DESDE,1)))</f>
        <v>-</v>
      </c>
      <c r="AH955" s="44" t="n">
        <f aca="false">IF($F955="Cese",1,IF($F955="Activo",INDEX(DIV_N,2),0))</f>
        <v>0</v>
      </c>
      <c r="AI955" s="44" t="n">
        <f aca="false">IF($F955="Cese",1,IF($F955="Activo",INDEX(DIV_HASTA,2),0))</f>
        <v>0</v>
      </c>
      <c r="AJ955" s="19" t="n">
        <f aca="false">IF(OR($F955="Activo",$F955="Cese"),SUMIFS(AV954:AV954,D954:D954,"&lt;="&amp;AI955),0)</f>
        <v>0</v>
      </c>
      <c r="AK955" s="19" t="n">
        <f aca="false">IF(OR($F955="Activo",$F955="Cese"),MAX(0,(AF955-AJ955)/AH955),0)</f>
        <v>0</v>
      </c>
      <c r="AL955" s="19" t="n">
        <f aca="false">IF(OR($F955="Activo",$F955="Cese"),K955+IF(PROY_BON="Sí",0,J955),0)</f>
        <v>0</v>
      </c>
      <c r="AM955" s="19" t="n">
        <f aca="false">IF(AL955&gt;0,MAX(0,X955+AL955-Y955),Z955)</f>
        <v>0</v>
      </c>
      <c r="AN955" s="19" t="n">
        <f aca="false">SUMPRODUCT((AM955&gt;TR_DESDE)*(AM955-TR_DESDE)*TR_INC)</f>
        <v>0</v>
      </c>
      <c r="AO955" s="19" t="n">
        <f aca="false">IF(AL955&gt;0,MAX(0,AN955-IF($F955="Cese",MAX(AF955,AJ955),AF955)),0)</f>
        <v>0</v>
      </c>
      <c r="AP955" s="46" t="n">
        <f aca="false">IF(OR($F955="Activo",$F955="Cese"),ROUND(AK955+AO955,2),0)</f>
        <v>0</v>
      </c>
      <c r="AQ955" s="19" t="n">
        <f aca="false">IF($F955="Cese",MAX(0,AJ955-AN955),0)</f>
        <v>0</v>
      </c>
      <c r="AR955" s="19" t="str">
        <f aca="false">IF($B955="","",IF(COUNTIFS(RP_COD,$B955,'Retenciones Planilla'!$D$6:$D$105,"&lt;&gt;")=0,"",SUMIFS('Retenciones Planilla'!$D$6:$D$105,RP_COD,$B955)))</f>
        <v/>
      </c>
      <c r="AS955" s="19" t="str">
        <f aca="false">IF(AR955="","",AR955-AP955)</f>
        <v/>
      </c>
      <c r="AT955" s="23" t="str">
        <f aca="false">IF($B955="","",IF(NOT(OR($F955="Activo",$F955="Cese")),IF(N(AR955)=0,"—","Revisar: sin vínculo"),IF(AR955="",IF(AP955=0,"No corresponde","Sin dato planilla"),IF(ABS(AS955)&lt;=TOL,"OK",IF(AS955&gt;0,"Retuvo de más","Retuvo de menos")))))</f>
        <v/>
      </c>
      <c r="AU955" s="19" t="n">
        <f aca="false">IF(AND(BASE_RET="Planilla (si existe)",AR955&lt;&gt;""),AR955,AP955)</f>
        <v>0</v>
      </c>
      <c r="AV955" s="19" t="n">
        <f aca="false">AU955+N955</f>
        <v>0</v>
      </c>
    </row>
    <row r="956" customFormat="false" ht="15" hidden="false" customHeight="false" outlineLevel="0" collapsed="false">
      <c r="A956" s="43" t="n">
        <v>80</v>
      </c>
      <c r="B956" s="35" t="str">
        <f aca="false">IF(Trabajadores!$B$85="","",Trabajadores!$B$85)</f>
        <v/>
      </c>
      <c r="C956" s="35" t="str">
        <f aca="false">IF($B956="","",Trabajadores!$D$85)</f>
        <v/>
      </c>
      <c r="D956" s="43" t="n">
        <v>3</v>
      </c>
      <c r="E956" s="23" t="s">
        <v>300</v>
      </c>
      <c r="F956" s="23" t="str">
        <f aca="false">IF($B956="","",IF(OR(3&lt;Trabajadores!$M$85,3&gt;Trabajadores!$N$85),"No vinculado",IF(AND(3=Trabajadores!$N$85,Trabajadores!$O$85="Sí"),"Cese","Activo")))</f>
        <v/>
      </c>
      <c r="G956" s="19" t="n">
        <f aca="false">IF($B956="",0,SUMIFS(Ingresos!$Q$6:$Q$1505,ING_COD,$B956,ING_CLASE,"ORD"))</f>
        <v>0</v>
      </c>
      <c r="H956" s="19" t="n">
        <f aca="false">IF($B956="",0,SUMIFS(Ingresos!$Q$6:$Q$1505,ING_COD,$B956,ING_CLASE,"ORD",ING_COMP,"Sí"))</f>
        <v>0</v>
      </c>
      <c r="I956" s="19" t="n">
        <f aca="false">IF($B956="",0,SUMIFS(Ingresos!$Q$6:$Q$1505,ING_COD,$B956,ING_CLASE,"GRA"))</f>
        <v>0</v>
      </c>
      <c r="J956" s="19" t="n">
        <f aca="false">IF($B956="",0,SUMIFS(Ingresos!$Q$6:$Q$1505,ING_COD,$B956,ING_CLASE,"BON"))</f>
        <v>0</v>
      </c>
      <c r="K956" s="19" t="n">
        <f aca="false">IF($B956="",0,SUMIFS(Ingresos!$Q$6:$Q$1505,ING_COD,$B956,ING_CLASE,"EXT"))</f>
        <v>0</v>
      </c>
      <c r="L956" s="19" t="n">
        <f aca="false">IF($B956="",0,SUMIFS(Ingresos!$Q$6:$Q$1505,ING_COD,$B956,ING_CLASE,"OTO"))</f>
        <v>0</v>
      </c>
      <c r="M956" s="19" t="n">
        <f aca="false">IF($B956="",0,SUMIFS(Ingresos!$Q$6:$Q$1505,ING_COD,$B956,ING_CLASE,"OTX"))</f>
        <v>0</v>
      </c>
      <c r="N956" s="19" t="n">
        <f aca="false">IF($B956="",0,SUMIFS(Ingresos!$Q$6:$Q$1505,ING_COD,$B956,ING_CLASE,"RETO"))</f>
        <v>0</v>
      </c>
      <c r="O956" s="19" t="n">
        <f aca="false">IF($B956="",0,SUMIFS(Ingresos!$Q$6:$Q$1505,ING_COD,$B956,ING_CLASE,"INA"))</f>
        <v>0</v>
      </c>
      <c r="P956" s="19" t="n">
        <f aca="false">G956+I956+J956+K956+L956+M956</f>
        <v>0</v>
      </c>
      <c r="Q956" s="44" t="n">
        <f aca="false">IF($F956="Activo",10,IF($F956="Cese",1,0))</f>
        <v>0</v>
      </c>
      <c r="R956" s="19" t="n">
        <f aca="false">G956*Q956</f>
        <v>0</v>
      </c>
      <c r="S956" s="19" t="n">
        <f aca="false">IF($F956="Activo",SUMIFS(I956:I965,$D956:$D965,"&lt;="&amp;Trabajadores!$N$85)+IF(PROY_BON="Sí",SUMIFS(J956:J965,$D956:$D965,"&lt;="&amp;Trabajadores!$N$85),0),IF($F956="Cese",I956+IF(PROY_BON="Sí",J956,0),0))</f>
        <v>0</v>
      </c>
      <c r="T956" s="19" t="n">
        <f aca="false">IF(OR($F956&lt;&gt;"Activo",Trabajadores!$I$85="No"),0,IF(I960=0,H956*(1+IF(PROY_BON="Sí",Trabajadores!$P$85,0))*Trabajadores!$R$85/6*(Trabajadores!$N$85&gt;=7),0)+IF(I965=0,H956*(1+IF(PROY_BON="Sí",Trabajadores!$P$85,0))*Trabajadores!$S$85/6*(Trabajadores!$N$85&gt;=12),0))</f>
        <v>0</v>
      </c>
      <c r="U956" s="19" t="n">
        <f aca="false">IF($F956="Activo",IF(Trabajadores!$J$85="Sí",L956*10,L956),IF($F956="Cese",L956,0))</f>
        <v>0</v>
      </c>
      <c r="V956" s="19" t="n">
        <f aca="false">IF(OR($F956="Activo",$F956="Cese"),M956,0)</f>
        <v>0</v>
      </c>
      <c r="W956" s="19" t="n">
        <f aca="false">IF(OR($F956="Activo",$F956="Cese"),SUM(P954:P955),0)</f>
        <v>0</v>
      </c>
      <c r="X956" s="36" t="n">
        <f aca="false">IF(OR($F956="Activo",$F956="Cese"),R956+S956+T956+U956+V956+W956,0)</f>
        <v>0</v>
      </c>
      <c r="Y956" s="19" t="n">
        <f aca="false">IF(OR($F956="Activo",$F956="Cese"),DED_FIJA,0)</f>
        <v>0</v>
      </c>
      <c r="Z956" s="36" t="n">
        <f aca="false">MAX(0,X956-Y956)</f>
        <v>0</v>
      </c>
      <c r="AA956" s="19" t="n">
        <f aca="false">IF(Z956=0,0,MAX(0,MIN(Z956,Parámetros!$G$19)-Parámetros!$F$19)*Parámetros!$E$19)</f>
        <v>0</v>
      </c>
      <c r="AB956" s="19" t="n">
        <f aca="false">IF(Z956=0,0,MAX(0,MIN(Z956,Parámetros!$G$20)-Parámetros!$F$20)*Parámetros!$E$20)</f>
        <v>0</v>
      </c>
      <c r="AC956" s="19" t="n">
        <f aca="false">IF(Z956=0,0,MAX(0,MIN(Z956,Parámetros!$G$21)-Parámetros!$F$21)*Parámetros!$E$21)</f>
        <v>0</v>
      </c>
      <c r="AD956" s="19" t="n">
        <f aca="false">IF(Z956=0,0,MAX(0,MIN(Z956,Parámetros!$G$22)-Parámetros!$F$22)*Parámetros!$E$22)</f>
        <v>0</v>
      </c>
      <c r="AE956" s="19" t="n">
        <f aca="false">IF(Z956=0,0,MAX(0,MIN(Z956,Parámetros!$G$23)-Parámetros!$F$23)*Parámetros!$E$23)</f>
        <v>0</v>
      </c>
      <c r="AF956" s="36" t="n">
        <f aca="false">SUM(AA956:AE956)</f>
        <v>0</v>
      </c>
      <c r="AG956" s="45" t="str">
        <f aca="false">IF(AM956&lt;=0,"-",INDEX(TR_TASA,MATCH(AM956,TR_DESDE,1)))</f>
        <v>-</v>
      </c>
      <c r="AH956" s="44" t="n">
        <f aca="false">IF($F956="Cese",1,IF($F956="Activo",INDEX(DIV_N,3),0))</f>
        <v>0</v>
      </c>
      <c r="AI956" s="44" t="n">
        <f aca="false">IF($F956="Cese",2,IF($F956="Activo",INDEX(DIV_HASTA,3),0))</f>
        <v>0</v>
      </c>
      <c r="AJ956" s="19" t="n">
        <f aca="false">IF(OR($F956="Activo",$F956="Cese"),SUMIFS(AV954:AV955,D954:D955,"&lt;="&amp;AI956),0)</f>
        <v>0</v>
      </c>
      <c r="AK956" s="19" t="n">
        <f aca="false">IF(OR($F956="Activo",$F956="Cese"),MAX(0,(AF956-AJ956)/AH956),0)</f>
        <v>0</v>
      </c>
      <c r="AL956" s="19" t="n">
        <f aca="false">IF(OR($F956="Activo",$F956="Cese"),K956+IF(PROY_BON="Sí",0,J956),0)</f>
        <v>0</v>
      </c>
      <c r="AM956" s="19" t="n">
        <f aca="false">IF(AL956&gt;0,MAX(0,X956+AL956-Y956),Z956)</f>
        <v>0</v>
      </c>
      <c r="AN956" s="19" t="n">
        <f aca="false">SUMPRODUCT((AM956&gt;TR_DESDE)*(AM956-TR_DESDE)*TR_INC)</f>
        <v>0</v>
      </c>
      <c r="AO956" s="19" t="n">
        <f aca="false">IF(AL956&gt;0,MAX(0,AN956-IF($F956="Cese",MAX(AF956,AJ956),AF956)),0)</f>
        <v>0</v>
      </c>
      <c r="AP956" s="46" t="n">
        <f aca="false">IF(OR($F956="Activo",$F956="Cese"),ROUND(AK956+AO956,2),0)</f>
        <v>0</v>
      </c>
      <c r="AQ956" s="19" t="n">
        <f aca="false">IF($F956="Cese",MAX(0,AJ956-AN956),0)</f>
        <v>0</v>
      </c>
      <c r="AR956" s="19" t="str">
        <f aca="false">IF($B956="","",IF(COUNTIFS(RP_COD,$B956,'Retenciones Planilla'!$E$6:$E$105,"&lt;&gt;")=0,"",SUMIFS('Retenciones Planilla'!$E$6:$E$105,RP_COD,$B956)))</f>
        <v/>
      </c>
      <c r="AS956" s="19" t="str">
        <f aca="false">IF(AR956="","",AR956-AP956)</f>
        <v/>
      </c>
      <c r="AT956" s="23" t="str">
        <f aca="false">IF($B956="","",IF(NOT(OR($F956="Activo",$F956="Cese")),IF(N(AR956)=0,"—","Revisar: sin vínculo"),IF(AR956="",IF(AP956=0,"No corresponde","Sin dato planilla"),IF(ABS(AS956)&lt;=TOL,"OK",IF(AS956&gt;0,"Retuvo de más","Retuvo de menos")))))</f>
        <v/>
      </c>
      <c r="AU956" s="19" t="n">
        <f aca="false">IF(AND(BASE_RET="Planilla (si existe)",AR956&lt;&gt;""),AR956,AP956)</f>
        <v>0</v>
      </c>
      <c r="AV956" s="19" t="n">
        <f aca="false">AU956+N956</f>
        <v>0</v>
      </c>
    </row>
    <row r="957" customFormat="false" ht="15" hidden="false" customHeight="false" outlineLevel="0" collapsed="false">
      <c r="A957" s="43" t="n">
        <v>80</v>
      </c>
      <c r="B957" s="35" t="str">
        <f aca="false">IF(Trabajadores!$B$85="","",Trabajadores!$B$85)</f>
        <v/>
      </c>
      <c r="C957" s="35" t="str">
        <f aca="false">IF($B957="","",Trabajadores!$D$85)</f>
        <v/>
      </c>
      <c r="D957" s="43" t="n">
        <v>4</v>
      </c>
      <c r="E957" s="23" t="s">
        <v>301</v>
      </c>
      <c r="F957" s="23" t="str">
        <f aca="false">IF($B957="","",IF(OR(4&lt;Trabajadores!$M$85,4&gt;Trabajadores!$N$85),"No vinculado",IF(AND(4=Trabajadores!$N$85,Trabajadores!$O$85="Sí"),"Cese","Activo")))</f>
        <v/>
      </c>
      <c r="G957" s="19" t="n">
        <f aca="false">IF($B957="",0,SUMIFS(Ingresos!$R$6:$R$1505,ING_COD,$B957,ING_CLASE,"ORD"))</f>
        <v>0</v>
      </c>
      <c r="H957" s="19" t="n">
        <f aca="false">IF($B957="",0,SUMIFS(Ingresos!$R$6:$R$1505,ING_COD,$B957,ING_CLASE,"ORD",ING_COMP,"Sí"))</f>
        <v>0</v>
      </c>
      <c r="I957" s="19" t="n">
        <f aca="false">IF($B957="",0,SUMIFS(Ingresos!$R$6:$R$1505,ING_COD,$B957,ING_CLASE,"GRA"))</f>
        <v>0</v>
      </c>
      <c r="J957" s="19" t="n">
        <f aca="false">IF($B957="",0,SUMIFS(Ingresos!$R$6:$R$1505,ING_COD,$B957,ING_CLASE,"BON"))</f>
        <v>0</v>
      </c>
      <c r="K957" s="19" t="n">
        <f aca="false">IF($B957="",0,SUMIFS(Ingresos!$R$6:$R$1505,ING_COD,$B957,ING_CLASE,"EXT"))</f>
        <v>0</v>
      </c>
      <c r="L957" s="19" t="n">
        <f aca="false">IF($B957="",0,SUMIFS(Ingresos!$R$6:$R$1505,ING_COD,$B957,ING_CLASE,"OTO"))</f>
        <v>0</v>
      </c>
      <c r="M957" s="19" t="n">
        <f aca="false">IF($B957="",0,SUMIFS(Ingresos!$R$6:$R$1505,ING_COD,$B957,ING_CLASE,"OTX"))</f>
        <v>0</v>
      </c>
      <c r="N957" s="19" t="n">
        <f aca="false">IF($B957="",0,SUMIFS(Ingresos!$R$6:$R$1505,ING_COD,$B957,ING_CLASE,"RETO"))</f>
        <v>0</v>
      </c>
      <c r="O957" s="19" t="n">
        <f aca="false">IF($B957="",0,SUMIFS(Ingresos!$R$6:$R$1505,ING_COD,$B957,ING_CLASE,"INA"))</f>
        <v>0</v>
      </c>
      <c r="P957" s="19" t="n">
        <f aca="false">G957+I957+J957+K957+L957+M957</f>
        <v>0</v>
      </c>
      <c r="Q957" s="44" t="n">
        <f aca="false">IF($F957="Activo",9,IF($F957="Cese",1,0))</f>
        <v>0</v>
      </c>
      <c r="R957" s="19" t="n">
        <f aca="false">G957*Q957</f>
        <v>0</v>
      </c>
      <c r="S957" s="19" t="n">
        <f aca="false">IF($F957="Activo",SUMIFS(I957:I965,$D957:$D965,"&lt;="&amp;Trabajadores!$N$85)+IF(PROY_BON="Sí",SUMIFS(J957:J965,$D957:$D965,"&lt;="&amp;Trabajadores!$N$85),0),IF($F957="Cese",I957+IF(PROY_BON="Sí",J957,0),0))</f>
        <v>0</v>
      </c>
      <c r="T957" s="19" t="n">
        <f aca="false">IF(OR($F957&lt;&gt;"Activo",Trabajadores!$I$85="No"),0,IF(I960=0,H957*(1+IF(PROY_BON="Sí",Trabajadores!$P$85,0))*Trabajadores!$R$85/6*(Trabajadores!$N$85&gt;=7),0)+IF(I965=0,H957*(1+IF(PROY_BON="Sí",Trabajadores!$P$85,0))*Trabajadores!$S$85/6*(Trabajadores!$N$85&gt;=12),0))</f>
        <v>0</v>
      </c>
      <c r="U957" s="19" t="n">
        <f aca="false">IF($F957="Activo",IF(Trabajadores!$J$85="Sí",L957*9,L957),IF($F957="Cese",L957,0))</f>
        <v>0</v>
      </c>
      <c r="V957" s="19" t="n">
        <f aca="false">IF(OR($F957="Activo",$F957="Cese"),M957,0)</f>
        <v>0</v>
      </c>
      <c r="W957" s="19" t="n">
        <f aca="false">IF(OR($F957="Activo",$F957="Cese"),SUM(P954:P956),0)</f>
        <v>0</v>
      </c>
      <c r="X957" s="36" t="n">
        <f aca="false">IF(OR($F957="Activo",$F957="Cese"),R957+S957+T957+U957+V957+W957,0)</f>
        <v>0</v>
      </c>
      <c r="Y957" s="19" t="n">
        <f aca="false">IF(OR($F957="Activo",$F957="Cese"),DED_FIJA,0)</f>
        <v>0</v>
      </c>
      <c r="Z957" s="36" t="n">
        <f aca="false">MAX(0,X957-Y957)</f>
        <v>0</v>
      </c>
      <c r="AA957" s="19" t="n">
        <f aca="false">IF(Z957=0,0,MAX(0,MIN(Z957,Parámetros!$G$19)-Parámetros!$F$19)*Parámetros!$E$19)</f>
        <v>0</v>
      </c>
      <c r="AB957" s="19" t="n">
        <f aca="false">IF(Z957=0,0,MAX(0,MIN(Z957,Parámetros!$G$20)-Parámetros!$F$20)*Parámetros!$E$20)</f>
        <v>0</v>
      </c>
      <c r="AC957" s="19" t="n">
        <f aca="false">IF(Z957=0,0,MAX(0,MIN(Z957,Parámetros!$G$21)-Parámetros!$F$21)*Parámetros!$E$21)</f>
        <v>0</v>
      </c>
      <c r="AD957" s="19" t="n">
        <f aca="false">IF(Z957=0,0,MAX(0,MIN(Z957,Parámetros!$G$22)-Parámetros!$F$22)*Parámetros!$E$22)</f>
        <v>0</v>
      </c>
      <c r="AE957" s="19" t="n">
        <f aca="false">IF(Z957=0,0,MAX(0,MIN(Z957,Parámetros!$G$23)-Parámetros!$F$23)*Parámetros!$E$23)</f>
        <v>0</v>
      </c>
      <c r="AF957" s="36" t="n">
        <f aca="false">SUM(AA957:AE957)</f>
        <v>0</v>
      </c>
      <c r="AG957" s="45" t="str">
        <f aca="false">IF(AM957&lt;=0,"-",INDEX(TR_TASA,MATCH(AM957,TR_DESDE,1)))</f>
        <v>-</v>
      </c>
      <c r="AH957" s="44" t="n">
        <f aca="false">IF($F957="Cese",1,IF($F957="Activo",INDEX(DIV_N,4),0))</f>
        <v>0</v>
      </c>
      <c r="AI957" s="44" t="n">
        <f aca="false">IF($F957="Cese",3,IF($F957="Activo",INDEX(DIV_HASTA,4),0))</f>
        <v>0</v>
      </c>
      <c r="AJ957" s="19" t="n">
        <f aca="false">IF(OR($F957="Activo",$F957="Cese"),SUMIFS(AV954:AV956,D954:D956,"&lt;="&amp;AI957),0)</f>
        <v>0</v>
      </c>
      <c r="AK957" s="19" t="n">
        <f aca="false">IF(OR($F957="Activo",$F957="Cese"),MAX(0,(AF957-AJ957)/AH957),0)</f>
        <v>0</v>
      </c>
      <c r="AL957" s="19" t="n">
        <f aca="false">IF(OR($F957="Activo",$F957="Cese"),K957+IF(PROY_BON="Sí",0,J957),0)</f>
        <v>0</v>
      </c>
      <c r="AM957" s="19" t="n">
        <f aca="false">IF(AL957&gt;0,MAX(0,X957+AL957-Y957),Z957)</f>
        <v>0</v>
      </c>
      <c r="AN957" s="19" t="n">
        <f aca="false">SUMPRODUCT((AM957&gt;TR_DESDE)*(AM957-TR_DESDE)*TR_INC)</f>
        <v>0</v>
      </c>
      <c r="AO957" s="19" t="n">
        <f aca="false">IF(AL957&gt;0,MAX(0,AN957-IF($F957="Cese",MAX(AF957,AJ957),AF957)),0)</f>
        <v>0</v>
      </c>
      <c r="AP957" s="46" t="n">
        <f aca="false">IF(OR($F957="Activo",$F957="Cese"),ROUND(AK957+AO957,2),0)</f>
        <v>0</v>
      </c>
      <c r="AQ957" s="19" t="n">
        <f aca="false">IF($F957="Cese",MAX(0,AJ957-AN957),0)</f>
        <v>0</v>
      </c>
      <c r="AR957" s="19" t="str">
        <f aca="false">IF($B957="","",IF(COUNTIFS(RP_COD,$B957,'Retenciones Planilla'!$F$6:$F$105,"&lt;&gt;")=0,"",SUMIFS('Retenciones Planilla'!$F$6:$F$105,RP_COD,$B957)))</f>
        <v/>
      </c>
      <c r="AS957" s="19" t="str">
        <f aca="false">IF(AR957="","",AR957-AP957)</f>
        <v/>
      </c>
      <c r="AT957" s="23" t="str">
        <f aca="false">IF($B957="","",IF(NOT(OR($F957="Activo",$F957="Cese")),IF(N(AR957)=0,"—","Revisar: sin vínculo"),IF(AR957="",IF(AP957=0,"No corresponde","Sin dato planilla"),IF(ABS(AS957)&lt;=TOL,"OK",IF(AS957&gt;0,"Retuvo de más","Retuvo de menos")))))</f>
        <v/>
      </c>
      <c r="AU957" s="19" t="n">
        <f aca="false">IF(AND(BASE_RET="Planilla (si existe)",AR957&lt;&gt;""),AR957,AP957)</f>
        <v>0</v>
      </c>
      <c r="AV957" s="19" t="n">
        <f aca="false">AU957+N957</f>
        <v>0</v>
      </c>
    </row>
    <row r="958" customFormat="false" ht="15" hidden="false" customHeight="false" outlineLevel="0" collapsed="false">
      <c r="A958" s="43" t="n">
        <v>80</v>
      </c>
      <c r="B958" s="35" t="str">
        <f aca="false">IF(Trabajadores!$B$85="","",Trabajadores!$B$85)</f>
        <v/>
      </c>
      <c r="C958" s="35" t="str">
        <f aca="false">IF($B958="","",Trabajadores!$D$85)</f>
        <v/>
      </c>
      <c r="D958" s="43" t="n">
        <v>5</v>
      </c>
      <c r="E958" s="23" t="s">
        <v>302</v>
      </c>
      <c r="F958" s="23" t="str">
        <f aca="false">IF($B958="","",IF(OR(5&lt;Trabajadores!$M$85,5&gt;Trabajadores!$N$85),"No vinculado",IF(AND(5=Trabajadores!$N$85,Trabajadores!$O$85="Sí"),"Cese","Activo")))</f>
        <v/>
      </c>
      <c r="G958" s="19" t="n">
        <f aca="false">IF($B958="",0,SUMIFS(Ingresos!$S$6:$S$1505,ING_COD,$B958,ING_CLASE,"ORD"))</f>
        <v>0</v>
      </c>
      <c r="H958" s="19" t="n">
        <f aca="false">IF($B958="",0,SUMIFS(Ingresos!$S$6:$S$1505,ING_COD,$B958,ING_CLASE,"ORD",ING_COMP,"Sí"))</f>
        <v>0</v>
      </c>
      <c r="I958" s="19" t="n">
        <f aca="false">IF($B958="",0,SUMIFS(Ingresos!$S$6:$S$1505,ING_COD,$B958,ING_CLASE,"GRA"))</f>
        <v>0</v>
      </c>
      <c r="J958" s="19" t="n">
        <f aca="false">IF($B958="",0,SUMIFS(Ingresos!$S$6:$S$1505,ING_COD,$B958,ING_CLASE,"BON"))</f>
        <v>0</v>
      </c>
      <c r="K958" s="19" t="n">
        <f aca="false">IF($B958="",0,SUMIFS(Ingresos!$S$6:$S$1505,ING_COD,$B958,ING_CLASE,"EXT"))</f>
        <v>0</v>
      </c>
      <c r="L958" s="19" t="n">
        <f aca="false">IF($B958="",0,SUMIFS(Ingresos!$S$6:$S$1505,ING_COD,$B958,ING_CLASE,"OTO"))</f>
        <v>0</v>
      </c>
      <c r="M958" s="19" t="n">
        <f aca="false">IF($B958="",0,SUMIFS(Ingresos!$S$6:$S$1505,ING_COD,$B958,ING_CLASE,"OTX"))</f>
        <v>0</v>
      </c>
      <c r="N958" s="19" t="n">
        <f aca="false">IF($B958="",0,SUMIFS(Ingresos!$S$6:$S$1505,ING_COD,$B958,ING_CLASE,"RETO"))</f>
        <v>0</v>
      </c>
      <c r="O958" s="19" t="n">
        <f aca="false">IF($B958="",0,SUMIFS(Ingresos!$S$6:$S$1505,ING_COD,$B958,ING_CLASE,"INA"))</f>
        <v>0</v>
      </c>
      <c r="P958" s="19" t="n">
        <f aca="false">G958+I958+J958+K958+L958+M958</f>
        <v>0</v>
      </c>
      <c r="Q958" s="44" t="n">
        <f aca="false">IF($F958="Activo",8,IF($F958="Cese",1,0))</f>
        <v>0</v>
      </c>
      <c r="R958" s="19" t="n">
        <f aca="false">G958*Q958</f>
        <v>0</v>
      </c>
      <c r="S958" s="19" t="n">
        <f aca="false">IF($F958="Activo",SUMIFS(I958:I965,$D958:$D965,"&lt;="&amp;Trabajadores!$N$85)+IF(PROY_BON="Sí",SUMIFS(J958:J965,$D958:$D965,"&lt;="&amp;Trabajadores!$N$85),0),IF($F958="Cese",I958+IF(PROY_BON="Sí",J958,0),0))</f>
        <v>0</v>
      </c>
      <c r="T958" s="19" t="n">
        <f aca="false">IF(OR($F958&lt;&gt;"Activo",Trabajadores!$I$85="No"),0,IF(I960=0,H958*(1+IF(PROY_BON="Sí",Trabajadores!$P$85,0))*Trabajadores!$R$85/6*(Trabajadores!$N$85&gt;=7),0)+IF(I965=0,H958*(1+IF(PROY_BON="Sí",Trabajadores!$P$85,0))*Trabajadores!$S$85/6*(Trabajadores!$N$85&gt;=12),0))</f>
        <v>0</v>
      </c>
      <c r="U958" s="19" t="n">
        <f aca="false">IF($F958="Activo",IF(Trabajadores!$J$85="Sí",L958*8,L958),IF($F958="Cese",L958,0))</f>
        <v>0</v>
      </c>
      <c r="V958" s="19" t="n">
        <f aca="false">IF(OR($F958="Activo",$F958="Cese"),M958,0)</f>
        <v>0</v>
      </c>
      <c r="W958" s="19" t="n">
        <f aca="false">IF(OR($F958="Activo",$F958="Cese"),SUM(P954:P957),0)</f>
        <v>0</v>
      </c>
      <c r="X958" s="36" t="n">
        <f aca="false">IF(OR($F958="Activo",$F958="Cese"),R958+S958+T958+U958+V958+W958,0)</f>
        <v>0</v>
      </c>
      <c r="Y958" s="19" t="n">
        <f aca="false">IF(OR($F958="Activo",$F958="Cese"),DED_FIJA,0)</f>
        <v>0</v>
      </c>
      <c r="Z958" s="36" t="n">
        <f aca="false">MAX(0,X958-Y958)</f>
        <v>0</v>
      </c>
      <c r="AA958" s="19" t="n">
        <f aca="false">IF(Z958=0,0,MAX(0,MIN(Z958,Parámetros!$G$19)-Parámetros!$F$19)*Parámetros!$E$19)</f>
        <v>0</v>
      </c>
      <c r="AB958" s="19" t="n">
        <f aca="false">IF(Z958=0,0,MAX(0,MIN(Z958,Parámetros!$G$20)-Parámetros!$F$20)*Parámetros!$E$20)</f>
        <v>0</v>
      </c>
      <c r="AC958" s="19" t="n">
        <f aca="false">IF(Z958=0,0,MAX(0,MIN(Z958,Parámetros!$G$21)-Parámetros!$F$21)*Parámetros!$E$21)</f>
        <v>0</v>
      </c>
      <c r="AD958" s="19" t="n">
        <f aca="false">IF(Z958=0,0,MAX(0,MIN(Z958,Parámetros!$G$22)-Parámetros!$F$22)*Parámetros!$E$22)</f>
        <v>0</v>
      </c>
      <c r="AE958" s="19" t="n">
        <f aca="false">IF(Z958=0,0,MAX(0,MIN(Z958,Parámetros!$G$23)-Parámetros!$F$23)*Parámetros!$E$23)</f>
        <v>0</v>
      </c>
      <c r="AF958" s="36" t="n">
        <f aca="false">SUM(AA958:AE958)</f>
        <v>0</v>
      </c>
      <c r="AG958" s="45" t="str">
        <f aca="false">IF(AM958&lt;=0,"-",INDEX(TR_TASA,MATCH(AM958,TR_DESDE,1)))</f>
        <v>-</v>
      </c>
      <c r="AH958" s="44" t="n">
        <f aca="false">IF($F958="Cese",1,IF($F958="Activo",INDEX(DIV_N,5),0))</f>
        <v>0</v>
      </c>
      <c r="AI958" s="44" t="n">
        <f aca="false">IF($F958="Cese",4,IF($F958="Activo",INDEX(DIV_HASTA,5),0))</f>
        <v>0</v>
      </c>
      <c r="AJ958" s="19" t="n">
        <f aca="false">IF(OR($F958="Activo",$F958="Cese"),SUMIFS(AV954:AV957,D954:D957,"&lt;="&amp;AI958),0)</f>
        <v>0</v>
      </c>
      <c r="AK958" s="19" t="n">
        <f aca="false">IF(OR($F958="Activo",$F958="Cese"),MAX(0,(AF958-AJ958)/AH958),0)</f>
        <v>0</v>
      </c>
      <c r="AL958" s="19" t="n">
        <f aca="false">IF(OR($F958="Activo",$F958="Cese"),K958+IF(PROY_BON="Sí",0,J958),0)</f>
        <v>0</v>
      </c>
      <c r="AM958" s="19" t="n">
        <f aca="false">IF(AL958&gt;0,MAX(0,X958+AL958-Y958),Z958)</f>
        <v>0</v>
      </c>
      <c r="AN958" s="19" t="n">
        <f aca="false">SUMPRODUCT((AM958&gt;TR_DESDE)*(AM958-TR_DESDE)*TR_INC)</f>
        <v>0</v>
      </c>
      <c r="AO958" s="19" t="n">
        <f aca="false">IF(AL958&gt;0,MAX(0,AN958-IF($F958="Cese",MAX(AF958,AJ958),AF958)),0)</f>
        <v>0</v>
      </c>
      <c r="AP958" s="46" t="n">
        <f aca="false">IF(OR($F958="Activo",$F958="Cese"),ROUND(AK958+AO958,2),0)</f>
        <v>0</v>
      </c>
      <c r="AQ958" s="19" t="n">
        <f aca="false">IF($F958="Cese",MAX(0,AJ958-AN958),0)</f>
        <v>0</v>
      </c>
      <c r="AR958" s="19" t="str">
        <f aca="false">IF($B958="","",IF(COUNTIFS(RP_COD,$B958,'Retenciones Planilla'!$G$6:$G$105,"&lt;&gt;")=0,"",SUMIFS('Retenciones Planilla'!$G$6:$G$105,RP_COD,$B958)))</f>
        <v/>
      </c>
      <c r="AS958" s="19" t="str">
        <f aca="false">IF(AR958="","",AR958-AP958)</f>
        <v/>
      </c>
      <c r="AT958" s="23" t="str">
        <f aca="false">IF($B958="","",IF(NOT(OR($F958="Activo",$F958="Cese")),IF(N(AR958)=0,"—","Revisar: sin vínculo"),IF(AR958="",IF(AP958=0,"No corresponde","Sin dato planilla"),IF(ABS(AS958)&lt;=TOL,"OK",IF(AS958&gt;0,"Retuvo de más","Retuvo de menos")))))</f>
        <v/>
      </c>
      <c r="AU958" s="19" t="n">
        <f aca="false">IF(AND(BASE_RET="Planilla (si existe)",AR958&lt;&gt;""),AR958,AP958)</f>
        <v>0</v>
      </c>
      <c r="AV958" s="19" t="n">
        <f aca="false">AU958+N958</f>
        <v>0</v>
      </c>
    </row>
    <row r="959" customFormat="false" ht="15" hidden="false" customHeight="false" outlineLevel="0" collapsed="false">
      <c r="A959" s="43" t="n">
        <v>80</v>
      </c>
      <c r="B959" s="35" t="str">
        <f aca="false">IF(Trabajadores!$B$85="","",Trabajadores!$B$85)</f>
        <v/>
      </c>
      <c r="C959" s="35" t="str">
        <f aca="false">IF($B959="","",Trabajadores!$D$85)</f>
        <v/>
      </c>
      <c r="D959" s="43" t="n">
        <v>6</v>
      </c>
      <c r="E959" s="23" t="s">
        <v>303</v>
      </c>
      <c r="F959" s="23" t="str">
        <f aca="false">IF($B959="","",IF(OR(6&lt;Trabajadores!$M$85,6&gt;Trabajadores!$N$85),"No vinculado",IF(AND(6=Trabajadores!$N$85,Trabajadores!$O$85="Sí"),"Cese","Activo")))</f>
        <v/>
      </c>
      <c r="G959" s="19" t="n">
        <f aca="false">IF($B959="",0,SUMIFS(Ingresos!$T$6:$T$1505,ING_COD,$B959,ING_CLASE,"ORD"))</f>
        <v>0</v>
      </c>
      <c r="H959" s="19" t="n">
        <f aca="false">IF($B959="",0,SUMIFS(Ingresos!$T$6:$T$1505,ING_COD,$B959,ING_CLASE,"ORD",ING_COMP,"Sí"))</f>
        <v>0</v>
      </c>
      <c r="I959" s="19" t="n">
        <f aca="false">IF($B959="",0,SUMIFS(Ingresos!$T$6:$T$1505,ING_COD,$B959,ING_CLASE,"GRA"))</f>
        <v>0</v>
      </c>
      <c r="J959" s="19" t="n">
        <f aca="false">IF($B959="",0,SUMIFS(Ingresos!$T$6:$T$1505,ING_COD,$B959,ING_CLASE,"BON"))</f>
        <v>0</v>
      </c>
      <c r="K959" s="19" t="n">
        <f aca="false">IF($B959="",0,SUMIFS(Ingresos!$T$6:$T$1505,ING_COD,$B959,ING_CLASE,"EXT"))</f>
        <v>0</v>
      </c>
      <c r="L959" s="19" t="n">
        <f aca="false">IF($B959="",0,SUMIFS(Ingresos!$T$6:$T$1505,ING_COD,$B959,ING_CLASE,"OTO"))</f>
        <v>0</v>
      </c>
      <c r="M959" s="19" t="n">
        <f aca="false">IF($B959="",0,SUMIFS(Ingresos!$T$6:$T$1505,ING_COD,$B959,ING_CLASE,"OTX"))</f>
        <v>0</v>
      </c>
      <c r="N959" s="19" t="n">
        <f aca="false">IF($B959="",0,SUMIFS(Ingresos!$T$6:$T$1505,ING_COD,$B959,ING_CLASE,"RETO"))</f>
        <v>0</v>
      </c>
      <c r="O959" s="19" t="n">
        <f aca="false">IF($B959="",0,SUMIFS(Ingresos!$T$6:$T$1505,ING_COD,$B959,ING_CLASE,"INA"))</f>
        <v>0</v>
      </c>
      <c r="P959" s="19" t="n">
        <f aca="false">G959+I959+J959+K959+L959+M959</f>
        <v>0</v>
      </c>
      <c r="Q959" s="44" t="n">
        <f aca="false">IF($F959="Activo",7,IF($F959="Cese",1,0))</f>
        <v>0</v>
      </c>
      <c r="R959" s="19" t="n">
        <f aca="false">G959*Q959</f>
        <v>0</v>
      </c>
      <c r="S959" s="19" t="n">
        <f aca="false">IF($F959="Activo",SUMIFS(I959:I965,$D959:$D965,"&lt;="&amp;Trabajadores!$N$85)+IF(PROY_BON="Sí",SUMIFS(J959:J965,$D959:$D965,"&lt;="&amp;Trabajadores!$N$85),0),IF($F959="Cese",I959+IF(PROY_BON="Sí",J959,0),0))</f>
        <v>0</v>
      </c>
      <c r="T959" s="19" t="n">
        <f aca="false">IF(OR($F959&lt;&gt;"Activo",Trabajadores!$I$85="No"),0,IF(I960=0,H959*(1+IF(PROY_BON="Sí",Trabajadores!$P$85,0))*Trabajadores!$R$85/6*(Trabajadores!$N$85&gt;=7),0)+IF(I965=0,H959*(1+IF(PROY_BON="Sí",Trabajadores!$P$85,0))*Trabajadores!$S$85/6*(Trabajadores!$N$85&gt;=12),0))</f>
        <v>0</v>
      </c>
      <c r="U959" s="19" t="n">
        <f aca="false">IF($F959="Activo",IF(Trabajadores!$J$85="Sí",L959*7,L959),IF($F959="Cese",L959,0))</f>
        <v>0</v>
      </c>
      <c r="V959" s="19" t="n">
        <f aca="false">IF(OR($F959="Activo",$F959="Cese"),M959,0)</f>
        <v>0</v>
      </c>
      <c r="W959" s="19" t="n">
        <f aca="false">IF(OR($F959="Activo",$F959="Cese"),SUM(P954:P958),0)</f>
        <v>0</v>
      </c>
      <c r="X959" s="36" t="n">
        <f aca="false">IF(OR($F959="Activo",$F959="Cese"),R959+S959+T959+U959+V959+W959,0)</f>
        <v>0</v>
      </c>
      <c r="Y959" s="19" t="n">
        <f aca="false">IF(OR($F959="Activo",$F959="Cese"),DED_FIJA,0)</f>
        <v>0</v>
      </c>
      <c r="Z959" s="36" t="n">
        <f aca="false">MAX(0,X959-Y959)</f>
        <v>0</v>
      </c>
      <c r="AA959" s="19" t="n">
        <f aca="false">IF(Z959=0,0,MAX(0,MIN(Z959,Parámetros!$G$19)-Parámetros!$F$19)*Parámetros!$E$19)</f>
        <v>0</v>
      </c>
      <c r="AB959" s="19" t="n">
        <f aca="false">IF(Z959=0,0,MAX(0,MIN(Z959,Parámetros!$G$20)-Parámetros!$F$20)*Parámetros!$E$20)</f>
        <v>0</v>
      </c>
      <c r="AC959" s="19" t="n">
        <f aca="false">IF(Z959=0,0,MAX(0,MIN(Z959,Parámetros!$G$21)-Parámetros!$F$21)*Parámetros!$E$21)</f>
        <v>0</v>
      </c>
      <c r="AD959" s="19" t="n">
        <f aca="false">IF(Z959=0,0,MAX(0,MIN(Z959,Parámetros!$G$22)-Parámetros!$F$22)*Parámetros!$E$22)</f>
        <v>0</v>
      </c>
      <c r="AE959" s="19" t="n">
        <f aca="false">IF(Z959=0,0,MAX(0,MIN(Z959,Parámetros!$G$23)-Parámetros!$F$23)*Parámetros!$E$23)</f>
        <v>0</v>
      </c>
      <c r="AF959" s="36" t="n">
        <f aca="false">SUM(AA959:AE959)</f>
        <v>0</v>
      </c>
      <c r="AG959" s="45" t="str">
        <f aca="false">IF(AM959&lt;=0,"-",INDEX(TR_TASA,MATCH(AM959,TR_DESDE,1)))</f>
        <v>-</v>
      </c>
      <c r="AH959" s="44" t="n">
        <f aca="false">IF($F959="Cese",1,IF($F959="Activo",INDEX(DIV_N,6),0))</f>
        <v>0</v>
      </c>
      <c r="AI959" s="44" t="n">
        <f aca="false">IF($F959="Cese",5,IF($F959="Activo",INDEX(DIV_HASTA,6),0))</f>
        <v>0</v>
      </c>
      <c r="AJ959" s="19" t="n">
        <f aca="false">IF(OR($F959="Activo",$F959="Cese"),SUMIFS(AV954:AV958,D954:D958,"&lt;="&amp;AI959),0)</f>
        <v>0</v>
      </c>
      <c r="AK959" s="19" t="n">
        <f aca="false">IF(OR($F959="Activo",$F959="Cese"),MAX(0,(AF959-AJ959)/AH959),0)</f>
        <v>0</v>
      </c>
      <c r="AL959" s="19" t="n">
        <f aca="false">IF(OR($F959="Activo",$F959="Cese"),K959+IF(PROY_BON="Sí",0,J959),0)</f>
        <v>0</v>
      </c>
      <c r="AM959" s="19" t="n">
        <f aca="false">IF(AL959&gt;0,MAX(0,X959+AL959-Y959),Z959)</f>
        <v>0</v>
      </c>
      <c r="AN959" s="19" t="n">
        <f aca="false">SUMPRODUCT((AM959&gt;TR_DESDE)*(AM959-TR_DESDE)*TR_INC)</f>
        <v>0</v>
      </c>
      <c r="AO959" s="19" t="n">
        <f aca="false">IF(AL959&gt;0,MAX(0,AN959-IF($F959="Cese",MAX(AF959,AJ959),AF959)),0)</f>
        <v>0</v>
      </c>
      <c r="AP959" s="46" t="n">
        <f aca="false">IF(OR($F959="Activo",$F959="Cese"),ROUND(AK959+AO959,2),0)</f>
        <v>0</v>
      </c>
      <c r="AQ959" s="19" t="n">
        <f aca="false">IF($F959="Cese",MAX(0,AJ959-AN959),0)</f>
        <v>0</v>
      </c>
      <c r="AR959" s="19" t="str">
        <f aca="false">IF($B959="","",IF(COUNTIFS(RP_COD,$B959,'Retenciones Planilla'!$H$6:$H$105,"&lt;&gt;")=0,"",SUMIFS('Retenciones Planilla'!$H$6:$H$105,RP_COD,$B959)))</f>
        <v/>
      </c>
      <c r="AS959" s="19" t="str">
        <f aca="false">IF(AR959="","",AR959-AP959)</f>
        <v/>
      </c>
      <c r="AT959" s="23" t="str">
        <f aca="false">IF($B959="","",IF(NOT(OR($F959="Activo",$F959="Cese")),IF(N(AR959)=0,"—","Revisar: sin vínculo"),IF(AR959="",IF(AP959=0,"No corresponde","Sin dato planilla"),IF(ABS(AS959)&lt;=TOL,"OK",IF(AS959&gt;0,"Retuvo de más","Retuvo de menos")))))</f>
        <v/>
      </c>
      <c r="AU959" s="19" t="n">
        <f aca="false">IF(AND(BASE_RET="Planilla (si existe)",AR959&lt;&gt;""),AR959,AP959)</f>
        <v>0</v>
      </c>
      <c r="AV959" s="19" t="n">
        <f aca="false">AU959+N959</f>
        <v>0</v>
      </c>
    </row>
    <row r="960" customFormat="false" ht="15" hidden="false" customHeight="false" outlineLevel="0" collapsed="false">
      <c r="A960" s="43" t="n">
        <v>80</v>
      </c>
      <c r="B960" s="35" t="str">
        <f aca="false">IF(Trabajadores!$B$85="","",Trabajadores!$B$85)</f>
        <v/>
      </c>
      <c r="C960" s="35" t="str">
        <f aca="false">IF($B960="","",Trabajadores!$D$85)</f>
        <v/>
      </c>
      <c r="D960" s="43" t="n">
        <v>7</v>
      </c>
      <c r="E960" s="23" t="s">
        <v>304</v>
      </c>
      <c r="F960" s="23" t="str">
        <f aca="false">IF($B960="","",IF(OR(7&lt;Trabajadores!$M$85,7&gt;Trabajadores!$N$85),"No vinculado",IF(AND(7=Trabajadores!$N$85,Trabajadores!$O$85="Sí"),"Cese","Activo")))</f>
        <v/>
      </c>
      <c r="G960" s="19" t="n">
        <f aca="false">IF($B960="",0,SUMIFS(Ingresos!$U$6:$U$1505,ING_COD,$B960,ING_CLASE,"ORD"))</f>
        <v>0</v>
      </c>
      <c r="H960" s="19" t="n">
        <f aca="false">IF($B960="",0,SUMIFS(Ingresos!$U$6:$U$1505,ING_COD,$B960,ING_CLASE,"ORD",ING_COMP,"Sí"))</f>
        <v>0</v>
      </c>
      <c r="I960" s="19" t="n">
        <f aca="false">IF($B960="",0,SUMIFS(Ingresos!$U$6:$U$1505,ING_COD,$B960,ING_CLASE,"GRA"))</f>
        <v>0</v>
      </c>
      <c r="J960" s="19" t="n">
        <f aca="false">IF($B960="",0,SUMIFS(Ingresos!$U$6:$U$1505,ING_COD,$B960,ING_CLASE,"BON"))</f>
        <v>0</v>
      </c>
      <c r="K960" s="19" t="n">
        <f aca="false">IF($B960="",0,SUMIFS(Ingresos!$U$6:$U$1505,ING_COD,$B960,ING_CLASE,"EXT"))</f>
        <v>0</v>
      </c>
      <c r="L960" s="19" t="n">
        <f aca="false">IF($B960="",0,SUMIFS(Ingresos!$U$6:$U$1505,ING_COD,$B960,ING_CLASE,"OTO"))</f>
        <v>0</v>
      </c>
      <c r="M960" s="19" t="n">
        <f aca="false">IF($B960="",0,SUMIFS(Ingresos!$U$6:$U$1505,ING_COD,$B960,ING_CLASE,"OTX"))</f>
        <v>0</v>
      </c>
      <c r="N960" s="19" t="n">
        <f aca="false">IF($B960="",0,SUMIFS(Ingresos!$U$6:$U$1505,ING_COD,$B960,ING_CLASE,"RETO"))</f>
        <v>0</v>
      </c>
      <c r="O960" s="19" t="n">
        <f aca="false">IF($B960="",0,SUMIFS(Ingresos!$U$6:$U$1505,ING_COD,$B960,ING_CLASE,"INA"))</f>
        <v>0</v>
      </c>
      <c r="P960" s="19" t="n">
        <f aca="false">G960+I960+J960+K960+L960+M960</f>
        <v>0</v>
      </c>
      <c r="Q960" s="44" t="n">
        <f aca="false">IF($F960="Activo",6,IF($F960="Cese",1,0))</f>
        <v>0</v>
      </c>
      <c r="R960" s="19" t="n">
        <f aca="false">G960*Q960</f>
        <v>0</v>
      </c>
      <c r="S960" s="19" t="n">
        <f aca="false">IF($F960="Activo",SUMIFS(I960:I965,$D960:$D965,"&lt;="&amp;Trabajadores!$N$85)+IF(PROY_BON="Sí",SUMIFS(J960:J965,$D960:$D965,"&lt;="&amp;Trabajadores!$N$85),0),IF($F960="Cese",I960+IF(PROY_BON="Sí",J960,0),0))</f>
        <v>0</v>
      </c>
      <c r="T960" s="19" t="n">
        <f aca="false">IF(OR($F960&lt;&gt;"Activo",Trabajadores!$I$85="No"),0,IF(I965=0,H960*(1+IF(PROY_BON="Sí",Trabajadores!$P$85,0))*Trabajadores!$S$85/6*(Trabajadores!$N$85&gt;=12),0))</f>
        <v>0</v>
      </c>
      <c r="U960" s="19" t="n">
        <f aca="false">IF($F960="Activo",IF(Trabajadores!$J$85="Sí",L960*6,L960),IF($F960="Cese",L960,0))</f>
        <v>0</v>
      </c>
      <c r="V960" s="19" t="n">
        <f aca="false">IF(OR($F960="Activo",$F960="Cese"),M960,0)</f>
        <v>0</v>
      </c>
      <c r="W960" s="19" t="n">
        <f aca="false">IF(OR($F960="Activo",$F960="Cese"),SUM(P954:P959),0)</f>
        <v>0</v>
      </c>
      <c r="X960" s="36" t="n">
        <f aca="false">IF(OR($F960="Activo",$F960="Cese"),R960+S960+T960+U960+V960+W960,0)</f>
        <v>0</v>
      </c>
      <c r="Y960" s="19" t="n">
        <f aca="false">IF(OR($F960="Activo",$F960="Cese"),DED_FIJA,0)</f>
        <v>0</v>
      </c>
      <c r="Z960" s="36" t="n">
        <f aca="false">MAX(0,X960-Y960)</f>
        <v>0</v>
      </c>
      <c r="AA960" s="19" t="n">
        <f aca="false">IF(Z960=0,0,MAX(0,MIN(Z960,Parámetros!$G$19)-Parámetros!$F$19)*Parámetros!$E$19)</f>
        <v>0</v>
      </c>
      <c r="AB960" s="19" t="n">
        <f aca="false">IF(Z960=0,0,MAX(0,MIN(Z960,Parámetros!$G$20)-Parámetros!$F$20)*Parámetros!$E$20)</f>
        <v>0</v>
      </c>
      <c r="AC960" s="19" t="n">
        <f aca="false">IF(Z960=0,0,MAX(0,MIN(Z960,Parámetros!$G$21)-Parámetros!$F$21)*Parámetros!$E$21)</f>
        <v>0</v>
      </c>
      <c r="AD960" s="19" t="n">
        <f aca="false">IF(Z960=0,0,MAX(0,MIN(Z960,Parámetros!$G$22)-Parámetros!$F$22)*Parámetros!$E$22)</f>
        <v>0</v>
      </c>
      <c r="AE960" s="19" t="n">
        <f aca="false">IF(Z960=0,0,MAX(0,MIN(Z960,Parámetros!$G$23)-Parámetros!$F$23)*Parámetros!$E$23)</f>
        <v>0</v>
      </c>
      <c r="AF960" s="36" t="n">
        <f aca="false">SUM(AA960:AE960)</f>
        <v>0</v>
      </c>
      <c r="AG960" s="45" t="str">
        <f aca="false">IF(AM960&lt;=0,"-",INDEX(TR_TASA,MATCH(AM960,TR_DESDE,1)))</f>
        <v>-</v>
      </c>
      <c r="AH960" s="44" t="n">
        <f aca="false">IF($F960="Cese",1,IF($F960="Activo",INDEX(DIV_N,7),0))</f>
        <v>0</v>
      </c>
      <c r="AI960" s="44" t="n">
        <f aca="false">IF($F960="Cese",6,IF($F960="Activo",INDEX(DIV_HASTA,7),0))</f>
        <v>0</v>
      </c>
      <c r="AJ960" s="19" t="n">
        <f aca="false">IF(OR($F960="Activo",$F960="Cese"),SUMIFS(AV954:AV959,D954:D959,"&lt;="&amp;AI960),0)</f>
        <v>0</v>
      </c>
      <c r="AK960" s="19" t="n">
        <f aca="false">IF(OR($F960="Activo",$F960="Cese"),MAX(0,(AF960-AJ960)/AH960),0)</f>
        <v>0</v>
      </c>
      <c r="AL960" s="19" t="n">
        <f aca="false">IF(OR($F960="Activo",$F960="Cese"),K960+IF(PROY_BON="Sí",0,J960),0)</f>
        <v>0</v>
      </c>
      <c r="AM960" s="19" t="n">
        <f aca="false">IF(AL960&gt;0,MAX(0,X960+AL960-Y960),Z960)</f>
        <v>0</v>
      </c>
      <c r="AN960" s="19" t="n">
        <f aca="false">SUMPRODUCT((AM960&gt;TR_DESDE)*(AM960-TR_DESDE)*TR_INC)</f>
        <v>0</v>
      </c>
      <c r="AO960" s="19" t="n">
        <f aca="false">IF(AL960&gt;0,MAX(0,AN960-IF($F960="Cese",MAX(AF960,AJ960),AF960)),0)</f>
        <v>0</v>
      </c>
      <c r="AP960" s="46" t="n">
        <f aca="false">IF(OR($F960="Activo",$F960="Cese"),ROUND(AK960+AO960,2),0)</f>
        <v>0</v>
      </c>
      <c r="AQ960" s="19" t="n">
        <f aca="false">IF($F960="Cese",MAX(0,AJ960-AN960),0)</f>
        <v>0</v>
      </c>
      <c r="AR960" s="19" t="str">
        <f aca="false">IF($B960="","",IF(COUNTIFS(RP_COD,$B960,'Retenciones Planilla'!$I$6:$I$105,"&lt;&gt;")=0,"",SUMIFS('Retenciones Planilla'!$I$6:$I$105,RP_COD,$B960)))</f>
        <v/>
      </c>
      <c r="AS960" s="19" t="str">
        <f aca="false">IF(AR960="","",AR960-AP960)</f>
        <v/>
      </c>
      <c r="AT960" s="23" t="str">
        <f aca="false">IF($B960="","",IF(NOT(OR($F960="Activo",$F960="Cese")),IF(N(AR960)=0,"—","Revisar: sin vínculo"),IF(AR960="",IF(AP960=0,"No corresponde","Sin dato planilla"),IF(ABS(AS960)&lt;=TOL,"OK",IF(AS960&gt;0,"Retuvo de más","Retuvo de menos")))))</f>
        <v/>
      </c>
      <c r="AU960" s="19" t="n">
        <f aca="false">IF(AND(BASE_RET="Planilla (si existe)",AR960&lt;&gt;""),AR960,AP960)</f>
        <v>0</v>
      </c>
      <c r="AV960" s="19" t="n">
        <f aca="false">AU960+N960</f>
        <v>0</v>
      </c>
    </row>
    <row r="961" customFormat="false" ht="15" hidden="false" customHeight="false" outlineLevel="0" collapsed="false">
      <c r="A961" s="43" t="n">
        <v>80</v>
      </c>
      <c r="B961" s="35" t="str">
        <f aca="false">IF(Trabajadores!$B$85="","",Trabajadores!$B$85)</f>
        <v/>
      </c>
      <c r="C961" s="35" t="str">
        <f aca="false">IF($B961="","",Trabajadores!$D$85)</f>
        <v/>
      </c>
      <c r="D961" s="43" t="n">
        <v>8</v>
      </c>
      <c r="E961" s="23" t="s">
        <v>305</v>
      </c>
      <c r="F961" s="23" t="str">
        <f aca="false">IF($B961="","",IF(OR(8&lt;Trabajadores!$M$85,8&gt;Trabajadores!$N$85),"No vinculado",IF(AND(8=Trabajadores!$N$85,Trabajadores!$O$85="Sí"),"Cese","Activo")))</f>
        <v/>
      </c>
      <c r="G961" s="19" t="n">
        <f aca="false">IF($B961="",0,SUMIFS(Ingresos!$V$6:$V$1505,ING_COD,$B961,ING_CLASE,"ORD"))</f>
        <v>0</v>
      </c>
      <c r="H961" s="19" t="n">
        <f aca="false">IF($B961="",0,SUMIFS(Ingresos!$V$6:$V$1505,ING_COD,$B961,ING_CLASE,"ORD",ING_COMP,"Sí"))</f>
        <v>0</v>
      </c>
      <c r="I961" s="19" t="n">
        <f aca="false">IF($B961="",0,SUMIFS(Ingresos!$V$6:$V$1505,ING_COD,$B961,ING_CLASE,"GRA"))</f>
        <v>0</v>
      </c>
      <c r="J961" s="19" t="n">
        <f aca="false">IF($B961="",0,SUMIFS(Ingresos!$V$6:$V$1505,ING_COD,$B961,ING_CLASE,"BON"))</f>
        <v>0</v>
      </c>
      <c r="K961" s="19" t="n">
        <f aca="false">IF($B961="",0,SUMIFS(Ingresos!$V$6:$V$1505,ING_COD,$B961,ING_CLASE,"EXT"))</f>
        <v>0</v>
      </c>
      <c r="L961" s="19" t="n">
        <f aca="false">IF($B961="",0,SUMIFS(Ingresos!$V$6:$V$1505,ING_COD,$B961,ING_CLASE,"OTO"))</f>
        <v>0</v>
      </c>
      <c r="M961" s="19" t="n">
        <f aca="false">IF($B961="",0,SUMIFS(Ingresos!$V$6:$V$1505,ING_COD,$B961,ING_CLASE,"OTX"))</f>
        <v>0</v>
      </c>
      <c r="N961" s="19" t="n">
        <f aca="false">IF($B961="",0,SUMIFS(Ingresos!$V$6:$V$1505,ING_COD,$B961,ING_CLASE,"RETO"))</f>
        <v>0</v>
      </c>
      <c r="O961" s="19" t="n">
        <f aca="false">IF($B961="",0,SUMIFS(Ingresos!$V$6:$V$1505,ING_COD,$B961,ING_CLASE,"INA"))</f>
        <v>0</v>
      </c>
      <c r="P961" s="19" t="n">
        <f aca="false">G961+I961+J961+K961+L961+M961</f>
        <v>0</v>
      </c>
      <c r="Q961" s="44" t="n">
        <f aca="false">IF($F961="Activo",5,IF($F961="Cese",1,0))</f>
        <v>0</v>
      </c>
      <c r="R961" s="19" t="n">
        <f aca="false">G961*Q961</f>
        <v>0</v>
      </c>
      <c r="S961" s="19" t="n">
        <f aca="false">IF($F961="Activo",SUMIFS(I961:I965,$D961:$D965,"&lt;="&amp;Trabajadores!$N$85)+IF(PROY_BON="Sí",SUMIFS(J961:J965,$D961:$D965,"&lt;="&amp;Trabajadores!$N$85),0),IF($F961="Cese",I961+IF(PROY_BON="Sí",J961,0),0))</f>
        <v>0</v>
      </c>
      <c r="T961" s="19" t="n">
        <f aca="false">IF(OR($F961&lt;&gt;"Activo",Trabajadores!$I$85="No"),0,IF(I965=0,H961*(1+IF(PROY_BON="Sí",Trabajadores!$P$85,0))*Trabajadores!$S$85/6*(Trabajadores!$N$85&gt;=12),0))</f>
        <v>0</v>
      </c>
      <c r="U961" s="19" t="n">
        <f aca="false">IF($F961="Activo",IF(Trabajadores!$J$85="Sí",L961*5,L961),IF($F961="Cese",L961,0))</f>
        <v>0</v>
      </c>
      <c r="V961" s="19" t="n">
        <f aca="false">IF(OR($F961="Activo",$F961="Cese"),M961,0)</f>
        <v>0</v>
      </c>
      <c r="W961" s="19" t="n">
        <f aca="false">IF(OR($F961="Activo",$F961="Cese"),SUM(P954:P960),0)</f>
        <v>0</v>
      </c>
      <c r="X961" s="36" t="n">
        <f aca="false">IF(OR($F961="Activo",$F961="Cese"),R961+S961+T961+U961+V961+W961,0)</f>
        <v>0</v>
      </c>
      <c r="Y961" s="19" t="n">
        <f aca="false">IF(OR($F961="Activo",$F961="Cese"),DED_FIJA,0)</f>
        <v>0</v>
      </c>
      <c r="Z961" s="36" t="n">
        <f aca="false">MAX(0,X961-Y961)</f>
        <v>0</v>
      </c>
      <c r="AA961" s="19" t="n">
        <f aca="false">IF(Z961=0,0,MAX(0,MIN(Z961,Parámetros!$G$19)-Parámetros!$F$19)*Parámetros!$E$19)</f>
        <v>0</v>
      </c>
      <c r="AB961" s="19" t="n">
        <f aca="false">IF(Z961=0,0,MAX(0,MIN(Z961,Parámetros!$G$20)-Parámetros!$F$20)*Parámetros!$E$20)</f>
        <v>0</v>
      </c>
      <c r="AC961" s="19" t="n">
        <f aca="false">IF(Z961=0,0,MAX(0,MIN(Z961,Parámetros!$G$21)-Parámetros!$F$21)*Parámetros!$E$21)</f>
        <v>0</v>
      </c>
      <c r="AD961" s="19" t="n">
        <f aca="false">IF(Z961=0,0,MAX(0,MIN(Z961,Parámetros!$G$22)-Parámetros!$F$22)*Parámetros!$E$22)</f>
        <v>0</v>
      </c>
      <c r="AE961" s="19" t="n">
        <f aca="false">IF(Z961=0,0,MAX(0,MIN(Z961,Parámetros!$G$23)-Parámetros!$F$23)*Parámetros!$E$23)</f>
        <v>0</v>
      </c>
      <c r="AF961" s="36" t="n">
        <f aca="false">SUM(AA961:AE961)</f>
        <v>0</v>
      </c>
      <c r="AG961" s="45" t="str">
        <f aca="false">IF(AM961&lt;=0,"-",INDEX(TR_TASA,MATCH(AM961,TR_DESDE,1)))</f>
        <v>-</v>
      </c>
      <c r="AH961" s="44" t="n">
        <f aca="false">IF($F961="Cese",1,IF($F961="Activo",INDEX(DIV_N,8),0))</f>
        <v>0</v>
      </c>
      <c r="AI961" s="44" t="n">
        <f aca="false">IF($F961="Cese",7,IF($F961="Activo",INDEX(DIV_HASTA,8),0))</f>
        <v>0</v>
      </c>
      <c r="AJ961" s="19" t="n">
        <f aca="false">IF(OR($F961="Activo",$F961="Cese"),SUMIFS(AV954:AV960,D954:D960,"&lt;="&amp;AI961),0)</f>
        <v>0</v>
      </c>
      <c r="AK961" s="19" t="n">
        <f aca="false">IF(OR($F961="Activo",$F961="Cese"),MAX(0,(AF961-AJ961)/AH961),0)</f>
        <v>0</v>
      </c>
      <c r="AL961" s="19" t="n">
        <f aca="false">IF(OR($F961="Activo",$F961="Cese"),K961+IF(PROY_BON="Sí",0,J961),0)</f>
        <v>0</v>
      </c>
      <c r="AM961" s="19" t="n">
        <f aca="false">IF(AL961&gt;0,MAX(0,X961+AL961-Y961),Z961)</f>
        <v>0</v>
      </c>
      <c r="AN961" s="19" t="n">
        <f aca="false">SUMPRODUCT((AM961&gt;TR_DESDE)*(AM961-TR_DESDE)*TR_INC)</f>
        <v>0</v>
      </c>
      <c r="AO961" s="19" t="n">
        <f aca="false">IF(AL961&gt;0,MAX(0,AN961-IF($F961="Cese",MAX(AF961,AJ961),AF961)),0)</f>
        <v>0</v>
      </c>
      <c r="AP961" s="46" t="n">
        <f aca="false">IF(OR($F961="Activo",$F961="Cese"),ROUND(AK961+AO961,2),0)</f>
        <v>0</v>
      </c>
      <c r="AQ961" s="19" t="n">
        <f aca="false">IF($F961="Cese",MAX(0,AJ961-AN961),0)</f>
        <v>0</v>
      </c>
      <c r="AR961" s="19" t="str">
        <f aca="false">IF($B961="","",IF(COUNTIFS(RP_COD,$B961,'Retenciones Planilla'!$J$6:$J$105,"&lt;&gt;")=0,"",SUMIFS('Retenciones Planilla'!$J$6:$J$105,RP_COD,$B961)))</f>
        <v/>
      </c>
      <c r="AS961" s="19" t="str">
        <f aca="false">IF(AR961="","",AR961-AP961)</f>
        <v/>
      </c>
      <c r="AT961" s="23" t="str">
        <f aca="false">IF($B961="","",IF(NOT(OR($F961="Activo",$F961="Cese")),IF(N(AR961)=0,"—","Revisar: sin vínculo"),IF(AR961="",IF(AP961=0,"No corresponde","Sin dato planilla"),IF(ABS(AS961)&lt;=TOL,"OK",IF(AS961&gt;0,"Retuvo de más","Retuvo de menos")))))</f>
        <v/>
      </c>
      <c r="AU961" s="19" t="n">
        <f aca="false">IF(AND(BASE_RET="Planilla (si existe)",AR961&lt;&gt;""),AR961,AP961)</f>
        <v>0</v>
      </c>
      <c r="AV961" s="19" t="n">
        <f aca="false">AU961+N961</f>
        <v>0</v>
      </c>
    </row>
    <row r="962" customFormat="false" ht="15" hidden="false" customHeight="false" outlineLevel="0" collapsed="false">
      <c r="A962" s="43" t="n">
        <v>80</v>
      </c>
      <c r="B962" s="35" t="str">
        <f aca="false">IF(Trabajadores!$B$85="","",Trabajadores!$B$85)</f>
        <v/>
      </c>
      <c r="C962" s="35" t="str">
        <f aca="false">IF($B962="","",Trabajadores!$D$85)</f>
        <v/>
      </c>
      <c r="D962" s="43" t="n">
        <v>9</v>
      </c>
      <c r="E962" s="23" t="s">
        <v>306</v>
      </c>
      <c r="F962" s="23" t="str">
        <f aca="false">IF($B962="","",IF(OR(9&lt;Trabajadores!$M$85,9&gt;Trabajadores!$N$85),"No vinculado",IF(AND(9=Trabajadores!$N$85,Trabajadores!$O$85="Sí"),"Cese","Activo")))</f>
        <v/>
      </c>
      <c r="G962" s="19" t="n">
        <f aca="false">IF($B962="",0,SUMIFS(Ingresos!$W$6:$W$1505,ING_COD,$B962,ING_CLASE,"ORD"))</f>
        <v>0</v>
      </c>
      <c r="H962" s="19" t="n">
        <f aca="false">IF($B962="",0,SUMIFS(Ingresos!$W$6:$W$1505,ING_COD,$B962,ING_CLASE,"ORD",ING_COMP,"Sí"))</f>
        <v>0</v>
      </c>
      <c r="I962" s="19" t="n">
        <f aca="false">IF($B962="",0,SUMIFS(Ingresos!$W$6:$W$1505,ING_COD,$B962,ING_CLASE,"GRA"))</f>
        <v>0</v>
      </c>
      <c r="J962" s="19" t="n">
        <f aca="false">IF($B962="",0,SUMIFS(Ingresos!$W$6:$W$1505,ING_COD,$B962,ING_CLASE,"BON"))</f>
        <v>0</v>
      </c>
      <c r="K962" s="19" t="n">
        <f aca="false">IF($B962="",0,SUMIFS(Ingresos!$W$6:$W$1505,ING_COD,$B962,ING_CLASE,"EXT"))</f>
        <v>0</v>
      </c>
      <c r="L962" s="19" t="n">
        <f aca="false">IF($B962="",0,SUMIFS(Ingresos!$W$6:$W$1505,ING_COD,$B962,ING_CLASE,"OTO"))</f>
        <v>0</v>
      </c>
      <c r="M962" s="19" t="n">
        <f aca="false">IF($B962="",0,SUMIFS(Ingresos!$W$6:$W$1505,ING_COD,$B962,ING_CLASE,"OTX"))</f>
        <v>0</v>
      </c>
      <c r="N962" s="19" t="n">
        <f aca="false">IF($B962="",0,SUMIFS(Ingresos!$W$6:$W$1505,ING_COD,$B962,ING_CLASE,"RETO"))</f>
        <v>0</v>
      </c>
      <c r="O962" s="19" t="n">
        <f aca="false">IF($B962="",0,SUMIFS(Ingresos!$W$6:$W$1505,ING_COD,$B962,ING_CLASE,"INA"))</f>
        <v>0</v>
      </c>
      <c r="P962" s="19" t="n">
        <f aca="false">G962+I962+J962+K962+L962+M962</f>
        <v>0</v>
      </c>
      <c r="Q962" s="44" t="n">
        <f aca="false">IF($F962="Activo",4,IF($F962="Cese",1,0))</f>
        <v>0</v>
      </c>
      <c r="R962" s="19" t="n">
        <f aca="false">G962*Q962</f>
        <v>0</v>
      </c>
      <c r="S962" s="19" t="n">
        <f aca="false">IF($F962="Activo",SUMIFS(I962:I965,$D962:$D965,"&lt;="&amp;Trabajadores!$N$85)+IF(PROY_BON="Sí",SUMIFS(J962:J965,$D962:$D965,"&lt;="&amp;Trabajadores!$N$85),0),IF($F962="Cese",I962+IF(PROY_BON="Sí",J962,0),0))</f>
        <v>0</v>
      </c>
      <c r="T962" s="19" t="n">
        <f aca="false">IF(OR($F962&lt;&gt;"Activo",Trabajadores!$I$85="No"),0,IF(I965=0,H962*(1+IF(PROY_BON="Sí",Trabajadores!$P$85,0))*Trabajadores!$S$85/6*(Trabajadores!$N$85&gt;=12),0))</f>
        <v>0</v>
      </c>
      <c r="U962" s="19" t="n">
        <f aca="false">IF($F962="Activo",IF(Trabajadores!$J$85="Sí",L962*4,L962),IF($F962="Cese",L962,0))</f>
        <v>0</v>
      </c>
      <c r="V962" s="19" t="n">
        <f aca="false">IF(OR($F962="Activo",$F962="Cese"),M962,0)</f>
        <v>0</v>
      </c>
      <c r="W962" s="19" t="n">
        <f aca="false">IF(OR($F962="Activo",$F962="Cese"),SUM(P954:P961),0)</f>
        <v>0</v>
      </c>
      <c r="X962" s="36" t="n">
        <f aca="false">IF(OR($F962="Activo",$F962="Cese"),R962+S962+T962+U962+V962+W962,0)</f>
        <v>0</v>
      </c>
      <c r="Y962" s="19" t="n">
        <f aca="false">IF(OR($F962="Activo",$F962="Cese"),DED_FIJA,0)</f>
        <v>0</v>
      </c>
      <c r="Z962" s="36" t="n">
        <f aca="false">MAX(0,X962-Y962)</f>
        <v>0</v>
      </c>
      <c r="AA962" s="19" t="n">
        <f aca="false">IF(Z962=0,0,MAX(0,MIN(Z962,Parámetros!$G$19)-Parámetros!$F$19)*Parámetros!$E$19)</f>
        <v>0</v>
      </c>
      <c r="AB962" s="19" t="n">
        <f aca="false">IF(Z962=0,0,MAX(0,MIN(Z962,Parámetros!$G$20)-Parámetros!$F$20)*Parámetros!$E$20)</f>
        <v>0</v>
      </c>
      <c r="AC962" s="19" t="n">
        <f aca="false">IF(Z962=0,0,MAX(0,MIN(Z962,Parámetros!$G$21)-Parámetros!$F$21)*Parámetros!$E$21)</f>
        <v>0</v>
      </c>
      <c r="AD962" s="19" t="n">
        <f aca="false">IF(Z962=0,0,MAX(0,MIN(Z962,Parámetros!$G$22)-Parámetros!$F$22)*Parámetros!$E$22)</f>
        <v>0</v>
      </c>
      <c r="AE962" s="19" t="n">
        <f aca="false">IF(Z962=0,0,MAX(0,MIN(Z962,Parámetros!$G$23)-Parámetros!$F$23)*Parámetros!$E$23)</f>
        <v>0</v>
      </c>
      <c r="AF962" s="36" t="n">
        <f aca="false">SUM(AA962:AE962)</f>
        <v>0</v>
      </c>
      <c r="AG962" s="45" t="str">
        <f aca="false">IF(AM962&lt;=0,"-",INDEX(TR_TASA,MATCH(AM962,TR_DESDE,1)))</f>
        <v>-</v>
      </c>
      <c r="AH962" s="44" t="n">
        <f aca="false">IF($F962="Cese",1,IF($F962="Activo",INDEX(DIV_N,9),0))</f>
        <v>0</v>
      </c>
      <c r="AI962" s="44" t="n">
        <f aca="false">IF($F962="Cese",8,IF($F962="Activo",INDEX(DIV_HASTA,9),0))</f>
        <v>0</v>
      </c>
      <c r="AJ962" s="19" t="n">
        <f aca="false">IF(OR($F962="Activo",$F962="Cese"),SUMIFS(AV954:AV961,D954:D961,"&lt;="&amp;AI962),0)</f>
        <v>0</v>
      </c>
      <c r="AK962" s="19" t="n">
        <f aca="false">IF(OR($F962="Activo",$F962="Cese"),MAX(0,(AF962-AJ962)/AH962),0)</f>
        <v>0</v>
      </c>
      <c r="AL962" s="19" t="n">
        <f aca="false">IF(OR($F962="Activo",$F962="Cese"),K962+IF(PROY_BON="Sí",0,J962),0)</f>
        <v>0</v>
      </c>
      <c r="AM962" s="19" t="n">
        <f aca="false">IF(AL962&gt;0,MAX(0,X962+AL962-Y962),Z962)</f>
        <v>0</v>
      </c>
      <c r="AN962" s="19" t="n">
        <f aca="false">SUMPRODUCT((AM962&gt;TR_DESDE)*(AM962-TR_DESDE)*TR_INC)</f>
        <v>0</v>
      </c>
      <c r="AO962" s="19" t="n">
        <f aca="false">IF(AL962&gt;0,MAX(0,AN962-IF($F962="Cese",MAX(AF962,AJ962),AF962)),0)</f>
        <v>0</v>
      </c>
      <c r="AP962" s="46" t="n">
        <f aca="false">IF(OR($F962="Activo",$F962="Cese"),ROUND(AK962+AO962,2),0)</f>
        <v>0</v>
      </c>
      <c r="AQ962" s="19" t="n">
        <f aca="false">IF($F962="Cese",MAX(0,AJ962-AN962),0)</f>
        <v>0</v>
      </c>
      <c r="AR962" s="19" t="str">
        <f aca="false">IF($B962="","",IF(COUNTIFS(RP_COD,$B962,'Retenciones Planilla'!$K$6:$K$105,"&lt;&gt;")=0,"",SUMIFS('Retenciones Planilla'!$K$6:$K$105,RP_COD,$B962)))</f>
        <v/>
      </c>
      <c r="AS962" s="19" t="str">
        <f aca="false">IF(AR962="","",AR962-AP962)</f>
        <v/>
      </c>
      <c r="AT962" s="23" t="str">
        <f aca="false">IF($B962="","",IF(NOT(OR($F962="Activo",$F962="Cese")),IF(N(AR962)=0,"—","Revisar: sin vínculo"),IF(AR962="",IF(AP962=0,"No corresponde","Sin dato planilla"),IF(ABS(AS962)&lt;=TOL,"OK",IF(AS962&gt;0,"Retuvo de más","Retuvo de menos")))))</f>
        <v/>
      </c>
      <c r="AU962" s="19" t="n">
        <f aca="false">IF(AND(BASE_RET="Planilla (si existe)",AR962&lt;&gt;""),AR962,AP962)</f>
        <v>0</v>
      </c>
      <c r="AV962" s="19" t="n">
        <f aca="false">AU962+N962</f>
        <v>0</v>
      </c>
    </row>
    <row r="963" customFormat="false" ht="15" hidden="false" customHeight="false" outlineLevel="0" collapsed="false">
      <c r="A963" s="43" t="n">
        <v>80</v>
      </c>
      <c r="B963" s="35" t="str">
        <f aca="false">IF(Trabajadores!$B$85="","",Trabajadores!$B$85)</f>
        <v/>
      </c>
      <c r="C963" s="35" t="str">
        <f aca="false">IF($B963="","",Trabajadores!$D$85)</f>
        <v/>
      </c>
      <c r="D963" s="43" t="n">
        <v>10</v>
      </c>
      <c r="E963" s="23" t="s">
        <v>307</v>
      </c>
      <c r="F963" s="23" t="str">
        <f aca="false">IF($B963="","",IF(OR(10&lt;Trabajadores!$M$85,10&gt;Trabajadores!$N$85),"No vinculado",IF(AND(10=Trabajadores!$N$85,Trabajadores!$O$85="Sí"),"Cese","Activo")))</f>
        <v/>
      </c>
      <c r="G963" s="19" t="n">
        <f aca="false">IF($B963="",0,SUMIFS(Ingresos!$X$6:$X$1505,ING_COD,$B963,ING_CLASE,"ORD"))</f>
        <v>0</v>
      </c>
      <c r="H963" s="19" t="n">
        <f aca="false">IF($B963="",0,SUMIFS(Ingresos!$X$6:$X$1505,ING_COD,$B963,ING_CLASE,"ORD",ING_COMP,"Sí"))</f>
        <v>0</v>
      </c>
      <c r="I963" s="19" t="n">
        <f aca="false">IF($B963="",0,SUMIFS(Ingresos!$X$6:$X$1505,ING_COD,$B963,ING_CLASE,"GRA"))</f>
        <v>0</v>
      </c>
      <c r="J963" s="19" t="n">
        <f aca="false">IF($B963="",0,SUMIFS(Ingresos!$X$6:$X$1505,ING_COD,$B963,ING_CLASE,"BON"))</f>
        <v>0</v>
      </c>
      <c r="K963" s="19" t="n">
        <f aca="false">IF($B963="",0,SUMIFS(Ingresos!$X$6:$X$1505,ING_COD,$B963,ING_CLASE,"EXT"))</f>
        <v>0</v>
      </c>
      <c r="L963" s="19" t="n">
        <f aca="false">IF($B963="",0,SUMIFS(Ingresos!$X$6:$X$1505,ING_COD,$B963,ING_CLASE,"OTO"))</f>
        <v>0</v>
      </c>
      <c r="M963" s="19" t="n">
        <f aca="false">IF($B963="",0,SUMIFS(Ingresos!$X$6:$X$1505,ING_COD,$B963,ING_CLASE,"OTX"))</f>
        <v>0</v>
      </c>
      <c r="N963" s="19" t="n">
        <f aca="false">IF($B963="",0,SUMIFS(Ingresos!$X$6:$X$1505,ING_COD,$B963,ING_CLASE,"RETO"))</f>
        <v>0</v>
      </c>
      <c r="O963" s="19" t="n">
        <f aca="false">IF($B963="",0,SUMIFS(Ingresos!$X$6:$X$1505,ING_COD,$B963,ING_CLASE,"INA"))</f>
        <v>0</v>
      </c>
      <c r="P963" s="19" t="n">
        <f aca="false">G963+I963+J963+K963+L963+M963</f>
        <v>0</v>
      </c>
      <c r="Q963" s="44" t="n">
        <f aca="false">IF($F963="Activo",3,IF($F963="Cese",1,0))</f>
        <v>0</v>
      </c>
      <c r="R963" s="19" t="n">
        <f aca="false">G963*Q963</f>
        <v>0</v>
      </c>
      <c r="S963" s="19" t="n">
        <f aca="false">IF($F963="Activo",SUMIFS(I963:I965,$D963:$D965,"&lt;="&amp;Trabajadores!$N$85)+IF(PROY_BON="Sí",SUMIFS(J963:J965,$D963:$D965,"&lt;="&amp;Trabajadores!$N$85),0),IF($F963="Cese",I963+IF(PROY_BON="Sí",J963,0),0))</f>
        <v>0</v>
      </c>
      <c r="T963" s="19" t="n">
        <f aca="false">IF(OR($F963&lt;&gt;"Activo",Trabajadores!$I$85="No"),0,IF(I965=0,H963*(1+IF(PROY_BON="Sí",Trabajadores!$P$85,0))*Trabajadores!$S$85/6*(Trabajadores!$N$85&gt;=12),0))</f>
        <v>0</v>
      </c>
      <c r="U963" s="19" t="n">
        <f aca="false">IF($F963="Activo",IF(Trabajadores!$J$85="Sí",L963*3,L963),IF($F963="Cese",L963,0))</f>
        <v>0</v>
      </c>
      <c r="V963" s="19" t="n">
        <f aca="false">IF(OR($F963="Activo",$F963="Cese"),M963,0)</f>
        <v>0</v>
      </c>
      <c r="W963" s="19" t="n">
        <f aca="false">IF(OR($F963="Activo",$F963="Cese"),SUM(P954:P962),0)</f>
        <v>0</v>
      </c>
      <c r="X963" s="36" t="n">
        <f aca="false">IF(OR($F963="Activo",$F963="Cese"),R963+S963+T963+U963+V963+W963,0)</f>
        <v>0</v>
      </c>
      <c r="Y963" s="19" t="n">
        <f aca="false">IF(OR($F963="Activo",$F963="Cese"),DED_FIJA,0)</f>
        <v>0</v>
      </c>
      <c r="Z963" s="36" t="n">
        <f aca="false">MAX(0,X963-Y963)</f>
        <v>0</v>
      </c>
      <c r="AA963" s="19" t="n">
        <f aca="false">IF(Z963=0,0,MAX(0,MIN(Z963,Parámetros!$G$19)-Parámetros!$F$19)*Parámetros!$E$19)</f>
        <v>0</v>
      </c>
      <c r="AB963" s="19" t="n">
        <f aca="false">IF(Z963=0,0,MAX(0,MIN(Z963,Parámetros!$G$20)-Parámetros!$F$20)*Parámetros!$E$20)</f>
        <v>0</v>
      </c>
      <c r="AC963" s="19" t="n">
        <f aca="false">IF(Z963=0,0,MAX(0,MIN(Z963,Parámetros!$G$21)-Parámetros!$F$21)*Parámetros!$E$21)</f>
        <v>0</v>
      </c>
      <c r="AD963" s="19" t="n">
        <f aca="false">IF(Z963=0,0,MAX(0,MIN(Z963,Parámetros!$G$22)-Parámetros!$F$22)*Parámetros!$E$22)</f>
        <v>0</v>
      </c>
      <c r="AE963" s="19" t="n">
        <f aca="false">IF(Z963=0,0,MAX(0,MIN(Z963,Parámetros!$G$23)-Parámetros!$F$23)*Parámetros!$E$23)</f>
        <v>0</v>
      </c>
      <c r="AF963" s="36" t="n">
        <f aca="false">SUM(AA963:AE963)</f>
        <v>0</v>
      </c>
      <c r="AG963" s="45" t="str">
        <f aca="false">IF(AM963&lt;=0,"-",INDEX(TR_TASA,MATCH(AM963,TR_DESDE,1)))</f>
        <v>-</v>
      </c>
      <c r="AH963" s="44" t="n">
        <f aca="false">IF($F963="Cese",1,IF($F963="Activo",INDEX(DIV_N,10),0))</f>
        <v>0</v>
      </c>
      <c r="AI963" s="44" t="n">
        <f aca="false">IF($F963="Cese",9,IF($F963="Activo",INDEX(DIV_HASTA,10),0))</f>
        <v>0</v>
      </c>
      <c r="AJ963" s="19" t="n">
        <f aca="false">IF(OR($F963="Activo",$F963="Cese"),SUMIFS(AV954:AV962,D954:D962,"&lt;="&amp;AI963),0)</f>
        <v>0</v>
      </c>
      <c r="AK963" s="19" t="n">
        <f aca="false">IF(OR($F963="Activo",$F963="Cese"),MAX(0,(AF963-AJ963)/AH963),0)</f>
        <v>0</v>
      </c>
      <c r="AL963" s="19" t="n">
        <f aca="false">IF(OR($F963="Activo",$F963="Cese"),K963+IF(PROY_BON="Sí",0,J963),0)</f>
        <v>0</v>
      </c>
      <c r="AM963" s="19" t="n">
        <f aca="false">IF(AL963&gt;0,MAX(0,X963+AL963-Y963),Z963)</f>
        <v>0</v>
      </c>
      <c r="AN963" s="19" t="n">
        <f aca="false">SUMPRODUCT((AM963&gt;TR_DESDE)*(AM963-TR_DESDE)*TR_INC)</f>
        <v>0</v>
      </c>
      <c r="AO963" s="19" t="n">
        <f aca="false">IF(AL963&gt;0,MAX(0,AN963-IF($F963="Cese",MAX(AF963,AJ963),AF963)),0)</f>
        <v>0</v>
      </c>
      <c r="AP963" s="46" t="n">
        <f aca="false">IF(OR($F963="Activo",$F963="Cese"),ROUND(AK963+AO963,2),0)</f>
        <v>0</v>
      </c>
      <c r="AQ963" s="19" t="n">
        <f aca="false">IF($F963="Cese",MAX(0,AJ963-AN963),0)</f>
        <v>0</v>
      </c>
      <c r="AR963" s="19" t="str">
        <f aca="false">IF($B963="","",IF(COUNTIFS(RP_COD,$B963,'Retenciones Planilla'!$L$6:$L$105,"&lt;&gt;")=0,"",SUMIFS('Retenciones Planilla'!$L$6:$L$105,RP_COD,$B963)))</f>
        <v/>
      </c>
      <c r="AS963" s="19" t="str">
        <f aca="false">IF(AR963="","",AR963-AP963)</f>
        <v/>
      </c>
      <c r="AT963" s="23" t="str">
        <f aca="false">IF($B963="","",IF(NOT(OR($F963="Activo",$F963="Cese")),IF(N(AR963)=0,"—","Revisar: sin vínculo"),IF(AR963="",IF(AP963=0,"No corresponde","Sin dato planilla"),IF(ABS(AS963)&lt;=TOL,"OK",IF(AS963&gt;0,"Retuvo de más","Retuvo de menos")))))</f>
        <v/>
      </c>
      <c r="AU963" s="19" t="n">
        <f aca="false">IF(AND(BASE_RET="Planilla (si existe)",AR963&lt;&gt;""),AR963,AP963)</f>
        <v>0</v>
      </c>
      <c r="AV963" s="19" t="n">
        <f aca="false">AU963+N963</f>
        <v>0</v>
      </c>
    </row>
    <row r="964" customFormat="false" ht="15" hidden="false" customHeight="false" outlineLevel="0" collapsed="false">
      <c r="A964" s="43" t="n">
        <v>80</v>
      </c>
      <c r="B964" s="35" t="str">
        <f aca="false">IF(Trabajadores!$B$85="","",Trabajadores!$B$85)</f>
        <v/>
      </c>
      <c r="C964" s="35" t="str">
        <f aca="false">IF($B964="","",Trabajadores!$D$85)</f>
        <v/>
      </c>
      <c r="D964" s="43" t="n">
        <v>11</v>
      </c>
      <c r="E964" s="23" t="s">
        <v>308</v>
      </c>
      <c r="F964" s="23" t="str">
        <f aca="false">IF($B964="","",IF(OR(11&lt;Trabajadores!$M$85,11&gt;Trabajadores!$N$85),"No vinculado",IF(AND(11=Trabajadores!$N$85,Trabajadores!$O$85="Sí"),"Cese","Activo")))</f>
        <v/>
      </c>
      <c r="G964" s="19" t="n">
        <f aca="false">IF($B964="",0,SUMIFS(Ingresos!$Y$6:$Y$1505,ING_COD,$B964,ING_CLASE,"ORD"))</f>
        <v>0</v>
      </c>
      <c r="H964" s="19" t="n">
        <f aca="false">IF($B964="",0,SUMIFS(Ingresos!$Y$6:$Y$1505,ING_COD,$B964,ING_CLASE,"ORD",ING_COMP,"Sí"))</f>
        <v>0</v>
      </c>
      <c r="I964" s="19" t="n">
        <f aca="false">IF($B964="",0,SUMIFS(Ingresos!$Y$6:$Y$1505,ING_COD,$B964,ING_CLASE,"GRA"))</f>
        <v>0</v>
      </c>
      <c r="J964" s="19" t="n">
        <f aca="false">IF($B964="",0,SUMIFS(Ingresos!$Y$6:$Y$1505,ING_COD,$B964,ING_CLASE,"BON"))</f>
        <v>0</v>
      </c>
      <c r="K964" s="19" t="n">
        <f aca="false">IF($B964="",0,SUMIFS(Ingresos!$Y$6:$Y$1505,ING_COD,$B964,ING_CLASE,"EXT"))</f>
        <v>0</v>
      </c>
      <c r="L964" s="19" t="n">
        <f aca="false">IF($B964="",0,SUMIFS(Ingresos!$Y$6:$Y$1505,ING_COD,$B964,ING_CLASE,"OTO"))</f>
        <v>0</v>
      </c>
      <c r="M964" s="19" t="n">
        <f aca="false">IF($B964="",0,SUMIFS(Ingresos!$Y$6:$Y$1505,ING_COD,$B964,ING_CLASE,"OTX"))</f>
        <v>0</v>
      </c>
      <c r="N964" s="19" t="n">
        <f aca="false">IF($B964="",0,SUMIFS(Ingresos!$Y$6:$Y$1505,ING_COD,$B964,ING_CLASE,"RETO"))</f>
        <v>0</v>
      </c>
      <c r="O964" s="19" t="n">
        <f aca="false">IF($B964="",0,SUMIFS(Ingresos!$Y$6:$Y$1505,ING_COD,$B964,ING_CLASE,"INA"))</f>
        <v>0</v>
      </c>
      <c r="P964" s="19" t="n">
        <f aca="false">G964+I964+J964+K964+L964+M964</f>
        <v>0</v>
      </c>
      <c r="Q964" s="44" t="n">
        <f aca="false">IF($F964="Activo",2,IF($F964="Cese",1,0))</f>
        <v>0</v>
      </c>
      <c r="R964" s="19" t="n">
        <f aca="false">G964*Q964</f>
        <v>0</v>
      </c>
      <c r="S964" s="19" t="n">
        <f aca="false">IF($F964="Activo",SUMIFS(I964:I965,$D964:$D965,"&lt;="&amp;Trabajadores!$N$85)+IF(PROY_BON="Sí",SUMIFS(J964:J965,$D964:$D965,"&lt;="&amp;Trabajadores!$N$85),0),IF($F964="Cese",I964+IF(PROY_BON="Sí",J964,0),0))</f>
        <v>0</v>
      </c>
      <c r="T964" s="19" t="n">
        <f aca="false">IF(OR($F964&lt;&gt;"Activo",Trabajadores!$I$85="No"),0,IF(I965=0,H964*(1+IF(PROY_BON="Sí",Trabajadores!$P$85,0))*Trabajadores!$S$85/6*(Trabajadores!$N$85&gt;=12),0))</f>
        <v>0</v>
      </c>
      <c r="U964" s="19" t="n">
        <f aca="false">IF($F964="Activo",IF(Trabajadores!$J$85="Sí",L964*2,L964),IF($F964="Cese",L964,0))</f>
        <v>0</v>
      </c>
      <c r="V964" s="19" t="n">
        <f aca="false">IF(OR($F964="Activo",$F964="Cese"),M964,0)</f>
        <v>0</v>
      </c>
      <c r="W964" s="19" t="n">
        <f aca="false">IF(OR($F964="Activo",$F964="Cese"),SUM(P954:P963),0)</f>
        <v>0</v>
      </c>
      <c r="X964" s="36" t="n">
        <f aca="false">IF(OR($F964="Activo",$F964="Cese"),R964+S964+T964+U964+V964+W964,0)</f>
        <v>0</v>
      </c>
      <c r="Y964" s="19" t="n">
        <f aca="false">IF(OR($F964="Activo",$F964="Cese"),DED_FIJA,0)</f>
        <v>0</v>
      </c>
      <c r="Z964" s="36" t="n">
        <f aca="false">MAX(0,X964-Y964)</f>
        <v>0</v>
      </c>
      <c r="AA964" s="19" t="n">
        <f aca="false">IF(Z964=0,0,MAX(0,MIN(Z964,Parámetros!$G$19)-Parámetros!$F$19)*Parámetros!$E$19)</f>
        <v>0</v>
      </c>
      <c r="AB964" s="19" t="n">
        <f aca="false">IF(Z964=0,0,MAX(0,MIN(Z964,Parámetros!$G$20)-Parámetros!$F$20)*Parámetros!$E$20)</f>
        <v>0</v>
      </c>
      <c r="AC964" s="19" t="n">
        <f aca="false">IF(Z964=0,0,MAX(0,MIN(Z964,Parámetros!$G$21)-Parámetros!$F$21)*Parámetros!$E$21)</f>
        <v>0</v>
      </c>
      <c r="AD964" s="19" t="n">
        <f aca="false">IF(Z964=0,0,MAX(0,MIN(Z964,Parámetros!$G$22)-Parámetros!$F$22)*Parámetros!$E$22)</f>
        <v>0</v>
      </c>
      <c r="AE964" s="19" t="n">
        <f aca="false">IF(Z964=0,0,MAX(0,MIN(Z964,Parámetros!$G$23)-Parámetros!$F$23)*Parámetros!$E$23)</f>
        <v>0</v>
      </c>
      <c r="AF964" s="36" t="n">
        <f aca="false">SUM(AA964:AE964)</f>
        <v>0</v>
      </c>
      <c r="AG964" s="45" t="str">
        <f aca="false">IF(AM964&lt;=0,"-",INDEX(TR_TASA,MATCH(AM964,TR_DESDE,1)))</f>
        <v>-</v>
      </c>
      <c r="AH964" s="44" t="n">
        <f aca="false">IF($F964="Cese",1,IF($F964="Activo",INDEX(DIV_N,11),0))</f>
        <v>0</v>
      </c>
      <c r="AI964" s="44" t="n">
        <f aca="false">IF($F964="Cese",10,IF($F964="Activo",INDEX(DIV_HASTA,11),0))</f>
        <v>0</v>
      </c>
      <c r="AJ964" s="19" t="n">
        <f aca="false">IF(OR($F964="Activo",$F964="Cese"),SUMIFS(AV954:AV963,D954:D963,"&lt;="&amp;AI964),0)</f>
        <v>0</v>
      </c>
      <c r="AK964" s="19" t="n">
        <f aca="false">IF(OR($F964="Activo",$F964="Cese"),MAX(0,(AF964-AJ964)/AH964),0)</f>
        <v>0</v>
      </c>
      <c r="AL964" s="19" t="n">
        <f aca="false">IF(OR($F964="Activo",$F964="Cese"),K964+IF(PROY_BON="Sí",0,J964),0)</f>
        <v>0</v>
      </c>
      <c r="AM964" s="19" t="n">
        <f aca="false">IF(AL964&gt;0,MAX(0,X964+AL964-Y964),Z964)</f>
        <v>0</v>
      </c>
      <c r="AN964" s="19" t="n">
        <f aca="false">SUMPRODUCT((AM964&gt;TR_DESDE)*(AM964-TR_DESDE)*TR_INC)</f>
        <v>0</v>
      </c>
      <c r="AO964" s="19" t="n">
        <f aca="false">IF(AL964&gt;0,MAX(0,AN964-IF($F964="Cese",MAX(AF964,AJ964),AF964)),0)</f>
        <v>0</v>
      </c>
      <c r="AP964" s="46" t="n">
        <f aca="false">IF(OR($F964="Activo",$F964="Cese"),ROUND(AK964+AO964,2),0)</f>
        <v>0</v>
      </c>
      <c r="AQ964" s="19" t="n">
        <f aca="false">IF($F964="Cese",MAX(0,AJ964-AN964),0)</f>
        <v>0</v>
      </c>
      <c r="AR964" s="19" t="str">
        <f aca="false">IF($B964="","",IF(COUNTIFS(RP_COD,$B964,'Retenciones Planilla'!$M$6:$M$105,"&lt;&gt;")=0,"",SUMIFS('Retenciones Planilla'!$M$6:$M$105,RP_COD,$B964)))</f>
        <v/>
      </c>
      <c r="AS964" s="19" t="str">
        <f aca="false">IF(AR964="","",AR964-AP964)</f>
        <v/>
      </c>
      <c r="AT964" s="23" t="str">
        <f aca="false">IF($B964="","",IF(NOT(OR($F964="Activo",$F964="Cese")),IF(N(AR964)=0,"—","Revisar: sin vínculo"),IF(AR964="",IF(AP964=0,"No corresponde","Sin dato planilla"),IF(ABS(AS964)&lt;=TOL,"OK",IF(AS964&gt;0,"Retuvo de más","Retuvo de menos")))))</f>
        <v/>
      </c>
      <c r="AU964" s="19" t="n">
        <f aca="false">IF(AND(BASE_RET="Planilla (si existe)",AR964&lt;&gt;""),AR964,AP964)</f>
        <v>0</v>
      </c>
      <c r="AV964" s="19" t="n">
        <f aca="false">AU964+N964</f>
        <v>0</v>
      </c>
    </row>
    <row r="965" customFormat="false" ht="15" hidden="false" customHeight="false" outlineLevel="0" collapsed="false">
      <c r="A965" s="43" t="n">
        <v>80</v>
      </c>
      <c r="B965" s="35" t="str">
        <f aca="false">IF(Trabajadores!$B$85="","",Trabajadores!$B$85)</f>
        <v/>
      </c>
      <c r="C965" s="35" t="str">
        <f aca="false">IF($B965="","",Trabajadores!$D$85)</f>
        <v/>
      </c>
      <c r="D965" s="43" t="n">
        <v>12</v>
      </c>
      <c r="E965" s="23" t="s">
        <v>309</v>
      </c>
      <c r="F965" s="23" t="str">
        <f aca="false">IF($B965="","",IF(OR(12&lt;Trabajadores!$M$85,12&gt;Trabajadores!$N$85),"No vinculado",IF(AND(12=Trabajadores!$N$85,Trabajadores!$O$85="Sí"),"Cese","Activo")))</f>
        <v/>
      </c>
      <c r="G965" s="19" t="n">
        <f aca="false">IF($B965="",0,SUMIFS(Ingresos!$Z$6:$Z$1505,ING_COD,$B965,ING_CLASE,"ORD"))</f>
        <v>0</v>
      </c>
      <c r="H965" s="19" t="n">
        <f aca="false">IF($B965="",0,SUMIFS(Ingresos!$Z$6:$Z$1505,ING_COD,$B965,ING_CLASE,"ORD",ING_COMP,"Sí"))</f>
        <v>0</v>
      </c>
      <c r="I965" s="19" t="n">
        <f aca="false">IF($B965="",0,SUMIFS(Ingresos!$Z$6:$Z$1505,ING_COD,$B965,ING_CLASE,"GRA"))</f>
        <v>0</v>
      </c>
      <c r="J965" s="19" t="n">
        <f aca="false">IF($B965="",0,SUMIFS(Ingresos!$Z$6:$Z$1505,ING_COD,$B965,ING_CLASE,"BON"))</f>
        <v>0</v>
      </c>
      <c r="K965" s="19" t="n">
        <f aca="false">IF($B965="",0,SUMIFS(Ingresos!$Z$6:$Z$1505,ING_COD,$B965,ING_CLASE,"EXT"))</f>
        <v>0</v>
      </c>
      <c r="L965" s="19" t="n">
        <f aca="false">IF($B965="",0,SUMIFS(Ingresos!$Z$6:$Z$1505,ING_COD,$B965,ING_CLASE,"OTO"))</f>
        <v>0</v>
      </c>
      <c r="M965" s="19" t="n">
        <f aca="false">IF($B965="",0,SUMIFS(Ingresos!$Z$6:$Z$1505,ING_COD,$B965,ING_CLASE,"OTX"))</f>
        <v>0</v>
      </c>
      <c r="N965" s="19" t="n">
        <f aca="false">IF($B965="",0,SUMIFS(Ingresos!$Z$6:$Z$1505,ING_COD,$B965,ING_CLASE,"RETO"))</f>
        <v>0</v>
      </c>
      <c r="O965" s="19" t="n">
        <f aca="false">IF($B965="",0,SUMIFS(Ingresos!$Z$6:$Z$1505,ING_COD,$B965,ING_CLASE,"INA"))</f>
        <v>0</v>
      </c>
      <c r="P965" s="19" t="n">
        <f aca="false">G965+I965+J965+K965+L965+M965</f>
        <v>0</v>
      </c>
      <c r="Q965" s="44" t="n">
        <f aca="false">IF($F965="Activo",1,IF($F965="Cese",1,0))</f>
        <v>0</v>
      </c>
      <c r="R965" s="19" t="n">
        <f aca="false">G965*Q965</f>
        <v>0</v>
      </c>
      <c r="S965" s="19" t="n">
        <f aca="false">IF($F965="Activo",SUMIFS(I965:I965,$D965:$D965,"&lt;="&amp;Trabajadores!$N$85)+IF(PROY_BON="Sí",SUMIFS(J965:J965,$D965:$D965,"&lt;="&amp;Trabajadores!$N$85),0),IF($F965="Cese",I965+IF(PROY_BON="Sí",J965,0),0))</f>
        <v>0</v>
      </c>
      <c r="T965" s="19" t="n">
        <f aca="false">0</f>
        <v>0</v>
      </c>
      <c r="U965" s="19" t="n">
        <f aca="false">IF($F965="Activo",IF(Trabajadores!$J$85="Sí",L965*1,L965),IF($F965="Cese",L965,0))</f>
        <v>0</v>
      </c>
      <c r="V965" s="19" t="n">
        <f aca="false">IF(OR($F965="Activo",$F965="Cese"),M965,0)</f>
        <v>0</v>
      </c>
      <c r="W965" s="19" t="n">
        <f aca="false">IF(OR($F965="Activo",$F965="Cese"),SUM(P954:P964),0)</f>
        <v>0</v>
      </c>
      <c r="X965" s="36" t="n">
        <f aca="false">IF(OR($F965="Activo",$F965="Cese"),R965+S965+T965+U965+V965+W965,0)</f>
        <v>0</v>
      </c>
      <c r="Y965" s="19" t="n">
        <f aca="false">IF(OR($F965="Activo",$F965="Cese"),DED_FIJA,0)</f>
        <v>0</v>
      </c>
      <c r="Z965" s="36" t="n">
        <f aca="false">MAX(0,X965-Y965)</f>
        <v>0</v>
      </c>
      <c r="AA965" s="19" t="n">
        <f aca="false">IF(Z965=0,0,MAX(0,MIN(Z965,Parámetros!$G$19)-Parámetros!$F$19)*Parámetros!$E$19)</f>
        <v>0</v>
      </c>
      <c r="AB965" s="19" t="n">
        <f aca="false">IF(Z965=0,0,MAX(0,MIN(Z965,Parámetros!$G$20)-Parámetros!$F$20)*Parámetros!$E$20)</f>
        <v>0</v>
      </c>
      <c r="AC965" s="19" t="n">
        <f aca="false">IF(Z965=0,0,MAX(0,MIN(Z965,Parámetros!$G$21)-Parámetros!$F$21)*Parámetros!$E$21)</f>
        <v>0</v>
      </c>
      <c r="AD965" s="19" t="n">
        <f aca="false">IF(Z965=0,0,MAX(0,MIN(Z965,Parámetros!$G$22)-Parámetros!$F$22)*Parámetros!$E$22)</f>
        <v>0</v>
      </c>
      <c r="AE965" s="19" t="n">
        <f aca="false">IF(Z965=0,0,MAX(0,MIN(Z965,Parámetros!$G$23)-Parámetros!$F$23)*Parámetros!$E$23)</f>
        <v>0</v>
      </c>
      <c r="AF965" s="36" t="n">
        <f aca="false">SUM(AA965:AE965)</f>
        <v>0</v>
      </c>
      <c r="AG965" s="45" t="str">
        <f aca="false">IF(AM965&lt;=0,"-",INDEX(TR_TASA,MATCH(AM965,TR_DESDE,1)))</f>
        <v>-</v>
      </c>
      <c r="AH965" s="44" t="n">
        <f aca="false">IF($F965="Cese",1,IF($F965="Activo",INDEX(DIV_N,12),0))</f>
        <v>0</v>
      </c>
      <c r="AI965" s="44" t="n">
        <f aca="false">IF($F965="Cese",11,IF($F965="Activo",INDEX(DIV_HASTA,12),0))</f>
        <v>0</v>
      </c>
      <c r="AJ965" s="19" t="n">
        <f aca="false">IF(OR($F965="Activo",$F965="Cese"),SUMIFS(AV954:AV964,D954:D964,"&lt;="&amp;AI965),0)</f>
        <v>0</v>
      </c>
      <c r="AK965" s="19" t="n">
        <f aca="false">IF(OR($F965="Activo",$F965="Cese"),MAX(0,(AF965-AJ965)/AH965),0)</f>
        <v>0</v>
      </c>
      <c r="AL965" s="19" t="n">
        <f aca="false">IF(OR($F965="Activo",$F965="Cese"),K965+IF(PROY_BON="Sí",0,J965),0)</f>
        <v>0</v>
      </c>
      <c r="AM965" s="19" t="n">
        <f aca="false">IF(AL965&gt;0,MAX(0,X965+AL965-Y965),Z965)</f>
        <v>0</v>
      </c>
      <c r="AN965" s="19" t="n">
        <f aca="false">SUMPRODUCT((AM965&gt;TR_DESDE)*(AM965-TR_DESDE)*TR_INC)</f>
        <v>0</v>
      </c>
      <c r="AO965" s="19" t="n">
        <f aca="false">IF(AL965&gt;0,MAX(0,AN965-IF(TRUE(),MAX(AF965,AJ965),AF965)),0)</f>
        <v>0</v>
      </c>
      <c r="AP965" s="46" t="n">
        <f aca="false">IF(OR($F965="Activo",$F965="Cese"),ROUND(AK965+AO965,2),0)</f>
        <v>0</v>
      </c>
      <c r="AQ965" s="19" t="n">
        <f aca="false">IF(OR($F965="Activo",$F965="Cese"),MAX(0,AJ965-AN965),0)</f>
        <v>0</v>
      </c>
      <c r="AR965" s="19" t="str">
        <f aca="false">IF($B965="","",IF(COUNTIFS(RP_COD,$B965,'Retenciones Planilla'!$N$6:$N$105,"&lt;&gt;")=0,"",SUMIFS('Retenciones Planilla'!$N$6:$N$105,RP_COD,$B965)))</f>
        <v/>
      </c>
      <c r="AS965" s="19" t="str">
        <f aca="false">IF(AR965="","",AR965-AP965)</f>
        <v/>
      </c>
      <c r="AT965" s="23" t="str">
        <f aca="false">IF($B965="","",IF(NOT(OR($F965="Activo",$F965="Cese")),IF(N(AR965)=0,"—","Revisar: sin vínculo"),IF(AR965="",IF(AP965=0,"No corresponde","Sin dato planilla"),IF(ABS(AS965)&lt;=TOL,"OK",IF(AS965&gt;0,"Retuvo de más","Retuvo de menos")))))</f>
        <v/>
      </c>
      <c r="AU965" s="19" t="n">
        <f aca="false">IF(AND(BASE_RET="Planilla (si existe)",AR965&lt;&gt;""),AR965,AP965)</f>
        <v>0</v>
      </c>
      <c r="AV965" s="19" t="n">
        <f aca="false">AU965+N965</f>
        <v>0</v>
      </c>
    </row>
    <row r="966" customFormat="false" ht="15" hidden="false" customHeight="false" outlineLevel="0" collapsed="false">
      <c r="A966" s="43" t="n">
        <v>81</v>
      </c>
      <c r="B966" s="35" t="str">
        <f aca="false">IF(Trabajadores!$B$86="","",Trabajadores!$B$86)</f>
        <v/>
      </c>
      <c r="C966" s="35" t="str">
        <f aca="false">IF($B966="","",Trabajadores!$D$86)</f>
        <v/>
      </c>
      <c r="D966" s="43" t="n">
        <v>1</v>
      </c>
      <c r="E966" s="23" t="s">
        <v>298</v>
      </c>
      <c r="F966" s="23" t="str">
        <f aca="false">IF($B966="","",IF(OR(1&lt;Trabajadores!$M$86,1&gt;Trabajadores!$N$86),"No vinculado",IF(AND(1=Trabajadores!$N$86,Trabajadores!$O$86="Sí"),"Cese","Activo")))</f>
        <v/>
      </c>
      <c r="G966" s="19" t="n">
        <f aca="false">IF($B966="",0,SUMIFS(Ingresos!$O$6:$O$1505,ING_COD,$B966,ING_CLASE,"ORD"))</f>
        <v>0</v>
      </c>
      <c r="H966" s="19" t="n">
        <f aca="false">IF($B966="",0,SUMIFS(Ingresos!$O$6:$O$1505,ING_COD,$B966,ING_CLASE,"ORD",ING_COMP,"Sí"))</f>
        <v>0</v>
      </c>
      <c r="I966" s="19" t="n">
        <f aca="false">IF($B966="",0,SUMIFS(Ingresos!$O$6:$O$1505,ING_COD,$B966,ING_CLASE,"GRA"))</f>
        <v>0</v>
      </c>
      <c r="J966" s="19" t="n">
        <f aca="false">IF($B966="",0,SUMIFS(Ingresos!$O$6:$O$1505,ING_COD,$B966,ING_CLASE,"BON"))</f>
        <v>0</v>
      </c>
      <c r="K966" s="19" t="n">
        <f aca="false">IF($B966="",0,SUMIFS(Ingresos!$O$6:$O$1505,ING_COD,$B966,ING_CLASE,"EXT"))</f>
        <v>0</v>
      </c>
      <c r="L966" s="19" t="n">
        <f aca="false">IF($B966="",0,SUMIFS(Ingresos!$O$6:$O$1505,ING_COD,$B966,ING_CLASE,"OTO"))</f>
        <v>0</v>
      </c>
      <c r="M966" s="19" t="n">
        <f aca="false">IF($B966="",0,SUMIFS(Ingresos!$O$6:$O$1505,ING_COD,$B966,ING_CLASE,"OTX"))</f>
        <v>0</v>
      </c>
      <c r="N966" s="19" t="n">
        <f aca="false">IF($B966="",0,SUMIFS(Ingresos!$O$6:$O$1505,ING_COD,$B966,ING_CLASE,"RETO"))</f>
        <v>0</v>
      </c>
      <c r="O966" s="19" t="n">
        <f aca="false">IF($B966="",0,SUMIFS(Ingresos!$O$6:$O$1505,ING_COD,$B966,ING_CLASE,"INA"))</f>
        <v>0</v>
      </c>
      <c r="P966" s="19" t="n">
        <f aca="false">G966+I966+J966+K966+L966+M966</f>
        <v>0</v>
      </c>
      <c r="Q966" s="44" t="n">
        <f aca="false">IF($F966="Activo",12,IF($F966="Cese",1,0))</f>
        <v>0</v>
      </c>
      <c r="R966" s="19" t="n">
        <f aca="false">G966*Q966</f>
        <v>0</v>
      </c>
      <c r="S966" s="19" t="n">
        <f aca="false">IF($F966="Activo",SUMIFS(I966:I977,$D966:$D977,"&lt;="&amp;Trabajadores!$N$86)+IF(PROY_BON="Sí",SUMIFS(J966:J977,$D966:$D977,"&lt;="&amp;Trabajadores!$N$86),0),IF($F966="Cese",I966+IF(PROY_BON="Sí",J966,0),0))</f>
        <v>0</v>
      </c>
      <c r="T966" s="19" t="n">
        <f aca="false">IF(OR($F966&lt;&gt;"Activo",Trabajadores!$I$86="No"),0,IF(I972=0,H966*(1+IF(PROY_BON="Sí",Trabajadores!$P$86,0))*Trabajadores!$R$86/6*(Trabajadores!$N$86&gt;=7),0)+IF(I977=0,H966*(1+IF(PROY_BON="Sí",Trabajadores!$P$86,0))*Trabajadores!$S$86/6*(Trabajadores!$N$86&gt;=12),0))</f>
        <v>0</v>
      </c>
      <c r="U966" s="19" t="n">
        <f aca="false">IF($F966="Activo",IF(Trabajadores!$J$86="Sí",L966*12,L966),IF($F966="Cese",L966,0))</f>
        <v>0</v>
      </c>
      <c r="V966" s="19" t="n">
        <f aca="false">IF(OR($F966="Activo",$F966="Cese"),M966,0)</f>
        <v>0</v>
      </c>
      <c r="W966" s="19" t="n">
        <f aca="false">0</f>
        <v>0</v>
      </c>
      <c r="X966" s="36" t="n">
        <f aca="false">IF(OR($F966="Activo",$F966="Cese"),R966+S966+T966+U966+V966+W966,0)</f>
        <v>0</v>
      </c>
      <c r="Y966" s="19" t="n">
        <f aca="false">IF(OR($F966="Activo",$F966="Cese"),DED_FIJA,0)</f>
        <v>0</v>
      </c>
      <c r="Z966" s="36" t="n">
        <f aca="false">MAX(0,X966-Y966)</f>
        <v>0</v>
      </c>
      <c r="AA966" s="19" t="n">
        <f aca="false">IF(Z966=0,0,MAX(0,MIN(Z966,Parámetros!$G$19)-Parámetros!$F$19)*Parámetros!$E$19)</f>
        <v>0</v>
      </c>
      <c r="AB966" s="19" t="n">
        <f aca="false">IF(Z966=0,0,MAX(0,MIN(Z966,Parámetros!$G$20)-Parámetros!$F$20)*Parámetros!$E$20)</f>
        <v>0</v>
      </c>
      <c r="AC966" s="19" t="n">
        <f aca="false">IF(Z966=0,0,MAX(0,MIN(Z966,Parámetros!$G$21)-Parámetros!$F$21)*Parámetros!$E$21)</f>
        <v>0</v>
      </c>
      <c r="AD966" s="19" t="n">
        <f aca="false">IF(Z966=0,0,MAX(0,MIN(Z966,Parámetros!$G$22)-Parámetros!$F$22)*Parámetros!$E$22)</f>
        <v>0</v>
      </c>
      <c r="AE966" s="19" t="n">
        <f aca="false">IF(Z966=0,0,MAX(0,MIN(Z966,Parámetros!$G$23)-Parámetros!$F$23)*Parámetros!$E$23)</f>
        <v>0</v>
      </c>
      <c r="AF966" s="36" t="n">
        <f aca="false">SUM(AA966:AE966)</f>
        <v>0</v>
      </c>
      <c r="AG966" s="45" t="str">
        <f aca="false">IF(AM966&lt;=0,"-",INDEX(TR_TASA,MATCH(AM966,TR_DESDE,1)))</f>
        <v>-</v>
      </c>
      <c r="AH966" s="44" t="n">
        <f aca="false">IF($F966="Cese",1,IF($F966="Activo",INDEX(DIV_N,1),0))</f>
        <v>0</v>
      </c>
      <c r="AI966" s="44" t="n">
        <f aca="false">IF($F966="Cese",0,IF($F966="Activo",INDEX(DIV_HASTA,1),0))</f>
        <v>0</v>
      </c>
      <c r="AJ966" s="19" t="n">
        <f aca="false">0</f>
        <v>0</v>
      </c>
      <c r="AK966" s="19" t="n">
        <f aca="false">IF(OR($F966="Activo",$F966="Cese"),MAX(0,(AF966-AJ966)/AH966),0)</f>
        <v>0</v>
      </c>
      <c r="AL966" s="19" t="n">
        <f aca="false">IF(OR($F966="Activo",$F966="Cese"),K966+IF(PROY_BON="Sí",0,J966),0)</f>
        <v>0</v>
      </c>
      <c r="AM966" s="19" t="n">
        <f aca="false">IF(AL966&gt;0,MAX(0,X966+AL966-Y966),Z966)</f>
        <v>0</v>
      </c>
      <c r="AN966" s="19" t="n">
        <f aca="false">SUMPRODUCT((AM966&gt;TR_DESDE)*(AM966-TR_DESDE)*TR_INC)</f>
        <v>0</v>
      </c>
      <c r="AO966" s="19" t="n">
        <f aca="false">IF(AL966&gt;0,MAX(0,AN966-IF($F966="Cese",MAX(AF966,AJ966),AF966)),0)</f>
        <v>0</v>
      </c>
      <c r="AP966" s="46" t="n">
        <f aca="false">IF(OR($F966="Activo",$F966="Cese"),ROUND(AK966+AO966,2),0)</f>
        <v>0</v>
      </c>
      <c r="AQ966" s="19" t="n">
        <f aca="false">IF($F966="Cese",MAX(0,AJ966-AN966),0)</f>
        <v>0</v>
      </c>
      <c r="AR966" s="19" t="str">
        <f aca="false">IF($B966="","",IF(COUNTIFS(RP_COD,$B966,'Retenciones Planilla'!$C$6:$C$105,"&lt;&gt;")=0,"",SUMIFS('Retenciones Planilla'!$C$6:$C$105,RP_COD,$B966)))</f>
        <v/>
      </c>
      <c r="AS966" s="19" t="str">
        <f aca="false">IF(AR966="","",AR966-AP966)</f>
        <v/>
      </c>
      <c r="AT966" s="23" t="str">
        <f aca="false">IF($B966="","",IF(NOT(OR($F966="Activo",$F966="Cese")),IF(N(AR966)=0,"—","Revisar: sin vínculo"),IF(AR966="",IF(AP966=0,"No corresponde","Sin dato planilla"),IF(ABS(AS966)&lt;=TOL,"OK",IF(AS966&gt;0,"Retuvo de más","Retuvo de menos")))))</f>
        <v/>
      </c>
      <c r="AU966" s="19" t="n">
        <f aca="false">IF(AND(BASE_RET="Planilla (si existe)",AR966&lt;&gt;""),AR966,AP966)</f>
        <v>0</v>
      </c>
      <c r="AV966" s="19" t="n">
        <f aca="false">AU966+N966</f>
        <v>0</v>
      </c>
    </row>
    <row r="967" customFormat="false" ht="15" hidden="false" customHeight="false" outlineLevel="0" collapsed="false">
      <c r="A967" s="43" t="n">
        <v>81</v>
      </c>
      <c r="B967" s="35" t="str">
        <f aca="false">IF(Trabajadores!$B$86="","",Trabajadores!$B$86)</f>
        <v/>
      </c>
      <c r="C967" s="35" t="str">
        <f aca="false">IF($B967="","",Trabajadores!$D$86)</f>
        <v/>
      </c>
      <c r="D967" s="43" t="n">
        <v>2</v>
      </c>
      <c r="E967" s="23" t="s">
        <v>299</v>
      </c>
      <c r="F967" s="23" t="str">
        <f aca="false">IF($B967="","",IF(OR(2&lt;Trabajadores!$M$86,2&gt;Trabajadores!$N$86),"No vinculado",IF(AND(2=Trabajadores!$N$86,Trabajadores!$O$86="Sí"),"Cese","Activo")))</f>
        <v/>
      </c>
      <c r="G967" s="19" t="n">
        <f aca="false">IF($B967="",0,SUMIFS(Ingresos!$P$6:$P$1505,ING_COD,$B967,ING_CLASE,"ORD"))</f>
        <v>0</v>
      </c>
      <c r="H967" s="19" t="n">
        <f aca="false">IF($B967="",0,SUMIFS(Ingresos!$P$6:$P$1505,ING_COD,$B967,ING_CLASE,"ORD",ING_COMP,"Sí"))</f>
        <v>0</v>
      </c>
      <c r="I967" s="19" t="n">
        <f aca="false">IF($B967="",0,SUMIFS(Ingresos!$P$6:$P$1505,ING_COD,$B967,ING_CLASE,"GRA"))</f>
        <v>0</v>
      </c>
      <c r="J967" s="19" t="n">
        <f aca="false">IF($B967="",0,SUMIFS(Ingresos!$P$6:$P$1505,ING_COD,$B967,ING_CLASE,"BON"))</f>
        <v>0</v>
      </c>
      <c r="K967" s="19" t="n">
        <f aca="false">IF($B967="",0,SUMIFS(Ingresos!$P$6:$P$1505,ING_COD,$B967,ING_CLASE,"EXT"))</f>
        <v>0</v>
      </c>
      <c r="L967" s="19" t="n">
        <f aca="false">IF($B967="",0,SUMIFS(Ingresos!$P$6:$P$1505,ING_COD,$B967,ING_CLASE,"OTO"))</f>
        <v>0</v>
      </c>
      <c r="M967" s="19" t="n">
        <f aca="false">IF($B967="",0,SUMIFS(Ingresos!$P$6:$P$1505,ING_COD,$B967,ING_CLASE,"OTX"))</f>
        <v>0</v>
      </c>
      <c r="N967" s="19" t="n">
        <f aca="false">IF($B967="",0,SUMIFS(Ingresos!$P$6:$P$1505,ING_COD,$B967,ING_CLASE,"RETO"))</f>
        <v>0</v>
      </c>
      <c r="O967" s="19" t="n">
        <f aca="false">IF($B967="",0,SUMIFS(Ingresos!$P$6:$P$1505,ING_COD,$B967,ING_CLASE,"INA"))</f>
        <v>0</v>
      </c>
      <c r="P967" s="19" t="n">
        <f aca="false">G967+I967+J967+K967+L967+M967</f>
        <v>0</v>
      </c>
      <c r="Q967" s="44" t="n">
        <f aca="false">IF($F967="Activo",11,IF($F967="Cese",1,0))</f>
        <v>0</v>
      </c>
      <c r="R967" s="19" t="n">
        <f aca="false">G967*Q967</f>
        <v>0</v>
      </c>
      <c r="S967" s="19" t="n">
        <f aca="false">IF($F967="Activo",SUMIFS(I967:I977,$D967:$D977,"&lt;="&amp;Trabajadores!$N$86)+IF(PROY_BON="Sí",SUMIFS(J967:J977,$D967:$D977,"&lt;="&amp;Trabajadores!$N$86),0),IF($F967="Cese",I967+IF(PROY_BON="Sí",J967,0),0))</f>
        <v>0</v>
      </c>
      <c r="T967" s="19" t="n">
        <f aca="false">IF(OR($F967&lt;&gt;"Activo",Trabajadores!$I$86="No"),0,IF(I972=0,H967*(1+IF(PROY_BON="Sí",Trabajadores!$P$86,0))*Trabajadores!$R$86/6*(Trabajadores!$N$86&gt;=7),0)+IF(I977=0,H967*(1+IF(PROY_BON="Sí",Trabajadores!$P$86,0))*Trabajadores!$S$86/6*(Trabajadores!$N$86&gt;=12),0))</f>
        <v>0</v>
      </c>
      <c r="U967" s="19" t="n">
        <f aca="false">IF($F967="Activo",IF(Trabajadores!$J$86="Sí",L967*11,L967),IF($F967="Cese",L967,0))</f>
        <v>0</v>
      </c>
      <c r="V967" s="19" t="n">
        <f aca="false">IF(OR($F967="Activo",$F967="Cese"),M967,0)</f>
        <v>0</v>
      </c>
      <c r="W967" s="19" t="n">
        <f aca="false">IF(OR($F967="Activo",$F967="Cese"),SUM(P966:P966),0)</f>
        <v>0</v>
      </c>
      <c r="X967" s="36" t="n">
        <f aca="false">IF(OR($F967="Activo",$F967="Cese"),R967+S967+T967+U967+V967+W967,0)</f>
        <v>0</v>
      </c>
      <c r="Y967" s="19" t="n">
        <f aca="false">IF(OR($F967="Activo",$F967="Cese"),DED_FIJA,0)</f>
        <v>0</v>
      </c>
      <c r="Z967" s="36" t="n">
        <f aca="false">MAX(0,X967-Y967)</f>
        <v>0</v>
      </c>
      <c r="AA967" s="19" t="n">
        <f aca="false">IF(Z967=0,0,MAX(0,MIN(Z967,Parámetros!$G$19)-Parámetros!$F$19)*Parámetros!$E$19)</f>
        <v>0</v>
      </c>
      <c r="AB967" s="19" t="n">
        <f aca="false">IF(Z967=0,0,MAX(0,MIN(Z967,Parámetros!$G$20)-Parámetros!$F$20)*Parámetros!$E$20)</f>
        <v>0</v>
      </c>
      <c r="AC967" s="19" t="n">
        <f aca="false">IF(Z967=0,0,MAX(0,MIN(Z967,Parámetros!$G$21)-Parámetros!$F$21)*Parámetros!$E$21)</f>
        <v>0</v>
      </c>
      <c r="AD967" s="19" t="n">
        <f aca="false">IF(Z967=0,0,MAX(0,MIN(Z967,Parámetros!$G$22)-Parámetros!$F$22)*Parámetros!$E$22)</f>
        <v>0</v>
      </c>
      <c r="AE967" s="19" t="n">
        <f aca="false">IF(Z967=0,0,MAX(0,MIN(Z967,Parámetros!$G$23)-Parámetros!$F$23)*Parámetros!$E$23)</f>
        <v>0</v>
      </c>
      <c r="AF967" s="36" t="n">
        <f aca="false">SUM(AA967:AE967)</f>
        <v>0</v>
      </c>
      <c r="AG967" s="45" t="str">
        <f aca="false">IF(AM967&lt;=0,"-",INDEX(TR_TASA,MATCH(AM967,TR_DESDE,1)))</f>
        <v>-</v>
      </c>
      <c r="AH967" s="44" t="n">
        <f aca="false">IF($F967="Cese",1,IF($F967="Activo",INDEX(DIV_N,2),0))</f>
        <v>0</v>
      </c>
      <c r="AI967" s="44" t="n">
        <f aca="false">IF($F967="Cese",1,IF($F967="Activo",INDEX(DIV_HASTA,2),0))</f>
        <v>0</v>
      </c>
      <c r="AJ967" s="19" t="n">
        <f aca="false">IF(OR($F967="Activo",$F967="Cese"),SUMIFS(AV966:AV966,D966:D966,"&lt;="&amp;AI967),0)</f>
        <v>0</v>
      </c>
      <c r="AK967" s="19" t="n">
        <f aca="false">IF(OR($F967="Activo",$F967="Cese"),MAX(0,(AF967-AJ967)/AH967),0)</f>
        <v>0</v>
      </c>
      <c r="AL967" s="19" t="n">
        <f aca="false">IF(OR($F967="Activo",$F967="Cese"),K967+IF(PROY_BON="Sí",0,J967),0)</f>
        <v>0</v>
      </c>
      <c r="AM967" s="19" t="n">
        <f aca="false">IF(AL967&gt;0,MAX(0,X967+AL967-Y967),Z967)</f>
        <v>0</v>
      </c>
      <c r="AN967" s="19" t="n">
        <f aca="false">SUMPRODUCT((AM967&gt;TR_DESDE)*(AM967-TR_DESDE)*TR_INC)</f>
        <v>0</v>
      </c>
      <c r="AO967" s="19" t="n">
        <f aca="false">IF(AL967&gt;0,MAX(0,AN967-IF($F967="Cese",MAX(AF967,AJ967),AF967)),0)</f>
        <v>0</v>
      </c>
      <c r="AP967" s="46" t="n">
        <f aca="false">IF(OR($F967="Activo",$F967="Cese"),ROUND(AK967+AO967,2),0)</f>
        <v>0</v>
      </c>
      <c r="AQ967" s="19" t="n">
        <f aca="false">IF($F967="Cese",MAX(0,AJ967-AN967),0)</f>
        <v>0</v>
      </c>
      <c r="AR967" s="19" t="str">
        <f aca="false">IF($B967="","",IF(COUNTIFS(RP_COD,$B967,'Retenciones Planilla'!$D$6:$D$105,"&lt;&gt;")=0,"",SUMIFS('Retenciones Planilla'!$D$6:$D$105,RP_COD,$B967)))</f>
        <v/>
      </c>
      <c r="AS967" s="19" t="str">
        <f aca="false">IF(AR967="","",AR967-AP967)</f>
        <v/>
      </c>
      <c r="AT967" s="23" t="str">
        <f aca="false">IF($B967="","",IF(NOT(OR($F967="Activo",$F967="Cese")),IF(N(AR967)=0,"—","Revisar: sin vínculo"),IF(AR967="",IF(AP967=0,"No corresponde","Sin dato planilla"),IF(ABS(AS967)&lt;=TOL,"OK",IF(AS967&gt;0,"Retuvo de más","Retuvo de menos")))))</f>
        <v/>
      </c>
      <c r="AU967" s="19" t="n">
        <f aca="false">IF(AND(BASE_RET="Planilla (si existe)",AR967&lt;&gt;""),AR967,AP967)</f>
        <v>0</v>
      </c>
      <c r="AV967" s="19" t="n">
        <f aca="false">AU967+N967</f>
        <v>0</v>
      </c>
    </row>
    <row r="968" customFormat="false" ht="15" hidden="false" customHeight="false" outlineLevel="0" collapsed="false">
      <c r="A968" s="43" t="n">
        <v>81</v>
      </c>
      <c r="B968" s="35" t="str">
        <f aca="false">IF(Trabajadores!$B$86="","",Trabajadores!$B$86)</f>
        <v/>
      </c>
      <c r="C968" s="35" t="str">
        <f aca="false">IF($B968="","",Trabajadores!$D$86)</f>
        <v/>
      </c>
      <c r="D968" s="43" t="n">
        <v>3</v>
      </c>
      <c r="E968" s="23" t="s">
        <v>300</v>
      </c>
      <c r="F968" s="23" t="str">
        <f aca="false">IF($B968="","",IF(OR(3&lt;Trabajadores!$M$86,3&gt;Trabajadores!$N$86),"No vinculado",IF(AND(3=Trabajadores!$N$86,Trabajadores!$O$86="Sí"),"Cese","Activo")))</f>
        <v/>
      </c>
      <c r="G968" s="19" t="n">
        <f aca="false">IF($B968="",0,SUMIFS(Ingresos!$Q$6:$Q$1505,ING_COD,$B968,ING_CLASE,"ORD"))</f>
        <v>0</v>
      </c>
      <c r="H968" s="19" t="n">
        <f aca="false">IF($B968="",0,SUMIFS(Ingresos!$Q$6:$Q$1505,ING_COD,$B968,ING_CLASE,"ORD",ING_COMP,"Sí"))</f>
        <v>0</v>
      </c>
      <c r="I968" s="19" t="n">
        <f aca="false">IF($B968="",0,SUMIFS(Ingresos!$Q$6:$Q$1505,ING_COD,$B968,ING_CLASE,"GRA"))</f>
        <v>0</v>
      </c>
      <c r="J968" s="19" t="n">
        <f aca="false">IF($B968="",0,SUMIFS(Ingresos!$Q$6:$Q$1505,ING_COD,$B968,ING_CLASE,"BON"))</f>
        <v>0</v>
      </c>
      <c r="K968" s="19" t="n">
        <f aca="false">IF($B968="",0,SUMIFS(Ingresos!$Q$6:$Q$1505,ING_COD,$B968,ING_CLASE,"EXT"))</f>
        <v>0</v>
      </c>
      <c r="L968" s="19" t="n">
        <f aca="false">IF($B968="",0,SUMIFS(Ingresos!$Q$6:$Q$1505,ING_COD,$B968,ING_CLASE,"OTO"))</f>
        <v>0</v>
      </c>
      <c r="M968" s="19" t="n">
        <f aca="false">IF($B968="",0,SUMIFS(Ingresos!$Q$6:$Q$1505,ING_COD,$B968,ING_CLASE,"OTX"))</f>
        <v>0</v>
      </c>
      <c r="N968" s="19" t="n">
        <f aca="false">IF($B968="",0,SUMIFS(Ingresos!$Q$6:$Q$1505,ING_COD,$B968,ING_CLASE,"RETO"))</f>
        <v>0</v>
      </c>
      <c r="O968" s="19" t="n">
        <f aca="false">IF($B968="",0,SUMIFS(Ingresos!$Q$6:$Q$1505,ING_COD,$B968,ING_CLASE,"INA"))</f>
        <v>0</v>
      </c>
      <c r="P968" s="19" t="n">
        <f aca="false">G968+I968+J968+K968+L968+M968</f>
        <v>0</v>
      </c>
      <c r="Q968" s="44" t="n">
        <f aca="false">IF($F968="Activo",10,IF($F968="Cese",1,0))</f>
        <v>0</v>
      </c>
      <c r="R968" s="19" t="n">
        <f aca="false">G968*Q968</f>
        <v>0</v>
      </c>
      <c r="S968" s="19" t="n">
        <f aca="false">IF($F968="Activo",SUMIFS(I968:I977,$D968:$D977,"&lt;="&amp;Trabajadores!$N$86)+IF(PROY_BON="Sí",SUMIFS(J968:J977,$D968:$D977,"&lt;="&amp;Trabajadores!$N$86),0),IF($F968="Cese",I968+IF(PROY_BON="Sí",J968,0),0))</f>
        <v>0</v>
      </c>
      <c r="T968" s="19" t="n">
        <f aca="false">IF(OR($F968&lt;&gt;"Activo",Trabajadores!$I$86="No"),0,IF(I972=0,H968*(1+IF(PROY_BON="Sí",Trabajadores!$P$86,0))*Trabajadores!$R$86/6*(Trabajadores!$N$86&gt;=7),0)+IF(I977=0,H968*(1+IF(PROY_BON="Sí",Trabajadores!$P$86,0))*Trabajadores!$S$86/6*(Trabajadores!$N$86&gt;=12),0))</f>
        <v>0</v>
      </c>
      <c r="U968" s="19" t="n">
        <f aca="false">IF($F968="Activo",IF(Trabajadores!$J$86="Sí",L968*10,L968),IF($F968="Cese",L968,0))</f>
        <v>0</v>
      </c>
      <c r="V968" s="19" t="n">
        <f aca="false">IF(OR($F968="Activo",$F968="Cese"),M968,0)</f>
        <v>0</v>
      </c>
      <c r="W968" s="19" t="n">
        <f aca="false">IF(OR($F968="Activo",$F968="Cese"),SUM(P966:P967),0)</f>
        <v>0</v>
      </c>
      <c r="X968" s="36" t="n">
        <f aca="false">IF(OR($F968="Activo",$F968="Cese"),R968+S968+T968+U968+V968+W968,0)</f>
        <v>0</v>
      </c>
      <c r="Y968" s="19" t="n">
        <f aca="false">IF(OR($F968="Activo",$F968="Cese"),DED_FIJA,0)</f>
        <v>0</v>
      </c>
      <c r="Z968" s="36" t="n">
        <f aca="false">MAX(0,X968-Y968)</f>
        <v>0</v>
      </c>
      <c r="AA968" s="19" t="n">
        <f aca="false">IF(Z968=0,0,MAX(0,MIN(Z968,Parámetros!$G$19)-Parámetros!$F$19)*Parámetros!$E$19)</f>
        <v>0</v>
      </c>
      <c r="AB968" s="19" t="n">
        <f aca="false">IF(Z968=0,0,MAX(0,MIN(Z968,Parámetros!$G$20)-Parámetros!$F$20)*Parámetros!$E$20)</f>
        <v>0</v>
      </c>
      <c r="AC968" s="19" t="n">
        <f aca="false">IF(Z968=0,0,MAX(0,MIN(Z968,Parámetros!$G$21)-Parámetros!$F$21)*Parámetros!$E$21)</f>
        <v>0</v>
      </c>
      <c r="AD968" s="19" t="n">
        <f aca="false">IF(Z968=0,0,MAX(0,MIN(Z968,Parámetros!$G$22)-Parámetros!$F$22)*Parámetros!$E$22)</f>
        <v>0</v>
      </c>
      <c r="AE968" s="19" t="n">
        <f aca="false">IF(Z968=0,0,MAX(0,MIN(Z968,Parámetros!$G$23)-Parámetros!$F$23)*Parámetros!$E$23)</f>
        <v>0</v>
      </c>
      <c r="AF968" s="36" t="n">
        <f aca="false">SUM(AA968:AE968)</f>
        <v>0</v>
      </c>
      <c r="AG968" s="45" t="str">
        <f aca="false">IF(AM968&lt;=0,"-",INDEX(TR_TASA,MATCH(AM968,TR_DESDE,1)))</f>
        <v>-</v>
      </c>
      <c r="AH968" s="44" t="n">
        <f aca="false">IF($F968="Cese",1,IF($F968="Activo",INDEX(DIV_N,3),0))</f>
        <v>0</v>
      </c>
      <c r="AI968" s="44" t="n">
        <f aca="false">IF($F968="Cese",2,IF($F968="Activo",INDEX(DIV_HASTA,3),0))</f>
        <v>0</v>
      </c>
      <c r="AJ968" s="19" t="n">
        <f aca="false">IF(OR($F968="Activo",$F968="Cese"),SUMIFS(AV966:AV967,D966:D967,"&lt;="&amp;AI968),0)</f>
        <v>0</v>
      </c>
      <c r="AK968" s="19" t="n">
        <f aca="false">IF(OR($F968="Activo",$F968="Cese"),MAX(0,(AF968-AJ968)/AH968),0)</f>
        <v>0</v>
      </c>
      <c r="AL968" s="19" t="n">
        <f aca="false">IF(OR($F968="Activo",$F968="Cese"),K968+IF(PROY_BON="Sí",0,J968),0)</f>
        <v>0</v>
      </c>
      <c r="AM968" s="19" t="n">
        <f aca="false">IF(AL968&gt;0,MAX(0,X968+AL968-Y968),Z968)</f>
        <v>0</v>
      </c>
      <c r="AN968" s="19" t="n">
        <f aca="false">SUMPRODUCT((AM968&gt;TR_DESDE)*(AM968-TR_DESDE)*TR_INC)</f>
        <v>0</v>
      </c>
      <c r="AO968" s="19" t="n">
        <f aca="false">IF(AL968&gt;0,MAX(0,AN968-IF($F968="Cese",MAX(AF968,AJ968),AF968)),0)</f>
        <v>0</v>
      </c>
      <c r="AP968" s="46" t="n">
        <f aca="false">IF(OR($F968="Activo",$F968="Cese"),ROUND(AK968+AO968,2),0)</f>
        <v>0</v>
      </c>
      <c r="AQ968" s="19" t="n">
        <f aca="false">IF($F968="Cese",MAX(0,AJ968-AN968),0)</f>
        <v>0</v>
      </c>
      <c r="AR968" s="19" t="str">
        <f aca="false">IF($B968="","",IF(COUNTIFS(RP_COD,$B968,'Retenciones Planilla'!$E$6:$E$105,"&lt;&gt;")=0,"",SUMIFS('Retenciones Planilla'!$E$6:$E$105,RP_COD,$B968)))</f>
        <v/>
      </c>
      <c r="AS968" s="19" t="str">
        <f aca="false">IF(AR968="","",AR968-AP968)</f>
        <v/>
      </c>
      <c r="AT968" s="23" t="str">
        <f aca="false">IF($B968="","",IF(NOT(OR($F968="Activo",$F968="Cese")),IF(N(AR968)=0,"—","Revisar: sin vínculo"),IF(AR968="",IF(AP968=0,"No corresponde","Sin dato planilla"),IF(ABS(AS968)&lt;=TOL,"OK",IF(AS968&gt;0,"Retuvo de más","Retuvo de menos")))))</f>
        <v/>
      </c>
      <c r="AU968" s="19" t="n">
        <f aca="false">IF(AND(BASE_RET="Planilla (si existe)",AR968&lt;&gt;""),AR968,AP968)</f>
        <v>0</v>
      </c>
      <c r="AV968" s="19" t="n">
        <f aca="false">AU968+N968</f>
        <v>0</v>
      </c>
    </row>
    <row r="969" customFormat="false" ht="15" hidden="false" customHeight="false" outlineLevel="0" collapsed="false">
      <c r="A969" s="43" t="n">
        <v>81</v>
      </c>
      <c r="B969" s="35" t="str">
        <f aca="false">IF(Trabajadores!$B$86="","",Trabajadores!$B$86)</f>
        <v/>
      </c>
      <c r="C969" s="35" t="str">
        <f aca="false">IF($B969="","",Trabajadores!$D$86)</f>
        <v/>
      </c>
      <c r="D969" s="43" t="n">
        <v>4</v>
      </c>
      <c r="E969" s="23" t="s">
        <v>301</v>
      </c>
      <c r="F969" s="23" t="str">
        <f aca="false">IF($B969="","",IF(OR(4&lt;Trabajadores!$M$86,4&gt;Trabajadores!$N$86),"No vinculado",IF(AND(4=Trabajadores!$N$86,Trabajadores!$O$86="Sí"),"Cese","Activo")))</f>
        <v/>
      </c>
      <c r="G969" s="19" t="n">
        <f aca="false">IF($B969="",0,SUMIFS(Ingresos!$R$6:$R$1505,ING_COD,$B969,ING_CLASE,"ORD"))</f>
        <v>0</v>
      </c>
      <c r="H969" s="19" t="n">
        <f aca="false">IF($B969="",0,SUMIFS(Ingresos!$R$6:$R$1505,ING_COD,$B969,ING_CLASE,"ORD",ING_COMP,"Sí"))</f>
        <v>0</v>
      </c>
      <c r="I969" s="19" t="n">
        <f aca="false">IF($B969="",0,SUMIFS(Ingresos!$R$6:$R$1505,ING_COD,$B969,ING_CLASE,"GRA"))</f>
        <v>0</v>
      </c>
      <c r="J969" s="19" t="n">
        <f aca="false">IF($B969="",0,SUMIFS(Ingresos!$R$6:$R$1505,ING_COD,$B969,ING_CLASE,"BON"))</f>
        <v>0</v>
      </c>
      <c r="K969" s="19" t="n">
        <f aca="false">IF($B969="",0,SUMIFS(Ingresos!$R$6:$R$1505,ING_COD,$B969,ING_CLASE,"EXT"))</f>
        <v>0</v>
      </c>
      <c r="L969" s="19" t="n">
        <f aca="false">IF($B969="",0,SUMIFS(Ingresos!$R$6:$R$1505,ING_COD,$B969,ING_CLASE,"OTO"))</f>
        <v>0</v>
      </c>
      <c r="M969" s="19" t="n">
        <f aca="false">IF($B969="",0,SUMIFS(Ingresos!$R$6:$R$1505,ING_COD,$B969,ING_CLASE,"OTX"))</f>
        <v>0</v>
      </c>
      <c r="N969" s="19" t="n">
        <f aca="false">IF($B969="",0,SUMIFS(Ingresos!$R$6:$R$1505,ING_COD,$B969,ING_CLASE,"RETO"))</f>
        <v>0</v>
      </c>
      <c r="O969" s="19" t="n">
        <f aca="false">IF($B969="",0,SUMIFS(Ingresos!$R$6:$R$1505,ING_COD,$B969,ING_CLASE,"INA"))</f>
        <v>0</v>
      </c>
      <c r="P969" s="19" t="n">
        <f aca="false">G969+I969+J969+K969+L969+M969</f>
        <v>0</v>
      </c>
      <c r="Q969" s="44" t="n">
        <f aca="false">IF($F969="Activo",9,IF($F969="Cese",1,0))</f>
        <v>0</v>
      </c>
      <c r="R969" s="19" t="n">
        <f aca="false">G969*Q969</f>
        <v>0</v>
      </c>
      <c r="S969" s="19" t="n">
        <f aca="false">IF($F969="Activo",SUMIFS(I969:I977,$D969:$D977,"&lt;="&amp;Trabajadores!$N$86)+IF(PROY_BON="Sí",SUMIFS(J969:J977,$D969:$D977,"&lt;="&amp;Trabajadores!$N$86),0),IF($F969="Cese",I969+IF(PROY_BON="Sí",J969,0),0))</f>
        <v>0</v>
      </c>
      <c r="T969" s="19" t="n">
        <f aca="false">IF(OR($F969&lt;&gt;"Activo",Trabajadores!$I$86="No"),0,IF(I972=0,H969*(1+IF(PROY_BON="Sí",Trabajadores!$P$86,0))*Trabajadores!$R$86/6*(Trabajadores!$N$86&gt;=7),0)+IF(I977=0,H969*(1+IF(PROY_BON="Sí",Trabajadores!$P$86,0))*Trabajadores!$S$86/6*(Trabajadores!$N$86&gt;=12),0))</f>
        <v>0</v>
      </c>
      <c r="U969" s="19" t="n">
        <f aca="false">IF($F969="Activo",IF(Trabajadores!$J$86="Sí",L969*9,L969),IF($F969="Cese",L969,0))</f>
        <v>0</v>
      </c>
      <c r="V969" s="19" t="n">
        <f aca="false">IF(OR($F969="Activo",$F969="Cese"),M969,0)</f>
        <v>0</v>
      </c>
      <c r="W969" s="19" t="n">
        <f aca="false">IF(OR($F969="Activo",$F969="Cese"),SUM(P966:P968),0)</f>
        <v>0</v>
      </c>
      <c r="X969" s="36" t="n">
        <f aca="false">IF(OR($F969="Activo",$F969="Cese"),R969+S969+T969+U969+V969+W969,0)</f>
        <v>0</v>
      </c>
      <c r="Y969" s="19" t="n">
        <f aca="false">IF(OR($F969="Activo",$F969="Cese"),DED_FIJA,0)</f>
        <v>0</v>
      </c>
      <c r="Z969" s="36" t="n">
        <f aca="false">MAX(0,X969-Y969)</f>
        <v>0</v>
      </c>
      <c r="AA969" s="19" t="n">
        <f aca="false">IF(Z969=0,0,MAX(0,MIN(Z969,Parámetros!$G$19)-Parámetros!$F$19)*Parámetros!$E$19)</f>
        <v>0</v>
      </c>
      <c r="AB969" s="19" t="n">
        <f aca="false">IF(Z969=0,0,MAX(0,MIN(Z969,Parámetros!$G$20)-Parámetros!$F$20)*Parámetros!$E$20)</f>
        <v>0</v>
      </c>
      <c r="AC969" s="19" t="n">
        <f aca="false">IF(Z969=0,0,MAX(0,MIN(Z969,Parámetros!$G$21)-Parámetros!$F$21)*Parámetros!$E$21)</f>
        <v>0</v>
      </c>
      <c r="AD969" s="19" t="n">
        <f aca="false">IF(Z969=0,0,MAX(0,MIN(Z969,Parámetros!$G$22)-Parámetros!$F$22)*Parámetros!$E$22)</f>
        <v>0</v>
      </c>
      <c r="AE969" s="19" t="n">
        <f aca="false">IF(Z969=0,0,MAX(0,MIN(Z969,Parámetros!$G$23)-Parámetros!$F$23)*Parámetros!$E$23)</f>
        <v>0</v>
      </c>
      <c r="AF969" s="36" t="n">
        <f aca="false">SUM(AA969:AE969)</f>
        <v>0</v>
      </c>
      <c r="AG969" s="45" t="str">
        <f aca="false">IF(AM969&lt;=0,"-",INDEX(TR_TASA,MATCH(AM969,TR_DESDE,1)))</f>
        <v>-</v>
      </c>
      <c r="AH969" s="44" t="n">
        <f aca="false">IF($F969="Cese",1,IF($F969="Activo",INDEX(DIV_N,4),0))</f>
        <v>0</v>
      </c>
      <c r="AI969" s="44" t="n">
        <f aca="false">IF($F969="Cese",3,IF($F969="Activo",INDEX(DIV_HASTA,4),0))</f>
        <v>0</v>
      </c>
      <c r="AJ969" s="19" t="n">
        <f aca="false">IF(OR($F969="Activo",$F969="Cese"),SUMIFS(AV966:AV968,D966:D968,"&lt;="&amp;AI969),0)</f>
        <v>0</v>
      </c>
      <c r="AK969" s="19" t="n">
        <f aca="false">IF(OR($F969="Activo",$F969="Cese"),MAX(0,(AF969-AJ969)/AH969),0)</f>
        <v>0</v>
      </c>
      <c r="AL969" s="19" t="n">
        <f aca="false">IF(OR($F969="Activo",$F969="Cese"),K969+IF(PROY_BON="Sí",0,J969),0)</f>
        <v>0</v>
      </c>
      <c r="AM969" s="19" t="n">
        <f aca="false">IF(AL969&gt;0,MAX(0,X969+AL969-Y969),Z969)</f>
        <v>0</v>
      </c>
      <c r="AN969" s="19" t="n">
        <f aca="false">SUMPRODUCT((AM969&gt;TR_DESDE)*(AM969-TR_DESDE)*TR_INC)</f>
        <v>0</v>
      </c>
      <c r="AO969" s="19" t="n">
        <f aca="false">IF(AL969&gt;0,MAX(0,AN969-IF($F969="Cese",MAX(AF969,AJ969),AF969)),0)</f>
        <v>0</v>
      </c>
      <c r="AP969" s="46" t="n">
        <f aca="false">IF(OR($F969="Activo",$F969="Cese"),ROUND(AK969+AO969,2),0)</f>
        <v>0</v>
      </c>
      <c r="AQ969" s="19" t="n">
        <f aca="false">IF($F969="Cese",MAX(0,AJ969-AN969),0)</f>
        <v>0</v>
      </c>
      <c r="AR969" s="19" t="str">
        <f aca="false">IF($B969="","",IF(COUNTIFS(RP_COD,$B969,'Retenciones Planilla'!$F$6:$F$105,"&lt;&gt;")=0,"",SUMIFS('Retenciones Planilla'!$F$6:$F$105,RP_COD,$B969)))</f>
        <v/>
      </c>
      <c r="AS969" s="19" t="str">
        <f aca="false">IF(AR969="","",AR969-AP969)</f>
        <v/>
      </c>
      <c r="AT969" s="23" t="str">
        <f aca="false">IF($B969="","",IF(NOT(OR($F969="Activo",$F969="Cese")),IF(N(AR969)=0,"—","Revisar: sin vínculo"),IF(AR969="",IF(AP969=0,"No corresponde","Sin dato planilla"),IF(ABS(AS969)&lt;=TOL,"OK",IF(AS969&gt;0,"Retuvo de más","Retuvo de menos")))))</f>
        <v/>
      </c>
      <c r="AU969" s="19" t="n">
        <f aca="false">IF(AND(BASE_RET="Planilla (si existe)",AR969&lt;&gt;""),AR969,AP969)</f>
        <v>0</v>
      </c>
      <c r="AV969" s="19" t="n">
        <f aca="false">AU969+N969</f>
        <v>0</v>
      </c>
    </row>
    <row r="970" customFormat="false" ht="15" hidden="false" customHeight="false" outlineLevel="0" collapsed="false">
      <c r="A970" s="43" t="n">
        <v>81</v>
      </c>
      <c r="B970" s="35" t="str">
        <f aca="false">IF(Trabajadores!$B$86="","",Trabajadores!$B$86)</f>
        <v/>
      </c>
      <c r="C970" s="35" t="str">
        <f aca="false">IF($B970="","",Trabajadores!$D$86)</f>
        <v/>
      </c>
      <c r="D970" s="43" t="n">
        <v>5</v>
      </c>
      <c r="E970" s="23" t="s">
        <v>302</v>
      </c>
      <c r="F970" s="23" t="str">
        <f aca="false">IF($B970="","",IF(OR(5&lt;Trabajadores!$M$86,5&gt;Trabajadores!$N$86),"No vinculado",IF(AND(5=Trabajadores!$N$86,Trabajadores!$O$86="Sí"),"Cese","Activo")))</f>
        <v/>
      </c>
      <c r="G970" s="19" t="n">
        <f aca="false">IF($B970="",0,SUMIFS(Ingresos!$S$6:$S$1505,ING_COD,$B970,ING_CLASE,"ORD"))</f>
        <v>0</v>
      </c>
      <c r="H970" s="19" t="n">
        <f aca="false">IF($B970="",0,SUMIFS(Ingresos!$S$6:$S$1505,ING_COD,$B970,ING_CLASE,"ORD",ING_COMP,"Sí"))</f>
        <v>0</v>
      </c>
      <c r="I970" s="19" t="n">
        <f aca="false">IF($B970="",0,SUMIFS(Ingresos!$S$6:$S$1505,ING_COD,$B970,ING_CLASE,"GRA"))</f>
        <v>0</v>
      </c>
      <c r="J970" s="19" t="n">
        <f aca="false">IF($B970="",0,SUMIFS(Ingresos!$S$6:$S$1505,ING_COD,$B970,ING_CLASE,"BON"))</f>
        <v>0</v>
      </c>
      <c r="K970" s="19" t="n">
        <f aca="false">IF($B970="",0,SUMIFS(Ingresos!$S$6:$S$1505,ING_COD,$B970,ING_CLASE,"EXT"))</f>
        <v>0</v>
      </c>
      <c r="L970" s="19" t="n">
        <f aca="false">IF($B970="",0,SUMIFS(Ingresos!$S$6:$S$1505,ING_COD,$B970,ING_CLASE,"OTO"))</f>
        <v>0</v>
      </c>
      <c r="M970" s="19" t="n">
        <f aca="false">IF($B970="",0,SUMIFS(Ingresos!$S$6:$S$1505,ING_COD,$B970,ING_CLASE,"OTX"))</f>
        <v>0</v>
      </c>
      <c r="N970" s="19" t="n">
        <f aca="false">IF($B970="",0,SUMIFS(Ingresos!$S$6:$S$1505,ING_COD,$B970,ING_CLASE,"RETO"))</f>
        <v>0</v>
      </c>
      <c r="O970" s="19" t="n">
        <f aca="false">IF($B970="",0,SUMIFS(Ingresos!$S$6:$S$1505,ING_COD,$B970,ING_CLASE,"INA"))</f>
        <v>0</v>
      </c>
      <c r="P970" s="19" t="n">
        <f aca="false">G970+I970+J970+K970+L970+M970</f>
        <v>0</v>
      </c>
      <c r="Q970" s="44" t="n">
        <f aca="false">IF($F970="Activo",8,IF($F970="Cese",1,0))</f>
        <v>0</v>
      </c>
      <c r="R970" s="19" t="n">
        <f aca="false">G970*Q970</f>
        <v>0</v>
      </c>
      <c r="S970" s="19" t="n">
        <f aca="false">IF($F970="Activo",SUMIFS(I970:I977,$D970:$D977,"&lt;="&amp;Trabajadores!$N$86)+IF(PROY_BON="Sí",SUMIFS(J970:J977,$D970:$D977,"&lt;="&amp;Trabajadores!$N$86),0),IF($F970="Cese",I970+IF(PROY_BON="Sí",J970,0),0))</f>
        <v>0</v>
      </c>
      <c r="T970" s="19" t="n">
        <f aca="false">IF(OR($F970&lt;&gt;"Activo",Trabajadores!$I$86="No"),0,IF(I972=0,H970*(1+IF(PROY_BON="Sí",Trabajadores!$P$86,0))*Trabajadores!$R$86/6*(Trabajadores!$N$86&gt;=7),0)+IF(I977=0,H970*(1+IF(PROY_BON="Sí",Trabajadores!$P$86,0))*Trabajadores!$S$86/6*(Trabajadores!$N$86&gt;=12),0))</f>
        <v>0</v>
      </c>
      <c r="U970" s="19" t="n">
        <f aca="false">IF($F970="Activo",IF(Trabajadores!$J$86="Sí",L970*8,L970),IF($F970="Cese",L970,0))</f>
        <v>0</v>
      </c>
      <c r="V970" s="19" t="n">
        <f aca="false">IF(OR($F970="Activo",$F970="Cese"),M970,0)</f>
        <v>0</v>
      </c>
      <c r="W970" s="19" t="n">
        <f aca="false">IF(OR($F970="Activo",$F970="Cese"),SUM(P966:P969),0)</f>
        <v>0</v>
      </c>
      <c r="X970" s="36" t="n">
        <f aca="false">IF(OR($F970="Activo",$F970="Cese"),R970+S970+T970+U970+V970+W970,0)</f>
        <v>0</v>
      </c>
      <c r="Y970" s="19" t="n">
        <f aca="false">IF(OR($F970="Activo",$F970="Cese"),DED_FIJA,0)</f>
        <v>0</v>
      </c>
      <c r="Z970" s="36" t="n">
        <f aca="false">MAX(0,X970-Y970)</f>
        <v>0</v>
      </c>
      <c r="AA970" s="19" t="n">
        <f aca="false">IF(Z970=0,0,MAX(0,MIN(Z970,Parámetros!$G$19)-Parámetros!$F$19)*Parámetros!$E$19)</f>
        <v>0</v>
      </c>
      <c r="AB970" s="19" t="n">
        <f aca="false">IF(Z970=0,0,MAX(0,MIN(Z970,Parámetros!$G$20)-Parámetros!$F$20)*Parámetros!$E$20)</f>
        <v>0</v>
      </c>
      <c r="AC970" s="19" t="n">
        <f aca="false">IF(Z970=0,0,MAX(0,MIN(Z970,Parámetros!$G$21)-Parámetros!$F$21)*Parámetros!$E$21)</f>
        <v>0</v>
      </c>
      <c r="AD970" s="19" t="n">
        <f aca="false">IF(Z970=0,0,MAX(0,MIN(Z970,Parámetros!$G$22)-Parámetros!$F$22)*Parámetros!$E$22)</f>
        <v>0</v>
      </c>
      <c r="AE970" s="19" t="n">
        <f aca="false">IF(Z970=0,0,MAX(0,MIN(Z970,Parámetros!$G$23)-Parámetros!$F$23)*Parámetros!$E$23)</f>
        <v>0</v>
      </c>
      <c r="AF970" s="36" t="n">
        <f aca="false">SUM(AA970:AE970)</f>
        <v>0</v>
      </c>
      <c r="AG970" s="45" t="str">
        <f aca="false">IF(AM970&lt;=0,"-",INDEX(TR_TASA,MATCH(AM970,TR_DESDE,1)))</f>
        <v>-</v>
      </c>
      <c r="AH970" s="44" t="n">
        <f aca="false">IF($F970="Cese",1,IF($F970="Activo",INDEX(DIV_N,5),0))</f>
        <v>0</v>
      </c>
      <c r="AI970" s="44" t="n">
        <f aca="false">IF($F970="Cese",4,IF($F970="Activo",INDEX(DIV_HASTA,5),0))</f>
        <v>0</v>
      </c>
      <c r="AJ970" s="19" t="n">
        <f aca="false">IF(OR($F970="Activo",$F970="Cese"),SUMIFS(AV966:AV969,D966:D969,"&lt;="&amp;AI970),0)</f>
        <v>0</v>
      </c>
      <c r="AK970" s="19" t="n">
        <f aca="false">IF(OR($F970="Activo",$F970="Cese"),MAX(0,(AF970-AJ970)/AH970),0)</f>
        <v>0</v>
      </c>
      <c r="AL970" s="19" t="n">
        <f aca="false">IF(OR($F970="Activo",$F970="Cese"),K970+IF(PROY_BON="Sí",0,J970),0)</f>
        <v>0</v>
      </c>
      <c r="AM970" s="19" t="n">
        <f aca="false">IF(AL970&gt;0,MAX(0,X970+AL970-Y970),Z970)</f>
        <v>0</v>
      </c>
      <c r="AN970" s="19" t="n">
        <f aca="false">SUMPRODUCT((AM970&gt;TR_DESDE)*(AM970-TR_DESDE)*TR_INC)</f>
        <v>0</v>
      </c>
      <c r="AO970" s="19" t="n">
        <f aca="false">IF(AL970&gt;0,MAX(0,AN970-IF($F970="Cese",MAX(AF970,AJ970),AF970)),0)</f>
        <v>0</v>
      </c>
      <c r="AP970" s="46" t="n">
        <f aca="false">IF(OR($F970="Activo",$F970="Cese"),ROUND(AK970+AO970,2),0)</f>
        <v>0</v>
      </c>
      <c r="AQ970" s="19" t="n">
        <f aca="false">IF($F970="Cese",MAX(0,AJ970-AN970),0)</f>
        <v>0</v>
      </c>
      <c r="AR970" s="19" t="str">
        <f aca="false">IF($B970="","",IF(COUNTIFS(RP_COD,$B970,'Retenciones Planilla'!$G$6:$G$105,"&lt;&gt;")=0,"",SUMIFS('Retenciones Planilla'!$G$6:$G$105,RP_COD,$B970)))</f>
        <v/>
      </c>
      <c r="AS970" s="19" t="str">
        <f aca="false">IF(AR970="","",AR970-AP970)</f>
        <v/>
      </c>
      <c r="AT970" s="23" t="str">
        <f aca="false">IF($B970="","",IF(NOT(OR($F970="Activo",$F970="Cese")),IF(N(AR970)=0,"—","Revisar: sin vínculo"),IF(AR970="",IF(AP970=0,"No corresponde","Sin dato planilla"),IF(ABS(AS970)&lt;=TOL,"OK",IF(AS970&gt;0,"Retuvo de más","Retuvo de menos")))))</f>
        <v/>
      </c>
      <c r="AU970" s="19" t="n">
        <f aca="false">IF(AND(BASE_RET="Planilla (si existe)",AR970&lt;&gt;""),AR970,AP970)</f>
        <v>0</v>
      </c>
      <c r="AV970" s="19" t="n">
        <f aca="false">AU970+N970</f>
        <v>0</v>
      </c>
    </row>
    <row r="971" customFormat="false" ht="15" hidden="false" customHeight="false" outlineLevel="0" collapsed="false">
      <c r="A971" s="43" t="n">
        <v>81</v>
      </c>
      <c r="B971" s="35" t="str">
        <f aca="false">IF(Trabajadores!$B$86="","",Trabajadores!$B$86)</f>
        <v/>
      </c>
      <c r="C971" s="35" t="str">
        <f aca="false">IF($B971="","",Trabajadores!$D$86)</f>
        <v/>
      </c>
      <c r="D971" s="43" t="n">
        <v>6</v>
      </c>
      <c r="E971" s="23" t="s">
        <v>303</v>
      </c>
      <c r="F971" s="23" t="str">
        <f aca="false">IF($B971="","",IF(OR(6&lt;Trabajadores!$M$86,6&gt;Trabajadores!$N$86),"No vinculado",IF(AND(6=Trabajadores!$N$86,Trabajadores!$O$86="Sí"),"Cese","Activo")))</f>
        <v/>
      </c>
      <c r="G971" s="19" t="n">
        <f aca="false">IF($B971="",0,SUMIFS(Ingresos!$T$6:$T$1505,ING_COD,$B971,ING_CLASE,"ORD"))</f>
        <v>0</v>
      </c>
      <c r="H971" s="19" t="n">
        <f aca="false">IF($B971="",0,SUMIFS(Ingresos!$T$6:$T$1505,ING_COD,$B971,ING_CLASE,"ORD",ING_COMP,"Sí"))</f>
        <v>0</v>
      </c>
      <c r="I971" s="19" t="n">
        <f aca="false">IF($B971="",0,SUMIFS(Ingresos!$T$6:$T$1505,ING_COD,$B971,ING_CLASE,"GRA"))</f>
        <v>0</v>
      </c>
      <c r="J971" s="19" t="n">
        <f aca="false">IF($B971="",0,SUMIFS(Ingresos!$T$6:$T$1505,ING_COD,$B971,ING_CLASE,"BON"))</f>
        <v>0</v>
      </c>
      <c r="K971" s="19" t="n">
        <f aca="false">IF($B971="",0,SUMIFS(Ingresos!$T$6:$T$1505,ING_COD,$B971,ING_CLASE,"EXT"))</f>
        <v>0</v>
      </c>
      <c r="L971" s="19" t="n">
        <f aca="false">IF($B971="",0,SUMIFS(Ingresos!$T$6:$T$1505,ING_COD,$B971,ING_CLASE,"OTO"))</f>
        <v>0</v>
      </c>
      <c r="M971" s="19" t="n">
        <f aca="false">IF($B971="",0,SUMIFS(Ingresos!$T$6:$T$1505,ING_COD,$B971,ING_CLASE,"OTX"))</f>
        <v>0</v>
      </c>
      <c r="N971" s="19" t="n">
        <f aca="false">IF($B971="",0,SUMIFS(Ingresos!$T$6:$T$1505,ING_COD,$B971,ING_CLASE,"RETO"))</f>
        <v>0</v>
      </c>
      <c r="O971" s="19" t="n">
        <f aca="false">IF($B971="",0,SUMIFS(Ingresos!$T$6:$T$1505,ING_COD,$B971,ING_CLASE,"INA"))</f>
        <v>0</v>
      </c>
      <c r="P971" s="19" t="n">
        <f aca="false">G971+I971+J971+K971+L971+M971</f>
        <v>0</v>
      </c>
      <c r="Q971" s="44" t="n">
        <f aca="false">IF($F971="Activo",7,IF($F971="Cese",1,0))</f>
        <v>0</v>
      </c>
      <c r="R971" s="19" t="n">
        <f aca="false">G971*Q971</f>
        <v>0</v>
      </c>
      <c r="S971" s="19" t="n">
        <f aca="false">IF($F971="Activo",SUMIFS(I971:I977,$D971:$D977,"&lt;="&amp;Trabajadores!$N$86)+IF(PROY_BON="Sí",SUMIFS(J971:J977,$D971:$D977,"&lt;="&amp;Trabajadores!$N$86),0),IF($F971="Cese",I971+IF(PROY_BON="Sí",J971,0),0))</f>
        <v>0</v>
      </c>
      <c r="T971" s="19" t="n">
        <f aca="false">IF(OR($F971&lt;&gt;"Activo",Trabajadores!$I$86="No"),0,IF(I972=0,H971*(1+IF(PROY_BON="Sí",Trabajadores!$P$86,0))*Trabajadores!$R$86/6*(Trabajadores!$N$86&gt;=7),0)+IF(I977=0,H971*(1+IF(PROY_BON="Sí",Trabajadores!$P$86,0))*Trabajadores!$S$86/6*(Trabajadores!$N$86&gt;=12),0))</f>
        <v>0</v>
      </c>
      <c r="U971" s="19" t="n">
        <f aca="false">IF($F971="Activo",IF(Trabajadores!$J$86="Sí",L971*7,L971),IF($F971="Cese",L971,0))</f>
        <v>0</v>
      </c>
      <c r="V971" s="19" t="n">
        <f aca="false">IF(OR($F971="Activo",$F971="Cese"),M971,0)</f>
        <v>0</v>
      </c>
      <c r="W971" s="19" t="n">
        <f aca="false">IF(OR($F971="Activo",$F971="Cese"),SUM(P966:P970),0)</f>
        <v>0</v>
      </c>
      <c r="X971" s="36" t="n">
        <f aca="false">IF(OR($F971="Activo",$F971="Cese"),R971+S971+T971+U971+V971+W971,0)</f>
        <v>0</v>
      </c>
      <c r="Y971" s="19" t="n">
        <f aca="false">IF(OR($F971="Activo",$F971="Cese"),DED_FIJA,0)</f>
        <v>0</v>
      </c>
      <c r="Z971" s="36" t="n">
        <f aca="false">MAX(0,X971-Y971)</f>
        <v>0</v>
      </c>
      <c r="AA971" s="19" t="n">
        <f aca="false">IF(Z971=0,0,MAX(0,MIN(Z971,Parámetros!$G$19)-Parámetros!$F$19)*Parámetros!$E$19)</f>
        <v>0</v>
      </c>
      <c r="AB971" s="19" t="n">
        <f aca="false">IF(Z971=0,0,MAX(0,MIN(Z971,Parámetros!$G$20)-Parámetros!$F$20)*Parámetros!$E$20)</f>
        <v>0</v>
      </c>
      <c r="AC971" s="19" t="n">
        <f aca="false">IF(Z971=0,0,MAX(0,MIN(Z971,Parámetros!$G$21)-Parámetros!$F$21)*Parámetros!$E$21)</f>
        <v>0</v>
      </c>
      <c r="AD971" s="19" t="n">
        <f aca="false">IF(Z971=0,0,MAX(0,MIN(Z971,Parámetros!$G$22)-Parámetros!$F$22)*Parámetros!$E$22)</f>
        <v>0</v>
      </c>
      <c r="AE971" s="19" t="n">
        <f aca="false">IF(Z971=0,0,MAX(0,MIN(Z971,Parámetros!$G$23)-Parámetros!$F$23)*Parámetros!$E$23)</f>
        <v>0</v>
      </c>
      <c r="AF971" s="36" t="n">
        <f aca="false">SUM(AA971:AE971)</f>
        <v>0</v>
      </c>
      <c r="AG971" s="45" t="str">
        <f aca="false">IF(AM971&lt;=0,"-",INDEX(TR_TASA,MATCH(AM971,TR_DESDE,1)))</f>
        <v>-</v>
      </c>
      <c r="AH971" s="44" t="n">
        <f aca="false">IF($F971="Cese",1,IF($F971="Activo",INDEX(DIV_N,6),0))</f>
        <v>0</v>
      </c>
      <c r="AI971" s="44" t="n">
        <f aca="false">IF($F971="Cese",5,IF($F971="Activo",INDEX(DIV_HASTA,6),0))</f>
        <v>0</v>
      </c>
      <c r="AJ971" s="19" t="n">
        <f aca="false">IF(OR($F971="Activo",$F971="Cese"),SUMIFS(AV966:AV970,D966:D970,"&lt;="&amp;AI971),0)</f>
        <v>0</v>
      </c>
      <c r="AK971" s="19" t="n">
        <f aca="false">IF(OR($F971="Activo",$F971="Cese"),MAX(0,(AF971-AJ971)/AH971),0)</f>
        <v>0</v>
      </c>
      <c r="AL971" s="19" t="n">
        <f aca="false">IF(OR($F971="Activo",$F971="Cese"),K971+IF(PROY_BON="Sí",0,J971),0)</f>
        <v>0</v>
      </c>
      <c r="AM971" s="19" t="n">
        <f aca="false">IF(AL971&gt;0,MAX(0,X971+AL971-Y971),Z971)</f>
        <v>0</v>
      </c>
      <c r="AN971" s="19" t="n">
        <f aca="false">SUMPRODUCT((AM971&gt;TR_DESDE)*(AM971-TR_DESDE)*TR_INC)</f>
        <v>0</v>
      </c>
      <c r="AO971" s="19" t="n">
        <f aca="false">IF(AL971&gt;0,MAX(0,AN971-IF($F971="Cese",MAX(AF971,AJ971),AF971)),0)</f>
        <v>0</v>
      </c>
      <c r="AP971" s="46" t="n">
        <f aca="false">IF(OR($F971="Activo",$F971="Cese"),ROUND(AK971+AO971,2),0)</f>
        <v>0</v>
      </c>
      <c r="AQ971" s="19" t="n">
        <f aca="false">IF($F971="Cese",MAX(0,AJ971-AN971),0)</f>
        <v>0</v>
      </c>
      <c r="AR971" s="19" t="str">
        <f aca="false">IF($B971="","",IF(COUNTIFS(RP_COD,$B971,'Retenciones Planilla'!$H$6:$H$105,"&lt;&gt;")=0,"",SUMIFS('Retenciones Planilla'!$H$6:$H$105,RP_COD,$B971)))</f>
        <v/>
      </c>
      <c r="AS971" s="19" t="str">
        <f aca="false">IF(AR971="","",AR971-AP971)</f>
        <v/>
      </c>
      <c r="AT971" s="23" t="str">
        <f aca="false">IF($B971="","",IF(NOT(OR($F971="Activo",$F971="Cese")),IF(N(AR971)=0,"—","Revisar: sin vínculo"),IF(AR971="",IF(AP971=0,"No corresponde","Sin dato planilla"),IF(ABS(AS971)&lt;=TOL,"OK",IF(AS971&gt;0,"Retuvo de más","Retuvo de menos")))))</f>
        <v/>
      </c>
      <c r="AU971" s="19" t="n">
        <f aca="false">IF(AND(BASE_RET="Planilla (si existe)",AR971&lt;&gt;""),AR971,AP971)</f>
        <v>0</v>
      </c>
      <c r="AV971" s="19" t="n">
        <f aca="false">AU971+N971</f>
        <v>0</v>
      </c>
    </row>
    <row r="972" customFormat="false" ht="15" hidden="false" customHeight="false" outlineLevel="0" collapsed="false">
      <c r="A972" s="43" t="n">
        <v>81</v>
      </c>
      <c r="B972" s="35" t="str">
        <f aca="false">IF(Trabajadores!$B$86="","",Trabajadores!$B$86)</f>
        <v/>
      </c>
      <c r="C972" s="35" t="str">
        <f aca="false">IF($B972="","",Trabajadores!$D$86)</f>
        <v/>
      </c>
      <c r="D972" s="43" t="n">
        <v>7</v>
      </c>
      <c r="E972" s="23" t="s">
        <v>304</v>
      </c>
      <c r="F972" s="23" t="str">
        <f aca="false">IF($B972="","",IF(OR(7&lt;Trabajadores!$M$86,7&gt;Trabajadores!$N$86),"No vinculado",IF(AND(7=Trabajadores!$N$86,Trabajadores!$O$86="Sí"),"Cese","Activo")))</f>
        <v/>
      </c>
      <c r="G972" s="19" t="n">
        <f aca="false">IF($B972="",0,SUMIFS(Ingresos!$U$6:$U$1505,ING_COD,$B972,ING_CLASE,"ORD"))</f>
        <v>0</v>
      </c>
      <c r="H972" s="19" t="n">
        <f aca="false">IF($B972="",0,SUMIFS(Ingresos!$U$6:$U$1505,ING_COD,$B972,ING_CLASE,"ORD",ING_COMP,"Sí"))</f>
        <v>0</v>
      </c>
      <c r="I972" s="19" t="n">
        <f aca="false">IF($B972="",0,SUMIFS(Ingresos!$U$6:$U$1505,ING_COD,$B972,ING_CLASE,"GRA"))</f>
        <v>0</v>
      </c>
      <c r="J972" s="19" t="n">
        <f aca="false">IF($B972="",0,SUMIFS(Ingresos!$U$6:$U$1505,ING_COD,$B972,ING_CLASE,"BON"))</f>
        <v>0</v>
      </c>
      <c r="K972" s="19" t="n">
        <f aca="false">IF($B972="",0,SUMIFS(Ingresos!$U$6:$U$1505,ING_COD,$B972,ING_CLASE,"EXT"))</f>
        <v>0</v>
      </c>
      <c r="L972" s="19" t="n">
        <f aca="false">IF($B972="",0,SUMIFS(Ingresos!$U$6:$U$1505,ING_COD,$B972,ING_CLASE,"OTO"))</f>
        <v>0</v>
      </c>
      <c r="M972" s="19" t="n">
        <f aca="false">IF($B972="",0,SUMIFS(Ingresos!$U$6:$U$1505,ING_COD,$B972,ING_CLASE,"OTX"))</f>
        <v>0</v>
      </c>
      <c r="N972" s="19" t="n">
        <f aca="false">IF($B972="",0,SUMIFS(Ingresos!$U$6:$U$1505,ING_COD,$B972,ING_CLASE,"RETO"))</f>
        <v>0</v>
      </c>
      <c r="O972" s="19" t="n">
        <f aca="false">IF($B972="",0,SUMIFS(Ingresos!$U$6:$U$1505,ING_COD,$B972,ING_CLASE,"INA"))</f>
        <v>0</v>
      </c>
      <c r="P972" s="19" t="n">
        <f aca="false">G972+I972+J972+K972+L972+M972</f>
        <v>0</v>
      </c>
      <c r="Q972" s="44" t="n">
        <f aca="false">IF($F972="Activo",6,IF($F972="Cese",1,0))</f>
        <v>0</v>
      </c>
      <c r="R972" s="19" t="n">
        <f aca="false">G972*Q972</f>
        <v>0</v>
      </c>
      <c r="S972" s="19" t="n">
        <f aca="false">IF($F972="Activo",SUMIFS(I972:I977,$D972:$D977,"&lt;="&amp;Trabajadores!$N$86)+IF(PROY_BON="Sí",SUMIFS(J972:J977,$D972:$D977,"&lt;="&amp;Trabajadores!$N$86),0),IF($F972="Cese",I972+IF(PROY_BON="Sí",J972,0),0))</f>
        <v>0</v>
      </c>
      <c r="T972" s="19" t="n">
        <f aca="false">IF(OR($F972&lt;&gt;"Activo",Trabajadores!$I$86="No"),0,IF(I977=0,H972*(1+IF(PROY_BON="Sí",Trabajadores!$P$86,0))*Trabajadores!$S$86/6*(Trabajadores!$N$86&gt;=12),0))</f>
        <v>0</v>
      </c>
      <c r="U972" s="19" t="n">
        <f aca="false">IF($F972="Activo",IF(Trabajadores!$J$86="Sí",L972*6,L972),IF($F972="Cese",L972,0))</f>
        <v>0</v>
      </c>
      <c r="V972" s="19" t="n">
        <f aca="false">IF(OR($F972="Activo",$F972="Cese"),M972,0)</f>
        <v>0</v>
      </c>
      <c r="W972" s="19" t="n">
        <f aca="false">IF(OR($F972="Activo",$F972="Cese"),SUM(P966:P971),0)</f>
        <v>0</v>
      </c>
      <c r="X972" s="36" t="n">
        <f aca="false">IF(OR($F972="Activo",$F972="Cese"),R972+S972+T972+U972+V972+W972,0)</f>
        <v>0</v>
      </c>
      <c r="Y972" s="19" t="n">
        <f aca="false">IF(OR($F972="Activo",$F972="Cese"),DED_FIJA,0)</f>
        <v>0</v>
      </c>
      <c r="Z972" s="36" t="n">
        <f aca="false">MAX(0,X972-Y972)</f>
        <v>0</v>
      </c>
      <c r="AA972" s="19" t="n">
        <f aca="false">IF(Z972=0,0,MAX(0,MIN(Z972,Parámetros!$G$19)-Parámetros!$F$19)*Parámetros!$E$19)</f>
        <v>0</v>
      </c>
      <c r="AB972" s="19" t="n">
        <f aca="false">IF(Z972=0,0,MAX(0,MIN(Z972,Parámetros!$G$20)-Parámetros!$F$20)*Parámetros!$E$20)</f>
        <v>0</v>
      </c>
      <c r="AC972" s="19" t="n">
        <f aca="false">IF(Z972=0,0,MAX(0,MIN(Z972,Parámetros!$G$21)-Parámetros!$F$21)*Parámetros!$E$21)</f>
        <v>0</v>
      </c>
      <c r="AD972" s="19" t="n">
        <f aca="false">IF(Z972=0,0,MAX(0,MIN(Z972,Parámetros!$G$22)-Parámetros!$F$22)*Parámetros!$E$22)</f>
        <v>0</v>
      </c>
      <c r="AE972" s="19" t="n">
        <f aca="false">IF(Z972=0,0,MAX(0,MIN(Z972,Parámetros!$G$23)-Parámetros!$F$23)*Parámetros!$E$23)</f>
        <v>0</v>
      </c>
      <c r="AF972" s="36" t="n">
        <f aca="false">SUM(AA972:AE972)</f>
        <v>0</v>
      </c>
      <c r="AG972" s="45" t="str">
        <f aca="false">IF(AM972&lt;=0,"-",INDEX(TR_TASA,MATCH(AM972,TR_DESDE,1)))</f>
        <v>-</v>
      </c>
      <c r="AH972" s="44" t="n">
        <f aca="false">IF($F972="Cese",1,IF($F972="Activo",INDEX(DIV_N,7),0))</f>
        <v>0</v>
      </c>
      <c r="AI972" s="44" t="n">
        <f aca="false">IF($F972="Cese",6,IF($F972="Activo",INDEX(DIV_HASTA,7),0))</f>
        <v>0</v>
      </c>
      <c r="AJ972" s="19" t="n">
        <f aca="false">IF(OR($F972="Activo",$F972="Cese"),SUMIFS(AV966:AV971,D966:D971,"&lt;="&amp;AI972),0)</f>
        <v>0</v>
      </c>
      <c r="AK972" s="19" t="n">
        <f aca="false">IF(OR($F972="Activo",$F972="Cese"),MAX(0,(AF972-AJ972)/AH972),0)</f>
        <v>0</v>
      </c>
      <c r="AL972" s="19" t="n">
        <f aca="false">IF(OR($F972="Activo",$F972="Cese"),K972+IF(PROY_BON="Sí",0,J972),0)</f>
        <v>0</v>
      </c>
      <c r="AM972" s="19" t="n">
        <f aca="false">IF(AL972&gt;0,MAX(0,X972+AL972-Y972),Z972)</f>
        <v>0</v>
      </c>
      <c r="AN972" s="19" t="n">
        <f aca="false">SUMPRODUCT((AM972&gt;TR_DESDE)*(AM972-TR_DESDE)*TR_INC)</f>
        <v>0</v>
      </c>
      <c r="AO972" s="19" t="n">
        <f aca="false">IF(AL972&gt;0,MAX(0,AN972-IF($F972="Cese",MAX(AF972,AJ972),AF972)),0)</f>
        <v>0</v>
      </c>
      <c r="AP972" s="46" t="n">
        <f aca="false">IF(OR($F972="Activo",$F972="Cese"),ROUND(AK972+AO972,2),0)</f>
        <v>0</v>
      </c>
      <c r="AQ972" s="19" t="n">
        <f aca="false">IF($F972="Cese",MAX(0,AJ972-AN972),0)</f>
        <v>0</v>
      </c>
      <c r="AR972" s="19" t="str">
        <f aca="false">IF($B972="","",IF(COUNTIFS(RP_COD,$B972,'Retenciones Planilla'!$I$6:$I$105,"&lt;&gt;")=0,"",SUMIFS('Retenciones Planilla'!$I$6:$I$105,RP_COD,$B972)))</f>
        <v/>
      </c>
      <c r="AS972" s="19" t="str">
        <f aca="false">IF(AR972="","",AR972-AP972)</f>
        <v/>
      </c>
      <c r="AT972" s="23" t="str">
        <f aca="false">IF($B972="","",IF(NOT(OR($F972="Activo",$F972="Cese")),IF(N(AR972)=0,"—","Revisar: sin vínculo"),IF(AR972="",IF(AP972=0,"No corresponde","Sin dato planilla"),IF(ABS(AS972)&lt;=TOL,"OK",IF(AS972&gt;0,"Retuvo de más","Retuvo de menos")))))</f>
        <v/>
      </c>
      <c r="AU972" s="19" t="n">
        <f aca="false">IF(AND(BASE_RET="Planilla (si existe)",AR972&lt;&gt;""),AR972,AP972)</f>
        <v>0</v>
      </c>
      <c r="AV972" s="19" t="n">
        <f aca="false">AU972+N972</f>
        <v>0</v>
      </c>
    </row>
    <row r="973" customFormat="false" ht="15" hidden="false" customHeight="false" outlineLevel="0" collapsed="false">
      <c r="A973" s="43" t="n">
        <v>81</v>
      </c>
      <c r="B973" s="35" t="str">
        <f aca="false">IF(Trabajadores!$B$86="","",Trabajadores!$B$86)</f>
        <v/>
      </c>
      <c r="C973" s="35" t="str">
        <f aca="false">IF($B973="","",Trabajadores!$D$86)</f>
        <v/>
      </c>
      <c r="D973" s="43" t="n">
        <v>8</v>
      </c>
      <c r="E973" s="23" t="s">
        <v>305</v>
      </c>
      <c r="F973" s="23" t="str">
        <f aca="false">IF($B973="","",IF(OR(8&lt;Trabajadores!$M$86,8&gt;Trabajadores!$N$86),"No vinculado",IF(AND(8=Trabajadores!$N$86,Trabajadores!$O$86="Sí"),"Cese","Activo")))</f>
        <v/>
      </c>
      <c r="G973" s="19" t="n">
        <f aca="false">IF($B973="",0,SUMIFS(Ingresos!$V$6:$V$1505,ING_COD,$B973,ING_CLASE,"ORD"))</f>
        <v>0</v>
      </c>
      <c r="H973" s="19" t="n">
        <f aca="false">IF($B973="",0,SUMIFS(Ingresos!$V$6:$V$1505,ING_COD,$B973,ING_CLASE,"ORD",ING_COMP,"Sí"))</f>
        <v>0</v>
      </c>
      <c r="I973" s="19" t="n">
        <f aca="false">IF($B973="",0,SUMIFS(Ingresos!$V$6:$V$1505,ING_COD,$B973,ING_CLASE,"GRA"))</f>
        <v>0</v>
      </c>
      <c r="J973" s="19" t="n">
        <f aca="false">IF($B973="",0,SUMIFS(Ingresos!$V$6:$V$1505,ING_COD,$B973,ING_CLASE,"BON"))</f>
        <v>0</v>
      </c>
      <c r="K973" s="19" t="n">
        <f aca="false">IF($B973="",0,SUMIFS(Ingresos!$V$6:$V$1505,ING_COD,$B973,ING_CLASE,"EXT"))</f>
        <v>0</v>
      </c>
      <c r="L973" s="19" t="n">
        <f aca="false">IF($B973="",0,SUMIFS(Ingresos!$V$6:$V$1505,ING_COD,$B973,ING_CLASE,"OTO"))</f>
        <v>0</v>
      </c>
      <c r="M973" s="19" t="n">
        <f aca="false">IF($B973="",0,SUMIFS(Ingresos!$V$6:$V$1505,ING_COD,$B973,ING_CLASE,"OTX"))</f>
        <v>0</v>
      </c>
      <c r="N973" s="19" t="n">
        <f aca="false">IF($B973="",0,SUMIFS(Ingresos!$V$6:$V$1505,ING_COD,$B973,ING_CLASE,"RETO"))</f>
        <v>0</v>
      </c>
      <c r="O973" s="19" t="n">
        <f aca="false">IF($B973="",0,SUMIFS(Ingresos!$V$6:$V$1505,ING_COD,$B973,ING_CLASE,"INA"))</f>
        <v>0</v>
      </c>
      <c r="P973" s="19" t="n">
        <f aca="false">G973+I973+J973+K973+L973+M973</f>
        <v>0</v>
      </c>
      <c r="Q973" s="44" t="n">
        <f aca="false">IF($F973="Activo",5,IF($F973="Cese",1,0))</f>
        <v>0</v>
      </c>
      <c r="R973" s="19" t="n">
        <f aca="false">G973*Q973</f>
        <v>0</v>
      </c>
      <c r="S973" s="19" t="n">
        <f aca="false">IF($F973="Activo",SUMIFS(I973:I977,$D973:$D977,"&lt;="&amp;Trabajadores!$N$86)+IF(PROY_BON="Sí",SUMIFS(J973:J977,$D973:$D977,"&lt;="&amp;Trabajadores!$N$86),0),IF($F973="Cese",I973+IF(PROY_BON="Sí",J973,0),0))</f>
        <v>0</v>
      </c>
      <c r="T973" s="19" t="n">
        <f aca="false">IF(OR($F973&lt;&gt;"Activo",Trabajadores!$I$86="No"),0,IF(I977=0,H973*(1+IF(PROY_BON="Sí",Trabajadores!$P$86,0))*Trabajadores!$S$86/6*(Trabajadores!$N$86&gt;=12),0))</f>
        <v>0</v>
      </c>
      <c r="U973" s="19" t="n">
        <f aca="false">IF($F973="Activo",IF(Trabajadores!$J$86="Sí",L973*5,L973),IF($F973="Cese",L973,0))</f>
        <v>0</v>
      </c>
      <c r="V973" s="19" t="n">
        <f aca="false">IF(OR($F973="Activo",$F973="Cese"),M973,0)</f>
        <v>0</v>
      </c>
      <c r="W973" s="19" t="n">
        <f aca="false">IF(OR($F973="Activo",$F973="Cese"),SUM(P966:P972),0)</f>
        <v>0</v>
      </c>
      <c r="X973" s="36" t="n">
        <f aca="false">IF(OR($F973="Activo",$F973="Cese"),R973+S973+T973+U973+V973+W973,0)</f>
        <v>0</v>
      </c>
      <c r="Y973" s="19" t="n">
        <f aca="false">IF(OR($F973="Activo",$F973="Cese"),DED_FIJA,0)</f>
        <v>0</v>
      </c>
      <c r="Z973" s="36" t="n">
        <f aca="false">MAX(0,X973-Y973)</f>
        <v>0</v>
      </c>
      <c r="AA973" s="19" t="n">
        <f aca="false">IF(Z973=0,0,MAX(0,MIN(Z973,Parámetros!$G$19)-Parámetros!$F$19)*Parámetros!$E$19)</f>
        <v>0</v>
      </c>
      <c r="AB973" s="19" t="n">
        <f aca="false">IF(Z973=0,0,MAX(0,MIN(Z973,Parámetros!$G$20)-Parámetros!$F$20)*Parámetros!$E$20)</f>
        <v>0</v>
      </c>
      <c r="AC973" s="19" t="n">
        <f aca="false">IF(Z973=0,0,MAX(0,MIN(Z973,Parámetros!$G$21)-Parámetros!$F$21)*Parámetros!$E$21)</f>
        <v>0</v>
      </c>
      <c r="AD973" s="19" t="n">
        <f aca="false">IF(Z973=0,0,MAX(0,MIN(Z973,Parámetros!$G$22)-Parámetros!$F$22)*Parámetros!$E$22)</f>
        <v>0</v>
      </c>
      <c r="AE973" s="19" t="n">
        <f aca="false">IF(Z973=0,0,MAX(0,MIN(Z973,Parámetros!$G$23)-Parámetros!$F$23)*Parámetros!$E$23)</f>
        <v>0</v>
      </c>
      <c r="AF973" s="36" t="n">
        <f aca="false">SUM(AA973:AE973)</f>
        <v>0</v>
      </c>
      <c r="AG973" s="45" t="str">
        <f aca="false">IF(AM973&lt;=0,"-",INDEX(TR_TASA,MATCH(AM973,TR_DESDE,1)))</f>
        <v>-</v>
      </c>
      <c r="AH973" s="44" t="n">
        <f aca="false">IF($F973="Cese",1,IF($F973="Activo",INDEX(DIV_N,8),0))</f>
        <v>0</v>
      </c>
      <c r="AI973" s="44" t="n">
        <f aca="false">IF($F973="Cese",7,IF($F973="Activo",INDEX(DIV_HASTA,8),0))</f>
        <v>0</v>
      </c>
      <c r="AJ973" s="19" t="n">
        <f aca="false">IF(OR($F973="Activo",$F973="Cese"),SUMIFS(AV966:AV972,D966:D972,"&lt;="&amp;AI973),0)</f>
        <v>0</v>
      </c>
      <c r="AK973" s="19" t="n">
        <f aca="false">IF(OR($F973="Activo",$F973="Cese"),MAX(0,(AF973-AJ973)/AH973),0)</f>
        <v>0</v>
      </c>
      <c r="AL973" s="19" t="n">
        <f aca="false">IF(OR($F973="Activo",$F973="Cese"),K973+IF(PROY_BON="Sí",0,J973),0)</f>
        <v>0</v>
      </c>
      <c r="AM973" s="19" t="n">
        <f aca="false">IF(AL973&gt;0,MAX(0,X973+AL973-Y973),Z973)</f>
        <v>0</v>
      </c>
      <c r="AN973" s="19" t="n">
        <f aca="false">SUMPRODUCT((AM973&gt;TR_DESDE)*(AM973-TR_DESDE)*TR_INC)</f>
        <v>0</v>
      </c>
      <c r="AO973" s="19" t="n">
        <f aca="false">IF(AL973&gt;0,MAX(0,AN973-IF($F973="Cese",MAX(AF973,AJ973),AF973)),0)</f>
        <v>0</v>
      </c>
      <c r="AP973" s="46" t="n">
        <f aca="false">IF(OR($F973="Activo",$F973="Cese"),ROUND(AK973+AO973,2),0)</f>
        <v>0</v>
      </c>
      <c r="AQ973" s="19" t="n">
        <f aca="false">IF($F973="Cese",MAX(0,AJ973-AN973),0)</f>
        <v>0</v>
      </c>
      <c r="AR973" s="19" t="str">
        <f aca="false">IF($B973="","",IF(COUNTIFS(RP_COD,$B973,'Retenciones Planilla'!$J$6:$J$105,"&lt;&gt;")=0,"",SUMIFS('Retenciones Planilla'!$J$6:$J$105,RP_COD,$B973)))</f>
        <v/>
      </c>
      <c r="AS973" s="19" t="str">
        <f aca="false">IF(AR973="","",AR973-AP973)</f>
        <v/>
      </c>
      <c r="AT973" s="23" t="str">
        <f aca="false">IF($B973="","",IF(NOT(OR($F973="Activo",$F973="Cese")),IF(N(AR973)=0,"—","Revisar: sin vínculo"),IF(AR973="",IF(AP973=0,"No corresponde","Sin dato planilla"),IF(ABS(AS973)&lt;=TOL,"OK",IF(AS973&gt;0,"Retuvo de más","Retuvo de menos")))))</f>
        <v/>
      </c>
      <c r="AU973" s="19" t="n">
        <f aca="false">IF(AND(BASE_RET="Planilla (si existe)",AR973&lt;&gt;""),AR973,AP973)</f>
        <v>0</v>
      </c>
      <c r="AV973" s="19" t="n">
        <f aca="false">AU973+N973</f>
        <v>0</v>
      </c>
    </row>
    <row r="974" customFormat="false" ht="15" hidden="false" customHeight="false" outlineLevel="0" collapsed="false">
      <c r="A974" s="43" t="n">
        <v>81</v>
      </c>
      <c r="B974" s="35" t="str">
        <f aca="false">IF(Trabajadores!$B$86="","",Trabajadores!$B$86)</f>
        <v/>
      </c>
      <c r="C974" s="35" t="str">
        <f aca="false">IF($B974="","",Trabajadores!$D$86)</f>
        <v/>
      </c>
      <c r="D974" s="43" t="n">
        <v>9</v>
      </c>
      <c r="E974" s="23" t="s">
        <v>306</v>
      </c>
      <c r="F974" s="23" t="str">
        <f aca="false">IF($B974="","",IF(OR(9&lt;Trabajadores!$M$86,9&gt;Trabajadores!$N$86),"No vinculado",IF(AND(9=Trabajadores!$N$86,Trabajadores!$O$86="Sí"),"Cese","Activo")))</f>
        <v/>
      </c>
      <c r="G974" s="19" t="n">
        <f aca="false">IF($B974="",0,SUMIFS(Ingresos!$W$6:$W$1505,ING_COD,$B974,ING_CLASE,"ORD"))</f>
        <v>0</v>
      </c>
      <c r="H974" s="19" t="n">
        <f aca="false">IF($B974="",0,SUMIFS(Ingresos!$W$6:$W$1505,ING_COD,$B974,ING_CLASE,"ORD",ING_COMP,"Sí"))</f>
        <v>0</v>
      </c>
      <c r="I974" s="19" t="n">
        <f aca="false">IF($B974="",0,SUMIFS(Ingresos!$W$6:$W$1505,ING_COD,$B974,ING_CLASE,"GRA"))</f>
        <v>0</v>
      </c>
      <c r="J974" s="19" t="n">
        <f aca="false">IF($B974="",0,SUMIFS(Ingresos!$W$6:$W$1505,ING_COD,$B974,ING_CLASE,"BON"))</f>
        <v>0</v>
      </c>
      <c r="K974" s="19" t="n">
        <f aca="false">IF($B974="",0,SUMIFS(Ingresos!$W$6:$W$1505,ING_COD,$B974,ING_CLASE,"EXT"))</f>
        <v>0</v>
      </c>
      <c r="L974" s="19" t="n">
        <f aca="false">IF($B974="",0,SUMIFS(Ingresos!$W$6:$W$1505,ING_COD,$B974,ING_CLASE,"OTO"))</f>
        <v>0</v>
      </c>
      <c r="M974" s="19" t="n">
        <f aca="false">IF($B974="",0,SUMIFS(Ingresos!$W$6:$W$1505,ING_COD,$B974,ING_CLASE,"OTX"))</f>
        <v>0</v>
      </c>
      <c r="N974" s="19" t="n">
        <f aca="false">IF($B974="",0,SUMIFS(Ingresos!$W$6:$W$1505,ING_COD,$B974,ING_CLASE,"RETO"))</f>
        <v>0</v>
      </c>
      <c r="O974" s="19" t="n">
        <f aca="false">IF($B974="",0,SUMIFS(Ingresos!$W$6:$W$1505,ING_COD,$B974,ING_CLASE,"INA"))</f>
        <v>0</v>
      </c>
      <c r="P974" s="19" t="n">
        <f aca="false">G974+I974+J974+K974+L974+M974</f>
        <v>0</v>
      </c>
      <c r="Q974" s="44" t="n">
        <f aca="false">IF($F974="Activo",4,IF($F974="Cese",1,0))</f>
        <v>0</v>
      </c>
      <c r="R974" s="19" t="n">
        <f aca="false">G974*Q974</f>
        <v>0</v>
      </c>
      <c r="S974" s="19" t="n">
        <f aca="false">IF($F974="Activo",SUMIFS(I974:I977,$D974:$D977,"&lt;="&amp;Trabajadores!$N$86)+IF(PROY_BON="Sí",SUMIFS(J974:J977,$D974:$D977,"&lt;="&amp;Trabajadores!$N$86),0),IF($F974="Cese",I974+IF(PROY_BON="Sí",J974,0),0))</f>
        <v>0</v>
      </c>
      <c r="T974" s="19" t="n">
        <f aca="false">IF(OR($F974&lt;&gt;"Activo",Trabajadores!$I$86="No"),0,IF(I977=0,H974*(1+IF(PROY_BON="Sí",Trabajadores!$P$86,0))*Trabajadores!$S$86/6*(Trabajadores!$N$86&gt;=12),0))</f>
        <v>0</v>
      </c>
      <c r="U974" s="19" t="n">
        <f aca="false">IF($F974="Activo",IF(Trabajadores!$J$86="Sí",L974*4,L974),IF($F974="Cese",L974,0))</f>
        <v>0</v>
      </c>
      <c r="V974" s="19" t="n">
        <f aca="false">IF(OR($F974="Activo",$F974="Cese"),M974,0)</f>
        <v>0</v>
      </c>
      <c r="W974" s="19" t="n">
        <f aca="false">IF(OR($F974="Activo",$F974="Cese"),SUM(P966:P973),0)</f>
        <v>0</v>
      </c>
      <c r="X974" s="36" t="n">
        <f aca="false">IF(OR($F974="Activo",$F974="Cese"),R974+S974+T974+U974+V974+W974,0)</f>
        <v>0</v>
      </c>
      <c r="Y974" s="19" t="n">
        <f aca="false">IF(OR($F974="Activo",$F974="Cese"),DED_FIJA,0)</f>
        <v>0</v>
      </c>
      <c r="Z974" s="36" t="n">
        <f aca="false">MAX(0,X974-Y974)</f>
        <v>0</v>
      </c>
      <c r="AA974" s="19" t="n">
        <f aca="false">IF(Z974=0,0,MAX(0,MIN(Z974,Parámetros!$G$19)-Parámetros!$F$19)*Parámetros!$E$19)</f>
        <v>0</v>
      </c>
      <c r="AB974" s="19" t="n">
        <f aca="false">IF(Z974=0,0,MAX(0,MIN(Z974,Parámetros!$G$20)-Parámetros!$F$20)*Parámetros!$E$20)</f>
        <v>0</v>
      </c>
      <c r="AC974" s="19" t="n">
        <f aca="false">IF(Z974=0,0,MAX(0,MIN(Z974,Parámetros!$G$21)-Parámetros!$F$21)*Parámetros!$E$21)</f>
        <v>0</v>
      </c>
      <c r="AD974" s="19" t="n">
        <f aca="false">IF(Z974=0,0,MAX(0,MIN(Z974,Parámetros!$G$22)-Parámetros!$F$22)*Parámetros!$E$22)</f>
        <v>0</v>
      </c>
      <c r="AE974" s="19" t="n">
        <f aca="false">IF(Z974=0,0,MAX(0,MIN(Z974,Parámetros!$G$23)-Parámetros!$F$23)*Parámetros!$E$23)</f>
        <v>0</v>
      </c>
      <c r="AF974" s="36" t="n">
        <f aca="false">SUM(AA974:AE974)</f>
        <v>0</v>
      </c>
      <c r="AG974" s="45" t="str">
        <f aca="false">IF(AM974&lt;=0,"-",INDEX(TR_TASA,MATCH(AM974,TR_DESDE,1)))</f>
        <v>-</v>
      </c>
      <c r="AH974" s="44" t="n">
        <f aca="false">IF($F974="Cese",1,IF($F974="Activo",INDEX(DIV_N,9),0))</f>
        <v>0</v>
      </c>
      <c r="AI974" s="44" t="n">
        <f aca="false">IF($F974="Cese",8,IF($F974="Activo",INDEX(DIV_HASTA,9),0))</f>
        <v>0</v>
      </c>
      <c r="AJ974" s="19" t="n">
        <f aca="false">IF(OR($F974="Activo",$F974="Cese"),SUMIFS(AV966:AV973,D966:D973,"&lt;="&amp;AI974),0)</f>
        <v>0</v>
      </c>
      <c r="AK974" s="19" t="n">
        <f aca="false">IF(OR($F974="Activo",$F974="Cese"),MAX(0,(AF974-AJ974)/AH974),0)</f>
        <v>0</v>
      </c>
      <c r="AL974" s="19" t="n">
        <f aca="false">IF(OR($F974="Activo",$F974="Cese"),K974+IF(PROY_BON="Sí",0,J974),0)</f>
        <v>0</v>
      </c>
      <c r="AM974" s="19" t="n">
        <f aca="false">IF(AL974&gt;0,MAX(0,X974+AL974-Y974),Z974)</f>
        <v>0</v>
      </c>
      <c r="AN974" s="19" t="n">
        <f aca="false">SUMPRODUCT((AM974&gt;TR_DESDE)*(AM974-TR_DESDE)*TR_INC)</f>
        <v>0</v>
      </c>
      <c r="AO974" s="19" t="n">
        <f aca="false">IF(AL974&gt;0,MAX(0,AN974-IF($F974="Cese",MAX(AF974,AJ974),AF974)),0)</f>
        <v>0</v>
      </c>
      <c r="AP974" s="46" t="n">
        <f aca="false">IF(OR($F974="Activo",$F974="Cese"),ROUND(AK974+AO974,2),0)</f>
        <v>0</v>
      </c>
      <c r="AQ974" s="19" t="n">
        <f aca="false">IF($F974="Cese",MAX(0,AJ974-AN974),0)</f>
        <v>0</v>
      </c>
      <c r="AR974" s="19" t="str">
        <f aca="false">IF($B974="","",IF(COUNTIFS(RP_COD,$B974,'Retenciones Planilla'!$K$6:$K$105,"&lt;&gt;")=0,"",SUMIFS('Retenciones Planilla'!$K$6:$K$105,RP_COD,$B974)))</f>
        <v/>
      </c>
      <c r="AS974" s="19" t="str">
        <f aca="false">IF(AR974="","",AR974-AP974)</f>
        <v/>
      </c>
      <c r="AT974" s="23" t="str">
        <f aca="false">IF($B974="","",IF(NOT(OR($F974="Activo",$F974="Cese")),IF(N(AR974)=0,"—","Revisar: sin vínculo"),IF(AR974="",IF(AP974=0,"No corresponde","Sin dato planilla"),IF(ABS(AS974)&lt;=TOL,"OK",IF(AS974&gt;0,"Retuvo de más","Retuvo de menos")))))</f>
        <v/>
      </c>
      <c r="AU974" s="19" t="n">
        <f aca="false">IF(AND(BASE_RET="Planilla (si existe)",AR974&lt;&gt;""),AR974,AP974)</f>
        <v>0</v>
      </c>
      <c r="AV974" s="19" t="n">
        <f aca="false">AU974+N974</f>
        <v>0</v>
      </c>
    </row>
    <row r="975" customFormat="false" ht="15" hidden="false" customHeight="false" outlineLevel="0" collapsed="false">
      <c r="A975" s="43" t="n">
        <v>81</v>
      </c>
      <c r="B975" s="35" t="str">
        <f aca="false">IF(Trabajadores!$B$86="","",Trabajadores!$B$86)</f>
        <v/>
      </c>
      <c r="C975" s="35" t="str">
        <f aca="false">IF($B975="","",Trabajadores!$D$86)</f>
        <v/>
      </c>
      <c r="D975" s="43" t="n">
        <v>10</v>
      </c>
      <c r="E975" s="23" t="s">
        <v>307</v>
      </c>
      <c r="F975" s="23" t="str">
        <f aca="false">IF($B975="","",IF(OR(10&lt;Trabajadores!$M$86,10&gt;Trabajadores!$N$86),"No vinculado",IF(AND(10=Trabajadores!$N$86,Trabajadores!$O$86="Sí"),"Cese","Activo")))</f>
        <v/>
      </c>
      <c r="G975" s="19" t="n">
        <f aca="false">IF($B975="",0,SUMIFS(Ingresos!$X$6:$X$1505,ING_COD,$B975,ING_CLASE,"ORD"))</f>
        <v>0</v>
      </c>
      <c r="H975" s="19" t="n">
        <f aca="false">IF($B975="",0,SUMIFS(Ingresos!$X$6:$X$1505,ING_COD,$B975,ING_CLASE,"ORD",ING_COMP,"Sí"))</f>
        <v>0</v>
      </c>
      <c r="I975" s="19" t="n">
        <f aca="false">IF($B975="",0,SUMIFS(Ingresos!$X$6:$X$1505,ING_COD,$B975,ING_CLASE,"GRA"))</f>
        <v>0</v>
      </c>
      <c r="J975" s="19" t="n">
        <f aca="false">IF($B975="",0,SUMIFS(Ingresos!$X$6:$X$1505,ING_COD,$B975,ING_CLASE,"BON"))</f>
        <v>0</v>
      </c>
      <c r="K975" s="19" t="n">
        <f aca="false">IF($B975="",0,SUMIFS(Ingresos!$X$6:$X$1505,ING_COD,$B975,ING_CLASE,"EXT"))</f>
        <v>0</v>
      </c>
      <c r="L975" s="19" t="n">
        <f aca="false">IF($B975="",0,SUMIFS(Ingresos!$X$6:$X$1505,ING_COD,$B975,ING_CLASE,"OTO"))</f>
        <v>0</v>
      </c>
      <c r="M975" s="19" t="n">
        <f aca="false">IF($B975="",0,SUMIFS(Ingresos!$X$6:$X$1505,ING_COD,$B975,ING_CLASE,"OTX"))</f>
        <v>0</v>
      </c>
      <c r="N975" s="19" t="n">
        <f aca="false">IF($B975="",0,SUMIFS(Ingresos!$X$6:$X$1505,ING_COD,$B975,ING_CLASE,"RETO"))</f>
        <v>0</v>
      </c>
      <c r="O975" s="19" t="n">
        <f aca="false">IF($B975="",0,SUMIFS(Ingresos!$X$6:$X$1505,ING_COD,$B975,ING_CLASE,"INA"))</f>
        <v>0</v>
      </c>
      <c r="P975" s="19" t="n">
        <f aca="false">G975+I975+J975+K975+L975+M975</f>
        <v>0</v>
      </c>
      <c r="Q975" s="44" t="n">
        <f aca="false">IF($F975="Activo",3,IF($F975="Cese",1,0))</f>
        <v>0</v>
      </c>
      <c r="R975" s="19" t="n">
        <f aca="false">G975*Q975</f>
        <v>0</v>
      </c>
      <c r="S975" s="19" t="n">
        <f aca="false">IF($F975="Activo",SUMIFS(I975:I977,$D975:$D977,"&lt;="&amp;Trabajadores!$N$86)+IF(PROY_BON="Sí",SUMIFS(J975:J977,$D975:$D977,"&lt;="&amp;Trabajadores!$N$86),0),IF($F975="Cese",I975+IF(PROY_BON="Sí",J975,0),0))</f>
        <v>0</v>
      </c>
      <c r="T975" s="19" t="n">
        <f aca="false">IF(OR($F975&lt;&gt;"Activo",Trabajadores!$I$86="No"),0,IF(I977=0,H975*(1+IF(PROY_BON="Sí",Trabajadores!$P$86,0))*Trabajadores!$S$86/6*(Trabajadores!$N$86&gt;=12),0))</f>
        <v>0</v>
      </c>
      <c r="U975" s="19" t="n">
        <f aca="false">IF($F975="Activo",IF(Trabajadores!$J$86="Sí",L975*3,L975),IF($F975="Cese",L975,0))</f>
        <v>0</v>
      </c>
      <c r="V975" s="19" t="n">
        <f aca="false">IF(OR($F975="Activo",$F975="Cese"),M975,0)</f>
        <v>0</v>
      </c>
      <c r="W975" s="19" t="n">
        <f aca="false">IF(OR($F975="Activo",$F975="Cese"),SUM(P966:P974),0)</f>
        <v>0</v>
      </c>
      <c r="X975" s="36" t="n">
        <f aca="false">IF(OR($F975="Activo",$F975="Cese"),R975+S975+T975+U975+V975+W975,0)</f>
        <v>0</v>
      </c>
      <c r="Y975" s="19" t="n">
        <f aca="false">IF(OR($F975="Activo",$F975="Cese"),DED_FIJA,0)</f>
        <v>0</v>
      </c>
      <c r="Z975" s="36" t="n">
        <f aca="false">MAX(0,X975-Y975)</f>
        <v>0</v>
      </c>
      <c r="AA975" s="19" t="n">
        <f aca="false">IF(Z975=0,0,MAX(0,MIN(Z975,Parámetros!$G$19)-Parámetros!$F$19)*Parámetros!$E$19)</f>
        <v>0</v>
      </c>
      <c r="AB975" s="19" t="n">
        <f aca="false">IF(Z975=0,0,MAX(0,MIN(Z975,Parámetros!$G$20)-Parámetros!$F$20)*Parámetros!$E$20)</f>
        <v>0</v>
      </c>
      <c r="AC975" s="19" t="n">
        <f aca="false">IF(Z975=0,0,MAX(0,MIN(Z975,Parámetros!$G$21)-Parámetros!$F$21)*Parámetros!$E$21)</f>
        <v>0</v>
      </c>
      <c r="AD975" s="19" t="n">
        <f aca="false">IF(Z975=0,0,MAX(0,MIN(Z975,Parámetros!$G$22)-Parámetros!$F$22)*Parámetros!$E$22)</f>
        <v>0</v>
      </c>
      <c r="AE975" s="19" t="n">
        <f aca="false">IF(Z975=0,0,MAX(0,MIN(Z975,Parámetros!$G$23)-Parámetros!$F$23)*Parámetros!$E$23)</f>
        <v>0</v>
      </c>
      <c r="AF975" s="36" t="n">
        <f aca="false">SUM(AA975:AE975)</f>
        <v>0</v>
      </c>
      <c r="AG975" s="45" t="str">
        <f aca="false">IF(AM975&lt;=0,"-",INDEX(TR_TASA,MATCH(AM975,TR_DESDE,1)))</f>
        <v>-</v>
      </c>
      <c r="AH975" s="44" t="n">
        <f aca="false">IF($F975="Cese",1,IF($F975="Activo",INDEX(DIV_N,10),0))</f>
        <v>0</v>
      </c>
      <c r="AI975" s="44" t="n">
        <f aca="false">IF($F975="Cese",9,IF($F975="Activo",INDEX(DIV_HASTA,10),0))</f>
        <v>0</v>
      </c>
      <c r="AJ975" s="19" t="n">
        <f aca="false">IF(OR($F975="Activo",$F975="Cese"),SUMIFS(AV966:AV974,D966:D974,"&lt;="&amp;AI975),0)</f>
        <v>0</v>
      </c>
      <c r="AK975" s="19" t="n">
        <f aca="false">IF(OR($F975="Activo",$F975="Cese"),MAX(0,(AF975-AJ975)/AH975),0)</f>
        <v>0</v>
      </c>
      <c r="AL975" s="19" t="n">
        <f aca="false">IF(OR($F975="Activo",$F975="Cese"),K975+IF(PROY_BON="Sí",0,J975),0)</f>
        <v>0</v>
      </c>
      <c r="AM975" s="19" t="n">
        <f aca="false">IF(AL975&gt;0,MAX(0,X975+AL975-Y975),Z975)</f>
        <v>0</v>
      </c>
      <c r="AN975" s="19" t="n">
        <f aca="false">SUMPRODUCT((AM975&gt;TR_DESDE)*(AM975-TR_DESDE)*TR_INC)</f>
        <v>0</v>
      </c>
      <c r="AO975" s="19" t="n">
        <f aca="false">IF(AL975&gt;0,MAX(0,AN975-IF($F975="Cese",MAX(AF975,AJ975),AF975)),0)</f>
        <v>0</v>
      </c>
      <c r="AP975" s="46" t="n">
        <f aca="false">IF(OR($F975="Activo",$F975="Cese"),ROUND(AK975+AO975,2),0)</f>
        <v>0</v>
      </c>
      <c r="AQ975" s="19" t="n">
        <f aca="false">IF($F975="Cese",MAX(0,AJ975-AN975),0)</f>
        <v>0</v>
      </c>
      <c r="AR975" s="19" t="str">
        <f aca="false">IF($B975="","",IF(COUNTIFS(RP_COD,$B975,'Retenciones Planilla'!$L$6:$L$105,"&lt;&gt;")=0,"",SUMIFS('Retenciones Planilla'!$L$6:$L$105,RP_COD,$B975)))</f>
        <v/>
      </c>
      <c r="AS975" s="19" t="str">
        <f aca="false">IF(AR975="","",AR975-AP975)</f>
        <v/>
      </c>
      <c r="AT975" s="23" t="str">
        <f aca="false">IF($B975="","",IF(NOT(OR($F975="Activo",$F975="Cese")),IF(N(AR975)=0,"—","Revisar: sin vínculo"),IF(AR975="",IF(AP975=0,"No corresponde","Sin dato planilla"),IF(ABS(AS975)&lt;=TOL,"OK",IF(AS975&gt;0,"Retuvo de más","Retuvo de menos")))))</f>
        <v/>
      </c>
      <c r="AU975" s="19" t="n">
        <f aca="false">IF(AND(BASE_RET="Planilla (si existe)",AR975&lt;&gt;""),AR975,AP975)</f>
        <v>0</v>
      </c>
      <c r="AV975" s="19" t="n">
        <f aca="false">AU975+N975</f>
        <v>0</v>
      </c>
    </row>
    <row r="976" customFormat="false" ht="15" hidden="false" customHeight="false" outlineLevel="0" collapsed="false">
      <c r="A976" s="43" t="n">
        <v>81</v>
      </c>
      <c r="B976" s="35" t="str">
        <f aca="false">IF(Trabajadores!$B$86="","",Trabajadores!$B$86)</f>
        <v/>
      </c>
      <c r="C976" s="35" t="str">
        <f aca="false">IF($B976="","",Trabajadores!$D$86)</f>
        <v/>
      </c>
      <c r="D976" s="43" t="n">
        <v>11</v>
      </c>
      <c r="E976" s="23" t="s">
        <v>308</v>
      </c>
      <c r="F976" s="23" t="str">
        <f aca="false">IF($B976="","",IF(OR(11&lt;Trabajadores!$M$86,11&gt;Trabajadores!$N$86),"No vinculado",IF(AND(11=Trabajadores!$N$86,Trabajadores!$O$86="Sí"),"Cese","Activo")))</f>
        <v/>
      </c>
      <c r="G976" s="19" t="n">
        <f aca="false">IF($B976="",0,SUMIFS(Ingresos!$Y$6:$Y$1505,ING_COD,$B976,ING_CLASE,"ORD"))</f>
        <v>0</v>
      </c>
      <c r="H976" s="19" t="n">
        <f aca="false">IF($B976="",0,SUMIFS(Ingresos!$Y$6:$Y$1505,ING_COD,$B976,ING_CLASE,"ORD",ING_COMP,"Sí"))</f>
        <v>0</v>
      </c>
      <c r="I976" s="19" t="n">
        <f aca="false">IF($B976="",0,SUMIFS(Ingresos!$Y$6:$Y$1505,ING_COD,$B976,ING_CLASE,"GRA"))</f>
        <v>0</v>
      </c>
      <c r="J976" s="19" t="n">
        <f aca="false">IF($B976="",0,SUMIFS(Ingresos!$Y$6:$Y$1505,ING_COD,$B976,ING_CLASE,"BON"))</f>
        <v>0</v>
      </c>
      <c r="K976" s="19" t="n">
        <f aca="false">IF($B976="",0,SUMIFS(Ingresos!$Y$6:$Y$1505,ING_COD,$B976,ING_CLASE,"EXT"))</f>
        <v>0</v>
      </c>
      <c r="L976" s="19" t="n">
        <f aca="false">IF($B976="",0,SUMIFS(Ingresos!$Y$6:$Y$1505,ING_COD,$B976,ING_CLASE,"OTO"))</f>
        <v>0</v>
      </c>
      <c r="M976" s="19" t="n">
        <f aca="false">IF($B976="",0,SUMIFS(Ingresos!$Y$6:$Y$1505,ING_COD,$B976,ING_CLASE,"OTX"))</f>
        <v>0</v>
      </c>
      <c r="N976" s="19" t="n">
        <f aca="false">IF($B976="",0,SUMIFS(Ingresos!$Y$6:$Y$1505,ING_COD,$B976,ING_CLASE,"RETO"))</f>
        <v>0</v>
      </c>
      <c r="O976" s="19" t="n">
        <f aca="false">IF($B976="",0,SUMIFS(Ingresos!$Y$6:$Y$1505,ING_COD,$B976,ING_CLASE,"INA"))</f>
        <v>0</v>
      </c>
      <c r="P976" s="19" t="n">
        <f aca="false">G976+I976+J976+K976+L976+M976</f>
        <v>0</v>
      </c>
      <c r="Q976" s="44" t="n">
        <f aca="false">IF($F976="Activo",2,IF($F976="Cese",1,0))</f>
        <v>0</v>
      </c>
      <c r="R976" s="19" t="n">
        <f aca="false">G976*Q976</f>
        <v>0</v>
      </c>
      <c r="S976" s="19" t="n">
        <f aca="false">IF($F976="Activo",SUMIFS(I976:I977,$D976:$D977,"&lt;="&amp;Trabajadores!$N$86)+IF(PROY_BON="Sí",SUMIFS(J976:J977,$D976:$D977,"&lt;="&amp;Trabajadores!$N$86),0),IF($F976="Cese",I976+IF(PROY_BON="Sí",J976,0),0))</f>
        <v>0</v>
      </c>
      <c r="T976" s="19" t="n">
        <f aca="false">IF(OR($F976&lt;&gt;"Activo",Trabajadores!$I$86="No"),0,IF(I977=0,H976*(1+IF(PROY_BON="Sí",Trabajadores!$P$86,0))*Trabajadores!$S$86/6*(Trabajadores!$N$86&gt;=12),0))</f>
        <v>0</v>
      </c>
      <c r="U976" s="19" t="n">
        <f aca="false">IF($F976="Activo",IF(Trabajadores!$J$86="Sí",L976*2,L976),IF($F976="Cese",L976,0))</f>
        <v>0</v>
      </c>
      <c r="V976" s="19" t="n">
        <f aca="false">IF(OR($F976="Activo",$F976="Cese"),M976,0)</f>
        <v>0</v>
      </c>
      <c r="W976" s="19" t="n">
        <f aca="false">IF(OR($F976="Activo",$F976="Cese"),SUM(P966:P975),0)</f>
        <v>0</v>
      </c>
      <c r="X976" s="36" t="n">
        <f aca="false">IF(OR($F976="Activo",$F976="Cese"),R976+S976+T976+U976+V976+W976,0)</f>
        <v>0</v>
      </c>
      <c r="Y976" s="19" t="n">
        <f aca="false">IF(OR($F976="Activo",$F976="Cese"),DED_FIJA,0)</f>
        <v>0</v>
      </c>
      <c r="Z976" s="36" t="n">
        <f aca="false">MAX(0,X976-Y976)</f>
        <v>0</v>
      </c>
      <c r="AA976" s="19" t="n">
        <f aca="false">IF(Z976=0,0,MAX(0,MIN(Z976,Parámetros!$G$19)-Parámetros!$F$19)*Parámetros!$E$19)</f>
        <v>0</v>
      </c>
      <c r="AB976" s="19" t="n">
        <f aca="false">IF(Z976=0,0,MAX(0,MIN(Z976,Parámetros!$G$20)-Parámetros!$F$20)*Parámetros!$E$20)</f>
        <v>0</v>
      </c>
      <c r="AC976" s="19" t="n">
        <f aca="false">IF(Z976=0,0,MAX(0,MIN(Z976,Parámetros!$G$21)-Parámetros!$F$21)*Parámetros!$E$21)</f>
        <v>0</v>
      </c>
      <c r="AD976" s="19" t="n">
        <f aca="false">IF(Z976=0,0,MAX(0,MIN(Z976,Parámetros!$G$22)-Parámetros!$F$22)*Parámetros!$E$22)</f>
        <v>0</v>
      </c>
      <c r="AE976" s="19" t="n">
        <f aca="false">IF(Z976=0,0,MAX(0,MIN(Z976,Parámetros!$G$23)-Parámetros!$F$23)*Parámetros!$E$23)</f>
        <v>0</v>
      </c>
      <c r="AF976" s="36" t="n">
        <f aca="false">SUM(AA976:AE976)</f>
        <v>0</v>
      </c>
      <c r="AG976" s="45" t="str">
        <f aca="false">IF(AM976&lt;=0,"-",INDEX(TR_TASA,MATCH(AM976,TR_DESDE,1)))</f>
        <v>-</v>
      </c>
      <c r="AH976" s="44" t="n">
        <f aca="false">IF($F976="Cese",1,IF($F976="Activo",INDEX(DIV_N,11),0))</f>
        <v>0</v>
      </c>
      <c r="AI976" s="44" t="n">
        <f aca="false">IF($F976="Cese",10,IF($F976="Activo",INDEX(DIV_HASTA,11),0))</f>
        <v>0</v>
      </c>
      <c r="AJ976" s="19" t="n">
        <f aca="false">IF(OR($F976="Activo",$F976="Cese"),SUMIFS(AV966:AV975,D966:D975,"&lt;="&amp;AI976),0)</f>
        <v>0</v>
      </c>
      <c r="AK976" s="19" t="n">
        <f aca="false">IF(OR($F976="Activo",$F976="Cese"),MAX(0,(AF976-AJ976)/AH976),0)</f>
        <v>0</v>
      </c>
      <c r="AL976" s="19" t="n">
        <f aca="false">IF(OR($F976="Activo",$F976="Cese"),K976+IF(PROY_BON="Sí",0,J976),0)</f>
        <v>0</v>
      </c>
      <c r="AM976" s="19" t="n">
        <f aca="false">IF(AL976&gt;0,MAX(0,X976+AL976-Y976),Z976)</f>
        <v>0</v>
      </c>
      <c r="AN976" s="19" t="n">
        <f aca="false">SUMPRODUCT((AM976&gt;TR_DESDE)*(AM976-TR_DESDE)*TR_INC)</f>
        <v>0</v>
      </c>
      <c r="AO976" s="19" t="n">
        <f aca="false">IF(AL976&gt;0,MAX(0,AN976-IF($F976="Cese",MAX(AF976,AJ976),AF976)),0)</f>
        <v>0</v>
      </c>
      <c r="AP976" s="46" t="n">
        <f aca="false">IF(OR($F976="Activo",$F976="Cese"),ROUND(AK976+AO976,2),0)</f>
        <v>0</v>
      </c>
      <c r="AQ976" s="19" t="n">
        <f aca="false">IF($F976="Cese",MAX(0,AJ976-AN976),0)</f>
        <v>0</v>
      </c>
      <c r="AR976" s="19" t="str">
        <f aca="false">IF($B976="","",IF(COUNTIFS(RP_COD,$B976,'Retenciones Planilla'!$M$6:$M$105,"&lt;&gt;")=0,"",SUMIFS('Retenciones Planilla'!$M$6:$M$105,RP_COD,$B976)))</f>
        <v/>
      </c>
      <c r="AS976" s="19" t="str">
        <f aca="false">IF(AR976="","",AR976-AP976)</f>
        <v/>
      </c>
      <c r="AT976" s="23" t="str">
        <f aca="false">IF($B976="","",IF(NOT(OR($F976="Activo",$F976="Cese")),IF(N(AR976)=0,"—","Revisar: sin vínculo"),IF(AR976="",IF(AP976=0,"No corresponde","Sin dato planilla"),IF(ABS(AS976)&lt;=TOL,"OK",IF(AS976&gt;0,"Retuvo de más","Retuvo de menos")))))</f>
        <v/>
      </c>
      <c r="AU976" s="19" t="n">
        <f aca="false">IF(AND(BASE_RET="Planilla (si existe)",AR976&lt;&gt;""),AR976,AP976)</f>
        <v>0</v>
      </c>
      <c r="AV976" s="19" t="n">
        <f aca="false">AU976+N976</f>
        <v>0</v>
      </c>
    </row>
    <row r="977" customFormat="false" ht="15" hidden="false" customHeight="false" outlineLevel="0" collapsed="false">
      <c r="A977" s="43" t="n">
        <v>81</v>
      </c>
      <c r="B977" s="35" t="str">
        <f aca="false">IF(Trabajadores!$B$86="","",Trabajadores!$B$86)</f>
        <v/>
      </c>
      <c r="C977" s="35" t="str">
        <f aca="false">IF($B977="","",Trabajadores!$D$86)</f>
        <v/>
      </c>
      <c r="D977" s="43" t="n">
        <v>12</v>
      </c>
      <c r="E977" s="23" t="s">
        <v>309</v>
      </c>
      <c r="F977" s="23" t="str">
        <f aca="false">IF($B977="","",IF(OR(12&lt;Trabajadores!$M$86,12&gt;Trabajadores!$N$86),"No vinculado",IF(AND(12=Trabajadores!$N$86,Trabajadores!$O$86="Sí"),"Cese","Activo")))</f>
        <v/>
      </c>
      <c r="G977" s="19" t="n">
        <f aca="false">IF($B977="",0,SUMIFS(Ingresos!$Z$6:$Z$1505,ING_COD,$B977,ING_CLASE,"ORD"))</f>
        <v>0</v>
      </c>
      <c r="H977" s="19" t="n">
        <f aca="false">IF($B977="",0,SUMIFS(Ingresos!$Z$6:$Z$1505,ING_COD,$B977,ING_CLASE,"ORD",ING_COMP,"Sí"))</f>
        <v>0</v>
      </c>
      <c r="I977" s="19" t="n">
        <f aca="false">IF($B977="",0,SUMIFS(Ingresos!$Z$6:$Z$1505,ING_COD,$B977,ING_CLASE,"GRA"))</f>
        <v>0</v>
      </c>
      <c r="J977" s="19" t="n">
        <f aca="false">IF($B977="",0,SUMIFS(Ingresos!$Z$6:$Z$1505,ING_COD,$B977,ING_CLASE,"BON"))</f>
        <v>0</v>
      </c>
      <c r="K977" s="19" t="n">
        <f aca="false">IF($B977="",0,SUMIFS(Ingresos!$Z$6:$Z$1505,ING_COD,$B977,ING_CLASE,"EXT"))</f>
        <v>0</v>
      </c>
      <c r="L977" s="19" t="n">
        <f aca="false">IF($B977="",0,SUMIFS(Ingresos!$Z$6:$Z$1505,ING_COD,$B977,ING_CLASE,"OTO"))</f>
        <v>0</v>
      </c>
      <c r="M977" s="19" t="n">
        <f aca="false">IF($B977="",0,SUMIFS(Ingresos!$Z$6:$Z$1505,ING_COD,$B977,ING_CLASE,"OTX"))</f>
        <v>0</v>
      </c>
      <c r="N977" s="19" t="n">
        <f aca="false">IF($B977="",0,SUMIFS(Ingresos!$Z$6:$Z$1505,ING_COD,$B977,ING_CLASE,"RETO"))</f>
        <v>0</v>
      </c>
      <c r="O977" s="19" t="n">
        <f aca="false">IF($B977="",0,SUMIFS(Ingresos!$Z$6:$Z$1505,ING_COD,$B977,ING_CLASE,"INA"))</f>
        <v>0</v>
      </c>
      <c r="P977" s="19" t="n">
        <f aca="false">G977+I977+J977+K977+L977+M977</f>
        <v>0</v>
      </c>
      <c r="Q977" s="44" t="n">
        <f aca="false">IF($F977="Activo",1,IF($F977="Cese",1,0))</f>
        <v>0</v>
      </c>
      <c r="R977" s="19" t="n">
        <f aca="false">G977*Q977</f>
        <v>0</v>
      </c>
      <c r="S977" s="19" t="n">
        <f aca="false">IF($F977="Activo",SUMIFS(I977:I977,$D977:$D977,"&lt;="&amp;Trabajadores!$N$86)+IF(PROY_BON="Sí",SUMIFS(J977:J977,$D977:$D977,"&lt;="&amp;Trabajadores!$N$86),0),IF($F977="Cese",I977+IF(PROY_BON="Sí",J977,0),0))</f>
        <v>0</v>
      </c>
      <c r="T977" s="19" t="n">
        <f aca="false">0</f>
        <v>0</v>
      </c>
      <c r="U977" s="19" t="n">
        <f aca="false">IF($F977="Activo",IF(Trabajadores!$J$86="Sí",L977*1,L977),IF($F977="Cese",L977,0))</f>
        <v>0</v>
      </c>
      <c r="V977" s="19" t="n">
        <f aca="false">IF(OR($F977="Activo",$F977="Cese"),M977,0)</f>
        <v>0</v>
      </c>
      <c r="W977" s="19" t="n">
        <f aca="false">IF(OR($F977="Activo",$F977="Cese"),SUM(P966:P976),0)</f>
        <v>0</v>
      </c>
      <c r="X977" s="36" t="n">
        <f aca="false">IF(OR($F977="Activo",$F977="Cese"),R977+S977+T977+U977+V977+W977,0)</f>
        <v>0</v>
      </c>
      <c r="Y977" s="19" t="n">
        <f aca="false">IF(OR($F977="Activo",$F977="Cese"),DED_FIJA,0)</f>
        <v>0</v>
      </c>
      <c r="Z977" s="36" t="n">
        <f aca="false">MAX(0,X977-Y977)</f>
        <v>0</v>
      </c>
      <c r="AA977" s="19" t="n">
        <f aca="false">IF(Z977=0,0,MAX(0,MIN(Z977,Parámetros!$G$19)-Parámetros!$F$19)*Parámetros!$E$19)</f>
        <v>0</v>
      </c>
      <c r="AB977" s="19" t="n">
        <f aca="false">IF(Z977=0,0,MAX(0,MIN(Z977,Parámetros!$G$20)-Parámetros!$F$20)*Parámetros!$E$20)</f>
        <v>0</v>
      </c>
      <c r="AC977" s="19" t="n">
        <f aca="false">IF(Z977=0,0,MAX(0,MIN(Z977,Parámetros!$G$21)-Parámetros!$F$21)*Parámetros!$E$21)</f>
        <v>0</v>
      </c>
      <c r="AD977" s="19" t="n">
        <f aca="false">IF(Z977=0,0,MAX(0,MIN(Z977,Parámetros!$G$22)-Parámetros!$F$22)*Parámetros!$E$22)</f>
        <v>0</v>
      </c>
      <c r="AE977" s="19" t="n">
        <f aca="false">IF(Z977=0,0,MAX(0,MIN(Z977,Parámetros!$G$23)-Parámetros!$F$23)*Parámetros!$E$23)</f>
        <v>0</v>
      </c>
      <c r="AF977" s="36" t="n">
        <f aca="false">SUM(AA977:AE977)</f>
        <v>0</v>
      </c>
      <c r="AG977" s="45" t="str">
        <f aca="false">IF(AM977&lt;=0,"-",INDEX(TR_TASA,MATCH(AM977,TR_DESDE,1)))</f>
        <v>-</v>
      </c>
      <c r="AH977" s="44" t="n">
        <f aca="false">IF($F977="Cese",1,IF($F977="Activo",INDEX(DIV_N,12),0))</f>
        <v>0</v>
      </c>
      <c r="AI977" s="44" t="n">
        <f aca="false">IF($F977="Cese",11,IF($F977="Activo",INDEX(DIV_HASTA,12),0))</f>
        <v>0</v>
      </c>
      <c r="AJ977" s="19" t="n">
        <f aca="false">IF(OR($F977="Activo",$F977="Cese"),SUMIFS(AV966:AV976,D966:D976,"&lt;="&amp;AI977),0)</f>
        <v>0</v>
      </c>
      <c r="AK977" s="19" t="n">
        <f aca="false">IF(OR($F977="Activo",$F977="Cese"),MAX(0,(AF977-AJ977)/AH977),0)</f>
        <v>0</v>
      </c>
      <c r="AL977" s="19" t="n">
        <f aca="false">IF(OR($F977="Activo",$F977="Cese"),K977+IF(PROY_BON="Sí",0,J977),0)</f>
        <v>0</v>
      </c>
      <c r="AM977" s="19" t="n">
        <f aca="false">IF(AL977&gt;0,MAX(0,X977+AL977-Y977),Z977)</f>
        <v>0</v>
      </c>
      <c r="AN977" s="19" t="n">
        <f aca="false">SUMPRODUCT((AM977&gt;TR_DESDE)*(AM977-TR_DESDE)*TR_INC)</f>
        <v>0</v>
      </c>
      <c r="AO977" s="19" t="n">
        <f aca="false">IF(AL977&gt;0,MAX(0,AN977-IF(TRUE(),MAX(AF977,AJ977),AF977)),0)</f>
        <v>0</v>
      </c>
      <c r="AP977" s="46" t="n">
        <f aca="false">IF(OR($F977="Activo",$F977="Cese"),ROUND(AK977+AO977,2),0)</f>
        <v>0</v>
      </c>
      <c r="AQ977" s="19" t="n">
        <f aca="false">IF(OR($F977="Activo",$F977="Cese"),MAX(0,AJ977-AN977),0)</f>
        <v>0</v>
      </c>
      <c r="AR977" s="19" t="str">
        <f aca="false">IF($B977="","",IF(COUNTIFS(RP_COD,$B977,'Retenciones Planilla'!$N$6:$N$105,"&lt;&gt;")=0,"",SUMIFS('Retenciones Planilla'!$N$6:$N$105,RP_COD,$B977)))</f>
        <v/>
      </c>
      <c r="AS977" s="19" t="str">
        <f aca="false">IF(AR977="","",AR977-AP977)</f>
        <v/>
      </c>
      <c r="AT977" s="23" t="str">
        <f aca="false">IF($B977="","",IF(NOT(OR($F977="Activo",$F977="Cese")),IF(N(AR977)=0,"—","Revisar: sin vínculo"),IF(AR977="",IF(AP977=0,"No corresponde","Sin dato planilla"),IF(ABS(AS977)&lt;=TOL,"OK",IF(AS977&gt;0,"Retuvo de más","Retuvo de menos")))))</f>
        <v/>
      </c>
      <c r="AU977" s="19" t="n">
        <f aca="false">IF(AND(BASE_RET="Planilla (si existe)",AR977&lt;&gt;""),AR977,AP977)</f>
        <v>0</v>
      </c>
      <c r="AV977" s="19" t="n">
        <f aca="false">AU977+N977</f>
        <v>0</v>
      </c>
    </row>
    <row r="978" customFormat="false" ht="15" hidden="false" customHeight="false" outlineLevel="0" collapsed="false">
      <c r="A978" s="43" t="n">
        <v>82</v>
      </c>
      <c r="B978" s="35" t="str">
        <f aca="false">IF(Trabajadores!$B$87="","",Trabajadores!$B$87)</f>
        <v/>
      </c>
      <c r="C978" s="35" t="str">
        <f aca="false">IF($B978="","",Trabajadores!$D$87)</f>
        <v/>
      </c>
      <c r="D978" s="43" t="n">
        <v>1</v>
      </c>
      <c r="E978" s="23" t="s">
        <v>298</v>
      </c>
      <c r="F978" s="23" t="str">
        <f aca="false">IF($B978="","",IF(OR(1&lt;Trabajadores!$M$87,1&gt;Trabajadores!$N$87),"No vinculado",IF(AND(1=Trabajadores!$N$87,Trabajadores!$O$87="Sí"),"Cese","Activo")))</f>
        <v/>
      </c>
      <c r="G978" s="19" t="n">
        <f aca="false">IF($B978="",0,SUMIFS(Ingresos!$O$6:$O$1505,ING_COD,$B978,ING_CLASE,"ORD"))</f>
        <v>0</v>
      </c>
      <c r="H978" s="19" t="n">
        <f aca="false">IF($B978="",0,SUMIFS(Ingresos!$O$6:$O$1505,ING_COD,$B978,ING_CLASE,"ORD",ING_COMP,"Sí"))</f>
        <v>0</v>
      </c>
      <c r="I978" s="19" t="n">
        <f aca="false">IF($B978="",0,SUMIFS(Ingresos!$O$6:$O$1505,ING_COD,$B978,ING_CLASE,"GRA"))</f>
        <v>0</v>
      </c>
      <c r="J978" s="19" t="n">
        <f aca="false">IF($B978="",0,SUMIFS(Ingresos!$O$6:$O$1505,ING_COD,$B978,ING_CLASE,"BON"))</f>
        <v>0</v>
      </c>
      <c r="K978" s="19" t="n">
        <f aca="false">IF($B978="",0,SUMIFS(Ingresos!$O$6:$O$1505,ING_COD,$B978,ING_CLASE,"EXT"))</f>
        <v>0</v>
      </c>
      <c r="L978" s="19" t="n">
        <f aca="false">IF($B978="",0,SUMIFS(Ingresos!$O$6:$O$1505,ING_COD,$B978,ING_CLASE,"OTO"))</f>
        <v>0</v>
      </c>
      <c r="M978" s="19" t="n">
        <f aca="false">IF($B978="",0,SUMIFS(Ingresos!$O$6:$O$1505,ING_COD,$B978,ING_CLASE,"OTX"))</f>
        <v>0</v>
      </c>
      <c r="N978" s="19" t="n">
        <f aca="false">IF($B978="",0,SUMIFS(Ingresos!$O$6:$O$1505,ING_COD,$B978,ING_CLASE,"RETO"))</f>
        <v>0</v>
      </c>
      <c r="O978" s="19" t="n">
        <f aca="false">IF($B978="",0,SUMIFS(Ingresos!$O$6:$O$1505,ING_COD,$B978,ING_CLASE,"INA"))</f>
        <v>0</v>
      </c>
      <c r="P978" s="19" t="n">
        <f aca="false">G978+I978+J978+K978+L978+M978</f>
        <v>0</v>
      </c>
      <c r="Q978" s="44" t="n">
        <f aca="false">IF($F978="Activo",12,IF($F978="Cese",1,0))</f>
        <v>0</v>
      </c>
      <c r="R978" s="19" t="n">
        <f aca="false">G978*Q978</f>
        <v>0</v>
      </c>
      <c r="S978" s="19" t="n">
        <f aca="false">IF($F978="Activo",SUMIFS(I978:I989,$D978:$D989,"&lt;="&amp;Trabajadores!$N$87)+IF(PROY_BON="Sí",SUMIFS(J978:J989,$D978:$D989,"&lt;="&amp;Trabajadores!$N$87),0),IF($F978="Cese",I978+IF(PROY_BON="Sí",J978,0),0))</f>
        <v>0</v>
      </c>
      <c r="T978" s="19" t="n">
        <f aca="false">IF(OR($F978&lt;&gt;"Activo",Trabajadores!$I$87="No"),0,IF(I984=0,H978*(1+IF(PROY_BON="Sí",Trabajadores!$P$87,0))*Trabajadores!$R$87/6*(Trabajadores!$N$87&gt;=7),0)+IF(I989=0,H978*(1+IF(PROY_BON="Sí",Trabajadores!$P$87,0))*Trabajadores!$S$87/6*(Trabajadores!$N$87&gt;=12),0))</f>
        <v>0</v>
      </c>
      <c r="U978" s="19" t="n">
        <f aca="false">IF($F978="Activo",IF(Trabajadores!$J$87="Sí",L978*12,L978),IF($F978="Cese",L978,0))</f>
        <v>0</v>
      </c>
      <c r="V978" s="19" t="n">
        <f aca="false">IF(OR($F978="Activo",$F978="Cese"),M978,0)</f>
        <v>0</v>
      </c>
      <c r="W978" s="19" t="n">
        <f aca="false">0</f>
        <v>0</v>
      </c>
      <c r="X978" s="36" t="n">
        <f aca="false">IF(OR($F978="Activo",$F978="Cese"),R978+S978+T978+U978+V978+W978,0)</f>
        <v>0</v>
      </c>
      <c r="Y978" s="19" t="n">
        <f aca="false">IF(OR($F978="Activo",$F978="Cese"),DED_FIJA,0)</f>
        <v>0</v>
      </c>
      <c r="Z978" s="36" t="n">
        <f aca="false">MAX(0,X978-Y978)</f>
        <v>0</v>
      </c>
      <c r="AA978" s="19" t="n">
        <f aca="false">IF(Z978=0,0,MAX(0,MIN(Z978,Parámetros!$G$19)-Parámetros!$F$19)*Parámetros!$E$19)</f>
        <v>0</v>
      </c>
      <c r="AB978" s="19" t="n">
        <f aca="false">IF(Z978=0,0,MAX(0,MIN(Z978,Parámetros!$G$20)-Parámetros!$F$20)*Parámetros!$E$20)</f>
        <v>0</v>
      </c>
      <c r="AC978" s="19" t="n">
        <f aca="false">IF(Z978=0,0,MAX(0,MIN(Z978,Parámetros!$G$21)-Parámetros!$F$21)*Parámetros!$E$21)</f>
        <v>0</v>
      </c>
      <c r="AD978" s="19" t="n">
        <f aca="false">IF(Z978=0,0,MAX(0,MIN(Z978,Parámetros!$G$22)-Parámetros!$F$22)*Parámetros!$E$22)</f>
        <v>0</v>
      </c>
      <c r="AE978" s="19" t="n">
        <f aca="false">IF(Z978=0,0,MAX(0,MIN(Z978,Parámetros!$G$23)-Parámetros!$F$23)*Parámetros!$E$23)</f>
        <v>0</v>
      </c>
      <c r="AF978" s="36" t="n">
        <f aca="false">SUM(AA978:AE978)</f>
        <v>0</v>
      </c>
      <c r="AG978" s="45" t="str">
        <f aca="false">IF(AM978&lt;=0,"-",INDEX(TR_TASA,MATCH(AM978,TR_DESDE,1)))</f>
        <v>-</v>
      </c>
      <c r="AH978" s="44" t="n">
        <f aca="false">IF($F978="Cese",1,IF($F978="Activo",INDEX(DIV_N,1),0))</f>
        <v>0</v>
      </c>
      <c r="AI978" s="44" t="n">
        <f aca="false">IF($F978="Cese",0,IF($F978="Activo",INDEX(DIV_HASTA,1),0))</f>
        <v>0</v>
      </c>
      <c r="AJ978" s="19" t="n">
        <f aca="false">0</f>
        <v>0</v>
      </c>
      <c r="AK978" s="19" t="n">
        <f aca="false">IF(OR($F978="Activo",$F978="Cese"),MAX(0,(AF978-AJ978)/AH978),0)</f>
        <v>0</v>
      </c>
      <c r="AL978" s="19" t="n">
        <f aca="false">IF(OR($F978="Activo",$F978="Cese"),K978+IF(PROY_BON="Sí",0,J978),0)</f>
        <v>0</v>
      </c>
      <c r="AM978" s="19" t="n">
        <f aca="false">IF(AL978&gt;0,MAX(0,X978+AL978-Y978),Z978)</f>
        <v>0</v>
      </c>
      <c r="AN978" s="19" t="n">
        <f aca="false">SUMPRODUCT((AM978&gt;TR_DESDE)*(AM978-TR_DESDE)*TR_INC)</f>
        <v>0</v>
      </c>
      <c r="AO978" s="19" t="n">
        <f aca="false">IF(AL978&gt;0,MAX(0,AN978-IF($F978="Cese",MAX(AF978,AJ978),AF978)),0)</f>
        <v>0</v>
      </c>
      <c r="AP978" s="46" t="n">
        <f aca="false">IF(OR($F978="Activo",$F978="Cese"),ROUND(AK978+AO978,2),0)</f>
        <v>0</v>
      </c>
      <c r="AQ978" s="19" t="n">
        <f aca="false">IF($F978="Cese",MAX(0,AJ978-AN978),0)</f>
        <v>0</v>
      </c>
      <c r="AR978" s="19" t="str">
        <f aca="false">IF($B978="","",IF(COUNTIFS(RP_COD,$B978,'Retenciones Planilla'!$C$6:$C$105,"&lt;&gt;")=0,"",SUMIFS('Retenciones Planilla'!$C$6:$C$105,RP_COD,$B978)))</f>
        <v/>
      </c>
      <c r="AS978" s="19" t="str">
        <f aca="false">IF(AR978="","",AR978-AP978)</f>
        <v/>
      </c>
      <c r="AT978" s="23" t="str">
        <f aca="false">IF($B978="","",IF(NOT(OR($F978="Activo",$F978="Cese")),IF(N(AR978)=0,"—","Revisar: sin vínculo"),IF(AR978="",IF(AP978=0,"No corresponde","Sin dato planilla"),IF(ABS(AS978)&lt;=TOL,"OK",IF(AS978&gt;0,"Retuvo de más","Retuvo de menos")))))</f>
        <v/>
      </c>
      <c r="AU978" s="19" t="n">
        <f aca="false">IF(AND(BASE_RET="Planilla (si existe)",AR978&lt;&gt;""),AR978,AP978)</f>
        <v>0</v>
      </c>
      <c r="AV978" s="19" t="n">
        <f aca="false">AU978+N978</f>
        <v>0</v>
      </c>
    </row>
    <row r="979" customFormat="false" ht="15" hidden="false" customHeight="false" outlineLevel="0" collapsed="false">
      <c r="A979" s="43" t="n">
        <v>82</v>
      </c>
      <c r="B979" s="35" t="str">
        <f aca="false">IF(Trabajadores!$B$87="","",Trabajadores!$B$87)</f>
        <v/>
      </c>
      <c r="C979" s="35" t="str">
        <f aca="false">IF($B979="","",Trabajadores!$D$87)</f>
        <v/>
      </c>
      <c r="D979" s="43" t="n">
        <v>2</v>
      </c>
      <c r="E979" s="23" t="s">
        <v>299</v>
      </c>
      <c r="F979" s="23" t="str">
        <f aca="false">IF($B979="","",IF(OR(2&lt;Trabajadores!$M$87,2&gt;Trabajadores!$N$87),"No vinculado",IF(AND(2=Trabajadores!$N$87,Trabajadores!$O$87="Sí"),"Cese","Activo")))</f>
        <v/>
      </c>
      <c r="G979" s="19" t="n">
        <f aca="false">IF($B979="",0,SUMIFS(Ingresos!$P$6:$P$1505,ING_COD,$B979,ING_CLASE,"ORD"))</f>
        <v>0</v>
      </c>
      <c r="H979" s="19" t="n">
        <f aca="false">IF($B979="",0,SUMIFS(Ingresos!$P$6:$P$1505,ING_COD,$B979,ING_CLASE,"ORD",ING_COMP,"Sí"))</f>
        <v>0</v>
      </c>
      <c r="I979" s="19" t="n">
        <f aca="false">IF($B979="",0,SUMIFS(Ingresos!$P$6:$P$1505,ING_COD,$B979,ING_CLASE,"GRA"))</f>
        <v>0</v>
      </c>
      <c r="J979" s="19" t="n">
        <f aca="false">IF($B979="",0,SUMIFS(Ingresos!$P$6:$P$1505,ING_COD,$B979,ING_CLASE,"BON"))</f>
        <v>0</v>
      </c>
      <c r="K979" s="19" t="n">
        <f aca="false">IF($B979="",0,SUMIFS(Ingresos!$P$6:$P$1505,ING_COD,$B979,ING_CLASE,"EXT"))</f>
        <v>0</v>
      </c>
      <c r="L979" s="19" t="n">
        <f aca="false">IF($B979="",0,SUMIFS(Ingresos!$P$6:$P$1505,ING_COD,$B979,ING_CLASE,"OTO"))</f>
        <v>0</v>
      </c>
      <c r="M979" s="19" t="n">
        <f aca="false">IF($B979="",0,SUMIFS(Ingresos!$P$6:$P$1505,ING_COD,$B979,ING_CLASE,"OTX"))</f>
        <v>0</v>
      </c>
      <c r="N979" s="19" t="n">
        <f aca="false">IF($B979="",0,SUMIFS(Ingresos!$P$6:$P$1505,ING_COD,$B979,ING_CLASE,"RETO"))</f>
        <v>0</v>
      </c>
      <c r="O979" s="19" t="n">
        <f aca="false">IF($B979="",0,SUMIFS(Ingresos!$P$6:$P$1505,ING_COD,$B979,ING_CLASE,"INA"))</f>
        <v>0</v>
      </c>
      <c r="P979" s="19" t="n">
        <f aca="false">G979+I979+J979+K979+L979+M979</f>
        <v>0</v>
      </c>
      <c r="Q979" s="44" t="n">
        <f aca="false">IF($F979="Activo",11,IF($F979="Cese",1,0))</f>
        <v>0</v>
      </c>
      <c r="R979" s="19" t="n">
        <f aca="false">G979*Q979</f>
        <v>0</v>
      </c>
      <c r="S979" s="19" t="n">
        <f aca="false">IF($F979="Activo",SUMIFS(I979:I989,$D979:$D989,"&lt;="&amp;Trabajadores!$N$87)+IF(PROY_BON="Sí",SUMIFS(J979:J989,$D979:$D989,"&lt;="&amp;Trabajadores!$N$87),0),IF($F979="Cese",I979+IF(PROY_BON="Sí",J979,0),0))</f>
        <v>0</v>
      </c>
      <c r="T979" s="19" t="n">
        <f aca="false">IF(OR($F979&lt;&gt;"Activo",Trabajadores!$I$87="No"),0,IF(I984=0,H979*(1+IF(PROY_BON="Sí",Trabajadores!$P$87,0))*Trabajadores!$R$87/6*(Trabajadores!$N$87&gt;=7),0)+IF(I989=0,H979*(1+IF(PROY_BON="Sí",Trabajadores!$P$87,0))*Trabajadores!$S$87/6*(Trabajadores!$N$87&gt;=12),0))</f>
        <v>0</v>
      </c>
      <c r="U979" s="19" t="n">
        <f aca="false">IF($F979="Activo",IF(Trabajadores!$J$87="Sí",L979*11,L979),IF($F979="Cese",L979,0))</f>
        <v>0</v>
      </c>
      <c r="V979" s="19" t="n">
        <f aca="false">IF(OR($F979="Activo",$F979="Cese"),M979,0)</f>
        <v>0</v>
      </c>
      <c r="W979" s="19" t="n">
        <f aca="false">IF(OR($F979="Activo",$F979="Cese"),SUM(P978:P978),0)</f>
        <v>0</v>
      </c>
      <c r="X979" s="36" t="n">
        <f aca="false">IF(OR($F979="Activo",$F979="Cese"),R979+S979+T979+U979+V979+W979,0)</f>
        <v>0</v>
      </c>
      <c r="Y979" s="19" t="n">
        <f aca="false">IF(OR($F979="Activo",$F979="Cese"),DED_FIJA,0)</f>
        <v>0</v>
      </c>
      <c r="Z979" s="36" t="n">
        <f aca="false">MAX(0,X979-Y979)</f>
        <v>0</v>
      </c>
      <c r="AA979" s="19" t="n">
        <f aca="false">IF(Z979=0,0,MAX(0,MIN(Z979,Parámetros!$G$19)-Parámetros!$F$19)*Parámetros!$E$19)</f>
        <v>0</v>
      </c>
      <c r="AB979" s="19" t="n">
        <f aca="false">IF(Z979=0,0,MAX(0,MIN(Z979,Parámetros!$G$20)-Parámetros!$F$20)*Parámetros!$E$20)</f>
        <v>0</v>
      </c>
      <c r="AC979" s="19" t="n">
        <f aca="false">IF(Z979=0,0,MAX(0,MIN(Z979,Parámetros!$G$21)-Parámetros!$F$21)*Parámetros!$E$21)</f>
        <v>0</v>
      </c>
      <c r="AD979" s="19" t="n">
        <f aca="false">IF(Z979=0,0,MAX(0,MIN(Z979,Parámetros!$G$22)-Parámetros!$F$22)*Parámetros!$E$22)</f>
        <v>0</v>
      </c>
      <c r="AE979" s="19" t="n">
        <f aca="false">IF(Z979=0,0,MAX(0,MIN(Z979,Parámetros!$G$23)-Parámetros!$F$23)*Parámetros!$E$23)</f>
        <v>0</v>
      </c>
      <c r="AF979" s="36" t="n">
        <f aca="false">SUM(AA979:AE979)</f>
        <v>0</v>
      </c>
      <c r="AG979" s="45" t="str">
        <f aca="false">IF(AM979&lt;=0,"-",INDEX(TR_TASA,MATCH(AM979,TR_DESDE,1)))</f>
        <v>-</v>
      </c>
      <c r="AH979" s="44" t="n">
        <f aca="false">IF($F979="Cese",1,IF($F979="Activo",INDEX(DIV_N,2),0))</f>
        <v>0</v>
      </c>
      <c r="AI979" s="44" t="n">
        <f aca="false">IF($F979="Cese",1,IF($F979="Activo",INDEX(DIV_HASTA,2),0))</f>
        <v>0</v>
      </c>
      <c r="AJ979" s="19" t="n">
        <f aca="false">IF(OR($F979="Activo",$F979="Cese"),SUMIFS(AV978:AV978,D978:D978,"&lt;="&amp;AI979),0)</f>
        <v>0</v>
      </c>
      <c r="AK979" s="19" t="n">
        <f aca="false">IF(OR($F979="Activo",$F979="Cese"),MAX(0,(AF979-AJ979)/AH979),0)</f>
        <v>0</v>
      </c>
      <c r="AL979" s="19" t="n">
        <f aca="false">IF(OR($F979="Activo",$F979="Cese"),K979+IF(PROY_BON="Sí",0,J979),0)</f>
        <v>0</v>
      </c>
      <c r="AM979" s="19" t="n">
        <f aca="false">IF(AL979&gt;0,MAX(0,X979+AL979-Y979),Z979)</f>
        <v>0</v>
      </c>
      <c r="AN979" s="19" t="n">
        <f aca="false">SUMPRODUCT((AM979&gt;TR_DESDE)*(AM979-TR_DESDE)*TR_INC)</f>
        <v>0</v>
      </c>
      <c r="AO979" s="19" t="n">
        <f aca="false">IF(AL979&gt;0,MAX(0,AN979-IF($F979="Cese",MAX(AF979,AJ979),AF979)),0)</f>
        <v>0</v>
      </c>
      <c r="AP979" s="46" t="n">
        <f aca="false">IF(OR($F979="Activo",$F979="Cese"),ROUND(AK979+AO979,2),0)</f>
        <v>0</v>
      </c>
      <c r="AQ979" s="19" t="n">
        <f aca="false">IF($F979="Cese",MAX(0,AJ979-AN979),0)</f>
        <v>0</v>
      </c>
      <c r="AR979" s="19" t="str">
        <f aca="false">IF($B979="","",IF(COUNTIFS(RP_COD,$B979,'Retenciones Planilla'!$D$6:$D$105,"&lt;&gt;")=0,"",SUMIFS('Retenciones Planilla'!$D$6:$D$105,RP_COD,$B979)))</f>
        <v/>
      </c>
      <c r="AS979" s="19" t="str">
        <f aca="false">IF(AR979="","",AR979-AP979)</f>
        <v/>
      </c>
      <c r="AT979" s="23" t="str">
        <f aca="false">IF($B979="","",IF(NOT(OR($F979="Activo",$F979="Cese")),IF(N(AR979)=0,"—","Revisar: sin vínculo"),IF(AR979="",IF(AP979=0,"No corresponde","Sin dato planilla"),IF(ABS(AS979)&lt;=TOL,"OK",IF(AS979&gt;0,"Retuvo de más","Retuvo de menos")))))</f>
        <v/>
      </c>
      <c r="AU979" s="19" t="n">
        <f aca="false">IF(AND(BASE_RET="Planilla (si existe)",AR979&lt;&gt;""),AR979,AP979)</f>
        <v>0</v>
      </c>
      <c r="AV979" s="19" t="n">
        <f aca="false">AU979+N979</f>
        <v>0</v>
      </c>
    </row>
    <row r="980" customFormat="false" ht="15" hidden="false" customHeight="false" outlineLevel="0" collapsed="false">
      <c r="A980" s="43" t="n">
        <v>82</v>
      </c>
      <c r="B980" s="35" t="str">
        <f aca="false">IF(Trabajadores!$B$87="","",Trabajadores!$B$87)</f>
        <v/>
      </c>
      <c r="C980" s="35" t="str">
        <f aca="false">IF($B980="","",Trabajadores!$D$87)</f>
        <v/>
      </c>
      <c r="D980" s="43" t="n">
        <v>3</v>
      </c>
      <c r="E980" s="23" t="s">
        <v>300</v>
      </c>
      <c r="F980" s="23" t="str">
        <f aca="false">IF($B980="","",IF(OR(3&lt;Trabajadores!$M$87,3&gt;Trabajadores!$N$87),"No vinculado",IF(AND(3=Trabajadores!$N$87,Trabajadores!$O$87="Sí"),"Cese","Activo")))</f>
        <v/>
      </c>
      <c r="G980" s="19" t="n">
        <f aca="false">IF($B980="",0,SUMIFS(Ingresos!$Q$6:$Q$1505,ING_COD,$B980,ING_CLASE,"ORD"))</f>
        <v>0</v>
      </c>
      <c r="H980" s="19" t="n">
        <f aca="false">IF($B980="",0,SUMIFS(Ingresos!$Q$6:$Q$1505,ING_COD,$B980,ING_CLASE,"ORD",ING_COMP,"Sí"))</f>
        <v>0</v>
      </c>
      <c r="I980" s="19" t="n">
        <f aca="false">IF($B980="",0,SUMIFS(Ingresos!$Q$6:$Q$1505,ING_COD,$B980,ING_CLASE,"GRA"))</f>
        <v>0</v>
      </c>
      <c r="J980" s="19" t="n">
        <f aca="false">IF($B980="",0,SUMIFS(Ingresos!$Q$6:$Q$1505,ING_COD,$B980,ING_CLASE,"BON"))</f>
        <v>0</v>
      </c>
      <c r="K980" s="19" t="n">
        <f aca="false">IF($B980="",0,SUMIFS(Ingresos!$Q$6:$Q$1505,ING_COD,$B980,ING_CLASE,"EXT"))</f>
        <v>0</v>
      </c>
      <c r="L980" s="19" t="n">
        <f aca="false">IF($B980="",0,SUMIFS(Ingresos!$Q$6:$Q$1505,ING_COD,$B980,ING_CLASE,"OTO"))</f>
        <v>0</v>
      </c>
      <c r="M980" s="19" t="n">
        <f aca="false">IF($B980="",0,SUMIFS(Ingresos!$Q$6:$Q$1505,ING_COD,$B980,ING_CLASE,"OTX"))</f>
        <v>0</v>
      </c>
      <c r="N980" s="19" t="n">
        <f aca="false">IF($B980="",0,SUMIFS(Ingresos!$Q$6:$Q$1505,ING_COD,$B980,ING_CLASE,"RETO"))</f>
        <v>0</v>
      </c>
      <c r="O980" s="19" t="n">
        <f aca="false">IF($B980="",0,SUMIFS(Ingresos!$Q$6:$Q$1505,ING_COD,$B980,ING_CLASE,"INA"))</f>
        <v>0</v>
      </c>
      <c r="P980" s="19" t="n">
        <f aca="false">G980+I980+J980+K980+L980+M980</f>
        <v>0</v>
      </c>
      <c r="Q980" s="44" t="n">
        <f aca="false">IF($F980="Activo",10,IF($F980="Cese",1,0))</f>
        <v>0</v>
      </c>
      <c r="R980" s="19" t="n">
        <f aca="false">G980*Q980</f>
        <v>0</v>
      </c>
      <c r="S980" s="19" t="n">
        <f aca="false">IF($F980="Activo",SUMIFS(I980:I989,$D980:$D989,"&lt;="&amp;Trabajadores!$N$87)+IF(PROY_BON="Sí",SUMIFS(J980:J989,$D980:$D989,"&lt;="&amp;Trabajadores!$N$87),0),IF($F980="Cese",I980+IF(PROY_BON="Sí",J980,0),0))</f>
        <v>0</v>
      </c>
      <c r="T980" s="19" t="n">
        <f aca="false">IF(OR($F980&lt;&gt;"Activo",Trabajadores!$I$87="No"),0,IF(I984=0,H980*(1+IF(PROY_BON="Sí",Trabajadores!$P$87,0))*Trabajadores!$R$87/6*(Trabajadores!$N$87&gt;=7),0)+IF(I989=0,H980*(1+IF(PROY_BON="Sí",Trabajadores!$P$87,0))*Trabajadores!$S$87/6*(Trabajadores!$N$87&gt;=12),0))</f>
        <v>0</v>
      </c>
      <c r="U980" s="19" t="n">
        <f aca="false">IF($F980="Activo",IF(Trabajadores!$J$87="Sí",L980*10,L980),IF($F980="Cese",L980,0))</f>
        <v>0</v>
      </c>
      <c r="V980" s="19" t="n">
        <f aca="false">IF(OR($F980="Activo",$F980="Cese"),M980,0)</f>
        <v>0</v>
      </c>
      <c r="W980" s="19" t="n">
        <f aca="false">IF(OR($F980="Activo",$F980="Cese"),SUM(P978:P979),0)</f>
        <v>0</v>
      </c>
      <c r="X980" s="36" t="n">
        <f aca="false">IF(OR($F980="Activo",$F980="Cese"),R980+S980+T980+U980+V980+W980,0)</f>
        <v>0</v>
      </c>
      <c r="Y980" s="19" t="n">
        <f aca="false">IF(OR($F980="Activo",$F980="Cese"),DED_FIJA,0)</f>
        <v>0</v>
      </c>
      <c r="Z980" s="36" t="n">
        <f aca="false">MAX(0,X980-Y980)</f>
        <v>0</v>
      </c>
      <c r="AA980" s="19" t="n">
        <f aca="false">IF(Z980=0,0,MAX(0,MIN(Z980,Parámetros!$G$19)-Parámetros!$F$19)*Parámetros!$E$19)</f>
        <v>0</v>
      </c>
      <c r="AB980" s="19" t="n">
        <f aca="false">IF(Z980=0,0,MAX(0,MIN(Z980,Parámetros!$G$20)-Parámetros!$F$20)*Parámetros!$E$20)</f>
        <v>0</v>
      </c>
      <c r="AC980" s="19" t="n">
        <f aca="false">IF(Z980=0,0,MAX(0,MIN(Z980,Parámetros!$G$21)-Parámetros!$F$21)*Parámetros!$E$21)</f>
        <v>0</v>
      </c>
      <c r="AD980" s="19" t="n">
        <f aca="false">IF(Z980=0,0,MAX(0,MIN(Z980,Parámetros!$G$22)-Parámetros!$F$22)*Parámetros!$E$22)</f>
        <v>0</v>
      </c>
      <c r="AE980" s="19" t="n">
        <f aca="false">IF(Z980=0,0,MAX(0,MIN(Z980,Parámetros!$G$23)-Parámetros!$F$23)*Parámetros!$E$23)</f>
        <v>0</v>
      </c>
      <c r="AF980" s="36" t="n">
        <f aca="false">SUM(AA980:AE980)</f>
        <v>0</v>
      </c>
      <c r="AG980" s="45" t="str">
        <f aca="false">IF(AM980&lt;=0,"-",INDEX(TR_TASA,MATCH(AM980,TR_DESDE,1)))</f>
        <v>-</v>
      </c>
      <c r="AH980" s="44" t="n">
        <f aca="false">IF($F980="Cese",1,IF($F980="Activo",INDEX(DIV_N,3),0))</f>
        <v>0</v>
      </c>
      <c r="AI980" s="44" t="n">
        <f aca="false">IF($F980="Cese",2,IF($F980="Activo",INDEX(DIV_HASTA,3),0))</f>
        <v>0</v>
      </c>
      <c r="AJ980" s="19" t="n">
        <f aca="false">IF(OR($F980="Activo",$F980="Cese"),SUMIFS(AV978:AV979,D978:D979,"&lt;="&amp;AI980),0)</f>
        <v>0</v>
      </c>
      <c r="AK980" s="19" t="n">
        <f aca="false">IF(OR($F980="Activo",$F980="Cese"),MAX(0,(AF980-AJ980)/AH980),0)</f>
        <v>0</v>
      </c>
      <c r="AL980" s="19" t="n">
        <f aca="false">IF(OR($F980="Activo",$F980="Cese"),K980+IF(PROY_BON="Sí",0,J980),0)</f>
        <v>0</v>
      </c>
      <c r="AM980" s="19" t="n">
        <f aca="false">IF(AL980&gt;0,MAX(0,X980+AL980-Y980),Z980)</f>
        <v>0</v>
      </c>
      <c r="AN980" s="19" t="n">
        <f aca="false">SUMPRODUCT((AM980&gt;TR_DESDE)*(AM980-TR_DESDE)*TR_INC)</f>
        <v>0</v>
      </c>
      <c r="AO980" s="19" t="n">
        <f aca="false">IF(AL980&gt;0,MAX(0,AN980-IF($F980="Cese",MAX(AF980,AJ980),AF980)),0)</f>
        <v>0</v>
      </c>
      <c r="AP980" s="46" t="n">
        <f aca="false">IF(OR($F980="Activo",$F980="Cese"),ROUND(AK980+AO980,2),0)</f>
        <v>0</v>
      </c>
      <c r="AQ980" s="19" t="n">
        <f aca="false">IF($F980="Cese",MAX(0,AJ980-AN980),0)</f>
        <v>0</v>
      </c>
      <c r="AR980" s="19" t="str">
        <f aca="false">IF($B980="","",IF(COUNTIFS(RP_COD,$B980,'Retenciones Planilla'!$E$6:$E$105,"&lt;&gt;")=0,"",SUMIFS('Retenciones Planilla'!$E$6:$E$105,RP_COD,$B980)))</f>
        <v/>
      </c>
      <c r="AS980" s="19" t="str">
        <f aca="false">IF(AR980="","",AR980-AP980)</f>
        <v/>
      </c>
      <c r="AT980" s="23" t="str">
        <f aca="false">IF($B980="","",IF(NOT(OR($F980="Activo",$F980="Cese")),IF(N(AR980)=0,"—","Revisar: sin vínculo"),IF(AR980="",IF(AP980=0,"No corresponde","Sin dato planilla"),IF(ABS(AS980)&lt;=TOL,"OK",IF(AS980&gt;0,"Retuvo de más","Retuvo de menos")))))</f>
        <v/>
      </c>
      <c r="AU980" s="19" t="n">
        <f aca="false">IF(AND(BASE_RET="Planilla (si existe)",AR980&lt;&gt;""),AR980,AP980)</f>
        <v>0</v>
      </c>
      <c r="AV980" s="19" t="n">
        <f aca="false">AU980+N980</f>
        <v>0</v>
      </c>
    </row>
    <row r="981" customFormat="false" ht="15" hidden="false" customHeight="false" outlineLevel="0" collapsed="false">
      <c r="A981" s="43" t="n">
        <v>82</v>
      </c>
      <c r="B981" s="35" t="str">
        <f aca="false">IF(Trabajadores!$B$87="","",Trabajadores!$B$87)</f>
        <v/>
      </c>
      <c r="C981" s="35" t="str">
        <f aca="false">IF($B981="","",Trabajadores!$D$87)</f>
        <v/>
      </c>
      <c r="D981" s="43" t="n">
        <v>4</v>
      </c>
      <c r="E981" s="23" t="s">
        <v>301</v>
      </c>
      <c r="F981" s="23" t="str">
        <f aca="false">IF($B981="","",IF(OR(4&lt;Trabajadores!$M$87,4&gt;Trabajadores!$N$87),"No vinculado",IF(AND(4=Trabajadores!$N$87,Trabajadores!$O$87="Sí"),"Cese","Activo")))</f>
        <v/>
      </c>
      <c r="G981" s="19" t="n">
        <f aca="false">IF($B981="",0,SUMIFS(Ingresos!$R$6:$R$1505,ING_COD,$B981,ING_CLASE,"ORD"))</f>
        <v>0</v>
      </c>
      <c r="H981" s="19" t="n">
        <f aca="false">IF($B981="",0,SUMIFS(Ingresos!$R$6:$R$1505,ING_COD,$B981,ING_CLASE,"ORD",ING_COMP,"Sí"))</f>
        <v>0</v>
      </c>
      <c r="I981" s="19" t="n">
        <f aca="false">IF($B981="",0,SUMIFS(Ingresos!$R$6:$R$1505,ING_COD,$B981,ING_CLASE,"GRA"))</f>
        <v>0</v>
      </c>
      <c r="J981" s="19" t="n">
        <f aca="false">IF($B981="",0,SUMIFS(Ingresos!$R$6:$R$1505,ING_COD,$B981,ING_CLASE,"BON"))</f>
        <v>0</v>
      </c>
      <c r="K981" s="19" t="n">
        <f aca="false">IF($B981="",0,SUMIFS(Ingresos!$R$6:$R$1505,ING_COD,$B981,ING_CLASE,"EXT"))</f>
        <v>0</v>
      </c>
      <c r="L981" s="19" t="n">
        <f aca="false">IF($B981="",0,SUMIFS(Ingresos!$R$6:$R$1505,ING_COD,$B981,ING_CLASE,"OTO"))</f>
        <v>0</v>
      </c>
      <c r="M981" s="19" t="n">
        <f aca="false">IF($B981="",0,SUMIFS(Ingresos!$R$6:$R$1505,ING_COD,$B981,ING_CLASE,"OTX"))</f>
        <v>0</v>
      </c>
      <c r="N981" s="19" t="n">
        <f aca="false">IF($B981="",0,SUMIFS(Ingresos!$R$6:$R$1505,ING_COD,$B981,ING_CLASE,"RETO"))</f>
        <v>0</v>
      </c>
      <c r="O981" s="19" t="n">
        <f aca="false">IF($B981="",0,SUMIFS(Ingresos!$R$6:$R$1505,ING_COD,$B981,ING_CLASE,"INA"))</f>
        <v>0</v>
      </c>
      <c r="P981" s="19" t="n">
        <f aca="false">G981+I981+J981+K981+L981+M981</f>
        <v>0</v>
      </c>
      <c r="Q981" s="44" t="n">
        <f aca="false">IF($F981="Activo",9,IF($F981="Cese",1,0))</f>
        <v>0</v>
      </c>
      <c r="R981" s="19" t="n">
        <f aca="false">G981*Q981</f>
        <v>0</v>
      </c>
      <c r="S981" s="19" t="n">
        <f aca="false">IF($F981="Activo",SUMIFS(I981:I989,$D981:$D989,"&lt;="&amp;Trabajadores!$N$87)+IF(PROY_BON="Sí",SUMIFS(J981:J989,$D981:$D989,"&lt;="&amp;Trabajadores!$N$87),0),IF($F981="Cese",I981+IF(PROY_BON="Sí",J981,0),0))</f>
        <v>0</v>
      </c>
      <c r="T981" s="19" t="n">
        <f aca="false">IF(OR($F981&lt;&gt;"Activo",Trabajadores!$I$87="No"),0,IF(I984=0,H981*(1+IF(PROY_BON="Sí",Trabajadores!$P$87,0))*Trabajadores!$R$87/6*(Trabajadores!$N$87&gt;=7),0)+IF(I989=0,H981*(1+IF(PROY_BON="Sí",Trabajadores!$P$87,0))*Trabajadores!$S$87/6*(Trabajadores!$N$87&gt;=12),0))</f>
        <v>0</v>
      </c>
      <c r="U981" s="19" t="n">
        <f aca="false">IF($F981="Activo",IF(Trabajadores!$J$87="Sí",L981*9,L981),IF($F981="Cese",L981,0))</f>
        <v>0</v>
      </c>
      <c r="V981" s="19" t="n">
        <f aca="false">IF(OR($F981="Activo",$F981="Cese"),M981,0)</f>
        <v>0</v>
      </c>
      <c r="W981" s="19" t="n">
        <f aca="false">IF(OR($F981="Activo",$F981="Cese"),SUM(P978:P980),0)</f>
        <v>0</v>
      </c>
      <c r="X981" s="36" t="n">
        <f aca="false">IF(OR($F981="Activo",$F981="Cese"),R981+S981+T981+U981+V981+W981,0)</f>
        <v>0</v>
      </c>
      <c r="Y981" s="19" t="n">
        <f aca="false">IF(OR($F981="Activo",$F981="Cese"),DED_FIJA,0)</f>
        <v>0</v>
      </c>
      <c r="Z981" s="36" t="n">
        <f aca="false">MAX(0,X981-Y981)</f>
        <v>0</v>
      </c>
      <c r="AA981" s="19" t="n">
        <f aca="false">IF(Z981=0,0,MAX(0,MIN(Z981,Parámetros!$G$19)-Parámetros!$F$19)*Parámetros!$E$19)</f>
        <v>0</v>
      </c>
      <c r="AB981" s="19" t="n">
        <f aca="false">IF(Z981=0,0,MAX(0,MIN(Z981,Parámetros!$G$20)-Parámetros!$F$20)*Parámetros!$E$20)</f>
        <v>0</v>
      </c>
      <c r="AC981" s="19" t="n">
        <f aca="false">IF(Z981=0,0,MAX(0,MIN(Z981,Parámetros!$G$21)-Parámetros!$F$21)*Parámetros!$E$21)</f>
        <v>0</v>
      </c>
      <c r="AD981" s="19" t="n">
        <f aca="false">IF(Z981=0,0,MAX(0,MIN(Z981,Parámetros!$G$22)-Parámetros!$F$22)*Parámetros!$E$22)</f>
        <v>0</v>
      </c>
      <c r="AE981" s="19" t="n">
        <f aca="false">IF(Z981=0,0,MAX(0,MIN(Z981,Parámetros!$G$23)-Parámetros!$F$23)*Parámetros!$E$23)</f>
        <v>0</v>
      </c>
      <c r="AF981" s="36" t="n">
        <f aca="false">SUM(AA981:AE981)</f>
        <v>0</v>
      </c>
      <c r="AG981" s="45" t="str">
        <f aca="false">IF(AM981&lt;=0,"-",INDEX(TR_TASA,MATCH(AM981,TR_DESDE,1)))</f>
        <v>-</v>
      </c>
      <c r="AH981" s="44" t="n">
        <f aca="false">IF($F981="Cese",1,IF($F981="Activo",INDEX(DIV_N,4),0))</f>
        <v>0</v>
      </c>
      <c r="AI981" s="44" t="n">
        <f aca="false">IF($F981="Cese",3,IF($F981="Activo",INDEX(DIV_HASTA,4),0))</f>
        <v>0</v>
      </c>
      <c r="AJ981" s="19" t="n">
        <f aca="false">IF(OR($F981="Activo",$F981="Cese"),SUMIFS(AV978:AV980,D978:D980,"&lt;="&amp;AI981),0)</f>
        <v>0</v>
      </c>
      <c r="AK981" s="19" t="n">
        <f aca="false">IF(OR($F981="Activo",$F981="Cese"),MAX(0,(AF981-AJ981)/AH981),0)</f>
        <v>0</v>
      </c>
      <c r="AL981" s="19" t="n">
        <f aca="false">IF(OR($F981="Activo",$F981="Cese"),K981+IF(PROY_BON="Sí",0,J981),0)</f>
        <v>0</v>
      </c>
      <c r="AM981" s="19" t="n">
        <f aca="false">IF(AL981&gt;0,MAX(0,X981+AL981-Y981),Z981)</f>
        <v>0</v>
      </c>
      <c r="AN981" s="19" t="n">
        <f aca="false">SUMPRODUCT((AM981&gt;TR_DESDE)*(AM981-TR_DESDE)*TR_INC)</f>
        <v>0</v>
      </c>
      <c r="AO981" s="19" t="n">
        <f aca="false">IF(AL981&gt;0,MAX(0,AN981-IF($F981="Cese",MAX(AF981,AJ981),AF981)),0)</f>
        <v>0</v>
      </c>
      <c r="AP981" s="46" t="n">
        <f aca="false">IF(OR($F981="Activo",$F981="Cese"),ROUND(AK981+AO981,2),0)</f>
        <v>0</v>
      </c>
      <c r="AQ981" s="19" t="n">
        <f aca="false">IF($F981="Cese",MAX(0,AJ981-AN981),0)</f>
        <v>0</v>
      </c>
      <c r="AR981" s="19" t="str">
        <f aca="false">IF($B981="","",IF(COUNTIFS(RP_COD,$B981,'Retenciones Planilla'!$F$6:$F$105,"&lt;&gt;")=0,"",SUMIFS('Retenciones Planilla'!$F$6:$F$105,RP_COD,$B981)))</f>
        <v/>
      </c>
      <c r="AS981" s="19" t="str">
        <f aca="false">IF(AR981="","",AR981-AP981)</f>
        <v/>
      </c>
      <c r="AT981" s="23" t="str">
        <f aca="false">IF($B981="","",IF(NOT(OR($F981="Activo",$F981="Cese")),IF(N(AR981)=0,"—","Revisar: sin vínculo"),IF(AR981="",IF(AP981=0,"No corresponde","Sin dato planilla"),IF(ABS(AS981)&lt;=TOL,"OK",IF(AS981&gt;0,"Retuvo de más","Retuvo de menos")))))</f>
        <v/>
      </c>
      <c r="AU981" s="19" t="n">
        <f aca="false">IF(AND(BASE_RET="Planilla (si existe)",AR981&lt;&gt;""),AR981,AP981)</f>
        <v>0</v>
      </c>
      <c r="AV981" s="19" t="n">
        <f aca="false">AU981+N981</f>
        <v>0</v>
      </c>
    </row>
    <row r="982" customFormat="false" ht="15" hidden="false" customHeight="false" outlineLevel="0" collapsed="false">
      <c r="A982" s="43" t="n">
        <v>82</v>
      </c>
      <c r="B982" s="35" t="str">
        <f aca="false">IF(Trabajadores!$B$87="","",Trabajadores!$B$87)</f>
        <v/>
      </c>
      <c r="C982" s="35" t="str">
        <f aca="false">IF($B982="","",Trabajadores!$D$87)</f>
        <v/>
      </c>
      <c r="D982" s="43" t="n">
        <v>5</v>
      </c>
      <c r="E982" s="23" t="s">
        <v>302</v>
      </c>
      <c r="F982" s="23" t="str">
        <f aca="false">IF($B982="","",IF(OR(5&lt;Trabajadores!$M$87,5&gt;Trabajadores!$N$87),"No vinculado",IF(AND(5=Trabajadores!$N$87,Trabajadores!$O$87="Sí"),"Cese","Activo")))</f>
        <v/>
      </c>
      <c r="G982" s="19" t="n">
        <f aca="false">IF($B982="",0,SUMIFS(Ingresos!$S$6:$S$1505,ING_COD,$B982,ING_CLASE,"ORD"))</f>
        <v>0</v>
      </c>
      <c r="H982" s="19" t="n">
        <f aca="false">IF($B982="",0,SUMIFS(Ingresos!$S$6:$S$1505,ING_COD,$B982,ING_CLASE,"ORD",ING_COMP,"Sí"))</f>
        <v>0</v>
      </c>
      <c r="I982" s="19" t="n">
        <f aca="false">IF($B982="",0,SUMIFS(Ingresos!$S$6:$S$1505,ING_COD,$B982,ING_CLASE,"GRA"))</f>
        <v>0</v>
      </c>
      <c r="J982" s="19" t="n">
        <f aca="false">IF($B982="",0,SUMIFS(Ingresos!$S$6:$S$1505,ING_COD,$B982,ING_CLASE,"BON"))</f>
        <v>0</v>
      </c>
      <c r="K982" s="19" t="n">
        <f aca="false">IF($B982="",0,SUMIFS(Ingresos!$S$6:$S$1505,ING_COD,$B982,ING_CLASE,"EXT"))</f>
        <v>0</v>
      </c>
      <c r="L982" s="19" t="n">
        <f aca="false">IF($B982="",0,SUMIFS(Ingresos!$S$6:$S$1505,ING_COD,$B982,ING_CLASE,"OTO"))</f>
        <v>0</v>
      </c>
      <c r="M982" s="19" t="n">
        <f aca="false">IF($B982="",0,SUMIFS(Ingresos!$S$6:$S$1505,ING_COD,$B982,ING_CLASE,"OTX"))</f>
        <v>0</v>
      </c>
      <c r="N982" s="19" t="n">
        <f aca="false">IF($B982="",0,SUMIFS(Ingresos!$S$6:$S$1505,ING_COD,$B982,ING_CLASE,"RETO"))</f>
        <v>0</v>
      </c>
      <c r="O982" s="19" t="n">
        <f aca="false">IF($B982="",0,SUMIFS(Ingresos!$S$6:$S$1505,ING_COD,$B982,ING_CLASE,"INA"))</f>
        <v>0</v>
      </c>
      <c r="P982" s="19" t="n">
        <f aca="false">G982+I982+J982+K982+L982+M982</f>
        <v>0</v>
      </c>
      <c r="Q982" s="44" t="n">
        <f aca="false">IF($F982="Activo",8,IF($F982="Cese",1,0))</f>
        <v>0</v>
      </c>
      <c r="R982" s="19" t="n">
        <f aca="false">G982*Q982</f>
        <v>0</v>
      </c>
      <c r="S982" s="19" t="n">
        <f aca="false">IF($F982="Activo",SUMIFS(I982:I989,$D982:$D989,"&lt;="&amp;Trabajadores!$N$87)+IF(PROY_BON="Sí",SUMIFS(J982:J989,$D982:$D989,"&lt;="&amp;Trabajadores!$N$87),0),IF($F982="Cese",I982+IF(PROY_BON="Sí",J982,0),0))</f>
        <v>0</v>
      </c>
      <c r="T982" s="19" t="n">
        <f aca="false">IF(OR($F982&lt;&gt;"Activo",Trabajadores!$I$87="No"),0,IF(I984=0,H982*(1+IF(PROY_BON="Sí",Trabajadores!$P$87,0))*Trabajadores!$R$87/6*(Trabajadores!$N$87&gt;=7),0)+IF(I989=0,H982*(1+IF(PROY_BON="Sí",Trabajadores!$P$87,0))*Trabajadores!$S$87/6*(Trabajadores!$N$87&gt;=12),0))</f>
        <v>0</v>
      </c>
      <c r="U982" s="19" t="n">
        <f aca="false">IF($F982="Activo",IF(Trabajadores!$J$87="Sí",L982*8,L982),IF($F982="Cese",L982,0))</f>
        <v>0</v>
      </c>
      <c r="V982" s="19" t="n">
        <f aca="false">IF(OR($F982="Activo",$F982="Cese"),M982,0)</f>
        <v>0</v>
      </c>
      <c r="W982" s="19" t="n">
        <f aca="false">IF(OR($F982="Activo",$F982="Cese"),SUM(P978:P981),0)</f>
        <v>0</v>
      </c>
      <c r="X982" s="36" t="n">
        <f aca="false">IF(OR($F982="Activo",$F982="Cese"),R982+S982+T982+U982+V982+W982,0)</f>
        <v>0</v>
      </c>
      <c r="Y982" s="19" t="n">
        <f aca="false">IF(OR($F982="Activo",$F982="Cese"),DED_FIJA,0)</f>
        <v>0</v>
      </c>
      <c r="Z982" s="36" t="n">
        <f aca="false">MAX(0,X982-Y982)</f>
        <v>0</v>
      </c>
      <c r="AA982" s="19" t="n">
        <f aca="false">IF(Z982=0,0,MAX(0,MIN(Z982,Parámetros!$G$19)-Parámetros!$F$19)*Parámetros!$E$19)</f>
        <v>0</v>
      </c>
      <c r="AB982" s="19" t="n">
        <f aca="false">IF(Z982=0,0,MAX(0,MIN(Z982,Parámetros!$G$20)-Parámetros!$F$20)*Parámetros!$E$20)</f>
        <v>0</v>
      </c>
      <c r="AC982" s="19" t="n">
        <f aca="false">IF(Z982=0,0,MAX(0,MIN(Z982,Parámetros!$G$21)-Parámetros!$F$21)*Parámetros!$E$21)</f>
        <v>0</v>
      </c>
      <c r="AD982" s="19" t="n">
        <f aca="false">IF(Z982=0,0,MAX(0,MIN(Z982,Parámetros!$G$22)-Parámetros!$F$22)*Parámetros!$E$22)</f>
        <v>0</v>
      </c>
      <c r="AE982" s="19" t="n">
        <f aca="false">IF(Z982=0,0,MAX(0,MIN(Z982,Parámetros!$G$23)-Parámetros!$F$23)*Parámetros!$E$23)</f>
        <v>0</v>
      </c>
      <c r="AF982" s="36" t="n">
        <f aca="false">SUM(AA982:AE982)</f>
        <v>0</v>
      </c>
      <c r="AG982" s="45" t="str">
        <f aca="false">IF(AM982&lt;=0,"-",INDEX(TR_TASA,MATCH(AM982,TR_DESDE,1)))</f>
        <v>-</v>
      </c>
      <c r="AH982" s="44" t="n">
        <f aca="false">IF($F982="Cese",1,IF($F982="Activo",INDEX(DIV_N,5),0))</f>
        <v>0</v>
      </c>
      <c r="AI982" s="44" t="n">
        <f aca="false">IF($F982="Cese",4,IF($F982="Activo",INDEX(DIV_HASTA,5),0))</f>
        <v>0</v>
      </c>
      <c r="AJ982" s="19" t="n">
        <f aca="false">IF(OR($F982="Activo",$F982="Cese"),SUMIFS(AV978:AV981,D978:D981,"&lt;="&amp;AI982),0)</f>
        <v>0</v>
      </c>
      <c r="AK982" s="19" t="n">
        <f aca="false">IF(OR($F982="Activo",$F982="Cese"),MAX(0,(AF982-AJ982)/AH982),0)</f>
        <v>0</v>
      </c>
      <c r="AL982" s="19" t="n">
        <f aca="false">IF(OR($F982="Activo",$F982="Cese"),K982+IF(PROY_BON="Sí",0,J982),0)</f>
        <v>0</v>
      </c>
      <c r="AM982" s="19" t="n">
        <f aca="false">IF(AL982&gt;0,MAX(0,X982+AL982-Y982),Z982)</f>
        <v>0</v>
      </c>
      <c r="AN982" s="19" t="n">
        <f aca="false">SUMPRODUCT((AM982&gt;TR_DESDE)*(AM982-TR_DESDE)*TR_INC)</f>
        <v>0</v>
      </c>
      <c r="AO982" s="19" t="n">
        <f aca="false">IF(AL982&gt;0,MAX(0,AN982-IF($F982="Cese",MAX(AF982,AJ982),AF982)),0)</f>
        <v>0</v>
      </c>
      <c r="AP982" s="46" t="n">
        <f aca="false">IF(OR($F982="Activo",$F982="Cese"),ROUND(AK982+AO982,2),0)</f>
        <v>0</v>
      </c>
      <c r="AQ982" s="19" t="n">
        <f aca="false">IF($F982="Cese",MAX(0,AJ982-AN982),0)</f>
        <v>0</v>
      </c>
      <c r="AR982" s="19" t="str">
        <f aca="false">IF($B982="","",IF(COUNTIFS(RP_COD,$B982,'Retenciones Planilla'!$G$6:$G$105,"&lt;&gt;")=0,"",SUMIFS('Retenciones Planilla'!$G$6:$G$105,RP_COD,$B982)))</f>
        <v/>
      </c>
      <c r="AS982" s="19" t="str">
        <f aca="false">IF(AR982="","",AR982-AP982)</f>
        <v/>
      </c>
      <c r="AT982" s="23" t="str">
        <f aca="false">IF($B982="","",IF(NOT(OR($F982="Activo",$F982="Cese")),IF(N(AR982)=0,"—","Revisar: sin vínculo"),IF(AR982="",IF(AP982=0,"No corresponde","Sin dato planilla"),IF(ABS(AS982)&lt;=TOL,"OK",IF(AS982&gt;0,"Retuvo de más","Retuvo de menos")))))</f>
        <v/>
      </c>
      <c r="AU982" s="19" t="n">
        <f aca="false">IF(AND(BASE_RET="Planilla (si existe)",AR982&lt;&gt;""),AR982,AP982)</f>
        <v>0</v>
      </c>
      <c r="AV982" s="19" t="n">
        <f aca="false">AU982+N982</f>
        <v>0</v>
      </c>
    </row>
    <row r="983" customFormat="false" ht="15" hidden="false" customHeight="false" outlineLevel="0" collapsed="false">
      <c r="A983" s="43" t="n">
        <v>82</v>
      </c>
      <c r="B983" s="35" t="str">
        <f aca="false">IF(Trabajadores!$B$87="","",Trabajadores!$B$87)</f>
        <v/>
      </c>
      <c r="C983" s="35" t="str">
        <f aca="false">IF($B983="","",Trabajadores!$D$87)</f>
        <v/>
      </c>
      <c r="D983" s="43" t="n">
        <v>6</v>
      </c>
      <c r="E983" s="23" t="s">
        <v>303</v>
      </c>
      <c r="F983" s="23" t="str">
        <f aca="false">IF($B983="","",IF(OR(6&lt;Trabajadores!$M$87,6&gt;Trabajadores!$N$87),"No vinculado",IF(AND(6=Trabajadores!$N$87,Trabajadores!$O$87="Sí"),"Cese","Activo")))</f>
        <v/>
      </c>
      <c r="G983" s="19" t="n">
        <f aca="false">IF($B983="",0,SUMIFS(Ingresos!$T$6:$T$1505,ING_COD,$B983,ING_CLASE,"ORD"))</f>
        <v>0</v>
      </c>
      <c r="H983" s="19" t="n">
        <f aca="false">IF($B983="",0,SUMIFS(Ingresos!$T$6:$T$1505,ING_COD,$B983,ING_CLASE,"ORD",ING_COMP,"Sí"))</f>
        <v>0</v>
      </c>
      <c r="I983" s="19" t="n">
        <f aca="false">IF($B983="",0,SUMIFS(Ingresos!$T$6:$T$1505,ING_COD,$B983,ING_CLASE,"GRA"))</f>
        <v>0</v>
      </c>
      <c r="J983" s="19" t="n">
        <f aca="false">IF($B983="",0,SUMIFS(Ingresos!$T$6:$T$1505,ING_COD,$B983,ING_CLASE,"BON"))</f>
        <v>0</v>
      </c>
      <c r="K983" s="19" t="n">
        <f aca="false">IF($B983="",0,SUMIFS(Ingresos!$T$6:$T$1505,ING_COD,$B983,ING_CLASE,"EXT"))</f>
        <v>0</v>
      </c>
      <c r="L983" s="19" t="n">
        <f aca="false">IF($B983="",0,SUMIFS(Ingresos!$T$6:$T$1505,ING_COD,$B983,ING_CLASE,"OTO"))</f>
        <v>0</v>
      </c>
      <c r="M983" s="19" t="n">
        <f aca="false">IF($B983="",0,SUMIFS(Ingresos!$T$6:$T$1505,ING_COD,$B983,ING_CLASE,"OTX"))</f>
        <v>0</v>
      </c>
      <c r="N983" s="19" t="n">
        <f aca="false">IF($B983="",0,SUMIFS(Ingresos!$T$6:$T$1505,ING_COD,$B983,ING_CLASE,"RETO"))</f>
        <v>0</v>
      </c>
      <c r="O983" s="19" t="n">
        <f aca="false">IF($B983="",0,SUMIFS(Ingresos!$T$6:$T$1505,ING_COD,$B983,ING_CLASE,"INA"))</f>
        <v>0</v>
      </c>
      <c r="P983" s="19" t="n">
        <f aca="false">G983+I983+J983+K983+L983+M983</f>
        <v>0</v>
      </c>
      <c r="Q983" s="44" t="n">
        <f aca="false">IF($F983="Activo",7,IF($F983="Cese",1,0))</f>
        <v>0</v>
      </c>
      <c r="R983" s="19" t="n">
        <f aca="false">G983*Q983</f>
        <v>0</v>
      </c>
      <c r="S983" s="19" t="n">
        <f aca="false">IF($F983="Activo",SUMIFS(I983:I989,$D983:$D989,"&lt;="&amp;Trabajadores!$N$87)+IF(PROY_BON="Sí",SUMIFS(J983:J989,$D983:$D989,"&lt;="&amp;Trabajadores!$N$87),0),IF($F983="Cese",I983+IF(PROY_BON="Sí",J983,0),0))</f>
        <v>0</v>
      </c>
      <c r="T983" s="19" t="n">
        <f aca="false">IF(OR($F983&lt;&gt;"Activo",Trabajadores!$I$87="No"),0,IF(I984=0,H983*(1+IF(PROY_BON="Sí",Trabajadores!$P$87,0))*Trabajadores!$R$87/6*(Trabajadores!$N$87&gt;=7),0)+IF(I989=0,H983*(1+IF(PROY_BON="Sí",Trabajadores!$P$87,0))*Trabajadores!$S$87/6*(Trabajadores!$N$87&gt;=12),0))</f>
        <v>0</v>
      </c>
      <c r="U983" s="19" t="n">
        <f aca="false">IF($F983="Activo",IF(Trabajadores!$J$87="Sí",L983*7,L983),IF($F983="Cese",L983,0))</f>
        <v>0</v>
      </c>
      <c r="V983" s="19" t="n">
        <f aca="false">IF(OR($F983="Activo",$F983="Cese"),M983,0)</f>
        <v>0</v>
      </c>
      <c r="W983" s="19" t="n">
        <f aca="false">IF(OR($F983="Activo",$F983="Cese"),SUM(P978:P982),0)</f>
        <v>0</v>
      </c>
      <c r="X983" s="36" t="n">
        <f aca="false">IF(OR($F983="Activo",$F983="Cese"),R983+S983+T983+U983+V983+W983,0)</f>
        <v>0</v>
      </c>
      <c r="Y983" s="19" t="n">
        <f aca="false">IF(OR($F983="Activo",$F983="Cese"),DED_FIJA,0)</f>
        <v>0</v>
      </c>
      <c r="Z983" s="36" t="n">
        <f aca="false">MAX(0,X983-Y983)</f>
        <v>0</v>
      </c>
      <c r="AA983" s="19" t="n">
        <f aca="false">IF(Z983=0,0,MAX(0,MIN(Z983,Parámetros!$G$19)-Parámetros!$F$19)*Parámetros!$E$19)</f>
        <v>0</v>
      </c>
      <c r="AB983" s="19" t="n">
        <f aca="false">IF(Z983=0,0,MAX(0,MIN(Z983,Parámetros!$G$20)-Parámetros!$F$20)*Parámetros!$E$20)</f>
        <v>0</v>
      </c>
      <c r="AC983" s="19" t="n">
        <f aca="false">IF(Z983=0,0,MAX(0,MIN(Z983,Parámetros!$G$21)-Parámetros!$F$21)*Parámetros!$E$21)</f>
        <v>0</v>
      </c>
      <c r="AD983" s="19" t="n">
        <f aca="false">IF(Z983=0,0,MAX(0,MIN(Z983,Parámetros!$G$22)-Parámetros!$F$22)*Parámetros!$E$22)</f>
        <v>0</v>
      </c>
      <c r="AE983" s="19" t="n">
        <f aca="false">IF(Z983=0,0,MAX(0,MIN(Z983,Parámetros!$G$23)-Parámetros!$F$23)*Parámetros!$E$23)</f>
        <v>0</v>
      </c>
      <c r="AF983" s="36" t="n">
        <f aca="false">SUM(AA983:AE983)</f>
        <v>0</v>
      </c>
      <c r="AG983" s="45" t="str">
        <f aca="false">IF(AM983&lt;=0,"-",INDEX(TR_TASA,MATCH(AM983,TR_DESDE,1)))</f>
        <v>-</v>
      </c>
      <c r="AH983" s="44" t="n">
        <f aca="false">IF($F983="Cese",1,IF($F983="Activo",INDEX(DIV_N,6),0))</f>
        <v>0</v>
      </c>
      <c r="AI983" s="44" t="n">
        <f aca="false">IF($F983="Cese",5,IF($F983="Activo",INDEX(DIV_HASTA,6),0))</f>
        <v>0</v>
      </c>
      <c r="AJ983" s="19" t="n">
        <f aca="false">IF(OR($F983="Activo",$F983="Cese"),SUMIFS(AV978:AV982,D978:D982,"&lt;="&amp;AI983),0)</f>
        <v>0</v>
      </c>
      <c r="AK983" s="19" t="n">
        <f aca="false">IF(OR($F983="Activo",$F983="Cese"),MAX(0,(AF983-AJ983)/AH983),0)</f>
        <v>0</v>
      </c>
      <c r="AL983" s="19" t="n">
        <f aca="false">IF(OR($F983="Activo",$F983="Cese"),K983+IF(PROY_BON="Sí",0,J983),0)</f>
        <v>0</v>
      </c>
      <c r="AM983" s="19" t="n">
        <f aca="false">IF(AL983&gt;0,MAX(0,X983+AL983-Y983),Z983)</f>
        <v>0</v>
      </c>
      <c r="AN983" s="19" t="n">
        <f aca="false">SUMPRODUCT((AM983&gt;TR_DESDE)*(AM983-TR_DESDE)*TR_INC)</f>
        <v>0</v>
      </c>
      <c r="AO983" s="19" t="n">
        <f aca="false">IF(AL983&gt;0,MAX(0,AN983-IF($F983="Cese",MAX(AF983,AJ983),AF983)),0)</f>
        <v>0</v>
      </c>
      <c r="AP983" s="46" t="n">
        <f aca="false">IF(OR($F983="Activo",$F983="Cese"),ROUND(AK983+AO983,2),0)</f>
        <v>0</v>
      </c>
      <c r="AQ983" s="19" t="n">
        <f aca="false">IF($F983="Cese",MAX(0,AJ983-AN983),0)</f>
        <v>0</v>
      </c>
      <c r="AR983" s="19" t="str">
        <f aca="false">IF($B983="","",IF(COUNTIFS(RP_COD,$B983,'Retenciones Planilla'!$H$6:$H$105,"&lt;&gt;")=0,"",SUMIFS('Retenciones Planilla'!$H$6:$H$105,RP_COD,$B983)))</f>
        <v/>
      </c>
      <c r="AS983" s="19" t="str">
        <f aca="false">IF(AR983="","",AR983-AP983)</f>
        <v/>
      </c>
      <c r="AT983" s="23" t="str">
        <f aca="false">IF($B983="","",IF(NOT(OR($F983="Activo",$F983="Cese")),IF(N(AR983)=0,"—","Revisar: sin vínculo"),IF(AR983="",IF(AP983=0,"No corresponde","Sin dato planilla"),IF(ABS(AS983)&lt;=TOL,"OK",IF(AS983&gt;0,"Retuvo de más","Retuvo de menos")))))</f>
        <v/>
      </c>
      <c r="AU983" s="19" t="n">
        <f aca="false">IF(AND(BASE_RET="Planilla (si existe)",AR983&lt;&gt;""),AR983,AP983)</f>
        <v>0</v>
      </c>
      <c r="AV983" s="19" t="n">
        <f aca="false">AU983+N983</f>
        <v>0</v>
      </c>
    </row>
    <row r="984" customFormat="false" ht="15" hidden="false" customHeight="false" outlineLevel="0" collapsed="false">
      <c r="A984" s="43" t="n">
        <v>82</v>
      </c>
      <c r="B984" s="35" t="str">
        <f aca="false">IF(Trabajadores!$B$87="","",Trabajadores!$B$87)</f>
        <v/>
      </c>
      <c r="C984" s="35" t="str">
        <f aca="false">IF($B984="","",Trabajadores!$D$87)</f>
        <v/>
      </c>
      <c r="D984" s="43" t="n">
        <v>7</v>
      </c>
      <c r="E984" s="23" t="s">
        <v>304</v>
      </c>
      <c r="F984" s="23" t="str">
        <f aca="false">IF($B984="","",IF(OR(7&lt;Trabajadores!$M$87,7&gt;Trabajadores!$N$87),"No vinculado",IF(AND(7=Trabajadores!$N$87,Trabajadores!$O$87="Sí"),"Cese","Activo")))</f>
        <v/>
      </c>
      <c r="G984" s="19" t="n">
        <f aca="false">IF($B984="",0,SUMIFS(Ingresos!$U$6:$U$1505,ING_COD,$B984,ING_CLASE,"ORD"))</f>
        <v>0</v>
      </c>
      <c r="H984" s="19" t="n">
        <f aca="false">IF($B984="",0,SUMIFS(Ingresos!$U$6:$U$1505,ING_COD,$B984,ING_CLASE,"ORD",ING_COMP,"Sí"))</f>
        <v>0</v>
      </c>
      <c r="I984" s="19" t="n">
        <f aca="false">IF($B984="",0,SUMIFS(Ingresos!$U$6:$U$1505,ING_COD,$B984,ING_CLASE,"GRA"))</f>
        <v>0</v>
      </c>
      <c r="J984" s="19" t="n">
        <f aca="false">IF($B984="",0,SUMIFS(Ingresos!$U$6:$U$1505,ING_COD,$B984,ING_CLASE,"BON"))</f>
        <v>0</v>
      </c>
      <c r="K984" s="19" t="n">
        <f aca="false">IF($B984="",0,SUMIFS(Ingresos!$U$6:$U$1505,ING_COD,$B984,ING_CLASE,"EXT"))</f>
        <v>0</v>
      </c>
      <c r="L984" s="19" t="n">
        <f aca="false">IF($B984="",0,SUMIFS(Ingresos!$U$6:$U$1505,ING_COD,$B984,ING_CLASE,"OTO"))</f>
        <v>0</v>
      </c>
      <c r="M984" s="19" t="n">
        <f aca="false">IF($B984="",0,SUMIFS(Ingresos!$U$6:$U$1505,ING_COD,$B984,ING_CLASE,"OTX"))</f>
        <v>0</v>
      </c>
      <c r="N984" s="19" t="n">
        <f aca="false">IF($B984="",0,SUMIFS(Ingresos!$U$6:$U$1505,ING_COD,$B984,ING_CLASE,"RETO"))</f>
        <v>0</v>
      </c>
      <c r="O984" s="19" t="n">
        <f aca="false">IF($B984="",0,SUMIFS(Ingresos!$U$6:$U$1505,ING_COD,$B984,ING_CLASE,"INA"))</f>
        <v>0</v>
      </c>
      <c r="P984" s="19" t="n">
        <f aca="false">G984+I984+J984+K984+L984+M984</f>
        <v>0</v>
      </c>
      <c r="Q984" s="44" t="n">
        <f aca="false">IF($F984="Activo",6,IF($F984="Cese",1,0))</f>
        <v>0</v>
      </c>
      <c r="R984" s="19" t="n">
        <f aca="false">G984*Q984</f>
        <v>0</v>
      </c>
      <c r="S984" s="19" t="n">
        <f aca="false">IF($F984="Activo",SUMIFS(I984:I989,$D984:$D989,"&lt;="&amp;Trabajadores!$N$87)+IF(PROY_BON="Sí",SUMIFS(J984:J989,$D984:$D989,"&lt;="&amp;Trabajadores!$N$87),0),IF($F984="Cese",I984+IF(PROY_BON="Sí",J984,0),0))</f>
        <v>0</v>
      </c>
      <c r="T984" s="19" t="n">
        <f aca="false">IF(OR($F984&lt;&gt;"Activo",Trabajadores!$I$87="No"),0,IF(I989=0,H984*(1+IF(PROY_BON="Sí",Trabajadores!$P$87,0))*Trabajadores!$S$87/6*(Trabajadores!$N$87&gt;=12),0))</f>
        <v>0</v>
      </c>
      <c r="U984" s="19" t="n">
        <f aca="false">IF($F984="Activo",IF(Trabajadores!$J$87="Sí",L984*6,L984),IF($F984="Cese",L984,0))</f>
        <v>0</v>
      </c>
      <c r="V984" s="19" t="n">
        <f aca="false">IF(OR($F984="Activo",$F984="Cese"),M984,0)</f>
        <v>0</v>
      </c>
      <c r="W984" s="19" t="n">
        <f aca="false">IF(OR($F984="Activo",$F984="Cese"),SUM(P978:P983),0)</f>
        <v>0</v>
      </c>
      <c r="X984" s="36" t="n">
        <f aca="false">IF(OR($F984="Activo",$F984="Cese"),R984+S984+T984+U984+V984+W984,0)</f>
        <v>0</v>
      </c>
      <c r="Y984" s="19" t="n">
        <f aca="false">IF(OR($F984="Activo",$F984="Cese"),DED_FIJA,0)</f>
        <v>0</v>
      </c>
      <c r="Z984" s="36" t="n">
        <f aca="false">MAX(0,X984-Y984)</f>
        <v>0</v>
      </c>
      <c r="AA984" s="19" t="n">
        <f aca="false">IF(Z984=0,0,MAX(0,MIN(Z984,Parámetros!$G$19)-Parámetros!$F$19)*Parámetros!$E$19)</f>
        <v>0</v>
      </c>
      <c r="AB984" s="19" t="n">
        <f aca="false">IF(Z984=0,0,MAX(0,MIN(Z984,Parámetros!$G$20)-Parámetros!$F$20)*Parámetros!$E$20)</f>
        <v>0</v>
      </c>
      <c r="AC984" s="19" t="n">
        <f aca="false">IF(Z984=0,0,MAX(0,MIN(Z984,Parámetros!$G$21)-Parámetros!$F$21)*Parámetros!$E$21)</f>
        <v>0</v>
      </c>
      <c r="AD984" s="19" t="n">
        <f aca="false">IF(Z984=0,0,MAX(0,MIN(Z984,Parámetros!$G$22)-Parámetros!$F$22)*Parámetros!$E$22)</f>
        <v>0</v>
      </c>
      <c r="AE984" s="19" t="n">
        <f aca="false">IF(Z984=0,0,MAX(0,MIN(Z984,Parámetros!$G$23)-Parámetros!$F$23)*Parámetros!$E$23)</f>
        <v>0</v>
      </c>
      <c r="AF984" s="36" t="n">
        <f aca="false">SUM(AA984:AE984)</f>
        <v>0</v>
      </c>
      <c r="AG984" s="45" t="str">
        <f aca="false">IF(AM984&lt;=0,"-",INDEX(TR_TASA,MATCH(AM984,TR_DESDE,1)))</f>
        <v>-</v>
      </c>
      <c r="AH984" s="44" t="n">
        <f aca="false">IF($F984="Cese",1,IF($F984="Activo",INDEX(DIV_N,7),0))</f>
        <v>0</v>
      </c>
      <c r="AI984" s="44" t="n">
        <f aca="false">IF($F984="Cese",6,IF($F984="Activo",INDEX(DIV_HASTA,7),0))</f>
        <v>0</v>
      </c>
      <c r="AJ984" s="19" t="n">
        <f aca="false">IF(OR($F984="Activo",$F984="Cese"),SUMIFS(AV978:AV983,D978:D983,"&lt;="&amp;AI984),0)</f>
        <v>0</v>
      </c>
      <c r="AK984" s="19" t="n">
        <f aca="false">IF(OR($F984="Activo",$F984="Cese"),MAX(0,(AF984-AJ984)/AH984),0)</f>
        <v>0</v>
      </c>
      <c r="AL984" s="19" t="n">
        <f aca="false">IF(OR($F984="Activo",$F984="Cese"),K984+IF(PROY_BON="Sí",0,J984),0)</f>
        <v>0</v>
      </c>
      <c r="AM984" s="19" t="n">
        <f aca="false">IF(AL984&gt;0,MAX(0,X984+AL984-Y984),Z984)</f>
        <v>0</v>
      </c>
      <c r="AN984" s="19" t="n">
        <f aca="false">SUMPRODUCT((AM984&gt;TR_DESDE)*(AM984-TR_DESDE)*TR_INC)</f>
        <v>0</v>
      </c>
      <c r="AO984" s="19" t="n">
        <f aca="false">IF(AL984&gt;0,MAX(0,AN984-IF($F984="Cese",MAX(AF984,AJ984),AF984)),0)</f>
        <v>0</v>
      </c>
      <c r="AP984" s="46" t="n">
        <f aca="false">IF(OR($F984="Activo",$F984="Cese"),ROUND(AK984+AO984,2),0)</f>
        <v>0</v>
      </c>
      <c r="AQ984" s="19" t="n">
        <f aca="false">IF($F984="Cese",MAX(0,AJ984-AN984),0)</f>
        <v>0</v>
      </c>
      <c r="AR984" s="19" t="str">
        <f aca="false">IF($B984="","",IF(COUNTIFS(RP_COD,$B984,'Retenciones Planilla'!$I$6:$I$105,"&lt;&gt;")=0,"",SUMIFS('Retenciones Planilla'!$I$6:$I$105,RP_COD,$B984)))</f>
        <v/>
      </c>
      <c r="AS984" s="19" t="str">
        <f aca="false">IF(AR984="","",AR984-AP984)</f>
        <v/>
      </c>
      <c r="AT984" s="23" t="str">
        <f aca="false">IF($B984="","",IF(NOT(OR($F984="Activo",$F984="Cese")),IF(N(AR984)=0,"—","Revisar: sin vínculo"),IF(AR984="",IF(AP984=0,"No corresponde","Sin dato planilla"),IF(ABS(AS984)&lt;=TOL,"OK",IF(AS984&gt;0,"Retuvo de más","Retuvo de menos")))))</f>
        <v/>
      </c>
      <c r="AU984" s="19" t="n">
        <f aca="false">IF(AND(BASE_RET="Planilla (si existe)",AR984&lt;&gt;""),AR984,AP984)</f>
        <v>0</v>
      </c>
      <c r="AV984" s="19" t="n">
        <f aca="false">AU984+N984</f>
        <v>0</v>
      </c>
    </row>
    <row r="985" customFormat="false" ht="15" hidden="false" customHeight="false" outlineLevel="0" collapsed="false">
      <c r="A985" s="43" t="n">
        <v>82</v>
      </c>
      <c r="B985" s="35" t="str">
        <f aca="false">IF(Trabajadores!$B$87="","",Trabajadores!$B$87)</f>
        <v/>
      </c>
      <c r="C985" s="35" t="str">
        <f aca="false">IF($B985="","",Trabajadores!$D$87)</f>
        <v/>
      </c>
      <c r="D985" s="43" t="n">
        <v>8</v>
      </c>
      <c r="E985" s="23" t="s">
        <v>305</v>
      </c>
      <c r="F985" s="23" t="str">
        <f aca="false">IF($B985="","",IF(OR(8&lt;Trabajadores!$M$87,8&gt;Trabajadores!$N$87),"No vinculado",IF(AND(8=Trabajadores!$N$87,Trabajadores!$O$87="Sí"),"Cese","Activo")))</f>
        <v/>
      </c>
      <c r="G985" s="19" t="n">
        <f aca="false">IF($B985="",0,SUMIFS(Ingresos!$V$6:$V$1505,ING_COD,$B985,ING_CLASE,"ORD"))</f>
        <v>0</v>
      </c>
      <c r="H985" s="19" t="n">
        <f aca="false">IF($B985="",0,SUMIFS(Ingresos!$V$6:$V$1505,ING_COD,$B985,ING_CLASE,"ORD",ING_COMP,"Sí"))</f>
        <v>0</v>
      </c>
      <c r="I985" s="19" t="n">
        <f aca="false">IF($B985="",0,SUMIFS(Ingresos!$V$6:$V$1505,ING_COD,$B985,ING_CLASE,"GRA"))</f>
        <v>0</v>
      </c>
      <c r="J985" s="19" t="n">
        <f aca="false">IF($B985="",0,SUMIFS(Ingresos!$V$6:$V$1505,ING_COD,$B985,ING_CLASE,"BON"))</f>
        <v>0</v>
      </c>
      <c r="K985" s="19" t="n">
        <f aca="false">IF($B985="",0,SUMIFS(Ingresos!$V$6:$V$1505,ING_COD,$B985,ING_CLASE,"EXT"))</f>
        <v>0</v>
      </c>
      <c r="L985" s="19" t="n">
        <f aca="false">IF($B985="",0,SUMIFS(Ingresos!$V$6:$V$1505,ING_COD,$B985,ING_CLASE,"OTO"))</f>
        <v>0</v>
      </c>
      <c r="M985" s="19" t="n">
        <f aca="false">IF($B985="",0,SUMIFS(Ingresos!$V$6:$V$1505,ING_COD,$B985,ING_CLASE,"OTX"))</f>
        <v>0</v>
      </c>
      <c r="N985" s="19" t="n">
        <f aca="false">IF($B985="",0,SUMIFS(Ingresos!$V$6:$V$1505,ING_COD,$B985,ING_CLASE,"RETO"))</f>
        <v>0</v>
      </c>
      <c r="O985" s="19" t="n">
        <f aca="false">IF($B985="",0,SUMIFS(Ingresos!$V$6:$V$1505,ING_COD,$B985,ING_CLASE,"INA"))</f>
        <v>0</v>
      </c>
      <c r="P985" s="19" t="n">
        <f aca="false">G985+I985+J985+K985+L985+M985</f>
        <v>0</v>
      </c>
      <c r="Q985" s="44" t="n">
        <f aca="false">IF($F985="Activo",5,IF($F985="Cese",1,0))</f>
        <v>0</v>
      </c>
      <c r="R985" s="19" t="n">
        <f aca="false">G985*Q985</f>
        <v>0</v>
      </c>
      <c r="S985" s="19" t="n">
        <f aca="false">IF($F985="Activo",SUMIFS(I985:I989,$D985:$D989,"&lt;="&amp;Trabajadores!$N$87)+IF(PROY_BON="Sí",SUMIFS(J985:J989,$D985:$D989,"&lt;="&amp;Trabajadores!$N$87),0),IF($F985="Cese",I985+IF(PROY_BON="Sí",J985,0),0))</f>
        <v>0</v>
      </c>
      <c r="T985" s="19" t="n">
        <f aca="false">IF(OR($F985&lt;&gt;"Activo",Trabajadores!$I$87="No"),0,IF(I989=0,H985*(1+IF(PROY_BON="Sí",Trabajadores!$P$87,0))*Trabajadores!$S$87/6*(Trabajadores!$N$87&gt;=12),0))</f>
        <v>0</v>
      </c>
      <c r="U985" s="19" t="n">
        <f aca="false">IF($F985="Activo",IF(Trabajadores!$J$87="Sí",L985*5,L985),IF($F985="Cese",L985,0))</f>
        <v>0</v>
      </c>
      <c r="V985" s="19" t="n">
        <f aca="false">IF(OR($F985="Activo",$F985="Cese"),M985,0)</f>
        <v>0</v>
      </c>
      <c r="W985" s="19" t="n">
        <f aca="false">IF(OR($F985="Activo",$F985="Cese"),SUM(P978:P984),0)</f>
        <v>0</v>
      </c>
      <c r="X985" s="36" t="n">
        <f aca="false">IF(OR($F985="Activo",$F985="Cese"),R985+S985+T985+U985+V985+W985,0)</f>
        <v>0</v>
      </c>
      <c r="Y985" s="19" t="n">
        <f aca="false">IF(OR($F985="Activo",$F985="Cese"),DED_FIJA,0)</f>
        <v>0</v>
      </c>
      <c r="Z985" s="36" t="n">
        <f aca="false">MAX(0,X985-Y985)</f>
        <v>0</v>
      </c>
      <c r="AA985" s="19" t="n">
        <f aca="false">IF(Z985=0,0,MAX(0,MIN(Z985,Parámetros!$G$19)-Parámetros!$F$19)*Parámetros!$E$19)</f>
        <v>0</v>
      </c>
      <c r="AB985" s="19" t="n">
        <f aca="false">IF(Z985=0,0,MAX(0,MIN(Z985,Parámetros!$G$20)-Parámetros!$F$20)*Parámetros!$E$20)</f>
        <v>0</v>
      </c>
      <c r="AC985" s="19" t="n">
        <f aca="false">IF(Z985=0,0,MAX(0,MIN(Z985,Parámetros!$G$21)-Parámetros!$F$21)*Parámetros!$E$21)</f>
        <v>0</v>
      </c>
      <c r="AD985" s="19" t="n">
        <f aca="false">IF(Z985=0,0,MAX(0,MIN(Z985,Parámetros!$G$22)-Parámetros!$F$22)*Parámetros!$E$22)</f>
        <v>0</v>
      </c>
      <c r="AE985" s="19" t="n">
        <f aca="false">IF(Z985=0,0,MAX(0,MIN(Z985,Parámetros!$G$23)-Parámetros!$F$23)*Parámetros!$E$23)</f>
        <v>0</v>
      </c>
      <c r="AF985" s="36" t="n">
        <f aca="false">SUM(AA985:AE985)</f>
        <v>0</v>
      </c>
      <c r="AG985" s="45" t="str">
        <f aca="false">IF(AM985&lt;=0,"-",INDEX(TR_TASA,MATCH(AM985,TR_DESDE,1)))</f>
        <v>-</v>
      </c>
      <c r="AH985" s="44" t="n">
        <f aca="false">IF($F985="Cese",1,IF($F985="Activo",INDEX(DIV_N,8),0))</f>
        <v>0</v>
      </c>
      <c r="AI985" s="44" t="n">
        <f aca="false">IF($F985="Cese",7,IF($F985="Activo",INDEX(DIV_HASTA,8),0))</f>
        <v>0</v>
      </c>
      <c r="AJ985" s="19" t="n">
        <f aca="false">IF(OR($F985="Activo",$F985="Cese"),SUMIFS(AV978:AV984,D978:D984,"&lt;="&amp;AI985),0)</f>
        <v>0</v>
      </c>
      <c r="AK985" s="19" t="n">
        <f aca="false">IF(OR($F985="Activo",$F985="Cese"),MAX(0,(AF985-AJ985)/AH985),0)</f>
        <v>0</v>
      </c>
      <c r="AL985" s="19" t="n">
        <f aca="false">IF(OR($F985="Activo",$F985="Cese"),K985+IF(PROY_BON="Sí",0,J985),0)</f>
        <v>0</v>
      </c>
      <c r="AM985" s="19" t="n">
        <f aca="false">IF(AL985&gt;0,MAX(0,X985+AL985-Y985),Z985)</f>
        <v>0</v>
      </c>
      <c r="AN985" s="19" t="n">
        <f aca="false">SUMPRODUCT((AM985&gt;TR_DESDE)*(AM985-TR_DESDE)*TR_INC)</f>
        <v>0</v>
      </c>
      <c r="AO985" s="19" t="n">
        <f aca="false">IF(AL985&gt;0,MAX(0,AN985-IF($F985="Cese",MAX(AF985,AJ985),AF985)),0)</f>
        <v>0</v>
      </c>
      <c r="AP985" s="46" t="n">
        <f aca="false">IF(OR($F985="Activo",$F985="Cese"),ROUND(AK985+AO985,2),0)</f>
        <v>0</v>
      </c>
      <c r="AQ985" s="19" t="n">
        <f aca="false">IF($F985="Cese",MAX(0,AJ985-AN985),0)</f>
        <v>0</v>
      </c>
      <c r="AR985" s="19" t="str">
        <f aca="false">IF($B985="","",IF(COUNTIFS(RP_COD,$B985,'Retenciones Planilla'!$J$6:$J$105,"&lt;&gt;")=0,"",SUMIFS('Retenciones Planilla'!$J$6:$J$105,RP_COD,$B985)))</f>
        <v/>
      </c>
      <c r="AS985" s="19" t="str">
        <f aca="false">IF(AR985="","",AR985-AP985)</f>
        <v/>
      </c>
      <c r="AT985" s="23" t="str">
        <f aca="false">IF($B985="","",IF(NOT(OR($F985="Activo",$F985="Cese")),IF(N(AR985)=0,"—","Revisar: sin vínculo"),IF(AR985="",IF(AP985=0,"No corresponde","Sin dato planilla"),IF(ABS(AS985)&lt;=TOL,"OK",IF(AS985&gt;0,"Retuvo de más","Retuvo de menos")))))</f>
        <v/>
      </c>
      <c r="AU985" s="19" t="n">
        <f aca="false">IF(AND(BASE_RET="Planilla (si existe)",AR985&lt;&gt;""),AR985,AP985)</f>
        <v>0</v>
      </c>
      <c r="AV985" s="19" t="n">
        <f aca="false">AU985+N985</f>
        <v>0</v>
      </c>
    </row>
    <row r="986" customFormat="false" ht="15" hidden="false" customHeight="false" outlineLevel="0" collapsed="false">
      <c r="A986" s="43" t="n">
        <v>82</v>
      </c>
      <c r="B986" s="35" t="str">
        <f aca="false">IF(Trabajadores!$B$87="","",Trabajadores!$B$87)</f>
        <v/>
      </c>
      <c r="C986" s="35" t="str">
        <f aca="false">IF($B986="","",Trabajadores!$D$87)</f>
        <v/>
      </c>
      <c r="D986" s="43" t="n">
        <v>9</v>
      </c>
      <c r="E986" s="23" t="s">
        <v>306</v>
      </c>
      <c r="F986" s="23" t="str">
        <f aca="false">IF($B986="","",IF(OR(9&lt;Trabajadores!$M$87,9&gt;Trabajadores!$N$87),"No vinculado",IF(AND(9=Trabajadores!$N$87,Trabajadores!$O$87="Sí"),"Cese","Activo")))</f>
        <v/>
      </c>
      <c r="G986" s="19" t="n">
        <f aca="false">IF($B986="",0,SUMIFS(Ingresos!$W$6:$W$1505,ING_COD,$B986,ING_CLASE,"ORD"))</f>
        <v>0</v>
      </c>
      <c r="H986" s="19" t="n">
        <f aca="false">IF($B986="",0,SUMIFS(Ingresos!$W$6:$W$1505,ING_COD,$B986,ING_CLASE,"ORD",ING_COMP,"Sí"))</f>
        <v>0</v>
      </c>
      <c r="I986" s="19" t="n">
        <f aca="false">IF($B986="",0,SUMIFS(Ingresos!$W$6:$W$1505,ING_COD,$B986,ING_CLASE,"GRA"))</f>
        <v>0</v>
      </c>
      <c r="J986" s="19" t="n">
        <f aca="false">IF($B986="",0,SUMIFS(Ingresos!$W$6:$W$1505,ING_COD,$B986,ING_CLASE,"BON"))</f>
        <v>0</v>
      </c>
      <c r="K986" s="19" t="n">
        <f aca="false">IF($B986="",0,SUMIFS(Ingresos!$W$6:$W$1505,ING_COD,$B986,ING_CLASE,"EXT"))</f>
        <v>0</v>
      </c>
      <c r="L986" s="19" t="n">
        <f aca="false">IF($B986="",0,SUMIFS(Ingresos!$W$6:$W$1505,ING_COD,$B986,ING_CLASE,"OTO"))</f>
        <v>0</v>
      </c>
      <c r="M986" s="19" t="n">
        <f aca="false">IF($B986="",0,SUMIFS(Ingresos!$W$6:$W$1505,ING_COD,$B986,ING_CLASE,"OTX"))</f>
        <v>0</v>
      </c>
      <c r="N986" s="19" t="n">
        <f aca="false">IF($B986="",0,SUMIFS(Ingresos!$W$6:$W$1505,ING_COD,$B986,ING_CLASE,"RETO"))</f>
        <v>0</v>
      </c>
      <c r="O986" s="19" t="n">
        <f aca="false">IF($B986="",0,SUMIFS(Ingresos!$W$6:$W$1505,ING_COD,$B986,ING_CLASE,"INA"))</f>
        <v>0</v>
      </c>
      <c r="P986" s="19" t="n">
        <f aca="false">G986+I986+J986+K986+L986+M986</f>
        <v>0</v>
      </c>
      <c r="Q986" s="44" t="n">
        <f aca="false">IF($F986="Activo",4,IF($F986="Cese",1,0))</f>
        <v>0</v>
      </c>
      <c r="R986" s="19" t="n">
        <f aca="false">G986*Q986</f>
        <v>0</v>
      </c>
      <c r="S986" s="19" t="n">
        <f aca="false">IF($F986="Activo",SUMIFS(I986:I989,$D986:$D989,"&lt;="&amp;Trabajadores!$N$87)+IF(PROY_BON="Sí",SUMIFS(J986:J989,$D986:$D989,"&lt;="&amp;Trabajadores!$N$87),0),IF($F986="Cese",I986+IF(PROY_BON="Sí",J986,0),0))</f>
        <v>0</v>
      </c>
      <c r="T986" s="19" t="n">
        <f aca="false">IF(OR($F986&lt;&gt;"Activo",Trabajadores!$I$87="No"),0,IF(I989=0,H986*(1+IF(PROY_BON="Sí",Trabajadores!$P$87,0))*Trabajadores!$S$87/6*(Trabajadores!$N$87&gt;=12),0))</f>
        <v>0</v>
      </c>
      <c r="U986" s="19" t="n">
        <f aca="false">IF($F986="Activo",IF(Trabajadores!$J$87="Sí",L986*4,L986),IF($F986="Cese",L986,0))</f>
        <v>0</v>
      </c>
      <c r="V986" s="19" t="n">
        <f aca="false">IF(OR($F986="Activo",$F986="Cese"),M986,0)</f>
        <v>0</v>
      </c>
      <c r="W986" s="19" t="n">
        <f aca="false">IF(OR($F986="Activo",$F986="Cese"),SUM(P978:P985),0)</f>
        <v>0</v>
      </c>
      <c r="X986" s="36" t="n">
        <f aca="false">IF(OR($F986="Activo",$F986="Cese"),R986+S986+T986+U986+V986+W986,0)</f>
        <v>0</v>
      </c>
      <c r="Y986" s="19" t="n">
        <f aca="false">IF(OR($F986="Activo",$F986="Cese"),DED_FIJA,0)</f>
        <v>0</v>
      </c>
      <c r="Z986" s="36" t="n">
        <f aca="false">MAX(0,X986-Y986)</f>
        <v>0</v>
      </c>
      <c r="AA986" s="19" t="n">
        <f aca="false">IF(Z986=0,0,MAX(0,MIN(Z986,Parámetros!$G$19)-Parámetros!$F$19)*Parámetros!$E$19)</f>
        <v>0</v>
      </c>
      <c r="AB986" s="19" t="n">
        <f aca="false">IF(Z986=0,0,MAX(0,MIN(Z986,Parámetros!$G$20)-Parámetros!$F$20)*Parámetros!$E$20)</f>
        <v>0</v>
      </c>
      <c r="AC986" s="19" t="n">
        <f aca="false">IF(Z986=0,0,MAX(0,MIN(Z986,Parámetros!$G$21)-Parámetros!$F$21)*Parámetros!$E$21)</f>
        <v>0</v>
      </c>
      <c r="AD986" s="19" t="n">
        <f aca="false">IF(Z986=0,0,MAX(0,MIN(Z986,Parámetros!$G$22)-Parámetros!$F$22)*Parámetros!$E$22)</f>
        <v>0</v>
      </c>
      <c r="AE986" s="19" t="n">
        <f aca="false">IF(Z986=0,0,MAX(0,MIN(Z986,Parámetros!$G$23)-Parámetros!$F$23)*Parámetros!$E$23)</f>
        <v>0</v>
      </c>
      <c r="AF986" s="36" t="n">
        <f aca="false">SUM(AA986:AE986)</f>
        <v>0</v>
      </c>
      <c r="AG986" s="45" t="str">
        <f aca="false">IF(AM986&lt;=0,"-",INDEX(TR_TASA,MATCH(AM986,TR_DESDE,1)))</f>
        <v>-</v>
      </c>
      <c r="AH986" s="44" t="n">
        <f aca="false">IF($F986="Cese",1,IF($F986="Activo",INDEX(DIV_N,9),0))</f>
        <v>0</v>
      </c>
      <c r="AI986" s="44" t="n">
        <f aca="false">IF($F986="Cese",8,IF($F986="Activo",INDEX(DIV_HASTA,9),0))</f>
        <v>0</v>
      </c>
      <c r="AJ986" s="19" t="n">
        <f aca="false">IF(OR($F986="Activo",$F986="Cese"),SUMIFS(AV978:AV985,D978:D985,"&lt;="&amp;AI986),0)</f>
        <v>0</v>
      </c>
      <c r="AK986" s="19" t="n">
        <f aca="false">IF(OR($F986="Activo",$F986="Cese"),MAX(0,(AF986-AJ986)/AH986),0)</f>
        <v>0</v>
      </c>
      <c r="AL986" s="19" t="n">
        <f aca="false">IF(OR($F986="Activo",$F986="Cese"),K986+IF(PROY_BON="Sí",0,J986),0)</f>
        <v>0</v>
      </c>
      <c r="AM986" s="19" t="n">
        <f aca="false">IF(AL986&gt;0,MAX(0,X986+AL986-Y986),Z986)</f>
        <v>0</v>
      </c>
      <c r="AN986" s="19" t="n">
        <f aca="false">SUMPRODUCT((AM986&gt;TR_DESDE)*(AM986-TR_DESDE)*TR_INC)</f>
        <v>0</v>
      </c>
      <c r="AO986" s="19" t="n">
        <f aca="false">IF(AL986&gt;0,MAX(0,AN986-IF($F986="Cese",MAX(AF986,AJ986),AF986)),0)</f>
        <v>0</v>
      </c>
      <c r="AP986" s="46" t="n">
        <f aca="false">IF(OR($F986="Activo",$F986="Cese"),ROUND(AK986+AO986,2),0)</f>
        <v>0</v>
      </c>
      <c r="AQ986" s="19" t="n">
        <f aca="false">IF($F986="Cese",MAX(0,AJ986-AN986),0)</f>
        <v>0</v>
      </c>
      <c r="AR986" s="19" t="str">
        <f aca="false">IF($B986="","",IF(COUNTIFS(RP_COD,$B986,'Retenciones Planilla'!$K$6:$K$105,"&lt;&gt;")=0,"",SUMIFS('Retenciones Planilla'!$K$6:$K$105,RP_COD,$B986)))</f>
        <v/>
      </c>
      <c r="AS986" s="19" t="str">
        <f aca="false">IF(AR986="","",AR986-AP986)</f>
        <v/>
      </c>
      <c r="AT986" s="23" t="str">
        <f aca="false">IF($B986="","",IF(NOT(OR($F986="Activo",$F986="Cese")),IF(N(AR986)=0,"—","Revisar: sin vínculo"),IF(AR986="",IF(AP986=0,"No corresponde","Sin dato planilla"),IF(ABS(AS986)&lt;=TOL,"OK",IF(AS986&gt;0,"Retuvo de más","Retuvo de menos")))))</f>
        <v/>
      </c>
      <c r="AU986" s="19" t="n">
        <f aca="false">IF(AND(BASE_RET="Planilla (si existe)",AR986&lt;&gt;""),AR986,AP986)</f>
        <v>0</v>
      </c>
      <c r="AV986" s="19" t="n">
        <f aca="false">AU986+N986</f>
        <v>0</v>
      </c>
    </row>
    <row r="987" customFormat="false" ht="15" hidden="false" customHeight="false" outlineLevel="0" collapsed="false">
      <c r="A987" s="43" t="n">
        <v>82</v>
      </c>
      <c r="B987" s="35" t="str">
        <f aca="false">IF(Trabajadores!$B$87="","",Trabajadores!$B$87)</f>
        <v/>
      </c>
      <c r="C987" s="35" t="str">
        <f aca="false">IF($B987="","",Trabajadores!$D$87)</f>
        <v/>
      </c>
      <c r="D987" s="43" t="n">
        <v>10</v>
      </c>
      <c r="E987" s="23" t="s">
        <v>307</v>
      </c>
      <c r="F987" s="23" t="str">
        <f aca="false">IF($B987="","",IF(OR(10&lt;Trabajadores!$M$87,10&gt;Trabajadores!$N$87),"No vinculado",IF(AND(10=Trabajadores!$N$87,Trabajadores!$O$87="Sí"),"Cese","Activo")))</f>
        <v/>
      </c>
      <c r="G987" s="19" t="n">
        <f aca="false">IF($B987="",0,SUMIFS(Ingresos!$X$6:$X$1505,ING_COD,$B987,ING_CLASE,"ORD"))</f>
        <v>0</v>
      </c>
      <c r="H987" s="19" t="n">
        <f aca="false">IF($B987="",0,SUMIFS(Ingresos!$X$6:$X$1505,ING_COD,$B987,ING_CLASE,"ORD",ING_COMP,"Sí"))</f>
        <v>0</v>
      </c>
      <c r="I987" s="19" t="n">
        <f aca="false">IF($B987="",0,SUMIFS(Ingresos!$X$6:$X$1505,ING_COD,$B987,ING_CLASE,"GRA"))</f>
        <v>0</v>
      </c>
      <c r="J987" s="19" t="n">
        <f aca="false">IF($B987="",0,SUMIFS(Ingresos!$X$6:$X$1505,ING_COD,$B987,ING_CLASE,"BON"))</f>
        <v>0</v>
      </c>
      <c r="K987" s="19" t="n">
        <f aca="false">IF($B987="",0,SUMIFS(Ingresos!$X$6:$X$1505,ING_COD,$B987,ING_CLASE,"EXT"))</f>
        <v>0</v>
      </c>
      <c r="L987" s="19" t="n">
        <f aca="false">IF($B987="",0,SUMIFS(Ingresos!$X$6:$X$1505,ING_COD,$B987,ING_CLASE,"OTO"))</f>
        <v>0</v>
      </c>
      <c r="M987" s="19" t="n">
        <f aca="false">IF($B987="",0,SUMIFS(Ingresos!$X$6:$X$1505,ING_COD,$B987,ING_CLASE,"OTX"))</f>
        <v>0</v>
      </c>
      <c r="N987" s="19" t="n">
        <f aca="false">IF($B987="",0,SUMIFS(Ingresos!$X$6:$X$1505,ING_COD,$B987,ING_CLASE,"RETO"))</f>
        <v>0</v>
      </c>
      <c r="O987" s="19" t="n">
        <f aca="false">IF($B987="",0,SUMIFS(Ingresos!$X$6:$X$1505,ING_COD,$B987,ING_CLASE,"INA"))</f>
        <v>0</v>
      </c>
      <c r="P987" s="19" t="n">
        <f aca="false">G987+I987+J987+K987+L987+M987</f>
        <v>0</v>
      </c>
      <c r="Q987" s="44" t="n">
        <f aca="false">IF($F987="Activo",3,IF($F987="Cese",1,0))</f>
        <v>0</v>
      </c>
      <c r="R987" s="19" t="n">
        <f aca="false">G987*Q987</f>
        <v>0</v>
      </c>
      <c r="S987" s="19" t="n">
        <f aca="false">IF($F987="Activo",SUMIFS(I987:I989,$D987:$D989,"&lt;="&amp;Trabajadores!$N$87)+IF(PROY_BON="Sí",SUMIFS(J987:J989,$D987:$D989,"&lt;="&amp;Trabajadores!$N$87),0),IF($F987="Cese",I987+IF(PROY_BON="Sí",J987,0),0))</f>
        <v>0</v>
      </c>
      <c r="T987" s="19" t="n">
        <f aca="false">IF(OR($F987&lt;&gt;"Activo",Trabajadores!$I$87="No"),0,IF(I989=0,H987*(1+IF(PROY_BON="Sí",Trabajadores!$P$87,0))*Trabajadores!$S$87/6*(Trabajadores!$N$87&gt;=12),0))</f>
        <v>0</v>
      </c>
      <c r="U987" s="19" t="n">
        <f aca="false">IF($F987="Activo",IF(Trabajadores!$J$87="Sí",L987*3,L987),IF($F987="Cese",L987,0))</f>
        <v>0</v>
      </c>
      <c r="V987" s="19" t="n">
        <f aca="false">IF(OR($F987="Activo",$F987="Cese"),M987,0)</f>
        <v>0</v>
      </c>
      <c r="W987" s="19" t="n">
        <f aca="false">IF(OR($F987="Activo",$F987="Cese"),SUM(P978:P986),0)</f>
        <v>0</v>
      </c>
      <c r="X987" s="36" t="n">
        <f aca="false">IF(OR($F987="Activo",$F987="Cese"),R987+S987+T987+U987+V987+W987,0)</f>
        <v>0</v>
      </c>
      <c r="Y987" s="19" t="n">
        <f aca="false">IF(OR($F987="Activo",$F987="Cese"),DED_FIJA,0)</f>
        <v>0</v>
      </c>
      <c r="Z987" s="36" t="n">
        <f aca="false">MAX(0,X987-Y987)</f>
        <v>0</v>
      </c>
      <c r="AA987" s="19" t="n">
        <f aca="false">IF(Z987=0,0,MAX(0,MIN(Z987,Parámetros!$G$19)-Parámetros!$F$19)*Parámetros!$E$19)</f>
        <v>0</v>
      </c>
      <c r="AB987" s="19" t="n">
        <f aca="false">IF(Z987=0,0,MAX(0,MIN(Z987,Parámetros!$G$20)-Parámetros!$F$20)*Parámetros!$E$20)</f>
        <v>0</v>
      </c>
      <c r="AC987" s="19" t="n">
        <f aca="false">IF(Z987=0,0,MAX(0,MIN(Z987,Parámetros!$G$21)-Parámetros!$F$21)*Parámetros!$E$21)</f>
        <v>0</v>
      </c>
      <c r="AD987" s="19" t="n">
        <f aca="false">IF(Z987=0,0,MAX(0,MIN(Z987,Parámetros!$G$22)-Parámetros!$F$22)*Parámetros!$E$22)</f>
        <v>0</v>
      </c>
      <c r="AE987" s="19" t="n">
        <f aca="false">IF(Z987=0,0,MAX(0,MIN(Z987,Parámetros!$G$23)-Parámetros!$F$23)*Parámetros!$E$23)</f>
        <v>0</v>
      </c>
      <c r="AF987" s="36" t="n">
        <f aca="false">SUM(AA987:AE987)</f>
        <v>0</v>
      </c>
      <c r="AG987" s="45" t="str">
        <f aca="false">IF(AM987&lt;=0,"-",INDEX(TR_TASA,MATCH(AM987,TR_DESDE,1)))</f>
        <v>-</v>
      </c>
      <c r="AH987" s="44" t="n">
        <f aca="false">IF($F987="Cese",1,IF($F987="Activo",INDEX(DIV_N,10),0))</f>
        <v>0</v>
      </c>
      <c r="AI987" s="44" t="n">
        <f aca="false">IF($F987="Cese",9,IF($F987="Activo",INDEX(DIV_HASTA,10),0))</f>
        <v>0</v>
      </c>
      <c r="AJ987" s="19" t="n">
        <f aca="false">IF(OR($F987="Activo",$F987="Cese"),SUMIFS(AV978:AV986,D978:D986,"&lt;="&amp;AI987),0)</f>
        <v>0</v>
      </c>
      <c r="AK987" s="19" t="n">
        <f aca="false">IF(OR($F987="Activo",$F987="Cese"),MAX(0,(AF987-AJ987)/AH987),0)</f>
        <v>0</v>
      </c>
      <c r="AL987" s="19" t="n">
        <f aca="false">IF(OR($F987="Activo",$F987="Cese"),K987+IF(PROY_BON="Sí",0,J987),0)</f>
        <v>0</v>
      </c>
      <c r="AM987" s="19" t="n">
        <f aca="false">IF(AL987&gt;0,MAX(0,X987+AL987-Y987),Z987)</f>
        <v>0</v>
      </c>
      <c r="AN987" s="19" t="n">
        <f aca="false">SUMPRODUCT((AM987&gt;TR_DESDE)*(AM987-TR_DESDE)*TR_INC)</f>
        <v>0</v>
      </c>
      <c r="AO987" s="19" t="n">
        <f aca="false">IF(AL987&gt;0,MAX(0,AN987-IF($F987="Cese",MAX(AF987,AJ987),AF987)),0)</f>
        <v>0</v>
      </c>
      <c r="AP987" s="46" t="n">
        <f aca="false">IF(OR($F987="Activo",$F987="Cese"),ROUND(AK987+AO987,2),0)</f>
        <v>0</v>
      </c>
      <c r="AQ987" s="19" t="n">
        <f aca="false">IF($F987="Cese",MAX(0,AJ987-AN987),0)</f>
        <v>0</v>
      </c>
      <c r="AR987" s="19" t="str">
        <f aca="false">IF($B987="","",IF(COUNTIFS(RP_COD,$B987,'Retenciones Planilla'!$L$6:$L$105,"&lt;&gt;")=0,"",SUMIFS('Retenciones Planilla'!$L$6:$L$105,RP_COD,$B987)))</f>
        <v/>
      </c>
      <c r="AS987" s="19" t="str">
        <f aca="false">IF(AR987="","",AR987-AP987)</f>
        <v/>
      </c>
      <c r="AT987" s="23" t="str">
        <f aca="false">IF($B987="","",IF(NOT(OR($F987="Activo",$F987="Cese")),IF(N(AR987)=0,"—","Revisar: sin vínculo"),IF(AR987="",IF(AP987=0,"No corresponde","Sin dato planilla"),IF(ABS(AS987)&lt;=TOL,"OK",IF(AS987&gt;0,"Retuvo de más","Retuvo de menos")))))</f>
        <v/>
      </c>
      <c r="AU987" s="19" t="n">
        <f aca="false">IF(AND(BASE_RET="Planilla (si existe)",AR987&lt;&gt;""),AR987,AP987)</f>
        <v>0</v>
      </c>
      <c r="AV987" s="19" t="n">
        <f aca="false">AU987+N987</f>
        <v>0</v>
      </c>
    </row>
    <row r="988" customFormat="false" ht="15" hidden="false" customHeight="false" outlineLevel="0" collapsed="false">
      <c r="A988" s="43" t="n">
        <v>82</v>
      </c>
      <c r="B988" s="35" t="str">
        <f aca="false">IF(Trabajadores!$B$87="","",Trabajadores!$B$87)</f>
        <v/>
      </c>
      <c r="C988" s="35" t="str">
        <f aca="false">IF($B988="","",Trabajadores!$D$87)</f>
        <v/>
      </c>
      <c r="D988" s="43" t="n">
        <v>11</v>
      </c>
      <c r="E988" s="23" t="s">
        <v>308</v>
      </c>
      <c r="F988" s="23" t="str">
        <f aca="false">IF($B988="","",IF(OR(11&lt;Trabajadores!$M$87,11&gt;Trabajadores!$N$87),"No vinculado",IF(AND(11=Trabajadores!$N$87,Trabajadores!$O$87="Sí"),"Cese","Activo")))</f>
        <v/>
      </c>
      <c r="G988" s="19" t="n">
        <f aca="false">IF($B988="",0,SUMIFS(Ingresos!$Y$6:$Y$1505,ING_COD,$B988,ING_CLASE,"ORD"))</f>
        <v>0</v>
      </c>
      <c r="H988" s="19" t="n">
        <f aca="false">IF($B988="",0,SUMIFS(Ingresos!$Y$6:$Y$1505,ING_COD,$B988,ING_CLASE,"ORD",ING_COMP,"Sí"))</f>
        <v>0</v>
      </c>
      <c r="I988" s="19" t="n">
        <f aca="false">IF($B988="",0,SUMIFS(Ingresos!$Y$6:$Y$1505,ING_COD,$B988,ING_CLASE,"GRA"))</f>
        <v>0</v>
      </c>
      <c r="J988" s="19" t="n">
        <f aca="false">IF($B988="",0,SUMIFS(Ingresos!$Y$6:$Y$1505,ING_COD,$B988,ING_CLASE,"BON"))</f>
        <v>0</v>
      </c>
      <c r="K988" s="19" t="n">
        <f aca="false">IF($B988="",0,SUMIFS(Ingresos!$Y$6:$Y$1505,ING_COD,$B988,ING_CLASE,"EXT"))</f>
        <v>0</v>
      </c>
      <c r="L988" s="19" t="n">
        <f aca="false">IF($B988="",0,SUMIFS(Ingresos!$Y$6:$Y$1505,ING_COD,$B988,ING_CLASE,"OTO"))</f>
        <v>0</v>
      </c>
      <c r="M988" s="19" t="n">
        <f aca="false">IF($B988="",0,SUMIFS(Ingresos!$Y$6:$Y$1505,ING_COD,$B988,ING_CLASE,"OTX"))</f>
        <v>0</v>
      </c>
      <c r="N988" s="19" t="n">
        <f aca="false">IF($B988="",0,SUMIFS(Ingresos!$Y$6:$Y$1505,ING_COD,$B988,ING_CLASE,"RETO"))</f>
        <v>0</v>
      </c>
      <c r="O988" s="19" t="n">
        <f aca="false">IF($B988="",0,SUMIFS(Ingresos!$Y$6:$Y$1505,ING_COD,$B988,ING_CLASE,"INA"))</f>
        <v>0</v>
      </c>
      <c r="P988" s="19" t="n">
        <f aca="false">G988+I988+J988+K988+L988+M988</f>
        <v>0</v>
      </c>
      <c r="Q988" s="44" t="n">
        <f aca="false">IF($F988="Activo",2,IF($F988="Cese",1,0))</f>
        <v>0</v>
      </c>
      <c r="R988" s="19" t="n">
        <f aca="false">G988*Q988</f>
        <v>0</v>
      </c>
      <c r="S988" s="19" t="n">
        <f aca="false">IF($F988="Activo",SUMIFS(I988:I989,$D988:$D989,"&lt;="&amp;Trabajadores!$N$87)+IF(PROY_BON="Sí",SUMIFS(J988:J989,$D988:$D989,"&lt;="&amp;Trabajadores!$N$87),0),IF($F988="Cese",I988+IF(PROY_BON="Sí",J988,0),0))</f>
        <v>0</v>
      </c>
      <c r="T988" s="19" t="n">
        <f aca="false">IF(OR($F988&lt;&gt;"Activo",Trabajadores!$I$87="No"),0,IF(I989=0,H988*(1+IF(PROY_BON="Sí",Trabajadores!$P$87,0))*Trabajadores!$S$87/6*(Trabajadores!$N$87&gt;=12),0))</f>
        <v>0</v>
      </c>
      <c r="U988" s="19" t="n">
        <f aca="false">IF($F988="Activo",IF(Trabajadores!$J$87="Sí",L988*2,L988),IF($F988="Cese",L988,0))</f>
        <v>0</v>
      </c>
      <c r="V988" s="19" t="n">
        <f aca="false">IF(OR($F988="Activo",$F988="Cese"),M988,0)</f>
        <v>0</v>
      </c>
      <c r="W988" s="19" t="n">
        <f aca="false">IF(OR($F988="Activo",$F988="Cese"),SUM(P978:P987),0)</f>
        <v>0</v>
      </c>
      <c r="X988" s="36" t="n">
        <f aca="false">IF(OR($F988="Activo",$F988="Cese"),R988+S988+T988+U988+V988+W988,0)</f>
        <v>0</v>
      </c>
      <c r="Y988" s="19" t="n">
        <f aca="false">IF(OR($F988="Activo",$F988="Cese"),DED_FIJA,0)</f>
        <v>0</v>
      </c>
      <c r="Z988" s="36" t="n">
        <f aca="false">MAX(0,X988-Y988)</f>
        <v>0</v>
      </c>
      <c r="AA988" s="19" t="n">
        <f aca="false">IF(Z988=0,0,MAX(0,MIN(Z988,Parámetros!$G$19)-Parámetros!$F$19)*Parámetros!$E$19)</f>
        <v>0</v>
      </c>
      <c r="AB988" s="19" t="n">
        <f aca="false">IF(Z988=0,0,MAX(0,MIN(Z988,Parámetros!$G$20)-Parámetros!$F$20)*Parámetros!$E$20)</f>
        <v>0</v>
      </c>
      <c r="AC988" s="19" t="n">
        <f aca="false">IF(Z988=0,0,MAX(0,MIN(Z988,Parámetros!$G$21)-Parámetros!$F$21)*Parámetros!$E$21)</f>
        <v>0</v>
      </c>
      <c r="AD988" s="19" t="n">
        <f aca="false">IF(Z988=0,0,MAX(0,MIN(Z988,Parámetros!$G$22)-Parámetros!$F$22)*Parámetros!$E$22)</f>
        <v>0</v>
      </c>
      <c r="AE988" s="19" t="n">
        <f aca="false">IF(Z988=0,0,MAX(0,MIN(Z988,Parámetros!$G$23)-Parámetros!$F$23)*Parámetros!$E$23)</f>
        <v>0</v>
      </c>
      <c r="AF988" s="36" t="n">
        <f aca="false">SUM(AA988:AE988)</f>
        <v>0</v>
      </c>
      <c r="AG988" s="45" t="str">
        <f aca="false">IF(AM988&lt;=0,"-",INDEX(TR_TASA,MATCH(AM988,TR_DESDE,1)))</f>
        <v>-</v>
      </c>
      <c r="AH988" s="44" t="n">
        <f aca="false">IF($F988="Cese",1,IF($F988="Activo",INDEX(DIV_N,11),0))</f>
        <v>0</v>
      </c>
      <c r="AI988" s="44" t="n">
        <f aca="false">IF($F988="Cese",10,IF($F988="Activo",INDEX(DIV_HASTA,11),0))</f>
        <v>0</v>
      </c>
      <c r="AJ988" s="19" t="n">
        <f aca="false">IF(OR($F988="Activo",$F988="Cese"),SUMIFS(AV978:AV987,D978:D987,"&lt;="&amp;AI988),0)</f>
        <v>0</v>
      </c>
      <c r="AK988" s="19" t="n">
        <f aca="false">IF(OR($F988="Activo",$F988="Cese"),MAX(0,(AF988-AJ988)/AH988),0)</f>
        <v>0</v>
      </c>
      <c r="AL988" s="19" t="n">
        <f aca="false">IF(OR($F988="Activo",$F988="Cese"),K988+IF(PROY_BON="Sí",0,J988),0)</f>
        <v>0</v>
      </c>
      <c r="AM988" s="19" t="n">
        <f aca="false">IF(AL988&gt;0,MAX(0,X988+AL988-Y988),Z988)</f>
        <v>0</v>
      </c>
      <c r="AN988" s="19" t="n">
        <f aca="false">SUMPRODUCT((AM988&gt;TR_DESDE)*(AM988-TR_DESDE)*TR_INC)</f>
        <v>0</v>
      </c>
      <c r="AO988" s="19" t="n">
        <f aca="false">IF(AL988&gt;0,MAX(0,AN988-IF($F988="Cese",MAX(AF988,AJ988),AF988)),0)</f>
        <v>0</v>
      </c>
      <c r="AP988" s="46" t="n">
        <f aca="false">IF(OR($F988="Activo",$F988="Cese"),ROUND(AK988+AO988,2),0)</f>
        <v>0</v>
      </c>
      <c r="AQ988" s="19" t="n">
        <f aca="false">IF($F988="Cese",MAX(0,AJ988-AN988),0)</f>
        <v>0</v>
      </c>
      <c r="AR988" s="19" t="str">
        <f aca="false">IF($B988="","",IF(COUNTIFS(RP_COD,$B988,'Retenciones Planilla'!$M$6:$M$105,"&lt;&gt;")=0,"",SUMIFS('Retenciones Planilla'!$M$6:$M$105,RP_COD,$B988)))</f>
        <v/>
      </c>
      <c r="AS988" s="19" t="str">
        <f aca="false">IF(AR988="","",AR988-AP988)</f>
        <v/>
      </c>
      <c r="AT988" s="23" t="str">
        <f aca="false">IF($B988="","",IF(NOT(OR($F988="Activo",$F988="Cese")),IF(N(AR988)=0,"—","Revisar: sin vínculo"),IF(AR988="",IF(AP988=0,"No corresponde","Sin dato planilla"),IF(ABS(AS988)&lt;=TOL,"OK",IF(AS988&gt;0,"Retuvo de más","Retuvo de menos")))))</f>
        <v/>
      </c>
      <c r="AU988" s="19" t="n">
        <f aca="false">IF(AND(BASE_RET="Planilla (si existe)",AR988&lt;&gt;""),AR988,AP988)</f>
        <v>0</v>
      </c>
      <c r="AV988" s="19" t="n">
        <f aca="false">AU988+N988</f>
        <v>0</v>
      </c>
    </row>
    <row r="989" customFormat="false" ht="15" hidden="false" customHeight="false" outlineLevel="0" collapsed="false">
      <c r="A989" s="43" t="n">
        <v>82</v>
      </c>
      <c r="B989" s="35" t="str">
        <f aca="false">IF(Trabajadores!$B$87="","",Trabajadores!$B$87)</f>
        <v/>
      </c>
      <c r="C989" s="35" t="str">
        <f aca="false">IF($B989="","",Trabajadores!$D$87)</f>
        <v/>
      </c>
      <c r="D989" s="43" t="n">
        <v>12</v>
      </c>
      <c r="E989" s="23" t="s">
        <v>309</v>
      </c>
      <c r="F989" s="23" t="str">
        <f aca="false">IF($B989="","",IF(OR(12&lt;Trabajadores!$M$87,12&gt;Trabajadores!$N$87),"No vinculado",IF(AND(12=Trabajadores!$N$87,Trabajadores!$O$87="Sí"),"Cese","Activo")))</f>
        <v/>
      </c>
      <c r="G989" s="19" t="n">
        <f aca="false">IF($B989="",0,SUMIFS(Ingresos!$Z$6:$Z$1505,ING_COD,$B989,ING_CLASE,"ORD"))</f>
        <v>0</v>
      </c>
      <c r="H989" s="19" t="n">
        <f aca="false">IF($B989="",0,SUMIFS(Ingresos!$Z$6:$Z$1505,ING_COD,$B989,ING_CLASE,"ORD",ING_COMP,"Sí"))</f>
        <v>0</v>
      </c>
      <c r="I989" s="19" t="n">
        <f aca="false">IF($B989="",0,SUMIFS(Ingresos!$Z$6:$Z$1505,ING_COD,$B989,ING_CLASE,"GRA"))</f>
        <v>0</v>
      </c>
      <c r="J989" s="19" t="n">
        <f aca="false">IF($B989="",0,SUMIFS(Ingresos!$Z$6:$Z$1505,ING_COD,$B989,ING_CLASE,"BON"))</f>
        <v>0</v>
      </c>
      <c r="K989" s="19" t="n">
        <f aca="false">IF($B989="",0,SUMIFS(Ingresos!$Z$6:$Z$1505,ING_COD,$B989,ING_CLASE,"EXT"))</f>
        <v>0</v>
      </c>
      <c r="L989" s="19" t="n">
        <f aca="false">IF($B989="",0,SUMIFS(Ingresos!$Z$6:$Z$1505,ING_COD,$B989,ING_CLASE,"OTO"))</f>
        <v>0</v>
      </c>
      <c r="M989" s="19" t="n">
        <f aca="false">IF($B989="",0,SUMIFS(Ingresos!$Z$6:$Z$1505,ING_COD,$B989,ING_CLASE,"OTX"))</f>
        <v>0</v>
      </c>
      <c r="N989" s="19" t="n">
        <f aca="false">IF($B989="",0,SUMIFS(Ingresos!$Z$6:$Z$1505,ING_COD,$B989,ING_CLASE,"RETO"))</f>
        <v>0</v>
      </c>
      <c r="O989" s="19" t="n">
        <f aca="false">IF($B989="",0,SUMIFS(Ingresos!$Z$6:$Z$1505,ING_COD,$B989,ING_CLASE,"INA"))</f>
        <v>0</v>
      </c>
      <c r="P989" s="19" t="n">
        <f aca="false">G989+I989+J989+K989+L989+M989</f>
        <v>0</v>
      </c>
      <c r="Q989" s="44" t="n">
        <f aca="false">IF($F989="Activo",1,IF($F989="Cese",1,0))</f>
        <v>0</v>
      </c>
      <c r="R989" s="19" t="n">
        <f aca="false">G989*Q989</f>
        <v>0</v>
      </c>
      <c r="S989" s="19" t="n">
        <f aca="false">IF($F989="Activo",SUMIFS(I989:I989,$D989:$D989,"&lt;="&amp;Trabajadores!$N$87)+IF(PROY_BON="Sí",SUMIFS(J989:J989,$D989:$D989,"&lt;="&amp;Trabajadores!$N$87),0),IF($F989="Cese",I989+IF(PROY_BON="Sí",J989,0),0))</f>
        <v>0</v>
      </c>
      <c r="T989" s="19" t="n">
        <f aca="false">0</f>
        <v>0</v>
      </c>
      <c r="U989" s="19" t="n">
        <f aca="false">IF($F989="Activo",IF(Trabajadores!$J$87="Sí",L989*1,L989),IF($F989="Cese",L989,0))</f>
        <v>0</v>
      </c>
      <c r="V989" s="19" t="n">
        <f aca="false">IF(OR($F989="Activo",$F989="Cese"),M989,0)</f>
        <v>0</v>
      </c>
      <c r="W989" s="19" t="n">
        <f aca="false">IF(OR($F989="Activo",$F989="Cese"),SUM(P978:P988),0)</f>
        <v>0</v>
      </c>
      <c r="X989" s="36" t="n">
        <f aca="false">IF(OR($F989="Activo",$F989="Cese"),R989+S989+T989+U989+V989+W989,0)</f>
        <v>0</v>
      </c>
      <c r="Y989" s="19" t="n">
        <f aca="false">IF(OR($F989="Activo",$F989="Cese"),DED_FIJA,0)</f>
        <v>0</v>
      </c>
      <c r="Z989" s="36" t="n">
        <f aca="false">MAX(0,X989-Y989)</f>
        <v>0</v>
      </c>
      <c r="AA989" s="19" t="n">
        <f aca="false">IF(Z989=0,0,MAX(0,MIN(Z989,Parámetros!$G$19)-Parámetros!$F$19)*Parámetros!$E$19)</f>
        <v>0</v>
      </c>
      <c r="AB989" s="19" t="n">
        <f aca="false">IF(Z989=0,0,MAX(0,MIN(Z989,Parámetros!$G$20)-Parámetros!$F$20)*Parámetros!$E$20)</f>
        <v>0</v>
      </c>
      <c r="AC989" s="19" t="n">
        <f aca="false">IF(Z989=0,0,MAX(0,MIN(Z989,Parámetros!$G$21)-Parámetros!$F$21)*Parámetros!$E$21)</f>
        <v>0</v>
      </c>
      <c r="AD989" s="19" t="n">
        <f aca="false">IF(Z989=0,0,MAX(0,MIN(Z989,Parámetros!$G$22)-Parámetros!$F$22)*Parámetros!$E$22)</f>
        <v>0</v>
      </c>
      <c r="AE989" s="19" t="n">
        <f aca="false">IF(Z989=0,0,MAX(0,MIN(Z989,Parámetros!$G$23)-Parámetros!$F$23)*Parámetros!$E$23)</f>
        <v>0</v>
      </c>
      <c r="AF989" s="36" t="n">
        <f aca="false">SUM(AA989:AE989)</f>
        <v>0</v>
      </c>
      <c r="AG989" s="45" t="str">
        <f aca="false">IF(AM989&lt;=0,"-",INDEX(TR_TASA,MATCH(AM989,TR_DESDE,1)))</f>
        <v>-</v>
      </c>
      <c r="AH989" s="44" t="n">
        <f aca="false">IF($F989="Cese",1,IF($F989="Activo",INDEX(DIV_N,12),0))</f>
        <v>0</v>
      </c>
      <c r="AI989" s="44" t="n">
        <f aca="false">IF($F989="Cese",11,IF($F989="Activo",INDEX(DIV_HASTA,12),0))</f>
        <v>0</v>
      </c>
      <c r="AJ989" s="19" t="n">
        <f aca="false">IF(OR($F989="Activo",$F989="Cese"),SUMIFS(AV978:AV988,D978:D988,"&lt;="&amp;AI989),0)</f>
        <v>0</v>
      </c>
      <c r="AK989" s="19" t="n">
        <f aca="false">IF(OR($F989="Activo",$F989="Cese"),MAX(0,(AF989-AJ989)/AH989),0)</f>
        <v>0</v>
      </c>
      <c r="AL989" s="19" t="n">
        <f aca="false">IF(OR($F989="Activo",$F989="Cese"),K989+IF(PROY_BON="Sí",0,J989),0)</f>
        <v>0</v>
      </c>
      <c r="AM989" s="19" t="n">
        <f aca="false">IF(AL989&gt;0,MAX(0,X989+AL989-Y989),Z989)</f>
        <v>0</v>
      </c>
      <c r="AN989" s="19" t="n">
        <f aca="false">SUMPRODUCT((AM989&gt;TR_DESDE)*(AM989-TR_DESDE)*TR_INC)</f>
        <v>0</v>
      </c>
      <c r="AO989" s="19" t="n">
        <f aca="false">IF(AL989&gt;0,MAX(0,AN989-IF(TRUE(),MAX(AF989,AJ989),AF989)),0)</f>
        <v>0</v>
      </c>
      <c r="AP989" s="46" t="n">
        <f aca="false">IF(OR($F989="Activo",$F989="Cese"),ROUND(AK989+AO989,2),0)</f>
        <v>0</v>
      </c>
      <c r="AQ989" s="19" t="n">
        <f aca="false">IF(OR($F989="Activo",$F989="Cese"),MAX(0,AJ989-AN989),0)</f>
        <v>0</v>
      </c>
      <c r="AR989" s="19" t="str">
        <f aca="false">IF($B989="","",IF(COUNTIFS(RP_COD,$B989,'Retenciones Planilla'!$N$6:$N$105,"&lt;&gt;")=0,"",SUMIFS('Retenciones Planilla'!$N$6:$N$105,RP_COD,$B989)))</f>
        <v/>
      </c>
      <c r="AS989" s="19" t="str">
        <f aca="false">IF(AR989="","",AR989-AP989)</f>
        <v/>
      </c>
      <c r="AT989" s="23" t="str">
        <f aca="false">IF($B989="","",IF(NOT(OR($F989="Activo",$F989="Cese")),IF(N(AR989)=0,"—","Revisar: sin vínculo"),IF(AR989="",IF(AP989=0,"No corresponde","Sin dato planilla"),IF(ABS(AS989)&lt;=TOL,"OK",IF(AS989&gt;0,"Retuvo de más","Retuvo de menos")))))</f>
        <v/>
      </c>
      <c r="AU989" s="19" t="n">
        <f aca="false">IF(AND(BASE_RET="Planilla (si existe)",AR989&lt;&gt;""),AR989,AP989)</f>
        <v>0</v>
      </c>
      <c r="AV989" s="19" t="n">
        <f aca="false">AU989+N989</f>
        <v>0</v>
      </c>
    </row>
    <row r="990" customFormat="false" ht="15" hidden="false" customHeight="false" outlineLevel="0" collapsed="false">
      <c r="A990" s="43" t="n">
        <v>83</v>
      </c>
      <c r="B990" s="35" t="str">
        <f aca="false">IF(Trabajadores!$B$88="","",Trabajadores!$B$88)</f>
        <v/>
      </c>
      <c r="C990" s="35" t="str">
        <f aca="false">IF($B990="","",Trabajadores!$D$88)</f>
        <v/>
      </c>
      <c r="D990" s="43" t="n">
        <v>1</v>
      </c>
      <c r="E990" s="23" t="s">
        <v>298</v>
      </c>
      <c r="F990" s="23" t="str">
        <f aca="false">IF($B990="","",IF(OR(1&lt;Trabajadores!$M$88,1&gt;Trabajadores!$N$88),"No vinculado",IF(AND(1=Trabajadores!$N$88,Trabajadores!$O$88="Sí"),"Cese","Activo")))</f>
        <v/>
      </c>
      <c r="G990" s="19" t="n">
        <f aca="false">IF($B990="",0,SUMIFS(Ingresos!$O$6:$O$1505,ING_COD,$B990,ING_CLASE,"ORD"))</f>
        <v>0</v>
      </c>
      <c r="H990" s="19" t="n">
        <f aca="false">IF($B990="",0,SUMIFS(Ingresos!$O$6:$O$1505,ING_COD,$B990,ING_CLASE,"ORD",ING_COMP,"Sí"))</f>
        <v>0</v>
      </c>
      <c r="I990" s="19" t="n">
        <f aca="false">IF($B990="",0,SUMIFS(Ingresos!$O$6:$O$1505,ING_COD,$B990,ING_CLASE,"GRA"))</f>
        <v>0</v>
      </c>
      <c r="J990" s="19" t="n">
        <f aca="false">IF($B990="",0,SUMIFS(Ingresos!$O$6:$O$1505,ING_COD,$B990,ING_CLASE,"BON"))</f>
        <v>0</v>
      </c>
      <c r="K990" s="19" t="n">
        <f aca="false">IF($B990="",0,SUMIFS(Ingresos!$O$6:$O$1505,ING_COD,$B990,ING_CLASE,"EXT"))</f>
        <v>0</v>
      </c>
      <c r="L990" s="19" t="n">
        <f aca="false">IF($B990="",0,SUMIFS(Ingresos!$O$6:$O$1505,ING_COD,$B990,ING_CLASE,"OTO"))</f>
        <v>0</v>
      </c>
      <c r="M990" s="19" t="n">
        <f aca="false">IF($B990="",0,SUMIFS(Ingresos!$O$6:$O$1505,ING_COD,$B990,ING_CLASE,"OTX"))</f>
        <v>0</v>
      </c>
      <c r="N990" s="19" t="n">
        <f aca="false">IF($B990="",0,SUMIFS(Ingresos!$O$6:$O$1505,ING_COD,$B990,ING_CLASE,"RETO"))</f>
        <v>0</v>
      </c>
      <c r="O990" s="19" t="n">
        <f aca="false">IF($B990="",0,SUMIFS(Ingresos!$O$6:$O$1505,ING_COD,$B990,ING_CLASE,"INA"))</f>
        <v>0</v>
      </c>
      <c r="P990" s="19" t="n">
        <f aca="false">G990+I990+J990+K990+L990+M990</f>
        <v>0</v>
      </c>
      <c r="Q990" s="44" t="n">
        <f aca="false">IF($F990="Activo",12,IF($F990="Cese",1,0))</f>
        <v>0</v>
      </c>
      <c r="R990" s="19" t="n">
        <f aca="false">G990*Q990</f>
        <v>0</v>
      </c>
      <c r="S990" s="19" t="n">
        <f aca="false">IF($F990="Activo",SUMIFS(I990:I1001,$D990:$D1001,"&lt;="&amp;Trabajadores!$N$88)+IF(PROY_BON="Sí",SUMIFS(J990:J1001,$D990:$D1001,"&lt;="&amp;Trabajadores!$N$88),0),IF($F990="Cese",I990+IF(PROY_BON="Sí",J990,0),0))</f>
        <v>0</v>
      </c>
      <c r="T990" s="19" t="n">
        <f aca="false">IF(OR($F990&lt;&gt;"Activo",Trabajadores!$I$88="No"),0,IF(I996=0,H990*(1+IF(PROY_BON="Sí",Trabajadores!$P$88,0))*Trabajadores!$R$88/6*(Trabajadores!$N$88&gt;=7),0)+IF(I1001=0,H990*(1+IF(PROY_BON="Sí",Trabajadores!$P$88,0))*Trabajadores!$S$88/6*(Trabajadores!$N$88&gt;=12),0))</f>
        <v>0</v>
      </c>
      <c r="U990" s="19" t="n">
        <f aca="false">IF($F990="Activo",IF(Trabajadores!$J$88="Sí",L990*12,L990),IF($F990="Cese",L990,0))</f>
        <v>0</v>
      </c>
      <c r="V990" s="19" t="n">
        <f aca="false">IF(OR($F990="Activo",$F990="Cese"),M990,0)</f>
        <v>0</v>
      </c>
      <c r="W990" s="19" t="n">
        <f aca="false">0</f>
        <v>0</v>
      </c>
      <c r="X990" s="36" t="n">
        <f aca="false">IF(OR($F990="Activo",$F990="Cese"),R990+S990+T990+U990+V990+W990,0)</f>
        <v>0</v>
      </c>
      <c r="Y990" s="19" t="n">
        <f aca="false">IF(OR($F990="Activo",$F990="Cese"),DED_FIJA,0)</f>
        <v>0</v>
      </c>
      <c r="Z990" s="36" t="n">
        <f aca="false">MAX(0,X990-Y990)</f>
        <v>0</v>
      </c>
      <c r="AA990" s="19" t="n">
        <f aca="false">IF(Z990=0,0,MAX(0,MIN(Z990,Parámetros!$G$19)-Parámetros!$F$19)*Parámetros!$E$19)</f>
        <v>0</v>
      </c>
      <c r="AB990" s="19" t="n">
        <f aca="false">IF(Z990=0,0,MAX(0,MIN(Z990,Parámetros!$G$20)-Parámetros!$F$20)*Parámetros!$E$20)</f>
        <v>0</v>
      </c>
      <c r="AC990" s="19" t="n">
        <f aca="false">IF(Z990=0,0,MAX(0,MIN(Z990,Parámetros!$G$21)-Parámetros!$F$21)*Parámetros!$E$21)</f>
        <v>0</v>
      </c>
      <c r="AD990" s="19" t="n">
        <f aca="false">IF(Z990=0,0,MAX(0,MIN(Z990,Parámetros!$G$22)-Parámetros!$F$22)*Parámetros!$E$22)</f>
        <v>0</v>
      </c>
      <c r="AE990" s="19" t="n">
        <f aca="false">IF(Z990=0,0,MAX(0,MIN(Z990,Parámetros!$G$23)-Parámetros!$F$23)*Parámetros!$E$23)</f>
        <v>0</v>
      </c>
      <c r="AF990" s="36" t="n">
        <f aca="false">SUM(AA990:AE990)</f>
        <v>0</v>
      </c>
      <c r="AG990" s="45" t="str">
        <f aca="false">IF(AM990&lt;=0,"-",INDEX(TR_TASA,MATCH(AM990,TR_DESDE,1)))</f>
        <v>-</v>
      </c>
      <c r="AH990" s="44" t="n">
        <f aca="false">IF($F990="Cese",1,IF($F990="Activo",INDEX(DIV_N,1),0))</f>
        <v>0</v>
      </c>
      <c r="AI990" s="44" t="n">
        <f aca="false">IF($F990="Cese",0,IF($F990="Activo",INDEX(DIV_HASTA,1),0))</f>
        <v>0</v>
      </c>
      <c r="AJ990" s="19" t="n">
        <f aca="false">0</f>
        <v>0</v>
      </c>
      <c r="AK990" s="19" t="n">
        <f aca="false">IF(OR($F990="Activo",$F990="Cese"),MAX(0,(AF990-AJ990)/AH990),0)</f>
        <v>0</v>
      </c>
      <c r="AL990" s="19" t="n">
        <f aca="false">IF(OR($F990="Activo",$F990="Cese"),K990+IF(PROY_BON="Sí",0,J990),0)</f>
        <v>0</v>
      </c>
      <c r="AM990" s="19" t="n">
        <f aca="false">IF(AL990&gt;0,MAX(0,X990+AL990-Y990),Z990)</f>
        <v>0</v>
      </c>
      <c r="AN990" s="19" t="n">
        <f aca="false">SUMPRODUCT((AM990&gt;TR_DESDE)*(AM990-TR_DESDE)*TR_INC)</f>
        <v>0</v>
      </c>
      <c r="AO990" s="19" t="n">
        <f aca="false">IF(AL990&gt;0,MAX(0,AN990-IF($F990="Cese",MAX(AF990,AJ990),AF990)),0)</f>
        <v>0</v>
      </c>
      <c r="AP990" s="46" t="n">
        <f aca="false">IF(OR($F990="Activo",$F990="Cese"),ROUND(AK990+AO990,2),0)</f>
        <v>0</v>
      </c>
      <c r="AQ990" s="19" t="n">
        <f aca="false">IF($F990="Cese",MAX(0,AJ990-AN990),0)</f>
        <v>0</v>
      </c>
      <c r="AR990" s="19" t="str">
        <f aca="false">IF($B990="","",IF(COUNTIFS(RP_COD,$B990,'Retenciones Planilla'!$C$6:$C$105,"&lt;&gt;")=0,"",SUMIFS('Retenciones Planilla'!$C$6:$C$105,RP_COD,$B990)))</f>
        <v/>
      </c>
      <c r="AS990" s="19" t="str">
        <f aca="false">IF(AR990="","",AR990-AP990)</f>
        <v/>
      </c>
      <c r="AT990" s="23" t="str">
        <f aca="false">IF($B990="","",IF(NOT(OR($F990="Activo",$F990="Cese")),IF(N(AR990)=0,"—","Revisar: sin vínculo"),IF(AR990="",IF(AP990=0,"No corresponde","Sin dato planilla"),IF(ABS(AS990)&lt;=TOL,"OK",IF(AS990&gt;0,"Retuvo de más","Retuvo de menos")))))</f>
        <v/>
      </c>
      <c r="AU990" s="19" t="n">
        <f aca="false">IF(AND(BASE_RET="Planilla (si existe)",AR990&lt;&gt;""),AR990,AP990)</f>
        <v>0</v>
      </c>
      <c r="AV990" s="19" t="n">
        <f aca="false">AU990+N990</f>
        <v>0</v>
      </c>
    </row>
    <row r="991" customFormat="false" ht="15" hidden="false" customHeight="false" outlineLevel="0" collapsed="false">
      <c r="A991" s="43" t="n">
        <v>83</v>
      </c>
      <c r="B991" s="35" t="str">
        <f aca="false">IF(Trabajadores!$B$88="","",Trabajadores!$B$88)</f>
        <v/>
      </c>
      <c r="C991" s="35" t="str">
        <f aca="false">IF($B991="","",Trabajadores!$D$88)</f>
        <v/>
      </c>
      <c r="D991" s="43" t="n">
        <v>2</v>
      </c>
      <c r="E991" s="23" t="s">
        <v>299</v>
      </c>
      <c r="F991" s="23" t="str">
        <f aca="false">IF($B991="","",IF(OR(2&lt;Trabajadores!$M$88,2&gt;Trabajadores!$N$88),"No vinculado",IF(AND(2=Trabajadores!$N$88,Trabajadores!$O$88="Sí"),"Cese","Activo")))</f>
        <v/>
      </c>
      <c r="G991" s="19" t="n">
        <f aca="false">IF($B991="",0,SUMIFS(Ingresos!$P$6:$P$1505,ING_COD,$B991,ING_CLASE,"ORD"))</f>
        <v>0</v>
      </c>
      <c r="H991" s="19" t="n">
        <f aca="false">IF($B991="",0,SUMIFS(Ingresos!$P$6:$P$1505,ING_COD,$B991,ING_CLASE,"ORD",ING_COMP,"Sí"))</f>
        <v>0</v>
      </c>
      <c r="I991" s="19" t="n">
        <f aca="false">IF($B991="",0,SUMIFS(Ingresos!$P$6:$P$1505,ING_COD,$B991,ING_CLASE,"GRA"))</f>
        <v>0</v>
      </c>
      <c r="J991" s="19" t="n">
        <f aca="false">IF($B991="",0,SUMIFS(Ingresos!$P$6:$P$1505,ING_COD,$B991,ING_CLASE,"BON"))</f>
        <v>0</v>
      </c>
      <c r="K991" s="19" t="n">
        <f aca="false">IF($B991="",0,SUMIFS(Ingresos!$P$6:$P$1505,ING_COD,$B991,ING_CLASE,"EXT"))</f>
        <v>0</v>
      </c>
      <c r="L991" s="19" t="n">
        <f aca="false">IF($B991="",0,SUMIFS(Ingresos!$P$6:$P$1505,ING_COD,$B991,ING_CLASE,"OTO"))</f>
        <v>0</v>
      </c>
      <c r="M991" s="19" t="n">
        <f aca="false">IF($B991="",0,SUMIFS(Ingresos!$P$6:$P$1505,ING_COD,$B991,ING_CLASE,"OTX"))</f>
        <v>0</v>
      </c>
      <c r="N991" s="19" t="n">
        <f aca="false">IF($B991="",0,SUMIFS(Ingresos!$P$6:$P$1505,ING_COD,$B991,ING_CLASE,"RETO"))</f>
        <v>0</v>
      </c>
      <c r="O991" s="19" t="n">
        <f aca="false">IF($B991="",0,SUMIFS(Ingresos!$P$6:$P$1505,ING_COD,$B991,ING_CLASE,"INA"))</f>
        <v>0</v>
      </c>
      <c r="P991" s="19" t="n">
        <f aca="false">G991+I991+J991+K991+L991+M991</f>
        <v>0</v>
      </c>
      <c r="Q991" s="44" t="n">
        <f aca="false">IF($F991="Activo",11,IF($F991="Cese",1,0))</f>
        <v>0</v>
      </c>
      <c r="R991" s="19" t="n">
        <f aca="false">G991*Q991</f>
        <v>0</v>
      </c>
      <c r="S991" s="19" t="n">
        <f aca="false">IF($F991="Activo",SUMIFS(I991:I1001,$D991:$D1001,"&lt;="&amp;Trabajadores!$N$88)+IF(PROY_BON="Sí",SUMIFS(J991:J1001,$D991:$D1001,"&lt;="&amp;Trabajadores!$N$88),0),IF($F991="Cese",I991+IF(PROY_BON="Sí",J991,0),0))</f>
        <v>0</v>
      </c>
      <c r="T991" s="19" t="n">
        <f aca="false">IF(OR($F991&lt;&gt;"Activo",Trabajadores!$I$88="No"),0,IF(I996=0,H991*(1+IF(PROY_BON="Sí",Trabajadores!$P$88,0))*Trabajadores!$R$88/6*(Trabajadores!$N$88&gt;=7),0)+IF(I1001=0,H991*(1+IF(PROY_BON="Sí",Trabajadores!$P$88,0))*Trabajadores!$S$88/6*(Trabajadores!$N$88&gt;=12),0))</f>
        <v>0</v>
      </c>
      <c r="U991" s="19" t="n">
        <f aca="false">IF($F991="Activo",IF(Trabajadores!$J$88="Sí",L991*11,L991),IF($F991="Cese",L991,0))</f>
        <v>0</v>
      </c>
      <c r="V991" s="19" t="n">
        <f aca="false">IF(OR($F991="Activo",$F991="Cese"),M991,0)</f>
        <v>0</v>
      </c>
      <c r="W991" s="19" t="n">
        <f aca="false">IF(OR($F991="Activo",$F991="Cese"),SUM(P990:P990),0)</f>
        <v>0</v>
      </c>
      <c r="X991" s="36" t="n">
        <f aca="false">IF(OR($F991="Activo",$F991="Cese"),R991+S991+T991+U991+V991+W991,0)</f>
        <v>0</v>
      </c>
      <c r="Y991" s="19" t="n">
        <f aca="false">IF(OR($F991="Activo",$F991="Cese"),DED_FIJA,0)</f>
        <v>0</v>
      </c>
      <c r="Z991" s="36" t="n">
        <f aca="false">MAX(0,X991-Y991)</f>
        <v>0</v>
      </c>
      <c r="AA991" s="19" t="n">
        <f aca="false">IF(Z991=0,0,MAX(0,MIN(Z991,Parámetros!$G$19)-Parámetros!$F$19)*Parámetros!$E$19)</f>
        <v>0</v>
      </c>
      <c r="AB991" s="19" t="n">
        <f aca="false">IF(Z991=0,0,MAX(0,MIN(Z991,Parámetros!$G$20)-Parámetros!$F$20)*Parámetros!$E$20)</f>
        <v>0</v>
      </c>
      <c r="AC991" s="19" t="n">
        <f aca="false">IF(Z991=0,0,MAX(0,MIN(Z991,Parámetros!$G$21)-Parámetros!$F$21)*Parámetros!$E$21)</f>
        <v>0</v>
      </c>
      <c r="AD991" s="19" t="n">
        <f aca="false">IF(Z991=0,0,MAX(0,MIN(Z991,Parámetros!$G$22)-Parámetros!$F$22)*Parámetros!$E$22)</f>
        <v>0</v>
      </c>
      <c r="AE991" s="19" t="n">
        <f aca="false">IF(Z991=0,0,MAX(0,MIN(Z991,Parámetros!$G$23)-Parámetros!$F$23)*Parámetros!$E$23)</f>
        <v>0</v>
      </c>
      <c r="AF991" s="36" t="n">
        <f aca="false">SUM(AA991:AE991)</f>
        <v>0</v>
      </c>
      <c r="AG991" s="45" t="str">
        <f aca="false">IF(AM991&lt;=0,"-",INDEX(TR_TASA,MATCH(AM991,TR_DESDE,1)))</f>
        <v>-</v>
      </c>
      <c r="AH991" s="44" t="n">
        <f aca="false">IF($F991="Cese",1,IF($F991="Activo",INDEX(DIV_N,2),0))</f>
        <v>0</v>
      </c>
      <c r="AI991" s="44" t="n">
        <f aca="false">IF($F991="Cese",1,IF($F991="Activo",INDEX(DIV_HASTA,2),0))</f>
        <v>0</v>
      </c>
      <c r="AJ991" s="19" t="n">
        <f aca="false">IF(OR($F991="Activo",$F991="Cese"),SUMIFS(AV990:AV990,D990:D990,"&lt;="&amp;AI991),0)</f>
        <v>0</v>
      </c>
      <c r="AK991" s="19" t="n">
        <f aca="false">IF(OR($F991="Activo",$F991="Cese"),MAX(0,(AF991-AJ991)/AH991),0)</f>
        <v>0</v>
      </c>
      <c r="AL991" s="19" t="n">
        <f aca="false">IF(OR($F991="Activo",$F991="Cese"),K991+IF(PROY_BON="Sí",0,J991),0)</f>
        <v>0</v>
      </c>
      <c r="AM991" s="19" t="n">
        <f aca="false">IF(AL991&gt;0,MAX(0,X991+AL991-Y991),Z991)</f>
        <v>0</v>
      </c>
      <c r="AN991" s="19" t="n">
        <f aca="false">SUMPRODUCT((AM991&gt;TR_DESDE)*(AM991-TR_DESDE)*TR_INC)</f>
        <v>0</v>
      </c>
      <c r="AO991" s="19" t="n">
        <f aca="false">IF(AL991&gt;0,MAX(0,AN991-IF($F991="Cese",MAX(AF991,AJ991),AF991)),0)</f>
        <v>0</v>
      </c>
      <c r="AP991" s="46" t="n">
        <f aca="false">IF(OR($F991="Activo",$F991="Cese"),ROUND(AK991+AO991,2),0)</f>
        <v>0</v>
      </c>
      <c r="AQ991" s="19" t="n">
        <f aca="false">IF($F991="Cese",MAX(0,AJ991-AN991),0)</f>
        <v>0</v>
      </c>
      <c r="AR991" s="19" t="str">
        <f aca="false">IF($B991="","",IF(COUNTIFS(RP_COD,$B991,'Retenciones Planilla'!$D$6:$D$105,"&lt;&gt;")=0,"",SUMIFS('Retenciones Planilla'!$D$6:$D$105,RP_COD,$B991)))</f>
        <v/>
      </c>
      <c r="AS991" s="19" t="str">
        <f aca="false">IF(AR991="","",AR991-AP991)</f>
        <v/>
      </c>
      <c r="AT991" s="23" t="str">
        <f aca="false">IF($B991="","",IF(NOT(OR($F991="Activo",$F991="Cese")),IF(N(AR991)=0,"—","Revisar: sin vínculo"),IF(AR991="",IF(AP991=0,"No corresponde","Sin dato planilla"),IF(ABS(AS991)&lt;=TOL,"OK",IF(AS991&gt;0,"Retuvo de más","Retuvo de menos")))))</f>
        <v/>
      </c>
      <c r="AU991" s="19" t="n">
        <f aca="false">IF(AND(BASE_RET="Planilla (si existe)",AR991&lt;&gt;""),AR991,AP991)</f>
        <v>0</v>
      </c>
      <c r="AV991" s="19" t="n">
        <f aca="false">AU991+N991</f>
        <v>0</v>
      </c>
    </row>
    <row r="992" customFormat="false" ht="15" hidden="false" customHeight="false" outlineLevel="0" collapsed="false">
      <c r="A992" s="43" t="n">
        <v>83</v>
      </c>
      <c r="B992" s="35" t="str">
        <f aca="false">IF(Trabajadores!$B$88="","",Trabajadores!$B$88)</f>
        <v/>
      </c>
      <c r="C992" s="35" t="str">
        <f aca="false">IF($B992="","",Trabajadores!$D$88)</f>
        <v/>
      </c>
      <c r="D992" s="43" t="n">
        <v>3</v>
      </c>
      <c r="E992" s="23" t="s">
        <v>300</v>
      </c>
      <c r="F992" s="23" t="str">
        <f aca="false">IF($B992="","",IF(OR(3&lt;Trabajadores!$M$88,3&gt;Trabajadores!$N$88),"No vinculado",IF(AND(3=Trabajadores!$N$88,Trabajadores!$O$88="Sí"),"Cese","Activo")))</f>
        <v/>
      </c>
      <c r="G992" s="19" t="n">
        <f aca="false">IF($B992="",0,SUMIFS(Ingresos!$Q$6:$Q$1505,ING_COD,$B992,ING_CLASE,"ORD"))</f>
        <v>0</v>
      </c>
      <c r="H992" s="19" t="n">
        <f aca="false">IF($B992="",0,SUMIFS(Ingresos!$Q$6:$Q$1505,ING_COD,$B992,ING_CLASE,"ORD",ING_COMP,"Sí"))</f>
        <v>0</v>
      </c>
      <c r="I992" s="19" t="n">
        <f aca="false">IF($B992="",0,SUMIFS(Ingresos!$Q$6:$Q$1505,ING_COD,$B992,ING_CLASE,"GRA"))</f>
        <v>0</v>
      </c>
      <c r="J992" s="19" t="n">
        <f aca="false">IF($B992="",0,SUMIFS(Ingresos!$Q$6:$Q$1505,ING_COD,$B992,ING_CLASE,"BON"))</f>
        <v>0</v>
      </c>
      <c r="K992" s="19" t="n">
        <f aca="false">IF($B992="",0,SUMIFS(Ingresos!$Q$6:$Q$1505,ING_COD,$B992,ING_CLASE,"EXT"))</f>
        <v>0</v>
      </c>
      <c r="L992" s="19" t="n">
        <f aca="false">IF($B992="",0,SUMIFS(Ingresos!$Q$6:$Q$1505,ING_COD,$B992,ING_CLASE,"OTO"))</f>
        <v>0</v>
      </c>
      <c r="M992" s="19" t="n">
        <f aca="false">IF($B992="",0,SUMIFS(Ingresos!$Q$6:$Q$1505,ING_COD,$B992,ING_CLASE,"OTX"))</f>
        <v>0</v>
      </c>
      <c r="N992" s="19" t="n">
        <f aca="false">IF($B992="",0,SUMIFS(Ingresos!$Q$6:$Q$1505,ING_COD,$B992,ING_CLASE,"RETO"))</f>
        <v>0</v>
      </c>
      <c r="O992" s="19" t="n">
        <f aca="false">IF($B992="",0,SUMIFS(Ingresos!$Q$6:$Q$1505,ING_COD,$B992,ING_CLASE,"INA"))</f>
        <v>0</v>
      </c>
      <c r="P992" s="19" t="n">
        <f aca="false">G992+I992+J992+K992+L992+M992</f>
        <v>0</v>
      </c>
      <c r="Q992" s="44" t="n">
        <f aca="false">IF($F992="Activo",10,IF($F992="Cese",1,0))</f>
        <v>0</v>
      </c>
      <c r="R992" s="19" t="n">
        <f aca="false">G992*Q992</f>
        <v>0</v>
      </c>
      <c r="S992" s="19" t="n">
        <f aca="false">IF($F992="Activo",SUMIFS(I992:I1001,$D992:$D1001,"&lt;="&amp;Trabajadores!$N$88)+IF(PROY_BON="Sí",SUMIFS(J992:J1001,$D992:$D1001,"&lt;="&amp;Trabajadores!$N$88),0),IF($F992="Cese",I992+IF(PROY_BON="Sí",J992,0),0))</f>
        <v>0</v>
      </c>
      <c r="T992" s="19" t="n">
        <f aca="false">IF(OR($F992&lt;&gt;"Activo",Trabajadores!$I$88="No"),0,IF(I996=0,H992*(1+IF(PROY_BON="Sí",Trabajadores!$P$88,0))*Trabajadores!$R$88/6*(Trabajadores!$N$88&gt;=7),0)+IF(I1001=0,H992*(1+IF(PROY_BON="Sí",Trabajadores!$P$88,0))*Trabajadores!$S$88/6*(Trabajadores!$N$88&gt;=12),0))</f>
        <v>0</v>
      </c>
      <c r="U992" s="19" t="n">
        <f aca="false">IF($F992="Activo",IF(Trabajadores!$J$88="Sí",L992*10,L992),IF($F992="Cese",L992,0))</f>
        <v>0</v>
      </c>
      <c r="V992" s="19" t="n">
        <f aca="false">IF(OR($F992="Activo",$F992="Cese"),M992,0)</f>
        <v>0</v>
      </c>
      <c r="W992" s="19" t="n">
        <f aca="false">IF(OR($F992="Activo",$F992="Cese"),SUM(P990:P991),0)</f>
        <v>0</v>
      </c>
      <c r="X992" s="36" t="n">
        <f aca="false">IF(OR($F992="Activo",$F992="Cese"),R992+S992+T992+U992+V992+W992,0)</f>
        <v>0</v>
      </c>
      <c r="Y992" s="19" t="n">
        <f aca="false">IF(OR($F992="Activo",$F992="Cese"),DED_FIJA,0)</f>
        <v>0</v>
      </c>
      <c r="Z992" s="36" t="n">
        <f aca="false">MAX(0,X992-Y992)</f>
        <v>0</v>
      </c>
      <c r="AA992" s="19" t="n">
        <f aca="false">IF(Z992=0,0,MAX(0,MIN(Z992,Parámetros!$G$19)-Parámetros!$F$19)*Parámetros!$E$19)</f>
        <v>0</v>
      </c>
      <c r="AB992" s="19" t="n">
        <f aca="false">IF(Z992=0,0,MAX(0,MIN(Z992,Parámetros!$G$20)-Parámetros!$F$20)*Parámetros!$E$20)</f>
        <v>0</v>
      </c>
      <c r="AC992" s="19" t="n">
        <f aca="false">IF(Z992=0,0,MAX(0,MIN(Z992,Parámetros!$G$21)-Parámetros!$F$21)*Parámetros!$E$21)</f>
        <v>0</v>
      </c>
      <c r="AD992" s="19" t="n">
        <f aca="false">IF(Z992=0,0,MAX(0,MIN(Z992,Parámetros!$G$22)-Parámetros!$F$22)*Parámetros!$E$22)</f>
        <v>0</v>
      </c>
      <c r="AE992" s="19" t="n">
        <f aca="false">IF(Z992=0,0,MAX(0,MIN(Z992,Parámetros!$G$23)-Parámetros!$F$23)*Parámetros!$E$23)</f>
        <v>0</v>
      </c>
      <c r="AF992" s="36" t="n">
        <f aca="false">SUM(AA992:AE992)</f>
        <v>0</v>
      </c>
      <c r="AG992" s="45" t="str">
        <f aca="false">IF(AM992&lt;=0,"-",INDEX(TR_TASA,MATCH(AM992,TR_DESDE,1)))</f>
        <v>-</v>
      </c>
      <c r="AH992" s="44" t="n">
        <f aca="false">IF($F992="Cese",1,IF($F992="Activo",INDEX(DIV_N,3),0))</f>
        <v>0</v>
      </c>
      <c r="AI992" s="44" t="n">
        <f aca="false">IF($F992="Cese",2,IF($F992="Activo",INDEX(DIV_HASTA,3),0))</f>
        <v>0</v>
      </c>
      <c r="AJ992" s="19" t="n">
        <f aca="false">IF(OR($F992="Activo",$F992="Cese"),SUMIFS(AV990:AV991,D990:D991,"&lt;="&amp;AI992),0)</f>
        <v>0</v>
      </c>
      <c r="AK992" s="19" t="n">
        <f aca="false">IF(OR($F992="Activo",$F992="Cese"),MAX(0,(AF992-AJ992)/AH992),0)</f>
        <v>0</v>
      </c>
      <c r="AL992" s="19" t="n">
        <f aca="false">IF(OR($F992="Activo",$F992="Cese"),K992+IF(PROY_BON="Sí",0,J992),0)</f>
        <v>0</v>
      </c>
      <c r="AM992" s="19" t="n">
        <f aca="false">IF(AL992&gt;0,MAX(0,X992+AL992-Y992),Z992)</f>
        <v>0</v>
      </c>
      <c r="AN992" s="19" t="n">
        <f aca="false">SUMPRODUCT((AM992&gt;TR_DESDE)*(AM992-TR_DESDE)*TR_INC)</f>
        <v>0</v>
      </c>
      <c r="AO992" s="19" t="n">
        <f aca="false">IF(AL992&gt;0,MAX(0,AN992-IF($F992="Cese",MAX(AF992,AJ992),AF992)),0)</f>
        <v>0</v>
      </c>
      <c r="AP992" s="46" t="n">
        <f aca="false">IF(OR($F992="Activo",$F992="Cese"),ROUND(AK992+AO992,2),0)</f>
        <v>0</v>
      </c>
      <c r="AQ992" s="19" t="n">
        <f aca="false">IF($F992="Cese",MAX(0,AJ992-AN992),0)</f>
        <v>0</v>
      </c>
      <c r="AR992" s="19" t="str">
        <f aca="false">IF($B992="","",IF(COUNTIFS(RP_COD,$B992,'Retenciones Planilla'!$E$6:$E$105,"&lt;&gt;")=0,"",SUMIFS('Retenciones Planilla'!$E$6:$E$105,RP_COD,$B992)))</f>
        <v/>
      </c>
      <c r="AS992" s="19" t="str">
        <f aca="false">IF(AR992="","",AR992-AP992)</f>
        <v/>
      </c>
      <c r="AT992" s="23" t="str">
        <f aca="false">IF($B992="","",IF(NOT(OR($F992="Activo",$F992="Cese")),IF(N(AR992)=0,"—","Revisar: sin vínculo"),IF(AR992="",IF(AP992=0,"No corresponde","Sin dato planilla"),IF(ABS(AS992)&lt;=TOL,"OK",IF(AS992&gt;0,"Retuvo de más","Retuvo de menos")))))</f>
        <v/>
      </c>
      <c r="AU992" s="19" t="n">
        <f aca="false">IF(AND(BASE_RET="Planilla (si existe)",AR992&lt;&gt;""),AR992,AP992)</f>
        <v>0</v>
      </c>
      <c r="AV992" s="19" t="n">
        <f aca="false">AU992+N992</f>
        <v>0</v>
      </c>
    </row>
    <row r="993" customFormat="false" ht="15" hidden="false" customHeight="false" outlineLevel="0" collapsed="false">
      <c r="A993" s="43" t="n">
        <v>83</v>
      </c>
      <c r="B993" s="35" t="str">
        <f aca="false">IF(Trabajadores!$B$88="","",Trabajadores!$B$88)</f>
        <v/>
      </c>
      <c r="C993" s="35" t="str">
        <f aca="false">IF($B993="","",Trabajadores!$D$88)</f>
        <v/>
      </c>
      <c r="D993" s="43" t="n">
        <v>4</v>
      </c>
      <c r="E993" s="23" t="s">
        <v>301</v>
      </c>
      <c r="F993" s="23" t="str">
        <f aca="false">IF($B993="","",IF(OR(4&lt;Trabajadores!$M$88,4&gt;Trabajadores!$N$88),"No vinculado",IF(AND(4=Trabajadores!$N$88,Trabajadores!$O$88="Sí"),"Cese","Activo")))</f>
        <v/>
      </c>
      <c r="G993" s="19" t="n">
        <f aca="false">IF($B993="",0,SUMIFS(Ingresos!$R$6:$R$1505,ING_COD,$B993,ING_CLASE,"ORD"))</f>
        <v>0</v>
      </c>
      <c r="H993" s="19" t="n">
        <f aca="false">IF($B993="",0,SUMIFS(Ingresos!$R$6:$R$1505,ING_COD,$B993,ING_CLASE,"ORD",ING_COMP,"Sí"))</f>
        <v>0</v>
      </c>
      <c r="I993" s="19" t="n">
        <f aca="false">IF($B993="",0,SUMIFS(Ingresos!$R$6:$R$1505,ING_COD,$B993,ING_CLASE,"GRA"))</f>
        <v>0</v>
      </c>
      <c r="J993" s="19" t="n">
        <f aca="false">IF($B993="",0,SUMIFS(Ingresos!$R$6:$R$1505,ING_COD,$B993,ING_CLASE,"BON"))</f>
        <v>0</v>
      </c>
      <c r="K993" s="19" t="n">
        <f aca="false">IF($B993="",0,SUMIFS(Ingresos!$R$6:$R$1505,ING_COD,$B993,ING_CLASE,"EXT"))</f>
        <v>0</v>
      </c>
      <c r="L993" s="19" t="n">
        <f aca="false">IF($B993="",0,SUMIFS(Ingresos!$R$6:$R$1505,ING_COD,$B993,ING_CLASE,"OTO"))</f>
        <v>0</v>
      </c>
      <c r="M993" s="19" t="n">
        <f aca="false">IF($B993="",0,SUMIFS(Ingresos!$R$6:$R$1505,ING_COD,$B993,ING_CLASE,"OTX"))</f>
        <v>0</v>
      </c>
      <c r="N993" s="19" t="n">
        <f aca="false">IF($B993="",0,SUMIFS(Ingresos!$R$6:$R$1505,ING_COD,$B993,ING_CLASE,"RETO"))</f>
        <v>0</v>
      </c>
      <c r="O993" s="19" t="n">
        <f aca="false">IF($B993="",0,SUMIFS(Ingresos!$R$6:$R$1505,ING_COD,$B993,ING_CLASE,"INA"))</f>
        <v>0</v>
      </c>
      <c r="P993" s="19" t="n">
        <f aca="false">G993+I993+J993+K993+L993+M993</f>
        <v>0</v>
      </c>
      <c r="Q993" s="44" t="n">
        <f aca="false">IF($F993="Activo",9,IF($F993="Cese",1,0))</f>
        <v>0</v>
      </c>
      <c r="R993" s="19" t="n">
        <f aca="false">G993*Q993</f>
        <v>0</v>
      </c>
      <c r="S993" s="19" t="n">
        <f aca="false">IF($F993="Activo",SUMIFS(I993:I1001,$D993:$D1001,"&lt;="&amp;Trabajadores!$N$88)+IF(PROY_BON="Sí",SUMIFS(J993:J1001,$D993:$D1001,"&lt;="&amp;Trabajadores!$N$88),0),IF($F993="Cese",I993+IF(PROY_BON="Sí",J993,0),0))</f>
        <v>0</v>
      </c>
      <c r="T993" s="19" t="n">
        <f aca="false">IF(OR($F993&lt;&gt;"Activo",Trabajadores!$I$88="No"),0,IF(I996=0,H993*(1+IF(PROY_BON="Sí",Trabajadores!$P$88,0))*Trabajadores!$R$88/6*(Trabajadores!$N$88&gt;=7),0)+IF(I1001=0,H993*(1+IF(PROY_BON="Sí",Trabajadores!$P$88,0))*Trabajadores!$S$88/6*(Trabajadores!$N$88&gt;=12),0))</f>
        <v>0</v>
      </c>
      <c r="U993" s="19" t="n">
        <f aca="false">IF($F993="Activo",IF(Trabajadores!$J$88="Sí",L993*9,L993),IF($F993="Cese",L993,0))</f>
        <v>0</v>
      </c>
      <c r="V993" s="19" t="n">
        <f aca="false">IF(OR($F993="Activo",$F993="Cese"),M993,0)</f>
        <v>0</v>
      </c>
      <c r="W993" s="19" t="n">
        <f aca="false">IF(OR($F993="Activo",$F993="Cese"),SUM(P990:P992),0)</f>
        <v>0</v>
      </c>
      <c r="X993" s="36" t="n">
        <f aca="false">IF(OR($F993="Activo",$F993="Cese"),R993+S993+T993+U993+V993+W993,0)</f>
        <v>0</v>
      </c>
      <c r="Y993" s="19" t="n">
        <f aca="false">IF(OR($F993="Activo",$F993="Cese"),DED_FIJA,0)</f>
        <v>0</v>
      </c>
      <c r="Z993" s="36" t="n">
        <f aca="false">MAX(0,X993-Y993)</f>
        <v>0</v>
      </c>
      <c r="AA993" s="19" t="n">
        <f aca="false">IF(Z993=0,0,MAX(0,MIN(Z993,Parámetros!$G$19)-Parámetros!$F$19)*Parámetros!$E$19)</f>
        <v>0</v>
      </c>
      <c r="AB993" s="19" t="n">
        <f aca="false">IF(Z993=0,0,MAX(0,MIN(Z993,Parámetros!$G$20)-Parámetros!$F$20)*Parámetros!$E$20)</f>
        <v>0</v>
      </c>
      <c r="AC993" s="19" t="n">
        <f aca="false">IF(Z993=0,0,MAX(0,MIN(Z993,Parámetros!$G$21)-Parámetros!$F$21)*Parámetros!$E$21)</f>
        <v>0</v>
      </c>
      <c r="AD993" s="19" t="n">
        <f aca="false">IF(Z993=0,0,MAX(0,MIN(Z993,Parámetros!$G$22)-Parámetros!$F$22)*Parámetros!$E$22)</f>
        <v>0</v>
      </c>
      <c r="AE993" s="19" t="n">
        <f aca="false">IF(Z993=0,0,MAX(0,MIN(Z993,Parámetros!$G$23)-Parámetros!$F$23)*Parámetros!$E$23)</f>
        <v>0</v>
      </c>
      <c r="AF993" s="36" t="n">
        <f aca="false">SUM(AA993:AE993)</f>
        <v>0</v>
      </c>
      <c r="AG993" s="45" t="str">
        <f aca="false">IF(AM993&lt;=0,"-",INDEX(TR_TASA,MATCH(AM993,TR_DESDE,1)))</f>
        <v>-</v>
      </c>
      <c r="AH993" s="44" t="n">
        <f aca="false">IF($F993="Cese",1,IF($F993="Activo",INDEX(DIV_N,4),0))</f>
        <v>0</v>
      </c>
      <c r="AI993" s="44" t="n">
        <f aca="false">IF($F993="Cese",3,IF($F993="Activo",INDEX(DIV_HASTA,4),0))</f>
        <v>0</v>
      </c>
      <c r="AJ993" s="19" t="n">
        <f aca="false">IF(OR($F993="Activo",$F993="Cese"),SUMIFS(AV990:AV992,D990:D992,"&lt;="&amp;AI993),0)</f>
        <v>0</v>
      </c>
      <c r="AK993" s="19" t="n">
        <f aca="false">IF(OR($F993="Activo",$F993="Cese"),MAX(0,(AF993-AJ993)/AH993),0)</f>
        <v>0</v>
      </c>
      <c r="AL993" s="19" t="n">
        <f aca="false">IF(OR($F993="Activo",$F993="Cese"),K993+IF(PROY_BON="Sí",0,J993),0)</f>
        <v>0</v>
      </c>
      <c r="AM993" s="19" t="n">
        <f aca="false">IF(AL993&gt;0,MAX(0,X993+AL993-Y993),Z993)</f>
        <v>0</v>
      </c>
      <c r="AN993" s="19" t="n">
        <f aca="false">SUMPRODUCT((AM993&gt;TR_DESDE)*(AM993-TR_DESDE)*TR_INC)</f>
        <v>0</v>
      </c>
      <c r="AO993" s="19" t="n">
        <f aca="false">IF(AL993&gt;0,MAX(0,AN993-IF($F993="Cese",MAX(AF993,AJ993),AF993)),0)</f>
        <v>0</v>
      </c>
      <c r="AP993" s="46" t="n">
        <f aca="false">IF(OR($F993="Activo",$F993="Cese"),ROUND(AK993+AO993,2),0)</f>
        <v>0</v>
      </c>
      <c r="AQ993" s="19" t="n">
        <f aca="false">IF($F993="Cese",MAX(0,AJ993-AN993),0)</f>
        <v>0</v>
      </c>
      <c r="AR993" s="19" t="str">
        <f aca="false">IF($B993="","",IF(COUNTIFS(RP_COD,$B993,'Retenciones Planilla'!$F$6:$F$105,"&lt;&gt;")=0,"",SUMIFS('Retenciones Planilla'!$F$6:$F$105,RP_COD,$B993)))</f>
        <v/>
      </c>
      <c r="AS993" s="19" t="str">
        <f aca="false">IF(AR993="","",AR993-AP993)</f>
        <v/>
      </c>
      <c r="AT993" s="23" t="str">
        <f aca="false">IF($B993="","",IF(NOT(OR($F993="Activo",$F993="Cese")),IF(N(AR993)=0,"—","Revisar: sin vínculo"),IF(AR993="",IF(AP993=0,"No corresponde","Sin dato planilla"),IF(ABS(AS993)&lt;=TOL,"OK",IF(AS993&gt;0,"Retuvo de más","Retuvo de menos")))))</f>
        <v/>
      </c>
      <c r="AU993" s="19" t="n">
        <f aca="false">IF(AND(BASE_RET="Planilla (si existe)",AR993&lt;&gt;""),AR993,AP993)</f>
        <v>0</v>
      </c>
      <c r="AV993" s="19" t="n">
        <f aca="false">AU993+N993</f>
        <v>0</v>
      </c>
    </row>
    <row r="994" customFormat="false" ht="15" hidden="false" customHeight="false" outlineLevel="0" collapsed="false">
      <c r="A994" s="43" t="n">
        <v>83</v>
      </c>
      <c r="B994" s="35" t="str">
        <f aca="false">IF(Trabajadores!$B$88="","",Trabajadores!$B$88)</f>
        <v/>
      </c>
      <c r="C994" s="35" t="str">
        <f aca="false">IF($B994="","",Trabajadores!$D$88)</f>
        <v/>
      </c>
      <c r="D994" s="43" t="n">
        <v>5</v>
      </c>
      <c r="E994" s="23" t="s">
        <v>302</v>
      </c>
      <c r="F994" s="23" t="str">
        <f aca="false">IF($B994="","",IF(OR(5&lt;Trabajadores!$M$88,5&gt;Trabajadores!$N$88),"No vinculado",IF(AND(5=Trabajadores!$N$88,Trabajadores!$O$88="Sí"),"Cese","Activo")))</f>
        <v/>
      </c>
      <c r="G994" s="19" t="n">
        <f aca="false">IF($B994="",0,SUMIFS(Ingresos!$S$6:$S$1505,ING_COD,$B994,ING_CLASE,"ORD"))</f>
        <v>0</v>
      </c>
      <c r="H994" s="19" t="n">
        <f aca="false">IF($B994="",0,SUMIFS(Ingresos!$S$6:$S$1505,ING_COD,$B994,ING_CLASE,"ORD",ING_COMP,"Sí"))</f>
        <v>0</v>
      </c>
      <c r="I994" s="19" t="n">
        <f aca="false">IF($B994="",0,SUMIFS(Ingresos!$S$6:$S$1505,ING_COD,$B994,ING_CLASE,"GRA"))</f>
        <v>0</v>
      </c>
      <c r="J994" s="19" t="n">
        <f aca="false">IF($B994="",0,SUMIFS(Ingresos!$S$6:$S$1505,ING_COD,$B994,ING_CLASE,"BON"))</f>
        <v>0</v>
      </c>
      <c r="K994" s="19" t="n">
        <f aca="false">IF($B994="",0,SUMIFS(Ingresos!$S$6:$S$1505,ING_COD,$B994,ING_CLASE,"EXT"))</f>
        <v>0</v>
      </c>
      <c r="L994" s="19" t="n">
        <f aca="false">IF($B994="",0,SUMIFS(Ingresos!$S$6:$S$1505,ING_COD,$B994,ING_CLASE,"OTO"))</f>
        <v>0</v>
      </c>
      <c r="M994" s="19" t="n">
        <f aca="false">IF($B994="",0,SUMIFS(Ingresos!$S$6:$S$1505,ING_COD,$B994,ING_CLASE,"OTX"))</f>
        <v>0</v>
      </c>
      <c r="N994" s="19" t="n">
        <f aca="false">IF($B994="",0,SUMIFS(Ingresos!$S$6:$S$1505,ING_COD,$B994,ING_CLASE,"RETO"))</f>
        <v>0</v>
      </c>
      <c r="O994" s="19" t="n">
        <f aca="false">IF($B994="",0,SUMIFS(Ingresos!$S$6:$S$1505,ING_COD,$B994,ING_CLASE,"INA"))</f>
        <v>0</v>
      </c>
      <c r="P994" s="19" t="n">
        <f aca="false">G994+I994+J994+K994+L994+M994</f>
        <v>0</v>
      </c>
      <c r="Q994" s="44" t="n">
        <f aca="false">IF($F994="Activo",8,IF($F994="Cese",1,0))</f>
        <v>0</v>
      </c>
      <c r="R994" s="19" t="n">
        <f aca="false">G994*Q994</f>
        <v>0</v>
      </c>
      <c r="S994" s="19" t="n">
        <f aca="false">IF($F994="Activo",SUMIFS(I994:I1001,$D994:$D1001,"&lt;="&amp;Trabajadores!$N$88)+IF(PROY_BON="Sí",SUMIFS(J994:J1001,$D994:$D1001,"&lt;="&amp;Trabajadores!$N$88),0),IF($F994="Cese",I994+IF(PROY_BON="Sí",J994,0),0))</f>
        <v>0</v>
      </c>
      <c r="T994" s="19" t="n">
        <f aca="false">IF(OR($F994&lt;&gt;"Activo",Trabajadores!$I$88="No"),0,IF(I996=0,H994*(1+IF(PROY_BON="Sí",Trabajadores!$P$88,0))*Trabajadores!$R$88/6*(Trabajadores!$N$88&gt;=7),0)+IF(I1001=0,H994*(1+IF(PROY_BON="Sí",Trabajadores!$P$88,0))*Trabajadores!$S$88/6*(Trabajadores!$N$88&gt;=12),0))</f>
        <v>0</v>
      </c>
      <c r="U994" s="19" t="n">
        <f aca="false">IF($F994="Activo",IF(Trabajadores!$J$88="Sí",L994*8,L994),IF($F994="Cese",L994,0))</f>
        <v>0</v>
      </c>
      <c r="V994" s="19" t="n">
        <f aca="false">IF(OR($F994="Activo",$F994="Cese"),M994,0)</f>
        <v>0</v>
      </c>
      <c r="W994" s="19" t="n">
        <f aca="false">IF(OR($F994="Activo",$F994="Cese"),SUM(P990:P993),0)</f>
        <v>0</v>
      </c>
      <c r="X994" s="36" t="n">
        <f aca="false">IF(OR($F994="Activo",$F994="Cese"),R994+S994+T994+U994+V994+W994,0)</f>
        <v>0</v>
      </c>
      <c r="Y994" s="19" t="n">
        <f aca="false">IF(OR($F994="Activo",$F994="Cese"),DED_FIJA,0)</f>
        <v>0</v>
      </c>
      <c r="Z994" s="36" t="n">
        <f aca="false">MAX(0,X994-Y994)</f>
        <v>0</v>
      </c>
      <c r="AA994" s="19" t="n">
        <f aca="false">IF(Z994=0,0,MAX(0,MIN(Z994,Parámetros!$G$19)-Parámetros!$F$19)*Parámetros!$E$19)</f>
        <v>0</v>
      </c>
      <c r="AB994" s="19" t="n">
        <f aca="false">IF(Z994=0,0,MAX(0,MIN(Z994,Parámetros!$G$20)-Parámetros!$F$20)*Parámetros!$E$20)</f>
        <v>0</v>
      </c>
      <c r="AC994" s="19" t="n">
        <f aca="false">IF(Z994=0,0,MAX(0,MIN(Z994,Parámetros!$G$21)-Parámetros!$F$21)*Parámetros!$E$21)</f>
        <v>0</v>
      </c>
      <c r="AD994" s="19" t="n">
        <f aca="false">IF(Z994=0,0,MAX(0,MIN(Z994,Parámetros!$G$22)-Parámetros!$F$22)*Parámetros!$E$22)</f>
        <v>0</v>
      </c>
      <c r="AE994" s="19" t="n">
        <f aca="false">IF(Z994=0,0,MAX(0,MIN(Z994,Parámetros!$G$23)-Parámetros!$F$23)*Parámetros!$E$23)</f>
        <v>0</v>
      </c>
      <c r="AF994" s="36" t="n">
        <f aca="false">SUM(AA994:AE994)</f>
        <v>0</v>
      </c>
      <c r="AG994" s="45" t="str">
        <f aca="false">IF(AM994&lt;=0,"-",INDEX(TR_TASA,MATCH(AM994,TR_DESDE,1)))</f>
        <v>-</v>
      </c>
      <c r="AH994" s="44" t="n">
        <f aca="false">IF($F994="Cese",1,IF($F994="Activo",INDEX(DIV_N,5),0))</f>
        <v>0</v>
      </c>
      <c r="AI994" s="44" t="n">
        <f aca="false">IF($F994="Cese",4,IF($F994="Activo",INDEX(DIV_HASTA,5),0))</f>
        <v>0</v>
      </c>
      <c r="AJ994" s="19" t="n">
        <f aca="false">IF(OR($F994="Activo",$F994="Cese"),SUMIFS(AV990:AV993,D990:D993,"&lt;="&amp;AI994),0)</f>
        <v>0</v>
      </c>
      <c r="AK994" s="19" t="n">
        <f aca="false">IF(OR($F994="Activo",$F994="Cese"),MAX(0,(AF994-AJ994)/AH994),0)</f>
        <v>0</v>
      </c>
      <c r="AL994" s="19" t="n">
        <f aca="false">IF(OR($F994="Activo",$F994="Cese"),K994+IF(PROY_BON="Sí",0,J994),0)</f>
        <v>0</v>
      </c>
      <c r="AM994" s="19" t="n">
        <f aca="false">IF(AL994&gt;0,MAX(0,X994+AL994-Y994),Z994)</f>
        <v>0</v>
      </c>
      <c r="AN994" s="19" t="n">
        <f aca="false">SUMPRODUCT((AM994&gt;TR_DESDE)*(AM994-TR_DESDE)*TR_INC)</f>
        <v>0</v>
      </c>
      <c r="AO994" s="19" t="n">
        <f aca="false">IF(AL994&gt;0,MAX(0,AN994-IF($F994="Cese",MAX(AF994,AJ994),AF994)),0)</f>
        <v>0</v>
      </c>
      <c r="AP994" s="46" t="n">
        <f aca="false">IF(OR($F994="Activo",$F994="Cese"),ROUND(AK994+AO994,2),0)</f>
        <v>0</v>
      </c>
      <c r="AQ994" s="19" t="n">
        <f aca="false">IF($F994="Cese",MAX(0,AJ994-AN994),0)</f>
        <v>0</v>
      </c>
      <c r="AR994" s="19" t="str">
        <f aca="false">IF($B994="","",IF(COUNTIFS(RP_COD,$B994,'Retenciones Planilla'!$G$6:$G$105,"&lt;&gt;")=0,"",SUMIFS('Retenciones Planilla'!$G$6:$G$105,RP_COD,$B994)))</f>
        <v/>
      </c>
      <c r="AS994" s="19" t="str">
        <f aca="false">IF(AR994="","",AR994-AP994)</f>
        <v/>
      </c>
      <c r="AT994" s="23" t="str">
        <f aca="false">IF($B994="","",IF(NOT(OR($F994="Activo",$F994="Cese")),IF(N(AR994)=0,"—","Revisar: sin vínculo"),IF(AR994="",IF(AP994=0,"No corresponde","Sin dato planilla"),IF(ABS(AS994)&lt;=TOL,"OK",IF(AS994&gt;0,"Retuvo de más","Retuvo de menos")))))</f>
        <v/>
      </c>
      <c r="AU994" s="19" t="n">
        <f aca="false">IF(AND(BASE_RET="Planilla (si existe)",AR994&lt;&gt;""),AR994,AP994)</f>
        <v>0</v>
      </c>
      <c r="AV994" s="19" t="n">
        <f aca="false">AU994+N994</f>
        <v>0</v>
      </c>
    </row>
    <row r="995" customFormat="false" ht="15" hidden="false" customHeight="false" outlineLevel="0" collapsed="false">
      <c r="A995" s="43" t="n">
        <v>83</v>
      </c>
      <c r="B995" s="35" t="str">
        <f aca="false">IF(Trabajadores!$B$88="","",Trabajadores!$B$88)</f>
        <v/>
      </c>
      <c r="C995" s="35" t="str">
        <f aca="false">IF($B995="","",Trabajadores!$D$88)</f>
        <v/>
      </c>
      <c r="D995" s="43" t="n">
        <v>6</v>
      </c>
      <c r="E995" s="23" t="s">
        <v>303</v>
      </c>
      <c r="F995" s="23" t="str">
        <f aca="false">IF($B995="","",IF(OR(6&lt;Trabajadores!$M$88,6&gt;Trabajadores!$N$88),"No vinculado",IF(AND(6=Trabajadores!$N$88,Trabajadores!$O$88="Sí"),"Cese","Activo")))</f>
        <v/>
      </c>
      <c r="G995" s="19" t="n">
        <f aca="false">IF($B995="",0,SUMIFS(Ingresos!$T$6:$T$1505,ING_COD,$B995,ING_CLASE,"ORD"))</f>
        <v>0</v>
      </c>
      <c r="H995" s="19" t="n">
        <f aca="false">IF($B995="",0,SUMIFS(Ingresos!$T$6:$T$1505,ING_COD,$B995,ING_CLASE,"ORD",ING_COMP,"Sí"))</f>
        <v>0</v>
      </c>
      <c r="I995" s="19" t="n">
        <f aca="false">IF($B995="",0,SUMIFS(Ingresos!$T$6:$T$1505,ING_COD,$B995,ING_CLASE,"GRA"))</f>
        <v>0</v>
      </c>
      <c r="J995" s="19" t="n">
        <f aca="false">IF($B995="",0,SUMIFS(Ingresos!$T$6:$T$1505,ING_COD,$B995,ING_CLASE,"BON"))</f>
        <v>0</v>
      </c>
      <c r="K995" s="19" t="n">
        <f aca="false">IF($B995="",0,SUMIFS(Ingresos!$T$6:$T$1505,ING_COD,$B995,ING_CLASE,"EXT"))</f>
        <v>0</v>
      </c>
      <c r="L995" s="19" t="n">
        <f aca="false">IF($B995="",0,SUMIFS(Ingresos!$T$6:$T$1505,ING_COD,$B995,ING_CLASE,"OTO"))</f>
        <v>0</v>
      </c>
      <c r="M995" s="19" t="n">
        <f aca="false">IF($B995="",0,SUMIFS(Ingresos!$T$6:$T$1505,ING_COD,$B995,ING_CLASE,"OTX"))</f>
        <v>0</v>
      </c>
      <c r="N995" s="19" t="n">
        <f aca="false">IF($B995="",0,SUMIFS(Ingresos!$T$6:$T$1505,ING_COD,$B995,ING_CLASE,"RETO"))</f>
        <v>0</v>
      </c>
      <c r="O995" s="19" t="n">
        <f aca="false">IF($B995="",0,SUMIFS(Ingresos!$T$6:$T$1505,ING_COD,$B995,ING_CLASE,"INA"))</f>
        <v>0</v>
      </c>
      <c r="P995" s="19" t="n">
        <f aca="false">G995+I995+J995+K995+L995+M995</f>
        <v>0</v>
      </c>
      <c r="Q995" s="44" t="n">
        <f aca="false">IF($F995="Activo",7,IF($F995="Cese",1,0))</f>
        <v>0</v>
      </c>
      <c r="R995" s="19" t="n">
        <f aca="false">G995*Q995</f>
        <v>0</v>
      </c>
      <c r="S995" s="19" t="n">
        <f aca="false">IF($F995="Activo",SUMIFS(I995:I1001,$D995:$D1001,"&lt;="&amp;Trabajadores!$N$88)+IF(PROY_BON="Sí",SUMIFS(J995:J1001,$D995:$D1001,"&lt;="&amp;Trabajadores!$N$88),0),IF($F995="Cese",I995+IF(PROY_BON="Sí",J995,0),0))</f>
        <v>0</v>
      </c>
      <c r="T995" s="19" t="n">
        <f aca="false">IF(OR($F995&lt;&gt;"Activo",Trabajadores!$I$88="No"),0,IF(I996=0,H995*(1+IF(PROY_BON="Sí",Trabajadores!$P$88,0))*Trabajadores!$R$88/6*(Trabajadores!$N$88&gt;=7),0)+IF(I1001=0,H995*(1+IF(PROY_BON="Sí",Trabajadores!$P$88,0))*Trabajadores!$S$88/6*(Trabajadores!$N$88&gt;=12),0))</f>
        <v>0</v>
      </c>
      <c r="U995" s="19" t="n">
        <f aca="false">IF($F995="Activo",IF(Trabajadores!$J$88="Sí",L995*7,L995),IF($F995="Cese",L995,0))</f>
        <v>0</v>
      </c>
      <c r="V995" s="19" t="n">
        <f aca="false">IF(OR($F995="Activo",$F995="Cese"),M995,0)</f>
        <v>0</v>
      </c>
      <c r="W995" s="19" t="n">
        <f aca="false">IF(OR($F995="Activo",$F995="Cese"),SUM(P990:P994),0)</f>
        <v>0</v>
      </c>
      <c r="X995" s="36" t="n">
        <f aca="false">IF(OR($F995="Activo",$F995="Cese"),R995+S995+T995+U995+V995+W995,0)</f>
        <v>0</v>
      </c>
      <c r="Y995" s="19" t="n">
        <f aca="false">IF(OR($F995="Activo",$F995="Cese"),DED_FIJA,0)</f>
        <v>0</v>
      </c>
      <c r="Z995" s="36" t="n">
        <f aca="false">MAX(0,X995-Y995)</f>
        <v>0</v>
      </c>
      <c r="AA995" s="19" t="n">
        <f aca="false">IF(Z995=0,0,MAX(0,MIN(Z995,Parámetros!$G$19)-Parámetros!$F$19)*Parámetros!$E$19)</f>
        <v>0</v>
      </c>
      <c r="AB995" s="19" t="n">
        <f aca="false">IF(Z995=0,0,MAX(0,MIN(Z995,Parámetros!$G$20)-Parámetros!$F$20)*Parámetros!$E$20)</f>
        <v>0</v>
      </c>
      <c r="AC995" s="19" t="n">
        <f aca="false">IF(Z995=0,0,MAX(0,MIN(Z995,Parámetros!$G$21)-Parámetros!$F$21)*Parámetros!$E$21)</f>
        <v>0</v>
      </c>
      <c r="AD995" s="19" t="n">
        <f aca="false">IF(Z995=0,0,MAX(0,MIN(Z995,Parámetros!$G$22)-Parámetros!$F$22)*Parámetros!$E$22)</f>
        <v>0</v>
      </c>
      <c r="AE995" s="19" t="n">
        <f aca="false">IF(Z995=0,0,MAX(0,MIN(Z995,Parámetros!$G$23)-Parámetros!$F$23)*Parámetros!$E$23)</f>
        <v>0</v>
      </c>
      <c r="AF995" s="36" t="n">
        <f aca="false">SUM(AA995:AE995)</f>
        <v>0</v>
      </c>
      <c r="AG995" s="45" t="str">
        <f aca="false">IF(AM995&lt;=0,"-",INDEX(TR_TASA,MATCH(AM995,TR_DESDE,1)))</f>
        <v>-</v>
      </c>
      <c r="AH995" s="44" t="n">
        <f aca="false">IF($F995="Cese",1,IF($F995="Activo",INDEX(DIV_N,6),0))</f>
        <v>0</v>
      </c>
      <c r="AI995" s="44" t="n">
        <f aca="false">IF($F995="Cese",5,IF($F995="Activo",INDEX(DIV_HASTA,6),0))</f>
        <v>0</v>
      </c>
      <c r="AJ995" s="19" t="n">
        <f aca="false">IF(OR($F995="Activo",$F995="Cese"),SUMIFS(AV990:AV994,D990:D994,"&lt;="&amp;AI995),0)</f>
        <v>0</v>
      </c>
      <c r="AK995" s="19" t="n">
        <f aca="false">IF(OR($F995="Activo",$F995="Cese"),MAX(0,(AF995-AJ995)/AH995),0)</f>
        <v>0</v>
      </c>
      <c r="AL995" s="19" t="n">
        <f aca="false">IF(OR($F995="Activo",$F995="Cese"),K995+IF(PROY_BON="Sí",0,J995),0)</f>
        <v>0</v>
      </c>
      <c r="AM995" s="19" t="n">
        <f aca="false">IF(AL995&gt;0,MAX(0,X995+AL995-Y995),Z995)</f>
        <v>0</v>
      </c>
      <c r="AN995" s="19" t="n">
        <f aca="false">SUMPRODUCT((AM995&gt;TR_DESDE)*(AM995-TR_DESDE)*TR_INC)</f>
        <v>0</v>
      </c>
      <c r="AO995" s="19" t="n">
        <f aca="false">IF(AL995&gt;0,MAX(0,AN995-IF($F995="Cese",MAX(AF995,AJ995),AF995)),0)</f>
        <v>0</v>
      </c>
      <c r="AP995" s="46" t="n">
        <f aca="false">IF(OR($F995="Activo",$F995="Cese"),ROUND(AK995+AO995,2),0)</f>
        <v>0</v>
      </c>
      <c r="AQ995" s="19" t="n">
        <f aca="false">IF($F995="Cese",MAX(0,AJ995-AN995),0)</f>
        <v>0</v>
      </c>
      <c r="AR995" s="19" t="str">
        <f aca="false">IF($B995="","",IF(COUNTIFS(RP_COD,$B995,'Retenciones Planilla'!$H$6:$H$105,"&lt;&gt;")=0,"",SUMIFS('Retenciones Planilla'!$H$6:$H$105,RP_COD,$B995)))</f>
        <v/>
      </c>
      <c r="AS995" s="19" t="str">
        <f aca="false">IF(AR995="","",AR995-AP995)</f>
        <v/>
      </c>
      <c r="AT995" s="23" t="str">
        <f aca="false">IF($B995="","",IF(NOT(OR($F995="Activo",$F995="Cese")),IF(N(AR995)=0,"—","Revisar: sin vínculo"),IF(AR995="",IF(AP995=0,"No corresponde","Sin dato planilla"),IF(ABS(AS995)&lt;=TOL,"OK",IF(AS995&gt;0,"Retuvo de más","Retuvo de menos")))))</f>
        <v/>
      </c>
      <c r="AU995" s="19" t="n">
        <f aca="false">IF(AND(BASE_RET="Planilla (si existe)",AR995&lt;&gt;""),AR995,AP995)</f>
        <v>0</v>
      </c>
      <c r="AV995" s="19" t="n">
        <f aca="false">AU995+N995</f>
        <v>0</v>
      </c>
    </row>
    <row r="996" customFormat="false" ht="15" hidden="false" customHeight="false" outlineLevel="0" collapsed="false">
      <c r="A996" s="43" t="n">
        <v>83</v>
      </c>
      <c r="B996" s="35" t="str">
        <f aca="false">IF(Trabajadores!$B$88="","",Trabajadores!$B$88)</f>
        <v/>
      </c>
      <c r="C996" s="35" t="str">
        <f aca="false">IF($B996="","",Trabajadores!$D$88)</f>
        <v/>
      </c>
      <c r="D996" s="43" t="n">
        <v>7</v>
      </c>
      <c r="E996" s="23" t="s">
        <v>304</v>
      </c>
      <c r="F996" s="23" t="str">
        <f aca="false">IF($B996="","",IF(OR(7&lt;Trabajadores!$M$88,7&gt;Trabajadores!$N$88),"No vinculado",IF(AND(7=Trabajadores!$N$88,Trabajadores!$O$88="Sí"),"Cese","Activo")))</f>
        <v/>
      </c>
      <c r="G996" s="19" t="n">
        <f aca="false">IF($B996="",0,SUMIFS(Ingresos!$U$6:$U$1505,ING_COD,$B996,ING_CLASE,"ORD"))</f>
        <v>0</v>
      </c>
      <c r="H996" s="19" t="n">
        <f aca="false">IF($B996="",0,SUMIFS(Ingresos!$U$6:$U$1505,ING_COD,$B996,ING_CLASE,"ORD",ING_COMP,"Sí"))</f>
        <v>0</v>
      </c>
      <c r="I996" s="19" t="n">
        <f aca="false">IF($B996="",0,SUMIFS(Ingresos!$U$6:$U$1505,ING_COD,$B996,ING_CLASE,"GRA"))</f>
        <v>0</v>
      </c>
      <c r="J996" s="19" t="n">
        <f aca="false">IF($B996="",0,SUMIFS(Ingresos!$U$6:$U$1505,ING_COD,$B996,ING_CLASE,"BON"))</f>
        <v>0</v>
      </c>
      <c r="K996" s="19" t="n">
        <f aca="false">IF($B996="",0,SUMIFS(Ingresos!$U$6:$U$1505,ING_COD,$B996,ING_CLASE,"EXT"))</f>
        <v>0</v>
      </c>
      <c r="L996" s="19" t="n">
        <f aca="false">IF($B996="",0,SUMIFS(Ingresos!$U$6:$U$1505,ING_COD,$B996,ING_CLASE,"OTO"))</f>
        <v>0</v>
      </c>
      <c r="M996" s="19" t="n">
        <f aca="false">IF($B996="",0,SUMIFS(Ingresos!$U$6:$U$1505,ING_COD,$B996,ING_CLASE,"OTX"))</f>
        <v>0</v>
      </c>
      <c r="N996" s="19" t="n">
        <f aca="false">IF($B996="",0,SUMIFS(Ingresos!$U$6:$U$1505,ING_COD,$B996,ING_CLASE,"RETO"))</f>
        <v>0</v>
      </c>
      <c r="O996" s="19" t="n">
        <f aca="false">IF($B996="",0,SUMIFS(Ingresos!$U$6:$U$1505,ING_COD,$B996,ING_CLASE,"INA"))</f>
        <v>0</v>
      </c>
      <c r="P996" s="19" t="n">
        <f aca="false">G996+I996+J996+K996+L996+M996</f>
        <v>0</v>
      </c>
      <c r="Q996" s="44" t="n">
        <f aca="false">IF($F996="Activo",6,IF($F996="Cese",1,0))</f>
        <v>0</v>
      </c>
      <c r="R996" s="19" t="n">
        <f aca="false">G996*Q996</f>
        <v>0</v>
      </c>
      <c r="S996" s="19" t="n">
        <f aca="false">IF($F996="Activo",SUMIFS(I996:I1001,$D996:$D1001,"&lt;="&amp;Trabajadores!$N$88)+IF(PROY_BON="Sí",SUMIFS(J996:J1001,$D996:$D1001,"&lt;="&amp;Trabajadores!$N$88),0),IF($F996="Cese",I996+IF(PROY_BON="Sí",J996,0),0))</f>
        <v>0</v>
      </c>
      <c r="T996" s="19" t="n">
        <f aca="false">IF(OR($F996&lt;&gt;"Activo",Trabajadores!$I$88="No"),0,IF(I1001=0,H996*(1+IF(PROY_BON="Sí",Trabajadores!$P$88,0))*Trabajadores!$S$88/6*(Trabajadores!$N$88&gt;=12),0))</f>
        <v>0</v>
      </c>
      <c r="U996" s="19" t="n">
        <f aca="false">IF($F996="Activo",IF(Trabajadores!$J$88="Sí",L996*6,L996),IF($F996="Cese",L996,0))</f>
        <v>0</v>
      </c>
      <c r="V996" s="19" t="n">
        <f aca="false">IF(OR($F996="Activo",$F996="Cese"),M996,0)</f>
        <v>0</v>
      </c>
      <c r="W996" s="19" t="n">
        <f aca="false">IF(OR($F996="Activo",$F996="Cese"),SUM(P990:P995),0)</f>
        <v>0</v>
      </c>
      <c r="X996" s="36" t="n">
        <f aca="false">IF(OR($F996="Activo",$F996="Cese"),R996+S996+T996+U996+V996+W996,0)</f>
        <v>0</v>
      </c>
      <c r="Y996" s="19" t="n">
        <f aca="false">IF(OR($F996="Activo",$F996="Cese"),DED_FIJA,0)</f>
        <v>0</v>
      </c>
      <c r="Z996" s="36" t="n">
        <f aca="false">MAX(0,X996-Y996)</f>
        <v>0</v>
      </c>
      <c r="AA996" s="19" t="n">
        <f aca="false">IF(Z996=0,0,MAX(0,MIN(Z996,Parámetros!$G$19)-Parámetros!$F$19)*Parámetros!$E$19)</f>
        <v>0</v>
      </c>
      <c r="AB996" s="19" t="n">
        <f aca="false">IF(Z996=0,0,MAX(0,MIN(Z996,Parámetros!$G$20)-Parámetros!$F$20)*Parámetros!$E$20)</f>
        <v>0</v>
      </c>
      <c r="AC996" s="19" t="n">
        <f aca="false">IF(Z996=0,0,MAX(0,MIN(Z996,Parámetros!$G$21)-Parámetros!$F$21)*Parámetros!$E$21)</f>
        <v>0</v>
      </c>
      <c r="AD996" s="19" t="n">
        <f aca="false">IF(Z996=0,0,MAX(0,MIN(Z996,Parámetros!$G$22)-Parámetros!$F$22)*Parámetros!$E$22)</f>
        <v>0</v>
      </c>
      <c r="AE996" s="19" t="n">
        <f aca="false">IF(Z996=0,0,MAX(0,MIN(Z996,Parámetros!$G$23)-Parámetros!$F$23)*Parámetros!$E$23)</f>
        <v>0</v>
      </c>
      <c r="AF996" s="36" t="n">
        <f aca="false">SUM(AA996:AE996)</f>
        <v>0</v>
      </c>
      <c r="AG996" s="45" t="str">
        <f aca="false">IF(AM996&lt;=0,"-",INDEX(TR_TASA,MATCH(AM996,TR_DESDE,1)))</f>
        <v>-</v>
      </c>
      <c r="AH996" s="44" t="n">
        <f aca="false">IF($F996="Cese",1,IF($F996="Activo",INDEX(DIV_N,7),0))</f>
        <v>0</v>
      </c>
      <c r="AI996" s="44" t="n">
        <f aca="false">IF($F996="Cese",6,IF($F996="Activo",INDEX(DIV_HASTA,7),0))</f>
        <v>0</v>
      </c>
      <c r="AJ996" s="19" t="n">
        <f aca="false">IF(OR($F996="Activo",$F996="Cese"),SUMIFS(AV990:AV995,D990:D995,"&lt;="&amp;AI996),0)</f>
        <v>0</v>
      </c>
      <c r="AK996" s="19" t="n">
        <f aca="false">IF(OR($F996="Activo",$F996="Cese"),MAX(0,(AF996-AJ996)/AH996),0)</f>
        <v>0</v>
      </c>
      <c r="AL996" s="19" t="n">
        <f aca="false">IF(OR($F996="Activo",$F996="Cese"),K996+IF(PROY_BON="Sí",0,J996),0)</f>
        <v>0</v>
      </c>
      <c r="AM996" s="19" t="n">
        <f aca="false">IF(AL996&gt;0,MAX(0,X996+AL996-Y996),Z996)</f>
        <v>0</v>
      </c>
      <c r="AN996" s="19" t="n">
        <f aca="false">SUMPRODUCT((AM996&gt;TR_DESDE)*(AM996-TR_DESDE)*TR_INC)</f>
        <v>0</v>
      </c>
      <c r="AO996" s="19" t="n">
        <f aca="false">IF(AL996&gt;0,MAX(0,AN996-IF($F996="Cese",MAX(AF996,AJ996),AF996)),0)</f>
        <v>0</v>
      </c>
      <c r="AP996" s="46" t="n">
        <f aca="false">IF(OR($F996="Activo",$F996="Cese"),ROUND(AK996+AO996,2),0)</f>
        <v>0</v>
      </c>
      <c r="AQ996" s="19" t="n">
        <f aca="false">IF($F996="Cese",MAX(0,AJ996-AN996),0)</f>
        <v>0</v>
      </c>
      <c r="AR996" s="19" t="str">
        <f aca="false">IF($B996="","",IF(COUNTIFS(RP_COD,$B996,'Retenciones Planilla'!$I$6:$I$105,"&lt;&gt;")=0,"",SUMIFS('Retenciones Planilla'!$I$6:$I$105,RP_COD,$B996)))</f>
        <v/>
      </c>
      <c r="AS996" s="19" t="str">
        <f aca="false">IF(AR996="","",AR996-AP996)</f>
        <v/>
      </c>
      <c r="AT996" s="23" t="str">
        <f aca="false">IF($B996="","",IF(NOT(OR($F996="Activo",$F996="Cese")),IF(N(AR996)=0,"—","Revisar: sin vínculo"),IF(AR996="",IF(AP996=0,"No corresponde","Sin dato planilla"),IF(ABS(AS996)&lt;=TOL,"OK",IF(AS996&gt;0,"Retuvo de más","Retuvo de menos")))))</f>
        <v/>
      </c>
      <c r="AU996" s="19" t="n">
        <f aca="false">IF(AND(BASE_RET="Planilla (si existe)",AR996&lt;&gt;""),AR996,AP996)</f>
        <v>0</v>
      </c>
      <c r="AV996" s="19" t="n">
        <f aca="false">AU996+N996</f>
        <v>0</v>
      </c>
    </row>
    <row r="997" customFormat="false" ht="15" hidden="false" customHeight="false" outlineLevel="0" collapsed="false">
      <c r="A997" s="43" t="n">
        <v>83</v>
      </c>
      <c r="B997" s="35" t="str">
        <f aca="false">IF(Trabajadores!$B$88="","",Trabajadores!$B$88)</f>
        <v/>
      </c>
      <c r="C997" s="35" t="str">
        <f aca="false">IF($B997="","",Trabajadores!$D$88)</f>
        <v/>
      </c>
      <c r="D997" s="43" t="n">
        <v>8</v>
      </c>
      <c r="E997" s="23" t="s">
        <v>305</v>
      </c>
      <c r="F997" s="23" t="str">
        <f aca="false">IF($B997="","",IF(OR(8&lt;Trabajadores!$M$88,8&gt;Trabajadores!$N$88),"No vinculado",IF(AND(8=Trabajadores!$N$88,Trabajadores!$O$88="Sí"),"Cese","Activo")))</f>
        <v/>
      </c>
      <c r="G997" s="19" t="n">
        <f aca="false">IF($B997="",0,SUMIFS(Ingresos!$V$6:$V$1505,ING_COD,$B997,ING_CLASE,"ORD"))</f>
        <v>0</v>
      </c>
      <c r="H997" s="19" t="n">
        <f aca="false">IF($B997="",0,SUMIFS(Ingresos!$V$6:$V$1505,ING_COD,$B997,ING_CLASE,"ORD",ING_COMP,"Sí"))</f>
        <v>0</v>
      </c>
      <c r="I997" s="19" t="n">
        <f aca="false">IF($B997="",0,SUMIFS(Ingresos!$V$6:$V$1505,ING_COD,$B997,ING_CLASE,"GRA"))</f>
        <v>0</v>
      </c>
      <c r="J997" s="19" t="n">
        <f aca="false">IF($B997="",0,SUMIFS(Ingresos!$V$6:$V$1505,ING_COD,$B997,ING_CLASE,"BON"))</f>
        <v>0</v>
      </c>
      <c r="K997" s="19" t="n">
        <f aca="false">IF($B997="",0,SUMIFS(Ingresos!$V$6:$V$1505,ING_COD,$B997,ING_CLASE,"EXT"))</f>
        <v>0</v>
      </c>
      <c r="L997" s="19" t="n">
        <f aca="false">IF($B997="",0,SUMIFS(Ingresos!$V$6:$V$1505,ING_COD,$B997,ING_CLASE,"OTO"))</f>
        <v>0</v>
      </c>
      <c r="M997" s="19" t="n">
        <f aca="false">IF($B997="",0,SUMIFS(Ingresos!$V$6:$V$1505,ING_COD,$B997,ING_CLASE,"OTX"))</f>
        <v>0</v>
      </c>
      <c r="N997" s="19" t="n">
        <f aca="false">IF($B997="",0,SUMIFS(Ingresos!$V$6:$V$1505,ING_COD,$B997,ING_CLASE,"RETO"))</f>
        <v>0</v>
      </c>
      <c r="O997" s="19" t="n">
        <f aca="false">IF($B997="",0,SUMIFS(Ingresos!$V$6:$V$1505,ING_COD,$B997,ING_CLASE,"INA"))</f>
        <v>0</v>
      </c>
      <c r="P997" s="19" t="n">
        <f aca="false">G997+I997+J997+K997+L997+M997</f>
        <v>0</v>
      </c>
      <c r="Q997" s="44" t="n">
        <f aca="false">IF($F997="Activo",5,IF($F997="Cese",1,0))</f>
        <v>0</v>
      </c>
      <c r="R997" s="19" t="n">
        <f aca="false">G997*Q997</f>
        <v>0</v>
      </c>
      <c r="S997" s="19" t="n">
        <f aca="false">IF($F997="Activo",SUMIFS(I997:I1001,$D997:$D1001,"&lt;="&amp;Trabajadores!$N$88)+IF(PROY_BON="Sí",SUMIFS(J997:J1001,$D997:$D1001,"&lt;="&amp;Trabajadores!$N$88),0),IF($F997="Cese",I997+IF(PROY_BON="Sí",J997,0),0))</f>
        <v>0</v>
      </c>
      <c r="T997" s="19" t="n">
        <f aca="false">IF(OR($F997&lt;&gt;"Activo",Trabajadores!$I$88="No"),0,IF(I1001=0,H997*(1+IF(PROY_BON="Sí",Trabajadores!$P$88,0))*Trabajadores!$S$88/6*(Trabajadores!$N$88&gt;=12),0))</f>
        <v>0</v>
      </c>
      <c r="U997" s="19" t="n">
        <f aca="false">IF($F997="Activo",IF(Trabajadores!$J$88="Sí",L997*5,L997),IF($F997="Cese",L997,0))</f>
        <v>0</v>
      </c>
      <c r="V997" s="19" t="n">
        <f aca="false">IF(OR($F997="Activo",$F997="Cese"),M997,0)</f>
        <v>0</v>
      </c>
      <c r="W997" s="19" t="n">
        <f aca="false">IF(OR($F997="Activo",$F997="Cese"),SUM(P990:P996),0)</f>
        <v>0</v>
      </c>
      <c r="X997" s="36" t="n">
        <f aca="false">IF(OR($F997="Activo",$F997="Cese"),R997+S997+T997+U997+V997+W997,0)</f>
        <v>0</v>
      </c>
      <c r="Y997" s="19" t="n">
        <f aca="false">IF(OR($F997="Activo",$F997="Cese"),DED_FIJA,0)</f>
        <v>0</v>
      </c>
      <c r="Z997" s="36" t="n">
        <f aca="false">MAX(0,X997-Y997)</f>
        <v>0</v>
      </c>
      <c r="AA997" s="19" t="n">
        <f aca="false">IF(Z997=0,0,MAX(0,MIN(Z997,Parámetros!$G$19)-Parámetros!$F$19)*Parámetros!$E$19)</f>
        <v>0</v>
      </c>
      <c r="AB997" s="19" t="n">
        <f aca="false">IF(Z997=0,0,MAX(0,MIN(Z997,Parámetros!$G$20)-Parámetros!$F$20)*Parámetros!$E$20)</f>
        <v>0</v>
      </c>
      <c r="AC997" s="19" t="n">
        <f aca="false">IF(Z997=0,0,MAX(0,MIN(Z997,Parámetros!$G$21)-Parámetros!$F$21)*Parámetros!$E$21)</f>
        <v>0</v>
      </c>
      <c r="AD997" s="19" t="n">
        <f aca="false">IF(Z997=0,0,MAX(0,MIN(Z997,Parámetros!$G$22)-Parámetros!$F$22)*Parámetros!$E$22)</f>
        <v>0</v>
      </c>
      <c r="AE997" s="19" t="n">
        <f aca="false">IF(Z997=0,0,MAX(0,MIN(Z997,Parámetros!$G$23)-Parámetros!$F$23)*Parámetros!$E$23)</f>
        <v>0</v>
      </c>
      <c r="AF997" s="36" t="n">
        <f aca="false">SUM(AA997:AE997)</f>
        <v>0</v>
      </c>
      <c r="AG997" s="45" t="str">
        <f aca="false">IF(AM997&lt;=0,"-",INDEX(TR_TASA,MATCH(AM997,TR_DESDE,1)))</f>
        <v>-</v>
      </c>
      <c r="AH997" s="44" t="n">
        <f aca="false">IF($F997="Cese",1,IF($F997="Activo",INDEX(DIV_N,8),0))</f>
        <v>0</v>
      </c>
      <c r="AI997" s="44" t="n">
        <f aca="false">IF($F997="Cese",7,IF($F997="Activo",INDEX(DIV_HASTA,8),0))</f>
        <v>0</v>
      </c>
      <c r="AJ997" s="19" t="n">
        <f aca="false">IF(OR($F997="Activo",$F997="Cese"),SUMIFS(AV990:AV996,D990:D996,"&lt;="&amp;AI997),0)</f>
        <v>0</v>
      </c>
      <c r="AK997" s="19" t="n">
        <f aca="false">IF(OR($F997="Activo",$F997="Cese"),MAX(0,(AF997-AJ997)/AH997),0)</f>
        <v>0</v>
      </c>
      <c r="AL997" s="19" t="n">
        <f aca="false">IF(OR($F997="Activo",$F997="Cese"),K997+IF(PROY_BON="Sí",0,J997),0)</f>
        <v>0</v>
      </c>
      <c r="AM997" s="19" t="n">
        <f aca="false">IF(AL997&gt;0,MAX(0,X997+AL997-Y997),Z997)</f>
        <v>0</v>
      </c>
      <c r="AN997" s="19" t="n">
        <f aca="false">SUMPRODUCT((AM997&gt;TR_DESDE)*(AM997-TR_DESDE)*TR_INC)</f>
        <v>0</v>
      </c>
      <c r="AO997" s="19" t="n">
        <f aca="false">IF(AL997&gt;0,MAX(0,AN997-IF($F997="Cese",MAX(AF997,AJ997),AF997)),0)</f>
        <v>0</v>
      </c>
      <c r="AP997" s="46" t="n">
        <f aca="false">IF(OR($F997="Activo",$F997="Cese"),ROUND(AK997+AO997,2),0)</f>
        <v>0</v>
      </c>
      <c r="AQ997" s="19" t="n">
        <f aca="false">IF($F997="Cese",MAX(0,AJ997-AN997),0)</f>
        <v>0</v>
      </c>
      <c r="AR997" s="19" t="str">
        <f aca="false">IF($B997="","",IF(COUNTIFS(RP_COD,$B997,'Retenciones Planilla'!$J$6:$J$105,"&lt;&gt;")=0,"",SUMIFS('Retenciones Planilla'!$J$6:$J$105,RP_COD,$B997)))</f>
        <v/>
      </c>
      <c r="AS997" s="19" t="str">
        <f aca="false">IF(AR997="","",AR997-AP997)</f>
        <v/>
      </c>
      <c r="AT997" s="23" t="str">
        <f aca="false">IF($B997="","",IF(NOT(OR($F997="Activo",$F997="Cese")),IF(N(AR997)=0,"—","Revisar: sin vínculo"),IF(AR997="",IF(AP997=0,"No corresponde","Sin dato planilla"),IF(ABS(AS997)&lt;=TOL,"OK",IF(AS997&gt;0,"Retuvo de más","Retuvo de menos")))))</f>
        <v/>
      </c>
      <c r="AU997" s="19" t="n">
        <f aca="false">IF(AND(BASE_RET="Planilla (si existe)",AR997&lt;&gt;""),AR997,AP997)</f>
        <v>0</v>
      </c>
      <c r="AV997" s="19" t="n">
        <f aca="false">AU997+N997</f>
        <v>0</v>
      </c>
    </row>
    <row r="998" customFormat="false" ht="15" hidden="false" customHeight="false" outlineLevel="0" collapsed="false">
      <c r="A998" s="43" t="n">
        <v>83</v>
      </c>
      <c r="B998" s="35" t="str">
        <f aca="false">IF(Trabajadores!$B$88="","",Trabajadores!$B$88)</f>
        <v/>
      </c>
      <c r="C998" s="35" t="str">
        <f aca="false">IF($B998="","",Trabajadores!$D$88)</f>
        <v/>
      </c>
      <c r="D998" s="43" t="n">
        <v>9</v>
      </c>
      <c r="E998" s="23" t="s">
        <v>306</v>
      </c>
      <c r="F998" s="23" t="str">
        <f aca="false">IF($B998="","",IF(OR(9&lt;Trabajadores!$M$88,9&gt;Trabajadores!$N$88),"No vinculado",IF(AND(9=Trabajadores!$N$88,Trabajadores!$O$88="Sí"),"Cese","Activo")))</f>
        <v/>
      </c>
      <c r="G998" s="19" t="n">
        <f aca="false">IF($B998="",0,SUMIFS(Ingresos!$W$6:$W$1505,ING_COD,$B998,ING_CLASE,"ORD"))</f>
        <v>0</v>
      </c>
      <c r="H998" s="19" t="n">
        <f aca="false">IF($B998="",0,SUMIFS(Ingresos!$W$6:$W$1505,ING_COD,$B998,ING_CLASE,"ORD",ING_COMP,"Sí"))</f>
        <v>0</v>
      </c>
      <c r="I998" s="19" t="n">
        <f aca="false">IF($B998="",0,SUMIFS(Ingresos!$W$6:$W$1505,ING_COD,$B998,ING_CLASE,"GRA"))</f>
        <v>0</v>
      </c>
      <c r="J998" s="19" t="n">
        <f aca="false">IF($B998="",0,SUMIFS(Ingresos!$W$6:$W$1505,ING_COD,$B998,ING_CLASE,"BON"))</f>
        <v>0</v>
      </c>
      <c r="K998" s="19" t="n">
        <f aca="false">IF($B998="",0,SUMIFS(Ingresos!$W$6:$W$1505,ING_COD,$B998,ING_CLASE,"EXT"))</f>
        <v>0</v>
      </c>
      <c r="L998" s="19" t="n">
        <f aca="false">IF($B998="",0,SUMIFS(Ingresos!$W$6:$W$1505,ING_COD,$B998,ING_CLASE,"OTO"))</f>
        <v>0</v>
      </c>
      <c r="M998" s="19" t="n">
        <f aca="false">IF($B998="",0,SUMIFS(Ingresos!$W$6:$W$1505,ING_COD,$B998,ING_CLASE,"OTX"))</f>
        <v>0</v>
      </c>
      <c r="N998" s="19" t="n">
        <f aca="false">IF($B998="",0,SUMIFS(Ingresos!$W$6:$W$1505,ING_COD,$B998,ING_CLASE,"RETO"))</f>
        <v>0</v>
      </c>
      <c r="O998" s="19" t="n">
        <f aca="false">IF($B998="",0,SUMIFS(Ingresos!$W$6:$W$1505,ING_COD,$B998,ING_CLASE,"INA"))</f>
        <v>0</v>
      </c>
      <c r="P998" s="19" t="n">
        <f aca="false">G998+I998+J998+K998+L998+M998</f>
        <v>0</v>
      </c>
      <c r="Q998" s="44" t="n">
        <f aca="false">IF($F998="Activo",4,IF($F998="Cese",1,0))</f>
        <v>0</v>
      </c>
      <c r="R998" s="19" t="n">
        <f aca="false">G998*Q998</f>
        <v>0</v>
      </c>
      <c r="S998" s="19" t="n">
        <f aca="false">IF($F998="Activo",SUMIFS(I998:I1001,$D998:$D1001,"&lt;="&amp;Trabajadores!$N$88)+IF(PROY_BON="Sí",SUMIFS(J998:J1001,$D998:$D1001,"&lt;="&amp;Trabajadores!$N$88),0),IF($F998="Cese",I998+IF(PROY_BON="Sí",J998,0),0))</f>
        <v>0</v>
      </c>
      <c r="T998" s="19" t="n">
        <f aca="false">IF(OR($F998&lt;&gt;"Activo",Trabajadores!$I$88="No"),0,IF(I1001=0,H998*(1+IF(PROY_BON="Sí",Trabajadores!$P$88,0))*Trabajadores!$S$88/6*(Trabajadores!$N$88&gt;=12),0))</f>
        <v>0</v>
      </c>
      <c r="U998" s="19" t="n">
        <f aca="false">IF($F998="Activo",IF(Trabajadores!$J$88="Sí",L998*4,L998),IF($F998="Cese",L998,0))</f>
        <v>0</v>
      </c>
      <c r="V998" s="19" t="n">
        <f aca="false">IF(OR($F998="Activo",$F998="Cese"),M998,0)</f>
        <v>0</v>
      </c>
      <c r="W998" s="19" t="n">
        <f aca="false">IF(OR($F998="Activo",$F998="Cese"),SUM(P990:P997),0)</f>
        <v>0</v>
      </c>
      <c r="X998" s="36" t="n">
        <f aca="false">IF(OR($F998="Activo",$F998="Cese"),R998+S998+T998+U998+V998+W998,0)</f>
        <v>0</v>
      </c>
      <c r="Y998" s="19" t="n">
        <f aca="false">IF(OR($F998="Activo",$F998="Cese"),DED_FIJA,0)</f>
        <v>0</v>
      </c>
      <c r="Z998" s="36" t="n">
        <f aca="false">MAX(0,X998-Y998)</f>
        <v>0</v>
      </c>
      <c r="AA998" s="19" t="n">
        <f aca="false">IF(Z998=0,0,MAX(0,MIN(Z998,Parámetros!$G$19)-Parámetros!$F$19)*Parámetros!$E$19)</f>
        <v>0</v>
      </c>
      <c r="AB998" s="19" t="n">
        <f aca="false">IF(Z998=0,0,MAX(0,MIN(Z998,Parámetros!$G$20)-Parámetros!$F$20)*Parámetros!$E$20)</f>
        <v>0</v>
      </c>
      <c r="AC998" s="19" t="n">
        <f aca="false">IF(Z998=0,0,MAX(0,MIN(Z998,Parámetros!$G$21)-Parámetros!$F$21)*Parámetros!$E$21)</f>
        <v>0</v>
      </c>
      <c r="AD998" s="19" t="n">
        <f aca="false">IF(Z998=0,0,MAX(0,MIN(Z998,Parámetros!$G$22)-Parámetros!$F$22)*Parámetros!$E$22)</f>
        <v>0</v>
      </c>
      <c r="AE998" s="19" t="n">
        <f aca="false">IF(Z998=0,0,MAX(0,MIN(Z998,Parámetros!$G$23)-Parámetros!$F$23)*Parámetros!$E$23)</f>
        <v>0</v>
      </c>
      <c r="AF998" s="36" t="n">
        <f aca="false">SUM(AA998:AE998)</f>
        <v>0</v>
      </c>
      <c r="AG998" s="45" t="str">
        <f aca="false">IF(AM998&lt;=0,"-",INDEX(TR_TASA,MATCH(AM998,TR_DESDE,1)))</f>
        <v>-</v>
      </c>
      <c r="AH998" s="44" t="n">
        <f aca="false">IF($F998="Cese",1,IF($F998="Activo",INDEX(DIV_N,9),0))</f>
        <v>0</v>
      </c>
      <c r="AI998" s="44" t="n">
        <f aca="false">IF($F998="Cese",8,IF($F998="Activo",INDEX(DIV_HASTA,9),0))</f>
        <v>0</v>
      </c>
      <c r="AJ998" s="19" t="n">
        <f aca="false">IF(OR($F998="Activo",$F998="Cese"),SUMIFS(AV990:AV997,D990:D997,"&lt;="&amp;AI998),0)</f>
        <v>0</v>
      </c>
      <c r="AK998" s="19" t="n">
        <f aca="false">IF(OR($F998="Activo",$F998="Cese"),MAX(0,(AF998-AJ998)/AH998),0)</f>
        <v>0</v>
      </c>
      <c r="AL998" s="19" t="n">
        <f aca="false">IF(OR($F998="Activo",$F998="Cese"),K998+IF(PROY_BON="Sí",0,J998),0)</f>
        <v>0</v>
      </c>
      <c r="AM998" s="19" t="n">
        <f aca="false">IF(AL998&gt;0,MAX(0,X998+AL998-Y998),Z998)</f>
        <v>0</v>
      </c>
      <c r="AN998" s="19" t="n">
        <f aca="false">SUMPRODUCT((AM998&gt;TR_DESDE)*(AM998-TR_DESDE)*TR_INC)</f>
        <v>0</v>
      </c>
      <c r="AO998" s="19" t="n">
        <f aca="false">IF(AL998&gt;0,MAX(0,AN998-IF($F998="Cese",MAX(AF998,AJ998),AF998)),0)</f>
        <v>0</v>
      </c>
      <c r="AP998" s="46" t="n">
        <f aca="false">IF(OR($F998="Activo",$F998="Cese"),ROUND(AK998+AO998,2),0)</f>
        <v>0</v>
      </c>
      <c r="AQ998" s="19" t="n">
        <f aca="false">IF($F998="Cese",MAX(0,AJ998-AN998),0)</f>
        <v>0</v>
      </c>
      <c r="AR998" s="19" t="str">
        <f aca="false">IF($B998="","",IF(COUNTIFS(RP_COD,$B998,'Retenciones Planilla'!$K$6:$K$105,"&lt;&gt;")=0,"",SUMIFS('Retenciones Planilla'!$K$6:$K$105,RP_COD,$B998)))</f>
        <v/>
      </c>
      <c r="AS998" s="19" t="str">
        <f aca="false">IF(AR998="","",AR998-AP998)</f>
        <v/>
      </c>
      <c r="AT998" s="23" t="str">
        <f aca="false">IF($B998="","",IF(NOT(OR($F998="Activo",$F998="Cese")),IF(N(AR998)=0,"—","Revisar: sin vínculo"),IF(AR998="",IF(AP998=0,"No corresponde","Sin dato planilla"),IF(ABS(AS998)&lt;=TOL,"OK",IF(AS998&gt;0,"Retuvo de más","Retuvo de menos")))))</f>
        <v/>
      </c>
      <c r="AU998" s="19" t="n">
        <f aca="false">IF(AND(BASE_RET="Planilla (si existe)",AR998&lt;&gt;""),AR998,AP998)</f>
        <v>0</v>
      </c>
      <c r="AV998" s="19" t="n">
        <f aca="false">AU998+N998</f>
        <v>0</v>
      </c>
    </row>
    <row r="999" customFormat="false" ht="15" hidden="false" customHeight="false" outlineLevel="0" collapsed="false">
      <c r="A999" s="43" t="n">
        <v>83</v>
      </c>
      <c r="B999" s="35" t="str">
        <f aca="false">IF(Trabajadores!$B$88="","",Trabajadores!$B$88)</f>
        <v/>
      </c>
      <c r="C999" s="35" t="str">
        <f aca="false">IF($B999="","",Trabajadores!$D$88)</f>
        <v/>
      </c>
      <c r="D999" s="43" t="n">
        <v>10</v>
      </c>
      <c r="E999" s="23" t="s">
        <v>307</v>
      </c>
      <c r="F999" s="23" t="str">
        <f aca="false">IF($B999="","",IF(OR(10&lt;Trabajadores!$M$88,10&gt;Trabajadores!$N$88),"No vinculado",IF(AND(10=Trabajadores!$N$88,Trabajadores!$O$88="Sí"),"Cese","Activo")))</f>
        <v/>
      </c>
      <c r="G999" s="19" t="n">
        <f aca="false">IF($B999="",0,SUMIFS(Ingresos!$X$6:$X$1505,ING_COD,$B999,ING_CLASE,"ORD"))</f>
        <v>0</v>
      </c>
      <c r="H999" s="19" t="n">
        <f aca="false">IF($B999="",0,SUMIFS(Ingresos!$X$6:$X$1505,ING_COD,$B999,ING_CLASE,"ORD",ING_COMP,"Sí"))</f>
        <v>0</v>
      </c>
      <c r="I999" s="19" t="n">
        <f aca="false">IF($B999="",0,SUMIFS(Ingresos!$X$6:$X$1505,ING_COD,$B999,ING_CLASE,"GRA"))</f>
        <v>0</v>
      </c>
      <c r="J999" s="19" t="n">
        <f aca="false">IF($B999="",0,SUMIFS(Ingresos!$X$6:$X$1505,ING_COD,$B999,ING_CLASE,"BON"))</f>
        <v>0</v>
      </c>
      <c r="K999" s="19" t="n">
        <f aca="false">IF($B999="",0,SUMIFS(Ingresos!$X$6:$X$1505,ING_COD,$B999,ING_CLASE,"EXT"))</f>
        <v>0</v>
      </c>
      <c r="L999" s="19" t="n">
        <f aca="false">IF($B999="",0,SUMIFS(Ingresos!$X$6:$X$1505,ING_COD,$B999,ING_CLASE,"OTO"))</f>
        <v>0</v>
      </c>
      <c r="M999" s="19" t="n">
        <f aca="false">IF($B999="",0,SUMIFS(Ingresos!$X$6:$X$1505,ING_COD,$B999,ING_CLASE,"OTX"))</f>
        <v>0</v>
      </c>
      <c r="N999" s="19" t="n">
        <f aca="false">IF($B999="",0,SUMIFS(Ingresos!$X$6:$X$1505,ING_COD,$B999,ING_CLASE,"RETO"))</f>
        <v>0</v>
      </c>
      <c r="O999" s="19" t="n">
        <f aca="false">IF($B999="",0,SUMIFS(Ingresos!$X$6:$X$1505,ING_COD,$B999,ING_CLASE,"INA"))</f>
        <v>0</v>
      </c>
      <c r="P999" s="19" t="n">
        <f aca="false">G999+I999+J999+K999+L999+M999</f>
        <v>0</v>
      </c>
      <c r="Q999" s="44" t="n">
        <f aca="false">IF($F999="Activo",3,IF($F999="Cese",1,0))</f>
        <v>0</v>
      </c>
      <c r="R999" s="19" t="n">
        <f aca="false">G999*Q999</f>
        <v>0</v>
      </c>
      <c r="S999" s="19" t="n">
        <f aca="false">IF($F999="Activo",SUMIFS(I999:I1001,$D999:$D1001,"&lt;="&amp;Trabajadores!$N$88)+IF(PROY_BON="Sí",SUMIFS(J999:J1001,$D999:$D1001,"&lt;="&amp;Trabajadores!$N$88),0),IF($F999="Cese",I999+IF(PROY_BON="Sí",J999,0),0))</f>
        <v>0</v>
      </c>
      <c r="T999" s="19" t="n">
        <f aca="false">IF(OR($F999&lt;&gt;"Activo",Trabajadores!$I$88="No"),0,IF(I1001=0,H999*(1+IF(PROY_BON="Sí",Trabajadores!$P$88,0))*Trabajadores!$S$88/6*(Trabajadores!$N$88&gt;=12),0))</f>
        <v>0</v>
      </c>
      <c r="U999" s="19" t="n">
        <f aca="false">IF($F999="Activo",IF(Trabajadores!$J$88="Sí",L999*3,L999),IF($F999="Cese",L999,0))</f>
        <v>0</v>
      </c>
      <c r="V999" s="19" t="n">
        <f aca="false">IF(OR($F999="Activo",$F999="Cese"),M999,0)</f>
        <v>0</v>
      </c>
      <c r="W999" s="19" t="n">
        <f aca="false">IF(OR($F999="Activo",$F999="Cese"),SUM(P990:P998),0)</f>
        <v>0</v>
      </c>
      <c r="X999" s="36" t="n">
        <f aca="false">IF(OR($F999="Activo",$F999="Cese"),R999+S999+T999+U999+V999+W999,0)</f>
        <v>0</v>
      </c>
      <c r="Y999" s="19" t="n">
        <f aca="false">IF(OR($F999="Activo",$F999="Cese"),DED_FIJA,0)</f>
        <v>0</v>
      </c>
      <c r="Z999" s="36" t="n">
        <f aca="false">MAX(0,X999-Y999)</f>
        <v>0</v>
      </c>
      <c r="AA999" s="19" t="n">
        <f aca="false">IF(Z999=0,0,MAX(0,MIN(Z999,Parámetros!$G$19)-Parámetros!$F$19)*Parámetros!$E$19)</f>
        <v>0</v>
      </c>
      <c r="AB999" s="19" t="n">
        <f aca="false">IF(Z999=0,0,MAX(0,MIN(Z999,Parámetros!$G$20)-Parámetros!$F$20)*Parámetros!$E$20)</f>
        <v>0</v>
      </c>
      <c r="AC999" s="19" t="n">
        <f aca="false">IF(Z999=0,0,MAX(0,MIN(Z999,Parámetros!$G$21)-Parámetros!$F$21)*Parámetros!$E$21)</f>
        <v>0</v>
      </c>
      <c r="AD999" s="19" t="n">
        <f aca="false">IF(Z999=0,0,MAX(0,MIN(Z999,Parámetros!$G$22)-Parámetros!$F$22)*Parámetros!$E$22)</f>
        <v>0</v>
      </c>
      <c r="AE999" s="19" t="n">
        <f aca="false">IF(Z999=0,0,MAX(0,MIN(Z999,Parámetros!$G$23)-Parámetros!$F$23)*Parámetros!$E$23)</f>
        <v>0</v>
      </c>
      <c r="AF999" s="36" t="n">
        <f aca="false">SUM(AA999:AE999)</f>
        <v>0</v>
      </c>
      <c r="AG999" s="45" t="str">
        <f aca="false">IF(AM999&lt;=0,"-",INDEX(TR_TASA,MATCH(AM999,TR_DESDE,1)))</f>
        <v>-</v>
      </c>
      <c r="AH999" s="44" t="n">
        <f aca="false">IF($F999="Cese",1,IF($F999="Activo",INDEX(DIV_N,10),0))</f>
        <v>0</v>
      </c>
      <c r="AI999" s="44" t="n">
        <f aca="false">IF($F999="Cese",9,IF($F999="Activo",INDEX(DIV_HASTA,10),0))</f>
        <v>0</v>
      </c>
      <c r="AJ999" s="19" t="n">
        <f aca="false">IF(OR($F999="Activo",$F999="Cese"),SUMIFS(AV990:AV998,D990:D998,"&lt;="&amp;AI999),0)</f>
        <v>0</v>
      </c>
      <c r="AK999" s="19" t="n">
        <f aca="false">IF(OR($F999="Activo",$F999="Cese"),MAX(0,(AF999-AJ999)/AH999),0)</f>
        <v>0</v>
      </c>
      <c r="AL999" s="19" t="n">
        <f aca="false">IF(OR($F999="Activo",$F999="Cese"),K999+IF(PROY_BON="Sí",0,J999),0)</f>
        <v>0</v>
      </c>
      <c r="AM999" s="19" t="n">
        <f aca="false">IF(AL999&gt;0,MAX(0,X999+AL999-Y999),Z999)</f>
        <v>0</v>
      </c>
      <c r="AN999" s="19" t="n">
        <f aca="false">SUMPRODUCT((AM999&gt;TR_DESDE)*(AM999-TR_DESDE)*TR_INC)</f>
        <v>0</v>
      </c>
      <c r="AO999" s="19" t="n">
        <f aca="false">IF(AL999&gt;0,MAX(0,AN999-IF($F999="Cese",MAX(AF999,AJ999),AF999)),0)</f>
        <v>0</v>
      </c>
      <c r="AP999" s="46" t="n">
        <f aca="false">IF(OR($F999="Activo",$F999="Cese"),ROUND(AK999+AO999,2),0)</f>
        <v>0</v>
      </c>
      <c r="AQ999" s="19" t="n">
        <f aca="false">IF($F999="Cese",MAX(0,AJ999-AN999),0)</f>
        <v>0</v>
      </c>
      <c r="AR999" s="19" t="str">
        <f aca="false">IF($B999="","",IF(COUNTIFS(RP_COD,$B999,'Retenciones Planilla'!$L$6:$L$105,"&lt;&gt;")=0,"",SUMIFS('Retenciones Planilla'!$L$6:$L$105,RP_COD,$B999)))</f>
        <v/>
      </c>
      <c r="AS999" s="19" t="str">
        <f aca="false">IF(AR999="","",AR999-AP999)</f>
        <v/>
      </c>
      <c r="AT999" s="23" t="str">
        <f aca="false">IF($B999="","",IF(NOT(OR($F999="Activo",$F999="Cese")),IF(N(AR999)=0,"—","Revisar: sin vínculo"),IF(AR999="",IF(AP999=0,"No corresponde","Sin dato planilla"),IF(ABS(AS999)&lt;=TOL,"OK",IF(AS999&gt;0,"Retuvo de más","Retuvo de menos")))))</f>
        <v/>
      </c>
      <c r="AU999" s="19" t="n">
        <f aca="false">IF(AND(BASE_RET="Planilla (si existe)",AR999&lt;&gt;""),AR999,AP999)</f>
        <v>0</v>
      </c>
      <c r="AV999" s="19" t="n">
        <f aca="false">AU999+N999</f>
        <v>0</v>
      </c>
    </row>
    <row r="1000" customFormat="false" ht="15" hidden="false" customHeight="false" outlineLevel="0" collapsed="false">
      <c r="A1000" s="43" t="n">
        <v>83</v>
      </c>
      <c r="B1000" s="35" t="str">
        <f aca="false">IF(Trabajadores!$B$88="","",Trabajadores!$B$88)</f>
        <v/>
      </c>
      <c r="C1000" s="35" t="str">
        <f aca="false">IF($B1000="","",Trabajadores!$D$88)</f>
        <v/>
      </c>
      <c r="D1000" s="43" t="n">
        <v>11</v>
      </c>
      <c r="E1000" s="23" t="s">
        <v>308</v>
      </c>
      <c r="F1000" s="23" t="str">
        <f aca="false">IF($B1000="","",IF(OR(11&lt;Trabajadores!$M$88,11&gt;Trabajadores!$N$88),"No vinculado",IF(AND(11=Trabajadores!$N$88,Trabajadores!$O$88="Sí"),"Cese","Activo")))</f>
        <v/>
      </c>
      <c r="G1000" s="19" t="n">
        <f aca="false">IF($B1000="",0,SUMIFS(Ingresos!$Y$6:$Y$1505,ING_COD,$B1000,ING_CLASE,"ORD"))</f>
        <v>0</v>
      </c>
      <c r="H1000" s="19" t="n">
        <f aca="false">IF($B1000="",0,SUMIFS(Ingresos!$Y$6:$Y$1505,ING_COD,$B1000,ING_CLASE,"ORD",ING_COMP,"Sí"))</f>
        <v>0</v>
      </c>
      <c r="I1000" s="19" t="n">
        <f aca="false">IF($B1000="",0,SUMIFS(Ingresos!$Y$6:$Y$1505,ING_COD,$B1000,ING_CLASE,"GRA"))</f>
        <v>0</v>
      </c>
      <c r="J1000" s="19" t="n">
        <f aca="false">IF($B1000="",0,SUMIFS(Ingresos!$Y$6:$Y$1505,ING_COD,$B1000,ING_CLASE,"BON"))</f>
        <v>0</v>
      </c>
      <c r="K1000" s="19" t="n">
        <f aca="false">IF($B1000="",0,SUMIFS(Ingresos!$Y$6:$Y$1505,ING_COD,$B1000,ING_CLASE,"EXT"))</f>
        <v>0</v>
      </c>
      <c r="L1000" s="19" t="n">
        <f aca="false">IF($B1000="",0,SUMIFS(Ingresos!$Y$6:$Y$1505,ING_COD,$B1000,ING_CLASE,"OTO"))</f>
        <v>0</v>
      </c>
      <c r="M1000" s="19" t="n">
        <f aca="false">IF($B1000="",0,SUMIFS(Ingresos!$Y$6:$Y$1505,ING_COD,$B1000,ING_CLASE,"OTX"))</f>
        <v>0</v>
      </c>
      <c r="N1000" s="19" t="n">
        <f aca="false">IF($B1000="",0,SUMIFS(Ingresos!$Y$6:$Y$1505,ING_COD,$B1000,ING_CLASE,"RETO"))</f>
        <v>0</v>
      </c>
      <c r="O1000" s="19" t="n">
        <f aca="false">IF($B1000="",0,SUMIFS(Ingresos!$Y$6:$Y$1505,ING_COD,$B1000,ING_CLASE,"INA"))</f>
        <v>0</v>
      </c>
      <c r="P1000" s="19" t="n">
        <f aca="false">G1000+I1000+J1000+K1000+L1000+M1000</f>
        <v>0</v>
      </c>
      <c r="Q1000" s="44" t="n">
        <f aca="false">IF($F1000="Activo",2,IF($F1000="Cese",1,0))</f>
        <v>0</v>
      </c>
      <c r="R1000" s="19" t="n">
        <f aca="false">G1000*Q1000</f>
        <v>0</v>
      </c>
      <c r="S1000" s="19" t="n">
        <f aca="false">IF($F1000="Activo",SUMIFS(I1000:I1001,$D1000:$D1001,"&lt;="&amp;Trabajadores!$N$88)+IF(PROY_BON="Sí",SUMIFS(J1000:J1001,$D1000:$D1001,"&lt;="&amp;Trabajadores!$N$88),0),IF($F1000="Cese",I1000+IF(PROY_BON="Sí",J1000,0),0))</f>
        <v>0</v>
      </c>
      <c r="T1000" s="19" t="n">
        <f aca="false">IF(OR($F1000&lt;&gt;"Activo",Trabajadores!$I$88="No"),0,IF(I1001=0,H1000*(1+IF(PROY_BON="Sí",Trabajadores!$P$88,0))*Trabajadores!$S$88/6*(Trabajadores!$N$88&gt;=12),0))</f>
        <v>0</v>
      </c>
      <c r="U1000" s="19" t="n">
        <f aca="false">IF($F1000="Activo",IF(Trabajadores!$J$88="Sí",L1000*2,L1000),IF($F1000="Cese",L1000,0))</f>
        <v>0</v>
      </c>
      <c r="V1000" s="19" t="n">
        <f aca="false">IF(OR($F1000="Activo",$F1000="Cese"),M1000,0)</f>
        <v>0</v>
      </c>
      <c r="W1000" s="19" t="n">
        <f aca="false">IF(OR($F1000="Activo",$F1000="Cese"),SUM(P990:P999),0)</f>
        <v>0</v>
      </c>
      <c r="X1000" s="36" t="n">
        <f aca="false">IF(OR($F1000="Activo",$F1000="Cese"),R1000+S1000+T1000+U1000+V1000+W1000,0)</f>
        <v>0</v>
      </c>
      <c r="Y1000" s="19" t="n">
        <f aca="false">IF(OR($F1000="Activo",$F1000="Cese"),DED_FIJA,0)</f>
        <v>0</v>
      </c>
      <c r="Z1000" s="36" t="n">
        <f aca="false">MAX(0,X1000-Y1000)</f>
        <v>0</v>
      </c>
      <c r="AA1000" s="19" t="n">
        <f aca="false">IF(Z1000=0,0,MAX(0,MIN(Z1000,Parámetros!$G$19)-Parámetros!$F$19)*Parámetros!$E$19)</f>
        <v>0</v>
      </c>
      <c r="AB1000" s="19" t="n">
        <f aca="false">IF(Z1000=0,0,MAX(0,MIN(Z1000,Parámetros!$G$20)-Parámetros!$F$20)*Parámetros!$E$20)</f>
        <v>0</v>
      </c>
      <c r="AC1000" s="19" t="n">
        <f aca="false">IF(Z1000=0,0,MAX(0,MIN(Z1000,Parámetros!$G$21)-Parámetros!$F$21)*Parámetros!$E$21)</f>
        <v>0</v>
      </c>
      <c r="AD1000" s="19" t="n">
        <f aca="false">IF(Z1000=0,0,MAX(0,MIN(Z1000,Parámetros!$G$22)-Parámetros!$F$22)*Parámetros!$E$22)</f>
        <v>0</v>
      </c>
      <c r="AE1000" s="19" t="n">
        <f aca="false">IF(Z1000=0,0,MAX(0,MIN(Z1000,Parámetros!$G$23)-Parámetros!$F$23)*Parámetros!$E$23)</f>
        <v>0</v>
      </c>
      <c r="AF1000" s="36" t="n">
        <f aca="false">SUM(AA1000:AE1000)</f>
        <v>0</v>
      </c>
      <c r="AG1000" s="45" t="str">
        <f aca="false">IF(AM1000&lt;=0,"-",INDEX(TR_TASA,MATCH(AM1000,TR_DESDE,1)))</f>
        <v>-</v>
      </c>
      <c r="AH1000" s="44" t="n">
        <f aca="false">IF($F1000="Cese",1,IF($F1000="Activo",INDEX(DIV_N,11),0))</f>
        <v>0</v>
      </c>
      <c r="AI1000" s="44" t="n">
        <f aca="false">IF($F1000="Cese",10,IF($F1000="Activo",INDEX(DIV_HASTA,11),0))</f>
        <v>0</v>
      </c>
      <c r="AJ1000" s="19" t="n">
        <f aca="false">IF(OR($F1000="Activo",$F1000="Cese"),SUMIFS(AV990:AV999,D990:D999,"&lt;="&amp;AI1000),0)</f>
        <v>0</v>
      </c>
      <c r="AK1000" s="19" t="n">
        <f aca="false">IF(OR($F1000="Activo",$F1000="Cese"),MAX(0,(AF1000-AJ1000)/AH1000),0)</f>
        <v>0</v>
      </c>
      <c r="AL1000" s="19" t="n">
        <f aca="false">IF(OR($F1000="Activo",$F1000="Cese"),K1000+IF(PROY_BON="Sí",0,J1000),0)</f>
        <v>0</v>
      </c>
      <c r="AM1000" s="19" t="n">
        <f aca="false">IF(AL1000&gt;0,MAX(0,X1000+AL1000-Y1000),Z1000)</f>
        <v>0</v>
      </c>
      <c r="AN1000" s="19" t="n">
        <f aca="false">SUMPRODUCT((AM1000&gt;TR_DESDE)*(AM1000-TR_DESDE)*TR_INC)</f>
        <v>0</v>
      </c>
      <c r="AO1000" s="19" t="n">
        <f aca="false">IF(AL1000&gt;0,MAX(0,AN1000-IF($F1000="Cese",MAX(AF1000,AJ1000),AF1000)),0)</f>
        <v>0</v>
      </c>
      <c r="AP1000" s="46" t="n">
        <f aca="false">IF(OR($F1000="Activo",$F1000="Cese"),ROUND(AK1000+AO1000,2),0)</f>
        <v>0</v>
      </c>
      <c r="AQ1000" s="19" t="n">
        <f aca="false">IF($F1000="Cese",MAX(0,AJ1000-AN1000),0)</f>
        <v>0</v>
      </c>
      <c r="AR1000" s="19" t="str">
        <f aca="false">IF($B1000="","",IF(COUNTIFS(RP_COD,$B1000,'Retenciones Planilla'!$M$6:$M$105,"&lt;&gt;")=0,"",SUMIFS('Retenciones Planilla'!$M$6:$M$105,RP_COD,$B1000)))</f>
        <v/>
      </c>
      <c r="AS1000" s="19" t="str">
        <f aca="false">IF(AR1000="","",AR1000-AP1000)</f>
        <v/>
      </c>
      <c r="AT1000" s="23" t="str">
        <f aca="false">IF($B1000="","",IF(NOT(OR($F1000="Activo",$F1000="Cese")),IF(N(AR1000)=0,"—","Revisar: sin vínculo"),IF(AR1000="",IF(AP1000=0,"No corresponde","Sin dato planilla"),IF(ABS(AS1000)&lt;=TOL,"OK",IF(AS1000&gt;0,"Retuvo de más","Retuvo de menos")))))</f>
        <v/>
      </c>
      <c r="AU1000" s="19" t="n">
        <f aca="false">IF(AND(BASE_RET="Planilla (si existe)",AR1000&lt;&gt;""),AR1000,AP1000)</f>
        <v>0</v>
      </c>
      <c r="AV1000" s="19" t="n">
        <f aca="false">AU1000+N1000</f>
        <v>0</v>
      </c>
    </row>
    <row r="1001" customFormat="false" ht="15" hidden="false" customHeight="false" outlineLevel="0" collapsed="false">
      <c r="A1001" s="43" t="n">
        <v>83</v>
      </c>
      <c r="B1001" s="35" t="str">
        <f aca="false">IF(Trabajadores!$B$88="","",Trabajadores!$B$88)</f>
        <v/>
      </c>
      <c r="C1001" s="35" t="str">
        <f aca="false">IF($B1001="","",Trabajadores!$D$88)</f>
        <v/>
      </c>
      <c r="D1001" s="43" t="n">
        <v>12</v>
      </c>
      <c r="E1001" s="23" t="s">
        <v>309</v>
      </c>
      <c r="F1001" s="23" t="str">
        <f aca="false">IF($B1001="","",IF(OR(12&lt;Trabajadores!$M$88,12&gt;Trabajadores!$N$88),"No vinculado",IF(AND(12=Trabajadores!$N$88,Trabajadores!$O$88="Sí"),"Cese","Activo")))</f>
        <v/>
      </c>
      <c r="G1001" s="19" t="n">
        <f aca="false">IF($B1001="",0,SUMIFS(Ingresos!$Z$6:$Z$1505,ING_COD,$B1001,ING_CLASE,"ORD"))</f>
        <v>0</v>
      </c>
      <c r="H1001" s="19" t="n">
        <f aca="false">IF($B1001="",0,SUMIFS(Ingresos!$Z$6:$Z$1505,ING_COD,$B1001,ING_CLASE,"ORD",ING_COMP,"Sí"))</f>
        <v>0</v>
      </c>
      <c r="I1001" s="19" t="n">
        <f aca="false">IF($B1001="",0,SUMIFS(Ingresos!$Z$6:$Z$1505,ING_COD,$B1001,ING_CLASE,"GRA"))</f>
        <v>0</v>
      </c>
      <c r="J1001" s="19" t="n">
        <f aca="false">IF($B1001="",0,SUMIFS(Ingresos!$Z$6:$Z$1505,ING_COD,$B1001,ING_CLASE,"BON"))</f>
        <v>0</v>
      </c>
      <c r="K1001" s="19" t="n">
        <f aca="false">IF($B1001="",0,SUMIFS(Ingresos!$Z$6:$Z$1505,ING_COD,$B1001,ING_CLASE,"EXT"))</f>
        <v>0</v>
      </c>
      <c r="L1001" s="19" t="n">
        <f aca="false">IF($B1001="",0,SUMIFS(Ingresos!$Z$6:$Z$1505,ING_COD,$B1001,ING_CLASE,"OTO"))</f>
        <v>0</v>
      </c>
      <c r="M1001" s="19" t="n">
        <f aca="false">IF($B1001="",0,SUMIFS(Ingresos!$Z$6:$Z$1505,ING_COD,$B1001,ING_CLASE,"OTX"))</f>
        <v>0</v>
      </c>
      <c r="N1001" s="19" t="n">
        <f aca="false">IF($B1001="",0,SUMIFS(Ingresos!$Z$6:$Z$1505,ING_COD,$B1001,ING_CLASE,"RETO"))</f>
        <v>0</v>
      </c>
      <c r="O1001" s="19" t="n">
        <f aca="false">IF($B1001="",0,SUMIFS(Ingresos!$Z$6:$Z$1505,ING_COD,$B1001,ING_CLASE,"INA"))</f>
        <v>0</v>
      </c>
      <c r="P1001" s="19" t="n">
        <f aca="false">G1001+I1001+J1001+K1001+L1001+M1001</f>
        <v>0</v>
      </c>
      <c r="Q1001" s="44" t="n">
        <f aca="false">IF($F1001="Activo",1,IF($F1001="Cese",1,0))</f>
        <v>0</v>
      </c>
      <c r="R1001" s="19" t="n">
        <f aca="false">G1001*Q1001</f>
        <v>0</v>
      </c>
      <c r="S1001" s="19" t="n">
        <f aca="false">IF($F1001="Activo",SUMIFS(I1001:I1001,$D1001:$D1001,"&lt;="&amp;Trabajadores!$N$88)+IF(PROY_BON="Sí",SUMIFS(J1001:J1001,$D1001:$D1001,"&lt;="&amp;Trabajadores!$N$88),0),IF($F1001="Cese",I1001+IF(PROY_BON="Sí",J1001,0),0))</f>
        <v>0</v>
      </c>
      <c r="T1001" s="19" t="n">
        <f aca="false">0</f>
        <v>0</v>
      </c>
      <c r="U1001" s="19" t="n">
        <f aca="false">IF($F1001="Activo",IF(Trabajadores!$J$88="Sí",L1001*1,L1001),IF($F1001="Cese",L1001,0))</f>
        <v>0</v>
      </c>
      <c r="V1001" s="19" t="n">
        <f aca="false">IF(OR($F1001="Activo",$F1001="Cese"),M1001,0)</f>
        <v>0</v>
      </c>
      <c r="W1001" s="19" t="n">
        <f aca="false">IF(OR($F1001="Activo",$F1001="Cese"),SUM(P990:P1000),0)</f>
        <v>0</v>
      </c>
      <c r="X1001" s="36" t="n">
        <f aca="false">IF(OR($F1001="Activo",$F1001="Cese"),R1001+S1001+T1001+U1001+V1001+W1001,0)</f>
        <v>0</v>
      </c>
      <c r="Y1001" s="19" t="n">
        <f aca="false">IF(OR($F1001="Activo",$F1001="Cese"),DED_FIJA,0)</f>
        <v>0</v>
      </c>
      <c r="Z1001" s="36" t="n">
        <f aca="false">MAX(0,X1001-Y1001)</f>
        <v>0</v>
      </c>
      <c r="AA1001" s="19" t="n">
        <f aca="false">IF(Z1001=0,0,MAX(0,MIN(Z1001,Parámetros!$G$19)-Parámetros!$F$19)*Parámetros!$E$19)</f>
        <v>0</v>
      </c>
      <c r="AB1001" s="19" t="n">
        <f aca="false">IF(Z1001=0,0,MAX(0,MIN(Z1001,Parámetros!$G$20)-Parámetros!$F$20)*Parámetros!$E$20)</f>
        <v>0</v>
      </c>
      <c r="AC1001" s="19" t="n">
        <f aca="false">IF(Z1001=0,0,MAX(0,MIN(Z1001,Parámetros!$G$21)-Parámetros!$F$21)*Parámetros!$E$21)</f>
        <v>0</v>
      </c>
      <c r="AD1001" s="19" t="n">
        <f aca="false">IF(Z1001=0,0,MAX(0,MIN(Z1001,Parámetros!$G$22)-Parámetros!$F$22)*Parámetros!$E$22)</f>
        <v>0</v>
      </c>
      <c r="AE1001" s="19" t="n">
        <f aca="false">IF(Z1001=0,0,MAX(0,MIN(Z1001,Parámetros!$G$23)-Parámetros!$F$23)*Parámetros!$E$23)</f>
        <v>0</v>
      </c>
      <c r="AF1001" s="36" t="n">
        <f aca="false">SUM(AA1001:AE1001)</f>
        <v>0</v>
      </c>
      <c r="AG1001" s="45" t="str">
        <f aca="false">IF(AM1001&lt;=0,"-",INDEX(TR_TASA,MATCH(AM1001,TR_DESDE,1)))</f>
        <v>-</v>
      </c>
      <c r="AH1001" s="44" t="n">
        <f aca="false">IF($F1001="Cese",1,IF($F1001="Activo",INDEX(DIV_N,12),0))</f>
        <v>0</v>
      </c>
      <c r="AI1001" s="44" t="n">
        <f aca="false">IF($F1001="Cese",11,IF($F1001="Activo",INDEX(DIV_HASTA,12),0))</f>
        <v>0</v>
      </c>
      <c r="AJ1001" s="19" t="n">
        <f aca="false">IF(OR($F1001="Activo",$F1001="Cese"),SUMIFS(AV990:AV1000,D990:D1000,"&lt;="&amp;AI1001),0)</f>
        <v>0</v>
      </c>
      <c r="AK1001" s="19" t="n">
        <f aca="false">IF(OR($F1001="Activo",$F1001="Cese"),MAX(0,(AF1001-AJ1001)/AH1001),0)</f>
        <v>0</v>
      </c>
      <c r="AL1001" s="19" t="n">
        <f aca="false">IF(OR($F1001="Activo",$F1001="Cese"),K1001+IF(PROY_BON="Sí",0,J1001),0)</f>
        <v>0</v>
      </c>
      <c r="AM1001" s="19" t="n">
        <f aca="false">IF(AL1001&gt;0,MAX(0,X1001+AL1001-Y1001),Z1001)</f>
        <v>0</v>
      </c>
      <c r="AN1001" s="19" t="n">
        <f aca="false">SUMPRODUCT((AM1001&gt;TR_DESDE)*(AM1001-TR_DESDE)*TR_INC)</f>
        <v>0</v>
      </c>
      <c r="AO1001" s="19" t="n">
        <f aca="false">IF(AL1001&gt;0,MAX(0,AN1001-IF(TRUE(),MAX(AF1001,AJ1001),AF1001)),0)</f>
        <v>0</v>
      </c>
      <c r="AP1001" s="46" t="n">
        <f aca="false">IF(OR($F1001="Activo",$F1001="Cese"),ROUND(AK1001+AO1001,2),0)</f>
        <v>0</v>
      </c>
      <c r="AQ1001" s="19" t="n">
        <f aca="false">IF(OR($F1001="Activo",$F1001="Cese"),MAX(0,AJ1001-AN1001),0)</f>
        <v>0</v>
      </c>
      <c r="AR1001" s="19" t="str">
        <f aca="false">IF($B1001="","",IF(COUNTIFS(RP_COD,$B1001,'Retenciones Planilla'!$N$6:$N$105,"&lt;&gt;")=0,"",SUMIFS('Retenciones Planilla'!$N$6:$N$105,RP_COD,$B1001)))</f>
        <v/>
      </c>
      <c r="AS1001" s="19" t="str">
        <f aca="false">IF(AR1001="","",AR1001-AP1001)</f>
        <v/>
      </c>
      <c r="AT1001" s="23" t="str">
        <f aca="false">IF($B1001="","",IF(NOT(OR($F1001="Activo",$F1001="Cese")),IF(N(AR1001)=0,"—","Revisar: sin vínculo"),IF(AR1001="",IF(AP1001=0,"No corresponde","Sin dato planilla"),IF(ABS(AS1001)&lt;=TOL,"OK",IF(AS1001&gt;0,"Retuvo de más","Retuvo de menos")))))</f>
        <v/>
      </c>
      <c r="AU1001" s="19" t="n">
        <f aca="false">IF(AND(BASE_RET="Planilla (si existe)",AR1001&lt;&gt;""),AR1001,AP1001)</f>
        <v>0</v>
      </c>
      <c r="AV1001" s="19" t="n">
        <f aca="false">AU1001+N1001</f>
        <v>0</v>
      </c>
    </row>
    <row r="1002" customFormat="false" ht="15" hidden="false" customHeight="false" outlineLevel="0" collapsed="false">
      <c r="A1002" s="43" t="n">
        <v>84</v>
      </c>
      <c r="B1002" s="35" t="str">
        <f aca="false">IF(Trabajadores!$B$89="","",Trabajadores!$B$89)</f>
        <v/>
      </c>
      <c r="C1002" s="35" t="str">
        <f aca="false">IF($B1002="","",Trabajadores!$D$89)</f>
        <v/>
      </c>
      <c r="D1002" s="43" t="n">
        <v>1</v>
      </c>
      <c r="E1002" s="23" t="s">
        <v>298</v>
      </c>
      <c r="F1002" s="23" t="str">
        <f aca="false">IF($B1002="","",IF(OR(1&lt;Trabajadores!$M$89,1&gt;Trabajadores!$N$89),"No vinculado",IF(AND(1=Trabajadores!$N$89,Trabajadores!$O$89="Sí"),"Cese","Activo")))</f>
        <v/>
      </c>
      <c r="G1002" s="19" t="n">
        <f aca="false">IF($B1002="",0,SUMIFS(Ingresos!$O$6:$O$1505,ING_COD,$B1002,ING_CLASE,"ORD"))</f>
        <v>0</v>
      </c>
      <c r="H1002" s="19" t="n">
        <f aca="false">IF($B1002="",0,SUMIFS(Ingresos!$O$6:$O$1505,ING_COD,$B1002,ING_CLASE,"ORD",ING_COMP,"Sí"))</f>
        <v>0</v>
      </c>
      <c r="I1002" s="19" t="n">
        <f aca="false">IF($B1002="",0,SUMIFS(Ingresos!$O$6:$O$1505,ING_COD,$B1002,ING_CLASE,"GRA"))</f>
        <v>0</v>
      </c>
      <c r="J1002" s="19" t="n">
        <f aca="false">IF($B1002="",0,SUMIFS(Ingresos!$O$6:$O$1505,ING_COD,$B1002,ING_CLASE,"BON"))</f>
        <v>0</v>
      </c>
      <c r="K1002" s="19" t="n">
        <f aca="false">IF($B1002="",0,SUMIFS(Ingresos!$O$6:$O$1505,ING_COD,$B1002,ING_CLASE,"EXT"))</f>
        <v>0</v>
      </c>
      <c r="L1002" s="19" t="n">
        <f aca="false">IF($B1002="",0,SUMIFS(Ingresos!$O$6:$O$1505,ING_COD,$B1002,ING_CLASE,"OTO"))</f>
        <v>0</v>
      </c>
      <c r="M1002" s="19" t="n">
        <f aca="false">IF($B1002="",0,SUMIFS(Ingresos!$O$6:$O$1505,ING_COD,$B1002,ING_CLASE,"OTX"))</f>
        <v>0</v>
      </c>
      <c r="N1002" s="19" t="n">
        <f aca="false">IF($B1002="",0,SUMIFS(Ingresos!$O$6:$O$1505,ING_COD,$B1002,ING_CLASE,"RETO"))</f>
        <v>0</v>
      </c>
      <c r="O1002" s="19" t="n">
        <f aca="false">IF($B1002="",0,SUMIFS(Ingresos!$O$6:$O$1505,ING_COD,$B1002,ING_CLASE,"INA"))</f>
        <v>0</v>
      </c>
      <c r="P1002" s="19" t="n">
        <f aca="false">G1002+I1002+J1002+K1002+L1002+M1002</f>
        <v>0</v>
      </c>
      <c r="Q1002" s="44" t="n">
        <f aca="false">IF($F1002="Activo",12,IF($F1002="Cese",1,0))</f>
        <v>0</v>
      </c>
      <c r="R1002" s="19" t="n">
        <f aca="false">G1002*Q1002</f>
        <v>0</v>
      </c>
      <c r="S1002" s="19" t="n">
        <f aca="false">IF($F1002="Activo",SUMIFS(I1002:I1013,$D1002:$D1013,"&lt;="&amp;Trabajadores!$N$89)+IF(PROY_BON="Sí",SUMIFS(J1002:J1013,$D1002:$D1013,"&lt;="&amp;Trabajadores!$N$89),0),IF($F1002="Cese",I1002+IF(PROY_BON="Sí",J1002,0),0))</f>
        <v>0</v>
      </c>
      <c r="T1002" s="19" t="n">
        <f aca="false">IF(OR($F1002&lt;&gt;"Activo",Trabajadores!$I$89="No"),0,IF(I1008=0,H1002*(1+IF(PROY_BON="Sí",Trabajadores!$P$89,0))*Trabajadores!$R$89/6*(Trabajadores!$N$89&gt;=7),0)+IF(I1013=0,H1002*(1+IF(PROY_BON="Sí",Trabajadores!$P$89,0))*Trabajadores!$S$89/6*(Trabajadores!$N$89&gt;=12),0))</f>
        <v>0</v>
      </c>
      <c r="U1002" s="19" t="n">
        <f aca="false">IF($F1002="Activo",IF(Trabajadores!$J$89="Sí",L1002*12,L1002),IF($F1002="Cese",L1002,0))</f>
        <v>0</v>
      </c>
      <c r="V1002" s="19" t="n">
        <f aca="false">IF(OR($F1002="Activo",$F1002="Cese"),M1002,0)</f>
        <v>0</v>
      </c>
      <c r="W1002" s="19" t="n">
        <f aca="false">0</f>
        <v>0</v>
      </c>
      <c r="X1002" s="36" t="n">
        <f aca="false">IF(OR($F1002="Activo",$F1002="Cese"),R1002+S1002+T1002+U1002+V1002+W1002,0)</f>
        <v>0</v>
      </c>
      <c r="Y1002" s="19" t="n">
        <f aca="false">IF(OR($F1002="Activo",$F1002="Cese"),DED_FIJA,0)</f>
        <v>0</v>
      </c>
      <c r="Z1002" s="36" t="n">
        <f aca="false">MAX(0,X1002-Y1002)</f>
        <v>0</v>
      </c>
      <c r="AA1002" s="19" t="n">
        <f aca="false">IF(Z1002=0,0,MAX(0,MIN(Z1002,Parámetros!$G$19)-Parámetros!$F$19)*Parámetros!$E$19)</f>
        <v>0</v>
      </c>
      <c r="AB1002" s="19" t="n">
        <f aca="false">IF(Z1002=0,0,MAX(0,MIN(Z1002,Parámetros!$G$20)-Parámetros!$F$20)*Parámetros!$E$20)</f>
        <v>0</v>
      </c>
      <c r="AC1002" s="19" t="n">
        <f aca="false">IF(Z1002=0,0,MAX(0,MIN(Z1002,Parámetros!$G$21)-Parámetros!$F$21)*Parámetros!$E$21)</f>
        <v>0</v>
      </c>
      <c r="AD1002" s="19" t="n">
        <f aca="false">IF(Z1002=0,0,MAX(0,MIN(Z1002,Parámetros!$G$22)-Parámetros!$F$22)*Parámetros!$E$22)</f>
        <v>0</v>
      </c>
      <c r="AE1002" s="19" t="n">
        <f aca="false">IF(Z1002=0,0,MAX(0,MIN(Z1002,Parámetros!$G$23)-Parámetros!$F$23)*Parámetros!$E$23)</f>
        <v>0</v>
      </c>
      <c r="AF1002" s="36" t="n">
        <f aca="false">SUM(AA1002:AE1002)</f>
        <v>0</v>
      </c>
      <c r="AG1002" s="45" t="str">
        <f aca="false">IF(AM1002&lt;=0,"-",INDEX(TR_TASA,MATCH(AM1002,TR_DESDE,1)))</f>
        <v>-</v>
      </c>
      <c r="AH1002" s="44" t="n">
        <f aca="false">IF($F1002="Cese",1,IF($F1002="Activo",INDEX(DIV_N,1),0))</f>
        <v>0</v>
      </c>
      <c r="AI1002" s="44" t="n">
        <f aca="false">IF($F1002="Cese",0,IF($F1002="Activo",INDEX(DIV_HASTA,1),0))</f>
        <v>0</v>
      </c>
      <c r="AJ1002" s="19" t="n">
        <f aca="false">0</f>
        <v>0</v>
      </c>
      <c r="AK1002" s="19" t="n">
        <f aca="false">IF(OR($F1002="Activo",$F1002="Cese"),MAX(0,(AF1002-AJ1002)/AH1002),0)</f>
        <v>0</v>
      </c>
      <c r="AL1002" s="19" t="n">
        <f aca="false">IF(OR($F1002="Activo",$F1002="Cese"),K1002+IF(PROY_BON="Sí",0,J1002),0)</f>
        <v>0</v>
      </c>
      <c r="AM1002" s="19" t="n">
        <f aca="false">IF(AL1002&gt;0,MAX(0,X1002+AL1002-Y1002),Z1002)</f>
        <v>0</v>
      </c>
      <c r="AN1002" s="19" t="n">
        <f aca="false">SUMPRODUCT((AM1002&gt;TR_DESDE)*(AM1002-TR_DESDE)*TR_INC)</f>
        <v>0</v>
      </c>
      <c r="AO1002" s="19" t="n">
        <f aca="false">IF(AL1002&gt;0,MAX(0,AN1002-IF($F1002="Cese",MAX(AF1002,AJ1002),AF1002)),0)</f>
        <v>0</v>
      </c>
      <c r="AP1002" s="46" t="n">
        <f aca="false">IF(OR($F1002="Activo",$F1002="Cese"),ROUND(AK1002+AO1002,2),0)</f>
        <v>0</v>
      </c>
      <c r="AQ1002" s="19" t="n">
        <f aca="false">IF($F1002="Cese",MAX(0,AJ1002-AN1002),0)</f>
        <v>0</v>
      </c>
      <c r="AR1002" s="19" t="str">
        <f aca="false">IF($B1002="","",IF(COUNTIFS(RP_COD,$B1002,'Retenciones Planilla'!$C$6:$C$105,"&lt;&gt;")=0,"",SUMIFS('Retenciones Planilla'!$C$6:$C$105,RP_COD,$B1002)))</f>
        <v/>
      </c>
      <c r="AS1002" s="19" t="str">
        <f aca="false">IF(AR1002="","",AR1002-AP1002)</f>
        <v/>
      </c>
      <c r="AT1002" s="23" t="str">
        <f aca="false">IF($B1002="","",IF(NOT(OR($F1002="Activo",$F1002="Cese")),IF(N(AR1002)=0,"—","Revisar: sin vínculo"),IF(AR1002="",IF(AP1002=0,"No corresponde","Sin dato planilla"),IF(ABS(AS1002)&lt;=TOL,"OK",IF(AS1002&gt;0,"Retuvo de más","Retuvo de menos")))))</f>
        <v/>
      </c>
      <c r="AU1002" s="19" t="n">
        <f aca="false">IF(AND(BASE_RET="Planilla (si existe)",AR1002&lt;&gt;""),AR1002,AP1002)</f>
        <v>0</v>
      </c>
      <c r="AV1002" s="19" t="n">
        <f aca="false">AU1002+N1002</f>
        <v>0</v>
      </c>
    </row>
    <row r="1003" customFormat="false" ht="15" hidden="false" customHeight="false" outlineLevel="0" collapsed="false">
      <c r="A1003" s="43" t="n">
        <v>84</v>
      </c>
      <c r="B1003" s="35" t="str">
        <f aca="false">IF(Trabajadores!$B$89="","",Trabajadores!$B$89)</f>
        <v/>
      </c>
      <c r="C1003" s="35" t="str">
        <f aca="false">IF($B1003="","",Trabajadores!$D$89)</f>
        <v/>
      </c>
      <c r="D1003" s="43" t="n">
        <v>2</v>
      </c>
      <c r="E1003" s="23" t="s">
        <v>299</v>
      </c>
      <c r="F1003" s="23" t="str">
        <f aca="false">IF($B1003="","",IF(OR(2&lt;Trabajadores!$M$89,2&gt;Trabajadores!$N$89),"No vinculado",IF(AND(2=Trabajadores!$N$89,Trabajadores!$O$89="Sí"),"Cese","Activo")))</f>
        <v/>
      </c>
      <c r="G1003" s="19" t="n">
        <f aca="false">IF($B1003="",0,SUMIFS(Ingresos!$P$6:$P$1505,ING_COD,$B1003,ING_CLASE,"ORD"))</f>
        <v>0</v>
      </c>
      <c r="H1003" s="19" t="n">
        <f aca="false">IF($B1003="",0,SUMIFS(Ingresos!$P$6:$P$1505,ING_COD,$B1003,ING_CLASE,"ORD",ING_COMP,"Sí"))</f>
        <v>0</v>
      </c>
      <c r="I1003" s="19" t="n">
        <f aca="false">IF($B1003="",0,SUMIFS(Ingresos!$P$6:$P$1505,ING_COD,$B1003,ING_CLASE,"GRA"))</f>
        <v>0</v>
      </c>
      <c r="J1003" s="19" t="n">
        <f aca="false">IF($B1003="",0,SUMIFS(Ingresos!$P$6:$P$1505,ING_COD,$B1003,ING_CLASE,"BON"))</f>
        <v>0</v>
      </c>
      <c r="K1003" s="19" t="n">
        <f aca="false">IF($B1003="",0,SUMIFS(Ingresos!$P$6:$P$1505,ING_COD,$B1003,ING_CLASE,"EXT"))</f>
        <v>0</v>
      </c>
      <c r="L1003" s="19" t="n">
        <f aca="false">IF($B1003="",0,SUMIFS(Ingresos!$P$6:$P$1505,ING_COD,$B1003,ING_CLASE,"OTO"))</f>
        <v>0</v>
      </c>
      <c r="M1003" s="19" t="n">
        <f aca="false">IF($B1003="",0,SUMIFS(Ingresos!$P$6:$P$1505,ING_COD,$B1003,ING_CLASE,"OTX"))</f>
        <v>0</v>
      </c>
      <c r="N1003" s="19" t="n">
        <f aca="false">IF($B1003="",0,SUMIFS(Ingresos!$P$6:$P$1505,ING_COD,$B1003,ING_CLASE,"RETO"))</f>
        <v>0</v>
      </c>
      <c r="O1003" s="19" t="n">
        <f aca="false">IF($B1003="",0,SUMIFS(Ingresos!$P$6:$P$1505,ING_COD,$B1003,ING_CLASE,"INA"))</f>
        <v>0</v>
      </c>
      <c r="P1003" s="19" t="n">
        <f aca="false">G1003+I1003+J1003+K1003+L1003+M1003</f>
        <v>0</v>
      </c>
      <c r="Q1003" s="44" t="n">
        <f aca="false">IF($F1003="Activo",11,IF($F1003="Cese",1,0))</f>
        <v>0</v>
      </c>
      <c r="R1003" s="19" t="n">
        <f aca="false">G1003*Q1003</f>
        <v>0</v>
      </c>
      <c r="S1003" s="19" t="n">
        <f aca="false">IF($F1003="Activo",SUMIFS(I1003:I1013,$D1003:$D1013,"&lt;="&amp;Trabajadores!$N$89)+IF(PROY_BON="Sí",SUMIFS(J1003:J1013,$D1003:$D1013,"&lt;="&amp;Trabajadores!$N$89),0),IF($F1003="Cese",I1003+IF(PROY_BON="Sí",J1003,0),0))</f>
        <v>0</v>
      </c>
      <c r="T1003" s="19" t="n">
        <f aca="false">IF(OR($F1003&lt;&gt;"Activo",Trabajadores!$I$89="No"),0,IF(I1008=0,H1003*(1+IF(PROY_BON="Sí",Trabajadores!$P$89,0))*Trabajadores!$R$89/6*(Trabajadores!$N$89&gt;=7),0)+IF(I1013=0,H1003*(1+IF(PROY_BON="Sí",Trabajadores!$P$89,0))*Trabajadores!$S$89/6*(Trabajadores!$N$89&gt;=12),0))</f>
        <v>0</v>
      </c>
      <c r="U1003" s="19" t="n">
        <f aca="false">IF($F1003="Activo",IF(Trabajadores!$J$89="Sí",L1003*11,L1003),IF($F1003="Cese",L1003,0))</f>
        <v>0</v>
      </c>
      <c r="V1003" s="19" t="n">
        <f aca="false">IF(OR($F1003="Activo",$F1003="Cese"),M1003,0)</f>
        <v>0</v>
      </c>
      <c r="W1003" s="19" t="n">
        <f aca="false">IF(OR($F1003="Activo",$F1003="Cese"),SUM(P1002:P1002),0)</f>
        <v>0</v>
      </c>
      <c r="X1003" s="36" t="n">
        <f aca="false">IF(OR($F1003="Activo",$F1003="Cese"),R1003+S1003+T1003+U1003+V1003+W1003,0)</f>
        <v>0</v>
      </c>
      <c r="Y1003" s="19" t="n">
        <f aca="false">IF(OR($F1003="Activo",$F1003="Cese"),DED_FIJA,0)</f>
        <v>0</v>
      </c>
      <c r="Z1003" s="36" t="n">
        <f aca="false">MAX(0,X1003-Y1003)</f>
        <v>0</v>
      </c>
      <c r="AA1003" s="19" t="n">
        <f aca="false">IF(Z1003=0,0,MAX(0,MIN(Z1003,Parámetros!$G$19)-Parámetros!$F$19)*Parámetros!$E$19)</f>
        <v>0</v>
      </c>
      <c r="AB1003" s="19" t="n">
        <f aca="false">IF(Z1003=0,0,MAX(0,MIN(Z1003,Parámetros!$G$20)-Parámetros!$F$20)*Parámetros!$E$20)</f>
        <v>0</v>
      </c>
      <c r="AC1003" s="19" t="n">
        <f aca="false">IF(Z1003=0,0,MAX(0,MIN(Z1003,Parámetros!$G$21)-Parámetros!$F$21)*Parámetros!$E$21)</f>
        <v>0</v>
      </c>
      <c r="AD1003" s="19" t="n">
        <f aca="false">IF(Z1003=0,0,MAX(0,MIN(Z1003,Parámetros!$G$22)-Parámetros!$F$22)*Parámetros!$E$22)</f>
        <v>0</v>
      </c>
      <c r="AE1003" s="19" t="n">
        <f aca="false">IF(Z1003=0,0,MAX(0,MIN(Z1003,Parámetros!$G$23)-Parámetros!$F$23)*Parámetros!$E$23)</f>
        <v>0</v>
      </c>
      <c r="AF1003" s="36" t="n">
        <f aca="false">SUM(AA1003:AE1003)</f>
        <v>0</v>
      </c>
      <c r="AG1003" s="45" t="str">
        <f aca="false">IF(AM1003&lt;=0,"-",INDEX(TR_TASA,MATCH(AM1003,TR_DESDE,1)))</f>
        <v>-</v>
      </c>
      <c r="AH1003" s="44" t="n">
        <f aca="false">IF($F1003="Cese",1,IF($F1003="Activo",INDEX(DIV_N,2),0))</f>
        <v>0</v>
      </c>
      <c r="AI1003" s="44" t="n">
        <f aca="false">IF($F1003="Cese",1,IF($F1003="Activo",INDEX(DIV_HASTA,2),0))</f>
        <v>0</v>
      </c>
      <c r="AJ1003" s="19" t="n">
        <f aca="false">IF(OR($F1003="Activo",$F1003="Cese"),SUMIFS(AV1002:AV1002,D1002:D1002,"&lt;="&amp;AI1003),0)</f>
        <v>0</v>
      </c>
      <c r="AK1003" s="19" t="n">
        <f aca="false">IF(OR($F1003="Activo",$F1003="Cese"),MAX(0,(AF1003-AJ1003)/AH1003),0)</f>
        <v>0</v>
      </c>
      <c r="AL1003" s="19" t="n">
        <f aca="false">IF(OR($F1003="Activo",$F1003="Cese"),K1003+IF(PROY_BON="Sí",0,J1003),0)</f>
        <v>0</v>
      </c>
      <c r="AM1003" s="19" t="n">
        <f aca="false">IF(AL1003&gt;0,MAX(0,X1003+AL1003-Y1003),Z1003)</f>
        <v>0</v>
      </c>
      <c r="AN1003" s="19" t="n">
        <f aca="false">SUMPRODUCT((AM1003&gt;TR_DESDE)*(AM1003-TR_DESDE)*TR_INC)</f>
        <v>0</v>
      </c>
      <c r="AO1003" s="19" t="n">
        <f aca="false">IF(AL1003&gt;0,MAX(0,AN1003-IF($F1003="Cese",MAX(AF1003,AJ1003),AF1003)),0)</f>
        <v>0</v>
      </c>
      <c r="AP1003" s="46" t="n">
        <f aca="false">IF(OR($F1003="Activo",$F1003="Cese"),ROUND(AK1003+AO1003,2),0)</f>
        <v>0</v>
      </c>
      <c r="AQ1003" s="19" t="n">
        <f aca="false">IF($F1003="Cese",MAX(0,AJ1003-AN1003),0)</f>
        <v>0</v>
      </c>
      <c r="AR1003" s="19" t="str">
        <f aca="false">IF($B1003="","",IF(COUNTIFS(RP_COD,$B1003,'Retenciones Planilla'!$D$6:$D$105,"&lt;&gt;")=0,"",SUMIFS('Retenciones Planilla'!$D$6:$D$105,RP_COD,$B1003)))</f>
        <v/>
      </c>
      <c r="AS1003" s="19" t="str">
        <f aca="false">IF(AR1003="","",AR1003-AP1003)</f>
        <v/>
      </c>
      <c r="AT1003" s="23" t="str">
        <f aca="false">IF($B1003="","",IF(NOT(OR($F1003="Activo",$F1003="Cese")),IF(N(AR1003)=0,"—","Revisar: sin vínculo"),IF(AR1003="",IF(AP1003=0,"No corresponde","Sin dato planilla"),IF(ABS(AS1003)&lt;=TOL,"OK",IF(AS1003&gt;0,"Retuvo de más","Retuvo de menos")))))</f>
        <v/>
      </c>
      <c r="AU1003" s="19" t="n">
        <f aca="false">IF(AND(BASE_RET="Planilla (si existe)",AR1003&lt;&gt;""),AR1003,AP1003)</f>
        <v>0</v>
      </c>
      <c r="AV1003" s="19" t="n">
        <f aca="false">AU1003+N1003</f>
        <v>0</v>
      </c>
    </row>
    <row r="1004" customFormat="false" ht="15" hidden="false" customHeight="false" outlineLevel="0" collapsed="false">
      <c r="A1004" s="43" t="n">
        <v>84</v>
      </c>
      <c r="B1004" s="35" t="str">
        <f aca="false">IF(Trabajadores!$B$89="","",Trabajadores!$B$89)</f>
        <v/>
      </c>
      <c r="C1004" s="35" t="str">
        <f aca="false">IF($B1004="","",Trabajadores!$D$89)</f>
        <v/>
      </c>
      <c r="D1004" s="43" t="n">
        <v>3</v>
      </c>
      <c r="E1004" s="23" t="s">
        <v>300</v>
      </c>
      <c r="F1004" s="23" t="str">
        <f aca="false">IF($B1004="","",IF(OR(3&lt;Trabajadores!$M$89,3&gt;Trabajadores!$N$89),"No vinculado",IF(AND(3=Trabajadores!$N$89,Trabajadores!$O$89="Sí"),"Cese","Activo")))</f>
        <v/>
      </c>
      <c r="G1004" s="19" t="n">
        <f aca="false">IF($B1004="",0,SUMIFS(Ingresos!$Q$6:$Q$1505,ING_COD,$B1004,ING_CLASE,"ORD"))</f>
        <v>0</v>
      </c>
      <c r="H1004" s="19" t="n">
        <f aca="false">IF($B1004="",0,SUMIFS(Ingresos!$Q$6:$Q$1505,ING_COD,$B1004,ING_CLASE,"ORD",ING_COMP,"Sí"))</f>
        <v>0</v>
      </c>
      <c r="I1004" s="19" t="n">
        <f aca="false">IF($B1004="",0,SUMIFS(Ingresos!$Q$6:$Q$1505,ING_COD,$B1004,ING_CLASE,"GRA"))</f>
        <v>0</v>
      </c>
      <c r="J1004" s="19" t="n">
        <f aca="false">IF($B1004="",0,SUMIFS(Ingresos!$Q$6:$Q$1505,ING_COD,$B1004,ING_CLASE,"BON"))</f>
        <v>0</v>
      </c>
      <c r="K1004" s="19" t="n">
        <f aca="false">IF($B1004="",0,SUMIFS(Ingresos!$Q$6:$Q$1505,ING_COD,$B1004,ING_CLASE,"EXT"))</f>
        <v>0</v>
      </c>
      <c r="L1004" s="19" t="n">
        <f aca="false">IF($B1004="",0,SUMIFS(Ingresos!$Q$6:$Q$1505,ING_COD,$B1004,ING_CLASE,"OTO"))</f>
        <v>0</v>
      </c>
      <c r="M1004" s="19" t="n">
        <f aca="false">IF($B1004="",0,SUMIFS(Ingresos!$Q$6:$Q$1505,ING_COD,$B1004,ING_CLASE,"OTX"))</f>
        <v>0</v>
      </c>
      <c r="N1004" s="19" t="n">
        <f aca="false">IF($B1004="",0,SUMIFS(Ingresos!$Q$6:$Q$1505,ING_COD,$B1004,ING_CLASE,"RETO"))</f>
        <v>0</v>
      </c>
      <c r="O1004" s="19" t="n">
        <f aca="false">IF($B1004="",0,SUMIFS(Ingresos!$Q$6:$Q$1505,ING_COD,$B1004,ING_CLASE,"INA"))</f>
        <v>0</v>
      </c>
      <c r="P1004" s="19" t="n">
        <f aca="false">G1004+I1004+J1004+K1004+L1004+M1004</f>
        <v>0</v>
      </c>
      <c r="Q1004" s="44" t="n">
        <f aca="false">IF($F1004="Activo",10,IF($F1004="Cese",1,0))</f>
        <v>0</v>
      </c>
      <c r="R1004" s="19" t="n">
        <f aca="false">G1004*Q1004</f>
        <v>0</v>
      </c>
      <c r="S1004" s="19" t="n">
        <f aca="false">IF($F1004="Activo",SUMIFS(I1004:I1013,$D1004:$D1013,"&lt;="&amp;Trabajadores!$N$89)+IF(PROY_BON="Sí",SUMIFS(J1004:J1013,$D1004:$D1013,"&lt;="&amp;Trabajadores!$N$89),0),IF($F1004="Cese",I1004+IF(PROY_BON="Sí",J1004,0),0))</f>
        <v>0</v>
      </c>
      <c r="T1004" s="19" t="n">
        <f aca="false">IF(OR($F1004&lt;&gt;"Activo",Trabajadores!$I$89="No"),0,IF(I1008=0,H1004*(1+IF(PROY_BON="Sí",Trabajadores!$P$89,0))*Trabajadores!$R$89/6*(Trabajadores!$N$89&gt;=7),0)+IF(I1013=0,H1004*(1+IF(PROY_BON="Sí",Trabajadores!$P$89,0))*Trabajadores!$S$89/6*(Trabajadores!$N$89&gt;=12),0))</f>
        <v>0</v>
      </c>
      <c r="U1004" s="19" t="n">
        <f aca="false">IF($F1004="Activo",IF(Trabajadores!$J$89="Sí",L1004*10,L1004),IF($F1004="Cese",L1004,0))</f>
        <v>0</v>
      </c>
      <c r="V1004" s="19" t="n">
        <f aca="false">IF(OR($F1004="Activo",$F1004="Cese"),M1004,0)</f>
        <v>0</v>
      </c>
      <c r="W1004" s="19" t="n">
        <f aca="false">IF(OR($F1004="Activo",$F1004="Cese"),SUM(P1002:P1003),0)</f>
        <v>0</v>
      </c>
      <c r="X1004" s="36" t="n">
        <f aca="false">IF(OR($F1004="Activo",$F1004="Cese"),R1004+S1004+T1004+U1004+V1004+W1004,0)</f>
        <v>0</v>
      </c>
      <c r="Y1004" s="19" t="n">
        <f aca="false">IF(OR($F1004="Activo",$F1004="Cese"),DED_FIJA,0)</f>
        <v>0</v>
      </c>
      <c r="Z1004" s="36" t="n">
        <f aca="false">MAX(0,X1004-Y1004)</f>
        <v>0</v>
      </c>
      <c r="AA1004" s="19" t="n">
        <f aca="false">IF(Z1004=0,0,MAX(0,MIN(Z1004,Parámetros!$G$19)-Parámetros!$F$19)*Parámetros!$E$19)</f>
        <v>0</v>
      </c>
      <c r="AB1004" s="19" t="n">
        <f aca="false">IF(Z1004=0,0,MAX(0,MIN(Z1004,Parámetros!$G$20)-Parámetros!$F$20)*Parámetros!$E$20)</f>
        <v>0</v>
      </c>
      <c r="AC1004" s="19" t="n">
        <f aca="false">IF(Z1004=0,0,MAX(0,MIN(Z1004,Parámetros!$G$21)-Parámetros!$F$21)*Parámetros!$E$21)</f>
        <v>0</v>
      </c>
      <c r="AD1004" s="19" t="n">
        <f aca="false">IF(Z1004=0,0,MAX(0,MIN(Z1004,Parámetros!$G$22)-Parámetros!$F$22)*Parámetros!$E$22)</f>
        <v>0</v>
      </c>
      <c r="AE1004" s="19" t="n">
        <f aca="false">IF(Z1004=0,0,MAX(0,MIN(Z1004,Parámetros!$G$23)-Parámetros!$F$23)*Parámetros!$E$23)</f>
        <v>0</v>
      </c>
      <c r="AF1004" s="36" t="n">
        <f aca="false">SUM(AA1004:AE1004)</f>
        <v>0</v>
      </c>
      <c r="AG1004" s="45" t="str">
        <f aca="false">IF(AM1004&lt;=0,"-",INDEX(TR_TASA,MATCH(AM1004,TR_DESDE,1)))</f>
        <v>-</v>
      </c>
      <c r="AH1004" s="44" t="n">
        <f aca="false">IF($F1004="Cese",1,IF($F1004="Activo",INDEX(DIV_N,3),0))</f>
        <v>0</v>
      </c>
      <c r="AI1004" s="44" t="n">
        <f aca="false">IF($F1004="Cese",2,IF($F1004="Activo",INDEX(DIV_HASTA,3),0))</f>
        <v>0</v>
      </c>
      <c r="AJ1004" s="19" t="n">
        <f aca="false">IF(OR($F1004="Activo",$F1004="Cese"),SUMIFS(AV1002:AV1003,D1002:D1003,"&lt;="&amp;AI1004),0)</f>
        <v>0</v>
      </c>
      <c r="AK1004" s="19" t="n">
        <f aca="false">IF(OR($F1004="Activo",$F1004="Cese"),MAX(0,(AF1004-AJ1004)/AH1004),0)</f>
        <v>0</v>
      </c>
      <c r="AL1004" s="19" t="n">
        <f aca="false">IF(OR($F1004="Activo",$F1004="Cese"),K1004+IF(PROY_BON="Sí",0,J1004),0)</f>
        <v>0</v>
      </c>
      <c r="AM1004" s="19" t="n">
        <f aca="false">IF(AL1004&gt;0,MAX(0,X1004+AL1004-Y1004),Z1004)</f>
        <v>0</v>
      </c>
      <c r="AN1004" s="19" t="n">
        <f aca="false">SUMPRODUCT((AM1004&gt;TR_DESDE)*(AM1004-TR_DESDE)*TR_INC)</f>
        <v>0</v>
      </c>
      <c r="AO1004" s="19" t="n">
        <f aca="false">IF(AL1004&gt;0,MAX(0,AN1004-IF($F1004="Cese",MAX(AF1004,AJ1004),AF1004)),0)</f>
        <v>0</v>
      </c>
      <c r="AP1004" s="46" t="n">
        <f aca="false">IF(OR($F1004="Activo",$F1004="Cese"),ROUND(AK1004+AO1004,2),0)</f>
        <v>0</v>
      </c>
      <c r="AQ1004" s="19" t="n">
        <f aca="false">IF($F1004="Cese",MAX(0,AJ1004-AN1004),0)</f>
        <v>0</v>
      </c>
      <c r="AR1004" s="19" t="str">
        <f aca="false">IF($B1004="","",IF(COUNTIFS(RP_COD,$B1004,'Retenciones Planilla'!$E$6:$E$105,"&lt;&gt;")=0,"",SUMIFS('Retenciones Planilla'!$E$6:$E$105,RP_COD,$B1004)))</f>
        <v/>
      </c>
      <c r="AS1004" s="19" t="str">
        <f aca="false">IF(AR1004="","",AR1004-AP1004)</f>
        <v/>
      </c>
      <c r="AT1004" s="23" t="str">
        <f aca="false">IF($B1004="","",IF(NOT(OR($F1004="Activo",$F1004="Cese")),IF(N(AR1004)=0,"—","Revisar: sin vínculo"),IF(AR1004="",IF(AP1004=0,"No corresponde","Sin dato planilla"),IF(ABS(AS1004)&lt;=TOL,"OK",IF(AS1004&gt;0,"Retuvo de más","Retuvo de menos")))))</f>
        <v/>
      </c>
      <c r="AU1004" s="19" t="n">
        <f aca="false">IF(AND(BASE_RET="Planilla (si existe)",AR1004&lt;&gt;""),AR1004,AP1004)</f>
        <v>0</v>
      </c>
      <c r="AV1004" s="19" t="n">
        <f aca="false">AU1004+N1004</f>
        <v>0</v>
      </c>
    </row>
    <row r="1005" customFormat="false" ht="15" hidden="false" customHeight="false" outlineLevel="0" collapsed="false">
      <c r="A1005" s="43" t="n">
        <v>84</v>
      </c>
      <c r="B1005" s="35" t="str">
        <f aca="false">IF(Trabajadores!$B$89="","",Trabajadores!$B$89)</f>
        <v/>
      </c>
      <c r="C1005" s="35" t="str">
        <f aca="false">IF($B1005="","",Trabajadores!$D$89)</f>
        <v/>
      </c>
      <c r="D1005" s="43" t="n">
        <v>4</v>
      </c>
      <c r="E1005" s="23" t="s">
        <v>301</v>
      </c>
      <c r="F1005" s="23" t="str">
        <f aca="false">IF($B1005="","",IF(OR(4&lt;Trabajadores!$M$89,4&gt;Trabajadores!$N$89),"No vinculado",IF(AND(4=Trabajadores!$N$89,Trabajadores!$O$89="Sí"),"Cese","Activo")))</f>
        <v/>
      </c>
      <c r="G1005" s="19" t="n">
        <f aca="false">IF($B1005="",0,SUMIFS(Ingresos!$R$6:$R$1505,ING_COD,$B1005,ING_CLASE,"ORD"))</f>
        <v>0</v>
      </c>
      <c r="H1005" s="19" t="n">
        <f aca="false">IF($B1005="",0,SUMIFS(Ingresos!$R$6:$R$1505,ING_COD,$B1005,ING_CLASE,"ORD",ING_COMP,"Sí"))</f>
        <v>0</v>
      </c>
      <c r="I1005" s="19" t="n">
        <f aca="false">IF($B1005="",0,SUMIFS(Ingresos!$R$6:$R$1505,ING_COD,$B1005,ING_CLASE,"GRA"))</f>
        <v>0</v>
      </c>
      <c r="J1005" s="19" t="n">
        <f aca="false">IF($B1005="",0,SUMIFS(Ingresos!$R$6:$R$1505,ING_COD,$B1005,ING_CLASE,"BON"))</f>
        <v>0</v>
      </c>
      <c r="K1005" s="19" t="n">
        <f aca="false">IF($B1005="",0,SUMIFS(Ingresos!$R$6:$R$1505,ING_COD,$B1005,ING_CLASE,"EXT"))</f>
        <v>0</v>
      </c>
      <c r="L1005" s="19" t="n">
        <f aca="false">IF($B1005="",0,SUMIFS(Ingresos!$R$6:$R$1505,ING_COD,$B1005,ING_CLASE,"OTO"))</f>
        <v>0</v>
      </c>
      <c r="M1005" s="19" t="n">
        <f aca="false">IF($B1005="",0,SUMIFS(Ingresos!$R$6:$R$1505,ING_COD,$B1005,ING_CLASE,"OTX"))</f>
        <v>0</v>
      </c>
      <c r="N1005" s="19" t="n">
        <f aca="false">IF($B1005="",0,SUMIFS(Ingresos!$R$6:$R$1505,ING_COD,$B1005,ING_CLASE,"RETO"))</f>
        <v>0</v>
      </c>
      <c r="O1005" s="19" t="n">
        <f aca="false">IF($B1005="",0,SUMIFS(Ingresos!$R$6:$R$1505,ING_COD,$B1005,ING_CLASE,"INA"))</f>
        <v>0</v>
      </c>
      <c r="P1005" s="19" t="n">
        <f aca="false">G1005+I1005+J1005+K1005+L1005+M1005</f>
        <v>0</v>
      </c>
      <c r="Q1005" s="44" t="n">
        <f aca="false">IF($F1005="Activo",9,IF($F1005="Cese",1,0))</f>
        <v>0</v>
      </c>
      <c r="R1005" s="19" t="n">
        <f aca="false">G1005*Q1005</f>
        <v>0</v>
      </c>
      <c r="S1005" s="19" t="n">
        <f aca="false">IF($F1005="Activo",SUMIFS(I1005:I1013,$D1005:$D1013,"&lt;="&amp;Trabajadores!$N$89)+IF(PROY_BON="Sí",SUMIFS(J1005:J1013,$D1005:$D1013,"&lt;="&amp;Trabajadores!$N$89),0),IF($F1005="Cese",I1005+IF(PROY_BON="Sí",J1005,0),0))</f>
        <v>0</v>
      </c>
      <c r="T1005" s="19" t="n">
        <f aca="false">IF(OR($F1005&lt;&gt;"Activo",Trabajadores!$I$89="No"),0,IF(I1008=0,H1005*(1+IF(PROY_BON="Sí",Trabajadores!$P$89,0))*Trabajadores!$R$89/6*(Trabajadores!$N$89&gt;=7),0)+IF(I1013=0,H1005*(1+IF(PROY_BON="Sí",Trabajadores!$P$89,0))*Trabajadores!$S$89/6*(Trabajadores!$N$89&gt;=12),0))</f>
        <v>0</v>
      </c>
      <c r="U1005" s="19" t="n">
        <f aca="false">IF($F1005="Activo",IF(Trabajadores!$J$89="Sí",L1005*9,L1005),IF($F1005="Cese",L1005,0))</f>
        <v>0</v>
      </c>
      <c r="V1005" s="19" t="n">
        <f aca="false">IF(OR($F1005="Activo",$F1005="Cese"),M1005,0)</f>
        <v>0</v>
      </c>
      <c r="W1005" s="19" t="n">
        <f aca="false">IF(OR($F1005="Activo",$F1005="Cese"),SUM(P1002:P1004),0)</f>
        <v>0</v>
      </c>
      <c r="X1005" s="36" t="n">
        <f aca="false">IF(OR($F1005="Activo",$F1005="Cese"),R1005+S1005+T1005+U1005+V1005+W1005,0)</f>
        <v>0</v>
      </c>
      <c r="Y1005" s="19" t="n">
        <f aca="false">IF(OR($F1005="Activo",$F1005="Cese"),DED_FIJA,0)</f>
        <v>0</v>
      </c>
      <c r="Z1005" s="36" t="n">
        <f aca="false">MAX(0,X1005-Y1005)</f>
        <v>0</v>
      </c>
      <c r="AA1005" s="19" t="n">
        <f aca="false">IF(Z1005=0,0,MAX(0,MIN(Z1005,Parámetros!$G$19)-Parámetros!$F$19)*Parámetros!$E$19)</f>
        <v>0</v>
      </c>
      <c r="AB1005" s="19" t="n">
        <f aca="false">IF(Z1005=0,0,MAX(0,MIN(Z1005,Parámetros!$G$20)-Parámetros!$F$20)*Parámetros!$E$20)</f>
        <v>0</v>
      </c>
      <c r="AC1005" s="19" t="n">
        <f aca="false">IF(Z1005=0,0,MAX(0,MIN(Z1005,Parámetros!$G$21)-Parámetros!$F$21)*Parámetros!$E$21)</f>
        <v>0</v>
      </c>
      <c r="AD1005" s="19" t="n">
        <f aca="false">IF(Z1005=0,0,MAX(0,MIN(Z1005,Parámetros!$G$22)-Parámetros!$F$22)*Parámetros!$E$22)</f>
        <v>0</v>
      </c>
      <c r="AE1005" s="19" t="n">
        <f aca="false">IF(Z1005=0,0,MAX(0,MIN(Z1005,Parámetros!$G$23)-Parámetros!$F$23)*Parámetros!$E$23)</f>
        <v>0</v>
      </c>
      <c r="AF1005" s="36" t="n">
        <f aca="false">SUM(AA1005:AE1005)</f>
        <v>0</v>
      </c>
      <c r="AG1005" s="45" t="str">
        <f aca="false">IF(AM1005&lt;=0,"-",INDEX(TR_TASA,MATCH(AM1005,TR_DESDE,1)))</f>
        <v>-</v>
      </c>
      <c r="AH1005" s="44" t="n">
        <f aca="false">IF($F1005="Cese",1,IF($F1005="Activo",INDEX(DIV_N,4),0))</f>
        <v>0</v>
      </c>
      <c r="AI1005" s="44" t="n">
        <f aca="false">IF($F1005="Cese",3,IF($F1005="Activo",INDEX(DIV_HASTA,4),0))</f>
        <v>0</v>
      </c>
      <c r="AJ1005" s="19" t="n">
        <f aca="false">IF(OR($F1005="Activo",$F1005="Cese"),SUMIFS(AV1002:AV1004,D1002:D1004,"&lt;="&amp;AI1005),0)</f>
        <v>0</v>
      </c>
      <c r="AK1005" s="19" t="n">
        <f aca="false">IF(OR($F1005="Activo",$F1005="Cese"),MAX(0,(AF1005-AJ1005)/AH1005),0)</f>
        <v>0</v>
      </c>
      <c r="AL1005" s="19" t="n">
        <f aca="false">IF(OR($F1005="Activo",$F1005="Cese"),K1005+IF(PROY_BON="Sí",0,J1005),0)</f>
        <v>0</v>
      </c>
      <c r="AM1005" s="19" t="n">
        <f aca="false">IF(AL1005&gt;0,MAX(0,X1005+AL1005-Y1005),Z1005)</f>
        <v>0</v>
      </c>
      <c r="AN1005" s="19" t="n">
        <f aca="false">SUMPRODUCT((AM1005&gt;TR_DESDE)*(AM1005-TR_DESDE)*TR_INC)</f>
        <v>0</v>
      </c>
      <c r="AO1005" s="19" t="n">
        <f aca="false">IF(AL1005&gt;0,MAX(0,AN1005-IF($F1005="Cese",MAX(AF1005,AJ1005),AF1005)),0)</f>
        <v>0</v>
      </c>
      <c r="AP1005" s="46" t="n">
        <f aca="false">IF(OR($F1005="Activo",$F1005="Cese"),ROUND(AK1005+AO1005,2),0)</f>
        <v>0</v>
      </c>
      <c r="AQ1005" s="19" t="n">
        <f aca="false">IF($F1005="Cese",MAX(0,AJ1005-AN1005),0)</f>
        <v>0</v>
      </c>
      <c r="AR1005" s="19" t="str">
        <f aca="false">IF($B1005="","",IF(COUNTIFS(RP_COD,$B1005,'Retenciones Planilla'!$F$6:$F$105,"&lt;&gt;")=0,"",SUMIFS('Retenciones Planilla'!$F$6:$F$105,RP_COD,$B1005)))</f>
        <v/>
      </c>
      <c r="AS1005" s="19" t="str">
        <f aca="false">IF(AR1005="","",AR1005-AP1005)</f>
        <v/>
      </c>
      <c r="AT1005" s="23" t="str">
        <f aca="false">IF($B1005="","",IF(NOT(OR($F1005="Activo",$F1005="Cese")),IF(N(AR1005)=0,"—","Revisar: sin vínculo"),IF(AR1005="",IF(AP1005=0,"No corresponde","Sin dato planilla"),IF(ABS(AS1005)&lt;=TOL,"OK",IF(AS1005&gt;0,"Retuvo de más","Retuvo de menos")))))</f>
        <v/>
      </c>
      <c r="AU1005" s="19" t="n">
        <f aca="false">IF(AND(BASE_RET="Planilla (si existe)",AR1005&lt;&gt;""),AR1005,AP1005)</f>
        <v>0</v>
      </c>
      <c r="AV1005" s="19" t="n">
        <f aca="false">AU1005+N1005</f>
        <v>0</v>
      </c>
    </row>
    <row r="1006" customFormat="false" ht="15" hidden="false" customHeight="false" outlineLevel="0" collapsed="false">
      <c r="A1006" s="43" t="n">
        <v>84</v>
      </c>
      <c r="B1006" s="35" t="str">
        <f aca="false">IF(Trabajadores!$B$89="","",Trabajadores!$B$89)</f>
        <v/>
      </c>
      <c r="C1006" s="35" t="str">
        <f aca="false">IF($B1006="","",Trabajadores!$D$89)</f>
        <v/>
      </c>
      <c r="D1006" s="43" t="n">
        <v>5</v>
      </c>
      <c r="E1006" s="23" t="s">
        <v>302</v>
      </c>
      <c r="F1006" s="23" t="str">
        <f aca="false">IF($B1006="","",IF(OR(5&lt;Trabajadores!$M$89,5&gt;Trabajadores!$N$89),"No vinculado",IF(AND(5=Trabajadores!$N$89,Trabajadores!$O$89="Sí"),"Cese","Activo")))</f>
        <v/>
      </c>
      <c r="G1006" s="19" t="n">
        <f aca="false">IF($B1006="",0,SUMIFS(Ingresos!$S$6:$S$1505,ING_COD,$B1006,ING_CLASE,"ORD"))</f>
        <v>0</v>
      </c>
      <c r="H1006" s="19" t="n">
        <f aca="false">IF($B1006="",0,SUMIFS(Ingresos!$S$6:$S$1505,ING_COD,$B1006,ING_CLASE,"ORD",ING_COMP,"Sí"))</f>
        <v>0</v>
      </c>
      <c r="I1006" s="19" t="n">
        <f aca="false">IF($B1006="",0,SUMIFS(Ingresos!$S$6:$S$1505,ING_COD,$B1006,ING_CLASE,"GRA"))</f>
        <v>0</v>
      </c>
      <c r="J1006" s="19" t="n">
        <f aca="false">IF($B1006="",0,SUMIFS(Ingresos!$S$6:$S$1505,ING_COD,$B1006,ING_CLASE,"BON"))</f>
        <v>0</v>
      </c>
      <c r="K1006" s="19" t="n">
        <f aca="false">IF($B1006="",0,SUMIFS(Ingresos!$S$6:$S$1505,ING_COD,$B1006,ING_CLASE,"EXT"))</f>
        <v>0</v>
      </c>
      <c r="L1006" s="19" t="n">
        <f aca="false">IF($B1006="",0,SUMIFS(Ingresos!$S$6:$S$1505,ING_COD,$B1006,ING_CLASE,"OTO"))</f>
        <v>0</v>
      </c>
      <c r="M1006" s="19" t="n">
        <f aca="false">IF($B1006="",0,SUMIFS(Ingresos!$S$6:$S$1505,ING_COD,$B1006,ING_CLASE,"OTX"))</f>
        <v>0</v>
      </c>
      <c r="N1006" s="19" t="n">
        <f aca="false">IF($B1006="",0,SUMIFS(Ingresos!$S$6:$S$1505,ING_COD,$B1006,ING_CLASE,"RETO"))</f>
        <v>0</v>
      </c>
      <c r="O1006" s="19" t="n">
        <f aca="false">IF($B1006="",0,SUMIFS(Ingresos!$S$6:$S$1505,ING_COD,$B1006,ING_CLASE,"INA"))</f>
        <v>0</v>
      </c>
      <c r="P1006" s="19" t="n">
        <f aca="false">G1006+I1006+J1006+K1006+L1006+M1006</f>
        <v>0</v>
      </c>
      <c r="Q1006" s="44" t="n">
        <f aca="false">IF($F1006="Activo",8,IF($F1006="Cese",1,0))</f>
        <v>0</v>
      </c>
      <c r="R1006" s="19" t="n">
        <f aca="false">G1006*Q1006</f>
        <v>0</v>
      </c>
      <c r="S1006" s="19" t="n">
        <f aca="false">IF($F1006="Activo",SUMIFS(I1006:I1013,$D1006:$D1013,"&lt;="&amp;Trabajadores!$N$89)+IF(PROY_BON="Sí",SUMIFS(J1006:J1013,$D1006:$D1013,"&lt;="&amp;Trabajadores!$N$89),0),IF($F1006="Cese",I1006+IF(PROY_BON="Sí",J1006,0),0))</f>
        <v>0</v>
      </c>
      <c r="T1006" s="19" t="n">
        <f aca="false">IF(OR($F1006&lt;&gt;"Activo",Trabajadores!$I$89="No"),0,IF(I1008=0,H1006*(1+IF(PROY_BON="Sí",Trabajadores!$P$89,0))*Trabajadores!$R$89/6*(Trabajadores!$N$89&gt;=7),0)+IF(I1013=0,H1006*(1+IF(PROY_BON="Sí",Trabajadores!$P$89,0))*Trabajadores!$S$89/6*(Trabajadores!$N$89&gt;=12),0))</f>
        <v>0</v>
      </c>
      <c r="U1006" s="19" t="n">
        <f aca="false">IF($F1006="Activo",IF(Trabajadores!$J$89="Sí",L1006*8,L1006),IF($F1006="Cese",L1006,0))</f>
        <v>0</v>
      </c>
      <c r="V1006" s="19" t="n">
        <f aca="false">IF(OR($F1006="Activo",$F1006="Cese"),M1006,0)</f>
        <v>0</v>
      </c>
      <c r="W1006" s="19" t="n">
        <f aca="false">IF(OR($F1006="Activo",$F1006="Cese"),SUM(P1002:P1005),0)</f>
        <v>0</v>
      </c>
      <c r="X1006" s="36" t="n">
        <f aca="false">IF(OR($F1006="Activo",$F1006="Cese"),R1006+S1006+T1006+U1006+V1006+W1006,0)</f>
        <v>0</v>
      </c>
      <c r="Y1006" s="19" t="n">
        <f aca="false">IF(OR($F1006="Activo",$F1006="Cese"),DED_FIJA,0)</f>
        <v>0</v>
      </c>
      <c r="Z1006" s="36" t="n">
        <f aca="false">MAX(0,X1006-Y1006)</f>
        <v>0</v>
      </c>
      <c r="AA1006" s="19" t="n">
        <f aca="false">IF(Z1006=0,0,MAX(0,MIN(Z1006,Parámetros!$G$19)-Parámetros!$F$19)*Parámetros!$E$19)</f>
        <v>0</v>
      </c>
      <c r="AB1006" s="19" t="n">
        <f aca="false">IF(Z1006=0,0,MAX(0,MIN(Z1006,Parámetros!$G$20)-Parámetros!$F$20)*Parámetros!$E$20)</f>
        <v>0</v>
      </c>
      <c r="AC1006" s="19" t="n">
        <f aca="false">IF(Z1006=0,0,MAX(0,MIN(Z1006,Parámetros!$G$21)-Parámetros!$F$21)*Parámetros!$E$21)</f>
        <v>0</v>
      </c>
      <c r="AD1006" s="19" t="n">
        <f aca="false">IF(Z1006=0,0,MAX(0,MIN(Z1006,Parámetros!$G$22)-Parámetros!$F$22)*Parámetros!$E$22)</f>
        <v>0</v>
      </c>
      <c r="AE1006" s="19" t="n">
        <f aca="false">IF(Z1006=0,0,MAX(0,MIN(Z1006,Parámetros!$G$23)-Parámetros!$F$23)*Parámetros!$E$23)</f>
        <v>0</v>
      </c>
      <c r="AF1006" s="36" t="n">
        <f aca="false">SUM(AA1006:AE1006)</f>
        <v>0</v>
      </c>
      <c r="AG1006" s="45" t="str">
        <f aca="false">IF(AM1006&lt;=0,"-",INDEX(TR_TASA,MATCH(AM1006,TR_DESDE,1)))</f>
        <v>-</v>
      </c>
      <c r="AH1006" s="44" t="n">
        <f aca="false">IF($F1006="Cese",1,IF($F1006="Activo",INDEX(DIV_N,5),0))</f>
        <v>0</v>
      </c>
      <c r="AI1006" s="44" t="n">
        <f aca="false">IF($F1006="Cese",4,IF($F1006="Activo",INDEX(DIV_HASTA,5),0))</f>
        <v>0</v>
      </c>
      <c r="AJ1006" s="19" t="n">
        <f aca="false">IF(OR($F1006="Activo",$F1006="Cese"),SUMIFS(AV1002:AV1005,D1002:D1005,"&lt;="&amp;AI1006),0)</f>
        <v>0</v>
      </c>
      <c r="AK1006" s="19" t="n">
        <f aca="false">IF(OR($F1006="Activo",$F1006="Cese"),MAX(0,(AF1006-AJ1006)/AH1006),0)</f>
        <v>0</v>
      </c>
      <c r="AL1006" s="19" t="n">
        <f aca="false">IF(OR($F1006="Activo",$F1006="Cese"),K1006+IF(PROY_BON="Sí",0,J1006),0)</f>
        <v>0</v>
      </c>
      <c r="AM1006" s="19" t="n">
        <f aca="false">IF(AL1006&gt;0,MAX(0,X1006+AL1006-Y1006),Z1006)</f>
        <v>0</v>
      </c>
      <c r="AN1006" s="19" t="n">
        <f aca="false">SUMPRODUCT((AM1006&gt;TR_DESDE)*(AM1006-TR_DESDE)*TR_INC)</f>
        <v>0</v>
      </c>
      <c r="AO1006" s="19" t="n">
        <f aca="false">IF(AL1006&gt;0,MAX(0,AN1006-IF($F1006="Cese",MAX(AF1006,AJ1006),AF1006)),0)</f>
        <v>0</v>
      </c>
      <c r="AP1006" s="46" t="n">
        <f aca="false">IF(OR($F1006="Activo",$F1006="Cese"),ROUND(AK1006+AO1006,2),0)</f>
        <v>0</v>
      </c>
      <c r="AQ1006" s="19" t="n">
        <f aca="false">IF($F1006="Cese",MAX(0,AJ1006-AN1006),0)</f>
        <v>0</v>
      </c>
      <c r="AR1006" s="19" t="str">
        <f aca="false">IF($B1006="","",IF(COUNTIFS(RP_COD,$B1006,'Retenciones Planilla'!$G$6:$G$105,"&lt;&gt;")=0,"",SUMIFS('Retenciones Planilla'!$G$6:$G$105,RP_COD,$B1006)))</f>
        <v/>
      </c>
      <c r="AS1006" s="19" t="str">
        <f aca="false">IF(AR1006="","",AR1006-AP1006)</f>
        <v/>
      </c>
      <c r="AT1006" s="23" t="str">
        <f aca="false">IF($B1006="","",IF(NOT(OR($F1006="Activo",$F1006="Cese")),IF(N(AR1006)=0,"—","Revisar: sin vínculo"),IF(AR1006="",IF(AP1006=0,"No corresponde","Sin dato planilla"),IF(ABS(AS1006)&lt;=TOL,"OK",IF(AS1006&gt;0,"Retuvo de más","Retuvo de menos")))))</f>
        <v/>
      </c>
      <c r="AU1006" s="19" t="n">
        <f aca="false">IF(AND(BASE_RET="Planilla (si existe)",AR1006&lt;&gt;""),AR1006,AP1006)</f>
        <v>0</v>
      </c>
      <c r="AV1006" s="19" t="n">
        <f aca="false">AU1006+N1006</f>
        <v>0</v>
      </c>
    </row>
    <row r="1007" customFormat="false" ht="15" hidden="false" customHeight="false" outlineLevel="0" collapsed="false">
      <c r="A1007" s="43" t="n">
        <v>84</v>
      </c>
      <c r="B1007" s="35" t="str">
        <f aca="false">IF(Trabajadores!$B$89="","",Trabajadores!$B$89)</f>
        <v/>
      </c>
      <c r="C1007" s="35" t="str">
        <f aca="false">IF($B1007="","",Trabajadores!$D$89)</f>
        <v/>
      </c>
      <c r="D1007" s="43" t="n">
        <v>6</v>
      </c>
      <c r="E1007" s="23" t="s">
        <v>303</v>
      </c>
      <c r="F1007" s="23" t="str">
        <f aca="false">IF($B1007="","",IF(OR(6&lt;Trabajadores!$M$89,6&gt;Trabajadores!$N$89),"No vinculado",IF(AND(6=Trabajadores!$N$89,Trabajadores!$O$89="Sí"),"Cese","Activo")))</f>
        <v/>
      </c>
      <c r="G1007" s="19" t="n">
        <f aca="false">IF($B1007="",0,SUMIFS(Ingresos!$T$6:$T$1505,ING_COD,$B1007,ING_CLASE,"ORD"))</f>
        <v>0</v>
      </c>
      <c r="H1007" s="19" t="n">
        <f aca="false">IF($B1007="",0,SUMIFS(Ingresos!$T$6:$T$1505,ING_COD,$B1007,ING_CLASE,"ORD",ING_COMP,"Sí"))</f>
        <v>0</v>
      </c>
      <c r="I1007" s="19" t="n">
        <f aca="false">IF($B1007="",0,SUMIFS(Ingresos!$T$6:$T$1505,ING_COD,$B1007,ING_CLASE,"GRA"))</f>
        <v>0</v>
      </c>
      <c r="J1007" s="19" t="n">
        <f aca="false">IF($B1007="",0,SUMIFS(Ingresos!$T$6:$T$1505,ING_COD,$B1007,ING_CLASE,"BON"))</f>
        <v>0</v>
      </c>
      <c r="K1007" s="19" t="n">
        <f aca="false">IF($B1007="",0,SUMIFS(Ingresos!$T$6:$T$1505,ING_COD,$B1007,ING_CLASE,"EXT"))</f>
        <v>0</v>
      </c>
      <c r="L1007" s="19" t="n">
        <f aca="false">IF($B1007="",0,SUMIFS(Ingresos!$T$6:$T$1505,ING_COD,$B1007,ING_CLASE,"OTO"))</f>
        <v>0</v>
      </c>
      <c r="M1007" s="19" t="n">
        <f aca="false">IF($B1007="",0,SUMIFS(Ingresos!$T$6:$T$1505,ING_COD,$B1007,ING_CLASE,"OTX"))</f>
        <v>0</v>
      </c>
      <c r="N1007" s="19" t="n">
        <f aca="false">IF($B1007="",0,SUMIFS(Ingresos!$T$6:$T$1505,ING_COD,$B1007,ING_CLASE,"RETO"))</f>
        <v>0</v>
      </c>
      <c r="O1007" s="19" t="n">
        <f aca="false">IF($B1007="",0,SUMIFS(Ingresos!$T$6:$T$1505,ING_COD,$B1007,ING_CLASE,"INA"))</f>
        <v>0</v>
      </c>
      <c r="P1007" s="19" t="n">
        <f aca="false">G1007+I1007+J1007+K1007+L1007+M1007</f>
        <v>0</v>
      </c>
      <c r="Q1007" s="44" t="n">
        <f aca="false">IF($F1007="Activo",7,IF($F1007="Cese",1,0))</f>
        <v>0</v>
      </c>
      <c r="R1007" s="19" t="n">
        <f aca="false">G1007*Q1007</f>
        <v>0</v>
      </c>
      <c r="S1007" s="19" t="n">
        <f aca="false">IF($F1007="Activo",SUMIFS(I1007:I1013,$D1007:$D1013,"&lt;="&amp;Trabajadores!$N$89)+IF(PROY_BON="Sí",SUMIFS(J1007:J1013,$D1007:$D1013,"&lt;="&amp;Trabajadores!$N$89),0),IF($F1007="Cese",I1007+IF(PROY_BON="Sí",J1007,0),0))</f>
        <v>0</v>
      </c>
      <c r="T1007" s="19" t="n">
        <f aca="false">IF(OR($F1007&lt;&gt;"Activo",Trabajadores!$I$89="No"),0,IF(I1008=0,H1007*(1+IF(PROY_BON="Sí",Trabajadores!$P$89,0))*Trabajadores!$R$89/6*(Trabajadores!$N$89&gt;=7),0)+IF(I1013=0,H1007*(1+IF(PROY_BON="Sí",Trabajadores!$P$89,0))*Trabajadores!$S$89/6*(Trabajadores!$N$89&gt;=12),0))</f>
        <v>0</v>
      </c>
      <c r="U1007" s="19" t="n">
        <f aca="false">IF($F1007="Activo",IF(Trabajadores!$J$89="Sí",L1007*7,L1007),IF($F1007="Cese",L1007,0))</f>
        <v>0</v>
      </c>
      <c r="V1007" s="19" t="n">
        <f aca="false">IF(OR($F1007="Activo",$F1007="Cese"),M1007,0)</f>
        <v>0</v>
      </c>
      <c r="W1007" s="19" t="n">
        <f aca="false">IF(OR($F1007="Activo",$F1007="Cese"),SUM(P1002:P1006),0)</f>
        <v>0</v>
      </c>
      <c r="X1007" s="36" t="n">
        <f aca="false">IF(OR($F1007="Activo",$F1007="Cese"),R1007+S1007+T1007+U1007+V1007+W1007,0)</f>
        <v>0</v>
      </c>
      <c r="Y1007" s="19" t="n">
        <f aca="false">IF(OR($F1007="Activo",$F1007="Cese"),DED_FIJA,0)</f>
        <v>0</v>
      </c>
      <c r="Z1007" s="36" t="n">
        <f aca="false">MAX(0,X1007-Y1007)</f>
        <v>0</v>
      </c>
      <c r="AA1007" s="19" t="n">
        <f aca="false">IF(Z1007=0,0,MAX(0,MIN(Z1007,Parámetros!$G$19)-Parámetros!$F$19)*Parámetros!$E$19)</f>
        <v>0</v>
      </c>
      <c r="AB1007" s="19" t="n">
        <f aca="false">IF(Z1007=0,0,MAX(0,MIN(Z1007,Parámetros!$G$20)-Parámetros!$F$20)*Parámetros!$E$20)</f>
        <v>0</v>
      </c>
      <c r="AC1007" s="19" t="n">
        <f aca="false">IF(Z1007=0,0,MAX(0,MIN(Z1007,Parámetros!$G$21)-Parámetros!$F$21)*Parámetros!$E$21)</f>
        <v>0</v>
      </c>
      <c r="AD1007" s="19" t="n">
        <f aca="false">IF(Z1007=0,0,MAX(0,MIN(Z1007,Parámetros!$G$22)-Parámetros!$F$22)*Parámetros!$E$22)</f>
        <v>0</v>
      </c>
      <c r="AE1007" s="19" t="n">
        <f aca="false">IF(Z1007=0,0,MAX(0,MIN(Z1007,Parámetros!$G$23)-Parámetros!$F$23)*Parámetros!$E$23)</f>
        <v>0</v>
      </c>
      <c r="AF1007" s="36" t="n">
        <f aca="false">SUM(AA1007:AE1007)</f>
        <v>0</v>
      </c>
      <c r="AG1007" s="45" t="str">
        <f aca="false">IF(AM1007&lt;=0,"-",INDEX(TR_TASA,MATCH(AM1007,TR_DESDE,1)))</f>
        <v>-</v>
      </c>
      <c r="AH1007" s="44" t="n">
        <f aca="false">IF($F1007="Cese",1,IF($F1007="Activo",INDEX(DIV_N,6),0))</f>
        <v>0</v>
      </c>
      <c r="AI1007" s="44" t="n">
        <f aca="false">IF($F1007="Cese",5,IF($F1007="Activo",INDEX(DIV_HASTA,6),0))</f>
        <v>0</v>
      </c>
      <c r="AJ1007" s="19" t="n">
        <f aca="false">IF(OR($F1007="Activo",$F1007="Cese"),SUMIFS(AV1002:AV1006,D1002:D1006,"&lt;="&amp;AI1007),0)</f>
        <v>0</v>
      </c>
      <c r="AK1007" s="19" t="n">
        <f aca="false">IF(OR($F1007="Activo",$F1007="Cese"),MAX(0,(AF1007-AJ1007)/AH1007),0)</f>
        <v>0</v>
      </c>
      <c r="AL1007" s="19" t="n">
        <f aca="false">IF(OR($F1007="Activo",$F1007="Cese"),K1007+IF(PROY_BON="Sí",0,J1007),0)</f>
        <v>0</v>
      </c>
      <c r="AM1007" s="19" t="n">
        <f aca="false">IF(AL1007&gt;0,MAX(0,X1007+AL1007-Y1007),Z1007)</f>
        <v>0</v>
      </c>
      <c r="AN1007" s="19" t="n">
        <f aca="false">SUMPRODUCT((AM1007&gt;TR_DESDE)*(AM1007-TR_DESDE)*TR_INC)</f>
        <v>0</v>
      </c>
      <c r="AO1007" s="19" t="n">
        <f aca="false">IF(AL1007&gt;0,MAX(0,AN1007-IF($F1007="Cese",MAX(AF1007,AJ1007),AF1007)),0)</f>
        <v>0</v>
      </c>
      <c r="AP1007" s="46" t="n">
        <f aca="false">IF(OR($F1007="Activo",$F1007="Cese"),ROUND(AK1007+AO1007,2),0)</f>
        <v>0</v>
      </c>
      <c r="AQ1007" s="19" t="n">
        <f aca="false">IF($F1007="Cese",MAX(0,AJ1007-AN1007),0)</f>
        <v>0</v>
      </c>
      <c r="AR1007" s="19" t="str">
        <f aca="false">IF($B1007="","",IF(COUNTIFS(RP_COD,$B1007,'Retenciones Planilla'!$H$6:$H$105,"&lt;&gt;")=0,"",SUMIFS('Retenciones Planilla'!$H$6:$H$105,RP_COD,$B1007)))</f>
        <v/>
      </c>
      <c r="AS1007" s="19" t="str">
        <f aca="false">IF(AR1007="","",AR1007-AP1007)</f>
        <v/>
      </c>
      <c r="AT1007" s="23" t="str">
        <f aca="false">IF($B1007="","",IF(NOT(OR($F1007="Activo",$F1007="Cese")),IF(N(AR1007)=0,"—","Revisar: sin vínculo"),IF(AR1007="",IF(AP1007=0,"No corresponde","Sin dato planilla"),IF(ABS(AS1007)&lt;=TOL,"OK",IF(AS1007&gt;0,"Retuvo de más","Retuvo de menos")))))</f>
        <v/>
      </c>
      <c r="AU1007" s="19" t="n">
        <f aca="false">IF(AND(BASE_RET="Planilla (si existe)",AR1007&lt;&gt;""),AR1007,AP1007)</f>
        <v>0</v>
      </c>
      <c r="AV1007" s="19" t="n">
        <f aca="false">AU1007+N1007</f>
        <v>0</v>
      </c>
    </row>
    <row r="1008" customFormat="false" ht="15" hidden="false" customHeight="false" outlineLevel="0" collapsed="false">
      <c r="A1008" s="43" t="n">
        <v>84</v>
      </c>
      <c r="B1008" s="35" t="str">
        <f aca="false">IF(Trabajadores!$B$89="","",Trabajadores!$B$89)</f>
        <v/>
      </c>
      <c r="C1008" s="35" t="str">
        <f aca="false">IF($B1008="","",Trabajadores!$D$89)</f>
        <v/>
      </c>
      <c r="D1008" s="43" t="n">
        <v>7</v>
      </c>
      <c r="E1008" s="23" t="s">
        <v>304</v>
      </c>
      <c r="F1008" s="23" t="str">
        <f aca="false">IF($B1008="","",IF(OR(7&lt;Trabajadores!$M$89,7&gt;Trabajadores!$N$89),"No vinculado",IF(AND(7=Trabajadores!$N$89,Trabajadores!$O$89="Sí"),"Cese","Activo")))</f>
        <v/>
      </c>
      <c r="G1008" s="19" t="n">
        <f aca="false">IF($B1008="",0,SUMIFS(Ingresos!$U$6:$U$1505,ING_COD,$B1008,ING_CLASE,"ORD"))</f>
        <v>0</v>
      </c>
      <c r="H1008" s="19" t="n">
        <f aca="false">IF($B1008="",0,SUMIFS(Ingresos!$U$6:$U$1505,ING_COD,$B1008,ING_CLASE,"ORD",ING_COMP,"Sí"))</f>
        <v>0</v>
      </c>
      <c r="I1008" s="19" t="n">
        <f aca="false">IF($B1008="",0,SUMIFS(Ingresos!$U$6:$U$1505,ING_COD,$B1008,ING_CLASE,"GRA"))</f>
        <v>0</v>
      </c>
      <c r="J1008" s="19" t="n">
        <f aca="false">IF($B1008="",0,SUMIFS(Ingresos!$U$6:$U$1505,ING_COD,$B1008,ING_CLASE,"BON"))</f>
        <v>0</v>
      </c>
      <c r="K1008" s="19" t="n">
        <f aca="false">IF($B1008="",0,SUMIFS(Ingresos!$U$6:$U$1505,ING_COD,$B1008,ING_CLASE,"EXT"))</f>
        <v>0</v>
      </c>
      <c r="L1008" s="19" t="n">
        <f aca="false">IF($B1008="",0,SUMIFS(Ingresos!$U$6:$U$1505,ING_COD,$B1008,ING_CLASE,"OTO"))</f>
        <v>0</v>
      </c>
      <c r="M1008" s="19" t="n">
        <f aca="false">IF($B1008="",0,SUMIFS(Ingresos!$U$6:$U$1505,ING_COD,$B1008,ING_CLASE,"OTX"))</f>
        <v>0</v>
      </c>
      <c r="N1008" s="19" t="n">
        <f aca="false">IF($B1008="",0,SUMIFS(Ingresos!$U$6:$U$1505,ING_COD,$B1008,ING_CLASE,"RETO"))</f>
        <v>0</v>
      </c>
      <c r="O1008" s="19" t="n">
        <f aca="false">IF($B1008="",0,SUMIFS(Ingresos!$U$6:$U$1505,ING_COD,$B1008,ING_CLASE,"INA"))</f>
        <v>0</v>
      </c>
      <c r="P1008" s="19" t="n">
        <f aca="false">G1008+I1008+J1008+K1008+L1008+M1008</f>
        <v>0</v>
      </c>
      <c r="Q1008" s="44" t="n">
        <f aca="false">IF($F1008="Activo",6,IF($F1008="Cese",1,0))</f>
        <v>0</v>
      </c>
      <c r="R1008" s="19" t="n">
        <f aca="false">G1008*Q1008</f>
        <v>0</v>
      </c>
      <c r="S1008" s="19" t="n">
        <f aca="false">IF($F1008="Activo",SUMIFS(I1008:I1013,$D1008:$D1013,"&lt;="&amp;Trabajadores!$N$89)+IF(PROY_BON="Sí",SUMIFS(J1008:J1013,$D1008:$D1013,"&lt;="&amp;Trabajadores!$N$89),0),IF($F1008="Cese",I1008+IF(PROY_BON="Sí",J1008,0),0))</f>
        <v>0</v>
      </c>
      <c r="T1008" s="19" t="n">
        <f aca="false">IF(OR($F1008&lt;&gt;"Activo",Trabajadores!$I$89="No"),0,IF(I1013=0,H1008*(1+IF(PROY_BON="Sí",Trabajadores!$P$89,0))*Trabajadores!$S$89/6*(Trabajadores!$N$89&gt;=12),0))</f>
        <v>0</v>
      </c>
      <c r="U1008" s="19" t="n">
        <f aca="false">IF($F1008="Activo",IF(Trabajadores!$J$89="Sí",L1008*6,L1008),IF($F1008="Cese",L1008,0))</f>
        <v>0</v>
      </c>
      <c r="V1008" s="19" t="n">
        <f aca="false">IF(OR($F1008="Activo",$F1008="Cese"),M1008,0)</f>
        <v>0</v>
      </c>
      <c r="W1008" s="19" t="n">
        <f aca="false">IF(OR($F1008="Activo",$F1008="Cese"),SUM(P1002:P1007),0)</f>
        <v>0</v>
      </c>
      <c r="X1008" s="36" t="n">
        <f aca="false">IF(OR($F1008="Activo",$F1008="Cese"),R1008+S1008+T1008+U1008+V1008+W1008,0)</f>
        <v>0</v>
      </c>
      <c r="Y1008" s="19" t="n">
        <f aca="false">IF(OR($F1008="Activo",$F1008="Cese"),DED_FIJA,0)</f>
        <v>0</v>
      </c>
      <c r="Z1008" s="36" t="n">
        <f aca="false">MAX(0,X1008-Y1008)</f>
        <v>0</v>
      </c>
      <c r="AA1008" s="19" t="n">
        <f aca="false">IF(Z1008=0,0,MAX(0,MIN(Z1008,Parámetros!$G$19)-Parámetros!$F$19)*Parámetros!$E$19)</f>
        <v>0</v>
      </c>
      <c r="AB1008" s="19" t="n">
        <f aca="false">IF(Z1008=0,0,MAX(0,MIN(Z1008,Parámetros!$G$20)-Parámetros!$F$20)*Parámetros!$E$20)</f>
        <v>0</v>
      </c>
      <c r="AC1008" s="19" t="n">
        <f aca="false">IF(Z1008=0,0,MAX(0,MIN(Z1008,Parámetros!$G$21)-Parámetros!$F$21)*Parámetros!$E$21)</f>
        <v>0</v>
      </c>
      <c r="AD1008" s="19" t="n">
        <f aca="false">IF(Z1008=0,0,MAX(0,MIN(Z1008,Parámetros!$G$22)-Parámetros!$F$22)*Parámetros!$E$22)</f>
        <v>0</v>
      </c>
      <c r="AE1008" s="19" t="n">
        <f aca="false">IF(Z1008=0,0,MAX(0,MIN(Z1008,Parámetros!$G$23)-Parámetros!$F$23)*Parámetros!$E$23)</f>
        <v>0</v>
      </c>
      <c r="AF1008" s="36" t="n">
        <f aca="false">SUM(AA1008:AE1008)</f>
        <v>0</v>
      </c>
      <c r="AG1008" s="45" t="str">
        <f aca="false">IF(AM1008&lt;=0,"-",INDEX(TR_TASA,MATCH(AM1008,TR_DESDE,1)))</f>
        <v>-</v>
      </c>
      <c r="AH1008" s="44" t="n">
        <f aca="false">IF($F1008="Cese",1,IF($F1008="Activo",INDEX(DIV_N,7),0))</f>
        <v>0</v>
      </c>
      <c r="AI1008" s="44" t="n">
        <f aca="false">IF($F1008="Cese",6,IF($F1008="Activo",INDEX(DIV_HASTA,7),0))</f>
        <v>0</v>
      </c>
      <c r="AJ1008" s="19" t="n">
        <f aca="false">IF(OR($F1008="Activo",$F1008="Cese"),SUMIFS(AV1002:AV1007,D1002:D1007,"&lt;="&amp;AI1008),0)</f>
        <v>0</v>
      </c>
      <c r="AK1008" s="19" t="n">
        <f aca="false">IF(OR($F1008="Activo",$F1008="Cese"),MAX(0,(AF1008-AJ1008)/AH1008),0)</f>
        <v>0</v>
      </c>
      <c r="AL1008" s="19" t="n">
        <f aca="false">IF(OR($F1008="Activo",$F1008="Cese"),K1008+IF(PROY_BON="Sí",0,J1008),0)</f>
        <v>0</v>
      </c>
      <c r="AM1008" s="19" t="n">
        <f aca="false">IF(AL1008&gt;0,MAX(0,X1008+AL1008-Y1008),Z1008)</f>
        <v>0</v>
      </c>
      <c r="AN1008" s="19" t="n">
        <f aca="false">SUMPRODUCT((AM1008&gt;TR_DESDE)*(AM1008-TR_DESDE)*TR_INC)</f>
        <v>0</v>
      </c>
      <c r="AO1008" s="19" t="n">
        <f aca="false">IF(AL1008&gt;0,MAX(0,AN1008-IF($F1008="Cese",MAX(AF1008,AJ1008),AF1008)),0)</f>
        <v>0</v>
      </c>
      <c r="AP1008" s="46" t="n">
        <f aca="false">IF(OR($F1008="Activo",$F1008="Cese"),ROUND(AK1008+AO1008,2),0)</f>
        <v>0</v>
      </c>
      <c r="AQ1008" s="19" t="n">
        <f aca="false">IF($F1008="Cese",MAX(0,AJ1008-AN1008),0)</f>
        <v>0</v>
      </c>
      <c r="AR1008" s="19" t="str">
        <f aca="false">IF($B1008="","",IF(COUNTIFS(RP_COD,$B1008,'Retenciones Planilla'!$I$6:$I$105,"&lt;&gt;")=0,"",SUMIFS('Retenciones Planilla'!$I$6:$I$105,RP_COD,$B1008)))</f>
        <v/>
      </c>
      <c r="AS1008" s="19" t="str">
        <f aca="false">IF(AR1008="","",AR1008-AP1008)</f>
        <v/>
      </c>
      <c r="AT1008" s="23" t="str">
        <f aca="false">IF($B1008="","",IF(NOT(OR($F1008="Activo",$F1008="Cese")),IF(N(AR1008)=0,"—","Revisar: sin vínculo"),IF(AR1008="",IF(AP1008=0,"No corresponde","Sin dato planilla"),IF(ABS(AS1008)&lt;=TOL,"OK",IF(AS1008&gt;0,"Retuvo de más","Retuvo de menos")))))</f>
        <v/>
      </c>
      <c r="AU1008" s="19" t="n">
        <f aca="false">IF(AND(BASE_RET="Planilla (si existe)",AR1008&lt;&gt;""),AR1008,AP1008)</f>
        <v>0</v>
      </c>
      <c r="AV1008" s="19" t="n">
        <f aca="false">AU1008+N1008</f>
        <v>0</v>
      </c>
    </row>
    <row r="1009" customFormat="false" ht="15" hidden="false" customHeight="false" outlineLevel="0" collapsed="false">
      <c r="A1009" s="43" t="n">
        <v>84</v>
      </c>
      <c r="B1009" s="35" t="str">
        <f aca="false">IF(Trabajadores!$B$89="","",Trabajadores!$B$89)</f>
        <v/>
      </c>
      <c r="C1009" s="35" t="str">
        <f aca="false">IF($B1009="","",Trabajadores!$D$89)</f>
        <v/>
      </c>
      <c r="D1009" s="43" t="n">
        <v>8</v>
      </c>
      <c r="E1009" s="23" t="s">
        <v>305</v>
      </c>
      <c r="F1009" s="23" t="str">
        <f aca="false">IF($B1009="","",IF(OR(8&lt;Trabajadores!$M$89,8&gt;Trabajadores!$N$89),"No vinculado",IF(AND(8=Trabajadores!$N$89,Trabajadores!$O$89="Sí"),"Cese","Activo")))</f>
        <v/>
      </c>
      <c r="G1009" s="19" t="n">
        <f aca="false">IF($B1009="",0,SUMIFS(Ingresos!$V$6:$V$1505,ING_COD,$B1009,ING_CLASE,"ORD"))</f>
        <v>0</v>
      </c>
      <c r="H1009" s="19" t="n">
        <f aca="false">IF($B1009="",0,SUMIFS(Ingresos!$V$6:$V$1505,ING_COD,$B1009,ING_CLASE,"ORD",ING_COMP,"Sí"))</f>
        <v>0</v>
      </c>
      <c r="I1009" s="19" t="n">
        <f aca="false">IF($B1009="",0,SUMIFS(Ingresos!$V$6:$V$1505,ING_COD,$B1009,ING_CLASE,"GRA"))</f>
        <v>0</v>
      </c>
      <c r="J1009" s="19" t="n">
        <f aca="false">IF($B1009="",0,SUMIFS(Ingresos!$V$6:$V$1505,ING_COD,$B1009,ING_CLASE,"BON"))</f>
        <v>0</v>
      </c>
      <c r="K1009" s="19" t="n">
        <f aca="false">IF($B1009="",0,SUMIFS(Ingresos!$V$6:$V$1505,ING_COD,$B1009,ING_CLASE,"EXT"))</f>
        <v>0</v>
      </c>
      <c r="L1009" s="19" t="n">
        <f aca="false">IF($B1009="",0,SUMIFS(Ingresos!$V$6:$V$1505,ING_COD,$B1009,ING_CLASE,"OTO"))</f>
        <v>0</v>
      </c>
      <c r="M1009" s="19" t="n">
        <f aca="false">IF($B1009="",0,SUMIFS(Ingresos!$V$6:$V$1505,ING_COD,$B1009,ING_CLASE,"OTX"))</f>
        <v>0</v>
      </c>
      <c r="N1009" s="19" t="n">
        <f aca="false">IF($B1009="",0,SUMIFS(Ingresos!$V$6:$V$1505,ING_COD,$B1009,ING_CLASE,"RETO"))</f>
        <v>0</v>
      </c>
      <c r="O1009" s="19" t="n">
        <f aca="false">IF($B1009="",0,SUMIFS(Ingresos!$V$6:$V$1505,ING_COD,$B1009,ING_CLASE,"INA"))</f>
        <v>0</v>
      </c>
      <c r="P1009" s="19" t="n">
        <f aca="false">G1009+I1009+J1009+K1009+L1009+M1009</f>
        <v>0</v>
      </c>
      <c r="Q1009" s="44" t="n">
        <f aca="false">IF($F1009="Activo",5,IF($F1009="Cese",1,0))</f>
        <v>0</v>
      </c>
      <c r="R1009" s="19" t="n">
        <f aca="false">G1009*Q1009</f>
        <v>0</v>
      </c>
      <c r="S1009" s="19" t="n">
        <f aca="false">IF($F1009="Activo",SUMIFS(I1009:I1013,$D1009:$D1013,"&lt;="&amp;Trabajadores!$N$89)+IF(PROY_BON="Sí",SUMIFS(J1009:J1013,$D1009:$D1013,"&lt;="&amp;Trabajadores!$N$89),0),IF($F1009="Cese",I1009+IF(PROY_BON="Sí",J1009,0),0))</f>
        <v>0</v>
      </c>
      <c r="T1009" s="19" t="n">
        <f aca="false">IF(OR($F1009&lt;&gt;"Activo",Trabajadores!$I$89="No"),0,IF(I1013=0,H1009*(1+IF(PROY_BON="Sí",Trabajadores!$P$89,0))*Trabajadores!$S$89/6*(Trabajadores!$N$89&gt;=12),0))</f>
        <v>0</v>
      </c>
      <c r="U1009" s="19" t="n">
        <f aca="false">IF($F1009="Activo",IF(Trabajadores!$J$89="Sí",L1009*5,L1009),IF($F1009="Cese",L1009,0))</f>
        <v>0</v>
      </c>
      <c r="V1009" s="19" t="n">
        <f aca="false">IF(OR($F1009="Activo",$F1009="Cese"),M1009,0)</f>
        <v>0</v>
      </c>
      <c r="W1009" s="19" t="n">
        <f aca="false">IF(OR($F1009="Activo",$F1009="Cese"),SUM(P1002:P1008),0)</f>
        <v>0</v>
      </c>
      <c r="X1009" s="36" t="n">
        <f aca="false">IF(OR($F1009="Activo",$F1009="Cese"),R1009+S1009+T1009+U1009+V1009+W1009,0)</f>
        <v>0</v>
      </c>
      <c r="Y1009" s="19" t="n">
        <f aca="false">IF(OR($F1009="Activo",$F1009="Cese"),DED_FIJA,0)</f>
        <v>0</v>
      </c>
      <c r="Z1009" s="36" t="n">
        <f aca="false">MAX(0,X1009-Y1009)</f>
        <v>0</v>
      </c>
      <c r="AA1009" s="19" t="n">
        <f aca="false">IF(Z1009=0,0,MAX(0,MIN(Z1009,Parámetros!$G$19)-Parámetros!$F$19)*Parámetros!$E$19)</f>
        <v>0</v>
      </c>
      <c r="AB1009" s="19" t="n">
        <f aca="false">IF(Z1009=0,0,MAX(0,MIN(Z1009,Parámetros!$G$20)-Parámetros!$F$20)*Parámetros!$E$20)</f>
        <v>0</v>
      </c>
      <c r="AC1009" s="19" t="n">
        <f aca="false">IF(Z1009=0,0,MAX(0,MIN(Z1009,Parámetros!$G$21)-Parámetros!$F$21)*Parámetros!$E$21)</f>
        <v>0</v>
      </c>
      <c r="AD1009" s="19" t="n">
        <f aca="false">IF(Z1009=0,0,MAX(0,MIN(Z1009,Parámetros!$G$22)-Parámetros!$F$22)*Parámetros!$E$22)</f>
        <v>0</v>
      </c>
      <c r="AE1009" s="19" t="n">
        <f aca="false">IF(Z1009=0,0,MAX(0,MIN(Z1009,Parámetros!$G$23)-Parámetros!$F$23)*Parámetros!$E$23)</f>
        <v>0</v>
      </c>
      <c r="AF1009" s="36" t="n">
        <f aca="false">SUM(AA1009:AE1009)</f>
        <v>0</v>
      </c>
      <c r="AG1009" s="45" t="str">
        <f aca="false">IF(AM1009&lt;=0,"-",INDEX(TR_TASA,MATCH(AM1009,TR_DESDE,1)))</f>
        <v>-</v>
      </c>
      <c r="AH1009" s="44" t="n">
        <f aca="false">IF($F1009="Cese",1,IF($F1009="Activo",INDEX(DIV_N,8),0))</f>
        <v>0</v>
      </c>
      <c r="AI1009" s="44" t="n">
        <f aca="false">IF($F1009="Cese",7,IF($F1009="Activo",INDEX(DIV_HASTA,8),0))</f>
        <v>0</v>
      </c>
      <c r="AJ1009" s="19" t="n">
        <f aca="false">IF(OR($F1009="Activo",$F1009="Cese"),SUMIFS(AV1002:AV1008,D1002:D1008,"&lt;="&amp;AI1009),0)</f>
        <v>0</v>
      </c>
      <c r="AK1009" s="19" t="n">
        <f aca="false">IF(OR($F1009="Activo",$F1009="Cese"),MAX(0,(AF1009-AJ1009)/AH1009),0)</f>
        <v>0</v>
      </c>
      <c r="AL1009" s="19" t="n">
        <f aca="false">IF(OR($F1009="Activo",$F1009="Cese"),K1009+IF(PROY_BON="Sí",0,J1009),0)</f>
        <v>0</v>
      </c>
      <c r="AM1009" s="19" t="n">
        <f aca="false">IF(AL1009&gt;0,MAX(0,X1009+AL1009-Y1009),Z1009)</f>
        <v>0</v>
      </c>
      <c r="AN1009" s="19" t="n">
        <f aca="false">SUMPRODUCT((AM1009&gt;TR_DESDE)*(AM1009-TR_DESDE)*TR_INC)</f>
        <v>0</v>
      </c>
      <c r="AO1009" s="19" t="n">
        <f aca="false">IF(AL1009&gt;0,MAX(0,AN1009-IF($F1009="Cese",MAX(AF1009,AJ1009),AF1009)),0)</f>
        <v>0</v>
      </c>
      <c r="AP1009" s="46" t="n">
        <f aca="false">IF(OR($F1009="Activo",$F1009="Cese"),ROUND(AK1009+AO1009,2),0)</f>
        <v>0</v>
      </c>
      <c r="AQ1009" s="19" t="n">
        <f aca="false">IF($F1009="Cese",MAX(0,AJ1009-AN1009),0)</f>
        <v>0</v>
      </c>
      <c r="AR1009" s="19" t="str">
        <f aca="false">IF($B1009="","",IF(COUNTIFS(RP_COD,$B1009,'Retenciones Planilla'!$J$6:$J$105,"&lt;&gt;")=0,"",SUMIFS('Retenciones Planilla'!$J$6:$J$105,RP_COD,$B1009)))</f>
        <v/>
      </c>
      <c r="AS1009" s="19" t="str">
        <f aca="false">IF(AR1009="","",AR1009-AP1009)</f>
        <v/>
      </c>
      <c r="AT1009" s="23" t="str">
        <f aca="false">IF($B1009="","",IF(NOT(OR($F1009="Activo",$F1009="Cese")),IF(N(AR1009)=0,"—","Revisar: sin vínculo"),IF(AR1009="",IF(AP1009=0,"No corresponde","Sin dato planilla"),IF(ABS(AS1009)&lt;=TOL,"OK",IF(AS1009&gt;0,"Retuvo de más","Retuvo de menos")))))</f>
        <v/>
      </c>
      <c r="AU1009" s="19" t="n">
        <f aca="false">IF(AND(BASE_RET="Planilla (si existe)",AR1009&lt;&gt;""),AR1009,AP1009)</f>
        <v>0</v>
      </c>
      <c r="AV1009" s="19" t="n">
        <f aca="false">AU1009+N1009</f>
        <v>0</v>
      </c>
    </row>
    <row r="1010" customFormat="false" ht="15" hidden="false" customHeight="false" outlineLevel="0" collapsed="false">
      <c r="A1010" s="43" t="n">
        <v>84</v>
      </c>
      <c r="B1010" s="35" t="str">
        <f aca="false">IF(Trabajadores!$B$89="","",Trabajadores!$B$89)</f>
        <v/>
      </c>
      <c r="C1010" s="35" t="str">
        <f aca="false">IF($B1010="","",Trabajadores!$D$89)</f>
        <v/>
      </c>
      <c r="D1010" s="43" t="n">
        <v>9</v>
      </c>
      <c r="E1010" s="23" t="s">
        <v>306</v>
      </c>
      <c r="F1010" s="23" t="str">
        <f aca="false">IF($B1010="","",IF(OR(9&lt;Trabajadores!$M$89,9&gt;Trabajadores!$N$89),"No vinculado",IF(AND(9=Trabajadores!$N$89,Trabajadores!$O$89="Sí"),"Cese","Activo")))</f>
        <v/>
      </c>
      <c r="G1010" s="19" t="n">
        <f aca="false">IF($B1010="",0,SUMIFS(Ingresos!$W$6:$W$1505,ING_COD,$B1010,ING_CLASE,"ORD"))</f>
        <v>0</v>
      </c>
      <c r="H1010" s="19" t="n">
        <f aca="false">IF($B1010="",0,SUMIFS(Ingresos!$W$6:$W$1505,ING_COD,$B1010,ING_CLASE,"ORD",ING_COMP,"Sí"))</f>
        <v>0</v>
      </c>
      <c r="I1010" s="19" t="n">
        <f aca="false">IF($B1010="",0,SUMIFS(Ingresos!$W$6:$W$1505,ING_COD,$B1010,ING_CLASE,"GRA"))</f>
        <v>0</v>
      </c>
      <c r="J1010" s="19" t="n">
        <f aca="false">IF($B1010="",0,SUMIFS(Ingresos!$W$6:$W$1505,ING_COD,$B1010,ING_CLASE,"BON"))</f>
        <v>0</v>
      </c>
      <c r="K1010" s="19" t="n">
        <f aca="false">IF($B1010="",0,SUMIFS(Ingresos!$W$6:$W$1505,ING_COD,$B1010,ING_CLASE,"EXT"))</f>
        <v>0</v>
      </c>
      <c r="L1010" s="19" t="n">
        <f aca="false">IF($B1010="",0,SUMIFS(Ingresos!$W$6:$W$1505,ING_COD,$B1010,ING_CLASE,"OTO"))</f>
        <v>0</v>
      </c>
      <c r="M1010" s="19" t="n">
        <f aca="false">IF($B1010="",0,SUMIFS(Ingresos!$W$6:$W$1505,ING_COD,$B1010,ING_CLASE,"OTX"))</f>
        <v>0</v>
      </c>
      <c r="N1010" s="19" t="n">
        <f aca="false">IF($B1010="",0,SUMIFS(Ingresos!$W$6:$W$1505,ING_COD,$B1010,ING_CLASE,"RETO"))</f>
        <v>0</v>
      </c>
      <c r="O1010" s="19" t="n">
        <f aca="false">IF($B1010="",0,SUMIFS(Ingresos!$W$6:$W$1505,ING_COD,$B1010,ING_CLASE,"INA"))</f>
        <v>0</v>
      </c>
      <c r="P1010" s="19" t="n">
        <f aca="false">G1010+I1010+J1010+K1010+L1010+M1010</f>
        <v>0</v>
      </c>
      <c r="Q1010" s="44" t="n">
        <f aca="false">IF($F1010="Activo",4,IF($F1010="Cese",1,0))</f>
        <v>0</v>
      </c>
      <c r="R1010" s="19" t="n">
        <f aca="false">G1010*Q1010</f>
        <v>0</v>
      </c>
      <c r="S1010" s="19" t="n">
        <f aca="false">IF($F1010="Activo",SUMIFS(I1010:I1013,$D1010:$D1013,"&lt;="&amp;Trabajadores!$N$89)+IF(PROY_BON="Sí",SUMIFS(J1010:J1013,$D1010:$D1013,"&lt;="&amp;Trabajadores!$N$89),0),IF($F1010="Cese",I1010+IF(PROY_BON="Sí",J1010,0),0))</f>
        <v>0</v>
      </c>
      <c r="T1010" s="19" t="n">
        <f aca="false">IF(OR($F1010&lt;&gt;"Activo",Trabajadores!$I$89="No"),0,IF(I1013=0,H1010*(1+IF(PROY_BON="Sí",Trabajadores!$P$89,0))*Trabajadores!$S$89/6*(Trabajadores!$N$89&gt;=12),0))</f>
        <v>0</v>
      </c>
      <c r="U1010" s="19" t="n">
        <f aca="false">IF($F1010="Activo",IF(Trabajadores!$J$89="Sí",L1010*4,L1010),IF($F1010="Cese",L1010,0))</f>
        <v>0</v>
      </c>
      <c r="V1010" s="19" t="n">
        <f aca="false">IF(OR($F1010="Activo",$F1010="Cese"),M1010,0)</f>
        <v>0</v>
      </c>
      <c r="W1010" s="19" t="n">
        <f aca="false">IF(OR($F1010="Activo",$F1010="Cese"),SUM(P1002:P1009),0)</f>
        <v>0</v>
      </c>
      <c r="X1010" s="36" t="n">
        <f aca="false">IF(OR($F1010="Activo",$F1010="Cese"),R1010+S1010+T1010+U1010+V1010+W1010,0)</f>
        <v>0</v>
      </c>
      <c r="Y1010" s="19" t="n">
        <f aca="false">IF(OR($F1010="Activo",$F1010="Cese"),DED_FIJA,0)</f>
        <v>0</v>
      </c>
      <c r="Z1010" s="36" t="n">
        <f aca="false">MAX(0,X1010-Y1010)</f>
        <v>0</v>
      </c>
      <c r="AA1010" s="19" t="n">
        <f aca="false">IF(Z1010=0,0,MAX(0,MIN(Z1010,Parámetros!$G$19)-Parámetros!$F$19)*Parámetros!$E$19)</f>
        <v>0</v>
      </c>
      <c r="AB1010" s="19" t="n">
        <f aca="false">IF(Z1010=0,0,MAX(0,MIN(Z1010,Parámetros!$G$20)-Parámetros!$F$20)*Parámetros!$E$20)</f>
        <v>0</v>
      </c>
      <c r="AC1010" s="19" t="n">
        <f aca="false">IF(Z1010=0,0,MAX(0,MIN(Z1010,Parámetros!$G$21)-Parámetros!$F$21)*Parámetros!$E$21)</f>
        <v>0</v>
      </c>
      <c r="AD1010" s="19" t="n">
        <f aca="false">IF(Z1010=0,0,MAX(0,MIN(Z1010,Parámetros!$G$22)-Parámetros!$F$22)*Parámetros!$E$22)</f>
        <v>0</v>
      </c>
      <c r="AE1010" s="19" t="n">
        <f aca="false">IF(Z1010=0,0,MAX(0,MIN(Z1010,Parámetros!$G$23)-Parámetros!$F$23)*Parámetros!$E$23)</f>
        <v>0</v>
      </c>
      <c r="AF1010" s="36" t="n">
        <f aca="false">SUM(AA1010:AE1010)</f>
        <v>0</v>
      </c>
      <c r="AG1010" s="45" t="str">
        <f aca="false">IF(AM1010&lt;=0,"-",INDEX(TR_TASA,MATCH(AM1010,TR_DESDE,1)))</f>
        <v>-</v>
      </c>
      <c r="AH1010" s="44" t="n">
        <f aca="false">IF($F1010="Cese",1,IF($F1010="Activo",INDEX(DIV_N,9),0))</f>
        <v>0</v>
      </c>
      <c r="AI1010" s="44" t="n">
        <f aca="false">IF($F1010="Cese",8,IF($F1010="Activo",INDEX(DIV_HASTA,9),0))</f>
        <v>0</v>
      </c>
      <c r="AJ1010" s="19" t="n">
        <f aca="false">IF(OR($F1010="Activo",$F1010="Cese"),SUMIFS(AV1002:AV1009,D1002:D1009,"&lt;="&amp;AI1010),0)</f>
        <v>0</v>
      </c>
      <c r="AK1010" s="19" t="n">
        <f aca="false">IF(OR($F1010="Activo",$F1010="Cese"),MAX(0,(AF1010-AJ1010)/AH1010),0)</f>
        <v>0</v>
      </c>
      <c r="AL1010" s="19" t="n">
        <f aca="false">IF(OR($F1010="Activo",$F1010="Cese"),K1010+IF(PROY_BON="Sí",0,J1010),0)</f>
        <v>0</v>
      </c>
      <c r="AM1010" s="19" t="n">
        <f aca="false">IF(AL1010&gt;0,MAX(0,X1010+AL1010-Y1010),Z1010)</f>
        <v>0</v>
      </c>
      <c r="AN1010" s="19" t="n">
        <f aca="false">SUMPRODUCT((AM1010&gt;TR_DESDE)*(AM1010-TR_DESDE)*TR_INC)</f>
        <v>0</v>
      </c>
      <c r="AO1010" s="19" t="n">
        <f aca="false">IF(AL1010&gt;0,MAX(0,AN1010-IF($F1010="Cese",MAX(AF1010,AJ1010),AF1010)),0)</f>
        <v>0</v>
      </c>
      <c r="AP1010" s="46" t="n">
        <f aca="false">IF(OR($F1010="Activo",$F1010="Cese"),ROUND(AK1010+AO1010,2),0)</f>
        <v>0</v>
      </c>
      <c r="AQ1010" s="19" t="n">
        <f aca="false">IF($F1010="Cese",MAX(0,AJ1010-AN1010),0)</f>
        <v>0</v>
      </c>
      <c r="AR1010" s="19" t="str">
        <f aca="false">IF($B1010="","",IF(COUNTIFS(RP_COD,$B1010,'Retenciones Planilla'!$K$6:$K$105,"&lt;&gt;")=0,"",SUMIFS('Retenciones Planilla'!$K$6:$K$105,RP_COD,$B1010)))</f>
        <v/>
      </c>
      <c r="AS1010" s="19" t="str">
        <f aca="false">IF(AR1010="","",AR1010-AP1010)</f>
        <v/>
      </c>
      <c r="AT1010" s="23" t="str">
        <f aca="false">IF($B1010="","",IF(NOT(OR($F1010="Activo",$F1010="Cese")),IF(N(AR1010)=0,"—","Revisar: sin vínculo"),IF(AR1010="",IF(AP1010=0,"No corresponde","Sin dato planilla"),IF(ABS(AS1010)&lt;=TOL,"OK",IF(AS1010&gt;0,"Retuvo de más","Retuvo de menos")))))</f>
        <v/>
      </c>
      <c r="AU1010" s="19" t="n">
        <f aca="false">IF(AND(BASE_RET="Planilla (si existe)",AR1010&lt;&gt;""),AR1010,AP1010)</f>
        <v>0</v>
      </c>
      <c r="AV1010" s="19" t="n">
        <f aca="false">AU1010+N1010</f>
        <v>0</v>
      </c>
    </row>
    <row r="1011" customFormat="false" ht="15" hidden="false" customHeight="false" outlineLevel="0" collapsed="false">
      <c r="A1011" s="43" t="n">
        <v>84</v>
      </c>
      <c r="B1011" s="35" t="str">
        <f aca="false">IF(Trabajadores!$B$89="","",Trabajadores!$B$89)</f>
        <v/>
      </c>
      <c r="C1011" s="35" t="str">
        <f aca="false">IF($B1011="","",Trabajadores!$D$89)</f>
        <v/>
      </c>
      <c r="D1011" s="43" t="n">
        <v>10</v>
      </c>
      <c r="E1011" s="23" t="s">
        <v>307</v>
      </c>
      <c r="F1011" s="23" t="str">
        <f aca="false">IF($B1011="","",IF(OR(10&lt;Trabajadores!$M$89,10&gt;Trabajadores!$N$89),"No vinculado",IF(AND(10=Trabajadores!$N$89,Trabajadores!$O$89="Sí"),"Cese","Activo")))</f>
        <v/>
      </c>
      <c r="G1011" s="19" t="n">
        <f aca="false">IF($B1011="",0,SUMIFS(Ingresos!$X$6:$X$1505,ING_COD,$B1011,ING_CLASE,"ORD"))</f>
        <v>0</v>
      </c>
      <c r="H1011" s="19" t="n">
        <f aca="false">IF($B1011="",0,SUMIFS(Ingresos!$X$6:$X$1505,ING_COD,$B1011,ING_CLASE,"ORD",ING_COMP,"Sí"))</f>
        <v>0</v>
      </c>
      <c r="I1011" s="19" t="n">
        <f aca="false">IF($B1011="",0,SUMIFS(Ingresos!$X$6:$X$1505,ING_COD,$B1011,ING_CLASE,"GRA"))</f>
        <v>0</v>
      </c>
      <c r="J1011" s="19" t="n">
        <f aca="false">IF($B1011="",0,SUMIFS(Ingresos!$X$6:$X$1505,ING_COD,$B1011,ING_CLASE,"BON"))</f>
        <v>0</v>
      </c>
      <c r="K1011" s="19" t="n">
        <f aca="false">IF($B1011="",0,SUMIFS(Ingresos!$X$6:$X$1505,ING_COD,$B1011,ING_CLASE,"EXT"))</f>
        <v>0</v>
      </c>
      <c r="L1011" s="19" t="n">
        <f aca="false">IF($B1011="",0,SUMIFS(Ingresos!$X$6:$X$1505,ING_COD,$B1011,ING_CLASE,"OTO"))</f>
        <v>0</v>
      </c>
      <c r="M1011" s="19" t="n">
        <f aca="false">IF($B1011="",0,SUMIFS(Ingresos!$X$6:$X$1505,ING_COD,$B1011,ING_CLASE,"OTX"))</f>
        <v>0</v>
      </c>
      <c r="N1011" s="19" t="n">
        <f aca="false">IF($B1011="",0,SUMIFS(Ingresos!$X$6:$X$1505,ING_COD,$B1011,ING_CLASE,"RETO"))</f>
        <v>0</v>
      </c>
      <c r="O1011" s="19" t="n">
        <f aca="false">IF($B1011="",0,SUMIFS(Ingresos!$X$6:$X$1505,ING_COD,$B1011,ING_CLASE,"INA"))</f>
        <v>0</v>
      </c>
      <c r="P1011" s="19" t="n">
        <f aca="false">G1011+I1011+J1011+K1011+L1011+M1011</f>
        <v>0</v>
      </c>
      <c r="Q1011" s="44" t="n">
        <f aca="false">IF($F1011="Activo",3,IF($F1011="Cese",1,0))</f>
        <v>0</v>
      </c>
      <c r="R1011" s="19" t="n">
        <f aca="false">G1011*Q1011</f>
        <v>0</v>
      </c>
      <c r="S1011" s="19" t="n">
        <f aca="false">IF($F1011="Activo",SUMIFS(I1011:I1013,$D1011:$D1013,"&lt;="&amp;Trabajadores!$N$89)+IF(PROY_BON="Sí",SUMIFS(J1011:J1013,$D1011:$D1013,"&lt;="&amp;Trabajadores!$N$89),0),IF($F1011="Cese",I1011+IF(PROY_BON="Sí",J1011,0),0))</f>
        <v>0</v>
      </c>
      <c r="T1011" s="19" t="n">
        <f aca="false">IF(OR($F1011&lt;&gt;"Activo",Trabajadores!$I$89="No"),0,IF(I1013=0,H1011*(1+IF(PROY_BON="Sí",Trabajadores!$P$89,0))*Trabajadores!$S$89/6*(Trabajadores!$N$89&gt;=12),0))</f>
        <v>0</v>
      </c>
      <c r="U1011" s="19" t="n">
        <f aca="false">IF($F1011="Activo",IF(Trabajadores!$J$89="Sí",L1011*3,L1011),IF($F1011="Cese",L1011,0))</f>
        <v>0</v>
      </c>
      <c r="V1011" s="19" t="n">
        <f aca="false">IF(OR($F1011="Activo",$F1011="Cese"),M1011,0)</f>
        <v>0</v>
      </c>
      <c r="W1011" s="19" t="n">
        <f aca="false">IF(OR($F1011="Activo",$F1011="Cese"),SUM(P1002:P1010),0)</f>
        <v>0</v>
      </c>
      <c r="X1011" s="36" t="n">
        <f aca="false">IF(OR($F1011="Activo",$F1011="Cese"),R1011+S1011+T1011+U1011+V1011+W1011,0)</f>
        <v>0</v>
      </c>
      <c r="Y1011" s="19" t="n">
        <f aca="false">IF(OR($F1011="Activo",$F1011="Cese"),DED_FIJA,0)</f>
        <v>0</v>
      </c>
      <c r="Z1011" s="36" t="n">
        <f aca="false">MAX(0,X1011-Y1011)</f>
        <v>0</v>
      </c>
      <c r="AA1011" s="19" t="n">
        <f aca="false">IF(Z1011=0,0,MAX(0,MIN(Z1011,Parámetros!$G$19)-Parámetros!$F$19)*Parámetros!$E$19)</f>
        <v>0</v>
      </c>
      <c r="AB1011" s="19" t="n">
        <f aca="false">IF(Z1011=0,0,MAX(0,MIN(Z1011,Parámetros!$G$20)-Parámetros!$F$20)*Parámetros!$E$20)</f>
        <v>0</v>
      </c>
      <c r="AC1011" s="19" t="n">
        <f aca="false">IF(Z1011=0,0,MAX(0,MIN(Z1011,Parámetros!$G$21)-Parámetros!$F$21)*Parámetros!$E$21)</f>
        <v>0</v>
      </c>
      <c r="AD1011" s="19" t="n">
        <f aca="false">IF(Z1011=0,0,MAX(0,MIN(Z1011,Parámetros!$G$22)-Parámetros!$F$22)*Parámetros!$E$22)</f>
        <v>0</v>
      </c>
      <c r="AE1011" s="19" t="n">
        <f aca="false">IF(Z1011=0,0,MAX(0,MIN(Z1011,Parámetros!$G$23)-Parámetros!$F$23)*Parámetros!$E$23)</f>
        <v>0</v>
      </c>
      <c r="AF1011" s="36" t="n">
        <f aca="false">SUM(AA1011:AE1011)</f>
        <v>0</v>
      </c>
      <c r="AG1011" s="45" t="str">
        <f aca="false">IF(AM1011&lt;=0,"-",INDEX(TR_TASA,MATCH(AM1011,TR_DESDE,1)))</f>
        <v>-</v>
      </c>
      <c r="AH1011" s="44" t="n">
        <f aca="false">IF($F1011="Cese",1,IF($F1011="Activo",INDEX(DIV_N,10),0))</f>
        <v>0</v>
      </c>
      <c r="AI1011" s="44" t="n">
        <f aca="false">IF($F1011="Cese",9,IF($F1011="Activo",INDEX(DIV_HASTA,10),0))</f>
        <v>0</v>
      </c>
      <c r="AJ1011" s="19" t="n">
        <f aca="false">IF(OR($F1011="Activo",$F1011="Cese"),SUMIFS(AV1002:AV1010,D1002:D1010,"&lt;="&amp;AI1011),0)</f>
        <v>0</v>
      </c>
      <c r="AK1011" s="19" t="n">
        <f aca="false">IF(OR($F1011="Activo",$F1011="Cese"),MAX(0,(AF1011-AJ1011)/AH1011),0)</f>
        <v>0</v>
      </c>
      <c r="AL1011" s="19" t="n">
        <f aca="false">IF(OR($F1011="Activo",$F1011="Cese"),K1011+IF(PROY_BON="Sí",0,J1011),0)</f>
        <v>0</v>
      </c>
      <c r="AM1011" s="19" t="n">
        <f aca="false">IF(AL1011&gt;0,MAX(0,X1011+AL1011-Y1011),Z1011)</f>
        <v>0</v>
      </c>
      <c r="AN1011" s="19" t="n">
        <f aca="false">SUMPRODUCT((AM1011&gt;TR_DESDE)*(AM1011-TR_DESDE)*TR_INC)</f>
        <v>0</v>
      </c>
      <c r="AO1011" s="19" t="n">
        <f aca="false">IF(AL1011&gt;0,MAX(0,AN1011-IF($F1011="Cese",MAX(AF1011,AJ1011),AF1011)),0)</f>
        <v>0</v>
      </c>
      <c r="AP1011" s="46" t="n">
        <f aca="false">IF(OR($F1011="Activo",$F1011="Cese"),ROUND(AK1011+AO1011,2),0)</f>
        <v>0</v>
      </c>
      <c r="AQ1011" s="19" t="n">
        <f aca="false">IF($F1011="Cese",MAX(0,AJ1011-AN1011),0)</f>
        <v>0</v>
      </c>
      <c r="AR1011" s="19" t="str">
        <f aca="false">IF($B1011="","",IF(COUNTIFS(RP_COD,$B1011,'Retenciones Planilla'!$L$6:$L$105,"&lt;&gt;")=0,"",SUMIFS('Retenciones Planilla'!$L$6:$L$105,RP_COD,$B1011)))</f>
        <v/>
      </c>
      <c r="AS1011" s="19" t="str">
        <f aca="false">IF(AR1011="","",AR1011-AP1011)</f>
        <v/>
      </c>
      <c r="AT1011" s="23" t="str">
        <f aca="false">IF($B1011="","",IF(NOT(OR($F1011="Activo",$F1011="Cese")),IF(N(AR1011)=0,"—","Revisar: sin vínculo"),IF(AR1011="",IF(AP1011=0,"No corresponde","Sin dato planilla"),IF(ABS(AS1011)&lt;=TOL,"OK",IF(AS1011&gt;0,"Retuvo de más","Retuvo de menos")))))</f>
        <v/>
      </c>
      <c r="AU1011" s="19" t="n">
        <f aca="false">IF(AND(BASE_RET="Planilla (si existe)",AR1011&lt;&gt;""),AR1011,AP1011)</f>
        <v>0</v>
      </c>
      <c r="AV1011" s="19" t="n">
        <f aca="false">AU1011+N1011</f>
        <v>0</v>
      </c>
    </row>
    <row r="1012" customFormat="false" ht="15" hidden="false" customHeight="false" outlineLevel="0" collapsed="false">
      <c r="A1012" s="43" t="n">
        <v>84</v>
      </c>
      <c r="B1012" s="35" t="str">
        <f aca="false">IF(Trabajadores!$B$89="","",Trabajadores!$B$89)</f>
        <v/>
      </c>
      <c r="C1012" s="35" t="str">
        <f aca="false">IF($B1012="","",Trabajadores!$D$89)</f>
        <v/>
      </c>
      <c r="D1012" s="43" t="n">
        <v>11</v>
      </c>
      <c r="E1012" s="23" t="s">
        <v>308</v>
      </c>
      <c r="F1012" s="23" t="str">
        <f aca="false">IF($B1012="","",IF(OR(11&lt;Trabajadores!$M$89,11&gt;Trabajadores!$N$89),"No vinculado",IF(AND(11=Trabajadores!$N$89,Trabajadores!$O$89="Sí"),"Cese","Activo")))</f>
        <v/>
      </c>
      <c r="G1012" s="19" t="n">
        <f aca="false">IF($B1012="",0,SUMIFS(Ingresos!$Y$6:$Y$1505,ING_COD,$B1012,ING_CLASE,"ORD"))</f>
        <v>0</v>
      </c>
      <c r="H1012" s="19" t="n">
        <f aca="false">IF($B1012="",0,SUMIFS(Ingresos!$Y$6:$Y$1505,ING_COD,$B1012,ING_CLASE,"ORD",ING_COMP,"Sí"))</f>
        <v>0</v>
      </c>
      <c r="I1012" s="19" t="n">
        <f aca="false">IF($B1012="",0,SUMIFS(Ingresos!$Y$6:$Y$1505,ING_COD,$B1012,ING_CLASE,"GRA"))</f>
        <v>0</v>
      </c>
      <c r="J1012" s="19" t="n">
        <f aca="false">IF($B1012="",0,SUMIFS(Ingresos!$Y$6:$Y$1505,ING_COD,$B1012,ING_CLASE,"BON"))</f>
        <v>0</v>
      </c>
      <c r="K1012" s="19" t="n">
        <f aca="false">IF($B1012="",0,SUMIFS(Ingresos!$Y$6:$Y$1505,ING_COD,$B1012,ING_CLASE,"EXT"))</f>
        <v>0</v>
      </c>
      <c r="L1012" s="19" t="n">
        <f aca="false">IF($B1012="",0,SUMIFS(Ingresos!$Y$6:$Y$1505,ING_COD,$B1012,ING_CLASE,"OTO"))</f>
        <v>0</v>
      </c>
      <c r="M1012" s="19" t="n">
        <f aca="false">IF($B1012="",0,SUMIFS(Ingresos!$Y$6:$Y$1505,ING_COD,$B1012,ING_CLASE,"OTX"))</f>
        <v>0</v>
      </c>
      <c r="N1012" s="19" t="n">
        <f aca="false">IF($B1012="",0,SUMIFS(Ingresos!$Y$6:$Y$1505,ING_COD,$B1012,ING_CLASE,"RETO"))</f>
        <v>0</v>
      </c>
      <c r="O1012" s="19" t="n">
        <f aca="false">IF($B1012="",0,SUMIFS(Ingresos!$Y$6:$Y$1505,ING_COD,$B1012,ING_CLASE,"INA"))</f>
        <v>0</v>
      </c>
      <c r="P1012" s="19" t="n">
        <f aca="false">G1012+I1012+J1012+K1012+L1012+M1012</f>
        <v>0</v>
      </c>
      <c r="Q1012" s="44" t="n">
        <f aca="false">IF($F1012="Activo",2,IF($F1012="Cese",1,0))</f>
        <v>0</v>
      </c>
      <c r="R1012" s="19" t="n">
        <f aca="false">G1012*Q1012</f>
        <v>0</v>
      </c>
      <c r="S1012" s="19" t="n">
        <f aca="false">IF($F1012="Activo",SUMIFS(I1012:I1013,$D1012:$D1013,"&lt;="&amp;Trabajadores!$N$89)+IF(PROY_BON="Sí",SUMIFS(J1012:J1013,$D1012:$D1013,"&lt;="&amp;Trabajadores!$N$89),0),IF($F1012="Cese",I1012+IF(PROY_BON="Sí",J1012,0),0))</f>
        <v>0</v>
      </c>
      <c r="T1012" s="19" t="n">
        <f aca="false">IF(OR($F1012&lt;&gt;"Activo",Trabajadores!$I$89="No"),0,IF(I1013=0,H1012*(1+IF(PROY_BON="Sí",Trabajadores!$P$89,0))*Trabajadores!$S$89/6*(Trabajadores!$N$89&gt;=12),0))</f>
        <v>0</v>
      </c>
      <c r="U1012" s="19" t="n">
        <f aca="false">IF($F1012="Activo",IF(Trabajadores!$J$89="Sí",L1012*2,L1012),IF($F1012="Cese",L1012,0))</f>
        <v>0</v>
      </c>
      <c r="V1012" s="19" t="n">
        <f aca="false">IF(OR($F1012="Activo",$F1012="Cese"),M1012,0)</f>
        <v>0</v>
      </c>
      <c r="W1012" s="19" t="n">
        <f aca="false">IF(OR($F1012="Activo",$F1012="Cese"),SUM(P1002:P1011),0)</f>
        <v>0</v>
      </c>
      <c r="X1012" s="36" t="n">
        <f aca="false">IF(OR($F1012="Activo",$F1012="Cese"),R1012+S1012+T1012+U1012+V1012+W1012,0)</f>
        <v>0</v>
      </c>
      <c r="Y1012" s="19" t="n">
        <f aca="false">IF(OR($F1012="Activo",$F1012="Cese"),DED_FIJA,0)</f>
        <v>0</v>
      </c>
      <c r="Z1012" s="36" t="n">
        <f aca="false">MAX(0,X1012-Y1012)</f>
        <v>0</v>
      </c>
      <c r="AA1012" s="19" t="n">
        <f aca="false">IF(Z1012=0,0,MAX(0,MIN(Z1012,Parámetros!$G$19)-Parámetros!$F$19)*Parámetros!$E$19)</f>
        <v>0</v>
      </c>
      <c r="AB1012" s="19" t="n">
        <f aca="false">IF(Z1012=0,0,MAX(0,MIN(Z1012,Parámetros!$G$20)-Parámetros!$F$20)*Parámetros!$E$20)</f>
        <v>0</v>
      </c>
      <c r="AC1012" s="19" t="n">
        <f aca="false">IF(Z1012=0,0,MAX(0,MIN(Z1012,Parámetros!$G$21)-Parámetros!$F$21)*Parámetros!$E$21)</f>
        <v>0</v>
      </c>
      <c r="AD1012" s="19" t="n">
        <f aca="false">IF(Z1012=0,0,MAX(0,MIN(Z1012,Parámetros!$G$22)-Parámetros!$F$22)*Parámetros!$E$22)</f>
        <v>0</v>
      </c>
      <c r="AE1012" s="19" t="n">
        <f aca="false">IF(Z1012=0,0,MAX(0,MIN(Z1012,Parámetros!$G$23)-Parámetros!$F$23)*Parámetros!$E$23)</f>
        <v>0</v>
      </c>
      <c r="AF1012" s="36" t="n">
        <f aca="false">SUM(AA1012:AE1012)</f>
        <v>0</v>
      </c>
      <c r="AG1012" s="45" t="str">
        <f aca="false">IF(AM1012&lt;=0,"-",INDEX(TR_TASA,MATCH(AM1012,TR_DESDE,1)))</f>
        <v>-</v>
      </c>
      <c r="AH1012" s="44" t="n">
        <f aca="false">IF($F1012="Cese",1,IF($F1012="Activo",INDEX(DIV_N,11),0))</f>
        <v>0</v>
      </c>
      <c r="AI1012" s="44" t="n">
        <f aca="false">IF($F1012="Cese",10,IF($F1012="Activo",INDEX(DIV_HASTA,11),0))</f>
        <v>0</v>
      </c>
      <c r="AJ1012" s="19" t="n">
        <f aca="false">IF(OR($F1012="Activo",$F1012="Cese"),SUMIFS(AV1002:AV1011,D1002:D1011,"&lt;="&amp;AI1012),0)</f>
        <v>0</v>
      </c>
      <c r="AK1012" s="19" t="n">
        <f aca="false">IF(OR($F1012="Activo",$F1012="Cese"),MAX(0,(AF1012-AJ1012)/AH1012),0)</f>
        <v>0</v>
      </c>
      <c r="AL1012" s="19" t="n">
        <f aca="false">IF(OR($F1012="Activo",$F1012="Cese"),K1012+IF(PROY_BON="Sí",0,J1012),0)</f>
        <v>0</v>
      </c>
      <c r="AM1012" s="19" t="n">
        <f aca="false">IF(AL1012&gt;0,MAX(0,X1012+AL1012-Y1012),Z1012)</f>
        <v>0</v>
      </c>
      <c r="AN1012" s="19" t="n">
        <f aca="false">SUMPRODUCT((AM1012&gt;TR_DESDE)*(AM1012-TR_DESDE)*TR_INC)</f>
        <v>0</v>
      </c>
      <c r="AO1012" s="19" t="n">
        <f aca="false">IF(AL1012&gt;0,MAX(0,AN1012-IF($F1012="Cese",MAX(AF1012,AJ1012),AF1012)),0)</f>
        <v>0</v>
      </c>
      <c r="AP1012" s="46" t="n">
        <f aca="false">IF(OR($F1012="Activo",$F1012="Cese"),ROUND(AK1012+AO1012,2),0)</f>
        <v>0</v>
      </c>
      <c r="AQ1012" s="19" t="n">
        <f aca="false">IF($F1012="Cese",MAX(0,AJ1012-AN1012),0)</f>
        <v>0</v>
      </c>
      <c r="AR1012" s="19" t="str">
        <f aca="false">IF($B1012="","",IF(COUNTIFS(RP_COD,$B1012,'Retenciones Planilla'!$M$6:$M$105,"&lt;&gt;")=0,"",SUMIFS('Retenciones Planilla'!$M$6:$M$105,RP_COD,$B1012)))</f>
        <v/>
      </c>
      <c r="AS1012" s="19" t="str">
        <f aca="false">IF(AR1012="","",AR1012-AP1012)</f>
        <v/>
      </c>
      <c r="AT1012" s="23" t="str">
        <f aca="false">IF($B1012="","",IF(NOT(OR($F1012="Activo",$F1012="Cese")),IF(N(AR1012)=0,"—","Revisar: sin vínculo"),IF(AR1012="",IF(AP1012=0,"No corresponde","Sin dato planilla"),IF(ABS(AS1012)&lt;=TOL,"OK",IF(AS1012&gt;0,"Retuvo de más","Retuvo de menos")))))</f>
        <v/>
      </c>
      <c r="AU1012" s="19" t="n">
        <f aca="false">IF(AND(BASE_RET="Planilla (si existe)",AR1012&lt;&gt;""),AR1012,AP1012)</f>
        <v>0</v>
      </c>
      <c r="AV1012" s="19" t="n">
        <f aca="false">AU1012+N1012</f>
        <v>0</v>
      </c>
    </row>
    <row r="1013" customFormat="false" ht="15" hidden="false" customHeight="false" outlineLevel="0" collapsed="false">
      <c r="A1013" s="43" t="n">
        <v>84</v>
      </c>
      <c r="B1013" s="35" t="str">
        <f aca="false">IF(Trabajadores!$B$89="","",Trabajadores!$B$89)</f>
        <v/>
      </c>
      <c r="C1013" s="35" t="str">
        <f aca="false">IF($B1013="","",Trabajadores!$D$89)</f>
        <v/>
      </c>
      <c r="D1013" s="43" t="n">
        <v>12</v>
      </c>
      <c r="E1013" s="23" t="s">
        <v>309</v>
      </c>
      <c r="F1013" s="23" t="str">
        <f aca="false">IF($B1013="","",IF(OR(12&lt;Trabajadores!$M$89,12&gt;Trabajadores!$N$89),"No vinculado",IF(AND(12=Trabajadores!$N$89,Trabajadores!$O$89="Sí"),"Cese","Activo")))</f>
        <v/>
      </c>
      <c r="G1013" s="19" t="n">
        <f aca="false">IF($B1013="",0,SUMIFS(Ingresos!$Z$6:$Z$1505,ING_COD,$B1013,ING_CLASE,"ORD"))</f>
        <v>0</v>
      </c>
      <c r="H1013" s="19" t="n">
        <f aca="false">IF($B1013="",0,SUMIFS(Ingresos!$Z$6:$Z$1505,ING_COD,$B1013,ING_CLASE,"ORD",ING_COMP,"Sí"))</f>
        <v>0</v>
      </c>
      <c r="I1013" s="19" t="n">
        <f aca="false">IF($B1013="",0,SUMIFS(Ingresos!$Z$6:$Z$1505,ING_COD,$B1013,ING_CLASE,"GRA"))</f>
        <v>0</v>
      </c>
      <c r="J1013" s="19" t="n">
        <f aca="false">IF($B1013="",0,SUMIFS(Ingresos!$Z$6:$Z$1505,ING_COD,$B1013,ING_CLASE,"BON"))</f>
        <v>0</v>
      </c>
      <c r="K1013" s="19" t="n">
        <f aca="false">IF($B1013="",0,SUMIFS(Ingresos!$Z$6:$Z$1505,ING_COD,$B1013,ING_CLASE,"EXT"))</f>
        <v>0</v>
      </c>
      <c r="L1013" s="19" t="n">
        <f aca="false">IF($B1013="",0,SUMIFS(Ingresos!$Z$6:$Z$1505,ING_COD,$B1013,ING_CLASE,"OTO"))</f>
        <v>0</v>
      </c>
      <c r="M1013" s="19" t="n">
        <f aca="false">IF($B1013="",0,SUMIFS(Ingresos!$Z$6:$Z$1505,ING_COD,$B1013,ING_CLASE,"OTX"))</f>
        <v>0</v>
      </c>
      <c r="N1013" s="19" t="n">
        <f aca="false">IF($B1013="",0,SUMIFS(Ingresos!$Z$6:$Z$1505,ING_COD,$B1013,ING_CLASE,"RETO"))</f>
        <v>0</v>
      </c>
      <c r="O1013" s="19" t="n">
        <f aca="false">IF($B1013="",0,SUMIFS(Ingresos!$Z$6:$Z$1505,ING_COD,$B1013,ING_CLASE,"INA"))</f>
        <v>0</v>
      </c>
      <c r="P1013" s="19" t="n">
        <f aca="false">G1013+I1013+J1013+K1013+L1013+M1013</f>
        <v>0</v>
      </c>
      <c r="Q1013" s="44" t="n">
        <f aca="false">IF($F1013="Activo",1,IF($F1013="Cese",1,0))</f>
        <v>0</v>
      </c>
      <c r="R1013" s="19" t="n">
        <f aca="false">G1013*Q1013</f>
        <v>0</v>
      </c>
      <c r="S1013" s="19" t="n">
        <f aca="false">IF($F1013="Activo",SUMIFS(I1013:I1013,$D1013:$D1013,"&lt;="&amp;Trabajadores!$N$89)+IF(PROY_BON="Sí",SUMIFS(J1013:J1013,$D1013:$D1013,"&lt;="&amp;Trabajadores!$N$89),0),IF($F1013="Cese",I1013+IF(PROY_BON="Sí",J1013,0),0))</f>
        <v>0</v>
      </c>
      <c r="T1013" s="19" t="n">
        <f aca="false">0</f>
        <v>0</v>
      </c>
      <c r="U1013" s="19" t="n">
        <f aca="false">IF($F1013="Activo",IF(Trabajadores!$J$89="Sí",L1013*1,L1013),IF($F1013="Cese",L1013,0))</f>
        <v>0</v>
      </c>
      <c r="V1013" s="19" t="n">
        <f aca="false">IF(OR($F1013="Activo",$F1013="Cese"),M1013,0)</f>
        <v>0</v>
      </c>
      <c r="W1013" s="19" t="n">
        <f aca="false">IF(OR($F1013="Activo",$F1013="Cese"),SUM(P1002:P1012),0)</f>
        <v>0</v>
      </c>
      <c r="X1013" s="36" t="n">
        <f aca="false">IF(OR($F1013="Activo",$F1013="Cese"),R1013+S1013+T1013+U1013+V1013+W1013,0)</f>
        <v>0</v>
      </c>
      <c r="Y1013" s="19" t="n">
        <f aca="false">IF(OR($F1013="Activo",$F1013="Cese"),DED_FIJA,0)</f>
        <v>0</v>
      </c>
      <c r="Z1013" s="36" t="n">
        <f aca="false">MAX(0,X1013-Y1013)</f>
        <v>0</v>
      </c>
      <c r="AA1013" s="19" t="n">
        <f aca="false">IF(Z1013=0,0,MAX(0,MIN(Z1013,Parámetros!$G$19)-Parámetros!$F$19)*Parámetros!$E$19)</f>
        <v>0</v>
      </c>
      <c r="AB1013" s="19" t="n">
        <f aca="false">IF(Z1013=0,0,MAX(0,MIN(Z1013,Parámetros!$G$20)-Parámetros!$F$20)*Parámetros!$E$20)</f>
        <v>0</v>
      </c>
      <c r="AC1013" s="19" t="n">
        <f aca="false">IF(Z1013=0,0,MAX(0,MIN(Z1013,Parámetros!$G$21)-Parámetros!$F$21)*Parámetros!$E$21)</f>
        <v>0</v>
      </c>
      <c r="AD1013" s="19" t="n">
        <f aca="false">IF(Z1013=0,0,MAX(0,MIN(Z1013,Parámetros!$G$22)-Parámetros!$F$22)*Parámetros!$E$22)</f>
        <v>0</v>
      </c>
      <c r="AE1013" s="19" t="n">
        <f aca="false">IF(Z1013=0,0,MAX(0,MIN(Z1013,Parámetros!$G$23)-Parámetros!$F$23)*Parámetros!$E$23)</f>
        <v>0</v>
      </c>
      <c r="AF1013" s="36" t="n">
        <f aca="false">SUM(AA1013:AE1013)</f>
        <v>0</v>
      </c>
      <c r="AG1013" s="45" t="str">
        <f aca="false">IF(AM1013&lt;=0,"-",INDEX(TR_TASA,MATCH(AM1013,TR_DESDE,1)))</f>
        <v>-</v>
      </c>
      <c r="AH1013" s="44" t="n">
        <f aca="false">IF($F1013="Cese",1,IF($F1013="Activo",INDEX(DIV_N,12),0))</f>
        <v>0</v>
      </c>
      <c r="AI1013" s="44" t="n">
        <f aca="false">IF($F1013="Cese",11,IF($F1013="Activo",INDEX(DIV_HASTA,12),0))</f>
        <v>0</v>
      </c>
      <c r="AJ1013" s="19" t="n">
        <f aca="false">IF(OR($F1013="Activo",$F1013="Cese"),SUMIFS(AV1002:AV1012,D1002:D1012,"&lt;="&amp;AI1013),0)</f>
        <v>0</v>
      </c>
      <c r="AK1013" s="19" t="n">
        <f aca="false">IF(OR($F1013="Activo",$F1013="Cese"),MAX(0,(AF1013-AJ1013)/AH1013),0)</f>
        <v>0</v>
      </c>
      <c r="AL1013" s="19" t="n">
        <f aca="false">IF(OR($F1013="Activo",$F1013="Cese"),K1013+IF(PROY_BON="Sí",0,J1013),0)</f>
        <v>0</v>
      </c>
      <c r="AM1013" s="19" t="n">
        <f aca="false">IF(AL1013&gt;0,MAX(0,X1013+AL1013-Y1013),Z1013)</f>
        <v>0</v>
      </c>
      <c r="AN1013" s="19" t="n">
        <f aca="false">SUMPRODUCT((AM1013&gt;TR_DESDE)*(AM1013-TR_DESDE)*TR_INC)</f>
        <v>0</v>
      </c>
      <c r="AO1013" s="19" t="n">
        <f aca="false">IF(AL1013&gt;0,MAX(0,AN1013-IF(TRUE(),MAX(AF1013,AJ1013),AF1013)),0)</f>
        <v>0</v>
      </c>
      <c r="AP1013" s="46" t="n">
        <f aca="false">IF(OR($F1013="Activo",$F1013="Cese"),ROUND(AK1013+AO1013,2),0)</f>
        <v>0</v>
      </c>
      <c r="AQ1013" s="19" t="n">
        <f aca="false">IF(OR($F1013="Activo",$F1013="Cese"),MAX(0,AJ1013-AN1013),0)</f>
        <v>0</v>
      </c>
      <c r="AR1013" s="19" t="str">
        <f aca="false">IF($B1013="","",IF(COUNTIFS(RP_COD,$B1013,'Retenciones Planilla'!$N$6:$N$105,"&lt;&gt;")=0,"",SUMIFS('Retenciones Planilla'!$N$6:$N$105,RP_COD,$B1013)))</f>
        <v/>
      </c>
      <c r="AS1013" s="19" t="str">
        <f aca="false">IF(AR1013="","",AR1013-AP1013)</f>
        <v/>
      </c>
      <c r="AT1013" s="23" t="str">
        <f aca="false">IF($B1013="","",IF(NOT(OR($F1013="Activo",$F1013="Cese")),IF(N(AR1013)=0,"—","Revisar: sin vínculo"),IF(AR1013="",IF(AP1013=0,"No corresponde","Sin dato planilla"),IF(ABS(AS1013)&lt;=TOL,"OK",IF(AS1013&gt;0,"Retuvo de más","Retuvo de menos")))))</f>
        <v/>
      </c>
      <c r="AU1013" s="19" t="n">
        <f aca="false">IF(AND(BASE_RET="Planilla (si existe)",AR1013&lt;&gt;""),AR1013,AP1013)</f>
        <v>0</v>
      </c>
      <c r="AV1013" s="19" t="n">
        <f aca="false">AU1013+N1013</f>
        <v>0</v>
      </c>
    </row>
    <row r="1014" customFormat="false" ht="15" hidden="false" customHeight="false" outlineLevel="0" collapsed="false">
      <c r="A1014" s="43" t="n">
        <v>85</v>
      </c>
      <c r="B1014" s="35" t="str">
        <f aca="false">IF(Trabajadores!$B$90="","",Trabajadores!$B$90)</f>
        <v/>
      </c>
      <c r="C1014" s="35" t="str">
        <f aca="false">IF($B1014="","",Trabajadores!$D$90)</f>
        <v/>
      </c>
      <c r="D1014" s="43" t="n">
        <v>1</v>
      </c>
      <c r="E1014" s="23" t="s">
        <v>298</v>
      </c>
      <c r="F1014" s="23" t="str">
        <f aca="false">IF($B1014="","",IF(OR(1&lt;Trabajadores!$M$90,1&gt;Trabajadores!$N$90),"No vinculado",IF(AND(1=Trabajadores!$N$90,Trabajadores!$O$90="Sí"),"Cese","Activo")))</f>
        <v/>
      </c>
      <c r="G1014" s="19" t="n">
        <f aca="false">IF($B1014="",0,SUMIFS(Ingresos!$O$6:$O$1505,ING_COD,$B1014,ING_CLASE,"ORD"))</f>
        <v>0</v>
      </c>
      <c r="H1014" s="19" t="n">
        <f aca="false">IF($B1014="",0,SUMIFS(Ingresos!$O$6:$O$1505,ING_COD,$B1014,ING_CLASE,"ORD",ING_COMP,"Sí"))</f>
        <v>0</v>
      </c>
      <c r="I1014" s="19" t="n">
        <f aca="false">IF($B1014="",0,SUMIFS(Ingresos!$O$6:$O$1505,ING_COD,$B1014,ING_CLASE,"GRA"))</f>
        <v>0</v>
      </c>
      <c r="J1014" s="19" t="n">
        <f aca="false">IF($B1014="",0,SUMIFS(Ingresos!$O$6:$O$1505,ING_COD,$B1014,ING_CLASE,"BON"))</f>
        <v>0</v>
      </c>
      <c r="K1014" s="19" t="n">
        <f aca="false">IF($B1014="",0,SUMIFS(Ingresos!$O$6:$O$1505,ING_COD,$B1014,ING_CLASE,"EXT"))</f>
        <v>0</v>
      </c>
      <c r="L1014" s="19" t="n">
        <f aca="false">IF($B1014="",0,SUMIFS(Ingresos!$O$6:$O$1505,ING_COD,$B1014,ING_CLASE,"OTO"))</f>
        <v>0</v>
      </c>
      <c r="M1014" s="19" t="n">
        <f aca="false">IF($B1014="",0,SUMIFS(Ingresos!$O$6:$O$1505,ING_COD,$B1014,ING_CLASE,"OTX"))</f>
        <v>0</v>
      </c>
      <c r="N1014" s="19" t="n">
        <f aca="false">IF($B1014="",0,SUMIFS(Ingresos!$O$6:$O$1505,ING_COD,$B1014,ING_CLASE,"RETO"))</f>
        <v>0</v>
      </c>
      <c r="O1014" s="19" t="n">
        <f aca="false">IF($B1014="",0,SUMIFS(Ingresos!$O$6:$O$1505,ING_COD,$B1014,ING_CLASE,"INA"))</f>
        <v>0</v>
      </c>
      <c r="P1014" s="19" t="n">
        <f aca="false">G1014+I1014+J1014+K1014+L1014+M1014</f>
        <v>0</v>
      </c>
      <c r="Q1014" s="44" t="n">
        <f aca="false">IF($F1014="Activo",12,IF($F1014="Cese",1,0))</f>
        <v>0</v>
      </c>
      <c r="R1014" s="19" t="n">
        <f aca="false">G1014*Q1014</f>
        <v>0</v>
      </c>
      <c r="S1014" s="19" t="n">
        <f aca="false">IF($F1014="Activo",SUMIFS(I1014:I1025,$D1014:$D1025,"&lt;="&amp;Trabajadores!$N$90)+IF(PROY_BON="Sí",SUMIFS(J1014:J1025,$D1014:$D1025,"&lt;="&amp;Trabajadores!$N$90),0),IF($F1014="Cese",I1014+IF(PROY_BON="Sí",J1014,0),0))</f>
        <v>0</v>
      </c>
      <c r="T1014" s="19" t="n">
        <f aca="false">IF(OR($F1014&lt;&gt;"Activo",Trabajadores!$I$90="No"),0,IF(I1020=0,H1014*(1+IF(PROY_BON="Sí",Trabajadores!$P$90,0))*Trabajadores!$R$90/6*(Trabajadores!$N$90&gt;=7),0)+IF(I1025=0,H1014*(1+IF(PROY_BON="Sí",Trabajadores!$P$90,0))*Trabajadores!$S$90/6*(Trabajadores!$N$90&gt;=12),0))</f>
        <v>0</v>
      </c>
      <c r="U1014" s="19" t="n">
        <f aca="false">IF($F1014="Activo",IF(Trabajadores!$J$90="Sí",L1014*12,L1014),IF($F1014="Cese",L1014,0))</f>
        <v>0</v>
      </c>
      <c r="V1014" s="19" t="n">
        <f aca="false">IF(OR($F1014="Activo",$F1014="Cese"),M1014,0)</f>
        <v>0</v>
      </c>
      <c r="W1014" s="19" t="n">
        <f aca="false">0</f>
        <v>0</v>
      </c>
      <c r="X1014" s="36" t="n">
        <f aca="false">IF(OR($F1014="Activo",$F1014="Cese"),R1014+S1014+T1014+U1014+V1014+W1014,0)</f>
        <v>0</v>
      </c>
      <c r="Y1014" s="19" t="n">
        <f aca="false">IF(OR($F1014="Activo",$F1014="Cese"),DED_FIJA,0)</f>
        <v>0</v>
      </c>
      <c r="Z1014" s="36" t="n">
        <f aca="false">MAX(0,X1014-Y1014)</f>
        <v>0</v>
      </c>
      <c r="AA1014" s="19" t="n">
        <f aca="false">IF(Z1014=0,0,MAX(0,MIN(Z1014,Parámetros!$G$19)-Parámetros!$F$19)*Parámetros!$E$19)</f>
        <v>0</v>
      </c>
      <c r="AB1014" s="19" t="n">
        <f aca="false">IF(Z1014=0,0,MAX(0,MIN(Z1014,Parámetros!$G$20)-Parámetros!$F$20)*Parámetros!$E$20)</f>
        <v>0</v>
      </c>
      <c r="AC1014" s="19" t="n">
        <f aca="false">IF(Z1014=0,0,MAX(0,MIN(Z1014,Parámetros!$G$21)-Parámetros!$F$21)*Parámetros!$E$21)</f>
        <v>0</v>
      </c>
      <c r="AD1014" s="19" t="n">
        <f aca="false">IF(Z1014=0,0,MAX(0,MIN(Z1014,Parámetros!$G$22)-Parámetros!$F$22)*Parámetros!$E$22)</f>
        <v>0</v>
      </c>
      <c r="AE1014" s="19" t="n">
        <f aca="false">IF(Z1014=0,0,MAX(0,MIN(Z1014,Parámetros!$G$23)-Parámetros!$F$23)*Parámetros!$E$23)</f>
        <v>0</v>
      </c>
      <c r="AF1014" s="36" t="n">
        <f aca="false">SUM(AA1014:AE1014)</f>
        <v>0</v>
      </c>
      <c r="AG1014" s="45" t="str">
        <f aca="false">IF(AM1014&lt;=0,"-",INDEX(TR_TASA,MATCH(AM1014,TR_DESDE,1)))</f>
        <v>-</v>
      </c>
      <c r="AH1014" s="44" t="n">
        <f aca="false">IF($F1014="Cese",1,IF($F1014="Activo",INDEX(DIV_N,1),0))</f>
        <v>0</v>
      </c>
      <c r="AI1014" s="44" t="n">
        <f aca="false">IF($F1014="Cese",0,IF($F1014="Activo",INDEX(DIV_HASTA,1),0))</f>
        <v>0</v>
      </c>
      <c r="AJ1014" s="19" t="n">
        <f aca="false">0</f>
        <v>0</v>
      </c>
      <c r="AK1014" s="19" t="n">
        <f aca="false">IF(OR($F1014="Activo",$F1014="Cese"),MAX(0,(AF1014-AJ1014)/AH1014),0)</f>
        <v>0</v>
      </c>
      <c r="AL1014" s="19" t="n">
        <f aca="false">IF(OR($F1014="Activo",$F1014="Cese"),K1014+IF(PROY_BON="Sí",0,J1014),0)</f>
        <v>0</v>
      </c>
      <c r="AM1014" s="19" t="n">
        <f aca="false">IF(AL1014&gt;0,MAX(0,X1014+AL1014-Y1014),Z1014)</f>
        <v>0</v>
      </c>
      <c r="AN1014" s="19" t="n">
        <f aca="false">SUMPRODUCT((AM1014&gt;TR_DESDE)*(AM1014-TR_DESDE)*TR_INC)</f>
        <v>0</v>
      </c>
      <c r="AO1014" s="19" t="n">
        <f aca="false">IF(AL1014&gt;0,MAX(0,AN1014-IF($F1014="Cese",MAX(AF1014,AJ1014),AF1014)),0)</f>
        <v>0</v>
      </c>
      <c r="AP1014" s="46" t="n">
        <f aca="false">IF(OR($F1014="Activo",$F1014="Cese"),ROUND(AK1014+AO1014,2),0)</f>
        <v>0</v>
      </c>
      <c r="AQ1014" s="19" t="n">
        <f aca="false">IF($F1014="Cese",MAX(0,AJ1014-AN1014),0)</f>
        <v>0</v>
      </c>
      <c r="AR1014" s="19" t="str">
        <f aca="false">IF($B1014="","",IF(COUNTIFS(RP_COD,$B1014,'Retenciones Planilla'!$C$6:$C$105,"&lt;&gt;")=0,"",SUMIFS('Retenciones Planilla'!$C$6:$C$105,RP_COD,$B1014)))</f>
        <v/>
      </c>
      <c r="AS1014" s="19" t="str">
        <f aca="false">IF(AR1014="","",AR1014-AP1014)</f>
        <v/>
      </c>
      <c r="AT1014" s="23" t="str">
        <f aca="false">IF($B1014="","",IF(NOT(OR($F1014="Activo",$F1014="Cese")),IF(N(AR1014)=0,"—","Revisar: sin vínculo"),IF(AR1014="",IF(AP1014=0,"No corresponde","Sin dato planilla"),IF(ABS(AS1014)&lt;=TOL,"OK",IF(AS1014&gt;0,"Retuvo de más","Retuvo de menos")))))</f>
        <v/>
      </c>
      <c r="AU1014" s="19" t="n">
        <f aca="false">IF(AND(BASE_RET="Planilla (si existe)",AR1014&lt;&gt;""),AR1014,AP1014)</f>
        <v>0</v>
      </c>
      <c r="AV1014" s="19" t="n">
        <f aca="false">AU1014+N1014</f>
        <v>0</v>
      </c>
    </row>
    <row r="1015" customFormat="false" ht="15" hidden="false" customHeight="false" outlineLevel="0" collapsed="false">
      <c r="A1015" s="43" t="n">
        <v>85</v>
      </c>
      <c r="B1015" s="35" t="str">
        <f aca="false">IF(Trabajadores!$B$90="","",Trabajadores!$B$90)</f>
        <v/>
      </c>
      <c r="C1015" s="35" t="str">
        <f aca="false">IF($B1015="","",Trabajadores!$D$90)</f>
        <v/>
      </c>
      <c r="D1015" s="43" t="n">
        <v>2</v>
      </c>
      <c r="E1015" s="23" t="s">
        <v>299</v>
      </c>
      <c r="F1015" s="23" t="str">
        <f aca="false">IF($B1015="","",IF(OR(2&lt;Trabajadores!$M$90,2&gt;Trabajadores!$N$90),"No vinculado",IF(AND(2=Trabajadores!$N$90,Trabajadores!$O$90="Sí"),"Cese","Activo")))</f>
        <v/>
      </c>
      <c r="G1015" s="19" t="n">
        <f aca="false">IF($B1015="",0,SUMIFS(Ingresos!$P$6:$P$1505,ING_COD,$B1015,ING_CLASE,"ORD"))</f>
        <v>0</v>
      </c>
      <c r="H1015" s="19" t="n">
        <f aca="false">IF($B1015="",0,SUMIFS(Ingresos!$P$6:$P$1505,ING_COD,$B1015,ING_CLASE,"ORD",ING_COMP,"Sí"))</f>
        <v>0</v>
      </c>
      <c r="I1015" s="19" t="n">
        <f aca="false">IF($B1015="",0,SUMIFS(Ingresos!$P$6:$P$1505,ING_COD,$B1015,ING_CLASE,"GRA"))</f>
        <v>0</v>
      </c>
      <c r="J1015" s="19" t="n">
        <f aca="false">IF($B1015="",0,SUMIFS(Ingresos!$P$6:$P$1505,ING_COD,$B1015,ING_CLASE,"BON"))</f>
        <v>0</v>
      </c>
      <c r="K1015" s="19" t="n">
        <f aca="false">IF($B1015="",0,SUMIFS(Ingresos!$P$6:$P$1505,ING_COD,$B1015,ING_CLASE,"EXT"))</f>
        <v>0</v>
      </c>
      <c r="L1015" s="19" t="n">
        <f aca="false">IF($B1015="",0,SUMIFS(Ingresos!$P$6:$P$1505,ING_COD,$B1015,ING_CLASE,"OTO"))</f>
        <v>0</v>
      </c>
      <c r="M1015" s="19" t="n">
        <f aca="false">IF($B1015="",0,SUMIFS(Ingresos!$P$6:$P$1505,ING_COD,$B1015,ING_CLASE,"OTX"))</f>
        <v>0</v>
      </c>
      <c r="N1015" s="19" t="n">
        <f aca="false">IF($B1015="",0,SUMIFS(Ingresos!$P$6:$P$1505,ING_COD,$B1015,ING_CLASE,"RETO"))</f>
        <v>0</v>
      </c>
      <c r="O1015" s="19" t="n">
        <f aca="false">IF($B1015="",0,SUMIFS(Ingresos!$P$6:$P$1505,ING_COD,$B1015,ING_CLASE,"INA"))</f>
        <v>0</v>
      </c>
      <c r="P1015" s="19" t="n">
        <f aca="false">G1015+I1015+J1015+K1015+L1015+M1015</f>
        <v>0</v>
      </c>
      <c r="Q1015" s="44" t="n">
        <f aca="false">IF($F1015="Activo",11,IF($F1015="Cese",1,0))</f>
        <v>0</v>
      </c>
      <c r="R1015" s="19" t="n">
        <f aca="false">G1015*Q1015</f>
        <v>0</v>
      </c>
      <c r="S1015" s="19" t="n">
        <f aca="false">IF($F1015="Activo",SUMIFS(I1015:I1025,$D1015:$D1025,"&lt;="&amp;Trabajadores!$N$90)+IF(PROY_BON="Sí",SUMIFS(J1015:J1025,$D1015:$D1025,"&lt;="&amp;Trabajadores!$N$90),0),IF($F1015="Cese",I1015+IF(PROY_BON="Sí",J1015,0),0))</f>
        <v>0</v>
      </c>
      <c r="T1015" s="19" t="n">
        <f aca="false">IF(OR($F1015&lt;&gt;"Activo",Trabajadores!$I$90="No"),0,IF(I1020=0,H1015*(1+IF(PROY_BON="Sí",Trabajadores!$P$90,0))*Trabajadores!$R$90/6*(Trabajadores!$N$90&gt;=7),0)+IF(I1025=0,H1015*(1+IF(PROY_BON="Sí",Trabajadores!$P$90,0))*Trabajadores!$S$90/6*(Trabajadores!$N$90&gt;=12),0))</f>
        <v>0</v>
      </c>
      <c r="U1015" s="19" t="n">
        <f aca="false">IF($F1015="Activo",IF(Trabajadores!$J$90="Sí",L1015*11,L1015),IF($F1015="Cese",L1015,0))</f>
        <v>0</v>
      </c>
      <c r="V1015" s="19" t="n">
        <f aca="false">IF(OR($F1015="Activo",$F1015="Cese"),M1015,0)</f>
        <v>0</v>
      </c>
      <c r="W1015" s="19" t="n">
        <f aca="false">IF(OR($F1015="Activo",$F1015="Cese"),SUM(P1014:P1014),0)</f>
        <v>0</v>
      </c>
      <c r="X1015" s="36" t="n">
        <f aca="false">IF(OR($F1015="Activo",$F1015="Cese"),R1015+S1015+T1015+U1015+V1015+W1015,0)</f>
        <v>0</v>
      </c>
      <c r="Y1015" s="19" t="n">
        <f aca="false">IF(OR($F1015="Activo",$F1015="Cese"),DED_FIJA,0)</f>
        <v>0</v>
      </c>
      <c r="Z1015" s="36" t="n">
        <f aca="false">MAX(0,X1015-Y1015)</f>
        <v>0</v>
      </c>
      <c r="AA1015" s="19" t="n">
        <f aca="false">IF(Z1015=0,0,MAX(0,MIN(Z1015,Parámetros!$G$19)-Parámetros!$F$19)*Parámetros!$E$19)</f>
        <v>0</v>
      </c>
      <c r="AB1015" s="19" t="n">
        <f aca="false">IF(Z1015=0,0,MAX(0,MIN(Z1015,Parámetros!$G$20)-Parámetros!$F$20)*Parámetros!$E$20)</f>
        <v>0</v>
      </c>
      <c r="AC1015" s="19" t="n">
        <f aca="false">IF(Z1015=0,0,MAX(0,MIN(Z1015,Parámetros!$G$21)-Parámetros!$F$21)*Parámetros!$E$21)</f>
        <v>0</v>
      </c>
      <c r="AD1015" s="19" t="n">
        <f aca="false">IF(Z1015=0,0,MAX(0,MIN(Z1015,Parámetros!$G$22)-Parámetros!$F$22)*Parámetros!$E$22)</f>
        <v>0</v>
      </c>
      <c r="AE1015" s="19" t="n">
        <f aca="false">IF(Z1015=0,0,MAX(0,MIN(Z1015,Parámetros!$G$23)-Parámetros!$F$23)*Parámetros!$E$23)</f>
        <v>0</v>
      </c>
      <c r="AF1015" s="36" t="n">
        <f aca="false">SUM(AA1015:AE1015)</f>
        <v>0</v>
      </c>
      <c r="AG1015" s="45" t="str">
        <f aca="false">IF(AM1015&lt;=0,"-",INDEX(TR_TASA,MATCH(AM1015,TR_DESDE,1)))</f>
        <v>-</v>
      </c>
      <c r="AH1015" s="44" t="n">
        <f aca="false">IF($F1015="Cese",1,IF($F1015="Activo",INDEX(DIV_N,2),0))</f>
        <v>0</v>
      </c>
      <c r="AI1015" s="44" t="n">
        <f aca="false">IF($F1015="Cese",1,IF($F1015="Activo",INDEX(DIV_HASTA,2),0))</f>
        <v>0</v>
      </c>
      <c r="AJ1015" s="19" t="n">
        <f aca="false">IF(OR($F1015="Activo",$F1015="Cese"),SUMIFS(AV1014:AV1014,D1014:D1014,"&lt;="&amp;AI1015),0)</f>
        <v>0</v>
      </c>
      <c r="AK1015" s="19" t="n">
        <f aca="false">IF(OR($F1015="Activo",$F1015="Cese"),MAX(0,(AF1015-AJ1015)/AH1015),0)</f>
        <v>0</v>
      </c>
      <c r="AL1015" s="19" t="n">
        <f aca="false">IF(OR($F1015="Activo",$F1015="Cese"),K1015+IF(PROY_BON="Sí",0,J1015),0)</f>
        <v>0</v>
      </c>
      <c r="AM1015" s="19" t="n">
        <f aca="false">IF(AL1015&gt;0,MAX(0,X1015+AL1015-Y1015),Z1015)</f>
        <v>0</v>
      </c>
      <c r="AN1015" s="19" t="n">
        <f aca="false">SUMPRODUCT((AM1015&gt;TR_DESDE)*(AM1015-TR_DESDE)*TR_INC)</f>
        <v>0</v>
      </c>
      <c r="AO1015" s="19" t="n">
        <f aca="false">IF(AL1015&gt;0,MAX(0,AN1015-IF($F1015="Cese",MAX(AF1015,AJ1015),AF1015)),0)</f>
        <v>0</v>
      </c>
      <c r="AP1015" s="46" t="n">
        <f aca="false">IF(OR($F1015="Activo",$F1015="Cese"),ROUND(AK1015+AO1015,2),0)</f>
        <v>0</v>
      </c>
      <c r="AQ1015" s="19" t="n">
        <f aca="false">IF($F1015="Cese",MAX(0,AJ1015-AN1015),0)</f>
        <v>0</v>
      </c>
      <c r="AR1015" s="19" t="str">
        <f aca="false">IF($B1015="","",IF(COUNTIFS(RP_COD,$B1015,'Retenciones Planilla'!$D$6:$D$105,"&lt;&gt;")=0,"",SUMIFS('Retenciones Planilla'!$D$6:$D$105,RP_COD,$B1015)))</f>
        <v/>
      </c>
      <c r="AS1015" s="19" t="str">
        <f aca="false">IF(AR1015="","",AR1015-AP1015)</f>
        <v/>
      </c>
      <c r="AT1015" s="23" t="str">
        <f aca="false">IF($B1015="","",IF(NOT(OR($F1015="Activo",$F1015="Cese")),IF(N(AR1015)=0,"—","Revisar: sin vínculo"),IF(AR1015="",IF(AP1015=0,"No corresponde","Sin dato planilla"),IF(ABS(AS1015)&lt;=TOL,"OK",IF(AS1015&gt;0,"Retuvo de más","Retuvo de menos")))))</f>
        <v/>
      </c>
      <c r="AU1015" s="19" t="n">
        <f aca="false">IF(AND(BASE_RET="Planilla (si existe)",AR1015&lt;&gt;""),AR1015,AP1015)</f>
        <v>0</v>
      </c>
      <c r="AV1015" s="19" t="n">
        <f aca="false">AU1015+N1015</f>
        <v>0</v>
      </c>
    </row>
    <row r="1016" customFormat="false" ht="15" hidden="false" customHeight="false" outlineLevel="0" collapsed="false">
      <c r="A1016" s="43" t="n">
        <v>85</v>
      </c>
      <c r="B1016" s="35" t="str">
        <f aca="false">IF(Trabajadores!$B$90="","",Trabajadores!$B$90)</f>
        <v/>
      </c>
      <c r="C1016" s="35" t="str">
        <f aca="false">IF($B1016="","",Trabajadores!$D$90)</f>
        <v/>
      </c>
      <c r="D1016" s="43" t="n">
        <v>3</v>
      </c>
      <c r="E1016" s="23" t="s">
        <v>300</v>
      </c>
      <c r="F1016" s="23" t="str">
        <f aca="false">IF($B1016="","",IF(OR(3&lt;Trabajadores!$M$90,3&gt;Trabajadores!$N$90),"No vinculado",IF(AND(3=Trabajadores!$N$90,Trabajadores!$O$90="Sí"),"Cese","Activo")))</f>
        <v/>
      </c>
      <c r="G1016" s="19" t="n">
        <f aca="false">IF($B1016="",0,SUMIFS(Ingresos!$Q$6:$Q$1505,ING_COD,$B1016,ING_CLASE,"ORD"))</f>
        <v>0</v>
      </c>
      <c r="H1016" s="19" t="n">
        <f aca="false">IF($B1016="",0,SUMIFS(Ingresos!$Q$6:$Q$1505,ING_COD,$B1016,ING_CLASE,"ORD",ING_COMP,"Sí"))</f>
        <v>0</v>
      </c>
      <c r="I1016" s="19" t="n">
        <f aca="false">IF($B1016="",0,SUMIFS(Ingresos!$Q$6:$Q$1505,ING_COD,$B1016,ING_CLASE,"GRA"))</f>
        <v>0</v>
      </c>
      <c r="J1016" s="19" t="n">
        <f aca="false">IF($B1016="",0,SUMIFS(Ingresos!$Q$6:$Q$1505,ING_COD,$B1016,ING_CLASE,"BON"))</f>
        <v>0</v>
      </c>
      <c r="K1016" s="19" t="n">
        <f aca="false">IF($B1016="",0,SUMIFS(Ingresos!$Q$6:$Q$1505,ING_COD,$B1016,ING_CLASE,"EXT"))</f>
        <v>0</v>
      </c>
      <c r="L1016" s="19" t="n">
        <f aca="false">IF($B1016="",0,SUMIFS(Ingresos!$Q$6:$Q$1505,ING_COD,$B1016,ING_CLASE,"OTO"))</f>
        <v>0</v>
      </c>
      <c r="M1016" s="19" t="n">
        <f aca="false">IF($B1016="",0,SUMIFS(Ingresos!$Q$6:$Q$1505,ING_COD,$B1016,ING_CLASE,"OTX"))</f>
        <v>0</v>
      </c>
      <c r="N1016" s="19" t="n">
        <f aca="false">IF($B1016="",0,SUMIFS(Ingresos!$Q$6:$Q$1505,ING_COD,$B1016,ING_CLASE,"RETO"))</f>
        <v>0</v>
      </c>
      <c r="O1016" s="19" t="n">
        <f aca="false">IF($B1016="",0,SUMIFS(Ingresos!$Q$6:$Q$1505,ING_COD,$B1016,ING_CLASE,"INA"))</f>
        <v>0</v>
      </c>
      <c r="P1016" s="19" t="n">
        <f aca="false">G1016+I1016+J1016+K1016+L1016+M1016</f>
        <v>0</v>
      </c>
      <c r="Q1016" s="44" t="n">
        <f aca="false">IF($F1016="Activo",10,IF($F1016="Cese",1,0))</f>
        <v>0</v>
      </c>
      <c r="R1016" s="19" t="n">
        <f aca="false">G1016*Q1016</f>
        <v>0</v>
      </c>
      <c r="S1016" s="19" t="n">
        <f aca="false">IF($F1016="Activo",SUMIFS(I1016:I1025,$D1016:$D1025,"&lt;="&amp;Trabajadores!$N$90)+IF(PROY_BON="Sí",SUMIFS(J1016:J1025,$D1016:$D1025,"&lt;="&amp;Trabajadores!$N$90),0),IF($F1016="Cese",I1016+IF(PROY_BON="Sí",J1016,0),0))</f>
        <v>0</v>
      </c>
      <c r="T1016" s="19" t="n">
        <f aca="false">IF(OR($F1016&lt;&gt;"Activo",Trabajadores!$I$90="No"),0,IF(I1020=0,H1016*(1+IF(PROY_BON="Sí",Trabajadores!$P$90,0))*Trabajadores!$R$90/6*(Trabajadores!$N$90&gt;=7),0)+IF(I1025=0,H1016*(1+IF(PROY_BON="Sí",Trabajadores!$P$90,0))*Trabajadores!$S$90/6*(Trabajadores!$N$90&gt;=12),0))</f>
        <v>0</v>
      </c>
      <c r="U1016" s="19" t="n">
        <f aca="false">IF($F1016="Activo",IF(Trabajadores!$J$90="Sí",L1016*10,L1016),IF($F1016="Cese",L1016,0))</f>
        <v>0</v>
      </c>
      <c r="V1016" s="19" t="n">
        <f aca="false">IF(OR($F1016="Activo",$F1016="Cese"),M1016,0)</f>
        <v>0</v>
      </c>
      <c r="W1016" s="19" t="n">
        <f aca="false">IF(OR($F1016="Activo",$F1016="Cese"),SUM(P1014:P1015),0)</f>
        <v>0</v>
      </c>
      <c r="X1016" s="36" t="n">
        <f aca="false">IF(OR($F1016="Activo",$F1016="Cese"),R1016+S1016+T1016+U1016+V1016+W1016,0)</f>
        <v>0</v>
      </c>
      <c r="Y1016" s="19" t="n">
        <f aca="false">IF(OR($F1016="Activo",$F1016="Cese"),DED_FIJA,0)</f>
        <v>0</v>
      </c>
      <c r="Z1016" s="36" t="n">
        <f aca="false">MAX(0,X1016-Y1016)</f>
        <v>0</v>
      </c>
      <c r="AA1016" s="19" t="n">
        <f aca="false">IF(Z1016=0,0,MAX(0,MIN(Z1016,Parámetros!$G$19)-Parámetros!$F$19)*Parámetros!$E$19)</f>
        <v>0</v>
      </c>
      <c r="AB1016" s="19" t="n">
        <f aca="false">IF(Z1016=0,0,MAX(0,MIN(Z1016,Parámetros!$G$20)-Parámetros!$F$20)*Parámetros!$E$20)</f>
        <v>0</v>
      </c>
      <c r="AC1016" s="19" t="n">
        <f aca="false">IF(Z1016=0,0,MAX(0,MIN(Z1016,Parámetros!$G$21)-Parámetros!$F$21)*Parámetros!$E$21)</f>
        <v>0</v>
      </c>
      <c r="AD1016" s="19" t="n">
        <f aca="false">IF(Z1016=0,0,MAX(0,MIN(Z1016,Parámetros!$G$22)-Parámetros!$F$22)*Parámetros!$E$22)</f>
        <v>0</v>
      </c>
      <c r="AE1016" s="19" t="n">
        <f aca="false">IF(Z1016=0,0,MAX(0,MIN(Z1016,Parámetros!$G$23)-Parámetros!$F$23)*Parámetros!$E$23)</f>
        <v>0</v>
      </c>
      <c r="AF1016" s="36" t="n">
        <f aca="false">SUM(AA1016:AE1016)</f>
        <v>0</v>
      </c>
      <c r="AG1016" s="45" t="str">
        <f aca="false">IF(AM1016&lt;=0,"-",INDEX(TR_TASA,MATCH(AM1016,TR_DESDE,1)))</f>
        <v>-</v>
      </c>
      <c r="AH1016" s="44" t="n">
        <f aca="false">IF($F1016="Cese",1,IF($F1016="Activo",INDEX(DIV_N,3),0))</f>
        <v>0</v>
      </c>
      <c r="AI1016" s="44" t="n">
        <f aca="false">IF($F1016="Cese",2,IF($F1016="Activo",INDEX(DIV_HASTA,3),0))</f>
        <v>0</v>
      </c>
      <c r="AJ1016" s="19" t="n">
        <f aca="false">IF(OR($F1016="Activo",$F1016="Cese"),SUMIFS(AV1014:AV1015,D1014:D1015,"&lt;="&amp;AI1016),0)</f>
        <v>0</v>
      </c>
      <c r="AK1016" s="19" t="n">
        <f aca="false">IF(OR($F1016="Activo",$F1016="Cese"),MAX(0,(AF1016-AJ1016)/AH1016),0)</f>
        <v>0</v>
      </c>
      <c r="AL1016" s="19" t="n">
        <f aca="false">IF(OR($F1016="Activo",$F1016="Cese"),K1016+IF(PROY_BON="Sí",0,J1016),0)</f>
        <v>0</v>
      </c>
      <c r="AM1016" s="19" t="n">
        <f aca="false">IF(AL1016&gt;0,MAX(0,X1016+AL1016-Y1016),Z1016)</f>
        <v>0</v>
      </c>
      <c r="AN1016" s="19" t="n">
        <f aca="false">SUMPRODUCT((AM1016&gt;TR_DESDE)*(AM1016-TR_DESDE)*TR_INC)</f>
        <v>0</v>
      </c>
      <c r="AO1016" s="19" t="n">
        <f aca="false">IF(AL1016&gt;0,MAX(0,AN1016-IF($F1016="Cese",MAX(AF1016,AJ1016),AF1016)),0)</f>
        <v>0</v>
      </c>
      <c r="AP1016" s="46" t="n">
        <f aca="false">IF(OR($F1016="Activo",$F1016="Cese"),ROUND(AK1016+AO1016,2),0)</f>
        <v>0</v>
      </c>
      <c r="AQ1016" s="19" t="n">
        <f aca="false">IF($F1016="Cese",MAX(0,AJ1016-AN1016),0)</f>
        <v>0</v>
      </c>
      <c r="AR1016" s="19" t="str">
        <f aca="false">IF($B1016="","",IF(COUNTIFS(RP_COD,$B1016,'Retenciones Planilla'!$E$6:$E$105,"&lt;&gt;")=0,"",SUMIFS('Retenciones Planilla'!$E$6:$E$105,RP_COD,$B1016)))</f>
        <v/>
      </c>
      <c r="AS1016" s="19" t="str">
        <f aca="false">IF(AR1016="","",AR1016-AP1016)</f>
        <v/>
      </c>
      <c r="AT1016" s="23" t="str">
        <f aca="false">IF($B1016="","",IF(NOT(OR($F1016="Activo",$F1016="Cese")),IF(N(AR1016)=0,"—","Revisar: sin vínculo"),IF(AR1016="",IF(AP1016=0,"No corresponde","Sin dato planilla"),IF(ABS(AS1016)&lt;=TOL,"OK",IF(AS1016&gt;0,"Retuvo de más","Retuvo de menos")))))</f>
        <v/>
      </c>
      <c r="AU1016" s="19" t="n">
        <f aca="false">IF(AND(BASE_RET="Planilla (si existe)",AR1016&lt;&gt;""),AR1016,AP1016)</f>
        <v>0</v>
      </c>
      <c r="AV1016" s="19" t="n">
        <f aca="false">AU1016+N1016</f>
        <v>0</v>
      </c>
    </row>
    <row r="1017" customFormat="false" ht="15" hidden="false" customHeight="false" outlineLevel="0" collapsed="false">
      <c r="A1017" s="43" t="n">
        <v>85</v>
      </c>
      <c r="B1017" s="35" t="str">
        <f aca="false">IF(Trabajadores!$B$90="","",Trabajadores!$B$90)</f>
        <v/>
      </c>
      <c r="C1017" s="35" t="str">
        <f aca="false">IF($B1017="","",Trabajadores!$D$90)</f>
        <v/>
      </c>
      <c r="D1017" s="43" t="n">
        <v>4</v>
      </c>
      <c r="E1017" s="23" t="s">
        <v>301</v>
      </c>
      <c r="F1017" s="23" t="str">
        <f aca="false">IF($B1017="","",IF(OR(4&lt;Trabajadores!$M$90,4&gt;Trabajadores!$N$90),"No vinculado",IF(AND(4=Trabajadores!$N$90,Trabajadores!$O$90="Sí"),"Cese","Activo")))</f>
        <v/>
      </c>
      <c r="G1017" s="19" t="n">
        <f aca="false">IF($B1017="",0,SUMIFS(Ingresos!$R$6:$R$1505,ING_COD,$B1017,ING_CLASE,"ORD"))</f>
        <v>0</v>
      </c>
      <c r="H1017" s="19" t="n">
        <f aca="false">IF($B1017="",0,SUMIFS(Ingresos!$R$6:$R$1505,ING_COD,$B1017,ING_CLASE,"ORD",ING_COMP,"Sí"))</f>
        <v>0</v>
      </c>
      <c r="I1017" s="19" t="n">
        <f aca="false">IF($B1017="",0,SUMIFS(Ingresos!$R$6:$R$1505,ING_COD,$B1017,ING_CLASE,"GRA"))</f>
        <v>0</v>
      </c>
      <c r="J1017" s="19" t="n">
        <f aca="false">IF($B1017="",0,SUMIFS(Ingresos!$R$6:$R$1505,ING_COD,$B1017,ING_CLASE,"BON"))</f>
        <v>0</v>
      </c>
      <c r="K1017" s="19" t="n">
        <f aca="false">IF($B1017="",0,SUMIFS(Ingresos!$R$6:$R$1505,ING_COD,$B1017,ING_CLASE,"EXT"))</f>
        <v>0</v>
      </c>
      <c r="L1017" s="19" t="n">
        <f aca="false">IF($B1017="",0,SUMIFS(Ingresos!$R$6:$R$1505,ING_COD,$B1017,ING_CLASE,"OTO"))</f>
        <v>0</v>
      </c>
      <c r="M1017" s="19" t="n">
        <f aca="false">IF($B1017="",0,SUMIFS(Ingresos!$R$6:$R$1505,ING_COD,$B1017,ING_CLASE,"OTX"))</f>
        <v>0</v>
      </c>
      <c r="N1017" s="19" t="n">
        <f aca="false">IF($B1017="",0,SUMIFS(Ingresos!$R$6:$R$1505,ING_COD,$B1017,ING_CLASE,"RETO"))</f>
        <v>0</v>
      </c>
      <c r="O1017" s="19" t="n">
        <f aca="false">IF($B1017="",0,SUMIFS(Ingresos!$R$6:$R$1505,ING_COD,$B1017,ING_CLASE,"INA"))</f>
        <v>0</v>
      </c>
      <c r="P1017" s="19" t="n">
        <f aca="false">G1017+I1017+J1017+K1017+L1017+M1017</f>
        <v>0</v>
      </c>
      <c r="Q1017" s="44" t="n">
        <f aca="false">IF($F1017="Activo",9,IF($F1017="Cese",1,0))</f>
        <v>0</v>
      </c>
      <c r="R1017" s="19" t="n">
        <f aca="false">G1017*Q1017</f>
        <v>0</v>
      </c>
      <c r="S1017" s="19" t="n">
        <f aca="false">IF($F1017="Activo",SUMIFS(I1017:I1025,$D1017:$D1025,"&lt;="&amp;Trabajadores!$N$90)+IF(PROY_BON="Sí",SUMIFS(J1017:J1025,$D1017:$D1025,"&lt;="&amp;Trabajadores!$N$90),0),IF($F1017="Cese",I1017+IF(PROY_BON="Sí",J1017,0),0))</f>
        <v>0</v>
      </c>
      <c r="T1017" s="19" t="n">
        <f aca="false">IF(OR($F1017&lt;&gt;"Activo",Trabajadores!$I$90="No"),0,IF(I1020=0,H1017*(1+IF(PROY_BON="Sí",Trabajadores!$P$90,0))*Trabajadores!$R$90/6*(Trabajadores!$N$90&gt;=7),0)+IF(I1025=0,H1017*(1+IF(PROY_BON="Sí",Trabajadores!$P$90,0))*Trabajadores!$S$90/6*(Trabajadores!$N$90&gt;=12),0))</f>
        <v>0</v>
      </c>
      <c r="U1017" s="19" t="n">
        <f aca="false">IF($F1017="Activo",IF(Trabajadores!$J$90="Sí",L1017*9,L1017),IF($F1017="Cese",L1017,0))</f>
        <v>0</v>
      </c>
      <c r="V1017" s="19" t="n">
        <f aca="false">IF(OR($F1017="Activo",$F1017="Cese"),M1017,0)</f>
        <v>0</v>
      </c>
      <c r="W1017" s="19" t="n">
        <f aca="false">IF(OR($F1017="Activo",$F1017="Cese"),SUM(P1014:P1016),0)</f>
        <v>0</v>
      </c>
      <c r="X1017" s="36" t="n">
        <f aca="false">IF(OR($F1017="Activo",$F1017="Cese"),R1017+S1017+T1017+U1017+V1017+W1017,0)</f>
        <v>0</v>
      </c>
      <c r="Y1017" s="19" t="n">
        <f aca="false">IF(OR($F1017="Activo",$F1017="Cese"),DED_FIJA,0)</f>
        <v>0</v>
      </c>
      <c r="Z1017" s="36" t="n">
        <f aca="false">MAX(0,X1017-Y1017)</f>
        <v>0</v>
      </c>
      <c r="AA1017" s="19" t="n">
        <f aca="false">IF(Z1017=0,0,MAX(0,MIN(Z1017,Parámetros!$G$19)-Parámetros!$F$19)*Parámetros!$E$19)</f>
        <v>0</v>
      </c>
      <c r="AB1017" s="19" t="n">
        <f aca="false">IF(Z1017=0,0,MAX(0,MIN(Z1017,Parámetros!$G$20)-Parámetros!$F$20)*Parámetros!$E$20)</f>
        <v>0</v>
      </c>
      <c r="AC1017" s="19" t="n">
        <f aca="false">IF(Z1017=0,0,MAX(0,MIN(Z1017,Parámetros!$G$21)-Parámetros!$F$21)*Parámetros!$E$21)</f>
        <v>0</v>
      </c>
      <c r="AD1017" s="19" t="n">
        <f aca="false">IF(Z1017=0,0,MAX(0,MIN(Z1017,Parámetros!$G$22)-Parámetros!$F$22)*Parámetros!$E$22)</f>
        <v>0</v>
      </c>
      <c r="AE1017" s="19" t="n">
        <f aca="false">IF(Z1017=0,0,MAX(0,MIN(Z1017,Parámetros!$G$23)-Parámetros!$F$23)*Parámetros!$E$23)</f>
        <v>0</v>
      </c>
      <c r="AF1017" s="36" t="n">
        <f aca="false">SUM(AA1017:AE1017)</f>
        <v>0</v>
      </c>
      <c r="AG1017" s="45" t="str">
        <f aca="false">IF(AM1017&lt;=0,"-",INDEX(TR_TASA,MATCH(AM1017,TR_DESDE,1)))</f>
        <v>-</v>
      </c>
      <c r="AH1017" s="44" t="n">
        <f aca="false">IF($F1017="Cese",1,IF($F1017="Activo",INDEX(DIV_N,4),0))</f>
        <v>0</v>
      </c>
      <c r="AI1017" s="44" t="n">
        <f aca="false">IF($F1017="Cese",3,IF($F1017="Activo",INDEX(DIV_HASTA,4),0))</f>
        <v>0</v>
      </c>
      <c r="AJ1017" s="19" t="n">
        <f aca="false">IF(OR($F1017="Activo",$F1017="Cese"),SUMIFS(AV1014:AV1016,D1014:D1016,"&lt;="&amp;AI1017),0)</f>
        <v>0</v>
      </c>
      <c r="AK1017" s="19" t="n">
        <f aca="false">IF(OR($F1017="Activo",$F1017="Cese"),MAX(0,(AF1017-AJ1017)/AH1017),0)</f>
        <v>0</v>
      </c>
      <c r="AL1017" s="19" t="n">
        <f aca="false">IF(OR($F1017="Activo",$F1017="Cese"),K1017+IF(PROY_BON="Sí",0,J1017),0)</f>
        <v>0</v>
      </c>
      <c r="AM1017" s="19" t="n">
        <f aca="false">IF(AL1017&gt;0,MAX(0,X1017+AL1017-Y1017),Z1017)</f>
        <v>0</v>
      </c>
      <c r="AN1017" s="19" t="n">
        <f aca="false">SUMPRODUCT((AM1017&gt;TR_DESDE)*(AM1017-TR_DESDE)*TR_INC)</f>
        <v>0</v>
      </c>
      <c r="AO1017" s="19" t="n">
        <f aca="false">IF(AL1017&gt;0,MAX(0,AN1017-IF($F1017="Cese",MAX(AF1017,AJ1017),AF1017)),0)</f>
        <v>0</v>
      </c>
      <c r="AP1017" s="46" t="n">
        <f aca="false">IF(OR($F1017="Activo",$F1017="Cese"),ROUND(AK1017+AO1017,2),0)</f>
        <v>0</v>
      </c>
      <c r="AQ1017" s="19" t="n">
        <f aca="false">IF($F1017="Cese",MAX(0,AJ1017-AN1017),0)</f>
        <v>0</v>
      </c>
      <c r="AR1017" s="19" t="str">
        <f aca="false">IF($B1017="","",IF(COUNTIFS(RP_COD,$B1017,'Retenciones Planilla'!$F$6:$F$105,"&lt;&gt;")=0,"",SUMIFS('Retenciones Planilla'!$F$6:$F$105,RP_COD,$B1017)))</f>
        <v/>
      </c>
      <c r="AS1017" s="19" t="str">
        <f aca="false">IF(AR1017="","",AR1017-AP1017)</f>
        <v/>
      </c>
      <c r="AT1017" s="23" t="str">
        <f aca="false">IF($B1017="","",IF(NOT(OR($F1017="Activo",$F1017="Cese")),IF(N(AR1017)=0,"—","Revisar: sin vínculo"),IF(AR1017="",IF(AP1017=0,"No corresponde","Sin dato planilla"),IF(ABS(AS1017)&lt;=TOL,"OK",IF(AS1017&gt;0,"Retuvo de más","Retuvo de menos")))))</f>
        <v/>
      </c>
      <c r="AU1017" s="19" t="n">
        <f aca="false">IF(AND(BASE_RET="Planilla (si existe)",AR1017&lt;&gt;""),AR1017,AP1017)</f>
        <v>0</v>
      </c>
      <c r="AV1017" s="19" t="n">
        <f aca="false">AU1017+N1017</f>
        <v>0</v>
      </c>
    </row>
    <row r="1018" customFormat="false" ht="15" hidden="false" customHeight="false" outlineLevel="0" collapsed="false">
      <c r="A1018" s="43" t="n">
        <v>85</v>
      </c>
      <c r="B1018" s="35" t="str">
        <f aca="false">IF(Trabajadores!$B$90="","",Trabajadores!$B$90)</f>
        <v/>
      </c>
      <c r="C1018" s="35" t="str">
        <f aca="false">IF($B1018="","",Trabajadores!$D$90)</f>
        <v/>
      </c>
      <c r="D1018" s="43" t="n">
        <v>5</v>
      </c>
      <c r="E1018" s="23" t="s">
        <v>302</v>
      </c>
      <c r="F1018" s="23" t="str">
        <f aca="false">IF($B1018="","",IF(OR(5&lt;Trabajadores!$M$90,5&gt;Trabajadores!$N$90),"No vinculado",IF(AND(5=Trabajadores!$N$90,Trabajadores!$O$90="Sí"),"Cese","Activo")))</f>
        <v/>
      </c>
      <c r="G1018" s="19" t="n">
        <f aca="false">IF($B1018="",0,SUMIFS(Ingresos!$S$6:$S$1505,ING_COD,$B1018,ING_CLASE,"ORD"))</f>
        <v>0</v>
      </c>
      <c r="H1018" s="19" t="n">
        <f aca="false">IF($B1018="",0,SUMIFS(Ingresos!$S$6:$S$1505,ING_COD,$B1018,ING_CLASE,"ORD",ING_COMP,"Sí"))</f>
        <v>0</v>
      </c>
      <c r="I1018" s="19" t="n">
        <f aca="false">IF($B1018="",0,SUMIFS(Ingresos!$S$6:$S$1505,ING_COD,$B1018,ING_CLASE,"GRA"))</f>
        <v>0</v>
      </c>
      <c r="J1018" s="19" t="n">
        <f aca="false">IF($B1018="",0,SUMIFS(Ingresos!$S$6:$S$1505,ING_COD,$B1018,ING_CLASE,"BON"))</f>
        <v>0</v>
      </c>
      <c r="K1018" s="19" t="n">
        <f aca="false">IF($B1018="",0,SUMIFS(Ingresos!$S$6:$S$1505,ING_COD,$B1018,ING_CLASE,"EXT"))</f>
        <v>0</v>
      </c>
      <c r="L1018" s="19" t="n">
        <f aca="false">IF($B1018="",0,SUMIFS(Ingresos!$S$6:$S$1505,ING_COD,$B1018,ING_CLASE,"OTO"))</f>
        <v>0</v>
      </c>
      <c r="M1018" s="19" t="n">
        <f aca="false">IF($B1018="",0,SUMIFS(Ingresos!$S$6:$S$1505,ING_COD,$B1018,ING_CLASE,"OTX"))</f>
        <v>0</v>
      </c>
      <c r="N1018" s="19" t="n">
        <f aca="false">IF($B1018="",0,SUMIFS(Ingresos!$S$6:$S$1505,ING_COD,$B1018,ING_CLASE,"RETO"))</f>
        <v>0</v>
      </c>
      <c r="O1018" s="19" t="n">
        <f aca="false">IF($B1018="",0,SUMIFS(Ingresos!$S$6:$S$1505,ING_COD,$B1018,ING_CLASE,"INA"))</f>
        <v>0</v>
      </c>
      <c r="P1018" s="19" t="n">
        <f aca="false">G1018+I1018+J1018+K1018+L1018+M1018</f>
        <v>0</v>
      </c>
      <c r="Q1018" s="44" t="n">
        <f aca="false">IF($F1018="Activo",8,IF($F1018="Cese",1,0))</f>
        <v>0</v>
      </c>
      <c r="R1018" s="19" t="n">
        <f aca="false">G1018*Q1018</f>
        <v>0</v>
      </c>
      <c r="S1018" s="19" t="n">
        <f aca="false">IF($F1018="Activo",SUMIFS(I1018:I1025,$D1018:$D1025,"&lt;="&amp;Trabajadores!$N$90)+IF(PROY_BON="Sí",SUMIFS(J1018:J1025,$D1018:$D1025,"&lt;="&amp;Trabajadores!$N$90),0),IF($F1018="Cese",I1018+IF(PROY_BON="Sí",J1018,0),0))</f>
        <v>0</v>
      </c>
      <c r="T1018" s="19" t="n">
        <f aca="false">IF(OR($F1018&lt;&gt;"Activo",Trabajadores!$I$90="No"),0,IF(I1020=0,H1018*(1+IF(PROY_BON="Sí",Trabajadores!$P$90,0))*Trabajadores!$R$90/6*(Trabajadores!$N$90&gt;=7),0)+IF(I1025=0,H1018*(1+IF(PROY_BON="Sí",Trabajadores!$P$90,0))*Trabajadores!$S$90/6*(Trabajadores!$N$90&gt;=12),0))</f>
        <v>0</v>
      </c>
      <c r="U1018" s="19" t="n">
        <f aca="false">IF($F1018="Activo",IF(Trabajadores!$J$90="Sí",L1018*8,L1018),IF($F1018="Cese",L1018,0))</f>
        <v>0</v>
      </c>
      <c r="V1018" s="19" t="n">
        <f aca="false">IF(OR($F1018="Activo",$F1018="Cese"),M1018,0)</f>
        <v>0</v>
      </c>
      <c r="W1018" s="19" t="n">
        <f aca="false">IF(OR($F1018="Activo",$F1018="Cese"),SUM(P1014:P1017),0)</f>
        <v>0</v>
      </c>
      <c r="X1018" s="36" t="n">
        <f aca="false">IF(OR($F1018="Activo",$F1018="Cese"),R1018+S1018+T1018+U1018+V1018+W1018,0)</f>
        <v>0</v>
      </c>
      <c r="Y1018" s="19" t="n">
        <f aca="false">IF(OR($F1018="Activo",$F1018="Cese"),DED_FIJA,0)</f>
        <v>0</v>
      </c>
      <c r="Z1018" s="36" t="n">
        <f aca="false">MAX(0,X1018-Y1018)</f>
        <v>0</v>
      </c>
      <c r="AA1018" s="19" t="n">
        <f aca="false">IF(Z1018=0,0,MAX(0,MIN(Z1018,Parámetros!$G$19)-Parámetros!$F$19)*Parámetros!$E$19)</f>
        <v>0</v>
      </c>
      <c r="AB1018" s="19" t="n">
        <f aca="false">IF(Z1018=0,0,MAX(0,MIN(Z1018,Parámetros!$G$20)-Parámetros!$F$20)*Parámetros!$E$20)</f>
        <v>0</v>
      </c>
      <c r="AC1018" s="19" t="n">
        <f aca="false">IF(Z1018=0,0,MAX(0,MIN(Z1018,Parámetros!$G$21)-Parámetros!$F$21)*Parámetros!$E$21)</f>
        <v>0</v>
      </c>
      <c r="AD1018" s="19" t="n">
        <f aca="false">IF(Z1018=0,0,MAX(0,MIN(Z1018,Parámetros!$G$22)-Parámetros!$F$22)*Parámetros!$E$22)</f>
        <v>0</v>
      </c>
      <c r="AE1018" s="19" t="n">
        <f aca="false">IF(Z1018=0,0,MAX(0,MIN(Z1018,Parámetros!$G$23)-Parámetros!$F$23)*Parámetros!$E$23)</f>
        <v>0</v>
      </c>
      <c r="AF1018" s="36" t="n">
        <f aca="false">SUM(AA1018:AE1018)</f>
        <v>0</v>
      </c>
      <c r="AG1018" s="45" t="str">
        <f aca="false">IF(AM1018&lt;=0,"-",INDEX(TR_TASA,MATCH(AM1018,TR_DESDE,1)))</f>
        <v>-</v>
      </c>
      <c r="AH1018" s="44" t="n">
        <f aca="false">IF($F1018="Cese",1,IF($F1018="Activo",INDEX(DIV_N,5),0))</f>
        <v>0</v>
      </c>
      <c r="AI1018" s="44" t="n">
        <f aca="false">IF($F1018="Cese",4,IF($F1018="Activo",INDEX(DIV_HASTA,5),0))</f>
        <v>0</v>
      </c>
      <c r="AJ1018" s="19" t="n">
        <f aca="false">IF(OR($F1018="Activo",$F1018="Cese"),SUMIFS(AV1014:AV1017,D1014:D1017,"&lt;="&amp;AI1018),0)</f>
        <v>0</v>
      </c>
      <c r="AK1018" s="19" t="n">
        <f aca="false">IF(OR($F1018="Activo",$F1018="Cese"),MAX(0,(AF1018-AJ1018)/AH1018),0)</f>
        <v>0</v>
      </c>
      <c r="AL1018" s="19" t="n">
        <f aca="false">IF(OR($F1018="Activo",$F1018="Cese"),K1018+IF(PROY_BON="Sí",0,J1018),0)</f>
        <v>0</v>
      </c>
      <c r="AM1018" s="19" t="n">
        <f aca="false">IF(AL1018&gt;0,MAX(0,X1018+AL1018-Y1018),Z1018)</f>
        <v>0</v>
      </c>
      <c r="AN1018" s="19" t="n">
        <f aca="false">SUMPRODUCT((AM1018&gt;TR_DESDE)*(AM1018-TR_DESDE)*TR_INC)</f>
        <v>0</v>
      </c>
      <c r="AO1018" s="19" t="n">
        <f aca="false">IF(AL1018&gt;0,MAX(0,AN1018-IF($F1018="Cese",MAX(AF1018,AJ1018),AF1018)),0)</f>
        <v>0</v>
      </c>
      <c r="AP1018" s="46" t="n">
        <f aca="false">IF(OR($F1018="Activo",$F1018="Cese"),ROUND(AK1018+AO1018,2),0)</f>
        <v>0</v>
      </c>
      <c r="AQ1018" s="19" t="n">
        <f aca="false">IF($F1018="Cese",MAX(0,AJ1018-AN1018),0)</f>
        <v>0</v>
      </c>
      <c r="AR1018" s="19" t="str">
        <f aca="false">IF($B1018="","",IF(COUNTIFS(RP_COD,$B1018,'Retenciones Planilla'!$G$6:$G$105,"&lt;&gt;")=0,"",SUMIFS('Retenciones Planilla'!$G$6:$G$105,RP_COD,$B1018)))</f>
        <v/>
      </c>
      <c r="AS1018" s="19" t="str">
        <f aca="false">IF(AR1018="","",AR1018-AP1018)</f>
        <v/>
      </c>
      <c r="AT1018" s="23" t="str">
        <f aca="false">IF($B1018="","",IF(NOT(OR($F1018="Activo",$F1018="Cese")),IF(N(AR1018)=0,"—","Revisar: sin vínculo"),IF(AR1018="",IF(AP1018=0,"No corresponde","Sin dato planilla"),IF(ABS(AS1018)&lt;=TOL,"OK",IF(AS1018&gt;0,"Retuvo de más","Retuvo de menos")))))</f>
        <v/>
      </c>
      <c r="AU1018" s="19" t="n">
        <f aca="false">IF(AND(BASE_RET="Planilla (si existe)",AR1018&lt;&gt;""),AR1018,AP1018)</f>
        <v>0</v>
      </c>
      <c r="AV1018" s="19" t="n">
        <f aca="false">AU1018+N1018</f>
        <v>0</v>
      </c>
    </row>
    <row r="1019" customFormat="false" ht="15" hidden="false" customHeight="false" outlineLevel="0" collapsed="false">
      <c r="A1019" s="43" t="n">
        <v>85</v>
      </c>
      <c r="B1019" s="35" t="str">
        <f aca="false">IF(Trabajadores!$B$90="","",Trabajadores!$B$90)</f>
        <v/>
      </c>
      <c r="C1019" s="35" t="str">
        <f aca="false">IF($B1019="","",Trabajadores!$D$90)</f>
        <v/>
      </c>
      <c r="D1019" s="43" t="n">
        <v>6</v>
      </c>
      <c r="E1019" s="23" t="s">
        <v>303</v>
      </c>
      <c r="F1019" s="23" t="str">
        <f aca="false">IF($B1019="","",IF(OR(6&lt;Trabajadores!$M$90,6&gt;Trabajadores!$N$90),"No vinculado",IF(AND(6=Trabajadores!$N$90,Trabajadores!$O$90="Sí"),"Cese","Activo")))</f>
        <v/>
      </c>
      <c r="G1019" s="19" t="n">
        <f aca="false">IF($B1019="",0,SUMIFS(Ingresos!$T$6:$T$1505,ING_COD,$B1019,ING_CLASE,"ORD"))</f>
        <v>0</v>
      </c>
      <c r="H1019" s="19" t="n">
        <f aca="false">IF($B1019="",0,SUMIFS(Ingresos!$T$6:$T$1505,ING_COD,$B1019,ING_CLASE,"ORD",ING_COMP,"Sí"))</f>
        <v>0</v>
      </c>
      <c r="I1019" s="19" t="n">
        <f aca="false">IF($B1019="",0,SUMIFS(Ingresos!$T$6:$T$1505,ING_COD,$B1019,ING_CLASE,"GRA"))</f>
        <v>0</v>
      </c>
      <c r="J1019" s="19" t="n">
        <f aca="false">IF($B1019="",0,SUMIFS(Ingresos!$T$6:$T$1505,ING_COD,$B1019,ING_CLASE,"BON"))</f>
        <v>0</v>
      </c>
      <c r="K1019" s="19" t="n">
        <f aca="false">IF($B1019="",0,SUMIFS(Ingresos!$T$6:$T$1505,ING_COD,$B1019,ING_CLASE,"EXT"))</f>
        <v>0</v>
      </c>
      <c r="L1019" s="19" t="n">
        <f aca="false">IF($B1019="",0,SUMIFS(Ingresos!$T$6:$T$1505,ING_COD,$B1019,ING_CLASE,"OTO"))</f>
        <v>0</v>
      </c>
      <c r="M1019" s="19" t="n">
        <f aca="false">IF($B1019="",0,SUMIFS(Ingresos!$T$6:$T$1505,ING_COD,$B1019,ING_CLASE,"OTX"))</f>
        <v>0</v>
      </c>
      <c r="N1019" s="19" t="n">
        <f aca="false">IF($B1019="",0,SUMIFS(Ingresos!$T$6:$T$1505,ING_COD,$B1019,ING_CLASE,"RETO"))</f>
        <v>0</v>
      </c>
      <c r="O1019" s="19" t="n">
        <f aca="false">IF($B1019="",0,SUMIFS(Ingresos!$T$6:$T$1505,ING_COD,$B1019,ING_CLASE,"INA"))</f>
        <v>0</v>
      </c>
      <c r="P1019" s="19" t="n">
        <f aca="false">G1019+I1019+J1019+K1019+L1019+M1019</f>
        <v>0</v>
      </c>
      <c r="Q1019" s="44" t="n">
        <f aca="false">IF($F1019="Activo",7,IF($F1019="Cese",1,0))</f>
        <v>0</v>
      </c>
      <c r="R1019" s="19" t="n">
        <f aca="false">G1019*Q1019</f>
        <v>0</v>
      </c>
      <c r="S1019" s="19" t="n">
        <f aca="false">IF($F1019="Activo",SUMIFS(I1019:I1025,$D1019:$D1025,"&lt;="&amp;Trabajadores!$N$90)+IF(PROY_BON="Sí",SUMIFS(J1019:J1025,$D1019:$D1025,"&lt;="&amp;Trabajadores!$N$90),0),IF($F1019="Cese",I1019+IF(PROY_BON="Sí",J1019,0),0))</f>
        <v>0</v>
      </c>
      <c r="T1019" s="19" t="n">
        <f aca="false">IF(OR($F1019&lt;&gt;"Activo",Trabajadores!$I$90="No"),0,IF(I1020=0,H1019*(1+IF(PROY_BON="Sí",Trabajadores!$P$90,0))*Trabajadores!$R$90/6*(Trabajadores!$N$90&gt;=7),0)+IF(I1025=0,H1019*(1+IF(PROY_BON="Sí",Trabajadores!$P$90,0))*Trabajadores!$S$90/6*(Trabajadores!$N$90&gt;=12),0))</f>
        <v>0</v>
      </c>
      <c r="U1019" s="19" t="n">
        <f aca="false">IF($F1019="Activo",IF(Trabajadores!$J$90="Sí",L1019*7,L1019),IF($F1019="Cese",L1019,0))</f>
        <v>0</v>
      </c>
      <c r="V1019" s="19" t="n">
        <f aca="false">IF(OR($F1019="Activo",$F1019="Cese"),M1019,0)</f>
        <v>0</v>
      </c>
      <c r="W1019" s="19" t="n">
        <f aca="false">IF(OR($F1019="Activo",$F1019="Cese"),SUM(P1014:P1018),0)</f>
        <v>0</v>
      </c>
      <c r="X1019" s="36" t="n">
        <f aca="false">IF(OR($F1019="Activo",$F1019="Cese"),R1019+S1019+T1019+U1019+V1019+W1019,0)</f>
        <v>0</v>
      </c>
      <c r="Y1019" s="19" t="n">
        <f aca="false">IF(OR($F1019="Activo",$F1019="Cese"),DED_FIJA,0)</f>
        <v>0</v>
      </c>
      <c r="Z1019" s="36" t="n">
        <f aca="false">MAX(0,X1019-Y1019)</f>
        <v>0</v>
      </c>
      <c r="AA1019" s="19" t="n">
        <f aca="false">IF(Z1019=0,0,MAX(0,MIN(Z1019,Parámetros!$G$19)-Parámetros!$F$19)*Parámetros!$E$19)</f>
        <v>0</v>
      </c>
      <c r="AB1019" s="19" t="n">
        <f aca="false">IF(Z1019=0,0,MAX(0,MIN(Z1019,Parámetros!$G$20)-Parámetros!$F$20)*Parámetros!$E$20)</f>
        <v>0</v>
      </c>
      <c r="AC1019" s="19" t="n">
        <f aca="false">IF(Z1019=0,0,MAX(0,MIN(Z1019,Parámetros!$G$21)-Parámetros!$F$21)*Parámetros!$E$21)</f>
        <v>0</v>
      </c>
      <c r="AD1019" s="19" t="n">
        <f aca="false">IF(Z1019=0,0,MAX(0,MIN(Z1019,Parámetros!$G$22)-Parámetros!$F$22)*Parámetros!$E$22)</f>
        <v>0</v>
      </c>
      <c r="AE1019" s="19" t="n">
        <f aca="false">IF(Z1019=0,0,MAX(0,MIN(Z1019,Parámetros!$G$23)-Parámetros!$F$23)*Parámetros!$E$23)</f>
        <v>0</v>
      </c>
      <c r="AF1019" s="36" t="n">
        <f aca="false">SUM(AA1019:AE1019)</f>
        <v>0</v>
      </c>
      <c r="AG1019" s="45" t="str">
        <f aca="false">IF(AM1019&lt;=0,"-",INDEX(TR_TASA,MATCH(AM1019,TR_DESDE,1)))</f>
        <v>-</v>
      </c>
      <c r="AH1019" s="44" t="n">
        <f aca="false">IF($F1019="Cese",1,IF($F1019="Activo",INDEX(DIV_N,6),0))</f>
        <v>0</v>
      </c>
      <c r="AI1019" s="44" t="n">
        <f aca="false">IF($F1019="Cese",5,IF($F1019="Activo",INDEX(DIV_HASTA,6),0))</f>
        <v>0</v>
      </c>
      <c r="AJ1019" s="19" t="n">
        <f aca="false">IF(OR($F1019="Activo",$F1019="Cese"),SUMIFS(AV1014:AV1018,D1014:D1018,"&lt;="&amp;AI1019),0)</f>
        <v>0</v>
      </c>
      <c r="AK1019" s="19" t="n">
        <f aca="false">IF(OR($F1019="Activo",$F1019="Cese"),MAX(0,(AF1019-AJ1019)/AH1019),0)</f>
        <v>0</v>
      </c>
      <c r="AL1019" s="19" t="n">
        <f aca="false">IF(OR($F1019="Activo",$F1019="Cese"),K1019+IF(PROY_BON="Sí",0,J1019),0)</f>
        <v>0</v>
      </c>
      <c r="AM1019" s="19" t="n">
        <f aca="false">IF(AL1019&gt;0,MAX(0,X1019+AL1019-Y1019),Z1019)</f>
        <v>0</v>
      </c>
      <c r="AN1019" s="19" t="n">
        <f aca="false">SUMPRODUCT((AM1019&gt;TR_DESDE)*(AM1019-TR_DESDE)*TR_INC)</f>
        <v>0</v>
      </c>
      <c r="AO1019" s="19" t="n">
        <f aca="false">IF(AL1019&gt;0,MAX(0,AN1019-IF($F1019="Cese",MAX(AF1019,AJ1019),AF1019)),0)</f>
        <v>0</v>
      </c>
      <c r="AP1019" s="46" t="n">
        <f aca="false">IF(OR($F1019="Activo",$F1019="Cese"),ROUND(AK1019+AO1019,2),0)</f>
        <v>0</v>
      </c>
      <c r="AQ1019" s="19" t="n">
        <f aca="false">IF($F1019="Cese",MAX(0,AJ1019-AN1019),0)</f>
        <v>0</v>
      </c>
      <c r="AR1019" s="19" t="str">
        <f aca="false">IF($B1019="","",IF(COUNTIFS(RP_COD,$B1019,'Retenciones Planilla'!$H$6:$H$105,"&lt;&gt;")=0,"",SUMIFS('Retenciones Planilla'!$H$6:$H$105,RP_COD,$B1019)))</f>
        <v/>
      </c>
      <c r="AS1019" s="19" t="str">
        <f aca="false">IF(AR1019="","",AR1019-AP1019)</f>
        <v/>
      </c>
      <c r="AT1019" s="23" t="str">
        <f aca="false">IF($B1019="","",IF(NOT(OR($F1019="Activo",$F1019="Cese")),IF(N(AR1019)=0,"—","Revisar: sin vínculo"),IF(AR1019="",IF(AP1019=0,"No corresponde","Sin dato planilla"),IF(ABS(AS1019)&lt;=TOL,"OK",IF(AS1019&gt;0,"Retuvo de más","Retuvo de menos")))))</f>
        <v/>
      </c>
      <c r="AU1019" s="19" t="n">
        <f aca="false">IF(AND(BASE_RET="Planilla (si existe)",AR1019&lt;&gt;""),AR1019,AP1019)</f>
        <v>0</v>
      </c>
      <c r="AV1019" s="19" t="n">
        <f aca="false">AU1019+N1019</f>
        <v>0</v>
      </c>
    </row>
    <row r="1020" customFormat="false" ht="15" hidden="false" customHeight="false" outlineLevel="0" collapsed="false">
      <c r="A1020" s="43" t="n">
        <v>85</v>
      </c>
      <c r="B1020" s="35" t="str">
        <f aca="false">IF(Trabajadores!$B$90="","",Trabajadores!$B$90)</f>
        <v/>
      </c>
      <c r="C1020" s="35" t="str">
        <f aca="false">IF($B1020="","",Trabajadores!$D$90)</f>
        <v/>
      </c>
      <c r="D1020" s="43" t="n">
        <v>7</v>
      </c>
      <c r="E1020" s="23" t="s">
        <v>304</v>
      </c>
      <c r="F1020" s="23" t="str">
        <f aca="false">IF($B1020="","",IF(OR(7&lt;Trabajadores!$M$90,7&gt;Trabajadores!$N$90),"No vinculado",IF(AND(7=Trabajadores!$N$90,Trabajadores!$O$90="Sí"),"Cese","Activo")))</f>
        <v/>
      </c>
      <c r="G1020" s="19" t="n">
        <f aca="false">IF($B1020="",0,SUMIFS(Ingresos!$U$6:$U$1505,ING_COD,$B1020,ING_CLASE,"ORD"))</f>
        <v>0</v>
      </c>
      <c r="H1020" s="19" t="n">
        <f aca="false">IF($B1020="",0,SUMIFS(Ingresos!$U$6:$U$1505,ING_COD,$B1020,ING_CLASE,"ORD",ING_COMP,"Sí"))</f>
        <v>0</v>
      </c>
      <c r="I1020" s="19" t="n">
        <f aca="false">IF($B1020="",0,SUMIFS(Ingresos!$U$6:$U$1505,ING_COD,$B1020,ING_CLASE,"GRA"))</f>
        <v>0</v>
      </c>
      <c r="J1020" s="19" t="n">
        <f aca="false">IF($B1020="",0,SUMIFS(Ingresos!$U$6:$U$1505,ING_COD,$B1020,ING_CLASE,"BON"))</f>
        <v>0</v>
      </c>
      <c r="K1020" s="19" t="n">
        <f aca="false">IF($B1020="",0,SUMIFS(Ingresos!$U$6:$U$1505,ING_COD,$B1020,ING_CLASE,"EXT"))</f>
        <v>0</v>
      </c>
      <c r="L1020" s="19" t="n">
        <f aca="false">IF($B1020="",0,SUMIFS(Ingresos!$U$6:$U$1505,ING_COD,$B1020,ING_CLASE,"OTO"))</f>
        <v>0</v>
      </c>
      <c r="M1020" s="19" t="n">
        <f aca="false">IF($B1020="",0,SUMIFS(Ingresos!$U$6:$U$1505,ING_COD,$B1020,ING_CLASE,"OTX"))</f>
        <v>0</v>
      </c>
      <c r="N1020" s="19" t="n">
        <f aca="false">IF($B1020="",0,SUMIFS(Ingresos!$U$6:$U$1505,ING_COD,$B1020,ING_CLASE,"RETO"))</f>
        <v>0</v>
      </c>
      <c r="O1020" s="19" t="n">
        <f aca="false">IF($B1020="",0,SUMIFS(Ingresos!$U$6:$U$1505,ING_COD,$B1020,ING_CLASE,"INA"))</f>
        <v>0</v>
      </c>
      <c r="P1020" s="19" t="n">
        <f aca="false">G1020+I1020+J1020+K1020+L1020+M1020</f>
        <v>0</v>
      </c>
      <c r="Q1020" s="44" t="n">
        <f aca="false">IF($F1020="Activo",6,IF($F1020="Cese",1,0))</f>
        <v>0</v>
      </c>
      <c r="R1020" s="19" t="n">
        <f aca="false">G1020*Q1020</f>
        <v>0</v>
      </c>
      <c r="S1020" s="19" t="n">
        <f aca="false">IF($F1020="Activo",SUMIFS(I1020:I1025,$D1020:$D1025,"&lt;="&amp;Trabajadores!$N$90)+IF(PROY_BON="Sí",SUMIFS(J1020:J1025,$D1020:$D1025,"&lt;="&amp;Trabajadores!$N$90),0),IF($F1020="Cese",I1020+IF(PROY_BON="Sí",J1020,0),0))</f>
        <v>0</v>
      </c>
      <c r="T1020" s="19" t="n">
        <f aca="false">IF(OR($F1020&lt;&gt;"Activo",Trabajadores!$I$90="No"),0,IF(I1025=0,H1020*(1+IF(PROY_BON="Sí",Trabajadores!$P$90,0))*Trabajadores!$S$90/6*(Trabajadores!$N$90&gt;=12),0))</f>
        <v>0</v>
      </c>
      <c r="U1020" s="19" t="n">
        <f aca="false">IF($F1020="Activo",IF(Trabajadores!$J$90="Sí",L1020*6,L1020),IF($F1020="Cese",L1020,0))</f>
        <v>0</v>
      </c>
      <c r="V1020" s="19" t="n">
        <f aca="false">IF(OR($F1020="Activo",$F1020="Cese"),M1020,0)</f>
        <v>0</v>
      </c>
      <c r="W1020" s="19" t="n">
        <f aca="false">IF(OR($F1020="Activo",$F1020="Cese"),SUM(P1014:P1019),0)</f>
        <v>0</v>
      </c>
      <c r="X1020" s="36" t="n">
        <f aca="false">IF(OR($F1020="Activo",$F1020="Cese"),R1020+S1020+T1020+U1020+V1020+W1020,0)</f>
        <v>0</v>
      </c>
      <c r="Y1020" s="19" t="n">
        <f aca="false">IF(OR($F1020="Activo",$F1020="Cese"),DED_FIJA,0)</f>
        <v>0</v>
      </c>
      <c r="Z1020" s="36" t="n">
        <f aca="false">MAX(0,X1020-Y1020)</f>
        <v>0</v>
      </c>
      <c r="AA1020" s="19" t="n">
        <f aca="false">IF(Z1020=0,0,MAX(0,MIN(Z1020,Parámetros!$G$19)-Parámetros!$F$19)*Parámetros!$E$19)</f>
        <v>0</v>
      </c>
      <c r="AB1020" s="19" t="n">
        <f aca="false">IF(Z1020=0,0,MAX(0,MIN(Z1020,Parámetros!$G$20)-Parámetros!$F$20)*Parámetros!$E$20)</f>
        <v>0</v>
      </c>
      <c r="AC1020" s="19" t="n">
        <f aca="false">IF(Z1020=0,0,MAX(0,MIN(Z1020,Parámetros!$G$21)-Parámetros!$F$21)*Parámetros!$E$21)</f>
        <v>0</v>
      </c>
      <c r="AD1020" s="19" t="n">
        <f aca="false">IF(Z1020=0,0,MAX(0,MIN(Z1020,Parámetros!$G$22)-Parámetros!$F$22)*Parámetros!$E$22)</f>
        <v>0</v>
      </c>
      <c r="AE1020" s="19" t="n">
        <f aca="false">IF(Z1020=0,0,MAX(0,MIN(Z1020,Parámetros!$G$23)-Parámetros!$F$23)*Parámetros!$E$23)</f>
        <v>0</v>
      </c>
      <c r="AF1020" s="36" t="n">
        <f aca="false">SUM(AA1020:AE1020)</f>
        <v>0</v>
      </c>
      <c r="AG1020" s="45" t="str">
        <f aca="false">IF(AM1020&lt;=0,"-",INDEX(TR_TASA,MATCH(AM1020,TR_DESDE,1)))</f>
        <v>-</v>
      </c>
      <c r="AH1020" s="44" t="n">
        <f aca="false">IF($F1020="Cese",1,IF($F1020="Activo",INDEX(DIV_N,7),0))</f>
        <v>0</v>
      </c>
      <c r="AI1020" s="44" t="n">
        <f aca="false">IF($F1020="Cese",6,IF($F1020="Activo",INDEX(DIV_HASTA,7),0))</f>
        <v>0</v>
      </c>
      <c r="AJ1020" s="19" t="n">
        <f aca="false">IF(OR($F1020="Activo",$F1020="Cese"),SUMIFS(AV1014:AV1019,D1014:D1019,"&lt;="&amp;AI1020),0)</f>
        <v>0</v>
      </c>
      <c r="AK1020" s="19" t="n">
        <f aca="false">IF(OR($F1020="Activo",$F1020="Cese"),MAX(0,(AF1020-AJ1020)/AH1020),0)</f>
        <v>0</v>
      </c>
      <c r="AL1020" s="19" t="n">
        <f aca="false">IF(OR($F1020="Activo",$F1020="Cese"),K1020+IF(PROY_BON="Sí",0,J1020),0)</f>
        <v>0</v>
      </c>
      <c r="AM1020" s="19" t="n">
        <f aca="false">IF(AL1020&gt;0,MAX(0,X1020+AL1020-Y1020),Z1020)</f>
        <v>0</v>
      </c>
      <c r="AN1020" s="19" t="n">
        <f aca="false">SUMPRODUCT((AM1020&gt;TR_DESDE)*(AM1020-TR_DESDE)*TR_INC)</f>
        <v>0</v>
      </c>
      <c r="AO1020" s="19" t="n">
        <f aca="false">IF(AL1020&gt;0,MAX(0,AN1020-IF($F1020="Cese",MAX(AF1020,AJ1020),AF1020)),0)</f>
        <v>0</v>
      </c>
      <c r="AP1020" s="46" t="n">
        <f aca="false">IF(OR($F1020="Activo",$F1020="Cese"),ROUND(AK1020+AO1020,2),0)</f>
        <v>0</v>
      </c>
      <c r="AQ1020" s="19" t="n">
        <f aca="false">IF($F1020="Cese",MAX(0,AJ1020-AN1020),0)</f>
        <v>0</v>
      </c>
      <c r="AR1020" s="19" t="str">
        <f aca="false">IF($B1020="","",IF(COUNTIFS(RP_COD,$B1020,'Retenciones Planilla'!$I$6:$I$105,"&lt;&gt;")=0,"",SUMIFS('Retenciones Planilla'!$I$6:$I$105,RP_COD,$B1020)))</f>
        <v/>
      </c>
      <c r="AS1020" s="19" t="str">
        <f aca="false">IF(AR1020="","",AR1020-AP1020)</f>
        <v/>
      </c>
      <c r="AT1020" s="23" t="str">
        <f aca="false">IF($B1020="","",IF(NOT(OR($F1020="Activo",$F1020="Cese")),IF(N(AR1020)=0,"—","Revisar: sin vínculo"),IF(AR1020="",IF(AP1020=0,"No corresponde","Sin dato planilla"),IF(ABS(AS1020)&lt;=TOL,"OK",IF(AS1020&gt;0,"Retuvo de más","Retuvo de menos")))))</f>
        <v/>
      </c>
      <c r="AU1020" s="19" t="n">
        <f aca="false">IF(AND(BASE_RET="Planilla (si existe)",AR1020&lt;&gt;""),AR1020,AP1020)</f>
        <v>0</v>
      </c>
      <c r="AV1020" s="19" t="n">
        <f aca="false">AU1020+N1020</f>
        <v>0</v>
      </c>
    </row>
    <row r="1021" customFormat="false" ht="15" hidden="false" customHeight="false" outlineLevel="0" collapsed="false">
      <c r="A1021" s="43" t="n">
        <v>85</v>
      </c>
      <c r="B1021" s="35" t="str">
        <f aca="false">IF(Trabajadores!$B$90="","",Trabajadores!$B$90)</f>
        <v/>
      </c>
      <c r="C1021" s="35" t="str">
        <f aca="false">IF($B1021="","",Trabajadores!$D$90)</f>
        <v/>
      </c>
      <c r="D1021" s="43" t="n">
        <v>8</v>
      </c>
      <c r="E1021" s="23" t="s">
        <v>305</v>
      </c>
      <c r="F1021" s="23" t="str">
        <f aca="false">IF($B1021="","",IF(OR(8&lt;Trabajadores!$M$90,8&gt;Trabajadores!$N$90),"No vinculado",IF(AND(8=Trabajadores!$N$90,Trabajadores!$O$90="Sí"),"Cese","Activo")))</f>
        <v/>
      </c>
      <c r="G1021" s="19" t="n">
        <f aca="false">IF($B1021="",0,SUMIFS(Ingresos!$V$6:$V$1505,ING_COD,$B1021,ING_CLASE,"ORD"))</f>
        <v>0</v>
      </c>
      <c r="H1021" s="19" t="n">
        <f aca="false">IF($B1021="",0,SUMIFS(Ingresos!$V$6:$V$1505,ING_COD,$B1021,ING_CLASE,"ORD",ING_COMP,"Sí"))</f>
        <v>0</v>
      </c>
      <c r="I1021" s="19" t="n">
        <f aca="false">IF($B1021="",0,SUMIFS(Ingresos!$V$6:$V$1505,ING_COD,$B1021,ING_CLASE,"GRA"))</f>
        <v>0</v>
      </c>
      <c r="J1021" s="19" t="n">
        <f aca="false">IF($B1021="",0,SUMIFS(Ingresos!$V$6:$V$1505,ING_COD,$B1021,ING_CLASE,"BON"))</f>
        <v>0</v>
      </c>
      <c r="K1021" s="19" t="n">
        <f aca="false">IF($B1021="",0,SUMIFS(Ingresos!$V$6:$V$1505,ING_COD,$B1021,ING_CLASE,"EXT"))</f>
        <v>0</v>
      </c>
      <c r="L1021" s="19" t="n">
        <f aca="false">IF($B1021="",0,SUMIFS(Ingresos!$V$6:$V$1505,ING_COD,$B1021,ING_CLASE,"OTO"))</f>
        <v>0</v>
      </c>
      <c r="M1021" s="19" t="n">
        <f aca="false">IF($B1021="",0,SUMIFS(Ingresos!$V$6:$V$1505,ING_COD,$B1021,ING_CLASE,"OTX"))</f>
        <v>0</v>
      </c>
      <c r="N1021" s="19" t="n">
        <f aca="false">IF($B1021="",0,SUMIFS(Ingresos!$V$6:$V$1505,ING_COD,$B1021,ING_CLASE,"RETO"))</f>
        <v>0</v>
      </c>
      <c r="O1021" s="19" t="n">
        <f aca="false">IF($B1021="",0,SUMIFS(Ingresos!$V$6:$V$1505,ING_COD,$B1021,ING_CLASE,"INA"))</f>
        <v>0</v>
      </c>
      <c r="P1021" s="19" t="n">
        <f aca="false">G1021+I1021+J1021+K1021+L1021+M1021</f>
        <v>0</v>
      </c>
      <c r="Q1021" s="44" t="n">
        <f aca="false">IF($F1021="Activo",5,IF($F1021="Cese",1,0))</f>
        <v>0</v>
      </c>
      <c r="R1021" s="19" t="n">
        <f aca="false">G1021*Q1021</f>
        <v>0</v>
      </c>
      <c r="S1021" s="19" t="n">
        <f aca="false">IF($F1021="Activo",SUMIFS(I1021:I1025,$D1021:$D1025,"&lt;="&amp;Trabajadores!$N$90)+IF(PROY_BON="Sí",SUMIFS(J1021:J1025,$D1021:$D1025,"&lt;="&amp;Trabajadores!$N$90),0),IF($F1021="Cese",I1021+IF(PROY_BON="Sí",J1021,0),0))</f>
        <v>0</v>
      </c>
      <c r="T1021" s="19" t="n">
        <f aca="false">IF(OR($F1021&lt;&gt;"Activo",Trabajadores!$I$90="No"),0,IF(I1025=0,H1021*(1+IF(PROY_BON="Sí",Trabajadores!$P$90,0))*Trabajadores!$S$90/6*(Trabajadores!$N$90&gt;=12),0))</f>
        <v>0</v>
      </c>
      <c r="U1021" s="19" t="n">
        <f aca="false">IF($F1021="Activo",IF(Trabajadores!$J$90="Sí",L1021*5,L1021),IF($F1021="Cese",L1021,0))</f>
        <v>0</v>
      </c>
      <c r="V1021" s="19" t="n">
        <f aca="false">IF(OR($F1021="Activo",$F1021="Cese"),M1021,0)</f>
        <v>0</v>
      </c>
      <c r="W1021" s="19" t="n">
        <f aca="false">IF(OR($F1021="Activo",$F1021="Cese"),SUM(P1014:P1020),0)</f>
        <v>0</v>
      </c>
      <c r="X1021" s="36" t="n">
        <f aca="false">IF(OR($F1021="Activo",$F1021="Cese"),R1021+S1021+T1021+U1021+V1021+W1021,0)</f>
        <v>0</v>
      </c>
      <c r="Y1021" s="19" t="n">
        <f aca="false">IF(OR($F1021="Activo",$F1021="Cese"),DED_FIJA,0)</f>
        <v>0</v>
      </c>
      <c r="Z1021" s="36" t="n">
        <f aca="false">MAX(0,X1021-Y1021)</f>
        <v>0</v>
      </c>
      <c r="AA1021" s="19" t="n">
        <f aca="false">IF(Z1021=0,0,MAX(0,MIN(Z1021,Parámetros!$G$19)-Parámetros!$F$19)*Parámetros!$E$19)</f>
        <v>0</v>
      </c>
      <c r="AB1021" s="19" t="n">
        <f aca="false">IF(Z1021=0,0,MAX(0,MIN(Z1021,Parámetros!$G$20)-Parámetros!$F$20)*Parámetros!$E$20)</f>
        <v>0</v>
      </c>
      <c r="AC1021" s="19" t="n">
        <f aca="false">IF(Z1021=0,0,MAX(0,MIN(Z1021,Parámetros!$G$21)-Parámetros!$F$21)*Parámetros!$E$21)</f>
        <v>0</v>
      </c>
      <c r="AD1021" s="19" t="n">
        <f aca="false">IF(Z1021=0,0,MAX(0,MIN(Z1021,Parámetros!$G$22)-Parámetros!$F$22)*Parámetros!$E$22)</f>
        <v>0</v>
      </c>
      <c r="AE1021" s="19" t="n">
        <f aca="false">IF(Z1021=0,0,MAX(0,MIN(Z1021,Parámetros!$G$23)-Parámetros!$F$23)*Parámetros!$E$23)</f>
        <v>0</v>
      </c>
      <c r="AF1021" s="36" t="n">
        <f aca="false">SUM(AA1021:AE1021)</f>
        <v>0</v>
      </c>
      <c r="AG1021" s="45" t="str">
        <f aca="false">IF(AM1021&lt;=0,"-",INDEX(TR_TASA,MATCH(AM1021,TR_DESDE,1)))</f>
        <v>-</v>
      </c>
      <c r="AH1021" s="44" t="n">
        <f aca="false">IF($F1021="Cese",1,IF($F1021="Activo",INDEX(DIV_N,8),0))</f>
        <v>0</v>
      </c>
      <c r="AI1021" s="44" t="n">
        <f aca="false">IF($F1021="Cese",7,IF($F1021="Activo",INDEX(DIV_HASTA,8),0))</f>
        <v>0</v>
      </c>
      <c r="AJ1021" s="19" t="n">
        <f aca="false">IF(OR($F1021="Activo",$F1021="Cese"),SUMIFS(AV1014:AV1020,D1014:D1020,"&lt;="&amp;AI1021),0)</f>
        <v>0</v>
      </c>
      <c r="AK1021" s="19" t="n">
        <f aca="false">IF(OR($F1021="Activo",$F1021="Cese"),MAX(0,(AF1021-AJ1021)/AH1021),0)</f>
        <v>0</v>
      </c>
      <c r="AL1021" s="19" t="n">
        <f aca="false">IF(OR($F1021="Activo",$F1021="Cese"),K1021+IF(PROY_BON="Sí",0,J1021),0)</f>
        <v>0</v>
      </c>
      <c r="AM1021" s="19" t="n">
        <f aca="false">IF(AL1021&gt;0,MAX(0,X1021+AL1021-Y1021),Z1021)</f>
        <v>0</v>
      </c>
      <c r="AN1021" s="19" t="n">
        <f aca="false">SUMPRODUCT((AM1021&gt;TR_DESDE)*(AM1021-TR_DESDE)*TR_INC)</f>
        <v>0</v>
      </c>
      <c r="AO1021" s="19" t="n">
        <f aca="false">IF(AL1021&gt;0,MAX(0,AN1021-IF($F1021="Cese",MAX(AF1021,AJ1021),AF1021)),0)</f>
        <v>0</v>
      </c>
      <c r="AP1021" s="46" t="n">
        <f aca="false">IF(OR($F1021="Activo",$F1021="Cese"),ROUND(AK1021+AO1021,2),0)</f>
        <v>0</v>
      </c>
      <c r="AQ1021" s="19" t="n">
        <f aca="false">IF($F1021="Cese",MAX(0,AJ1021-AN1021),0)</f>
        <v>0</v>
      </c>
      <c r="AR1021" s="19" t="str">
        <f aca="false">IF($B1021="","",IF(COUNTIFS(RP_COD,$B1021,'Retenciones Planilla'!$J$6:$J$105,"&lt;&gt;")=0,"",SUMIFS('Retenciones Planilla'!$J$6:$J$105,RP_COD,$B1021)))</f>
        <v/>
      </c>
      <c r="AS1021" s="19" t="str">
        <f aca="false">IF(AR1021="","",AR1021-AP1021)</f>
        <v/>
      </c>
      <c r="AT1021" s="23" t="str">
        <f aca="false">IF($B1021="","",IF(NOT(OR($F1021="Activo",$F1021="Cese")),IF(N(AR1021)=0,"—","Revisar: sin vínculo"),IF(AR1021="",IF(AP1021=0,"No corresponde","Sin dato planilla"),IF(ABS(AS1021)&lt;=TOL,"OK",IF(AS1021&gt;0,"Retuvo de más","Retuvo de menos")))))</f>
        <v/>
      </c>
      <c r="AU1021" s="19" t="n">
        <f aca="false">IF(AND(BASE_RET="Planilla (si existe)",AR1021&lt;&gt;""),AR1021,AP1021)</f>
        <v>0</v>
      </c>
      <c r="AV1021" s="19" t="n">
        <f aca="false">AU1021+N1021</f>
        <v>0</v>
      </c>
    </row>
    <row r="1022" customFormat="false" ht="15" hidden="false" customHeight="false" outlineLevel="0" collapsed="false">
      <c r="A1022" s="43" t="n">
        <v>85</v>
      </c>
      <c r="B1022" s="35" t="str">
        <f aca="false">IF(Trabajadores!$B$90="","",Trabajadores!$B$90)</f>
        <v/>
      </c>
      <c r="C1022" s="35" t="str">
        <f aca="false">IF($B1022="","",Trabajadores!$D$90)</f>
        <v/>
      </c>
      <c r="D1022" s="43" t="n">
        <v>9</v>
      </c>
      <c r="E1022" s="23" t="s">
        <v>306</v>
      </c>
      <c r="F1022" s="23" t="str">
        <f aca="false">IF($B1022="","",IF(OR(9&lt;Trabajadores!$M$90,9&gt;Trabajadores!$N$90),"No vinculado",IF(AND(9=Trabajadores!$N$90,Trabajadores!$O$90="Sí"),"Cese","Activo")))</f>
        <v/>
      </c>
      <c r="G1022" s="19" t="n">
        <f aca="false">IF($B1022="",0,SUMIFS(Ingresos!$W$6:$W$1505,ING_COD,$B1022,ING_CLASE,"ORD"))</f>
        <v>0</v>
      </c>
      <c r="H1022" s="19" t="n">
        <f aca="false">IF($B1022="",0,SUMIFS(Ingresos!$W$6:$W$1505,ING_COD,$B1022,ING_CLASE,"ORD",ING_COMP,"Sí"))</f>
        <v>0</v>
      </c>
      <c r="I1022" s="19" t="n">
        <f aca="false">IF($B1022="",0,SUMIFS(Ingresos!$W$6:$W$1505,ING_COD,$B1022,ING_CLASE,"GRA"))</f>
        <v>0</v>
      </c>
      <c r="J1022" s="19" t="n">
        <f aca="false">IF($B1022="",0,SUMIFS(Ingresos!$W$6:$W$1505,ING_COD,$B1022,ING_CLASE,"BON"))</f>
        <v>0</v>
      </c>
      <c r="K1022" s="19" t="n">
        <f aca="false">IF($B1022="",0,SUMIFS(Ingresos!$W$6:$W$1505,ING_COD,$B1022,ING_CLASE,"EXT"))</f>
        <v>0</v>
      </c>
      <c r="L1022" s="19" t="n">
        <f aca="false">IF($B1022="",0,SUMIFS(Ingresos!$W$6:$W$1505,ING_COD,$B1022,ING_CLASE,"OTO"))</f>
        <v>0</v>
      </c>
      <c r="M1022" s="19" t="n">
        <f aca="false">IF($B1022="",0,SUMIFS(Ingresos!$W$6:$W$1505,ING_COD,$B1022,ING_CLASE,"OTX"))</f>
        <v>0</v>
      </c>
      <c r="N1022" s="19" t="n">
        <f aca="false">IF($B1022="",0,SUMIFS(Ingresos!$W$6:$W$1505,ING_COD,$B1022,ING_CLASE,"RETO"))</f>
        <v>0</v>
      </c>
      <c r="O1022" s="19" t="n">
        <f aca="false">IF($B1022="",0,SUMIFS(Ingresos!$W$6:$W$1505,ING_COD,$B1022,ING_CLASE,"INA"))</f>
        <v>0</v>
      </c>
      <c r="P1022" s="19" t="n">
        <f aca="false">G1022+I1022+J1022+K1022+L1022+M1022</f>
        <v>0</v>
      </c>
      <c r="Q1022" s="44" t="n">
        <f aca="false">IF($F1022="Activo",4,IF($F1022="Cese",1,0))</f>
        <v>0</v>
      </c>
      <c r="R1022" s="19" t="n">
        <f aca="false">G1022*Q1022</f>
        <v>0</v>
      </c>
      <c r="S1022" s="19" t="n">
        <f aca="false">IF($F1022="Activo",SUMIFS(I1022:I1025,$D1022:$D1025,"&lt;="&amp;Trabajadores!$N$90)+IF(PROY_BON="Sí",SUMIFS(J1022:J1025,$D1022:$D1025,"&lt;="&amp;Trabajadores!$N$90),0),IF($F1022="Cese",I1022+IF(PROY_BON="Sí",J1022,0),0))</f>
        <v>0</v>
      </c>
      <c r="T1022" s="19" t="n">
        <f aca="false">IF(OR($F1022&lt;&gt;"Activo",Trabajadores!$I$90="No"),0,IF(I1025=0,H1022*(1+IF(PROY_BON="Sí",Trabajadores!$P$90,0))*Trabajadores!$S$90/6*(Trabajadores!$N$90&gt;=12),0))</f>
        <v>0</v>
      </c>
      <c r="U1022" s="19" t="n">
        <f aca="false">IF($F1022="Activo",IF(Trabajadores!$J$90="Sí",L1022*4,L1022),IF($F1022="Cese",L1022,0))</f>
        <v>0</v>
      </c>
      <c r="V1022" s="19" t="n">
        <f aca="false">IF(OR($F1022="Activo",$F1022="Cese"),M1022,0)</f>
        <v>0</v>
      </c>
      <c r="W1022" s="19" t="n">
        <f aca="false">IF(OR($F1022="Activo",$F1022="Cese"),SUM(P1014:P1021),0)</f>
        <v>0</v>
      </c>
      <c r="X1022" s="36" t="n">
        <f aca="false">IF(OR($F1022="Activo",$F1022="Cese"),R1022+S1022+T1022+U1022+V1022+W1022,0)</f>
        <v>0</v>
      </c>
      <c r="Y1022" s="19" t="n">
        <f aca="false">IF(OR($F1022="Activo",$F1022="Cese"),DED_FIJA,0)</f>
        <v>0</v>
      </c>
      <c r="Z1022" s="36" t="n">
        <f aca="false">MAX(0,X1022-Y1022)</f>
        <v>0</v>
      </c>
      <c r="AA1022" s="19" t="n">
        <f aca="false">IF(Z1022=0,0,MAX(0,MIN(Z1022,Parámetros!$G$19)-Parámetros!$F$19)*Parámetros!$E$19)</f>
        <v>0</v>
      </c>
      <c r="AB1022" s="19" t="n">
        <f aca="false">IF(Z1022=0,0,MAX(0,MIN(Z1022,Parámetros!$G$20)-Parámetros!$F$20)*Parámetros!$E$20)</f>
        <v>0</v>
      </c>
      <c r="AC1022" s="19" t="n">
        <f aca="false">IF(Z1022=0,0,MAX(0,MIN(Z1022,Parámetros!$G$21)-Parámetros!$F$21)*Parámetros!$E$21)</f>
        <v>0</v>
      </c>
      <c r="AD1022" s="19" t="n">
        <f aca="false">IF(Z1022=0,0,MAX(0,MIN(Z1022,Parámetros!$G$22)-Parámetros!$F$22)*Parámetros!$E$22)</f>
        <v>0</v>
      </c>
      <c r="AE1022" s="19" t="n">
        <f aca="false">IF(Z1022=0,0,MAX(0,MIN(Z1022,Parámetros!$G$23)-Parámetros!$F$23)*Parámetros!$E$23)</f>
        <v>0</v>
      </c>
      <c r="AF1022" s="36" t="n">
        <f aca="false">SUM(AA1022:AE1022)</f>
        <v>0</v>
      </c>
      <c r="AG1022" s="45" t="str">
        <f aca="false">IF(AM1022&lt;=0,"-",INDEX(TR_TASA,MATCH(AM1022,TR_DESDE,1)))</f>
        <v>-</v>
      </c>
      <c r="AH1022" s="44" t="n">
        <f aca="false">IF($F1022="Cese",1,IF($F1022="Activo",INDEX(DIV_N,9),0))</f>
        <v>0</v>
      </c>
      <c r="AI1022" s="44" t="n">
        <f aca="false">IF($F1022="Cese",8,IF($F1022="Activo",INDEX(DIV_HASTA,9),0))</f>
        <v>0</v>
      </c>
      <c r="AJ1022" s="19" t="n">
        <f aca="false">IF(OR($F1022="Activo",$F1022="Cese"),SUMIFS(AV1014:AV1021,D1014:D1021,"&lt;="&amp;AI1022),0)</f>
        <v>0</v>
      </c>
      <c r="AK1022" s="19" t="n">
        <f aca="false">IF(OR($F1022="Activo",$F1022="Cese"),MAX(0,(AF1022-AJ1022)/AH1022),0)</f>
        <v>0</v>
      </c>
      <c r="AL1022" s="19" t="n">
        <f aca="false">IF(OR($F1022="Activo",$F1022="Cese"),K1022+IF(PROY_BON="Sí",0,J1022),0)</f>
        <v>0</v>
      </c>
      <c r="AM1022" s="19" t="n">
        <f aca="false">IF(AL1022&gt;0,MAX(0,X1022+AL1022-Y1022),Z1022)</f>
        <v>0</v>
      </c>
      <c r="AN1022" s="19" t="n">
        <f aca="false">SUMPRODUCT((AM1022&gt;TR_DESDE)*(AM1022-TR_DESDE)*TR_INC)</f>
        <v>0</v>
      </c>
      <c r="AO1022" s="19" t="n">
        <f aca="false">IF(AL1022&gt;0,MAX(0,AN1022-IF($F1022="Cese",MAX(AF1022,AJ1022),AF1022)),0)</f>
        <v>0</v>
      </c>
      <c r="AP1022" s="46" t="n">
        <f aca="false">IF(OR($F1022="Activo",$F1022="Cese"),ROUND(AK1022+AO1022,2),0)</f>
        <v>0</v>
      </c>
      <c r="AQ1022" s="19" t="n">
        <f aca="false">IF($F1022="Cese",MAX(0,AJ1022-AN1022),0)</f>
        <v>0</v>
      </c>
      <c r="AR1022" s="19" t="str">
        <f aca="false">IF($B1022="","",IF(COUNTIFS(RP_COD,$B1022,'Retenciones Planilla'!$K$6:$K$105,"&lt;&gt;")=0,"",SUMIFS('Retenciones Planilla'!$K$6:$K$105,RP_COD,$B1022)))</f>
        <v/>
      </c>
      <c r="AS1022" s="19" t="str">
        <f aca="false">IF(AR1022="","",AR1022-AP1022)</f>
        <v/>
      </c>
      <c r="AT1022" s="23" t="str">
        <f aca="false">IF($B1022="","",IF(NOT(OR($F1022="Activo",$F1022="Cese")),IF(N(AR1022)=0,"—","Revisar: sin vínculo"),IF(AR1022="",IF(AP1022=0,"No corresponde","Sin dato planilla"),IF(ABS(AS1022)&lt;=TOL,"OK",IF(AS1022&gt;0,"Retuvo de más","Retuvo de menos")))))</f>
        <v/>
      </c>
      <c r="AU1022" s="19" t="n">
        <f aca="false">IF(AND(BASE_RET="Planilla (si existe)",AR1022&lt;&gt;""),AR1022,AP1022)</f>
        <v>0</v>
      </c>
      <c r="AV1022" s="19" t="n">
        <f aca="false">AU1022+N1022</f>
        <v>0</v>
      </c>
    </row>
    <row r="1023" customFormat="false" ht="15" hidden="false" customHeight="false" outlineLevel="0" collapsed="false">
      <c r="A1023" s="43" t="n">
        <v>85</v>
      </c>
      <c r="B1023" s="35" t="str">
        <f aca="false">IF(Trabajadores!$B$90="","",Trabajadores!$B$90)</f>
        <v/>
      </c>
      <c r="C1023" s="35" t="str">
        <f aca="false">IF($B1023="","",Trabajadores!$D$90)</f>
        <v/>
      </c>
      <c r="D1023" s="43" t="n">
        <v>10</v>
      </c>
      <c r="E1023" s="23" t="s">
        <v>307</v>
      </c>
      <c r="F1023" s="23" t="str">
        <f aca="false">IF($B1023="","",IF(OR(10&lt;Trabajadores!$M$90,10&gt;Trabajadores!$N$90),"No vinculado",IF(AND(10=Trabajadores!$N$90,Trabajadores!$O$90="Sí"),"Cese","Activo")))</f>
        <v/>
      </c>
      <c r="G1023" s="19" t="n">
        <f aca="false">IF($B1023="",0,SUMIFS(Ingresos!$X$6:$X$1505,ING_COD,$B1023,ING_CLASE,"ORD"))</f>
        <v>0</v>
      </c>
      <c r="H1023" s="19" t="n">
        <f aca="false">IF($B1023="",0,SUMIFS(Ingresos!$X$6:$X$1505,ING_COD,$B1023,ING_CLASE,"ORD",ING_COMP,"Sí"))</f>
        <v>0</v>
      </c>
      <c r="I1023" s="19" t="n">
        <f aca="false">IF($B1023="",0,SUMIFS(Ingresos!$X$6:$X$1505,ING_COD,$B1023,ING_CLASE,"GRA"))</f>
        <v>0</v>
      </c>
      <c r="J1023" s="19" t="n">
        <f aca="false">IF($B1023="",0,SUMIFS(Ingresos!$X$6:$X$1505,ING_COD,$B1023,ING_CLASE,"BON"))</f>
        <v>0</v>
      </c>
      <c r="K1023" s="19" t="n">
        <f aca="false">IF($B1023="",0,SUMIFS(Ingresos!$X$6:$X$1505,ING_COD,$B1023,ING_CLASE,"EXT"))</f>
        <v>0</v>
      </c>
      <c r="L1023" s="19" t="n">
        <f aca="false">IF($B1023="",0,SUMIFS(Ingresos!$X$6:$X$1505,ING_COD,$B1023,ING_CLASE,"OTO"))</f>
        <v>0</v>
      </c>
      <c r="M1023" s="19" t="n">
        <f aca="false">IF($B1023="",0,SUMIFS(Ingresos!$X$6:$X$1505,ING_COD,$B1023,ING_CLASE,"OTX"))</f>
        <v>0</v>
      </c>
      <c r="N1023" s="19" t="n">
        <f aca="false">IF($B1023="",0,SUMIFS(Ingresos!$X$6:$X$1505,ING_COD,$B1023,ING_CLASE,"RETO"))</f>
        <v>0</v>
      </c>
      <c r="O1023" s="19" t="n">
        <f aca="false">IF($B1023="",0,SUMIFS(Ingresos!$X$6:$X$1505,ING_COD,$B1023,ING_CLASE,"INA"))</f>
        <v>0</v>
      </c>
      <c r="P1023" s="19" t="n">
        <f aca="false">G1023+I1023+J1023+K1023+L1023+M1023</f>
        <v>0</v>
      </c>
      <c r="Q1023" s="44" t="n">
        <f aca="false">IF($F1023="Activo",3,IF($F1023="Cese",1,0))</f>
        <v>0</v>
      </c>
      <c r="R1023" s="19" t="n">
        <f aca="false">G1023*Q1023</f>
        <v>0</v>
      </c>
      <c r="S1023" s="19" t="n">
        <f aca="false">IF($F1023="Activo",SUMIFS(I1023:I1025,$D1023:$D1025,"&lt;="&amp;Trabajadores!$N$90)+IF(PROY_BON="Sí",SUMIFS(J1023:J1025,$D1023:$D1025,"&lt;="&amp;Trabajadores!$N$90),0),IF($F1023="Cese",I1023+IF(PROY_BON="Sí",J1023,0),0))</f>
        <v>0</v>
      </c>
      <c r="T1023" s="19" t="n">
        <f aca="false">IF(OR($F1023&lt;&gt;"Activo",Trabajadores!$I$90="No"),0,IF(I1025=0,H1023*(1+IF(PROY_BON="Sí",Trabajadores!$P$90,0))*Trabajadores!$S$90/6*(Trabajadores!$N$90&gt;=12),0))</f>
        <v>0</v>
      </c>
      <c r="U1023" s="19" t="n">
        <f aca="false">IF($F1023="Activo",IF(Trabajadores!$J$90="Sí",L1023*3,L1023),IF($F1023="Cese",L1023,0))</f>
        <v>0</v>
      </c>
      <c r="V1023" s="19" t="n">
        <f aca="false">IF(OR($F1023="Activo",$F1023="Cese"),M1023,0)</f>
        <v>0</v>
      </c>
      <c r="W1023" s="19" t="n">
        <f aca="false">IF(OR($F1023="Activo",$F1023="Cese"),SUM(P1014:P1022),0)</f>
        <v>0</v>
      </c>
      <c r="X1023" s="36" t="n">
        <f aca="false">IF(OR($F1023="Activo",$F1023="Cese"),R1023+S1023+T1023+U1023+V1023+W1023,0)</f>
        <v>0</v>
      </c>
      <c r="Y1023" s="19" t="n">
        <f aca="false">IF(OR($F1023="Activo",$F1023="Cese"),DED_FIJA,0)</f>
        <v>0</v>
      </c>
      <c r="Z1023" s="36" t="n">
        <f aca="false">MAX(0,X1023-Y1023)</f>
        <v>0</v>
      </c>
      <c r="AA1023" s="19" t="n">
        <f aca="false">IF(Z1023=0,0,MAX(0,MIN(Z1023,Parámetros!$G$19)-Parámetros!$F$19)*Parámetros!$E$19)</f>
        <v>0</v>
      </c>
      <c r="AB1023" s="19" t="n">
        <f aca="false">IF(Z1023=0,0,MAX(0,MIN(Z1023,Parámetros!$G$20)-Parámetros!$F$20)*Parámetros!$E$20)</f>
        <v>0</v>
      </c>
      <c r="AC1023" s="19" t="n">
        <f aca="false">IF(Z1023=0,0,MAX(0,MIN(Z1023,Parámetros!$G$21)-Parámetros!$F$21)*Parámetros!$E$21)</f>
        <v>0</v>
      </c>
      <c r="AD1023" s="19" t="n">
        <f aca="false">IF(Z1023=0,0,MAX(0,MIN(Z1023,Parámetros!$G$22)-Parámetros!$F$22)*Parámetros!$E$22)</f>
        <v>0</v>
      </c>
      <c r="AE1023" s="19" t="n">
        <f aca="false">IF(Z1023=0,0,MAX(0,MIN(Z1023,Parámetros!$G$23)-Parámetros!$F$23)*Parámetros!$E$23)</f>
        <v>0</v>
      </c>
      <c r="AF1023" s="36" t="n">
        <f aca="false">SUM(AA1023:AE1023)</f>
        <v>0</v>
      </c>
      <c r="AG1023" s="45" t="str">
        <f aca="false">IF(AM1023&lt;=0,"-",INDEX(TR_TASA,MATCH(AM1023,TR_DESDE,1)))</f>
        <v>-</v>
      </c>
      <c r="AH1023" s="44" t="n">
        <f aca="false">IF($F1023="Cese",1,IF($F1023="Activo",INDEX(DIV_N,10),0))</f>
        <v>0</v>
      </c>
      <c r="AI1023" s="44" t="n">
        <f aca="false">IF($F1023="Cese",9,IF($F1023="Activo",INDEX(DIV_HASTA,10),0))</f>
        <v>0</v>
      </c>
      <c r="AJ1023" s="19" t="n">
        <f aca="false">IF(OR($F1023="Activo",$F1023="Cese"),SUMIFS(AV1014:AV1022,D1014:D1022,"&lt;="&amp;AI1023),0)</f>
        <v>0</v>
      </c>
      <c r="AK1023" s="19" t="n">
        <f aca="false">IF(OR($F1023="Activo",$F1023="Cese"),MAX(0,(AF1023-AJ1023)/AH1023),0)</f>
        <v>0</v>
      </c>
      <c r="AL1023" s="19" t="n">
        <f aca="false">IF(OR($F1023="Activo",$F1023="Cese"),K1023+IF(PROY_BON="Sí",0,J1023),0)</f>
        <v>0</v>
      </c>
      <c r="AM1023" s="19" t="n">
        <f aca="false">IF(AL1023&gt;0,MAX(0,X1023+AL1023-Y1023),Z1023)</f>
        <v>0</v>
      </c>
      <c r="AN1023" s="19" t="n">
        <f aca="false">SUMPRODUCT((AM1023&gt;TR_DESDE)*(AM1023-TR_DESDE)*TR_INC)</f>
        <v>0</v>
      </c>
      <c r="AO1023" s="19" t="n">
        <f aca="false">IF(AL1023&gt;0,MAX(0,AN1023-IF($F1023="Cese",MAX(AF1023,AJ1023),AF1023)),0)</f>
        <v>0</v>
      </c>
      <c r="AP1023" s="46" t="n">
        <f aca="false">IF(OR($F1023="Activo",$F1023="Cese"),ROUND(AK1023+AO1023,2),0)</f>
        <v>0</v>
      </c>
      <c r="AQ1023" s="19" t="n">
        <f aca="false">IF($F1023="Cese",MAX(0,AJ1023-AN1023),0)</f>
        <v>0</v>
      </c>
      <c r="AR1023" s="19" t="str">
        <f aca="false">IF($B1023="","",IF(COUNTIFS(RP_COD,$B1023,'Retenciones Planilla'!$L$6:$L$105,"&lt;&gt;")=0,"",SUMIFS('Retenciones Planilla'!$L$6:$L$105,RP_COD,$B1023)))</f>
        <v/>
      </c>
      <c r="AS1023" s="19" t="str">
        <f aca="false">IF(AR1023="","",AR1023-AP1023)</f>
        <v/>
      </c>
      <c r="AT1023" s="23" t="str">
        <f aca="false">IF($B1023="","",IF(NOT(OR($F1023="Activo",$F1023="Cese")),IF(N(AR1023)=0,"—","Revisar: sin vínculo"),IF(AR1023="",IF(AP1023=0,"No corresponde","Sin dato planilla"),IF(ABS(AS1023)&lt;=TOL,"OK",IF(AS1023&gt;0,"Retuvo de más","Retuvo de menos")))))</f>
        <v/>
      </c>
      <c r="AU1023" s="19" t="n">
        <f aca="false">IF(AND(BASE_RET="Planilla (si existe)",AR1023&lt;&gt;""),AR1023,AP1023)</f>
        <v>0</v>
      </c>
      <c r="AV1023" s="19" t="n">
        <f aca="false">AU1023+N1023</f>
        <v>0</v>
      </c>
    </row>
    <row r="1024" customFormat="false" ht="15" hidden="false" customHeight="false" outlineLevel="0" collapsed="false">
      <c r="A1024" s="43" t="n">
        <v>85</v>
      </c>
      <c r="B1024" s="35" t="str">
        <f aca="false">IF(Trabajadores!$B$90="","",Trabajadores!$B$90)</f>
        <v/>
      </c>
      <c r="C1024" s="35" t="str">
        <f aca="false">IF($B1024="","",Trabajadores!$D$90)</f>
        <v/>
      </c>
      <c r="D1024" s="43" t="n">
        <v>11</v>
      </c>
      <c r="E1024" s="23" t="s">
        <v>308</v>
      </c>
      <c r="F1024" s="23" t="str">
        <f aca="false">IF($B1024="","",IF(OR(11&lt;Trabajadores!$M$90,11&gt;Trabajadores!$N$90),"No vinculado",IF(AND(11=Trabajadores!$N$90,Trabajadores!$O$90="Sí"),"Cese","Activo")))</f>
        <v/>
      </c>
      <c r="G1024" s="19" t="n">
        <f aca="false">IF($B1024="",0,SUMIFS(Ingresos!$Y$6:$Y$1505,ING_COD,$B1024,ING_CLASE,"ORD"))</f>
        <v>0</v>
      </c>
      <c r="H1024" s="19" t="n">
        <f aca="false">IF($B1024="",0,SUMIFS(Ingresos!$Y$6:$Y$1505,ING_COD,$B1024,ING_CLASE,"ORD",ING_COMP,"Sí"))</f>
        <v>0</v>
      </c>
      <c r="I1024" s="19" t="n">
        <f aca="false">IF($B1024="",0,SUMIFS(Ingresos!$Y$6:$Y$1505,ING_COD,$B1024,ING_CLASE,"GRA"))</f>
        <v>0</v>
      </c>
      <c r="J1024" s="19" t="n">
        <f aca="false">IF($B1024="",0,SUMIFS(Ingresos!$Y$6:$Y$1505,ING_COD,$B1024,ING_CLASE,"BON"))</f>
        <v>0</v>
      </c>
      <c r="K1024" s="19" t="n">
        <f aca="false">IF($B1024="",0,SUMIFS(Ingresos!$Y$6:$Y$1505,ING_COD,$B1024,ING_CLASE,"EXT"))</f>
        <v>0</v>
      </c>
      <c r="L1024" s="19" t="n">
        <f aca="false">IF($B1024="",0,SUMIFS(Ingresos!$Y$6:$Y$1505,ING_COD,$B1024,ING_CLASE,"OTO"))</f>
        <v>0</v>
      </c>
      <c r="M1024" s="19" t="n">
        <f aca="false">IF($B1024="",0,SUMIFS(Ingresos!$Y$6:$Y$1505,ING_COD,$B1024,ING_CLASE,"OTX"))</f>
        <v>0</v>
      </c>
      <c r="N1024" s="19" t="n">
        <f aca="false">IF($B1024="",0,SUMIFS(Ingresos!$Y$6:$Y$1505,ING_COD,$B1024,ING_CLASE,"RETO"))</f>
        <v>0</v>
      </c>
      <c r="O1024" s="19" t="n">
        <f aca="false">IF($B1024="",0,SUMIFS(Ingresos!$Y$6:$Y$1505,ING_COD,$B1024,ING_CLASE,"INA"))</f>
        <v>0</v>
      </c>
      <c r="P1024" s="19" t="n">
        <f aca="false">G1024+I1024+J1024+K1024+L1024+M1024</f>
        <v>0</v>
      </c>
      <c r="Q1024" s="44" t="n">
        <f aca="false">IF($F1024="Activo",2,IF($F1024="Cese",1,0))</f>
        <v>0</v>
      </c>
      <c r="R1024" s="19" t="n">
        <f aca="false">G1024*Q1024</f>
        <v>0</v>
      </c>
      <c r="S1024" s="19" t="n">
        <f aca="false">IF($F1024="Activo",SUMIFS(I1024:I1025,$D1024:$D1025,"&lt;="&amp;Trabajadores!$N$90)+IF(PROY_BON="Sí",SUMIFS(J1024:J1025,$D1024:$D1025,"&lt;="&amp;Trabajadores!$N$90),0),IF($F1024="Cese",I1024+IF(PROY_BON="Sí",J1024,0),0))</f>
        <v>0</v>
      </c>
      <c r="T1024" s="19" t="n">
        <f aca="false">IF(OR($F1024&lt;&gt;"Activo",Trabajadores!$I$90="No"),0,IF(I1025=0,H1024*(1+IF(PROY_BON="Sí",Trabajadores!$P$90,0))*Trabajadores!$S$90/6*(Trabajadores!$N$90&gt;=12),0))</f>
        <v>0</v>
      </c>
      <c r="U1024" s="19" t="n">
        <f aca="false">IF($F1024="Activo",IF(Trabajadores!$J$90="Sí",L1024*2,L1024),IF($F1024="Cese",L1024,0))</f>
        <v>0</v>
      </c>
      <c r="V1024" s="19" t="n">
        <f aca="false">IF(OR($F1024="Activo",$F1024="Cese"),M1024,0)</f>
        <v>0</v>
      </c>
      <c r="W1024" s="19" t="n">
        <f aca="false">IF(OR($F1024="Activo",$F1024="Cese"),SUM(P1014:P1023),0)</f>
        <v>0</v>
      </c>
      <c r="X1024" s="36" t="n">
        <f aca="false">IF(OR($F1024="Activo",$F1024="Cese"),R1024+S1024+T1024+U1024+V1024+W1024,0)</f>
        <v>0</v>
      </c>
      <c r="Y1024" s="19" t="n">
        <f aca="false">IF(OR($F1024="Activo",$F1024="Cese"),DED_FIJA,0)</f>
        <v>0</v>
      </c>
      <c r="Z1024" s="36" t="n">
        <f aca="false">MAX(0,X1024-Y1024)</f>
        <v>0</v>
      </c>
      <c r="AA1024" s="19" t="n">
        <f aca="false">IF(Z1024=0,0,MAX(0,MIN(Z1024,Parámetros!$G$19)-Parámetros!$F$19)*Parámetros!$E$19)</f>
        <v>0</v>
      </c>
      <c r="AB1024" s="19" t="n">
        <f aca="false">IF(Z1024=0,0,MAX(0,MIN(Z1024,Parámetros!$G$20)-Parámetros!$F$20)*Parámetros!$E$20)</f>
        <v>0</v>
      </c>
      <c r="AC1024" s="19" t="n">
        <f aca="false">IF(Z1024=0,0,MAX(0,MIN(Z1024,Parámetros!$G$21)-Parámetros!$F$21)*Parámetros!$E$21)</f>
        <v>0</v>
      </c>
      <c r="AD1024" s="19" t="n">
        <f aca="false">IF(Z1024=0,0,MAX(0,MIN(Z1024,Parámetros!$G$22)-Parámetros!$F$22)*Parámetros!$E$22)</f>
        <v>0</v>
      </c>
      <c r="AE1024" s="19" t="n">
        <f aca="false">IF(Z1024=0,0,MAX(0,MIN(Z1024,Parámetros!$G$23)-Parámetros!$F$23)*Parámetros!$E$23)</f>
        <v>0</v>
      </c>
      <c r="AF1024" s="36" t="n">
        <f aca="false">SUM(AA1024:AE1024)</f>
        <v>0</v>
      </c>
      <c r="AG1024" s="45" t="str">
        <f aca="false">IF(AM1024&lt;=0,"-",INDEX(TR_TASA,MATCH(AM1024,TR_DESDE,1)))</f>
        <v>-</v>
      </c>
      <c r="AH1024" s="44" t="n">
        <f aca="false">IF($F1024="Cese",1,IF($F1024="Activo",INDEX(DIV_N,11),0))</f>
        <v>0</v>
      </c>
      <c r="AI1024" s="44" t="n">
        <f aca="false">IF($F1024="Cese",10,IF($F1024="Activo",INDEX(DIV_HASTA,11),0))</f>
        <v>0</v>
      </c>
      <c r="AJ1024" s="19" t="n">
        <f aca="false">IF(OR($F1024="Activo",$F1024="Cese"),SUMIFS(AV1014:AV1023,D1014:D1023,"&lt;="&amp;AI1024),0)</f>
        <v>0</v>
      </c>
      <c r="AK1024" s="19" t="n">
        <f aca="false">IF(OR($F1024="Activo",$F1024="Cese"),MAX(0,(AF1024-AJ1024)/AH1024),0)</f>
        <v>0</v>
      </c>
      <c r="AL1024" s="19" t="n">
        <f aca="false">IF(OR($F1024="Activo",$F1024="Cese"),K1024+IF(PROY_BON="Sí",0,J1024),0)</f>
        <v>0</v>
      </c>
      <c r="AM1024" s="19" t="n">
        <f aca="false">IF(AL1024&gt;0,MAX(0,X1024+AL1024-Y1024),Z1024)</f>
        <v>0</v>
      </c>
      <c r="AN1024" s="19" t="n">
        <f aca="false">SUMPRODUCT((AM1024&gt;TR_DESDE)*(AM1024-TR_DESDE)*TR_INC)</f>
        <v>0</v>
      </c>
      <c r="AO1024" s="19" t="n">
        <f aca="false">IF(AL1024&gt;0,MAX(0,AN1024-IF($F1024="Cese",MAX(AF1024,AJ1024),AF1024)),0)</f>
        <v>0</v>
      </c>
      <c r="AP1024" s="46" t="n">
        <f aca="false">IF(OR($F1024="Activo",$F1024="Cese"),ROUND(AK1024+AO1024,2),0)</f>
        <v>0</v>
      </c>
      <c r="AQ1024" s="19" t="n">
        <f aca="false">IF($F1024="Cese",MAX(0,AJ1024-AN1024),0)</f>
        <v>0</v>
      </c>
      <c r="AR1024" s="19" t="str">
        <f aca="false">IF($B1024="","",IF(COUNTIFS(RP_COD,$B1024,'Retenciones Planilla'!$M$6:$M$105,"&lt;&gt;")=0,"",SUMIFS('Retenciones Planilla'!$M$6:$M$105,RP_COD,$B1024)))</f>
        <v/>
      </c>
      <c r="AS1024" s="19" t="str">
        <f aca="false">IF(AR1024="","",AR1024-AP1024)</f>
        <v/>
      </c>
      <c r="AT1024" s="23" t="str">
        <f aca="false">IF($B1024="","",IF(NOT(OR($F1024="Activo",$F1024="Cese")),IF(N(AR1024)=0,"—","Revisar: sin vínculo"),IF(AR1024="",IF(AP1024=0,"No corresponde","Sin dato planilla"),IF(ABS(AS1024)&lt;=TOL,"OK",IF(AS1024&gt;0,"Retuvo de más","Retuvo de menos")))))</f>
        <v/>
      </c>
      <c r="AU1024" s="19" t="n">
        <f aca="false">IF(AND(BASE_RET="Planilla (si existe)",AR1024&lt;&gt;""),AR1024,AP1024)</f>
        <v>0</v>
      </c>
      <c r="AV1024" s="19" t="n">
        <f aca="false">AU1024+N1024</f>
        <v>0</v>
      </c>
    </row>
    <row r="1025" customFormat="false" ht="15" hidden="false" customHeight="false" outlineLevel="0" collapsed="false">
      <c r="A1025" s="43" t="n">
        <v>85</v>
      </c>
      <c r="B1025" s="35" t="str">
        <f aca="false">IF(Trabajadores!$B$90="","",Trabajadores!$B$90)</f>
        <v/>
      </c>
      <c r="C1025" s="35" t="str">
        <f aca="false">IF($B1025="","",Trabajadores!$D$90)</f>
        <v/>
      </c>
      <c r="D1025" s="43" t="n">
        <v>12</v>
      </c>
      <c r="E1025" s="23" t="s">
        <v>309</v>
      </c>
      <c r="F1025" s="23" t="str">
        <f aca="false">IF($B1025="","",IF(OR(12&lt;Trabajadores!$M$90,12&gt;Trabajadores!$N$90),"No vinculado",IF(AND(12=Trabajadores!$N$90,Trabajadores!$O$90="Sí"),"Cese","Activo")))</f>
        <v/>
      </c>
      <c r="G1025" s="19" t="n">
        <f aca="false">IF($B1025="",0,SUMIFS(Ingresos!$Z$6:$Z$1505,ING_COD,$B1025,ING_CLASE,"ORD"))</f>
        <v>0</v>
      </c>
      <c r="H1025" s="19" t="n">
        <f aca="false">IF($B1025="",0,SUMIFS(Ingresos!$Z$6:$Z$1505,ING_COD,$B1025,ING_CLASE,"ORD",ING_COMP,"Sí"))</f>
        <v>0</v>
      </c>
      <c r="I1025" s="19" t="n">
        <f aca="false">IF($B1025="",0,SUMIFS(Ingresos!$Z$6:$Z$1505,ING_COD,$B1025,ING_CLASE,"GRA"))</f>
        <v>0</v>
      </c>
      <c r="J1025" s="19" t="n">
        <f aca="false">IF($B1025="",0,SUMIFS(Ingresos!$Z$6:$Z$1505,ING_COD,$B1025,ING_CLASE,"BON"))</f>
        <v>0</v>
      </c>
      <c r="K1025" s="19" t="n">
        <f aca="false">IF($B1025="",0,SUMIFS(Ingresos!$Z$6:$Z$1505,ING_COD,$B1025,ING_CLASE,"EXT"))</f>
        <v>0</v>
      </c>
      <c r="L1025" s="19" t="n">
        <f aca="false">IF($B1025="",0,SUMIFS(Ingresos!$Z$6:$Z$1505,ING_COD,$B1025,ING_CLASE,"OTO"))</f>
        <v>0</v>
      </c>
      <c r="M1025" s="19" t="n">
        <f aca="false">IF($B1025="",0,SUMIFS(Ingresos!$Z$6:$Z$1505,ING_COD,$B1025,ING_CLASE,"OTX"))</f>
        <v>0</v>
      </c>
      <c r="N1025" s="19" t="n">
        <f aca="false">IF($B1025="",0,SUMIFS(Ingresos!$Z$6:$Z$1505,ING_COD,$B1025,ING_CLASE,"RETO"))</f>
        <v>0</v>
      </c>
      <c r="O1025" s="19" t="n">
        <f aca="false">IF($B1025="",0,SUMIFS(Ingresos!$Z$6:$Z$1505,ING_COD,$B1025,ING_CLASE,"INA"))</f>
        <v>0</v>
      </c>
      <c r="P1025" s="19" t="n">
        <f aca="false">G1025+I1025+J1025+K1025+L1025+M1025</f>
        <v>0</v>
      </c>
      <c r="Q1025" s="44" t="n">
        <f aca="false">IF($F1025="Activo",1,IF($F1025="Cese",1,0))</f>
        <v>0</v>
      </c>
      <c r="R1025" s="19" t="n">
        <f aca="false">G1025*Q1025</f>
        <v>0</v>
      </c>
      <c r="S1025" s="19" t="n">
        <f aca="false">IF($F1025="Activo",SUMIFS(I1025:I1025,$D1025:$D1025,"&lt;="&amp;Trabajadores!$N$90)+IF(PROY_BON="Sí",SUMIFS(J1025:J1025,$D1025:$D1025,"&lt;="&amp;Trabajadores!$N$90),0),IF($F1025="Cese",I1025+IF(PROY_BON="Sí",J1025,0),0))</f>
        <v>0</v>
      </c>
      <c r="T1025" s="19" t="n">
        <f aca="false">0</f>
        <v>0</v>
      </c>
      <c r="U1025" s="19" t="n">
        <f aca="false">IF($F1025="Activo",IF(Trabajadores!$J$90="Sí",L1025*1,L1025),IF($F1025="Cese",L1025,0))</f>
        <v>0</v>
      </c>
      <c r="V1025" s="19" t="n">
        <f aca="false">IF(OR($F1025="Activo",$F1025="Cese"),M1025,0)</f>
        <v>0</v>
      </c>
      <c r="W1025" s="19" t="n">
        <f aca="false">IF(OR($F1025="Activo",$F1025="Cese"),SUM(P1014:P1024),0)</f>
        <v>0</v>
      </c>
      <c r="X1025" s="36" t="n">
        <f aca="false">IF(OR($F1025="Activo",$F1025="Cese"),R1025+S1025+T1025+U1025+V1025+W1025,0)</f>
        <v>0</v>
      </c>
      <c r="Y1025" s="19" t="n">
        <f aca="false">IF(OR($F1025="Activo",$F1025="Cese"),DED_FIJA,0)</f>
        <v>0</v>
      </c>
      <c r="Z1025" s="36" t="n">
        <f aca="false">MAX(0,X1025-Y1025)</f>
        <v>0</v>
      </c>
      <c r="AA1025" s="19" t="n">
        <f aca="false">IF(Z1025=0,0,MAX(0,MIN(Z1025,Parámetros!$G$19)-Parámetros!$F$19)*Parámetros!$E$19)</f>
        <v>0</v>
      </c>
      <c r="AB1025" s="19" t="n">
        <f aca="false">IF(Z1025=0,0,MAX(0,MIN(Z1025,Parámetros!$G$20)-Parámetros!$F$20)*Parámetros!$E$20)</f>
        <v>0</v>
      </c>
      <c r="AC1025" s="19" t="n">
        <f aca="false">IF(Z1025=0,0,MAX(0,MIN(Z1025,Parámetros!$G$21)-Parámetros!$F$21)*Parámetros!$E$21)</f>
        <v>0</v>
      </c>
      <c r="AD1025" s="19" t="n">
        <f aca="false">IF(Z1025=0,0,MAX(0,MIN(Z1025,Parámetros!$G$22)-Parámetros!$F$22)*Parámetros!$E$22)</f>
        <v>0</v>
      </c>
      <c r="AE1025" s="19" t="n">
        <f aca="false">IF(Z1025=0,0,MAX(0,MIN(Z1025,Parámetros!$G$23)-Parámetros!$F$23)*Parámetros!$E$23)</f>
        <v>0</v>
      </c>
      <c r="AF1025" s="36" t="n">
        <f aca="false">SUM(AA1025:AE1025)</f>
        <v>0</v>
      </c>
      <c r="AG1025" s="45" t="str">
        <f aca="false">IF(AM1025&lt;=0,"-",INDEX(TR_TASA,MATCH(AM1025,TR_DESDE,1)))</f>
        <v>-</v>
      </c>
      <c r="AH1025" s="44" t="n">
        <f aca="false">IF($F1025="Cese",1,IF($F1025="Activo",INDEX(DIV_N,12),0))</f>
        <v>0</v>
      </c>
      <c r="AI1025" s="44" t="n">
        <f aca="false">IF($F1025="Cese",11,IF($F1025="Activo",INDEX(DIV_HASTA,12),0))</f>
        <v>0</v>
      </c>
      <c r="AJ1025" s="19" t="n">
        <f aca="false">IF(OR($F1025="Activo",$F1025="Cese"),SUMIFS(AV1014:AV1024,D1014:D1024,"&lt;="&amp;AI1025),0)</f>
        <v>0</v>
      </c>
      <c r="AK1025" s="19" t="n">
        <f aca="false">IF(OR($F1025="Activo",$F1025="Cese"),MAX(0,(AF1025-AJ1025)/AH1025),0)</f>
        <v>0</v>
      </c>
      <c r="AL1025" s="19" t="n">
        <f aca="false">IF(OR($F1025="Activo",$F1025="Cese"),K1025+IF(PROY_BON="Sí",0,J1025),0)</f>
        <v>0</v>
      </c>
      <c r="AM1025" s="19" t="n">
        <f aca="false">IF(AL1025&gt;0,MAX(0,X1025+AL1025-Y1025),Z1025)</f>
        <v>0</v>
      </c>
      <c r="AN1025" s="19" t="n">
        <f aca="false">SUMPRODUCT((AM1025&gt;TR_DESDE)*(AM1025-TR_DESDE)*TR_INC)</f>
        <v>0</v>
      </c>
      <c r="AO1025" s="19" t="n">
        <f aca="false">IF(AL1025&gt;0,MAX(0,AN1025-IF(TRUE(),MAX(AF1025,AJ1025),AF1025)),0)</f>
        <v>0</v>
      </c>
      <c r="AP1025" s="46" t="n">
        <f aca="false">IF(OR($F1025="Activo",$F1025="Cese"),ROUND(AK1025+AO1025,2),0)</f>
        <v>0</v>
      </c>
      <c r="AQ1025" s="19" t="n">
        <f aca="false">IF(OR($F1025="Activo",$F1025="Cese"),MAX(0,AJ1025-AN1025),0)</f>
        <v>0</v>
      </c>
      <c r="AR1025" s="19" t="str">
        <f aca="false">IF($B1025="","",IF(COUNTIFS(RP_COD,$B1025,'Retenciones Planilla'!$N$6:$N$105,"&lt;&gt;")=0,"",SUMIFS('Retenciones Planilla'!$N$6:$N$105,RP_COD,$B1025)))</f>
        <v/>
      </c>
      <c r="AS1025" s="19" t="str">
        <f aca="false">IF(AR1025="","",AR1025-AP1025)</f>
        <v/>
      </c>
      <c r="AT1025" s="23" t="str">
        <f aca="false">IF($B1025="","",IF(NOT(OR($F1025="Activo",$F1025="Cese")),IF(N(AR1025)=0,"—","Revisar: sin vínculo"),IF(AR1025="",IF(AP1025=0,"No corresponde","Sin dato planilla"),IF(ABS(AS1025)&lt;=TOL,"OK",IF(AS1025&gt;0,"Retuvo de más","Retuvo de menos")))))</f>
        <v/>
      </c>
      <c r="AU1025" s="19" t="n">
        <f aca="false">IF(AND(BASE_RET="Planilla (si existe)",AR1025&lt;&gt;""),AR1025,AP1025)</f>
        <v>0</v>
      </c>
      <c r="AV1025" s="19" t="n">
        <f aca="false">AU1025+N1025</f>
        <v>0</v>
      </c>
    </row>
    <row r="1026" customFormat="false" ht="15" hidden="false" customHeight="false" outlineLevel="0" collapsed="false">
      <c r="A1026" s="43" t="n">
        <v>86</v>
      </c>
      <c r="B1026" s="35" t="str">
        <f aca="false">IF(Trabajadores!$B$91="","",Trabajadores!$B$91)</f>
        <v/>
      </c>
      <c r="C1026" s="35" t="str">
        <f aca="false">IF($B1026="","",Trabajadores!$D$91)</f>
        <v/>
      </c>
      <c r="D1026" s="43" t="n">
        <v>1</v>
      </c>
      <c r="E1026" s="23" t="s">
        <v>298</v>
      </c>
      <c r="F1026" s="23" t="str">
        <f aca="false">IF($B1026="","",IF(OR(1&lt;Trabajadores!$M$91,1&gt;Trabajadores!$N$91),"No vinculado",IF(AND(1=Trabajadores!$N$91,Trabajadores!$O$91="Sí"),"Cese","Activo")))</f>
        <v/>
      </c>
      <c r="G1026" s="19" t="n">
        <f aca="false">IF($B1026="",0,SUMIFS(Ingresos!$O$6:$O$1505,ING_COD,$B1026,ING_CLASE,"ORD"))</f>
        <v>0</v>
      </c>
      <c r="H1026" s="19" t="n">
        <f aca="false">IF($B1026="",0,SUMIFS(Ingresos!$O$6:$O$1505,ING_COD,$B1026,ING_CLASE,"ORD",ING_COMP,"Sí"))</f>
        <v>0</v>
      </c>
      <c r="I1026" s="19" t="n">
        <f aca="false">IF($B1026="",0,SUMIFS(Ingresos!$O$6:$O$1505,ING_COD,$B1026,ING_CLASE,"GRA"))</f>
        <v>0</v>
      </c>
      <c r="J1026" s="19" t="n">
        <f aca="false">IF($B1026="",0,SUMIFS(Ingresos!$O$6:$O$1505,ING_COD,$B1026,ING_CLASE,"BON"))</f>
        <v>0</v>
      </c>
      <c r="K1026" s="19" t="n">
        <f aca="false">IF($B1026="",0,SUMIFS(Ingresos!$O$6:$O$1505,ING_COD,$B1026,ING_CLASE,"EXT"))</f>
        <v>0</v>
      </c>
      <c r="L1026" s="19" t="n">
        <f aca="false">IF($B1026="",0,SUMIFS(Ingresos!$O$6:$O$1505,ING_COD,$B1026,ING_CLASE,"OTO"))</f>
        <v>0</v>
      </c>
      <c r="M1026" s="19" t="n">
        <f aca="false">IF($B1026="",0,SUMIFS(Ingresos!$O$6:$O$1505,ING_COD,$B1026,ING_CLASE,"OTX"))</f>
        <v>0</v>
      </c>
      <c r="N1026" s="19" t="n">
        <f aca="false">IF($B1026="",0,SUMIFS(Ingresos!$O$6:$O$1505,ING_COD,$B1026,ING_CLASE,"RETO"))</f>
        <v>0</v>
      </c>
      <c r="O1026" s="19" t="n">
        <f aca="false">IF($B1026="",0,SUMIFS(Ingresos!$O$6:$O$1505,ING_COD,$B1026,ING_CLASE,"INA"))</f>
        <v>0</v>
      </c>
      <c r="P1026" s="19" t="n">
        <f aca="false">G1026+I1026+J1026+K1026+L1026+M1026</f>
        <v>0</v>
      </c>
      <c r="Q1026" s="44" t="n">
        <f aca="false">IF($F1026="Activo",12,IF($F1026="Cese",1,0))</f>
        <v>0</v>
      </c>
      <c r="R1026" s="19" t="n">
        <f aca="false">G1026*Q1026</f>
        <v>0</v>
      </c>
      <c r="S1026" s="19" t="n">
        <f aca="false">IF($F1026="Activo",SUMIFS(I1026:I1037,$D1026:$D1037,"&lt;="&amp;Trabajadores!$N$91)+IF(PROY_BON="Sí",SUMIFS(J1026:J1037,$D1026:$D1037,"&lt;="&amp;Trabajadores!$N$91),0),IF($F1026="Cese",I1026+IF(PROY_BON="Sí",J1026,0),0))</f>
        <v>0</v>
      </c>
      <c r="T1026" s="19" t="n">
        <f aca="false">IF(OR($F1026&lt;&gt;"Activo",Trabajadores!$I$91="No"),0,IF(I1032=0,H1026*(1+IF(PROY_BON="Sí",Trabajadores!$P$91,0))*Trabajadores!$R$91/6*(Trabajadores!$N$91&gt;=7),0)+IF(I1037=0,H1026*(1+IF(PROY_BON="Sí",Trabajadores!$P$91,0))*Trabajadores!$S$91/6*(Trabajadores!$N$91&gt;=12),0))</f>
        <v>0</v>
      </c>
      <c r="U1026" s="19" t="n">
        <f aca="false">IF($F1026="Activo",IF(Trabajadores!$J$91="Sí",L1026*12,L1026),IF($F1026="Cese",L1026,0))</f>
        <v>0</v>
      </c>
      <c r="V1026" s="19" t="n">
        <f aca="false">IF(OR($F1026="Activo",$F1026="Cese"),M1026,0)</f>
        <v>0</v>
      </c>
      <c r="W1026" s="19" t="n">
        <f aca="false">0</f>
        <v>0</v>
      </c>
      <c r="X1026" s="36" t="n">
        <f aca="false">IF(OR($F1026="Activo",$F1026="Cese"),R1026+S1026+T1026+U1026+V1026+W1026,0)</f>
        <v>0</v>
      </c>
      <c r="Y1026" s="19" t="n">
        <f aca="false">IF(OR($F1026="Activo",$F1026="Cese"),DED_FIJA,0)</f>
        <v>0</v>
      </c>
      <c r="Z1026" s="36" t="n">
        <f aca="false">MAX(0,X1026-Y1026)</f>
        <v>0</v>
      </c>
      <c r="AA1026" s="19" t="n">
        <f aca="false">IF(Z1026=0,0,MAX(0,MIN(Z1026,Parámetros!$G$19)-Parámetros!$F$19)*Parámetros!$E$19)</f>
        <v>0</v>
      </c>
      <c r="AB1026" s="19" t="n">
        <f aca="false">IF(Z1026=0,0,MAX(0,MIN(Z1026,Parámetros!$G$20)-Parámetros!$F$20)*Parámetros!$E$20)</f>
        <v>0</v>
      </c>
      <c r="AC1026" s="19" t="n">
        <f aca="false">IF(Z1026=0,0,MAX(0,MIN(Z1026,Parámetros!$G$21)-Parámetros!$F$21)*Parámetros!$E$21)</f>
        <v>0</v>
      </c>
      <c r="AD1026" s="19" t="n">
        <f aca="false">IF(Z1026=0,0,MAX(0,MIN(Z1026,Parámetros!$G$22)-Parámetros!$F$22)*Parámetros!$E$22)</f>
        <v>0</v>
      </c>
      <c r="AE1026" s="19" t="n">
        <f aca="false">IF(Z1026=0,0,MAX(0,MIN(Z1026,Parámetros!$G$23)-Parámetros!$F$23)*Parámetros!$E$23)</f>
        <v>0</v>
      </c>
      <c r="AF1026" s="36" t="n">
        <f aca="false">SUM(AA1026:AE1026)</f>
        <v>0</v>
      </c>
      <c r="AG1026" s="45" t="str">
        <f aca="false">IF(AM1026&lt;=0,"-",INDEX(TR_TASA,MATCH(AM1026,TR_DESDE,1)))</f>
        <v>-</v>
      </c>
      <c r="AH1026" s="44" t="n">
        <f aca="false">IF($F1026="Cese",1,IF($F1026="Activo",INDEX(DIV_N,1),0))</f>
        <v>0</v>
      </c>
      <c r="AI1026" s="44" t="n">
        <f aca="false">IF($F1026="Cese",0,IF($F1026="Activo",INDEX(DIV_HASTA,1),0))</f>
        <v>0</v>
      </c>
      <c r="AJ1026" s="19" t="n">
        <f aca="false">0</f>
        <v>0</v>
      </c>
      <c r="AK1026" s="19" t="n">
        <f aca="false">IF(OR($F1026="Activo",$F1026="Cese"),MAX(0,(AF1026-AJ1026)/AH1026),0)</f>
        <v>0</v>
      </c>
      <c r="AL1026" s="19" t="n">
        <f aca="false">IF(OR($F1026="Activo",$F1026="Cese"),K1026+IF(PROY_BON="Sí",0,J1026),0)</f>
        <v>0</v>
      </c>
      <c r="AM1026" s="19" t="n">
        <f aca="false">IF(AL1026&gt;0,MAX(0,X1026+AL1026-Y1026),Z1026)</f>
        <v>0</v>
      </c>
      <c r="AN1026" s="19" t="n">
        <f aca="false">SUMPRODUCT((AM1026&gt;TR_DESDE)*(AM1026-TR_DESDE)*TR_INC)</f>
        <v>0</v>
      </c>
      <c r="AO1026" s="19" t="n">
        <f aca="false">IF(AL1026&gt;0,MAX(0,AN1026-IF($F1026="Cese",MAX(AF1026,AJ1026),AF1026)),0)</f>
        <v>0</v>
      </c>
      <c r="AP1026" s="46" t="n">
        <f aca="false">IF(OR($F1026="Activo",$F1026="Cese"),ROUND(AK1026+AO1026,2),0)</f>
        <v>0</v>
      </c>
      <c r="AQ1026" s="19" t="n">
        <f aca="false">IF($F1026="Cese",MAX(0,AJ1026-AN1026),0)</f>
        <v>0</v>
      </c>
      <c r="AR1026" s="19" t="str">
        <f aca="false">IF($B1026="","",IF(COUNTIFS(RP_COD,$B1026,'Retenciones Planilla'!$C$6:$C$105,"&lt;&gt;")=0,"",SUMIFS('Retenciones Planilla'!$C$6:$C$105,RP_COD,$B1026)))</f>
        <v/>
      </c>
      <c r="AS1026" s="19" t="str">
        <f aca="false">IF(AR1026="","",AR1026-AP1026)</f>
        <v/>
      </c>
      <c r="AT1026" s="23" t="str">
        <f aca="false">IF($B1026="","",IF(NOT(OR($F1026="Activo",$F1026="Cese")),IF(N(AR1026)=0,"—","Revisar: sin vínculo"),IF(AR1026="",IF(AP1026=0,"No corresponde","Sin dato planilla"),IF(ABS(AS1026)&lt;=TOL,"OK",IF(AS1026&gt;0,"Retuvo de más","Retuvo de menos")))))</f>
        <v/>
      </c>
      <c r="AU1026" s="19" t="n">
        <f aca="false">IF(AND(BASE_RET="Planilla (si existe)",AR1026&lt;&gt;""),AR1026,AP1026)</f>
        <v>0</v>
      </c>
      <c r="AV1026" s="19" t="n">
        <f aca="false">AU1026+N1026</f>
        <v>0</v>
      </c>
    </row>
    <row r="1027" customFormat="false" ht="15" hidden="false" customHeight="false" outlineLevel="0" collapsed="false">
      <c r="A1027" s="43" t="n">
        <v>86</v>
      </c>
      <c r="B1027" s="35" t="str">
        <f aca="false">IF(Trabajadores!$B$91="","",Trabajadores!$B$91)</f>
        <v/>
      </c>
      <c r="C1027" s="35" t="str">
        <f aca="false">IF($B1027="","",Trabajadores!$D$91)</f>
        <v/>
      </c>
      <c r="D1027" s="43" t="n">
        <v>2</v>
      </c>
      <c r="E1027" s="23" t="s">
        <v>299</v>
      </c>
      <c r="F1027" s="23" t="str">
        <f aca="false">IF($B1027="","",IF(OR(2&lt;Trabajadores!$M$91,2&gt;Trabajadores!$N$91),"No vinculado",IF(AND(2=Trabajadores!$N$91,Trabajadores!$O$91="Sí"),"Cese","Activo")))</f>
        <v/>
      </c>
      <c r="G1027" s="19" t="n">
        <f aca="false">IF($B1027="",0,SUMIFS(Ingresos!$P$6:$P$1505,ING_COD,$B1027,ING_CLASE,"ORD"))</f>
        <v>0</v>
      </c>
      <c r="H1027" s="19" t="n">
        <f aca="false">IF($B1027="",0,SUMIFS(Ingresos!$P$6:$P$1505,ING_COD,$B1027,ING_CLASE,"ORD",ING_COMP,"Sí"))</f>
        <v>0</v>
      </c>
      <c r="I1027" s="19" t="n">
        <f aca="false">IF($B1027="",0,SUMIFS(Ingresos!$P$6:$P$1505,ING_COD,$B1027,ING_CLASE,"GRA"))</f>
        <v>0</v>
      </c>
      <c r="J1027" s="19" t="n">
        <f aca="false">IF($B1027="",0,SUMIFS(Ingresos!$P$6:$P$1505,ING_COD,$B1027,ING_CLASE,"BON"))</f>
        <v>0</v>
      </c>
      <c r="K1027" s="19" t="n">
        <f aca="false">IF($B1027="",0,SUMIFS(Ingresos!$P$6:$P$1505,ING_COD,$B1027,ING_CLASE,"EXT"))</f>
        <v>0</v>
      </c>
      <c r="L1027" s="19" t="n">
        <f aca="false">IF($B1027="",0,SUMIFS(Ingresos!$P$6:$P$1505,ING_COD,$B1027,ING_CLASE,"OTO"))</f>
        <v>0</v>
      </c>
      <c r="M1027" s="19" t="n">
        <f aca="false">IF($B1027="",0,SUMIFS(Ingresos!$P$6:$P$1505,ING_COD,$B1027,ING_CLASE,"OTX"))</f>
        <v>0</v>
      </c>
      <c r="N1027" s="19" t="n">
        <f aca="false">IF($B1027="",0,SUMIFS(Ingresos!$P$6:$P$1505,ING_COD,$B1027,ING_CLASE,"RETO"))</f>
        <v>0</v>
      </c>
      <c r="O1027" s="19" t="n">
        <f aca="false">IF($B1027="",0,SUMIFS(Ingresos!$P$6:$P$1505,ING_COD,$B1027,ING_CLASE,"INA"))</f>
        <v>0</v>
      </c>
      <c r="P1027" s="19" t="n">
        <f aca="false">G1027+I1027+J1027+K1027+L1027+M1027</f>
        <v>0</v>
      </c>
      <c r="Q1027" s="44" t="n">
        <f aca="false">IF($F1027="Activo",11,IF($F1027="Cese",1,0))</f>
        <v>0</v>
      </c>
      <c r="R1027" s="19" t="n">
        <f aca="false">G1027*Q1027</f>
        <v>0</v>
      </c>
      <c r="S1027" s="19" t="n">
        <f aca="false">IF($F1027="Activo",SUMIFS(I1027:I1037,$D1027:$D1037,"&lt;="&amp;Trabajadores!$N$91)+IF(PROY_BON="Sí",SUMIFS(J1027:J1037,$D1027:$D1037,"&lt;="&amp;Trabajadores!$N$91),0),IF($F1027="Cese",I1027+IF(PROY_BON="Sí",J1027,0),0))</f>
        <v>0</v>
      </c>
      <c r="T1027" s="19" t="n">
        <f aca="false">IF(OR($F1027&lt;&gt;"Activo",Trabajadores!$I$91="No"),0,IF(I1032=0,H1027*(1+IF(PROY_BON="Sí",Trabajadores!$P$91,0))*Trabajadores!$R$91/6*(Trabajadores!$N$91&gt;=7),0)+IF(I1037=0,H1027*(1+IF(PROY_BON="Sí",Trabajadores!$P$91,0))*Trabajadores!$S$91/6*(Trabajadores!$N$91&gt;=12),0))</f>
        <v>0</v>
      </c>
      <c r="U1027" s="19" t="n">
        <f aca="false">IF($F1027="Activo",IF(Trabajadores!$J$91="Sí",L1027*11,L1027),IF($F1027="Cese",L1027,0))</f>
        <v>0</v>
      </c>
      <c r="V1027" s="19" t="n">
        <f aca="false">IF(OR($F1027="Activo",$F1027="Cese"),M1027,0)</f>
        <v>0</v>
      </c>
      <c r="W1027" s="19" t="n">
        <f aca="false">IF(OR($F1027="Activo",$F1027="Cese"),SUM(P1026:P1026),0)</f>
        <v>0</v>
      </c>
      <c r="X1027" s="36" t="n">
        <f aca="false">IF(OR($F1027="Activo",$F1027="Cese"),R1027+S1027+T1027+U1027+V1027+W1027,0)</f>
        <v>0</v>
      </c>
      <c r="Y1027" s="19" t="n">
        <f aca="false">IF(OR($F1027="Activo",$F1027="Cese"),DED_FIJA,0)</f>
        <v>0</v>
      </c>
      <c r="Z1027" s="36" t="n">
        <f aca="false">MAX(0,X1027-Y1027)</f>
        <v>0</v>
      </c>
      <c r="AA1027" s="19" t="n">
        <f aca="false">IF(Z1027=0,0,MAX(0,MIN(Z1027,Parámetros!$G$19)-Parámetros!$F$19)*Parámetros!$E$19)</f>
        <v>0</v>
      </c>
      <c r="AB1027" s="19" t="n">
        <f aca="false">IF(Z1027=0,0,MAX(0,MIN(Z1027,Parámetros!$G$20)-Parámetros!$F$20)*Parámetros!$E$20)</f>
        <v>0</v>
      </c>
      <c r="AC1027" s="19" t="n">
        <f aca="false">IF(Z1027=0,0,MAX(0,MIN(Z1027,Parámetros!$G$21)-Parámetros!$F$21)*Parámetros!$E$21)</f>
        <v>0</v>
      </c>
      <c r="AD1027" s="19" t="n">
        <f aca="false">IF(Z1027=0,0,MAX(0,MIN(Z1027,Parámetros!$G$22)-Parámetros!$F$22)*Parámetros!$E$22)</f>
        <v>0</v>
      </c>
      <c r="AE1027" s="19" t="n">
        <f aca="false">IF(Z1027=0,0,MAX(0,MIN(Z1027,Parámetros!$G$23)-Parámetros!$F$23)*Parámetros!$E$23)</f>
        <v>0</v>
      </c>
      <c r="AF1027" s="36" t="n">
        <f aca="false">SUM(AA1027:AE1027)</f>
        <v>0</v>
      </c>
      <c r="AG1027" s="45" t="str">
        <f aca="false">IF(AM1027&lt;=0,"-",INDEX(TR_TASA,MATCH(AM1027,TR_DESDE,1)))</f>
        <v>-</v>
      </c>
      <c r="AH1027" s="44" t="n">
        <f aca="false">IF($F1027="Cese",1,IF($F1027="Activo",INDEX(DIV_N,2),0))</f>
        <v>0</v>
      </c>
      <c r="AI1027" s="44" t="n">
        <f aca="false">IF($F1027="Cese",1,IF($F1027="Activo",INDEX(DIV_HASTA,2),0))</f>
        <v>0</v>
      </c>
      <c r="AJ1027" s="19" t="n">
        <f aca="false">IF(OR($F1027="Activo",$F1027="Cese"),SUMIFS(AV1026:AV1026,D1026:D1026,"&lt;="&amp;AI1027),0)</f>
        <v>0</v>
      </c>
      <c r="AK1027" s="19" t="n">
        <f aca="false">IF(OR($F1027="Activo",$F1027="Cese"),MAX(0,(AF1027-AJ1027)/AH1027),0)</f>
        <v>0</v>
      </c>
      <c r="AL1027" s="19" t="n">
        <f aca="false">IF(OR($F1027="Activo",$F1027="Cese"),K1027+IF(PROY_BON="Sí",0,J1027),0)</f>
        <v>0</v>
      </c>
      <c r="AM1027" s="19" t="n">
        <f aca="false">IF(AL1027&gt;0,MAX(0,X1027+AL1027-Y1027),Z1027)</f>
        <v>0</v>
      </c>
      <c r="AN1027" s="19" t="n">
        <f aca="false">SUMPRODUCT((AM1027&gt;TR_DESDE)*(AM1027-TR_DESDE)*TR_INC)</f>
        <v>0</v>
      </c>
      <c r="AO1027" s="19" t="n">
        <f aca="false">IF(AL1027&gt;0,MAX(0,AN1027-IF($F1027="Cese",MAX(AF1027,AJ1027),AF1027)),0)</f>
        <v>0</v>
      </c>
      <c r="AP1027" s="46" t="n">
        <f aca="false">IF(OR($F1027="Activo",$F1027="Cese"),ROUND(AK1027+AO1027,2),0)</f>
        <v>0</v>
      </c>
      <c r="AQ1027" s="19" t="n">
        <f aca="false">IF($F1027="Cese",MAX(0,AJ1027-AN1027),0)</f>
        <v>0</v>
      </c>
      <c r="AR1027" s="19" t="str">
        <f aca="false">IF($B1027="","",IF(COUNTIFS(RP_COD,$B1027,'Retenciones Planilla'!$D$6:$D$105,"&lt;&gt;")=0,"",SUMIFS('Retenciones Planilla'!$D$6:$D$105,RP_COD,$B1027)))</f>
        <v/>
      </c>
      <c r="AS1027" s="19" t="str">
        <f aca="false">IF(AR1027="","",AR1027-AP1027)</f>
        <v/>
      </c>
      <c r="AT1027" s="23" t="str">
        <f aca="false">IF($B1027="","",IF(NOT(OR($F1027="Activo",$F1027="Cese")),IF(N(AR1027)=0,"—","Revisar: sin vínculo"),IF(AR1027="",IF(AP1027=0,"No corresponde","Sin dato planilla"),IF(ABS(AS1027)&lt;=TOL,"OK",IF(AS1027&gt;0,"Retuvo de más","Retuvo de menos")))))</f>
        <v/>
      </c>
      <c r="AU1027" s="19" t="n">
        <f aca="false">IF(AND(BASE_RET="Planilla (si existe)",AR1027&lt;&gt;""),AR1027,AP1027)</f>
        <v>0</v>
      </c>
      <c r="AV1027" s="19" t="n">
        <f aca="false">AU1027+N1027</f>
        <v>0</v>
      </c>
    </row>
    <row r="1028" customFormat="false" ht="15" hidden="false" customHeight="false" outlineLevel="0" collapsed="false">
      <c r="A1028" s="43" t="n">
        <v>86</v>
      </c>
      <c r="B1028" s="35" t="str">
        <f aca="false">IF(Trabajadores!$B$91="","",Trabajadores!$B$91)</f>
        <v/>
      </c>
      <c r="C1028" s="35" t="str">
        <f aca="false">IF($B1028="","",Trabajadores!$D$91)</f>
        <v/>
      </c>
      <c r="D1028" s="43" t="n">
        <v>3</v>
      </c>
      <c r="E1028" s="23" t="s">
        <v>300</v>
      </c>
      <c r="F1028" s="23" t="str">
        <f aca="false">IF($B1028="","",IF(OR(3&lt;Trabajadores!$M$91,3&gt;Trabajadores!$N$91),"No vinculado",IF(AND(3=Trabajadores!$N$91,Trabajadores!$O$91="Sí"),"Cese","Activo")))</f>
        <v/>
      </c>
      <c r="G1028" s="19" t="n">
        <f aca="false">IF($B1028="",0,SUMIFS(Ingresos!$Q$6:$Q$1505,ING_COD,$B1028,ING_CLASE,"ORD"))</f>
        <v>0</v>
      </c>
      <c r="H1028" s="19" t="n">
        <f aca="false">IF($B1028="",0,SUMIFS(Ingresos!$Q$6:$Q$1505,ING_COD,$B1028,ING_CLASE,"ORD",ING_COMP,"Sí"))</f>
        <v>0</v>
      </c>
      <c r="I1028" s="19" t="n">
        <f aca="false">IF($B1028="",0,SUMIFS(Ingresos!$Q$6:$Q$1505,ING_COD,$B1028,ING_CLASE,"GRA"))</f>
        <v>0</v>
      </c>
      <c r="J1028" s="19" t="n">
        <f aca="false">IF($B1028="",0,SUMIFS(Ingresos!$Q$6:$Q$1505,ING_COD,$B1028,ING_CLASE,"BON"))</f>
        <v>0</v>
      </c>
      <c r="K1028" s="19" t="n">
        <f aca="false">IF($B1028="",0,SUMIFS(Ingresos!$Q$6:$Q$1505,ING_COD,$B1028,ING_CLASE,"EXT"))</f>
        <v>0</v>
      </c>
      <c r="L1028" s="19" t="n">
        <f aca="false">IF($B1028="",0,SUMIFS(Ingresos!$Q$6:$Q$1505,ING_COD,$B1028,ING_CLASE,"OTO"))</f>
        <v>0</v>
      </c>
      <c r="M1028" s="19" t="n">
        <f aca="false">IF($B1028="",0,SUMIFS(Ingresos!$Q$6:$Q$1505,ING_COD,$B1028,ING_CLASE,"OTX"))</f>
        <v>0</v>
      </c>
      <c r="N1028" s="19" t="n">
        <f aca="false">IF($B1028="",0,SUMIFS(Ingresos!$Q$6:$Q$1505,ING_COD,$B1028,ING_CLASE,"RETO"))</f>
        <v>0</v>
      </c>
      <c r="O1028" s="19" t="n">
        <f aca="false">IF($B1028="",0,SUMIFS(Ingresos!$Q$6:$Q$1505,ING_COD,$B1028,ING_CLASE,"INA"))</f>
        <v>0</v>
      </c>
      <c r="P1028" s="19" t="n">
        <f aca="false">G1028+I1028+J1028+K1028+L1028+M1028</f>
        <v>0</v>
      </c>
      <c r="Q1028" s="44" t="n">
        <f aca="false">IF($F1028="Activo",10,IF($F1028="Cese",1,0))</f>
        <v>0</v>
      </c>
      <c r="R1028" s="19" t="n">
        <f aca="false">G1028*Q1028</f>
        <v>0</v>
      </c>
      <c r="S1028" s="19" t="n">
        <f aca="false">IF($F1028="Activo",SUMIFS(I1028:I1037,$D1028:$D1037,"&lt;="&amp;Trabajadores!$N$91)+IF(PROY_BON="Sí",SUMIFS(J1028:J1037,$D1028:$D1037,"&lt;="&amp;Trabajadores!$N$91),0),IF($F1028="Cese",I1028+IF(PROY_BON="Sí",J1028,0),0))</f>
        <v>0</v>
      </c>
      <c r="T1028" s="19" t="n">
        <f aca="false">IF(OR($F1028&lt;&gt;"Activo",Trabajadores!$I$91="No"),0,IF(I1032=0,H1028*(1+IF(PROY_BON="Sí",Trabajadores!$P$91,0))*Trabajadores!$R$91/6*(Trabajadores!$N$91&gt;=7),0)+IF(I1037=0,H1028*(1+IF(PROY_BON="Sí",Trabajadores!$P$91,0))*Trabajadores!$S$91/6*(Trabajadores!$N$91&gt;=12),0))</f>
        <v>0</v>
      </c>
      <c r="U1028" s="19" t="n">
        <f aca="false">IF($F1028="Activo",IF(Trabajadores!$J$91="Sí",L1028*10,L1028),IF($F1028="Cese",L1028,0))</f>
        <v>0</v>
      </c>
      <c r="V1028" s="19" t="n">
        <f aca="false">IF(OR($F1028="Activo",$F1028="Cese"),M1028,0)</f>
        <v>0</v>
      </c>
      <c r="W1028" s="19" t="n">
        <f aca="false">IF(OR($F1028="Activo",$F1028="Cese"),SUM(P1026:P1027),0)</f>
        <v>0</v>
      </c>
      <c r="X1028" s="36" t="n">
        <f aca="false">IF(OR($F1028="Activo",$F1028="Cese"),R1028+S1028+T1028+U1028+V1028+W1028,0)</f>
        <v>0</v>
      </c>
      <c r="Y1028" s="19" t="n">
        <f aca="false">IF(OR($F1028="Activo",$F1028="Cese"),DED_FIJA,0)</f>
        <v>0</v>
      </c>
      <c r="Z1028" s="36" t="n">
        <f aca="false">MAX(0,X1028-Y1028)</f>
        <v>0</v>
      </c>
      <c r="AA1028" s="19" t="n">
        <f aca="false">IF(Z1028=0,0,MAX(0,MIN(Z1028,Parámetros!$G$19)-Parámetros!$F$19)*Parámetros!$E$19)</f>
        <v>0</v>
      </c>
      <c r="AB1028" s="19" t="n">
        <f aca="false">IF(Z1028=0,0,MAX(0,MIN(Z1028,Parámetros!$G$20)-Parámetros!$F$20)*Parámetros!$E$20)</f>
        <v>0</v>
      </c>
      <c r="AC1028" s="19" t="n">
        <f aca="false">IF(Z1028=0,0,MAX(0,MIN(Z1028,Parámetros!$G$21)-Parámetros!$F$21)*Parámetros!$E$21)</f>
        <v>0</v>
      </c>
      <c r="AD1028" s="19" t="n">
        <f aca="false">IF(Z1028=0,0,MAX(0,MIN(Z1028,Parámetros!$G$22)-Parámetros!$F$22)*Parámetros!$E$22)</f>
        <v>0</v>
      </c>
      <c r="AE1028" s="19" t="n">
        <f aca="false">IF(Z1028=0,0,MAX(0,MIN(Z1028,Parámetros!$G$23)-Parámetros!$F$23)*Parámetros!$E$23)</f>
        <v>0</v>
      </c>
      <c r="AF1028" s="36" t="n">
        <f aca="false">SUM(AA1028:AE1028)</f>
        <v>0</v>
      </c>
      <c r="AG1028" s="45" t="str">
        <f aca="false">IF(AM1028&lt;=0,"-",INDEX(TR_TASA,MATCH(AM1028,TR_DESDE,1)))</f>
        <v>-</v>
      </c>
      <c r="AH1028" s="44" t="n">
        <f aca="false">IF($F1028="Cese",1,IF($F1028="Activo",INDEX(DIV_N,3),0))</f>
        <v>0</v>
      </c>
      <c r="AI1028" s="44" t="n">
        <f aca="false">IF($F1028="Cese",2,IF($F1028="Activo",INDEX(DIV_HASTA,3),0))</f>
        <v>0</v>
      </c>
      <c r="AJ1028" s="19" t="n">
        <f aca="false">IF(OR($F1028="Activo",$F1028="Cese"),SUMIFS(AV1026:AV1027,D1026:D1027,"&lt;="&amp;AI1028),0)</f>
        <v>0</v>
      </c>
      <c r="AK1028" s="19" t="n">
        <f aca="false">IF(OR($F1028="Activo",$F1028="Cese"),MAX(0,(AF1028-AJ1028)/AH1028),0)</f>
        <v>0</v>
      </c>
      <c r="AL1028" s="19" t="n">
        <f aca="false">IF(OR($F1028="Activo",$F1028="Cese"),K1028+IF(PROY_BON="Sí",0,J1028),0)</f>
        <v>0</v>
      </c>
      <c r="AM1028" s="19" t="n">
        <f aca="false">IF(AL1028&gt;0,MAX(0,X1028+AL1028-Y1028),Z1028)</f>
        <v>0</v>
      </c>
      <c r="AN1028" s="19" t="n">
        <f aca="false">SUMPRODUCT((AM1028&gt;TR_DESDE)*(AM1028-TR_DESDE)*TR_INC)</f>
        <v>0</v>
      </c>
      <c r="AO1028" s="19" t="n">
        <f aca="false">IF(AL1028&gt;0,MAX(0,AN1028-IF($F1028="Cese",MAX(AF1028,AJ1028),AF1028)),0)</f>
        <v>0</v>
      </c>
      <c r="AP1028" s="46" t="n">
        <f aca="false">IF(OR($F1028="Activo",$F1028="Cese"),ROUND(AK1028+AO1028,2),0)</f>
        <v>0</v>
      </c>
      <c r="AQ1028" s="19" t="n">
        <f aca="false">IF($F1028="Cese",MAX(0,AJ1028-AN1028),0)</f>
        <v>0</v>
      </c>
      <c r="AR1028" s="19" t="str">
        <f aca="false">IF($B1028="","",IF(COUNTIFS(RP_COD,$B1028,'Retenciones Planilla'!$E$6:$E$105,"&lt;&gt;")=0,"",SUMIFS('Retenciones Planilla'!$E$6:$E$105,RP_COD,$B1028)))</f>
        <v/>
      </c>
      <c r="AS1028" s="19" t="str">
        <f aca="false">IF(AR1028="","",AR1028-AP1028)</f>
        <v/>
      </c>
      <c r="AT1028" s="23" t="str">
        <f aca="false">IF($B1028="","",IF(NOT(OR($F1028="Activo",$F1028="Cese")),IF(N(AR1028)=0,"—","Revisar: sin vínculo"),IF(AR1028="",IF(AP1028=0,"No corresponde","Sin dato planilla"),IF(ABS(AS1028)&lt;=TOL,"OK",IF(AS1028&gt;0,"Retuvo de más","Retuvo de menos")))))</f>
        <v/>
      </c>
      <c r="AU1028" s="19" t="n">
        <f aca="false">IF(AND(BASE_RET="Planilla (si existe)",AR1028&lt;&gt;""),AR1028,AP1028)</f>
        <v>0</v>
      </c>
      <c r="AV1028" s="19" t="n">
        <f aca="false">AU1028+N1028</f>
        <v>0</v>
      </c>
    </row>
    <row r="1029" customFormat="false" ht="15" hidden="false" customHeight="false" outlineLevel="0" collapsed="false">
      <c r="A1029" s="43" t="n">
        <v>86</v>
      </c>
      <c r="B1029" s="35" t="str">
        <f aca="false">IF(Trabajadores!$B$91="","",Trabajadores!$B$91)</f>
        <v/>
      </c>
      <c r="C1029" s="35" t="str">
        <f aca="false">IF($B1029="","",Trabajadores!$D$91)</f>
        <v/>
      </c>
      <c r="D1029" s="43" t="n">
        <v>4</v>
      </c>
      <c r="E1029" s="23" t="s">
        <v>301</v>
      </c>
      <c r="F1029" s="23" t="str">
        <f aca="false">IF($B1029="","",IF(OR(4&lt;Trabajadores!$M$91,4&gt;Trabajadores!$N$91),"No vinculado",IF(AND(4=Trabajadores!$N$91,Trabajadores!$O$91="Sí"),"Cese","Activo")))</f>
        <v/>
      </c>
      <c r="G1029" s="19" t="n">
        <f aca="false">IF($B1029="",0,SUMIFS(Ingresos!$R$6:$R$1505,ING_COD,$B1029,ING_CLASE,"ORD"))</f>
        <v>0</v>
      </c>
      <c r="H1029" s="19" t="n">
        <f aca="false">IF($B1029="",0,SUMIFS(Ingresos!$R$6:$R$1505,ING_COD,$B1029,ING_CLASE,"ORD",ING_COMP,"Sí"))</f>
        <v>0</v>
      </c>
      <c r="I1029" s="19" t="n">
        <f aca="false">IF($B1029="",0,SUMIFS(Ingresos!$R$6:$R$1505,ING_COD,$B1029,ING_CLASE,"GRA"))</f>
        <v>0</v>
      </c>
      <c r="J1029" s="19" t="n">
        <f aca="false">IF($B1029="",0,SUMIFS(Ingresos!$R$6:$R$1505,ING_COD,$B1029,ING_CLASE,"BON"))</f>
        <v>0</v>
      </c>
      <c r="K1029" s="19" t="n">
        <f aca="false">IF($B1029="",0,SUMIFS(Ingresos!$R$6:$R$1505,ING_COD,$B1029,ING_CLASE,"EXT"))</f>
        <v>0</v>
      </c>
      <c r="L1029" s="19" t="n">
        <f aca="false">IF($B1029="",0,SUMIFS(Ingresos!$R$6:$R$1505,ING_COD,$B1029,ING_CLASE,"OTO"))</f>
        <v>0</v>
      </c>
      <c r="M1029" s="19" t="n">
        <f aca="false">IF($B1029="",0,SUMIFS(Ingresos!$R$6:$R$1505,ING_COD,$B1029,ING_CLASE,"OTX"))</f>
        <v>0</v>
      </c>
      <c r="N1029" s="19" t="n">
        <f aca="false">IF($B1029="",0,SUMIFS(Ingresos!$R$6:$R$1505,ING_COD,$B1029,ING_CLASE,"RETO"))</f>
        <v>0</v>
      </c>
      <c r="O1029" s="19" t="n">
        <f aca="false">IF($B1029="",0,SUMIFS(Ingresos!$R$6:$R$1505,ING_COD,$B1029,ING_CLASE,"INA"))</f>
        <v>0</v>
      </c>
      <c r="P1029" s="19" t="n">
        <f aca="false">G1029+I1029+J1029+K1029+L1029+M1029</f>
        <v>0</v>
      </c>
      <c r="Q1029" s="44" t="n">
        <f aca="false">IF($F1029="Activo",9,IF($F1029="Cese",1,0))</f>
        <v>0</v>
      </c>
      <c r="R1029" s="19" t="n">
        <f aca="false">G1029*Q1029</f>
        <v>0</v>
      </c>
      <c r="S1029" s="19" t="n">
        <f aca="false">IF($F1029="Activo",SUMIFS(I1029:I1037,$D1029:$D1037,"&lt;="&amp;Trabajadores!$N$91)+IF(PROY_BON="Sí",SUMIFS(J1029:J1037,$D1029:$D1037,"&lt;="&amp;Trabajadores!$N$91),0),IF($F1029="Cese",I1029+IF(PROY_BON="Sí",J1029,0),0))</f>
        <v>0</v>
      </c>
      <c r="T1029" s="19" t="n">
        <f aca="false">IF(OR($F1029&lt;&gt;"Activo",Trabajadores!$I$91="No"),0,IF(I1032=0,H1029*(1+IF(PROY_BON="Sí",Trabajadores!$P$91,0))*Trabajadores!$R$91/6*(Trabajadores!$N$91&gt;=7),0)+IF(I1037=0,H1029*(1+IF(PROY_BON="Sí",Trabajadores!$P$91,0))*Trabajadores!$S$91/6*(Trabajadores!$N$91&gt;=12),0))</f>
        <v>0</v>
      </c>
      <c r="U1029" s="19" t="n">
        <f aca="false">IF($F1029="Activo",IF(Trabajadores!$J$91="Sí",L1029*9,L1029),IF($F1029="Cese",L1029,0))</f>
        <v>0</v>
      </c>
      <c r="V1029" s="19" t="n">
        <f aca="false">IF(OR($F1029="Activo",$F1029="Cese"),M1029,0)</f>
        <v>0</v>
      </c>
      <c r="W1029" s="19" t="n">
        <f aca="false">IF(OR($F1029="Activo",$F1029="Cese"),SUM(P1026:P1028),0)</f>
        <v>0</v>
      </c>
      <c r="X1029" s="36" t="n">
        <f aca="false">IF(OR($F1029="Activo",$F1029="Cese"),R1029+S1029+T1029+U1029+V1029+W1029,0)</f>
        <v>0</v>
      </c>
      <c r="Y1029" s="19" t="n">
        <f aca="false">IF(OR($F1029="Activo",$F1029="Cese"),DED_FIJA,0)</f>
        <v>0</v>
      </c>
      <c r="Z1029" s="36" t="n">
        <f aca="false">MAX(0,X1029-Y1029)</f>
        <v>0</v>
      </c>
      <c r="AA1029" s="19" t="n">
        <f aca="false">IF(Z1029=0,0,MAX(0,MIN(Z1029,Parámetros!$G$19)-Parámetros!$F$19)*Parámetros!$E$19)</f>
        <v>0</v>
      </c>
      <c r="AB1029" s="19" t="n">
        <f aca="false">IF(Z1029=0,0,MAX(0,MIN(Z1029,Parámetros!$G$20)-Parámetros!$F$20)*Parámetros!$E$20)</f>
        <v>0</v>
      </c>
      <c r="AC1029" s="19" t="n">
        <f aca="false">IF(Z1029=0,0,MAX(0,MIN(Z1029,Parámetros!$G$21)-Parámetros!$F$21)*Parámetros!$E$21)</f>
        <v>0</v>
      </c>
      <c r="AD1029" s="19" t="n">
        <f aca="false">IF(Z1029=0,0,MAX(0,MIN(Z1029,Parámetros!$G$22)-Parámetros!$F$22)*Parámetros!$E$22)</f>
        <v>0</v>
      </c>
      <c r="AE1029" s="19" t="n">
        <f aca="false">IF(Z1029=0,0,MAX(0,MIN(Z1029,Parámetros!$G$23)-Parámetros!$F$23)*Parámetros!$E$23)</f>
        <v>0</v>
      </c>
      <c r="AF1029" s="36" t="n">
        <f aca="false">SUM(AA1029:AE1029)</f>
        <v>0</v>
      </c>
      <c r="AG1029" s="45" t="str">
        <f aca="false">IF(AM1029&lt;=0,"-",INDEX(TR_TASA,MATCH(AM1029,TR_DESDE,1)))</f>
        <v>-</v>
      </c>
      <c r="AH1029" s="44" t="n">
        <f aca="false">IF($F1029="Cese",1,IF($F1029="Activo",INDEX(DIV_N,4),0))</f>
        <v>0</v>
      </c>
      <c r="AI1029" s="44" t="n">
        <f aca="false">IF($F1029="Cese",3,IF($F1029="Activo",INDEX(DIV_HASTA,4),0))</f>
        <v>0</v>
      </c>
      <c r="AJ1029" s="19" t="n">
        <f aca="false">IF(OR($F1029="Activo",$F1029="Cese"),SUMIFS(AV1026:AV1028,D1026:D1028,"&lt;="&amp;AI1029),0)</f>
        <v>0</v>
      </c>
      <c r="AK1029" s="19" t="n">
        <f aca="false">IF(OR($F1029="Activo",$F1029="Cese"),MAX(0,(AF1029-AJ1029)/AH1029),0)</f>
        <v>0</v>
      </c>
      <c r="AL1029" s="19" t="n">
        <f aca="false">IF(OR($F1029="Activo",$F1029="Cese"),K1029+IF(PROY_BON="Sí",0,J1029),0)</f>
        <v>0</v>
      </c>
      <c r="AM1029" s="19" t="n">
        <f aca="false">IF(AL1029&gt;0,MAX(0,X1029+AL1029-Y1029),Z1029)</f>
        <v>0</v>
      </c>
      <c r="AN1029" s="19" t="n">
        <f aca="false">SUMPRODUCT((AM1029&gt;TR_DESDE)*(AM1029-TR_DESDE)*TR_INC)</f>
        <v>0</v>
      </c>
      <c r="AO1029" s="19" t="n">
        <f aca="false">IF(AL1029&gt;0,MAX(0,AN1029-IF($F1029="Cese",MAX(AF1029,AJ1029),AF1029)),0)</f>
        <v>0</v>
      </c>
      <c r="AP1029" s="46" t="n">
        <f aca="false">IF(OR($F1029="Activo",$F1029="Cese"),ROUND(AK1029+AO1029,2),0)</f>
        <v>0</v>
      </c>
      <c r="AQ1029" s="19" t="n">
        <f aca="false">IF($F1029="Cese",MAX(0,AJ1029-AN1029),0)</f>
        <v>0</v>
      </c>
      <c r="AR1029" s="19" t="str">
        <f aca="false">IF($B1029="","",IF(COUNTIFS(RP_COD,$B1029,'Retenciones Planilla'!$F$6:$F$105,"&lt;&gt;")=0,"",SUMIFS('Retenciones Planilla'!$F$6:$F$105,RP_COD,$B1029)))</f>
        <v/>
      </c>
      <c r="AS1029" s="19" t="str">
        <f aca="false">IF(AR1029="","",AR1029-AP1029)</f>
        <v/>
      </c>
      <c r="AT1029" s="23" t="str">
        <f aca="false">IF($B1029="","",IF(NOT(OR($F1029="Activo",$F1029="Cese")),IF(N(AR1029)=0,"—","Revisar: sin vínculo"),IF(AR1029="",IF(AP1029=0,"No corresponde","Sin dato planilla"),IF(ABS(AS1029)&lt;=TOL,"OK",IF(AS1029&gt;0,"Retuvo de más","Retuvo de menos")))))</f>
        <v/>
      </c>
      <c r="AU1029" s="19" t="n">
        <f aca="false">IF(AND(BASE_RET="Planilla (si existe)",AR1029&lt;&gt;""),AR1029,AP1029)</f>
        <v>0</v>
      </c>
      <c r="AV1029" s="19" t="n">
        <f aca="false">AU1029+N1029</f>
        <v>0</v>
      </c>
    </row>
    <row r="1030" customFormat="false" ht="15" hidden="false" customHeight="false" outlineLevel="0" collapsed="false">
      <c r="A1030" s="43" t="n">
        <v>86</v>
      </c>
      <c r="B1030" s="35" t="str">
        <f aca="false">IF(Trabajadores!$B$91="","",Trabajadores!$B$91)</f>
        <v/>
      </c>
      <c r="C1030" s="35" t="str">
        <f aca="false">IF($B1030="","",Trabajadores!$D$91)</f>
        <v/>
      </c>
      <c r="D1030" s="43" t="n">
        <v>5</v>
      </c>
      <c r="E1030" s="23" t="s">
        <v>302</v>
      </c>
      <c r="F1030" s="23" t="str">
        <f aca="false">IF($B1030="","",IF(OR(5&lt;Trabajadores!$M$91,5&gt;Trabajadores!$N$91),"No vinculado",IF(AND(5=Trabajadores!$N$91,Trabajadores!$O$91="Sí"),"Cese","Activo")))</f>
        <v/>
      </c>
      <c r="G1030" s="19" t="n">
        <f aca="false">IF($B1030="",0,SUMIFS(Ingresos!$S$6:$S$1505,ING_COD,$B1030,ING_CLASE,"ORD"))</f>
        <v>0</v>
      </c>
      <c r="H1030" s="19" t="n">
        <f aca="false">IF($B1030="",0,SUMIFS(Ingresos!$S$6:$S$1505,ING_COD,$B1030,ING_CLASE,"ORD",ING_COMP,"Sí"))</f>
        <v>0</v>
      </c>
      <c r="I1030" s="19" t="n">
        <f aca="false">IF($B1030="",0,SUMIFS(Ingresos!$S$6:$S$1505,ING_COD,$B1030,ING_CLASE,"GRA"))</f>
        <v>0</v>
      </c>
      <c r="J1030" s="19" t="n">
        <f aca="false">IF($B1030="",0,SUMIFS(Ingresos!$S$6:$S$1505,ING_COD,$B1030,ING_CLASE,"BON"))</f>
        <v>0</v>
      </c>
      <c r="K1030" s="19" t="n">
        <f aca="false">IF($B1030="",0,SUMIFS(Ingresos!$S$6:$S$1505,ING_COD,$B1030,ING_CLASE,"EXT"))</f>
        <v>0</v>
      </c>
      <c r="L1030" s="19" t="n">
        <f aca="false">IF($B1030="",0,SUMIFS(Ingresos!$S$6:$S$1505,ING_COD,$B1030,ING_CLASE,"OTO"))</f>
        <v>0</v>
      </c>
      <c r="M1030" s="19" t="n">
        <f aca="false">IF($B1030="",0,SUMIFS(Ingresos!$S$6:$S$1505,ING_COD,$B1030,ING_CLASE,"OTX"))</f>
        <v>0</v>
      </c>
      <c r="N1030" s="19" t="n">
        <f aca="false">IF($B1030="",0,SUMIFS(Ingresos!$S$6:$S$1505,ING_COD,$B1030,ING_CLASE,"RETO"))</f>
        <v>0</v>
      </c>
      <c r="O1030" s="19" t="n">
        <f aca="false">IF($B1030="",0,SUMIFS(Ingresos!$S$6:$S$1505,ING_COD,$B1030,ING_CLASE,"INA"))</f>
        <v>0</v>
      </c>
      <c r="P1030" s="19" t="n">
        <f aca="false">G1030+I1030+J1030+K1030+L1030+M1030</f>
        <v>0</v>
      </c>
      <c r="Q1030" s="44" t="n">
        <f aca="false">IF($F1030="Activo",8,IF($F1030="Cese",1,0))</f>
        <v>0</v>
      </c>
      <c r="R1030" s="19" t="n">
        <f aca="false">G1030*Q1030</f>
        <v>0</v>
      </c>
      <c r="S1030" s="19" t="n">
        <f aca="false">IF($F1030="Activo",SUMIFS(I1030:I1037,$D1030:$D1037,"&lt;="&amp;Trabajadores!$N$91)+IF(PROY_BON="Sí",SUMIFS(J1030:J1037,$D1030:$D1037,"&lt;="&amp;Trabajadores!$N$91),0),IF($F1030="Cese",I1030+IF(PROY_BON="Sí",J1030,0),0))</f>
        <v>0</v>
      </c>
      <c r="T1030" s="19" t="n">
        <f aca="false">IF(OR($F1030&lt;&gt;"Activo",Trabajadores!$I$91="No"),0,IF(I1032=0,H1030*(1+IF(PROY_BON="Sí",Trabajadores!$P$91,0))*Trabajadores!$R$91/6*(Trabajadores!$N$91&gt;=7),0)+IF(I1037=0,H1030*(1+IF(PROY_BON="Sí",Trabajadores!$P$91,0))*Trabajadores!$S$91/6*(Trabajadores!$N$91&gt;=12),0))</f>
        <v>0</v>
      </c>
      <c r="U1030" s="19" t="n">
        <f aca="false">IF($F1030="Activo",IF(Trabajadores!$J$91="Sí",L1030*8,L1030),IF($F1030="Cese",L1030,0))</f>
        <v>0</v>
      </c>
      <c r="V1030" s="19" t="n">
        <f aca="false">IF(OR($F1030="Activo",$F1030="Cese"),M1030,0)</f>
        <v>0</v>
      </c>
      <c r="W1030" s="19" t="n">
        <f aca="false">IF(OR($F1030="Activo",$F1030="Cese"),SUM(P1026:P1029),0)</f>
        <v>0</v>
      </c>
      <c r="X1030" s="36" t="n">
        <f aca="false">IF(OR($F1030="Activo",$F1030="Cese"),R1030+S1030+T1030+U1030+V1030+W1030,0)</f>
        <v>0</v>
      </c>
      <c r="Y1030" s="19" t="n">
        <f aca="false">IF(OR($F1030="Activo",$F1030="Cese"),DED_FIJA,0)</f>
        <v>0</v>
      </c>
      <c r="Z1030" s="36" t="n">
        <f aca="false">MAX(0,X1030-Y1030)</f>
        <v>0</v>
      </c>
      <c r="AA1030" s="19" t="n">
        <f aca="false">IF(Z1030=0,0,MAX(0,MIN(Z1030,Parámetros!$G$19)-Parámetros!$F$19)*Parámetros!$E$19)</f>
        <v>0</v>
      </c>
      <c r="AB1030" s="19" t="n">
        <f aca="false">IF(Z1030=0,0,MAX(0,MIN(Z1030,Parámetros!$G$20)-Parámetros!$F$20)*Parámetros!$E$20)</f>
        <v>0</v>
      </c>
      <c r="AC1030" s="19" t="n">
        <f aca="false">IF(Z1030=0,0,MAX(0,MIN(Z1030,Parámetros!$G$21)-Parámetros!$F$21)*Parámetros!$E$21)</f>
        <v>0</v>
      </c>
      <c r="AD1030" s="19" t="n">
        <f aca="false">IF(Z1030=0,0,MAX(0,MIN(Z1030,Parámetros!$G$22)-Parámetros!$F$22)*Parámetros!$E$22)</f>
        <v>0</v>
      </c>
      <c r="AE1030" s="19" t="n">
        <f aca="false">IF(Z1030=0,0,MAX(0,MIN(Z1030,Parámetros!$G$23)-Parámetros!$F$23)*Parámetros!$E$23)</f>
        <v>0</v>
      </c>
      <c r="AF1030" s="36" t="n">
        <f aca="false">SUM(AA1030:AE1030)</f>
        <v>0</v>
      </c>
      <c r="AG1030" s="45" t="str">
        <f aca="false">IF(AM1030&lt;=0,"-",INDEX(TR_TASA,MATCH(AM1030,TR_DESDE,1)))</f>
        <v>-</v>
      </c>
      <c r="AH1030" s="44" t="n">
        <f aca="false">IF($F1030="Cese",1,IF($F1030="Activo",INDEX(DIV_N,5),0))</f>
        <v>0</v>
      </c>
      <c r="AI1030" s="44" t="n">
        <f aca="false">IF($F1030="Cese",4,IF($F1030="Activo",INDEX(DIV_HASTA,5),0))</f>
        <v>0</v>
      </c>
      <c r="AJ1030" s="19" t="n">
        <f aca="false">IF(OR($F1030="Activo",$F1030="Cese"),SUMIFS(AV1026:AV1029,D1026:D1029,"&lt;="&amp;AI1030),0)</f>
        <v>0</v>
      </c>
      <c r="AK1030" s="19" t="n">
        <f aca="false">IF(OR($F1030="Activo",$F1030="Cese"),MAX(0,(AF1030-AJ1030)/AH1030),0)</f>
        <v>0</v>
      </c>
      <c r="AL1030" s="19" t="n">
        <f aca="false">IF(OR($F1030="Activo",$F1030="Cese"),K1030+IF(PROY_BON="Sí",0,J1030),0)</f>
        <v>0</v>
      </c>
      <c r="AM1030" s="19" t="n">
        <f aca="false">IF(AL1030&gt;0,MAX(0,X1030+AL1030-Y1030),Z1030)</f>
        <v>0</v>
      </c>
      <c r="AN1030" s="19" t="n">
        <f aca="false">SUMPRODUCT((AM1030&gt;TR_DESDE)*(AM1030-TR_DESDE)*TR_INC)</f>
        <v>0</v>
      </c>
      <c r="AO1030" s="19" t="n">
        <f aca="false">IF(AL1030&gt;0,MAX(0,AN1030-IF($F1030="Cese",MAX(AF1030,AJ1030),AF1030)),0)</f>
        <v>0</v>
      </c>
      <c r="AP1030" s="46" t="n">
        <f aca="false">IF(OR($F1030="Activo",$F1030="Cese"),ROUND(AK1030+AO1030,2),0)</f>
        <v>0</v>
      </c>
      <c r="AQ1030" s="19" t="n">
        <f aca="false">IF($F1030="Cese",MAX(0,AJ1030-AN1030),0)</f>
        <v>0</v>
      </c>
      <c r="AR1030" s="19" t="str">
        <f aca="false">IF($B1030="","",IF(COUNTIFS(RP_COD,$B1030,'Retenciones Planilla'!$G$6:$G$105,"&lt;&gt;")=0,"",SUMIFS('Retenciones Planilla'!$G$6:$G$105,RP_COD,$B1030)))</f>
        <v/>
      </c>
      <c r="AS1030" s="19" t="str">
        <f aca="false">IF(AR1030="","",AR1030-AP1030)</f>
        <v/>
      </c>
      <c r="AT1030" s="23" t="str">
        <f aca="false">IF($B1030="","",IF(NOT(OR($F1030="Activo",$F1030="Cese")),IF(N(AR1030)=0,"—","Revisar: sin vínculo"),IF(AR1030="",IF(AP1030=0,"No corresponde","Sin dato planilla"),IF(ABS(AS1030)&lt;=TOL,"OK",IF(AS1030&gt;0,"Retuvo de más","Retuvo de menos")))))</f>
        <v/>
      </c>
      <c r="AU1030" s="19" t="n">
        <f aca="false">IF(AND(BASE_RET="Planilla (si existe)",AR1030&lt;&gt;""),AR1030,AP1030)</f>
        <v>0</v>
      </c>
      <c r="AV1030" s="19" t="n">
        <f aca="false">AU1030+N1030</f>
        <v>0</v>
      </c>
    </row>
    <row r="1031" customFormat="false" ht="15" hidden="false" customHeight="false" outlineLevel="0" collapsed="false">
      <c r="A1031" s="43" t="n">
        <v>86</v>
      </c>
      <c r="B1031" s="35" t="str">
        <f aca="false">IF(Trabajadores!$B$91="","",Trabajadores!$B$91)</f>
        <v/>
      </c>
      <c r="C1031" s="35" t="str">
        <f aca="false">IF($B1031="","",Trabajadores!$D$91)</f>
        <v/>
      </c>
      <c r="D1031" s="43" t="n">
        <v>6</v>
      </c>
      <c r="E1031" s="23" t="s">
        <v>303</v>
      </c>
      <c r="F1031" s="23" t="str">
        <f aca="false">IF($B1031="","",IF(OR(6&lt;Trabajadores!$M$91,6&gt;Trabajadores!$N$91),"No vinculado",IF(AND(6=Trabajadores!$N$91,Trabajadores!$O$91="Sí"),"Cese","Activo")))</f>
        <v/>
      </c>
      <c r="G1031" s="19" t="n">
        <f aca="false">IF($B1031="",0,SUMIFS(Ingresos!$T$6:$T$1505,ING_COD,$B1031,ING_CLASE,"ORD"))</f>
        <v>0</v>
      </c>
      <c r="H1031" s="19" t="n">
        <f aca="false">IF($B1031="",0,SUMIFS(Ingresos!$T$6:$T$1505,ING_COD,$B1031,ING_CLASE,"ORD",ING_COMP,"Sí"))</f>
        <v>0</v>
      </c>
      <c r="I1031" s="19" t="n">
        <f aca="false">IF($B1031="",0,SUMIFS(Ingresos!$T$6:$T$1505,ING_COD,$B1031,ING_CLASE,"GRA"))</f>
        <v>0</v>
      </c>
      <c r="J1031" s="19" t="n">
        <f aca="false">IF($B1031="",0,SUMIFS(Ingresos!$T$6:$T$1505,ING_COD,$B1031,ING_CLASE,"BON"))</f>
        <v>0</v>
      </c>
      <c r="K1031" s="19" t="n">
        <f aca="false">IF($B1031="",0,SUMIFS(Ingresos!$T$6:$T$1505,ING_COD,$B1031,ING_CLASE,"EXT"))</f>
        <v>0</v>
      </c>
      <c r="L1031" s="19" t="n">
        <f aca="false">IF($B1031="",0,SUMIFS(Ingresos!$T$6:$T$1505,ING_COD,$B1031,ING_CLASE,"OTO"))</f>
        <v>0</v>
      </c>
      <c r="M1031" s="19" t="n">
        <f aca="false">IF($B1031="",0,SUMIFS(Ingresos!$T$6:$T$1505,ING_COD,$B1031,ING_CLASE,"OTX"))</f>
        <v>0</v>
      </c>
      <c r="N1031" s="19" t="n">
        <f aca="false">IF($B1031="",0,SUMIFS(Ingresos!$T$6:$T$1505,ING_COD,$B1031,ING_CLASE,"RETO"))</f>
        <v>0</v>
      </c>
      <c r="O1031" s="19" t="n">
        <f aca="false">IF($B1031="",0,SUMIFS(Ingresos!$T$6:$T$1505,ING_COD,$B1031,ING_CLASE,"INA"))</f>
        <v>0</v>
      </c>
      <c r="P1031" s="19" t="n">
        <f aca="false">G1031+I1031+J1031+K1031+L1031+M1031</f>
        <v>0</v>
      </c>
      <c r="Q1031" s="44" t="n">
        <f aca="false">IF($F1031="Activo",7,IF($F1031="Cese",1,0))</f>
        <v>0</v>
      </c>
      <c r="R1031" s="19" t="n">
        <f aca="false">G1031*Q1031</f>
        <v>0</v>
      </c>
      <c r="S1031" s="19" t="n">
        <f aca="false">IF($F1031="Activo",SUMIFS(I1031:I1037,$D1031:$D1037,"&lt;="&amp;Trabajadores!$N$91)+IF(PROY_BON="Sí",SUMIFS(J1031:J1037,$D1031:$D1037,"&lt;="&amp;Trabajadores!$N$91),0),IF($F1031="Cese",I1031+IF(PROY_BON="Sí",J1031,0),0))</f>
        <v>0</v>
      </c>
      <c r="T1031" s="19" t="n">
        <f aca="false">IF(OR($F1031&lt;&gt;"Activo",Trabajadores!$I$91="No"),0,IF(I1032=0,H1031*(1+IF(PROY_BON="Sí",Trabajadores!$P$91,0))*Trabajadores!$R$91/6*(Trabajadores!$N$91&gt;=7),0)+IF(I1037=0,H1031*(1+IF(PROY_BON="Sí",Trabajadores!$P$91,0))*Trabajadores!$S$91/6*(Trabajadores!$N$91&gt;=12),0))</f>
        <v>0</v>
      </c>
      <c r="U1031" s="19" t="n">
        <f aca="false">IF($F1031="Activo",IF(Trabajadores!$J$91="Sí",L1031*7,L1031),IF($F1031="Cese",L1031,0))</f>
        <v>0</v>
      </c>
      <c r="V1031" s="19" t="n">
        <f aca="false">IF(OR($F1031="Activo",$F1031="Cese"),M1031,0)</f>
        <v>0</v>
      </c>
      <c r="W1031" s="19" t="n">
        <f aca="false">IF(OR($F1031="Activo",$F1031="Cese"),SUM(P1026:P1030),0)</f>
        <v>0</v>
      </c>
      <c r="X1031" s="36" t="n">
        <f aca="false">IF(OR($F1031="Activo",$F1031="Cese"),R1031+S1031+T1031+U1031+V1031+W1031,0)</f>
        <v>0</v>
      </c>
      <c r="Y1031" s="19" t="n">
        <f aca="false">IF(OR($F1031="Activo",$F1031="Cese"),DED_FIJA,0)</f>
        <v>0</v>
      </c>
      <c r="Z1031" s="36" t="n">
        <f aca="false">MAX(0,X1031-Y1031)</f>
        <v>0</v>
      </c>
      <c r="AA1031" s="19" t="n">
        <f aca="false">IF(Z1031=0,0,MAX(0,MIN(Z1031,Parámetros!$G$19)-Parámetros!$F$19)*Parámetros!$E$19)</f>
        <v>0</v>
      </c>
      <c r="AB1031" s="19" t="n">
        <f aca="false">IF(Z1031=0,0,MAX(0,MIN(Z1031,Parámetros!$G$20)-Parámetros!$F$20)*Parámetros!$E$20)</f>
        <v>0</v>
      </c>
      <c r="AC1031" s="19" t="n">
        <f aca="false">IF(Z1031=0,0,MAX(0,MIN(Z1031,Parámetros!$G$21)-Parámetros!$F$21)*Parámetros!$E$21)</f>
        <v>0</v>
      </c>
      <c r="AD1031" s="19" t="n">
        <f aca="false">IF(Z1031=0,0,MAX(0,MIN(Z1031,Parámetros!$G$22)-Parámetros!$F$22)*Parámetros!$E$22)</f>
        <v>0</v>
      </c>
      <c r="AE1031" s="19" t="n">
        <f aca="false">IF(Z1031=0,0,MAX(0,MIN(Z1031,Parámetros!$G$23)-Parámetros!$F$23)*Parámetros!$E$23)</f>
        <v>0</v>
      </c>
      <c r="AF1031" s="36" t="n">
        <f aca="false">SUM(AA1031:AE1031)</f>
        <v>0</v>
      </c>
      <c r="AG1031" s="45" t="str">
        <f aca="false">IF(AM1031&lt;=0,"-",INDEX(TR_TASA,MATCH(AM1031,TR_DESDE,1)))</f>
        <v>-</v>
      </c>
      <c r="AH1031" s="44" t="n">
        <f aca="false">IF($F1031="Cese",1,IF($F1031="Activo",INDEX(DIV_N,6),0))</f>
        <v>0</v>
      </c>
      <c r="AI1031" s="44" t="n">
        <f aca="false">IF($F1031="Cese",5,IF($F1031="Activo",INDEX(DIV_HASTA,6),0))</f>
        <v>0</v>
      </c>
      <c r="AJ1031" s="19" t="n">
        <f aca="false">IF(OR($F1031="Activo",$F1031="Cese"),SUMIFS(AV1026:AV1030,D1026:D1030,"&lt;="&amp;AI1031),0)</f>
        <v>0</v>
      </c>
      <c r="AK1031" s="19" t="n">
        <f aca="false">IF(OR($F1031="Activo",$F1031="Cese"),MAX(0,(AF1031-AJ1031)/AH1031),0)</f>
        <v>0</v>
      </c>
      <c r="AL1031" s="19" t="n">
        <f aca="false">IF(OR($F1031="Activo",$F1031="Cese"),K1031+IF(PROY_BON="Sí",0,J1031),0)</f>
        <v>0</v>
      </c>
      <c r="AM1031" s="19" t="n">
        <f aca="false">IF(AL1031&gt;0,MAX(0,X1031+AL1031-Y1031),Z1031)</f>
        <v>0</v>
      </c>
      <c r="AN1031" s="19" t="n">
        <f aca="false">SUMPRODUCT((AM1031&gt;TR_DESDE)*(AM1031-TR_DESDE)*TR_INC)</f>
        <v>0</v>
      </c>
      <c r="AO1031" s="19" t="n">
        <f aca="false">IF(AL1031&gt;0,MAX(0,AN1031-IF($F1031="Cese",MAX(AF1031,AJ1031),AF1031)),0)</f>
        <v>0</v>
      </c>
      <c r="AP1031" s="46" t="n">
        <f aca="false">IF(OR($F1031="Activo",$F1031="Cese"),ROUND(AK1031+AO1031,2),0)</f>
        <v>0</v>
      </c>
      <c r="AQ1031" s="19" t="n">
        <f aca="false">IF($F1031="Cese",MAX(0,AJ1031-AN1031),0)</f>
        <v>0</v>
      </c>
      <c r="AR1031" s="19" t="str">
        <f aca="false">IF($B1031="","",IF(COUNTIFS(RP_COD,$B1031,'Retenciones Planilla'!$H$6:$H$105,"&lt;&gt;")=0,"",SUMIFS('Retenciones Planilla'!$H$6:$H$105,RP_COD,$B1031)))</f>
        <v/>
      </c>
      <c r="AS1031" s="19" t="str">
        <f aca="false">IF(AR1031="","",AR1031-AP1031)</f>
        <v/>
      </c>
      <c r="AT1031" s="23" t="str">
        <f aca="false">IF($B1031="","",IF(NOT(OR($F1031="Activo",$F1031="Cese")),IF(N(AR1031)=0,"—","Revisar: sin vínculo"),IF(AR1031="",IF(AP1031=0,"No corresponde","Sin dato planilla"),IF(ABS(AS1031)&lt;=TOL,"OK",IF(AS1031&gt;0,"Retuvo de más","Retuvo de menos")))))</f>
        <v/>
      </c>
      <c r="AU1031" s="19" t="n">
        <f aca="false">IF(AND(BASE_RET="Planilla (si existe)",AR1031&lt;&gt;""),AR1031,AP1031)</f>
        <v>0</v>
      </c>
      <c r="AV1031" s="19" t="n">
        <f aca="false">AU1031+N1031</f>
        <v>0</v>
      </c>
    </row>
    <row r="1032" customFormat="false" ht="15" hidden="false" customHeight="false" outlineLevel="0" collapsed="false">
      <c r="A1032" s="43" t="n">
        <v>86</v>
      </c>
      <c r="B1032" s="35" t="str">
        <f aca="false">IF(Trabajadores!$B$91="","",Trabajadores!$B$91)</f>
        <v/>
      </c>
      <c r="C1032" s="35" t="str">
        <f aca="false">IF($B1032="","",Trabajadores!$D$91)</f>
        <v/>
      </c>
      <c r="D1032" s="43" t="n">
        <v>7</v>
      </c>
      <c r="E1032" s="23" t="s">
        <v>304</v>
      </c>
      <c r="F1032" s="23" t="str">
        <f aca="false">IF($B1032="","",IF(OR(7&lt;Trabajadores!$M$91,7&gt;Trabajadores!$N$91),"No vinculado",IF(AND(7=Trabajadores!$N$91,Trabajadores!$O$91="Sí"),"Cese","Activo")))</f>
        <v/>
      </c>
      <c r="G1032" s="19" t="n">
        <f aca="false">IF($B1032="",0,SUMIFS(Ingresos!$U$6:$U$1505,ING_COD,$B1032,ING_CLASE,"ORD"))</f>
        <v>0</v>
      </c>
      <c r="H1032" s="19" t="n">
        <f aca="false">IF($B1032="",0,SUMIFS(Ingresos!$U$6:$U$1505,ING_COD,$B1032,ING_CLASE,"ORD",ING_COMP,"Sí"))</f>
        <v>0</v>
      </c>
      <c r="I1032" s="19" t="n">
        <f aca="false">IF($B1032="",0,SUMIFS(Ingresos!$U$6:$U$1505,ING_COD,$B1032,ING_CLASE,"GRA"))</f>
        <v>0</v>
      </c>
      <c r="J1032" s="19" t="n">
        <f aca="false">IF($B1032="",0,SUMIFS(Ingresos!$U$6:$U$1505,ING_COD,$B1032,ING_CLASE,"BON"))</f>
        <v>0</v>
      </c>
      <c r="K1032" s="19" t="n">
        <f aca="false">IF($B1032="",0,SUMIFS(Ingresos!$U$6:$U$1505,ING_COD,$B1032,ING_CLASE,"EXT"))</f>
        <v>0</v>
      </c>
      <c r="L1032" s="19" t="n">
        <f aca="false">IF($B1032="",0,SUMIFS(Ingresos!$U$6:$U$1505,ING_COD,$B1032,ING_CLASE,"OTO"))</f>
        <v>0</v>
      </c>
      <c r="M1032" s="19" t="n">
        <f aca="false">IF($B1032="",0,SUMIFS(Ingresos!$U$6:$U$1505,ING_COD,$B1032,ING_CLASE,"OTX"))</f>
        <v>0</v>
      </c>
      <c r="N1032" s="19" t="n">
        <f aca="false">IF($B1032="",0,SUMIFS(Ingresos!$U$6:$U$1505,ING_COD,$B1032,ING_CLASE,"RETO"))</f>
        <v>0</v>
      </c>
      <c r="O1032" s="19" t="n">
        <f aca="false">IF($B1032="",0,SUMIFS(Ingresos!$U$6:$U$1505,ING_COD,$B1032,ING_CLASE,"INA"))</f>
        <v>0</v>
      </c>
      <c r="P1032" s="19" t="n">
        <f aca="false">G1032+I1032+J1032+K1032+L1032+M1032</f>
        <v>0</v>
      </c>
      <c r="Q1032" s="44" t="n">
        <f aca="false">IF($F1032="Activo",6,IF($F1032="Cese",1,0))</f>
        <v>0</v>
      </c>
      <c r="R1032" s="19" t="n">
        <f aca="false">G1032*Q1032</f>
        <v>0</v>
      </c>
      <c r="S1032" s="19" t="n">
        <f aca="false">IF($F1032="Activo",SUMIFS(I1032:I1037,$D1032:$D1037,"&lt;="&amp;Trabajadores!$N$91)+IF(PROY_BON="Sí",SUMIFS(J1032:J1037,$D1032:$D1037,"&lt;="&amp;Trabajadores!$N$91),0),IF($F1032="Cese",I1032+IF(PROY_BON="Sí",J1032,0),0))</f>
        <v>0</v>
      </c>
      <c r="T1032" s="19" t="n">
        <f aca="false">IF(OR($F1032&lt;&gt;"Activo",Trabajadores!$I$91="No"),0,IF(I1037=0,H1032*(1+IF(PROY_BON="Sí",Trabajadores!$P$91,0))*Trabajadores!$S$91/6*(Trabajadores!$N$91&gt;=12),0))</f>
        <v>0</v>
      </c>
      <c r="U1032" s="19" t="n">
        <f aca="false">IF($F1032="Activo",IF(Trabajadores!$J$91="Sí",L1032*6,L1032),IF($F1032="Cese",L1032,0))</f>
        <v>0</v>
      </c>
      <c r="V1032" s="19" t="n">
        <f aca="false">IF(OR($F1032="Activo",$F1032="Cese"),M1032,0)</f>
        <v>0</v>
      </c>
      <c r="W1032" s="19" t="n">
        <f aca="false">IF(OR($F1032="Activo",$F1032="Cese"),SUM(P1026:P1031),0)</f>
        <v>0</v>
      </c>
      <c r="X1032" s="36" t="n">
        <f aca="false">IF(OR($F1032="Activo",$F1032="Cese"),R1032+S1032+T1032+U1032+V1032+W1032,0)</f>
        <v>0</v>
      </c>
      <c r="Y1032" s="19" t="n">
        <f aca="false">IF(OR($F1032="Activo",$F1032="Cese"),DED_FIJA,0)</f>
        <v>0</v>
      </c>
      <c r="Z1032" s="36" t="n">
        <f aca="false">MAX(0,X1032-Y1032)</f>
        <v>0</v>
      </c>
      <c r="AA1032" s="19" t="n">
        <f aca="false">IF(Z1032=0,0,MAX(0,MIN(Z1032,Parámetros!$G$19)-Parámetros!$F$19)*Parámetros!$E$19)</f>
        <v>0</v>
      </c>
      <c r="AB1032" s="19" t="n">
        <f aca="false">IF(Z1032=0,0,MAX(0,MIN(Z1032,Parámetros!$G$20)-Parámetros!$F$20)*Parámetros!$E$20)</f>
        <v>0</v>
      </c>
      <c r="AC1032" s="19" t="n">
        <f aca="false">IF(Z1032=0,0,MAX(0,MIN(Z1032,Parámetros!$G$21)-Parámetros!$F$21)*Parámetros!$E$21)</f>
        <v>0</v>
      </c>
      <c r="AD1032" s="19" t="n">
        <f aca="false">IF(Z1032=0,0,MAX(0,MIN(Z1032,Parámetros!$G$22)-Parámetros!$F$22)*Parámetros!$E$22)</f>
        <v>0</v>
      </c>
      <c r="AE1032" s="19" t="n">
        <f aca="false">IF(Z1032=0,0,MAX(0,MIN(Z1032,Parámetros!$G$23)-Parámetros!$F$23)*Parámetros!$E$23)</f>
        <v>0</v>
      </c>
      <c r="AF1032" s="36" t="n">
        <f aca="false">SUM(AA1032:AE1032)</f>
        <v>0</v>
      </c>
      <c r="AG1032" s="45" t="str">
        <f aca="false">IF(AM1032&lt;=0,"-",INDEX(TR_TASA,MATCH(AM1032,TR_DESDE,1)))</f>
        <v>-</v>
      </c>
      <c r="AH1032" s="44" t="n">
        <f aca="false">IF($F1032="Cese",1,IF($F1032="Activo",INDEX(DIV_N,7),0))</f>
        <v>0</v>
      </c>
      <c r="AI1032" s="44" t="n">
        <f aca="false">IF($F1032="Cese",6,IF($F1032="Activo",INDEX(DIV_HASTA,7),0))</f>
        <v>0</v>
      </c>
      <c r="AJ1032" s="19" t="n">
        <f aca="false">IF(OR($F1032="Activo",$F1032="Cese"),SUMIFS(AV1026:AV1031,D1026:D1031,"&lt;="&amp;AI1032),0)</f>
        <v>0</v>
      </c>
      <c r="AK1032" s="19" t="n">
        <f aca="false">IF(OR($F1032="Activo",$F1032="Cese"),MAX(0,(AF1032-AJ1032)/AH1032),0)</f>
        <v>0</v>
      </c>
      <c r="AL1032" s="19" t="n">
        <f aca="false">IF(OR($F1032="Activo",$F1032="Cese"),K1032+IF(PROY_BON="Sí",0,J1032),0)</f>
        <v>0</v>
      </c>
      <c r="AM1032" s="19" t="n">
        <f aca="false">IF(AL1032&gt;0,MAX(0,X1032+AL1032-Y1032),Z1032)</f>
        <v>0</v>
      </c>
      <c r="AN1032" s="19" t="n">
        <f aca="false">SUMPRODUCT((AM1032&gt;TR_DESDE)*(AM1032-TR_DESDE)*TR_INC)</f>
        <v>0</v>
      </c>
      <c r="AO1032" s="19" t="n">
        <f aca="false">IF(AL1032&gt;0,MAX(0,AN1032-IF($F1032="Cese",MAX(AF1032,AJ1032),AF1032)),0)</f>
        <v>0</v>
      </c>
      <c r="AP1032" s="46" t="n">
        <f aca="false">IF(OR($F1032="Activo",$F1032="Cese"),ROUND(AK1032+AO1032,2),0)</f>
        <v>0</v>
      </c>
      <c r="AQ1032" s="19" t="n">
        <f aca="false">IF($F1032="Cese",MAX(0,AJ1032-AN1032),0)</f>
        <v>0</v>
      </c>
      <c r="AR1032" s="19" t="str">
        <f aca="false">IF($B1032="","",IF(COUNTIFS(RP_COD,$B1032,'Retenciones Planilla'!$I$6:$I$105,"&lt;&gt;")=0,"",SUMIFS('Retenciones Planilla'!$I$6:$I$105,RP_COD,$B1032)))</f>
        <v/>
      </c>
      <c r="AS1032" s="19" t="str">
        <f aca="false">IF(AR1032="","",AR1032-AP1032)</f>
        <v/>
      </c>
      <c r="AT1032" s="23" t="str">
        <f aca="false">IF($B1032="","",IF(NOT(OR($F1032="Activo",$F1032="Cese")),IF(N(AR1032)=0,"—","Revisar: sin vínculo"),IF(AR1032="",IF(AP1032=0,"No corresponde","Sin dato planilla"),IF(ABS(AS1032)&lt;=TOL,"OK",IF(AS1032&gt;0,"Retuvo de más","Retuvo de menos")))))</f>
        <v/>
      </c>
      <c r="AU1032" s="19" t="n">
        <f aca="false">IF(AND(BASE_RET="Planilla (si existe)",AR1032&lt;&gt;""),AR1032,AP1032)</f>
        <v>0</v>
      </c>
      <c r="AV1032" s="19" t="n">
        <f aca="false">AU1032+N1032</f>
        <v>0</v>
      </c>
    </row>
    <row r="1033" customFormat="false" ht="15" hidden="false" customHeight="false" outlineLevel="0" collapsed="false">
      <c r="A1033" s="43" t="n">
        <v>86</v>
      </c>
      <c r="B1033" s="35" t="str">
        <f aca="false">IF(Trabajadores!$B$91="","",Trabajadores!$B$91)</f>
        <v/>
      </c>
      <c r="C1033" s="35" t="str">
        <f aca="false">IF($B1033="","",Trabajadores!$D$91)</f>
        <v/>
      </c>
      <c r="D1033" s="43" t="n">
        <v>8</v>
      </c>
      <c r="E1033" s="23" t="s">
        <v>305</v>
      </c>
      <c r="F1033" s="23" t="str">
        <f aca="false">IF($B1033="","",IF(OR(8&lt;Trabajadores!$M$91,8&gt;Trabajadores!$N$91),"No vinculado",IF(AND(8=Trabajadores!$N$91,Trabajadores!$O$91="Sí"),"Cese","Activo")))</f>
        <v/>
      </c>
      <c r="G1033" s="19" t="n">
        <f aca="false">IF($B1033="",0,SUMIFS(Ingresos!$V$6:$V$1505,ING_COD,$B1033,ING_CLASE,"ORD"))</f>
        <v>0</v>
      </c>
      <c r="H1033" s="19" t="n">
        <f aca="false">IF($B1033="",0,SUMIFS(Ingresos!$V$6:$V$1505,ING_COD,$B1033,ING_CLASE,"ORD",ING_COMP,"Sí"))</f>
        <v>0</v>
      </c>
      <c r="I1033" s="19" t="n">
        <f aca="false">IF($B1033="",0,SUMIFS(Ingresos!$V$6:$V$1505,ING_COD,$B1033,ING_CLASE,"GRA"))</f>
        <v>0</v>
      </c>
      <c r="J1033" s="19" t="n">
        <f aca="false">IF($B1033="",0,SUMIFS(Ingresos!$V$6:$V$1505,ING_COD,$B1033,ING_CLASE,"BON"))</f>
        <v>0</v>
      </c>
      <c r="K1033" s="19" t="n">
        <f aca="false">IF($B1033="",0,SUMIFS(Ingresos!$V$6:$V$1505,ING_COD,$B1033,ING_CLASE,"EXT"))</f>
        <v>0</v>
      </c>
      <c r="L1033" s="19" t="n">
        <f aca="false">IF($B1033="",0,SUMIFS(Ingresos!$V$6:$V$1505,ING_COD,$B1033,ING_CLASE,"OTO"))</f>
        <v>0</v>
      </c>
      <c r="M1033" s="19" t="n">
        <f aca="false">IF($B1033="",0,SUMIFS(Ingresos!$V$6:$V$1505,ING_COD,$B1033,ING_CLASE,"OTX"))</f>
        <v>0</v>
      </c>
      <c r="N1033" s="19" t="n">
        <f aca="false">IF($B1033="",0,SUMIFS(Ingresos!$V$6:$V$1505,ING_COD,$B1033,ING_CLASE,"RETO"))</f>
        <v>0</v>
      </c>
      <c r="O1033" s="19" t="n">
        <f aca="false">IF($B1033="",0,SUMIFS(Ingresos!$V$6:$V$1505,ING_COD,$B1033,ING_CLASE,"INA"))</f>
        <v>0</v>
      </c>
      <c r="P1033" s="19" t="n">
        <f aca="false">G1033+I1033+J1033+K1033+L1033+M1033</f>
        <v>0</v>
      </c>
      <c r="Q1033" s="44" t="n">
        <f aca="false">IF($F1033="Activo",5,IF($F1033="Cese",1,0))</f>
        <v>0</v>
      </c>
      <c r="R1033" s="19" t="n">
        <f aca="false">G1033*Q1033</f>
        <v>0</v>
      </c>
      <c r="S1033" s="19" t="n">
        <f aca="false">IF($F1033="Activo",SUMIFS(I1033:I1037,$D1033:$D1037,"&lt;="&amp;Trabajadores!$N$91)+IF(PROY_BON="Sí",SUMIFS(J1033:J1037,$D1033:$D1037,"&lt;="&amp;Trabajadores!$N$91),0),IF($F1033="Cese",I1033+IF(PROY_BON="Sí",J1033,0),0))</f>
        <v>0</v>
      </c>
      <c r="T1033" s="19" t="n">
        <f aca="false">IF(OR($F1033&lt;&gt;"Activo",Trabajadores!$I$91="No"),0,IF(I1037=0,H1033*(1+IF(PROY_BON="Sí",Trabajadores!$P$91,0))*Trabajadores!$S$91/6*(Trabajadores!$N$91&gt;=12),0))</f>
        <v>0</v>
      </c>
      <c r="U1033" s="19" t="n">
        <f aca="false">IF($F1033="Activo",IF(Trabajadores!$J$91="Sí",L1033*5,L1033),IF($F1033="Cese",L1033,0))</f>
        <v>0</v>
      </c>
      <c r="V1033" s="19" t="n">
        <f aca="false">IF(OR($F1033="Activo",$F1033="Cese"),M1033,0)</f>
        <v>0</v>
      </c>
      <c r="W1033" s="19" t="n">
        <f aca="false">IF(OR($F1033="Activo",$F1033="Cese"),SUM(P1026:P1032),0)</f>
        <v>0</v>
      </c>
      <c r="X1033" s="36" t="n">
        <f aca="false">IF(OR($F1033="Activo",$F1033="Cese"),R1033+S1033+T1033+U1033+V1033+W1033,0)</f>
        <v>0</v>
      </c>
      <c r="Y1033" s="19" t="n">
        <f aca="false">IF(OR($F1033="Activo",$F1033="Cese"),DED_FIJA,0)</f>
        <v>0</v>
      </c>
      <c r="Z1033" s="36" t="n">
        <f aca="false">MAX(0,X1033-Y1033)</f>
        <v>0</v>
      </c>
      <c r="AA1033" s="19" t="n">
        <f aca="false">IF(Z1033=0,0,MAX(0,MIN(Z1033,Parámetros!$G$19)-Parámetros!$F$19)*Parámetros!$E$19)</f>
        <v>0</v>
      </c>
      <c r="AB1033" s="19" t="n">
        <f aca="false">IF(Z1033=0,0,MAX(0,MIN(Z1033,Parámetros!$G$20)-Parámetros!$F$20)*Parámetros!$E$20)</f>
        <v>0</v>
      </c>
      <c r="AC1033" s="19" t="n">
        <f aca="false">IF(Z1033=0,0,MAX(0,MIN(Z1033,Parámetros!$G$21)-Parámetros!$F$21)*Parámetros!$E$21)</f>
        <v>0</v>
      </c>
      <c r="AD1033" s="19" t="n">
        <f aca="false">IF(Z1033=0,0,MAX(0,MIN(Z1033,Parámetros!$G$22)-Parámetros!$F$22)*Parámetros!$E$22)</f>
        <v>0</v>
      </c>
      <c r="AE1033" s="19" t="n">
        <f aca="false">IF(Z1033=0,0,MAX(0,MIN(Z1033,Parámetros!$G$23)-Parámetros!$F$23)*Parámetros!$E$23)</f>
        <v>0</v>
      </c>
      <c r="AF1033" s="36" t="n">
        <f aca="false">SUM(AA1033:AE1033)</f>
        <v>0</v>
      </c>
      <c r="AG1033" s="45" t="str">
        <f aca="false">IF(AM1033&lt;=0,"-",INDEX(TR_TASA,MATCH(AM1033,TR_DESDE,1)))</f>
        <v>-</v>
      </c>
      <c r="AH1033" s="44" t="n">
        <f aca="false">IF($F1033="Cese",1,IF($F1033="Activo",INDEX(DIV_N,8),0))</f>
        <v>0</v>
      </c>
      <c r="AI1033" s="44" t="n">
        <f aca="false">IF($F1033="Cese",7,IF($F1033="Activo",INDEX(DIV_HASTA,8),0))</f>
        <v>0</v>
      </c>
      <c r="AJ1033" s="19" t="n">
        <f aca="false">IF(OR($F1033="Activo",$F1033="Cese"),SUMIFS(AV1026:AV1032,D1026:D1032,"&lt;="&amp;AI1033),0)</f>
        <v>0</v>
      </c>
      <c r="AK1033" s="19" t="n">
        <f aca="false">IF(OR($F1033="Activo",$F1033="Cese"),MAX(0,(AF1033-AJ1033)/AH1033),0)</f>
        <v>0</v>
      </c>
      <c r="AL1033" s="19" t="n">
        <f aca="false">IF(OR($F1033="Activo",$F1033="Cese"),K1033+IF(PROY_BON="Sí",0,J1033),0)</f>
        <v>0</v>
      </c>
      <c r="AM1033" s="19" t="n">
        <f aca="false">IF(AL1033&gt;0,MAX(0,X1033+AL1033-Y1033),Z1033)</f>
        <v>0</v>
      </c>
      <c r="AN1033" s="19" t="n">
        <f aca="false">SUMPRODUCT((AM1033&gt;TR_DESDE)*(AM1033-TR_DESDE)*TR_INC)</f>
        <v>0</v>
      </c>
      <c r="AO1033" s="19" t="n">
        <f aca="false">IF(AL1033&gt;0,MAX(0,AN1033-IF($F1033="Cese",MAX(AF1033,AJ1033),AF1033)),0)</f>
        <v>0</v>
      </c>
      <c r="AP1033" s="46" t="n">
        <f aca="false">IF(OR($F1033="Activo",$F1033="Cese"),ROUND(AK1033+AO1033,2),0)</f>
        <v>0</v>
      </c>
      <c r="AQ1033" s="19" t="n">
        <f aca="false">IF($F1033="Cese",MAX(0,AJ1033-AN1033),0)</f>
        <v>0</v>
      </c>
      <c r="AR1033" s="19" t="str">
        <f aca="false">IF($B1033="","",IF(COUNTIFS(RP_COD,$B1033,'Retenciones Planilla'!$J$6:$J$105,"&lt;&gt;")=0,"",SUMIFS('Retenciones Planilla'!$J$6:$J$105,RP_COD,$B1033)))</f>
        <v/>
      </c>
      <c r="AS1033" s="19" t="str">
        <f aca="false">IF(AR1033="","",AR1033-AP1033)</f>
        <v/>
      </c>
      <c r="AT1033" s="23" t="str">
        <f aca="false">IF($B1033="","",IF(NOT(OR($F1033="Activo",$F1033="Cese")),IF(N(AR1033)=0,"—","Revisar: sin vínculo"),IF(AR1033="",IF(AP1033=0,"No corresponde","Sin dato planilla"),IF(ABS(AS1033)&lt;=TOL,"OK",IF(AS1033&gt;0,"Retuvo de más","Retuvo de menos")))))</f>
        <v/>
      </c>
      <c r="AU1033" s="19" t="n">
        <f aca="false">IF(AND(BASE_RET="Planilla (si existe)",AR1033&lt;&gt;""),AR1033,AP1033)</f>
        <v>0</v>
      </c>
      <c r="AV1033" s="19" t="n">
        <f aca="false">AU1033+N1033</f>
        <v>0</v>
      </c>
    </row>
    <row r="1034" customFormat="false" ht="15" hidden="false" customHeight="false" outlineLevel="0" collapsed="false">
      <c r="A1034" s="43" t="n">
        <v>86</v>
      </c>
      <c r="B1034" s="35" t="str">
        <f aca="false">IF(Trabajadores!$B$91="","",Trabajadores!$B$91)</f>
        <v/>
      </c>
      <c r="C1034" s="35" t="str">
        <f aca="false">IF($B1034="","",Trabajadores!$D$91)</f>
        <v/>
      </c>
      <c r="D1034" s="43" t="n">
        <v>9</v>
      </c>
      <c r="E1034" s="23" t="s">
        <v>306</v>
      </c>
      <c r="F1034" s="23" t="str">
        <f aca="false">IF($B1034="","",IF(OR(9&lt;Trabajadores!$M$91,9&gt;Trabajadores!$N$91),"No vinculado",IF(AND(9=Trabajadores!$N$91,Trabajadores!$O$91="Sí"),"Cese","Activo")))</f>
        <v/>
      </c>
      <c r="G1034" s="19" t="n">
        <f aca="false">IF($B1034="",0,SUMIFS(Ingresos!$W$6:$W$1505,ING_COD,$B1034,ING_CLASE,"ORD"))</f>
        <v>0</v>
      </c>
      <c r="H1034" s="19" t="n">
        <f aca="false">IF($B1034="",0,SUMIFS(Ingresos!$W$6:$W$1505,ING_COD,$B1034,ING_CLASE,"ORD",ING_COMP,"Sí"))</f>
        <v>0</v>
      </c>
      <c r="I1034" s="19" t="n">
        <f aca="false">IF($B1034="",0,SUMIFS(Ingresos!$W$6:$W$1505,ING_COD,$B1034,ING_CLASE,"GRA"))</f>
        <v>0</v>
      </c>
      <c r="J1034" s="19" t="n">
        <f aca="false">IF($B1034="",0,SUMIFS(Ingresos!$W$6:$W$1505,ING_COD,$B1034,ING_CLASE,"BON"))</f>
        <v>0</v>
      </c>
      <c r="K1034" s="19" t="n">
        <f aca="false">IF($B1034="",0,SUMIFS(Ingresos!$W$6:$W$1505,ING_COD,$B1034,ING_CLASE,"EXT"))</f>
        <v>0</v>
      </c>
      <c r="L1034" s="19" t="n">
        <f aca="false">IF($B1034="",0,SUMIFS(Ingresos!$W$6:$W$1505,ING_COD,$B1034,ING_CLASE,"OTO"))</f>
        <v>0</v>
      </c>
      <c r="M1034" s="19" t="n">
        <f aca="false">IF($B1034="",0,SUMIFS(Ingresos!$W$6:$W$1505,ING_COD,$B1034,ING_CLASE,"OTX"))</f>
        <v>0</v>
      </c>
      <c r="N1034" s="19" t="n">
        <f aca="false">IF($B1034="",0,SUMIFS(Ingresos!$W$6:$W$1505,ING_COD,$B1034,ING_CLASE,"RETO"))</f>
        <v>0</v>
      </c>
      <c r="O1034" s="19" t="n">
        <f aca="false">IF($B1034="",0,SUMIFS(Ingresos!$W$6:$W$1505,ING_COD,$B1034,ING_CLASE,"INA"))</f>
        <v>0</v>
      </c>
      <c r="P1034" s="19" t="n">
        <f aca="false">G1034+I1034+J1034+K1034+L1034+M1034</f>
        <v>0</v>
      </c>
      <c r="Q1034" s="44" t="n">
        <f aca="false">IF($F1034="Activo",4,IF($F1034="Cese",1,0))</f>
        <v>0</v>
      </c>
      <c r="R1034" s="19" t="n">
        <f aca="false">G1034*Q1034</f>
        <v>0</v>
      </c>
      <c r="S1034" s="19" t="n">
        <f aca="false">IF($F1034="Activo",SUMIFS(I1034:I1037,$D1034:$D1037,"&lt;="&amp;Trabajadores!$N$91)+IF(PROY_BON="Sí",SUMIFS(J1034:J1037,$D1034:$D1037,"&lt;="&amp;Trabajadores!$N$91),0),IF($F1034="Cese",I1034+IF(PROY_BON="Sí",J1034,0),0))</f>
        <v>0</v>
      </c>
      <c r="T1034" s="19" t="n">
        <f aca="false">IF(OR($F1034&lt;&gt;"Activo",Trabajadores!$I$91="No"),0,IF(I1037=0,H1034*(1+IF(PROY_BON="Sí",Trabajadores!$P$91,0))*Trabajadores!$S$91/6*(Trabajadores!$N$91&gt;=12),0))</f>
        <v>0</v>
      </c>
      <c r="U1034" s="19" t="n">
        <f aca="false">IF($F1034="Activo",IF(Trabajadores!$J$91="Sí",L1034*4,L1034),IF($F1034="Cese",L1034,0))</f>
        <v>0</v>
      </c>
      <c r="V1034" s="19" t="n">
        <f aca="false">IF(OR($F1034="Activo",$F1034="Cese"),M1034,0)</f>
        <v>0</v>
      </c>
      <c r="W1034" s="19" t="n">
        <f aca="false">IF(OR($F1034="Activo",$F1034="Cese"),SUM(P1026:P1033),0)</f>
        <v>0</v>
      </c>
      <c r="X1034" s="36" t="n">
        <f aca="false">IF(OR($F1034="Activo",$F1034="Cese"),R1034+S1034+T1034+U1034+V1034+W1034,0)</f>
        <v>0</v>
      </c>
      <c r="Y1034" s="19" t="n">
        <f aca="false">IF(OR($F1034="Activo",$F1034="Cese"),DED_FIJA,0)</f>
        <v>0</v>
      </c>
      <c r="Z1034" s="36" t="n">
        <f aca="false">MAX(0,X1034-Y1034)</f>
        <v>0</v>
      </c>
      <c r="AA1034" s="19" t="n">
        <f aca="false">IF(Z1034=0,0,MAX(0,MIN(Z1034,Parámetros!$G$19)-Parámetros!$F$19)*Parámetros!$E$19)</f>
        <v>0</v>
      </c>
      <c r="AB1034" s="19" t="n">
        <f aca="false">IF(Z1034=0,0,MAX(0,MIN(Z1034,Parámetros!$G$20)-Parámetros!$F$20)*Parámetros!$E$20)</f>
        <v>0</v>
      </c>
      <c r="AC1034" s="19" t="n">
        <f aca="false">IF(Z1034=0,0,MAX(0,MIN(Z1034,Parámetros!$G$21)-Parámetros!$F$21)*Parámetros!$E$21)</f>
        <v>0</v>
      </c>
      <c r="AD1034" s="19" t="n">
        <f aca="false">IF(Z1034=0,0,MAX(0,MIN(Z1034,Parámetros!$G$22)-Parámetros!$F$22)*Parámetros!$E$22)</f>
        <v>0</v>
      </c>
      <c r="AE1034" s="19" t="n">
        <f aca="false">IF(Z1034=0,0,MAX(0,MIN(Z1034,Parámetros!$G$23)-Parámetros!$F$23)*Parámetros!$E$23)</f>
        <v>0</v>
      </c>
      <c r="AF1034" s="36" t="n">
        <f aca="false">SUM(AA1034:AE1034)</f>
        <v>0</v>
      </c>
      <c r="AG1034" s="45" t="str">
        <f aca="false">IF(AM1034&lt;=0,"-",INDEX(TR_TASA,MATCH(AM1034,TR_DESDE,1)))</f>
        <v>-</v>
      </c>
      <c r="AH1034" s="44" t="n">
        <f aca="false">IF($F1034="Cese",1,IF($F1034="Activo",INDEX(DIV_N,9),0))</f>
        <v>0</v>
      </c>
      <c r="AI1034" s="44" t="n">
        <f aca="false">IF($F1034="Cese",8,IF($F1034="Activo",INDEX(DIV_HASTA,9),0))</f>
        <v>0</v>
      </c>
      <c r="AJ1034" s="19" t="n">
        <f aca="false">IF(OR($F1034="Activo",$F1034="Cese"),SUMIFS(AV1026:AV1033,D1026:D1033,"&lt;="&amp;AI1034),0)</f>
        <v>0</v>
      </c>
      <c r="AK1034" s="19" t="n">
        <f aca="false">IF(OR($F1034="Activo",$F1034="Cese"),MAX(0,(AF1034-AJ1034)/AH1034),0)</f>
        <v>0</v>
      </c>
      <c r="AL1034" s="19" t="n">
        <f aca="false">IF(OR($F1034="Activo",$F1034="Cese"),K1034+IF(PROY_BON="Sí",0,J1034),0)</f>
        <v>0</v>
      </c>
      <c r="AM1034" s="19" t="n">
        <f aca="false">IF(AL1034&gt;0,MAX(0,X1034+AL1034-Y1034),Z1034)</f>
        <v>0</v>
      </c>
      <c r="AN1034" s="19" t="n">
        <f aca="false">SUMPRODUCT((AM1034&gt;TR_DESDE)*(AM1034-TR_DESDE)*TR_INC)</f>
        <v>0</v>
      </c>
      <c r="AO1034" s="19" t="n">
        <f aca="false">IF(AL1034&gt;0,MAX(0,AN1034-IF($F1034="Cese",MAX(AF1034,AJ1034),AF1034)),0)</f>
        <v>0</v>
      </c>
      <c r="AP1034" s="46" t="n">
        <f aca="false">IF(OR($F1034="Activo",$F1034="Cese"),ROUND(AK1034+AO1034,2),0)</f>
        <v>0</v>
      </c>
      <c r="AQ1034" s="19" t="n">
        <f aca="false">IF($F1034="Cese",MAX(0,AJ1034-AN1034),0)</f>
        <v>0</v>
      </c>
      <c r="AR1034" s="19" t="str">
        <f aca="false">IF($B1034="","",IF(COUNTIFS(RP_COD,$B1034,'Retenciones Planilla'!$K$6:$K$105,"&lt;&gt;")=0,"",SUMIFS('Retenciones Planilla'!$K$6:$K$105,RP_COD,$B1034)))</f>
        <v/>
      </c>
      <c r="AS1034" s="19" t="str">
        <f aca="false">IF(AR1034="","",AR1034-AP1034)</f>
        <v/>
      </c>
      <c r="AT1034" s="23" t="str">
        <f aca="false">IF($B1034="","",IF(NOT(OR($F1034="Activo",$F1034="Cese")),IF(N(AR1034)=0,"—","Revisar: sin vínculo"),IF(AR1034="",IF(AP1034=0,"No corresponde","Sin dato planilla"),IF(ABS(AS1034)&lt;=TOL,"OK",IF(AS1034&gt;0,"Retuvo de más","Retuvo de menos")))))</f>
        <v/>
      </c>
      <c r="AU1034" s="19" t="n">
        <f aca="false">IF(AND(BASE_RET="Planilla (si existe)",AR1034&lt;&gt;""),AR1034,AP1034)</f>
        <v>0</v>
      </c>
      <c r="AV1034" s="19" t="n">
        <f aca="false">AU1034+N1034</f>
        <v>0</v>
      </c>
    </row>
    <row r="1035" customFormat="false" ht="15" hidden="false" customHeight="false" outlineLevel="0" collapsed="false">
      <c r="A1035" s="43" t="n">
        <v>86</v>
      </c>
      <c r="B1035" s="35" t="str">
        <f aca="false">IF(Trabajadores!$B$91="","",Trabajadores!$B$91)</f>
        <v/>
      </c>
      <c r="C1035" s="35" t="str">
        <f aca="false">IF($B1035="","",Trabajadores!$D$91)</f>
        <v/>
      </c>
      <c r="D1035" s="43" t="n">
        <v>10</v>
      </c>
      <c r="E1035" s="23" t="s">
        <v>307</v>
      </c>
      <c r="F1035" s="23" t="str">
        <f aca="false">IF($B1035="","",IF(OR(10&lt;Trabajadores!$M$91,10&gt;Trabajadores!$N$91),"No vinculado",IF(AND(10=Trabajadores!$N$91,Trabajadores!$O$91="Sí"),"Cese","Activo")))</f>
        <v/>
      </c>
      <c r="G1035" s="19" t="n">
        <f aca="false">IF($B1035="",0,SUMIFS(Ingresos!$X$6:$X$1505,ING_COD,$B1035,ING_CLASE,"ORD"))</f>
        <v>0</v>
      </c>
      <c r="H1035" s="19" t="n">
        <f aca="false">IF($B1035="",0,SUMIFS(Ingresos!$X$6:$X$1505,ING_COD,$B1035,ING_CLASE,"ORD",ING_COMP,"Sí"))</f>
        <v>0</v>
      </c>
      <c r="I1035" s="19" t="n">
        <f aca="false">IF($B1035="",0,SUMIFS(Ingresos!$X$6:$X$1505,ING_COD,$B1035,ING_CLASE,"GRA"))</f>
        <v>0</v>
      </c>
      <c r="J1035" s="19" t="n">
        <f aca="false">IF($B1035="",0,SUMIFS(Ingresos!$X$6:$X$1505,ING_COD,$B1035,ING_CLASE,"BON"))</f>
        <v>0</v>
      </c>
      <c r="K1035" s="19" t="n">
        <f aca="false">IF($B1035="",0,SUMIFS(Ingresos!$X$6:$X$1505,ING_COD,$B1035,ING_CLASE,"EXT"))</f>
        <v>0</v>
      </c>
      <c r="L1035" s="19" t="n">
        <f aca="false">IF($B1035="",0,SUMIFS(Ingresos!$X$6:$X$1505,ING_COD,$B1035,ING_CLASE,"OTO"))</f>
        <v>0</v>
      </c>
      <c r="M1035" s="19" t="n">
        <f aca="false">IF($B1035="",0,SUMIFS(Ingresos!$X$6:$X$1505,ING_COD,$B1035,ING_CLASE,"OTX"))</f>
        <v>0</v>
      </c>
      <c r="N1035" s="19" t="n">
        <f aca="false">IF($B1035="",0,SUMIFS(Ingresos!$X$6:$X$1505,ING_COD,$B1035,ING_CLASE,"RETO"))</f>
        <v>0</v>
      </c>
      <c r="O1035" s="19" t="n">
        <f aca="false">IF($B1035="",0,SUMIFS(Ingresos!$X$6:$X$1505,ING_COD,$B1035,ING_CLASE,"INA"))</f>
        <v>0</v>
      </c>
      <c r="P1035" s="19" t="n">
        <f aca="false">G1035+I1035+J1035+K1035+L1035+M1035</f>
        <v>0</v>
      </c>
      <c r="Q1035" s="44" t="n">
        <f aca="false">IF($F1035="Activo",3,IF($F1035="Cese",1,0))</f>
        <v>0</v>
      </c>
      <c r="R1035" s="19" t="n">
        <f aca="false">G1035*Q1035</f>
        <v>0</v>
      </c>
      <c r="S1035" s="19" t="n">
        <f aca="false">IF($F1035="Activo",SUMIFS(I1035:I1037,$D1035:$D1037,"&lt;="&amp;Trabajadores!$N$91)+IF(PROY_BON="Sí",SUMIFS(J1035:J1037,$D1035:$D1037,"&lt;="&amp;Trabajadores!$N$91),0),IF($F1035="Cese",I1035+IF(PROY_BON="Sí",J1035,0),0))</f>
        <v>0</v>
      </c>
      <c r="T1035" s="19" t="n">
        <f aca="false">IF(OR($F1035&lt;&gt;"Activo",Trabajadores!$I$91="No"),0,IF(I1037=0,H1035*(1+IF(PROY_BON="Sí",Trabajadores!$P$91,0))*Trabajadores!$S$91/6*(Trabajadores!$N$91&gt;=12),0))</f>
        <v>0</v>
      </c>
      <c r="U1035" s="19" t="n">
        <f aca="false">IF($F1035="Activo",IF(Trabajadores!$J$91="Sí",L1035*3,L1035),IF($F1035="Cese",L1035,0))</f>
        <v>0</v>
      </c>
      <c r="V1035" s="19" t="n">
        <f aca="false">IF(OR($F1035="Activo",$F1035="Cese"),M1035,0)</f>
        <v>0</v>
      </c>
      <c r="W1035" s="19" t="n">
        <f aca="false">IF(OR($F1035="Activo",$F1035="Cese"),SUM(P1026:P1034),0)</f>
        <v>0</v>
      </c>
      <c r="X1035" s="36" t="n">
        <f aca="false">IF(OR($F1035="Activo",$F1035="Cese"),R1035+S1035+T1035+U1035+V1035+W1035,0)</f>
        <v>0</v>
      </c>
      <c r="Y1035" s="19" t="n">
        <f aca="false">IF(OR($F1035="Activo",$F1035="Cese"),DED_FIJA,0)</f>
        <v>0</v>
      </c>
      <c r="Z1035" s="36" t="n">
        <f aca="false">MAX(0,X1035-Y1035)</f>
        <v>0</v>
      </c>
      <c r="AA1035" s="19" t="n">
        <f aca="false">IF(Z1035=0,0,MAX(0,MIN(Z1035,Parámetros!$G$19)-Parámetros!$F$19)*Parámetros!$E$19)</f>
        <v>0</v>
      </c>
      <c r="AB1035" s="19" t="n">
        <f aca="false">IF(Z1035=0,0,MAX(0,MIN(Z1035,Parámetros!$G$20)-Parámetros!$F$20)*Parámetros!$E$20)</f>
        <v>0</v>
      </c>
      <c r="AC1035" s="19" t="n">
        <f aca="false">IF(Z1035=0,0,MAX(0,MIN(Z1035,Parámetros!$G$21)-Parámetros!$F$21)*Parámetros!$E$21)</f>
        <v>0</v>
      </c>
      <c r="AD1035" s="19" t="n">
        <f aca="false">IF(Z1035=0,0,MAX(0,MIN(Z1035,Parámetros!$G$22)-Parámetros!$F$22)*Parámetros!$E$22)</f>
        <v>0</v>
      </c>
      <c r="AE1035" s="19" t="n">
        <f aca="false">IF(Z1035=0,0,MAX(0,MIN(Z1035,Parámetros!$G$23)-Parámetros!$F$23)*Parámetros!$E$23)</f>
        <v>0</v>
      </c>
      <c r="AF1035" s="36" t="n">
        <f aca="false">SUM(AA1035:AE1035)</f>
        <v>0</v>
      </c>
      <c r="AG1035" s="45" t="str">
        <f aca="false">IF(AM1035&lt;=0,"-",INDEX(TR_TASA,MATCH(AM1035,TR_DESDE,1)))</f>
        <v>-</v>
      </c>
      <c r="AH1035" s="44" t="n">
        <f aca="false">IF($F1035="Cese",1,IF($F1035="Activo",INDEX(DIV_N,10),0))</f>
        <v>0</v>
      </c>
      <c r="AI1035" s="44" t="n">
        <f aca="false">IF($F1035="Cese",9,IF($F1035="Activo",INDEX(DIV_HASTA,10),0))</f>
        <v>0</v>
      </c>
      <c r="AJ1035" s="19" t="n">
        <f aca="false">IF(OR($F1035="Activo",$F1035="Cese"),SUMIFS(AV1026:AV1034,D1026:D1034,"&lt;="&amp;AI1035),0)</f>
        <v>0</v>
      </c>
      <c r="AK1035" s="19" t="n">
        <f aca="false">IF(OR($F1035="Activo",$F1035="Cese"),MAX(0,(AF1035-AJ1035)/AH1035),0)</f>
        <v>0</v>
      </c>
      <c r="AL1035" s="19" t="n">
        <f aca="false">IF(OR($F1035="Activo",$F1035="Cese"),K1035+IF(PROY_BON="Sí",0,J1035),0)</f>
        <v>0</v>
      </c>
      <c r="AM1035" s="19" t="n">
        <f aca="false">IF(AL1035&gt;0,MAX(0,X1035+AL1035-Y1035),Z1035)</f>
        <v>0</v>
      </c>
      <c r="AN1035" s="19" t="n">
        <f aca="false">SUMPRODUCT((AM1035&gt;TR_DESDE)*(AM1035-TR_DESDE)*TR_INC)</f>
        <v>0</v>
      </c>
      <c r="AO1035" s="19" t="n">
        <f aca="false">IF(AL1035&gt;0,MAX(0,AN1035-IF($F1035="Cese",MAX(AF1035,AJ1035),AF1035)),0)</f>
        <v>0</v>
      </c>
      <c r="AP1035" s="46" t="n">
        <f aca="false">IF(OR($F1035="Activo",$F1035="Cese"),ROUND(AK1035+AO1035,2),0)</f>
        <v>0</v>
      </c>
      <c r="AQ1035" s="19" t="n">
        <f aca="false">IF($F1035="Cese",MAX(0,AJ1035-AN1035),0)</f>
        <v>0</v>
      </c>
      <c r="AR1035" s="19" t="str">
        <f aca="false">IF($B1035="","",IF(COUNTIFS(RP_COD,$B1035,'Retenciones Planilla'!$L$6:$L$105,"&lt;&gt;")=0,"",SUMIFS('Retenciones Planilla'!$L$6:$L$105,RP_COD,$B1035)))</f>
        <v/>
      </c>
      <c r="AS1035" s="19" t="str">
        <f aca="false">IF(AR1035="","",AR1035-AP1035)</f>
        <v/>
      </c>
      <c r="AT1035" s="23" t="str">
        <f aca="false">IF($B1035="","",IF(NOT(OR($F1035="Activo",$F1035="Cese")),IF(N(AR1035)=0,"—","Revisar: sin vínculo"),IF(AR1035="",IF(AP1035=0,"No corresponde","Sin dato planilla"),IF(ABS(AS1035)&lt;=TOL,"OK",IF(AS1035&gt;0,"Retuvo de más","Retuvo de menos")))))</f>
        <v/>
      </c>
      <c r="AU1035" s="19" t="n">
        <f aca="false">IF(AND(BASE_RET="Planilla (si existe)",AR1035&lt;&gt;""),AR1035,AP1035)</f>
        <v>0</v>
      </c>
      <c r="AV1035" s="19" t="n">
        <f aca="false">AU1035+N1035</f>
        <v>0</v>
      </c>
    </row>
    <row r="1036" customFormat="false" ht="15" hidden="false" customHeight="false" outlineLevel="0" collapsed="false">
      <c r="A1036" s="43" t="n">
        <v>86</v>
      </c>
      <c r="B1036" s="35" t="str">
        <f aca="false">IF(Trabajadores!$B$91="","",Trabajadores!$B$91)</f>
        <v/>
      </c>
      <c r="C1036" s="35" t="str">
        <f aca="false">IF($B1036="","",Trabajadores!$D$91)</f>
        <v/>
      </c>
      <c r="D1036" s="43" t="n">
        <v>11</v>
      </c>
      <c r="E1036" s="23" t="s">
        <v>308</v>
      </c>
      <c r="F1036" s="23" t="str">
        <f aca="false">IF($B1036="","",IF(OR(11&lt;Trabajadores!$M$91,11&gt;Trabajadores!$N$91),"No vinculado",IF(AND(11=Trabajadores!$N$91,Trabajadores!$O$91="Sí"),"Cese","Activo")))</f>
        <v/>
      </c>
      <c r="G1036" s="19" t="n">
        <f aca="false">IF($B1036="",0,SUMIFS(Ingresos!$Y$6:$Y$1505,ING_COD,$B1036,ING_CLASE,"ORD"))</f>
        <v>0</v>
      </c>
      <c r="H1036" s="19" t="n">
        <f aca="false">IF($B1036="",0,SUMIFS(Ingresos!$Y$6:$Y$1505,ING_COD,$B1036,ING_CLASE,"ORD",ING_COMP,"Sí"))</f>
        <v>0</v>
      </c>
      <c r="I1036" s="19" t="n">
        <f aca="false">IF($B1036="",0,SUMIFS(Ingresos!$Y$6:$Y$1505,ING_COD,$B1036,ING_CLASE,"GRA"))</f>
        <v>0</v>
      </c>
      <c r="J1036" s="19" t="n">
        <f aca="false">IF($B1036="",0,SUMIFS(Ingresos!$Y$6:$Y$1505,ING_COD,$B1036,ING_CLASE,"BON"))</f>
        <v>0</v>
      </c>
      <c r="K1036" s="19" t="n">
        <f aca="false">IF($B1036="",0,SUMIFS(Ingresos!$Y$6:$Y$1505,ING_COD,$B1036,ING_CLASE,"EXT"))</f>
        <v>0</v>
      </c>
      <c r="L1036" s="19" t="n">
        <f aca="false">IF($B1036="",0,SUMIFS(Ingresos!$Y$6:$Y$1505,ING_COD,$B1036,ING_CLASE,"OTO"))</f>
        <v>0</v>
      </c>
      <c r="M1036" s="19" t="n">
        <f aca="false">IF($B1036="",0,SUMIFS(Ingresos!$Y$6:$Y$1505,ING_COD,$B1036,ING_CLASE,"OTX"))</f>
        <v>0</v>
      </c>
      <c r="N1036" s="19" t="n">
        <f aca="false">IF($B1036="",0,SUMIFS(Ingresos!$Y$6:$Y$1505,ING_COD,$B1036,ING_CLASE,"RETO"))</f>
        <v>0</v>
      </c>
      <c r="O1036" s="19" t="n">
        <f aca="false">IF($B1036="",0,SUMIFS(Ingresos!$Y$6:$Y$1505,ING_COD,$B1036,ING_CLASE,"INA"))</f>
        <v>0</v>
      </c>
      <c r="P1036" s="19" t="n">
        <f aca="false">G1036+I1036+J1036+K1036+L1036+M1036</f>
        <v>0</v>
      </c>
      <c r="Q1036" s="44" t="n">
        <f aca="false">IF($F1036="Activo",2,IF($F1036="Cese",1,0))</f>
        <v>0</v>
      </c>
      <c r="R1036" s="19" t="n">
        <f aca="false">G1036*Q1036</f>
        <v>0</v>
      </c>
      <c r="S1036" s="19" t="n">
        <f aca="false">IF($F1036="Activo",SUMIFS(I1036:I1037,$D1036:$D1037,"&lt;="&amp;Trabajadores!$N$91)+IF(PROY_BON="Sí",SUMIFS(J1036:J1037,$D1036:$D1037,"&lt;="&amp;Trabajadores!$N$91),0),IF($F1036="Cese",I1036+IF(PROY_BON="Sí",J1036,0),0))</f>
        <v>0</v>
      </c>
      <c r="T1036" s="19" t="n">
        <f aca="false">IF(OR($F1036&lt;&gt;"Activo",Trabajadores!$I$91="No"),0,IF(I1037=0,H1036*(1+IF(PROY_BON="Sí",Trabajadores!$P$91,0))*Trabajadores!$S$91/6*(Trabajadores!$N$91&gt;=12),0))</f>
        <v>0</v>
      </c>
      <c r="U1036" s="19" t="n">
        <f aca="false">IF($F1036="Activo",IF(Trabajadores!$J$91="Sí",L1036*2,L1036),IF($F1036="Cese",L1036,0))</f>
        <v>0</v>
      </c>
      <c r="V1036" s="19" t="n">
        <f aca="false">IF(OR($F1036="Activo",$F1036="Cese"),M1036,0)</f>
        <v>0</v>
      </c>
      <c r="W1036" s="19" t="n">
        <f aca="false">IF(OR($F1036="Activo",$F1036="Cese"),SUM(P1026:P1035),0)</f>
        <v>0</v>
      </c>
      <c r="X1036" s="36" t="n">
        <f aca="false">IF(OR($F1036="Activo",$F1036="Cese"),R1036+S1036+T1036+U1036+V1036+W1036,0)</f>
        <v>0</v>
      </c>
      <c r="Y1036" s="19" t="n">
        <f aca="false">IF(OR($F1036="Activo",$F1036="Cese"),DED_FIJA,0)</f>
        <v>0</v>
      </c>
      <c r="Z1036" s="36" t="n">
        <f aca="false">MAX(0,X1036-Y1036)</f>
        <v>0</v>
      </c>
      <c r="AA1036" s="19" t="n">
        <f aca="false">IF(Z1036=0,0,MAX(0,MIN(Z1036,Parámetros!$G$19)-Parámetros!$F$19)*Parámetros!$E$19)</f>
        <v>0</v>
      </c>
      <c r="AB1036" s="19" t="n">
        <f aca="false">IF(Z1036=0,0,MAX(0,MIN(Z1036,Parámetros!$G$20)-Parámetros!$F$20)*Parámetros!$E$20)</f>
        <v>0</v>
      </c>
      <c r="AC1036" s="19" t="n">
        <f aca="false">IF(Z1036=0,0,MAX(0,MIN(Z1036,Parámetros!$G$21)-Parámetros!$F$21)*Parámetros!$E$21)</f>
        <v>0</v>
      </c>
      <c r="AD1036" s="19" t="n">
        <f aca="false">IF(Z1036=0,0,MAX(0,MIN(Z1036,Parámetros!$G$22)-Parámetros!$F$22)*Parámetros!$E$22)</f>
        <v>0</v>
      </c>
      <c r="AE1036" s="19" t="n">
        <f aca="false">IF(Z1036=0,0,MAX(0,MIN(Z1036,Parámetros!$G$23)-Parámetros!$F$23)*Parámetros!$E$23)</f>
        <v>0</v>
      </c>
      <c r="AF1036" s="36" t="n">
        <f aca="false">SUM(AA1036:AE1036)</f>
        <v>0</v>
      </c>
      <c r="AG1036" s="45" t="str">
        <f aca="false">IF(AM1036&lt;=0,"-",INDEX(TR_TASA,MATCH(AM1036,TR_DESDE,1)))</f>
        <v>-</v>
      </c>
      <c r="AH1036" s="44" t="n">
        <f aca="false">IF($F1036="Cese",1,IF($F1036="Activo",INDEX(DIV_N,11),0))</f>
        <v>0</v>
      </c>
      <c r="AI1036" s="44" t="n">
        <f aca="false">IF($F1036="Cese",10,IF($F1036="Activo",INDEX(DIV_HASTA,11),0))</f>
        <v>0</v>
      </c>
      <c r="AJ1036" s="19" t="n">
        <f aca="false">IF(OR($F1036="Activo",$F1036="Cese"),SUMIFS(AV1026:AV1035,D1026:D1035,"&lt;="&amp;AI1036),0)</f>
        <v>0</v>
      </c>
      <c r="AK1036" s="19" t="n">
        <f aca="false">IF(OR($F1036="Activo",$F1036="Cese"),MAX(0,(AF1036-AJ1036)/AH1036),0)</f>
        <v>0</v>
      </c>
      <c r="AL1036" s="19" t="n">
        <f aca="false">IF(OR($F1036="Activo",$F1036="Cese"),K1036+IF(PROY_BON="Sí",0,J1036),0)</f>
        <v>0</v>
      </c>
      <c r="AM1036" s="19" t="n">
        <f aca="false">IF(AL1036&gt;0,MAX(0,X1036+AL1036-Y1036),Z1036)</f>
        <v>0</v>
      </c>
      <c r="AN1036" s="19" t="n">
        <f aca="false">SUMPRODUCT((AM1036&gt;TR_DESDE)*(AM1036-TR_DESDE)*TR_INC)</f>
        <v>0</v>
      </c>
      <c r="AO1036" s="19" t="n">
        <f aca="false">IF(AL1036&gt;0,MAX(0,AN1036-IF($F1036="Cese",MAX(AF1036,AJ1036),AF1036)),0)</f>
        <v>0</v>
      </c>
      <c r="AP1036" s="46" t="n">
        <f aca="false">IF(OR($F1036="Activo",$F1036="Cese"),ROUND(AK1036+AO1036,2),0)</f>
        <v>0</v>
      </c>
      <c r="AQ1036" s="19" t="n">
        <f aca="false">IF($F1036="Cese",MAX(0,AJ1036-AN1036),0)</f>
        <v>0</v>
      </c>
      <c r="AR1036" s="19" t="str">
        <f aca="false">IF($B1036="","",IF(COUNTIFS(RP_COD,$B1036,'Retenciones Planilla'!$M$6:$M$105,"&lt;&gt;")=0,"",SUMIFS('Retenciones Planilla'!$M$6:$M$105,RP_COD,$B1036)))</f>
        <v/>
      </c>
      <c r="AS1036" s="19" t="str">
        <f aca="false">IF(AR1036="","",AR1036-AP1036)</f>
        <v/>
      </c>
      <c r="AT1036" s="23" t="str">
        <f aca="false">IF($B1036="","",IF(NOT(OR($F1036="Activo",$F1036="Cese")),IF(N(AR1036)=0,"—","Revisar: sin vínculo"),IF(AR1036="",IF(AP1036=0,"No corresponde","Sin dato planilla"),IF(ABS(AS1036)&lt;=TOL,"OK",IF(AS1036&gt;0,"Retuvo de más","Retuvo de menos")))))</f>
        <v/>
      </c>
      <c r="AU1036" s="19" t="n">
        <f aca="false">IF(AND(BASE_RET="Planilla (si existe)",AR1036&lt;&gt;""),AR1036,AP1036)</f>
        <v>0</v>
      </c>
      <c r="AV1036" s="19" t="n">
        <f aca="false">AU1036+N1036</f>
        <v>0</v>
      </c>
    </row>
    <row r="1037" customFormat="false" ht="15" hidden="false" customHeight="false" outlineLevel="0" collapsed="false">
      <c r="A1037" s="43" t="n">
        <v>86</v>
      </c>
      <c r="B1037" s="35" t="str">
        <f aca="false">IF(Trabajadores!$B$91="","",Trabajadores!$B$91)</f>
        <v/>
      </c>
      <c r="C1037" s="35" t="str">
        <f aca="false">IF($B1037="","",Trabajadores!$D$91)</f>
        <v/>
      </c>
      <c r="D1037" s="43" t="n">
        <v>12</v>
      </c>
      <c r="E1037" s="23" t="s">
        <v>309</v>
      </c>
      <c r="F1037" s="23" t="str">
        <f aca="false">IF($B1037="","",IF(OR(12&lt;Trabajadores!$M$91,12&gt;Trabajadores!$N$91),"No vinculado",IF(AND(12=Trabajadores!$N$91,Trabajadores!$O$91="Sí"),"Cese","Activo")))</f>
        <v/>
      </c>
      <c r="G1037" s="19" t="n">
        <f aca="false">IF($B1037="",0,SUMIFS(Ingresos!$Z$6:$Z$1505,ING_COD,$B1037,ING_CLASE,"ORD"))</f>
        <v>0</v>
      </c>
      <c r="H1037" s="19" t="n">
        <f aca="false">IF($B1037="",0,SUMIFS(Ingresos!$Z$6:$Z$1505,ING_COD,$B1037,ING_CLASE,"ORD",ING_COMP,"Sí"))</f>
        <v>0</v>
      </c>
      <c r="I1037" s="19" t="n">
        <f aca="false">IF($B1037="",0,SUMIFS(Ingresos!$Z$6:$Z$1505,ING_COD,$B1037,ING_CLASE,"GRA"))</f>
        <v>0</v>
      </c>
      <c r="J1037" s="19" t="n">
        <f aca="false">IF($B1037="",0,SUMIFS(Ingresos!$Z$6:$Z$1505,ING_COD,$B1037,ING_CLASE,"BON"))</f>
        <v>0</v>
      </c>
      <c r="K1037" s="19" t="n">
        <f aca="false">IF($B1037="",0,SUMIFS(Ingresos!$Z$6:$Z$1505,ING_COD,$B1037,ING_CLASE,"EXT"))</f>
        <v>0</v>
      </c>
      <c r="L1037" s="19" t="n">
        <f aca="false">IF($B1037="",0,SUMIFS(Ingresos!$Z$6:$Z$1505,ING_COD,$B1037,ING_CLASE,"OTO"))</f>
        <v>0</v>
      </c>
      <c r="M1037" s="19" t="n">
        <f aca="false">IF($B1037="",0,SUMIFS(Ingresos!$Z$6:$Z$1505,ING_COD,$B1037,ING_CLASE,"OTX"))</f>
        <v>0</v>
      </c>
      <c r="N1037" s="19" t="n">
        <f aca="false">IF($B1037="",0,SUMIFS(Ingresos!$Z$6:$Z$1505,ING_COD,$B1037,ING_CLASE,"RETO"))</f>
        <v>0</v>
      </c>
      <c r="O1037" s="19" t="n">
        <f aca="false">IF($B1037="",0,SUMIFS(Ingresos!$Z$6:$Z$1505,ING_COD,$B1037,ING_CLASE,"INA"))</f>
        <v>0</v>
      </c>
      <c r="P1037" s="19" t="n">
        <f aca="false">G1037+I1037+J1037+K1037+L1037+M1037</f>
        <v>0</v>
      </c>
      <c r="Q1037" s="44" t="n">
        <f aca="false">IF($F1037="Activo",1,IF($F1037="Cese",1,0))</f>
        <v>0</v>
      </c>
      <c r="R1037" s="19" t="n">
        <f aca="false">G1037*Q1037</f>
        <v>0</v>
      </c>
      <c r="S1037" s="19" t="n">
        <f aca="false">IF($F1037="Activo",SUMIFS(I1037:I1037,$D1037:$D1037,"&lt;="&amp;Trabajadores!$N$91)+IF(PROY_BON="Sí",SUMIFS(J1037:J1037,$D1037:$D1037,"&lt;="&amp;Trabajadores!$N$91),0),IF($F1037="Cese",I1037+IF(PROY_BON="Sí",J1037,0),0))</f>
        <v>0</v>
      </c>
      <c r="T1037" s="19" t="n">
        <f aca="false">0</f>
        <v>0</v>
      </c>
      <c r="U1037" s="19" t="n">
        <f aca="false">IF($F1037="Activo",IF(Trabajadores!$J$91="Sí",L1037*1,L1037),IF($F1037="Cese",L1037,0))</f>
        <v>0</v>
      </c>
      <c r="V1037" s="19" t="n">
        <f aca="false">IF(OR($F1037="Activo",$F1037="Cese"),M1037,0)</f>
        <v>0</v>
      </c>
      <c r="W1037" s="19" t="n">
        <f aca="false">IF(OR($F1037="Activo",$F1037="Cese"),SUM(P1026:P1036),0)</f>
        <v>0</v>
      </c>
      <c r="X1037" s="36" t="n">
        <f aca="false">IF(OR($F1037="Activo",$F1037="Cese"),R1037+S1037+T1037+U1037+V1037+W1037,0)</f>
        <v>0</v>
      </c>
      <c r="Y1037" s="19" t="n">
        <f aca="false">IF(OR($F1037="Activo",$F1037="Cese"),DED_FIJA,0)</f>
        <v>0</v>
      </c>
      <c r="Z1037" s="36" t="n">
        <f aca="false">MAX(0,X1037-Y1037)</f>
        <v>0</v>
      </c>
      <c r="AA1037" s="19" t="n">
        <f aca="false">IF(Z1037=0,0,MAX(0,MIN(Z1037,Parámetros!$G$19)-Parámetros!$F$19)*Parámetros!$E$19)</f>
        <v>0</v>
      </c>
      <c r="AB1037" s="19" t="n">
        <f aca="false">IF(Z1037=0,0,MAX(0,MIN(Z1037,Parámetros!$G$20)-Parámetros!$F$20)*Parámetros!$E$20)</f>
        <v>0</v>
      </c>
      <c r="AC1037" s="19" t="n">
        <f aca="false">IF(Z1037=0,0,MAX(0,MIN(Z1037,Parámetros!$G$21)-Parámetros!$F$21)*Parámetros!$E$21)</f>
        <v>0</v>
      </c>
      <c r="AD1037" s="19" t="n">
        <f aca="false">IF(Z1037=0,0,MAX(0,MIN(Z1037,Parámetros!$G$22)-Parámetros!$F$22)*Parámetros!$E$22)</f>
        <v>0</v>
      </c>
      <c r="AE1037" s="19" t="n">
        <f aca="false">IF(Z1037=0,0,MAX(0,MIN(Z1037,Parámetros!$G$23)-Parámetros!$F$23)*Parámetros!$E$23)</f>
        <v>0</v>
      </c>
      <c r="AF1037" s="36" t="n">
        <f aca="false">SUM(AA1037:AE1037)</f>
        <v>0</v>
      </c>
      <c r="AG1037" s="45" t="str">
        <f aca="false">IF(AM1037&lt;=0,"-",INDEX(TR_TASA,MATCH(AM1037,TR_DESDE,1)))</f>
        <v>-</v>
      </c>
      <c r="AH1037" s="44" t="n">
        <f aca="false">IF($F1037="Cese",1,IF($F1037="Activo",INDEX(DIV_N,12),0))</f>
        <v>0</v>
      </c>
      <c r="AI1037" s="44" t="n">
        <f aca="false">IF($F1037="Cese",11,IF($F1037="Activo",INDEX(DIV_HASTA,12),0))</f>
        <v>0</v>
      </c>
      <c r="AJ1037" s="19" t="n">
        <f aca="false">IF(OR($F1037="Activo",$F1037="Cese"),SUMIFS(AV1026:AV1036,D1026:D1036,"&lt;="&amp;AI1037),0)</f>
        <v>0</v>
      </c>
      <c r="AK1037" s="19" t="n">
        <f aca="false">IF(OR($F1037="Activo",$F1037="Cese"),MAX(0,(AF1037-AJ1037)/AH1037),0)</f>
        <v>0</v>
      </c>
      <c r="AL1037" s="19" t="n">
        <f aca="false">IF(OR($F1037="Activo",$F1037="Cese"),K1037+IF(PROY_BON="Sí",0,J1037),0)</f>
        <v>0</v>
      </c>
      <c r="AM1037" s="19" t="n">
        <f aca="false">IF(AL1037&gt;0,MAX(0,X1037+AL1037-Y1037),Z1037)</f>
        <v>0</v>
      </c>
      <c r="AN1037" s="19" t="n">
        <f aca="false">SUMPRODUCT((AM1037&gt;TR_DESDE)*(AM1037-TR_DESDE)*TR_INC)</f>
        <v>0</v>
      </c>
      <c r="AO1037" s="19" t="n">
        <f aca="false">IF(AL1037&gt;0,MAX(0,AN1037-IF(TRUE(),MAX(AF1037,AJ1037),AF1037)),0)</f>
        <v>0</v>
      </c>
      <c r="AP1037" s="46" t="n">
        <f aca="false">IF(OR($F1037="Activo",$F1037="Cese"),ROUND(AK1037+AO1037,2),0)</f>
        <v>0</v>
      </c>
      <c r="AQ1037" s="19" t="n">
        <f aca="false">IF(OR($F1037="Activo",$F1037="Cese"),MAX(0,AJ1037-AN1037),0)</f>
        <v>0</v>
      </c>
      <c r="AR1037" s="19" t="str">
        <f aca="false">IF($B1037="","",IF(COUNTIFS(RP_COD,$B1037,'Retenciones Planilla'!$N$6:$N$105,"&lt;&gt;")=0,"",SUMIFS('Retenciones Planilla'!$N$6:$N$105,RP_COD,$B1037)))</f>
        <v/>
      </c>
      <c r="AS1037" s="19" t="str">
        <f aca="false">IF(AR1037="","",AR1037-AP1037)</f>
        <v/>
      </c>
      <c r="AT1037" s="23" t="str">
        <f aca="false">IF($B1037="","",IF(NOT(OR($F1037="Activo",$F1037="Cese")),IF(N(AR1037)=0,"—","Revisar: sin vínculo"),IF(AR1037="",IF(AP1037=0,"No corresponde","Sin dato planilla"),IF(ABS(AS1037)&lt;=TOL,"OK",IF(AS1037&gt;0,"Retuvo de más","Retuvo de menos")))))</f>
        <v/>
      </c>
      <c r="AU1037" s="19" t="n">
        <f aca="false">IF(AND(BASE_RET="Planilla (si existe)",AR1037&lt;&gt;""),AR1037,AP1037)</f>
        <v>0</v>
      </c>
      <c r="AV1037" s="19" t="n">
        <f aca="false">AU1037+N1037</f>
        <v>0</v>
      </c>
    </row>
    <row r="1038" customFormat="false" ht="15" hidden="false" customHeight="false" outlineLevel="0" collapsed="false">
      <c r="A1038" s="43" t="n">
        <v>87</v>
      </c>
      <c r="B1038" s="35" t="str">
        <f aca="false">IF(Trabajadores!$B$92="","",Trabajadores!$B$92)</f>
        <v/>
      </c>
      <c r="C1038" s="35" t="str">
        <f aca="false">IF($B1038="","",Trabajadores!$D$92)</f>
        <v/>
      </c>
      <c r="D1038" s="43" t="n">
        <v>1</v>
      </c>
      <c r="E1038" s="23" t="s">
        <v>298</v>
      </c>
      <c r="F1038" s="23" t="str">
        <f aca="false">IF($B1038="","",IF(OR(1&lt;Trabajadores!$M$92,1&gt;Trabajadores!$N$92),"No vinculado",IF(AND(1=Trabajadores!$N$92,Trabajadores!$O$92="Sí"),"Cese","Activo")))</f>
        <v/>
      </c>
      <c r="G1038" s="19" t="n">
        <f aca="false">IF($B1038="",0,SUMIFS(Ingresos!$O$6:$O$1505,ING_COD,$B1038,ING_CLASE,"ORD"))</f>
        <v>0</v>
      </c>
      <c r="H1038" s="19" t="n">
        <f aca="false">IF($B1038="",0,SUMIFS(Ingresos!$O$6:$O$1505,ING_COD,$B1038,ING_CLASE,"ORD",ING_COMP,"Sí"))</f>
        <v>0</v>
      </c>
      <c r="I1038" s="19" t="n">
        <f aca="false">IF($B1038="",0,SUMIFS(Ingresos!$O$6:$O$1505,ING_COD,$B1038,ING_CLASE,"GRA"))</f>
        <v>0</v>
      </c>
      <c r="J1038" s="19" t="n">
        <f aca="false">IF($B1038="",0,SUMIFS(Ingresos!$O$6:$O$1505,ING_COD,$B1038,ING_CLASE,"BON"))</f>
        <v>0</v>
      </c>
      <c r="K1038" s="19" t="n">
        <f aca="false">IF($B1038="",0,SUMIFS(Ingresos!$O$6:$O$1505,ING_COD,$B1038,ING_CLASE,"EXT"))</f>
        <v>0</v>
      </c>
      <c r="L1038" s="19" t="n">
        <f aca="false">IF($B1038="",0,SUMIFS(Ingresos!$O$6:$O$1505,ING_COD,$B1038,ING_CLASE,"OTO"))</f>
        <v>0</v>
      </c>
      <c r="M1038" s="19" t="n">
        <f aca="false">IF($B1038="",0,SUMIFS(Ingresos!$O$6:$O$1505,ING_COD,$B1038,ING_CLASE,"OTX"))</f>
        <v>0</v>
      </c>
      <c r="N1038" s="19" t="n">
        <f aca="false">IF($B1038="",0,SUMIFS(Ingresos!$O$6:$O$1505,ING_COD,$B1038,ING_CLASE,"RETO"))</f>
        <v>0</v>
      </c>
      <c r="O1038" s="19" t="n">
        <f aca="false">IF($B1038="",0,SUMIFS(Ingresos!$O$6:$O$1505,ING_COD,$B1038,ING_CLASE,"INA"))</f>
        <v>0</v>
      </c>
      <c r="P1038" s="19" t="n">
        <f aca="false">G1038+I1038+J1038+K1038+L1038+M1038</f>
        <v>0</v>
      </c>
      <c r="Q1038" s="44" t="n">
        <f aca="false">IF($F1038="Activo",12,IF($F1038="Cese",1,0))</f>
        <v>0</v>
      </c>
      <c r="R1038" s="19" t="n">
        <f aca="false">G1038*Q1038</f>
        <v>0</v>
      </c>
      <c r="S1038" s="19" t="n">
        <f aca="false">IF($F1038="Activo",SUMIFS(I1038:I1049,$D1038:$D1049,"&lt;="&amp;Trabajadores!$N$92)+IF(PROY_BON="Sí",SUMIFS(J1038:J1049,$D1038:$D1049,"&lt;="&amp;Trabajadores!$N$92),0),IF($F1038="Cese",I1038+IF(PROY_BON="Sí",J1038,0),0))</f>
        <v>0</v>
      </c>
      <c r="T1038" s="19" t="n">
        <f aca="false">IF(OR($F1038&lt;&gt;"Activo",Trabajadores!$I$92="No"),0,IF(I1044=0,H1038*(1+IF(PROY_BON="Sí",Trabajadores!$P$92,0))*Trabajadores!$R$92/6*(Trabajadores!$N$92&gt;=7),0)+IF(I1049=0,H1038*(1+IF(PROY_BON="Sí",Trabajadores!$P$92,0))*Trabajadores!$S$92/6*(Trabajadores!$N$92&gt;=12),0))</f>
        <v>0</v>
      </c>
      <c r="U1038" s="19" t="n">
        <f aca="false">IF($F1038="Activo",IF(Trabajadores!$J$92="Sí",L1038*12,L1038),IF($F1038="Cese",L1038,0))</f>
        <v>0</v>
      </c>
      <c r="V1038" s="19" t="n">
        <f aca="false">IF(OR($F1038="Activo",$F1038="Cese"),M1038,0)</f>
        <v>0</v>
      </c>
      <c r="W1038" s="19" t="n">
        <f aca="false">0</f>
        <v>0</v>
      </c>
      <c r="X1038" s="36" t="n">
        <f aca="false">IF(OR($F1038="Activo",$F1038="Cese"),R1038+S1038+T1038+U1038+V1038+W1038,0)</f>
        <v>0</v>
      </c>
      <c r="Y1038" s="19" t="n">
        <f aca="false">IF(OR($F1038="Activo",$F1038="Cese"),DED_FIJA,0)</f>
        <v>0</v>
      </c>
      <c r="Z1038" s="36" t="n">
        <f aca="false">MAX(0,X1038-Y1038)</f>
        <v>0</v>
      </c>
      <c r="AA1038" s="19" t="n">
        <f aca="false">IF(Z1038=0,0,MAX(0,MIN(Z1038,Parámetros!$G$19)-Parámetros!$F$19)*Parámetros!$E$19)</f>
        <v>0</v>
      </c>
      <c r="AB1038" s="19" t="n">
        <f aca="false">IF(Z1038=0,0,MAX(0,MIN(Z1038,Parámetros!$G$20)-Parámetros!$F$20)*Parámetros!$E$20)</f>
        <v>0</v>
      </c>
      <c r="AC1038" s="19" t="n">
        <f aca="false">IF(Z1038=0,0,MAX(0,MIN(Z1038,Parámetros!$G$21)-Parámetros!$F$21)*Parámetros!$E$21)</f>
        <v>0</v>
      </c>
      <c r="AD1038" s="19" t="n">
        <f aca="false">IF(Z1038=0,0,MAX(0,MIN(Z1038,Parámetros!$G$22)-Parámetros!$F$22)*Parámetros!$E$22)</f>
        <v>0</v>
      </c>
      <c r="AE1038" s="19" t="n">
        <f aca="false">IF(Z1038=0,0,MAX(0,MIN(Z1038,Parámetros!$G$23)-Parámetros!$F$23)*Parámetros!$E$23)</f>
        <v>0</v>
      </c>
      <c r="AF1038" s="36" t="n">
        <f aca="false">SUM(AA1038:AE1038)</f>
        <v>0</v>
      </c>
      <c r="AG1038" s="45" t="str">
        <f aca="false">IF(AM1038&lt;=0,"-",INDEX(TR_TASA,MATCH(AM1038,TR_DESDE,1)))</f>
        <v>-</v>
      </c>
      <c r="AH1038" s="44" t="n">
        <f aca="false">IF($F1038="Cese",1,IF($F1038="Activo",INDEX(DIV_N,1),0))</f>
        <v>0</v>
      </c>
      <c r="AI1038" s="44" t="n">
        <f aca="false">IF($F1038="Cese",0,IF($F1038="Activo",INDEX(DIV_HASTA,1),0))</f>
        <v>0</v>
      </c>
      <c r="AJ1038" s="19" t="n">
        <f aca="false">0</f>
        <v>0</v>
      </c>
      <c r="AK1038" s="19" t="n">
        <f aca="false">IF(OR($F1038="Activo",$F1038="Cese"),MAX(0,(AF1038-AJ1038)/AH1038),0)</f>
        <v>0</v>
      </c>
      <c r="AL1038" s="19" t="n">
        <f aca="false">IF(OR($F1038="Activo",$F1038="Cese"),K1038+IF(PROY_BON="Sí",0,J1038),0)</f>
        <v>0</v>
      </c>
      <c r="AM1038" s="19" t="n">
        <f aca="false">IF(AL1038&gt;0,MAX(0,X1038+AL1038-Y1038),Z1038)</f>
        <v>0</v>
      </c>
      <c r="AN1038" s="19" t="n">
        <f aca="false">SUMPRODUCT((AM1038&gt;TR_DESDE)*(AM1038-TR_DESDE)*TR_INC)</f>
        <v>0</v>
      </c>
      <c r="AO1038" s="19" t="n">
        <f aca="false">IF(AL1038&gt;0,MAX(0,AN1038-IF($F1038="Cese",MAX(AF1038,AJ1038),AF1038)),0)</f>
        <v>0</v>
      </c>
      <c r="AP1038" s="46" t="n">
        <f aca="false">IF(OR($F1038="Activo",$F1038="Cese"),ROUND(AK1038+AO1038,2),0)</f>
        <v>0</v>
      </c>
      <c r="AQ1038" s="19" t="n">
        <f aca="false">IF($F1038="Cese",MAX(0,AJ1038-AN1038),0)</f>
        <v>0</v>
      </c>
      <c r="AR1038" s="19" t="str">
        <f aca="false">IF($B1038="","",IF(COUNTIFS(RP_COD,$B1038,'Retenciones Planilla'!$C$6:$C$105,"&lt;&gt;")=0,"",SUMIFS('Retenciones Planilla'!$C$6:$C$105,RP_COD,$B1038)))</f>
        <v/>
      </c>
      <c r="AS1038" s="19" t="str">
        <f aca="false">IF(AR1038="","",AR1038-AP1038)</f>
        <v/>
      </c>
      <c r="AT1038" s="23" t="str">
        <f aca="false">IF($B1038="","",IF(NOT(OR($F1038="Activo",$F1038="Cese")),IF(N(AR1038)=0,"—","Revisar: sin vínculo"),IF(AR1038="",IF(AP1038=0,"No corresponde","Sin dato planilla"),IF(ABS(AS1038)&lt;=TOL,"OK",IF(AS1038&gt;0,"Retuvo de más","Retuvo de menos")))))</f>
        <v/>
      </c>
      <c r="AU1038" s="19" t="n">
        <f aca="false">IF(AND(BASE_RET="Planilla (si existe)",AR1038&lt;&gt;""),AR1038,AP1038)</f>
        <v>0</v>
      </c>
      <c r="AV1038" s="19" t="n">
        <f aca="false">AU1038+N1038</f>
        <v>0</v>
      </c>
    </row>
    <row r="1039" customFormat="false" ht="15" hidden="false" customHeight="false" outlineLevel="0" collapsed="false">
      <c r="A1039" s="43" t="n">
        <v>87</v>
      </c>
      <c r="B1039" s="35" t="str">
        <f aca="false">IF(Trabajadores!$B$92="","",Trabajadores!$B$92)</f>
        <v/>
      </c>
      <c r="C1039" s="35" t="str">
        <f aca="false">IF($B1039="","",Trabajadores!$D$92)</f>
        <v/>
      </c>
      <c r="D1039" s="43" t="n">
        <v>2</v>
      </c>
      <c r="E1039" s="23" t="s">
        <v>299</v>
      </c>
      <c r="F1039" s="23" t="str">
        <f aca="false">IF($B1039="","",IF(OR(2&lt;Trabajadores!$M$92,2&gt;Trabajadores!$N$92),"No vinculado",IF(AND(2=Trabajadores!$N$92,Trabajadores!$O$92="Sí"),"Cese","Activo")))</f>
        <v/>
      </c>
      <c r="G1039" s="19" t="n">
        <f aca="false">IF($B1039="",0,SUMIFS(Ingresos!$P$6:$P$1505,ING_COD,$B1039,ING_CLASE,"ORD"))</f>
        <v>0</v>
      </c>
      <c r="H1039" s="19" t="n">
        <f aca="false">IF($B1039="",0,SUMIFS(Ingresos!$P$6:$P$1505,ING_COD,$B1039,ING_CLASE,"ORD",ING_COMP,"Sí"))</f>
        <v>0</v>
      </c>
      <c r="I1039" s="19" t="n">
        <f aca="false">IF($B1039="",0,SUMIFS(Ingresos!$P$6:$P$1505,ING_COD,$B1039,ING_CLASE,"GRA"))</f>
        <v>0</v>
      </c>
      <c r="J1039" s="19" t="n">
        <f aca="false">IF($B1039="",0,SUMIFS(Ingresos!$P$6:$P$1505,ING_COD,$B1039,ING_CLASE,"BON"))</f>
        <v>0</v>
      </c>
      <c r="K1039" s="19" t="n">
        <f aca="false">IF($B1039="",0,SUMIFS(Ingresos!$P$6:$P$1505,ING_COD,$B1039,ING_CLASE,"EXT"))</f>
        <v>0</v>
      </c>
      <c r="L1039" s="19" t="n">
        <f aca="false">IF($B1039="",0,SUMIFS(Ingresos!$P$6:$P$1505,ING_COD,$B1039,ING_CLASE,"OTO"))</f>
        <v>0</v>
      </c>
      <c r="M1039" s="19" t="n">
        <f aca="false">IF($B1039="",0,SUMIFS(Ingresos!$P$6:$P$1505,ING_COD,$B1039,ING_CLASE,"OTX"))</f>
        <v>0</v>
      </c>
      <c r="N1039" s="19" t="n">
        <f aca="false">IF($B1039="",0,SUMIFS(Ingresos!$P$6:$P$1505,ING_COD,$B1039,ING_CLASE,"RETO"))</f>
        <v>0</v>
      </c>
      <c r="O1039" s="19" t="n">
        <f aca="false">IF($B1039="",0,SUMIFS(Ingresos!$P$6:$P$1505,ING_COD,$B1039,ING_CLASE,"INA"))</f>
        <v>0</v>
      </c>
      <c r="P1039" s="19" t="n">
        <f aca="false">G1039+I1039+J1039+K1039+L1039+M1039</f>
        <v>0</v>
      </c>
      <c r="Q1039" s="44" t="n">
        <f aca="false">IF($F1039="Activo",11,IF($F1039="Cese",1,0))</f>
        <v>0</v>
      </c>
      <c r="R1039" s="19" t="n">
        <f aca="false">G1039*Q1039</f>
        <v>0</v>
      </c>
      <c r="S1039" s="19" t="n">
        <f aca="false">IF($F1039="Activo",SUMIFS(I1039:I1049,$D1039:$D1049,"&lt;="&amp;Trabajadores!$N$92)+IF(PROY_BON="Sí",SUMIFS(J1039:J1049,$D1039:$D1049,"&lt;="&amp;Trabajadores!$N$92),0),IF($F1039="Cese",I1039+IF(PROY_BON="Sí",J1039,0),0))</f>
        <v>0</v>
      </c>
      <c r="T1039" s="19" t="n">
        <f aca="false">IF(OR($F1039&lt;&gt;"Activo",Trabajadores!$I$92="No"),0,IF(I1044=0,H1039*(1+IF(PROY_BON="Sí",Trabajadores!$P$92,0))*Trabajadores!$R$92/6*(Trabajadores!$N$92&gt;=7),0)+IF(I1049=0,H1039*(1+IF(PROY_BON="Sí",Trabajadores!$P$92,0))*Trabajadores!$S$92/6*(Trabajadores!$N$92&gt;=12),0))</f>
        <v>0</v>
      </c>
      <c r="U1039" s="19" t="n">
        <f aca="false">IF($F1039="Activo",IF(Trabajadores!$J$92="Sí",L1039*11,L1039),IF($F1039="Cese",L1039,0))</f>
        <v>0</v>
      </c>
      <c r="V1039" s="19" t="n">
        <f aca="false">IF(OR($F1039="Activo",$F1039="Cese"),M1039,0)</f>
        <v>0</v>
      </c>
      <c r="W1039" s="19" t="n">
        <f aca="false">IF(OR($F1039="Activo",$F1039="Cese"),SUM(P1038:P1038),0)</f>
        <v>0</v>
      </c>
      <c r="X1039" s="36" t="n">
        <f aca="false">IF(OR($F1039="Activo",$F1039="Cese"),R1039+S1039+T1039+U1039+V1039+W1039,0)</f>
        <v>0</v>
      </c>
      <c r="Y1039" s="19" t="n">
        <f aca="false">IF(OR($F1039="Activo",$F1039="Cese"),DED_FIJA,0)</f>
        <v>0</v>
      </c>
      <c r="Z1039" s="36" t="n">
        <f aca="false">MAX(0,X1039-Y1039)</f>
        <v>0</v>
      </c>
      <c r="AA1039" s="19" t="n">
        <f aca="false">IF(Z1039=0,0,MAX(0,MIN(Z1039,Parámetros!$G$19)-Parámetros!$F$19)*Parámetros!$E$19)</f>
        <v>0</v>
      </c>
      <c r="AB1039" s="19" t="n">
        <f aca="false">IF(Z1039=0,0,MAX(0,MIN(Z1039,Parámetros!$G$20)-Parámetros!$F$20)*Parámetros!$E$20)</f>
        <v>0</v>
      </c>
      <c r="AC1039" s="19" t="n">
        <f aca="false">IF(Z1039=0,0,MAX(0,MIN(Z1039,Parámetros!$G$21)-Parámetros!$F$21)*Parámetros!$E$21)</f>
        <v>0</v>
      </c>
      <c r="AD1039" s="19" t="n">
        <f aca="false">IF(Z1039=0,0,MAX(0,MIN(Z1039,Parámetros!$G$22)-Parámetros!$F$22)*Parámetros!$E$22)</f>
        <v>0</v>
      </c>
      <c r="AE1039" s="19" t="n">
        <f aca="false">IF(Z1039=0,0,MAX(0,MIN(Z1039,Parámetros!$G$23)-Parámetros!$F$23)*Parámetros!$E$23)</f>
        <v>0</v>
      </c>
      <c r="AF1039" s="36" t="n">
        <f aca="false">SUM(AA1039:AE1039)</f>
        <v>0</v>
      </c>
      <c r="AG1039" s="45" t="str">
        <f aca="false">IF(AM1039&lt;=0,"-",INDEX(TR_TASA,MATCH(AM1039,TR_DESDE,1)))</f>
        <v>-</v>
      </c>
      <c r="AH1039" s="44" t="n">
        <f aca="false">IF($F1039="Cese",1,IF($F1039="Activo",INDEX(DIV_N,2),0))</f>
        <v>0</v>
      </c>
      <c r="AI1039" s="44" t="n">
        <f aca="false">IF($F1039="Cese",1,IF($F1039="Activo",INDEX(DIV_HASTA,2),0))</f>
        <v>0</v>
      </c>
      <c r="AJ1039" s="19" t="n">
        <f aca="false">IF(OR($F1039="Activo",$F1039="Cese"),SUMIFS(AV1038:AV1038,D1038:D1038,"&lt;="&amp;AI1039),0)</f>
        <v>0</v>
      </c>
      <c r="AK1039" s="19" t="n">
        <f aca="false">IF(OR($F1039="Activo",$F1039="Cese"),MAX(0,(AF1039-AJ1039)/AH1039),0)</f>
        <v>0</v>
      </c>
      <c r="AL1039" s="19" t="n">
        <f aca="false">IF(OR($F1039="Activo",$F1039="Cese"),K1039+IF(PROY_BON="Sí",0,J1039),0)</f>
        <v>0</v>
      </c>
      <c r="AM1039" s="19" t="n">
        <f aca="false">IF(AL1039&gt;0,MAX(0,X1039+AL1039-Y1039),Z1039)</f>
        <v>0</v>
      </c>
      <c r="AN1039" s="19" t="n">
        <f aca="false">SUMPRODUCT((AM1039&gt;TR_DESDE)*(AM1039-TR_DESDE)*TR_INC)</f>
        <v>0</v>
      </c>
      <c r="AO1039" s="19" t="n">
        <f aca="false">IF(AL1039&gt;0,MAX(0,AN1039-IF($F1039="Cese",MAX(AF1039,AJ1039),AF1039)),0)</f>
        <v>0</v>
      </c>
      <c r="AP1039" s="46" t="n">
        <f aca="false">IF(OR($F1039="Activo",$F1039="Cese"),ROUND(AK1039+AO1039,2),0)</f>
        <v>0</v>
      </c>
      <c r="AQ1039" s="19" t="n">
        <f aca="false">IF($F1039="Cese",MAX(0,AJ1039-AN1039),0)</f>
        <v>0</v>
      </c>
      <c r="AR1039" s="19" t="str">
        <f aca="false">IF($B1039="","",IF(COUNTIFS(RP_COD,$B1039,'Retenciones Planilla'!$D$6:$D$105,"&lt;&gt;")=0,"",SUMIFS('Retenciones Planilla'!$D$6:$D$105,RP_COD,$B1039)))</f>
        <v/>
      </c>
      <c r="AS1039" s="19" t="str">
        <f aca="false">IF(AR1039="","",AR1039-AP1039)</f>
        <v/>
      </c>
      <c r="AT1039" s="23" t="str">
        <f aca="false">IF($B1039="","",IF(NOT(OR($F1039="Activo",$F1039="Cese")),IF(N(AR1039)=0,"—","Revisar: sin vínculo"),IF(AR1039="",IF(AP1039=0,"No corresponde","Sin dato planilla"),IF(ABS(AS1039)&lt;=TOL,"OK",IF(AS1039&gt;0,"Retuvo de más","Retuvo de menos")))))</f>
        <v/>
      </c>
      <c r="AU1039" s="19" t="n">
        <f aca="false">IF(AND(BASE_RET="Planilla (si existe)",AR1039&lt;&gt;""),AR1039,AP1039)</f>
        <v>0</v>
      </c>
      <c r="AV1039" s="19" t="n">
        <f aca="false">AU1039+N1039</f>
        <v>0</v>
      </c>
    </row>
    <row r="1040" customFormat="false" ht="15" hidden="false" customHeight="false" outlineLevel="0" collapsed="false">
      <c r="A1040" s="43" t="n">
        <v>87</v>
      </c>
      <c r="B1040" s="35" t="str">
        <f aca="false">IF(Trabajadores!$B$92="","",Trabajadores!$B$92)</f>
        <v/>
      </c>
      <c r="C1040" s="35" t="str">
        <f aca="false">IF($B1040="","",Trabajadores!$D$92)</f>
        <v/>
      </c>
      <c r="D1040" s="43" t="n">
        <v>3</v>
      </c>
      <c r="E1040" s="23" t="s">
        <v>300</v>
      </c>
      <c r="F1040" s="23" t="str">
        <f aca="false">IF($B1040="","",IF(OR(3&lt;Trabajadores!$M$92,3&gt;Trabajadores!$N$92),"No vinculado",IF(AND(3=Trabajadores!$N$92,Trabajadores!$O$92="Sí"),"Cese","Activo")))</f>
        <v/>
      </c>
      <c r="G1040" s="19" t="n">
        <f aca="false">IF($B1040="",0,SUMIFS(Ingresos!$Q$6:$Q$1505,ING_COD,$B1040,ING_CLASE,"ORD"))</f>
        <v>0</v>
      </c>
      <c r="H1040" s="19" t="n">
        <f aca="false">IF($B1040="",0,SUMIFS(Ingresos!$Q$6:$Q$1505,ING_COD,$B1040,ING_CLASE,"ORD",ING_COMP,"Sí"))</f>
        <v>0</v>
      </c>
      <c r="I1040" s="19" t="n">
        <f aca="false">IF($B1040="",0,SUMIFS(Ingresos!$Q$6:$Q$1505,ING_COD,$B1040,ING_CLASE,"GRA"))</f>
        <v>0</v>
      </c>
      <c r="J1040" s="19" t="n">
        <f aca="false">IF($B1040="",0,SUMIFS(Ingresos!$Q$6:$Q$1505,ING_COD,$B1040,ING_CLASE,"BON"))</f>
        <v>0</v>
      </c>
      <c r="K1040" s="19" t="n">
        <f aca="false">IF($B1040="",0,SUMIFS(Ingresos!$Q$6:$Q$1505,ING_COD,$B1040,ING_CLASE,"EXT"))</f>
        <v>0</v>
      </c>
      <c r="L1040" s="19" t="n">
        <f aca="false">IF($B1040="",0,SUMIFS(Ingresos!$Q$6:$Q$1505,ING_COD,$B1040,ING_CLASE,"OTO"))</f>
        <v>0</v>
      </c>
      <c r="M1040" s="19" t="n">
        <f aca="false">IF($B1040="",0,SUMIFS(Ingresos!$Q$6:$Q$1505,ING_COD,$B1040,ING_CLASE,"OTX"))</f>
        <v>0</v>
      </c>
      <c r="N1040" s="19" t="n">
        <f aca="false">IF($B1040="",0,SUMIFS(Ingresos!$Q$6:$Q$1505,ING_COD,$B1040,ING_CLASE,"RETO"))</f>
        <v>0</v>
      </c>
      <c r="O1040" s="19" t="n">
        <f aca="false">IF($B1040="",0,SUMIFS(Ingresos!$Q$6:$Q$1505,ING_COD,$B1040,ING_CLASE,"INA"))</f>
        <v>0</v>
      </c>
      <c r="P1040" s="19" t="n">
        <f aca="false">G1040+I1040+J1040+K1040+L1040+M1040</f>
        <v>0</v>
      </c>
      <c r="Q1040" s="44" t="n">
        <f aca="false">IF($F1040="Activo",10,IF($F1040="Cese",1,0))</f>
        <v>0</v>
      </c>
      <c r="R1040" s="19" t="n">
        <f aca="false">G1040*Q1040</f>
        <v>0</v>
      </c>
      <c r="S1040" s="19" t="n">
        <f aca="false">IF($F1040="Activo",SUMIFS(I1040:I1049,$D1040:$D1049,"&lt;="&amp;Trabajadores!$N$92)+IF(PROY_BON="Sí",SUMIFS(J1040:J1049,$D1040:$D1049,"&lt;="&amp;Trabajadores!$N$92),0),IF($F1040="Cese",I1040+IF(PROY_BON="Sí",J1040,0),0))</f>
        <v>0</v>
      </c>
      <c r="T1040" s="19" t="n">
        <f aca="false">IF(OR($F1040&lt;&gt;"Activo",Trabajadores!$I$92="No"),0,IF(I1044=0,H1040*(1+IF(PROY_BON="Sí",Trabajadores!$P$92,0))*Trabajadores!$R$92/6*(Trabajadores!$N$92&gt;=7),0)+IF(I1049=0,H1040*(1+IF(PROY_BON="Sí",Trabajadores!$P$92,0))*Trabajadores!$S$92/6*(Trabajadores!$N$92&gt;=12),0))</f>
        <v>0</v>
      </c>
      <c r="U1040" s="19" t="n">
        <f aca="false">IF($F1040="Activo",IF(Trabajadores!$J$92="Sí",L1040*10,L1040),IF($F1040="Cese",L1040,0))</f>
        <v>0</v>
      </c>
      <c r="V1040" s="19" t="n">
        <f aca="false">IF(OR($F1040="Activo",$F1040="Cese"),M1040,0)</f>
        <v>0</v>
      </c>
      <c r="W1040" s="19" t="n">
        <f aca="false">IF(OR($F1040="Activo",$F1040="Cese"),SUM(P1038:P1039),0)</f>
        <v>0</v>
      </c>
      <c r="X1040" s="36" t="n">
        <f aca="false">IF(OR($F1040="Activo",$F1040="Cese"),R1040+S1040+T1040+U1040+V1040+W1040,0)</f>
        <v>0</v>
      </c>
      <c r="Y1040" s="19" t="n">
        <f aca="false">IF(OR($F1040="Activo",$F1040="Cese"),DED_FIJA,0)</f>
        <v>0</v>
      </c>
      <c r="Z1040" s="36" t="n">
        <f aca="false">MAX(0,X1040-Y1040)</f>
        <v>0</v>
      </c>
      <c r="AA1040" s="19" t="n">
        <f aca="false">IF(Z1040=0,0,MAX(0,MIN(Z1040,Parámetros!$G$19)-Parámetros!$F$19)*Parámetros!$E$19)</f>
        <v>0</v>
      </c>
      <c r="AB1040" s="19" t="n">
        <f aca="false">IF(Z1040=0,0,MAX(0,MIN(Z1040,Parámetros!$G$20)-Parámetros!$F$20)*Parámetros!$E$20)</f>
        <v>0</v>
      </c>
      <c r="AC1040" s="19" t="n">
        <f aca="false">IF(Z1040=0,0,MAX(0,MIN(Z1040,Parámetros!$G$21)-Parámetros!$F$21)*Parámetros!$E$21)</f>
        <v>0</v>
      </c>
      <c r="AD1040" s="19" t="n">
        <f aca="false">IF(Z1040=0,0,MAX(0,MIN(Z1040,Parámetros!$G$22)-Parámetros!$F$22)*Parámetros!$E$22)</f>
        <v>0</v>
      </c>
      <c r="AE1040" s="19" t="n">
        <f aca="false">IF(Z1040=0,0,MAX(0,MIN(Z1040,Parámetros!$G$23)-Parámetros!$F$23)*Parámetros!$E$23)</f>
        <v>0</v>
      </c>
      <c r="AF1040" s="36" t="n">
        <f aca="false">SUM(AA1040:AE1040)</f>
        <v>0</v>
      </c>
      <c r="AG1040" s="45" t="str">
        <f aca="false">IF(AM1040&lt;=0,"-",INDEX(TR_TASA,MATCH(AM1040,TR_DESDE,1)))</f>
        <v>-</v>
      </c>
      <c r="AH1040" s="44" t="n">
        <f aca="false">IF($F1040="Cese",1,IF($F1040="Activo",INDEX(DIV_N,3),0))</f>
        <v>0</v>
      </c>
      <c r="AI1040" s="44" t="n">
        <f aca="false">IF($F1040="Cese",2,IF($F1040="Activo",INDEX(DIV_HASTA,3),0))</f>
        <v>0</v>
      </c>
      <c r="AJ1040" s="19" t="n">
        <f aca="false">IF(OR($F1040="Activo",$F1040="Cese"),SUMIFS(AV1038:AV1039,D1038:D1039,"&lt;="&amp;AI1040),0)</f>
        <v>0</v>
      </c>
      <c r="AK1040" s="19" t="n">
        <f aca="false">IF(OR($F1040="Activo",$F1040="Cese"),MAX(0,(AF1040-AJ1040)/AH1040),0)</f>
        <v>0</v>
      </c>
      <c r="AL1040" s="19" t="n">
        <f aca="false">IF(OR($F1040="Activo",$F1040="Cese"),K1040+IF(PROY_BON="Sí",0,J1040),0)</f>
        <v>0</v>
      </c>
      <c r="AM1040" s="19" t="n">
        <f aca="false">IF(AL1040&gt;0,MAX(0,X1040+AL1040-Y1040),Z1040)</f>
        <v>0</v>
      </c>
      <c r="AN1040" s="19" t="n">
        <f aca="false">SUMPRODUCT((AM1040&gt;TR_DESDE)*(AM1040-TR_DESDE)*TR_INC)</f>
        <v>0</v>
      </c>
      <c r="AO1040" s="19" t="n">
        <f aca="false">IF(AL1040&gt;0,MAX(0,AN1040-IF($F1040="Cese",MAX(AF1040,AJ1040),AF1040)),0)</f>
        <v>0</v>
      </c>
      <c r="AP1040" s="46" t="n">
        <f aca="false">IF(OR($F1040="Activo",$F1040="Cese"),ROUND(AK1040+AO1040,2),0)</f>
        <v>0</v>
      </c>
      <c r="AQ1040" s="19" t="n">
        <f aca="false">IF($F1040="Cese",MAX(0,AJ1040-AN1040),0)</f>
        <v>0</v>
      </c>
      <c r="AR1040" s="19" t="str">
        <f aca="false">IF($B1040="","",IF(COUNTIFS(RP_COD,$B1040,'Retenciones Planilla'!$E$6:$E$105,"&lt;&gt;")=0,"",SUMIFS('Retenciones Planilla'!$E$6:$E$105,RP_COD,$B1040)))</f>
        <v/>
      </c>
      <c r="AS1040" s="19" t="str">
        <f aca="false">IF(AR1040="","",AR1040-AP1040)</f>
        <v/>
      </c>
      <c r="AT1040" s="23" t="str">
        <f aca="false">IF($B1040="","",IF(NOT(OR($F1040="Activo",$F1040="Cese")),IF(N(AR1040)=0,"—","Revisar: sin vínculo"),IF(AR1040="",IF(AP1040=0,"No corresponde","Sin dato planilla"),IF(ABS(AS1040)&lt;=TOL,"OK",IF(AS1040&gt;0,"Retuvo de más","Retuvo de menos")))))</f>
        <v/>
      </c>
      <c r="AU1040" s="19" t="n">
        <f aca="false">IF(AND(BASE_RET="Planilla (si existe)",AR1040&lt;&gt;""),AR1040,AP1040)</f>
        <v>0</v>
      </c>
      <c r="AV1040" s="19" t="n">
        <f aca="false">AU1040+N1040</f>
        <v>0</v>
      </c>
    </row>
    <row r="1041" customFormat="false" ht="15" hidden="false" customHeight="false" outlineLevel="0" collapsed="false">
      <c r="A1041" s="43" t="n">
        <v>87</v>
      </c>
      <c r="B1041" s="35" t="str">
        <f aca="false">IF(Trabajadores!$B$92="","",Trabajadores!$B$92)</f>
        <v/>
      </c>
      <c r="C1041" s="35" t="str">
        <f aca="false">IF($B1041="","",Trabajadores!$D$92)</f>
        <v/>
      </c>
      <c r="D1041" s="43" t="n">
        <v>4</v>
      </c>
      <c r="E1041" s="23" t="s">
        <v>301</v>
      </c>
      <c r="F1041" s="23" t="str">
        <f aca="false">IF($B1041="","",IF(OR(4&lt;Trabajadores!$M$92,4&gt;Trabajadores!$N$92),"No vinculado",IF(AND(4=Trabajadores!$N$92,Trabajadores!$O$92="Sí"),"Cese","Activo")))</f>
        <v/>
      </c>
      <c r="G1041" s="19" t="n">
        <f aca="false">IF($B1041="",0,SUMIFS(Ingresos!$R$6:$R$1505,ING_COD,$B1041,ING_CLASE,"ORD"))</f>
        <v>0</v>
      </c>
      <c r="H1041" s="19" t="n">
        <f aca="false">IF($B1041="",0,SUMIFS(Ingresos!$R$6:$R$1505,ING_COD,$B1041,ING_CLASE,"ORD",ING_COMP,"Sí"))</f>
        <v>0</v>
      </c>
      <c r="I1041" s="19" t="n">
        <f aca="false">IF($B1041="",0,SUMIFS(Ingresos!$R$6:$R$1505,ING_COD,$B1041,ING_CLASE,"GRA"))</f>
        <v>0</v>
      </c>
      <c r="J1041" s="19" t="n">
        <f aca="false">IF($B1041="",0,SUMIFS(Ingresos!$R$6:$R$1505,ING_COD,$B1041,ING_CLASE,"BON"))</f>
        <v>0</v>
      </c>
      <c r="K1041" s="19" t="n">
        <f aca="false">IF($B1041="",0,SUMIFS(Ingresos!$R$6:$R$1505,ING_COD,$B1041,ING_CLASE,"EXT"))</f>
        <v>0</v>
      </c>
      <c r="L1041" s="19" t="n">
        <f aca="false">IF($B1041="",0,SUMIFS(Ingresos!$R$6:$R$1505,ING_COD,$B1041,ING_CLASE,"OTO"))</f>
        <v>0</v>
      </c>
      <c r="M1041" s="19" t="n">
        <f aca="false">IF($B1041="",0,SUMIFS(Ingresos!$R$6:$R$1505,ING_COD,$B1041,ING_CLASE,"OTX"))</f>
        <v>0</v>
      </c>
      <c r="N1041" s="19" t="n">
        <f aca="false">IF($B1041="",0,SUMIFS(Ingresos!$R$6:$R$1505,ING_COD,$B1041,ING_CLASE,"RETO"))</f>
        <v>0</v>
      </c>
      <c r="O1041" s="19" t="n">
        <f aca="false">IF($B1041="",0,SUMIFS(Ingresos!$R$6:$R$1505,ING_COD,$B1041,ING_CLASE,"INA"))</f>
        <v>0</v>
      </c>
      <c r="P1041" s="19" t="n">
        <f aca="false">G1041+I1041+J1041+K1041+L1041+M1041</f>
        <v>0</v>
      </c>
      <c r="Q1041" s="44" t="n">
        <f aca="false">IF($F1041="Activo",9,IF($F1041="Cese",1,0))</f>
        <v>0</v>
      </c>
      <c r="R1041" s="19" t="n">
        <f aca="false">G1041*Q1041</f>
        <v>0</v>
      </c>
      <c r="S1041" s="19" t="n">
        <f aca="false">IF($F1041="Activo",SUMIFS(I1041:I1049,$D1041:$D1049,"&lt;="&amp;Trabajadores!$N$92)+IF(PROY_BON="Sí",SUMIFS(J1041:J1049,$D1041:$D1049,"&lt;="&amp;Trabajadores!$N$92),0),IF($F1041="Cese",I1041+IF(PROY_BON="Sí",J1041,0),0))</f>
        <v>0</v>
      </c>
      <c r="T1041" s="19" t="n">
        <f aca="false">IF(OR($F1041&lt;&gt;"Activo",Trabajadores!$I$92="No"),0,IF(I1044=0,H1041*(1+IF(PROY_BON="Sí",Trabajadores!$P$92,0))*Trabajadores!$R$92/6*(Trabajadores!$N$92&gt;=7),0)+IF(I1049=0,H1041*(1+IF(PROY_BON="Sí",Trabajadores!$P$92,0))*Trabajadores!$S$92/6*(Trabajadores!$N$92&gt;=12),0))</f>
        <v>0</v>
      </c>
      <c r="U1041" s="19" t="n">
        <f aca="false">IF($F1041="Activo",IF(Trabajadores!$J$92="Sí",L1041*9,L1041),IF($F1041="Cese",L1041,0))</f>
        <v>0</v>
      </c>
      <c r="V1041" s="19" t="n">
        <f aca="false">IF(OR($F1041="Activo",$F1041="Cese"),M1041,0)</f>
        <v>0</v>
      </c>
      <c r="W1041" s="19" t="n">
        <f aca="false">IF(OR($F1041="Activo",$F1041="Cese"),SUM(P1038:P1040),0)</f>
        <v>0</v>
      </c>
      <c r="X1041" s="36" t="n">
        <f aca="false">IF(OR($F1041="Activo",$F1041="Cese"),R1041+S1041+T1041+U1041+V1041+W1041,0)</f>
        <v>0</v>
      </c>
      <c r="Y1041" s="19" t="n">
        <f aca="false">IF(OR($F1041="Activo",$F1041="Cese"),DED_FIJA,0)</f>
        <v>0</v>
      </c>
      <c r="Z1041" s="36" t="n">
        <f aca="false">MAX(0,X1041-Y1041)</f>
        <v>0</v>
      </c>
      <c r="AA1041" s="19" t="n">
        <f aca="false">IF(Z1041=0,0,MAX(0,MIN(Z1041,Parámetros!$G$19)-Parámetros!$F$19)*Parámetros!$E$19)</f>
        <v>0</v>
      </c>
      <c r="AB1041" s="19" t="n">
        <f aca="false">IF(Z1041=0,0,MAX(0,MIN(Z1041,Parámetros!$G$20)-Parámetros!$F$20)*Parámetros!$E$20)</f>
        <v>0</v>
      </c>
      <c r="AC1041" s="19" t="n">
        <f aca="false">IF(Z1041=0,0,MAX(0,MIN(Z1041,Parámetros!$G$21)-Parámetros!$F$21)*Parámetros!$E$21)</f>
        <v>0</v>
      </c>
      <c r="AD1041" s="19" t="n">
        <f aca="false">IF(Z1041=0,0,MAX(0,MIN(Z1041,Parámetros!$G$22)-Parámetros!$F$22)*Parámetros!$E$22)</f>
        <v>0</v>
      </c>
      <c r="AE1041" s="19" t="n">
        <f aca="false">IF(Z1041=0,0,MAX(0,MIN(Z1041,Parámetros!$G$23)-Parámetros!$F$23)*Parámetros!$E$23)</f>
        <v>0</v>
      </c>
      <c r="AF1041" s="36" t="n">
        <f aca="false">SUM(AA1041:AE1041)</f>
        <v>0</v>
      </c>
      <c r="AG1041" s="45" t="str">
        <f aca="false">IF(AM1041&lt;=0,"-",INDEX(TR_TASA,MATCH(AM1041,TR_DESDE,1)))</f>
        <v>-</v>
      </c>
      <c r="AH1041" s="44" t="n">
        <f aca="false">IF($F1041="Cese",1,IF($F1041="Activo",INDEX(DIV_N,4),0))</f>
        <v>0</v>
      </c>
      <c r="AI1041" s="44" t="n">
        <f aca="false">IF($F1041="Cese",3,IF($F1041="Activo",INDEX(DIV_HASTA,4),0))</f>
        <v>0</v>
      </c>
      <c r="AJ1041" s="19" t="n">
        <f aca="false">IF(OR($F1041="Activo",$F1041="Cese"),SUMIFS(AV1038:AV1040,D1038:D1040,"&lt;="&amp;AI1041),0)</f>
        <v>0</v>
      </c>
      <c r="AK1041" s="19" t="n">
        <f aca="false">IF(OR($F1041="Activo",$F1041="Cese"),MAX(0,(AF1041-AJ1041)/AH1041),0)</f>
        <v>0</v>
      </c>
      <c r="AL1041" s="19" t="n">
        <f aca="false">IF(OR($F1041="Activo",$F1041="Cese"),K1041+IF(PROY_BON="Sí",0,J1041),0)</f>
        <v>0</v>
      </c>
      <c r="AM1041" s="19" t="n">
        <f aca="false">IF(AL1041&gt;0,MAX(0,X1041+AL1041-Y1041),Z1041)</f>
        <v>0</v>
      </c>
      <c r="AN1041" s="19" t="n">
        <f aca="false">SUMPRODUCT((AM1041&gt;TR_DESDE)*(AM1041-TR_DESDE)*TR_INC)</f>
        <v>0</v>
      </c>
      <c r="AO1041" s="19" t="n">
        <f aca="false">IF(AL1041&gt;0,MAX(0,AN1041-IF($F1041="Cese",MAX(AF1041,AJ1041),AF1041)),0)</f>
        <v>0</v>
      </c>
      <c r="AP1041" s="46" t="n">
        <f aca="false">IF(OR($F1041="Activo",$F1041="Cese"),ROUND(AK1041+AO1041,2),0)</f>
        <v>0</v>
      </c>
      <c r="AQ1041" s="19" t="n">
        <f aca="false">IF($F1041="Cese",MAX(0,AJ1041-AN1041),0)</f>
        <v>0</v>
      </c>
      <c r="AR1041" s="19" t="str">
        <f aca="false">IF($B1041="","",IF(COUNTIFS(RP_COD,$B1041,'Retenciones Planilla'!$F$6:$F$105,"&lt;&gt;")=0,"",SUMIFS('Retenciones Planilla'!$F$6:$F$105,RP_COD,$B1041)))</f>
        <v/>
      </c>
      <c r="AS1041" s="19" t="str">
        <f aca="false">IF(AR1041="","",AR1041-AP1041)</f>
        <v/>
      </c>
      <c r="AT1041" s="23" t="str">
        <f aca="false">IF($B1041="","",IF(NOT(OR($F1041="Activo",$F1041="Cese")),IF(N(AR1041)=0,"—","Revisar: sin vínculo"),IF(AR1041="",IF(AP1041=0,"No corresponde","Sin dato planilla"),IF(ABS(AS1041)&lt;=TOL,"OK",IF(AS1041&gt;0,"Retuvo de más","Retuvo de menos")))))</f>
        <v/>
      </c>
      <c r="AU1041" s="19" t="n">
        <f aca="false">IF(AND(BASE_RET="Planilla (si existe)",AR1041&lt;&gt;""),AR1041,AP1041)</f>
        <v>0</v>
      </c>
      <c r="AV1041" s="19" t="n">
        <f aca="false">AU1041+N1041</f>
        <v>0</v>
      </c>
    </row>
    <row r="1042" customFormat="false" ht="15" hidden="false" customHeight="false" outlineLevel="0" collapsed="false">
      <c r="A1042" s="43" t="n">
        <v>87</v>
      </c>
      <c r="B1042" s="35" t="str">
        <f aca="false">IF(Trabajadores!$B$92="","",Trabajadores!$B$92)</f>
        <v/>
      </c>
      <c r="C1042" s="35" t="str">
        <f aca="false">IF($B1042="","",Trabajadores!$D$92)</f>
        <v/>
      </c>
      <c r="D1042" s="43" t="n">
        <v>5</v>
      </c>
      <c r="E1042" s="23" t="s">
        <v>302</v>
      </c>
      <c r="F1042" s="23" t="str">
        <f aca="false">IF($B1042="","",IF(OR(5&lt;Trabajadores!$M$92,5&gt;Trabajadores!$N$92),"No vinculado",IF(AND(5=Trabajadores!$N$92,Trabajadores!$O$92="Sí"),"Cese","Activo")))</f>
        <v/>
      </c>
      <c r="G1042" s="19" t="n">
        <f aca="false">IF($B1042="",0,SUMIFS(Ingresos!$S$6:$S$1505,ING_COD,$B1042,ING_CLASE,"ORD"))</f>
        <v>0</v>
      </c>
      <c r="H1042" s="19" t="n">
        <f aca="false">IF($B1042="",0,SUMIFS(Ingresos!$S$6:$S$1505,ING_COD,$B1042,ING_CLASE,"ORD",ING_COMP,"Sí"))</f>
        <v>0</v>
      </c>
      <c r="I1042" s="19" t="n">
        <f aca="false">IF($B1042="",0,SUMIFS(Ingresos!$S$6:$S$1505,ING_COD,$B1042,ING_CLASE,"GRA"))</f>
        <v>0</v>
      </c>
      <c r="J1042" s="19" t="n">
        <f aca="false">IF($B1042="",0,SUMIFS(Ingresos!$S$6:$S$1505,ING_COD,$B1042,ING_CLASE,"BON"))</f>
        <v>0</v>
      </c>
      <c r="K1042" s="19" t="n">
        <f aca="false">IF($B1042="",0,SUMIFS(Ingresos!$S$6:$S$1505,ING_COD,$B1042,ING_CLASE,"EXT"))</f>
        <v>0</v>
      </c>
      <c r="L1042" s="19" t="n">
        <f aca="false">IF($B1042="",0,SUMIFS(Ingresos!$S$6:$S$1505,ING_COD,$B1042,ING_CLASE,"OTO"))</f>
        <v>0</v>
      </c>
      <c r="M1042" s="19" t="n">
        <f aca="false">IF($B1042="",0,SUMIFS(Ingresos!$S$6:$S$1505,ING_COD,$B1042,ING_CLASE,"OTX"))</f>
        <v>0</v>
      </c>
      <c r="N1042" s="19" t="n">
        <f aca="false">IF($B1042="",0,SUMIFS(Ingresos!$S$6:$S$1505,ING_COD,$B1042,ING_CLASE,"RETO"))</f>
        <v>0</v>
      </c>
      <c r="O1042" s="19" t="n">
        <f aca="false">IF($B1042="",0,SUMIFS(Ingresos!$S$6:$S$1505,ING_COD,$B1042,ING_CLASE,"INA"))</f>
        <v>0</v>
      </c>
      <c r="P1042" s="19" t="n">
        <f aca="false">G1042+I1042+J1042+K1042+L1042+M1042</f>
        <v>0</v>
      </c>
      <c r="Q1042" s="44" t="n">
        <f aca="false">IF($F1042="Activo",8,IF($F1042="Cese",1,0))</f>
        <v>0</v>
      </c>
      <c r="R1042" s="19" t="n">
        <f aca="false">G1042*Q1042</f>
        <v>0</v>
      </c>
      <c r="S1042" s="19" t="n">
        <f aca="false">IF($F1042="Activo",SUMIFS(I1042:I1049,$D1042:$D1049,"&lt;="&amp;Trabajadores!$N$92)+IF(PROY_BON="Sí",SUMIFS(J1042:J1049,$D1042:$D1049,"&lt;="&amp;Trabajadores!$N$92),0),IF($F1042="Cese",I1042+IF(PROY_BON="Sí",J1042,0),0))</f>
        <v>0</v>
      </c>
      <c r="T1042" s="19" t="n">
        <f aca="false">IF(OR($F1042&lt;&gt;"Activo",Trabajadores!$I$92="No"),0,IF(I1044=0,H1042*(1+IF(PROY_BON="Sí",Trabajadores!$P$92,0))*Trabajadores!$R$92/6*(Trabajadores!$N$92&gt;=7),0)+IF(I1049=0,H1042*(1+IF(PROY_BON="Sí",Trabajadores!$P$92,0))*Trabajadores!$S$92/6*(Trabajadores!$N$92&gt;=12),0))</f>
        <v>0</v>
      </c>
      <c r="U1042" s="19" t="n">
        <f aca="false">IF($F1042="Activo",IF(Trabajadores!$J$92="Sí",L1042*8,L1042),IF($F1042="Cese",L1042,0))</f>
        <v>0</v>
      </c>
      <c r="V1042" s="19" t="n">
        <f aca="false">IF(OR($F1042="Activo",$F1042="Cese"),M1042,0)</f>
        <v>0</v>
      </c>
      <c r="W1042" s="19" t="n">
        <f aca="false">IF(OR($F1042="Activo",$F1042="Cese"),SUM(P1038:P1041),0)</f>
        <v>0</v>
      </c>
      <c r="X1042" s="36" t="n">
        <f aca="false">IF(OR($F1042="Activo",$F1042="Cese"),R1042+S1042+T1042+U1042+V1042+W1042,0)</f>
        <v>0</v>
      </c>
      <c r="Y1042" s="19" t="n">
        <f aca="false">IF(OR($F1042="Activo",$F1042="Cese"),DED_FIJA,0)</f>
        <v>0</v>
      </c>
      <c r="Z1042" s="36" t="n">
        <f aca="false">MAX(0,X1042-Y1042)</f>
        <v>0</v>
      </c>
      <c r="AA1042" s="19" t="n">
        <f aca="false">IF(Z1042=0,0,MAX(0,MIN(Z1042,Parámetros!$G$19)-Parámetros!$F$19)*Parámetros!$E$19)</f>
        <v>0</v>
      </c>
      <c r="AB1042" s="19" t="n">
        <f aca="false">IF(Z1042=0,0,MAX(0,MIN(Z1042,Parámetros!$G$20)-Parámetros!$F$20)*Parámetros!$E$20)</f>
        <v>0</v>
      </c>
      <c r="AC1042" s="19" t="n">
        <f aca="false">IF(Z1042=0,0,MAX(0,MIN(Z1042,Parámetros!$G$21)-Parámetros!$F$21)*Parámetros!$E$21)</f>
        <v>0</v>
      </c>
      <c r="AD1042" s="19" t="n">
        <f aca="false">IF(Z1042=0,0,MAX(0,MIN(Z1042,Parámetros!$G$22)-Parámetros!$F$22)*Parámetros!$E$22)</f>
        <v>0</v>
      </c>
      <c r="AE1042" s="19" t="n">
        <f aca="false">IF(Z1042=0,0,MAX(0,MIN(Z1042,Parámetros!$G$23)-Parámetros!$F$23)*Parámetros!$E$23)</f>
        <v>0</v>
      </c>
      <c r="AF1042" s="36" t="n">
        <f aca="false">SUM(AA1042:AE1042)</f>
        <v>0</v>
      </c>
      <c r="AG1042" s="45" t="str">
        <f aca="false">IF(AM1042&lt;=0,"-",INDEX(TR_TASA,MATCH(AM1042,TR_DESDE,1)))</f>
        <v>-</v>
      </c>
      <c r="AH1042" s="44" t="n">
        <f aca="false">IF($F1042="Cese",1,IF($F1042="Activo",INDEX(DIV_N,5),0))</f>
        <v>0</v>
      </c>
      <c r="AI1042" s="44" t="n">
        <f aca="false">IF($F1042="Cese",4,IF($F1042="Activo",INDEX(DIV_HASTA,5),0))</f>
        <v>0</v>
      </c>
      <c r="AJ1042" s="19" t="n">
        <f aca="false">IF(OR($F1042="Activo",$F1042="Cese"),SUMIFS(AV1038:AV1041,D1038:D1041,"&lt;="&amp;AI1042),0)</f>
        <v>0</v>
      </c>
      <c r="AK1042" s="19" t="n">
        <f aca="false">IF(OR($F1042="Activo",$F1042="Cese"),MAX(0,(AF1042-AJ1042)/AH1042),0)</f>
        <v>0</v>
      </c>
      <c r="AL1042" s="19" t="n">
        <f aca="false">IF(OR($F1042="Activo",$F1042="Cese"),K1042+IF(PROY_BON="Sí",0,J1042),0)</f>
        <v>0</v>
      </c>
      <c r="AM1042" s="19" t="n">
        <f aca="false">IF(AL1042&gt;0,MAX(0,X1042+AL1042-Y1042),Z1042)</f>
        <v>0</v>
      </c>
      <c r="AN1042" s="19" t="n">
        <f aca="false">SUMPRODUCT((AM1042&gt;TR_DESDE)*(AM1042-TR_DESDE)*TR_INC)</f>
        <v>0</v>
      </c>
      <c r="AO1042" s="19" t="n">
        <f aca="false">IF(AL1042&gt;0,MAX(0,AN1042-IF($F1042="Cese",MAX(AF1042,AJ1042),AF1042)),0)</f>
        <v>0</v>
      </c>
      <c r="AP1042" s="46" t="n">
        <f aca="false">IF(OR($F1042="Activo",$F1042="Cese"),ROUND(AK1042+AO1042,2),0)</f>
        <v>0</v>
      </c>
      <c r="AQ1042" s="19" t="n">
        <f aca="false">IF($F1042="Cese",MAX(0,AJ1042-AN1042),0)</f>
        <v>0</v>
      </c>
      <c r="AR1042" s="19" t="str">
        <f aca="false">IF($B1042="","",IF(COUNTIFS(RP_COD,$B1042,'Retenciones Planilla'!$G$6:$G$105,"&lt;&gt;")=0,"",SUMIFS('Retenciones Planilla'!$G$6:$G$105,RP_COD,$B1042)))</f>
        <v/>
      </c>
      <c r="AS1042" s="19" t="str">
        <f aca="false">IF(AR1042="","",AR1042-AP1042)</f>
        <v/>
      </c>
      <c r="AT1042" s="23" t="str">
        <f aca="false">IF($B1042="","",IF(NOT(OR($F1042="Activo",$F1042="Cese")),IF(N(AR1042)=0,"—","Revisar: sin vínculo"),IF(AR1042="",IF(AP1042=0,"No corresponde","Sin dato planilla"),IF(ABS(AS1042)&lt;=TOL,"OK",IF(AS1042&gt;0,"Retuvo de más","Retuvo de menos")))))</f>
        <v/>
      </c>
      <c r="AU1042" s="19" t="n">
        <f aca="false">IF(AND(BASE_RET="Planilla (si existe)",AR1042&lt;&gt;""),AR1042,AP1042)</f>
        <v>0</v>
      </c>
      <c r="AV1042" s="19" t="n">
        <f aca="false">AU1042+N1042</f>
        <v>0</v>
      </c>
    </row>
    <row r="1043" customFormat="false" ht="15" hidden="false" customHeight="false" outlineLevel="0" collapsed="false">
      <c r="A1043" s="43" t="n">
        <v>87</v>
      </c>
      <c r="B1043" s="35" t="str">
        <f aca="false">IF(Trabajadores!$B$92="","",Trabajadores!$B$92)</f>
        <v/>
      </c>
      <c r="C1043" s="35" t="str">
        <f aca="false">IF($B1043="","",Trabajadores!$D$92)</f>
        <v/>
      </c>
      <c r="D1043" s="43" t="n">
        <v>6</v>
      </c>
      <c r="E1043" s="23" t="s">
        <v>303</v>
      </c>
      <c r="F1043" s="23" t="str">
        <f aca="false">IF($B1043="","",IF(OR(6&lt;Trabajadores!$M$92,6&gt;Trabajadores!$N$92),"No vinculado",IF(AND(6=Trabajadores!$N$92,Trabajadores!$O$92="Sí"),"Cese","Activo")))</f>
        <v/>
      </c>
      <c r="G1043" s="19" t="n">
        <f aca="false">IF($B1043="",0,SUMIFS(Ingresos!$T$6:$T$1505,ING_COD,$B1043,ING_CLASE,"ORD"))</f>
        <v>0</v>
      </c>
      <c r="H1043" s="19" t="n">
        <f aca="false">IF($B1043="",0,SUMIFS(Ingresos!$T$6:$T$1505,ING_COD,$B1043,ING_CLASE,"ORD",ING_COMP,"Sí"))</f>
        <v>0</v>
      </c>
      <c r="I1043" s="19" t="n">
        <f aca="false">IF($B1043="",0,SUMIFS(Ingresos!$T$6:$T$1505,ING_COD,$B1043,ING_CLASE,"GRA"))</f>
        <v>0</v>
      </c>
      <c r="J1043" s="19" t="n">
        <f aca="false">IF($B1043="",0,SUMIFS(Ingresos!$T$6:$T$1505,ING_COD,$B1043,ING_CLASE,"BON"))</f>
        <v>0</v>
      </c>
      <c r="K1043" s="19" t="n">
        <f aca="false">IF($B1043="",0,SUMIFS(Ingresos!$T$6:$T$1505,ING_COD,$B1043,ING_CLASE,"EXT"))</f>
        <v>0</v>
      </c>
      <c r="L1043" s="19" t="n">
        <f aca="false">IF($B1043="",0,SUMIFS(Ingresos!$T$6:$T$1505,ING_COD,$B1043,ING_CLASE,"OTO"))</f>
        <v>0</v>
      </c>
      <c r="M1043" s="19" t="n">
        <f aca="false">IF($B1043="",0,SUMIFS(Ingresos!$T$6:$T$1505,ING_COD,$B1043,ING_CLASE,"OTX"))</f>
        <v>0</v>
      </c>
      <c r="N1043" s="19" t="n">
        <f aca="false">IF($B1043="",0,SUMIFS(Ingresos!$T$6:$T$1505,ING_COD,$B1043,ING_CLASE,"RETO"))</f>
        <v>0</v>
      </c>
      <c r="O1043" s="19" t="n">
        <f aca="false">IF($B1043="",0,SUMIFS(Ingresos!$T$6:$T$1505,ING_COD,$B1043,ING_CLASE,"INA"))</f>
        <v>0</v>
      </c>
      <c r="P1043" s="19" t="n">
        <f aca="false">G1043+I1043+J1043+K1043+L1043+M1043</f>
        <v>0</v>
      </c>
      <c r="Q1043" s="44" t="n">
        <f aca="false">IF($F1043="Activo",7,IF($F1043="Cese",1,0))</f>
        <v>0</v>
      </c>
      <c r="R1043" s="19" t="n">
        <f aca="false">G1043*Q1043</f>
        <v>0</v>
      </c>
      <c r="S1043" s="19" t="n">
        <f aca="false">IF($F1043="Activo",SUMIFS(I1043:I1049,$D1043:$D1049,"&lt;="&amp;Trabajadores!$N$92)+IF(PROY_BON="Sí",SUMIFS(J1043:J1049,$D1043:$D1049,"&lt;="&amp;Trabajadores!$N$92),0),IF($F1043="Cese",I1043+IF(PROY_BON="Sí",J1043,0),0))</f>
        <v>0</v>
      </c>
      <c r="T1043" s="19" t="n">
        <f aca="false">IF(OR($F1043&lt;&gt;"Activo",Trabajadores!$I$92="No"),0,IF(I1044=0,H1043*(1+IF(PROY_BON="Sí",Trabajadores!$P$92,0))*Trabajadores!$R$92/6*(Trabajadores!$N$92&gt;=7),0)+IF(I1049=0,H1043*(1+IF(PROY_BON="Sí",Trabajadores!$P$92,0))*Trabajadores!$S$92/6*(Trabajadores!$N$92&gt;=12),0))</f>
        <v>0</v>
      </c>
      <c r="U1043" s="19" t="n">
        <f aca="false">IF($F1043="Activo",IF(Trabajadores!$J$92="Sí",L1043*7,L1043),IF($F1043="Cese",L1043,0))</f>
        <v>0</v>
      </c>
      <c r="V1043" s="19" t="n">
        <f aca="false">IF(OR($F1043="Activo",$F1043="Cese"),M1043,0)</f>
        <v>0</v>
      </c>
      <c r="W1043" s="19" t="n">
        <f aca="false">IF(OR($F1043="Activo",$F1043="Cese"),SUM(P1038:P1042),0)</f>
        <v>0</v>
      </c>
      <c r="X1043" s="36" t="n">
        <f aca="false">IF(OR($F1043="Activo",$F1043="Cese"),R1043+S1043+T1043+U1043+V1043+W1043,0)</f>
        <v>0</v>
      </c>
      <c r="Y1043" s="19" t="n">
        <f aca="false">IF(OR($F1043="Activo",$F1043="Cese"),DED_FIJA,0)</f>
        <v>0</v>
      </c>
      <c r="Z1043" s="36" t="n">
        <f aca="false">MAX(0,X1043-Y1043)</f>
        <v>0</v>
      </c>
      <c r="AA1043" s="19" t="n">
        <f aca="false">IF(Z1043=0,0,MAX(0,MIN(Z1043,Parámetros!$G$19)-Parámetros!$F$19)*Parámetros!$E$19)</f>
        <v>0</v>
      </c>
      <c r="AB1043" s="19" t="n">
        <f aca="false">IF(Z1043=0,0,MAX(0,MIN(Z1043,Parámetros!$G$20)-Parámetros!$F$20)*Parámetros!$E$20)</f>
        <v>0</v>
      </c>
      <c r="AC1043" s="19" t="n">
        <f aca="false">IF(Z1043=0,0,MAX(0,MIN(Z1043,Parámetros!$G$21)-Parámetros!$F$21)*Parámetros!$E$21)</f>
        <v>0</v>
      </c>
      <c r="AD1043" s="19" t="n">
        <f aca="false">IF(Z1043=0,0,MAX(0,MIN(Z1043,Parámetros!$G$22)-Parámetros!$F$22)*Parámetros!$E$22)</f>
        <v>0</v>
      </c>
      <c r="AE1043" s="19" t="n">
        <f aca="false">IF(Z1043=0,0,MAX(0,MIN(Z1043,Parámetros!$G$23)-Parámetros!$F$23)*Parámetros!$E$23)</f>
        <v>0</v>
      </c>
      <c r="AF1043" s="36" t="n">
        <f aca="false">SUM(AA1043:AE1043)</f>
        <v>0</v>
      </c>
      <c r="AG1043" s="45" t="str">
        <f aca="false">IF(AM1043&lt;=0,"-",INDEX(TR_TASA,MATCH(AM1043,TR_DESDE,1)))</f>
        <v>-</v>
      </c>
      <c r="AH1043" s="44" t="n">
        <f aca="false">IF($F1043="Cese",1,IF($F1043="Activo",INDEX(DIV_N,6),0))</f>
        <v>0</v>
      </c>
      <c r="AI1043" s="44" t="n">
        <f aca="false">IF($F1043="Cese",5,IF($F1043="Activo",INDEX(DIV_HASTA,6),0))</f>
        <v>0</v>
      </c>
      <c r="AJ1043" s="19" t="n">
        <f aca="false">IF(OR($F1043="Activo",$F1043="Cese"),SUMIFS(AV1038:AV1042,D1038:D1042,"&lt;="&amp;AI1043),0)</f>
        <v>0</v>
      </c>
      <c r="AK1043" s="19" t="n">
        <f aca="false">IF(OR($F1043="Activo",$F1043="Cese"),MAX(0,(AF1043-AJ1043)/AH1043),0)</f>
        <v>0</v>
      </c>
      <c r="AL1043" s="19" t="n">
        <f aca="false">IF(OR($F1043="Activo",$F1043="Cese"),K1043+IF(PROY_BON="Sí",0,J1043),0)</f>
        <v>0</v>
      </c>
      <c r="AM1043" s="19" t="n">
        <f aca="false">IF(AL1043&gt;0,MAX(0,X1043+AL1043-Y1043),Z1043)</f>
        <v>0</v>
      </c>
      <c r="AN1043" s="19" t="n">
        <f aca="false">SUMPRODUCT((AM1043&gt;TR_DESDE)*(AM1043-TR_DESDE)*TR_INC)</f>
        <v>0</v>
      </c>
      <c r="AO1043" s="19" t="n">
        <f aca="false">IF(AL1043&gt;0,MAX(0,AN1043-IF($F1043="Cese",MAX(AF1043,AJ1043),AF1043)),0)</f>
        <v>0</v>
      </c>
      <c r="AP1043" s="46" t="n">
        <f aca="false">IF(OR($F1043="Activo",$F1043="Cese"),ROUND(AK1043+AO1043,2),0)</f>
        <v>0</v>
      </c>
      <c r="AQ1043" s="19" t="n">
        <f aca="false">IF($F1043="Cese",MAX(0,AJ1043-AN1043),0)</f>
        <v>0</v>
      </c>
      <c r="AR1043" s="19" t="str">
        <f aca="false">IF($B1043="","",IF(COUNTIFS(RP_COD,$B1043,'Retenciones Planilla'!$H$6:$H$105,"&lt;&gt;")=0,"",SUMIFS('Retenciones Planilla'!$H$6:$H$105,RP_COD,$B1043)))</f>
        <v/>
      </c>
      <c r="AS1043" s="19" t="str">
        <f aca="false">IF(AR1043="","",AR1043-AP1043)</f>
        <v/>
      </c>
      <c r="AT1043" s="23" t="str">
        <f aca="false">IF($B1043="","",IF(NOT(OR($F1043="Activo",$F1043="Cese")),IF(N(AR1043)=0,"—","Revisar: sin vínculo"),IF(AR1043="",IF(AP1043=0,"No corresponde","Sin dato planilla"),IF(ABS(AS1043)&lt;=TOL,"OK",IF(AS1043&gt;0,"Retuvo de más","Retuvo de menos")))))</f>
        <v/>
      </c>
      <c r="AU1043" s="19" t="n">
        <f aca="false">IF(AND(BASE_RET="Planilla (si existe)",AR1043&lt;&gt;""),AR1043,AP1043)</f>
        <v>0</v>
      </c>
      <c r="AV1043" s="19" t="n">
        <f aca="false">AU1043+N1043</f>
        <v>0</v>
      </c>
    </row>
    <row r="1044" customFormat="false" ht="15" hidden="false" customHeight="false" outlineLevel="0" collapsed="false">
      <c r="A1044" s="43" t="n">
        <v>87</v>
      </c>
      <c r="B1044" s="35" t="str">
        <f aca="false">IF(Trabajadores!$B$92="","",Trabajadores!$B$92)</f>
        <v/>
      </c>
      <c r="C1044" s="35" t="str">
        <f aca="false">IF($B1044="","",Trabajadores!$D$92)</f>
        <v/>
      </c>
      <c r="D1044" s="43" t="n">
        <v>7</v>
      </c>
      <c r="E1044" s="23" t="s">
        <v>304</v>
      </c>
      <c r="F1044" s="23" t="str">
        <f aca="false">IF($B1044="","",IF(OR(7&lt;Trabajadores!$M$92,7&gt;Trabajadores!$N$92),"No vinculado",IF(AND(7=Trabajadores!$N$92,Trabajadores!$O$92="Sí"),"Cese","Activo")))</f>
        <v/>
      </c>
      <c r="G1044" s="19" t="n">
        <f aca="false">IF($B1044="",0,SUMIFS(Ingresos!$U$6:$U$1505,ING_COD,$B1044,ING_CLASE,"ORD"))</f>
        <v>0</v>
      </c>
      <c r="H1044" s="19" t="n">
        <f aca="false">IF($B1044="",0,SUMIFS(Ingresos!$U$6:$U$1505,ING_COD,$B1044,ING_CLASE,"ORD",ING_COMP,"Sí"))</f>
        <v>0</v>
      </c>
      <c r="I1044" s="19" t="n">
        <f aca="false">IF($B1044="",0,SUMIFS(Ingresos!$U$6:$U$1505,ING_COD,$B1044,ING_CLASE,"GRA"))</f>
        <v>0</v>
      </c>
      <c r="J1044" s="19" t="n">
        <f aca="false">IF($B1044="",0,SUMIFS(Ingresos!$U$6:$U$1505,ING_COD,$B1044,ING_CLASE,"BON"))</f>
        <v>0</v>
      </c>
      <c r="K1044" s="19" t="n">
        <f aca="false">IF($B1044="",0,SUMIFS(Ingresos!$U$6:$U$1505,ING_COD,$B1044,ING_CLASE,"EXT"))</f>
        <v>0</v>
      </c>
      <c r="L1044" s="19" t="n">
        <f aca="false">IF($B1044="",0,SUMIFS(Ingresos!$U$6:$U$1505,ING_COD,$B1044,ING_CLASE,"OTO"))</f>
        <v>0</v>
      </c>
      <c r="M1044" s="19" t="n">
        <f aca="false">IF($B1044="",0,SUMIFS(Ingresos!$U$6:$U$1505,ING_COD,$B1044,ING_CLASE,"OTX"))</f>
        <v>0</v>
      </c>
      <c r="N1044" s="19" t="n">
        <f aca="false">IF($B1044="",0,SUMIFS(Ingresos!$U$6:$U$1505,ING_COD,$B1044,ING_CLASE,"RETO"))</f>
        <v>0</v>
      </c>
      <c r="O1044" s="19" t="n">
        <f aca="false">IF($B1044="",0,SUMIFS(Ingresos!$U$6:$U$1505,ING_COD,$B1044,ING_CLASE,"INA"))</f>
        <v>0</v>
      </c>
      <c r="P1044" s="19" t="n">
        <f aca="false">G1044+I1044+J1044+K1044+L1044+M1044</f>
        <v>0</v>
      </c>
      <c r="Q1044" s="44" t="n">
        <f aca="false">IF($F1044="Activo",6,IF($F1044="Cese",1,0))</f>
        <v>0</v>
      </c>
      <c r="R1044" s="19" t="n">
        <f aca="false">G1044*Q1044</f>
        <v>0</v>
      </c>
      <c r="S1044" s="19" t="n">
        <f aca="false">IF($F1044="Activo",SUMIFS(I1044:I1049,$D1044:$D1049,"&lt;="&amp;Trabajadores!$N$92)+IF(PROY_BON="Sí",SUMIFS(J1044:J1049,$D1044:$D1049,"&lt;="&amp;Trabajadores!$N$92),0),IF($F1044="Cese",I1044+IF(PROY_BON="Sí",J1044,0),0))</f>
        <v>0</v>
      </c>
      <c r="T1044" s="19" t="n">
        <f aca="false">IF(OR($F1044&lt;&gt;"Activo",Trabajadores!$I$92="No"),0,IF(I1049=0,H1044*(1+IF(PROY_BON="Sí",Trabajadores!$P$92,0))*Trabajadores!$S$92/6*(Trabajadores!$N$92&gt;=12),0))</f>
        <v>0</v>
      </c>
      <c r="U1044" s="19" t="n">
        <f aca="false">IF($F1044="Activo",IF(Trabajadores!$J$92="Sí",L1044*6,L1044),IF($F1044="Cese",L1044,0))</f>
        <v>0</v>
      </c>
      <c r="V1044" s="19" t="n">
        <f aca="false">IF(OR($F1044="Activo",$F1044="Cese"),M1044,0)</f>
        <v>0</v>
      </c>
      <c r="W1044" s="19" t="n">
        <f aca="false">IF(OR($F1044="Activo",$F1044="Cese"),SUM(P1038:P1043),0)</f>
        <v>0</v>
      </c>
      <c r="X1044" s="36" t="n">
        <f aca="false">IF(OR($F1044="Activo",$F1044="Cese"),R1044+S1044+T1044+U1044+V1044+W1044,0)</f>
        <v>0</v>
      </c>
      <c r="Y1044" s="19" t="n">
        <f aca="false">IF(OR($F1044="Activo",$F1044="Cese"),DED_FIJA,0)</f>
        <v>0</v>
      </c>
      <c r="Z1044" s="36" t="n">
        <f aca="false">MAX(0,X1044-Y1044)</f>
        <v>0</v>
      </c>
      <c r="AA1044" s="19" t="n">
        <f aca="false">IF(Z1044=0,0,MAX(0,MIN(Z1044,Parámetros!$G$19)-Parámetros!$F$19)*Parámetros!$E$19)</f>
        <v>0</v>
      </c>
      <c r="AB1044" s="19" t="n">
        <f aca="false">IF(Z1044=0,0,MAX(0,MIN(Z1044,Parámetros!$G$20)-Parámetros!$F$20)*Parámetros!$E$20)</f>
        <v>0</v>
      </c>
      <c r="AC1044" s="19" t="n">
        <f aca="false">IF(Z1044=0,0,MAX(0,MIN(Z1044,Parámetros!$G$21)-Parámetros!$F$21)*Parámetros!$E$21)</f>
        <v>0</v>
      </c>
      <c r="AD1044" s="19" t="n">
        <f aca="false">IF(Z1044=0,0,MAX(0,MIN(Z1044,Parámetros!$G$22)-Parámetros!$F$22)*Parámetros!$E$22)</f>
        <v>0</v>
      </c>
      <c r="AE1044" s="19" t="n">
        <f aca="false">IF(Z1044=0,0,MAX(0,MIN(Z1044,Parámetros!$G$23)-Parámetros!$F$23)*Parámetros!$E$23)</f>
        <v>0</v>
      </c>
      <c r="AF1044" s="36" t="n">
        <f aca="false">SUM(AA1044:AE1044)</f>
        <v>0</v>
      </c>
      <c r="AG1044" s="45" t="str">
        <f aca="false">IF(AM1044&lt;=0,"-",INDEX(TR_TASA,MATCH(AM1044,TR_DESDE,1)))</f>
        <v>-</v>
      </c>
      <c r="AH1044" s="44" t="n">
        <f aca="false">IF($F1044="Cese",1,IF($F1044="Activo",INDEX(DIV_N,7),0))</f>
        <v>0</v>
      </c>
      <c r="AI1044" s="44" t="n">
        <f aca="false">IF($F1044="Cese",6,IF($F1044="Activo",INDEX(DIV_HASTA,7),0))</f>
        <v>0</v>
      </c>
      <c r="AJ1044" s="19" t="n">
        <f aca="false">IF(OR($F1044="Activo",$F1044="Cese"),SUMIFS(AV1038:AV1043,D1038:D1043,"&lt;="&amp;AI1044),0)</f>
        <v>0</v>
      </c>
      <c r="AK1044" s="19" t="n">
        <f aca="false">IF(OR($F1044="Activo",$F1044="Cese"),MAX(0,(AF1044-AJ1044)/AH1044),0)</f>
        <v>0</v>
      </c>
      <c r="AL1044" s="19" t="n">
        <f aca="false">IF(OR($F1044="Activo",$F1044="Cese"),K1044+IF(PROY_BON="Sí",0,J1044),0)</f>
        <v>0</v>
      </c>
      <c r="AM1044" s="19" t="n">
        <f aca="false">IF(AL1044&gt;0,MAX(0,X1044+AL1044-Y1044),Z1044)</f>
        <v>0</v>
      </c>
      <c r="AN1044" s="19" t="n">
        <f aca="false">SUMPRODUCT((AM1044&gt;TR_DESDE)*(AM1044-TR_DESDE)*TR_INC)</f>
        <v>0</v>
      </c>
      <c r="AO1044" s="19" t="n">
        <f aca="false">IF(AL1044&gt;0,MAX(0,AN1044-IF($F1044="Cese",MAX(AF1044,AJ1044),AF1044)),0)</f>
        <v>0</v>
      </c>
      <c r="AP1044" s="46" t="n">
        <f aca="false">IF(OR($F1044="Activo",$F1044="Cese"),ROUND(AK1044+AO1044,2),0)</f>
        <v>0</v>
      </c>
      <c r="AQ1044" s="19" t="n">
        <f aca="false">IF($F1044="Cese",MAX(0,AJ1044-AN1044),0)</f>
        <v>0</v>
      </c>
      <c r="AR1044" s="19" t="str">
        <f aca="false">IF($B1044="","",IF(COUNTIFS(RP_COD,$B1044,'Retenciones Planilla'!$I$6:$I$105,"&lt;&gt;")=0,"",SUMIFS('Retenciones Planilla'!$I$6:$I$105,RP_COD,$B1044)))</f>
        <v/>
      </c>
      <c r="AS1044" s="19" t="str">
        <f aca="false">IF(AR1044="","",AR1044-AP1044)</f>
        <v/>
      </c>
      <c r="AT1044" s="23" t="str">
        <f aca="false">IF($B1044="","",IF(NOT(OR($F1044="Activo",$F1044="Cese")),IF(N(AR1044)=0,"—","Revisar: sin vínculo"),IF(AR1044="",IF(AP1044=0,"No corresponde","Sin dato planilla"),IF(ABS(AS1044)&lt;=TOL,"OK",IF(AS1044&gt;0,"Retuvo de más","Retuvo de menos")))))</f>
        <v/>
      </c>
      <c r="AU1044" s="19" t="n">
        <f aca="false">IF(AND(BASE_RET="Planilla (si existe)",AR1044&lt;&gt;""),AR1044,AP1044)</f>
        <v>0</v>
      </c>
      <c r="AV1044" s="19" t="n">
        <f aca="false">AU1044+N1044</f>
        <v>0</v>
      </c>
    </row>
    <row r="1045" customFormat="false" ht="15" hidden="false" customHeight="false" outlineLevel="0" collapsed="false">
      <c r="A1045" s="43" t="n">
        <v>87</v>
      </c>
      <c r="B1045" s="35" t="str">
        <f aca="false">IF(Trabajadores!$B$92="","",Trabajadores!$B$92)</f>
        <v/>
      </c>
      <c r="C1045" s="35" t="str">
        <f aca="false">IF($B1045="","",Trabajadores!$D$92)</f>
        <v/>
      </c>
      <c r="D1045" s="43" t="n">
        <v>8</v>
      </c>
      <c r="E1045" s="23" t="s">
        <v>305</v>
      </c>
      <c r="F1045" s="23" t="str">
        <f aca="false">IF($B1045="","",IF(OR(8&lt;Trabajadores!$M$92,8&gt;Trabajadores!$N$92),"No vinculado",IF(AND(8=Trabajadores!$N$92,Trabajadores!$O$92="Sí"),"Cese","Activo")))</f>
        <v/>
      </c>
      <c r="G1045" s="19" t="n">
        <f aca="false">IF($B1045="",0,SUMIFS(Ingresos!$V$6:$V$1505,ING_COD,$B1045,ING_CLASE,"ORD"))</f>
        <v>0</v>
      </c>
      <c r="H1045" s="19" t="n">
        <f aca="false">IF($B1045="",0,SUMIFS(Ingresos!$V$6:$V$1505,ING_COD,$B1045,ING_CLASE,"ORD",ING_COMP,"Sí"))</f>
        <v>0</v>
      </c>
      <c r="I1045" s="19" t="n">
        <f aca="false">IF($B1045="",0,SUMIFS(Ingresos!$V$6:$V$1505,ING_COD,$B1045,ING_CLASE,"GRA"))</f>
        <v>0</v>
      </c>
      <c r="J1045" s="19" t="n">
        <f aca="false">IF($B1045="",0,SUMIFS(Ingresos!$V$6:$V$1505,ING_COD,$B1045,ING_CLASE,"BON"))</f>
        <v>0</v>
      </c>
      <c r="K1045" s="19" t="n">
        <f aca="false">IF($B1045="",0,SUMIFS(Ingresos!$V$6:$V$1505,ING_COD,$B1045,ING_CLASE,"EXT"))</f>
        <v>0</v>
      </c>
      <c r="L1045" s="19" t="n">
        <f aca="false">IF($B1045="",0,SUMIFS(Ingresos!$V$6:$V$1505,ING_COD,$B1045,ING_CLASE,"OTO"))</f>
        <v>0</v>
      </c>
      <c r="M1045" s="19" t="n">
        <f aca="false">IF($B1045="",0,SUMIFS(Ingresos!$V$6:$V$1505,ING_COD,$B1045,ING_CLASE,"OTX"))</f>
        <v>0</v>
      </c>
      <c r="N1045" s="19" t="n">
        <f aca="false">IF($B1045="",0,SUMIFS(Ingresos!$V$6:$V$1505,ING_COD,$B1045,ING_CLASE,"RETO"))</f>
        <v>0</v>
      </c>
      <c r="O1045" s="19" t="n">
        <f aca="false">IF($B1045="",0,SUMIFS(Ingresos!$V$6:$V$1505,ING_COD,$B1045,ING_CLASE,"INA"))</f>
        <v>0</v>
      </c>
      <c r="P1045" s="19" t="n">
        <f aca="false">G1045+I1045+J1045+K1045+L1045+M1045</f>
        <v>0</v>
      </c>
      <c r="Q1045" s="44" t="n">
        <f aca="false">IF($F1045="Activo",5,IF($F1045="Cese",1,0))</f>
        <v>0</v>
      </c>
      <c r="R1045" s="19" t="n">
        <f aca="false">G1045*Q1045</f>
        <v>0</v>
      </c>
      <c r="S1045" s="19" t="n">
        <f aca="false">IF($F1045="Activo",SUMIFS(I1045:I1049,$D1045:$D1049,"&lt;="&amp;Trabajadores!$N$92)+IF(PROY_BON="Sí",SUMIFS(J1045:J1049,$D1045:$D1049,"&lt;="&amp;Trabajadores!$N$92),0),IF($F1045="Cese",I1045+IF(PROY_BON="Sí",J1045,0),0))</f>
        <v>0</v>
      </c>
      <c r="T1045" s="19" t="n">
        <f aca="false">IF(OR($F1045&lt;&gt;"Activo",Trabajadores!$I$92="No"),0,IF(I1049=0,H1045*(1+IF(PROY_BON="Sí",Trabajadores!$P$92,0))*Trabajadores!$S$92/6*(Trabajadores!$N$92&gt;=12),0))</f>
        <v>0</v>
      </c>
      <c r="U1045" s="19" t="n">
        <f aca="false">IF($F1045="Activo",IF(Trabajadores!$J$92="Sí",L1045*5,L1045),IF($F1045="Cese",L1045,0))</f>
        <v>0</v>
      </c>
      <c r="V1045" s="19" t="n">
        <f aca="false">IF(OR($F1045="Activo",$F1045="Cese"),M1045,0)</f>
        <v>0</v>
      </c>
      <c r="W1045" s="19" t="n">
        <f aca="false">IF(OR($F1045="Activo",$F1045="Cese"),SUM(P1038:P1044),0)</f>
        <v>0</v>
      </c>
      <c r="X1045" s="36" t="n">
        <f aca="false">IF(OR($F1045="Activo",$F1045="Cese"),R1045+S1045+T1045+U1045+V1045+W1045,0)</f>
        <v>0</v>
      </c>
      <c r="Y1045" s="19" t="n">
        <f aca="false">IF(OR($F1045="Activo",$F1045="Cese"),DED_FIJA,0)</f>
        <v>0</v>
      </c>
      <c r="Z1045" s="36" t="n">
        <f aca="false">MAX(0,X1045-Y1045)</f>
        <v>0</v>
      </c>
      <c r="AA1045" s="19" t="n">
        <f aca="false">IF(Z1045=0,0,MAX(0,MIN(Z1045,Parámetros!$G$19)-Parámetros!$F$19)*Parámetros!$E$19)</f>
        <v>0</v>
      </c>
      <c r="AB1045" s="19" t="n">
        <f aca="false">IF(Z1045=0,0,MAX(0,MIN(Z1045,Parámetros!$G$20)-Parámetros!$F$20)*Parámetros!$E$20)</f>
        <v>0</v>
      </c>
      <c r="AC1045" s="19" t="n">
        <f aca="false">IF(Z1045=0,0,MAX(0,MIN(Z1045,Parámetros!$G$21)-Parámetros!$F$21)*Parámetros!$E$21)</f>
        <v>0</v>
      </c>
      <c r="AD1045" s="19" t="n">
        <f aca="false">IF(Z1045=0,0,MAX(0,MIN(Z1045,Parámetros!$G$22)-Parámetros!$F$22)*Parámetros!$E$22)</f>
        <v>0</v>
      </c>
      <c r="AE1045" s="19" t="n">
        <f aca="false">IF(Z1045=0,0,MAX(0,MIN(Z1045,Parámetros!$G$23)-Parámetros!$F$23)*Parámetros!$E$23)</f>
        <v>0</v>
      </c>
      <c r="AF1045" s="36" t="n">
        <f aca="false">SUM(AA1045:AE1045)</f>
        <v>0</v>
      </c>
      <c r="AG1045" s="45" t="str">
        <f aca="false">IF(AM1045&lt;=0,"-",INDEX(TR_TASA,MATCH(AM1045,TR_DESDE,1)))</f>
        <v>-</v>
      </c>
      <c r="AH1045" s="44" t="n">
        <f aca="false">IF($F1045="Cese",1,IF($F1045="Activo",INDEX(DIV_N,8),0))</f>
        <v>0</v>
      </c>
      <c r="AI1045" s="44" t="n">
        <f aca="false">IF($F1045="Cese",7,IF($F1045="Activo",INDEX(DIV_HASTA,8),0))</f>
        <v>0</v>
      </c>
      <c r="AJ1045" s="19" t="n">
        <f aca="false">IF(OR($F1045="Activo",$F1045="Cese"),SUMIFS(AV1038:AV1044,D1038:D1044,"&lt;="&amp;AI1045),0)</f>
        <v>0</v>
      </c>
      <c r="AK1045" s="19" t="n">
        <f aca="false">IF(OR($F1045="Activo",$F1045="Cese"),MAX(0,(AF1045-AJ1045)/AH1045),0)</f>
        <v>0</v>
      </c>
      <c r="AL1045" s="19" t="n">
        <f aca="false">IF(OR($F1045="Activo",$F1045="Cese"),K1045+IF(PROY_BON="Sí",0,J1045),0)</f>
        <v>0</v>
      </c>
      <c r="AM1045" s="19" t="n">
        <f aca="false">IF(AL1045&gt;0,MAX(0,X1045+AL1045-Y1045),Z1045)</f>
        <v>0</v>
      </c>
      <c r="AN1045" s="19" t="n">
        <f aca="false">SUMPRODUCT((AM1045&gt;TR_DESDE)*(AM1045-TR_DESDE)*TR_INC)</f>
        <v>0</v>
      </c>
      <c r="AO1045" s="19" t="n">
        <f aca="false">IF(AL1045&gt;0,MAX(0,AN1045-IF($F1045="Cese",MAX(AF1045,AJ1045),AF1045)),0)</f>
        <v>0</v>
      </c>
      <c r="AP1045" s="46" t="n">
        <f aca="false">IF(OR($F1045="Activo",$F1045="Cese"),ROUND(AK1045+AO1045,2),0)</f>
        <v>0</v>
      </c>
      <c r="AQ1045" s="19" t="n">
        <f aca="false">IF($F1045="Cese",MAX(0,AJ1045-AN1045),0)</f>
        <v>0</v>
      </c>
      <c r="AR1045" s="19" t="str">
        <f aca="false">IF($B1045="","",IF(COUNTIFS(RP_COD,$B1045,'Retenciones Planilla'!$J$6:$J$105,"&lt;&gt;")=0,"",SUMIFS('Retenciones Planilla'!$J$6:$J$105,RP_COD,$B1045)))</f>
        <v/>
      </c>
      <c r="AS1045" s="19" t="str">
        <f aca="false">IF(AR1045="","",AR1045-AP1045)</f>
        <v/>
      </c>
      <c r="AT1045" s="23" t="str">
        <f aca="false">IF($B1045="","",IF(NOT(OR($F1045="Activo",$F1045="Cese")),IF(N(AR1045)=0,"—","Revisar: sin vínculo"),IF(AR1045="",IF(AP1045=0,"No corresponde","Sin dato planilla"),IF(ABS(AS1045)&lt;=TOL,"OK",IF(AS1045&gt;0,"Retuvo de más","Retuvo de menos")))))</f>
        <v/>
      </c>
      <c r="AU1045" s="19" t="n">
        <f aca="false">IF(AND(BASE_RET="Planilla (si existe)",AR1045&lt;&gt;""),AR1045,AP1045)</f>
        <v>0</v>
      </c>
      <c r="AV1045" s="19" t="n">
        <f aca="false">AU1045+N1045</f>
        <v>0</v>
      </c>
    </row>
    <row r="1046" customFormat="false" ht="15" hidden="false" customHeight="false" outlineLevel="0" collapsed="false">
      <c r="A1046" s="43" t="n">
        <v>87</v>
      </c>
      <c r="B1046" s="35" t="str">
        <f aca="false">IF(Trabajadores!$B$92="","",Trabajadores!$B$92)</f>
        <v/>
      </c>
      <c r="C1046" s="35" t="str">
        <f aca="false">IF($B1046="","",Trabajadores!$D$92)</f>
        <v/>
      </c>
      <c r="D1046" s="43" t="n">
        <v>9</v>
      </c>
      <c r="E1046" s="23" t="s">
        <v>306</v>
      </c>
      <c r="F1046" s="23" t="str">
        <f aca="false">IF($B1046="","",IF(OR(9&lt;Trabajadores!$M$92,9&gt;Trabajadores!$N$92),"No vinculado",IF(AND(9=Trabajadores!$N$92,Trabajadores!$O$92="Sí"),"Cese","Activo")))</f>
        <v/>
      </c>
      <c r="G1046" s="19" t="n">
        <f aca="false">IF($B1046="",0,SUMIFS(Ingresos!$W$6:$W$1505,ING_COD,$B1046,ING_CLASE,"ORD"))</f>
        <v>0</v>
      </c>
      <c r="H1046" s="19" t="n">
        <f aca="false">IF($B1046="",0,SUMIFS(Ingresos!$W$6:$W$1505,ING_COD,$B1046,ING_CLASE,"ORD",ING_COMP,"Sí"))</f>
        <v>0</v>
      </c>
      <c r="I1046" s="19" t="n">
        <f aca="false">IF($B1046="",0,SUMIFS(Ingresos!$W$6:$W$1505,ING_COD,$B1046,ING_CLASE,"GRA"))</f>
        <v>0</v>
      </c>
      <c r="J1046" s="19" t="n">
        <f aca="false">IF($B1046="",0,SUMIFS(Ingresos!$W$6:$W$1505,ING_COD,$B1046,ING_CLASE,"BON"))</f>
        <v>0</v>
      </c>
      <c r="K1046" s="19" t="n">
        <f aca="false">IF($B1046="",0,SUMIFS(Ingresos!$W$6:$W$1505,ING_COD,$B1046,ING_CLASE,"EXT"))</f>
        <v>0</v>
      </c>
      <c r="L1046" s="19" t="n">
        <f aca="false">IF($B1046="",0,SUMIFS(Ingresos!$W$6:$W$1505,ING_COD,$B1046,ING_CLASE,"OTO"))</f>
        <v>0</v>
      </c>
      <c r="M1046" s="19" t="n">
        <f aca="false">IF($B1046="",0,SUMIFS(Ingresos!$W$6:$W$1505,ING_COD,$B1046,ING_CLASE,"OTX"))</f>
        <v>0</v>
      </c>
      <c r="N1046" s="19" t="n">
        <f aca="false">IF($B1046="",0,SUMIFS(Ingresos!$W$6:$W$1505,ING_COD,$B1046,ING_CLASE,"RETO"))</f>
        <v>0</v>
      </c>
      <c r="O1046" s="19" t="n">
        <f aca="false">IF($B1046="",0,SUMIFS(Ingresos!$W$6:$W$1505,ING_COD,$B1046,ING_CLASE,"INA"))</f>
        <v>0</v>
      </c>
      <c r="P1046" s="19" t="n">
        <f aca="false">G1046+I1046+J1046+K1046+L1046+M1046</f>
        <v>0</v>
      </c>
      <c r="Q1046" s="44" t="n">
        <f aca="false">IF($F1046="Activo",4,IF($F1046="Cese",1,0))</f>
        <v>0</v>
      </c>
      <c r="R1046" s="19" t="n">
        <f aca="false">G1046*Q1046</f>
        <v>0</v>
      </c>
      <c r="S1046" s="19" t="n">
        <f aca="false">IF($F1046="Activo",SUMIFS(I1046:I1049,$D1046:$D1049,"&lt;="&amp;Trabajadores!$N$92)+IF(PROY_BON="Sí",SUMIFS(J1046:J1049,$D1046:$D1049,"&lt;="&amp;Trabajadores!$N$92),0),IF($F1046="Cese",I1046+IF(PROY_BON="Sí",J1046,0),0))</f>
        <v>0</v>
      </c>
      <c r="T1046" s="19" t="n">
        <f aca="false">IF(OR($F1046&lt;&gt;"Activo",Trabajadores!$I$92="No"),0,IF(I1049=0,H1046*(1+IF(PROY_BON="Sí",Trabajadores!$P$92,0))*Trabajadores!$S$92/6*(Trabajadores!$N$92&gt;=12),0))</f>
        <v>0</v>
      </c>
      <c r="U1046" s="19" t="n">
        <f aca="false">IF($F1046="Activo",IF(Trabajadores!$J$92="Sí",L1046*4,L1046),IF($F1046="Cese",L1046,0))</f>
        <v>0</v>
      </c>
      <c r="V1046" s="19" t="n">
        <f aca="false">IF(OR($F1046="Activo",$F1046="Cese"),M1046,0)</f>
        <v>0</v>
      </c>
      <c r="W1046" s="19" t="n">
        <f aca="false">IF(OR($F1046="Activo",$F1046="Cese"),SUM(P1038:P1045),0)</f>
        <v>0</v>
      </c>
      <c r="X1046" s="36" t="n">
        <f aca="false">IF(OR($F1046="Activo",$F1046="Cese"),R1046+S1046+T1046+U1046+V1046+W1046,0)</f>
        <v>0</v>
      </c>
      <c r="Y1046" s="19" t="n">
        <f aca="false">IF(OR($F1046="Activo",$F1046="Cese"),DED_FIJA,0)</f>
        <v>0</v>
      </c>
      <c r="Z1046" s="36" t="n">
        <f aca="false">MAX(0,X1046-Y1046)</f>
        <v>0</v>
      </c>
      <c r="AA1046" s="19" t="n">
        <f aca="false">IF(Z1046=0,0,MAX(0,MIN(Z1046,Parámetros!$G$19)-Parámetros!$F$19)*Parámetros!$E$19)</f>
        <v>0</v>
      </c>
      <c r="AB1046" s="19" t="n">
        <f aca="false">IF(Z1046=0,0,MAX(0,MIN(Z1046,Parámetros!$G$20)-Parámetros!$F$20)*Parámetros!$E$20)</f>
        <v>0</v>
      </c>
      <c r="AC1046" s="19" t="n">
        <f aca="false">IF(Z1046=0,0,MAX(0,MIN(Z1046,Parámetros!$G$21)-Parámetros!$F$21)*Parámetros!$E$21)</f>
        <v>0</v>
      </c>
      <c r="AD1046" s="19" t="n">
        <f aca="false">IF(Z1046=0,0,MAX(0,MIN(Z1046,Parámetros!$G$22)-Parámetros!$F$22)*Parámetros!$E$22)</f>
        <v>0</v>
      </c>
      <c r="AE1046" s="19" t="n">
        <f aca="false">IF(Z1046=0,0,MAX(0,MIN(Z1046,Parámetros!$G$23)-Parámetros!$F$23)*Parámetros!$E$23)</f>
        <v>0</v>
      </c>
      <c r="AF1046" s="36" t="n">
        <f aca="false">SUM(AA1046:AE1046)</f>
        <v>0</v>
      </c>
      <c r="AG1046" s="45" t="str">
        <f aca="false">IF(AM1046&lt;=0,"-",INDEX(TR_TASA,MATCH(AM1046,TR_DESDE,1)))</f>
        <v>-</v>
      </c>
      <c r="AH1046" s="44" t="n">
        <f aca="false">IF($F1046="Cese",1,IF($F1046="Activo",INDEX(DIV_N,9),0))</f>
        <v>0</v>
      </c>
      <c r="AI1046" s="44" t="n">
        <f aca="false">IF($F1046="Cese",8,IF($F1046="Activo",INDEX(DIV_HASTA,9),0))</f>
        <v>0</v>
      </c>
      <c r="AJ1046" s="19" t="n">
        <f aca="false">IF(OR($F1046="Activo",$F1046="Cese"),SUMIFS(AV1038:AV1045,D1038:D1045,"&lt;="&amp;AI1046),0)</f>
        <v>0</v>
      </c>
      <c r="AK1046" s="19" t="n">
        <f aca="false">IF(OR($F1046="Activo",$F1046="Cese"),MAX(0,(AF1046-AJ1046)/AH1046),0)</f>
        <v>0</v>
      </c>
      <c r="AL1046" s="19" t="n">
        <f aca="false">IF(OR($F1046="Activo",$F1046="Cese"),K1046+IF(PROY_BON="Sí",0,J1046),0)</f>
        <v>0</v>
      </c>
      <c r="AM1046" s="19" t="n">
        <f aca="false">IF(AL1046&gt;0,MAX(0,X1046+AL1046-Y1046),Z1046)</f>
        <v>0</v>
      </c>
      <c r="AN1046" s="19" t="n">
        <f aca="false">SUMPRODUCT((AM1046&gt;TR_DESDE)*(AM1046-TR_DESDE)*TR_INC)</f>
        <v>0</v>
      </c>
      <c r="AO1046" s="19" t="n">
        <f aca="false">IF(AL1046&gt;0,MAX(0,AN1046-IF($F1046="Cese",MAX(AF1046,AJ1046),AF1046)),0)</f>
        <v>0</v>
      </c>
      <c r="AP1046" s="46" t="n">
        <f aca="false">IF(OR($F1046="Activo",$F1046="Cese"),ROUND(AK1046+AO1046,2),0)</f>
        <v>0</v>
      </c>
      <c r="AQ1046" s="19" t="n">
        <f aca="false">IF($F1046="Cese",MAX(0,AJ1046-AN1046),0)</f>
        <v>0</v>
      </c>
      <c r="AR1046" s="19" t="str">
        <f aca="false">IF($B1046="","",IF(COUNTIFS(RP_COD,$B1046,'Retenciones Planilla'!$K$6:$K$105,"&lt;&gt;")=0,"",SUMIFS('Retenciones Planilla'!$K$6:$K$105,RP_COD,$B1046)))</f>
        <v/>
      </c>
      <c r="AS1046" s="19" t="str">
        <f aca="false">IF(AR1046="","",AR1046-AP1046)</f>
        <v/>
      </c>
      <c r="AT1046" s="23" t="str">
        <f aca="false">IF($B1046="","",IF(NOT(OR($F1046="Activo",$F1046="Cese")),IF(N(AR1046)=0,"—","Revisar: sin vínculo"),IF(AR1046="",IF(AP1046=0,"No corresponde","Sin dato planilla"),IF(ABS(AS1046)&lt;=TOL,"OK",IF(AS1046&gt;0,"Retuvo de más","Retuvo de menos")))))</f>
        <v/>
      </c>
      <c r="AU1046" s="19" t="n">
        <f aca="false">IF(AND(BASE_RET="Planilla (si existe)",AR1046&lt;&gt;""),AR1046,AP1046)</f>
        <v>0</v>
      </c>
      <c r="AV1046" s="19" t="n">
        <f aca="false">AU1046+N1046</f>
        <v>0</v>
      </c>
    </row>
    <row r="1047" customFormat="false" ht="15" hidden="false" customHeight="false" outlineLevel="0" collapsed="false">
      <c r="A1047" s="43" t="n">
        <v>87</v>
      </c>
      <c r="B1047" s="35" t="str">
        <f aca="false">IF(Trabajadores!$B$92="","",Trabajadores!$B$92)</f>
        <v/>
      </c>
      <c r="C1047" s="35" t="str">
        <f aca="false">IF($B1047="","",Trabajadores!$D$92)</f>
        <v/>
      </c>
      <c r="D1047" s="43" t="n">
        <v>10</v>
      </c>
      <c r="E1047" s="23" t="s">
        <v>307</v>
      </c>
      <c r="F1047" s="23" t="str">
        <f aca="false">IF($B1047="","",IF(OR(10&lt;Trabajadores!$M$92,10&gt;Trabajadores!$N$92),"No vinculado",IF(AND(10=Trabajadores!$N$92,Trabajadores!$O$92="Sí"),"Cese","Activo")))</f>
        <v/>
      </c>
      <c r="G1047" s="19" t="n">
        <f aca="false">IF($B1047="",0,SUMIFS(Ingresos!$X$6:$X$1505,ING_COD,$B1047,ING_CLASE,"ORD"))</f>
        <v>0</v>
      </c>
      <c r="H1047" s="19" t="n">
        <f aca="false">IF($B1047="",0,SUMIFS(Ingresos!$X$6:$X$1505,ING_COD,$B1047,ING_CLASE,"ORD",ING_COMP,"Sí"))</f>
        <v>0</v>
      </c>
      <c r="I1047" s="19" t="n">
        <f aca="false">IF($B1047="",0,SUMIFS(Ingresos!$X$6:$X$1505,ING_COD,$B1047,ING_CLASE,"GRA"))</f>
        <v>0</v>
      </c>
      <c r="J1047" s="19" t="n">
        <f aca="false">IF($B1047="",0,SUMIFS(Ingresos!$X$6:$X$1505,ING_COD,$B1047,ING_CLASE,"BON"))</f>
        <v>0</v>
      </c>
      <c r="K1047" s="19" t="n">
        <f aca="false">IF($B1047="",0,SUMIFS(Ingresos!$X$6:$X$1505,ING_COD,$B1047,ING_CLASE,"EXT"))</f>
        <v>0</v>
      </c>
      <c r="L1047" s="19" t="n">
        <f aca="false">IF($B1047="",0,SUMIFS(Ingresos!$X$6:$X$1505,ING_COD,$B1047,ING_CLASE,"OTO"))</f>
        <v>0</v>
      </c>
      <c r="M1047" s="19" t="n">
        <f aca="false">IF($B1047="",0,SUMIFS(Ingresos!$X$6:$X$1505,ING_COD,$B1047,ING_CLASE,"OTX"))</f>
        <v>0</v>
      </c>
      <c r="N1047" s="19" t="n">
        <f aca="false">IF($B1047="",0,SUMIFS(Ingresos!$X$6:$X$1505,ING_COD,$B1047,ING_CLASE,"RETO"))</f>
        <v>0</v>
      </c>
      <c r="O1047" s="19" t="n">
        <f aca="false">IF($B1047="",0,SUMIFS(Ingresos!$X$6:$X$1505,ING_COD,$B1047,ING_CLASE,"INA"))</f>
        <v>0</v>
      </c>
      <c r="P1047" s="19" t="n">
        <f aca="false">G1047+I1047+J1047+K1047+L1047+M1047</f>
        <v>0</v>
      </c>
      <c r="Q1047" s="44" t="n">
        <f aca="false">IF($F1047="Activo",3,IF($F1047="Cese",1,0))</f>
        <v>0</v>
      </c>
      <c r="R1047" s="19" t="n">
        <f aca="false">G1047*Q1047</f>
        <v>0</v>
      </c>
      <c r="S1047" s="19" t="n">
        <f aca="false">IF($F1047="Activo",SUMIFS(I1047:I1049,$D1047:$D1049,"&lt;="&amp;Trabajadores!$N$92)+IF(PROY_BON="Sí",SUMIFS(J1047:J1049,$D1047:$D1049,"&lt;="&amp;Trabajadores!$N$92),0),IF($F1047="Cese",I1047+IF(PROY_BON="Sí",J1047,0),0))</f>
        <v>0</v>
      </c>
      <c r="T1047" s="19" t="n">
        <f aca="false">IF(OR($F1047&lt;&gt;"Activo",Trabajadores!$I$92="No"),0,IF(I1049=0,H1047*(1+IF(PROY_BON="Sí",Trabajadores!$P$92,0))*Trabajadores!$S$92/6*(Trabajadores!$N$92&gt;=12),0))</f>
        <v>0</v>
      </c>
      <c r="U1047" s="19" t="n">
        <f aca="false">IF($F1047="Activo",IF(Trabajadores!$J$92="Sí",L1047*3,L1047),IF($F1047="Cese",L1047,0))</f>
        <v>0</v>
      </c>
      <c r="V1047" s="19" t="n">
        <f aca="false">IF(OR($F1047="Activo",$F1047="Cese"),M1047,0)</f>
        <v>0</v>
      </c>
      <c r="W1047" s="19" t="n">
        <f aca="false">IF(OR($F1047="Activo",$F1047="Cese"),SUM(P1038:P1046),0)</f>
        <v>0</v>
      </c>
      <c r="X1047" s="36" t="n">
        <f aca="false">IF(OR($F1047="Activo",$F1047="Cese"),R1047+S1047+T1047+U1047+V1047+W1047,0)</f>
        <v>0</v>
      </c>
      <c r="Y1047" s="19" t="n">
        <f aca="false">IF(OR($F1047="Activo",$F1047="Cese"),DED_FIJA,0)</f>
        <v>0</v>
      </c>
      <c r="Z1047" s="36" t="n">
        <f aca="false">MAX(0,X1047-Y1047)</f>
        <v>0</v>
      </c>
      <c r="AA1047" s="19" t="n">
        <f aca="false">IF(Z1047=0,0,MAX(0,MIN(Z1047,Parámetros!$G$19)-Parámetros!$F$19)*Parámetros!$E$19)</f>
        <v>0</v>
      </c>
      <c r="AB1047" s="19" t="n">
        <f aca="false">IF(Z1047=0,0,MAX(0,MIN(Z1047,Parámetros!$G$20)-Parámetros!$F$20)*Parámetros!$E$20)</f>
        <v>0</v>
      </c>
      <c r="AC1047" s="19" t="n">
        <f aca="false">IF(Z1047=0,0,MAX(0,MIN(Z1047,Parámetros!$G$21)-Parámetros!$F$21)*Parámetros!$E$21)</f>
        <v>0</v>
      </c>
      <c r="AD1047" s="19" t="n">
        <f aca="false">IF(Z1047=0,0,MAX(0,MIN(Z1047,Parámetros!$G$22)-Parámetros!$F$22)*Parámetros!$E$22)</f>
        <v>0</v>
      </c>
      <c r="AE1047" s="19" t="n">
        <f aca="false">IF(Z1047=0,0,MAX(0,MIN(Z1047,Parámetros!$G$23)-Parámetros!$F$23)*Parámetros!$E$23)</f>
        <v>0</v>
      </c>
      <c r="AF1047" s="36" t="n">
        <f aca="false">SUM(AA1047:AE1047)</f>
        <v>0</v>
      </c>
      <c r="AG1047" s="45" t="str">
        <f aca="false">IF(AM1047&lt;=0,"-",INDEX(TR_TASA,MATCH(AM1047,TR_DESDE,1)))</f>
        <v>-</v>
      </c>
      <c r="AH1047" s="44" t="n">
        <f aca="false">IF($F1047="Cese",1,IF($F1047="Activo",INDEX(DIV_N,10),0))</f>
        <v>0</v>
      </c>
      <c r="AI1047" s="44" t="n">
        <f aca="false">IF($F1047="Cese",9,IF($F1047="Activo",INDEX(DIV_HASTA,10),0))</f>
        <v>0</v>
      </c>
      <c r="AJ1047" s="19" t="n">
        <f aca="false">IF(OR($F1047="Activo",$F1047="Cese"),SUMIFS(AV1038:AV1046,D1038:D1046,"&lt;="&amp;AI1047),0)</f>
        <v>0</v>
      </c>
      <c r="AK1047" s="19" t="n">
        <f aca="false">IF(OR($F1047="Activo",$F1047="Cese"),MAX(0,(AF1047-AJ1047)/AH1047),0)</f>
        <v>0</v>
      </c>
      <c r="AL1047" s="19" t="n">
        <f aca="false">IF(OR($F1047="Activo",$F1047="Cese"),K1047+IF(PROY_BON="Sí",0,J1047),0)</f>
        <v>0</v>
      </c>
      <c r="AM1047" s="19" t="n">
        <f aca="false">IF(AL1047&gt;0,MAX(0,X1047+AL1047-Y1047),Z1047)</f>
        <v>0</v>
      </c>
      <c r="AN1047" s="19" t="n">
        <f aca="false">SUMPRODUCT((AM1047&gt;TR_DESDE)*(AM1047-TR_DESDE)*TR_INC)</f>
        <v>0</v>
      </c>
      <c r="AO1047" s="19" t="n">
        <f aca="false">IF(AL1047&gt;0,MAX(0,AN1047-IF($F1047="Cese",MAX(AF1047,AJ1047),AF1047)),0)</f>
        <v>0</v>
      </c>
      <c r="AP1047" s="46" t="n">
        <f aca="false">IF(OR($F1047="Activo",$F1047="Cese"),ROUND(AK1047+AO1047,2),0)</f>
        <v>0</v>
      </c>
      <c r="AQ1047" s="19" t="n">
        <f aca="false">IF($F1047="Cese",MAX(0,AJ1047-AN1047),0)</f>
        <v>0</v>
      </c>
      <c r="AR1047" s="19" t="str">
        <f aca="false">IF($B1047="","",IF(COUNTIFS(RP_COD,$B1047,'Retenciones Planilla'!$L$6:$L$105,"&lt;&gt;")=0,"",SUMIFS('Retenciones Planilla'!$L$6:$L$105,RP_COD,$B1047)))</f>
        <v/>
      </c>
      <c r="AS1047" s="19" t="str">
        <f aca="false">IF(AR1047="","",AR1047-AP1047)</f>
        <v/>
      </c>
      <c r="AT1047" s="23" t="str">
        <f aca="false">IF($B1047="","",IF(NOT(OR($F1047="Activo",$F1047="Cese")),IF(N(AR1047)=0,"—","Revisar: sin vínculo"),IF(AR1047="",IF(AP1047=0,"No corresponde","Sin dato planilla"),IF(ABS(AS1047)&lt;=TOL,"OK",IF(AS1047&gt;0,"Retuvo de más","Retuvo de menos")))))</f>
        <v/>
      </c>
      <c r="AU1047" s="19" t="n">
        <f aca="false">IF(AND(BASE_RET="Planilla (si existe)",AR1047&lt;&gt;""),AR1047,AP1047)</f>
        <v>0</v>
      </c>
      <c r="AV1047" s="19" t="n">
        <f aca="false">AU1047+N1047</f>
        <v>0</v>
      </c>
    </row>
    <row r="1048" customFormat="false" ht="15" hidden="false" customHeight="false" outlineLevel="0" collapsed="false">
      <c r="A1048" s="43" t="n">
        <v>87</v>
      </c>
      <c r="B1048" s="35" t="str">
        <f aca="false">IF(Trabajadores!$B$92="","",Trabajadores!$B$92)</f>
        <v/>
      </c>
      <c r="C1048" s="35" t="str">
        <f aca="false">IF($B1048="","",Trabajadores!$D$92)</f>
        <v/>
      </c>
      <c r="D1048" s="43" t="n">
        <v>11</v>
      </c>
      <c r="E1048" s="23" t="s">
        <v>308</v>
      </c>
      <c r="F1048" s="23" t="str">
        <f aca="false">IF($B1048="","",IF(OR(11&lt;Trabajadores!$M$92,11&gt;Trabajadores!$N$92),"No vinculado",IF(AND(11=Trabajadores!$N$92,Trabajadores!$O$92="Sí"),"Cese","Activo")))</f>
        <v/>
      </c>
      <c r="G1048" s="19" t="n">
        <f aca="false">IF($B1048="",0,SUMIFS(Ingresos!$Y$6:$Y$1505,ING_COD,$B1048,ING_CLASE,"ORD"))</f>
        <v>0</v>
      </c>
      <c r="H1048" s="19" t="n">
        <f aca="false">IF($B1048="",0,SUMIFS(Ingresos!$Y$6:$Y$1505,ING_COD,$B1048,ING_CLASE,"ORD",ING_COMP,"Sí"))</f>
        <v>0</v>
      </c>
      <c r="I1048" s="19" t="n">
        <f aca="false">IF($B1048="",0,SUMIFS(Ingresos!$Y$6:$Y$1505,ING_COD,$B1048,ING_CLASE,"GRA"))</f>
        <v>0</v>
      </c>
      <c r="J1048" s="19" t="n">
        <f aca="false">IF($B1048="",0,SUMIFS(Ingresos!$Y$6:$Y$1505,ING_COD,$B1048,ING_CLASE,"BON"))</f>
        <v>0</v>
      </c>
      <c r="K1048" s="19" t="n">
        <f aca="false">IF($B1048="",0,SUMIFS(Ingresos!$Y$6:$Y$1505,ING_COD,$B1048,ING_CLASE,"EXT"))</f>
        <v>0</v>
      </c>
      <c r="L1048" s="19" t="n">
        <f aca="false">IF($B1048="",0,SUMIFS(Ingresos!$Y$6:$Y$1505,ING_COD,$B1048,ING_CLASE,"OTO"))</f>
        <v>0</v>
      </c>
      <c r="M1048" s="19" t="n">
        <f aca="false">IF($B1048="",0,SUMIFS(Ingresos!$Y$6:$Y$1505,ING_COD,$B1048,ING_CLASE,"OTX"))</f>
        <v>0</v>
      </c>
      <c r="N1048" s="19" t="n">
        <f aca="false">IF($B1048="",0,SUMIFS(Ingresos!$Y$6:$Y$1505,ING_COD,$B1048,ING_CLASE,"RETO"))</f>
        <v>0</v>
      </c>
      <c r="O1048" s="19" t="n">
        <f aca="false">IF($B1048="",0,SUMIFS(Ingresos!$Y$6:$Y$1505,ING_COD,$B1048,ING_CLASE,"INA"))</f>
        <v>0</v>
      </c>
      <c r="P1048" s="19" t="n">
        <f aca="false">G1048+I1048+J1048+K1048+L1048+M1048</f>
        <v>0</v>
      </c>
      <c r="Q1048" s="44" t="n">
        <f aca="false">IF($F1048="Activo",2,IF($F1048="Cese",1,0))</f>
        <v>0</v>
      </c>
      <c r="R1048" s="19" t="n">
        <f aca="false">G1048*Q1048</f>
        <v>0</v>
      </c>
      <c r="S1048" s="19" t="n">
        <f aca="false">IF($F1048="Activo",SUMIFS(I1048:I1049,$D1048:$D1049,"&lt;="&amp;Trabajadores!$N$92)+IF(PROY_BON="Sí",SUMIFS(J1048:J1049,$D1048:$D1049,"&lt;="&amp;Trabajadores!$N$92),0),IF($F1048="Cese",I1048+IF(PROY_BON="Sí",J1048,0),0))</f>
        <v>0</v>
      </c>
      <c r="T1048" s="19" t="n">
        <f aca="false">IF(OR($F1048&lt;&gt;"Activo",Trabajadores!$I$92="No"),0,IF(I1049=0,H1048*(1+IF(PROY_BON="Sí",Trabajadores!$P$92,0))*Trabajadores!$S$92/6*(Trabajadores!$N$92&gt;=12),0))</f>
        <v>0</v>
      </c>
      <c r="U1048" s="19" t="n">
        <f aca="false">IF($F1048="Activo",IF(Trabajadores!$J$92="Sí",L1048*2,L1048),IF($F1048="Cese",L1048,0))</f>
        <v>0</v>
      </c>
      <c r="V1048" s="19" t="n">
        <f aca="false">IF(OR($F1048="Activo",$F1048="Cese"),M1048,0)</f>
        <v>0</v>
      </c>
      <c r="W1048" s="19" t="n">
        <f aca="false">IF(OR($F1048="Activo",$F1048="Cese"),SUM(P1038:P1047),0)</f>
        <v>0</v>
      </c>
      <c r="X1048" s="36" t="n">
        <f aca="false">IF(OR($F1048="Activo",$F1048="Cese"),R1048+S1048+T1048+U1048+V1048+W1048,0)</f>
        <v>0</v>
      </c>
      <c r="Y1048" s="19" t="n">
        <f aca="false">IF(OR($F1048="Activo",$F1048="Cese"),DED_FIJA,0)</f>
        <v>0</v>
      </c>
      <c r="Z1048" s="36" t="n">
        <f aca="false">MAX(0,X1048-Y1048)</f>
        <v>0</v>
      </c>
      <c r="AA1048" s="19" t="n">
        <f aca="false">IF(Z1048=0,0,MAX(0,MIN(Z1048,Parámetros!$G$19)-Parámetros!$F$19)*Parámetros!$E$19)</f>
        <v>0</v>
      </c>
      <c r="AB1048" s="19" t="n">
        <f aca="false">IF(Z1048=0,0,MAX(0,MIN(Z1048,Parámetros!$G$20)-Parámetros!$F$20)*Parámetros!$E$20)</f>
        <v>0</v>
      </c>
      <c r="AC1048" s="19" t="n">
        <f aca="false">IF(Z1048=0,0,MAX(0,MIN(Z1048,Parámetros!$G$21)-Parámetros!$F$21)*Parámetros!$E$21)</f>
        <v>0</v>
      </c>
      <c r="AD1048" s="19" t="n">
        <f aca="false">IF(Z1048=0,0,MAX(0,MIN(Z1048,Parámetros!$G$22)-Parámetros!$F$22)*Parámetros!$E$22)</f>
        <v>0</v>
      </c>
      <c r="AE1048" s="19" t="n">
        <f aca="false">IF(Z1048=0,0,MAX(0,MIN(Z1048,Parámetros!$G$23)-Parámetros!$F$23)*Parámetros!$E$23)</f>
        <v>0</v>
      </c>
      <c r="AF1048" s="36" t="n">
        <f aca="false">SUM(AA1048:AE1048)</f>
        <v>0</v>
      </c>
      <c r="AG1048" s="45" t="str">
        <f aca="false">IF(AM1048&lt;=0,"-",INDEX(TR_TASA,MATCH(AM1048,TR_DESDE,1)))</f>
        <v>-</v>
      </c>
      <c r="AH1048" s="44" t="n">
        <f aca="false">IF($F1048="Cese",1,IF($F1048="Activo",INDEX(DIV_N,11),0))</f>
        <v>0</v>
      </c>
      <c r="AI1048" s="44" t="n">
        <f aca="false">IF($F1048="Cese",10,IF($F1048="Activo",INDEX(DIV_HASTA,11),0))</f>
        <v>0</v>
      </c>
      <c r="AJ1048" s="19" t="n">
        <f aca="false">IF(OR($F1048="Activo",$F1048="Cese"),SUMIFS(AV1038:AV1047,D1038:D1047,"&lt;="&amp;AI1048),0)</f>
        <v>0</v>
      </c>
      <c r="AK1048" s="19" t="n">
        <f aca="false">IF(OR($F1048="Activo",$F1048="Cese"),MAX(0,(AF1048-AJ1048)/AH1048),0)</f>
        <v>0</v>
      </c>
      <c r="AL1048" s="19" t="n">
        <f aca="false">IF(OR($F1048="Activo",$F1048="Cese"),K1048+IF(PROY_BON="Sí",0,J1048),0)</f>
        <v>0</v>
      </c>
      <c r="AM1048" s="19" t="n">
        <f aca="false">IF(AL1048&gt;0,MAX(0,X1048+AL1048-Y1048),Z1048)</f>
        <v>0</v>
      </c>
      <c r="AN1048" s="19" t="n">
        <f aca="false">SUMPRODUCT((AM1048&gt;TR_DESDE)*(AM1048-TR_DESDE)*TR_INC)</f>
        <v>0</v>
      </c>
      <c r="AO1048" s="19" t="n">
        <f aca="false">IF(AL1048&gt;0,MAX(0,AN1048-IF($F1048="Cese",MAX(AF1048,AJ1048),AF1048)),0)</f>
        <v>0</v>
      </c>
      <c r="AP1048" s="46" t="n">
        <f aca="false">IF(OR($F1048="Activo",$F1048="Cese"),ROUND(AK1048+AO1048,2),0)</f>
        <v>0</v>
      </c>
      <c r="AQ1048" s="19" t="n">
        <f aca="false">IF($F1048="Cese",MAX(0,AJ1048-AN1048),0)</f>
        <v>0</v>
      </c>
      <c r="AR1048" s="19" t="str">
        <f aca="false">IF($B1048="","",IF(COUNTIFS(RP_COD,$B1048,'Retenciones Planilla'!$M$6:$M$105,"&lt;&gt;")=0,"",SUMIFS('Retenciones Planilla'!$M$6:$M$105,RP_COD,$B1048)))</f>
        <v/>
      </c>
      <c r="AS1048" s="19" t="str">
        <f aca="false">IF(AR1048="","",AR1048-AP1048)</f>
        <v/>
      </c>
      <c r="AT1048" s="23" t="str">
        <f aca="false">IF($B1048="","",IF(NOT(OR($F1048="Activo",$F1048="Cese")),IF(N(AR1048)=0,"—","Revisar: sin vínculo"),IF(AR1048="",IF(AP1048=0,"No corresponde","Sin dato planilla"),IF(ABS(AS1048)&lt;=TOL,"OK",IF(AS1048&gt;0,"Retuvo de más","Retuvo de menos")))))</f>
        <v/>
      </c>
      <c r="AU1048" s="19" t="n">
        <f aca="false">IF(AND(BASE_RET="Planilla (si existe)",AR1048&lt;&gt;""),AR1048,AP1048)</f>
        <v>0</v>
      </c>
      <c r="AV1048" s="19" t="n">
        <f aca="false">AU1048+N1048</f>
        <v>0</v>
      </c>
    </row>
    <row r="1049" customFormat="false" ht="15" hidden="false" customHeight="false" outlineLevel="0" collapsed="false">
      <c r="A1049" s="43" t="n">
        <v>87</v>
      </c>
      <c r="B1049" s="35" t="str">
        <f aca="false">IF(Trabajadores!$B$92="","",Trabajadores!$B$92)</f>
        <v/>
      </c>
      <c r="C1049" s="35" t="str">
        <f aca="false">IF($B1049="","",Trabajadores!$D$92)</f>
        <v/>
      </c>
      <c r="D1049" s="43" t="n">
        <v>12</v>
      </c>
      <c r="E1049" s="23" t="s">
        <v>309</v>
      </c>
      <c r="F1049" s="23" t="str">
        <f aca="false">IF($B1049="","",IF(OR(12&lt;Trabajadores!$M$92,12&gt;Trabajadores!$N$92),"No vinculado",IF(AND(12=Trabajadores!$N$92,Trabajadores!$O$92="Sí"),"Cese","Activo")))</f>
        <v/>
      </c>
      <c r="G1049" s="19" t="n">
        <f aca="false">IF($B1049="",0,SUMIFS(Ingresos!$Z$6:$Z$1505,ING_COD,$B1049,ING_CLASE,"ORD"))</f>
        <v>0</v>
      </c>
      <c r="H1049" s="19" t="n">
        <f aca="false">IF($B1049="",0,SUMIFS(Ingresos!$Z$6:$Z$1505,ING_COD,$B1049,ING_CLASE,"ORD",ING_COMP,"Sí"))</f>
        <v>0</v>
      </c>
      <c r="I1049" s="19" t="n">
        <f aca="false">IF($B1049="",0,SUMIFS(Ingresos!$Z$6:$Z$1505,ING_COD,$B1049,ING_CLASE,"GRA"))</f>
        <v>0</v>
      </c>
      <c r="J1049" s="19" t="n">
        <f aca="false">IF($B1049="",0,SUMIFS(Ingresos!$Z$6:$Z$1505,ING_COD,$B1049,ING_CLASE,"BON"))</f>
        <v>0</v>
      </c>
      <c r="K1049" s="19" t="n">
        <f aca="false">IF($B1049="",0,SUMIFS(Ingresos!$Z$6:$Z$1505,ING_COD,$B1049,ING_CLASE,"EXT"))</f>
        <v>0</v>
      </c>
      <c r="L1049" s="19" t="n">
        <f aca="false">IF($B1049="",0,SUMIFS(Ingresos!$Z$6:$Z$1505,ING_COD,$B1049,ING_CLASE,"OTO"))</f>
        <v>0</v>
      </c>
      <c r="M1049" s="19" t="n">
        <f aca="false">IF($B1049="",0,SUMIFS(Ingresos!$Z$6:$Z$1505,ING_COD,$B1049,ING_CLASE,"OTX"))</f>
        <v>0</v>
      </c>
      <c r="N1049" s="19" t="n">
        <f aca="false">IF($B1049="",0,SUMIFS(Ingresos!$Z$6:$Z$1505,ING_COD,$B1049,ING_CLASE,"RETO"))</f>
        <v>0</v>
      </c>
      <c r="O1049" s="19" t="n">
        <f aca="false">IF($B1049="",0,SUMIFS(Ingresos!$Z$6:$Z$1505,ING_COD,$B1049,ING_CLASE,"INA"))</f>
        <v>0</v>
      </c>
      <c r="P1049" s="19" t="n">
        <f aca="false">G1049+I1049+J1049+K1049+L1049+M1049</f>
        <v>0</v>
      </c>
      <c r="Q1049" s="44" t="n">
        <f aca="false">IF($F1049="Activo",1,IF($F1049="Cese",1,0))</f>
        <v>0</v>
      </c>
      <c r="R1049" s="19" t="n">
        <f aca="false">G1049*Q1049</f>
        <v>0</v>
      </c>
      <c r="S1049" s="19" t="n">
        <f aca="false">IF($F1049="Activo",SUMIFS(I1049:I1049,$D1049:$D1049,"&lt;="&amp;Trabajadores!$N$92)+IF(PROY_BON="Sí",SUMIFS(J1049:J1049,$D1049:$D1049,"&lt;="&amp;Trabajadores!$N$92),0),IF($F1049="Cese",I1049+IF(PROY_BON="Sí",J1049,0),0))</f>
        <v>0</v>
      </c>
      <c r="T1049" s="19" t="n">
        <f aca="false">0</f>
        <v>0</v>
      </c>
      <c r="U1049" s="19" t="n">
        <f aca="false">IF($F1049="Activo",IF(Trabajadores!$J$92="Sí",L1049*1,L1049),IF($F1049="Cese",L1049,0))</f>
        <v>0</v>
      </c>
      <c r="V1049" s="19" t="n">
        <f aca="false">IF(OR($F1049="Activo",$F1049="Cese"),M1049,0)</f>
        <v>0</v>
      </c>
      <c r="W1049" s="19" t="n">
        <f aca="false">IF(OR($F1049="Activo",$F1049="Cese"),SUM(P1038:P1048),0)</f>
        <v>0</v>
      </c>
      <c r="X1049" s="36" t="n">
        <f aca="false">IF(OR($F1049="Activo",$F1049="Cese"),R1049+S1049+T1049+U1049+V1049+W1049,0)</f>
        <v>0</v>
      </c>
      <c r="Y1049" s="19" t="n">
        <f aca="false">IF(OR($F1049="Activo",$F1049="Cese"),DED_FIJA,0)</f>
        <v>0</v>
      </c>
      <c r="Z1049" s="36" t="n">
        <f aca="false">MAX(0,X1049-Y1049)</f>
        <v>0</v>
      </c>
      <c r="AA1049" s="19" t="n">
        <f aca="false">IF(Z1049=0,0,MAX(0,MIN(Z1049,Parámetros!$G$19)-Parámetros!$F$19)*Parámetros!$E$19)</f>
        <v>0</v>
      </c>
      <c r="AB1049" s="19" t="n">
        <f aca="false">IF(Z1049=0,0,MAX(0,MIN(Z1049,Parámetros!$G$20)-Parámetros!$F$20)*Parámetros!$E$20)</f>
        <v>0</v>
      </c>
      <c r="AC1049" s="19" t="n">
        <f aca="false">IF(Z1049=0,0,MAX(0,MIN(Z1049,Parámetros!$G$21)-Parámetros!$F$21)*Parámetros!$E$21)</f>
        <v>0</v>
      </c>
      <c r="AD1049" s="19" t="n">
        <f aca="false">IF(Z1049=0,0,MAX(0,MIN(Z1049,Parámetros!$G$22)-Parámetros!$F$22)*Parámetros!$E$22)</f>
        <v>0</v>
      </c>
      <c r="AE1049" s="19" t="n">
        <f aca="false">IF(Z1049=0,0,MAX(0,MIN(Z1049,Parámetros!$G$23)-Parámetros!$F$23)*Parámetros!$E$23)</f>
        <v>0</v>
      </c>
      <c r="AF1049" s="36" t="n">
        <f aca="false">SUM(AA1049:AE1049)</f>
        <v>0</v>
      </c>
      <c r="AG1049" s="45" t="str">
        <f aca="false">IF(AM1049&lt;=0,"-",INDEX(TR_TASA,MATCH(AM1049,TR_DESDE,1)))</f>
        <v>-</v>
      </c>
      <c r="AH1049" s="44" t="n">
        <f aca="false">IF($F1049="Cese",1,IF($F1049="Activo",INDEX(DIV_N,12),0))</f>
        <v>0</v>
      </c>
      <c r="AI1049" s="44" t="n">
        <f aca="false">IF($F1049="Cese",11,IF($F1049="Activo",INDEX(DIV_HASTA,12),0))</f>
        <v>0</v>
      </c>
      <c r="AJ1049" s="19" t="n">
        <f aca="false">IF(OR($F1049="Activo",$F1049="Cese"),SUMIFS(AV1038:AV1048,D1038:D1048,"&lt;="&amp;AI1049),0)</f>
        <v>0</v>
      </c>
      <c r="AK1049" s="19" t="n">
        <f aca="false">IF(OR($F1049="Activo",$F1049="Cese"),MAX(0,(AF1049-AJ1049)/AH1049),0)</f>
        <v>0</v>
      </c>
      <c r="AL1049" s="19" t="n">
        <f aca="false">IF(OR($F1049="Activo",$F1049="Cese"),K1049+IF(PROY_BON="Sí",0,J1049),0)</f>
        <v>0</v>
      </c>
      <c r="AM1049" s="19" t="n">
        <f aca="false">IF(AL1049&gt;0,MAX(0,X1049+AL1049-Y1049),Z1049)</f>
        <v>0</v>
      </c>
      <c r="AN1049" s="19" t="n">
        <f aca="false">SUMPRODUCT((AM1049&gt;TR_DESDE)*(AM1049-TR_DESDE)*TR_INC)</f>
        <v>0</v>
      </c>
      <c r="AO1049" s="19" t="n">
        <f aca="false">IF(AL1049&gt;0,MAX(0,AN1049-IF(TRUE(),MAX(AF1049,AJ1049),AF1049)),0)</f>
        <v>0</v>
      </c>
      <c r="AP1049" s="46" t="n">
        <f aca="false">IF(OR($F1049="Activo",$F1049="Cese"),ROUND(AK1049+AO1049,2),0)</f>
        <v>0</v>
      </c>
      <c r="AQ1049" s="19" t="n">
        <f aca="false">IF(OR($F1049="Activo",$F1049="Cese"),MAX(0,AJ1049-AN1049),0)</f>
        <v>0</v>
      </c>
      <c r="AR1049" s="19" t="str">
        <f aca="false">IF($B1049="","",IF(COUNTIFS(RP_COD,$B1049,'Retenciones Planilla'!$N$6:$N$105,"&lt;&gt;")=0,"",SUMIFS('Retenciones Planilla'!$N$6:$N$105,RP_COD,$B1049)))</f>
        <v/>
      </c>
      <c r="AS1049" s="19" t="str">
        <f aca="false">IF(AR1049="","",AR1049-AP1049)</f>
        <v/>
      </c>
      <c r="AT1049" s="23" t="str">
        <f aca="false">IF($B1049="","",IF(NOT(OR($F1049="Activo",$F1049="Cese")),IF(N(AR1049)=0,"—","Revisar: sin vínculo"),IF(AR1049="",IF(AP1049=0,"No corresponde","Sin dato planilla"),IF(ABS(AS1049)&lt;=TOL,"OK",IF(AS1049&gt;0,"Retuvo de más","Retuvo de menos")))))</f>
        <v/>
      </c>
      <c r="AU1049" s="19" t="n">
        <f aca="false">IF(AND(BASE_RET="Planilla (si existe)",AR1049&lt;&gt;""),AR1049,AP1049)</f>
        <v>0</v>
      </c>
      <c r="AV1049" s="19" t="n">
        <f aca="false">AU1049+N1049</f>
        <v>0</v>
      </c>
    </row>
    <row r="1050" customFormat="false" ht="15" hidden="false" customHeight="false" outlineLevel="0" collapsed="false">
      <c r="A1050" s="43" t="n">
        <v>88</v>
      </c>
      <c r="B1050" s="35" t="str">
        <f aca="false">IF(Trabajadores!$B$93="","",Trabajadores!$B$93)</f>
        <v/>
      </c>
      <c r="C1050" s="35" t="str">
        <f aca="false">IF($B1050="","",Trabajadores!$D$93)</f>
        <v/>
      </c>
      <c r="D1050" s="43" t="n">
        <v>1</v>
      </c>
      <c r="E1050" s="23" t="s">
        <v>298</v>
      </c>
      <c r="F1050" s="23" t="str">
        <f aca="false">IF($B1050="","",IF(OR(1&lt;Trabajadores!$M$93,1&gt;Trabajadores!$N$93),"No vinculado",IF(AND(1=Trabajadores!$N$93,Trabajadores!$O$93="Sí"),"Cese","Activo")))</f>
        <v/>
      </c>
      <c r="G1050" s="19" t="n">
        <f aca="false">IF($B1050="",0,SUMIFS(Ingresos!$O$6:$O$1505,ING_COD,$B1050,ING_CLASE,"ORD"))</f>
        <v>0</v>
      </c>
      <c r="H1050" s="19" t="n">
        <f aca="false">IF($B1050="",0,SUMIFS(Ingresos!$O$6:$O$1505,ING_COD,$B1050,ING_CLASE,"ORD",ING_COMP,"Sí"))</f>
        <v>0</v>
      </c>
      <c r="I1050" s="19" t="n">
        <f aca="false">IF($B1050="",0,SUMIFS(Ingresos!$O$6:$O$1505,ING_COD,$B1050,ING_CLASE,"GRA"))</f>
        <v>0</v>
      </c>
      <c r="J1050" s="19" t="n">
        <f aca="false">IF($B1050="",0,SUMIFS(Ingresos!$O$6:$O$1505,ING_COD,$B1050,ING_CLASE,"BON"))</f>
        <v>0</v>
      </c>
      <c r="K1050" s="19" t="n">
        <f aca="false">IF($B1050="",0,SUMIFS(Ingresos!$O$6:$O$1505,ING_COD,$B1050,ING_CLASE,"EXT"))</f>
        <v>0</v>
      </c>
      <c r="L1050" s="19" t="n">
        <f aca="false">IF($B1050="",0,SUMIFS(Ingresos!$O$6:$O$1505,ING_COD,$B1050,ING_CLASE,"OTO"))</f>
        <v>0</v>
      </c>
      <c r="M1050" s="19" t="n">
        <f aca="false">IF($B1050="",0,SUMIFS(Ingresos!$O$6:$O$1505,ING_COD,$B1050,ING_CLASE,"OTX"))</f>
        <v>0</v>
      </c>
      <c r="N1050" s="19" t="n">
        <f aca="false">IF($B1050="",0,SUMIFS(Ingresos!$O$6:$O$1505,ING_COD,$B1050,ING_CLASE,"RETO"))</f>
        <v>0</v>
      </c>
      <c r="O1050" s="19" t="n">
        <f aca="false">IF($B1050="",0,SUMIFS(Ingresos!$O$6:$O$1505,ING_COD,$B1050,ING_CLASE,"INA"))</f>
        <v>0</v>
      </c>
      <c r="P1050" s="19" t="n">
        <f aca="false">G1050+I1050+J1050+K1050+L1050+M1050</f>
        <v>0</v>
      </c>
      <c r="Q1050" s="44" t="n">
        <f aca="false">IF($F1050="Activo",12,IF($F1050="Cese",1,0))</f>
        <v>0</v>
      </c>
      <c r="R1050" s="19" t="n">
        <f aca="false">G1050*Q1050</f>
        <v>0</v>
      </c>
      <c r="S1050" s="19" t="n">
        <f aca="false">IF($F1050="Activo",SUMIFS(I1050:I1061,$D1050:$D1061,"&lt;="&amp;Trabajadores!$N$93)+IF(PROY_BON="Sí",SUMIFS(J1050:J1061,$D1050:$D1061,"&lt;="&amp;Trabajadores!$N$93),0),IF($F1050="Cese",I1050+IF(PROY_BON="Sí",J1050,0),0))</f>
        <v>0</v>
      </c>
      <c r="T1050" s="19" t="n">
        <f aca="false">IF(OR($F1050&lt;&gt;"Activo",Trabajadores!$I$93="No"),0,IF(I1056=0,H1050*(1+IF(PROY_BON="Sí",Trabajadores!$P$93,0))*Trabajadores!$R$93/6*(Trabajadores!$N$93&gt;=7),0)+IF(I1061=0,H1050*(1+IF(PROY_BON="Sí",Trabajadores!$P$93,0))*Trabajadores!$S$93/6*(Trabajadores!$N$93&gt;=12),0))</f>
        <v>0</v>
      </c>
      <c r="U1050" s="19" t="n">
        <f aca="false">IF($F1050="Activo",IF(Trabajadores!$J$93="Sí",L1050*12,L1050),IF($F1050="Cese",L1050,0))</f>
        <v>0</v>
      </c>
      <c r="V1050" s="19" t="n">
        <f aca="false">IF(OR($F1050="Activo",$F1050="Cese"),M1050,0)</f>
        <v>0</v>
      </c>
      <c r="W1050" s="19" t="n">
        <f aca="false">0</f>
        <v>0</v>
      </c>
      <c r="X1050" s="36" t="n">
        <f aca="false">IF(OR($F1050="Activo",$F1050="Cese"),R1050+S1050+T1050+U1050+V1050+W1050,0)</f>
        <v>0</v>
      </c>
      <c r="Y1050" s="19" t="n">
        <f aca="false">IF(OR($F1050="Activo",$F1050="Cese"),DED_FIJA,0)</f>
        <v>0</v>
      </c>
      <c r="Z1050" s="36" t="n">
        <f aca="false">MAX(0,X1050-Y1050)</f>
        <v>0</v>
      </c>
      <c r="AA1050" s="19" t="n">
        <f aca="false">IF(Z1050=0,0,MAX(0,MIN(Z1050,Parámetros!$G$19)-Parámetros!$F$19)*Parámetros!$E$19)</f>
        <v>0</v>
      </c>
      <c r="AB1050" s="19" t="n">
        <f aca="false">IF(Z1050=0,0,MAX(0,MIN(Z1050,Parámetros!$G$20)-Parámetros!$F$20)*Parámetros!$E$20)</f>
        <v>0</v>
      </c>
      <c r="AC1050" s="19" t="n">
        <f aca="false">IF(Z1050=0,0,MAX(0,MIN(Z1050,Parámetros!$G$21)-Parámetros!$F$21)*Parámetros!$E$21)</f>
        <v>0</v>
      </c>
      <c r="AD1050" s="19" t="n">
        <f aca="false">IF(Z1050=0,0,MAX(0,MIN(Z1050,Parámetros!$G$22)-Parámetros!$F$22)*Parámetros!$E$22)</f>
        <v>0</v>
      </c>
      <c r="AE1050" s="19" t="n">
        <f aca="false">IF(Z1050=0,0,MAX(0,MIN(Z1050,Parámetros!$G$23)-Parámetros!$F$23)*Parámetros!$E$23)</f>
        <v>0</v>
      </c>
      <c r="AF1050" s="36" t="n">
        <f aca="false">SUM(AA1050:AE1050)</f>
        <v>0</v>
      </c>
      <c r="AG1050" s="45" t="str">
        <f aca="false">IF(AM1050&lt;=0,"-",INDEX(TR_TASA,MATCH(AM1050,TR_DESDE,1)))</f>
        <v>-</v>
      </c>
      <c r="AH1050" s="44" t="n">
        <f aca="false">IF($F1050="Cese",1,IF($F1050="Activo",INDEX(DIV_N,1),0))</f>
        <v>0</v>
      </c>
      <c r="AI1050" s="44" t="n">
        <f aca="false">IF($F1050="Cese",0,IF($F1050="Activo",INDEX(DIV_HASTA,1),0))</f>
        <v>0</v>
      </c>
      <c r="AJ1050" s="19" t="n">
        <f aca="false">0</f>
        <v>0</v>
      </c>
      <c r="AK1050" s="19" t="n">
        <f aca="false">IF(OR($F1050="Activo",$F1050="Cese"),MAX(0,(AF1050-AJ1050)/AH1050),0)</f>
        <v>0</v>
      </c>
      <c r="AL1050" s="19" t="n">
        <f aca="false">IF(OR($F1050="Activo",$F1050="Cese"),K1050+IF(PROY_BON="Sí",0,J1050),0)</f>
        <v>0</v>
      </c>
      <c r="AM1050" s="19" t="n">
        <f aca="false">IF(AL1050&gt;0,MAX(0,X1050+AL1050-Y1050),Z1050)</f>
        <v>0</v>
      </c>
      <c r="AN1050" s="19" t="n">
        <f aca="false">SUMPRODUCT((AM1050&gt;TR_DESDE)*(AM1050-TR_DESDE)*TR_INC)</f>
        <v>0</v>
      </c>
      <c r="AO1050" s="19" t="n">
        <f aca="false">IF(AL1050&gt;0,MAX(0,AN1050-IF($F1050="Cese",MAX(AF1050,AJ1050),AF1050)),0)</f>
        <v>0</v>
      </c>
      <c r="AP1050" s="46" t="n">
        <f aca="false">IF(OR($F1050="Activo",$F1050="Cese"),ROUND(AK1050+AO1050,2),0)</f>
        <v>0</v>
      </c>
      <c r="AQ1050" s="19" t="n">
        <f aca="false">IF($F1050="Cese",MAX(0,AJ1050-AN1050),0)</f>
        <v>0</v>
      </c>
      <c r="AR1050" s="19" t="str">
        <f aca="false">IF($B1050="","",IF(COUNTIFS(RP_COD,$B1050,'Retenciones Planilla'!$C$6:$C$105,"&lt;&gt;")=0,"",SUMIFS('Retenciones Planilla'!$C$6:$C$105,RP_COD,$B1050)))</f>
        <v/>
      </c>
      <c r="AS1050" s="19" t="str">
        <f aca="false">IF(AR1050="","",AR1050-AP1050)</f>
        <v/>
      </c>
      <c r="AT1050" s="23" t="str">
        <f aca="false">IF($B1050="","",IF(NOT(OR($F1050="Activo",$F1050="Cese")),IF(N(AR1050)=0,"—","Revisar: sin vínculo"),IF(AR1050="",IF(AP1050=0,"No corresponde","Sin dato planilla"),IF(ABS(AS1050)&lt;=TOL,"OK",IF(AS1050&gt;0,"Retuvo de más","Retuvo de menos")))))</f>
        <v/>
      </c>
      <c r="AU1050" s="19" t="n">
        <f aca="false">IF(AND(BASE_RET="Planilla (si existe)",AR1050&lt;&gt;""),AR1050,AP1050)</f>
        <v>0</v>
      </c>
      <c r="AV1050" s="19" t="n">
        <f aca="false">AU1050+N1050</f>
        <v>0</v>
      </c>
    </row>
    <row r="1051" customFormat="false" ht="15" hidden="false" customHeight="false" outlineLevel="0" collapsed="false">
      <c r="A1051" s="43" t="n">
        <v>88</v>
      </c>
      <c r="B1051" s="35" t="str">
        <f aca="false">IF(Trabajadores!$B$93="","",Trabajadores!$B$93)</f>
        <v/>
      </c>
      <c r="C1051" s="35" t="str">
        <f aca="false">IF($B1051="","",Trabajadores!$D$93)</f>
        <v/>
      </c>
      <c r="D1051" s="43" t="n">
        <v>2</v>
      </c>
      <c r="E1051" s="23" t="s">
        <v>299</v>
      </c>
      <c r="F1051" s="23" t="str">
        <f aca="false">IF($B1051="","",IF(OR(2&lt;Trabajadores!$M$93,2&gt;Trabajadores!$N$93),"No vinculado",IF(AND(2=Trabajadores!$N$93,Trabajadores!$O$93="Sí"),"Cese","Activo")))</f>
        <v/>
      </c>
      <c r="G1051" s="19" t="n">
        <f aca="false">IF($B1051="",0,SUMIFS(Ingresos!$P$6:$P$1505,ING_COD,$B1051,ING_CLASE,"ORD"))</f>
        <v>0</v>
      </c>
      <c r="H1051" s="19" t="n">
        <f aca="false">IF($B1051="",0,SUMIFS(Ingresos!$P$6:$P$1505,ING_COD,$B1051,ING_CLASE,"ORD",ING_COMP,"Sí"))</f>
        <v>0</v>
      </c>
      <c r="I1051" s="19" t="n">
        <f aca="false">IF($B1051="",0,SUMIFS(Ingresos!$P$6:$P$1505,ING_COD,$B1051,ING_CLASE,"GRA"))</f>
        <v>0</v>
      </c>
      <c r="J1051" s="19" t="n">
        <f aca="false">IF($B1051="",0,SUMIFS(Ingresos!$P$6:$P$1505,ING_COD,$B1051,ING_CLASE,"BON"))</f>
        <v>0</v>
      </c>
      <c r="K1051" s="19" t="n">
        <f aca="false">IF($B1051="",0,SUMIFS(Ingresos!$P$6:$P$1505,ING_COD,$B1051,ING_CLASE,"EXT"))</f>
        <v>0</v>
      </c>
      <c r="L1051" s="19" t="n">
        <f aca="false">IF($B1051="",0,SUMIFS(Ingresos!$P$6:$P$1505,ING_COD,$B1051,ING_CLASE,"OTO"))</f>
        <v>0</v>
      </c>
      <c r="M1051" s="19" t="n">
        <f aca="false">IF($B1051="",0,SUMIFS(Ingresos!$P$6:$P$1505,ING_COD,$B1051,ING_CLASE,"OTX"))</f>
        <v>0</v>
      </c>
      <c r="N1051" s="19" t="n">
        <f aca="false">IF($B1051="",0,SUMIFS(Ingresos!$P$6:$P$1505,ING_COD,$B1051,ING_CLASE,"RETO"))</f>
        <v>0</v>
      </c>
      <c r="O1051" s="19" t="n">
        <f aca="false">IF($B1051="",0,SUMIFS(Ingresos!$P$6:$P$1505,ING_COD,$B1051,ING_CLASE,"INA"))</f>
        <v>0</v>
      </c>
      <c r="P1051" s="19" t="n">
        <f aca="false">G1051+I1051+J1051+K1051+L1051+M1051</f>
        <v>0</v>
      </c>
      <c r="Q1051" s="44" t="n">
        <f aca="false">IF($F1051="Activo",11,IF($F1051="Cese",1,0))</f>
        <v>0</v>
      </c>
      <c r="R1051" s="19" t="n">
        <f aca="false">G1051*Q1051</f>
        <v>0</v>
      </c>
      <c r="S1051" s="19" t="n">
        <f aca="false">IF($F1051="Activo",SUMIFS(I1051:I1061,$D1051:$D1061,"&lt;="&amp;Trabajadores!$N$93)+IF(PROY_BON="Sí",SUMIFS(J1051:J1061,$D1051:$D1061,"&lt;="&amp;Trabajadores!$N$93),0),IF($F1051="Cese",I1051+IF(PROY_BON="Sí",J1051,0),0))</f>
        <v>0</v>
      </c>
      <c r="T1051" s="19" t="n">
        <f aca="false">IF(OR($F1051&lt;&gt;"Activo",Trabajadores!$I$93="No"),0,IF(I1056=0,H1051*(1+IF(PROY_BON="Sí",Trabajadores!$P$93,0))*Trabajadores!$R$93/6*(Trabajadores!$N$93&gt;=7),0)+IF(I1061=0,H1051*(1+IF(PROY_BON="Sí",Trabajadores!$P$93,0))*Trabajadores!$S$93/6*(Trabajadores!$N$93&gt;=12),0))</f>
        <v>0</v>
      </c>
      <c r="U1051" s="19" t="n">
        <f aca="false">IF($F1051="Activo",IF(Trabajadores!$J$93="Sí",L1051*11,L1051),IF($F1051="Cese",L1051,0))</f>
        <v>0</v>
      </c>
      <c r="V1051" s="19" t="n">
        <f aca="false">IF(OR($F1051="Activo",$F1051="Cese"),M1051,0)</f>
        <v>0</v>
      </c>
      <c r="W1051" s="19" t="n">
        <f aca="false">IF(OR($F1051="Activo",$F1051="Cese"),SUM(P1050:P1050),0)</f>
        <v>0</v>
      </c>
      <c r="X1051" s="36" t="n">
        <f aca="false">IF(OR($F1051="Activo",$F1051="Cese"),R1051+S1051+T1051+U1051+V1051+W1051,0)</f>
        <v>0</v>
      </c>
      <c r="Y1051" s="19" t="n">
        <f aca="false">IF(OR($F1051="Activo",$F1051="Cese"),DED_FIJA,0)</f>
        <v>0</v>
      </c>
      <c r="Z1051" s="36" t="n">
        <f aca="false">MAX(0,X1051-Y1051)</f>
        <v>0</v>
      </c>
      <c r="AA1051" s="19" t="n">
        <f aca="false">IF(Z1051=0,0,MAX(0,MIN(Z1051,Parámetros!$G$19)-Parámetros!$F$19)*Parámetros!$E$19)</f>
        <v>0</v>
      </c>
      <c r="AB1051" s="19" t="n">
        <f aca="false">IF(Z1051=0,0,MAX(0,MIN(Z1051,Parámetros!$G$20)-Parámetros!$F$20)*Parámetros!$E$20)</f>
        <v>0</v>
      </c>
      <c r="AC1051" s="19" t="n">
        <f aca="false">IF(Z1051=0,0,MAX(0,MIN(Z1051,Parámetros!$G$21)-Parámetros!$F$21)*Parámetros!$E$21)</f>
        <v>0</v>
      </c>
      <c r="AD1051" s="19" t="n">
        <f aca="false">IF(Z1051=0,0,MAX(0,MIN(Z1051,Parámetros!$G$22)-Parámetros!$F$22)*Parámetros!$E$22)</f>
        <v>0</v>
      </c>
      <c r="AE1051" s="19" t="n">
        <f aca="false">IF(Z1051=0,0,MAX(0,MIN(Z1051,Parámetros!$G$23)-Parámetros!$F$23)*Parámetros!$E$23)</f>
        <v>0</v>
      </c>
      <c r="AF1051" s="36" t="n">
        <f aca="false">SUM(AA1051:AE1051)</f>
        <v>0</v>
      </c>
      <c r="AG1051" s="45" t="str">
        <f aca="false">IF(AM1051&lt;=0,"-",INDEX(TR_TASA,MATCH(AM1051,TR_DESDE,1)))</f>
        <v>-</v>
      </c>
      <c r="AH1051" s="44" t="n">
        <f aca="false">IF($F1051="Cese",1,IF($F1051="Activo",INDEX(DIV_N,2),0))</f>
        <v>0</v>
      </c>
      <c r="AI1051" s="44" t="n">
        <f aca="false">IF($F1051="Cese",1,IF($F1051="Activo",INDEX(DIV_HASTA,2),0))</f>
        <v>0</v>
      </c>
      <c r="AJ1051" s="19" t="n">
        <f aca="false">IF(OR($F1051="Activo",$F1051="Cese"),SUMIFS(AV1050:AV1050,D1050:D1050,"&lt;="&amp;AI1051),0)</f>
        <v>0</v>
      </c>
      <c r="AK1051" s="19" t="n">
        <f aca="false">IF(OR($F1051="Activo",$F1051="Cese"),MAX(0,(AF1051-AJ1051)/AH1051),0)</f>
        <v>0</v>
      </c>
      <c r="AL1051" s="19" t="n">
        <f aca="false">IF(OR($F1051="Activo",$F1051="Cese"),K1051+IF(PROY_BON="Sí",0,J1051),0)</f>
        <v>0</v>
      </c>
      <c r="AM1051" s="19" t="n">
        <f aca="false">IF(AL1051&gt;0,MAX(0,X1051+AL1051-Y1051),Z1051)</f>
        <v>0</v>
      </c>
      <c r="AN1051" s="19" t="n">
        <f aca="false">SUMPRODUCT((AM1051&gt;TR_DESDE)*(AM1051-TR_DESDE)*TR_INC)</f>
        <v>0</v>
      </c>
      <c r="AO1051" s="19" t="n">
        <f aca="false">IF(AL1051&gt;0,MAX(0,AN1051-IF($F1051="Cese",MAX(AF1051,AJ1051),AF1051)),0)</f>
        <v>0</v>
      </c>
      <c r="AP1051" s="46" t="n">
        <f aca="false">IF(OR($F1051="Activo",$F1051="Cese"),ROUND(AK1051+AO1051,2),0)</f>
        <v>0</v>
      </c>
      <c r="AQ1051" s="19" t="n">
        <f aca="false">IF($F1051="Cese",MAX(0,AJ1051-AN1051),0)</f>
        <v>0</v>
      </c>
      <c r="AR1051" s="19" t="str">
        <f aca="false">IF($B1051="","",IF(COUNTIFS(RP_COD,$B1051,'Retenciones Planilla'!$D$6:$D$105,"&lt;&gt;")=0,"",SUMIFS('Retenciones Planilla'!$D$6:$D$105,RP_COD,$B1051)))</f>
        <v/>
      </c>
      <c r="AS1051" s="19" t="str">
        <f aca="false">IF(AR1051="","",AR1051-AP1051)</f>
        <v/>
      </c>
      <c r="AT1051" s="23" t="str">
        <f aca="false">IF($B1051="","",IF(NOT(OR($F1051="Activo",$F1051="Cese")),IF(N(AR1051)=0,"—","Revisar: sin vínculo"),IF(AR1051="",IF(AP1051=0,"No corresponde","Sin dato planilla"),IF(ABS(AS1051)&lt;=TOL,"OK",IF(AS1051&gt;0,"Retuvo de más","Retuvo de menos")))))</f>
        <v/>
      </c>
      <c r="AU1051" s="19" t="n">
        <f aca="false">IF(AND(BASE_RET="Planilla (si existe)",AR1051&lt;&gt;""),AR1051,AP1051)</f>
        <v>0</v>
      </c>
      <c r="AV1051" s="19" t="n">
        <f aca="false">AU1051+N1051</f>
        <v>0</v>
      </c>
    </row>
    <row r="1052" customFormat="false" ht="15" hidden="false" customHeight="false" outlineLevel="0" collapsed="false">
      <c r="A1052" s="43" t="n">
        <v>88</v>
      </c>
      <c r="B1052" s="35" t="str">
        <f aca="false">IF(Trabajadores!$B$93="","",Trabajadores!$B$93)</f>
        <v/>
      </c>
      <c r="C1052" s="35" t="str">
        <f aca="false">IF($B1052="","",Trabajadores!$D$93)</f>
        <v/>
      </c>
      <c r="D1052" s="43" t="n">
        <v>3</v>
      </c>
      <c r="E1052" s="23" t="s">
        <v>300</v>
      </c>
      <c r="F1052" s="23" t="str">
        <f aca="false">IF($B1052="","",IF(OR(3&lt;Trabajadores!$M$93,3&gt;Trabajadores!$N$93),"No vinculado",IF(AND(3=Trabajadores!$N$93,Trabajadores!$O$93="Sí"),"Cese","Activo")))</f>
        <v/>
      </c>
      <c r="G1052" s="19" t="n">
        <f aca="false">IF($B1052="",0,SUMIFS(Ingresos!$Q$6:$Q$1505,ING_COD,$B1052,ING_CLASE,"ORD"))</f>
        <v>0</v>
      </c>
      <c r="H1052" s="19" t="n">
        <f aca="false">IF($B1052="",0,SUMIFS(Ingresos!$Q$6:$Q$1505,ING_COD,$B1052,ING_CLASE,"ORD",ING_COMP,"Sí"))</f>
        <v>0</v>
      </c>
      <c r="I1052" s="19" t="n">
        <f aca="false">IF($B1052="",0,SUMIFS(Ingresos!$Q$6:$Q$1505,ING_COD,$B1052,ING_CLASE,"GRA"))</f>
        <v>0</v>
      </c>
      <c r="J1052" s="19" t="n">
        <f aca="false">IF($B1052="",0,SUMIFS(Ingresos!$Q$6:$Q$1505,ING_COD,$B1052,ING_CLASE,"BON"))</f>
        <v>0</v>
      </c>
      <c r="K1052" s="19" t="n">
        <f aca="false">IF($B1052="",0,SUMIFS(Ingresos!$Q$6:$Q$1505,ING_COD,$B1052,ING_CLASE,"EXT"))</f>
        <v>0</v>
      </c>
      <c r="L1052" s="19" t="n">
        <f aca="false">IF($B1052="",0,SUMIFS(Ingresos!$Q$6:$Q$1505,ING_COD,$B1052,ING_CLASE,"OTO"))</f>
        <v>0</v>
      </c>
      <c r="M1052" s="19" t="n">
        <f aca="false">IF($B1052="",0,SUMIFS(Ingresos!$Q$6:$Q$1505,ING_COD,$B1052,ING_CLASE,"OTX"))</f>
        <v>0</v>
      </c>
      <c r="N1052" s="19" t="n">
        <f aca="false">IF($B1052="",0,SUMIFS(Ingresos!$Q$6:$Q$1505,ING_COD,$B1052,ING_CLASE,"RETO"))</f>
        <v>0</v>
      </c>
      <c r="O1052" s="19" t="n">
        <f aca="false">IF($B1052="",0,SUMIFS(Ingresos!$Q$6:$Q$1505,ING_COD,$B1052,ING_CLASE,"INA"))</f>
        <v>0</v>
      </c>
      <c r="P1052" s="19" t="n">
        <f aca="false">G1052+I1052+J1052+K1052+L1052+M1052</f>
        <v>0</v>
      </c>
      <c r="Q1052" s="44" t="n">
        <f aca="false">IF($F1052="Activo",10,IF($F1052="Cese",1,0))</f>
        <v>0</v>
      </c>
      <c r="R1052" s="19" t="n">
        <f aca="false">G1052*Q1052</f>
        <v>0</v>
      </c>
      <c r="S1052" s="19" t="n">
        <f aca="false">IF($F1052="Activo",SUMIFS(I1052:I1061,$D1052:$D1061,"&lt;="&amp;Trabajadores!$N$93)+IF(PROY_BON="Sí",SUMIFS(J1052:J1061,$D1052:$D1061,"&lt;="&amp;Trabajadores!$N$93),0),IF($F1052="Cese",I1052+IF(PROY_BON="Sí",J1052,0),0))</f>
        <v>0</v>
      </c>
      <c r="T1052" s="19" t="n">
        <f aca="false">IF(OR($F1052&lt;&gt;"Activo",Trabajadores!$I$93="No"),0,IF(I1056=0,H1052*(1+IF(PROY_BON="Sí",Trabajadores!$P$93,0))*Trabajadores!$R$93/6*(Trabajadores!$N$93&gt;=7),0)+IF(I1061=0,H1052*(1+IF(PROY_BON="Sí",Trabajadores!$P$93,0))*Trabajadores!$S$93/6*(Trabajadores!$N$93&gt;=12),0))</f>
        <v>0</v>
      </c>
      <c r="U1052" s="19" t="n">
        <f aca="false">IF($F1052="Activo",IF(Trabajadores!$J$93="Sí",L1052*10,L1052),IF($F1052="Cese",L1052,0))</f>
        <v>0</v>
      </c>
      <c r="V1052" s="19" t="n">
        <f aca="false">IF(OR($F1052="Activo",$F1052="Cese"),M1052,0)</f>
        <v>0</v>
      </c>
      <c r="W1052" s="19" t="n">
        <f aca="false">IF(OR($F1052="Activo",$F1052="Cese"),SUM(P1050:P1051),0)</f>
        <v>0</v>
      </c>
      <c r="X1052" s="36" t="n">
        <f aca="false">IF(OR($F1052="Activo",$F1052="Cese"),R1052+S1052+T1052+U1052+V1052+W1052,0)</f>
        <v>0</v>
      </c>
      <c r="Y1052" s="19" t="n">
        <f aca="false">IF(OR($F1052="Activo",$F1052="Cese"),DED_FIJA,0)</f>
        <v>0</v>
      </c>
      <c r="Z1052" s="36" t="n">
        <f aca="false">MAX(0,X1052-Y1052)</f>
        <v>0</v>
      </c>
      <c r="AA1052" s="19" t="n">
        <f aca="false">IF(Z1052=0,0,MAX(0,MIN(Z1052,Parámetros!$G$19)-Parámetros!$F$19)*Parámetros!$E$19)</f>
        <v>0</v>
      </c>
      <c r="AB1052" s="19" t="n">
        <f aca="false">IF(Z1052=0,0,MAX(0,MIN(Z1052,Parámetros!$G$20)-Parámetros!$F$20)*Parámetros!$E$20)</f>
        <v>0</v>
      </c>
      <c r="AC1052" s="19" t="n">
        <f aca="false">IF(Z1052=0,0,MAX(0,MIN(Z1052,Parámetros!$G$21)-Parámetros!$F$21)*Parámetros!$E$21)</f>
        <v>0</v>
      </c>
      <c r="AD1052" s="19" t="n">
        <f aca="false">IF(Z1052=0,0,MAX(0,MIN(Z1052,Parámetros!$G$22)-Parámetros!$F$22)*Parámetros!$E$22)</f>
        <v>0</v>
      </c>
      <c r="AE1052" s="19" t="n">
        <f aca="false">IF(Z1052=0,0,MAX(0,MIN(Z1052,Parámetros!$G$23)-Parámetros!$F$23)*Parámetros!$E$23)</f>
        <v>0</v>
      </c>
      <c r="AF1052" s="36" t="n">
        <f aca="false">SUM(AA1052:AE1052)</f>
        <v>0</v>
      </c>
      <c r="AG1052" s="45" t="str">
        <f aca="false">IF(AM1052&lt;=0,"-",INDEX(TR_TASA,MATCH(AM1052,TR_DESDE,1)))</f>
        <v>-</v>
      </c>
      <c r="AH1052" s="44" t="n">
        <f aca="false">IF($F1052="Cese",1,IF($F1052="Activo",INDEX(DIV_N,3),0))</f>
        <v>0</v>
      </c>
      <c r="AI1052" s="44" t="n">
        <f aca="false">IF($F1052="Cese",2,IF($F1052="Activo",INDEX(DIV_HASTA,3),0))</f>
        <v>0</v>
      </c>
      <c r="AJ1052" s="19" t="n">
        <f aca="false">IF(OR($F1052="Activo",$F1052="Cese"),SUMIFS(AV1050:AV1051,D1050:D1051,"&lt;="&amp;AI1052),0)</f>
        <v>0</v>
      </c>
      <c r="AK1052" s="19" t="n">
        <f aca="false">IF(OR($F1052="Activo",$F1052="Cese"),MAX(0,(AF1052-AJ1052)/AH1052),0)</f>
        <v>0</v>
      </c>
      <c r="AL1052" s="19" t="n">
        <f aca="false">IF(OR($F1052="Activo",$F1052="Cese"),K1052+IF(PROY_BON="Sí",0,J1052),0)</f>
        <v>0</v>
      </c>
      <c r="AM1052" s="19" t="n">
        <f aca="false">IF(AL1052&gt;0,MAX(0,X1052+AL1052-Y1052),Z1052)</f>
        <v>0</v>
      </c>
      <c r="AN1052" s="19" t="n">
        <f aca="false">SUMPRODUCT((AM1052&gt;TR_DESDE)*(AM1052-TR_DESDE)*TR_INC)</f>
        <v>0</v>
      </c>
      <c r="AO1052" s="19" t="n">
        <f aca="false">IF(AL1052&gt;0,MAX(0,AN1052-IF($F1052="Cese",MAX(AF1052,AJ1052),AF1052)),0)</f>
        <v>0</v>
      </c>
      <c r="AP1052" s="46" t="n">
        <f aca="false">IF(OR($F1052="Activo",$F1052="Cese"),ROUND(AK1052+AO1052,2),0)</f>
        <v>0</v>
      </c>
      <c r="AQ1052" s="19" t="n">
        <f aca="false">IF($F1052="Cese",MAX(0,AJ1052-AN1052),0)</f>
        <v>0</v>
      </c>
      <c r="AR1052" s="19" t="str">
        <f aca="false">IF($B1052="","",IF(COUNTIFS(RP_COD,$B1052,'Retenciones Planilla'!$E$6:$E$105,"&lt;&gt;")=0,"",SUMIFS('Retenciones Planilla'!$E$6:$E$105,RP_COD,$B1052)))</f>
        <v/>
      </c>
      <c r="AS1052" s="19" t="str">
        <f aca="false">IF(AR1052="","",AR1052-AP1052)</f>
        <v/>
      </c>
      <c r="AT1052" s="23" t="str">
        <f aca="false">IF($B1052="","",IF(NOT(OR($F1052="Activo",$F1052="Cese")),IF(N(AR1052)=0,"—","Revisar: sin vínculo"),IF(AR1052="",IF(AP1052=0,"No corresponde","Sin dato planilla"),IF(ABS(AS1052)&lt;=TOL,"OK",IF(AS1052&gt;0,"Retuvo de más","Retuvo de menos")))))</f>
        <v/>
      </c>
      <c r="AU1052" s="19" t="n">
        <f aca="false">IF(AND(BASE_RET="Planilla (si existe)",AR1052&lt;&gt;""),AR1052,AP1052)</f>
        <v>0</v>
      </c>
      <c r="AV1052" s="19" t="n">
        <f aca="false">AU1052+N1052</f>
        <v>0</v>
      </c>
    </row>
    <row r="1053" customFormat="false" ht="15" hidden="false" customHeight="false" outlineLevel="0" collapsed="false">
      <c r="A1053" s="43" t="n">
        <v>88</v>
      </c>
      <c r="B1053" s="35" t="str">
        <f aca="false">IF(Trabajadores!$B$93="","",Trabajadores!$B$93)</f>
        <v/>
      </c>
      <c r="C1053" s="35" t="str">
        <f aca="false">IF($B1053="","",Trabajadores!$D$93)</f>
        <v/>
      </c>
      <c r="D1053" s="43" t="n">
        <v>4</v>
      </c>
      <c r="E1053" s="23" t="s">
        <v>301</v>
      </c>
      <c r="F1053" s="23" t="str">
        <f aca="false">IF($B1053="","",IF(OR(4&lt;Trabajadores!$M$93,4&gt;Trabajadores!$N$93),"No vinculado",IF(AND(4=Trabajadores!$N$93,Trabajadores!$O$93="Sí"),"Cese","Activo")))</f>
        <v/>
      </c>
      <c r="G1053" s="19" t="n">
        <f aca="false">IF($B1053="",0,SUMIFS(Ingresos!$R$6:$R$1505,ING_COD,$B1053,ING_CLASE,"ORD"))</f>
        <v>0</v>
      </c>
      <c r="H1053" s="19" t="n">
        <f aca="false">IF($B1053="",0,SUMIFS(Ingresos!$R$6:$R$1505,ING_COD,$B1053,ING_CLASE,"ORD",ING_COMP,"Sí"))</f>
        <v>0</v>
      </c>
      <c r="I1053" s="19" t="n">
        <f aca="false">IF($B1053="",0,SUMIFS(Ingresos!$R$6:$R$1505,ING_COD,$B1053,ING_CLASE,"GRA"))</f>
        <v>0</v>
      </c>
      <c r="J1053" s="19" t="n">
        <f aca="false">IF($B1053="",0,SUMIFS(Ingresos!$R$6:$R$1505,ING_COD,$B1053,ING_CLASE,"BON"))</f>
        <v>0</v>
      </c>
      <c r="K1053" s="19" t="n">
        <f aca="false">IF($B1053="",0,SUMIFS(Ingresos!$R$6:$R$1505,ING_COD,$B1053,ING_CLASE,"EXT"))</f>
        <v>0</v>
      </c>
      <c r="L1053" s="19" t="n">
        <f aca="false">IF($B1053="",0,SUMIFS(Ingresos!$R$6:$R$1505,ING_COD,$B1053,ING_CLASE,"OTO"))</f>
        <v>0</v>
      </c>
      <c r="M1053" s="19" t="n">
        <f aca="false">IF($B1053="",0,SUMIFS(Ingresos!$R$6:$R$1505,ING_COD,$B1053,ING_CLASE,"OTX"))</f>
        <v>0</v>
      </c>
      <c r="N1053" s="19" t="n">
        <f aca="false">IF($B1053="",0,SUMIFS(Ingresos!$R$6:$R$1505,ING_COD,$B1053,ING_CLASE,"RETO"))</f>
        <v>0</v>
      </c>
      <c r="O1053" s="19" t="n">
        <f aca="false">IF($B1053="",0,SUMIFS(Ingresos!$R$6:$R$1505,ING_COD,$B1053,ING_CLASE,"INA"))</f>
        <v>0</v>
      </c>
      <c r="P1053" s="19" t="n">
        <f aca="false">G1053+I1053+J1053+K1053+L1053+M1053</f>
        <v>0</v>
      </c>
      <c r="Q1053" s="44" t="n">
        <f aca="false">IF($F1053="Activo",9,IF($F1053="Cese",1,0))</f>
        <v>0</v>
      </c>
      <c r="R1053" s="19" t="n">
        <f aca="false">G1053*Q1053</f>
        <v>0</v>
      </c>
      <c r="S1053" s="19" t="n">
        <f aca="false">IF($F1053="Activo",SUMIFS(I1053:I1061,$D1053:$D1061,"&lt;="&amp;Trabajadores!$N$93)+IF(PROY_BON="Sí",SUMIFS(J1053:J1061,$D1053:$D1061,"&lt;="&amp;Trabajadores!$N$93),0),IF($F1053="Cese",I1053+IF(PROY_BON="Sí",J1053,0),0))</f>
        <v>0</v>
      </c>
      <c r="T1053" s="19" t="n">
        <f aca="false">IF(OR($F1053&lt;&gt;"Activo",Trabajadores!$I$93="No"),0,IF(I1056=0,H1053*(1+IF(PROY_BON="Sí",Trabajadores!$P$93,0))*Trabajadores!$R$93/6*(Trabajadores!$N$93&gt;=7),0)+IF(I1061=0,H1053*(1+IF(PROY_BON="Sí",Trabajadores!$P$93,0))*Trabajadores!$S$93/6*(Trabajadores!$N$93&gt;=12),0))</f>
        <v>0</v>
      </c>
      <c r="U1053" s="19" t="n">
        <f aca="false">IF($F1053="Activo",IF(Trabajadores!$J$93="Sí",L1053*9,L1053),IF($F1053="Cese",L1053,0))</f>
        <v>0</v>
      </c>
      <c r="V1053" s="19" t="n">
        <f aca="false">IF(OR($F1053="Activo",$F1053="Cese"),M1053,0)</f>
        <v>0</v>
      </c>
      <c r="W1053" s="19" t="n">
        <f aca="false">IF(OR($F1053="Activo",$F1053="Cese"),SUM(P1050:P1052),0)</f>
        <v>0</v>
      </c>
      <c r="X1053" s="36" t="n">
        <f aca="false">IF(OR($F1053="Activo",$F1053="Cese"),R1053+S1053+T1053+U1053+V1053+W1053,0)</f>
        <v>0</v>
      </c>
      <c r="Y1053" s="19" t="n">
        <f aca="false">IF(OR($F1053="Activo",$F1053="Cese"),DED_FIJA,0)</f>
        <v>0</v>
      </c>
      <c r="Z1053" s="36" t="n">
        <f aca="false">MAX(0,X1053-Y1053)</f>
        <v>0</v>
      </c>
      <c r="AA1053" s="19" t="n">
        <f aca="false">IF(Z1053=0,0,MAX(0,MIN(Z1053,Parámetros!$G$19)-Parámetros!$F$19)*Parámetros!$E$19)</f>
        <v>0</v>
      </c>
      <c r="AB1053" s="19" t="n">
        <f aca="false">IF(Z1053=0,0,MAX(0,MIN(Z1053,Parámetros!$G$20)-Parámetros!$F$20)*Parámetros!$E$20)</f>
        <v>0</v>
      </c>
      <c r="AC1053" s="19" t="n">
        <f aca="false">IF(Z1053=0,0,MAX(0,MIN(Z1053,Parámetros!$G$21)-Parámetros!$F$21)*Parámetros!$E$21)</f>
        <v>0</v>
      </c>
      <c r="AD1053" s="19" t="n">
        <f aca="false">IF(Z1053=0,0,MAX(0,MIN(Z1053,Parámetros!$G$22)-Parámetros!$F$22)*Parámetros!$E$22)</f>
        <v>0</v>
      </c>
      <c r="AE1053" s="19" t="n">
        <f aca="false">IF(Z1053=0,0,MAX(0,MIN(Z1053,Parámetros!$G$23)-Parámetros!$F$23)*Parámetros!$E$23)</f>
        <v>0</v>
      </c>
      <c r="AF1053" s="36" t="n">
        <f aca="false">SUM(AA1053:AE1053)</f>
        <v>0</v>
      </c>
      <c r="AG1053" s="45" t="str">
        <f aca="false">IF(AM1053&lt;=0,"-",INDEX(TR_TASA,MATCH(AM1053,TR_DESDE,1)))</f>
        <v>-</v>
      </c>
      <c r="AH1053" s="44" t="n">
        <f aca="false">IF($F1053="Cese",1,IF($F1053="Activo",INDEX(DIV_N,4),0))</f>
        <v>0</v>
      </c>
      <c r="AI1053" s="44" t="n">
        <f aca="false">IF($F1053="Cese",3,IF($F1053="Activo",INDEX(DIV_HASTA,4),0))</f>
        <v>0</v>
      </c>
      <c r="AJ1053" s="19" t="n">
        <f aca="false">IF(OR($F1053="Activo",$F1053="Cese"),SUMIFS(AV1050:AV1052,D1050:D1052,"&lt;="&amp;AI1053),0)</f>
        <v>0</v>
      </c>
      <c r="AK1053" s="19" t="n">
        <f aca="false">IF(OR($F1053="Activo",$F1053="Cese"),MAX(0,(AF1053-AJ1053)/AH1053),0)</f>
        <v>0</v>
      </c>
      <c r="AL1053" s="19" t="n">
        <f aca="false">IF(OR($F1053="Activo",$F1053="Cese"),K1053+IF(PROY_BON="Sí",0,J1053),0)</f>
        <v>0</v>
      </c>
      <c r="AM1053" s="19" t="n">
        <f aca="false">IF(AL1053&gt;0,MAX(0,X1053+AL1053-Y1053),Z1053)</f>
        <v>0</v>
      </c>
      <c r="AN1053" s="19" t="n">
        <f aca="false">SUMPRODUCT((AM1053&gt;TR_DESDE)*(AM1053-TR_DESDE)*TR_INC)</f>
        <v>0</v>
      </c>
      <c r="AO1053" s="19" t="n">
        <f aca="false">IF(AL1053&gt;0,MAX(0,AN1053-IF($F1053="Cese",MAX(AF1053,AJ1053),AF1053)),0)</f>
        <v>0</v>
      </c>
      <c r="AP1053" s="46" t="n">
        <f aca="false">IF(OR($F1053="Activo",$F1053="Cese"),ROUND(AK1053+AO1053,2),0)</f>
        <v>0</v>
      </c>
      <c r="AQ1053" s="19" t="n">
        <f aca="false">IF($F1053="Cese",MAX(0,AJ1053-AN1053),0)</f>
        <v>0</v>
      </c>
      <c r="AR1053" s="19" t="str">
        <f aca="false">IF($B1053="","",IF(COUNTIFS(RP_COD,$B1053,'Retenciones Planilla'!$F$6:$F$105,"&lt;&gt;")=0,"",SUMIFS('Retenciones Planilla'!$F$6:$F$105,RP_COD,$B1053)))</f>
        <v/>
      </c>
      <c r="AS1053" s="19" t="str">
        <f aca="false">IF(AR1053="","",AR1053-AP1053)</f>
        <v/>
      </c>
      <c r="AT1053" s="23" t="str">
        <f aca="false">IF($B1053="","",IF(NOT(OR($F1053="Activo",$F1053="Cese")),IF(N(AR1053)=0,"—","Revisar: sin vínculo"),IF(AR1053="",IF(AP1053=0,"No corresponde","Sin dato planilla"),IF(ABS(AS1053)&lt;=TOL,"OK",IF(AS1053&gt;0,"Retuvo de más","Retuvo de menos")))))</f>
        <v/>
      </c>
      <c r="AU1053" s="19" t="n">
        <f aca="false">IF(AND(BASE_RET="Planilla (si existe)",AR1053&lt;&gt;""),AR1053,AP1053)</f>
        <v>0</v>
      </c>
      <c r="AV1053" s="19" t="n">
        <f aca="false">AU1053+N1053</f>
        <v>0</v>
      </c>
    </row>
    <row r="1054" customFormat="false" ht="15" hidden="false" customHeight="false" outlineLevel="0" collapsed="false">
      <c r="A1054" s="43" t="n">
        <v>88</v>
      </c>
      <c r="B1054" s="35" t="str">
        <f aca="false">IF(Trabajadores!$B$93="","",Trabajadores!$B$93)</f>
        <v/>
      </c>
      <c r="C1054" s="35" t="str">
        <f aca="false">IF($B1054="","",Trabajadores!$D$93)</f>
        <v/>
      </c>
      <c r="D1054" s="43" t="n">
        <v>5</v>
      </c>
      <c r="E1054" s="23" t="s">
        <v>302</v>
      </c>
      <c r="F1054" s="23" t="str">
        <f aca="false">IF($B1054="","",IF(OR(5&lt;Trabajadores!$M$93,5&gt;Trabajadores!$N$93),"No vinculado",IF(AND(5=Trabajadores!$N$93,Trabajadores!$O$93="Sí"),"Cese","Activo")))</f>
        <v/>
      </c>
      <c r="G1054" s="19" t="n">
        <f aca="false">IF($B1054="",0,SUMIFS(Ingresos!$S$6:$S$1505,ING_COD,$B1054,ING_CLASE,"ORD"))</f>
        <v>0</v>
      </c>
      <c r="H1054" s="19" t="n">
        <f aca="false">IF($B1054="",0,SUMIFS(Ingresos!$S$6:$S$1505,ING_COD,$B1054,ING_CLASE,"ORD",ING_COMP,"Sí"))</f>
        <v>0</v>
      </c>
      <c r="I1054" s="19" t="n">
        <f aca="false">IF($B1054="",0,SUMIFS(Ingresos!$S$6:$S$1505,ING_COD,$B1054,ING_CLASE,"GRA"))</f>
        <v>0</v>
      </c>
      <c r="J1054" s="19" t="n">
        <f aca="false">IF($B1054="",0,SUMIFS(Ingresos!$S$6:$S$1505,ING_COD,$B1054,ING_CLASE,"BON"))</f>
        <v>0</v>
      </c>
      <c r="K1054" s="19" t="n">
        <f aca="false">IF($B1054="",0,SUMIFS(Ingresos!$S$6:$S$1505,ING_COD,$B1054,ING_CLASE,"EXT"))</f>
        <v>0</v>
      </c>
      <c r="L1054" s="19" t="n">
        <f aca="false">IF($B1054="",0,SUMIFS(Ingresos!$S$6:$S$1505,ING_COD,$B1054,ING_CLASE,"OTO"))</f>
        <v>0</v>
      </c>
      <c r="M1054" s="19" t="n">
        <f aca="false">IF($B1054="",0,SUMIFS(Ingresos!$S$6:$S$1505,ING_COD,$B1054,ING_CLASE,"OTX"))</f>
        <v>0</v>
      </c>
      <c r="N1054" s="19" t="n">
        <f aca="false">IF($B1054="",0,SUMIFS(Ingresos!$S$6:$S$1505,ING_COD,$B1054,ING_CLASE,"RETO"))</f>
        <v>0</v>
      </c>
      <c r="O1054" s="19" t="n">
        <f aca="false">IF($B1054="",0,SUMIFS(Ingresos!$S$6:$S$1505,ING_COD,$B1054,ING_CLASE,"INA"))</f>
        <v>0</v>
      </c>
      <c r="P1054" s="19" t="n">
        <f aca="false">G1054+I1054+J1054+K1054+L1054+M1054</f>
        <v>0</v>
      </c>
      <c r="Q1054" s="44" t="n">
        <f aca="false">IF($F1054="Activo",8,IF($F1054="Cese",1,0))</f>
        <v>0</v>
      </c>
      <c r="R1054" s="19" t="n">
        <f aca="false">G1054*Q1054</f>
        <v>0</v>
      </c>
      <c r="S1054" s="19" t="n">
        <f aca="false">IF($F1054="Activo",SUMIFS(I1054:I1061,$D1054:$D1061,"&lt;="&amp;Trabajadores!$N$93)+IF(PROY_BON="Sí",SUMIFS(J1054:J1061,$D1054:$D1061,"&lt;="&amp;Trabajadores!$N$93),0),IF($F1054="Cese",I1054+IF(PROY_BON="Sí",J1054,0),0))</f>
        <v>0</v>
      </c>
      <c r="T1054" s="19" t="n">
        <f aca="false">IF(OR($F1054&lt;&gt;"Activo",Trabajadores!$I$93="No"),0,IF(I1056=0,H1054*(1+IF(PROY_BON="Sí",Trabajadores!$P$93,0))*Trabajadores!$R$93/6*(Trabajadores!$N$93&gt;=7),0)+IF(I1061=0,H1054*(1+IF(PROY_BON="Sí",Trabajadores!$P$93,0))*Trabajadores!$S$93/6*(Trabajadores!$N$93&gt;=12),0))</f>
        <v>0</v>
      </c>
      <c r="U1054" s="19" t="n">
        <f aca="false">IF($F1054="Activo",IF(Trabajadores!$J$93="Sí",L1054*8,L1054),IF($F1054="Cese",L1054,0))</f>
        <v>0</v>
      </c>
      <c r="V1054" s="19" t="n">
        <f aca="false">IF(OR($F1054="Activo",$F1054="Cese"),M1054,0)</f>
        <v>0</v>
      </c>
      <c r="W1054" s="19" t="n">
        <f aca="false">IF(OR($F1054="Activo",$F1054="Cese"),SUM(P1050:P1053),0)</f>
        <v>0</v>
      </c>
      <c r="X1054" s="36" t="n">
        <f aca="false">IF(OR($F1054="Activo",$F1054="Cese"),R1054+S1054+T1054+U1054+V1054+W1054,0)</f>
        <v>0</v>
      </c>
      <c r="Y1054" s="19" t="n">
        <f aca="false">IF(OR($F1054="Activo",$F1054="Cese"),DED_FIJA,0)</f>
        <v>0</v>
      </c>
      <c r="Z1054" s="36" t="n">
        <f aca="false">MAX(0,X1054-Y1054)</f>
        <v>0</v>
      </c>
      <c r="AA1054" s="19" t="n">
        <f aca="false">IF(Z1054=0,0,MAX(0,MIN(Z1054,Parámetros!$G$19)-Parámetros!$F$19)*Parámetros!$E$19)</f>
        <v>0</v>
      </c>
      <c r="AB1054" s="19" t="n">
        <f aca="false">IF(Z1054=0,0,MAX(0,MIN(Z1054,Parámetros!$G$20)-Parámetros!$F$20)*Parámetros!$E$20)</f>
        <v>0</v>
      </c>
      <c r="AC1054" s="19" t="n">
        <f aca="false">IF(Z1054=0,0,MAX(0,MIN(Z1054,Parámetros!$G$21)-Parámetros!$F$21)*Parámetros!$E$21)</f>
        <v>0</v>
      </c>
      <c r="AD1054" s="19" t="n">
        <f aca="false">IF(Z1054=0,0,MAX(0,MIN(Z1054,Parámetros!$G$22)-Parámetros!$F$22)*Parámetros!$E$22)</f>
        <v>0</v>
      </c>
      <c r="AE1054" s="19" t="n">
        <f aca="false">IF(Z1054=0,0,MAX(0,MIN(Z1054,Parámetros!$G$23)-Parámetros!$F$23)*Parámetros!$E$23)</f>
        <v>0</v>
      </c>
      <c r="AF1054" s="36" t="n">
        <f aca="false">SUM(AA1054:AE1054)</f>
        <v>0</v>
      </c>
      <c r="AG1054" s="45" t="str">
        <f aca="false">IF(AM1054&lt;=0,"-",INDEX(TR_TASA,MATCH(AM1054,TR_DESDE,1)))</f>
        <v>-</v>
      </c>
      <c r="AH1054" s="44" t="n">
        <f aca="false">IF($F1054="Cese",1,IF($F1054="Activo",INDEX(DIV_N,5),0))</f>
        <v>0</v>
      </c>
      <c r="AI1054" s="44" t="n">
        <f aca="false">IF($F1054="Cese",4,IF($F1054="Activo",INDEX(DIV_HASTA,5),0))</f>
        <v>0</v>
      </c>
      <c r="AJ1054" s="19" t="n">
        <f aca="false">IF(OR($F1054="Activo",$F1054="Cese"),SUMIFS(AV1050:AV1053,D1050:D1053,"&lt;="&amp;AI1054),0)</f>
        <v>0</v>
      </c>
      <c r="AK1054" s="19" t="n">
        <f aca="false">IF(OR($F1054="Activo",$F1054="Cese"),MAX(0,(AF1054-AJ1054)/AH1054),0)</f>
        <v>0</v>
      </c>
      <c r="AL1054" s="19" t="n">
        <f aca="false">IF(OR($F1054="Activo",$F1054="Cese"),K1054+IF(PROY_BON="Sí",0,J1054),0)</f>
        <v>0</v>
      </c>
      <c r="AM1054" s="19" t="n">
        <f aca="false">IF(AL1054&gt;0,MAX(0,X1054+AL1054-Y1054),Z1054)</f>
        <v>0</v>
      </c>
      <c r="AN1054" s="19" t="n">
        <f aca="false">SUMPRODUCT((AM1054&gt;TR_DESDE)*(AM1054-TR_DESDE)*TR_INC)</f>
        <v>0</v>
      </c>
      <c r="AO1054" s="19" t="n">
        <f aca="false">IF(AL1054&gt;0,MAX(0,AN1054-IF($F1054="Cese",MAX(AF1054,AJ1054),AF1054)),0)</f>
        <v>0</v>
      </c>
      <c r="AP1054" s="46" t="n">
        <f aca="false">IF(OR($F1054="Activo",$F1054="Cese"),ROUND(AK1054+AO1054,2),0)</f>
        <v>0</v>
      </c>
      <c r="AQ1054" s="19" t="n">
        <f aca="false">IF($F1054="Cese",MAX(0,AJ1054-AN1054),0)</f>
        <v>0</v>
      </c>
      <c r="AR1054" s="19" t="str">
        <f aca="false">IF($B1054="","",IF(COUNTIFS(RP_COD,$B1054,'Retenciones Planilla'!$G$6:$G$105,"&lt;&gt;")=0,"",SUMIFS('Retenciones Planilla'!$G$6:$G$105,RP_COD,$B1054)))</f>
        <v/>
      </c>
      <c r="AS1054" s="19" t="str">
        <f aca="false">IF(AR1054="","",AR1054-AP1054)</f>
        <v/>
      </c>
      <c r="AT1054" s="23" t="str">
        <f aca="false">IF($B1054="","",IF(NOT(OR($F1054="Activo",$F1054="Cese")),IF(N(AR1054)=0,"—","Revisar: sin vínculo"),IF(AR1054="",IF(AP1054=0,"No corresponde","Sin dato planilla"),IF(ABS(AS1054)&lt;=TOL,"OK",IF(AS1054&gt;0,"Retuvo de más","Retuvo de menos")))))</f>
        <v/>
      </c>
      <c r="AU1054" s="19" t="n">
        <f aca="false">IF(AND(BASE_RET="Planilla (si existe)",AR1054&lt;&gt;""),AR1054,AP1054)</f>
        <v>0</v>
      </c>
      <c r="AV1054" s="19" t="n">
        <f aca="false">AU1054+N1054</f>
        <v>0</v>
      </c>
    </row>
    <row r="1055" customFormat="false" ht="15" hidden="false" customHeight="false" outlineLevel="0" collapsed="false">
      <c r="A1055" s="43" t="n">
        <v>88</v>
      </c>
      <c r="B1055" s="35" t="str">
        <f aca="false">IF(Trabajadores!$B$93="","",Trabajadores!$B$93)</f>
        <v/>
      </c>
      <c r="C1055" s="35" t="str">
        <f aca="false">IF($B1055="","",Trabajadores!$D$93)</f>
        <v/>
      </c>
      <c r="D1055" s="43" t="n">
        <v>6</v>
      </c>
      <c r="E1055" s="23" t="s">
        <v>303</v>
      </c>
      <c r="F1055" s="23" t="str">
        <f aca="false">IF($B1055="","",IF(OR(6&lt;Trabajadores!$M$93,6&gt;Trabajadores!$N$93),"No vinculado",IF(AND(6=Trabajadores!$N$93,Trabajadores!$O$93="Sí"),"Cese","Activo")))</f>
        <v/>
      </c>
      <c r="G1055" s="19" t="n">
        <f aca="false">IF($B1055="",0,SUMIFS(Ingresos!$T$6:$T$1505,ING_COD,$B1055,ING_CLASE,"ORD"))</f>
        <v>0</v>
      </c>
      <c r="H1055" s="19" t="n">
        <f aca="false">IF($B1055="",0,SUMIFS(Ingresos!$T$6:$T$1505,ING_COD,$B1055,ING_CLASE,"ORD",ING_COMP,"Sí"))</f>
        <v>0</v>
      </c>
      <c r="I1055" s="19" t="n">
        <f aca="false">IF($B1055="",0,SUMIFS(Ingresos!$T$6:$T$1505,ING_COD,$B1055,ING_CLASE,"GRA"))</f>
        <v>0</v>
      </c>
      <c r="J1055" s="19" t="n">
        <f aca="false">IF($B1055="",0,SUMIFS(Ingresos!$T$6:$T$1505,ING_COD,$B1055,ING_CLASE,"BON"))</f>
        <v>0</v>
      </c>
      <c r="K1055" s="19" t="n">
        <f aca="false">IF($B1055="",0,SUMIFS(Ingresos!$T$6:$T$1505,ING_COD,$B1055,ING_CLASE,"EXT"))</f>
        <v>0</v>
      </c>
      <c r="L1055" s="19" t="n">
        <f aca="false">IF($B1055="",0,SUMIFS(Ingresos!$T$6:$T$1505,ING_COD,$B1055,ING_CLASE,"OTO"))</f>
        <v>0</v>
      </c>
      <c r="M1055" s="19" t="n">
        <f aca="false">IF($B1055="",0,SUMIFS(Ingresos!$T$6:$T$1505,ING_COD,$B1055,ING_CLASE,"OTX"))</f>
        <v>0</v>
      </c>
      <c r="N1055" s="19" t="n">
        <f aca="false">IF($B1055="",0,SUMIFS(Ingresos!$T$6:$T$1505,ING_COD,$B1055,ING_CLASE,"RETO"))</f>
        <v>0</v>
      </c>
      <c r="O1055" s="19" t="n">
        <f aca="false">IF($B1055="",0,SUMIFS(Ingresos!$T$6:$T$1505,ING_COD,$B1055,ING_CLASE,"INA"))</f>
        <v>0</v>
      </c>
      <c r="P1055" s="19" t="n">
        <f aca="false">G1055+I1055+J1055+K1055+L1055+M1055</f>
        <v>0</v>
      </c>
      <c r="Q1055" s="44" t="n">
        <f aca="false">IF($F1055="Activo",7,IF($F1055="Cese",1,0))</f>
        <v>0</v>
      </c>
      <c r="R1055" s="19" t="n">
        <f aca="false">G1055*Q1055</f>
        <v>0</v>
      </c>
      <c r="S1055" s="19" t="n">
        <f aca="false">IF($F1055="Activo",SUMIFS(I1055:I1061,$D1055:$D1061,"&lt;="&amp;Trabajadores!$N$93)+IF(PROY_BON="Sí",SUMIFS(J1055:J1061,$D1055:$D1061,"&lt;="&amp;Trabajadores!$N$93),0),IF($F1055="Cese",I1055+IF(PROY_BON="Sí",J1055,0),0))</f>
        <v>0</v>
      </c>
      <c r="T1055" s="19" t="n">
        <f aca="false">IF(OR($F1055&lt;&gt;"Activo",Trabajadores!$I$93="No"),0,IF(I1056=0,H1055*(1+IF(PROY_BON="Sí",Trabajadores!$P$93,0))*Trabajadores!$R$93/6*(Trabajadores!$N$93&gt;=7),0)+IF(I1061=0,H1055*(1+IF(PROY_BON="Sí",Trabajadores!$P$93,0))*Trabajadores!$S$93/6*(Trabajadores!$N$93&gt;=12),0))</f>
        <v>0</v>
      </c>
      <c r="U1055" s="19" t="n">
        <f aca="false">IF($F1055="Activo",IF(Trabajadores!$J$93="Sí",L1055*7,L1055),IF($F1055="Cese",L1055,0))</f>
        <v>0</v>
      </c>
      <c r="V1055" s="19" t="n">
        <f aca="false">IF(OR($F1055="Activo",$F1055="Cese"),M1055,0)</f>
        <v>0</v>
      </c>
      <c r="W1055" s="19" t="n">
        <f aca="false">IF(OR($F1055="Activo",$F1055="Cese"),SUM(P1050:P1054),0)</f>
        <v>0</v>
      </c>
      <c r="X1055" s="36" t="n">
        <f aca="false">IF(OR($F1055="Activo",$F1055="Cese"),R1055+S1055+T1055+U1055+V1055+W1055,0)</f>
        <v>0</v>
      </c>
      <c r="Y1055" s="19" t="n">
        <f aca="false">IF(OR($F1055="Activo",$F1055="Cese"),DED_FIJA,0)</f>
        <v>0</v>
      </c>
      <c r="Z1055" s="36" t="n">
        <f aca="false">MAX(0,X1055-Y1055)</f>
        <v>0</v>
      </c>
      <c r="AA1055" s="19" t="n">
        <f aca="false">IF(Z1055=0,0,MAX(0,MIN(Z1055,Parámetros!$G$19)-Parámetros!$F$19)*Parámetros!$E$19)</f>
        <v>0</v>
      </c>
      <c r="AB1055" s="19" t="n">
        <f aca="false">IF(Z1055=0,0,MAX(0,MIN(Z1055,Parámetros!$G$20)-Parámetros!$F$20)*Parámetros!$E$20)</f>
        <v>0</v>
      </c>
      <c r="AC1055" s="19" t="n">
        <f aca="false">IF(Z1055=0,0,MAX(0,MIN(Z1055,Parámetros!$G$21)-Parámetros!$F$21)*Parámetros!$E$21)</f>
        <v>0</v>
      </c>
      <c r="AD1055" s="19" t="n">
        <f aca="false">IF(Z1055=0,0,MAX(0,MIN(Z1055,Parámetros!$G$22)-Parámetros!$F$22)*Parámetros!$E$22)</f>
        <v>0</v>
      </c>
      <c r="AE1055" s="19" t="n">
        <f aca="false">IF(Z1055=0,0,MAX(0,MIN(Z1055,Parámetros!$G$23)-Parámetros!$F$23)*Parámetros!$E$23)</f>
        <v>0</v>
      </c>
      <c r="AF1055" s="36" t="n">
        <f aca="false">SUM(AA1055:AE1055)</f>
        <v>0</v>
      </c>
      <c r="AG1055" s="45" t="str">
        <f aca="false">IF(AM1055&lt;=0,"-",INDEX(TR_TASA,MATCH(AM1055,TR_DESDE,1)))</f>
        <v>-</v>
      </c>
      <c r="AH1055" s="44" t="n">
        <f aca="false">IF($F1055="Cese",1,IF($F1055="Activo",INDEX(DIV_N,6),0))</f>
        <v>0</v>
      </c>
      <c r="AI1055" s="44" t="n">
        <f aca="false">IF($F1055="Cese",5,IF($F1055="Activo",INDEX(DIV_HASTA,6),0))</f>
        <v>0</v>
      </c>
      <c r="AJ1055" s="19" t="n">
        <f aca="false">IF(OR($F1055="Activo",$F1055="Cese"),SUMIFS(AV1050:AV1054,D1050:D1054,"&lt;="&amp;AI1055),0)</f>
        <v>0</v>
      </c>
      <c r="AK1055" s="19" t="n">
        <f aca="false">IF(OR($F1055="Activo",$F1055="Cese"),MAX(0,(AF1055-AJ1055)/AH1055),0)</f>
        <v>0</v>
      </c>
      <c r="AL1055" s="19" t="n">
        <f aca="false">IF(OR($F1055="Activo",$F1055="Cese"),K1055+IF(PROY_BON="Sí",0,J1055),0)</f>
        <v>0</v>
      </c>
      <c r="AM1055" s="19" t="n">
        <f aca="false">IF(AL1055&gt;0,MAX(0,X1055+AL1055-Y1055),Z1055)</f>
        <v>0</v>
      </c>
      <c r="AN1055" s="19" t="n">
        <f aca="false">SUMPRODUCT((AM1055&gt;TR_DESDE)*(AM1055-TR_DESDE)*TR_INC)</f>
        <v>0</v>
      </c>
      <c r="AO1055" s="19" t="n">
        <f aca="false">IF(AL1055&gt;0,MAX(0,AN1055-IF($F1055="Cese",MAX(AF1055,AJ1055),AF1055)),0)</f>
        <v>0</v>
      </c>
      <c r="AP1055" s="46" t="n">
        <f aca="false">IF(OR($F1055="Activo",$F1055="Cese"),ROUND(AK1055+AO1055,2),0)</f>
        <v>0</v>
      </c>
      <c r="AQ1055" s="19" t="n">
        <f aca="false">IF($F1055="Cese",MAX(0,AJ1055-AN1055),0)</f>
        <v>0</v>
      </c>
      <c r="AR1055" s="19" t="str">
        <f aca="false">IF($B1055="","",IF(COUNTIFS(RP_COD,$B1055,'Retenciones Planilla'!$H$6:$H$105,"&lt;&gt;")=0,"",SUMIFS('Retenciones Planilla'!$H$6:$H$105,RP_COD,$B1055)))</f>
        <v/>
      </c>
      <c r="AS1055" s="19" t="str">
        <f aca="false">IF(AR1055="","",AR1055-AP1055)</f>
        <v/>
      </c>
      <c r="AT1055" s="23" t="str">
        <f aca="false">IF($B1055="","",IF(NOT(OR($F1055="Activo",$F1055="Cese")),IF(N(AR1055)=0,"—","Revisar: sin vínculo"),IF(AR1055="",IF(AP1055=0,"No corresponde","Sin dato planilla"),IF(ABS(AS1055)&lt;=TOL,"OK",IF(AS1055&gt;0,"Retuvo de más","Retuvo de menos")))))</f>
        <v/>
      </c>
      <c r="AU1055" s="19" t="n">
        <f aca="false">IF(AND(BASE_RET="Planilla (si existe)",AR1055&lt;&gt;""),AR1055,AP1055)</f>
        <v>0</v>
      </c>
      <c r="AV1055" s="19" t="n">
        <f aca="false">AU1055+N1055</f>
        <v>0</v>
      </c>
    </row>
    <row r="1056" customFormat="false" ht="15" hidden="false" customHeight="false" outlineLevel="0" collapsed="false">
      <c r="A1056" s="43" t="n">
        <v>88</v>
      </c>
      <c r="B1056" s="35" t="str">
        <f aca="false">IF(Trabajadores!$B$93="","",Trabajadores!$B$93)</f>
        <v/>
      </c>
      <c r="C1056" s="35" t="str">
        <f aca="false">IF($B1056="","",Trabajadores!$D$93)</f>
        <v/>
      </c>
      <c r="D1056" s="43" t="n">
        <v>7</v>
      </c>
      <c r="E1056" s="23" t="s">
        <v>304</v>
      </c>
      <c r="F1056" s="23" t="str">
        <f aca="false">IF($B1056="","",IF(OR(7&lt;Trabajadores!$M$93,7&gt;Trabajadores!$N$93),"No vinculado",IF(AND(7=Trabajadores!$N$93,Trabajadores!$O$93="Sí"),"Cese","Activo")))</f>
        <v/>
      </c>
      <c r="G1056" s="19" t="n">
        <f aca="false">IF($B1056="",0,SUMIFS(Ingresos!$U$6:$U$1505,ING_COD,$B1056,ING_CLASE,"ORD"))</f>
        <v>0</v>
      </c>
      <c r="H1056" s="19" t="n">
        <f aca="false">IF($B1056="",0,SUMIFS(Ingresos!$U$6:$U$1505,ING_COD,$B1056,ING_CLASE,"ORD",ING_COMP,"Sí"))</f>
        <v>0</v>
      </c>
      <c r="I1056" s="19" t="n">
        <f aca="false">IF($B1056="",0,SUMIFS(Ingresos!$U$6:$U$1505,ING_COD,$B1056,ING_CLASE,"GRA"))</f>
        <v>0</v>
      </c>
      <c r="J1056" s="19" t="n">
        <f aca="false">IF($B1056="",0,SUMIFS(Ingresos!$U$6:$U$1505,ING_COD,$B1056,ING_CLASE,"BON"))</f>
        <v>0</v>
      </c>
      <c r="K1056" s="19" t="n">
        <f aca="false">IF($B1056="",0,SUMIFS(Ingresos!$U$6:$U$1505,ING_COD,$B1056,ING_CLASE,"EXT"))</f>
        <v>0</v>
      </c>
      <c r="L1056" s="19" t="n">
        <f aca="false">IF($B1056="",0,SUMIFS(Ingresos!$U$6:$U$1505,ING_COD,$B1056,ING_CLASE,"OTO"))</f>
        <v>0</v>
      </c>
      <c r="M1056" s="19" t="n">
        <f aca="false">IF($B1056="",0,SUMIFS(Ingresos!$U$6:$U$1505,ING_COD,$B1056,ING_CLASE,"OTX"))</f>
        <v>0</v>
      </c>
      <c r="N1056" s="19" t="n">
        <f aca="false">IF($B1056="",0,SUMIFS(Ingresos!$U$6:$U$1505,ING_COD,$B1056,ING_CLASE,"RETO"))</f>
        <v>0</v>
      </c>
      <c r="O1056" s="19" t="n">
        <f aca="false">IF($B1056="",0,SUMIFS(Ingresos!$U$6:$U$1505,ING_COD,$B1056,ING_CLASE,"INA"))</f>
        <v>0</v>
      </c>
      <c r="P1056" s="19" t="n">
        <f aca="false">G1056+I1056+J1056+K1056+L1056+M1056</f>
        <v>0</v>
      </c>
      <c r="Q1056" s="44" t="n">
        <f aca="false">IF($F1056="Activo",6,IF($F1056="Cese",1,0))</f>
        <v>0</v>
      </c>
      <c r="R1056" s="19" t="n">
        <f aca="false">G1056*Q1056</f>
        <v>0</v>
      </c>
      <c r="S1056" s="19" t="n">
        <f aca="false">IF($F1056="Activo",SUMIFS(I1056:I1061,$D1056:$D1061,"&lt;="&amp;Trabajadores!$N$93)+IF(PROY_BON="Sí",SUMIFS(J1056:J1061,$D1056:$D1061,"&lt;="&amp;Trabajadores!$N$93),0),IF($F1056="Cese",I1056+IF(PROY_BON="Sí",J1056,0),0))</f>
        <v>0</v>
      </c>
      <c r="T1056" s="19" t="n">
        <f aca="false">IF(OR($F1056&lt;&gt;"Activo",Trabajadores!$I$93="No"),0,IF(I1061=0,H1056*(1+IF(PROY_BON="Sí",Trabajadores!$P$93,0))*Trabajadores!$S$93/6*(Trabajadores!$N$93&gt;=12),0))</f>
        <v>0</v>
      </c>
      <c r="U1056" s="19" t="n">
        <f aca="false">IF($F1056="Activo",IF(Trabajadores!$J$93="Sí",L1056*6,L1056),IF($F1056="Cese",L1056,0))</f>
        <v>0</v>
      </c>
      <c r="V1056" s="19" t="n">
        <f aca="false">IF(OR($F1056="Activo",$F1056="Cese"),M1056,0)</f>
        <v>0</v>
      </c>
      <c r="W1056" s="19" t="n">
        <f aca="false">IF(OR($F1056="Activo",$F1056="Cese"),SUM(P1050:P1055),0)</f>
        <v>0</v>
      </c>
      <c r="X1056" s="36" t="n">
        <f aca="false">IF(OR($F1056="Activo",$F1056="Cese"),R1056+S1056+T1056+U1056+V1056+W1056,0)</f>
        <v>0</v>
      </c>
      <c r="Y1056" s="19" t="n">
        <f aca="false">IF(OR($F1056="Activo",$F1056="Cese"),DED_FIJA,0)</f>
        <v>0</v>
      </c>
      <c r="Z1056" s="36" t="n">
        <f aca="false">MAX(0,X1056-Y1056)</f>
        <v>0</v>
      </c>
      <c r="AA1056" s="19" t="n">
        <f aca="false">IF(Z1056=0,0,MAX(0,MIN(Z1056,Parámetros!$G$19)-Parámetros!$F$19)*Parámetros!$E$19)</f>
        <v>0</v>
      </c>
      <c r="AB1056" s="19" t="n">
        <f aca="false">IF(Z1056=0,0,MAX(0,MIN(Z1056,Parámetros!$G$20)-Parámetros!$F$20)*Parámetros!$E$20)</f>
        <v>0</v>
      </c>
      <c r="AC1056" s="19" t="n">
        <f aca="false">IF(Z1056=0,0,MAX(0,MIN(Z1056,Parámetros!$G$21)-Parámetros!$F$21)*Parámetros!$E$21)</f>
        <v>0</v>
      </c>
      <c r="AD1056" s="19" t="n">
        <f aca="false">IF(Z1056=0,0,MAX(0,MIN(Z1056,Parámetros!$G$22)-Parámetros!$F$22)*Parámetros!$E$22)</f>
        <v>0</v>
      </c>
      <c r="AE1056" s="19" t="n">
        <f aca="false">IF(Z1056=0,0,MAX(0,MIN(Z1056,Parámetros!$G$23)-Parámetros!$F$23)*Parámetros!$E$23)</f>
        <v>0</v>
      </c>
      <c r="AF1056" s="36" t="n">
        <f aca="false">SUM(AA1056:AE1056)</f>
        <v>0</v>
      </c>
      <c r="AG1056" s="45" t="str">
        <f aca="false">IF(AM1056&lt;=0,"-",INDEX(TR_TASA,MATCH(AM1056,TR_DESDE,1)))</f>
        <v>-</v>
      </c>
      <c r="AH1056" s="44" t="n">
        <f aca="false">IF($F1056="Cese",1,IF($F1056="Activo",INDEX(DIV_N,7),0))</f>
        <v>0</v>
      </c>
      <c r="AI1056" s="44" t="n">
        <f aca="false">IF($F1056="Cese",6,IF($F1056="Activo",INDEX(DIV_HASTA,7),0))</f>
        <v>0</v>
      </c>
      <c r="AJ1056" s="19" t="n">
        <f aca="false">IF(OR($F1056="Activo",$F1056="Cese"),SUMIFS(AV1050:AV1055,D1050:D1055,"&lt;="&amp;AI1056),0)</f>
        <v>0</v>
      </c>
      <c r="AK1056" s="19" t="n">
        <f aca="false">IF(OR($F1056="Activo",$F1056="Cese"),MAX(0,(AF1056-AJ1056)/AH1056),0)</f>
        <v>0</v>
      </c>
      <c r="AL1056" s="19" t="n">
        <f aca="false">IF(OR($F1056="Activo",$F1056="Cese"),K1056+IF(PROY_BON="Sí",0,J1056),0)</f>
        <v>0</v>
      </c>
      <c r="AM1056" s="19" t="n">
        <f aca="false">IF(AL1056&gt;0,MAX(0,X1056+AL1056-Y1056),Z1056)</f>
        <v>0</v>
      </c>
      <c r="AN1056" s="19" t="n">
        <f aca="false">SUMPRODUCT((AM1056&gt;TR_DESDE)*(AM1056-TR_DESDE)*TR_INC)</f>
        <v>0</v>
      </c>
      <c r="AO1056" s="19" t="n">
        <f aca="false">IF(AL1056&gt;0,MAX(0,AN1056-IF($F1056="Cese",MAX(AF1056,AJ1056),AF1056)),0)</f>
        <v>0</v>
      </c>
      <c r="AP1056" s="46" t="n">
        <f aca="false">IF(OR($F1056="Activo",$F1056="Cese"),ROUND(AK1056+AO1056,2),0)</f>
        <v>0</v>
      </c>
      <c r="AQ1056" s="19" t="n">
        <f aca="false">IF($F1056="Cese",MAX(0,AJ1056-AN1056),0)</f>
        <v>0</v>
      </c>
      <c r="AR1056" s="19" t="str">
        <f aca="false">IF($B1056="","",IF(COUNTIFS(RP_COD,$B1056,'Retenciones Planilla'!$I$6:$I$105,"&lt;&gt;")=0,"",SUMIFS('Retenciones Planilla'!$I$6:$I$105,RP_COD,$B1056)))</f>
        <v/>
      </c>
      <c r="AS1056" s="19" t="str">
        <f aca="false">IF(AR1056="","",AR1056-AP1056)</f>
        <v/>
      </c>
      <c r="AT1056" s="23" t="str">
        <f aca="false">IF($B1056="","",IF(NOT(OR($F1056="Activo",$F1056="Cese")),IF(N(AR1056)=0,"—","Revisar: sin vínculo"),IF(AR1056="",IF(AP1056=0,"No corresponde","Sin dato planilla"),IF(ABS(AS1056)&lt;=TOL,"OK",IF(AS1056&gt;0,"Retuvo de más","Retuvo de menos")))))</f>
        <v/>
      </c>
      <c r="AU1056" s="19" t="n">
        <f aca="false">IF(AND(BASE_RET="Planilla (si existe)",AR1056&lt;&gt;""),AR1056,AP1056)</f>
        <v>0</v>
      </c>
      <c r="AV1056" s="19" t="n">
        <f aca="false">AU1056+N1056</f>
        <v>0</v>
      </c>
    </row>
    <row r="1057" customFormat="false" ht="15" hidden="false" customHeight="false" outlineLevel="0" collapsed="false">
      <c r="A1057" s="43" t="n">
        <v>88</v>
      </c>
      <c r="B1057" s="35" t="str">
        <f aca="false">IF(Trabajadores!$B$93="","",Trabajadores!$B$93)</f>
        <v/>
      </c>
      <c r="C1057" s="35" t="str">
        <f aca="false">IF($B1057="","",Trabajadores!$D$93)</f>
        <v/>
      </c>
      <c r="D1057" s="43" t="n">
        <v>8</v>
      </c>
      <c r="E1057" s="23" t="s">
        <v>305</v>
      </c>
      <c r="F1057" s="23" t="str">
        <f aca="false">IF($B1057="","",IF(OR(8&lt;Trabajadores!$M$93,8&gt;Trabajadores!$N$93),"No vinculado",IF(AND(8=Trabajadores!$N$93,Trabajadores!$O$93="Sí"),"Cese","Activo")))</f>
        <v/>
      </c>
      <c r="G1057" s="19" t="n">
        <f aca="false">IF($B1057="",0,SUMIFS(Ingresos!$V$6:$V$1505,ING_COD,$B1057,ING_CLASE,"ORD"))</f>
        <v>0</v>
      </c>
      <c r="H1057" s="19" t="n">
        <f aca="false">IF($B1057="",0,SUMIFS(Ingresos!$V$6:$V$1505,ING_COD,$B1057,ING_CLASE,"ORD",ING_COMP,"Sí"))</f>
        <v>0</v>
      </c>
      <c r="I1057" s="19" t="n">
        <f aca="false">IF($B1057="",0,SUMIFS(Ingresos!$V$6:$V$1505,ING_COD,$B1057,ING_CLASE,"GRA"))</f>
        <v>0</v>
      </c>
      <c r="J1057" s="19" t="n">
        <f aca="false">IF($B1057="",0,SUMIFS(Ingresos!$V$6:$V$1505,ING_COD,$B1057,ING_CLASE,"BON"))</f>
        <v>0</v>
      </c>
      <c r="K1057" s="19" t="n">
        <f aca="false">IF($B1057="",0,SUMIFS(Ingresos!$V$6:$V$1505,ING_COD,$B1057,ING_CLASE,"EXT"))</f>
        <v>0</v>
      </c>
      <c r="L1057" s="19" t="n">
        <f aca="false">IF($B1057="",0,SUMIFS(Ingresos!$V$6:$V$1505,ING_COD,$B1057,ING_CLASE,"OTO"))</f>
        <v>0</v>
      </c>
      <c r="M1057" s="19" t="n">
        <f aca="false">IF($B1057="",0,SUMIFS(Ingresos!$V$6:$V$1505,ING_COD,$B1057,ING_CLASE,"OTX"))</f>
        <v>0</v>
      </c>
      <c r="N1057" s="19" t="n">
        <f aca="false">IF($B1057="",0,SUMIFS(Ingresos!$V$6:$V$1505,ING_COD,$B1057,ING_CLASE,"RETO"))</f>
        <v>0</v>
      </c>
      <c r="O1057" s="19" t="n">
        <f aca="false">IF($B1057="",0,SUMIFS(Ingresos!$V$6:$V$1505,ING_COD,$B1057,ING_CLASE,"INA"))</f>
        <v>0</v>
      </c>
      <c r="P1057" s="19" t="n">
        <f aca="false">G1057+I1057+J1057+K1057+L1057+M1057</f>
        <v>0</v>
      </c>
      <c r="Q1057" s="44" t="n">
        <f aca="false">IF($F1057="Activo",5,IF($F1057="Cese",1,0))</f>
        <v>0</v>
      </c>
      <c r="R1057" s="19" t="n">
        <f aca="false">G1057*Q1057</f>
        <v>0</v>
      </c>
      <c r="S1057" s="19" t="n">
        <f aca="false">IF($F1057="Activo",SUMIFS(I1057:I1061,$D1057:$D1061,"&lt;="&amp;Trabajadores!$N$93)+IF(PROY_BON="Sí",SUMIFS(J1057:J1061,$D1057:$D1061,"&lt;="&amp;Trabajadores!$N$93),0),IF($F1057="Cese",I1057+IF(PROY_BON="Sí",J1057,0),0))</f>
        <v>0</v>
      </c>
      <c r="T1057" s="19" t="n">
        <f aca="false">IF(OR($F1057&lt;&gt;"Activo",Trabajadores!$I$93="No"),0,IF(I1061=0,H1057*(1+IF(PROY_BON="Sí",Trabajadores!$P$93,0))*Trabajadores!$S$93/6*(Trabajadores!$N$93&gt;=12),0))</f>
        <v>0</v>
      </c>
      <c r="U1057" s="19" t="n">
        <f aca="false">IF($F1057="Activo",IF(Trabajadores!$J$93="Sí",L1057*5,L1057),IF($F1057="Cese",L1057,0))</f>
        <v>0</v>
      </c>
      <c r="V1057" s="19" t="n">
        <f aca="false">IF(OR($F1057="Activo",$F1057="Cese"),M1057,0)</f>
        <v>0</v>
      </c>
      <c r="W1057" s="19" t="n">
        <f aca="false">IF(OR($F1057="Activo",$F1057="Cese"),SUM(P1050:P1056),0)</f>
        <v>0</v>
      </c>
      <c r="X1057" s="36" t="n">
        <f aca="false">IF(OR($F1057="Activo",$F1057="Cese"),R1057+S1057+T1057+U1057+V1057+W1057,0)</f>
        <v>0</v>
      </c>
      <c r="Y1057" s="19" t="n">
        <f aca="false">IF(OR($F1057="Activo",$F1057="Cese"),DED_FIJA,0)</f>
        <v>0</v>
      </c>
      <c r="Z1057" s="36" t="n">
        <f aca="false">MAX(0,X1057-Y1057)</f>
        <v>0</v>
      </c>
      <c r="AA1057" s="19" t="n">
        <f aca="false">IF(Z1057=0,0,MAX(0,MIN(Z1057,Parámetros!$G$19)-Parámetros!$F$19)*Parámetros!$E$19)</f>
        <v>0</v>
      </c>
      <c r="AB1057" s="19" t="n">
        <f aca="false">IF(Z1057=0,0,MAX(0,MIN(Z1057,Parámetros!$G$20)-Parámetros!$F$20)*Parámetros!$E$20)</f>
        <v>0</v>
      </c>
      <c r="AC1057" s="19" t="n">
        <f aca="false">IF(Z1057=0,0,MAX(0,MIN(Z1057,Parámetros!$G$21)-Parámetros!$F$21)*Parámetros!$E$21)</f>
        <v>0</v>
      </c>
      <c r="AD1057" s="19" t="n">
        <f aca="false">IF(Z1057=0,0,MAX(0,MIN(Z1057,Parámetros!$G$22)-Parámetros!$F$22)*Parámetros!$E$22)</f>
        <v>0</v>
      </c>
      <c r="AE1057" s="19" t="n">
        <f aca="false">IF(Z1057=0,0,MAX(0,MIN(Z1057,Parámetros!$G$23)-Parámetros!$F$23)*Parámetros!$E$23)</f>
        <v>0</v>
      </c>
      <c r="AF1057" s="36" t="n">
        <f aca="false">SUM(AA1057:AE1057)</f>
        <v>0</v>
      </c>
      <c r="AG1057" s="45" t="str">
        <f aca="false">IF(AM1057&lt;=0,"-",INDEX(TR_TASA,MATCH(AM1057,TR_DESDE,1)))</f>
        <v>-</v>
      </c>
      <c r="AH1057" s="44" t="n">
        <f aca="false">IF($F1057="Cese",1,IF($F1057="Activo",INDEX(DIV_N,8),0))</f>
        <v>0</v>
      </c>
      <c r="AI1057" s="44" t="n">
        <f aca="false">IF($F1057="Cese",7,IF($F1057="Activo",INDEX(DIV_HASTA,8),0))</f>
        <v>0</v>
      </c>
      <c r="AJ1057" s="19" t="n">
        <f aca="false">IF(OR($F1057="Activo",$F1057="Cese"),SUMIFS(AV1050:AV1056,D1050:D1056,"&lt;="&amp;AI1057),0)</f>
        <v>0</v>
      </c>
      <c r="AK1057" s="19" t="n">
        <f aca="false">IF(OR($F1057="Activo",$F1057="Cese"),MAX(0,(AF1057-AJ1057)/AH1057),0)</f>
        <v>0</v>
      </c>
      <c r="AL1057" s="19" t="n">
        <f aca="false">IF(OR($F1057="Activo",$F1057="Cese"),K1057+IF(PROY_BON="Sí",0,J1057),0)</f>
        <v>0</v>
      </c>
      <c r="AM1057" s="19" t="n">
        <f aca="false">IF(AL1057&gt;0,MAX(0,X1057+AL1057-Y1057),Z1057)</f>
        <v>0</v>
      </c>
      <c r="AN1057" s="19" t="n">
        <f aca="false">SUMPRODUCT((AM1057&gt;TR_DESDE)*(AM1057-TR_DESDE)*TR_INC)</f>
        <v>0</v>
      </c>
      <c r="AO1057" s="19" t="n">
        <f aca="false">IF(AL1057&gt;0,MAX(0,AN1057-IF($F1057="Cese",MAX(AF1057,AJ1057),AF1057)),0)</f>
        <v>0</v>
      </c>
      <c r="AP1057" s="46" t="n">
        <f aca="false">IF(OR($F1057="Activo",$F1057="Cese"),ROUND(AK1057+AO1057,2),0)</f>
        <v>0</v>
      </c>
      <c r="AQ1057" s="19" t="n">
        <f aca="false">IF($F1057="Cese",MAX(0,AJ1057-AN1057),0)</f>
        <v>0</v>
      </c>
      <c r="AR1057" s="19" t="str">
        <f aca="false">IF($B1057="","",IF(COUNTIFS(RP_COD,$B1057,'Retenciones Planilla'!$J$6:$J$105,"&lt;&gt;")=0,"",SUMIFS('Retenciones Planilla'!$J$6:$J$105,RP_COD,$B1057)))</f>
        <v/>
      </c>
      <c r="AS1057" s="19" t="str">
        <f aca="false">IF(AR1057="","",AR1057-AP1057)</f>
        <v/>
      </c>
      <c r="AT1057" s="23" t="str">
        <f aca="false">IF($B1057="","",IF(NOT(OR($F1057="Activo",$F1057="Cese")),IF(N(AR1057)=0,"—","Revisar: sin vínculo"),IF(AR1057="",IF(AP1057=0,"No corresponde","Sin dato planilla"),IF(ABS(AS1057)&lt;=TOL,"OK",IF(AS1057&gt;0,"Retuvo de más","Retuvo de menos")))))</f>
        <v/>
      </c>
      <c r="AU1057" s="19" t="n">
        <f aca="false">IF(AND(BASE_RET="Planilla (si existe)",AR1057&lt;&gt;""),AR1057,AP1057)</f>
        <v>0</v>
      </c>
      <c r="AV1057" s="19" t="n">
        <f aca="false">AU1057+N1057</f>
        <v>0</v>
      </c>
    </row>
    <row r="1058" customFormat="false" ht="15" hidden="false" customHeight="false" outlineLevel="0" collapsed="false">
      <c r="A1058" s="43" t="n">
        <v>88</v>
      </c>
      <c r="B1058" s="35" t="str">
        <f aca="false">IF(Trabajadores!$B$93="","",Trabajadores!$B$93)</f>
        <v/>
      </c>
      <c r="C1058" s="35" t="str">
        <f aca="false">IF($B1058="","",Trabajadores!$D$93)</f>
        <v/>
      </c>
      <c r="D1058" s="43" t="n">
        <v>9</v>
      </c>
      <c r="E1058" s="23" t="s">
        <v>306</v>
      </c>
      <c r="F1058" s="23" t="str">
        <f aca="false">IF($B1058="","",IF(OR(9&lt;Trabajadores!$M$93,9&gt;Trabajadores!$N$93),"No vinculado",IF(AND(9=Trabajadores!$N$93,Trabajadores!$O$93="Sí"),"Cese","Activo")))</f>
        <v/>
      </c>
      <c r="G1058" s="19" t="n">
        <f aca="false">IF($B1058="",0,SUMIFS(Ingresos!$W$6:$W$1505,ING_COD,$B1058,ING_CLASE,"ORD"))</f>
        <v>0</v>
      </c>
      <c r="H1058" s="19" t="n">
        <f aca="false">IF($B1058="",0,SUMIFS(Ingresos!$W$6:$W$1505,ING_COD,$B1058,ING_CLASE,"ORD",ING_COMP,"Sí"))</f>
        <v>0</v>
      </c>
      <c r="I1058" s="19" t="n">
        <f aca="false">IF($B1058="",0,SUMIFS(Ingresos!$W$6:$W$1505,ING_COD,$B1058,ING_CLASE,"GRA"))</f>
        <v>0</v>
      </c>
      <c r="J1058" s="19" t="n">
        <f aca="false">IF($B1058="",0,SUMIFS(Ingresos!$W$6:$W$1505,ING_COD,$B1058,ING_CLASE,"BON"))</f>
        <v>0</v>
      </c>
      <c r="K1058" s="19" t="n">
        <f aca="false">IF($B1058="",0,SUMIFS(Ingresos!$W$6:$W$1505,ING_COD,$B1058,ING_CLASE,"EXT"))</f>
        <v>0</v>
      </c>
      <c r="L1058" s="19" t="n">
        <f aca="false">IF($B1058="",0,SUMIFS(Ingresos!$W$6:$W$1505,ING_COD,$B1058,ING_CLASE,"OTO"))</f>
        <v>0</v>
      </c>
      <c r="M1058" s="19" t="n">
        <f aca="false">IF($B1058="",0,SUMIFS(Ingresos!$W$6:$W$1505,ING_COD,$B1058,ING_CLASE,"OTX"))</f>
        <v>0</v>
      </c>
      <c r="N1058" s="19" t="n">
        <f aca="false">IF($B1058="",0,SUMIFS(Ingresos!$W$6:$W$1505,ING_COD,$B1058,ING_CLASE,"RETO"))</f>
        <v>0</v>
      </c>
      <c r="O1058" s="19" t="n">
        <f aca="false">IF($B1058="",0,SUMIFS(Ingresos!$W$6:$W$1505,ING_COD,$B1058,ING_CLASE,"INA"))</f>
        <v>0</v>
      </c>
      <c r="P1058" s="19" t="n">
        <f aca="false">G1058+I1058+J1058+K1058+L1058+M1058</f>
        <v>0</v>
      </c>
      <c r="Q1058" s="44" t="n">
        <f aca="false">IF($F1058="Activo",4,IF($F1058="Cese",1,0))</f>
        <v>0</v>
      </c>
      <c r="R1058" s="19" t="n">
        <f aca="false">G1058*Q1058</f>
        <v>0</v>
      </c>
      <c r="S1058" s="19" t="n">
        <f aca="false">IF($F1058="Activo",SUMIFS(I1058:I1061,$D1058:$D1061,"&lt;="&amp;Trabajadores!$N$93)+IF(PROY_BON="Sí",SUMIFS(J1058:J1061,$D1058:$D1061,"&lt;="&amp;Trabajadores!$N$93),0),IF($F1058="Cese",I1058+IF(PROY_BON="Sí",J1058,0),0))</f>
        <v>0</v>
      </c>
      <c r="T1058" s="19" t="n">
        <f aca="false">IF(OR($F1058&lt;&gt;"Activo",Trabajadores!$I$93="No"),0,IF(I1061=0,H1058*(1+IF(PROY_BON="Sí",Trabajadores!$P$93,0))*Trabajadores!$S$93/6*(Trabajadores!$N$93&gt;=12),0))</f>
        <v>0</v>
      </c>
      <c r="U1058" s="19" t="n">
        <f aca="false">IF($F1058="Activo",IF(Trabajadores!$J$93="Sí",L1058*4,L1058),IF($F1058="Cese",L1058,0))</f>
        <v>0</v>
      </c>
      <c r="V1058" s="19" t="n">
        <f aca="false">IF(OR($F1058="Activo",$F1058="Cese"),M1058,0)</f>
        <v>0</v>
      </c>
      <c r="W1058" s="19" t="n">
        <f aca="false">IF(OR($F1058="Activo",$F1058="Cese"),SUM(P1050:P1057),0)</f>
        <v>0</v>
      </c>
      <c r="X1058" s="36" t="n">
        <f aca="false">IF(OR($F1058="Activo",$F1058="Cese"),R1058+S1058+T1058+U1058+V1058+W1058,0)</f>
        <v>0</v>
      </c>
      <c r="Y1058" s="19" t="n">
        <f aca="false">IF(OR($F1058="Activo",$F1058="Cese"),DED_FIJA,0)</f>
        <v>0</v>
      </c>
      <c r="Z1058" s="36" t="n">
        <f aca="false">MAX(0,X1058-Y1058)</f>
        <v>0</v>
      </c>
      <c r="AA1058" s="19" t="n">
        <f aca="false">IF(Z1058=0,0,MAX(0,MIN(Z1058,Parámetros!$G$19)-Parámetros!$F$19)*Parámetros!$E$19)</f>
        <v>0</v>
      </c>
      <c r="AB1058" s="19" t="n">
        <f aca="false">IF(Z1058=0,0,MAX(0,MIN(Z1058,Parámetros!$G$20)-Parámetros!$F$20)*Parámetros!$E$20)</f>
        <v>0</v>
      </c>
      <c r="AC1058" s="19" t="n">
        <f aca="false">IF(Z1058=0,0,MAX(0,MIN(Z1058,Parámetros!$G$21)-Parámetros!$F$21)*Parámetros!$E$21)</f>
        <v>0</v>
      </c>
      <c r="AD1058" s="19" t="n">
        <f aca="false">IF(Z1058=0,0,MAX(0,MIN(Z1058,Parámetros!$G$22)-Parámetros!$F$22)*Parámetros!$E$22)</f>
        <v>0</v>
      </c>
      <c r="AE1058" s="19" t="n">
        <f aca="false">IF(Z1058=0,0,MAX(0,MIN(Z1058,Parámetros!$G$23)-Parámetros!$F$23)*Parámetros!$E$23)</f>
        <v>0</v>
      </c>
      <c r="AF1058" s="36" t="n">
        <f aca="false">SUM(AA1058:AE1058)</f>
        <v>0</v>
      </c>
      <c r="AG1058" s="45" t="str">
        <f aca="false">IF(AM1058&lt;=0,"-",INDEX(TR_TASA,MATCH(AM1058,TR_DESDE,1)))</f>
        <v>-</v>
      </c>
      <c r="AH1058" s="44" t="n">
        <f aca="false">IF($F1058="Cese",1,IF($F1058="Activo",INDEX(DIV_N,9),0))</f>
        <v>0</v>
      </c>
      <c r="AI1058" s="44" t="n">
        <f aca="false">IF($F1058="Cese",8,IF($F1058="Activo",INDEX(DIV_HASTA,9),0))</f>
        <v>0</v>
      </c>
      <c r="AJ1058" s="19" t="n">
        <f aca="false">IF(OR($F1058="Activo",$F1058="Cese"),SUMIFS(AV1050:AV1057,D1050:D1057,"&lt;="&amp;AI1058),0)</f>
        <v>0</v>
      </c>
      <c r="AK1058" s="19" t="n">
        <f aca="false">IF(OR($F1058="Activo",$F1058="Cese"),MAX(0,(AF1058-AJ1058)/AH1058),0)</f>
        <v>0</v>
      </c>
      <c r="AL1058" s="19" t="n">
        <f aca="false">IF(OR($F1058="Activo",$F1058="Cese"),K1058+IF(PROY_BON="Sí",0,J1058),0)</f>
        <v>0</v>
      </c>
      <c r="AM1058" s="19" t="n">
        <f aca="false">IF(AL1058&gt;0,MAX(0,X1058+AL1058-Y1058),Z1058)</f>
        <v>0</v>
      </c>
      <c r="AN1058" s="19" t="n">
        <f aca="false">SUMPRODUCT((AM1058&gt;TR_DESDE)*(AM1058-TR_DESDE)*TR_INC)</f>
        <v>0</v>
      </c>
      <c r="AO1058" s="19" t="n">
        <f aca="false">IF(AL1058&gt;0,MAX(0,AN1058-IF($F1058="Cese",MAX(AF1058,AJ1058),AF1058)),0)</f>
        <v>0</v>
      </c>
      <c r="AP1058" s="46" t="n">
        <f aca="false">IF(OR($F1058="Activo",$F1058="Cese"),ROUND(AK1058+AO1058,2),0)</f>
        <v>0</v>
      </c>
      <c r="AQ1058" s="19" t="n">
        <f aca="false">IF($F1058="Cese",MAX(0,AJ1058-AN1058),0)</f>
        <v>0</v>
      </c>
      <c r="AR1058" s="19" t="str">
        <f aca="false">IF($B1058="","",IF(COUNTIFS(RP_COD,$B1058,'Retenciones Planilla'!$K$6:$K$105,"&lt;&gt;")=0,"",SUMIFS('Retenciones Planilla'!$K$6:$K$105,RP_COD,$B1058)))</f>
        <v/>
      </c>
      <c r="AS1058" s="19" t="str">
        <f aca="false">IF(AR1058="","",AR1058-AP1058)</f>
        <v/>
      </c>
      <c r="AT1058" s="23" t="str">
        <f aca="false">IF($B1058="","",IF(NOT(OR($F1058="Activo",$F1058="Cese")),IF(N(AR1058)=0,"—","Revisar: sin vínculo"),IF(AR1058="",IF(AP1058=0,"No corresponde","Sin dato planilla"),IF(ABS(AS1058)&lt;=TOL,"OK",IF(AS1058&gt;0,"Retuvo de más","Retuvo de menos")))))</f>
        <v/>
      </c>
      <c r="AU1058" s="19" t="n">
        <f aca="false">IF(AND(BASE_RET="Planilla (si existe)",AR1058&lt;&gt;""),AR1058,AP1058)</f>
        <v>0</v>
      </c>
      <c r="AV1058" s="19" t="n">
        <f aca="false">AU1058+N1058</f>
        <v>0</v>
      </c>
    </row>
    <row r="1059" customFormat="false" ht="15" hidden="false" customHeight="false" outlineLevel="0" collapsed="false">
      <c r="A1059" s="43" t="n">
        <v>88</v>
      </c>
      <c r="B1059" s="35" t="str">
        <f aca="false">IF(Trabajadores!$B$93="","",Trabajadores!$B$93)</f>
        <v/>
      </c>
      <c r="C1059" s="35" t="str">
        <f aca="false">IF($B1059="","",Trabajadores!$D$93)</f>
        <v/>
      </c>
      <c r="D1059" s="43" t="n">
        <v>10</v>
      </c>
      <c r="E1059" s="23" t="s">
        <v>307</v>
      </c>
      <c r="F1059" s="23" t="str">
        <f aca="false">IF($B1059="","",IF(OR(10&lt;Trabajadores!$M$93,10&gt;Trabajadores!$N$93),"No vinculado",IF(AND(10=Trabajadores!$N$93,Trabajadores!$O$93="Sí"),"Cese","Activo")))</f>
        <v/>
      </c>
      <c r="G1059" s="19" t="n">
        <f aca="false">IF($B1059="",0,SUMIFS(Ingresos!$X$6:$X$1505,ING_COD,$B1059,ING_CLASE,"ORD"))</f>
        <v>0</v>
      </c>
      <c r="H1059" s="19" t="n">
        <f aca="false">IF($B1059="",0,SUMIFS(Ingresos!$X$6:$X$1505,ING_COD,$B1059,ING_CLASE,"ORD",ING_COMP,"Sí"))</f>
        <v>0</v>
      </c>
      <c r="I1059" s="19" t="n">
        <f aca="false">IF($B1059="",0,SUMIFS(Ingresos!$X$6:$X$1505,ING_COD,$B1059,ING_CLASE,"GRA"))</f>
        <v>0</v>
      </c>
      <c r="J1059" s="19" t="n">
        <f aca="false">IF($B1059="",0,SUMIFS(Ingresos!$X$6:$X$1505,ING_COD,$B1059,ING_CLASE,"BON"))</f>
        <v>0</v>
      </c>
      <c r="K1059" s="19" t="n">
        <f aca="false">IF($B1059="",0,SUMIFS(Ingresos!$X$6:$X$1505,ING_COD,$B1059,ING_CLASE,"EXT"))</f>
        <v>0</v>
      </c>
      <c r="L1059" s="19" t="n">
        <f aca="false">IF($B1059="",0,SUMIFS(Ingresos!$X$6:$X$1505,ING_COD,$B1059,ING_CLASE,"OTO"))</f>
        <v>0</v>
      </c>
      <c r="M1059" s="19" t="n">
        <f aca="false">IF($B1059="",0,SUMIFS(Ingresos!$X$6:$X$1505,ING_COD,$B1059,ING_CLASE,"OTX"))</f>
        <v>0</v>
      </c>
      <c r="N1059" s="19" t="n">
        <f aca="false">IF($B1059="",0,SUMIFS(Ingresos!$X$6:$X$1505,ING_COD,$B1059,ING_CLASE,"RETO"))</f>
        <v>0</v>
      </c>
      <c r="O1059" s="19" t="n">
        <f aca="false">IF($B1059="",0,SUMIFS(Ingresos!$X$6:$X$1505,ING_COD,$B1059,ING_CLASE,"INA"))</f>
        <v>0</v>
      </c>
      <c r="P1059" s="19" t="n">
        <f aca="false">G1059+I1059+J1059+K1059+L1059+M1059</f>
        <v>0</v>
      </c>
      <c r="Q1059" s="44" t="n">
        <f aca="false">IF($F1059="Activo",3,IF($F1059="Cese",1,0))</f>
        <v>0</v>
      </c>
      <c r="R1059" s="19" t="n">
        <f aca="false">G1059*Q1059</f>
        <v>0</v>
      </c>
      <c r="S1059" s="19" t="n">
        <f aca="false">IF($F1059="Activo",SUMIFS(I1059:I1061,$D1059:$D1061,"&lt;="&amp;Trabajadores!$N$93)+IF(PROY_BON="Sí",SUMIFS(J1059:J1061,$D1059:$D1061,"&lt;="&amp;Trabajadores!$N$93),0),IF($F1059="Cese",I1059+IF(PROY_BON="Sí",J1059,0),0))</f>
        <v>0</v>
      </c>
      <c r="T1059" s="19" t="n">
        <f aca="false">IF(OR($F1059&lt;&gt;"Activo",Trabajadores!$I$93="No"),0,IF(I1061=0,H1059*(1+IF(PROY_BON="Sí",Trabajadores!$P$93,0))*Trabajadores!$S$93/6*(Trabajadores!$N$93&gt;=12),0))</f>
        <v>0</v>
      </c>
      <c r="U1059" s="19" t="n">
        <f aca="false">IF($F1059="Activo",IF(Trabajadores!$J$93="Sí",L1059*3,L1059),IF($F1059="Cese",L1059,0))</f>
        <v>0</v>
      </c>
      <c r="V1059" s="19" t="n">
        <f aca="false">IF(OR($F1059="Activo",$F1059="Cese"),M1059,0)</f>
        <v>0</v>
      </c>
      <c r="W1059" s="19" t="n">
        <f aca="false">IF(OR($F1059="Activo",$F1059="Cese"),SUM(P1050:P1058),0)</f>
        <v>0</v>
      </c>
      <c r="X1059" s="36" t="n">
        <f aca="false">IF(OR($F1059="Activo",$F1059="Cese"),R1059+S1059+T1059+U1059+V1059+W1059,0)</f>
        <v>0</v>
      </c>
      <c r="Y1059" s="19" t="n">
        <f aca="false">IF(OR($F1059="Activo",$F1059="Cese"),DED_FIJA,0)</f>
        <v>0</v>
      </c>
      <c r="Z1059" s="36" t="n">
        <f aca="false">MAX(0,X1059-Y1059)</f>
        <v>0</v>
      </c>
      <c r="AA1059" s="19" t="n">
        <f aca="false">IF(Z1059=0,0,MAX(0,MIN(Z1059,Parámetros!$G$19)-Parámetros!$F$19)*Parámetros!$E$19)</f>
        <v>0</v>
      </c>
      <c r="AB1059" s="19" t="n">
        <f aca="false">IF(Z1059=0,0,MAX(0,MIN(Z1059,Parámetros!$G$20)-Parámetros!$F$20)*Parámetros!$E$20)</f>
        <v>0</v>
      </c>
      <c r="AC1059" s="19" t="n">
        <f aca="false">IF(Z1059=0,0,MAX(0,MIN(Z1059,Parámetros!$G$21)-Parámetros!$F$21)*Parámetros!$E$21)</f>
        <v>0</v>
      </c>
      <c r="AD1059" s="19" t="n">
        <f aca="false">IF(Z1059=0,0,MAX(0,MIN(Z1059,Parámetros!$G$22)-Parámetros!$F$22)*Parámetros!$E$22)</f>
        <v>0</v>
      </c>
      <c r="AE1059" s="19" t="n">
        <f aca="false">IF(Z1059=0,0,MAX(0,MIN(Z1059,Parámetros!$G$23)-Parámetros!$F$23)*Parámetros!$E$23)</f>
        <v>0</v>
      </c>
      <c r="AF1059" s="36" t="n">
        <f aca="false">SUM(AA1059:AE1059)</f>
        <v>0</v>
      </c>
      <c r="AG1059" s="45" t="str">
        <f aca="false">IF(AM1059&lt;=0,"-",INDEX(TR_TASA,MATCH(AM1059,TR_DESDE,1)))</f>
        <v>-</v>
      </c>
      <c r="AH1059" s="44" t="n">
        <f aca="false">IF($F1059="Cese",1,IF($F1059="Activo",INDEX(DIV_N,10),0))</f>
        <v>0</v>
      </c>
      <c r="AI1059" s="44" t="n">
        <f aca="false">IF($F1059="Cese",9,IF($F1059="Activo",INDEX(DIV_HASTA,10),0))</f>
        <v>0</v>
      </c>
      <c r="AJ1059" s="19" t="n">
        <f aca="false">IF(OR($F1059="Activo",$F1059="Cese"),SUMIFS(AV1050:AV1058,D1050:D1058,"&lt;="&amp;AI1059),0)</f>
        <v>0</v>
      </c>
      <c r="AK1059" s="19" t="n">
        <f aca="false">IF(OR($F1059="Activo",$F1059="Cese"),MAX(0,(AF1059-AJ1059)/AH1059),0)</f>
        <v>0</v>
      </c>
      <c r="AL1059" s="19" t="n">
        <f aca="false">IF(OR($F1059="Activo",$F1059="Cese"),K1059+IF(PROY_BON="Sí",0,J1059),0)</f>
        <v>0</v>
      </c>
      <c r="AM1059" s="19" t="n">
        <f aca="false">IF(AL1059&gt;0,MAX(0,X1059+AL1059-Y1059),Z1059)</f>
        <v>0</v>
      </c>
      <c r="AN1059" s="19" t="n">
        <f aca="false">SUMPRODUCT((AM1059&gt;TR_DESDE)*(AM1059-TR_DESDE)*TR_INC)</f>
        <v>0</v>
      </c>
      <c r="AO1059" s="19" t="n">
        <f aca="false">IF(AL1059&gt;0,MAX(0,AN1059-IF($F1059="Cese",MAX(AF1059,AJ1059),AF1059)),0)</f>
        <v>0</v>
      </c>
      <c r="AP1059" s="46" t="n">
        <f aca="false">IF(OR($F1059="Activo",$F1059="Cese"),ROUND(AK1059+AO1059,2),0)</f>
        <v>0</v>
      </c>
      <c r="AQ1059" s="19" t="n">
        <f aca="false">IF($F1059="Cese",MAX(0,AJ1059-AN1059),0)</f>
        <v>0</v>
      </c>
      <c r="AR1059" s="19" t="str">
        <f aca="false">IF($B1059="","",IF(COUNTIFS(RP_COD,$B1059,'Retenciones Planilla'!$L$6:$L$105,"&lt;&gt;")=0,"",SUMIFS('Retenciones Planilla'!$L$6:$L$105,RP_COD,$B1059)))</f>
        <v/>
      </c>
      <c r="AS1059" s="19" t="str">
        <f aca="false">IF(AR1059="","",AR1059-AP1059)</f>
        <v/>
      </c>
      <c r="AT1059" s="23" t="str">
        <f aca="false">IF($B1059="","",IF(NOT(OR($F1059="Activo",$F1059="Cese")),IF(N(AR1059)=0,"—","Revisar: sin vínculo"),IF(AR1059="",IF(AP1059=0,"No corresponde","Sin dato planilla"),IF(ABS(AS1059)&lt;=TOL,"OK",IF(AS1059&gt;0,"Retuvo de más","Retuvo de menos")))))</f>
        <v/>
      </c>
      <c r="AU1059" s="19" t="n">
        <f aca="false">IF(AND(BASE_RET="Planilla (si existe)",AR1059&lt;&gt;""),AR1059,AP1059)</f>
        <v>0</v>
      </c>
      <c r="AV1059" s="19" t="n">
        <f aca="false">AU1059+N1059</f>
        <v>0</v>
      </c>
    </row>
    <row r="1060" customFormat="false" ht="15" hidden="false" customHeight="false" outlineLevel="0" collapsed="false">
      <c r="A1060" s="43" t="n">
        <v>88</v>
      </c>
      <c r="B1060" s="35" t="str">
        <f aca="false">IF(Trabajadores!$B$93="","",Trabajadores!$B$93)</f>
        <v/>
      </c>
      <c r="C1060" s="35" t="str">
        <f aca="false">IF($B1060="","",Trabajadores!$D$93)</f>
        <v/>
      </c>
      <c r="D1060" s="43" t="n">
        <v>11</v>
      </c>
      <c r="E1060" s="23" t="s">
        <v>308</v>
      </c>
      <c r="F1060" s="23" t="str">
        <f aca="false">IF($B1060="","",IF(OR(11&lt;Trabajadores!$M$93,11&gt;Trabajadores!$N$93),"No vinculado",IF(AND(11=Trabajadores!$N$93,Trabajadores!$O$93="Sí"),"Cese","Activo")))</f>
        <v/>
      </c>
      <c r="G1060" s="19" t="n">
        <f aca="false">IF($B1060="",0,SUMIFS(Ingresos!$Y$6:$Y$1505,ING_COD,$B1060,ING_CLASE,"ORD"))</f>
        <v>0</v>
      </c>
      <c r="H1060" s="19" t="n">
        <f aca="false">IF($B1060="",0,SUMIFS(Ingresos!$Y$6:$Y$1505,ING_COD,$B1060,ING_CLASE,"ORD",ING_COMP,"Sí"))</f>
        <v>0</v>
      </c>
      <c r="I1060" s="19" t="n">
        <f aca="false">IF($B1060="",0,SUMIFS(Ingresos!$Y$6:$Y$1505,ING_COD,$B1060,ING_CLASE,"GRA"))</f>
        <v>0</v>
      </c>
      <c r="J1060" s="19" t="n">
        <f aca="false">IF($B1060="",0,SUMIFS(Ingresos!$Y$6:$Y$1505,ING_COD,$B1060,ING_CLASE,"BON"))</f>
        <v>0</v>
      </c>
      <c r="K1060" s="19" t="n">
        <f aca="false">IF($B1060="",0,SUMIFS(Ingresos!$Y$6:$Y$1505,ING_COD,$B1060,ING_CLASE,"EXT"))</f>
        <v>0</v>
      </c>
      <c r="L1060" s="19" t="n">
        <f aca="false">IF($B1060="",0,SUMIFS(Ingresos!$Y$6:$Y$1505,ING_COD,$B1060,ING_CLASE,"OTO"))</f>
        <v>0</v>
      </c>
      <c r="M1060" s="19" t="n">
        <f aca="false">IF($B1060="",0,SUMIFS(Ingresos!$Y$6:$Y$1505,ING_COD,$B1060,ING_CLASE,"OTX"))</f>
        <v>0</v>
      </c>
      <c r="N1060" s="19" t="n">
        <f aca="false">IF($B1060="",0,SUMIFS(Ingresos!$Y$6:$Y$1505,ING_COD,$B1060,ING_CLASE,"RETO"))</f>
        <v>0</v>
      </c>
      <c r="O1060" s="19" t="n">
        <f aca="false">IF($B1060="",0,SUMIFS(Ingresos!$Y$6:$Y$1505,ING_COD,$B1060,ING_CLASE,"INA"))</f>
        <v>0</v>
      </c>
      <c r="P1060" s="19" t="n">
        <f aca="false">G1060+I1060+J1060+K1060+L1060+M1060</f>
        <v>0</v>
      </c>
      <c r="Q1060" s="44" t="n">
        <f aca="false">IF($F1060="Activo",2,IF($F1060="Cese",1,0))</f>
        <v>0</v>
      </c>
      <c r="R1060" s="19" t="n">
        <f aca="false">G1060*Q1060</f>
        <v>0</v>
      </c>
      <c r="S1060" s="19" t="n">
        <f aca="false">IF($F1060="Activo",SUMIFS(I1060:I1061,$D1060:$D1061,"&lt;="&amp;Trabajadores!$N$93)+IF(PROY_BON="Sí",SUMIFS(J1060:J1061,$D1060:$D1061,"&lt;="&amp;Trabajadores!$N$93),0),IF($F1060="Cese",I1060+IF(PROY_BON="Sí",J1060,0),0))</f>
        <v>0</v>
      </c>
      <c r="T1060" s="19" t="n">
        <f aca="false">IF(OR($F1060&lt;&gt;"Activo",Trabajadores!$I$93="No"),0,IF(I1061=0,H1060*(1+IF(PROY_BON="Sí",Trabajadores!$P$93,0))*Trabajadores!$S$93/6*(Trabajadores!$N$93&gt;=12),0))</f>
        <v>0</v>
      </c>
      <c r="U1060" s="19" t="n">
        <f aca="false">IF($F1060="Activo",IF(Trabajadores!$J$93="Sí",L1060*2,L1060),IF($F1060="Cese",L1060,0))</f>
        <v>0</v>
      </c>
      <c r="V1060" s="19" t="n">
        <f aca="false">IF(OR($F1060="Activo",$F1060="Cese"),M1060,0)</f>
        <v>0</v>
      </c>
      <c r="W1060" s="19" t="n">
        <f aca="false">IF(OR($F1060="Activo",$F1060="Cese"),SUM(P1050:P1059),0)</f>
        <v>0</v>
      </c>
      <c r="X1060" s="36" t="n">
        <f aca="false">IF(OR($F1060="Activo",$F1060="Cese"),R1060+S1060+T1060+U1060+V1060+W1060,0)</f>
        <v>0</v>
      </c>
      <c r="Y1060" s="19" t="n">
        <f aca="false">IF(OR($F1060="Activo",$F1060="Cese"),DED_FIJA,0)</f>
        <v>0</v>
      </c>
      <c r="Z1060" s="36" t="n">
        <f aca="false">MAX(0,X1060-Y1060)</f>
        <v>0</v>
      </c>
      <c r="AA1060" s="19" t="n">
        <f aca="false">IF(Z1060=0,0,MAX(0,MIN(Z1060,Parámetros!$G$19)-Parámetros!$F$19)*Parámetros!$E$19)</f>
        <v>0</v>
      </c>
      <c r="AB1060" s="19" t="n">
        <f aca="false">IF(Z1060=0,0,MAX(0,MIN(Z1060,Parámetros!$G$20)-Parámetros!$F$20)*Parámetros!$E$20)</f>
        <v>0</v>
      </c>
      <c r="AC1060" s="19" t="n">
        <f aca="false">IF(Z1060=0,0,MAX(0,MIN(Z1060,Parámetros!$G$21)-Parámetros!$F$21)*Parámetros!$E$21)</f>
        <v>0</v>
      </c>
      <c r="AD1060" s="19" t="n">
        <f aca="false">IF(Z1060=0,0,MAX(0,MIN(Z1060,Parámetros!$G$22)-Parámetros!$F$22)*Parámetros!$E$22)</f>
        <v>0</v>
      </c>
      <c r="AE1060" s="19" t="n">
        <f aca="false">IF(Z1060=0,0,MAX(0,MIN(Z1060,Parámetros!$G$23)-Parámetros!$F$23)*Parámetros!$E$23)</f>
        <v>0</v>
      </c>
      <c r="AF1060" s="36" t="n">
        <f aca="false">SUM(AA1060:AE1060)</f>
        <v>0</v>
      </c>
      <c r="AG1060" s="45" t="str">
        <f aca="false">IF(AM1060&lt;=0,"-",INDEX(TR_TASA,MATCH(AM1060,TR_DESDE,1)))</f>
        <v>-</v>
      </c>
      <c r="AH1060" s="44" t="n">
        <f aca="false">IF($F1060="Cese",1,IF($F1060="Activo",INDEX(DIV_N,11),0))</f>
        <v>0</v>
      </c>
      <c r="AI1060" s="44" t="n">
        <f aca="false">IF($F1060="Cese",10,IF($F1060="Activo",INDEX(DIV_HASTA,11),0))</f>
        <v>0</v>
      </c>
      <c r="AJ1060" s="19" t="n">
        <f aca="false">IF(OR($F1060="Activo",$F1060="Cese"),SUMIFS(AV1050:AV1059,D1050:D1059,"&lt;="&amp;AI1060),0)</f>
        <v>0</v>
      </c>
      <c r="AK1060" s="19" t="n">
        <f aca="false">IF(OR($F1060="Activo",$F1060="Cese"),MAX(0,(AF1060-AJ1060)/AH1060),0)</f>
        <v>0</v>
      </c>
      <c r="AL1060" s="19" t="n">
        <f aca="false">IF(OR($F1060="Activo",$F1060="Cese"),K1060+IF(PROY_BON="Sí",0,J1060),0)</f>
        <v>0</v>
      </c>
      <c r="AM1060" s="19" t="n">
        <f aca="false">IF(AL1060&gt;0,MAX(0,X1060+AL1060-Y1060),Z1060)</f>
        <v>0</v>
      </c>
      <c r="AN1060" s="19" t="n">
        <f aca="false">SUMPRODUCT((AM1060&gt;TR_DESDE)*(AM1060-TR_DESDE)*TR_INC)</f>
        <v>0</v>
      </c>
      <c r="AO1060" s="19" t="n">
        <f aca="false">IF(AL1060&gt;0,MAX(0,AN1060-IF($F1060="Cese",MAX(AF1060,AJ1060),AF1060)),0)</f>
        <v>0</v>
      </c>
      <c r="AP1060" s="46" t="n">
        <f aca="false">IF(OR($F1060="Activo",$F1060="Cese"),ROUND(AK1060+AO1060,2),0)</f>
        <v>0</v>
      </c>
      <c r="AQ1060" s="19" t="n">
        <f aca="false">IF($F1060="Cese",MAX(0,AJ1060-AN1060),0)</f>
        <v>0</v>
      </c>
      <c r="AR1060" s="19" t="str">
        <f aca="false">IF($B1060="","",IF(COUNTIFS(RP_COD,$B1060,'Retenciones Planilla'!$M$6:$M$105,"&lt;&gt;")=0,"",SUMIFS('Retenciones Planilla'!$M$6:$M$105,RP_COD,$B1060)))</f>
        <v/>
      </c>
      <c r="AS1060" s="19" t="str">
        <f aca="false">IF(AR1060="","",AR1060-AP1060)</f>
        <v/>
      </c>
      <c r="AT1060" s="23" t="str">
        <f aca="false">IF($B1060="","",IF(NOT(OR($F1060="Activo",$F1060="Cese")),IF(N(AR1060)=0,"—","Revisar: sin vínculo"),IF(AR1060="",IF(AP1060=0,"No corresponde","Sin dato planilla"),IF(ABS(AS1060)&lt;=TOL,"OK",IF(AS1060&gt;0,"Retuvo de más","Retuvo de menos")))))</f>
        <v/>
      </c>
      <c r="AU1060" s="19" t="n">
        <f aca="false">IF(AND(BASE_RET="Planilla (si existe)",AR1060&lt;&gt;""),AR1060,AP1060)</f>
        <v>0</v>
      </c>
      <c r="AV1060" s="19" t="n">
        <f aca="false">AU1060+N1060</f>
        <v>0</v>
      </c>
    </row>
    <row r="1061" customFormat="false" ht="15" hidden="false" customHeight="false" outlineLevel="0" collapsed="false">
      <c r="A1061" s="43" t="n">
        <v>88</v>
      </c>
      <c r="B1061" s="35" t="str">
        <f aca="false">IF(Trabajadores!$B$93="","",Trabajadores!$B$93)</f>
        <v/>
      </c>
      <c r="C1061" s="35" t="str">
        <f aca="false">IF($B1061="","",Trabajadores!$D$93)</f>
        <v/>
      </c>
      <c r="D1061" s="43" t="n">
        <v>12</v>
      </c>
      <c r="E1061" s="23" t="s">
        <v>309</v>
      </c>
      <c r="F1061" s="23" t="str">
        <f aca="false">IF($B1061="","",IF(OR(12&lt;Trabajadores!$M$93,12&gt;Trabajadores!$N$93),"No vinculado",IF(AND(12=Trabajadores!$N$93,Trabajadores!$O$93="Sí"),"Cese","Activo")))</f>
        <v/>
      </c>
      <c r="G1061" s="19" t="n">
        <f aca="false">IF($B1061="",0,SUMIFS(Ingresos!$Z$6:$Z$1505,ING_COD,$B1061,ING_CLASE,"ORD"))</f>
        <v>0</v>
      </c>
      <c r="H1061" s="19" t="n">
        <f aca="false">IF($B1061="",0,SUMIFS(Ingresos!$Z$6:$Z$1505,ING_COD,$B1061,ING_CLASE,"ORD",ING_COMP,"Sí"))</f>
        <v>0</v>
      </c>
      <c r="I1061" s="19" t="n">
        <f aca="false">IF($B1061="",0,SUMIFS(Ingresos!$Z$6:$Z$1505,ING_COD,$B1061,ING_CLASE,"GRA"))</f>
        <v>0</v>
      </c>
      <c r="J1061" s="19" t="n">
        <f aca="false">IF($B1061="",0,SUMIFS(Ingresos!$Z$6:$Z$1505,ING_COD,$B1061,ING_CLASE,"BON"))</f>
        <v>0</v>
      </c>
      <c r="K1061" s="19" t="n">
        <f aca="false">IF($B1061="",0,SUMIFS(Ingresos!$Z$6:$Z$1505,ING_COD,$B1061,ING_CLASE,"EXT"))</f>
        <v>0</v>
      </c>
      <c r="L1061" s="19" t="n">
        <f aca="false">IF($B1061="",0,SUMIFS(Ingresos!$Z$6:$Z$1505,ING_COD,$B1061,ING_CLASE,"OTO"))</f>
        <v>0</v>
      </c>
      <c r="M1061" s="19" t="n">
        <f aca="false">IF($B1061="",0,SUMIFS(Ingresos!$Z$6:$Z$1505,ING_COD,$B1061,ING_CLASE,"OTX"))</f>
        <v>0</v>
      </c>
      <c r="N1061" s="19" t="n">
        <f aca="false">IF($B1061="",0,SUMIFS(Ingresos!$Z$6:$Z$1505,ING_COD,$B1061,ING_CLASE,"RETO"))</f>
        <v>0</v>
      </c>
      <c r="O1061" s="19" t="n">
        <f aca="false">IF($B1061="",0,SUMIFS(Ingresos!$Z$6:$Z$1505,ING_COD,$B1061,ING_CLASE,"INA"))</f>
        <v>0</v>
      </c>
      <c r="P1061" s="19" t="n">
        <f aca="false">G1061+I1061+J1061+K1061+L1061+M1061</f>
        <v>0</v>
      </c>
      <c r="Q1061" s="44" t="n">
        <f aca="false">IF($F1061="Activo",1,IF($F1061="Cese",1,0))</f>
        <v>0</v>
      </c>
      <c r="R1061" s="19" t="n">
        <f aca="false">G1061*Q1061</f>
        <v>0</v>
      </c>
      <c r="S1061" s="19" t="n">
        <f aca="false">IF($F1061="Activo",SUMIFS(I1061:I1061,$D1061:$D1061,"&lt;="&amp;Trabajadores!$N$93)+IF(PROY_BON="Sí",SUMIFS(J1061:J1061,$D1061:$D1061,"&lt;="&amp;Trabajadores!$N$93),0),IF($F1061="Cese",I1061+IF(PROY_BON="Sí",J1061,0),0))</f>
        <v>0</v>
      </c>
      <c r="T1061" s="19" t="n">
        <f aca="false">0</f>
        <v>0</v>
      </c>
      <c r="U1061" s="19" t="n">
        <f aca="false">IF($F1061="Activo",IF(Trabajadores!$J$93="Sí",L1061*1,L1061),IF($F1061="Cese",L1061,0))</f>
        <v>0</v>
      </c>
      <c r="V1061" s="19" t="n">
        <f aca="false">IF(OR($F1061="Activo",$F1061="Cese"),M1061,0)</f>
        <v>0</v>
      </c>
      <c r="W1061" s="19" t="n">
        <f aca="false">IF(OR($F1061="Activo",$F1061="Cese"),SUM(P1050:P1060),0)</f>
        <v>0</v>
      </c>
      <c r="X1061" s="36" t="n">
        <f aca="false">IF(OR($F1061="Activo",$F1061="Cese"),R1061+S1061+T1061+U1061+V1061+W1061,0)</f>
        <v>0</v>
      </c>
      <c r="Y1061" s="19" t="n">
        <f aca="false">IF(OR($F1061="Activo",$F1061="Cese"),DED_FIJA,0)</f>
        <v>0</v>
      </c>
      <c r="Z1061" s="36" t="n">
        <f aca="false">MAX(0,X1061-Y1061)</f>
        <v>0</v>
      </c>
      <c r="AA1061" s="19" t="n">
        <f aca="false">IF(Z1061=0,0,MAX(0,MIN(Z1061,Parámetros!$G$19)-Parámetros!$F$19)*Parámetros!$E$19)</f>
        <v>0</v>
      </c>
      <c r="AB1061" s="19" t="n">
        <f aca="false">IF(Z1061=0,0,MAX(0,MIN(Z1061,Parámetros!$G$20)-Parámetros!$F$20)*Parámetros!$E$20)</f>
        <v>0</v>
      </c>
      <c r="AC1061" s="19" t="n">
        <f aca="false">IF(Z1061=0,0,MAX(0,MIN(Z1061,Parámetros!$G$21)-Parámetros!$F$21)*Parámetros!$E$21)</f>
        <v>0</v>
      </c>
      <c r="AD1061" s="19" t="n">
        <f aca="false">IF(Z1061=0,0,MAX(0,MIN(Z1061,Parámetros!$G$22)-Parámetros!$F$22)*Parámetros!$E$22)</f>
        <v>0</v>
      </c>
      <c r="AE1061" s="19" t="n">
        <f aca="false">IF(Z1061=0,0,MAX(0,MIN(Z1061,Parámetros!$G$23)-Parámetros!$F$23)*Parámetros!$E$23)</f>
        <v>0</v>
      </c>
      <c r="AF1061" s="36" t="n">
        <f aca="false">SUM(AA1061:AE1061)</f>
        <v>0</v>
      </c>
      <c r="AG1061" s="45" t="str">
        <f aca="false">IF(AM1061&lt;=0,"-",INDEX(TR_TASA,MATCH(AM1061,TR_DESDE,1)))</f>
        <v>-</v>
      </c>
      <c r="AH1061" s="44" t="n">
        <f aca="false">IF($F1061="Cese",1,IF($F1061="Activo",INDEX(DIV_N,12),0))</f>
        <v>0</v>
      </c>
      <c r="AI1061" s="44" t="n">
        <f aca="false">IF($F1061="Cese",11,IF($F1061="Activo",INDEX(DIV_HASTA,12),0))</f>
        <v>0</v>
      </c>
      <c r="AJ1061" s="19" t="n">
        <f aca="false">IF(OR($F1061="Activo",$F1061="Cese"),SUMIFS(AV1050:AV1060,D1050:D1060,"&lt;="&amp;AI1061),0)</f>
        <v>0</v>
      </c>
      <c r="AK1061" s="19" t="n">
        <f aca="false">IF(OR($F1061="Activo",$F1061="Cese"),MAX(0,(AF1061-AJ1061)/AH1061),0)</f>
        <v>0</v>
      </c>
      <c r="AL1061" s="19" t="n">
        <f aca="false">IF(OR($F1061="Activo",$F1061="Cese"),K1061+IF(PROY_BON="Sí",0,J1061),0)</f>
        <v>0</v>
      </c>
      <c r="AM1061" s="19" t="n">
        <f aca="false">IF(AL1061&gt;0,MAX(0,X1061+AL1061-Y1061),Z1061)</f>
        <v>0</v>
      </c>
      <c r="AN1061" s="19" t="n">
        <f aca="false">SUMPRODUCT((AM1061&gt;TR_DESDE)*(AM1061-TR_DESDE)*TR_INC)</f>
        <v>0</v>
      </c>
      <c r="AO1061" s="19" t="n">
        <f aca="false">IF(AL1061&gt;0,MAX(0,AN1061-IF(TRUE(),MAX(AF1061,AJ1061),AF1061)),0)</f>
        <v>0</v>
      </c>
      <c r="AP1061" s="46" t="n">
        <f aca="false">IF(OR($F1061="Activo",$F1061="Cese"),ROUND(AK1061+AO1061,2),0)</f>
        <v>0</v>
      </c>
      <c r="AQ1061" s="19" t="n">
        <f aca="false">IF(OR($F1061="Activo",$F1061="Cese"),MAX(0,AJ1061-AN1061),0)</f>
        <v>0</v>
      </c>
      <c r="AR1061" s="19" t="str">
        <f aca="false">IF($B1061="","",IF(COUNTIFS(RP_COD,$B1061,'Retenciones Planilla'!$N$6:$N$105,"&lt;&gt;")=0,"",SUMIFS('Retenciones Planilla'!$N$6:$N$105,RP_COD,$B1061)))</f>
        <v/>
      </c>
      <c r="AS1061" s="19" t="str">
        <f aca="false">IF(AR1061="","",AR1061-AP1061)</f>
        <v/>
      </c>
      <c r="AT1061" s="23" t="str">
        <f aca="false">IF($B1061="","",IF(NOT(OR($F1061="Activo",$F1061="Cese")),IF(N(AR1061)=0,"—","Revisar: sin vínculo"),IF(AR1061="",IF(AP1061=0,"No corresponde","Sin dato planilla"),IF(ABS(AS1061)&lt;=TOL,"OK",IF(AS1061&gt;0,"Retuvo de más","Retuvo de menos")))))</f>
        <v/>
      </c>
      <c r="AU1061" s="19" t="n">
        <f aca="false">IF(AND(BASE_RET="Planilla (si existe)",AR1061&lt;&gt;""),AR1061,AP1061)</f>
        <v>0</v>
      </c>
      <c r="AV1061" s="19" t="n">
        <f aca="false">AU1061+N1061</f>
        <v>0</v>
      </c>
    </row>
    <row r="1062" customFormat="false" ht="15" hidden="false" customHeight="false" outlineLevel="0" collapsed="false">
      <c r="A1062" s="43" t="n">
        <v>89</v>
      </c>
      <c r="B1062" s="35" t="str">
        <f aca="false">IF(Trabajadores!$B$94="","",Trabajadores!$B$94)</f>
        <v/>
      </c>
      <c r="C1062" s="35" t="str">
        <f aca="false">IF($B1062="","",Trabajadores!$D$94)</f>
        <v/>
      </c>
      <c r="D1062" s="43" t="n">
        <v>1</v>
      </c>
      <c r="E1062" s="23" t="s">
        <v>298</v>
      </c>
      <c r="F1062" s="23" t="str">
        <f aca="false">IF($B1062="","",IF(OR(1&lt;Trabajadores!$M$94,1&gt;Trabajadores!$N$94),"No vinculado",IF(AND(1=Trabajadores!$N$94,Trabajadores!$O$94="Sí"),"Cese","Activo")))</f>
        <v/>
      </c>
      <c r="G1062" s="19" t="n">
        <f aca="false">IF($B1062="",0,SUMIFS(Ingresos!$O$6:$O$1505,ING_COD,$B1062,ING_CLASE,"ORD"))</f>
        <v>0</v>
      </c>
      <c r="H1062" s="19" t="n">
        <f aca="false">IF($B1062="",0,SUMIFS(Ingresos!$O$6:$O$1505,ING_COD,$B1062,ING_CLASE,"ORD",ING_COMP,"Sí"))</f>
        <v>0</v>
      </c>
      <c r="I1062" s="19" t="n">
        <f aca="false">IF($B1062="",0,SUMIFS(Ingresos!$O$6:$O$1505,ING_COD,$B1062,ING_CLASE,"GRA"))</f>
        <v>0</v>
      </c>
      <c r="J1062" s="19" t="n">
        <f aca="false">IF($B1062="",0,SUMIFS(Ingresos!$O$6:$O$1505,ING_COD,$B1062,ING_CLASE,"BON"))</f>
        <v>0</v>
      </c>
      <c r="K1062" s="19" t="n">
        <f aca="false">IF($B1062="",0,SUMIFS(Ingresos!$O$6:$O$1505,ING_COD,$B1062,ING_CLASE,"EXT"))</f>
        <v>0</v>
      </c>
      <c r="L1062" s="19" t="n">
        <f aca="false">IF($B1062="",0,SUMIFS(Ingresos!$O$6:$O$1505,ING_COD,$B1062,ING_CLASE,"OTO"))</f>
        <v>0</v>
      </c>
      <c r="M1062" s="19" t="n">
        <f aca="false">IF($B1062="",0,SUMIFS(Ingresos!$O$6:$O$1505,ING_COD,$B1062,ING_CLASE,"OTX"))</f>
        <v>0</v>
      </c>
      <c r="N1062" s="19" t="n">
        <f aca="false">IF($B1062="",0,SUMIFS(Ingresos!$O$6:$O$1505,ING_COD,$B1062,ING_CLASE,"RETO"))</f>
        <v>0</v>
      </c>
      <c r="O1062" s="19" t="n">
        <f aca="false">IF($B1062="",0,SUMIFS(Ingresos!$O$6:$O$1505,ING_COD,$B1062,ING_CLASE,"INA"))</f>
        <v>0</v>
      </c>
      <c r="P1062" s="19" t="n">
        <f aca="false">G1062+I1062+J1062+K1062+L1062+M1062</f>
        <v>0</v>
      </c>
      <c r="Q1062" s="44" t="n">
        <f aca="false">IF($F1062="Activo",12,IF($F1062="Cese",1,0))</f>
        <v>0</v>
      </c>
      <c r="R1062" s="19" t="n">
        <f aca="false">G1062*Q1062</f>
        <v>0</v>
      </c>
      <c r="S1062" s="19" t="n">
        <f aca="false">IF($F1062="Activo",SUMIFS(I1062:I1073,$D1062:$D1073,"&lt;="&amp;Trabajadores!$N$94)+IF(PROY_BON="Sí",SUMIFS(J1062:J1073,$D1062:$D1073,"&lt;="&amp;Trabajadores!$N$94),0),IF($F1062="Cese",I1062+IF(PROY_BON="Sí",J1062,0),0))</f>
        <v>0</v>
      </c>
      <c r="T1062" s="19" t="n">
        <f aca="false">IF(OR($F1062&lt;&gt;"Activo",Trabajadores!$I$94="No"),0,IF(I1068=0,H1062*(1+IF(PROY_BON="Sí",Trabajadores!$P$94,0))*Trabajadores!$R$94/6*(Trabajadores!$N$94&gt;=7),0)+IF(I1073=0,H1062*(1+IF(PROY_BON="Sí",Trabajadores!$P$94,0))*Trabajadores!$S$94/6*(Trabajadores!$N$94&gt;=12),0))</f>
        <v>0</v>
      </c>
      <c r="U1062" s="19" t="n">
        <f aca="false">IF($F1062="Activo",IF(Trabajadores!$J$94="Sí",L1062*12,L1062),IF($F1062="Cese",L1062,0))</f>
        <v>0</v>
      </c>
      <c r="V1062" s="19" t="n">
        <f aca="false">IF(OR($F1062="Activo",$F1062="Cese"),M1062,0)</f>
        <v>0</v>
      </c>
      <c r="W1062" s="19" t="n">
        <f aca="false">0</f>
        <v>0</v>
      </c>
      <c r="X1062" s="36" t="n">
        <f aca="false">IF(OR($F1062="Activo",$F1062="Cese"),R1062+S1062+T1062+U1062+V1062+W1062,0)</f>
        <v>0</v>
      </c>
      <c r="Y1062" s="19" t="n">
        <f aca="false">IF(OR($F1062="Activo",$F1062="Cese"),DED_FIJA,0)</f>
        <v>0</v>
      </c>
      <c r="Z1062" s="36" t="n">
        <f aca="false">MAX(0,X1062-Y1062)</f>
        <v>0</v>
      </c>
      <c r="AA1062" s="19" t="n">
        <f aca="false">IF(Z1062=0,0,MAX(0,MIN(Z1062,Parámetros!$G$19)-Parámetros!$F$19)*Parámetros!$E$19)</f>
        <v>0</v>
      </c>
      <c r="AB1062" s="19" t="n">
        <f aca="false">IF(Z1062=0,0,MAX(0,MIN(Z1062,Parámetros!$G$20)-Parámetros!$F$20)*Parámetros!$E$20)</f>
        <v>0</v>
      </c>
      <c r="AC1062" s="19" t="n">
        <f aca="false">IF(Z1062=0,0,MAX(0,MIN(Z1062,Parámetros!$G$21)-Parámetros!$F$21)*Parámetros!$E$21)</f>
        <v>0</v>
      </c>
      <c r="AD1062" s="19" t="n">
        <f aca="false">IF(Z1062=0,0,MAX(0,MIN(Z1062,Parámetros!$G$22)-Parámetros!$F$22)*Parámetros!$E$22)</f>
        <v>0</v>
      </c>
      <c r="AE1062" s="19" t="n">
        <f aca="false">IF(Z1062=0,0,MAX(0,MIN(Z1062,Parámetros!$G$23)-Parámetros!$F$23)*Parámetros!$E$23)</f>
        <v>0</v>
      </c>
      <c r="AF1062" s="36" t="n">
        <f aca="false">SUM(AA1062:AE1062)</f>
        <v>0</v>
      </c>
      <c r="AG1062" s="45" t="str">
        <f aca="false">IF(AM1062&lt;=0,"-",INDEX(TR_TASA,MATCH(AM1062,TR_DESDE,1)))</f>
        <v>-</v>
      </c>
      <c r="AH1062" s="44" t="n">
        <f aca="false">IF($F1062="Cese",1,IF($F1062="Activo",INDEX(DIV_N,1),0))</f>
        <v>0</v>
      </c>
      <c r="AI1062" s="44" t="n">
        <f aca="false">IF($F1062="Cese",0,IF($F1062="Activo",INDEX(DIV_HASTA,1),0))</f>
        <v>0</v>
      </c>
      <c r="AJ1062" s="19" t="n">
        <f aca="false">0</f>
        <v>0</v>
      </c>
      <c r="AK1062" s="19" t="n">
        <f aca="false">IF(OR($F1062="Activo",$F1062="Cese"),MAX(0,(AF1062-AJ1062)/AH1062),0)</f>
        <v>0</v>
      </c>
      <c r="AL1062" s="19" t="n">
        <f aca="false">IF(OR($F1062="Activo",$F1062="Cese"),K1062+IF(PROY_BON="Sí",0,J1062),0)</f>
        <v>0</v>
      </c>
      <c r="AM1062" s="19" t="n">
        <f aca="false">IF(AL1062&gt;0,MAX(0,X1062+AL1062-Y1062),Z1062)</f>
        <v>0</v>
      </c>
      <c r="AN1062" s="19" t="n">
        <f aca="false">SUMPRODUCT((AM1062&gt;TR_DESDE)*(AM1062-TR_DESDE)*TR_INC)</f>
        <v>0</v>
      </c>
      <c r="AO1062" s="19" t="n">
        <f aca="false">IF(AL1062&gt;0,MAX(0,AN1062-IF($F1062="Cese",MAX(AF1062,AJ1062),AF1062)),0)</f>
        <v>0</v>
      </c>
      <c r="AP1062" s="46" t="n">
        <f aca="false">IF(OR($F1062="Activo",$F1062="Cese"),ROUND(AK1062+AO1062,2),0)</f>
        <v>0</v>
      </c>
      <c r="AQ1062" s="19" t="n">
        <f aca="false">IF($F1062="Cese",MAX(0,AJ1062-AN1062),0)</f>
        <v>0</v>
      </c>
      <c r="AR1062" s="19" t="str">
        <f aca="false">IF($B1062="","",IF(COUNTIFS(RP_COD,$B1062,'Retenciones Planilla'!$C$6:$C$105,"&lt;&gt;")=0,"",SUMIFS('Retenciones Planilla'!$C$6:$C$105,RP_COD,$B1062)))</f>
        <v/>
      </c>
      <c r="AS1062" s="19" t="str">
        <f aca="false">IF(AR1062="","",AR1062-AP1062)</f>
        <v/>
      </c>
      <c r="AT1062" s="23" t="str">
        <f aca="false">IF($B1062="","",IF(NOT(OR($F1062="Activo",$F1062="Cese")),IF(N(AR1062)=0,"—","Revisar: sin vínculo"),IF(AR1062="",IF(AP1062=0,"No corresponde","Sin dato planilla"),IF(ABS(AS1062)&lt;=TOL,"OK",IF(AS1062&gt;0,"Retuvo de más","Retuvo de menos")))))</f>
        <v/>
      </c>
      <c r="AU1062" s="19" t="n">
        <f aca="false">IF(AND(BASE_RET="Planilla (si existe)",AR1062&lt;&gt;""),AR1062,AP1062)</f>
        <v>0</v>
      </c>
      <c r="AV1062" s="19" t="n">
        <f aca="false">AU1062+N1062</f>
        <v>0</v>
      </c>
    </row>
    <row r="1063" customFormat="false" ht="15" hidden="false" customHeight="false" outlineLevel="0" collapsed="false">
      <c r="A1063" s="43" t="n">
        <v>89</v>
      </c>
      <c r="B1063" s="35" t="str">
        <f aca="false">IF(Trabajadores!$B$94="","",Trabajadores!$B$94)</f>
        <v/>
      </c>
      <c r="C1063" s="35" t="str">
        <f aca="false">IF($B1063="","",Trabajadores!$D$94)</f>
        <v/>
      </c>
      <c r="D1063" s="43" t="n">
        <v>2</v>
      </c>
      <c r="E1063" s="23" t="s">
        <v>299</v>
      </c>
      <c r="F1063" s="23" t="str">
        <f aca="false">IF($B1063="","",IF(OR(2&lt;Trabajadores!$M$94,2&gt;Trabajadores!$N$94),"No vinculado",IF(AND(2=Trabajadores!$N$94,Trabajadores!$O$94="Sí"),"Cese","Activo")))</f>
        <v/>
      </c>
      <c r="G1063" s="19" t="n">
        <f aca="false">IF($B1063="",0,SUMIFS(Ingresos!$P$6:$P$1505,ING_COD,$B1063,ING_CLASE,"ORD"))</f>
        <v>0</v>
      </c>
      <c r="H1063" s="19" t="n">
        <f aca="false">IF($B1063="",0,SUMIFS(Ingresos!$P$6:$P$1505,ING_COD,$B1063,ING_CLASE,"ORD",ING_COMP,"Sí"))</f>
        <v>0</v>
      </c>
      <c r="I1063" s="19" t="n">
        <f aca="false">IF($B1063="",0,SUMIFS(Ingresos!$P$6:$P$1505,ING_COD,$B1063,ING_CLASE,"GRA"))</f>
        <v>0</v>
      </c>
      <c r="J1063" s="19" t="n">
        <f aca="false">IF($B1063="",0,SUMIFS(Ingresos!$P$6:$P$1505,ING_COD,$B1063,ING_CLASE,"BON"))</f>
        <v>0</v>
      </c>
      <c r="K1063" s="19" t="n">
        <f aca="false">IF($B1063="",0,SUMIFS(Ingresos!$P$6:$P$1505,ING_COD,$B1063,ING_CLASE,"EXT"))</f>
        <v>0</v>
      </c>
      <c r="L1063" s="19" t="n">
        <f aca="false">IF($B1063="",0,SUMIFS(Ingresos!$P$6:$P$1505,ING_COD,$B1063,ING_CLASE,"OTO"))</f>
        <v>0</v>
      </c>
      <c r="M1063" s="19" t="n">
        <f aca="false">IF($B1063="",0,SUMIFS(Ingresos!$P$6:$P$1505,ING_COD,$B1063,ING_CLASE,"OTX"))</f>
        <v>0</v>
      </c>
      <c r="N1063" s="19" t="n">
        <f aca="false">IF($B1063="",0,SUMIFS(Ingresos!$P$6:$P$1505,ING_COD,$B1063,ING_CLASE,"RETO"))</f>
        <v>0</v>
      </c>
      <c r="O1063" s="19" t="n">
        <f aca="false">IF($B1063="",0,SUMIFS(Ingresos!$P$6:$P$1505,ING_COD,$B1063,ING_CLASE,"INA"))</f>
        <v>0</v>
      </c>
      <c r="P1063" s="19" t="n">
        <f aca="false">G1063+I1063+J1063+K1063+L1063+M1063</f>
        <v>0</v>
      </c>
      <c r="Q1063" s="44" t="n">
        <f aca="false">IF($F1063="Activo",11,IF($F1063="Cese",1,0))</f>
        <v>0</v>
      </c>
      <c r="R1063" s="19" t="n">
        <f aca="false">G1063*Q1063</f>
        <v>0</v>
      </c>
      <c r="S1063" s="19" t="n">
        <f aca="false">IF($F1063="Activo",SUMIFS(I1063:I1073,$D1063:$D1073,"&lt;="&amp;Trabajadores!$N$94)+IF(PROY_BON="Sí",SUMIFS(J1063:J1073,$D1063:$D1073,"&lt;="&amp;Trabajadores!$N$94),0),IF($F1063="Cese",I1063+IF(PROY_BON="Sí",J1063,0),0))</f>
        <v>0</v>
      </c>
      <c r="T1063" s="19" t="n">
        <f aca="false">IF(OR($F1063&lt;&gt;"Activo",Trabajadores!$I$94="No"),0,IF(I1068=0,H1063*(1+IF(PROY_BON="Sí",Trabajadores!$P$94,0))*Trabajadores!$R$94/6*(Trabajadores!$N$94&gt;=7),0)+IF(I1073=0,H1063*(1+IF(PROY_BON="Sí",Trabajadores!$P$94,0))*Trabajadores!$S$94/6*(Trabajadores!$N$94&gt;=12),0))</f>
        <v>0</v>
      </c>
      <c r="U1063" s="19" t="n">
        <f aca="false">IF($F1063="Activo",IF(Trabajadores!$J$94="Sí",L1063*11,L1063),IF($F1063="Cese",L1063,0))</f>
        <v>0</v>
      </c>
      <c r="V1063" s="19" t="n">
        <f aca="false">IF(OR($F1063="Activo",$F1063="Cese"),M1063,0)</f>
        <v>0</v>
      </c>
      <c r="W1063" s="19" t="n">
        <f aca="false">IF(OR($F1063="Activo",$F1063="Cese"),SUM(P1062:P1062),0)</f>
        <v>0</v>
      </c>
      <c r="X1063" s="36" t="n">
        <f aca="false">IF(OR($F1063="Activo",$F1063="Cese"),R1063+S1063+T1063+U1063+V1063+W1063,0)</f>
        <v>0</v>
      </c>
      <c r="Y1063" s="19" t="n">
        <f aca="false">IF(OR($F1063="Activo",$F1063="Cese"),DED_FIJA,0)</f>
        <v>0</v>
      </c>
      <c r="Z1063" s="36" t="n">
        <f aca="false">MAX(0,X1063-Y1063)</f>
        <v>0</v>
      </c>
      <c r="AA1063" s="19" t="n">
        <f aca="false">IF(Z1063=0,0,MAX(0,MIN(Z1063,Parámetros!$G$19)-Parámetros!$F$19)*Parámetros!$E$19)</f>
        <v>0</v>
      </c>
      <c r="AB1063" s="19" t="n">
        <f aca="false">IF(Z1063=0,0,MAX(0,MIN(Z1063,Parámetros!$G$20)-Parámetros!$F$20)*Parámetros!$E$20)</f>
        <v>0</v>
      </c>
      <c r="AC1063" s="19" t="n">
        <f aca="false">IF(Z1063=0,0,MAX(0,MIN(Z1063,Parámetros!$G$21)-Parámetros!$F$21)*Parámetros!$E$21)</f>
        <v>0</v>
      </c>
      <c r="AD1063" s="19" t="n">
        <f aca="false">IF(Z1063=0,0,MAX(0,MIN(Z1063,Parámetros!$G$22)-Parámetros!$F$22)*Parámetros!$E$22)</f>
        <v>0</v>
      </c>
      <c r="AE1063" s="19" t="n">
        <f aca="false">IF(Z1063=0,0,MAX(0,MIN(Z1063,Parámetros!$G$23)-Parámetros!$F$23)*Parámetros!$E$23)</f>
        <v>0</v>
      </c>
      <c r="AF1063" s="36" t="n">
        <f aca="false">SUM(AA1063:AE1063)</f>
        <v>0</v>
      </c>
      <c r="AG1063" s="45" t="str">
        <f aca="false">IF(AM1063&lt;=0,"-",INDEX(TR_TASA,MATCH(AM1063,TR_DESDE,1)))</f>
        <v>-</v>
      </c>
      <c r="AH1063" s="44" t="n">
        <f aca="false">IF($F1063="Cese",1,IF($F1063="Activo",INDEX(DIV_N,2),0))</f>
        <v>0</v>
      </c>
      <c r="AI1063" s="44" t="n">
        <f aca="false">IF($F1063="Cese",1,IF($F1063="Activo",INDEX(DIV_HASTA,2),0))</f>
        <v>0</v>
      </c>
      <c r="AJ1063" s="19" t="n">
        <f aca="false">IF(OR($F1063="Activo",$F1063="Cese"),SUMIFS(AV1062:AV1062,D1062:D1062,"&lt;="&amp;AI1063),0)</f>
        <v>0</v>
      </c>
      <c r="AK1063" s="19" t="n">
        <f aca="false">IF(OR($F1063="Activo",$F1063="Cese"),MAX(0,(AF1063-AJ1063)/AH1063),0)</f>
        <v>0</v>
      </c>
      <c r="AL1063" s="19" t="n">
        <f aca="false">IF(OR($F1063="Activo",$F1063="Cese"),K1063+IF(PROY_BON="Sí",0,J1063),0)</f>
        <v>0</v>
      </c>
      <c r="AM1063" s="19" t="n">
        <f aca="false">IF(AL1063&gt;0,MAX(0,X1063+AL1063-Y1063),Z1063)</f>
        <v>0</v>
      </c>
      <c r="AN1063" s="19" t="n">
        <f aca="false">SUMPRODUCT((AM1063&gt;TR_DESDE)*(AM1063-TR_DESDE)*TR_INC)</f>
        <v>0</v>
      </c>
      <c r="AO1063" s="19" t="n">
        <f aca="false">IF(AL1063&gt;0,MAX(0,AN1063-IF($F1063="Cese",MAX(AF1063,AJ1063),AF1063)),0)</f>
        <v>0</v>
      </c>
      <c r="AP1063" s="46" t="n">
        <f aca="false">IF(OR($F1063="Activo",$F1063="Cese"),ROUND(AK1063+AO1063,2),0)</f>
        <v>0</v>
      </c>
      <c r="AQ1063" s="19" t="n">
        <f aca="false">IF($F1063="Cese",MAX(0,AJ1063-AN1063),0)</f>
        <v>0</v>
      </c>
      <c r="AR1063" s="19" t="str">
        <f aca="false">IF($B1063="","",IF(COUNTIFS(RP_COD,$B1063,'Retenciones Planilla'!$D$6:$D$105,"&lt;&gt;")=0,"",SUMIFS('Retenciones Planilla'!$D$6:$D$105,RP_COD,$B1063)))</f>
        <v/>
      </c>
      <c r="AS1063" s="19" t="str">
        <f aca="false">IF(AR1063="","",AR1063-AP1063)</f>
        <v/>
      </c>
      <c r="AT1063" s="23" t="str">
        <f aca="false">IF($B1063="","",IF(NOT(OR($F1063="Activo",$F1063="Cese")),IF(N(AR1063)=0,"—","Revisar: sin vínculo"),IF(AR1063="",IF(AP1063=0,"No corresponde","Sin dato planilla"),IF(ABS(AS1063)&lt;=TOL,"OK",IF(AS1063&gt;0,"Retuvo de más","Retuvo de menos")))))</f>
        <v/>
      </c>
      <c r="AU1063" s="19" t="n">
        <f aca="false">IF(AND(BASE_RET="Planilla (si existe)",AR1063&lt;&gt;""),AR1063,AP1063)</f>
        <v>0</v>
      </c>
      <c r="AV1063" s="19" t="n">
        <f aca="false">AU1063+N1063</f>
        <v>0</v>
      </c>
    </row>
    <row r="1064" customFormat="false" ht="15" hidden="false" customHeight="false" outlineLevel="0" collapsed="false">
      <c r="A1064" s="43" t="n">
        <v>89</v>
      </c>
      <c r="B1064" s="35" t="str">
        <f aca="false">IF(Trabajadores!$B$94="","",Trabajadores!$B$94)</f>
        <v/>
      </c>
      <c r="C1064" s="35" t="str">
        <f aca="false">IF($B1064="","",Trabajadores!$D$94)</f>
        <v/>
      </c>
      <c r="D1064" s="43" t="n">
        <v>3</v>
      </c>
      <c r="E1064" s="23" t="s">
        <v>300</v>
      </c>
      <c r="F1064" s="23" t="str">
        <f aca="false">IF($B1064="","",IF(OR(3&lt;Trabajadores!$M$94,3&gt;Trabajadores!$N$94),"No vinculado",IF(AND(3=Trabajadores!$N$94,Trabajadores!$O$94="Sí"),"Cese","Activo")))</f>
        <v/>
      </c>
      <c r="G1064" s="19" t="n">
        <f aca="false">IF($B1064="",0,SUMIFS(Ingresos!$Q$6:$Q$1505,ING_COD,$B1064,ING_CLASE,"ORD"))</f>
        <v>0</v>
      </c>
      <c r="H1064" s="19" t="n">
        <f aca="false">IF($B1064="",0,SUMIFS(Ingresos!$Q$6:$Q$1505,ING_COD,$B1064,ING_CLASE,"ORD",ING_COMP,"Sí"))</f>
        <v>0</v>
      </c>
      <c r="I1064" s="19" t="n">
        <f aca="false">IF($B1064="",0,SUMIFS(Ingresos!$Q$6:$Q$1505,ING_COD,$B1064,ING_CLASE,"GRA"))</f>
        <v>0</v>
      </c>
      <c r="J1064" s="19" t="n">
        <f aca="false">IF($B1064="",0,SUMIFS(Ingresos!$Q$6:$Q$1505,ING_COD,$B1064,ING_CLASE,"BON"))</f>
        <v>0</v>
      </c>
      <c r="K1064" s="19" t="n">
        <f aca="false">IF($B1064="",0,SUMIFS(Ingresos!$Q$6:$Q$1505,ING_COD,$B1064,ING_CLASE,"EXT"))</f>
        <v>0</v>
      </c>
      <c r="L1064" s="19" t="n">
        <f aca="false">IF($B1064="",0,SUMIFS(Ingresos!$Q$6:$Q$1505,ING_COD,$B1064,ING_CLASE,"OTO"))</f>
        <v>0</v>
      </c>
      <c r="M1064" s="19" t="n">
        <f aca="false">IF($B1064="",0,SUMIFS(Ingresos!$Q$6:$Q$1505,ING_COD,$B1064,ING_CLASE,"OTX"))</f>
        <v>0</v>
      </c>
      <c r="N1064" s="19" t="n">
        <f aca="false">IF($B1064="",0,SUMIFS(Ingresos!$Q$6:$Q$1505,ING_COD,$B1064,ING_CLASE,"RETO"))</f>
        <v>0</v>
      </c>
      <c r="O1064" s="19" t="n">
        <f aca="false">IF($B1064="",0,SUMIFS(Ingresos!$Q$6:$Q$1505,ING_COD,$B1064,ING_CLASE,"INA"))</f>
        <v>0</v>
      </c>
      <c r="P1064" s="19" t="n">
        <f aca="false">G1064+I1064+J1064+K1064+L1064+M1064</f>
        <v>0</v>
      </c>
      <c r="Q1064" s="44" t="n">
        <f aca="false">IF($F1064="Activo",10,IF($F1064="Cese",1,0))</f>
        <v>0</v>
      </c>
      <c r="R1064" s="19" t="n">
        <f aca="false">G1064*Q1064</f>
        <v>0</v>
      </c>
      <c r="S1064" s="19" t="n">
        <f aca="false">IF($F1064="Activo",SUMIFS(I1064:I1073,$D1064:$D1073,"&lt;="&amp;Trabajadores!$N$94)+IF(PROY_BON="Sí",SUMIFS(J1064:J1073,$D1064:$D1073,"&lt;="&amp;Trabajadores!$N$94),0),IF($F1064="Cese",I1064+IF(PROY_BON="Sí",J1064,0),0))</f>
        <v>0</v>
      </c>
      <c r="T1064" s="19" t="n">
        <f aca="false">IF(OR($F1064&lt;&gt;"Activo",Trabajadores!$I$94="No"),0,IF(I1068=0,H1064*(1+IF(PROY_BON="Sí",Trabajadores!$P$94,0))*Trabajadores!$R$94/6*(Trabajadores!$N$94&gt;=7),0)+IF(I1073=0,H1064*(1+IF(PROY_BON="Sí",Trabajadores!$P$94,0))*Trabajadores!$S$94/6*(Trabajadores!$N$94&gt;=12),0))</f>
        <v>0</v>
      </c>
      <c r="U1064" s="19" t="n">
        <f aca="false">IF($F1064="Activo",IF(Trabajadores!$J$94="Sí",L1064*10,L1064),IF($F1064="Cese",L1064,0))</f>
        <v>0</v>
      </c>
      <c r="V1064" s="19" t="n">
        <f aca="false">IF(OR($F1064="Activo",$F1064="Cese"),M1064,0)</f>
        <v>0</v>
      </c>
      <c r="W1064" s="19" t="n">
        <f aca="false">IF(OR($F1064="Activo",$F1064="Cese"),SUM(P1062:P1063),0)</f>
        <v>0</v>
      </c>
      <c r="X1064" s="36" t="n">
        <f aca="false">IF(OR($F1064="Activo",$F1064="Cese"),R1064+S1064+T1064+U1064+V1064+W1064,0)</f>
        <v>0</v>
      </c>
      <c r="Y1064" s="19" t="n">
        <f aca="false">IF(OR($F1064="Activo",$F1064="Cese"),DED_FIJA,0)</f>
        <v>0</v>
      </c>
      <c r="Z1064" s="36" t="n">
        <f aca="false">MAX(0,X1064-Y1064)</f>
        <v>0</v>
      </c>
      <c r="AA1064" s="19" t="n">
        <f aca="false">IF(Z1064=0,0,MAX(0,MIN(Z1064,Parámetros!$G$19)-Parámetros!$F$19)*Parámetros!$E$19)</f>
        <v>0</v>
      </c>
      <c r="AB1064" s="19" t="n">
        <f aca="false">IF(Z1064=0,0,MAX(0,MIN(Z1064,Parámetros!$G$20)-Parámetros!$F$20)*Parámetros!$E$20)</f>
        <v>0</v>
      </c>
      <c r="AC1064" s="19" t="n">
        <f aca="false">IF(Z1064=0,0,MAX(0,MIN(Z1064,Parámetros!$G$21)-Parámetros!$F$21)*Parámetros!$E$21)</f>
        <v>0</v>
      </c>
      <c r="AD1064" s="19" t="n">
        <f aca="false">IF(Z1064=0,0,MAX(0,MIN(Z1064,Parámetros!$G$22)-Parámetros!$F$22)*Parámetros!$E$22)</f>
        <v>0</v>
      </c>
      <c r="AE1064" s="19" t="n">
        <f aca="false">IF(Z1064=0,0,MAX(0,MIN(Z1064,Parámetros!$G$23)-Parámetros!$F$23)*Parámetros!$E$23)</f>
        <v>0</v>
      </c>
      <c r="AF1064" s="36" t="n">
        <f aca="false">SUM(AA1064:AE1064)</f>
        <v>0</v>
      </c>
      <c r="AG1064" s="45" t="str">
        <f aca="false">IF(AM1064&lt;=0,"-",INDEX(TR_TASA,MATCH(AM1064,TR_DESDE,1)))</f>
        <v>-</v>
      </c>
      <c r="AH1064" s="44" t="n">
        <f aca="false">IF($F1064="Cese",1,IF($F1064="Activo",INDEX(DIV_N,3),0))</f>
        <v>0</v>
      </c>
      <c r="AI1064" s="44" t="n">
        <f aca="false">IF($F1064="Cese",2,IF($F1064="Activo",INDEX(DIV_HASTA,3),0))</f>
        <v>0</v>
      </c>
      <c r="AJ1064" s="19" t="n">
        <f aca="false">IF(OR($F1064="Activo",$F1064="Cese"),SUMIFS(AV1062:AV1063,D1062:D1063,"&lt;="&amp;AI1064),0)</f>
        <v>0</v>
      </c>
      <c r="AK1064" s="19" t="n">
        <f aca="false">IF(OR($F1064="Activo",$F1064="Cese"),MAX(0,(AF1064-AJ1064)/AH1064),0)</f>
        <v>0</v>
      </c>
      <c r="AL1064" s="19" t="n">
        <f aca="false">IF(OR($F1064="Activo",$F1064="Cese"),K1064+IF(PROY_BON="Sí",0,J1064),0)</f>
        <v>0</v>
      </c>
      <c r="AM1064" s="19" t="n">
        <f aca="false">IF(AL1064&gt;0,MAX(0,X1064+AL1064-Y1064),Z1064)</f>
        <v>0</v>
      </c>
      <c r="AN1064" s="19" t="n">
        <f aca="false">SUMPRODUCT((AM1064&gt;TR_DESDE)*(AM1064-TR_DESDE)*TR_INC)</f>
        <v>0</v>
      </c>
      <c r="AO1064" s="19" t="n">
        <f aca="false">IF(AL1064&gt;0,MAX(0,AN1064-IF($F1064="Cese",MAX(AF1064,AJ1064),AF1064)),0)</f>
        <v>0</v>
      </c>
      <c r="AP1064" s="46" t="n">
        <f aca="false">IF(OR($F1064="Activo",$F1064="Cese"),ROUND(AK1064+AO1064,2),0)</f>
        <v>0</v>
      </c>
      <c r="AQ1064" s="19" t="n">
        <f aca="false">IF($F1064="Cese",MAX(0,AJ1064-AN1064),0)</f>
        <v>0</v>
      </c>
      <c r="AR1064" s="19" t="str">
        <f aca="false">IF($B1064="","",IF(COUNTIFS(RP_COD,$B1064,'Retenciones Planilla'!$E$6:$E$105,"&lt;&gt;")=0,"",SUMIFS('Retenciones Planilla'!$E$6:$E$105,RP_COD,$B1064)))</f>
        <v/>
      </c>
      <c r="AS1064" s="19" t="str">
        <f aca="false">IF(AR1064="","",AR1064-AP1064)</f>
        <v/>
      </c>
      <c r="AT1064" s="23" t="str">
        <f aca="false">IF($B1064="","",IF(NOT(OR($F1064="Activo",$F1064="Cese")),IF(N(AR1064)=0,"—","Revisar: sin vínculo"),IF(AR1064="",IF(AP1064=0,"No corresponde","Sin dato planilla"),IF(ABS(AS1064)&lt;=TOL,"OK",IF(AS1064&gt;0,"Retuvo de más","Retuvo de menos")))))</f>
        <v/>
      </c>
      <c r="AU1064" s="19" t="n">
        <f aca="false">IF(AND(BASE_RET="Planilla (si existe)",AR1064&lt;&gt;""),AR1064,AP1064)</f>
        <v>0</v>
      </c>
      <c r="AV1064" s="19" t="n">
        <f aca="false">AU1064+N1064</f>
        <v>0</v>
      </c>
    </row>
    <row r="1065" customFormat="false" ht="15" hidden="false" customHeight="false" outlineLevel="0" collapsed="false">
      <c r="A1065" s="43" t="n">
        <v>89</v>
      </c>
      <c r="B1065" s="35" t="str">
        <f aca="false">IF(Trabajadores!$B$94="","",Trabajadores!$B$94)</f>
        <v/>
      </c>
      <c r="C1065" s="35" t="str">
        <f aca="false">IF($B1065="","",Trabajadores!$D$94)</f>
        <v/>
      </c>
      <c r="D1065" s="43" t="n">
        <v>4</v>
      </c>
      <c r="E1065" s="23" t="s">
        <v>301</v>
      </c>
      <c r="F1065" s="23" t="str">
        <f aca="false">IF($B1065="","",IF(OR(4&lt;Trabajadores!$M$94,4&gt;Trabajadores!$N$94),"No vinculado",IF(AND(4=Trabajadores!$N$94,Trabajadores!$O$94="Sí"),"Cese","Activo")))</f>
        <v/>
      </c>
      <c r="G1065" s="19" t="n">
        <f aca="false">IF($B1065="",0,SUMIFS(Ingresos!$R$6:$R$1505,ING_COD,$B1065,ING_CLASE,"ORD"))</f>
        <v>0</v>
      </c>
      <c r="H1065" s="19" t="n">
        <f aca="false">IF($B1065="",0,SUMIFS(Ingresos!$R$6:$R$1505,ING_COD,$B1065,ING_CLASE,"ORD",ING_COMP,"Sí"))</f>
        <v>0</v>
      </c>
      <c r="I1065" s="19" t="n">
        <f aca="false">IF($B1065="",0,SUMIFS(Ingresos!$R$6:$R$1505,ING_COD,$B1065,ING_CLASE,"GRA"))</f>
        <v>0</v>
      </c>
      <c r="J1065" s="19" t="n">
        <f aca="false">IF($B1065="",0,SUMIFS(Ingresos!$R$6:$R$1505,ING_COD,$B1065,ING_CLASE,"BON"))</f>
        <v>0</v>
      </c>
      <c r="K1065" s="19" t="n">
        <f aca="false">IF($B1065="",0,SUMIFS(Ingresos!$R$6:$R$1505,ING_COD,$B1065,ING_CLASE,"EXT"))</f>
        <v>0</v>
      </c>
      <c r="L1065" s="19" t="n">
        <f aca="false">IF($B1065="",0,SUMIFS(Ingresos!$R$6:$R$1505,ING_COD,$B1065,ING_CLASE,"OTO"))</f>
        <v>0</v>
      </c>
      <c r="M1065" s="19" t="n">
        <f aca="false">IF($B1065="",0,SUMIFS(Ingresos!$R$6:$R$1505,ING_COD,$B1065,ING_CLASE,"OTX"))</f>
        <v>0</v>
      </c>
      <c r="N1065" s="19" t="n">
        <f aca="false">IF($B1065="",0,SUMIFS(Ingresos!$R$6:$R$1505,ING_COD,$B1065,ING_CLASE,"RETO"))</f>
        <v>0</v>
      </c>
      <c r="O1065" s="19" t="n">
        <f aca="false">IF($B1065="",0,SUMIFS(Ingresos!$R$6:$R$1505,ING_COD,$B1065,ING_CLASE,"INA"))</f>
        <v>0</v>
      </c>
      <c r="P1065" s="19" t="n">
        <f aca="false">G1065+I1065+J1065+K1065+L1065+M1065</f>
        <v>0</v>
      </c>
      <c r="Q1065" s="44" t="n">
        <f aca="false">IF($F1065="Activo",9,IF($F1065="Cese",1,0))</f>
        <v>0</v>
      </c>
      <c r="R1065" s="19" t="n">
        <f aca="false">G1065*Q1065</f>
        <v>0</v>
      </c>
      <c r="S1065" s="19" t="n">
        <f aca="false">IF($F1065="Activo",SUMIFS(I1065:I1073,$D1065:$D1073,"&lt;="&amp;Trabajadores!$N$94)+IF(PROY_BON="Sí",SUMIFS(J1065:J1073,$D1065:$D1073,"&lt;="&amp;Trabajadores!$N$94),0),IF($F1065="Cese",I1065+IF(PROY_BON="Sí",J1065,0),0))</f>
        <v>0</v>
      </c>
      <c r="T1065" s="19" t="n">
        <f aca="false">IF(OR($F1065&lt;&gt;"Activo",Trabajadores!$I$94="No"),0,IF(I1068=0,H1065*(1+IF(PROY_BON="Sí",Trabajadores!$P$94,0))*Trabajadores!$R$94/6*(Trabajadores!$N$94&gt;=7),0)+IF(I1073=0,H1065*(1+IF(PROY_BON="Sí",Trabajadores!$P$94,0))*Trabajadores!$S$94/6*(Trabajadores!$N$94&gt;=12),0))</f>
        <v>0</v>
      </c>
      <c r="U1065" s="19" t="n">
        <f aca="false">IF($F1065="Activo",IF(Trabajadores!$J$94="Sí",L1065*9,L1065),IF($F1065="Cese",L1065,0))</f>
        <v>0</v>
      </c>
      <c r="V1065" s="19" t="n">
        <f aca="false">IF(OR($F1065="Activo",$F1065="Cese"),M1065,0)</f>
        <v>0</v>
      </c>
      <c r="W1065" s="19" t="n">
        <f aca="false">IF(OR($F1065="Activo",$F1065="Cese"),SUM(P1062:P1064),0)</f>
        <v>0</v>
      </c>
      <c r="X1065" s="36" t="n">
        <f aca="false">IF(OR($F1065="Activo",$F1065="Cese"),R1065+S1065+T1065+U1065+V1065+W1065,0)</f>
        <v>0</v>
      </c>
      <c r="Y1065" s="19" t="n">
        <f aca="false">IF(OR($F1065="Activo",$F1065="Cese"),DED_FIJA,0)</f>
        <v>0</v>
      </c>
      <c r="Z1065" s="36" t="n">
        <f aca="false">MAX(0,X1065-Y1065)</f>
        <v>0</v>
      </c>
      <c r="AA1065" s="19" t="n">
        <f aca="false">IF(Z1065=0,0,MAX(0,MIN(Z1065,Parámetros!$G$19)-Parámetros!$F$19)*Parámetros!$E$19)</f>
        <v>0</v>
      </c>
      <c r="AB1065" s="19" t="n">
        <f aca="false">IF(Z1065=0,0,MAX(0,MIN(Z1065,Parámetros!$G$20)-Parámetros!$F$20)*Parámetros!$E$20)</f>
        <v>0</v>
      </c>
      <c r="AC1065" s="19" t="n">
        <f aca="false">IF(Z1065=0,0,MAX(0,MIN(Z1065,Parámetros!$G$21)-Parámetros!$F$21)*Parámetros!$E$21)</f>
        <v>0</v>
      </c>
      <c r="AD1065" s="19" t="n">
        <f aca="false">IF(Z1065=0,0,MAX(0,MIN(Z1065,Parámetros!$G$22)-Parámetros!$F$22)*Parámetros!$E$22)</f>
        <v>0</v>
      </c>
      <c r="AE1065" s="19" t="n">
        <f aca="false">IF(Z1065=0,0,MAX(0,MIN(Z1065,Parámetros!$G$23)-Parámetros!$F$23)*Parámetros!$E$23)</f>
        <v>0</v>
      </c>
      <c r="AF1065" s="36" t="n">
        <f aca="false">SUM(AA1065:AE1065)</f>
        <v>0</v>
      </c>
      <c r="AG1065" s="45" t="str">
        <f aca="false">IF(AM1065&lt;=0,"-",INDEX(TR_TASA,MATCH(AM1065,TR_DESDE,1)))</f>
        <v>-</v>
      </c>
      <c r="AH1065" s="44" t="n">
        <f aca="false">IF($F1065="Cese",1,IF($F1065="Activo",INDEX(DIV_N,4),0))</f>
        <v>0</v>
      </c>
      <c r="AI1065" s="44" t="n">
        <f aca="false">IF($F1065="Cese",3,IF($F1065="Activo",INDEX(DIV_HASTA,4),0))</f>
        <v>0</v>
      </c>
      <c r="AJ1065" s="19" t="n">
        <f aca="false">IF(OR($F1065="Activo",$F1065="Cese"),SUMIFS(AV1062:AV1064,D1062:D1064,"&lt;="&amp;AI1065),0)</f>
        <v>0</v>
      </c>
      <c r="AK1065" s="19" t="n">
        <f aca="false">IF(OR($F1065="Activo",$F1065="Cese"),MAX(0,(AF1065-AJ1065)/AH1065),0)</f>
        <v>0</v>
      </c>
      <c r="AL1065" s="19" t="n">
        <f aca="false">IF(OR($F1065="Activo",$F1065="Cese"),K1065+IF(PROY_BON="Sí",0,J1065),0)</f>
        <v>0</v>
      </c>
      <c r="AM1065" s="19" t="n">
        <f aca="false">IF(AL1065&gt;0,MAX(0,X1065+AL1065-Y1065),Z1065)</f>
        <v>0</v>
      </c>
      <c r="AN1065" s="19" t="n">
        <f aca="false">SUMPRODUCT((AM1065&gt;TR_DESDE)*(AM1065-TR_DESDE)*TR_INC)</f>
        <v>0</v>
      </c>
      <c r="AO1065" s="19" t="n">
        <f aca="false">IF(AL1065&gt;0,MAX(0,AN1065-IF($F1065="Cese",MAX(AF1065,AJ1065),AF1065)),0)</f>
        <v>0</v>
      </c>
      <c r="AP1065" s="46" t="n">
        <f aca="false">IF(OR($F1065="Activo",$F1065="Cese"),ROUND(AK1065+AO1065,2),0)</f>
        <v>0</v>
      </c>
      <c r="AQ1065" s="19" t="n">
        <f aca="false">IF($F1065="Cese",MAX(0,AJ1065-AN1065),0)</f>
        <v>0</v>
      </c>
      <c r="AR1065" s="19" t="str">
        <f aca="false">IF($B1065="","",IF(COUNTIFS(RP_COD,$B1065,'Retenciones Planilla'!$F$6:$F$105,"&lt;&gt;")=0,"",SUMIFS('Retenciones Planilla'!$F$6:$F$105,RP_COD,$B1065)))</f>
        <v/>
      </c>
      <c r="AS1065" s="19" t="str">
        <f aca="false">IF(AR1065="","",AR1065-AP1065)</f>
        <v/>
      </c>
      <c r="AT1065" s="23" t="str">
        <f aca="false">IF($B1065="","",IF(NOT(OR($F1065="Activo",$F1065="Cese")),IF(N(AR1065)=0,"—","Revisar: sin vínculo"),IF(AR1065="",IF(AP1065=0,"No corresponde","Sin dato planilla"),IF(ABS(AS1065)&lt;=TOL,"OK",IF(AS1065&gt;0,"Retuvo de más","Retuvo de menos")))))</f>
        <v/>
      </c>
      <c r="AU1065" s="19" t="n">
        <f aca="false">IF(AND(BASE_RET="Planilla (si existe)",AR1065&lt;&gt;""),AR1065,AP1065)</f>
        <v>0</v>
      </c>
      <c r="AV1065" s="19" t="n">
        <f aca="false">AU1065+N1065</f>
        <v>0</v>
      </c>
    </row>
    <row r="1066" customFormat="false" ht="15" hidden="false" customHeight="false" outlineLevel="0" collapsed="false">
      <c r="A1066" s="43" t="n">
        <v>89</v>
      </c>
      <c r="B1066" s="35" t="str">
        <f aca="false">IF(Trabajadores!$B$94="","",Trabajadores!$B$94)</f>
        <v/>
      </c>
      <c r="C1066" s="35" t="str">
        <f aca="false">IF($B1066="","",Trabajadores!$D$94)</f>
        <v/>
      </c>
      <c r="D1066" s="43" t="n">
        <v>5</v>
      </c>
      <c r="E1066" s="23" t="s">
        <v>302</v>
      </c>
      <c r="F1066" s="23" t="str">
        <f aca="false">IF($B1066="","",IF(OR(5&lt;Trabajadores!$M$94,5&gt;Trabajadores!$N$94),"No vinculado",IF(AND(5=Trabajadores!$N$94,Trabajadores!$O$94="Sí"),"Cese","Activo")))</f>
        <v/>
      </c>
      <c r="G1066" s="19" t="n">
        <f aca="false">IF($B1066="",0,SUMIFS(Ingresos!$S$6:$S$1505,ING_COD,$B1066,ING_CLASE,"ORD"))</f>
        <v>0</v>
      </c>
      <c r="H1066" s="19" t="n">
        <f aca="false">IF($B1066="",0,SUMIFS(Ingresos!$S$6:$S$1505,ING_COD,$B1066,ING_CLASE,"ORD",ING_COMP,"Sí"))</f>
        <v>0</v>
      </c>
      <c r="I1066" s="19" t="n">
        <f aca="false">IF($B1066="",0,SUMIFS(Ingresos!$S$6:$S$1505,ING_COD,$B1066,ING_CLASE,"GRA"))</f>
        <v>0</v>
      </c>
      <c r="J1066" s="19" t="n">
        <f aca="false">IF($B1066="",0,SUMIFS(Ingresos!$S$6:$S$1505,ING_COD,$B1066,ING_CLASE,"BON"))</f>
        <v>0</v>
      </c>
      <c r="K1066" s="19" t="n">
        <f aca="false">IF($B1066="",0,SUMIFS(Ingresos!$S$6:$S$1505,ING_COD,$B1066,ING_CLASE,"EXT"))</f>
        <v>0</v>
      </c>
      <c r="L1066" s="19" t="n">
        <f aca="false">IF($B1066="",0,SUMIFS(Ingresos!$S$6:$S$1505,ING_COD,$B1066,ING_CLASE,"OTO"))</f>
        <v>0</v>
      </c>
      <c r="M1066" s="19" t="n">
        <f aca="false">IF($B1066="",0,SUMIFS(Ingresos!$S$6:$S$1505,ING_COD,$B1066,ING_CLASE,"OTX"))</f>
        <v>0</v>
      </c>
      <c r="N1066" s="19" t="n">
        <f aca="false">IF($B1066="",0,SUMIFS(Ingresos!$S$6:$S$1505,ING_COD,$B1066,ING_CLASE,"RETO"))</f>
        <v>0</v>
      </c>
      <c r="O1066" s="19" t="n">
        <f aca="false">IF($B1066="",0,SUMIFS(Ingresos!$S$6:$S$1505,ING_COD,$B1066,ING_CLASE,"INA"))</f>
        <v>0</v>
      </c>
      <c r="P1066" s="19" t="n">
        <f aca="false">G1066+I1066+J1066+K1066+L1066+M1066</f>
        <v>0</v>
      </c>
      <c r="Q1066" s="44" t="n">
        <f aca="false">IF($F1066="Activo",8,IF($F1066="Cese",1,0))</f>
        <v>0</v>
      </c>
      <c r="R1066" s="19" t="n">
        <f aca="false">G1066*Q1066</f>
        <v>0</v>
      </c>
      <c r="S1066" s="19" t="n">
        <f aca="false">IF($F1066="Activo",SUMIFS(I1066:I1073,$D1066:$D1073,"&lt;="&amp;Trabajadores!$N$94)+IF(PROY_BON="Sí",SUMIFS(J1066:J1073,$D1066:$D1073,"&lt;="&amp;Trabajadores!$N$94),0),IF($F1066="Cese",I1066+IF(PROY_BON="Sí",J1066,0),0))</f>
        <v>0</v>
      </c>
      <c r="T1066" s="19" t="n">
        <f aca="false">IF(OR($F1066&lt;&gt;"Activo",Trabajadores!$I$94="No"),0,IF(I1068=0,H1066*(1+IF(PROY_BON="Sí",Trabajadores!$P$94,0))*Trabajadores!$R$94/6*(Trabajadores!$N$94&gt;=7),0)+IF(I1073=0,H1066*(1+IF(PROY_BON="Sí",Trabajadores!$P$94,0))*Trabajadores!$S$94/6*(Trabajadores!$N$94&gt;=12),0))</f>
        <v>0</v>
      </c>
      <c r="U1066" s="19" t="n">
        <f aca="false">IF($F1066="Activo",IF(Trabajadores!$J$94="Sí",L1066*8,L1066),IF($F1066="Cese",L1066,0))</f>
        <v>0</v>
      </c>
      <c r="V1066" s="19" t="n">
        <f aca="false">IF(OR($F1066="Activo",$F1066="Cese"),M1066,0)</f>
        <v>0</v>
      </c>
      <c r="W1066" s="19" t="n">
        <f aca="false">IF(OR($F1066="Activo",$F1066="Cese"),SUM(P1062:P1065),0)</f>
        <v>0</v>
      </c>
      <c r="X1066" s="36" t="n">
        <f aca="false">IF(OR($F1066="Activo",$F1066="Cese"),R1066+S1066+T1066+U1066+V1066+W1066,0)</f>
        <v>0</v>
      </c>
      <c r="Y1066" s="19" t="n">
        <f aca="false">IF(OR($F1066="Activo",$F1066="Cese"),DED_FIJA,0)</f>
        <v>0</v>
      </c>
      <c r="Z1066" s="36" t="n">
        <f aca="false">MAX(0,X1066-Y1066)</f>
        <v>0</v>
      </c>
      <c r="AA1066" s="19" t="n">
        <f aca="false">IF(Z1066=0,0,MAX(0,MIN(Z1066,Parámetros!$G$19)-Parámetros!$F$19)*Parámetros!$E$19)</f>
        <v>0</v>
      </c>
      <c r="AB1066" s="19" t="n">
        <f aca="false">IF(Z1066=0,0,MAX(0,MIN(Z1066,Parámetros!$G$20)-Parámetros!$F$20)*Parámetros!$E$20)</f>
        <v>0</v>
      </c>
      <c r="AC1066" s="19" t="n">
        <f aca="false">IF(Z1066=0,0,MAX(0,MIN(Z1066,Parámetros!$G$21)-Parámetros!$F$21)*Parámetros!$E$21)</f>
        <v>0</v>
      </c>
      <c r="AD1066" s="19" t="n">
        <f aca="false">IF(Z1066=0,0,MAX(0,MIN(Z1066,Parámetros!$G$22)-Parámetros!$F$22)*Parámetros!$E$22)</f>
        <v>0</v>
      </c>
      <c r="AE1066" s="19" t="n">
        <f aca="false">IF(Z1066=0,0,MAX(0,MIN(Z1066,Parámetros!$G$23)-Parámetros!$F$23)*Parámetros!$E$23)</f>
        <v>0</v>
      </c>
      <c r="AF1066" s="36" t="n">
        <f aca="false">SUM(AA1066:AE1066)</f>
        <v>0</v>
      </c>
      <c r="AG1066" s="45" t="str">
        <f aca="false">IF(AM1066&lt;=0,"-",INDEX(TR_TASA,MATCH(AM1066,TR_DESDE,1)))</f>
        <v>-</v>
      </c>
      <c r="AH1066" s="44" t="n">
        <f aca="false">IF($F1066="Cese",1,IF($F1066="Activo",INDEX(DIV_N,5),0))</f>
        <v>0</v>
      </c>
      <c r="AI1066" s="44" t="n">
        <f aca="false">IF($F1066="Cese",4,IF($F1066="Activo",INDEX(DIV_HASTA,5),0))</f>
        <v>0</v>
      </c>
      <c r="AJ1066" s="19" t="n">
        <f aca="false">IF(OR($F1066="Activo",$F1066="Cese"),SUMIFS(AV1062:AV1065,D1062:D1065,"&lt;="&amp;AI1066),0)</f>
        <v>0</v>
      </c>
      <c r="AK1066" s="19" t="n">
        <f aca="false">IF(OR($F1066="Activo",$F1066="Cese"),MAX(0,(AF1066-AJ1066)/AH1066),0)</f>
        <v>0</v>
      </c>
      <c r="AL1066" s="19" t="n">
        <f aca="false">IF(OR($F1066="Activo",$F1066="Cese"),K1066+IF(PROY_BON="Sí",0,J1066),0)</f>
        <v>0</v>
      </c>
      <c r="AM1066" s="19" t="n">
        <f aca="false">IF(AL1066&gt;0,MAX(0,X1066+AL1066-Y1066),Z1066)</f>
        <v>0</v>
      </c>
      <c r="AN1066" s="19" t="n">
        <f aca="false">SUMPRODUCT((AM1066&gt;TR_DESDE)*(AM1066-TR_DESDE)*TR_INC)</f>
        <v>0</v>
      </c>
      <c r="AO1066" s="19" t="n">
        <f aca="false">IF(AL1066&gt;0,MAX(0,AN1066-IF($F1066="Cese",MAX(AF1066,AJ1066),AF1066)),0)</f>
        <v>0</v>
      </c>
      <c r="AP1066" s="46" t="n">
        <f aca="false">IF(OR($F1066="Activo",$F1066="Cese"),ROUND(AK1066+AO1066,2),0)</f>
        <v>0</v>
      </c>
      <c r="AQ1066" s="19" t="n">
        <f aca="false">IF($F1066="Cese",MAX(0,AJ1066-AN1066),0)</f>
        <v>0</v>
      </c>
      <c r="AR1066" s="19" t="str">
        <f aca="false">IF($B1066="","",IF(COUNTIFS(RP_COD,$B1066,'Retenciones Planilla'!$G$6:$G$105,"&lt;&gt;")=0,"",SUMIFS('Retenciones Planilla'!$G$6:$G$105,RP_COD,$B1066)))</f>
        <v/>
      </c>
      <c r="AS1066" s="19" t="str">
        <f aca="false">IF(AR1066="","",AR1066-AP1066)</f>
        <v/>
      </c>
      <c r="AT1066" s="23" t="str">
        <f aca="false">IF($B1066="","",IF(NOT(OR($F1066="Activo",$F1066="Cese")),IF(N(AR1066)=0,"—","Revisar: sin vínculo"),IF(AR1066="",IF(AP1066=0,"No corresponde","Sin dato planilla"),IF(ABS(AS1066)&lt;=TOL,"OK",IF(AS1066&gt;0,"Retuvo de más","Retuvo de menos")))))</f>
        <v/>
      </c>
      <c r="AU1066" s="19" t="n">
        <f aca="false">IF(AND(BASE_RET="Planilla (si existe)",AR1066&lt;&gt;""),AR1066,AP1066)</f>
        <v>0</v>
      </c>
      <c r="AV1066" s="19" t="n">
        <f aca="false">AU1066+N1066</f>
        <v>0</v>
      </c>
    </row>
    <row r="1067" customFormat="false" ht="15" hidden="false" customHeight="false" outlineLevel="0" collapsed="false">
      <c r="A1067" s="43" t="n">
        <v>89</v>
      </c>
      <c r="B1067" s="35" t="str">
        <f aca="false">IF(Trabajadores!$B$94="","",Trabajadores!$B$94)</f>
        <v/>
      </c>
      <c r="C1067" s="35" t="str">
        <f aca="false">IF($B1067="","",Trabajadores!$D$94)</f>
        <v/>
      </c>
      <c r="D1067" s="43" t="n">
        <v>6</v>
      </c>
      <c r="E1067" s="23" t="s">
        <v>303</v>
      </c>
      <c r="F1067" s="23" t="str">
        <f aca="false">IF($B1067="","",IF(OR(6&lt;Trabajadores!$M$94,6&gt;Trabajadores!$N$94),"No vinculado",IF(AND(6=Trabajadores!$N$94,Trabajadores!$O$94="Sí"),"Cese","Activo")))</f>
        <v/>
      </c>
      <c r="G1067" s="19" t="n">
        <f aca="false">IF($B1067="",0,SUMIFS(Ingresos!$T$6:$T$1505,ING_COD,$B1067,ING_CLASE,"ORD"))</f>
        <v>0</v>
      </c>
      <c r="H1067" s="19" t="n">
        <f aca="false">IF($B1067="",0,SUMIFS(Ingresos!$T$6:$T$1505,ING_COD,$B1067,ING_CLASE,"ORD",ING_COMP,"Sí"))</f>
        <v>0</v>
      </c>
      <c r="I1067" s="19" t="n">
        <f aca="false">IF($B1067="",0,SUMIFS(Ingresos!$T$6:$T$1505,ING_COD,$B1067,ING_CLASE,"GRA"))</f>
        <v>0</v>
      </c>
      <c r="J1067" s="19" t="n">
        <f aca="false">IF($B1067="",0,SUMIFS(Ingresos!$T$6:$T$1505,ING_COD,$B1067,ING_CLASE,"BON"))</f>
        <v>0</v>
      </c>
      <c r="K1067" s="19" t="n">
        <f aca="false">IF($B1067="",0,SUMIFS(Ingresos!$T$6:$T$1505,ING_COD,$B1067,ING_CLASE,"EXT"))</f>
        <v>0</v>
      </c>
      <c r="L1067" s="19" t="n">
        <f aca="false">IF($B1067="",0,SUMIFS(Ingresos!$T$6:$T$1505,ING_COD,$B1067,ING_CLASE,"OTO"))</f>
        <v>0</v>
      </c>
      <c r="M1067" s="19" t="n">
        <f aca="false">IF($B1067="",0,SUMIFS(Ingresos!$T$6:$T$1505,ING_COD,$B1067,ING_CLASE,"OTX"))</f>
        <v>0</v>
      </c>
      <c r="N1067" s="19" t="n">
        <f aca="false">IF($B1067="",0,SUMIFS(Ingresos!$T$6:$T$1505,ING_COD,$B1067,ING_CLASE,"RETO"))</f>
        <v>0</v>
      </c>
      <c r="O1067" s="19" t="n">
        <f aca="false">IF($B1067="",0,SUMIFS(Ingresos!$T$6:$T$1505,ING_COD,$B1067,ING_CLASE,"INA"))</f>
        <v>0</v>
      </c>
      <c r="P1067" s="19" t="n">
        <f aca="false">G1067+I1067+J1067+K1067+L1067+M1067</f>
        <v>0</v>
      </c>
      <c r="Q1067" s="44" t="n">
        <f aca="false">IF($F1067="Activo",7,IF($F1067="Cese",1,0))</f>
        <v>0</v>
      </c>
      <c r="R1067" s="19" t="n">
        <f aca="false">G1067*Q1067</f>
        <v>0</v>
      </c>
      <c r="S1067" s="19" t="n">
        <f aca="false">IF($F1067="Activo",SUMIFS(I1067:I1073,$D1067:$D1073,"&lt;="&amp;Trabajadores!$N$94)+IF(PROY_BON="Sí",SUMIFS(J1067:J1073,$D1067:$D1073,"&lt;="&amp;Trabajadores!$N$94),0),IF($F1067="Cese",I1067+IF(PROY_BON="Sí",J1067,0),0))</f>
        <v>0</v>
      </c>
      <c r="T1067" s="19" t="n">
        <f aca="false">IF(OR($F1067&lt;&gt;"Activo",Trabajadores!$I$94="No"),0,IF(I1068=0,H1067*(1+IF(PROY_BON="Sí",Trabajadores!$P$94,0))*Trabajadores!$R$94/6*(Trabajadores!$N$94&gt;=7),0)+IF(I1073=0,H1067*(1+IF(PROY_BON="Sí",Trabajadores!$P$94,0))*Trabajadores!$S$94/6*(Trabajadores!$N$94&gt;=12),0))</f>
        <v>0</v>
      </c>
      <c r="U1067" s="19" t="n">
        <f aca="false">IF($F1067="Activo",IF(Trabajadores!$J$94="Sí",L1067*7,L1067),IF($F1067="Cese",L1067,0))</f>
        <v>0</v>
      </c>
      <c r="V1067" s="19" t="n">
        <f aca="false">IF(OR($F1067="Activo",$F1067="Cese"),M1067,0)</f>
        <v>0</v>
      </c>
      <c r="W1067" s="19" t="n">
        <f aca="false">IF(OR($F1067="Activo",$F1067="Cese"),SUM(P1062:P1066),0)</f>
        <v>0</v>
      </c>
      <c r="X1067" s="36" t="n">
        <f aca="false">IF(OR($F1067="Activo",$F1067="Cese"),R1067+S1067+T1067+U1067+V1067+W1067,0)</f>
        <v>0</v>
      </c>
      <c r="Y1067" s="19" t="n">
        <f aca="false">IF(OR($F1067="Activo",$F1067="Cese"),DED_FIJA,0)</f>
        <v>0</v>
      </c>
      <c r="Z1067" s="36" t="n">
        <f aca="false">MAX(0,X1067-Y1067)</f>
        <v>0</v>
      </c>
      <c r="AA1067" s="19" t="n">
        <f aca="false">IF(Z1067=0,0,MAX(0,MIN(Z1067,Parámetros!$G$19)-Parámetros!$F$19)*Parámetros!$E$19)</f>
        <v>0</v>
      </c>
      <c r="AB1067" s="19" t="n">
        <f aca="false">IF(Z1067=0,0,MAX(0,MIN(Z1067,Parámetros!$G$20)-Parámetros!$F$20)*Parámetros!$E$20)</f>
        <v>0</v>
      </c>
      <c r="AC1067" s="19" t="n">
        <f aca="false">IF(Z1067=0,0,MAX(0,MIN(Z1067,Parámetros!$G$21)-Parámetros!$F$21)*Parámetros!$E$21)</f>
        <v>0</v>
      </c>
      <c r="AD1067" s="19" t="n">
        <f aca="false">IF(Z1067=0,0,MAX(0,MIN(Z1067,Parámetros!$G$22)-Parámetros!$F$22)*Parámetros!$E$22)</f>
        <v>0</v>
      </c>
      <c r="AE1067" s="19" t="n">
        <f aca="false">IF(Z1067=0,0,MAX(0,MIN(Z1067,Parámetros!$G$23)-Parámetros!$F$23)*Parámetros!$E$23)</f>
        <v>0</v>
      </c>
      <c r="AF1067" s="36" t="n">
        <f aca="false">SUM(AA1067:AE1067)</f>
        <v>0</v>
      </c>
      <c r="AG1067" s="45" t="str">
        <f aca="false">IF(AM1067&lt;=0,"-",INDEX(TR_TASA,MATCH(AM1067,TR_DESDE,1)))</f>
        <v>-</v>
      </c>
      <c r="AH1067" s="44" t="n">
        <f aca="false">IF($F1067="Cese",1,IF($F1067="Activo",INDEX(DIV_N,6),0))</f>
        <v>0</v>
      </c>
      <c r="AI1067" s="44" t="n">
        <f aca="false">IF($F1067="Cese",5,IF($F1067="Activo",INDEX(DIV_HASTA,6),0))</f>
        <v>0</v>
      </c>
      <c r="AJ1067" s="19" t="n">
        <f aca="false">IF(OR($F1067="Activo",$F1067="Cese"),SUMIFS(AV1062:AV1066,D1062:D1066,"&lt;="&amp;AI1067),0)</f>
        <v>0</v>
      </c>
      <c r="AK1067" s="19" t="n">
        <f aca="false">IF(OR($F1067="Activo",$F1067="Cese"),MAX(0,(AF1067-AJ1067)/AH1067),0)</f>
        <v>0</v>
      </c>
      <c r="AL1067" s="19" t="n">
        <f aca="false">IF(OR($F1067="Activo",$F1067="Cese"),K1067+IF(PROY_BON="Sí",0,J1067),0)</f>
        <v>0</v>
      </c>
      <c r="AM1067" s="19" t="n">
        <f aca="false">IF(AL1067&gt;0,MAX(0,X1067+AL1067-Y1067),Z1067)</f>
        <v>0</v>
      </c>
      <c r="AN1067" s="19" t="n">
        <f aca="false">SUMPRODUCT((AM1067&gt;TR_DESDE)*(AM1067-TR_DESDE)*TR_INC)</f>
        <v>0</v>
      </c>
      <c r="AO1067" s="19" t="n">
        <f aca="false">IF(AL1067&gt;0,MAX(0,AN1067-IF($F1067="Cese",MAX(AF1067,AJ1067),AF1067)),0)</f>
        <v>0</v>
      </c>
      <c r="AP1067" s="46" t="n">
        <f aca="false">IF(OR($F1067="Activo",$F1067="Cese"),ROUND(AK1067+AO1067,2),0)</f>
        <v>0</v>
      </c>
      <c r="AQ1067" s="19" t="n">
        <f aca="false">IF($F1067="Cese",MAX(0,AJ1067-AN1067),0)</f>
        <v>0</v>
      </c>
      <c r="AR1067" s="19" t="str">
        <f aca="false">IF($B1067="","",IF(COUNTIFS(RP_COD,$B1067,'Retenciones Planilla'!$H$6:$H$105,"&lt;&gt;")=0,"",SUMIFS('Retenciones Planilla'!$H$6:$H$105,RP_COD,$B1067)))</f>
        <v/>
      </c>
      <c r="AS1067" s="19" t="str">
        <f aca="false">IF(AR1067="","",AR1067-AP1067)</f>
        <v/>
      </c>
      <c r="AT1067" s="23" t="str">
        <f aca="false">IF($B1067="","",IF(NOT(OR($F1067="Activo",$F1067="Cese")),IF(N(AR1067)=0,"—","Revisar: sin vínculo"),IF(AR1067="",IF(AP1067=0,"No corresponde","Sin dato planilla"),IF(ABS(AS1067)&lt;=TOL,"OK",IF(AS1067&gt;0,"Retuvo de más","Retuvo de menos")))))</f>
        <v/>
      </c>
      <c r="AU1067" s="19" t="n">
        <f aca="false">IF(AND(BASE_RET="Planilla (si existe)",AR1067&lt;&gt;""),AR1067,AP1067)</f>
        <v>0</v>
      </c>
      <c r="AV1067" s="19" t="n">
        <f aca="false">AU1067+N1067</f>
        <v>0</v>
      </c>
    </row>
    <row r="1068" customFormat="false" ht="15" hidden="false" customHeight="false" outlineLevel="0" collapsed="false">
      <c r="A1068" s="43" t="n">
        <v>89</v>
      </c>
      <c r="B1068" s="35" t="str">
        <f aca="false">IF(Trabajadores!$B$94="","",Trabajadores!$B$94)</f>
        <v/>
      </c>
      <c r="C1068" s="35" t="str">
        <f aca="false">IF($B1068="","",Trabajadores!$D$94)</f>
        <v/>
      </c>
      <c r="D1068" s="43" t="n">
        <v>7</v>
      </c>
      <c r="E1068" s="23" t="s">
        <v>304</v>
      </c>
      <c r="F1068" s="23" t="str">
        <f aca="false">IF($B1068="","",IF(OR(7&lt;Trabajadores!$M$94,7&gt;Trabajadores!$N$94),"No vinculado",IF(AND(7=Trabajadores!$N$94,Trabajadores!$O$94="Sí"),"Cese","Activo")))</f>
        <v/>
      </c>
      <c r="G1068" s="19" t="n">
        <f aca="false">IF($B1068="",0,SUMIFS(Ingresos!$U$6:$U$1505,ING_COD,$B1068,ING_CLASE,"ORD"))</f>
        <v>0</v>
      </c>
      <c r="H1068" s="19" t="n">
        <f aca="false">IF($B1068="",0,SUMIFS(Ingresos!$U$6:$U$1505,ING_COD,$B1068,ING_CLASE,"ORD",ING_COMP,"Sí"))</f>
        <v>0</v>
      </c>
      <c r="I1068" s="19" t="n">
        <f aca="false">IF($B1068="",0,SUMIFS(Ingresos!$U$6:$U$1505,ING_COD,$B1068,ING_CLASE,"GRA"))</f>
        <v>0</v>
      </c>
      <c r="J1068" s="19" t="n">
        <f aca="false">IF($B1068="",0,SUMIFS(Ingresos!$U$6:$U$1505,ING_COD,$B1068,ING_CLASE,"BON"))</f>
        <v>0</v>
      </c>
      <c r="K1068" s="19" t="n">
        <f aca="false">IF($B1068="",0,SUMIFS(Ingresos!$U$6:$U$1505,ING_COD,$B1068,ING_CLASE,"EXT"))</f>
        <v>0</v>
      </c>
      <c r="L1068" s="19" t="n">
        <f aca="false">IF($B1068="",0,SUMIFS(Ingresos!$U$6:$U$1505,ING_COD,$B1068,ING_CLASE,"OTO"))</f>
        <v>0</v>
      </c>
      <c r="M1068" s="19" t="n">
        <f aca="false">IF($B1068="",0,SUMIFS(Ingresos!$U$6:$U$1505,ING_COD,$B1068,ING_CLASE,"OTX"))</f>
        <v>0</v>
      </c>
      <c r="N1068" s="19" t="n">
        <f aca="false">IF($B1068="",0,SUMIFS(Ingresos!$U$6:$U$1505,ING_COD,$B1068,ING_CLASE,"RETO"))</f>
        <v>0</v>
      </c>
      <c r="O1068" s="19" t="n">
        <f aca="false">IF($B1068="",0,SUMIFS(Ingresos!$U$6:$U$1505,ING_COD,$B1068,ING_CLASE,"INA"))</f>
        <v>0</v>
      </c>
      <c r="P1068" s="19" t="n">
        <f aca="false">G1068+I1068+J1068+K1068+L1068+M1068</f>
        <v>0</v>
      </c>
      <c r="Q1068" s="44" t="n">
        <f aca="false">IF($F1068="Activo",6,IF($F1068="Cese",1,0))</f>
        <v>0</v>
      </c>
      <c r="R1068" s="19" t="n">
        <f aca="false">G1068*Q1068</f>
        <v>0</v>
      </c>
      <c r="S1068" s="19" t="n">
        <f aca="false">IF($F1068="Activo",SUMIFS(I1068:I1073,$D1068:$D1073,"&lt;="&amp;Trabajadores!$N$94)+IF(PROY_BON="Sí",SUMIFS(J1068:J1073,$D1068:$D1073,"&lt;="&amp;Trabajadores!$N$94),0),IF($F1068="Cese",I1068+IF(PROY_BON="Sí",J1068,0),0))</f>
        <v>0</v>
      </c>
      <c r="T1068" s="19" t="n">
        <f aca="false">IF(OR($F1068&lt;&gt;"Activo",Trabajadores!$I$94="No"),0,IF(I1073=0,H1068*(1+IF(PROY_BON="Sí",Trabajadores!$P$94,0))*Trabajadores!$S$94/6*(Trabajadores!$N$94&gt;=12),0))</f>
        <v>0</v>
      </c>
      <c r="U1068" s="19" t="n">
        <f aca="false">IF($F1068="Activo",IF(Trabajadores!$J$94="Sí",L1068*6,L1068),IF($F1068="Cese",L1068,0))</f>
        <v>0</v>
      </c>
      <c r="V1068" s="19" t="n">
        <f aca="false">IF(OR($F1068="Activo",$F1068="Cese"),M1068,0)</f>
        <v>0</v>
      </c>
      <c r="W1068" s="19" t="n">
        <f aca="false">IF(OR($F1068="Activo",$F1068="Cese"),SUM(P1062:P1067),0)</f>
        <v>0</v>
      </c>
      <c r="X1068" s="36" t="n">
        <f aca="false">IF(OR($F1068="Activo",$F1068="Cese"),R1068+S1068+T1068+U1068+V1068+W1068,0)</f>
        <v>0</v>
      </c>
      <c r="Y1068" s="19" t="n">
        <f aca="false">IF(OR($F1068="Activo",$F1068="Cese"),DED_FIJA,0)</f>
        <v>0</v>
      </c>
      <c r="Z1068" s="36" t="n">
        <f aca="false">MAX(0,X1068-Y1068)</f>
        <v>0</v>
      </c>
      <c r="AA1068" s="19" t="n">
        <f aca="false">IF(Z1068=0,0,MAX(0,MIN(Z1068,Parámetros!$G$19)-Parámetros!$F$19)*Parámetros!$E$19)</f>
        <v>0</v>
      </c>
      <c r="AB1068" s="19" t="n">
        <f aca="false">IF(Z1068=0,0,MAX(0,MIN(Z1068,Parámetros!$G$20)-Parámetros!$F$20)*Parámetros!$E$20)</f>
        <v>0</v>
      </c>
      <c r="AC1068" s="19" t="n">
        <f aca="false">IF(Z1068=0,0,MAX(0,MIN(Z1068,Parámetros!$G$21)-Parámetros!$F$21)*Parámetros!$E$21)</f>
        <v>0</v>
      </c>
      <c r="AD1068" s="19" t="n">
        <f aca="false">IF(Z1068=0,0,MAX(0,MIN(Z1068,Parámetros!$G$22)-Parámetros!$F$22)*Parámetros!$E$22)</f>
        <v>0</v>
      </c>
      <c r="AE1068" s="19" t="n">
        <f aca="false">IF(Z1068=0,0,MAX(0,MIN(Z1068,Parámetros!$G$23)-Parámetros!$F$23)*Parámetros!$E$23)</f>
        <v>0</v>
      </c>
      <c r="AF1068" s="36" t="n">
        <f aca="false">SUM(AA1068:AE1068)</f>
        <v>0</v>
      </c>
      <c r="AG1068" s="45" t="str">
        <f aca="false">IF(AM1068&lt;=0,"-",INDEX(TR_TASA,MATCH(AM1068,TR_DESDE,1)))</f>
        <v>-</v>
      </c>
      <c r="AH1068" s="44" t="n">
        <f aca="false">IF($F1068="Cese",1,IF($F1068="Activo",INDEX(DIV_N,7),0))</f>
        <v>0</v>
      </c>
      <c r="AI1068" s="44" t="n">
        <f aca="false">IF($F1068="Cese",6,IF($F1068="Activo",INDEX(DIV_HASTA,7),0))</f>
        <v>0</v>
      </c>
      <c r="AJ1068" s="19" t="n">
        <f aca="false">IF(OR($F1068="Activo",$F1068="Cese"),SUMIFS(AV1062:AV1067,D1062:D1067,"&lt;="&amp;AI1068),0)</f>
        <v>0</v>
      </c>
      <c r="AK1068" s="19" t="n">
        <f aca="false">IF(OR($F1068="Activo",$F1068="Cese"),MAX(0,(AF1068-AJ1068)/AH1068),0)</f>
        <v>0</v>
      </c>
      <c r="AL1068" s="19" t="n">
        <f aca="false">IF(OR($F1068="Activo",$F1068="Cese"),K1068+IF(PROY_BON="Sí",0,J1068),0)</f>
        <v>0</v>
      </c>
      <c r="AM1068" s="19" t="n">
        <f aca="false">IF(AL1068&gt;0,MAX(0,X1068+AL1068-Y1068),Z1068)</f>
        <v>0</v>
      </c>
      <c r="AN1068" s="19" t="n">
        <f aca="false">SUMPRODUCT((AM1068&gt;TR_DESDE)*(AM1068-TR_DESDE)*TR_INC)</f>
        <v>0</v>
      </c>
      <c r="AO1068" s="19" t="n">
        <f aca="false">IF(AL1068&gt;0,MAX(0,AN1068-IF($F1068="Cese",MAX(AF1068,AJ1068),AF1068)),0)</f>
        <v>0</v>
      </c>
      <c r="AP1068" s="46" t="n">
        <f aca="false">IF(OR($F1068="Activo",$F1068="Cese"),ROUND(AK1068+AO1068,2),0)</f>
        <v>0</v>
      </c>
      <c r="AQ1068" s="19" t="n">
        <f aca="false">IF($F1068="Cese",MAX(0,AJ1068-AN1068),0)</f>
        <v>0</v>
      </c>
      <c r="AR1068" s="19" t="str">
        <f aca="false">IF($B1068="","",IF(COUNTIFS(RP_COD,$B1068,'Retenciones Planilla'!$I$6:$I$105,"&lt;&gt;")=0,"",SUMIFS('Retenciones Planilla'!$I$6:$I$105,RP_COD,$B1068)))</f>
        <v/>
      </c>
      <c r="AS1068" s="19" t="str">
        <f aca="false">IF(AR1068="","",AR1068-AP1068)</f>
        <v/>
      </c>
      <c r="AT1068" s="23" t="str">
        <f aca="false">IF($B1068="","",IF(NOT(OR($F1068="Activo",$F1068="Cese")),IF(N(AR1068)=0,"—","Revisar: sin vínculo"),IF(AR1068="",IF(AP1068=0,"No corresponde","Sin dato planilla"),IF(ABS(AS1068)&lt;=TOL,"OK",IF(AS1068&gt;0,"Retuvo de más","Retuvo de menos")))))</f>
        <v/>
      </c>
      <c r="AU1068" s="19" t="n">
        <f aca="false">IF(AND(BASE_RET="Planilla (si existe)",AR1068&lt;&gt;""),AR1068,AP1068)</f>
        <v>0</v>
      </c>
      <c r="AV1068" s="19" t="n">
        <f aca="false">AU1068+N1068</f>
        <v>0</v>
      </c>
    </row>
    <row r="1069" customFormat="false" ht="15" hidden="false" customHeight="false" outlineLevel="0" collapsed="false">
      <c r="A1069" s="43" t="n">
        <v>89</v>
      </c>
      <c r="B1069" s="35" t="str">
        <f aca="false">IF(Trabajadores!$B$94="","",Trabajadores!$B$94)</f>
        <v/>
      </c>
      <c r="C1069" s="35" t="str">
        <f aca="false">IF($B1069="","",Trabajadores!$D$94)</f>
        <v/>
      </c>
      <c r="D1069" s="43" t="n">
        <v>8</v>
      </c>
      <c r="E1069" s="23" t="s">
        <v>305</v>
      </c>
      <c r="F1069" s="23" t="str">
        <f aca="false">IF($B1069="","",IF(OR(8&lt;Trabajadores!$M$94,8&gt;Trabajadores!$N$94),"No vinculado",IF(AND(8=Trabajadores!$N$94,Trabajadores!$O$94="Sí"),"Cese","Activo")))</f>
        <v/>
      </c>
      <c r="G1069" s="19" t="n">
        <f aca="false">IF($B1069="",0,SUMIFS(Ingresos!$V$6:$V$1505,ING_COD,$B1069,ING_CLASE,"ORD"))</f>
        <v>0</v>
      </c>
      <c r="H1069" s="19" t="n">
        <f aca="false">IF($B1069="",0,SUMIFS(Ingresos!$V$6:$V$1505,ING_COD,$B1069,ING_CLASE,"ORD",ING_COMP,"Sí"))</f>
        <v>0</v>
      </c>
      <c r="I1069" s="19" t="n">
        <f aca="false">IF($B1069="",0,SUMIFS(Ingresos!$V$6:$V$1505,ING_COD,$B1069,ING_CLASE,"GRA"))</f>
        <v>0</v>
      </c>
      <c r="J1069" s="19" t="n">
        <f aca="false">IF($B1069="",0,SUMIFS(Ingresos!$V$6:$V$1505,ING_COD,$B1069,ING_CLASE,"BON"))</f>
        <v>0</v>
      </c>
      <c r="K1069" s="19" t="n">
        <f aca="false">IF($B1069="",0,SUMIFS(Ingresos!$V$6:$V$1505,ING_COD,$B1069,ING_CLASE,"EXT"))</f>
        <v>0</v>
      </c>
      <c r="L1069" s="19" t="n">
        <f aca="false">IF($B1069="",0,SUMIFS(Ingresos!$V$6:$V$1505,ING_COD,$B1069,ING_CLASE,"OTO"))</f>
        <v>0</v>
      </c>
      <c r="M1069" s="19" t="n">
        <f aca="false">IF($B1069="",0,SUMIFS(Ingresos!$V$6:$V$1505,ING_COD,$B1069,ING_CLASE,"OTX"))</f>
        <v>0</v>
      </c>
      <c r="N1069" s="19" t="n">
        <f aca="false">IF($B1069="",0,SUMIFS(Ingresos!$V$6:$V$1505,ING_COD,$B1069,ING_CLASE,"RETO"))</f>
        <v>0</v>
      </c>
      <c r="O1069" s="19" t="n">
        <f aca="false">IF($B1069="",0,SUMIFS(Ingresos!$V$6:$V$1505,ING_COD,$B1069,ING_CLASE,"INA"))</f>
        <v>0</v>
      </c>
      <c r="P1069" s="19" t="n">
        <f aca="false">G1069+I1069+J1069+K1069+L1069+M1069</f>
        <v>0</v>
      </c>
      <c r="Q1069" s="44" t="n">
        <f aca="false">IF($F1069="Activo",5,IF($F1069="Cese",1,0))</f>
        <v>0</v>
      </c>
      <c r="R1069" s="19" t="n">
        <f aca="false">G1069*Q1069</f>
        <v>0</v>
      </c>
      <c r="S1069" s="19" t="n">
        <f aca="false">IF($F1069="Activo",SUMIFS(I1069:I1073,$D1069:$D1073,"&lt;="&amp;Trabajadores!$N$94)+IF(PROY_BON="Sí",SUMIFS(J1069:J1073,$D1069:$D1073,"&lt;="&amp;Trabajadores!$N$94),0),IF($F1069="Cese",I1069+IF(PROY_BON="Sí",J1069,0),0))</f>
        <v>0</v>
      </c>
      <c r="T1069" s="19" t="n">
        <f aca="false">IF(OR($F1069&lt;&gt;"Activo",Trabajadores!$I$94="No"),0,IF(I1073=0,H1069*(1+IF(PROY_BON="Sí",Trabajadores!$P$94,0))*Trabajadores!$S$94/6*(Trabajadores!$N$94&gt;=12),0))</f>
        <v>0</v>
      </c>
      <c r="U1069" s="19" t="n">
        <f aca="false">IF($F1069="Activo",IF(Trabajadores!$J$94="Sí",L1069*5,L1069),IF($F1069="Cese",L1069,0))</f>
        <v>0</v>
      </c>
      <c r="V1069" s="19" t="n">
        <f aca="false">IF(OR($F1069="Activo",$F1069="Cese"),M1069,0)</f>
        <v>0</v>
      </c>
      <c r="W1069" s="19" t="n">
        <f aca="false">IF(OR($F1069="Activo",$F1069="Cese"),SUM(P1062:P1068),0)</f>
        <v>0</v>
      </c>
      <c r="X1069" s="36" t="n">
        <f aca="false">IF(OR($F1069="Activo",$F1069="Cese"),R1069+S1069+T1069+U1069+V1069+W1069,0)</f>
        <v>0</v>
      </c>
      <c r="Y1069" s="19" t="n">
        <f aca="false">IF(OR($F1069="Activo",$F1069="Cese"),DED_FIJA,0)</f>
        <v>0</v>
      </c>
      <c r="Z1069" s="36" t="n">
        <f aca="false">MAX(0,X1069-Y1069)</f>
        <v>0</v>
      </c>
      <c r="AA1069" s="19" t="n">
        <f aca="false">IF(Z1069=0,0,MAX(0,MIN(Z1069,Parámetros!$G$19)-Parámetros!$F$19)*Parámetros!$E$19)</f>
        <v>0</v>
      </c>
      <c r="AB1069" s="19" t="n">
        <f aca="false">IF(Z1069=0,0,MAX(0,MIN(Z1069,Parámetros!$G$20)-Parámetros!$F$20)*Parámetros!$E$20)</f>
        <v>0</v>
      </c>
      <c r="AC1069" s="19" t="n">
        <f aca="false">IF(Z1069=0,0,MAX(0,MIN(Z1069,Parámetros!$G$21)-Parámetros!$F$21)*Parámetros!$E$21)</f>
        <v>0</v>
      </c>
      <c r="AD1069" s="19" t="n">
        <f aca="false">IF(Z1069=0,0,MAX(0,MIN(Z1069,Parámetros!$G$22)-Parámetros!$F$22)*Parámetros!$E$22)</f>
        <v>0</v>
      </c>
      <c r="AE1069" s="19" t="n">
        <f aca="false">IF(Z1069=0,0,MAX(0,MIN(Z1069,Parámetros!$G$23)-Parámetros!$F$23)*Parámetros!$E$23)</f>
        <v>0</v>
      </c>
      <c r="AF1069" s="36" t="n">
        <f aca="false">SUM(AA1069:AE1069)</f>
        <v>0</v>
      </c>
      <c r="AG1069" s="45" t="str">
        <f aca="false">IF(AM1069&lt;=0,"-",INDEX(TR_TASA,MATCH(AM1069,TR_DESDE,1)))</f>
        <v>-</v>
      </c>
      <c r="AH1069" s="44" t="n">
        <f aca="false">IF($F1069="Cese",1,IF($F1069="Activo",INDEX(DIV_N,8),0))</f>
        <v>0</v>
      </c>
      <c r="AI1069" s="44" t="n">
        <f aca="false">IF($F1069="Cese",7,IF($F1069="Activo",INDEX(DIV_HASTA,8),0))</f>
        <v>0</v>
      </c>
      <c r="AJ1069" s="19" t="n">
        <f aca="false">IF(OR($F1069="Activo",$F1069="Cese"),SUMIFS(AV1062:AV1068,D1062:D1068,"&lt;="&amp;AI1069),0)</f>
        <v>0</v>
      </c>
      <c r="AK1069" s="19" t="n">
        <f aca="false">IF(OR($F1069="Activo",$F1069="Cese"),MAX(0,(AF1069-AJ1069)/AH1069),0)</f>
        <v>0</v>
      </c>
      <c r="AL1069" s="19" t="n">
        <f aca="false">IF(OR($F1069="Activo",$F1069="Cese"),K1069+IF(PROY_BON="Sí",0,J1069),0)</f>
        <v>0</v>
      </c>
      <c r="AM1069" s="19" t="n">
        <f aca="false">IF(AL1069&gt;0,MAX(0,X1069+AL1069-Y1069),Z1069)</f>
        <v>0</v>
      </c>
      <c r="AN1069" s="19" t="n">
        <f aca="false">SUMPRODUCT((AM1069&gt;TR_DESDE)*(AM1069-TR_DESDE)*TR_INC)</f>
        <v>0</v>
      </c>
      <c r="AO1069" s="19" t="n">
        <f aca="false">IF(AL1069&gt;0,MAX(0,AN1069-IF($F1069="Cese",MAX(AF1069,AJ1069),AF1069)),0)</f>
        <v>0</v>
      </c>
      <c r="AP1069" s="46" t="n">
        <f aca="false">IF(OR($F1069="Activo",$F1069="Cese"),ROUND(AK1069+AO1069,2),0)</f>
        <v>0</v>
      </c>
      <c r="AQ1069" s="19" t="n">
        <f aca="false">IF($F1069="Cese",MAX(0,AJ1069-AN1069),0)</f>
        <v>0</v>
      </c>
      <c r="AR1069" s="19" t="str">
        <f aca="false">IF($B1069="","",IF(COUNTIFS(RP_COD,$B1069,'Retenciones Planilla'!$J$6:$J$105,"&lt;&gt;")=0,"",SUMIFS('Retenciones Planilla'!$J$6:$J$105,RP_COD,$B1069)))</f>
        <v/>
      </c>
      <c r="AS1069" s="19" t="str">
        <f aca="false">IF(AR1069="","",AR1069-AP1069)</f>
        <v/>
      </c>
      <c r="AT1069" s="23" t="str">
        <f aca="false">IF($B1069="","",IF(NOT(OR($F1069="Activo",$F1069="Cese")),IF(N(AR1069)=0,"—","Revisar: sin vínculo"),IF(AR1069="",IF(AP1069=0,"No corresponde","Sin dato planilla"),IF(ABS(AS1069)&lt;=TOL,"OK",IF(AS1069&gt;0,"Retuvo de más","Retuvo de menos")))))</f>
        <v/>
      </c>
      <c r="AU1069" s="19" t="n">
        <f aca="false">IF(AND(BASE_RET="Planilla (si existe)",AR1069&lt;&gt;""),AR1069,AP1069)</f>
        <v>0</v>
      </c>
      <c r="AV1069" s="19" t="n">
        <f aca="false">AU1069+N1069</f>
        <v>0</v>
      </c>
    </row>
    <row r="1070" customFormat="false" ht="15" hidden="false" customHeight="false" outlineLevel="0" collapsed="false">
      <c r="A1070" s="43" t="n">
        <v>89</v>
      </c>
      <c r="B1070" s="35" t="str">
        <f aca="false">IF(Trabajadores!$B$94="","",Trabajadores!$B$94)</f>
        <v/>
      </c>
      <c r="C1070" s="35" t="str">
        <f aca="false">IF($B1070="","",Trabajadores!$D$94)</f>
        <v/>
      </c>
      <c r="D1070" s="43" t="n">
        <v>9</v>
      </c>
      <c r="E1070" s="23" t="s">
        <v>306</v>
      </c>
      <c r="F1070" s="23" t="str">
        <f aca="false">IF($B1070="","",IF(OR(9&lt;Trabajadores!$M$94,9&gt;Trabajadores!$N$94),"No vinculado",IF(AND(9=Trabajadores!$N$94,Trabajadores!$O$94="Sí"),"Cese","Activo")))</f>
        <v/>
      </c>
      <c r="G1070" s="19" t="n">
        <f aca="false">IF($B1070="",0,SUMIFS(Ingresos!$W$6:$W$1505,ING_COD,$B1070,ING_CLASE,"ORD"))</f>
        <v>0</v>
      </c>
      <c r="H1070" s="19" t="n">
        <f aca="false">IF($B1070="",0,SUMIFS(Ingresos!$W$6:$W$1505,ING_COD,$B1070,ING_CLASE,"ORD",ING_COMP,"Sí"))</f>
        <v>0</v>
      </c>
      <c r="I1070" s="19" t="n">
        <f aca="false">IF($B1070="",0,SUMIFS(Ingresos!$W$6:$W$1505,ING_COD,$B1070,ING_CLASE,"GRA"))</f>
        <v>0</v>
      </c>
      <c r="J1070" s="19" t="n">
        <f aca="false">IF($B1070="",0,SUMIFS(Ingresos!$W$6:$W$1505,ING_COD,$B1070,ING_CLASE,"BON"))</f>
        <v>0</v>
      </c>
      <c r="K1070" s="19" t="n">
        <f aca="false">IF($B1070="",0,SUMIFS(Ingresos!$W$6:$W$1505,ING_COD,$B1070,ING_CLASE,"EXT"))</f>
        <v>0</v>
      </c>
      <c r="L1070" s="19" t="n">
        <f aca="false">IF($B1070="",0,SUMIFS(Ingresos!$W$6:$W$1505,ING_COD,$B1070,ING_CLASE,"OTO"))</f>
        <v>0</v>
      </c>
      <c r="M1070" s="19" t="n">
        <f aca="false">IF($B1070="",0,SUMIFS(Ingresos!$W$6:$W$1505,ING_COD,$B1070,ING_CLASE,"OTX"))</f>
        <v>0</v>
      </c>
      <c r="N1070" s="19" t="n">
        <f aca="false">IF($B1070="",0,SUMIFS(Ingresos!$W$6:$W$1505,ING_COD,$B1070,ING_CLASE,"RETO"))</f>
        <v>0</v>
      </c>
      <c r="O1070" s="19" t="n">
        <f aca="false">IF($B1070="",0,SUMIFS(Ingresos!$W$6:$W$1505,ING_COD,$B1070,ING_CLASE,"INA"))</f>
        <v>0</v>
      </c>
      <c r="P1070" s="19" t="n">
        <f aca="false">G1070+I1070+J1070+K1070+L1070+M1070</f>
        <v>0</v>
      </c>
      <c r="Q1070" s="44" t="n">
        <f aca="false">IF($F1070="Activo",4,IF($F1070="Cese",1,0))</f>
        <v>0</v>
      </c>
      <c r="R1070" s="19" t="n">
        <f aca="false">G1070*Q1070</f>
        <v>0</v>
      </c>
      <c r="S1070" s="19" t="n">
        <f aca="false">IF($F1070="Activo",SUMIFS(I1070:I1073,$D1070:$D1073,"&lt;="&amp;Trabajadores!$N$94)+IF(PROY_BON="Sí",SUMIFS(J1070:J1073,$D1070:$D1073,"&lt;="&amp;Trabajadores!$N$94),0),IF($F1070="Cese",I1070+IF(PROY_BON="Sí",J1070,0),0))</f>
        <v>0</v>
      </c>
      <c r="T1070" s="19" t="n">
        <f aca="false">IF(OR($F1070&lt;&gt;"Activo",Trabajadores!$I$94="No"),0,IF(I1073=0,H1070*(1+IF(PROY_BON="Sí",Trabajadores!$P$94,0))*Trabajadores!$S$94/6*(Trabajadores!$N$94&gt;=12),0))</f>
        <v>0</v>
      </c>
      <c r="U1070" s="19" t="n">
        <f aca="false">IF($F1070="Activo",IF(Trabajadores!$J$94="Sí",L1070*4,L1070),IF($F1070="Cese",L1070,0))</f>
        <v>0</v>
      </c>
      <c r="V1070" s="19" t="n">
        <f aca="false">IF(OR($F1070="Activo",$F1070="Cese"),M1070,0)</f>
        <v>0</v>
      </c>
      <c r="W1070" s="19" t="n">
        <f aca="false">IF(OR($F1070="Activo",$F1070="Cese"),SUM(P1062:P1069),0)</f>
        <v>0</v>
      </c>
      <c r="X1070" s="36" t="n">
        <f aca="false">IF(OR($F1070="Activo",$F1070="Cese"),R1070+S1070+T1070+U1070+V1070+W1070,0)</f>
        <v>0</v>
      </c>
      <c r="Y1070" s="19" t="n">
        <f aca="false">IF(OR($F1070="Activo",$F1070="Cese"),DED_FIJA,0)</f>
        <v>0</v>
      </c>
      <c r="Z1070" s="36" t="n">
        <f aca="false">MAX(0,X1070-Y1070)</f>
        <v>0</v>
      </c>
      <c r="AA1070" s="19" t="n">
        <f aca="false">IF(Z1070=0,0,MAX(0,MIN(Z1070,Parámetros!$G$19)-Parámetros!$F$19)*Parámetros!$E$19)</f>
        <v>0</v>
      </c>
      <c r="AB1070" s="19" t="n">
        <f aca="false">IF(Z1070=0,0,MAX(0,MIN(Z1070,Parámetros!$G$20)-Parámetros!$F$20)*Parámetros!$E$20)</f>
        <v>0</v>
      </c>
      <c r="AC1070" s="19" t="n">
        <f aca="false">IF(Z1070=0,0,MAX(0,MIN(Z1070,Parámetros!$G$21)-Parámetros!$F$21)*Parámetros!$E$21)</f>
        <v>0</v>
      </c>
      <c r="AD1070" s="19" t="n">
        <f aca="false">IF(Z1070=0,0,MAX(0,MIN(Z1070,Parámetros!$G$22)-Parámetros!$F$22)*Parámetros!$E$22)</f>
        <v>0</v>
      </c>
      <c r="AE1070" s="19" t="n">
        <f aca="false">IF(Z1070=0,0,MAX(0,MIN(Z1070,Parámetros!$G$23)-Parámetros!$F$23)*Parámetros!$E$23)</f>
        <v>0</v>
      </c>
      <c r="AF1070" s="36" t="n">
        <f aca="false">SUM(AA1070:AE1070)</f>
        <v>0</v>
      </c>
      <c r="AG1070" s="45" t="str">
        <f aca="false">IF(AM1070&lt;=0,"-",INDEX(TR_TASA,MATCH(AM1070,TR_DESDE,1)))</f>
        <v>-</v>
      </c>
      <c r="AH1070" s="44" t="n">
        <f aca="false">IF($F1070="Cese",1,IF($F1070="Activo",INDEX(DIV_N,9),0))</f>
        <v>0</v>
      </c>
      <c r="AI1070" s="44" t="n">
        <f aca="false">IF($F1070="Cese",8,IF($F1070="Activo",INDEX(DIV_HASTA,9),0))</f>
        <v>0</v>
      </c>
      <c r="AJ1070" s="19" t="n">
        <f aca="false">IF(OR($F1070="Activo",$F1070="Cese"),SUMIFS(AV1062:AV1069,D1062:D1069,"&lt;="&amp;AI1070),0)</f>
        <v>0</v>
      </c>
      <c r="AK1070" s="19" t="n">
        <f aca="false">IF(OR($F1070="Activo",$F1070="Cese"),MAX(0,(AF1070-AJ1070)/AH1070),0)</f>
        <v>0</v>
      </c>
      <c r="AL1070" s="19" t="n">
        <f aca="false">IF(OR($F1070="Activo",$F1070="Cese"),K1070+IF(PROY_BON="Sí",0,J1070),0)</f>
        <v>0</v>
      </c>
      <c r="AM1070" s="19" t="n">
        <f aca="false">IF(AL1070&gt;0,MAX(0,X1070+AL1070-Y1070),Z1070)</f>
        <v>0</v>
      </c>
      <c r="AN1070" s="19" t="n">
        <f aca="false">SUMPRODUCT((AM1070&gt;TR_DESDE)*(AM1070-TR_DESDE)*TR_INC)</f>
        <v>0</v>
      </c>
      <c r="AO1070" s="19" t="n">
        <f aca="false">IF(AL1070&gt;0,MAX(0,AN1070-IF($F1070="Cese",MAX(AF1070,AJ1070),AF1070)),0)</f>
        <v>0</v>
      </c>
      <c r="AP1070" s="46" t="n">
        <f aca="false">IF(OR($F1070="Activo",$F1070="Cese"),ROUND(AK1070+AO1070,2),0)</f>
        <v>0</v>
      </c>
      <c r="AQ1070" s="19" t="n">
        <f aca="false">IF($F1070="Cese",MAX(0,AJ1070-AN1070),0)</f>
        <v>0</v>
      </c>
      <c r="AR1070" s="19" t="str">
        <f aca="false">IF($B1070="","",IF(COUNTIFS(RP_COD,$B1070,'Retenciones Planilla'!$K$6:$K$105,"&lt;&gt;")=0,"",SUMIFS('Retenciones Planilla'!$K$6:$K$105,RP_COD,$B1070)))</f>
        <v/>
      </c>
      <c r="AS1070" s="19" t="str">
        <f aca="false">IF(AR1070="","",AR1070-AP1070)</f>
        <v/>
      </c>
      <c r="AT1070" s="23" t="str">
        <f aca="false">IF($B1070="","",IF(NOT(OR($F1070="Activo",$F1070="Cese")),IF(N(AR1070)=0,"—","Revisar: sin vínculo"),IF(AR1070="",IF(AP1070=0,"No corresponde","Sin dato planilla"),IF(ABS(AS1070)&lt;=TOL,"OK",IF(AS1070&gt;0,"Retuvo de más","Retuvo de menos")))))</f>
        <v/>
      </c>
      <c r="AU1070" s="19" t="n">
        <f aca="false">IF(AND(BASE_RET="Planilla (si existe)",AR1070&lt;&gt;""),AR1070,AP1070)</f>
        <v>0</v>
      </c>
      <c r="AV1070" s="19" t="n">
        <f aca="false">AU1070+N1070</f>
        <v>0</v>
      </c>
    </row>
    <row r="1071" customFormat="false" ht="15" hidden="false" customHeight="false" outlineLevel="0" collapsed="false">
      <c r="A1071" s="43" t="n">
        <v>89</v>
      </c>
      <c r="B1071" s="35" t="str">
        <f aca="false">IF(Trabajadores!$B$94="","",Trabajadores!$B$94)</f>
        <v/>
      </c>
      <c r="C1071" s="35" t="str">
        <f aca="false">IF($B1071="","",Trabajadores!$D$94)</f>
        <v/>
      </c>
      <c r="D1071" s="43" t="n">
        <v>10</v>
      </c>
      <c r="E1071" s="23" t="s">
        <v>307</v>
      </c>
      <c r="F1071" s="23" t="str">
        <f aca="false">IF($B1071="","",IF(OR(10&lt;Trabajadores!$M$94,10&gt;Trabajadores!$N$94),"No vinculado",IF(AND(10=Trabajadores!$N$94,Trabajadores!$O$94="Sí"),"Cese","Activo")))</f>
        <v/>
      </c>
      <c r="G1071" s="19" t="n">
        <f aca="false">IF($B1071="",0,SUMIFS(Ingresos!$X$6:$X$1505,ING_COD,$B1071,ING_CLASE,"ORD"))</f>
        <v>0</v>
      </c>
      <c r="H1071" s="19" t="n">
        <f aca="false">IF($B1071="",0,SUMIFS(Ingresos!$X$6:$X$1505,ING_COD,$B1071,ING_CLASE,"ORD",ING_COMP,"Sí"))</f>
        <v>0</v>
      </c>
      <c r="I1071" s="19" t="n">
        <f aca="false">IF($B1071="",0,SUMIFS(Ingresos!$X$6:$X$1505,ING_COD,$B1071,ING_CLASE,"GRA"))</f>
        <v>0</v>
      </c>
      <c r="J1071" s="19" t="n">
        <f aca="false">IF($B1071="",0,SUMIFS(Ingresos!$X$6:$X$1505,ING_COD,$B1071,ING_CLASE,"BON"))</f>
        <v>0</v>
      </c>
      <c r="K1071" s="19" t="n">
        <f aca="false">IF($B1071="",0,SUMIFS(Ingresos!$X$6:$X$1505,ING_COD,$B1071,ING_CLASE,"EXT"))</f>
        <v>0</v>
      </c>
      <c r="L1071" s="19" t="n">
        <f aca="false">IF($B1071="",0,SUMIFS(Ingresos!$X$6:$X$1505,ING_COD,$B1071,ING_CLASE,"OTO"))</f>
        <v>0</v>
      </c>
      <c r="M1071" s="19" t="n">
        <f aca="false">IF($B1071="",0,SUMIFS(Ingresos!$X$6:$X$1505,ING_COD,$B1071,ING_CLASE,"OTX"))</f>
        <v>0</v>
      </c>
      <c r="N1071" s="19" t="n">
        <f aca="false">IF($B1071="",0,SUMIFS(Ingresos!$X$6:$X$1505,ING_COD,$B1071,ING_CLASE,"RETO"))</f>
        <v>0</v>
      </c>
      <c r="O1071" s="19" t="n">
        <f aca="false">IF($B1071="",0,SUMIFS(Ingresos!$X$6:$X$1505,ING_COD,$B1071,ING_CLASE,"INA"))</f>
        <v>0</v>
      </c>
      <c r="P1071" s="19" t="n">
        <f aca="false">G1071+I1071+J1071+K1071+L1071+M1071</f>
        <v>0</v>
      </c>
      <c r="Q1071" s="44" t="n">
        <f aca="false">IF($F1071="Activo",3,IF($F1071="Cese",1,0))</f>
        <v>0</v>
      </c>
      <c r="R1071" s="19" t="n">
        <f aca="false">G1071*Q1071</f>
        <v>0</v>
      </c>
      <c r="S1071" s="19" t="n">
        <f aca="false">IF($F1071="Activo",SUMIFS(I1071:I1073,$D1071:$D1073,"&lt;="&amp;Trabajadores!$N$94)+IF(PROY_BON="Sí",SUMIFS(J1071:J1073,$D1071:$D1073,"&lt;="&amp;Trabajadores!$N$94),0),IF($F1071="Cese",I1071+IF(PROY_BON="Sí",J1071,0),0))</f>
        <v>0</v>
      </c>
      <c r="T1071" s="19" t="n">
        <f aca="false">IF(OR($F1071&lt;&gt;"Activo",Trabajadores!$I$94="No"),0,IF(I1073=0,H1071*(1+IF(PROY_BON="Sí",Trabajadores!$P$94,0))*Trabajadores!$S$94/6*(Trabajadores!$N$94&gt;=12),0))</f>
        <v>0</v>
      </c>
      <c r="U1071" s="19" t="n">
        <f aca="false">IF($F1071="Activo",IF(Trabajadores!$J$94="Sí",L1071*3,L1071),IF($F1071="Cese",L1071,0))</f>
        <v>0</v>
      </c>
      <c r="V1071" s="19" t="n">
        <f aca="false">IF(OR($F1071="Activo",$F1071="Cese"),M1071,0)</f>
        <v>0</v>
      </c>
      <c r="W1071" s="19" t="n">
        <f aca="false">IF(OR($F1071="Activo",$F1071="Cese"),SUM(P1062:P1070),0)</f>
        <v>0</v>
      </c>
      <c r="X1071" s="36" t="n">
        <f aca="false">IF(OR($F1071="Activo",$F1071="Cese"),R1071+S1071+T1071+U1071+V1071+W1071,0)</f>
        <v>0</v>
      </c>
      <c r="Y1071" s="19" t="n">
        <f aca="false">IF(OR($F1071="Activo",$F1071="Cese"),DED_FIJA,0)</f>
        <v>0</v>
      </c>
      <c r="Z1071" s="36" t="n">
        <f aca="false">MAX(0,X1071-Y1071)</f>
        <v>0</v>
      </c>
      <c r="AA1071" s="19" t="n">
        <f aca="false">IF(Z1071=0,0,MAX(0,MIN(Z1071,Parámetros!$G$19)-Parámetros!$F$19)*Parámetros!$E$19)</f>
        <v>0</v>
      </c>
      <c r="AB1071" s="19" t="n">
        <f aca="false">IF(Z1071=0,0,MAX(0,MIN(Z1071,Parámetros!$G$20)-Parámetros!$F$20)*Parámetros!$E$20)</f>
        <v>0</v>
      </c>
      <c r="AC1071" s="19" t="n">
        <f aca="false">IF(Z1071=0,0,MAX(0,MIN(Z1071,Parámetros!$G$21)-Parámetros!$F$21)*Parámetros!$E$21)</f>
        <v>0</v>
      </c>
      <c r="AD1071" s="19" t="n">
        <f aca="false">IF(Z1071=0,0,MAX(0,MIN(Z1071,Parámetros!$G$22)-Parámetros!$F$22)*Parámetros!$E$22)</f>
        <v>0</v>
      </c>
      <c r="AE1071" s="19" t="n">
        <f aca="false">IF(Z1071=0,0,MAX(0,MIN(Z1071,Parámetros!$G$23)-Parámetros!$F$23)*Parámetros!$E$23)</f>
        <v>0</v>
      </c>
      <c r="AF1071" s="36" t="n">
        <f aca="false">SUM(AA1071:AE1071)</f>
        <v>0</v>
      </c>
      <c r="AG1071" s="45" t="str">
        <f aca="false">IF(AM1071&lt;=0,"-",INDEX(TR_TASA,MATCH(AM1071,TR_DESDE,1)))</f>
        <v>-</v>
      </c>
      <c r="AH1071" s="44" t="n">
        <f aca="false">IF($F1071="Cese",1,IF($F1071="Activo",INDEX(DIV_N,10),0))</f>
        <v>0</v>
      </c>
      <c r="AI1071" s="44" t="n">
        <f aca="false">IF($F1071="Cese",9,IF($F1071="Activo",INDEX(DIV_HASTA,10),0))</f>
        <v>0</v>
      </c>
      <c r="AJ1071" s="19" t="n">
        <f aca="false">IF(OR($F1071="Activo",$F1071="Cese"),SUMIFS(AV1062:AV1070,D1062:D1070,"&lt;="&amp;AI1071),0)</f>
        <v>0</v>
      </c>
      <c r="AK1071" s="19" t="n">
        <f aca="false">IF(OR($F1071="Activo",$F1071="Cese"),MAX(0,(AF1071-AJ1071)/AH1071),0)</f>
        <v>0</v>
      </c>
      <c r="AL1071" s="19" t="n">
        <f aca="false">IF(OR($F1071="Activo",$F1071="Cese"),K1071+IF(PROY_BON="Sí",0,J1071),0)</f>
        <v>0</v>
      </c>
      <c r="AM1071" s="19" t="n">
        <f aca="false">IF(AL1071&gt;0,MAX(0,X1071+AL1071-Y1071),Z1071)</f>
        <v>0</v>
      </c>
      <c r="AN1071" s="19" t="n">
        <f aca="false">SUMPRODUCT((AM1071&gt;TR_DESDE)*(AM1071-TR_DESDE)*TR_INC)</f>
        <v>0</v>
      </c>
      <c r="AO1071" s="19" t="n">
        <f aca="false">IF(AL1071&gt;0,MAX(0,AN1071-IF($F1071="Cese",MAX(AF1071,AJ1071),AF1071)),0)</f>
        <v>0</v>
      </c>
      <c r="AP1071" s="46" t="n">
        <f aca="false">IF(OR($F1071="Activo",$F1071="Cese"),ROUND(AK1071+AO1071,2),0)</f>
        <v>0</v>
      </c>
      <c r="AQ1071" s="19" t="n">
        <f aca="false">IF($F1071="Cese",MAX(0,AJ1071-AN1071),0)</f>
        <v>0</v>
      </c>
      <c r="AR1071" s="19" t="str">
        <f aca="false">IF($B1071="","",IF(COUNTIFS(RP_COD,$B1071,'Retenciones Planilla'!$L$6:$L$105,"&lt;&gt;")=0,"",SUMIFS('Retenciones Planilla'!$L$6:$L$105,RP_COD,$B1071)))</f>
        <v/>
      </c>
      <c r="AS1071" s="19" t="str">
        <f aca="false">IF(AR1071="","",AR1071-AP1071)</f>
        <v/>
      </c>
      <c r="AT1071" s="23" t="str">
        <f aca="false">IF($B1071="","",IF(NOT(OR($F1071="Activo",$F1071="Cese")),IF(N(AR1071)=0,"—","Revisar: sin vínculo"),IF(AR1071="",IF(AP1071=0,"No corresponde","Sin dato planilla"),IF(ABS(AS1071)&lt;=TOL,"OK",IF(AS1071&gt;0,"Retuvo de más","Retuvo de menos")))))</f>
        <v/>
      </c>
      <c r="AU1071" s="19" t="n">
        <f aca="false">IF(AND(BASE_RET="Planilla (si existe)",AR1071&lt;&gt;""),AR1071,AP1071)</f>
        <v>0</v>
      </c>
      <c r="AV1071" s="19" t="n">
        <f aca="false">AU1071+N1071</f>
        <v>0</v>
      </c>
    </row>
    <row r="1072" customFormat="false" ht="15" hidden="false" customHeight="false" outlineLevel="0" collapsed="false">
      <c r="A1072" s="43" t="n">
        <v>89</v>
      </c>
      <c r="B1072" s="35" t="str">
        <f aca="false">IF(Trabajadores!$B$94="","",Trabajadores!$B$94)</f>
        <v/>
      </c>
      <c r="C1072" s="35" t="str">
        <f aca="false">IF($B1072="","",Trabajadores!$D$94)</f>
        <v/>
      </c>
      <c r="D1072" s="43" t="n">
        <v>11</v>
      </c>
      <c r="E1072" s="23" t="s">
        <v>308</v>
      </c>
      <c r="F1072" s="23" t="str">
        <f aca="false">IF($B1072="","",IF(OR(11&lt;Trabajadores!$M$94,11&gt;Trabajadores!$N$94),"No vinculado",IF(AND(11=Trabajadores!$N$94,Trabajadores!$O$94="Sí"),"Cese","Activo")))</f>
        <v/>
      </c>
      <c r="G1072" s="19" t="n">
        <f aca="false">IF($B1072="",0,SUMIFS(Ingresos!$Y$6:$Y$1505,ING_COD,$B1072,ING_CLASE,"ORD"))</f>
        <v>0</v>
      </c>
      <c r="H1072" s="19" t="n">
        <f aca="false">IF($B1072="",0,SUMIFS(Ingresos!$Y$6:$Y$1505,ING_COD,$B1072,ING_CLASE,"ORD",ING_COMP,"Sí"))</f>
        <v>0</v>
      </c>
      <c r="I1072" s="19" t="n">
        <f aca="false">IF($B1072="",0,SUMIFS(Ingresos!$Y$6:$Y$1505,ING_COD,$B1072,ING_CLASE,"GRA"))</f>
        <v>0</v>
      </c>
      <c r="J1072" s="19" t="n">
        <f aca="false">IF($B1072="",0,SUMIFS(Ingresos!$Y$6:$Y$1505,ING_COD,$B1072,ING_CLASE,"BON"))</f>
        <v>0</v>
      </c>
      <c r="K1072" s="19" t="n">
        <f aca="false">IF($B1072="",0,SUMIFS(Ingresos!$Y$6:$Y$1505,ING_COD,$B1072,ING_CLASE,"EXT"))</f>
        <v>0</v>
      </c>
      <c r="L1072" s="19" t="n">
        <f aca="false">IF($B1072="",0,SUMIFS(Ingresos!$Y$6:$Y$1505,ING_COD,$B1072,ING_CLASE,"OTO"))</f>
        <v>0</v>
      </c>
      <c r="M1072" s="19" t="n">
        <f aca="false">IF($B1072="",0,SUMIFS(Ingresos!$Y$6:$Y$1505,ING_COD,$B1072,ING_CLASE,"OTX"))</f>
        <v>0</v>
      </c>
      <c r="N1072" s="19" t="n">
        <f aca="false">IF($B1072="",0,SUMIFS(Ingresos!$Y$6:$Y$1505,ING_COD,$B1072,ING_CLASE,"RETO"))</f>
        <v>0</v>
      </c>
      <c r="O1072" s="19" t="n">
        <f aca="false">IF($B1072="",0,SUMIFS(Ingresos!$Y$6:$Y$1505,ING_COD,$B1072,ING_CLASE,"INA"))</f>
        <v>0</v>
      </c>
      <c r="P1072" s="19" t="n">
        <f aca="false">G1072+I1072+J1072+K1072+L1072+M1072</f>
        <v>0</v>
      </c>
      <c r="Q1072" s="44" t="n">
        <f aca="false">IF($F1072="Activo",2,IF($F1072="Cese",1,0))</f>
        <v>0</v>
      </c>
      <c r="R1072" s="19" t="n">
        <f aca="false">G1072*Q1072</f>
        <v>0</v>
      </c>
      <c r="S1072" s="19" t="n">
        <f aca="false">IF($F1072="Activo",SUMIFS(I1072:I1073,$D1072:$D1073,"&lt;="&amp;Trabajadores!$N$94)+IF(PROY_BON="Sí",SUMIFS(J1072:J1073,$D1072:$D1073,"&lt;="&amp;Trabajadores!$N$94),0),IF($F1072="Cese",I1072+IF(PROY_BON="Sí",J1072,0),0))</f>
        <v>0</v>
      </c>
      <c r="T1072" s="19" t="n">
        <f aca="false">IF(OR($F1072&lt;&gt;"Activo",Trabajadores!$I$94="No"),0,IF(I1073=0,H1072*(1+IF(PROY_BON="Sí",Trabajadores!$P$94,0))*Trabajadores!$S$94/6*(Trabajadores!$N$94&gt;=12),0))</f>
        <v>0</v>
      </c>
      <c r="U1072" s="19" t="n">
        <f aca="false">IF($F1072="Activo",IF(Trabajadores!$J$94="Sí",L1072*2,L1072),IF($F1072="Cese",L1072,0))</f>
        <v>0</v>
      </c>
      <c r="V1072" s="19" t="n">
        <f aca="false">IF(OR($F1072="Activo",$F1072="Cese"),M1072,0)</f>
        <v>0</v>
      </c>
      <c r="W1072" s="19" t="n">
        <f aca="false">IF(OR($F1072="Activo",$F1072="Cese"),SUM(P1062:P1071),0)</f>
        <v>0</v>
      </c>
      <c r="X1072" s="36" t="n">
        <f aca="false">IF(OR($F1072="Activo",$F1072="Cese"),R1072+S1072+T1072+U1072+V1072+W1072,0)</f>
        <v>0</v>
      </c>
      <c r="Y1072" s="19" t="n">
        <f aca="false">IF(OR($F1072="Activo",$F1072="Cese"),DED_FIJA,0)</f>
        <v>0</v>
      </c>
      <c r="Z1072" s="36" t="n">
        <f aca="false">MAX(0,X1072-Y1072)</f>
        <v>0</v>
      </c>
      <c r="AA1072" s="19" t="n">
        <f aca="false">IF(Z1072=0,0,MAX(0,MIN(Z1072,Parámetros!$G$19)-Parámetros!$F$19)*Parámetros!$E$19)</f>
        <v>0</v>
      </c>
      <c r="AB1072" s="19" t="n">
        <f aca="false">IF(Z1072=0,0,MAX(0,MIN(Z1072,Parámetros!$G$20)-Parámetros!$F$20)*Parámetros!$E$20)</f>
        <v>0</v>
      </c>
      <c r="AC1072" s="19" t="n">
        <f aca="false">IF(Z1072=0,0,MAX(0,MIN(Z1072,Parámetros!$G$21)-Parámetros!$F$21)*Parámetros!$E$21)</f>
        <v>0</v>
      </c>
      <c r="AD1072" s="19" t="n">
        <f aca="false">IF(Z1072=0,0,MAX(0,MIN(Z1072,Parámetros!$G$22)-Parámetros!$F$22)*Parámetros!$E$22)</f>
        <v>0</v>
      </c>
      <c r="AE1072" s="19" t="n">
        <f aca="false">IF(Z1072=0,0,MAX(0,MIN(Z1072,Parámetros!$G$23)-Parámetros!$F$23)*Parámetros!$E$23)</f>
        <v>0</v>
      </c>
      <c r="AF1072" s="36" t="n">
        <f aca="false">SUM(AA1072:AE1072)</f>
        <v>0</v>
      </c>
      <c r="AG1072" s="45" t="str">
        <f aca="false">IF(AM1072&lt;=0,"-",INDEX(TR_TASA,MATCH(AM1072,TR_DESDE,1)))</f>
        <v>-</v>
      </c>
      <c r="AH1072" s="44" t="n">
        <f aca="false">IF($F1072="Cese",1,IF($F1072="Activo",INDEX(DIV_N,11),0))</f>
        <v>0</v>
      </c>
      <c r="AI1072" s="44" t="n">
        <f aca="false">IF($F1072="Cese",10,IF($F1072="Activo",INDEX(DIV_HASTA,11),0))</f>
        <v>0</v>
      </c>
      <c r="AJ1072" s="19" t="n">
        <f aca="false">IF(OR($F1072="Activo",$F1072="Cese"),SUMIFS(AV1062:AV1071,D1062:D1071,"&lt;="&amp;AI1072),0)</f>
        <v>0</v>
      </c>
      <c r="AK1072" s="19" t="n">
        <f aca="false">IF(OR($F1072="Activo",$F1072="Cese"),MAX(0,(AF1072-AJ1072)/AH1072),0)</f>
        <v>0</v>
      </c>
      <c r="AL1072" s="19" t="n">
        <f aca="false">IF(OR($F1072="Activo",$F1072="Cese"),K1072+IF(PROY_BON="Sí",0,J1072),0)</f>
        <v>0</v>
      </c>
      <c r="AM1072" s="19" t="n">
        <f aca="false">IF(AL1072&gt;0,MAX(0,X1072+AL1072-Y1072),Z1072)</f>
        <v>0</v>
      </c>
      <c r="AN1072" s="19" t="n">
        <f aca="false">SUMPRODUCT((AM1072&gt;TR_DESDE)*(AM1072-TR_DESDE)*TR_INC)</f>
        <v>0</v>
      </c>
      <c r="AO1072" s="19" t="n">
        <f aca="false">IF(AL1072&gt;0,MAX(0,AN1072-IF($F1072="Cese",MAX(AF1072,AJ1072),AF1072)),0)</f>
        <v>0</v>
      </c>
      <c r="AP1072" s="46" t="n">
        <f aca="false">IF(OR($F1072="Activo",$F1072="Cese"),ROUND(AK1072+AO1072,2),0)</f>
        <v>0</v>
      </c>
      <c r="AQ1072" s="19" t="n">
        <f aca="false">IF($F1072="Cese",MAX(0,AJ1072-AN1072),0)</f>
        <v>0</v>
      </c>
      <c r="AR1072" s="19" t="str">
        <f aca="false">IF($B1072="","",IF(COUNTIFS(RP_COD,$B1072,'Retenciones Planilla'!$M$6:$M$105,"&lt;&gt;")=0,"",SUMIFS('Retenciones Planilla'!$M$6:$M$105,RP_COD,$B1072)))</f>
        <v/>
      </c>
      <c r="AS1072" s="19" t="str">
        <f aca="false">IF(AR1072="","",AR1072-AP1072)</f>
        <v/>
      </c>
      <c r="AT1072" s="23" t="str">
        <f aca="false">IF($B1072="","",IF(NOT(OR($F1072="Activo",$F1072="Cese")),IF(N(AR1072)=0,"—","Revisar: sin vínculo"),IF(AR1072="",IF(AP1072=0,"No corresponde","Sin dato planilla"),IF(ABS(AS1072)&lt;=TOL,"OK",IF(AS1072&gt;0,"Retuvo de más","Retuvo de menos")))))</f>
        <v/>
      </c>
      <c r="AU1072" s="19" t="n">
        <f aca="false">IF(AND(BASE_RET="Planilla (si existe)",AR1072&lt;&gt;""),AR1072,AP1072)</f>
        <v>0</v>
      </c>
      <c r="AV1072" s="19" t="n">
        <f aca="false">AU1072+N1072</f>
        <v>0</v>
      </c>
    </row>
    <row r="1073" customFormat="false" ht="15" hidden="false" customHeight="false" outlineLevel="0" collapsed="false">
      <c r="A1073" s="43" t="n">
        <v>89</v>
      </c>
      <c r="B1073" s="35" t="str">
        <f aca="false">IF(Trabajadores!$B$94="","",Trabajadores!$B$94)</f>
        <v/>
      </c>
      <c r="C1073" s="35" t="str">
        <f aca="false">IF($B1073="","",Trabajadores!$D$94)</f>
        <v/>
      </c>
      <c r="D1073" s="43" t="n">
        <v>12</v>
      </c>
      <c r="E1073" s="23" t="s">
        <v>309</v>
      </c>
      <c r="F1073" s="23" t="str">
        <f aca="false">IF($B1073="","",IF(OR(12&lt;Trabajadores!$M$94,12&gt;Trabajadores!$N$94),"No vinculado",IF(AND(12=Trabajadores!$N$94,Trabajadores!$O$94="Sí"),"Cese","Activo")))</f>
        <v/>
      </c>
      <c r="G1073" s="19" t="n">
        <f aca="false">IF($B1073="",0,SUMIFS(Ingresos!$Z$6:$Z$1505,ING_COD,$B1073,ING_CLASE,"ORD"))</f>
        <v>0</v>
      </c>
      <c r="H1073" s="19" t="n">
        <f aca="false">IF($B1073="",0,SUMIFS(Ingresos!$Z$6:$Z$1505,ING_COD,$B1073,ING_CLASE,"ORD",ING_COMP,"Sí"))</f>
        <v>0</v>
      </c>
      <c r="I1073" s="19" t="n">
        <f aca="false">IF($B1073="",0,SUMIFS(Ingresos!$Z$6:$Z$1505,ING_COD,$B1073,ING_CLASE,"GRA"))</f>
        <v>0</v>
      </c>
      <c r="J1073" s="19" t="n">
        <f aca="false">IF($B1073="",0,SUMIFS(Ingresos!$Z$6:$Z$1505,ING_COD,$B1073,ING_CLASE,"BON"))</f>
        <v>0</v>
      </c>
      <c r="K1073" s="19" t="n">
        <f aca="false">IF($B1073="",0,SUMIFS(Ingresos!$Z$6:$Z$1505,ING_COD,$B1073,ING_CLASE,"EXT"))</f>
        <v>0</v>
      </c>
      <c r="L1073" s="19" t="n">
        <f aca="false">IF($B1073="",0,SUMIFS(Ingresos!$Z$6:$Z$1505,ING_COD,$B1073,ING_CLASE,"OTO"))</f>
        <v>0</v>
      </c>
      <c r="M1073" s="19" t="n">
        <f aca="false">IF($B1073="",0,SUMIFS(Ingresos!$Z$6:$Z$1505,ING_COD,$B1073,ING_CLASE,"OTX"))</f>
        <v>0</v>
      </c>
      <c r="N1073" s="19" t="n">
        <f aca="false">IF($B1073="",0,SUMIFS(Ingresos!$Z$6:$Z$1505,ING_COD,$B1073,ING_CLASE,"RETO"))</f>
        <v>0</v>
      </c>
      <c r="O1073" s="19" t="n">
        <f aca="false">IF($B1073="",0,SUMIFS(Ingresos!$Z$6:$Z$1505,ING_COD,$B1073,ING_CLASE,"INA"))</f>
        <v>0</v>
      </c>
      <c r="P1073" s="19" t="n">
        <f aca="false">G1073+I1073+J1073+K1073+L1073+M1073</f>
        <v>0</v>
      </c>
      <c r="Q1073" s="44" t="n">
        <f aca="false">IF($F1073="Activo",1,IF($F1073="Cese",1,0))</f>
        <v>0</v>
      </c>
      <c r="R1073" s="19" t="n">
        <f aca="false">G1073*Q1073</f>
        <v>0</v>
      </c>
      <c r="S1073" s="19" t="n">
        <f aca="false">IF($F1073="Activo",SUMIFS(I1073:I1073,$D1073:$D1073,"&lt;="&amp;Trabajadores!$N$94)+IF(PROY_BON="Sí",SUMIFS(J1073:J1073,$D1073:$D1073,"&lt;="&amp;Trabajadores!$N$94),0),IF($F1073="Cese",I1073+IF(PROY_BON="Sí",J1073,0),0))</f>
        <v>0</v>
      </c>
      <c r="T1073" s="19" t="n">
        <f aca="false">0</f>
        <v>0</v>
      </c>
      <c r="U1073" s="19" t="n">
        <f aca="false">IF($F1073="Activo",IF(Trabajadores!$J$94="Sí",L1073*1,L1073),IF($F1073="Cese",L1073,0))</f>
        <v>0</v>
      </c>
      <c r="V1073" s="19" t="n">
        <f aca="false">IF(OR($F1073="Activo",$F1073="Cese"),M1073,0)</f>
        <v>0</v>
      </c>
      <c r="W1073" s="19" t="n">
        <f aca="false">IF(OR($F1073="Activo",$F1073="Cese"),SUM(P1062:P1072),0)</f>
        <v>0</v>
      </c>
      <c r="X1073" s="36" t="n">
        <f aca="false">IF(OR($F1073="Activo",$F1073="Cese"),R1073+S1073+T1073+U1073+V1073+W1073,0)</f>
        <v>0</v>
      </c>
      <c r="Y1073" s="19" t="n">
        <f aca="false">IF(OR($F1073="Activo",$F1073="Cese"),DED_FIJA,0)</f>
        <v>0</v>
      </c>
      <c r="Z1073" s="36" t="n">
        <f aca="false">MAX(0,X1073-Y1073)</f>
        <v>0</v>
      </c>
      <c r="AA1073" s="19" t="n">
        <f aca="false">IF(Z1073=0,0,MAX(0,MIN(Z1073,Parámetros!$G$19)-Parámetros!$F$19)*Parámetros!$E$19)</f>
        <v>0</v>
      </c>
      <c r="AB1073" s="19" t="n">
        <f aca="false">IF(Z1073=0,0,MAX(0,MIN(Z1073,Parámetros!$G$20)-Parámetros!$F$20)*Parámetros!$E$20)</f>
        <v>0</v>
      </c>
      <c r="AC1073" s="19" t="n">
        <f aca="false">IF(Z1073=0,0,MAX(0,MIN(Z1073,Parámetros!$G$21)-Parámetros!$F$21)*Parámetros!$E$21)</f>
        <v>0</v>
      </c>
      <c r="AD1073" s="19" t="n">
        <f aca="false">IF(Z1073=0,0,MAX(0,MIN(Z1073,Parámetros!$G$22)-Parámetros!$F$22)*Parámetros!$E$22)</f>
        <v>0</v>
      </c>
      <c r="AE1073" s="19" t="n">
        <f aca="false">IF(Z1073=0,0,MAX(0,MIN(Z1073,Parámetros!$G$23)-Parámetros!$F$23)*Parámetros!$E$23)</f>
        <v>0</v>
      </c>
      <c r="AF1073" s="36" t="n">
        <f aca="false">SUM(AA1073:AE1073)</f>
        <v>0</v>
      </c>
      <c r="AG1073" s="45" t="str">
        <f aca="false">IF(AM1073&lt;=0,"-",INDEX(TR_TASA,MATCH(AM1073,TR_DESDE,1)))</f>
        <v>-</v>
      </c>
      <c r="AH1073" s="44" t="n">
        <f aca="false">IF($F1073="Cese",1,IF($F1073="Activo",INDEX(DIV_N,12),0))</f>
        <v>0</v>
      </c>
      <c r="AI1073" s="44" t="n">
        <f aca="false">IF($F1073="Cese",11,IF($F1073="Activo",INDEX(DIV_HASTA,12),0))</f>
        <v>0</v>
      </c>
      <c r="AJ1073" s="19" t="n">
        <f aca="false">IF(OR($F1073="Activo",$F1073="Cese"),SUMIFS(AV1062:AV1072,D1062:D1072,"&lt;="&amp;AI1073),0)</f>
        <v>0</v>
      </c>
      <c r="AK1073" s="19" t="n">
        <f aca="false">IF(OR($F1073="Activo",$F1073="Cese"),MAX(0,(AF1073-AJ1073)/AH1073),0)</f>
        <v>0</v>
      </c>
      <c r="AL1073" s="19" t="n">
        <f aca="false">IF(OR($F1073="Activo",$F1073="Cese"),K1073+IF(PROY_BON="Sí",0,J1073),0)</f>
        <v>0</v>
      </c>
      <c r="AM1073" s="19" t="n">
        <f aca="false">IF(AL1073&gt;0,MAX(0,X1073+AL1073-Y1073),Z1073)</f>
        <v>0</v>
      </c>
      <c r="AN1073" s="19" t="n">
        <f aca="false">SUMPRODUCT((AM1073&gt;TR_DESDE)*(AM1073-TR_DESDE)*TR_INC)</f>
        <v>0</v>
      </c>
      <c r="AO1073" s="19" t="n">
        <f aca="false">IF(AL1073&gt;0,MAX(0,AN1073-IF(TRUE(),MAX(AF1073,AJ1073),AF1073)),0)</f>
        <v>0</v>
      </c>
      <c r="AP1073" s="46" t="n">
        <f aca="false">IF(OR($F1073="Activo",$F1073="Cese"),ROUND(AK1073+AO1073,2),0)</f>
        <v>0</v>
      </c>
      <c r="AQ1073" s="19" t="n">
        <f aca="false">IF(OR($F1073="Activo",$F1073="Cese"),MAX(0,AJ1073-AN1073),0)</f>
        <v>0</v>
      </c>
      <c r="AR1073" s="19" t="str">
        <f aca="false">IF($B1073="","",IF(COUNTIFS(RP_COD,$B1073,'Retenciones Planilla'!$N$6:$N$105,"&lt;&gt;")=0,"",SUMIFS('Retenciones Planilla'!$N$6:$N$105,RP_COD,$B1073)))</f>
        <v/>
      </c>
      <c r="AS1073" s="19" t="str">
        <f aca="false">IF(AR1073="","",AR1073-AP1073)</f>
        <v/>
      </c>
      <c r="AT1073" s="23" t="str">
        <f aca="false">IF($B1073="","",IF(NOT(OR($F1073="Activo",$F1073="Cese")),IF(N(AR1073)=0,"—","Revisar: sin vínculo"),IF(AR1073="",IF(AP1073=0,"No corresponde","Sin dato planilla"),IF(ABS(AS1073)&lt;=TOL,"OK",IF(AS1073&gt;0,"Retuvo de más","Retuvo de menos")))))</f>
        <v/>
      </c>
      <c r="AU1073" s="19" t="n">
        <f aca="false">IF(AND(BASE_RET="Planilla (si existe)",AR1073&lt;&gt;""),AR1073,AP1073)</f>
        <v>0</v>
      </c>
      <c r="AV1073" s="19" t="n">
        <f aca="false">AU1073+N1073</f>
        <v>0</v>
      </c>
    </row>
    <row r="1074" customFormat="false" ht="15" hidden="false" customHeight="false" outlineLevel="0" collapsed="false">
      <c r="A1074" s="43" t="n">
        <v>90</v>
      </c>
      <c r="B1074" s="35" t="str">
        <f aca="false">IF(Trabajadores!$B$95="","",Trabajadores!$B$95)</f>
        <v/>
      </c>
      <c r="C1074" s="35" t="str">
        <f aca="false">IF($B1074="","",Trabajadores!$D$95)</f>
        <v/>
      </c>
      <c r="D1074" s="43" t="n">
        <v>1</v>
      </c>
      <c r="E1074" s="23" t="s">
        <v>298</v>
      </c>
      <c r="F1074" s="23" t="str">
        <f aca="false">IF($B1074="","",IF(OR(1&lt;Trabajadores!$M$95,1&gt;Trabajadores!$N$95),"No vinculado",IF(AND(1=Trabajadores!$N$95,Trabajadores!$O$95="Sí"),"Cese","Activo")))</f>
        <v/>
      </c>
      <c r="G1074" s="19" t="n">
        <f aca="false">IF($B1074="",0,SUMIFS(Ingresos!$O$6:$O$1505,ING_COD,$B1074,ING_CLASE,"ORD"))</f>
        <v>0</v>
      </c>
      <c r="H1074" s="19" t="n">
        <f aca="false">IF($B1074="",0,SUMIFS(Ingresos!$O$6:$O$1505,ING_COD,$B1074,ING_CLASE,"ORD",ING_COMP,"Sí"))</f>
        <v>0</v>
      </c>
      <c r="I1074" s="19" t="n">
        <f aca="false">IF($B1074="",0,SUMIFS(Ingresos!$O$6:$O$1505,ING_COD,$B1074,ING_CLASE,"GRA"))</f>
        <v>0</v>
      </c>
      <c r="J1074" s="19" t="n">
        <f aca="false">IF($B1074="",0,SUMIFS(Ingresos!$O$6:$O$1505,ING_COD,$B1074,ING_CLASE,"BON"))</f>
        <v>0</v>
      </c>
      <c r="K1074" s="19" t="n">
        <f aca="false">IF($B1074="",0,SUMIFS(Ingresos!$O$6:$O$1505,ING_COD,$B1074,ING_CLASE,"EXT"))</f>
        <v>0</v>
      </c>
      <c r="L1074" s="19" t="n">
        <f aca="false">IF($B1074="",0,SUMIFS(Ingresos!$O$6:$O$1505,ING_COD,$B1074,ING_CLASE,"OTO"))</f>
        <v>0</v>
      </c>
      <c r="M1074" s="19" t="n">
        <f aca="false">IF($B1074="",0,SUMIFS(Ingresos!$O$6:$O$1505,ING_COD,$B1074,ING_CLASE,"OTX"))</f>
        <v>0</v>
      </c>
      <c r="N1074" s="19" t="n">
        <f aca="false">IF($B1074="",0,SUMIFS(Ingresos!$O$6:$O$1505,ING_COD,$B1074,ING_CLASE,"RETO"))</f>
        <v>0</v>
      </c>
      <c r="O1074" s="19" t="n">
        <f aca="false">IF($B1074="",0,SUMIFS(Ingresos!$O$6:$O$1505,ING_COD,$B1074,ING_CLASE,"INA"))</f>
        <v>0</v>
      </c>
      <c r="P1074" s="19" t="n">
        <f aca="false">G1074+I1074+J1074+K1074+L1074+M1074</f>
        <v>0</v>
      </c>
      <c r="Q1074" s="44" t="n">
        <f aca="false">IF($F1074="Activo",12,IF($F1074="Cese",1,0))</f>
        <v>0</v>
      </c>
      <c r="R1074" s="19" t="n">
        <f aca="false">G1074*Q1074</f>
        <v>0</v>
      </c>
      <c r="S1074" s="19" t="n">
        <f aca="false">IF($F1074="Activo",SUMIFS(I1074:I1085,$D1074:$D1085,"&lt;="&amp;Trabajadores!$N$95)+IF(PROY_BON="Sí",SUMIFS(J1074:J1085,$D1074:$D1085,"&lt;="&amp;Trabajadores!$N$95),0),IF($F1074="Cese",I1074+IF(PROY_BON="Sí",J1074,0),0))</f>
        <v>0</v>
      </c>
      <c r="T1074" s="19" t="n">
        <f aca="false">IF(OR($F1074&lt;&gt;"Activo",Trabajadores!$I$95="No"),0,IF(I1080=0,H1074*(1+IF(PROY_BON="Sí",Trabajadores!$P$95,0))*Trabajadores!$R$95/6*(Trabajadores!$N$95&gt;=7),0)+IF(I1085=0,H1074*(1+IF(PROY_BON="Sí",Trabajadores!$P$95,0))*Trabajadores!$S$95/6*(Trabajadores!$N$95&gt;=12),0))</f>
        <v>0</v>
      </c>
      <c r="U1074" s="19" t="n">
        <f aca="false">IF($F1074="Activo",IF(Trabajadores!$J$95="Sí",L1074*12,L1074),IF($F1074="Cese",L1074,0))</f>
        <v>0</v>
      </c>
      <c r="V1074" s="19" t="n">
        <f aca="false">IF(OR($F1074="Activo",$F1074="Cese"),M1074,0)</f>
        <v>0</v>
      </c>
      <c r="W1074" s="19" t="n">
        <f aca="false">0</f>
        <v>0</v>
      </c>
      <c r="X1074" s="36" t="n">
        <f aca="false">IF(OR($F1074="Activo",$F1074="Cese"),R1074+S1074+T1074+U1074+V1074+W1074,0)</f>
        <v>0</v>
      </c>
      <c r="Y1074" s="19" t="n">
        <f aca="false">IF(OR($F1074="Activo",$F1074="Cese"),DED_FIJA,0)</f>
        <v>0</v>
      </c>
      <c r="Z1074" s="36" t="n">
        <f aca="false">MAX(0,X1074-Y1074)</f>
        <v>0</v>
      </c>
      <c r="AA1074" s="19" t="n">
        <f aca="false">IF(Z1074=0,0,MAX(0,MIN(Z1074,Parámetros!$G$19)-Parámetros!$F$19)*Parámetros!$E$19)</f>
        <v>0</v>
      </c>
      <c r="AB1074" s="19" t="n">
        <f aca="false">IF(Z1074=0,0,MAX(0,MIN(Z1074,Parámetros!$G$20)-Parámetros!$F$20)*Parámetros!$E$20)</f>
        <v>0</v>
      </c>
      <c r="AC1074" s="19" t="n">
        <f aca="false">IF(Z1074=0,0,MAX(0,MIN(Z1074,Parámetros!$G$21)-Parámetros!$F$21)*Parámetros!$E$21)</f>
        <v>0</v>
      </c>
      <c r="AD1074" s="19" t="n">
        <f aca="false">IF(Z1074=0,0,MAX(0,MIN(Z1074,Parámetros!$G$22)-Parámetros!$F$22)*Parámetros!$E$22)</f>
        <v>0</v>
      </c>
      <c r="AE1074" s="19" t="n">
        <f aca="false">IF(Z1074=0,0,MAX(0,MIN(Z1074,Parámetros!$G$23)-Parámetros!$F$23)*Parámetros!$E$23)</f>
        <v>0</v>
      </c>
      <c r="AF1074" s="36" t="n">
        <f aca="false">SUM(AA1074:AE1074)</f>
        <v>0</v>
      </c>
      <c r="AG1074" s="45" t="str">
        <f aca="false">IF(AM1074&lt;=0,"-",INDEX(TR_TASA,MATCH(AM1074,TR_DESDE,1)))</f>
        <v>-</v>
      </c>
      <c r="AH1074" s="44" t="n">
        <f aca="false">IF($F1074="Cese",1,IF($F1074="Activo",INDEX(DIV_N,1),0))</f>
        <v>0</v>
      </c>
      <c r="AI1074" s="44" t="n">
        <f aca="false">IF($F1074="Cese",0,IF($F1074="Activo",INDEX(DIV_HASTA,1),0))</f>
        <v>0</v>
      </c>
      <c r="AJ1074" s="19" t="n">
        <f aca="false">0</f>
        <v>0</v>
      </c>
      <c r="AK1074" s="19" t="n">
        <f aca="false">IF(OR($F1074="Activo",$F1074="Cese"),MAX(0,(AF1074-AJ1074)/AH1074),0)</f>
        <v>0</v>
      </c>
      <c r="AL1074" s="19" t="n">
        <f aca="false">IF(OR($F1074="Activo",$F1074="Cese"),K1074+IF(PROY_BON="Sí",0,J1074),0)</f>
        <v>0</v>
      </c>
      <c r="AM1074" s="19" t="n">
        <f aca="false">IF(AL1074&gt;0,MAX(0,X1074+AL1074-Y1074),Z1074)</f>
        <v>0</v>
      </c>
      <c r="AN1074" s="19" t="n">
        <f aca="false">SUMPRODUCT((AM1074&gt;TR_DESDE)*(AM1074-TR_DESDE)*TR_INC)</f>
        <v>0</v>
      </c>
      <c r="AO1074" s="19" t="n">
        <f aca="false">IF(AL1074&gt;0,MAX(0,AN1074-IF($F1074="Cese",MAX(AF1074,AJ1074),AF1074)),0)</f>
        <v>0</v>
      </c>
      <c r="AP1074" s="46" t="n">
        <f aca="false">IF(OR($F1074="Activo",$F1074="Cese"),ROUND(AK1074+AO1074,2),0)</f>
        <v>0</v>
      </c>
      <c r="AQ1074" s="19" t="n">
        <f aca="false">IF($F1074="Cese",MAX(0,AJ1074-AN1074),0)</f>
        <v>0</v>
      </c>
      <c r="AR1074" s="19" t="str">
        <f aca="false">IF($B1074="","",IF(COUNTIFS(RP_COD,$B1074,'Retenciones Planilla'!$C$6:$C$105,"&lt;&gt;")=0,"",SUMIFS('Retenciones Planilla'!$C$6:$C$105,RP_COD,$B1074)))</f>
        <v/>
      </c>
      <c r="AS1074" s="19" t="str">
        <f aca="false">IF(AR1074="","",AR1074-AP1074)</f>
        <v/>
      </c>
      <c r="AT1074" s="23" t="str">
        <f aca="false">IF($B1074="","",IF(NOT(OR($F1074="Activo",$F1074="Cese")),IF(N(AR1074)=0,"—","Revisar: sin vínculo"),IF(AR1074="",IF(AP1074=0,"No corresponde","Sin dato planilla"),IF(ABS(AS1074)&lt;=TOL,"OK",IF(AS1074&gt;0,"Retuvo de más","Retuvo de menos")))))</f>
        <v/>
      </c>
      <c r="AU1074" s="19" t="n">
        <f aca="false">IF(AND(BASE_RET="Planilla (si existe)",AR1074&lt;&gt;""),AR1074,AP1074)</f>
        <v>0</v>
      </c>
      <c r="AV1074" s="19" t="n">
        <f aca="false">AU1074+N1074</f>
        <v>0</v>
      </c>
    </row>
    <row r="1075" customFormat="false" ht="15" hidden="false" customHeight="false" outlineLevel="0" collapsed="false">
      <c r="A1075" s="43" t="n">
        <v>90</v>
      </c>
      <c r="B1075" s="35" t="str">
        <f aca="false">IF(Trabajadores!$B$95="","",Trabajadores!$B$95)</f>
        <v/>
      </c>
      <c r="C1075" s="35" t="str">
        <f aca="false">IF($B1075="","",Trabajadores!$D$95)</f>
        <v/>
      </c>
      <c r="D1075" s="43" t="n">
        <v>2</v>
      </c>
      <c r="E1075" s="23" t="s">
        <v>299</v>
      </c>
      <c r="F1075" s="23" t="str">
        <f aca="false">IF($B1075="","",IF(OR(2&lt;Trabajadores!$M$95,2&gt;Trabajadores!$N$95),"No vinculado",IF(AND(2=Trabajadores!$N$95,Trabajadores!$O$95="Sí"),"Cese","Activo")))</f>
        <v/>
      </c>
      <c r="G1075" s="19" t="n">
        <f aca="false">IF($B1075="",0,SUMIFS(Ingresos!$P$6:$P$1505,ING_COD,$B1075,ING_CLASE,"ORD"))</f>
        <v>0</v>
      </c>
      <c r="H1075" s="19" t="n">
        <f aca="false">IF($B1075="",0,SUMIFS(Ingresos!$P$6:$P$1505,ING_COD,$B1075,ING_CLASE,"ORD",ING_COMP,"Sí"))</f>
        <v>0</v>
      </c>
      <c r="I1075" s="19" t="n">
        <f aca="false">IF($B1075="",0,SUMIFS(Ingresos!$P$6:$P$1505,ING_COD,$B1075,ING_CLASE,"GRA"))</f>
        <v>0</v>
      </c>
      <c r="J1075" s="19" t="n">
        <f aca="false">IF($B1075="",0,SUMIFS(Ingresos!$P$6:$P$1505,ING_COD,$B1075,ING_CLASE,"BON"))</f>
        <v>0</v>
      </c>
      <c r="K1075" s="19" t="n">
        <f aca="false">IF($B1075="",0,SUMIFS(Ingresos!$P$6:$P$1505,ING_COD,$B1075,ING_CLASE,"EXT"))</f>
        <v>0</v>
      </c>
      <c r="L1075" s="19" t="n">
        <f aca="false">IF($B1075="",0,SUMIFS(Ingresos!$P$6:$P$1505,ING_COD,$B1075,ING_CLASE,"OTO"))</f>
        <v>0</v>
      </c>
      <c r="M1075" s="19" t="n">
        <f aca="false">IF($B1075="",0,SUMIFS(Ingresos!$P$6:$P$1505,ING_COD,$B1075,ING_CLASE,"OTX"))</f>
        <v>0</v>
      </c>
      <c r="N1075" s="19" t="n">
        <f aca="false">IF($B1075="",0,SUMIFS(Ingresos!$P$6:$P$1505,ING_COD,$B1075,ING_CLASE,"RETO"))</f>
        <v>0</v>
      </c>
      <c r="O1075" s="19" t="n">
        <f aca="false">IF($B1075="",0,SUMIFS(Ingresos!$P$6:$P$1505,ING_COD,$B1075,ING_CLASE,"INA"))</f>
        <v>0</v>
      </c>
      <c r="P1075" s="19" t="n">
        <f aca="false">G1075+I1075+J1075+K1075+L1075+M1075</f>
        <v>0</v>
      </c>
      <c r="Q1075" s="44" t="n">
        <f aca="false">IF($F1075="Activo",11,IF($F1075="Cese",1,0))</f>
        <v>0</v>
      </c>
      <c r="R1075" s="19" t="n">
        <f aca="false">G1075*Q1075</f>
        <v>0</v>
      </c>
      <c r="S1075" s="19" t="n">
        <f aca="false">IF($F1075="Activo",SUMIFS(I1075:I1085,$D1075:$D1085,"&lt;="&amp;Trabajadores!$N$95)+IF(PROY_BON="Sí",SUMIFS(J1075:J1085,$D1075:$D1085,"&lt;="&amp;Trabajadores!$N$95),0),IF($F1075="Cese",I1075+IF(PROY_BON="Sí",J1075,0),0))</f>
        <v>0</v>
      </c>
      <c r="T1075" s="19" t="n">
        <f aca="false">IF(OR($F1075&lt;&gt;"Activo",Trabajadores!$I$95="No"),0,IF(I1080=0,H1075*(1+IF(PROY_BON="Sí",Trabajadores!$P$95,0))*Trabajadores!$R$95/6*(Trabajadores!$N$95&gt;=7),0)+IF(I1085=0,H1075*(1+IF(PROY_BON="Sí",Trabajadores!$P$95,0))*Trabajadores!$S$95/6*(Trabajadores!$N$95&gt;=12),0))</f>
        <v>0</v>
      </c>
      <c r="U1075" s="19" t="n">
        <f aca="false">IF($F1075="Activo",IF(Trabajadores!$J$95="Sí",L1075*11,L1075),IF($F1075="Cese",L1075,0))</f>
        <v>0</v>
      </c>
      <c r="V1075" s="19" t="n">
        <f aca="false">IF(OR($F1075="Activo",$F1075="Cese"),M1075,0)</f>
        <v>0</v>
      </c>
      <c r="W1075" s="19" t="n">
        <f aca="false">IF(OR($F1075="Activo",$F1075="Cese"),SUM(P1074:P1074),0)</f>
        <v>0</v>
      </c>
      <c r="X1075" s="36" t="n">
        <f aca="false">IF(OR($F1075="Activo",$F1075="Cese"),R1075+S1075+T1075+U1075+V1075+W1075,0)</f>
        <v>0</v>
      </c>
      <c r="Y1075" s="19" t="n">
        <f aca="false">IF(OR($F1075="Activo",$F1075="Cese"),DED_FIJA,0)</f>
        <v>0</v>
      </c>
      <c r="Z1075" s="36" t="n">
        <f aca="false">MAX(0,X1075-Y1075)</f>
        <v>0</v>
      </c>
      <c r="AA1075" s="19" t="n">
        <f aca="false">IF(Z1075=0,0,MAX(0,MIN(Z1075,Parámetros!$G$19)-Parámetros!$F$19)*Parámetros!$E$19)</f>
        <v>0</v>
      </c>
      <c r="AB1075" s="19" t="n">
        <f aca="false">IF(Z1075=0,0,MAX(0,MIN(Z1075,Parámetros!$G$20)-Parámetros!$F$20)*Parámetros!$E$20)</f>
        <v>0</v>
      </c>
      <c r="AC1075" s="19" t="n">
        <f aca="false">IF(Z1075=0,0,MAX(0,MIN(Z1075,Parámetros!$G$21)-Parámetros!$F$21)*Parámetros!$E$21)</f>
        <v>0</v>
      </c>
      <c r="AD1075" s="19" t="n">
        <f aca="false">IF(Z1075=0,0,MAX(0,MIN(Z1075,Parámetros!$G$22)-Parámetros!$F$22)*Parámetros!$E$22)</f>
        <v>0</v>
      </c>
      <c r="AE1075" s="19" t="n">
        <f aca="false">IF(Z1075=0,0,MAX(0,MIN(Z1075,Parámetros!$G$23)-Parámetros!$F$23)*Parámetros!$E$23)</f>
        <v>0</v>
      </c>
      <c r="AF1075" s="36" t="n">
        <f aca="false">SUM(AA1075:AE1075)</f>
        <v>0</v>
      </c>
      <c r="AG1075" s="45" t="str">
        <f aca="false">IF(AM1075&lt;=0,"-",INDEX(TR_TASA,MATCH(AM1075,TR_DESDE,1)))</f>
        <v>-</v>
      </c>
      <c r="AH1075" s="44" t="n">
        <f aca="false">IF($F1075="Cese",1,IF($F1075="Activo",INDEX(DIV_N,2),0))</f>
        <v>0</v>
      </c>
      <c r="AI1075" s="44" t="n">
        <f aca="false">IF($F1075="Cese",1,IF($F1075="Activo",INDEX(DIV_HASTA,2),0))</f>
        <v>0</v>
      </c>
      <c r="AJ1075" s="19" t="n">
        <f aca="false">IF(OR($F1075="Activo",$F1075="Cese"),SUMIFS(AV1074:AV1074,D1074:D1074,"&lt;="&amp;AI1075),0)</f>
        <v>0</v>
      </c>
      <c r="AK1075" s="19" t="n">
        <f aca="false">IF(OR($F1075="Activo",$F1075="Cese"),MAX(0,(AF1075-AJ1075)/AH1075),0)</f>
        <v>0</v>
      </c>
      <c r="AL1075" s="19" t="n">
        <f aca="false">IF(OR($F1075="Activo",$F1075="Cese"),K1075+IF(PROY_BON="Sí",0,J1075),0)</f>
        <v>0</v>
      </c>
      <c r="AM1075" s="19" t="n">
        <f aca="false">IF(AL1075&gt;0,MAX(0,X1075+AL1075-Y1075),Z1075)</f>
        <v>0</v>
      </c>
      <c r="AN1075" s="19" t="n">
        <f aca="false">SUMPRODUCT((AM1075&gt;TR_DESDE)*(AM1075-TR_DESDE)*TR_INC)</f>
        <v>0</v>
      </c>
      <c r="AO1075" s="19" t="n">
        <f aca="false">IF(AL1075&gt;0,MAX(0,AN1075-IF($F1075="Cese",MAX(AF1075,AJ1075),AF1075)),0)</f>
        <v>0</v>
      </c>
      <c r="AP1075" s="46" t="n">
        <f aca="false">IF(OR($F1075="Activo",$F1075="Cese"),ROUND(AK1075+AO1075,2),0)</f>
        <v>0</v>
      </c>
      <c r="AQ1075" s="19" t="n">
        <f aca="false">IF($F1075="Cese",MAX(0,AJ1075-AN1075),0)</f>
        <v>0</v>
      </c>
      <c r="AR1075" s="19" t="str">
        <f aca="false">IF($B1075="","",IF(COUNTIFS(RP_COD,$B1075,'Retenciones Planilla'!$D$6:$D$105,"&lt;&gt;")=0,"",SUMIFS('Retenciones Planilla'!$D$6:$D$105,RP_COD,$B1075)))</f>
        <v/>
      </c>
      <c r="AS1075" s="19" t="str">
        <f aca="false">IF(AR1075="","",AR1075-AP1075)</f>
        <v/>
      </c>
      <c r="AT1075" s="23" t="str">
        <f aca="false">IF($B1075="","",IF(NOT(OR($F1075="Activo",$F1075="Cese")),IF(N(AR1075)=0,"—","Revisar: sin vínculo"),IF(AR1075="",IF(AP1075=0,"No corresponde","Sin dato planilla"),IF(ABS(AS1075)&lt;=TOL,"OK",IF(AS1075&gt;0,"Retuvo de más","Retuvo de menos")))))</f>
        <v/>
      </c>
      <c r="AU1075" s="19" t="n">
        <f aca="false">IF(AND(BASE_RET="Planilla (si existe)",AR1075&lt;&gt;""),AR1075,AP1075)</f>
        <v>0</v>
      </c>
      <c r="AV1075" s="19" t="n">
        <f aca="false">AU1075+N1075</f>
        <v>0</v>
      </c>
    </row>
    <row r="1076" customFormat="false" ht="15" hidden="false" customHeight="false" outlineLevel="0" collapsed="false">
      <c r="A1076" s="43" t="n">
        <v>90</v>
      </c>
      <c r="B1076" s="35" t="str">
        <f aca="false">IF(Trabajadores!$B$95="","",Trabajadores!$B$95)</f>
        <v/>
      </c>
      <c r="C1076" s="35" t="str">
        <f aca="false">IF($B1076="","",Trabajadores!$D$95)</f>
        <v/>
      </c>
      <c r="D1076" s="43" t="n">
        <v>3</v>
      </c>
      <c r="E1076" s="23" t="s">
        <v>300</v>
      </c>
      <c r="F1076" s="23" t="str">
        <f aca="false">IF($B1076="","",IF(OR(3&lt;Trabajadores!$M$95,3&gt;Trabajadores!$N$95),"No vinculado",IF(AND(3=Trabajadores!$N$95,Trabajadores!$O$95="Sí"),"Cese","Activo")))</f>
        <v/>
      </c>
      <c r="G1076" s="19" t="n">
        <f aca="false">IF($B1076="",0,SUMIFS(Ingresos!$Q$6:$Q$1505,ING_COD,$B1076,ING_CLASE,"ORD"))</f>
        <v>0</v>
      </c>
      <c r="H1076" s="19" t="n">
        <f aca="false">IF($B1076="",0,SUMIFS(Ingresos!$Q$6:$Q$1505,ING_COD,$B1076,ING_CLASE,"ORD",ING_COMP,"Sí"))</f>
        <v>0</v>
      </c>
      <c r="I1076" s="19" t="n">
        <f aca="false">IF($B1076="",0,SUMIFS(Ingresos!$Q$6:$Q$1505,ING_COD,$B1076,ING_CLASE,"GRA"))</f>
        <v>0</v>
      </c>
      <c r="J1076" s="19" t="n">
        <f aca="false">IF($B1076="",0,SUMIFS(Ingresos!$Q$6:$Q$1505,ING_COD,$B1076,ING_CLASE,"BON"))</f>
        <v>0</v>
      </c>
      <c r="K1076" s="19" t="n">
        <f aca="false">IF($B1076="",0,SUMIFS(Ingresos!$Q$6:$Q$1505,ING_COD,$B1076,ING_CLASE,"EXT"))</f>
        <v>0</v>
      </c>
      <c r="L1076" s="19" t="n">
        <f aca="false">IF($B1076="",0,SUMIFS(Ingresos!$Q$6:$Q$1505,ING_COD,$B1076,ING_CLASE,"OTO"))</f>
        <v>0</v>
      </c>
      <c r="M1076" s="19" t="n">
        <f aca="false">IF($B1076="",0,SUMIFS(Ingresos!$Q$6:$Q$1505,ING_COD,$B1076,ING_CLASE,"OTX"))</f>
        <v>0</v>
      </c>
      <c r="N1076" s="19" t="n">
        <f aca="false">IF($B1076="",0,SUMIFS(Ingresos!$Q$6:$Q$1505,ING_COD,$B1076,ING_CLASE,"RETO"))</f>
        <v>0</v>
      </c>
      <c r="O1076" s="19" t="n">
        <f aca="false">IF($B1076="",0,SUMIFS(Ingresos!$Q$6:$Q$1505,ING_COD,$B1076,ING_CLASE,"INA"))</f>
        <v>0</v>
      </c>
      <c r="P1076" s="19" t="n">
        <f aca="false">G1076+I1076+J1076+K1076+L1076+M1076</f>
        <v>0</v>
      </c>
      <c r="Q1076" s="44" t="n">
        <f aca="false">IF($F1076="Activo",10,IF($F1076="Cese",1,0))</f>
        <v>0</v>
      </c>
      <c r="R1076" s="19" t="n">
        <f aca="false">G1076*Q1076</f>
        <v>0</v>
      </c>
      <c r="S1076" s="19" t="n">
        <f aca="false">IF($F1076="Activo",SUMIFS(I1076:I1085,$D1076:$D1085,"&lt;="&amp;Trabajadores!$N$95)+IF(PROY_BON="Sí",SUMIFS(J1076:J1085,$D1076:$D1085,"&lt;="&amp;Trabajadores!$N$95),0),IF($F1076="Cese",I1076+IF(PROY_BON="Sí",J1076,0),0))</f>
        <v>0</v>
      </c>
      <c r="T1076" s="19" t="n">
        <f aca="false">IF(OR($F1076&lt;&gt;"Activo",Trabajadores!$I$95="No"),0,IF(I1080=0,H1076*(1+IF(PROY_BON="Sí",Trabajadores!$P$95,0))*Trabajadores!$R$95/6*(Trabajadores!$N$95&gt;=7),0)+IF(I1085=0,H1076*(1+IF(PROY_BON="Sí",Trabajadores!$P$95,0))*Trabajadores!$S$95/6*(Trabajadores!$N$95&gt;=12),0))</f>
        <v>0</v>
      </c>
      <c r="U1076" s="19" t="n">
        <f aca="false">IF($F1076="Activo",IF(Trabajadores!$J$95="Sí",L1076*10,L1076),IF($F1076="Cese",L1076,0))</f>
        <v>0</v>
      </c>
      <c r="V1076" s="19" t="n">
        <f aca="false">IF(OR($F1076="Activo",$F1076="Cese"),M1076,0)</f>
        <v>0</v>
      </c>
      <c r="W1076" s="19" t="n">
        <f aca="false">IF(OR($F1076="Activo",$F1076="Cese"),SUM(P1074:P1075),0)</f>
        <v>0</v>
      </c>
      <c r="X1076" s="36" t="n">
        <f aca="false">IF(OR($F1076="Activo",$F1076="Cese"),R1076+S1076+T1076+U1076+V1076+W1076,0)</f>
        <v>0</v>
      </c>
      <c r="Y1076" s="19" t="n">
        <f aca="false">IF(OR($F1076="Activo",$F1076="Cese"),DED_FIJA,0)</f>
        <v>0</v>
      </c>
      <c r="Z1076" s="36" t="n">
        <f aca="false">MAX(0,X1076-Y1076)</f>
        <v>0</v>
      </c>
      <c r="AA1076" s="19" t="n">
        <f aca="false">IF(Z1076=0,0,MAX(0,MIN(Z1076,Parámetros!$G$19)-Parámetros!$F$19)*Parámetros!$E$19)</f>
        <v>0</v>
      </c>
      <c r="AB1076" s="19" t="n">
        <f aca="false">IF(Z1076=0,0,MAX(0,MIN(Z1076,Parámetros!$G$20)-Parámetros!$F$20)*Parámetros!$E$20)</f>
        <v>0</v>
      </c>
      <c r="AC1076" s="19" t="n">
        <f aca="false">IF(Z1076=0,0,MAX(0,MIN(Z1076,Parámetros!$G$21)-Parámetros!$F$21)*Parámetros!$E$21)</f>
        <v>0</v>
      </c>
      <c r="AD1076" s="19" t="n">
        <f aca="false">IF(Z1076=0,0,MAX(0,MIN(Z1076,Parámetros!$G$22)-Parámetros!$F$22)*Parámetros!$E$22)</f>
        <v>0</v>
      </c>
      <c r="AE1076" s="19" t="n">
        <f aca="false">IF(Z1076=0,0,MAX(0,MIN(Z1076,Parámetros!$G$23)-Parámetros!$F$23)*Parámetros!$E$23)</f>
        <v>0</v>
      </c>
      <c r="AF1076" s="36" t="n">
        <f aca="false">SUM(AA1076:AE1076)</f>
        <v>0</v>
      </c>
      <c r="AG1076" s="45" t="str">
        <f aca="false">IF(AM1076&lt;=0,"-",INDEX(TR_TASA,MATCH(AM1076,TR_DESDE,1)))</f>
        <v>-</v>
      </c>
      <c r="AH1076" s="44" t="n">
        <f aca="false">IF($F1076="Cese",1,IF($F1076="Activo",INDEX(DIV_N,3),0))</f>
        <v>0</v>
      </c>
      <c r="AI1076" s="44" t="n">
        <f aca="false">IF($F1076="Cese",2,IF($F1076="Activo",INDEX(DIV_HASTA,3),0))</f>
        <v>0</v>
      </c>
      <c r="AJ1076" s="19" t="n">
        <f aca="false">IF(OR($F1076="Activo",$F1076="Cese"),SUMIFS(AV1074:AV1075,D1074:D1075,"&lt;="&amp;AI1076),0)</f>
        <v>0</v>
      </c>
      <c r="AK1076" s="19" t="n">
        <f aca="false">IF(OR($F1076="Activo",$F1076="Cese"),MAX(0,(AF1076-AJ1076)/AH1076),0)</f>
        <v>0</v>
      </c>
      <c r="AL1076" s="19" t="n">
        <f aca="false">IF(OR($F1076="Activo",$F1076="Cese"),K1076+IF(PROY_BON="Sí",0,J1076),0)</f>
        <v>0</v>
      </c>
      <c r="AM1076" s="19" t="n">
        <f aca="false">IF(AL1076&gt;0,MAX(0,X1076+AL1076-Y1076),Z1076)</f>
        <v>0</v>
      </c>
      <c r="AN1076" s="19" t="n">
        <f aca="false">SUMPRODUCT((AM1076&gt;TR_DESDE)*(AM1076-TR_DESDE)*TR_INC)</f>
        <v>0</v>
      </c>
      <c r="AO1076" s="19" t="n">
        <f aca="false">IF(AL1076&gt;0,MAX(0,AN1076-IF($F1076="Cese",MAX(AF1076,AJ1076),AF1076)),0)</f>
        <v>0</v>
      </c>
      <c r="AP1076" s="46" t="n">
        <f aca="false">IF(OR($F1076="Activo",$F1076="Cese"),ROUND(AK1076+AO1076,2),0)</f>
        <v>0</v>
      </c>
      <c r="AQ1076" s="19" t="n">
        <f aca="false">IF($F1076="Cese",MAX(0,AJ1076-AN1076),0)</f>
        <v>0</v>
      </c>
      <c r="AR1076" s="19" t="str">
        <f aca="false">IF($B1076="","",IF(COUNTIFS(RP_COD,$B1076,'Retenciones Planilla'!$E$6:$E$105,"&lt;&gt;")=0,"",SUMIFS('Retenciones Planilla'!$E$6:$E$105,RP_COD,$B1076)))</f>
        <v/>
      </c>
      <c r="AS1076" s="19" t="str">
        <f aca="false">IF(AR1076="","",AR1076-AP1076)</f>
        <v/>
      </c>
      <c r="AT1076" s="23" t="str">
        <f aca="false">IF($B1076="","",IF(NOT(OR($F1076="Activo",$F1076="Cese")),IF(N(AR1076)=0,"—","Revisar: sin vínculo"),IF(AR1076="",IF(AP1076=0,"No corresponde","Sin dato planilla"),IF(ABS(AS1076)&lt;=TOL,"OK",IF(AS1076&gt;0,"Retuvo de más","Retuvo de menos")))))</f>
        <v/>
      </c>
      <c r="AU1076" s="19" t="n">
        <f aca="false">IF(AND(BASE_RET="Planilla (si existe)",AR1076&lt;&gt;""),AR1076,AP1076)</f>
        <v>0</v>
      </c>
      <c r="AV1076" s="19" t="n">
        <f aca="false">AU1076+N1076</f>
        <v>0</v>
      </c>
    </row>
    <row r="1077" customFormat="false" ht="15" hidden="false" customHeight="false" outlineLevel="0" collapsed="false">
      <c r="A1077" s="43" t="n">
        <v>90</v>
      </c>
      <c r="B1077" s="35" t="str">
        <f aca="false">IF(Trabajadores!$B$95="","",Trabajadores!$B$95)</f>
        <v/>
      </c>
      <c r="C1077" s="35" t="str">
        <f aca="false">IF($B1077="","",Trabajadores!$D$95)</f>
        <v/>
      </c>
      <c r="D1077" s="43" t="n">
        <v>4</v>
      </c>
      <c r="E1077" s="23" t="s">
        <v>301</v>
      </c>
      <c r="F1077" s="23" t="str">
        <f aca="false">IF($B1077="","",IF(OR(4&lt;Trabajadores!$M$95,4&gt;Trabajadores!$N$95),"No vinculado",IF(AND(4=Trabajadores!$N$95,Trabajadores!$O$95="Sí"),"Cese","Activo")))</f>
        <v/>
      </c>
      <c r="G1077" s="19" t="n">
        <f aca="false">IF($B1077="",0,SUMIFS(Ingresos!$R$6:$R$1505,ING_COD,$B1077,ING_CLASE,"ORD"))</f>
        <v>0</v>
      </c>
      <c r="H1077" s="19" t="n">
        <f aca="false">IF($B1077="",0,SUMIFS(Ingresos!$R$6:$R$1505,ING_COD,$B1077,ING_CLASE,"ORD",ING_COMP,"Sí"))</f>
        <v>0</v>
      </c>
      <c r="I1077" s="19" t="n">
        <f aca="false">IF($B1077="",0,SUMIFS(Ingresos!$R$6:$R$1505,ING_COD,$B1077,ING_CLASE,"GRA"))</f>
        <v>0</v>
      </c>
      <c r="J1077" s="19" t="n">
        <f aca="false">IF($B1077="",0,SUMIFS(Ingresos!$R$6:$R$1505,ING_COD,$B1077,ING_CLASE,"BON"))</f>
        <v>0</v>
      </c>
      <c r="K1077" s="19" t="n">
        <f aca="false">IF($B1077="",0,SUMIFS(Ingresos!$R$6:$R$1505,ING_COD,$B1077,ING_CLASE,"EXT"))</f>
        <v>0</v>
      </c>
      <c r="L1077" s="19" t="n">
        <f aca="false">IF($B1077="",0,SUMIFS(Ingresos!$R$6:$R$1505,ING_COD,$B1077,ING_CLASE,"OTO"))</f>
        <v>0</v>
      </c>
      <c r="M1077" s="19" t="n">
        <f aca="false">IF($B1077="",0,SUMIFS(Ingresos!$R$6:$R$1505,ING_COD,$B1077,ING_CLASE,"OTX"))</f>
        <v>0</v>
      </c>
      <c r="N1077" s="19" t="n">
        <f aca="false">IF($B1077="",0,SUMIFS(Ingresos!$R$6:$R$1505,ING_COD,$B1077,ING_CLASE,"RETO"))</f>
        <v>0</v>
      </c>
      <c r="O1077" s="19" t="n">
        <f aca="false">IF($B1077="",0,SUMIFS(Ingresos!$R$6:$R$1505,ING_COD,$B1077,ING_CLASE,"INA"))</f>
        <v>0</v>
      </c>
      <c r="P1077" s="19" t="n">
        <f aca="false">G1077+I1077+J1077+K1077+L1077+M1077</f>
        <v>0</v>
      </c>
      <c r="Q1077" s="44" t="n">
        <f aca="false">IF($F1077="Activo",9,IF($F1077="Cese",1,0))</f>
        <v>0</v>
      </c>
      <c r="R1077" s="19" t="n">
        <f aca="false">G1077*Q1077</f>
        <v>0</v>
      </c>
      <c r="S1077" s="19" t="n">
        <f aca="false">IF($F1077="Activo",SUMIFS(I1077:I1085,$D1077:$D1085,"&lt;="&amp;Trabajadores!$N$95)+IF(PROY_BON="Sí",SUMIFS(J1077:J1085,$D1077:$D1085,"&lt;="&amp;Trabajadores!$N$95),0),IF($F1077="Cese",I1077+IF(PROY_BON="Sí",J1077,0),0))</f>
        <v>0</v>
      </c>
      <c r="T1077" s="19" t="n">
        <f aca="false">IF(OR($F1077&lt;&gt;"Activo",Trabajadores!$I$95="No"),0,IF(I1080=0,H1077*(1+IF(PROY_BON="Sí",Trabajadores!$P$95,0))*Trabajadores!$R$95/6*(Trabajadores!$N$95&gt;=7),0)+IF(I1085=0,H1077*(1+IF(PROY_BON="Sí",Trabajadores!$P$95,0))*Trabajadores!$S$95/6*(Trabajadores!$N$95&gt;=12),0))</f>
        <v>0</v>
      </c>
      <c r="U1077" s="19" t="n">
        <f aca="false">IF($F1077="Activo",IF(Trabajadores!$J$95="Sí",L1077*9,L1077),IF($F1077="Cese",L1077,0))</f>
        <v>0</v>
      </c>
      <c r="V1077" s="19" t="n">
        <f aca="false">IF(OR($F1077="Activo",$F1077="Cese"),M1077,0)</f>
        <v>0</v>
      </c>
      <c r="W1077" s="19" t="n">
        <f aca="false">IF(OR($F1077="Activo",$F1077="Cese"),SUM(P1074:P1076),0)</f>
        <v>0</v>
      </c>
      <c r="X1077" s="36" t="n">
        <f aca="false">IF(OR($F1077="Activo",$F1077="Cese"),R1077+S1077+T1077+U1077+V1077+W1077,0)</f>
        <v>0</v>
      </c>
      <c r="Y1077" s="19" t="n">
        <f aca="false">IF(OR($F1077="Activo",$F1077="Cese"),DED_FIJA,0)</f>
        <v>0</v>
      </c>
      <c r="Z1077" s="36" t="n">
        <f aca="false">MAX(0,X1077-Y1077)</f>
        <v>0</v>
      </c>
      <c r="AA1077" s="19" t="n">
        <f aca="false">IF(Z1077=0,0,MAX(0,MIN(Z1077,Parámetros!$G$19)-Parámetros!$F$19)*Parámetros!$E$19)</f>
        <v>0</v>
      </c>
      <c r="AB1077" s="19" t="n">
        <f aca="false">IF(Z1077=0,0,MAX(0,MIN(Z1077,Parámetros!$G$20)-Parámetros!$F$20)*Parámetros!$E$20)</f>
        <v>0</v>
      </c>
      <c r="AC1077" s="19" t="n">
        <f aca="false">IF(Z1077=0,0,MAX(0,MIN(Z1077,Parámetros!$G$21)-Parámetros!$F$21)*Parámetros!$E$21)</f>
        <v>0</v>
      </c>
      <c r="AD1077" s="19" t="n">
        <f aca="false">IF(Z1077=0,0,MAX(0,MIN(Z1077,Parámetros!$G$22)-Parámetros!$F$22)*Parámetros!$E$22)</f>
        <v>0</v>
      </c>
      <c r="AE1077" s="19" t="n">
        <f aca="false">IF(Z1077=0,0,MAX(0,MIN(Z1077,Parámetros!$G$23)-Parámetros!$F$23)*Parámetros!$E$23)</f>
        <v>0</v>
      </c>
      <c r="AF1077" s="36" t="n">
        <f aca="false">SUM(AA1077:AE1077)</f>
        <v>0</v>
      </c>
      <c r="AG1077" s="45" t="str">
        <f aca="false">IF(AM1077&lt;=0,"-",INDEX(TR_TASA,MATCH(AM1077,TR_DESDE,1)))</f>
        <v>-</v>
      </c>
      <c r="AH1077" s="44" t="n">
        <f aca="false">IF($F1077="Cese",1,IF($F1077="Activo",INDEX(DIV_N,4),0))</f>
        <v>0</v>
      </c>
      <c r="AI1077" s="44" t="n">
        <f aca="false">IF($F1077="Cese",3,IF($F1077="Activo",INDEX(DIV_HASTA,4),0))</f>
        <v>0</v>
      </c>
      <c r="AJ1077" s="19" t="n">
        <f aca="false">IF(OR($F1077="Activo",$F1077="Cese"),SUMIFS(AV1074:AV1076,D1074:D1076,"&lt;="&amp;AI1077),0)</f>
        <v>0</v>
      </c>
      <c r="AK1077" s="19" t="n">
        <f aca="false">IF(OR($F1077="Activo",$F1077="Cese"),MAX(0,(AF1077-AJ1077)/AH1077),0)</f>
        <v>0</v>
      </c>
      <c r="AL1077" s="19" t="n">
        <f aca="false">IF(OR($F1077="Activo",$F1077="Cese"),K1077+IF(PROY_BON="Sí",0,J1077),0)</f>
        <v>0</v>
      </c>
      <c r="AM1077" s="19" t="n">
        <f aca="false">IF(AL1077&gt;0,MAX(0,X1077+AL1077-Y1077),Z1077)</f>
        <v>0</v>
      </c>
      <c r="AN1077" s="19" t="n">
        <f aca="false">SUMPRODUCT((AM1077&gt;TR_DESDE)*(AM1077-TR_DESDE)*TR_INC)</f>
        <v>0</v>
      </c>
      <c r="AO1077" s="19" t="n">
        <f aca="false">IF(AL1077&gt;0,MAX(0,AN1077-IF($F1077="Cese",MAX(AF1077,AJ1077),AF1077)),0)</f>
        <v>0</v>
      </c>
      <c r="AP1077" s="46" t="n">
        <f aca="false">IF(OR($F1077="Activo",$F1077="Cese"),ROUND(AK1077+AO1077,2),0)</f>
        <v>0</v>
      </c>
      <c r="AQ1077" s="19" t="n">
        <f aca="false">IF($F1077="Cese",MAX(0,AJ1077-AN1077),0)</f>
        <v>0</v>
      </c>
      <c r="AR1077" s="19" t="str">
        <f aca="false">IF($B1077="","",IF(COUNTIFS(RP_COD,$B1077,'Retenciones Planilla'!$F$6:$F$105,"&lt;&gt;")=0,"",SUMIFS('Retenciones Planilla'!$F$6:$F$105,RP_COD,$B1077)))</f>
        <v/>
      </c>
      <c r="AS1077" s="19" t="str">
        <f aca="false">IF(AR1077="","",AR1077-AP1077)</f>
        <v/>
      </c>
      <c r="AT1077" s="23" t="str">
        <f aca="false">IF($B1077="","",IF(NOT(OR($F1077="Activo",$F1077="Cese")),IF(N(AR1077)=0,"—","Revisar: sin vínculo"),IF(AR1077="",IF(AP1077=0,"No corresponde","Sin dato planilla"),IF(ABS(AS1077)&lt;=TOL,"OK",IF(AS1077&gt;0,"Retuvo de más","Retuvo de menos")))))</f>
        <v/>
      </c>
      <c r="AU1077" s="19" t="n">
        <f aca="false">IF(AND(BASE_RET="Planilla (si existe)",AR1077&lt;&gt;""),AR1077,AP1077)</f>
        <v>0</v>
      </c>
      <c r="AV1077" s="19" t="n">
        <f aca="false">AU1077+N1077</f>
        <v>0</v>
      </c>
    </row>
    <row r="1078" customFormat="false" ht="15" hidden="false" customHeight="false" outlineLevel="0" collapsed="false">
      <c r="A1078" s="43" t="n">
        <v>90</v>
      </c>
      <c r="B1078" s="35" t="str">
        <f aca="false">IF(Trabajadores!$B$95="","",Trabajadores!$B$95)</f>
        <v/>
      </c>
      <c r="C1078" s="35" t="str">
        <f aca="false">IF($B1078="","",Trabajadores!$D$95)</f>
        <v/>
      </c>
      <c r="D1078" s="43" t="n">
        <v>5</v>
      </c>
      <c r="E1078" s="23" t="s">
        <v>302</v>
      </c>
      <c r="F1078" s="23" t="str">
        <f aca="false">IF($B1078="","",IF(OR(5&lt;Trabajadores!$M$95,5&gt;Trabajadores!$N$95),"No vinculado",IF(AND(5=Trabajadores!$N$95,Trabajadores!$O$95="Sí"),"Cese","Activo")))</f>
        <v/>
      </c>
      <c r="G1078" s="19" t="n">
        <f aca="false">IF($B1078="",0,SUMIFS(Ingresos!$S$6:$S$1505,ING_COD,$B1078,ING_CLASE,"ORD"))</f>
        <v>0</v>
      </c>
      <c r="H1078" s="19" t="n">
        <f aca="false">IF($B1078="",0,SUMIFS(Ingresos!$S$6:$S$1505,ING_COD,$B1078,ING_CLASE,"ORD",ING_COMP,"Sí"))</f>
        <v>0</v>
      </c>
      <c r="I1078" s="19" t="n">
        <f aca="false">IF($B1078="",0,SUMIFS(Ingresos!$S$6:$S$1505,ING_COD,$B1078,ING_CLASE,"GRA"))</f>
        <v>0</v>
      </c>
      <c r="J1078" s="19" t="n">
        <f aca="false">IF($B1078="",0,SUMIFS(Ingresos!$S$6:$S$1505,ING_COD,$B1078,ING_CLASE,"BON"))</f>
        <v>0</v>
      </c>
      <c r="K1078" s="19" t="n">
        <f aca="false">IF($B1078="",0,SUMIFS(Ingresos!$S$6:$S$1505,ING_COD,$B1078,ING_CLASE,"EXT"))</f>
        <v>0</v>
      </c>
      <c r="L1078" s="19" t="n">
        <f aca="false">IF($B1078="",0,SUMIFS(Ingresos!$S$6:$S$1505,ING_COD,$B1078,ING_CLASE,"OTO"))</f>
        <v>0</v>
      </c>
      <c r="M1078" s="19" t="n">
        <f aca="false">IF($B1078="",0,SUMIFS(Ingresos!$S$6:$S$1505,ING_COD,$B1078,ING_CLASE,"OTX"))</f>
        <v>0</v>
      </c>
      <c r="N1078" s="19" t="n">
        <f aca="false">IF($B1078="",0,SUMIFS(Ingresos!$S$6:$S$1505,ING_COD,$B1078,ING_CLASE,"RETO"))</f>
        <v>0</v>
      </c>
      <c r="O1078" s="19" t="n">
        <f aca="false">IF($B1078="",0,SUMIFS(Ingresos!$S$6:$S$1505,ING_COD,$B1078,ING_CLASE,"INA"))</f>
        <v>0</v>
      </c>
      <c r="P1078" s="19" t="n">
        <f aca="false">G1078+I1078+J1078+K1078+L1078+M1078</f>
        <v>0</v>
      </c>
      <c r="Q1078" s="44" t="n">
        <f aca="false">IF($F1078="Activo",8,IF($F1078="Cese",1,0))</f>
        <v>0</v>
      </c>
      <c r="R1078" s="19" t="n">
        <f aca="false">G1078*Q1078</f>
        <v>0</v>
      </c>
      <c r="S1078" s="19" t="n">
        <f aca="false">IF($F1078="Activo",SUMIFS(I1078:I1085,$D1078:$D1085,"&lt;="&amp;Trabajadores!$N$95)+IF(PROY_BON="Sí",SUMIFS(J1078:J1085,$D1078:$D1085,"&lt;="&amp;Trabajadores!$N$95),0),IF($F1078="Cese",I1078+IF(PROY_BON="Sí",J1078,0),0))</f>
        <v>0</v>
      </c>
      <c r="T1078" s="19" t="n">
        <f aca="false">IF(OR($F1078&lt;&gt;"Activo",Trabajadores!$I$95="No"),0,IF(I1080=0,H1078*(1+IF(PROY_BON="Sí",Trabajadores!$P$95,0))*Trabajadores!$R$95/6*(Trabajadores!$N$95&gt;=7),0)+IF(I1085=0,H1078*(1+IF(PROY_BON="Sí",Trabajadores!$P$95,0))*Trabajadores!$S$95/6*(Trabajadores!$N$95&gt;=12),0))</f>
        <v>0</v>
      </c>
      <c r="U1078" s="19" t="n">
        <f aca="false">IF($F1078="Activo",IF(Trabajadores!$J$95="Sí",L1078*8,L1078),IF($F1078="Cese",L1078,0))</f>
        <v>0</v>
      </c>
      <c r="V1078" s="19" t="n">
        <f aca="false">IF(OR($F1078="Activo",$F1078="Cese"),M1078,0)</f>
        <v>0</v>
      </c>
      <c r="W1078" s="19" t="n">
        <f aca="false">IF(OR($F1078="Activo",$F1078="Cese"),SUM(P1074:P1077),0)</f>
        <v>0</v>
      </c>
      <c r="X1078" s="36" t="n">
        <f aca="false">IF(OR($F1078="Activo",$F1078="Cese"),R1078+S1078+T1078+U1078+V1078+W1078,0)</f>
        <v>0</v>
      </c>
      <c r="Y1078" s="19" t="n">
        <f aca="false">IF(OR($F1078="Activo",$F1078="Cese"),DED_FIJA,0)</f>
        <v>0</v>
      </c>
      <c r="Z1078" s="36" t="n">
        <f aca="false">MAX(0,X1078-Y1078)</f>
        <v>0</v>
      </c>
      <c r="AA1078" s="19" t="n">
        <f aca="false">IF(Z1078=0,0,MAX(0,MIN(Z1078,Parámetros!$G$19)-Parámetros!$F$19)*Parámetros!$E$19)</f>
        <v>0</v>
      </c>
      <c r="AB1078" s="19" t="n">
        <f aca="false">IF(Z1078=0,0,MAX(0,MIN(Z1078,Parámetros!$G$20)-Parámetros!$F$20)*Parámetros!$E$20)</f>
        <v>0</v>
      </c>
      <c r="AC1078" s="19" t="n">
        <f aca="false">IF(Z1078=0,0,MAX(0,MIN(Z1078,Parámetros!$G$21)-Parámetros!$F$21)*Parámetros!$E$21)</f>
        <v>0</v>
      </c>
      <c r="AD1078" s="19" t="n">
        <f aca="false">IF(Z1078=0,0,MAX(0,MIN(Z1078,Parámetros!$G$22)-Parámetros!$F$22)*Parámetros!$E$22)</f>
        <v>0</v>
      </c>
      <c r="AE1078" s="19" t="n">
        <f aca="false">IF(Z1078=0,0,MAX(0,MIN(Z1078,Parámetros!$G$23)-Parámetros!$F$23)*Parámetros!$E$23)</f>
        <v>0</v>
      </c>
      <c r="AF1078" s="36" t="n">
        <f aca="false">SUM(AA1078:AE1078)</f>
        <v>0</v>
      </c>
      <c r="AG1078" s="45" t="str">
        <f aca="false">IF(AM1078&lt;=0,"-",INDEX(TR_TASA,MATCH(AM1078,TR_DESDE,1)))</f>
        <v>-</v>
      </c>
      <c r="AH1078" s="44" t="n">
        <f aca="false">IF($F1078="Cese",1,IF($F1078="Activo",INDEX(DIV_N,5),0))</f>
        <v>0</v>
      </c>
      <c r="AI1078" s="44" t="n">
        <f aca="false">IF($F1078="Cese",4,IF($F1078="Activo",INDEX(DIV_HASTA,5),0))</f>
        <v>0</v>
      </c>
      <c r="AJ1078" s="19" t="n">
        <f aca="false">IF(OR($F1078="Activo",$F1078="Cese"),SUMIFS(AV1074:AV1077,D1074:D1077,"&lt;="&amp;AI1078),0)</f>
        <v>0</v>
      </c>
      <c r="AK1078" s="19" t="n">
        <f aca="false">IF(OR($F1078="Activo",$F1078="Cese"),MAX(0,(AF1078-AJ1078)/AH1078),0)</f>
        <v>0</v>
      </c>
      <c r="AL1078" s="19" t="n">
        <f aca="false">IF(OR($F1078="Activo",$F1078="Cese"),K1078+IF(PROY_BON="Sí",0,J1078),0)</f>
        <v>0</v>
      </c>
      <c r="AM1078" s="19" t="n">
        <f aca="false">IF(AL1078&gt;0,MAX(0,X1078+AL1078-Y1078),Z1078)</f>
        <v>0</v>
      </c>
      <c r="AN1078" s="19" t="n">
        <f aca="false">SUMPRODUCT((AM1078&gt;TR_DESDE)*(AM1078-TR_DESDE)*TR_INC)</f>
        <v>0</v>
      </c>
      <c r="AO1078" s="19" t="n">
        <f aca="false">IF(AL1078&gt;0,MAX(0,AN1078-IF($F1078="Cese",MAX(AF1078,AJ1078),AF1078)),0)</f>
        <v>0</v>
      </c>
      <c r="AP1078" s="46" t="n">
        <f aca="false">IF(OR($F1078="Activo",$F1078="Cese"),ROUND(AK1078+AO1078,2),0)</f>
        <v>0</v>
      </c>
      <c r="AQ1078" s="19" t="n">
        <f aca="false">IF($F1078="Cese",MAX(0,AJ1078-AN1078),0)</f>
        <v>0</v>
      </c>
      <c r="AR1078" s="19" t="str">
        <f aca="false">IF($B1078="","",IF(COUNTIFS(RP_COD,$B1078,'Retenciones Planilla'!$G$6:$G$105,"&lt;&gt;")=0,"",SUMIFS('Retenciones Planilla'!$G$6:$G$105,RP_COD,$B1078)))</f>
        <v/>
      </c>
      <c r="AS1078" s="19" t="str">
        <f aca="false">IF(AR1078="","",AR1078-AP1078)</f>
        <v/>
      </c>
      <c r="AT1078" s="23" t="str">
        <f aca="false">IF($B1078="","",IF(NOT(OR($F1078="Activo",$F1078="Cese")),IF(N(AR1078)=0,"—","Revisar: sin vínculo"),IF(AR1078="",IF(AP1078=0,"No corresponde","Sin dato planilla"),IF(ABS(AS1078)&lt;=TOL,"OK",IF(AS1078&gt;0,"Retuvo de más","Retuvo de menos")))))</f>
        <v/>
      </c>
      <c r="AU1078" s="19" t="n">
        <f aca="false">IF(AND(BASE_RET="Planilla (si existe)",AR1078&lt;&gt;""),AR1078,AP1078)</f>
        <v>0</v>
      </c>
      <c r="AV1078" s="19" t="n">
        <f aca="false">AU1078+N1078</f>
        <v>0</v>
      </c>
    </row>
    <row r="1079" customFormat="false" ht="15" hidden="false" customHeight="false" outlineLevel="0" collapsed="false">
      <c r="A1079" s="43" t="n">
        <v>90</v>
      </c>
      <c r="B1079" s="35" t="str">
        <f aca="false">IF(Trabajadores!$B$95="","",Trabajadores!$B$95)</f>
        <v/>
      </c>
      <c r="C1079" s="35" t="str">
        <f aca="false">IF($B1079="","",Trabajadores!$D$95)</f>
        <v/>
      </c>
      <c r="D1079" s="43" t="n">
        <v>6</v>
      </c>
      <c r="E1079" s="23" t="s">
        <v>303</v>
      </c>
      <c r="F1079" s="23" t="str">
        <f aca="false">IF($B1079="","",IF(OR(6&lt;Trabajadores!$M$95,6&gt;Trabajadores!$N$95),"No vinculado",IF(AND(6=Trabajadores!$N$95,Trabajadores!$O$95="Sí"),"Cese","Activo")))</f>
        <v/>
      </c>
      <c r="G1079" s="19" t="n">
        <f aca="false">IF($B1079="",0,SUMIFS(Ingresos!$T$6:$T$1505,ING_COD,$B1079,ING_CLASE,"ORD"))</f>
        <v>0</v>
      </c>
      <c r="H1079" s="19" t="n">
        <f aca="false">IF($B1079="",0,SUMIFS(Ingresos!$T$6:$T$1505,ING_COD,$B1079,ING_CLASE,"ORD",ING_COMP,"Sí"))</f>
        <v>0</v>
      </c>
      <c r="I1079" s="19" t="n">
        <f aca="false">IF($B1079="",0,SUMIFS(Ingresos!$T$6:$T$1505,ING_COD,$B1079,ING_CLASE,"GRA"))</f>
        <v>0</v>
      </c>
      <c r="J1079" s="19" t="n">
        <f aca="false">IF($B1079="",0,SUMIFS(Ingresos!$T$6:$T$1505,ING_COD,$B1079,ING_CLASE,"BON"))</f>
        <v>0</v>
      </c>
      <c r="K1079" s="19" t="n">
        <f aca="false">IF($B1079="",0,SUMIFS(Ingresos!$T$6:$T$1505,ING_COD,$B1079,ING_CLASE,"EXT"))</f>
        <v>0</v>
      </c>
      <c r="L1079" s="19" t="n">
        <f aca="false">IF($B1079="",0,SUMIFS(Ingresos!$T$6:$T$1505,ING_COD,$B1079,ING_CLASE,"OTO"))</f>
        <v>0</v>
      </c>
      <c r="M1079" s="19" t="n">
        <f aca="false">IF($B1079="",0,SUMIFS(Ingresos!$T$6:$T$1505,ING_COD,$B1079,ING_CLASE,"OTX"))</f>
        <v>0</v>
      </c>
      <c r="N1079" s="19" t="n">
        <f aca="false">IF($B1079="",0,SUMIFS(Ingresos!$T$6:$T$1505,ING_COD,$B1079,ING_CLASE,"RETO"))</f>
        <v>0</v>
      </c>
      <c r="O1079" s="19" t="n">
        <f aca="false">IF($B1079="",0,SUMIFS(Ingresos!$T$6:$T$1505,ING_COD,$B1079,ING_CLASE,"INA"))</f>
        <v>0</v>
      </c>
      <c r="P1079" s="19" t="n">
        <f aca="false">G1079+I1079+J1079+K1079+L1079+M1079</f>
        <v>0</v>
      </c>
      <c r="Q1079" s="44" t="n">
        <f aca="false">IF($F1079="Activo",7,IF($F1079="Cese",1,0))</f>
        <v>0</v>
      </c>
      <c r="R1079" s="19" t="n">
        <f aca="false">G1079*Q1079</f>
        <v>0</v>
      </c>
      <c r="S1079" s="19" t="n">
        <f aca="false">IF($F1079="Activo",SUMIFS(I1079:I1085,$D1079:$D1085,"&lt;="&amp;Trabajadores!$N$95)+IF(PROY_BON="Sí",SUMIFS(J1079:J1085,$D1079:$D1085,"&lt;="&amp;Trabajadores!$N$95),0),IF($F1079="Cese",I1079+IF(PROY_BON="Sí",J1079,0),0))</f>
        <v>0</v>
      </c>
      <c r="T1079" s="19" t="n">
        <f aca="false">IF(OR($F1079&lt;&gt;"Activo",Trabajadores!$I$95="No"),0,IF(I1080=0,H1079*(1+IF(PROY_BON="Sí",Trabajadores!$P$95,0))*Trabajadores!$R$95/6*(Trabajadores!$N$95&gt;=7),0)+IF(I1085=0,H1079*(1+IF(PROY_BON="Sí",Trabajadores!$P$95,0))*Trabajadores!$S$95/6*(Trabajadores!$N$95&gt;=12),0))</f>
        <v>0</v>
      </c>
      <c r="U1079" s="19" t="n">
        <f aca="false">IF($F1079="Activo",IF(Trabajadores!$J$95="Sí",L1079*7,L1079),IF($F1079="Cese",L1079,0))</f>
        <v>0</v>
      </c>
      <c r="V1079" s="19" t="n">
        <f aca="false">IF(OR($F1079="Activo",$F1079="Cese"),M1079,0)</f>
        <v>0</v>
      </c>
      <c r="W1079" s="19" t="n">
        <f aca="false">IF(OR($F1079="Activo",$F1079="Cese"),SUM(P1074:P1078),0)</f>
        <v>0</v>
      </c>
      <c r="X1079" s="36" t="n">
        <f aca="false">IF(OR($F1079="Activo",$F1079="Cese"),R1079+S1079+T1079+U1079+V1079+W1079,0)</f>
        <v>0</v>
      </c>
      <c r="Y1079" s="19" t="n">
        <f aca="false">IF(OR($F1079="Activo",$F1079="Cese"),DED_FIJA,0)</f>
        <v>0</v>
      </c>
      <c r="Z1079" s="36" t="n">
        <f aca="false">MAX(0,X1079-Y1079)</f>
        <v>0</v>
      </c>
      <c r="AA1079" s="19" t="n">
        <f aca="false">IF(Z1079=0,0,MAX(0,MIN(Z1079,Parámetros!$G$19)-Parámetros!$F$19)*Parámetros!$E$19)</f>
        <v>0</v>
      </c>
      <c r="AB1079" s="19" t="n">
        <f aca="false">IF(Z1079=0,0,MAX(0,MIN(Z1079,Parámetros!$G$20)-Parámetros!$F$20)*Parámetros!$E$20)</f>
        <v>0</v>
      </c>
      <c r="AC1079" s="19" t="n">
        <f aca="false">IF(Z1079=0,0,MAX(0,MIN(Z1079,Parámetros!$G$21)-Parámetros!$F$21)*Parámetros!$E$21)</f>
        <v>0</v>
      </c>
      <c r="AD1079" s="19" t="n">
        <f aca="false">IF(Z1079=0,0,MAX(0,MIN(Z1079,Parámetros!$G$22)-Parámetros!$F$22)*Parámetros!$E$22)</f>
        <v>0</v>
      </c>
      <c r="AE1079" s="19" t="n">
        <f aca="false">IF(Z1079=0,0,MAX(0,MIN(Z1079,Parámetros!$G$23)-Parámetros!$F$23)*Parámetros!$E$23)</f>
        <v>0</v>
      </c>
      <c r="AF1079" s="36" t="n">
        <f aca="false">SUM(AA1079:AE1079)</f>
        <v>0</v>
      </c>
      <c r="AG1079" s="45" t="str">
        <f aca="false">IF(AM1079&lt;=0,"-",INDEX(TR_TASA,MATCH(AM1079,TR_DESDE,1)))</f>
        <v>-</v>
      </c>
      <c r="AH1079" s="44" t="n">
        <f aca="false">IF($F1079="Cese",1,IF($F1079="Activo",INDEX(DIV_N,6),0))</f>
        <v>0</v>
      </c>
      <c r="AI1079" s="44" t="n">
        <f aca="false">IF($F1079="Cese",5,IF($F1079="Activo",INDEX(DIV_HASTA,6),0))</f>
        <v>0</v>
      </c>
      <c r="AJ1079" s="19" t="n">
        <f aca="false">IF(OR($F1079="Activo",$F1079="Cese"),SUMIFS(AV1074:AV1078,D1074:D1078,"&lt;="&amp;AI1079),0)</f>
        <v>0</v>
      </c>
      <c r="AK1079" s="19" t="n">
        <f aca="false">IF(OR($F1079="Activo",$F1079="Cese"),MAX(0,(AF1079-AJ1079)/AH1079),0)</f>
        <v>0</v>
      </c>
      <c r="AL1079" s="19" t="n">
        <f aca="false">IF(OR($F1079="Activo",$F1079="Cese"),K1079+IF(PROY_BON="Sí",0,J1079),0)</f>
        <v>0</v>
      </c>
      <c r="AM1079" s="19" t="n">
        <f aca="false">IF(AL1079&gt;0,MAX(0,X1079+AL1079-Y1079),Z1079)</f>
        <v>0</v>
      </c>
      <c r="AN1079" s="19" t="n">
        <f aca="false">SUMPRODUCT((AM1079&gt;TR_DESDE)*(AM1079-TR_DESDE)*TR_INC)</f>
        <v>0</v>
      </c>
      <c r="AO1079" s="19" t="n">
        <f aca="false">IF(AL1079&gt;0,MAX(0,AN1079-IF($F1079="Cese",MAX(AF1079,AJ1079),AF1079)),0)</f>
        <v>0</v>
      </c>
      <c r="AP1079" s="46" t="n">
        <f aca="false">IF(OR($F1079="Activo",$F1079="Cese"),ROUND(AK1079+AO1079,2),0)</f>
        <v>0</v>
      </c>
      <c r="AQ1079" s="19" t="n">
        <f aca="false">IF($F1079="Cese",MAX(0,AJ1079-AN1079),0)</f>
        <v>0</v>
      </c>
      <c r="AR1079" s="19" t="str">
        <f aca="false">IF($B1079="","",IF(COUNTIFS(RP_COD,$B1079,'Retenciones Planilla'!$H$6:$H$105,"&lt;&gt;")=0,"",SUMIFS('Retenciones Planilla'!$H$6:$H$105,RP_COD,$B1079)))</f>
        <v/>
      </c>
      <c r="AS1079" s="19" t="str">
        <f aca="false">IF(AR1079="","",AR1079-AP1079)</f>
        <v/>
      </c>
      <c r="AT1079" s="23" t="str">
        <f aca="false">IF($B1079="","",IF(NOT(OR($F1079="Activo",$F1079="Cese")),IF(N(AR1079)=0,"—","Revisar: sin vínculo"),IF(AR1079="",IF(AP1079=0,"No corresponde","Sin dato planilla"),IF(ABS(AS1079)&lt;=TOL,"OK",IF(AS1079&gt;0,"Retuvo de más","Retuvo de menos")))))</f>
        <v/>
      </c>
      <c r="AU1079" s="19" t="n">
        <f aca="false">IF(AND(BASE_RET="Planilla (si existe)",AR1079&lt;&gt;""),AR1079,AP1079)</f>
        <v>0</v>
      </c>
      <c r="AV1079" s="19" t="n">
        <f aca="false">AU1079+N1079</f>
        <v>0</v>
      </c>
    </row>
    <row r="1080" customFormat="false" ht="15" hidden="false" customHeight="false" outlineLevel="0" collapsed="false">
      <c r="A1080" s="43" t="n">
        <v>90</v>
      </c>
      <c r="B1080" s="35" t="str">
        <f aca="false">IF(Trabajadores!$B$95="","",Trabajadores!$B$95)</f>
        <v/>
      </c>
      <c r="C1080" s="35" t="str">
        <f aca="false">IF($B1080="","",Trabajadores!$D$95)</f>
        <v/>
      </c>
      <c r="D1080" s="43" t="n">
        <v>7</v>
      </c>
      <c r="E1080" s="23" t="s">
        <v>304</v>
      </c>
      <c r="F1080" s="23" t="str">
        <f aca="false">IF($B1080="","",IF(OR(7&lt;Trabajadores!$M$95,7&gt;Trabajadores!$N$95),"No vinculado",IF(AND(7=Trabajadores!$N$95,Trabajadores!$O$95="Sí"),"Cese","Activo")))</f>
        <v/>
      </c>
      <c r="G1080" s="19" t="n">
        <f aca="false">IF($B1080="",0,SUMIFS(Ingresos!$U$6:$U$1505,ING_COD,$B1080,ING_CLASE,"ORD"))</f>
        <v>0</v>
      </c>
      <c r="H1080" s="19" t="n">
        <f aca="false">IF($B1080="",0,SUMIFS(Ingresos!$U$6:$U$1505,ING_COD,$B1080,ING_CLASE,"ORD",ING_COMP,"Sí"))</f>
        <v>0</v>
      </c>
      <c r="I1080" s="19" t="n">
        <f aca="false">IF($B1080="",0,SUMIFS(Ingresos!$U$6:$U$1505,ING_COD,$B1080,ING_CLASE,"GRA"))</f>
        <v>0</v>
      </c>
      <c r="J1080" s="19" t="n">
        <f aca="false">IF($B1080="",0,SUMIFS(Ingresos!$U$6:$U$1505,ING_COD,$B1080,ING_CLASE,"BON"))</f>
        <v>0</v>
      </c>
      <c r="K1080" s="19" t="n">
        <f aca="false">IF($B1080="",0,SUMIFS(Ingresos!$U$6:$U$1505,ING_COD,$B1080,ING_CLASE,"EXT"))</f>
        <v>0</v>
      </c>
      <c r="L1080" s="19" t="n">
        <f aca="false">IF($B1080="",0,SUMIFS(Ingresos!$U$6:$U$1505,ING_COD,$B1080,ING_CLASE,"OTO"))</f>
        <v>0</v>
      </c>
      <c r="M1080" s="19" t="n">
        <f aca="false">IF($B1080="",0,SUMIFS(Ingresos!$U$6:$U$1505,ING_COD,$B1080,ING_CLASE,"OTX"))</f>
        <v>0</v>
      </c>
      <c r="N1080" s="19" t="n">
        <f aca="false">IF($B1080="",0,SUMIFS(Ingresos!$U$6:$U$1505,ING_COD,$B1080,ING_CLASE,"RETO"))</f>
        <v>0</v>
      </c>
      <c r="O1080" s="19" t="n">
        <f aca="false">IF($B1080="",0,SUMIFS(Ingresos!$U$6:$U$1505,ING_COD,$B1080,ING_CLASE,"INA"))</f>
        <v>0</v>
      </c>
      <c r="P1080" s="19" t="n">
        <f aca="false">G1080+I1080+J1080+K1080+L1080+M1080</f>
        <v>0</v>
      </c>
      <c r="Q1080" s="44" t="n">
        <f aca="false">IF($F1080="Activo",6,IF($F1080="Cese",1,0))</f>
        <v>0</v>
      </c>
      <c r="R1080" s="19" t="n">
        <f aca="false">G1080*Q1080</f>
        <v>0</v>
      </c>
      <c r="S1080" s="19" t="n">
        <f aca="false">IF($F1080="Activo",SUMIFS(I1080:I1085,$D1080:$D1085,"&lt;="&amp;Trabajadores!$N$95)+IF(PROY_BON="Sí",SUMIFS(J1080:J1085,$D1080:$D1085,"&lt;="&amp;Trabajadores!$N$95),0),IF($F1080="Cese",I1080+IF(PROY_BON="Sí",J1080,0),0))</f>
        <v>0</v>
      </c>
      <c r="T1080" s="19" t="n">
        <f aca="false">IF(OR($F1080&lt;&gt;"Activo",Trabajadores!$I$95="No"),0,IF(I1085=0,H1080*(1+IF(PROY_BON="Sí",Trabajadores!$P$95,0))*Trabajadores!$S$95/6*(Trabajadores!$N$95&gt;=12),0))</f>
        <v>0</v>
      </c>
      <c r="U1080" s="19" t="n">
        <f aca="false">IF($F1080="Activo",IF(Trabajadores!$J$95="Sí",L1080*6,L1080),IF($F1080="Cese",L1080,0))</f>
        <v>0</v>
      </c>
      <c r="V1080" s="19" t="n">
        <f aca="false">IF(OR($F1080="Activo",$F1080="Cese"),M1080,0)</f>
        <v>0</v>
      </c>
      <c r="W1080" s="19" t="n">
        <f aca="false">IF(OR($F1080="Activo",$F1080="Cese"),SUM(P1074:P1079),0)</f>
        <v>0</v>
      </c>
      <c r="X1080" s="36" t="n">
        <f aca="false">IF(OR($F1080="Activo",$F1080="Cese"),R1080+S1080+T1080+U1080+V1080+W1080,0)</f>
        <v>0</v>
      </c>
      <c r="Y1080" s="19" t="n">
        <f aca="false">IF(OR($F1080="Activo",$F1080="Cese"),DED_FIJA,0)</f>
        <v>0</v>
      </c>
      <c r="Z1080" s="36" t="n">
        <f aca="false">MAX(0,X1080-Y1080)</f>
        <v>0</v>
      </c>
      <c r="AA1080" s="19" t="n">
        <f aca="false">IF(Z1080=0,0,MAX(0,MIN(Z1080,Parámetros!$G$19)-Parámetros!$F$19)*Parámetros!$E$19)</f>
        <v>0</v>
      </c>
      <c r="AB1080" s="19" t="n">
        <f aca="false">IF(Z1080=0,0,MAX(0,MIN(Z1080,Parámetros!$G$20)-Parámetros!$F$20)*Parámetros!$E$20)</f>
        <v>0</v>
      </c>
      <c r="AC1080" s="19" t="n">
        <f aca="false">IF(Z1080=0,0,MAX(0,MIN(Z1080,Parámetros!$G$21)-Parámetros!$F$21)*Parámetros!$E$21)</f>
        <v>0</v>
      </c>
      <c r="AD1080" s="19" t="n">
        <f aca="false">IF(Z1080=0,0,MAX(0,MIN(Z1080,Parámetros!$G$22)-Parámetros!$F$22)*Parámetros!$E$22)</f>
        <v>0</v>
      </c>
      <c r="AE1080" s="19" t="n">
        <f aca="false">IF(Z1080=0,0,MAX(0,MIN(Z1080,Parámetros!$G$23)-Parámetros!$F$23)*Parámetros!$E$23)</f>
        <v>0</v>
      </c>
      <c r="AF1080" s="36" t="n">
        <f aca="false">SUM(AA1080:AE1080)</f>
        <v>0</v>
      </c>
      <c r="AG1080" s="45" t="str">
        <f aca="false">IF(AM1080&lt;=0,"-",INDEX(TR_TASA,MATCH(AM1080,TR_DESDE,1)))</f>
        <v>-</v>
      </c>
      <c r="AH1080" s="44" t="n">
        <f aca="false">IF($F1080="Cese",1,IF($F1080="Activo",INDEX(DIV_N,7),0))</f>
        <v>0</v>
      </c>
      <c r="AI1080" s="44" t="n">
        <f aca="false">IF($F1080="Cese",6,IF($F1080="Activo",INDEX(DIV_HASTA,7),0))</f>
        <v>0</v>
      </c>
      <c r="AJ1080" s="19" t="n">
        <f aca="false">IF(OR($F1080="Activo",$F1080="Cese"),SUMIFS(AV1074:AV1079,D1074:D1079,"&lt;="&amp;AI1080),0)</f>
        <v>0</v>
      </c>
      <c r="AK1080" s="19" t="n">
        <f aca="false">IF(OR($F1080="Activo",$F1080="Cese"),MAX(0,(AF1080-AJ1080)/AH1080),0)</f>
        <v>0</v>
      </c>
      <c r="AL1080" s="19" t="n">
        <f aca="false">IF(OR($F1080="Activo",$F1080="Cese"),K1080+IF(PROY_BON="Sí",0,J1080),0)</f>
        <v>0</v>
      </c>
      <c r="AM1080" s="19" t="n">
        <f aca="false">IF(AL1080&gt;0,MAX(0,X1080+AL1080-Y1080),Z1080)</f>
        <v>0</v>
      </c>
      <c r="AN1080" s="19" t="n">
        <f aca="false">SUMPRODUCT((AM1080&gt;TR_DESDE)*(AM1080-TR_DESDE)*TR_INC)</f>
        <v>0</v>
      </c>
      <c r="AO1080" s="19" t="n">
        <f aca="false">IF(AL1080&gt;0,MAX(0,AN1080-IF($F1080="Cese",MAX(AF1080,AJ1080),AF1080)),0)</f>
        <v>0</v>
      </c>
      <c r="AP1080" s="46" t="n">
        <f aca="false">IF(OR($F1080="Activo",$F1080="Cese"),ROUND(AK1080+AO1080,2),0)</f>
        <v>0</v>
      </c>
      <c r="AQ1080" s="19" t="n">
        <f aca="false">IF($F1080="Cese",MAX(0,AJ1080-AN1080),0)</f>
        <v>0</v>
      </c>
      <c r="AR1080" s="19" t="str">
        <f aca="false">IF($B1080="","",IF(COUNTIFS(RP_COD,$B1080,'Retenciones Planilla'!$I$6:$I$105,"&lt;&gt;")=0,"",SUMIFS('Retenciones Planilla'!$I$6:$I$105,RP_COD,$B1080)))</f>
        <v/>
      </c>
      <c r="AS1080" s="19" t="str">
        <f aca="false">IF(AR1080="","",AR1080-AP1080)</f>
        <v/>
      </c>
      <c r="AT1080" s="23" t="str">
        <f aca="false">IF($B1080="","",IF(NOT(OR($F1080="Activo",$F1080="Cese")),IF(N(AR1080)=0,"—","Revisar: sin vínculo"),IF(AR1080="",IF(AP1080=0,"No corresponde","Sin dato planilla"),IF(ABS(AS1080)&lt;=TOL,"OK",IF(AS1080&gt;0,"Retuvo de más","Retuvo de menos")))))</f>
        <v/>
      </c>
      <c r="AU1080" s="19" t="n">
        <f aca="false">IF(AND(BASE_RET="Planilla (si existe)",AR1080&lt;&gt;""),AR1080,AP1080)</f>
        <v>0</v>
      </c>
      <c r="AV1080" s="19" t="n">
        <f aca="false">AU1080+N1080</f>
        <v>0</v>
      </c>
    </row>
    <row r="1081" customFormat="false" ht="15" hidden="false" customHeight="false" outlineLevel="0" collapsed="false">
      <c r="A1081" s="43" t="n">
        <v>90</v>
      </c>
      <c r="B1081" s="35" t="str">
        <f aca="false">IF(Trabajadores!$B$95="","",Trabajadores!$B$95)</f>
        <v/>
      </c>
      <c r="C1081" s="35" t="str">
        <f aca="false">IF($B1081="","",Trabajadores!$D$95)</f>
        <v/>
      </c>
      <c r="D1081" s="43" t="n">
        <v>8</v>
      </c>
      <c r="E1081" s="23" t="s">
        <v>305</v>
      </c>
      <c r="F1081" s="23" t="str">
        <f aca="false">IF($B1081="","",IF(OR(8&lt;Trabajadores!$M$95,8&gt;Trabajadores!$N$95),"No vinculado",IF(AND(8=Trabajadores!$N$95,Trabajadores!$O$95="Sí"),"Cese","Activo")))</f>
        <v/>
      </c>
      <c r="G1081" s="19" t="n">
        <f aca="false">IF($B1081="",0,SUMIFS(Ingresos!$V$6:$V$1505,ING_COD,$B1081,ING_CLASE,"ORD"))</f>
        <v>0</v>
      </c>
      <c r="H1081" s="19" t="n">
        <f aca="false">IF($B1081="",0,SUMIFS(Ingresos!$V$6:$V$1505,ING_COD,$B1081,ING_CLASE,"ORD",ING_COMP,"Sí"))</f>
        <v>0</v>
      </c>
      <c r="I1081" s="19" t="n">
        <f aca="false">IF($B1081="",0,SUMIFS(Ingresos!$V$6:$V$1505,ING_COD,$B1081,ING_CLASE,"GRA"))</f>
        <v>0</v>
      </c>
      <c r="J1081" s="19" t="n">
        <f aca="false">IF($B1081="",0,SUMIFS(Ingresos!$V$6:$V$1505,ING_COD,$B1081,ING_CLASE,"BON"))</f>
        <v>0</v>
      </c>
      <c r="K1081" s="19" t="n">
        <f aca="false">IF($B1081="",0,SUMIFS(Ingresos!$V$6:$V$1505,ING_COD,$B1081,ING_CLASE,"EXT"))</f>
        <v>0</v>
      </c>
      <c r="L1081" s="19" t="n">
        <f aca="false">IF($B1081="",0,SUMIFS(Ingresos!$V$6:$V$1505,ING_COD,$B1081,ING_CLASE,"OTO"))</f>
        <v>0</v>
      </c>
      <c r="M1081" s="19" t="n">
        <f aca="false">IF($B1081="",0,SUMIFS(Ingresos!$V$6:$V$1505,ING_COD,$B1081,ING_CLASE,"OTX"))</f>
        <v>0</v>
      </c>
      <c r="N1081" s="19" t="n">
        <f aca="false">IF($B1081="",0,SUMIFS(Ingresos!$V$6:$V$1505,ING_COD,$B1081,ING_CLASE,"RETO"))</f>
        <v>0</v>
      </c>
      <c r="O1081" s="19" t="n">
        <f aca="false">IF($B1081="",0,SUMIFS(Ingresos!$V$6:$V$1505,ING_COD,$B1081,ING_CLASE,"INA"))</f>
        <v>0</v>
      </c>
      <c r="P1081" s="19" t="n">
        <f aca="false">G1081+I1081+J1081+K1081+L1081+M1081</f>
        <v>0</v>
      </c>
      <c r="Q1081" s="44" t="n">
        <f aca="false">IF($F1081="Activo",5,IF($F1081="Cese",1,0))</f>
        <v>0</v>
      </c>
      <c r="R1081" s="19" t="n">
        <f aca="false">G1081*Q1081</f>
        <v>0</v>
      </c>
      <c r="S1081" s="19" t="n">
        <f aca="false">IF($F1081="Activo",SUMIFS(I1081:I1085,$D1081:$D1085,"&lt;="&amp;Trabajadores!$N$95)+IF(PROY_BON="Sí",SUMIFS(J1081:J1085,$D1081:$D1085,"&lt;="&amp;Trabajadores!$N$95),0),IF($F1081="Cese",I1081+IF(PROY_BON="Sí",J1081,0),0))</f>
        <v>0</v>
      </c>
      <c r="T1081" s="19" t="n">
        <f aca="false">IF(OR($F1081&lt;&gt;"Activo",Trabajadores!$I$95="No"),0,IF(I1085=0,H1081*(1+IF(PROY_BON="Sí",Trabajadores!$P$95,0))*Trabajadores!$S$95/6*(Trabajadores!$N$95&gt;=12),0))</f>
        <v>0</v>
      </c>
      <c r="U1081" s="19" t="n">
        <f aca="false">IF($F1081="Activo",IF(Trabajadores!$J$95="Sí",L1081*5,L1081),IF($F1081="Cese",L1081,0))</f>
        <v>0</v>
      </c>
      <c r="V1081" s="19" t="n">
        <f aca="false">IF(OR($F1081="Activo",$F1081="Cese"),M1081,0)</f>
        <v>0</v>
      </c>
      <c r="W1081" s="19" t="n">
        <f aca="false">IF(OR($F1081="Activo",$F1081="Cese"),SUM(P1074:P1080),0)</f>
        <v>0</v>
      </c>
      <c r="X1081" s="36" t="n">
        <f aca="false">IF(OR($F1081="Activo",$F1081="Cese"),R1081+S1081+T1081+U1081+V1081+W1081,0)</f>
        <v>0</v>
      </c>
      <c r="Y1081" s="19" t="n">
        <f aca="false">IF(OR($F1081="Activo",$F1081="Cese"),DED_FIJA,0)</f>
        <v>0</v>
      </c>
      <c r="Z1081" s="36" t="n">
        <f aca="false">MAX(0,X1081-Y1081)</f>
        <v>0</v>
      </c>
      <c r="AA1081" s="19" t="n">
        <f aca="false">IF(Z1081=0,0,MAX(0,MIN(Z1081,Parámetros!$G$19)-Parámetros!$F$19)*Parámetros!$E$19)</f>
        <v>0</v>
      </c>
      <c r="AB1081" s="19" t="n">
        <f aca="false">IF(Z1081=0,0,MAX(0,MIN(Z1081,Parámetros!$G$20)-Parámetros!$F$20)*Parámetros!$E$20)</f>
        <v>0</v>
      </c>
      <c r="AC1081" s="19" t="n">
        <f aca="false">IF(Z1081=0,0,MAX(0,MIN(Z1081,Parámetros!$G$21)-Parámetros!$F$21)*Parámetros!$E$21)</f>
        <v>0</v>
      </c>
      <c r="AD1081" s="19" t="n">
        <f aca="false">IF(Z1081=0,0,MAX(0,MIN(Z1081,Parámetros!$G$22)-Parámetros!$F$22)*Parámetros!$E$22)</f>
        <v>0</v>
      </c>
      <c r="AE1081" s="19" t="n">
        <f aca="false">IF(Z1081=0,0,MAX(0,MIN(Z1081,Parámetros!$G$23)-Parámetros!$F$23)*Parámetros!$E$23)</f>
        <v>0</v>
      </c>
      <c r="AF1081" s="36" t="n">
        <f aca="false">SUM(AA1081:AE1081)</f>
        <v>0</v>
      </c>
      <c r="AG1081" s="45" t="str">
        <f aca="false">IF(AM1081&lt;=0,"-",INDEX(TR_TASA,MATCH(AM1081,TR_DESDE,1)))</f>
        <v>-</v>
      </c>
      <c r="AH1081" s="44" t="n">
        <f aca="false">IF($F1081="Cese",1,IF($F1081="Activo",INDEX(DIV_N,8),0))</f>
        <v>0</v>
      </c>
      <c r="AI1081" s="44" t="n">
        <f aca="false">IF($F1081="Cese",7,IF($F1081="Activo",INDEX(DIV_HASTA,8),0))</f>
        <v>0</v>
      </c>
      <c r="AJ1081" s="19" t="n">
        <f aca="false">IF(OR($F1081="Activo",$F1081="Cese"),SUMIFS(AV1074:AV1080,D1074:D1080,"&lt;="&amp;AI1081),0)</f>
        <v>0</v>
      </c>
      <c r="AK1081" s="19" t="n">
        <f aca="false">IF(OR($F1081="Activo",$F1081="Cese"),MAX(0,(AF1081-AJ1081)/AH1081),0)</f>
        <v>0</v>
      </c>
      <c r="AL1081" s="19" t="n">
        <f aca="false">IF(OR($F1081="Activo",$F1081="Cese"),K1081+IF(PROY_BON="Sí",0,J1081),0)</f>
        <v>0</v>
      </c>
      <c r="AM1081" s="19" t="n">
        <f aca="false">IF(AL1081&gt;0,MAX(0,X1081+AL1081-Y1081),Z1081)</f>
        <v>0</v>
      </c>
      <c r="AN1081" s="19" t="n">
        <f aca="false">SUMPRODUCT((AM1081&gt;TR_DESDE)*(AM1081-TR_DESDE)*TR_INC)</f>
        <v>0</v>
      </c>
      <c r="AO1081" s="19" t="n">
        <f aca="false">IF(AL1081&gt;0,MAX(0,AN1081-IF($F1081="Cese",MAX(AF1081,AJ1081),AF1081)),0)</f>
        <v>0</v>
      </c>
      <c r="AP1081" s="46" t="n">
        <f aca="false">IF(OR($F1081="Activo",$F1081="Cese"),ROUND(AK1081+AO1081,2),0)</f>
        <v>0</v>
      </c>
      <c r="AQ1081" s="19" t="n">
        <f aca="false">IF($F1081="Cese",MAX(0,AJ1081-AN1081),0)</f>
        <v>0</v>
      </c>
      <c r="AR1081" s="19" t="str">
        <f aca="false">IF($B1081="","",IF(COUNTIFS(RP_COD,$B1081,'Retenciones Planilla'!$J$6:$J$105,"&lt;&gt;")=0,"",SUMIFS('Retenciones Planilla'!$J$6:$J$105,RP_COD,$B1081)))</f>
        <v/>
      </c>
      <c r="AS1081" s="19" t="str">
        <f aca="false">IF(AR1081="","",AR1081-AP1081)</f>
        <v/>
      </c>
      <c r="AT1081" s="23" t="str">
        <f aca="false">IF($B1081="","",IF(NOT(OR($F1081="Activo",$F1081="Cese")),IF(N(AR1081)=0,"—","Revisar: sin vínculo"),IF(AR1081="",IF(AP1081=0,"No corresponde","Sin dato planilla"),IF(ABS(AS1081)&lt;=TOL,"OK",IF(AS1081&gt;0,"Retuvo de más","Retuvo de menos")))))</f>
        <v/>
      </c>
      <c r="AU1081" s="19" t="n">
        <f aca="false">IF(AND(BASE_RET="Planilla (si existe)",AR1081&lt;&gt;""),AR1081,AP1081)</f>
        <v>0</v>
      </c>
      <c r="AV1081" s="19" t="n">
        <f aca="false">AU1081+N1081</f>
        <v>0</v>
      </c>
    </row>
    <row r="1082" customFormat="false" ht="15" hidden="false" customHeight="false" outlineLevel="0" collapsed="false">
      <c r="A1082" s="43" t="n">
        <v>90</v>
      </c>
      <c r="B1082" s="35" t="str">
        <f aca="false">IF(Trabajadores!$B$95="","",Trabajadores!$B$95)</f>
        <v/>
      </c>
      <c r="C1082" s="35" t="str">
        <f aca="false">IF($B1082="","",Trabajadores!$D$95)</f>
        <v/>
      </c>
      <c r="D1082" s="43" t="n">
        <v>9</v>
      </c>
      <c r="E1082" s="23" t="s">
        <v>306</v>
      </c>
      <c r="F1082" s="23" t="str">
        <f aca="false">IF($B1082="","",IF(OR(9&lt;Trabajadores!$M$95,9&gt;Trabajadores!$N$95),"No vinculado",IF(AND(9=Trabajadores!$N$95,Trabajadores!$O$95="Sí"),"Cese","Activo")))</f>
        <v/>
      </c>
      <c r="G1082" s="19" t="n">
        <f aca="false">IF($B1082="",0,SUMIFS(Ingresos!$W$6:$W$1505,ING_COD,$B1082,ING_CLASE,"ORD"))</f>
        <v>0</v>
      </c>
      <c r="H1082" s="19" t="n">
        <f aca="false">IF($B1082="",0,SUMIFS(Ingresos!$W$6:$W$1505,ING_COD,$B1082,ING_CLASE,"ORD",ING_COMP,"Sí"))</f>
        <v>0</v>
      </c>
      <c r="I1082" s="19" t="n">
        <f aca="false">IF($B1082="",0,SUMIFS(Ingresos!$W$6:$W$1505,ING_COD,$B1082,ING_CLASE,"GRA"))</f>
        <v>0</v>
      </c>
      <c r="J1082" s="19" t="n">
        <f aca="false">IF($B1082="",0,SUMIFS(Ingresos!$W$6:$W$1505,ING_COD,$B1082,ING_CLASE,"BON"))</f>
        <v>0</v>
      </c>
      <c r="K1082" s="19" t="n">
        <f aca="false">IF($B1082="",0,SUMIFS(Ingresos!$W$6:$W$1505,ING_COD,$B1082,ING_CLASE,"EXT"))</f>
        <v>0</v>
      </c>
      <c r="L1082" s="19" t="n">
        <f aca="false">IF($B1082="",0,SUMIFS(Ingresos!$W$6:$W$1505,ING_COD,$B1082,ING_CLASE,"OTO"))</f>
        <v>0</v>
      </c>
      <c r="M1082" s="19" t="n">
        <f aca="false">IF($B1082="",0,SUMIFS(Ingresos!$W$6:$W$1505,ING_COD,$B1082,ING_CLASE,"OTX"))</f>
        <v>0</v>
      </c>
      <c r="N1082" s="19" t="n">
        <f aca="false">IF($B1082="",0,SUMIFS(Ingresos!$W$6:$W$1505,ING_COD,$B1082,ING_CLASE,"RETO"))</f>
        <v>0</v>
      </c>
      <c r="O1082" s="19" t="n">
        <f aca="false">IF($B1082="",0,SUMIFS(Ingresos!$W$6:$W$1505,ING_COD,$B1082,ING_CLASE,"INA"))</f>
        <v>0</v>
      </c>
      <c r="P1082" s="19" t="n">
        <f aca="false">G1082+I1082+J1082+K1082+L1082+M1082</f>
        <v>0</v>
      </c>
      <c r="Q1082" s="44" t="n">
        <f aca="false">IF($F1082="Activo",4,IF($F1082="Cese",1,0))</f>
        <v>0</v>
      </c>
      <c r="R1082" s="19" t="n">
        <f aca="false">G1082*Q1082</f>
        <v>0</v>
      </c>
      <c r="S1082" s="19" t="n">
        <f aca="false">IF($F1082="Activo",SUMIFS(I1082:I1085,$D1082:$D1085,"&lt;="&amp;Trabajadores!$N$95)+IF(PROY_BON="Sí",SUMIFS(J1082:J1085,$D1082:$D1085,"&lt;="&amp;Trabajadores!$N$95),0),IF($F1082="Cese",I1082+IF(PROY_BON="Sí",J1082,0),0))</f>
        <v>0</v>
      </c>
      <c r="T1082" s="19" t="n">
        <f aca="false">IF(OR($F1082&lt;&gt;"Activo",Trabajadores!$I$95="No"),0,IF(I1085=0,H1082*(1+IF(PROY_BON="Sí",Trabajadores!$P$95,0))*Trabajadores!$S$95/6*(Trabajadores!$N$95&gt;=12),0))</f>
        <v>0</v>
      </c>
      <c r="U1082" s="19" t="n">
        <f aca="false">IF($F1082="Activo",IF(Trabajadores!$J$95="Sí",L1082*4,L1082),IF($F1082="Cese",L1082,0))</f>
        <v>0</v>
      </c>
      <c r="V1082" s="19" t="n">
        <f aca="false">IF(OR($F1082="Activo",$F1082="Cese"),M1082,0)</f>
        <v>0</v>
      </c>
      <c r="W1082" s="19" t="n">
        <f aca="false">IF(OR($F1082="Activo",$F1082="Cese"),SUM(P1074:P1081),0)</f>
        <v>0</v>
      </c>
      <c r="X1082" s="36" t="n">
        <f aca="false">IF(OR($F1082="Activo",$F1082="Cese"),R1082+S1082+T1082+U1082+V1082+W1082,0)</f>
        <v>0</v>
      </c>
      <c r="Y1082" s="19" t="n">
        <f aca="false">IF(OR($F1082="Activo",$F1082="Cese"),DED_FIJA,0)</f>
        <v>0</v>
      </c>
      <c r="Z1082" s="36" t="n">
        <f aca="false">MAX(0,X1082-Y1082)</f>
        <v>0</v>
      </c>
      <c r="AA1082" s="19" t="n">
        <f aca="false">IF(Z1082=0,0,MAX(0,MIN(Z1082,Parámetros!$G$19)-Parámetros!$F$19)*Parámetros!$E$19)</f>
        <v>0</v>
      </c>
      <c r="AB1082" s="19" t="n">
        <f aca="false">IF(Z1082=0,0,MAX(0,MIN(Z1082,Parámetros!$G$20)-Parámetros!$F$20)*Parámetros!$E$20)</f>
        <v>0</v>
      </c>
      <c r="AC1082" s="19" t="n">
        <f aca="false">IF(Z1082=0,0,MAX(0,MIN(Z1082,Parámetros!$G$21)-Parámetros!$F$21)*Parámetros!$E$21)</f>
        <v>0</v>
      </c>
      <c r="AD1082" s="19" t="n">
        <f aca="false">IF(Z1082=0,0,MAX(0,MIN(Z1082,Parámetros!$G$22)-Parámetros!$F$22)*Parámetros!$E$22)</f>
        <v>0</v>
      </c>
      <c r="AE1082" s="19" t="n">
        <f aca="false">IF(Z1082=0,0,MAX(0,MIN(Z1082,Parámetros!$G$23)-Parámetros!$F$23)*Parámetros!$E$23)</f>
        <v>0</v>
      </c>
      <c r="AF1082" s="36" t="n">
        <f aca="false">SUM(AA1082:AE1082)</f>
        <v>0</v>
      </c>
      <c r="AG1082" s="45" t="str">
        <f aca="false">IF(AM1082&lt;=0,"-",INDEX(TR_TASA,MATCH(AM1082,TR_DESDE,1)))</f>
        <v>-</v>
      </c>
      <c r="AH1082" s="44" t="n">
        <f aca="false">IF($F1082="Cese",1,IF($F1082="Activo",INDEX(DIV_N,9),0))</f>
        <v>0</v>
      </c>
      <c r="AI1082" s="44" t="n">
        <f aca="false">IF($F1082="Cese",8,IF($F1082="Activo",INDEX(DIV_HASTA,9),0))</f>
        <v>0</v>
      </c>
      <c r="AJ1082" s="19" t="n">
        <f aca="false">IF(OR($F1082="Activo",$F1082="Cese"),SUMIFS(AV1074:AV1081,D1074:D1081,"&lt;="&amp;AI1082),0)</f>
        <v>0</v>
      </c>
      <c r="AK1082" s="19" t="n">
        <f aca="false">IF(OR($F1082="Activo",$F1082="Cese"),MAX(0,(AF1082-AJ1082)/AH1082),0)</f>
        <v>0</v>
      </c>
      <c r="AL1082" s="19" t="n">
        <f aca="false">IF(OR($F1082="Activo",$F1082="Cese"),K1082+IF(PROY_BON="Sí",0,J1082),0)</f>
        <v>0</v>
      </c>
      <c r="AM1082" s="19" t="n">
        <f aca="false">IF(AL1082&gt;0,MAX(0,X1082+AL1082-Y1082),Z1082)</f>
        <v>0</v>
      </c>
      <c r="AN1082" s="19" t="n">
        <f aca="false">SUMPRODUCT((AM1082&gt;TR_DESDE)*(AM1082-TR_DESDE)*TR_INC)</f>
        <v>0</v>
      </c>
      <c r="AO1082" s="19" t="n">
        <f aca="false">IF(AL1082&gt;0,MAX(0,AN1082-IF($F1082="Cese",MAX(AF1082,AJ1082),AF1082)),0)</f>
        <v>0</v>
      </c>
      <c r="AP1082" s="46" t="n">
        <f aca="false">IF(OR($F1082="Activo",$F1082="Cese"),ROUND(AK1082+AO1082,2),0)</f>
        <v>0</v>
      </c>
      <c r="AQ1082" s="19" t="n">
        <f aca="false">IF($F1082="Cese",MAX(0,AJ1082-AN1082),0)</f>
        <v>0</v>
      </c>
      <c r="AR1082" s="19" t="str">
        <f aca="false">IF($B1082="","",IF(COUNTIFS(RP_COD,$B1082,'Retenciones Planilla'!$K$6:$K$105,"&lt;&gt;")=0,"",SUMIFS('Retenciones Planilla'!$K$6:$K$105,RP_COD,$B1082)))</f>
        <v/>
      </c>
      <c r="AS1082" s="19" t="str">
        <f aca="false">IF(AR1082="","",AR1082-AP1082)</f>
        <v/>
      </c>
      <c r="AT1082" s="23" t="str">
        <f aca="false">IF($B1082="","",IF(NOT(OR($F1082="Activo",$F1082="Cese")),IF(N(AR1082)=0,"—","Revisar: sin vínculo"),IF(AR1082="",IF(AP1082=0,"No corresponde","Sin dato planilla"),IF(ABS(AS1082)&lt;=TOL,"OK",IF(AS1082&gt;0,"Retuvo de más","Retuvo de menos")))))</f>
        <v/>
      </c>
      <c r="AU1082" s="19" t="n">
        <f aca="false">IF(AND(BASE_RET="Planilla (si existe)",AR1082&lt;&gt;""),AR1082,AP1082)</f>
        <v>0</v>
      </c>
      <c r="AV1082" s="19" t="n">
        <f aca="false">AU1082+N1082</f>
        <v>0</v>
      </c>
    </row>
    <row r="1083" customFormat="false" ht="15" hidden="false" customHeight="false" outlineLevel="0" collapsed="false">
      <c r="A1083" s="43" t="n">
        <v>90</v>
      </c>
      <c r="B1083" s="35" t="str">
        <f aca="false">IF(Trabajadores!$B$95="","",Trabajadores!$B$95)</f>
        <v/>
      </c>
      <c r="C1083" s="35" t="str">
        <f aca="false">IF($B1083="","",Trabajadores!$D$95)</f>
        <v/>
      </c>
      <c r="D1083" s="43" t="n">
        <v>10</v>
      </c>
      <c r="E1083" s="23" t="s">
        <v>307</v>
      </c>
      <c r="F1083" s="23" t="str">
        <f aca="false">IF($B1083="","",IF(OR(10&lt;Trabajadores!$M$95,10&gt;Trabajadores!$N$95),"No vinculado",IF(AND(10=Trabajadores!$N$95,Trabajadores!$O$95="Sí"),"Cese","Activo")))</f>
        <v/>
      </c>
      <c r="G1083" s="19" t="n">
        <f aca="false">IF($B1083="",0,SUMIFS(Ingresos!$X$6:$X$1505,ING_COD,$B1083,ING_CLASE,"ORD"))</f>
        <v>0</v>
      </c>
      <c r="H1083" s="19" t="n">
        <f aca="false">IF($B1083="",0,SUMIFS(Ingresos!$X$6:$X$1505,ING_COD,$B1083,ING_CLASE,"ORD",ING_COMP,"Sí"))</f>
        <v>0</v>
      </c>
      <c r="I1083" s="19" t="n">
        <f aca="false">IF($B1083="",0,SUMIFS(Ingresos!$X$6:$X$1505,ING_COD,$B1083,ING_CLASE,"GRA"))</f>
        <v>0</v>
      </c>
      <c r="J1083" s="19" t="n">
        <f aca="false">IF($B1083="",0,SUMIFS(Ingresos!$X$6:$X$1505,ING_COD,$B1083,ING_CLASE,"BON"))</f>
        <v>0</v>
      </c>
      <c r="K1083" s="19" t="n">
        <f aca="false">IF($B1083="",0,SUMIFS(Ingresos!$X$6:$X$1505,ING_COD,$B1083,ING_CLASE,"EXT"))</f>
        <v>0</v>
      </c>
      <c r="L1083" s="19" t="n">
        <f aca="false">IF($B1083="",0,SUMIFS(Ingresos!$X$6:$X$1505,ING_COD,$B1083,ING_CLASE,"OTO"))</f>
        <v>0</v>
      </c>
      <c r="M1083" s="19" t="n">
        <f aca="false">IF($B1083="",0,SUMIFS(Ingresos!$X$6:$X$1505,ING_COD,$B1083,ING_CLASE,"OTX"))</f>
        <v>0</v>
      </c>
      <c r="N1083" s="19" t="n">
        <f aca="false">IF($B1083="",0,SUMIFS(Ingresos!$X$6:$X$1505,ING_COD,$B1083,ING_CLASE,"RETO"))</f>
        <v>0</v>
      </c>
      <c r="O1083" s="19" t="n">
        <f aca="false">IF($B1083="",0,SUMIFS(Ingresos!$X$6:$X$1505,ING_COD,$B1083,ING_CLASE,"INA"))</f>
        <v>0</v>
      </c>
      <c r="P1083" s="19" t="n">
        <f aca="false">G1083+I1083+J1083+K1083+L1083+M1083</f>
        <v>0</v>
      </c>
      <c r="Q1083" s="44" t="n">
        <f aca="false">IF($F1083="Activo",3,IF($F1083="Cese",1,0))</f>
        <v>0</v>
      </c>
      <c r="R1083" s="19" t="n">
        <f aca="false">G1083*Q1083</f>
        <v>0</v>
      </c>
      <c r="S1083" s="19" t="n">
        <f aca="false">IF($F1083="Activo",SUMIFS(I1083:I1085,$D1083:$D1085,"&lt;="&amp;Trabajadores!$N$95)+IF(PROY_BON="Sí",SUMIFS(J1083:J1085,$D1083:$D1085,"&lt;="&amp;Trabajadores!$N$95),0),IF($F1083="Cese",I1083+IF(PROY_BON="Sí",J1083,0),0))</f>
        <v>0</v>
      </c>
      <c r="T1083" s="19" t="n">
        <f aca="false">IF(OR($F1083&lt;&gt;"Activo",Trabajadores!$I$95="No"),0,IF(I1085=0,H1083*(1+IF(PROY_BON="Sí",Trabajadores!$P$95,0))*Trabajadores!$S$95/6*(Trabajadores!$N$95&gt;=12),0))</f>
        <v>0</v>
      </c>
      <c r="U1083" s="19" t="n">
        <f aca="false">IF($F1083="Activo",IF(Trabajadores!$J$95="Sí",L1083*3,L1083),IF($F1083="Cese",L1083,0))</f>
        <v>0</v>
      </c>
      <c r="V1083" s="19" t="n">
        <f aca="false">IF(OR($F1083="Activo",$F1083="Cese"),M1083,0)</f>
        <v>0</v>
      </c>
      <c r="W1083" s="19" t="n">
        <f aca="false">IF(OR($F1083="Activo",$F1083="Cese"),SUM(P1074:P1082),0)</f>
        <v>0</v>
      </c>
      <c r="X1083" s="36" t="n">
        <f aca="false">IF(OR($F1083="Activo",$F1083="Cese"),R1083+S1083+T1083+U1083+V1083+W1083,0)</f>
        <v>0</v>
      </c>
      <c r="Y1083" s="19" t="n">
        <f aca="false">IF(OR($F1083="Activo",$F1083="Cese"),DED_FIJA,0)</f>
        <v>0</v>
      </c>
      <c r="Z1083" s="36" t="n">
        <f aca="false">MAX(0,X1083-Y1083)</f>
        <v>0</v>
      </c>
      <c r="AA1083" s="19" t="n">
        <f aca="false">IF(Z1083=0,0,MAX(0,MIN(Z1083,Parámetros!$G$19)-Parámetros!$F$19)*Parámetros!$E$19)</f>
        <v>0</v>
      </c>
      <c r="AB1083" s="19" t="n">
        <f aca="false">IF(Z1083=0,0,MAX(0,MIN(Z1083,Parámetros!$G$20)-Parámetros!$F$20)*Parámetros!$E$20)</f>
        <v>0</v>
      </c>
      <c r="AC1083" s="19" t="n">
        <f aca="false">IF(Z1083=0,0,MAX(0,MIN(Z1083,Parámetros!$G$21)-Parámetros!$F$21)*Parámetros!$E$21)</f>
        <v>0</v>
      </c>
      <c r="AD1083" s="19" t="n">
        <f aca="false">IF(Z1083=0,0,MAX(0,MIN(Z1083,Parámetros!$G$22)-Parámetros!$F$22)*Parámetros!$E$22)</f>
        <v>0</v>
      </c>
      <c r="AE1083" s="19" t="n">
        <f aca="false">IF(Z1083=0,0,MAX(0,MIN(Z1083,Parámetros!$G$23)-Parámetros!$F$23)*Parámetros!$E$23)</f>
        <v>0</v>
      </c>
      <c r="AF1083" s="36" t="n">
        <f aca="false">SUM(AA1083:AE1083)</f>
        <v>0</v>
      </c>
      <c r="AG1083" s="45" t="str">
        <f aca="false">IF(AM1083&lt;=0,"-",INDEX(TR_TASA,MATCH(AM1083,TR_DESDE,1)))</f>
        <v>-</v>
      </c>
      <c r="AH1083" s="44" t="n">
        <f aca="false">IF($F1083="Cese",1,IF($F1083="Activo",INDEX(DIV_N,10),0))</f>
        <v>0</v>
      </c>
      <c r="AI1083" s="44" t="n">
        <f aca="false">IF($F1083="Cese",9,IF($F1083="Activo",INDEX(DIV_HASTA,10),0))</f>
        <v>0</v>
      </c>
      <c r="AJ1083" s="19" t="n">
        <f aca="false">IF(OR($F1083="Activo",$F1083="Cese"),SUMIFS(AV1074:AV1082,D1074:D1082,"&lt;="&amp;AI1083),0)</f>
        <v>0</v>
      </c>
      <c r="AK1083" s="19" t="n">
        <f aca="false">IF(OR($F1083="Activo",$F1083="Cese"),MAX(0,(AF1083-AJ1083)/AH1083),0)</f>
        <v>0</v>
      </c>
      <c r="AL1083" s="19" t="n">
        <f aca="false">IF(OR($F1083="Activo",$F1083="Cese"),K1083+IF(PROY_BON="Sí",0,J1083),0)</f>
        <v>0</v>
      </c>
      <c r="AM1083" s="19" t="n">
        <f aca="false">IF(AL1083&gt;0,MAX(0,X1083+AL1083-Y1083),Z1083)</f>
        <v>0</v>
      </c>
      <c r="AN1083" s="19" t="n">
        <f aca="false">SUMPRODUCT((AM1083&gt;TR_DESDE)*(AM1083-TR_DESDE)*TR_INC)</f>
        <v>0</v>
      </c>
      <c r="AO1083" s="19" t="n">
        <f aca="false">IF(AL1083&gt;0,MAX(0,AN1083-IF($F1083="Cese",MAX(AF1083,AJ1083),AF1083)),0)</f>
        <v>0</v>
      </c>
      <c r="AP1083" s="46" t="n">
        <f aca="false">IF(OR($F1083="Activo",$F1083="Cese"),ROUND(AK1083+AO1083,2),0)</f>
        <v>0</v>
      </c>
      <c r="AQ1083" s="19" t="n">
        <f aca="false">IF($F1083="Cese",MAX(0,AJ1083-AN1083),0)</f>
        <v>0</v>
      </c>
      <c r="AR1083" s="19" t="str">
        <f aca="false">IF($B1083="","",IF(COUNTIFS(RP_COD,$B1083,'Retenciones Planilla'!$L$6:$L$105,"&lt;&gt;")=0,"",SUMIFS('Retenciones Planilla'!$L$6:$L$105,RP_COD,$B1083)))</f>
        <v/>
      </c>
      <c r="AS1083" s="19" t="str">
        <f aca="false">IF(AR1083="","",AR1083-AP1083)</f>
        <v/>
      </c>
      <c r="AT1083" s="23" t="str">
        <f aca="false">IF($B1083="","",IF(NOT(OR($F1083="Activo",$F1083="Cese")),IF(N(AR1083)=0,"—","Revisar: sin vínculo"),IF(AR1083="",IF(AP1083=0,"No corresponde","Sin dato planilla"),IF(ABS(AS1083)&lt;=TOL,"OK",IF(AS1083&gt;0,"Retuvo de más","Retuvo de menos")))))</f>
        <v/>
      </c>
      <c r="AU1083" s="19" t="n">
        <f aca="false">IF(AND(BASE_RET="Planilla (si existe)",AR1083&lt;&gt;""),AR1083,AP1083)</f>
        <v>0</v>
      </c>
      <c r="AV1083" s="19" t="n">
        <f aca="false">AU1083+N1083</f>
        <v>0</v>
      </c>
    </row>
    <row r="1084" customFormat="false" ht="15" hidden="false" customHeight="false" outlineLevel="0" collapsed="false">
      <c r="A1084" s="43" t="n">
        <v>90</v>
      </c>
      <c r="B1084" s="35" t="str">
        <f aca="false">IF(Trabajadores!$B$95="","",Trabajadores!$B$95)</f>
        <v/>
      </c>
      <c r="C1084" s="35" t="str">
        <f aca="false">IF($B1084="","",Trabajadores!$D$95)</f>
        <v/>
      </c>
      <c r="D1084" s="43" t="n">
        <v>11</v>
      </c>
      <c r="E1084" s="23" t="s">
        <v>308</v>
      </c>
      <c r="F1084" s="23" t="str">
        <f aca="false">IF($B1084="","",IF(OR(11&lt;Trabajadores!$M$95,11&gt;Trabajadores!$N$95),"No vinculado",IF(AND(11=Trabajadores!$N$95,Trabajadores!$O$95="Sí"),"Cese","Activo")))</f>
        <v/>
      </c>
      <c r="G1084" s="19" t="n">
        <f aca="false">IF($B1084="",0,SUMIFS(Ingresos!$Y$6:$Y$1505,ING_COD,$B1084,ING_CLASE,"ORD"))</f>
        <v>0</v>
      </c>
      <c r="H1084" s="19" t="n">
        <f aca="false">IF($B1084="",0,SUMIFS(Ingresos!$Y$6:$Y$1505,ING_COD,$B1084,ING_CLASE,"ORD",ING_COMP,"Sí"))</f>
        <v>0</v>
      </c>
      <c r="I1084" s="19" t="n">
        <f aca="false">IF($B1084="",0,SUMIFS(Ingresos!$Y$6:$Y$1505,ING_COD,$B1084,ING_CLASE,"GRA"))</f>
        <v>0</v>
      </c>
      <c r="J1084" s="19" t="n">
        <f aca="false">IF($B1084="",0,SUMIFS(Ingresos!$Y$6:$Y$1505,ING_COD,$B1084,ING_CLASE,"BON"))</f>
        <v>0</v>
      </c>
      <c r="K1084" s="19" t="n">
        <f aca="false">IF($B1084="",0,SUMIFS(Ingresos!$Y$6:$Y$1505,ING_COD,$B1084,ING_CLASE,"EXT"))</f>
        <v>0</v>
      </c>
      <c r="L1084" s="19" t="n">
        <f aca="false">IF($B1084="",0,SUMIFS(Ingresos!$Y$6:$Y$1505,ING_COD,$B1084,ING_CLASE,"OTO"))</f>
        <v>0</v>
      </c>
      <c r="M1084" s="19" t="n">
        <f aca="false">IF($B1084="",0,SUMIFS(Ingresos!$Y$6:$Y$1505,ING_COD,$B1084,ING_CLASE,"OTX"))</f>
        <v>0</v>
      </c>
      <c r="N1084" s="19" t="n">
        <f aca="false">IF($B1084="",0,SUMIFS(Ingresos!$Y$6:$Y$1505,ING_COD,$B1084,ING_CLASE,"RETO"))</f>
        <v>0</v>
      </c>
      <c r="O1084" s="19" t="n">
        <f aca="false">IF($B1084="",0,SUMIFS(Ingresos!$Y$6:$Y$1505,ING_COD,$B1084,ING_CLASE,"INA"))</f>
        <v>0</v>
      </c>
      <c r="P1084" s="19" t="n">
        <f aca="false">G1084+I1084+J1084+K1084+L1084+M1084</f>
        <v>0</v>
      </c>
      <c r="Q1084" s="44" t="n">
        <f aca="false">IF($F1084="Activo",2,IF($F1084="Cese",1,0))</f>
        <v>0</v>
      </c>
      <c r="R1084" s="19" t="n">
        <f aca="false">G1084*Q1084</f>
        <v>0</v>
      </c>
      <c r="S1084" s="19" t="n">
        <f aca="false">IF($F1084="Activo",SUMIFS(I1084:I1085,$D1084:$D1085,"&lt;="&amp;Trabajadores!$N$95)+IF(PROY_BON="Sí",SUMIFS(J1084:J1085,$D1084:$D1085,"&lt;="&amp;Trabajadores!$N$95),0),IF($F1084="Cese",I1084+IF(PROY_BON="Sí",J1084,0),0))</f>
        <v>0</v>
      </c>
      <c r="T1084" s="19" t="n">
        <f aca="false">IF(OR($F1084&lt;&gt;"Activo",Trabajadores!$I$95="No"),0,IF(I1085=0,H1084*(1+IF(PROY_BON="Sí",Trabajadores!$P$95,0))*Trabajadores!$S$95/6*(Trabajadores!$N$95&gt;=12),0))</f>
        <v>0</v>
      </c>
      <c r="U1084" s="19" t="n">
        <f aca="false">IF($F1084="Activo",IF(Trabajadores!$J$95="Sí",L1084*2,L1084),IF($F1084="Cese",L1084,0))</f>
        <v>0</v>
      </c>
      <c r="V1084" s="19" t="n">
        <f aca="false">IF(OR($F1084="Activo",$F1084="Cese"),M1084,0)</f>
        <v>0</v>
      </c>
      <c r="W1084" s="19" t="n">
        <f aca="false">IF(OR($F1084="Activo",$F1084="Cese"),SUM(P1074:P1083),0)</f>
        <v>0</v>
      </c>
      <c r="X1084" s="36" t="n">
        <f aca="false">IF(OR($F1084="Activo",$F1084="Cese"),R1084+S1084+T1084+U1084+V1084+W1084,0)</f>
        <v>0</v>
      </c>
      <c r="Y1084" s="19" t="n">
        <f aca="false">IF(OR($F1084="Activo",$F1084="Cese"),DED_FIJA,0)</f>
        <v>0</v>
      </c>
      <c r="Z1084" s="36" t="n">
        <f aca="false">MAX(0,X1084-Y1084)</f>
        <v>0</v>
      </c>
      <c r="AA1084" s="19" t="n">
        <f aca="false">IF(Z1084=0,0,MAX(0,MIN(Z1084,Parámetros!$G$19)-Parámetros!$F$19)*Parámetros!$E$19)</f>
        <v>0</v>
      </c>
      <c r="AB1084" s="19" t="n">
        <f aca="false">IF(Z1084=0,0,MAX(0,MIN(Z1084,Parámetros!$G$20)-Parámetros!$F$20)*Parámetros!$E$20)</f>
        <v>0</v>
      </c>
      <c r="AC1084" s="19" t="n">
        <f aca="false">IF(Z1084=0,0,MAX(0,MIN(Z1084,Parámetros!$G$21)-Parámetros!$F$21)*Parámetros!$E$21)</f>
        <v>0</v>
      </c>
      <c r="AD1084" s="19" t="n">
        <f aca="false">IF(Z1084=0,0,MAX(0,MIN(Z1084,Parámetros!$G$22)-Parámetros!$F$22)*Parámetros!$E$22)</f>
        <v>0</v>
      </c>
      <c r="AE1084" s="19" t="n">
        <f aca="false">IF(Z1084=0,0,MAX(0,MIN(Z1084,Parámetros!$G$23)-Parámetros!$F$23)*Parámetros!$E$23)</f>
        <v>0</v>
      </c>
      <c r="AF1084" s="36" t="n">
        <f aca="false">SUM(AA1084:AE1084)</f>
        <v>0</v>
      </c>
      <c r="AG1084" s="45" t="str">
        <f aca="false">IF(AM1084&lt;=0,"-",INDEX(TR_TASA,MATCH(AM1084,TR_DESDE,1)))</f>
        <v>-</v>
      </c>
      <c r="AH1084" s="44" t="n">
        <f aca="false">IF($F1084="Cese",1,IF($F1084="Activo",INDEX(DIV_N,11),0))</f>
        <v>0</v>
      </c>
      <c r="AI1084" s="44" t="n">
        <f aca="false">IF($F1084="Cese",10,IF($F1084="Activo",INDEX(DIV_HASTA,11),0))</f>
        <v>0</v>
      </c>
      <c r="AJ1084" s="19" t="n">
        <f aca="false">IF(OR($F1084="Activo",$F1084="Cese"),SUMIFS(AV1074:AV1083,D1074:D1083,"&lt;="&amp;AI1084),0)</f>
        <v>0</v>
      </c>
      <c r="AK1084" s="19" t="n">
        <f aca="false">IF(OR($F1084="Activo",$F1084="Cese"),MAX(0,(AF1084-AJ1084)/AH1084),0)</f>
        <v>0</v>
      </c>
      <c r="AL1084" s="19" t="n">
        <f aca="false">IF(OR($F1084="Activo",$F1084="Cese"),K1084+IF(PROY_BON="Sí",0,J1084),0)</f>
        <v>0</v>
      </c>
      <c r="AM1084" s="19" t="n">
        <f aca="false">IF(AL1084&gt;0,MAX(0,X1084+AL1084-Y1084),Z1084)</f>
        <v>0</v>
      </c>
      <c r="AN1084" s="19" t="n">
        <f aca="false">SUMPRODUCT((AM1084&gt;TR_DESDE)*(AM1084-TR_DESDE)*TR_INC)</f>
        <v>0</v>
      </c>
      <c r="AO1084" s="19" t="n">
        <f aca="false">IF(AL1084&gt;0,MAX(0,AN1084-IF($F1084="Cese",MAX(AF1084,AJ1084),AF1084)),0)</f>
        <v>0</v>
      </c>
      <c r="AP1084" s="46" t="n">
        <f aca="false">IF(OR($F1084="Activo",$F1084="Cese"),ROUND(AK1084+AO1084,2),0)</f>
        <v>0</v>
      </c>
      <c r="AQ1084" s="19" t="n">
        <f aca="false">IF($F1084="Cese",MAX(0,AJ1084-AN1084),0)</f>
        <v>0</v>
      </c>
      <c r="AR1084" s="19" t="str">
        <f aca="false">IF($B1084="","",IF(COUNTIFS(RP_COD,$B1084,'Retenciones Planilla'!$M$6:$M$105,"&lt;&gt;")=0,"",SUMIFS('Retenciones Planilla'!$M$6:$M$105,RP_COD,$B1084)))</f>
        <v/>
      </c>
      <c r="AS1084" s="19" t="str">
        <f aca="false">IF(AR1084="","",AR1084-AP1084)</f>
        <v/>
      </c>
      <c r="AT1084" s="23" t="str">
        <f aca="false">IF($B1084="","",IF(NOT(OR($F1084="Activo",$F1084="Cese")),IF(N(AR1084)=0,"—","Revisar: sin vínculo"),IF(AR1084="",IF(AP1084=0,"No corresponde","Sin dato planilla"),IF(ABS(AS1084)&lt;=TOL,"OK",IF(AS1084&gt;0,"Retuvo de más","Retuvo de menos")))))</f>
        <v/>
      </c>
      <c r="AU1084" s="19" t="n">
        <f aca="false">IF(AND(BASE_RET="Planilla (si existe)",AR1084&lt;&gt;""),AR1084,AP1084)</f>
        <v>0</v>
      </c>
      <c r="AV1084" s="19" t="n">
        <f aca="false">AU1084+N1084</f>
        <v>0</v>
      </c>
    </row>
    <row r="1085" customFormat="false" ht="15" hidden="false" customHeight="false" outlineLevel="0" collapsed="false">
      <c r="A1085" s="43" t="n">
        <v>90</v>
      </c>
      <c r="B1085" s="35" t="str">
        <f aca="false">IF(Trabajadores!$B$95="","",Trabajadores!$B$95)</f>
        <v/>
      </c>
      <c r="C1085" s="35" t="str">
        <f aca="false">IF($B1085="","",Trabajadores!$D$95)</f>
        <v/>
      </c>
      <c r="D1085" s="43" t="n">
        <v>12</v>
      </c>
      <c r="E1085" s="23" t="s">
        <v>309</v>
      </c>
      <c r="F1085" s="23" t="str">
        <f aca="false">IF($B1085="","",IF(OR(12&lt;Trabajadores!$M$95,12&gt;Trabajadores!$N$95),"No vinculado",IF(AND(12=Trabajadores!$N$95,Trabajadores!$O$95="Sí"),"Cese","Activo")))</f>
        <v/>
      </c>
      <c r="G1085" s="19" t="n">
        <f aca="false">IF($B1085="",0,SUMIFS(Ingresos!$Z$6:$Z$1505,ING_COD,$B1085,ING_CLASE,"ORD"))</f>
        <v>0</v>
      </c>
      <c r="H1085" s="19" t="n">
        <f aca="false">IF($B1085="",0,SUMIFS(Ingresos!$Z$6:$Z$1505,ING_COD,$B1085,ING_CLASE,"ORD",ING_COMP,"Sí"))</f>
        <v>0</v>
      </c>
      <c r="I1085" s="19" t="n">
        <f aca="false">IF($B1085="",0,SUMIFS(Ingresos!$Z$6:$Z$1505,ING_COD,$B1085,ING_CLASE,"GRA"))</f>
        <v>0</v>
      </c>
      <c r="J1085" s="19" t="n">
        <f aca="false">IF($B1085="",0,SUMIFS(Ingresos!$Z$6:$Z$1505,ING_COD,$B1085,ING_CLASE,"BON"))</f>
        <v>0</v>
      </c>
      <c r="K1085" s="19" t="n">
        <f aca="false">IF($B1085="",0,SUMIFS(Ingresos!$Z$6:$Z$1505,ING_COD,$B1085,ING_CLASE,"EXT"))</f>
        <v>0</v>
      </c>
      <c r="L1085" s="19" t="n">
        <f aca="false">IF($B1085="",0,SUMIFS(Ingresos!$Z$6:$Z$1505,ING_COD,$B1085,ING_CLASE,"OTO"))</f>
        <v>0</v>
      </c>
      <c r="M1085" s="19" t="n">
        <f aca="false">IF($B1085="",0,SUMIFS(Ingresos!$Z$6:$Z$1505,ING_COD,$B1085,ING_CLASE,"OTX"))</f>
        <v>0</v>
      </c>
      <c r="N1085" s="19" t="n">
        <f aca="false">IF($B1085="",0,SUMIFS(Ingresos!$Z$6:$Z$1505,ING_COD,$B1085,ING_CLASE,"RETO"))</f>
        <v>0</v>
      </c>
      <c r="O1085" s="19" t="n">
        <f aca="false">IF($B1085="",0,SUMIFS(Ingresos!$Z$6:$Z$1505,ING_COD,$B1085,ING_CLASE,"INA"))</f>
        <v>0</v>
      </c>
      <c r="P1085" s="19" t="n">
        <f aca="false">G1085+I1085+J1085+K1085+L1085+M1085</f>
        <v>0</v>
      </c>
      <c r="Q1085" s="44" t="n">
        <f aca="false">IF($F1085="Activo",1,IF($F1085="Cese",1,0))</f>
        <v>0</v>
      </c>
      <c r="R1085" s="19" t="n">
        <f aca="false">G1085*Q1085</f>
        <v>0</v>
      </c>
      <c r="S1085" s="19" t="n">
        <f aca="false">IF($F1085="Activo",SUMIFS(I1085:I1085,$D1085:$D1085,"&lt;="&amp;Trabajadores!$N$95)+IF(PROY_BON="Sí",SUMIFS(J1085:J1085,$D1085:$D1085,"&lt;="&amp;Trabajadores!$N$95),0),IF($F1085="Cese",I1085+IF(PROY_BON="Sí",J1085,0),0))</f>
        <v>0</v>
      </c>
      <c r="T1085" s="19" t="n">
        <f aca="false">0</f>
        <v>0</v>
      </c>
      <c r="U1085" s="19" t="n">
        <f aca="false">IF($F1085="Activo",IF(Trabajadores!$J$95="Sí",L1085*1,L1085),IF($F1085="Cese",L1085,0))</f>
        <v>0</v>
      </c>
      <c r="V1085" s="19" t="n">
        <f aca="false">IF(OR($F1085="Activo",$F1085="Cese"),M1085,0)</f>
        <v>0</v>
      </c>
      <c r="W1085" s="19" t="n">
        <f aca="false">IF(OR($F1085="Activo",$F1085="Cese"),SUM(P1074:P1084),0)</f>
        <v>0</v>
      </c>
      <c r="X1085" s="36" t="n">
        <f aca="false">IF(OR($F1085="Activo",$F1085="Cese"),R1085+S1085+T1085+U1085+V1085+W1085,0)</f>
        <v>0</v>
      </c>
      <c r="Y1085" s="19" t="n">
        <f aca="false">IF(OR($F1085="Activo",$F1085="Cese"),DED_FIJA,0)</f>
        <v>0</v>
      </c>
      <c r="Z1085" s="36" t="n">
        <f aca="false">MAX(0,X1085-Y1085)</f>
        <v>0</v>
      </c>
      <c r="AA1085" s="19" t="n">
        <f aca="false">IF(Z1085=0,0,MAX(0,MIN(Z1085,Parámetros!$G$19)-Parámetros!$F$19)*Parámetros!$E$19)</f>
        <v>0</v>
      </c>
      <c r="AB1085" s="19" t="n">
        <f aca="false">IF(Z1085=0,0,MAX(0,MIN(Z1085,Parámetros!$G$20)-Parámetros!$F$20)*Parámetros!$E$20)</f>
        <v>0</v>
      </c>
      <c r="AC1085" s="19" t="n">
        <f aca="false">IF(Z1085=0,0,MAX(0,MIN(Z1085,Parámetros!$G$21)-Parámetros!$F$21)*Parámetros!$E$21)</f>
        <v>0</v>
      </c>
      <c r="AD1085" s="19" t="n">
        <f aca="false">IF(Z1085=0,0,MAX(0,MIN(Z1085,Parámetros!$G$22)-Parámetros!$F$22)*Parámetros!$E$22)</f>
        <v>0</v>
      </c>
      <c r="AE1085" s="19" t="n">
        <f aca="false">IF(Z1085=0,0,MAX(0,MIN(Z1085,Parámetros!$G$23)-Parámetros!$F$23)*Parámetros!$E$23)</f>
        <v>0</v>
      </c>
      <c r="AF1085" s="36" t="n">
        <f aca="false">SUM(AA1085:AE1085)</f>
        <v>0</v>
      </c>
      <c r="AG1085" s="45" t="str">
        <f aca="false">IF(AM1085&lt;=0,"-",INDEX(TR_TASA,MATCH(AM1085,TR_DESDE,1)))</f>
        <v>-</v>
      </c>
      <c r="AH1085" s="44" t="n">
        <f aca="false">IF($F1085="Cese",1,IF($F1085="Activo",INDEX(DIV_N,12),0))</f>
        <v>0</v>
      </c>
      <c r="AI1085" s="44" t="n">
        <f aca="false">IF($F1085="Cese",11,IF($F1085="Activo",INDEX(DIV_HASTA,12),0))</f>
        <v>0</v>
      </c>
      <c r="AJ1085" s="19" t="n">
        <f aca="false">IF(OR($F1085="Activo",$F1085="Cese"),SUMIFS(AV1074:AV1084,D1074:D1084,"&lt;="&amp;AI1085),0)</f>
        <v>0</v>
      </c>
      <c r="AK1085" s="19" t="n">
        <f aca="false">IF(OR($F1085="Activo",$F1085="Cese"),MAX(0,(AF1085-AJ1085)/AH1085),0)</f>
        <v>0</v>
      </c>
      <c r="AL1085" s="19" t="n">
        <f aca="false">IF(OR($F1085="Activo",$F1085="Cese"),K1085+IF(PROY_BON="Sí",0,J1085),0)</f>
        <v>0</v>
      </c>
      <c r="AM1085" s="19" t="n">
        <f aca="false">IF(AL1085&gt;0,MAX(0,X1085+AL1085-Y1085),Z1085)</f>
        <v>0</v>
      </c>
      <c r="AN1085" s="19" t="n">
        <f aca="false">SUMPRODUCT((AM1085&gt;TR_DESDE)*(AM1085-TR_DESDE)*TR_INC)</f>
        <v>0</v>
      </c>
      <c r="AO1085" s="19" t="n">
        <f aca="false">IF(AL1085&gt;0,MAX(0,AN1085-IF(TRUE(),MAX(AF1085,AJ1085),AF1085)),0)</f>
        <v>0</v>
      </c>
      <c r="AP1085" s="46" t="n">
        <f aca="false">IF(OR($F1085="Activo",$F1085="Cese"),ROUND(AK1085+AO1085,2),0)</f>
        <v>0</v>
      </c>
      <c r="AQ1085" s="19" t="n">
        <f aca="false">IF(OR($F1085="Activo",$F1085="Cese"),MAX(0,AJ1085-AN1085),0)</f>
        <v>0</v>
      </c>
      <c r="AR1085" s="19" t="str">
        <f aca="false">IF($B1085="","",IF(COUNTIFS(RP_COD,$B1085,'Retenciones Planilla'!$N$6:$N$105,"&lt;&gt;")=0,"",SUMIFS('Retenciones Planilla'!$N$6:$N$105,RP_COD,$B1085)))</f>
        <v/>
      </c>
      <c r="AS1085" s="19" t="str">
        <f aca="false">IF(AR1085="","",AR1085-AP1085)</f>
        <v/>
      </c>
      <c r="AT1085" s="23" t="str">
        <f aca="false">IF($B1085="","",IF(NOT(OR($F1085="Activo",$F1085="Cese")),IF(N(AR1085)=0,"—","Revisar: sin vínculo"),IF(AR1085="",IF(AP1085=0,"No corresponde","Sin dato planilla"),IF(ABS(AS1085)&lt;=TOL,"OK",IF(AS1085&gt;0,"Retuvo de más","Retuvo de menos")))))</f>
        <v/>
      </c>
      <c r="AU1085" s="19" t="n">
        <f aca="false">IF(AND(BASE_RET="Planilla (si existe)",AR1085&lt;&gt;""),AR1085,AP1085)</f>
        <v>0</v>
      </c>
      <c r="AV1085" s="19" t="n">
        <f aca="false">AU1085+N1085</f>
        <v>0</v>
      </c>
    </row>
    <row r="1086" customFormat="false" ht="15" hidden="false" customHeight="false" outlineLevel="0" collapsed="false">
      <c r="A1086" s="43" t="n">
        <v>91</v>
      </c>
      <c r="B1086" s="35" t="str">
        <f aca="false">IF(Trabajadores!$B$96="","",Trabajadores!$B$96)</f>
        <v/>
      </c>
      <c r="C1086" s="35" t="str">
        <f aca="false">IF($B1086="","",Trabajadores!$D$96)</f>
        <v/>
      </c>
      <c r="D1086" s="43" t="n">
        <v>1</v>
      </c>
      <c r="E1086" s="23" t="s">
        <v>298</v>
      </c>
      <c r="F1086" s="23" t="str">
        <f aca="false">IF($B1086="","",IF(OR(1&lt;Trabajadores!$M$96,1&gt;Trabajadores!$N$96),"No vinculado",IF(AND(1=Trabajadores!$N$96,Trabajadores!$O$96="Sí"),"Cese","Activo")))</f>
        <v/>
      </c>
      <c r="G1086" s="19" t="n">
        <f aca="false">IF($B1086="",0,SUMIFS(Ingresos!$O$6:$O$1505,ING_COD,$B1086,ING_CLASE,"ORD"))</f>
        <v>0</v>
      </c>
      <c r="H1086" s="19" t="n">
        <f aca="false">IF($B1086="",0,SUMIFS(Ingresos!$O$6:$O$1505,ING_COD,$B1086,ING_CLASE,"ORD",ING_COMP,"Sí"))</f>
        <v>0</v>
      </c>
      <c r="I1086" s="19" t="n">
        <f aca="false">IF($B1086="",0,SUMIFS(Ingresos!$O$6:$O$1505,ING_COD,$B1086,ING_CLASE,"GRA"))</f>
        <v>0</v>
      </c>
      <c r="J1086" s="19" t="n">
        <f aca="false">IF($B1086="",0,SUMIFS(Ingresos!$O$6:$O$1505,ING_COD,$B1086,ING_CLASE,"BON"))</f>
        <v>0</v>
      </c>
      <c r="K1086" s="19" t="n">
        <f aca="false">IF($B1086="",0,SUMIFS(Ingresos!$O$6:$O$1505,ING_COD,$B1086,ING_CLASE,"EXT"))</f>
        <v>0</v>
      </c>
      <c r="L1086" s="19" t="n">
        <f aca="false">IF($B1086="",0,SUMIFS(Ingresos!$O$6:$O$1505,ING_COD,$B1086,ING_CLASE,"OTO"))</f>
        <v>0</v>
      </c>
      <c r="M1086" s="19" t="n">
        <f aca="false">IF($B1086="",0,SUMIFS(Ingresos!$O$6:$O$1505,ING_COD,$B1086,ING_CLASE,"OTX"))</f>
        <v>0</v>
      </c>
      <c r="N1086" s="19" t="n">
        <f aca="false">IF($B1086="",0,SUMIFS(Ingresos!$O$6:$O$1505,ING_COD,$B1086,ING_CLASE,"RETO"))</f>
        <v>0</v>
      </c>
      <c r="O1086" s="19" t="n">
        <f aca="false">IF($B1086="",0,SUMIFS(Ingresos!$O$6:$O$1505,ING_COD,$B1086,ING_CLASE,"INA"))</f>
        <v>0</v>
      </c>
      <c r="P1086" s="19" t="n">
        <f aca="false">G1086+I1086+J1086+K1086+L1086+M1086</f>
        <v>0</v>
      </c>
      <c r="Q1086" s="44" t="n">
        <f aca="false">IF($F1086="Activo",12,IF($F1086="Cese",1,0))</f>
        <v>0</v>
      </c>
      <c r="R1086" s="19" t="n">
        <f aca="false">G1086*Q1086</f>
        <v>0</v>
      </c>
      <c r="S1086" s="19" t="n">
        <f aca="false">IF($F1086="Activo",SUMIFS(I1086:I1097,$D1086:$D1097,"&lt;="&amp;Trabajadores!$N$96)+IF(PROY_BON="Sí",SUMIFS(J1086:J1097,$D1086:$D1097,"&lt;="&amp;Trabajadores!$N$96),0),IF($F1086="Cese",I1086+IF(PROY_BON="Sí",J1086,0),0))</f>
        <v>0</v>
      </c>
      <c r="T1086" s="19" t="n">
        <f aca="false">IF(OR($F1086&lt;&gt;"Activo",Trabajadores!$I$96="No"),0,IF(I1092=0,H1086*(1+IF(PROY_BON="Sí",Trabajadores!$P$96,0))*Trabajadores!$R$96/6*(Trabajadores!$N$96&gt;=7),0)+IF(I1097=0,H1086*(1+IF(PROY_BON="Sí",Trabajadores!$P$96,0))*Trabajadores!$S$96/6*(Trabajadores!$N$96&gt;=12),0))</f>
        <v>0</v>
      </c>
      <c r="U1086" s="19" t="n">
        <f aca="false">IF($F1086="Activo",IF(Trabajadores!$J$96="Sí",L1086*12,L1086),IF($F1086="Cese",L1086,0))</f>
        <v>0</v>
      </c>
      <c r="V1086" s="19" t="n">
        <f aca="false">IF(OR($F1086="Activo",$F1086="Cese"),M1086,0)</f>
        <v>0</v>
      </c>
      <c r="W1086" s="19" t="n">
        <f aca="false">0</f>
        <v>0</v>
      </c>
      <c r="X1086" s="36" t="n">
        <f aca="false">IF(OR($F1086="Activo",$F1086="Cese"),R1086+S1086+T1086+U1086+V1086+W1086,0)</f>
        <v>0</v>
      </c>
      <c r="Y1086" s="19" t="n">
        <f aca="false">IF(OR($F1086="Activo",$F1086="Cese"),DED_FIJA,0)</f>
        <v>0</v>
      </c>
      <c r="Z1086" s="36" t="n">
        <f aca="false">MAX(0,X1086-Y1086)</f>
        <v>0</v>
      </c>
      <c r="AA1086" s="19" t="n">
        <f aca="false">IF(Z1086=0,0,MAX(0,MIN(Z1086,Parámetros!$G$19)-Parámetros!$F$19)*Parámetros!$E$19)</f>
        <v>0</v>
      </c>
      <c r="AB1086" s="19" t="n">
        <f aca="false">IF(Z1086=0,0,MAX(0,MIN(Z1086,Parámetros!$G$20)-Parámetros!$F$20)*Parámetros!$E$20)</f>
        <v>0</v>
      </c>
      <c r="AC1086" s="19" t="n">
        <f aca="false">IF(Z1086=0,0,MAX(0,MIN(Z1086,Parámetros!$G$21)-Parámetros!$F$21)*Parámetros!$E$21)</f>
        <v>0</v>
      </c>
      <c r="AD1086" s="19" t="n">
        <f aca="false">IF(Z1086=0,0,MAX(0,MIN(Z1086,Parámetros!$G$22)-Parámetros!$F$22)*Parámetros!$E$22)</f>
        <v>0</v>
      </c>
      <c r="AE1086" s="19" t="n">
        <f aca="false">IF(Z1086=0,0,MAX(0,MIN(Z1086,Parámetros!$G$23)-Parámetros!$F$23)*Parámetros!$E$23)</f>
        <v>0</v>
      </c>
      <c r="AF1086" s="36" t="n">
        <f aca="false">SUM(AA1086:AE1086)</f>
        <v>0</v>
      </c>
      <c r="AG1086" s="45" t="str">
        <f aca="false">IF(AM1086&lt;=0,"-",INDEX(TR_TASA,MATCH(AM1086,TR_DESDE,1)))</f>
        <v>-</v>
      </c>
      <c r="AH1086" s="44" t="n">
        <f aca="false">IF($F1086="Cese",1,IF($F1086="Activo",INDEX(DIV_N,1),0))</f>
        <v>0</v>
      </c>
      <c r="AI1086" s="44" t="n">
        <f aca="false">IF($F1086="Cese",0,IF($F1086="Activo",INDEX(DIV_HASTA,1),0))</f>
        <v>0</v>
      </c>
      <c r="AJ1086" s="19" t="n">
        <f aca="false">0</f>
        <v>0</v>
      </c>
      <c r="AK1086" s="19" t="n">
        <f aca="false">IF(OR($F1086="Activo",$F1086="Cese"),MAX(0,(AF1086-AJ1086)/AH1086),0)</f>
        <v>0</v>
      </c>
      <c r="AL1086" s="19" t="n">
        <f aca="false">IF(OR($F1086="Activo",$F1086="Cese"),K1086+IF(PROY_BON="Sí",0,J1086),0)</f>
        <v>0</v>
      </c>
      <c r="AM1086" s="19" t="n">
        <f aca="false">IF(AL1086&gt;0,MAX(0,X1086+AL1086-Y1086),Z1086)</f>
        <v>0</v>
      </c>
      <c r="AN1086" s="19" t="n">
        <f aca="false">SUMPRODUCT((AM1086&gt;TR_DESDE)*(AM1086-TR_DESDE)*TR_INC)</f>
        <v>0</v>
      </c>
      <c r="AO1086" s="19" t="n">
        <f aca="false">IF(AL1086&gt;0,MAX(0,AN1086-IF($F1086="Cese",MAX(AF1086,AJ1086),AF1086)),0)</f>
        <v>0</v>
      </c>
      <c r="AP1086" s="46" t="n">
        <f aca="false">IF(OR($F1086="Activo",$F1086="Cese"),ROUND(AK1086+AO1086,2),0)</f>
        <v>0</v>
      </c>
      <c r="AQ1086" s="19" t="n">
        <f aca="false">IF($F1086="Cese",MAX(0,AJ1086-AN1086),0)</f>
        <v>0</v>
      </c>
      <c r="AR1086" s="19" t="str">
        <f aca="false">IF($B1086="","",IF(COUNTIFS(RP_COD,$B1086,'Retenciones Planilla'!$C$6:$C$105,"&lt;&gt;")=0,"",SUMIFS('Retenciones Planilla'!$C$6:$C$105,RP_COD,$B1086)))</f>
        <v/>
      </c>
      <c r="AS1086" s="19" t="str">
        <f aca="false">IF(AR1086="","",AR1086-AP1086)</f>
        <v/>
      </c>
      <c r="AT1086" s="23" t="str">
        <f aca="false">IF($B1086="","",IF(NOT(OR($F1086="Activo",$F1086="Cese")),IF(N(AR1086)=0,"—","Revisar: sin vínculo"),IF(AR1086="",IF(AP1086=0,"No corresponde","Sin dato planilla"),IF(ABS(AS1086)&lt;=TOL,"OK",IF(AS1086&gt;0,"Retuvo de más","Retuvo de menos")))))</f>
        <v/>
      </c>
      <c r="AU1086" s="19" t="n">
        <f aca="false">IF(AND(BASE_RET="Planilla (si existe)",AR1086&lt;&gt;""),AR1086,AP1086)</f>
        <v>0</v>
      </c>
      <c r="AV1086" s="19" t="n">
        <f aca="false">AU1086+N1086</f>
        <v>0</v>
      </c>
    </row>
    <row r="1087" customFormat="false" ht="15" hidden="false" customHeight="false" outlineLevel="0" collapsed="false">
      <c r="A1087" s="43" t="n">
        <v>91</v>
      </c>
      <c r="B1087" s="35" t="str">
        <f aca="false">IF(Trabajadores!$B$96="","",Trabajadores!$B$96)</f>
        <v/>
      </c>
      <c r="C1087" s="35" t="str">
        <f aca="false">IF($B1087="","",Trabajadores!$D$96)</f>
        <v/>
      </c>
      <c r="D1087" s="43" t="n">
        <v>2</v>
      </c>
      <c r="E1087" s="23" t="s">
        <v>299</v>
      </c>
      <c r="F1087" s="23" t="str">
        <f aca="false">IF($B1087="","",IF(OR(2&lt;Trabajadores!$M$96,2&gt;Trabajadores!$N$96),"No vinculado",IF(AND(2=Trabajadores!$N$96,Trabajadores!$O$96="Sí"),"Cese","Activo")))</f>
        <v/>
      </c>
      <c r="G1087" s="19" t="n">
        <f aca="false">IF($B1087="",0,SUMIFS(Ingresos!$P$6:$P$1505,ING_COD,$B1087,ING_CLASE,"ORD"))</f>
        <v>0</v>
      </c>
      <c r="H1087" s="19" t="n">
        <f aca="false">IF($B1087="",0,SUMIFS(Ingresos!$P$6:$P$1505,ING_COD,$B1087,ING_CLASE,"ORD",ING_COMP,"Sí"))</f>
        <v>0</v>
      </c>
      <c r="I1087" s="19" t="n">
        <f aca="false">IF($B1087="",0,SUMIFS(Ingresos!$P$6:$P$1505,ING_COD,$B1087,ING_CLASE,"GRA"))</f>
        <v>0</v>
      </c>
      <c r="J1087" s="19" t="n">
        <f aca="false">IF($B1087="",0,SUMIFS(Ingresos!$P$6:$P$1505,ING_COD,$B1087,ING_CLASE,"BON"))</f>
        <v>0</v>
      </c>
      <c r="K1087" s="19" t="n">
        <f aca="false">IF($B1087="",0,SUMIFS(Ingresos!$P$6:$P$1505,ING_COD,$B1087,ING_CLASE,"EXT"))</f>
        <v>0</v>
      </c>
      <c r="L1087" s="19" t="n">
        <f aca="false">IF($B1087="",0,SUMIFS(Ingresos!$P$6:$P$1505,ING_COD,$B1087,ING_CLASE,"OTO"))</f>
        <v>0</v>
      </c>
      <c r="M1087" s="19" t="n">
        <f aca="false">IF($B1087="",0,SUMIFS(Ingresos!$P$6:$P$1505,ING_COD,$B1087,ING_CLASE,"OTX"))</f>
        <v>0</v>
      </c>
      <c r="N1087" s="19" t="n">
        <f aca="false">IF($B1087="",0,SUMIFS(Ingresos!$P$6:$P$1505,ING_COD,$B1087,ING_CLASE,"RETO"))</f>
        <v>0</v>
      </c>
      <c r="O1087" s="19" t="n">
        <f aca="false">IF($B1087="",0,SUMIFS(Ingresos!$P$6:$P$1505,ING_COD,$B1087,ING_CLASE,"INA"))</f>
        <v>0</v>
      </c>
      <c r="P1087" s="19" t="n">
        <f aca="false">G1087+I1087+J1087+K1087+L1087+M1087</f>
        <v>0</v>
      </c>
      <c r="Q1087" s="44" t="n">
        <f aca="false">IF($F1087="Activo",11,IF($F1087="Cese",1,0))</f>
        <v>0</v>
      </c>
      <c r="R1087" s="19" t="n">
        <f aca="false">G1087*Q1087</f>
        <v>0</v>
      </c>
      <c r="S1087" s="19" t="n">
        <f aca="false">IF($F1087="Activo",SUMIFS(I1087:I1097,$D1087:$D1097,"&lt;="&amp;Trabajadores!$N$96)+IF(PROY_BON="Sí",SUMIFS(J1087:J1097,$D1087:$D1097,"&lt;="&amp;Trabajadores!$N$96),0),IF($F1087="Cese",I1087+IF(PROY_BON="Sí",J1087,0),0))</f>
        <v>0</v>
      </c>
      <c r="T1087" s="19" t="n">
        <f aca="false">IF(OR($F1087&lt;&gt;"Activo",Trabajadores!$I$96="No"),0,IF(I1092=0,H1087*(1+IF(PROY_BON="Sí",Trabajadores!$P$96,0))*Trabajadores!$R$96/6*(Trabajadores!$N$96&gt;=7),0)+IF(I1097=0,H1087*(1+IF(PROY_BON="Sí",Trabajadores!$P$96,0))*Trabajadores!$S$96/6*(Trabajadores!$N$96&gt;=12),0))</f>
        <v>0</v>
      </c>
      <c r="U1087" s="19" t="n">
        <f aca="false">IF($F1087="Activo",IF(Trabajadores!$J$96="Sí",L1087*11,L1087),IF($F1087="Cese",L1087,0))</f>
        <v>0</v>
      </c>
      <c r="V1087" s="19" t="n">
        <f aca="false">IF(OR($F1087="Activo",$F1087="Cese"),M1087,0)</f>
        <v>0</v>
      </c>
      <c r="W1087" s="19" t="n">
        <f aca="false">IF(OR($F1087="Activo",$F1087="Cese"),SUM(P1086:P1086),0)</f>
        <v>0</v>
      </c>
      <c r="X1087" s="36" t="n">
        <f aca="false">IF(OR($F1087="Activo",$F1087="Cese"),R1087+S1087+T1087+U1087+V1087+W1087,0)</f>
        <v>0</v>
      </c>
      <c r="Y1087" s="19" t="n">
        <f aca="false">IF(OR($F1087="Activo",$F1087="Cese"),DED_FIJA,0)</f>
        <v>0</v>
      </c>
      <c r="Z1087" s="36" t="n">
        <f aca="false">MAX(0,X1087-Y1087)</f>
        <v>0</v>
      </c>
      <c r="AA1087" s="19" t="n">
        <f aca="false">IF(Z1087=0,0,MAX(0,MIN(Z1087,Parámetros!$G$19)-Parámetros!$F$19)*Parámetros!$E$19)</f>
        <v>0</v>
      </c>
      <c r="AB1087" s="19" t="n">
        <f aca="false">IF(Z1087=0,0,MAX(0,MIN(Z1087,Parámetros!$G$20)-Parámetros!$F$20)*Parámetros!$E$20)</f>
        <v>0</v>
      </c>
      <c r="AC1087" s="19" t="n">
        <f aca="false">IF(Z1087=0,0,MAX(0,MIN(Z1087,Parámetros!$G$21)-Parámetros!$F$21)*Parámetros!$E$21)</f>
        <v>0</v>
      </c>
      <c r="AD1087" s="19" t="n">
        <f aca="false">IF(Z1087=0,0,MAX(0,MIN(Z1087,Parámetros!$G$22)-Parámetros!$F$22)*Parámetros!$E$22)</f>
        <v>0</v>
      </c>
      <c r="AE1087" s="19" t="n">
        <f aca="false">IF(Z1087=0,0,MAX(0,MIN(Z1087,Parámetros!$G$23)-Parámetros!$F$23)*Parámetros!$E$23)</f>
        <v>0</v>
      </c>
      <c r="AF1087" s="36" t="n">
        <f aca="false">SUM(AA1087:AE1087)</f>
        <v>0</v>
      </c>
      <c r="AG1087" s="45" t="str">
        <f aca="false">IF(AM1087&lt;=0,"-",INDEX(TR_TASA,MATCH(AM1087,TR_DESDE,1)))</f>
        <v>-</v>
      </c>
      <c r="AH1087" s="44" t="n">
        <f aca="false">IF($F1087="Cese",1,IF($F1087="Activo",INDEX(DIV_N,2),0))</f>
        <v>0</v>
      </c>
      <c r="AI1087" s="44" t="n">
        <f aca="false">IF($F1087="Cese",1,IF($F1087="Activo",INDEX(DIV_HASTA,2),0))</f>
        <v>0</v>
      </c>
      <c r="AJ1087" s="19" t="n">
        <f aca="false">IF(OR($F1087="Activo",$F1087="Cese"),SUMIFS(AV1086:AV1086,D1086:D1086,"&lt;="&amp;AI1087),0)</f>
        <v>0</v>
      </c>
      <c r="AK1087" s="19" t="n">
        <f aca="false">IF(OR($F1087="Activo",$F1087="Cese"),MAX(0,(AF1087-AJ1087)/AH1087),0)</f>
        <v>0</v>
      </c>
      <c r="AL1087" s="19" t="n">
        <f aca="false">IF(OR($F1087="Activo",$F1087="Cese"),K1087+IF(PROY_BON="Sí",0,J1087),0)</f>
        <v>0</v>
      </c>
      <c r="AM1087" s="19" t="n">
        <f aca="false">IF(AL1087&gt;0,MAX(0,X1087+AL1087-Y1087),Z1087)</f>
        <v>0</v>
      </c>
      <c r="AN1087" s="19" t="n">
        <f aca="false">SUMPRODUCT((AM1087&gt;TR_DESDE)*(AM1087-TR_DESDE)*TR_INC)</f>
        <v>0</v>
      </c>
      <c r="AO1087" s="19" t="n">
        <f aca="false">IF(AL1087&gt;0,MAX(0,AN1087-IF($F1087="Cese",MAX(AF1087,AJ1087),AF1087)),0)</f>
        <v>0</v>
      </c>
      <c r="AP1087" s="46" t="n">
        <f aca="false">IF(OR($F1087="Activo",$F1087="Cese"),ROUND(AK1087+AO1087,2),0)</f>
        <v>0</v>
      </c>
      <c r="AQ1087" s="19" t="n">
        <f aca="false">IF($F1087="Cese",MAX(0,AJ1087-AN1087),0)</f>
        <v>0</v>
      </c>
      <c r="AR1087" s="19" t="str">
        <f aca="false">IF($B1087="","",IF(COUNTIFS(RP_COD,$B1087,'Retenciones Planilla'!$D$6:$D$105,"&lt;&gt;")=0,"",SUMIFS('Retenciones Planilla'!$D$6:$D$105,RP_COD,$B1087)))</f>
        <v/>
      </c>
      <c r="AS1087" s="19" t="str">
        <f aca="false">IF(AR1087="","",AR1087-AP1087)</f>
        <v/>
      </c>
      <c r="AT1087" s="23" t="str">
        <f aca="false">IF($B1087="","",IF(NOT(OR($F1087="Activo",$F1087="Cese")),IF(N(AR1087)=0,"—","Revisar: sin vínculo"),IF(AR1087="",IF(AP1087=0,"No corresponde","Sin dato planilla"),IF(ABS(AS1087)&lt;=TOL,"OK",IF(AS1087&gt;0,"Retuvo de más","Retuvo de menos")))))</f>
        <v/>
      </c>
      <c r="AU1087" s="19" t="n">
        <f aca="false">IF(AND(BASE_RET="Planilla (si existe)",AR1087&lt;&gt;""),AR1087,AP1087)</f>
        <v>0</v>
      </c>
      <c r="AV1087" s="19" t="n">
        <f aca="false">AU1087+N1087</f>
        <v>0</v>
      </c>
    </row>
    <row r="1088" customFormat="false" ht="15" hidden="false" customHeight="false" outlineLevel="0" collapsed="false">
      <c r="A1088" s="43" t="n">
        <v>91</v>
      </c>
      <c r="B1088" s="35" t="str">
        <f aca="false">IF(Trabajadores!$B$96="","",Trabajadores!$B$96)</f>
        <v/>
      </c>
      <c r="C1088" s="35" t="str">
        <f aca="false">IF($B1088="","",Trabajadores!$D$96)</f>
        <v/>
      </c>
      <c r="D1088" s="43" t="n">
        <v>3</v>
      </c>
      <c r="E1088" s="23" t="s">
        <v>300</v>
      </c>
      <c r="F1088" s="23" t="str">
        <f aca="false">IF($B1088="","",IF(OR(3&lt;Trabajadores!$M$96,3&gt;Trabajadores!$N$96),"No vinculado",IF(AND(3=Trabajadores!$N$96,Trabajadores!$O$96="Sí"),"Cese","Activo")))</f>
        <v/>
      </c>
      <c r="G1088" s="19" t="n">
        <f aca="false">IF($B1088="",0,SUMIFS(Ingresos!$Q$6:$Q$1505,ING_COD,$B1088,ING_CLASE,"ORD"))</f>
        <v>0</v>
      </c>
      <c r="H1088" s="19" t="n">
        <f aca="false">IF($B1088="",0,SUMIFS(Ingresos!$Q$6:$Q$1505,ING_COD,$B1088,ING_CLASE,"ORD",ING_COMP,"Sí"))</f>
        <v>0</v>
      </c>
      <c r="I1088" s="19" t="n">
        <f aca="false">IF($B1088="",0,SUMIFS(Ingresos!$Q$6:$Q$1505,ING_COD,$B1088,ING_CLASE,"GRA"))</f>
        <v>0</v>
      </c>
      <c r="J1088" s="19" t="n">
        <f aca="false">IF($B1088="",0,SUMIFS(Ingresos!$Q$6:$Q$1505,ING_COD,$B1088,ING_CLASE,"BON"))</f>
        <v>0</v>
      </c>
      <c r="K1088" s="19" t="n">
        <f aca="false">IF($B1088="",0,SUMIFS(Ingresos!$Q$6:$Q$1505,ING_COD,$B1088,ING_CLASE,"EXT"))</f>
        <v>0</v>
      </c>
      <c r="L1088" s="19" t="n">
        <f aca="false">IF($B1088="",0,SUMIFS(Ingresos!$Q$6:$Q$1505,ING_COD,$B1088,ING_CLASE,"OTO"))</f>
        <v>0</v>
      </c>
      <c r="M1088" s="19" t="n">
        <f aca="false">IF($B1088="",0,SUMIFS(Ingresos!$Q$6:$Q$1505,ING_COD,$B1088,ING_CLASE,"OTX"))</f>
        <v>0</v>
      </c>
      <c r="N1088" s="19" t="n">
        <f aca="false">IF($B1088="",0,SUMIFS(Ingresos!$Q$6:$Q$1505,ING_COD,$B1088,ING_CLASE,"RETO"))</f>
        <v>0</v>
      </c>
      <c r="O1088" s="19" t="n">
        <f aca="false">IF($B1088="",0,SUMIFS(Ingresos!$Q$6:$Q$1505,ING_COD,$B1088,ING_CLASE,"INA"))</f>
        <v>0</v>
      </c>
      <c r="P1088" s="19" t="n">
        <f aca="false">G1088+I1088+J1088+K1088+L1088+M1088</f>
        <v>0</v>
      </c>
      <c r="Q1088" s="44" t="n">
        <f aca="false">IF($F1088="Activo",10,IF($F1088="Cese",1,0))</f>
        <v>0</v>
      </c>
      <c r="R1088" s="19" t="n">
        <f aca="false">G1088*Q1088</f>
        <v>0</v>
      </c>
      <c r="S1088" s="19" t="n">
        <f aca="false">IF($F1088="Activo",SUMIFS(I1088:I1097,$D1088:$D1097,"&lt;="&amp;Trabajadores!$N$96)+IF(PROY_BON="Sí",SUMIFS(J1088:J1097,$D1088:$D1097,"&lt;="&amp;Trabajadores!$N$96),0),IF($F1088="Cese",I1088+IF(PROY_BON="Sí",J1088,0),0))</f>
        <v>0</v>
      </c>
      <c r="T1088" s="19" t="n">
        <f aca="false">IF(OR($F1088&lt;&gt;"Activo",Trabajadores!$I$96="No"),0,IF(I1092=0,H1088*(1+IF(PROY_BON="Sí",Trabajadores!$P$96,0))*Trabajadores!$R$96/6*(Trabajadores!$N$96&gt;=7),0)+IF(I1097=0,H1088*(1+IF(PROY_BON="Sí",Trabajadores!$P$96,0))*Trabajadores!$S$96/6*(Trabajadores!$N$96&gt;=12),0))</f>
        <v>0</v>
      </c>
      <c r="U1088" s="19" t="n">
        <f aca="false">IF($F1088="Activo",IF(Trabajadores!$J$96="Sí",L1088*10,L1088),IF($F1088="Cese",L1088,0))</f>
        <v>0</v>
      </c>
      <c r="V1088" s="19" t="n">
        <f aca="false">IF(OR($F1088="Activo",$F1088="Cese"),M1088,0)</f>
        <v>0</v>
      </c>
      <c r="W1088" s="19" t="n">
        <f aca="false">IF(OR($F1088="Activo",$F1088="Cese"),SUM(P1086:P1087),0)</f>
        <v>0</v>
      </c>
      <c r="X1088" s="36" t="n">
        <f aca="false">IF(OR($F1088="Activo",$F1088="Cese"),R1088+S1088+T1088+U1088+V1088+W1088,0)</f>
        <v>0</v>
      </c>
      <c r="Y1088" s="19" t="n">
        <f aca="false">IF(OR($F1088="Activo",$F1088="Cese"),DED_FIJA,0)</f>
        <v>0</v>
      </c>
      <c r="Z1088" s="36" t="n">
        <f aca="false">MAX(0,X1088-Y1088)</f>
        <v>0</v>
      </c>
      <c r="AA1088" s="19" t="n">
        <f aca="false">IF(Z1088=0,0,MAX(0,MIN(Z1088,Parámetros!$G$19)-Parámetros!$F$19)*Parámetros!$E$19)</f>
        <v>0</v>
      </c>
      <c r="AB1088" s="19" t="n">
        <f aca="false">IF(Z1088=0,0,MAX(0,MIN(Z1088,Parámetros!$G$20)-Parámetros!$F$20)*Parámetros!$E$20)</f>
        <v>0</v>
      </c>
      <c r="AC1088" s="19" t="n">
        <f aca="false">IF(Z1088=0,0,MAX(0,MIN(Z1088,Parámetros!$G$21)-Parámetros!$F$21)*Parámetros!$E$21)</f>
        <v>0</v>
      </c>
      <c r="AD1088" s="19" t="n">
        <f aca="false">IF(Z1088=0,0,MAX(0,MIN(Z1088,Parámetros!$G$22)-Parámetros!$F$22)*Parámetros!$E$22)</f>
        <v>0</v>
      </c>
      <c r="AE1088" s="19" t="n">
        <f aca="false">IF(Z1088=0,0,MAX(0,MIN(Z1088,Parámetros!$G$23)-Parámetros!$F$23)*Parámetros!$E$23)</f>
        <v>0</v>
      </c>
      <c r="AF1088" s="36" t="n">
        <f aca="false">SUM(AA1088:AE1088)</f>
        <v>0</v>
      </c>
      <c r="AG1088" s="45" t="str">
        <f aca="false">IF(AM1088&lt;=0,"-",INDEX(TR_TASA,MATCH(AM1088,TR_DESDE,1)))</f>
        <v>-</v>
      </c>
      <c r="AH1088" s="44" t="n">
        <f aca="false">IF($F1088="Cese",1,IF($F1088="Activo",INDEX(DIV_N,3),0))</f>
        <v>0</v>
      </c>
      <c r="AI1088" s="44" t="n">
        <f aca="false">IF($F1088="Cese",2,IF($F1088="Activo",INDEX(DIV_HASTA,3),0))</f>
        <v>0</v>
      </c>
      <c r="AJ1088" s="19" t="n">
        <f aca="false">IF(OR($F1088="Activo",$F1088="Cese"),SUMIFS(AV1086:AV1087,D1086:D1087,"&lt;="&amp;AI1088),0)</f>
        <v>0</v>
      </c>
      <c r="AK1088" s="19" t="n">
        <f aca="false">IF(OR($F1088="Activo",$F1088="Cese"),MAX(0,(AF1088-AJ1088)/AH1088),0)</f>
        <v>0</v>
      </c>
      <c r="AL1088" s="19" t="n">
        <f aca="false">IF(OR($F1088="Activo",$F1088="Cese"),K1088+IF(PROY_BON="Sí",0,J1088),0)</f>
        <v>0</v>
      </c>
      <c r="AM1088" s="19" t="n">
        <f aca="false">IF(AL1088&gt;0,MAX(0,X1088+AL1088-Y1088),Z1088)</f>
        <v>0</v>
      </c>
      <c r="AN1088" s="19" t="n">
        <f aca="false">SUMPRODUCT((AM1088&gt;TR_DESDE)*(AM1088-TR_DESDE)*TR_INC)</f>
        <v>0</v>
      </c>
      <c r="AO1088" s="19" t="n">
        <f aca="false">IF(AL1088&gt;0,MAX(0,AN1088-IF($F1088="Cese",MAX(AF1088,AJ1088),AF1088)),0)</f>
        <v>0</v>
      </c>
      <c r="AP1088" s="46" t="n">
        <f aca="false">IF(OR($F1088="Activo",$F1088="Cese"),ROUND(AK1088+AO1088,2),0)</f>
        <v>0</v>
      </c>
      <c r="AQ1088" s="19" t="n">
        <f aca="false">IF($F1088="Cese",MAX(0,AJ1088-AN1088),0)</f>
        <v>0</v>
      </c>
      <c r="AR1088" s="19" t="str">
        <f aca="false">IF($B1088="","",IF(COUNTIFS(RP_COD,$B1088,'Retenciones Planilla'!$E$6:$E$105,"&lt;&gt;")=0,"",SUMIFS('Retenciones Planilla'!$E$6:$E$105,RP_COD,$B1088)))</f>
        <v/>
      </c>
      <c r="AS1088" s="19" t="str">
        <f aca="false">IF(AR1088="","",AR1088-AP1088)</f>
        <v/>
      </c>
      <c r="AT1088" s="23" t="str">
        <f aca="false">IF($B1088="","",IF(NOT(OR($F1088="Activo",$F1088="Cese")),IF(N(AR1088)=0,"—","Revisar: sin vínculo"),IF(AR1088="",IF(AP1088=0,"No corresponde","Sin dato planilla"),IF(ABS(AS1088)&lt;=TOL,"OK",IF(AS1088&gt;0,"Retuvo de más","Retuvo de menos")))))</f>
        <v/>
      </c>
      <c r="AU1088" s="19" t="n">
        <f aca="false">IF(AND(BASE_RET="Planilla (si existe)",AR1088&lt;&gt;""),AR1088,AP1088)</f>
        <v>0</v>
      </c>
      <c r="AV1088" s="19" t="n">
        <f aca="false">AU1088+N1088</f>
        <v>0</v>
      </c>
    </row>
    <row r="1089" customFormat="false" ht="15" hidden="false" customHeight="false" outlineLevel="0" collapsed="false">
      <c r="A1089" s="43" t="n">
        <v>91</v>
      </c>
      <c r="B1089" s="35" t="str">
        <f aca="false">IF(Trabajadores!$B$96="","",Trabajadores!$B$96)</f>
        <v/>
      </c>
      <c r="C1089" s="35" t="str">
        <f aca="false">IF($B1089="","",Trabajadores!$D$96)</f>
        <v/>
      </c>
      <c r="D1089" s="43" t="n">
        <v>4</v>
      </c>
      <c r="E1089" s="23" t="s">
        <v>301</v>
      </c>
      <c r="F1089" s="23" t="str">
        <f aca="false">IF($B1089="","",IF(OR(4&lt;Trabajadores!$M$96,4&gt;Trabajadores!$N$96),"No vinculado",IF(AND(4=Trabajadores!$N$96,Trabajadores!$O$96="Sí"),"Cese","Activo")))</f>
        <v/>
      </c>
      <c r="G1089" s="19" t="n">
        <f aca="false">IF($B1089="",0,SUMIFS(Ingresos!$R$6:$R$1505,ING_COD,$B1089,ING_CLASE,"ORD"))</f>
        <v>0</v>
      </c>
      <c r="H1089" s="19" t="n">
        <f aca="false">IF($B1089="",0,SUMIFS(Ingresos!$R$6:$R$1505,ING_COD,$B1089,ING_CLASE,"ORD",ING_COMP,"Sí"))</f>
        <v>0</v>
      </c>
      <c r="I1089" s="19" t="n">
        <f aca="false">IF($B1089="",0,SUMIFS(Ingresos!$R$6:$R$1505,ING_COD,$B1089,ING_CLASE,"GRA"))</f>
        <v>0</v>
      </c>
      <c r="J1089" s="19" t="n">
        <f aca="false">IF($B1089="",0,SUMIFS(Ingresos!$R$6:$R$1505,ING_COD,$B1089,ING_CLASE,"BON"))</f>
        <v>0</v>
      </c>
      <c r="K1089" s="19" t="n">
        <f aca="false">IF($B1089="",0,SUMIFS(Ingresos!$R$6:$R$1505,ING_COD,$B1089,ING_CLASE,"EXT"))</f>
        <v>0</v>
      </c>
      <c r="L1089" s="19" t="n">
        <f aca="false">IF($B1089="",0,SUMIFS(Ingresos!$R$6:$R$1505,ING_COD,$B1089,ING_CLASE,"OTO"))</f>
        <v>0</v>
      </c>
      <c r="M1089" s="19" t="n">
        <f aca="false">IF($B1089="",0,SUMIFS(Ingresos!$R$6:$R$1505,ING_COD,$B1089,ING_CLASE,"OTX"))</f>
        <v>0</v>
      </c>
      <c r="N1089" s="19" t="n">
        <f aca="false">IF($B1089="",0,SUMIFS(Ingresos!$R$6:$R$1505,ING_COD,$B1089,ING_CLASE,"RETO"))</f>
        <v>0</v>
      </c>
      <c r="O1089" s="19" t="n">
        <f aca="false">IF($B1089="",0,SUMIFS(Ingresos!$R$6:$R$1505,ING_COD,$B1089,ING_CLASE,"INA"))</f>
        <v>0</v>
      </c>
      <c r="P1089" s="19" t="n">
        <f aca="false">G1089+I1089+J1089+K1089+L1089+M1089</f>
        <v>0</v>
      </c>
      <c r="Q1089" s="44" t="n">
        <f aca="false">IF($F1089="Activo",9,IF($F1089="Cese",1,0))</f>
        <v>0</v>
      </c>
      <c r="R1089" s="19" t="n">
        <f aca="false">G1089*Q1089</f>
        <v>0</v>
      </c>
      <c r="S1089" s="19" t="n">
        <f aca="false">IF($F1089="Activo",SUMIFS(I1089:I1097,$D1089:$D1097,"&lt;="&amp;Trabajadores!$N$96)+IF(PROY_BON="Sí",SUMIFS(J1089:J1097,$D1089:$D1097,"&lt;="&amp;Trabajadores!$N$96),0),IF($F1089="Cese",I1089+IF(PROY_BON="Sí",J1089,0),0))</f>
        <v>0</v>
      </c>
      <c r="T1089" s="19" t="n">
        <f aca="false">IF(OR($F1089&lt;&gt;"Activo",Trabajadores!$I$96="No"),0,IF(I1092=0,H1089*(1+IF(PROY_BON="Sí",Trabajadores!$P$96,0))*Trabajadores!$R$96/6*(Trabajadores!$N$96&gt;=7),0)+IF(I1097=0,H1089*(1+IF(PROY_BON="Sí",Trabajadores!$P$96,0))*Trabajadores!$S$96/6*(Trabajadores!$N$96&gt;=12),0))</f>
        <v>0</v>
      </c>
      <c r="U1089" s="19" t="n">
        <f aca="false">IF($F1089="Activo",IF(Trabajadores!$J$96="Sí",L1089*9,L1089),IF($F1089="Cese",L1089,0))</f>
        <v>0</v>
      </c>
      <c r="V1089" s="19" t="n">
        <f aca="false">IF(OR($F1089="Activo",$F1089="Cese"),M1089,0)</f>
        <v>0</v>
      </c>
      <c r="W1089" s="19" t="n">
        <f aca="false">IF(OR($F1089="Activo",$F1089="Cese"),SUM(P1086:P1088),0)</f>
        <v>0</v>
      </c>
      <c r="X1089" s="36" t="n">
        <f aca="false">IF(OR($F1089="Activo",$F1089="Cese"),R1089+S1089+T1089+U1089+V1089+W1089,0)</f>
        <v>0</v>
      </c>
      <c r="Y1089" s="19" t="n">
        <f aca="false">IF(OR($F1089="Activo",$F1089="Cese"),DED_FIJA,0)</f>
        <v>0</v>
      </c>
      <c r="Z1089" s="36" t="n">
        <f aca="false">MAX(0,X1089-Y1089)</f>
        <v>0</v>
      </c>
      <c r="AA1089" s="19" t="n">
        <f aca="false">IF(Z1089=0,0,MAX(0,MIN(Z1089,Parámetros!$G$19)-Parámetros!$F$19)*Parámetros!$E$19)</f>
        <v>0</v>
      </c>
      <c r="AB1089" s="19" t="n">
        <f aca="false">IF(Z1089=0,0,MAX(0,MIN(Z1089,Parámetros!$G$20)-Parámetros!$F$20)*Parámetros!$E$20)</f>
        <v>0</v>
      </c>
      <c r="AC1089" s="19" t="n">
        <f aca="false">IF(Z1089=0,0,MAX(0,MIN(Z1089,Parámetros!$G$21)-Parámetros!$F$21)*Parámetros!$E$21)</f>
        <v>0</v>
      </c>
      <c r="AD1089" s="19" t="n">
        <f aca="false">IF(Z1089=0,0,MAX(0,MIN(Z1089,Parámetros!$G$22)-Parámetros!$F$22)*Parámetros!$E$22)</f>
        <v>0</v>
      </c>
      <c r="AE1089" s="19" t="n">
        <f aca="false">IF(Z1089=0,0,MAX(0,MIN(Z1089,Parámetros!$G$23)-Parámetros!$F$23)*Parámetros!$E$23)</f>
        <v>0</v>
      </c>
      <c r="AF1089" s="36" t="n">
        <f aca="false">SUM(AA1089:AE1089)</f>
        <v>0</v>
      </c>
      <c r="AG1089" s="45" t="str">
        <f aca="false">IF(AM1089&lt;=0,"-",INDEX(TR_TASA,MATCH(AM1089,TR_DESDE,1)))</f>
        <v>-</v>
      </c>
      <c r="AH1089" s="44" t="n">
        <f aca="false">IF($F1089="Cese",1,IF($F1089="Activo",INDEX(DIV_N,4),0))</f>
        <v>0</v>
      </c>
      <c r="AI1089" s="44" t="n">
        <f aca="false">IF($F1089="Cese",3,IF($F1089="Activo",INDEX(DIV_HASTA,4),0))</f>
        <v>0</v>
      </c>
      <c r="AJ1089" s="19" t="n">
        <f aca="false">IF(OR($F1089="Activo",$F1089="Cese"),SUMIFS(AV1086:AV1088,D1086:D1088,"&lt;="&amp;AI1089),0)</f>
        <v>0</v>
      </c>
      <c r="AK1089" s="19" t="n">
        <f aca="false">IF(OR($F1089="Activo",$F1089="Cese"),MAX(0,(AF1089-AJ1089)/AH1089),0)</f>
        <v>0</v>
      </c>
      <c r="AL1089" s="19" t="n">
        <f aca="false">IF(OR($F1089="Activo",$F1089="Cese"),K1089+IF(PROY_BON="Sí",0,J1089),0)</f>
        <v>0</v>
      </c>
      <c r="AM1089" s="19" t="n">
        <f aca="false">IF(AL1089&gt;0,MAX(0,X1089+AL1089-Y1089),Z1089)</f>
        <v>0</v>
      </c>
      <c r="AN1089" s="19" t="n">
        <f aca="false">SUMPRODUCT((AM1089&gt;TR_DESDE)*(AM1089-TR_DESDE)*TR_INC)</f>
        <v>0</v>
      </c>
      <c r="AO1089" s="19" t="n">
        <f aca="false">IF(AL1089&gt;0,MAX(0,AN1089-IF($F1089="Cese",MAX(AF1089,AJ1089),AF1089)),0)</f>
        <v>0</v>
      </c>
      <c r="AP1089" s="46" t="n">
        <f aca="false">IF(OR($F1089="Activo",$F1089="Cese"),ROUND(AK1089+AO1089,2),0)</f>
        <v>0</v>
      </c>
      <c r="AQ1089" s="19" t="n">
        <f aca="false">IF($F1089="Cese",MAX(0,AJ1089-AN1089),0)</f>
        <v>0</v>
      </c>
      <c r="AR1089" s="19" t="str">
        <f aca="false">IF($B1089="","",IF(COUNTIFS(RP_COD,$B1089,'Retenciones Planilla'!$F$6:$F$105,"&lt;&gt;")=0,"",SUMIFS('Retenciones Planilla'!$F$6:$F$105,RP_COD,$B1089)))</f>
        <v/>
      </c>
      <c r="AS1089" s="19" t="str">
        <f aca="false">IF(AR1089="","",AR1089-AP1089)</f>
        <v/>
      </c>
      <c r="AT1089" s="23" t="str">
        <f aca="false">IF($B1089="","",IF(NOT(OR($F1089="Activo",$F1089="Cese")),IF(N(AR1089)=0,"—","Revisar: sin vínculo"),IF(AR1089="",IF(AP1089=0,"No corresponde","Sin dato planilla"),IF(ABS(AS1089)&lt;=TOL,"OK",IF(AS1089&gt;0,"Retuvo de más","Retuvo de menos")))))</f>
        <v/>
      </c>
      <c r="AU1089" s="19" t="n">
        <f aca="false">IF(AND(BASE_RET="Planilla (si existe)",AR1089&lt;&gt;""),AR1089,AP1089)</f>
        <v>0</v>
      </c>
      <c r="AV1089" s="19" t="n">
        <f aca="false">AU1089+N1089</f>
        <v>0</v>
      </c>
    </row>
    <row r="1090" customFormat="false" ht="15" hidden="false" customHeight="false" outlineLevel="0" collapsed="false">
      <c r="A1090" s="43" t="n">
        <v>91</v>
      </c>
      <c r="B1090" s="35" t="str">
        <f aca="false">IF(Trabajadores!$B$96="","",Trabajadores!$B$96)</f>
        <v/>
      </c>
      <c r="C1090" s="35" t="str">
        <f aca="false">IF($B1090="","",Trabajadores!$D$96)</f>
        <v/>
      </c>
      <c r="D1090" s="43" t="n">
        <v>5</v>
      </c>
      <c r="E1090" s="23" t="s">
        <v>302</v>
      </c>
      <c r="F1090" s="23" t="str">
        <f aca="false">IF($B1090="","",IF(OR(5&lt;Trabajadores!$M$96,5&gt;Trabajadores!$N$96),"No vinculado",IF(AND(5=Trabajadores!$N$96,Trabajadores!$O$96="Sí"),"Cese","Activo")))</f>
        <v/>
      </c>
      <c r="G1090" s="19" t="n">
        <f aca="false">IF($B1090="",0,SUMIFS(Ingresos!$S$6:$S$1505,ING_COD,$B1090,ING_CLASE,"ORD"))</f>
        <v>0</v>
      </c>
      <c r="H1090" s="19" t="n">
        <f aca="false">IF($B1090="",0,SUMIFS(Ingresos!$S$6:$S$1505,ING_COD,$B1090,ING_CLASE,"ORD",ING_COMP,"Sí"))</f>
        <v>0</v>
      </c>
      <c r="I1090" s="19" t="n">
        <f aca="false">IF($B1090="",0,SUMIFS(Ingresos!$S$6:$S$1505,ING_COD,$B1090,ING_CLASE,"GRA"))</f>
        <v>0</v>
      </c>
      <c r="J1090" s="19" t="n">
        <f aca="false">IF($B1090="",0,SUMIFS(Ingresos!$S$6:$S$1505,ING_COD,$B1090,ING_CLASE,"BON"))</f>
        <v>0</v>
      </c>
      <c r="K1090" s="19" t="n">
        <f aca="false">IF($B1090="",0,SUMIFS(Ingresos!$S$6:$S$1505,ING_COD,$B1090,ING_CLASE,"EXT"))</f>
        <v>0</v>
      </c>
      <c r="L1090" s="19" t="n">
        <f aca="false">IF($B1090="",0,SUMIFS(Ingresos!$S$6:$S$1505,ING_COD,$B1090,ING_CLASE,"OTO"))</f>
        <v>0</v>
      </c>
      <c r="M1090" s="19" t="n">
        <f aca="false">IF($B1090="",0,SUMIFS(Ingresos!$S$6:$S$1505,ING_COD,$B1090,ING_CLASE,"OTX"))</f>
        <v>0</v>
      </c>
      <c r="N1090" s="19" t="n">
        <f aca="false">IF($B1090="",0,SUMIFS(Ingresos!$S$6:$S$1505,ING_COD,$B1090,ING_CLASE,"RETO"))</f>
        <v>0</v>
      </c>
      <c r="O1090" s="19" t="n">
        <f aca="false">IF($B1090="",0,SUMIFS(Ingresos!$S$6:$S$1505,ING_COD,$B1090,ING_CLASE,"INA"))</f>
        <v>0</v>
      </c>
      <c r="P1090" s="19" t="n">
        <f aca="false">G1090+I1090+J1090+K1090+L1090+M1090</f>
        <v>0</v>
      </c>
      <c r="Q1090" s="44" t="n">
        <f aca="false">IF($F1090="Activo",8,IF($F1090="Cese",1,0))</f>
        <v>0</v>
      </c>
      <c r="R1090" s="19" t="n">
        <f aca="false">G1090*Q1090</f>
        <v>0</v>
      </c>
      <c r="S1090" s="19" t="n">
        <f aca="false">IF($F1090="Activo",SUMIFS(I1090:I1097,$D1090:$D1097,"&lt;="&amp;Trabajadores!$N$96)+IF(PROY_BON="Sí",SUMIFS(J1090:J1097,$D1090:$D1097,"&lt;="&amp;Trabajadores!$N$96),0),IF($F1090="Cese",I1090+IF(PROY_BON="Sí",J1090,0),0))</f>
        <v>0</v>
      </c>
      <c r="T1090" s="19" t="n">
        <f aca="false">IF(OR($F1090&lt;&gt;"Activo",Trabajadores!$I$96="No"),0,IF(I1092=0,H1090*(1+IF(PROY_BON="Sí",Trabajadores!$P$96,0))*Trabajadores!$R$96/6*(Trabajadores!$N$96&gt;=7),0)+IF(I1097=0,H1090*(1+IF(PROY_BON="Sí",Trabajadores!$P$96,0))*Trabajadores!$S$96/6*(Trabajadores!$N$96&gt;=12),0))</f>
        <v>0</v>
      </c>
      <c r="U1090" s="19" t="n">
        <f aca="false">IF($F1090="Activo",IF(Trabajadores!$J$96="Sí",L1090*8,L1090),IF($F1090="Cese",L1090,0))</f>
        <v>0</v>
      </c>
      <c r="V1090" s="19" t="n">
        <f aca="false">IF(OR($F1090="Activo",$F1090="Cese"),M1090,0)</f>
        <v>0</v>
      </c>
      <c r="W1090" s="19" t="n">
        <f aca="false">IF(OR($F1090="Activo",$F1090="Cese"),SUM(P1086:P1089),0)</f>
        <v>0</v>
      </c>
      <c r="X1090" s="36" t="n">
        <f aca="false">IF(OR($F1090="Activo",$F1090="Cese"),R1090+S1090+T1090+U1090+V1090+W1090,0)</f>
        <v>0</v>
      </c>
      <c r="Y1090" s="19" t="n">
        <f aca="false">IF(OR($F1090="Activo",$F1090="Cese"),DED_FIJA,0)</f>
        <v>0</v>
      </c>
      <c r="Z1090" s="36" t="n">
        <f aca="false">MAX(0,X1090-Y1090)</f>
        <v>0</v>
      </c>
      <c r="AA1090" s="19" t="n">
        <f aca="false">IF(Z1090=0,0,MAX(0,MIN(Z1090,Parámetros!$G$19)-Parámetros!$F$19)*Parámetros!$E$19)</f>
        <v>0</v>
      </c>
      <c r="AB1090" s="19" t="n">
        <f aca="false">IF(Z1090=0,0,MAX(0,MIN(Z1090,Parámetros!$G$20)-Parámetros!$F$20)*Parámetros!$E$20)</f>
        <v>0</v>
      </c>
      <c r="AC1090" s="19" t="n">
        <f aca="false">IF(Z1090=0,0,MAX(0,MIN(Z1090,Parámetros!$G$21)-Parámetros!$F$21)*Parámetros!$E$21)</f>
        <v>0</v>
      </c>
      <c r="AD1090" s="19" t="n">
        <f aca="false">IF(Z1090=0,0,MAX(0,MIN(Z1090,Parámetros!$G$22)-Parámetros!$F$22)*Parámetros!$E$22)</f>
        <v>0</v>
      </c>
      <c r="AE1090" s="19" t="n">
        <f aca="false">IF(Z1090=0,0,MAX(0,MIN(Z1090,Parámetros!$G$23)-Parámetros!$F$23)*Parámetros!$E$23)</f>
        <v>0</v>
      </c>
      <c r="AF1090" s="36" t="n">
        <f aca="false">SUM(AA1090:AE1090)</f>
        <v>0</v>
      </c>
      <c r="AG1090" s="45" t="str">
        <f aca="false">IF(AM1090&lt;=0,"-",INDEX(TR_TASA,MATCH(AM1090,TR_DESDE,1)))</f>
        <v>-</v>
      </c>
      <c r="AH1090" s="44" t="n">
        <f aca="false">IF($F1090="Cese",1,IF($F1090="Activo",INDEX(DIV_N,5),0))</f>
        <v>0</v>
      </c>
      <c r="AI1090" s="44" t="n">
        <f aca="false">IF($F1090="Cese",4,IF($F1090="Activo",INDEX(DIV_HASTA,5),0))</f>
        <v>0</v>
      </c>
      <c r="AJ1090" s="19" t="n">
        <f aca="false">IF(OR($F1090="Activo",$F1090="Cese"),SUMIFS(AV1086:AV1089,D1086:D1089,"&lt;="&amp;AI1090),0)</f>
        <v>0</v>
      </c>
      <c r="AK1090" s="19" t="n">
        <f aca="false">IF(OR($F1090="Activo",$F1090="Cese"),MAX(0,(AF1090-AJ1090)/AH1090),0)</f>
        <v>0</v>
      </c>
      <c r="AL1090" s="19" t="n">
        <f aca="false">IF(OR($F1090="Activo",$F1090="Cese"),K1090+IF(PROY_BON="Sí",0,J1090),0)</f>
        <v>0</v>
      </c>
      <c r="AM1090" s="19" t="n">
        <f aca="false">IF(AL1090&gt;0,MAX(0,X1090+AL1090-Y1090),Z1090)</f>
        <v>0</v>
      </c>
      <c r="AN1090" s="19" t="n">
        <f aca="false">SUMPRODUCT((AM1090&gt;TR_DESDE)*(AM1090-TR_DESDE)*TR_INC)</f>
        <v>0</v>
      </c>
      <c r="AO1090" s="19" t="n">
        <f aca="false">IF(AL1090&gt;0,MAX(0,AN1090-IF($F1090="Cese",MAX(AF1090,AJ1090),AF1090)),0)</f>
        <v>0</v>
      </c>
      <c r="AP1090" s="46" t="n">
        <f aca="false">IF(OR($F1090="Activo",$F1090="Cese"),ROUND(AK1090+AO1090,2),0)</f>
        <v>0</v>
      </c>
      <c r="AQ1090" s="19" t="n">
        <f aca="false">IF($F1090="Cese",MAX(0,AJ1090-AN1090),0)</f>
        <v>0</v>
      </c>
      <c r="AR1090" s="19" t="str">
        <f aca="false">IF($B1090="","",IF(COUNTIFS(RP_COD,$B1090,'Retenciones Planilla'!$G$6:$G$105,"&lt;&gt;")=0,"",SUMIFS('Retenciones Planilla'!$G$6:$G$105,RP_COD,$B1090)))</f>
        <v/>
      </c>
      <c r="AS1090" s="19" t="str">
        <f aca="false">IF(AR1090="","",AR1090-AP1090)</f>
        <v/>
      </c>
      <c r="AT1090" s="23" t="str">
        <f aca="false">IF($B1090="","",IF(NOT(OR($F1090="Activo",$F1090="Cese")),IF(N(AR1090)=0,"—","Revisar: sin vínculo"),IF(AR1090="",IF(AP1090=0,"No corresponde","Sin dato planilla"),IF(ABS(AS1090)&lt;=TOL,"OK",IF(AS1090&gt;0,"Retuvo de más","Retuvo de menos")))))</f>
        <v/>
      </c>
      <c r="AU1090" s="19" t="n">
        <f aca="false">IF(AND(BASE_RET="Planilla (si existe)",AR1090&lt;&gt;""),AR1090,AP1090)</f>
        <v>0</v>
      </c>
      <c r="AV1090" s="19" t="n">
        <f aca="false">AU1090+N1090</f>
        <v>0</v>
      </c>
    </row>
    <row r="1091" customFormat="false" ht="15" hidden="false" customHeight="false" outlineLevel="0" collapsed="false">
      <c r="A1091" s="43" t="n">
        <v>91</v>
      </c>
      <c r="B1091" s="35" t="str">
        <f aca="false">IF(Trabajadores!$B$96="","",Trabajadores!$B$96)</f>
        <v/>
      </c>
      <c r="C1091" s="35" t="str">
        <f aca="false">IF($B1091="","",Trabajadores!$D$96)</f>
        <v/>
      </c>
      <c r="D1091" s="43" t="n">
        <v>6</v>
      </c>
      <c r="E1091" s="23" t="s">
        <v>303</v>
      </c>
      <c r="F1091" s="23" t="str">
        <f aca="false">IF($B1091="","",IF(OR(6&lt;Trabajadores!$M$96,6&gt;Trabajadores!$N$96),"No vinculado",IF(AND(6=Trabajadores!$N$96,Trabajadores!$O$96="Sí"),"Cese","Activo")))</f>
        <v/>
      </c>
      <c r="G1091" s="19" t="n">
        <f aca="false">IF($B1091="",0,SUMIFS(Ingresos!$T$6:$T$1505,ING_COD,$B1091,ING_CLASE,"ORD"))</f>
        <v>0</v>
      </c>
      <c r="H1091" s="19" t="n">
        <f aca="false">IF($B1091="",0,SUMIFS(Ingresos!$T$6:$T$1505,ING_COD,$B1091,ING_CLASE,"ORD",ING_COMP,"Sí"))</f>
        <v>0</v>
      </c>
      <c r="I1091" s="19" t="n">
        <f aca="false">IF($B1091="",0,SUMIFS(Ingresos!$T$6:$T$1505,ING_COD,$B1091,ING_CLASE,"GRA"))</f>
        <v>0</v>
      </c>
      <c r="J1091" s="19" t="n">
        <f aca="false">IF($B1091="",0,SUMIFS(Ingresos!$T$6:$T$1505,ING_COD,$B1091,ING_CLASE,"BON"))</f>
        <v>0</v>
      </c>
      <c r="K1091" s="19" t="n">
        <f aca="false">IF($B1091="",0,SUMIFS(Ingresos!$T$6:$T$1505,ING_COD,$B1091,ING_CLASE,"EXT"))</f>
        <v>0</v>
      </c>
      <c r="L1091" s="19" t="n">
        <f aca="false">IF($B1091="",0,SUMIFS(Ingresos!$T$6:$T$1505,ING_COD,$B1091,ING_CLASE,"OTO"))</f>
        <v>0</v>
      </c>
      <c r="M1091" s="19" t="n">
        <f aca="false">IF($B1091="",0,SUMIFS(Ingresos!$T$6:$T$1505,ING_COD,$B1091,ING_CLASE,"OTX"))</f>
        <v>0</v>
      </c>
      <c r="N1091" s="19" t="n">
        <f aca="false">IF($B1091="",0,SUMIFS(Ingresos!$T$6:$T$1505,ING_COD,$B1091,ING_CLASE,"RETO"))</f>
        <v>0</v>
      </c>
      <c r="O1091" s="19" t="n">
        <f aca="false">IF($B1091="",0,SUMIFS(Ingresos!$T$6:$T$1505,ING_COD,$B1091,ING_CLASE,"INA"))</f>
        <v>0</v>
      </c>
      <c r="P1091" s="19" t="n">
        <f aca="false">G1091+I1091+J1091+K1091+L1091+M1091</f>
        <v>0</v>
      </c>
      <c r="Q1091" s="44" t="n">
        <f aca="false">IF($F1091="Activo",7,IF($F1091="Cese",1,0))</f>
        <v>0</v>
      </c>
      <c r="R1091" s="19" t="n">
        <f aca="false">G1091*Q1091</f>
        <v>0</v>
      </c>
      <c r="S1091" s="19" t="n">
        <f aca="false">IF($F1091="Activo",SUMIFS(I1091:I1097,$D1091:$D1097,"&lt;="&amp;Trabajadores!$N$96)+IF(PROY_BON="Sí",SUMIFS(J1091:J1097,$D1091:$D1097,"&lt;="&amp;Trabajadores!$N$96),0),IF($F1091="Cese",I1091+IF(PROY_BON="Sí",J1091,0),0))</f>
        <v>0</v>
      </c>
      <c r="T1091" s="19" t="n">
        <f aca="false">IF(OR($F1091&lt;&gt;"Activo",Trabajadores!$I$96="No"),0,IF(I1092=0,H1091*(1+IF(PROY_BON="Sí",Trabajadores!$P$96,0))*Trabajadores!$R$96/6*(Trabajadores!$N$96&gt;=7),0)+IF(I1097=0,H1091*(1+IF(PROY_BON="Sí",Trabajadores!$P$96,0))*Trabajadores!$S$96/6*(Trabajadores!$N$96&gt;=12),0))</f>
        <v>0</v>
      </c>
      <c r="U1091" s="19" t="n">
        <f aca="false">IF($F1091="Activo",IF(Trabajadores!$J$96="Sí",L1091*7,L1091),IF($F1091="Cese",L1091,0))</f>
        <v>0</v>
      </c>
      <c r="V1091" s="19" t="n">
        <f aca="false">IF(OR($F1091="Activo",$F1091="Cese"),M1091,0)</f>
        <v>0</v>
      </c>
      <c r="W1091" s="19" t="n">
        <f aca="false">IF(OR($F1091="Activo",$F1091="Cese"),SUM(P1086:P1090),0)</f>
        <v>0</v>
      </c>
      <c r="X1091" s="36" t="n">
        <f aca="false">IF(OR($F1091="Activo",$F1091="Cese"),R1091+S1091+T1091+U1091+V1091+W1091,0)</f>
        <v>0</v>
      </c>
      <c r="Y1091" s="19" t="n">
        <f aca="false">IF(OR($F1091="Activo",$F1091="Cese"),DED_FIJA,0)</f>
        <v>0</v>
      </c>
      <c r="Z1091" s="36" t="n">
        <f aca="false">MAX(0,X1091-Y1091)</f>
        <v>0</v>
      </c>
      <c r="AA1091" s="19" t="n">
        <f aca="false">IF(Z1091=0,0,MAX(0,MIN(Z1091,Parámetros!$G$19)-Parámetros!$F$19)*Parámetros!$E$19)</f>
        <v>0</v>
      </c>
      <c r="AB1091" s="19" t="n">
        <f aca="false">IF(Z1091=0,0,MAX(0,MIN(Z1091,Parámetros!$G$20)-Parámetros!$F$20)*Parámetros!$E$20)</f>
        <v>0</v>
      </c>
      <c r="AC1091" s="19" t="n">
        <f aca="false">IF(Z1091=0,0,MAX(0,MIN(Z1091,Parámetros!$G$21)-Parámetros!$F$21)*Parámetros!$E$21)</f>
        <v>0</v>
      </c>
      <c r="AD1091" s="19" t="n">
        <f aca="false">IF(Z1091=0,0,MAX(0,MIN(Z1091,Parámetros!$G$22)-Parámetros!$F$22)*Parámetros!$E$22)</f>
        <v>0</v>
      </c>
      <c r="AE1091" s="19" t="n">
        <f aca="false">IF(Z1091=0,0,MAX(0,MIN(Z1091,Parámetros!$G$23)-Parámetros!$F$23)*Parámetros!$E$23)</f>
        <v>0</v>
      </c>
      <c r="AF1091" s="36" t="n">
        <f aca="false">SUM(AA1091:AE1091)</f>
        <v>0</v>
      </c>
      <c r="AG1091" s="45" t="str">
        <f aca="false">IF(AM1091&lt;=0,"-",INDEX(TR_TASA,MATCH(AM1091,TR_DESDE,1)))</f>
        <v>-</v>
      </c>
      <c r="AH1091" s="44" t="n">
        <f aca="false">IF($F1091="Cese",1,IF($F1091="Activo",INDEX(DIV_N,6),0))</f>
        <v>0</v>
      </c>
      <c r="AI1091" s="44" t="n">
        <f aca="false">IF($F1091="Cese",5,IF($F1091="Activo",INDEX(DIV_HASTA,6),0))</f>
        <v>0</v>
      </c>
      <c r="AJ1091" s="19" t="n">
        <f aca="false">IF(OR($F1091="Activo",$F1091="Cese"),SUMIFS(AV1086:AV1090,D1086:D1090,"&lt;="&amp;AI1091),0)</f>
        <v>0</v>
      </c>
      <c r="AK1091" s="19" t="n">
        <f aca="false">IF(OR($F1091="Activo",$F1091="Cese"),MAX(0,(AF1091-AJ1091)/AH1091),0)</f>
        <v>0</v>
      </c>
      <c r="AL1091" s="19" t="n">
        <f aca="false">IF(OR($F1091="Activo",$F1091="Cese"),K1091+IF(PROY_BON="Sí",0,J1091),0)</f>
        <v>0</v>
      </c>
      <c r="AM1091" s="19" t="n">
        <f aca="false">IF(AL1091&gt;0,MAX(0,X1091+AL1091-Y1091),Z1091)</f>
        <v>0</v>
      </c>
      <c r="AN1091" s="19" t="n">
        <f aca="false">SUMPRODUCT((AM1091&gt;TR_DESDE)*(AM1091-TR_DESDE)*TR_INC)</f>
        <v>0</v>
      </c>
      <c r="AO1091" s="19" t="n">
        <f aca="false">IF(AL1091&gt;0,MAX(0,AN1091-IF($F1091="Cese",MAX(AF1091,AJ1091),AF1091)),0)</f>
        <v>0</v>
      </c>
      <c r="AP1091" s="46" t="n">
        <f aca="false">IF(OR($F1091="Activo",$F1091="Cese"),ROUND(AK1091+AO1091,2),0)</f>
        <v>0</v>
      </c>
      <c r="AQ1091" s="19" t="n">
        <f aca="false">IF($F1091="Cese",MAX(0,AJ1091-AN1091),0)</f>
        <v>0</v>
      </c>
      <c r="AR1091" s="19" t="str">
        <f aca="false">IF($B1091="","",IF(COUNTIFS(RP_COD,$B1091,'Retenciones Planilla'!$H$6:$H$105,"&lt;&gt;")=0,"",SUMIFS('Retenciones Planilla'!$H$6:$H$105,RP_COD,$B1091)))</f>
        <v/>
      </c>
      <c r="AS1091" s="19" t="str">
        <f aca="false">IF(AR1091="","",AR1091-AP1091)</f>
        <v/>
      </c>
      <c r="AT1091" s="23" t="str">
        <f aca="false">IF($B1091="","",IF(NOT(OR($F1091="Activo",$F1091="Cese")),IF(N(AR1091)=0,"—","Revisar: sin vínculo"),IF(AR1091="",IF(AP1091=0,"No corresponde","Sin dato planilla"),IF(ABS(AS1091)&lt;=TOL,"OK",IF(AS1091&gt;0,"Retuvo de más","Retuvo de menos")))))</f>
        <v/>
      </c>
      <c r="AU1091" s="19" t="n">
        <f aca="false">IF(AND(BASE_RET="Planilla (si existe)",AR1091&lt;&gt;""),AR1091,AP1091)</f>
        <v>0</v>
      </c>
      <c r="AV1091" s="19" t="n">
        <f aca="false">AU1091+N1091</f>
        <v>0</v>
      </c>
    </row>
    <row r="1092" customFormat="false" ht="15" hidden="false" customHeight="false" outlineLevel="0" collapsed="false">
      <c r="A1092" s="43" t="n">
        <v>91</v>
      </c>
      <c r="B1092" s="35" t="str">
        <f aca="false">IF(Trabajadores!$B$96="","",Trabajadores!$B$96)</f>
        <v/>
      </c>
      <c r="C1092" s="35" t="str">
        <f aca="false">IF($B1092="","",Trabajadores!$D$96)</f>
        <v/>
      </c>
      <c r="D1092" s="43" t="n">
        <v>7</v>
      </c>
      <c r="E1092" s="23" t="s">
        <v>304</v>
      </c>
      <c r="F1092" s="23" t="str">
        <f aca="false">IF($B1092="","",IF(OR(7&lt;Trabajadores!$M$96,7&gt;Trabajadores!$N$96),"No vinculado",IF(AND(7=Trabajadores!$N$96,Trabajadores!$O$96="Sí"),"Cese","Activo")))</f>
        <v/>
      </c>
      <c r="G1092" s="19" t="n">
        <f aca="false">IF($B1092="",0,SUMIFS(Ingresos!$U$6:$U$1505,ING_COD,$B1092,ING_CLASE,"ORD"))</f>
        <v>0</v>
      </c>
      <c r="H1092" s="19" t="n">
        <f aca="false">IF($B1092="",0,SUMIFS(Ingresos!$U$6:$U$1505,ING_COD,$B1092,ING_CLASE,"ORD",ING_COMP,"Sí"))</f>
        <v>0</v>
      </c>
      <c r="I1092" s="19" t="n">
        <f aca="false">IF($B1092="",0,SUMIFS(Ingresos!$U$6:$U$1505,ING_COD,$B1092,ING_CLASE,"GRA"))</f>
        <v>0</v>
      </c>
      <c r="J1092" s="19" t="n">
        <f aca="false">IF($B1092="",0,SUMIFS(Ingresos!$U$6:$U$1505,ING_COD,$B1092,ING_CLASE,"BON"))</f>
        <v>0</v>
      </c>
      <c r="K1092" s="19" t="n">
        <f aca="false">IF($B1092="",0,SUMIFS(Ingresos!$U$6:$U$1505,ING_COD,$B1092,ING_CLASE,"EXT"))</f>
        <v>0</v>
      </c>
      <c r="L1092" s="19" t="n">
        <f aca="false">IF($B1092="",0,SUMIFS(Ingresos!$U$6:$U$1505,ING_COD,$B1092,ING_CLASE,"OTO"))</f>
        <v>0</v>
      </c>
      <c r="M1092" s="19" t="n">
        <f aca="false">IF($B1092="",0,SUMIFS(Ingresos!$U$6:$U$1505,ING_COD,$B1092,ING_CLASE,"OTX"))</f>
        <v>0</v>
      </c>
      <c r="N1092" s="19" t="n">
        <f aca="false">IF($B1092="",0,SUMIFS(Ingresos!$U$6:$U$1505,ING_COD,$B1092,ING_CLASE,"RETO"))</f>
        <v>0</v>
      </c>
      <c r="O1092" s="19" t="n">
        <f aca="false">IF($B1092="",0,SUMIFS(Ingresos!$U$6:$U$1505,ING_COD,$B1092,ING_CLASE,"INA"))</f>
        <v>0</v>
      </c>
      <c r="P1092" s="19" t="n">
        <f aca="false">G1092+I1092+J1092+K1092+L1092+M1092</f>
        <v>0</v>
      </c>
      <c r="Q1092" s="44" t="n">
        <f aca="false">IF($F1092="Activo",6,IF($F1092="Cese",1,0))</f>
        <v>0</v>
      </c>
      <c r="R1092" s="19" t="n">
        <f aca="false">G1092*Q1092</f>
        <v>0</v>
      </c>
      <c r="S1092" s="19" t="n">
        <f aca="false">IF($F1092="Activo",SUMIFS(I1092:I1097,$D1092:$D1097,"&lt;="&amp;Trabajadores!$N$96)+IF(PROY_BON="Sí",SUMIFS(J1092:J1097,$D1092:$D1097,"&lt;="&amp;Trabajadores!$N$96),0),IF($F1092="Cese",I1092+IF(PROY_BON="Sí",J1092,0),0))</f>
        <v>0</v>
      </c>
      <c r="T1092" s="19" t="n">
        <f aca="false">IF(OR($F1092&lt;&gt;"Activo",Trabajadores!$I$96="No"),0,IF(I1097=0,H1092*(1+IF(PROY_BON="Sí",Trabajadores!$P$96,0))*Trabajadores!$S$96/6*(Trabajadores!$N$96&gt;=12),0))</f>
        <v>0</v>
      </c>
      <c r="U1092" s="19" t="n">
        <f aca="false">IF($F1092="Activo",IF(Trabajadores!$J$96="Sí",L1092*6,L1092),IF($F1092="Cese",L1092,0))</f>
        <v>0</v>
      </c>
      <c r="V1092" s="19" t="n">
        <f aca="false">IF(OR($F1092="Activo",$F1092="Cese"),M1092,0)</f>
        <v>0</v>
      </c>
      <c r="W1092" s="19" t="n">
        <f aca="false">IF(OR($F1092="Activo",$F1092="Cese"),SUM(P1086:P1091),0)</f>
        <v>0</v>
      </c>
      <c r="X1092" s="36" t="n">
        <f aca="false">IF(OR($F1092="Activo",$F1092="Cese"),R1092+S1092+T1092+U1092+V1092+W1092,0)</f>
        <v>0</v>
      </c>
      <c r="Y1092" s="19" t="n">
        <f aca="false">IF(OR($F1092="Activo",$F1092="Cese"),DED_FIJA,0)</f>
        <v>0</v>
      </c>
      <c r="Z1092" s="36" t="n">
        <f aca="false">MAX(0,X1092-Y1092)</f>
        <v>0</v>
      </c>
      <c r="AA1092" s="19" t="n">
        <f aca="false">IF(Z1092=0,0,MAX(0,MIN(Z1092,Parámetros!$G$19)-Parámetros!$F$19)*Parámetros!$E$19)</f>
        <v>0</v>
      </c>
      <c r="AB1092" s="19" t="n">
        <f aca="false">IF(Z1092=0,0,MAX(0,MIN(Z1092,Parámetros!$G$20)-Parámetros!$F$20)*Parámetros!$E$20)</f>
        <v>0</v>
      </c>
      <c r="AC1092" s="19" t="n">
        <f aca="false">IF(Z1092=0,0,MAX(0,MIN(Z1092,Parámetros!$G$21)-Parámetros!$F$21)*Parámetros!$E$21)</f>
        <v>0</v>
      </c>
      <c r="AD1092" s="19" t="n">
        <f aca="false">IF(Z1092=0,0,MAX(0,MIN(Z1092,Parámetros!$G$22)-Parámetros!$F$22)*Parámetros!$E$22)</f>
        <v>0</v>
      </c>
      <c r="AE1092" s="19" t="n">
        <f aca="false">IF(Z1092=0,0,MAX(0,MIN(Z1092,Parámetros!$G$23)-Parámetros!$F$23)*Parámetros!$E$23)</f>
        <v>0</v>
      </c>
      <c r="AF1092" s="36" t="n">
        <f aca="false">SUM(AA1092:AE1092)</f>
        <v>0</v>
      </c>
      <c r="AG1092" s="45" t="str">
        <f aca="false">IF(AM1092&lt;=0,"-",INDEX(TR_TASA,MATCH(AM1092,TR_DESDE,1)))</f>
        <v>-</v>
      </c>
      <c r="AH1092" s="44" t="n">
        <f aca="false">IF($F1092="Cese",1,IF($F1092="Activo",INDEX(DIV_N,7),0))</f>
        <v>0</v>
      </c>
      <c r="AI1092" s="44" t="n">
        <f aca="false">IF($F1092="Cese",6,IF($F1092="Activo",INDEX(DIV_HASTA,7),0))</f>
        <v>0</v>
      </c>
      <c r="AJ1092" s="19" t="n">
        <f aca="false">IF(OR($F1092="Activo",$F1092="Cese"),SUMIFS(AV1086:AV1091,D1086:D1091,"&lt;="&amp;AI1092),0)</f>
        <v>0</v>
      </c>
      <c r="AK1092" s="19" t="n">
        <f aca="false">IF(OR($F1092="Activo",$F1092="Cese"),MAX(0,(AF1092-AJ1092)/AH1092),0)</f>
        <v>0</v>
      </c>
      <c r="AL1092" s="19" t="n">
        <f aca="false">IF(OR($F1092="Activo",$F1092="Cese"),K1092+IF(PROY_BON="Sí",0,J1092),0)</f>
        <v>0</v>
      </c>
      <c r="AM1092" s="19" t="n">
        <f aca="false">IF(AL1092&gt;0,MAX(0,X1092+AL1092-Y1092),Z1092)</f>
        <v>0</v>
      </c>
      <c r="AN1092" s="19" t="n">
        <f aca="false">SUMPRODUCT((AM1092&gt;TR_DESDE)*(AM1092-TR_DESDE)*TR_INC)</f>
        <v>0</v>
      </c>
      <c r="AO1092" s="19" t="n">
        <f aca="false">IF(AL1092&gt;0,MAX(0,AN1092-IF($F1092="Cese",MAX(AF1092,AJ1092),AF1092)),0)</f>
        <v>0</v>
      </c>
      <c r="AP1092" s="46" t="n">
        <f aca="false">IF(OR($F1092="Activo",$F1092="Cese"),ROUND(AK1092+AO1092,2),0)</f>
        <v>0</v>
      </c>
      <c r="AQ1092" s="19" t="n">
        <f aca="false">IF($F1092="Cese",MAX(0,AJ1092-AN1092),0)</f>
        <v>0</v>
      </c>
      <c r="AR1092" s="19" t="str">
        <f aca="false">IF($B1092="","",IF(COUNTIFS(RP_COD,$B1092,'Retenciones Planilla'!$I$6:$I$105,"&lt;&gt;")=0,"",SUMIFS('Retenciones Planilla'!$I$6:$I$105,RP_COD,$B1092)))</f>
        <v/>
      </c>
      <c r="AS1092" s="19" t="str">
        <f aca="false">IF(AR1092="","",AR1092-AP1092)</f>
        <v/>
      </c>
      <c r="AT1092" s="23" t="str">
        <f aca="false">IF($B1092="","",IF(NOT(OR($F1092="Activo",$F1092="Cese")),IF(N(AR1092)=0,"—","Revisar: sin vínculo"),IF(AR1092="",IF(AP1092=0,"No corresponde","Sin dato planilla"),IF(ABS(AS1092)&lt;=TOL,"OK",IF(AS1092&gt;0,"Retuvo de más","Retuvo de menos")))))</f>
        <v/>
      </c>
      <c r="AU1092" s="19" t="n">
        <f aca="false">IF(AND(BASE_RET="Planilla (si existe)",AR1092&lt;&gt;""),AR1092,AP1092)</f>
        <v>0</v>
      </c>
      <c r="AV1092" s="19" t="n">
        <f aca="false">AU1092+N1092</f>
        <v>0</v>
      </c>
    </row>
    <row r="1093" customFormat="false" ht="15" hidden="false" customHeight="false" outlineLevel="0" collapsed="false">
      <c r="A1093" s="43" t="n">
        <v>91</v>
      </c>
      <c r="B1093" s="35" t="str">
        <f aca="false">IF(Trabajadores!$B$96="","",Trabajadores!$B$96)</f>
        <v/>
      </c>
      <c r="C1093" s="35" t="str">
        <f aca="false">IF($B1093="","",Trabajadores!$D$96)</f>
        <v/>
      </c>
      <c r="D1093" s="43" t="n">
        <v>8</v>
      </c>
      <c r="E1093" s="23" t="s">
        <v>305</v>
      </c>
      <c r="F1093" s="23" t="str">
        <f aca="false">IF($B1093="","",IF(OR(8&lt;Trabajadores!$M$96,8&gt;Trabajadores!$N$96),"No vinculado",IF(AND(8=Trabajadores!$N$96,Trabajadores!$O$96="Sí"),"Cese","Activo")))</f>
        <v/>
      </c>
      <c r="G1093" s="19" t="n">
        <f aca="false">IF($B1093="",0,SUMIFS(Ingresos!$V$6:$V$1505,ING_COD,$B1093,ING_CLASE,"ORD"))</f>
        <v>0</v>
      </c>
      <c r="H1093" s="19" t="n">
        <f aca="false">IF($B1093="",0,SUMIFS(Ingresos!$V$6:$V$1505,ING_COD,$B1093,ING_CLASE,"ORD",ING_COMP,"Sí"))</f>
        <v>0</v>
      </c>
      <c r="I1093" s="19" t="n">
        <f aca="false">IF($B1093="",0,SUMIFS(Ingresos!$V$6:$V$1505,ING_COD,$B1093,ING_CLASE,"GRA"))</f>
        <v>0</v>
      </c>
      <c r="J1093" s="19" t="n">
        <f aca="false">IF($B1093="",0,SUMIFS(Ingresos!$V$6:$V$1505,ING_COD,$B1093,ING_CLASE,"BON"))</f>
        <v>0</v>
      </c>
      <c r="K1093" s="19" t="n">
        <f aca="false">IF($B1093="",0,SUMIFS(Ingresos!$V$6:$V$1505,ING_COD,$B1093,ING_CLASE,"EXT"))</f>
        <v>0</v>
      </c>
      <c r="L1093" s="19" t="n">
        <f aca="false">IF($B1093="",0,SUMIFS(Ingresos!$V$6:$V$1505,ING_COD,$B1093,ING_CLASE,"OTO"))</f>
        <v>0</v>
      </c>
      <c r="M1093" s="19" t="n">
        <f aca="false">IF($B1093="",0,SUMIFS(Ingresos!$V$6:$V$1505,ING_COD,$B1093,ING_CLASE,"OTX"))</f>
        <v>0</v>
      </c>
      <c r="N1093" s="19" t="n">
        <f aca="false">IF($B1093="",0,SUMIFS(Ingresos!$V$6:$V$1505,ING_COD,$B1093,ING_CLASE,"RETO"))</f>
        <v>0</v>
      </c>
      <c r="O1093" s="19" t="n">
        <f aca="false">IF($B1093="",0,SUMIFS(Ingresos!$V$6:$V$1505,ING_COD,$B1093,ING_CLASE,"INA"))</f>
        <v>0</v>
      </c>
      <c r="P1093" s="19" t="n">
        <f aca="false">G1093+I1093+J1093+K1093+L1093+M1093</f>
        <v>0</v>
      </c>
      <c r="Q1093" s="44" t="n">
        <f aca="false">IF($F1093="Activo",5,IF($F1093="Cese",1,0))</f>
        <v>0</v>
      </c>
      <c r="R1093" s="19" t="n">
        <f aca="false">G1093*Q1093</f>
        <v>0</v>
      </c>
      <c r="S1093" s="19" t="n">
        <f aca="false">IF($F1093="Activo",SUMIFS(I1093:I1097,$D1093:$D1097,"&lt;="&amp;Trabajadores!$N$96)+IF(PROY_BON="Sí",SUMIFS(J1093:J1097,$D1093:$D1097,"&lt;="&amp;Trabajadores!$N$96),0),IF($F1093="Cese",I1093+IF(PROY_BON="Sí",J1093,0),0))</f>
        <v>0</v>
      </c>
      <c r="T1093" s="19" t="n">
        <f aca="false">IF(OR($F1093&lt;&gt;"Activo",Trabajadores!$I$96="No"),0,IF(I1097=0,H1093*(1+IF(PROY_BON="Sí",Trabajadores!$P$96,0))*Trabajadores!$S$96/6*(Trabajadores!$N$96&gt;=12),0))</f>
        <v>0</v>
      </c>
      <c r="U1093" s="19" t="n">
        <f aca="false">IF($F1093="Activo",IF(Trabajadores!$J$96="Sí",L1093*5,L1093),IF($F1093="Cese",L1093,0))</f>
        <v>0</v>
      </c>
      <c r="V1093" s="19" t="n">
        <f aca="false">IF(OR($F1093="Activo",$F1093="Cese"),M1093,0)</f>
        <v>0</v>
      </c>
      <c r="W1093" s="19" t="n">
        <f aca="false">IF(OR($F1093="Activo",$F1093="Cese"),SUM(P1086:P1092),0)</f>
        <v>0</v>
      </c>
      <c r="X1093" s="36" t="n">
        <f aca="false">IF(OR($F1093="Activo",$F1093="Cese"),R1093+S1093+T1093+U1093+V1093+W1093,0)</f>
        <v>0</v>
      </c>
      <c r="Y1093" s="19" t="n">
        <f aca="false">IF(OR($F1093="Activo",$F1093="Cese"),DED_FIJA,0)</f>
        <v>0</v>
      </c>
      <c r="Z1093" s="36" t="n">
        <f aca="false">MAX(0,X1093-Y1093)</f>
        <v>0</v>
      </c>
      <c r="AA1093" s="19" t="n">
        <f aca="false">IF(Z1093=0,0,MAX(0,MIN(Z1093,Parámetros!$G$19)-Parámetros!$F$19)*Parámetros!$E$19)</f>
        <v>0</v>
      </c>
      <c r="AB1093" s="19" t="n">
        <f aca="false">IF(Z1093=0,0,MAX(0,MIN(Z1093,Parámetros!$G$20)-Parámetros!$F$20)*Parámetros!$E$20)</f>
        <v>0</v>
      </c>
      <c r="AC1093" s="19" t="n">
        <f aca="false">IF(Z1093=0,0,MAX(0,MIN(Z1093,Parámetros!$G$21)-Parámetros!$F$21)*Parámetros!$E$21)</f>
        <v>0</v>
      </c>
      <c r="AD1093" s="19" t="n">
        <f aca="false">IF(Z1093=0,0,MAX(0,MIN(Z1093,Parámetros!$G$22)-Parámetros!$F$22)*Parámetros!$E$22)</f>
        <v>0</v>
      </c>
      <c r="AE1093" s="19" t="n">
        <f aca="false">IF(Z1093=0,0,MAX(0,MIN(Z1093,Parámetros!$G$23)-Parámetros!$F$23)*Parámetros!$E$23)</f>
        <v>0</v>
      </c>
      <c r="AF1093" s="36" t="n">
        <f aca="false">SUM(AA1093:AE1093)</f>
        <v>0</v>
      </c>
      <c r="AG1093" s="45" t="str">
        <f aca="false">IF(AM1093&lt;=0,"-",INDEX(TR_TASA,MATCH(AM1093,TR_DESDE,1)))</f>
        <v>-</v>
      </c>
      <c r="AH1093" s="44" t="n">
        <f aca="false">IF($F1093="Cese",1,IF($F1093="Activo",INDEX(DIV_N,8),0))</f>
        <v>0</v>
      </c>
      <c r="AI1093" s="44" t="n">
        <f aca="false">IF($F1093="Cese",7,IF($F1093="Activo",INDEX(DIV_HASTA,8),0))</f>
        <v>0</v>
      </c>
      <c r="AJ1093" s="19" t="n">
        <f aca="false">IF(OR($F1093="Activo",$F1093="Cese"),SUMIFS(AV1086:AV1092,D1086:D1092,"&lt;="&amp;AI1093),0)</f>
        <v>0</v>
      </c>
      <c r="AK1093" s="19" t="n">
        <f aca="false">IF(OR($F1093="Activo",$F1093="Cese"),MAX(0,(AF1093-AJ1093)/AH1093),0)</f>
        <v>0</v>
      </c>
      <c r="AL1093" s="19" t="n">
        <f aca="false">IF(OR($F1093="Activo",$F1093="Cese"),K1093+IF(PROY_BON="Sí",0,J1093),0)</f>
        <v>0</v>
      </c>
      <c r="AM1093" s="19" t="n">
        <f aca="false">IF(AL1093&gt;0,MAX(0,X1093+AL1093-Y1093),Z1093)</f>
        <v>0</v>
      </c>
      <c r="AN1093" s="19" t="n">
        <f aca="false">SUMPRODUCT((AM1093&gt;TR_DESDE)*(AM1093-TR_DESDE)*TR_INC)</f>
        <v>0</v>
      </c>
      <c r="AO1093" s="19" t="n">
        <f aca="false">IF(AL1093&gt;0,MAX(0,AN1093-IF($F1093="Cese",MAX(AF1093,AJ1093),AF1093)),0)</f>
        <v>0</v>
      </c>
      <c r="AP1093" s="46" t="n">
        <f aca="false">IF(OR($F1093="Activo",$F1093="Cese"),ROUND(AK1093+AO1093,2),0)</f>
        <v>0</v>
      </c>
      <c r="AQ1093" s="19" t="n">
        <f aca="false">IF($F1093="Cese",MAX(0,AJ1093-AN1093),0)</f>
        <v>0</v>
      </c>
      <c r="AR1093" s="19" t="str">
        <f aca="false">IF($B1093="","",IF(COUNTIFS(RP_COD,$B1093,'Retenciones Planilla'!$J$6:$J$105,"&lt;&gt;")=0,"",SUMIFS('Retenciones Planilla'!$J$6:$J$105,RP_COD,$B1093)))</f>
        <v/>
      </c>
      <c r="AS1093" s="19" t="str">
        <f aca="false">IF(AR1093="","",AR1093-AP1093)</f>
        <v/>
      </c>
      <c r="AT1093" s="23" t="str">
        <f aca="false">IF($B1093="","",IF(NOT(OR($F1093="Activo",$F1093="Cese")),IF(N(AR1093)=0,"—","Revisar: sin vínculo"),IF(AR1093="",IF(AP1093=0,"No corresponde","Sin dato planilla"),IF(ABS(AS1093)&lt;=TOL,"OK",IF(AS1093&gt;0,"Retuvo de más","Retuvo de menos")))))</f>
        <v/>
      </c>
      <c r="AU1093" s="19" t="n">
        <f aca="false">IF(AND(BASE_RET="Planilla (si existe)",AR1093&lt;&gt;""),AR1093,AP1093)</f>
        <v>0</v>
      </c>
      <c r="AV1093" s="19" t="n">
        <f aca="false">AU1093+N1093</f>
        <v>0</v>
      </c>
    </row>
    <row r="1094" customFormat="false" ht="15" hidden="false" customHeight="false" outlineLevel="0" collapsed="false">
      <c r="A1094" s="43" t="n">
        <v>91</v>
      </c>
      <c r="B1094" s="35" t="str">
        <f aca="false">IF(Trabajadores!$B$96="","",Trabajadores!$B$96)</f>
        <v/>
      </c>
      <c r="C1094" s="35" t="str">
        <f aca="false">IF($B1094="","",Trabajadores!$D$96)</f>
        <v/>
      </c>
      <c r="D1094" s="43" t="n">
        <v>9</v>
      </c>
      <c r="E1094" s="23" t="s">
        <v>306</v>
      </c>
      <c r="F1094" s="23" t="str">
        <f aca="false">IF($B1094="","",IF(OR(9&lt;Trabajadores!$M$96,9&gt;Trabajadores!$N$96),"No vinculado",IF(AND(9=Trabajadores!$N$96,Trabajadores!$O$96="Sí"),"Cese","Activo")))</f>
        <v/>
      </c>
      <c r="G1094" s="19" t="n">
        <f aca="false">IF($B1094="",0,SUMIFS(Ingresos!$W$6:$W$1505,ING_COD,$B1094,ING_CLASE,"ORD"))</f>
        <v>0</v>
      </c>
      <c r="H1094" s="19" t="n">
        <f aca="false">IF($B1094="",0,SUMIFS(Ingresos!$W$6:$W$1505,ING_COD,$B1094,ING_CLASE,"ORD",ING_COMP,"Sí"))</f>
        <v>0</v>
      </c>
      <c r="I1094" s="19" t="n">
        <f aca="false">IF($B1094="",0,SUMIFS(Ingresos!$W$6:$W$1505,ING_COD,$B1094,ING_CLASE,"GRA"))</f>
        <v>0</v>
      </c>
      <c r="J1094" s="19" t="n">
        <f aca="false">IF($B1094="",0,SUMIFS(Ingresos!$W$6:$W$1505,ING_COD,$B1094,ING_CLASE,"BON"))</f>
        <v>0</v>
      </c>
      <c r="K1094" s="19" t="n">
        <f aca="false">IF($B1094="",0,SUMIFS(Ingresos!$W$6:$W$1505,ING_COD,$B1094,ING_CLASE,"EXT"))</f>
        <v>0</v>
      </c>
      <c r="L1094" s="19" t="n">
        <f aca="false">IF($B1094="",0,SUMIFS(Ingresos!$W$6:$W$1505,ING_COD,$B1094,ING_CLASE,"OTO"))</f>
        <v>0</v>
      </c>
      <c r="M1094" s="19" t="n">
        <f aca="false">IF($B1094="",0,SUMIFS(Ingresos!$W$6:$W$1505,ING_COD,$B1094,ING_CLASE,"OTX"))</f>
        <v>0</v>
      </c>
      <c r="N1094" s="19" t="n">
        <f aca="false">IF($B1094="",0,SUMIFS(Ingresos!$W$6:$W$1505,ING_COD,$B1094,ING_CLASE,"RETO"))</f>
        <v>0</v>
      </c>
      <c r="O1094" s="19" t="n">
        <f aca="false">IF($B1094="",0,SUMIFS(Ingresos!$W$6:$W$1505,ING_COD,$B1094,ING_CLASE,"INA"))</f>
        <v>0</v>
      </c>
      <c r="P1094" s="19" t="n">
        <f aca="false">G1094+I1094+J1094+K1094+L1094+M1094</f>
        <v>0</v>
      </c>
      <c r="Q1094" s="44" t="n">
        <f aca="false">IF($F1094="Activo",4,IF($F1094="Cese",1,0))</f>
        <v>0</v>
      </c>
      <c r="R1094" s="19" t="n">
        <f aca="false">G1094*Q1094</f>
        <v>0</v>
      </c>
      <c r="S1094" s="19" t="n">
        <f aca="false">IF($F1094="Activo",SUMIFS(I1094:I1097,$D1094:$D1097,"&lt;="&amp;Trabajadores!$N$96)+IF(PROY_BON="Sí",SUMIFS(J1094:J1097,$D1094:$D1097,"&lt;="&amp;Trabajadores!$N$96),0),IF($F1094="Cese",I1094+IF(PROY_BON="Sí",J1094,0),0))</f>
        <v>0</v>
      </c>
      <c r="T1094" s="19" t="n">
        <f aca="false">IF(OR($F1094&lt;&gt;"Activo",Trabajadores!$I$96="No"),0,IF(I1097=0,H1094*(1+IF(PROY_BON="Sí",Trabajadores!$P$96,0))*Trabajadores!$S$96/6*(Trabajadores!$N$96&gt;=12),0))</f>
        <v>0</v>
      </c>
      <c r="U1094" s="19" t="n">
        <f aca="false">IF($F1094="Activo",IF(Trabajadores!$J$96="Sí",L1094*4,L1094),IF($F1094="Cese",L1094,0))</f>
        <v>0</v>
      </c>
      <c r="V1094" s="19" t="n">
        <f aca="false">IF(OR($F1094="Activo",$F1094="Cese"),M1094,0)</f>
        <v>0</v>
      </c>
      <c r="W1094" s="19" t="n">
        <f aca="false">IF(OR($F1094="Activo",$F1094="Cese"),SUM(P1086:P1093),0)</f>
        <v>0</v>
      </c>
      <c r="X1094" s="36" t="n">
        <f aca="false">IF(OR($F1094="Activo",$F1094="Cese"),R1094+S1094+T1094+U1094+V1094+W1094,0)</f>
        <v>0</v>
      </c>
      <c r="Y1094" s="19" t="n">
        <f aca="false">IF(OR($F1094="Activo",$F1094="Cese"),DED_FIJA,0)</f>
        <v>0</v>
      </c>
      <c r="Z1094" s="36" t="n">
        <f aca="false">MAX(0,X1094-Y1094)</f>
        <v>0</v>
      </c>
      <c r="AA1094" s="19" t="n">
        <f aca="false">IF(Z1094=0,0,MAX(0,MIN(Z1094,Parámetros!$G$19)-Parámetros!$F$19)*Parámetros!$E$19)</f>
        <v>0</v>
      </c>
      <c r="AB1094" s="19" t="n">
        <f aca="false">IF(Z1094=0,0,MAX(0,MIN(Z1094,Parámetros!$G$20)-Parámetros!$F$20)*Parámetros!$E$20)</f>
        <v>0</v>
      </c>
      <c r="AC1094" s="19" t="n">
        <f aca="false">IF(Z1094=0,0,MAX(0,MIN(Z1094,Parámetros!$G$21)-Parámetros!$F$21)*Parámetros!$E$21)</f>
        <v>0</v>
      </c>
      <c r="AD1094" s="19" t="n">
        <f aca="false">IF(Z1094=0,0,MAX(0,MIN(Z1094,Parámetros!$G$22)-Parámetros!$F$22)*Parámetros!$E$22)</f>
        <v>0</v>
      </c>
      <c r="AE1094" s="19" t="n">
        <f aca="false">IF(Z1094=0,0,MAX(0,MIN(Z1094,Parámetros!$G$23)-Parámetros!$F$23)*Parámetros!$E$23)</f>
        <v>0</v>
      </c>
      <c r="AF1094" s="36" t="n">
        <f aca="false">SUM(AA1094:AE1094)</f>
        <v>0</v>
      </c>
      <c r="AG1094" s="45" t="str">
        <f aca="false">IF(AM1094&lt;=0,"-",INDEX(TR_TASA,MATCH(AM1094,TR_DESDE,1)))</f>
        <v>-</v>
      </c>
      <c r="AH1094" s="44" t="n">
        <f aca="false">IF($F1094="Cese",1,IF($F1094="Activo",INDEX(DIV_N,9),0))</f>
        <v>0</v>
      </c>
      <c r="AI1094" s="44" t="n">
        <f aca="false">IF($F1094="Cese",8,IF($F1094="Activo",INDEX(DIV_HASTA,9),0))</f>
        <v>0</v>
      </c>
      <c r="AJ1094" s="19" t="n">
        <f aca="false">IF(OR($F1094="Activo",$F1094="Cese"),SUMIFS(AV1086:AV1093,D1086:D1093,"&lt;="&amp;AI1094),0)</f>
        <v>0</v>
      </c>
      <c r="AK1094" s="19" t="n">
        <f aca="false">IF(OR($F1094="Activo",$F1094="Cese"),MAX(0,(AF1094-AJ1094)/AH1094),0)</f>
        <v>0</v>
      </c>
      <c r="AL1094" s="19" t="n">
        <f aca="false">IF(OR($F1094="Activo",$F1094="Cese"),K1094+IF(PROY_BON="Sí",0,J1094),0)</f>
        <v>0</v>
      </c>
      <c r="AM1094" s="19" t="n">
        <f aca="false">IF(AL1094&gt;0,MAX(0,X1094+AL1094-Y1094),Z1094)</f>
        <v>0</v>
      </c>
      <c r="AN1094" s="19" t="n">
        <f aca="false">SUMPRODUCT((AM1094&gt;TR_DESDE)*(AM1094-TR_DESDE)*TR_INC)</f>
        <v>0</v>
      </c>
      <c r="AO1094" s="19" t="n">
        <f aca="false">IF(AL1094&gt;0,MAX(0,AN1094-IF($F1094="Cese",MAX(AF1094,AJ1094),AF1094)),0)</f>
        <v>0</v>
      </c>
      <c r="AP1094" s="46" t="n">
        <f aca="false">IF(OR($F1094="Activo",$F1094="Cese"),ROUND(AK1094+AO1094,2),0)</f>
        <v>0</v>
      </c>
      <c r="AQ1094" s="19" t="n">
        <f aca="false">IF($F1094="Cese",MAX(0,AJ1094-AN1094),0)</f>
        <v>0</v>
      </c>
      <c r="AR1094" s="19" t="str">
        <f aca="false">IF($B1094="","",IF(COUNTIFS(RP_COD,$B1094,'Retenciones Planilla'!$K$6:$K$105,"&lt;&gt;")=0,"",SUMIFS('Retenciones Planilla'!$K$6:$K$105,RP_COD,$B1094)))</f>
        <v/>
      </c>
      <c r="AS1094" s="19" t="str">
        <f aca="false">IF(AR1094="","",AR1094-AP1094)</f>
        <v/>
      </c>
      <c r="AT1094" s="23" t="str">
        <f aca="false">IF($B1094="","",IF(NOT(OR($F1094="Activo",$F1094="Cese")),IF(N(AR1094)=0,"—","Revisar: sin vínculo"),IF(AR1094="",IF(AP1094=0,"No corresponde","Sin dato planilla"),IF(ABS(AS1094)&lt;=TOL,"OK",IF(AS1094&gt;0,"Retuvo de más","Retuvo de menos")))))</f>
        <v/>
      </c>
      <c r="AU1094" s="19" t="n">
        <f aca="false">IF(AND(BASE_RET="Planilla (si existe)",AR1094&lt;&gt;""),AR1094,AP1094)</f>
        <v>0</v>
      </c>
      <c r="AV1094" s="19" t="n">
        <f aca="false">AU1094+N1094</f>
        <v>0</v>
      </c>
    </row>
    <row r="1095" customFormat="false" ht="15" hidden="false" customHeight="false" outlineLevel="0" collapsed="false">
      <c r="A1095" s="43" t="n">
        <v>91</v>
      </c>
      <c r="B1095" s="35" t="str">
        <f aca="false">IF(Trabajadores!$B$96="","",Trabajadores!$B$96)</f>
        <v/>
      </c>
      <c r="C1095" s="35" t="str">
        <f aca="false">IF($B1095="","",Trabajadores!$D$96)</f>
        <v/>
      </c>
      <c r="D1095" s="43" t="n">
        <v>10</v>
      </c>
      <c r="E1095" s="23" t="s">
        <v>307</v>
      </c>
      <c r="F1095" s="23" t="str">
        <f aca="false">IF($B1095="","",IF(OR(10&lt;Trabajadores!$M$96,10&gt;Trabajadores!$N$96),"No vinculado",IF(AND(10=Trabajadores!$N$96,Trabajadores!$O$96="Sí"),"Cese","Activo")))</f>
        <v/>
      </c>
      <c r="G1095" s="19" t="n">
        <f aca="false">IF($B1095="",0,SUMIFS(Ingresos!$X$6:$X$1505,ING_COD,$B1095,ING_CLASE,"ORD"))</f>
        <v>0</v>
      </c>
      <c r="H1095" s="19" t="n">
        <f aca="false">IF($B1095="",0,SUMIFS(Ingresos!$X$6:$X$1505,ING_COD,$B1095,ING_CLASE,"ORD",ING_COMP,"Sí"))</f>
        <v>0</v>
      </c>
      <c r="I1095" s="19" t="n">
        <f aca="false">IF($B1095="",0,SUMIFS(Ingresos!$X$6:$X$1505,ING_COD,$B1095,ING_CLASE,"GRA"))</f>
        <v>0</v>
      </c>
      <c r="J1095" s="19" t="n">
        <f aca="false">IF($B1095="",0,SUMIFS(Ingresos!$X$6:$X$1505,ING_COD,$B1095,ING_CLASE,"BON"))</f>
        <v>0</v>
      </c>
      <c r="K1095" s="19" t="n">
        <f aca="false">IF($B1095="",0,SUMIFS(Ingresos!$X$6:$X$1505,ING_COD,$B1095,ING_CLASE,"EXT"))</f>
        <v>0</v>
      </c>
      <c r="L1095" s="19" t="n">
        <f aca="false">IF($B1095="",0,SUMIFS(Ingresos!$X$6:$X$1505,ING_COD,$B1095,ING_CLASE,"OTO"))</f>
        <v>0</v>
      </c>
      <c r="M1095" s="19" t="n">
        <f aca="false">IF($B1095="",0,SUMIFS(Ingresos!$X$6:$X$1505,ING_COD,$B1095,ING_CLASE,"OTX"))</f>
        <v>0</v>
      </c>
      <c r="N1095" s="19" t="n">
        <f aca="false">IF($B1095="",0,SUMIFS(Ingresos!$X$6:$X$1505,ING_COD,$B1095,ING_CLASE,"RETO"))</f>
        <v>0</v>
      </c>
      <c r="O1095" s="19" t="n">
        <f aca="false">IF($B1095="",0,SUMIFS(Ingresos!$X$6:$X$1505,ING_COD,$B1095,ING_CLASE,"INA"))</f>
        <v>0</v>
      </c>
      <c r="P1095" s="19" t="n">
        <f aca="false">G1095+I1095+J1095+K1095+L1095+M1095</f>
        <v>0</v>
      </c>
      <c r="Q1095" s="44" t="n">
        <f aca="false">IF($F1095="Activo",3,IF($F1095="Cese",1,0))</f>
        <v>0</v>
      </c>
      <c r="R1095" s="19" t="n">
        <f aca="false">G1095*Q1095</f>
        <v>0</v>
      </c>
      <c r="S1095" s="19" t="n">
        <f aca="false">IF($F1095="Activo",SUMIFS(I1095:I1097,$D1095:$D1097,"&lt;="&amp;Trabajadores!$N$96)+IF(PROY_BON="Sí",SUMIFS(J1095:J1097,$D1095:$D1097,"&lt;="&amp;Trabajadores!$N$96),0),IF($F1095="Cese",I1095+IF(PROY_BON="Sí",J1095,0),0))</f>
        <v>0</v>
      </c>
      <c r="T1095" s="19" t="n">
        <f aca="false">IF(OR($F1095&lt;&gt;"Activo",Trabajadores!$I$96="No"),0,IF(I1097=0,H1095*(1+IF(PROY_BON="Sí",Trabajadores!$P$96,0))*Trabajadores!$S$96/6*(Trabajadores!$N$96&gt;=12),0))</f>
        <v>0</v>
      </c>
      <c r="U1095" s="19" t="n">
        <f aca="false">IF($F1095="Activo",IF(Trabajadores!$J$96="Sí",L1095*3,L1095),IF($F1095="Cese",L1095,0))</f>
        <v>0</v>
      </c>
      <c r="V1095" s="19" t="n">
        <f aca="false">IF(OR($F1095="Activo",$F1095="Cese"),M1095,0)</f>
        <v>0</v>
      </c>
      <c r="W1095" s="19" t="n">
        <f aca="false">IF(OR($F1095="Activo",$F1095="Cese"),SUM(P1086:P1094),0)</f>
        <v>0</v>
      </c>
      <c r="X1095" s="36" t="n">
        <f aca="false">IF(OR($F1095="Activo",$F1095="Cese"),R1095+S1095+T1095+U1095+V1095+W1095,0)</f>
        <v>0</v>
      </c>
      <c r="Y1095" s="19" t="n">
        <f aca="false">IF(OR($F1095="Activo",$F1095="Cese"),DED_FIJA,0)</f>
        <v>0</v>
      </c>
      <c r="Z1095" s="36" t="n">
        <f aca="false">MAX(0,X1095-Y1095)</f>
        <v>0</v>
      </c>
      <c r="AA1095" s="19" t="n">
        <f aca="false">IF(Z1095=0,0,MAX(0,MIN(Z1095,Parámetros!$G$19)-Parámetros!$F$19)*Parámetros!$E$19)</f>
        <v>0</v>
      </c>
      <c r="AB1095" s="19" t="n">
        <f aca="false">IF(Z1095=0,0,MAX(0,MIN(Z1095,Parámetros!$G$20)-Parámetros!$F$20)*Parámetros!$E$20)</f>
        <v>0</v>
      </c>
      <c r="AC1095" s="19" t="n">
        <f aca="false">IF(Z1095=0,0,MAX(0,MIN(Z1095,Parámetros!$G$21)-Parámetros!$F$21)*Parámetros!$E$21)</f>
        <v>0</v>
      </c>
      <c r="AD1095" s="19" t="n">
        <f aca="false">IF(Z1095=0,0,MAX(0,MIN(Z1095,Parámetros!$G$22)-Parámetros!$F$22)*Parámetros!$E$22)</f>
        <v>0</v>
      </c>
      <c r="AE1095" s="19" t="n">
        <f aca="false">IF(Z1095=0,0,MAX(0,MIN(Z1095,Parámetros!$G$23)-Parámetros!$F$23)*Parámetros!$E$23)</f>
        <v>0</v>
      </c>
      <c r="AF1095" s="36" t="n">
        <f aca="false">SUM(AA1095:AE1095)</f>
        <v>0</v>
      </c>
      <c r="AG1095" s="45" t="str">
        <f aca="false">IF(AM1095&lt;=0,"-",INDEX(TR_TASA,MATCH(AM1095,TR_DESDE,1)))</f>
        <v>-</v>
      </c>
      <c r="AH1095" s="44" t="n">
        <f aca="false">IF($F1095="Cese",1,IF($F1095="Activo",INDEX(DIV_N,10),0))</f>
        <v>0</v>
      </c>
      <c r="AI1095" s="44" t="n">
        <f aca="false">IF($F1095="Cese",9,IF($F1095="Activo",INDEX(DIV_HASTA,10),0))</f>
        <v>0</v>
      </c>
      <c r="AJ1095" s="19" t="n">
        <f aca="false">IF(OR($F1095="Activo",$F1095="Cese"),SUMIFS(AV1086:AV1094,D1086:D1094,"&lt;="&amp;AI1095),0)</f>
        <v>0</v>
      </c>
      <c r="AK1095" s="19" t="n">
        <f aca="false">IF(OR($F1095="Activo",$F1095="Cese"),MAX(0,(AF1095-AJ1095)/AH1095),0)</f>
        <v>0</v>
      </c>
      <c r="AL1095" s="19" t="n">
        <f aca="false">IF(OR($F1095="Activo",$F1095="Cese"),K1095+IF(PROY_BON="Sí",0,J1095),0)</f>
        <v>0</v>
      </c>
      <c r="AM1095" s="19" t="n">
        <f aca="false">IF(AL1095&gt;0,MAX(0,X1095+AL1095-Y1095),Z1095)</f>
        <v>0</v>
      </c>
      <c r="AN1095" s="19" t="n">
        <f aca="false">SUMPRODUCT((AM1095&gt;TR_DESDE)*(AM1095-TR_DESDE)*TR_INC)</f>
        <v>0</v>
      </c>
      <c r="AO1095" s="19" t="n">
        <f aca="false">IF(AL1095&gt;0,MAX(0,AN1095-IF($F1095="Cese",MAX(AF1095,AJ1095),AF1095)),0)</f>
        <v>0</v>
      </c>
      <c r="AP1095" s="46" t="n">
        <f aca="false">IF(OR($F1095="Activo",$F1095="Cese"),ROUND(AK1095+AO1095,2),0)</f>
        <v>0</v>
      </c>
      <c r="AQ1095" s="19" t="n">
        <f aca="false">IF($F1095="Cese",MAX(0,AJ1095-AN1095),0)</f>
        <v>0</v>
      </c>
      <c r="AR1095" s="19" t="str">
        <f aca="false">IF($B1095="","",IF(COUNTIFS(RP_COD,$B1095,'Retenciones Planilla'!$L$6:$L$105,"&lt;&gt;")=0,"",SUMIFS('Retenciones Planilla'!$L$6:$L$105,RP_COD,$B1095)))</f>
        <v/>
      </c>
      <c r="AS1095" s="19" t="str">
        <f aca="false">IF(AR1095="","",AR1095-AP1095)</f>
        <v/>
      </c>
      <c r="AT1095" s="23" t="str">
        <f aca="false">IF($B1095="","",IF(NOT(OR($F1095="Activo",$F1095="Cese")),IF(N(AR1095)=0,"—","Revisar: sin vínculo"),IF(AR1095="",IF(AP1095=0,"No corresponde","Sin dato planilla"),IF(ABS(AS1095)&lt;=TOL,"OK",IF(AS1095&gt;0,"Retuvo de más","Retuvo de menos")))))</f>
        <v/>
      </c>
      <c r="AU1095" s="19" t="n">
        <f aca="false">IF(AND(BASE_RET="Planilla (si existe)",AR1095&lt;&gt;""),AR1095,AP1095)</f>
        <v>0</v>
      </c>
      <c r="AV1095" s="19" t="n">
        <f aca="false">AU1095+N1095</f>
        <v>0</v>
      </c>
    </row>
    <row r="1096" customFormat="false" ht="15" hidden="false" customHeight="false" outlineLevel="0" collapsed="false">
      <c r="A1096" s="43" t="n">
        <v>91</v>
      </c>
      <c r="B1096" s="35" t="str">
        <f aca="false">IF(Trabajadores!$B$96="","",Trabajadores!$B$96)</f>
        <v/>
      </c>
      <c r="C1096" s="35" t="str">
        <f aca="false">IF($B1096="","",Trabajadores!$D$96)</f>
        <v/>
      </c>
      <c r="D1096" s="43" t="n">
        <v>11</v>
      </c>
      <c r="E1096" s="23" t="s">
        <v>308</v>
      </c>
      <c r="F1096" s="23" t="str">
        <f aca="false">IF($B1096="","",IF(OR(11&lt;Trabajadores!$M$96,11&gt;Trabajadores!$N$96),"No vinculado",IF(AND(11=Trabajadores!$N$96,Trabajadores!$O$96="Sí"),"Cese","Activo")))</f>
        <v/>
      </c>
      <c r="G1096" s="19" t="n">
        <f aca="false">IF($B1096="",0,SUMIFS(Ingresos!$Y$6:$Y$1505,ING_COD,$B1096,ING_CLASE,"ORD"))</f>
        <v>0</v>
      </c>
      <c r="H1096" s="19" t="n">
        <f aca="false">IF($B1096="",0,SUMIFS(Ingresos!$Y$6:$Y$1505,ING_COD,$B1096,ING_CLASE,"ORD",ING_COMP,"Sí"))</f>
        <v>0</v>
      </c>
      <c r="I1096" s="19" t="n">
        <f aca="false">IF($B1096="",0,SUMIFS(Ingresos!$Y$6:$Y$1505,ING_COD,$B1096,ING_CLASE,"GRA"))</f>
        <v>0</v>
      </c>
      <c r="J1096" s="19" t="n">
        <f aca="false">IF($B1096="",0,SUMIFS(Ingresos!$Y$6:$Y$1505,ING_COD,$B1096,ING_CLASE,"BON"))</f>
        <v>0</v>
      </c>
      <c r="K1096" s="19" t="n">
        <f aca="false">IF($B1096="",0,SUMIFS(Ingresos!$Y$6:$Y$1505,ING_COD,$B1096,ING_CLASE,"EXT"))</f>
        <v>0</v>
      </c>
      <c r="L1096" s="19" t="n">
        <f aca="false">IF($B1096="",0,SUMIFS(Ingresos!$Y$6:$Y$1505,ING_COD,$B1096,ING_CLASE,"OTO"))</f>
        <v>0</v>
      </c>
      <c r="M1096" s="19" t="n">
        <f aca="false">IF($B1096="",0,SUMIFS(Ingresos!$Y$6:$Y$1505,ING_COD,$B1096,ING_CLASE,"OTX"))</f>
        <v>0</v>
      </c>
      <c r="N1096" s="19" t="n">
        <f aca="false">IF($B1096="",0,SUMIFS(Ingresos!$Y$6:$Y$1505,ING_COD,$B1096,ING_CLASE,"RETO"))</f>
        <v>0</v>
      </c>
      <c r="O1096" s="19" t="n">
        <f aca="false">IF($B1096="",0,SUMIFS(Ingresos!$Y$6:$Y$1505,ING_COD,$B1096,ING_CLASE,"INA"))</f>
        <v>0</v>
      </c>
      <c r="P1096" s="19" t="n">
        <f aca="false">G1096+I1096+J1096+K1096+L1096+M1096</f>
        <v>0</v>
      </c>
      <c r="Q1096" s="44" t="n">
        <f aca="false">IF($F1096="Activo",2,IF($F1096="Cese",1,0))</f>
        <v>0</v>
      </c>
      <c r="R1096" s="19" t="n">
        <f aca="false">G1096*Q1096</f>
        <v>0</v>
      </c>
      <c r="S1096" s="19" t="n">
        <f aca="false">IF($F1096="Activo",SUMIFS(I1096:I1097,$D1096:$D1097,"&lt;="&amp;Trabajadores!$N$96)+IF(PROY_BON="Sí",SUMIFS(J1096:J1097,$D1096:$D1097,"&lt;="&amp;Trabajadores!$N$96),0),IF($F1096="Cese",I1096+IF(PROY_BON="Sí",J1096,0),0))</f>
        <v>0</v>
      </c>
      <c r="T1096" s="19" t="n">
        <f aca="false">IF(OR($F1096&lt;&gt;"Activo",Trabajadores!$I$96="No"),0,IF(I1097=0,H1096*(1+IF(PROY_BON="Sí",Trabajadores!$P$96,0))*Trabajadores!$S$96/6*(Trabajadores!$N$96&gt;=12),0))</f>
        <v>0</v>
      </c>
      <c r="U1096" s="19" t="n">
        <f aca="false">IF($F1096="Activo",IF(Trabajadores!$J$96="Sí",L1096*2,L1096),IF($F1096="Cese",L1096,0))</f>
        <v>0</v>
      </c>
      <c r="V1096" s="19" t="n">
        <f aca="false">IF(OR($F1096="Activo",$F1096="Cese"),M1096,0)</f>
        <v>0</v>
      </c>
      <c r="W1096" s="19" t="n">
        <f aca="false">IF(OR($F1096="Activo",$F1096="Cese"),SUM(P1086:P1095),0)</f>
        <v>0</v>
      </c>
      <c r="X1096" s="36" t="n">
        <f aca="false">IF(OR($F1096="Activo",$F1096="Cese"),R1096+S1096+T1096+U1096+V1096+W1096,0)</f>
        <v>0</v>
      </c>
      <c r="Y1096" s="19" t="n">
        <f aca="false">IF(OR($F1096="Activo",$F1096="Cese"),DED_FIJA,0)</f>
        <v>0</v>
      </c>
      <c r="Z1096" s="36" t="n">
        <f aca="false">MAX(0,X1096-Y1096)</f>
        <v>0</v>
      </c>
      <c r="AA1096" s="19" t="n">
        <f aca="false">IF(Z1096=0,0,MAX(0,MIN(Z1096,Parámetros!$G$19)-Parámetros!$F$19)*Parámetros!$E$19)</f>
        <v>0</v>
      </c>
      <c r="AB1096" s="19" t="n">
        <f aca="false">IF(Z1096=0,0,MAX(0,MIN(Z1096,Parámetros!$G$20)-Parámetros!$F$20)*Parámetros!$E$20)</f>
        <v>0</v>
      </c>
      <c r="AC1096" s="19" t="n">
        <f aca="false">IF(Z1096=0,0,MAX(0,MIN(Z1096,Parámetros!$G$21)-Parámetros!$F$21)*Parámetros!$E$21)</f>
        <v>0</v>
      </c>
      <c r="AD1096" s="19" t="n">
        <f aca="false">IF(Z1096=0,0,MAX(0,MIN(Z1096,Parámetros!$G$22)-Parámetros!$F$22)*Parámetros!$E$22)</f>
        <v>0</v>
      </c>
      <c r="AE1096" s="19" t="n">
        <f aca="false">IF(Z1096=0,0,MAX(0,MIN(Z1096,Parámetros!$G$23)-Parámetros!$F$23)*Parámetros!$E$23)</f>
        <v>0</v>
      </c>
      <c r="AF1096" s="36" t="n">
        <f aca="false">SUM(AA1096:AE1096)</f>
        <v>0</v>
      </c>
      <c r="AG1096" s="45" t="str">
        <f aca="false">IF(AM1096&lt;=0,"-",INDEX(TR_TASA,MATCH(AM1096,TR_DESDE,1)))</f>
        <v>-</v>
      </c>
      <c r="AH1096" s="44" t="n">
        <f aca="false">IF($F1096="Cese",1,IF($F1096="Activo",INDEX(DIV_N,11),0))</f>
        <v>0</v>
      </c>
      <c r="AI1096" s="44" t="n">
        <f aca="false">IF($F1096="Cese",10,IF($F1096="Activo",INDEX(DIV_HASTA,11),0))</f>
        <v>0</v>
      </c>
      <c r="AJ1096" s="19" t="n">
        <f aca="false">IF(OR($F1096="Activo",$F1096="Cese"),SUMIFS(AV1086:AV1095,D1086:D1095,"&lt;="&amp;AI1096),0)</f>
        <v>0</v>
      </c>
      <c r="AK1096" s="19" t="n">
        <f aca="false">IF(OR($F1096="Activo",$F1096="Cese"),MAX(0,(AF1096-AJ1096)/AH1096),0)</f>
        <v>0</v>
      </c>
      <c r="AL1096" s="19" t="n">
        <f aca="false">IF(OR($F1096="Activo",$F1096="Cese"),K1096+IF(PROY_BON="Sí",0,J1096),0)</f>
        <v>0</v>
      </c>
      <c r="AM1096" s="19" t="n">
        <f aca="false">IF(AL1096&gt;0,MAX(0,X1096+AL1096-Y1096),Z1096)</f>
        <v>0</v>
      </c>
      <c r="AN1096" s="19" t="n">
        <f aca="false">SUMPRODUCT((AM1096&gt;TR_DESDE)*(AM1096-TR_DESDE)*TR_INC)</f>
        <v>0</v>
      </c>
      <c r="AO1096" s="19" t="n">
        <f aca="false">IF(AL1096&gt;0,MAX(0,AN1096-IF($F1096="Cese",MAX(AF1096,AJ1096),AF1096)),0)</f>
        <v>0</v>
      </c>
      <c r="AP1096" s="46" t="n">
        <f aca="false">IF(OR($F1096="Activo",$F1096="Cese"),ROUND(AK1096+AO1096,2),0)</f>
        <v>0</v>
      </c>
      <c r="AQ1096" s="19" t="n">
        <f aca="false">IF($F1096="Cese",MAX(0,AJ1096-AN1096),0)</f>
        <v>0</v>
      </c>
      <c r="AR1096" s="19" t="str">
        <f aca="false">IF($B1096="","",IF(COUNTIFS(RP_COD,$B1096,'Retenciones Planilla'!$M$6:$M$105,"&lt;&gt;")=0,"",SUMIFS('Retenciones Planilla'!$M$6:$M$105,RP_COD,$B1096)))</f>
        <v/>
      </c>
      <c r="AS1096" s="19" t="str">
        <f aca="false">IF(AR1096="","",AR1096-AP1096)</f>
        <v/>
      </c>
      <c r="AT1096" s="23" t="str">
        <f aca="false">IF($B1096="","",IF(NOT(OR($F1096="Activo",$F1096="Cese")),IF(N(AR1096)=0,"—","Revisar: sin vínculo"),IF(AR1096="",IF(AP1096=0,"No corresponde","Sin dato planilla"),IF(ABS(AS1096)&lt;=TOL,"OK",IF(AS1096&gt;0,"Retuvo de más","Retuvo de menos")))))</f>
        <v/>
      </c>
      <c r="AU1096" s="19" t="n">
        <f aca="false">IF(AND(BASE_RET="Planilla (si existe)",AR1096&lt;&gt;""),AR1096,AP1096)</f>
        <v>0</v>
      </c>
      <c r="AV1096" s="19" t="n">
        <f aca="false">AU1096+N1096</f>
        <v>0</v>
      </c>
    </row>
    <row r="1097" customFormat="false" ht="15" hidden="false" customHeight="false" outlineLevel="0" collapsed="false">
      <c r="A1097" s="43" t="n">
        <v>91</v>
      </c>
      <c r="B1097" s="35" t="str">
        <f aca="false">IF(Trabajadores!$B$96="","",Trabajadores!$B$96)</f>
        <v/>
      </c>
      <c r="C1097" s="35" t="str">
        <f aca="false">IF($B1097="","",Trabajadores!$D$96)</f>
        <v/>
      </c>
      <c r="D1097" s="43" t="n">
        <v>12</v>
      </c>
      <c r="E1097" s="23" t="s">
        <v>309</v>
      </c>
      <c r="F1097" s="23" t="str">
        <f aca="false">IF($B1097="","",IF(OR(12&lt;Trabajadores!$M$96,12&gt;Trabajadores!$N$96),"No vinculado",IF(AND(12=Trabajadores!$N$96,Trabajadores!$O$96="Sí"),"Cese","Activo")))</f>
        <v/>
      </c>
      <c r="G1097" s="19" t="n">
        <f aca="false">IF($B1097="",0,SUMIFS(Ingresos!$Z$6:$Z$1505,ING_COD,$B1097,ING_CLASE,"ORD"))</f>
        <v>0</v>
      </c>
      <c r="H1097" s="19" t="n">
        <f aca="false">IF($B1097="",0,SUMIFS(Ingresos!$Z$6:$Z$1505,ING_COD,$B1097,ING_CLASE,"ORD",ING_COMP,"Sí"))</f>
        <v>0</v>
      </c>
      <c r="I1097" s="19" t="n">
        <f aca="false">IF($B1097="",0,SUMIFS(Ingresos!$Z$6:$Z$1505,ING_COD,$B1097,ING_CLASE,"GRA"))</f>
        <v>0</v>
      </c>
      <c r="J1097" s="19" t="n">
        <f aca="false">IF($B1097="",0,SUMIFS(Ingresos!$Z$6:$Z$1505,ING_COD,$B1097,ING_CLASE,"BON"))</f>
        <v>0</v>
      </c>
      <c r="K1097" s="19" t="n">
        <f aca="false">IF($B1097="",0,SUMIFS(Ingresos!$Z$6:$Z$1505,ING_COD,$B1097,ING_CLASE,"EXT"))</f>
        <v>0</v>
      </c>
      <c r="L1097" s="19" t="n">
        <f aca="false">IF($B1097="",0,SUMIFS(Ingresos!$Z$6:$Z$1505,ING_COD,$B1097,ING_CLASE,"OTO"))</f>
        <v>0</v>
      </c>
      <c r="M1097" s="19" t="n">
        <f aca="false">IF($B1097="",0,SUMIFS(Ingresos!$Z$6:$Z$1505,ING_COD,$B1097,ING_CLASE,"OTX"))</f>
        <v>0</v>
      </c>
      <c r="N1097" s="19" t="n">
        <f aca="false">IF($B1097="",0,SUMIFS(Ingresos!$Z$6:$Z$1505,ING_COD,$B1097,ING_CLASE,"RETO"))</f>
        <v>0</v>
      </c>
      <c r="O1097" s="19" t="n">
        <f aca="false">IF($B1097="",0,SUMIFS(Ingresos!$Z$6:$Z$1505,ING_COD,$B1097,ING_CLASE,"INA"))</f>
        <v>0</v>
      </c>
      <c r="P1097" s="19" t="n">
        <f aca="false">G1097+I1097+J1097+K1097+L1097+M1097</f>
        <v>0</v>
      </c>
      <c r="Q1097" s="44" t="n">
        <f aca="false">IF($F1097="Activo",1,IF($F1097="Cese",1,0))</f>
        <v>0</v>
      </c>
      <c r="R1097" s="19" t="n">
        <f aca="false">G1097*Q1097</f>
        <v>0</v>
      </c>
      <c r="S1097" s="19" t="n">
        <f aca="false">IF($F1097="Activo",SUMIFS(I1097:I1097,$D1097:$D1097,"&lt;="&amp;Trabajadores!$N$96)+IF(PROY_BON="Sí",SUMIFS(J1097:J1097,$D1097:$D1097,"&lt;="&amp;Trabajadores!$N$96),0),IF($F1097="Cese",I1097+IF(PROY_BON="Sí",J1097,0),0))</f>
        <v>0</v>
      </c>
      <c r="T1097" s="19" t="n">
        <f aca="false">0</f>
        <v>0</v>
      </c>
      <c r="U1097" s="19" t="n">
        <f aca="false">IF($F1097="Activo",IF(Trabajadores!$J$96="Sí",L1097*1,L1097),IF($F1097="Cese",L1097,0))</f>
        <v>0</v>
      </c>
      <c r="V1097" s="19" t="n">
        <f aca="false">IF(OR($F1097="Activo",$F1097="Cese"),M1097,0)</f>
        <v>0</v>
      </c>
      <c r="W1097" s="19" t="n">
        <f aca="false">IF(OR($F1097="Activo",$F1097="Cese"),SUM(P1086:P1096),0)</f>
        <v>0</v>
      </c>
      <c r="X1097" s="36" t="n">
        <f aca="false">IF(OR($F1097="Activo",$F1097="Cese"),R1097+S1097+T1097+U1097+V1097+W1097,0)</f>
        <v>0</v>
      </c>
      <c r="Y1097" s="19" t="n">
        <f aca="false">IF(OR($F1097="Activo",$F1097="Cese"),DED_FIJA,0)</f>
        <v>0</v>
      </c>
      <c r="Z1097" s="36" t="n">
        <f aca="false">MAX(0,X1097-Y1097)</f>
        <v>0</v>
      </c>
      <c r="AA1097" s="19" t="n">
        <f aca="false">IF(Z1097=0,0,MAX(0,MIN(Z1097,Parámetros!$G$19)-Parámetros!$F$19)*Parámetros!$E$19)</f>
        <v>0</v>
      </c>
      <c r="AB1097" s="19" t="n">
        <f aca="false">IF(Z1097=0,0,MAX(0,MIN(Z1097,Parámetros!$G$20)-Parámetros!$F$20)*Parámetros!$E$20)</f>
        <v>0</v>
      </c>
      <c r="AC1097" s="19" t="n">
        <f aca="false">IF(Z1097=0,0,MAX(0,MIN(Z1097,Parámetros!$G$21)-Parámetros!$F$21)*Parámetros!$E$21)</f>
        <v>0</v>
      </c>
      <c r="AD1097" s="19" t="n">
        <f aca="false">IF(Z1097=0,0,MAX(0,MIN(Z1097,Parámetros!$G$22)-Parámetros!$F$22)*Parámetros!$E$22)</f>
        <v>0</v>
      </c>
      <c r="AE1097" s="19" t="n">
        <f aca="false">IF(Z1097=0,0,MAX(0,MIN(Z1097,Parámetros!$G$23)-Parámetros!$F$23)*Parámetros!$E$23)</f>
        <v>0</v>
      </c>
      <c r="AF1097" s="36" t="n">
        <f aca="false">SUM(AA1097:AE1097)</f>
        <v>0</v>
      </c>
      <c r="AG1097" s="45" t="str">
        <f aca="false">IF(AM1097&lt;=0,"-",INDEX(TR_TASA,MATCH(AM1097,TR_DESDE,1)))</f>
        <v>-</v>
      </c>
      <c r="AH1097" s="44" t="n">
        <f aca="false">IF($F1097="Cese",1,IF($F1097="Activo",INDEX(DIV_N,12),0))</f>
        <v>0</v>
      </c>
      <c r="AI1097" s="44" t="n">
        <f aca="false">IF($F1097="Cese",11,IF($F1097="Activo",INDEX(DIV_HASTA,12),0))</f>
        <v>0</v>
      </c>
      <c r="AJ1097" s="19" t="n">
        <f aca="false">IF(OR($F1097="Activo",$F1097="Cese"),SUMIFS(AV1086:AV1096,D1086:D1096,"&lt;="&amp;AI1097),0)</f>
        <v>0</v>
      </c>
      <c r="AK1097" s="19" t="n">
        <f aca="false">IF(OR($F1097="Activo",$F1097="Cese"),MAX(0,(AF1097-AJ1097)/AH1097),0)</f>
        <v>0</v>
      </c>
      <c r="AL1097" s="19" t="n">
        <f aca="false">IF(OR($F1097="Activo",$F1097="Cese"),K1097+IF(PROY_BON="Sí",0,J1097),0)</f>
        <v>0</v>
      </c>
      <c r="AM1097" s="19" t="n">
        <f aca="false">IF(AL1097&gt;0,MAX(0,X1097+AL1097-Y1097),Z1097)</f>
        <v>0</v>
      </c>
      <c r="AN1097" s="19" t="n">
        <f aca="false">SUMPRODUCT((AM1097&gt;TR_DESDE)*(AM1097-TR_DESDE)*TR_INC)</f>
        <v>0</v>
      </c>
      <c r="AO1097" s="19" t="n">
        <f aca="false">IF(AL1097&gt;0,MAX(0,AN1097-IF(TRUE(),MAX(AF1097,AJ1097),AF1097)),0)</f>
        <v>0</v>
      </c>
      <c r="AP1097" s="46" t="n">
        <f aca="false">IF(OR($F1097="Activo",$F1097="Cese"),ROUND(AK1097+AO1097,2),0)</f>
        <v>0</v>
      </c>
      <c r="AQ1097" s="19" t="n">
        <f aca="false">IF(OR($F1097="Activo",$F1097="Cese"),MAX(0,AJ1097-AN1097),0)</f>
        <v>0</v>
      </c>
      <c r="AR1097" s="19" t="str">
        <f aca="false">IF($B1097="","",IF(COUNTIFS(RP_COD,$B1097,'Retenciones Planilla'!$N$6:$N$105,"&lt;&gt;")=0,"",SUMIFS('Retenciones Planilla'!$N$6:$N$105,RP_COD,$B1097)))</f>
        <v/>
      </c>
      <c r="AS1097" s="19" t="str">
        <f aca="false">IF(AR1097="","",AR1097-AP1097)</f>
        <v/>
      </c>
      <c r="AT1097" s="23" t="str">
        <f aca="false">IF($B1097="","",IF(NOT(OR($F1097="Activo",$F1097="Cese")),IF(N(AR1097)=0,"—","Revisar: sin vínculo"),IF(AR1097="",IF(AP1097=0,"No corresponde","Sin dato planilla"),IF(ABS(AS1097)&lt;=TOL,"OK",IF(AS1097&gt;0,"Retuvo de más","Retuvo de menos")))))</f>
        <v/>
      </c>
      <c r="AU1097" s="19" t="n">
        <f aca="false">IF(AND(BASE_RET="Planilla (si existe)",AR1097&lt;&gt;""),AR1097,AP1097)</f>
        <v>0</v>
      </c>
      <c r="AV1097" s="19" t="n">
        <f aca="false">AU1097+N1097</f>
        <v>0</v>
      </c>
    </row>
    <row r="1098" customFormat="false" ht="15" hidden="false" customHeight="false" outlineLevel="0" collapsed="false">
      <c r="A1098" s="43" t="n">
        <v>92</v>
      </c>
      <c r="B1098" s="35" t="str">
        <f aca="false">IF(Trabajadores!$B$97="","",Trabajadores!$B$97)</f>
        <v/>
      </c>
      <c r="C1098" s="35" t="str">
        <f aca="false">IF($B1098="","",Trabajadores!$D$97)</f>
        <v/>
      </c>
      <c r="D1098" s="43" t="n">
        <v>1</v>
      </c>
      <c r="E1098" s="23" t="s">
        <v>298</v>
      </c>
      <c r="F1098" s="23" t="str">
        <f aca="false">IF($B1098="","",IF(OR(1&lt;Trabajadores!$M$97,1&gt;Trabajadores!$N$97),"No vinculado",IF(AND(1=Trabajadores!$N$97,Trabajadores!$O$97="Sí"),"Cese","Activo")))</f>
        <v/>
      </c>
      <c r="G1098" s="19" t="n">
        <f aca="false">IF($B1098="",0,SUMIFS(Ingresos!$O$6:$O$1505,ING_COD,$B1098,ING_CLASE,"ORD"))</f>
        <v>0</v>
      </c>
      <c r="H1098" s="19" t="n">
        <f aca="false">IF($B1098="",0,SUMIFS(Ingresos!$O$6:$O$1505,ING_COD,$B1098,ING_CLASE,"ORD",ING_COMP,"Sí"))</f>
        <v>0</v>
      </c>
      <c r="I1098" s="19" t="n">
        <f aca="false">IF($B1098="",0,SUMIFS(Ingresos!$O$6:$O$1505,ING_COD,$B1098,ING_CLASE,"GRA"))</f>
        <v>0</v>
      </c>
      <c r="J1098" s="19" t="n">
        <f aca="false">IF($B1098="",0,SUMIFS(Ingresos!$O$6:$O$1505,ING_COD,$B1098,ING_CLASE,"BON"))</f>
        <v>0</v>
      </c>
      <c r="K1098" s="19" t="n">
        <f aca="false">IF($B1098="",0,SUMIFS(Ingresos!$O$6:$O$1505,ING_COD,$B1098,ING_CLASE,"EXT"))</f>
        <v>0</v>
      </c>
      <c r="L1098" s="19" t="n">
        <f aca="false">IF($B1098="",0,SUMIFS(Ingresos!$O$6:$O$1505,ING_COD,$B1098,ING_CLASE,"OTO"))</f>
        <v>0</v>
      </c>
      <c r="M1098" s="19" t="n">
        <f aca="false">IF($B1098="",0,SUMIFS(Ingresos!$O$6:$O$1505,ING_COD,$B1098,ING_CLASE,"OTX"))</f>
        <v>0</v>
      </c>
      <c r="N1098" s="19" t="n">
        <f aca="false">IF($B1098="",0,SUMIFS(Ingresos!$O$6:$O$1505,ING_COD,$B1098,ING_CLASE,"RETO"))</f>
        <v>0</v>
      </c>
      <c r="O1098" s="19" t="n">
        <f aca="false">IF($B1098="",0,SUMIFS(Ingresos!$O$6:$O$1505,ING_COD,$B1098,ING_CLASE,"INA"))</f>
        <v>0</v>
      </c>
      <c r="P1098" s="19" t="n">
        <f aca="false">G1098+I1098+J1098+K1098+L1098+M1098</f>
        <v>0</v>
      </c>
      <c r="Q1098" s="44" t="n">
        <f aca="false">IF($F1098="Activo",12,IF($F1098="Cese",1,0))</f>
        <v>0</v>
      </c>
      <c r="R1098" s="19" t="n">
        <f aca="false">G1098*Q1098</f>
        <v>0</v>
      </c>
      <c r="S1098" s="19" t="n">
        <f aca="false">IF($F1098="Activo",SUMIFS(I1098:I1109,$D1098:$D1109,"&lt;="&amp;Trabajadores!$N$97)+IF(PROY_BON="Sí",SUMIFS(J1098:J1109,$D1098:$D1109,"&lt;="&amp;Trabajadores!$N$97),0),IF($F1098="Cese",I1098+IF(PROY_BON="Sí",J1098,0),0))</f>
        <v>0</v>
      </c>
      <c r="T1098" s="19" t="n">
        <f aca="false">IF(OR($F1098&lt;&gt;"Activo",Trabajadores!$I$97="No"),0,IF(I1104=0,H1098*(1+IF(PROY_BON="Sí",Trabajadores!$P$97,0))*Trabajadores!$R$97/6*(Trabajadores!$N$97&gt;=7),0)+IF(I1109=0,H1098*(1+IF(PROY_BON="Sí",Trabajadores!$P$97,0))*Trabajadores!$S$97/6*(Trabajadores!$N$97&gt;=12),0))</f>
        <v>0</v>
      </c>
      <c r="U1098" s="19" t="n">
        <f aca="false">IF($F1098="Activo",IF(Trabajadores!$J$97="Sí",L1098*12,L1098),IF($F1098="Cese",L1098,0))</f>
        <v>0</v>
      </c>
      <c r="V1098" s="19" t="n">
        <f aca="false">IF(OR($F1098="Activo",$F1098="Cese"),M1098,0)</f>
        <v>0</v>
      </c>
      <c r="W1098" s="19" t="n">
        <f aca="false">0</f>
        <v>0</v>
      </c>
      <c r="X1098" s="36" t="n">
        <f aca="false">IF(OR($F1098="Activo",$F1098="Cese"),R1098+S1098+T1098+U1098+V1098+W1098,0)</f>
        <v>0</v>
      </c>
      <c r="Y1098" s="19" t="n">
        <f aca="false">IF(OR($F1098="Activo",$F1098="Cese"),DED_FIJA,0)</f>
        <v>0</v>
      </c>
      <c r="Z1098" s="36" t="n">
        <f aca="false">MAX(0,X1098-Y1098)</f>
        <v>0</v>
      </c>
      <c r="AA1098" s="19" t="n">
        <f aca="false">IF(Z1098=0,0,MAX(0,MIN(Z1098,Parámetros!$G$19)-Parámetros!$F$19)*Parámetros!$E$19)</f>
        <v>0</v>
      </c>
      <c r="AB1098" s="19" t="n">
        <f aca="false">IF(Z1098=0,0,MAX(0,MIN(Z1098,Parámetros!$G$20)-Parámetros!$F$20)*Parámetros!$E$20)</f>
        <v>0</v>
      </c>
      <c r="AC1098" s="19" t="n">
        <f aca="false">IF(Z1098=0,0,MAX(0,MIN(Z1098,Parámetros!$G$21)-Parámetros!$F$21)*Parámetros!$E$21)</f>
        <v>0</v>
      </c>
      <c r="AD1098" s="19" t="n">
        <f aca="false">IF(Z1098=0,0,MAX(0,MIN(Z1098,Parámetros!$G$22)-Parámetros!$F$22)*Parámetros!$E$22)</f>
        <v>0</v>
      </c>
      <c r="AE1098" s="19" t="n">
        <f aca="false">IF(Z1098=0,0,MAX(0,MIN(Z1098,Parámetros!$G$23)-Parámetros!$F$23)*Parámetros!$E$23)</f>
        <v>0</v>
      </c>
      <c r="AF1098" s="36" t="n">
        <f aca="false">SUM(AA1098:AE1098)</f>
        <v>0</v>
      </c>
      <c r="AG1098" s="45" t="str">
        <f aca="false">IF(AM1098&lt;=0,"-",INDEX(TR_TASA,MATCH(AM1098,TR_DESDE,1)))</f>
        <v>-</v>
      </c>
      <c r="AH1098" s="44" t="n">
        <f aca="false">IF($F1098="Cese",1,IF($F1098="Activo",INDEX(DIV_N,1),0))</f>
        <v>0</v>
      </c>
      <c r="AI1098" s="44" t="n">
        <f aca="false">IF($F1098="Cese",0,IF($F1098="Activo",INDEX(DIV_HASTA,1),0))</f>
        <v>0</v>
      </c>
      <c r="AJ1098" s="19" t="n">
        <f aca="false">0</f>
        <v>0</v>
      </c>
      <c r="AK1098" s="19" t="n">
        <f aca="false">IF(OR($F1098="Activo",$F1098="Cese"),MAX(0,(AF1098-AJ1098)/AH1098),0)</f>
        <v>0</v>
      </c>
      <c r="AL1098" s="19" t="n">
        <f aca="false">IF(OR($F1098="Activo",$F1098="Cese"),K1098+IF(PROY_BON="Sí",0,J1098),0)</f>
        <v>0</v>
      </c>
      <c r="AM1098" s="19" t="n">
        <f aca="false">IF(AL1098&gt;0,MAX(0,X1098+AL1098-Y1098),Z1098)</f>
        <v>0</v>
      </c>
      <c r="AN1098" s="19" t="n">
        <f aca="false">SUMPRODUCT((AM1098&gt;TR_DESDE)*(AM1098-TR_DESDE)*TR_INC)</f>
        <v>0</v>
      </c>
      <c r="AO1098" s="19" t="n">
        <f aca="false">IF(AL1098&gt;0,MAX(0,AN1098-IF($F1098="Cese",MAX(AF1098,AJ1098),AF1098)),0)</f>
        <v>0</v>
      </c>
      <c r="AP1098" s="46" t="n">
        <f aca="false">IF(OR($F1098="Activo",$F1098="Cese"),ROUND(AK1098+AO1098,2),0)</f>
        <v>0</v>
      </c>
      <c r="AQ1098" s="19" t="n">
        <f aca="false">IF($F1098="Cese",MAX(0,AJ1098-AN1098),0)</f>
        <v>0</v>
      </c>
      <c r="AR1098" s="19" t="str">
        <f aca="false">IF($B1098="","",IF(COUNTIFS(RP_COD,$B1098,'Retenciones Planilla'!$C$6:$C$105,"&lt;&gt;")=0,"",SUMIFS('Retenciones Planilla'!$C$6:$C$105,RP_COD,$B1098)))</f>
        <v/>
      </c>
      <c r="AS1098" s="19" t="str">
        <f aca="false">IF(AR1098="","",AR1098-AP1098)</f>
        <v/>
      </c>
      <c r="AT1098" s="23" t="str">
        <f aca="false">IF($B1098="","",IF(NOT(OR($F1098="Activo",$F1098="Cese")),IF(N(AR1098)=0,"—","Revisar: sin vínculo"),IF(AR1098="",IF(AP1098=0,"No corresponde","Sin dato planilla"),IF(ABS(AS1098)&lt;=TOL,"OK",IF(AS1098&gt;0,"Retuvo de más","Retuvo de menos")))))</f>
        <v/>
      </c>
      <c r="AU1098" s="19" t="n">
        <f aca="false">IF(AND(BASE_RET="Planilla (si existe)",AR1098&lt;&gt;""),AR1098,AP1098)</f>
        <v>0</v>
      </c>
      <c r="AV1098" s="19" t="n">
        <f aca="false">AU1098+N1098</f>
        <v>0</v>
      </c>
    </row>
    <row r="1099" customFormat="false" ht="15" hidden="false" customHeight="false" outlineLevel="0" collapsed="false">
      <c r="A1099" s="43" t="n">
        <v>92</v>
      </c>
      <c r="B1099" s="35" t="str">
        <f aca="false">IF(Trabajadores!$B$97="","",Trabajadores!$B$97)</f>
        <v/>
      </c>
      <c r="C1099" s="35" t="str">
        <f aca="false">IF($B1099="","",Trabajadores!$D$97)</f>
        <v/>
      </c>
      <c r="D1099" s="43" t="n">
        <v>2</v>
      </c>
      <c r="E1099" s="23" t="s">
        <v>299</v>
      </c>
      <c r="F1099" s="23" t="str">
        <f aca="false">IF($B1099="","",IF(OR(2&lt;Trabajadores!$M$97,2&gt;Trabajadores!$N$97),"No vinculado",IF(AND(2=Trabajadores!$N$97,Trabajadores!$O$97="Sí"),"Cese","Activo")))</f>
        <v/>
      </c>
      <c r="G1099" s="19" t="n">
        <f aca="false">IF($B1099="",0,SUMIFS(Ingresos!$P$6:$P$1505,ING_COD,$B1099,ING_CLASE,"ORD"))</f>
        <v>0</v>
      </c>
      <c r="H1099" s="19" t="n">
        <f aca="false">IF($B1099="",0,SUMIFS(Ingresos!$P$6:$P$1505,ING_COD,$B1099,ING_CLASE,"ORD",ING_COMP,"Sí"))</f>
        <v>0</v>
      </c>
      <c r="I1099" s="19" t="n">
        <f aca="false">IF($B1099="",0,SUMIFS(Ingresos!$P$6:$P$1505,ING_COD,$B1099,ING_CLASE,"GRA"))</f>
        <v>0</v>
      </c>
      <c r="J1099" s="19" t="n">
        <f aca="false">IF($B1099="",0,SUMIFS(Ingresos!$P$6:$P$1505,ING_COD,$B1099,ING_CLASE,"BON"))</f>
        <v>0</v>
      </c>
      <c r="K1099" s="19" t="n">
        <f aca="false">IF($B1099="",0,SUMIFS(Ingresos!$P$6:$P$1505,ING_COD,$B1099,ING_CLASE,"EXT"))</f>
        <v>0</v>
      </c>
      <c r="L1099" s="19" t="n">
        <f aca="false">IF($B1099="",0,SUMIFS(Ingresos!$P$6:$P$1505,ING_COD,$B1099,ING_CLASE,"OTO"))</f>
        <v>0</v>
      </c>
      <c r="M1099" s="19" t="n">
        <f aca="false">IF($B1099="",0,SUMIFS(Ingresos!$P$6:$P$1505,ING_COD,$B1099,ING_CLASE,"OTX"))</f>
        <v>0</v>
      </c>
      <c r="N1099" s="19" t="n">
        <f aca="false">IF($B1099="",0,SUMIFS(Ingresos!$P$6:$P$1505,ING_COD,$B1099,ING_CLASE,"RETO"))</f>
        <v>0</v>
      </c>
      <c r="O1099" s="19" t="n">
        <f aca="false">IF($B1099="",0,SUMIFS(Ingresos!$P$6:$P$1505,ING_COD,$B1099,ING_CLASE,"INA"))</f>
        <v>0</v>
      </c>
      <c r="P1099" s="19" t="n">
        <f aca="false">G1099+I1099+J1099+K1099+L1099+M1099</f>
        <v>0</v>
      </c>
      <c r="Q1099" s="44" t="n">
        <f aca="false">IF($F1099="Activo",11,IF($F1099="Cese",1,0))</f>
        <v>0</v>
      </c>
      <c r="R1099" s="19" t="n">
        <f aca="false">G1099*Q1099</f>
        <v>0</v>
      </c>
      <c r="S1099" s="19" t="n">
        <f aca="false">IF($F1099="Activo",SUMIFS(I1099:I1109,$D1099:$D1109,"&lt;="&amp;Trabajadores!$N$97)+IF(PROY_BON="Sí",SUMIFS(J1099:J1109,$D1099:$D1109,"&lt;="&amp;Trabajadores!$N$97),0),IF($F1099="Cese",I1099+IF(PROY_BON="Sí",J1099,0),0))</f>
        <v>0</v>
      </c>
      <c r="T1099" s="19" t="n">
        <f aca="false">IF(OR($F1099&lt;&gt;"Activo",Trabajadores!$I$97="No"),0,IF(I1104=0,H1099*(1+IF(PROY_BON="Sí",Trabajadores!$P$97,0))*Trabajadores!$R$97/6*(Trabajadores!$N$97&gt;=7),0)+IF(I1109=0,H1099*(1+IF(PROY_BON="Sí",Trabajadores!$P$97,0))*Trabajadores!$S$97/6*(Trabajadores!$N$97&gt;=12),0))</f>
        <v>0</v>
      </c>
      <c r="U1099" s="19" t="n">
        <f aca="false">IF($F1099="Activo",IF(Trabajadores!$J$97="Sí",L1099*11,L1099),IF($F1099="Cese",L1099,0))</f>
        <v>0</v>
      </c>
      <c r="V1099" s="19" t="n">
        <f aca="false">IF(OR($F1099="Activo",$F1099="Cese"),M1099,0)</f>
        <v>0</v>
      </c>
      <c r="W1099" s="19" t="n">
        <f aca="false">IF(OR($F1099="Activo",$F1099="Cese"),SUM(P1098:P1098),0)</f>
        <v>0</v>
      </c>
      <c r="X1099" s="36" t="n">
        <f aca="false">IF(OR($F1099="Activo",$F1099="Cese"),R1099+S1099+T1099+U1099+V1099+W1099,0)</f>
        <v>0</v>
      </c>
      <c r="Y1099" s="19" t="n">
        <f aca="false">IF(OR($F1099="Activo",$F1099="Cese"),DED_FIJA,0)</f>
        <v>0</v>
      </c>
      <c r="Z1099" s="36" t="n">
        <f aca="false">MAX(0,X1099-Y1099)</f>
        <v>0</v>
      </c>
      <c r="AA1099" s="19" t="n">
        <f aca="false">IF(Z1099=0,0,MAX(0,MIN(Z1099,Parámetros!$G$19)-Parámetros!$F$19)*Parámetros!$E$19)</f>
        <v>0</v>
      </c>
      <c r="AB1099" s="19" t="n">
        <f aca="false">IF(Z1099=0,0,MAX(0,MIN(Z1099,Parámetros!$G$20)-Parámetros!$F$20)*Parámetros!$E$20)</f>
        <v>0</v>
      </c>
      <c r="AC1099" s="19" t="n">
        <f aca="false">IF(Z1099=0,0,MAX(0,MIN(Z1099,Parámetros!$G$21)-Parámetros!$F$21)*Parámetros!$E$21)</f>
        <v>0</v>
      </c>
      <c r="AD1099" s="19" t="n">
        <f aca="false">IF(Z1099=0,0,MAX(0,MIN(Z1099,Parámetros!$G$22)-Parámetros!$F$22)*Parámetros!$E$22)</f>
        <v>0</v>
      </c>
      <c r="AE1099" s="19" t="n">
        <f aca="false">IF(Z1099=0,0,MAX(0,MIN(Z1099,Parámetros!$G$23)-Parámetros!$F$23)*Parámetros!$E$23)</f>
        <v>0</v>
      </c>
      <c r="AF1099" s="36" t="n">
        <f aca="false">SUM(AA1099:AE1099)</f>
        <v>0</v>
      </c>
      <c r="AG1099" s="45" t="str">
        <f aca="false">IF(AM1099&lt;=0,"-",INDEX(TR_TASA,MATCH(AM1099,TR_DESDE,1)))</f>
        <v>-</v>
      </c>
      <c r="AH1099" s="44" t="n">
        <f aca="false">IF($F1099="Cese",1,IF($F1099="Activo",INDEX(DIV_N,2),0))</f>
        <v>0</v>
      </c>
      <c r="AI1099" s="44" t="n">
        <f aca="false">IF($F1099="Cese",1,IF($F1099="Activo",INDEX(DIV_HASTA,2),0))</f>
        <v>0</v>
      </c>
      <c r="AJ1099" s="19" t="n">
        <f aca="false">IF(OR($F1099="Activo",$F1099="Cese"),SUMIFS(AV1098:AV1098,D1098:D1098,"&lt;="&amp;AI1099),0)</f>
        <v>0</v>
      </c>
      <c r="AK1099" s="19" t="n">
        <f aca="false">IF(OR($F1099="Activo",$F1099="Cese"),MAX(0,(AF1099-AJ1099)/AH1099),0)</f>
        <v>0</v>
      </c>
      <c r="AL1099" s="19" t="n">
        <f aca="false">IF(OR($F1099="Activo",$F1099="Cese"),K1099+IF(PROY_BON="Sí",0,J1099),0)</f>
        <v>0</v>
      </c>
      <c r="AM1099" s="19" t="n">
        <f aca="false">IF(AL1099&gt;0,MAX(0,X1099+AL1099-Y1099),Z1099)</f>
        <v>0</v>
      </c>
      <c r="AN1099" s="19" t="n">
        <f aca="false">SUMPRODUCT((AM1099&gt;TR_DESDE)*(AM1099-TR_DESDE)*TR_INC)</f>
        <v>0</v>
      </c>
      <c r="AO1099" s="19" t="n">
        <f aca="false">IF(AL1099&gt;0,MAX(0,AN1099-IF($F1099="Cese",MAX(AF1099,AJ1099),AF1099)),0)</f>
        <v>0</v>
      </c>
      <c r="AP1099" s="46" t="n">
        <f aca="false">IF(OR($F1099="Activo",$F1099="Cese"),ROUND(AK1099+AO1099,2),0)</f>
        <v>0</v>
      </c>
      <c r="AQ1099" s="19" t="n">
        <f aca="false">IF($F1099="Cese",MAX(0,AJ1099-AN1099),0)</f>
        <v>0</v>
      </c>
      <c r="AR1099" s="19" t="str">
        <f aca="false">IF($B1099="","",IF(COUNTIFS(RP_COD,$B1099,'Retenciones Planilla'!$D$6:$D$105,"&lt;&gt;")=0,"",SUMIFS('Retenciones Planilla'!$D$6:$D$105,RP_COD,$B1099)))</f>
        <v/>
      </c>
      <c r="AS1099" s="19" t="str">
        <f aca="false">IF(AR1099="","",AR1099-AP1099)</f>
        <v/>
      </c>
      <c r="AT1099" s="23" t="str">
        <f aca="false">IF($B1099="","",IF(NOT(OR($F1099="Activo",$F1099="Cese")),IF(N(AR1099)=0,"—","Revisar: sin vínculo"),IF(AR1099="",IF(AP1099=0,"No corresponde","Sin dato planilla"),IF(ABS(AS1099)&lt;=TOL,"OK",IF(AS1099&gt;0,"Retuvo de más","Retuvo de menos")))))</f>
        <v/>
      </c>
      <c r="AU1099" s="19" t="n">
        <f aca="false">IF(AND(BASE_RET="Planilla (si existe)",AR1099&lt;&gt;""),AR1099,AP1099)</f>
        <v>0</v>
      </c>
      <c r="AV1099" s="19" t="n">
        <f aca="false">AU1099+N1099</f>
        <v>0</v>
      </c>
    </row>
    <row r="1100" customFormat="false" ht="15" hidden="false" customHeight="false" outlineLevel="0" collapsed="false">
      <c r="A1100" s="43" t="n">
        <v>92</v>
      </c>
      <c r="B1100" s="35" t="str">
        <f aca="false">IF(Trabajadores!$B$97="","",Trabajadores!$B$97)</f>
        <v/>
      </c>
      <c r="C1100" s="35" t="str">
        <f aca="false">IF($B1100="","",Trabajadores!$D$97)</f>
        <v/>
      </c>
      <c r="D1100" s="43" t="n">
        <v>3</v>
      </c>
      <c r="E1100" s="23" t="s">
        <v>300</v>
      </c>
      <c r="F1100" s="23" t="str">
        <f aca="false">IF($B1100="","",IF(OR(3&lt;Trabajadores!$M$97,3&gt;Trabajadores!$N$97),"No vinculado",IF(AND(3=Trabajadores!$N$97,Trabajadores!$O$97="Sí"),"Cese","Activo")))</f>
        <v/>
      </c>
      <c r="G1100" s="19" t="n">
        <f aca="false">IF($B1100="",0,SUMIFS(Ingresos!$Q$6:$Q$1505,ING_COD,$B1100,ING_CLASE,"ORD"))</f>
        <v>0</v>
      </c>
      <c r="H1100" s="19" t="n">
        <f aca="false">IF($B1100="",0,SUMIFS(Ingresos!$Q$6:$Q$1505,ING_COD,$B1100,ING_CLASE,"ORD",ING_COMP,"Sí"))</f>
        <v>0</v>
      </c>
      <c r="I1100" s="19" t="n">
        <f aca="false">IF($B1100="",0,SUMIFS(Ingresos!$Q$6:$Q$1505,ING_COD,$B1100,ING_CLASE,"GRA"))</f>
        <v>0</v>
      </c>
      <c r="J1100" s="19" t="n">
        <f aca="false">IF($B1100="",0,SUMIFS(Ingresos!$Q$6:$Q$1505,ING_COD,$B1100,ING_CLASE,"BON"))</f>
        <v>0</v>
      </c>
      <c r="K1100" s="19" t="n">
        <f aca="false">IF($B1100="",0,SUMIFS(Ingresos!$Q$6:$Q$1505,ING_COD,$B1100,ING_CLASE,"EXT"))</f>
        <v>0</v>
      </c>
      <c r="L1100" s="19" t="n">
        <f aca="false">IF($B1100="",0,SUMIFS(Ingresos!$Q$6:$Q$1505,ING_COD,$B1100,ING_CLASE,"OTO"))</f>
        <v>0</v>
      </c>
      <c r="M1100" s="19" t="n">
        <f aca="false">IF($B1100="",0,SUMIFS(Ingresos!$Q$6:$Q$1505,ING_COD,$B1100,ING_CLASE,"OTX"))</f>
        <v>0</v>
      </c>
      <c r="N1100" s="19" t="n">
        <f aca="false">IF($B1100="",0,SUMIFS(Ingresos!$Q$6:$Q$1505,ING_COD,$B1100,ING_CLASE,"RETO"))</f>
        <v>0</v>
      </c>
      <c r="O1100" s="19" t="n">
        <f aca="false">IF($B1100="",0,SUMIFS(Ingresos!$Q$6:$Q$1505,ING_COD,$B1100,ING_CLASE,"INA"))</f>
        <v>0</v>
      </c>
      <c r="P1100" s="19" t="n">
        <f aca="false">G1100+I1100+J1100+K1100+L1100+M1100</f>
        <v>0</v>
      </c>
      <c r="Q1100" s="44" t="n">
        <f aca="false">IF($F1100="Activo",10,IF($F1100="Cese",1,0))</f>
        <v>0</v>
      </c>
      <c r="R1100" s="19" t="n">
        <f aca="false">G1100*Q1100</f>
        <v>0</v>
      </c>
      <c r="S1100" s="19" t="n">
        <f aca="false">IF($F1100="Activo",SUMIFS(I1100:I1109,$D1100:$D1109,"&lt;="&amp;Trabajadores!$N$97)+IF(PROY_BON="Sí",SUMIFS(J1100:J1109,$D1100:$D1109,"&lt;="&amp;Trabajadores!$N$97),0),IF($F1100="Cese",I1100+IF(PROY_BON="Sí",J1100,0),0))</f>
        <v>0</v>
      </c>
      <c r="T1100" s="19" t="n">
        <f aca="false">IF(OR($F1100&lt;&gt;"Activo",Trabajadores!$I$97="No"),0,IF(I1104=0,H1100*(1+IF(PROY_BON="Sí",Trabajadores!$P$97,0))*Trabajadores!$R$97/6*(Trabajadores!$N$97&gt;=7),0)+IF(I1109=0,H1100*(1+IF(PROY_BON="Sí",Trabajadores!$P$97,0))*Trabajadores!$S$97/6*(Trabajadores!$N$97&gt;=12),0))</f>
        <v>0</v>
      </c>
      <c r="U1100" s="19" t="n">
        <f aca="false">IF($F1100="Activo",IF(Trabajadores!$J$97="Sí",L1100*10,L1100),IF($F1100="Cese",L1100,0))</f>
        <v>0</v>
      </c>
      <c r="V1100" s="19" t="n">
        <f aca="false">IF(OR($F1100="Activo",$F1100="Cese"),M1100,0)</f>
        <v>0</v>
      </c>
      <c r="W1100" s="19" t="n">
        <f aca="false">IF(OR($F1100="Activo",$F1100="Cese"),SUM(P1098:P1099),0)</f>
        <v>0</v>
      </c>
      <c r="X1100" s="36" t="n">
        <f aca="false">IF(OR($F1100="Activo",$F1100="Cese"),R1100+S1100+T1100+U1100+V1100+W1100,0)</f>
        <v>0</v>
      </c>
      <c r="Y1100" s="19" t="n">
        <f aca="false">IF(OR($F1100="Activo",$F1100="Cese"),DED_FIJA,0)</f>
        <v>0</v>
      </c>
      <c r="Z1100" s="36" t="n">
        <f aca="false">MAX(0,X1100-Y1100)</f>
        <v>0</v>
      </c>
      <c r="AA1100" s="19" t="n">
        <f aca="false">IF(Z1100=0,0,MAX(0,MIN(Z1100,Parámetros!$G$19)-Parámetros!$F$19)*Parámetros!$E$19)</f>
        <v>0</v>
      </c>
      <c r="AB1100" s="19" t="n">
        <f aca="false">IF(Z1100=0,0,MAX(0,MIN(Z1100,Parámetros!$G$20)-Parámetros!$F$20)*Parámetros!$E$20)</f>
        <v>0</v>
      </c>
      <c r="AC1100" s="19" t="n">
        <f aca="false">IF(Z1100=0,0,MAX(0,MIN(Z1100,Parámetros!$G$21)-Parámetros!$F$21)*Parámetros!$E$21)</f>
        <v>0</v>
      </c>
      <c r="AD1100" s="19" t="n">
        <f aca="false">IF(Z1100=0,0,MAX(0,MIN(Z1100,Parámetros!$G$22)-Parámetros!$F$22)*Parámetros!$E$22)</f>
        <v>0</v>
      </c>
      <c r="AE1100" s="19" t="n">
        <f aca="false">IF(Z1100=0,0,MAX(0,MIN(Z1100,Parámetros!$G$23)-Parámetros!$F$23)*Parámetros!$E$23)</f>
        <v>0</v>
      </c>
      <c r="AF1100" s="36" t="n">
        <f aca="false">SUM(AA1100:AE1100)</f>
        <v>0</v>
      </c>
      <c r="AG1100" s="45" t="str">
        <f aca="false">IF(AM1100&lt;=0,"-",INDEX(TR_TASA,MATCH(AM1100,TR_DESDE,1)))</f>
        <v>-</v>
      </c>
      <c r="AH1100" s="44" t="n">
        <f aca="false">IF($F1100="Cese",1,IF($F1100="Activo",INDEX(DIV_N,3),0))</f>
        <v>0</v>
      </c>
      <c r="AI1100" s="44" t="n">
        <f aca="false">IF($F1100="Cese",2,IF($F1100="Activo",INDEX(DIV_HASTA,3),0))</f>
        <v>0</v>
      </c>
      <c r="AJ1100" s="19" t="n">
        <f aca="false">IF(OR($F1100="Activo",$F1100="Cese"),SUMIFS(AV1098:AV1099,D1098:D1099,"&lt;="&amp;AI1100),0)</f>
        <v>0</v>
      </c>
      <c r="AK1100" s="19" t="n">
        <f aca="false">IF(OR($F1100="Activo",$F1100="Cese"),MAX(0,(AF1100-AJ1100)/AH1100),0)</f>
        <v>0</v>
      </c>
      <c r="AL1100" s="19" t="n">
        <f aca="false">IF(OR($F1100="Activo",$F1100="Cese"),K1100+IF(PROY_BON="Sí",0,J1100),0)</f>
        <v>0</v>
      </c>
      <c r="AM1100" s="19" t="n">
        <f aca="false">IF(AL1100&gt;0,MAX(0,X1100+AL1100-Y1100),Z1100)</f>
        <v>0</v>
      </c>
      <c r="AN1100" s="19" t="n">
        <f aca="false">SUMPRODUCT((AM1100&gt;TR_DESDE)*(AM1100-TR_DESDE)*TR_INC)</f>
        <v>0</v>
      </c>
      <c r="AO1100" s="19" t="n">
        <f aca="false">IF(AL1100&gt;0,MAX(0,AN1100-IF($F1100="Cese",MAX(AF1100,AJ1100),AF1100)),0)</f>
        <v>0</v>
      </c>
      <c r="AP1100" s="46" t="n">
        <f aca="false">IF(OR($F1100="Activo",$F1100="Cese"),ROUND(AK1100+AO1100,2),0)</f>
        <v>0</v>
      </c>
      <c r="AQ1100" s="19" t="n">
        <f aca="false">IF($F1100="Cese",MAX(0,AJ1100-AN1100),0)</f>
        <v>0</v>
      </c>
      <c r="AR1100" s="19" t="str">
        <f aca="false">IF($B1100="","",IF(COUNTIFS(RP_COD,$B1100,'Retenciones Planilla'!$E$6:$E$105,"&lt;&gt;")=0,"",SUMIFS('Retenciones Planilla'!$E$6:$E$105,RP_COD,$B1100)))</f>
        <v/>
      </c>
      <c r="AS1100" s="19" t="str">
        <f aca="false">IF(AR1100="","",AR1100-AP1100)</f>
        <v/>
      </c>
      <c r="AT1100" s="23" t="str">
        <f aca="false">IF($B1100="","",IF(NOT(OR($F1100="Activo",$F1100="Cese")),IF(N(AR1100)=0,"—","Revisar: sin vínculo"),IF(AR1100="",IF(AP1100=0,"No corresponde","Sin dato planilla"),IF(ABS(AS1100)&lt;=TOL,"OK",IF(AS1100&gt;0,"Retuvo de más","Retuvo de menos")))))</f>
        <v/>
      </c>
      <c r="AU1100" s="19" t="n">
        <f aca="false">IF(AND(BASE_RET="Planilla (si existe)",AR1100&lt;&gt;""),AR1100,AP1100)</f>
        <v>0</v>
      </c>
      <c r="AV1100" s="19" t="n">
        <f aca="false">AU1100+N1100</f>
        <v>0</v>
      </c>
    </row>
    <row r="1101" customFormat="false" ht="15" hidden="false" customHeight="false" outlineLevel="0" collapsed="false">
      <c r="A1101" s="43" t="n">
        <v>92</v>
      </c>
      <c r="B1101" s="35" t="str">
        <f aca="false">IF(Trabajadores!$B$97="","",Trabajadores!$B$97)</f>
        <v/>
      </c>
      <c r="C1101" s="35" t="str">
        <f aca="false">IF($B1101="","",Trabajadores!$D$97)</f>
        <v/>
      </c>
      <c r="D1101" s="43" t="n">
        <v>4</v>
      </c>
      <c r="E1101" s="23" t="s">
        <v>301</v>
      </c>
      <c r="F1101" s="23" t="str">
        <f aca="false">IF($B1101="","",IF(OR(4&lt;Trabajadores!$M$97,4&gt;Trabajadores!$N$97),"No vinculado",IF(AND(4=Trabajadores!$N$97,Trabajadores!$O$97="Sí"),"Cese","Activo")))</f>
        <v/>
      </c>
      <c r="G1101" s="19" t="n">
        <f aca="false">IF($B1101="",0,SUMIFS(Ingresos!$R$6:$R$1505,ING_COD,$B1101,ING_CLASE,"ORD"))</f>
        <v>0</v>
      </c>
      <c r="H1101" s="19" t="n">
        <f aca="false">IF($B1101="",0,SUMIFS(Ingresos!$R$6:$R$1505,ING_COD,$B1101,ING_CLASE,"ORD",ING_COMP,"Sí"))</f>
        <v>0</v>
      </c>
      <c r="I1101" s="19" t="n">
        <f aca="false">IF($B1101="",0,SUMIFS(Ingresos!$R$6:$R$1505,ING_COD,$B1101,ING_CLASE,"GRA"))</f>
        <v>0</v>
      </c>
      <c r="J1101" s="19" t="n">
        <f aca="false">IF($B1101="",0,SUMIFS(Ingresos!$R$6:$R$1505,ING_COD,$B1101,ING_CLASE,"BON"))</f>
        <v>0</v>
      </c>
      <c r="K1101" s="19" t="n">
        <f aca="false">IF($B1101="",0,SUMIFS(Ingresos!$R$6:$R$1505,ING_COD,$B1101,ING_CLASE,"EXT"))</f>
        <v>0</v>
      </c>
      <c r="L1101" s="19" t="n">
        <f aca="false">IF($B1101="",0,SUMIFS(Ingresos!$R$6:$R$1505,ING_COD,$B1101,ING_CLASE,"OTO"))</f>
        <v>0</v>
      </c>
      <c r="M1101" s="19" t="n">
        <f aca="false">IF($B1101="",0,SUMIFS(Ingresos!$R$6:$R$1505,ING_COD,$B1101,ING_CLASE,"OTX"))</f>
        <v>0</v>
      </c>
      <c r="N1101" s="19" t="n">
        <f aca="false">IF($B1101="",0,SUMIFS(Ingresos!$R$6:$R$1505,ING_COD,$B1101,ING_CLASE,"RETO"))</f>
        <v>0</v>
      </c>
      <c r="O1101" s="19" t="n">
        <f aca="false">IF($B1101="",0,SUMIFS(Ingresos!$R$6:$R$1505,ING_COD,$B1101,ING_CLASE,"INA"))</f>
        <v>0</v>
      </c>
      <c r="P1101" s="19" t="n">
        <f aca="false">G1101+I1101+J1101+K1101+L1101+M1101</f>
        <v>0</v>
      </c>
      <c r="Q1101" s="44" t="n">
        <f aca="false">IF($F1101="Activo",9,IF($F1101="Cese",1,0))</f>
        <v>0</v>
      </c>
      <c r="R1101" s="19" t="n">
        <f aca="false">G1101*Q1101</f>
        <v>0</v>
      </c>
      <c r="S1101" s="19" t="n">
        <f aca="false">IF($F1101="Activo",SUMIFS(I1101:I1109,$D1101:$D1109,"&lt;="&amp;Trabajadores!$N$97)+IF(PROY_BON="Sí",SUMIFS(J1101:J1109,$D1101:$D1109,"&lt;="&amp;Trabajadores!$N$97),0),IF($F1101="Cese",I1101+IF(PROY_BON="Sí",J1101,0),0))</f>
        <v>0</v>
      </c>
      <c r="T1101" s="19" t="n">
        <f aca="false">IF(OR($F1101&lt;&gt;"Activo",Trabajadores!$I$97="No"),0,IF(I1104=0,H1101*(1+IF(PROY_BON="Sí",Trabajadores!$P$97,0))*Trabajadores!$R$97/6*(Trabajadores!$N$97&gt;=7),0)+IF(I1109=0,H1101*(1+IF(PROY_BON="Sí",Trabajadores!$P$97,0))*Trabajadores!$S$97/6*(Trabajadores!$N$97&gt;=12),0))</f>
        <v>0</v>
      </c>
      <c r="U1101" s="19" t="n">
        <f aca="false">IF($F1101="Activo",IF(Trabajadores!$J$97="Sí",L1101*9,L1101),IF($F1101="Cese",L1101,0))</f>
        <v>0</v>
      </c>
      <c r="V1101" s="19" t="n">
        <f aca="false">IF(OR($F1101="Activo",$F1101="Cese"),M1101,0)</f>
        <v>0</v>
      </c>
      <c r="W1101" s="19" t="n">
        <f aca="false">IF(OR($F1101="Activo",$F1101="Cese"),SUM(P1098:P1100),0)</f>
        <v>0</v>
      </c>
      <c r="X1101" s="36" t="n">
        <f aca="false">IF(OR($F1101="Activo",$F1101="Cese"),R1101+S1101+T1101+U1101+V1101+W1101,0)</f>
        <v>0</v>
      </c>
      <c r="Y1101" s="19" t="n">
        <f aca="false">IF(OR($F1101="Activo",$F1101="Cese"),DED_FIJA,0)</f>
        <v>0</v>
      </c>
      <c r="Z1101" s="36" t="n">
        <f aca="false">MAX(0,X1101-Y1101)</f>
        <v>0</v>
      </c>
      <c r="AA1101" s="19" t="n">
        <f aca="false">IF(Z1101=0,0,MAX(0,MIN(Z1101,Parámetros!$G$19)-Parámetros!$F$19)*Parámetros!$E$19)</f>
        <v>0</v>
      </c>
      <c r="AB1101" s="19" t="n">
        <f aca="false">IF(Z1101=0,0,MAX(0,MIN(Z1101,Parámetros!$G$20)-Parámetros!$F$20)*Parámetros!$E$20)</f>
        <v>0</v>
      </c>
      <c r="AC1101" s="19" t="n">
        <f aca="false">IF(Z1101=0,0,MAX(0,MIN(Z1101,Parámetros!$G$21)-Parámetros!$F$21)*Parámetros!$E$21)</f>
        <v>0</v>
      </c>
      <c r="AD1101" s="19" t="n">
        <f aca="false">IF(Z1101=0,0,MAX(0,MIN(Z1101,Parámetros!$G$22)-Parámetros!$F$22)*Parámetros!$E$22)</f>
        <v>0</v>
      </c>
      <c r="AE1101" s="19" t="n">
        <f aca="false">IF(Z1101=0,0,MAX(0,MIN(Z1101,Parámetros!$G$23)-Parámetros!$F$23)*Parámetros!$E$23)</f>
        <v>0</v>
      </c>
      <c r="AF1101" s="36" t="n">
        <f aca="false">SUM(AA1101:AE1101)</f>
        <v>0</v>
      </c>
      <c r="AG1101" s="45" t="str">
        <f aca="false">IF(AM1101&lt;=0,"-",INDEX(TR_TASA,MATCH(AM1101,TR_DESDE,1)))</f>
        <v>-</v>
      </c>
      <c r="AH1101" s="44" t="n">
        <f aca="false">IF($F1101="Cese",1,IF($F1101="Activo",INDEX(DIV_N,4),0))</f>
        <v>0</v>
      </c>
      <c r="AI1101" s="44" t="n">
        <f aca="false">IF($F1101="Cese",3,IF($F1101="Activo",INDEX(DIV_HASTA,4),0))</f>
        <v>0</v>
      </c>
      <c r="AJ1101" s="19" t="n">
        <f aca="false">IF(OR($F1101="Activo",$F1101="Cese"),SUMIFS(AV1098:AV1100,D1098:D1100,"&lt;="&amp;AI1101),0)</f>
        <v>0</v>
      </c>
      <c r="AK1101" s="19" t="n">
        <f aca="false">IF(OR($F1101="Activo",$F1101="Cese"),MAX(0,(AF1101-AJ1101)/AH1101),0)</f>
        <v>0</v>
      </c>
      <c r="AL1101" s="19" t="n">
        <f aca="false">IF(OR($F1101="Activo",$F1101="Cese"),K1101+IF(PROY_BON="Sí",0,J1101),0)</f>
        <v>0</v>
      </c>
      <c r="AM1101" s="19" t="n">
        <f aca="false">IF(AL1101&gt;0,MAX(0,X1101+AL1101-Y1101),Z1101)</f>
        <v>0</v>
      </c>
      <c r="AN1101" s="19" t="n">
        <f aca="false">SUMPRODUCT((AM1101&gt;TR_DESDE)*(AM1101-TR_DESDE)*TR_INC)</f>
        <v>0</v>
      </c>
      <c r="AO1101" s="19" t="n">
        <f aca="false">IF(AL1101&gt;0,MAX(0,AN1101-IF($F1101="Cese",MAX(AF1101,AJ1101),AF1101)),0)</f>
        <v>0</v>
      </c>
      <c r="AP1101" s="46" t="n">
        <f aca="false">IF(OR($F1101="Activo",$F1101="Cese"),ROUND(AK1101+AO1101,2),0)</f>
        <v>0</v>
      </c>
      <c r="AQ1101" s="19" t="n">
        <f aca="false">IF($F1101="Cese",MAX(0,AJ1101-AN1101),0)</f>
        <v>0</v>
      </c>
      <c r="AR1101" s="19" t="str">
        <f aca="false">IF($B1101="","",IF(COUNTIFS(RP_COD,$B1101,'Retenciones Planilla'!$F$6:$F$105,"&lt;&gt;")=0,"",SUMIFS('Retenciones Planilla'!$F$6:$F$105,RP_COD,$B1101)))</f>
        <v/>
      </c>
      <c r="AS1101" s="19" t="str">
        <f aca="false">IF(AR1101="","",AR1101-AP1101)</f>
        <v/>
      </c>
      <c r="AT1101" s="23" t="str">
        <f aca="false">IF($B1101="","",IF(NOT(OR($F1101="Activo",$F1101="Cese")),IF(N(AR1101)=0,"—","Revisar: sin vínculo"),IF(AR1101="",IF(AP1101=0,"No corresponde","Sin dato planilla"),IF(ABS(AS1101)&lt;=TOL,"OK",IF(AS1101&gt;0,"Retuvo de más","Retuvo de menos")))))</f>
        <v/>
      </c>
      <c r="AU1101" s="19" t="n">
        <f aca="false">IF(AND(BASE_RET="Planilla (si existe)",AR1101&lt;&gt;""),AR1101,AP1101)</f>
        <v>0</v>
      </c>
      <c r="AV1101" s="19" t="n">
        <f aca="false">AU1101+N1101</f>
        <v>0</v>
      </c>
    </row>
    <row r="1102" customFormat="false" ht="15" hidden="false" customHeight="false" outlineLevel="0" collapsed="false">
      <c r="A1102" s="43" t="n">
        <v>92</v>
      </c>
      <c r="B1102" s="35" t="str">
        <f aca="false">IF(Trabajadores!$B$97="","",Trabajadores!$B$97)</f>
        <v/>
      </c>
      <c r="C1102" s="35" t="str">
        <f aca="false">IF($B1102="","",Trabajadores!$D$97)</f>
        <v/>
      </c>
      <c r="D1102" s="43" t="n">
        <v>5</v>
      </c>
      <c r="E1102" s="23" t="s">
        <v>302</v>
      </c>
      <c r="F1102" s="23" t="str">
        <f aca="false">IF($B1102="","",IF(OR(5&lt;Trabajadores!$M$97,5&gt;Trabajadores!$N$97),"No vinculado",IF(AND(5=Trabajadores!$N$97,Trabajadores!$O$97="Sí"),"Cese","Activo")))</f>
        <v/>
      </c>
      <c r="G1102" s="19" t="n">
        <f aca="false">IF($B1102="",0,SUMIFS(Ingresos!$S$6:$S$1505,ING_COD,$B1102,ING_CLASE,"ORD"))</f>
        <v>0</v>
      </c>
      <c r="H1102" s="19" t="n">
        <f aca="false">IF($B1102="",0,SUMIFS(Ingresos!$S$6:$S$1505,ING_COD,$B1102,ING_CLASE,"ORD",ING_COMP,"Sí"))</f>
        <v>0</v>
      </c>
      <c r="I1102" s="19" t="n">
        <f aca="false">IF($B1102="",0,SUMIFS(Ingresos!$S$6:$S$1505,ING_COD,$B1102,ING_CLASE,"GRA"))</f>
        <v>0</v>
      </c>
      <c r="J1102" s="19" t="n">
        <f aca="false">IF($B1102="",0,SUMIFS(Ingresos!$S$6:$S$1505,ING_COD,$B1102,ING_CLASE,"BON"))</f>
        <v>0</v>
      </c>
      <c r="K1102" s="19" t="n">
        <f aca="false">IF($B1102="",0,SUMIFS(Ingresos!$S$6:$S$1505,ING_COD,$B1102,ING_CLASE,"EXT"))</f>
        <v>0</v>
      </c>
      <c r="L1102" s="19" t="n">
        <f aca="false">IF($B1102="",0,SUMIFS(Ingresos!$S$6:$S$1505,ING_COD,$B1102,ING_CLASE,"OTO"))</f>
        <v>0</v>
      </c>
      <c r="M1102" s="19" t="n">
        <f aca="false">IF($B1102="",0,SUMIFS(Ingresos!$S$6:$S$1505,ING_COD,$B1102,ING_CLASE,"OTX"))</f>
        <v>0</v>
      </c>
      <c r="N1102" s="19" t="n">
        <f aca="false">IF($B1102="",0,SUMIFS(Ingresos!$S$6:$S$1505,ING_COD,$B1102,ING_CLASE,"RETO"))</f>
        <v>0</v>
      </c>
      <c r="O1102" s="19" t="n">
        <f aca="false">IF($B1102="",0,SUMIFS(Ingresos!$S$6:$S$1505,ING_COD,$B1102,ING_CLASE,"INA"))</f>
        <v>0</v>
      </c>
      <c r="P1102" s="19" t="n">
        <f aca="false">G1102+I1102+J1102+K1102+L1102+M1102</f>
        <v>0</v>
      </c>
      <c r="Q1102" s="44" t="n">
        <f aca="false">IF($F1102="Activo",8,IF($F1102="Cese",1,0))</f>
        <v>0</v>
      </c>
      <c r="R1102" s="19" t="n">
        <f aca="false">G1102*Q1102</f>
        <v>0</v>
      </c>
      <c r="S1102" s="19" t="n">
        <f aca="false">IF($F1102="Activo",SUMIFS(I1102:I1109,$D1102:$D1109,"&lt;="&amp;Trabajadores!$N$97)+IF(PROY_BON="Sí",SUMIFS(J1102:J1109,$D1102:$D1109,"&lt;="&amp;Trabajadores!$N$97),0),IF($F1102="Cese",I1102+IF(PROY_BON="Sí",J1102,0),0))</f>
        <v>0</v>
      </c>
      <c r="T1102" s="19" t="n">
        <f aca="false">IF(OR($F1102&lt;&gt;"Activo",Trabajadores!$I$97="No"),0,IF(I1104=0,H1102*(1+IF(PROY_BON="Sí",Trabajadores!$P$97,0))*Trabajadores!$R$97/6*(Trabajadores!$N$97&gt;=7),0)+IF(I1109=0,H1102*(1+IF(PROY_BON="Sí",Trabajadores!$P$97,0))*Trabajadores!$S$97/6*(Trabajadores!$N$97&gt;=12),0))</f>
        <v>0</v>
      </c>
      <c r="U1102" s="19" t="n">
        <f aca="false">IF($F1102="Activo",IF(Trabajadores!$J$97="Sí",L1102*8,L1102),IF($F1102="Cese",L1102,0))</f>
        <v>0</v>
      </c>
      <c r="V1102" s="19" t="n">
        <f aca="false">IF(OR($F1102="Activo",$F1102="Cese"),M1102,0)</f>
        <v>0</v>
      </c>
      <c r="W1102" s="19" t="n">
        <f aca="false">IF(OR($F1102="Activo",$F1102="Cese"),SUM(P1098:P1101),0)</f>
        <v>0</v>
      </c>
      <c r="X1102" s="36" t="n">
        <f aca="false">IF(OR($F1102="Activo",$F1102="Cese"),R1102+S1102+T1102+U1102+V1102+W1102,0)</f>
        <v>0</v>
      </c>
      <c r="Y1102" s="19" t="n">
        <f aca="false">IF(OR($F1102="Activo",$F1102="Cese"),DED_FIJA,0)</f>
        <v>0</v>
      </c>
      <c r="Z1102" s="36" t="n">
        <f aca="false">MAX(0,X1102-Y1102)</f>
        <v>0</v>
      </c>
      <c r="AA1102" s="19" t="n">
        <f aca="false">IF(Z1102=0,0,MAX(0,MIN(Z1102,Parámetros!$G$19)-Parámetros!$F$19)*Parámetros!$E$19)</f>
        <v>0</v>
      </c>
      <c r="AB1102" s="19" t="n">
        <f aca="false">IF(Z1102=0,0,MAX(0,MIN(Z1102,Parámetros!$G$20)-Parámetros!$F$20)*Parámetros!$E$20)</f>
        <v>0</v>
      </c>
      <c r="AC1102" s="19" t="n">
        <f aca="false">IF(Z1102=0,0,MAX(0,MIN(Z1102,Parámetros!$G$21)-Parámetros!$F$21)*Parámetros!$E$21)</f>
        <v>0</v>
      </c>
      <c r="AD1102" s="19" t="n">
        <f aca="false">IF(Z1102=0,0,MAX(0,MIN(Z1102,Parámetros!$G$22)-Parámetros!$F$22)*Parámetros!$E$22)</f>
        <v>0</v>
      </c>
      <c r="AE1102" s="19" t="n">
        <f aca="false">IF(Z1102=0,0,MAX(0,MIN(Z1102,Parámetros!$G$23)-Parámetros!$F$23)*Parámetros!$E$23)</f>
        <v>0</v>
      </c>
      <c r="AF1102" s="36" t="n">
        <f aca="false">SUM(AA1102:AE1102)</f>
        <v>0</v>
      </c>
      <c r="AG1102" s="45" t="str">
        <f aca="false">IF(AM1102&lt;=0,"-",INDEX(TR_TASA,MATCH(AM1102,TR_DESDE,1)))</f>
        <v>-</v>
      </c>
      <c r="AH1102" s="44" t="n">
        <f aca="false">IF($F1102="Cese",1,IF($F1102="Activo",INDEX(DIV_N,5),0))</f>
        <v>0</v>
      </c>
      <c r="AI1102" s="44" t="n">
        <f aca="false">IF($F1102="Cese",4,IF($F1102="Activo",INDEX(DIV_HASTA,5),0))</f>
        <v>0</v>
      </c>
      <c r="AJ1102" s="19" t="n">
        <f aca="false">IF(OR($F1102="Activo",$F1102="Cese"),SUMIFS(AV1098:AV1101,D1098:D1101,"&lt;="&amp;AI1102),0)</f>
        <v>0</v>
      </c>
      <c r="AK1102" s="19" t="n">
        <f aca="false">IF(OR($F1102="Activo",$F1102="Cese"),MAX(0,(AF1102-AJ1102)/AH1102),0)</f>
        <v>0</v>
      </c>
      <c r="AL1102" s="19" t="n">
        <f aca="false">IF(OR($F1102="Activo",$F1102="Cese"),K1102+IF(PROY_BON="Sí",0,J1102),0)</f>
        <v>0</v>
      </c>
      <c r="AM1102" s="19" t="n">
        <f aca="false">IF(AL1102&gt;0,MAX(0,X1102+AL1102-Y1102),Z1102)</f>
        <v>0</v>
      </c>
      <c r="AN1102" s="19" t="n">
        <f aca="false">SUMPRODUCT((AM1102&gt;TR_DESDE)*(AM1102-TR_DESDE)*TR_INC)</f>
        <v>0</v>
      </c>
      <c r="AO1102" s="19" t="n">
        <f aca="false">IF(AL1102&gt;0,MAX(0,AN1102-IF($F1102="Cese",MAX(AF1102,AJ1102),AF1102)),0)</f>
        <v>0</v>
      </c>
      <c r="AP1102" s="46" t="n">
        <f aca="false">IF(OR($F1102="Activo",$F1102="Cese"),ROUND(AK1102+AO1102,2),0)</f>
        <v>0</v>
      </c>
      <c r="AQ1102" s="19" t="n">
        <f aca="false">IF($F1102="Cese",MAX(0,AJ1102-AN1102),0)</f>
        <v>0</v>
      </c>
      <c r="AR1102" s="19" t="str">
        <f aca="false">IF($B1102="","",IF(COUNTIFS(RP_COD,$B1102,'Retenciones Planilla'!$G$6:$G$105,"&lt;&gt;")=0,"",SUMIFS('Retenciones Planilla'!$G$6:$G$105,RP_COD,$B1102)))</f>
        <v/>
      </c>
      <c r="AS1102" s="19" t="str">
        <f aca="false">IF(AR1102="","",AR1102-AP1102)</f>
        <v/>
      </c>
      <c r="AT1102" s="23" t="str">
        <f aca="false">IF($B1102="","",IF(NOT(OR($F1102="Activo",$F1102="Cese")),IF(N(AR1102)=0,"—","Revisar: sin vínculo"),IF(AR1102="",IF(AP1102=0,"No corresponde","Sin dato planilla"),IF(ABS(AS1102)&lt;=TOL,"OK",IF(AS1102&gt;0,"Retuvo de más","Retuvo de menos")))))</f>
        <v/>
      </c>
      <c r="AU1102" s="19" t="n">
        <f aca="false">IF(AND(BASE_RET="Planilla (si existe)",AR1102&lt;&gt;""),AR1102,AP1102)</f>
        <v>0</v>
      </c>
      <c r="AV1102" s="19" t="n">
        <f aca="false">AU1102+N1102</f>
        <v>0</v>
      </c>
    </row>
    <row r="1103" customFormat="false" ht="15" hidden="false" customHeight="false" outlineLevel="0" collapsed="false">
      <c r="A1103" s="43" t="n">
        <v>92</v>
      </c>
      <c r="B1103" s="35" t="str">
        <f aca="false">IF(Trabajadores!$B$97="","",Trabajadores!$B$97)</f>
        <v/>
      </c>
      <c r="C1103" s="35" t="str">
        <f aca="false">IF($B1103="","",Trabajadores!$D$97)</f>
        <v/>
      </c>
      <c r="D1103" s="43" t="n">
        <v>6</v>
      </c>
      <c r="E1103" s="23" t="s">
        <v>303</v>
      </c>
      <c r="F1103" s="23" t="str">
        <f aca="false">IF($B1103="","",IF(OR(6&lt;Trabajadores!$M$97,6&gt;Trabajadores!$N$97),"No vinculado",IF(AND(6=Trabajadores!$N$97,Trabajadores!$O$97="Sí"),"Cese","Activo")))</f>
        <v/>
      </c>
      <c r="G1103" s="19" t="n">
        <f aca="false">IF($B1103="",0,SUMIFS(Ingresos!$T$6:$T$1505,ING_COD,$B1103,ING_CLASE,"ORD"))</f>
        <v>0</v>
      </c>
      <c r="H1103" s="19" t="n">
        <f aca="false">IF($B1103="",0,SUMIFS(Ingresos!$T$6:$T$1505,ING_COD,$B1103,ING_CLASE,"ORD",ING_COMP,"Sí"))</f>
        <v>0</v>
      </c>
      <c r="I1103" s="19" t="n">
        <f aca="false">IF($B1103="",0,SUMIFS(Ingresos!$T$6:$T$1505,ING_COD,$B1103,ING_CLASE,"GRA"))</f>
        <v>0</v>
      </c>
      <c r="J1103" s="19" t="n">
        <f aca="false">IF($B1103="",0,SUMIFS(Ingresos!$T$6:$T$1505,ING_COD,$B1103,ING_CLASE,"BON"))</f>
        <v>0</v>
      </c>
      <c r="K1103" s="19" t="n">
        <f aca="false">IF($B1103="",0,SUMIFS(Ingresos!$T$6:$T$1505,ING_COD,$B1103,ING_CLASE,"EXT"))</f>
        <v>0</v>
      </c>
      <c r="L1103" s="19" t="n">
        <f aca="false">IF($B1103="",0,SUMIFS(Ingresos!$T$6:$T$1505,ING_COD,$B1103,ING_CLASE,"OTO"))</f>
        <v>0</v>
      </c>
      <c r="M1103" s="19" t="n">
        <f aca="false">IF($B1103="",0,SUMIFS(Ingresos!$T$6:$T$1505,ING_COD,$B1103,ING_CLASE,"OTX"))</f>
        <v>0</v>
      </c>
      <c r="N1103" s="19" t="n">
        <f aca="false">IF($B1103="",0,SUMIFS(Ingresos!$T$6:$T$1505,ING_COD,$B1103,ING_CLASE,"RETO"))</f>
        <v>0</v>
      </c>
      <c r="O1103" s="19" t="n">
        <f aca="false">IF($B1103="",0,SUMIFS(Ingresos!$T$6:$T$1505,ING_COD,$B1103,ING_CLASE,"INA"))</f>
        <v>0</v>
      </c>
      <c r="P1103" s="19" t="n">
        <f aca="false">G1103+I1103+J1103+K1103+L1103+M1103</f>
        <v>0</v>
      </c>
      <c r="Q1103" s="44" t="n">
        <f aca="false">IF($F1103="Activo",7,IF($F1103="Cese",1,0))</f>
        <v>0</v>
      </c>
      <c r="R1103" s="19" t="n">
        <f aca="false">G1103*Q1103</f>
        <v>0</v>
      </c>
      <c r="S1103" s="19" t="n">
        <f aca="false">IF($F1103="Activo",SUMIFS(I1103:I1109,$D1103:$D1109,"&lt;="&amp;Trabajadores!$N$97)+IF(PROY_BON="Sí",SUMIFS(J1103:J1109,$D1103:$D1109,"&lt;="&amp;Trabajadores!$N$97),0),IF($F1103="Cese",I1103+IF(PROY_BON="Sí",J1103,0),0))</f>
        <v>0</v>
      </c>
      <c r="T1103" s="19" t="n">
        <f aca="false">IF(OR($F1103&lt;&gt;"Activo",Trabajadores!$I$97="No"),0,IF(I1104=0,H1103*(1+IF(PROY_BON="Sí",Trabajadores!$P$97,0))*Trabajadores!$R$97/6*(Trabajadores!$N$97&gt;=7),0)+IF(I1109=0,H1103*(1+IF(PROY_BON="Sí",Trabajadores!$P$97,0))*Trabajadores!$S$97/6*(Trabajadores!$N$97&gt;=12),0))</f>
        <v>0</v>
      </c>
      <c r="U1103" s="19" t="n">
        <f aca="false">IF($F1103="Activo",IF(Trabajadores!$J$97="Sí",L1103*7,L1103),IF($F1103="Cese",L1103,0))</f>
        <v>0</v>
      </c>
      <c r="V1103" s="19" t="n">
        <f aca="false">IF(OR($F1103="Activo",$F1103="Cese"),M1103,0)</f>
        <v>0</v>
      </c>
      <c r="W1103" s="19" t="n">
        <f aca="false">IF(OR($F1103="Activo",$F1103="Cese"),SUM(P1098:P1102),0)</f>
        <v>0</v>
      </c>
      <c r="X1103" s="36" t="n">
        <f aca="false">IF(OR($F1103="Activo",$F1103="Cese"),R1103+S1103+T1103+U1103+V1103+W1103,0)</f>
        <v>0</v>
      </c>
      <c r="Y1103" s="19" t="n">
        <f aca="false">IF(OR($F1103="Activo",$F1103="Cese"),DED_FIJA,0)</f>
        <v>0</v>
      </c>
      <c r="Z1103" s="36" t="n">
        <f aca="false">MAX(0,X1103-Y1103)</f>
        <v>0</v>
      </c>
      <c r="AA1103" s="19" t="n">
        <f aca="false">IF(Z1103=0,0,MAX(0,MIN(Z1103,Parámetros!$G$19)-Parámetros!$F$19)*Parámetros!$E$19)</f>
        <v>0</v>
      </c>
      <c r="AB1103" s="19" t="n">
        <f aca="false">IF(Z1103=0,0,MAX(0,MIN(Z1103,Parámetros!$G$20)-Parámetros!$F$20)*Parámetros!$E$20)</f>
        <v>0</v>
      </c>
      <c r="AC1103" s="19" t="n">
        <f aca="false">IF(Z1103=0,0,MAX(0,MIN(Z1103,Parámetros!$G$21)-Parámetros!$F$21)*Parámetros!$E$21)</f>
        <v>0</v>
      </c>
      <c r="AD1103" s="19" t="n">
        <f aca="false">IF(Z1103=0,0,MAX(0,MIN(Z1103,Parámetros!$G$22)-Parámetros!$F$22)*Parámetros!$E$22)</f>
        <v>0</v>
      </c>
      <c r="AE1103" s="19" t="n">
        <f aca="false">IF(Z1103=0,0,MAX(0,MIN(Z1103,Parámetros!$G$23)-Parámetros!$F$23)*Parámetros!$E$23)</f>
        <v>0</v>
      </c>
      <c r="AF1103" s="36" t="n">
        <f aca="false">SUM(AA1103:AE1103)</f>
        <v>0</v>
      </c>
      <c r="AG1103" s="45" t="str">
        <f aca="false">IF(AM1103&lt;=0,"-",INDEX(TR_TASA,MATCH(AM1103,TR_DESDE,1)))</f>
        <v>-</v>
      </c>
      <c r="AH1103" s="44" t="n">
        <f aca="false">IF($F1103="Cese",1,IF($F1103="Activo",INDEX(DIV_N,6),0))</f>
        <v>0</v>
      </c>
      <c r="AI1103" s="44" t="n">
        <f aca="false">IF($F1103="Cese",5,IF($F1103="Activo",INDEX(DIV_HASTA,6),0))</f>
        <v>0</v>
      </c>
      <c r="AJ1103" s="19" t="n">
        <f aca="false">IF(OR($F1103="Activo",$F1103="Cese"),SUMIFS(AV1098:AV1102,D1098:D1102,"&lt;="&amp;AI1103),0)</f>
        <v>0</v>
      </c>
      <c r="AK1103" s="19" t="n">
        <f aca="false">IF(OR($F1103="Activo",$F1103="Cese"),MAX(0,(AF1103-AJ1103)/AH1103),0)</f>
        <v>0</v>
      </c>
      <c r="AL1103" s="19" t="n">
        <f aca="false">IF(OR($F1103="Activo",$F1103="Cese"),K1103+IF(PROY_BON="Sí",0,J1103),0)</f>
        <v>0</v>
      </c>
      <c r="AM1103" s="19" t="n">
        <f aca="false">IF(AL1103&gt;0,MAX(0,X1103+AL1103-Y1103),Z1103)</f>
        <v>0</v>
      </c>
      <c r="AN1103" s="19" t="n">
        <f aca="false">SUMPRODUCT((AM1103&gt;TR_DESDE)*(AM1103-TR_DESDE)*TR_INC)</f>
        <v>0</v>
      </c>
      <c r="AO1103" s="19" t="n">
        <f aca="false">IF(AL1103&gt;0,MAX(0,AN1103-IF($F1103="Cese",MAX(AF1103,AJ1103),AF1103)),0)</f>
        <v>0</v>
      </c>
      <c r="AP1103" s="46" t="n">
        <f aca="false">IF(OR($F1103="Activo",$F1103="Cese"),ROUND(AK1103+AO1103,2),0)</f>
        <v>0</v>
      </c>
      <c r="AQ1103" s="19" t="n">
        <f aca="false">IF($F1103="Cese",MAX(0,AJ1103-AN1103),0)</f>
        <v>0</v>
      </c>
      <c r="AR1103" s="19" t="str">
        <f aca="false">IF($B1103="","",IF(COUNTIFS(RP_COD,$B1103,'Retenciones Planilla'!$H$6:$H$105,"&lt;&gt;")=0,"",SUMIFS('Retenciones Planilla'!$H$6:$H$105,RP_COD,$B1103)))</f>
        <v/>
      </c>
      <c r="AS1103" s="19" t="str">
        <f aca="false">IF(AR1103="","",AR1103-AP1103)</f>
        <v/>
      </c>
      <c r="AT1103" s="23" t="str">
        <f aca="false">IF($B1103="","",IF(NOT(OR($F1103="Activo",$F1103="Cese")),IF(N(AR1103)=0,"—","Revisar: sin vínculo"),IF(AR1103="",IF(AP1103=0,"No corresponde","Sin dato planilla"),IF(ABS(AS1103)&lt;=TOL,"OK",IF(AS1103&gt;0,"Retuvo de más","Retuvo de menos")))))</f>
        <v/>
      </c>
      <c r="AU1103" s="19" t="n">
        <f aca="false">IF(AND(BASE_RET="Planilla (si existe)",AR1103&lt;&gt;""),AR1103,AP1103)</f>
        <v>0</v>
      </c>
      <c r="AV1103" s="19" t="n">
        <f aca="false">AU1103+N1103</f>
        <v>0</v>
      </c>
    </row>
    <row r="1104" customFormat="false" ht="15" hidden="false" customHeight="false" outlineLevel="0" collapsed="false">
      <c r="A1104" s="43" t="n">
        <v>92</v>
      </c>
      <c r="B1104" s="35" t="str">
        <f aca="false">IF(Trabajadores!$B$97="","",Trabajadores!$B$97)</f>
        <v/>
      </c>
      <c r="C1104" s="35" t="str">
        <f aca="false">IF($B1104="","",Trabajadores!$D$97)</f>
        <v/>
      </c>
      <c r="D1104" s="43" t="n">
        <v>7</v>
      </c>
      <c r="E1104" s="23" t="s">
        <v>304</v>
      </c>
      <c r="F1104" s="23" t="str">
        <f aca="false">IF($B1104="","",IF(OR(7&lt;Trabajadores!$M$97,7&gt;Trabajadores!$N$97),"No vinculado",IF(AND(7=Trabajadores!$N$97,Trabajadores!$O$97="Sí"),"Cese","Activo")))</f>
        <v/>
      </c>
      <c r="G1104" s="19" t="n">
        <f aca="false">IF($B1104="",0,SUMIFS(Ingresos!$U$6:$U$1505,ING_COD,$B1104,ING_CLASE,"ORD"))</f>
        <v>0</v>
      </c>
      <c r="H1104" s="19" t="n">
        <f aca="false">IF($B1104="",0,SUMIFS(Ingresos!$U$6:$U$1505,ING_COD,$B1104,ING_CLASE,"ORD",ING_COMP,"Sí"))</f>
        <v>0</v>
      </c>
      <c r="I1104" s="19" t="n">
        <f aca="false">IF($B1104="",0,SUMIFS(Ingresos!$U$6:$U$1505,ING_COD,$B1104,ING_CLASE,"GRA"))</f>
        <v>0</v>
      </c>
      <c r="J1104" s="19" t="n">
        <f aca="false">IF($B1104="",0,SUMIFS(Ingresos!$U$6:$U$1505,ING_COD,$B1104,ING_CLASE,"BON"))</f>
        <v>0</v>
      </c>
      <c r="K1104" s="19" t="n">
        <f aca="false">IF($B1104="",0,SUMIFS(Ingresos!$U$6:$U$1505,ING_COD,$B1104,ING_CLASE,"EXT"))</f>
        <v>0</v>
      </c>
      <c r="L1104" s="19" t="n">
        <f aca="false">IF($B1104="",0,SUMIFS(Ingresos!$U$6:$U$1505,ING_COD,$B1104,ING_CLASE,"OTO"))</f>
        <v>0</v>
      </c>
      <c r="M1104" s="19" t="n">
        <f aca="false">IF($B1104="",0,SUMIFS(Ingresos!$U$6:$U$1505,ING_COD,$B1104,ING_CLASE,"OTX"))</f>
        <v>0</v>
      </c>
      <c r="N1104" s="19" t="n">
        <f aca="false">IF($B1104="",0,SUMIFS(Ingresos!$U$6:$U$1505,ING_COD,$B1104,ING_CLASE,"RETO"))</f>
        <v>0</v>
      </c>
      <c r="O1104" s="19" t="n">
        <f aca="false">IF($B1104="",0,SUMIFS(Ingresos!$U$6:$U$1505,ING_COD,$B1104,ING_CLASE,"INA"))</f>
        <v>0</v>
      </c>
      <c r="P1104" s="19" t="n">
        <f aca="false">G1104+I1104+J1104+K1104+L1104+M1104</f>
        <v>0</v>
      </c>
      <c r="Q1104" s="44" t="n">
        <f aca="false">IF($F1104="Activo",6,IF($F1104="Cese",1,0))</f>
        <v>0</v>
      </c>
      <c r="R1104" s="19" t="n">
        <f aca="false">G1104*Q1104</f>
        <v>0</v>
      </c>
      <c r="S1104" s="19" t="n">
        <f aca="false">IF($F1104="Activo",SUMIFS(I1104:I1109,$D1104:$D1109,"&lt;="&amp;Trabajadores!$N$97)+IF(PROY_BON="Sí",SUMIFS(J1104:J1109,$D1104:$D1109,"&lt;="&amp;Trabajadores!$N$97),0),IF($F1104="Cese",I1104+IF(PROY_BON="Sí",J1104,0),0))</f>
        <v>0</v>
      </c>
      <c r="T1104" s="19" t="n">
        <f aca="false">IF(OR($F1104&lt;&gt;"Activo",Trabajadores!$I$97="No"),0,IF(I1109=0,H1104*(1+IF(PROY_BON="Sí",Trabajadores!$P$97,0))*Trabajadores!$S$97/6*(Trabajadores!$N$97&gt;=12),0))</f>
        <v>0</v>
      </c>
      <c r="U1104" s="19" t="n">
        <f aca="false">IF($F1104="Activo",IF(Trabajadores!$J$97="Sí",L1104*6,L1104),IF($F1104="Cese",L1104,0))</f>
        <v>0</v>
      </c>
      <c r="V1104" s="19" t="n">
        <f aca="false">IF(OR($F1104="Activo",$F1104="Cese"),M1104,0)</f>
        <v>0</v>
      </c>
      <c r="W1104" s="19" t="n">
        <f aca="false">IF(OR($F1104="Activo",$F1104="Cese"),SUM(P1098:P1103),0)</f>
        <v>0</v>
      </c>
      <c r="X1104" s="36" t="n">
        <f aca="false">IF(OR($F1104="Activo",$F1104="Cese"),R1104+S1104+T1104+U1104+V1104+W1104,0)</f>
        <v>0</v>
      </c>
      <c r="Y1104" s="19" t="n">
        <f aca="false">IF(OR($F1104="Activo",$F1104="Cese"),DED_FIJA,0)</f>
        <v>0</v>
      </c>
      <c r="Z1104" s="36" t="n">
        <f aca="false">MAX(0,X1104-Y1104)</f>
        <v>0</v>
      </c>
      <c r="AA1104" s="19" t="n">
        <f aca="false">IF(Z1104=0,0,MAX(0,MIN(Z1104,Parámetros!$G$19)-Parámetros!$F$19)*Parámetros!$E$19)</f>
        <v>0</v>
      </c>
      <c r="AB1104" s="19" t="n">
        <f aca="false">IF(Z1104=0,0,MAX(0,MIN(Z1104,Parámetros!$G$20)-Parámetros!$F$20)*Parámetros!$E$20)</f>
        <v>0</v>
      </c>
      <c r="AC1104" s="19" t="n">
        <f aca="false">IF(Z1104=0,0,MAX(0,MIN(Z1104,Parámetros!$G$21)-Parámetros!$F$21)*Parámetros!$E$21)</f>
        <v>0</v>
      </c>
      <c r="AD1104" s="19" t="n">
        <f aca="false">IF(Z1104=0,0,MAX(0,MIN(Z1104,Parámetros!$G$22)-Parámetros!$F$22)*Parámetros!$E$22)</f>
        <v>0</v>
      </c>
      <c r="AE1104" s="19" t="n">
        <f aca="false">IF(Z1104=0,0,MAX(0,MIN(Z1104,Parámetros!$G$23)-Parámetros!$F$23)*Parámetros!$E$23)</f>
        <v>0</v>
      </c>
      <c r="AF1104" s="36" t="n">
        <f aca="false">SUM(AA1104:AE1104)</f>
        <v>0</v>
      </c>
      <c r="AG1104" s="45" t="str">
        <f aca="false">IF(AM1104&lt;=0,"-",INDEX(TR_TASA,MATCH(AM1104,TR_DESDE,1)))</f>
        <v>-</v>
      </c>
      <c r="AH1104" s="44" t="n">
        <f aca="false">IF($F1104="Cese",1,IF($F1104="Activo",INDEX(DIV_N,7),0))</f>
        <v>0</v>
      </c>
      <c r="AI1104" s="44" t="n">
        <f aca="false">IF($F1104="Cese",6,IF($F1104="Activo",INDEX(DIV_HASTA,7),0))</f>
        <v>0</v>
      </c>
      <c r="AJ1104" s="19" t="n">
        <f aca="false">IF(OR($F1104="Activo",$F1104="Cese"),SUMIFS(AV1098:AV1103,D1098:D1103,"&lt;="&amp;AI1104),0)</f>
        <v>0</v>
      </c>
      <c r="AK1104" s="19" t="n">
        <f aca="false">IF(OR($F1104="Activo",$F1104="Cese"),MAX(0,(AF1104-AJ1104)/AH1104),0)</f>
        <v>0</v>
      </c>
      <c r="AL1104" s="19" t="n">
        <f aca="false">IF(OR($F1104="Activo",$F1104="Cese"),K1104+IF(PROY_BON="Sí",0,J1104),0)</f>
        <v>0</v>
      </c>
      <c r="AM1104" s="19" t="n">
        <f aca="false">IF(AL1104&gt;0,MAX(0,X1104+AL1104-Y1104),Z1104)</f>
        <v>0</v>
      </c>
      <c r="AN1104" s="19" t="n">
        <f aca="false">SUMPRODUCT((AM1104&gt;TR_DESDE)*(AM1104-TR_DESDE)*TR_INC)</f>
        <v>0</v>
      </c>
      <c r="AO1104" s="19" t="n">
        <f aca="false">IF(AL1104&gt;0,MAX(0,AN1104-IF($F1104="Cese",MAX(AF1104,AJ1104),AF1104)),0)</f>
        <v>0</v>
      </c>
      <c r="AP1104" s="46" t="n">
        <f aca="false">IF(OR($F1104="Activo",$F1104="Cese"),ROUND(AK1104+AO1104,2),0)</f>
        <v>0</v>
      </c>
      <c r="AQ1104" s="19" t="n">
        <f aca="false">IF($F1104="Cese",MAX(0,AJ1104-AN1104),0)</f>
        <v>0</v>
      </c>
      <c r="AR1104" s="19" t="str">
        <f aca="false">IF($B1104="","",IF(COUNTIFS(RP_COD,$B1104,'Retenciones Planilla'!$I$6:$I$105,"&lt;&gt;")=0,"",SUMIFS('Retenciones Planilla'!$I$6:$I$105,RP_COD,$B1104)))</f>
        <v/>
      </c>
      <c r="AS1104" s="19" t="str">
        <f aca="false">IF(AR1104="","",AR1104-AP1104)</f>
        <v/>
      </c>
      <c r="AT1104" s="23" t="str">
        <f aca="false">IF($B1104="","",IF(NOT(OR($F1104="Activo",$F1104="Cese")),IF(N(AR1104)=0,"—","Revisar: sin vínculo"),IF(AR1104="",IF(AP1104=0,"No corresponde","Sin dato planilla"),IF(ABS(AS1104)&lt;=TOL,"OK",IF(AS1104&gt;0,"Retuvo de más","Retuvo de menos")))))</f>
        <v/>
      </c>
      <c r="AU1104" s="19" t="n">
        <f aca="false">IF(AND(BASE_RET="Planilla (si existe)",AR1104&lt;&gt;""),AR1104,AP1104)</f>
        <v>0</v>
      </c>
      <c r="AV1104" s="19" t="n">
        <f aca="false">AU1104+N1104</f>
        <v>0</v>
      </c>
    </row>
    <row r="1105" customFormat="false" ht="15" hidden="false" customHeight="false" outlineLevel="0" collapsed="false">
      <c r="A1105" s="43" t="n">
        <v>92</v>
      </c>
      <c r="B1105" s="35" t="str">
        <f aca="false">IF(Trabajadores!$B$97="","",Trabajadores!$B$97)</f>
        <v/>
      </c>
      <c r="C1105" s="35" t="str">
        <f aca="false">IF($B1105="","",Trabajadores!$D$97)</f>
        <v/>
      </c>
      <c r="D1105" s="43" t="n">
        <v>8</v>
      </c>
      <c r="E1105" s="23" t="s">
        <v>305</v>
      </c>
      <c r="F1105" s="23" t="str">
        <f aca="false">IF($B1105="","",IF(OR(8&lt;Trabajadores!$M$97,8&gt;Trabajadores!$N$97),"No vinculado",IF(AND(8=Trabajadores!$N$97,Trabajadores!$O$97="Sí"),"Cese","Activo")))</f>
        <v/>
      </c>
      <c r="G1105" s="19" t="n">
        <f aca="false">IF($B1105="",0,SUMIFS(Ingresos!$V$6:$V$1505,ING_COD,$B1105,ING_CLASE,"ORD"))</f>
        <v>0</v>
      </c>
      <c r="H1105" s="19" t="n">
        <f aca="false">IF($B1105="",0,SUMIFS(Ingresos!$V$6:$V$1505,ING_COD,$B1105,ING_CLASE,"ORD",ING_COMP,"Sí"))</f>
        <v>0</v>
      </c>
      <c r="I1105" s="19" t="n">
        <f aca="false">IF($B1105="",0,SUMIFS(Ingresos!$V$6:$V$1505,ING_COD,$B1105,ING_CLASE,"GRA"))</f>
        <v>0</v>
      </c>
      <c r="J1105" s="19" t="n">
        <f aca="false">IF($B1105="",0,SUMIFS(Ingresos!$V$6:$V$1505,ING_COD,$B1105,ING_CLASE,"BON"))</f>
        <v>0</v>
      </c>
      <c r="K1105" s="19" t="n">
        <f aca="false">IF($B1105="",0,SUMIFS(Ingresos!$V$6:$V$1505,ING_COD,$B1105,ING_CLASE,"EXT"))</f>
        <v>0</v>
      </c>
      <c r="L1105" s="19" t="n">
        <f aca="false">IF($B1105="",0,SUMIFS(Ingresos!$V$6:$V$1505,ING_COD,$B1105,ING_CLASE,"OTO"))</f>
        <v>0</v>
      </c>
      <c r="M1105" s="19" t="n">
        <f aca="false">IF($B1105="",0,SUMIFS(Ingresos!$V$6:$V$1505,ING_COD,$B1105,ING_CLASE,"OTX"))</f>
        <v>0</v>
      </c>
      <c r="N1105" s="19" t="n">
        <f aca="false">IF($B1105="",0,SUMIFS(Ingresos!$V$6:$V$1505,ING_COD,$B1105,ING_CLASE,"RETO"))</f>
        <v>0</v>
      </c>
      <c r="O1105" s="19" t="n">
        <f aca="false">IF($B1105="",0,SUMIFS(Ingresos!$V$6:$V$1505,ING_COD,$B1105,ING_CLASE,"INA"))</f>
        <v>0</v>
      </c>
      <c r="P1105" s="19" t="n">
        <f aca="false">G1105+I1105+J1105+K1105+L1105+M1105</f>
        <v>0</v>
      </c>
      <c r="Q1105" s="44" t="n">
        <f aca="false">IF($F1105="Activo",5,IF($F1105="Cese",1,0))</f>
        <v>0</v>
      </c>
      <c r="R1105" s="19" t="n">
        <f aca="false">G1105*Q1105</f>
        <v>0</v>
      </c>
      <c r="S1105" s="19" t="n">
        <f aca="false">IF($F1105="Activo",SUMIFS(I1105:I1109,$D1105:$D1109,"&lt;="&amp;Trabajadores!$N$97)+IF(PROY_BON="Sí",SUMIFS(J1105:J1109,$D1105:$D1109,"&lt;="&amp;Trabajadores!$N$97),0),IF($F1105="Cese",I1105+IF(PROY_BON="Sí",J1105,0),0))</f>
        <v>0</v>
      </c>
      <c r="T1105" s="19" t="n">
        <f aca="false">IF(OR($F1105&lt;&gt;"Activo",Trabajadores!$I$97="No"),0,IF(I1109=0,H1105*(1+IF(PROY_BON="Sí",Trabajadores!$P$97,0))*Trabajadores!$S$97/6*(Trabajadores!$N$97&gt;=12),0))</f>
        <v>0</v>
      </c>
      <c r="U1105" s="19" t="n">
        <f aca="false">IF($F1105="Activo",IF(Trabajadores!$J$97="Sí",L1105*5,L1105),IF($F1105="Cese",L1105,0))</f>
        <v>0</v>
      </c>
      <c r="V1105" s="19" t="n">
        <f aca="false">IF(OR($F1105="Activo",$F1105="Cese"),M1105,0)</f>
        <v>0</v>
      </c>
      <c r="W1105" s="19" t="n">
        <f aca="false">IF(OR($F1105="Activo",$F1105="Cese"),SUM(P1098:P1104),0)</f>
        <v>0</v>
      </c>
      <c r="X1105" s="36" t="n">
        <f aca="false">IF(OR($F1105="Activo",$F1105="Cese"),R1105+S1105+T1105+U1105+V1105+W1105,0)</f>
        <v>0</v>
      </c>
      <c r="Y1105" s="19" t="n">
        <f aca="false">IF(OR($F1105="Activo",$F1105="Cese"),DED_FIJA,0)</f>
        <v>0</v>
      </c>
      <c r="Z1105" s="36" t="n">
        <f aca="false">MAX(0,X1105-Y1105)</f>
        <v>0</v>
      </c>
      <c r="AA1105" s="19" t="n">
        <f aca="false">IF(Z1105=0,0,MAX(0,MIN(Z1105,Parámetros!$G$19)-Parámetros!$F$19)*Parámetros!$E$19)</f>
        <v>0</v>
      </c>
      <c r="AB1105" s="19" t="n">
        <f aca="false">IF(Z1105=0,0,MAX(0,MIN(Z1105,Parámetros!$G$20)-Parámetros!$F$20)*Parámetros!$E$20)</f>
        <v>0</v>
      </c>
      <c r="AC1105" s="19" t="n">
        <f aca="false">IF(Z1105=0,0,MAX(0,MIN(Z1105,Parámetros!$G$21)-Parámetros!$F$21)*Parámetros!$E$21)</f>
        <v>0</v>
      </c>
      <c r="AD1105" s="19" t="n">
        <f aca="false">IF(Z1105=0,0,MAX(0,MIN(Z1105,Parámetros!$G$22)-Parámetros!$F$22)*Parámetros!$E$22)</f>
        <v>0</v>
      </c>
      <c r="AE1105" s="19" t="n">
        <f aca="false">IF(Z1105=0,0,MAX(0,MIN(Z1105,Parámetros!$G$23)-Parámetros!$F$23)*Parámetros!$E$23)</f>
        <v>0</v>
      </c>
      <c r="AF1105" s="36" t="n">
        <f aca="false">SUM(AA1105:AE1105)</f>
        <v>0</v>
      </c>
      <c r="AG1105" s="45" t="str">
        <f aca="false">IF(AM1105&lt;=0,"-",INDEX(TR_TASA,MATCH(AM1105,TR_DESDE,1)))</f>
        <v>-</v>
      </c>
      <c r="AH1105" s="44" t="n">
        <f aca="false">IF($F1105="Cese",1,IF($F1105="Activo",INDEX(DIV_N,8),0))</f>
        <v>0</v>
      </c>
      <c r="AI1105" s="44" t="n">
        <f aca="false">IF($F1105="Cese",7,IF($F1105="Activo",INDEX(DIV_HASTA,8),0))</f>
        <v>0</v>
      </c>
      <c r="AJ1105" s="19" t="n">
        <f aca="false">IF(OR($F1105="Activo",$F1105="Cese"),SUMIFS(AV1098:AV1104,D1098:D1104,"&lt;="&amp;AI1105),0)</f>
        <v>0</v>
      </c>
      <c r="AK1105" s="19" t="n">
        <f aca="false">IF(OR($F1105="Activo",$F1105="Cese"),MAX(0,(AF1105-AJ1105)/AH1105),0)</f>
        <v>0</v>
      </c>
      <c r="AL1105" s="19" t="n">
        <f aca="false">IF(OR($F1105="Activo",$F1105="Cese"),K1105+IF(PROY_BON="Sí",0,J1105),0)</f>
        <v>0</v>
      </c>
      <c r="AM1105" s="19" t="n">
        <f aca="false">IF(AL1105&gt;0,MAX(0,X1105+AL1105-Y1105),Z1105)</f>
        <v>0</v>
      </c>
      <c r="AN1105" s="19" t="n">
        <f aca="false">SUMPRODUCT((AM1105&gt;TR_DESDE)*(AM1105-TR_DESDE)*TR_INC)</f>
        <v>0</v>
      </c>
      <c r="AO1105" s="19" t="n">
        <f aca="false">IF(AL1105&gt;0,MAX(0,AN1105-IF($F1105="Cese",MAX(AF1105,AJ1105),AF1105)),0)</f>
        <v>0</v>
      </c>
      <c r="AP1105" s="46" t="n">
        <f aca="false">IF(OR($F1105="Activo",$F1105="Cese"),ROUND(AK1105+AO1105,2),0)</f>
        <v>0</v>
      </c>
      <c r="AQ1105" s="19" t="n">
        <f aca="false">IF($F1105="Cese",MAX(0,AJ1105-AN1105),0)</f>
        <v>0</v>
      </c>
      <c r="AR1105" s="19" t="str">
        <f aca="false">IF($B1105="","",IF(COUNTIFS(RP_COD,$B1105,'Retenciones Planilla'!$J$6:$J$105,"&lt;&gt;")=0,"",SUMIFS('Retenciones Planilla'!$J$6:$J$105,RP_COD,$B1105)))</f>
        <v/>
      </c>
      <c r="AS1105" s="19" t="str">
        <f aca="false">IF(AR1105="","",AR1105-AP1105)</f>
        <v/>
      </c>
      <c r="AT1105" s="23" t="str">
        <f aca="false">IF($B1105="","",IF(NOT(OR($F1105="Activo",$F1105="Cese")),IF(N(AR1105)=0,"—","Revisar: sin vínculo"),IF(AR1105="",IF(AP1105=0,"No corresponde","Sin dato planilla"),IF(ABS(AS1105)&lt;=TOL,"OK",IF(AS1105&gt;0,"Retuvo de más","Retuvo de menos")))))</f>
        <v/>
      </c>
      <c r="AU1105" s="19" t="n">
        <f aca="false">IF(AND(BASE_RET="Planilla (si existe)",AR1105&lt;&gt;""),AR1105,AP1105)</f>
        <v>0</v>
      </c>
      <c r="AV1105" s="19" t="n">
        <f aca="false">AU1105+N1105</f>
        <v>0</v>
      </c>
    </row>
    <row r="1106" customFormat="false" ht="15" hidden="false" customHeight="false" outlineLevel="0" collapsed="false">
      <c r="A1106" s="43" t="n">
        <v>92</v>
      </c>
      <c r="B1106" s="35" t="str">
        <f aca="false">IF(Trabajadores!$B$97="","",Trabajadores!$B$97)</f>
        <v/>
      </c>
      <c r="C1106" s="35" t="str">
        <f aca="false">IF($B1106="","",Trabajadores!$D$97)</f>
        <v/>
      </c>
      <c r="D1106" s="43" t="n">
        <v>9</v>
      </c>
      <c r="E1106" s="23" t="s">
        <v>306</v>
      </c>
      <c r="F1106" s="23" t="str">
        <f aca="false">IF($B1106="","",IF(OR(9&lt;Trabajadores!$M$97,9&gt;Trabajadores!$N$97),"No vinculado",IF(AND(9=Trabajadores!$N$97,Trabajadores!$O$97="Sí"),"Cese","Activo")))</f>
        <v/>
      </c>
      <c r="G1106" s="19" t="n">
        <f aca="false">IF($B1106="",0,SUMIFS(Ingresos!$W$6:$W$1505,ING_COD,$B1106,ING_CLASE,"ORD"))</f>
        <v>0</v>
      </c>
      <c r="H1106" s="19" t="n">
        <f aca="false">IF($B1106="",0,SUMIFS(Ingresos!$W$6:$W$1505,ING_COD,$B1106,ING_CLASE,"ORD",ING_COMP,"Sí"))</f>
        <v>0</v>
      </c>
      <c r="I1106" s="19" t="n">
        <f aca="false">IF($B1106="",0,SUMIFS(Ingresos!$W$6:$W$1505,ING_COD,$B1106,ING_CLASE,"GRA"))</f>
        <v>0</v>
      </c>
      <c r="J1106" s="19" t="n">
        <f aca="false">IF($B1106="",0,SUMIFS(Ingresos!$W$6:$W$1505,ING_COD,$B1106,ING_CLASE,"BON"))</f>
        <v>0</v>
      </c>
      <c r="K1106" s="19" t="n">
        <f aca="false">IF($B1106="",0,SUMIFS(Ingresos!$W$6:$W$1505,ING_COD,$B1106,ING_CLASE,"EXT"))</f>
        <v>0</v>
      </c>
      <c r="L1106" s="19" t="n">
        <f aca="false">IF($B1106="",0,SUMIFS(Ingresos!$W$6:$W$1505,ING_COD,$B1106,ING_CLASE,"OTO"))</f>
        <v>0</v>
      </c>
      <c r="M1106" s="19" t="n">
        <f aca="false">IF($B1106="",0,SUMIFS(Ingresos!$W$6:$W$1505,ING_COD,$B1106,ING_CLASE,"OTX"))</f>
        <v>0</v>
      </c>
      <c r="N1106" s="19" t="n">
        <f aca="false">IF($B1106="",0,SUMIFS(Ingresos!$W$6:$W$1505,ING_COD,$B1106,ING_CLASE,"RETO"))</f>
        <v>0</v>
      </c>
      <c r="O1106" s="19" t="n">
        <f aca="false">IF($B1106="",0,SUMIFS(Ingresos!$W$6:$W$1505,ING_COD,$B1106,ING_CLASE,"INA"))</f>
        <v>0</v>
      </c>
      <c r="P1106" s="19" t="n">
        <f aca="false">G1106+I1106+J1106+K1106+L1106+M1106</f>
        <v>0</v>
      </c>
      <c r="Q1106" s="44" t="n">
        <f aca="false">IF($F1106="Activo",4,IF($F1106="Cese",1,0))</f>
        <v>0</v>
      </c>
      <c r="R1106" s="19" t="n">
        <f aca="false">G1106*Q1106</f>
        <v>0</v>
      </c>
      <c r="S1106" s="19" t="n">
        <f aca="false">IF($F1106="Activo",SUMIFS(I1106:I1109,$D1106:$D1109,"&lt;="&amp;Trabajadores!$N$97)+IF(PROY_BON="Sí",SUMIFS(J1106:J1109,$D1106:$D1109,"&lt;="&amp;Trabajadores!$N$97),0),IF($F1106="Cese",I1106+IF(PROY_BON="Sí",J1106,0),0))</f>
        <v>0</v>
      </c>
      <c r="T1106" s="19" t="n">
        <f aca="false">IF(OR($F1106&lt;&gt;"Activo",Trabajadores!$I$97="No"),0,IF(I1109=0,H1106*(1+IF(PROY_BON="Sí",Trabajadores!$P$97,0))*Trabajadores!$S$97/6*(Trabajadores!$N$97&gt;=12),0))</f>
        <v>0</v>
      </c>
      <c r="U1106" s="19" t="n">
        <f aca="false">IF($F1106="Activo",IF(Trabajadores!$J$97="Sí",L1106*4,L1106),IF($F1106="Cese",L1106,0))</f>
        <v>0</v>
      </c>
      <c r="V1106" s="19" t="n">
        <f aca="false">IF(OR($F1106="Activo",$F1106="Cese"),M1106,0)</f>
        <v>0</v>
      </c>
      <c r="W1106" s="19" t="n">
        <f aca="false">IF(OR($F1106="Activo",$F1106="Cese"),SUM(P1098:P1105),0)</f>
        <v>0</v>
      </c>
      <c r="X1106" s="36" t="n">
        <f aca="false">IF(OR($F1106="Activo",$F1106="Cese"),R1106+S1106+T1106+U1106+V1106+W1106,0)</f>
        <v>0</v>
      </c>
      <c r="Y1106" s="19" t="n">
        <f aca="false">IF(OR($F1106="Activo",$F1106="Cese"),DED_FIJA,0)</f>
        <v>0</v>
      </c>
      <c r="Z1106" s="36" t="n">
        <f aca="false">MAX(0,X1106-Y1106)</f>
        <v>0</v>
      </c>
      <c r="AA1106" s="19" t="n">
        <f aca="false">IF(Z1106=0,0,MAX(0,MIN(Z1106,Parámetros!$G$19)-Parámetros!$F$19)*Parámetros!$E$19)</f>
        <v>0</v>
      </c>
      <c r="AB1106" s="19" t="n">
        <f aca="false">IF(Z1106=0,0,MAX(0,MIN(Z1106,Parámetros!$G$20)-Parámetros!$F$20)*Parámetros!$E$20)</f>
        <v>0</v>
      </c>
      <c r="AC1106" s="19" t="n">
        <f aca="false">IF(Z1106=0,0,MAX(0,MIN(Z1106,Parámetros!$G$21)-Parámetros!$F$21)*Parámetros!$E$21)</f>
        <v>0</v>
      </c>
      <c r="AD1106" s="19" t="n">
        <f aca="false">IF(Z1106=0,0,MAX(0,MIN(Z1106,Parámetros!$G$22)-Parámetros!$F$22)*Parámetros!$E$22)</f>
        <v>0</v>
      </c>
      <c r="AE1106" s="19" t="n">
        <f aca="false">IF(Z1106=0,0,MAX(0,MIN(Z1106,Parámetros!$G$23)-Parámetros!$F$23)*Parámetros!$E$23)</f>
        <v>0</v>
      </c>
      <c r="AF1106" s="36" t="n">
        <f aca="false">SUM(AA1106:AE1106)</f>
        <v>0</v>
      </c>
      <c r="AG1106" s="45" t="str">
        <f aca="false">IF(AM1106&lt;=0,"-",INDEX(TR_TASA,MATCH(AM1106,TR_DESDE,1)))</f>
        <v>-</v>
      </c>
      <c r="AH1106" s="44" t="n">
        <f aca="false">IF($F1106="Cese",1,IF($F1106="Activo",INDEX(DIV_N,9),0))</f>
        <v>0</v>
      </c>
      <c r="AI1106" s="44" t="n">
        <f aca="false">IF($F1106="Cese",8,IF($F1106="Activo",INDEX(DIV_HASTA,9),0))</f>
        <v>0</v>
      </c>
      <c r="AJ1106" s="19" t="n">
        <f aca="false">IF(OR($F1106="Activo",$F1106="Cese"),SUMIFS(AV1098:AV1105,D1098:D1105,"&lt;="&amp;AI1106),0)</f>
        <v>0</v>
      </c>
      <c r="AK1106" s="19" t="n">
        <f aca="false">IF(OR($F1106="Activo",$F1106="Cese"),MAX(0,(AF1106-AJ1106)/AH1106),0)</f>
        <v>0</v>
      </c>
      <c r="AL1106" s="19" t="n">
        <f aca="false">IF(OR($F1106="Activo",$F1106="Cese"),K1106+IF(PROY_BON="Sí",0,J1106),0)</f>
        <v>0</v>
      </c>
      <c r="AM1106" s="19" t="n">
        <f aca="false">IF(AL1106&gt;0,MAX(0,X1106+AL1106-Y1106),Z1106)</f>
        <v>0</v>
      </c>
      <c r="AN1106" s="19" t="n">
        <f aca="false">SUMPRODUCT((AM1106&gt;TR_DESDE)*(AM1106-TR_DESDE)*TR_INC)</f>
        <v>0</v>
      </c>
      <c r="AO1106" s="19" t="n">
        <f aca="false">IF(AL1106&gt;0,MAX(0,AN1106-IF($F1106="Cese",MAX(AF1106,AJ1106),AF1106)),0)</f>
        <v>0</v>
      </c>
      <c r="AP1106" s="46" t="n">
        <f aca="false">IF(OR($F1106="Activo",$F1106="Cese"),ROUND(AK1106+AO1106,2),0)</f>
        <v>0</v>
      </c>
      <c r="AQ1106" s="19" t="n">
        <f aca="false">IF($F1106="Cese",MAX(0,AJ1106-AN1106),0)</f>
        <v>0</v>
      </c>
      <c r="AR1106" s="19" t="str">
        <f aca="false">IF($B1106="","",IF(COUNTIFS(RP_COD,$B1106,'Retenciones Planilla'!$K$6:$K$105,"&lt;&gt;")=0,"",SUMIFS('Retenciones Planilla'!$K$6:$K$105,RP_COD,$B1106)))</f>
        <v/>
      </c>
      <c r="AS1106" s="19" t="str">
        <f aca="false">IF(AR1106="","",AR1106-AP1106)</f>
        <v/>
      </c>
      <c r="AT1106" s="23" t="str">
        <f aca="false">IF($B1106="","",IF(NOT(OR($F1106="Activo",$F1106="Cese")),IF(N(AR1106)=0,"—","Revisar: sin vínculo"),IF(AR1106="",IF(AP1106=0,"No corresponde","Sin dato planilla"),IF(ABS(AS1106)&lt;=TOL,"OK",IF(AS1106&gt;0,"Retuvo de más","Retuvo de menos")))))</f>
        <v/>
      </c>
      <c r="AU1106" s="19" t="n">
        <f aca="false">IF(AND(BASE_RET="Planilla (si existe)",AR1106&lt;&gt;""),AR1106,AP1106)</f>
        <v>0</v>
      </c>
      <c r="AV1106" s="19" t="n">
        <f aca="false">AU1106+N1106</f>
        <v>0</v>
      </c>
    </row>
    <row r="1107" customFormat="false" ht="15" hidden="false" customHeight="false" outlineLevel="0" collapsed="false">
      <c r="A1107" s="43" t="n">
        <v>92</v>
      </c>
      <c r="B1107" s="35" t="str">
        <f aca="false">IF(Trabajadores!$B$97="","",Trabajadores!$B$97)</f>
        <v/>
      </c>
      <c r="C1107" s="35" t="str">
        <f aca="false">IF($B1107="","",Trabajadores!$D$97)</f>
        <v/>
      </c>
      <c r="D1107" s="43" t="n">
        <v>10</v>
      </c>
      <c r="E1107" s="23" t="s">
        <v>307</v>
      </c>
      <c r="F1107" s="23" t="str">
        <f aca="false">IF($B1107="","",IF(OR(10&lt;Trabajadores!$M$97,10&gt;Trabajadores!$N$97),"No vinculado",IF(AND(10=Trabajadores!$N$97,Trabajadores!$O$97="Sí"),"Cese","Activo")))</f>
        <v/>
      </c>
      <c r="G1107" s="19" t="n">
        <f aca="false">IF($B1107="",0,SUMIFS(Ingresos!$X$6:$X$1505,ING_COD,$B1107,ING_CLASE,"ORD"))</f>
        <v>0</v>
      </c>
      <c r="H1107" s="19" t="n">
        <f aca="false">IF($B1107="",0,SUMIFS(Ingresos!$X$6:$X$1505,ING_COD,$B1107,ING_CLASE,"ORD",ING_COMP,"Sí"))</f>
        <v>0</v>
      </c>
      <c r="I1107" s="19" t="n">
        <f aca="false">IF($B1107="",0,SUMIFS(Ingresos!$X$6:$X$1505,ING_COD,$B1107,ING_CLASE,"GRA"))</f>
        <v>0</v>
      </c>
      <c r="J1107" s="19" t="n">
        <f aca="false">IF($B1107="",0,SUMIFS(Ingresos!$X$6:$X$1505,ING_COD,$B1107,ING_CLASE,"BON"))</f>
        <v>0</v>
      </c>
      <c r="K1107" s="19" t="n">
        <f aca="false">IF($B1107="",0,SUMIFS(Ingresos!$X$6:$X$1505,ING_COD,$B1107,ING_CLASE,"EXT"))</f>
        <v>0</v>
      </c>
      <c r="L1107" s="19" t="n">
        <f aca="false">IF($B1107="",0,SUMIFS(Ingresos!$X$6:$X$1505,ING_COD,$B1107,ING_CLASE,"OTO"))</f>
        <v>0</v>
      </c>
      <c r="M1107" s="19" t="n">
        <f aca="false">IF($B1107="",0,SUMIFS(Ingresos!$X$6:$X$1505,ING_COD,$B1107,ING_CLASE,"OTX"))</f>
        <v>0</v>
      </c>
      <c r="N1107" s="19" t="n">
        <f aca="false">IF($B1107="",0,SUMIFS(Ingresos!$X$6:$X$1505,ING_COD,$B1107,ING_CLASE,"RETO"))</f>
        <v>0</v>
      </c>
      <c r="O1107" s="19" t="n">
        <f aca="false">IF($B1107="",0,SUMIFS(Ingresos!$X$6:$X$1505,ING_COD,$B1107,ING_CLASE,"INA"))</f>
        <v>0</v>
      </c>
      <c r="P1107" s="19" t="n">
        <f aca="false">G1107+I1107+J1107+K1107+L1107+M1107</f>
        <v>0</v>
      </c>
      <c r="Q1107" s="44" t="n">
        <f aca="false">IF($F1107="Activo",3,IF($F1107="Cese",1,0))</f>
        <v>0</v>
      </c>
      <c r="R1107" s="19" t="n">
        <f aca="false">G1107*Q1107</f>
        <v>0</v>
      </c>
      <c r="S1107" s="19" t="n">
        <f aca="false">IF($F1107="Activo",SUMIFS(I1107:I1109,$D1107:$D1109,"&lt;="&amp;Trabajadores!$N$97)+IF(PROY_BON="Sí",SUMIFS(J1107:J1109,$D1107:$D1109,"&lt;="&amp;Trabajadores!$N$97),0),IF($F1107="Cese",I1107+IF(PROY_BON="Sí",J1107,0),0))</f>
        <v>0</v>
      </c>
      <c r="T1107" s="19" t="n">
        <f aca="false">IF(OR($F1107&lt;&gt;"Activo",Trabajadores!$I$97="No"),0,IF(I1109=0,H1107*(1+IF(PROY_BON="Sí",Trabajadores!$P$97,0))*Trabajadores!$S$97/6*(Trabajadores!$N$97&gt;=12),0))</f>
        <v>0</v>
      </c>
      <c r="U1107" s="19" t="n">
        <f aca="false">IF($F1107="Activo",IF(Trabajadores!$J$97="Sí",L1107*3,L1107),IF($F1107="Cese",L1107,0))</f>
        <v>0</v>
      </c>
      <c r="V1107" s="19" t="n">
        <f aca="false">IF(OR($F1107="Activo",$F1107="Cese"),M1107,0)</f>
        <v>0</v>
      </c>
      <c r="W1107" s="19" t="n">
        <f aca="false">IF(OR($F1107="Activo",$F1107="Cese"),SUM(P1098:P1106),0)</f>
        <v>0</v>
      </c>
      <c r="X1107" s="36" t="n">
        <f aca="false">IF(OR($F1107="Activo",$F1107="Cese"),R1107+S1107+T1107+U1107+V1107+W1107,0)</f>
        <v>0</v>
      </c>
      <c r="Y1107" s="19" t="n">
        <f aca="false">IF(OR($F1107="Activo",$F1107="Cese"),DED_FIJA,0)</f>
        <v>0</v>
      </c>
      <c r="Z1107" s="36" t="n">
        <f aca="false">MAX(0,X1107-Y1107)</f>
        <v>0</v>
      </c>
      <c r="AA1107" s="19" t="n">
        <f aca="false">IF(Z1107=0,0,MAX(0,MIN(Z1107,Parámetros!$G$19)-Parámetros!$F$19)*Parámetros!$E$19)</f>
        <v>0</v>
      </c>
      <c r="AB1107" s="19" t="n">
        <f aca="false">IF(Z1107=0,0,MAX(0,MIN(Z1107,Parámetros!$G$20)-Parámetros!$F$20)*Parámetros!$E$20)</f>
        <v>0</v>
      </c>
      <c r="AC1107" s="19" t="n">
        <f aca="false">IF(Z1107=0,0,MAX(0,MIN(Z1107,Parámetros!$G$21)-Parámetros!$F$21)*Parámetros!$E$21)</f>
        <v>0</v>
      </c>
      <c r="AD1107" s="19" t="n">
        <f aca="false">IF(Z1107=0,0,MAX(0,MIN(Z1107,Parámetros!$G$22)-Parámetros!$F$22)*Parámetros!$E$22)</f>
        <v>0</v>
      </c>
      <c r="AE1107" s="19" t="n">
        <f aca="false">IF(Z1107=0,0,MAX(0,MIN(Z1107,Parámetros!$G$23)-Parámetros!$F$23)*Parámetros!$E$23)</f>
        <v>0</v>
      </c>
      <c r="AF1107" s="36" t="n">
        <f aca="false">SUM(AA1107:AE1107)</f>
        <v>0</v>
      </c>
      <c r="AG1107" s="45" t="str">
        <f aca="false">IF(AM1107&lt;=0,"-",INDEX(TR_TASA,MATCH(AM1107,TR_DESDE,1)))</f>
        <v>-</v>
      </c>
      <c r="AH1107" s="44" t="n">
        <f aca="false">IF($F1107="Cese",1,IF($F1107="Activo",INDEX(DIV_N,10),0))</f>
        <v>0</v>
      </c>
      <c r="AI1107" s="44" t="n">
        <f aca="false">IF($F1107="Cese",9,IF($F1107="Activo",INDEX(DIV_HASTA,10),0))</f>
        <v>0</v>
      </c>
      <c r="AJ1107" s="19" t="n">
        <f aca="false">IF(OR($F1107="Activo",$F1107="Cese"),SUMIFS(AV1098:AV1106,D1098:D1106,"&lt;="&amp;AI1107),0)</f>
        <v>0</v>
      </c>
      <c r="AK1107" s="19" t="n">
        <f aca="false">IF(OR($F1107="Activo",$F1107="Cese"),MAX(0,(AF1107-AJ1107)/AH1107),0)</f>
        <v>0</v>
      </c>
      <c r="AL1107" s="19" t="n">
        <f aca="false">IF(OR($F1107="Activo",$F1107="Cese"),K1107+IF(PROY_BON="Sí",0,J1107),0)</f>
        <v>0</v>
      </c>
      <c r="AM1107" s="19" t="n">
        <f aca="false">IF(AL1107&gt;0,MAX(0,X1107+AL1107-Y1107),Z1107)</f>
        <v>0</v>
      </c>
      <c r="AN1107" s="19" t="n">
        <f aca="false">SUMPRODUCT((AM1107&gt;TR_DESDE)*(AM1107-TR_DESDE)*TR_INC)</f>
        <v>0</v>
      </c>
      <c r="AO1107" s="19" t="n">
        <f aca="false">IF(AL1107&gt;0,MAX(0,AN1107-IF($F1107="Cese",MAX(AF1107,AJ1107),AF1107)),0)</f>
        <v>0</v>
      </c>
      <c r="AP1107" s="46" t="n">
        <f aca="false">IF(OR($F1107="Activo",$F1107="Cese"),ROUND(AK1107+AO1107,2),0)</f>
        <v>0</v>
      </c>
      <c r="AQ1107" s="19" t="n">
        <f aca="false">IF($F1107="Cese",MAX(0,AJ1107-AN1107),0)</f>
        <v>0</v>
      </c>
      <c r="AR1107" s="19" t="str">
        <f aca="false">IF($B1107="","",IF(COUNTIFS(RP_COD,$B1107,'Retenciones Planilla'!$L$6:$L$105,"&lt;&gt;")=0,"",SUMIFS('Retenciones Planilla'!$L$6:$L$105,RP_COD,$B1107)))</f>
        <v/>
      </c>
      <c r="AS1107" s="19" t="str">
        <f aca="false">IF(AR1107="","",AR1107-AP1107)</f>
        <v/>
      </c>
      <c r="AT1107" s="23" t="str">
        <f aca="false">IF($B1107="","",IF(NOT(OR($F1107="Activo",$F1107="Cese")),IF(N(AR1107)=0,"—","Revisar: sin vínculo"),IF(AR1107="",IF(AP1107=0,"No corresponde","Sin dato planilla"),IF(ABS(AS1107)&lt;=TOL,"OK",IF(AS1107&gt;0,"Retuvo de más","Retuvo de menos")))))</f>
        <v/>
      </c>
      <c r="AU1107" s="19" t="n">
        <f aca="false">IF(AND(BASE_RET="Planilla (si existe)",AR1107&lt;&gt;""),AR1107,AP1107)</f>
        <v>0</v>
      </c>
      <c r="AV1107" s="19" t="n">
        <f aca="false">AU1107+N1107</f>
        <v>0</v>
      </c>
    </row>
    <row r="1108" customFormat="false" ht="15" hidden="false" customHeight="false" outlineLevel="0" collapsed="false">
      <c r="A1108" s="43" t="n">
        <v>92</v>
      </c>
      <c r="B1108" s="35" t="str">
        <f aca="false">IF(Trabajadores!$B$97="","",Trabajadores!$B$97)</f>
        <v/>
      </c>
      <c r="C1108" s="35" t="str">
        <f aca="false">IF($B1108="","",Trabajadores!$D$97)</f>
        <v/>
      </c>
      <c r="D1108" s="43" t="n">
        <v>11</v>
      </c>
      <c r="E1108" s="23" t="s">
        <v>308</v>
      </c>
      <c r="F1108" s="23" t="str">
        <f aca="false">IF($B1108="","",IF(OR(11&lt;Trabajadores!$M$97,11&gt;Trabajadores!$N$97),"No vinculado",IF(AND(11=Trabajadores!$N$97,Trabajadores!$O$97="Sí"),"Cese","Activo")))</f>
        <v/>
      </c>
      <c r="G1108" s="19" t="n">
        <f aca="false">IF($B1108="",0,SUMIFS(Ingresos!$Y$6:$Y$1505,ING_COD,$B1108,ING_CLASE,"ORD"))</f>
        <v>0</v>
      </c>
      <c r="H1108" s="19" t="n">
        <f aca="false">IF($B1108="",0,SUMIFS(Ingresos!$Y$6:$Y$1505,ING_COD,$B1108,ING_CLASE,"ORD",ING_COMP,"Sí"))</f>
        <v>0</v>
      </c>
      <c r="I1108" s="19" t="n">
        <f aca="false">IF($B1108="",0,SUMIFS(Ingresos!$Y$6:$Y$1505,ING_COD,$B1108,ING_CLASE,"GRA"))</f>
        <v>0</v>
      </c>
      <c r="J1108" s="19" t="n">
        <f aca="false">IF($B1108="",0,SUMIFS(Ingresos!$Y$6:$Y$1505,ING_COD,$B1108,ING_CLASE,"BON"))</f>
        <v>0</v>
      </c>
      <c r="K1108" s="19" t="n">
        <f aca="false">IF($B1108="",0,SUMIFS(Ingresos!$Y$6:$Y$1505,ING_COD,$B1108,ING_CLASE,"EXT"))</f>
        <v>0</v>
      </c>
      <c r="L1108" s="19" t="n">
        <f aca="false">IF($B1108="",0,SUMIFS(Ingresos!$Y$6:$Y$1505,ING_COD,$B1108,ING_CLASE,"OTO"))</f>
        <v>0</v>
      </c>
      <c r="M1108" s="19" t="n">
        <f aca="false">IF($B1108="",0,SUMIFS(Ingresos!$Y$6:$Y$1505,ING_COD,$B1108,ING_CLASE,"OTX"))</f>
        <v>0</v>
      </c>
      <c r="N1108" s="19" t="n">
        <f aca="false">IF($B1108="",0,SUMIFS(Ingresos!$Y$6:$Y$1505,ING_COD,$B1108,ING_CLASE,"RETO"))</f>
        <v>0</v>
      </c>
      <c r="O1108" s="19" t="n">
        <f aca="false">IF($B1108="",0,SUMIFS(Ingresos!$Y$6:$Y$1505,ING_COD,$B1108,ING_CLASE,"INA"))</f>
        <v>0</v>
      </c>
      <c r="P1108" s="19" t="n">
        <f aca="false">G1108+I1108+J1108+K1108+L1108+M1108</f>
        <v>0</v>
      </c>
      <c r="Q1108" s="44" t="n">
        <f aca="false">IF($F1108="Activo",2,IF($F1108="Cese",1,0))</f>
        <v>0</v>
      </c>
      <c r="R1108" s="19" t="n">
        <f aca="false">G1108*Q1108</f>
        <v>0</v>
      </c>
      <c r="S1108" s="19" t="n">
        <f aca="false">IF($F1108="Activo",SUMIFS(I1108:I1109,$D1108:$D1109,"&lt;="&amp;Trabajadores!$N$97)+IF(PROY_BON="Sí",SUMIFS(J1108:J1109,$D1108:$D1109,"&lt;="&amp;Trabajadores!$N$97),0),IF($F1108="Cese",I1108+IF(PROY_BON="Sí",J1108,0),0))</f>
        <v>0</v>
      </c>
      <c r="T1108" s="19" t="n">
        <f aca="false">IF(OR($F1108&lt;&gt;"Activo",Trabajadores!$I$97="No"),0,IF(I1109=0,H1108*(1+IF(PROY_BON="Sí",Trabajadores!$P$97,0))*Trabajadores!$S$97/6*(Trabajadores!$N$97&gt;=12),0))</f>
        <v>0</v>
      </c>
      <c r="U1108" s="19" t="n">
        <f aca="false">IF($F1108="Activo",IF(Trabajadores!$J$97="Sí",L1108*2,L1108),IF($F1108="Cese",L1108,0))</f>
        <v>0</v>
      </c>
      <c r="V1108" s="19" t="n">
        <f aca="false">IF(OR($F1108="Activo",$F1108="Cese"),M1108,0)</f>
        <v>0</v>
      </c>
      <c r="W1108" s="19" t="n">
        <f aca="false">IF(OR($F1108="Activo",$F1108="Cese"),SUM(P1098:P1107),0)</f>
        <v>0</v>
      </c>
      <c r="X1108" s="36" t="n">
        <f aca="false">IF(OR($F1108="Activo",$F1108="Cese"),R1108+S1108+T1108+U1108+V1108+W1108,0)</f>
        <v>0</v>
      </c>
      <c r="Y1108" s="19" t="n">
        <f aca="false">IF(OR($F1108="Activo",$F1108="Cese"),DED_FIJA,0)</f>
        <v>0</v>
      </c>
      <c r="Z1108" s="36" t="n">
        <f aca="false">MAX(0,X1108-Y1108)</f>
        <v>0</v>
      </c>
      <c r="AA1108" s="19" t="n">
        <f aca="false">IF(Z1108=0,0,MAX(0,MIN(Z1108,Parámetros!$G$19)-Parámetros!$F$19)*Parámetros!$E$19)</f>
        <v>0</v>
      </c>
      <c r="AB1108" s="19" t="n">
        <f aca="false">IF(Z1108=0,0,MAX(0,MIN(Z1108,Parámetros!$G$20)-Parámetros!$F$20)*Parámetros!$E$20)</f>
        <v>0</v>
      </c>
      <c r="AC1108" s="19" t="n">
        <f aca="false">IF(Z1108=0,0,MAX(0,MIN(Z1108,Parámetros!$G$21)-Parámetros!$F$21)*Parámetros!$E$21)</f>
        <v>0</v>
      </c>
      <c r="AD1108" s="19" t="n">
        <f aca="false">IF(Z1108=0,0,MAX(0,MIN(Z1108,Parámetros!$G$22)-Parámetros!$F$22)*Parámetros!$E$22)</f>
        <v>0</v>
      </c>
      <c r="AE1108" s="19" t="n">
        <f aca="false">IF(Z1108=0,0,MAX(0,MIN(Z1108,Parámetros!$G$23)-Parámetros!$F$23)*Parámetros!$E$23)</f>
        <v>0</v>
      </c>
      <c r="AF1108" s="36" t="n">
        <f aca="false">SUM(AA1108:AE1108)</f>
        <v>0</v>
      </c>
      <c r="AG1108" s="45" t="str">
        <f aca="false">IF(AM1108&lt;=0,"-",INDEX(TR_TASA,MATCH(AM1108,TR_DESDE,1)))</f>
        <v>-</v>
      </c>
      <c r="AH1108" s="44" t="n">
        <f aca="false">IF($F1108="Cese",1,IF($F1108="Activo",INDEX(DIV_N,11),0))</f>
        <v>0</v>
      </c>
      <c r="AI1108" s="44" t="n">
        <f aca="false">IF($F1108="Cese",10,IF($F1108="Activo",INDEX(DIV_HASTA,11),0))</f>
        <v>0</v>
      </c>
      <c r="AJ1108" s="19" t="n">
        <f aca="false">IF(OR($F1108="Activo",$F1108="Cese"),SUMIFS(AV1098:AV1107,D1098:D1107,"&lt;="&amp;AI1108),0)</f>
        <v>0</v>
      </c>
      <c r="AK1108" s="19" t="n">
        <f aca="false">IF(OR($F1108="Activo",$F1108="Cese"),MAX(0,(AF1108-AJ1108)/AH1108),0)</f>
        <v>0</v>
      </c>
      <c r="AL1108" s="19" t="n">
        <f aca="false">IF(OR($F1108="Activo",$F1108="Cese"),K1108+IF(PROY_BON="Sí",0,J1108),0)</f>
        <v>0</v>
      </c>
      <c r="AM1108" s="19" t="n">
        <f aca="false">IF(AL1108&gt;0,MAX(0,X1108+AL1108-Y1108),Z1108)</f>
        <v>0</v>
      </c>
      <c r="AN1108" s="19" t="n">
        <f aca="false">SUMPRODUCT((AM1108&gt;TR_DESDE)*(AM1108-TR_DESDE)*TR_INC)</f>
        <v>0</v>
      </c>
      <c r="AO1108" s="19" t="n">
        <f aca="false">IF(AL1108&gt;0,MAX(0,AN1108-IF($F1108="Cese",MAX(AF1108,AJ1108),AF1108)),0)</f>
        <v>0</v>
      </c>
      <c r="AP1108" s="46" t="n">
        <f aca="false">IF(OR($F1108="Activo",$F1108="Cese"),ROUND(AK1108+AO1108,2),0)</f>
        <v>0</v>
      </c>
      <c r="AQ1108" s="19" t="n">
        <f aca="false">IF($F1108="Cese",MAX(0,AJ1108-AN1108),0)</f>
        <v>0</v>
      </c>
      <c r="AR1108" s="19" t="str">
        <f aca="false">IF($B1108="","",IF(COUNTIFS(RP_COD,$B1108,'Retenciones Planilla'!$M$6:$M$105,"&lt;&gt;")=0,"",SUMIFS('Retenciones Planilla'!$M$6:$M$105,RP_COD,$B1108)))</f>
        <v/>
      </c>
      <c r="AS1108" s="19" t="str">
        <f aca="false">IF(AR1108="","",AR1108-AP1108)</f>
        <v/>
      </c>
      <c r="AT1108" s="23" t="str">
        <f aca="false">IF($B1108="","",IF(NOT(OR($F1108="Activo",$F1108="Cese")),IF(N(AR1108)=0,"—","Revisar: sin vínculo"),IF(AR1108="",IF(AP1108=0,"No corresponde","Sin dato planilla"),IF(ABS(AS1108)&lt;=TOL,"OK",IF(AS1108&gt;0,"Retuvo de más","Retuvo de menos")))))</f>
        <v/>
      </c>
      <c r="AU1108" s="19" t="n">
        <f aca="false">IF(AND(BASE_RET="Planilla (si existe)",AR1108&lt;&gt;""),AR1108,AP1108)</f>
        <v>0</v>
      </c>
      <c r="AV1108" s="19" t="n">
        <f aca="false">AU1108+N1108</f>
        <v>0</v>
      </c>
    </row>
    <row r="1109" customFormat="false" ht="15" hidden="false" customHeight="false" outlineLevel="0" collapsed="false">
      <c r="A1109" s="43" t="n">
        <v>92</v>
      </c>
      <c r="B1109" s="35" t="str">
        <f aca="false">IF(Trabajadores!$B$97="","",Trabajadores!$B$97)</f>
        <v/>
      </c>
      <c r="C1109" s="35" t="str">
        <f aca="false">IF($B1109="","",Trabajadores!$D$97)</f>
        <v/>
      </c>
      <c r="D1109" s="43" t="n">
        <v>12</v>
      </c>
      <c r="E1109" s="23" t="s">
        <v>309</v>
      </c>
      <c r="F1109" s="23" t="str">
        <f aca="false">IF($B1109="","",IF(OR(12&lt;Trabajadores!$M$97,12&gt;Trabajadores!$N$97),"No vinculado",IF(AND(12=Trabajadores!$N$97,Trabajadores!$O$97="Sí"),"Cese","Activo")))</f>
        <v/>
      </c>
      <c r="G1109" s="19" t="n">
        <f aca="false">IF($B1109="",0,SUMIFS(Ingresos!$Z$6:$Z$1505,ING_COD,$B1109,ING_CLASE,"ORD"))</f>
        <v>0</v>
      </c>
      <c r="H1109" s="19" t="n">
        <f aca="false">IF($B1109="",0,SUMIFS(Ingresos!$Z$6:$Z$1505,ING_COD,$B1109,ING_CLASE,"ORD",ING_COMP,"Sí"))</f>
        <v>0</v>
      </c>
      <c r="I1109" s="19" t="n">
        <f aca="false">IF($B1109="",0,SUMIFS(Ingresos!$Z$6:$Z$1505,ING_COD,$B1109,ING_CLASE,"GRA"))</f>
        <v>0</v>
      </c>
      <c r="J1109" s="19" t="n">
        <f aca="false">IF($B1109="",0,SUMIFS(Ingresos!$Z$6:$Z$1505,ING_COD,$B1109,ING_CLASE,"BON"))</f>
        <v>0</v>
      </c>
      <c r="K1109" s="19" t="n">
        <f aca="false">IF($B1109="",0,SUMIFS(Ingresos!$Z$6:$Z$1505,ING_COD,$B1109,ING_CLASE,"EXT"))</f>
        <v>0</v>
      </c>
      <c r="L1109" s="19" t="n">
        <f aca="false">IF($B1109="",0,SUMIFS(Ingresos!$Z$6:$Z$1505,ING_COD,$B1109,ING_CLASE,"OTO"))</f>
        <v>0</v>
      </c>
      <c r="M1109" s="19" t="n">
        <f aca="false">IF($B1109="",0,SUMIFS(Ingresos!$Z$6:$Z$1505,ING_COD,$B1109,ING_CLASE,"OTX"))</f>
        <v>0</v>
      </c>
      <c r="N1109" s="19" t="n">
        <f aca="false">IF($B1109="",0,SUMIFS(Ingresos!$Z$6:$Z$1505,ING_COD,$B1109,ING_CLASE,"RETO"))</f>
        <v>0</v>
      </c>
      <c r="O1109" s="19" t="n">
        <f aca="false">IF($B1109="",0,SUMIFS(Ingresos!$Z$6:$Z$1505,ING_COD,$B1109,ING_CLASE,"INA"))</f>
        <v>0</v>
      </c>
      <c r="P1109" s="19" t="n">
        <f aca="false">G1109+I1109+J1109+K1109+L1109+M1109</f>
        <v>0</v>
      </c>
      <c r="Q1109" s="44" t="n">
        <f aca="false">IF($F1109="Activo",1,IF($F1109="Cese",1,0))</f>
        <v>0</v>
      </c>
      <c r="R1109" s="19" t="n">
        <f aca="false">G1109*Q1109</f>
        <v>0</v>
      </c>
      <c r="S1109" s="19" t="n">
        <f aca="false">IF($F1109="Activo",SUMIFS(I1109:I1109,$D1109:$D1109,"&lt;="&amp;Trabajadores!$N$97)+IF(PROY_BON="Sí",SUMIFS(J1109:J1109,$D1109:$D1109,"&lt;="&amp;Trabajadores!$N$97),0),IF($F1109="Cese",I1109+IF(PROY_BON="Sí",J1109,0),0))</f>
        <v>0</v>
      </c>
      <c r="T1109" s="19" t="n">
        <f aca="false">0</f>
        <v>0</v>
      </c>
      <c r="U1109" s="19" t="n">
        <f aca="false">IF($F1109="Activo",IF(Trabajadores!$J$97="Sí",L1109*1,L1109),IF($F1109="Cese",L1109,0))</f>
        <v>0</v>
      </c>
      <c r="V1109" s="19" t="n">
        <f aca="false">IF(OR($F1109="Activo",$F1109="Cese"),M1109,0)</f>
        <v>0</v>
      </c>
      <c r="W1109" s="19" t="n">
        <f aca="false">IF(OR($F1109="Activo",$F1109="Cese"),SUM(P1098:P1108),0)</f>
        <v>0</v>
      </c>
      <c r="X1109" s="36" t="n">
        <f aca="false">IF(OR($F1109="Activo",$F1109="Cese"),R1109+S1109+T1109+U1109+V1109+W1109,0)</f>
        <v>0</v>
      </c>
      <c r="Y1109" s="19" t="n">
        <f aca="false">IF(OR($F1109="Activo",$F1109="Cese"),DED_FIJA,0)</f>
        <v>0</v>
      </c>
      <c r="Z1109" s="36" t="n">
        <f aca="false">MAX(0,X1109-Y1109)</f>
        <v>0</v>
      </c>
      <c r="AA1109" s="19" t="n">
        <f aca="false">IF(Z1109=0,0,MAX(0,MIN(Z1109,Parámetros!$G$19)-Parámetros!$F$19)*Parámetros!$E$19)</f>
        <v>0</v>
      </c>
      <c r="AB1109" s="19" t="n">
        <f aca="false">IF(Z1109=0,0,MAX(0,MIN(Z1109,Parámetros!$G$20)-Parámetros!$F$20)*Parámetros!$E$20)</f>
        <v>0</v>
      </c>
      <c r="AC1109" s="19" t="n">
        <f aca="false">IF(Z1109=0,0,MAX(0,MIN(Z1109,Parámetros!$G$21)-Parámetros!$F$21)*Parámetros!$E$21)</f>
        <v>0</v>
      </c>
      <c r="AD1109" s="19" t="n">
        <f aca="false">IF(Z1109=0,0,MAX(0,MIN(Z1109,Parámetros!$G$22)-Parámetros!$F$22)*Parámetros!$E$22)</f>
        <v>0</v>
      </c>
      <c r="AE1109" s="19" t="n">
        <f aca="false">IF(Z1109=0,0,MAX(0,MIN(Z1109,Parámetros!$G$23)-Parámetros!$F$23)*Parámetros!$E$23)</f>
        <v>0</v>
      </c>
      <c r="AF1109" s="36" t="n">
        <f aca="false">SUM(AA1109:AE1109)</f>
        <v>0</v>
      </c>
      <c r="AG1109" s="45" t="str">
        <f aca="false">IF(AM1109&lt;=0,"-",INDEX(TR_TASA,MATCH(AM1109,TR_DESDE,1)))</f>
        <v>-</v>
      </c>
      <c r="AH1109" s="44" t="n">
        <f aca="false">IF($F1109="Cese",1,IF($F1109="Activo",INDEX(DIV_N,12),0))</f>
        <v>0</v>
      </c>
      <c r="AI1109" s="44" t="n">
        <f aca="false">IF($F1109="Cese",11,IF($F1109="Activo",INDEX(DIV_HASTA,12),0))</f>
        <v>0</v>
      </c>
      <c r="AJ1109" s="19" t="n">
        <f aca="false">IF(OR($F1109="Activo",$F1109="Cese"),SUMIFS(AV1098:AV1108,D1098:D1108,"&lt;="&amp;AI1109),0)</f>
        <v>0</v>
      </c>
      <c r="AK1109" s="19" t="n">
        <f aca="false">IF(OR($F1109="Activo",$F1109="Cese"),MAX(0,(AF1109-AJ1109)/AH1109),0)</f>
        <v>0</v>
      </c>
      <c r="AL1109" s="19" t="n">
        <f aca="false">IF(OR($F1109="Activo",$F1109="Cese"),K1109+IF(PROY_BON="Sí",0,J1109),0)</f>
        <v>0</v>
      </c>
      <c r="AM1109" s="19" t="n">
        <f aca="false">IF(AL1109&gt;0,MAX(0,X1109+AL1109-Y1109),Z1109)</f>
        <v>0</v>
      </c>
      <c r="AN1109" s="19" t="n">
        <f aca="false">SUMPRODUCT((AM1109&gt;TR_DESDE)*(AM1109-TR_DESDE)*TR_INC)</f>
        <v>0</v>
      </c>
      <c r="AO1109" s="19" t="n">
        <f aca="false">IF(AL1109&gt;0,MAX(0,AN1109-IF(TRUE(),MAX(AF1109,AJ1109),AF1109)),0)</f>
        <v>0</v>
      </c>
      <c r="AP1109" s="46" t="n">
        <f aca="false">IF(OR($F1109="Activo",$F1109="Cese"),ROUND(AK1109+AO1109,2),0)</f>
        <v>0</v>
      </c>
      <c r="AQ1109" s="19" t="n">
        <f aca="false">IF(OR($F1109="Activo",$F1109="Cese"),MAX(0,AJ1109-AN1109),0)</f>
        <v>0</v>
      </c>
      <c r="AR1109" s="19" t="str">
        <f aca="false">IF($B1109="","",IF(COUNTIFS(RP_COD,$B1109,'Retenciones Planilla'!$N$6:$N$105,"&lt;&gt;")=0,"",SUMIFS('Retenciones Planilla'!$N$6:$N$105,RP_COD,$B1109)))</f>
        <v/>
      </c>
      <c r="AS1109" s="19" t="str">
        <f aca="false">IF(AR1109="","",AR1109-AP1109)</f>
        <v/>
      </c>
      <c r="AT1109" s="23" t="str">
        <f aca="false">IF($B1109="","",IF(NOT(OR($F1109="Activo",$F1109="Cese")),IF(N(AR1109)=0,"—","Revisar: sin vínculo"),IF(AR1109="",IF(AP1109=0,"No corresponde","Sin dato planilla"),IF(ABS(AS1109)&lt;=TOL,"OK",IF(AS1109&gt;0,"Retuvo de más","Retuvo de menos")))))</f>
        <v/>
      </c>
      <c r="AU1109" s="19" t="n">
        <f aca="false">IF(AND(BASE_RET="Planilla (si existe)",AR1109&lt;&gt;""),AR1109,AP1109)</f>
        <v>0</v>
      </c>
      <c r="AV1109" s="19" t="n">
        <f aca="false">AU1109+N1109</f>
        <v>0</v>
      </c>
    </row>
    <row r="1110" customFormat="false" ht="15" hidden="false" customHeight="false" outlineLevel="0" collapsed="false">
      <c r="A1110" s="43" t="n">
        <v>93</v>
      </c>
      <c r="B1110" s="35" t="str">
        <f aca="false">IF(Trabajadores!$B$98="","",Trabajadores!$B$98)</f>
        <v/>
      </c>
      <c r="C1110" s="35" t="str">
        <f aca="false">IF($B1110="","",Trabajadores!$D$98)</f>
        <v/>
      </c>
      <c r="D1110" s="43" t="n">
        <v>1</v>
      </c>
      <c r="E1110" s="23" t="s">
        <v>298</v>
      </c>
      <c r="F1110" s="23" t="str">
        <f aca="false">IF($B1110="","",IF(OR(1&lt;Trabajadores!$M$98,1&gt;Trabajadores!$N$98),"No vinculado",IF(AND(1=Trabajadores!$N$98,Trabajadores!$O$98="Sí"),"Cese","Activo")))</f>
        <v/>
      </c>
      <c r="G1110" s="19" t="n">
        <f aca="false">IF($B1110="",0,SUMIFS(Ingresos!$O$6:$O$1505,ING_COD,$B1110,ING_CLASE,"ORD"))</f>
        <v>0</v>
      </c>
      <c r="H1110" s="19" t="n">
        <f aca="false">IF($B1110="",0,SUMIFS(Ingresos!$O$6:$O$1505,ING_COD,$B1110,ING_CLASE,"ORD",ING_COMP,"Sí"))</f>
        <v>0</v>
      </c>
      <c r="I1110" s="19" t="n">
        <f aca="false">IF($B1110="",0,SUMIFS(Ingresos!$O$6:$O$1505,ING_COD,$B1110,ING_CLASE,"GRA"))</f>
        <v>0</v>
      </c>
      <c r="J1110" s="19" t="n">
        <f aca="false">IF($B1110="",0,SUMIFS(Ingresos!$O$6:$O$1505,ING_COD,$B1110,ING_CLASE,"BON"))</f>
        <v>0</v>
      </c>
      <c r="K1110" s="19" t="n">
        <f aca="false">IF($B1110="",0,SUMIFS(Ingresos!$O$6:$O$1505,ING_COD,$B1110,ING_CLASE,"EXT"))</f>
        <v>0</v>
      </c>
      <c r="L1110" s="19" t="n">
        <f aca="false">IF($B1110="",0,SUMIFS(Ingresos!$O$6:$O$1505,ING_COD,$B1110,ING_CLASE,"OTO"))</f>
        <v>0</v>
      </c>
      <c r="M1110" s="19" t="n">
        <f aca="false">IF($B1110="",0,SUMIFS(Ingresos!$O$6:$O$1505,ING_COD,$B1110,ING_CLASE,"OTX"))</f>
        <v>0</v>
      </c>
      <c r="N1110" s="19" t="n">
        <f aca="false">IF($B1110="",0,SUMIFS(Ingresos!$O$6:$O$1505,ING_COD,$B1110,ING_CLASE,"RETO"))</f>
        <v>0</v>
      </c>
      <c r="O1110" s="19" t="n">
        <f aca="false">IF($B1110="",0,SUMIFS(Ingresos!$O$6:$O$1505,ING_COD,$B1110,ING_CLASE,"INA"))</f>
        <v>0</v>
      </c>
      <c r="P1110" s="19" t="n">
        <f aca="false">G1110+I1110+J1110+K1110+L1110+M1110</f>
        <v>0</v>
      </c>
      <c r="Q1110" s="44" t="n">
        <f aca="false">IF($F1110="Activo",12,IF($F1110="Cese",1,0))</f>
        <v>0</v>
      </c>
      <c r="R1110" s="19" t="n">
        <f aca="false">G1110*Q1110</f>
        <v>0</v>
      </c>
      <c r="S1110" s="19" t="n">
        <f aca="false">IF($F1110="Activo",SUMIFS(I1110:I1121,$D1110:$D1121,"&lt;="&amp;Trabajadores!$N$98)+IF(PROY_BON="Sí",SUMIFS(J1110:J1121,$D1110:$D1121,"&lt;="&amp;Trabajadores!$N$98),0),IF($F1110="Cese",I1110+IF(PROY_BON="Sí",J1110,0),0))</f>
        <v>0</v>
      </c>
      <c r="T1110" s="19" t="n">
        <f aca="false">IF(OR($F1110&lt;&gt;"Activo",Trabajadores!$I$98="No"),0,IF(I1116=0,H1110*(1+IF(PROY_BON="Sí",Trabajadores!$P$98,0))*Trabajadores!$R$98/6*(Trabajadores!$N$98&gt;=7),0)+IF(I1121=0,H1110*(1+IF(PROY_BON="Sí",Trabajadores!$P$98,0))*Trabajadores!$S$98/6*(Trabajadores!$N$98&gt;=12),0))</f>
        <v>0</v>
      </c>
      <c r="U1110" s="19" t="n">
        <f aca="false">IF($F1110="Activo",IF(Trabajadores!$J$98="Sí",L1110*12,L1110),IF($F1110="Cese",L1110,0))</f>
        <v>0</v>
      </c>
      <c r="V1110" s="19" t="n">
        <f aca="false">IF(OR($F1110="Activo",$F1110="Cese"),M1110,0)</f>
        <v>0</v>
      </c>
      <c r="W1110" s="19" t="n">
        <f aca="false">0</f>
        <v>0</v>
      </c>
      <c r="X1110" s="36" t="n">
        <f aca="false">IF(OR($F1110="Activo",$F1110="Cese"),R1110+S1110+T1110+U1110+V1110+W1110,0)</f>
        <v>0</v>
      </c>
      <c r="Y1110" s="19" t="n">
        <f aca="false">IF(OR($F1110="Activo",$F1110="Cese"),DED_FIJA,0)</f>
        <v>0</v>
      </c>
      <c r="Z1110" s="36" t="n">
        <f aca="false">MAX(0,X1110-Y1110)</f>
        <v>0</v>
      </c>
      <c r="AA1110" s="19" t="n">
        <f aca="false">IF(Z1110=0,0,MAX(0,MIN(Z1110,Parámetros!$G$19)-Parámetros!$F$19)*Parámetros!$E$19)</f>
        <v>0</v>
      </c>
      <c r="AB1110" s="19" t="n">
        <f aca="false">IF(Z1110=0,0,MAX(0,MIN(Z1110,Parámetros!$G$20)-Parámetros!$F$20)*Parámetros!$E$20)</f>
        <v>0</v>
      </c>
      <c r="AC1110" s="19" t="n">
        <f aca="false">IF(Z1110=0,0,MAX(0,MIN(Z1110,Parámetros!$G$21)-Parámetros!$F$21)*Parámetros!$E$21)</f>
        <v>0</v>
      </c>
      <c r="AD1110" s="19" t="n">
        <f aca="false">IF(Z1110=0,0,MAX(0,MIN(Z1110,Parámetros!$G$22)-Parámetros!$F$22)*Parámetros!$E$22)</f>
        <v>0</v>
      </c>
      <c r="AE1110" s="19" t="n">
        <f aca="false">IF(Z1110=0,0,MAX(0,MIN(Z1110,Parámetros!$G$23)-Parámetros!$F$23)*Parámetros!$E$23)</f>
        <v>0</v>
      </c>
      <c r="AF1110" s="36" t="n">
        <f aca="false">SUM(AA1110:AE1110)</f>
        <v>0</v>
      </c>
      <c r="AG1110" s="45" t="str">
        <f aca="false">IF(AM1110&lt;=0,"-",INDEX(TR_TASA,MATCH(AM1110,TR_DESDE,1)))</f>
        <v>-</v>
      </c>
      <c r="AH1110" s="44" t="n">
        <f aca="false">IF($F1110="Cese",1,IF($F1110="Activo",INDEX(DIV_N,1),0))</f>
        <v>0</v>
      </c>
      <c r="AI1110" s="44" t="n">
        <f aca="false">IF($F1110="Cese",0,IF($F1110="Activo",INDEX(DIV_HASTA,1),0))</f>
        <v>0</v>
      </c>
      <c r="AJ1110" s="19" t="n">
        <f aca="false">0</f>
        <v>0</v>
      </c>
      <c r="AK1110" s="19" t="n">
        <f aca="false">IF(OR($F1110="Activo",$F1110="Cese"),MAX(0,(AF1110-AJ1110)/AH1110),0)</f>
        <v>0</v>
      </c>
      <c r="AL1110" s="19" t="n">
        <f aca="false">IF(OR($F1110="Activo",$F1110="Cese"),K1110+IF(PROY_BON="Sí",0,J1110),0)</f>
        <v>0</v>
      </c>
      <c r="AM1110" s="19" t="n">
        <f aca="false">IF(AL1110&gt;0,MAX(0,X1110+AL1110-Y1110),Z1110)</f>
        <v>0</v>
      </c>
      <c r="AN1110" s="19" t="n">
        <f aca="false">SUMPRODUCT((AM1110&gt;TR_DESDE)*(AM1110-TR_DESDE)*TR_INC)</f>
        <v>0</v>
      </c>
      <c r="AO1110" s="19" t="n">
        <f aca="false">IF(AL1110&gt;0,MAX(0,AN1110-IF($F1110="Cese",MAX(AF1110,AJ1110),AF1110)),0)</f>
        <v>0</v>
      </c>
      <c r="AP1110" s="46" t="n">
        <f aca="false">IF(OR($F1110="Activo",$F1110="Cese"),ROUND(AK1110+AO1110,2),0)</f>
        <v>0</v>
      </c>
      <c r="AQ1110" s="19" t="n">
        <f aca="false">IF($F1110="Cese",MAX(0,AJ1110-AN1110),0)</f>
        <v>0</v>
      </c>
      <c r="AR1110" s="19" t="str">
        <f aca="false">IF($B1110="","",IF(COUNTIFS(RP_COD,$B1110,'Retenciones Planilla'!$C$6:$C$105,"&lt;&gt;")=0,"",SUMIFS('Retenciones Planilla'!$C$6:$C$105,RP_COD,$B1110)))</f>
        <v/>
      </c>
      <c r="AS1110" s="19" t="str">
        <f aca="false">IF(AR1110="","",AR1110-AP1110)</f>
        <v/>
      </c>
      <c r="AT1110" s="23" t="str">
        <f aca="false">IF($B1110="","",IF(NOT(OR($F1110="Activo",$F1110="Cese")),IF(N(AR1110)=0,"—","Revisar: sin vínculo"),IF(AR1110="",IF(AP1110=0,"No corresponde","Sin dato planilla"),IF(ABS(AS1110)&lt;=TOL,"OK",IF(AS1110&gt;0,"Retuvo de más","Retuvo de menos")))))</f>
        <v/>
      </c>
      <c r="AU1110" s="19" t="n">
        <f aca="false">IF(AND(BASE_RET="Planilla (si existe)",AR1110&lt;&gt;""),AR1110,AP1110)</f>
        <v>0</v>
      </c>
      <c r="AV1110" s="19" t="n">
        <f aca="false">AU1110+N1110</f>
        <v>0</v>
      </c>
    </row>
    <row r="1111" customFormat="false" ht="15" hidden="false" customHeight="false" outlineLevel="0" collapsed="false">
      <c r="A1111" s="43" t="n">
        <v>93</v>
      </c>
      <c r="B1111" s="35" t="str">
        <f aca="false">IF(Trabajadores!$B$98="","",Trabajadores!$B$98)</f>
        <v/>
      </c>
      <c r="C1111" s="35" t="str">
        <f aca="false">IF($B1111="","",Trabajadores!$D$98)</f>
        <v/>
      </c>
      <c r="D1111" s="43" t="n">
        <v>2</v>
      </c>
      <c r="E1111" s="23" t="s">
        <v>299</v>
      </c>
      <c r="F1111" s="23" t="str">
        <f aca="false">IF($B1111="","",IF(OR(2&lt;Trabajadores!$M$98,2&gt;Trabajadores!$N$98),"No vinculado",IF(AND(2=Trabajadores!$N$98,Trabajadores!$O$98="Sí"),"Cese","Activo")))</f>
        <v/>
      </c>
      <c r="G1111" s="19" t="n">
        <f aca="false">IF($B1111="",0,SUMIFS(Ingresos!$P$6:$P$1505,ING_COD,$B1111,ING_CLASE,"ORD"))</f>
        <v>0</v>
      </c>
      <c r="H1111" s="19" t="n">
        <f aca="false">IF($B1111="",0,SUMIFS(Ingresos!$P$6:$P$1505,ING_COD,$B1111,ING_CLASE,"ORD",ING_COMP,"Sí"))</f>
        <v>0</v>
      </c>
      <c r="I1111" s="19" t="n">
        <f aca="false">IF($B1111="",0,SUMIFS(Ingresos!$P$6:$P$1505,ING_COD,$B1111,ING_CLASE,"GRA"))</f>
        <v>0</v>
      </c>
      <c r="J1111" s="19" t="n">
        <f aca="false">IF($B1111="",0,SUMIFS(Ingresos!$P$6:$P$1505,ING_COD,$B1111,ING_CLASE,"BON"))</f>
        <v>0</v>
      </c>
      <c r="K1111" s="19" t="n">
        <f aca="false">IF($B1111="",0,SUMIFS(Ingresos!$P$6:$P$1505,ING_COD,$B1111,ING_CLASE,"EXT"))</f>
        <v>0</v>
      </c>
      <c r="L1111" s="19" t="n">
        <f aca="false">IF($B1111="",0,SUMIFS(Ingresos!$P$6:$P$1505,ING_COD,$B1111,ING_CLASE,"OTO"))</f>
        <v>0</v>
      </c>
      <c r="M1111" s="19" t="n">
        <f aca="false">IF($B1111="",0,SUMIFS(Ingresos!$P$6:$P$1505,ING_COD,$B1111,ING_CLASE,"OTX"))</f>
        <v>0</v>
      </c>
      <c r="N1111" s="19" t="n">
        <f aca="false">IF($B1111="",0,SUMIFS(Ingresos!$P$6:$P$1505,ING_COD,$B1111,ING_CLASE,"RETO"))</f>
        <v>0</v>
      </c>
      <c r="O1111" s="19" t="n">
        <f aca="false">IF($B1111="",0,SUMIFS(Ingresos!$P$6:$P$1505,ING_COD,$B1111,ING_CLASE,"INA"))</f>
        <v>0</v>
      </c>
      <c r="P1111" s="19" t="n">
        <f aca="false">G1111+I1111+J1111+K1111+L1111+M1111</f>
        <v>0</v>
      </c>
      <c r="Q1111" s="44" t="n">
        <f aca="false">IF($F1111="Activo",11,IF($F1111="Cese",1,0))</f>
        <v>0</v>
      </c>
      <c r="R1111" s="19" t="n">
        <f aca="false">G1111*Q1111</f>
        <v>0</v>
      </c>
      <c r="S1111" s="19" t="n">
        <f aca="false">IF($F1111="Activo",SUMIFS(I1111:I1121,$D1111:$D1121,"&lt;="&amp;Trabajadores!$N$98)+IF(PROY_BON="Sí",SUMIFS(J1111:J1121,$D1111:$D1121,"&lt;="&amp;Trabajadores!$N$98),0),IF($F1111="Cese",I1111+IF(PROY_BON="Sí",J1111,0),0))</f>
        <v>0</v>
      </c>
      <c r="T1111" s="19" t="n">
        <f aca="false">IF(OR($F1111&lt;&gt;"Activo",Trabajadores!$I$98="No"),0,IF(I1116=0,H1111*(1+IF(PROY_BON="Sí",Trabajadores!$P$98,0))*Trabajadores!$R$98/6*(Trabajadores!$N$98&gt;=7),0)+IF(I1121=0,H1111*(1+IF(PROY_BON="Sí",Trabajadores!$P$98,0))*Trabajadores!$S$98/6*(Trabajadores!$N$98&gt;=12),0))</f>
        <v>0</v>
      </c>
      <c r="U1111" s="19" t="n">
        <f aca="false">IF($F1111="Activo",IF(Trabajadores!$J$98="Sí",L1111*11,L1111),IF($F1111="Cese",L1111,0))</f>
        <v>0</v>
      </c>
      <c r="V1111" s="19" t="n">
        <f aca="false">IF(OR($F1111="Activo",$F1111="Cese"),M1111,0)</f>
        <v>0</v>
      </c>
      <c r="W1111" s="19" t="n">
        <f aca="false">IF(OR($F1111="Activo",$F1111="Cese"),SUM(P1110:P1110),0)</f>
        <v>0</v>
      </c>
      <c r="X1111" s="36" t="n">
        <f aca="false">IF(OR($F1111="Activo",$F1111="Cese"),R1111+S1111+T1111+U1111+V1111+W1111,0)</f>
        <v>0</v>
      </c>
      <c r="Y1111" s="19" t="n">
        <f aca="false">IF(OR($F1111="Activo",$F1111="Cese"),DED_FIJA,0)</f>
        <v>0</v>
      </c>
      <c r="Z1111" s="36" t="n">
        <f aca="false">MAX(0,X1111-Y1111)</f>
        <v>0</v>
      </c>
      <c r="AA1111" s="19" t="n">
        <f aca="false">IF(Z1111=0,0,MAX(0,MIN(Z1111,Parámetros!$G$19)-Parámetros!$F$19)*Parámetros!$E$19)</f>
        <v>0</v>
      </c>
      <c r="AB1111" s="19" t="n">
        <f aca="false">IF(Z1111=0,0,MAX(0,MIN(Z1111,Parámetros!$G$20)-Parámetros!$F$20)*Parámetros!$E$20)</f>
        <v>0</v>
      </c>
      <c r="AC1111" s="19" t="n">
        <f aca="false">IF(Z1111=0,0,MAX(0,MIN(Z1111,Parámetros!$G$21)-Parámetros!$F$21)*Parámetros!$E$21)</f>
        <v>0</v>
      </c>
      <c r="AD1111" s="19" t="n">
        <f aca="false">IF(Z1111=0,0,MAX(0,MIN(Z1111,Parámetros!$G$22)-Parámetros!$F$22)*Parámetros!$E$22)</f>
        <v>0</v>
      </c>
      <c r="AE1111" s="19" t="n">
        <f aca="false">IF(Z1111=0,0,MAX(0,MIN(Z1111,Parámetros!$G$23)-Parámetros!$F$23)*Parámetros!$E$23)</f>
        <v>0</v>
      </c>
      <c r="AF1111" s="36" t="n">
        <f aca="false">SUM(AA1111:AE1111)</f>
        <v>0</v>
      </c>
      <c r="AG1111" s="45" t="str">
        <f aca="false">IF(AM1111&lt;=0,"-",INDEX(TR_TASA,MATCH(AM1111,TR_DESDE,1)))</f>
        <v>-</v>
      </c>
      <c r="AH1111" s="44" t="n">
        <f aca="false">IF($F1111="Cese",1,IF($F1111="Activo",INDEX(DIV_N,2),0))</f>
        <v>0</v>
      </c>
      <c r="AI1111" s="44" t="n">
        <f aca="false">IF($F1111="Cese",1,IF($F1111="Activo",INDEX(DIV_HASTA,2),0))</f>
        <v>0</v>
      </c>
      <c r="AJ1111" s="19" t="n">
        <f aca="false">IF(OR($F1111="Activo",$F1111="Cese"),SUMIFS(AV1110:AV1110,D1110:D1110,"&lt;="&amp;AI1111),0)</f>
        <v>0</v>
      </c>
      <c r="AK1111" s="19" t="n">
        <f aca="false">IF(OR($F1111="Activo",$F1111="Cese"),MAX(0,(AF1111-AJ1111)/AH1111),0)</f>
        <v>0</v>
      </c>
      <c r="AL1111" s="19" t="n">
        <f aca="false">IF(OR($F1111="Activo",$F1111="Cese"),K1111+IF(PROY_BON="Sí",0,J1111),0)</f>
        <v>0</v>
      </c>
      <c r="AM1111" s="19" t="n">
        <f aca="false">IF(AL1111&gt;0,MAX(0,X1111+AL1111-Y1111),Z1111)</f>
        <v>0</v>
      </c>
      <c r="AN1111" s="19" t="n">
        <f aca="false">SUMPRODUCT((AM1111&gt;TR_DESDE)*(AM1111-TR_DESDE)*TR_INC)</f>
        <v>0</v>
      </c>
      <c r="AO1111" s="19" t="n">
        <f aca="false">IF(AL1111&gt;0,MAX(0,AN1111-IF($F1111="Cese",MAX(AF1111,AJ1111),AF1111)),0)</f>
        <v>0</v>
      </c>
      <c r="AP1111" s="46" t="n">
        <f aca="false">IF(OR($F1111="Activo",$F1111="Cese"),ROUND(AK1111+AO1111,2),0)</f>
        <v>0</v>
      </c>
      <c r="AQ1111" s="19" t="n">
        <f aca="false">IF($F1111="Cese",MAX(0,AJ1111-AN1111),0)</f>
        <v>0</v>
      </c>
      <c r="AR1111" s="19" t="str">
        <f aca="false">IF($B1111="","",IF(COUNTIFS(RP_COD,$B1111,'Retenciones Planilla'!$D$6:$D$105,"&lt;&gt;")=0,"",SUMIFS('Retenciones Planilla'!$D$6:$D$105,RP_COD,$B1111)))</f>
        <v/>
      </c>
      <c r="AS1111" s="19" t="str">
        <f aca="false">IF(AR1111="","",AR1111-AP1111)</f>
        <v/>
      </c>
      <c r="AT1111" s="23" t="str">
        <f aca="false">IF($B1111="","",IF(NOT(OR($F1111="Activo",$F1111="Cese")),IF(N(AR1111)=0,"—","Revisar: sin vínculo"),IF(AR1111="",IF(AP1111=0,"No corresponde","Sin dato planilla"),IF(ABS(AS1111)&lt;=TOL,"OK",IF(AS1111&gt;0,"Retuvo de más","Retuvo de menos")))))</f>
        <v/>
      </c>
      <c r="AU1111" s="19" t="n">
        <f aca="false">IF(AND(BASE_RET="Planilla (si existe)",AR1111&lt;&gt;""),AR1111,AP1111)</f>
        <v>0</v>
      </c>
      <c r="AV1111" s="19" t="n">
        <f aca="false">AU1111+N1111</f>
        <v>0</v>
      </c>
    </row>
    <row r="1112" customFormat="false" ht="15" hidden="false" customHeight="false" outlineLevel="0" collapsed="false">
      <c r="A1112" s="43" t="n">
        <v>93</v>
      </c>
      <c r="B1112" s="35" t="str">
        <f aca="false">IF(Trabajadores!$B$98="","",Trabajadores!$B$98)</f>
        <v/>
      </c>
      <c r="C1112" s="35" t="str">
        <f aca="false">IF($B1112="","",Trabajadores!$D$98)</f>
        <v/>
      </c>
      <c r="D1112" s="43" t="n">
        <v>3</v>
      </c>
      <c r="E1112" s="23" t="s">
        <v>300</v>
      </c>
      <c r="F1112" s="23" t="str">
        <f aca="false">IF($B1112="","",IF(OR(3&lt;Trabajadores!$M$98,3&gt;Trabajadores!$N$98),"No vinculado",IF(AND(3=Trabajadores!$N$98,Trabajadores!$O$98="Sí"),"Cese","Activo")))</f>
        <v/>
      </c>
      <c r="G1112" s="19" t="n">
        <f aca="false">IF($B1112="",0,SUMIFS(Ingresos!$Q$6:$Q$1505,ING_COD,$B1112,ING_CLASE,"ORD"))</f>
        <v>0</v>
      </c>
      <c r="H1112" s="19" t="n">
        <f aca="false">IF($B1112="",0,SUMIFS(Ingresos!$Q$6:$Q$1505,ING_COD,$B1112,ING_CLASE,"ORD",ING_COMP,"Sí"))</f>
        <v>0</v>
      </c>
      <c r="I1112" s="19" t="n">
        <f aca="false">IF($B1112="",0,SUMIFS(Ingresos!$Q$6:$Q$1505,ING_COD,$B1112,ING_CLASE,"GRA"))</f>
        <v>0</v>
      </c>
      <c r="J1112" s="19" t="n">
        <f aca="false">IF($B1112="",0,SUMIFS(Ingresos!$Q$6:$Q$1505,ING_COD,$B1112,ING_CLASE,"BON"))</f>
        <v>0</v>
      </c>
      <c r="K1112" s="19" t="n">
        <f aca="false">IF($B1112="",0,SUMIFS(Ingresos!$Q$6:$Q$1505,ING_COD,$B1112,ING_CLASE,"EXT"))</f>
        <v>0</v>
      </c>
      <c r="L1112" s="19" t="n">
        <f aca="false">IF($B1112="",0,SUMIFS(Ingresos!$Q$6:$Q$1505,ING_COD,$B1112,ING_CLASE,"OTO"))</f>
        <v>0</v>
      </c>
      <c r="M1112" s="19" t="n">
        <f aca="false">IF($B1112="",0,SUMIFS(Ingresos!$Q$6:$Q$1505,ING_COD,$B1112,ING_CLASE,"OTX"))</f>
        <v>0</v>
      </c>
      <c r="N1112" s="19" t="n">
        <f aca="false">IF($B1112="",0,SUMIFS(Ingresos!$Q$6:$Q$1505,ING_COD,$B1112,ING_CLASE,"RETO"))</f>
        <v>0</v>
      </c>
      <c r="O1112" s="19" t="n">
        <f aca="false">IF($B1112="",0,SUMIFS(Ingresos!$Q$6:$Q$1505,ING_COD,$B1112,ING_CLASE,"INA"))</f>
        <v>0</v>
      </c>
      <c r="P1112" s="19" t="n">
        <f aca="false">G1112+I1112+J1112+K1112+L1112+M1112</f>
        <v>0</v>
      </c>
      <c r="Q1112" s="44" t="n">
        <f aca="false">IF($F1112="Activo",10,IF($F1112="Cese",1,0))</f>
        <v>0</v>
      </c>
      <c r="R1112" s="19" t="n">
        <f aca="false">G1112*Q1112</f>
        <v>0</v>
      </c>
      <c r="S1112" s="19" t="n">
        <f aca="false">IF($F1112="Activo",SUMIFS(I1112:I1121,$D1112:$D1121,"&lt;="&amp;Trabajadores!$N$98)+IF(PROY_BON="Sí",SUMIFS(J1112:J1121,$D1112:$D1121,"&lt;="&amp;Trabajadores!$N$98),0),IF($F1112="Cese",I1112+IF(PROY_BON="Sí",J1112,0),0))</f>
        <v>0</v>
      </c>
      <c r="T1112" s="19" t="n">
        <f aca="false">IF(OR($F1112&lt;&gt;"Activo",Trabajadores!$I$98="No"),0,IF(I1116=0,H1112*(1+IF(PROY_BON="Sí",Trabajadores!$P$98,0))*Trabajadores!$R$98/6*(Trabajadores!$N$98&gt;=7),0)+IF(I1121=0,H1112*(1+IF(PROY_BON="Sí",Trabajadores!$P$98,0))*Trabajadores!$S$98/6*(Trabajadores!$N$98&gt;=12),0))</f>
        <v>0</v>
      </c>
      <c r="U1112" s="19" t="n">
        <f aca="false">IF($F1112="Activo",IF(Trabajadores!$J$98="Sí",L1112*10,L1112),IF($F1112="Cese",L1112,0))</f>
        <v>0</v>
      </c>
      <c r="V1112" s="19" t="n">
        <f aca="false">IF(OR($F1112="Activo",$F1112="Cese"),M1112,0)</f>
        <v>0</v>
      </c>
      <c r="W1112" s="19" t="n">
        <f aca="false">IF(OR($F1112="Activo",$F1112="Cese"),SUM(P1110:P1111),0)</f>
        <v>0</v>
      </c>
      <c r="X1112" s="36" t="n">
        <f aca="false">IF(OR($F1112="Activo",$F1112="Cese"),R1112+S1112+T1112+U1112+V1112+W1112,0)</f>
        <v>0</v>
      </c>
      <c r="Y1112" s="19" t="n">
        <f aca="false">IF(OR($F1112="Activo",$F1112="Cese"),DED_FIJA,0)</f>
        <v>0</v>
      </c>
      <c r="Z1112" s="36" t="n">
        <f aca="false">MAX(0,X1112-Y1112)</f>
        <v>0</v>
      </c>
      <c r="AA1112" s="19" t="n">
        <f aca="false">IF(Z1112=0,0,MAX(0,MIN(Z1112,Parámetros!$G$19)-Parámetros!$F$19)*Parámetros!$E$19)</f>
        <v>0</v>
      </c>
      <c r="AB1112" s="19" t="n">
        <f aca="false">IF(Z1112=0,0,MAX(0,MIN(Z1112,Parámetros!$G$20)-Parámetros!$F$20)*Parámetros!$E$20)</f>
        <v>0</v>
      </c>
      <c r="AC1112" s="19" t="n">
        <f aca="false">IF(Z1112=0,0,MAX(0,MIN(Z1112,Parámetros!$G$21)-Parámetros!$F$21)*Parámetros!$E$21)</f>
        <v>0</v>
      </c>
      <c r="AD1112" s="19" t="n">
        <f aca="false">IF(Z1112=0,0,MAX(0,MIN(Z1112,Parámetros!$G$22)-Parámetros!$F$22)*Parámetros!$E$22)</f>
        <v>0</v>
      </c>
      <c r="AE1112" s="19" t="n">
        <f aca="false">IF(Z1112=0,0,MAX(0,MIN(Z1112,Parámetros!$G$23)-Parámetros!$F$23)*Parámetros!$E$23)</f>
        <v>0</v>
      </c>
      <c r="AF1112" s="36" t="n">
        <f aca="false">SUM(AA1112:AE1112)</f>
        <v>0</v>
      </c>
      <c r="AG1112" s="45" t="str">
        <f aca="false">IF(AM1112&lt;=0,"-",INDEX(TR_TASA,MATCH(AM1112,TR_DESDE,1)))</f>
        <v>-</v>
      </c>
      <c r="AH1112" s="44" t="n">
        <f aca="false">IF($F1112="Cese",1,IF($F1112="Activo",INDEX(DIV_N,3),0))</f>
        <v>0</v>
      </c>
      <c r="AI1112" s="44" t="n">
        <f aca="false">IF($F1112="Cese",2,IF($F1112="Activo",INDEX(DIV_HASTA,3),0))</f>
        <v>0</v>
      </c>
      <c r="AJ1112" s="19" t="n">
        <f aca="false">IF(OR($F1112="Activo",$F1112="Cese"),SUMIFS(AV1110:AV1111,D1110:D1111,"&lt;="&amp;AI1112),0)</f>
        <v>0</v>
      </c>
      <c r="AK1112" s="19" t="n">
        <f aca="false">IF(OR($F1112="Activo",$F1112="Cese"),MAX(0,(AF1112-AJ1112)/AH1112),0)</f>
        <v>0</v>
      </c>
      <c r="AL1112" s="19" t="n">
        <f aca="false">IF(OR($F1112="Activo",$F1112="Cese"),K1112+IF(PROY_BON="Sí",0,J1112),0)</f>
        <v>0</v>
      </c>
      <c r="AM1112" s="19" t="n">
        <f aca="false">IF(AL1112&gt;0,MAX(0,X1112+AL1112-Y1112),Z1112)</f>
        <v>0</v>
      </c>
      <c r="AN1112" s="19" t="n">
        <f aca="false">SUMPRODUCT((AM1112&gt;TR_DESDE)*(AM1112-TR_DESDE)*TR_INC)</f>
        <v>0</v>
      </c>
      <c r="AO1112" s="19" t="n">
        <f aca="false">IF(AL1112&gt;0,MAX(0,AN1112-IF($F1112="Cese",MAX(AF1112,AJ1112),AF1112)),0)</f>
        <v>0</v>
      </c>
      <c r="AP1112" s="46" t="n">
        <f aca="false">IF(OR($F1112="Activo",$F1112="Cese"),ROUND(AK1112+AO1112,2),0)</f>
        <v>0</v>
      </c>
      <c r="AQ1112" s="19" t="n">
        <f aca="false">IF($F1112="Cese",MAX(0,AJ1112-AN1112),0)</f>
        <v>0</v>
      </c>
      <c r="AR1112" s="19" t="str">
        <f aca="false">IF($B1112="","",IF(COUNTIFS(RP_COD,$B1112,'Retenciones Planilla'!$E$6:$E$105,"&lt;&gt;")=0,"",SUMIFS('Retenciones Planilla'!$E$6:$E$105,RP_COD,$B1112)))</f>
        <v/>
      </c>
      <c r="AS1112" s="19" t="str">
        <f aca="false">IF(AR1112="","",AR1112-AP1112)</f>
        <v/>
      </c>
      <c r="AT1112" s="23" t="str">
        <f aca="false">IF($B1112="","",IF(NOT(OR($F1112="Activo",$F1112="Cese")),IF(N(AR1112)=0,"—","Revisar: sin vínculo"),IF(AR1112="",IF(AP1112=0,"No corresponde","Sin dato planilla"),IF(ABS(AS1112)&lt;=TOL,"OK",IF(AS1112&gt;0,"Retuvo de más","Retuvo de menos")))))</f>
        <v/>
      </c>
      <c r="AU1112" s="19" t="n">
        <f aca="false">IF(AND(BASE_RET="Planilla (si existe)",AR1112&lt;&gt;""),AR1112,AP1112)</f>
        <v>0</v>
      </c>
      <c r="AV1112" s="19" t="n">
        <f aca="false">AU1112+N1112</f>
        <v>0</v>
      </c>
    </row>
    <row r="1113" customFormat="false" ht="15" hidden="false" customHeight="false" outlineLevel="0" collapsed="false">
      <c r="A1113" s="43" t="n">
        <v>93</v>
      </c>
      <c r="B1113" s="35" t="str">
        <f aca="false">IF(Trabajadores!$B$98="","",Trabajadores!$B$98)</f>
        <v/>
      </c>
      <c r="C1113" s="35" t="str">
        <f aca="false">IF($B1113="","",Trabajadores!$D$98)</f>
        <v/>
      </c>
      <c r="D1113" s="43" t="n">
        <v>4</v>
      </c>
      <c r="E1113" s="23" t="s">
        <v>301</v>
      </c>
      <c r="F1113" s="23" t="str">
        <f aca="false">IF($B1113="","",IF(OR(4&lt;Trabajadores!$M$98,4&gt;Trabajadores!$N$98),"No vinculado",IF(AND(4=Trabajadores!$N$98,Trabajadores!$O$98="Sí"),"Cese","Activo")))</f>
        <v/>
      </c>
      <c r="G1113" s="19" t="n">
        <f aca="false">IF($B1113="",0,SUMIFS(Ingresos!$R$6:$R$1505,ING_COD,$B1113,ING_CLASE,"ORD"))</f>
        <v>0</v>
      </c>
      <c r="H1113" s="19" t="n">
        <f aca="false">IF($B1113="",0,SUMIFS(Ingresos!$R$6:$R$1505,ING_COD,$B1113,ING_CLASE,"ORD",ING_COMP,"Sí"))</f>
        <v>0</v>
      </c>
      <c r="I1113" s="19" t="n">
        <f aca="false">IF($B1113="",0,SUMIFS(Ingresos!$R$6:$R$1505,ING_COD,$B1113,ING_CLASE,"GRA"))</f>
        <v>0</v>
      </c>
      <c r="J1113" s="19" t="n">
        <f aca="false">IF($B1113="",0,SUMIFS(Ingresos!$R$6:$R$1505,ING_COD,$B1113,ING_CLASE,"BON"))</f>
        <v>0</v>
      </c>
      <c r="K1113" s="19" t="n">
        <f aca="false">IF($B1113="",0,SUMIFS(Ingresos!$R$6:$R$1505,ING_COD,$B1113,ING_CLASE,"EXT"))</f>
        <v>0</v>
      </c>
      <c r="L1113" s="19" t="n">
        <f aca="false">IF($B1113="",0,SUMIFS(Ingresos!$R$6:$R$1505,ING_COD,$B1113,ING_CLASE,"OTO"))</f>
        <v>0</v>
      </c>
      <c r="M1113" s="19" t="n">
        <f aca="false">IF($B1113="",0,SUMIFS(Ingresos!$R$6:$R$1505,ING_COD,$B1113,ING_CLASE,"OTX"))</f>
        <v>0</v>
      </c>
      <c r="N1113" s="19" t="n">
        <f aca="false">IF($B1113="",0,SUMIFS(Ingresos!$R$6:$R$1505,ING_COD,$B1113,ING_CLASE,"RETO"))</f>
        <v>0</v>
      </c>
      <c r="O1113" s="19" t="n">
        <f aca="false">IF($B1113="",0,SUMIFS(Ingresos!$R$6:$R$1505,ING_COD,$B1113,ING_CLASE,"INA"))</f>
        <v>0</v>
      </c>
      <c r="P1113" s="19" t="n">
        <f aca="false">G1113+I1113+J1113+K1113+L1113+M1113</f>
        <v>0</v>
      </c>
      <c r="Q1113" s="44" t="n">
        <f aca="false">IF($F1113="Activo",9,IF($F1113="Cese",1,0))</f>
        <v>0</v>
      </c>
      <c r="R1113" s="19" t="n">
        <f aca="false">G1113*Q1113</f>
        <v>0</v>
      </c>
      <c r="S1113" s="19" t="n">
        <f aca="false">IF($F1113="Activo",SUMIFS(I1113:I1121,$D1113:$D1121,"&lt;="&amp;Trabajadores!$N$98)+IF(PROY_BON="Sí",SUMIFS(J1113:J1121,$D1113:$D1121,"&lt;="&amp;Trabajadores!$N$98),0),IF($F1113="Cese",I1113+IF(PROY_BON="Sí",J1113,0),0))</f>
        <v>0</v>
      </c>
      <c r="T1113" s="19" t="n">
        <f aca="false">IF(OR($F1113&lt;&gt;"Activo",Trabajadores!$I$98="No"),0,IF(I1116=0,H1113*(1+IF(PROY_BON="Sí",Trabajadores!$P$98,0))*Trabajadores!$R$98/6*(Trabajadores!$N$98&gt;=7),0)+IF(I1121=0,H1113*(1+IF(PROY_BON="Sí",Trabajadores!$P$98,0))*Trabajadores!$S$98/6*(Trabajadores!$N$98&gt;=12),0))</f>
        <v>0</v>
      </c>
      <c r="U1113" s="19" t="n">
        <f aca="false">IF($F1113="Activo",IF(Trabajadores!$J$98="Sí",L1113*9,L1113),IF($F1113="Cese",L1113,0))</f>
        <v>0</v>
      </c>
      <c r="V1113" s="19" t="n">
        <f aca="false">IF(OR($F1113="Activo",$F1113="Cese"),M1113,0)</f>
        <v>0</v>
      </c>
      <c r="W1113" s="19" t="n">
        <f aca="false">IF(OR($F1113="Activo",$F1113="Cese"),SUM(P1110:P1112),0)</f>
        <v>0</v>
      </c>
      <c r="X1113" s="36" t="n">
        <f aca="false">IF(OR($F1113="Activo",$F1113="Cese"),R1113+S1113+T1113+U1113+V1113+W1113,0)</f>
        <v>0</v>
      </c>
      <c r="Y1113" s="19" t="n">
        <f aca="false">IF(OR($F1113="Activo",$F1113="Cese"),DED_FIJA,0)</f>
        <v>0</v>
      </c>
      <c r="Z1113" s="36" t="n">
        <f aca="false">MAX(0,X1113-Y1113)</f>
        <v>0</v>
      </c>
      <c r="AA1113" s="19" t="n">
        <f aca="false">IF(Z1113=0,0,MAX(0,MIN(Z1113,Parámetros!$G$19)-Parámetros!$F$19)*Parámetros!$E$19)</f>
        <v>0</v>
      </c>
      <c r="AB1113" s="19" t="n">
        <f aca="false">IF(Z1113=0,0,MAX(0,MIN(Z1113,Parámetros!$G$20)-Parámetros!$F$20)*Parámetros!$E$20)</f>
        <v>0</v>
      </c>
      <c r="AC1113" s="19" t="n">
        <f aca="false">IF(Z1113=0,0,MAX(0,MIN(Z1113,Parámetros!$G$21)-Parámetros!$F$21)*Parámetros!$E$21)</f>
        <v>0</v>
      </c>
      <c r="AD1113" s="19" t="n">
        <f aca="false">IF(Z1113=0,0,MAX(0,MIN(Z1113,Parámetros!$G$22)-Parámetros!$F$22)*Parámetros!$E$22)</f>
        <v>0</v>
      </c>
      <c r="AE1113" s="19" t="n">
        <f aca="false">IF(Z1113=0,0,MAX(0,MIN(Z1113,Parámetros!$G$23)-Parámetros!$F$23)*Parámetros!$E$23)</f>
        <v>0</v>
      </c>
      <c r="AF1113" s="36" t="n">
        <f aca="false">SUM(AA1113:AE1113)</f>
        <v>0</v>
      </c>
      <c r="AG1113" s="45" t="str">
        <f aca="false">IF(AM1113&lt;=0,"-",INDEX(TR_TASA,MATCH(AM1113,TR_DESDE,1)))</f>
        <v>-</v>
      </c>
      <c r="AH1113" s="44" t="n">
        <f aca="false">IF($F1113="Cese",1,IF($F1113="Activo",INDEX(DIV_N,4),0))</f>
        <v>0</v>
      </c>
      <c r="AI1113" s="44" t="n">
        <f aca="false">IF($F1113="Cese",3,IF($F1113="Activo",INDEX(DIV_HASTA,4),0))</f>
        <v>0</v>
      </c>
      <c r="AJ1113" s="19" t="n">
        <f aca="false">IF(OR($F1113="Activo",$F1113="Cese"),SUMIFS(AV1110:AV1112,D1110:D1112,"&lt;="&amp;AI1113),0)</f>
        <v>0</v>
      </c>
      <c r="AK1113" s="19" t="n">
        <f aca="false">IF(OR($F1113="Activo",$F1113="Cese"),MAX(0,(AF1113-AJ1113)/AH1113),0)</f>
        <v>0</v>
      </c>
      <c r="AL1113" s="19" t="n">
        <f aca="false">IF(OR($F1113="Activo",$F1113="Cese"),K1113+IF(PROY_BON="Sí",0,J1113),0)</f>
        <v>0</v>
      </c>
      <c r="AM1113" s="19" t="n">
        <f aca="false">IF(AL1113&gt;0,MAX(0,X1113+AL1113-Y1113),Z1113)</f>
        <v>0</v>
      </c>
      <c r="AN1113" s="19" t="n">
        <f aca="false">SUMPRODUCT((AM1113&gt;TR_DESDE)*(AM1113-TR_DESDE)*TR_INC)</f>
        <v>0</v>
      </c>
      <c r="AO1113" s="19" t="n">
        <f aca="false">IF(AL1113&gt;0,MAX(0,AN1113-IF($F1113="Cese",MAX(AF1113,AJ1113),AF1113)),0)</f>
        <v>0</v>
      </c>
      <c r="AP1113" s="46" t="n">
        <f aca="false">IF(OR($F1113="Activo",$F1113="Cese"),ROUND(AK1113+AO1113,2),0)</f>
        <v>0</v>
      </c>
      <c r="AQ1113" s="19" t="n">
        <f aca="false">IF($F1113="Cese",MAX(0,AJ1113-AN1113),0)</f>
        <v>0</v>
      </c>
      <c r="AR1113" s="19" t="str">
        <f aca="false">IF($B1113="","",IF(COUNTIFS(RP_COD,$B1113,'Retenciones Planilla'!$F$6:$F$105,"&lt;&gt;")=0,"",SUMIFS('Retenciones Planilla'!$F$6:$F$105,RP_COD,$B1113)))</f>
        <v/>
      </c>
      <c r="AS1113" s="19" t="str">
        <f aca="false">IF(AR1113="","",AR1113-AP1113)</f>
        <v/>
      </c>
      <c r="AT1113" s="23" t="str">
        <f aca="false">IF($B1113="","",IF(NOT(OR($F1113="Activo",$F1113="Cese")),IF(N(AR1113)=0,"—","Revisar: sin vínculo"),IF(AR1113="",IF(AP1113=0,"No corresponde","Sin dato planilla"),IF(ABS(AS1113)&lt;=TOL,"OK",IF(AS1113&gt;0,"Retuvo de más","Retuvo de menos")))))</f>
        <v/>
      </c>
      <c r="AU1113" s="19" t="n">
        <f aca="false">IF(AND(BASE_RET="Planilla (si existe)",AR1113&lt;&gt;""),AR1113,AP1113)</f>
        <v>0</v>
      </c>
      <c r="AV1113" s="19" t="n">
        <f aca="false">AU1113+N1113</f>
        <v>0</v>
      </c>
    </row>
    <row r="1114" customFormat="false" ht="15" hidden="false" customHeight="false" outlineLevel="0" collapsed="false">
      <c r="A1114" s="43" t="n">
        <v>93</v>
      </c>
      <c r="B1114" s="35" t="str">
        <f aca="false">IF(Trabajadores!$B$98="","",Trabajadores!$B$98)</f>
        <v/>
      </c>
      <c r="C1114" s="35" t="str">
        <f aca="false">IF($B1114="","",Trabajadores!$D$98)</f>
        <v/>
      </c>
      <c r="D1114" s="43" t="n">
        <v>5</v>
      </c>
      <c r="E1114" s="23" t="s">
        <v>302</v>
      </c>
      <c r="F1114" s="23" t="str">
        <f aca="false">IF($B1114="","",IF(OR(5&lt;Trabajadores!$M$98,5&gt;Trabajadores!$N$98),"No vinculado",IF(AND(5=Trabajadores!$N$98,Trabajadores!$O$98="Sí"),"Cese","Activo")))</f>
        <v/>
      </c>
      <c r="G1114" s="19" t="n">
        <f aca="false">IF($B1114="",0,SUMIFS(Ingresos!$S$6:$S$1505,ING_COD,$B1114,ING_CLASE,"ORD"))</f>
        <v>0</v>
      </c>
      <c r="H1114" s="19" t="n">
        <f aca="false">IF($B1114="",0,SUMIFS(Ingresos!$S$6:$S$1505,ING_COD,$B1114,ING_CLASE,"ORD",ING_COMP,"Sí"))</f>
        <v>0</v>
      </c>
      <c r="I1114" s="19" t="n">
        <f aca="false">IF($B1114="",0,SUMIFS(Ingresos!$S$6:$S$1505,ING_COD,$B1114,ING_CLASE,"GRA"))</f>
        <v>0</v>
      </c>
      <c r="J1114" s="19" t="n">
        <f aca="false">IF($B1114="",0,SUMIFS(Ingresos!$S$6:$S$1505,ING_COD,$B1114,ING_CLASE,"BON"))</f>
        <v>0</v>
      </c>
      <c r="K1114" s="19" t="n">
        <f aca="false">IF($B1114="",0,SUMIFS(Ingresos!$S$6:$S$1505,ING_COD,$B1114,ING_CLASE,"EXT"))</f>
        <v>0</v>
      </c>
      <c r="L1114" s="19" t="n">
        <f aca="false">IF($B1114="",0,SUMIFS(Ingresos!$S$6:$S$1505,ING_COD,$B1114,ING_CLASE,"OTO"))</f>
        <v>0</v>
      </c>
      <c r="M1114" s="19" t="n">
        <f aca="false">IF($B1114="",0,SUMIFS(Ingresos!$S$6:$S$1505,ING_COD,$B1114,ING_CLASE,"OTX"))</f>
        <v>0</v>
      </c>
      <c r="N1114" s="19" t="n">
        <f aca="false">IF($B1114="",0,SUMIFS(Ingresos!$S$6:$S$1505,ING_COD,$B1114,ING_CLASE,"RETO"))</f>
        <v>0</v>
      </c>
      <c r="O1114" s="19" t="n">
        <f aca="false">IF($B1114="",0,SUMIFS(Ingresos!$S$6:$S$1505,ING_COD,$B1114,ING_CLASE,"INA"))</f>
        <v>0</v>
      </c>
      <c r="P1114" s="19" t="n">
        <f aca="false">G1114+I1114+J1114+K1114+L1114+M1114</f>
        <v>0</v>
      </c>
      <c r="Q1114" s="44" t="n">
        <f aca="false">IF($F1114="Activo",8,IF($F1114="Cese",1,0))</f>
        <v>0</v>
      </c>
      <c r="R1114" s="19" t="n">
        <f aca="false">G1114*Q1114</f>
        <v>0</v>
      </c>
      <c r="S1114" s="19" t="n">
        <f aca="false">IF($F1114="Activo",SUMIFS(I1114:I1121,$D1114:$D1121,"&lt;="&amp;Trabajadores!$N$98)+IF(PROY_BON="Sí",SUMIFS(J1114:J1121,$D1114:$D1121,"&lt;="&amp;Trabajadores!$N$98),0),IF($F1114="Cese",I1114+IF(PROY_BON="Sí",J1114,0),0))</f>
        <v>0</v>
      </c>
      <c r="T1114" s="19" t="n">
        <f aca="false">IF(OR($F1114&lt;&gt;"Activo",Trabajadores!$I$98="No"),0,IF(I1116=0,H1114*(1+IF(PROY_BON="Sí",Trabajadores!$P$98,0))*Trabajadores!$R$98/6*(Trabajadores!$N$98&gt;=7),0)+IF(I1121=0,H1114*(1+IF(PROY_BON="Sí",Trabajadores!$P$98,0))*Trabajadores!$S$98/6*(Trabajadores!$N$98&gt;=12),0))</f>
        <v>0</v>
      </c>
      <c r="U1114" s="19" t="n">
        <f aca="false">IF($F1114="Activo",IF(Trabajadores!$J$98="Sí",L1114*8,L1114),IF($F1114="Cese",L1114,0))</f>
        <v>0</v>
      </c>
      <c r="V1114" s="19" t="n">
        <f aca="false">IF(OR($F1114="Activo",$F1114="Cese"),M1114,0)</f>
        <v>0</v>
      </c>
      <c r="W1114" s="19" t="n">
        <f aca="false">IF(OR($F1114="Activo",$F1114="Cese"),SUM(P1110:P1113),0)</f>
        <v>0</v>
      </c>
      <c r="X1114" s="36" t="n">
        <f aca="false">IF(OR($F1114="Activo",$F1114="Cese"),R1114+S1114+T1114+U1114+V1114+W1114,0)</f>
        <v>0</v>
      </c>
      <c r="Y1114" s="19" t="n">
        <f aca="false">IF(OR($F1114="Activo",$F1114="Cese"),DED_FIJA,0)</f>
        <v>0</v>
      </c>
      <c r="Z1114" s="36" t="n">
        <f aca="false">MAX(0,X1114-Y1114)</f>
        <v>0</v>
      </c>
      <c r="AA1114" s="19" t="n">
        <f aca="false">IF(Z1114=0,0,MAX(0,MIN(Z1114,Parámetros!$G$19)-Parámetros!$F$19)*Parámetros!$E$19)</f>
        <v>0</v>
      </c>
      <c r="AB1114" s="19" t="n">
        <f aca="false">IF(Z1114=0,0,MAX(0,MIN(Z1114,Parámetros!$G$20)-Parámetros!$F$20)*Parámetros!$E$20)</f>
        <v>0</v>
      </c>
      <c r="AC1114" s="19" t="n">
        <f aca="false">IF(Z1114=0,0,MAX(0,MIN(Z1114,Parámetros!$G$21)-Parámetros!$F$21)*Parámetros!$E$21)</f>
        <v>0</v>
      </c>
      <c r="AD1114" s="19" t="n">
        <f aca="false">IF(Z1114=0,0,MAX(0,MIN(Z1114,Parámetros!$G$22)-Parámetros!$F$22)*Parámetros!$E$22)</f>
        <v>0</v>
      </c>
      <c r="AE1114" s="19" t="n">
        <f aca="false">IF(Z1114=0,0,MAX(0,MIN(Z1114,Parámetros!$G$23)-Parámetros!$F$23)*Parámetros!$E$23)</f>
        <v>0</v>
      </c>
      <c r="AF1114" s="36" t="n">
        <f aca="false">SUM(AA1114:AE1114)</f>
        <v>0</v>
      </c>
      <c r="AG1114" s="45" t="str">
        <f aca="false">IF(AM1114&lt;=0,"-",INDEX(TR_TASA,MATCH(AM1114,TR_DESDE,1)))</f>
        <v>-</v>
      </c>
      <c r="AH1114" s="44" t="n">
        <f aca="false">IF($F1114="Cese",1,IF($F1114="Activo",INDEX(DIV_N,5),0))</f>
        <v>0</v>
      </c>
      <c r="AI1114" s="44" t="n">
        <f aca="false">IF($F1114="Cese",4,IF($F1114="Activo",INDEX(DIV_HASTA,5),0))</f>
        <v>0</v>
      </c>
      <c r="AJ1114" s="19" t="n">
        <f aca="false">IF(OR($F1114="Activo",$F1114="Cese"),SUMIFS(AV1110:AV1113,D1110:D1113,"&lt;="&amp;AI1114),0)</f>
        <v>0</v>
      </c>
      <c r="AK1114" s="19" t="n">
        <f aca="false">IF(OR($F1114="Activo",$F1114="Cese"),MAX(0,(AF1114-AJ1114)/AH1114),0)</f>
        <v>0</v>
      </c>
      <c r="AL1114" s="19" t="n">
        <f aca="false">IF(OR($F1114="Activo",$F1114="Cese"),K1114+IF(PROY_BON="Sí",0,J1114),0)</f>
        <v>0</v>
      </c>
      <c r="AM1114" s="19" t="n">
        <f aca="false">IF(AL1114&gt;0,MAX(0,X1114+AL1114-Y1114),Z1114)</f>
        <v>0</v>
      </c>
      <c r="AN1114" s="19" t="n">
        <f aca="false">SUMPRODUCT((AM1114&gt;TR_DESDE)*(AM1114-TR_DESDE)*TR_INC)</f>
        <v>0</v>
      </c>
      <c r="AO1114" s="19" t="n">
        <f aca="false">IF(AL1114&gt;0,MAX(0,AN1114-IF($F1114="Cese",MAX(AF1114,AJ1114),AF1114)),0)</f>
        <v>0</v>
      </c>
      <c r="AP1114" s="46" t="n">
        <f aca="false">IF(OR($F1114="Activo",$F1114="Cese"),ROUND(AK1114+AO1114,2),0)</f>
        <v>0</v>
      </c>
      <c r="AQ1114" s="19" t="n">
        <f aca="false">IF($F1114="Cese",MAX(0,AJ1114-AN1114),0)</f>
        <v>0</v>
      </c>
      <c r="AR1114" s="19" t="str">
        <f aca="false">IF($B1114="","",IF(COUNTIFS(RP_COD,$B1114,'Retenciones Planilla'!$G$6:$G$105,"&lt;&gt;")=0,"",SUMIFS('Retenciones Planilla'!$G$6:$G$105,RP_COD,$B1114)))</f>
        <v/>
      </c>
      <c r="AS1114" s="19" t="str">
        <f aca="false">IF(AR1114="","",AR1114-AP1114)</f>
        <v/>
      </c>
      <c r="AT1114" s="23" t="str">
        <f aca="false">IF($B1114="","",IF(NOT(OR($F1114="Activo",$F1114="Cese")),IF(N(AR1114)=0,"—","Revisar: sin vínculo"),IF(AR1114="",IF(AP1114=0,"No corresponde","Sin dato planilla"),IF(ABS(AS1114)&lt;=TOL,"OK",IF(AS1114&gt;0,"Retuvo de más","Retuvo de menos")))))</f>
        <v/>
      </c>
      <c r="AU1114" s="19" t="n">
        <f aca="false">IF(AND(BASE_RET="Planilla (si existe)",AR1114&lt;&gt;""),AR1114,AP1114)</f>
        <v>0</v>
      </c>
      <c r="AV1114" s="19" t="n">
        <f aca="false">AU1114+N1114</f>
        <v>0</v>
      </c>
    </row>
    <row r="1115" customFormat="false" ht="15" hidden="false" customHeight="false" outlineLevel="0" collapsed="false">
      <c r="A1115" s="43" t="n">
        <v>93</v>
      </c>
      <c r="B1115" s="35" t="str">
        <f aca="false">IF(Trabajadores!$B$98="","",Trabajadores!$B$98)</f>
        <v/>
      </c>
      <c r="C1115" s="35" t="str">
        <f aca="false">IF($B1115="","",Trabajadores!$D$98)</f>
        <v/>
      </c>
      <c r="D1115" s="43" t="n">
        <v>6</v>
      </c>
      <c r="E1115" s="23" t="s">
        <v>303</v>
      </c>
      <c r="F1115" s="23" t="str">
        <f aca="false">IF($B1115="","",IF(OR(6&lt;Trabajadores!$M$98,6&gt;Trabajadores!$N$98),"No vinculado",IF(AND(6=Trabajadores!$N$98,Trabajadores!$O$98="Sí"),"Cese","Activo")))</f>
        <v/>
      </c>
      <c r="G1115" s="19" t="n">
        <f aca="false">IF($B1115="",0,SUMIFS(Ingresos!$T$6:$T$1505,ING_COD,$B1115,ING_CLASE,"ORD"))</f>
        <v>0</v>
      </c>
      <c r="H1115" s="19" t="n">
        <f aca="false">IF($B1115="",0,SUMIFS(Ingresos!$T$6:$T$1505,ING_COD,$B1115,ING_CLASE,"ORD",ING_COMP,"Sí"))</f>
        <v>0</v>
      </c>
      <c r="I1115" s="19" t="n">
        <f aca="false">IF($B1115="",0,SUMIFS(Ingresos!$T$6:$T$1505,ING_COD,$B1115,ING_CLASE,"GRA"))</f>
        <v>0</v>
      </c>
      <c r="J1115" s="19" t="n">
        <f aca="false">IF($B1115="",0,SUMIFS(Ingresos!$T$6:$T$1505,ING_COD,$B1115,ING_CLASE,"BON"))</f>
        <v>0</v>
      </c>
      <c r="K1115" s="19" t="n">
        <f aca="false">IF($B1115="",0,SUMIFS(Ingresos!$T$6:$T$1505,ING_COD,$B1115,ING_CLASE,"EXT"))</f>
        <v>0</v>
      </c>
      <c r="L1115" s="19" t="n">
        <f aca="false">IF($B1115="",0,SUMIFS(Ingresos!$T$6:$T$1505,ING_COD,$B1115,ING_CLASE,"OTO"))</f>
        <v>0</v>
      </c>
      <c r="M1115" s="19" t="n">
        <f aca="false">IF($B1115="",0,SUMIFS(Ingresos!$T$6:$T$1505,ING_COD,$B1115,ING_CLASE,"OTX"))</f>
        <v>0</v>
      </c>
      <c r="N1115" s="19" t="n">
        <f aca="false">IF($B1115="",0,SUMIFS(Ingresos!$T$6:$T$1505,ING_COD,$B1115,ING_CLASE,"RETO"))</f>
        <v>0</v>
      </c>
      <c r="O1115" s="19" t="n">
        <f aca="false">IF($B1115="",0,SUMIFS(Ingresos!$T$6:$T$1505,ING_COD,$B1115,ING_CLASE,"INA"))</f>
        <v>0</v>
      </c>
      <c r="P1115" s="19" t="n">
        <f aca="false">G1115+I1115+J1115+K1115+L1115+M1115</f>
        <v>0</v>
      </c>
      <c r="Q1115" s="44" t="n">
        <f aca="false">IF($F1115="Activo",7,IF($F1115="Cese",1,0))</f>
        <v>0</v>
      </c>
      <c r="R1115" s="19" t="n">
        <f aca="false">G1115*Q1115</f>
        <v>0</v>
      </c>
      <c r="S1115" s="19" t="n">
        <f aca="false">IF($F1115="Activo",SUMIFS(I1115:I1121,$D1115:$D1121,"&lt;="&amp;Trabajadores!$N$98)+IF(PROY_BON="Sí",SUMIFS(J1115:J1121,$D1115:$D1121,"&lt;="&amp;Trabajadores!$N$98),0),IF($F1115="Cese",I1115+IF(PROY_BON="Sí",J1115,0),0))</f>
        <v>0</v>
      </c>
      <c r="T1115" s="19" t="n">
        <f aca="false">IF(OR($F1115&lt;&gt;"Activo",Trabajadores!$I$98="No"),0,IF(I1116=0,H1115*(1+IF(PROY_BON="Sí",Trabajadores!$P$98,0))*Trabajadores!$R$98/6*(Trabajadores!$N$98&gt;=7),0)+IF(I1121=0,H1115*(1+IF(PROY_BON="Sí",Trabajadores!$P$98,0))*Trabajadores!$S$98/6*(Trabajadores!$N$98&gt;=12),0))</f>
        <v>0</v>
      </c>
      <c r="U1115" s="19" t="n">
        <f aca="false">IF($F1115="Activo",IF(Trabajadores!$J$98="Sí",L1115*7,L1115),IF($F1115="Cese",L1115,0))</f>
        <v>0</v>
      </c>
      <c r="V1115" s="19" t="n">
        <f aca="false">IF(OR($F1115="Activo",$F1115="Cese"),M1115,0)</f>
        <v>0</v>
      </c>
      <c r="W1115" s="19" t="n">
        <f aca="false">IF(OR($F1115="Activo",$F1115="Cese"),SUM(P1110:P1114),0)</f>
        <v>0</v>
      </c>
      <c r="X1115" s="36" t="n">
        <f aca="false">IF(OR($F1115="Activo",$F1115="Cese"),R1115+S1115+T1115+U1115+V1115+W1115,0)</f>
        <v>0</v>
      </c>
      <c r="Y1115" s="19" t="n">
        <f aca="false">IF(OR($F1115="Activo",$F1115="Cese"),DED_FIJA,0)</f>
        <v>0</v>
      </c>
      <c r="Z1115" s="36" t="n">
        <f aca="false">MAX(0,X1115-Y1115)</f>
        <v>0</v>
      </c>
      <c r="AA1115" s="19" t="n">
        <f aca="false">IF(Z1115=0,0,MAX(0,MIN(Z1115,Parámetros!$G$19)-Parámetros!$F$19)*Parámetros!$E$19)</f>
        <v>0</v>
      </c>
      <c r="AB1115" s="19" t="n">
        <f aca="false">IF(Z1115=0,0,MAX(0,MIN(Z1115,Parámetros!$G$20)-Parámetros!$F$20)*Parámetros!$E$20)</f>
        <v>0</v>
      </c>
      <c r="AC1115" s="19" t="n">
        <f aca="false">IF(Z1115=0,0,MAX(0,MIN(Z1115,Parámetros!$G$21)-Parámetros!$F$21)*Parámetros!$E$21)</f>
        <v>0</v>
      </c>
      <c r="AD1115" s="19" t="n">
        <f aca="false">IF(Z1115=0,0,MAX(0,MIN(Z1115,Parámetros!$G$22)-Parámetros!$F$22)*Parámetros!$E$22)</f>
        <v>0</v>
      </c>
      <c r="AE1115" s="19" t="n">
        <f aca="false">IF(Z1115=0,0,MAX(0,MIN(Z1115,Parámetros!$G$23)-Parámetros!$F$23)*Parámetros!$E$23)</f>
        <v>0</v>
      </c>
      <c r="AF1115" s="36" t="n">
        <f aca="false">SUM(AA1115:AE1115)</f>
        <v>0</v>
      </c>
      <c r="AG1115" s="45" t="str">
        <f aca="false">IF(AM1115&lt;=0,"-",INDEX(TR_TASA,MATCH(AM1115,TR_DESDE,1)))</f>
        <v>-</v>
      </c>
      <c r="AH1115" s="44" t="n">
        <f aca="false">IF($F1115="Cese",1,IF($F1115="Activo",INDEX(DIV_N,6),0))</f>
        <v>0</v>
      </c>
      <c r="AI1115" s="44" t="n">
        <f aca="false">IF($F1115="Cese",5,IF($F1115="Activo",INDEX(DIV_HASTA,6),0))</f>
        <v>0</v>
      </c>
      <c r="AJ1115" s="19" t="n">
        <f aca="false">IF(OR($F1115="Activo",$F1115="Cese"),SUMIFS(AV1110:AV1114,D1110:D1114,"&lt;="&amp;AI1115),0)</f>
        <v>0</v>
      </c>
      <c r="AK1115" s="19" t="n">
        <f aca="false">IF(OR($F1115="Activo",$F1115="Cese"),MAX(0,(AF1115-AJ1115)/AH1115),0)</f>
        <v>0</v>
      </c>
      <c r="AL1115" s="19" t="n">
        <f aca="false">IF(OR($F1115="Activo",$F1115="Cese"),K1115+IF(PROY_BON="Sí",0,J1115),0)</f>
        <v>0</v>
      </c>
      <c r="AM1115" s="19" t="n">
        <f aca="false">IF(AL1115&gt;0,MAX(0,X1115+AL1115-Y1115),Z1115)</f>
        <v>0</v>
      </c>
      <c r="AN1115" s="19" t="n">
        <f aca="false">SUMPRODUCT((AM1115&gt;TR_DESDE)*(AM1115-TR_DESDE)*TR_INC)</f>
        <v>0</v>
      </c>
      <c r="AO1115" s="19" t="n">
        <f aca="false">IF(AL1115&gt;0,MAX(0,AN1115-IF($F1115="Cese",MAX(AF1115,AJ1115),AF1115)),0)</f>
        <v>0</v>
      </c>
      <c r="AP1115" s="46" t="n">
        <f aca="false">IF(OR($F1115="Activo",$F1115="Cese"),ROUND(AK1115+AO1115,2),0)</f>
        <v>0</v>
      </c>
      <c r="AQ1115" s="19" t="n">
        <f aca="false">IF($F1115="Cese",MAX(0,AJ1115-AN1115),0)</f>
        <v>0</v>
      </c>
      <c r="AR1115" s="19" t="str">
        <f aca="false">IF($B1115="","",IF(COUNTIFS(RP_COD,$B1115,'Retenciones Planilla'!$H$6:$H$105,"&lt;&gt;")=0,"",SUMIFS('Retenciones Planilla'!$H$6:$H$105,RP_COD,$B1115)))</f>
        <v/>
      </c>
      <c r="AS1115" s="19" t="str">
        <f aca="false">IF(AR1115="","",AR1115-AP1115)</f>
        <v/>
      </c>
      <c r="AT1115" s="23" t="str">
        <f aca="false">IF($B1115="","",IF(NOT(OR($F1115="Activo",$F1115="Cese")),IF(N(AR1115)=0,"—","Revisar: sin vínculo"),IF(AR1115="",IF(AP1115=0,"No corresponde","Sin dato planilla"),IF(ABS(AS1115)&lt;=TOL,"OK",IF(AS1115&gt;0,"Retuvo de más","Retuvo de menos")))))</f>
        <v/>
      </c>
      <c r="AU1115" s="19" t="n">
        <f aca="false">IF(AND(BASE_RET="Planilla (si existe)",AR1115&lt;&gt;""),AR1115,AP1115)</f>
        <v>0</v>
      </c>
      <c r="AV1115" s="19" t="n">
        <f aca="false">AU1115+N1115</f>
        <v>0</v>
      </c>
    </row>
    <row r="1116" customFormat="false" ht="15" hidden="false" customHeight="false" outlineLevel="0" collapsed="false">
      <c r="A1116" s="43" t="n">
        <v>93</v>
      </c>
      <c r="B1116" s="35" t="str">
        <f aca="false">IF(Trabajadores!$B$98="","",Trabajadores!$B$98)</f>
        <v/>
      </c>
      <c r="C1116" s="35" t="str">
        <f aca="false">IF($B1116="","",Trabajadores!$D$98)</f>
        <v/>
      </c>
      <c r="D1116" s="43" t="n">
        <v>7</v>
      </c>
      <c r="E1116" s="23" t="s">
        <v>304</v>
      </c>
      <c r="F1116" s="23" t="str">
        <f aca="false">IF($B1116="","",IF(OR(7&lt;Trabajadores!$M$98,7&gt;Trabajadores!$N$98),"No vinculado",IF(AND(7=Trabajadores!$N$98,Trabajadores!$O$98="Sí"),"Cese","Activo")))</f>
        <v/>
      </c>
      <c r="G1116" s="19" t="n">
        <f aca="false">IF($B1116="",0,SUMIFS(Ingresos!$U$6:$U$1505,ING_COD,$B1116,ING_CLASE,"ORD"))</f>
        <v>0</v>
      </c>
      <c r="H1116" s="19" t="n">
        <f aca="false">IF($B1116="",0,SUMIFS(Ingresos!$U$6:$U$1505,ING_COD,$B1116,ING_CLASE,"ORD",ING_COMP,"Sí"))</f>
        <v>0</v>
      </c>
      <c r="I1116" s="19" t="n">
        <f aca="false">IF($B1116="",0,SUMIFS(Ingresos!$U$6:$U$1505,ING_COD,$B1116,ING_CLASE,"GRA"))</f>
        <v>0</v>
      </c>
      <c r="J1116" s="19" t="n">
        <f aca="false">IF($B1116="",0,SUMIFS(Ingresos!$U$6:$U$1505,ING_COD,$B1116,ING_CLASE,"BON"))</f>
        <v>0</v>
      </c>
      <c r="K1116" s="19" t="n">
        <f aca="false">IF($B1116="",0,SUMIFS(Ingresos!$U$6:$U$1505,ING_COD,$B1116,ING_CLASE,"EXT"))</f>
        <v>0</v>
      </c>
      <c r="L1116" s="19" t="n">
        <f aca="false">IF($B1116="",0,SUMIFS(Ingresos!$U$6:$U$1505,ING_COD,$B1116,ING_CLASE,"OTO"))</f>
        <v>0</v>
      </c>
      <c r="M1116" s="19" t="n">
        <f aca="false">IF($B1116="",0,SUMIFS(Ingresos!$U$6:$U$1505,ING_COD,$B1116,ING_CLASE,"OTX"))</f>
        <v>0</v>
      </c>
      <c r="N1116" s="19" t="n">
        <f aca="false">IF($B1116="",0,SUMIFS(Ingresos!$U$6:$U$1505,ING_COD,$B1116,ING_CLASE,"RETO"))</f>
        <v>0</v>
      </c>
      <c r="O1116" s="19" t="n">
        <f aca="false">IF($B1116="",0,SUMIFS(Ingresos!$U$6:$U$1505,ING_COD,$B1116,ING_CLASE,"INA"))</f>
        <v>0</v>
      </c>
      <c r="P1116" s="19" t="n">
        <f aca="false">G1116+I1116+J1116+K1116+L1116+M1116</f>
        <v>0</v>
      </c>
      <c r="Q1116" s="44" t="n">
        <f aca="false">IF($F1116="Activo",6,IF($F1116="Cese",1,0))</f>
        <v>0</v>
      </c>
      <c r="R1116" s="19" t="n">
        <f aca="false">G1116*Q1116</f>
        <v>0</v>
      </c>
      <c r="S1116" s="19" t="n">
        <f aca="false">IF($F1116="Activo",SUMIFS(I1116:I1121,$D1116:$D1121,"&lt;="&amp;Trabajadores!$N$98)+IF(PROY_BON="Sí",SUMIFS(J1116:J1121,$D1116:$D1121,"&lt;="&amp;Trabajadores!$N$98),0),IF($F1116="Cese",I1116+IF(PROY_BON="Sí",J1116,0),0))</f>
        <v>0</v>
      </c>
      <c r="T1116" s="19" t="n">
        <f aca="false">IF(OR($F1116&lt;&gt;"Activo",Trabajadores!$I$98="No"),0,IF(I1121=0,H1116*(1+IF(PROY_BON="Sí",Trabajadores!$P$98,0))*Trabajadores!$S$98/6*(Trabajadores!$N$98&gt;=12),0))</f>
        <v>0</v>
      </c>
      <c r="U1116" s="19" t="n">
        <f aca="false">IF($F1116="Activo",IF(Trabajadores!$J$98="Sí",L1116*6,L1116),IF($F1116="Cese",L1116,0))</f>
        <v>0</v>
      </c>
      <c r="V1116" s="19" t="n">
        <f aca="false">IF(OR($F1116="Activo",$F1116="Cese"),M1116,0)</f>
        <v>0</v>
      </c>
      <c r="W1116" s="19" t="n">
        <f aca="false">IF(OR($F1116="Activo",$F1116="Cese"),SUM(P1110:P1115),0)</f>
        <v>0</v>
      </c>
      <c r="X1116" s="36" t="n">
        <f aca="false">IF(OR($F1116="Activo",$F1116="Cese"),R1116+S1116+T1116+U1116+V1116+W1116,0)</f>
        <v>0</v>
      </c>
      <c r="Y1116" s="19" t="n">
        <f aca="false">IF(OR($F1116="Activo",$F1116="Cese"),DED_FIJA,0)</f>
        <v>0</v>
      </c>
      <c r="Z1116" s="36" t="n">
        <f aca="false">MAX(0,X1116-Y1116)</f>
        <v>0</v>
      </c>
      <c r="AA1116" s="19" t="n">
        <f aca="false">IF(Z1116=0,0,MAX(0,MIN(Z1116,Parámetros!$G$19)-Parámetros!$F$19)*Parámetros!$E$19)</f>
        <v>0</v>
      </c>
      <c r="AB1116" s="19" t="n">
        <f aca="false">IF(Z1116=0,0,MAX(0,MIN(Z1116,Parámetros!$G$20)-Parámetros!$F$20)*Parámetros!$E$20)</f>
        <v>0</v>
      </c>
      <c r="AC1116" s="19" t="n">
        <f aca="false">IF(Z1116=0,0,MAX(0,MIN(Z1116,Parámetros!$G$21)-Parámetros!$F$21)*Parámetros!$E$21)</f>
        <v>0</v>
      </c>
      <c r="AD1116" s="19" t="n">
        <f aca="false">IF(Z1116=0,0,MAX(0,MIN(Z1116,Parámetros!$G$22)-Parámetros!$F$22)*Parámetros!$E$22)</f>
        <v>0</v>
      </c>
      <c r="AE1116" s="19" t="n">
        <f aca="false">IF(Z1116=0,0,MAX(0,MIN(Z1116,Parámetros!$G$23)-Parámetros!$F$23)*Parámetros!$E$23)</f>
        <v>0</v>
      </c>
      <c r="AF1116" s="36" t="n">
        <f aca="false">SUM(AA1116:AE1116)</f>
        <v>0</v>
      </c>
      <c r="AG1116" s="45" t="str">
        <f aca="false">IF(AM1116&lt;=0,"-",INDEX(TR_TASA,MATCH(AM1116,TR_DESDE,1)))</f>
        <v>-</v>
      </c>
      <c r="AH1116" s="44" t="n">
        <f aca="false">IF($F1116="Cese",1,IF($F1116="Activo",INDEX(DIV_N,7),0))</f>
        <v>0</v>
      </c>
      <c r="AI1116" s="44" t="n">
        <f aca="false">IF($F1116="Cese",6,IF($F1116="Activo",INDEX(DIV_HASTA,7),0))</f>
        <v>0</v>
      </c>
      <c r="AJ1116" s="19" t="n">
        <f aca="false">IF(OR($F1116="Activo",$F1116="Cese"),SUMIFS(AV1110:AV1115,D1110:D1115,"&lt;="&amp;AI1116),0)</f>
        <v>0</v>
      </c>
      <c r="AK1116" s="19" t="n">
        <f aca="false">IF(OR($F1116="Activo",$F1116="Cese"),MAX(0,(AF1116-AJ1116)/AH1116),0)</f>
        <v>0</v>
      </c>
      <c r="AL1116" s="19" t="n">
        <f aca="false">IF(OR($F1116="Activo",$F1116="Cese"),K1116+IF(PROY_BON="Sí",0,J1116),0)</f>
        <v>0</v>
      </c>
      <c r="AM1116" s="19" t="n">
        <f aca="false">IF(AL1116&gt;0,MAX(0,X1116+AL1116-Y1116),Z1116)</f>
        <v>0</v>
      </c>
      <c r="AN1116" s="19" t="n">
        <f aca="false">SUMPRODUCT((AM1116&gt;TR_DESDE)*(AM1116-TR_DESDE)*TR_INC)</f>
        <v>0</v>
      </c>
      <c r="AO1116" s="19" t="n">
        <f aca="false">IF(AL1116&gt;0,MAX(0,AN1116-IF($F1116="Cese",MAX(AF1116,AJ1116),AF1116)),0)</f>
        <v>0</v>
      </c>
      <c r="AP1116" s="46" t="n">
        <f aca="false">IF(OR($F1116="Activo",$F1116="Cese"),ROUND(AK1116+AO1116,2),0)</f>
        <v>0</v>
      </c>
      <c r="AQ1116" s="19" t="n">
        <f aca="false">IF($F1116="Cese",MAX(0,AJ1116-AN1116),0)</f>
        <v>0</v>
      </c>
      <c r="AR1116" s="19" t="str">
        <f aca="false">IF($B1116="","",IF(COUNTIFS(RP_COD,$B1116,'Retenciones Planilla'!$I$6:$I$105,"&lt;&gt;")=0,"",SUMIFS('Retenciones Planilla'!$I$6:$I$105,RP_COD,$B1116)))</f>
        <v/>
      </c>
      <c r="AS1116" s="19" t="str">
        <f aca="false">IF(AR1116="","",AR1116-AP1116)</f>
        <v/>
      </c>
      <c r="AT1116" s="23" t="str">
        <f aca="false">IF($B1116="","",IF(NOT(OR($F1116="Activo",$F1116="Cese")),IF(N(AR1116)=0,"—","Revisar: sin vínculo"),IF(AR1116="",IF(AP1116=0,"No corresponde","Sin dato planilla"),IF(ABS(AS1116)&lt;=TOL,"OK",IF(AS1116&gt;0,"Retuvo de más","Retuvo de menos")))))</f>
        <v/>
      </c>
      <c r="AU1116" s="19" t="n">
        <f aca="false">IF(AND(BASE_RET="Planilla (si existe)",AR1116&lt;&gt;""),AR1116,AP1116)</f>
        <v>0</v>
      </c>
      <c r="AV1116" s="19" t="n">
        <f aca="false">AU1116+N1116</f>
        <v>0</v>
      </c>
    </row>
    <row r="1117" customFormat="false" ht="15" hidden="false" customHeight="false" outlineLevel="0" collapsed="false">
      <c r="A1117" s="43" t="n">
        <v>93</v>
      </c>
      <c r="B1117" s="35" t="str">
        <f aca="false">IF(Trabajadores!$B$98="","",Trabajadores!$B$98)</f>
        <v/>
      </c>
      <c r="C1117" s="35" t="str">
        <f aca="false">IF($B1117="","",Trabajadores!$D$98)</f>
        <v/>
      </c>
      <c r="D1117" s="43" t="n">
        <v>8</v>
      </c>
      <c r="E1117" s="23" t="s">
        <v>305</v>
      </c>
      <c r="F1117" s="23" t="str">
        <f aca="false">IF($B1117="","",IF(OR(8&lt;Trabajadores!$M$98,8&gt;Trabajadores!$N$98),"No vinculado",IF(AND(8=Trabajadores!$N$98,Trabajadores!$O$98="Sí"),"Cese","Activo")))</f>
        <v/>
      </c>
      <c r="G1117" s="19" t="n">
        <f aca="false">IF($B1117="",0,SUMIFS(Ingresos!$V$6:$V$1505,ING_COD,$B1117,ING_CLASE,"ORD"))</f>
        <v>0</v>
      </c>
      <c r="H1117" s="19" t="n">
        <f aca="false">IF($B1117="",0,SUMIFS(Ingresos!$V$6:$V$1505,ING_COD,$B1117,ING_CLASE,"ORD",ING_COMP,"Sí"))</f>
        <v>0</v>
      </c>
      <c r="I1117" s="19" t="n">
        <f aca="false">IF($B1117="",0,SUMIFS(Ingresos!$V$6:$V$1505,ING_COD,$B1117,ING_CLASE,"GRA"))</f>
        <v>0</v>
      </c>
      <c r="J1117" s="19" t="n">
        <f aca="false">IF($B1117="",0,SUMIFS(Ingresos!$V$6:$V$1505,ING_COD,$B1117,ING_CLASE,"BON"))</f>
        <v>0</v>
      </c>
      <c r="K1117" s="19" t="n">
        <f aca="false">IF($B1117="",0,SUMIFS(Ingresos!$V$6:$V$1505,ING_COD,$B1117,ING_CLASE,"EXT"))</f>
        <v>0</v>
      </c>
      <c r="L1117" s="19" t="n">
        <f aca="false">IF($B1117="",0,SUMIFS(Ingresos!$V$6:$V$1505,ING_COD,$B1117,ING_CLASE,"OTO"))</f>
        <v>0</v>
      </c>
      <c r="M1117" s="19" t="n">
        <f aca="false">IF($B1117="",0,SUMIFS(Ingresos!$V$6:$V$1505,ING_COD,$B1117,ING_CLASE,"OTX"))</f>
        <v>0</v>
      </c>
      <c r="N1117" s="19" t="n">
        <f aca="false">IF($B1117="",0,SUMIFS(Ingresos!$V$6:$V$1505,ING_COD,$B1117,ING_CLASE,"RETO"))</f>
        <v>0</v>
      </c>
      <c r="O1117" s="19" t="n">
        <f aca="false">IF($B1117="",0,SUMIFS(Ingresos!$V$6:$V$1505,ING_COD,$B1117,ING_CLASE,"INA"))</f>
        <v>0</v>
      </c>
      <c r="P1117" s="19" t="n">
        <f aca="false">G1117+I1117+J1117+K1117+L1117+M1117</f>
        <v>0</v>
      </c>
      <c r="Q1117" s="44" t="n">
        <f aca="false">IF($F1117="Activo",5,IF($F1117="Cese",1,0))</f>
        <v>0</v>
      </c>
      <c r="R1117" s="19" t="n">
        <f aca="false">G1117*Q1117</f>
        <v>0</v>
      </c>
      <c r="S1117" s="19" t="n">
        <f aca="false">IF($F1117="Activo",SUMIFS(I1117:I1121,$D1117:$D1121,"&lt;="&amp;Trabajadores!$N$98)+IF(PROY_BON="Sí",SUMIFS(J1117:J1121,$D1117:$D1121,"&lt;="&amp;Trabajadores!$N$98),0),IF($F1117="Cese",I1117+IF(PROY_BON="Sí",J1117,0),0))</f>
        <v>0</v>
      </c>
      <c r="T1117" s="19" t="n">
        <f aca="false">IF(OR($F1117&lt;&gt;"Activo",Trabajadores!$I$98="No"),0,IF(I1121=0,H1117*(1+IF(PROY_BON="Sí",Trabajadores!$P$98,0))*Trabajadores!$S$98/6*(Trabajadores!$N$98&gt;=12),0))</f>
        <v>0</v>
      </c>
      <c r="U1117" s="19" t="n">
        <f aca="false">IF($F1117="Activo",IF(Trabajadores!$J$98="Sí",L1117*5,L1117),IF($F1117="Cese",L1117,0))</f>
        <v>0</v>
      </c>
      <c r="V1117" s="19" t="n">
        <f aca="false">IF(OR($F1117="Activo",$F1117="Cese"),M1117,0)</f>
        <v>0</v>
      </c>
      <c r="W1117" s="19" t="n">
        <f aca="false">IF(OR($F1117="Activo",$F1117="Cese"),SUM(P1110:P1116),0)</f>
        <v>0</v>
      </c>
      <c r="X1117" s="36" t="n">
        <f aca="false">IF(OR($F1117="Activo",$F1117="Cese"),R1117+S1117+T1117+U1117+V1117+W1117,0)</f>
        <v>0</v>
      </c>
      <c r="Y1117" s="19" t="n">
        <f aca="false">IF(OR($F1117="Activo",$F1117="Cese"),DED_FIJA,0)</f>
        <v>0</v>
      </c>
      <c r="Z1117" s="36" t="n">
        <f aca="false">MAX(0,X1117-Y1117)</f>
        <v>0</v>
      </c>
      <c r="AA1117" s="19" t="n">
        <f aca="false">IF(Z1117=0,0,MAX(0,MIN(Z1117,Parámetros!$G$19)-Parámetros!$F$19)*Parámetros!$E$19)</f>
        <v>0</v>
      </c>
      <c r="AB1117" s="19" t="n">
        <f aca="false">IF(Z1117=0,0,MAX(0,MIN(Z1117,Parámetros!$G$20)-Parámetros!$F$20)*Parámetros!$E$20)</f>
        <v>0</v>
      </c>
      <c r="AC1117" s="19" t="n">
        <f aca="false">IF(Z1117=0,0,MAX(0,MIN(Z1117,Parámetros!$G$21)-Parámetros!$F$21)*Parámetros!$E$21)</f>
        <v>0</v>
      </c>
      <c r="AD1117" s="19" t="n">
        <f aca="false">IF(Z1117=0,0,MAX(0,MIN(Z1117,Parámetros!$G$22)-Parámetros!$F$22)*Parámetros!$E$22)</f>
        <v>0</v>
      </c>
      <c r="AE1117" s="19" t="n">
        <f aca="false">IF(Z1117=0,0,MAX(0,MIN(Z1117,Parámetros!$G$23)-Parámetros!$F$23)*Parámetros!$E$23)</f>
        <v>0</v>
      </c>
      <c r="AF1117" s="36" t="n">
        <f aca="false">SUM(AA1117:AE1117)</f>
        <v>0</v>
      </c>
      <c r="AG1117" s="45" t="str">
        <f aca="false">IF(AM1117&lt;=0,"-",INDEX(TR_TASA,MATCH(AM1117,TR_DESDE,1)))</f>
        <v>-</v>
      </c>
      <c r="AH1117" s="44" t="n">
        <f aca="false">IF($F1117="Cese",1,IF($F1117="Activo",INDEX(DIV_N,8),0))</f>
        <v>0</v>
      </c>
      <c r="AI1117" s="44" t="n">
        <f aca="false">IF($F1117="Cese",7,IF($F1117="Activo",INDEX(DIV_HASTA,8),0))</f>
        <v>0</v>
      </c>
      <c r="AJ1117" s="19" t="n">
        <f aca="false">IF(OR($F1117="Activo",$F1117="Cese"),SUMIFS(AV1110:AV1116,D1110:D1116,"&lt;="&amp;AI1117),0)</f>
        <v>0</v>
      </c>
      <c r="AK1117" s="19" t="n">
        <f aca="false">IF(OR($F1117="Activo",$F1117="Cese"),MAX(0,(AF1117-AJ1117)/AH1117),0)</f>
        <v>0</v>
      </c>
      <c r="AL1117" s="19" t="n">
        <f aca="false">IF(OR($F1117="Activo",$F1117="Cese"),K1117+IF(PROY_BON="Sí",0,J1117),0)</f>
        <v>0</v>
      </c>
      <c r="AM1117" s="19" t="n">
        <f aca="false">IF(AL1117&gt;0,MAX(0,X1117+AL1117-Y1117),Z1117)</f>
        <v>0</v>
      </c>
      <c r="AN1117" s="19" t="n">
        <f aca="false">SUMPRODUCT((AM1117&gt;TR_DESDE)*(AM1117-TR_DESDE)*TR_INC)</f>
        <v>0</v>
      </c>
      <c r="AO1117" s="19" t="n">
        <f aca="false">IF(AL1117&gt;0,MAX(0,AN1117-IF($F1117="Cese",MAX(AF1117,AJ1117),AF1117)),0)</f>
        <v>0</v>
      </c>
      <c r="AP1117" s="46" t="n">
        <f aca="false">IF(OR($F1117="Activo",$F1117="Cese"),ROUND(AK1117+AO1117,2),0)</f>
        <v>0</v>
      </c>
      <c r="AQ1117" s="19" t="n">
        <f aca="false">IF($F1117="Cese",MAX(0,AJ1117-AN1117),0)</f>
        <v>0</v>
      </c>
      <c r="AR1117" s="19" t="str">
        <f aca="false">IF($B1117="","",IF(COUNTIFS(RP_COD,$B1117,'Retenciones Planilla'!$J$6:$J$105,"&lt;&gt;")=0,"",SUMIFS('Retenciones Planilla'!$J$6:$J$105,RP_COD,$B1117)))</f>
        <v/>
      </c>
      <c r="AS1117" s="19" t="str">
        <f aca="false">IF(AR1117="","",AR1117-AP1117)</f>
        <v/>
      </c>
      <c r="AT1117" s="23" t="str">
        <f aca="false">IF($B1117="","",IF(NOT(OR($F1117="Activo",$F1117="Cese")),IF(N(AR1117)=0,"—","Revisar: sin vínculo"),IF(AR1117="",IF(AP1117=0,"No corresponde","Sin dato planilla"),IF(ABS(AS1117)&lt;=TOL,"OK",IF(AS1117&gt;0,"Retuvo de más","Retuvo de menos")))))</f>
        <v/>
      </c>
      <c r="AU1117" s="19" t="n">
        <f aca="false">IF(AND(BASE_RET="Planilla (si existe)",AR1117&lt;&gt;""),AR1117,AP1117)</f>
        <v>0</v>
      </c>
      <c r="AV1117" s="19" t="n">
        <f aca="false">AU1117+N1117</f>
        <v>0</v>
      </c>
    </row>
    <row r="1118" customFormat="false" ht="15" hidden="false" customHeight="false" outlineLevel="0" collapsed="false">
      <c r="A1118" s="43" t="n">
        <v>93</v>
      </c>
      <c r="B1118" s="35" t="str">
        <f aca="false">IF(Trabajadores!$B$98="","",Trabajadores!$B$98)</f>
        <v/>
      </c>
      <c r="C1118" s="35" t="str">
        <f aca="false">IF($B1118="","",Trabajadores!$D$98)</f>
        <v/>
      </c>
      <c r="D1118" s="43" t="n">
        <v>9</v>
      </c>
      <c r="E1118" s="23" t="s">
        <v>306</v>
      </c>
      <c r="F1118" s="23" t="str">
        <f aca="false">IF($B1118="","",IF(OR(9&lt;Trabajadores!$M$98,9&gt;Trabajadores!$N$98),"No vinculado",IF(AND(9=Trabajadores!$N$98,Trabajadores!$O$98="Sí"),"Cese","Activo")))</f>
        <v/>
      </c>
      <c r="G1118" s="19" t="n">
        <f aca="false">IF($B1118="",0,SUMIFS(Ingresos!$W$6:$W$1505,ING_COD,$B1118,ING_CLASE,"ORD"))</f>
        <v>0</v>
      </c>
      <c r="H1118" s="19" t="n">
        <f aca="false">IF($B1118="",0,SUMIFS(Ingresos!$W$6:$W$1505,ING_COD,$B1118,ING_CLASE,"ORD",ING_COMP,"Sí"))</f>
        <v>0</v>
      </c>
      <c r="I1118" s="19" t="n">
        <f aca="false">IF($B1118="",0,SUMIFS(Ingresos!$W$6:$W$1505,ING_COD,$B1118,ING_CLASE,"GRA"))</f>
        <v>0</v>
      </c>
      <c r="J1118" s="19" t="n">
        <f aca="false">IF($B1118="",0,SUMIFS(Ingresos!$W$6:$W$1505,ING_COD,$B1118,ING_CLASE,"BON"))</f>
        <v>0</v>
      </c>
      <c r="K1118" s="19" t="n">
        <f aca="false">IF($B1118="",0,SUMIFS(Ingresos!$W$6:$W$1505,ING_COD,$B1118,ING_CLASE,"EXT"))</f>
        <v>0</v>
      </c>
      <c r="L1118" s="19" t="n">
        <f aca="false">IF($B1118="",0,SUMIFS(Ingresos!$W$6:$W$1505,ING_COD,$B1118,ING_CLASE,"OTO"))</f>
        <v>0</v>
      </c>
      <c r="M1118" s="19" t="n">
        <f aca="false">IF($B1118="",0,SUMIFS(Ingresos!$W$6:$W$1505,ING_COD,$B1118,ING_CLASE,"OTX"))</f>
        <v>0</v>
      </c>
      <c r="N1118" s="19" t="n">
        <f aca="false">IF($B1118="",0,SUMIFS(Ingresos!$W$6:$W$1505,ING_COD,$B1118,ING_CLASE,"RETO"))</f>
        <v>0</v>
      </c>
      <c r="O1118" s="19" t="n">
        <f aca="false">IF($B1118="",0,SUMIFS(Ingresos!$W$6:$W$1505,ING_COD,$B1118,ING_CLASE,"INA"))</f>
        <v>0</v>
      </c>
      <c r="P1118" s="19" t="n">
        <f aca="false">G1118+I1118+J1118+K1118+L1118+M1118</f>
        <v>0</v>
      </c>
      <c r="Q1118" s="44" t="n">
        <f aca="false">IF($F1118="Activo",4,IF($F1118="Cese",1,0))</f>
        <v>0</v>
      </c>
      <c r="R1118" s="19" t="n">
        <f aca="false">G1118*Q1118</f>
        <v>0</v>
      </c>
      <c r="S1118" s="19" t="n">
        <f aca="false">IF($F1118="Activo",SUMIFS(I1118:I1121,$D1118:$D1121,"&lt;="&amp;Trabajadores!$N$98)+IF(PROY_BON="Sí",SUMIFS(J1118:J1121,$D1118:$D1121,"&lt;="&amp;Trabajadores!$N$98),0),IF($F1118="Cese",I1118+IF(PROY_BON="Sí",J1118,0),0))</f>
        <v>0</v>
      </c>
      <c r="T1118" s="19" t="n">
        <f aca="false">IF(OR($F1118&lt;&gt;"Activo",Trabajadores!$I$98="No"),0,IF(I1121=0,H1118*(1+IF(PROY_BON="Sí",Trabajadores!$P$98,0))*Trabajadores!$S$98/6*(Trabajadores!$N$98&gt;=12),0))</f>
        <v>0</v>
      </c>
      <c r="U1118" s="19" t="n">
        <f aca="false">IF($F1118="Activo",IF(Trabajadores!$J$98="Sí",L1118*4,L1118),IF($F1118="Cese",L1118,0))</f>
        <v>0</v>
      </c>
      <c r="V1118" s="19" t="n">
        <f aca="false">IF(OR($F1118="Activo",$F1118="Cese"),M1118,0)</f>
        <v>0</v>
      </c>
      <c r="W1118" s="19" t="n">
        <f aca="false">IF(OR($F1118="Activo",$F1118="Cese"),SUM(P1110:P1117),0)</f>
        <v>0</v>
      </c>
      <c r="X1118" s="36" t="n">
        <f aca="false">IF(OR($F1118="Activo",$F1118="Cese"),R1118+S1118+T1118+U1118+V1118+W1118,0)</f>
        <v>0</v>
      </c>
      <c r="Y1118" s="19" t="n">
        <f aca="false">IF(OR($F1118="Activo",$F1118="Cese"),DED_FIJA,0)</f>
        <v>0</v>
      </c>
      <c r="Z1118" s="36" t="n">
        <f aca="false">MAX(0,X1118-Y1118)</f>
        <v>0</v>
      </c>
      <c r="AA1118" s="19" t="n">
        <f aca="false">IF(Z1118=0,0,MAX(0,MIN(Z1118,Parámetros!$G$19)-Parámetros!$F$19)*Parámetros!$E$19)</f>
        <v>0</v>
      </c>
      <c r="AB1118" s="19" t="n">
        <f aca="false">IF(Z1118=0,0,MAX(0,MIN(Z1118,Parámetros!$G$20)-Parámetros!$F$20)*Parámetros!$E$20)</f>
        <v>0</v>
      </c>
      <c r="AC1118" s="19" t="n">
        <f aca="false">IF(Z1118=0,0,MAX(0,MIN(Z1118,Parámetros!$G$21)-Parámetros!$F$21)*Parámetros!$E$21)</f>
        <v>0</v>
      </c>
      <c r="AD1118" s="19" t="n">
        <f aca="false">IF(Z1118=0,0,MAX(0,MIN(Z1118,Parámetros!$G$22)-Parámetros!$F$22)*Parámetros!$E$22)</f>
        <v>0</v>
      </c>
      <c r="AE1118" s="19" t="n">
        <f aca="false">IF(Z1118=0,0,MAX(0,MIN(Z1118,Parámetros!$G$23)-Parámetros!$F$23)*Parámetros!$E$23)</f>
        <v>0</v>
      </c>
      <c r="AF1118" s="36" t="n">
        <f aca="false">SUM(AA1118:AE1118)</f>
        <v>0</v>
      </c>
      <c r="AG1118" s="45" t="str">
        <f aca="false">IF(AM1118&lt;=0,"-",INDEX(TR_TASA,MATCH(AM1118,TR_DESDE,1)))</f>
        <v>-</v>
      </c>
      <c r="AH1118" s="44" t="n">
        <f aca="false">IF($F1118="Cese",1,IF($F1118="Activo",INDEX(DIV_N,9),0))</f>
        <v>0</v>
      </c>
      <c r="AI1118" s="44" t="n">
        <f aca="false">IF($F1118="Cese",8,IF($F1118="Activo",INDEX(DIV_HASTA,9),0))</f>
        <v>0</v>
      </c>
      <c r="AJ1118" s="19" t="n">
        <f aca="false">IF(OR($F1118="Activo",$F1118="Cese"),SUMIFS(AV1110:AV1117,D1110:D1117,"&lt;="&amp;AI1118),0)</f>
        <v>0</v>
      </c>
      <c r="AK1118" s="19" t="n">
        <f aca="false">IF(OR($F1118="Activo",$F1118="Cese"),MAX(0,(AF1118-AJ1118)/AH1118),0)</f>
        <v>0</v>
      </c>
      <c r="AL1118" s="19" t="n">
        <f aca="false">IF(OR($F1118="Activo",$F1118="Cese"),K1118+IF(PROY_BON="Sí",0,J1118),0)</f>
        <v>0</v>
      </c>
      <c r="AM1118" s="19" t="n">
        <f aca="false">IF(AL1118&gt;0,MAX(0,X1118+AL1118-Y1118),Z1118)</f>
        <v>0</v>
      </c>
      <c r="AN1118" s="19" t="n">
        <f aca="false">SUMPRODUCT((AM1118&gt;TR_DESDE)*(AM1118-TR_DESDE)*TR_INC)</f>
        <v>0</v>
      </c>
      <c r="AO1118" s="19" t="n">
        <f aca="false">IF(AL1118&gt;0,MAX(0,AN1118-IF($F1118="Cese",MAX(AF1118,AJ1118),AF1118)),0)</f>
        <v>0</v>
      </c>
      <c r="AP1118" s="46" t="n">
        <f aca="false">IF(OR($F1118="Activo",$F1118="Cese"),ROUND(AK1118+AO1118,2),0)</f>
        <v>0</v>
      </c>
      <c r="AQ1118" s="19" t="n">
        <f aca="false">IF($F1118="Cese",MAX(0,AJ1118-AN1118),0)</f>
        <v>0</v>
      </c>
      <c r="AR1118" s="19" t="str">
        <f aca="false">IF($B1118="","",IF(COUNTIFS(RP_COD,$B1118,'Retenciones Planilla'!$K$6:$K$105,"&lt;&gt;")=0,"",SUMIFS('Retenciones Planilla'!$K$6:$K$105,RP_COD,$B1118)))</f>
        <v/>
      </c>
      <c r="AS1118" s="19" t="str">
        <f aca="false">IF(AR1118="","",AR1118-AP1118)</f>
        <v/>
      </c>
      <c r="AT1118" s="23" t="str">
        <f aca="false">IF($B1118="","",IF(NOT(OR($F1118="Activo",$F1118="Cese")),IF(N(AR1118)=0,"—","Revisar: sin vínculo"),IF(AR1118="",IF(AP1118=0,"No corresponde","Sin dato planilla"),IF(ABS(AS1118)&lt;=TOL,"OK",IF(AS1118&gt;0,"Retuvo de más","Retuvo de menos")))))</f>
        <v/>
      </c>
      <c r="AU1118" s="19" t="n">
        <f aca="false">IF(AND(BASE_RET="Planilla (si existe)",AR1118&lt;&gt;""),AR1118,AP1118)</f>
        <v>0</v>
      </c>
      <c r="AV1118" s="19" t="n">
        <f aca="false">AU1118+N1118</f>
        <v>0</v>
      </c>
    </row>
    <row r="1119" customFormat="false" ht="15" hidden="false" customHeight="false" outlineLevel="0" collapsed="false">
      <c r="A1119" s="43" t="n">
        <v>93</v>
      </c>
      <c r="B1119" s="35" t="str">
        <f aca="false">IF(Trabajadores!$B$98="","",Trabajadores!$B$98)</f>
        <v/>
      </c>
      <c r="C1119" s="35" t="str">
        <f aca="false">IF($B1119="","",Trabajadores!$D$98)</f>
        <v/>
      </c>
      <c r="D1119" s="43" t="n">
        <v>10</v>
      </c>
      <c r="E1119" s="23" t="s">
        <v>307</v>
      </c>
      <c r="F1119" s="23" t="str">
        <f aca="false">IF($B1119="","",IF(OR(10&lt;Trabajadores!$M$98,10&gt;Trabajadores!$N$98),"No vinculado",IF(AND(10=Trabajadores!$N$98,Trabajadores!$O$98="Sí"),"Cese","Activo")))</f>
        <v/>
      </c>
      <c r="G1119" s="19" t="n">
        <f aca="false">IF($B1119="",0,SUMIFS(Ingresos!$X$6:$X$1505,ING_COD,$B1119,ING_CLASE,"ORD"))</f>
        <v>0</v>
      </c>
      <c r="H1119" s="19" t="n">
        <f aca="false">IF($B1119="",0,SUMIFS(Ingresos!$X$6:$X$1505,ING_COD,$B1119,ING_CLASE,"ORD",ING_COMP,"Sí"))</f>
        <v>0</v>
      </c>
      <c r="I1119" s="19" t="n">
        <f aca="false">IF($B1119="",0,SUMIFS(Ingresos!$X$6:$X$1505,ING_COD,$B1119,ING_CLASE,"GRA"))</f>
        <v>0</v>
      </c>
      <c r="J1119" s="19" t="n">
        <f aca="false">IF($B1119="",0,SUMIFS(Ingresos!$X$6:$X$1505,ING_COD,$B1119,ING_CLASE,"BON"))</f>
        <v>0</v>
      </c>
      <c r="K1119" s="19" t="n">
        <f aca="false">IF($B1119="",0,SUMIFS(Ingresos!$X$6:$X$1505,ING_COD,$B1119,ING_CLASE,"EXT"))</f>
        <v>0</v>
      </c>
      <c r="L1119" s="19" t="n">
        <f aca="false">IF($B1119="",0,SUMIFS(Ingresos!$X$6:$X$1505,ING_COD,$B1119,ING_CLASE,"OTO"))</f>
        <v>0</v>
      </c>
      <c r="M1119" s="19" t="n">
        <f aca="false">IF($B1119="",0,SUMIFS(Ingresos!$X$6:$X$1505,ING_COD,$B1119,ING_CLASE,"OTX"))</f>
        <v>0</v>
      </c>
      <c r="N1119" s="19" t="n">
        <f aca="false">IF($B1119="",0,SUMIFS(Ingresos!$X$6:$X$1505,ING_COD,$B1119,ING_CLASE,"RETO"))</f>
        <v>0</v>
      </c>
      <c r="O1119" s="19" t="n">
        <f aca="false">IF($B1119="",0,SUMIFS(Ingresos!$X$6:$X$1505,ING_COD,$B1119,ING_CLASE,"INA"))</f>
        <v>0</v>
      </c>
      <c r="P1119" s="19" t="n">
        <f aca="false">G1119+I1119+J1119+K1119+L1119+M1119</f>
        <v>0</v>
      </c>
      <c r="Q1119" s="44" t="n">
        <f aca="false">IF($F1119="Activo",3,IF($F1119="Cese",1,0))</f>
        <v>0</v>
      </c>
      <c r="R1119" s="19" t="n">
        <f aca="false">G1119*Q1119</f>
        <v>0</v>
      </c>
      <c r="S1119" s="19" t="n">
        <f aca="false">IF($F1119="Activo",SUMIFS(I1119:I1121,$D1119:$D1121,"&lt;="&amp;Trabajadores!$N$98)+IF(PROY_BON="Sí",SUMIFS(J1119:J1121,$D1119:$D1121,"&lt;="&amp;Trabajadores!$N$98),0),IF($F1119="Cese",I1119+IF(PROY_BON="Sí",J1119,0),0))</f>
        <v>0</v>
      </c>
      <c r="T1119" s="19" t="n">
        <f aca="false">IF(OR($F1119&lt;&gt;"Activo",Trabajadores!$I$98="No"),0,IF(I1121=0,H1119*(1+IF(PROY_BON="Sí",Trabajadores!$P$98,0))*Trabajadores!$S$98/6*(Trabajadores!$N$98&gt;=12),0))</f>
        <v>0</v>
      </c>
      <c r="U1119" s="19" t="n">
        <f aca="false">IF($F1119="Activo",IF(Trabajadores!$J$98="Sí",L1119*3,L1119),IF($F1119="Cese",L1119,0))</f>
        <v>0</v>
      </c>
      <c r="V1119" s="19" t="n">
        <f aca="false">IF(OR($F1119="Activo",$F1119="Cese"),M1119,0)</f>
        <v>0</v>
      </c>
      <c r="W1119" s="19" t="n">
        <f aca="false">IF(OR($F1119="Activo",$F1119="Cese"),SUM(P1110:P1118),0)</f>
        <v>0</v>
      </c>
      <c r="X1119" s="36" t="n">
        <f aca="false">IF(OR($F1119="Activo",$F1119="Cese"),R1119+S1119+T1119+U1119+V1119+W1119,0)</f>
        <v>0</v>
      </c>
      <c r="Y1119" s="19" t="n">
        <f aca="false">IF(OR($F1119="Activo",$F1119="Cese"),DED_FIJA,0)</f>
        <v>0</v>
      </c>
      <c r="Z1119" s="36" t="n">
        <f aca="false">MAX(0,X1119-Y1119)</f>
        <v>0</v>
      </c>
      <c r="AA1119" s="19" t="n">
        <f aca="false">IF(Z1119=0,0,MAX(0,MIN(Z1119,Parámetros!$G$19)-Parámetros!$F$19)*Parámetros!$E$19)</f>
        <v>0</v>
      </c>
      <c r="AB1119" s="19" t="n">
        <f aca="false">IF(Z1119=0,0,MAX(0,MIN(Z1119,Parámetros!$G$20)-Parámetros!$F$20)*Parámetros!$E$20)</f>
        <v>0</v>
      </c>
      <c r="AC1119" s="19" t="n">
        <f aca="false">IF(Z1119=0,0,MAX(0,MIN(Z1119,Parámetros!$G$21)-Parámetros!$F$21)*Parámetros!$E$21)</f>
        <v>0</v>
      </c>
      <c r="AD1119" s="19" t="n">
        <f aca="false">IF(Z1119=0,0,MAX(0,MIN(Z1119,Parámetros!$G$22)-Parámetros!$F$22)*Parámetros!$E$22)</f>
        <v>0</v>
      </c>
      <c r="AE1119" s="19" t="n">
        <f aca="false">IF(Z1119=0,0,MAX(0,MIN(Z1119,Parámetros!$G$23)-Parámetros!$F$23)*Parámetros!$E$23)</f>
        <v>0</v>
      </c>
      <c r="AF1119" s="36" t="n">
        <f aca="false">SUM(AA1119:AE1119)</f>
        <v>0</v>
      </c>
      <c r="AG1119" s="45" t="str">
        <f aca="false">IF(AM1119&lt;=0,"-",INDEX(TR_TASA,MATCH(AM1119,TR_DESDE,1)))</f>
        <v>-</v>
      </c>
      <c r="AH1119" s="44" t="n">
        <f aca="false">IF($F1119="Cese",1,IF($F1119="Activo",INDEX(DIV_N,10),0))</f>
        <v>0</v>
      </c>
      <c r="AI1119" s="44" t="n">
        <f aca="false">IF($F1119="Cese",9,IF($F1119="Activo",INDEX(DIV_HASTA,10),0))</f>
        <v>0</v>
      </c>
      <c r="AJ1119" s="19" t="n">
        <f aca="false">IF(OR($F1119="Activo",$F1119="Cese"),SUMIFS(AV1110:AV1118,D1110:D1118,"&lt;="&amp;AI1119),0)</f>
        <v>0</v>
      </c>
      <c r="AK1119" s="19" t="n">
        <f aca="false">IF(OR($F1119="Activo",$F1119="Cese"),MAX(0,(AF1119-AJ1119)/AH1119),0)</f>
        <v>0</v>
      </c>
      <c r="AL1119" s="19" t="n">
        <f aca="false">IF(OR($F1119="Activo",$F1119="Cese"),K1119+IF(PROY_BON="Sí",0,J1119),0)</f>
        <v>0</v>
      </c>
      <c r="AM1119" s="19" t="n">
        <f aca="false">IF(AL1119&gt;0,MAX(0,X1119+AL1119-Y1119),Z1119)</f>
        <v>0</v>
      </c>
      <c r="AN1119" s="19" t="n">
        <f aca="false">SUMPRODUCT((AM1119&gt;TR_DESDE)*(AM1119-TR_DESDE)*TR_INC)</f>
        <v>0</v>
      </c>
      <c r="AO1119" s="19" t="n">
        <f aca="false">IF(AL1119&gt;0,MAX(0,AN1119-IF($F1119="Cese",MAX(AF1119,AJ1119),AF1119)),0)</f>
        <v>0</v>
      </c>
      <c r="AP1119" s="46" t="n">
        <f aca="false">IF(OR($F1119="Activo",$F1119="Cese"),ROUND(AK1119+AO1119,2),0)</f>
        <v>0</v>
      </c>
      <c r="AQ1119" s="19" t="n">
        <f aca="false">IF($F1119="Cese",MAX(0,AJ1119-AN1119),0)</f>
        <v>0</v>
      </c>
      <c r="AR1119" s="19" t="str">
        <f aca="false">IF($B1119="","",IF(COUNTIFS(RP_COD,$B1119,'Retenciones Planilla'!$L$6:$L$105,"&lt;&gt;")=0,"",SUMIFS('Retenciones Planilla'!$L$6:$L$105,RP_COD,$B1119)))</f>
        <v/>
      </c>
      <c r="AS1119" s="19" t="str">
        <f aca="false">IF(AR1119="","",AR1119-AP1119)</f>
        <v/>
      </c>
      <c r="AT1119" s="23" t="str">
        <f aca="false">IF($B1119="","",IF(NOT(OR($F1119="Activo",$F1119="Cese")),IF(N(AR1119)=0,"—","Revisar: sin vínculo"),IF(AR1119="",IF(AP1119=0,"No corresponde","Sin dato planilla"),IF(ABS(AS1119)&lt;=TOL,"OK",IF(AS1119&gt;0,"Retuvo de más","Retuvo de menos")))))</f>
        <v/>
      </c>
      <c r="AU1119" s="19" t="n">
        <f aca="false">IF(AND(BASE_RET="Planilla (si existe)",AR1119&lt;&gt;""),AR1119,AP1119)</f>
        <v>0</v>
      </c>
      <c r="AV1119" s="19" t="n">
        <f aca="false">AU1119+N1119</f>
        <v>0</v>
      </c>
    </row>
    <row r="1120" customFormat="false" ht="15" hidden="false" customHeight="false" outlineLevel="0" collapsed="false">
      <c r="A1120" s="43" t="n">
        <v>93</v>
      </c>
      <c r="B1120" s="35" t="str">
        <f aca="false">IF(Trabajadores!$B$98="","",Trabajadores!$B$98)</f>
        <v/>
      </c>
      <c r="C1120" s="35" t="str">
        <f aca="false">IF($B1120="","",Trabajadores!$D$98)</f>
        <v/>
      </c>
      <c r="D1120" s="43" t="n">
        <v>11</v>
      </c>
      <c r="E1120" s="23" t="s">
        <v>308</v>
      </c>
      <c r="F1120" s="23" t="str">
        <f aca="false">IF($B1120="","",IF(OR(11&lt;Trabajadores!$M$98,11&gt;Trabajadores!$N$98),"No vinculado",IF(AND(11=Trabajadores!$N$98,Trabajadores!$O$98="Sí"),"Cese","Activo")))</f>
        <v/>
      </c>
      <c r="G1120" s="19" t="n">
        <f aca="false">IF($B1120="",0,SUMIFS(Ingresos!$Y$6:$Y$1505,ING_COD,$B1120,ING_CLASE,"ORD"))</f>
        <v>0</v>
      </c>
      <c r="H1120" s="19" t="n">
        <f aca="false">IF($B1120="",0,SUMIFS(Ingresos!$Y$6:$Y$1505,ING_COD,$B1120,ING_CLASE,"ORD",ING_COMP,"Sí"))</f>
        <v>0</v>
      </c>
      <c r="I1120" s="19" t="n">
        <f aca="false">IF($B1120="",0,SUMIFS(Ingresos!$Y$6:$Y$1505,ING_COD,$B1120,ING_CLASE,"GRA"))</f>
        <v>0</v>
      </c>
      <c r="J1120" s="19" t="n">
        <f aca="false">IF($B1120="",0,SUMIFS(Ingresos!$Y$6:$Y$1505,ING_COD,$B1120,ING_CLASE,"BON"))</f>
        <v>0</v>
      </c>
      <c r="K1120" s="19" t="n">
        <f aca="false">IF($B1120="",0,SUMIFS(Ingresos!$Y$6:$Y$1505,ING_COD,$B1120,ING_CLASE,"EXT"))</f>
        <v>0</v>
      </c>
      <c r="L1120" s="19" t="n">
        <f aca="false">IF($B1120="",0,SUMIFS(Ingresos!$Y$6:$Y$1505,ING_COD,$B1120,ING_CLASE,"OTO"))</f>
        <v>0</v>
      </c>
      <c r="M1120" s="19" t="n">
        <f aca="false">IF($B1120="",0,SUMIFS(Ingresos!$Y$6:$Y$1505,ING_COD,$B1120,ING_CLASE,"OTX"))</f>
        <v>0</v>
      </c>
      <c r="N1120" s="19" t="n">
        <f aca="false">IF($B1120="",0,SUMIFS(Ingresos!$Y$6:$Y$1505,ING_COD,$B1120,ING_CLASE,"RETO"))</f>
        <v>0</v>
      </c>
      <c r="O1120" s="19" t="n">
        <f aca="false">IF($B1120="",0,SUMIFS(Ingresos!$Y$6:$Y$1505,ING_COD,$B1120,ING_CLASE,"INA"))</f>
        <v>0</v>
      </c>
      <c r="P1120" s="19" t="n">
        <f aca="false">G1120+I1120+J1120+K1120+L1120+M1120</f>
        <v>0</v>
      </c>
      <c r="Q1120" s="44" t="n">
        <f aca="false">IF($F1120="Activo",2,IF($F1120="Cese",1,0))</f>
        <v>0</v>
      </c>
      <c r="R1120" s="19" t="n">
        <f aca="false">G1120*Q1120</f>
        <v>0</v>
      </c>
      <c r="S1120" s="19" t="n">
        <f aca="false">IF($F1120="Activo",SUMIFS(I1120:I1121,$D1120:$D1121,"&lt;="&amp;Trabajadores!$N$98)+IF(PROY_BON="Sí",SUMIFS(J1120:J1121,$D1120:$D1121,"&lt;="&amp;Trabajadores!$N$98),0),IF($F1120="Cese",I1120+IF(PROY_BON="Sí",J1120,0),0))</f>
        <v>0</v>
      </c>
      <c r="T1120" s="19" t="n">
        <f aca="false">IF(OR($F1120&lt;&gt;"Activo",Trabajadores!$I$98="No"),0,IF(I1121=0,H1120*(1+IF(PROY_BON="Sí",Trabajadores!$P$98,0))*Trabajadores!$S$98/6*(Trabajadores!$N$98&gt;=12),0))</f>
        <v>0</v>
      </c>
      <c r="U1120" s="19" t="n">
        <f aca="false">IF($F1120="Activo",IF(Trabajadores!$J$98="Sí",L1120*2,L1120),IF($F1120="Cese",L1120,0))</f>
        <v>0</v>
      </c>
      <c r="V1120" s="19" t="n">
        <f aca="false">IF(OR($F1120="Activo",$F1120="Cese"),M1120,0)</f>
        <v>0</v>
      </c>
      <c r="W1120" s="19" t="n">
        <f aca="false">IF(OR($F1120="Activo",$F1120="Cese"),SUM(P1110:P1119),0)</f>
        <v>0</v>
      </c>
      <c r="X1120" s="36" t="n">
        <f aca="false">IF(OR($F1120="Activo",$F1120="Cese"),R1120+S1120+T1120+U1120+V1120+W1120,0)</f>
        <v>0</v>
      </c>
      <c r="Y1120" s="19" t="n">
        <f aca="false">IF(OR($F1120="Activo",$F1120="Cese"),DED_FIJA,0)</f>
        <v>0</v>
      </c>
      <c r="Z1120" s="36" t="n">
        <f aca="false">MAX(0,X1120-Y1120)</f>
        <v>0</v>
      </c>
      <c r="AA1120" s="19" t="n">
        <f aca="false">IF(Z1120=0,0,MAX(0,MIN(Z1120,Parámetros!$G$19)-Parámetros!$F$19)*Parámetros!$E$19)</f>
        <v>0</v>
      </c>
      <c r="AB1120" s="19" t="n">
        <f aca="false">IF(Z1120=0,0,MAX(0,MIN(Z1120,Parámetros!$G$20)-Parámetros!$F$20)*Parámetros!$E$20)</f>
        <v>0</v>
      </c>
      <c r="AC1120" s="19" t="n">
        <f aca="false">IF(Z1120=0,0,MAX(0,MIN(Z1120,Parámetros!$G$21)-Parámetros!$F$21)*Parámetros!$E$21)</f>
        <v>0</v>
      </c>
      <c r="AD1120" s="19" t="n">
        <f aca="false">IF(Z1120=0,0,MAX(0,MIN(Z1120,Parámetros!$G$22)-Parámetros!$F$22)*Parámetros!$E$22)</f>
        <v>0</v>
      </c>
      <c r="AE1120" s="19" t="n">
        <f aca="false">IF(Z1120=0,0,MAX(0,MIN(Z1120,Parámetros!$G$23)-Parámetros!$F$23)*Parámetros!$E$23)</f>
        <v>0</v>
      </c>
      <c r="AF1120" s="36" t="n">
        <f aca="false">SUM(AA1120:AE1120)</f>
        <v>0</v>
      </c>
      <c r="AG1120" s="45" t="str">
        <f aca="false">IF(AM1120&lt;=0,"-",INDEX(TR_TASA,MATCH(AM1120,TR_DESDE,1)))</f>
        <v>-</v>
      </c>
      <c r="AH1120" s="44" t="n">
        <f aca="false">IF($F1120="Cese",1,IF($F1120="Activo",INDEX(DIV_N,11),0))</f>
        <v>0</v>
      </c>
      <c r="AI1120" s="44" t="n">
        <f aca="false">IF($F1120="Cese",10,IF($F1120="Activo",INDEX(DIV_HASTA,11),0))</f>
        <v>0</v>
      </c>
      <c r="AJ1120" s="19" t="n">
        <f aca="false">IF(OR($F1120="Activo",$F1120="Cese"),SUMIFS(AV1110:AV1119,D1110:D1119,"&lt;="&amp;AI1120),0)</f>
        <v>0</v>
      </c>
      <c r="AK1120" s="19" t="n">
        <f aca="false">IF(OR($F1120="Activo",$F1120="Cese"),MAX(0,(AF1120-AJ1120)/AH1120),0)</f>
        <v>0</v>
      </c>
      <c r="AL1120" s="19" t="n">
        <f aca="false">IF(OR($F1120="Activo",$F1120="Cese"),K1120+IF(PROY_BON="Sí",0,J1120),0)</f>
        <v>0</v>
      </c>
      <c r="AM1120" s="19" t="n">
        <f aca="false">IF(AL1120&gt;0,MAX(0,X1120+AL1120-Y1120),Z1120)</f>
        <v>0</v>
      </c>
      <c r="AN1120" s="19" t="n">
        <f aca="false">SUMPRODUCT((AM1120&gt;TR_DESDE)*(AM1120-TR_DESDE)*TR_INC)</f>
        <v>0</v>
      </c>
      <c r="AO1120" s="19" t="n">
        <f aca="false">IF(AL1120&gt;0,MAX(0,AN1120-IF($F1120="Cese",MAX(AF1120,AJ1120),AF1120)),0)</f>
        <v>0</v>
      </c>
      <c r="AP1120" s="46" t="n">
        <f aca="false">IF(OR($F1120="Activo",$F1120="Cese"),ROUND(AK1120+AO1120,2),0)</f>
        <v>0</v>
      </c>
      <c r="AQ1120" s="19" t="n">
        <f aca="false">IF($F1120="Cese",MAX(0,AJ1120-AN1120),0)</f>
        <v>0</v>
      </c>
      <c r="AR1120" s="19" t="str">
        <f aca="false">IF($B1120="","",IF(COUNTIFS(RP_COD,$B1120,'Retenciones Planilla'!$M$6:$M$105,"&lt;&gt;")=0,"",SUMIFS('Retenciones Planilla'!$M$6:$M$105,RP_COD,$B1120)))</f>
        <v/>
      </c>
      <c r="AS1120" s="19" t="str">
        <f aca="false">IF(AR1120="","",AR1120-AP1120)</f>
        <v/>
      </c>
      <c r="AT1120" s="23" t="str">
        <f aca="false">IF($B1120="","",IF(NOT(OR($F1120="Activo",$F1120="Cese")),IF(N(AR1120)=0,"—","Revisar: sin vínculo"),IF(AR1120="",IF(AP1120=0,"No corresponde","Sin dato planilla"),IF(ABS(AS1120)&lt;=TOL,"OK",IF(AS1120&gt;0,"Retuvo de más","Retuvo de menos")))))</f>
        <v/>
      </c>
      <c r="AU1120" s="19" t="n">
        <f aca="false">IF(AND(BASE_RET="Planilla (si existe)",AR1120&lt;&gt;""),AR1120,AP1120)</f>
        <v>0</v>
      </c>
      <c r="AV1120" s="19" t="n">
        <f aca="false">AU1120+N1120</f>
        <v>0</v>
      </c>
    </row>
    <row r="1121" customFormat="false" ht="15" hidden="false" customHeight="false" outlineLevel="0" collapsed="false">
      <c r="A1121" s="43" t="n">
        <v>93</v>
      </c>
      <c r="B1121" s="35" t="str">
        <f aca="false">IF(Trabajadores!$B$98="","",Trabajadores!$B$98)</f>
        <v/>
      </c>
      <c r="C1121" s="35" t="str">
        <f aca="false">IF($B1121="","",Trabajadores!$D$98)</f>
        <v/>
      </c>
      <c r="D1121" s="43" t="n">
        <v>12</v>
      </c>
      <c r="E1121" s="23" t="s">
        <v>309</v>
      </c>
      <c r="F1121" s="23" t="str">
        <f aca="false">IF($B1121="","",IF(OR(12&lt;Trabajadores!$M$98,12&gt;Trabajadores!$N$98),"No vinculado",IF(AND(12=Trabajadores!$N$98,Trabajadores!$O$98="Sí"),"Cese","Activo")))</f>
        <v/>
      </c>
      <c r="G1121" s="19" t="n">
        <f aca="false">IF($B1121="",0,SUMIFS(Ingresos!$Z$6:$Z$1505,ING_COD,$B1121,ING_CLASE,"ORD"))</f>
        <v>0</v>
      </c>
      <c r="H1121" s="19" t="n">
        <f aca="false">IF($B1121="",0,SUMIFS(Ingresos!$Z$6:$Z$1505,ING_COD,$B1121,ING_CLASE,"ORD",ING_COMP,"Sí"))</f>
        <v>0</v>
      </c>
      <c r="I1121" s="19" t="n">
        <f aca="false">IF($B1121="",0,SUMIFS(Ingresos!$Z$6:$Z$1505,ING_COD,$B1121,ING_CLASE,"GRA"))</f>
        <v>0</v>
      </c>
      <c r="J1121" s="19" t="n">
        <f aca="false">IF($B1121="",0,SUMIFS(Ingresos!$Z$6:$Z$1505,ING_COD,$B1121,ING_CLASE,"BON"))</f>
        <v>0</v>
      </c>
      <c r="K1121" s="19" t="n">
        <f aca="false">IF($B1121="",0,SUMIFS(Ingresos!$Z$6:$Z$1505,ING_COD,$B1121,ING_CLASE,"EXT"))</f>
        <v>0</v>
      </c>
      <c r="L1121" s="19" t="n">
        <f aca="false">IF($B1121="",0,SUMIFS(Ingresos!$Z$6:$Z$1505,ING_COD,$B1121,ING_CLASE,"OTO"))</f>
        <v>0</v>
      </c>
      <c r="M1121" s="19" t="n">
        <f aca="false">IF($B1121="",0,SUMIFS(Ingresos!$Z$6:$Z$1505,ING_COD,$B1121,ING_CLASE,"OTX"))</f>
        <v>0</v>
      </c>
      <c r="N1121" s="19" t="n">
        <f aca="false">IF($B1121="",0,SUMIFS(Ingresos!$Z$6:$Z$1505,ING_COD,$B1121,ING_CLASE,"RETO"))</f>
        <v>0</v>
      </c>
      <c r="O1121" s="19" t="n">
        <f aca="false">IF($B1121="",0,SUMIFS(Ingresos!$Z$6:$Z$1505,ING_COD,$B1121,ING_CLASE,"INA"))</f>
        <v>0</v>
      </c>
      <c r="P1121" s="19" t="n">
        <f aca="false">G1121+I1121+J1121+K1121+L1121+M1121</f>
        <v>0</v>
      </c>
      <c r="Q1121" s="44" t="n">
        <f aca="false">IF($F1121="Activo",1,IF($F1121="Cese",1,0))</f>
        <v>0</v>
      </c>
      <c r="R1121" s="19" t="n">
        <f aca="false">G1121*Q1121</f>
        <v>0</v>
      </c>
      <c r="S1121" s="19" t="n">
        <f aca="false">IF($F1121="Activo",SUMIFS(I1121:I1121,$D1121:$D1121,"&lt;="&amp;Trabajadores!$N$98)+IF(PROY_BON="Sí",SUMIFS(J1121:J1121,$D1121:$D1121,"&lt;="&amp;Trabajadores!$N$98),0),IF($F1121="Cese",I1121+IF(PROY_BON="Sí",J1121,0),0))</f>
        <v>0</v>
      </c>
      <c r="T1121" s="19" t="n">
        <f aca="false">0</f>
        <v>0</v>
      </c>
      <c r="U1121" s="19" t="n">
        <f aca="false">IF($F1121="Activo",IF(Trabajadores!$J$98="Sí",L1121*1,L1121),IF($F1121="Cese",L1121,0))</f>
        <v>0</v>
      </c>
      <c r="V1121" s="19" t="n">
        <f aca="false">IF(OR($F1121="Activo",$F1121="Cese"),M1121,0)</f>
        <v>0</v>
      </c>
      <c r="W1121" s="19" t="n">
        <f aca="false">IF(OR($F1121="Activo",$F1121="Cese"),SUM(P1110:P1120),0)</f>
        <v>0</v>
      </c>
      <c r="X1121" s="36" t="n">
        <f aca="false">IF(OR($F1121="Activo",$F1121="Cese"),R1121+S1121+T1121+U1121+V1121+W1121,0)</f>
        <v>0</v>
      </c>
      <c r="Y1121" s="19" t="n">
        <f aca="false">IF(OR($F1121="Activo",$F1121="Cese"),DED_FIJA,0)</f>
        <v>0</v>
      </c>
      <c r="Z1121" s="36" t="n">
        <f aca="false">MAX(0,X1121-Y1121)</f>
        <v>0</v>
      </c>
      <c r="AA1121" s="19" t="n">
        <f aca="false">IF(Z1121=0,0,MAX(0,MIN(Z1121,Parámetros!$G$19)-Parámetros!$F$19)*Parámetros!$E$19)</f>
        <v>0</v>
      </c>
      <c r="AB1121" s="19" t="n">
        <f aca="false">IF(Z1121=0,0,MAX(0,MIN(Z1121,Parámetros!$G$20)-Parámetros!$F$20)*Parámetros!$E$20)</f>
        <v>0</v>
      </c>
      <c r="AC1121" s="19" t="n">
        <f aca="false">IF(Z1121=0,0,MAX(0,MIN(Z1121,Parámetros!$G$21)-Parámetros!$F$21)*Parámetros!$E$21)</f>
        <v>0</v>
      </c>
      <c r="AD1121" s="19" t="n">
        <f aca="false">IF(Z1121=0,0,MAX(0,MIN(Z1121,Parámetros!$G$22)-Parámetros!$F$22)*Parámetros!$E$22)</f>
        <v>0</v>
      </c>
      <c r="AE1121" s="19" t="n">
        <f aca="false">IF(Z1121=0,0,MAX(0,MIN(Z1121,Parámetros!$G$23)-Parámetros!$F$23)*Parámetros!$E$23)</f>
        <v>0</v>
      </c>
      <c r="AF1121" s="36" t="n">
        <f aca="false">SUM(AA1121:AE1121)</f>
        <v>0</v>
      </c>
      <c r="AG1121" s="45" t="str">
        <f aca="false">IF(AM1121&lt;=0,"-",INDEX(TR_TASA,MATCH(AM1121,TR_DESDE,1)))</f>
        <v>-</v>
      </c>
      <c r="AH1121" s="44" t="n">
        <f aca="false">IF($F1121="Cese",1,IF($F1121="Activo",INDEX(DIV_N,12),0))</f>
        <v>0</v>
      </c>
      <c r="AI1121" s="44" t="n">
        <f aca="false">IF($F1121="Cese",11,IF($F1121="Activo",INDEX(DIV_HASTA,12),0))</f>
        <v>0</v>
      </c>
      <c r="AJ1121" s="19" t="n">
        <f aca="false">IF(OR($F1121="Activo",$F1121="Cese"),SUMIFS(AV1110:AV1120,D1110:D1120,"&lt;="&amp;AI1121),0)</f>
        <v>0</v>
      </c>
      <c r="AK1121" s="19" t="n">
        <f aca="false">IF(OR($F1121="Activo",$F1121="Cese"),MAX(0,(AF1121-AJ1121)/AH1121),0)</f>
        <v>0</v>
      </c>
      <c r="AL1121" s="19" t="n">
        <f aca="false">IF(OR($F1121="Activo",$F1121="Cese"),K1121+IF(PROY_BON="Sí",0,J1121),0)</f>
        <v>0</v>
      </c>
      <c r="AM1121" s="19" t="n">
        <f aca="false">IF(AL1121&gt;0,MAX(0,X1121+AL1121-Y1121),Z1121)</f>
        <v>0</v>
      </c>
      <c r="AN1121" s="19" t="n">
        <f aca="false">SUMPRODUCT((AM1121&gt;TR_DESDE)*(AM1121-TR_DESDE)*TR_INC)</f>
        <v>0</v>
      </c>
      <c r="AO1121" s="19" t="n">
        <f aca="false">IF(AL1121&gt;0,MAX(0,AN1121-IF(TRUE(),MAX(AF1121,AJ1121),AF1121)),0)</f>
        <v>0</v>
      </c>
      <c r="AP1121" s="46" t="n">
        <f aca="false">IF(OR($F1121="Activo",$F1121="Cese"),ROUND(AK1121+AO1121,2),0)</f>
        <v>0</v>
      </c>
      <c r="AQ1121" s="19" t="n">
        <f aca="false">IF(OR($F1121="Activo",$F1121="Cese"),MAX(0,AJ1121-AN1121),0)</f>
        <v>0</v>
      </c>
      <c r="AR1121" s="19" t="str">
        <f aca="false">IF($B1121="","",IF(COUNTIFS(RP_COD,$B1121,'Retenciones Planilla'!$N$6:$N$105,"&lt;&gt;")=0,"",SUMIFS('Retenciones Planilla'!$N$6:$N$105,RP_COD,$B1121)))</f>
        <v/>
      </c>
      <c r="AS1121" s="19" t="str">
        <f aca="false">IF(AR1121="","",AR1121-AP1121)</f>
        <v/>
      </c>
      <c r="AT1121" s="23" t="str">
        <f aca="false">IF($B1121="","",IF(NOT(OR($F1121="Activo",$F1121="Cese")),IF(N(AR1121)=0,"—","Revisar: sin vínculo"),IF(AR1121="",IF(AP1121=0,"No corresponde","Sin dato planilla"),IF(ABS(AS1121)&lt;=TOL,"OK",IF(AS1121&gt;0,"Retuvo de más","Retuvo de menos")))))</f>
        <v/>
      </c>
      <c r="AU1121" s="19" t="n">
        <f aca="false">IF(AND(BASE_RET="Planilla (si existe)",AR1121&lt;&gt;""),AR1121,AP1121)</f>
        <v>0</v>
      </c>
      <c r="AV1121" s="19" t="n">
        <f aca="false">AU1121+N1121</f>
        <v>0</v>
      </c>
    </row>
    <row r="1122" customFormat="false" ht="15" hidden="false" customHeight="false" outlineLevel="0" collapsed="false">
      <c r="A1122" s="43" t="n">
        <v>94</v>
      </c>
      <c r="B1122" s="35" t="str">
        <f aca="false">IF(Trabajadores!$B$99="","",Trabajadores!$B$99)</f>
        <v/>
      </c>
      <c r="C1122" s="35" t="str">
        <f aca="false">IF($B1122="","",Trabajadores!$D$99)</f>
        <v/>
      </c>
      <c r="D1122" s="43" t="n">
        <v>1</v>
      </c>
      <c r="E1122" s="23" t="s">
        <v>298</v>
      </c>
      <c r="F1122" s="23" t="str">
        <f aca="false">IF($B1122="","",IF(OR(1&lt;Trabajadores!$M$99,1&gt;Trabajadores!$N$99),"No vinculado",IF(AND(1=Trabajadores!$N$99,Trabajadores!$O$99="Sí"),"Cese","Activo")))</f>
        <v/>
      </c>
      <c r="G1122" s="19" t="n">
        <f aca="false">IF($B1122="",0,SUMIFS(Ingresos!$O$6:$O$1505,ING_COD,$B1122,ING_CLASE,"ORD"))</f>
        <v>0</v>
      </c>
      <c r="H1122" s="19" t="n">
        <f aca="false">IF($B1122="",0,SUMIFS(Ingresos!$O$6:$O$1505,ING_COD,$B1122,ING_CLASE,"ORD",ING_COMP,"Sí"))</f>
        <v>0</v>
      </c>
      <c r="I1122" s="19" t="n">
        <f aca="false">IF($B1122="",0,SUMIFS(Ingresos!$O$6:$O$1505,ING_COD,$B1122,ING_CLASE,"GRA"))</f>
        <v>0</v>
      </c>
      <c r="J1122" s="19" t="n">
        <f aca="false">IF($B1122="",0,SUMIFS(Ingresos!$O$6:$O$1505,ING_COD,$B1122,ING_CLASE,"BON"))</f>
        <v>0</v>
      </c>
      <c r="K1122" s="19" t="n">
        <f aca="false">IF($B1122="",0,SUMIFS(Ingresos!$O$6:$O$1505,ING_COD,$B1122,ING_CLASE,"EXT"))</f>
        <v>0</v>
      </c>
      <c r="L1122" s="19" t="n">
        <f aca="false">IF($B1122="",0,SUMIFS(Ingresos!$O$6:$O$1505,ING_COD,$B1122,ING_CLASE,"OTO"))</f>
        <v>0</v>
      </c>
      <c r="M1122" s="19" t="n">
        <f aca="false">IF($B1122="",0,SUMIFS(Ingresos!$O$6:$O$1505,ING_COD,$B1122,ING_CLASE,"OTX"))</f>
        <v>0</v>
      </c>
      <c r="N1122" s="19" t="n">
        <f aca="false">IF($B1122="",0,SUMIFS(Ingresos!$O$6:$O$1505,ING_COD,$B1122,ING_CLASE,"RETO"))</f>
        <v>0</v>
      </c>
      <c r="O1122" s="19" t="n">
        <f aca="false">IF($B1122="",0,SUMIFS(Ingresos!$O$6:$O$1505,ING_COD,$B1122,ING_CLASE,"INA"))</f>
        <v>0</v>
      </c>
      <c r="P1122" s="19" t="n">
        <f aca="false">G1122+I1122+J1122+K1122+L1122+M1122</f>
        <v>0</v>
      </c>
      <c r="Q1122" s="44" t="n">
        <f aca="false">IF($F1122="Activo",12,IF($F1122="Cese",1,0))</f>
        <v>0</v>
      </c>
      <c r="R1122" s="19" t="n">
        <f aca="false">G1122*Q1122</f>
        <v>0</v>
      </c>
      <c r="S1122" s="19" t="n">
        <f aca="false">IF($F1122="Activo",SUMIFS(I1122:I1133,$D1122:$D1133,"&lt;="&amp;Trabajadores!$N$99)+IF(PROY_BON="Sí",SUMIFS(J1122:J1133,$D1122:$D1133,"&lt;="&amp;Trabajadores!$N$99),0),IF($F1122="Cese",I1122+IF(PROY_BON="Sí",J1122,0),0))</f>
        <v>0</v>
      </c>
      <c r="T1122" s="19" t="n">
        <f aca="false">IF(OR($F1122&lt;&gt;"Activo",Trabajadores!$I$99="No"),0,IF(I1128=0,H1122*(1+IF(PROY_BON="Sí",Trabajadores!$P$99,0))*Trabajadores!$R$99/6*(Trabajadores!$N$99&gt;=7),0)+IF(I1133=0,H1122*(1+IF(PROY_BON="Sí",Trabajadores!$P$99,0))*Trabajadores!$S$99/6*(Trabajadores!$N$99&gt;=12),0))</f>
        <v>0</v>
      </c>
      <c r="U1122" s="19" t="n">
        <f aca="false">IF($F1122="Activo",IF(Trabajadores!$J$99="Sí",L1122*12,L1122),IF($F1122="Cese",L1122,0))</f>
        <v>0</v>
      </c>
      <c r="V1122" s="19" t="n">
        <f aca="false">IF(OR($F1122="Activo",$F1122="Cese"),M1122,0)</f>
        <v>0</v>
      </c>
      <c r="W1122" s="19" t="n">
        <f aca="false">0</f>
        <v>0</v>
      </c>
      <c r="X1122" s="36" t="n">
        <f aca="false">IF(OR($F1122="Activo",$F1122="Cese"),R1122+S1122+T1122+U1122+V1122+W1122,0)</f>
        <v>0</v>
      </c>
      <c r="Y1122" s="19" t="n">
        <f aca="false">IF(OR($F1122="Activo",$F1122="Cese"),DED_FIJA,0)</f>
        <v>0</v>
      </c>
      <c r="Z1122" s="36" t="n">
        <f aca="false">MAX(0,X1122-Y1122)</f>
        <v>0</v>
      </c>
      <c r="AA1122" s="19" t="n">
        <f aca="false">IF(Z1122=0,0,MAX(0,MIN(Z1122,Parámetros!$G$19)-Parámetros!$F$19)*Parámetros!$E$19)</f>
        <v>0</v>
      </c>
      <c r="AB1122" s="19" t="n">
        <f aca="false">IF(Z1122=0,0,MAX(0,MIN(Z1122,Parámetros!$G$20)-Parámetros!$F$20)*Parámetros!$E$20)</f>
        <v>0</v>
      </c>
      <c r="AC1122" s="19" t="n">
        <f aca="false">IF(Z1122=0,0,MAX(0,MIN(Z1122,Parámetros!$G$21)-Parámetros!$F$21)*Parámetros!$E$21)</f>
        <v>0</v>
      </c>
      <c r="AD1122" s="19" t="n">
        <f aca="false">IF(Z1122=0,0,MAX(0,MIN(Z1122,Parámetros!$G$22)-Parámetros!$F$22)*Parámetros!$E$22)</f>
        <v>0</v>
      </c>
      <c r="AE1122" s="19" t="n">
        <f aca="false">IF(Z1122=0,0,MAX(0,MIN(Z1122,Parámetros!$G$23)-Parámetros!$F$23)*Parámetros!$E$23)</f>
        <v>0</v>
      </c>
      <c r="AF1122" s="36" t="n">
        <f aca="false">SUM(AA1122:AE1122)</f>
        <v>0</v>
      </c>
      <c r="AG1122" s="45" t="str">
        <f aca="false">IF(AM1122&lt;=0,"-",INDEX(TR_TASA,MATCH(AM1122,TR_DESDE,1)))</f>
        <v>-</v>
      </c>
      <c r="AH1122" s="44" t="n">
        <f aca="false">IF($F1122="Cese",1,IF($F1122="Activo",INDEX(DIV_N,1),0))</f>
        <v>0</v>
      </c>
      <c r="AI1122" s="44" t="n">
        <f aca="false">IF($F1122="Cese",0,IF($F1122="Activo",INDEX(DIV_HASTA,1),0))</f>
        <v>0</v>
      </c>
      <c r="AJ1122" s="19" t="n">
        <f aca="false">0</f>
        <v>0</v>
      </c>
      <c r="AK1122" s="19" t="n">
        <f aca="false">IF(OR($F1122="Activo",$F1122="Cese"),MAX(0,(AF1122-AJ1122)/AH1122),0)</f>
        <v>0</v>
      </c>
      <c r="AL1122" s="19" t="n">
        <f aca="false">IF(OR($F1122="Activo",$F1122="Cese"),K1122+IF(PROY_BON="Sí",0,J1122),0)</f>
        <v>0</v>
      </c>
      <c r="AM1122" s="19" t="n">
        <f aca="false">IF(AL1122&gt;0,MAX(0,X1122+AL1122-Y1122),Z1122)</f>
        <v>0</v>
      </c>
      <c r="AN1122" s="19" t="n">
        <f aca="false">SUMPRODUCT((AM1122&gt;TR_DESDE)*(AM1122-TR_DESDE)*TR_INC)</f>
        <v>0</v>
      </c>
      <c r="AO1122" s="19" t="n">
        <f aca="false">IF(AL1122&gt;0,MAX(0,AN1122-IF($F1122="Cese",MAX(AF1122,AJ1122),AF1122)),0)</f>
        <v>0</v>
      </c>
      <c r="AP1122" s="46" t="n">
        <f aca="false">IF(OR($F1122="Activo",$F1122="Cese"),ROUND(AK1122+AO1122,2),0)</f>
        <v>0</v>
      </c>
      <c r="AQ1122" s="19" t="n">
        <f aca="false">IF($F1122="Cese",MAX(0,AJ1122-AN1122),0)</f>
        <v>0</v>
      </c>
      <c r="AR1122" s="19" t="str">
        <f aca="false">IF($B1122="","",IF(COUNTIFS(RP_COD,$B1122,'Retenciones Planilla'!$C$6:$C$105,"&lt;&gt;")=0,"",SUMIFS('Retenciones Planilla'!$C$6:$C$105,RP_COD,$B1122)))</f>
        <v/>
      </c>
      <c r="AS1122" s="19" t="str">
        <f aca="false">IF(AR1122="","",AR1122-AP1122)</f>
        <v/>
      </c>
      <c r="AT1122" s="23" t="str">
        <f aca="false">IF($B1122="","",IF(NOT(OR($F1122="Activo",$F1122="Cese")),IF(N(AR1122)=0,"—","Revisar: sin vínculo"),IF(AR1122="",IF(AP1122=0,"No corresponde","Sin dato planilla"),IF(ABS(AS1122)&lt;=TOL,"OK",IF(AS1122&gt;0,"Retuvo de más","Retuvo de menos")))))</f>
        <v/>
      </c>
      <c r="AU1122" s="19" t="n">
        <f aca="false">IF(AND(BASE_RET="Planilla (si existe)",AR1122&lt;&gt;""),AR1122,AP1122)</f>
        <v>0</v>
      </c>
      <c r="AV1122" s="19" t="n">
        <f aca="false">AU1122+N1122</f>
        <v>0</v>
      </c>
    </row>
    <row r="1123" customFormat="false" ht="15" hidden="false" customHeight="false" outlineLevel="0" collapsed="false">
      <c r="A1123" s="43" t="n">
        <v>94</v>
      </c>
      <c r="B1123" s="35" t="str">
        <f aca="false">IF(Trabajadores!$B$99="","",Trabajadores!$B$99)</f>
        <v/>
      </c>
      <c r="C1123" s="35" t="str">
        <f aca="false">IF($B1123="","",Trabajadores!$D$99)</f>
        <v/>
      </c>
      <c r="D1123" s="43" t="n">
        <v>2</v>
      </c>
      <c r="E1123" s="23" t="s">
        <v>299</v>
      </c>
      <c r="F1123" s="23" t="str">
        <f aca="false">IF($B1123="","",IF(OR(2&lt;Trabajadores!$M$99,2&gt;Trabajadores!$N$99),"No vinculado",IF(AND(2=Trabajadores!$N$99,Trabajadores!$O$99="Sí"),"Cese","Activo")))</f>
        <v/>
      </c>
      <c r="G1123" s="19" t="n">
        <f aca="false">IF($B1123="",0,SUMIFS(Ingresos!$P$6:$P$1505,ING_COD,$B1123,ING_CLASE,"ORD"))</f>
        <v>0</v>
      </c>
      <c r="H1123" s="19" t="n">
        <f aca="false">IF($B1123="",0,SUMIFS(Ingresos!$P$6:$P$1505,ING_COD,$B1123,ING_CLASE,"ORD",ING_COMP,"Sí"))</f>
        <v>0</v>
      </c>
      <c r="I1123" s="19" t="n">
        <f aca="false">IF($B1123="",0,SUMIFS(Ingresos!$P$6:$P$1505,ING_COD,$B1123,ING_CLASE,"GRA"))</f>
        <v>0</v>
      </c>
      <c r="J1123" s="19" t="n">
        <f aca="false">IF($B1123="",0,SUMIFS(Ingresos!$P$6:$P$1505,ING_COD,$B1123,ING_CLASE,"BON"))</f>
        <v>0</v>
      </c>
      <c r="K1123" s="19" t="n">
        <f aca="false">IF($B1123="",0,SUMIFS(Ingresos!$P$6:$P$1505,ING_COD,$B1123,ING_CLASE,"EXT"))</f>
        <v>0</v>
      </c>
      <c r="L1123" s="19" t="n">
        <f aca="false">IF($B1123="",0,SUMIFS(Ingresos!$P$6:$P$1505,ING_COD,$B1123,ING_CLASE,"OTO"))</f>
        <v>0</v>
      </c>
      <c r="M1123" s="19" t="n">
        <f aca="false">IF($B1123="",0,SUMIFS(Ingresos!$P$6:$P$1505,ING_COD,$B1123,ING_CLASE,"OTX"))</f>
        <v>0</v>
      </c>
      <c r="N1123" s="19" t="n">
        <f aca="false">IF($B1123="",0,SUMIFS(Ingresos!$P$6:$P$1505,ING_COD,$B1123,ING_CLASE,"RETO"))</f>
        <v>0</v>
      </c>
      <c r="O1123" s="19" t="n">
        <f aca="false">IF($B1123="",0,SUMIFS(Ingresos!$P$6:$P$1505,ING_COD,$B1123,ING_CLASE,"INA"))</f>
        <v>0</v>
      </c>
      <c r="P1123" s="19" t="n">
        <f aca="false">G1123+I1123+J1123+K1123+L1123+M1123</f>
        <v>0</v>
      </c>
      <c r="Q1123" s="44" t="n">
        <f aca="false">IF($F1123="Activo",11,IF($F1123="Cese",1,0))</f>
        <v>0</v>
      </c>
      <c r="R1123" s="19" t="n">
        <f aca="false">G1123*Q1123</f>
        <v>0</v>
      </c>
      <c r="S1123" s="19" t="n">
        <f aca="false">IF($F1123="Activo",SUMIFS(I1123:I1133,$D1123:$D1133,"&lt;="&amp;Trabajadores!$N$99)+IF(PROY_BON="Sí",SUMIFS(J1123:J1133,$D1123:$D1133,"&lt;="&amp;Trabajadores!$N$99),0),IF($F1123="Cese",I1123+IF(PROY_BON="Sí",J1123,0),0))</f>
        <v>0</v>
      </c>
      <c r="T1123" s="19" t="n">
        <f aca="false">IF(OR($F1123&lt;&gt;"Activo",Trabajadores!$I$99="No"),0,IF(I1128=0,H1123*(1+IF(PROY_BON="Sí",Trabajadores!$P$99,0))*Trabajadores!$R$99/6*(Trabajadores!$N$99&gt;=7),0)+IF(I1133=0,H1123*(1+IF(PROY_BON="Sí",Trabajadores!$P$99,0))*Trabajadores!$S$99/6*(Trabajadores!$N$99&gt;=12),0))</f>
        <v>0</v>
      </c>
      <c r="U1123" s="19" t="n">
        <f aca="false">IF($F1123="Activo",IF(Trabajadores!$J$99="Sí",L1123*11,L1123),IF($F1123="Cese",L1123,0))</f>
        <v>0</v>
      </c>
      <c r="V1123" s="19" t="n">
        <f aca="false">IF(OR($F1123="Activo",$F1123="Cese"),M1123,0)</f>
        <v>0</v>
      </c>
      <c r="W1123" s="19" t="n">
        <f aca="false">IF(OR($F1123="Activo",$F1123="Cese"),SUM(P1122:P1122),0)</f>
        <v>0</v>
      </c>
      <c r="X1123" s="36" t="n">
        <f aca="false">IF(OR($F1123="Activo",$F1123="Cese"),R1123+S1123+T1123+U1123+V1123+W1123,0)</f>
        <v>0</v>
      </c>
      <c r="Y1123" s="19" t="n">
        <f aca="false">IF(OR($F1123="Activo",$F1123="Cese"),DED_FIJA,0)</f>
        <v>0</v>
      </c>
      <c r="Z1123" s="36" t="n">
        <f aca="false">MAX(0,X1123-Y1123)</f>
        <v>0</v>
      </c>
      <c r="AA1123" s="19" t="n">
        <f aca="false">IF(Z1123=0,0,MAX(0,MIN(Z1123,Parámetros!$G$19)-Parámetros!$F$19)*Parámetros!$E$19)</f>
        <v>0</v>
      </c>
      <c r="AB1123" s="19" t="n">
        <f aca="false">IF(Z1123=0,0,MAX(0,MIN(Z1123,Parámetros!$G$20)-Parámetros!$F$20)*Parámetros!$E$20)</f>
        <v>0</v>
      </c>
      <c r="AC1123" s="19" t="n">
        <f aca="false">IF(Z1123=0,0,MAX(0,MIN(Z1123,Parámetros!$G$21)-Parámetros!$F$21)*Parámetros!$E$21)</f>
        <v>0</v>
      </c>
      <c r="AD1123" s="19" t="n">
        <f aca="false">IF(Z1123=0,0,MAX(0,MIN(Z1123,Parámetros!$G$22)-Parámetros!$F$22)*Parámetros!$E$22)</f>
        <v>0</v>
      </c>
      <c r="AE1123" s="19" t="n">
        <f aca="false">IF(Z1123=0,0,MAX(0,MIN(Z1123,Parámetros!$G$23)-Parámetros!$F$23)*Parámetros!$E$23)</f>
        <v>0</v>
      </c>
      <c r="AF1123" s="36" t="n">
        <f aca="false">SUM(AA1123:AE1123)</f>
        <v>0</v>
      </c>
      <c r="AG1123" s="45" t="str">
        <f aca="false">IF(AM1123&lt;=0,"-",INDEX(TR_TASA,MATCH(AM1123,TR_DESDE,1)))</f>
        <v>-</v>
      </c>
      <c r="AH1123" s="44" t="n">
        <f aca="false">IF($F1123="Cese",1,IF($F1123="Activo",INDEX(DIV_N,2),0))</f>
        <v>0</v>
      </c>
      <c r="AI1123" s="44" t="n">
        <f aca="false">IF($F1123="Cese",1,IF($F1123="Activo",INDEX(DIV_HASTA,2),0))</f>
        <v>0</v>
      </c>
      <c r="AJ1123" s="19" t="n">
        <f aca="false">IF(OR($F1123="Activo",$F1123="Cese"),SUMIFS(AV1122:AV1122,D1122:D1122,"&lt;="&amp;AI1123),0)</f>
        <v>0</v>
      </c>
      <c r="AK1123" s="19" t="n">
        <f aca="false">IF(OR($F1123="Activo",$F1123="Cese"),MAX(0,(AF1123-AJ1123)/AH1123),0)</f>
        <v>0</v>
      </c>
      <c r="AL1123" s="19" t="n">
        <f aca="false">IF(OR($F1123="Activo",$F1123="Cese"),K1123+IF(PROY_BON="Sí",0,J1123),0)</f>
        <v>0</v>
      </c>
      <c r="AM1123" s="19" t="n">
        <f aca="false">IF(AL1123&gt;0,MAX(0,X1123+AL1123-Y1123),Z1123)</f>
        <v>0</v>
      </c>
      <c r="AN1123" s="19" t="n">
        <f aca="false">SUMPRODUCT((AM1123&gt;TR_DESDE)*(AM1123-TR_DESDE)*TR_INC)</f>
        <v>0</v>
      </c>
      <c r="AO1123" s="19" t="n">
        <f aca="false">IF(AL1123&gt;0,MAX(0,AN1123-IF($F1123="Cese",MAX(AF1123,AJ1123),AF1123)),0)</f>
        <v>0</v>
      </c>
      <c r="AP1123" s="46" t="n">
        <f aca="false">IF(OR($F1123="Activo",$F1123="Cese"),ROUND(AK1123+AO1123,2),0)</f>
        <v>0</v>
      </c>
      <c r="AQ1123" s="19" t="n">
        <f aca="false">IF($F1123="Cese",MAX(0,AJ1123-AN1123),0)</f>
        <v>0</v>
      </c>
      <c r="AR1123" s="19" t="str">
        <f aca="false">IF($B1123="","",IF(COUNTIFS(RP_COD,$B1123,'Retenciones Planilla'!$D$6:$D$105,"&lt;&gt;")=0,"",SUMIFS('Retenciones Planilla'!$D$6:$D$105,RP_COD,$B1123)))</f>
        <v/>
      </c>
      <c r="AS1123" s="19" t="str">
        <f aca="false">IF(AR1123="","",AR1123-AP1123)</f>
        <v/>
      </c>
      <c r="AT1123" s="23" t="str">
        <f aca="false">IF($B1123="","",IF(NOT(OR($F1123="Activo",$F1123="Cese")),IF(N(AR1123)=0,"—","Revisar: sin vínculo"),IF(AR1123="",IF(AP1123=0,"No corresponde","Sin dato planilla"),IF(ABS(AS1123)&lt;=TOL,"OK",IF(AS1123&gt;0,"Retuvo de más","Retuvo de menos")))))</f>
        <v/>
      </c>
      <c r="AU1123" s="19" t="n">
        <f aca="false">IF(AND(BASE_RET="Planilla (si existe)",AR1123&lt;&gt;""),AR1123,AP1123)</f>
        <v>0</v>
      </c>
      <c r="AV1123" s="19" t="n">
        <f aca="false">AU1123+N1123</f>
        <v>0</v>
      </c>
    </row>
    <row r="1124" customFormat="false" ht="15" hidden="false" customHeight="false" outlineLevel="0" collapsed="false">
      <c r="A1124" s="43" t="n">
        <v>94</v>
      </c>
      <c r="B1124" s="35" t="str">
        <f aca="false">IF(Trabajadores!$B$99="","",Trabajadores!$B$99)</f>
        <v/>
      </c>
      <c r="C1124" s="35" t="str">
        <f aca="false">IF($B1124="","",Trabajadores!$D$99)</f>
        <v/>
      </c>
      <c r="D1124" s="43" t="n">
        <v>3</v>
      </c>
      <c r="E1124" s="23" t="s">
        <v>300</v>
      </c>
      <c r="F1124" s="23" t="str">
        <f aca="false">IF($B1124="","",IF(OR(3&lt;Trabajadores!$M$99,3&gt;Trabajadores!$N$99),"No vinculado",IF(AND(3=Trabajadores!$N$99,Trabajadores!$O$99="Sí"),"Cese","Activo")))</f>
        <v/>
      </c>
      <c r="G1124" s="19" t="n">
        <f aca="false">IF($B1124="",0,SUMIFS(Ingresos!$Q$6:$Q$1505,ING_COD,$B1124,ING_CLASE,"ORD"))</f>
        <v>0</v>
      </c>
      <c r="H1124" s="19" t="n">
        <f aca="false">IF($B1124="",0,SUMIFS(Ingresos!$Q$6:$Q$1505,ING_COD,$B1124,ING_CLASE,"ORD",ING_COMP,"Sí"))</f>
        <v>0</v>
      </c>
      <c r="I1124" s="19" t="n">
        <f aca="false">IF($B1124="",0,SUMIFS(Ingresos!$Q$6:$Q$1505,ING_COD,$B1124,ING_CLASE,"GRA"))</f>
        <v>0</v>
      </c>
      <c r="J1124" s="19" t="n">
        <f aca="false">IF($B1124="",0,SUMIFS(Ingresos!$Q$6:$Q$1505,ING_COD,$B1124,ING_CLASE,"BON"))</f>
        <v>0</v>
      </c>
      <c r="K1124" s="19" t="n">
        <f aca="false">IF($B1124="",0,SUMIFS(Ingresos!$Q$6:$Q$1505,ING_COD,$B1124,ING_CLASE,"EXT"))</f>
        <v>0</v>
      </c>
      <c r="L1124" s="19" t="n">
        <f aca="false">IF($B1124="",0,SUMIFS(Ingresos!$Q$6:$Q$1505,ING_COD,$B1124,ING_CLASE,"OTO"))</f>
        <v>0</v>
      </c>
      <c r="M1124" s="19" t="n">
        <f aca="false">IF($B1124="",0,SUMIFS(Ingresos!$Q$6:$Q$1505,ING_COD,$B1124,ING_CLASE,"OTX"))</f>
        <v>0</v>
      </c>
      <c r="N1124" s="19" t="n">
        <f aca="false">IF($B1124="",0,SUMIFS(Ingresos!$Q$6:$Q$1505,ING_COD,$B1124,ING_CLASE,"RETO"))</f>
        <v>0</v>
      </c>
      <c r="O1124" s="19" t="n">
        <f aca="false">IF($B1124="",0,SUMIFS(Ingresos!$Q$6:$Q$1505,ING_COD,$B1124,ING_CLASE,"INA"))</f>
        <v>0</v>
      </c>
      <c r="P1124" s="19" t="n">
        <f aca="false">G1124+I1124+J1124+K1124+L1124+M1124</f>
        <v>0</v>
      </c>
      <c r="Q1124" s="44" t="n">
        <f aca="false">IF($F1124="Activo",10,IF($F1124="Cese",1,0))</f>
        <v>0</v>
      </c>
      <c r="R1124" s="19" t="n">
        <f aca="false">G1124*Q1124</f>
        <v>0</v>
      </c>
      <c r="S1124" s="19" t="n">
        <f aca="false">IF($F1124="Activo",SUMIFS(I1124:I1133,$D1124:$D1133,"&lt;="&amp;Trabajadores!$N$99)+IF(PROY_BON="Sí",SUMIFS(J1124:J1133,$D1124:$D1133,"&lt;="&amp;Trabajadores!$N$99),0),IF($F1124="Cese",I1124+IF(PROY_BON="Sí",J1124,0),0))</f>
        <v>0</v>
      </c>
      <c r="T1124" s="19" t="n">
        <f aca="false">IF(OR($F1124&lt;&gt;"Activo",Trabajadores!$I$99="No"),0,IF(I1128=0,H1124*(1+IF(PROY_BON="Sí",Trabajadores!$P$99,0))*Trabajadores!$R$99/6*(Trabajadores!$N$99&gt;=7),0)+IF(I1133=0,H1124*(1+IF(PROY_BON="Sí",Trabajadores!$P$99,0))*Trabajadores!$S$99/6*(Trabajadores!$N$99&gt;=12),0))</f>
        <v>0</v>
      </c>
      <c r="U1124" s="19" t="n">
        <f aca="false">IF($F1124="Activo",IF(Trabajadores!$J$99="Sí",L1124*10,L1124),IF($F1124="Cese",L1124,0))</f>
        <v>0</v>
      </c>
      <c r="V1124" s="19" t="n">
        <f aca="false">IF(OR($F1124="Activo",$F1124="Cese"),M1124,0)</f>
        <v>0</v>
      </c>
      <c r="W1124" s="19" t="n">
        <f aca="false">IF(OR($F1124="Activo",$F1124="Cese"),SUM(P1122:P1123),0)</f>
        <v>0</v>
      </c>
      <c r="X1124" s="36" t="n">
        <f aca="false">IF(OR($F1124="Activo",$F1124="Cese"),R1124+S1124+T1124+U1124+V1124+W1124,0)</f>
        <v>0</v>
      </c>
      <c r="Y1124" s="19" t="n">
        <f aca="false">IF(OR($F1124="Activo",$F1124="Cese"),DED_FIJA,0)</f>
        <v>0</v>
      </c>
      <c r="Z1124" s="36" t="n">
        <f aca="false">MAX(0,X1124-Y1124)</f>
        <v>0</v>
      </c>
      <c r="AA1124" s="19" t="n">
        <f aca="false">IF(Z1124=0,0,MAX(0,MIN(Z1124,Parámetros!$G$19)-Parámetros!$F$19)*Parámetros!$E$19)</f>
        <v>0</v>
      </c>
      <c r="AB1124" s="19" t="n">
        <f aca="false">IF(Z1124=0,0,MAX(0,MIN(Z1124,Parámetros!$G$20)-Parámetros!$F$20)*Parámetros!$E$20)</f>
        <v>0</v>
      </c>
      <c r="AC1124" s="19" t="n">
        <f aca="false">IF(Z1124=0,0,MAX(0,MIN(Z1124,Parámetros!$G$21)-Parámetros!$F$21)*Parámetros!$E$21)</f>
        <v>0</v>
      </c>
      <c r="AD1124" s="19" t="n">
        <f aca="false">IF(Z1124=0,0,MAX(0,MIN(Z1124,Parámetros!$G$22)-Parámetros!$F$22)*Parámetros!$E$22)</f>
        <v>0</v>
      </c>
      <c r="AE1124" s="19" t="n">
        <f aca="false">IF(Z1124=0,0,MAX(0,MIN(Z1124,Parámetros!$G$23)-Parámetros!$F$23)*Parámetros!$E$23)</f>
        <v>0</v>
      </c>
      <c r="AF1124" s="36" t="n">
        <f aca="false">SUM(AA1124:AE1124)</f>
        <v>0</v>
      </c>
      <c r="AG1124" s="45" t="str">
        <f aca="false">IF(AM1124&lt;=0,"-",INDEX(TR_TASA,MATCH(AM1124,TR_DESDE,1)))</f>
        <v>-</v>
      </c>
      <c r="AH1124" s="44" t="n">
        <f aca="false">IF($F1124="Cese",1,IF($F1124="Activo",INDEX(DIV_N,3),0))</f>
        <v>0</v>
      </c>
      <c r="AI1124" s="44" t="n">
        <f aca="false">IF($F1124="Cese",2,IF($F1124="Activo",INDEX(DIV_HASTA,3),0))</f>
        <v>0</v>
      </c>
      <c r="AJ1124" s="19" t="n">
        <f aca="false">IF(OR($F1124="Activo",$F1124="Cese"),SUMIFS(AV1122:AV1123,D1122:D1123,"&lt;="&amp;AI1124),0)</f>
        <v>0</v>
      </c>
      <c r="AK1124" s="19" t="n">
        <f aca="false">IF(OR($F1124="Activo",$F1124="Cese"),MAX(0,(AF1124-AJ1124)/AH1124),0)</f>
        <v>0</v>
      </c>
      <c r="AL1124" s="19" t="n">
        <f aca="false">IF(OR($F1124="Activo",$F1124="Cese"),K1124+IF(PROY_BON="Sí",0,J1124),0)</f>
        <v>0</v>
      </c>
      <c r="AM1124" s="19" t="n">
        <f aca="false">IF(AL1124&gt;0,MAX(0,X1124+AL1124-Y1124),Z1124)</f>
        <v>0</v>
      </c>
      <c r="AN1124" s="19" t="n">
        <f aca="false">SUMPRODUCT((AM1124&gt;TR_DESDE)*(AM1124-TR_DESDE)*TR_INC)</f>
        <v>0</v>
      </c>
      <c r="AO1124" s="19" t="n">
        <f aca="false">IF(AL1124&gt;0,MAX(0,AN1124-IF($F1124="Cese",MAX(AF1124,AJ1124),AF1124)),0)</f>
        <v>0</v>
      </c>
      <c r="AP1124" s="46" t="n">
        <f aca="false">IF(OR($F1124="Activo",$F1124="Cese"),ROUND(AK1124+AO1124,2),0)</f>
        <v>0</v>
      </c>
      <c r="AQ1124" s="19" t="n">
        <f aca="false">IF($F1124="Cese",MAX(0,AJ1124-AN1124),0)</f>
        <v>0</v>
      </c>
      <c r="AR1124" s="19" t="str">
        <f aca="false">IF($B1124="","",IF(COUNTIFS(RP_COD,$B1124,'Retenciones Planilla'!$E$6:$E$105,"&lt;&gt;")=0,"",SUMIFS('Retenciones Planilla'!$E$6:$E$105,RP_COD,$B1124)))</f>
        <v/>
      </c>
      <c r="AS1124" s="19" t="str">
        <f aca="false">IF(AR1124="","",AR1124-AP1124)</f>
        <v/>
      </c>
      <c r="AT1124" s="23" t="str">
        <f aca="false">IF($B1124="","",IF(NOT(OR($F1124="Activo",$F1124="Cese")),IF(N(AR1124)=0,"—","Revisar: sin vínculo"),IF(AR1124="",IF(AP1124=0,"No corresponde","Sin dato planilla"),IF(ABS(AS1124)&lt;=TOL,"OK",IF(AS1124&gt;0,"Retuvo de más","Retuvo de menos")))))</f>
        <v/>
      </c>
      <c r="AU1124" s="19" t="n">
        <f aca="false">IF(AND(BASE_RET="Planilla (si existe)",AR1124&lt;&gt;""),AR1124,AP1124)</f>
        <v>0</v>
      </c>
      <c r="AV1124" s="19" t="n">
        <f aca="false">AU1124+N1124</f>
        <v>0</v>
      </c>
    </row>
    <row r="1125" customFormat="false" ht="15" hidden="false" customHeight="false" outlineLevel="0" collapsed="false">
      <c r="A1125" s="43" t="n">
        <v>94</v>
      </c>
      <c r="B1125" s="35" t="str">
        <f aca="false">IF(Trabajadores!$B$99="","",Trabajadores!$B$99)</f>
        <v/>
      </c>
      <c r="C1125" s="35" t="str">
        <f aca="false">IF($B1125="","",Trabajadores!$D$99)</f>
        <v/>
      </c>
      <c r="D1125" s="43" t="n">
        <v>4</v>
      </c>
      <c r="E1125" s="23" t="s">
        <v>301</v>
      </c>
      <c r="F1125" s="23" t="str">
        <f aca="false">IF($B1125="","",IF(OR(4&lt;Trabajadores!$M$99,4&gt;Trabajadores!$N$99),"No vinculado",IF(AND(4=Trabajadores!$N$99,Trabajadores!$O$99="Sí"),"Cese","Activo")))</f>
        <v/>
      </c>
      <c r="G1125" s="19" t="n">
        <f aca="false">IF($B1125="",0,SUMIFS(Ingresos!$R$6:$R$1505,ING_COD,$B1125,ING_CLASE,"ORD"))</f>
        <v>0</v>
      </c>
      <c r="H1125" s="19" t="n">
        <f aca="false">IF($B1125="",0,SUMIFS(Ingresos!$R$6:$R$1505,ING_COD,$B1125,ING_CLASE,"ORD",ING_COMP,"Sí"))</f>
        <v>0</v>
      </c>
      <c r="I1125" s="19" t="n">
        <f aca="false">IF($B1125="",0,SUMIFS(Ingresos!$R$6:$R$1505,ING_COD,$B1125,ING_CLASE,"GRA"))</f>
        <v>0</v>
      </c>
      <c r="J1125" s="19" t="n">
        <f aca="false">IF($B1125="",0,SUMIFS(Ingresos!$R$6:$R$1505,ING_COD,$B1125,ING_CLASE,"BON"))</f>
        <v>0</v>
      </c>
      <c r="K1125" s="19" t="n">
        <f aca="false">IF($B1125="",0,SUMIFS(Ingresos!$R$6:$R$1505,ING_COD,$B1125,ING_CLASE,"EXT"))</f>
        <v>0</v>
      </c>
      <c r="L1125" s="19" t="n">
        <f aca="false">IF($B1125="",0,SUMIFS(Ingresos!$R$6:$R$1505,ING_COD,$B1125,ING_CLASE,"OTO"))</f>
        <v>0</v>
      </c>
      <c r="M1125" s="19" t="n">
        <f aca="false">IF($B1125="",0,SUMIFS(Ingresos!$R$6:$R$1505,ING_COD,$B1125,ING_CLASE,"OTX"))</f>
        <v>0</v>
      </c>
      <c r="N1125" s="19" t="n">
        <f aca="false">IF($B1125="",0,SUMIFS(Ingresos!$R$6:$R$1505,ING_COD,$B1125,ING_CLASE,"RETO"))</f>
        <v>0</v>
      </c>
      <c r="O1125" s="19" t="n">
        <f aca="false">IF($B1125="",0,SUMIFS(Ingresos!$R$6:$R$1505,ING_COD,$B1125,ING_CLASE,"INA"))</f>
        <v>0</v>
      </c>
      <c r="P1125" s="19" t="n">
        <f aca="false">G1125+I1125+J1125+K1125+L1125+M1125</f>
        <v>0</v>
      </c>
      <c r="Q1125" s="44" t="n">
        <f aca="false">IF($F1125="Activo",9,IF($F1125="Cese",1,0))</f>
        <v>0</v>
      </c>
      <c r="R1125" s="19" t="n">
        <f aca="false">G1125*Q1125</f>
        <v>0</v>
      </c>
      <c r="S1125" s="19" t="n">
        <f aca="false">IF($F1125="Activo",SUMIFS(I1125:I1133,$D1125:$D1133,"&lt;="&amp;Trabajadores!$N$99)+IF(PROY_BON="Sí",SUMIFS(J1125:J1133,$D1125:$D1133,"&lt;="&amp;Trabajadores!$N$99),0),IF($F1125="Cese",I1125+IF(PROY_BON="Sí",J1125,0),0))</f>
        <v>0</v>
      </c>
      <c r="T1125" s="19" t="n">
        <f aca="false">IF(OR($F1125&lt;&gt;"Activo",Trabajadores!$I$99="No"),0,IF(I1128=0,H1125*(1+IF(PROY_BON="Sí",Trabajadores!$P$99,0))*Trabajadores!$R$99/6*(Trabajadores!$N$99&gt;=7),0)+IF(I1133=0,H1125*(1+IF(PROY_BON="Sí",Trabajadores!$P$99,0))*Trabajadores!$S$99/6*(Trabajadores!$N$99&gt;=12),0))</f>
        <v>0</v>
      </c>
      <c r="U1125" s="19" t="n">
        <f aca="false">IF($F1125="Activo",IF(Trabajadores!$J$99="Sí",L1125*9,L1125),IF($F1125="Cese",L1125,0))</f>
        <v>0</v>
      </c>
      <c r="V1125" s="19" t="n">
        <f aca="false">IF(OR($F1125="Activo",$F1125="Cese"),M1125,0)</f>
        <v>0</v>
      </c>
      <c r="W1125" s="19" t="n">
        <f aca="false">IF(OR($F1125="Activo",$F1125="Cese"),SUM(P1122:P1124),0)</f>
        <v>0</v>
      </c>
      <c r="X1125" s="36" t="n">
        <f aca="false">IF(OR($F1125="Activo",$F1125="Cese"),R1125+S1125+T1125+U1125+V1125+W1125,0)</f>
        <v>0</v>
      </c>
      <c r="Y1125" s="19" t="n">
        <f aca="false">IF(OR($F1125="Activo",$F1125="Cese"),DED_FIJA,0)</f>
        <v>0</v>
      </c>
      <c r="Z1125" s="36" t="n">
        <f aca="false">MAX(0,X1125-Y1125)</f>
        <v>0</v>
      </c>
      <c r="AA1125" s="19" t="n">
        <f aca="false">IF(Z1125=0,0,MAX(0,MIN(Z1125,Parámetros!$G$19)-Parámetros!$F$19)*Parámetros!$E$19)</f>
        <v>0</v>
      </c>
      <c r="AB1125" s="19" t="n">
        <f aca="false">IF(Z1125=0,0,MAX(0,MIN(Z1125,Parámetros!$G$20)-Parámetros!$F$20)*Parámetros!$E$20)</f>
        <v>0</v>
      </c>
      <c r="AC1125" s="19" t="n">
        <f aca="false">IF(Z1125=0,0,MAX(0,MIN(Z1125,Parámetros!$G$21)-Parámetros!$F$21)*Parámetros!$E$21)</f>
        <v>0</v>
      </c>
      <c r="AD1125" s="19" t="n">
        <f aca="false">IF(Z1125=0,0,MAX(0,MIN(Z1125,Parámetros!$G$22)-Parámetros!$F$22)*Parámetros!$E$22)</f>
        <v>0</v>
      </c>
      <c r="AE1125" s="19" t="n">
        <f aca="false">IF(Z1125=0,0,MAX(0,MIN(Z1125,Parámetros!$G$23)-Parámetros!$F$23)*Parámetros!$E$23)</f>
        <v>0</v>
      </c>
      <c r="AF1125" s="36" t="n">
        <f aca="false">SUM(AA1125:AE1125)</f>
        <v>0</v>
      </c>
      <c r="AG1125" s="45" t="str">
        <f aca="false">IF(AM1125&lt;=0,"-",INDEX(TR_TASA,MATCH(AM1125,TR_DESDE,1)))</f>
        <v>-</v>
      </c>
      <c r="AH1125" s="44" t="n">
        <f aca="false">IF($F1125="Cese",1,IF($F1125="Activo",INDEX(DIV_N,4),0))</f>
        <v>0</v>
      </c>
      <c r="AI1125" s="44" t="n">
        <f aca="false">IF($F1125="Cese",3,IF($F1125="Activo",INDEX(DIV_HASTA,4),0))</f>
        <v>0</v>
      </c>
      <c r="AJ1125" s="19" t="n">
        <f aca="false">IF(OR($F1125="Activo",$F1125="Cese"),SUMIFS(AV1122:AV1124,D1122:D1124,"&lt;="&amp;AI1125),0)</f>
        <v>0</v>
      </c>
      <c r="AK1125" s="19" t="n">
        <f aca="false">IF(OR($F1125="Activo",$F1125="Cese"),MAX(0,(AF1125-AJ1125)/AH1125),0)</f>
        <v>0</v>
      </c>
      <c r="AL1125" s="19" t="n">
        <f aca="false">IF(OR($F1125="Activo",$F1125="Cese"),K1125+IF(PROY_BON="Sí",0,J1125),0)</f>
        <v>0</v>
      </c>
      <c r="AM1125" s="19" t="n">
        <f aca="false">IF(AL1125&gt;0,MAX(0,X1125+AL1125-Y1125),Z1125)</f>
        <v>0</v>
      </c>
      <c r="AN1125" s="19" t="n">
        <f aca="false">SUMPRODUCT((AM1125&gt;TR_DESDE)*(AM1125-TR_DESDE)*TR_INC)</f>
        <v>0</v>
      </c>
      <c r="AO1125" s="19" t="n">
        <f aca="false">IF(AL1125&gt;0,MAX(0,AN1125-IF($F1125="Cese",MAX(AF1125,AJ1125),AF1125)),0)</f>
        <v>0</v>
      </c>
      <c r="AP1125" s="46" t="n">
        <f aca="false">IF(OR($F1125="Activo",$F1125="Cese"),ROUND(AK1125+AO1125,2),0)</f>
        <v>0</v>
      </c>
      <c r="AQ1125" s="19" t="n">
        <f aca="false">IF($F1125="Cese",MAX(0,AJ1125-AN1125),0)</f>
        <v>0</v>
      </c>
      <c r="AR1125" s="19" t="str">
        <f aca="false">IF($B1125="","",IF(COUNTIFS(RP_COD,$B1125,'Retenciones Planilla'!$F$6:$F$105,"&lt;&gt;")=0,"",SUMIFS('Retenciones Planilla'!$F$6:$F$105,RP_COD,$B1125)))</f>
        <v/>
      </c>
      <c r="AS1125" s="19" t="str">
        <f aca="false">IF(AR1125="","",AR1125-AP1125)</f>
        <v/>
      </c>
      <c r="AT1125" s="23" t="str">
        <f aca="false">IF($B1125="","",IF(NOT(OR($F1125="Activo",$F1125="Cese")),IF(N(AR1125)=0,"—","Revisar: sin vínculo"),IF(AR1125="",IF(AP1125=0,"No corresponde","Sin dato planilla"),IF(ABS(AS1125)&lt;=TOL,"OK",IF(AS1125&gt;0,"Retuvo de más","Retuvo de menos")))))</f>
        <v/>
      </c>
      <c r="AU1125" s="19" t="n">
        <f aca="false">IF(AND(BASE_RET="Planilla (si existe)",AR1125&lt;&gt;""),AR1125,AP1125)</f>
        <v>0</v>
      </c>
      <c r="AV1125" s="19" t="n">
        <f aca="false">AU1125+N1125</f>
        <v>0</v>
      </c>
    </row>
    <row r="1126" customFormat="false" ht="15" hidden="false" customHeight="false" outlineLevel="0" collapsed="false">
      <c r="A1126" s="43" t="n">
        <v>94</v>
      </c>
      <c r="B1126" s="35" t="str">
        <f aca="false">IF(Trabajadores!$B$99="","",Trabajadores!$B$99)</f>
        <v/>
      </c>
      <c r="C1126" s="35" t="str">
        <f aca="false">IF($B1126="","",Trabajadores!$D$99)</f>
        <v/>
      </c>
      <c r="D1126" s="43" t="n">
        <v>5</v>
      </c>
      <c r="E1126" s="23" t="s">
        <v>302</v>
      </c>
      <c r="F1126" s="23" t="str">
        <f aca="false">IF($B1126="","",IF(OR(5&lt;Trabajadores!$M$99,5&gt;Trabajadores!$N$99),"No vinculado",IF(AND(5=Trabajadores!$N$99,Trabajadores!$O$99="Sí"),"Cese","Activo")))</f>
        <v/>
      </c>
      <c r="G1126" s="19" t="n">
        <f aca="false">IF($B1126="",0,SUMIFS(Ingresos!$S$6:$S$1505,ING_COD,$B1126,ING_CLASE,"ORD"))</f>
        <v>0</v>
      </c>
      <c r="H1126" s="19" t="n">
        <f aca="false">IF($B1126="",0,SUMIFS(Ingresos!$S$6:$S$1505,ING_COD,$B1126,ING_CLASE,"ORD",ING_COMP,"Sí"))</f>
        <v>0</v>
      </c>
      <c r="I1126" s="19" t="n">
        <f aca="false">IF($B1126="",0,SUMIFS(Ingresos!$S$6:$S$1505,ING_COD,$B1126,ING_CLASE,"GRA"))</f>
        <v>0</v>
      </c>
      <c r="J1126" s="19" t="n">
        <f aca="false">IF($B1126="",0,SUMIFS(Ingresos!$S$6:$S$1505,ING_COD,$B1126,ING_CLASE,"BON"))</f>
        <v>0</v>
      </c>
      <c r="K1126" s="19" t="n">
        <f aca="false">IF($B1126="",0,SUMIFS(Ingresos!$S$6:$S$1505,ING_COD,$B1126,ING_CLASE,"EXT"))</f>
        <v>0</v>
      </c>
      <c r="L1126" s="19" t="n">
        <f aca="false">IF($B1126="",0,SUMIFS(Ingresos!$S$6:$S$1505,ING_COD,$B1126,ING_CLASE,"OTO"))</f>
        <v>0</v>
      </c>
      <c r="M1126" s="19" t="n">
        <f aca="false">IF($B1126="",0,SUMIFS(Ingresos!$S$6:$S$1505,ING_COD,$B1126,ING_CLASE,"OTX"))</f>
        <v>0</v>
      </c>
      <c r="N1126" s="19" t="n">
        <f aca="false">IF($B1126="",0,SUMIFS(Ingresos!$S$6:$S$1505,ING_COD,$B1126,ING_CLASE,"RETO"))</f>
        <v>0</v>
      </c>
      <c r="O1126" s="19" t="n">
        <f aca="false">IF($B1126="",0,SUMIFS(Ingresos!$S$6:$S$1505,ING_COD,$B1126,ING_CLASE,"INA"))</f>
        <v>0</v>
      </c>
      <c r="P1126" s="19" t="n">
        <f aca="false">G1126+I1126+J1126+K1126+L1126+M1126</f>
        <v>0</v>
      </c>
      <c r="Q1126" s="44" t="n">
        <f aca="false">IF($F1126="Activo",8,IF($F1126="Cese",1,0))</f>
        <v>0</v>
      </c>
      <c r="R1126" s="19" t="n">
        <f aca="false">G1126*Q1126</f>
        <v>0</v>
      </c>
      <c r="S1126" s="19" t="n">
        <f aca="false">IF($F1126="Activo",SUMIFS(I1126:I1133,$D1126:$D1133,"&lt;="&amp;Trabajadores!$N$99)+IF(PROY_BON="Sí",SUMIFS(J1126:J1133,$D1126:$D1133,"&lt;="&amp;Trabajadores!$N$99),0),IF($F1126="Cese",I1126+IF(PROY_BON="Sí",J1126,0),0))</f>
        <v>0</v>
      </c>
      <c r="T1126" s="19" t="n">
        <f aca="false">IF(OR($F1126&lt;&gt;"Activo",Trabajadores!$I$99="No"),0,IF(I1128=0,H1126*(1+IF(PROY_BON="Sí",Trabajadores!$P$99,0))*Trabajadores!$R$99/6*(Trabajadores!$N$99&gt;=7),0)+IF(I1133=0,H1126*(1+IF(PROY_BON="Sí",Trabajadores!$P$99,0))*Trabajadores!$S$99/6*(Trabajadores!$N$99&gt;=12),0))</f>
        <v>0</v>
      </c>
      <c r="U1126" s="19" t="n">
        <f aca="false">IF($F1126="Activo",IF(Trabajadores!$J$99="Sí",L1126*8,L1126),IF($F1126="Cese",L1126,0))</f>
        <v>0</v>
      </c>
      <c r="V1126" s="19" t="n">
        <f aca="false">IF(OR($F1126="Activo",$F1126="Cese"),M1126,0)</f>
        <v>0</v>
      </c>
      <c r="W1126" s="19" t="n">
        <f aca="false">IF(OR($F1126="Activo",$F1126="Cese"),SUM(P1122:P1125),0)</f>
        <v>0</v>
      </c>
      <c r="X1126" s="36" t="n">
        <f aca="false">IF(OR($F1126="Activo",$F1126="Cese"),R1126+S1126+T1126+U1126+V1126+W1126,0)</f>
        <v>0</v>
      </c>
      <c r="Y1126" s="19" t="n">
        <f aca="false">IF(OR($F1126="Activo",$F1126="Cese"),DED_FIJA,0)</f>
        <v>0</v>
      </c>
      <c r="Z1126" s="36" t="n">
        <f aca="false">MAX(0,X1126-Y1126)</f>
        <v>0</v>
      </c>
      <c r="AA1126" s="19" t="n">
        <f aca="false">IF(Z1126=0,0,MAX(0,MIN(Z1126,Parámetros!$G$19)-Parámetros!$F$19)*Parámetros!$E$19)</f>
        <v>0</v>
      </c>
      <c r="AB1126" s="19" t="n">
        <f aca="false">IF(Z1126=0,0,MAX(0,MIN(Z1126,Parámetros!$G$20)-Parámetros!$F$20)*Parámetros!$E$20)</f>
        <v>0</v>
      </c>
      <c r="AC1126" s="19" t="n">
        <f aca="false">IF(Z1126=0,0,MAX(0,MIN(Z1126,Parámetros!$G$21)-Parámetros!$F$21)*Parámetros!$E$21)</f>
        <v>0</v>
      </c>
      <c r="AD1126" s="19" t="n">
        <f aca="false">IF(Z1126=0,0,MAX(0,MIN(Z1126,Parámetros!$G$22)-Parámetros!$F$22)*Parámetros!$E$22)</f>
        <v>0</v>
      </c>
      <c r="AE1126" s="19" t="n">
        <f aca="false">IF(Z1126=0,0,MAX(0,MIN(Z1126,Parámetros!$G$23)-Parámetros!$F$23)*Parámetros!$E$23)</f>
        <v>0</v>
      </c>
      <c r="AF1126" s="36" t="n">
        <f aca="false">SUM(AA1126:AE1126)</f>
        <v>0</v>
      </c>
      <c r="AG1126" s="45" t="str">
        <f aca="false">IF(AM1126&lt;=0,"-",INDEX(TR_TASA,MATCH(AM1126,TR_DESDE,1)))</f>
        <v>-</v>
      </c>
      <c r="AH1126" s="44" t="n">
        <f aca="false">IF($F1126="Cese",1,IF($F1126="Activo",INDEX(DIV_N,5),0))</f>
        <v>0</v>
      </c>
      <c r="AI1126" s="44" t="n">
        <f aca="false">IF($F1126="Cese",4,IF($F1126="Activo",INDEX(DIV_HASTA,5),0))</f>
        <v>0</v>
      </c>
      <c r="AJ1126" s="19" t="n">
        <f aca="false">IF(OR($F1126="Activo",$F1126="Cese"),SUMIFS(AV1122:AV1125,D1122:D1125,"&lt;="&amp;AI1126),0)</f>
        <v>0</v>
      </c>
      <c r="AK1126" s="19" t="n">
        <f aca="false">IF(OR($F1126="Activo",$F1126="Cese"),MAX(0,(AF1126-AJ1126)/AH1126),0)</f>
        <v>0</v>
      </c>
      <c r="AL1126" s="19" t="n">
        <f aca="false">IF(OR($F1126="Activo",$F1126="Cese"),K1126+IF(PROY_BON="Sí",0,J1126),0)</f>
        <v>0</v>
      </c>
      <c r="AM1126" s="19" t="n">
        <f aca="false">IF(AL1126&gt;0,MAX(0,X1126+AL1126-Y1126),Z1126)</f>
        <v>0</v>
      </c>
      <c r="AN1126" s="19" t="n">
        <f aca="false">SUMPRODUCT((AM1126&gt;TR_DESDE)*(AM1126-TR_DESDE)*TR_INC)</f>
        <v>0</v>
      </c>
      <c r="AO1126" s="19" t="n">
        <f aca="false">IF(AL1126&gt;0,MAX(0,AN1126-IF($F1126="Cese",MAX(AF1126,AJ1126),AF1126)),0)</f>
        <v>0</v>
      </c>
      <c r="AP1126" s="46" t="n">
        <f aca="false">IF(OR($F1126="Activo",$F1126="Cese"),ROUND(AK1126+AO1126,2),0)</f>
        <v>0</v>
      </c>
      <c r="AQ1126" s="19" t="n">
        <f aca="false">IF($F1126="Cese",MAX(0,AJ1126-AN1126),0)</f>
        <v>0</v>
      </c>
      <c r="AR1126" s="19" t="str">
        <f aca="false">IF($B1126="","",IF(COUNTIFS(RP_COD,$B1126,'Retenciones Planilla'!$G$6:$G$105,"&lt;&gt;")=0,"",SUMIFS('Retenciones Planilla'!$G$6:$G$105,RP_COD,$B1126)))</f>
        <v/>
      </c>
      <c r="AS1126" s="19" t="str">
        <f aca="false">IF(AR1126="","",AR1126-AP1126)</f>
        <v/>
      </c>
      <c r="AT1126" s="23" t="str">
        <f aca="false">IF($B1126="","",IF(NOT(OR($F1126="Activo",$F1126="Cese")),IF(N(AR1126)=0,"—","Revisar: sin vínculo"),IF(AR1126="",IF(AP1126=0,"No corresponde","Sin dato planilla"),IF(ABS(AS1126)&lt;=TOL,"OK",IF(AS1126&gt;0,"Retuvo de más","Retuvo de menos")))))</f>
        <v/>
      </c>
      <c r="AU1126" s="19" t="n">
        <f aca="false">IF(AND(BASE_RET="Planilla (si existe)",AR1126&lt;&gt;""),AR1126,AP1126)</f>
        <v>0</v>
      </c>
      <c r="AV1126" s="19" t="n">
        <f aca="false">AU1126+N1126</f>
        <v>0</v>
      </c>
    </row>
    <row r="1127" customFormat="false" ht="15" hidden="false" customHeight="false" outlineLevel="0" collapsed="false">
      <c r="A1127" s="43" t="n">
        <v>94</v>
      </c>
      <c r="B1127" s="35" t="str">
        <f aca="false">IF(Trabajadores!$B$99="","",Trabajadores!$B$99)</f>
        <v/>
      </c>
      <c r="C1127" s="35" t="str">
        <f aca="false">IF($B1127="","",Trabajadores!$D$99)</f>
        <v/>
      </c>
      <c r="D1127" s="43" t="n">
        <v>6</v>
      </c>
      <c r="E1127" s="23" t="s">
        <v>303</v>
      </c>
      <c r="F1127" s="23" t="str">
        <f aca="false">IF($B1127="","",IF(OR(6&lt;Trabajadores!$M$99,6&gt;Trabajadores!$N$99),"No vinculado",IF(AND(6=Trabajadores!$N$99,Trabajadores!$O$99="Sí"),"Cese","Activo")))</f>
        <v/>
      </c>
      <c r="G1127" s="19" t="n">
        <f aca="false">IF($B1127="",0,SUMIFS(Ingresos!$T$6:$T$1505,ING_COD,$B1127,ING_CLASE,"ORD"))</f>
        <v>0</v>
      </c>
      <c r="H1127" s="19" t="n">
        <f aca="false">IF($B1127="",0,SUMIFS(Ingresos!$T$6:$T$1505,ING_COD,$B1127,ING_CLASE,"ORD",ING_COMP,"Sí"))</f>
        <v>0</v>
      </c>
      <c r="I1127" s="19" t="n">
        <f aca="false">IF($B1127="",0,SUMIFS(Ingresos!$T$6:$T$1505,ING_COD,$B1127,ING_CLASE,"GRA"))</f>
        <v>0</v>
      </c>
      <c r="J1127" s="19" t="n">
        <f aca="false">IF($B1127="",0,SUMIFS(Ingresos!$T$6:$T$1505,ING_COD,$B1127,ING_CLASE,"BON"))</f>
        <v>0</v>
      </c>
      <c r="K1127" s="19" t="n">
        <f aca="false">IF($B1127="",0,SUMIFS(Ingresos!$T$6:$T$1505,ING_COD,$B1127,ING_CLASE,"EXT"))</f>
        <v>0</v>
      </c>
      <c r="L1127" s="19" t="n">
        <f aca="false">IF($B1127="",0,SUMIFS(Ingresos!$T$6:$T$1505,ING_COD,$B1127,ING_CLASE,"OTO"))</f>
        <v>0</v>
      </c>
      <c r="M1127" s="19" t="n">
        <f aca="false">IF($B1127="",0,SUMIFS(Ingresos!$T$6:$T$1505,ING_COD,$B1127,ING_CLASE,"OTX"))</f>
        <v>0</v>
      </c>
      <c r="N1127" s="19" t="n">
        <f aca="false">IF($B1127="",0,SUMIFS(Ingresos!$T$6:$T$1505,ING_COD,$B1127,ING_CLASE,"RETO"))</f>
        <v>0</v>
      </c>
      <c r="O1127" s="19" t="n">
        <f aca="false">IF($B1127="",0,SUMIFS(Ingresos!$T$6:$T$1505,ING_COD,$B1127,ING_CLASE,"INA"))</f>
        <v>0</v>
      </c>
      <c r="P1127" s="19" t="n">
        <f aca="false">G1127+I1127+J1127+K1127+L1127+M1127</f>
        <v>0</v>
      </c>
      <c r="Q1127" s="44" t="n">
        <f aca="false">IF($F1127="Activo",7,IF($F1127="Cese",1,0))</f>
        <v>0</v>
      </c>
      <c r="R1127" s="19" t="n">
        <f aca="false">G1127*Q1127</f>
        <v>0</v>
      </c>
      <c r="S1127" s="19" t="n">
        <f aca="false">IF($F1127="Activo",SUMIFS(I1127:I1133,$D1127:$D1133,"&lt;="&amp;Trabajadores!$N$99)+IF(PROY_BON="Sí",SUMIFS(J1127:J1133,$D1127:$D1133,"&lt;="&amp;Trabajadores!$N$99),0),IF($F1127="Cese",I1127+IF(PROY_BON="Sí",J1127,0),0))</f>
        <v>0</v>
      </c>
      <c r="T1127" s="19" t="n">
        <f aca="false">IF(OR($F1127&lt;&gt;"Activo",Trabajadores!$I$99="No"),0,IF(I1128=0,H1127*(1+IF(PROY_BON="Sí",Trabajadores!$P$99,0))*Trabajadores!$R$99/6*(Trabajadores!$N$99&gt;=7),0)+IF(I1133=0,H1127*(1+IF(PROY_BON="Sí",Trabajadores!$P$99,0))*Trabajadores!$S$99/6*(Trabajadores!$N$99&gt;=12),0))</f>
        <v>0</v>
      </c>
      <c r="U1127" s="19" t="n">
        <f aca="false">IF($F1127="Activo",IF(Trabajadores!$J$99="Sí",L1127*7,L1127),IF($F1127="Cese",L1127,0))</f>
        <v>0</v>
      </c>
      <c r="V1127" s="19" t="n">
        <f aca="false">IF(OR($F1127="Activo",$F1127="Cese"),M1127,0)</f>
        <v>0</v>
      </c>
      <c r="W1127" s="19" t="n">
        <f aca="false">IF(OR($F1127="Activo",$F1127="Cese"),SUM(P1122:P1126),0)</f>
        <v>0</v>
      </c>
      <c r="X1127" s="36" t="n">
        <f aca="false">IF(OR($F1127="Activo",$F1127="Cese"),R1127+S1127+T1127+U1127+V1127+W1127,0)</f>
        <v>0</v>
      </c>
      <c r="Y1127" s="19" t="n">
        <f aca="false">IF(OR($F1127="Activo",$F1127="Cese"),DED_FIJA,0)</f>
        <v>0</v>
      </c>
      <c r="Z1127" s="36" t="n">
        <f aca="false">MAX(0,X1127-Y1127)</f>
        <v>0</v>
      </c>
      <c r="AA1127" s="19" t="n">
        <f aca="false">IF(Z1127=0,0,MAX(0,MIN(Z1127,Parámetros!$G$19)-Parámetros!$F$19)*Parámetros!$E$19)</f>
        <v>0</v>
      </c>
      <c r="AB1127" s="19" t="n">
        <f aca="false">IF(Z1127=0,0,MAX(0,MIN(Z1127,Parámetros!$G$20)-Parámetros!$F$20)*Parámetros!$E$20)</f>
        <v>0</v>
      </c>
      <c r="AC1127" s="19" t="n">
        <f aca="false">IF(Z1127=0,0,MAX(0,MIN(Z1127,Parámetros!$G$21)-Parámetros!$F$21)*Parámetros!$E$21)</f>
        <v>0</v>
      </c>
      <c r="AD1127" s="19" t="n">
        <f aca="false">IF(Z1127=0,0,MAX(0,MIN(Z1127,Parámetros!$G$22)-Parámetros!$F$22)*Parámetros!$E$22)</f>
        <v>0</v>
      </c>
      <c r="AE1127" s="19" t="n">
        <f aca="false">IF(Z1127=0,0,MAX(0,MIN(Z1127,Parámetros!$G$23)-Parámetros!$F$23)*Parámetros!$E$23)</f>
        <v>0</v>
      </c>
      <c r="AF1127" s="36" t="n">
        <f aca="false">SUM(AA1127:AE1127)</f>
        <v>0</v>
      </c>
      <c r="AG1127" s="45" t="str">
        <f aca="false">IF(AM1127&lt;=0,"-",INDEX(TR_TASA,MATCH(AM1127,TR_DESDE,1)))</f>
        <v>-</v>
      </c>
      <c r="AH1127" s="44" t="n">
        <f aca="false">IF($F1127="Cese",1,IF($F1127="Activo",INDEX(DIV_N,6),0))</f>
        <v>0</v>
      </c>
      <c r="AI1127" s="44" t="n">
        <f aca="false">IF($F1127="Cese",5,IF($F1127="Activo",INDEX(DIV_HASTA,6),0))</f>
        <v>0</v>
      </c>
      <c r="AJ1127" s="19" t="n">
        <f aca="false">IF(OR($F1127="Activo",$F1127="Cese"),SUMIFS(AV1122:AV1126,D1122:D1126,"&lt;="&amp;AI1127),0)</f>
        <v>0</v>
      </c>
      <c r="AK1127" s="19" t="n">
        <f aca="false">IF(OR($F1127="Activo",$F1127="Cese"),MAX(0,(AF1127-AJ1127)/AH1127),0)</f>
        <v>0</v>
      </c>
      <c r="AL1127" s="19" t="n">
        <f aca="false">IF(OR($F1127="Activo",$F1127="Cese"),K1127+IF(PROY_BON="Sí",0,J1127),0)</f>
        <v>0</v>
      </c>
      <c r="AM1127" s="19" t="n">
        <f aca="false">IF(AL1127&gt;0,MAX(0,X1127+AL1127-Y1127),Z1127)</f>
        <v>0</v>
      </c>
      <c r="AN1127" s="19" t="n">
        <f aca="false">SUMPRODUCT((AM1127&gt;TR_DESDE)*(AM1127-TR_DESDE)*TR_INC)</f>
        <v>0</v>
      </c>
      <c r="AO1127" s="19" t="n">
        <f aca="false">IF(AL1127&gt;0,MAX(0,AN1127-IF($F1127="Cese",MAX(AF1127,AJ1127),AF1127)),0)</f>
        <v>0</v>
      </c>
      <c r="AP1127" s="46" t="n">
        <f aca="false">IF(OR($F1127="Activo",$F1127="Cese"),ROUND(AK1127+AO1127,2),0)</f>
        <v>0</v>
      </c>
      <c r="AQ1127" s="19" t="n">
        <f aca="false">IF($F1127="Cese",MAX(0,AJ1127-AN1127),0)</f>
        <v>0</v>
      </c>
      <c r="AR1127" s="19" t="str">
        <f aca="false">IF($B1127="","",IF(COUNTIFS(RP_COD,$B1127,'Retenciones Planilla'!$H$6:$H$105,"&lt;&gt;")=0,"",SUMIFS('Retenciones Planilla'!$H$6:$H$105,RP_COD,$B1127)))</f>
        <v/>
      </c>
      <c r="AS1127" s="19" t="str">
        <f aca="false">IF(AR1127="","",AR1127-AP1127)</f>
        <v/>
      </c>
      <c r="AT1127" s="23" t="str">
        <f aca="false">IF($B1127="","",IF(NOT(OR($F1127="Activo",$F1127="Cese")),IF(N(AR1127)=0,"—","Revisar: sin vínculo"),IF(AR1127="",IF(AP1127=0,"No corresponde","Sin dato planilla"),IF(ABS(AS1127)&lt;=TOL,"OK",IF(AS1127&gt;0,"Retuvo de más","Retuvo de menos")))))</f>
        <v/>
      </c>
      <c r="AU1127" s="19" t="n">
        <f aca="false">IF(AND(BASE_RET="Planilla (si existe)",AR1127&lt;&gt;""),AR1127,AP1127)</f>
        <v>0</v>
      </c>
      <c r="AV1127" s="19" t="n">
        <f aca="false">AU1127+N1127</f>
        <v>0</v>
      </c>
    </row>
    <row r="1128" customFormat="false" ht="15" hidden="false" customHeight="false" outlineLevel="0" collapsed="false">
      <c r="A1128" s="43" t="n">
        <v>94</v>
      </c>
      <c r="B1128" s="35" t="str">
        <f aca="false">IF(Trabajadores!$B$99="","",Trabajadores!$B$99)</f>
        <v/>
      </c>
      <c r="C1128" s="35" t="str">
        <f aca="false">IF($B1128="","",Trabajadores!$D$99)</f>
        <v/>
      </c>
      <c r="D1128" s="43" t="n">
        <v>7</v>
      </c>
      <c r="E1128" s="23" t="s">
        <v>304</v>
      </c>
      <c r="F1128" s="23" t="str">
        <f aca="false">IF($B1128="","",IF(OR(7&lt;Trabajadores!$M$99,7&gt;Trabajadores!$N$99),"No vinculado",IF(AND(7=Trabajadores!$N$99,Trabajadores!$O$99="Sí"),"Cese","Activo")))</f>
        <v/>
      </c>
      <c r="G1128" s="19" t="n">
        <f aca="false">IF($B1128="",0,SUMIFS(Ingresos!$U$6:$U$1505,ING_COD,$B1128,ING_CLASE,"ORD"))</f>
        <v>0</v>
      </c>
      <c r="H1128" s="19" t="n">
        <f aca="false">IF($B1128="",0,SUMIFS(Ingresos!$U$6:$U$1505,ING_COD,$B1128,ING_CLASE,"ORD",ING_COMP,"Sí"))</f>
        <v>0</v>
      </c>
      <c r="I1128" s="19" t="n">
        <f aca="false">IF($B1128="",0,SUMIFS(Ingresos!$U$6:$U$1505,ING_COD,$B1128,ING_CLASE,"GRA"))</f>
        <v>0</v>
      </c>
      <c r="J1128" s="19" t="n">
        <f aca="false">IF($B1128="",0,SUMIFS(Ingresos!$U$6:$U$1505,ING_COD,$B1128,ING_CLASE,"BON"))</f>
        <v>0</v>
      </c>
      <c r="K1128" s="19" t="n">
        <f aca="false">IF($B1128="",0,SUMIFS(Ingresos!$U$6:$U$1505,ING_COD,$B1128,ING_CLASE,"EXT"))</f>
        <v>0</v>
      </c>
      <c r="L1128" s="19" t="n">
        <f aca="false">IF($B1128="",0,SUMIFS(Ingresos!$U$6:$U$1505,ING_COD,$B1128,ING_CLASE,"OTO"))</f>
        <v>0</v>
      </c>
      <c r="M1128" s="19" t="n">
        <f aca="false">IF($B1128="",0,SUMIFS(Ingresos!$U$6:$U$1505,ING_COD,$B1128,ING_CLASE,"OTX"))</f>
        <v>0</v>
      </c>
      <c r="N1128" s="19" t="n">
        <f aca="false">IF($B1128="",0,SUMIFS(Ingresos!$U$6:$U$1505,ING_COD,$B1128,ING_CLASE,"RETO"))</f>
        <v>0</v>
      </c>
      <c r="O1128" s="19" t="n">
        <f aca="false">IF($B1128="",0,SUMIFS(Ingresos!$U$6:$U$1505,ING_COD,$B1128,ING_CLASE,"INA"))</f>
        <v>0</v>
      </c>
      <c r="P1128" s="19" t="n">
        <f aca="false">G1128+I1128+J1128+K1128+L1128+M1128</f>
        <v>0</v>
      </c>
      <c r="Q1128" s="44" t="n">
        <f aca="false">IF($F1128="Activo",6,IF($F1128="Cese",1,0))</f>
        <v>0</v>
      </c>
      <c r="R1128" s="19" t="n">
        <f aca="false">G1128*Q1128</f>
        <v>0</v>
      </c>
      <c r="S1128" s="19" t="n">
        <f aca="false">IF($F1128="Activo",SUMIFS(I1128:I1133,$D1128:$D1133,"&lt;="&amp;Trabajadores!$N$99)+IF(PROY_BON="Sí",SUMIFS(J1128:J1133,$D1128:$D1133,"&lt;="&amp;Trabajadores!$N$99),0),IF($F1128="Cese",I1128+IF(PROY_BON="Sí",J1128,0),0))</f>
        <v>0</v>
      </c>
      <c r="T1128" s="19" t="n">
        <f aca="false">IF(OR($F1128&lt;&gt;"Activo",Trabajadores!$I$99="No"),0,IF(I1133=0,H1128*(1+IF(PROY_BON="Sí",Trabajadores!$P$99,0))*Trabajadores!$S$99/6*(Trabajadores!$N$99&gt;=12),0))</f>
        <v>0</v>
      </c>
      <c r="U1128" s="19" t="n">
        <f aca="false">IF($F1128="Activo",IF(Trabajadores!$J$99="Sí",L1128*6,L1128),IF($F1128="Cese",L1128,0))</f>
        <v>0</v>
      </c>
      <c r="V1128" s="19" t="n">
        <f aca="false">IF(OR($F1128="Activo",$F1128="Cese"),M1128,0)</f>
        <v>0</v>
      </c>
      <c r="W1128" s="19" t="n">
        <f aca="false">IF(OR($F1128="Activo",$F1128="Cese"),SUM(P1122:P1127),0)</f>
        <v>0</v>
      </c>
      <c r="X1128" s="36" t="n">
        <f aca="false">IF(OR($F1128="Activo",$F1128="Cese"),R1128+S1128+T1128+U1128+V1128+W1128,0)</f>
        <v>0</v>
      </c>
      <c r="Y1128" s="19" t="n">
        <f aca="false">IF(OR($F1128="Activo",$F1128="Cese"),DED_FIJA,0)</f>
        <v>0</v>
      </c>
      <c r="Z1128" s="36" t="n">
        <f aca="false">MAX(0,X1128-Y1128)</f>
        <v>0</v>
      </c>
      <c r="AA1128" s="19" t="n">
        <f aca="false">IF(Z1128=0,0,MAX(0,MIN(Z1128,Parámetros!$G$19)-Parámetros!$F$19)*Parámetros!$E$19)</f>
        <v>0</v>
      </c>
      <c r="AB1128" s="19" t="n">
        <f aca="false">IF(Z1128=0,0,MAX(0,MIN(Z1128,Parámetros!$G$20)-Parámetros!$F$20)*Parámetros!$E$20)</f>
        <v>0</v>
      </c>
      <c r="AC1128" s="19" t="n">
        <f aca="false">IF(Z1128=0,0,MAX(0,MIN(Z1128,Parámetros!$G$21)-Parámetros!$F$21)*Parámetros!$E$21)</f>
        <v>0</v>
      </c>
      <c r="AD1128" s="19" t="n">
        <f aca="false">IF(Z1128=0,0,MAX(0,MIN(Z1128,Parámetros!$G$22)-Parámetros!$F$22)*Parámetros!$E$22)</f>
        <v>0</v>
      </c>
      <c r="AE1128" s="19" t="n">
        <f aca="false">IF(Z1128=0,0,MAX(0,MIN(Z1128,Parámetros!$G$23)-Parámetros!$F$23)*Parámetros!$E$23)</f>
        <v>0</v>
      </c>
      <c r="AF1128" s="36" t="n">
        <f aca="false">SUM(AA1128:AE1128)</f>
        <v>0</v>
      </c>
      <c r="AG1128" s="45" t="str">
        <f aca="false">IF(AM1128&lt;=0,"-",INDEX(TR_TASA,MATCH(AM1128,TR_DESDE,1)))</f>
        <v>-</v>
      </c>
      <c r="AH1128" s="44" t="n">
        <f aca="false">IF($F1128="Cese",1,IF($F1128="Activo",INDEX(DIV_N,7),0))</f>
        <v>0</v>
      </c>
      <c r="AI1128" s="44" t="n">
        <f aca="false">IF($F1128="Cese",6,IF($F1128="Activo",INDEX(DIV_HASTA,7),0))</f>
        <v>0</v>
      </c>
      <c r="AJ1128" s="19" t="n">
        <f aca="false">IF(OR($F1128="Activo",$F1128="Cese"),SUMIFS(AV1122:AV1127,D1122:D1127,"&lt;="&amp;AI1128),0)</f>
        <v>0</v>
      </c>
      <c r="AK1128" s="19" t="n">
        <f aca="false">IF(OR($F1128="Activo",$F1128="Cese"),MAX(0,(AF1128-AJ1128)/AH1128),0)</f>
        <v>0</v>
      </c>
      <c r="AL1128" s="19" t="n">
        <f aca="false">IF(OR($F1128="Activo",$F1128="Cese"),K1128+IF(PROY_BON="Sí",0,J1128),0)</f>
        <v>0</v>
      </c>
      <c r="AM1128" s="19" t="n">
        <f aca="false">IF(AL1128&gt;0,MAX(0,X1128+AL1128-Y1128),Z1128)</f>
        <v>0</v>
      </c>
      <c r="AN1128" s="19" t="n">
        <f aca="false">SUMPRODUCT((AM1128&gt;TR_DESDE)*(AM1128-TR_DESDE)*TR_INC)</f>
        <v>0</v>
      </c>
      <c r="AO1128" s="19" t="n">
        <f aca="false">IF(AL1128&gt;0,MAX(0,AN1128-IF($F1128="Cese",MAX(AF1128,AJ1128),AF1128)),0)</f>
        <v>0</v>
      </c>
      <c r="AP1128" s="46" t="n">
        <f aca="false">IF(OR($F1128="Activo",$F1128="Cese"),ROUND(AK1128+AO1128,2),0)</f>
        <v>0</v>
      </c>
      <c r="AQ1128" s="19" t="n">
        <f aca="false">IF($F1128="Cese",MAX(0,AJ1128-AN1128),0)</f>
        <v>0</v>
      </c>
      <c r="AR1128" s="19" t="str">
        <f aca="false">IF($B1128="","",IF(COUNTIFS(RP_COD,$B1128,'Retenciones Planilla'!$I$6:$I$105,"&lt;&gt;")=0,"",SUMIFS('Retenciones Planilla'!$I$6:$I$105,RP_COD,$B1128)))</f>
        <v/>
      </c>
      <c r="AS1128" s="19" t="str">
        <f aca="false">IF(AR1128="","",AR1128-AP1128)</f>
        <v/>
      </c>
      <c r="AT1128" s="23" t="str">
        <f aca="false">IF($B1128="","",IF(NOT(OR($F1128="Activo",$F1128="Cese")),IF(N(AR1128)=0,"—","Revisar: sin vínculo"),IF(AR1128="",IF(AP1128=0,"No corresponde","Sin dato planilla"),IF(ABS(AS1128)&lt;=TOL,"OK",IF(AS1128&gt;0,"Retuvo de más","Retuvo de menos")))))</f>
        <v/>
      </c>
      <c r="AU1128" s="19" t="n">
        <f aca="false">IF(AND(BASE_RET="Planilla (si existe)",AR1128&lt;&gt;""),AR1128,AP1128)</f>
        <v>0</v>
      </c>
      <c r="AV1128" s="19" t="n">
        <f aca="false">AU1128+N1128</f>
        <v>0</v>
      </c>
    </row>
    <row r="1129" customFormat="false" ht="15" hidden="false" customHeight="false" outlineLevel="0" collapsed="false">
      <c r="A1129" s="43" t="n">
        <v>94</v>
      </c>
      <c r="B1129" s="35" t="str">
        <f aca="false">IF(Trabajadores!$B$99="","",Trabajadores!$B$99)</f>
        <v/>
      </c>
      <c r="C1129" s="35" t="str">
        <f aca="false">IF($B1129="","",Trabajadores!$D$99)</f>
        <v/>
      </c>
      <c r="D1129" s="43" t="n">
        <v>8</v>
      </c>
      <c r="E1129" s="23" t="s">
        <v>305</v>
      </c>
      <c r="F1129" s="23" t="str">
        <f aca="false">IF($B1129="","",IF(OR(8&lt;Trabajadores!$M$99,8&gt;Trabajadores!$N$99),"No vinculado",IF(AND(8=Trabajadores!$N$99,Trabajadores!$O$99="Sí"),"Cese","Activo")))</f>
        <v/>
      </c>
      <c r="G1129" s="19" t="n">
        <f aca="false">IF($B1129="",0,SUMIFS(Ingresos!$V$6:$V$1505,ING_COD,$B1129,ING_CLASE,"ORD"))</f>
        <v>0</v>
      </c>
      <c r="H1129" s="19" t="n">
        <f aca="false">IF($B1129="",0,SUMIFS(Ingresos!$V$6:$V$1505,ING_COD,$B1129,ING_CLASE,"ORD",ING_COMP,"Sí"))</f>
        <v>0</v>
      </c>
      <c r="I1129" s="19" t="n">
        <f aca="false">IF($B1129="",0,SUMIFS(Ingresos!$V$6:$V$1505,ING_COD,$B1129,ING_CLASE,"GRA"))</f>
        <v>0</v>
      </c>
      <c r="J1129" s="19" t="n">
        <f aca="false">IF($B1129="",0,SUMIFS(Ingresos!$V$6:$V$1505,ING_COD,$B1129,ING_CLASE,"BON"))</f>
        <v>0</v>
      </c>
      <c r="K1129" s="19" t="n">
        <f aca="false">IF($B1129="",0,SUMIFS(Ingresos!$V$6:$V$1505,ING_COD,$B1129,ING_CLASE,"EXT"))</f>
        <v>0</v>
      </c>
      <c r="L1129" s="19" t="n">
        <f aca="false">IF($B1129="",0,SUMIFS(Ingresos!$V$6:$V$1505,ING_COD,$B1129,ING_CLASE,"OTO"))</f>
        <v>0</v>
      </c>
      <c r="M1129" s="19" t="n">
        <f aca="false">IF($B1129="",0,SUMIFS(Ingresos!$V$6:$V$1505,ING_COD,$B1129,ING_CLASE,"OTX"))</f>
        <v>0</v>
      </c>
      <c r="N1129" s="19" t="n">
        <f aca="false">IF($B1129="",0,SUMIFS(Ingresos!$V$6:$V$1505,ING_COD,$B1129,ING_CLASE,"RETO"))</f>
        <v>0</v>
      </c>
      <c r="O1129" s="19" t="n">
        <f aca="false">IF($B1129="",0,SUMIFS(Ingresos!$V$6:$V$1505,ING_COD,$B1129,ING_CLASE,"INA"))</f>
        <v>0</v>
      </c>
      <c r="P1129" s="19" t="n">
        <f aca="false">G1129+I1129+J1129+K1129+L1129+M1129</f>
        <v>0</v>
      </c>
      <c r="Q1129" s="44" t="n">
        <f aca="false">IF($F1129="Activo",5,IF($F1129="Cese",1,0))</f>
        <v>0</v>
      </c>
      <c r="R1129" s="19" t="n">
        <f aca="false">G1129*Q1129</f>
        <v>0</v>
      </c>
      <c r="S1129" s="19" t="n">
        <f aca="false">IF($F1129="Activo",SUMIFS(I1129:I1133,$D1129:$D1133,"&lt;="&amp;Trabajadores!$N$99)+IF(PROY_BON="Sí",SUMIFS(J1129:J1133,$D1129:$D1133,"&lt;="&amp;Trabajadores!$N$99),0),IF($F1129="Cese",I1129+IF(PROY_BON="Sí",J1129,0),0))</f>
        <v>0</v>
      </c>
      <c r="T1129" s="19" t="n">
        <f aca="false">IF(OR($F1129&lt;&gt;"Activo",Trabajadores!$I$99="No"),0,IF(I1133=0,H1129*(1+IF(PROY_BON="Sí",Trabajadores!$P$99,0))*Trabajadores!$S$99/6*(Trabajadores!$N$99&gt;=12),0))</f>
        <v>0</v>
      </c>
      <c r="U1129" s="19" t="n">
        <f aca="false">IF($F1129="Activo",IF(Trabajadores!$J$99="Sí",L1129*5,L1129),IF($F1129="Cese",L1129,0))</f>
        <v>0</v>
      </c>
      <c r="V1129" s="19" t="n">
        <f aca="false">IF(OR($F1129="Activo",$F1129="Cese"),M1129,0)</f>
        <v>0</v>
      </c>
      <c r="W1129" s="19" t="n">
        <f aca="false">IF(OR($F1129="Activo",$F1129="Cese"),SUM(P1122:P1128),0)</f>
        <v>0</v>
      </c>
      <c r="X1129" s="36" t="n">
        <f aca="false">IF(OR($F1129="Activo",$F1129="Cese"),R1129+S1129+T1129+U1129+V1129+W1129,0)</f>
        <v>0</v>
      </c>
      <c r="Y1129" s="19" t="n">
        <f aca="false">IF(OR($F1129="Activo",$F1129="Cese"),DED_FIJA,0)</f>
        <v>0</v>
      </c>
      <c r="Z1129" s="36" t="n">
        <f aca="false">MAX(0,X1129-Y1129)</f>
        <v>0</v>
      </c>
      <c r="AA1129" s="19" t="n">
        <f aca="false">IF(Z1129=0,0,MAX(0,MIN(Z1129,Parámetros!$G$19)-Parámetros!$F$19)*Parámetros!$E$19)</f>
        <v>0</v>
      </c>
      <c r="AB1129" s="19" t="n">
        <f aca="false">IF(Z1129=0,0,MAX(0,MIN(Z1129,Parámetros!$G$20)-Parámetros!$F$20)*Parámetros!$E$20)</f>
        <v>0</v>
      </c>
      <c r="AC1129" s="19" t="n">
        <f aca="false">IF(Z1129=0,0,MAX(0,MIN(Z1129,Parámetros!$G$21)-Parámetros!$F$21)*Parámetros!$E$21)</f>
        <v>0</v>
      </c>
      <c r="AD1129" s="19" t="n">
        <f aca="false">IF(Z1129=0,0,MAX(0,MIN(Z1129,Parámetros!$G$22)-Parámetros!$F$22)*Parámetros!$E$22)</f>
        <v>0</v>
      </c>
      <c r="AE1129" s="19" t="n">
        <f aca="false">IF(Z1129=0,0,MAX(0,MIN(Z1129,Parámetros!$G$23)-Parámetros!$F$23)*Parámetros!$E$23)</f>
        <v>0</v>
      </c>
      <c r="AF1129" s="36" t="n">
        <f aca="false">SUM(AA1129:AE1129)</f>
        <v>0</v>
      </c>
      <c r="AG1129" s="45" t="str">
        <f aca="false">IF(AM1129&lt;=0,"-",INDEX(TR_TASA,MATCH(AM1129,TR_DESDE,1)))</f>
        <v>-</v>
      </c>
      <c r="AH1129" s="44" t="n">
        <f aca="false">IF($F1129="Cese",1,IF($F1129="Activo",INDEX(DIV_N,8),0))</f>
        <v>0</v>
      </c>
      <c r="AI1129" s="44" t="n">
        <f aca="false">IF($F1129="Cese",7,IF($F1129="Activo",INDEX(DIV_HASTA,8),0))</f>
        <v>0</v>
      </c>
      <c r="AJ1129" s="19" t="n">
        <f aca="false">IF(OR($F1129="Activo",$F1129="Cese"),SUMIFS(AV1122:AV1128,D1122:D1128,"&lt;="&amp;AI1129),0)</f>
        <v>0</v>
      </c>
      <c r="AK1129" s="19" t="n">
        <f aca="false">IF(OR($F1129="Activo",$F1129="Cese"),MAX(0,(AF1129-AJ1129)/AH1129),0)</f>
        <v>0</v>
      </c>
      <c r="AL1129" s="19" t="n">
        <f aca="false">IF(OR($F1129="Activo",$F1129="Cese"),K1129+IF(PROY_BON="Sí",0,J1129),0)</f>
        <v>0</v>
      </c>
      <c r="AM1129" s="19" t="n">
        <f aca="false">IF(AL1129&gt;0,MAX(0,X1129+AL1129-Y1129),Z1129)</f>
        <v>0</v>
      </c>
      <c r="AN1129" s="19" t="n">
        <f aca="false">SUMPRODUCT((AM1129&gt;TR_DESDE)*(AM1129-TR_DESDE)*TR_INC)</f>
        <v>0</v>
      </c>
      <c r="AO1129" s="19" t="n">
        <f aca="false">IF(AL1129&gt;0,MAX(0,AN1129-IF($F1129="Cese",MAX(AF1129,AJ1129),AF1129)),0)</f>
        <v>0</v>
      </c>
      <c r="AP1129" s="46" t="n">
        <f aca="false">IF(OR($F1129="Activo",$F1129="Cese"),ROUND(AK1129+AO1129,2),0)</f>
        <v>0</v>
      </c>
      <c r="AQ1129" s="19" t="n">
        <f aca="false">IF($F1129="Cese",MAX(0,AJ1129-AN1129),0)</f>
        <v>0</v>
      </c>
      <c r="AR1129" s="19" t="str">
        <f aca="false">IF($B1129="","",IF(COUNTIFS(RP_COD,$B1129,'Retenciones Planilla'!$J$6:$J$105,"&lt;&gt;")=0,"",SUMIFS('Retenciones Planilla'!$J$6:$J$105,RP_COD,$B1129)))</f>
        <v/>
      </c>
      <c r="AS1129" s="19" t="str">
        <f aca="false">IF(AR1129="","",AR1129-AP1129)</f>
        <v/>
      </c>
      <c r="AT1129" s="23" t="str">
        <f aca="false">IF($B1129="","",IF(NOT(OR($F1129="Activo",$F1129="Cese")),IF(N(AR1129)=0,"—","Revisar: sin vínculo"),IF(AR1129="",IF(AP1129=0,"No corresponde","Sin dato planilla"),IF(ABS(AS1129)&lt;=TOL,"OK",IF(AS1129&gt;0,"Retuvo de más","Retuvo de menos")))))</f>
        <v/>
      </c>
      <c r="AU1129" s="19" t="n">
        <f aca="false">IF(AND(BASE_RET="Planilla (si existe)",AR1129&lt;&gt;""),AR1129,AP1129)</f>
        <v>0</v>
      </c>
      <c r="AV1129" s="19" t="n">
        <f aca="false">AU1129+N1129</f>
        <v>0</v>
      </c>
    </row>
    <row r="1130" customFormat="false" ht="15" hidden="false" customHeight="false" outlineLevel="0" collapsed="false">
      <c r="A1130" s="43" t="n">
        <v>94</v>
      </c>
      <c r="B1130" s="35" t="str">
        <f aca="false">IF(Trabajadores!$B$99="","",Trabajadores!$B$99)</f>
        <v/>
      </c>
      <c r="C1130" s="35" t="str">
        <f aca="false">IF($B1130="","",Trabajadores!$D$99)</f>
        <v/>
      </c>
      <c r="D1130" s="43" t="n">
        <v>9</v>
      </c>
      <c r="E1130" s="23" t="s">
        <v>306</v>
      </c>
      <c r="F1130" s="23" t="str">
        <f aca="false">IF($B1130="","",IF(OR(9&lt;Trabajadores!$M$99,9&gt;Trabajadores!$N$99),"No vinculado",IF(AND(9=Trabajadores!$N$99,Trabajadores!$O$99="Sí"),"Cese","Activo")))</f>
        <v/>
      </c>
      <c r="G1130" s="19" t="n">
        <f aca="false">IF($B1130="",0,SUMIFS(Ingresos!$W$6:$W$1505,ING_COD,$B1130,ING_CLASE,"ORD"))</f>
        <v>0</v>
      </c>
      <c r="H1130" s="19" t="n">
        <f aca="false">IF($B1130="",0,SUMIFS(Ingresos!$W$6:$W$1505,ING_COD,$B1130,ING_CLASE,"ORD",ING_COMP,"Sí"))</f>
        <v>0</v>
      </c>
      <c r="I1130" s="19" t="n">
        <f aca="false">IF($B1130="",0,SUMIFS(Ingresos!$W$6:$W$1505,ING_COD,$B1130,ING_CLASE,"GRA"))</f>
        <v>0</v>
      </c>
      <c r="J1130" s="19" t="n">
        <f aca="false">IF($B1130="",0,SUMIFS(Ingresos!$W$6:$W$1505,ING_COD,$B1130,ING_CLASE,"BON"))</f>
        <v>0</v>
      </c>
      <c r="K1130" s="19" t="n">
        <f aca="false">IF($B1130="",0,SUMIFS(Ingresos!$W$6:$W$1505,ING_COD,$B1130,ING_CLASE,"EXT"))</f>
        <v>0</v>
      </c>
      <c r="L1130" s="19" t="n">
        <f aca="false">IF($B1130="",0,SUMIFS(Ingresos!$W$6:$W$1505,ING_COD,$B1130,ING_CLASE,"OTO"))</f>
        <v>0</v>
      </c>
      <c r="M1130" s="19" t="n">
        <f aca="false">IF($B1130="",0,SUMIFS(Ingresos!$W$6:$W$1505,ING_COD,$B1130,ING_CLASE,"OTX"))</f>
        <v>0</v>
      </c>
      <c r="N1130" s="19" t="n">
        <f aca="false">IF($B1130="",0,SUMIFS(Ingresos!$W$6:$W$1505,ING_COD,$B1130,ING_CLASE,"RETO"))</f>
        <v>0</v>
      </c>
      <c r="O1130" s="19" t="n">
        <f aca="false">IF($B1130="",0,SUMIFS(Ingresos!$W$6:$W$1505,ING_COD,$B1130,ING_CLASE,"INA"))</f>
        <v>0</v>
      </c>
      <c r="P1130" s="19" t="n">
        <f aca="false">G1130+I1130+J1130+K1130+L1130+M1130</f>
        <v>0</v>
      </c>
      <c r="Q1130" s="44" t="n">
        <f aca="false">IF($F1130="Activo",4,IF($F1130="Cese",1,0))</f>
        <v>0</v>
      </c>
      <c r="R1130" s="19" t="n">
        <f aca="false">G1130*Q1130</f>
        <v>0</v>
      </c>
      <c r="S1130" s="19" t="n">
        <f aca="false">IF($F1130="Activo",SUMIFS(I1130:I1133,$D1130:$D1133,"&lt;="&amp;Trabajadores!$N$99)+IF(PROY_BON="Sí",SUMIFS(J1130:J1133,$D1130:$D1133,"&lt;="&amp;Trabajadores!$N$99),0),IF($F1130="Cese",I1130+IF(PROY_BON="Sí",J1130,0),0))</f>
        <v>0</v>
      </c>
      <c r="T1130" s="19" t="n">
        <f aca="false">IF(OR($F1130&lt;&gt;"Activo",Trabajadores!$I$99="No"),0,IF(I1133=0,H1130*(1+IF(PROY_BON="Sí",Trabajadores!$P$99,0))*Trabajadores!$S$99/6*(Trabajadores!$N$99&gt;=12),0))</f>
        <v>0</v>
      </c>
      <c r="U1130" s="19" t="n">
        <f aca="false">IF($F1130="Activo",IF(Trabajadores!$J$99="Sí",L1130*4,L1130),IF($F1130="Cese",L1130,0))</f>
        <v>0</v>
      </c>
      <c r="V1130" s="19" t="n">
        <f aca="false">IF(OR($F1130="Activo",$F1130="Cese"),M1130,0)</f>
        <v>0</v>
      </c>
      <c r="W1130" s="19" t="n">
        <f aca="false">IF(OR($F1130="Activo",$F1130="Cese"),SUM(P1122:P1129),0)</f>
        <v>0</v>
      </c>
      <c r="X1130" s="36" t="n">
        <f aca="false">IF(OR($F1130="Activo",$F1130="Cese"),R1130+S1130+T1130+U1130+V1130+W1130,0)</f>
        <v>0</v>
      </c>
      <c r="Y1130" s="19" t="n">
        <f aca="false">IF(OR($F1130="Activo",$F1130="Cese"),DED_FIJA,0)</f>
        <v>0</v>
      </c>
      <c r="Z1130" s="36" t="n">
        <f aca="false">MAX(0,X1130-Y1130)</f>
        <v>0</v>
      </c>
      <c r="AA1130" s="19" t="n">
        <f aca="false">IF(Z1130=0,0,MAX(0,MIN(Z1130,Parámetros!$G$19)-Parámetros!$F$19)*Parámetros!$E$19)</f>
        <v>0</v>
      </c>
      <c r="AB1130" s="19" t="n">
        <f aca="false">IF(Z1130=0,0,MAX(0,MIN(Z1130,Parámetros!$G$20)-Parámetros!$F$20)*Parámetros!$E$20)</f>
        <v>0</v>
      </c>
      <c r="AC1130" s="19" t="n">
        <f aca="false">IF(Z1130=0,0,MAX(0,MIN(Z1130,Parámetros!$G$21)-Parámetros!$F$21)*Parámetros!$E$21)</f>
        <v>0</v>
      </c>
      <c r="AD1130" s="19" t="n">
        <f aca="false">IF(Z1130=0,0,MAX(0,MIN(Z1130,Parámetros!$G$22)-Parámetros!$F$22)*Parámetros!$E$22)</f>
        <v>0</v>
      </c>
      <c r="AE1130" s="19" t="n">
        <f aca="false">IF(Z1130=0,0,MAX(0,MIN(Z1130,Parámetros!$G$23)-Parámetros!$F$23)*Parámetros!$E$23)</f>
        <v>0</v>
      </c>
      <c r="AF1130" s="36" t="n">
        <f aca="false">SUM(AA1130:AE1130)</f>
        <v>0</v>
      </c>
      <c r="AG1130" s="45" t="str">
        <f aca="false">IF(AM1130&lt;=0,"-",INDEX(TR_TASA,MATCH(AM1130,TR_DESDE,1)))</f>
        <v>-</v>
      </c>
      <c r="AH1130" s="44" t="n">
        <f aca="false">IF($F1130="Cese",1,IF($F1130="Activo",INDEX(DIV_N,9),0))</f>
        <v>0</v>
      </c>
      <c r="AI1130" s="44" t="n">
        <f aca="false">IF($F1130="Cese",8,IF($F1130="Activo",INDEX(DIV_HASTA,9),0))</f>
        <v>0</v>
      </c>
      <c r="AJ1130" s="19" t="n">
        <f aca="false">IF(OR($F1130="Activo",$F1130="Cese"),SUMIFS(AV1122:AV1129,D1122:D1129,"&lt;="&amp;AI1130),0)</f>
        <v>0</v>
      </c>
      <c r="AK1130" s="19" t="n">
        <f aca="false">IF(OR($F1130="Activo",$F1130="Cese"),MAX(0,(AF1130-AJ1130)/AH1130),0)</f>
        <v>0</v>
      </c>
      <c r="AL1130" s="19" t="n">
        <f aca="false">IF(OR($F1130="Activo",$F1130="Cese"),K1130+IF(PROY_BON="Sí",0,J1130),0)</f>
        <v>0</v>
      </c>
      <c r="AM1130" s="19" t="n">
        <f aca="false">IF(AL1130&gt;0,MAX(0,X1130+AL1130-Y1130),Z1130)</f>
        <v>0</v>
      </c>
      <c r="AN1130" s="19" t="n">
        <f aca="false">SUMPRODUCT((AM1130&gt;TR_DESDE)*(AM1130-TR_DESDE)*TR_INC)</f>
        <v>0</v>
      </c>
      <c r="AO1130" s="19" t="n">
        <f aca="false">IF(AL1130&gt;0,MAX(0,AN1130-IF($F1130="Cese",MAX(AF1130,AJ1130),AF1130)),0)</f>
        <v>0</v>
      </c>
      <c r="AP1130" s="46" t="n">
        <f aca="false">IF(OR($F1130="Activo",$F1130="Cese"),ROUND(AK1130+AO1130,2),0)</f>
        <v>0</v>
      </c>
      <c r="AQ1130" s="19" t="n">
        <f aca="false">IF($F1130="Cese",MAX(0,AJ1130-AN1130),0)</f>
        <v>0</v>
      </c>
      <c r="AR1130" s="19" t="str">
        <f aca="false">IF($B1130="","",IF(COUNTIFS(RP_COD,$B1130,'Retenciones Planilla'!$K$6:$K$105,"&lt;&gt;")=0,"",SUMIFS('Retenciones Planilla'!$K$6:$K$105,RP_COD,$B1130)))</f>
        <v/>
      </c>
      <c r="AS1130" s="19" t="str">
        <f aca="false">IF(AR1130="","",AR1130-AP1130)</f>
        <v/>
      </c>
      <c r="AT1130" s="23" t="str">
        <f aca="false">IF($B1130="","",IF(NOT(OR($F1130="Activo",$F1130="Cese")),IF(N(AR1130)=0,"—","Revisar: sin vínculo"),IF(AR1130="",IF(AP1130=0,"No corresponde","Sin dato planilla"),IF(ABS(AS1130)&lt;=TOL,"OK",IF(AS1130&gt;0,"Retuvo de más","Retuvo de menos")))))</f>
        <v/>
      </c>
      <c r="AU1130" s="19" t="n">
        <f aca="false">IF(AND(BASE_RET="Planilla (si existe)",AR1130&lt;&gt;""),AR1130,AP1130)</f>
        <v>0</v>
      </c>
      <c r="AV1130" s="19" t="n">
        <f aca="false">AU1130+N1130</f>
        <v>0</v>
      </c>
    </row>
    <row r="1131" customFormat="false" ht="15" hidden="false" customHeight="false" outlineLevel="0" collapsed="false">
      <c r="A1131" s="43" t="n">
        <v>94</v>
      </c>
      <c r="B1131" s="35" t="str">
        <f aca="false">IF(Trabajadores!$B$99="","",Trabajadores!$B$99)</f>
        <v/>
      </c>
      <c r="C1131" s="35" t="str">
        <f aca="false">IF($B1131="","",Trabajadores!$D$99)</f>
        <v/>
      </c>
      <c r="D1131" s="43" t="n">
        <v>10</v>
      </c>
      <c r="E1131" s="23" t="s">
        <v>307</v>
      </c>
      <c r="F1131" s="23" t="str">
        <f aca="false">IF($B1131="","",IF(OR(10&lt;Trabajadores!$M$99,10&gt;Trabajadores!$N$99),"No vinculado",IF(AND(10=Trabajadores!$N$99,Trabajadores!$O$99="Sí"),"Cese","Activo")))</f>
        <v/>
      </c>
      <c r="G1131" s="19" t="n">
        <f aca="false">IF($B1131="",0,SUMIFS(Ingresos!$X$6:$X$1505,ING_COD,$B1131,ING_CLASE,"ORD"))</f>
        <v>0</v>
      </c>
      <c r="H1131" s="19" t="n">
        <f aca="false">IF($B1131="",0,SUMIFS(Ingresos!$X$6:$X$1505,ING_COD,$B1131,ING_CLASE,"ORD",ING_COMP,"Sí"))</f>
        <v>0</v>
      </c>
      <c r="I1131" s="19" t="n">
        <f aca="false">IF($B1131="",0,SUMIFS(Ingresos!$X$6:$X$1505,ING_COD,$B1131,ING_CLASE,"GRA"))</f>
        <v>0</v>
      </c>
      <c r="J1131" s="19" t="n">
        <f aca="false">IF($B1131="",0,SUMIFS(Ingresos!$X$6:$X$1505,ING_COD,$B1131,ING_CLASE,"BON"))</f>
        <v>0</v>
      </c>
      <c r="K1131" s="19" t="n">
        <f aca="false">IF($B1131="",0,SUMIFS(Ingresos!$X$6:$X$1505,ING_COD,$B1131,ING_CLASE,"EXT"))</f>
        <v>0</v>
      </c>
      <c r="L1131" s="19" t="n">
        <f aca="false">IF($B1131="",0,SUMIFS(Ingresos!$X$6:$X$1505,ING_COD,$B1131,ING_CLASE,"OTO"))</f>
        <v>0</v>
      </c>
      <c r="M1131" s="19" t="n">
        <f aca="false">IF($B1131="",0,SUMIFS(Ingresos!$X$6:$X$1505,ING_COD,$B1131,ING_CLASE,"OTX"))</f>
        <v>0</v>
      </c>
      <c r="N1131" s="19" t="n">
        <f aca="false">IF($B1131="",0,SUMIFS(Ingresos!$X$6:$X$1505,ING_COD,$B1131,ING_CLASE,"RETO"))</f>
        <v>0</v>
      </c>
      <c r="O1131" s="19" t="n">
        <f aca="false">IF($B1131="",0,SUMIFS(Ingresos!$X$6:$X$1505,ING_COD,$B1131,ING_CLASE,"INA"))</f>
        <v>0</v>
      </c>
      <c r="P1131" s="19" t="n">
        <f aca="false">G1131+I1131+J1131+K1131+L1131+M1131</f>
        <v>0</v>
      </c>
      <c r="Q1131" s="44" t="n">
        <f aca="false">IF($F1131="Activo",3,IF($F1131="Cese",1,0))</f>
        <v>0</v>
      </c>
      <c r="R1131" s="19" t="n">
        <f aca="false">G1131*Q1131</f>
        <v>0</v>
      </c>
      <c r="S1131" s="19" t="n">
        <f aca="false">IF($F1131="Activo",SUMIFS(I1131:I1133,$D1131:$D1133,"&lt;="&amp;Trabajadores!$N$99)+IF(PROY_BON="Sí",SUMIFS(J1131:J1133,$D1131:$D1133,"&lt;="&amp;Trabajadores!$N$99),0),IF($F1131="Cese",I1131+IF(PROY_BON="Sí",J1131,0),0))</f>
        <v>0</v>
      </c>
      <c r="T1131" s="19" t="n">
        <f aca="false">IF(OR($F1131&lt;&gt;"Activo",Trabajadores!$I$99="No"),0,IF(I1133=0,H1131*(1+IF(PROY_BON="Sí",Trabajadores!$P$99,0))*Trabajadores!$S$99/6*(Trabajadores!$N$99&gt;=12),0))</f>
        <v>0</v>
      </c>
      <c r="U1131" s="19" t="n">
        <f aca="false">IF($F1131="Activo",IF(Trabajadores!$J$99="Sí",L1131*3,L1131),IF($F1131="Cese",L1131,0))</f>
        <v>0</v>
      </c>
      <c r="V1131" s="19" t="n">
        <f aca="false">IF(OR($F1131="Activo",$F1131="Cese"),M1131,0)</f>
        <v>0</v>
      </c>
      <c r="W1131" s="19" t="n">
        <f aca="false">IF(OR($F1131="Activo",$F1131="Cese"),SUM(P1122:P1130),0)</f>
        <v>0</v>
      </c>
      <c r="X1131" s="36" t="n">
        <f aca="false">IF(OR($F1131="Activo",$F1131="Cese"),R1131+S1131+T1131+U1131+V1131+W1131,0)</f>
        <v>0</v>
      </c>
      <c r="Y1131" s="19" t="n">
        <f aca="false">IF(OR($F1131="Activo",$F1131="Cese"),DED_FIJA,0)</f>
        <v>0</v>
      </c>
      <c r="Z1131" s="36" t="n">
        <f aca="false">MAX(0,X1131-Y1131)</f>
        <v>0</v>
      </c>
      <c r="AA1131" s="19" t="n">
        <f aca="false">IF(Z1131=0,0,MAX(0,MIN(Z1131,Parámetros!$G$19)-Parámetros!$F$19)*Parámetros!$E$19)</f>
        <v>0</v>
      </c>
      <c r="AB1131" s="19" t="n">
        <f aca="false">IF(Z1131=0,0,MAX(0,MIN(Z1131,Parámetros!$G$20)-Parámetros!$F$20)*Parámetros!$E$20)</f>
        <v>0</v>
      </c>
      <c r="AC1131" s="19" t="n">
        <f aca="false">IF(Z1131=0,0,MAX(0,MIN(Z1131,Parámetros!$G$21)-Parámetros!$F$21)*Parámetros!$E$21)</f>
        <v>0</v>
      </c>
      <c r="AD1131" s="19" t="n">
        <f aca="false">IF(Z1131=0,0,MAX(0,MIN(Z1131,Parámetros!$G$22)-Parámetros!$F$22)*Parámetros!$E$22)</f>
        <v>0</v>
      </c>
      <c r="AE1131" s="19" t="n">
        <f aca="false">IF(Z1131=0,0,MAX(0,MIN(Z1131,Parámetros!$G$23)-Parámetros!$F$23)*Parámetros!$E$23)</f>
        <v>0</v>
      </c>
      <c r="AF1131" s="36" t="n">
        <f aca="false">SUM(AA1131:AE1131)</f>
        <v>0</v>
      </c>
      <c r="AG1131" s="45" t="str">
        <f aca="false">IF(AM1131&lt;=0,"-",INDEX(TR_TASA,MATCH(AM1131,TR_DESDE,1)))</f>
        <v>-</v>
      </c>
      <c r="AH1131" s="44" t="n">
        <f aca="false">IF($F1131="Cese",1,IF($F1131="Activo",INDEX(DIV_N,10),0))</f>
        <v>0</v>
      </c>
      <c r="AI1131" s="44" t="n">
        <f aca="false">IF($F1131="Cese",9,IF($F1131="Activo",INDEX(DIV_HASTA,10),0))</f>
        <v>0</v>
      </c>
      <c r="AJ1131" s="19" t="n">
        <f aca="false">IF(OR($F1131="Activo",$F1131="Cese"),SUMIFS(AV1122:AV1130,D1122:D1130,"&lt;="&amp;AI1131),0)</f>
        <v>0</v>
      </c>
      <c r="AK1131" s="19" t="n">
        <f aca="false">IF(OR($F1131="Activo",$F1131="Cese"),MAX(0,(AF1131-AJ1131)/AH1131),0)</f>
        <v>0</v>
      </c>
      <c r="AL1131" s="19" t="n">
        <f aca="false">IF(OR($F1131="Activo",$F1131="Cese"),K1131+IF(PROY_BON="Sí",0,J1131),0)</f>
        <v>0</v>
      </c>
      <c r="AM1131" s="19" t="n">
        <f aca="false">IF(AL1131&gt;0,MAX(0,X1131+AL1131-Y1131),Z1131)</f>
        <v>0</v>
      </c>
      <c r="AN1131" s="19" t="n">
        <f aca="false">SUMPRODUCT((AM1131&gt;TR_DESDE)*(AM1131-TR_DESDE)*TR_INC)</f>
        <v>0</v>
      </c>
      <c r="AO1131" s="19" t="n">
        <f aca="false">IF(AL1131&gt;0,MAX(0,AN1131-IF($F1131="Cese",MAX(AF1131,AJ1131),AF1131)),0)</f>
        <v>0</v>
      </c>
      <c r="AP1131" s="46" t="n">
        <f aca="false">IF(OR($F1131="Activo",$F1131="Cese"),ROUND(AK1131+AO1131,2),0)</f>
        <v>0</v>
      </c>
      <c r="AQ1131" s="19" t="n">
        <f aca="false">IF($F1131="Cese",MAX(0,AJ1131-AN1131),0)</f>
        <v>0</v>
      </c>
      <c r="AR1131" s="19" t="str">
        <f aca="false">IF($B1131="","",IF(COUNTIFS(RP_COD,$B1131,'Retenciones Planilla'!$L$6:$L$105,"&lt;&gt;")=0,"",SUMIFS('Retenciones Planilla'!$L$6:$L$105,RP_COD,$B1131)))</f>
        <v/>
      </c>
      <c r="AS1131" s="19" t="str">
        <f aca="false">IF(AR1131="","",AR1131-AP1131)</f>
        <v/>
      </c>
      <c r="AT1131" s="23" t="str">
        <f aca="false">IF($B1131="","",IF(NOT(OR($F1131="Activo",$F1131="Cese")),IF(N(AR1131)=0,"—","Revisar: sin vínculo"),IF(AR1131="",IF(AP1131=0,"No corresponde","Sin dato planilla"),IF(ABS(AS1131)&lt;=TOL,"OK",IF(AS1131&gt;0,"Retuvo de más","Retuvo de menos")))))</f>
        <v/>
      </c>
      <c r="AU1131" s="19" t="n">
        <f aca="false">IF(AND(BASE_RET="Planilla (si existe)",AR1131&lt;&gt;""),AR1131,AP1131)</f>
        <v>0</v>
      </c>
      <c r="AV1131" s="19" t="n">
        <f aca="false">AU1131+N1131</f>
        <v>0</v>
      </c>
    </row>
    <row r="1132" customFormat="false" ht="15" hidden="false" customHeight="false" outlineLevel="0" collapsed="false">
      <c r="A1132" s="43" t="n">
        <v>94</v>
      </c>
      <c r="B1132" s="35" t="str">
        <f aca="false">IF(Trabajadores!$B$99="","",Trabajadores!$B$99)</f>
        <v/>
      </c>
      <c r="C1132" s="35" t="str">
        <f aca="false">IF($B1132="","",Trabajadores!$D$99)</f>
        <v/>
      </c>
      <c r="D1132" s="43" t="n">
        <v>11</v>
      </c>
      <c r="E1132" s="23" t="s">
        <v>308</v>
      </c>
      <c r="F1132" s="23" t="str">
        <f aca="false">IF($B1132="","",IF(OR(11&lt;Trabajadores!$M$99,11&gt;Trabajadores!$N$99),"No vinculado",IF(AND(11=Trabajadores!$N$99,Trabajadores!$O$99="Sí"),"Cese","Activo")))</f>
        <v/>
      </c>
      <c r="G1132" s="19" t="n">
        <f aca="false">IF($B1132="",0,SUMIFS(Ingresos!$Y$6:$Y$1505,ING_COD,$B1132,ING_CLASE,"ORD"))</f>
        <v>0</v>
      </c>
      <c r="H1132" s="19" t="n">
        <f aca="false">IF($B1132="",0,SUMIFS(Ingresos!$Y$6:$Y$1505,ING_COD,$B1132,ING_CLASE,"ORD",ING_COMP,"Sí"))</f>
        <v>0</v>
      </c>
      <c r="I1132" s="19" t="n">
        <f aca="false">IF($B1132="",0,SUMIFS(Ingresos!$Y$6:$Y$1505,ING_COD,$B1132,ING_CLASE,"GRA"))</f>
        <v>0</v>
      </c>
      <c r="J1132" s="19" t="n">
        <f aca="false">IF($B1132="",0,SUMIFS(Ingresos!$Y$6:$Y$1505,ING_COD,$B1132,ING_CLASE,"BON"))</f>
        <v>0</v>
      </c>
      <c r="K1132" s="19" t="n">
        <f aca="false">IF($B1132="",0,SUMIFS(Ingresos!$Y$6:$Y$1505,ING_COD,$B1132,ING_CLASE,"EXT"))</f>
        <v>0</v>
      </c>
      <c r="L1132" s="19" t="n">
        <f aca="false">IF($B1132="",0,SUMIFS(Ingresos!$Y$6:$Y$1505,ING_COD,$B1132,ING_CLASE,"OTO"))</f>
        <v>0</v>
      </c>
      <c r="M1132" s="19" t="n">
        <f aca="false">IF($B1132="",0,SUMIFS(Ingresos!$Y$6:$Y$1505,ING_COD,$B1132,ING_CLASE,"OTX"))</f>
        <v>0</v>
      </c>
      <c r="N1132" s="19" t="n">
        <f aca="false">IF($B1132="",0,SUMIFS(Ingresos!$Y$6:$Y$1505,ING_COD,$B1132,ING_CLASE,"RETO"))</f>
        <v>0</v>
      </c>
      <c r="O1132" s="19" t="n">
        <f aca="false">IF($B1132="",0,SUMIFS(Ingresos!$Y$6:$Y$1505,ING_COD,$B1132,ING_CLASE,"INA"))</f>
        <v>0</v>
      </c>
      <c r="P1132" s="19" t="n">
        <f aca="false">G1132+I1132+J1132+K1132+L1132+M1132</f>
        <v>0</v>
      </c>
      <c r="Q1132" s="44" t="n">
        <f aca="false">IF($F1132="Activo",2,IF($F1132="Cese",1,0))</f>
        <v>0</v>
      </c>
      <c r="R1132" s="19" t="n">
        <f aca="false">G1132*Q1132</f>
        <v>0</v>
      </c>
      <c r="S1132" s="19" t="n">
        <f aca="false">IF($F1132="Activo",SUMIFS(I1132:I1133,$D1132:$D1133,"&lt;="&amp;Trabajadores!$N$99)+IF(PROY_BON="Sí",SUMIFS(J1132:J1133,$D1132:$D1133,"&lt;="&amp;Trabajadores!$N$99),0),IF($F1132="Cese",I1132+IF(PROY_BON="Sí",J1132,0),0))</f>
        <v>0</v>
      </c>
      <c r="T1132" s="19" t="n">
        <f aca="false">IF(OR($F1132&lt;&gt;"Activo",Trabajadores!$I$99="No"),0,IF(I1133=0,H1132*(1+IF(PROY_BON="Sí",Trabajadores!$P$99,0))*Trabajadores!$S$99/6*(Trabajadores!$N$99&gt;=12),0))</f>
        <v>0</v>
      </c>
      <c r="U1132" s="19" t="n">
        <f aca="false">IF($F1132="Activo",IF(Trabajadores!$J$99="Sí",L1132*2,L1132),IF($F1132="Cese",L1132,0))</f>
        <v>0</v>
      </c>
      <c r="V1132" s="19" t="n">
        <f aca="false">IF(OR($F1132="Activo",$F1132="Cese"),M1132,0)</f>
        <v>0</v>
      </c>
      <c r="W1132" s="19" t="n">
        <f aca="false">IF(OR($F1132="Activo",$F1132="Cese"),SUM(P1122:P1131),0)</f>
        <v>0</v>
      </c>
      <c r="X1132" s="36" t="n">
        <f aca="false">IF(OR($F1132="Activo",$F1132="Cese"),R1132+S1132+T1132+U1132+V1132+W1132,0)</f>
        <v>0</v>
      </c>
      <c r="Y1132" s="19" t="n">
        <f aca="false">IF(OR($F1132="Activo",$F1132="Cese"),DED_FIJA,0)</f>
        <v>0</v>
      </c>
      <c r="Z1132" s="36" t="n">
        <f aca="false">MAX(0,X1132-Y1132)</f>
        <v>0</v>
      </c>
      <c r="AA1132" s="19" t="n">
        <f aca="false">IF(Z1132=0,0,MAX(0,MIN(Z1132,Parámetros!$G$19)-Parámetros!$F$19)*Parámetros!$E$19)</f>
        <v>0</v>
      </c>
      <c r="AB1132" s="19" t="n">
        <f aca="false">IF(Z1132=0,0,MAX(0,MIN(Z1132,Parámetros!$G$20)-Parámetros!$F$20)*Parámetros!$E$20)</f>
        <v>0</v>
      </c>
      <c r="AC1132" s="19" t="n">
        <f aca="false">IF(Z1132=0,0,MAX(0,MIN(Z1132,Parámetros!$G$21)-Parámetros!$F$21)*Parámetros!$E$21)</f>
        <v>0</v>
      </c>
      <c r="AD1132" s="19" t="n">
        <f aca="false">IF(Z1132=0,0,MAX(0,MIN(Z1132,Parámetros!$G$22)-Parámetros!$F$22)*Parámetros!$E$22)</f>
        <v>0</v>
      </c>
      <c r="AE1132" s="19" t="n">
        <f aca="false">IF(Z1132=0,0,MAX(0,MIN(Z1132,Parámetros!$G$23)-Parámetros!$F$23)*Parámetros!$E$23)</f>
        <v>0</v>
      </c>
      <c r="AF1132" s="36" t="n">
        <f aca="false">SUM(AA1132:AE1132)</f>
        <v>0</v>
      </c>
      <c r="AG1132" s="45" t="str">
        <f aca="false">IF(AM1132&lt;=0,"-",INDEX(TR_TASA,MATCH(AM1132,TR_DESDE,1)))</f>
        <v>-</v>
      </c>
      <c r="AH1132" s="44" t="n">
        <f aca="false">IF($F1132="Cese",1,IF($F1132="Activo",INDEX(DIV_N,11),0))</f>
        <v>0</v>
      </c>
      <c r="AI1132" s="44" t="n">
        <f aca="false">IF($F1132="Cese",10,IF($F1132="Activo",INDEX(DIV_HASTA,11),0))</f>
        <v>0</v>
      </c>
      <c r="AJ1132" s="19" t="n">
        <f aca="false">IF(OR($F1132="Activo",$F1132="Cese"),SUMIFS(AV1122:AV1131,D1122:D1131,"&lt;="&amp;AI1132),0)</f>
        <v>0</v>
      </c>
      <c r="AK1132" s="19" t="n">
        <f aca="false">IF(OR($F1132="Activo",$F1132="Cese"),MAX(0,(AF1132-AJ1132)/AH1132),0)</f>
        <v>0</v>
      </c>
      <c r="AL1132" s="19" t="n">
        <f aca="false">IF(OR($F1132="Activo",$F1132="Cese"),K1132+IF(PROY_BON="Sí",0,J1132),0)</f>
        <v>0</v>
      </c>
      <c r="AM1132" s="19" t="n">
        <f aca="false">IF(AL1132&gt;0,MAX(0,X1132+AL1132-Y1132),Z1132)</f>
        <v>0</v>
      </c>
      <c r="AN1132" s="19" t="n">
        <f aca="false">SUMPRODUCT((AM1132&gt;TR_DESDE)*(AM1132-TR_DESDE)*TR_INC)</f>
        <v>0</v>
      </c>
      <c r="AO1132" s="19" t="n">
        <f aca="false">IF(AL1132&gt;0,MAX(0,AN1132-IF($F1132="Cese",MAX(AF1132,AJ1132),AF1132)),0)</f>
        <v>0</v>
      </c>
      <c r="AP1132" s="46" t="n">
        <f aca="false">IF(OR($F1132="Activo",$F1132="Cese"),ROUND(AK1132+AO1132,2),0)</f>
        <v>0</v>
      </c>
      <c r="AQ1132" s="19" t="n">
        <f aca="false">IF($F1132="Cese",MAX(0,AJ1132-AN1132),0)</f>
        <v>0</v>
      </c>
      <c r="AR1132" s="19" t="str">
        <f aca="false">IF($B1132="","",IF(COUNTIFS(RP_COD,$B1132,'Retenciones Planilla'!$M$6:$M$105,"&lt;&gt;")=0,"",SUMIFS('Retenciones Planilla'!$M$6:$M$105,RP_COD,$B1132)))</f>
        <v/>
      </c>
      <c r="AS1132" s="19" t="str">
        <f aca="false">IF(AR1132="","",AR1132-AP1132)</f>
        <v/>
      </c>
      <c r="AT1132" s="23" t="str">
        <f aca="false">IF($B1132="","",IF(NOT(OR($F1132="Activo",$F1132="Cese")),IF(N(AR1132)=0,"—","Revisar: sin vínculo"),IF(AR1132="",IF(AP1132=0,"No corresponde","Sin dato planilla"),IF(ABS(AS1132)&lt;=TOL,"OK",IF(AS1132&gt;0,"Retuvo de más","Retuvo de menos")))))</f>
        <v/>
      </c>
      <c r="AU1132" s="19" t="n">
        <f aca="false">IF(AND(BASE_RET="Planilla (si existe)",AR1132&lt;&gt;""),AR1132,AP1132)</f>
        <v>0</v>
      </c>
      <c r="AV1132" s="19" t="n">
        <f aca="false">AU1132+N1132</f>
        <v>0</v>
      </c>
    </row>
    <row r="1133" customFormat="false" ht="15" hidden="false" customHeight="false" outlineLevel="0" collapsed="false">
      <c r="A1133" s="43" t="n">
        <v>94</v>
      </c>
      <c r="B1133" s="35" t="str">
        <f aca="false">IF(Trabajadores!$B$99="","",Trabajadores!$B$99)</f>
        <v/>
      </c>
      <c r="C1133" s="35" t="str">
        <f aca="false">IF($B1133="","",Trabajadores!$D$99)</f>
        <v/>
      </c>
      <c r="D1133" s="43" t="n">
        <v>12</v>
      </c>
      <c r="E1133" s="23" t="s">
        <v>309</v>
      </c>
      <c r="F1133" s="23" t="str">
        <f aca="false">IF($B1133="","",IF(OR(12&lt;Trabajadores!$M$99,12&gt;Trabajadores!$N$99),"No vinculado",IF(AND(12=Trabajadores!$N$99,Trabajadores!$O$99="Sí"),"Cese","Activo")))</f>
        <v/>
      </c>
      <c r="G1133" s="19" t="n">
        <f aca="false">IF($B1133="",0,SUMIFS(Ingresos!$Z$6:$Z$1505,ING_COD,$B1133,ING_CLASE,"ORD"))</f>
        <v>0</v>
      </c>
      <c r="H1133" s="19" t="n">
        <f aca="false">IF($B1133="",0,SUMIFS(Ingresos!$Z$6:$Z$1505,ING_COD,$B1133,ING_CLASE,"ORD",ING_COMP,"Sí"))</f>
        <v>0</v>
      </c>
      <c r="I1133" s="19" t="n">
        <f aca="false">IF($B1133="",0,SUMIFS(Ingresos!$Z$6:$Z$1505,ING_COD,$B1133,ING_CLASE,"GRA"))</f>
        <v>0</v>
      </c>
      <c r="J1133" s="19" t="n">
        <f aca="false">IF($B1133="",0,SUMIFS(Ingresos!$Z$6:$Z$1505,ING_COD,$B1133,ING_CLASE,"BON"))</f>
        <v>0</v>
      </c>
      <c r="K1133" s="19" t="n">
        <f aca="false">IF($B1133="",0,SUMIFS(Ingresos!$Z$6:$Z$1505,ING_COD,$B1133,ING_CLASE,"EXT"))</f>
        <v>0</v>
      </c>
      <c r="L1133" s="19" t="n">
        <f aca="false">IF($B1133="",0,SUMIFS(Ingresos!$Z$6:$Z$1505,ING_COD,$B1133,ING_CLASE,"OTO"))</f>
        <v>0</v>
      </c>
      <c r="M1133" s="19" t="n">
        <f aca="false">IF($B1133="",0,SUMIFS(Ingresos!$Z$6:$Z$1505,ING_COD,$B1133,ING_CLASE,"OTX"))</f>
        <v>0</v>
      </c>
      <c r="N1133" s="19" t="n">
        <f aca="false">IF($B1133="",0,SUMIFS(Ingresos!$Z$6:$Z$1505,ING_COD,$B1133,ING_CLASE,"RETO"))</f>
        <v>0</v>
      </c>
      <c r="O1133" s="19" t="n">
        <f aca="false">IF($B1133="",0,SUMIFS(Ingresos!$Z$6:$Z$1505,ING_COD,$B1133,ING_CLASE,"INA"))</f>
        <v>0</v>
      </c>
      <c r="P1133" s="19" t="n">
        <f aca="false">G1133+I1133+J1133+K1133+L1133+M1133</f>
        <v>0</v>
      </c>
      <c r="Q1133" s="44" t="n">
        <f aca="false">IF($F1133="Activo",1,IF($F1133="Cese",1,0))</f>
        <v>0</v>
      </c>
      <c r="R1133" s="19" t="n">
        <f aca="false">G1133*Q1133</f>
        <v>0</v>
      </c>
      <c r="S1133" s="19" t="n">
        <f aca="false">IF($F1133="Activo",SUMIFS(I1133:I1133,$D1133:$D1133,"&lt;="&amp;Trabajadores!$N$99)+IF(PROY_BON="Sí",SUMIFS(J1133:J1133,$D1133:$D1133,"&lt;="&amp;Trabajadores!$N$99),0),IF($F1133="Cese",I1133+IF(PROY_BON="Sí",J1133,0),0))</f>
        <v>0</v>
      </c>
      <c r="T1133" s="19" t="n">
        <f aca="false">0</f>
        <v>0</v>
      </c>
      <c r="U1133" s="19" t="n">
        <f aca="false">IF($F1133="Activo",IF(Trabajadores!$J$99="Sí",L1133*1,L1133),IF($F1133="Cese",L1133,0))</f>
        <v>0</v>
      </c>
      <c r="V1133" s="19" t="n">
        <f aca="false">IF(OR($F1133="Activo",$F1133="Cese"),M1133,0)</f>
        <v>0</v>
      </c>
      <c r="W1133" s="19" t="n">
        <f aca="false">IF(OR($F1133="Activo",$F1133="Cese"),SUM(P1122:P1132),0)</f>
        <v>0</v>
      </c>
      <c r="X1133" s="36" t="n">
        <f aca="false">IF(OR($F1133="Activo",$F1133="Cese"),R1133+S1133+T1133+U1133+V1133+W1133,0)</f>
        <v>0</v>
      </c>
      <c r="Y1133" s="19" t="n">
        <f aca="false">IF(OR($F1133="Activo",$F1133="Cese"),DED_FIJA,0)</f>
        <v>0</v>
      </c>
      <c r="Z1133" s="36" t="n">
        <f aca="false">MAX(0,X1133-Y1133)</f>
        <v>0</v>
      </c>
      <c r="AA1133" s="19" t="n">
        <f aca="false">IF(Z1133=0,0,MAX(0,MIN(Z1133,Parámetros!$G$19)-Parámetros!$F$19)*Parámetros!$E$19)</f>
        <v>0</v>
      </c>
      <c r="AB1133" s="19" t="n">
        <f aca="false">IF(Z1133=0,0,MAX(0,MIN(Z1133,Parámetros!$G$20)-Parámetros!$F$20)*Parámetros!$E$20)</f>
        <v>0</v>
      </c>
      <c r="AC1133" s="19" t="n">
        <f aca="false">IF(Z1133=0,0,MAX(0,MIN(Z1133,Parámetros!$G$21)-Parámetros!$F$21)*Parámetros!$E$21)</f>
        <v>0</v>
      </c>
      <c r="AD1133" s="19" t="n">
        <f aca="false">IF(Z1133=0,0,MAX(0,MIN(Z1133,Parámetros!$G$22)-Parámetros!$F$22)*Parámetros!$E$22)</f>
        <v>0</v>
      </c>
      <c r="AE1133" s="19" t="n">
        <f aca="false">IF(Z1133=0,0,MAX(0,MIN(Z1133,Parámetros!$G$23)-Parámetros!$F$23)*Parámetros!$E$23)</f>
        <v>0</v>
      </c>
      <c r="AF1133" s="36" t="n">
        <f aca="false">SUM(AA1133:AE1133)</f>
        <v>0</v>
      </c>
      <c r="AG1133" s="45" t="str">
        <f aca="false">IF(AM1133&lt;=0,"-",INDEX(TR_TASA,MATCH(AM1133,TR_DESDE,1)))</f>
        <v>-</v>
      </c>
      <c r="AH1133" s="44" t="n">
        <f aca="false">IF($F1133="Cese",1,IF($F1133="Activo",INDEX(DIV_N,12),0))</f>
        <v>0</v>
      </c>
      <c r="AI1133" s="44" t="n">
        <f aca="false">IF($F1133="Cese",11,IF($F1133="Activo",INDEX(DIV_HASTA,12),0))</f>
        <v>0</v>
      </c>
      <c r="AJ1133" s="19" t="n">
        <f aca="false">IF(OR($F1133="Activo",$F1133="Cese"),SUMIFS(AV1122:AV1132,D1122:D1132,"&lt;="&amp;AI1133),0)</f>
        <v>0</v>
      </c>
      <c r="AK1133" s="19" t="n">
        <f aca="false">IF(OR($F1133="Activo",$F1133="Cese"),MAX(0,(AF1133-AJ1133)/AH1133),0)</f>
        <v>0</v>
      </c>
      <c r="AL1133" s="19" t="n">
        <f aca="false">IF(OR($F1133="Activo",$F1133="Cese"),K1133+IF(PROY_BON="Sí",0,J1133),0)</f>
        <v>0</v>
      </c>
      <c r="AM1133" s="19" t="n">
        <f aca="false">IF(AL1133&gt;0,MAX(0,X1133+AL1133-Y1133),Z1133)</f>
        <v>0</v>
      </c>
      <c r="AN1133" s="19" t="n">
        <f aca="false">SUMPRODUCT((AM1133&gt;TR_DESDE)*(AM1133-TR_DESDE)*TR_INC)</f>
        <v>0</v>
      </c>
      <c r="AO1133" s="19" t="n">
        <f aca="false">IF(AL1133&gt;0,MAX(0,AN1133-IF(TRUE(),MAX(AF1133,AJ1133),AF1133)),0)</f>
        <v>0</v>
      </c>
      <c r="AP1133" s="46" t="n">
        <f aca="false">IF(OR($F1133="Activo",$F1133="Cese"),ROUND(AK1133+AO1133,2),0)</f>
        <v>0</v>
      </c>
      <c r="AQ1133" s="19" t="n">
        <f aca="false">IF(OR($F1133="Activo",$F1133="Cese"),MAX(0,AJ1133-AN1133),0)</f>
        <v>0</v>
      </c>
      <c r="AR1133" s="19" t="str">
        <f aca="false">IF($B1133="","",IF(COUNTIFS(RP_COD,$B1133,'Retenciones Planilla'!$N$6:$N$105,"&lt;&gt;")=0,"",SUMIFS('Retenciones Planilla'!$N$6:$N$105,RP_COD,$B1133)))</f>
        <v/>
      </c>
      <c r="AS1133" s="19" t="str">
        <f aca="false">IF(AR1133="","",AR1133-AP1133)</f>
        <v/>
      </c>
      <c r="AT1133" s="23" t="str">
        <f aca="false">IF($B1133="","",IF(NOT(OR($F1133="Activo",$F1133="Cese")),IF(N(AR1133)=0,"—","Revisar: sin vínculo"),IF(AR1133="",IF(AP1133=0,"No corresponde","Sin dato planilla"),IF(ABS(AS1133)&lt;=TOL,"OK",IF(AS1133&gt;0,"Retuvo de más","Retuvo de menos")))))</f>
        <v/>
      </c>
      <c r="AU1133" s="19" t="n">
        <f aca="false">IF(AND(BASE_RET="Planilla (si existe)",AR1133&lt;&gt;""),AR1133,AP1133)</f>
        <v>0</v>
      </c>
      <c r="AV1133" s="19" t="n">
        <f aca="false">AU1133+N1133</f>
        <v>0</v>
      </c>
    </row>
    <row r="1134" customFormat="false" ht="15" hidden="false" customHeight="false" outlineLevel="0" collapsed="false">
      <c r="A1134" s="43" t="n">
        <v>95</v>
      </c>
      <c r="B1134" s="35" t="str">
        <f aca="false">IF(Trabajadores!$B$100="","",Trabajadores!$B$100)</f>
        <v/>
      </c>
      <c r="C1134" s="35" t="str">
        <f aca="false">IF($B1134="","",Trabajadores!$D$100)</f>
        <v/>
      </c>
      <c r="D1134" s="43" t="n">
        <v>1</v>
      </c>
      <c r="E1134" s="23" t="s">
        <v>298</v>
      </c>
      <c r="F1134" s="23" t="str">
        <f aca="false">IF($B1134="","",IF(OR(1&lt;Trabajadores!$M$100,1&gt;Trabajadores!$N$100),"No vinculado",IF(AND(1=Trabajadores!$N$100,Trabajadores!$O$100="Sí"),"Cese","Activo")))</f>
        <v/>
      </c>
      <c r="G1134" s="19" t="n">
        <f aca="false">IF($B1134="",0,SUMIFS(Ingresos!$O$6:$O$1505,ING_COD,$B1134,ING_CLASE,"ORD"))</f>
        <v>0</v>
      </c>
      <c r="H1134" s="19" t="n">
        <f aca="false">IF($B1134="",0,SUMIFS(Ingresos!$O$6:$O$1505,ING_COD,$B1134,ING_CLASE,"ORD",ING_COMP,"Sí"))</f>
        <v>0</v>
      </c>
      <c r="I1134" s="19" t="n">
        <f aca="false">IF($B1134="",0,SUMIFS(Ingresos!$O$6:$O$1505,ING_COD,$B1134,ING_CLASE,"GRA"))</f>
        <v>0</v>
      </c>
      <c r="J1134" s="19" t="n">
        <f aca="false">IF($B1134="",0,SUMIFS(Ingresos!$O$6:$O$1505,ING_COD,$B1134,ING_CLASE,"BON"))</f>
        <v>0</v>
      </c>
      <c r="K1134" s="19" t="n">
        <f aca="false">IF($B1134="",0,SUMIFS(Ingresos!$O$6:$O$1505,ING_COD,$B1134,ING_CLASE,"EXT"))</f>
        <v>0</v>
      </c>
      <c r="L1134" s="19" t="n">
        <f aca="false">IF($B1134="",0,SUMIFS(Ingresos!$O$6:$O$1505,ING_COD,$B1134,ING_CLASE,"OTO"))</f>
        <v>0</v>
      </c>
      <c r="M1134" s="19" t="n">
        <f aca="false">IF($B1134="",0,SUMIFS(Ingresos!$O$6:$O$1505,ING_COD,$B1134,ING_CLASE,"OTX"))</f>
        <v>0</v>
      </c>
      <c r="N1134" s="19" t="n">
        <f aca="false">IF($B1134="",0,SUMIFS(Ingresos!$O$6:$O$1505,ING_COD,$B1134,ING_CLASE,"RETO"))</f>
        <v>0</v>
      </c>
      <c r="O1134" s="19" t="n">
        <f aca="false">IF($B1134="",0,SUMIFS(Ingresos!$O$6:$O$1505,ING_COD,$B1134,ING_CLASE,"INA"))</f>
        <v>0</v>
      </c>
      <c r="P1134" s="19" t="n">
        <f aca="false">G1134+I1134+J1134+K1134+L1134+M1134</f>
        <v>0</v>
      </c>
      <c r="Q1134" s="44" t="n">
        <f aca="false">IF($F1134="Activo",12,IF($F1134="Cese",1,0))</f>
        <v>0</v>
      </c>
      <c r="R1134" s="19" t="n">
        <f aca="false">G1134*Q1134</f>
        <v>0</v>
      </c>
      <c r="S1134" s="19" t="n">
        <f aca="false">IF($F1134="Activo",SUMIFS(I1134:I1145,$D1134:$D1145,"&lt;="&amp;Trabajadores!$N$100)+IF(PROY_BON="Sí",SUMIFS(J1134:J1145,$D1134:$D1145,"&lt;="&amp;Trabajadores!$N$100),0),IF($F1134="Cese",I1134+IF(PROY_BON="Sí",J1134,0),0))</f>
        <v>0</v>
      </c>
      <c r="T1134" s="19" t="n">
        <f aca="false">IF(OR($F1134&lt;&gt;"Activo",Trabajadores!$I$100="No"),0,IF(I1140=0,H1134*(1+IF(PROY_BON="Sí",Trabajadores!$P$100,0))*Trabajadores!$R$100/6*(Trabajadores!$N$100&gt;=7),0)+IF(I1145=0,H1134*(1+IF(PROY_BON="Sí",Trabajadores!$P$100,0))*Trabajadores!$S$100/6*(Trabajadores!$N$100&gt;=12),0))</f>
        <v>0</v>
      </c>
      <c r="U1134" s="19" t="n">
        <f aca="false">IF($F1134="Activo",IF(Trabajadores!$J$100="Sí",L1134*12,L1134),IF($F1134="Cese",L1134,0))</f>
        <v>0</v>
      </c>
      <c r="V1134" s="19" t="n">
        <f aca="false">IF(OR($F1134="Activo",$F1134="Cese"),M1134,0)</f>
        <v>0</v>
      </c>
      <c r="W1134" s="19" t="n">
        <f aca="false">0</f>
        <v>0</v>
      </c>
      <c r="X1134" s="36" t="n">
        <f aca="false">IF(OR($F1134="Activo",$F1134="Cese"),R1134+S1134+T1134+U1134+V1134+W1134,0)</f>
        <v>0</v>
      </c>
      <c r="Y1134" s="19" t="n">
        <f aca="false">IF(OR($F1134="Activo",$F1134="Cese"),DED_FIJA,0)</f>
        <v>0</v>
      </c>
      <c r="Z1134" s="36" t="n">
        <f aca="false">MAX(0,X1134-Y1134)</f>
        <v>0</v>
      </c>
      <c r="AA1134" s="19" t="n">
        <f aca="false">IF(Z1134=0,0,MAX(0,MIN(Z1134,Parámetros!$G$19)-Parámetros!$F$19)*Parámetros!$E$19)</f>
        <v>0</v>
      </c>
      <c r="AB1134" s="19" t="n">
        <f aca="false">IF(Z1134=0,0,MAX(0,MIN(Z1134,Parámetros!$G$20)-Parámetros!$F$20)*Parámetros!$E$20)</f>
        <v>0</v>
      </c>
      <c r="AC1134" s="19" t="n">
        <f aca="false">IF(Z1134=0,0,MAX(0,MIN(Z1134,Parámetros!$G$21)-Parámetros!$F$21)*Parámetros!$E$21)</f>
        <v>0</v>
      </c>
      <c r="AD1134" s="19" t="n">
        <f aca="false">IF(Z1134=0,0,MAX(0,MIN(Z1134,Parámetros!$G$22)-Parámetros!$F$22)*Parámetros!$E$22)</f>
        <v>0</v>
      </c>
      <c r="AE1134" s="19" t="n">
        <f aca="false">IF(Z1134=0,0,MAX(0,MIN(Z1134,Parámetros!$G$23)-Parámetros!$F$23)*Parámetros!$E$23)</f>
        <v>0</v>
      </c>
      <c r="AF1134" s="36" t="n">
        <f aca="false">SUM(AA1134:AE1134)</f>
        <v>0</v>
      </c>
      <c r="AG1134" s="45" t="str">
        <f aca="false">IF(AM1134&lt;=0,"-",INDEX(TR_TASA,MATCH(AM1134,TR_DESDE,1)))</f>
        <v>-</v>
      </c>
      <c r="AH1134" s="44" t="n">
        <f aca="false">IF($F1134="Cese",1,IF($F1134="Activo",INDEX(DIV_N,1),0))</f>
        <v>0</v>
      </c>
      <c r="AI1134" s="44" t="n">
        <f aca="false">IF($F1134="Cese",0,IF($F1134="Activo",INDEX(DIV_HASTA,1),0))</f>
        <v>0</v>
      </c>
      <c r="AJ1134" s="19" t="n">
        <f aca="false">0</f>
        <v>0</v>
      </c>
      <c r="AK1134" s="19" t="n">
        <f aca="false">IF(OR($F1134="Activo",$F1134="Cese"),MAX(0,(AF1134-AJ1134)/AH1134),0)</f>
        <v>0</v>
      </c>
      <c r="AL1134" s="19" t="n">
        <f aca="false">IF(OR($F1134="Activo",$F1134="Cese"),K1134+IF(PROY_BON="Sí",0,J1134),0)</f>
        <v>0</v>
      </c>
      <c r="AM1134" s="19" t="n">
        <f aca="false">IF(AL1134&gt;0,MAX(0,X1134+AL1134-Y1134),Z1134)</f>
        <v>0</v>
      </c>
      <c r="AN1134" s="19" t="n">
        <f aca="false">SUMPRODUCT((AM1134&gt;TR_DESDE)*(AM1134-TR_DESDE)*TR_INC)</f>
        <v>0</v>
      </c>
      <c r="AO1134" s="19" t="n">
        <f aca="false">IF(AL1134&gt;0,MAX(0,AN1134-IF($F1134="Cese",MAX(AF1134,AJ1134),AF1134)),0)</f>
        <v>0</v>
      </c>
      <c r="AP1134" s="46" t="n">
        <f aca="false">IF(OR($F1134="Activo",$F1134="Cese"),ROUND(AK1134+AO1134,2),0)</f>
        <v>0</v>
      </c>
      <c r="AQ1134" s="19" t="n">
        <f aca="false">IF($F1134="Cese",MAX(0,AJ1134-AN1134),0)</f>
        <v>0</v>
      </c>
      <c r="AR1134" s="19" t="str">
        <f aca="false">IF($B1134="","",IF(COUNTIFS(RP_COD,$B1134,'Retenciones Planilla'!$C$6:$C$105,"&lt;&gt;")=0,"",SUMIFS('Retenciones Planilla'!$C$6:$C$105,RP_COD,$B1134)))</f>
        <v/>
      </c>
      <c r="AS1134" s="19" t="str">
        <f aca="false">IF(AR1134="","",AR1134-AP1134)</f>
        <v/>
      </c>
      <c r="AT1134" s="23" t="str">
        <f aca="false">IF($B1134="","",IF(NOT(OR($F1134="Activo",$F1134="Cese")),IF(N(AR1134)=0,"—","Revisar: sin vínculo"),IF(AR1134="",IF(AP1134=0,"No corresponde","Sin dato planilla"),IF(ABS(AS1134)&lt;=TOL,"OK",IF(AS1134&gt;0,"Retuvo de más","Retuvo de menos")))))</f>
        <v/>
      </c>
      <c r="AU1134" s="19" t="n">
        <f aca="false">IF(AND(BASE_RET="Planilla (si existe)",AR1134&lt;&gt;""),AR1134,AP1134)</f>
        <v>0</v>
      </c>
      <c r="AV1134" s="19" t="n">
        <f aca="false">AU1134+N1134</f>
        <v>0</v>
      </c>
    </row>
    <row r="1135" customFormat="false" ht="15" hidden="false" customHeight="false" outlineLevel="0" collapsed="false">
      <c r="A1135" s="43" t="n">
        <v>95</v>
      </c>
      <c r="B1135" s="35" t="str">
        <f aca="false">IF(Trabajadores!$B$100="","",Trabajadores!$B$100)</f>
        <v/>
      </c>
      <c r="C1135" s="35" t="str">
        <f aca="false">IF($B1135="","",Trabajadores!$D$100)</f>
        <v/>
      </c>
      <c r="D1135" s="43" t="n">
        <v>2</v>
      </c>
      <c r="E1135" s="23" t="s">
        <v>299</v>
      </c>
      <c r="F1135" s="23" t="str">
        <f aca="false">IF($B1135="","",IF(OR(2&lt;Trabajadores!$M$100,2&gt;Trabajadores!$N$100),"No vinculado",IF(AND(2=Trabajadores!$N$100,Trabajadores!$O$100="Sí"),"Cese","Activo")))</f>
        <v/>
      </c>
      <c r="G1135" s="19" t="n">
        <f aca="false">IF($B1135="",0,SUMIFS(Ingresos!$P$6:$P$1505,ING_COD,$B1135,ING_CLASE,"ORD"))</f>
        <v>0</v>
      </c>
      <c r="H1135" s="19" t="n">
        <f aca="false">IF($B1135="",0,SUMIFS(Ingresos!$P$6:$P$1505,ING_COD,$B1135,ING_CLASE,"ORD",ING_COMP,"Sí"))</f>
        <v>0</v>
      </c>
      <c r="I1135" s="19" t="n">
        <f aca="false">IF($B1135="",0,SUMIFS(Ingresos!$P$6:$P$1505,ING_COD,$B1135,ING_CLASE,"GRA"))</f>
        <v>0</v>
      </c>
      <c r="J1135" s="19" t="n">
        <f aca="false">IF($B1135="",0,SUMIFS(Ingresos!$P$6:$P$1505,ING_COD,$B1135,ING_CLASE,"BON"))</f>
        <v>0</v>
      </c>
      <c r="K1135" s="19" t="n">
        <f aca="false">IF($B1135="",0,SUMIFS(Ingresos!$P$6:$P$1505,ING_COD,$B1135,ING_CLASE,"EXT"))</f>
        <v>0</v>
      </c>
      <c r="L1135" s="19" t="n">
        <f aca="false">IF($B1135="",0,SUMIFS(Ingresos!$P$6:$P$1505,ING_COD,$B1135,ING_CLASE,"OTO"))</f>
        <v>0</v>
      </c>
      <c r="M1135" s="19" t="n">
        <f aca="false">IF($B1135="",0,SUMIFS(Ingresos!$P$6:$P$1505,ING_COD,$B1135,ING_CLASE,"OTX"))</f>
        <v>0</v>
      </c>
      <c r="N1135" s="19" t="n">
        <f aca="false">IF($B1135="",0,SUMIFS(Ingresos!$P$6:$P$1505,ING_COD,$B1135,ING_CLASE,"RETO"))</f>
        <v>0</v>
      </c>
      <c r="O1135" s="19" t="n">
        <f aca="false">IF($B1135="",0,SUMIFS(Ingresos!$P$6:$P$1505,ING_COD,$B1135,ING_CLASE,"INA"))</f>
        <v>0</v>
      </c>
      <c r="P1135" s="19" t="n">
        <f aca="false">G1135+I1135+J1135+K1135+L1135+M1135</f>
        <v>0</v>
      </c>
      <c r="Q1135" s="44" t="n">
        <f aca="false">IF($F1135="Activo",11,IF($F1135="Cese",1,0))</f>
        <v>0</v>
      </c>
      <c r="R1135" s="19" t="n">
        <f aca="false">G1135*Q1135</f>
        <v>0</v>
      </c>
      <c r="S1135" s="19" t="n">
        <f aca="false">IF($F1135="Activo",SUMIFS(I1135:I1145,$D1135:$D1145,"&lt;="&amp;Trabajadores!$N$100)+IF(PROY_BON="Sí",SUMIFS(J1135:J1145,$D1135:$D1145,"&lt;="&amp;Trabajadores!$N$100),0),IF($F1135="Cese",I1135+IF(PROY_BON="Sí",J1135,0),0))</f>
        <v>0</v>
      </c>
      <c r="T1135" s="19" t="n">
        <f aca="false">IF(OR($F1135&lt;&gt;"Activo",Trabajadores!$I$100="No"),0,IF(I1140=0,H1135*(1+IF(PROY_BON="Sí",Trabajadores!$P$100,0))*Trabajadores!$R$100/6*(Trabajadores!$N$100&gt;=7),0)+IF(I1145=0,H1135*(1+IF(PROY_BON="Sí",Trabajadores!$P$100,0))*Trabajadores!$S$100/6*(Trabajadores!$N$100&gt;=12),0))</f>
        <v>0</v>
      </c>
      <c r="U1135" s="19" t="n">
        <f aca="false">IF($F1135="Activo",IF(Trabajadores!$J$100="Sí",L1135*11,L1135),IF($F1135="Cese",L1135,0))</f>
        <v>0</v>
      </c>
      <c r="V1135" s="19" t="n">
        <f aca="false">IF(OR($F1135="Activo",$F1135="Cese"),M1135,0)</f>
        <v>0</v>
      </c>
      <c r="W1135" s="19" t="n">
        <f aca="false">IF(OR($F1135="Activo",$F1135="Cese"),SUM(P1134:P1134),0)</f>
        <v>0</v>
      </c>
      <c r="X1135" s="36" t="n">
        <f aca="false">IF(OR($F1135="Activo",$F1135="Cese"),R1135+S1135+T1135+U1135+V1135+W1135,0)</f>
        <v>0</v>
      </c>
      <c r="Y1135" s="19" t="n">
        <f aca="false">IF(OR($F1135="Activo",$F1135="Cese"),DED_FIJA,0)</f>
        <v>0</v>
      </c>
      <c r="Z1135" s="36" t="n">
        <f aca="false">MAX(0,X1135-Y1135)</f>
        <v>0</v>
      </c>
      <c r="AA1135" s="19" t="n">
        <f aca="false">IF(Z1135=0,0,MAX(0,MIN(Z1135,Parámetros!$G$19)-Parámetros!$F$19)*Parámetros!$E$19)</f>
        <v>0</v>
      </c>
      <c r="AB1135" s="19" t="n">
        <f aca="false">IF(Z1135=0,0,MAX(0,MIN(Z1135,Parámetros!$G$20)-Parámetros!$F$20)*Parámetros!$E$20)</f>
        <v>0</v>
      </c>
      <c r="AC1135" s="19" t="n">
        <f aca="false">IF(Z1135=0,0,MAX(0,MIN(Z1135,Parámetros!$G$21)-Parámetros!$F$21)*Parámetros!$E$21)</f>
        <v>0</v>
      </c>
      <c r="AD1135" s="19" t="n">
        <f aca="false">IF(Z1135=0,0,MAX(0,MIN(Z1135,Parámetros!$G$22)-Parámetros!$F$22)*Parámetros!$E$22)</f>
        <v>0</v>
      </c>
      <c r="AE1135" s="19" t="n">
        <f aca="false">IF(Z1135=0,0,MAX(0,MIN(Z1135,Parámetros!$G$23)-Parámetros!$F$23)*Parámetros!$E$23)</f>
        <v>0</v>
      </c>
      <c r="AF1135" s="36" t="n">
        <f aca="false">SUM(AA1135:AE1135)</f>
        <v>0</v>
      </c>
      <c r="AG1135" s="45" t="str">
        <f aca="false">IF(AM1135&lt;=0,"-",INDEX(TR_TASA,MATCH(AM1135,TR_DESDE,1)))</f>
        <v>-</v>
      </c>
      <c r="AH1135" s="44" t="n">
        <f aca="false">IF($F1135="Cese",1,IF($F1135="Activo",INDEX(DIV_N,2),0))</f>
        <v>0</v>
      </c>
      <c r="AI1135" s="44" t="n">
        <f aca="false">IF($F1135="Cese",1,IF($F1135="Activo",INDEX(DIV_HASTA,2),0))</f>
        <v>0</v>
      </c>
      <c r="AJ1135" s="19" t="n">
        <f aca="false">IF(OR($F1135="Activo",$F1135="Cese"),SUMIFS(AV1134:AV1134,D1134:D1134,"&lt;="&amp;AI1135),0)</f>
        <v>0</v>
      </c>
      <c r="AK1135" s="19" t="n">
        <f aca="false">IF(OR($F1135="Activo",$F1135="Cese"),MAX(0,(AF1135-AJ1135)/AH1135),0)</f>
        <v>0</v>
      </c>
      <c r="AL1135" s="19" t="n">
        <f aca="false">IF(OR($F1135="Activo",$F1135="Cese"),K1135+IF(PROY_BON="Sí",0,J1135),0)</f>
        <v>0</v>
      </c>
      <c r="AM1135" s="19" t="n">
        <f aca="false">IF(AL1135&gt;0,MAX(0,X1135+AL1135-Y1135),Z1135)</f>
        <v>0</v>
      </c>
      <c r="AN1135" s="19" t="n">
        <f aca="false">SUMPRODUCT((AM1135&gt;TR_DESDE)*(AM1135-TR_DESDE)*TR_INC)</f>
        <v>0</v>
      </c>
      <c r="AO1135" s="19" t="n">
        <f aca="false">IF(AL1135&gt;0,MAX(0,AN1135-IF($F1135="Cese",MAX(AF1135,AJ1135),AF1135)),0)</f>
        <v>0</v>
      </c>
      <c r="AP1135" s="46" t="n">
        <f aca="false">IF(OR($F1135="Activo",$F1135="Cese"),ROUND(AK1135+AO1135,2),0)</f>
        <v>0</v>
      </c>
      <c r="AQ1135" s="19" t="n">
        <f aca="false">IF($F1135="Cese",MAX(0,AJ1135-AN1135),0)</f>
        <v>0</v>
      </c>
      <c r="AR1135" s="19" t="str">
        <f aca="false">IF($B1135="","",IF(COUNTIFS(RP_COD,$B1135,'Retenciones Planilla'!$D$6:$D$105,"&lt;&gt;")=0,"",SUMIFS('Retenciones Planilla'!$D$6:$D$105,RP_COD,$B1135)))</f>
        <v/>
      </c>
      <c r="AS1135" s="19" t="str">
        <f aca="false">IF(AR1135="","",AR1135-AP1135)</f>
        <v/>
      </c>
      <c r="AT1135" s="23" t="str">
        <f aca="false">IF($B1135="","",IF(NOT(OR($F1135="Activo",$F1135="Cese")),IF(N(AR1135)=0,"—","Revisar: sin vínculo"),IF(AR1135="",IF(AP1135=0,"No corresponde","Sin dato planilla"),IF(ABS(AS1135)&lt;=TOL,"OK",IF(AS1135&gt;0,"Retuvo de más","Retuvo de menos")))))</f>
        <v/>
      </c>
      <c r="AU1135" s="19" t="n">
        <f aca="false">IF(AND(BASE_RET="Planilla (si existe)",AR1135&lt;&gt;""),AR1135,AP1135)</f>
        <v>0</v>
      </c>
      <c r="AV1135" s="19" t="n">
        <f aca="false">AU1135+N1135</f>
        <v>0</v>
      </c>
    </row>
    <row r="1136" customFormat="false" ht="15" hidden="false" customHeight="false" outlineLevel="0" collapsed="false">
      <c r="A1136" s="43" t="n">
        <v>95</v>
      </c>
      <c r="B1136" s="35" t="str">
        <f aca="false">IF(Trabajadores!$B$100="","",Trabajadores!$B$100)</f>
        <v/>
      </c>
      <c r="C1136" s="35" t="str">
        <f aca="false">IF($B1136="","",Trabajadores!$D$100)</f>
        <v/>
      </c>
      <c r="D1136" s="43" t="n">
        <v>3</v>
      </c>
      <c r="E1136" s="23" t="s">
        <v>300</v>
      </c>
      <c r="F1136" s="23" t="str">
        <f aca="false">IF($B1136="","",IF(OR(3&lt;Trabajadores!$M$100,3&gt;Trabajadores!$N$100),"No vinculado",IF(AND(3=Trabajadores!$N$100,Trabajadores!$O$100="Sí"),"Cese","Activo")))</f>
        <v/>
      </c>
      <c r="G1136" s="19" t="n">
        <f aca="false">IF($B1136="",0,SUMIFS(Ingresos!$Q$6:$Q$1505,ING_COD,$B1136,ING_CLASE,"ORD"))</f>
        <v>0</v>
      </c>
      <c r="H1136" s="19" t="n">
        <f aca="false">IF($B1136="",0,SUMIFS(Ingresos!$Q$6:$Q$1505,ING_COD,$B1136,ING_CLASE,"ORD",ING_COMP,"Sí"))</f>
        <v>0</v>
      </c>
      <c r="I1136" s="19" t="n">
        <f aca="false">IF($B1136="",0,SUMIFS(Ingresos!$Q$6:$Q$1505,ING_COD,$B1136,ING_CLASE,"GRA"))</f>
        <v>0</v>
      </c>
      <c r="J1136" s="19" t="n">
        <f aca="false">IF($B1136="",0,SUMIFS(Ingresos!$Q$6:$Q$1505,ING_COD,$B1136,ING_CLASE,"BON"))</f>
        <v>0</v>
      </c>
      <c r="K1136" s="19" t="n">
        <f aca="false">IF($B1136="",0,SUMIFS(Ingresos!$Q$6:$Q$1505,ING_COD,$B1136,ING_CLASE,"EXT"))</f>
        <v>0</v>
      </c>
      <c r="L1136" s="19" t="n">
        <f aca="false">IF($B1136="",0,SUMIFS(Ingresos!$Q$6:$Q$1505,ING_COD,$B1136,ING_CLASE,"OTO"))</f>
        <v>0</v>
      </c>
      <c r="M1136" s="19" t="n">
        <f aca="false">IF($B1136="",0,SUMIFS(Ingresos!$Q$6:$Q$1505,ING_COD,$B1136,ING_CLASE,"OTX"))</f>
        <v>0</v>
      </c>
      <c r="N1136" s="19" t="n">
        <f aca="false">IF($B1136="",0,SUMIFS(Ingresos!$Q$6:$Q$1505,ING_COD,$B1136,ING_CLASE,"RETO"))</f>
        <v>0</v>
      </c>
      <c r="O1136" s="19" t="n">
        <f aca="false">IF($B1136="",0,SUMIFS(Ingresos!$Q$6:$Q$1505,ING_COD,$B1136,ING_CLASE,"INA"))</f>
        <v>0</v>
      </c>
      <c r="P1136" s="19" t="n">
        <f aca="false">G1136+I1136+J1136+K1136+L1136+M1136</f>
        <v>0</v>
      </c>
      <c r="Q1136" s="44" t="n">
        <f aca="false">IF($F1136="Activo",10,IF($F1136="Cese",1,0))</f>
        <v>0</v>
      </c>
      <c r="R1136" s="19" t="n">
        <f aca="false">G1136*Q1136</f>
        <v>0</v>
      </c>
      <c r="S1136" s="19" t="n">
        <f aca="false">IF($F1136="Activo",SUMIFS(I1136:I1145,$D1136:$D1145,"&lt;="&amp;Trabajadores!$N$100)+IF(PROY_BON="Sí",SUMIFS(J1136:J1145,$D1136:$D1145,"&lt;="&amp;Trabajadores!$N$100),0),IF($F1136="Cese",I1136+IF(PROY_BON="Sí",J1136,0),0))</f>
        <v>0</v>
      </c>
      <c r="T1136" s="19" t="n">
        <f aca="false">IF(OR($F1136&lt;&gt;"Activo",Trabajadores!$I$100="No"),0,IF(I1140=0,H1136*(1+IF(PROY_BON="Sí",Trabajadores!$P$100,0))*Trabajadores!$R$100/6*(Trabajadores!$N$100&gt;=7),0)+IF(I1145=0,H1136*(1+IF(PROY_BON="Sí",Trabajadores!$P$100,0))*Trabajadores!$S$100/6*(Trabajadores!$N$100&gt;=12),0))</f>
        <v>0</v>
      </c>
      <c r="U1136" s="19" t="n">
        <f aca="false">IF($F1136="Activo",IF(Trabajadores!$J$100="Sí",L1136*10,L1136),IF($F1136="Cese",L1136,0))</f>
        <v>0</v>
      </c>
      <c r="V1136" s="19" t="n">
        <f aca="false">IF(OR($F1136="Activo",$F1136="Cese"),M1136,0)</f>
        <v>0</v>
      </c>
      <c r="W1136" s="19" t="n">
        <f aca="false">IF(OR($F1136="Activo",$F1136="Cese"),SUM(P1134:P1135),0)</f>
        <v>0</v>
      </c>
      <c r="X1136" s="36" t="n">
        <f aca="false">IF(OR($F1136="Activo",$F1136="Cese"),R1136+S1136+T1136+U1136+V1136+W1136,0)</f>
        <v>0</v>
      </c>
      <c r="Y1136" s="19" t="n">
        <f aca="false">IF(OR($F1136="Activo",$F1136="Cese"),DED_FIJA,0)</f>
        <v>0</v>
      </c>
      <c r="Z1136" s="36" t="n">
        <f aca="false">MAX(0,X1136-Y1136)</f>
        <v>0</v>
      </c>
      <c r="AA1136" s="19" t="n">
        <f aca="false">IF(Z1136=0,0,MAX(0,MIN(Z1136,Parámetros!$G$19)-Parámetros!$F$19)*Parámetros!$E$19)</f>
        <v>0</v>
      </c>
      <c r="AB1136" s="19" t="n">
        <f aca="false">IF(Z1136=0,0,MAX(0,MIN(Z1136,Parámetros!$G$20)-Parámetros!$F$20)*Parámetros!$E$20)</f>
        <v>0</v>
      </c>
      <c r="AC1136" s="19" t="n">
        <f aca="false">IF(Z1136=0,0,MAX(0,MIN(Z1136,Parámetros!$G$21)-Parámetros!$F$21)*Parámetros!$E$21)</f>
        <v>0</v>
      </c>
      <c r="AD1136" s="19" t="n">
        <f aca="false">IF(Z1136=0,0,MAX(0,MIN(Z1136,Parámetros!$G$22)-Parámetros!$F$22)*Parámetros!$E$22)</f>
        <v>0</v>
      </c>
      <c r="AE1136" s="19" t="n">
        <f aca="false">IF(Z1136=0,0,MAX(0,MIN(Z1136,Parámetros!$G$23)-Parámetros!$F$23)*Parámetros!$E$23)</f>
        <v>0</v>
      </c>
      <c r="AF1136" s="36" t="n">
        <f aca="false">SUM(AA1136:AE1136)</f>
        <v>0</v>
      </c>
      <c r="AG1136" s="45" t="str">
        <f aca="false">IF(AM1136&lt;=0,"-",INDEX(TR_TASA,MATCH(AM1136,TR_DESDE,1)))</f>
        <v>-</v>
      </c>
      <c r="AH1136" s="44" t="n">
        <f aca="false">IF($F1136="Cese",1,IF($F1136="Activo",INDEX(DIV_N,3),0))</f>
        <v>0</v>
      </c>
      <c r="AI1136" s="44" t="n">
        <f aca="false">IF($F1136="Cese",2,IF($F1136="Activo",INDEX(DIV_HASTA,3),0))</f>
        <v>0</v>
      </c>
      <c r="AJ1136" s="19" t="n">
        <f aca="false">IF(OR($F1136="Activo",$F1136="Cese"),SUMIFS(AV1134:AV1135,D1134:D1135,"&lt;="&amp;AI1136),0)</f>
        <v>0</v>
      </c>
      <c r="AK1136" s="19" t="n">
        <f aca="false">IF(OR($F1136="Activo",$F1136="Cese"),MAX(0,(AF1136-AJ1136)/AH1136),0)</f>
        <v>0</v>
      </c>
      <c r="AL1136" s="19" t="n">
        <f aca="false">IF(OR($F1136="Activo",$F1136="Cese"),K1136+IF(PROY_BON="Sí",0,J1136),0)</f>
        <v>0</v>
      </c>
      <c r="AM1136" s="19" t="n">
        <f aca="false">IF(AL1136&gt;0,MAX(0,X1136+AL1136-Y1136),Z1136)</f>
        <v>0</v>
      </c>
      <c r="AN1136" s="19" t="n">
        <f aca="false">SUMPRODUCT((AM1136&gt;TR_DESDE)*(AM1136-TR_DESDE)*TR_INC)</f>
        <v>0</v>
      </c>
      <c r="AO1136" s="19" t="n">
        <f aca="false">IF(AL1136&gt;0,MAX(0,AN1136-IF($F1136="Cese",MAX(AF1136,AJ1136),AF1136)),0)</f>
        <v>0</v>
      </c>
      <c r="AP1136" s="46" t="n">
        <f aca="false">IF(OR($F1136="Activo",$F1136="Cese"),ROUND(AK1136+AO1136,2),0)</f>
        <v>0</v>
      </c>
      <c r="AQ1136" s="19" t="n">
        <f aca="false">IF($F1136="Cese",MAX(0,AJ1136-AN1136),0)</f>
        <v>0</v>
      </c>
      <c r="AR1136" s="19" t="str">
        <f aca="false">IF($B1136="","",IF(COUNTIFS(RP_COD,$B1136,'Retenciones Planilla'!$E$6:$E$105,"&lt;&gt;")=0,"",SUMIFS('Retenciones Planilla'!$E$6:$E$105,RP_COD,$B1136)))</f>
        <v/>
      </c>
      <c r="AS1136" s="19" t="str">
        <f aca="false">IF(AR1136="","",AR1136-AP1136)</f>
        <v/>
      </c>
      <c r="AT1136" s="23" t="str">
        <f aca="false">IF($B1136="","",IF(NOT(OR($F1136="Activo",$F1136="Cese")),IF(N(AR1136)=0,"—","Revisar: sin vínculo"),IF(AR1136="",IF(AP1136=0,"No corresponde","Sin dato planilla"),IF(ABS(AS1136)&lt;=TOL,"OK",IF(AS1136&gt;0,"Retuvo de más","Retuvo de menos")))))</f>
        <v/>
      </c>
      <c r="AU1136" s="19" t="n">
        <f aca="false">IF(AND(BASE_RET="Planilla (si existe)",AR1136&lt;&gt;""),AR1136,AP1136)</f>
        <v>0</v>
      </c>
      <c r="AV1136" s="19" t="n">
        <f aca="false">AU1136+N1136</f>
        <v>0</v>
      </c>
    </row>
    <row r="1137" customFormat="false" ht="15" hidden="false" customHeight="false" outlineLevel="0" collapsed="false">
      <c r="A1137" s="43" t="n">
        <v>95</v>
      </c>
      <c r="B1137" s="35" t="str">
        <f aca="false">IF(Trabajadores!$B$100="","",Trabajadores!$B$100)</f>
        <v/>
      </c>
      <c r="C1137" s="35" t="str">
        <f aca="false">IF($B1137="","",Trabajadores!$D$100)</f>
        <v/>
      </c>
      <c r="D1137" s="43" t="n">
        <v>4</v>
      </c>
      <c r="E1137" s="23" t="s">
        <v>301</v>
      </c>
      <c r="F1137" s="23" t="str">
        <f aca="false">IF($B1137="","",IF(OR(4&lt;Trabajadores!$M$100,4&gt;Trabajadores!$N$100),"No vinculado",IF(AND(4=Trabajadores!$N$100,Trabajadores!$O$100="Sí"),"Cese","Activo")))</f>
        <v/>
      </c>
      <c r="G1137" s="19" t="n">
        <f aca="false">IF($B1137="",0,SUMIFS(Ingresos!$R$6:$R$1505,ING_COD,$B1137,ING_CLASE,"ORD"))</f>
        <v>0</v>
      </c>
      <c r="H1137" s="19" t="n">
        <f aca="false">IF($B1137="",0,SUMIFS(Ingresos!$R$6:$R$1505,ING_COD,$B1137,ING_CLASE,"ORD",ING_COMP,"Sí"))</f>
        <v>0</v>
      </c>
      <c r="I1137" s="19" t="n">
        <f aca="false">IF($B1137="",0,SUMIFS(Ingresos!$R$6:$R$1505,ING_COD,$B1137,ING_CLASE,"GRA"))</f>
        <v>0</v>
      </c>
      <c r="J1137" s="19" t="n">
        <f aca="false">IF($B1137="",0,SUMIFS(Ingresos!$R$6:$R$1505,ING_COD,$B1137,ING_CLASE,"BON"))</f>
        <v>0</v>
      </c>
      <c r="K1137" s="19" t="n">
        <f aca="false">IF($B1137="",0,SUMIFS(Ingresos!$R$6:$R$1505,ING_COD,$B1137,ING_CLASE,"EXT"))</f>
        <v>0</v>
      </c>
      <c r="L1137" s="19" t="n">
        <f aca="false">IF($B1137="",0,SUMIFS(Ingresos!$R$6:$R$1505,ING_COD,$B1137,ING_CLASE,"OTO"))</f>
        <v>0</v>
      </c>
      <c r="M1137" s="19" t="n">
        <f aca="false">IF($B1137="",0,SUMIFS(Ingresos!$R$6:$R$1505,ING_COD,$B1137,ING_CLASE,"OTX"))</f>
        <v>0</v>
      </c>
      <c r="N1137" s="19" t="n">
        <f aca="false">IF($B1137="",0,SUMIFS(Ingresos!$R$6:$R$1505,ING_COD,$B1137,ING_CLASE,"RETO"))</f>
        <v>0</v>
      </c>
      <c r="O1137" s="19" t="n">
        <f aca="false">IF($B1137="",0,SUMIFS(Ingresos!$R$6:$R$1505,ING_COD,$B1137,ING_CLASE,"INA"))</f>
        <v>0</v>
      </c>
      <c r="P1137" s="19" t="n">
        <f aca="false">G1137+I1137+J1137+K1137+L1137+M1137</f>
        <v>0</v>
      </c>
      <c r="Q1137" s="44" t="n">
        <f aca="false">IF($F1137="Activo",9,IF($F1137="Cese",1,0))</f>
        <v>0</v>
      </c>
      <c r="R1137" s="19" t="n">
        <f aca="false">G1137*Q1137</f>
        <v>0</v>
      </c>
      <c r="S1137" s="19" t="n">
        <f aca="false">IF($F1137="Activo",SUMIFS(I1137:I1145,$D1137:$D1145,"&lt;="&amp;Trabajadores!$N$100)+IF(PROY_BON="Sí",SUMIFS(J1137:J1145,$D1137:$D1145,"&lt;="&amp;Trabajadores!$N$100),0),IF($F1137="Cese",I1137+IF(PROY_BON="Sí",J1137,0),0))</f>
        <v>0</v>
      </c>
      <c r="T1137" s="19" t="n">
        <f aca="false">IF(OR($F1137&lt;&gt;"Activo",Trabajadores!$I$100="No"),0,IF(I1140=0,H1137*(1+IF(PROY_BON="Sí",Trabajadores!$P$100,0))*Trabajadores!$R$100/6*(Trabajadores!$N$100&gt;=7),0)+IF(I1145=0,H1137*(1+IF(PROY_BON="Sí",Trabajadores!$P$100,0))*Trabajadores!$S$100/6*(Trabajadores!$N$100&gt;=12),0))</f>
        <v>0</v>
      </c>
      <c r="U1137" s="19" t="n">
        <f aca="false">IF($F1137="Activo",IF(Trabajadores!$J$100="Sí",L1137*9,L1137),IF($F1137="Cese",L1137,0))</f>
        <v>0</v>
      </c>
      <c r="V1137" s="19" t="n">
        <f aca="false">IF(OR($F1137="Activo",$F1137="Cese"),M1137,0)</f>
        <v>0</v>
      </c>
      <c r="W1137" s="19" t="n">
        <f aca="false">IF(OR($F1137="Activo",$F1137="Cese"),SUM(P1134:P1136),0)</f>
        <v>0</v>
      </c>
      <c r="X1137" s="36" t="n">
        <f aca="false">IF(OR($F1137="Activo",$F1137="Cese"),R1137+S1137+T1137+U1137+V1137+W1137,0)</f>
        <v>0</v>
      </c>
      <c r="Y1137" s="19" t="n">
        <f aca="false">IF(OR($F1137="Activo",$F1137="Cese"),DED_FIJA,0)</f>
        <v>0</v>
      </c>
      <c r="Z1137" s="36" t="n">
        <f aca="false">MAX(0,X1137-Y1137)</f>
        <v>0</v>
      </c>
      <c r="AA1137" s="19" t="n">
        <f aca="false">IF(Z1137=0,0,MAX(0,MIN(Z1137,Parámetros!$G$19)-Parámetros!$F$19)*Parámetros!$E$19)</f>
        <v>0</v>
      </c>
      <c r="AB1137" s="19" t="n">
        <f aca="false">IF(Z1137=0,0,MAX(0,MIN(Z1137,Parámetros!$G$20)-Parámetros!$F$20)*Parámetros!$E$20)</f>
        <v>0</v>
      </c>
      <c r="AC1137" s="19" t="n">
        <f aca="false">IF(Z1137=0,0,MAX(0,MIN(Z1137,Parámetros!$G$21)-Parámetros!$F$21)*Parámetros!$E$21)</f>
        <v>0</v>
      </c>
      <c r="AD1137" s="19" t="n">
        <f aca="false">IF(Z1137=0,0,MAX(0,MIN(Z1137,Parámetros!$G$22)-Parámetros!$F$22)*Parámetros!$E$22)</f>
        <v>0</v>
      </c>
      <c r="AE1137" s="19" t="n">
        <f aca="false">IF(Z1137=0,0,MAX(0,MIN(Z1137,Parámetros!$G$23)-Parámetros!$F$23)*Parámetros!$E$23)</f>
        <v>0</v>
      </c>
      <c r="AF1137" s="36" t="n">
        <f aca="false">SUM(AA1137:AE1137)</f>
        <v>0</v>
      </c>
      <c r="AG1137" s="45" t="str">
        <f aca="false">IF(AM1137&lt;=0,"-",INDEX(TR_TASA,MATCH(AM1137,TR_DESDE,1)))</f>
        <v>-</v>
      </c>
      <c r="AH1137" s="44" t="n">
        <f aca="false">IF($F1137="Cese",1,IF($F1137="Activo",INDEX(DIV_N,4),0))</f>
        <v>0</v>
      </c>
      <c r="AI1137" s="44" t="n">
        <f aca="false">IF($F1137="Cese",3,IF($F1137="Activo",INDEX(DIV_HASTA,4),0))</f>
        <v>0</v>
      </c>
      <c r="AJ1137" s="19" t="n">
        <f aca="false">IF(OR($F1137="Activo",$F1137="Cese"),SUMIFS(AV1134:AV1136,D1134:D1136,"&lt;="&amp;AI1137),0)</f>
        <v>0</v>
      </c>
      <c r="AK1137" s="19" t="n">
        <f aca="false">IF(OR($F1137="Activo",$F1137="Cese"),MAX(0,(AF1137-AJ1137)/AH1137),0)</f>
        <v>0</v>
      </c>
      <c r="AL1137" s="19" t="n">
        <f aca="false">IF(OR($F1137="Activo",$F1137="Cese"),K1137+IF(PROY_BON="Sí",0,J1137),0)</f>
        <v>0</v>
      </c>
      <c r="AM1137" s="19" t="n">
        <f aca="false">IF(AL1137&gt;0,MAX(0,X1137+AL1137-Y1137),Z1137)</f>
        <v>0</v>
      </c>
      <c r="AN1137" s="19" t="n">
        <f aca="false">SUMPRODUCT((AM1137&gt;TR_DESDE)*(AM1137-TR_DESDE)*TR_INC)</f>
        <v>0</v>
      </c>
      <c r="AO1137" s="19" t="n">
        <f aca="false">IF(AL1137&gt;0,MAX(0,AN1137-IF($F1137="Cese",MAX(AF1137,AJ1137),AF1137)),0)</f>
        <v>0</v>
      </c>
      <c r="AP1137" s="46" t="n">
        <f aca="false">IF(OR($F1137="Activo",$F1137="Cese"),ROUND(AK1137+AO1137,2),0)</f>
        <v>0</v>
      </c>
      <c r="AQ1137" s="19" t="n">
        <f aca="false">IF($F1137="Cese",MAX(0,AJ1137-AN1137),0)</f>
        <v>0</v>
      </c>
      <c r="AR1137" s="19" t="str">
        <f aca="false">IF($B1137="","",IF(COUNTIFS(RP_COD,$B1137,'Retenciones Planilla'!$F$6:$F$105,"&lt;&gt;")=0,"",SUMIFS('Retenciones Planilla'!$F$6:$F$105,RP_COD,$B1137)))</f>
        <v/>
      </c>
      <c r="AS1137" s="19" t="str">
        <f aca="false">IF(AR1137="","",AR1137-AP1137)</f>
        <v/>
      </c>
      <c r="AT1137" s="23" t="str">
        <f aca="false">IF($B1137="","",IF(NOT(OR($F1137="Activo",$F1137="Cese")),IF(N(AR1137)=0,"—","Revisar: sin vínculo"),IF(AR1137="",IF(AP1137=0,"No corresponde","Sin dato planilla"),IF(ABS(AS1137)&lt;=TOL,"OK",IF(AS1137&gt;0,"Retuvo de más","Retuvo de menos")))))</f>
        <v/>
      </c>
      <c r="AU1137" s="19" t="n">
        <f aca="false">IF(AND(BASE_RET="Planilla (si existe)",AR1137&lt;&gt;""),AR1137,AP1137)</f>
        <v>0</v>
      </c>
      <c r="AV1137" s="19" t="n">
        <f aca="false">AU1137+N1137</f>
        <v>0</v>
      </c>
    </row>
    <row r="1138" customFormat="false" ht="15" hidden="false" customHeight="false" outlineLevel="0" collapsed="false">
      <c r="A1138" s="43" t="n">
        <v>95</v>
      </c>
      <c r="B1138" s="35" t="str">
        <f aca="false">IF(Trabajadores!$B$100="","",Trabajadores!$B$100)</f>
        <v/>
      </c>
      <c r="C1138" s="35" t="str">
        <f aca="false">IF($B1138="","",Trabajadores!$D$100)</f>
        <v/>
      </c>
      <c r="D1138" s="43" t="n">
        <v>5</v>
      </c>
      <c r="E1138" s="23" t="s">
        <v>302</v>
      </c>
      <c r="F1138" s="23" t="str">
        <f aca="false">IF($B1138="","",IF(OR(5&lt;Trabajadores!$M$100,5&gt;Trabajadores!$N$100),"No vinculado",IF(AND(5=Trabajadores!$N$100,Trabajadores!$O$100="Sí"),"Cese","Activo")))</f>
        <v/>
      </c>
      <c r="G1138" s="19" t="n">
        <f aca="false">IF($B1138="",0,SUMIFS(Ingresos!$S$6:$S$1505,ING_COD,$B1138,ING_CLASE,"ORD"))</f>
        <v>0</v>
      </c>
      <c r="H1138" s="19" t="n">
        <f aca="false">IF($B1138="",0,SUMIFS(Ingresos!$S$6:$S$1505,ING_COD,$B1138,ING_CLASE,"ORD",ING_COMP,"Sí"))</f>
        <v>0</v>
      </c>
      <c r="I1138" s="19" t="n">
        <f aca="false">IF($B1138="",0,SUMIFS(Ingresos!$S$6:$S$1505,ING_COD,$B1138,ING_CLASE,"GRA"))</f>
        <v>0</v>
      </c>
      <c r="J1138" s="19" t="n">
        <f aca="false">IF($B1138="",0,SUMIFS(Ingresos!$S$6:$S$1505,ING_COD,$B1138,ING_CLASE,"BON"))</f>
        <v>0</v>
      </c>
      <c r="K1138" s="19" t="n">
        <f aca="false">IF($B1138="",0,SUMIFS(Ingresos!$S$6:$S$1505,ING_COD,$B1138,ING_CLASE,"EXT"))</f>
        <v>0</v>
      </c>
      <c r="L1138" s="19" t="n">
        <f aca="false">IF($B1138="",0,SUMIFS(Ingresos!$S$6:$S$1505,ING_COD,$B1138,ING_CLASE,"OTO"))</f>
        <v>0</v>
      </c>
      <c r="M1138" s="19" t="n">
        <f aca="false">IF($B1138="",0,SUMIFS(Ingresos!$S$6:$S$1505,ING_COD,$B1138,ING_CLASE,"OTX"))</f>
        <v>0</v>
      </c>
      <c r="N1138" s="19" t="n">
        <f aca="false">IF($B1138="",0,SUMIFS(Ingresos!$S$6:$S$1505,ING_COD,$B1138,ING_CLASE,"RETO"))</f>
        <v>0</v>
      </c>
      <c r="O1138" s="19" t="n">
        <f aca="false">IF($B1138="",0,SUMIFS(Ingresos!$S$6:$S$1505,ING_COD,$B1138,ING_CLASE,"INA"))</f>
        <v>0</v>
      </c>
      <c r="P1138" s="19" t="n">
        <f aca="false">G1138+I1138+J1138+K1138+L1138+M1138</f>
        <v>0</v>
      </c>
      <c r="Q1138" s="44" t="n">
        <f aca="false">IF($F1138="Activo",8,IF($F1138="Cese",1,0))</f>
        <v>0</v>
      </c>
      <c r="R1138" s="19" t="n">
        <f aca="false">G1138*Q1138</f>
        <v>0</v>
      </c>
      <c r="S1138" s="19" t="n">
        <f aca="false">IF($F1138="Activo",SUMIFS(I1138:I1145,$D1138:$D1145,"&lt;="&amp;Trabajadores!$N$100)+IF(PROY_BON="Sí",SUMIFS(J1138:J1145,$D1138:$D1145,"&lt;="&amp;Trabajadores!$N$100),0),IF($F1138="Cese",I1138+IF(PROY_BON="Sí",J1138,0),0))</f>
        <v>0</v>
      </c>
      <c r="T1138" s="19" t="n">
        <f aca="false">IF(OR($F1138&lt;&gt;"Activo",Trabajadores!$I$100="No"),0,IF(I1140=0,H1138*(1+IF(PROY_BON="Sí",Trabajadores!$P$100,0))*Trabajadores!$R$100/6*(Trabajadores!$N$100&gt;=7),0)+IF(I1145=0,H1138*(1+IF(PROY_BON="Sí",Trabajadores!$P$100,0))*Trabajadores!$S$100/6*(Trabajadores!$N$100&gt;=12),0))</f>
        <v>0</v>
      </c>
      <c r="U1138" s="19" t="n">
        <f aca="false">IF($F1138="Activo",IF(Trabajadores!$J$100="Sí",L1138*8,L1138),IF($F1138="Cese",L1138,0))</f>
        <v>0</v>
      </c>
      <c r="V1138" s="19" t="n">
        <f aca="false">IF(OR($F1138="Activo",$F1138="Cese"),M1138,0)</f>
        <v>0</v>
      </c>
      <c r="W1138" s="19" t="n">
        <f aca="false">IF(OR($F1138="Activo",$F1138="Cese"),SUM(P1134:P1137),0)</f>
        <v>0</v>
      </c>
      <c r="X1138" s="36" t="n">
        <f aca="false">IF(OR($F1138="Activo",$F1138="Cese"),R1138+S1138+T1138+U1138+V1138+W1138,0)</f>
        <v>0</v>
      </c>
      <c r="Y1138" s="19" t="n">
        <f aca="false">IF(OR($F1138="Activo",$F1138="Cese"),DED_FIJA,0)</f>
        <v>0</v>
      </c>
      <c r="Z1138" s="36" t="n">
        <f aca="false">MAX(0,X1138-Y1138)</f>
        <v>0</v>
      </c>
      <c r="AA1138" s="19" t="n">
        <f aca="false">IF(Z1138=0,0,MAX(0,MIN(Z1138,Parámetros!$G$19)-Parámetros!$F$19)*Parámetros!$E$19)</f>
        <v>0</v>
      </c>
      <c r="AB1138" s="19" t="n">
        <f aca="false">IF(Z1138=0,0,MAX(0,MIN(Z1138,Parámetros!$G$20)-Parámetros!$F$20)*Parámetros!$E$20)</f>
        <v>0</v>
      </c>
      <c r="AC1138" s="19" t="n">
        <f aca="false">IF(Z1138=0,0,MAX(0,MIN(Z1138,Parámetros!$G$21)-Parámetros!$F$21)*Parámetros!$E$21)</f>
        <v>0</v>
      </c>
      <c r="AD1138" s="19" t="n">
        <f aca="false">IF(Z1138=0,0,MAX(0,MIN(Z1138,Parámetros!$G$22)-Parámetros!$F$22)*Parámetros!$E$22)</f>
        <v>0</v>
      </c>
      <c r="AE1138" s="19" t="n">
        <f aca="false">IF(Z1138=0,0,MAX(0,MIN(Z1138,Parámetros!$G$23)-Parámetros!$F$23)*Parámetros!$E$23)</f>
        <v>0</v>
      </c>
      <c r="AF1138" s="36" t="n">
        <f aca="false">SUM(AA1138:AE1138)</f>
        <v>0</v>
      </c>
      <c r="AG1138" s="45" t="str">
        <f aca="false">IF(AM1138&lt;=0,"-",INDEX(TR_TASA,MATCH(AM1138,TR_DESDE,1)))</f>
        <v>-</v>
      </c>
      <c r="AH1138" s="44" t="n">
        <f aca="false">IF($F1138="Cese",1,IF($F1138="Activo",INDEX(DIV_N,5),0))</f>
        <v>0</v>
      </c>
      <c r="AI1138" s="44" t="n">
        <f aca="false">IF($F1138="Cese",4,IF($F1138="Activo",INDEX(DIV_HASTA,5),0))</f>
        <v>0</v>
      </c>
      <c r="AJ1138" s="19" t="n">
        <f aca="false">IF(OR($F1138="Activo",$F1138="Cese"),SUMIFS(AV1134:AV1137,D1134:D1137,"&lt;="&amp;AI1138),0)</f>
        <v>0</v>
      </c>
      <c r="AK1138" s="19" t="n">
        <f aca="false">IF(OR($F1138="Activo",$F1138="Cese"),MAX(0,(AF1138-AJ1138)/AH1138),0)</f>
        <v>0</v>
      </c>
      <c r="AL1138" s="19" t="n">
        <f aca="false">IF(OR($F1138="Activo",$F1138="Cese"),K1138+IF(PROY_BON="Sí",0,J1138),0)</f>
        <v>0</v>
      </c>
      <c r="AM1138" s="19" t="n">
        <f aca="false">IF(AL1138&gt;0,MAX(0,X1138+AL1138-Y1138),Z1138)</f>
        <v>0</v>
      </c>
      <c r="AN1138" s="19" t="n">
        <f aca="false">SUMPRODUCT((AM1138&gt;TR_DESDE)*(AM1138-TR_DESDE)*TR_INC)</f>
        <v>0</v>
      </c>
      <c r="AO1138" s="19" t="n">
        <f aca="false">IF(AL1138&gt;0,MAX(0,AN1138-IF($F1138="Cese",MAX(AF1138,AJ1138),AF1138)),0)</f>
        <v>0</v>
      </c>
      <c r="AP1138" s="46" t="n">
        <f aca="false">IF(OR($F1138="Activo",$F1138="Cese"),ROUND(AK1138+AO1138,2),0)</f>
        <v>0</v>
      </c>
      <c r="AQ1138" s="19" t="n">
        <f aca="false">IF($F1138="Cese",MAX(0,AJ1138-AN1138),0)</f>
        <v>0</v>
      </c>
      <c r="AR1138" s="19" t="str">
        <f aca="false">IF($B1138="","",IF(COUNTIFS(RP_COD,$B1138,'Retenciones Planilla'!$G$6:$G$105,"&lt;&gt;")=0,"",SUMIFS('Retenciones Planilla'!$G$6:$G$105,RP_COD,$B1138)))</f>
        <v/>
      </c>
      <c r="AS1138" s="19" t="str">
        <f aca="false">IF(AR1138="","",AR1138-AP1138)</f>
        <v/>
      </c>
      <c r="AT1138" s="23" t="str">
        <f aca="false">IF($B1138="","",IF(NOT(OR($F1138="Activo",$F1138="Cese")),IF(N(AR1138)=0,"—","Revisar: sin vínculo"),IF(AR1138="",IF(AP1138=0,"No corresponde","Sin dato planilla"),IF(ABS(AS1138)&lt;=TOL,"OK",IF(AS1138&gt;0,"Retuvo de más","Retuvo de menos")))))</f>
        <v/>
      </c>
      <c r="AU1138" s="19" t="n">
        <f aca="false">IF(AND(BASE_RET="Planilla (si existe)",AR1138&lt;&gt;""),AR1138,AP1138)</f>
        <v>0</v>
      </c>
      <c r="AV1138" s="19" t="n">
        <f aca="false">AU1138+N1138</f>
        <v>0</v>
      </c>
    </row>
    <row r="1139" customFormat="false" ht="15" hidden="false" customHeight="false" outlineLevel="0" collapsed="false">
      <c r="A1139" s="43" t="n">
        <v>95</v>
      </c>
      <c r="B1139" s="35" t="str">
        <f aca="false">IF(Trabajadores!$B$100="","",Trabajadores!$B$100)</f>
        <v/>
      </c>
      <c r="C1139" s="35" t="str">
        <f aca="false">IF($B1139="","",Trabajadores!$D$100)</f>
        <v/>
      </c>
      <c r="D1139" s="43" t="n">
        <v>6</v>
      </c>
      <c r="E1139" s="23" t="s">
        <v>303</v>
      </c>
      <c r="F1139" s="23" t="str">
        <f aca="false">IF($B1139="","",IF(OR(6&lt;Trabajadores!$M$100,6&gt;Trabajadores!$N$100),"No vinculado",IF(AND(6=Trabajadores!$N$100,Trabajadores!$O$100="Sí"),"Cese","Activo")))</f>
        <v/>
      </c>
      <c r="G1139" s="19" t="n">
        <f aca="false">IF($B1139="",0,SUMIFS(Ingresos!$T$6:$T$1505,ING_COD,$B1139,ING_CLASE,"ORD"))</f>
        <v>0</v>
      </c>
      <c r="H1139" s="19" t="n">
        <f aca="false">IF($B1139="",0,SUMIFS(Ingresos!$T$6:$T$1505,ING_COD,$B1139,ING_CLASE,"ORD",ING_COMP,"Sí"))</f>
        <v>0</v>
      </c>
      <c r="I1139" s="19" t="n">
        <f aca="false">IF($B1139="",0,SUMIFS(Ingresos!$T$6:$T$1505,ING_COD,$B1139,ING_CLASE,"GRA"))</f>
        <v>0</v>
      </c>
      <c r="J1139" s="19" t="n">
        <f aca="false">IF($B1139="",0,SUMIFS(Ingresos!$T$6:$T$1505,ING_COD,$B1139,ING_CLASE,"BON"))</f>
        <v>0</v>
      </c>
      <c r="K1139" s="19" t="n">
        <f aca="false">IF($B1139="",0,SUMIFS(Ingresos!$T$6:$T$1505,ING_COD,$B1139,ING_CLASE,"EXT"))</f>
        <v>0</v>
      </c>
      <c r="L1139" s="19" t="n">
        <f aca="false">IF($B1139="",0,SUMIFS(Ingresos!$T$6:$T$1505,ING_COD,$B1139,ING_CLASE,"OTO"))</f>
        <v>0</v>
      </c>
      <c r="M1139" s="19" t="n">
        <f aca="false">IF($B1139="",0,SUMIFS(Ingresos!$T$6:$T$1505,ING_COD,$B1139,ING_CLASE,"OTX"))</f>
        <v>0</v>
      </c>
      <c r="N1139" s="19" t="n">
        <f aca="false">IF($B1139="",0,SUMIFS(Ingresos!$T$6:$T$1505,ING_COD,$B1139,ING_CLASE,"RETO"))</f>
        <v>0</v>
      </c>
      <c r="O1139" s="19" t="n">
        <f aca="false">IF($B1139="",0,SUMIFS(Ingresos!$T$6:$T$1505,ING_COD,$B1139,ING_CLASE,"INA"))</f>
        <v>0</v>
      </c>
      <c r="P1139" s="19" t="n">
        <f aca="false">G1139+I1139+J1139+K1139+L1139+M1139</f>
        <v>0</v>
      </c>
      <c r="Q1139" s="44" t="n">
        <f aca="false">IF($F1139="Activo",7,IF($F1139="Cese",1,0))</f>
        <v>0</v>
      </c>
      <c r="R1139" s="19" t="n">
        <f aca="false">G1139*Q1139</f>
        <v>0</v>
      </c>
      <c r="S1139" s="19" t="n">
        <f aca="false">IF($F1139="Activo",SUMIFS(I1139:I1145,$D1139:$D1145,"&lt;="&amp;Trabajadores!$N$100)+IF(PROY_BON="Sí",SUMIFS(J1139:J1145,$D1139:$D1145,"&lt;="&amp;Trabajadores!$N$100),0),IF($F1139="Cese",I1139+IF(PROY_BON="Sí",J1139,0),0))</f>
        <v>0</v>
      </c>
      <c r="T1139" s="19" t="n">
        <f aca="false">IF(OR($F1139&lt;&gt;"Activo",Trabajadores!$I$100="No"),0,IF(I1140=0,H1139*(1+IF(PROY_BON="Sí",Trabajadores!$P$100,0))*Trabajadores!$R$100/6*(Trabajadores!$N$100&gt;=7),0)+IF(I1145=0,H1139*(1+IF(PROY_BON="Sí",Trabajadores!$P$100,0))*Trabajadores!$S$100/6*(Trabajadores!$N$100&gt;=12),0))</f>
        <v>0</v>
      </c>
      <c r="U1139" s="19" t="n">
        <f aca="false">IF($F1139="Activo",IF(Trabajadores!$J$100="Sí",L1139*7,L1139),IF($F1139="Cese",L1139,0))</f>
        <v>0</v>
      </c>
      <c r="V1139" s="19" t="n">
        <f aca="false">IF(OR($F1139="Activo",$F1139="Cese"),M1139,0)</f>
        <v>0</v>
      </c>
      <c r="W1139" s="19" t="n">
        <f aca="false">IF(OR($F1139="Activo",$F1139="Cese"),SUM(P1134:P1138),0)</f>
        <v>0</v>
      </c>
      <c r="X1139" s="36" t="n">
        <f aca="false">IF(OR($F1139="Activo",$F1139="Cese"),R1139+S1139+T1139+U1139+V1139+W1139,0)</f>
        <v>0</v>
      </c>
      <c r="Y1139" s="19" t="n">
        <f aca="false">IF(OR($F1139="Activo",$F1139="Cese"),DED_FIJA,0)</f>
        <v>0</v>
      </c>
      <c r="Z1139" s="36" t="n">
        <f aca="false">MAX(0,X1139-Y1139)</f>
        <v>0</v>
      </c>
      <c r="AA1139" s="19" t="n">
        <f aca="false">IF(Z1139=0,0,MAX(0,MIN(Z1139,Parámetros!$G$19)-Parámetros!$F$19)*Parámetros!$E$19)</f>
        <v>0</v>
      </c>
      <c r="AB1139" s="19" t="n">
        <f aca="false">IF(Z1139=0,0,MAX(0,MIN(Z1139,Parámetros!$G$20)-Parámetros!$F$20)*Parámetros!$E$20)</f>
        <v>0</v>
      </c>
      <c r="AC1139" s="19" t="n">
        <f aca="false">IF(Z1139=0,0,MAX(0,MIN(Z1139,Parámetros!$G$21)-Parámetros!$F$21)*Parámetros!$E$21)</f>
        <v>0</v>
      </c>
      <c r="AD1139" s="19" t="n">
        <f aca="false">IF(Z1139=0,0,MAX(0,MIN(Z1139,Parámetros!$G$22)-Parámetros!$F$22)*Parámetros!$E$22)</f>
        <v>0</v>
      </c>
      <c r="AE1139" s="19" t="n">
        <f aca="false">IF(Z1139=0,0,MAX(0,MIN(Z1139,Parámetros!$G$23)-Parámetros!$F$23)*Parámetros!$E$23)</f>
        <v>0</v>
      </c>
      <c r="AF1139" s="36" t="n">
        <f aca="false">SUM(AA1139:AE1139)</f>
        <v>0</v>
      </c>
      <c r="AG1139" s="45" t="str">
        <f aca="false">IF(AM1139&lt;=0,"-",INDEX(TR_TASA,MATCH(AM1139,TR_DESDE,1)))</f>
        <v>-</v>
      </c>
      <c r="AH1139" s="44" t="n">
        <f aca="false">IF($F1139="Cese",1,IF($F1139="Activo",INDEX(DIV_N,6),0))</f>
        <v>0</v>
      </c>
      <c r="AI1139" s="44" t="n">
        <f aca="false">IF($F1139="Cese",5,IF($F1139="Activo",INDEX(DIV_HASTA,6),0))</f>
        <v>0</v>
      </c>
      <c r="AJ1139" s="19" t="n">
        <f aca="false">IF(OR($F1139="Activo",$F1139="Cese"),SUMIFS(AV1134:AV1138,D1134:D1138,"&lt;="&amp;AI1139),0)</f>
        <v>0</v>
      </c>
      <c r="AK1139" s="19" t="n">
        <f aca="false">IF(OR($F1139="Activo",$F1139="Cese"),MAX(0,(AF1139-AJ1139)/AH1139),0)</f>
        <v>0</v>
      </c>
      <c r="AL1139" s="19" t="n">
        <f aca="false">IF(OR($F1139="Activo",$F1139="Cese"),K1139+IF(PROY_BON="Sí",0,J1139),0)</f>
        <v>0</v>
      </c>
      <c r="AM1139" s="19" t="n">
        <f aca="false">IF(AL1139&gt;0,MAX(0,X1139+AL1139-Y1139),Z1139)</f>
        <v>0</v>
      </c>
      <c r="AN1139" s="19" t="n">
        <f aca="false">SUMPRODUCT((AM1139&gt;TR_DESDE)*(AM1139-TR_DESDE)*TR_INC)</f>
        <v>0</v>
      </c>
      <c r="AO1139" s="19" t="n">
        <f aca="false">IF(AL1139&gt;0,MAX(0,AN1139-IF($F1139="Cese",MAX(AF1139,AJ1139),AF1139)),0)</f>
        <v>0</v>
      </c>
      <c r="AP1139" s="46" t="n">
        <f aca="false">IF(OR($F1139="Activo",$F1139="Cese"),ROUND(AK1139+AO1139,2),0)</f>
        <v>0</v>
      </c>
      <c r="AQ1139" s="19" t="n">
        <f aca="false">IF($F1139="Cese",MAX(0,AJ1139-AN1139),0)</f>
        <v>0</v>
      </c>
      <c r="AR1139" s="19" t="str">
        <f aca="false">IF($B1139="","",IF(COUNTIFS(RP_COD,$B1139,'Retenciones Planilla'!$H$6:$H$105,"&lt;&gt;")=0,"",SUMIFS('Retenciones Planilla'!$H$6:$H$105,RP_COD,$B1139)))</f>
        <v/>
      </c>
      <c r="AS1139" s="19" t="str">
        <f aca="false">IF(AR1139="","",AR1139-AP1139)</f>
        <v/>
      </c>
      <c r="AT1139" s="23" t="str">
        <f aca="false">IF($B1139="","",IF(NOT(OR($F1139="Activo",$F1139="Cese")),IF(N(AR1139)=0,"—","Revisar: sin vínculo"),IF(AR1139="",IF(AP1139=0,"No corresponde","Sin dato planilla"),IF(ABS(AS1139)&lt;=TOL,"OK",IF(AS1139&gt;0,"Retuvo de más","Retuvo de menos")))))</f>
        <v/>
      </c>
      <c r="AU1139" s="19" t="n">
        <f aca="false">IF(AND(BASE_RET="Planilla (si existe)",AR1139&lt;&gt;""),AR1139,AP1139)</f>
        <v>0</v>
      </c>
      <c r="AV1139" s="19" t="n">
        <f aca="false">AU1139+N1139</f>
        <v>0</v>
      </c>
    </row>
    <row r="1140" customFormat="false" ht="15" hidden="false" customHeight="false" outlineLevel="0" collapsed="false">
      <c r="A1140" s="43" t="n">
        <v>95</v>
      </c>
      <c r="B1140" s="35" t="str">
        <f aca="false">IF(Trabajadores!$B$100="","",Trabajadores!$B$100)</f>
        <v/>
      </c>
      <c r="C1140" s="35" t="str">
        <f aca="false">IF($B1140="","",Trabajadores!$D$100)</f>
        <v/>
      </c>
      <c r="D1140" s="43" t="n">
        <v>7</v>
      </c>
      <c r="E1140" s="23" t="s">
        <v>304</v>
      </c>
      <c r="F1140" s="23" t="str">
        <f aca="false">IF($B1140="","",IF(OR(7&lt;Trabajadores!$M$100,7&gt;Trabajadores!$N$100),"No vinculado",IF(AND(7=Trabajadores!$N$100,Trabajadores!$O$100="Sí"),"Cese","Activo")))</f>
        <v/>
      </c>
      <c r="G1140" s="19" t="n">
        <f aca="false">IF($B1140="",0,SUMIFS(Ingresos!$U$6:$U$1505,ING_COD,$B1140,ING_CLASE,"ORD"))</f>
        <v>0</v>
      </c>
      <c r="H1140" s="19" t="n">
        <f aca="false">IF($B1140="",0,SUMIFS(Ingresos!$U$6:$U$1505,ING_COD,$B1140,ING_CLASE,"ORD",ING_COMP,"Sí"))</f>
        <v>0</v>
      </c>
      <c r="I1140" s="19" t="n">
        <f aca="false">IF($B1140="",0,SUMIFS(Ingresos!$U$6:$U$1505,ING_COD,$B1140,ING_CLASE,"GRA"))</f>
        <v>0</v>
      </c>
      <c r="J1140" s="19" t="n">
        <f aca="false">IF($B1140="",0,SUMIFS(Ingresos!$U$6:$U$1505,ING_COD,$B1140,ING_CLASE,"BON"))</f>
        <v>0</v>
      </c>
      <c r="K1140" s="19" t="n">
        <f aca="false">IF($B1140="",0,SUMIFS(Ingresos!$U$6:$U$1505,ING_COD,$B1140,ING_CLASE,"EXT"))</f>
        <v>0</v>
      </c>
      <c r="L1140" s="19" t="n">
        <f aca="false">IF($B1140="",0,SUMIFS(Ingresos!$U$6:$U$1505,ING_COD,$B1140,ING_CLASE,"OTO"))</f>
        <v>0</v>
      </c>
      <c r="M1140" s="19" t="n">
        <f aca="false">IF($B1140="",0,SUMIFS(Ingresos!$U$6:$U$1505,ING_COD,$B1140,ING_CLASE,"OTX"))</f>
        <v>0</v>
      </c>
      <c r="N1140" s="19" t="n">
        <f aca="false">IF($B1140="",0,SUMIFS(Ingresos!$U$6:$U$1505,ING_COD,$B1140,ING_CLASE,"RETO"))</f>
        <v>0</v>
      </c>
      <c r="O1140" s="19" t="n">
        <f aca="false">IF($B1140="",0,SUMIFS(Ingresos!$U$6:$U$1505,ING_COD,$B1140,ING_CLASE,"INA"))</f>
        <v>0</v>
      </c>
      <c r="P1140" s="19" t="n">
        <f aca="false">G1140+I1140+J1140+K1140+L1140+M1140</f>
        <v>0</v>
      </c>
      <c r="Q1140" s="44" t="n">
        <f aca="false">IF($F1140="Activo",6,IF($F1140="Cese",1,0))</f>
        <v>0</v>
      </c>
      <c r="R1140" s="19" t="n">
        <f aca="false">G1140*Q1140</f>
        <v>0</v>
      </c>
      <c r="S1140" s="19" t="n">
        <f aca="false">IF($F1140="Activo",SUMIFS(I1140:I1145,$D1140:$D1145,"&lt;="&amp;Trabajadores!$N$100)+IF(PROY_BON="Sí",SUMIFS(J1140:J1145,$D1140:$D1145,"&lt;="&amp;Trabajadores!$N$100),0),IF($F1140="Cese",I1140+IF(PROY_BON="Sí",J1140,0),0))</f>
        <v>0</v>
      </c>
      <c r="T1140" s="19" t="n">
        <f aca="false">IF(OR($F1140&lt;&gt;"Activo",Trabajadores!$I$100="No"),0,IF(I1145=0,H1140*(1+IF(PROY_BON="Sí",Trabajadores!$P$100,0))*Trabajadores!$S$100/6*(Trabajadores!$N$100&gt;=12),0))</f>
        <v>0</v>
      </c>
      <c r="U1140" s="19" t="n">
        <f aca="false">IF($F1140="Activo",IF(Trabajadores!$J$100="Sí",L1140*6,L1140),IF($F1140="Cese",L1140,0))</f>
        <v>0</v>
      </c>
      <c r="V1140" s="19" t="n">
        <f aca="false">IF(OR($F1140="Activo",$F1140="Cese"),M1140,0)</f>
        <v>0</v>
      </c>
      <c r="W1140" s="19" t="n">
        <f aca="false">IF(OR($F1140="Activo",$F1140="Cese"),SUM(P1134:P1139),0)</f>
        <v>0</v>
      </c>
      <c r="X1140" s="36" t="n">
        <f aca="false">IF(OR($F1140="Activo",$F1140="Cese"),R1140+S1140+T1140+U1140+V1140+W1140,0)</f>
        <v>0</v>
      </c>
      <c r="Y1140" s="19" t="n">
        <f aca="false">IF(OR($F1140="Activo",$F1140="Cese"),DED_FIJA,0)</f>
        <v>0</v>
      </c>
      <c r="Z1140" s="36" t="n">
        <f aca="false">MAX(0,X1140-Y1140)</f>
        <v>0</v>
      </c>
      <c r="AA1140" s="19" t="n">
        <f aca="false">IF(Z1140=0,0,MAX(0,MIN(Z1140,Parámetros!$G$19)-Parámetros!$F$19)*Parámetros!$E$19)</f>
        <v>0</v>
      </c>
      <c r="AB1140" s="19" t="n">
        <f aca="false">IF(Z1140=0,0,MAX(0,MIN(Z1140,Parámetros!$G$20)-Parámetros!$F$20)*Parámetros!$E$20)</f>
        <v>0</v>
      </c>
      <c r="AC1140" s="19" t="n">
        <f aca="false">IF(Z1140=0,0,MAX(0,MIN(Z1140,Parámetros!$G$21)-Parámetros!$F$21)*Parámetros!$E$21)</f>
        <v>0</v>
      </c>
      <c r="AD1140" s="19" t="n">
        <f aca="false">IF(Z1140=0,0,MAX(0,MIN(Z1140,Parámetros!$G$22)-Parámetros!$F$22)*Parámetros!$E$22)</f>
        <v>0</v>
      </c>
      <c r="AE1140" s="19" t="n">
        <f aca="false">IF(Z1140=0,0,MAX(0,MIN(Z1140,Parámetros!$G$23)-Parámetros!$F$23)*Parámetros!$E$23)</f>
        <v>0</v>
      </c>
      <c r="AF1140" s="36" t="n">
        <f aca="false">SUM(AA1140:AE1140)</f>
        <v>0</v>
      </c>
      <c r="AG1140" s="45" t="str">
        <f aca="false">IF(AM1140&lt;=0,"-",INDEX(TR_TASA,MATCH(AM1140,TR_DESDE,1)))</f>
        <v>-</v>
      </c>
      <c r="AH1140" s="44" t="n">
        <f aca="false">IF($F1140="Cese",1,IF($F1140="Activo",INDEX(DIV_N,7),0))</f>
        <v>0</v>
      </c>
      <c r="AI1140" s="44" t="n">
        <f aca="false">IF($F1140="Cese",6,IF($F1140="Activo",INDEX(DIV_HASTA,7),0))</f>
        <v>0</v>
      </c>
      <c r="AJ1140" s="19" t="n">
        <f aca="false">IF(OR($F1140="Activo",$F1140="Cese"),SUMIFS(AV1134:AV1139,D1134:D1139,"&lt;="&amp;AI1140),0)</f>
        <v>0</v>
      </c>
      <c r="AK1140" s="19" t="n">
        <f aca="false">IF(OR($F1140="Activo",$F1140="Cese"),MAX(0,(AF1140-AJ1140)/AH1140),0)</f>
        <v>0</v>
      </c>
      <c r="AL1140" s="19" t="n">
        <f aca="false">IF(OR($F1140="Activo",$F1140="Cese"),K1140+IF(PROY_BON="Sí",0,J1140),0)</f>
        <v>0</v>
      </c>
      <c r="AM1140" s="19" t="n">
        <f aca="false">IF(AL1140&gt;0,MAX(0,X1140+AL1140-Y1140),Z1140)</f>
        <v>0</v>
      </c>
      <c r="AN1140" s="19" t="n">
        <f aca="false">SUMPRODUCT((AM1140&gt;TR_DESDE)*(AM1140-TR_DESDE)*TR_INC)</f>
        <v>0</v>
      </c>
      <c r="AO1140" s="19" t="n">
        <f aca="false">IF(AL1140&gt;0,MAX(0,AN1140-IF($F1140="Cese",MAX(AF1140,AJ1140),AF1140)),0)</f>
        <v>0</v>
      </c>
      <c r="AP1140" s="46" t="n">
        <f aca="false">IF(OR($F1140="Activo",$F1140="Cese"),ROUND(AK1140+AO1140,2),0)</f>
        <v>0</v>
      </c>
      <c r="AQ1140" s="19" t="n">
        <f aca="false">IF($F1140="Cese",MAX(0,AJ1140-AN1140),0)</f>
        <v>0</v>
      </c>
      <c r="AR1140" s="19" t="str">
        <f aca="false">IF($B1140="","",IF(COUNTIFS(RP_COD,$B1140,'Retenciones Planilla'!$I$6:$I$105,"&lt;&gt;")=0,"",SUMIFS('Retenciones Planilla'!$I$6:$I$105,RP_COD,$B1140)))</f>
        <v/>
      </c>
      <c r="AS1140" s="19" t="str">
        <f aca="false">IF(AR1140="","",AR1140-AP1140)</f>
        <v/>
      </c>
      <c r="AT1140" s="23" t="str">
        <f aca="false">IF($B1140="","",IF(NOT(OR($F1140="Activo",$F1140="Cese")),IF(N(AR1140)=0,"—","Revisar: sin vínculo"),IF(AR1140="",IF(AP1140=0,"No corresponde","Sin dato planilla"),IF(ABS(AS1140)&lt;=TOL,"OK",IF(AS1140&gt;0,"Retuvo de más","Retuvo de menos")))))</f>
        <v/>
      </c>
      <c r="AU1140" s="19" t="n">
        <f aca="false">IF(AND(BASE_RET="Planilla (si existe)",AR1140&lt;&gt;""),AR1140,AP1140)</f>
        <v>0</v>
      </c>
      <c r="AV1140" s="19" t="n">
        <f aca="false">AU1140+N1140</f>
        <v>0</v>
      </c>
    </row>
    <row r="1141" customFormat="false" ht="15" hidden="false" customHeight="false" outlineLevel="0" collapsed="false">
      <c r="A1141" s="43" t="n">
        <v>95</v>
      </c>
      <c r="B1141" s="35" t="str">
        <f aca="false">IF(Trabajadores!$B$100="","",Trabajadores!$B$100)</f>
        <v/>
      </c>
      <c r="C1141" s="35" t="str">
        <f aca="false">IF($B1141="","",Trabajadores!$D$100)</f>
        <v/>
      </c>
      <c r="D1141" s="43" t="n">
        <v>8</v>
      </c>
      <c r="E1141" s="23" t="s">
        <v>305</v>
      </c>
      <c r="F1141" s="23" t="str">
        <f aca="false">IF($B1141="","",IF(OR(8&lt;Trabajadores!$M$100,8&gt;Trabajadores!$N$100),"No vinculado",IF(AND(8=Trabajadores!$N$100,Trabajadores!$O$100="Sí"),"Cese","Activo")))</f>
        <v/>
      </c>
      <c r="G1141" s="19" t="n">
        <f aca="false">IF($B1141="",0,SUMIFS(Ingresos!$V$6:$V$1505,ING_COD,$B1141,ING_CLASE,"ORD"))</f>
        <v>0</v>
      </c>
      <c r="H1141" s="19" t="n">
        <f aca="false">IF($B1141="",0,SUMIFS(Ingresos!$V$6:$V$1505,ING_COD,$B1141,ING_CLASE,"ORD",ING_COMP,"Sí"))</f>
        <v>0</v>
      </c>
      <c r="I1141" s="19" t="n">
        <f aca="false">IF($B1141="",0,SUMIFS(Ingresos!$V$6:$V$1505,ING_COD,$B1141,ING_CLASE,"GRA"))</f>
        <v>0</v>
      </c>
      <c r="J1141" s="19" t="n">
        <f aca="false">IF($B1141="",0,SUMIFS(Ingresos!$V$6:$V$1505,ING_COD,$B1141,ING_CLASE,"BON"))</f>
        <v>0</v>
      </c>
      <c r="K1141" s="19" t="n">
        <f aca="false">IF($B1141="",0,SUMIFS(Ingresos!$V$6:$V$1505,ING_COD,$B1141,ING_CLASE,"EXT"))</f>
        <v>0</v>
      </c>
      <c r="L1141" s="19" t="n">
        <f aca="false">IF($B1141="",0,SUMIFS(Ingresos!$V$6:$V$1505,ING_COD,$B1141,ING_CLASE,"OTO"))</f>
        <v>0</v>
      </c>
      <c r="M1141" s="19" t="n">
        <f aca="false">IF($B1141="",0,SUMIFS(Ingresos!$V$6:$V$1505,ING_COD,$B1141,ING_CLASE,"OTX"))</f>
        <v>0</v>
      </c>
      <c r="N1141" s="19" t="n">
        <f aca="false">IF($B1141="",0,SUMIFS(Ingresos!$V$6:$V$1505,ING_COD,$B1141,ING_CLASE,"RETO"))</f>
        <v>0</v>
      </c>
      <c r="O1141" s="19" t="n">
        <f aca="false">IF($B1141="",0,SUMIFS(Ingresos!$V$6:$V$1505,ING_COD,$B1141,ING_CLASE,"INA"))</f>
        <v>0</v>
      </c>
      <c r="P1141" s="19" t="n">
        <f aca="false">G1141+I1141+J1141+K1141+L1141+M1141</f>
        <v>0</v>
      </c>
      <c r="Q1141" s="44" t="n">
        <f aca="false">IF($F1141="Activo",5,IF($F1141="Cese",1,0))</f>
        <v>0</v>
      </c>
      <c r="R1141" s="19" t="n">
        <f aca="false">G1141*Q1141</f>
        <v>0</v>
      </c>
      <c r="S1141" s="19" t="n">
        <f aca="false">IF($F1141="Activo",SUMIFS(I1141:I1145,$D1141:$D1145,"&lt;="&amp;Trabajadores!$N$100)+IF(PROY_BON="Sí",SUMIFS(J1141:J1145,$D1141:$D1145,"&lt;="&amp;Trabajadores!$N$100),0),IF($F1141="Cese",I1141+IF(PROY_BON="Sí",J1141,0),0))</f>
        <v>0</v>
      </c>
      <c r="T1141" s="19" t="n">
        <f aca="false">IF(OR($F1141&lt;&gt;"Activo",Trabajadores!$I$100="No"),0,IF(I1145=0,H1141*(1+IF(PROY_BON="Sí",Trabajadores!$P$100,0))*Trabajadores!$S$100/6*(Trabajadores!$N$100&gt;=12),0))</f>
        <v>0</v>
      </c>
      <c r="U1141" s="19" t="n">
        <f aca="false">IF($F1141="Activo",IF(Trabajadores!$J$100="Sí",L1141*5,L1141),IF($F1141="Cese",L1141,0))</f>
        <v>0</v>
      </c>
      <c r="V1141" s="19" t="n">
        <f aca="false">IF(OR($F1141="Activo",$F1141="Cese"),M1141,0)</f>
        <v>0</v>
      </c>
      <c r="W1141" s="19" t="n">
        <f aca="false">IF(OR($F1141="Activo",$F1141="Cese"),SUM(P1134:P1140),0)</f>
        <v>0</v>
      </c>
      <c r="X1141" s="36" t="n">
        <f aca="false">IF(OR($F1141="Activo",$F1141="Cese"),R1141+S1141+T1141+U1141+V1141+W1141,0)</f>
        <v>0</v>
      </c>
      <c r="Y1141" s="19" t="n">
        <f aca="false">IF(OR($F1141="Activo",$F1141="Cese"),DED_FIJA,0)</f>
        <v>0</v>
      </c>
      <c r="Z1141" s="36" t="n">
        <f aca="false">MAX(0,X1141-Y1141)</f>
        <v>0</v>
      </c>
      <c r="AA1141" s="19" t="n">
        <f aca="false">IF(Z1141=0,0,MAX(0,MIN(Z1141,Parámetros!$G$19)-Parámetros!$F$19)*Parámetros!$E$19)</f>
        <v>0</v>
      </c>
      <c r="AB1141" s="19" t="n">
        <f aca="false">IF(Z1141=0,0,MAX(0,MIN(Z1141,Parámetros!$G$20)-Parámetros!$F$20)*Parámetros!$E$20)</f>
        <v>0</v>
      </c>
      <c r="AC1141" s="19" t="n">
        <f aca="false">IF(Z1141=0,0,MAX(0,MIN(Z1141,Parámetros!$G$21)-Parámetros!$F$21)*Parámetros!$E$21)</f>
        <v>0</v>
      </c>
      <c r="AD1141" s="19" t="n">
        <f aca="false">IF(Z1141=0,0,MAX(0,MIN(Z1141,Parámetros!$G$22)-Parámetros!$F$22)*Parámetros!$E$22)</f>
        <v>0</v>
      </c>
      <c r="AE1141" s="19" t="n">
        <f aca="false">IF(Z1141=0,0,MAX(0,MIN(Z1141,Parámetros!$G$23)-Parámetros!$F$23)*Parámetros!$E$23)</f>
        <v>0</v>
      </c>
      <c r="AF1141" s="36" t="n">
        <f aca="false">SUM(AA1141:AE1141)</f>
        <v>0</v>
      </c>
      <c r="AG1141" s="45" t="str">
        <f aca="false">IF(AM1141&lt;=0,"-",INDEX(TR_TASA,MATCH(AM1141,TR_DESDE,1)))</f>
        <v>-</v>
      </c>
      <c r="AH1141" s="44" t="n">
        <f aca="false">IF($F1141="Cese",1,IF($F1141="Activo",INDEX(DIV_N,8),0))</f>
        <v>0</v>
      </c>
      <c r="AI1141" s="44" t="n">
        <f aca="false">IF($F1141="Cese",7,IF($F1141="Activo",INDEX(DIV_HASTA,8),0))</f>
        <v>0</v>
      </c>
      <c r="AJ1141" s="19" t="n">
        <f aca="false">IF(OR($F1141="Activo",$F1141="Cese"),SUMIFS(AV1134:AV1140,D1134:D1140,"&lt;="&amp;AI1141),0)</f>
        <v>0</v>
      </c>
      <c r="AK1141" s="19" t="n">
        <f aca="false">IF(OR($F1141="Activo",$F1141="Cese"),MAX(0,(AF1141-AJ1141)/AH1141),0)</f>
        <v>0</v>
      </c>
      <c r="AL1141" s="19" t="n">
        <f aca="false">IF(OR($F1141="Activo",$F1141="Cese"),K1141+IF(PROY_BON="Sí",0,J1141),0)</f>
        <v>0</v>
      </c>
      <c r="AM1141" s="19" t="n">
        <f aca="false">IF(AL1141&gt;0,MAX(0,X1141+AL1141-Y1141),Z1141)</f>
        <v>0</v>
      </c>
      <c r="AN1141" s="19" t="n">
        <f aca="false">SUMPRODUCT((AM1141&gt;TR_DESDE)*(AM1141-TR_DESDE)*TR_INC)</f>
        <v>0</v>
      </c>
      <c r="AO1141" s="19" t="n">
        <f aca="false">IF(AL1141&gt;0,MAX(0,AN1141-IF($F1141="Cese",MAX(AF1141,AJ1141),AF1141)),0)</f>
        <v>0</v>
      </c>
      <c r="AP1141" s="46" t="n">
        <f aca="false">IF(OR($F1141="Activo",$F1141="Cese"),ROUND(AK1141+AO1141,2),0)</f>
        <v>0</v>
      </c>
      <c r="AQ1141" s="19" t="n">
        <f aca="false">IF($F1141="Cese",MAX(0,AJ1141-AN1141),0)</f>
        <v>0</v>
      </c>
      <c r="AR1141" s="19" t="str">
        <f aca="false">IF($B1141="","",IF(COUNTIFS(RP_COD,$B1141,'Retenciones Planilla'!$J$6:$J$105,"&lt;&gt;")=0,"",SUMIFS('Retenciones Planilla'!$J$6:$J$105,RP_COD,$B1141)))</f>
        <v/>
      </c>
      <c r="AS1141" s="19" t="str">
        <f aca="false">IF(AR1141="","",AR1141-AP1141)</f>
        <v/>
      </c>
      <c r="AT1141" s="23" t="str">
        <f aca="false">IF($B1141="","",IF(NOT(OR($F1141="Activo",$F1141="Cese")),IF(N(AR1141)=0,"—","Revisar: sin vínculo"),IF(AR1141="",IF(AP1141=0,"No corresponde","Sin dato planilla"),IF(ABS(AS1141)&lt;=TOL,"OK",IF(AS1141&gt;0,"Retuvo de más","Retuvo de menos")))))</f>
        <v/>
      </c>
      <c r="AU1141" s="19" t="n">
        <f aca="false">IF(AND(BASE_RET="Planilla (si existe)",AR1141&lt;&gt;""),AR1141,AP1141)</f>
        <v>0</v>
      </c>
      <c r="AV1141" s="19" t="n">
        <f aca="false">AU1141+N1141</f>
        <v>0</v>
      </c>
    </row>
    <row r="1142" customFormat="false" ht="15" hidden="false" customHeight="false" outlineLevel="0" collapsed="false">
      <c r="A1142" s="43" t="n">
        <v>95</v>
      </c>
      <c r="B1142" s="35" t="str">
        <f aca="false">IF(Trabajadores!$B$100="","",Trabajadores!$B$100)</f>
        <v/>
      </c>
      <c r="C1142" s="35" t="str">
        <f aca="false">IF($B1142="","",Trabajadores!$D$100)</f>
        <v/>
      </c>
      <c r="D1142" s="43" t="n">
        <v>9</v>
      </c>
      <c r="E1142" s="23" t="s">
        <v>306</v>
      </c>
      <c r="F1142" s="23" t="str">
        <f aca="false">IF($B1142="","",IF(OR(9&lt;Trabajadores!$M$100,9&gt;Trabajadores!$N$100),"No vinculado",IF(AND(9=Trabajadores!$N$100,Trabajadores!$O$100="Sí"),"Cese","Activo")))</f>
        <v/>
      </c>
      <c r="G1142" s="19" t="n">
        <f aca="false">IF($B1142="",0,SUMIFS(Ingresos!$W$6:$W$1505,ING_COD,$B1142,ING_CLASE,"ORD"))</f>
        <v>0</v>
      </c>
      <c r="H1142" s="19" t="n">
        <f aca="false">IF($B1142="",0,SUMIFS(Ingresos!$W$6:$W$1505,ING_COD,$B1142,ING_CLASE,"ORD",ING_COMP,"Sí"))</f>
        <v>0</v>
      </c>
      <c r="I1142" s="19" t="n">
        <f aca="false">IF($B1142="",0,SUMIFS(Ingresos!$W$6:$W$1505,ING_COD,$B1142,ING_CLASE,"GRA"))</f>
        <v>0</v>
      </c>
      <c r="J1142" s="19" t="n">
        <f aca="false">IF($B1142="",0,SUMIFS(Ingresos!$W$6:$W$1505,ING_COD,$B1142,ING_CLASE,"BON"))</f>
        <v>0</v>
      </c>
      <c r="K1142" s="19" t="n">
        <f aca="false">IF($B1142="",0,SUMIFS(Ingresos!$W$6:$W$1505,ING_COD,$B1142,ING_CLASE,"EXT"))</f>
        <v>0</v>
      </c>
      <c r="L1142" s="19" t="n">
        <f aca="false">IF($B1142="",0,SUMIFS(Ingresos!$W$6:$W$1505,ING_COD,$B1142,ING_CLASE,"OTO"))</f>
        <v>0</v>
      </c>
      <c r="M1142" s="19" t="n">
        <f aca="false">IF($B1142="",0,SUMIFS(Ingresos!$W$6:$W$1505,ING_COD,$B1142,ING_CLASE,"OTX"))</f>
        <v>0</v>
      </c>
      <c r="N1142" s="19" t="n">
        <f aca="false">IF($B1142="",0,SUMIFS(Ingresos!$W$6:$W$1505,ING_COD,$B1142,ING_CLASE,"RETO"))</f>
        <v>0</v>
      </c>
      <c r="O1142" s="19" t="n">
        <f aca="false">IF($B1142="",0,SUMIFS(Ingresos!$W$6:$W$1505,ING_COD,$B1142,ING_CLASE,"INA"))</f>
        <v>0</v>
      </c>
      <c r="P1142" s="19" t="n">
        <f aca="false">G1142+I1142+J1142+K1142+L1142+M1142</f>
        <v>0</v>
      </c>
      <c r="Q1142" s="44" t="n">
        <f aca="false">IF($F1142="Activo",4,IF($F1142="Cese",1,0))</f>
        <v>0</v>
      </c>
      <c r="R1142" s="19" t="n">
        <f aca="false">G1142*Q1142</f>
        <v>0</v>
      </c>
      <c r="S1142" s="19" t="n">
        <f aca="false">IF($F1142="Activo",SUMIFS(I1142:I1145,$D1142:$D1145,"&lt;="&amp;Trabajadores!$N$100)+IF(PROY_BON="Sí",SUMIFS(J1142:J1145,$D1142:$D1145,"&lt;="&amp;Trabajadores!$N$100),0),IF($F1142="Cese",I1142+IF(PROY_BON="Sí",J1142,0),0))</f>
        <v>0</v>
      </c>
      <c r="T1142" s="19" t="n">
        <f aca="false">IF(OR($F1142&lt;&gt;"Activo",Trabajadores!$I$100="No"),0,IF(I1145=0,H1142*(1+IF(PROY_BON="Sí",Trabajadores!$P$100,0))*Trabajadores!$S$100/6*(Trabajadores!$N$100&gt;=12),0))</f>
        <v>0</v>
      </c>
      <c r="U1142" s="19" t="n">
        <f aca="false">IF($F1142="Activo",IF(Trabajadores!$J$100="Sí",L1142*4,L1142),IF($F1142="Cese",L1142,0))</f>
        <v>0</v>
      </c>
      <c r="V1142" s="19" t="n">
        <f aca="false">IF(OR($F1142="Activo",$F1142="Cese"),M1142,0)</f>
        <v>0</v>
      </c>
      <c r="W1142" s="19" t="n">
        <f aca="false">IF(OR($F1142="Activo",$F1142="Cese"),SUM(P1134:P1141),0)</f>
        <v>0</v>
      </c>
      <c r="X1142" s="36" t="n">
        <f aca="false">IF(OR($F1142="Activo",$F1142="Cese"),R1142+S1142+T1142+U1142+V1142+W1142,0)</f>
        <v>0</v>
      </c>
      <c r="Y1142" s="19" t="n">
        <f aca="false">IF(OR($F1142="Activo",$F1142="Cese"),DED_FIJA,0)</f>
        <v>0</v>
      </c>
      <c r="Z1142" s="36" t="n">
        <f aca="false">MAX(0,X1142-Y1142)</f>
        <v>0</v>
      </c>
      <c r="AA1142" s="19" t="n">
        <f aca="false">IF(Z1142=0,0,MAX(0,MIN(Z1142,Parámetros!$G$19)-Parámetros!$F$19)*Parámetros!$E$19)</f>
        <v>0</v>
      </c>
      <c r="AB1142" s="19" t="n">
        <f aca="false">IF(Z1142=0,0,MAX(0,MIN(Z1142,Parámetros!$G$20)-Parámetros!$F$20)*Parámetros!$E$20)</f>
        <v>0</v>
      </c>
      <c r="AC1142" s="19" t="n">
        <f aca="false">IF(Z1142=0,0,MAX(0,MIN(Z1142,Parámetros!$G$21)-Parámetros!$F$21)*Parámetros!$E$21)</f>
        <v>0</v>
      </c>
      <c r="AD1142" s="19" t="n">
        <f aca="false">IF(Z1142=0,0,MAX(0,MIN(Z1142,Parámetros!$G$22)-Parámetros!$F$22)*Parámetros!$E$22)</f>
        <v>0</v>
      </c>
      <c r="AE1142" s="19" t="n">
        <f aca="false">IF(Z1142=0,0,MAX(0,MIN(Z1142,Parámetros!$G$23)-Parámetros!$F$23)*Parámetros!$E$23)</f>
        <v>0</v>
      </c>
      <c r="AF1142" s="36" t="n">
        <f aca="false">SUM(AA1142:AE1142)</f>
        <v>0</v>
      </c>
      <c r="AG1142" s="45" t="str">
        <f aca="false">IF(AM1142&lt;=0,"-",INDEX(TR_TASA,MATCH(AM1142,TR_DESDE,1)))</f>
        <v>-</v>
      </c>
      <c r="AH1142" s="44" t="n">
        <f aca="false">IF($F1142="Cese",1,IF($F1142="Activo",INDEX(DIV_N,9),0))</f>
        <v>0</v>
      </c>
      <c r="AI1142" s="44" t="n">
        <f aca="false">IF($F1142="Cese",8,IF($F1142="Activo",INDEX(DIV_HASTA,9),0))</f>
        <v>0</v>
      </c>
      <c r="AJ1142" s="19" t="n">
        <f aca="false">IF(OR($F1142="Activo",$F1142="Cese"),SUMIFS(AV1134:AV1141,D1134:D1141,"&lt;="&amp;AI1142),0)</f>
        <v>0</v>
      </c>
      <c r="AK1142" s="19" t="n">
        <f aca="false">IF(OR($F1142="Activo",$F1142="Cese"),MAX(0,(AF1142-AJ1142)/AH1142),0)</f>
        <v>0</v>
      </c>
      <c r="AL1142" s="19" t="n">
        <f aca="false">IF(OR($F1142="Activo",$F1142="Cese"),K1142+IF(PROY_BON="Sí",0,J1142),0)</f>
        <v>0</v>
      </c>
      <c r="AM1142" s="19" t="n">
        <f aca="false">IF(AL1142&gt;0,MAX(0,X1142+AL1142-Y1142),Z1142)</f>
        <v>0</v>
      </c>
      <c r="AN1142" s="19" t="n">
        <f aca="false">SUMPRODUCT((AM1142&gt;TR_DESDE)*(AM1142-TR_DESDE)*TR_INC)</f>
        <v>0</v>
      </c>
      <c r="AO1142" s="19" t="n">
        <f aca="false">IF(AL1142&gt;0,MAX(0,AN1142-IF($F1142="Cese",MAX(AF1142,AJ1142),AF1142)),0)</f>
        <v>0</v>
      </c>
      <c r="AP1142" s="46" t="n">
        <f aca="false">IF(OR($F1142="Activo",$F1142="Cese"),ROUND(AK1142+AO1142,2),0)</f>
        <v>0</v>
      </c>
      <c r="AQ1142" s="19" t="n">
        <f aca="false">IF($F1142="Cese",MAX(0,AJ1142-AN1142),0)</f>
        <v>0</v>
      </c>
      <c r="AR1142" s="19" t="str">
        <f aca="false">IF($B1142="","",IF(COUNTIFS(RP_COD,$B1142,'Retenciones Planilla'!$K$6:$K$105,"&lt;&gt;")=0,"",SUMIFS('Retenciones Planilla'!$K$6:$K$105,RP_COD,$B1142)))</f>
        <v/>
      </c>
      <c r="AS1142" s="19" t="str">
        <f aca="false">IF(AR1142="","",AR1142-AP1142)</f>
        <v/>
      </c>
      <c r="AT1142" s="23" t="str">
        <f aca="false">IF($B1142="","",IF(NOT(OR($F1142="Activo",$F1142="Cese")),IF(N(AR1142)=0,"—","Revisar: sin vínculo"),IF(AR1142="",IF(AP1142=0,"No corresponde","Sin dato planilla"),IF(ABS(AS1142)&lt;=TOL,"OK",IF(AS1142&gt;0,"Retuvo de más","Retuvo de menos")))))</f>
        <v/>
      </c>
      <c r="AU1142" s="19" t="n">
        <f aca="false">IF(AND(BASE_RET="Planilla (si existe)",AR1142&lt;&gt;""),AR1142,AP1142)</f>
        <v>0</v>
      </c>
      <c r="AV1142" s="19" t="n">
        <f aca="false">AU1142+N1142</f>
        <v>0</v>
      </c>
    </row>
    <row r="1143" customFormat="false" ht="15" hidden="false" customHeight="false" outlineLevel="0" collapsed="false">
      <c r="A1143" s="43" t="n">
        <v>95</v>
      </c>
      <c r="B1143" s="35" t="str">
        <f aca="false">IF(Trabajadores!$B$100="","",Trabajadores!$B$100)</f>
        <v/>
      </c>
      <c r="C1143" s="35" t="str">
        <f aca="false">IF($B1143="","",Trabajadores!$D$100)</f>
        <v/>
      </c>
      <c r="D1143" s="43" t="n">
        <v>10</v>
      </c>
      <c r="E1143" s="23" t="s">
        <v>307</v>
      </c>
      <c r="F1143" s="23" t="str">
        <f aca="false">IF($B1143="","",IF(OR(10&lt;Trabajadores!$M$100,10&gt;Trabajadores!$N$100),"No vinculado",IF(AND(10=Trabajadores!$N$100,Trabajadores!$O$100="Sí"),"Cese","Activo")))</f>
        <v/>
      </c>
      <c r="G1143" s="19" t="n">
        <f aca="false">IF($B1143="",0,SUMIFS(Ingresos!$X$6:$X$1505,ING_COD,$B1143,ING_CLASE,"ORD"))</f>
        <v>0</v>
      </c>
      <c r="H1143" s="19" t="n">
        <f aca="false">IF($B1143="",0,SUMIFS(Ingresos!$X$6:$X$1505,ING_COD,$B1143,ING_CLASE,"ORD",ING_COMP,"Sí"))</f>
        <v>0</v>
      </c>
      <c r="I1143" s="19" t="n">
        <f aca="false">IF($B1143="",0,SUMIFS(Ingresos!$X$6:$X$1505,ING_COD,$B1143,ING_CLASE,"GRA"))</f>
        <v>0</v>
      </c>
      <c r="J1143" s="19" t="n">
        <f aca="false">IF($B1143="",0,SUMIFS(Ingresos!$X$6:$X$1505,ING_COD,$B1143,ING_CLASE,"BON"))</f>
        <v>0</v>
      </c>
      <c r="K1143" s="19" t="n">
        <f aca="false">IF($B1143="",0,SUMIFS(Ingresos!$X$6:$X$1505,ING_COD,$B1143,ING_CLASE,"EXT"))</f>
        <v>0</v>
      </c>
      <c r="L1143" s="19" t="n">
        <f aca="false">IF($B1143="",0,SUMIFS(Ingresos!$X$6:$X$1505,ING_COD,$B1143,ING_CLASE,"OTO"))</f>
        <v>0</v>
      </c>
      <c r="M1143" s="19" t="n">
        <f aca="false">IF($B1143="",0,SUMIFS(Ingresos!$X$6:$X$1505,ING_COD,$B1143,ING_CLASE,"OTX"))</f>
        <v>0</v>
      </c>
      <c r="N1143" s="19" t="n">
        <f aca="false">IF($B1143="",0,SUMIFS(Ingresos!$X$6:$X$1505,ING_COD,$B1143,ING_CLASE,"RETO"))</f>
        <v>0</v>
      </c>
      <c r="O1143" s="19" t="n">
        <f aca="false">IF($B1143="",0,SUMIFS(Ingresos!$X$6:$X$1505,ING_COD,$B1143,ING_CLASE,"INA"))</f>
        <v>0</v>
      </c>
      <c r="P1143" s="19" t="n">
        <f aca="false">G1143+I1143+J1143+K1143+L1143+M1143</f>
        <v>0</v>
      </c>
      <c r="Q1143" s="44" t="n">
        <f aca="false">IF($F1143="Activo",3,IF($F1143="Cese",1,0))</f>
        <v>0</v>
      </c>
      <c r="R1143" s="19" t="n">
        <f aca="false">G1143*Q1143</f>
        <v>0</v>
      </c>
      <c r="S1143" s="19" t="n">
        <f aca="false">IF($F1143="Activo",SUMIFS(I1143:I1145,$D1143:$D1145,"&lt;="&amp;Trabajadores!$N$100)+IF(PROY_BON="Sí",SUMIFS(J1143:J1145,$D1143:$D1145,"&lt;="&amp;Trabajadores!$N$100),0),IF($F1143="Cese",I1143+IF(PROY_BON="Sí",J1143,0),0))</f>
        <v>0</v>
      </c>
      <c r="T1143" s="19" t="n">
        <f aca="false">IF(OR($F1143&lt;&gt;"Activo",Trabajadores!$I$100="No"),0,IF(I1145=0,H1143*(1+IF(PROY_BON="Sí",Trabajadores!$P$100,0))*Trabajadores!$S$100/6*(Trabajadores!$N$100&gt;=12),0))</f>
        <v>0</v>
      </c>
      <c r="U1143" s="19" t="n">
        <f aca="false">IF($F1143="Activo",IF(Trabajadores!$J$100="Sí",L1143*3,L1143),IF($F1143="Cese",L1143,0))</f>
        <v>0</v>
      </c>
      <c r="V1143" s="19" t="n">
        <f aca="false">IF(OR($F1143="Activo",$F1143="Cese"),M1143,0)</f>
        <v>0</v>
      </c>
      <c r="W1143" s="19" t="n">
        <f aca="false">IF(OR($F1143="Activo",$F1143="Cese"),SUM(P1134:P1142),0)</f>
        <v>0</v>
      </c>
      <c r="X1143" s="36" t="n">
        <f aca="false">IF(OR($F1143="Activo",$F1143="Cese"),R1143+S1143+T1143+U1143+V1143+W1143,0)</f>
        <v>0</v>
      </c>
      <c r="Y1143" s="19" t="n">
        <f aca="false">IF(OR($F1143="Activo",$F1143="Cese"),DED_FIJA,0)</f>
        <v>0</v>
      </c>
      <c r="Z1143" s="36" t="n">
        <f aca="false">MAX(0,X1143-Y1143)</f>
        <v>0</v>
      </c>
      <c r="AA1143" s="19" t="n">
        <f aca="false">IF(Z1143=0,0,MAX(0,MIN(Z1143,Parámetros!$G$19)-Parámetros!$F$19)*Parámetros!$E$19)</f>
        <v>0</v>
      </c>
      <c r="AB1143" s="19" t="n">
        <f aca="false">IF(Z1143=0,0,MAX(0,MIN(Z1143,Parámetros!$G$20)-Parámetros!$F$20)*Parámetros!$E$20)</f>
        <v>0</v>
      </c>
      <c r="AC1143" s="19" t="n">
        <f aca="false">IF(Z1143=0,0,MAX(0,MIN(Z1143,Parámetros!$G$21)-Parámetros!$F$21)*Parámetros!$E$21)</f>
        <v>0</v>
      </c>
      <c r="AD1143" s="19" t="n">
        <f aca="false">IF(Z1143=0,0,MAX(0,MIN(Z1143,Parámetros!$G$22)-Parámetros!$F$22)*Parámetros!$E$22)</f>
        <v>0</v>
      </c>
      <c r="AE1143" s="19" t="n">
        <f aca="false">IF(Z1143=0,0,MAX(0,MIN(Z1143,Parámetros!$G$23)-Parámetros!$F$23)*Parámetros!$E$23)</f>
        <v>0</v>
      </c>
      <c r="AF1143" s="36" t="n">
        <f aca="false">SUM(AA1143:AE1143)</f>
        <v>0</v>
      </c>
      <c r="AG1143" s="45" t="str">
        <f aca="false">IF(AM1143&lt;=0,"-",INDEX(TR_TASA,MATCH(AM1143,TR_DESDE,1)))</f>
        <v>-</v>
      </c>
      <c r="AH1143" s="44" t="n">
        <f aca="false">IF($F1143="Cese",1,IF($F1143="Activo",INDEX(DIV_N,10),0))</f>
        <v>0</v>
      </c>
      <c r="AI1143" s="44" t="n">
        <f aca="false">IF($F1143="Cese",9,IF($F1143="Activo",INDEX(DIV_HASTA,10),0))</f>
        <v>0</v>
      </c>
      <c r="AJ1143" s="19" t="n">
        <f aca="false">IF(OR($F1143="Activo",$F1143="Cese"),SUMIFS(AV1134:AV1142,D1134:D1142,"&lt;="&amp;AI1143),0)</f>
        <v>0</v>
      </c>
      <c r="AK1143" s="19" t="n">
        <f aca="false">IF(OR($F1143="Activo",$F1143="Cese"),MAX(0,(AF1143-AJ1143)/AH1143),0)</f>
        <v>0</v>
      </c>
      <c r="AL1143" s="19" t="n">
        <f aca="false">IF(OR($F1143="Activo",$F1143="Cese"),K1143+IF(PROY_BON="Sí",0,J1143),0)</f>
        <v>0</v>
      </c>
      <c r="AM1143" s="19" t="n">
        <f aca="false">IF(AL1143&gt;0,MAX(0,X1143+AL1143-Y1143),Z1143)</f>
        <v>0</v>
      </c>
      <c r="AN1143" s="19" t="n">
        <f aca="false">SUMPRODUCT((AM1143&gt;TR_DESDE)*(AM1143-TR_DESDE)*TR_INC)</f>
        <v>0</v>
      </c>
      <c r="AO1143" s="19" t="n">
        <f aca="false">IF(AL1143&gt;0,MAX(0,AN1143-IF($F1143="Cese",MAX(AF1143,AJ1143),AF1143)),0)</f>
        <v>0</v>
      </c>
      <c r="AP1143" s="46" t="n">
        <f aca="false">IF(OR($F1143="Activo",$F1143="Cese"),ROUND(AK1143+AO1143,2),0)</f>
        <v>0</v>
      </c>
      <c r="AQ1143" s="19" t="n">
        <f aca="false">IF($F1143="Cese",MAX(0,AJ1143-AN1143),0)</f>
        <v>0</v>
      </c>
      <c r="AR1143" s="19" t="str">
        <f aca="false">IF($B1143="","",IF(COUNTIFS(RP_COD,$B1143,'Retenciones Planilla'!$L$6:$L$105,"&lt;&gt;")=0,"",SUMIFS('Retenciones Planilla'!$L$6:$L$105,RP_COD,$B1143)))</f>
        <v/>
      </c>
      <c r="AS1143" s="19" t="str">
        <f aca="false">IF(AR1143="","",AR1143-AP1143)</f>
        <v/>
      </c>
      <c r="AT1143" s="23" t="str">
        <f aca="false">IF($B1143="","",IF(NOT(OR($F1143="Activo",$F1143="Cese")),IF(N(AR1143)=0,"—","Revisar: sin vínculo"),IF(AR1143="",IF(AP1143=0,"No corresponde","Sin dato planilla"),IF(ABS(AS1143)&lt;=TOL,"OK",IF(AS1143&gt;0,"Retuvo de más","Retuvo de menos")))))</f>
        <v/>
      </c>
      <c r="AU1143" s="19" t="n">
        <f aca="false">IF(AND(BASE_RET="Planilla (si existe)",AR1143&lt;&gt;""),AR1143,AP1143)</f>
        <v>0</v>
      </c>
      <c r="AV1143" s="19" t="n">
        <f aca="false">AU1143+N1143</f>
        <v>0</v>
      </c>
    </row>
    <row r="1144" customFormat="false" ht="15" hidden="false" customHeight="false" outlineLevel="0" collapsed="false">
      <c r="A1144" s="43" t="n">
        <v>95</v>
      </c>
      <c r="B1144" s="35" t="str">
        <f aca="false">IF(Trabajadores!$B$100="","",Trabajadores!$B$100)</f>
        <v/>
      </c>
      <c r="C1144" s="35" t="str">
        <f aca="false">IF($B1144="","",Trabajadores!$D$100)</f>
        <v/>
      </c>
      <c r="D1144" s="43" t="n">
        <v>11</v>
      </c>
      <c r="E1144" s="23" t="s">
        <v>308</v>
      </c>
      <c r="F1144" s="23" t="str">
        <f aca="false">IF($B1144="","",IF(OR(11&lt;Trabajadores!$M$100,11&gt;Trabajadores!$N$100),"No vinculado",IF(AND(11=Trabajadores!$N$100,Trabajadores!$O$100="Sí"),"Cese","Activo")))</f>
        <v/>
      </c>
      <c r="G1144" s="19" t="n">
        <f aca="false">IF($B1144="",0,SUMIFS(Ingresos!$Y$6:$Y$1505,ING_COD,$B1144,ING_CLASE,"ORD"))</f>
        <v>0</v>
      </c>
      <c r="H1144" s="19" t="n">
        <f aca="false">IF($B1144="",0,SUMIFS(Ingresos!$Y$6:$Y$1505,ING_COD,$B1144,ING_CLASE,"ORD",ING_COMP,"Sí"))</f>
        <v>0</v>
      </c>
      <c r="I1144" s="19" t="n">
        <f aca="false">IF($B1144="",0,SUMIFS(Ingresos!$Y$6:$Y$1505,ING_COD,$B1144,ING_CLASE,"GRA"))</f>
        <v>0</v>
      </c>
      <c r="J1144" s="19" t="n">
        <f aca="false">IF($B1144="",0,SUMIFS(Ingresos!$Y$6:$Y$1505,ING_COD,$B1144,ING_CLASE,"BON"))</f>
        <v>0</v>
      </c>
      <c r="K1144" s="19" t="n">
        <f aca="false">IF($B1144="",0,SUMIFS(Ingresos!$Y$6:$Y$1505,ING_COD,$B1144,ING_CLASE,"EXT"))</f>
        <v>0</v>
      </c>
      <c r="L1144" s="19" t="n">
        <f aca="false">IF($B1144="",0,SUMIFS(Ingresos!$Y$6:$Y$1505,ING_COD,$B1144,ING_CLASE,"OTO"))</f>
        <v>0</v>
      </c>
      <c r="M1144" s="19" t="n">
        <f aca="false">IF($B1144="",0,SUMIFS(Ingresos!$Y$6:$Y$1505,ING_COD,$B1144,ING_CLASE,"OTX"))</f>
        <v>0</v>
      </c>
      <c r="N1144" s="19" t="n">
        <f aca="false">IF($B1144="",0,SUMIFS(Ingresos!$Y$6:$Y$1505,ING_COD,$B1144,ING_CLASE,"RETO"))</f>
        <v>0</v>
      </c>
      <c r="O1144" s="19" t="n">
        <f aca="false">IF($B1144="",0,SUMIFS(Ingresos!$Y$6:$Y$1505,ING_COD,$B1144,ING_CLASE,"INA"))</f>
        <v>0</v>
      </c>
      <c r="P1144" s="19" t="n">
        <f aca="false">G1144+I1144+J1144+K1144+L1144+M1144</f>
        <v>0</v>
      </c>
      <c r="Q1144" s="44" t="n">
        <f aca="false">IF($F1144="Activo",2,IF($F1144="Cese",1,0))</f>
        <v>0</v>
      </c>
      <c r="R1144" s="19" t="n">
        <f aca="false">G1144*Q1144</f>
        <v>0</v>
      </c>
      <c r="S1144" s="19" t="n">
        <f aca="false">IF($F1144="Activo",SUMIFS(I1144:I1145,$D1144:$D1145,"&lt;="&amp;Trabajadores!$N$100)+IF(PROY_BON="Sí",SUMIFS(J1144:J1145,$D1144:$D1145,"&lt;="&amp;Trabajadores!$N$100),0),IF($F1144="Cese",I1144+IF(PROY_BON="Sí",J1144,0),0))</f>
        <v>0</v>
      </c>
      <c r="T1144" s="19" t="n">
        <f aca="false">IF(OR($F1144&lt;&gt;"Activo",Trabajadores!$I$100="No"),0,IF(I1145=0,H1144*(1+IF(PROY_BON="Sí",Trabajadores!$P$100,0))*Trabajadores!$S$100/6*(Trabajadores!$N$100&gt;=12),0))</f>
        <v>0</v>
      </c>
      <c r="U1144" s="19" t="n">
        <f aca="false">IF($F1144="Activo",IF(Trabajadores!$J$100="Sí",L1144*2,L1144),IF($F1144="Cese",L1144,0))</f>
        <v>0</v>
      </c>
      <c r="V1144" s="19" t="n">
        <f aca="false">IF(OR($F1144="Activo",$F1144="Cese"),M1144,0)</f>
        <v>0</v>
      </c>
      <c r="W1144" s="19" t="n">
        <f aca="false">IF(OR($F1144="Activo",$F1144="Cese"),SUM(P1134:P1143),0)</f>
        <v>0</v>
      </c>
      <c r="X1144" s="36" t="n">
        <f aca="false">IF(OR($F1144="Activo",$F1144="Cese"),R1144+S1144+T1144+U1144+V1144+W1144,0)</f>
        <v>0</v>
      </c>
      <c r="Y1144" s="19" t="n">
        <f aca="false">IF(OR($F1144="Activo",$F1144="Cese"),DED_FIJA,0)</f>
        <v>0</v>
      </c>
      <c r="Z1144" s="36" t="n">
        <f aca="false">MAX(0,X1144-Y1144)</f>
        <v>0</v>
      </c>
      <c r="AA1144" s="19" t="n">
        <f aca="false">IF(Z1144=0,0,MAX(0,MIN(Z1144,Parámetros!$G$19)-Parámetros!$F$19)*Parámetros!$E$19)</f>
        <v>0</v>
      </c>
      <c r="AB1144" s="19" t="n">
        <f aca="false">IF(Z1144=0,0,MAX(0,MIN(Z1144,Parámetros!$G$20)-Parámetros!$F$20)*Parámetros!$E$20)</f>
        <v>0</v>
      </c>
      <c r="AC1144" s="19" t="n">
        <f aca="false">IF(Z1144=0,0,MAX(0,MIN(Z1144,Parámetros!$G$21)-Parámetros!$F$21)*Parámetros!$E$21)</f>
        <v>0</v>
      </c>
      <c r="AD1144" s="19" t="n">
        <f aca="false">IF(Z1144=0,0,MAX(0,MIN(Z1144,Parámetros!$G$22)-Parámetros!$F$22)*Parámetros!$E$22)</f>
        <v>0</v>
      </c>
      <c r="AE1144" s="19" t="n">
        <f aca="false">IF(Z1144=0,0,MAX(0,MIN(Z1144,Parámetros!$G$23)-Parámetros!$F$23)*Parámetros!$E$23)</f>
        <v>0</v>
      </c>
      <c r="AF1144" s="36" t="n">
        <f aca="false">SUM(AA1144:AE1144)</f>
        <v>0</v>
      </c>
      <c r="AG1144" s="45" t="str">
        <f aca="false">IF(AM1144&lt;=0,"-",INDEX(TR_TASA,MATCH(AM1144,TR_DESDE,1)))</f>
        <v>-</v>
      </c>
      <c r="AH1144" s="44" t="n">
        <f aca="false">IF($F1144="Cese",1,IF($F1144="Activo",INDEX(DIV_N,11),0))</f>
        <v>0</v>
      </c>
      <c r="AI1144" s="44" t="n">
        <f aca="false">IF($F1144="Cese",10,IF($F1144="Activo",INDEX(DIV_HASTA,11),0))</f>
        <v>0</v>
      </c>
      <c r="AJ1144" s="19" t="n">
        <f aca="false">IF(OR($F1144="Activo",$F1144="Cese"),SUMIFS(AV1134:AV1143,D1134:D1143,"&lt;="&amp;AI1144),0)</f>
        <v>0</v>
      </c>
      <c r="AK1144" s="19" t="n">
        <f aca="false">IF(OR($F1144="Activo",$F1144="Cese"),MAX(0,(AF1144-AJ1144)/AH1144),0)</f>
        <v>0</v>
      </c>
      <c r="AL1144" s="19" t="n">
        <f aca="false">IF(OR($F1144="Activo",$F1144="Cese"),K1144+IF(PROY_BON="Sí",0,J1144),0)</f>
        <v>0</v>
      </c>
      <c r="AM1144" s="19" t="n">
        <f aca="false">IF(AL1144&gt;0,MAX(0,X1144+AL1144-Y1144),Z1144)</f>
        <v>0</v>
      </c>
      <c r="AN1144" s="19" t="n">
        <f aca="false">SUMPRODUCT((AM1144&gt;TR_DESDE)*(AM1144-TR_DESDE)*TR_INC)</f>
        <v>0</v>
      </c>
      <c r="AO1144" s="19" t="n">
        <f aca="false">IF(AL1144&gt;0,MAX(0,AN1144-IF($F1144="Cese",MAX(AF1144,AJ1144),AF1144)),0)</f>
        <v>0</v>
      </c>
      <c r="AP1144" s="46" t="n">
        <f aca="false">IF(OR($F1144="Activo",$F1144="Cese"),ROUND(AK1144+AO1144,2),0)</f>
        <v>0</v>
      </c>
      <c r="AQ1144" s="19" t="n">
        <f aca="false">IF($F1144="Cese",MAX(0,AJ1144-AN1144),0)</f>
        <v>0</v>
      </c>
      <c r="AR1144" s="19" t="str">
        <f aca="false">IF($B1144="","",IF(COUNTIFS(RP_COD,$B1144,'Retenciones Planilla'!$M$6:$M$105,"&lt;&gt;")=0,"",SUMIFS('Retenciones Planilla'!$M$6:$M$105,RP_COD,$B1144)))</f>
        <v/>
      </c>
      <c r="AS1144" s="19" t="str">
        <f aca="false">IF(AR1144="","",AR1144-AP1144)</f>
        <v/>
      </c>
      <c r="AT1144" s="23" t="str">
        <f aca="false">IF($B1144="","",IF(NOT(OR($F1144="Activo",$F1144="Cese")),IF(N(AR1144)=0,"—","Revisar: sin vínculo"),IF(AR1144="",IF(AP1144=0,"No corresponde","Sin dato planilla"),IF(ABS(AS1144)&lt;=TOL,"OK",IF(AS1144&gt;0,"Retuvo de más","Retuvo de menos")))))</f>
        <v/>
      </c>
      <c r="AU1144" s="19" t="n">
        <f aca="false">IF(AND(BASE_RET="Planilla (si existe)",AR1144&lt;&gt;""),AR1144,AP1144)</f>
        <v>0</v>
      </c>
      <c r="AV1144" s="19" t="n">
        <f aca="false">AU1144+N1144</f>
        <v>0</v>
      </c>
    </row>
    <row r="1145" customFormat="false" ht="15" hidden="false" customHeight="false" outlineLevel="0" collapsed="false">
      <c r="A1145" s="43" t="n">
        <v>95</v>
      </c>
      <c r="B1145" s="35" t="str">
        <f aca="false">IF(Trabajadores!$B$100="","",Trabajadores!$B$100)</f>
        <v/>
      </c>
      <c r="C1145" s="35" t="str">
        <f aca="false">IF($B1145="","",Trabajadores!$D$100)</f>
        <v/>
      </c>
      <c r="D1145" s="43" t="n">
        <v>12</v>
      </c>
      <c r="E1145" s="23" t="s">
        <v>309</v>
      </c>
      <c r="F1145" s="23" t="str">
        <f aca="false">IF($B1145="","",IF(OR(12&lt;Trabajadores!$M$100,12&gt;Trabajadores!$N$100),"No vinculado",IF(AND(12=Trabajadores!$N$100,Trabajadores!$O$100="Sí"),"Cese","Activo")))</f>
        <v/>
      </c>
      <c r="G1145" s="19" t="n">
        <f aca="false">IF($B1145="",0,SUMIFS(Ingresos!$Z$6:$Z$1505,ING_COD,$B1145,ING_CLASE,"ORD"))</f>
        <v>0</v>
      </c>
      <c r="H1145" s="19" t="n">
        <f aca="false">IF($B1145="",0,SUMIFS(Ingresos!$Z$6:$Z$1505,ING_COD,$B1145,ING_CLASE,"ORD",ING_COMP,"Sí"))</f>
        <v>0</v>
      </c>
      <c r="I1145" s="19" t="n">
        <f aca="false">IF($B1145="",0,SUMIFS(Ingresos!$Z$6:$Z$1505,ING_COD,$B1145,ING_CLASE,"GRA"))</f>
        <v>0</v>
      </c>
      <c r="J1145" s="19" t="n">
        <f aca="false">IF($B1145="",0,SUMIFS(Ingresos!$Z$6:$Z$1505,ING_COD,$B1145,ING_CLASE,"BON"))</f>
        <v>0</v>
      </c>
      <c r="K1145" s="19" t="n">
        <f aca="false">IF($B1145="",0,SUMIFS(Ingresos!$Z$6:$Z$1505,ING_COD,$B1145,ING_CLASE,"EXT"))</f>
        <v>0</v>
      </c>
      <c r="L1145" s="19" t="n">
        <f aca="false">IF($B1145="",0,SUMIFS(Ingresos!$Z$6:$Z$1505,ING_COD,$B1145,ING_CLASE,"OTO"))</f>
        <v>0</v>
      </c>
      <c r="M1145" s="19" t="n">
        <f aca="false">IF($B1145="",0,SUMIFS(Ingresos!$Z$6:$Z$1505,ING_COD,$B1145,ING_CLASE,"OTX"))</f>
        <v>0</v>
      </c>
      <c r="N1145" s="19" t="n">
        <f aca="false">IF($B1145="",0,SUMIFS(Ingresos!$Z$6:$Z$1505,ING_COD,$B1145,ING_CLASE,"RETO"))</f>
        <v>0</v>
      </c>
      <c r="O1145" s="19" t="n">
        <f aca="false">IF($B1145="",0,SUMIFS(Ingresos!$Z$6:$Z$1505,ING_COD,$B1145,ING_CLASE,"INA"))</f>
        <v>0</v>
      </c>
      <c r="P1145" s="19" t="n">
        <f aca="false">G1145+I1145+J1145+K1145+L1145+M1145</f>
        <v>0</v>
      </c>
      <c r="Q1145" s="44" t="n">
        <f aca="false">IF($F1145="Activo",1,IF($F1145="Cese",1,0))</f>
        <v>0</v>
      </c>
      <c r="R1145" s="19" t="n">
        <f aca="false">G1145*Q1145</f>
        <v>0</v>
      </c>
      <c r="S1145" s="19" t="n">
        <f aca="false">IF($F1145="Activo",SUMIFS(I1145:I1145,$D1145:$D1145,"&lt;="&amp;Trabajadores!$N$100)+IF(PROY_BON="Sí",SUMIFS(J1145:J1145,$D1145:$D1145,"&lt;="&amp;Trabajadores!$N$100),0),IF($F1145="Cese",I1145+IF(PROY_BON="Sí",J1145,0),0))</f>
        <v>0</v>
      </c>
      <c r="T1145" s="19" t="n">
        <f aca="false">0</f>
        <v>0</v>
      </c>
      <c r="U1145" s="19" t="n">
        <f aca="false">IF($F1145="Activo",IF(Trabajadores!$J$100="Sí",L1145*1,L1145),IF($F1145="Cese",L1145,0))</f>
        <v>0</v>
      </c>
      <c r="V1145" s="19" t="n">
        <f aca="false">IF(OR($F1145="Activo",$F1145="Cese"),M1145,0)</f>
        <v>0</v>
      </c>
      <c r="W1145" s="19" t="n">
        <f aca="false">IF(OR($F1145="Activo",$F1145="Cese"),SUM(P1134:P1144),0)</f>
        <v>0</v>
      </c>
      <c r="X1145" s="36" t="n">
        <f aca="false">IF(OR($F1145="Activo",$F1145="Cese"),R1145+S1145+T1145+U1145+V1145+W1145,0)</f>
        <v>0</v>
      </c>
      <c r="Y1145" s="19" t="n">
        <f aca="false">IF(OR($F1145="Activo",$F1145="Cese"),DED_FIJA,0)</f>
        <v>0</v>
      </c>
      <c r="Z1145" s="36" t="n">
        <f aca="false">MAX(0,X1145-Y1145)</f>
        <v>0</v>
      </c>
      <c r="AA1145" s="19" t="n">
        <f aca="false">IF(Z1145=0,0,MAX(0,MIN(Z1145,Parámetros!$G$19)-Parámetros!$F$19)*Parámetros!$E$19)</f>
        <v>0</v>
      </c>
      <c r="AB1145" s="19" t="n">
        <f aca="false">IF(Z1145=0,0,MAX(0,MIN(Z1145,Parámetros!$G$20)-Parámetros!$F$20)*Parámetros!$E$20)</f>
        <v>0</v>
      </c>
      <c r="AC1145" s="19" t="n">
        <f aca="false">IF(Z1145=0,0,MAX(0,MIN(Z1145,Parámetros!$G$21)-Parámetros!$F$21)*Parámetros!$E$21)</f>
        <v>0</v>
      </c>
      <c r="AD1145" s="19" t="n">
        <f aca="false">IF(Z1145=0,0,MAX(0,MIN(Z1145,Parámetros!$G$22)-Parámetros!$F$22)*Parámetros!$E$22)</f>
        <v>0</v>
      </c>
      <c r="AE1145" s="19" t="n">
        <f aca="false">IF(Z1145=0,0,MAX(0,MIN(Z1145,Parámetros!$G$23)-Parámetros!$F$23)*Parámetros!$E$23)</f>
        <v>0</v>
      </c>
      <c r="AF1145" s="36" t="n">
        <f aca="false">SUM(AA1145:AE1145)</f>
        <v>0</v>
      </c>
      <c r="AG1145" s="45" t="str">
        <f aca="false">IF(AM1145&lt;=0,"-",INDEX(TR_TASA,MATCH(AM1145,TR_DESDE,1)))</f>
        <v>-</v>
      </c>
      <c r="AH1145" s="44" t="n">
        <f aca="false">IF($F1145="Cese",1,IF($F1145="Activo",INDEX(DIV_N,12),0))</f>
        <v>0</v>
      </c>
      <c r="AI1145" s="44" t="n">
        <f aca="false">IF($F1145="Cese",11,IF($F1145="Activo",INDEX(DIV_HASTA,12),0))</f>
        <v>0</v>
      </c>
      <c r="AJ1145" s="19" t="n">
        <f aca="false">IF(OR($F1145="Activo",$F1145="Cese"),SUMIFS(AV1134:AV1144,D1134:D1144,"&lt;="&amp;AI1145),0)</f>
        <v>0</v>
      </c>
      <c r="AK1145" s="19" t="n">
        <f aca="false">IF(OR($F1145="Activo",$F1145="Cese"),MAX(0,(AF1145-AJ1145)/AH1145),0)</f>
        <v>0</v>
      </c>
      <c r="AL1145" s="19" t="n">
        <f aca="false">IF(OR($F1145="Activo",$F1145="Cese"),K1145+IF(PROY_BON="Sí",0,J1145),0)</f>
        <v>0</v>
      </c>
      <c r="AM1145" s="19" t="n">
        <f aca="false">IF(AL1145&gt;0,MAX(0,X1145+AL1145-Y1145),Z1145)</f>
        <v>0</v>
      </c>
      <c r="AN1145" s="19" t="n">
        <f aca="false">SUMPRODUCT((AM1145&gt;TR_DESDE)*(AM1145-TR_DESDE)*TR_INC)</f>
        <v>0</v>
      </c>
      <c r="AO1145" s="19" t="n">
        <f aca="false">IF(AL1145&gt;0,MAX(0,AN1145-IF(TRUE(),MAX(AF1145,AJ1145),AF1145)),0)</f>
        <v>0</v>
      </c>
      <c r="AP1145" s="46" t="n">
        <f aca="false">IF(OR($F1145="Activo",$F1145="Cese"),ROUND(AK1145+AO1145,2),0)</f>
        <v>0</v>
      </c>
      <c r="AQ1145" s="19" t="n">
        <f aca="false">IF(OR($F1145="Activo",$F1145="Cese"),MAX(0,AJ1145-AN1145),0)</f>
        <v>0</v>
      </c>
      <c r="AR1145" s="19" t="str">
        <f aca="false">IF($B1145="","",IF(COUNTIFS(RP_COD,$B1145,'Retenciones Planilla'!$N$6:$N$105,"&lt;&gt;")=0,"",SUMIFS('Retenciones Planilla'!$N$6:$N$105,RP_COD,$B1145)))</f>
        <v/>
      </c>
      <c r="AS1145" s="19" t="str">
        <f aca="false">IF(AR1145="","",AR1145-AP1145)</f>
        <v/>
      </c>
      <c r="AT1145" s="23" t="str">
        <f aca="false">IF($B1145="","",IF(NOT(OR($F1145="Activo",$F1145="Cese")),IF(N(AR1145)=0,"—","Revisar: sin vínculo"),IF(AR1145="",IF(AP1145=0,"No corresponde","Sin dato planilla"),IF(ABS(AS1145)&lt;=TOL,"OK",IF(AS1145&gt;0,"Retuvo de más","Retuvo de menos")))))</f>
        <v/>
      </c>
      <c r="AU1145" s="19" t="n">
        <f aca="false">IF(AND(BASE_RET="Planilla (si existe)",AR1145&lt;&gt;""),AR1145,AP1145)</f>
        <v>0</v>
      </c>
      <c r="AV1145" s="19" t="n">
        <f aca="false">AU1145+N1145</f>
        <v>0</v>
      </c>
    </row>
    <row r="1146" customFormat="false" ht="15" hidden="false" customHeight="false" outlineLevel="0" collapsed="false">
      <c r="A1146" s="43" t="n">
        <v>96</v>
      </c>
      <c r="B1146" s="35" t="str">
        <f aca="false">IF(Trabajadores!$B$101="","",Trabajadores!$B$101)</f>
        <v/>
      </c>
      <c r="C1146" s="35" t="str">
        <f aca="false">IF($B1146="","",Trabajadores!$D$101)</f>
        <v/>
      </c>
      <c r="D1146" s="43" t="n">
        <v>1</v>
      </c>
      <c r="E1146" s="23" t="s">
        <v>298</v>
      </c>
      <c r="F1146" s="23" t="str">
        <f aca="false">IF($B1146="","",IF(OR(1&lt;Trabajadores!$M$101,1&gt;Trabajadores!$N$101),"No vinculado",IF(AND(1=Trabajadores!$N$101,Trabajadores!$O$101="Sí"),"Cese","Activo")))</f>
        <v/>
      </c>
      <c r="G1146" s="19" t="n">
        <f aca="false">IF($B1146="",0,SUMIFS(Ingresos!$O$6:$O$1505,ING_COD,$B1146,ING_CLASE,"ORD"))</f>
        <v>0</v>
      </c>
      <c r="H1146" s="19" t="n">
        <f aca="false">IF($B1146="",0,SUMIFS(Ingresos!$O$6:$O$1505,ING_COD,$B1146,ING_CLASE,"ORD",ING_COMP,"Sí"))</f>
        <v>0</v>
      </c>
      <c r="I1146" s="19" t="n">
        <f aca="false">IF($B1146="",0,SUMIFS(Ingresos!$O$6:$O$1505,ING_COD,$B1146,ING_CLASE,"GRA"))</f>
        <v>0</v>
      </c>
      <c r="J1146" s="19" t="n">
        <f aca="false">IF($B1146="",0,SUMIFS(Ingresos!$O$6:$O$1505,ING_COD,$B1146,ING_CLASE,"BON"))</f>
        <v>0</v>
      </c>
      <c r="K1146" s="19" t="n">
        <f aca="false">IF($B1146="",0,SUMIFS(Ingresos!$O$6:$O$1505,ING_COD,$B1146,ING_CLASE,"EXT"))</f>
        <v>0</v>
      </c>
      <c r="L1146" s="19" t="n">
        <f aca="false">IF($B1146="",0,SUMIFS(Ingresos!$O$6:$O$1505,ING_COD,$B1146,ING_CLASE,"OTO"))</f>
        <v>0</v>
      </c>
      <c r="M1146" s="19" t="n">
        <f aca="false">IF($B1146="",0,SUMIFS(Ingresos!$O$6:$O$1505,ING_COD,$B1146,ING_CLASE,"OTX"))</f>
        <v>0</v>
      </c>
      <c r="N1146" s="19" t="n">
        <f aca="false">IF($B1146="",0,SUMIFS(Ingresos!$O$6:$O$1505,ING_COD,$B1146,ING_CLASE,"RETO"))</f>
        <v>0</v>
      </c>
      <c r="O1146" s="19" t="n">
        <f aca="false">IF($B1146="",0,SUMIFS(Ingresos!$O$6:$O$1505,ING_COD,$B1146,ING_CLASE,"INA"))</f>
        <v>0</v>
      </c>
      <c r="P1146" s="19" t="n">
        <f aca="false">G1146+I1146+J1146+K1146+L1146+M1146</f>
        <v>0</v>
      </c>
      <c r="Q1146" s="44" t="n">
        <f aca="false">IF($F1146="Activo",12,IF($F1146="Cese",1,0))</f>
        <v>0</v>
      </c>
      <c r="R1146" s="19" t="n">
        <f aca="false">G1146*Q1146</f>
        <v>0</v>
      </c>
      <c r="S1146" s="19" t="n">
        <f aca="false">IF($F1146="Activo",SUMIFS(I1146:I1157,$D1146:$D1157,"&lt;="&amp;Trabajadores!$N$101)+IF(PROY_BON="Sí",SUMIFS(J1146:J1157,$D1146:$D1157,"&lt;="&amp;Trabajadores!$N$101),0),IF($F1146="Cese",I1146+IF(PROY_BON="Sí",J1146,0),0))</f>
        <v>0</v>
      </c>
      <c r="T1146" s="19" t="n">
        <f aca="false">IF(OR($F1146&lt;&gt;"Activo",Trabajadores!$I$101="No"),0,IF(I1152=0,H1146*(1+IF(PROY_BON="Sí",Trabajadores!$P$101,0))*Trabajadores!$R$101/6*(Trabajadores!$N$101&gt;=7),0)+IF(I1157=0,H1146*(1+IF(PROY_BON="Sí",Trabajadores!$P$101,0))*Trabajadores!$S$101/6*(Trabajadores!$N$101&gt;=12),0))</f>
        <v>0</v>
      </c>
      <c r="U1146" s="19" t="n">
        <f aca="false">IF($F1146="Activo",IF(Trabajadores!$J$101="Sí",L1146*12,L1146),IF($F1146="Cese",L1146,0))</f>
        <v>0</v>
      </c>
      <c r="V1146" s="19" t="n">
        <f aca="false">IF(OR($F1146="Activo",$F1146="Cese"),M1146,0)</f>
        <v>0</v>
      </c>
      <c r="W1146" s="19" t="n">
        <f aca="false">0</f>
        <v>0</v>
      </c>
      <c r="X1146" s="36" t="n">
        <f aca="false">IF(OR($F1146="Activo",$F1146="Cese"),R1146+S1146+T1146+U1146+V1146+W1146,0)</f>
        <v>0</v>
      </c>
      <c r="Y1146" s="19" t="n">
        <f aca="false">IF(OR($F1146="Activo",$F1146="Cese"),DED_FIJA,0)</f>
        <v>0</v>
      </c>
      <c r="Z1146" s="36" t="n">
        <f aca="false">MAX(0,X1146-Y1146)</f>
        <v>0</v>
      </c>
      <c r="AA1146" s="19" t="n">
        <f aca="false">IF(Z1146=0,0,MAX(0,MIN(Z1146,Parámetros!$G$19)-Parámetros!$F$19)*Parámetros!$E$19)</f>
        <v>0</v>
      </c>
      <c r="AB1146" s="19" t="n">
        <f aca="false">IF(Z1146=0,0,MAX(0,MIN(Z1146,Parámetros!$G$20)-Parámetros!$F$20)*Parámetros!$E$20)</f>
        <v>0</v>
      </c>
      <c r="AC1146" s="19" t="n">
        <f aca="false">IF(Z1146=0,0,MAX(0,MIN(Z1146,Parámetros!$G$21)-Parámetros!$F$21)*Parámetros!$E$21)</f>
        <v>0</v>
      </c>
      <c r="AD1146" s="19" t="n">
        <f aca="false">IF(Z1146=0,0,MAX(0,MIN(Z1146,Parámetros!$G$22)-Parámetros!$F$22)*Parámetros!$E$22)</f>
        <v>0</v>
      </c>
      <c r="AE1146" s="19" t="n">
        <f aca="false">IF(Z1146=0,0,MAX(0,MIN(Z1146,Parámetros!$G$23)-Parámetros!$F$23)*Parámetros!$E$23)</f>
        <v>0</v>
      </c>
      <c r="AF1146" s="36" t="n">
        <f aca="false">SUM(AA1146:AE1146)</f>
        <v>0</v>
      </c>
      <c r="AG1146" s="45" t="str">
        <f aca="false">IF(AM1146&lt;=0,"-",INDEX(TR_TASA,MATCH(AM1146,TR_DESDE,1)))</f>
        <v>-</v>
      </c>
      <c r="AH1146" s="44" t="n">
        <f aca="false">IF($F1146="Cese",1,IF($F1146="Activo",INDEX(DIV_N,1),0))</f>
        <v>0</v>
      </c>
      <c r="AI1146" s="44" t="n">
        <f aca="false">IF($F1146="Cese",0,IF($F1146="Activo",INDEX(DIV_HASTA,1),0))</f>
        <v>0</v>
      </c>
      <c r="AJ1146" s="19" t="n">
        <f aca="false">0</f>
        <v>0</v>
      </c>
      <c r="AK1146" s="19" t="n">
        <f aca="false">IF(OR($F1146="Activo",$F1146="Cese"),MAX(0,(AF1146-AJ1146)/AH1146),0)</f>
        <v>0</v>
      </c>
      <c r="AL1146" s="19" t="n">
        <f aca="false">IF(OR($F1146="Activo",$F1146="Cese"),K1146+IF(PROY_BON="Sí",0,J1146),0)</f>
        <v>0</v>
      </c>
      <c r="AM1146" s="19" t="n">
        <f aca="false">IF(AL1146&gt;0,MAX(0,X1146+AL1146-Y1146),Z1146)</f>
        <v>0</v>
      </c>
      <c r="AN1146" s="19" t="n">
        <f aca="false">SUMPRODUCT((AM1146&gt;TR_DESDE)*(AM1146-TR_DESDE)*TR_INC)</f>
        <v>0</v>
      </c>
      <c r="AO1146" s="19" t="n">
        <f aca="false">IF(AL1146&gt;0,MAX(0,AN1146-IF($F1146="Cese",MAX(AF1146,AJ1146),AF1146)),0)</f>
        <v>0</v>
      </c>
      <c r="AP1146" s="46" t="n">
        <f aca="false">IF(OR($F1146="Activo",$F1146="Cese"),ROUND(AK1146+AO1146,2),0)</f>
        <v>0</v>
      </c>
      <c r="AQ1146" s="19" t="n">
        <f aca="false">IF($F1146="Cese",MAX(0,AJ1146-AN1146),0)</f>
        <v>0</v>
      </c>
      <c r="AR1146" s="19" t="str">
        <f aca="false">IF($B1146="","",IF(COUNTIFS(RP_COD,$B1146,'Retenciones Planilla'!$C$6:$C$105,"&lt;&gt;")=0,"",SUMIFS('Retenciones Planilla'!$C$6:$C$105,RP_COD,$B1146)))</f>
        <v/>
      </c>
      <c r="AS1146" s="19" t="str">
        <f aca="false">IF(AR1146="","",AR1146-AP1146)</f>
        <v/>
      </c>
      <c r="AT1146" s="23" t="str">
        <f aca="false">IF($B1146="","",IF(NOT(OR($F1146="Activo",$F1146="Cese")),IF(N(AR1146)=0,"—","Revisar: sin vínculo"),IF(AR1146="",IF(AP1146=0,"No corresponde","Sin dato planilla"),IF(ABS(AS1146)&lt;=TOL,"OK",IF(AS1146&gt;0,"Retuvo de más","Retuvo de menos")))))</f>
        <v/>
      </c>
      <c r="AU1146" s="19" t="n">
        <f aca="false">IF(AND(BASE_RET="Planilla (si existe)",AR1146&lt;&gt;""),AR1146,AP1146)</f>
        <v>0</v>
      </c>
      <c r="AV1146" s="19" t="n">
        <f aca="false">AU1146+N1146</f>
        <v>0</v>
      </c>
    </row>
    <row r="1147" customFormat="false" ht="15" hidden="false" customHeight="false" outlineLevel="0" collapsed="false">
      <c r="A1147" s="43" t="n">
        <v>96</v>
      </c>
      <c r="B1147" s="35" t="str">
        <f aca="false">IF(Trabajadores!$B$101="","",Trabajadores!$B$101)</f>
        <v/>
      </c>
      <c r="C1147" s="35" t="str">
        <f aca="false">IF($B1147="","",Trabajadores!$D$101)</f>
        <v/>
      </c>
      <c r="D1147" s="43" t="n">
        <v>2</v>
      </c>
      <c r="E1147" s="23" t="s">
        <v>299</v>
      </c>
      <c r="F1147" s="23" t="str">
        <f aca="false">IF($B1147="","",IF(OR(2&lt;Trabajadores!$M$101,2&gt;Trabajadores!$N$101),"No vinculado",IF(AND(2=Trabajadores!$N$101,Trabajadores!$O$101="Sí"),"Cese","Activo")))</f>
        <v/>
      </c>
      <c r="G1147" s="19" t="n">
        <f aca="false">IF($B1147="",0,SUMIFS(Ingresos!$P$6:$P$1505,ING_COD,$B1147,ING_CLASE,"ORD"))</f>
        <v>0</v>
      </c>
      <c r="H1147" s="19" t="n">
        <f aca="false">IF($B1147="",0,SUMIFS(Ingresos!$P$6:$P$1505,ING_COD,$B1147,ING_CLASE,"ORD",ING_COMP,"Sí"))</f>
        <v>0</v>
      </c>
      <c r="I1147" s="19" t="n">
        <f aca="false">IF($B1147="",0,SUMIFS(Ingresos!$P$6:$P$1505,ING_COD,$B1147,ING_CLASE,"GRA"))</f>
        <v>0</v>
      </c>
      <c r="J1147" s="19" t="n">
        <f aca="false">IF($B1147="",0,SUMIFS(Ingresos!$P$6:$P$1505,ING_COD,$B1147,ING_CLASE,"BON"))</f>
        <v>0</v>
      </c>
      <c r="K1147" s="19" t="n">
        <f aca="false">IF($B1147="",0,SUMIFS(Ingresos!$P$6:$P$1505,ING_COD,$B1147,ING_CLASE,"EXT"))</f>
        <v>0</v>
      </c>
      <c r="L1147" s="19" t="n">
        <f aca="false">IF($B1147="",0,SUMIFS(Ingresos!$P$6:$P$1505,ING_COD,$B1147,ING_CLASE,"OTO"))</f>
        <v>0</v>
      </c>
      <c r="M1147" s="19" t="n">
        <f aca="false">IF($B1147="",0,SUMIFS(Ingresos!$P$6:$P$1505,ING_COD,$B1147,ING_CLASE,"OTX"))</f>
        <v>0</v>
      </c>
      <c r="N1147" s="19" t="n">
        <f aca="false">IF($B1147="",0,SUMIFS(Ingresos!$P$6:$P$1505,ING_COD,$B1147,ING_CLASE,"RETO"))</f>
        <v>0</v>
      </c>
      <c r="O1147" s="19" t="n">
        <f aca="false">IF($B1147="",0,SUMIFS(Ingresos!$P$6:$P$1505,ING_COD,$B1147,ING_CLASE,"INA"))</f>
        <v>0</v>
      </c>
      <c r="P1147" s="19" t="n">
        <f aca="false">G1147+I1147+J1147+K1147+L1147+M1147</f>
        <v>0</v>
      </c>
      <c r="Q1147" s="44" t="n">
        <f aca="false">IF($F1147="Activo",11,IF($F1147="Cese",1,0))</f>
        <v>0</v>
      </c>
      <c r="R1147" s="19" t="n">
        <f aca="false">G1147*Q1147</f>
        <v>0</v>
      </c>
      <c r="S1147" s="19" t="n">
        <f aca="false">IF($F1147="Activo",SUMIFS(I1147:I1157,$D1147:$D1157,"&lt;="&amp;Trabajadores!$N$101)+IF(PROY_BON="Sí",SUMIFS(J1147:J1157,$D1147:$D1157,"&lt;="&amp;Trabajadores!$N$101),0),IF($F1147="Cese",I1147+IF(PROY_BON="Sí",J1147,0),0))</f>
        <v>0</v>
      </c>
      <c r="T1147" s="19" t="n">
        <f aca="false">IF(OR($F1147&lt;&gt;"Activo",Trabajadores!$I$101="No"),0,IF(I1152=0,H1147*(1+IF(PROY_BON="Sí",Trabajadores!$P$101,0))*Trabajadores!$R$101/6*(Trabajadores!$N$101&gt;=7),0)+IF(I1157=0,H1147*(1+IF(PROY_BON="Sí",Trabajadores!$P$101,0))*Trabajadores!$S$101/6*(Trabajadores!$N$101&gt;=12),0))</f>
        <v>0</v>
      </c>
      <c r="U1147" s="19" t="n">
        <f aca="false">IF($F1147="Activo",IF(Trabajadores!$J$101="Sí",L1147*11,L1147),IF($F1147="Cese",L1147,0))</f>
        <v>0</v>
      </c>
      <c r="V1147" s="19" t="n">
        <f aca="false">IF(OR($F1147="Activo",$F1147="Cese"),M1147,0)</f>
        <v>0</v>
      </c>
      <c r="W1147" s="19" t="n">
        <f aca="false">IF(OR($F1147="Activo",$F1147="Cese"),SUM(P1146:P1146),0)</f>
        <v>0</v>
      </c>
      <c r="X1147" s="36" t="n">
        <f aca="false">IF(OR($F1147="Activo",$F1147="Cese"),R1147+S1147+T1147+U1147+V1147+W1147,0)</f>
        <v>0</v>
      </c>
      <c r="Y1147" s="19" t="n">
        <f aca="false">IF(OR($F1147="Activo",$F1147="Cese"),DED_FIJA,0)</f>
        <v>0</v>
      </c>
      <c r="Z1147" s="36" t="n">
        <f aca="false">MAX(0,X1147-Y1147)</f>
        <v>0</v>
      </c>
      <c r="AA1147" s="19" t="n">
        <f aca="false">IF(Z1147=0,0,MAX(0,MIN(Z1147,Parámetros!$G$19)-Parámetros!$F$19)*Parámetros!$E$19)</f>
        <v>0</v>
      </c>
      <c r="AB1147" s="19" t="n">
        <f aca="false">IF(Z1147=0,0,MAX(0,MIN(Z1147,Parámetros!$G$20)-Parámetros!$F$20)*Parámetros!$E$20)</f>
        <v>0</v>
      </c>
      <c r="AC1147" s="19" t="n">
        <f aca="false">IF(Z1147=0,0,MAX(0,MIN(Z1147,Parámetros!$G$21)-Parámetros!$F$21)*Parámetros!$E$21)</f>
        <v>0</v>
      </c>
      <c r="AD1147" s="19" t="n">
        <f aca="false">IF(Z1147=0,0,MAX(0,MIN(Z1147,Parámetros!$G$22)-Parámetros!$F$22)*Parámetros!$E$22)</f>
        <v>0</v>
      </c>
      <c r="AE1147" s="19" t="n">
        <f aca="false">IF(Z1147=0,0,MAX(0,MIN(Z1147,Parámetros!$G$23)-Parámetros!$F$23)*Parámetros!$E$23)</f>
        <v>0</v>
      </c>
      <c r="AF1147" s="36" t="n">
        <f aca="false">SUM(AA1147:AE1147)</f>
        <v>0</v>
      </c>
      <c r="AG1147" s="45" t="str">
        <f aca="false">IF(AM1147&lt;=0,"-",INDEX(TR_TASA,MATCH(AM1147,TR_DESDE,1)))</f>
        <v>-</v>
      </c>
      <c r="AH1147" s="44" t="n">
        <f aca="false">IF($F1147="Cese",1,IF($F1147="Activo",INDEX(DIV_N,2),0))</f>
        <v>0</v>
      </c>
      <c r="AI1147" s="44" t="n">
        <f aca="false">IF($F1147="Cese",1,IF($F1147="Activo",INDEX(DIV_HASTA,2),0))</f>
        <v>0</v>
      </c>
      <c r="AJ1147" s="19" t="n">
        <f aca="false">IF(OR($F1147="Activo",$F1147="Cese"),SUMIFS(AV1146:AV1146,D1146:D1146,"&lt;="&amp;AI1147),0)</f>
        <v>0</v>
      </c>
      <c r="AK1147" s="19" t="n">
        <f aca="false">IF(OR($F1147="Activo",$F1147="Cese"),MAX(0,(AF1147-AJ1147)/AH1147),0)</f>
        <v>0</v>
      </c>
      <c r="AL1147" s="19" t="n">
        <f aca="false">IF(OR($F1147="Activo",$F1147="Cese"),K1147+IF(PROY_BON="Sí",0,J1147),0)</f>
        <v>0</v>
      </c>
      <c r="AM1147" s="19" t="n">
        <f aca="false">IF(AL1147&gt;0,MAX(0,X1147+AL1147-Y1147),Z1147)</f>
        <v>0</v>
      </c>
      <c r="AN1147" s="19" t="n">
        <f aca="false">SUMPRODUCT((AM1147&gt;TR_DESDE)*(AM1147-TR_DESDE)*TR_INC)</f>
        <v>0</v>
      </c>
      <c r="AO1147" s="19" t="n">
        <f aca="false">IF(AL1147&gt;0,MAX(0,AN1147-IF($F1147="Cese",MAX(AF1147,AJ1147),AF1147)),0)</f>
        <v>0</v>
      </c>
      <c r="AP1147" s="46" t="n">
        <f aca="false">IF(OR($F1147="Activo",$F1147="Cese"),ROUND(AK1147+AO1147,2),0)</f>
        <v>0</v>
      </c>
      <c r="AQ1147" s="19" t="n">
        <f aca="false">IF($F1147="Cese",MAX(0,AJ1147-AN1147),0)</f>
        <v>0</v>
      </c>
      <c r="AR1147" s="19" t="str">
        <f aca="false">IF($B1147="","",IF(COUNTIFS(RP_COD,$B1147,'Retenciones Planilla'!$D$6:$D$105,"&lt;&gt;")=0,"",SUMIFS('Retenciones Planilla'!$D$6:$D$105,RP_COD,$B1147)))</f>
        <v/>
      </c>
      <c r="AS1147" s="19" t="str">
        <f aca="false">IF(AR1147="","",AR1147-AP1147)</f>
        <v/>
      </c>
      <c r="AT1147" s="23" t="str">
        <f aca="false">IF($B1147="","",IF(NOT(OR($F1147="Activo",$F1147="Cese")),IF(N(AR1147)=0,"—","Revisar: sin vínculo"),IF(AR1147="",IF(AP1147=0,"No corresponde","Sin dato planilla"),IF(ABS(AS1147)&lt;=TOL,"OK",IF(AS1147&gt;0,"Retuvo de más","Retuvo de menos")))))</f>
        <v/>
      </c>
      <c r="AU1147" s="19" t="n">
        <f aca="false">IF(AND(BASE_RET="Planilla (si existe)",AR1147&lt;&gt;""),AR1147,AP1147)</f>
        <v>0</v>
      </c>
      <c r="AV1147" s="19" t="n">
        <f aca="false">AU1147+N1147</f>
        <v>0</v>
      </c>
    </row>
    <row r="1148" customFormat="false" ht="15" hidden="false" customHeight="false" outlineLevel="0" collapsed="false">
      <c r="A1148" s="43" t="n">
        <v>96</v>
      </c>
      <c r="B1148" s="35" t="str">
        <f aca="false">IF(Trabajadores!$B$101="","",Trabajadores!$B$101)</f>
        <v/>
      </c>
      <c r="C1148" s="35" t="str">
        <f aca="false">IF($B1148="","",Trabajadores!$D$101)</f>
        <v/>
      </c>
      <c r="D1148" s="43" t="n">
        <v>3</v>
      </c>
      <c r="E1148" s="23" t="s">
        <v>300</v>
      </c>
      <c r="F1148" s="23" t="str">
        <f aca="false">IF($B1148="","",IF(OR(3&lt;Trabajadores!$M$101,3&gt;Trabajadores!$N$101),"No vinculado",IF(AND(3=Trabajadores!$N$101,Trabajadores!$O$101="Sí"),"Cese","Activo")))</f>
        <v/>
      </c>
      <c r="G1148" s="19" t="n">
        <f aca="false">IF($B1148="",0,SUMIFS(Ingresos!$Q$6:$Q$1505,ING_COD,$B1148,ING_CLASE,"ORD"))</f>
        <v>0</v>
      </c>
      <c r="H1148" s="19" t="n">
        <f aca="false">IF($B1148="",0,SUMIFS(Ingresos!$Q$6:$Q$1505,ING_COD,$B1148,ING_CLASE,"ORD",ING_COMP,"Sí"))</f>
        <v>0</v>
      </c>
      <c r="I1148" s="19" t="n">
        <f aca="false">IF($B1148="",0,SUMIFS(Ingresos!$Q$6:$Q$1505,ING_COD,$B1148,ING_CLASE,"GRA"))</f>
        <v>0</v>
      </c>
      <c r="J1148" s="19" t="n">
        <f aca="false">IF($B1148="",0,SUMIFS(Ingresos!$Q$6:$Q$1505,ING_COD,$B1148,ING_CLASE,"BON"))</f>
        <v>0</v>
      </c>
      <c r="K1148" s="19" t="n">
        <f aca="false">IF($B1148="",0,SUMIFS(Ingresos!$Q$6:$Q$1505,ING_COD,$B1148,ING_CLASE,"EXT"))</f>
        <v>0</v>
      </c>
      <c r="L1148" s="19" t="n">
        <f aca="false">IF($B1148="",0,SUMIFS(Ingresos!$Q$6:$Q$1505,ING_COD,$B1148,ING_CLASE,"OTO"))</f>
        <v>0</v>
      </c>
      <c r="M1148" s="19" t="n">
        <f aca="false">IF($B1148="",0,SUMIFS(Ingresos!$Q$6:$Q$1505,ING_COD,$B1148,ING_CLASE,"OTX"))</f>
        <v>0</v>
      </c>
      <c r="N1148" s="19" t="n">
        <f aca="false">IF($B1148="",0,SUMIFS(Ingresos!$Q$6:$Q$1505,ING_COD,$B1148,ING_CLASE,"RETO"))</f>
        <v>0</v>
      </c>
      <c r="O1148" s="19" t="n">
        <f aca="false">IF($B1148="",0,SUMIFS(Ingresos!$Q$6:$Q$1505,ING_COD,$B1148,ING_CLASE,"INA"))</f>
        <v>0</v>
      </c>
      <c r="P1148" s="19" t="n">
        <f aca="false">G1148+I1148+J1148+K1148+L1148+M1148</f>
        <v>0</v>
      </c>
      <c r="Q1148" s="44" t="n">
        <f aca="false">IF($F1148="Activo",10,IF($F1148="Cese",1,0))</f>
        <v>0</v>
      </c>
      <c r="R1148" s="19" t="n">
        <f aca="false">G1148*Q1148</f>
        <v>0</v>
      </c>
      <c r="S1148" s="19" t="n">
        <f aca="false">IF($F1148="Activo",SUMIFS(I1148:I1157,$D1148:$D1157,"&lt;="&amp;Trabajadores!$N$101)+IF(PROY_BON="Sí",SUMIFS(J1148:J1157,$D1148:$D1157,"&lt;="&amp;Trabajadores!$N$101),0),IF($F1148="Cese",I1148+IF(PROY_BON="Sí",J1148,0),0))</f>
        <v>0</v>
      </c>
      <c r="T1148" s="19" t="n">
        <f aca="false">IF(OR($F1148&lt;&gt;"Activo",Trabajadores!$I$101="No"),0,IF(I1152=0,H1148*(1+IF(PROY_BON="Sí",Trabajadores!$P$101,0))*Trabajadores!$R$101/6*(Trabajadores!$N$101&gt;=7),0)+IF(I1157=0,H1148*(1+IF(PROY_BON="Sí",Trabajadores!$P$101,0))*Trabajadores!$S$101/6*(Trabajadores!$N$101&gt;=12),0))</f>
        <v>0</v>
      </c>
      <c r="U1148" s="19" t="n">
        <f aca="false">IF($F1148="Activo",IF(Trabajadores!$J$101="Sí",L1148*10,L1148),IF($F1148="Cese",L1148,0))</f>
        <v>0</v>
      </c>
      <c r="V1148" s="19" t="n">
        <f aca="false">IF(OR($F1148="Activo",$F1148="Cese"),M1148,0)</f>
        <v>0</v>
      </c>
      <c r="W1148" s="19" t="n">
        <f aca="false">IF(OR($F1148="Activo",$F1148="Cese"),SUM(P1146:P1147),0)</f>
        <v>0</v>
      </c>
      <c r="X1148" s="36" t="n">
        <f aca="false">IF(OR($F1148="Activo",$F1148="Cese"),R1148+S1148+T1148+U1148+V1148+W1148,0)</f>
        <v>0</v>
      </c>
      <c r="Y1148" s="19" t="n">
        <f aca="false">IF(OR($F1148="Activo",$F1148="Cese"),DED_FIJA,0)</f>
        <v>0</v>
      </c>
      <c r="Z1148" s="36" t="n">
        <f aca="false">MAX(0,X1148-Y1148)</f>
        <v>0</v>
      </c>
      <c r="AA1148" s="19" t="n">
        <f aca="false">IF(Z1148=0,0,MAX(0,MIN(Z1148,Parámetros!$G$19)-Parámetros!$F$19)*Parámetros!$E$19)</f>
        <v>0</v>
      </c>
      <c r="AB1148" s="19" t="n">
        <f aca="false">IF(Z1148=0,0,MAX(0,MIN(Z1148,Parámetros!$G$20)-Parámetros!$F$20)*Parámetros!$E$20)</f>
        <v>0</v>
      </c>
      <c r="AC1148" s="19" t="n">
        <f aca="false">IF(Z1148=0,0,MAX(0,MIN(Z1148,Parámetros!$G$21)-Parámetros!$F$21)*Parámetros!$E$21)</f>
        <v>0</v>
      </c>
      <c r="AD1148" s="19" t="n">
        <f aca="false">IF(Z1148=0,0,MAX(0,MIN(Z1148,Parámetros!$G$22)-Parámetros!$F$22)*Parámetros!$E$22)</f>
        <v>0</v>
      </c>
      <c r="AE1148" s="19" t="n">
        <f aca="false">IF(Z1148=0,0,MAX(0,MIN(Z1148,Parámetros!$G$23)-Parámetros!$F$23)*Parámetros!$E$23)</f>
        <v>0</v>
      </c>
      <c r="AF1148" s="36" t="n">
        <f aca="false">SUM(AA1148:AE1148)</f>
        <v>0</v>
      </c>
      <c r="AG1148" s="45" t="str">
        <f aca="false">IF(AM1148&lt;=0,"-",INDEX(TR_TASA,MATCH(AM1148,TR_DESDE,1)))</f>
        <v>-</v>
      </c>
      <c r="AH1148" s="44" t="n">
        <f aca="false">IF($F1148="Cese",1,IF($F1148="Activo",INDEX(DIV_N,3),0))</f>
        <v>0</v>
      </c>
      <c r="AI1148" s="44" t="n">
        <f aca="false">IF($F1148="Cese",2,IF($F1148="Activo",INDEX(DIV_HASTA,3),0))</f>
        <v>0</v>
      </c>
      <c r="AJ1148" s="19" t="n">
        <f aca="false">IF(OR($F1148="Activo",$F1148="Cese"),SUMIFS(AV1146:AV1147,D1146:D1147,"&lt;="&amp;AI1148),0)</f>
        <v>0</v>
      </c>
      <c r="AK1148" s="19" t="n">
        <f aca="false">IF(OR($F1148="Activo",$F1148="Cese"),MAX(0,(AF1148-AJ1148)/AH1148),0)</f>
        <v>0</v>
      </c>
      <c r="AL1148" s="19" t="n">
        <f aca="false">IF(OR($F1148="Activo",$F1148="Cese"),K1148+IF(PROY_BON="Sí",0,J1148),0)</f>
        <v>0</v>
      </c>
      <c r="AM1148" s="19" t="n">
        <f aca="false">IF(AL1148&gt;0,MAX(0,X1148+AL1148-Y1148),Z1148)</f>
        <v>0</v>
      </c>
      <c r="AN1148" s="19" t="n">
        <f aca="false">SUMPRODUCT((AM1148&gt;TR_DESDE)*(AM1148-TR_DESDE)*TR_INC)</f>
        <v>0</v>
      </c>
      <c r="AO1148" s="19" t="n">
        <f aca="false">IF(AL1148&gt;0,MAX(0,AN1148-IF($F1148="Cese",MAX(AF1148,AJ1148),AF1148)),0)</f>
        <v>0</v>
      </c>
      <c r="AP1148" s="46" t="n">
        <f aca="false">IF(OR($F1148="Activo",$F1148="Cese"),ROUND(AK1148+AO1148,2),0)</f>
        <v>0</v>
      </c>
      <c r="AQ1148" s="19" t="n">
        <f aca="false">IF($F1148="Cese",MAX(0,AJ1148-AN1148),0)</f>
        <v>0</v>
      </c>
      <c r="AR1148" s="19" t="str">
        <f aca="false">IF($B1148="","",IF(COUNTIFS(RP_COD,$B1148,'Retenciones Planilla'!$E$6:$E$105,"&lt;&gt;")=0,"",SUMIFS('Retenciones Planilla'!$E$6:$E$105,RP_COD,$B1148)))</f>
        <v/>
      </c>
      <c r="AS1148" s="19" t="str">
        <f aca="false">IF(AR1148="","",AR1148-AP1148)</f>
        <v/>
      </c>
      <c r="AT1148" s="23" t="str">
        <f aca="false">IF($B1148="","",IF(NOT(OR($F1148="Activo",$F1148="Cese")),IF(N(AR1148)=0,"—","Revisar: sin vínculo"),IF(AR1148="",IF(AP1148=0,"No corresponde","Sin dato planilla"),IF(ABS(AS1148)&lt;=TOL,"OK",IF(AS1148&gt;0,"Retuvo de más","Retuvo de menos")))))</f>
        <v/>
      </c>
      <c r="AU1148" s="19" t="n">
        <f aca="false">IF(AND(BASE_RET="Planilla (si existe)",AR1148&lt;&gt;""),AR1148,AP1148)</f>
        <v>0</v>
      </c>
      <c r="AV1148" s="19" t="n">
        <f aca="false">AU1148+N1148</f>
        <v>0</v>
      </c>
    </row>
    <row r="1149" customFormat="false" ht="15" hidden="false" customHeight="false" outlineLevel="0" collapsed="false">
      <c r="A1149" s="43" t="n">
        <v>96</v>
      </c>
      <c r="B1149" s="35" t="str">
        <f aca="false">IF(Trabajadores!$B$101="","",Trabajadores!$B$101)</f>
        <v/>
      </c>
      <c r="C1149" s="35" t="str">
        <f aca="false">IF($B1149="","",Trabajadores!$D$101)</f>
        <v/>
      </c>
      <c r="D1149" s="43" t="n">
        <v>4</v>
      </c>
      <c r="E1149" s="23" t="s">
        <v>301</v>
      </c>
      <c r="F1149" s="23" t="str">
        <f aca="false">IF($B1149="","",IF(OR(4&lt;Trabajadores!$M$101,4&gt;Trabajadores!$N$101),"No vinculado",IF(AND(4=Trabajadores!$N$101,Trabajadores!$O$101="Sí"),"Cese","Activo")))</f>
        <v/>
      </c>
      <c r="G1149" s="19" t="n">
        <f aca="false">IF($B1149="",0,SUMIFS(Ingresos!$R$6:$R$1505,ING_COD,$B1149,ING_CLASE,"ORD"))</f>
        <v>0</v>
      </c>
      <c r="H1149" s="19" t="n">
        <f aca="false">IF($B1149="",0,SUMIFS(Ingresos!$R$6:$R$1505,ING_COD,$B1149,ING_CLASE,"ORD",ING_COMP,"Sí"))</f>
        <v>0</v>
      </c>
      <c r="I1149" s="19" t="n">
        <f aca="false">IF($B1149="",0,SUMIFS(Ingresos!$R$6:$R$1505,ING_COD,$B1149,ING_CLASE,"GRA"))</f>
        <v>0</v>
      </c>
      <c r="J1149" s="19" t="n">
        <f aca="false">IF($B1149="",0,SUMIFS(Ingresos!$R$6:$R$1505,ING_COD,$B1149,ING_CLASE,"BON"))</f>
        <v>0</v>
      </c>
      <c r="K1149" s="19" t="n">
        <f aca="false">IF($B1149="",0,SUMIFS(Ingresos!$R$6:$R$1505,ING_COD,$B1149,ING_CLASE,"EXT"))</f>
        <v>0</v>
      </c>
      <c r="L1149" s="19" t="n">
        <f aca="false">IF($B1149="",0,SUMIFS(Ingresos!$R$6:$R$1505,ING_COD,$B1149,ING_CLASE,"OTO"))</f>
        <v>0</v>
      </c>
      <c r="M1149" s="19" t="n">
        <f aca="false">IF($B1149="",0,SUMIFS(Ingresos!$R$6:$R$1505,ING_COD,$B1149,ING_CLASE,"OTX"))</f>
        <v>0</v>
      </c>
      <c r="N1149" s="19" t="n">
        <f aca="false">IF($B1149="",0,SUMIFS(Ingresos!$R$6:$R$1505,ING_COD,$B1149,ING_CLASE,"RETO"))</f>
        <v>0</v>
      </c>
      <c r="O1149" s="19" t="n">
        <f aca="false">IF($B1149="",0,SUMIFS(Ingresos!$R$6:$R$1505,ING_COD,$B1149,ING_CLASE,"INA"))</f>
        <v>0</v>
      </c>
      <c r="P1149" s="19" t="n">
        <f aca="false">G1149+I1149+J1149+K1149+L1149+M1149</f>
        <v>0</v>
      </c>
      <c r="Q1149" s="44" t="n">
        <f aca="false">IF($F1149="Activo",9,IF($F1149="Cese",1,0))</f>
        <v>0</v>
      </c>
      <c r="R1149" s="19" t="n">
        <f aca="false">G1149*Q1149</f>
        <v>0</v>
      </c>
      <c r="S1149" s="19" t="n">
        <f aca="false">IF($F1149="Activo",SUMIFS(I1149:I1157,$D1149:$D1157,"&lt;="&amp;Trabajadores!$N$101)+IF(PROY_BON="Sí",SUMIFS(J1149:J1157,$D1149:$D1157,"&lt;="&amp;Trabajadores!$N$101),0),IF($F1149="Cese",I1149+IF(PROY_BON="Sí",J1149,0),0))</f>
        <v>0</v>
      </c>
      <c r="T1149" s="19" t="n">
        <f aca="false">IF(OR($F1149&lt;&gt;"Activo",Trabajadores!$I$101="No"),0,IF(I1152=0,H1149*(1+IF(PROY_BON="Sí",Trabajadores!$P$101,0))*Trabajadores!$R$101/6*(Trabajadores!$N$101&gt;=7),0)+IF(I1157=0,H1149*(1+IF(PROY_BON="Sí",Trabajadores!$P$101,0))*Trabajadores!$S$101/6*(Trabajadores!$N$101&gt;=12),0))</f>
        <v>0</v>
      </c>
      <c r="U1149" s="19" t="n">
        <f aca="false">IF($F1149="Activo",IF(Trabajadores!$J$101="Sí",L1149*9,L1149),IF($F1149="Cese",L1149,0))</f>
        <v>0</v>
      </c>
      <c r="V1149" s="19" t="n">
        <f aca="false">IF(OR($F1149="Activo",$F1149="Cese"),M1149,0)</f>
        <v>0</v>
      </c>
      <c r="W1149" s="19" t="n">
        <f aca="false">IF(OR($F1149="Activo",$F1149="Cese"),SUM(P1146:P1148),0)</f>
        <v>0</v>
      </c>
      <c r="X1149" s="36" t="n">
        <f aca="false">IF(OR($F1149="Activo",$F1149="Cese"),R1149+S1149+T1149+U1149+V1149+W1149,0)</f>
        <v>0</v>
      </c>
      <c r="Y1149" s="19" t="n">
        <f aca="false">IF(OR($F1149="Activo",$F1149="Cese"),DED_FIJA,0)</f>
        <v>0</v>
      </c>
      <c r="Z1149" s="36" t="n">
        <f aca="false">MAX(0,X1149-Y1149)</f>
        <v>0</v>
      </c>
      <c r="AA1149" s="19" t="n">
        <f aca="false">IF(Z1149=0,0,MAX(0,MIN(Z1149,Parámetros!$G$19)-Parámetros!$F$19)*Parámetros!$E$19)</f>
        <v>0</v>
      </c>
      <c r="AB1149" s="19" t="n">
        <f aca="false">IF(Z1149=0,0,MAX(0,MIN(Z1149,Parámetros!$G$20)-Parámetros!$F$20)*Parámetros!$E$20)</f>
        <v>0</v>
      </c>
      <c r="AC1149" s="19" t="n">
        <f aca="false">IF(Z1149=0,0,MAX(0,MIN(Z1149,Parámetros!$G$21)-Parámetros!$F$21)*Parámetros!$E$21)</f>
        <v>0</v>
      </c>
      <c r="AD1149" s="19" t="n">
        <f aca="false">IF(Z1149=0,0,MAX(0,MIN(Z1149,Parámetros!$G$22)-Parámetros!$F$22)*Parámetros!$E$22)</f>
        <v>0</v>
      </c>
      <c r="AE1149" s="19" t="n">
        <f aca="false">IF(Z1149=0,0,MAX(0,MIN(Z1149,Parámetros!$G$23)-Parámetros!$F$23)*Parámetros!$E$23)</f>
        <v>0</v>
      </c>
      <c r="AF1149" s="36" t="n">
        <f aca="false">SUM(AA1149:AE1149)</f>
        <v>0</v>
      </c>
      <c r="AG1149" s="45" t="str">
        <f aca="false">IF(AM1149&lt;=0,"-",INDEX(TR_TASA,MATCH(AM1149,TR_DESDE,1)))</f>
        <v>-</v>
      </c>
      <c r="AH1149" s="44" t="n">
        <f aca="false">IF($F1149="Cese",1,IF($F1149="Activo",INDEX(DIV_N,4),0))</f>
        <v>0</v>
      </c>
      <c r="AI1149" s="44" t="n">
        <f aca="false">IF($F1149="Cese",3,IF($F1149="Activo",INDEX(DIV_HASTA,4),0))</f>
        <v>0</v>
      </c>
      <c r="AJ1149" s="19" t="n">
        <f aca="false">IF(OR($F1149="Activo",$F1149="Cese"),SUMIFS(AV1146:AV1148,D1146:D1148,"&lt;="&amp;AI1149),0)</f>
        <v>0</v>
      </c>
      <c r="AK1149" s="19" t="n">
        <f aca="false">IF(OR($F1149="Activo",$F1149="Cese"),MAX(0,(AF1149-AJ1149)/AH1149),0)</f>
        <v>0</v>
      </c>
      <c r="AL1149" s="19" t="n">
        <f aca="false">IF(OR($F1149="Activo",$F1149="Cese"),K1149+IF(PROY_BON="Sí",0,J1149),0)</f>
        <v>0</v>
      </c>
      <c r="AM1149" s="19" t="n">
        <f aca="false">IF(AL1149&gt;0,MAX(0,X1149+AL1149-Y1149),Z1149)</f>
        <v>0</v>
      </c>
      <c r="AN1149" s="19" t="n">
        <f aca="false">SUMPRODUCT((AM1149&gt;TR_DESDE)*(AM1149-TR_DESDE)*TR_INC)</f>
        <v>0</v>
      </c>
      <c r="AO1149" s="19" t="n">
        <f aca="false">IF(AL1149&gt;0,MAX(0,AN1149-IF($F1149="Cese",MAX(AF1149,AJ1149),AF1149)),0)</f>
        <v>0</v>
      </c>
      <c r="AP1149" s="46" t="n">
        <f aca="false">IF(OR($F1149="Activo",$F1149="Cese"),ROUND(AK1149+AO1149,2),0)</f>
        <v>0</v>
      </c>
      <c r="AQ1149" s="19" t="n">
        <f aca="false">IF($F1149="Cese",MAX(0,AJ1149-AN1149),0)</f>
        <v>0</v>
      </c>
      <c r="AR1149" s="19" t="str">
        <f aca="false">IF($B1149="","",IF(COUNTIFS(RP_COD,$B1149,'Retenciones Planilla'!$F$6:$F$105,"&lt;&gt;")=0,"",SUMIFS('Retenciones Planilla'!$F$6:$F$105,RP_COD,$B1149)))</f>
        <v/>
      </c>
      <c r="AS1149" s="19" t="str">
        <f aca="false">IF(AR1149="","",AR1149-AP1149)</f>
        <v/>
      </c>
      <c r="AT1149" s="23" t="str">
        <f aca="false">IF($B1149="","",IF(NOT(OR($F1149="Activo",$F1149="Cese")),IF(N(AR1149)=0,"—","Revisar: sin vínculo"),IF(AR1149="",IF(AP1149=0,"No corresponde","Sin dato planilla"),IF(ABS(AS1149)&lt;=TOL,"OK",IF(AS1149&gt;0,"Retuvo de más","Retuvo de menos")))))</f>
        <v/>
      </c>
      <c r="AU1149" s="19" t="n">
        <f aca="false">IF(AND(BASE_RET="Planilla (si existe)",AR1149&lt;&gt;""),AR1149,AP1149)</f>
        <v>0</v>
      </c>
      <c r="AV1149" s="19" t="n">
        <f aca="false">AU1149+N1149</f>
        <v>0</v>
      </c>
    </row>
    <row r="1150" customFormat="false" ht="15" hidden="false" customHeight="false" outlineLevel="0" collapsed="false">
      <c r="A1150" s="43" t="n">
        <v>96</v>
      </c>
      <c r="B1150" s="35" t="str">
        <f aca="false">IF(Trabajadores!$B$101="","",Trabajadores!$B$101)</f>
        <v/>
      </c>
      <c r="C1150" s="35" t="str">
        <f aca="false">IF($B1150="","",Trabajadores!$D$101)</f>
        <v/>
      </c>
      <c r="D1150" s="43" t="n">
        <v>5</v>
      </c>
      <c r="E1150" s="23" t="s">
        <v>302</v>
      </c>
      <c r="F1150" s="23" t="str">
        <f aca="false">IF($B1150="","",IF(OR(5&lt;Trabajadores!$M$101,5&gt;Trabajadores!$N$101),"No vinculado",IF(AND(5=Trabajadores!$N$101,Trabajadores!$O$101="Sí"),"Cese","Activo")))</f>
        <v/>
      </c>
      <c r="G1150" s="19" t="n">
        <f aca="false">IF($B1150="",0,SUMIFS(Ingresos!$S$6:$S$1505,ING_COD,$B1150,ING_CLASE,"ORD"))</f>
        <v>0</v>
      </c>
      <c r="H1150" s="19" t="n">
        <f aca="false">IF($B1150="",0,SUMIFS(Ingresos!$S$6:$S$1505,ING_COD,$B1150,ING_CLASE,"ORD",ING_COMP,"Sí"))</f>
        <v>0</v>
      </c>
      <c r="I1150" s="19" t="n">
        <f aca="false">IF($B1150="",0,SUMIFS(Ingresos!$S$6:$S$1505,ING_COD,$B1150,ING_CLASE,"GRA"))</f>
        <v>0</v>
      </c>
      <c r="J1150" s="19" t="n">
        <f aca="false">IF($B1150="",0,SUMIFS(Ingresos!$S$6:$S$1505,ING_COD,$B1150,ING_CLASE,"BON"))</f>
        <v>0</v>
      </c>
      <c r="K1150" s="19" t="n">
        <f aca="false">IF($B1150="",0,SUMIFS(Ingresos!$S$6:$S$1505,ING_COD,$B1150,ING_CLASE,"EXT"))</f>
        <v>0</v>
      </c>
      <c r="L1150" s="19" t="n">
        <f aca="false">IF($B1150="",0,SUMIFS(Ingresos!$S$6:$S$1505,ING_COD,$B1150,ING_CLASE,"OTO"))</f>
        <v>0</v>
      </c>
      <c r="M1150" s="19" t="n">
        <f aca="false">IF($B1150="",0,SUMIFS(Ingresos!$S$6:$S$1505,ING_COD,$B1150,ING_CLASE,"OTX"))</f>
        <v>0</v>
      </c>
      <c r="N1150" s="19" t="n">
        <f aca="false">IF($B1150="",0,SUMIFS(Ingresos!$S$6:$S$1505,ING_COD,$B1150,ING_CLASE,"RETO"))</f>
        <v>0</v>
      </c>
      <c r="O1150" s="19" t="n">
        <f aca="false">IF($B1150="",0,SUMIFS(Ingresos!$S$6:$S$1505,ING_COD,$B1150,ING_CLASE,"INA"))</f>
        <v>0</v>
      </c>
      <c r="P1150" s="19" t="n">
        <f aca="false">G1150+I1150+J1150+K1150+L1150+M1150</f>
        <v>0</v>
      </c>
      <c r="Q1150" s="44" t="n">
        <f aca="false">IF($F1150="Activo",8,IF($F1150="Cese",1,0))</f>
        <v>0</v>
      </c>
      <c r="R1150" s="19" t="n">
        <f aca="false">G1150*Q1150</f>
        <v>0</v>
      </c>
      <c r="S1150" s="19" t="n">
        <f aca="false">IF($F1150="Activo",SUMIFS(I1150:I1157,$D1150:$D1157,"&lt;="&amp;Trabajadores!$N$101)+IF(PROY_BON="Sí",SUMIFS(J1150:J1157,$D1150:$D1157,"&lt;="&amp;Trabajadores!$N$101),0),IF($F1150="Cese",I1150+IF(PROY_BON="Sí",J1150,0),0))</f>
        <v>0</v>
      </c>
      <c r="T1150" s="19" t="n">
        <f aca="false">IF(OR($F1150&lt;&gt;"Activo",Trabajadores!$I$101="No"),0,IF(I1152=0,H1150*(1+IF(PROY_BON="Sí",Trabajadores!$P$101,0))*Trabajadores!$R$101/6*(Trabajadores!$N$101&gt;=7),0)+IF(I1157=0,H1150*(1+IF(PROY_BON="Sí",Trabajadores!$P$101,0))*Trabajadores!$S$101/6*(Trabajadores!$N$101&gt;=12),0))</f>
        <v>0</v>
      </c>
      <c r="U1150" s="19" t="n">
        <f aca="false">IF($F1150="Activo",IF(Trabajadores!$J$101="Sí",L1150*8,L1150),IF($F1150="Cese",L1150,0))</f>
        <v>0</v>
      </c>
      <c r="V1150" s="19" t="n">
        <f aca="false">IF(OR($F1150="Activo",$F1150="Cese"),M1150,0)</f>
        <v>0</v>
      </c>
      <c r="W1150" s="19" t="n">
        <f aca="false">IF(OR($F1150="Activo",$F1150="Cese"),SUM(P1146:P1149),0)</f>
        <v>0</v>
      </c>
      <c r="X1150" s="36" t="n">
        <f aca="false">IF(OR($F1150="Activo",$F1150="Cese"),R1150+S1150+T1150+U1150+V1150+W1150,0)</f>
        <v>0</v>
      </c>
      <c r="Y1150" s="19" t="n">
        <f aca="false">IF(OR($F1150="Activo",$F1150="Cese"),DED_FIJA,0)</f>
        <v>0</v>
      </c>
      <c r="Z1150" s="36" t="n">
        <f aca="false">MAX(0,X1150-Y1150)</f>
        <v>0</v>
      </c>
      <c r="AA1150" s="19" t="n">
        <f aca="false">IF(Z1150=0,0,MAX(0,MIN(Z1150,Parámetros!$G$19)-Parámetros!$F$19)*Parámetros!$E$19)</f>
        <v>0</v>
      </c>
      <c r="AB1150" s="19" t="n">
        <f aca="false">IF(Z1150=0,0,MAX(0,MIN(Z1150,Parámetros!$G$20)-Parámetros!$F$20)*Parámetros!$E$20)</f>
        <v>0</v>
      </c>
      <c r="AC1150" s="19" t="n">
        <f aca="false">IF(Z1150=0,0,MAX(0,MIN(Z1150,Parámetros!$G$21)-Parámetros!$F$21)*Parámetros!$E$21)</f>
        <v>0</v>
      </c>
      <c r="AD1150" s="19" t="n">
        <f aca="false">IF(Z1150=0,0,MAX(0,MIN(Z1150,Parámetros!$G$22)-Parámetros!$F$22)*Parámetros!$E$22)</f>
        <v>0</v>
      </c>
      <c r="AE1150" s="19" t="n">
        <f aca="false">IF(Z1150=0,0,MAX(0,MIN(Z1150,Parámetros!$G$23)-Parámetros!$F$23)*Parámetros!$E$23)</f>
        <v>0</v>
      </c>
      <c r="AF1150" s="36" t="n">
        <f aca="false">SUM(AA1150:AE1150)</f>
        <v>0</v>
      </c>
      <c r="AG1150" s="45" t="str">
        <f aca="false">IF(AM1150&lt;=0,"-",INDEX(TR_TASA,MATCH(AM1150,TR_DESDE,1)))</f>
        <v>-</v>
      </c>
      <c r="AH1150" s="44" t="n">
        <f aca="false">IF($F1150="Cese",1,IF($F1150="Activo",INDEX(DIV_N,5),0))</f>
        <v>0</v>
      </c>
      <c r="AI1150" s="44" t="n">
        <f aca="false">IF($F1150="Cese",4,IF($F1150="Activo",INDEX(DIV_HASTA,5),0))</f>
        <v>0</v>
      </c>
      <c r="AJ1150" s="19" t="n">
        <f aca="false">IF(OR($F1150="Activo",$F1150="Cese"),SUMIFS(AV1146:AV1149,D1146:D1149,"&lt;="&amp;AI1150),0)</f>
        <v>0</v>
      </c>
      <c r="AK1150" s="19" t="n">
        <f aca="false">IF(OR($F1150="Activo",$F1150="Cese"),MAX(0,(AF1150-AJ1150)/AH1150),0)</f>
        <v>0</v>
      </c>
      <c r="AL1150" s="19" t="n">
        <f aca="false">IF(OR($F1150="Activo",$F1150="Cese"),K1150+IF(PROY_BON="Sí",0,J1150),0)</f>
        <v>0</v>
      </c>
      <c r="AM1150" s="19" t="n">
        <f aca="false">IF(AL1150&gt;0,MAX(0,X1150+AL1150-Y1150),Z1150)</f>
        <v>0</v>
      </c>
      <c r="AN1150" s="19" t="n">
        <f aca="false">SUMPRODUCT((AM1150&gt;TR_DESDE)*(AM1150-TR_DESDE)*TR_INC)</f>
        <v>0</v>
      </c>
      <c r="AO1150" s="19" t="n">
        <f aca="false">IF(AL1150&gt;0,MAX(0,AN1150-IF($F1150="Cese",MAX(AF1150,AJ1150),AF1150)),0)</f>
        <v>0</v>
      </c>
      <c r="AP1150" s="46" t="n">
        <f aca="false">IF(OR($F1150="Activo",$F1150="Cese"),ROUND(AK1150+AO1150,2),0)</f>
        <v>0</v>
      </c>
      <c r="AQ1150" s="19" t="n">
        <f aca="false">IF($F1150="Cese",MAX(0,AJ1150-AN1150),0)</f>
        <v>0</v>
      </c>
      <c r="AR1150" s="19" t="str">
        <f aca="false">IF($B1150="","",IF(COUNTIFS(RP_COD,$B1150,'Retenciones Planilla'!$G$6:$G$105,"&lt;&gt;")=0,"",SUMIFS('Retenciones Planilla'!$G$6:$G$105,RP_COD,$B1150)))</f>
        <v/>
      </c>
      <c r="AS1150" s="19" t="str">
        <f aca="false">IF(AR1150="","",AR1150-AP1150)</f>
        <v/>
      </c>
      <c r="AT1150" s="23" t="str">
        <f aca="false">IF($B1150="","",IF(NOT(OR($F1150="Activo",$F1150="Cese")),IF(N(AR1150)=0,"—","Revisar: sin vínculo"),IF(AR1150="",IF(AP1150=0,"No corresponde","Sin dato planilla"),IF(ABS(AS1150)&lt;=TOL,"OK",IF(AS1150&gt;0,"Retuvo de más","Retuvo de menos")))))</f>
        <v/>
      </c>
      <c r="AU1150" s="19" t="n">
        <f aca="false">IF(AND(BASE_RET="Planilla (si existe)",AR1150&lt;&gt;""),AR1150,AP1150)</f>
        <v>0</v>
      </c>
      <c r="AV1150" s="19" t="n">
        <f aca="false">AU1150+N1150</f>
        <v>0</v>
      </c>
    </row>
    <row r="1151" customFormat="false" ht="15" hidden="false" customHeight="false" outlineLevel="0" collapsed="false">
      <c r="A1151" s="43" t="n">
        <v>96</v>
      </c>
      <c r="B1151" s="35" t="str">
        <f aca="false">IF(Trabajadores!$B$101="","",Trabajadores!$B$101)</f>
        <v/>
      </c>
      <c r="C1151" s="35" t="str">
        <f aca="false">IF($B1151="","",Trabajadores!$D$101)</f>
        <v/>
      </c>
      <c r="D1151" s="43" t="n">
        <v>6</v>
      </c>
      <c r="E1151" s="23" t="s">
        <v>303</v>
      </c>
      <c r="F1151" s="23" t="str">
        <f aca="false">IF($B1151="","",IF(OR(6&lt;Trabajadores!$M$101,6&gt;Trabajadores!$N$101),"No vinculado",IF(AND(6=Trabajadores!$N$101,Trabajadores!$O$101="Sí"),"Cese","Activo")))</f>
        <v/>
      </c>
      <c r="G1151" s="19" t="n">
        <f aca="false">IF($B1151="",0,SUMIFS(Ingresos!$T$6:$T$1505,ING_COD,$B1151,ING_CLASE,"ORD"))</f>
        <v>0</v>
      </c>
      <c r="H1151" s="19" t="n">
        <f aca="false">IF($B1151="",0,SUMIFS(Ingresos!$T$6:$T$1505,ING_COD,$B1151,ING_CLASE,"ORD",ING_COMP,"Sí"))</f>
        <v>0</v>
      </c>
      <c r="I1151" s="19" t="n">
        <f aca="false">IF($B1151="",0,SUMIFS(Ingresos!$T$6:$T$1505,ING_COD,$B1151,ING_CLASE,"GRA"))</f>
        <v>0</v>
      </c>
      <c r="J1151" s="19" t="n">
        <f aca="false">IF($B1151="",0,SUMIFS(Ingresos!$T$6:$T$1505,ING_COD,$B1151,ING_CLASE,"BON"))</f>
        <v>0</v>
      </c>
      <c r="K1151" s="19" t="n">
        <f aca="false">IF($B1151="",0,SUMIFS(Ingresos!$T$6:$T$1505,ING_COD,$B1151,ING_CLASE,"EXT"))</f>
        <v>0</v>
      </c>
      <c r="L1151" s="19" t="n">
        <f aca="false">IF($B1151="",0,SUMIFS(Ingresos!$T$6:$T$1505,ING_COD,$B1151,ING_CLASE,"OTO"))</f>
        <v>0</v>
      </c>
      <c r="M1151" s="19" t="n">
        <f aca="false">IF($B1151="",0,SUMIFS(Ingresos!$T$6:$T$1505,ING_COD,$B1151,ING_CLASE,"OTX"))</f>
        <v>0</v>
      </c>
      <c r="N1151" s="19" t="n">
        <f aca="false">IF($B1151="",0,SUMIFS(Ingresos!$T$6:$T$1505,ING_COD,$B1151,ING_CLASE,"RETO"))</f>
        <v>0</v>
      </c>
      <c r="O1151" s="19" t="n">
        <f aca="false">IF($B1151="",0,SUMIFS(Ingresos!$T$6:$T$1505,ING_COD,$B1151,ING_CLASE,"INA"))</f>
        <v>0</v>
      </c>
      <c r="P1151" s="19" t="n">
        <f aca="false">G1151+I1151+J1151+K1151+L1151+M1151</f>
        <v>0</v>
      </c>
      <c r="Q1151" s="44" t="n">
        <f aca="false">IF($F1151="Activo",7,IF($F1151="Cese",1,0))</f>
        <v>0</v>
      </c>
      <c r="R1151" s="19" t="n">
        <f aca="false">G1151*Q1151</f>
        <v>0</v>
      </c>
      <c r="S1151" s="19" t="n">
        <f aca="false">IF($F1151="Activo",SUMIFS(I1151:I1157,$D1151:$D1157,"&lt;="&amp;Trabajadores!$N$101)+IF(PROY_BON="Sí",SUMIFS(J1151:J1157,$D1151:$D1157,"&lt;="&amp;Trabajadores!$N$101),0),IF($F1151="Cese",I1151+IF(PROY_BON="Sí",J1151,0),0))</f>
        <v>0</v>
      </c>
      <c r="T1151" s="19" t="n">
        <f aca="false">IF(OR($F1151&lt;&gt;"Activo",Trabajadores!$I$101="No"),0,IF(I1152=0,H1151*(1+IF(PROY_BON="Sí",Trabajadores!$P$101,0))*Trabajadores!$R$101/6*(Trabajadores!$N$101&gt;=7),0)+IF(I1157=0,H1151*(1+IF(PROY_BON="Sí",Trabajadores!$P$101,0))*Trabajadores!$S$101/6*(Trabajadores!$N$101&gt;=12),0))</f>
        <v>0</v>
      </c>
      <c r="U1151" s="19" t="n">
        <f aca="false">IF($F1151="Activo",IF(Trabajadores!$J$101="Sí",L1151*7,L1151),IF($F1151="Cese",L1151,0))</f>
        <v>0</v>
      </c>
      <c r="V1151" s="19" t="n">
        <f aca="false">IF(OR($F1151="Activo",$F1151="Cese"),M1151,0)</f>
        <v>0</v>
      </c>
      <c r="W1151" s="19" t="n">
        <f aca="false">IF(OR($F1151="Activo",$F1151="Cese"),SUM(P1146:P1150),0)</f>
        <v>0</v>
      </c>
      <c r="X1151" s="36" t="n">
        <f aca="false">IF(OR($F1151="Activo",$F1151="Cese"),R1151+S1151+T1151+U1151+V1151+W1151,0)</f>
        <v>0</v>
      </c>
      <c r="Y1151" s="19" t="n">
        <f aca="false">IF(OR($F1151="Activo",$F1151="Cese"),DED_FIJA,0)</f>
        <v>0</v>
      </c>
      <c r="Z1151" s="36" t="n">
        <f aca="false">MAX(0,X1151-Y1151)</f>
        <v>0</v>
      </c>
      <c r="AA1151" s="19" t="n">
        <f aca="false">IF(Z1151=0,0,MAX(0,MIN(Z1151,Parámetros!$G$19)-Parámetros!$F$19)*Parámetros!$E$19)</f>
        <v>0</v>
      </c>
      <c r="AB1151" s="19" t="n">
        <f aca="false">IF(Z1151=0,0,MAX(0,MIN(Z1151,Parámetros!$G$20)-Parámetros!$F$20)*Parámetros!$E$20)</f>
        <v>0</v>
      </c>
      <c r="AC1151" s="19" t="n">
        <f aca="false">IF(Z1151=0,0,MAX(0,MIN(Z1151,Parámetros!$G$21)-Parámetros!$F$21)*Parámetros!$E$21)</f>
        <v>0</v>
      </c>
      <c r="AD1151" s="19" t="n">
        <f aca="false">IF(Z1151=0,0,MAX(0,MIN(Z1151,Parámetros!$G$22)-Parámetros!$F$22)*Parámetros!$E$22)</f>
        <v>0</v>
      </c>
      <c r="AE1151" s="19" t="n">
        <f aca="false">IF(Z1151=0,0,MAX(0,MIN(Z1151,Parámetros!$G$23)-Parámetros!$F$23)*Parámetros!$E$23)</f>
        <v>0</v>
      </c>
      <c r="AF1151" s="36" t="n">
        <f aca="false">SUM(AA1151:AE1151)</f>
        <v>0</v>
      </c>
      <c r="AG1151" s="45" t="str">
        <f aca="false">IF(AM1151&lt;=0,"-",INDEX(TR_TASA,MATCH(AM1151,TR_DESDE,1)))</f>
        <v>-</v>
      </c>
      <c r="AH1151" s="44" t="n">
        <f aca="false">IF($F1151="Cese",1,IF($F1151="Activo",INDEX(DIV_N,6),0))</f>
        <v>0</v>
      </c>
      <c r="AI1151" s="44" t="n">
        <f aca="false">IF($F1151="Cese",5,IF($F1151="Activo",INDEX(DIV_HASTA,6),0))</f>
        <v>0</v>
      </c>
      <c r="AJ1151" s="19" t="n">
        <f aca="false">IF(OR($F1151="Activo",$F1151="Cese"),SUMIFS(AV1146:AV1150,D1146:D1150,"&lt;="&amp;AI1151),0)</f>
        <v>0</v>
      </c>
      <c r="AK1151" s="19" t="n">
        <f aca="false">IF(OR($F1151="Activo",$F1151="Cese"),MAX(0,(AF1151-AJ1151)/AH1151),0)</f>
        <v>0</v>
      </c>
      <c r="AL1151" s="19" t="n">
        <f aca="false">IF(OR($F1151="Activo",$F1151="Cese"),K1151+IF(PROY_BON="Sí",0,J1151),0)</f>
        <v>0</v>
      </c>
      <c r="AM1151" s="19" t="n">
        <f aca="false">IF(AL1151&gt;0,MAX(0,X1151+AL1151-Y1151),Z1151)</f>
        <v>0</v>
      </c>
      <c r="AN1151" s="19" t="n">
        <f aca="false">SUMPRODUCT((AM1151&gt;TR_DESDE)*(AM1151-TR_DESDE)*TR_INC)</f>
        <v>0</v>
      </c>
      <c r="AO1151" s="19" t="n">
        <f aca="false">IF(AL1151&gt;0,MAX(0,AN1151-IF($F1151="Cese",MAX(AF1151,AJ1151),AF1151)),0)</f>
        <v>0</v>
      </c>
      <c r="AP1151" s="46" t="n">
        <f aca="false">IF(OR($F1151="Activo",$F1151="Cese"),ROUND(AK1151+AO1151,2),0)</f>
        <v>0</v>
      </c>
      <c r="AQ1151" s="19" t="n">
        <f aca="false">IF($F1151="Cese",MAX(0,AJ1151-AN1151),0)</f>
        <v>0</v>
      </c>
      <c r="AR1151" s="19" t="str">
        <f aca="false">IF($B1151="","",IF(COUNTIFS(RP_COD,$B1151,'Retenciones Planilla'!$H$6:$H$105,"&lt;&gt;")=0,"",SUMIFS('Retenciones Planilla'!$H$6:$H$105,RP_COD,$B1151)))</f>
        <v/>
      </c>
      <c r="AS1151" s="19" t="str">
        <f aca="false">IF(AR1151="","",AR1151-AP1151)</f>
        <v/>
      </c>
      <c r="AT1151" s="23" t="str">
        <f aca="false">IF($B1151="","",IF(NOT(OR($F1151="Activo",$F1151="Cese")),IF(N(AR1151)=0,"—","Revisar: sin vínculo"),IF(AR1151="",IF(AP1151=0,"No corresponde","Sin dato planilla"),IF(ABS(AS1151)&lt;=TOL,"OK",IF(AS1151&gt;0,"Retuvo de más","Retuvo de menos")))))</f>
        <v/>
      </c>
      <c r="AU1151" s="19" t="n">
        <f aca="false">IF(AND(BASE_RET="Planilla (si existe)",AR1151&lt;&gt;""),AR1151,AP1151)</f>
        <v>0</v>
      </c>
      <c r="AV1151" s="19" t="n">
        <f aca="false">AU1151+N1151</f>
        <v>0</v>
      </c>
    </row>
    <row r="1152" customFormat="false" ht="15" hidden="false" customHeight="false" outlineLevel="0" collapsed="false">
      <c r="A1152" s="43" t="n">
        <v>96</v>
      </c>
      <c r="B1152" s="35" t="str">
        <f aca="false">IF(Trabajadores!$B$101="","",Trabajadores!$B$101)</f>
        <v/>
      </c>
      <c r="C1152" s="35" t="str">
        <f aca="false">IF($B1152="","",Trabajadores!$D$101)</f>
        <v/>
      </c>
      <c r="D1152" s="43" t="n">
        <v>7</v>
      </c>
      <c r="E1152" s="23" t="s">
        <v>304</v>
      </c>
      <c r="F1152" s="23" t="str">
        <f aca="false">IF($B1152="","",IF(OR(7&lt;Trabajadores!$M$101,7&gt;Trabajadores!$N$101),"No vinculado",IF(AND(7=Trabajadores!$N$101,Trabajadores!$O$101="Sí"),"Cese","Activo")))</f>
        <v/>
      </c>
      <c r="G1152" s="19" t="n">
        <f aca="false">IF($B1152="",0,SUMIFS(Ingresos!$U$6:$U$1505,ING_COD,$B1152,ING_CLASE,"ORD"))</f>
        <v>0</v>
      </c>
      <c r="H1152" s="19" t="n">
        <f aca="false">IF($B1152="",0,SUMIFS(Ingresos!$U$6:$U$1505,ING_COD,$B1152,ING_CLASE,"ORD",ING_COMP,"Sí"))</f>
        <v>0</v>
      </c>
      <c r="I1152" s="19" t="n">
        <f aca="false">IF($B1152="",0,SUMIFS(Ingresos!$U$6:$U$1505,ING_COD,$B1152,ING_CLASE,"GRA"))</f>
        <v>0</v>
      </c>
      <c r="J1152" s="19" t="n">
        <f aca="false">IF($B1152="",0,SUMIFS(Ingresos!$U$6:$U$1505,ING_COD,$B1152,ING_CLASE,"BON"))</f>
        <v>0</v>
      </c>
      <c r="K1152" s="19" t="n">
        <f aca="false">IF($B1152="",0,SUMIFS(Ingresos!$U$6:$U$1505,ING_COD,$B1152,ING_CLASE,"EXT"))</f>
        <v>0</v>
      </c>
      <c r="L1152" s="19" t="n">
        <f aca="false">IF($B1152="",0,SUMIFS(Ingresos!$U$6:$U$1505,ING_COD,$B1152,ING_CLASE,"OTO"))</f>
        <v>0</v>
      </c>
      <c r="M1152" s="19" t="n">
        <f aca="false">IF($B1152="",0,SUMIFS(Ingresos!$U$6:$U$1505,ING_COD,$B1152,ING_CLASE,"OTX"))</f>
        <v>0</v>
      </c>
      <c r="N1152" s="19" t="n">
        <f aca="false">IF($B1152="",0,SUMIFS(Ingresos!$U$6:$U$1505,ING_COD,$B1152,ING_CLASE,"RETO"))</f>
        <v>0</v>
      </c>
      <c r="O1152" s="19" t="n">
        <f aca="false">IF($B1152="",0,SUMIFS(Ingresos!$U$6:$U$1505,ING_COD,$B1152,ING_CLASE,"INA"))</f>
        <v>0</v>
      </c>
      <c r="P1152" s="19" t="n">
        <f aca="false">G1152+I1152+J1152+K1152+L1152+M1152</f>
        <v>0</v>
      </c>
      <c r="Q1152" s="44" t="n">
        <f aca="false">IF($F1152="Activo",6,IF($F1152="Cese",1,0))</f>
        <v>0</v>
      </c>
      <c r="R1152" s="19" t="n">
        <f aca="false">G1152*Q1152</f>
        <v>0</v>
      </c>
      <c r="S1152" s="19" t="n">
        <f aca="false">IF($F1152="Activo",SUMIFS(I1152:I1157,$D1152:$D1157,"&lt;="&amp;Trabajadores!$N$101)+IF(PROY_BON="Sí",SUMIFS(J1152:J1157,$D1152:$D1157,"&lt;="&amp;Trabajadores!$N$101),0),IF($F1152="Cese",I1152+IF(PROY_BON="Sí",J1152,0),0))</f>
        <v>0</v>
      </c>
      <c r="T1152" s="19" t="n">
        <f aca="false">IF(OR($F1152&lt;&gt;"Activo",Trabajadores!$I$101="No"),0,IF(I1157=0,H1152*(1+IF(PROY_BON="Sí",Trabajadores!$P$101,0))*Trabajadores!$S$101/6*(Trabajadores!$N$101&gt;=12),0))</f>
        <v>0</v>
      </c>
      <c r="U1152" s="19" t="n">
        <f aca="false">IF($F1152="Activo",IF(Trabajadores!$J$101="Sí",L1152*6,L1152),IF($F1152="Cese",L1152,0))</f>
        <v>0</v>
      </c>
      <c r="V1152" s="19" t="n">
        <f aca="false">IF(OR($F1152="Activo",$F1152="Cese"),M1152,0)</f>
        <v>0</v>
      </c>
      <c r="W1152" s="19" t="n">
        <f aca="false">IF(OR($F1152="Activo",$F1152="Cese"),SUM(P1146:P1151),0)</f>
        <v>0</v>
      </c>
      <c r="X1152" s="36" t="n">
        <f aca="false">IF(OR($F1152="Activo",$F1152="Cese"),R1152+S1152+T1152+U1152+V1152+W1152,0)</f>
        <v>0</v>
      </c>
      <c r="Y1152" s="19" t="n">
        <f aca="false">IF(OR($F1152="Activo",$F1152="Cese"),DED_FIJA,0)</f>
        <v>0</v>
      </c>
      <c r="Z1152" s="36" t="n">
        <f aca="false">MAX(0,X1152-Y1152)</f>
        <v>0</v>
      </c>
      <c r="AA1152" s="19" t="n">
        <f aca="false">IF(Z1152=0,0,MAX(0,MIN(Z1152,Parámetros!$G$19)-Parámetros!$F$19)*Parámetros!$E$19)</f>
        <v>0</v>
      </c>
      <c r="AB1152" s="19" t="n">
        <f aca="false">IF(Z1152=0,0,MAX(0,MIN(Z1152,Parámetros!$G$20)-Parámetros!$F$20)*Parámetros!$E$20)</f>
        <v>0</v>
      </c>
      <c r="AC1152" s="19" t="n">
        <f aca="false">IF(Z1152=0,0,MAX(0,MIN(Z1152,Parámetros!$G$21)-Parámetros!$F$21)*Parámetros!$E$21)</f>
        <v>0</v>
      </c>
      <c r="AD1152" s="19" t="n">
        <f aca="false">IF(Z1152=0,0,MAX(0,MIN(Z1152,Parámetros!$G$22)-Parámetros!$F$22)*Parámetros!$E$22)</f>
        <v>0</v>
      </c>
      <c r="AE1152" s="19" t="n">
        <f aca="false">IF(Z1152=0,0,MAX(0,MIN(Z1152,Parámetros!$G$23)-Parámetros!$F$23)*Parámetros!$E$23)</f>
        <v>0</v>
      </c>
      <c r="AF1152" s="36" t="n">
        <f aca="false">SUM(AA1152:AE1152)</f>
        <v>0</v>
      </c>
      <c r="AG1152" s="45" t="str">
        <f aca="false">IF(AM1152&lt;=0,"-",INDEX(TR_TASA,MATCH(AM1152,TR_DESDE,1)))</f>
        <v>-</v>
      </c>
      <c r="AH1152" s="44" t="n">
        <f aca="false">IF($F1152="Cese",1,IF($F1152="Activo",INDEX(DIV_N,7),0))</f>
        <v>0</v>
      </c>
      <c r="AI1152" s="44" t="n">
        <f aca="false">IF($F1152="Cese",6,IF($F1152="Activo",INDEX(DIV_HASTA,7),0))</f>
        <v>0</v>
      </c>
      <c r="AJ1152" s="19" t="n">
        <f aca="false">IF(OR($F1152="Activo",$F1152="Cese"),SUMIFS(AV1146:AV1151,D1146:D1151,"&lt;="&amp;AI1152),0)</f>
        <v>0</v>
      </c>
      <c r="AK1152" s="19" t="n">
        <f aca="false">IF(OR($F1152="Activo",$F1152="Cese"),MAX(0,(AF1152-AJ1152)/AH1152),0)</f>
        <v>0</v>
      </c>
      <c r="AL1152" s="19" t="n">
        <f aca="false">IF(OR($F1152="Activo",$F1152="Cese"),K1152+IF(PROY_BON="Sí",0,J1152),0)</f>
        <v>0</v>
      </c>
      <c r="AM1152" s="19" t="n">
        <f aca="false">IF(AL1152&gt;0,MAX(0,X1152+AL1152-Y1152),Z1152)</f>
        <v>0</v>
      </c>
      <c r="AN1152" s="19" t="n">
        <f aca="false">SUMPRODUCT((AM1152&gt;TR_DESDE)*(AM1152-TR_DESDE)*TR_INC)</f>
        <v>0</v>
      </c>
      <c r="AO1152" s="19" t="n">
        <f aca="false">IF(AL1152&gt;0,MAX(0,AN1152-IF($F1152="Cese",MAX(AF1152,AJ1152),AF1152)),0)</f>
        <v>0</v>
      </c>
      <c r="AP1152" s="46" t="n">
        <f aca="false">IF(OR($F1152="Activo",$F1152="Cese"),ROUND(AK1152+AO1152,2),0)</f>
        <v>0</v>
      </c>
      <c r="AQ1152" s="19" t="n">
        <f aca="false">IF($F1152="Cese",MAX(0,AJ1152-AN1152),0)</f>
        <v>0</v>
      </c>
      <c r="AR1152" s="19" t="str">
        <f aca="false">IF($B1152="","",IF(COUNTIFS(RP_COD,$B1152,'Retenciones Planilla'!$I$6:$I$105,"&lt;&gt;")=0,"",SUMIFS('Retenciones Planilla'!$I$6:$I$105,RP_COD,$B1152)))</f>
        <v/>
      </c>
      <c r="AS1152" s="19" t="str">
        <f aca="false">IF(AR1152="","",AR1152-AP1152)</f>
        <v/>
      </c>
      <c r="AT1152" s="23" t="str">
        <f aca="false">IF($B1152="","",IF(NOT(OR($F1152="Activo",$F1152="Cese")),IF(N(AR1152)=0,"—","Revisar: sin vínculo"),IF(AR1152="",IF(AP1152=0,"No corresponde","Sin dato planilla"),IF(ABS(AS1152)&lt;=TOL,"OK",IF(AS1152&gt;0,"Retuvo de más","Retuvo de menos")))))</f>
        <v/>
      </c>
      <c r="AU1152" s="19" t="n">
        <f aca="false">IF(AND(BASE_RET="Planilla (si existe)",AR1152&lt;&gt;""),AR1152,AP1152)</f>
        <v>0</v>
      </c>
      <c r="AV1152" s="19" t="n">
        <f aca="false">AU1152+N1152</f>
        <v>0</v>
      </c>
    </row>
    <row r="1153" customFormat="false" ht="15" hidden="false" customHeight="false" outlineLevel="0" collapsed="false">
      <c r="A1153" s="43" t="n">
        <v>96</v>
      </c>
      <c r="B1153" s="35" t="str">
        <f aca="false">IF(Trabajadores!$B$101="","",Trabajadores!$B$101)</f>
        <v/>
      </c>
      <c r="C1153" s="35" t="str">
        <f aca="false">IF($B1153="","",Trabajadores!$D$101)</f>
        <v/>
      </c>
      <c r="D1153" s="43" t="n">
        <v>8</v>
      </c>
      <c r="E1153" s="23" t="s">
        <v>305</v>
      </c>
      <c r="F1153" s="23" t="str">
        <f aca="false">IF($B1153="","",IF(OR(8&lt;Trabajadores!$M$101,8&gt;Trabajadores!$N$101),"No vinculado",IF(AND(8=Trabajadores!$N$101,Trabajadores!$O$101="Sí"),"Cese","Activo")))</f>
        <v/>
      </c>
      <c r="G1153" s="19" t="n">
        <f aca="false">IF($B1153="",0,SUMIFS(Ingresos!$V$6:$V$1505,ING_COD,$B1153,ING_CLASE,"ORD"))</f>
        <v>0</v>
      </c>
      <c r="H1153" s="19" t="n">
        <f aca="false">IF($B1153="",0,SUMIFS(Ingresos!$V$6:$V$1505,ING_COD,$B1153,ING_CLASE,"ORD",ING_COMP,"Sí"))</f>
        <v>0</v>
      </c>
      <c r="I1153" s="19" t="n">
        <f aca="false">IF($B1153="",0,SUMIFS(Ingresos!$V$6:$V$1505,ING_COD,$B1153,ING_CLASE,"GRA"))</f>
        <v>0</v>
      </c>
      <c r="J1153" s="19" t="n">
        <f aca="false">IF($B1153="",0,SUMIFS(Ingresos!$V$6:$V$1505,ING_COD,$B1153,ING_CLASE,"BON"))</f>
        <v>0</v>
      </c>
      <c r="K1153" s="19" t="n">
        <f aca="false">IF($B1153="",0,SUMIFS(Ingresos!$V$6:$V$1505,ING_COD,$B1153,ING_CLASE,"EXT"))</f>
        <v>0</v>
      </c>
      <c r="L1153" s="19" t="n">
        <f aca="false">IF($B1153="",0,SUMIFS(Ingresos!$V$6:$V$1505,ING_COD,$B1153,ING_CLASE,"OTO"))</f>
        <v>0</v>
      </c>
      <c r="M1153" s="19" t="n">
        <f aca="false">IF($B1153="",0,SUMIFS(Ingresos!$V$6:$V$1505,ING_COD,$B1153,ING_CLASE,"OTX"))</f>
        <v>0</v>
      </c>
      <c r="N1153" s="19" t="n">
        <f aca="false">IF($B1153="",0,SUMIFS(Ingresos!$V$6:$V$1505,ING_COD,$B1153,ING_CLASE,"RETO"))</f>
        <v>0</v>
      </c>
      <c r="O1153" s="19" t="n">
        <f aca="false">IF($B1153="",0,SUMIFS(Ingresos!$V$6:$V$1505,ING_COD,$B1153,ING_CLASE,"INA"))</f>
        <v>0</v>
      </c>
      <c r="P1153" s="19" t="n">
        <f aca="false">G1153+I1153+J1153+K1153+L1153+M1153</f>
        <v>0</v>
      </c>
      <c r="Q1153" s="44" t="n">
        <f aca="false">IF($F1153="Activo",5,IF($F1153="Cese",1,0))</f>
        <v>0</v>
      </c>
      <c r="R1153" s="19" t="n">
        <f aca="false">G1153*Q1153</f>
        <v>0</v>
      </c>
      <c r="S1153" s="19" t="n">
        <f aca="false">IF($F1153="Activo",SUMIFS(I1153:I1157,$D1153:$D1157,"&lt;="&amp;Trabajadores!$N$101)+IF(PROY_BON="Sí",SUMIFS(J1153:J1157,$D1153:$D1157,"&lt;="&amp;Trabajadores!$N$101),0),IF($F1153="Cese",I1153+IF(PROY_BON="Sí",J1153,0),0))</f>
        <v>0</v>
      </c>
      <c r="T1153" s="19" t="n">
        <f aca="false">IF(OR($F1153&lt;&gt;"Activo",Trabajadores!$I$101="No"),0,IF(I1157=0,H1153*(1+IF(PROY_BON="Sí",Trabajadores!$P$101,0))*Trabajadores!$S$101/6*(Trabajadores!$N$101&gt;=12),0))</f>
        <v>0</v>
      </c>
      <c r="U1153" s="19" t="n">
        <f aca="false">IF($F1153="Activo",IF(Trabajadores!$J$101="Sí",L1153*5,L1153),IF($F1153="Cese",L1153,0))</f>
        <v>0</v>
      </c>
      <c r="V1153" s="19" t="n">
        <f aca="false">IF(OR($F1153="Activo",$F1153="Cese"),M1153,0)</f>
        <v>0</v>
      </c>
      <c r="W1153" s="19" t="n">
        <f aca="false">IF(OR($F1153="Activo",$F1153="Cese"),SUM(P1146:P1152),0)</f>
        <v>0</v>
      </c>
      <c r="X1153" s="36" t="n">
        <f aca="false">IF(OR($F1153="Activo",$F1153="Cese"),R1153+S1153+T1153+U1153+V1153+W1153,0)</f>
        <v>0</v>
      </c>
      <c r="Y1153" s="19" t="n">
        <f aca="false">IF(OR($F1153="Activo",$F1153="Cese"),DED_FIJA,0)</f>
        <v>0</v>
      </c>
      <c r="Z1153" s="36" t="n">
        <f aca="false">MAX(0,X1153-Y1153)</f>
        <v>0</v>
      </c>
      <c r="AA1153" s="19" t="n">
        <f aca="false">IF(Z1153=0,0,MAX(0,MIN(Z1153,Parámetros!$G$19)-Parámetros!$F$19)*Parámetros!$E$19)</f>
        <v>0</v>
      </c>
      <c r="AB1153" s="19" t="n">
        <f aca="false">IF(Z1153=0,0,MAX(0,MIN(Z1153,Parámetros!$G$20)-Parámetros!$F$20)*Parámetros!$E$20)</f>
        <v>0</v>
      </c>
      <c r="AC1153" s="19" t="n">
        <f aca="false">IF(Z1153=0,0,MAX(0,MIN(Z1153,Parámetros!$G$21)-Parámetros!$F$21)*Parámetros!$E$21)</f>
        <v>0</v>
      </c>
      <c r="AD1153" s="19" t="n">
        <f aca="false">IF(Z1153=0,0,MAX(0,MIN(Z1153,Parámetros!$G$22)-Parámetros!$F$22)*Parámetros!$E$22)</f>
        <v>0</v>
      </c>
      <c r="AE1153" s="19" t="n">
        <f aca="false">IF(Z1153=0,0,MAX(0,MIN(Z1153,Parámetros!$G$23)-Parámetros!$F$23)*Parámetros!$E$23)</f>
        <v>0</v>
      </c>
      <c r="AF1153" s="36" t="n">
        <f aca="false">SUM(AA1153:AE1153)</f>
        <v>0</v>
      </c>
      <c r="AG1153" s="45" t="str">
        <f aca="false">IF(AM1153&lt;=0,"-",INDEX(TR_TASA,MATCH(AM1153,TR_DESDE,1)))</f>
        <v>-</v>
      </c>
      <c r="AH1153" s="44" t="n">
        <f aca="false">IF($F1153="Cese",1,IF($F1153="Activo",INDEX(DIV_N,8),0))</f>
        <v>0</v>
      </c>
      <c r="AI1153" s="44" t="n">
        <f aca="false">IF($F1153="Cese",7,IF($F1153="Activo",INDEX(DIV_HASTA,8),0))</f>
        <v>0</v>
      </c>
      <c r="AJ1153" s="19" t="n">
        <f aca="false">IF(OR($F1153="Activo",$F1153="Cese"),SUMIFS(AV1146:AV1152,D1146:D1152,"&lt;="&amp;AI1153),0)</f>
        <v>0</v>
      </c>
      <c r="AK1153" s="19" t="n">
        <f aca="false">IF(OR($F1153="Activo",$F1153="Cese"),MAX(0,(AF1153-AJ1153)/AH1153),0)</f>
        <v>0</v>
      </c>
      <c r="AL1153" s="19" t="n">
        <f aca="false">IF(OR($F1153="Activo",$F1153="Cese"),K1153+IF(PROY_BON="Sí",0,J1153),0)</f>
        <v>0</v>
      </c>
      <c r="AM1153" s="19" t="n">
        <f aca="false">IF(AL1153&gt;0,MAX(0,X1153+AL1153-Y1153),Z1153)</f>
        <v>0</v>
      </c>
      <c r="AN1153" s="19" t="n">
        <f aca="false">SUMPRODUCT((AM1153&gt;TR_DESDE)*(AM1153-TR_DESDE)*TR_INC)</f>
        <v>0</v>
      </c>
      <c r="AO1153" s="19" t="n">
        <f aca="false">IF(AL1153&gt;0,MAX(0,AN1153-IF($F1153="Cese",MAX(AF1153,AJ1153),AF1153)),0)</f>
        <v>0</v>
      </c>
      <c r="AP1153" s="46" t="n">
        <f aca="false">IF(OR($F1153="Activo",$F1153="Cese"),ROUND(AK1153+AO1153,2),0)</f>
        <v>0</v>
      </c>
      <c r="AQ1153" s="19" t="n">
        <f aca="false">IF($F1153="Cese",MAX(0,AJ1153-AN1153),0)</f>
        <v>0</v>
      </c>
      <c r="AR1153" s="19" t="str">
        <f aca="false">IF($B1153="","",IF(COUNTIFS(RP_COD,$B1153,'Retenciones Planilla'!$J$6:$J$105,"&lt;&gt;")=0,"",SUMIFS('Retenciones Planilla'!$J$6:$J$105,RP_COD,$B1153)))</f>
        <v/>
      </c>
      <c r="AS1153" s="19" t="str">
        <f aca="false">IF(AR1153="","",AR1153-AP1153)</f>
        <v/>
      </c>
      <c r="AT1153" s="23" t="str">
        <f aca="false">IF($B1153="","",IF(NOT(OR($F1153="Activo",$F1153="Cese")),IF(N(AR1153)=0,"—","Revisar: sin vínculo"),IF(AR1153="",IF(AP1153=0,"No corresponde","Sin dato planilla"),IF(ABS(AS1153)&lt;=TOL,"OK",IF(AS1153&gt;0,"Retuvo de más","Retuvo de menos")))))</f>
        <v/>
      </c>
      <c r="AU1153" s="19" t="n">
        <f aca="false">IF(AND(BASE_RET="Planilla (si existe)",AR1153&lt;&gt;""),AR1153,AP1153)</f>
        <v>0</v>
      </c>
      <c r="AV1153" s="19" t="n">
        <f aca="false">AU1153+N1153</f>
        <v>0</v>
      </c>
    </row>
    <row r="1154" customFormat="false" ht="15" hidden="false" customHeight="false" outlineLevel="0" collapsed="false">
      <c r="A1154" s="43" t="n">
        <v>96</v>
      </c>
      <c r="B1154" s="35" t="str">
        <f aca="false">IF(Trabajadores!$B$101="","",Trabajadores!$B$101)</f>
        <v/>
      </c>
      <c r="C1154" s="35" t="str">
        <f aca="false">IF($B1154="","",Trabajadores!$D$101)</f>
        <v/>
      </c>
      <c r="D1154" s="43" t="n">
        <v>9</v>
      </c>
      <c r="E1154" s="23" t="s">
        <v>306</v>
      </c>
      <c r="F1154" s="23" t="str">
        <f aca="false">IF($B1154="","",IF(OR(9&lt;Trabajadores!$M$101,9&gt;Trabajadores!$N$101),"No vinculado",IF(AND(9=Trabajadores!$N$101,Trabajadores!$O$101="Sí"),"Cese","Activo")))</f>
        <v/>
      </c>
      <c r="G1154" s="19" t="n">
        <f aca="false">IF($B1154="",0,SUMIFS(Ingresos!$W$6:$W$1505,ING_COD,$B1154,ING_CLASE,"ORD"))</f>
        <v>0</v>
      </c>
      <c r="H1154" s="19" t="n">
        <f aca="false">IF($B1154="",0,SUMIFS(Ingresos!$W$6:$W$1505,ING_COD,$B1154,ING_CLASE,"ORD",ING_COMP,"Sí"))</f>
        <v>0</v>
      </c>
      <c r="I1154" s="19" t="n">
        <f aca="false">IF($B1154="",0,SUMIFS(Ingresos!$W$6:$W$1505,ING_COD,$B1154,ING_CLASE,"GRA"))</f>
        <v>0</v>
      </c>
      <c r="J1154" s="19" t="n">
        <f aca="false">IF($B1154="",0,SUMIFS(Ingresos!$W$6:$W$1505,ING_COD,$B1154,ING_CLASE,"BON"))</f>
        <v>0</v>
      </c>
      <c r="K1154" s="19" t="n">
        <f aca="false">IF($B1154="",0,SUMIFS(Ingresos!$W$6:$W$1505,ING_COD,$B1154,ING_CLASE,"EXT"))</f>
        <v>0</v>
      </c>
      <c r="L1154" s="19" t="n">
        <f aca="false">IF($B1154="",0,SUMIFS(Ingresos!$W$6:$W$1505,ING_COD,$B1154,ING_CLASE,"OTO"))</f>
        <v>0</v>
      </c>
      <c r="M1154" s="19" t="n">
        <f aca="false">IF($B1154="",0,SUMIFS(Ingresos!$W$6:$W$1505,ING_COD,$B1154,ING_CLASE,"OTX"))</f>
        <v>0</v>
      </c>
      <c r="N1154" s="19" t="n">
        <f aca="false">IF($B1154="",0,SUMIFS(Ingresos!$W$6:$W$1505,ING_COD,$B1154,ING_CLASE,"RETO"))</f>
        <v>0</v>
      </c>
      <c r="O1154" s="19" t="n">
        <f aca="false">IF($B1154="",0,SUMIFS(Ingresos!$W$6:$W$1505,ING_COD,$B1154,ING_CLASE,"INA"))</f>
        <v>0</v>
      </c>
      <c r="P1154" s="19" t="n">
        <f aca="false">G1154+I1154+J1154+K1154+L1154+M1154</f>
        <v>0</v>
      </c>
      <c r="Q1154" s="44" t="n">
        <f aca="false">IF($F1154="Activo",4,IF($F1154="Cese",1,0))</f>
        <v>0</v>
      </c>
      <c r="R1154" s="19" t="n">
        <f aca="false">G1154*Q1154</f>
        <v>0</v>
      </c>
      <c r="S1154" s="19" t="n">
        <f aca="false">IF($F1154="Activo",SUMIFS(I1154:I1157,$D1154:$D1157,"&lt;="&amp;Trabajadores!$N$101)+IF(PROY_BON="Sí",SUMIFS(J1154:J1157,$D1154:$D1157,"&lt;="&amp;Trabajadores!$N$101),0),IF($F1154="Cese",I1154+IF(PROY_BON="Sí",J1154,0),0))</f>
        <v>0</v>
      </c>
      <c r="T1154" s="19" t="n">
        <f aca="false">IF(OR($F1154&lt;&gt;"Activo",Trabajadores!$I$101="No"),0,IF(I1157=0,H1154*(1+IF(PROY_BON="Sí",Trabajadores!$P$101,0))*Trabajadores!$S$101/6*(Trabajadores!$N$101&gt;=12),0))</f>
        <v>0</v>
      </c>
      <c r="U1154" s="19" t="n">
        <f aca="false">IF($F1154="Activo",IF(Trabajadores!$J$101="Sí",L1154*4,L1154),IF($F1154="Cese",L1154,0))</f>
        <v>0</v>
      </c>
      <c r="V1154" s="19" t="n">
        <f aca="false">IF(OR($F1154="Activo",$F1154="Cese"),M1154,0)</f>
        <v>0</v>
      </c>
      <c r="W1154" s="19" t="n">
        <f aca="false">IF(OR($F1154="Activo",$F1154="Cese"),SUM(P1146:P1153),0)</f>
        <v>0</v>
      </c>
      <c r="X1154" s="36" t="n">
        <f aca="false">IF(OR($F1154="Activo",$F1154="Cese"),R1154+S1154+T1154+U1154+V1154+W1154,0)</f>
        <v>0</v>
      </c>
      <c r="Y1154" s="19" t="n">
        <f aca="false">IF(OR($F1154="Activo",$F1154="Cese"),DED_FIJA,0)</f>
        <v>0</v>
      </c>
      <c r="Z1154" s="36" t="n">
        <f aca="false">MAX(0,X1154-Y1154)</f>
        <v>0</v>
      </c>
      <c r="AA1154" s="19" t="n">
        <f aca="false">IF(Z1154=0,0,MAX(0,MIN(Z1154,Parámetros!$G$19)-Parámetros!$F$19)*Parámetros!$E$19)</f>
        <v>0</v>
      </c>
      <c r="AB1154" s="19" t="n">
        <f aca="false">IF(Z1154=0,0,MAX(0,MIN(Z1154,Parámetros!$G$20)-Parámetros!$F$20)*Parámetros!$E$20)</f>
        <v>0</v>
      </c>
      <c r="AC1154" s="19" t="n">
        <f aca="false">IF(Z1154=0,0,MAX(0,MIN(Z1154,Parámetros!$G$21)-Parámetros!$F$21)*Parámetros!$E$21)</f>
        <v>0</v>
      </c>
      <c r="AD1154" s="19" t="n">
        <f aca="false">IF(Z1154=0,0,MAX(0,MIN(Z1154,Parámetros!$G$22)-Parámetros!$F$22)*Parámetros!$E$22)</f>
        <v>0</v>
      </c>
      <c r="AE1154" s="19" t="n">
        <f aca="false">IF(Z1154=0,0,MAX(0,MIN(Z1154,Parámetros!$G$23)-Parámetros!$F$23)*Parámetros!$E$23)</f>
        <v>0</v>
      </c>
      <c r="AF1154" s="36" t="n">
        <f aca="false">SUM(AA1154:AE1154)</f>
        <v>0</v>
      </c>
      <c r="AG1154" s="45" t="str">
        <f aca="false">IF(AM1154&lt;=0,"-",INDEX(TR_TASA,MATCH(AM1154,TR_DESDE,1)))</f>
        <v>-</v>
      </c>
      <c r="AH1154" s="44" t="n">
        <f aca="false">IF($F1154="Cese",1,IF($F1154="Activo",INDEX(DIV_N,9),0))</f>
        <v>0</v>
      </c>
      <c r="AI1154" s="44" t="n">
        <f aca="false">IF($F1154="Cese",8,IF($F1154="Activo",INDEX(DIV_HASTA,9),0))</f>
        <v>0</v>
      </c>
      <c r="AJ1154" s="19" t="n">
        <f aca="false">IF(OR($F1154="Activo",$F1154="Cese"),SUMIFS(AV1146:AV1153,D1146:D1153,"&lt;="&amp;AI1154),0)</f>
        <v>0</v>
      </c>
      <c r="AK1154" s="19" t="n">
        <f aca="false">IF(OR($F1154="Activo",$F1154="Cese"),MAX(0,(AF1154-AJ1154)/AH1154),0)</f>
        <v>0</v>
      </c>
      <c r="AL1154" s="19" t="n">
        <f aca="false">IF(OR($F1154="Activo",$F1154="Cese"),K1154+IF(PROY_BON="Sí",0,J1154),0)</f>
        <v>0</v>
      </c>
      <c r="AM1154" s="19" t="n">
        <f aca="false">IF(AL1154&gt;0,MAX(0,X1154+AL1154-Y1154),Z1154)</f>
        <v>0</v>
      </c>
      <c r="AN1154" s="19" t="n">
        <f aca="false">SUMPRODUCT((AM1154&gt;TR_DESDE)*(AM1154-TR_DESDE)*TR_INC)</f>
        <v>0</v>
      </c>
      <c r="AO1154" s="19" t="n">
        <f aca="false">IF(AL1154&gt;0,MAX(0,AN1154-IF($F1154="Cese",MAX(AF1154,AJ1154),AF1154)),0)</f>
        <v>0</v>
      </c>
      <c r="AP1154" s="46" t="n">
        <f aca="false">IF(OR($F1154="Activo",$F1154="Cese"),ROUND(AK1154+AO1154,2),0)</f>
        <v>0</v>
      </c>
      <c r="AQ1154" s="19" t="n">
        <f aca="false">IF($F1154="Cese",MAX(0,AJ1154-AN1154),0)</f>
        <v>0</v>
      </c>
      <c r="AR1154" s="19" t="str">
        <f aca="false">IF($B1154="","",IF(COUNTIFS(RP_COD,$B1154,'Retenciones Planilla'!$K$6:$K$105,"&lt;&gt;")=0,"",SUMIFS('Retenciones Planilla'!$K$6:$K$105,RP_COD,$B1154)))</f>
        <v/>
      </c>
      <c r="AS1154" s="19" t="str">
        <f aca="false">IF(AR1154="","",AR1154-AP1154)</f>
        <v/>
      </c>
      <c r="AT1154" s="23" t="str">
        <f aca="false">IF($B1154="","",IF(NOT(OR($F1154="Activo",$F1154="Cese")),IF(N(AR1154)=0,"—","Revisar: sin vínculo"),IF(AR1154="",IF(AP1154=0,"No corresponde","Sin dato planilla"),IF(ABS(AS1154)&lt;=TOL,"OK",IF(AS1154&gt;0,"Retuvo de más","Retuvo de menos")))))</f>
        <v/>
      </c>
      <c r="AU1154" s="19" t="n">
        <f aca="false">IF(AND(BASE_RET="Planilla (si existe)",AR1154&lt;&gt;""),AR1154,AP1154)</f>
        <v>0</v>
      </c>
      <c r="AV1154" s="19" t="n">
        <f aca="false">AU1154+N1154</f>
        <v>0</v>
      </c>
    </row>
    <row r="1155" customFormat="false" ht="15" hidden="false" customHeight="false" outlineLevel="0" collapsed="false">
      <c r="A1155" s="43" t="n">
        <v>96</v>
      </c>
      <c r="B1155" s="35" t="str">
        <f aca="false">IF(Trabajadores!$B$101="","",Trabajadores!$B$101)</f>
        <v/>
      </c>
      <c r="C1155" s="35" t="str">
        <f aca="false">IF($B1155="","",Trabajadores!$D$101)</f>
        <v/>
      </c>
      <c r="D1155" s="43" t="n">
        <v>10</v>
      </c>
      <c r="E1155" s="23" t="s">
        <v>307</v>
      </c>
      <c r="F1155" s="23" t="str">
        <f aca="false">IF($B1155="","",IF(OR(10&lt;Trabajadores!$M$101,10&gt;Trabajadores!$N$101),"No vinculado",IF(AND(10=Trabajadores!$N$101,Trabajadores!$O$101="Sí"),"Cese","Activo")))</f>
        <v/>
      </c>
      <c r="G1155" s="19" t="n">
        <f aca="false">IF($B1155="",0,SUMIFS(Ingresos!$X$6:$X$1505,ING_COD,$B1155,ING_CLASE,"ORD"))</f>
        <v>0</v>
      </c>
      <c r="H1155" s="19" t="n">
        <f aca="false">IF($B1155="",0,SUMIFS(Ingresos!$X$6:$X$1505,ING_COD,$B1155,ING_CLASE,"ORD",ING_COMP,"Sí"))</f>
        <v>0</v>
      </c>
      <c r="I1155" s="19" t="n">
        <f aca="false">IF($B1155="",0,SUMIFS(Ingresos!$X$6:$X$1505,ING_COD,$B1155,ING_CLASE,"GRA"))</f>
        <v>0</v>
      </c>
      <c r="J1155" s="19" t="n">
        <f aca="false">IF($B1155="",0,SUMIFS(Ingresos!$X$6:$X$1505,ING_COD,$B1155,ING_CLASE,"BON"))</f>
        <v>0</v>
      </c>
      <c r="K1155" s="19" t="n">
        <f aca="false">IF($B1155="",0,SUMIFS(Ingresos!$X$6:$X$1505,ING_COD,$B1155,ING_CLASE,"EXT"))</f>
        <v>0</v>
      </c>
      <c r="L1155" s="19" t="n">
        <f aca="false">IF($B1155="",0,SUMIFS(Ingresos!$X$6:$X$1505,ING_COD,$B1155,ING_CLASE,"OTO"))</f>
        <v>0</v>
      </c>
      <c r="M1155" s="19" t="n">
        <f aca="false">IF($B1155="",0,SUMIFS(Ingresos!$X$6:$X$1505,ING_COD,$B1155,ING_CLASE,"OTX"))</f>
        <v>0</v>
      </c>
      <c r="N1155" s="19" t="n">
        <f aca="false">IF($B1155="",0,SUMIFS(Ingresos!$X$6:$X$1505,ING_COD,$B1155,ING_CLASE,"RETO"))</f>
        <v>0</v>
      </c>
      <c r="O1155" s="19" t="n">
        <f aca="false">IF($B1155="",0,SUMIFS(Ingresos!$X$6:$X$1505,ING_COD,$B1155,ING_CLASE,"INA"))</f>
        <v>0</v>
      </c>
      <c r="P1155" s="19" t="n">
        <f aca="false">G1155+I1155+J1155+K1155+L1155+M1155</f>
        <v>0</v>
      </c>
      <c r="Q1155" s="44" t="n">
        <f aca="false">IF($F1155="Activo",3,IF($F1155="Cese",1,0))</f>
        <v>0</v>
      </c>
      <c r="R1155" s="19" t="n">
        <f aca="false">G1155*Q1155</f>
        <v>0</v>
      </c>
      <c r="S1155" s="19" t="n">
        <f aca="false">IF($F1155="Activo",SUMIFS(I1155:I1157,$D1155:$D1157,"&lt;="&amp;Trabajadores!$N$101)+IF(PROY_BON="Sí",SUMIFS(J1155:J1157,$D1155:$D1157,"&lt;="&amp;Trabajadores!$N$101),0),IF($F1155="Cese",I1155+IF(PROY_BON="Sí",J1155,0),0))</f>
        <v>0</v>
      </c>
      <c r="T1155" s="19" t="n">
        <f aca="false">IF(OR($F1155&lt;&gt;"Activo",Trabajadores!$I$101="No"),0,IF(I1157=0,H1155*(1+IF(PROY_BON="Sí",Trabajadores!$P$101,0))*Trabajadores!$S$101/6*(Trabajadores!$N$101&gt;=12),0))</f>
        <v>0</v>
      </c>
      <c r="U1155" s="19" t="n">
        <f aca="false">IF($F1155="Activo",IF(Trabajadores!$J$101="Sí",L1155*3,L1155),IF($F1155="Cese",L1155,0))</f>
        <v>0</v>
      </c>
      <c r="V1155" s="19" t="n">
        <f aca="false">IF(OR($F1155="Activo",$F1155="Cese"),M1155,0)</f>
        <v>0</v>
      </c>
      <c r="W1155" s="19" t="n">
        <f aca="false">IF(OR($F1155="Activo",$F1155="Cese"),SUM(P1146:P1154),0)</f>
        <v>0</v>
      </c>
      <c r="X1155" s="36" t="n">
        <f aca="false">IF(OR($F1155="Activo",$F1155="Cese"),R1155+S1155+T1155+U1155+V1155+W1155,0)</f>
        <v>0</v>
      </c>
      <c r="Y1155" s="19" t="n">
        <f aca="false">IF(OR($F1155="Activo",$F1155="Cese"),DED_FIJA,0)</f>
        <v>0</v>
      </c>
      <c r="Z1155" s="36" t="n">
        <f aca="false">MAX(0,X1155-Y1155)</f>
        <v>0</v>
      </c>
      <c r="AA1155" s="19" t="n">
        <f aca="false">IF(Z1155=0,0,MAX(0,MIN(Z1155,Parámetros!$G$19)-Parámetros!$F$19)*Parámetros!$E$19)</f>
        <v>0</v>
      </c>
      <c r="AB1155" s="19" t="n">
        <f aca="false">IF(Z1155=0,0,MAX(0,MIN(Z1155,Parámetros!$G$20)-Parámetros!$F$20)*Parámetros!$E$20)</f>
        <v>0</v>
      </c>
      <c r="AC1155" s="19" t="n">
        <f aca="false">IF(Z1155=0,0,MAX(0,MIN(Z1155,Parámetros!$G$21)-Parámetros!$F$21)*Parámetros!$E$21)</f>
        <v>0</v>
      </c>
      <c r="AD1155" s="19" t="n">
        <f aca="false">IF(Z1155=0,0,MAX(0,MIN(Z1155,Parámetros!$G$22)-Parámetros!$F$22)*Parámetros!$E$22)</f>
        <v>0</v>
      </c>
      <c r="AE1155" s="19" t="n">
        <f aca="false">IF(Z1155=0,0,MAX(0,MIN(Z1155,Parámetros!$G$23)-Parámetros!$F$23)*Parámetros!$E$23)</f>
        <v>0</v>
      </c>
      <c r="AF1155" s="36" t="n">
        <f aca="false">SUM(AA1155:AE1155)</f>
        <v>0</v>
      </c>
      <c r="AG1155" s="45" t="str">
        <f aca="false">IF(AM1155&lt;=0,"-",INDEX(TR_TASA,MATCH(AM1155,TR_DESDE,1)))</f>
        <v>-</v>
      </c>
      <c r="AH1155" s="44" t="n">
        <f aca="false">IF($F1155="Cese",1,IF($F1155="Activo",INDEX(DIV_N,10),0))</f>
        <v>0</v>
      </c>
      <c r="AI1155" s="44" t="n">
        <f aca="false">IF($F1155="Cese",9,IF($F1155="Activo",INDEX(DIV_HASTA,10),0))</f>
        <v>0</v>
      </c>
      <c r="AJ1155" s="19" t="n">
        <f aca="false">IF(OR($F1155="Activo",$F1155="Cese"),SUMIFS(AV1146:AV1154,D1146:D1154,"&lt;="&amp;AI1155),0)</f>
        <v>0</v>
      </c>
      <c r="AK1155" s="19" t="n">
        <f aca="false">IF(OR($F1155="Activo",$F1155="Cese"),MAX(0,(AF1155-AJ1155)/AH1155),0)</f>
        <v>0</v>
      </c>
      <c r="AL1155" s="19" t="n">
        <f aca="false">IF(OR($F1155="Activo",$F1155="Cese"),K1155+IF(PROY_BON="Sí",0,J1155),0)</f>
        <v>0</v>
      </c>
      <c r="AM1155" s="19" t="n">
        <f aca="false">IF(AL1155&gt;0,MAX(0,X1155+AL1155-Y1155),Z1155)</f>
        <v>0</v>
      </c>
      <c r="AN1155" s="19" t="n">
        <f aca="false">SUMPRODUCT((AM1155&gt;TR_DESDE)*(AM1155-TR_DESDE)*TR_INC)</f>
        <v>0</v>
      </c>
      <c r="AO1155" s="19" t="n">
        <f aca="false">IF(AL1155&gt;0,MAX(0,AN1155-IF($F1155="Cese",MAX(AF1155,AJ1155),AF1155)),0)</f>
        <v>0</v>
      </c>
      <c r="AP1155" s="46" t="n">
        <f aca="false">IF(OR($F1155="Activo",$F1155="Cese"),ROUND(AK1155+AO1155,2),0)</f>
        <v>0</v>
      </c>
      <c r="AQ1155" s="19" t="n">
        <f aca="false">IF($F1155="Cese",MAX(0,AJ1155-AN1155),0)</f>
        <v>0</v>
      </c>
      <c r="AR1155" s="19" t="str">
        <f aca="false">IF($B1155="","",IF(COUNTIFS(RP_COD,$B1155,'Retenciones Planilla'!$L$6:$L$105,"&lt;&gt;")=0,"",SUMIFS('Retenciones Planilla'!$L$6:$L$105,RP_COD,$B1155)))</f>
        <v/>
      </c>
      <c r="AS1155" s="19" t="str">
        <f aca="false">IF(AR1155="","",AR1155-AP1155)</f>
        <v/>
      </c>
      <c r="AT1155" s="23" t="str">
        <f aca="false">IF($B1155="","",IF(NOT(OR($F1155="Activo",$F1155="Cese")),IF(N(AR1155)=0,"—","Revisar: sin vínculo"),IF(AR1155="",IF(AP1155=0,"No corresponde","Sin dato planilla"),IF(ABS(AS1155)&lt;=TOL,"OK",IF(AS1155&gt;0,"Retuvo de más","Retuvo de menos")))))</f>
        <v/>
      </c>
      <c r="AU1155" s="19" t="n">
        <f aca="false">IF(AND(BASE_RET="Planilla (si existe)",AR1155&lt;&gt;""),AR1155,AP1155)</f>
        <v>0</v>
      </c>
      <c r="AV1155" s="19" t="n">
        <f aca="false">AU1155+N1155</f>
        <v>0</v>
      </c>
    </row>
    <row r="1156" customFormat="false" ht="15" hidden="false" customHeight="false" outlineLevel="0" collapsed="false">
      <c r="A1156" s="43" t="n">
        <v>96</v>
      </c>
      <c r="B1156" s="35" t="str">
        <f aca="false">IF(Trabajadores!$B$101="","",Trabajadores!$B$101)</f>
        <v/>
      </c>
      <c r="C1156" s="35" t="str">
        <f aca="false">IF($B1156="","",Trabajadores!$D$101)</f>
        <v/>
      </c>
      <c r="D1156" s="43" t="n">
        <v>11</v>
      </c>
      <c r="E1156" s="23" t="s">
        <v>308</v>
      </c>
      <c r="F1156" s="23" t="str">
        <f aca="false">IF($B1156="","",IF(OR(11&lt;Trabajadores!$M$101,11&gt;Trabajadores!$N$101),"No vinculado",IF(AND(11=Trabajadores!$N$101,Trabajadores!$O$101="Sí"),"Cese","Activo")))</f>
        <v/>
      </c>
      <c r="G1156" s="19" t="n">
        <f aca="false">IF($B1156="",0,SUMIFS(Ingresos!$Y$6:$Y$1505,ING_COD,$B1156,ING_CLASE,"ORD"))</f>
        <v>0</v>
      </c>
      <c r="H1156" s="19" t="n">
        <f aca="false">IF($B1156="",0,SUMIFS(Ingresos!$Y$6:$Y$1505,ING_COD,$B1156,ING_CLASE,"ORD",ING_COMP,"Sí"))</f>
        <v>0</v>
      </c>
      <c r="I1156" s="19" t="n">
        <f aca="false">IF($B1156="",0,SUMIFS(Ingresos!$Y$6:$Y$1505,ING_COD,$B1156,ING_CLASE,"GRA"))</f>
        <v>0</v>
      </c>
      <c r="J1156" s="19" t="n">
        <f aca="false">IF($B1156="",0,SUMIFS(Ingresos!$Y$6:$Y$1505,ING_COD,$B1156,ING_CLASE,"BON"))</f>
        <v>0</v>
      </c>
      <c r="K1156" s="19" t="n">
        <f aca="false">IF($B1156="",0,SUMIFS(Ingresos!$Y$6:$Y$1505,ING_COD,$B1156,ING_CLASE,"EXT"))</f>
        <v>0</v>
      </c>
      <c r="L1156" s="19" t="n">
        <f aca="false">IF($B1156="",0,SUMIFS(Ingresos!$Y$6:$Y$1505,ING_COD,$B1156,ING_CLASE,"OTO"))</f>
        <v>0</v>
      </c>
      <c r="M1156" s="19" t="n">
        <f aca="false">IF($B1156="",0,SUMIFS(Ingresos!$Y$6:$Y$1505,ING_COD,$B1156,ING_CLASE,"OTX"))</f>
        <v>0</v>
      </c>
      <c r="N1156" s="19" t="n">
        <f aca="false">IF($B1156="",0,SUMIFS(Ingresos!$Y$6:$Y$1505,ING_COD,$B1156,ING_CLASE,"RETO"))</f>
        <v>0</v>
      </c>
      <c r="O1156" s="19" t="n">
        <f aca="false">IF($B1156="",0,SUMIFS(Ingresos!$Y$6:$Y$1505,ING_COD,$B1156,ING_CLASE,"INA"))</f>
        <v>0</v>
      </c>
      <c r="P1156" s="19" t="n">
        <f aca="false">G1156+I1156+J1156+K1156+L1156+M1156</f>
        <v>0</v>
      </c>
      <c r="Q1156" s="44" t="n">
        <f aca="false">IF($F1156="Activo",2,IF($F1156="Cese",1,0))</f>
        <v>0</v>
      </c>
      <c r="R1156" s="19" t="n">
        <f aca="false">G1156*Q1156</f>
        <v>0</v>
      </c>
      <c r="S1156" s="19" t="n">
        <f aca="false">IF($F1156="Activo",SUMIFS(I1156:I1157,$D1156:$D1157,"&lt;="&amp;Trabajadores!$N$101)+IF(PROY_BON="Sí",SUMIFS(J1156:J1157,$D1156:$D1157,"&lt;="&amp;Trabajadores!$N$101),0),IF($F1156="Cese",I1156+IF(PROY_BON="Sí",J1156,0),0))</f>
        <v>0</v>
      </c>
      <c r="T1156" s="19" t="n">
        <f aca="false">IF(OR($F1156&lt;&gt;"Activo",Trabajadores!$I$101="No"),0,IF(I1157=0,H1156*(1+IF(PROY_BON="Sí",Trabajadores!$P$101,0))*Trabajadores!$S$101/6*(Trabajadores!$N$101&gt;=12),0))</f>
        <v>0</v>
      </c>
      <c r="U1156" s="19" t="n">
        <f aca="false">IF($F1156="Activo",IF(Trabajadores!$J$101="Sí",L1156*2,L1156),IF($F1156="Cese",L1156,0))</f>
        <v>0</v>
      </c>
      <c r="V1156" s="19" t="n">
        <f aca="false">IF(OR($F1156="Activo",$F1156="Cese"),M1156,0)</f>
        <v>0</v>
      </c>
      <c r="W1156" s="19" t="n">
        <f aca="false">IF(OR($F1156="Activo",$F1156="Cese"),SUM(P1146:P1155),0)</f>
        <v>0</v>
      </c>
      <c r="X1156" s="36" t="n">
        <f aca="false">IF(OR($F1156="Activo",$F1156="Cese"),R1156+S1156+T1156+U1156+V1156+W1156,0)</f>
        <v>0</v>
      </c>
      <c r="Y1156" s="19" t="n">
        <f aca="false">IF(OR($F1156="Activo",$F1156="Cese"),DED_FIJA,0)</f>
        <v>0</v>
      </c>
      <c r="Z1156" s="36" t="n">
        <f aca="false">MAX(0,X1156-Y1156)</f>
        <v>0</v>
      </c>
      <c r="AA1156" s="19" t="n">
        <f aca="false">IF(Z1156=0,0,MAX(0,MIN(Z1156,Parámetros!$G$19)-Parámetros!$F$19)*Parámetros!$E$19)</f>
        <v>0</v>
      </c>
      <c r="AB1156" s="19" t="n">
        <f aca="false">IF(Z1156=0,0,MAX(0,MIN(Z1156,Parámetros!$G$20)-Parámetros!$F$20)*Parámetros!$E$20)</f>
        <v>0</v>
      </c>
      <c r="AC1156" s="19" t="n">
        <f aca="false">IF(Z1156=0,0,MAX(0,MIN(Z1156,Parámetros!$G$21)-Parámetros!$F$21)*Parámetros!$E$21)</f>
        <v>0</v>
      </c>
      <c r="AD1156" s="19" t="n">
        <f aca="false">IF(Z1156=0,0,MAX(0,MIN(Z1156,Parámetros!$G$22)-Parámetros!$F$22)*Parámetros!$E$22)</f>
        <v>0</v>
      </c>
      <c r="AE1156" s="19" t="n">
        <f aca="false">IF(Z1156=0,0,MAX(0,MIN(Z1156,Parámetros!$G$23)-Parámetros!$F$23)*Parámetros!$E$23)</f>
        <v>0</v>
      </c>
      <c r="AF1156" s="36" t="n">
        <f aca="false">SUM(AA1156:AE1156)</f>
        <v>0</v>
      </c>
      <c r="AG1156" s="45" t="str">
        <f aca="false">IF(AM1156&lt;=0,"-",INDEX(TR_TASA,MATCH(AM1156,TR_DESDE,1)))</f>
        <v>-</v>
      </c>
      <c r="AH1156" s="44" t="n">
        <f aca="false">IF($F1156="Cese",1,IF($F1156="Activo",INDEX(DIV_N,11),0))</f>
        <v>0</v>
      </c>
      <c r="AI1156" s="44" t="n">
        <f aca="false">IF($F1156="Cese",10,IF($F1156="Activo",INDEX(DIV_HASTA,11),0))</f>
        <v>0</v>
      </c>
      <c r="AJ1156" s="19" t="n">
        <f aca="false">IF(OR($F1156="Activo",$F1156="Cese"),SUMIFS(AV1146:AV1155,D1146:D1155,"&lt;="&amp;AI1156),0)</f>
        <v>0</v>
      </c>
      <c r="AK1156" s="19" t="n">
        <f aca="false">IF(OR($F1156="Activo",$F1156="Cese"),MAX(0,(AF1156-AJ1156)/AH1156),0)</f>
        <v>0</v>
      </c>
      <c r="AL1156" s="19" t="n">
        <f aca="false">IF(OR($F1156="Activo",$F1156="Cese"),K1156+IF(PROY_BON="Sí",0,J1156),0)</f>
        <v>0</v>
      </c>
      <c r="AM1156" s="19" t="n">
        <f aca="false">IF(AL1156&gt;0,MAX(0,X1156+AL1156-Y1156),Z1156)</f>
        <v>0</v>
      </c>
      <c r="AN1156" s="19" t="n">
        <f aca="false">SUMPRODUCT((AM1156&gt;TR_DESDE)*(AM1156-TR_DESDE)*TR_INC)</f>
        <v>0</v>
      </c>
      <c r="AO1156" s="19" t="n">
        <f aca="false">IF(AL1156&gt;0,MAX(0,AN1156-IF($F1156="Cese",MAX(AF1156,AJ1156),AF1156)),0)</f>
        <v>0</v>
      </c>
      <c r="AP1156" s="46" t="n">
        <f aca="false">IF(OR($F1156="Activo",$F1156="Cese"),ROUND(AK1156+AO1156,2),0)</f>
        <v>0</v>
      </c>
      <c r="AQ1156" s="19" t="n">
        <f aca="false">IF($F1156="Cese",MAX(0,AJ1156-AN1156),0)</f>
        <v>0</v>
      </c>
      <c r="AR1156" s="19" t="str">
        <f aca="false">IF($B1156="","",IF(COUNTIFS(RP_COD,$B1156,'Retenciones Planilla'!$M$6:$M$105,"&lt;&gt;")=0,"",SUMIFS('Retenciones Planilla'!$M$6:$M$105,RP_COD,$B1156)))</f>
        <v/>
      </c>
      <c r="AS1156" s="19" t="str">
        <f aca="false">IF(AR1156="","",AR1156-AP1156)</f>
        <v/>
      </c>
      <c r="AT1156" s="23" t="str">
        <f aca="false">IF($B1156="","",IF(NOT(OR($F1156="Activo",$F1156="Cese")),IF(N(AR1156)=0,"—","Revisar: sin vínculo"),IF(AR1156="",IF(AP1156=0,"No corresponde","Sin dato planilla"),IF(ABS(AS1156)&lt;=TOL,"OK",IF(AS1156&gt;0,"Retuvo de más","Retuvo de menos")))))</f>
        <v/>
      </c>
      <c r="AU1156" s="19" t="n">
        <f aca="false">IF(AND(BASE_RET="Planilla (si existe)",AR1156&lt;&gt;""),AR1156,AP1156)</f>
        <v>0</v>
      </c>
      <c r="AV1156" s="19" t="n">
        <f aca="false">AU1156+N1156</f>
        <v>0</v>
      </c>
    </row>
    <row r="1157" customFormat="false" ht="15" hidden="false" customHeight="false" outlineLevel="0" collapsed="false">
      <c r="A1157" s="43" t="n">
        <v>96</v>
      </c>
      <c r="B1157" s="35" t="str">
        <f aca="false">IF(Trabajadores!$B$101="","",Trabajadores!$B$101)</f>
        <v/>
      </c>
      <c r="C1157" s="35" t="str">
        <f aca="false">IF($B1157="","",Trabajadores!$D$101)</f>
        <v/>
      </c>
      <c r="D1157" s="43" t="n">
        <v>12</v>
      </c>
      <c r="E1157" s="23" t="s">
        <v>309</v>
      </c>
      <c r="F1157" s="23" t="str">
        <f aca="false">IF($B1157="","",IF(OR(12&lt;Trabajadores!$M$101,12&gt;Trabajadores!$N$101),"No vinculado",IF(AND(12=Trabajadores!$N$101,Trabajadores!$O$101="Sí"),"Cese","Activo")))</f>
        <v/>
      </c>
      <c r="G1157" s="19" t="n">
        <f aca="false">IF($B1157="",0,SUMIFS(Ingresos!$Z$6:$Z$1505,ING_COD,$B1157,ING_CLASE,"ORD"))</f>
        <v>0</v>
      </c>
      <c r="H1157" s="19" t="n">
        <f aca="false">IF($B1157="",0,SUMIFS(Ingresos!$Z$6:$Z$1505,ING_COD,$B1157,ING_CLASE,"ORD",ING_COMP,"Sí"))</f>
        <v>0</v>
      </c>
      <c r="I1157" s="19" t="n">
        <f aca="false">IF($B1157="",0,SUMIFS(Ingresos!$Z$6:$Z$1505,ING_COD,$B1157,ING_CLASE,"GRA"))</f>
        <v>0</v>
      </c>
      <c r="J1157" s="19" t="n">
        <f aca="false">IF($B1157="",0,SUMIFS(Ingresos!$Z$6:$Z$1505,ING_COD,$B1157,ING_CLASE,"BON"))</f>
        <v>0</v>
      </c>
      <c r="K1157" s="19" t="n">
        <f aca="false">IF($B1157="",0,SUMIFS(Ingresos!$Z$6:$Z$1505,ING_COD,$B1157,ING_CLASE,"EXT"))</f>
        <v>0</v>
      </c>
      <c r="L1157" s="19" t="n">
        <f aca="false">IF($B1157="",0,SUMIFS(Ingresos!$Z$6:$Z$1505,ING_COD,$B1157,ING_CLASE,"OTO"))</f>
        <v>0</v>
      </c>
      <c r="M1157" s="19" t="n">
        <f aca="false">IF($B1157="",0,SUMIFS(Ingresos!$Z$6:$Z$1505,ING_COD,$B1157,ING_CLASE,"OTX"))</f>
        <v>0</v>
      </c>
      <c r="N1157" s="19" t="n">
        <f aca="false">IF($B1157="",0,SUMIFS(Ingresos!$Z$6:$Z$1505,ING_COD,$B1157,ING_CLASE,"RETO"))</f>
        <v>0</v>
      </c>
      <c r="O1157" s="19" t="n">
        <f aca="false">IF($B1157="",0,SUMIFS(Ingresos!$Z$6:$Z$1505,ING_COD,$B1157,ING_CLASE,"INA"))</f>
        <v>0</v>
      </c>
      <c r="P1157" s="19" t="n">
        <f aca="false">G1157+I1157+J1157+K1157+L1157+M1157</f>
        <v>0</v>
      </c>
      <c r="Q1157" s="44" t="n">
        <f aca="false">IF($F1157="Activo",1,IF($F1157="Cese",1,0))</f>
        <v>0</v>
      </c>
      <c r="R1157" s="19" t="n">
        <f aca="false">G1157*Q1157</f>
        <v>0</v>
      </c>
      <c r="S1157" s="19" t="n">
        <f aca="false">IF($F1157="Activo",SUMIFS(I1157:I1157,$D1157:$D1157,"&lt;="&amp;Trabajadores!$N$101)+IF(PROY_BON="Sí",SUMIFS(J1157:J1157,$D1157:$D1157,"&lt;="&amp;Trabajadores!$N$101),0),IF($F1157="Cese",I1157+IF(PROY_BON="Sí",J1157,0),0))</f>
        <v>0</v>
      </c>
      <c r="T1157" s="19" t="n">
        <f aca="false">0</f>
        <v>0</v>
      </c>
      <c r="U1157" s="19" t="n">
        <f aca="false">IF($F1157="Activo",IF(Trabajadores!$J$101="Sí",L1157*1,L1157),IF($F1157="Cese",L1157,0))</f>
        <v>0</v>
      </c>
      <c r="V1157" s="19" t="n">
        <f aca="false">IF(OR($F1157="Activo",$F1157="Cese"),M1157,0)</f>
        <v>0</v>
      </c>
      <c r="W1157" s="19" t="n">
        <f aca="false">IF(OR($F1157="Activo",$F1157="Cese"),SUM(P1146:P1156),0)</f>
        <v>0</v>
      </c>
      <c r="X1157" s="36" t="n">
        <f aca="false">IF(OR($F1157="Activo",$F1157="Cese"),R1157+S1157+T1157+U1157+V1157+W1157,0)</f>
        <v>0</v>
      </c>
      <c r="Y1157" s="19" t="n">
        <f aca="false">IF(OR($F1157="Activo",$F1157="Cese"),DED_FIJA,0)</f>
        <v>0</v>
      </c>
      <c r="Z1157" s="36" t="n">
        <f aca="false">MAX(0,X1157-Y1157)</f>
        <v>0</v>
      </c>
      <c r="AA1157" s="19" t="n">
        <f aca="false">IF(Z1157=0,0,MAX(0,MIN(Z1157,Parámetros!$G$19)-Parámetros!$F$19)*Parámetros!$E$19)</f>
        <v>0</v>
      </c>
      <c r="AB1157" s="19" t="n">
        <f aca="false">IF(Z1157=0,0,MAX(0,MIN(Z1157,Parámetros!$G$20)-Parámetros!$F$20)*Parámetros!$E$20)</f>
        <v>0</v>
      </c>
      <c r="AC1157" s="19" t="n">
        <f aca="false">IF(Z1157=0,0,MAX(0,MIN(Z1157,Parámetros!$G$21)-Parámetros!$F$21)*Parámetros!$E$21)</f>
        <v>0</v>
      </c>
      <c r="AD1157" s="19" t="n">
        <f aca="false">IF(Z1157=0,0,MAX(0,MIN(Z1157,Parámetros!$G$22)-Parámetros!$F$22)*Parámetros!$E$22)</f>
        <v>0</v>
      </c>
      <c r="AE1157" s="19" t="n">
        <f aca="false">IF(Z1157=0,0,MAX(0,MIN(Z1157,Parámetros!$G$23)-Parámetros!$F$23)*Parámetros!$E$23)</f>
        <v>0</v>
      </c>
      <c r="AF1157" s="36" t="n">
        <f aca="false">SUM(AA1157:AE1157)</f>
        <v>0</v>
      </c>
      <c r="AG1157" s="45" t="str">
        <f aca="false">IF(AM1157&lt;=0,"-",INDEX(TR_TASA,MATCH(AM1157,TR_DESDE,1)))</f>
        <v>-</v>
      </c>
      <c r="AH1157" s="44" t="n">
        <f aca="false">IF($F1157="Cese",1,IF($F1157="Activo",INDEX(DIV_N,12),0))</f>
        <v>0</v>
      </c>
      <c r="AI1157" s="44" t="n">
        <f aca="false">IF($F1157="Cese",11,IF($F1157="Activo",INDEX(DIV_HASTA,12),0))</f>
        <v>0</v>
      </c>
      <c r="AJ1157" s="19" t="n">
        <f aca="false">IF(OR($F1157="Activo",$F1157="Cese"),SUMIFS(AV1146:AV1156,D1146:D1156,"&lt;="&amp;AI1157),0)</f>
        <v>0</v>
      </c>
      <c r="AK1157" s="19" t="n">
        <f aca="false">IF(OR($F1157="Activo",$F1157="Cese"),MAX(0,(AF1157-AJ1157)/AH1157),0)</f>
        <v>0</v>
      </c>
      <c r="AL1157" s="19" t="n">
        <f aca="false">IF(OR($F1157="Activo",$F1157="Cese"),K1157+IF(PROY_BON="Sí",0,J1157),0)</f>
        <v>0</v>
      </c>
      <c r="AM1157" s="19" t="n">
        <f aca="false">IF(AL1157&gt;0,MAX(0,X1157+AL1157-Y1157),Z1157)</f>
        <v>0</v>
      </c>
      <c r="AN1157" s="19" t="n">
        <f aca="false">SUMPRODUCT((AM1157&gt;TR_DESDE)*(AM1157-TR_DESDE)*TR_INC)</f>
        <v>0</v>
      </c>
      <c r="AO1157" s="19" t="n">
        <f aca="false">IF(AL1157&gt;0,MAX(0,AN1157-IF(TRUE(),MAX(AF1157,AJ1157),AF1157)),0)</f>
        <v>0</v>
      </c>
      <c r="AP1157" s="46" t="n">
        <f aca="false">IF(OR($F1157="Activo",$F1157="Cese"),ROUND(AK1157+AO1157,2),0)</f>
        <v>0</v>
      </c>
      <c r="AQ1157" s="19" t="n">
        <f aca="false">IF(OR($F1157="Activo",$F1157="Cese"),MAX(0,AJ1157-AN1157),0)</f>
        <v>0</v>
      </c>
      <c r="AR1157" s="19" t="str">
        <f aca="false">IF($B1157="","",IF(COUNTIFS(RP_COD,$B1157,'Retenciones Planilla'!$N$6:$N$105,"&lt;&gt;")=0,"",SUMIFS('Retenciones Planilla'!$N$6:$N$105,RP_COD,$B1157)))</f>
        <v/>
      </c>
      <c r="AS1157" s="19" t="str">
        <f aca="false">IF(AR1157="","",AR1157-AP1157)</f>
        <v/>
      </c>
      <c r="AT1157" s="23" t="str">
        <f aca="false">IF($B1157="","",IF(NOT(OR($F1157="Activo",$F1157="Cese")),IF(N(AR1157)=0,"—","Revisar: sin vínculo"),IF(AR1157="",IF(AP1157=0,"No corresponde","Sin dato planilla"),IF(ABS(AS1157)&lt;=TOL,"OK",IF(AS1157&gt;0,"Retuvo de más","Retuvo de menos")))))</f>
        <v/>
      </c>
      <c r="AU1157" s="19" t="n">
        <f aca="false">IF(AND(BASE_RET="Planilla (si existe)",AR1157&lt;&gt;""),AR1157,AP1157)</f>
        <v>0</v>
      </c>
      <c r="AV1157" s="19" t="n">
        <f aca="false">AU1157+N1157</f>
        <v>0</v>
      </c>
    </row>
    <row r="1158" customFormat="false" ht="15" hidden="false" customHeight="false" outlineLevel="0" collapsed="false">
      <c r="A1158" s="43" t="n">
        <v>97</v>
      </c>
      <c r="B1158" s="35" t="str">
        <f aca="false">IF(Trabajadores!$B$102="","",Trabajadores!$B$102)</f>
        <v/>
      </c>
      <c r="C1158" s="35" t="str">
        <f aca="false">IF($B1158="","",Trabajadores!$D$102)</f>
        <v/>
      </c>
      <c r="D1158" s="43" t="n">
        <v>1</v>
      </c>
      <c r="E1158" s="23" t="s">
        <v>298</v>
      </c>
      <c r="F1158" s="23" t="str">
        <f aca="false">IF($B1158="","",IF(OR(1&lt;Trabajadores!$M$102,1&gt;Trabajadores!$N$102),"No vinculado",IF(AND(1=Trabajadores!$N$102,Trabajadores!$O$102="Sí"),"Cese","Activo")))</f>
        <v/>
      </c>
      <c r="G1158" s="19" t="n">
        <f aca="false">IF($B1158="",0,SUMIFS(Ingresos!$O$6:$O$1505,ING_COD,$B1158,ING_CLASE,"ORD"))</f>
        <v>0</v>
      </c>
      <c r="H1158" s="19" t="n">
        <f aca="false">IF($B1158="",0,SUMIFS(Ingresos!$O$6:$O$1505,ING_COD,$B1158,ING_CLASE,"ORD",ING_COMP,"Sí"))</f>
        <v>0</v>
      </c>
      <c r="I1158" s="19" t="n">
        <f aca="false">IF($B1158="",0,SUMIFS(Ingresos!$O$6:$O$1505,ING_COD,$B1158,ING_CLASE,"GRA"))</f>
        <v>0</v>
      </c>
      <c r="J1158" s="19" t="n">
        <f aca="false">IF($B1158="",0,SUMIFS(Ingresos!$O$6:$O$1505,ING_COD,$B1158,ING_CLASE,"BON"))</f>
        <v>0</v>
      </c>
      <c r="K1158" s="19" t="n">
        <f aca="false">IF($B1158="",0,SUMIFS(Ingresos!$O$6:$O$1505,ING_COD,$B1158,ING_CLASE,"EXT"))</f>
        <v>0</v>
      </c>
      <c r="L1158" s="19" t="n">
        <f aca="false">IF($B1158="",0,SUMIFS(Ingresos!$O$6:$O$1505,ING_COD,$B1158,ING_CLASE,"OTO"))</f>
        <v>0</v>
      </c>
      <c r="M1158" s="19" t="n">
        <f aca="false">IF($B1158="",0,SUMIFS(Ingresos!$O$6:$O$1505,ING_COD,$B1158,ING_CLASE,"OTX"))</f>
        <v>0</v>
      </c>
      <c r="N1158" s="19" t="n">
        <f aca="false">IF($B1158="",0,SUMIFS(Ingresos!$O$6:$O$1505,ING_COD,$B1158,ING_CLASE,"RETO"))</f>
        <v>0</v>
      </c>
      <c r="O1158" s="19" t="n">
        <f aca="false">IF($B1158="",0,SUMIFS(Ingresos!$O$6:$O$1505,ING_COD,$B1158,ING_CLASE,"INA"))</f>
        <v>0</v>
      </c>
      <c r="P1158" s="19" t="n">
        <f aca="false">G1158+I1158+J1158+K1158+L1158+M1158</f>
        <v>0</v>
      </c>
      <c r="Q1158" s="44" t="n">
        <f aca="false">IF($F1158="Activo",12,IF($F1158="Cese",1,0))</f>
        <v>0</v>
      </c>
      <c r="R1158" s="19" t="n">
        <f aca="false">G1158*Q1158</f>
        <v>0</v>
      </c>
      <c r="S1158" s="19" t="n">
        <f aca="false">IF($F1158="Activo",SUMIFS(I1158:I1169,$D1158:$D1169,"&lt;="&amp;Trabajadores!$N$102)+IF(PROY_BON="Sí",SUMIFS(J1158:J1169,$D1158:$D1169,"&lt;="&amp;Trabajadores!$N$102),0),IF($F1158="Cese",I1158+IF(PROY_BON="Sí",J1158,0),0))</f>
        <v>0</v>
      </c>
      <c r="T1158" s="19" t="n">
        <f aca="false">IF(OR($F1158&lt;&gt;"Activo",Trabajadores!$I$102="No"),0,IF(I1164=0,H1158*(1+IF(PROY_BON="Sí",Trabajadores!$P$102,0))*Trabajadores!$R$102/6*(Trabajadores!$N$102&gt;=7),0)+IF(I1169=0,H1158*(1+IF(PROY_BON="Sí",Trabajadores!$P$102,0))*Trabajadores!$S$102/6*(Trabajadores!$N$102&gt;=12),0))</f>
        <v>0</v>
      </c>
      <c r="U1158" s="19" t="n">
        <f aca="false">IF($F1158="Activo",IF(Trabajadores!$J$102="Sí",L1158*12,L1158),IF($F1158="Cese",L1158,0))</f>
        <v>0</v>
      </c>
      <c r="V1158" s="19" t="n">
        <f aca="false">IF(OR($F1158="Activo",$F1158="Cese"),M1158,0)</f>
        <v>0</v>
      </c>
      <c r="W1158" s="19" t="n">
        <f aca="false">0</f>
        <v>0</v>
      </c>
      <c r="X1158" s="36" t="n">
        <f aca="false">IF(OR($F1158="Activo",$F1158="Cese"),R1158+S1158+T1158+U1158+V1158+W1158,0)</f>
        <v>0</v>
      </c>
      <c r="Y1158" s="19" t="n">
        <f aca="false">IF(OR($F1158="Activo",$F1158="Cese"),DED_FIJA,0)</f>
        <v>0</v>
      </c>
      <c r="Z1158" s="36" t="n">
        <f aca="false">MAX(0,X1158-Y1158)</f>
        <v>0</v>
      </c>
      <c r="AA1158" s="19" t="n">
        <f aca="false">IF(Z1158=0,0,MAX(0,MIN(Z1158,Parámetros!$G$19)-Parámetros!$F$19)*Parámetros!$E$19)</f>
        <v>0</v>
      </c>
      <c r="AB1158" s="19" t="n">
        <f aca="false">IF(Z1158=0,0,MAX(0,MIN(Z1158,Parámetros!$G$20)-Parámetros!$F$20)*Parámetros!$E$20)</f>
        <v>0</v>
      </c>
      <c r="AC1158" s="19" t="n">
        <f aca="false">IF(Z1158=0,0,MAX(0,MIN(Z1158,Parámetros!$G$21)-Parámetros!$F$21)*Parámetros!$E$21)</f>
        <v>0</v>
      </c>
      <c r="AD1158" s="19" t="n">
        <f aca="false">IF(Z1158=0,0,MAX(0,MIN(Z1158,Parámetros!$G$22)-Parámetros!$F$22)*Parámetros!$E$22)</f>
        <v>0</v>
      </c>
      <c r="AE1158" s="19" t="n">
        <f aca="false">IF(Z1158=0,0,MAX(0,MIN(Z1158,Parámetros!$G$23)-Parámetros!$F$23)*Parámetros!$E$23)</f>
        <v>0</v>
      </c>
      <c r="AF1158" s="36" t="n">
        <f aca="false">SUM(AA1158:AE1158)</f>
        <v>0</v>
      </c>
      <c r="AG1158" s="45" t="str">
        <f aca="false">IF(AM1158&lt;=0,"-",INDEX(TR_TASA,MATCH(AM1158,TR_DESDE,1)))</f>
        <v>-</v>
      </c>
      <c r="AH1158" s="44" t="n">
        <f aca="false">IF($F1158="Cese",1,IF($F1158="Activo",INDEX(DIV_N,1),0))</f>
        <v>0</v>
      </c>
      <c r="AI1158" s="44" t="n">
        <f aca="false">IF($F1158="Cese",0,IF($F1158="Activo",INDEX(DIV_HASTA,1),0))</f>
        <v>0</v>
      </c>
      <c r="AJ1158" s="19" t="n">
        <f aca="false">0</f>
        <v>0</v>
      </c>
      <c r="AK1158" s="19" t="n">
        <f aca="false">IF(OR($F1158="Activo",$F1158="Cese"),MAX(0,(AF1158-AJ1158)/AH1158),0)</f>
        <v>0</v>
      </c>
      <c r="AL1158" s="19" t="n">
        <f aca="false">IF(OR($F1158="Activo",$F1158="Cese"),K1158+IF(PROY_BON="Sí",0,J1158),0)</f>
        <v>0</v>
      </c>
      <c r="AM1158" s="19" t="n">
        <f aca="false">IF(AL1158&gt;0,MAX(0,X1158+AL1158-Y1158),Z1158)</f>
        <v>0</v>
      </c>
      <c r="AN1158" s="19" t="n">
        <f aca="false">SUMPRODUCT((AM1158&gt;TR_DESDE)*(AM1158-TR_DESDE)*TR_INC)</f>
        <v>0</v>
      </c>
      <c r="AO1158" s="19" t="n">
        <f aca="false">IF(AL1158&gt;0,MAX(0,AN1158-IF($F1158="Cese",MAX(AF1158,AJ1158),AF1158)),0)</f>
        <v>0</v>
      </c>
      <c r="AP1158" s="46" t="n">
        <f aca="false">IF(OR($F1158="Activo",$F1158="Cese"),ROUND(AK1158+AO1158,2),0)</f>
        <v>0</v>
      </c>
      <c r="AQ1158" s="19" t="n">
        <f aca="false">IF($F1158="Cese",MAX(0,AJ1158-AN1158),0)</f>
        <v>0</v>
      </c>
      <c r="AR1158" s="19" t="str">
        <f aca="false">IF($B1158="","",IF(COUNTIFS(RP_COD,$B1158,'Retenciones Planilla'!$C$6:$C$105,"&lt;&gt;")=0,"",SUMIFS('Retenciones Planilla'!$C$6:$C$105,RP_COD,$B1158)))</f>
        <v/>
      </c>
      <c r="AS1158" s="19" t="str">
        <f aca="false">IF(AR1158="","",AR1158-AP1158)</f>
        <v/>
      </c>
      <c r="AT1158" s="23" t="str">
        <f aca="false">IF($B1158="","",IF(NOT(OR($F1158="Activo",$F1158="Cese")),IF(N(AR1158)=0,"—","Revisar: sin vínculo"),IF(AR1158="",IF(AP1158=0,"No corresponde","Sin dato planilla"),IF(ABS(AS1158)&lt;=TOL,"OK",IF(AS1158&gt;0,"Retuvo de más","Retuvo de menos")))))</f>
        <v/>
      </c>
      <c r="AU1158" s="19" t="n">
        <f aca="false">IF(AND(BASE_RET="Planilla (si existe)",AR1158&lt;&gt;""),AR1158,AP1158)</f>
        <v>0</v>
      </c>
      <c r="AV1158" s="19" t="n">
        <f aca="false">AU1158+N1158</f>
        <v>0</v>
      </c>
    </row>
    <row r="1159" customFormat="false" ht="15" hidden="false" customHeight="false" outlineLevel="0" collapsed="false">
      <c r="A1159" s="43" t="n">
        <v>97</v>
      </c>
      <c r="B1159" s="35" t="str">
        <f aca="false">IF(Trabajadores!$B$102="","",Trabajadores!$B$102)</f>
        <v/>
      </c>
      <c r="C1159" s="35" t="str">
        <f aca="false">IF($B1159="","",Trabajadores!$D$102)</f>
        <v/>
      </c>
      <c r="D1159" s="43" t="n">
        <v>2</v>
      </c>
      <c r="E1159" s="23" t="s">
        <v>299</v>
      </c>
      <c r="F1159" s="23" t="str">
        <f aca="false">IF($B1159="","",IF(OR(2&lt;Trabajadores!$M$102,2&gt;Trabajadores!$N$102),"No vinculado",IF(AND(2=Trabajadores!$N$102,Trabajadores!$O$102="Sí"),"Cese","Activo")))</f>
        <v/>
      </c>
      <c r="G1159" s="19" t="n">
        <f aca="false">IF($B1159="",0,SUMIFS(Ingresos!$P$6:$P$1505,ING_COD,$B1159,ING_CLASE,"ORD"))</f>
        <v>0</v>
      </c>
      <c r="H1159" s="19" t="n">
        <f aca="false">IF($B1159="",0,SUMIFS(Ingresos!$P$6:$P$1505,ING_COD,$B1159,ING_CLASE,"ORD",ING_COMP,"Sí"))</f>
        <v>0</v>
      </c>
      <c r="I1159" s="19" t="n">
        <f aca="false">IF($B1159="",0,SUMIFS(Ingresos!$P$6:$P$1505,ING_COD,$B1159,ING_CLASE,"GRA"))</f>
        <v>0</v>
      </c>
      <c r="J1159" s="19" t="n">
        <f aca="false">IF($B1159="",0,SUMIFS(Ingresos!$P$6:$P$1505,ING_COD,$B1159,ING_CLASE,"BON"))</f>
        <v>0</v>
      </c>
      <c r="K1159" s="19" t="n">
        <f aca="false">IF($B1159="",0,SUMIFS(Ingresos!$P$6:$P$1505,ING_COD,$B1159,ING_CLASE,"EXT"))</f>
        <v>0</v>
      </c>
      <c r="L1159" s="19" t="n">
        <f aca="false">IF($B1159="",0,SUMIFS(Ingresos!$P$6:$P$1505,ING_COD,$B1159,ING_CLASE,"OTO"))</f>
        <v>0</v>
      </c>
      <c r="M1159" s="19" t="n">
        <f aca="false">IF($B1159="",0,SUMIFS(Ingresos!$P$6:$P$1505,ING_COD,$B1159,ING_CLASE,"OTX"))</f>
        <v>0</v>
      </c>
      <c r="N1159" s="19" t="n">
        <f aca="false">IF($B1159="",0,SUMIFS(Ingresos!$P$6:$P$1505,ING_COD,$B1159,ING_CLASE,"RETO"))</f>
        <v>0</v>
      </c>
      <c r="O1159" s="19" t="n">
        <f aca="false">IF($B1159="",0,SUMIFS(Ingresos!$P$6:$P$1505,ING_COD,$B1159,ING_CLASE,"INA"))</f>
        <v>0</v>
      </c>
      <c r="P1159" s="19" t="n">
        <f aca="false">G1159+I1159+J1159+K1159+L1159+M1159</f>
        <v>0</v>
      </c>
      <c r="Q1159" s="44" t="n">
        <f aca="false">IF($F1159="Activo",11,IF($F1159="Cese",1,0))</f>
        <v>0</v>
      </c>
      <c r="R1159" s="19" t="n">
        <f aca="false">G1159*Q1159</f>
        <v>0</v>
      </c>
      <c r="S1159" s="19" t="n">
        <f aca="false">IF($F1159="Activo",SUMIFS(I1159:I1169,$D1159:$D1169,"&lt;="&amp;Trabajadores!$N$102)+IF(PROY_BON="Sí",SUMIFS(J1159:J1169,$D1159:$D1169,"&lt;="&amp;Trabajadores!$N$102),0),IF($F1159="Cese",I1159+IF(PROY_BON="Sí",J1159,0),0))</f>
        <v>0</v>
      </c>
      <c r="T1159" s="19" t="n">
        <f aca="false">IF(OR($F1159&lt;&gt;"Activo",Trabajadores!$I$102="No"),0,IF(I1164=0,H1159*(1+IF(PROY_BON="Sí",Trabajadores!$P$102,0))*Trabajadores!$R$102/6*(Trabajadores!$N$102&gt;=7),0)+IF(I1169=0,H1159*(1+IF(PROY_BON="Sí",Trabajadores!$P$102,0))*Trabajadores!$S$102/6*(Trabajadores!$N$102&gt;=12),0))</f>
        <v>0</v>
      </c>
      <c r="U1159" s="19" t="n">
        <f aca="false">IF($F1159="Activo",IF(Trabajadores!$J$102="Sí",L1159*11,L1159),IF($F1159="Cese",L1159,0))</f>
        <v>0</v>
      </c>
      <c r="V1159" s="19" t="n">
        <f aca="false">IF(OR($F1159="Activo",$F1159="Cese"),M1159,0)</f>
        <v>0</v>
      </c>
      <c r="W1159" s="19" t="n">
        <f aca="false">IF(OR($F1159="Activo",$F1159="Cese"),SUM(P1158:P1158),0)</f>
        <v>0</v>
      </c>
      <c r="X1159" s="36" t="n">
        <f aca="false">IF(OR($F1159="Activo",$F1159="Cese"),R1159+S1159+T1159+U1159+V1159+W1159,0)</f>
        <v>0</v>
      </c>
      <c r="Y1159" s="19" t="n">
        <f aca="false">IF(OR($F1159="Activo",$F1159="Cese"),DED_FIJA,0)</f>
        <v>0</v>
      </c>
      <c r="Z1159" s="36" t="n">
        <f aca="false">MAX(0,X1159-Y1159)</f>
        <v>0</v>
      </c>
      <c r="AA1159" s="19" t="n">
        <f aca="false">IF(Z1159=0,0,MAX(0,MIN(Z1159,Parámetros!$G$19)-Parámetros!$F$19)*Parámetros!$E$19)</f>
        <v>0</v>
      </c>
      <c r="AB1159" s="19" t="n">
        <f aca="false">IF(Z1159=0,0,MAX(0,MIN(Z1159,Parámetros!$G$20)-Parámetros!$F$20)*Parámetros!$E$20)</f>
        <v>0</v>
      </c>
      <c r="AC1159" s="19" t="n">
        <f aca="false">IF(Z1159=0,0,MAX(0,MIN(Z1159,Parámetros!$G$21)-Parámetros!$F$21)*Parámetros!$E$21)</f>
        <v>0</v>
      </c>
      <c r="AD1159" s="19" t="n">
        <f aca="false">IF(Z1159=0,0,MAX(0,MIN(Z1159,Parámetros!$G$22)-Parámetros!$F$22)*Parámetros!$E$22)</f>
        <v>0</v>
      </c>
      <c r="AE1159" s="19" t="n">
        <f aca="false">IF(Z1159=0,0,MAX(0,MIN(Z1159,Parámetros!$G$23)-Parámetros!$F$23)*Parámetros!$E$23)</f>
        <v>0</v>
      </c>
      <c r="AF1159" s="36" t="n">
        <f aca="false">SUM(AA1159:AE1159)</f>
        <v>0</v>
      </c>
      <c r="AG1159" s="45" t="str">
        <f aca="false">IF(AM1159&lt;=0,"-",INDEX(TR_TASA,MATCH(AM1159,TR_DESDE,1)))</f>
        <v>-</v>
      </c>
      <c r="AH1159" s="44" t="n">
        <f aca="false">IF($F1159="Cese",1,IF($F1159="Activo",INDEX(DIV_N,2),0))</f>
        <v>0</v>
      </c>
      <c r="AI1159" s="44" t="n">
        <f aca="false">IF($F1159="Cese",1,IF($F1159="Activo",INDEX(DIV_HASTA,2),0))</f>
        <v>0</v>
      </c>
      <c r="AJ1159" s="19" t="n">
        <f aca="false">IF(OR($F1159="Activo",$F1159="Cese"),SUMIFS(AV1158:AV1158,D1158:D1158,"&lt;="&amp;AI1159),0)</f>
        <v>0</v>
      </c>
      <c r="AK1159" s="19" t="n">
        <f aca="false">IF(OR($F1159="Activo",$F1159="Cese"),MAX(0,(AF1159-AJ1159)/AH1159),0)</f>
        <v>0</v>
      </c>
      <c r="AL1159" s="19" t="n">
        <f aca="false">IF(OR($F1159="Activo",$F1159="Cese"),K1159+IF(PROY_BON="Sí",0,J1159),0)</f>
        <v>0</v>
      </c>
      <c r="AM1159" s="19" t="n">
        <f aca="false">IF(AL1159&gt;0,MAX(0,X1159+AL1159-Y1159),Z1159)</f>
        <v>0</v>
      </c>
      <c r="AN1159" s="19" t="n">
        <f aca="false">SUMPRODUCT((AM1159&gt;TR_DESDE)*(AM1159-TR_DESDE)*TR_INC)</f>
        <v>0</v>
      </c>
      <c r="AO1159" s="19" t="n">
        <f aca="false">IF(AL1159&gt;0,MAX(0,AN1159-IF($F1159="Cese",MAX(AF1159,AJ1159),AF1159)),0)</f>
        <v>0</v>
      </c>
      <c r="AP1159" s="46" t="n">
        <f aca="false">IF(OR($F1159="Activo",$F1159="Cese"),ROUND(AK1159+AO1159,2),0)</f>
        <v>0</v>
      </c>
      <c r="AQ1159" s="19" t="n">
        <f aca="false">IF($F1159="Cese",MAX(0,AJ1159-AN1159),0)</f>
        <v>0</v>
      </c>
      <c r="AR1159" s="19" t="str">
        <f aca="false">IF($B1159="","",IF(COUNTIFS(RP_COD,$B1159,'Retenciones Planilla'!$D$6:$D$105,"&lt;&gt;")=0,"",SUMIFS('Retenciones Planilla'!$D$6:$D$105,RP_COD,$B1159)))</f>
        <v/>
      </c>
      <c r="AS1159" s="19" t="str">
        <f aca="false">IF(AR1159="","",AR1159-AP1159)</f>
        <v/>
      </c>
      <c r="AT1159" s="23" t="str">
        <f aca="false">IF($B1159="","",IF(NOT(OR($F1159="Activo",$F1159="Cese")),IF(N(AR1159)=0,"—","Revisar: sin vínculo"),IF(AR1159="",IF(AP1159=0,"No corresponde","Sin dato planilla"),IF(ABS(AS1159)&lt;=TOL,"OK",IF(AS1159&gt;0,"Retuvo de más","Retuvo de menos")))))</f>
        <v/>
      </c>
      <c r="AU1159" s="19" t="n">
        <f aca="false">IF(AND(BASE_RET="Planilla (si existe)",AR1159&lt;&gt;""),AR1159,AP1159)</f>
        <v>0</v>
      </c>
      <c r="AV1159" s="19" t="n">
        <f aca="false">AU1159+N1159</f>
        <v>0</v>
      </c>
    </row>
    <row r="1160" customFormat="false" ht="15" hidden="false" customHeight="false" outlineLevel="0" collapsed="false">
      <c r="A1160" s="43" t="n">
        <v>97</v>
      </c>
      <c r="B1160" s="35" t="str">
        <f aca="false">IF(Trabajadores!$B$102="","",Trabajadores!$B$102)</f>
        <v/>
      </c>
      <c r="C1160" s="35" t="str">
        <f aca="false">IF($B1160="","",Trabajadores!$D$102)</f>
        <v/>
      </c>
      <c r="D1160" s="43" t="n">
        <v>3</v>
      </c>
      <c r="E1160" s="23" t="s">
        <v>300</v>
      </c>
      <c r="F1160" s="23" t="str">
        <f aca="false">IF($B1160="","",IF(OR(3&lt;Trabajadores!$M$102,3&gt;Trabajadores!$N$102),"No vinculado",IF(AND(3=Trabajadores!$N$102,Trabajadores!$O$102="Sí"),"Cese","Activo")))</f>
        <v/>
      </c>
      <c r="G1160" s="19" t="n">
        <f aca="false">IF($B1160="",0,SUMIFS(Ingresos!$Q$6:$Q$1505,ING_COD,$B1160,ING_CLASE,"ORD"))</f>
        <v>0</v>
      </c>
      <c r="H1160" s="19" t="n">
        <f aca="false">IF($B1160="",0,SUMIFS(Ingresos!$Q$6:$Q$1505,ING_COD,$B1160,ING_CLASE,"ORD",ING_COMP,"Sí"))</f>
        <v>0</v>
      </c>
      <c r="I1160" s="19" t="n">
        <f aca="false">IF($B1160="",0,SUMIFS(Ingresos!$Q$6:$Q$1505,ING_COD,$B1160,ING_CLASE,"GRA"))</f>
        <v>0</v>
      </c>
      <c r="J1160" s="19" t="n">
        <f aca="false">IF($B1160="",0,SUMIFS(Ingresos!$Q$6:$Q$1505,ING_COD,$B1160,ING_CLASE,"BON"))</f>
        <v>0</v>
      </c>
      <c r="K1160" s="19" t="n">
        <f aca="false">IF($B1160="",0,SUMIFS(Ingresos!$Q$6:$Q$1505,ING_COD,$B1160,ING_CLASE,"EXT"))</f>
        <v>0</v>
      </c>
      <c r="L1160" s="19" t="n">
        <f aca="false">IF($B1160="",0,SUMIFS(Ingresos!$Q$6:$Q$1505,ING_COD,$B1160,ING_CLASE,"OTO"))</f>
        <v>0</v>
      </c>
      <c r="M1160" s="19" t="n">
        <f aca="false">IF($B1160="",0,SUMIFS(Ingresos!$Q$6:$Q$1505,ING_COD,$B1160,ING_CLASE,"OTX"))</f>
        <v>0</v>
      </c>
      <c r="N1160" s="19" t="n">
        <f aca="false">IF($B1160="",0,SUMIFS(Ingresos!$Q$6:$Q$1505,ING_COD,$B1160,ING_CLASE,"RETO"))</f>
        <v>0</v>
      </c>
      <c r="O1160" s="19" t="n">
        <f aca="false">IF($B1160="",0,SUMIFS(Ingresos!$Q$6:$Q$1505,ING_COD,$B1160,ING_CLASE,"INA"))</f>
        <v>0</v>
      </c>
      <c r="P1160" s="19" t="n">
        <f aca="false">G1160+I1160+J1160+K1160+L1160+M1160</f>
        <v>0</v>
      </c>
      <c r="Q1160" s="44" t="n">
        <f aca="false">IF($F1160="Activo",10,IF($F1160="Cese",1,0))</f>
        <v>0</v>
      </c>
      <c r="R1160" s="19" t="n">
        <f aca="false">G1160*Q1160</f>
        <v>0</v>
      </c>
      <c r="S1160" s="19" t="n">
        <f aca="false">IF($F1160="Activo",SUMIFS(I1160:I1169,$D1160:$D1169,"&lt;="&amp;Trabajadores!$N$102)+IF(PROY_BON="Sí",SUMIFS(J1160:J1169,$D1160:$D1169,"&lt;="&amp;Trabajadores!$N$102),0),IF($F1160="Cese",I1160+IF(PROY_BON="Sí",J1160,0),0))</f>
        <v>0</v>
      </c>
      <c r="T1160" s="19" t="n">
        <f aca="false">IF(OR($F1160&lt;&gt;"Activo",Trabajadores!$I$102="No"),0,IF(I1164=0,H1160*(1+IF(PROY_BON="Sí",Trabajadores!$P$102,0))*Trabajadores!$R$102/6*(Trabajadores!$N$102&gt;=7),0)+IF(I1169=0,H1160*(1+IF(PROY_BON="Sí",Trabajadores!$P$102,0))*Trabajadores!$S$102/6*(Trabajadores!$N$102&gt;=12),0))</f>
        <v>0</v>
      </c>
      <c r="U1160" s="19" t="n">
        <f aca="false">IF($F1160="Activo",IF(Trabajadores!$J$102="Sí",L1160*10,L1160),IF($F1160="Cese",L1160,0))</f>
        <v>0</v>
      </c>
      <c r="V1160" s="19" t="n">
        <f aca="false">IF(OR($F1160="Activo",$F1160="Cese"),M1160,0)</f>
        <v>0</v>
      </c>
      <c r="W1160" s="19" t="n">
        <f aca="false">IF(OR($F1160="Activo",$F1160="Cese"),SUM(P1158:P1159),0)</f>
        <v>0</v>
      </c>
      <c r="X1160" s="36" t="n">
        <f aca="false">IF(OR($F1160="Activo",$F1160="Cese"),R1160+S1160+T1160+U1160+V1160+W1160,0)</f>
        <v>0</v>
      </c>
      <c r="Y1160" s="19" t="n">
        <f aca="false">IF(OR($F1160="Activo",$F1160="Cese"),DED_FIJA,0)</f>
        <v>0</v>
      </c>
      <c r="Z1160" s="36" t="n">
        <f aca="false">MAX(0,X1160-Y1160)</f>
        <v>0</v>
      </c>
      <c r="AA1160" s="19" t="n">
        <f aca="false">IF(Z1160=0,0,MAX(0,MIN(Z1160,Parámetros!$G$19)-Parámetros!$F$19)*Parámetros!$E$19)</f>
        <v>0</v>
      </c>
      <c r="AB1160" s="19" t="n">
        <f aca="false">IF(Z1160=0,0,MAX(0,MIN(Z1160,Parámetros!$G$20)-Parámetros!$F$20)*Parámetros!$E$20)</f>
        <v>0</v>
      </c>
      <c r="AC1160" s="19" t="n">
        <f aca="false">IF(Z1160=0,0,MAX(0,MIN(Z1160,Parámetros!$G$21)-Parámetros!$F$21)*Parámetros!$E$21)</f>
        <v>0</v>
      </c>
      <c r="AD1160" s="19" t="n">
        <f aca="false">IF(Z1160=0,0,MAX(0,MIN(Z1160,Parámetros!$G$22)-Parámetros!$F$22)*Parámetros!$E$22)</f>
        <v>0</v>
      </c>
      <c r="AE1160" s="19" t="n">
        <f aca="false">IF(Z1160=0,0,MAX(0,MIN(Z1160,Parámetros!$G$23)-Parámetros!$F$23)*Parámetros!$E$23)</f>
        <v>0</v>
      </c>
      <c r="AF1160" s="36" t="n">
        <f aca="false">SUM(AA1160:AE1160)</f>
        <v>0</v>
      </c>
      <c r="AG1160" s="45" t="str">
        <f aca="false">IF(AM1160&lt;=0,"-",INDEX(TR_TASA,MATCH(AM1160,TR_DESDE,1)))</f>
        <v>-</v>
      </c>
      <c r="AH1160" s="44" t="n">
        <f aca="false">IF($F1160="Cese",1,IF($F1160="Activo",INDEX(DIV_N,3),0))</f>
        <v>0</v>
      </c>
      <c r="AI1160" s="44" t="n">
        <f aca="false">IF($F1160="Cese",2,IF($F1160="Activo",INDEX(DIV_HASTA,3),0))</f>
        <v>0</v>
      </c>
      <c r="AJ1160" s="19" t="n">
        <f aca="false">IF(OR($F1160="Activo",$F1160="Cese"),SUMIFS(AV1158:AV1159,D1158:D1159,"&lt;="&amp;AI1160),0)</f>
        <v>0</v>
      </c>
      <c r="AK1160" s="19" t="n">
        <f aca="false">IF(OR($F1160="Activo",$F1160="Cese"),MAX(0,(AF1160-AJ1160)/AH1160),0)</f>
        <v>0</v>
      </c>
      <c r="AL1160" s="19" t="n">
        <f aca="false">IF(OR($F1160="Activo",$F1160="Cese"),K1160+IF(PROY_BON="Sí",0,J1160),0)</f>
        <v>0</v>
      </c>
      <c r="AM1160" s="19" t="n">
        <f aca="false">IF(AL1160&gt;0,MAX(0,X1160+AL1160-Y1160),Z1160)</f>
        <v>0</v>
      </c>
      <c r="AN1160" s="19" t="n">
        <f aca="false">SUMPRODUCT((AM1160&gt;TR_DESDE)*(AM1160-TR_DESDE)*TR_INC)</f>
        <v>0</v>
      </c>
      <c r="AO1160" s="19" t="n">
        <f aca="false">IF(AL1160&gt;0,MAX(0,AN1160-IF($F1160="Cese",MAX(AF1160,AJ1160),AF1160)),0)</f>
        <v>0</v>
      </c>
      <c r="AP1160" s="46" t="n">
        <f aca="false">IF(OR($F1160="Activo",$F1160="Cese"),ROUND(AK1160+AO1160,2),0)</f>
        <v>0</v>
      </c>
      <c r="AQ1160" s="19" t="n">
        <f aca="false">IF($F1160="Cese",MAX(0,AJ1160-AN1160),0)</f>
        <v>0</v>
      </c>
      <c r="AR1160" s="19" t="str">
        <f aca="false">IF($B1160="","",IF(COUNTIFS(RP_COD,$B1160,'Retenciones Planilla'!$E$6:$E$105,"&lt;&gt;")=0,"",SUMIFS('Retenciones Planilla'!$E$6:$E$105,RP_COD,$B1160)))</f>
        <v/>
      </c>
      <c r="AS1160" s="19" t="str">
        <f aca="false">IF(AR1160="","",AR1160-AP1160)</f>
        <v/>
      </c>
      <c r="AT1160" s="23" t="str">
        <f aca="false">IF($B1160="","",IF(NOT(OR($F1160="Activo",$F1160="Cese")),IF(N(AR1160)=0,"—","Revisar: sin vínculo"),IF(AR1160="",IF(AP1160=0,"No corresponde","Sin dato planilla"),IF(ABS(AS1160)&lt;=TOL,"OK",IF(AS1160&gt;0,"Retuvo de más","Retuvo de menos")))))</f>
        <v/>
      </c>
      <c r="AU1160" s="19" t="n">
        <f aca="false">IF(AND(BASE_RET="Planilla (si existe)",AR1160&lt;&gt;""),AR1160,AP1160)</f>
        <v>0</v>
      </c>
      <c r="AV1160" s="19" t="n">
        <f aca="false">AU1160+N1160</f>
        <v>0</v>
      </c>
    </row>
    <row r="1161" customFormat="false" ht="15" hidden="false" customHeight="false" outlineLevel="0" collapsed="false">
      <c r="A1161" s="43" t="n">
        <v>97</v>
      </c>
      <c r="B1161" s="35" t="str">
        <f aca="false">IF(Trabajadores!$B$102="","",Trabajadores!$B$102)</f>
        <v/>
      </c>
      <c r="C1161" s="35" t="str">
        <f aca="false">IF($B1161="","",Trabajadores!$D$102)</f>
        <v/>
      </c>
      <c r="D1161" s="43" t="n">
        <v>4</v>
      </c>
      <c r="E1161" s="23" t="s">
        <v>301</v>
      </c>
      <c r="F1161" s="23" t="str">
        <f aca="false">IF($B1161="","",IF(OR(4&lt;Trabajadores!$M$102,4&gt;Trabajadores!$N$102),"No vinculado",IF(AND(4=Trabajadores!$N$102,Trabajadores!$O$102="Sí"),"Cese","Activo")))</f>
        <v/>
      </c>
      <c r="G1161" s="19" t="n">
        <f aca="false">IF($B1161="",0,SUMIFS(Ingresos!$R$6:$R$1505,ING_COD,$B1161,ING_CLASE,"ORD"))</f>
        <v>0</v>
      </c>
      <c r="H1161" s="19" t="n">
        <f aca="false">IF($B1161="",0,SUMIFS(Ingresos!$R$6:$R$1505,ING_COD,$B1161,ING_CLASE,"ORD",ING_COMP,"Sí"))</f>
        <v>0</v>
      </c>
      <c r="I1161" s="19" t="n">
        <f aca="false">IF($B1161="",0,SUMIFS(Ingresos!$R$6:$R$1505,ING_COD,$B1161,ING_CLASE,"GRA"))</f>
        <v>0</v>
      </c>
      <c r="J1161" s="19" t="n">
        <f aca="false">IF($B1161="",0,SUMIFS(Ingresos!$R$6:$R$1505,ING_COD,$B1161,ING_CLASE,"BON"))</f>
        <v>0</v>
      </c>
      <c r="K1161" s="19" t="n">
        <f aca="false">IF($B1161="",0,SUMIFS(Ingresos!$R$6:$R$1505,ING_COD,$B1161,ING_CLASE,"EXT"))</f>
        <v>0</v>
      </c>
      <c r="L1161" s="19" t="n">
        <f aca="false">IF($B1161="",0,SUMIFS(Ingresos!$R$6:$R$1505,ING_COD,$B1161,ING_CLASE,"OTO"))</f>
        <v>0</v>
      </c>
      <c r="M1161" s="19" t="n">
        <f aca="false">IF($B1161="",0,SUMIFS(Ingresos!$R$6:$R$1505,ING_COD,$B1161,ING_CLASE,"OTX"))</f>
        <v>0</v>
      </c>
      <c r="N1161" s="19" t="n">
        <f aca="false">IF($B1161="",0,SUMIFS(Ingresos!$R$6:$R$1505,ING_COD,$B1161,ING_CLASE,"RETO"))</f>
        <v>0</v>
      </c>
      <c r="O1161" s="19" t="n">
        <f aca="false">IF($B1161="",0,SUMIFS(Ingresos!$R$6:$R$1505,ING_COD,$B1161,ING_CLASE,"INA"))</f>
        <v>0</v>
      </c>
      <c r="P1161" s="19" t="n">
        <f aca="false">G1161+I1161+J1161+K1161+L1161+M1161</f>
        <v>0</v>
      </c>
      <c r="Q1161" s="44" t="n">
        <f aca="false">IF($F1161="Activo",9,IF($F1161="Cese",1,0))</f>
        <v>0</v>
      </c>
      <c r="R1161" s="19" t="n">
        <f aca="false">G1161*Q1161</f>
        <v>0</v>
      </c>
      <c r="S1161" s="19" t="n">
        <f aca="false">IF($F1161="Activo",SUMIFS(I1161:I1169,$D1161:$D1169,"&lt;="&amp;Trabajadores!$N$102)+IF(PROY_BON="Sí",SUMIFS(J1161:J1169,$D1161:$D1169,"&lt;="&amp;Trabajadores!$N$102),0),IF($F1161="Cese",I1161+IF(PROY_BON="Sí",J1161,0),0))</f>
        <v>0</v>
      </c>
      <c r="T1161" s="19" t="n">
        <f aca="false">IF(OR($F1161&lt;&gt;"Activo",Trabajadores!$I$102="No"),0,IF(I1164=0,H1161*(1+IF(PROY_BON="Sí",Trabajadores!$P$102,0))*Trabajadores!$R$102/6*(Trabajadores!$N$102&gt;=7),0)+IF(I1169=0,H1161*(1+IF(PROY_BON="Sí",Trabajadores!$P$102,0))*Trabajadores!$S$102/6*(Trabajadores!$N$102&gt;=12),0))</f>
        <v>0</v>
      </c>
      <c r="U1161" s="19" t="n">
        <f aca="false">IF($F1161="Activo",IF(Trabajadores!$J$102="Sí",L1161*9,L1161),IF($F1161="Cese",L1161,0))</f>
        <v>0</v>
      </c>
      <c r="V1161" s="19" t="n">
        <f aca="false">IF(OR($F1161="Activo",$F1161="Cese"),M1161,0)</f>
        <v>0</v>
      </c>
      <c r="W1161" s="19" t="n">
        <f aca="false">IF(OR($F1161="Activo",$F1161="Cese"),SUM(P1158:P1160),0)</f>
        <v>0</v>
      </c>
      <c r="X1161" s="36" t="n">
        <f aca="false">IF(OR($F1161="Activo",$F1161="Cese"),R1161+S1161+T1161+U1161+V1161+W1161,0)</f>
        <v>0</v>
      </c>
      <c r="Y1161" s="19" t="n">
        <f aca="false">IF(OR($F1161="Activo",$F1161="Cese"),DED_FIJA,0)</f>
        <v>0</v>
      </c>
      <c r="Z1161" s="36" t="n">
        <f aca="false">MAX(0,X1161-Y1161)</f>
        <v>0</v>
      </c>
      <c r="AA1161" s="19" t="n">
        <f aca="false">IF(Z1161=0,0,MAX(0,MIN(Z1161,Parámetros!$G$19)-Parámetros!$F$19)*Parámetros!$E$19)</f>
        <v>0</v>
      </c>
      <c r="AB1161" s="19" t="n">
        <f aca="false">IF(Z1161=0,0,MAX(0,MIN(Z1161,Parámetros!$G$20)-Parámetros!$F$20)*Parámetros!$E$20)</f>
        <v>0</v>
      </c>
      <c r="AC1161" s="19" t="n">
        <f aca="false">IF(Z1161=0,0,MAX(0,MIN(Z1161,Parámetros!$G$21)-Parámetros!$F$21)*Parámetros!$E$21)</f>
        <v>0</v>
      </c>
      <c r="AD1161" s="19" t="n">
        <f aca="false">IF(Z1161=0,0,MAX(0,MIN(Z1161,Parámetros!$G$22)-Parámetros!$F$22)*Parámetros!$E$22)</f>
        <v>0</v>
      </c>
      <c r="AE1161" s="19" t="n">
        <f aca="false">IF(Z1161=0,0,MAX(0,MIN(Z1161,Parámetros!$G$23)-Parámetros!$F$23)*Parámetros!$E$23)</f>
        <v>0</v>
      </c>
      <c r="AF1161" s="36" t="n">
        <f aca="false">SUM(AA1161:AE1161)</f>
        <v>0</v>
      </c>
      <c r="AG1161" s="45" t="str">
        <f aca="false">IF(AM1161&lt;=0,"-",INDEX(TR_TASA,MATCH(AM1161,TR_DESDE,1)))</f>
        <v>-</v>
      </c>
      <c r="AH1161" s="44" t="n">
        <f aca="false">IF($F1161="Cese",1,IF($F1161="Activo",INDEX(DIV_N,4),0))</f>
        <v>0</v>
      </c>
      <c r="AI1161" s="44" t="n">
        <f aca="false">IF($F1161="Cese",3,IF($F1161="Activo",INDEX(DIV_HASTA,4),0))</f>
        <v>0</v>
      </c>
      <c r="AJ1161" s="19" t="n">
        <f aca="false">IF(OR($F1161="Activo",$F1161="Cese"),SUMIFS(AV1158:AV1160,D1158:D1160,"&lt;="&amp;AI1161),0)</f>
        <v>0</v>
      </c>
      <c r="AK1161" s="19" t="n">
        <f aca="false">IF(OR($F1161="Activo",$F1161="Cese"),MAX(0,(AF1161-AJ1161)/AH1161),0)</f>
        <v>0</v>
      </c>
      <c r="AL1161" s="19" t="n">
        <f aca="false">IF(OR($F1161="Activo",$F1161="Cese"),K1161+IF(PROY_BON="Sí",0,J1161),0)</f>
        <v>0</v>
      </c>
      <c r="AM1161" s="19" t="n">
        <f aca="false">IF(AL1161&gt;0,MAX(0,X1161+AL1161-Y1161),Z1161)</f>
        <v>0</v>
      </c>
      <c r="AN1161" s="19" t="n">
        <f aca="false">SUMPRODUCT((AM1161&gt;TR_DESDE)*(AM1161-TR_DESDE)*TR_INC)</f>
        <v>0</v>
      </c>
      <c r="AO1161" s="19" t="n">
        <f aca="false">IF(AL1161&gt;0,MAX(0,AN1161-IF($F1161="Cese",MAX(AF1161,AJ1161),AF1161)),0)</f>
        <v>0</v>
      </c>
      <c r="AP1161" s="46" t="n">
        <f aca="false">IF(OR($F1161="Activo",$F1161="Cese"),ROUND(AK1161+AO1161,2),0)</f>
        <v>0</v>
      </c>
      <c r="AQ1161" s="19" t="n">
        <f aca="false">IF($F1161="Cese",MAX(0,AJ1161-AN1161),0)</f>
        <v>0</v>
      </c>
      <c r="AR1161" s="19" t="str">
        <f aca="false">IF($B1161="","",IF(COUNTIFS(RP_COD,$B1161,'Retenciones Planilla'!$F$6:$F$105,"&lt;&gt;")=0,"",SUMIFS('Retenciones Planilla'!$F$6:$F$105,RP_COD,$B1161)))</f>
        <v/>
      </c>
      <c r="AS1161" s="19" t="str">
        <f aca="false">IF(AR1161="","",AR1161-AP1161)</f>
        <v/>
      </c>
      <c r="AT1161" s="23" t="str">
        <f aca="false">IF($B1161="","",IF(NOT(OR($F1161="Activo",$F1161="Cese")),IF(N(AR1161)=0,"—","Revisar: sin vínculo"),IF(AR1161="",IF(AP1161=0,"No corresponde","Sin dato planilla"),IF(ABS(AS1161)&lt;=TOL,"OK",IF(AS1161&gt;0,"Retuvo de más","Retuvo de menos")))))</f>
        <v/>
      </c>
      <c r="AU1161" s="19" t="n">
        <f aca="false">IF(AND(BASE_RET="Planilla (si existe)",AR1161&lt;&gt;""),AR1161,AP1161)</f>
        <v>0</v>
      </c>
      <c r="AV1161" s="19" t="n">
        <f aca="false">AU1161+N1161</f>
        <v>0</v>
      </c>
    </row>
    <row r="1162" customFormat="false" ht="15" hidden="false" customHeight="false" outlineLevel="0" collapsed="false">
      <c r="A1162" s="43" t="n">
        <v>97</v>
      </c>
      <c r="B1162" s="35" t="str">
        <f aca="false">IF(Trabajadores!$B$102="","",Trabajadores!$B$102)</f>
        <v/>
      </c>
      <c r="C1162" s="35" t="str">
        <f aca="false">IF($B1162="","",Trabajadores!$D$102)</f>
        <v/>
      </c>
      <c r="D1162" s="43" t="n">
        <v>5</v>
      </c>
      <c r="E1162" s="23" t="s">
        <v>302</v>
      </c>
      <c r="F1162" s="23" t="str">
        <f aca="false">IF($B1162="","",IF(OR(5&lt;Trabajadores!$M$102,5&gt;Trabajadores!$N$102),"No vinculado",IF(AND(5=Trabajadores!$N$102,Trabajadores!$O$102="Sí"),"Cese","Activo")))</f>
        <v/>
      </c>
      <c r="G1162" s="19" t="n">
        <f aca="false">IF($B1162="",0,SUMIFS(Ingresos!$S$6:$S$1505,ING_COD,$B1162,ING_CLASE,"ORD"))</f>
        <v>0</v>
      </c>
      <c r="H1162" s="19" t="n">
        <f aca="false">IF($B1162="",0,SUMIFS(Ingresos!$S$6:$S$1505,ING_COD,$B1162,ING_CLASE,"ORD",ING_COMP,"Sí"))</f>
        <v>0</v>
      </c>
      <c r="I1162" s="19" t="n">
        <f aca="false">IF($B1162="",0,SUMIFS(Ingresos!$S$6:$S$1505,ING_COD,$B1162,ING_CLASE,"GRA"))</f>
        <v>0</v>
      </c>
      <c r="J1162" s="19" t="n">
        <f aca="false">IF($B1162="",0,SUMIFS(Ingresos!$S$6:$S$1505,ING_COD,$B1162,ING_CLASE,"BON"))</f>
        <v>0</v>
      </c>
      <c r="K1162" s="19" t="n">
        <f aca="false">IF($B1162="",0,SUMIFS(Ingresos!$S$6:$S$1505,ING_COD,$B1162,ING_CLASE,"EXT"))</f>
        <v>0</v>
      </c>
      <c r="L1162" s="19" t="n">
        <f aca="false">IF($B1162="",0,SUMIFS(Ingresos!$S$6:$S$1505,ING_COD,$B1162,ING_CLASE,"OTO"))</f>
        <v>0</v>
      </c>
      <c r="M1162" s="19" t="n">
        <f aca="false">IF($B1162="",0,SUMIFS(Ingresos!$S$6:$S$1505,ING_COD,$B1162,ING_CLASE,"OTX"))</f>
        <v>0</v>
      </c>
      <c r="N1162" s="19" t="n">
        <f aca="false">IF($B1162="",0,SUMIFS(Ingresos!$S$6:$S$1505,ING_COD,$B1162,ING_CLASE,"RETO"))</f>
        <v>0</v>
      </c>
      <c r="O1162" s="19" t="n">
        <f aca="false">IF($B1162="",0,SUMIFS(Ingresos!$S$6:$S$1505,ING_COD,$B1162,ING_CLASE,"INA"))</f>
        <v>0</v>
      </c>
      <c r="P1162" s="19" t="n">
        <f aca="false">G1162+I1162+J1162+K1162+L1162+M1162</f>
        <v>0</v>
      </c>
      <c r="Q1162" s="44" t="n">
        <f aca="false">IF($F1162="Activo",8,IF($F1162="Cese",1,0))</f>
        <v>0</v>
      </c>
      <c r="R1162" s="19" t="n">
        <f aca="false">G1162*Q1162</f>
        <v>0</v>
      </c>
      <c r="S1162" s="19" t="n">
        <f aca="false">IF($F1162="Activo",SUMIFS(I1162:I1169,$D1162:$D1169,"&lt;="&amp;Trabajadores!$N$102)+IF(PROY_BON="Sí",SUMIFS(J1162:J1169,$D1162:$D1169,"&lt;="&amp;Trabajadores!$N$102),0),IF($F1162="Cese",I1162+IF(PROY_BON="Sí",J1162,0),0))</f>
        <v>0</v>
      </c>
      <c r="T1162" s="19" t="n">
        <f aca="false">IF(OR($F1162&lt;&gt;"Activo",Trabajadores!$I$102="No"),0,IF(I1164=0,H1162*(1+IF(PROY_BON="Sí",Trabajadores!$P$102,0))*Trabajadores!$R$102/6*(Trabajadores!$N$102&gt;=7),0)+IF(I1169=0,H1162*(1+IF(PROY_BON="Sí",Trabajadores!$P$102,0))*Trabajadores!$S$102/6*(Trabajadores!$N$102&gt;=12),0))</f>
        <v>0</v>
      </c>
      <c r="U1162" s="19" t="n">
        <f aca="false">IF($F1162="Activo",IF(Trabajadores!$J$102="Sí",L1162*8,L1162),IF($F1162="Cese",L1162,0))</f>
        <v>0</v>
      </c>
      <c r="V1162" s="19" t="n">
        <f aca="false">IF(OR($F1162="Activo",$F1162="Cese"),M1162,0)</f>
        <v>0</v>
      </c>
      <c r="W1162" s="19" t="n">
        <f aca="false">IF(OR($F1162="Activo",$F1162="Cese"),SUM(P1158:P1161),0)</f>
        <v>0</v>
      </c>
      <c r="X1162" s="36" t="n">
        <f aca="false">IF(OR($F1162="Activo",$F1162="Cese"),R1162+S1162+T1162+U1162+V1162+W1162,0)</f>
        <v>0</v>
      </c>
      <c r="Y1162" s="19" t="n">
        <f aca="false">IF(OR($F1162="Activo",$F1162="Cese"),DED_FIJA,0)</f>
        <v>0</v>
      </c>
      <c r="Z1162" s="36" t="n">
        <f aca="false">MAX(0,X1162-Y1162)</f>
        <v>0</v>
      </c>
      <c r="AA1162" s="19" t="n">
        <f aca="false">IF(Z1162=0,0,MAX(0,MIN(Z1162,Parámetros!$G$19)-Parámetros!$F$19)*Parámetros!$E$19)</f>
        <v>0</v>
      </c>
      <c r="AB1162" s="19" t="n">
        <f aca="false">IF(Z1162=0,0,MAX(0,MIN(Z1162,Parámetros!$G$20)-Parámetros!$F$20)*Parámetros!$E$20)</f>
        <v>0</v>
      </c>
      <c r="AC1162" s="19" t="n">
        <f aca="false">IF(Z1162=0,0,MAX(0,MIN(Z1162,Parámetros!$G$21)-Parámetros!$F$21)*Parámetros!$E$21)</f>
        <v>0</v>
      </c>
      <c r="AD1162" s="19" t="n">
        <f aca="false">IF(Z1162=0,0,MAX(0,MIN(Z1162,Parámetros!$G$22)-Parámetros!$F$22)*Parámetros!$E$22)</f>
        <v>0</v>
      </c>
      <c r="AE1162" s="19" t="n">
        <f aca="false">IF(Z1162=0,0,MAX(0,MIN(Z1162,Parámetros!$G$23)-Parámetros!$F$23)*Parámetros!$E$23)</f>
        <v>0</v>
      </c>
      <c r="AF1162" s="36" t="n">
        <f aca="false">SUM(AA1162:AE1162)</f>
        <v>0</v>
      </c>
      <c r="AG1162" s="45" t="str">
        <f aca="false">IF(AM1162&lt;=0,"-",INDEX(TR_TASA,MATCH(AM1162,TR_DESDE,1)))</f>
        <v>-</v>
      </c>
      <c r="AH1162" s="44" t="n">
        <f aca="false">IF($F1162="Cese",1,IF($F1162="Activo",INDEX(DIV_N,5),0))</f>
        <v>0</v>
      </c>
      <c r="AI1162" s="44" t="n">
        <f aca="false">IF($F1162="Cese",4,IF($F1162="Activo",INDEX(DIV_HASTA,5),0))</f>
        <v>0</v>
      </c>
      <c r="AJ1162" s="19" t="n">
        <f aca="false">IF(OR($F1162="Activo",$F1162="Cese"),SUMIFS(AV1158:AV1161,D1158:D1161,"&lt;="&amp;AI1162),0)</f>
        <v>0</v>
      </c>
      <c r="AK1162" s="19" t="n">
        <f aca="false">IF(OR($F1162="Activo",$F1162="Cese"),MAX(0,(AF1162-AJ1162)/AH1162),0)</f>
        <v>0</v>
      </c>
      <c r="AL1162" s="19" t="n">
        <f aca="false">IF(OR($F1162="Activo",$F1162="Cese"),K1162+IF(PROY_BON="Sí",0,J1162),0)</f>
        <v>0</v>
      </c>
      <c r="AM1162" s="19" t="n">
        <f aca="false">IF(AL1162&gt;0,MAX(0,X1162+AL1162-Y1162),Z1162)</f>
        <v>0</v>
      </c>
      <c r="AN1162" s="19" t="n">
        <f aca="false">SUMPRODUCT((AM1162&gt;TR_DESDE)*(AM1162-TR_DESDE)*TR_INC)</f>
        <v>0</v>
      </c>
      <c r="AO1162" s="19" t="n">
        <f aca="false">IF(AL1162&gt;0,MAX(0,AN1162-IF($F1162="Cese",MAX(AF1162,AJ1162),AF1162)),0)</f>
        <v>0</v>
      </c>
      <c r="AP1162" s="46" t="n">
        <f aca="false">IF(OR($F1162="Activo",$F1162="Cese"),ROUND(AK1162+AO1162,2),0)</f>
        <v>0</v>
      </c>
      <c r="AQ1162" s="19" t="n">
        <f aca="false">IF($F1162="Cese",MAX(0,AJ1162-AN1162),0)</f>
        <v>0</v>
      </c>
      <c r="AR1162" s="19" t="str">
        <f aca="false">IF($B1162="","",IF(COUNTIFS(RP_COD,$B1162,'Retenciones Planilla'!$G$6:$G$105,"&lt;&gt;")=0,"",SUMIFS('Retenciones Planilla'!$G$6:$G$105,RP_COD,$B1162)))</f>
        <v/>
      </c>
      <c r="AS1162" s="19" t="str">
        <f aca="false">IF(AR1162="","",AR1162-AP1162)</f>
        <v/>
      </c>
      <c r="AT1162" s="23" t="str">
        <f aca="false">IF($B1162="","",IF(NOT(OR($F1162="Activo",$F1162="Cese")),IF(N(AR1162)=0,"—","Revisar: sin vínculo"),IF(AR1162="",IF(AP1162=0,"No corresponde","Sin dato planilla"),IF(ABS(AS1162)&lt;=TOL,"OK",IF(AS1162&gt;0,"Retuvo de más","Retuvo de menos")))))</f>
        <v/>
      </c>
      <c r="AU1162" s="19" t="n">
        <f aca="false">IF(AND(BASE_RET="Planilla (si existe)",AR1162&lt;&gt;""),AR1162,AP1162)</f>
        <v>0</v>
      </c>
      <c r="AV1162" s="19" t="n">
        <f aca="false">AU1162+N1162</f>
        <v>0</v>
      </c>
    </row>
    <row r="1163" customFormat="false" ht="15" hidden="false" customHeight="false" outlineLevel="0" collapsed="false">
      <c r="A1163" s="43" t="n">
        <v>97</v>
      </c>
      <c r="B1163" s="35" t="str">
        <f aca="false">IF(Trabajadores!$B$102="","",Trabajadores!$B$102)</f>
        <v/>
      </c>
      <c r="C1163" s="35" t="str">
        <f aca="false">IF($B1163="","",Trabajadores!$D$102)</f>
        <v/>
      </c>
      <c r="D1163" s="43" t="n">
        <v>6</v>
      </c>
      <c r="E1163" s="23" t="s">
        <v>303</v>
      </c>
      <c r="F1163" s="23" t="str">
        <f aca="false">IF($B1163="","",IF(OR(6&lt;Trabajadores!$M$102,6&gt;Trabajadores!$N$102),"No vinculado",IF(AND(6=Trabajadores!$N$102,Trabajadores!$O$102="Sí"),"Cese","Activo")))</f>
        <v/>
      </c>
      <c r="G1163" s="19" t="n">
        <f aca="false">IF($B1163="",0,SUMIFS(Ingresos!$T$6:$T$1505,ING_COD,$B1163,ING_CLASE,"ORD"))</f>
        <v>0</v>
      </c>
      <c r="H1163" s="19" t="n">
        <f aca="false">IF($B1163="",0,SUMIFS(Ingresos!$T$6:$T$1505,ING_COD,$B1163,ING_CLASE,"ORD",ING_COMP,"Sí"))</f>
        <v>0</v>
      </c>
      <c r="I1163" s="19" t="n">
        <f aca="false">IF($B1163="",0,SUMIFS(Ingresos!$T$6:$T$1505,ING_COD,$B1163,ING_CLASE,"GRA"))</f>
        <v>0</v>
      </c>
      <c r="J1163" s="19" t="n">
        <f aca="false">IF($B1163="",0,SUMIFS(Ingresos!$T$6:$T$1505,ING_COD,$B1163,ING_CLASE,"BON"))</f>
        <v>0</v>
      </c>
      <c r="K1163" s="19" t="n">
        <f aca="false">IF($B1163="",0,SUMIFS(Ingresos!$T$6:$T$1505,ING_COD,$B1163,ING_CLASE,"EXT"))</f>
        <v>0</v>
      </c>
      <c r="L1163" s="19" t="n">
        <f aca="false">IF($B1163="",0,SUMIFS(Ingresos!$T$6:$T$1505,ING_COD,$B1163,ING_CLASE,"OTO"))</f>
        <v>0</v>
      </c>
      <c r="M1163" s="19" t="n">
        <f aca="false">IF($B1163="",0,SUMIFS(Ingresos!$T$6:$T$1505,ING_COD,$B1163,ING_CLASE,"OTX"))</f>
        <v>0</v>
      </c>
      <c r="N1163" s="19" t="n">
        <f aca="false">IF($B1163="",0,SUMIFS(Ingresos!$T$6:$T$1505,ING_COD,$B1163,ING_CLASE,"RETO"))</f>
        <v>0</v>
      </c>
      <c r="O1163" s="19" t="n">
        <f aca="false">IF($B1163="",0,SUMIFS(Ingresos!$T$6:$T$1505,ING_COD,$B1163,ING_CLASE,"INA"))</f>
        <v>0</v>
      </c>
      <c r="P1163" s="19" t="n">
        <f aca="false">G1163+I1163+J1163+K1163+L1163+M1163</f>
        <v>0</v>
      </c>
      <c r="Q1163" s="44" t="n">
        <f aca="false">IF($F1163="Activo",7,IF($F1163="Cese",1,0))</f>
        <v>0</v>
      </c>
      <c r="R1163" s="19" t="n">
        <f aca="false">G1163*Q1163</f>
        <v>0</v>
      </c>
      <c r="S1163" s="19" t="n">
        <f aca="false">IF($F1163="Activo",SUMIFS(I1163:I1169,$D1163:$D1169,"&lt;="&amp;Trabajadores!$N$102)+IF(PROY_BON="Sí",SUMIFS(J1163:J1169,$D1163:$D1169,"&lt;="&amp;Trabajadores!$N$102),0),IF($F1163="Cese",I1163+IF(PROY_BON="Sí",J1163,0),0))</f>
        <v>0</v>
      </c>
      <c r="T1163" s="19" t="n">
        <f aca="false">IF(OR($F1163&lt;&gt;"Activo",Trabajadores!$I$102="No"),0,IF(I1164=0,H1163*(1+IF(PROY_BON="Sí",Trabajadores!$P$102,0))*Trabajadores!$R$102/6*(Trabajadores!$N$102&gt;=7),0)+IF(I1169=0,H1163*(1+IF(PROY_BON="Sí",Trabajadores!$P$102,0))*Trabajadores!$S$102/6*(Trabajadores!$N$102&gt;=12),0))</f>
        <v>0</v>
      </c>
      <c r="U1163" s="19" t="n">
        <f aca="false">IF($F1163="Activo",IF(Trabajadores!$J$102="Sí",L1163*7,L1163),IF($F1163="Cese",L1163,0))</f>
        <v>0</v>
      </c>
      <c r="V1163" s="19" t="n">
        <f aca="false">IF(OR($F1163="Activo",$F1163="Cese"),M1163,0)</f>
        <v>0</v>
      </c>
      <c r="W1163" s="19" t="n">
        <f aca="false">IF(OR($F1163="Activo",$F1163="Cese"),SUM(P1158:P1162),0)</f>
        <v>0</v>
      </c>
      <c r="X1163" s="36" t="n">
        <f aca="false">IF(OR($F1163="Activo",$F1163="Cese"),R1163+S1163+T1163+U1163+V1163+W1163,0)</f>
        <v>0</v>
      </c>
      <c r="Y1163" s="19" t="n">
        <f aca="false">IF(OR($F1163="Activo",$F1163="Cese"),DED_FIJA,0)</f>
        <v>0</v>
      </c>
      <c r="Z1163" s="36" t="n">
        <f aca="false">MAX(0,X1163-Y1163)</f>
        <v>0</v>
      </c>
      <c r="AA1163" s="19" t="n">
        <f aca="false">IF(Z1163=0,0,MAX(0,MIN(Z1163,Parámetros!$G$19)-Parámetros!$F$19)*Parámetros!$E$19)</f>
        <v>0</v>
      </c>
      <c r="AB1163" s="19" t="n">
        <f aca="false">IF(Z1163=0,0,MAX(0,MIN(Z1163,Parámetros!$G$20)-Parámetros!$F$20)*Parámetros!$E$20)</f>
        <v>0</v>
      </c>
      <c r="AC1163" s="19" t="n">
        <f aca="false">IF(Z1163=0,0,MAX(0,MIN(Z1163,Parámetros!$G$21)-Parámetros!$F$21)*Parámetros!$E$21)</f>
        <v>0</v>
      </c>
      <c r="AD1163" s="19" t="n">
        <f aca="false">IF(Z1163=0,0,MAX(0,MIN(Z1163,Parámetros!$G$22)-Parámetros!$F$22)*Parámetros!$E$22)</f>
        <v>0</v>
      </c>
      <c r="AE1163" s="19" t="n">
        <f aca="false">IF(Z1163=0,0,MAX(0,MIN(Z1163,Parámetros!$G$23)-Parámetros!$F$23)*Parámetros!$E$23)</f>
        <v>0</v>
      </c>
      <c r="AF1163" s="36" t="n">
        <f aca="false">SUM(AA1163:AE1163)</f>
        <v>0</v>
      </c>
      <c r="AG1163" s="45" t="str">
        <f aca="false">IF(AM1163&lt;=0,"-",INDEX(TR_TASA,MATCH(AM1163,TR_DESDE,1)))</f>
        <v>-</v>
      </c>
      <c r="AH1163" s="44" t="n">
        <f aca="false">IF($F1163="Cese",1,IF($F1163="Activo",INDEX(DIV_N,6),0))</f>
        <v>0</v>
      </c>
      <c r="AI1163" s="44" t="n">
        <f aca="false">IF($F1163="Cese",5,IF($F1163="Activo",INDEX(DIV_HASTA,6),0))</f>
        <v>0</v>
      </c>
      <c r="AJ1163" s="19" t="n">
        <f aca="false">IF(OR($F1163="Activo",$F1163="Cese"),SUMIFS(AV1158:AV1162,D1158:D1162,"&lt;="&amp;AI1163),0)</f>
        <v>0</v>
      </c>
      <c r="AK1163" s="19" t="n">
        <f aca="false">IF(OR($F1163="Activo",$F1163="Cese"),MAX(0,(AF1163-AJ1163)/AH1163),0)</f>
        <v>0</v>
      </c>
      <c r="AL1163" s="19" t="n">
        <f aca="false">IF(OR($F1163="Activo",$F1163="Cese"),K1163+IF(PROY_BON="Sí",0,J1163),0)</f>
        <v>0</v>
      </c>
      <c r="AM1163" s="19" t="n">
        <f aca="false">IF(AL1163&gt;0,MAX(0,X1163+AL1163-Y1163),Z1163)</f>
        <v>0</v>
      </c>
      <c r="AN1163" s="19" t="n">
        <f aca="false">SUMPRODUCT((AM1163&gt;TR_DESDE)*(AM1163-TR_DESDE)*TR_INC)</f>
        <v>0</v>
      </c>
      <c r="AO1163" s="19" t="n">
        <f aca="false">IF(AL1163&gt;0,MAX(0,AN1163-IF($F1163="Cese",MAX(AF1163,AJ1163),AF1163)),0)</f>
        <v>0</v>
      </c>
      <c r="AP1163" s="46" t="n">
        <f aca="false">IF(OR($F1163="Activo",$F1163="Cese"),ROUND(AK1163+AO1163,2),0)</f>
        <v>0</v>
      </c>
      <c r="AQ1163" s="19" t="n">
        <f aca="false">IF($F1163="Cese",MAX(0,AJ1163-AN1163),0)</f>
        <v>0</v>
      </c>
      <c r="AR1163" s="19" t="str">
        <f aca="false">IF($B1163="","",IF(COUNTIFS(RP_COD,$B1163,'Retenciones Planilla'!$H$6:$H$105,"&lt;&gt;")=0,"",SUMIFS('Retenciones Planilla'!$H$6:$H$105,RP_COD,$B1163)))</f>
        <v/>
      </c>
      <c r="AS1163" s="19" t="str">
        <f aca="false">IF(AR1163="","",AR1163-AP1163)</f>
        <v/>
      </c>
      <c r="AT1163" s="23" t="str">
        <f aca="false">IF($B1163="","",IF(NOT(OR($F1163="Activo",$F1163="Cese")),IF(N(AR1163)=0,"—","Revisar: sin vínculo"),IF(AR1163="",IF(AP1163=0,"No corresponde","Sin dato planilla"),IF(ABS(AS1163)&lt;=TOL,"OK",IF(AS1163&gt;0,"Retuvo de más","Retuvo de menos")))))</f>
        <v/>
      </c>
      <c r="AU1163" s="19" t="n">
        <f aca="false">IF(AND(BASE_RET="Planilla (si existe)",AR1163&lt;&gt;""),AR1163,AP1163)</f>
        <v>0</v>
      </c>
      <c r="AV1163" s="19" t="n">
        <f aca="false">AU1163+N1163</f>
        <v>0</v>
      </c>
    </row>
    <row r="1164" customFormat="false" ht="15" hidden="false" customHeight="false" outlineLevel="0" collapsed="false">
      <c r="A1164" s="43" t="n">
        <v>97</v>
      </c>
      <c r="B1164" s="35" t="str">
        <f aca="false">IF(Trabajadores!$B$102="","",Trabajadores!$B$102)</f>
        <v/>
      </c>
      <c r="C1164" s="35" t="str">
        <f aca="false">IF($B1164="","",Trabajadores!$D$102)</f>
        <v/>
      </c>
      <c r="D1164" s="43" t="n">
        <v>7</v>
      </c>
      <c r="E1164" s="23" t="s">
        <v>304</v>
      </c>
      <c r="F1164" s="23" t="str">
        <f aca="false">IF($B1164="","",IF(OR(7&lt;Trabajadores!$M$102,7&gt;Trabajadores!$N$102),"No vinculado",IF(AND(7=Trabajadores!$N$102,Trabajadores!$O$102="Sí"),"Cese","Activo")))</f>
        <v/>
      </c>
      <c r="G1164" s="19" t="n">
        <f aca="false">IF($B1164="",0,SUMIFS(Ingresos!$U$6:$U$1505,ING_COD,$B1164,ING_CLASE,"ORD"))</f>
        <v>0</v>
      </c>
      <c r="H1164" s="19" t="n">
        <f aca="false">IF($B1164="",0,SUMIFS(Ingresos!$U$6:$U$1505,ING_COD,$B1164,ING_CLASE,"ORD",ING_COMP,"Sí"))</f>
        <v>0</v>
      </c>
      <c r="I1164" s="19" t="n">
        <f aca="false">IF($B1164="",0,SUMIFS(Ingresos!$U$6:$U$1505,ING_COD,$B1164,ING_CLASE,"GRA"))</f>
        <v>0</v>
      </c>
      <c r="J1164" s="19" t="n">
        <f aca="false">IF($B1164="",0,SUMIFS(Ingresos!$U$6:$U$1505,ING_COD,$B1164,ING_CLASE,"BON"))</f>
        <v>0</v>
      </c>
      <c r="K1164" s="19" t="n">
        <f aca="false">IF($B1164="",0,SUMIFS(Ingresos!$U$6:$U$1505,ING_COD,$B1164,ING_CLASE,"EXT"))</f>
        <v>0</v>
      </c>
      <c r="L1164" s="19" t="n">
        <f aca="false">IF($B1164="",0,SUMIFS(Ingresos!$U$6:$U$1505,ING_COD,$B1164,ING_CLASE,"OTO"))</f>
        <v>0</v>
      </c>
      <c r="M1164" s="19" t="n">
        <f aca="false">IF($B1164="",0,SUMIFS(Ingresos!$U$6:$U$1505,ING_COD,$B1164,ING_CLASE,"OTX"))</f>
        <v>0</v>
      </c>
      <c r="N1164" s="19" t="n">
        <f aca="false">IF($B1164="",0,SUMIFS(Ingresos!$U$6:$U$1505,ING_COD,$B1164,ING_CLASE,"RETO"))</f>
        <v>0</v>
      </c>
      <c r="O1164" s="19" t="n">
        <f aca="false">IF($B1164="",0,SUMIFS(Ingresos!$U$6:$U$1505,ING_COD,$B1164,ING_CLASE,"INA"))</f>
        <v>0</v>
      </c>
      <c r="P1164" s="19" t="n">
        <f aca="false">G1164+I1164+J1164+K1164+L1164+M1164</f>
        <v>0</v>
      </c>
      <c r="Q1164" s="44" t="n">
        <f aca="false">IF($F1164="Activo",6,IF($F1164="Cese",1,0))</f>
        <v>0</v>
      </c>
      <c r="R1164" s="19" t="n">
        <f aca="false">G1164*Q1164</f>
        <v>0</v>
      </c>
      <c r="S1164" s="19" t="n">
        <f aca="false">IF($F1164="Activo",SUMIFS(I1164:I1169,$D1164:$D1169,"&lt;="&amp;Trabajadores!$N$102)+IF(PROY_BON="Sí",SUMIFS(J1164:J1169,$D1164:$D1169,"&lt;="&amp;Trabajadores!$N$102),0),IF($F1164="Cese",I1164+IF(PROY_BON="Sí",J1164,0),0))</f>
        <v>0</v>
      </c>
      <c r="T1164" s="19" t="n">
        <f aca="false">IF(OR($F1164&lt;&gt;"Activo",Trabajadores!$I$102="No"),0,IF(I1169=0,H1164*(1+IF(PROY_BON="Sí",Trabajadores!$P$102,0))*Trabajadores!$S$102/6*(Trabajadores!$N$102&gt;=12),0))</f>
        <v>0</v>
      </c>
      <c r="U1164" s="19" t="n">
        <f aca="false">IF($F1164="Activo",IF(Trabajadores!$J$102="Sí",L1164*6,L1164),IF($F1164="Cese",L1164,0))</f>
        <v>0</v>
      </c>
      <c r="V1164" s="19" t="n">
        <f aca="false">IF(OR($F1164="Activo",$F1164="Cese"),M1164,0)</f>
        <v>0</v>
      </c>
      <c r="W1164" s="19" t="n">
        <f aca="false">IF(OR($F1164="Activo",$F1164="Cese"),SUM(P1158:P1163),0)</f>
        <v>0</v>
      </c>
      <c r="X1164" s="36" t="n">
        <f aca="false">IF(OR($F1164="Activo",$F1164="Cese"),R1164+S1164+T1164+U1164+V1164+W1164,0)</f>
        <v>0</v>
      </c>
      <c r="Y1164" s="19" t="n">
        <f aca="false">IF(OR($F1164="Activo",$F1164="Cese"),DED_FIJA,0)</f>
        <v>0</v>
      </c>
      <c r="Z1164" s="36" t="n">
        <f aca="false">MAX(0,X1164-Y1164)</f>
        <v>0</v>
      </c>
      <c r="AA1164" s="19" t="n">
        <f aca="false">IF(Z1164=0,0,MAX(0,MIN(Z1164,Parámetros!$G$19)-Parámetros!$F$19)*Parámetros!$E$19)</f>
        <v>0</v>
      </c>
      <c r="AB1164" s="19" t="n">
        <f aca="false">IF(Z1164=0,0,MAX(0,MIN(Z1164,Parámetros!$G$20)-Parámetros!$F$20)*Parámetros!$E$20)</f>
        <v>0</v>
      </c>
      <c r="AC1164" s="19" t="n">
        <f aca="false">IF(Z1164=0,0,MAX(0,MIN(Z1164,Parámetros!$G$21)-Parámetros!$F$21)*Parámetros!$E$21)</f>
        <v>0</v>
      </c>
      <c r="AD1164" s="19" t="n">
        <f aca="false">IF(Z1164=0,0,MAX(0,MIN(Z1164,Parámetros!$G$22)-Parámetros!$F$22)*Parámetros!$E$22)</f>
        <v>0</v>
      </c>
      <c r="AE1164" s="19" t="n">
        <f aca="false">IF(Z1164=0,0,MAX(0,MIN(Z1164,Parámetros!$G$23)-Parámetros!$F$23)*Parámetros!$E$23)</f>
        <v>0</v>
      </c>
      <c r="AF1164" s="36" t="n">
        <f aca="false">SUM(AA1164:AE1164)</f>
        <v>0</v>
      </c>
      <c r="AG1164" s="45" t="str">
        <f aca="false">IF(AM1164&lt;=0,"-",INDEX(TR_TASA,MATCH(AM1164,TR_DESDE,1)))</f>
        <v>-</v>
      </c>
      <c r="AH1164" s="44" t="n">
        <f aca="false">IF($F1164="Cese",1,IF($F1164="Activo",INDEX(DIV_N,7),0))</f>
        <v>0</v>
      </c>
      <c r="AI1164" s="44" t="n">
        <f aca="false">IF($F1164="Cese",6,IF($F1164="Activo",INDEX(DIV_HASTA,7),0))</f>
        <v>0</v>
      </c>
      <c r="AJ1164" s="19" t="n">
        <f aca="false">IF(OR($F1164="Activo",$F1164="Cese"),SUMIFS(AV1158:AV1163,D1158:D1163,"&lt;="&amp;AI1164),0)</f>
        <v>0</v>
      </c>
      <c r="AK1164" s="19" t="n">
        <f aca="false">IF(OR($F1164="Activo",$F1164="Cese"),MAX(0,(AF1164-AJ1164)/AH1164),0)</f>
        <v>0</v>
      </c>
      <c r="AL1164" s="19" t="n">
        <f aca="false">IF(OR($F1164="Activo",$F1164="Cese"),K1164+IF(PROY_BON="Sí",0,J1164),0)</f>
        <v>0</v>
      </c>
      <c r="AM1164" s="19" t="n">
        <f aca="false">IF(AL1164&gt;0,MAX(0,X1164+AL1164-Y1164),Z1164)</f>
        <v>0</v>
      </c>
      <c r="AN1164" s="19" t="n">
        <f aca="false">SUMPRODUCT((AM1164&gt;TR_DESDE)*(AM1164-TR_DESDE)*TR_INC)</f>
        <v>0</v>
      </c>
      <c r="AO1164" s="19" t="n">
        <f aca="false">IF(AL1164&gt;0,MAX(0,AN1164-IF($F1164="Cese",MAX(AF1164,AJ1164),AF1164)),0)</f>
        <v>0</v>
      </c>
      <c r="AP1164" s="46" t="n">
        <f aca="false">IF(OR($F1164="Activo",$F1164="Cese"),ROUND(AK1164+AO1164,2),0)</f>
        <v>0</v>
      </c>
      <c r="AQ1164" s="19" t="n">
        <f aca="false">IF($F1164="Cese",MAX(0,AJ1164-AN1164),0)</f>
        <v>0</v>
      </c>
      <c r="AR1164" s="19" t="str">
        <f aca="false">IF($B1164="","",IF(COUNTIFS(RP_COD,$B1164,'Retenciones Planilla'!$I$6:$I$105,"&lt;&gt;")=0,"",SUMIFS('Retenciones Planilla'!$I$6:$I$105,RP_COD,$B1164)))</f>
        <v/>
      </c>
      <c r="AS1164" s="19" t="str">
        <f aca="false">IF(AR1164="","",AR1164-AP1164)</f>
        <v/>
      </c>
      <c r="AT1164" s="23" t="str">
        <f aca="false">IF($B1164="","",IF(NOT(OR($F1164="Activo",$F1164="Cese")),IF(N(AR1164)=0,"—","Revisar: sin vínculo"),IF(AR1164="",IF(AP1164=0,"No corresponde","Sin dato planilla"),IF(ABS(AS1164)&lt;=TOL,"OK",IF(AS1164&gt;0,"Retuvo de más","Retuvo de menos")))))</f>
        <v/>
      </c>
      <c r="AU1164" s="19" t="n">
        <f aca="false">IF(AND(BASE_RET="Planilla (si existe)",AR1164&lt;&gt;""),AR1164,AP1164)</f>
        <v>0</v>
      </c>
      <c r="AV1164" s="19" t="n">
        <f aca="false">AU1164+N1164</f>
        <v>0</v>
      </c>
    </row>
    <row r="1165" customFormat="false" ht="15" hidden="false" customHeight="false" outlineLevel="0" collapsed="false">
      <c r="A1165" s="43" t="n">
        <v>97</v>
      </c>
      <c r="B1165" s="35" t="str">
        <f aca="false">IF(Trabajadores!$B$102="","",Trabajadores!$B$102)</f>
        <v/>
      </c>
      <c r="C1165" s="35" t="str">
        <f aca="false">IF($B1165="","",Trabajadores!$D$102)</f>
        <v/>
      </c>
      <c r="D1165" s="43" t="n">
        <v>8</v>
      </c>
      <c r="E1165" s="23" t="s">
        <v>305</v>
      </c>
      <c r="F1165" s="23" t="str">
        <f aca="false">IF($B1165="","",IF(OR(8&lt;Trabajadores!$M$102,8&gt;Trabajadores!$N$102),"No vinculado",IF(AND(8=Trabajadores!$N$102,Trabajadores!$O$102="Sí"),"Cese","Activo")))</f>
        <v/>
      </c>
      <c r="G1165" s="19" t="n">
        <f aca="false">IF($B1165="",0,SUMIFS(Ingresos!$V$6:$V$1505,ING_COD,$B1165,ING_CLASE,"ORD"))</f>
        <v>0</v>
      </c>
      <c r="H1165" s="19" t="n">
        <f aca="false">IF($B1165="",0,SUMIFS(Ingresos!$V$6:$V$1505,ING_COD,$B1165,ING_CLASE,"ORD",ING_COMP,"Sí"))</f>
        <v>0</v>
      </c>
      <c r="I1165" s="19" t="n">
        <f aca="false">IF($B1165="",0,SUMIFS(Ingresos!$V$6:$V$1505,ING_COD,$B1165,ING_CLASE,"GRA"))</f>
        <v>0</v>
      </c>
      <c r="J1165" s="19" t="n">
        <f aca="false">IF($B1165="",0,SUMIFS(Ingresos!$V$6:$V$1505,ING_COD,$B1165,ING_CLASE,"BON"))</f>
        <v>0</v>
      </c>
      <c r="K1165" s="19" t="n">
        <f aca="false">IF($B1165="",0,SUMIFS(Ingresos!$V$6:$V$1505,ING_COD,$B1165,ING_CLASE,"EXT"))</f>
        <v>0</v>
      </c>
      <c r="L1165" s="19" t="n">
        <f aca="false">IF($B1165="",0,SUMIFS(Ingresos!$V$6:$V$1505,ING_COD,$B1165,ING_CLASE,"OTO"))</f>
        <v>0</v>
      </c>
      <c r="M1165" s="19" t="n">
        <f aca="false">IF($B1165="",0,SUMIFS(Ingresos!$V$6:$V$1505,ING_COD,$B1165,ING_CLASE,"OTX"))</f>
        <v>0</v>
      </c>
      <c r="N1165" s="19" t="n">
        <f aca="false">IF($B1165="",0,SUMIFS(Ingresos!$V$6:$V$1505,ING_COD,$B1165,ING_CLASE,"RETO"))</f>
        <v>0</v>
      </c>
      <c r="O1165" s="19" t="n">
        <f aca="false">IF($B1165="",0,SUMIFS(Ingresos!$V$6:$V$1505,ING_COD,$B1165,ING_CLASE,"INA"))</f>
        <v>0</v>
      </c>
      <c r="P1165" s="19" t="n">
        <f aca="false">G1165+I1165+J1165+K1165+L1165+M1165</f>
        <v>0</v>
      </c>
      <c r="Q1165" s="44" t="n">
        <f aca="false">IF($F1165="Activo",5,IF($F1165="Cese",1,0))</f>
        <v>0</v>
      </c>
      <c r="R1165" s="19" t="n">
        <f aca="false">G1165*Q1165</f>
        <v>0</v>
      </c>
      <c r="S1165" s="19" t="n">
        <f aca="false">IF($F1165="Activo",SUMIFS(I1165:I1169,$D1165:$D1169,"&lt;="&amp;Trabajadores!$N$102)+IF(PROY_BON="Sí",SUMIFS(J1165:J1169,$D1165:$D1169,"&lt;="&amp;Trabajadores!$N$102),0),IF($F1165="Cese",I1165+IF(PROY_BON="Sí",J1165,0),0))</f>
        <v>0</v>
      </c>
      <c r="T1165" s="19" t="n">
        <f aca="false">IF(OR($F1165&lt;&gt;"Activo",Trabajadores!$I$102="No"),0,IF(I1169=0,H1165*(1+IF(PROY_BON="Sí",Trabajadores!$P$102,0))*Trabajadores!$S$102/6*(Trabajadores!$N$102&gt;=12),0))</f>
        <v>0</v>
      </c>
      <c r="U1165" s="19" t="n">
        <f aca="false">IF($F1165="Activo",IF(Trabajadores!$J$102="Sí",L1165*5,L1165),IF($F1165="Cese",L1165,0))</f>
        <v>0</v>
      </c>
      <c r="V1165" s="19" t="n">
        <f aca="false">IF(OR($F1165="Activo",$F1165="Cese"),M1165,0)</f>
        <v>0</v>
      </c>
      <c r="W1165" s="19" t="n">
        <f aca="false">IF(OR($F1165="Activo",$F1165="Cese"),SUM(P1158:P1164),0)</f>
        <v>0</v>
      </c>
      <c r="X1165" s="36" t="n">
        <f aca="false">IF(OR($F1165="Activo",$F1165="Cese"),R1165+S1165+T1165+U1165+V1165+W1165,0)</f>
        <v>0</v>
      </c>
      <c r="Y1165" s="19" t="n">
        <f aca="false">IF(OR($F1165="Activo",$F1165="Cese"),DED_FIJA,0)</f>
        <v>0</v>
      </c>
      <c r="Z1165" s="36" t="n">
        <f aca="false">MAX(0,X1165-Y1165)</f>
        <v>0</v>
      </c>
      <c r="AA1165" s="19" t="n">
        <f aca="false">IF(Z1165=0,0,MAX(0,MIN(Z1165,Parámetros!$G$19)-Parámetros!$F$19)*Parámetros!$E$19)</f>
        <v>0</v>
      </c>
      <c r="AB1165" s="19" t="n">
        <f aca="false">IF(Z1165=0,0,MAX(0,MIN(Z1165,Parámetros!$G$20)-Parámetros!$F$20)*Parámetros!$E$20)</f>
        <v>0</v>
      </c>
      <c r="AC1165" s="19" t="n">
        <f aca="false">IF(Z1165=0,0,MAX(0,MIN(Z1165,Parámetros!$G$21)-Parámetros!$F$21)*Parámetros!$E$21)</f>
        <v>0</v>
      </c>
      <c r="AD1165" s="19" t="n">
        <f aca="false">IF(Z1165=0,0,MAX(0,MIN(Z1165,Parámetros!$G$22)-Parámetros!$F$22)*Parámetros!$E$22)</f>
        <v>0</v>
      </c>
      <c r="AE1165" s="19" t="n">
        <f aca="false">IF(Z1165=0,0,MAX(0,MIN(Z1165,Parámetros!$G$23)-Parámetros!$F$23)*Parámetros!$E$23)</f>
        <v>0</v>
      </c>
      <c r="AF1165" s="36" t="n">
        <f aca="false">SUM(AA1165:AE1165)</f>
        <v>0</v>
      </c>
      <c r="AG1165" s="45" t="str">
        <f aca="false">IF(AM1165&lt;=0,"-",INDEX(TR_TASA,MATCH(AM1165,TR_DESDE,1)))</f>
        <v>-</v>
      </c>
      <c r="AH1165" s="44" t="n">
        <f aca="false">IF($F1165="Cese",1,IF($F1165="Activo",INDEX(DIV_N,8),0))</f>
        <v>0</v>
      </c>
      <c r="AI1165" s="44" t="n">
        <f aca="false">IF($F1165="Cese",7,IF($F1165="Activo",INDEX(DIV_HASTA,8),0))</f>
        <v>0</v>
      </c>
      <c r="AJ1165" s="19" t="n">
        <f aca="false">IF(OR($F1165="Activo",$F1165="Cese"),SUMIFS(AV1158:AV1164,D1158:D1164,"&lt;="&amp;AI1165),0)</f>
        <v>0</v>
      </c>
      <c r="AK1165" s="19" t="n">
        <f aca="false">IF(OR($F1165="Activo",$F1165="Cese"),MAX(0,(AF1165-AJ1165)/AH1165),0)</f>
        <v>0</v>
      </c>
      <c r="AL1165" s="19" t="n">
        <f aca="false">IF(OR($F1165="Activo",$F1165="Cese"),K1165+IF(PROY_BON="Sí",0,J1165),0)</f>
        <v>0</v>
      </c>
      <c r="AM1165" s="19" t="n">
        <f aca="false">IF(AL1165&gt;0,MAX(0,X1165+AL1165-Y1165),Z1165)</f>
        <v>0</v>
      </c>
      <c r="AN1165" s="19" t="n">
        <f aca="false">SUMPRODUCT((AM1165&gt;TR_DESDE)*(AM1165-TR_DESDE)*TR_INC)</f>
        <v>0</v>
      </c>
      <c r="AO1165" s="19" t="n">
        <f aca="false">IF(AL1165&gt;0,MAX(0,AN1165-IF($F1165="Cese",MAX(AF1165,AJ1165),AF1165)),0)</f>
        <v>0</v>
      </c>
      <c r="AP1165" s="46" t="n">
        <f aca="false">IF(OR($F1165="Activo",$F1165="Cese"),ROUND(AK1165+AO1165,2),0)</f>
        <v>0</v>
      </c>
      <c r="AQ1165" s="19" t="n">
        <f aca="false">IF($F1165="Cese",MAX(0,AJ1165-AN1165),0)</f>
        <v>0</v>
      </c>
      <c r="AR1165" s="19" t="str">
        <f aca="false">IF($B1165="","",IF(COUNTIFS(RP_COD,$B1165,'Retenciones Planilla'!$J$6:$J$105,"&lt;&gt;")=0,"",SUMIFS('Retenciones Planilla'!$J$6:$J$105,RP_COD,$B1165)))</f>
        <v/>
      </c>
      <c r="AS1165" s="19" t="str">
        <f aca="false">IF(AR1165="","",AR1165-AP1165)</f>
        <v/>
      </c>
      <c r="AT1165" s="23" t="str">
        <f aca="false">IF($B1165="","",IF(NOT(OR($F1165="Activo",$F1165="Cese")),IF(N(AR1165)=0,"—","Revisar: sin vínculo"),IF(AR1165="",IF(AP1165=0,"No corresponde","Sin dato planilla"),IF(ABS(AS1165)&lt;=TOL,"OK",IF(AS1165&gt;0,"Retuvo de más","Retuvo de menos")))))</f>
        <v/>
      </c>
      <c r="AU1165" s="19" t="n">
        <f aca="false">IF(AND(BASE_RET="Planilla (si existe)",AR1165&lt;&gt;""),AR1165,AP1165)</f>
        <v>0</v>
      </c>
      <c r="AV1165" s="19" t="n">
        <f aca="false">AU1165+N1165</f>
        <v>0</v>
      </c>
    </row>
    <row r="1166" customFormat="false" ht="15" hidden="false" customHeight="false" outlineLevel="0" collapsed="false">
      <c r="A1166" s="43" t="n">
        <v>97</v>
      </c>
      <c r="B1166" s="35" t="str">
        <f aca="false">IF(Trabajadores!$B$102="","",Trabajadores!$B$102)</f>
        <v/>
      </c>
      <c r="C1166" s="35" t="str">
        <f aca="false">IF($B1166="","",Trabajadores!$D$102)</f>
        <v/>
      </c>
      <c r="D1166" s="43" t="n">
        <v>9</v>
      </c>
      <c r="E1166" s="23" t="s">
        <v>306</v>
      </c>
      <c r="F1166" s="23" t="str">
        <f aca="false">IF($B1166="","",IF(OR(9&lt;Trabajadores!$M$102,9&gt;Trabajadores!$N$102),"No vinculado",IF(AND(9=Trabajadores!$N$102,Trabajadores!$O$102="Sí"),"Cese","Activo")))</f>
        <v/>
      </c>
      <c r="G1166" s="19" t="n">
        <f aca="false">IF($B1166="",0,SUMIFS(Ingresos!$W$6:$W$1505,ING_COD,$B1166,ING_CLASE,"ORD"))</f>
        <v>0</v>
      </c>
      <c r="H1166" s="19" t="n">
        <f aca="false">IF($B1166="",0,SUMIFS(Ingresos!$W$6:$W$1505,ING_COD,$B1166,ING_CLASE,"ORD",ING_COMP,"Sí"))</f>
        <v>0</v>
      </c>
      <c r="I1166" s="19" t="n">
        <f aca="false">IF($B1166="",0,SUMIFS(Ingresos!$W$6:$W$1505,ING_COD,$B1166,ING_CLASE,"GRA"))</f>
        <v>0</v>
      </c>
      <c r="J1166" s="19" t="n">
        <f aca="false">IF($B1166="",0,SUMIFS(Ingresos!$W$6:$W$1505,ING_COD,$B1166,ING_CLASE,"BON"))</f>
        <v>0</v>
      </c>
      <c r="K1166" s="19" t="n">
        <f aca="false">IF($B1166="",0,SUMIFS(Ingresos!$W$6:$W$1505,ING_COD,$B1166,ING_CLASE,"EXT"))</f>
        <v>0</v>
      </c>
      <c r="L1166" s="19" t="n">
        <f aca="false">IF($B1166="",0,SUMIFS(Ingresos!$W$6:$W$1505,ING_COD,$B1166,ING_CLASE,"OTO"))</f>
        <v>0</v>
      </c>
      <c r="M1166" s="19" t="n">
        <f aca="false">IF($B1166="",0,SUMIFS(Ingresos!$W$6:$W$1505,ING_COD,$B1166,ING_CLASE,"OTX"))</f>
        <v>0</v>
      </c>
      <c r="N1166" s="19" t="n">
        <f aca="false">IF($B1166="",0,SUMIFS(Ingresos!$W$6:$W$1505,ING_COD,$B1166,ING_CLASE,"RETO"))</f>
        <v>0</v>
      </c>
      <c r="O1166" s="19" t="n">
        <f aca="false">IF($B1166="",0,SUMIFS(Ingresos!$W$6:$W$1505,ING_COD,$B1166,ING_CLASE,"INA"))</f>
        <v>0</v>
      </c>
      <c r="P1166" s="19" t="n">
        <f aca="false">G1166+I1166+J1166+K1166+L1166+M1166</f>
        <v>0</v>
      </c>
      <c r="Q1166" s="44" t="n">
        <f aca="false">IF($F1166="Activo",4,IF($F1166="Cese",1,0))</f>
        <v>0</v>
      </c>
      <c r="R1166" s="19" t="n">
        <f aca="false">G1166*Q1166</f>
        <v>0</v>
      </c>
      <c r="S1166" s="19" t="n">
        <f aca="false">IF($F1166="Activo",SUMIFS(I1166:I1169,$D1166:$D1169,"&lt;="&amp;Trabajadores!$N$102)+IF(PROY_BON="Sí",SUMIFS(J1166:J1169,$D1166:$D1169,"&lt;="&amp;Trabajadores!$N$102),0),IF($F1166="Cese",I1166+IF(PROY_BON="Sí",J1166,0),0))</f>
        <v>0</v>
      </c>
      <c r="T1166" s="19" t="n">
        <f aca="false">IF(OR($F1166&lt;&gt;"Activo",Trabajadores!$I$102="No"),0,IF(I1169=0,H1166*(1+IF(PROY_BON="Sí",Trabajadores!$P$102,0))*Trabajadores!$S$102/6*(Trabajadores!$N$102&gt;=12),0))</f>
        <v>0</v>
      </c>
      <c r="U1166" s="19" t="n">
        <f aca="false">IF($F1166="Activo",IF(Trabajadores!$J$102="Sí",L1166*4,L1166),IF($F1166="Cese",L1166,0))</f>
        <v>0</v>
      </c>
      <c r="V1166" s="19" t="n">
        <f aca="false">IF(OR($F1166="Activo",$F1166="Cese"),M1166,0)</f>
        <v>0</v>
      </c>
      <c r="W1166" s="19" t="n">
        <f aca="false">IF(OR($F1166="Activo",$F1166="Cese"),SUM(P1158:P1165),0)</f>
        <v>0</v>
      </c>
      <c r="X1166" s="36" t="n">
        <f aca="false">IF(OR($F1166="Activo",$F1166="Cese"),R1166+S1166+T1166+U1166+V1166+W1166,0)</f>
        <v>0</v>
      </c>
      <c r="Y1166" s="19" t="n">
        <f aca="false">IF(OR($F1166="Activo",$F1166="Cese"),DED_FIJA,0)</f>
        <v>0</v>
      </c>
      <c r="Z1166" s="36" t="n">
        <f aca="false">MAX(0,X1166-Y1166)</f>
        <v>0</v>
      </c>
      <c r="AA1166" s="19" t="n">
        <f aca="false">IF(Z1166=0,0,MAX(0,MIN(Z1166,Parámetros!$G$19)-Parámetros!$F$19)*Parámetros!$E$19)</f>
        <v>0</v>
      </c>
      <c r="AB1166" s="19" t="n">
        <f aca="false">IF(Z1166=0,0,MAX(0,MIN(Z1166,Parámetros!$G$20)-Parámetros!$F$20)*Parámetros!$E$20)</f>
        <v>0</v>
      </c>
      <c r="AC1166" s="19" t="n">
        <f aca="false">IF(Z1166=0,0,MAX(0,MIN(Z1166,Parámetros!$G$21)-Parámetros!$F$21)*Parámetros!$E$21)</f>
        <v>0</v>
      </c>
      <c r="AD1166" s="19" t="n">
        <f aca="false">IF(Z1166=0,0,MAX(0,MIN(Z1166,Parámetros!$G$22)-Parámetros!$F$22)*Parámetros!$E$22)</f>
        <v>0</v>
      </c>
      <c r="AE1166" s="19" t="n">
        <f aca="false">IF(Z1166=0,0,MAX(0,MIN(Z1166,Parámetros!$G$23)-Parámetros!$F$23)*Parámetros!$E$23)</f>
        <v>0</v>
      </c>
      <c r="AF1166" s="36" t="n">
        <f aca="false">SUM(AA1166:AE1166)</f>
        <v>0</v>
      </c>
      <c r="AG1166" s="45" t="str">
        <f aca="false">IF(AM1166&lt;=0,"-",INDEX(TR_TASA,MATCH(AM1166,TR_DESDE,1)))</f>
        <v>-</v>
      </c>
      <c r="AH1166" s="44" t="n">
        <f aca="false">IF($F1166="Cese",1,IF($F1166="Activo",INDEX(DIV_N,9),0))</f>
        <v>0</v>
      </c>
      <c r="AI1166" s="44" t="n">
        <f aca="false">IF($F1166="Cese",8,IF($F1166="Activo",INDEX(DIV_HASTA,9),0))</f>
        <v>0</v>
      </c>
      <c r="AJ1166" s="19" t="n">
        <f aca="false">IF(OR($F1166="Activo",$F1166="Cese"),SUMIFS(AV1158:AV1165,D1158:D1165,"&lt;="&amp;AI1166),0)</f>
        <v>0</v>
      </c>
      <c r="AK1166" s="19" t="n">
        <f aca="false">IF(OR($F1166="Activo",$F1166="Cese"),MAX(0,(AF1166-AJ1166)/AH1166),0)</f>
        <v>0</v>
      </c>
      <c r="AL1166" s="19" t="n">
        <f aca="false">IF(OR($F1166="Activo",$F1166="Cese"),K1166+IF(PROY_BON="Sí",0,J1166),0)</f>
        <v>0</v>
      </c>
      <c r="AM1166" s="19" t="n">
        <f aca="false">IF(AL1166&gt;0,MAX(0,X1166+AL1166-Y1166),Z1166)</f>
        <v>0</v>
      </c>
      <c r="AN1166" s="19" t="n">
        <f aca="false">SUMPRODUCT((AM1166&gt;TR_DESDE)*(AM1166-TR_DESDE)*TR_INC)</f>
        <v>0</v>
      </c>
      <c r="AO1166" s="19" t="n">
        <f aca="false">IF(AL1166&gt;0,MAX(0,AN1166-IF($F1166="Cese",MAX(AF1166,AJ1166),AF1166)),0)</f>
        <v>0</v>
      </c>
      <c r="AP1166" s="46" t="n">
        <f aca="false">IF(OR($F1166="Activo",$F1166="Cese"),ROUND(AK1166+AO1166,2),0)</f>
        <v>0</v>
      </c>
      <c r="AQ1166" s="19" t="n">
        <f aca="false">IF($F1166="Cese",MAX(0,AJ1166-AN1166),0)</f>
        <v>0</v>
      </c>
      <c r="AR1166" s="19" t="str">
        <f aca="false">IF($B1166="","",IF(COUNTIFS(RP_COD,$B1166,'Retenciones Planilla'!$K$6:$K$105,"&lt;&gt;")=0,"",SUMIFS('Retenciones Planilla'!$K$6:$K$105,RP_COD,$B1166)))</f>
        <v/>
      </c>
      <c r="AS1166" s="19" t="str">
        <f aca="false">IF(AR1166="","",AR1166-AP1166)</f>
        <v/>
      </c>
      <c r="AT1166" s="23" t="str">
        <f aca="false">IF($B1166="","",IF(NOT(OR($F1166="Activo",$F1166="Cese")),IF(N(AR1166)=0,"—","Revisar: sin vínculo"),IF(AR1166="",IF(AP1166=0,"No corresponde","Sin dato planilla"),IF(ABS(AS1166)&lt;=TOL,"OK",IF(AS1166&gt;0,"Retuvo de más","Retuvo de menos")))))</f>
        <v/>
      </c>
      <c r="AU1166" s="19" t="n">
        <f aca="false">IF(AND(BASE_RET="Planilla (si existe)",AR1166&lt;&gt;""),AR1166,AP1166)</f>
        <v>0</v>
      </c>
      <c r="AV1166" s="19" t="n">
        <f aca="false">AU1166+N1166</f>
        <v>0</v>
      </c>
    </row>
    <row r="1167" customFormat="false" ht="15" hidden="false" customHeight="false" outlineLevel="0" collapsed="false">
      <c r="A1167" s="43" t="n">
        <v>97</v>
      </c>
      <c r="B1167" s="35" t="str">
        <f aca="false">IF(Trabajadores!$B$102="","",Trabajadores!$B$102)</f>
        <v/>
      </c>
      <c r="C1167" s="35" t="str">
        <f aca="false">IF($B1167="","",Trabajadores!$D$102)</f>
        <v/>
      </c>
      <c r="D1167" s="43" t="n">
        <v>10</v>
      </c>
      <c r="E1167" s="23" t="s">
        <v>307</v>
      </c>
      <c r="F1167" s="23" t="str">
        <f aca="false">IF($B1167="","",IF(OR(10&lt;Trabajadores!$M$102,10&gt;Trabajadores!$N$102),"No vinculado",IF(AND(10=Trabajadores!$N$102,Trabajadores!$O$102="Sí"),"Cese","Activo")))</f>
        <v/>
      </c>
      <c r="G1167" s="19" t="n">
        <f aca="false">IF($B1167="",0,SUMIFS(Ingresos!$X$6:$X$1505,ING_COD,$B1167,ING_CLASE,"ORD"))</f>
        <v>0</v>
      </c>
      <c r="H1167" s="19" t="n">
        <f aca="false">IF($B1167="",0,SUMIFS(Ingresos!$X$6:$X$1505,ING_COD,$B1167,ING_CLASE,"ORD",ING_COMP,"Sí"))</f>
        <v>0</v>
      </c>
      <c r="I1167" s="19" t="n">
        <f aca="false">IF($B1167="",0,SUMIFS(Ingresos!$X$6:$X$1505,ING_COD,$B1167,ING_CLASE,"GRA"))</f>
        <v>0</v>
      </c>
      <c r="J1167" s="19" t="n">
        <f aca="false">IF($B1167="",0,SUMIFS(Ingresos!$X$6:$X$1505,ING_COD,$B1167,ING_CLASE,"BON"))</f>
        <v>0</v>
      </c>
      <c r="K1167" s="19" t="n">
        <f aca="false">IF($B1167="",0,SUMIFS(Ingresos!$X$6:$X$1505,ING_COD,$B1167,ING_CLASE,"EXT"))</f>
        <v>0</v>
      </c>
      <c r="L1167" s="19" t="n">
        <f aca="false">IF($B1167="",0,SUMIFS(Ingresos!$X$6:$X$1505,ING_COD,$B1167,ING_CLASE,"OTO"))</f>
        <v>0</v>
      </c>
      <c r="M1167" s="19" t="n">
        <f aca="false">IF($B1167="",0,SUMIFS(Ingresos!$X$6:$X$1505,ING_COD,$B1167,ING_CLASE,"OTX"))</f>
        <v>0</v>
      </c>
      <c r="N1167" s="19" t="n">
        <f aca="false">IF($B1167="",0,SUMIFS(Ingresos!$X$6:$X$1505,ING_COD,$B1167,ING_CLASE,"RETO"))</f>
        <v>0</v>
      </c>
      <c r="O1167" s="19" t="n">
        <f aca="false">IF($B1167="",0,SUMIFS(Ingresos!$X$6:$X$1505,ING_COD,$B1167,ING_CLASE,"INA"))</f>
        <v>0</v>
      </c>
      <c r="P1167" s="19" t="n">
        <f aca="false">G1167+I1167+J1167+K1167+L1167+M1167</f>
        <v>0</v>
      </c>
      <c r="Q1167" s="44" t="n">
        <f aca="false">IF($F1167="Activo",3,IF($F1167="Cese",1,0))</f>
        <v>0</v>
      </c>
      <c r="R1167" s="19" t="n">
        <f aca="false">G1167*Q1167</f>
        <v>0</v>
      </c>
      <c r="S1167" s="19" t="n">
        <f aca="false">IF($F1167="Activo",SUMIFS(I1167:I1169,$D1167:$D1169,"&lt;="&amp;Trabajadores!$N$102)+IF(PROY_BON="Sí",SUMIFS(J1167:J1169,$D1167:$D1169,"&lt;="&amp;Trabajadores!$N$102),0),IF($F1167="Cese",I1167+IF(PROY_BON="Sí",J1167,0),0))</f>
        <v>0</v>
      </c>
      <c r="T1167" s="19" t="n">
        <f aca="false">IF(OR($F1167&lt;&gt;"Activo",Trabajadores!$I$102="No"),0,IF(I1169=0,H1167*(1+IF(PROY_BON="Sí",Trabajadores!$P$102,0))*Trabajadores!$S$102/6*(Trabajadores!$N$102&gt;=12),0))</f>
        <v>0</v>
      </c>
      <c r="U1167" s="19" t="n">
        <f aca="false">IF($F1167="Activo",IF(Trabajadores!$J$102="Sí",L1167*3,L1167),IF($F1167="Cese",L1167,0))</f>
        <v>0</v>
      </c>
      <c r="V1167" s="19" t="n">
        <f aca="false">IF(OR($F1167="Activo",$F1167="Cese"),M1167,0)</f>
        <v>0</v>
      </c>
      <c r="W1167" s="19" t="n">
        <f aca="false">IF(OR($F1167="Activo",$F1167="Cese"),SUM(P1158:P1166),0)</f>
        <v>0</v>
      </c>
      <c r="X1167" s="36" t="n">
        <f aca="false">IF(OR($F1167="Activo",$F1167="Cese"),R1167+S1167+T1167+U1167+V1167+W1167,0)</f>
        <v>0</v>
      </c>
      <c r="Y1167" s="19" t="n">
        <f aca="false">IF(OR($F1167="Activo",$F1167="Cese"),DED_FIJA,0)</f>
        <v>0</v>
      </c>
      <c r="Z1167" s="36" t="n">
        <f aca="false">MAX(0,X1167-Y1167)</f>
        <v>0</v>
      </c>
      <c r="AA1167" s="19" t="n">
        <f aca="false">IF(Z1167=0,0,MAX(0,MIN(Z1167,Parámetros!$G$19)-Parámetros!$F$19)*Parámetros!$E$19)</f>
        <v>0</v>
      </c>
      <c r="AB1167" s="19" t="n">
        <f aca="false">IF(Z1167=0,0,MAX(0,MIN(Z1167,Parámetros!$G$20)-Parámetros!$F$20)*Parámetros!$E$20)</f>
        <v>0</v>
      </c>
      <c r="AC1167" s="19" t="n">
        <f aca="false">IF(Z1167=0,0,MAX(0,MIN(Z1167,Parámetros!$G$21)-Parámetros!$F$21)*Parámetros!$E$21)</f>
        <v>0</v>
      </c>
      <c r="AD1167" s="19" t="n">
        <f aca="false">IF(Z1167=0,0,MAX(0,MIN(Z1167,Parámetros!$G$22)-Parámetros!$F$22)*Parámetros!$E$22)</f>
        <v>0</v>
      </c>
      <c r="AE1167" s="19" t="n">
        <f aca="false">IF(Z1167=0,0,MAX(0,MIN(Z1167,Parámetros!$G$23)-Parámetros!$F$23)*Parámetros!$E$23)</f>
        <v>0</v>
      </c>
      <c r="AF1167" s="36" t="n">
        <f aca="false">SUM(AA1167:AE1167)</f>
        <v>0</v>
      </c>
      <c r="AG1167" s="45" t="str">
        <f aca="false">IF(AM1167&lt;=0,"-",INDEX(TR_TASA,MATCH(AM1167,TR_DESDE,1)))</f>
        <v>-</v>
      </c>
      <c r="AH1167" s="44" t="n">
        <f aca="false">IF($F1167="Cese",1,IF($F1167="Activo",INDEX(DIV_N,10),0))</f>
        <v>0</v>
      </c>
      <c r="AI1167" s="44" t="n">
        <f aca="false">IF($F1167="Cese",9,IF($F1167="Activo",INDEX(DIV_HASTA,10),0))</f>
        <v>0</v>
      </c>
      <c r="AJ1167" s="19" t="n">
        <f aca="false">IF(OR($F1167="Activo",$F1167="Cese"),SUMIFS(AV1158:AV1166,D1158:D1166,"&lt;="&amp;AI1167),0)</f>
        <v>0</v>
      </c>
      <c r="AK1167" s="19" t="n">
        <f aca="false">IF(OR($F1167="Activo",$F1167="Cese"),MAX(0,(AF1167-AJ1167)/AH1167),0)</f>
        <v>0</v>
      </c>
      <c r="AL1167" s="19" t="n">
        <f aca="false">IF(OR($F1167="Activo",$F1167="Cese"),K1167+IF(PROY_BON="Sí",0,J1167),0)</f>
        <v>0</v>
      </c>
      <c r="AM1167" s="19" t="n">
        <f aca="false">IF(AL1167&gt;0,MAX(0,X1167+AL1167-Y1167),Z1167)</f>
        <v>0</v>
      </c>
      <c r="AN1167" s="19" t="n">
        <f aca="false">SUMPRODUCT((AM1167&gt;TR_DESDE)*(AM1167-TR_DESDE)*TR_INC)</f>
        <v>0</v>
      </c>
      <c r="AO1167" s="19" t="n">
        <f aca="false">IF(AL1167&gt;0,MAX(0,AN1167-IF($F1167="Cese",MAX(AF1167,AJ1167),AF1167)),0)</f>
        <v>0</v>
      </c>
      <c r="AP1167" s="46" t="n">
        <f aca="false">IF(OR($F1167="Activo",$F1167="Cese"),ROUND(AK1167+AO1167,2),0)</f>
        <v>0</v>
      </c>
      <c r="AQ1167" s="19" t="n">
        <f aca="false">IF($F1167="Cese",MAX(0,AJ1167-AN1167),0)</f>
        <v>0</v>
      </c>
      <c r="AR1167" s="19" t="str">
        <f aca="false">IF($B1167="","",IF(COUNTIFS(RP_COD,$B1167,'Retenciones Planilla'!$L$6:$L$105,"&lt;&gt;")=0,"",SUMIFS('Retenciones Planilla'!$L$6:$L$105,RP_COD,$B1167)))</f>
        <v/>
      </c>
      <c r="AS1167" s="19" t="str">
        <f aca="false">IF(AR1167="","",AR1167-AP1167)</f>
        <v/>
      </c>
      <c r="AT1167" s="23" t="str">
        <f aca="false">IF($B1167="","",IF(NOT(OR($F1167="Activo",$F1167="Cese")),IF(N(AR1167)=0,"—","Revisar: sin vínculo"),IF(AR1167="",IF(AP1167=0,"No corresponde","Sin dato planilla"),IF(ABS(AS1167)&lt;=TOL,"OK",IF(AS1167&gt;0,"Retuvo de más","Retuvo de menos")))))</f>
        <v/>
      </c>
      <c r="AU1167" s="19" t="n">
        <f aca="false">IF(AND(BASE_RET="Planilla (si existe)",AR1167&lt;&gt;""),AR1167,AP1167)</f>
        <v>0</v>
      </c>
      <c r="AV1167" s="19" t="n">
        <f aca="false">AU1167+N1167</f>
        <v>0</v>
      </c>
    </row>
    <row r="1168" customFormat="false" ht="15" hidden="false" customHeight="false" outlineLevel="0" collapsed="false">
      <c r="A1168" s="43" t="n">
        <v>97</v>
      </c>
      <c r="B1168" s="35" t="str">
        <f aca="false">IF(Trabajadores!$B$102="","",Trabajadores!$B$102)</f>
        <v/>
      </c>
      <c r="C1168" s="35" t="str">
        <f aca="false">IF($B1168="","",Trabajadores!$D$102)</f>
        <v/>
      </c>
      <c r="D1168" s="43" t="n">
        <v>11</v>
      </c>
      <c r="E1168" s="23" t="s">
        <v>308</v>
      </c>
      <c r="F1168" s="23" t="str">
        <f aca="false">IF($B1168="","",IF(OR(11&lt;Trabajadores!$M$102,11&gt;Trabajadores!$N$102),"No vinculado",IF(AND(11=Trabajadores!$N$102,Trabajadores!$O$102="Sí"),"Cese","Activo")))</f>
        <v/>
      </c>
      <c r="G1168" s="19" t="n">
        <f aca="false">IF($B1168="",0,SUMIFS(Ingresos!$Y$6:$Y$1505,ING_COD,$B1168,ING_CLASE,"ORD"))</f>
        <v>0</v>
      </c>
      <c r="H1168" s="19" t="n">
        <f aca="false">IF($B1168="",0,SUMIFS(Ingresos!$Y$6:$Y$1505,ING_COD,$B1168,ING_CLASE,"ORD",ING_COMP,"Sí"))</f>
        <v>0</v>
      </c>
      <c r="I1168" s="19" t="n">
        <f aca="false">IF($B1168="",0,SUMIFS(Ingresos!$Y$6:$Y$1505,ING_COD,$B1168,ING_CLASE,"GRA"))</f>
        <v>0</v>
      </c>
      <c r="J1168" s="19" t="n">
        <f aca="false">IF($B1168="",0,SUMIFS(Ingresos!$Y$6:$Y$1505,ING_COD,$B1168,ING_CLASE,"BON"))</f>
        <v>0</v>
      </c>
      <c r="K1168" s="19" t="n">
        <f aca="false">IF($B1168="",0,SUMIFS(Ingresos!$Y$6:$Y$1505,ING_COD,$B1168,ING_CLASE,"EXT"))</f>
        <v>0</v>
      </c>
      <c r="L1168" s="19" t="n">
        <f aca="false">IF($B1168="",0,SUMIFS(Ingresos!$Y$6:$Y$1505,ING_COD,$B1168,ING_CLASE,"OTO"))</f>
        <v>0</v>
      </c>
      <c r="M1168" s="19" t="n">
        <f aca="false">IF($B1168="",0,SUMIFS(Ingresos!$Y$6:$Y$1505,ING_COD,$B1168,ING_CLASE,"OTX"))</f>
        <v>0</v>
      </c>
      <c r="N1168" s="19" t="n">
        <f aca="false">IF($B1168="",0,SUMIFS(Ingresos!$Y$6:$Y$1505,ING_COD,$B1168,ING_CLASE,"RETO"))</f>
        <v>0</v>
      </c>
      <c r="O1168" s="19" t="n">
        <f aca="false">IF($B1168="",0,SUMIFS(Ingresos!$Y$6:$Y$1505,ING_COD,$B1168,ING_CLASE,"INA"))</f>
        <v>0</v>
      </c>
      <c r="P1168" s="19" t="n">
        <f aca="false">G1168+I1168+J1168+K1168+L1168+M1168</f>
        <v>0</v>
      </c>
      <c r="Q1168" s="44" t="n">
        <f aca="false">IF($F1168="Activo",2,IF($F1168="Cese",1,0))</f>
        <v>0</v>
      </c>
      <c r="R1168" s="19" t="n">
        <f aca="false">G1168*Q1168</f>
        <v>0</v>
      </c>
      <c r="S1168" s="19" t="n">
        <f aca="false">IF($F1168="Activo",SUMIFS(I1168:I1169,$D1168:$D1169,"&lt;="&amp;Trabajadores!$N$102)+IF(PROY_BON="Sí",SUMIFS(J1168:J1169,$D1168:$D1169,"&lt;="&amp;Trabajadores!$N$102),0),IF($F1168="Cese",I1168+IF(PROY_BON="Sí",J1168,0),0))</f>
        <v>0</v>
      </c>
      <c r="T1168" s="19" t="n">
        <f aca="false">IF(OR($F1168&lt;&gt;"Activo",Trabajadores!$I$102="No"),0,IF(I1169=0,H1168*(1+IF(PROY_BON="Sí",Trabajadores!$P$102,0))*Trabajadores!$S$102/6*(Trabajadores!$N$102&gt;=12),0))</f>
        <v>0</v>
      </c>
      <c r="U1168" s="19" t="n">
        <f aca="false">IF($F1168="Activo",IF(Trabajadores!$J$102="Sí",L1168*2,L1168),IF($F1168="Cese",L1168,0))</f>
        <v>0</v>
      </c>
      <c r="V1168" s="19" t="n">
        <f aca="false">IF(OR($F1168="Activo",$F1168="Cese"),M1168,0)</f>
        <v>0</v>
      </c>
      <c r="W1168" s="19" t="n">
        <f aca="false">IF(OR($F1168="Activo",$F1168="Cese"),SUM(P1158:P1167),0)</f>
        <v>0</v>
      </c>
      <c r="X1168" s="36" t="n">
        <f aca="false">IF(OR($F1168="Activo",$F1168="Cese"),R1168+S1168+T1168+U1168+V1168+W1168,0)</f>
        <v>0</v>
      </c>
      <c r="Y1168" s="19" t="n">
        <f aca="false">IF(OR($F1168="Activo",$F1168="Cese"),DED_FIJA,0)</f>
        <v>0</v>
      </c>
      <c r="Z1168" s="36" t="n">
        <f aca="false">MAX(0,X1168-Y1168)</f>
        <v>0</v>
      </c>
      <c r="AA1168" s="19" t="n">
        <f aca="false">IF(Z1168=0,0,MAX(0,MIN(Z1168,Parámetros!$G$19)-Parámetros!$F$19)*Parámetros!$E$19)</f>
        <v>0</v>
      </c>
      <c r="AB1168" s="19" t="n">
        <f aca="false">IF(Z1168=0,0,MAX(0,MIN(Z1168,Parámetros!$G$20)-Parámetros!$F$20)*Parámetros!$E$20)</f>
        <v>0</v>
      </c>
      <c r="AC1168" s="19" t="n">
        <f aca="false">IF(Z1168=0,0,MAX(0,MIN(Z1168,Parámetros!$G$21)-Parámetros!$F$21)*Parámetros!$E$21)</f>
        <v>0</v>
      </c>
      <c r="AD1168" s="19" t="n">
        <f aca="false">IF(Z1168=0,0,MAX(0,MIN(Z1168,Parámetros!$G$22)-Parámetros!$F$22)*Parámetros!$E$22)</f>
        <v>0</v>
      </c>
      <c r="AE1168" s="19" t="n">
        <f aca="false">IF(Z1168=0,0,MAX(0,MIN(Z1168,Parámetros!$G$23)-Parámetros!$F$23)*Parámetros!$E$23)</f>
        <v>0</v>
      </c>
      <c r="AF1168" s="36" t="n">
        <f aca="false">SUM(AA1168:AE1168)</f>
        <v>0</v>
      </c>
      <c r="AG1168" s="45" t="str">
        <f aca="false">IF(AM1168&lt;=0,"-",INDEX(TR_TASA,MATCH(AM1168,TR_DESDE,1)))</f>
        <v>-</v>
      </c>
      <c r="AH1168" s="44" t="n">
        <f aca="false">IF($F1168="Cese",1,IF($F1168="Activo",INDEX(DIV_N,11),0))</f>
        <v>0</v>
      </c>
      <c r="AI1168" s="44" t="n">
        <f aca="false">IF($F1168="Cese",10,IF($F1168="Activo",INDEX(DIV_HASTA,11),0))</f>
        <v>0</v>
      </c>
      <c r="AJ1168" s="19" t="n">
        <f aca="false">IF(OR($F1168="Activo",$F1168="Cese"),SUMIFS(AV1158:AV1167,D1158:D1167,"&lt;="&amp;AI1168),0)</f>
        <v>0</v>
      </c>
      <c r="AK1168" s="19" t="n">
        <f aca="false">IF(OR($F1168="Activo",$F1168="Cese"),MAX(0,(AF1168-AJ1168)/AH1168),0)</f>
        <v>0</v>
      </c>
      <c r="AL1168" s="19" t="n">
        <f aca="false">IF(OR($F1168="Activo",$F1168="Cese"),K1168+IF(PROY_BON="Sí",0,J1168),0)</f>
        <v>0</v>
      </c>
      <c r="AM1168" s="19" t="n">
        <f aca="false">IF(AL1168&gt;0,MAX(0,X1168+AL1168-Y1168),Z1168)</f>
        <v>0</v>
      </c>
      <c r="AN1168" s="19" t="n">
        <f aca="false">SUMPRODUCT((AM1168&gt;TR_DESDE)*(AM1168-TR_DESDE)*TR_INC)</f>
        <v>0</v>
      </c>
      <c r="AO1168" s="19" t="n">
        <f aca="false">IF(AL1168&gt;0,MAX(0,AN1168-IF($F1168="Cese",MAX(AF1168,AJ1168),AF1168)),0)</f>
        <v>0</v>
      </c>
      <c r="AP1168" s="46" t="n">
        <f aca="false">IF(OR($F1168="Activo",$F1168="Cese"),ROUND(AK1168+AO1168,2),0)</f>
        <v>0</v>
      </c>
      <c r="AQ1168" s="19" t="n">
        <f aca="false">IF($F1168="Cese",MAX(0,AJ1168-AN1168),0)</f>
        <v>0</v>
      </c>
      <c r="AR1168" s="19" t="str">
        <f aca="false">IF($B1168="","",IF(COUNTIFS(RP_COD,$B1168,'Retenciones Planilla'!$M$6:$M$105,"&lt;&gt;")=0,"",SUMIFS('Retenciones Planilla'!$M$6:$M$105,RP_COD,$B1168)))</f>
        <v/>
      </c>
      <c r="AS1168" s="19" t="str">
        <f aca="false">IF(AR1168="","",AR1168-AP1168)</f>
        <v/>
      </c>
      <c r="AT1168" s="23" t="str">
        <f aca="false">IF($B1168="","",IF(NOT(OR($F1168="Activo",$F1168="Cese")),IF(N(AR1168)=0,"—","Revisar: sin vínculo"),IF(AR1168="",IF(AP1168=0,"No corresponde","Sin dato planilla"),IF(ABS(AS1168)&lt;=TOL,"OK",IF(AS1168&gt;0,"Retuvo de más","Retuvo de menos")))))</f>
        <v/>
      </c>
      <c r="AU1168" s="19" t="n">
        <f aca="false">IF(AND(BASE_RET="Planilla (si existe)",AR1168&lt;&gt;""),AR1168,AP1168)</f>
        <v>0</v>
      </c>
      <c r="AV1168" s="19" t="n">
        <f aca="false">AU1168+N1168</f>
        <v>0</v>
      </c>
    </row>
    <row r="1169" customFormat="false" ht="15" hidden="false" customHeight="false" outlineLevel="0" collapsed="false">
      <c r="A1169" s="43" t="n">
        <v>97</v>
      </c>
      <c r="B1169" s="35" t="str">
        <f aca="false">IF(Trabajadores!$B$102="","",Trabajadores!$B$102)</f>
        <v/>
      </c>
      <c r="C1169" s="35" t="str">
        <f aca="false">IF($B1169="","",Trabajadores!$D$102)</f>
        <v/>
      </c>
      <c r="D1169" s="43" t="n">
        <v>12</v>
      </c>
      <c r="E1169" s="23" t="s">
        <v>309</v>
      </c>
      <c r="F1169" s="23" t="str">
        <f aca="false">IF($B1169="","",IF(OR(12&lt;Trabajadores!$M$102,12&gt;Trabajadores!$N$102),"No vinculado",IF(AND(12=Trabajadores!$N$102,Trabajadores!$O$102="Sí"),"Cese","Activo")))</f>
        <v/>
      </c>
      <c r="G1169" s="19" t="n">
        <f aca="false">IF($B1169="",0,SUMIFS(Ingresos!$Z$6:$Z$1505,ING_COD,$B1169,ING_CLASE,"ORD"))</f>
        <v>0</v>
      </c>
      <c r="H1169" s="19" t="n">
        <f aca="false">IF($B1169="",0,SUMIFS(Ingresos!$Z$6:$Z$1505,ING_COD,$B1169,ING_CLASE,"ORD",ING_COMP,"Sí"))</f>
        <v>0</v>
      </c>
      <c r="I1169" s="19" t="n">
        <f aca="false">IF($B1169="",0,SUMIFS(Ingresos!$Z$6:$Z$1505,ING_COD,$B1169,ING_CLASE,"GRA"))</f>
        <v>0</v>
      </c>
      <c r="J1169" s="19" t="n">
        <f aca="false">IF($B1169="",0,SUMIFS(Ingresos!$Z$6:$Z$1505,ING_COD,$B1169,ING_CLASE,"BON"))</f>
        <v>0</v>
      </c>
      <c r="K1169" s="19" t="n">
        <f aca="false">IF($B1169="",0,SUMIFS(Ingresos!$Z$6:$Z$1505,ING_COD,$B1169,ING_CLASE,"EXT"))</f>
        <v>0</v>
      </c>
      <c r="L1169" s="19" t="n">
        <f aca="false">IF($B1169="",0,SUMIFS(Ingresos!$Z$6:$Z$1505,ING_COD,$B1169,ING_CLASE,"OTO"))</f>
        <v>0</v>
      </c>
      <c r="M1169" s="19" t="n">
        <f aca="false">IF($B1169="",0,SUMIFS(Ingresos!$Z$6:$Z$1505,ING_COD,$B1169,ING_CLASE,"OTX"))</f>
        <v>0</v>
      </c>
      <c r="N1169" s="19" t="n">
        <f aca="false">IF($B1169="",0,SUMIFS(Ingresos!$Z$6:$Z$1505,ING_COD,$B1169,ING_CLASE,"RETO"))</f>
        <v>0</v>
      </c>
      <c r="O1169" s="19" t="n">
        <f aca="false">IF($B1169="",0,SUMIFS(Ingresos!$Z$6:$Z$1505,ING_COD,$B1169,ING_CLASE,"INA"))</f>
        <v>0</v>
      </c>
      <c r="P1169" s="19" t="n">
        <f aca="false">G1169+I1169+J1169+K1169+L1169+M1169</f>
        <v>0</v>
      </c>
      <c r="Q1169" s="44" t="n">
        <f aca="false">IF($F1169="Activo",1,IF($F1169="Cese",1,0))</f>
        <v>0</v>
      </c>
      <c r="R1169" s="19" t="n">
        <f aca="false">G1169*Q1169</f>
        <v>0</v>
      </c>
      <c r="S1169" s="19" t="n">
        <f aca="false">IF($F1169="Activo",SUMIFS(I1169:I1169,$D1169:$D1169,"&lt;="&amp;Trabajadores!$N$102)+IF(PROY_BON="Sí",SUMIFS(J1169:J1169,$D1169:$D1169,"&lt;="&amp;Trabajadores!$N$102),0),IF($F1169="Cese",I1169+IF(PROY_BON="Sí",J1169,0),0))</f>
        <v>0</v>
      </c>
      <c r="T1169" s="19" t="n">
        <f aca="false">0</f>
        <v>0</v>
      </c>
      <c r="U1169" s="19" t="n">
        <f aca="false">IF($F1169="Activo",IF(Trabajadores!$J$102="Sí",L1169*1,L1169),IF($F1169="Cese",L1169,0))</f>
        <v>0</v>
      </c>
      <c r="V1169" s="19" t="n">
        <f aca="false">IF(OR($F1169="Activo",$F1169="Cese"),M1169,0)</f>
        <v>0</v>
      </c>
      <c r="W1169" s="19" t="n">
        <f aca="false">IF(OR($F1169="Activo",$F1169="Cese"),SUM(P1158:P1168),0)</f>
        <v>0</v>
      </c>
      <c r="X1169" s="36" t="n">
        <f aca="false">IF(OR($F1169="Activo",$F1169="Cese"),R1169+S1169+T1169+U1169+V1169+W1169,0)</f>
        <v>0</v>
      </c>
      <c r="Y1169" s="19" t="n">
        <f aca="false">IF(OR($F1169="Activo",$F1169="Cese"),DED_FIJA,0)</f>
        <v>0</v>
      </c>
      <c r="Z1169" s="36" t="n">
        <f aca="false">MAX(0,X1169-Y1169)</f>
        <v>0</v>
      </c>
      <c r="AA1169" s="19" t="n">
        <f aca="false">IF(Z1169=0,0,MAX(0,MIN(Z1169,Parámetros!$G$19)-Parámetros!$F$19)*Parámetros!$E$19)</f>
        <v>0</v>
      </c>
      <c r="AB1169" s="19" t="n">
        <f aca="false">IF(Z1169=0,0,MAX(0,MIN(Z1169,Parámetros!$G$20)-Parámetros!$F$20)*Parámetros!$E$20)</f>
        <v>0</v>
      </c>
      <c r="AC1169" s="19" t="n">
        <f aca="false">IF(Z1169=0,0,MAX(0,MIN(Z1169,Parámetros!$G$21)-Parámetros!$F$21)*Parámetros!$E$21)</f>
        <v>0</v>
      </c>
      <c r="AD1169" s="19" t="n">
        <f aca="false">IF(Z1169=0,0,MAX(0,MIN(Z1169,Parámetros!$G$22)-Parámetros!$F$22)*Parámetros!$E$22)</f>
        <v>0</v>
      </c>
      <c r="AE1169" s="19" t="n">
        <f aca="false">IF(Z1169=0,0,MAX(0,MIN(Z1169,Parámetros!$G$23)-Parámetros!$F$23)*Parámetros!$E$23)</f>
        <v>0</v>
      </c>
      <c r="AF1169" s="36" t="n">
        <f aca="false">SUM(AA1169:AE1169)</f>
        <v>0</v>
      </c>
      <c r="AG1169" s="45" t="str">
        <f aca="false">IF(AM1169&lt;=0,"-",INDEX(TR_TASA,MATCH(AM1169,TR_DESDE,1)))</f>
        <v>-</v>
      </c>
      <c r="AH1169" s="44" t="n">
        <f aca="false">IF($F1169="Cese",1,IF($F1169="Activo",INDEX(DIV_N,12),0))</f>
        <v>0</v>
      </c>
      <c r="AI1169" s="44" t="n">
        <f aca="false">IF($F1169="Cese",11,IF($F1169="Activo",INDEX(DIV_HASTA,12),0))</f>
        <v>0</v>
      </c>
      <c r="AJ1169" s="19" t="n">
        <f aca="false">IF(OR($F1169="Activo",$F1169="Cese"),SUMIFS(AV1158:AV1168,D1158:D1168,"&lt;="&amp;AI1169),0)</f>
        <v>0</v>
      </c>
      <c r="AK1169" s="19" t="n">
        <f aca="false">IF(OR($F1169="Activo",$F1169="Cese"),MAX(0,(AF1169-AJ1169)/AH1169),0)</f>
        <v>0</v>
      </c>
      <c r="AL1169" s="19" t="n">
        <f aca="false">IF(OR($F1169="Activo",$F1169="Cese"),K1169+IF(PROY_BON="Sí",0,J1169),0)</f>
        <v>0</v>
      </c>
      <c r="AM1169" s="19" t="n">
        <f aca="false">IF(AL1169&gt;0,MAX(0,X1169+AL1169-Y1169),Z1169)</f>
        <v>0</v>
      </c>
      <c r="AN1169" s="19" t="n">
        <f aca="false">SUMPRODUCT((AM1169&gt;TR_DESDE)*(AM1169-TR_DESDE)*TR_INC)</f>
        <v>0</v>
      </c>
      <c r="AO1169" s="19" t="n">
        <f aca="false">IF(AL1169&gt;0,MAX(0,AN1169-IF(TRUE(),MAX(AF1169,AJ1169),AF1169)),0)</f>
        <v>0</v>
      </c>
      <c r="AP1169" s="46" t="n">
        <f aca="false">IF(OR($F1169="Activo",$F1169="Cese"),ROUND(AK1169+AO1169,2),0)</f>
        <v>0</v>
      </c>
      <c r="AQ1169" s="19" t="n">
        <f aca="false">IF(OR($F1169="Activo",$F1169="Cese"),MAX(0,AJ1169-AN1169),0)</f>
        <v>0</v>
      </c>
      <c r="AR1169" s="19" t="str">
        <f aca="false">IF($B1169="","",IF(COUNTIFS(RP_COD,$B1169,'Retenciones Planilla'!$N$6:$N$105,"&lt;&gt;")=0,"",SUMIFS('Retenciones Planilla'!$N$6:$N$105,RP_COD,$B1169)))</f>
        <v/>
      </c>
      <c r="AS1169" s="19" t="str">
        <f aca="false">IF(AR1169="","",AR1169-AP1169)</f>
        <v/>
      </c>
      <c r="AT1169" s="23" t="str">
        <f aca="false">IF($B1169="","",IF(NOT(OR($F1169="Activo",$F1169="Cese")),IF(N(AR1169)=0,"—","Revisar: sin vínculo"),IF(AR1169="",IF(AP1169=0,"No corresponde","Sin dato planilla"),IF(ABS(AS1169)&lt;=TOL,"OK",IF(AS1169&gt;0,"Retuvo de más","Retuvo de menos")))))</f>
        <v/>
      </c>
      <c r="AU1169" s="19" t="n">
        <f aca="false">IF(AND(BASE_RET="Planilla (si existe)",AR1169&lt;&gt;""),AR1169,AP1169)</f>
        <v>0</v>
      </c>
      <c r="AV1169" s="19" t="n">
        <f aca="false">AU1169+N1169</f>
        <v>0</v>
      </c>
    </row>
    <row r="1170" customFormat="false" ht="15" hidden="false" customHeight="false" outlineLevel="0" collapsed="false">
      <c r="A1170" s="43" t="n">
        <v>98</v>
      </c>
      <c r="B1170" s="35" t="str">
        <f aca="false">IF(Trabajadores!$B$103="","",Trabajadores!$B$103)</f>
        <v/>
      </c>
      <c r="C1170" s="35" t="str">
        <f aca="false">IF($B1170="","",Trabajadores!$D$103)</f>
        <v/>
      </c>
      <c r="D1170" s="43" t="n">
        <v>1</v>
      </c>
      <c r="E1170" s="23" t="s">
        <v>298</v>
      </c>
      <c r="F1170" s="23" t="str">
        <f aca="false">IF($B1170="","",IF(OR(1&lt;Trabajadores!$M$103,1&gt;Trabajadores!$N$103),"No vinculado",IF(AND(1=Trabajadores!$N$103,Trabajadores!$O$103="Sí"),"Cese","Activo")))</f>
        <v/>
      </c>
      <c r="G1170" s="19" t="n">
        <f aca="false">IF($B1170="",0,SUMIFS(Ingresos!$O$6:$O$1505,ING_COD,$B1170,ING_CLASE,"ORD"))</f>
        <v>0</v>
      </c>
      <c r="H1170" s="19" t="n">
        <f aca="false">IF($B1170="",0,SUMIFS(Ingresos!$O$6:$O$1505,ING_COD,$B1170,ING_CLASE,"ORD",ING_COMP,"Sí"))</f>
        <v>0</v>
      </c>
      <c r="I1170" s="19" t="n">
        <f aca="false">IF($B1170="",0,SUMIFS(Ingresos!$O$6:$O$1505,ING_COD,$B1170,ING_CLASE,"GRA"))</f>
        <v>0</v>
      </c>
      <c r="J1170" s="19" t="n">
        <f aca="false">IF($B1170="",0,SUMIFS(Ingresos!$O$6:$O$1505,ING_COD,$B1170,ING_CLASE,"BON"))</f>
        <v>0</v>
      </c>
      <c r="K1170" s="19" t="n">
        <f aca="false">IF($B1170="",0,SUMIFS(Ingresos!$O$6:$O$1505,ING_COD,$B1170,ING_CLASE,"EXT"))</f>
        <v>0</v>
      </c>
      <c r="L1170" s="19" t="n">
        <f aca="false">IF($B1170="",0,SUMIFS(Ingresos!$O$6:$O$1505,ING_COD,$B1170,ING_CLASE,"OTO"))</f>
        <v>0</v>
      </c>
      <c r="M1170" s="19" t="n">
        <f aca="false">IF($B1170="",0,SUMIFS(Ingresos!$O$6:$O$1505,ING_COD,$B1170,ING_CLASE,"OTX"))</f>
        <v>0</v>
      </c>
      <c r="N1170" s="19" t="n">
        <f aca="false">IF($B1170="",0,SUMIFS(Ingresos!$O$6:$O$1505,ING_COD,$B1170,ING_CLASE,"RETO"))</f>
        <v>0</v>
      </c>
      <c r="O1170" s="19" t="n">
        <f aca="false">IF($B1170="",0,SUMIFS(Ingresos!$O$6:$O$1505,ING_COD,$B1170,ING_CLASE,"INA"))</f>
        <v>0</v>
      </c>
      <c r="P1170" s="19" t="n">
        <f aca="false">G1170+I1170+J1170+K1170+L1170+M1170</f>
        <v>0</v>
      </c>
      <c r="Q1170" s="44" t="n">
        <f aca="false">IF($F1170="Activo",12,IF($F1170="Cese",1,0))</f>
        <v>0</v>
      </c>
      <c r="R1170" s="19" t="n">
        <f aca="false">G1170*Q1170</f>
        <v>0</v>
      </c>
      <c r="S1170" s="19" t="n">
        <f aca="false">IF($F1170="Activo",SUMIFS(I1170:I1181,$D1170:$D1181,"&lt;="&amp;Trabajadores!$N$103)+IF(PROY_BON="Sí",SUMIFS(J1170:J1181,$D1170:$D1181,"&lt;="&amp;Trabajadores!$N$103),0),IF($F1170="Cese",I1170+IF(PROY_BON="Sí",J1170,0),0))</f>
        <v>0</v>
      </c>
      <c r="T1170" s="19" t="n">
        <f aca="false">IF(OR($F1170&lt;&gt;"Activo",Trabajadores!$I$103="No"),0,IF(I1176=0,H1170*(1+IF(PROY_BON="Sí",Trabajadores!$P$103,0))*Trabajadores!$R$103/6*(Trabajadores!$N$103&gt;=7),0)+IF(I1181=0,H1170*(1+IF(PROY_BON="Sí",Trabajadores!$P$103,0))*Trabajadores!$S$103/6*(Trabajadores!$N$103&gt;=12),0))</f>
        <v>0</v>
      </c>
      <c r="U1170" s="19" t="n">
        <f aca="false">IF($F1170="Activo",IF(Trabajadores!$J$103="Sí",L1170*12,L1170),IF($F1170="Cese",L1170,0))</f>
        <v>0</v>
      </c>
      <c r="V1170" s="19" t="n">
        <f aca="false">IF(OR($F1170="Activo",$F1170="Cese"),M1170,0)</f>
        <v>0</v>
      </c>
      <c r="W1170" s="19" t="n">
        <f aca="false">0</f>
        <v>0</v>
      </c>
      <c r="X1170" s="36" t="n">
        <f aca="false">IF(OR($F1170="Activo",$F1170="Cese"),R1170+S1170+T1170+U1170+V1170+W1170,0)</f>
        <v>0</v>
      </c>
      <c r="Y1170" s="19" t="n">
        <f aca="false">IF(OR($F1170="Activo",$F1170="Cese"),DED_FIJA,0)</f>
        <v>0</v>
      </c>
      <c r="Z1170" s="36" t="n">
        <f aca="false">MAX(0,X1170-Y1170)</f>
        <v>0</v>
      </c>
      <c r="AA1170" s="19" t="n">
        <f aca="false">IF(Z1170=0,0,MAX(0,MIN(Z1170,Parámetros!$G$19)-Parámetros!$F$19)*Parámetros!$E$19)</f>
        <v>0</v>
      </c>
      <c r="AB1170" s="19" t="n">
        <f aca="false">IF(Z1170=0,0,MAX(0,MIN(Z1170,Parámetros!$G$20)-Parámetros!$F$20)*Parámetros!$E$20)</f>
        <v>0</v>
      </c>
      <c r="AC1170" s="19" t="n">
        <f aca="false">IF(Z1170=0,0,MAX(0,MIN(Z1170,Parámetros!$G$21)-Parámetros!$F$21)*Parámetros!$E$21)</f>
        <v>0</v>
      </c>
      <c r="AD1170" s="19" t="n">
        <f aca="false">IF(Z1170=0,0,MAX(0,MIN(Z1170,Parámetros!$G$22)-Parámetros!$F$22)*Parámetros!$E$22)</f>
        <v>0</v>
      </c>
      <c r="AE1170" s="19" t="n">
        <f aca="false">IF(Z1170=0,0,MAX(0,MIN(Z1170,Parámetros!$G$23)-Parámetros!$F$23)*Parámetros!$E$23)</f>
        <v>0</v>
      </c>
      <c r="AF1170" s="36" t="n">
        <f aca="false">SUM(AA1170:AE1170)</f>
        <v>0</v>
      </c>
      <c r="AG1170" s="45" t="str">
        <f aca="false">IF(AM1170&lt;=0,"-",INDEX(TR_TASA,MATCH(AM1170,TR_DESDE,1)))</f>
        <v>-</v>
      </c>
      <c r="AH1170" s="44" t="n">
        <f aca="false">IF($F1170="Cese",1,IF($F1170="Activo",INDEX(DIV_N,1),0))</f>
        <v>0</v>
      </c>
      <c r="AI1170" s="44" t="n">
        <f aca="false">IF($F1170="Cese",0,IF($F1170="Activo",INDEX(DIV_HASTA,1),0))</f>
        <v>0</v>
      </c>
      <c r="AJ1170" s="19" t="n">
        <f aca="false">0</f>
        <v>0</v>
      </c>
      <c r="AK1170" s="19" t="n">
        <f aca="false">IF(OR($F1170="Activo",$F1170="Cese"),MAX(0,(AF1170-AJ1170)/AH1170),0)</f>
        <v>0</v>
      </c>
      <c r="AL1170" s="19" t="n">
        <f aca="false">IF(OR($F1170="Activo",$F1170="Cese"),K1170+IF(PROY_BON="Sí",0,J1170),0)</f>
        <v>0</v>
      </c>
      <c r="AM1170" s="19" t="n">
        <f aca="false">IF(AL1170&gt;0,MAX(0,X1170+AL1170-Y1170),Z1170)</f>
        <v>0</v>
      </c>
      <c r="AN1170" s="19" t="n">
        <f aca="false">SUMPRODUCT((AM1170&gt;TR_DESDE)*(AM1170-TR_DESDE)*TR_INC)</f>
        <v>0</v>
      </c>
      <c r="AO1170" s="19" t="n">
        <f aca="false">IF(AL1170&gt;0,MAX(0,AN1170-IF($F1170="Cese",MAX(AF1170,AJ1170),AF1170)),0)</f>
        <v>0</v>
      </c>
      <c r="AP1170" s="46" t="n">
        <f aca="false">IF(OR($F1170="Activo",$F1170="Cese"),ROUND(AK1170+AO1170,2),0)</f>
        <v>0</v>
      </c>
      <c r="AQ1170" s="19" t="n">
        <f aca="false">IF($F1170="Cese",MAX(0,AJ1170-AN1170),0)</f>
        <v>0</v>
      </c>
      <c r="AR1170" s="19" t="str">
        <f aca="false">IF($B1170="","",IF(COUNTIFS(RP_COD,$B1170,'Retenciones Planilla'!$C$6:$C$105,"&lt;&gt;")=0,"",SUMIFS('Retenciones Planilla'!$C$6:$C$105,RP_COD,$B1170)))</f>
        <v/>
      </c>
      <c r="AS1170" s="19" t="str">
        <f aca="false">IF(AR1170="","",AR1170-AP1170)</f>
        <v/>
      </c>
      <c r="AT1170" s="23" t="str">
        <f aca="false">IF($B1170="","",IF(NOT(OR($F1170="Activo",$F1170="Cese")),IF(N(AR1170)=0,"—","Revisar: sin vínculo"),IF(AR1170="",IF(AP1170=0,"No corresponde","Sin dato planilla"),IF(ABS(AS1170)&lt;=TOL,"OK",IF(AS1170&gt;0,"Retuvo de más","Retuvo de menos")))))</f>
        <v/>
      </c>
      <c r="AU1170" s="19" t="n">
        <f aca="false">IF(AND(BASE_RET="Planilla (si existe)",AR1170&lt;&gt;""),AR1170,AP1170)</f>
        <v>0</v>
      </c>
      <c r="AV1170" s="19" t="n">
        <f aca="false">AU1170+N1170</f>
        <v>0</v>
      </c>
    </row>
    <row r="1171" customFormat="false" ht="15" hidden="false" customHeight="false" outlineLevel="0" collapsed="false">
      <c r="A1171" s="43" t="n">
        <v>98</v>
      </c>
      <c r="B1171" s="35" t="str">
        <f aca="false">IF(Trabajadores!$B$103="","",Trabajadores!$B$103)</f>
        <v/>
      </c>
      <c r="C1171" s="35" t="str">
        <f aca="false">IF($B1171="","",Trabajadores!$D$103)</f>
        <v/>
      </c>
      <c r="D1171" s="43" t="n">
        <v>2</v>
      </c>
      <c r="E1171" s="23" t="s">
        <v>299</v>
      </c>
      <c r="F1171" s="23" t="str">
        <f aca="false">IF($B1171="","",IF(OR(2&lt;Trabajadores!$M$103,2&gt;Trabajadores!$N$103),"No vinculado",IF(AND(2=Trabajadores!$N$103,Trabajadores!$O$103="Sí"),"Cese","Activo")))</f>
        <v/>
      </c>
      <c r="G1171" s="19" t="n">
        <f aca="false">IF($B1171="",0,SUMIFS(Ingresos!$P$6:$P$1505,ING_COD,$B1171,ING_CLASE,"ORD"))</f>
        <v>0</v>
      </c>
      <c r="H1171" s="19" t="n">
        <f aca="false">IF($B1171="",0,SUMIFS(Ingresos!$P$6:$P$1505,ING_COD,$B1171,ING_CLASE,"ORD",ING_COMP,"Sí"))</f>
        <v>0</v>
      </c>
      <c r="I1171" s="19" t="n">
        <f aca="false">IF($B1171="",0,SUMIFS(Ingresos!$P$6:$P$1505,ING_COD,$B1171,ING_CLASE,"GRA"))</f>
        <v>0</v>
      </c>
      <c r="J1171" s="19" t="n">
        <f aca="false">IF($B1171="",0,SUMIFS(Ingresos!$P$6:$P$1505,ING_COD,$B1171,ING_CLASE,"BON"))</f>
        <v>0</v>
      </c>
      <c r="K1171" s="19" t="n">
        <f aca="false">IF($B1171="",0,SUMIFS(Ingresos!$P$6:$P$1505,ING_COD,$B1171,ING_CLASE,"EXT"))</f>
        <v>0</v>
      </c>
      <c r="L1171" s="19" t="n">
        <f aca="false">IF($B1171="",0,SUMIFS(Ingresos!$P$6:$P$1505,ING_COD,$B1171,ING_CLASE,"OTO"))</f>
        <v>0</v>
      </c>
      <c r="M1171" s="19" t="n">
        <f aca="false">IF($B1171="",0,SUMIFS(Ingresos!$P$6:$P$1505,ING_COD,$B1171,ING_CLASE,"OTX"))</f>
        <v>0</v>
      </c>
      <c r="N1171" s="19" t="n">
        <f aca="false">IF($B1171="",0,SUMIFS(Ingresos!$P$6:$P$1505,ING_COD,$B1171,ING_CLASE,"RETO"))</f>
        <v>0</v>
      </c>
      <c r="O1171" s="19" t="n">
        <f aca="false">IF($B1171="",0,SUMIFS(Ingresos!$P$6:$P$1505,ING_COD,$B1171,ING_CLASE,"INA"))</f>
        <v>0</v>
      </c>
      <c r="P1171" s="19" t="n">
        <f aca="false">G1171+I1171+J1171+K1171+L1171+M1171</f>
        <v>0</v>
      </c>
      <c r="Q1171" s="44" t="n">
        <f aca="false">IF($F1171="Activo",11,IF($F1171="Cese",1,0))</f>
        <v>0</v>
      </c>
      <c r="R1171" s="19" t="n">
        <f aca="false">G1171*Q1171</f>
        <v>0</v>
      </c>
      <c r="S1171" s="19" t="n">
        <f aca="false">IF($F1171="Activo",SUMIFS(I1171:I1181,$D1171:$D1181,"&lt;="&amp;Trabajadores!$N$103)+IF(PROY_BON="Sí",SUMIFS(J1171:J1181,$D1171:$D1181,"&lt;="&amp;Trabajadores!$N$103),0),IF($F1171="Cese",I1171+IF(PROY_BON="Sí",J1171,0),0))</f>
        <v>0</v>
      </c>
      <c r="T1171" s="19" t="n">
        <f aca="false">IF(OR($F1171&lt;&gt;"Activo",Trabajadores!$I$103="No"),0,IF(I1176=0,H1171*(1+IF(PROY_BON="Sí",Trabajadores!$P$103,0))*Trabajadores!$R$103/6*(Trabajadores!$N$103&gt;=7),0)+IF(I1181=0,H1171*(1+IF(PROY_BON="Sí",Trabajadores!$P$103,0))*Trabajadores!$S$103/6*(Trabajadores!$N$103&gt;=12),0))</f>
        <v>0</v>
      </c>
      <c r="U1171" s="19" t="n">
        <f aca="false">IF($F1171="Activo",IF(Trabajadores!$J$103="Sí",L1171*11,L1171),IF($F1171="Cese",L1171,0))</f>
        <v>0</v>
      </c>
      <c r="V1171" s="19" t="n">
        <f aca="false">IF(OR($F1171="Activo",$F1171="Cese"),M1171,0)</f>
        <v>0</v>
      </c>
      <c r="W1171" s="19" t="n">
        <f aca="false">IF(OR($F1171="Activo",$F1171="Cese"),SUM(P1170:P1170),0)</f>
        <v>0</v>
      </c>
      <c r="X1171" s="36" t="n">
        <f aca="false">IF(OR($F1171="Activo",$F1171="Cese"),R1171+S1171+T1171+U1171+V1171+W1171,0)</f>
        <v>0</v>
      </c>
      <c r="Y1171" s="19" t="n">
        <f aca="false">IF(OR($F1171="Activo",$F1171="Cese"),DED_FIJA,0)</f>
        <v>0</v>
      </c>
      <c r="Z1171" s="36" t="n">
        <f aca="false">MAX(0,X1171-Y1171)</f>
        <v>0</v>
      </c>
      <c r="AA1171" s="19" t="n">
        <f aca="false">IF(Z1171=0,0,MAX(0,MIN(Z1171,Parámetros!$G$19)-Parámetros!$F$19)*Parámetros!$E$19)</f>
        <v>0</v>
      </c>
      <c r="AB1171" s="19" t="n">
        <f aca="false">IF(Z1171=0,0,MAX(0,MIN(Z1171,Parámetros!$G$20)-Parámetros!$F$20)*Parámetros!$E$20)</f>
        <v>0</v>
      </c>
      <c r="AC1171" s="19" t="n">
        <f aca="false">IF(Z1171=0,0,MAX(0,MIN(Z1171,Parámetros!$G$21)-Parámetros!$F$21)*Parámetros!$E$21)</f>
        <v>0</v>
      </c>
      <c r="AD1171" s="19" t="n">
        <f aca="false">IF(Z1171=0,0,MAX(0,MIN(Z1171,Parámetros!$G$22)-Parámetros!$F$22)*Parámetros!$E$22)</f>
        <v>0</v>
      </c>
      <c r="AE1171" s="19" t="n">
        <f aca="false">IF(Z1171=0,0,MAX(0,MIN(Z1171,Parámetros!$G$23)-Parámetros!$F$23)*Parámetros!$E$23)</f>
        <v>0</v>
      </c>
      <c r="AF1171" s="36" t="n">
        <f aca="false">SUM(AA1171:AE1171)</f>
        <v>0</v>
      </c>
      <c r="AG1171" s="45" t="str">
        <f aca="false">IF(AM1171&lt;=0,"-",INDEX(TR_TASA,MATCH(AM1171,TR_DESDE,1)))</f>
        <v>-</v>
      </c>
      <c r="AH1171" s="44" t="n">
        <f aca="false">IF($F1171="Cese",1,IF($F1171="Activo",INDEX(DIV_N,2),0))</f>
        <v>0</v>
      </c>
      <c r="AI1171" s="44" t="n">
        <f aca="false">IF($F1171="Cese",1,IF($F1171="Activo",INDEX(DIV_HASTA,2),0))</f>
        <v>0</v>
      </c>
      <c r="AJ1171" s="19" t="n">
        <f aca="false">IF(OR($F1171="Activo",$F1171="Cese"),SUMIFS(AV1170:AV1170,D1170:D1170,"&lt;="&amp;AI1171),0)</f>
        <v>0</v>
      </c>
      <c r="AK1171" s="19" t="n">
        <f aca="false">IF(OR($F1171="Activo",$F1171="Cese"),MAX(0,(AF1171-AJ1171)/AH1171),0)</f>
        <v>0</v>
      </c>
      <c r="AL1171" s="19" t="n">
        <f aca="false">IF(OR($F1171="Activo",$F1171="Cese"),K1171+IF(PROY_BON="Sí",0,J1171),0)</f>
        <v>0</v>
      </c>
      <c r="AM1171" s="19" t="n">
        <f aca="false">IF(AL1171&gt;0,MAX(0,X1171+AL1171-Y1171),Z1171)</f>
        <v>0</v>
      </c>
      <c r="AN1171" s="19" t="n">
        <f aca="false">SUMPRODUCT((AM1171&gt;TR_DESDE)*(AM1171-TR_DESDE)*TR_INC)</f>
        <v>0</v>
      </c>
      <c r="AO1171" s="19" t="n">
        <f aca="false">IF(AL1171&gt;0,MAX(0,AN1171-IF($F1171="Cese",MAX(AF1171,AJ1171),AF1171)),0)</f>
        <v>0</v>
      </c>
      <c r="AP1171" s="46" t="n">
        <f aca="false">IF(OR($F1171="Activo",$F1171="Cese"),ROUND(AK1171+AO1171,2),0)</f>
        <v>0</v>
      </c>
      <c r="AQ1171" s="19" t="n">
        <f aca="false">IF($F1171="Cese",MAX(0,AJ1171-AN1171),0)</f>
        <v>0</v>
      </c>
      <c r="AR1171" s="19" t="str">
        <f aca="false">IF($B1171="","",IF(COUNTIFS(RP_COD,$B1171,'Retenciones Planilla'!$D$6:$D$105,"&lt;&gt;")=0,"",SUMIFS('Retenciones Planilla'!$D$6:$D$105,RP_COD,$B1171)))</f>
        <v/>
      </c>
      <c r="AS1171" s="19" t="str">
        <f aca="false">IF(AR1171="","",AR1171-AP1171)</f>
        <v/>
      </c>
      <c r="AT1171" s="23" t="str">
        <f aca="false">IF($B1171="","",IF(NOT(OR($F1171="Activo",$F1171="Cese")),IF(N(AR1171)=0,"—","Revisar: sin vínculo"),IF(AR1171="",IF(AP1171=0,"No corresponde","Sin dato planilla"),IF(ABS(AS1171)&lt;=TOL,"OK",IF(AS1171&gt;0,"Retuvo de más","Retuvo de menos")))))</f>
        <v/>
      </c>
      <c r="AU1171" s="19" t="n">
        <f aca="false">IF(AND(BASE_RET="Planilla (si existe)",AR1171&lt;&gt;""),AR1171,AP1171)</f>
        <v>0</v>
      </c>
      <c r="AV1171" s="19" t="n">
        <f aca="false">AU1171+N1171</f>
        <v>0</v>
      </c>
    </row>
    <row r="1172" customFormat="false" ht="15" hidden="false" customHeight="false" outlineLevel="0" collapsed="false">
      <c r="A1172" s="43" t="n">
        <v>98</v>
      </c>
      <c r="B1172" s="35" t="str">
        <f aca="false">IF(Trabajadores!$B$103="","",Trabajadores!$B$103)</f>
        <v/>
      </c>
      <c r="C1172" s="35" t="str">
        <f aca="false">IF($B1172="","",Trabajadores!$D$103)</f>
        <v/>
      </c>
      <c r="D1172" s="43" t="n">
        <v>3</v>
      </c>
      <c r="E1172" s="23" t="s">
        <v>300</v>
      </c>
      <c r="F1172" s="23" t="str">
        <f aca="false">IF($B1172="","",IF(OR(3&lt;Trabajadores!$M$103,3&gt;Trabajadores!$N$103),"No vinculado",IF(AND(3=Trabajadores!$N$103,Trabajadores!$O$103="Sí"),"Cese","Activo")))</f>
        <v/>
      </c>
      <c r="G1172" s="19" t="n">
        <f aca="false">IF($B1172="",0,SUMIFS(Ingresos!$Q$6:$Q$1505,ING_COD,$B1172,ING_CLASE,"ORD"))</f>
        <v>0</v>
      </c>
      <c r="H1172" s="19" t="n">
        <f aca="false">IF($B1172="",0,SUMIFS(Ingresos!$Q$6:$Q$1505,ING_COD,$B1172,ING_CLASE,"ORD",ING_COMP,"Sí"))</f>
        <v>0</v>
      </c>
      <c r="I1172" s="19" t="n">
        <f aca="false">IF($B1172="",0,SUMIFS(Ingresos!$Q$6:$Q$1505,ING_COD,$B1172,ING_CLASE,"GRA"))</f>
        <v>0</v>
      </c>
      <c r="J1172" s="19" t="n">
        <f aca="false">IF($B1172="",0,SUMIFS(Ingresos!$Q$6:$Q$1505,ING_COD,$B1172,ING_CLASE,"BON"))</f>
        <v>0</v>
      </c>
      <c r="K1172" s="19" t="n">
        <f aca="false">IF($B1172="",0,SUMIFS(Ingresos!$Q$6:$Q$1505,ING_COD,$B1172,ING_CLASE,"EXT"))</f>
        <v>0</v>
      </c>
      <c r="L1172" s="19" t="n">
        <f aca="false">IF($B1172="",0,SUMIFS(Ingresos!$Q$6:$Q$1505,ING_COD,$B1172,ING_CLASE,"OTO"))</f>
        <v>0</v>
      </c>
      <c r="M1172" s="19" t="n">
        <f aca="false">IF($B1172="",0,SUMIFS(Ingresos!$Q$6:$Q$1505,ING_COD,$B1172,ING_CLASE,"OTX"))</f>
        <v>0</v>
      </c>
      <c r="N1172" s="19" t="n">
        <f aca="false">IF($B1172="",0,SUMIFS(Ingresos!$Q$6:$Q$1505,ING_COD,$B1172,ING_CLASE,"RETO"))</f>
        <v>0</v>
      </c>
      <c r="O1172" s="19" t="n">
        <f aca="false">IF($B1172="",0,SUMIFS(Ingresos!$Q$6:$Q$1505,ING_COD,$B1172,ING_CLASE,"INA"))</f>
        <v>0</v>
      </c>
      <c r="P1172" s="19" t="n">
        <f aca="false">G1172+I1172+J1172+K1172+L1172+M1172</f>
        <v>0</v>
      </c>
      <c r="Q1172" s="44" t="n">
        <f aca="false">IF($F1172="Activo",10,IF($F1172="Cese",1,0))</f>
        <v>0</v>
      </c>
      <c r="R1172" s="19" t="n">
        <f aca="false">G1172*Q1172</f>
        <v>0</v>
      </c>
      <c r="S1172" s="19" t="n">
        <f aca="false">IF($F1172="Activo",SUMIFS(I1172:I1181,$D1172:$D1181,"&lt;="&amp;Trabajadores!$N$103)+IF(PROY_BON="Sí",SUMIFS(J1172:J1181,$D1172:$D1181,"&lt;="&amp;Trabajadores!$N$103),0),IF($F1172="Cese",I1172+IF(PROY_BON="Sí",J1172,0),0))</f>
        <v>0</v>
      </c>
      <c r="T1172" s="19" t="n">
        <f aca="false">IF(OR($F1172&lt;&gt;"Activo",Trabajadores!$I$103="No"),0,IF(I1176=0,H1172*(1+IF(PROY_BON="Sí",Trabajadores!$P$103,0))*Trabajadores!$R$103/6*(Trabajadores!$N$103&gt;=7),0)+IF(I1181=0,H1172*(1+IF(PROY_BON="Sí",Trabajadores!$P$103,0))*Trabajadores!$S$103/6*(Trabajadores!$N$103&gt;=12),0))</f>
        <v>0</v>
      </c>
      <c r="U1172" s="19" t="n">
        <f aca="false">IF($F1172="Activo",IF(Trabajadores!$J$103="Sí",L1172*10,L1172),IF($F1172="Cese",L1172,0))</f>
        <v>0</v>
      </c>
      <c r="V1172" s="19" t="n">
        <f aca="false">IF(OR($F1172="Activo",$F1172="Cese"),M1172,0)</f>
        <v>0</v>
      </c>
      <c r="W1172" s="19" t="n">
        <f aca="false">IF(OR($F1172="Activo",$F1172="Cese"),SUM(P1170:P1171),0)</f>
        <v>0</v>
      </c>
      <c r="X1172" s="36" t="n">
        <f aca="false">IF(OR($F1172="Activo",$F1172="Cese"),R1172+S1172+T1172+U1172+V1172+W1172,0)</f>
        <v>0</v>
      </c>
      <c r="Y1172" s="19" t="n">
        <f aca="false">IF(OR($F1172="Activo",$F1172="Cese"),DED_FIJA,0)</f>
        <v>0</v>
      </c>
      <c r="Z1172" s="36" t="n">
        <f aca="false">MAX(0,X1172-Y1172)</f>
        <v>0</v>
      </c>
      <c r="AA1172" s="19" t="n">
        <f aca="false">IF(Z1172=0,0,MAX(0,MIN(Z1172,Parámetros!$G$19)-Parámetros!$F$19)*Parámetros!$E$19)</f>
        <v>0</v>
      </c>
      <c r="AB1172" s="19" t="n">
        <f aca="false">IF(Z1172=0,0,MAX(0,MIN(Z1172,Parámetros!$G$20)-Parámetros!$F$20)*Parámetros!$E$20)</f>
        <v>0</v>
      </c>
      <c r="AC1172" s="19" t="n">
        <f aca="false">IF(Z1172=0,0,MAX(0,MIN(Z1172,Parámetros!$G$21)-Parámetros!$F$21)*Parámetros!$E$21)</f>
        <v>0</v>
      </c>
      <c r="AD1172" s="19" t="n">
        <f aca="false">IF(Z1172=0,0,MAX(0,MIN(Z1172,Parámetros!$G$22)-Parámetros!$F$22)*Parámetros!$E$22)</f>
        <v>0</v>
      </c>
      <c r="AE1172" s="19" t="n">
        <f aca="false">IF(Z1172=0,0,MAX(0,MIN(Z1172,Parámetros!$G$23)-Parámetros!$F$23)*Parámetros!$E$23)</f>
        <v>0</v>
      </c>
      <c r="AF1172" s="36" t="n">
        <f aca="false">SUM(AA1172:AE1172)</f>
        <v>0</v>
      </c>
      <c r="AG1172" s="45" t="str">
        <f aca="false">IF(AM1172&lt;=0,"-",INDEX(TR_TASA,MATCH(AM1172,TR_DESDE,1)))</f>
        <v>-</v>
      </c>
      <c r="AH1172" s="44" t="n">
        <f aca="false">IF($F1172="Cese",1,IF($F1172="Activo",INDEX(DIV_N,3),0))</f>
        <v>0</v>
      </c>
      <c r="AI1172" s="44" t="n">
        <f aca="false">IF($F1172="Cese",2,IF($F1172="Activo",INDEX(DIV_HASTA,3),0))</f>
        <v>0</v>
      </c>
      <c r="AJ1172" s="19" t="n">
        <f aca="false">IF(OR($F1172="Activo",$F1172="Cese"),SUMIFS(AV1170:AV1171,D1170:D1171,"&lt;="&amp;AI1172),0)</f>
        <v>0</v>
      </c>
      <c r="AK1172" s="19" t="n">
        <f aca="false">IF(OR($F1172="Activo",$F1172="Cese"),MAX(0,(AF1172-AJ1172)/AH1172),0)</f>
        <v>0</v>
      </c>
      <c r="AL1172" s="19" t="n">
        <f aca="false">IF(OR($F1172="Activo",$F1172="Cese"),K1172+IF(PROY_BON="Sí",0,J1172),0)</f>
        <v>0</v>
      </c>
      <c r="AM1172" s="19" t="n">
        <f aca="false">IF(AL1172&gt;0,MAX(0,X1172+AL1172-Y1172),Z1172)</f>
        <v>0</v>
      </c>
      <c r="AN1172" s="19" t="n">
        <f aca="false">SUMPRODUCT((AM1172&gt;TR_DESDE)*(AM1172-TR_DESDE)*TR_INC)</f>
        <v>0</v>
      </c>
      <c r="AO1172" s="19" t="n">
        <f aca="false">IF(AL1172&gt;0,MAX(0,AN1172-IF($F1172="Cese",MAX(AF1172,AJ1172),AF1172)),0)</f>
        <v>0</v>
      </c>
      <c r="AP1172" s="46" t="n">
        <f aca="false">IF(OR($F1172="Activo",$F1172="Cese"),ROUND(AK1172+AO1172,2),0)</f>
        <v>0</v>
      </c>
      <c r="AQ1172" s="19" t="n">
        <f aca="false">IF($F1172="Cese",MAX(0,AJ1172-AN1172),0)</f>
        <v>0</v>
      </c>
      <c r="AR1172" s="19" t="str">
        <f aca="false">IF($B1172="","",IF(COUNTIFS(RP_COD,$B1172,'Retenciones Planilla'!$E$6:$E$105,"&lt;&gt;")=0,"",SUMIFS('Retenciones Planilla'!$E$6:$E$105,RP_COD,$B1172)))</f>
        <v/>
      </c>
      <c r="AS1172" s="19" t="str">
        <f aca="false">IF(AR1172="","",AR1172-AP1172)</f>
        <v/>
      </c>
      <c r="AT1172" s="23" t="str">
        <f aca="false">IF($B1172="","",IF(NOT(OR($F1172="Activo",$F1172="Cese")),IF(N(AR1172)=0,"—","Revisar: sin vínculo"),IF(AR1172="",IF(AP1172=0,"No corresponde","Sin dato planilla"),IF(ABS(AS1172)&lt;=TOL,"OK",IF(AS1172&gt;0,"Retuvo de más","Retuvo de menos")))))</f>
        <v/>
      </c>
      <c r="AU1172" s="19" t="n">
        <f aca="false">IF(AND(BASE_RET="Planilla (si existe)",AR1172&lt;&gt;""),AR1172,AP1172)</f>
        <v>0</v>
      </c>
      <c r="AV1172" s="19" t="n">
        <f aca="false">AU1172+N1172</f>
        <v>0</v>
      </c>
    </row>
    <row r="1173" customFormat="false" ht="15" hidden="false" customHeight="false" outlineLevel="0" collapsed="false">
      <c r="A1173" s="43" t="n">
        <v>98</v>
      </c>
      <c r="B1173" s="35" t="str">
        <f aca="false">IF(Trabajadores!$B$103="","",Trabajadores!$B$103)</f>
        <v/>
      </c>
      <c r="C1173" s="35" t="str">
        <f aca="false">IF($B1173="","",Trabajadores!$D$103)</f>
        <v/>
      </c>
      <c r="D1173" s="43" t="n">
        <v>4</v>
      </c>
      <c r="E1173" s="23" t="s">
        <v>301</v>
      </c>
      <c r="F1173" s="23" t="str">
        <f aca="false">IF($B1173="","",IF(OR(4&lt;Trabajadores!$M$103,4&gt;Trabajadores!$N$103),"No vinculado",IF(AND(4=Trabajadores!$N$103,Trabajadores!$O$103="Sí"),"Cese","Activo")))</f>
        <v/>
      </c>
      <c r="G1173" s="19" t="n">
        <f aca="false">IF($B1173="",0,SUMIFS(Ingresos!$R$6:$R$1505,ING_COD,$B1173,ING_CLASE,"ORD"))</f>
        <v>0</v>
      </c>
      <c r="H1173" s="19" t="n">
        <f aca="false">IF($B1173="",0,SUMIFS(Ingresos!$R$6:$R$1505,ING_COD,$B1173,ING_CLASE,"ORD",ING_COMP,"Sí"))</f>
        <v>0</v>
      </c>
      <c r="I1173" s="19" t="n">
        <f aca="false">IF($B1173="",0,SUMIFS(Ingresos!$R$6:$R$1505,ING_COD,$B1173,ING_CLASE,"GRA"))</f>
        <v>0</v>
      </c>
      <c r="J1173" s="19" t="n">
        <f aca="false">IF($B1173="",0,SUMIFS(Ingresos!$R$6:$R$1505,ING_COD,$B1173,ING_CLASE,"BON"))</f>
        <v>0</v>
      </c>
      <c r="K1173" s="19" t="n">
        <f aca="false">IF($B1173="",0,SUMIFS(Ingresos!$R$6:$R$1505,ING_COD,$B1173,ING_CLASE,"EXT"))</f>
        <v>0</v>
      </c>
      <c r="L1173" s="19" t="n">
        <f aca="false">IF($B1173="",0,SUMIFS(Ingresos!$R$6:$R$1505,ING_COD,$B1173,ING_CLASE,"OTO"))</f>
        <v>0</v>
      </c>
      <c r="M1173" s="19" t="n">
        <f aca="false">IF($B1173="",0,SUMIFS(Ingresos!$R$6:$R$1505,ING_COD,$B1173,ING_CLASE,"OTX"))</f>
        <v>0</v>
      </c>
      <c r="N1173" s="19" t="n">
        <f aca="false">IF($B1173="",0,SUMIFS(Ingresos!$R$6:$R$1505,ING_COD,$B1173,ING_CLASE,"RETO"))</f>
        <v>0</v>
      </c>
      <c r="O1173" s="19" t="n">
        <f aca="false">IF($B1173="",0,SUMIFS(Ingresos!$R$6:$R$1505,ING_COD,$B1173,ING_CLASE,"INA"))</f>
        <v>0</v>
      </c>
      <c r="P1173" s="19" t="n">
        <f aca="false">G1173+I1173+J1173+K1173+L1173+M1173</f>
        <v>0</v>
      </c>
      <c r="Q1173" s="44" t="n">
        <f aca="false">IF($F1173="Activo",9,IF($F1173="Cese",1,0))</f>
        <v>0</v>
      </c>
      <c r="R1173" s="19" t="n">
        <f aca="false">G1173*Q1173</f>
        <v>0</v>
      </c>
      <c r="S1173" s="19" t="n">
        <f aca="false">IF($F1173="Activo",SUMIFS(I1173:I1181,$D1173:$D1181,"&lt;="&amp;Trabajadores!$N$103)+IF(PROY_BON="Sí",SUMIFS(J1173:J1181,$D1173:$D1181,"&lt;="&amp;Trabajadores!$N$103),0),IF($F1173="Cese",I1173+IF(PROY_BON="Sí",J1173,0),0))</f>
        <v>0</v>
      </c>
      <c r="T1173" s="19" t="n">
        <f aca="false">IF(OR($F1173&lt;&gt;"Activo",Trabajadores!$I$103="No"),0,IF(I1176=0,H1173*(1+IF(PROY_BON="Sí",Trabajadores!$P$103,0))*Trabajadores!$R$103/6*(Trabajadores!$N$103&gt;=7),0)+IF(I1181=0,H1173*(1+IF(PROY_BON="Sí",Trabajadores!$P$103,0))*Trabajadores!$S$103/6*(Trabajadores!$N$103&gt;=12),0))</f>
        <v>0</v>
      </c>
      <c r="U1173" s="19" t="n">
        <f aca="false">IF($F1173="Activo",IF(Trabajadores!$J$103="Sí",L1173*9,L1173),IF($F1173="Cese",L1173,0))</f>
        <v>0</v>
      </c>
      <c r="V1173" s="19" t="n">
        <f aca="false">IF(OR($F1173="Activo",$F1173="Cese"),M1173,0)</f>
        <v>0</v>
      </c>
      <c r="W1173" s="19" t="n">
        <f aca="false">IF(OR($F1173="Activo",$F1173="Cese"),SUM(P1170:P1172),0)</f>
        <v>0</v>
      </c>
      <c r="X1173" s="36" t="n">
        <f aca="false">IF(OR($F1173="Activo",$F1173="Cese"),R1173+S1173+T1173+U1173+V1173+W1173,0)</f>
        <v>0</v>
      </c>
      <c r="Y1173" s="19" t="n">
        <f aca="false">IF(OR($F1173="Activo",$F1173="Cese"),DED_FIJA,0)</f>
        <v>0</v>
      </c>
      <c r="Z1173" s="36" t="n">
        <f aca="false">MAX(0,X1173-Y1173)</f>
        <v>0</v>
      </c>
      <c r="AA1173" s="19" t="n">
        <f aca="false">IF(Z1173=0,0,MAX(0,MIN(Z1173,Parámetros!$G$19)-Parámetros!$F$19)*Parámetros!$E$19)</f>
        <v>0</v>
      </c>
      <c r="AB1173" s="19" t="n">
        <f aca="false">IF(Z1173=0,0,MAX(0,MIN(Z1173,Parámetros!$G$20)-Parámetros!$F$20)*Parámetros!$E$20)</f>
        <v>0</v>
      </c>
      <c r="AC1173" s="19" t="n">
        <f aca="false">IF(Z1173=0,0,MAX(0,MIN(Z1173,Parámetros!$G$21)-Parámetros!$F$21)*Parámetros!$E$21)</f>
        <v>0</v>
      </c>
      <c r="AD1173" s="19" t="n">
        <f aca="false">IF(Z1173=0,0,MAX(0,MIN(Z1173,Parámetros!$G$22)-Parámetros!$F$22)*Parámetros!$E$22)</f>
        <v>0</v>
      </c>
      <c r="AE1173" s="19" t="n">
        <f aca="false">IF(Z1173=0,0,MAX(0,MIN(Z1173,Parámetros!$G$23)-Parámetros!$F$23)*Parámetros!$E$23)</f>
        <v>0</v>
      </c>
      <c r="AF1173" s="36" t="n">
        <f aca="false">SUM(AA1173:AE1173)</f>
        <v>0</v>
      </c>
      <c r="AG1173" s="45" t="str">
        <f aca="false">IF(AM1173&lt;=0,"-",INDEX(TR_TASA,MATCH(AM1173,TR_DESDE,1)))</f>
        <v>-</v>
      </c>
      <c r="AH1173" s="44" t="n">
        <f aca="false">IF($F1173="Cese",1,IF($F1173="Activo",INDEX(DIV_N,4),0))</f>
        <v>0</v>
      </c>
      <c r="AI1173" s="44" t="n">
        <f aca="false">IF($F1173="Cese",3,IF($F1173="Activo",INDEX(DIV_HASTA,4),0))</f>
        <v>0</v>
      </c>
      <c r="AJ1173" s="19" t="n">
        <f aca="false">IF(OR($F1173="Activo",$F1173="Cese"),SUMIFS(AV1170:AV1172,D1170:D1172,"&lt;="&amp;AI1173),0)</f>
        <v>0</v>
      </c>
      <c r="AK1173" s="19" t="n">
        <f aca="false">IF(OR($F1173="Activo",$F1173="Cese"),MAX(0,(AF1173-AJ1173)/AH1173),0)</f>
        <v>0</v>
      </c>
      <c r="AL1173" s="19" t="n">
        <f aca="false">IF(OR($F1173="Activo",$F1173="Cese"),K1173+IF(PROY_BON="Sí",0,J1173),0)</f>
        <v>0</v>
      </c>
      <c r="AM1173" s="19" t="n">
        <f aca="false">IF(AL1173&gt;0,MAX(0,X1173+AL1173-Y1173),Z1173)</f>
        <v>0</v>
      </c>
      <c r="AN1173" s="19" t="n">
        <f aca="false">SUMPRODUCT((AM1173&gt;TR_DESDE)*(AM1173-TR_DESDE)*TR_INC)</f>
        <v>0</v>
      </c>
      <c r="AO1173" s="19" t="n">
        <f aca="false">IF(AL1173&gt;0,MAX(0,AN1173-IF($F1173="Cese",MAX(AF1173,AJ1173),AF1173)),0)</f>
        <v>0</v>
      </c>
      <c r="AP1173" s="46" t="n">
        <f aca="false">IF(OR($F1173="Activo",$F1173="Cese"),ROUND(AK1173+AO1173,2),0)</f>
        <v>0</v>
      </c>
      <c r="AQ1173" s="19" t="n">
        <f aca="false">IF($F1173="Cese",MAX(0,AJ1173-AN1173),0)</f>
        <v>0</v>
      </c>
      <c r="AR1173" s="19" t="str">
        <f aca="false">IF($B1173="","",IF(COUNTIFS(RP_COD,$B1173,'Retenciones Planilla'!$F$6:$F$105,"&lt;&gt;")=0,"",SUMIFS('Retenciones Planilla'!$F$6:$F$105,RP_COD,$B1173)))</f>
        <v/>
      </c>
      <c r="AS1173" s="19" t="str">
        <f aca="false">IF(AR1173="","",AR1173-AP1173)</f>
        <v/>
      </c>
      <c r="AT1173" s="23" t="str">
        <f aca="false">IF($B1173="","",IF(NOT(OR($F1173="Activo",$F1173="Cese")),IF(N(AR1173)=0,"—","Revisar: sin vínculo"),IF(AR1173="",IF(AP1173=0,"No corresponde","Sin dato planilla"),IF(ABS(AS1173)&lt;=TOL,"OK",IF(AS1173&gt;0,"Retuvo de más","Retuvo de menos")))))</f>
        <v/>
      </c>
      <c r="AU1173" s="19" t="n">
        <f aca="false">IF(AND(BASE_RET="Planilla (si existe)",AR1173&lt;&gt;""),AR1173,AP1173)</f>
        <v>0</v>
      </c>
      <c r="AV1173" s="19" t="n">
        <f aca="false">AU1173+N1173</f>
        <v>0</v>
      </c>
    </row>
    <row r="1174" customFormat="false" ht="15" hidden="false" customHeight="false" outlineLevel="0" collapsed="false">
      <c r="A1174" s="43" t="n">
        <v>98</v>
      </c>
      <c r="B1174" s="35" t="str">
        <f aca="false">IF(Trabajadores!$B$103="","",Trabajadores!$B$103)</f>
        <v/>
      </c>
      <c r="C1174" s="35" t="str">
        <f aca="false">IF($B1174="","",Trabajadores!$D$103)</f>
        <v/>
      </c>
      <c r="D1174" s="43" t="n">
        <v>5</v>
      </c>
      <c r="E1174" s="23" t="s">
        <v>302</v>
      </c>
      <c r="F1174" s="23" t="str">
        <f aca="false">IF($B1174="","",IF(OR(5&lt;Trabajadores!$M$103,5&gt;Trabajadores!$N$103),"No vinculado",IF(AND(5=Trabajadores!$N$103,Trabajadores!$O$103="Sí"),"Cese","Activo")))</f>
        <v/>
      </c>
      <c r="G1174" s="19" t="n">
        <f aca="false">IF($B1174="",0,SUMIFS(Ingresos!$S$6:$S$1505,ING_COD,$B1174,ING_CLASE,"ORD"))</f>
        <v>0</v>
      </c>
      <c r="H1174" s="19" t="n">
        <f aca="false">IF($B1174="",0,SUMIFS(Ingresos!$S$6:$S$1505,ING_COD,$B1174,ING_CLASE,"ORD",ING_COMP,"Sí"))</f>
        <v>0</v>
      </c>
      <c r="I1174" s="19" t="n">
        <f aca="false">IF($B1174="",0,SUMIFS(Ingresos!$S$6:$S$1505,ING_COD,$B1174,ING_CLASE,"GRA"))</f>
        <v>0</v>
      </c>
      <c r="J1174" s="19" t="n">
        <f aca="false">IF($B1174="",0,SUMIFS(Ingresos!$S$6:$S$1505,ING_COD,$B1174,ING_CLASE,"BON"))</f>
        <v>0</v>
      </c>
      <c r="K1174" s="19" t="n">
        <f aca="false">IF($B1174="",0,SUMIFS(Ingresos!$S$6:$S$1505,ING_COD,$B1174,ING_CLASE,"EXT"))</f>
        <v>0</v>
      </c>
      <c r="L1174" s="19" t="n">
        <f aca="false">IF($B1174="",0,SUMIFS(Ingresos!$S$6:$S$1505,ING_COD,$B1174,ING_CLASE,"OTO"))</f>
        <v>0</v>
      </c>
      <c r="M1174" s="19" t="n">
        <f aca="false">IF($B1174="",0,SUMIFS(Ingresos!$S$6:$S$1505,ING_COD,$B1174,ING_CLASE,"OTX"))</f>
        <v>0</v>
      </c>
      <c r="N1174" s="19" t="n">
        <f aca="false">IF($B1174="",0,SUMIFS(Ingresos!$S$6:$S$1505,ING_COD,$B1174,ING_CLASE,"RETO"))</f>
        <v>0</v>
      </c>
      <c r="O1174" s="19" t="n">
        <f aca="false">IF($B1174="",0,SUMIFS(Ingresos!$S$6:$S$1505,ING_COD,$B1174,ING_CLASE,"INA"))</f>
        <v>0</v>
      </c>
      <c r="P1174" s="19" t="n">
        <f aca="false">G1174+I1174+J1174+K1174+L1174+M1174</f>
        <v>0</v>
      </c>
      <c r="Q1174" s="44" t="n">
        <f aca="false">IF($F1174="Activo",8,IF($F1174="Cese",1,0))</f>
        <v>0</v>
      </c>
      <c r="R1174" s="19" t="n">
        <f aca="false">G1174*Q1174</f>
        <v>0</v>
      </c>
      <c r="S1174" s="19" t="n">
        <f aca="false">IF($F1174="Activo",SUMIFS(I1174:I1181,$D1174:$D1181,"&lt;="&amp;Trabajadores!$N$103)+IF(PROY_BON="Sí",SUMIFS(J1174:J1181,$D1174:$D1181,"&lt;="&amp;Trabajadores!$N$103),0),IF($F1174="Cese",I1174+IF(PROY_BON="Sí",J1174,0),0))</f>
        <v>0</v>
      </c>
      <c r="T1174" s="19" t="n">
        <f aca="false">IF(OR($F1174&lt;&gt;"Activo",Trabajadores!$I$103="No"),0,IF(I1176=0,H1174*(1+IF(PROY_BON="Sí",Trabajadores!$P$103,0))*Trabajadores!$R$103/6*(Trabajadores!$N$103&gt;=7),0)+IF(I1181=0,H1174*(1+IF(PROY_BON="Sí",Trabajadores!$P$103,0))*Trabajadores!$S$103/6*(Trabajadores!$N$103&gt;=12),0))</f>
        <v>0</v>
      </c>
      <c r="U1174" s="19" t="n">
        <f aca="false">IF($F1174="Activo",IF(Trabajadores!$J$103="Sí",L1174*8,L1174),IF($F1174="Cese",L1174,0))</f>
        <v>0</v>
      </c>
      <c r="V1174" s="19" t="n">
        <f aca="false">IF(OR($F1174="Activo",$F1174="Cese"),M1174,0)</f>
        <v>0</v>
      </c>
      <c r="W1174" s="19" t="n">
        <f aca="false">IF(OR($F1174="Activo",$F1174="Cese"),SUM(P1170:P1173),0)</f>
        <v>0</v>
      </c>
      <c r="X1174" s="36" t="n">
        <f aca="false">IF(OR($F1174="Activo",$F1174="Cese"),R1174+S1174+T1174+U1174+V1174+W1174,0)</f>
        <v>0</v>
      </c>
      <c r="Y1174" s="19" t="n">
        <f aca="false">IF(OR($F1174="Activo",$F1174="Cese"),DED_FIJA,0)</f>
        <v>0</v>
      </c>
      <c r="Z1174" s="36" t="n">
        <f aca="false">MAX(0,X1174-Y1174)</f>
        <v>0</v>
      </c>
      <c r="AA1174" s="19" t="n">
        <f aca="false">IF(Z1174=0,0,MAX(0,MIN(Z1174,Parámetros!$G$19)-Parámetros!$F$19)*Parámetros!$E$19)</f>
        <v>0</v>
      </c>
      <c r="AB1174" s="19" t="n">
        <f aca="false">IF(Z1174=0,0,MAX(0,MIN(Z1174,Parámetros!$G$20)-Parámetros!$F$20)*Parámetros!$E$20)</f>
        <v>0</v>
      </c>
      <c r="AC1174" s="19" t="n">
        <f aca="false">IF(Z1174=0,0,MAX(0,MIN(Z1174,Parámetros!$G$21)-Parámetros!$F$21)*Parámetros!$E$21)</f>
        <v>0</v>
      </c>
      <c r="AD1174" s="19" t="n">
        <f aca="false">IF(Z1174=0,0,MAX(0,MIN(Z1174,Parámetros!$G$22)-Parámetros!$F$22)*Parámetros!$E$22)</f>
        <v>0</v>
      </c>
      <c r="AE1174" s="19" t="n">
        <f aca="false">IF(Z1174=0,0,MAX(0,MIN(Z1174,Parámetros!$G$23)-Parámetros!$F$23)*Parámetros!$E$23)</f>
        <v>0</v>
      </c>
      <c r="AF1174" s="36" t="n">
        <f aca="false">SUM(AA1174:AE1174)</f>
        <v>0</v>
      </c>
      <c r="AG1174" s="45" t="str">
        <f aca="false">IF(AM1174&lt;=0,"-",INDEX(TR_TASA,MATCH(AM1174,TR_DESDE,1)))</f>
        <v>-</v>
      </c>
      <c r="AH1174" s="44" t="n">
        <f aca="false">IF($F1174="Cese",1,IF($F1174="Activo",INDEX(DIV_N,5),0))</f>
        <v>0</v>
      </c>
      <c r="AI1174" s="44" t="n">
        <f aca="false">IF($F1174="Cese",4,IF($F1174="Activo",INDEX(DIV_HASTA,5),0))</f>
        <v>0</v>
      </c>
      <c r="AJ1174" s="19" t="n">
        <f aca="false">IF(OR($F1174="Activo",$F1174="Cese"),SUMIFS(AV1170:AV1173,D1170:D1173,"&lt;="&amp;AI1174),0)</f>
        <v>0</v>
      </c>
      <c r="AK1174" s="19" t="n">
        <f aca="false">IF(OR($F1174="Activo",$F1174="Cese"),MAX(0,(AF1174-AJ1174)/AH1174),0)</f>
        <v>0</v>
      </c>
      <c r="AL1174" s="19" t="n">
        <f aca="false">IF(OR($F1174="Activo",$F1174="Cese"),K1174+IF(PROY_BON="Sí",0,J1174),0)</f>
        <v>0</v>
      </c>
      <c r="AM1174" s="19" t="n">
        <f aca="false">IF(AL1174&gt;0,MAX(0,X1174+AL1174-Y1174),Z1174)</f>
        <v>0</v>
      </c>
      <c r="AN1174" s="19" t="n">
        <f aca="false">SUMPRODUCT((AM1174&gt;TR_DESDE)*(AM1174-TR_DESDE)*TR_INC)</f>
        <v>0</v>
      </c>
      <c r="AO1174" s="19" t="n">
        <f aca="false">IF(AL1174&gt;0,MAX(0,AN1174-IF($F1174="Cese",MAX(AF1174,AJ1174),AF1174)),0)</f>
        <v>0</v>
      </c>
      <c r="AP1174" s="46" t="n">
        <f aca="false">IF(OR($F1174="Activo",$F1174="Cese"),ROUND(AK1174+AO1174,2),0)</f>
        <v>0</v>
      </c>
      <c r="AQ1174" s="19" t="n">
        <f aca="false">IF($F1174="Cese",MAX(0,AJ1174-AN1174),0)</f>
        <v>0</v>
      </c>
      <c r="AR1174" s="19" t="str">
        <f aca="false">IF($B1174="","",IF(COUNTIFS(RP_COD,$B1174,'Retenciones Planilla'!$G$6:$G$105,"&lt;&gt;")=0,"",SUMIFS('Retenciones Planilla'!$G$6:$G$105,RP_COD,$B1174)))</f>
        <v/>
      </c>
      <c r="AS1174" s="19" t="str">
        <f aca="false">IF(AR1174="","",AR1174-AP1174)</f>
        <v/>
      </c>
      <c r="AT1174" s="23" t="str">
        <f aca="false">IF($B1174="","",IF(NOT(OR($F1174="Activo",$F1174="Cese")),IF(N(AR1174)=0,"—","Revisar: sin vínculo"),IF(AR1174="",IF(AP1174=0,"No corresponde","Sin dato planilla"),IF(ABS(AS1174)&lt;=TOL,"OK",IF(AS1174&gt;0,"Retuvo de más","Retuvo de menos")))))</f>
        <v/>
      </c>
      <c r="AU1174" s="19" t="n">
        <f aca="false">IF(AND(BASE_RET="Planilla (si existe)",AR1174&lt;&gt;""),AR1174,AP1174)</f>
        <v>0</v>
      </c>
      <c r="AV1174" s="19" t="n">
        <f aca="false">AU1174+N1174</f>
        <v>0</v>
      </c>
    </row>
    <row r="1175" customFormat="false" ht="15" hidden="false" customHeight="false" outlineLevel="0" collapsed="false">
      <c r="A1175" s="43" t="n">
        <v>98</v>
      </c>
      <c r="B1175" s="35" t="str">
        <f aca="false">IF(Trabajadores!$B$103="","",Trabajadores!$B$103)</f>
        <v/>
      </c>
      <c r="C1175" s="35" t="str">
        <f aca="false">IF($B1175="","",Trabajadores!$D$103)</f>
        <v/>
      </c>
      <c r="D1175" s="43" t="n">
        <v>6</v>
      </c>
      <c r="E1175" s="23" t="s">
        <v>303</v>
      </c>
      <c r="F1175" s="23" t="str">
        <f aca="false">IF($B1175="","",IF(OR(6&lt;Trabajadores!$M$103,6&gt;Trabajadores!$N$103),"No vinculado",IF(AND(6=Trabajadores!$N$103,Trabajadores!$O$103="Sí"),"Cese","Activo")))</f>
        <v/>
      </c>
      <c r="G1175" s="19" t="n">
        <f aca="false">IF($B1175="",0,SUMIFS(Ingresos!$T$6:$T$1505,ING_COD,$B1175,ING_CLASE,"ORD"))</f>
        <v>0</v>
      </c>
      <c r="H1175" s="19" t="n">
        <f aca="false">IF($B1175="",0,SUMIFS(Ingresos!$T$6:$T$1505,ING_COD,$B1175,ING_CLASE,"ORD",ING_COMP,"Sí"))</f>
        <v>0</v>
      </c>
      <c r="I1175" s="19" t="n">
        <f aca="false">IF($B1175="",0,SUMIFS(Ingresos!$T$6:$T$1505,ING_COD,$B1175,ING_CLASE,"GRA"))</f>
        <v>0</v>
      </c>
      <c r="J1175" s="19" t="n">
        <f aca="false">IF($B1175="",0,SUMIFS(Ingresos!$T$6:$T$1505,ING_COD,$B1175,ING_CLASE,"BON"))</f>
        <v>0</v>
      </c>
      <c r="K1175" s="19" t="n">
        <f aca="false">IF($B1175="",0,SUMIFS(Ingresos!$T$6:$T$1505,ING_COD,$B1175,ING_CLASE,"EXT"))</f>
        <v>0</v>
      </c>
      <c r="L1175" s="19" t="n">
        <f aca="false">IF($B1175="",0,SUMIFS(Ingresos!$T$6:$T$1505,ING_COD,$B1175,ING_CLASE,"OTO"))</f>
        <v>0</v>
      </c>
      <c r="M1175" s="19" t="n">
        <f aca="false">IF($B1175="",0,SUMIFS(Ingresos!$T$6:$T$1505,ING_COD,$B1175,ING_CLASE,"OTX"))</f>
        <v>0</v>
      </c>
      <c r="N1175" s="19" t="n">
        <f aca="false">IF($B1175="",0,SUMIFS(Ingresos!$T$6:$T$1505,ING_COD,$B1175,ING_CLASE,"RETO"))</f>
        <v>0</v>
      </c>
      <c r="O1175" s="19" t="n">
        <f aca="false">IF($B1175="",0,SUMIFS(Ingresos!$T$6:$T$1505,ING_COD,$B1175,ING_CLASE,"INA"))</f>
        <v>0</v>
      </c>
      <c r="P1175" s="19" t="n">
        <f aca="false">G1175+I1175+J1175+K1175+L1175+M1175</f>
        <v>0</v>
      </c>
      <c r="Q1175" s="44" t="n">
        <f aca="false">IF($F1175="Activo",7,IF($F1175="Cese",1,0))</f>
        <v>0</v>
      </c>
      <c r="R1175" s="19" t="n">
        <f aca="false">G1175*Q1175</f>
        <v>0</v>
      </c>
      <c r="S1175" s="19" t="n">
        <f aca="false">IF($F1175="Activo",SUMIFS(I1175:I1181,$D1175:$D1181,"&lt;="&amp;Trabajadores!$N$103)+IF(PROY_BON="Sí",SUMIFS(J1175:J1181,$D1175:$D1181,"&lt;="&amp;Trabajadores!$N$103),0),IF($F1175="Cese",I1175+IF(PROY_BON="Sí",J1175,0),0))</f>
        <v>0</v>
      </c>
      <c r="T1175" s="19" t="n">
        <f aca="false">IF(OR($F1175&lt;&gt;"Activo",Trabajadores!$I$103="No"),0,IF(I1176=0,H1175*(1+IF(PROY_BON="Sí",Trabajadores!$P$103,0))*Trabajadores!$R$103/6*(Trabajadores!$N$103&gt;=7),0)+IF(I1181=0,H1175*(1+IF(PROY_BON="Sí",Trabajadores!$P$103,0))*Trabajadores!$S$103/6*(Trabajadores!$N$103&gt;=12),0))</f>
        <v>0</v>
      </c>
      <c r="U1175" s="19" t="n">
        <f aca="false">IF($F1175="Activo",IF(Trabajadores!$J$103="Sí",L1175*7,L1175),IF($F1175="Cese",L1175,0))</f>
        <v>0</v>
      </c>
      <c r="V1175" s="19" t="n">
        <f aca="false">IF(OR($F1175="Activo",$F1175="Cese"),M1175,0)</f>
        <v>0</v>
      </c>
      <c r="W1175" s="19" t="n">
        <f aca="false">IF(OR($F1175="Activo",$F1175="Cese"),SUM(P1170:P1174),0)</f>
        <v>0</v>
      </c>
      <c r="X1175" s="36" t="n">
        <f aca="false">IF(OR($F1175="Activo",$F1175="Cese"),R1175+S1175+T1175+U1175+V1175+W1175,0)</f>
        <v>0</v>
      </c>
      <c r="Y1175" s="19" t="n">
        <f aca="false">IF(OR($F1175="Activo",$F1175="Cese"),DED_FIJA,0)</f>
        <v>0</v>
      </c>
      <c r="Z1175" s="36" t="n">
        <f aca="false">MAX(0,X1175-Y1175)</f>
        <v>0</v>
      </c>
      <c r="AA1175" s="19" t="n">
        <f aca="false">IF(Z1175=0,0,MAX(0,MIN(Z1175,Parámetros!$G$19)-Parámetros!$F$19)*Parámetros!$E$19)</f>
        <v>0</v>
      </c>
      <c r="AB1175" s="19" t="n">
        <f aca="false">IF(Z1175=0,0,MAX(0,MIN(Z1175,Parámetros!$G$20)-Parámetros!$F$20)*Parámetros!$E$20)</f>
        <v>0</v>
      </c>
      <c r="AC1175" s="19" t="n">
        <f aca="false">IF(Z1175=0,0,MAX(0,MIN(Z1175,Parámetros!$G$21)-Parámetros!$F$21)*Parámetros!$E$21)</f>
        <v>0</v>
      </c>
      <c r="AD1175" s="19" t="n">
        <f aca="false">IF(Z1175=0,0,MAX(0,MIN(Z1175,Parámetros!$G$22)-Parámetros!$F$22)*Parámetros!$E$22)</f>
        <v>0</v>
      </c>
      <c r="AE1175" s="19" t="n">
        <f aca="false">IF(Z1175=0,0,MAX(0,MIN(Z1175,Parámetros!$G$23)-Parámetros!$F$23)*Parámetros!$E$23)</f>
        <v>0</v>
      </c>
      <c r="AF1175" s="36" t="n">
        <f aca="false">SUM(AA1175:AE1175)</f>
        <v>0</v>
      </c>
      <c r="AG1175" s="45" t="str">
        <f aca="false">IF(AM1175&lt;=0,"-",INDEX(TR_TASA,MATCH(AM1175,TR_DESDE,1)))</f>
        <v>-</v>
      </c>
      <c r="AH1175" s="44" t="n">
        <f aca="false">IF($F1175="Cese",1,IF($F1175="Activo",INDEX(DIV_N,6),0))</f>
        <v>0</v>
      </c>
      <c r="AI1175" s="44" t="n">
        <f aca="false">IF($F1175="Cese",5,IF($F1175="Activo",INDEX(DIV_HASTA,6),0))</f>
        <v>0</v>
      </c>
      <c r="AJ1175" s="19" t="n">
        <f aca="false">IF(OR($F1175="Activo",$F1175="Cese"),SUMIFS(AV1170:AV1174,D1170:D1174,"&lt;="&amp;AI1175),0)</f>
        <v>0</v>
      </c>
      <c r="AK1175" s="19" t="n">
        <f aca="false">IF(OR($F1175="Activo",$F1175="Cese"),MAX(0,(AF1175-AJ1175)/AH1175),0)</f>
        <v>0</v>
      </c>
      <c r="AL1175" s="19" t="n">
        <f aca="false">IF(OR($F1175="Activo",$F1175="Cese"),K1175+IF(PROY_BON="Sí",0,J1175),0)</f>
        <v>0</v>
      </c>
      <c r="AM1175" s="19" t="n">
        <f aca="false">IF(AL1175&gt;0,MAX(0,X1175+AL1175-Y1175),Z1175)</f>
        <v>0</v>
      </c>
      <c r="AN1175" s="19" t="n">
        <f aca="false">SUMPRODUCT((AM1175&gt;TR_DESDE)*(AM1175-TR_DESDE)*TR_INC)</f>
        <v>0</v>
      </c>
      <c r="AO1175" s="19" t="n">
        <f aca="false">IF(AL1175&gt;0,MAX(0,AN1175-IF($F1175="Cese",MAX(AF1175,AJ1175),AF1175)),0)</f>
        <v>0</v>
      </c>
      <c r="AP1175" s="46" t="n">
        <f aca="false">IF(OR($F1175="Activo",$F1175="Cese"),ROUND(AK1175+AO1175,2),0)</f>
        <v>0</v>
      </c>
      <c r="AQ1175" s="19" t="n">
        <f aca="false">IF($F1175="Cese",MAX(0,AJ1175-AN1175),0)</f>
        <v>0</v>
      </c>
      <c r="AR1175" s="19" t="str">
        <f aca="false">IF($B1175="","",IF(COUNTIFS(RP_COD,$B1175,'Retenciones Planilla'!$H$6:$H$105,"&lt;&gt;")=0,"",SUMIFS('Retenciones Planilla'!$H$6:$H$105,RP_COD,$B1175)))</f>
        <v/>
      </c>
      <c r="AS1175" s="19" t="str">
        <f aca="false">IF(AR1175="","",AR1175-AP1175)</f>
        <v/>
      </c>
      <c r="AT1175" s="23" t="str">
        <f aca="false">IF($B1175="","",IF(NOT(OR($F1175="Activo",$F1175="Cese")),IF(N(AR1175)=0,"—","Revisar: sin vínculo"),IF(AR1175="",IF(AP1175=0,"No corresponde","Sin dato planilla"),IF(ABS(AS1175)&lt;=TOL,"OK",IF(AS1175&gt;0,"Retuvo de más","Retuvo de menos")))))</f>
        <v/>
      </c>
      <c r="AU1175" s="19" t="n">
        <f aca="false">IF(AND(BASE_RET="Planilla (si existe)",AR1175&lt;&gt;""),AR1175,AP1175)</f>
        <v>0</v>
      </c>
      <c r="AV1175" s="19" t="n">
        <f aca="false">AU1175+N1175</f>
        <v>0</v>
      </c>
    </row>
    <row r="1176" customFormat="false" ht="15" hidden="false" customHeight="false" outlineLevel="0" collapsed="false">
      <c r="A1176" s="43" t="n">
        <v>98</v>
      </c>
      <c r="B1176" s="35" t="str">
        <f aca="false">IF(Trabajadores!$B$103="","",Trabajadores!$B$103)</f>
        <v/>
      </c>
      <c r="C1176" s="35" t="str">
        <f aca="false">IF($B1176="","",Trabajadores!$D$103)</f>
        <v/>
      </c>
      <c r="D1176" s="43" t="n">
        <v>7</v>
      </c>
      <c r="E1176" s="23" t="s">
        <v>304</v>
      </c>
      <c r="F1176" s="23" t="str">
        <f aca="false">IF($B1176="","",IF(OR(7&lt;Trabajadores!$M$103,7&gt;Trabajadores!$N$103),"No vinculado",IF(AND(7=Trabajadores!$N$103,Trabajadores!$O$103="Sí"),"Cese","Activo")))</f>
        <v/>
      </c>
      <c r="G1176" s="19" t="n">
        <f aca="false">IF($B1176="",0,SUMIFS(Ingresos!$U$6:$U$1505,ING_COD,$B1176,ING_CLASE,"ORD"))</f>
        <v>0</v>
      </c>
      <c r="H1176" s="19" t="n">
        <f aca="false">IF($B1176="",0,SUMIFS(Ingresos!$U$6:$U$1505,ING_COD,$B1176,ING_CLASE,"ORD",ING_COMP,"Sí"))</f>
        <v>0</v>
      </c>
      <c r="I1176" s="19" t="n">
        <f aca="false">IF($B1176="",0,SUMIFS(Ingresos!$U$6:$U$1505,ING_COD,$B1176,ING_CLASE,"GRA"))</f>
        <v>0</v>
      </c>
      <c r="J1176" s="19" t="n">
        <f aca="false">IF($B1176="",0,SUMIFS(Ingresos!$U$6:$U$1505,ING_COD,$B1176,ING_CLASE,"BON"))</f>
        <v>0</v>
      </c>
      <c r="K1176" s="19" t="n">
        <f aca="false">IF($B1176="",0,SUMIFS(Ingresos!$U$6:$U$1505,ING_COD,$B1176,ING_CLASE,"EXT"))</f>
        <v>0</v>
      </c>
      <c r="L1176" s="19" t="n">
        <f aca="false">IF($B1176="",0,SUMIFS(Ingresos!$U$6:$U$1505,ING_COD,$B1176,ING_CLASE,"OTO"))</f>
        <v>0</v>
      </c>
      <c r="M1176" s="19" t="n">
        <f aca="false">IF($B1176="",0,SUMIFS(Ingresos!$U$6:$U$1505,ING_COD,$B1176,ING_CLASE,"OTX"))</f>
        <v>0</v>
      </c>
      <c r="N1176" s="19" t="n">
        <f aca="false">IF($B1176="",0,SUMIFS(Ingresos!$U$6:$U$1505,ING_COD,$B1176,ING_CLASE,"RETO"))</f>
        <v>0</v>
      </c>
      <c r="O1176" s="19" t="n">
        <f aca="false">IF($B1176="",0,SUMIFS(Ingresos!$U$6:$U$1505,ING_COD,$B1176,ING_CLASE,"INA"))</f>
        <v>0</v>
      </c>
      <c r="P1176" s="19" t="n">
        <f aca="false">G1176+I1176+J1176+K1176+L1176+M1176</f>
        <v>0</v>
      </c>
      <c r="Q1176" s="44" t="n">
        <f aca="false">IF($F1176="Activo",6,IF($F1176="Cese",1,0))</f>
        <v>0</v>
      </c>
      <c r="R1176" s="19" t="n">
        <f aca="false">G1176*Q1176</f>
        <v>0</v>
      </c>
      <c r="S1176" s="19" t="n">
        <f aca="false">IF($F1176="Activo",SUMIFS(I1176:I1181,$D1176:$D1181,"&lt;="&amp;Trabajadores!$N$103)+IF(PROY_BON="Sí",SUMIFS(J1176:J1181,$D1176:$D1181,"&lt;="&amp;Trabajadores!$N$103),0),IF($F1176="Cese",I1176+IF(PROY_BON="Sí",J1176,0),0))</f>
        <v>0</v>
      </c>
      <c r="T1176" s="19" t="n">
        <f aca="false">IF(OR($F1176&lt;&gt;"Activo",Trabajadores!$I$103="No"),0,IF(I1181=0,H1176*(1+IF(PROY_BON="Sí",Trabajadores!$P$103,0))*Trabajadores!$S$103/6*(Trabajadores!$N$103&gt;=12),0))</f>
        <v>0</v>
      </c>
      <c r="U1176" s="19" t="n">
        <f aca="false">IF($F1176="Activo",IF(Trabajadores!$J$103="Sí",L1176*6,L1176),IF($F1176="Cese",L1176,0))</f>
        <v>0</v>
      </c>
      <c r="V1176" s="19" t="n">
        <f aca="false">IF(OR($F1176="Activo",$F1176="Cese"),M1176,0)</f>
        <v>0</v>
      </c>
      <c r="W1176" s="19" t="n">
        <f aca="false">IF(OR($F1176="Activo",$F1176="Cese"),SUM(P1170:P1175),0)</f>
        <v>0</v>
      </c>
      <c r="X1176" s="36" t="n">
        <f aca="false">IF(OR($F1176="Activo",$F1176="Cese"),R1176+S1176+T1176+U1176+V1176+W1176,0)</f>
        <v>0</v>
      </c>
      <c r="Y1176" s="19" t="n">
        <f aca="false">IF(OR($F1176="Activo",$F1176="Cese"),DED_FIJA,0)</f>
        <v>0</v>
      </c>
      <c r="Z1176" s="36" t="n">
        <f aca="false">MAX(0,X1176-Y1176)</f>
        <v>0</v>
      </c>
      <c r="AA1176" s="19" t="n">
        <f aca="false">IF(Z1176=0,0,MAX(0,MIN(Z1176,Parámetros!$G$19)-Parámetros!$F$19)*Parámetros!$E$19)</f>
        <v>0</v>
      </c>
      <c r="AB1176" s="19" t="n">
        <f aca="false">IF(Z1176=0,0,MAX(0,MIN(Z1176,Parámetros!$G$20)-Parámetros!$F$20)*Parámetros!$E$20)</f>
        <v>0</v>
      </c>
      <c r="AC1176" s="19" t="n">
        <f aca="false">IF(Z1176=0,0,MAX(0,MIN(Z1176,Parámetros!$G$21)-Parámetros!$F$21)*Parámetros!$E$21)</f>
        <v>0</v>
      </c>
      <c r="AD1176" s="19" t="n">
        <f aca="false">IF(Z1176=0,0,MAX(0,MIN(Z1176,Parámetros!$G$22)-Parámetros!$F$22)*Parámetros!$E$22)</f>
        <v>0</v>
      </c>
      <c r="AE1176" s="19" t="n">
        <f aca="false">IF(Z1176=0,0,MAX(0,MIN(Z1176,Parámetros!$G$23)-Parámetros!$F$23)*Parámetros!$E$23)</f>
        <v>0</v>
      </c>
      <c r="AF1176" s="36" t="n">
        <f aca="false">SUM(AA1176:AE1176)</f>
        <v>0</v>
      </c>
      <c r="AG1176" s="45" t="str">
        <f aca="false">IF(AM1176&lt;=0,"-",INDEX(TR_TASA,MATCH(AM1176,TR_DESDE,1)))</f>
        <v>-</v>
      </c>
      <c r="AH1176" s="44" t="n">
        <f aca="false">IF($F1176="Cese",1,IF($F1176="Activo",INDEX(DIV_N,7),0))</f>
        <v>0</v>
      </c>
      <c r="AI1176" s="44" t="n">
        <f aca="false">IF($F1176="Cese",6,IF($F1176="Activo",INDEX(DIV_HASTA,7),0))</f>
        <v>0</v>
      </c>
      <c r="AJ1176" s="19" t="n">
        <f aca="false">IF(OR($F1176="Activo",$F1176="Cese"),SUMIFS(AV1170:AV1175,D1170:D1175,"&lt;="&amp;AI1176),0)</f>
        <v>0</v>
      </c>
      <c r="AK1176" s="19" t="n">
        <f aca="false">IF(OR($F1176="Activo",$F1176="Cese"),MAX(0,(AF1176-AJ1176)/AH1176),0)</f>
        <v>0</v>
      </c>
      <c r="AL1176" s="19" t="n">
        <f aca="false">IF(OR($F1176="Activo",$F1176="Cese"),K1176+IF(PROY_BON="Sí",0,J1176),0)</f>
        <v>0</v>
      </c>
      <c r="AM1176" s="19" t="n">
        <f aca="false">IF(AL1176&gt;0,MAX(0,X1176+AL1176-Y1176),Z1176)</f>
        <v>0</v>
      </c>
      <c r="AN1176" s="19" t="n">
        <f aca="false">SUMPRODUCT((AM1176&gt;TR_DESDE)*(AM1176-TR_DESDE)*TR_INC)</f>
        <v>0</v>
      </c>
      <c r="AO1176" s="19" t="n">
        <f aca="false">IF(AL1176&gt;0,MAX(0,AN1176-IF($F1176="Cese",MAX(AF1176,AJ1176),AF1176)),0)</f>
        <v>0</v>
      </c>
      <c r="AP1176" s="46" t="n">
        <f aca="false">IF(OR($F1176="Activo",$F1176="Cese"),ROUND(AK1176+AO1176,2),0)</f>
        <v>0</v>
      </c>
      <c r="AQ1176" s="19" t="n">
        <f aca="false">IF($F1176="Cese",MAX(0,AJ1176-AN1176),0)</f>
        <v>0</v>
      </c>
      <c r="AR1176" s="19" t="str">
        <f aca="false">IF($B1176="","",IF(COUNTIFS(RP_COD,$B1176,'Retenciones Planilla'!$I$6:$I$105,"&lt;&gt;")=0,"",SUMIFS('Retenciones Planilla'!$I$6:$I$105,RP_COD,$B1176)))</f>
        <v/>
      </c>
      <c r="AS1176" s="19" t="str">
        <f aca="false">IF(AR1176="","",AR1176-AP1176)</f>
        <v/>
      </c>
      <c r="AT1176" s="23" t="str">
        <f aca="false">IF($B1176="","",IF(NOT(OR($F1176="Activo",$F1176="Cese")),IF(N(AR1176)=0,"—","Revisar: sin vínculo"),IF(AR1176="",IF(AP1176=0,"No corresponde","Sin dato planilla"),IF(ABS(AS1176)&lt;=TOL,"OK",IF(AS1176&gt;0,"Retuvo de más","Retuvo de menos")))))</f>
        <v/>
      </c>
      <c r="AU1176" s="19" t="n">
        <f aca="false">IF(AND(BASE_RET="Planilla (si existe)",AR1176&lt;&gt;""),AR1176,AP1176)</f>
        <v>0</v>
      </c>
      <c r="AV1176" s="19" t="n">
        <f aca="false">AU1176+N1176</f>
        <v>0</v>
      </c>
    </row>
    <row r="1177" customFormat="false" ht="15" hidden="false" customHeight="false" outlineLevel="0" collapsed="false">
      <c r="A1177" s="43" t="n">
        <v>98</v>
      </c>
      <c r="B1177" s="35" t="str">
        <f aca="false">IF(Trabajadores!$B$103="","",Trabajadores!$B$103)</f>
        <v/>
      </c>
      <c r="C1177" s="35" t="str">
        <f aca="false">IF($B1177="","",Trabajadores!$D$103)</f>
        <v/>
      </c>
      <c r="D1177" s="43" t="n">
        <v>8</v>
      </c>
      <c r="E1177" s="23" t="s">
        <v>305</v>
      </c>
      <c r="F1177" s="23" t="str">
        <f aca="false">IF($B1177="","",IF(OR(8&lt;Trabajadores!$M$103,8&gt;Trabajadores!$N$103),"No vinculado",IF(AND(8=Trabajadores!$N$103,Trabajadores!$O$103="Sí"),"Cese","Activo")))</f>
        <v/>
      </c>
      <c r="G1177" s="19" t="n">
        <f aca="false">IF($B1177="",0,SUMIFS(Ingresos!$V$6:$V$1505,ING_COD,$B1177,ING_CLASE,"ORD"))</f>
        <v>0</v>
      </c>
      <c r="H1177" s="19" t="n">
        <f aca="false">IF($B1177="",0,SUMIFS(Ingresos!$V$6:$V$1505,ING_COD,$B1177,ING_CLASE,"ORD",ING_COMP,"Sí"))</f>
        <v>0</v>
      </c>
      <c r="I1177" s="19" t="n">
        <f aca="false">IF($B1177="",0,SUMIFS(Ingresos!$V$6:$V$1505,ING_COD,$B1177,ING_CLASE,"GRA"))</f>
        <v>0</v>
      </c>
      <c r="J1177" s="19" t="n">
        <f aca="false">IF($B1177="",0,SUMIFS(Ingresos!$V$6:$V$1505,ING_COD,$B1177,ING_CLASE,"BON"))</f>
        <v>0</v>
      </c>
      <c r="K1177" s="19" t="n">
        <f aca="false">IF($B1177="",0,SUMIFS(Ingresos!$V$6:$V$1505,ING_COD,$B1177,ING_CLASE,"EXT"))</f>
        <v>0</v>
      </c>
      <c r="L1177" s="19" t="n">
        <f aca="false">IF($B1177="",0,SUMIFS(Ingresos!$V$6:$V$1505,ING_COD,$B1177,ING_CLASE,"OTO"))</f>
        <v>0</v>
      </c>
      <c r="M1177" s="19" t="n">
        <f aca="false">IF($B1177="",0,SUMIFS(Ingresos!$V$6:$V$1505,ING_COD,$B1177,ING_CLASE,"OTX"))</f>
        <v>0</v>
      </c>
      <c r="N1177" s="19" t="n">
        <f aca="false">IF($B1177="",0,SUMIFS(Ingresos!$V$6:$V$1505,ING_COD,$B1177,ING_CLASE,"RETO"))</f>
        <v>0</v>
      </c>
      <c r="O1177" s="19" t="n">
        <f aca="false">IF($B1177="",0,SUMIFS(Ingresos!$V$6:$V$1505,ING_COD,$B1177,ING_CLASE,"INA"))</f>
        <v>0</v>
      </c>
      <c r="P1177" s="19" t="n">
        <f aca="false">G1177+I1177+J1177+K1177+L1177+M1177</f>
        <v>0</v>
      </c>
      <c r="Q1177" s="44" t="n">
        <f aca="false">IF($F1177="Activo",5,IF($F1177="Cese",1,0))</f>
        <v>0</v>
      </c>
      <c r="R1177" s="19" t="n">
        <f aca="false">G1177*Q1177</f>
        <v>0</v>
      </c>
      <c r="S1177" s="19" t="n">
        <f aca="false">IF($F1177="Activo",SUMIFS(I1177:I1181,$D1177:$D1181,"&lt;="&amp;Trabajadores!$N$103)+IF(PROY_BON="Sí",SUMIFS(J1177:J1181,$D1177:$D1181,"&lt;="&amp;Trabajadores!$N$103),0),IF($F1177="Cese",I1177+IF(PROY_BON="Sí",J1177,0),0))</f>
        <v>0</v>
      </c>
      <c r="T1177" s="19" t="n">
        <f aca="false">IF(OR($F1177&lt;&gt;"Activo",Trabajadores!$I$103="No"),0,IF(I1181=0,H1177*(1+IF(PROY_BON="Sí",Trabajadores!$P$103,0))*Trabajadores!$S$103/6*(Trabajadores!$N$103&gt;=12),0))</f>
        <v>0</v>
      </c>
      <c r="U1177" s="19" t="n">
        <f aca="false">IF($F1177="Activo",IF(Trabajadores!$J$103="Sí",L1177*5,L1177),IF($F1177="Cese",L1177,0))</f>
        <v>0</v>
      </c>
      <c r="V1177" s="19" t="n">
        <f aca="false">IF(OR($F1177="Activo",$F1177="Cese"),M1177,0)</f>
        <v>0</v>
      </c>
      <c r="W1177" s="19" t="n">
        <f aca="false">IF(OR($F1177="Activo",$F1177="Cese"),SUM(P1170:P1176),0)</f>
        <v>0</v>
      </c>
      <c r="X1177" s="36" t="n">
        <f aca="false">IF(OR($F1177="Activo",$F1177="Cese"),R1177+S1177+T1177+U1177+V1177+W1177,0)</f>
        <v>0</v>
      </c>
      <c r="Y1177" s="19" t="n">
        <f aca="false">IF(OR($F1177="Activo",$F1177="Cese"),DED_FIJA,0)</f>
        <v>0</v>
      </c>
      <c r="Z1177" s="36" t="n">
        <f aca="false">MAX(0,X1177-Y1177)</f>
        <v>0</v>
      </c>
      <c r="AA1177" s="19" t="n">
        <f aca="false">IF(Z1177=0,0,MAX(0,MIN(Z1177,Parámetros!$G$19)-Parámetros!$F$19)*Parámetros!$E$19)</f>
        <v>0</v>
      </c>
      <c r="AB1177" s="19" t="n">
        <f aca="false">IF(Z1177=0,0,MAX(0,MIN(Z1177,Parámetros!$G$20)-Parámetros!$F$20)*Parámetros!$E$20)</f>
        <v>0</v>
      </c>
      <c r="AC1177" s="19" t="n">
        <f aca="false">IF(Z1177=0,0,MAX(0,MIN(Z1177,Parámetros!$G$21)-Parámetros!$F$21)*Parámetros!$E$21)</f>
        <v>0</v>
      </c>
      <c r="AD1177" s="19" t="n">
        <f aca="false">IF(Z1177=0,0,MAX(0,MIN(Z1177,Parámetros!$G$22)-Parámetros!$F$22)*Parámetros!$E$22)</f>
        <v>0</v>
      </c>
      <c r="AE1177" s="19" t="n">
        <f aca="false">IF(Z1177=0,0,MAX(0,MIN(Z1177,Parámetros!$G$23)-Parámetros!$F$23)*Parámetros!$E$23)</f>
        <v>0</v>
      </c>
      <c r="AF1177" s="36" t="n">
        <f aca="false">SUM(AA1177:AE1177)</f>
        <v>0</v>
      </c>
      <c r="AG1177" s="45" t="str">
        <f aca="false">IF(AM1177&lt;=0,"-",INDEX(TR_TASA,MATCH(AM1177,TR_DESDE,1)))</f>
        <v>-</v>
      </c>
      <c r="AH1177" s="44" t="n">
        <f aca="false">IF($F1177="Cese",1,IF($F1177="Activo",INDEX(DIV_N,8),0))</f>
        <v>0</v>
      </c>
      <c r="AI1177" s="44" t="n">
        <f aca="false">IF($F1177="Cese",7,IF($F1177="Activo",INDEX(DIV_HASTA,8),0))</f>
        <v>0</v>
      </c>
      <c r="AJ1177" s="19" t="n">
        <f aca="false">IF(OR($F1177="Activo",$F1177="Cese"),SUMIFS(AV1170:AV1176,D1170:D1176,"&lt;="&amp;AI1177),0)</f>
        <v>0</v>
      </c>
      <c r="AK1177" s="19" t="n">
        <f aca="false">IF(OR($F1177="Activo",$F1177="Cese"),MAX(0,(AF1177-AJ1177)/AH1177),0)</f>
        <v>0</v>
      </c>
      <c r="AL1177" s="19" t="n">
        <f aca="false">IF(OR($F1177="Activo",$F1177="Cese"),K1177+IF(PROY_BON="Sí",0,J1177),0)</f>
        <v>0</v>
      </c>
      <c r="AM1177" s="19" t="n">
        <f aca="false">IF(AL1177&gt;0,MAX(0,X1177+AL1177-Y1177),Z1177)</f>
        <v>0</v>
      </c>
      <c r="AN1177" s="19" t="n">
        <f aca="false">SUMPRODUCT((AM1177&gt;TR_DESDE)*(AM1177-TR_DESDE)*TR_INC)</f>
        <v>0</v>
      </c>
      <c r="AO1177" s="19" t="n">
        <f aca="false">IF(AL1177&gt;0,MAX(0,AN1177-IF($F1177="Cese",MAX(AF1177,AJ1177),AF1177)),0)</f>
        <v>0</v>
      </c>
      <c r="AP1177" s="46" t="n">
        <f aca="false">IF(OR($F1177="Activo",$F1177="Cese"),ROUND(AK1177+AO1177,2),0)</f>
        <v>0</v>
      </c>
      <c r="AQ1177" s="19" t="n">
        <f aca="false">IF($F1177="Cese",MAX(0,AJ1177-AN1177),0)</f>
        <v>0</v>
      </c>
      <c r="AR1177" s="19" t="str">
        <f aca="false">IF($B1177="","",IF(COUNTIFS(RP_COD,$B1177,'Retenciones Planilla'!$J$6:$J$105,"&lt;&gt;")=0,"",SUMIFS('Retenciones Planilla'!$J$6:$J$105,RP_COD,$B1177)))</f>
        <v/>
      </c>
      <c r="AS1177" s="19" t="str">
        <f aca="false">IF(AR1177="","",AR1177-AP1177)</f>
        <v/>
      </c>
      <c r="AT1177" s="23" t="str">
        <f aca="false">IF($B1177="","",IF(NOT(OR($F1177="Activo",$F1177="Cese")),IF(N(AR1177)=0,"—","Revisar: sin vínculo"),IF(AR1177="",IF(AP1177=0,"No corresponde","Sin dato planilla"),IF(ABS(AS1177)&lt;=TOL,"OK",IF(AS1177&gt;0,"Retuvo de más","Retuvo de menos")))))</f>
        <v/>
      </c>
      <c r="AU1177" s="19" t="n">
        <f aca="false">IF(AND(BASE_RET="Planilla (si existe)",AR1177&lt;&gt;""),AR1177,AP1177)</f>
        <v>0</v>
      </c>
      <c r="AV1177" s="19" t="n">
        <f aca="false">AU1177+N1177</f>
        <v>0</v>
      </c>
    </row>
    <row r="1178" customFormat="false" ht="15" hidden="false" customHeight="false" outlineLevel="0" collapsed="false">
      <c r="A1178" s="43" t="n">
        <v>98</v>
      </c>
      <c r="B1178" s="35" t="str">
        <f aca="false">IF(Trabajadores!$B$103="","",Trabajadores!$B$103)</f>
        <v/>
      </c>
      <c r="C1178" s="35" t="str">
        <f aca="false">IF($B1178="","",Trabajadores!$D$103)</f>
        <v/>
      </c>
      <c r="D1178" s="43" t="n">
        <v>9</v>
      </c>
      <c r="E1178" s="23" t="s">
        <v>306</v>
      </c>
      <c r="F1178" s="23" t="str">
        <f aca="false">IF($B1178="","",IF(OR(9&lt;Trabajadores!$M$103,9&gt;Trabajadores!$N$103),"No vinculado",IF(AND(9=Trabajadores!$N$103,Trabajadores!$O$103="Sí"),"Cese","Activo")))</f>
        <v/>
      </c>
      <c r="G1178" s="19" t="n">
        <f aca="false">IF($B1178="",0,SUMIFS(Ingresos!$W$6:$W$1505,ING_COD,$B1178,ING_CLASE,"ORD"))</f>
        <v>0</v>
      </c>
      <c r="H1178" s="19" t="n">
        <f aca="false">IF($B1178="",0,SUMIFS(Ingresos!$W$6:$W$1505,ING_COD,$B1178,ING_CLASE,"ORD",ING_COMP,"Sí"))</f>
        <v>0</v>
      </c>
      <c r="I1178" s="19" t="n">
        <f aca="false">IF($B1178="",0,SUMIFS(Ingresos!$W$6:$W$1505,ING_COD,$B1178,ING_CLASE,"GRA"))</f>
        <v>0</v>
      </c>
      <c r="J1178" s="19" t="n">
        <f aca="false">IF($B1178="",0,SUMIFS(Ingresos!$W$6:$W$1505,ING_COD,$B1178,ING_CLASE,"BON"))</f>
        <v>0</v>
      </c>
      <c r="K1178" s="19" t="n">
        <f aca="false">IF($B1178="",0,SUMIFS(Ingresos!$W$6:$W$1505,ING_COD,$B1178,ING_CLASE,"EXT"))</f>
        <v>0</v>
      </c>
      <c r="L1178" s="19" t="n">
        <f aca="false">IF($B1178="",0,SUMIFS(Ingresos!$W$6:$W$1505,ING_COD,$B1178,ING_CLASE,"OTO"))</f>
        <v>0</v>
      </c>
      <c r="M1178" s="19" t="n">
        <f aca="false">IF($B1178="",0,SUMIFS(Ingresos!$W$6:$W$1505,ING_COD,$B1178,ING_CLASE,"OTX"))</f>
        <v>0</v>
      </c>
      <c r="N1178" s="19" t="n">
        <f aca="false">IF($B1178="",0,SUMIFS(Ingresos!$W$6:$W$1505,ING_COD,$B1178,ING_CLASE,"RETO"))</f>
        <v>0</v>
      </c>
      <c r="O1178" s="19" t="n">
        <f aca="false">IF($B1178="",0,SUMIFS(Ingresos!$W$6:$W$1505,ING_COD,$B1178,ING_CLASE,"INA"))</f>
        <v>0</v>
      </c>
      <c r="P1178" s="19" t="n">
        <f aca="false">G1178+I1178+J1178+K1178+L1178+M1178</f>
        <v>0</v>
      </c>
      <c r="Q1178" s="44" t="n">
        <f aca="false">IF($F1178="Activo",4,IF($F1178="Cese",1,0))</f>
        <v>0</v>
      </c>
      <c r="R1178" s="19" t="n">
        <f aca="false">G1178*Q1178</f>
        <v>0</v>
      </c>
      <c r="S1178" s="19" t="n">
        <f aca="false">IF($F1178="Activo",SUMIFS(I1178:I1181,$D1178:$D1181,"&lt;="&amp;Trabajadores!$N$103)+IF(PROY_BON="Sí",SUMIFS(J1178:J1181,$D1178:$D1181,"&lt;="&amp;Trabajadores!$N$103),0),IF($F1178="Cese",I1178+IF(PROY_BON="Sí",J1178,0),0))</f>
        <v>0</v>
      </c>
      <c r="T1178" s="19" t="n">
        <f aca="false">IF(OR($F1178&lt;&gt;"Activo",Trabajadores!$I$103="No"),0,IF(I1181=0,H1178*(1+IF(PROY_BON="Sí",Trabajadores!$P$103,0))*Trabajadores!$S$103/6*(Trabajadores!$N$103&gt;=12),0))</f>
        <v>0</v>
      </c>
      <c r="U1178" s="19" t="n">
        <f aca="false">IF($F1178="Activo",IF(Trabajadores!$J$103="Sí",L1178*4,L1178),IF($F1178="Cese",L1178,0))</f>
        <v>0</v>
      </c>
      <c r="V1178" s="19" t="n">
        <f aca="false">IF(OR($F1178="Activo",$F1178="Cese"),M1178,0)</f>
        <v>0</v>
      </c>
      <c r="W1178" s="19" t="n">
        <f aca="false">IF(OR($F1178="Activo",$F1178="Cese"),SUM(P1170:P1177),0)</f>
        <v>0</v>
      </c>
      <c r="X1178" s="36" t="n">
        <f aca="false">IF(OR($F1178="Activo",$F1178="Cese"),R1178+S1178+T1178+U1178+V1178+W1178,0)</f>
        <v>0</v>
      </c>
      <c r="Y1178" s="19" t="n">
        <f aca="false">IF(OR($F1178="Activo",$F1178="Cese"),DED_FIJA,0)</f>
        <v>0</v>
      </c>
      <c r="Z1178" s="36" t="n">
        <f aca="false">MAX(0,X1178-Y1178)</f>
        <v>0</v>
      </c>
      <c r="AA1178" s="19" t="n">
        <f aca="false">IF(Z1178=0,0,MAX(0,MIN(Z1178,Parámetros!$G$19)-Parámetros!$F$19)*Parámetros!$E$19)</f>
        <v>0</v>
      </c>
      <c r="AB1178" s="19" t="n">
        <f aca="false">IF(Z1178=0,0,MAX(0,MIN(Z1178,Parámetros!$G$20)-Parámetros!$F$20)*Parámetros!$E$20)</f>
        <v>0</v>
      </c>
      <c r="AC1178" s="19" t="n">
        <f aca="false">IF(Z1178=0,0,MAX(0,MIN(Z1178,Parámetros!$G$21)-Parámetros!$F$21)*Parámetros!$E$21)</f>
        <v>0</v>
      </c>
      <c r="AD1178" s="19" t="n">
        <f aca="false">IF(Z1178=0,0,MAX(0,MIN(Z1178,Parámetros!$G$22)-Parámetros!$F$22)*Parámetros!$E$22)</f>
        <v>0</v>
      </c>
      <c r="AE1178" s="19" t="n">
        <f aca="false">IF(Z1178=0,0,MAX(0,MIN(Z1178,Parámetros!$G$23)-Parámetros!$F$23)*Parámetros!$E$23)</f>
        <v>0</v>
      </c>
      <c r="AF1178" s="36" t="n">
        <f aca="false">SUM(AA1178:AE1178)</f>
        <v>0</v>
      </c>
      <c r="AG1178" s="45" t="str">
        <f aca="false">IF(AM1178&lt;=0,"-",INDEX(TR_TASA,MATCH(AM1178,TR_DESDE,1)))</f>
        <v>-</v>
      </c>
      <c r="AH1178" s="44" t="n">
        <f aca="false">IF($F1178="Cese",1,IF($F1178="Activo",INDEX(DIV_N,9),0))</f>
        <v>0</v>
      </c>
      <c r="AI1178" s="44" t="n">
        <f aca="false">IF($F1178="Cese",8,IF($F1178="Activo",INDEX(DIV_HASTA,9),0))</f>
        <v>0</v>
      </c>
      <c r="AJ1178" s="19" t="n">
        <f aca="false">IF(OR($F1178="Activo",$F1178="Cese"),SUMIFS(AV1170:AV1177,D1170:D1177,"&lt;="&amp;AI1178),0)</f>
        <v>0</v>
      </c>
      <c r="AK1178" s="19" t="n">
        <f aca="false">IF(OR($F1178="Activo",$F1178="Cese"),MAX(0,(AF1178-AJ1178)/AH1178),0)</f>
        <v>0</v>
      </c>
      <c r="AL1178" s="19" t="n">
        <f aca="false">IF(OR($F1178="Activo",$F1178="Cese"),K1178+IF(PROY_BON="Sí",0,J1178),0)</f>
        <v>0</v>
      </c>
      <c r="AM1178" s="19" t="n">
        <f aca="false">IF(AL1178&gt;0,MAX(0,X1178+AL1178-Y1178),Z1178)</f>
        <v>0</v>
      </c>
      <c r="AN1178" s="19" t="n">
        <f aca="false">SUMPRODUCT((AM1178&gt;TR_DESDE)*(AM1178-TR_DESDE)*TR_INC)</f>
        <v>0</v>
      </c>
      <c r="AO1178" s="19" t="n">
        <f aca="false">IF(AL1178&gt;0,MAX(0,AN1178-IF($F1178="Cese",MAX(AF1178,AJ1178),AF1178)),0)</f>
        <v>0</v>
      </c>
      <c r="AP1178" s="46" t="n">
        <f aca="false">IF(OR($F1178="Activo",$F1178="Cese"),ROUND(AK1178+AO1178,2),0)</f>
        <v>0</v>
      </c>
      <c r="AQ1178" s="19" t="n">
        <f aca="false">IF($F1178="Cese",MAX(0,AJ1178-AN1178),0)</f>
        <v>0</v>
      </c>
      <c r="AR1178" s="19" t="str">
        <f aca="false">IF($B1178="","",IF(COUNTIFS(RP_COD,$B1178,'Retenciones Planilla'!$K$6:$K$105,"&lt;&gt;")=0,"",SUMIFS('Retenciones Planilla'!$K$6:$K$105,RP_COD,$B1178)))</f>
        <v/>
      </c>
      <c r="AS1178" s="19" t="str">
        <f aca="false">IF(AR1178="","",AR1178-AP1178)</f>
        <v/>
      </c>
      <c r="AT1178" s="23" t="str">
        <f aca="false">IF($B1178="","",IF(NOT(OR($F1178="Activo",$F1178="Cese")),IF(N(AR1178)=0,"—","Revisar: sin vínculo"),IF(AR1178="",IF(AP1178=0,"No corresponde","Sin dato planilla"),IF(ABS(AS1178)&lt;=TOL,"OK",IF(AS1178&gt;0,"Retuvo de más","Retuvo de menos")))))</f>
        <v/>
      </c>
      <c r="AU1178" s="19" t="n">
        <f aca="false">IF(AND(BASE_RET="Planilla (si existe)",AR1178&lt;&gt;""),AR1178,AP1178)</f>
        <v>0</v>
      </c>
      <c r="AV1178" s="19" t="n">
        <f aca="false">AU1178+N1178</f>
        <v>0</v>
      </c>
    </row>
    <row r="1179" customFormat="false" ht="15" hidden="false" customHeight="false" outlineLevel="0" collapsed="false">
      <c r="A1179" s="43" t="n">
        <v>98</v>
      </c>
      <c r="B1179" s="35" t="str">
        <f aca="false">IF(Trabajadores!$B$103="","",Trabajadores!$B$103)</f>
        <v/>
      </c>
      <c r="C1179" s="35" t="str">
        <f aca="false">IF($B1179="","",Trabajadores!$D$103)</f>
        <v/>
      </c>
      <c r="D1179" s="43" t="n">
        <v>10</v>
      </c>
      <c r="E1179" s="23" t="s">
        <v>307</v>
      </c>
      <c r="F1179" s="23" t="str">
        <f aca="false">IF($B1179="","",IF(OR(10&lt;Trabajadores!$M$103,10&gt;Trabajadores!$N$103),"No vinculado",IF(AND(10=Trabajadores!$N$103,Trabajadores!$O$103="Sí"),"Cese","Activo")))</f>
        <v/>
      </c>
      <c r="G1179" s="19" t="n">
        <f aca="false">IF($B1179="",0,SUMIFS(Ingresos!$X$6:$X$1505,ING_COD,$B1179,ING_CLASE,"ORD"))</f>
        <v>0</v>
      </c>
      <c r="H1179" s="19" t="n">
        <f aca="false">IF($B1179="",0,SUMIFS(Ingresos!$X$6:$X$1505,ING_COD,$B1179,ING_CLASE,"ORD",ING_COMP,"Sí"))</f>
        <v>0</v>
      </c>
      <c r="I1179" s="19" t="n">
        <f aca="false">IF($B1179="",0,SUMIFS(Ingresos!$X$6:$X$1505,ING_COD,$B1179,ING_CLASE,"GRA"))</f>
        <v>0</v>
      </c>
      <c r="J1179" s="19" t="n">
        <f aca="false">IF($B1179="",0,SUMIFS(Ingresos!$X$6:$X$1505,ING_COD,$B1179,ING_CLASE,"BON"))</f>
        <v>0</v>
      </c>
      <c r="K1179" s="19" t="n">
        <f aca="false">IF($B1179="",0,SUMIFS(Ingresos!$X$6:$X$1505,ING_COD,$B1179,ING_CLASE,"EXT"))</f>
        <v>0</v>
      </c>
      <c r="L1179" s="19" t="n">
        <f aca="false">IF($B1179="",0,SUMIFS(Ingresos!$X$6:$X$1505,ING_COD,$B1179,ING_CLASE,"OTO"))</f>
        <v>0</v>
      </c>
      <c r="M1179" s="19" t="n">
        <f aca="false">IF($B1179="",0,SUMIFS(Ingresos!$X$6:$X$1505,ING_COD,$B1179,ING_CLASE,"OTX"))</f>
        <v>0</v>
      </c>
      <c r="N1179" s="19" t="n">
        <f aca="false">IF($B1179="",0,SUMIFS(Ingresos!$X$6:$X$1505,ING_COD,$B1179,ING_CLASE,"RETO"))</f>
        <v>0</v>
      </c>
      <c r="O1179" s="19" t="n">
        <f aca="false">IF($B1179="",0,SUMIFS(Ingresos!$X$6:$X$1505,ING_COD,$B1179,ING_CLASE,"INA"))</f>
        <v>0</v>
      </c>
      <c r="P1179" s="19" t="n">
        <f aca="false">G1179+I1179+J1179+K1179+L1179+M1179</f>
        <v>0</v>
      </c>
      <c r="Q1179" s="44" t="n">
        <f aca="false">IF($F1179="Activo",3,IF($F1179="Cese",1,0))</f>
        <v>0</v>
      </c>
      <c r="R1179" s="19" t="n">
        <f aca="false">G1179*Q1179</f>
        <v>0</v>
      </c>
      <c r="S1179" s="19" t="n">
        <f aca="false">IF($F1179="Activo",SUMIFS(I1179:I1181,$D1179:$D1181,"&lt;="&amp;Trabajadores!$N$103)+IF(PROY_BON="Sí",SUMIFS(J1179:J1181,$D1179:$D1181,"&lt;="&amp;Trabajadores!$N$103),0),IF($F1179="Cese",I1179+IF(PROY_BON="Sí",J1179,0),0))</f>
        <v>0</v>
      </c>
      <c r="T1179" s="19" t="n">
        <f aca="false">IF(OR($F1179&lt;&gt;"Activo",Trabajadores!$I$103="No"),0,IF(I1181=0,H1179*(1+IF(PROY_BON="Sí",Trabajadores!$P$103,0))*Trabajadores!$S$103/6*(Trabajadores!$N$103&gt;=12),0))</f>
        <v>0</v>
      </c>
      <c r="U1179" s="19" t="n">
        <f aca="false">IF($F1179="Activo",IF(Trabajadores!$J$103="Sí",L1179*3,L1179),IF($F1179="Cese",L1179,0))</f>
        <v>0</v>
      </c>
      <c r="V1179" s="19" t="n">
        <f aca="false">IF(OR($F1179="Activo",$F1179="Cese"),M1179,0)</f>
        <v>0</v>
      </c>
      <c r="W1179" s="19" t="n">
        <f aca="false">IF(OR($F1179="Activo",$F1179="Cese"),SUM(P1170:P1178),0)</f>
        <v>0</v>
      </c>
      <c r="X1179" s="36" t="n">
        <f aca="false">IF(OR($F1179="Activo",$F1179="Cese"),R1179+S1179+T1179+U1179+V1179+W1179,0)</f>
        <v>0</v>
      </c>
      <c r="Y1179" s="19" t="n">
        <f aca="false">IF(OR($F1179="Activo",$F1179="Cese"),DED_FIJA,0)</f>
        <v>0</v>
      </c>
      <c r="Z1179" s="36" t="n">
        <f aca="false">MAX(0,X1179-Y1179)</f>
        <v>0</v>
      </c>
      <c r="AA1179" s="19" t="n">
        <f aca="false">IF(Z1179=0,0,MAX(0,MIN(Z1179,Parámetros!$G$19)-Parámetros!$F$19)*Parámetros!$E$19)</f>
        <v>0</v>
      </c>
      <c r="AB1179" s="19" t="n">
        <f aca="false">IF(Z1179=0,0,MAX(0,MIN(Z1179,Parámetros!$G$20)-Parámetros!$F$20)*Parámetros!$E$20)</f>
        <v>0</v>
      </c>
      <c r="AC1179" s="19" t="n">
        <f aca="false">IF(Z1179=0,0,MAX(0,MIN(Z1179,Parámetros!$G$21)-Parámetros!$F$21)*Parámetros!$E$21)</f>
        <v>0</v>
      </c>
      <c r="AD1179" s="19" t="n">
        <f aca="false">IF(Z1179=0,0,MAX(0,MIN(Z1179,Parámetros!$G$22)-Parámetros!$F$22)*Parámetros!$E$22)</f>
        <v>0</v>
      </c>
      <c r="AE1179" s="19" t="n">
        <f aca="false">IF(Z1179=0,0,MAX(0,MIN(Z1179,Parámetros!$G$23)-Parámetros!$F$23)*Parámetros!$E$23)</f>
        <v>0</v>
      </c>
      <c r="AF1179" s="36" t="n">
        <f aca="false">SUM(AA1179:AE1179)</f>
        <v>0</v>
      </c>
      <c r="AG1179" s="45" t="str">
        <f aca="false">IF(AM1179&lt;=0,"-",INDEX(TR_TASA,MATCH(AM1179,TR_DESDE,1)))</f>
        <v>-</v>
      </c>
      <c r="AH1179" s="44" t="n">
        <f aca="false">IF($F1179="Cese",1,IF($F1179="Activo",INDEX(DIV_N,10),0))</f>
        <v>0</v>
      </c>
      <c r="AI1179" s="44" t="n">
        <f aca="false">IF($F1179="Cese",9,IF($F1179="Activo",INDEX(DIV_HASTA,10),0))</f>
        <v>0</v>
      </c>
      <c r="AJ1179" s="19" t="n">
        <f aca="false">IF(OR($F1179="Activo",$F1179="Cese"),SUMIFS(AV1170:AV1178,D1170:D1178,"&lt;="&amp;AI1179),0)</f>
        <v>0</v>
      </c>
      <c r="AK1179" s="19" t="n">
        <f aca="false">IF(OR($F1179="Activo",$F1179="Cese"),MAX(0,(AF1179-AJ1179)/AH1179),0)</f>
        <v>0</v>
      </c>
      <c r="AL1179" s="19" t="n">
        <f aca="false">IF(OR($F1179="Activo",$F1179="Cese"),K1179+IF(PROY_BON="Sí",0,J1179),0)</f>
        <v>0</v>
      </c>
      <c r="AM1179" s="19" t="n">
        <f aca="false">IF(AL1179&gt;0,MAX(0,X1179+AL1179-Y1179),Z1179)</f>
        <v>0</v>
      </c>
      <c r="AN1179" s="19" t="n">
        <f aca="false">SUMPRODUCT((AM1179&gt;TR_DESDE)*(AM1179-TR_DESDE)*TR_INC)</f>
        <v>0</v>
      </c>
      <c r="AO1179" s="19" t="n">
        <f aca="false">IF(AL1179&gt;0,MAX(0,AN1179-IF($F1179="Cese",MAX(AF1179,AJ1179),AF1179)),0)</f>
        <v>0</v>
      </c>
      <c r="AP1179" s="46" t="n">
        <f aca="false">IF(OR($F1179="Activo",$F1179="Cese"),ROUND(AK1179+AO1179,2),0)</f>
        <v>0</v>
      </c>
      <c r="AQ1179" s="19" t="n">
        <f aca="false">IF($F1179="Cese",MAX(0,AJ1179-AN1179),0)</f>
        <v>0</v>
      </c>
      <c r="AR1179" s="19" t="str">
        <f aca="false">IF($B1179="","",IF(COUNTIFS(RP_COD,$B1179,'Retenciones Planilla'!$L$6:$L$105,"&lt;&gt;")=0,"",SUMIFS('Retenciones Planilla'!$L$6:$L$105,RP_COD,$B1179)))</f>
        <v/>
      </c>
      <c r="AS1179" s="19" t="str">
        <f aca="false">IF(AR1179="","",AR1179-AP1179)</f>
        <v/>
      </c>
      <c r="AT1179" s="23" t="str">
        <f aca="false">IF($B1179="","",IF(NOT(OR($F1179="Activo",$F1179="Cese")),IF(N(AR1179)=0,"—","Revisar: sin vínculo"),IF(AR1179="",IF(AP1179=0,"No corresponde","Sin dato planilla"),IF(ABS(AS1179)&lt;=TOL,"OK",IF(AS1179&gt;0,"Retuvo de más","Retuvo de menos")))))</f>
        <v/>
      </c>
      <c r="AU1179" s="19" t="n">
        <f aca="false">IF(AND(BASE_RET="Planilla (si existe)",AR1179&lt;&gt;""),AR1179,AP1179)</f>
        <v>0</v>
      </c>
      <c r="AV1179" s="19" t="n">
        <f aca="false">AU1179+N1179</f>
        <v>0</v>
      </c>
    </row>
    <row r="1180" customFormat="false" ht="15" hidden="false" customHeight="false" outlineLevel="0" collapsed="false">
      <c r="A1180" s="43" t="n">
        <v>98</v>
      </c>
      <c r="B1180" s="35" t="str">
        <f aca="false">IF(Trabajadores!$B$103="","",Trabajadores!$B$103)</f>
        <v/>
      </c>
      <c r="C1180" s="35" t="str">
        <f aca="false">IF($B1180="","",Trabajadores!$D$103)</f>
        <v/>
      </c>
      <c r="D1180" s="43" t="n">
        <v>11</v>
      </c>
      <c r="E1180" s="23" t="s">
        <v>308</v>
      </c>
      <c r="F1180" s="23" t="str">
        <f aca="false">IF($B1180="","",IF(OR(11&lt;Trabajadores!$M$103,11&gt;Trabajadores!$N$103),"No vinculado",IF(AND(11=Trabajadores!$N$103,Trabajadores!$O$103="Sí"),"Cese","Activo")))</f>
        <v/>
      </c>
      <c r="G1180" s="19" t="n">
        <f aca="false">IF($B1180="",0,SUMIFS(Ingresos!$Y$6:$Y$1505,ING_COD,$B1180,ING_CLASE,"ORD"))</f>
        <v>0</v>
      </c>
      <c r="H1180" s="19" t="n">
        <f aca="false">IF($B1180="",0,SUMIFS(Ingresos!$Y$6:$Y$1505,ING_COD,$B1180,ING_CLASE,"ORD",ING_COMP,"Sí"))</f>
        <v>0</v>
      </c>
      <c r="I1180" s="19" t="n">
        <f aca="false">IF($B1180="",0,SUMIFS(Ingresos!$Y$6:$Y$1505,ING_COD,$B1180,ING_CLASE,"GRA"))</f>
        <v>0</v>
      </c>
      <c r="J1180" s="19" t="n">
        <f aca="false">IF($B1180="",0,SUMIFS(Ingresos!$Y$6:$Y$1505,ING_COD,$B1180,ING_CLASE,"BON"))</f>
        <v>0</v>
      </c>
      <c r="K1180" s="19" t="n">
        <f aca="false">IF($B1180="",0,SUMIFS(Ingresos!$Y$6:$Y$1505,ING_COD,$B1180,ING_CLASE,"EXT"))</f>
        <v>0</v>
      </c>
      <c r="L1180" s="19" t="n">
        <f aca="false">IF($B1180="",0,SUMIFS(Ingresos!$Y$6:$Y$1505,ING_COD,$B1180,ING_CLASE,"OTO"))</f>
        <v>0</v>
      </c>
      <c r="M1180" s="19" t="n">
        <f aca="false">IF($B1180="",0,SUMIFS(Ingresos!$Y$6:$Y$1505,ING_COD,$B1180,ING_CLASE,"OTX"))</f>
        <v>0</v>
      </c>
      <c r="N1180" s="19" t="n">
        <f aca="false">IF($B1180="",0,SUMIFS(Ingresos!$Y$6:$Y$1505,ING_COD,$B1180,ING_CLASE,"RETO"))</f>
        <v>0</v>
      </c>
      <c r="O1180" s="19" t="n">
        <f aca="false">IF($B1180="",0,SUMIFS(Ingresos!$Y$6:$Y$1505,ING_COD,$B1180,ING_CLASE,"INA"))</f>
        <v>0</v>
      </c>
      <c r="P1180" s="19" t="n">
        <f aca="false">G1180+I1180+J1180+K1180+L1180+M1180</f>
        <v>0</v>
      </c>
      <c r="Q1180" s="44" t="n">
        <f aca="false">IF($F1180="Activo",2,IF($F1180="Cese",1,0))</f>
        <v>0</v>
      </c>
      <c r="R1180" s="19" t="n">
        <f aca="false">G1180*Q1180</f>
        <v>0</v>
      </c>
      <c r="S1180" s="19" t="n">
        <f aca="false">IF($F1180="Activo",SUMIFS(I1180:I1181,$D1180:$D1181,"&lt;="&amp;Trabajadores!$N$103)+IF(PROY_BON="Sí",SUMIFS(J1180:J1181,$D1180:$D1181,"&lt;="&amp;Trabajadores!$N$103),0),IF($F1180="Cese",I1180+IF(PROY_BON="Sí",J1180,0),0))</f>
        <v>0</v>
      </c>
      <c r="T1180" s="19" t="n">
        <f aca="false">IF(OR($F1180&lt;&gt;"Activo",Trabajadores!$I$103="No"),0,IF(I1181=0,H1180*(1+IF(PROY_BON="Sí",Trabajadores!$P$103,0))*Trabajadores!$S$103/6*(Trabajadores!$N$103&gt;=12),0))</f>
        <v>0</v>
      </c>
      <c r="U1180" s="19" t="n">
        <f aca="false">IF($F1180="Activo",IF(Trabajadores!$J$103="Sí",L1180*2,L1180),IF($F1180="Cese",L1180,0))</f>
        <v>0</v>
      </c>
      <c r="V1180" s="19" t="n">
        <f aca="false">IF(OR($F1180="Activo",$F1180="Cese"),M1180,0)</f>
        <v>0</v>
      </c>
      <c r="W1180" s="19" t="n">
        <f aca="false">IF(OR($F1180="Activo",$F1180="Cese"),SUM(P1170:P1179),0)</f>
        <v>0</v>
      </c>
      <c r="X1180" s="36" t="n">
        <f aca="false">IF(OR($F1180="Activo",$F1180="Cese"),R1180+S1180+T1180+U1180+V1180+W1180,0)</f>
        <v>0</v>
      </c>
      <c r="Y1180" s="19" t="n">
        <f aca="false">IF(OR($F1180="Activo",$F1180="Cese"),DED_FIJA,0)</f>
        <v>0</v>
      </c>
      <c r="Z1180" s="36" t="n">
        <f aca="false">MAX(0,X1180-Y1180)</f>
        <v>0</v>
      </c>
      <c r="AA1180" s="19" t="n">
        <f aca="false">IF(Z1180=0,0,MAX(0,MIN(Z1180,Parámetros!$G$19)-Parámetros!$F$19)*Parámetros!$E$19)</f>
        <v>0</v>
      </c>
      <c r="AB1180" s="19" t="n">
        <f aca="false">IF(Z1180=0,0,MAX(0,MIN(Z1180,Parámetros!$G$20)-Parámetros!$F$20)*Parámetros!$E$20)</f>
        <v>0</v>
      </c>
      <c r="AC1180" s="19" t="n">
        <f aca="false">IF(Z1180=0,0,MAX(0,MIN(Z1180,Parámetros!$G$21)-Parámetros!$F$21)*Parámetros!$E$21)</f>
        <v>0</v>
      </c>
      <c r="AD1180" s="19" t="n">
        <f aca="false">IF(Z1180=0,0,MAX(0,MIN(Z1180,Parámetros!$G$22)-Parámetros!$F$22)*Parámetros!$E$22)</f>
        <v>0</v>
      </c>
      <c r="AE1180" s="19" t="n">
        <f aca="false">IF(Z1180=0,0,MAX(0,MIN(Z1180,Parámetros!$G$23)-Parámetros!$F$23)*Parámetros!$E$23)</f>
        <v>0</v>
      </c>
      <c r="AF1180" s="36" t="n">
        <f aca="false">SUM(AA1180:AE1180)</f>
        <v>0</v>
      </c>
      <c r="AG1180" s="45" t="str">
        <f aca="false">IF(AM1180&lt;=0,"-",INDEX(TR_TASA,MATCH(AM1180,TR_DESDE,1)))</f>
        <v>-</v>
      </c>
      <c r="AH1180" s="44" t="n">
        <f aca="false">IF($F1180="Cese",1,IF($F1180="Activo",INDEX(DIV_N,11),0))</f>
        <v>0</v>
      </c>
      <c r="AI1180" s="44" t="n">
        <f aca="false">IF($F1180="Cese",10,IF($F1180="Activo",INDEX(DIV_HASTA,11),0))</f>
        <v>0</v>
      </c>
      <c r="AJ1180" s="19" t="n">
        <f aca="false">IF(OR($F1180="Activo",$F1180="Cese"),SUMIFS(AV1170:AV1179,D1170:D1179,"&lt;="&amp;AI1180),0)</f>
        <v>0</v>
      </c>
      <c r="AK1180" s="19" t="n">
        <f aca="false">IF(OR($F1180="Activo",$F1180="Cese"),MAX(0,(AF1180-AJ1180)/AH1180),0)</f>
        <v>0</v>
      </c>
      <c r="AL1180" s="19" t="n">
        <f aca="false">IF(OR($F1180="Activo",$F1180="Cese"),K1180+IF(PROY_BON="Sí",0,J1180),0)</f>
        <v>0</v>
      </c>
      <c r="AM1180" s="19" t="n">
        <f aca="false">IF(AL1180&gt;0,MAX(0,X1180+AL1180-Y1180),Z1180)</f>
        <v>0</v>
      </c>
      <c r="AN1180" s="19" t="n">
        <f aca="false">SUMPRODUCT((AM1180&gt;TR_DESDE)*(AM1180-TR_DESDE)*TR_INC)</f>
        <v>0</v>
      </c>
      <c r="AO1180" s="19" t="n">
        <f aca="false">IF(AL1180&gt;0,MAX(0,AN1180-IF($F1180="Cese",MAX(AF1180,AJ1180),AF1180)),0)</f>
        <v>0</v>
      </c>
      <c r="AP1180" s="46" t="n">
        <f aca="false">IF(OR($F1180="Activo",$F1180="Cese"),ROUND(AK1180+AO1180,2),0)</f>
        <v>0</v>
      </c>
      <c r="AQ1180" s="19" t="n">
        <f aca="false">IF($F1180="Cese",MAX(0,AJ1180-AN1180),0)</f>
        <v>0</v>
      </c>
      <c r="AR1180" s="19" t="str">
        <f aca="false">IF($B1180="","",IF(COUNTIFS(RP_COD,$B1180,'Retenciones Planilla'!$M$6:$M$105,"&lt;&gt;")=0,"",SUMIFS('Retenciones Planilla'!$M$6:$M$105,RP_COD,$B1180)))</f>
        <v/>
      </c>
      <c r="AS1180" s="19" t="str">
        <f aca="false">IF(AR1180="","",AR1180-AP1180)</f>
        <v/>
      </c>
      <c r="AT1180" s="23" t="str">
        <f aca="false">IF($B1180="","",IF(NOT(OR($F1180="Activo",$F1180="Cese")),IF(N(AR1180)=0,"—","Revisar: sin vínculo"),IF(AR1180="",IF(AP1180=0,"No corresponde","Sin dato planilla"),IF(ABS(AS1180)&lt;=TOL,"OK",IF(AS1180&gt;0,"Retuvo de más","Retuvo de menos")))))</f>
        <v/>
      </c>
      <c r="AU1180" s="19" t="n">
        <f aca="false">IF(AND(BASE_RET="Planilla (si existe)",AR1180&lt;&gt;""),AR1180,AP1180)</f>
        <v>0</v>
      </c>
      <c r="AV1180" s="19" t="n">
        <f aca="false">AU1180+N1180</f>
        <v>0</v>
      </c>
    </row>
    <row r="1181" customFormat="false" ht="15" hidden="false" customHeight="false" outlineLevel="0" collapsed="false">
      <c r="A1181" s="43" t="n">
        <v>98</v>
      </c>
      <c r="B1181" s="35" t="str">
        <f aca="false">IF(Trabajadores!$B$103="","",Trabajadores!$B$103)</f>
        <v/>
      </c>
      <c r="C1181" s="35" t="str">
        <f aca="false">IF($B1181="","",Trabajadores!$D$103)</f>
        <v/>
      </c>
      <c r="D1181" s="43" t="n">
        <v>12</v>
      </c>
      <c r="E1181" s="23" t="s">
        <v>309</v>
      </c>
      <c r="F1181" s="23" t="str">
        <f aca="false">IF($B1181="","",IF(OR(12&lt;Trabajadores!$M$103,12&gt;Trabajadores!$N$103),"No vinculado",IF(AND(12=Trabajadores!$N$103,Trabajadores!$O$103="Sí"),"Cese","Activo")))</f>
        <v/>
      </c>
      <c r="G1181" s="19" t="n">
        <f aca="false">IF($B1181="",0,SUMIFS(Ingresos!$Z$6:$Z$1505,ING_COD,$B1181,ING_CLASE,"ORD"))</f>
        <v>0</v>
      </c>
      <c r="H1181" s="19" t="n">
        <f aca="false">IF($B1181="",0,SUMIFS(Ingresos!$Z$6:$Z$1505,ING_COD,$B1181,ING_CLASE,"ORD",ING_COMP,"Sí"))</f>
        <v>0</v>
      </c>
      <c r="I1181" s="19" t="n">
        <f aca="false">IF($B1181="",0,SUMIFS(Ingresos!$Z$6:$Z$1505,ING_COD,$B1181,ING_CLASE,"GRA"))</f>
        <v>0</v>
      </c>
      <c r="J1181" s="19" t="n">
        <f aca="false">IF($B1181="",0,SUMIFS(Ingresos!$Z$6:$Z$1505,ING_COD,$B1181,ING_CLASE,"BON"))</f>
        <v>0</v>
      </c>
      <c r="K1181" s="19" t="n">
        <f aca="false">IF($B1181="",0,SUMIFS(Ingresos!$Z$6:$Z$1505,ING_COD,$B1181,ING_CLASE,"EXT"))</f>
        <v>0</v>
      </c>
      <c r="L1181" s="19" t="n">
        <f aca="false">IF($B1181="",0,SUMIFS(Ingresos!$Z$6:$Z$1505,ING_COD,$B1181,ING_CLASE,"OTO"))</f>
        <v>0</v>
      </c>
      <c r="M1181" s="19" t="n">
        <f aca="false">IF($B1181="",0,SUMIFS(Ingresos!$Z$6:$Z$1505,ING_COD,$B1181,ING_CLASE,"OTX"))</f>
        <v>0</v>
      </c>
      <c r="N1181" s="19" t="n">
        <f aca="false">IF($B1181="",0,SUMIFS(Ingresos!$Z$6:$Z$1505,ING_COD,$B1181,ING_CLASE,"RETO"))</f>
        <v>0</v>
      </c>
      <c r="O1181" s="19" t="n">
        <f aca="false">IF($B1181="",0,SUMIFS(Ingresos!$Z$6:$Z$1505,ING_COD,$B1181,ING_CLASE,"INA"))</f>
        <v>0</v>
      </c>
      <c r="P1181" s="19" t="n">
        <f aca="false">G1181+I1181+J1181+K1181+L1181+M1181</f>
        <v>0</v>
      </c>
      <c r="Q1181" s="44" t="n">
        <f aca="false">IF($F1181="Activo",1,IF($F1181="Cese",1,0))</f>
        <v>0</v>
      </c>
      <c r="R1181" s="19" t="n">
        <f aca="false">G1181*Q1181</f>
        <v>0</v>
      </c>
      <c r="S1181" s="19" t="n">
        <f aca="false">IF($F1181="Activo",SUMIFS(I1181:I1181,$D1181:$D1181,"&lt;="&amp;Trabajadores!$N$103)+IF(PROY_BON="Sí",SUMIFS(J1181:J1181,$D1181:$D1181,"&lt;="&amp;Trabajadores!$N$103),0),IF($F1181="Cese",I1181+IF(PROY_BON="Sí",J1181,0),0))</f>
        <v>0</v>
      </c>
      <c r="T1181" s="19" t="n">
        <f aca="false">0</f>
        <v>0</v>
      </c>
      <c r="U1181" s="19" t="n">
        <f aca="false">IF($F1181="Activo",IF(Trabajadores!$J$103="Sí",L1181*1,L1181),IF($F1181="Cese",L1181,0))</f>
        <v>0</v>
      </c>
      <c r="V1181" s="19" t="n">
        <f aca="false">IF(OR($F1181="Activo",$F1181="Cese"),M1181,0)</f>
        <v>0</v>
      </c>
      <c r="W1181" s="19" t="n">
        <f aca="false">IF(OR($F1181="Activo",$F1181="Cese"),SUM(P1170:P1180),0)</f>
        <v>0</v>
      </c>
      <c r="X1181" s="36" t="n">
        <f aca="false">IF(OR($F1181="Activo",$F1181="Cese"),R1181+S1181+T1181+U1181+V1181+W1181,0)</f>
        <v>0</v>
      </c>
      <c r="Y1181" s="19" t="n">
        <f aca="false">IF(OR($F1181="Activo",$F1181="Cese"),DED_FIJA,0)</f>
        <v>0</v>
      </c>
      <c r="Z1181" s="36" t="n">
        <f aca="false">MAX(0,X1181-Y1181)</f>
        <v>0</v>
      </c>
      <c r="AA1181" s="19" t="n">
        <f aca="false">IF(Z1181=0,0,MAX(0,MIN(Z1181,Parámetros!$G$19)-Parámetros!$F$19)*Parámetros!$E$19)</f>
        <v>0</v>
      </c>
      <c r="AB1181" s="19" t="n">
        <f aca="false">IF(Z1181=0,0,MAX(0,MIN(Z1181,Parámetros!$G$20)-Parámetros!$F$20)*Parámetros!$E$20)</f>
        <v>0</v>
      </c>
      <c r="AC1181" s="19" t="n">
        <f aca="false">IF(Z1181=0,0,MAX(0,MIN(Z1181,Parámetros!$G$21)-Parámetros!$F$21)*Parámetros!$E$21)</f>
        <v>0</v>
      </c>
      <c r="AD1181" s="19" t="n">
        <f aca="false">IF(Z1181=0,0,MAX(0,MIN(Z1181,Parámetros!$G$22)-Parámetros!$F$22)*Parámetros!$E$22)</f>
        <v>0</v>
      </c>
      <c r="AE1181" s="19" t="n">
        <f aca="false">IF(Z1181=0,0,MAX(0,MIN(Z1181,Parámetros!$G$23)-Parámetros!$F$23)*Parámetros!$E$23)</f>
        <v>0</v>
      </c>
      <c r="AF1181" s="36" t="n">
        <f aca="false">SUM(AA1181:AE1181)</f>
        <v>0</v>
      </c>
      <c r="AG1181" s="45" t="str">
        <f aca="false">IF(AM1181&lt;=0,"-",INDEX(TR_TASA,MATCH(AM1181,TR_DESDE,1)))</f>
        <v>-</v>
      </c>
      <c r="AH1181" s="44" t="n">
        <f aca="false">IF($F1181="Cese",1,IF($F1181="Activo",INDEX(DIV_N,12),0))</f>
        <v>0</v>
      </c>
      <c r="AI1181" s="44" t="n">
        <f aca="false">IF($F1181="Cese",11,IF($F1181="Activo",INDEX(DIV_HASTA,12),0))</f>
        <v>0</v>
      </c>
      <c r="AJ1181" s="19" t="n">
        <f aca="false">IF(OR($F1181="Activo",$F1181="Cese"),SUMIFS(AV1170:AV1180,D1170:D1180,"&lt;="&amp;AI1181),0)</f>
        <v>0</v>
      </c>
      <c r="AK1181" s="19" t="n">
        <f aca="false">IF(OR($F1181="Activo",$F1181="Cese"),MAX(0,(AF1181-AJ1181)/AH1181),0)</f>
        <v>0</v>
      </c>
      <c r="AL1181" s="19" t="n">
        <f aca="false">IF(OR($F1181="Activo",$F1181="Cese"),K1181+IF(PROY_BON="Sí",0,J1181),0)</f>
        <v>0</v>
      </c>
      <c r="AM1181" s="19" t="n">
        <f aca="false">IF(AL1181&gt;0,MAX(0,X1181+AL1181-Y1181),Z1181)</f>
        <v>0</v>
      </c>
      <c r="AN1181" s="19" t="n">
        <f aca="false">SUMPRODUCT((AM1181&gt;TR_DESDE)*(AM1181-TR_DESDE)*TR_INC)</f>
        <v>0</v>
      </c>
      <c r="AO1181" s="19" t="n">
        <f aca="false">IF(AL1181&gt;0,MAX(0,AN1181-IF(TRUE(),MAX(AF1181,AJ1181),AF1181)),0)</f>
        <v>0</v>
      </c>
      <c r="AP1181" s="46" t="n">
        <f aca="false">IF(OR($F1181="Activo",$F1181="Cese"),ROUND(AK1181+AO1181,2),0)</f>
        <v>0</v>
      </c>
      <c r="AQ1181" s="19" t="n">
        <f aca="false">IF(OR($F1181="Activo",$F1181="Cese"),MAX(0,AJ1181-AN1181),0)</f>
        <v>0</v>
      </c>
      <c r="AR1181" s="19" t="str">
        <f aca="false">IF($B1181="","",IF(COUNTIFS(RP_COD,$B1181,'Retenciones Planilla'!$N$6:$N$105,"&lt;&gt;")=0,"",SUMIFS('Retenciones Planilla'!$N$6:$N$105,RP_COD,$B1181)))</f>
        <v/>
      </c>
      <c r="AS1181" s="19" t="str">
        <f aca="false">IF(AR1181="","",AR1181-AP1181)</f>
        <v/>
      </c>
      <c r="AT1181" s="23" t="str">
        <f aca="false">IF($B1181="","",IF(NOT(OR($F1181="Activo",$F1181="Cese")),IF(N(AR1181)=0,"—","Revisar: sin vínculo"),IF(AR1181="",IF(AP1181=0,"No corresponde","Sin dato planilla"),IF(ABS(AS1181)&lt;=TOL,"OK",IF(AS1181&gt;0,"Retuvo de más","Retuvo de menos")))))</f>
        <v/>
      </c>
      <c r="AU1181" s="19" t="n">
        <f aca="false">IF(AND(BASE_RET="Planilla (si existe)",AR1181&lt;&gt;""),AR1181,AP1181)</f>
        <v>0</v>
      </c>
      <c r="AV1181" s="19" t="n">
        <f aca="false">AU1181+N1181</f>
        <v>0</v>
      </c>
    </row>
    <row r="1182" customFormat="false" ht="15" hidden="false" customHeight="false" outlineLevel="0" collapsed="false">
      <c r="A1182" s="43" t="n">
        <v>99</v>
      </c>
      <c r="B1182" s="35" t="str">
        <f aca="false">IF(Trabajadores!$B$104="","",Trabajadores!$B$104)</f>
        <v/>
      </c>
      <c r="C1182" s="35" t="str">
        <f aca="false">IF($B1182="","",Trabajadores!$D$104)</f>
        <v/>
      </c>
      <c r="D1182" s="43" t="n">
        <v>1</v>
      </c>
      <c r="E1182" s="23" t="s">
        <v>298</v>
      </c>
      <c r="F1182" s="23" t="str">
        <f aca="false">IF($B1182="","",IF(OR(1&lt;Trabajadores!$M$104,1&gt;Trabajadores!$N$104),"No vinculado",IF(AND(1=Trabajadores!$N$104,Trabajadores!$O$104="Sí"),"Cese","Activo")))</f>
        <v/>
      </c>
      <c r="G1182" s="19" t="n">
        <f aca="false">IF($B1182="",0,SUMIFS(Ingresos!$O$6:$O$1505,ING_COD,$B1182,ING_CLASE,"ORD"))</f>
        <v>0</v>
      </c>
      <c r="H1182" s="19" t="n">
        <f aca="false">IF($B1182="",0,SUMIFS(Ingresos!$O$6:$O$1505,ING_COD,$B1182,ING_CLASE,"ORD",ING_COMP,"Sí"))</f>
        <v>0</v>
      </c>
      <c r="I1182" s="19" t="n">
        <f aca="false">IF($B1182="",0,SUMIFS(Ingresos!$O$6:$O$1505,ING_COD,$B1182,ING_CLASE,"GRA"))</f>
        <v>0</v>
      </c>
      <c r="J1182" s="19" t="n">
        <f aca="false">IF($B1182="",0,SUMIFS(Ingresos!$O$6:$O$1505,ING_COD,$B1182,ING_CLASE,"BON"))</f>
        <v>0</v>
      </c>
      <c r="K1182" s="19" t="n">
        <f aca="false">IF($B1182="",0,SUMIFS(Ingresos!$O$6:$O$1505,ING_COD,$B1182,ING_CLASE,"EXT"))</f>
        <v>0</v>
      </c>
      <c r="L1182" s="19" t="n">
        <f aca="false">IF($B1182="",0,SUMIFS(Ingresos!$O$6:$O$1505,ING_COD,$B1182,ING_CLASE,"OTO"))</f>
        <v>0</v>
      </c>
      <c r="M1182" s="19" t="n">
        <f aca="false">IF($B1182="",0,SUMIFS(Ingresos!$O$6:$O$1505,ING_COD,$B1182,ING_CLASE,"OTX"))</f>
        <v>0</v>
      </c>
      <c r="N1182" s="19" t="n">
        <f aca="false">IF($B1182="",0,SUMIFS(Ingresos!$O$6:$O$1505,ING_COD,$B1182,ING_CLASE,"RETO"))</f>
        <v>0</v>
      </c>
      <c r="O1182" s="19" t="n">
        <f aca="false">IF($B1182="",0,SUMIFS(Ingresos!$O$6:$O$1505,ING_COD,$B1182,ING_CLASE,"INA"))</f>
        <v>0</v>
      </c>
      <c r="P1182" s="19" t="n">
        <f aca="false">G1182+I1182+J1182+K1182+L1182+M1182</f>
        <v>0</v>
      </c>
      <c r="Q1182" s="44" t="n">
        <f aca="false">IF($F1182="Activo",12,IF($F1182="Cese",1,0))</f>
        <v>0</v>
      </c>
      <c r="R1182" s="19" t="n">
        <f aca="false">G1182*Q1182</f>
        <v>0</v>
      </c>
      <c r="S1182" s="19" t="n">
        <f aca="false">IF($F1182="Activo",SUMIFS(I1182:I1193,$D1182:$D1193,"&lt;="&amp;Trabajadores!$N$104)+IF(PROY_BON="Sí",SUMIFS(J1182:J1193,$D1182:$D1193,"&lt;="&amp;Trabajadores!$N$104),0),IF($F1182="Cese",I1182+IF(PROY_BON="Sí",J1182,0),0))</f>
        <v>0</v>
      </c>
      <c r="T1182" s="19" t="n">
        <f aca="false">IF(OR($F1182&lt;&gt;"Activo",Trabajadores!$I$104="No"),0,IF(I1188=0,H1182*(1+IF(PROY_BON="Sí",Trabajadores!$P$104,0))*Trabajadores!$R$104/6*(Trabajadores!$N$104&gt;=7),0)+IF(I1193=0,H1182*(1+IF(PROY_BON="Sí",Trabajadores!$P$104,0))*Trabajadores!$S$104/6*(Trabajadores!$N$104&gt;=12),0))</f>
        <v>0</v>
      </c>
      <c r="U1182" s="19" t="n">
        <f aca="false">IF($F1182="Activo",IF(Trabajadores!$J$104="Sí",L1182*12,L1182),IF($F1182="Cese",L1182,0))</f>
        <v>0</v>
      </c>
      <c r="V1182" s="19" t="n">
        <f aca="false">IF(OR($F1182="Activo",$F1182="Cese"),M1182,0)</f>
        <v>0</v>
      </c>
      <c r="W1182" s="19" t="n">
        <f aca="false">0</f>
        <v>0</v>
      </c>
      <c r="X1182" s="36" t="n">
        <f aca="false">IF(OR($F1182="Activo",$F1182="Cese"),R1182+S1182+T1182+U1182+V1182+W1182,0)</f>
        <v>0</v>
      </c>
      <c r="Y1182" s="19" t="n">
        <f aca="false">IF(OR($F1182="Activo",$F1182="Cese"),DED_FIJA,0)</f>
        <v>0</v>
      </c>
      <c r="Z1182" s="36" t="n">
        <f aca="false">MAX(0,X1182-Y1182)</f>
        <v>0</v>
      </c>
      <c r="AA1182" s="19" t="n">
        <f aca="false">IF(Z1182=0,0,MAX(0,MIN(Z1182,Parámetros!$G$19)-Parámetros!$F$19)*Parámetros!$E$19)</f>
        <v>0</v>
      </c>
      <c r="AB1182" s="19" t="n">
        <f aca="false">IF(Z1182=0,0,MAX(0,MIN(Z1182,Parámetros!$G$20)-Parámetros!$F$20)*Parámetros!$E$20)</f>
        <v>0</v>
      </c>
      <c r="AC1182" s="19" t="n">
        <f aca="false">IF(Z1182=0,0,MAX(0,MIN(Z1182,Parámetros!$G$21)-Parámetros!$F$21)*Parámetros!$E$21)</f>
        <v>0</v>
      </c>
      <c r="AD1182" s="19" t="n">
        <f aca="false">IF(Z1182=0,0,MAX(0,MIN(Z1182,Parámetros!$G$22)-Parámetros!$F$22)*Parámetros!$E$22)</f>
        <v>0</v>
      </c>
      <c r="AE1182" s="19" t="n">
        <f aca="false">IF(Z1182=0,0,MAX(0,MIN(Z1182,Parámetros!$G$23)-Parámetros!$F$23)*Parámetros!$E$23)</f>
        <v>0</v>
      </c>
      <c r="AF1182" s="36" t="n">
        <f aca="false">SUM(AA1182:AE1182)</f>
        <v>0</v>
      </c>
      <c r="AG1182" s="45" t="str">
        <f aca="false">IF(AM1182&lt;=0,"-",INDEX(TR_TASA,MATCH(AM1182,TR_DESDE,1)))</f>
        <v>-</v>
      </c>
      <c r="AH1182" s="44" t="n">
        <f aca="false">IF($F1182="Cese",1,IF($F1182="Activo",INDEX(DIV_N,1),0))</f>
        <v>0</v>
      </c>
      <c r="AI1182" s="44" t="n">
        <f aca="false">IF($F1182="Cese",0,IF($F1182="Activo",INDEX(DIV_HASTA,1),0))</f>
        <v>0</v>
      </c>
      <c r="AJ1182" s="19" t="n">
        <f aca="false">0</f>
        <v>0</v>
      </c>
      <c r="AK1182" s="19" t="n">
        <f aca="false">IF(OR($F1182="Activo",$F1182="Cese"),MAX(0,(AF1182-AJ1182)/AH1182),0)</f>
        <v>0</v>
      </c>
      <c r="AL1182" s="19" t="n">
        <f aca="false">IF(OR($F1182="Activo",$F1182="Cese"),K1182+IF(PROY_BON="Sí",0,J1182),0)</f>
        <v>0</v>
      </c>
      <c r="AM1182" s="19" t="n">
        <f aca="false">IF(AL1182&gt;0,MAX(0,X1182+AL1182-Y1182),Z1182)</f>
        <v>0</v>
      </c>
      <c r="AN1182" s="19" t="n">
        <f aca="false">SUMPRODUCT((AM1182&gt;TR_DESDE)*(AM1182-TR_DESDE)*TR_INC)</f>
        <v>0</v>
      </c>
      <c r="AO1182" s="19" t="n">
        <f aca="false">IF(AL1182&gt;0,MAX(0,AN1182-IF($F1182="Cese",MAX(AF1182,AJ1182),AF1182)),0)</f>
        <v>0</v>
      </c>
      <c r="AP1182" s="46" t="n">
        <f aca="false">IF(OR($F1182="Activo",$F1182="Cese"),ROUND(AK1182+AO1182,2),0)</f>
        <v>0</v>
      </c>
      <c r="AQ1182" s="19" t="n">
        <f aca="false">IF($F1182="Cese",MAX(0,AJ1182-AN1182),0)</f>
        <v>0</v>
      </c>
      <c r="AR1182" s="19" t="str">
        <f aca="false">IF($B1182="","",IF(COUNTIFS(RP_COD,$B1182,'Retenciones Planilla'!$C$6:$C$105,"&lt;&gt;")=0,"",SUMIFS('Retenciones Planilla'!$C$6:$C$105,RP_COD,$B1182)))</f>
        <v/>
      </c>
      <c r="AS1182" s="19" t="str">
        <f aca="false">IF(AR1182="","",AR1182-AP1182)</f>
        <v/>
      </c>
      <c r="AT1182" s="23" t="str">
        <f aca="false">IF($B1182="","",IF(NOT(OR($F1182="Activo",$F1182="Cese")),IF(N(AR1182)=0,"—","Revisar: sin vínculo"),IF(AR1182="",IF(AP1182=0,"No corresponde","Sin dato planilla"),IF(ABS(AS1182)&lt;=TOL,"OK",IF(AS1182&gt;0,"Retuvo de más","Retuvo de menos")))))</f>
        <v/>
      </c>
      <c r="AU1182" s="19" t="n">
        <f aca="false">IF(AND(BASE_RET="Planilla (si existe)",AR1182&lt;&gt;""),AR1182,AP1182)</f>
        <v>0</v>
      </c>
      <c r="AV1182" s="19" t="n">
        <f aca="false">AU1182+N1182</f>
        <v>0</v>
      </c>
    </row>
    <row r="1183" customFormat="false" ht="15" hidden="false" customHeight="false" outlineLevel="0" collapsed="false">
      <c r="A1183" s="43" t="n">
        <v>99</v>
      </c>
      <c r="B1183" s="35" t="str">
        <f aca="false">IF(Trabajadores!$B$104="","",Trabajadores!$B$104)</f>
        <v/>
      </c>
      <c r="C1183" s="35" t="str">
        <f aca="false">IF($B1183="","",Trabajadores!$D$104)</f>
        <v/>
      </c>
      <c r="D1183" s="43" t="n">
        <v>2</v>
      </c>
      <c r="E1183" s="23" t="s">
        <v>299</v>
      </c>
      <c r="F1183" s="23" t="str">
        <f aca="false">IF($B1183="","",IF(OR(2&lt;Trabajadores!$M$104,2&gt;Trabajadores!$N$104),"No vinculado",IF(AND(2=Trabajadores!$N$104,Trabajadores!$O$104="Sí"),"Cese","Activo")))</f>
        <v/>
      </c>
      <c r="G1183" s="19" t="n">
        <f aca="false">IF($B1183="",0,SUMIFS(Ingresos!$P$6:$P$1505,ING_COD,$B1183,ING_CLASE,"ORD"))</f>
        <v>0</v>
      </c>
      <c r="H1183" s="19" t="n">
        <f aca="false">IF($B1183="",0,SUMIFS(Ingresos!$P$6:$P$1505,ING_COD,$B1183,ING_CLASE,"ORD",ING_COMP,"Sí"))</f>
        <v>0</v>
      </c>
      <c r="I1183" s="19" t="n">
        <f aca="false">IF($B1183="",0,SUMIFS(Ingresos!$P$6:$P$1505,ING_COD,$B1183,ING_CLASE,"GRA"))</f>
        <v>0</v>
      </c>
      <c r="J1183" s="19" t="n">
        <f aca="false">IF($B1183="",0,SUMIFS(Ingresos!$P$6:$P$1505,ING_COD,$B1183,ING_CLASE,"BON"))</f>
        <v>0</v>
      </c>
      <c r="K1183" s="19" t="n">
        <f aca="false">IF($B1183="",0,SUMIFS(Ingresos!$P$6:$P$1505,ING_COD,$B1183,ING_CLASE,"EXT"))</f>
        <v>0</v>
      </c>
      <c r="L1183" s="19" t="n">
        <f aca="false">IF($B1183="",0,SUMIFS(Ingresos!$P$6:$P$1505,ING_COD,$B1183,ING_CLASE,"OTO"))</f>
        <v>0</v>
      </c>
      <c r="M1183" s="19" t="n">
        <f aca="false">IF($B1183="",0,SUMIFS(Ingresos!$P$6:$P$1505,ING_COD,$B1183,ING_CLASE,"OTX"))</f>
        <v>0</v>
      </c>
      <c r="N1183" s="19" t="n">
        <f aca="false">IF($B1183="",0,SUMIFS(Ingresos!$P$6:$P$1505,ING_COD,$B1183,ING_CLASE,"RETO"))</f>
        <v>0</v>
      </c>
      <c r="O1183" s="19" t="n">
        <f aca="false">IF($B1183="",0,SUMIFS(Ingresos!$P$6:$P$1505,ING_COD,$B1183,ING_CLASE,"INA"))</f>
        <v>0</v>
      </c>
      <c r="P1183" s="19" t="n">
        <f aca="false">G1183+I1183+J1183+K1183+L1183+M1183</f>
        <v>0</v>
      </c>
      <c r="Q1183" s="44" t="n">
        <f aca="false">IF($F1183="Activo",11,IF($F1183="Cese",1,0))</f>
        <v>0</v>
      </c>
      <c r="R1183" s="19" t="n">
        <f aca="false">G1183*Q1183</f>
        <v>0</v>
      </c>
      <c r="S1183" s="19" t="n">
        <f aca="false">IF($F1183="Activo",SUMIFS(I1183:I1193,$D1183:$D1193,"&lt;="&amp;Trabajadores!$N$104)+IF(PROY_BON="Sí",SUMIFS(J1183:J1193,$D1183:$D1193,"&lt;="&amp;Trabajadores!$N$104),0),IF($F1183="Cese",I1183+IF(PROY_BON="Sí",J1183,0),0))</f>
        <v>0</v>
      </c>
      <c r="T1183" s="19" t="n">
        <f aca="false">IF(OR($F1183&lt;&gt;"Activo",Trabajadores!$I$104="No"),0,IF(I1188=0,H1183*(1+IF(PROY_BON="Sí",Trabajadores!$P$104,0))*Trabajadores!$R$104/6*(Trabajadores!$N$104&gt;=7),0)+IF(I1193=0,H1183*(1+IF(PROY_BON="Sí",Trabajadores!$P$104,0))*Trabajadores!$S$104/6*(Trabajadores!$N$104&gt;=12),0))</f>
        <v>0</v>
      </c>
      <c r="U1183" s="19" t="n">
        <f aca="false">IF($F1183="Activo",IF(Trabajadores!$J$104="Sí",L1183*11,L1183),IF($F1183="Cese",L1183,0))</f>
        <v>0</v>
      </c>
      <c r="V1183" s="19" t="n">
        <f aca="false">IF(OR($F1183="Activo",$F1183="Cese"),M1183,0)</f>
        <v>0</v>
      </c>
      <c r="W1183" s="19" t="n">
        <f aca="false">IF(OR($F1183="Activo",$F1183="Cese"),SUM(P1182:P1182),0)</f>
        <v>0</v>
      </c>
      <c r="X1183" s="36" t="n">
        <f aca="false">IF(OR($F1183="Activo",$F1183="Cese"),R1183+S1183+T1183+U1183+V1183+W1183,0)</f>
        <v>0</v>
      </c>
      <c r="Y1183" s="19" t="n">
        <f aca="false">IF(OR($F1183="Activo",$F1183="Cese"),DED_FIJA,0)</f>
        <v>0</v>
      </c>
      <c r="Z1183" s="36" t="n">
        <f aca="false">MAX(0,X1183-Y1183)</f>
        <v>0</v>
      </c>
      <c r="AA1183" s="19" t="n">
        <f aca="false">IF(Z1183=0,0,MAX(0,MIN(Z1183,Parámetros!$G$19)-Parámetros!$F$19)*Parámetros!$E$19)</f>
        <v>0</v>
      </c>
      <c r="AB1183" s="19" t="n">
        <f aca="false">IF(Z1183=0,0,MAX(0,MIN(Z1183,Parámetros!$G$20)-Parámetros!$F$20)*Parámetros!$E$20)</f>
        <v>0</v>
      </c>
      <c r="AC1183" s="19" t="n">
        <f aca="false">IF(Z1183=0,0,MAX(0,MIN(Z1183,Parámetros!$G$21)-Parámetros!$F$21)*Parámetros!$E$21)</f>
        <v>0</v>
      </c>
      <c r="AD1183" s="19" t="n">
        <f aca="false">IF(Z1183=0,0,MAX(0,MIN(Z1183,Parámetros!$G$22)-Parámetros!$F$22)*Parámetros!$E$22)</f>
        <v>0</v>
      </c>
      <c r="AE1183" s="19" t="n">
        <f aca="false">IF(Z1183=0,0,MAX(0,MIN(Z1183,Parámetros!$G$23)-Parámetros!$F$23)*Parámetros!$E$23)</f>
        <v>0</v>
      </c>
      <c r="AF1183" s="36" t="n">
        <f aca="false">SUM(AA1183:AE1183)</f>
        <v>0</v>
      </c>
      <c r="AG1183" s="45" t="str">
        <f aca="false">IF(AM1183&lt;=0,"-",INDEX(TR_TASA,MATCH(AM1183,TR_DESDE,1)))</f>
        <v>-</v>
      </c>
      <c r="AH1183" s="44" t="n">
        <f aca="false">IF($F1183="Cese",1,IF($F1183="Activo",INDEX(DIV_N,2),0))</f>
        <v>0</v>
      </c>
      <c r="AI1183" s="44" t="n">
        <f aca="false">IF($F1183="Cese",1,IF($F1183="Activo",INDEX(DIV_HASTA,2),0))</f>
        <v>0</v>
      </c>
      <c r="AJ1183" s="19" t="n">
        <f aca="false">IF(OR($F1183="Activo",$F1183="Cese"),SUMIFS(AV1182:AV1182,D1182:D1182,"&lt;="&amp;AI1183),0)</f>
        <v>0</v>
      </c>
      <c r="AK1183" s="19" t="n">
        <f aca="false">IF(OR($F1183="Activo",$F1183="Cese"),MAX(0,(AF1183-AJ1183)/AH1183),0)</f>
        <v>0</v>
      </c>
      <c r="AL1183" s="19" t="n">
        <f aca="false">IF(OR($F1183="Activo",$F1183="Cese"),K1183+IF(PROY_BON="Sí",0,J1183),0)</f>
        <v>0</v>
      </c>
      <c r="AM1183" s="19" t="n">
        <f aca="false">IF(AL1183&gt;0,MAX(0,X1183+AL1183-Y1183),Z1183)</f>
        <v>0</v>
      </c>
      <c r="AN1183" s="19" t="n">
        <f aca="false">SUMPRODUCT((AM1183&gt;TR_DESDE)*(AM1183-TR_DESDE)*TR_INC)</f>
        <v>0</v>
      </c>
      <c r="AO1183" s="19" t="n">
        <f aca="false">IF(AL1183&gt;0,MAX(0,AN1183-IF($F1183="Cese",MAX(AF1183,AJ1183),AF1183)),0)</f>
        <v>0</v>
      </c>
      <c r="AP1183" s="46" t="n">
        <f aca="false">IF(OR($F1183="Activo",$F1183="Cese"),ROUND(AK1183+AO1183,2),0)</f>
        <v>0</v>
      </c>
      <c r="AQ1183" s="19" t="n">
        <f aca="false">IF($F1183="Cese",MAX(0,AJ1183-AN1183),0)</f>
        <v>0</v>
      </c>
      <c r="AR1183" s="19" t="str">
        <f aca="false">IF($B1183="","",IF(COUNTIFS(RP_COD,$B1183,'Retenciones Planilla'!$D$6:$D$105,"&lt;&gt;")=0,"",SUMIFS('Retenciones Planilla'!$D$6:$D$105,RP_COD,$B1183)))</f>
        <v/>
      </c>
      <c r="AS1183" s="19" t="str">
        <f aca="false">IF(AR1183="","",AR1183-AP1183)</f>
        <v/>
      </c>
      <c r="AT1183" s="23" t="str">
        <f aca="false">IF($B1183="","",IF(NOT(OR($F1183="Activo",$F1183="Cese")),IF(N(AR1183)=0,"—","Revisar: sin vínculo"),IF(AR1183="",IF(AP1183=0,"No corresponde","Sin dato planilla"),IF(ABS(AS1183)&lt;=TOL,"OK",IF(AS1183&gt;0,"Retuvo de más","Retuvo de menos")))))</f>
        <v/>
      </c>
      <c r="AU1183" s="19" t="n">
        <f aca="false">IF(AND(BASE_RET="Planilla (si existe)",AR1183&lt;&gt;""),AR1183,AP1183)</f>
        <v>0</v>
      </c>
      <c r="AV1183" s="19" t="n">
        <f aca="false">AU1183+N1183</f>
        <v>0</v>
      </c>
    </row>
    <row r="1184" customFormat="false" ht="15" hidden="false" customHeight="false" outlineLevel="0" collapsed="false">
      <c r="A1184" s="43" t="n">
        <v>99</v>
      </c>
      <c r="B1184" s="35" t="str">
        <f aca="false">IF(Trabajadores!$B$104="","",Trabajadores!$B$104)</f>
        <v/>
      </c>
      <c r="C1184" s="35" t="str">
        <f aca="false">IF($B1184="","",Trabajadores!$D$104)</f>
        <v/>
      </c>
      <c r="D1184" s="43" t="n">
        <v>3</v>
      </c>
      <c r="E1184" s="23" t="s">
        <v>300</v>
      </c>
      <c r="F1184" s="23" t="str">
        <f aca="false">IF($B1184="","",IF(OR(3&lt;Trabajadores!$M$104,3&gt;Trabajadores!$N$104),"No vinculado",IF(AND(3=Trabajadores!$N$104,Trabajadores!$O$104="Sí"),"Cese","Activo")))</f>
        <v/>
      </c>
      <c r="G1184" s="19" t="n">
        <f aca="false">IF($B1184="",0,SUMIFS(Ingresos!$Q$6:$Q$1505,ING_COD,$B1184,ING_CLASE,"ORD"))</f>
        <v>0</v>
      </c>
      <c r="H1184" s="19" t="n">
        <f aca="false">IF($B1184="",0,SUMIFS(Ingresos!$Q$6:$Q$1505,ING_COD,$B1184,ING_CLASE,"ORD",ING_COMP,"Sí"))</f>
        <v>0</v>
      </c>
      <c r="I1184" s="19" t="n">
        <f aca="false">IF($B1184="",0,SUMIFS(Ingresos!$Q$6:$Q$1505,ING_COD,$B1184,ING_CLASE,"GRA"))</f>
        <v>0</v>
      </c>
      <c r="J1184" s="19" t="n">
        <f aca="false">IF($B1184="",0,SUMIFS(Ingresos!$Q$6:$Q$1505,ING_COD,$B1184,ING_CLASE,"BON"))</f>
        <v>0</v>
      </c>
      <c r="K1184" s="19" t="n">
        <f aca="false">IF($B1184="",0,SUMIFS(Ingresos!$Q$6:$Q$1505,ING_COD,$B1184,ING_CLASE,"EXT"))</f>
        <v>0</v>
      </c>
      <c r="L1184" s="19" t="n">
        <f aca="false">IF($B1184="",0,SUMIFS(Ingresos!$Q$6:$Q$1505,ING_COD,$B1184,ING_CLASE,"OTO"))</f>
        <v>0</v>
      </c>
      <c r="M1184" s="19" t="n">
        <f aca="false">IF($B1184="",0,SUMIFS(Ingresos!$Q$6:$Q$1505,ING_COD,$B1184,ING_CLASE,"OTX"))</f>
        <v>0</v>
      </c>
      <c r="N1184" s="19" t="n">
        <f aca="false">IF($B1184="",0,SUMIFS(Ingresos!$Q$6:$Q$1505,ING_COD,$B1184,ING_CLASE,"RETO"))</f>
        <v>0</v>
      </c>
      <c r="O1184" s="19" t="n">
        <f aca="false">IF($B1184="",0,SUMIFS(Ingresos!$Q$6:$Q$1505,ING_COD,$B1184,ING_CLASE,"INA"))</f>
        <v>0</v>
      </c>
      <c r="P1184" s="19" t="n">
        <f aca="false">G1184+I1184+J1184+K1184+L1184+M1184</f>
        <v>0</v>
      </c>
      <c r="Q1184" s="44" t="n">
        <f aca="false">IF($F1184="Activo",10,IF($F1184="Cese",1,0))</f>
        <v>0</v>
      </c>
      <c r="R1184" s="19" t="n">
        <f aca="false">G1184*Q1184</f>
        <v>0</v>
      </c>
      <c r="S1184" s="19" t="n">
        <f aca="false">IF($F1184="Activo",SUMIFS(I1184:I1193,$D1184:$D1193,"&lt;="&amp;Trabajadores!$N$104)+IF(PROY_BON="Sí",SUMIFS(J1184:J1193,$D1184:$D1193,"&lt;="&amp;Trabajadores!$N$104),0),IF($F1184="Cese",I1184+IF(PROY_BON="Sí",J1184,0),0))</f>
        <v>0</v>
      </c>
      <c r="T1184" s="19" t="n">
        <f aca="false">IF(OR($F1184&lt;&gt;"Activo",Trabajadores!$I$104="No"),0,IF(I1188=0,H1184*(1+IF(PROY_BON="Sí",Trabajadores!$P$104,0))*Trabajadores!$R$104/6*(Trabajadores!$N$104&gt;=7),0)+IF(I1193=0,H1184*(1+IF(PROY_BON="Sí",Trabajadores!$P$104,0))*Trabajadores!$S$104/6*(Trabajadores!$N$104&gt;=12),0))</f>
        <v>0</v>
      </c>
      <c r="U1184" s="19" t="n">
        <f aca="false">IF($F1184="Activo",IF(Trabajadores!$J$104="Sí",L1184*10,L1184),IF($F1184="Cese",L1184,0))</f>
        <v>0</v>
      </c>
      <c r="V1184" s="19" t="n">
        <f aca="false">IF(OR($F1184="Activo",$F1184="Cese"),M1184,0)</f>
        <v>0</v>
      </c>
      <c r="W1184" s="19" t="n">
        <f aca="false">IF(OR($F1184="Activo",$F1184="Cese"),SUM(P1182:P1183),0)</f>
        <v>0</v>
      </c>
      <c r="X1184" s="36" t="n">
        <f aca="false">IF(OR($F1184="Activo",$F1184="Cese"),R1184+S1184+T1184+U1184+V1184+W1184,0)</f>
        <v>0</v>
      </c>
      <c r="Y1184" s="19" t="n">
        <f aca="false">IF(OR($F1184="Activo",$F1184="Cese"),DED_FIJA,0)</f>
        <v>0</v>
      </c>
      <c r="Z1184" s="36" t="n">
        <f aca="false">MAX(0,X1184-Y1184)</f>
        <v>0</v>
      </c>
      <c r="AA1184" s="19" t="n">
        <f aca="false">IF(Z1184=0,0,MAX(0,MIN(Z1184,Parámetros!$G$19)-Parámetros!$F$19)*Parámetros!$E$19)</f>
        <v>0</v>
      </c>
      <c r="AB1184" s="19" t="n">
        <f aca="false">IF(Z1184=0,0,MAX(0,MIN(Z1184,Parámetros!$G$20)-Parámetros!$F$20)*Parámetros!$E$20)</f>
        <v>0</v>
      </c>
      <c r="AC1184" s="19" t="n">
        <f aca="false">IF(Z1184=0,0,MAX(0,MIN(Z1184,Parámetros!$G$21)-Parámetros!$F$21)*Parámetros!$E$21)</f>
        <v>0</v>
      </c>
      <c r="AD1184" s="19" t="n">
        <f aca="false">IF(Z1184=0,0,MAX(0,MIN(Z1184,Parámetros!$G$22)-Parámetros!$F$22)*Parámetros!$E$22)</f>
        <v>0</v>
      </c>
      <c r="AE1184" s="19" t="n">
        <f aca="false">IF(Z1184=0,0,MAX(0,MIN(Z1184,Parámetros!$G$23)-Parámetros!$F$23)*Parámetros!$E$23)</f>
        <v>0</v>
      </c>
      <c r="AF1184" s="36" t="n">
        <f aca="false">SUM(AA1184:AE1184)</f>
        <v>0</v>
      </c>
      <c r="AG1184" s="45" t="str">
        <f aca="false">IF(AM1184&lt;=0,"-",INDEX(TR_TASA,MATCH(AM1184,TR_DESDE,1)))</f>
        <v>-</v>
      </c>
      <c r="AH1184" s="44" t="n">
        <f aca="false">IF($F1184="Cese",1,IF($F1184="Activo",INDEX(DIV_N,3),0))</f>
        <v>0</v>
      </c>
      <c r="AI1184" s="44" t="n">
        <f aca="false">IF($F1184="Cese",2,IF($F1184="Activo",INDEX(DIV_HASTA,3),0))</f>
        <v>0</v>
      </c>
      <c r="AJ1184" s="19" t="n">
        <f aca="false">IF(OR($F1184="Activo",$F1184="Cese"),SUMIFS(AV1182:AV1183,D1182:D1183,"&lt;="&amp;AI1184),0)</f>
        <v>0</v>
      </c>
      <c r="AK1184" s="19" t="n">
        <f aca="false">IF(OR($F1184="Activo",$F1184="Cese"),MAX(0,(AF1184-AJ1184)/AH1184),0)</f>
        <v>0</v>
      </c>
      <c r="AL1184" s="19" t="n">
        <f aca="false">IF(OR($F1184="Activo",$F1184="Cese"),K1184+IF(PROY_BON="Sí",0,J1184),0)</f>
        <v>0</v>
      </c>
      <c r="AM1184" s="19" t="n">
        <f aca="false">IF(AL1184&gt;0,MAX(0,X1184+AL1184-Y1184),Z1184)</f>
        <v>0</v>
      </c>
      <c r="AN1184" s="19" t="n">
        <f aca="false">SUMPRODUCT((AM1184&gt;TR_DESDE)*(AM1184-TR_DESDE)*TR_INC)</f>
        <v>0</v>
      </c>
      <c r="AO1184" s="19" t="n">
        <f aca="false">IF(AL1184&gt;0,MAX(0,AN1184-IF($F1184="Cese",MAX(AF1184,AJ1184),AF1184)),0)</f>
        <v>0</v>
      </c>
      <c r="AP1184" s="46" t="n">
        <f aca="false">IF(OR($F1184="Activo",$F1184="Cese"),ROUND(AK1184+AO1184,2),0)</f>
        <v>0</v>
      </c>
      <c r="AQ1184" s="19" t="n">
        <f aca="false">IF($F1184="Cese",MAX(0,AJ1184-AN1184),0)</f>
        <v>0</v>
      </c>
      <c r="AR1184" s="19" t="str">
        <f aca="false">IF($B1184="","",IF(COUNTIFS(RP_COD,$B1184,'Retenciones Planilla'!$E$6:$E$105,"&lt;&gt;")=0,"",SUMIFS('Retenciones Planilla'!$E$6:$E$105,RP_COD,$B1184)))</f>
        <v/>
      </c>
      <c r="AS1184" s="19" t="str">
        <f aca="false">IF(AR1184="","",AR1184-AP1184)</f>
        <v/>
      </c>
      <c r="AT1184" s="23" t="str">
        <f aca="false">IF($B1184="","",IF(NOT(OR($F1184="Activo",$F1184="Cese")),IF(N(AR1184)=0,"—","Revisar: sin vínculo"),IF(AR1184="",IF(AP1184=0,"No corresponde","Sin dato planilla"),IF(ABS(AS1184)&lt;=TOL,"OK",IF(AS1184&gt;0,"Retuvo de más","Retuvo de menos")))))</f>
        <v/>
      </c>
      <c r="AU1184" s="19" t="n">
        <f aca="false">IF(AND(BASE_RET="Planilla (si existe)",AR1184&lt;&gt;""),AR1184,AP1184)</f>
        <v>0</v>
      </c>
      <c r="AV1184" s="19" t="n">
        <f aca="false">AU1184+N1184</f>
        <v>0</v>
      </c>
    </row>
    <row r="1185" customFormat="false" ht="15" hidden="false" customHeight="false" outlineLevel="0" collapsed="false">
      <c r="A1185" s="43" t="n">
        <v>99</v>
      </c>
      <c r="B1185" s="35" t="str">
        <f aca="false">IF(Trabajadores!$B$104="","",Trabajadores!$B$104)</f>
        <v/>
      </c>
      <c r="C1185" s="35" t="str">
        <f aca="false">IF($B1185="","",Trabajadores!$D$104)</f>
        <v/>
      </c>
      <c r="D1185" s="43" t="n">
        <v>4</v>
      </c>
      <c r="E1185" s="23" t="s">
        <v>301</v>
      </c>
      <c r="F1185" s="23" t="str">
        <f aca="false">IF($B1185="","",IF(OR(4&lt;Trabajadores!$M$104,4&gt;Trabajadores!$N$104),"No vinculado",IF(AND(4=Trabajadores!$N$104,Trabajadores!$O$104="Sí"),"Cese","Activo")))</f>
        <v/>
      </c>
      <c r="G1185" s="19" t="n">
        <f aca="false">IF($B1185="",0,SUMIFS(Ingresos!$R$6:$R$1505,ING_COD,$B1185,ING_CLASE,"ORD"))</f>
        <v>0</v>
      </c>
      <c r="H1185" s="19" t="n">
        <f aca="false">IF($B1185="",0,SUMIFS(Ingresos!$R$6:$R$1505,ING_COD,$B1185,ING_CLASE,"ORD",ING_COMP,"Sí"))</f>
        <v>0</v>
      </c>
      <c r="I1185" s="19" t="n">
        <f aca="false">IF($B1185="",0,SUMIFS(Ingresos!$R$6:$R$1505,ING_COD,$B1185,ING_CLASE,"GRA"))</f>
        <v>0</v>
      </c>
      <c r="J1185" s="19" t="n">
        <f aca="false">IF($B1185="",0,SUMIFS(Ingresos!$R$6:$R$1505,ING_COD,$B1185,ING_CLASE,"BON"))</f>
        <v>0</v>
      </c>
      <c r="K1185" s="19" t="n">
        <f aca="false">IF($B1185="",0,SUMIFS(Ingresos!$R$6:$R$1505,ING_COD,$B1185,ING_CLASE,"EXT"))</f>
        <v>0</v>
      </c>
      <c r="L1185" s="19" t="n">
        <f aca="false">IF($B1185="",0,SUMIFS(Ingresos!$R$6:$R$1505,ING_COD,$B1185,ING_CLASE,"OTO"))</f>
        <v>0</v>
      </c>
      <c r="M1185" s="19" t="n">
        <f aca="false">IF($B1185="",0,SUMIFS(Ingresos!$R$6:$R$1505,ING_COD,$B1185,ING_CLASE,"OTX"))</f>
        <v>0</v>
      </c>
      <c r="N1185" s="19" t="n">
        <f aca="false">IF($B1185="",0,SUMIFS(Ingresos!$R$6:$R$1505,ING_COD,$B1185,ING_CLASE,"RETO"))</f>
        <v>0</v>
      </c>
      <c r="O1185" s="19" t="n">
        <f aca="false">IF($B1185="",0,SUMIFS(Ingresos!$R$6:$R$1505,ING_COD,$B1185,ING_CLASE,"INA"))</f>
        <v>0</v>
      </c>
      <c r="P1185" s="19" t="n">
        <f aca="false">G1185+I1185+J1185+K1185+L1185+M1185</f>
        <v>0</v>
      </c>
      <c r="Q1185" s="44" t="n">
        <f aca="false">IF($F1185="Activo",9,IF($F1185="Cese",1,0))</f>
        <v>0</v>
      </c>
      <c r="R1185" s="19" t="n">
        <f aca="false">G1185*Q1185</f>
        <v>0</v>
      </c>
      <c r="S1185" s="19" t="n">
        <f aca="false">IF($F1185="Activo",SUMIFS(I1185:I1193,$D1185:$D1193,"&lt;="&amp;Trabajadores!$N$104)+IF(PROY_BON="Sí",SUMIFS(J1185:J1193,$D1185:$D1193,"&lt;="&amp;Trabajadores!$N$104),0),IF($F1185="Cese",I1185+IF(PROY_BON="Sí",J1185,0),0))</f>
        <v>0</v>
      </c>
      <c r="T1185" s="19" t="n">
        <f aca="false">IF(OR($F1185&lt;&gt;"Activo",Trabajadores!$I$104="No"),0,IF(I1188=0,H1185*(1+IF(PROY_BON="Sí",Trabajadores!$P$104,0))*Trabajadores!$R$104/6*(Trabajadores!$N$104&gt;=7),0)+IF(I1193=0,H1185*(1+IF(PROY_BON="Sí",Trabajadores!$P$104,0))*Trabajadores!$S$104/6*(Trabajadores!$N$104&gt;=12),0))</f>
        <v>0</v>
      </c>
      <c r="U1185" s="19" t="n">
        <f aca="false">IF($F1185="Activo",IF(Trabajadores!$J$104="Sí",L1185*9,L1185),IF($F1185="Cese",L1185,0))</f>
        <v>0</v>
      </c>
      <c r="V1185" s="19" t="n">
        <f aca="false">IF(OR($F1185="Activo",$F1185="Cese"),M1185,0)</f>
        <v>0</v>
      </c>
      <c r="W1185" s="19" t="n">
        <f aca="false">IF(OR($F1185="Activo",$F1185="Cese"),SUM(P1182:P1184),0)</f>
        <v>0</v>
      </c>
      <c r="X1185" s="36" t="n">
        <f aca="false">IF(OR($F1185="Activo",$F1185="Cese"),R1185+S1185+T1185+U1185+V1185+W1185,0)</f>
        <v>0</v>
      </c>
      <c r="Y1185" s="19" t="n">
        <f aca="false">IF(OR($F1185="Activo",$F1185="Cese"),DED_FIJA,0)</f>
        <v>0</v>
      </c>
      <c r="Z1185" s="36" t="n">
        <f aca="false">MAX(0,X1185-Y1185)</f>
        <v>0</v>
      </c>
      <c r="AA1185" s="19" t="n">
        <f aca="false">IF(Z1185=0,0,MAX(0,MIN(Z1185,Parámetros!$G$19)-Parámetros!$F$19)*Parámetros!$E$19)</f>
        <v>0</v>
      </c>
      <c r="AB1185" s="19" t="n">
        <f aca="false">IF(Z1185=0,0,MAX(0,MIN(Z1185,Parámetros!$G$20)-Parámetros!$F$20)*Parámetros!$E$20)</f>
        <v>0</v>
      </c>
      <c r="AC1185" s="19" t="n">
        <f aca="false">IF(Z1185=0,0,MAX(0,MIN(Z1185,Parámetros!$G$21)-Parámetros!$F$21)*Parámetros!$E$21)</f>
        <v>0</v>
      </c>
      <c r="AD1185" s="19" t="n">
        <f aca="false">IF(Z1185=0,0,MAX(0,MIN(Z1185,Parámetros!$G$22)-Parámetros!$F$22)*Parámetros!$E$22)</f>
        <v>0</v>
      </c>
      <c r="AE1185" s="19" t="n">
        <f aca="false">IF(Z1185=0,0,MAX(0,MIN(Z1185,Parámetros!$G$23)-Parámetros!$F$23)*Parámetros!$E$23)</f>
        <v>0</v>
      </c>
      <c r="AF1185" s="36" t="n">
        <f aca="false">SUM(AA1185:AE1185)</f>
        <v>0</v>
      </c>
      <c r="AG1185" s="45" t="str">
        <f aca="false">IF(AM1185&lt;=0,"-",INDEX(TR_TASA,MATCH(AM1185,TR_DESDE,1)))</f>
        <v>-</v>
      </c>
      <c r="AH1185" s="44" t="n">
        <f aca="false">IF($F1185="Cese",1,IF($F1185="Activo",INDEX(DIV_N,4),0))</f>
        <v>0</v>
      </c>
      <c r="AI1185" s="44" t="n">
        <f aca="false">IF($F1185="Cese",3,IF($F1185="Activo",INDEX(DIV_HASTA,4),0))</f>
        <v>0</v>
      </c>
      <c r="AJ1185" s="19" t="n">
        <f aca="false">IF(OR($F1185="Activo",$F1185="Cese"),SUMIFS(AV1182:AV1184,D1182:D1184,"&lt;="&amp;AI1185),0)</f>
        <v>0</v>
      </c>
      <c r="AK1185" s="19" t="n">
        <f aca="false">IF(OR($F1185="Activo",$F1185="Cese"),MAX(0,(AF1185-AJ1185)/AH1185),0)</f>
        <v>0</v>
      </c>
      <c r="AL1185" s="19" t="n">
        <f aca="false">IF(OR($F1185="Activo",$F1185="Cese"),K1185+IF(PROY_BON="Sí",0,J1185),0)</f>
        <v>0</v>
      </c>
      <c r="AM1185" s="19" t="n">
        <f aca="false">IF(AL1185&gt;0,MAX(0,X1185+AL1185-Y1185),Z1185)</f>
        <v>0</v>
      </c>
      <c r="AN1185" s="19" t="n">
        <f aca="false">SUMPRODUCT((AM1185&gt;TR_DESDE)*(AM1185-TR_DESDE)*TR_INC)</f>
        <v>0</v>
      </c>
      <c r="AO1185" s="19" t="n">
        <f aca="false">IF(AL1185&gt;0,MAX(0,AN1185-IF($F1185="Cese",MAX(AF1185,AJ1185),AF1185)),0)</f>
        <v>0</v>
      </c>
      <c r="AP1185" s="46" t="n">
        <f aca="false">IF(OR($F1185="Activo",$F1185="Cese"),ROUND(AK1185+AO1185,2),0)</f>
        <v>0</v>
      </c>
      <c r="AQ1185" s="19" t="n">
        <f aca="false">IF($F1185="Cese",MAX(0,AJ1185-AN1185),0)</f>
        <v>0</v>
      </c>
      <c r="AR1185" s="19" t="str">
        <f aca="false">IF($B1185="","",IF(COUNTIFS(RP_COD,$B1185,'Retenciones Planilla'!$F$6:$F$105,"&lt;&gt;")=0,"",SUMIFS('Retenciones Planilla'!$F$6:$F$105,RP_COD,$B1185)))</f>
        <v/>
      </c>
      <c r="AS1185" s="19" t="str">
        <f aca="false">IF(AR1185="","",AR1185-AP1185)</f>
        <v/>
      </c>
      <c r="AT1185" s="23" t="str">
        <f aca="false">IF($B1185="","",IF(NOT(OR($F1185="Activo",$F1185="Cese")),IF(N(AR1185)=0,"—","Revisar: sin vínculo"),IF(AR1185="",IF(AP1185=0,"No corresponde","Sin dato planilla"),IF(ABS(AS1185)&lt;=TOL,"OK",IF(AS1185&gt;0,"Retuvo de más","Retuvo de menos")))))</f>
        <v/>
      </c>
      <c r="AU1185" s="19" t="n">
        <f aca="false">IF(AND(BASE_RET="Planilla (si existe)",AR1185&lt;&gt;""),AR1185,AP1185)</f>
        <v>0</v>
      </c>
      <c r="AV1185" s="19" t="n">
        <f aca="false">AU1185+N1185</f>
        <v>0</v>
      </c>
    </row>
    <row r="1186" customFormat="false" ht="15" hidden="false" customHeight="false" outlineLevel="0" collapsed="false">
      <c r="A1186" s="43" t="n">
        <v>99</v>
      </c>
      <c r="B1186" s="35" t="str">
        <f aca="false">IF(Trabajadores!$B$104="","",Trabajadores!$B$104)</f>
        <v/>
      </c>
      <c r="C1186" s="35" t="str">
        <f aca="false">IF($B1186="","",Trabajadores!$D$104)</f>
        <v/>
      </c>
      <c r="D1186" s="43" t="n">
        <v>5</v>
      </c>
      <c r="E1186" s="23" t="s">
        <v>302</v>
      </c>
      <c r="F1186" s="23" t="str">
        <f aca="false">IF($B1186="","",IF(OR(5&lt;Trabajadores!$M$104,5&gt;Trabajadores!$N$104),"No vinculado",IF(AND(5=Trabajadores!$N$104,Trabajadores!$O$104="Sí"),"Cese","Activo")))</f>
        <v/>
      </c>
      <c r="G1186" s="19" t="n">
        <f aca="false">IF($B1186="",0,SUMIFS(Ingresos!$S$6:$S$1505,ING_COD,$B1186,ING_CLASE,"ORD"))</f>
        <v>0</v>
      </c>
      <c r="H1186" s="19" t="n">
        <f aca="false">IF($B1186="",0,SUMIFS(Ingresos!$S$6:$S$1505,ING_COD,$B1186,ING_CLASE,"ORD",ING_COMP,"Sí"))</f>
        <v>0</v>
      </c>
      <c r="I1186" s="19" t="n">
        <f aca="false">IF($B1186="",0,SUMIFS(Ingresos!$S$6:$S$1505,ING_COD,$B1186,ING_CLASE,"GRA"))</f>
        <v>0</v>
      </c>
      <c r="J1186" s="19" t="n">
        <f aca="false">IF($B1186="",0,SUMIFS(Ingresos!$S$6:$S$1505,ING_COD,$B1186,ING_CLASE,"BON"))</f>
        <v>0</v>
      </c>
      <c r="K1186" s="19" t="n">
        <f aca="false">IF($B1186="",0,SUMIFS(Ingresos!$S$6:$S$1505,ING_COD,$B1186,ING_CLASE,"EXT"))</f>
        <v>0</v>
      </c>
      <c r="L1186" s="19" t="n">
        <f aca="false">IF($B1186="",0,SUMIFS(Ingresos!$S$6:$S$1505,ING_COD,$B1186,ING_CLASE,"OTO"))</f>
        <v>0</v>
      </c>
      <c r="M1186" s="19" t="n">
        <f aca="false">IF($B1186="",0,SUMIFS(Ingresos!$S$6:$S$1505,ING_COD,$B1186,ING_CLASE,"OTX"))</f>
        <v>0</v>
      </c>
      <c r="N1186" s="19" t="n">
        <f aca="false">IF($B1186="",0,SUMIFS(Ingresos!$S$6:$S$1505,ING_COD,$B1186,ING_CLASE,"RETO"))</f>
        <v>0</v>
      </c>
      <c r="O1186" s="19" t="n">
        <f aca="false">IF($B1186="",0,SUMIFS(Ingresos!$S$6:$S$1505,ING_COD,$B1186,ING_CLASE,"INA"))</f>
        <v>0</v>
      </c>
      <c r="P1186" s="19" t="n">
        <f aca="false">G1186+I1186+J1186+K1186+L1186+M1186</f>
        <v>0</v>
      </c>
      <c r="Q1186" s="44" t="n">
        <f aca="false">IF($F1186="Activo",8,IF($F1186="Cese",1,0))</f>
        <v>0</v>
      </c>
      <c r="R1186" s="19" t="n">
        <f aca="false">G1186*Q1186</f>
        <v>0</v>
      </c>
      <c r="S1186" s="19" t="n">
        <f aca="false">IF($F1186="Activo",SUMIFS(I1186:I1193,$D1186:$D1193,"&lt;="&amp;Trabajadores!$N$104)+IF(PROY_BON="Sí",SUMIFS(J1186:J1193,$D1186:$D1193,"&lt;="&amp;Trabajadores!$N$104),0),IF($F1186="Cese",I1186+IF(PROY_BON="Sí",J1186,0),0))</f>
        <v>0</v>
      </c>
      <c r="T1186" s="19" t="n">
        <f aca="false">IF(OR($F1186&lt;&gt;"Activo",Trabajadores!$I$104="No"),0,IF(I1188=0,H1186*(1+IF(PROY_BON="Sí",Trabajadores!$P$104,0))*Trabajadores!$R$104/6*(Trabajadores!$N$104&gt;=7),0)+IF(I1193=0,H1186*(1+IF(PROY_BON="Sí",Trabajadores!$P$104,0))*Trabajadores!$S$104/6*(Trabajadores!$N$104&gt;=12),0))</f>
        <v>0</v>
      </c>
      <c r="U1186" s="19" t="n">
        <f aca="false">IF($F1186="Activo",IF(Trabajadores!$J$104="Sí",L1186*8,L1186),IF($F1186="Cese",L1186,0))</f>
        <v>0</v>
      </c>
      <c r="V1186" s="19" t="n">
        <f aca="false">IF(OR($F1186="Activo",$F1186="Cese"),M1186,0)</f>
        <v>0</v>
      </c>
      <c r="W1186" s="19" t="n">
        <f aca="false">IF(OR($F1186="Activo",$F1186="Cese"),SUM(P1182:P1185),0)</f>
        <v>0</v>
      </c>
      <c r="X1186" s="36" t="n">
        <f aca="false">IF(OR($F1186="Activo",$F1186="Cese"),R1186+S1186+T1186+U1186+V1186+W1186,0)</f>
        <v>0</v>
      </c>
      <c r="Y1186" s="19" t="n">
        <f aca="false">IF(OR($F1186="Activo",$F1186="Cese"),DED_FIJA,0)</f>
        <v>0</v>
      </c>
      <c r="Z1186" s="36" t="n">
        <f aca="false">MAX(0,X1186-Y1186)</f>
        <v>0</v>
      </c>
      <c r="AA1186" s="19" t="n">
        <f aca="false">IF(Z1186=0,0,MAX(0,MIN(Z1186,Parámetros!$G$19)-Parámetros!$F$19)*Parámetros!$E$19)</f>
        <v>0</v>
      </c>
      <c r="AB1186" s="19" t="n">
        <f aca="false">IF(Z1186=0,0,MAX(0,MIN(Z1186,Parámetros!$G$20)-Parámetros!$F$20)*Parámetros!$E$20)</f>
        <v>0</v>
      </c>
      <c r="AC1186" s="19" t="n">
        <f aca="false">IF(Z1186=0,0,MAX(0,MIN(Z1186,Parámetros!$G$21)-Parámetros!$F$21)*Parámetros!$E$21)</f>
        <v>0</v>
      </c>
      <c r="AD1186" s="19" t="n">
        <f aca="false">IF(Z1186=0,0,MAX(0,MIN(Z1186,Parámetros!$G$22)-Parámetros!$F$22)*Parámetros!$E$22)</f>
        <v>0</v>
      </c>
      <c r="AE1186" s="19" t="n">
        <f aca="false">IF(Z1186=0,0,MAX(0,MIN(Z1186,Parámetros!$G$23)-Parámetros!$F$23)*Parámetros!$E$23)</f>
        <v>0</v>
      </c>
      <c r="AF1186" s="36" t="n">
        <f aca="false">SUM(AA1186:AE1186)</f>
        <v>0</v>
      </c>
      <c r="AG1186" s="45" t="str">
        <f aca="false">IF(AM1186&lt;=0,"-",INDEX(TR_TASA,MATCH(AM1186,TR_DESDE,1)))</f>
        <v>-</v>
      </c>
      <c r="AH1186" s="44" t="n">
        <f aca="false">IF($F1186="Cese",1,IF($F1186="Activo",INDEX(DIV_N,5),0))</f>
        <v>0</v>
      </c>
      <c r="AI1186" s="44" t="n">
        <f aca="false">IF($F1186="Cese",4,IF($F1186="Activo",INDEX(DIV_HASTA,5),0))</f>
        <v>0</v>
      </c>
      <c r="AJ1186" s="19" t="n">
        <f aca="false">IF(OR($F1186="Activo",$F1186="Cese"),SUMIFS(AV1182:AV1185,D1182:D1185,"&lt;="&amp;AI1186),0)</f>
        <v>0</v>
      </c>
      <c r="AK1186" s="19" t="n">
        <f aca="false">IF(OR($F1186="Activo",$F1186="Cese"),MAX(0,(AF1186-AJ1186)/AH1186),0)</f>
        <v>0</v>
      </c>
      <c r="AL1186" s="19" t="n">
        <f aca="false">IF(OR($F1186="Activo",$F1186="Cese"),K1186+IF(PROY_BON="Sí",0,J1186),0)</f>
        <v>0</v>
      </c>
      <c r="AM1186" s="19" t="n">
        <f aca="false">IF(AL1186&gt;0,MAX(0,X1186+AL1186-Y1186),Z1186)</f>
        <v>0</v>
      </c>
      <c r="AN1186" s="19" t="n">
        <f aca="false">SUMPRODUCT((AM1186&gt;TR_DESDE)*(AM1186-TR_DESDE)*TR_INC)</f>
        <v>0</v>
      </c>
      <c r="AO1186" s="19" t="n">
        <f aca="false">IF(AL1186&gt;0,MAX(0,AN1186-IF($F1186="Cese",MAX(AF1186,AJ1186),AF1186)),0)</f>
        <v>0</v>
      </c>
      <c r="AP1186" s="46" t="n">
        <f aca="false">IF(OR($F1186="Activo",$F1186="Cese"),ROUND(AK1186+AO1186,2),0)</f>
        <v>0</v>
      </c>
      <c r="AQ1186" s="19" t="n">
        <f aca="false">IF($F1186="Cese",MAX(0,AJ1186-AN1186),0)</f>
        <v>0</v>
      </c>
      <c r="AR1186" s="19" t="str">
        <f aca="false">IF($B1186="","",IF(COUNTIFS(RP_COD,$B1186,'Retenciones Planilla'!$G$6:$G$105,"&lt;&gt;")=0,"",SUMIFS('Retenciones Planilla'!$G$6:$G$105,RP_COD,$B1186)))</f>
        <v/>
      </c>
      <c r="AS1186" s="19" t="str">
        <f aca="false">IF(AR1186="","",AR1186-AP1186)</f>
        <v/>
      </c>
      <c r="AT1186" s="23" t="str">
        <f aca="false">IF($B1186="","",IF(NOT(OR($F1186="Activo",$F1186="Cese")),IF(N(AR1186)=0,"—","Revisar: sin vínculo"),IF(AR1186="",IF(AP1186=0,"No corresponde","Sin dato planilla"),IF(ABS(AS1186)&lt;=TOL,"OK",IF(AS1186&gt;0,"Retuvo de más","Retuvo de menos")))))</f>
        <v/>
      </c>
      <c r="AU1186" s="19" t="n">
        <f aca="false">IF(AND(BASE_RET="Planilla (si existe)",AR1186&lt;&gt;""),AR1186,AP1186)</f>
        <v>0</v>
      </c>
      <c r="AV1186" s="19" t="n">
        <f aca="false">AU1186+N1186</f>
        <v>0</v>
      </c>
    </row>
    <row r="1187" customFormat="false" ht="15" hidden="false" customHeight="false" outlineLevel="0" collapsed="false">
      <c r="A1187" s="43" t="n">
        <v>99</v>
      </c>
      <c r="B1187" s="35" t="str">
        <f aca="false">IF(Trabajadores!$B$104="","",Trabajadores!$B$104)</f>
        <v/>
      </c>
      <c r="C1187" s="35" t="str">
        <f aca="false">IF($B1187="","",Trabajadores!$D$104)</f>
        <v/>
      </c>
      <c r="D1187" s="43" t="n">
        <v>6</v>
      </c>
      <c r="E1187" s="23" t="s">
        <v>303</v>
      </c>
      <c r="F1187" s="23" t="str">
        <f aca="false">IF($B1187="","",IF(OR(6&lt;Trabajadores!$M$104,6&gt;Trabajadores!$N$104),"No vinculado",IF(AND(6=Trabajadores!$N$104,Trabajadores!$O$104="Sí"),"Cese","Activo")))</f>
        <v/>
      </c>
      <c r="G1187" s="19" t="n">
        <f aca="false">IF($B1187="",0,SUMIFS(Ingresos!$T$6:$T$1505,ING_COD,$B1187,ING_CLASE,"ORD"))</f>
        <v>0</v>
      </c>
      <c r="H1187" s="19" t="n">
        <f aca="false">IF($B1187="",0,SUMIFS(Ingresos!$T$6:$T$1505,ING_COD,$B1187,ING_CLASE,"ORD",ING_COMP,"Sí"))</f>
        <v>0</v>
      </c>
      <c r="I1187" s="19" t="n">
        <f aca="false">IF($B1187="",0,SUMIFS(Ingresos!$T$6:$T$1505,ING_COD,$B1187,ING_CLASE,"GRA"))</f>
        <v>0</v>
      </c>
      <c r="J1187" s="19" t="n">
        <f aca="false">IF($B1187="",0,SUMIFS(Ingresos!$T$6:$T$1505,ING_COD,$B1187,ING_CLASE,"BON"))</f>
        <v>0</v>
      </c>
      <c r="K1187" s="19" t="n">
        <f aca="false">IF($B1187="",0,SUMIFS(Ingresos!$T$6:$T$1505,ING_COD,$B1187,ING_CLASE,"EXT"))</f>
        <v>0</v>
      </c>
      <c r="L1187" s="19" t="n">
        <f aca="false">IF($B1187="",0,SUMIFS(Ingresos!$T$6:$T$1505,ING_COD,$B1187,ING_CLASE,"OTO"))</f>
        <v>0</v>
      </c>
      <c r="M1187" s="19" t="n">
        <f aca="false">IF($B1187="",0,SUMIFS(Ingresos!$T$6:$T$1505,ING_COD,$B1187,ING_CLASE,"OTX"))</f>
        <v>0</v>
      </c>
      <c r="N1187" s="19" t="n">
        <f aca="false">IF($B1187="",0,SUMIFS(Ingresos!$T$6:$T$1505,ING_COD,$B1187,ING_CLASE,"RETO"))</f>
        <v>0</v>
      </c>
      <c r="O1187" s="19" t="n">
        <f aca="false">IF($B1187="",0,SUMIFS(Ingresos!$T$6:$T$1505,ING_COD,$B1187,ING_CLASE,"INA"))</f>
        <v>0</v>
      </c>
      <c r="P1187" s="19" t="n">
        <f aca="false">G1187+I1187+J1187+K1187+L1187+M1187</f>
        <v>0</v>
      </c>
      <c r="Q1187" s="44" t="n">
        <f aca="false">IF($F1187="Activo",7,IF($F1187="Cese",1,0))</f>
        <v>0</v>
      </c>
      <c r="R1187" s="19" t="n">
        <f aca="false">G1187*Q1187</f>
        <v>0</v>
      </c>
      <c r="S1187" s="19" t="n">
        <f aca="false">IF($F1187="Activo",SUMIFS(I1187:I1193,$D1187:$D1193,"&lt;="&amp;Trabajadores!$N$104)+IF(PROY_BON="Sí",SUMIFS(J1187:J1193,$D1187:$D1193,"&lt;="&amp;Trabajadores!$N$104),0),IF($F1187="Cese",I1187+IF(PROY_BON="Sí",J1187,0),0))</f>
        <v>0</v>
      </c>
      <c r="T1187" s="19" t="n">
        <f aca="false">IF(OR($F1187&lt;&gt;"Activo",Trabajadores!$I$104="No"),0,IF(I1188=0,H1187*(1+IF(PROY_BON="Sí",Trabajadores!$P$104,0))*Trabajadores!$R$104/6*(Trabajadores!$N$104&gt;=7),0)+IF(I1193=0,H1187*(1+IF(PROY_BON="Sí",Trabajadores!$P$104,0))*Trabajadores!$S$104/6*(Trabajadores!$N$104&gt;=12),0))</f>
        <v>0</v>
      </c>
      <c r="U1187" s="19" t="n">
        <f aca="false">IF($F1187="Activo",IF(Trabajadores!$J$104="Sí",L1187*7,L1187),IF($F1187="Cese",L1187,0))</f>
        <v>0</v>
      </c>
      <c r="V1187" s="19" t="n">
        <f aca="false">IF(OR($F1187="Activo",$F1187="Cese"),M1187,0)</f>
        <v>0</v>
      </c>
      <c r="W1187" s="19" t="n">
        <f aca="false">IF(OR($F1187="Activo",$F1187="Cese"),SUM(P1182:P1186),0)</f>
        <v>0</v>
      </c>
      <c r="X1187" s="36" t="n">
        <f aca="false">IF(OR($F1187="Activo",$F1187="Cese"),R1187+S1187+T1187+U1187+V1187+W1187,0)</f>
        <v>0</v>
      </c>
      <c r="Y1187" s="19" t="n">
        <f aca="false">IF(OR($F1187="Activo",$F1187="Cese"),DED_FIJA,0)</f>
        <v>0</v>
      </c>
      <c r="Z1187" s="36" t="n">
        <f aca="false">MAX(0,X1187-Y1187)</f>
        <v>0</v>
      </c>
      <c r="AA1187" s="19" t="n">
        <f aca="false">IF(Z1187=0,0,MAX(0,MIN(Z1187,Parámetros!$G$19)-Parámetros!$F$19)*Parámetros!$E$19)</f>
        <v>0</v>
      </c>
      <c r="AB1187" s="19" t="n">
        <f aca="false">IF(Z1187=0,0,MAX(0,MIN(Z1187,Parámetros!$G$20)-Parámetros!$F$20)*Parámetros!$E$20)</f>
        <v>0</v>
      </c>
      <c r="AC1187" s="19" t="n">
        <f aca="false">IF(Z1187=0,0,MAX(0,MIN(Z1187,Parámetros!$G$21)-Parámetros!$F$21)*Parámetros!$E$21)</f>
        <v>0</v>
      </c>
      <c r="AD1187" s="19" t="n">
        <f aca="false">IF(Z1187=0,0,MAX(0,MIN(Z1187,Parámetros!$G$22)-Parámetros!$F$22)*Parámetros!$E$22)</f>
        <v>0</v>
      </c>
      <c r="AE1187" s="19" t="n">
        <f aca="false">IF(Z1187=0,0,MAX(0,MIN(Z1187,Parámetros!$G$23)-Parámetros!$F$23)*Parámetros!$E$23)</f>
        <v>0</v>
      </c>
      <c r="AF1187" s="36" t="n">
        <f aca="false">SUM(AA1187:AE1187)</f>
        <v>0</v>
      </c>
      <c r="AG1187" s="45" t="str">
        <f aca="false">IF(AM1187&lt;=0,"-",INDEX(TR_TASA,MATCH(AM1187,TR_DESDE,1)))</f>
        <v>-</v>
      </c>
      <c r="AH1187" s="44" t="n">
        <f aca="false">IF($F1187="Cese",1,IF($F1187="Activo",INDEX(DIV_N,6),0))</f>
        <v>0</v>
      </c>
      <c r="AI1187" s="44" t="n">
        <f aca="false">IF($F1187="Cese",5,IF($F1187="Activo",INDEX(DIV_HASTA,6),0))</f>
        <v>0</v>
      </c>
      <c r="AJ1187" s="19" t="n">
        <f aca="false">IF(OR($F1187="Activo",$F1187="Cese"),SUMIFS(AV1182:AV1186,D1182:D1186,"&lt;="&amp;AI1187),0)</f>
        <v>0</v>
      </c>
      <c r="AK1187" s="19" t="n">
        <f aca="false">IF(OR($F1187="Activo",$F1187="Cese"),MAX(0,(AF1187-AJ1187)/AH1187),0)</f>
        <v>0</v>
      </c>
      <c r="AL1187" s="19" t="n">
        <f aca="false">IF(OR($F1187="Activo",$F1187="Cese"),K1187+IF(PROY_BON="Sí",0,J1187),0)</f>
        <v>0</v>
      </c>
      <c r="AM1187" s="19" t="n">
        <f aca="false">IF(AL1187&gt;0,MAX(0,X1187+AL1187-Y1187),Z1187)</f>
        <v>0</v>
      </c>
      <c r="AN1187" s="19" t="n">
        <f aca="false">SUMPRODUCT((AM1187&gt;TR_DESDE)*(AM1187-TR_DESDE)*TR_INC)</f>
        <v>0</v>
      </c>
      <c r="AO1187" s="19" t="n">
        <f aca="false">IF(AL1187&gt;0,MAX(0,AN1187-IF($F1187="Cese",MAX(AF1187,AJ1187),AF1187)),0)</f>
        <v>0</v>
      </c>
      <c r="AP1187" s="46" t="n">
        <f aca="false">IF(OR($F1187="Activo",$F1187="Cese"),ROUND(AK1187+AO1187,2),0)</f>
        <v>0</v>
      </c>
      <c r="AQ1187" s="19" t="n">
        <f aca="false">IF($F1187="Cese",MAX(0,AJ1187-AN1187),0)</f>
        <v>0</v>
      </c>
      <c r="AR1187" s="19" t="str">
        <f aca="false">IF($B1187="","",IF(COUNTIFS(RP_COD,$B1187,'Retenciones Planilla'!$H$6:$H$105,"&lt;&gt;")=0,"",SUMIFS('Retenciones Planilla'!$H$6:$H$105,RP_COD,$B1187)))</f>
        <v/>
      </c>
      <c r="AS1187" s="19" t="str">
        <f aca="false">IF(AR1187="","",AR1187-AP1187)</f>
        <v/>
      </c>
      <c r="AT1187" s="23" t="str">
        <f aca="false">IF($B1187="","",IF(NOT(OR($F1187="Activo",$F1187="Cese")),IF(N(AR1187)=0,"—","Revisar: sin vínculo"),IF(AR1187="",IF(AP1187=0,"No corresponde","Sin dato planilla"),IF(ABS(AS1187)&lt;=TOL,"OK",IF(AS1187&gt;0,"Retuvo de más","Retuvo de menos")))))</f>
        <v/>
      </c>
      <c r="AU1187" s="19" t="n">
        <f aca="false">IF(AND(BASE_RET="Planilla (si existe)",AR1187&lt;&gt;""),AR1187,AP1187)</f>
        <v>0</v>
      </c>
      <c r="AV1187" s="19" t="n">
        <f aca="false">AU1187+N1187</f>
        <v>0</v>
      </c>
    </row>
    <row r="1188" customFormat="false" ht="15" hidden="false" customHeight="false" outlineLevel="0" collapsed="false">
      <c r="A1188" s="43" t="n">
        <v>99</v>
      </c>
      <c r="B1188" s="35" t="str">
        <f aca="false">IF(Trabajadores!$B$104="","",Trabajadores!$B$104)</f>
        <v/>
      </c>
      <c r="C1188" s="35" t="str">
        <f aca="false">IF($B1188="","",Trabajadores!$D$104)</f>
        <v/>
      </c>
      <c r="D1188" s="43" t="n">
        <v>7</v>
      </c>
      <c r="E1188" s="23" t="s">
        <v>304</v>
      </c>
      <c r="F1188" s="23" t="str">
        <f aca="false">IF($B1188="","",IF(OR(7&lt;Trabajadores!$M$104,7&gt;Trabajadores!$N$104),"No vinculado",IF(AND(7=Trabajadores!$N$104,Trabajadores!$O$104="Sí"),"Cese","Activo")))</f>
        <v/>
      </c>
      <c r="G1188" s="19" t="n">
        <f aca="false">IF($B1188="",0,SUMIFS(Ingresos!$U$6:$U$1505,ING_COD,$B1188,ING_CLASE,"ORD"))</f>
        <v>0</v>
      </c>
      <c r="H1188" s="19" t="n">
        <f aca="false">IF($B1188="",0,SUMIFS(Ingresos!$U$6:$U$1505,ING_COD,$B1188,ING_CLASE,"ORD",ING_COMP,"Sí"))</f>
        <v>0</v>
      </c>
      <c r="I1188" s="19" t="n">
        <f aca="false">IF($B1188="",0,SUMIFS(Ingresos!$U$6:$U$1505,ING_COD,$B1188,ING_CLASE,"GRA"))</f>
        <v>0</v>
      </c>
      <c r="J1188" s="19" t="n">
        <f aca="false">IF($B1188="",0,SUMIFS(Ingresos!$U$6:$U$1505,ING_COD,$B1188,ING_CLASE,"BON"))</f>
        <v>0</v>
      </c>
      <c r="K1188" s="19" t="n">
        <f aca="false">IF($B1188="",0,SUMIFS(Ingresos!$U$6:$U$1505,ING_COD,$B1188,ING_CLASE,"EXT"))</f>
        <v>0</v>
      </c>
      <c r="L1188" s="19" t="n">
        <f aca="false">IF($B1188="",0,SUMIFS(Ingresos!$U$6:$U$1505,ING_COD,$B1188,ING_CLASE,"OTO"))</f>
        <v>0</v>
      </c>
      <c r="M1188" s="19" t="n">
        <f aca="false">IF($B1188="",0,SUMIFS(Ingresos!$U$6:$U$1505,ING_COD,$B1188,ING_CLASE,"OTX"))</f>
        <v>0</v>
      </c>
      <c r="N1188" s="19" t="n">
        <f aca="false">IF($B1188="",0,SUMIFS(Ingresos!$U$6:$U$1505,ING_COD,$B1188,ING_CLASE,"RETO"))</f>
        <v>0</v>
      </c>
      <c r="O1188" s="19" t="n">
        <f aca="false">IF($B1188="",0,SUMIFS(Ingresos!$U$6:$U$1505,ING_COD,$B1188,ING_CLASE,"INA"))</f>
        <v>0</v>
      </c>
      <c r="P1188" s="19" t="n">
        <f aca="false">G1188+I1188+J1188+K1188+L1188+M1188</f>
        <v>0</v>
      </c>
      <c r="Q1188" s="44" t="n">
        <f aca="false">IF($F1188="Activo",6,IF($F1188="Cese",1,0))</f>
        <v>0</v>
      </c>
      <c r="R1188" s="19" t="n">
        <f aca="false">G1188*Q1188</f>
        <v>0</v>
      </c>
      <c r="S1188" s="19" t="n">
        <f aca="false">IF($F1188="Activo",SUMIFS(I1188:I1193,$D1188:$D1193,"&lt;="&amp;Trabajadores!$N$104)+IF(PROY_BON="Sí",SUMIFS(J1188:J1193,$D1188:$D1193,"&lt;="&amp;Trabajadores!$N$104),0),IF($F1188="Cese",I1188+IF(PROY_BON="Sí",J1188,0),0))</f>
        <v>0</v>
      </c>
      <c r="T1188" s="19" t="n">
        <f aca="false">IF(OR($F1188&lt;&gt;"Activo",Trabajadores!$I$104="No"),0,IF(I1193=0,H1188*(1+IF(PROY_BON="Sí",Trabajadores!$P$104,0))*Trabajadores!$S$104/6*(Trabajadores!$N$104&gt;=12),0))</f>
        <v>0</v>
      </c>
      <c r="U1188" s="19" t="n">
        <f aca="false">IF($F1188="Activo",IF(Trabajadores!$J$104="Sí",L1188*6,L1188),IF($F1188="Cese",L1188,0))</f>
        <v>0</v>
      </c>
      <c r="V1188" s="19" t="n">
        <f aca="false">IF(OR($F1188="Activo",$F1188="Cese"),M1188,0)</f>
        <v>0</v>
      </c>
      <c r="W1188" s="19" t="n">
        <f aca="false">IF(OR($F1188="Activo",$F1188="Cese"),SUM(P1182:P1187),0)</f>
        <v>0</v>
      </c>
      <c r="X1188" s="36" t="n">
        <f aca="false">IF(OR($F1188="Activo",$F1188="Cese"),R1188+S1188+T1188+U1188+V1188+W1188,0)</f>
        <v>0</v>
      </c>
      <c r="Y1188" s="19" t="n">
        <f aca="false">IF(OR($F1188="Activo",$F1188="Cese"),DED_FIJA,0)</f>
        <v>0</v>
      </c>
      <c r="Z1188" s="36" t="n">
        <f aca="false">MAX(0,X1188-Y1188)</f>
        <v>0</v>
      </c>
      <c r="AA1188" s="19" t="n">
        <f aca="false">IF(Z1188=0,0,MAX(0,MIN(Z1188,Parámetros!$G$19)-Parámetros!$F$19)*Parámetros!$E$19)</f>
        <v>0</v>
      </c>
      <c r="AB1188" s="19" t="n">
        <f aca="false">IF(Z1188=0,0,MAX(0,MIN(Z1188,Parámetros!$G$20)-Parámetros!$F$20)*Parámetros!$E$20)</f>
        <v>0</v>
      </c>
      <c r="AC1188" s="19" t="n">
        <f aca="false">IF(Z1188=0,0,MAX(0,MIN(Z1188,Parámetros!$G$21)-Parámetros!$F$21)*Parámetros!$E$21)</f>
        <v>0</v>
      </c>
      <c r="AD1188" s="19" t="n">
        <f aca="false">IF(Z1188=0,0,MAX(0,MIN(Z1188,Parámetros!$G$22)-Parámetros!$F$22)*Parámetros!$E$22)</f>
        <v>0</v>
      </c>
      <c r="AE1188" s="19" t="n">
        <f aca="false">IF(Z1188=0,0,MAX(0,MIN(Z1188,Parámetros!$G$23)-Parámetros!$F$23)*Parámetros!$E$23)</f>
        <v>0</v>
      </c>
      <c r="AF1188" s="36" t="n">
        <f aca="false">SUM(AA1188:AE1188)</f>
        <v>0</v>
      </c>
      <c r="AG1188" s="45" t="str">
        <f aca="false">IF(AM1188&lt;=0,"-",INDEX(TR_TASA,MATCH(AM1188,TR_DESDE,1)))</f>
        <v>-</v>
      </c>
      <c r="AH1188" s="44" t="n">
        <f aca="false">IF($F1188="Cese",1,IF($F1188="Activo",INDEX(DIV_N,7),0))</f>
        <v>0</v>
      </c>
      <c r="AI1188" s="44" t="n">
        <f aca="false">IF($F1188="Cese",6,IF($F1188="Activo",INDEX(DIV_HASTA,7),0))</f>
        <v>0</v>
      </c>
      <c r="AJ1188" s="19" t="n">
        <f aca="false">IF(OR($F1188="Activo",$F1188="Cese"),SUMIFS(AV1182:AV1187,D1182:D1187,"&lt;="&amp;AI1188),0)</f>
        <v>0</v>
      </c>
      <c r="AK1188" s="19" t="n">
        <f aca="false">IF(OR($F1188="Activo",$F1188="Cese"),MAX(0,(AF1188-AJ1188)/AH1188),0)</f>
        <v>0</v>
      </c>
      <c r="AL1188" s="19" t="n">
        <f aca="false">IF(OR($F1188="Activo",$F1188="Cese"),K1188+IF(PROY_BON="Sí",0,J1188),0)</f>
        <v>0</v>
      </c>
      <c r="AM1188" s="19" t="n">
        <f aca="false">IF(AL1188&gt;0,MAX(0,X1188+AL1188-Y1188),Z1188)</f>
        <v>0</v>
      </c>
      <c r="AN1188" s="19" t="n">
        <f aca="false">SUMPRODUCT((AM1188&gt;TR_DESDE)*(AM1188-TR_DESDE)*TR_INC)</f>
        <v>0</v>
      </c>
      <c r="AO1188" s="19" t="n">
        <f aca="false">IF(AL1188&gt;0,MAX(0,AN1188-IF($F1188="Cese",MAX(AF1188,AJ1188),AF1188)),0)</f>
        <v>0</v>
      </c>
      <c r="AP1188" s="46" t="n">
        <f aca="false">IF(OR($F1188="Activo",$F1188="Cese"),ROUND(AK1188+AO1188,2),0)</f>
        <v>0</v>
      </c>
      <c r="AQ1188" s="19" t="n">
        <f aca="false">IF($F1188="Cese",MAX(0,AJ1188-AN1188),0)</f>
        <v>0</v>
      </c>
      <c r="AR1188" s="19" t="str">
        <f aca="false">IF($B1188="","",IF(COUNTIFS(RP_COD,$B1188,'Retenciones Planilla'!$I$6:$I$105,"&lt;&gt;")=0,"",SUMIFS('Retenciones Planilla'!$I$6:$I$105,RP_COD,$B1188)))</f>
        <v/>
      </c>
      <c r="AS1188" s="19" t="str">
        <f aca="false">IF(AR1188="","",AR1188-AP1188)</f>
        <v/>
      </c>
      <c r="AT1188" s="23" t="str">
        <f aca="false">IF($B1188="","",IF(NOT(OR($F1188="Activo",$F1188="Cese")),IF(N(AR1188)=0,"—","Revisar: sin vínculo"),IF(AR1188="",IF(AP1188=0,"No corresponde","Sin dato planilla"),IF(ABS(AS1188)&lt;=TOL,"OK",IF(AS1188&gt;0,"Retuvo de más","Retuvo de menos")))))</f>
        <v/>
      </c>
      <c r="AU1188" s="19" t="n">
        <f aca="false">IF(AND(BASE_RET="Planilla (si existe)",AR1188&lt;&gt;""),AR1188,AP1188)</f>
        <v>0</v>
      </c>
      <c r="AV1188" s="19" t="n">
        <f aca="false">AU1188+N1188</f>
        <v>0</v>
      </c>
    </row>
    <row r="1189" customFormat="false" ht="15" hidden="false" customHeight="false" outlineLevel="0" collapsed="false">
      <c r="A1189" s="43" t="n">
        <v>99</v>
      </c>
      <c r="B1189" s="35" t="str">
        <f aca="false">IF(Trabajadores!$B$104="","",Trabajadores!$B$104)</f>
        <v/>
      </c>
      <c r="C1189" s="35" t="str">
        <f aca="false">IF($B1189="","",Trabajadores!$D$104)</f>
        <v/>
      </c>
      <c r="D1189" s="43" t="n">
        <v>8</v>
      </c>
      <c r="E1189" s="23" t="s">
        <v>305</v>
      </c>
      <c r="F1189" s="23" t="str">
        <f aca="false">IF($B1189="","",IF(OR(8&lt;Trabajadores!$M$104,8&gt;Trabajadores!$N$104),"No vinculado",IF(AND(8=Trabajadores!$N$104,Trabajadores!$O$104="Sí"),"Cese","Activo")))</f>
        <v/>
      </c>
      <c r="G1189" s="19" t="n">
        <f aca="false">IF($B1189="",0,SUMIFS(Ingresos!$V$6:$V$1505,ING_COD,$B1189,ING_CLASE,"ORD"))</f>
        <v>0</v>
      </c>
      <c r="H1189" s="19" t="n">
        <f aca="false">IF($B1189="",0,SUMIFS(Ingresos!$V$6:$V$1505,ING_COD,$B1189,ING_CLASE,"ORD",ING_COMP,"Sí"))</f>
        <v>0</v>
      </c>
      <c r="I1189" s="19" t="n">
        <f aca="false">IF($B1189="",0,SUMIFS(Ingresos!$V$6:$V$1505,ING_COD,$B1189,ING_CLASE,"GRA"))</f>
        <v>0</v>
      </c>
      <c r="J1189" s="19" t="n">
        <f aca="false">IF($B1189="",0,SUMIFS(Ingresos!$V$6:$V$1505,ING_COD,$B1189,ING_CLASE,"BON"))</f>
        <v>0</v>
      </c>
      <c r="K1189" s="19" t="n">
        <f aca="false">IF($B1189="",0,SUMIFS(Ingresos!$V$6:$V$1505,ING_COD,$B1189,ING_CLASE,"EXT"))</f>
        <v>0</v>
      </c>
      <c r="L1189" s="19" t="n">
        <f aca="false">IF($B1189="",0,SUMIFS(Ingresos!$V$6:$V$1505,ING_COD,$B1189,ING_CLASE,"OTO"))</f>
        <v>0</v>
      </c>
      <c r="M1189" s="19" t="n">
        <f aca="false">IF($B1189="",0,SUMIFS(Ingresos!$V$6:$V$1505,ING_COD,$B1189,ING_CLASE,"OTX"))</f>
        <v>0</v>
      </c>
      <c r="N1189" s="19" t="n">
        <f aca="false">IF($B1189="",0,SUMIFS(Ingresos!$V$6:$V$1505,ING_COD,$B1189,ING_CLASE,"RETO"))</f>
        <v>0</v>
      </c>
      <c r="O1189" s="19" t="n">
        <f aca="false">IF($B1189="",0,SUMIFS(Ingresos!$V$6:$V$1505,ING_COD,$B1189,ING_CLASE,"INA"))</f>
        <v>0</v>
      </c>
      <c r="P1189" s="19" t="n">
        <f aca="false">G1189+I1189+J1189+K1189+L1189+M1189</f>
        <v>0</v>
      </c>
      <c r="Q1189" s="44" t="n">
        <f aca="false">IF($F1189="Activo",5,IF($F1189="Cese",1,0))</f>
        <v>0</v>
      </c>
      <c r="R1189" s="19" t="n">
        <f aca="false">G1189*Q1189</f>
        <v>0</v>
      </c>
      <c r="S1189" s="19" t="n">
        <f aca="false">IF($F1189="Activo",SUMIFS(I1189:I1193,$D1189:$D1193,"&lt;="&amp;Trabajadores!$N$104)+IF(PROY_BON="Sí",SUMIFS(J1189:J1193,$D1189:$D1193,"&lt;="&amp;Trabajadores!$N$104),0),IF($F1189="Cese",I1189+IF(PROY_BON="Sí",J1189,0),0))</f>
        <v>0</v>
      </c>
      <c r="T1189" s="19" t="n">
        <f aca="false">IF(OR($F1189&lt;&gt;"Activo",Trabajadores!$I$104="No"),0,IF(I1193=0,H1189*(1+IF(PROY_BON="Sí",Trabajadores!$P$104,0))*Trabajadores!$S$104/6*(Trabajadores!$N$104&gt;=12),0))</f>
        <v>0</v>
      </c>
      <c r="U1189" s="19" t="n">
        <f aca="false">IF($F1189="Activo",IF(Trabajadores!$J$104="Sí",L1189*5,L1189),IF($F1189="Cese",L1189,0))</f>
        <v>0</v>
      </c>
      <c r="V1189" s="19" t="n">
        <f aca="false">IF(OR($F1189="Activo",$F1189="Cese"),M1189,0)</f>
        <v>0</v>
      </c>
      <c r="W1189" s="19" t="n">
        <f aca="false">IF(OR($F1189="Activo",$F1189="Cese"),SUM(P1182:P1188),0)</f>
        <v>0</v>
      </c>
      <c r="X1189" s="36" t="n">
        <f aca="false">IF(OR($F1189="Activo",$F1189="Cese"),R1189+S1189+T1189+U1189+V1189+W1189,0)</f>
        <v>0</v>
      </c>
      <c r="Y1189" s="19" t="n">
        <f aca="false">IF(OR($F1189="Activo",$F1189="Cese"),DED_FIJA,0)</f>
        <v>0</v>
      </c>
      <c r="Z1189" s="36" t="n">
        <f aca="false">MAX(0,X1189-Y1189)</f>
        <v>0</v>
      </c>
      <c r="AA1189" s="19" t="n">
        <f aca="false">IF(Z1189=0,0,MAX(0,MIN(Z1189,Parámetros!$G$19)-Parámetros!$F$19)*Parámetros!$E$19)</f>
        <v>0</v>
      </c>
      <c r="AB1189" s="19" t="n">
        <f aca="false">IF(Z1189=0,0,MAX(0,MIN(Z1189,Parámetros!$G$20)-Parámetros!$F$20)*Parámetros!$E$20)</f>
        <v>0</v>
      </c>
      <c r="AC1189" s="19" t="n">
        <f aca="false">IF(Z1189=0,0,MAX(0,MIN(Z1189,Parámetros!$G$21)-Parámetros!$F$21)*Parámetros!$E$21)</f>
        <v>0</v>
      </c>
      <c r="AD1189" s="19" t="n">
        <f aca="false">IF(Z1189=0,0,MAX(0,MIN(Z1189,Parámetros!$G$22)-Parámetros!$F$22)*Parámetros!$E$22)</f>
        <v>0</v>
      </c>
      <c r="AE1189" s="19" t="n">
        <f aca="false">IF(Z1189=0,0,MAX(0,MIN(Z1189,Parámetros!$G$23)-Parámetros!$F$23)*Parámetros!$E$23)</f>
        <v>0</v>
      </c>
      <c r="AF1189" s="36" t="n">
        <f aca="false">SUM(AA1189:AE1189)</f>
        <v>0</v>
      </c>
      <c r="AG1189" s="45" t="str">
        <f aca="false">IF(AM1189&lt;=0,"-",INDEX(TR_TASA,MATCH(AM1189,TR_DESDE,1)))</f>
        <v>-</v>
      </c>
      <c r="AH1189" s="44" t="n">
        <f aca="false">IF($F1189="Cese",1,IF($F1189="Activo",INDEX(DIV_N,8),0))</f>
        <v>0</v>
      </c>
      <c r="AI1189" s="44" t="n">
        <f aca="false">IF($F1189="Cese",7,IF($F1189="Activo",INDEX(DIV_HASTA,8),0))</f>
        <v>0</v>
      </c>
      <c r="AJ1189" s="19" t="n">
        <f aca="false">IF(OR($F1189="Activo",$F1189="Cese"),SUMIFS(AV1182:AV1188,D1182:D1188,"&lt;="&amp;AI1189),0)</f>
        <v>0</v>
      </c>
      <c r="AK1189" s="19" t="n">
        <f aca="false">IF(OR($F1189="Activo",$F1189="Cese"),MAX(0,(AF1189-AJ1189)/AH1189),0)</f>
        <v>0</v>
      </c>
      <c r="AL1189" s="19" t="n">
        <f aca="false">IF(OR($F1189="Activo",$F1189="Cese"),K1189+IF(PROY_BON="Sí",0,J1189),0)</f>
        <v>0</v>
      </c>
      <c r="AM1189" s="19" t="n">
        <f aca="false">IF(AL1189&gt;0,MAX(0,X1189+AL1189-Y1189),Z1189)</f>
        <v>0</v>
      </c>
      <c r="AN1189" s="19" t="n">
        <f aca="false">SUMPRODUCT((AM1189&gt;TR_DESDE)*(AM1189-TR_DESDE)*TR_INC)</f>
        <v>0</v>
      </c>
      <c r="AO1189" s="19" t="n">
        <f aca="false">IF(AL1189&gt;0,MAX(0,AN1189-IF($F1189="Cese",MAX(AF1189,AJ1189),AF1189)),0)</f>
        <v>0</v>
      </c>
      <c r="AP1189" s="46" t="n">
        <f aca="false">IF(OR($F1189="Activo",$F1189="Cese"),ROUND(AK1189+AO1189,2),0)</f>
        <v>0</v>
      </c>
      <c r="AQ1189" s="19" t="n">
        <f aca="false">IF($F1189="Cese",MAX(0,AJ1189-AN1189),0)</f>
        <v>0</v>
      </c>
      <c r="AR1189" s="19" t="str">
        <f aca="false">IF($B1189="","",IF(COUNTIFS(RP_COD,$B1189,'Retenciones Planilla'!$J$6:$J$105,"&lt;&gt;")=0,"",SUMIFS('Retenciones Planilla'!$J$6:$J$105,RP_COD,$B1189)))</f>
        <v/>
      </c>
      <c r="AS1189" s="19" t="str">
        <f aca="false">IF(AR1189="","",AR1189-AP1189)</f>
        <v/>
      </c>
      <c r="AT1189" s="23" t="str">
        <f aca="false">IF($B1189="","",IF(NOT(OR($F1189="Activo",$F1189="Cese")),IF(N(AR1189)=0,"—","Revisar: sin vínculo"),IF(AR1189="",IF(AP1189=0,"No corresponde","Sin dato planilla"),IF(ABS(AS1189)&lt;=TOL,"OK",IF(AS1189&gt;0,"Retuvo de más","Retuvo de menos")))))</f>
        <v/>
      </c>
      <c r="AU1189" s="19" t="n">
        <f aca="false">IF(AND(BASE_RET="Planilla (si existe)",AR1189&lt;&gt;""),AR1189,AP1189)</f>
        <v>0</v>
      </c>
      <c r="AV1189" s="19" t="n">
        <f aca="false">AU1189+N1189</f>
        <v>0</v>
      </c>
    </row>
    <row r="1190" customFormat="false" ht="15" hidden="false" customHeight="false" outlineLevel="0" collapsed="false">
      <c r="A1190" s="43" t="n">
        <v>99</v>
      </c>
      <c r="B1190" s="35" t="str">
        <f aca="false">IF(Trabajadores!$B$104="","",Trabajadores!$B$104)</f>
        <v/>
      </c>
      <c r="C1190" s="35" t="str">
        <f aca="false">IF($B1190="","",Trabajadores!$D$104)</f>
        <v/>
      </c>
      <c r="D1190" s="43" t="n">
        <v>9</v>
      </c>
      <c r="E1190" s="23" t="s">
        <v>306</v>
      </c>
      <c r="F1190" s="23" t="str">
        <f aca="false">IF($B1190="","",IF(OR(9&lt;Trabajadores!$M$104,9&gt;Trabajadores!$N$104),"No vinculado",IF(AND(9=Trabajadores!$N$104,Trabajadores!$O$104="Sí"),"Cese","Activo")))</f>
        <v/>
      </c>
      <c r="G1190" s="19" t="n">
        <f aca="false">IF($B1190="",0,SUMIFS(Ingresos!$W$6:$W$1505,ING_COD,$B1190,ING_CLASE,"ORD"))</f>
        <v>0</v>
      </c>
      <c r="H1190" s="19" t="n">
        <f aca="false">IF($B1190="",0,SUMIFS(Ingresos!$W$6:$W$1505,ING_COD,$B1190,ING_CLASE,"ORD",ING_COMP,"Sí"))</f>
        <v>0</v>
      </c>
      <c r="I1190" s="19" t="n">
        <f aca="false">IF($B1190="",0,SUMIFS(Ingresos!$W$6:$W$1505,ING_COD,$B1190,ING_CLASE,"GRA"))</f>
        <v>0</v>
      </c>
      <c r="J1190" s="19" t="n">
        <f aca="false">IF($B1190="",0,SUMIFS(Ingresos!$W$6:$W$1505,ING_COD,$B1190,ING_CLASE,"BON"))</f>
        <v>0</v>
      </c>
      <c r="K1190" s="19" t="n">
        <f aca="false">IF($B1190="",0,SUMIFS(Ingresos!$W$6:$W$1505,ING_COD,$B1190,ING_CLASE,"EXT"))</f>
        <v>0</v>
      </c>
      <c r="L1190" s="19" t="n">
        <f aca="false">IF($B1190="",0,SUMIFS(Ingresos!$W$6:$W$1505,ING_COD,$B1190,ING_CLASE,"OTO"))</f>
        <v>0</v>
      </c>
      <c r="M1190" s="19" t="n">
        <f aca="false">IF($B1190="",0,SUMIFS(Ingresos!$W$6:$W$1505,ING_COD,$B1190,ING_CLASE,"OTX"))</f>
        <v>0</v>
      </c>
      <c r="N1190" s="19" t="n">
        <f aca="false">IF($B1190="",0,SUMIFS(Ingresos!$W$6:$W$1505,ING_COD,$B1190,ING_CLASE,"RETO"))</f>
        <v>0</v>
      </c>
      <c r="O1190" s="19" t="n">
        <f aca="false">IF($B1190="",0,SUMIFS(Ingresos!$W$6:$W$1505,ING_COD,$B1190,ING_CLASE,"INA"))</f>
        <v>0</v>
      </c>
      <c r="P1190" s="19" t="n">
        <f aca="false">G1190+I1190+J1190+K1190+L1190+M1190</f>
        <v>0</v>
      </c>
      <c r="Q1190" s="44" t="n">
        <f aca="false">IF($F1190="Activo",4,IF($F1190="Cese",1,0))</f>
        <v>0</v>
      </c>
      <c r="R1190" s="19" t="n">
        <f aca="false">G1190*Q1190</f>
        <v>0</v>
      </c>
      <c r="S1190" s="19" t="n">
        <f aca="false">IF($F1190="Activo",SUMIFS(I1190:I1193,$D1190:$D1193,"&lt;="&amp;Trabajadores!$N$104)+IF(PROY_BON="Sí",SUMIFS(J1190:J1193,$D1190:$D1193,"&lt;="&amp;Trabajadores!$N$104),0),IF($F1190="Cese",I1190+IF(PROY_BON="Sí",J1190,0),0))</f>
        <v>0</v>
      </c>
      <c r="T1190" s="19" t="n">
        <f aca="false">IF(OR($F1190&lt;&gt;"Activo",Trabajadores!$I$104="No"),0,IF(I1193=0,H1190*(1+IF(PROY_BON="Sí",Trabajadores!$P$104,0))*Trabajadores!$S$104/6*(Trabajadores!$N$104&gt;=12),0))</f>
        <v>0</v>
      </c>
      <c r="U1190" s="19" t="n">
        <f aca="false">IF($F1190="Activo",IF(Trabajadores!$J$104="Sí",L1190*4,L1190),IF($F1190="Cese",L1190,0))</f>
        <v>0</v>
      </c>
      <c r="V1190" s="19" t="n">
        <f aca="false">IF(OR($F1190="Activo",$F1190="Cese"),M1190,0)</f>
        <v>0</v>
      </c>
      <c r="W1190" s="19" t="n">
        <f aca="false">IF(OR($F1190="Activo",$F1190="Cese"),SUM(P1182:P1189),0)</f>
        <v>0</v>
      </c>
      <c r="X1190" s="36" t="n">
        <f aca="false">IF(OR($F1190="Activo",$F1190="Cese"),R1190+S1190+T1190+U1190+V1190+W1190,0)</f>
        <v>0</v>
      </c>
      <c r="Y1190" s="19" t="n">
        <f aca="false">IF(OR($F1190="Activo",$F1190="Cese"),DED_FIJA,0)</f>
        <v>0</v>
      </c>
      <c r="Z1190" s="36" t="n">
        <f aca="false">MAX(0,X1190-Y1190)</f>
        <v>0</v>
      </c>
      <c r="AA1190" s="19" t="n">
        <f aca="false">IF(Z1190=0,0,MAX(0,MIN(Z1190,Parámetros!$G$19)-Parámetros!$F$19)*Parámetros!$E$19)</f>
        <v>0</v>
      </c>
      <c r="AB1190" s="19" t="n">
        <f aca="false">IF(Z1190=0,0,MAX(0,MIN(Z1190,Parámetros!$G$20)-Parámetros!$F$20)*Parámetros!$E$20)</f>
        <v>0</v>
      </c>
      <c r="AC1190" s="19" t="n">
        <f aca="false">IF(Z1190=0,0,MAX(0,MIN(Z1190,Parámetros!$G$21)-Parámetros!$F$21)*Parámetros!$E$21)</f>
        <v>0</v>
      </c>
      <c r="AD1190" s="19" t="n">
        <f aca="false">IF(Z1190=0,0,MAX(0,MIN(Z1190,Parámetros!$G$22)-Parámetros!$F$22)*Parámetros!$E$22)</f>
        <v>0</v>
      </c>
      <c r="AE1190" s="19" t="n">
        <f aca="false">IF(Z1190=0,0,MAX(0,MIN(Z1190,Parámetros!$G$23)-Parámetros!$F$23)*Parámetros!$E$23)</f>
        <v>0</v>
      </c>
      <c r="AF1190" s="36" t="n">
        <f aca="false">SUM(AA1190:AE1190)</f>
        <v>0</v>
      </c>
      <c r="AG1190" s="45" t="str">
        <f aca="false">IF(AM1190&lt;=0,"-",INDEX(TR_TASA,MATCH(AM1190,TR_DESDE,1)))</f>
        <v>-</v>
      </c>
      <c r="AH1190" s="44" t="n">
        <f aca="false">IF($F1190="Cese",1,IF($F1190="Activo",INDEX(DIV_N,9),0))</f>
        <v>0</v>
      </c>
      <c r="AI1190" s="44" t="n">
        <f aca="false">IF($F1190="Cese",8,IF($F1190="Activo",INDEX(DIV_HASTA,9),0))</f>
        <v>0</v>
      </c>
      <c r="AJ1190" s="19" t="n">
        <f aca="false">IF(OR($F1190="Activo",$F1190="Cese"),SUMIFS(AV1182:AV1189,D1182:D1189,"&lt;="&amp;AI1190),0)</f>
        <v>0</v>
      </c>
      <c r="AK1190" s="19" t="n">
        <f aca="false">IF(OR($F1190="Activo",$F1190="Cese"),MAX(0,(AF1190-AJ1190)/AH1190),0)</f>
        <v>0</v>
      </c>
      <c r="AL1190" s="19" t="n">
        <f aca="false">IF(OR($F1190="Activo",$F1190="Cese"),K1190+IF(PROY_BON="Sí",0,J1190),0)</f>
        <v>0</v>
      </c>
      <c r="AM1190" s="19" t="n">
        <f aca="false">IF(AL1190&gt;0,MAX(0,X1190+AL1190-Y1190),Z1190)</f>
        <v>0</v>
      </c>
      <c r="AN1190" s="19" t="n">
        <f aca="false">SUMPRODUCT((AM1190&gt;TR_DESDE)*(AM1190-TR_DESDE)*TR_INC)</f>
        <v>0</v>
      </c>
      <c r="AO1190" s="19" t="n">
        <f aca="false">IF(AL1190&gt;0,MAX(0,AN1190-IF($F1190="Cese",MAX(AF1190,AJ1190),AF1190)),0)</f>
        <v>0</v>
      </c>
      <c r="AP1190" s="46" t="n">
        <f aca="false">IF(OR($F1190="Activo",$F1190="Cese"),ROUND(AK1190+AO1190,2),0)</f>
        <v>0</v>
      </c>
      <c r="AQ1190" s="19" t="n">
        <f aca="false">IF($F1190="Cese",MAX(0,AJ1190-AN1190),0)</f>
        <v>0</v>
      </c>
      <c r="AR1190" s="19" t="str">
        <f aca="false">IF($B1190="","",IF(COUNTIFS(RP_COD,$B1190,'Retenciones Planilla'!$K$6:$K$105,"&lt;&gt;")=0,"",SUMIFS('Retenciones Planilla'!$K$6:$K$105,RP_COD,$B1190)))</f>
        <v/>
      </c>
      <c r="AS1190" s="19" t="str">
        <f aca="false">IF(AR1190="","",AR1190-AP1190)</f>
        <v/>
      </c>
      <c r="AT1190" s="23" t="str">
        <f aca="false">IF($B1190="","",IF(NOT(OR($F1190="Activo",$F1190="Cese")),IF(N(AR1190)=0,"—","Revisar: sin vínculo"),IF(AR1190="",IF(AP1190=0,"No corresponde","Sin dato planilla"),IF(ABS(AS1190)&lt;=TOL,"OK",IF(AS1190&gt;0,"Retuvo de más","Retuvo de menos")))))</f>
        <v/>
      </c>
      <c r="AU1190" s="19" t="n">
        <f aca="false">IF(AND(BASE_RET="Planilla (si existe)",AR1190&lt;&gt;""),AR1190,AP1190)</f>
        <v>0</v>
      </c>
      <c r="AV1190" s="19" t="n">
        <f aca="false">AU1190+N1190</f>
        <v>0</v>
      </c>
    </row>
    <row r="1191" customFormat="false" ht="15" hidden="false" customHeight="false" outlineLevel="0" collapsed="false">
      <c r="A1191" s="43" t="n">
        <v>99</v>
      </c>
      <c r="B1191" s="35" t="str">
        <f aca="false">IF(Trabajadores!$B$104="","",Trabajadores!$B$104)</f>
        <v/>
      </c>
      <c r="C1191" s="35" t="str">
        <f aca="false">IF($B1191="","",Trabajadores!$D$104)</f>
        <v/>
      </c>
      <c r="D1191" s="43" t="n">
        <v>10</v>
      </c>
      <c r="E1191" s="23" t="s">
        <v>307</v>
      </c>
      <c r="F1191" s="23" t="str">
        <f aca="false">IF($B1191="","",IF(OR(10&lt;Trabajadores!$M$104,10&gt;Trabajadores!$N$104),"No vinculado",IF(AND(10=Trabajadores!$N$104,Trabajadores!$O$104="Sí"),"Cese","Activo")))</f>
        <v/>
      </c>
      <c r="G1191" s="19" t="n">
        <f aca="false">IF($B1191="",0,SUMIFS(Ingresos!$X$6:$X$1505,ING_COD,$B1191,ING_CLASE,"ORD"))</f>
        <v>0</v>
      </c>
      <c r="H1191" s="19" t="n">
        <f aca="false">IF($B1191="",0,SUMIFS(Ingresos!$X$6:$X$1505,ING_COD,$B1191,ING_CLASE,"ORD",ING_COMP,"Sí"))</f>
        <v>0</v>
      </c>
      <c r="I1191" s="19" t="n">
        <f aca="false">IF($B1191="",0,SUMIFS(Ingresos!$X$6:$X$1505,ING_COD,$B1191,ING_CLASE,"GRA"))</f>
        <v>0</v>
      </c>
      <c r="J1191" s="19" t="n">
        <f aca="false">IF($B1191="",0,SUMIFS(Ingresos!$X$6:$X$1505,ING_COD,$B1191,ING_CLASE,"BON"))</f>
        <v>0</v>
      </c>
      <c r="K1191" s="19" t="n">
        <f aca="false">IF($B1191="",0,SUMIFS(Ingresos!$X$6:$X$1505,ING_COD,$B1191,ING_CLASE,"EXT"))</f>
        <v>0</v>
      </c>
      <c r="L1191" s="19" t="n">
        <f aca="false">IF($B1191="",0,SUMIFS(Ingresos!$X$6:$X$1505,ING_COD,$B1191,ING_CLASE,"OTO"))</f>
        <v>0</v>
      </c>
      <c r="M1191" s="19" t="n">
        <f aca="false">IF($B1191="",0,SUMIFS(Ingresos!$X$6:$X$1505,ING_COD,$B1191,ING_CLASE,"OTX"))</f>
        <v>0</v>
      </c>
      <c r="N1191" s="19" t="n">
        <f aca="false">IF($B1191="",0,SUMIFS(Ingresos!$X$6:$X$1505,ING_COD,$B1191,ING_CLASE,"RETO"))</f>
        <v>0</v>
      </c>
      <c r="O1191" s="19" t="n">
        <f aca="false">IF($B1191="",0,SUMIFS(Ingresos!$X$6:$X$1505,ING_COD,$B1191,ING_CLASE,"INA"))</f>
        <v>0</v>
      </c>
      <c r="P1191" s="19" t="n">
        <f aca="false">G1191+I1191+J1191+K1191+L1191+M1191</f>
        <v>0</v>
      </c>
      <c r="Q1191" s="44" t="n">
        <f aca="false">IF($F1191="Activo",3,IF($F1191="Cese",1,0))</f>
        <v>0</v>
      </c>
      <c r="R1191" s="19" t="n">
        <f aca="false">G1191*Q1191</f>
        <v>0</v>
      </c>
      <c r="S1191" s="19" t="n">
        <f aca="false">IF($F1191="Activo",SUMIFS(I1191:I1193,$D1191:$D1193,"&lt;="&amp;Trabajadores!$N$104)+IF(PROY_BON="Sí",SUMIFS(J1191:J1193,$D1191:$D1193,"&lt;="&amp;Trabajadores!$N$104),0),IF($F1191="Cese",I1191+IF(PROY_BON="Sí",J1191,0),0))</f>
        <v>0</v>
      </c>
      <c r="T1191" s="19" t="n">
        <f aca="false">IF(OR($F1191&lt;&gt;"Activo",Trabajadores!$I$104="No"),0,IF(I1193=0,H1191*(1+IF(PROY_BON="Sí",Trabajadores!$P$104,0))*Trabajadores!$S$104/6*(Trabajadores!$N$104&gt;=12),0))</f>
        <v>0</v>
      </c>
      <c r="U1191" s="19" t="n">
        <f aca="false">IF($F1191="Activo",IF(Trabajadores!$J$104="Sí",L1191*3,L1191),IF($F1191="Cese",L1191,0))</f>
        <v>0</v>
      </c>
      <c r="V1191" s="19" t="n">
        <f aca="false">IF(OR($F1191="Activo",$F1191="Cese"),M1191,0)</f>
        <v>0</v>
      </c>
      <c r="W1191" s="19" t="n">
        <f aca="false">IF(OR($F1191="Activo",$F1191="Cese"),SUM(P1182:P1190),0)</f>
        <v>0</v>
      </c>
      <c r="X1191" s="36" t="n">
        <f aca="false">IF(OR($F1191="Activo",$F1191="Cese"),R1191+S1191+T1191+U1191+V1191+W1191,0)</f>
        <v>0</v>
      </c>
      <c r="Y1191" s="19" t="n">
        <f aca="false">IF(OR($F1191="Activo",$F1191="Cese"),DED_FIJA,0)</f>
        <v>0</v>
      </c>
      <c r="Z1191" s="36" t="n">
        <f aca="false">MAX(0,X1191-Y1191)</f>
        <v>0</v>
      </c>
      <c r="AA1191" s="19" t="n">
        <f aca="false">IF(Z1191=0,0,MAX(0,MIN(Z1191,Parámetros!$G$19)-Parámetros!$F$19)*Parámetros!$E$19)</f>
        <v>0</v>
      </c>
      <c r="AB1191" s="19" t="n">
        <f aca="false">IF(Z1191=0,0,MAX(0,MIN(Z1191,Parámetros!$G$20)-Parámetros!$F$20)*Parámetros!$E$20)</f>
        <v>0</v>
      </c>
      <c r="AC1191" s="19" t="n">
        <f aca="false">IF(Z1191=0,0,MAX(0,MIN(Z1191,Parámetros!$G$21)-Parámetros!$F$21)*Parámetros!$E$21)</f>
        <v>0</v>
      </c>
      <c r="AD1191" s="19" t="n">
        <f aca="false">IF(Z1191=0,0,MAX(0,MIN(Z1191,Parámetros!$G$22)-Parámetros!$F$22)*Parámetros!$E$22)</f>
        <v>0</v>
      </c>
      <c r="AE1191" s="19" t="n">
        <f aca="false">IF(Z1191=0,0,MAX(0,MIN(Z1191,Parámetros!$G$23)-Parámetros!$F$23)*Parámetros!$E$23)</f>
        <v>0</v>
      </c>
      <c r="AF1191" s="36" t="n">
        <f aca="false">SUM(AA1191:AE1191)</f>
        <v>0</v>
      </c>
      <c r="AG1191" s="45" t="str">
        <f aca="false">IF(AM1191&lt;=0,"-",INDEX(TR_TASA,MATCH(AM1191,TR_DESDE,1)))</f>
        <v>-</v>
      </c>
      <c r="AH1191" s="44" t="n">
        <f aca="false">IF($F1191="Cese",1,IF($F1191="Activo",INDEX(DIV_N,10),0))</f>
        <v>0</v>
      </c>
      <c r="AI1191" s="44" t="n">
        <f aca="false">IF($F1191="Cese",9,IF($F1191="Activo",INDEX(DIV_HASTA,10),0))</f>
        <v>0</v>
      </c>
      <c r="AJ1191" s="19" t="n">
        <f aca="false">IF(OR($F1191="Activo",$F1191="Cese"),SUMIFS(AV1182:AV1190,D1182:D1190,"&lt;="&amp;AI1191),0)</f>
        <v>0</v>
      </c>
      <c r="AK1191" s="19" t="n">
        <f aca="false">IF(OR($F1191="Activo",$F1191="Cese"),MAX(0,(AF1191-AJ1191)/AH1191),0)</f>
        <v>0</v>
      </c>
      <c r="AL1191" s="19" t="n">
        <f aca="false">IF(OR($F1191="Activo",$F1191="Cese"),K1191+IF(PROY_BON="Sí",0,J1191),0)</f>
        <v>0</v>
      </c>
      <c r="AM1191" s="19" t="n">
        <f aca="false">IF(AL1191&gt;0,MAX(0,X1191+AL1191-Y1191),Z1191)</f>
        <v>0</v>
      </c>
      <c r="AN1191" s="19" t="n">
        <f aca="false">SUMPRODUCT((AM1191&gt;TR_DESDE)*(AM1191-TR_DESDE)*TR_INC)</f>
        <v>0</v>
      </c>
      <c r="AO1191" s="19" t="n">
        <f aca="false">IF(AL1191&gt;0,MAX(0,AN1191-IF($F1191="Cese",MAX(AF1191,AJ1191),AF1191)),0)</f>
        <v>0</v>
      </c>
      <c r="AP1191" s="46" t="n">
        <f aca="false">IF(OR($F1191="Activo",$F1191="Cese"),ROUND(AK1191+AO1191,2),0)</f>
        <v>0</v>
      </c>
      <c r="AQ1191" s="19" t="n">
        <f aca="false">IF($F1191="Cese",MAX(0,AJ1191-AN1191),0)</f>
        <v>0</v>
      </c>
      <c r="AR1191" s="19" t="str">
        <f aca="false">IF($B1191="","",IF(COUNTIFS(RP_COD,$B1191,'Retenciones Planilla'!$L$6:$L$105,"&lt;&gt;")=0,"",SUMIFS('Retenciones Planilla'!$L$6:$L$105,RP_COD,$B1191)))</f>
        <v/>
      </c>
      <c r="AS1191" s="19" t="str">
        <f aca="false">IF(AR1191="","",AR1191-AP1191)</f>
        <v/>
      </c>
      <c r="AT1191" s="23" t="str">
        <f aca="false">IF($B1191="","",IF(NOT(OR($F1191="Activo",$F1191="Cese")),IF(N(AR1191)=0,"—","Revisar: sin vínculo"),IF(AR1191="",IF(AP1191=0,"No corresponde","Sin dato planilla"),IF(ABS(AS1191)&lt;=TOL,"OK",IF(AS1191&gt;0,"Retuvo de más","Retuvo de menos")))))</f>
        <v/>
      </c>
      <c r="AU1191" s="19" t="n">
        <f aca="false">IF(AND(BASE_RET="Planilla (si existe)",AR1191&lt;&gt;""),AR1191,AP1191)</f>
        <v>0</v>
      </c>
      <c r="AV1191" s="19" t="n">
        <f aca="false">AU1191+N1191</f>
        <v>0</v>
      </c>
    </row>
    <row r="1192" customFormat="false" ht="15" hidden="false" customHeight="false" outlineLevel="0" collapsed="false">
      <c r="A1192" s="43" t="n">
        <v>99</v>
      </c>
      <c r="B1192" s="35" t="str">
        <f aca="false">IF(Trabajadores!$B$104="","",Trabajadores!$B$104)</f>
        <v/>
      </c>
      <c r="C1192" s="35" t="str">
        <f aca="false">IF($B1192="","",Trabajadores!$D$104)</f>
        <v/>
      </c>
      <c r="D1192" s="43" t="n">
        <v>11</v>
      </c>
      <c r="E1192" s="23" t="s">
        <v>308</v>
      </c>
      <c r="F1192" s="23" t="str">
        <f aca="false">IF($B1192="","",IF(OR(11&lt;Trabajadores!$M$104,11&gt;Trabajadores!$N$104),"No vinculado",IF(AND(11=Trabajadores!$N$104,Trabajadores!$O$104="Sí"),"Cese","Activo")))</f>
        <v/>
      </c>
      <c r="G1192" s="19" t="n">
        <f aca="false">IF($B1192="",0,SUMIFS(Ingresos!$Y$6:$Y$1505,ING_COD,$B1192,ING_CLASE,"ORD"))</f>
        <v>0</v>
      </c>
      <c r="H1192" s="19" t="n">
        <f aca="false">IF($B1192="",0,SUMIFS(Ingresos!$Y$6:$Y$1505,ING_COD,$B1192,ING_CLASE,"ORD",ING_COMP,"Sí"))</f>
        <v>0</v>
      </c>
      <c r="I1192" s="19" t="n">
        <f aca="false">IF($B1192="",0,SUMIFS(Ingresos!$Y$6:$Y$1505,ING_COD,$B1192,ING_CLASE,"GRA"))</f>
        <v>0</v>
      </c>
      <c r="J1192" s="19" t="n">
        <f aca="false">IF($B1192="",0,SUMIFS(Ingresos!$Y$6:$Y$1505,ING_COD,$B1192,ING_CLASE,"BON"))</f>
        <v>0</v>
      </c>
      <c r="K1192" s="19" t="n">
        <f aca="false">IF($B1192="",0,SUMIFS(Ingresos!$Y$6:$Y$1505,ING_COD,$B1192,ING_CLASE,"EXT"))</f>
        <v>0</v>
      </c>
      <c r="L1192" s="19" t="n">
        <f aca="false">IF($B1192="",0,SUMIFS(Ingresos!$Y$6:$Y$1505,ING_COD,$B1192,ING_CLASE,"OTO"))</f>
        <v>0</v>
      </c>
      <c r="M1192" s="19" t="n">
        <f aca="false">IF($B1192="",0,SUMIFS(Ingresos!$Y$6:$Y$1505,ING_COD,$B1192,ING_CLASE,"OTX"))</f>
        <v>0</v>
      </c>
      <c r="N1192" s="19" t="n">
        <f aca="false">IF($B1192="",0,SUMIFS(Ingresos!$Y$6:$Y$1505,ING_COD,$B1192,ING_CLASE,"RETO"))</f>
        <v>0</v>
      </c>
      <c r="O1192" s="19" t="n">
        <f aca="false">IF($B1192="",0,SUMIFS(Ingresos!$Y$6:$Y$1505,ING_COD,$B1192,ING_CLASE,"INA"))</f>
        <v>0</v>
      </c>
      <c r="P1192" s="19" t="n">
        <f aca="false">G1192+I1192+J1192+K1192+L1192+M1192</f>
        <v>0</v>
      </c>
      <c r="Q1192" s="44" t="n">
        <f aca="false">IF($F1192="Activo",2,IF($F1192="Cese",1,0))</f>
        <v>0</v>
      </c>
      <c r="R1192" s="19" t="n">
        <f aca="false">G1192*Q1192</f>
        <v>0</v>
      </c>
      <c r="S1192" s="19" t="n">
        <f aca="false">IF($F1192="Activo",SUMIFS(I1192:I1193,$D1192:$D1193,"&lt;="&amp;Trabajadores!$N$104)+IF(PROY_BON="Sí",SUMIFS(J1192:J1193,$D1192:$D1193,"&lt;="&amp;Trabajadores!$N$104),0),IF($F1192="Cese",I1192+IF(PROY_BON="Sí",J1192,0),0))</f>
        <v>0</v>
      </c>
      <c r="T1192" s="19" t="n">
        <f aca="false">IF(OR($F1192&lt;&gt;"Activo",Trabajadores!$I$104="No"),0,IF(I1193=0,H1192*(1+IF(PROY_BON="Sí",Trabajadores!$P$104,0))*Trabajadores!$S$104/6*(Trabajadores!$N$104&gt;=12),0))</f>
        <v>0</v>
      </c>
      <c r="U1192" s="19" t="n">
        <f aca="false">IF($F1192="Activo",IF(Trabajadores!$J$104="Sí",L1192*2,L1192),IF($F1192="Cese",L1192,0))</f>
        <v>0</v>
      </c>
      <c r="V1192" s="19" t="n">
        <f aca="false">IF(OR($F1192="Activo",$F1192="Cese"),M1192,0)</f>
        <v>0</v>
      </c>
      <c r="W1192" s="19" t="n">
        <f aca="false">IF(OR($F1192="Activo",$F1192="Cese"),SUM(P1182:P1191),0)</f>
        <v>0</v>
      </c>
      <c r="X1192" s="36" t="n">
        <f aca="false">IF(OR($F1192="Activo",$F1192="Cese"),R1192+S1192+T1192+U1192+V1192+W1192,0)</f>
        <v>0</v>
      </c>
      <c r="Y1192" s="19" t="n">
        <f aca="false">IF(OR($F1192="Activo",$F1192="Cese"),DED_FIJA,0)</f>
        <v>0</v>
      </c>
      <c r="Z1192" s="36" t="n">
        <f aca="false">MAX(0,X1192-Y1192)</f>
        <v>0</v>
      </c>
      <c r="AA1192" s="19" t="n">
        <f aca="false">IF(Z1192=0,0,MAX(0,MIN(Z1192,Parámetros!$G$19)-Parámetros!$F$19)*Parámetros!$E$19)</f>
        <v>0</v>
      </c>
      <c r="AB1192" s="19" t="n">
        <f aca="false">IF(Z1192=0,0,MAX(0,MIN(Z1192,Parámetros!$G$20)-Parámetros!$F$20)*Parámetros!$E$20)</f>
        <v>0</v>
      </c>
      <c r="AC1192" s="19" t="n">
        <f aca="false">IF(Z1192=0,0,MAX(0,MIN(Z1192,Parámetros!$G$21)-Parámetros!$F$21)*Parámetros!$E$21)</f>
        <v>0</v>
      </c>
      <c r="AD1192" s="19" t="n">
        <f aca="false">IF(Z1192=0,0,MAX(0,MIN(Z1192,Parámetros!$G$22)-Parámetros!$F$22)*Parámetros!$E$22)</f>
        <v>0</v>
      </c>
      <c r="AE1192" s="19" t="n">
        <f aca="false">IF(Z1192=0,0,MAX(0,MIN(Z1192,Parámetros!$G$23)-Parámetros!$F$23)*Parámetros!$E$23)</f>
        <v>0</v>
      </c>
      <c r="AF1192" s="36" t="n">
        <f aca="false">SUM(AA1192:AE1192)</f>
        <v>0</v>
      </c>
      <c r="AG1192" s="45" t="str">
        <f aca="false">IF(AM1192&lt;=0,"-",INDEX(TR_TASA,MATCH(AM1192,TR_DESDE,1)))</f>
        <v>-</v>
      </c>
      <c r="AH1192" s="44" t="n">
        <f aca="false">IF($F1192="Cese",1,IF($F1192="Activo",INDEX(DIV_N,11),0))</f>
        <v>0</v>
      </c>
      <c r="AI1192" s="44" t="n">
        <f aca="false">IF($F1192="Cese",10,IF($F1192="Activo",INDEX(DIV_HASTA,11),0))</f>
        <v>0</v>
      </c>
      <c r="AJ1192" s="19" t="n">
        <f aca="false">IF(OR($F1192="Activo",$F1192="Cese"),SUMIFS(AV1182:AV1191,D1182:D1191,"&lt;="&amp;AI1192),0)</f>
        <v>0</v>
      </c>
      <c r="AK1192" s="19" t="n">
        <f aca="false">IF(OR($F1192="Activo",$F1192="Cese"),MAX(0,(AF1192-AJ1192)/AH1192),0)</f>
        <v>0</v>
      </c>
      <c r="AL1192" s="19" t="n">
        <f aca="false">IF(OR($F1192="Activo",$F1192="Cese"),K1192+IF(PROY_BON="Sí",0,J1192),0)</f>
        <v>0</v>
      </c>
      <c r="AM1192" s="19" t="n">
        <f aca="false">IF(AL1192&gt;0,MAX(0,X1192+AL1192-Y1192),Z1192)</f>
        <v>0</v>
      </c>
      <c r="AN1192" s="19" t="n">
        <f aca="false">SUMPRODUCT((AM1192&gt;TR_DESDE)*(AM1192-TR_DESDE)*TR_INC)</f>
        <v>0</v>
      </c>
      <c r="AO1192" s="19" t="n">
        <f aca="false">IF(AL1192&gt;0,MAX(0,AN1192-IF($F1192="Cese",MAX(AF1192,AJ1192),AF1192)),0)</f>
        <v>0</v>
      </c>
      <c r="AP1192" s="46" t="n">
        <f aca="false">IF(OR($F1192="Activo",$F1192="Cese"),ROUND(AK1192+AO1192,2),0)</f>
        <v>0</v>
      </c>
      <c r="AQ1192" s="19" t="n">
        <f aca="false">IF($F1192="Cese",MAX(0,AJ1192-AN1192),0)</f>
        <v>0</v>
      </c>
      <c r="AR1192" s="19" t="str">
        <f aca="false">IF($B1192="","",IF(COUNTIFS(RP_COD,$B1192,'Retenciones Planilla'!$M$6:$M$105,"&lt;&gt;")=0,"",SUMIFS('Retenciones Planilla'!$M$6:$M$105,RP_COD,$B1192)))</f>
        <v/>
      </c>
      <c r="AS1192" s="19" t="str">
        <f aca="false">IF(AR1192="","",AR1192-AP1192)</f>
        <v/>
      </c>
      <c r="AT1192" s="23" t="str">
        <f aca="false">IF($B1192="","",IF(NOT(OR($F1192="Activo",$F1192="Cese")),IF(N(AR1192)=0,"—","Revisar: sin vínculo"),IF(AR1192="",IF(AP1192=0,"No corresponde","Sin dato planilla"),IF(ABS(AS1192)&lt;=TOL,"OK",IF(AS1192&gt;0,"Retuvo de más","Retuvo de menos")))))</f>
        <v/>
      </c>
      <c r="AU1192" s="19" t="n">
        <f aca="false">IF(AND(BASE_RET="Planilla (si existe)",AR1192&lt;&gt;""),AR1192,AP1192)</f>
        <v>0</v>
      </c>
      <c r="AV1192" s="19" t="n">
        <f aca="false">AU1192+N1192</f>
        <v>0</v>
      </c>
    </row>
    <row r="1193" customFormat="false" ht="15" hidden="false" customHeight="false" outlineLevel="0" collapsed="false">
      <c r="A1193" s="43" t="n">
        <v>99</v>
      </c>
      <c r="B1193" s="35" t="str">
        <f aca="false">IF(Trabajadores!$B$104="","",Trabajadores!$B$104)</f>
        <v/>
      </c>
      <c r="C1193" s="35" t="str">
        <f aca="false">IF($B1193="","",Trabajadores!$D$104)</f>
        <v/>
      </c>
      <c r="D1193" s="43" t="n">
        <v>12</v>
      </c>
      <c r="E1193" s="23" t="s">
        <v>309</v>
      </c>
      <c r="F1193" s="23" t="str">
        <f aca="false">IF($B1193="","",IF(OR(12&lt;Trabajadores!$M$104,12&gt;Trabajadores!$N$104),"No vinculado",IF(AND(12=Trabajadores!$N$104,Trabajadores!$O$104="Sí"),"Cese","Activo")))</f>
        <v/>
      </c>
      <c r="G1193" s="19" t="n">
        <f aca="false">IF($B1193="",0,SUMIFS(Ingresos!$Z$6:$Z$1505,ING_COD,$B1193,ING_CLASE,"ORD"))</f>
        <v>0</v>
      </c>
      <c r="H1193" s="19" t="n">
        <f aca="false">IF($B1193="",0,SUMIFS(Ingresos!$Z$6:$Z$1505,ING_COD,$B1193,ING_CLASE,"ORD",ING_COMP,"Sí"))</f>
        <v>0</v>
      </c>
      <c r="I1193" s="19" t="n">
        <f aca="false">IF($B1193="",0,SUMIFS(Ingresos!$Z$6:$Z$1505,ING_COD,$B1193,ING_CLASE,"GRA"))</f>
        <v>0</v>
      </c>
      <c r="J1193" s="19" t="n">
        <f aca="false">IF($B1193="",0,SUMIFS(Ingresos!$Z$6:$Z$1505,ING_COD,$B1193,ING_CLASE,"BON"))</f>
        <v>0</v>
      </c>
      <c r="K1193" s="19" t="n">
        <f aca="false">IF($B1193="",0,SUMIFS(Ingresos!$Z$6:$Z$1505,ING_COD,$B1193,ING_CLASE,"EXT"))</f>
        <v>0</v>
      </c>
      <c r="L1193" s="19" t="n">
        <f aca="false">IF($B1193="",0,SUMIFS(Ingresos!$Z$6:$Z$1505,ING_COD,$B1193,ING_CLASE,"OTO"))</f>
        <v>0</v>
      </c>
      <c r="M1193" s="19" t="n">
        <f aca="false">IF($B1193="",0,SUMIFS(Ingresos!$Z$6:$Z$1505,ING_COD,$B1193,ING_CLASE,"OTX"))</f>
        <v>0</v>
      </c>
      <c r="N1193" s="19" t="n">
        <f aca="false">IF($B1193="",0,SUMIFS(Ingresos!$Z$6:$Z$1505,ING_COD,$B1193,ING_CLASE,"RETO"))</f>
        <v>0</v>
      </c>
      <c r="O1193" s="19" t="n">
        <f aca="false">IF($B1193="",0,SUMIFS(Ingresos!$Z$6:$Z$1505,ING_COD,$B1193,ING_CLASE,"INA"))</f>
        <v>0</v>
      </c>
      <c r="P1193" s="19" t="n">
        <f aca="false">G1193+I1193+J1193+K1193+L1193+M1193</f>
        <v>0</v>
      </c>
      <c r="Q1193" s="44" t="n">
        <f aca="false">IF($F1193="Activo",1,IF($F1193="Cese",1,0))</f>
        <v>0</v>
      </c>
      <c r="R1193" s="19" t="n">
        <f aca="false">G1193*Q1193</f>
        <v>0</v>
      </c>
      <c r="S1193" s="19" t="n">
        <f aca="false">IF($F1193="Activo",SUMIFS(I1193:I1193,$D1193:$D1193,"&lt;="&amp;Trabajadores!$N$104)+IF(PROY_BON="Sí",SUMIFS(J1193:J1193,$D1193:$D1193,"&lt;="&amp;Trabajadores!$N$104),0),IF($F1193="Cese",I1193+IF(PROY_BON="Sí",J1193,0),0))</f>
        <v>0</v>
      </c>
      <c r="T1193" s="19" t="n">
        <f aca="false">0</f>
        <v>0</v>
      </c>
      <c r="U1193" s="19" t="n">
        <f aca="false">IF($F1193="Activo",IF(Trabajadores!$J$104="Sí",L1193*1,L1193),IF($F1193="Cese",L1193,0))</f>
        <v>0</v>
      </c>
      <c r="V1193" s="19" t="n">
        <f aca="false">IF(OR($F1193="Activo",$F1193="Cese"),M1193,0)</f>
        <v>0</v>
      </c>
      <c r="W1193" s="19" t="n">
        <f aca="false">IF(OR($F1193="Activo",$F1193="Cese"),SUM(P1182:P1192),0)</f>
        <v>0</v>
      </c>
      <c r="X1193" s="36" t="n">
        <f aca="false">IF(OR($F1193="Activo",$F1193="Cese"),R1193+S1193+T1193+U1193+V1193+W1193,0)</f>
        <v>0</v>
      </c>
      <c r="Y1193" s="19" t="n">
        <f aca="false">IF(OR($F1193="Activo",$F1193="Cese"),DED_FIJA,0)</f>
        <v>0</v>
      </c>
      <c r="Z1193" s="36" t="n">
        <f aca="false">MAX(0,X1193-Y1193)</f>
        <v>0</v>
      </c>
      <c r="AA1193" s="19" t="n">
        <f aca="false">IF(Z1193=0,0,MAX(0,MIN(Z1193,Parámetros!$G$19)-Parámetros!$F$19)*Parámetros!$E$19)</f>
        <v>0</v>
      </c>
      <c r="AB1193" s="19" t="n">
        <f aca="false">IF(Z1193=0,0,MAX(0,MIN(Z1193,Parámetros!$G$20)-Parámetros!$F$20)*Parámetros!$E$20)</f>
        <v>0</v>
      </c>
      <c r="AC1193" s="19" t="n">
        <f aca="false">IF(Z1193=0,0,MAX(0,MIN(Z1193,Parámetros!$G$21)-Parámetros!$F$21)*Parámetros!$E$21)</f>
        <v>0</v>
      </c>
      <c r="AD1193" s="19" t="n">
        <f aca="false">IF(Z1193=0,0,MAX(0,MIN(Z1193,Parámetros!$G$22)-Parámetros!$F$22)*Parámetros!$E$22)</f>
        <v>0</v>
      </c>
      <c r="AE1193" s="19" t="n">
        <f aca="false">IF(Z1193=0,0,MAX(0,MIN(Z1193,Parámetros!$G$23)-Parámetros!$F$23)*Parámetros!$E$23)</f>
        <v>0</v>
      </c>
      <c r="AF1193" s="36" t="n">
        <f aca="false">SUM(AA1193:AE1193)</f>
        <v>0</v>
      </c>
      <c r="AG1193" s="45" t="str">
        <f aca="false">IF(AM1193&lt;=0,"-",INDEX(TR_TASA,MATCH(AM1193,TR_DESDE,1)))</f>
        <v>-</v>
      </c>
      <c r="AH1193" s="44" t="n">
        <f aca="false">IF($F1193="Cese",1,IF($F1193="Activo",INDEX(DIV_N,12),0))</f>
        <v>0</v>
      </c>
      <c r="AI1193" s="44" t="n">
        <f aca="false">IF($F1193="Cese",11,IF($F1193="Activo",INDEX(DIV_HASTA,12),0))</f>
        <v>0</v>
      </c>
      <c r="AJ1193" s="19" t="n">
        <f aca="false">IF(OR($F1193="Activo",$F1193="Cese"),SUMIFS(AV1182:AV1192,D1182:D1192,"&lt;="&amp;AI1193),0)</f>
        <v>0</v>
      </c>
      <c r="AK1193" s="19" t="n">
        <f aca="false">IF(OR($F1193="Activo",$F1193="Cese"),MAX(0,(AF1193-AJ1193)/AH1193),0)</f>
        <v>0</v>
      </c>
      <c r="AL1193" s="19" t="n">
        <f aca="false">IF(OR($F1193="Activo",$F1193="Cese"),K1193+IF(PROY_BON="Sí",0,J1193),0)</f>
        <v>0</v>
      </c>
      <c r="AM1193" s="19" t="n">
        <f aca="false">IF(AL1193&gt;0,MAX(0,X1193+AL1193-Y1193),Z1193)</f>
        <v>0</v>
      </c>
      <c r="AN1193" s="19" t="n">
        <f aca="false">SUMPRODUCT((AM1193&gt;TR_DESDE)*(AM1193-TR_DESDE)*TR_INC)</f>
        <v>0</v>
      </c>
      <c r="AO1193" s="19" t="n">
        <f aca="false">IF(AL1193&gt;0,MAX(0,AN1193-IF(TRUE(),MAX(AF1193,AJ1193),AF1193)),0)</f>
        <v>0</v>
      </c>
      <c r="AP1193" s="46" t="n">
        <f aca="false">IF(OR($F1193="Activo",$F1193="Cese"),ROUND(AK1193+AO1193,2),0)</f>
        <v>0</v>
      </c>
      <c r="AQ1193" s="19" t="n">
        <f aca="false">IF(OR($F1193="Activo",$F1193="Cese"),MAX(0,AJ1193-AN1193),0)</f>
        <v>0</v>
      </c>
      <c r="AR1193" s="19" t="str">
        <f aca="false">IF($B1193="","",IF(COUNTIFS(RP_COD,$B1193,'Retenciones Planilla'!$N$6:$N$105,"&lt;&gt;")=0,"",SUMIFS('Retenciones Planilla'!$N$6:$N$105,RP_COD,$B1193)))</f>
        <v/>
      </c>
      <c r="AS1193" s="19" t="str">
        <f aca="false">IF(AR1193="","",AR1193-AP1193)</f>
        <v/>
      </c>
      <c r="AT1193" s="23" t="str">
        <f aca="false">IF($B1193="","",IF(NOT(OR($F1193="Activo",$F1193="Cese")),IF(N(AR1193)=0,"—","Revisar: sin vínculo"),IF(AR1193="",IF(AP1193=0,"No corresponde","Sin dato planilla"),IF(ABS(AS1193)&lt;=TOL,"OK",IF(AS1193&gt;0,"Retuvo de más","Retuvo de menos")))))</f>
        <v/>
      </c>
      <c r="AU1193" s="19" t="n">
        <f aca="false">IF(AND(BASE_RET="Planilla (si existe)",AR1193&lt;&gt;""),AR1193,AP1193)</f>
        <v>0</v>
      </c>
      <c r="AV1193" s="19" t="n">
        <f aca="false">AU1193+N1193</f>
        <v>0</v>
      </c>
    </row>
    <row r="1194" customFormat="false" ht="15" hidden="false" customHeight="false" outlineLevel="0" collapsed="false">
      <c r="A1194" s="43" t="n">
        <v>100</v>
      </c>
      <c r="B1194" s="35" t="str">
        <f aca="false">IF(Trabajadores!$B$105="","",Trabajadores!$B$105)</f>
        <v/>
      </c>
      <c r="C1194" s="35" t="str">
        <f aca="false">IF($B1194="","",Trabajadores!$D$105)</f>
        <v/>
      </c>
      <c r="D1194" s="43" t="n">
        <v>1</v>
      </c>
      <c r="E1194" s="23" t="s">
        <v>298</v>
      </c>
      <c r="F1194" s="23" t="str">
        <f aca="false">IF($B1194="","",IF(OR(1&lt;Trabajadores!$M$105,1&gt;Trabajadores!$N$105),"No vinculado",IF(AND(1=Trabajadores!$N$105,Trabajadores!$O$105="Sí"),"Cese","Activo")))</f>
        <v/>
      </c>
      <c r="G1194" s="19" t="n">
        <f aca="false">IF($B1194="",0,SUMIFS(Ingresos!$O$6:$O$1505,ING_COD,$B1194,ING_CLASE,"ORD"))</f>
        <v>0</v>
      </c>
      <c r="H1194" s="19" t="n">
        <f aca="false">IF($B1194="",0,SUMIFS(Ingresos!$O$6:$O$1505,ING_COD,$B1194,ING_CLASE,"ORD",ING_COMP,"Sí"))</f>
        <v>0</v>
      </c>
      <c r="I1194" s="19" t="n">
        <f aca="false">IF($B1194="",0,SUMIFS(Ingresos!$O$6:$O$1505,ING_COD,$B1194,ING_CLASE,"GRA"))</f>
        <v>0</v>
      </c>
      <c r="J1194" s="19" t="n">
        <f aca="false">IF($B1194="",0,SUMIFS(Ingresos!$O$6:$O$1505,ING_COD,$B1194,ING_CLASE,"BON"))</f>
        <v>0</v>
      </c>
      <c r="K1194" s="19" t="n">
        <f aca="false">IF($B1194="",0,SUMIFS(Ingresos!$O$6:$O$1505,ING_COD,$B1194,ING_CLASE,"EXT"))</f>
        <v>0</v>
      </c>
      <c r="L1194" s="19" t="n">
        <f aca="false">IF($B1194="",0,SUMIFS(Ingresos!$O$6:$O$1505,ING_COD,$B1194,ING_CLASE,"OTO"))</f>
        <v>0</v>
      </c>
      <c r="M1194" s="19" t="n">
        <f aca="false">IF($B1194="",0,SUMIFS(Ingresos!$O$6:$O$1505,ING_COD,$B1194,ING_CLASE,"OTX"))</f>
        <v>0</v>
      </c>
      <c r="N1194" s="19" t="n">
        <f aca="false">IF($B1194="",0,SUMIFS(Ingresos!$O$6:$O$1505,ING_COD,$B1194,ING_CLASE,"RETO"))</f>
        <v>0</v>
      </c>
      <c r="O1194" s="19" t="n">
        <f aca="false">IF($B1194="",0,SUMIFS(Ingresos!$O$6:$O$1505,ING_COD,$B1194,ING_CLASE,"INA"))</f>
        <v>0</v>
      </c>
      <c r="P1194" s="19" t="n">
        <f aca="false">G1194+I1194+J1194+K1194+L1194+M1194</f>
        <v>0</v>
      </c>
      <c r="Q1194" s="44" t="n">
        <f aca="false">IF($F1194="Activo",12,IF($F1194="Cese",1,0))</f>
        <v>0</v>
      </c>
      <c r="R1194" s="19" t="n">
        <f aca="false">G1194*Q1194</f>
        <v>0</v>
      </c>
      <c r="S1194" s="19" t="n">
        <f aca="false">IF($F1194="Activo",SUMIFS(I1194:I1205,$D1194:$D1205,"&lt;="&amp;Trabajadores!$N$105)+IF(PROY_BON="Sí",SUMIFS(J1194:J1205,$D1194:$D1205,"&lt;="&amp;Trabajadores!$N$105),0),IF($F1194="Cese",I1194+IF(PROY_BON="Sí",J1194,0),0))</f>
        <v>0</v>
      </c>
      <c r="T1194" s="19" t="n">
        <f aca="false">IF(OR($F1194&lt;&gt;"Activo",Trabajadores!$I$105="No"),0,IF(I1200=0,H1194*(1+IF(PROY_BON="Sí",Trabajadores!$P$105,0))*Trabajadores!$R$105/6*(Trabajadores!$N$105&gt;=7),0)+IF(I1205=0,H1194*(1+IF(PROY_BON="Sí",Trabajadores!$P$105,0))*Trabajadores!$S$105/6*(Trabajadores!$N$105&gt;=12),0))</f>
        <v>0</v>
      </c>
      <c r="U1194" s="19" t="n">
        <f aca="false">IF($F1194="Activo",IF(Trabajadores!$J$105="Sí",L1194*12,L1194),IF($F1194="Cese",L1194,0))</f>
        <v>0</v>
      </c>
      <c r="V1194" s="19" t="n">
        <f aca="false">IF(OR($F1194="Activo",$F1194="Cese"),M1194,0)</f>
        <v>0</v>
      </c>
      <c r="W1194" s="19" t="n">
        <f aca="false">0</f>
        <v>0</v>
      </c>
      <c r="X1194" s="36" t="n">
        <f aca="false">IF(OR($F1194="Activo",$F1194="Cese"),R1194+S1194+T1194+U1194+V1194+W1194,0)</f>
        <v>0</v>
      </c>
      <c r="Y1194" s="19" t="n">
        <f aca="false">IF(OR($F1194="Activo",$F1194="Cese"),DED_FIJA,0)</f>
        <v>0</v>
      </c>
      <c r="Z1194" s="36" t="n">
        <f aca="false">MAX(0,X1194-Y1194)</f>
        <v>0</v>
      </c>
      <c r="AA1194" s="19" t="n">
        <f aca="false">IF(Z1194=0,0,MAX(0,MIN(Z1194,Parámetros!$G$19)-Parámetros!$F$19)*Parámetros!$E$19)</f>
        <v>0</v>
      </c>
      <c r="AB1194" s="19" t="n">
        <f aca="false">IF(Z1194=0,0,MAX(0,MIN(Z1194,Parámetros!$G$20)-Parámetros!$F$20)*Parámetros!$E$20)</f>
        <v>0</v>
      </c>
      <c r="AC1194" s="19" t="n">
        <f aca="false">IF(Z1194=0,0,MAX(0,MIN(Z1194,Parámetros!$G$21)-Parámetros!$F$21)*Parámetros!$E$21)</f>
        <v>0</v>
      </c>
      <c r="AD1194" s="19" t="n">
        <f aca="false">IF(Z1194=0,0,MAX(0,MIN(Z1194,Parámetros!$G$22)-Parámetros!$F$22)*Parámetros!$E$22)</f>
        <v>0</v>
      </c>
      <c r="AE1194" s="19" t="n">
        <f aca="false">IF(Z1194=0,0,MAX(0,MIN(Z1194,Parámetros!$G$23)-Parámetros!$F$23)*Parámetros!$E$23)</f>
        <v>0</v>
      </c>
      <c r="AF1194" s="36" t="n">
        <f aca="false">SUM(AA1194:AE1194)</f>
        <v>0</v>
      </c>
      <c r="AG1194" s="45" t="str">
        <f aca="false">IF(AM1194&lt;=0,"-",INDEX(TR_TASA,MATCH(AM1194,TR_DESDE,1)))</f>
        <v>-</v>
      </c>
      <c r="AH1194" s="44" t="n">
        <f aca="false">IF($F1194="Cese",1,IF($F1194="Activo",INDEX(DIV_N,1),0))</f>
        <v>0</v>
      </c>
      <c r="AI1194" s="44" t="n">
        <f aca="false">IF($F1194="Cese",0,IF($F1194="Activo",INDEX(DIV_HASTA,1),0))</f>
        <v>0</v>
      </c>
      <c r="AJ1194" s="19" t="n">
        <f aca="false">0</f>
        <v>0</v>
      </c>
      <c r="AK1194" s="19" t="n">
        <f aca="false">IF(OR($F1194="Activo",$F1194="Cese"),MAX(0,(AF1194-AJ1194)/AH1194),0)</f>
        <v>0</v>
      </c>
      <c r="AL1194" s="19" t="n">
        <f aca="false">IF(OR($F1194="Activo",$F1194="Cese"),K1194+IF(PROY_BON="Sí",0,J1194),0)</f>
        <v>0</v>
      </c>
      <c r="AM1194" s="19" t="n">
        <f aca="false">IF(AL1194&gt;0,MAX(0,X1194+AL1194-Y1194),Z1194)</f>
        <v>0</v>
      </c>
      <c r="AN1194" s="19" t="n">
        <f aca="false">SUMPRODUCT((AM1194&gt;TR_DESDE)*(AM1194-TR_DESDE)*TR_INC)</f>
        <v>0</v>
      </c>
      <c r="AO1194" s="19" t="n">
        <f aca="false">IF(AL1194&gt;0,MAX(0,AN1194-IF($F1194="Cese",MAX(AF1194,AJ1194),AF1194)),0)</f>
        <v>0</v>
      </c>
      <c r="AP1194" s="46" t="n">
        <f aca="false">IF(OR($F1194="Activo",$F1194="Cese"),ROUND(AK1194+AO1194,2),0)</f>
        <v>0</v>
      </c>
      <c r="AQ1194" s="19" t="n">
        <f aca="false">IF($F1194="Cese",MAX(0,AJ1194-AN1194),0)</f>
        <v>0</v>
      </c>
      <c r="AR1194" s="19" t="str">
        <f aca="false">IF($B1194="","",IF(COUNTIFS(RP_COD,$B1194,'Retenciones Planilla'!$C$6:$C$105,"&lt;&gt;")=0,"",SUMIFS('Retenciones Planilla'!$C$6:$C$105,RP_COD,$B1194)))</f>
        <v/>
      </c>
      <c r="AS1194" s="19" t="str">
        <f aca="false">IF(AR1194="","",AR1194-AP1194)</f>
        <v/>
      </c>
      <c r="AT1194" s="23" t="str">
        <f aca="false">IF($B1194="","",IF(NOT(OR($F1194="Activo",$F1194="Cese")),IF(N(AR1194)=0,"—","Revisar: sin vínculo"),IF(AR1194="",IF(AP1194=0,"No corresponde","Sin dato planilla"),IF(ABS(AS1194)&lt;=TOL,"OK",IF(AS1194&gt;0,"Retuvo de más","Retuvo de menos")))))</f>
        <v/>
      </c>
      <c r="AU1194" s="19" t="n">
        <f aca="false">IF(AND(BASE_RET="Planilla (si existe)",AR1194&lt;&gt;""),AR1194,AP1194)</f>
        <v>0</v>
      </c>
      <c r="AV1194" s="19" t="n">
        <f aca="false">AU1194+N1194</f>
        <v>0</v>
      </c>
    </row>
    <row r="1195" customFormat="false" ht="15" hidden="false" customHeight="false" outlineLevel="0" collapsed="false">
      <c r="A1195" s="43" t="n">
        <v>100</v>
      </c>
      <c r="B1195" s="35" t="str">
        <f aca="false">IF(Trabajadores!$B$105="","",Trabajadores!$B$105)</f>
        <v/>
      </c>
      <c r="C1195" s="35" t="str">
        <f aca="false">IF($B1195="","",Trabajadores!$D$105)</f>
        <v/>
      </c>
      <c r="D1195" s="43" t="n">
        <v>2</v>
      </c>
      <c r="E1195" s="23" t="s">
        <v>299</v>
      </c>
      <c r="F1195" s="23" t="str">
        <f aca="false">IF($B1195="","",IF(OR(2&lt;Trabajadores!$M$105,2&gt;Trabajadores!$N$105),"No vinculado",IF(AND(2=Trabajadores!$N$105,Trabajadores!$O$105="Sí"),"Cese","Activo")))</f>
        <v/>
      </c>
      <c r="G1195" s="19" t="n">
        <f aca="false">IF($B1195="",0,SUMIFS(Ingresos!$P$6:$P$1505,ING_COD,$B1195,ING_CLASE,"ORD"))</f>
        <v>0</v>
      </c>
      <c r="H1195" s="19" t="n">
        <f aca="false">IF($B1195="",0,SUMIFS(Ingresos!$P$6:$P$1505,ING_COD,$B1195,ING_CLASE,"ORD",ING_COMP,"Sí"))</f>
        <v>0</v>
      </c>
      <c r="I1195" s="19" t="n">
        <f aca="false">IF($B1195="",0,SUMIFS(Ingresos!$P$6:$P$1505,ING_COD,$B1195,ING_CLASE,"GRA"))</f>
        <v>0</v>
      </c>
      <c r="J1195" s="19" t="n">
        <f aca="false">IF($B1195="",0,SUMIFS(Ingresos!$P$6:$P$1505,ING_COD,$B1195,ING_CLASE,"BON"))</f>
        <v>0</v>
      </c>
      <c r="K1195" s="19" t="n">
        <f aca="false">IF($B1195="",0,SUMIFS(Ingresos!$P$6:$P$1505,ING_COD,$B1195,ING_CLASE,"EXT"))</f>
        <v>0</v>
      </c>
      <c r="L1195" s="19" t="n">
        <f aca="false">IF($B1195="",0,SUMIFS(Ingresos!$P$6:$P$1505,ING_COD,$B1195,ING_CLASE,"OTO"))</f>
        <v>0</v>
      </c>
      <c r="M1195" s="19" t="n">
        <f aca="false">IF($B1195="",0,SUMIFS(Ingresos!$P$6:$P$1505,ING_COD,$B1195,ING_CLASE,"OTX"))</f>
        <v>0</v>
      </c>
      <c r="N1195" s="19" t="n">
        <f aca="false">IF($B1195="",0,SUMIFS(Ingresos!$P$6:$P$1505,ING_COD,$B1195,ING_CLASE,"RETO"))</f>
        <v>0</v>
      </c>
      <c r="O1195" s="19" t="n">
        <f aca="false">IF($B1195="",0,SUMIFS(Ingresos!$P$6:$P$1505,ING_COD,$B1195,ING_CLASE,"INA"))</f>
        <v>0</v>
      </c>
      <c r="P1195" s="19" t="n">
        <f aca="false">G1195+I1195+J1195+K1195+L1195+M1195</f>
        <v>0</v>
      </c>
      <c r="Q1195" s="44" t="n">
        <f aca="false">IF($F1195="Activo",11,IF($F1195="Cese",1,0))</f>
        <v>0</v>
      </c>
      <c r="R1195" s="19" t="n">
        <f aca="false">G1195*Q1195</f>
        <v>0</v>
      </c>
      <c r="S1195" s="19" t="n">
        <f aca="false">IF($F1195="Activo",SUMIFS(I1195:I1205,$D1195:$D1205,"&lt;="&amp;Trabajadores!$N$105)+IF(PROY_BON="Sí",SUMIFS(J1195:J1205,$D1195:$D1205,"&lt;="&amp;Trabajadores!$N$105),0),IF($F1195="Cese",I1195+IF(PROY_BON="Sí",J1195,0),0))</f>
        <v>0</v>
      </c>
      <c r="T1195" s="19" t="n">
        <f aca="false">IF(OR($F1195&lt;&gt;"Activo",Trabajadores!$I$105="No"),0,IF(I1200=0,H1195*(1+IF(PROY_BON="Sí",Trabajadores!$P$105,0))*Trabajadores!$R$105/6*(Trabajadores!$N$105&gt;=7),0)+IF(I1205=0,H1195*(1+IF(PROY_BON="Sí",Trabajadores!$P$105,0))*Trabajadores!$S$105/6*(Trabajadores!$N$105&gt;=12),0))</f>
        <v>0</v>
      </c>
      <c r="U1195" s="19" t="n">
        <f aca="false">IF($F1195="Activo",IF(Trabajadores!$J$105="Sí",L1195*11,L1195),IF($F1195="Cese",L1195,0))</f>
        <v>0</v>
      </c>
      <c r="V1195" s="19" t="n">
        <f aca="false">IF(OR($F1195="Activo",$F1195="Cese"),M1195,0)</f>
        <v>0</v>
      </c>
      <c r="W1195" s="19" t="n">
        <f aca="false">IF(OR($F1195="Activo",$F1195="Cese"),SUM(P1194:P1194),0)</f>
        <v>0</v>
      </c>
      <c r="X1195" s="36" t="n">
        <f aca="false">IF(OR($F1195="Activo",$F1195="Cese"),R1195+S1195+T1195+U1195+V1195+W1195,0)</f>
        <v>0</v>
      </c>
      <c r="Y1195" s="19" t="n">
        <f aca="false">IF(OR($F1195="Activo",$F1195="Cese"),DED_FIJA,0)</f>
        <v>0</v>
      </c>
      <c r="Z1195" s="36" t="n">
        <f aca="false">MAX(0,X1195-Y1195)</f>
        <v>0</v>
      </c>
      <c r="AA1195" s="19" t="n">
        <f aca="false">IF(Z1195=0,0,MAX(0,MIN(Z1195,Parámetros!$G$19)-Parámetros!$F$19)*Parámetros!$E$19)</f>
        <v>0</v>
      </c>
      <c r="AB1195" s="19" t="n">
        <f aca="false">IF(Z1195=0,0,MAX(0,MIN(Z1195,Parámetros!$G$20)-Parámetros!$F$20)*Parámetros!$E$20)</f>
        <v>0</v>
      </c>
      <c r="AC1195" s="19" t="n">
        <f aca="false">IF(Z1195=0,0,MAX(0,MIN(Z1195,Parámetros!$G$21)-Parámetros!$F$21)*Parámetros!$E$21)</f>
        <v>0</v>
      </c>
      <c r="AD1195" s="19" t="n">
        <f aca="false">IF(Z1195=0,0,MAX(0,MIN(Z1195,Parámetros!$G$22)-Parámetros!$F$22)*Parámetros!$E$22)</f>
        <v>0</v>
      </c>
      <c r="AE1195" s="19" t="n">
        <f aca="false">IF(Z1195=0,0,MAX(0,MIN(Z1195,Parámetros!$G$23)-Parámetros!$F$23)*Parámetros!$E$23)</f>
        <v>0</v>
      </c>
      <c r="AF1195" s="36" t="n">
        <f aca="false">SUM(AA1195:AE1195)</f>
        <v>0</v>
      </c>
      <c r="AG1195" s="45" t="str">
        <f aca="false">IF(AM1195&lt;=0,"-",INDEX(TR_TASA,MATCH(AM1195,TR_DESDE,1)))</f>
        <v>-</v>
      </c>
      <c r="AH1195" s="44" t="n">
        <f aca="false">IF($F1195="Cese",1,IF($F1195="Activo",INDEX(DIV_N,2),0))</f>
        <v>0</v>
      </c>
      <c r="AI1195" s="44" t="n">
        <f aca="false">IF($F1195="Cese",1,IF($F1195="Activo",INDEX(DIV_HASTA,2),0))</f>
        <v>0</v>
      </c>
      <c r="AJ1195" s="19" t="n">
        <f aca="false">IF(OR($F1195="Activo",$F1195="Cese"),SUMIFS(AV1194:AV1194,D1194:D1194,"&lt;="&amp;AI1195),0)</f>
        <v>0</v>
      </c>
      <c r="AK1195" s="19" t="n">
        <f aca="false">IF(OR($F1195="Activo",$F1195="Cese"),MAX(0,(AF1195-AJ1195)/AH1195),0)</f>
        <v>0</v>
      </c>
      <c r="AL1195" s="19" t="n">
        <f aca="false">IF(OR($F1195="Activo",$F1195="Cese"),K1195+IF(PROY_BON="Sí",0,J1195),0)</f>
        <v>0</v>
      </c>
      <c r="AM1195" s="19" t="n">
        <f aca="false">IF(AL1195&gt;0,MAX(0,X1195+AL1195-Y1195),Z1195)</f>
        <v>0</v>
      </c>
      <c r="AN1195" s="19" t="n">
        <f aca="false">SUMPRODUCT((AM1195&gt;TR_DESDE)*(AM1195-TR_DESDE)*TR_INC)</f>
        <v>0</v>
      </c>
      <c r="AO1195" s="19" t="n">
        <f aca="false">IF(AL1195&gt;0,MAX(0,AN1195-IF($F1195="Cese",MAX(AF1195,AJ1195),AF1195)),0)</f>
        <v>0</v>
      </c>
      <c r="AP1195" s="46" t="n">
        <f aca="false">IF(OR($F1195="Activo",$F1195="Cese"),ROUND(AK1195+AO1195,2),0)</f>
        <v>0</v>
      </c>
      <c r="AQ1195" s="19" t="n">
        <f aca="false">IF($F1195="Cese",MAX(0,AJ1195-AN1195),0)</f>
        <v>0</v>
      </c>
      <c r="AR1195" s="19" t="str">
        <f aca="false">IF($B1195="","",IF(COUNTIFS(RP_COD,$B1195,'Retenciones Planilla'!$D$6:$D$105,"&lt;&gt;")=0,"",SUMIFS('Retenciones Planilla'!$D$6:$D$105,RP_COD,$B1195)))</f>
        <v/>
      </c>
      <c r="AS1195" s="19" t="str">
        <f aca="false">IF(AR1195="","",AR1195-AP1195)</f>
        <v/>
      </c>
      <c r="AT1195" s="23" t="str">
        <f aca="false">IF($B1195="","",IF(NOT(OR($F1195="Activo",$F1195="Cese")),IF(N(AR1195)=0,"—","Revisar: sin vínculo"),IF(AR1195="",IF(AP1195=0,"No corresponde","Sin dato planilla"),IF(ABS(AS1195)&lt;=TOL,"OK",IF(AS1195&gt;0,"Retuvo de más","Retuvo de menos")))))</f>
        <v/>
      </c>
      <c r="AU1195" s="19" t="n">
        <f aca="false">IF(AND(BASE_RET="Planilla (si existe)",AR1195&lt;&gt;""),AR1195,AP1195)</f>
        <v>0</v>
      </c>
      <c r="AV1195" s="19" t="n">
        <f aca="false">AU1195+N1195</f>
        <v>0</v>
      </c>
    </row>
    <row r="1196" customFormat="false" ht="15" hidden="false" customHeight="false" outlineLevel="0" collapsed="false">
      <c r="A1196" s="43" t="n">
        <v>100</v>
      </c>
      <c r="B1196" s="35" t="str">
        <f aca="false">IF(Trabajadores!$B$105="","",Trabajadores!$B$105)</f>
        <v/>
      </c>
      <c r="C1196" s="35" t="str">
        <f aca="false">IF($B1196="","",Trabajadores!$D$105)</f>
        <v/>
      </c>
      <c r="D1196" s="43" t="n">
        <v>3</v>
      </c>
      <c r="E1196" s="23" t="s">
        <v>300</v>
      </c>
      <c r="F1196" s="23" t="str">
        <f aca="false">IF($B1196="","",IF(OR(3&lt;Trabajadores!$M$105,3&gt;Trabajadores!$N$105),"No vinculado",IF(AND(3=Trabajadores!$N$105,Trabajadores!$O$105="Sí"),"Cese","Activo")))</f>
        <v/>
      </c>
      <c r="G1196" s="19" t="n">
        <f aca="false">IF($B1196="",0,SUMIFS(Ingresos!$Q$6:$Q$1505,ING_COD,$B1196,ING_CLASE,"ORD"))</f>
        <v>0</v>
      </c>
      <c r="H1196" s="19" t="n">
        <f aca="false">IF($B1196="",0,SUMIFS(Ingresos!$Q$6:$Q$1505,ING_COD,$B1196,ING_CLASE,"ORD",ING_COMP,"Sí"))</f>
        <v>0</v>
      </c>
      <c r="I1196" s="19" t="n">
        <f aca="false">IF($B1196="",0,SUMIFS(Ingresos!$Q$6:$Q$1505,ING_COD,$B1196,ING_CLASE,"GRA"))</f>
        <v>0</v>
      </c>
      <c r="J1196" s="19" t="n">
        <f aca="false">IF($B1196="",0,SUMIFS(Ingresos!$Q$6:$Q$1505,ING_COD,$B1196,ING_CLASE,"BON"))</f>
        <v>0</v>
      </c>
      <c r="K1196" s="19" t="n">
        <f aca="false">IF($B1196="",0,SUMIFS(Ingresos!$Q$6:$Q$1505,ING_COD,$B1196,ING_CLASE,"EXT"))</f>
        <v>0</v>
      </c>
      <c r="L1196" s="19" t="n">
        <f aca="false">IF($B1196="",0,SUMIFS(Ingresos!$Q$6:$Q$1505,ING_COD,$B1196,ING_CLASE,"OTO"))</f>
        <v>0</v>
      </c>
      <c r="M1196" s="19" t="n">
        <f aca="false">IF($B1196="",0,SUMIFS(Ingresos!$Q$6:$Q$1505,ING_COD,$B1196,ING_CLASE,"OTX"))</f>
        <v>0</v>
      </c>
      <c r="N1196" s="19" t="n">
        <f aca="false">IF($B1196="",0,SUMIFS(Ingresos!$Q$6:$Q$1505,ING_COD,$B1196,ING_CLASE,"RETO"))</f>
        <v>0</v>
      </c>
      <c r="O1196" s="19" t="n">
        <f aca="false">IF($B1196="",0,SUMIFS(Ingresos!$Q$6:$Q$1505,ING_COD,$B1196,ING_CLASE,"INA"))</f>
        <v>0</v>
      </c>
      <c r="P1196" s="19" t="n">
        <f aca="false">G1196+I1196+J1196+K1196+L1196+M1196</f>
        <v>0</v>
      </c>
      <c r="Q1196" s="44" t="n">
        <f aca="false">IF($F1196="Activo",10,IF($F1196="Cese",1,0))</f>
        <v>0</v>
      </c>
      <c r="R1196" s="19" t="n">
        <f aca="false">G1196*Q1196</f>
        <v>0</v>
      </c>
      <c r="S1196" s="19" t="n">
        <f aca="false">IF($F1196="Activo",SUMIFS(I1196:I1205,$D1196:$D1205,"&lt;="&amp;Trabajadores!$N$105)+IF(PROY_BON="Sí",SUMIFS(J1196:J1205,$D1196:$D1205,"&lt;="&amp;Trabajadores!$N$105),0),IF($F1196="Cese",I1196+IF(PROY_BON="Sí",J1196,0),0))</f>
        <v>0</v>
      </c>
      <c r="T1196" s="19" t="n">
        <f aca="false">IF(OR($F1196&lt;&gt;"Activo",Trabajadores!$I$105="No"),0,IF(I1200=0,H1196*(1+IF(PROY_BON="Sí",Trabajadores!$P$105,0))*Trabajadores!$R$105/6*(Trabajadores!$N$105&gt;=7),0)+IF(I1205=0,H1196*(1+IF(PROY_BON="Sí",Trabajadores!$P$105,0))*Trabajadores!$S$105/6*(Trabajadores!$N$105&gt;=12),0))</f>
        <v>0</v>
      </c>
      <c r="U1196" s="19" t="n">
        <f aca="false">IF($F1196="Activo",IF(Trabajadores!$J$105="Sí",L1196*10,L1196),IF($F1196="Cese",L1196,0))</f>
        <v>0</v>
      </c>
      <c r="V1196" s="19" t="n">
        <f aca="false">IF(OR($F1196="Activo",$F1196="Cese"),M1196,0)</f>
        <v>0</v>
      </c>
      <c r="W1196" s="19" t="n">
        <f aca="false">IF(OR($F1196="Activo",$F1196="Cese"),SUM(P1194:P1195),0)</f>
        <v>0</v>
      </c>
      <c r="X1196" s="36" t="n">
        <f aca="false">IF(OR($F1196="Activo",$F1196="Cese"),R1196+S1196+T1196+U1196+V1196+W1196,0)</f>
        <v>0</v>
      </c>
      <c r="Y1196" s="19" t="n">
        <f aca="false">IF(OR($F1196="Activo",$F1196="Cese"),DED_FIJA,0)</f>
        <v>0</v>
      </c>
      <c r="Z1196" s="36" t="n">
        <f aca="false">MAX(0,X1196-Y1196)</f>
        <v>0</v>
      </c>
      <c r="AA1196" s="19" t="n">
        <f aca="false">IF(Z1196=0,0,MAX(0,MIN(Z1196,Parámetros!$G$19)-Parámetros!$F$19)*Parámetros!$E$19)</f>
        <v>0</v>
      </c>
      <c r="AB1196" s="19" t="n">
        <f aca="false">IF(Z1196=0,0,MAX(0,MIN(Z1196,Parámetros!$G$20)-Parámetros!$F$20)*Parámetros!$E$20)</f>
        <v>0</v>
      </c>
      <c r="AC1196" s="19" t="n">
        <f aca="false">IF(Z1196=0,0,MAX(0,MIN(Z1196,Parámetros!$G$21)-Parámetros!$F$21)*Parámetros!$E$21)</f>
        <v>0</v>
      </c>
      <c r="AD1196" s="19" t="n">
        <f aca="false">IF(Z1196=0,0,MAX(0,MIN(Z1196,Parámetros!$G$22)-Parámetros!$F$22)*Parámetros!$E$22)</f>
        <v>0</v>
      </c>
      <c r="AE1196" s="19" t="n">
        <f aca="false">IF(Z1196=0,0,MAX(0,MIN(Z1196,Parámetros!$G$23)-Parámetros!$F$23)*Parámetros!$E$23)</f>
        <v>0</v>
      </c>
      <c r="AF1196" s="36" t="n">
        <f aca="false">SUM(AA1196:AE1196)</f>
        <v>0</v>
      </c>
      <c r="AG1196" s="45" t="str">
        <f aca="false">IF(AM1196&lt;=0,"-",INDEX(TR_TASA,MATCH(AM1196,TR_DESDE,1)))</f>
        <v>-</v>
      </c>
      <c r="AH1196" s="44" t="n">
        <f aca="false">IF($F1196="Cese",1,IF($F1196="Activo",INDEX(DIV_N,3),0))</f>
        <v>0</v>
      </c>
      <c r="AI1196" s="44" t="n">
        <f aca="false">IF($F1196="Cese",2,IF($F1196="Activo",INDEX(DIV_HASTA,3),0))</f>
        <v>0</v>
      </c>
      <c r="AJ1196" s="19" t="n">
        <f aca="false">IF(OR($F1196="Activo",$F1196="Cese"),SUMIFS(AV1194:AV1195,D1194:D1195,"&lt;="&amp;AI1196),0)</f>
        <v>0</v>
      </c>
      <c r="AK1196" s="19" t="n">
        <f aca="false">IF(OR($F1196="Activo",$F1196="Cese"),MAX(0,(AF1196-AJ1196)/AH1196),0)</f>
        <v>0</v>
      </c>
      <c r="AL1196" s="19" t="n">
        <f aca="false">IF(OR($F1196="Activo",$F1196="Cese"),K1196+IF(PROY_BON="Sí",0,J1196),0)</f>
        <v>0</v>
      </c>
      <c r="AM1196" s="19" t="n">
        <f aca="false">IF(AL1196&gt;0,MAX(0,X1196+AL1196-Y1196),Z1196)</f>
        <v>0</v>
      </c>
      <c r="AN1196" s="19" t="n">
        <f aca="false">SUMPRODUCT((AM1196&gt;TR_DESDE)*(AM1196-TR_DESDE)*TR_INC)</f>
        <v>0</v>
      </c>
      <c r="AO1196" s="19" t="n">
        <f aca="false">IF(AL1196&gt;0,MAX(0,AN1196-IF($F1196="Cese",MAX(AF1196,AJ1196),AF1196)),0)</f>
        <v>0</v>
      </c>
      <c r="AP1196" s="46" t="n">
        <f aca="false">IF(OR($F1196="Activo",$F1196="Cese"),ROUND(AK1196+AO1196,2),0)</f>
        <v>0</v>
      </c>
      <c r="AQ1196" s="19" t="n">
        <f aca="false">IF($F1196="Cese",MAX(0,AJ1196-AN1196),0)</f>
        <v>0</v>
      </c>
      <c r="AR1196" s="19" t="str">
        <f aca="false">IF($B1196="","",IF(COUNTIFS(RP_COD,$B1196,'Retenciones Planilla'!$E$6:$E$105,"&lt;&gt;")=0,"",SUMIFS('Retenciones Planilla'!$E$6:$E$105,RP_COD,$B1196)))</f>
        <v/>
      </c>
      <c r="AS1196" s="19" t="str">
        <f aca="false">IF(AR1196="","",AR1196-AP1196)</f>
        <v/>
      </c>
      <c r="AT1196" s="23" t="str">
        <f aca="false">IF($B1196="","",IF(NOT(OR($F1196="Activo",$F1196="Cese")),IF(N(AR1196)=0,"—","Revisar: sin vínculo"),IF(AR1196="",IF(AP1196=0,"No corresponde","Sin dato planilla"),IF(ABS(AS1196)&lt;=TOL,"OK",IF(AS1196&gt;0,"Retuvo de más","Retuvo de menos")))))</f>
        <v/>
      </c>
      <c r="AU1196" s="19" t="n">
        <f aca="false">IF(AND(BASE_RET="Planilla (si existe)",AR1196&lt;&gt;""),AR1196,AP1196)</f>
        <v>0</v>
      </c>
      <c r="AV1196" s="19" t="n">
        <f aca="false">AU1196+N1196</f>
        <v>0</v>
      </c>
    </row>
    <row r="1197" customFormat="false" ht="15" hidden="false" customHeight="false" outlineLevel="0" collapsed="false">
      <c r="A1197" s="43" t="n">
        <v>100</v>
      </c>
      <c r="B1197" s="35" t="str">
        <f aca="false">IF(Trabajadores!$B$105="","",Trabajadores!$B$105)</f>
        <v/>
      </c>
      <c r="C1197" s="35" t="str">
        <f aca="false">IF($B1197="","",Trabajadores!$D$105)</f>
        <v/>
      </c>
      <c r="D1197" s="43" t="n">
        <v>4</v>
      </c>
      <c r="E1197" s="23" t="s">
        <v>301</v>
      </c>
      <c r="F1197" s="23" t="str">
        <f aca="false">IF($B1197="","",IF(OR(4&lt;Trabajadores!$M$105,4&gt;Trabajadores!$N$105),"No vinculado",IF(AND(4=Trabajadores!$N$105,Trabajadores!$O$105="Sí"),"Cese","Activo")))</f>
        <v/>
      </c>
      <c r="G1197" s="19" t="n">
        <f aca="false">IF($B1197="",0,SUMIFS(Ingresos!$R$6:$R$1505,ING_COD,$B1197,ING_CLASE,"ORD"))</f>
        <v>0</v>
      </c>
      <c r="H1197" s="19" t="n">
        <f aca="false">IF($B1197="",0,SUMIFS(Ingresos!$R$6:$R$1505,ING_COD,$B1197,ING_CLASE,"ORD",ING_COMP,"Sí"))</f>
        <v>0</v>
      </c>
      <c r="I1197" s="19" t="n">
        <f aca="false">IF($B1197="",0,SUMIFS(Ingresos!$R$6:$R$1505,ING_COD,$B1197,ING_CLASE,"GRA"))</f>
        <v>0</v>
      </c>
      <c r="J1197" s="19" t="n">
        <f aca="false">IF($B1197="",0,SUMIFS(Ingresos!$R$6:$R$1505,ING_COD,$B1197,ING_CLASE,"BON"))</f>
        <v>0</v>
      </c>
      <c r="K1197" s="19" t="n">
        <f aca="false">IF($B1197="",0,SUMIFS(Ingresos!$R$6:$R$1505,ING_COD,$B1197,ING_CLASE,"EXT"))</f>
        <v>0</v>
      </c>
      <c r="L1197" s="19" t="n">
        <f aca="false">IF($B1197="",0,SUMIFS(Ingresos!$R$6:$R$1505,ING_COD,$B1197,ING_CLASE,"OTO"))</f>
        <v>0</v>
      </c>
      <c r="M1197" s="19" t="n">
        <f aca="false">IF($B1197="",0,SUMIFS(Ingresos!$R$6:$R$1505,ING_COD,$B1197,ING_CLASE,"OTX"))</f>
        <v>0</v>
      </c>
      <c r="N1197" s="19" t="n">
        <f aca="false">IF($B1197="",0,SUMIFS(Ingresos!$R$6:$R$1505,ING_COD,$B1197,ING_CLASE,"RETO"))</f>
        <v>0</v>
      </c>
      <c r="O1197" s="19" t="n">
        <f aca="false">IF($B1197="",0,SUMIFS(Ingresos!$R$6:$R$1505,ING_COD,$B1197,ING_CLASE,"INA"))</f>
        <v>0</v>
      </c>
      <c r="P1197" s="19" t="n">
        <f aca="false">G1197+I1197+J1197+K1197+L1197+M1197</f>
        <v>0</v>
      </c>
      <c r="Q1197" s="44" t="n">
        <f aca="false">IF($F1197="Activo",9,IF($F1197="Cese",1,0))</f>
        <v>0</v>
      </c>
      <c r="R1197" s="19" t="n">
        <f aca="false">G1197*Q1197</f>
        <v>0</v>
      </c>
      <c r="S1197" s="19" t="n">
        <f aca="false">IF($F1197="Activo",SUMIFS(I1197:I1205,$D1197:$D1205,"&lt;="&amp;Trabajadores!$N$105)+IF(PROY_BON="Sí",SUMIFS(J1197:J1205,$D1197:$D1205,"&lt;="&amp;Trabajadores!$N$105),0),IF($F1197="Cese",I1197+IF(PROY_BON="Sí",J1197,0),0))</f>
        <v>0</v>
      </c>
      <c r="T1197" s="19" t="n">
        <f aca="false">IF(OR($F1197&lt;&gt;"Activo",Trabajadores!$I$105="No"),0,IF(I1200=0,H1197*(1+IF(PROY_BON="Sí",Trabajadores!$P$105,0))*Trabajadores!$R$105/6*(Trabajadores!$N$105&gt;=7),0)+IF(I1205=0,H1197*(1+IF(PROY_BON="Sí",Trabajadores!$P$105,0))*Trabajadores!$S$105/6*(Trabajadores!$N$105&gt;=12),0))</f>
        <v>0</v>
      </c>
      <c r="U1197" s="19" t="n">
        <f aca="false">IF($F1197="Activo",IF(Trabajadores!$J$105="Sí",L1197*9,L1197),IF($F1197="Cese",L1197,0))</f>
        <v>0</v>
      </c>
      <c r="V1197" s="19" t="n">
        <f aca="false">IF(OR($F1197="Activo",$F1197="Cese"),M1197,0)</f>
        <v>0</v>
      </c>
      <c r="W1197" s="19" t="n">
        <f aca="false">IF(OR($F1197="Activo",$F1197="Cese"),SUM(P1194:P1196),0)</f>
        <v>0</v>
      </c>
      <c r="X1197" s="36" t="n">
        <f aca="false">IF(OR($F1197="Activo",$F1197="Cese"),R1197+S1197+T1197+U1197+V1197+W1197,0)</f>
        <v>0</v>
      </c>
      <c r="Y1197" s="19" t="n">
        <f aca="false">IF(OR($F1197="Activo",$F1197="Cese"),DED_FIJA,0)</f>
        <v>0</v>
      </c>
      <c r="Z1197" s="36" t="n">
        <f aca="false">MAX(0,X1197-Y1197)</f>
        <v>0</v>
      </c>
      <c r="AA1197" s="19" t="n">
        <f aca="false">IF(Z1197=0,0,MAX(0,MIN(Z1197,Parámetros!$G$19)-Parámetros!$F$19)*Parámetros!$E$19)</f>
        <v>0</v>
      </c>
      <c r="AB1197" s="19" t="n">
        <f aca="false">IF(Z1197=0,0,MAX(0,MIN(Z1197,Parámetros!$G$20)-Parámetros!$F$20)*Parámetros!$E$20)</f>
        <v>0</v>
      </c>
      <c r="AC1197" s="19" t="n">
        <f aca="false">IF(Z1197=0,0,MAX(0,MIN(Z1197,Parámetros!$G$21)-Parámetros!$F$21)*Parámetros!$E$21)</f>
        <v>0</v>
      </c>
      <c r="AD1197" s="19" t="n">
        <f aca="false">IF(Z1197=0,0,MAX(0,MIN(Z1197,Parámetros!$G$22)-Parámetros!$F$22)*Parámetros!$E$22)</f>
        <v>0</v>
      </c>
      <c r="AE1197" s="19" t="n">
        <f aca="false">IF(Z1197=0,0,MAX(0,MIN(Z1197,Parámetros!$G$23)-Parámetros!$F$23)*Parámetros!$E$23)</f>
        <v>0</v>
      </c>
      <c r="AF1197" s="36" t="n">
        <f aca="false">SUM(AA1197:AE1197)</f>
        <v>0</v>
      </c>
      <c r="AG1197" s="45" t="str">
        <f aca="false">IF(AM1197&lt;=0,"-",INDEX(TR_TASA,MATCH(AM1197,TR_DESDE,1)))</f>
        <v>-</v>
      </c>
      <c r="AH1197" s="44" t="n">
        <f aca="false">IF($F1197="Cese",1,IF($F1197="Activo",INDEX(DIV_N,4),0))</f>
        <v>0</v>
      </c>
      <c r="AI1197" s="44" t="n">
        <f aca="false">IF($F1197="Cese",3,IF($F1197="Activo",INDEX(DIV_HASTA,4),0))</f>
        <v>0</v>
      </c>
      <c r="AJ1197" s="19" t="n">
        <f aca="false">IF(OR($F1197="Activo",$F1197="Cese"),SUMIFS(AV1194:AV1196,D1194:D1196,"&lt;="&amp;AI1197),0)</f>
        <v>0</v>
      </c>
      <c r="AK1197" s="19" t="n">
        <f aca="false">IF(OR($F1197="Activo",$F1197="Cese"),MAX(0,(AF1197-AJ1197)/AH1197),0)</f>
        <v>0</v>
      </c>
      <c r="AL1197" s="19" t="n">
        <f aca="false">IF(OR($F1197="Activo",$F1197="Cese"),K1197+IF(PROY_BON="Sí",0,J1197),0)</f>
        <v>0</v>
      </c>
      <c r="AM1197" s="19" t="n">
        <f aca="false">IF(AL1197&gt;0,MAX(0,X1197+AL1197-Y1197),Z1197)</f>
        <v>0</v>
      </c>
      <c r="AN1197" s="19" t="n">
        <f aca="false">SUMPRODUCT((AM1197&gt;TR_DESDE)*(AM1197-TR_DESDE)*TR_INC)</f>
        <v>0</v>
      </c>
      <c r="AO1197" s="19" t="n">
        <f aca="false">IF(AL1197&gt;0,MAX(0,AN1197-IF($F1197="Cese",MAX(AF1197,AJ1197),AF1197)),0)</f>
        <v>0</v>
      </c>
      <c r="AP1197" s="46" t="n">
        <f aca="false">IF(OR($F1197="Activo",$F1197="Cese"),ROUND(AK1197+AO1197,2),0)</f>
        <v>0</v>
      </c>
      <c r="AQ1197" s="19" t="n">
        <f aca="false">IF($F1197="Cese",MAX(0,AJ1197-AN1197),0)</f>
        <v>0</v>
      </c>
      <c r="AR1197" s="19" t="str">
        <f aca="false">IF($B1197="","",IF(COUNTIFS(RP_COD,$B1197,'Retenciones Planilla'!$F$6:$F$105,"&lt;&gt;")=0,"",SUMIFS('Retenciones Planilla'!$F$6:$F$105,RP_COD,$B1197)))</f>
        <v/>
      </c>
      <c r="AS1197" s="19" t="str">
        <f aca="false">IF(AR1197="","",AR1197-AP1197)</f>
        <v/>
      </c>
      <c r="AT1197" s="23" t="str">
        <f aca="false">IF($B1197="","",IF(NOT(OR($F1197="Activo",$F1197="Cese")),IF(N(AR1197)=0,"—","Revisar: sin vínculo"),IF(AR1197="",IF(AP1197=0,"No corresponde","Sin dato planilla"),IF(ABS(AS1197)&lt;=TOL,"OK",IF(AS1197&gt;0,"Retuvo de más","Retuvo de menos")))))</f>
        <v/>
      </c>
      <c r="AU1197" s="19" t="n">
        <f aca="false">IF(AND(BASE_RET="Planilla (si existe)",AR1197&lt;&gt;""),AR1197,AP1197)</f>
        <v>0</v>
      </c>
      <c r="AV1197" s="19" t="n">
        <f aca="false">AU1197+N1197</f>
        <v>0</v>
      </c>
    </row>
    <row r="1198" customFormat="false" ht="15" hidden="false" customHeight="false" outlineLevel="0" collapsed="false">
      <c r="A1198" s="43" t="n">
        <v>100</v>
      </c>
      <c r="B1198" s="35" t="str">
        <f aca="false">IF(Trabajadores!$B$105="","",Trabajadores!$B$105)</f>
        <v/>
      </c>
      <c r="C1198" s="35" t="str">
        <f aca="false">IF($B1198="","",Trabajadores!$D$105)</f>
        <v/>
      </c>
      <c r="D1198" s="43" t="n">
        <v>5</v>
      </c>
      <c r="E1198" s="23" t="s">
        <v>302</v>
      </c>
      <c r="F1198" s="23" t="str">
        <f aca="false">IF($B1198="","",IF(OR(5&lt;Trabajadores!$M$105,5&gt;Trabajadores!$N$105),"No vinculado",IF(AND(5=Trabajadores!$N$105,Trabajadores!$O$105="Sí"),"Cese","Activo")))</f>
        <v/>
      </c>
      <c r="G1198" s="19" t="n">
        <f aca="false">IF($B1198="",0,SUMIFS(Ingresos!$S$6:$S$1505,ING_COD,$B1198,ING_CLASE,"ORD"))</f>
        <v>0</v>
      </c>
      <c r="H1198" s="19" t="n">
        <f aca="false">IF($B1198="",0,SUMIFS(Ingresos!$S$6:$S$1505,ING_COD,$B1198,ING_CLASE,"ORD",ING_COMP,"Sí"))</f>
        <v>0</v>
      </c>
      <c r="I1198" s="19" t="n">
        <f aca="false">IF($B1198="",0,SUMIFS(Ingresos!$S$6:$S$1505,ING_COD,$B1198,ING_CLASE,"GRA"))</f>
        <v>0</v>
      </c>
      <c r="J1198" s="19" t="n">
        <f aca="false">IF($B1198="",0,SUMIFS(Ingresos!$S$6:$S$1505,ING_COD,$B1198,ING_CLASE,"BON"))</f>
        <v>0</v>
      </c>
      <c r="K1198" s="19" t="n">
        <f aca="false">IF($B1198="",0,SUMIFS(Ingresos!$S$6:$S$1505,ING_COD,$B1198,ING_CLASE,"EXT"))</f>
        <v>0</v>
      </c>
      <c r="L1198" s="19" t="n">
        <f aca="false">IF($B1198="",0,SUMIFS(Ingresos!$S$6:$S$1505,ING_COD,$B1198,ING_CLASE,"OTO"))</f>
        <v>0</v>
      </c>
      <c r="M1198" s="19" t="n">
        <f aca="false">IF($B1198="",0,SUMIFS(Ingresos!$S$6:$S$1505,ING_COD,$B1198,ING_CLASE,"OTX"))</f>
        <v>0</v>
      </c>
      <c r="N1198" s="19" t="n">
        <f aca="false">IF($B1198="",0,SUMIFS(Ingresos!$S$6:$S$1505,ING_COD,$B1198,ING_CLASE,"RETO"))</f>
        <v>0</v>
      </c>
      <c r="O1198" s="19" t="n">
        <f aca="false">IF($B1198="",0,SUMIFS(Ingresos!$S$6:$S$1505,ING_COD,$B1198,ING_CLASE,"INA"))</f>
        <v>0</v>
      </c>
      <c r="P1198" s="19" t="n">
        <f aca="false">G1198+I1198+J1198+K1198+L1198+M1198</f>
        <v>0</v>
      </c>
      <c r="Q1198" s="44" t="n">
        <f aca="false">IF($F1198="Activo",8,IF($F1198="Cese",1,0))</f>
        <v>0</v>
      </c>
      <c r="R1198" s="19" t="n">
        <f aca="false">G1198*Q1198</f>
        <v>0</v>
      </c>
      <c r="S1198" s="19" t="n">
        <f aca="false">IF($F1198="Activo",SUMIFS(I1198:I1205,$D1198:$D1205,"&lt;="&amp;Trabajadores!$N$105)+IF(PROY_BON="Sí",SUMIFS(J1198:J1205,$D1198:$D1205,"&lt;="&amp;Trabajadores!$N$105),0),IF($F1198="Cese",I1198+IF(PROY_BON="Sí",J1198,0),0))</f>
        <v>0</v>
      </c>
      <c r="T1198" s="19" t="n">
        <f aca="false">IF(OR($F1198&lt;&gt;"Activo",Trabajadores!$I$105="No"),0,IF(I1200=0,H1198*(1+IF(PROY_BON="Sí",Trabajadores!$P$105,0))*Trabajadores!$R$105/6*(Trabajadores!$N$105&gt;=7),0)+IF(I1205=0,H1198*(1+IF(PROY_BON="Sí",Trabajadores!$P$105,0))*Trabajadores!$S$105/6*(Trabajadores!$N$105&gt;=12),0))</f>
        <v>0</v>
      </c>
      <c r="U1198" s="19" t="n">
        <f aca="false">IF($F1198="Activo",IF(Trabajadores!$J$105="Sí",L1198*8,L1198),IF($F1198="Cese",L1198,0))</f>
        <v>0</v>
      </c>
      <c r="V1198" s="19" t="n">
        <f aca="false">IF(OR($F1198="Activo",$F1198="Cese"),M1198,0)</f>
        <v>0</v>
      </c>
      <c r="W1198" s="19" t="n">
        <f aca="false">IF(OR($F1198="Activo",$F1198="Cese"),SUM(P1194:P1197),0)</f>
        <v>0</v>
      </c>
      <c r="X1198" s="36" t="n">
        <f aca="false">IF(OR($F1198="Activo",$F1198="Cese"),R1198+S1198+T1198+U1198+V1198+W1198,0)</f>
        <v>0</v>
      </c>
      <c r="Y1198" s="19" t="n">
        <f aca="false">IF(OR($F1198="Activo",$F1198="Cese"),DED_FIJA,0)</f>
        <v>0</v>
      </c>
      <c r="Z1198" s="36" t="n">
        <f aca="false">MAX(0,X1198-Y1198)</f>
        <v>0</v>
      </c>
      <c r="AA1198" s="19" t="n">
        <f aca="false">IF(Z1198=0,0,MAX(0,MIN(Z1198,Parámetros!$G$19)-Parámetros!$F$19)*Parámetros!$E$19)</f>
        <v>0</v>
      </c>
      <c r="AB1198" s="19" t="n">
        <f aca="false">IF(Z1198=0,0,MAX(0,MIN(Z1198,Parámetros!$G$20)-Parámetros!$F$20)*Parámetros!$E$20)</f>
        <v>0</v>
      </c>
      <c r="AC1198" s="19" t="n">
        <f aca="false">IF(Z1198=0,0,MAX(0,MIN(Z1198,Parámetros!$G$21)-Parámetros!$F$21)*Parámetros!$E$21)</f>
        <v>0</v>
      </c>
      <c r="AD1198" s="19" t="n">
        <f aca="false">IF(Z1198=0,0,MAX(0,MIN(Z1198,Parámetros!$G$22)-Parámetros!$F$22)*Parámetros!$E$22)</f>
        <v>0</v>
      </c>
      <c r="AE1198" s="19" t="n">
        <f aca="false">IF(Z1198=0,0,MAX(0,MIN(Z1198,Parámetros!$G$23)-Parámetros!$F$23)*Parámetros!$E$23)</f>
        <v>0</v>
      </c>
      <c r="AF1198" s="36" t="n">
        <f aca="false">SUM(AA1198:AE1198)</f>
        <v>0</v>
      </c>
      <c r="AG1198" s="45" t="str">
        <f aca="false">IF(AM1198&lt;=0,"-",INDEX(TR_TASA,MATCH(AM1198,TR_DESDE,1)))</f>
        <v>-</v>
      </c>
      <c r="AH1198" s="44" t="n">
        <f aca="false">IF($F1198="Cese",1,IF($F1198="Activo",INDEX(DIV_N,5),0))</f>
        <v>0</v>
      </c>
      <c r="AI1198" s="44" t="n">
        <f aca="false">IF($F1198="Cese",4,IF($F1198="Activo",INDEX(DIV_HASTA,5),0))</f>
        <v>0</v>
      </c>
      <c r="AJ1198" s="19" t="n">
        <f aca="false">IF(OR($F1198="Activo",$F1198="Cese"),SUMIFS(AV1194:AV1197,D1194:D1197,"&lt;="&amp;AI1198),0)</f>
        <v>0</v>
      </c>
      <c r="AK1198" s="19" t="n">
        <f aca="false">IF(OR($F1198="Activo",$F1198="Cese"),MAX(0,(AF1198-AJ1198)/AH1198),0)</f>
        <v>0</v>
      </c>
      <c r="AL1198" s="19" t="n">
        <f aca="false">IF(OR($F1198="Activo",$F1198="Cese"),K1198+IF(PROY_BON="Sí",0,J1198),0)</f>
        <v>0</v>
      </c>
      <c r="AM1198" s="19" t="n">
        <f aca="false">IF(AL1198&gt;0,MAX(0,X1198+AL1198-Y1198),Z1198)</f>
        <v>0</v>
      </c>
      <c r="AN1198" s="19" t="n">
        <f aca="false">SUMPRODUCT((AM1198&gt;TR_DESDE)*(AM1198-TR_DESDE)*TR_INC)</f>
        <v>0</v>
      </c>
      <c r="AO1198" s="19" t="n">
        <f aca="false">IF(AL1198&gt;0,MAX(0,AN1198-IF($F1198="Cese",MAX(AF1198,AJ1198),AF1198)),0)</f>
        <v>0</v>
      </c>
      <c r="AP1198" s="46" t="n">
        <f aca="false">IF(OR($F1198="Activo",$F1198="Cese"),ROUND(AK1198+AO1198,2),0)</f>
        <v>0</v>
      </c>
      <c r="AQ1198" s="19" t="n">
        <f aca="false">IF($F1198="Cese",MAX(0,AJ1198-AN1198),0)</f>
        <v>0</v>
      </c>
      <c r="AR1198" s="19" t="str">
        <f aca="false">IF($B1198="","",IF(COUNTIFS(RP_COD,$B1198,'Retenciones Planilla'!$G$6:$G$105,"&lt;&gt;")=0,"",SUMIFS('Retenciones Planilla'!$G$6:$G$105,RP_COD,$B1198)))</f>
        <v/>
      </c>
      <c r="AS1198" s="19" t="str">
        <f aca="false">IF(AR1198="","",AR1198-AP1198)</f>
        <v/>
      </c>
      <c r="AT1198" s="23" t="str">
        <f aca="false">IF($B1198="","",IF(NOT(OR($F1198="Activo",$F1198="Cese")),IF(N(AR1198)=0,"—","Revisar: sin vínculo"),IF(AR1198="",IF(AP1198=0,"No corresponde","Sin dato planilla"),IF(ABS(AS1198)&lt;=TOL,"OK",IF(AS1198&gt;0,"Retuvo de más","Retuvo de menos")))))</f>
        <v/>
      </c>
      <c r="AU1198" s="19" t="n">
        <f aca="false">IF(AND(BASE_RET="Planilla (si existe)",AR1198&lt;&gt;""),AR1198,AP1198)</f>
        <v>0</v>
      </c>
      <c r="AV1198" s="19" t="n">
        <f aca="false">AU1198+N1198</f>
        <v>0</v>
      </c>
    </row>
    <row r="1199" customFormat="false" ht="15" hidden="false" customHeight="false" outlineLevel="0" collapsed="false">
      <c r="A1199" s="43" t="n">
        <v>100</v>
      </c>
      <c r="B1199" s="35" t="str">
        <f aca="false">IF(Trabajadores!$B$105="","",Trabajadores!$B$105)</f>
        <v/>
      </c>
      <c r="C1199" s="35" t="str">
        <f aca="false">IF($B1199="","",Trabajadores!$D$105)</f>
        <v/>
      </c>
      <c r="D1199" s="43" t="n">
        <v>6</v>
      </c>
      <c r="E1199" s="23" t="s">
        <v>303</v>
      </c>
      <c r="F1199" s="23" t="str">
        <f aca="false">IF($B1199="","",IF(OR(6&lt;Trabajadores!$M$105,6&gt;Trabajadores!$N$105),"No vinculado",IF(AND(6=Trabajadores!$N$105,Trabajadores!$O$105="Sí"),"Cese","Activo")))</f>
        <v/>
      </c>
      <c r="G1199" s="19" t="n">
        <f aca="false">IF($B1199="",0,SUMIFS(Ingresos!$T$6:$T$1505,ING_COD,$B1199,ING_CLASE,"ORD"))</f>
        <v>0</v>
      </c>
      <c r="H1199" s="19" t="n">
        <f aca="false">IF($B1199="",0,SUMIFS(Ingresos!$T$6:$T$1505,ING_COD,$B1199,ING_CLASE,"ORD",ING_COMP,"Sí"))</f>
        <v>0</v>
      </c>
      <c r="I1199" s="19" t="n">
        <f aca="false">IF($B1199="",0,SUMIFS(Ingresos!$T$6:$T$1505,ING_COD,$B1199,ING_CLASE,"GRA"))</f>
        <v>0</v>
      </c>
      <c r="J1199" s="19" t="n">
        <f aca="false">IF($B1199="",0,SUMIFS(Ingresos!$T$6:$T$1505,ING_COD,$B1199,ING_CLASE,"BON"))</f>
        <v>0</v>
      </c>
      <c r="K1199" s="19" t="n">
        <f aca="false">IF($B1199="",0,SUMIFS(Ingresos!$T$6:$T$1505,ING_COD,$B1199,ING_CLASE,"EXT"))</f>
        <v>0</v>
      </c>
      <c r="L1199" s="19" t="n">
        <f aca="false">IF($B1199="",0,SUMIFS(Ingresos!$T$6:$T$1505,ING_COD,$B1199,ING_CLASE,"OTO"))</f>
        <v>0</v>
      </c>
      <c r="M1199" s="19" t="n">
        <f aca="false">IF($B1199="",0,SUMIFS(Ingresos!$T$6:$T$1505,ING_COD,$B1199,ING_CLASE,"OTX"))</f>
        <v>0</v>
      </c>
      <c r="N1199" s="19" t="n">
        <f aca="false">IF($B1199="",0,SUMIFS(Ingresos!$T$6:$T$1505,ING_COD,$B1199,ING_CLASE,"RETO"))</f>
        <v>0</v>
      </c>
      <c r="O1199" s="19" t="n">
        <f aca="false">IF($B1199="",0,SUMIFS(Ingresos!$T$6:$T$1505,ING_COD,$B1199,ING_CLASE,"INA"))</f>
        <v>0</v>
      </c>
      <c r="P1199" s="19" t="n">
        <f aca="false">G1199+I1199+J1199+K1199+L1199+M1199</f>
        <v>0</v>
      </c>
      <c r="Q1199" s="44" t="n">
        <f aca="false">IF($F1199="Activo",7,IF($F1199="Cese",1,0))</f>
        <v>0</v>
      </c>
      <c r="R1199" s="19" t="n">
        <f aca="false">G1199*Q1199</f>
        <v>0</v>
      </c>
      <c r="S1199" s="19" t="n">
        <f aca="false">IF($F1199="Activo",SUMIFS(I1199:I1205,$D1199:$D1205,"&lt;="&amp;Trabajadores!$N$105)+IF(PROY_BON="Sí",SUMIFS(J1199:J1205,$D1199:$D1205,"&lt;="&amp;Trabajadores!$N$105),0),IF($F1199="Cese",I1199+IF(PROY_BON="Sí",J1199,0),0))</f>
        <v>0</v>
      </c>
      <c r="T1199" s="19" t="n">
        <f aca="false">IF(OR($F1199&lt;&gt;"Activo",Trabajadores!$I$105="No"),0,IF(I1200=0,H1199*(1+IF(PROY_BON="Sí",Trabajadores!$P$105,0))*Trabajadores!$R$105/6*(Trabajadores!$N$105&gt;=7),0)+IF(I1205=0,H1199*(1+IF(PROY_BON="Sí",Trabajadores!$P$105,0))*Trabajadores!$S$105/6*(Trabajadores!$N$105&gt;=12),0))</f>
        <v>0</v>
      </c>
      <c r="U1199" s="19" t="n">
        <f aca="false">IF($F1199="Activo",IF(Trabajadores!$J$105="Sí",L1199*7,L1199),IF($F1199="Cese",L1199,0))</f>
        <v>0</v>
      </c>
      <c r="V1199" s="19" t="n">
        <f aca="false">IF(OR($F1199="Activo",$F1199="Cese"),M1199,0)</f>
        <v>0</v>
      </c>
      <c r="W1199" s="19" t="n">
        <f aca="false">IF(OR($F1199="Activo",$F1199="Cese"),SUM(P1194:P1198),0)</f>
        <v>0</v>
      </c>
      <c r="X1199" s="36" t="n">
        <f aca="false">IF(OR($F1199="Activo",$F1199="Cese"),R1199+S1199+T1199+U1199+V1199+W1199,0)</f>
        <v>0</v>
      </c>
      <c r="Y1199" s="19" t="n">
        <f aca="false">IF(OR($F1199="Activo",$F1199="Cese"),DED_FIJA,0)</f>
        <v>0</v>
      </c>
      <c r="Z1199" s="36" t="n">
        <f aca="false">MAX(0,X1199-Y1199)</f>
        <v>0</v>
      </c>
      <c r="AA1199" s="19" t="n">
        <f aca="false">IF(Z1199=0,0,MAX(0,MIN(Z1199,Parámetros!$G$19)-Parámetros!$F$19)*Parámetros!$E$19)</f>
        <v>0</v>
      </c>
      <c r="AB1199" s="19" t="n">
        <f aca="false">IF(Z1199=0,0,MAX(0,MIN(Z1199,Parámetros!$G$20)-Parámetros!$F$20)*Parámetros!$E$20)</f>
        <v>0</v>
      </c>
      <c r="AC1199" s="19" t="n">
        <f aca="false">IF(Z1199=0,0,MAX(0,MIN(Z1199,Parámetros!$G$21)-Parámetros!$F$21)*Parámetros!$E$21)</f>
        <v>0</v>
      </c>
      <c r="AD1199" s="19" t="n">
        <f aca="false">IF(Z1199=0,0,MAX(0,MIN(Z1199,Parámetros!$G$22)-Parámetros!$F$22)*Parámetros!$E$22)</f>
        <v>0</v>
      </c>
      <c r="AE1199" s="19" t="n">
        <f aca="false">IF(Z1199=0,0,MAX(0,MIN(Z1199,Parámetros!$G$23)-Parámetros!$F$23)*Parámetros!$E$23)</f>
        <v>0</v>
      </c>
      <c r="AF1199" s="36" t="n">
        <f aca="false">SUM(AA1199:AE1199)</f>
        <v>0</v>
      </c>
      <c r="AG1199" s="45" t="str">
        <f aca="false">IF(AM1199&lt;=0,"-",INDEX(TR_TASA,MATCH(AM1199,TR_DESDE,1)))</f>
        <v>-</v>
      </c>
      <c r="AH1199" s="44" t="n">
        <f aca="false">IF($F1199="Cese",1,IF($F1199="Activo",INDEX(DIV_N,6),0))</f>
        <v>0</v>
      </c>
      <c r="AI1199" s="44" t="n">
        <f aca="false">IF($F1199="Cese",5,IF($F1199="Activo",INDEX(DIV_HASTA,6),0))</f>
        <v>0</v>
      </c>
      <c r="AJ1199" s="19" t="n">
        <f aca="false">IF(OR($F1199="Activo",$F1199="Cese"),SUMIFS(AV1194:AV1198,D1194:D1198,"&lt;="&amp;AI1199),0)</f>
        <v>0</v>
      </c>
      <c r="AK1199" s="19" t="n">
        <f aca="false">IF(OR($F1199="Activo",$F1199="Cese"),MAX(0,(AF1199-AJ1199)/AH1199),0)</f>
        <v>0</v>
      </c>
      <c r="AL1199" s="19" t="n">
        <f aca="false">IF(OR($F1199="Activo",$F1199="Cese"),K1199+IF(PROY_BON="Sí",0,J1199),0)</f>
        <v>0</v>
      </c>
      <c r="AM1199" s="19" t="n">
        <f aca="false">IF(AL1199&gt;0,MAX(0,X1199+AL1199-Y1199),Z1199)</f>
        <v>0</v>
      </c>
      <c r="AN1199" s="19" t="n">
        <f aca="false">SUMPRODUCT((AM1199&gt;TR_DESDE)*(AM1199-TR_DESDE)*TR_INC)</f>
        <v>0</v>
      </c>
      <c r="AO1199" s="19" t="n">
        <f aca="false">IF(AL1199&gt;0,MAX(0,AN1199-IF($F1199="Cese",MAX(AF1199,AJ1199),AF1199)),0)</f>
        <v>0</v>
      </c>
      <c r="AP1199" s="46" t="n">
        <f aca="false">IF(OR($F1199="Activo",$F1199="Cese"),ROUND(AK1199+AO1199,2),0)</f>
        <v>0</v>
      </c>
      <c r="AQ1199" s="19" t="n">
        <f aca="false">IF($F1199="Cese",MAX(0,AJ1199-AN1199),0)</f>
        <v>0</v>
      </c>
      <c r="AR1199" s="19" t="str">
        <f aca="false">IF($B1199="","",IF(COUNTIFS(RP_COD,$B1199,'Retenciones Planilla'!$H$6:$H$105,"&lt;&gt;")=0,"",SUMIFS('Retenciones Planilla'!$H$6:$H$105,RP_COD,$B1199)))</f>
        <v/>
      </c>
      <c r="AS1199" s="19" t="str">
        <f aca="false">IF(AR1199="","",AR1199-AP1199)</f>
        <v/>
      </c>
      <c r="AT1199" s="23" t="str">
        <f aca="false">IF($B1199="","",IF(NOT(OR($F1199="Activo",$F1199="Cese")),IF(N(AR1199)=0,"—","Revisar: sin vínculo"),IF(AR1199="",IF(AP1199=0,"No corresponde","Sin dato planilla"),IF(ABS(AS1199)&lt;=TOL,"OK",IF(AS1199&gt;0,"Retuvo de más","Retuvo de menos")))))</f>
        <v/>
      </c>
      <c r="AU1199" s="19" t="n">
        <f aca="false">IF(AND(BASE_RET="Planilla (si existe)",AR1199&lt;&gt;""),AR1199,AP1199)</f>
        <v>0</v>
      </c>
      <c r="AV1199" s="19" t="n">
        <f aca="false">AU1199+N1199</f>
        <v>0</v>
      </c>
    </row>
    <row r="1200" customFormat="false" ht="15" hidden="false" customHeight="false" outlineLevel="0" collapsed="false">
      <c r="A1200" s="43" t="n">
        <v>100</v>
      </c>
      <c r="B1200" s="35" t="str">
        <f aca="false">IF(Trabajadores!$B$105="","",Trabajadores!$B$105)</f>
        <v/>
      </c>
      <c r="C1200" s="35" t="str">
        <f aca="false">IF($B1200="","",Trabajadores!$D$105)</f>
        <v/>
      </c>
      <c r="D1200" s="43" t="n">
        <v>7</v>
      </c>
      <c r="E1200" s="23" t="s">
        <v>304</v>
      </c>
      <c r="F1200" s="23" t="str">
        <f aca="false">IF($B1200="","",IF(OR(7&lt;Trabajadores!$M$105,7&gt;Trabajadores!$N$105),"No vinculado",IF(AND(7=Trabajadores!$N$105,Trabajadores!$O$105="Sí"),"Cese","Activo")))</f>
        <v/>
      </c>
      <c r="G1200" s="19" t="n">
        <f aca="false">IF($B1200="",0,SUMIFS(Ingresos!$U$6:$U$1505,ING_COD,$B1200,ING_CLASE,"ORD"))</f>
        <v>0</v>
      </c>
      <c r="H1200" s="19" t="n">
        <f aca="false">IF($B1200="",0,SUMIFS(Ingresos!$U$6:$U$1505,ING_COD,$B1200,ING_CLASE,"ORD",ING_COMP,"Sí"))</f>
        <v>0</v>
      </c>
      <c r="I1200" s="19" t="n">
        <f aca="false">IF($B1200="",0,SUMIFS(Ingresos!$U$6:$U$1505,ING_COD,$B1200,ING_CLASE,"GRA"))</f>
        <v>0</v>
      </c>
      <c r="J1200" s="19" t="n">
        <f aca="false">IF($B1200="",0,SUMIFS(Ingresos!$U$6:$U$1505,ING_COD,$B1200,ING_CLASE,"BON"))</f>
        <v>0</v>
      </c>
      <c r="K1200" s="19" t="n">
        <f aca="false">IF($B1200="",0,SUMIFS(Ingresos!$U$6:$U$1505,ING_COD,$B1200,ING_CLASE,"EXT"))</f>
        <v>0</v>
      </c>
      <c r="L1200" s="19" t="n">
        <f aca="false">IF($B1200="",0,SUMIFS(Ingresos!$U$6:$U$1505,ING_COD,$B1200,ING_CLASE,"OTO"))</f>
        <v>0</v>
      </c>
      <c r="M1200" s="19" t="n">
        <f aca="false">IF($B1200="",0,SUMIFS(Ingresos!$U$6:$U$1505,ING_COD,$B1200,ING_CLASE,"OTX"))</f>
        <v>0</v>
      </c>
      <c r="N1200" s="19" t="n">
        <f aca="false">IF($B1200="",0,SUMIFS(Ingresos!$U$6:$U$1505,ING_COD,$B1200,ING_CLASE,"RETO"))</f>
        <v>0</v>
      </c>
      <c r="O1200" s="19" t="n">
        <f aca="false">IF($B1200="",0,SUMIFS(Ingresos!$U$6:$U$1505,ING_COD,$B1200,ING_CLASE,"INA"))</f>
        <v>0</v>
      </c>
      <c r="P1200" s="19" t="n">
        <f aca="false">G1200+I1200+J1200+K1200+L1200+M1200</f>
        <v>0</v>
      </c>
      <c r="Q1200" s="44" t="n">
        <f aca="false">IF($F1200="Activo",6,IF($F1200="Cese",1,0))</f>
        <v>0</v>
      </c>
      <c r="R1200" s="19" t="n">
        <f aca="false">G1200*Q1200</f>
        <v>0</v>
      </c>
      <c r="S1200" s="19" t="n">
        <f aca="false">IF($F1200="Activo",SUMIFS(I1200:I1205,$D1200:$D1205,"&lt;="&amp;Trabajadores!$N$105)+IF(PROY_BON="Sí",SUMIFS(J1200:J1205,$D1200:$D1205,"&lt;="&amp;Trabajadores!$N$105),0),IF($F1200="Cese",I1200+IF(PROY_BON="Sí",J1200,0),0))</f>
        <v>0</v>
      </c>
      <c r="T1200" s="19" t="n">
        <f aca="false">IF(OR($F1200&lt;&gt;"Activo",Trabajadores!$I$105="No"),0,IF(I1205=0,H1200*(1+IF(PROY_BON="Sí",Trabajadores!$P$105,0))*Trabajadores!$S$105/6*(Trabajadores!$N$105&gt;=12),0))</f>
        <v>0</v>
      </c>
      <c r="U1200" s="19" t="n">
        <f aca="false">IF($F1200="Activo",IF(Trabajadores!$J$105="Sí",L1200*6,L1200),IF($F1200="Cese",L1200,0))</f>
        <v>0</v>
      </c>
      <c r="V1200" s="19" t="n">
        <f aca="false">IF(OR($F1200="Activo",$F1200="Cese"),M1200,0)</f>
        <v>0</v>
      </c>
      <c r="W1200" s="19" t="n">
        <f aca="false">IF(OR($F1200="Activo",$F1200="Cese"),SUM(P1194:P1199),0)</f>
        <v>0</v>
      </c>
      <c r="X1200" s="36" t="n">
        <f aca="false">IF(OR($F1200="Activo",$F1200="Cese"),R1200+S1200+T1200+U1200+V1200+W1200,0)</f>
        <v>0</v>
      </c>
      <c r="Y1200" s="19" t="n">
        <f aca="false">IF(OR($F1200="Activo",$F1200="Cese"),DED_FIJA,0)</f>
        <v>0</v>
      </c>
      <c r="Z1200" s="36" t="n">
        <f aca="false">MAX(0,X1200-Y1200)</f>
        <v>0</v>
      </c>
      <c r="AA1200" s="19" t="n">
        <f aca="false">IF(Z1200=0,0,MAX(0,MIN(Z1200,Parámetros!$G$19)-Parámetros!$F$19)*Parámetros!$E$19)</f>
        <v>0</v>
      </c>
      <c r="AB1200" s="19" t="n">
        <f aca="false">IF(Z1200=0,0,MAX(0,MIN(Z1200,Parámetros!$G$20)-Parámetros!$F$20)*Parámetros!$E$20)</f>
        <v>0</v>
      </c>
      <c r="AC1200" s="19" t="n">
        <f aca="false">IF(Z1200=0,0,MAX(0,MIN(Z1200,Parámetros!$G$21)-Parámetros!$F$21)*Parámetros!$E$21)</f>
        <v>0</v>
      </c>
      <c r="AD1200" s="19" t="n">
        <f aca="false">IF(Z1200=0,0,MAX(0,MIN(Z1200,Parámetros!$G$22)-Parámetros!$F$22)*Parámetros!$E$22)</f>
        <v>0</v>
      </c>
      <c r="AE1200" s="19" t="n">
        <f aca="false">IF(Z1200=0,0,MAX(0,MIN(Z1200,Parámetros!$G$23)-Parámetros!$F$23)*Parámetros!$E$23)</f>
        <v>0</v>
      </c>
      <c r="AF1200" s="36" t="n">
        <f aca="false">SUM(AA1200:AE1200)</f>
        <v>0</v>
      </c>
      <c r="AG1200" s="45" t="str">
        <f aca="false">IF(AM1200&lt;=0,"-",INDEX(TR_TASA,MATCH(AM1200,TR_DESDE,1)))</f>
        <v>-</v>
      </c>
      <c r="AH1200" s="44" t="n">
        <f aca="false">IF($F1200="Cese",1,IF($F1200="Activo",INDEX(DIV_N,7),0))</f>
        <v>0</v>
      </c>
      <c r="AI1200" s="44" t="n">
        <f aca="false">IF($F1200="Cese",6,IF($F1200="Activo",INDEX(DIV_HASTA,7),0))</f>
        <v>0</v>
      </c>
      <c r="AJ1200" s="19" t="n">
        <f aca="false">IF(OR($F1200="Activo",$F1200="Cese"),SUMIFS(AV1194:AV1199,D1194:D1199,"&lt;="&amp;AI1200),0)</f>
        <v>0</v>
      </c>
      <c r="AK1200" s="19" t="n">
        <f aca="false">IF(OR($F1200="Activo",$F1200="Cese"),MAX(0,(AF1200-AJ1200)/AH1200),0)</f>
        <v>0</v>
      </c>
      <c r="AL1200" s="19" t="n">
        <f aca="false">IF(OR($F1200="Activo",$F1200="Cese"),K1200+IF(PROY_BON="Sí",0,J1200),0)</f>
        <v>0</v>
      </c>
      <c r="AM1200" s="19" t="n">
        <f aca="false">IF(AL1200&gt;0,MAX(0,X1200+AL1200-Y1200),Z1200)</f>
        <v>0</v>
      </c>
      <c r="AN1200" s="19" t="n">
        <f aca="false">SUMPRODUCT((AM1200&gt;TR_DESDE)*(AM1200-TR_DESDE)*TR_INC)</f>
        <v>0</v>
      </c>
      <c r="AO1200" s="19" t="n">
        <f aca="false">IF(AL1200&gt;0,MAX(0,AN1200-IF($F1200="Cese",MAX(AF1200,AJ1200),AF1200)),0)</f>
        <v>0</v>
      </c>
      <c r="AP1200" s="46" t="n">
        <f aca="false">IF(OR($F1200="Activo",$F1200="Cese"),ROUND(AK1200+AO1200,2),0)</f>
        <v>0</v>
      </c>
      <c r="AQ1200" s="19" t="n">
        <f aca="false">IF($F1200="Cese",MAX(0,AJ1200-AN1200),0)</f>
        <v>0</v>
      </c>
      <c r="AR1200" s="19" t="str">
        <f aca="false">IF($B1200="","",IF(COUNTIFS(RP_COD,$B1200,'Retenciones Planilla'!$I$6:$I$105,"&lt;&gt;")=0,"",SUMIFS('Retenciones Planilla'!$I$6:$I$105,RP_COD,$B1200)))</f>
        <v/>
      </c>
      <c r="AS1200" s="19" t="str">
        <f aca="false">IF(AR1200="","",AR1200-AP1200)</f>
        <v/>
      </c>
      <c r="AT1200" s="23" t="str">
        <f aca="false">IF($B1200="","",IF(NOT(OR($F1200="Activo",$F1200="Cese")),IF(N(AR1200)=0,"—","Revisar: sin vínculo"),IF(AR1200="",IF(AP1200=0,"No corresponde","Sin dato planilla"),IF(ABS(AS1200)&lt;=TOL,"OK",IF(AS1200&gt;0,"Retuvo de más","Retuvo de menos")))))</f>
        <v/>
      </c>
      <c r="AU1200" s="19" t="n">
        <f aca="false">IF(AND(BASE_RET="Planilla (si existe)",AR1200&lt;&gt;""),AR1200,AP1200)</f>
        <v>0</v>
      </c>
      <c r="AV1200" s="19" t="n">
        <f aca="false">AU1200+N1200</f>
        <v>0</v>
      </c>
    </row>
    <row r="1201" customFormat="false" ht="15" hidden="false" customHeight="false" outlineLevel="0" collapsed="false">
      <c r="A1201" s="43" t="n">
        <v>100</v>
      </c>
      <c r="B1201" s="35" t="str">
        <f aca="false">IF(Trabajadores!$B$105="","",Trabajadores!$B$105)</f>
        <v/>
      </c>
      <c r="C1201" s="35" t="str">
        <f aca="false">IF($B1201="","",Trabajadores!$D$105)</f>
        <v/>
      </c>
      <c r="D1201" s="43" t="n">
        <v>8</v>
      </c>
      <c r="E1201" s="23" t="s">
        <v>305</v>
      </c>
      <c r="F1201" s="23" t="str">
        <f aca="false">IF($B1201="","",IF(OR(8&lt;Trabajadores!$M$105,8&gt;Trabajadores!$N$105),"No vinculado",IF(AND(8=Trabajadores!$N$105,Trabajadores!$O$105="Sí"),"Cese","Activo")))</f>
        <v/>
      </c>
      <c r="G1201" s="19" t="n">
        <f aca="false">IF($B1201="",0,SUMIFS(Ingresos!$V$6:$V$1505,ING_COD,$B1201,ING_CLASE,"ORD"))</f>
        <v>0</v>
      </c>
      <c r="H1201" s="19" t="n">
        <f aca="false">IF($B1201="",0,SUMIFS(Ingresos!$V$6:$V$1505,ING_COD,$B1201,ING_CLASE,"ORD",ING_COMP,"Sí"))</f>
        <v>0</v>
      </c>
      <c r="I1201" s="19" t="n">
        <f aca="false">IF($B1201="",0,SUMIFS(Ingresos!$V$6:$V$1505,ING_COD,$B1201,ING_CLASE,"GRA"))</f>
        <v>0</v>
      </c>
      <c r="J1201" s="19" t="n">
        <f aca="false">IF($B1201="",0,SUMIFS(Ingresos!$V$6:$V$1505,ING_COD,$B1201,ING_CLASE,"BON"))</f>
        <v>0</v>
      </c>
      <c r="K1201" s="19" t="n">
        <f aca="false">IF($B1201="",0,SUMIFS(Ingresos!$V$6:$V$1505,ING_COD,$B1201,ING_CLASE,"EXT"))</f>
        <v>0</v>
      </c>
      <c r="L1201" s="19" t="n">
        <f aca="false">IF($B1201="",0,SUMIFS(Ingresos!$V$6:$V$1505,ING_COD,$B1201,ING_CLASE,"OTO"))</f>
        <v>0</v>
      </c>
      <c r="M1201" s="19" t="n">
        <f aca="false">IF($B1201="",0,SUMIFS(Ingresos!$V$6:$V$1505,ING_COD,$B1201,ING_CLASE,"OTX"))</f>
        <v>0</v>
      </c>
      <c r="N1201" s="19" t="n">
        <f aca="false">IF($B1201="",0,SUMIFS(Ingresos!$V$6:$V$1505,ING_COD,$B1201,ING_CLASE,"RETO"))</f>
        <v>0</v>
      </c>
      <c r="O1201" s="19" t="n">
        <f aca="false">IF($B1201="",0,SUMIFS(Ingresos!$V$6:$V$1505,ING_COD,$B1201,ING_CLASE,"INA"))</f>
        <v>0</v>
      </c>
      <c r="P1201" s="19" t="n">
        <f aca="false">G1201+I1201+J1201+K1201+L1201+M1201</f>
        <v>0</v>
      </c>
      <c r="Q1201" s="44" t="n">
        <f aca="false">IF($F1201="Activo",5,IF($F1201="Cese",1,0))</f>
        <v>0</v>
      </c>
      <c r="R1201" s="19" t="n">
        <f aca="false">G1201*Q1201</f>
        <v>0</v>
      </c>
      <c r="S1201" s="19" t="n">
        <f aca="false">IF($F1201="Activo",SUMIFS(I1201:I1205,$D1201:$D1205,"&lt;="&amp;Trabajadores!$N$105)+IF(PROY_BON="Sí",SUMIFS(J1201:J1205,$D1201:$D1205,"&lt;="&amp;Trabajadores!$N$105),0),IF($F1201="Cese",I1201+IF(PROY_BON="Sí",J1201,0),0))</f>
        <v>0</v>
      </c>
      <c r="T1201" s="19" t="n">
        <f aca="false">IF(OR($F1201&lt;&gt;"Activo",Trabajadores!$I$105="No"),0,IF(I1205=0,H1201*(1+IF(PROY_BON="Sí",Trabajadores!$P$105,0))*Trabajadores!$S$105/6*(Trabajadores!$N$105&gt;=12),0))</f>
        <v>0</v>
      </c>
      <c r="U1201" s="19" t="n">
        <f aca="false">IF($F1201="Activo",IF(Trabajadores!$J$105="Sí",L1201*5,L1201),IF($F1201="Cese",L1201,0))</f>
        <v>0</v>
      </c>
      <c r="V1201" s="19" t="n">
        <f aca="false">IF(OR($F1201="Activo",$F1201="Cese"),M1201,0)</f>
        <v>0</v>
      </c>
      <c r="W1201" s="19" t="n">
        <f aca="false">IF(OR($F1201="Activo",$F1201="Cese"),SUM(P1194:P1200),0)</f>
        <v>0</v>
      </c>
      <c r="X1201" s="36" t="n">
        <f aca="false">IF(OR($F1201="Activo",$F1201="Cese"),R1201+S1201+T1201+U1201+V1201+W1201,0)</f>
        <v>0</v>
      </c>
      <c r="Y1201" s="19" t="n">
        <f aca="false">IF(OR($F1201="Activo",$F1201="Cese"),DED_FIJA,0)</f>
        <v>0</v>
      </c>
      <c r="Z1201" s="36" t="n">
        <f aca="false">MAX(0,X1201-Y1201)</f>
        <v>0</v>
      </c>
      <c r="AA1201" s="19" t="n">
        <f aca="false">IF(Z1201=0,0,MAX(0,MIN(Z1201,Parámetros!$G$19)-Parámetros!$F$19)*Parámetros!$E$19)</f>
        <v>0</v>
      </c>
      <c r="AB1201" s="19" t="n">
        <f aca="false">IF(Z1201=0,0,MAX(0,MIN(Z1201,Parámetros!$G$20)-Parámetros!$F$20)*Parámetros!$E$20)</f>
        <v>0</v>
      </c>
      <c r="AC1201" s="19" t="n">
        <f aca="false">IF(Z1201=0,0,MAX(0,MIN(Z1201,Parámetros!$G$21)-Parámetros!$F$21)*Parámetros!$E$21)</f>
        <v>0</v>
      </c>
      <c r="AD1201" s="19" t="n">
        <f aca="false">IF(Z1201=0,0,MAX(0,MIN(Z1201,Parámetros!$G$22)-Parámetros!$F$22)*Parámetros!$E$22)</f>
        <v>0</v>
      </c>
      <c r="AE1201" s="19" t="n">
        <f aca="false">IF(Z1201=0,0,MAX(0,MIN(Z1201,Parámetros!$G$23)-Parámetros!$F$23)*Parámetros!$E$23)</f>
        <v>0</v>
      </c>
      <c r="AF1201" s="36" t="n">
        <f aca="false">SUM(AA1201:AE1201)</f>
        <v>0</v>
      </c>
      <c r="AG1201" s="45" t="str">
        <f aca="false">IF(AM1201&lt;=0,"-",INDEX(TR_TASA,MATCH(AM1201,TR_DESDE,1)))</f>
        <v>-</v>
      </c>
      <c r="AH1201" s="44" t="n">
        <f aca="false">IF($F1201="Cese",1,IF($F1201="Activo",INDEX(DIV_N,8),0))</f>
        <v>0</v>
      </c>
      <c r="AI1201" s="44" t="n">
        <f aca="false">IF($F1201="Cese",7,IF($F1201="Activo",INDEX(DIV_HASTA,8),0))</f>
        <v>0</v>
      </c>
      <c r="AJ1201" s="19" t="n">
        <f aca="false">IF(OR($F1201="Activo",$F1201="Cese"),SUMIFS(AV1194:AV1200,D1194:D1200,"&lt;="&amp;AI1201),0)</f>
        <v>0</v>
      </c>
      <c r="AK1201" s="19" t="n">
        <f aca="false">IF(OR($F1201="Activo",$F1201="Cese"),MAX(0,(AF1201-AJ1201)/AH1201),0)</f>
        <v>0</v>
      </c>
      <c r="AL1201" s="19" t="n">
        <f aca="false">IF(OR($F1201="Activo",$F1201="Cese"),K1201+IF(PROY_BON="Sí",0,J1201),0)</f>
        <v>0</v>
      </c>
      <c r="AM1201" s="19" t="n">
        <f aca="false">IF(AL1201&gt;0,MAX(0,X1201+AL1201-Y1201),Z1201)</f>
        <v>0</v>
      </c>
      <c r="AN1201" s="19" t="n">
        <f aca="false">SUMPRODUCT((AM1201&gt;TR_DESDE)*(AM1201-TR_DESDE)*TR_INC)</f>
        <v>0</v>
      </c>
      <c r="AO1201" s="19" t="n">
        <f aca="false">IF(AL1201&gt;0,MAX(0,AN1201-IF($F1201="Cese",MAX(AF1201,AJ1201),AF1201)),0)</f>
        <v>0</v>
      </c>
      <c r="AP1201" s="46" t="n">
        <f aca="false">IF(OR($F1201="Activo",$F1201="Cese"),ROUND(AK1201+AO1201,2),0)</f>
        <v>0</v>
      </c>
      <c r="AQ1201" s="19" t="n">
        <f aca="false">IF($F1201="Cese",MAX(0,AJ1201-AN1201),0)</f>
        <v>0</v>
      </c>
      <c r="AR1201" s="19" t="str">
        <f aca="false">IF($B1201="","",IF(COUNTIFS(RP_COD,$B1201,'Retenciones Planilla'!$J$6:$J$105,"&lt;&gt;")=0,"",SUMIFS('Retenciones Planilla'!$J$6:$J$105,RP_COD,$B1201)))</f>
        <v/>
      </c>
      <c r="AS1201" s="19" t="str">
        <f aca="false">IF(AR1201="","",AR1201-AP1201)</f>
        <v/>
      </c>
      <c r="AT1201" s="23" t="str">
        <f aca="false">IF($B1201="","",IF(NOT(OR($F1201="Activo",$F1201="Cese")),IF(N(AR1201)=0,"—","Revisar: sin vínculo"),IF(AR1201="",IF(AP1201=0,"No corresponde","Sin dato planilla"),IF(ABS(AS1201)&lt;=TOL,"OK",IF(AS1201&gt;0,"Retuvo de más","Retuvo de menos")))))</f>
        <v/>
      </c>
      <c r="AU1201" s="19" t="n">
        <f aca="false">IF(AND(BASE_RET="Planilla (si existe)",AR1201&lt;&gt;""),AR1201,AP1201)</f>
        <v>0</v>
      </c>
      <c r="AV1201" s="19" t="n">
        <f aca="false">AU1201+N1201</f>
        <v>0</v>
      </c>
    </row>
    <row r="1202" customFormat="false" ht="15" hidden="false" customHeight="false" outlineLevel="0" collapsed="false">
      <c r="A1202" s="43" t="n">
        <v>100</v>
      </c>
      <c r="B1202" s="35" t="str">
        <f aca="false">IF(Trabajadores!$B$105="","",Trabajadores!$B$105)</f>
        <v/>
      </c>
      <c r="C1202" s="35" t="str">
        <f aca="false">IF($B1202="","",Trabajadores!$D$105)</f>
        <v/>
      </c>
      <c r="D1202" s="43" t="n">
        <v>9</v>
      </c>
      <c r="E1202" s="23" t="s">
        <v>306</v>
      </c>
      <c r="F1202" s="23" t="str">
        <f aca="false">IF($B1202="","",IF(OR(9&lt;Trabajadores!$M$105,9&gt;Trabajadores!$N$105),"No vinculado",IF(AND(9=Trabajadores!$N$105,Trabajadores!$O$105="Sí"),"Cese","Activo")))</f>
        <v/>
      </c>
      <c r="G1202" s="19" t="n">
        <f aca="false">IF($B1202="",0,SUMIFS(Ingresos!$W$6:$W$1505,ING_COD,$B1202,ING_CLASE,"ORD"))</f>
        <v>0</v>
      </c>
      <c r="H1202" s="19" t="n">
        <f aca="false">IF($B1202="",0,SUMIFS(Ingresos!$W$6:$W$1505,ING_COD,$B1202,ING_CLASE,"ORD",ING_COMP,"Sí"))</f>
        <v>0</v>
      </c>
      <c r="I1202" s="19" t="n">
        <f aca="false">IF($B1202="",0,SUMIFS(Ingresos!$W$6:$W$1505,ING_COD,$B1202,ING_CLASE,"GRA"))</f>
        <v>0</v>
      </c>
      <c r="J1202" s="19" t="n">
        <f aca="false">IF($B1202="",0,SUMIFS(Ingresos!$W$6:$W$1505,ING_COD,$B1202,ING_CLASE,"BON"))</f>
        <v>0</v>
      </c>
      <c r="K1202" s="19" t="n">
        <f aca="false">IF($B1202="",0,SUMIFS(Ingresos!$W$6:$W$1505,ING_COD,$B1202,ING_CLASE,"EXT"))</f>
        <v>0</v>
      </c>
      <c r="L1202" s="19" t="n">
        <f aca="false">IF($B1202="",0,SUMIFS(Ingresos!$W$6:$W$1505,ING_COD,$B1202,ING_CLASE,"OTO"))</f>
        <v>0</v>
      </c>
      <c r="M1202" s="19" t="n">
        <f aca="false">IF($B1202="",0,SUMIFS(Ingresos!$W$6:$W$1505,ING_COD,$B1202,ING_CLASE,"OTX"))</f>
        <v>0</v>
      </c>
      <c r="N1202" s="19" t="n">
        <f aca="false">IF($B1202="",0,SUMIFS(Ingresos!$W$6:$W$1505,ING_COD,$B1202,ING_CLASE,"RETO"))</f>
        <v>0</v>
      </c>
      <c r="O1202" s="19" t="n">
        <f aca="false">IF($B1202="",0,SUMIFS(Ingresos!$W$6:$W$1505,ING_COD,$B1202,ING_CLASE,"INA"))</f>
        <v>0</v>
      </c>
      <c r="P1202" s="19" t="n">
        <f aca="false">G1202+I1202+J1202+K1202+L1202+M1202</f>
        <v>0</v>
      </c>
      <c r="Q1202" s="44" t="n">
        <f aca="false">IF($F1202="Activo",4,IF($F1202="Cese",1,0))</f>
        <v>0</v>
      </c>
      <c r="R1202" s="19" t="n">
        <f aca="false">G1202*Q1202</f>
        <v>0</v>
      </c>
      <c r="S1202" s="19" t="n">
        <f aca="false">IF($F1202="Activo",SUMIFS(I1202:I1205,$D1202:$D1205,"&lt;="&amp;Trabajadores!$N$105)+IF(PROY_BON="Sí",SUMIFS(J1202:J1205,$D1202:$D1205,"&lt;="&amp;Trabajadores!$N$105),0),IF($F1202="Cese",I1202+IF(PROY_BON="Sí",J1202,0),0))</f>
        <v>0</v>
      </c>
      <c r="T1202" s="19" t="n">
        <f aca="false">IF(OR($F1202&lt;&gt;"Activo",Trabajadores!$I$105="No"),0,IF(I1205=0,H1202*(1+IF(PROY_BON="Sí",Trabajadores!$P$105,0))*Trabajadores!$S$105/6*(Trabajadores!$N$105&gt;=12),0))</f>
        <v>0</v>
      </c>
      <c r="U1202" s="19" t="n">
        <f aca="false">IF($F1202="Activo",IF(Trabajadores!$J$105="Sí",L1202*4,L1202),IF($F1202="Cese",L1202,0))</f>
        <v>0</v>
      </c>
      <c r="V1202" s="19" t="n">
        <f aca="false">IF(OR($F1202="Activo",$F1202="Cese"),M1202,0)</f>
        <v>0</v>
      </c>
      <c r="W1202" s="19" t="n">
        <f aca="false">IF(OR($F1202="Activo",$F1202="Cese"),SUM(P1194:P1201),0)</f>
        <v>0</v>
      </c>
      <c r="X1202" s="36" t="n">
        <f aca="false">IF(OR($F1202="Activo",$F1202="Cese"),R1202+S1202+T1202+U1202+V1202+W1202,0)</f>
        <v>0</v>
      </c>
      <c r="Y1202" s="19" t="n">
        <f aca="false">IF(OR($F1202="Activo",$F1202="Cese"),DED_FIJA,0)</f>
        <v>0</v>
      </c>
      <c r="Z1202" s="36" t="n">
        <f aca="false">MAX(0,X1202-Y1202)</f>
        <v>0</v>
      </c>
      <c r="AA1202" s="19" t="n">
        <f aca="false">IF(Z1202=0,0,MAX(0,MIN(Z1202,Parámetros!$G$19)-Parámetros!$F$19)*Parámetros!$E$19)</f>
        <v>0</v>
      </c>
      <c r="AB1202" s="19" t="n">
        <f aca="false">IF(Z1202=0,0,MAX(0,MIN(Z1202,Parámetros!$G$20)-Parámetros!$F$20)*Parámetros!$E$20)</f>
        <v>0</v>
      </c>
      <c r="AC1202" s="19" t="n">
        <f aca="false">IF(Z1202=0,0,MAX(0,MIN(Z1202,Parámetros!$G$21)-Parámetros!$F$21)*Parámetros!$E$21)</f>
        <v>0</v>
      </c>
      <c r="AD1202" s="19" t="n">
        <f aca="false">IF(Z1202=0,0,MAX(0,MIN(Z1202,Parámetros!$G$22)-Parámetros!$F$22)*Parámetros!$E$22)</f>
        <v>0</v>
      </c>
      <c r="AE1202" s="19" t="n">
        <f aca="false">IF(Z1202=0,0,MAX(0,MIN(Z1202,Parámetros!$G$23)-Parámetros!$F$23)*Parámetros!$E$23)</f>
        <v>0</v>
      </c>
      <c r="AF1202" s="36" t="n">
        <f aca="false">SUM(AA1202:AE1202)</f>
        <v>0</v>
      </c>
      <c r="AG1202" s="45" t="str">
        <f aca="false">IF(AM1202&lt;=0,"-",INDEX(TR_TASA,MATCH(AM1202,TR_DESDE,1)))</f>
        <v>-</v>
      </c>
      <c r="AH1202" s="44" t="n">
        <f aca="false">IF($F1202="Cese",1,IF($F1202="Activo",INDEX(DIV_N,9),0))</f>
        <v>0</v>
      </c>
      <c r="AI1202" s="44" t="n">
        <f aca="false">IF($F1202="Cese",8,IF($F1202="Activo",INDEX(DIV_HASTA,9),0))</f>
        <v>0</v>
      </c>
      <c r="AJ1202" s="19" t="n">
        <f aca="false">IF(OR($F1202="Activo",$F1202="Cese"),SUMIFS(AV1194:AV1201,D1194:D1201,"&lt;="&amp;AI1202),0)</f>
        <v>0</v>
      </c>
      <c r="AK1202" s="19" t="n">
        <f aca="false">IF(OR($F1202="Activo",$F1202="Cese"),MAX(0,(AF1202-AJ1202)/AH1202),0)</f>
        <v>0</v>
      </c>
      <c r="AL1202" s="19" t="n">
        <f aca="false">IF(OR($F1202="Activo",$F1202="Cese"),K1202+IF(PROY_BON="Sí",0,J1202),0)</f>
        <v>0</v>
      </c>
      <c r="AM1202" s="19" t="n">
        <f aca="false">IF(AL1202&gt;0,MAX(0,X1202+AL1202-Y1202),Z1202)</f>
        <v>0</v>
      </c>
      <c r="AN1202" s="19" t="n">
        <f aca="false">SUMPRODUCT((AM1202&gt;TR_DESDE)*(AM1202-TR_DESDE)*TR_INC)</f>
        <v>0</v>
      </c>
      <c r="AO1202" s="19" t="n">
        <f aca="false">IF(AL1202&gt;0,MAX(0,AN1202-IF($F1202="Cese",MAX(AF1202,AJ1202),AF1202)),0)</f>
        <v>0</v>
      </c>
      <c r="AP1202" s="46" t="n">
        <f aca="false">IF(OR($F1202="Activo",$F1202="Cese"),ROUND(AK1202+AO1202,2),0)</f>
        <v>0</v>
      </c>
      <c r="AQ1202" s="19" t="n">
        <f aca="false">IF($F1202="Cese",MAX(0,AJ1202-AN1202),0)</f>
        <v>0</v>
      </c>
      <c r="AR1202" s="19" t="str">
        <f aca="false">IF($B1202="","",IF(COUNTIFS(RP_COD,$B1202,'Retenciones Planilla'!$K$6:$K$105,"&lt;&gt;")=0,"",SUMIFS('Retenciones Planilla'!$K$6:$K$105,RP_COD,$B1202)))</f>
        <v/>
      </c>
      <c r="AS1202" s="19" t="str">
        <f aca="false">IF(AR1202="","",AR1202-AP1202)</f>
        <v/>
      </c>
      <c r="AT1202" s="23" t="str">
        <f aca="false">IF($B1202="","",IF(NOT(OR($F1202="Activo",$F1202="Cese")),IF(N(AR1202)=0,"—","Revisar: sin vínculo"),IF(AR1202="",IF(AP1202=0,"No corresponde","Sin dato planilla"),IF(ABS(AS1202)&lt;=TOL,"OK",IF(AS1202&gt;0,"Retuvo de más","Retuvo de menos")))))</f>
        <v/>
      </c>
      <c r="AU1202" s="19" t="n">
        <f aca="false">IF(AND(BASE_RET="Planilla (si existe)",AR1202&lt;&gt;""),AR1202,AP1202)</f>
        <v>0</v>
      </c>
      <c r="AV1202" s="19" t="n">
        <f aca="false">AU1202+N1202</f>
        <v>0</v>
      </c>
    </row>
    <row r="1203" customFormat="false" ht="15" hidden="false" customHeight="false" outlineLevel="0" collapsed="false">
      <c r="A1203" s="43" t="n">
        <v>100</v>
      </c>
      <c r="B1203" s="35" t="str">
        <f aca="false">IF(Trabajadores!$B$105="","",Trabajadores!$B$105)</f>
        <v/>
      </c>
      <c r="C1203" s="35" t="str">
        <f aca="false">IF($B1203="","",Trabajadores!$D$105)</f>
        <v/>
      </c>
      <c r="D1203" s="43" t="n">
        <v>10</v>
      </c>
      <c r="E1203" s="23" t="s">
        <v>307</v>
      </c>
      <c r="F1203" s="23" t="str">
        <f aca="false">IF($B1203="","",IF(OR(10&lt;Trabajadores!$M$105,10&gt;Trabajadores!$N$105),"No vinculado",IF(AND(10=Trabajadores!$N$105,Trabajadores!$O$105="Sí"),"Cese","Activo")))</f>
        <v/>
      </c>
      <c r="G1203" s="19" t="n">
        <f aca="false">IF($B1203="",0,SUMIFS(Ingresos!$X$6:$X$1505,ING_COD,$B1203,ING_CLASE,"ORD"))</f>
        <v>0</v>
      </c>
      <c r="H1203" s="19" t="n">
        <f aca="false">IF($B1203="",0,SUMIFS(Ingresos!$X$6:$X$1505,ING_COD,$B1203,ING_CLASE,"ORD",ING_COMP,"Sí"))</f>
        <v>0</v>
      </c>
      <c r="I1203" s="19" t="n">
        <f aca="false">IF($B1203="",0,SUMIFS(Ingresos!$X$6:$X$1505,ING_COD,$B1203,ING_CLASE,"GRA"))</f>
        <v>0</v>
      </c>
      <c r="J1203" s="19" t="n">
        <f aca="false">IF($B1203="",0,SUMIFS(Ingresos!$X$6:$X$1505,ING_COD,$B1203,ING_CLASE,"BON"))</f>
        <v>0</v>
      </c>
      <c r="K1203" s="19" t="n">
        <f aca="false">IF($B1203="",0,SUMIFS(Ingresos!$X$6:$X$1505,ING_COD,$B1203,ING_CLASE,"EXT"))</f>
        <v>0</v>
      </c>
      <c r="L1203" s="19" t="n">
        <f aca="false">IF($B1203="",0,SUMIFS(Ingresos!$X$6:$X$1505,ING_COD,$B1203,ING_CLASE,"OTO"))</f>
        <v>0</v>
      </c>
      <c r="M1203" s="19" t="n">
        <f aca="false">IF($B1203="",0,SUMIFS(Ingresos!$X$6:$X$1505,ING_COD,$B1203,ING_CLASE,"OTX"))</f>
        <v>0</v>
      </c>
      <c r="N1203" s="19" t="n">
        <f aca="false">IF($B1203="",0,SUMIFS(Ingresos!$X$6:$X$1505,ING_COD,$B1203,ING_CLASE,"RETO"))</f>
        <v>0</v>
      </c>
      <c r="O1203" s="19" t="n">
        <f aca="false">IF($B1203="",0,SUMIFS(Ingresos!$X$6:$X$1505,ING_COD,$B1203,ING_CLASE,"INA"))</f>
        <v>0</v>
      </c>
      <c r="P1203" s="19" t="n">
        <f aca="false">G1203+I1203+J1203+K1203+L1203+M1203</f>
        <v>0</v>
      </c>
      <c r="Q1203" s="44" t="n">
        <f aca="false">IF($F1203="Activo",3,IF($F1203="Cese",1,0))</f>
        <v>0</v>
      </c>
      <c r="R1203" s="19" t="n">
        <f aca="false">G1203*Q1203</f>
        <v>0</v>
      </c>
      <c r="S1203" s="19" t="n">
        <f aca="false">IF($F1203="Activo",SUMIFS(I1203:I1205,$D1203:$D1205,"&lt;="&amp;Trabajadores!$N$105)+IF(PROY_BON="Sí",SUMIFS(J1203:J1205,$D1203:$D1205,"&lt;="&amp;Trabajadores!$N$105),0),IF($F1203="Cese",I1203+IF(PROY_BON="Sí",J1203,0),0))</f>
        <v>0</v>
      </c>
      <c r="T1203" s="19" t="n">
        <f aca="false">IF(OR($F1203&lt;&gt;"Activo",Trabajadores!$I$105="No"),0,IF(I1205=0,H1203*(1+IF(PROY_BON="Sí",Trabajadores!$P$105,0))*Trabajadores!$S$105/6*(Trabajadores!$N$105&gt;=12),0))</f>
        <v>0</v>
      </c>
      <c r="U1203" s="19" t="n">
        <f aca="false">IF($F1203="Activo",IF(Trabajadores!$J$105="Sí",L1203*3,L1203),IF($F1203="Cese",L1203,0))</f>
        <v>0</v>
      </c>
      <c r="V1203" s="19" t="n">
        <f aca="false">IF(OR($F1203="Activo",$F1203="Cese"),M1203,0)</f>
        <v>0</v>
      </c>
      <c r="W1203" s="19" t="n">
        <f aca="false">IF(OR($F1203="Activo",$F1203="Cese"),SUM(P1194:P1202),0)</f>
        <v>0</v>
      </c>
      <c r="X1203" s="36" t="n">
        <f aca="false">IF(OR($F1203="Activo",$F1203="Cese"),R1203+S1203+T1203+U1203+V1203+W1203,0)</f>
        <v>0</v>
      </c>
      <c r="Y1203" s="19" t="n">
        <f aca="false">IF(OR($F1203="Activo",$F1203="Cese"),DED_FIJA,0)</f>
        <v>0</v>
      </c>
      <c r="Z1203" s="36" t="n">
        <f aca="false">MAX(0,X1203-Y1203)</f>
        <v>0</v>
      </c>
      <c r="AA1203" s="19" t="n">
        <f aca="false">IF(Z1203=0,0,MAX(0,MIN(Z1203,Parámetros!$G$19)-Parámetros!$F$19)*Parámetros!$E$19)</f>
        <v>0</v>
      </c>
      <c r="AB1203" s="19" t="n">
        <f aca="false">IF(Z1203=0,0,MAX(0,MIN(Z1203,Parámetros!$G$20)-Parámetros!$F$20)*Parámetros!$E$20)</f>
        <v>0</v>
      </c>
      <c r="AC1203" s="19" t="n">
        <f aca="false">IF(Z1203=0,0,MAX(0,MIN(Z1203,Parámetros!$G$21)-Parámetros!$F$21)*Parámetros!$E$21)</f>
        <v>0</v>
      </c>
      <c r="AD1203" s="19" t="n">
        <f aca="false">IF(Z1203=0,0,MAX(0,MIN(Z1203,Parámetros!$G$22)-Parámetros!$F$22)*Parámetros!$E$22)</f>
        <v>0</v>
      </c>
      <c r="AE1203" s="19" t="n">
        <f aca="false">IF(Z1203=0,0,MAX(0,MIN(Z1203,Parámetros!$G$23)-Parámetros!$F$23)*Parámetros!$E$23)</f>
        <v>0</v>
      </c>
      <c r="AF1203" s="36" t="n">
        <f aca="false">SUM(AA1203:AE1203)</f>
        <v>0</v>
      </c>
      <c r="AG1203" s="45" t="str">
        <f aca="false">IF(AM1203&lt;=0,"-",INDEX(TR_TASA,MATCH(AM1203,TR_DESDE,1)))</f>
        <v>-</v>
      </c>
      <c r="AH1203" s="44" t="n">
        <f aca="false">IF($F1203="Cese",1,IF($F1203="Activo",INDEX(DIV_N,10),0))</f>
        <v>0</v>
      </c>
      <c r="AI1203" s="44" t="n">
        <f aca="false">IF($F1203="Cese",9,IF($F1203="Activo",INDEX(DIV_HASTA,10),0))</f>
        <v>0</v>
      </c>
      <c r="AJ1203" s="19" t="n">
        <f aca="false">IF(OR($F1203="Activo",$F1203="Cese"),SUMIFS(AV1194:AV1202,D1194:D1202,"&lt;="&amp;AI1203),0)</f>
        <v>0</v>
      </c>
      <c r="AK1203" s="19" t="n">
        <f aca="false">IF(OR($F1203="Activo",$F1203="Cese"),MAX(0,(AF1203-AJ1203)/AH1203),0)</f>
        <v>0</v>
      </c>
      <c r="AL1203" s="19" t="n">
        <f aca="false">IF(OR($F1203="Activo",$F1203="Cese"),K1203+IF(PROY_BON="Sí",0,J1203),0)</f>
        <v>0</v>
      </c>
      <c r="AM1203" s="19" t="n">
        <f aca="false">IF(AL1203&gt;0,MAX(0,X1203+AL1203-Y1203),Z1203)</f>
        <v>0</v>
      </c>
      <c r="AN1203" s="19" t="n">
        <f aca="false">SUMPRODUCT((AM1203&gt;TR_DESDE)*(AM1203-TR_DESDE)*TR_INC)</f>
        <v>0</v>
      </c>
      <c r="AO1203" s="19" t="n">
        <f aca="false">IF(AL1203&gt;0,MAX(0,AN1203-IF($F1203="Cese",MAX(AF1203,AJ1203),AF1203)),0)</f>
        <v>0</v>
      </c>
      <c r="AP1203" s="46" t="n">
        <f aca="false">IF(OR($F1203="Activo",$F1203="Cese"),ROUND(AK1203+AO1203,2),0)</f>
        <v>0</v>
      </c>
      <c r="AQ1203" s="19" t="n">
        <f aca="false">IF($F1203="Cese",MAX(0,AJ1203-AN1203),0)</f>
        <v>0</v>
      </c>
      <c r="AR1203" s="19" t="str">
        <f aca="false">IF($B1203="","",IF(COUNTIFS(RP_COD,$B1203,'Retenciones Planilla'!$L$6:$L$105,"&lt;&gt;")=0,"",SUMIFS('Retenciones Planilla'!$L$6:$L$105,RP_COD,$B1203)))</f>
        <v/>
      </c>
      <c r="AS1203" s="19" t="str">
        <f aca="false">IF(AR1203="","",AR1203-AP1203)</f>
        <v/>
      </c>
      <c r="AT1203" s="23" t="str">
        <f aca="false">IF($B1203="","",IF(NOT(OR($F1203="Activo",$F1203="Cese")),IF(N(AR1203)=0,"—","Revisar: sin vínculo"),IF(AR1203="",IF(AP1203=0,"No corresponde","Sin dato planilla"),IF(ABS(AS1203)&lt;=TOL,"OK",IF(AS1203&gt;0,"Retuvo de más","Retuvo de menos")))))</f>
        <v/>
      </c>
      <c r="AU1203" s="19" t="n">
        <f aca="false">IF(AND(BASE_RET="Planilla (si existe)",AR1203&lt;&gt;""),AR1203,AP1203)</f>
        <v>0</v>
      </c>
      <c r="AV1203" s="19" t="n">
        <f aca="false">AU1203+N1203</f>
        <v>0</v>
      </c>
    </row>
    <row r="1204" customFormat="false" ht="15" hidden="false" customHeight="false" outlineLevel="0" collapsed="false">
      <c r="A1204" s="43" t="n">
        <v>100</v>
      </c>
      <c r="B1204" s="35" t="str">
        <f aca="false">IF(Trabajadores!$B$105="","",Trabajadores!$B$105)</f>
        <v/>
      </c>
      <c r="C1204" s="35" t="str">
        <f aca="false">IF($B1204="","",Trabajadores!$D$105)</f>
        <v/>
      </c>
      <c r="D1204" s="43" t="n">
        <v>11</v>
      </c>
      <c r="E1204" s="23" t="s">
        <v>308</v>
      </c>
      <c r="F1204" s="23" t="str">
        <f aca="false">IF($B1204="","",IF(OR(11&lt;Trabajadores!$M$105,11&gt;Trabajadores!$N$105),"No vinculado",IF(AND(11=Trabajadores!$N$105,Trabajadores!$O$105="Sí"),"Cese","Activo")))</f>
        <v/>
      </c>
      <c r="G1204" s="19" t="n">
        <f aca="false">IF($B1204="",0,SUMIFS(Ingresos!$Y$6:$Y$1505,ING_COD,$B1204,ING_CLASE,"ORD"))</f>
        <v>0</v>
      </c>
      <c r="H1204" s="19" t="n">
        <f aca="false">IF($B1204="",0,SUMIFS(Ingresos!$Y$6:$Y$1505,ING_COD,$B1204,ING_CLASE,"ORD",ING_COMP,"Sí"))</f>
        <v>0</v>
      </c>
      <c r="I1204" s="19" t="n">
        <f aca="false">IF($B1204="",0,SUMIFS(Ingresos!$Y$6:$Y$1505,ING_COD,$B1204,ING_CLASE,"GRA"))</f>
        <v>0</v>
      </c>
      <c r="J1204" s="19" t="n">
        <f aca="false">IF($B1204="",0,SUMIFS(Ingresos!$Y$6:$Y$1505,ING_COD,$B1204,ING_CLASE,"BON"))</f>
        <v>0</v>
      </c>
      <c r="K1204" s="19" t="n">
        <f aca="false">IF($B1204="",0,SUMIFS(Ingresos!$Y$6:$Y$1505,ING_COD,$B1204,ING_CLASE,"EXT"))</f>
        <v>0</v>
      </c>
      <c r="L1204" s="19" t="n">
        <f aca="false">IF($B1204="",0,SUMIFS(Ingresos!$Y$6:$Y$1505,ING_COD,$B1204,ING_CLASE,"OTO"))</f>
        <v>0</v>
      </c>
      <c r="M1204" s="19" t="n">
        <f aca="false">IF($B1204="",0,SUMIFS(Ingresos!$Y$6:$Y$1505,ING_COD,$B1204,ING_CLASE,"OTX"))</f>
        <v>0</v>
      </c>
      <c r="N1204" s="19" t="n">
        <f aca="false">IF($B1204="",0,SUMIFS(Ingresos!$Y$6:$Y$1505,ING_COD,$B1204,ING_CLASE,"RETO"))</f>
        <v>0</v>
      </c>
      <c r="O1204" s="19" t="n">
        <f aca="false">IF($B1204="",0,SUMIFS(Ingresos!$Y$6:$Y$1505,ING_COD,$B1204,ING_CLASE,"INA"))</f>
        <v>0</v>
      </c>
      <c r="P1204" s="19" t="n">
        <f aca="false">G1204+I1204+J1204+K1204+L1204+M1204</f>
        <v>0</v>
      </c>
      <c r="Q1204" s="44" t="n">
        <f aca="false">IF($F1204="Activo",2,IF($F1204="Cese",1,0))</f>
        <v>0</v>
      </c>
      <c r="R1204" s="19" t="n">
        <f aca="false">G1204*Q1204</f>
        <v>0</v>
      </c>
      <c r="S1204" s="19" t="n">
        <f aca="false">IF($F1204="Activo",SUMIFS(I1204:I1205,$D1204:$D1205,"&lt;="&amp;Trabajadores!$N$105)+IF(PROY_BON="Sí",SUMIFS(J1204:J1205,$D1204:$D1205,"&lt;="&amp;Trabajadores!$N$105),0),IF($F1204="Cese",I1204+IF(PROY_BON="Sí",J1204,0),0))</f>
        <v>0</v>
      </c>
      <c r="T1204" s="19" t="n">
        <f aca="false">IF(OR($F1204&lt;&gt;"Activo",Trabajadores!$I$105="No"),0,IF(I1205=0,H1204*(1+IF(PROY_BON="Sí",Trabajadores!$P$105,0))*Trabajadores!$S$105/6*(Trabajadores!$N$105&gt;=12),0))</f>
        <v>0</v>
      </c>
      <c r="U1204" s="19" t="n">
        <f aca="false">IF($F1204="Activo",IF(Trabajadores!$J$105="Sí",L1204*2,L1204),IF($F1204="Cese",L1204,0))</f>
        <v>0</v>
      </c>
      <c r="V1204" s="19" t="n">
        <f aca="false">IF(OR($F1204="Activo",$F1204="Cese"),M1204,0)</f>
        <v>0</v>
      </c>
      <c r="W1204" s="19" t="n">
        <f aca="false">IF(OR($F1204="Activo",$F1204="Cese"),SUM(P1194:P1203),0)</f>
        <v>0</v>
      </c>
      <c r="X1204" s="36" t="n">
        <f aca="false">IF(OR($F1204="Activo",$F1204="Cese"),R1204+S1204+T1204+U1204+V1204+W1204,0)</f>
        <v>0</v>
      </c>
      <c r="Y1204" s="19" t="n">
        <f aca="false">IF(OR($F1204="Activo",$F1204="Cese"),DED_FIJA,0)</f>
        <v>0</v>
      </c>
      <c r="Z1204" s="36" t="n">
        <f aca="false">MAX(0,X1204-Y1204)</f>
        <v>0</v>
      </c>
      <c r="AA1204" s="19" t="n">
        <f aca="false">IF(Z1204=0,0,MAX(0,MIN(Z1204,Parámetros!$G$19)-Parámetros!$F$19)*Parámetros!$E$19)</f>
        <v>0</v>
      </c>
      <c r="AB1204" s="19" t="n">
        <f aca="false">IF(Z1204=0,0,MAX(0,MIN(Z1204,Parámetros!$G$20)-Parámetros!$F$20)*Parámetros!$E$20)</f>
        <v>0</v>
      </c>
      <c r="AC1204" s="19" t="n">
        <f aca="false">IF(Z1204=0,0,MAX(0,MIN(Z1204,Parámetros!$G$21)-Parámetros!$F$21)*Parámetros!$E$21)</f>
        <v>0</v>
      </c>
      <c r="AD1204" s="19" t="n">
        <f aca="false">IF(Z1204=0,0,MAX(0,MIN(Z1204,Parámetros!$G$22)-Parámetros!$F$22)*Parámetros!$E$22)</f>
        <v>0</v>
      </c>
      <c r="AE1204" s="19" t="n">
        <f aca="false">IF(Z1204=0,0,MAX(0,MIN(Z1204,Parámetros!$G$23)-Parámetros!$F$23)*Parámetros!$E$23)</f>
        <v>0</v>
      </c>
      <c r="AF1204" s="36" t="n">
        <f aca="false">SUM(AA1204:AE1204)</f>
        <v>0</v>
      </c>
      <c r="AG1204" s="45" t="str">
        <f aca="false">IF(AM1204&lt;=0,"-",INDEX(TR_TASA,MATCH(AM1204,TR_DESDE,1)))</f>
        <v>-</v>
      </c>
      <c r="AH1204" s="44" t="n">
        <f aca="false">IF($F1204="Cese",1,IF($F1204="Activo",INDEX(DIV_N,11),0))</f>
        <v>0</v>
      </c>
      <c r="AI1204" s="44" t="n">
        <f aca="false">IF($F1204="Cese",10,IF($F1204="Activo",INDEX(DIV_HASTA,11),0))</f>
        <v>0</v>
      </c>
      <c r="AJ1204" s="19" t="n">
        <f aca="false">IF(OR($F1204="Activo",$F1204="Cese"),SUMIFS(AV1194:AV1203,D1194:D1203,"&lt;="&amp;AI1204),0)</f>
        <v>0</v>
      </c>
      <c r="AK1204" s="19" t="n">
        <f aca="false">IF(OR($F1204="Activo",$F1204="Cese"),MAX(0,(AF1204-AJ1204)/AH1204),0)</f>
        <v>0</v>
      </c>
      <c r="AL1204" s="19" t="n">
        <f aca="false">IF(OR($F1204="Activo",$F1204="Cese"),K1204+IF(PROY_BON="Sí",0,J1204),0)</f>
        <v>0</v>
      </c>
      <c r="AM1204" s="19" t="n">
        <f aca="false">IF(AL1204&gt;0,MAX(0,X1204+AL1204-Y1204),Z1204)</f>
        <v>0</v>
      </c>
      <c r="AN1204" s="19" t="n">
        <f aca="false">SUMPRODUCT((AM1204&gt;TR_DESDE)*(AM1204-TR_DESDE)*TR_INC)</f>
        <v>0</v>
      </c>
      <c r="AO1204" s="19" t="n">
        <f aca="false">IF(AL1204&gt;0,MAX(0,AN1204-IF($F1204="Cese",MAX(AF1204,AJ1204),AF1204)),0)</f>
        <v>0</v>
      </c>
      <c r="AP1204" s="46" t="n">
        <f aca="false">IF(OR($F1204="Activo",$F1204="Cese"),ROUND(AK1204+AO1204,2),0)</f>
        <v>0</v>
      </c>
      <c r="AQ1204" s="19" t="n">
        <f aca="false">IF($F1204="Cese",MAX(0,AJ1204-AN1204),0)</f>
        <v>0</v>
      </c>
      <c r="AR1204" s="19" t="str">
        <f aca="false">IF($B1204="","",IF(COUNTIFS(RP_COD,$B1204,'Retenciones Planilla'!$M$6:$M$105,"&lt;&gt;")=0,"",SUMIFS('Retenciones Planilla'!$M$6:$M$105,RP_COD,$B1204)))</f>
        <v/>
      </c>
      <c r="AS1204" s="19" t="str">
        <f aca="false">IF(AR1204="","",AR1204-AP1204)</f>
        <v/>
      </c>
      <c r="AT1204" s="23" t="str">
        <f aca="false">IF($B1204="","",IF(NOT(OR($F1204="Activo",$F1204="Cese")),IF(N(AR1204)=0,"—","Revisar: sin vínculo"),IF(AR1204="",IF(AP1204=0,"No corresponde","Sin dato planilla"),IF(ABS(AS1204)&lt;=TOL,"OK",IF(AS1204&gt;0,"Retuvo de más","Retuvo de menos")))))</f>
        <v/>
      </c>
      <c r="AU1204" s="19" t="n">
        <f aca="false">IF(AND(BASE_RET="Planilla (si existe)",AR1204&lt;&gt;""),AR1204,AP1204)</f>
        <v>0</v>
      </c>
      <c r="AV1204" s="19" t="n">
        <f aca="false">AU1204+N1204</f>
        <v>0</v>
      </c>
    </row>
    <row r="1205" customFormat="false" ht="15" hidden="false" customHeight="false" outlineLevel="0" collapsed="false">
      <c r="A1205" s="43" t="n">
        <v>100</v>
      </c>
      <c r="B1205" s="35" t="str">
        <f aca="false">IF(Trabajadores!$B$105="","",Trabajadores!$B$105)</f>
        <v/>
      </c>
      <c r="C1205" s="35" t="str">
        <f aca="false">IF($B1205="","",Trabajadores!$D$105)</f>
        <v/>
      </c>
      <c r="D1205" s="43" t="n">
        <v>12</v>
      </c>
      <c r="E1205" s="23" t="s">
        <v>309</v>
      </c>
      <c r="F1205" s="23" t="str">
        <f aca="false">IF($B1205="","",IF(OR(12&lt;Trabajadores!$M$105,12&gt;Trabajadores!$N$105),"No vinculado",IF(AND(12=Trabajadores!$N$105,Trabajadores!$O$105="Sí"),"Cese","Activo")))</f>
        <v/>
      </c>
      <c r="G1205" s="19" t="n">
        <f aca="false">IF($B1205="",0,SUMIFS(Ingresos!$Z$6:$Z$1505,ING_COD,$B1205,ING_CLASE,"ORD"))</f>
        <v>0</v>
      </c>
      <c r="H1205" s="19" t="n">
        <f aca="false">IF($B1205="",0,SUMIFS(Ingresos!$Z$6:$Z$1505,ING_COD,$B1205,ING_CLASE,"ORD",ING_COMP,"Sí"))</f>
        <v>0</v>
      </c>
      <c r="I1205" s="19" t="n">
        <f aca="false">IF($B1205="",0,SUMIFS(Ingresos!$Z$6:$Z$1505,ING_COD,$B1205,ING_CLASE,"GRA"))</f>
        <v>0</v>
      </c>
      <c r="J1205" s="19" t="n">
        <f aca="false">IF($B1205="",0,SUMIFS(Ingresos!$Z$6:$Z$1505,ING_COD,$B1205,ING_CLASE,"BON"))</f>
        <v>0</v>
      </c>
      <c r="K1205" s="19" t="n">
        <f aca="false">IF($B1205="",0,SUMIFS(Ingresos!$Z$6:$Z$1505,ING_COD,$B1205,ING_CLASE,"EXT"))</f>
        <v>0</v>
      </c>
      <c r="L1205" s="19" t="n">
        <f aca="false">IF($B1205="",0,SUMIFS(Ingresos!$Z$6:$Z$1505,ING_COD,$B1205,ING_CLASE,"OTO"))</f>
        <v>0</v>
      </c>
      <c r="M1205" s="19" t="n">
        <f aca="false">IF($B1205="",0,SUMIFS(Ingresos!$Z$6:$Z$1505,ING_COD,$B1205,ING_CLASE,"OTX"))</f>
        <v>0</v>
      </c>
      <c r="N1205" s="19" t="n">
        <f aca="false">IF($B1205="",0,SUMIFS(Ingresos!$Z$6:$Z$1505,ING_COD,$B1205,ING_CLASE,"RETO"))</f>
        <v>0</v>
      </c>
      <c r="O1205" s="19" t="n">
        <f aca="false">IF($B1205="",0,SUMIFS(Ingresos!$Z$6:$Z$1505,ING_COD,$B1205,ING_CLASE,"INA"))</f>
        <v>0</v>
      </c>
      <c r="P1205" s="19" t="n">
        <f aca="false">G1205+I1205+J1205+K1205+L1205+M1205</f>
        <v>0</v>
      </c>
      <c r="Q1205" s="44" t="n">
        <f aca="false">IF($F1205="Activo",1,IF($F1205="Cese",1,0))</f>
        <v>0</v>
      </c>
      <c r="R1205" s="19" t="n">
        <f aca="false">G1205*Q1205</f>
        <v>0</v>
      </c>
      <c r="S1205" s="19" t="n">
        <f aca="false">IF($F1205="Activo",SUMIFS(I1205:I1205,$D1205:$D1205,"&lt;="&amp;Trabajadores!$N$105)+IF(PROY_BON="Sí",SUMIFS(J1205:J1205,$D1205:$D1205,"&lt;="&amp;Trabajadores!$N$105),0),IF($F1205="Cese",I1205+IF(PROY_BON="Sí",J1205,0),0))</f>
        <v>0</v>
      </c>
      <c r="T1205" s="19" t="n">
        <f aca="false">0</f>
        <v>0</v>
      </c>
      <c r="U1205" s="19" t="n">
        <f aca="false">IF($F1205="Activo",IF(Trabajadores!$J$105="Sí",L1205*1,L1205),IF($F1205="Cese",L1205,0))</f>
        <v>0</v>
      </c>
      <c r="V1205" s="19" t="n">
        <f aca="false">IF(OR($F1205="Activo",$F1205="Cese"),M1205,0)</f>
        <v>0</v>
      </c>
      <c r="W1205" s="19" t="n">
        <f aca="false">IF(OR($F1205="Activo",$F1205="Cese"),SUM(P1194:P1204),0)</f>
        <v>0</v>
      </c>
      <c r="X1205" s="36" t="n">
        <f aca="false">IF(OR($F1205="Activo",$F1205="Cese"),R1205+S1205+T1205+U1205+V1205+W1205,0)</f>
        <v>0</v>
      </c>
      <c r="Y1205" s="19" t="n">
        <f aca="false">IF(OR($F1205="Activo",$F1205="Cese"),DED_FIJA,0)</f>
        <v>0</v>
      </c>
      <c r="Z1205" s="36" t="n">
        <f aca="false">MAX(0,X1205-Y1205)</f>
        <v>0</v>
      </c>
      <c r="AA1205" s="19" t="n">
        <f aca="false">IF(Z1205=0,0,MAX(0,MIN(Z1205,Parámetros!$G$19)-Parámetros!$F$19)*Parámetros!$E$19)</f>
        <v>0</v>
      </c>
      <c r="AB1205" s="19" t="n">
        <f aca="false">IF(Z1205=0,0,MAX(0,MIN(Z1205,Parámetros!$G$20)-Parámetros!$F$20)*Parámetros!$E$20)</f>
        <v>0</v>
      </c>
      <c r="AC1205" s="19" t="n">
        <f aca="false">IF(Z1205=0,0,MAX(0,MIN(Z1205,Parámetros!$G$21)-Parámetros!$F$21)*Parámetros!$E$21)</f>
        <v>0</v>
      </c>
      <c r="AD1205" s="19" t="n">
        <f aca="false">IF(Z1205=0,0,MAX(0,MIN(Z1205,Parámetros!$G$22)-Parámetros!$F$22)*Parámetros!$E$22)</f>
        <v>0</v>
      </c>
      <c r="AE1205" s="19" t="n">
        <f aca="false">IF(Z1205=0,0,MAX(0,MIN(Z1205,Parámetros!$G$23)-Parámetros!$F$23)*Parámetros!$E$23)</f>
        <v>0</v>
      </c>
      <c r="AF1205" s="36" t="n">
        <f aca="false">SUM(AA1205:AE1205)</f>
        <v>0</v>
      </c>
      <c r="AG1205" s="45" t="str">
        <f aca="false">IF(AM1205&lt;=0,"-",INDEX(TR_TASA,MATCH(AM1205,TR_DESDE,1)))</f>
        <v>-</v>
      </c>
      <c r="AH1205" s="44" t="n">
        <f aca="false">IF($F1205="Cese",1,IF($F1205="Activo",INDEX(DIV_N,12),0))</f>
        <v>0</v>
      </c>
      <c r="AI1205" s="44" t="n">
        <f aca="false">IF($F1205="Cese",11,IF($F1205="Activo",INDEX(DIV_HASTA,12),0))</f>
        <v>0</v>
      </c>
      <c r="AJ1205" s="19" t="n">
        <f aca="false">IF(OR($F1205="Activo",$F1205="Cese"),SUMIFS(AV1194:AV1204,D1194:D1204,"&lt;="&amp;AI1205),0)</f>
        <v>0</v>
      </c>
      <c r="AK1205" s="19" t="n">
        <f aca="false">IF(OR($F1205="Activo",$F1205="Cese"),MAX(0,(AF1205-AJ1205)/AH1205),0)</f>
        <v>0</v>
      </c>
      <c r="AL1205" s="19" t="n">
        <f aca="false">IF(OR($F1205="Activo",$F1205="Cese"),K1205+IF(PROY_BON="Sí",0,J1205),0)</f>
        <v>0</v>
      </c>
      <c r="AM1205" s="19" t="n">
        <f aca="false">IF(AL1205&gt;0,MAX(0,X1205+AL1205-Y1205),Z1205)</f>
        <v>0</v>
      </c>
      <c r="AN1205" s="19" t="n">
        <f aca="false">SUMPRODUCT((AM1205&gt;TR_DESDE)*(AM1205-TR_DESDE)*TR_INC)</f>
        <v>0</v>
      </c>
      <c r="AO1205" s="19" t="n">
        <f aca="false">IF(AL1205&gt;0,MAX(0,AN1205-IF(TRUE(),MAX(AF1205,AJ1205),AF1205)),0)</f>
        <v>0</v>
      </c>
      <c r="AP1205" s="46" t="n">
        <f aca="false">IF(OR($F1205="Activo",$F1205="Cese"),ROUND(AK1205+AO1205,2),0)</f>
        <v>0</v>
      </c>
      <c r="AQ1205" s="19" t="n">
        <f aca="false">IF(OR($F1205="Activo",$F1205="Cese"),MAX(0,AJ1205-AN1205),0)</f>
        <v>0</v>
      </c>
      <c r="AR1205" s="19" t="str">
        <f aca="false">IF($B1205="","",IF(COUNTIFS(RP_COD,$B1205,'Retenciones Planilla'!$N$6:$N$105,"&lt;&gt;")=0,"",SUMIFS('Retenciones Planilla'!$N$6:$N$105,RP_COD,$B1205)))</f>
        <v/>
      </c>
      <c r="AS1205" s="19" t="str">
        <f aca="false">IF(AR1205="","",AR1205-AP1205)</f>
        <v/>
      </c>
      <c r="AT1205" s="23" t="str">
        <f aca="false">IF($B1205="","",IF(NOT(OR($F1205="Activo",$F1205="Cese")),IF(N(AR1205)=0,"—","Revisar: sin vínculo"),IF(AR1205="",IF(AP1205=0,"No corresponde","Sin dato planilla"),IF(ABS(AS1205)&lt;=TOL,"OK",IF(AS1205&gt;0,"Retuvo de más","Retuvo de menos")))))</f>
        <v/>
      </c>
      <c r="AU1205" s="19" t="n">
        <f aca="false">IF(AND(BASE_RET="Planilla (si existe)",AR1205&lt;&gt;""),AR1205,AP1205)</f>
        <v>0</v>
      </c>
      <c r="AV1205" s="19" t="n">
        <f aca="false">AU1205+N1205</f>
        <v>0</v>
      </c>
    </row>
  </sheetData>
  <autoFilter ref="A5:AV1205"/>
  <mergeCells count="6">
    <mergeCell ref="A4:F4"/>
    <mergeCell ref="G4:P4"/>
    <mergeCell ref="Q4:Z4"/>
    <mergeCell ref="AA4:AG4"/>
    <mergeCell ref="AH4:AQ4"/>
    <mergeCell ref="AR4:AV4"/>
  </mergeCells>
  <conditionalFormatting sqref="A6:AV1205">
    <cfRule type="expression" priority="2" aboveAverage="0" equalAverage="0" bottom="0" percent="0" rank="0" text="" dxfId="24">
      <formula>$F6="No vinculado"</formula>
    </cfRule>
    <cfRule type="expression" priority="3" aboveAverage="0" equalAverage="0" bottom="0" percent="0" rank="0" text="" dxfId="25">
      <formula>MOD($A6,2)=0</formula>
    </cfRule>
  </conditionalFormatting>
  <conditionalFormatting sqref="AT6:AT1205">
    <cfRule type="expression" priority="4" aboveAverage="0" equalAverage="0" bottom="0" percent="0" rank="0" text="" dxfId="26">
      <formula>$AT6="OK"</formula>
    </cfRule>
    <cfRule type="expression" priority="5" aboveAverage="0" equalAverage="0" bottom="0" percent="0" rank="0" text="" dxfId="26">
      <formula>$AT6="No corresponde"</formula>
    </cfRule>
    <cfRule type="expression" priority="6" aboveAverage="0" equalAverage="0" bottom="0" percent="0" rank="0" text="" dxfId="27">
      <formula>$AT6="Retuvo de menos"</formula>
    </cfRule>
    <cfRule type="expression" priority="7" aboveAverage="0" equalAverage="0" bottom="0" percent="0" rank="0" text="" dxfId="28">
      <formula>$AT6="Retuvo de más"</formula>
    </cfRule>
    <cfRule type="expression" priority="8" aboveAverage="0" equalAverage="0" bottom="0" percent="0" rank="0" text="" dxfId="27">
      <formula>$AT6="Revisar: sin vínculo"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7" min="13" style="0" width="11"/>
    <col collapsed="false" customWidth="true" hidden="false" outlineLevel="0" max="18" min="18" style="0" width="13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6" min="25" style="0" width="13"/>
    <col collapsed="false" customWidth="true" hidden="false" outlineLevel="0" max="27" min="27" style="0" width="9"/>
    <col collapsed="false" customWidth="true" hidden="false" outlineLevel="0" max="29" min="28" style="0" width="12"/>
    <col collapsed="false" customWidth="true" hidden="false" outlineLevel="0" max="30" min="30" style="0" width="13"/>
    <col collapsed="false" customWidth="true" hidden="false" outlineLevel="0" max="31" min="31" style="0" width="12"/>
    <col collapsed="false" customWidth="true" hidden="false" outlineLevel="0" max="32" min="32" style="0" width="13"/>
    <col collapsed="false" customWidth="true" hidden="false" outlineLevel="0" max="33" min="33" style="0" width="25"/>
  </cols>
  <sheetData>
    <row r="1" customFormat="false" ht="17.35" hidden="false" customHeight="false" outlineLevel="0" collapsed="false">
      <c r="A1" s="12" t="s">
        <v>361</v>
      </c>
    </row>
    <row r="2" customFormat="false" ht="15" hidden="false" customHeight="false" outlineLevel="0" collapsed="false">
      <c r="A2" s="2" t="s">
        <v>362</v>
      </c>
    </row>
    <row r="4" customFormat="false" ht="15" hidden="false" customHeight="true" outlineLevel="0" collapsed="false">
      <c r="A4" s="37" t="s">
        <v>318</v>
      </c>
      <c r="B4" s="37"/>
      <c r="C4" s="37"/>
      <c r="D4" s="37"/>
      <c r="E4" s="39" t="s">
        <v>363</v>
      </c>
      <c r="F4" s="39"/>
      <c r="G4" s="39"/>
      <c r="H4" s="39"/>
      <c r="I4" s="39"/>
      <c r="J4" s="39"/>
      <c r="K4" s="39"/>
      <c r="L4" s="39"/>
      <c r="M4" s="40" t="s">
        <v>364</v>
      </c>
      <c r="N4" s="40"/>
      <c r="O4" s="40"/>
      <c r="P4" s="40"/>
      <c r="Q4" s="40"/>
      <c r="R4" s="40"/>
      <c r="S4" s="40"/>
      <c r="T4" s="40"/>
      <c r="U4" s="41" t="s">
        <v>365</v>
      </c>
      <c r="V4" s="41"/>
      <c r="W4" s="41"/>
      <c r="X4" s="41"/>
      <c r="Y4" s="41"/>
      <c r="Z4" s="41"/>
      <c r="AA4" s="41"/>
      <c r="AB4" s="42" t="s">
        <v>366</v>
      </c>
      <c r="AC4" s="42"/>
      <c r="AD4" s="42"/>
      <c r="AE4" s="42"/>
      <c r="AF4" s="42"/>
      <c r="AG4" s="42"/>
    </row>
    <row r="5" customFormat="false" ht="66" hidden="false" customHeight="true" outlineLevel="0" collapsed="false">
      <c r="A5" s="22" t="s">
        <v>198</v>
      </c>
      <c r="B5" s="22" t="s">
        <v>248</v>
      </c>
      <c r="C5" s="22" t="s">
        <v>250</v>
      </c>
      <c r="D5" s="22" t="s">
        <v>367</v>
      </c>
      <c r="E5" s="22" t="s">
        <v>368</v>
      </c>
      <c r="F5" s="22" t="s">
        <v>369</v>
      </c>
      <c r="G5" s="22" t="s">
        <v>329</v>
      </c>
      <c r="H5" s="22" t="s">
        <v>370</v>
      </c>
      <c r="I5" s="22" t="s">
        <v>371</v>
      </c>
      <c r="J5" s="22" t="s">
        <v>333</v>
      </c>
      <c r="K5" s="22" t="s">
        <v>343</v>
      </c>
      <c r="L5" s="22" t="s">
        <v>372</v>
      </c>
      <c r="M5" s="22" t="str">
        <f aca="false">"Tramo 1: "&amp;TEXT(Parámetros!$E$19,"0%")</f>
        <v>Tramo 1: 8%</v>
      </c>
      <c r="N5" s="22" t="str">
        <f aca="false">"Tramo 2: "&amp;TEXT(Parámetros!$E$20,"0%")</f>
        <v>Tramo 2: 14%</v>
      </c>
      <c r="O5" s="22" t="str">
        <f aca="false">"Tramo 3: "&amp;TEXT(Parámetros!$E$21,"0%")</f>
        <v>Tramo 3: 17%</v>
      </c>
      <c r="P5" s="22" t="str">
        <f aca="false">"Tramo 4: "&amp;TEXT(Parámetros!$E$22,"0%")</f>
        <v>Tramo 4: 20%</v>
      </c>
      <c r="Q5" s="22" t="str">
        <f aca="false">"Tramo 5: "&amp;TEXT(Parámetros!$E$23,"0%")</f>
        <v>Tramo 5: 30%</v>
      </c>
      <c r="R5" s="22" t="s">
        <v>373</v>
      </c>
      <c r="S5" s="22" t="s">
        <v>374</v>
      </c>
      <c r="T5" s="22" t="s">
        <v>346</v>
      </c>
      <c r="U5" s="22" t="s">
        <v>375</v>
      </c>
      <c r="V5" s="22" t="s">
        <v>376</v>
      </c>
      <c r="W5" s="22" t="s">
        <v>377</v>
      </c>
      <c r="X5" s="22" t="s">
        <v>378</v>
      </c>
      <c r="Y5" s="22" t="s">
        <v>379</v>
      </c>
      <c r="Z5" s="22" t="s">
        <v>380</v>
      </c>
      <c r="AA5" s="22" t="s">
        <v>381</v>
      </c>
      <c r="AB5" s="22" t="s">
        <v>382</v>
      </c>
      <c r="AC5" s="22" t="s">
        <v>383</v>
      </c>
      <c r="AD5" s="22" t="s">
        <v>384</v>
      </c>
      <c r="AE5" s="22" t="s">
        <v>385</v>
      </c>
      <c r="AF5" s="22" t="s">
        <v>386</v>
      </c>
      <c r="AG5" s="22" t="s">
        <v>387</v>
      </c>
    </row>
    <row r="6" customFormat="false" ht="15" hidden="false" customHeight="false" outlineLevel="0" collapsed="false">
      <c r="A6" s="23" t="n">
        <v>1</v>
      </c>
      <c r="B6" s="35" t="str">
        <f aca="false">IF(Trabajadores!$B$6="","",Trabajadores!$B$6)</f>
        <v>EJ-001</v>
      </c>
      <c r="C6" s="35" t="str">
        <f aca="false">IF($B6="","",Trabajadores!$D$6)</f>
        <v>PÉREZ GARCÍA, ANA (EJEMPLO)</v>
      </c>
      <c r="D6" s="23" t="str">
        <f aca="false">IF($B6="","",IF(Trabajadores!$N$6&lt;Trabajadores!$M$6,"Sin vínculo",INDEX({"Ene","Feb","Mar","Abr","May","Jun","Jul","Ago","Set","Oct","Nov","Dic"},Trabajadores!$M$6)&amp;" – "&amp;INDEX({"Ene","Feb","Mar","Abr","May","Jun","Jul","Ago","Set","Oct","Nov","Dic"},Trabajadores!$N$6)))</f>
        <v>Ene – Dic</v>
      </c>
      <c r="E6" s="19" t="n">
        <f aca="false">SUM('Cálculo Mensual'!$G$6:$G$17)</f>
        <v>107411.5</v>
      </c>
      <c r="F6" s="19" t="n">
        <f aca="false">SUM('Cálculo Mensual'!$I$6:$I$17)+SUM('Cálculo Mensual'!$J$6:$J$17)</f>
        <v>19866.34</v>
      </c>
      <c r="G6" s="19" t="n">
        <f aca="false">SUM('Cálculo Mensual'!$K$6:$K$17)</f>
        <v>21800</v>
      </c>
      <c r="H6" s="19" t="n">
        <f aca="false">SUM('Cálculo Mensual'!$L$6:$L$17)+SUM('Cálculo Mensual'!$M$6:$M$17)</f>
        <v>0</v>
      </c>
      <c r="I6" s="36" t="n">
        <f aca="false">E6+F6+G6+H6</f>
        <v>149077.84</v>
      </c>
      <c r="J6" s="19" t="n">
        <f aca="false">SUM('Cálculo Mensual'!$O$6:$O$17)</f>
        <v>13900</v>
      </c>
      <c r="K6" s="19" t="n">
        <f aca="false">IF($B6="",0,DED_FIJA)</f>
        <v>38500</v>
      </c>
      <c r="L6" s="36" t="n">
        <f aca="false">MAX(0,I6-K6)</f>
        <v>110577.84</v>
      </c>
      <c r="M6" s="19" t="n">
        <f aca="false">IF(L6=0,0,MAX(0,MIN(L6,Parámetros!$G$19)-Parámetros!$F$19)*Parámetros!$E$19)</f>
        <v>2200</v>
      </c>
      <c r="N6" s="19" t="n">
        <f aca="false">IF(L6=0,0,MAX(0,MIN(L6,Parámetros!$G$20)-Parámetros!$F$20)*Parámetros!$E$20)</f>
        <v>11550</v>
      </c>
      <c r="O6" s="19" t="n">
        <f aca="false">IF(L6=0,0,MAX(0,MIN(L6,Parámetros!$G$21)-Parámetros!$F$21)*Parámetros!$E$21)</f>
        <v>98.2327999999994</v>
      </c>
      <c r="P6" s="19" t="n">
        <f aca="false">IF(L6=0,0,MAX(0,MIN(L6,Parámetros!$G$22)-Parámetros!$F$22)*Parámetros!$E$22)</f>
        <v>0</v>
      </c>
      <c r="Q6" s="19" t="n">
        <f aca="false">IF(L6=0,0,MAX(0,MIN(L6,Parámetros!$G$23)-Parámetros!$F$23)*Parámetros!$E$23)</f>
        <v>0</v>
      </c>
      <c r="R6" s="46" t="n">
        <f aca="false">SUM(M6:Q6)</f>
        <v>13848.2328</v>
      </c>
      <c r="S6" s="47" t="n">
        <f aca="false">IF(OR($B6="",I6=0),"",R6/I6)</f>
        <v>0.0928926311247869</v>
      </c>
      <c r="T6" s="45" t="n">
        <f aca="false">IF($B6="","",IF(L6&lt;=0,"-",INDEX(TR_TASA,MATCH(L6,TR_DESDE,1))))</f>
        <v>0.17</v>
      </c>
      <c r="U6" s="19" t="n">
        <f aca="false">SUM('Cálculo Mensual'!$AP$6:$AP$17)</f>
        <v>15528.23</v>
      </c>
      <c r="V6" s="19" t="n">
        <f aca="false">SUM('Cálculo Mensual'!$N$6:$N$17)</f>
        <v>0</v>
      </c>
      <c r="W6" s="19" t="n">
        <f aca="false">SUM('Cálculo Mensual'!$AR$6:$AR$17)</f>
        <v>9948.47</v>
      </c>
      <c r="X6" s="19" t="n">
        <f aca="false">IF(COUNT('Cálculo Mensual'!$AR$6:$AR$17)=0,"",SUM('Cálculo Mensual'!$AS$6:$AS$17))</f>
        <v>-1680</v>
      </c>
      <c r="Y6" s="19" t="n">
        <f aca="false">SUM('Cálculo Mensual'!$AV$6:$AV$17)</f>
        <v>13848.23</v>
      </c>
      <c r="Z6" s="19" t="n">
        <f aca="false">R6-Y6</f>
        <v>0.00280000000202563</v>
      </c>
      <c r="AA6" s="43" t="n">
        <f aca="false">IF($B6="","",COUNTIF('Cálculo Mensual'!$AT$6:$AT$17,"Retuvo*")+COUNTIF('Cálculo Mensual'!$AT$6:$AT$17,"Revisar*"))</f>
        <v>1</v>
      </c>
      <c r="AB6" s="19" t="n">
        <f aca="false">IF($B6="",0,N(Trabajadores!$K$6))</f>
        <v>6000</v>
      </c>
      <c r="AC6" s="19" t="n">
        <f aca="false">MIN(AB6,DED_ADIC,MAX(0,I6-K6))</f>
        <v>6000</v>
      </c>
      <c r="AD6" s="19" t="n">
        <f aca="false">MAX(0,I6-K6-AC6)</f>
        <v>104577.84</v>
      </c>
      <c r="AE6" s="19" t="n">
        <f aca="false">SUMPRODUCT((AD6&gt;TR_DESDE)*(AD6-TR_DESDE)*TR_INC)</f>
        <v>12990.8976</v>
      </c>
      <c r="AF6" s="48" t="n">
        <f aca="false">AE6-Y6</f>
        <v>-857.332399999999</v>
      </c>
      <c r="AG6" s="23" t="str">
        <f aca="false">IF($B6="","",IF(N(AA6)&gt;0,"Revisar ("&amp;AA6&amp;" mes/es)",IF(COUNTIF('Cálculo Mensual'!$AT$6:$AT$17,"Sin dato planilla")&gt;0,"OK (hay meses sin dato)","OK")))</f>
        <v>Revisar (1 mes/es)</v>
      </c>
    </row>
    <row r="7" customFormat="false" ht="15" hidden="false" customHeight="false" outlineLevel="0" collapsed="false">
      <c r="A7" s="23" t="n">
        <v>2</v>
      </c>
      <c r="B7" s="35" t="str">
        <f aca="false">IF(Trabajadores!$B$7="","",Trabajadores!$B$7)</f>
        <v>EJ-002</v>
      </c>
      <c r="C7" s="35" t="str">
        <f aca="false">IF($B7="","",Trabajadores!$D$7)</f>
        <v>QUISPE MAMANI, LUIS (EJEMPLO)</v>
      </c>
      <c r="D7" s="23" t="str">
        <f aca="false">IF($B7="","",IF(Trabajadores!$N$7&lt;Trabajadores!$M$7,"Sin vínculo",INDEX({"Ene","Feb","Mar","Abr","May","Jun","Jul","Ago","Set","Oct","Nov","Dic"},Trabajadores!$M$7)&amp;" – "&amp;INDEX({"Ene","Feb","Mar","Abr","May","Jun","Jul","Ago","Set","Oct","Nov","Dic"},Trabajadores!$N$7)))</f>
        <v>May – Dic</v>
      </c>
      <c r="E7" s="19" t="n">
        <f aca="false">SUM('Cálculo Mensual'!$G$18:$G$29)</f>
        <v>50170</v>
      </c>
      <c r="F7" s="19" t="n">
        <f aca="false">SUM('Cálculo Mensual'!$I$18:$I$29)+SUM('Cálculo Mensual'!$J$18:$J$29)</f>
        <v>8720</v>
      </c>
      <c r="G7" s="19" t="n">
        <f aca="false">SUM('Cálculo Mensual'!$K$18:$K$29)</f>
        <v>0</v>
      </c>
      <c r="H7" s="19" t="n">
        <f aca="false">SUM('Cálculo Mensual'!$L$18:$L$29)+SUM('Cálculo Mensual'!$M$18:$M$29)</f>
        <v>22725</v>
      </c>
      <c r="I7" s="36" t="n">
        <f aca="false">E7+F7+G7+H7</f>
        <v>81615</v>
      </c>
      <c r="J7" s="19" t="n">
        <f aca="false">SUM('Cálculo Mensual'!$O$18:$O$29)</f>
        <v>0</v>
      </c>
      <c r="K7" s="19" t="n">
        <f aca="false">IF($B7="",0,DED_FIJA)</f>
        <v>38500</v>
      </c>
      <c r="L7" s="36" t="n">
        <f aca="false">MAX(0,I7-K7)</f>
        <v>43115</v>
      </c>
      <c r="M7" s="19" t="n">
        <f aca="false">IF(L7=0,0,MAX(0,MIN(L7,Parámetros!$G$19)-Parámetros!$F$19)*Parámetros!$E$19)</f>
        <v>2200</v>
      </c>
      <c r="N7" s="19" t="n">
        <f aca="false">IF(L7=0,0,MAX(0,MIN(L7,Parámetros!$G$20)-Parámetros!$F$20)*Parámetros!$E$20)</f>
        <v>2186.1</v>
      </c>
      <c r="O7" s="19" t="n">
        <f aca="false">IF(L7=0,0,MAX(0,MIN(L7,Parámetros!$G$21)-Parámetros!$F$21)*Parámetros!$E$21)</f>
        <v>0</v>
      </c>
      <c r="P7" s="19" t="n">
        <f aca="false">IF(L7=0,0,MAX(0,MIN(L7,Parámetros!$G$22)-Parámetros!$F$22)*Parámetros!$E$22)</f>
        <v>0</v>
      </c>
      <c r="Q7" s="19" t="n">
        <f aca="false">IF(L7=0,0,MAX(0,MIN(L7,Parámetros!$G$23)-Parámetros!$F$23)*Parámetros!$E$23)</f>
        <v>0</v>
      </c>
      <c r="R7" s="46" t="n">
        <f aca="false">SUM(M7:Q7)</f>
        <v>4386.1</v>
      </c>
      <c r="S7" s="47" t="n">
        <f aca="false">IF(OR($B7="",I7=0),"",R7/I7)</f>
        <v>0.053741346566195</v>
      </c>
      <c r="T7" s="45" t="n">
        <f aca="false">IF($B7="","",IF(L7&lt;=0,"-",INDEX(TR_TASA,MATCH(L7,TR_DESDE,1))))</f>
        <v>0.14</v>
      </c>
      <c r="U7" s="19" t="n">
        <f aca="false">SUM('Cálculo Mensual'!$AP$18:$AP$29)</f>
        <v>3664.6</v>
      </c>
      <c r="V7" s="19" t="n">
        <f aca="false">SUM('Cálculo Mensual'!$N$18:$N$29)</f>
        <v>721.5</v>
      </c>
      <c r="W7" s="19" t="n">
        <f aca="false">SUM('Cálculo Mensual'!$AR$18:$AR$29)</f>
        <v>2404.31</v>
      </c>
      <c r="X7" s="19" t="n">
        <f aca="false">IF(COUNT('Cálculo Mensual'!$AR$18:$AR$29)=0,"",SUM('Cálculo Mensual'!$AS$18:$AS$29))</f>
        <v>0</v>
      </c>
      <c r="Y7" s="19" t="n">
        <f aca="false">SUM('Cálculo Mensual'!$AV$18:$AV$29)</f>
        <v>4386.1</v>
      </c>
      <c r="Z7" s="19" t="n">
        <f aca="false">R7-Y7</f>
        <v>0</v>
      </c>
      <c r="AA7" s="43" t="n">
        <f aca="false">IF($B7="","",COUNTIF('Cálculo Mensual'!$AT$18:$AT$29,"Retuvo*")+COUNTIF('Cálculo Mensual'!$AT$18:$AT$29,"Revisar*"))</f>
        <v>0</v>
      </c>
      <c r="AB7" s="19" t="n">
        <f aca="false">IF($B7="",0,N(Trabajadores!$K$7))</f>
        <v>3500</v>
      </c>
      <c r="AC7" s="19" t="n">
        <f aca="false">MIN(AB7,DED_ADIC,MAX(0,I7-K7))</f>
        <v>3500</v>
      </c>
      <c r="AD7" s="19" t="n">
        <f aca="false">MAX(0,I7-K7-AC7)</f>
        <v>39615</v>
      </c>
      <c r="AE7" s="19" t="n">
        <f aca="false">SUMPRODUCT((AD7&gt;TR_DESDE)*(AD7-TR_DESDE)*TR_INC)</f>
        <v>3896.1</v>
      </c>
      <c r="AF7" s="48" t="n">
        <f aca="false">AE7-Y7</f>
        <v>-490</v>
      </c>
      <c r="AG7" s="23" t="str">
        <f aca="false">IF($B7="","",IF(N(AA7)&gt;0,"Revisar ("&amp;AA7&amp;" mes/es)",IF(COUNTIF('Cálculo Mensual'!$AT$18:$AT$29,"Sin dato planilla")&gt;0,"OK (hay meses sin dato)","OK")))</f>
        <v>OK (hay meses sin dato)</v>
      </c>
    </row>
    <row r="8" customFormat="false" ht="15" hidden="false" customHeight="false" outlineLevel="0" collapsed="false">
      <c r="A8" s="23" t="n">
        <v>3</v>
      </c>
      <c r="B8" s="35" t="str">
        <f aca="false">IF(Trabajadores!$B$8="","",Trabajadores!$B$8)</f>
        <v>EJ-003</v>
      </c>
      <c r="C8" s="35" t="str">
        <f aca="false">IF($B8="","",Trabajadores!$D$8)</f>
        <v>TORRES ROJAS, MARÍA (EJEMPLO)</v>
      </c>
      <c r="D8" s="23" t="str">
        <f aca="false">IF($B8="","",IF(Trabajadores!$N$8&lt;Trabajadores!$M$8,"Sin vínculo",INDEX({"Ene","Feb","Mar","Abr","May","Jun","Jul","Ago","Set","Oct","Nov","Dic"},Trabajadores!$M$8)&amp;" – "&amp;INDEX({"Ene","Feb","Mar","Abr","May","Jun","Jul","Ago","Set","Oct","Nov","Dic"},Trabajadores!$N$8)))</f>
        <v>Ene – Set</v>
      </c>
      <c r="E8" s="19" t="n">
        <f aca="false">SUM('Cálculo Mensual'!$G$30:$G$41)</f>
        <v>135000</v>
      </c>
      <c r="F8" s="19" t="n">
        <f aca="false">SUM('Cálculo Mensual'!$I$30:$I$41)+SUM('Cálculo Mensual'!$J$30:$J$41)</f>
        <v>16012.5</v>
      </c>
      <c r="G8" s="19" t="n">
        <f aca="false">SUM('Cálculo Mensual'!$K$30:$K$41)</f>
        <v>13006.25</v>
      </c>
      <c r="H8" s="19" t="n">
        <f aca="false">SUM('Cálculo Mensual'!$L$30:$L$41)+SUM('Cálculo Mensual'!$M$30:$M$41)</f>
        <v>56720</v>
      </c>
      <c r="I8" s="36" t="n">
        <f aca="false">E8+F8+G8+H8</f>
        <v>220738.75</v>
      </c>
      <c r="J8" s="19" t="n">
        <f aca="false">SUM('Cálculo Mensual'!$O$30:$O$41)</f>
        <v>15000</v>
      </c>
      <c r="K8" s="19" t="n">
        <f aca="false">IF($B8="",0,DED_FIJA)</f>
        <v>38500</v>
      </c>
      <c r="L8" s="36" t="n">
        <f aca="false">MAX(0,I8-K8)</f>
        <v>182238.75</v>
      </c>
      <c r="M8" s="19" t="n">
        <f aca="false">IF(L8=0,0,MAX(0,MIN(L8,Parámetros!$G$19)-Parámetros!$F$19)*Parámetros!$E$19)</f>
        <v>2200</v>
      </c>
      <c r="N8" s="19" t="n">
        <f aca="false">IF(L8=0,0,MAX(0,MIN(L8,Parámetros!$G$20)-Parámetros!$F$20)*Parámetros!$E$20)</f>
        <v>11550</v>
      </c>
      <c r="O8" s="19" t="n">
        <f aca="false">IF(L8=0,0,MAX(0,MIN(L8,Parámetros!$G$21)-Parámetros!$F$21)*Parámetros!$E$21)</f>
        <v>12280.5875</v>
      </c>
      <c r="P8" s="19" t="n">
        <f aca="false">IF(L8=0,0,MAX(0,MIN(L8,Parámetros!$G$22)-Parámetros!$F$22)*Parámetros!$E$22)</f>
        <v>0</v>
      </c>
      <c r="Q8" s="19" t="n">
        <f aca="false">IF(L8=0,0,MAX(0,MIN(L8,Parámetros!$G$23)-Parámetros!$F$23)*Parámetros!$E$23)</f>
        <v>0</v>
      </c>
      <c r="R8" s="46" t="n">
        <f aca="false">SUM(M8:Q8)</f>
        <v>26030.5875</v>
      </c>
      <c r="S8" s="47" t="n">
        <f aca="false">IF(OR($B8="",I8=0),"",R8/I8)</f>
        <v>0.117924865933145</v>
      </c>
      <c r="T8" s="45" t="n">
        <f aca="false">IF($B8="","",IF(L8&lt;=0,"-",INDEX(TR_TASA,MATCH(L8,TR_DESDE,1))))</f>
        <v>0.17</v>
      </c>
      <c r="U8" s="19" t="n">
        <f aca="false">SUM('Cálculo Mensual'!$AP$30:$AP$41)</f>
        <v>23248.96</v>
      </c>
      <c r="V8" s="19" t="n">
        <f aca="false">SUM('Cálculo Mensual'!$N$30:$N$41)</f>
        <v>0</v>
      </c>
      <c r="W8" s="19" t="n">
        <f aca="false">SUM('Cálculo Mensual'!$AR$30:$AR$41)</f>
        <v>23249</v>
      </c>
      <c r="X8" s="19" t="n">
        <f aca="false">IF(COUNT('Cálculo Mensual'!$AR$30:$AR$41)=0,"",SUM('Cálculo Mensual'!$AS$30:$AS$41))</f>
        <v>0.0399999999999636</v>
      </c>
      <c r="Y8" s="19" t="n">
        <f aca="false">SUM('Cálculo Mensual'!$AV$30:$AV$41)</f>
        <v>23249</v>
      </c>
      <c r="Z8" s="19" t="n">
        <f aca="false">R8-Y8</f>
        <v>2781.5875</v>
      </c>
      <c r="AA8" s="43" t="n">
        <f aca="false">IF($B8="","",COUNTIF('Cálculo Mensual'!$AT$30:$AT$41,"Retuvo*")+COUNTIF('Cálculo Mensual'!$AT$30:$AT$41,"Revisar*"))</f>
        <v>0</v>
      </c>
      <c r="AB8" s="19" t="n">
        <f aca="false">IF($B8="",0,N(Trabajadores!$K$8))</f>
        <v>0</v>
      </c>
      <c r="AC8" s="19" t="n">
        <f aca="false">MIN(AB8,DED_ADIC,MAX(0,I8-K8))</f>
        <v>0</v>
      </c>
      <c r="AD8" s="19" t="n">
        <f aca="false">MAX(0,I8-K8-AC8)</f>
        <v>182238.75</v>
      </c>
      <c r="AE8" s="19" t="n">
        <f aca="false">SUMPRODUCT((AD8&gt;TR_DESDE)*(AD8-TR_DESDE)*TR_INC)</f>
        <v>26030.5875</v>
      </c>
      <c r="AF8" s="48" t="n">
        <f aca="false">AE8-Y8</f>
        <v>2781.5875</v>
      </c>
      <c r="AG8" s="23" t="str">
        <f aca="false">IF($B8="","",IF(N(AA8)&gt;0,"Revisar ("&amp;AA8&amp;" mes/es)",IF(COUNTIF('Cálculo Mensual'!$AT$30:$AT$41,"Sin dato planilla")&gt;0,"OK (hay meses sin dato)","OK")))</f>
        <v>OK</v>
      </c>
    </row>
    <row r="9" customFormat="false" ht="15" hidden="false" customHeight="false" outlineLevel="0" collapsed="false">
      <c r="A9" s="23" t="n">
        <v>4</v>
      </c>
      <c r="B9" s="35" t="str">
        <f aca="false">IF(Trabajadores!$B$9="","",Trabajadores!$B$9)</f>
        <v>EJ-004</v>
      </c>
      <c r="C9" s="35" t="str">
        <f aca="false">IF($B9="","",Trabajadores!$D$9)</f>
        <v>SALAZAR VEGA, CARLOS (EJEMPLO)</v>
      </c>
      <c r="D9" s="23" t="str">
        <f aca="false">IF($B9="","",IF(Trabajadores!$N$9&lt;Trabajadores!$M$9,"Sin vínculo",INDEX({"Ene","Feb","Mar","Abr","May","Jun","Jul","Ago","Set","Oct","Nov","Dic"},Trabajadores!$M$9)&amp;" – "&amp;INDEX({"Ene","Feb","Mar","Abr","May","Jun","Jul","Ago","Set","Oct","Nov","Dic"},Trabajadores!$N$9)))</f>
        <v>Ene – Dic</v>
      </c>
      <c r="E9" s="19" t="n">
        <f aca="false">SUM('Cálculo Mensual'!$G$42:$G$53)</f>
        <v>420000</v>
      </c>
      <c r="F9" s="19" t="n">
        <f aca="false">SUM('Cálculo Mensual'!$I$42:$I$53)+SUM('Cálculo Mensual'!$J$42:$J$53)</f>
        <v>76300</v>
      </c>
      <c r="G9" s="19" t="n">
        <f aca="false">SUM('Cálculo Mensual'!$K$42:$K$53)</f>
        <v>54000</v>
      </c>
      <c r="H9" s="19" t="n">
        <f aca="false">SUM('Cálculo Mensual'!$L$42:$L$53)+SUM('Cálculo Mensual'!$M$42:$M$53)</f>
        <v>0</v>
      </c>
      <c r="I9" s="36" t="n">
        <f aca="false">E9+F9+G9+H9</f>
        <v>550300</v>
      </c>
      <c r="J9" s="19" t="n">
        <f aca="false">SUM('Cálculo Mensual'!$O$42:$O$53)</f>
        <v>0</v>
      </c>
      <c r="K9" s="19" t="n">
        <f aca="false">IF($B9="",0,DED_FIJA)</f>
        <v>38500</v>
      </c>
      <c r="L9" s="36" t="n">
        <f aca="false">MAX(0,I9-K9)</f>
        <v>511800</v>
      </c>
      <c r="M9" s="19" t="n">
        <f aca="false">IF(L9=0,0,MAX(0,MIN(L9,Parámetros!$G$19)-Parámetros!$F$19)*Parámetros!$E$19)</f>
        <v>2200</v>
      </c>
      <c r="N9" s="19" t="n">
        <f aca="false">IF(L9=0,0,MAX(0,MIN(L9,Parámetros!$G$20)-Parámetros!$F$20)*Parámetros!$E$20)</f>
        <v>11550</v>
      </c>
      <c r="O9" s="19" t="n">
        <f aca="false">IF(L9=0,0,MAX(0,MIN(L9,Parámetros!$G$21)-Parámetros!$F$21)*Parámetros!$E$21)</f>
        <v>14025</v>
      </c>
      <c r="P9" s="19" t="n">
        <f aca="false">IF(L9=0,0,MAX(0,MIN(L9,Parámetros!$G$22)-Parámetros!$F$22)*Parámetros!$E$22)</f>
        <v>11000</v>
      </c>
      <c r="Q9" s="19" t="n">
        <f aca="false">IF(L9=0,0,MAX(0,MIN(L9,Parámetros!$G$23)-Parámetros!$F$23)*Parámetros!$E$23)</f>
        <v>79290</v>
      </c>
      <c r="R9" s="46" t="n">
        <f aca="false">SUM(M9:Q9)</f>
        <v>118065</v>
      </c>
      <c r="S9" s="47" t="n">
        <f aca="false">IF(OR($B9="",I9=0),"",R9/I9)</f>
        <v>0.214546610939488</v>
      </c>
      <c r="T9" s="45" t="n">
        <f aca="false">IF($B9="","",IF(L9&lt;=0,"-",INDEX(TR_TASA,MATCH(L9,TR_DESDE,1))))</f>
        <v>0.3</v>
      </c>
      <c r="U9" s="19" t="n">
        <f aca="false">SUM('Cálculo Mensual'!$AP$42:$AP$53)</f>
        <v>116553.75</v>
      </c>
      <c r="V9" s="19" t="n">
        <f aca="false">SUM('Cálculo Mensual'!$N$42:$N$53)</f>
        <v>0</v>
      </c>
      <c r="W9" s="19" t="n">
        <f aca="false">SUM('Cálculo Mensual'!$AR$42:$AR$53)</f>
        <v>91902.5</v>
      </c>
      <c r="X9" s="19" t="n">
        <f aca="false">IF(COUNT('Cálculo Mensual'!$AR$42:$AR$53)=0,"",SUM('Cálculo Mensual'!$AS$42:$AS$53))</f>
        <v>1511.25</v>
      </c>
      <c r="Y9" s="19" t="n">
        <f aca="false">SUM('Cálculo Mensual'!$AV$42:$AV$53)</f>
        <v>118065</v>
      </c>
      <c r="Z9" s="19" t="n">
        <f aca="false">R9-Y9</f>
        <v>0</v>
      </c>
      <c r="AA9" s="43" t="n">
        <f aca="false">IF($B9="","",COUNTIF('Cálculo Mensual'!$AT$42:$AT$53,"Retuvo*")+COUNTIF('Cálculo Mensual'!$AT$42:$AT$53,"Revisar*"))</f>
        <v>1</v>
      </c>
      <c r="AB9" s="19" t="n">
        <f aca="false">IF($B9="",0,N(Trabajadores!$K$9))</f>
        <v>16500</v>
      </c>
      <c r="AC9" s="19" t="n">
        <f aca="false">MIN(AB9,DED_ADIC,MAX(0,I9-K9))</f>
        <v>16500</v>
      </c>
      <c r="AD9" s="19" t="n">
        <f aca="false">MAX(0,I9-K9-AC9)</f>
        <v>495300</v>
      </c>
      <c r="AE9" s="19" t="n">
        <f aca="false">SUMPRODUCT((AD9&gt;TR_DESDE)*(AD9-TR_DESDE)*TR_INC)</f>
        <v>113115</v>
      </c>
      <c r="AF9" s="48" t="n">
        <f aca="false">AE9-Y9</f>
        <v>-4950</v>
      </c>
      <c r="AG9" s="23" t="str">
        <f aca="false">IF($B9="","",IF(N(AA9)&gt;0,"Revisar ("&amp;AA9&amp;" mes/es)",IF(COUNTIF('Cálculo Mensual'!$AT$42:$AT$53,"Sin dato planilla")&gt;0,"OK (hay meses sin dato)","OK")))</f>
        <v>Revisar (1 mes/es)</v>
      </c>
    </row>
    <row r="10" customFormat="false" ht="15" hidden="false" customHeight="false" outlineLevel="0" collapsed="false">
      <c r="A10" s="23" t="n">
        <v>5</v>
      </c>
      <c r="B10" s="35" t="str">
        <f aca="false">IF(Trabajadores!$B$10="","",Trabajadores!$B$10)</f>
        <v/>
      </c>
      <c r="C10" s="35" t="str">
        <f aca="false">IF($B10="","",Trabajadores!$D$10)</f>
        <v/>
      </c>
      <c r="D10" s="23" t="str">
        <f aca="false">IF($B10="","",IF(Trabajadores!$N$10&lt;Trabajadores!$M$10,"Sin vínculo",INDEX({"Ene","Feb","Mar","Abr","May","Jun","Jul","Ago","Set","Oct","Nov","Dic"},Trabajadores!$M$10)&amp;" – "&amp;INDEX({"Ene","Feb","Mar","Abr","May","Jun","Jul","Ago","Set","Oct","Nov","Dic"},Trabajadores!$N$10)))</f>
        <v/>
      </c>
      <c r="E10" s="19" t="n">
        <f aca="false">SUM('Cálculo Mensual'!$G$54:$G$65)</f>
        <v>0</v>
      </c>
      <c r="F10" s="19" t="n">
        <f aca="false">SUM('Cálculo Mensual'!$I$54:$I$65)+SUM('Cálculo Mensual'!$J$54:$J$65)</f>
        <v>0</v>
      </c>
      <c r="G10" s="19" t="n">
        <f aca="false">SUM('Cálculo Mensual'!$K$54:$K$65)</f>
        <v>0</v>
      </c>
      <c r="H10" s="19" t="n">
        <f aca="false">SUM('Cálculo Mensual'!$L$54:$L$65)+SUM('Cálculo Mensual'!$M$54:$M$65)</f>
        <v>0</v>
      </c>
      <c r="I10" s="36" t="n">
        <f aca="false">E10+F10+G10+H10</f>
        <v>0</v>
      </c>
      <c r="J10" s="19" t="n">
        <f aca="false">SUM('Cálculo Mensual'!$O$54:$O$65)</f>
        <v>0</v>
      </c>
      <c r="K10" s="19" t="n">
        <f aca="false">IF($B10="",0,DED_FIJA)</f>
        <v>0</v>
      </c>
      <c r="L10" s="36" t="n">
        <f aca="false">MAX(0,I10-K10)</f>
        <v>0</v>
      </c>
      <c r="M10" s="19" t="n">
        <f aca="false">IF(L10=0,0,MAX(0,MIN(L10,Parámetros!$G$19)-Parámetros!$F$19)*Parámetros!$E$19)</f>
        <v>0</v>
      </c>
      <c r="N10" s="19" t="n">
        <f aca="false">IF(L10=0,0,MAX(0,MIN(L10,Parámetros!$G$20)-Parámetros!$F$20)*Parámetros!$E$20)</f>
        <v>0</v>
      </c>
      <c r="O10" s="19" t="n">
        <f aca="false">IF(L10=0,0,MAX(0,MIN(L10,Parámetros!$G$21)-Parámetros!$F$21)*Parámetros!$E$21)</f>
        <v>0</v>
      </c>
      <c r="P10" s="19" t="n">
        <f aca="false">IF(L10=0,0,MAX(0,MIN(L10,Parámetros!$G$22)-Parámetros!$F$22)*Parámetros!$E$22)</f>
        <v>0</v>
      </c>
      <c r="Q10" s="19" t="n">
        <f aca="false">IF(L10=0,0,MAX(0,MIN(L10,Parámetros!$G$23)-Parámetros!$F$23)*Parámetros!$E$23)</f>
        <v>0</v>
      </c>
      <c r="R10" s="46" t="n">
        <f aca="false">SUM(M10:Q10)</f>
        <v>0</v>
      </c>
      <c r="S10" s="47" t="str">
        <f aca="false">IF(OR($B10="",I10=0),"",R10/I10)</f>
        <v/>
      </c>
      <c r="T10" s="45" t="str">
        <f aca="false">IF($B10="","",IF(L10&lt;=0,"-",INDEX(TR_TASA,MATCH(L10,TR_DESDE,1))))</f>
        <v/>
      </c>
      <c r="U10" s="19" t="n">
        <f aca="false">SUM('Cálculo Mensual'!$AP$54:$AP$65)</f>
        <v>0</v>
      </c>
      <c r="V10" s="19" t="n">
        <f aca="false">SUM('Cálculo Mensual'!$N$54:$N$65)</f>
        <v>0</v>
      </c>
      <c r="W10" s="19" t="n">
        <f aca="false">SUM('Cálculo Mensual'!$AR$54:$AR$65)</f>
        <v>0</v>
      </c>
      <c r="X10" s="19" t="str">
        <f aca="false">IF(COUNT('Cálculo Mensual'!$AR$54:$AR$65)=0,"",SUM('Cálculo Mensual'!$AS$54:$AS$65))</f>
        <v/>
      </c>
      <c r="Y10" s="19" t="n">
        <f aca="false">SUM('Cálculo Mensual'!$AV$54:$AV$65)</f>
        <v>0</v>
      </c>
      <c r="Z10" s="19" t="n">
        <f aca="false">R10-Y10</f>
        <v>0</v>
      </c>
      <c r="AA10" s="43" t="str">
        <f aca="false">IF($B10="","",COUNTIF('Cálculo Mensual'!$AT$54:$AT$65,"Retuvo*")+COUNTIF('Cálculo Mensual'!$AT$54:$AT$65,"Revisar*"))</f>
        <v/>
      </c>
      <c r="AB10" s="19" t="n">
        <f aca="false">IF($B10="",0,N(Trabajadores!$K$10))</f>
        <v>0</v>
      </c>
      <c r="AC10" s="19" t="n">
        <f aca="false">MIN(AB10,DED_ADIC,MAX(0,I10-K10))</f>
        <v>0</v>
      </c>
      <c r="AD10" s="19" t="n">
        <f aca="false">MAX(0,I10-K10-AC10)</f>
        <v>0</v>
      </c>
      <c r="AE10" s="19" t="n">
        <f aca="false">SUMPRODUCT((AD10&gt;TR_DESDE)*(AD10-TR_DESDE)*TR_INC)</f>
        <v>0</v>
      </c>
      <c r="AF10" s="48" t="n">
        <f aca="false">AE10-Y10</f>
        <v>0</v>
      </c>
      <c r="AG10" s="23" t="str">
        <f aca="false">IF($B10="","",IF(N(AA10)&gt;0,"Revisar ("&amp;AA10&amp;" mes/es)",IF(COUNTIF('Cálculo Mensual'!$AT$54:$AT$65,"Sin dato planilla")&gt;0,"OK (hay meses sin dato)","OK")))</f>
        <v/>
      </c>
    </row>
    <row r="11" customFormat="false" ht="15" hidden="false" customHeight="false" outlineLevel="0" collapsed="false">
      <c r="A11" s="23" t="n">
        <v>6</v>
      </c>
      <c r="B11" s="35" t="str">
        <f aca="false">IF(Trabajadores!$B$11="","",Trabajadores!$B$11)</f>
        <v/>
      </c>
      <c r="C11" s="35" t="str">
        <f aca="false">IF($B11="","",Trabajadores!$D$11)</f>
        <v/>
      </c>
      <c r="D11" s="23" t="str">
        <f aca="false">IF($B11="","",IF(Trabajadores!$N$11&lt;Trabajadores!$M$11,"Sin vínculo",INDEX({"Ene","Feb","Mar","Abr","May","Jun","Jul","Ago","Set","Oct","Nov","Dic"},Trabajadores!$M$11)&amp;" – "&amp;INDEX({"Ene","Feb","Mar","Abr","May","Jun","Jul","Ago","Set","Oct","Nov","Dic"},Trabajadores!$N$11)))</f>
        <v/>
      </c>
      <c r="E11" s="19" t="n">
        <f aca="false">SUM('Cálculo Mensual'!$G$66:$G$77)</f>
        <v>0</v>
      </c>
      <c r="F11" s="19" t="n">
        <f aca="false">SUM('Cálculo Mensual'!$I$66:$I$77)+SUM('Cálculo Mensual'!$J$66:$J$77)</f>
        <v>0</v>
      </c>
      <c r="G11" s="19" t="n">
        <f aca="false">SUM('Cálculo Mensual'!$K$66:$K$77)</f>
        <v>0</v>
      </c>
      <c r="H11" s="19" t="n">
        <f aca="false">SUM('Cálculo Mensual'!$L$66:$L$77)+SUM('Cálculo Mensual'!$M$66:$M$77)</f>
        <v>0</v>
      </c>
      <c r="I11" s="36" t="n">
        <f aca="false">E11+F11+G11+H11</f>
        <v>0</v>
      </c>
      <c r="J11" s="19" t="n">
        <f aca="false">SUM('Cálculo Mensual'!$O$66:$O$77)</f>
        <v>0</v>
      </c>
      <c r="K11" s="19" t="n">
        <f aca="false">IF($B11="",0,DED_FIJA)</f>
        <v>0</v>
      </c>
      <c r="L11" s="36" t="n">
        <f aca="false">MAX(0,I11-K11)</f>
        <v>0</v>
      </c>
      <c r="M11" s="19" t="n">
        <f aca="false">IF(L11=0,0,MAX(0,MIN(L11,Parámetros!$G$19)-Parámetros!$F$19)*Parámetros!$E$19)</f>
        <v>0</v>
      </c>
      <c r="N11" s="19" t="n">
        <f aca="false">IF(L11=0,0,MAX(0,MIN(L11,Parámetros!$G$20)-Parámetros!$F$20)*Parámetros!$E$20)</f>
        <v>0</v>
      </c>
      <c r="O11" s="19" t="n">
        <f aca="false">IF(L11=0,0,MAX(0,MIN(L11,Parámetros!$G$21)-Parámetros!$F$21)*Parámetros!$E$21)</f>
        <v>0</v>
      </c>
      <c r="P11" s="19" t="n">
        <f aca="false">IF(L11=0,0,MAX(0,MIN(L11,Parámetros!$G$22)-Parámetros!$F$22)*Parámetros!$E$22)</f>
        <v>0</v>
      </c>
      <c r="Q11" s="19" t="n">
        <f aca="false">IF(L11=0,0,MAX(0,MIN(L11,Parámetros!$G$23)-Parámetros!$F$23)*Parámetros!$E$23)</f>
        <v>0</v>
      </c>
      <c r="R11" s="46" t="n">
        <f aca="false">SUM(M11:Q11)</f>
        <v>0</v>
      </c>
      <c r="S11" s="47" t="str">
        <f aca="false">IF(OR($B11="",I11=0),"",R11/I11)</f>
        <v/>
      </c>
      <c r="T11" s="45" t="str">
        <f aca="false">IF($B11="","",IF(L11&lt;=0,"-",INDEX(TR_TASA,MATCH(L11,TR_DESDE,1))))</f>
        <v/>
      </c>
      <c r="U11" s="19" t="n">
        <f aca="false">SUM('Cálculo Mensual'!$AP$66:$AP$77)</f>
        <v>0</v>
      </c>
      <c r="V11" s="19" t="n">
        <f aca="false">SUM('Cálculo Mensual'!$N$66:$N$77)</f>
        <v>0</v>
      </c>
      <c r="W11" s="19" t="n">
        <f aca="false">SUM('Cálculo Mensual'!$AR$66:$AR$77)</f>
        <v>0</v>
      </c>
      <c r="X11" s="19" t="str">
        <f aca="false">IF(COUNT('Cálculo Mensual'!$AR$66:$AR$77)=0,"",SUM('Cálculo Mensual'!$AS$66:$AS$77))</f>
        <v/>
      </c>
      <c r="Y11" s="19" t="n">
        <f aca="false">SUM('Cálculo Mensual'!$AV$66:$AV$77)</f>
        <v>0</v>
      </c>
      <c r="Z11" s="19" t="n">
        <f aca="false">R11-Y11</f>
        <v>0</v>
      </c>
      <c r="AA11" s="43" t="str">
        <f aca="false">IF($B11="","",COUNTIF('Cálculo Mensual'!$AT$66:$AT$77,"Retuvo*")+COUNTIF('Cálculo Mensual'!$AT$66:$AT$77,"Revisar*"))</f>
        <v/>
      </c>
      <c r="AB11" s="19" t="n">
        <f aca="false">IF($B11="",0,N(Trabajadores!$K$11))</f>
        <v>0</v>
      </c>
      <c r="AC11" s="19" t="n">
        <f aca="false">MIN(AB11,DED_ADIC,MAX(0,I11-K11))</f>
        <v>0</v>
      </c>
      <c r="AD11" s="19" t="n">
        <f aca="false">MAX(0,I11-K11-AC11)</f>
        <v>0</v>
      </c>
      <c r="AE11" s="19" t="n">
        <f aca="false">SUMPRODUCT((AD11&gt;TR_DESDE)*(AD11-TR_DESDE)*TR_INC)</f>
        <v>0</v>
      </c>
      <c r="AF11" s="48" t="n">
        <f aca="false">AE11-Y11</f>
        <v>0</v>
      </c>
      <c r="AG11" s="23" t="str">
        <f aca="false">IF($B11="","",IF(N(AA11)&gt;0,"Revisar ("&amp;AA11&amp;" mes/es)",IF(COUNTIF('Cálculo Mensual'!$AT$66:$AT$77,"Sin dato planilla")&gt;0,"OK (hay meses sin dato)","OK")))</f>
        <v/>
      </c>
    </row>
    <row r="12" customFormat="false" ht="15" hidden="false" customHeight="false" outlineLevel="0" collapsed="false">
      <c r="A12" s="23" t="n">
        <v>7</v>
      </c>
      <c r="B12" s="35" t="str">
        <f aca="false">IF(Trabajadores!$B$12="","",Trabajadores!$B$12)</f>
        <v/>
      </c>
      <c r="C12" s="35" t="str">
        <f aca="false">IF($B12="","",Trabajadores!$D$12)</f>
        <v/>
      </c>
      <c r="D12" s="23" t="str">
        <f aca="false">IF($B12="","",IF(Trabajadores!$N$12&lt;Trabajadores!$M$12,"Sin vínculo",INDEX({"Ene","Feb","Mar","Abr","May","Jun","Jul","Ago","Set","Oct","Nov","Dic"},Trabajadores!$M$12)&amp;" – "&amp;INDEX({"Ene","Feb","Mar","Abr","May","Jun","Jul","Ago","Set","Oct","Nov","Dic"},Trabajadores!$N$12)))</f>
        <v/>
      </c>
      <c r="E12" s="19" t="n">
        <f aca="false">SUM('Cálculo Mensual'!$G$78:$G$89)</f>
        <v>0</v>
      </c>
      <c r="F12" s="19" t="n">
        <f aca="false">SUM('Cálculo Mensual'!$I$78:$I$89)+SUM('Cálculo Mensual'!$J$78:$J$89)</f>
        <v>0</v>
      </c>
      <c r="G12" s="19" t="n">
        <f aca="false">SUM('Cálculo Mensual'!$K$78:$K$89)</f>
        <v>0</v>
      </c>
      <c r="H12" s="19" t="n">
        <f aca="false">SUM('Cálculo Mensual'!$L$78:$L$89)+SUM('Cálculo Mensual'!$M$78:$M$89)</f>
        <v>0</v>
      </c>
      <c r="I12" s="36" t="n">
        <f aca="false">E12+F12+G12+H12</f>
        <v>0</v>
      </c>
      <c r="J12" s="19" t="n">
        <f aca="false">SUM('Cálculo Mensual'!$O$78:$O$89)</f>
        <v>0</v>
      </c>
      <c r="K12" s="19" t="n">
        <f aca="false">IF($B12="",0,DED_FIJA)</f>
        <v>0</v>
      </c>
      <c r="L12" s="36" t="n">
        <f aca="false">MAX(0,I12-K12)</f>
        <v>0</v>
      </c>
      <c r="M12" s="19" t="n">
        <f aca="false">IF(L12=0,0,MAX(0,MIN(L12,Parámetros!$G$19)-Parámetros!$F$19)*Parámetros!$E$19)</f>
        <v>0</v>
      </c>
      <c r="N12" s="19" t="n">
        <f aca="false">IF(L12=0,0,MAX(0,MIN(L12,Parámetros!$G$20)-Parámetros!$F$20)*Parámetros!$E$20)</f>
        <v>0</v>
      </c>
      <c r="O12" s="19" t="n">
        <f aca="false">IF(L12=0,0,MAX(0,MIN(L12,Parámetros!$G$21)-Parámetros!$F$21)*Parámetros!$E$21)</f>
        <v>0</v>
      </c>
      <c r="P12" s="19" t="n">
        <f aca="false">IF(L12=0,0,MAX(0,MIN(L12,Parámetros!$G$22)-Parámetros!$F$22)*Parámetros!$E$22)</f>
        <v>0</v>
      </c>
      <c r="Q12" s="19" t="n">
        <f aca="false">IF(L12=0,0,MAX(0,MIN(L12,Parámetros!$G$23)-Parámetros!$F$23)*Parámetros!$E$23)</f>
        <v>0</v>
      </c>
      <c r="R12" s="46" t="n">
        <f aca="false">SUM(M12:Q12)</f>
        <v>0</v>
      </c>
      <c r="S12" s="47" t="str">
        <f aca="false">IF(OR($B12="",I12=0),"",R12/I12)</f>
        <v/>
      </c>
      <c r="T12" s="45" t="str">
        <f aca="false">IF($B12="","",IF(L12&lt;=0,"-",INDEX(TR_TASA,MATCH(L12,TR_DESDE,1))))</f>
        <v/>
      </c>
      <c r="U12" s="19" t="n">
        <f aca="false">SUM('Cálculo Mensual'!$AP$78:$AP$89)</f>
        <v>0</v>
      </c>
      <c r="V12" s="19" t="n">
        <f aca="false">SUM('Cálculo Mensual'!$N$78:$N$89)</f>
        <v>0</v>
      </c>
      <c r="W12" s="19" t="n">
        <f aca="false">SUM('Cálculo Mensual'!$AR$78:$AR$89)</f>
        <v>0</v>
      </c>
      <c r="X12" s="19" t="str">
        <f aca="false">IF(COUNT('Cálculo Mensual'!$AR$78:$AR$89)=0,"",SUM('Cálculo Mensual'!$AS$78:$AS$89))</f>
        <v/>
      </c>
      <c r="Y12" s="19" t="n">
        <f aca="false">SUM('Cálculo Mensual'!$AV$78:$AV$89)</f>
        <v>0</v>
      </c>
      <c r="Z12" s="19" t="n">
        <f aca="false">R12-Y12</f>
        <v>0</v>
      </c>
      <c r="AA12" s="43" t="str">
        <f aca="false">IF($B12="","",COUNTIF('Cálculo Mensual'!$AT$78:$AT$89,"Retuvo*")+COUNTIF('Cálculo Mensual'!$AT$78:$AT$89,"Revisar*"))</f>
        <v/>
      </c>
      <c r="AB12" s="19" t="n">
        <f aca="false">IF($B12="",0,N(Trabajadores!$K$12))</f>
        <v>0</v>
      </c>
      <c r="AC12" s="19" t="n">
        <f aca="false">MIN(AB12,DED_ADIC,MAX(0,I12-K12))</f>
        <v>0</v>
      </c>
      <c r="AD12" s="19" t="n">
        <f aca="false">MAX(0,I12-K12-AC12)</f>
        <v>0</v>
      </c>
      <c r="AE12" s="19" t="n">
        <f aca="false">SUMPRODUCT((AD12&gt;TR_DESDE)*(AD12-TR_DESDE)*TR_INC)</f>
        <v>0</v>
      </c>
      <c r="AF12" s="48" t="n">
        <f aca="false">AE12-Y12</f>
        <v>0</v>
      </c>
      <c r="AG12" s="23" t="str">
        <f aca="false">IF($B12="","",IF(N(AA12)&gt;0,"Revisar ("&amp;AA12&amp;" mes/es)",IF(COUNTIF('Cálculo Mensual'!$AT$78:$AT$89,"Sin dato planilla")&gt;0,"OK (hay meses sin dato)","OK")))</f>
        <v/>
      </c>
    </row>
    <row r="13" customFormat="false" ht="15" hidden="false" customHeight="false" outlineLevel="0" collapsed="false">
      <c r="A13" s="23" t="n">
        <v>8</v>
      </c>
      <c r="B13" s="35" t="str">
        <f aca="false">IF(Trabajadores!$B$13="","",Trabajadores!$B$13)</f>
        <v/>
      </c>
      <c r="C13" s="35" t="str">
        <f aca="false">IF($B13="","",Trabajadores!$D$13)</f>
        <v/>
      </c>
      <c r="D13" s="23" t="str">
        <f aca="false">IF($B13="","",IF(Trabajadores!$N$13&lt;Trabajadores!$M$13,"Sin vínculo",INDEX({"Ene","Feb","Mar","Abr","May","Jun","Jul","Ago","Set","Oct","Nov","Dic"},Trabajadores!$M$13)&amp;" – "&amp;INDEX({"Ene","Feb","Mar","Abr","May","Jun","Jul","Ago","Set","Oct","Nov","Dic"},Trabajadores!$N$13)))</f>
        <v/>
      </c>
      <c r="E13" s="19" t="n">
        <f aca="false">SUM('Cálculo Mensual'!$G$90:$G$101)</f>
        <v>0</v>
      </c>
      <c r="F13" s="19" t="n">
        <f aca="false">SUM('Cálculo Mensual'!$I$90:$I$101)+SUM('Cálculo Mensual'!$J$90:$J$101)</f>
        <v>0</v>
      </c>
      <c r="G13" s="19" t="n">
        <f aca="false">SUM('Cálculo Mensual'!$K$90:$K$101)</f>
        <v>0</v>
      </c>
      <c r="H13" s="19" t="n">
        <f aca="false">SUM('Cálculo Mensual'!$L$90:$L$101)+SUM('Cálculo Mensual'!$M$90:$M$101)</f>
        <v>0</v>
      </c>
      <c r="I13" s="36" t="n">
        <f aca="false">E13+F13+G13+H13</f>
        <v>0</v>
      </c>
      <c r="J13" s="19" t="n">
        <f aca="false">SUM('Cálculo Mensual'!$O$90:$O$101)</f>
        <v>0</v>
      </c>
      <c r="K13" s="19" t="n">
        <f aca="false">IF($B13="",0,DED_FIJA)</f>
        <v>0</v>
      </c>
      <c r="L13" s="36" t="n">
        <f aca="false">MAX(0,I13-K13)</f>
        <v>0</v>
      </c>
      <c r="M13" s="19" t="n">
        <f aca="false">IF(L13=0,0,MAX(0,MIN(L13,Parámetros!$G$19)-Parámetros!$F$19)*Parámetros!$E$19)</f>
        <v>0</v>
      </c>
      <c r="N13" s="19" t="n">
        <f aca="false">IF(L13=0,0,MAX(0,MIN(L13,Parámetros!$G$20)-Parámetros!$F$20)*Parámetros!$E$20)</f>
        <v>0</v>
      </c>
      <c r="O13" s="19" t="n">
        <f aca="false">IF(L13=0,0,MAX(0,MIN(L13,Parámetros!$G$21)-Parámetros!$F$21)*Parámetros!$E$21)</f>
        <v>0</v>
      </c>
      <c r="P13" s="19" t="n">
        <f aca="false">IF(L13=0,0,MAX(0,MIN(L13,Parámetros!$G$22)-Parámetros!$F$22)*Parámetros!$E$22)</f>
        <v>0</v>
      </c>
      <c r="Q13" s="19" t="n">
        <f aca="false">IF(L13=0,0,MAX(0,MIN(L13,Parámetros!$G$23)-Parámetros!$F$23)*Parámetros!$E$23)</f>
        <v>0</v>
      </c>
      <c r="R13" s="46" t="n">
        <f aca="false">SUM(M13:Q13)</f>
        <v>0</v>
      </c>
      <c r="S13" s="47" t="str">
        <f aca="false">IF(OR($B13="",I13=0),"",R13/I13)</f>
        <v/>
      </c>
      <c r="T13" s="45" t="str">
        <f aca="false">IF($B13="","",IF(L13&lt;=0,"-",INDEX(TR_TASA,MATCH(L13,TR_DESDE,1))))</f>
        <v/>
      </c>
      <c r="U13" s="19" t="n">
        <f aca="false">SUM('Cálculo Mensual'!$AP$90:$AP$101)</f>
        <v>0</v>
      </c>
      <c r="V13" s="19" t="n">
        <f aca="false">SUM('Cálculo Mensual'!$N$90:$N$101)</f>
        <v>0</v>
      </c>
      <c r="W13" s="19" t="n">
        <f aca="false">SUM('Cálculo Mensual'!$AR$90:$AR$101)</f>
        <v>0</v>
      </c>
      <c r="X13" s="19" t="str">
        <f aca="false">IF(COUNT('Cálculo Mensual'!$AR$90:$AR$101)=0,"",SUM('Cálculo Mensual'!$AS$90:$AS$101))</f>
        <v/>
      </c>
      <c r="Y13" s="19" t="n">
        <f aca="false">SUM('Cálculo Mensual'!$AV$90:$AV$101)</f>
        <v>0</v>
      </c>
      <c r="Z13" s="19" t="n">
        <f aca="false">R13-Y13</f>
        <v>0</v>
      </c>
      <c r="AA13" s="43" t="str">
        <f aca="false">IF($B13="","",COUNTIF('Cálculo Mensual'!$AT$90:$AT$101,"Retuvo*")+COUNTIF('Cálculo Mensual'!$AT$90:$AT$101,"Revisar*"))</f>
        <v/>
      </c>
      <c r="AB13" s="19" t="n">
        <f aca="false">IF($B13="",0,N(Trabajadores!$K$13))</f>
        <v>0</v>
      </c>
      <c r="AC13" s="19" t="n">
        <f aca="false">MIN(AB13,DED_ADIC,MAX(0,I13-K13))</f>
        <v>0</v>
      </c>
      <c r="AD13" s="19" t="n">
        <f aca="false">MAX(0,I13-K13-AC13)</f>
        <v>0</v>
      </c>
      <c r="AE13" s="19" t="n">
        <f aca="false">SUMPRODUCT((AD13&gt;TR_DESDE)*(AD13-TR_DESDE)*TR_INC)</f>
        <v>0</v>
      </c>
      <c r="AF13" s="48" t="n">
        <f aca="false">AE13-Y13</f>
        <v>0</v>
      </c>
      <c r="AG13" s="23" t="str">
        <f aca="false">IF($B13="","",IF(N(AA13)&gt;0,"Revisar ("&amp;AA13&amp;" mes/es)",IF(COUNTIF('Cálculo Mensual'!$AT$90:$AT$101,"Sin dato planilla")&gt;0,"OK (hay meses sin dato)","OK")))</f>
        <v/>
      </c>
    </row>
    <row r="14" customFormat="false" ht="15" hidden="false" customHeight="false" outlineLevel="0" collapsed="false">
      <c r="A14" s="23" t="n">
        <v>9</v>
      </c>
      <c r="B14" s="35" t="str">
        <f aca="false">IF(Trabajadores!$B$14="","",Trabajadores!$B$14)</f>
        <v/>
      </c>
      <c r="C14" s="35" t="str">
        <f aca="false">IF($B14="","",Trabajadores!$D$14)</f>
        <v/>
      </c>
      <c r="D14" s="23" t="str">
        <f aca="false">IF($B14="","",IF(Trabajadores!$N$14&lt;Trabajadores!$M$14,"Sin vínculo",INDEX({"Ene","Feb","Mar","Abr","May","Jun","Jul","Ago","Set","Oct","Nov","Dic"},Trabajadores!$M$14)&amp;" – "&amp;INDEX({"Ene","Feb","Mar","Abr","May","Jun","Jul","Ago","Set","Oct","Nov","Dic"},Trabajadores!$N$14)))</f>
        <v/>
      </c>
      <c r="E14" s="19" t="n">
        <f aca="false">SUM('Cálculo Mensual'!$G$102:$G$113)</f>
        <v>0</v>
      </c>
      <c r="F14" s="19" t="n">
        <f aca="false">SUM('Cálculo Mensual'!$I$102:$I$113)+SUM('Cálculo Mensual'!$J$102:$J$113)</f>
        <v>0</v>
      </c>
      <c r="G14" s="19" t="n">
        <f aca="false">SUM('Cálculo Mensual'!$K$102:$K$113)</f>
        <v>0</v>
      </c>
      <c r="H14" s="19" t="n">
        <f aca="false">SUM('Cálculo Mensual'!$L$102:$L$113)+SUM('Cálculo Mensual'!$M$102:$M$113)</f>
        <v>0</v>
      </c>
      <c r="I14" s="36" t="n">
        <f aca="false">E14+F14+G14+H14</f>
        <v>0</v>
      </c>
      <c r="J14" s="19" t="n">
        <f aca="false">SUM('Cálculo Mensual'!$O$102:$O$113)</f>
        <v>0</v>
      </c>
      <c r="K14" s="19" t="n">
        <f aca="false">IF($B14="",0,DED_FIJA)</f>
        <v>0</v>
      </c>
      <c r="L14" s="36" t="n">
        <f aca="false">MAX(0,I14-K14)</f>
        <v>0</v>
      </c>
      <c r="M14" s="19" t="n">
        <f aca="false">IF(L14=0,0,MAX(0,MIN(L14,Parámetros!$G$19)-Parámetros!$F$19)*Parámetros!$E$19)</f>
        <v>0</v>
      </c>
      <c r="N14" s="19" t="n">
        <f aca="false">IF(L14=0,0,MAX(0,MIN(L14,Parámetros!$G$20)-Parámetros!$F$20)*Parámetros!$E$20)</f>
        <v>0</v>
      </c>
      <c r="O14" s="19" t="n">
        <f aca="false">IF(L14=0,0,MAX(0,MIN(L14,Parámetros!$G$21)-Parámetros!$F$21)*Parámetros!$E$21)</f>
        <v>0</v>
      </c>
      <c r="P14" s="19" t="n">
        <f aca="false">IF(L14=0,0,MAX(0,MIN(L14,Parámetros!$G$22)-Parámetros!$F$22)*Parámetros!$E$22)</f>
        <v>0</v>
      </c>
      <c r="Q14" s="19" t="n">
        <f aca="false">IF(L14=0,0,MAX(0,MIN(L14,Parámetros!$G$23)-Parámetros!$F$23)*Parámetros!$E$23)</f>
        <v>0</v>
      </c>
      <c r="R14" s="46" t="n">
        <f aca="false">SUM(M14:Q14)</f>
        <v>0</v>
      </c>
      <c r="S14" s="47" t="str">
        <f aca="false">IF(OR($B14="",I14=0),"",R14/I14)</f>
        <v/>
      </c>
      <c r="T14" s="45" t="str">
        <f aca="false">IF($B14="","",IF(L14&lt;=0,"-",INDEX(TR_TASA,MATCH(L14,TR_DESDE,1))))</f>
        <v/>
      </c>
      <c r="U14" s="19" t="n">
        <f aca="false">SUM('Cálculo Mensual'!$AP$102:$AP$113)</f>
        <v>0</v>
      </c>
      <c r="V14" s="19" t="n">
        <f aca="false">SUM('Cálculo Mensual'!$N$102:$N$113)</f>
        <v>0</v>
      </c>
      <c r="W14" s="19" t="n">
        <f aca="false">SUM('Cálculo Mensual'!$AR$102:$AR$113)</f>
        <v>0</v>
      </c>
      <c r="X14" s="19" t="str">
        <f aca="false">IF(COUNT('Cálculo Mensual'!$AR$102:$AR$113)=0,"",SUM('Cálculo Mensual'!$AS$102:$AS$113))</f>
        <v/>
      </c>
      <c r="Y14" s="19" t="n">
        <f aca="false">SUM('Cálculo Mensual'!$AV$102:$AV$113)</f>
        <v>0</v>
      </c>
      <c r="Z14" s="19" t="n">
        <f aca="false">R14-Y14</f>
        <v>0</v>
      </c>
      <c r="AA14" s="43" t="str">
        <f aca="false">IF($B14="","",COUNTIF('Cálculo Mensual'!$AT$102:$AT$113,"Retuvo*")+COUNTIF('Cálculo Mensual'!$AT$102:$AT$113,"Revisar*"))</f>
        <v/>
      </c>
      <c r="AB14" s="19" t="n">
        <f aca="false">IF($B14="",0,N(Trabajadores!$K$14))</f>
        <v>0</v>
      </c>
      <c r="AC14" s="19" t="n">
        <f aca="false">MIN(AB14,DED_ADIC,MAX(0,I14-K14))</f>
        <v>0</v>
      </c>
      <c r="AD14" s="19" t="n">
        <f aca="false">MAX(0,I14-K14-AC14)</f>
        <v>0</v>
      </c>
      <c r="AE14" s="19" t="n">
        <f aca="false">SUMPRODUCT((AD14&gt;TR_DESDE)*(AD14-TR_DESDE)*TR_INC)</f>
        <v>0</v>
      </c>
      <c r="AF14" s="48" t="n">
        <f aca="false">AE14-Y14</f>
        <v>0</v>
      </c>
      <c r="AG14" s="23" t="str">
        <f aca="false">IF($B14="","",IF(N(AA14)&gt;0,"Revisar ("&amp;AA14&amp;" mes/es)",IF(COUNTIF('Cálculo Mensual'!$AT$102:$AT$113,"Sin dato planilla")&gt;0,"OK (hay meses sin dato)","OK")))</f>
        <v/>
      </c>
    </row>
    <row r="15" customFormat="false" ht="15" hidden="false" customHeight="false" outlineLevel="0" collapsed="false">
      <c r="A15" s="23" t="n">
        <v>10</v>
      </c>
      <c r="B15" s="35" t="str">
        <f aca="false">IF(Trabajadores!$B$15="","",Trabajadores!$B$15)</f>
        <v/>
      </c>
      <c r="C15" s="35" t="str">
        <f aca="false">IF($B15="","",Trabajadores!$D$15)</f>
        <v/>
      </c>
      <c r="D15" s="23" t="str">
        <f aca="false">IF($B15="","",IF(Trabajadores!$N$15&lt;Trabajadores!$M$15,"Sin vínculo",INDEX({"Ene","Feb","Mar","Abr","May","Jun","Jul","Ago","Set","Oct","Nov","Dic"},Trabajadores!$M$15)&amp;" – "&amp;INDEX({"Ene","Feb","Mar","Abr","May","Jun","Jul","Ago","Set","Oct","Nov","Dic"},Trabajadores!$N$15)))</f>
        <v/>
      </c>
      <c r="E15" s="19" t="n">
        <f aca="false">SUM('Cálculo Mensual'!$G$114:$G$125)</f>
        <v>0</v>
      </c>
      <c r="F15" s="19" t="n">
        <f aca="false">SUM('Cálculo Mensual'!$I$114:$I$125)+SUM('Cálculo Mensual'!$J$114:$J$125)</f>
        <v>0</v>
      </c>
      <c r="G15" s="19" t="n">
        <f aca="false">SUM('Cálculo Mensual'!$K$114:$K$125)</f>
        <v>0</v>
      </c>
      <c r="H15" s="19" t="n">
        <f aca="false">SUM('Cálculo Mensual'!$L$114:$L$125)+SUM('Cálculo Mensual'!$M$114:$M$125)</f>
        <v>0</v>
      </c>
      <c r="I15" s="36" t="n">
        <f aca="false">E15+F15+G15+H15</f>
        <v>0</v>
      </c>
      <c r="J15" s="19" t="n">
        <f aca="false">SUM('Cálculo Mensual'!$O$114:$O$125)</f>
        <v>0</v>
      </c>
      <c r="K15" s="19" t="n">
        <f aca="false">IF($B15="",0,DED_FIJA)</f>
        <v>0</v>
      </c>
      <c r="L15" s="36" t="n">
        <f aca="false">MAX(0,I15-K15)</f>
        <v>0</v>
      </c>
      <c r="M15" s="19" t="n">
        <f aca="false">IF(L15=0,0,MAX(0,MIN(L15,Parámetros!$G$19)-Parámetros!$F$19)*Parámetros!$E$19)</f>
        <v>0</v>
      </c>
      <c r="N15" s="19" t="n">
        <f aca="false">IF(L15=0,0,MAX(0,MIN(L15,Parámetros!$G$20)-Parámetros!$F$20)*Parámetros!$E$20)</f>
        <v>0</v>
      </c>
      <c r="O15" s="19" t="n">
        <f aca="false">IF(L15=0,0,MAX(0,MIN(L15,Parámetros!$G$21)-Parámetros!$F$21)*Parámetros!$E$21)</f>
        <v>0</v>
      </c>
      <c r="P15" s="19" t="n">
        <f aca="false">IF(L15=0,0,MAX(0,MIN(L15,Parámetros!$G$22)-Parámetros!$F$22)*Parámetros!$E$22)</f>
        <v>0</v>
      </c>
      <c r="Q15" s="19" t="n">
        <f aca="false">IF(L15=0,0,MAX(0,MIN(L15,Parámetros!$G$23)-Parámetros!$F$23)*Parámetros!$E$23)</f>
        <v>0</v>
      </c>
      <c r="R15" s="46" t="n">
        <f aca="false">SUM(M15:Q15)</f>
        <v>0</v>
      </c>
      <c r="S15" s="47" t="str">
        <f aca="false">IF(OR($B15="",I15=0),"",R15/I15)</f>
        <v/>
      </c>
      <c r="T15" s="45" t="str">
        <f aca="false">IF($B15="","",IF(L15&lt;=0,"-",INDEX(TR_TASA,MATCH(L15,TR_DESDE,1))))</f>
        <v/>
      </c>
      <c r="U15" s="19" t="n">
        <f aca="false">SUM('Cálculo Mensual'!$AP$114:$AP$125)</f>
        <v>0</v>
      </c>
      <c r="V15" s="19" t="n">
        <f aca="false">SUM('Cálculo Mensual'!$N$114:$N$125)</f>
        <v>0</v>
      </c>
      <c r="W15" s="19" t="n">
        <f aca="false">SUM('Cálculo Mensual'!$AR$114:$AR$125)</f>
        <v>0</v>
      </c>
      <c r="X15" s="19" t="str">
        <f aca="false">IF(COUNT('Cálculo Mensual'!$AR$114:$AR$125)=0,"",SUM('Cálculo Mensual'!$AS$114:$AS$125))</f>
        <v/>
      </c>
      <c r="Y15" s="19" t="n">
        <f aca="false">SUM('Cálculo Mensual'!$AV$114:$AV$125)</f>
        <v>0</v>
      </c>
      <c r="Z15" s="19" t="n">
        <f aca="false">R15-Y15</f>
        <v>0</v>
      </c>
      <c r="AA15" s="43" t="str">
        <f aca="false">IF($B15="","",COUNTIF('Cálculo Mensual'!$AT$114:$AT$125,"Retuvo*")+COUNTIF('Cálculo Mensual'!$AT$114:$AT$125,"Revisar*"))</f>
        <v/>
      </c>
      <c r="AB15" s="19" t="n">
        <f aca="false">IF($B15="",0,N(Trabajadores!$K$15))</f>
        <v>0</v>
      </c>
      <c r="AC15" s="19" t="n">
        <f aca="false">MIN(AB15,DED_ADIC,MAX(0,I15-K15))</f>
        <v>0</v>
      </c>
      <c r="AD15" s="19" t="n">
        <f aca="false">MAX(0,I15-K15-AC15)</f>
        <v>0</v>
      </c>
      <c r="AE15" s="19" t="n">
        <f aca="false">SUMPRODUCT((AD15&gt;TR_DESDE)*(AD15-TR_DESDE)*TR_INC)</f>
        <v>0</v>
      </c>
      <c r="AF15" s="48" t="n">
        <f aca="false">AE15-Y15</f>
        <v>0</v>
      </c>
      <c r="AG15" s="23" t="str">
        <f aca="false">IF($B15="","",IF(N(AA15)&gt;0,"Revisar ("&amp;AA15&amp;" mes/es)",IF(COUNTIF('Cálculo Mensual'!$AT$114:$AT$125,"Sin dato planilla")&gt;0,"OK (hay meses sin dato)","OK")))</f>
        <v/>
      </c>
    </row>
    <row r="16" customFormat="false" ht="15" hidden="false" customHeight="false" outlineLevel="0" collapsed="false">
      <c r="A16" s="23" t="n">
        <v>11</v>
      </c>
      <c r="B16" s="35" t="str">
        <f aca="false">IF(Trabajadores!$B$16="","",Trabajadores!$B$16)</f>
        <v/>
      </c>
      <c r="C16" s="35" t="str">
        <f aca="false">IF($B16="","",Trabajadores!$D$16)</f>
        <v/>
      </c>
      <c r="D16" s="23" t="str">
        <f aca="false">IF($B16="","",IF(Trabajadores!$N$16&lt;Trabajadores!$M$16,"Sin vínculo",INDEX({"Ene","Feb","Mar","Abr","May","Jun","Jul","Ago","Set","Oct","Nov","Dic"},Trabajadores!$M$16)&amp;" – "&amp;INDEX({"Ene","Feb","Mar","Abr","May","Jun","Jul","Ago","Set","Oct","Nov","Dic"},Trabajadores!$N$16)))</f>
        <v/>
      </c>
      <c r="E16" s="19" t="n">
        <f aca="false">SUM('Cálculo Mensual'!$G$126:$G$137)</f>
        <v>0</v>
      </c>
      <c r="F16" s="19" t="n">
        <f aca="false">SUM('Cálculo Mensual'!$I$126:$I$137)+SUM('Cálculo Mensual'!$J$126:$J$137)</f>
        <v>0</v>
      </c>
      <c r="G16" s="19" t="n">
        <f aca="false">SUM('Cálculo Mensual'!$K$126:$K$137)</f>
        <v>0</v>
      </c>
      <c r="H16" s="19" t="n">
        <f aca="false">SUM('Cálculo Mensual'!$L$126:$L$137)+SUM('Cálculo Mensual'!$M$126:$M$137)</f>
        <v>0</v>
      </c>
      <c r="I16" s="36" t="n">
        <f aca="false">E16+F16+G16+H16</f>
        <v>0</v>
      </c>
      <c r="J16" s="19" t="n">
        <f aca="false">SUM('Cálculo Mensual'!$O$126:$O$137)</f>
        <v>0</v>
      </c>
      <c r="K16" s="19" t="n">
        <f aca="false">IF($B16="",0,DED_FIJA)</f>
        <v>0</v>
      </c>
      <c r="L16" s="36" t="n">
        <f aca="false">MAX(0,I16-K16)</f>
        <v>0</v>
      </c>
      <c r="M16" s="19" t="n">
        <f aca="false">IF(L16=0,0,MAX(0,MIN(L16,Parámetros!$G$19)-Parámetros!$F$19)*Parámetros!$E$19)</f>
        <v>0</v>
      </c>
      <c r="N16" s="19" t="n">
        <f aca="false">IF(L16=0,0,MAX(0,MIN(L16,Parámetros!$G$20)-Parámetros!$F$20)*Parámetros!$E$20)</f>
        <v>0</v>
      </c>
      <c r="O16" s="19" t="n">
        <f aca="false">IF(L16=0,0,MAX(0,MIN(L16,Parámetros!$G$21)-Parámetros!$F$21)*Parámetros!$E$21)</f>
        <v>0</v>
      </c>
      <c r="P16" s="19" t="n">
        <f aca="false">IF(L16=0,0,MAX(0,MIN(L16,Parámetros!$G$22)-Parámetros!$F$22)*Parámetros!$E$22)</f>
        <v>0</v>
      </c>
      <c r="Q16" s="19" t="n">
        <f aca="false">IF(L16=0,0,MAX(0,MIN(L16,Parámetros!$G$23)-Parámetros!$F$23)*Parámetros!$E$23)</f>
        <v>0</v>
      </c>
      <c r="R16" s="46" t="n">
        <f aca="false">SUM(M16:Q16)</f>
        <v>0</v>
      </c>
      <c r="S16" s="47" t="str">
        <f aca="false">IF(OR($B16="",I16=0),"",R16/I16)</f>
        <v/>
      </c>
      <c r="T16" s="45" t="str">
        <f aca="false">IF($B16="","",IF(L16&lt;=0,"-",INDEX(TR_TASA,MATCH(L16,TR_DESDE,1))))</f>
        <v/>
      </c>
      <c r="U16" s="19" t="n">
        <f aca="false">SUM('Cálculo Mensual'!$AP$126:$AP$137)</f>
        <v>0</v>
      </c>
      <c r="V16" s="19" t="n">
        <f aca="false">SUM('Cálculo Mensual'!$N$126:$N$137)</f>
        <v>0</v>
      </c>
      <c r="W16" s="19" t="n">
        <f aca="false">SUM('Cálculo Mensual'!$AR$126:$AR$137)</f>
        <v>0</v>
      </c>
      <c r="X16" s="19" t="str">
        <f aca="false">IF(COUNT('Cálculo Mensual'!$AR$126:$AR$137)=0,"",SUM('Cálculo Mensual'!$AS$126:$AS$137))</f>
        <v/>
      </c>
      <c r="Y16" s="19" t="n">
        <f aca="false">SUM('Cálculo Mensual'!$AV$126:$AV$137)</f>
        <v>0</v>
      </c>
      <c r="Z16" s="19" t="n">
        <f aca="false">R16-Y16</f>
        <v>0</v>
      </c>
      <c r="AA16" s="43" t="str">
        <f aca="false">IF($B16="","",COUNTIF('Cálculo Mensual'!$AT$126:$AT$137,"Retuvo*")+COUNTIF('Cálculo Mensual'!$AT$126:$AT$137,"Revisar*"))</f>
        <v/>
      </c>
      <c r="AB16" s="19" t="n">
        <f aca="false">IF($B16="",0,N(Trabajadores!$K$16))</f>
        <v>0</v>
      </c>
      <c r="AC16" s="19" t="n">
        <f aca="false">MIN(AB16,DED_ADIC,MAX(0,I16-K16))</f>
        <v>0</v>
      </c>
      <c r="AD16" s="19" t="n">
        <f aca="false">MAX(0,I16-K16-AC16)</f>
        <v>0</v>
      </c>
      <c r="AE16" s="19" t="n">
        <f aca="false">SUMPRODUCT((AD16&gt;TR_DESDE)*(AD16-TR_DESDE)*TR_INC)</f>
        <v>0</v>
      </c>
      <c r="AF16" s="48" t="n">
        <f aca="false">AE16-Y16</f>
        <v>0</v>
      </c>
      <c r="AG16" s="23" t="str">
        <f aca="false">IF($B16="","",IF(N(AA16)&gt;0,"Revisar ("&amp;AA16&amp;" mes/es)",IF(COUNTIF('Cálculo Mensual'!$AT$126:$AT$137,"Sin dato planilla")&gt;0,"OK (hay meses sin dato)","OK")))</f>
        <v/>
      </c>
    </row>
    <row r="17" customFormat="false" ht="15" hidden="false" customHeight="false" outlineLevel="0" collapsed="false">
      <c r="A17" s="23" t="n">
        <v>12</v>
      </c>
      <c r="B17" s="35" t="str">
        <f aca="false">IF(Trabajadores!$B$17="","",Trabajadores!$B$17)</f>
        <v/>
      </c>
      <c r="C17" s="35" t="str">
        <f aca="false">IF($B17="","",Trabajadores!$D$17)</f>
        <v/>
      </c>
      <c r="D17" s="23" t="str">
        <f aca="false">IF($B17="","",IF(Trabajadores!$N$17&lt;Trabajadores!$M$17,"Sin vínculo",INDEX({"Ene","Feb","Mar","Abr","May","Jun","Jul","Ago","Set","Oct","Nov","Dic"},Trabajadores!$M$17)&amp;" – "&amp;INDEX({"Ene","Feb","Mar","Abr","May","Jun","Jul","Ago","Set","Oct","Nov","Dic"},Trabajadores!$N$17)))</f>
        <v/>
      </c>
      <c r="E17" s="19" t="n">
        <f aca="false">SUM('Cálculo Mensual'!$G$138:$G$149)</f>
        <v>0</v>
      </c>
      <c r="F17" s="19" t="n">
        <f aca="false">SUM('Cálculo Mensual'!$I$138:$I$149)+SUM('Cálculo Mensual'!$J$138:$J$149)</f>
        <v>0</v>
      </c>
      <c r="G17" s="19" t="n">
        <f aca="false">SUM('Cálculo Mensual'!$K$138:$K$149)</f>
        <v>0</v>
      </c>
      <c r="H17" s="19" t="n">
        <f aca="false">SUM('Cálculo Mensual'!$L$138:$L$149)+SUM('Cálculo Mensual'!$M$138:$M$149)</f>
        <v>0</v>
      </c>
      <c r="I17" s="36" t="n">
        <f aca="false">E17+F17+G17+H17</f>
        <v>0</v>
      </c>
      <c r="J17" s="19" t="n">
        <f aca="false">SUM('Cálculo Mensual'!$O$138:$O$149)</f>
        <v>0</v>
      </c>
      <c r="K17" s="19" t="n">
        <f aca="false">IF($B17="",0,DED_FIJA)</f>
        <v>0</v>
      </c>
      <c r="L17" s="36" t="n">
        <f aca="false">MAX(0,I17-K17)</f>
        <v>0</v>
      </c>
      <c r="M17" s="19" t="n">
        <f aca="false">IF(L17=0,0,MAX(0,MIN(L17,Parámetros!$G$19)-Parámetros!$F$19)*Parámetros!$E$19)</f>
        <v>0</v>
      </c>
      <c r="N17" s="19" t="n">
        <f aca="false">IF(L17=0,0,MAX(0,MIN(L17,Parámetros!$G$20)-Parámetros!$F$20)*Parámetros!$E$20)</f>
        <v>0</v>
      </c>
      <c r="O17" s="19" t="n">
        <f aca="false">IF(L17=0,0,MAX(0,MIN(L17,Parámetros!$G$21)-Parámetros!$F$21)*Parámetros!$E$21)</f>
        <v>0</v>
      </c>
      <c r="P17" s="19" t="n">
        <f aca="false">IF(L17=0,0,MAX(0,MIN(L17,Parámetros!$G$22)-Parámetros!$F$22)*Parámetros!$E$22)</f>
        <v>0</v>
      </c>
      <c r="Q17" s="19" t="n">
        <f aca="false">IF(L17=0,0,MAX(0,MIN(L17,Parámetros!$G$23)-Parámetros!$F$23)*Parámetros!$E$23)</f>
        <v>0</v>
      </c>
      <c r="R17" s="46" t="n">
        <f aca="false">SUM(M17:Q17)</f>
        <v>0</v>
      </c>
      <c r="S17" s="47" t="str">
        <f aca="false">IF(OR($B17="",I17=0),"",R17/I17)</f>
        <v/>
      </c>
      <c r="T17" s="45" t="str">
        <f aca="false">IF($B17="","",IF(L17&lt;=0,"-",INDEX(TR_TASA,MATCH(L17,TR_DESDE,1))))</f>
        <v/>
      </c>
      <c r="U17" s="19" t="n">
        <f aca="false">SUM('Cálculo Mensual'!$AP$138:$AP$149)</f>
        <v>0</v>
      </c>
      <c r="V17" s="19" t="n">
        <f aca="false">SUM('Cálculo Mensual'!$N$138:$N$149)</f>
        <v>0</v>
      </c>
      <c r="W17" s="19" t="n">
        <f aca="false">SUM('Cálculo Mensual'!$AR$138:$AR$149)</f>
        <v>0</v>
      </c>
      <c r="X17" s="19" t="str">
        <f aca="false">IF(COUNT('Cálculo Mensual'!$AR$138:$AR$149)=0,"",SUM('Cálculo Mensual'!$AS$138:$AS$149))</f>
        <v/>
      </c>
      <c r="Y17" s="19" t="n">
        <f aca="false">SUM('Cálculo Mensual'!$AV$138:$AV$149)</f>
        <v>0</v>
      </c>
      <c r="Z17" s="19" t="n">
        <f aca="false">R17-Y17</f>
        <v>0</v>
      </c>
      <c r="AA17" s="43" t="str">
        <f aca="false">IF($B17="","",COUNTIF('Cálculo Mensual'!$AT$138:$AT$149,"Retuvo*")+COUNTIF('Cálculo Mensual'!$AT$138:$AT$149,"Revisar*"))</f>
        <v/>
      </c>
      <c r="AB17" s="19" t="n">
        <f aca="false">IF($B17="",0,N(Trabajadores!$K$17))</f>
        <v>0</v>
      </c>
      <c r="AC17" s="19" t="n">
        <f aca="false">MIN(AB17,DED_ADIC,MAX(0,I17-K17))</f>
        <v>0</v>
      </c>
      <c r="AD17" s="19" t="n">
        <f aca="false">MAX(0,I17-K17-AC17)</f>
        <v>0</v>
      </c>
      <c r="AE17" s="19" t="n">
        <f aca="false">SUMPRODUCT((AD17&gt;TR_DESDE)*(AD17-TR_DESDE)*TR_INC)</f>
        <v>0</v>
      </c>
      <c r="AF17" s="48" t="n">
        <f aca="false">AE17-Y17</f>
        <v>0</v>
      </c>
      <c r="AG17" s="23" t="str">
        <f aca="false">IF($B17="","",IF(N(AA17)&gt;0,"Revisar ("&amp;AA17&amp;" mes/es)",IF(COUNTIF('Cálculo Mensual'!$AT$138:$AT$149,"Sin dato planilla")&gt;0,"OK (hay meses sin dato)","OK")))</f>
        <v/>
      </c>
    </row>
    <row r="18" customFormat="false" ht="15" hidden="false" customHeight="false" outlineLevel="0" collapsed="false">
      <c r="A18" s="23" t="n">
        <v>13</v>
      </c>
      <c r="B18" s="35" t="str">
        <f aca="false">IF(Trabajadores!$B$18="","",Trabajadores!$B$18)</f>
        <v/>
      </c>
      <c r="C18" s="35" t="str">
        <f aca="false">IF($B18="","",Trabajadores!$D$18)</f>
        <v/>
      </c>
      <c r="D18" s="23" t="str">
        <f aca="false">IF($B18="","",IF(Trabajadores!$N$18&lt;Trabajadores!$M$18,"Sin vínculo",INDEX({"Ene","Feb","Mar","Abr","May","Jun","Jul","Ago","Set","Oct","Nov","Dic"},Trabajadores!$M$18)&amp;" – "&amp;INDEX({"Ene","Feb","Mar","Abr","May","Jun","Jul","Ago","Set","Oct","Nov","Dic"},Trabajadores!$N$18)))</f>
        <v/>
      </c>
      <c r="E18" s="19" t="n">
        <f aca="false">SUM('Cálculo Mensual'!$G$150:$G$161)</f>
        <v>0</v>
      </c>
      <c r="F18" s="19" t="n">
        <f aca="false">SUM('Cálculo Mensual'!$I$150:$I$161)+SUM('Cálculo Mensual'!$J$150:$J$161)</f>
        <v>0</v>
      </c>
      <c r="G18" s="19" t="n">
        <f aca="false">SUM('Cálculo Mensual'!$K$150:$K$161)</f>
        <v>0</v>
      </c>
      <c r="H18" s="19" t="n">
        <f aca="false">SUM('Cálculo Mensual'!$L$150:$L$161)+SUM('Cálculo Mensual'!$M$150:$M$161)</f>
        <v>0</v>
      </c>
      <c r="I18" s="36" t="n">
        <f aca="false">E18+F18+G18+H18</f>
        <v>0</v>
      </c>
      <c r="J18" s="19" t="n">
        <f aca="false">SUM('Cálculo Mensual'!$O$150:$O$161)</f>
        <v>0</v>
      </c>
      <c r="K18" s="19" t="n">
        <f aca="false">IF($B18="",0,DED_FIJA)</f>
        <v>0</v>
      </c>
      <c r="L18" s="36" t="n">
        <f aca="false">MAX(0,I18-K18)</f>
        <v>0</v>
      </c>
      <c r="M18" s="19" t="n">
        <f aca="false">IF(L18=0,0,MAX(0,MIN(L18,Parámetros!$G$19)-Parámetros!$F$19)*Parámetros!$E$19)</f>
        <v>0</v>
      </c>
      <c r="N18" s="19" t="n">
        <f aca="false">IF(L18=0,0,MAX(0,MIN(L18,Parámetros!$G$20)-Parámetros!$F$20)*Parámetros!$E$20)</f>
        <v>0</v>
      </c>
      <c r="O18" s="19" t="n">
        <f aca="false">IF(L18=0,0,MAX(0,MIN(L18,Parámetros!$G$21)-Parámetros!$F$21)*Parámetros!$E$21)</f>
        <v>0</v>
      </c>
      <c r="P18" s="19" t="n">
        <f aca="false">IF(L18=0,0,MAX(0,MIN(L18,Parámetros!$G$22)-Parámetros!$F$22)*Parámetros!$E$22)</f>
        <v>0</v>
      </c>
      <c r="Q18" s="19" t="n">
        <f aca="false">IF(L18=0,0,MAX(0,MIN(L18,Parámetros!$G$23)-Parámetros!$F$23)*Parámetros!$E$23)</f>
        <v>0</v>
      </c>
      <c r="R18" s="46" t="n">
        <f aca="false">SUM(M18:Q18)</f>
        <v>0</v>
      </c>
      <c r="S18" s="47" t="str">
        <f aca="false">IF(OR($B18="",I18=0),"",R18/I18)</f>
        <v/>
      </c>
      <c r="T18" s="45" t="str">
        <f aca="false">IF($B18="","",IF(L18&lt;=0,"-",INDEX(TR_TASA,MATCH(L18,TR_DESDE,1))))</f>
        <v/>
      </c>
      <c r="U18" s="19" t="n">
        <f aca="false">SUM('Cálculo Mensual'!$AP$150:$AP$161)</f>
        <v>0</v>
      </c>
      <c r="V18" s="19" t="n">
        <f aca="false">SUM('Cálculo Mensual'!$N$150:$N$161)</f>
        <v>0</v>
      </c>
      <c r="W18" s="19" t="n">
        <f aca="false">SUM('Cálculo Mensual'!$AR$150:$AR$161)</f>
        <v>0</v>
      </c>
      <c r="X18" s="19" t="str">
        <f aca="false">IF(COUNT('Cálculo Mensual'!$AR$150:$AR$161)=0,"",SUM('Cálculo Mensual'!$AS$150:$AS$161))</f>
        <v/>
      </c>
      <c r="Y18" s="19" t="n">
        <f aca="false">SUM('Cálculo Mensual'!$AV$150:$AV$161)</f>
        <v>0</v>
      </c>
      <c r="Z18" s="19" t="n">
        <f aca="false">R18-Y18</f>
        <v>0</v>
      </c>
      <c r="AA18" s="43" t="str">
        <f aca="false">IF($B18="","",COUNTIF('Cálculo Mensual'!$AT$150:$AT$161,"Retuvo*")+COUNTIF('Cálculo Mensual'!$AT$150:$AT$161,"Revisar*"))</f>
        <v/>
      </c>
      <c r="AB18" s="19" t="n">
        <f aca="false">IF($B18="",0,N(Trabajadores!$K$18))</f>
        <v>0</v>
      </c>
      <c r="AC18" s="19" t="n">
        <f aca="false">MIN(AB18,DED_ADIC,MAX(0,I18-K18))</f>
        <v>0</v>
      </c>
      <c r="AD18" s="19" t="n">
        <f aca="false">MAX(0,I18-K18-AC18)</f>
        <v>0</v>
      </c>
      <c r="AE18" s="19" t="n">
        <f aca="false">SUMPRODUCT((AD18&gt;TR_DESDE)*(AD18-TR_DESDE)*TR_INC)</f>
        <v>0</v>
      </c>
      <c r="AF18" s="48" t="n">
        <f aca="false">AE18-Y18</f>
        <v>0</v>
      </c>
      <c r="AG18" s="23" t="str">
        <f aca="false">IF($B18="","",IF(N(AA18)&gt;0,"Revisar ("&amp;AA18&amp;" mes/es)",IF(COUNTIF('Cálculo Mensual'!$AT$150:$AT$161,"Sin dato planilla")&gt;0,"OK (hay meses sin dato)","OK")))</f>
        <v/>
      </c>
    </row>
    <row r="19" customFormat="false" ht="15" hidden="false" customHeight="false" outlineLevel="0" collapsed="false">
      <c r="A19" s="23" t="n">
        <v>14</v>
      </c>
      <c r="B19" s="35" t="str">
        <f aca="false">IF(Trabajadores!$B$19="","",Trabajadores!$B$19)</f>
        <v/>
      </c>
      <c r="C19" s="35" t="str">
        <f aca="false">IF($B19="","",Trabajadores!$D$19)</f>
        <v/>
      </c>
      <c r="D19" s="23" t="str">
        <f aca="false">IF($B19="","",IF(Trabajadores!$N$19&lt;Trabajadores!$M$19,"Sin vínculo",INDEX({"Ene","Feb","Mar","Abr","May","Jun","Jul","Ago","Set","Oct","Nov","Dic"},Trabajadores!$M$19)&amp;" – "&amp;INDEX({"Ene","Feb","Mar","Abr","May","Jun","Jul","Ago","Set","Oct","Nov","Dic"},Trabajadores!$N$19)))</f>
        <v/>
      </c>
      <c r="E19" s="19" t="n">
        <f aca="false">SUM('Cálculo Mensual'!$G$162:$G$173)</f>
        <v>0</v>
      </c>
      <c r="F19" s="19" t="n">
        <f aca="false">SUM('Cálculo Mensual'!$I$162:$I$173)+SUM('Cálculo Mensual'!$J$162:$J$173)</f>
        <v>0</v>
      </c>
      <c r="G19" s="19" t="n">
        <f aca="false">SUM('Cálculo Mensual'!$K$162:$K$173)</f>
        <v>0</v>
      </c>
      <c r="H19" s="19" t="n">
        <f aca="false">SUM('Cálculo Mensual'!$L$162:$L$173)+SUM('Cálculo Mensual'!$M$162:$M$173)</f>
        <v>0</v>
      </c>
      <c r="I19" s="36" t="n">
        <f aca="false">E19+F19+G19+H19</f>
        <v>0</v>
      </c>
      <c r="J19" s="19" t="n">
        <f aca="false">SUM('Cálculo Mensual'!$O$162:$O$173)</f>
        <v>0</v>
      </c>
      <c r="K19" s="19" t="n">
        <f aca="false">IF($B19="",0,DED_FIJA)</f>
        <v>0</v>
      </c>
      <c r="L19" s="36" t="n">
        <f aca="false">MAX(0,I19-K19)</f>
        <v>0</v>
      </c>
      <c r="M19" s="19" t="n">
        <f aca="false">IF(L19=0,0,MAX(0,MIN(L19,Parámetros!$G$19)-Parámetros!$F$19)*Parámetros!$E$19)</f>
        <v>0</v>
      </c>
      <c r="N19" s="19" t="n">
        <f aca="false">IF(L19=0,0,MAX(0,MIN(L19,Parámetros!$G$20)-Parámetros!$F$20)*Parámetros!$E$20)</f>
        <v>0</v>
      </c>
      <c r="O19" s="19" t="n">
        <f aca="false">IF(L19=0,0,MAX(0,MIN(L19,Parámetros!$G$21)-Parámetros!$F$21)*Parámetros!$E$21)</f>
        <v>0</v>
      </c>
      <c r="P19" s="19" t="n">
        <f aca="false">IF(L19=0,0,MAX(0,MIN(L19,Parámetros!$G$22)-Parámetros!$F$22)*Parámetros!$E$22)</f>
        <v>0</v>
      </c>
      <c r="Q19" s="19" t="n">
        <f aca="false">IF(L19=0,0,MAX(0,MIN(L19,Parámetros!$G$23)-Parámetros!$F$23)*Parámetros!$E$23)</f>
        <v>0</v>
      </c>
      <c r="R19" s="46" t="n">
        <f aca="false">SUM(M19:Q19)</f>
        <v>0</v>
      </c>
      <c r="S19" s="47" t="str">
        <f aca="false">IF(OR($B19="",I19=0),"",R19/I19)</f>
        <v/>
      </c>
      <c r="T19" s="45" t="str">
        <f aca="false">IF($B19="","",IF(L19&lt;=0,"-",INDEX(TR_TASA,MATCH(L19,TR_DESDE,1))))</f>
        <v/>
      </c>
      <c r="U19" s="19" t="n">
        <f aca="false">SUM('Cálculo Mensual'!$AP$162:$AP$173)</f>
        <v>0</v>
      </c>
      <c r="V19" s="19" t="n">
        <f aca="false">SUM('Cálculo Mensual'!$N$162:$N$173)</f>
        <v>0</v>
      </c>
      <c r="W19" s="19" t="n">
        <f aca="false">SUM('Cálculo Mensual'!$AR$162:$AR$173)</f>
        <v>0</v>
      </c>
      <c r="X19" s="19" t="str">
        <f aca="false">IF(COUNT('Cálculo Mensual'!$AR$162:$AR$173)=0,"",SUM('Cálculo Mensual'!$AS$162:$AS$173))</f>
        <v/>
      </c>
      <c r="Y19" s="19" t="n">
        <f aca="false">SUM('Cálculo Mensual'!$AV$162:$AV$173)</f>
        <v>0</v>
      </c>
      <c r="Z19" s="19" t="n">
        <f aca="false">R19-Y19</f>
        <v>0</v>
      </c>
      <c r="AA19" s="43" t="str">
        <f aca="false">IF($B19="","",COUNTIF('Cálculo Mensual'!$AT$162:$AT$173,"Retuvo*")+COUNTIF('Cálculo Mensual'!$AT$162:$AT$173,"Revisar*"))</f>
        <v/>
      </c>
      <c r="AB19" s="19" t="n">
        <f aca="false">IF($B19="",0,N(Trabajadores!$K$19))</f>
        <v>0</v>
      </c>
      <c r="AC19" s="19" t="n">
        <f aca="false">MIN(AB19,DED_ADIC,MAX(0,I19-K19))</f>
        <v>0</v>
      </c>
      <c r="AD19" s="19" t="n">
        <f aca="false">MAX(0,I19-K19-AC19)</f>
        <v>0</v>
      </c>
      <c r="AE19" s="19" t="n">
        <f aca="false">SUMPRODUCT((AD19&gt;TR_DESDE)*(AD19-TR_DESDE)*TR_INC)</f>
        <v>0</v>
      </c>
      <c r="AF19" s="48" t="n">
        <f aca="false">AE19-Y19</f>
        <v>0</v>
      </c>
      <c r="AG19" s="23" t="str">
        <f aca="false">IF($B19="","",IF(N(AA19)&gt;0,"Revisar ("&amp;AA19&amp;" mes/es)",IF(COUNTIF('Cálculo Mensual'!$AT$162:$AT$173,"Sin dato planilla")&gt;0,"OK (hay meses sin dato)","OK")))</f>
        <v/>
      </c>
    </row>
    <row r="20" customFormat="false" ht="15" hidden="false" customHeight="false" outlineLevel="0" collapsed="false">
      <c r="A20" s="23" t="n">
        <v>15</v>
      </c>
      <c r="B20" s="35" t="str">
        <f aca="false">IF(Trabajadores!$B$20="","",Trabajadores!$B$20)</f>
        <v/>
      </c>
      <c r="C20" s="35" t="str">
        <f aca="false">IF($B20="","",Trabajadores!$D$20)</f>
        <v/>
      </c>
      <c r="D20" s="23" t="str">
        <f aca="false">IF($B20="","",IF(Trabajadores!$N$20&lt;Trabajadores!$M$20,"Sin vínculo",INDEX({"Ene","Feb","Mar","Abr","May","Jun","Jul","Ago","Set","Oct","Nov","Dic"},Trabajadores!$M$20)&amp;" – "&amp;INDEX({"Ene","Feb","Mar","Abr","May","Jun","Jul","Ago","Set","Oct","Nov","Dic"},Trabajadores!$N$20)))</f>
        <v/>
      </c>
      <c r="E20" s="19" t="n">
        <f aca="false">SUM('Cálculo Mensual'!$G$174:$G$185)</f>
        <v>0</v>
      </c>
      <c r="F20" s="19" t="n">
        <f aca="false">SUM('Cálculo Mensual'!$I$174:$I$185)+SUM('Cálculo Mensual'!$J$174:$J$185)</f>
        <v>0</v>
      </c>
      <c r="G20" s="19" t="n">
        <f aca="false">SUM('Cálculo Mensual'!$K$174:$K$185)</f>
        <v>0</v>
      </c>
      <c r="H20" s="19" t="n">
        <f aca="false">SUM('Cálculo Mensual'!$L$174:$L$185)+SUM('Cálculo Mensual'!$M$174:$M$185)</f>
        <v>0</v>
      </c>
      <c r="I20" s="36" t="n">
        <f aca="false">E20+F20+G20+H20</f>
        <v>0</v>
      </c>
      <c r="J20" s="19" t="n">
        <f aca="false">SUM('Cálculo Mensual'!$O$174:$O$185)</f>
        <v>0</v>
      </c>
      <c r="K20" s="19" t="n">
        <f aca="false">IF($B20="",0,DED_FIJA)</f>
        <v>0</v>
      </c>
      <c r="L20" s="36" t="n">
        <f aca="false">MAX(0,I20-K20)</f>
        <v>0</v>
      </c>
      <c r="M20" s="19" t="n">
        <f aca="false">IF(L20=0,0,MAX(0,MIN(L20,Parámetros!$G$19)-Parámetros!$F$19)*Parámetros!$E$19)</f>
        <v>0</v>
      </c>
      <c r="N20" s="19" t="n">
        <f aca="false">IF(L20=0,0,MAX(0,MIN(L20,Parámetros!$G$20)-Parámetros!$F$20)*Parámetros!$E$20)</f>
        <v>0</v>
      </c>
      <c r="O20" s="19" t="n">
        <f aca="false">IF(L20=0,0,MAX(0,MIN(L20,Parámetros!$G$21)-Parámetros!$F$21)*Parámetros!$E$21)</f>
        <v>0</v>
      </c>
      <c r="P20" s="19" t="n">
        <f aca="false">IF(L20=0,0,MAX(0,MIN(L20,Parámetros!$G$22)-Parámetros!$F$22)*Parámetros!$E$22)</f>
        <v>0</v>
      </c>
      <c r="Q20" s="19" t="n">
        <f aca="false">IF(L20=0,0,MAX(0,MIN(L20,Parámetros!$G$23)-Parámetros!$F$23)*Parámetros!$E$23)</f>
        <v>0</v>
      </c>
      <c r="R20" s="46" t="n">
        <f aca="false">SUM(M20:Q20)</f>
        <v>0</v>
      </c>
      <c r="S20" s="47" t="str">
        <f aca="false">IF(OR($B20="",I20=0),"",R20/I20)</f>
        <v/>
      </c>
      <c r="T20" s="45" t="str">
        <f aca="false">IF($B20="","",IF(L20&lt;=0,"-",INDEX(TR_TASA,MATCH(L20,TR_DESDE,1))))</f>
        <v/>
      </c>
      <c r="U20" s="19" t="n">
        <f aca="false">SUM('Cálculo Mensual'!$AP$174:$AP$185)</f>
        <v>0</v>
      </c>
      <c r="V20" s="19" t="n">
        <f aca="false">SUM('Cálculo Mensual'!$N$174:$N$185)</f>
        <v>0</v>
      </c>
      <c r="W20" s="19" t="n">
        <f aca="false">SUM('Cálculo Mensual'!$AR$174:$AR$185)</f>
        <v>0</v>
      </c>
      <c r="X20" s="19" t="str">
        <f aca="false">IF(COUNT('Cálculo Mensual'!$AR$174:$AR$185)=0,"",SUM('Cálculo Mensual'!$AS$174:$AS$185))</f>
        <v/>
      </c>
      <c r="Y20" s="19" t="n">
        <f aca="false">SUM('Cálculo Mensual'!$AV$174:$AV$185)</f>
        <v>0</v>
      </c>
      <c r="Z20" s="19" t="n">
        <f aca="false">R20-Y20</f>
        <v>0</v>
      </c>
      <c r="AA20" s="43" t="str">
        <f aca="false">IF($B20="","",COUNTIF('Cálculo Mensual'!$AT$174:$AT$185,"Retuvo*")+COUNTIF('Cálculo Mensual'!$AT$174:$AT$185,"Revisar*"))</f>
        <v/>
      </c>
      <c r="AB20" s="19" t="n">
        <f aca="false">IF($B20="",0,N(Trabajadores!$K$20))</f>
        <v>0</v>
      </c>
      <c r="AC20" s="19" t="n">
        <f aca="false">MIN(AB20,DED_ADIC,MAX(0,I20-K20))</f>
        <v>0</v>
      </c>
      <c r="AD20" s="19" t="n">
        <f aca="false">MAX(0,I20-K20-AC20)</f>
        <v>0</v>
      </c>
      <c r="AE20" s="19" t="n">
        <f aca="false">SUMPRODUCT((AD20&gt;TR_DESDE)*(AD20-TR_DESDE)*TR_INC)</f>
        <v>0</v>
      </c>
      <c r="AF20" s="48" t="n">
        <f aca="false">AE20-Y20</f>
        <v>0</v>
      </c>
      <c r="AG20" s="23" t="str">
        <f aca="false">IF($B20="","",IF(N(AA20)&gt;0,"Revisar ("&amp;AA20&amp;" mes/es)",IF(COUNTIF('Cálculo Mensual'!$AT$174:$AT$185,"Sin dato planilla")&gt;0,"OK (hay meses sin dato)","OK")))</f>
        <v/>
      </c>
    </row>
    <row r="21" customFormat="false" ht="15" hidden="false" customHeight="false" outlineLevel="0" collapsed="false">
      <c r="A21" s="23" t="n">
        <v>16</v>
      </c>
      <c r="B21" s="35" t="str">
        <f aca="false">IF(Trabajadores!$B$21="","",Trabajadores!$B$21)</f>
        <v/>
      </c>
      <c r="C21" s="35" t="str">
        <f aca="false">IF($B21="","",Trabajadores!$D$21)</f>
        <v/>
      </c>
      <c r="D21" s="23" t="str">
        <f aca="false">IF($B21="","",IF(Trabajadores!$N$21&lt;Trabajadores!$M$21,"Sin vínculo",INDEX({"Ene","Feb","Mar","Abr","May","Jun","Jul","Ago","Set","Oct","Nov","Dic"},Trabajadores!$M$21)&amp;" – "&amp;INDEX({"Ene","Feb","Mar","Abr","May","Jun","Jul","Ago","Set","Oct","Nov","Dic"},Trabajadores!$N$21)))</f>
        <v/>
      </c>
      <c r="E21" s="19" t="n">
        <f aca="false">SUM('Cálculo Mensual'!$G$186:$G$197)</f>
        <v>0</v>
      </c>
      <c r="F21" s="19" t="n">
        <f aca="false">SUM('Cálculo Mensual'!$I$186:$I$197)+SUM('Cálculo Mensual'!$J$186:$J$197)</f>
        <v>0</v>
      </c>
      <c r="G21" s="19" t="n">
        <f aca="false">SUM('Cálculo Mensual'!$K$186:$K$197)</f>
        <v>0</v>
      </c>
      <c r="H21" s="19" t="n">
        <f aca="false">SUM('Cálculo Mensual'!$L$186:$L$197)+SUM('Cálculo Mensual'!$M$186:$M$197)</f>
        <v>0</v>
      </c>
      <c r="I21" s="36" t="n">
        <f aca="false">E21+F21+G21+H21</f>
        <v>0</v>
      </c>
      <c r="J21" s="19" t="n">
        <f aca="false">SUM('Cálculo Mensual'!$O$186:$O$197)</f>
        <v>0</v>
      </c>
      <c r="K21" s="19" t="n">
        <f aca="false">IF($B21="",0,DED_FIJA)</f>
        <v>0</v>
      </c>
      <c r="L21" s="36" t="n">
        <f aca="false">MAX(0,I21-K21)</f>
        <v>0</v>
      </c>
      <c r="M21" s="19" t="n">
        <f aca="false">IF(L21=0,0,MAX(0,MIN(L21,Parámetros!$G$19)-Parámetros!$F$19)*Parámetros!$E$19)</f>
        <v>0</v>
      </c>
      <c r="N21" s="19" t="n">
        <f aca="false">IF(L21=0,0,MAX(0,MIN(L21,Parámetros!$G$20)-Parámetros!$F$20)*Parámetros!$E$20)</f>
        <v>0</v>
      </c>
      <c r="O21" s="19" t="n">
        <f aca="false">IF(L21=0,0,MAX(0,MIN(L21,Parámetros!$G$21)-Parámetros!$F$21)*Parámetros!$E$21)</f>
        <v>0</v>
      </c>
      <c r="P21" s="19" t="n">
        <f aca="false">IF(L21=0,0,MAX(0,MIN(L21,Parámetros!$G$22)-Parámetros!$F$22)*Parámetros!$E$22)</f>
        <v>0</v>
      </c>
      <c r="Q21" s="19" t="n">
        <f aca="false">IF(L21=0,0,MAX(0,MIN(L21,Parámetros!$G$23)-Parámetros!$F$23)*Parámetros!$E$23)</f>
        <v>0</v>
      </c>
      <c r="R21" s="46" t="n">
        <f aca="false">SUM(M21:Q21)</f>
        <v>0</v>
      </c>
      <c r="S21" s="47" t="str">
        <f aca="false">IF(OR($B21="",I21=0),"",R21/I21)</f>
        <v/>
      </c>
      <c r="T21" s="45" t="str">
        <f aca="false">IF($B21="","",IF(L21&lt;=0,"-",INDEX(TR_TASA,MATCH(L21,TR_DESDE,1))))</f>
        <v/>
      </c>
      <c r="U21" s="19" t="n">
        <f aca="false">SUM('Cálculo Mensual'!$AP$186:$AP$197)</f>
        <v>0</v>
      </c>
      <c r="V21" s="19" t="n">
        <f aca="false">SUM('Cálculo Mensual'!$N$186:$N$197)</f>
        <v>0</v>
      </c>
      <c r="W21" s="19" t="n">
        <f aca="false">SUM('Cálculo Mensual'!$AR$186:$AR$197)</f>
        <v>0</v>
      </c>
      <c r="X21" s="19" t="str">
        <f aca="false">IF(COUNT('Cálculo Mensual'!$AR$186:$AR$197)=0,"",SUM('Cálculo Mensual'!$AS$186:$AS$197))</f>
        <v/>
      </c>
      <c r="Y21" s="19" t="n">
        <f aca="false">SUM('Cálculo Mensual'!$AV$186:$AV$197)</f>
        <v>0</v>
      </c>
      <c r="Z21" s="19" t="n">
        <f aca="false">R21-Y21</f>
        <v>0</v>
      </c>
      <c r="AA21" s="43" t="str">
        <f aca="false">IF($B21="","",COUNTIF('Cálculo Mensual'!$AT$186:$AT$197,"Retuvo*")+COUNTIF('Cálculo Mensual'!$AT$186:$AT$197,"Revisar*"))</f>
        <v/>
      </c>
      <c r="AB21" s="19" t="n">
        <f aca="false">IF($B21="",0,N(Trabajadores!$K$21))</f>
        <v>0</v>
      </c>
      <c r="AC21" s="19" t="n">
        <f aca="false">MIN(AB21,DED_ADIC,MAX(0,I21-K21))</f>
        <v>0</v>
      </c>
      <c r="AD21" s="19" t="n">
        <f aca="false">MAX(0,I21-K21-AC21)</f>
        <v>0</v>
      </c>
      <c r="AE21" s="19" t="n">
        <f aca="false">SUMPRODUCT((AD21&gt;TR_DESDE)*(AD21-TR_DESDE)*TR_INC)</f>
        <v>0</v>
      </c>
      <c r="AF21" s="48" t="n">
        <f aca="false">AE21-Y21</f>
        <v>0</v>
      </c>
      <c r="AG21" s="23" t="str">
        <f aca="false">IF($B21="","",IF(N(AA21)&gt;0,"Revisar ("&amp;AA21&amp;" mes/es)",IF(COUNTIF('Cálculo Mensual'!$AT$186:$AT$197,"Sin dato planilla")&gt;0,"OK (hay meses sin dato)","OK")))</f>
        <v/>
      </c>
    </row>
    <row r="22" customFormat="false" ht="15" hidden="false" customHeight="false" outlineLevel="0" collapsed="false">
      <c r="A22" s="23" t="n">
        <v>17</v>
      </c>
      <c r="B22" s="35" t="str">
        <f aca="false">IF(Trabajadores!$B$22="","",Trabajadores!$B$22)</f>
        <v/>
      </c>
      <c r="C22" s="35" t="str">
        <f aca="false">IF($B22="","",Trabajadores!$D$22)</f>
        <v/>
      </c>
      <c r="D22" s="23" t="str">
        <f aca="false">IF($B22="","",IF(Trabajadores!$N$22&lt;Trabajadores!$M$22,"Sin vínculo",INDEX({"Ene","Feb","Mar","Abr","May","Jun","Jul","Ago","Set","Oct","Nov","Dic"},Trabajadores!$M$22)&amp;" – "&amp;INDEX({"Ene","Feb","Mar","Abr","May","Jun","Jul","Ago","Set","Oct","Nov","Dic"},Trabajadores!$N$22)))</f>
        <v/>
      </c>
      <c r="E22" s="19" t="n">
        <f aca="false">SUM('Cálculo Mensual'!$G$198:$G$209)</f>
        <v>0</v>
      </c>
      <c r="F22" s="19" t="n">
        <f aca="false">SUM('Cálculo Mensual'!$I$198:$I$209)+SUM('Cálculo Mensual'!$J$198:$J$209)</f>
        <v>0</v>
      </c>
      <c r="G22" s="19" t="n">
        <f aca="false">SUM('Cálculo Mensual'!$K$198:$K$209)</f>
        <v>0</v>
      </c>
      <c r="H22" s="19" t="n">
        <f aca="false">SUM('Cálculo Mensual'!$L$198:$L$209)+SUM('Cálculo Mensual'!$M$198:$M$209)</f>
        <v>0</v>
      </c>
      <c r="I22" s="36" t="n">
        <f aca="false">E22+F22+G22+H22</f>
        <v>0</v>
      </c>
      <c r="J22" s="19" t="n">
        <f aca="false">SUM('Cálculo Mensual'!$O$198:$O$209)</f>
        <v>0</v>
      </c>
      <c r="K22" s="19" t="n">
        <f aca="false">IF($B22="",0,DED_FIJA)</f>
        <v>0</v>
      </c>
      <c r="L22" s="36" t="n">
        <f aca="false">MAX(0,I22-K22)</f>
        <v>0</v>
      </c>
      <c r="M22" s="19" t="n">
        <f aca="false">IF(L22=0,0,MAX(0,MIN(L22,Parámetros!$G$19)-Parámetros!$F$19)*Parámetros!$E$19)</f>
        <v>0</v>
      </c>
      <c r="N22" s="19" t="n">
        <f aca="false">IF(L22=0,0,MAX(0,MIN(L22,Parámetros!$G$20)-Parámetros!$F$20)*Parámetros!$E$20)</f>
        <v>0</v>
      </c>
      <c r="O22" s="19" t="n">
        <f aca="false">IF(L22=0,0,MAX(0,MIN(L22,Parámetros!$G$21)-Parámetros!$F$21)*Parámetros!$E$21)</f>
        <v>0</v>
      </c>
      <c r="P22" s="19" t="n">
        <f aca="false">IF(L22=0,0,MAX(0,MIN(L22,Parámetros!$G$22)-Parámetros!$F$22)*Parámetros!$E$22)</f>
        <v>0</v>
      </c>
      <c r="Q22" s="19" t="n">
        <f aca="false">IF(L22=0,0,MAX(0,MIN(L22,Parámetros!$G$23)-Parámetros!$F$23)*Parámetros!$E$23)</f>
        <v>0</v>
      </c>
      <c r="R22" s="46" t="n">
        <f aca="false">SUM(M22:Q22)</f>
        <v>0</v>
      </c>
      <c r="S22" s="47" t="str">
        <f aca="false">IF(OR($B22="",I22=0),"",R22/I22)</f>
        <v/>
      </c>
      <c r="T22" s="45" t="str">
        <f aca="false">IF($B22="","",IF(L22&lt;=0,"-",INDEX(TR_TASA,MATCH(L22,TR_DESDE,1))))</f>
        <v/>
      </c>
      <c r="U22" s="19" t="n">
        <f aca="false">SUM('Cálculo Mensual'!$AP$198:$AP$209)</f>
        <v>0</v>
      </c>
      <c r="V22" s="19" t="n">
        <f aca="false">SUM('Cálculo Mensual'!$N$198:$N$209)</f>
        <v>0</v>
      </c>
      <c r="W22" s="19" t="n">
        <f aca="false">SUM('Cálculo Mensual'!$AR$198:$AR$209)</f>
        <v>0</v>
      </c>
      <c r="X22" s="19" t="str">
        <f aca="false">IF(COUNT('Cálculo Mensual'!$AR$198:$AR$209)=0,"",SUM('Cálculo Mensual'!$AS$198:$AS$209))</f>
        <v/>
      </c>
      <c r="Y22" s="19" t="n">
        <f aca="false">SUM('Cálculo Mensual'!$AV$198:$AV$209)</f>
        <v>0</v>
      </c>
      <c r="Z22" s="19" t="n">
        <f aca="false">R22-Y22</f>
        <v>0</v>
      </c>
      <c r="AA22" s="43" t="str">
        <f aca="false">IF($B22="","",COUNTIF('Cálculo Mensual'!$AT$198:$AT$209,"Retuvo*")+COUNTIF('Cálculo Mensual'!$AT$198:$AT$209,"Revisar*"))</f>
        <v/>
      </c>
      <c r="AB22" s="19" t="n">
        <f aca="false">IF($B22="",0,N(Trabajadores!$K$22))</f>
        <v>0</v>
      </c>
      <c r="AC22" s="19" t="n">
        <f aca="false">MIN(AB22,DED_ADIC,MAX(0,I22-K22))</f>
        <v>0</v>
      </c>
      <c r="AD22" s="19" t="n">
        <f aca="false">MAX(0,I22-K22-AC22)</f>
        <v>0</v>
      </c>
      <c r="AE22" s="19" t="n">
        <f aca="false">SUMPRODUCT((AD22&gt;TR_DESDE)*(AD22-TR_DESDE)*TR_INC)</f>
        <v>0</v>
      </c>
      <c r="AF22" s="48" t="n">
        <f aca="false">AE22-Y22</f>
        <v>0</v>
      </c>
      <c r="AG22" s="23" t="str">
        <f aca="false">IF($B22="","",IF(N(AA22)&gt;0,"Revisar ("&amp;AA22&amp;" mes/es)",IF(COUNTIF('Cálculo Mensual'!$AT$198:$AT$209,"Sin dato planilla")&gt;0,"OK (hay meses sin dato)","OK")))</f>
        <v/>
      </c>
    </row>
    <row r="23" customFormat="false" ht="15" hidden="false" customHeight="false" outlineLevel="0" collapsed="false">
      <c r="A23" s="23" t="n">
        <v>18</v>
      </c>
      <c r="B23" s="35" t="str">
        <f aca="false">IF(Trabajadores!$B$23="","",Trabajadores!$B$23)</f>
        <v/>
      </c>
      <c r="C23" s="35" t="str">
        <f aca="false">IF($B23="","",Trabajadores!$D$23)</f>
        <v/>
      </c>
      <c r="D23" s="23" t="str">
        <f aca="false">IF($B23="","",IF(Trabajadores!$N$23&lt;Trabajadores!$M$23,"Sin vínculo",INDEX({"Ene","Feb","Mar","Abr","May","Jun","Jul","Ago","Set","Oct","Nov","Dic"},Trabajadores!$M$23)&amp;" – "&amp;INDEX({"Ene","Feb","Mar","Abr","May","Jun","Jul","Ago","Set","Oct","Nov","Dic"},Trabajadores!$N$23)))</f>
        <v/>
      </c>
      <c r="E23" s="19" t="n">
        <f aca="false">SUM('Cálculo Mensual'!$G$210:$G$221)</f>
        <v>0</v>
      </c>
      <c r="F23" s="19" t="n">
        <f aca="false">SUM('Cálculo Mensual'!$I$210:$I$221)+SUM('Cálculo Mensual'!$J$210:$J$221)</f>
        <v>0</v>
      </c>
      <c r="G23" s="19" t="n">
        <f aca="false">SUM('Cálculo Mensual'!$K$210:$K$221)</f>
        <v>0</v>
      </c>
      <c r="H23" s="19" t="n">
        <f aca="false">SUM('Cálculo Mensual'!$L$210:$L$221)+SUM('Cálculo Mensual'!$M$210:$M$221)</f>
        <v>0</v>
      </c>
      <c r="I23" s="36" t="n">
        <f aca="false">E23+F23+G23+H23</f>
        <v>0</v>
      </c>
      <c r="J23" s="19" t="n">
        <f aca="false">SUM('Cálculo Mensual'!$O$210:$O$221)</f>
        <v>0</v>
      </c>
      <c r="K23" s="19" t="n">
        <f aca="false">IF($B23="",0,DED_FIJA)</f>
        <v>0</v>
      </c>
      <c r="L23" s="36" t="n">
        <f aca="false">MAX(0,I23-K23)</f>
        <v>0</v>
      </c>
      <c r="M23" s="19" t="n">
        <f aca="false">IF(L23=0,0,MAX(0,MIN(L23,Parámetros!$G$19)-Parámetros!$F$19)*Parámetros!$E$19)</f>
        <v>0</v>
      </c>
      <c r="N23" s="19" t="n">
        <f aca="false">IF(L23=0,0,MAX(0,MIN(L23,Parámetros!$G$20)-Parámetros!$F$20)*Parámetros!$E$20)</f>
        <v>0</v>
      </c>
      <c r="O23" s="19" t="n">
        <f aca="false">IF(L23=0,0,MAX(0,MIN(L23,Parámetros!$G$21)-Parámetros!$F$21)*Parámetros!$E$21)</f>
        <v>0</v>
      </c>
      <c r="P23" s="19" t="n">
        <f aca="false">IF(L23=0,0,MAX(0,MIN(L23,Parámetros!$G$22)-Parámetros!$F$22)*Parámetros!$E$22)</f>
        <v>0</v>
      </c>
      <c r="Q23" s="19" t="n">
        <f aca="false">IF(L23=0,0,MAX(0,MIN(L23,Parámetros!$G$23)-Parámetros!$F$23)*Parámetros!$E$23)</f>
        <v>0</v>
      </c>
      <c r="R23" s="46" t="n">
        <f aca="false">SUM(M23:Q23)</f>
        <v>0</v>
      </c>
      <c r="S23" s="47" t="str">
        <f aca="false">IF(OR($B23="",I23=0),"",R23/I23)</f>
        <v/>
      </c>
      <c r="T23" s="45" t="str">
        <f aca="false">IF($B23="","",IF(L23&lt;=0,"-",INDEX(TR_TASA,MATCH(L23,TR_DESDE,1))))</f>
        <v/>
      </c>
      <c r="U23" s="19" t="n">
        <f aca="false">SUM('Cálculo Mensual'!$AP$210:$AP$221)</f>
        <v>0</v>
      </c>
      <c r="V23" s="19" t="n">
        <f aca="false">SUM('Cálculo Mensual'!$N$210:$N$221)</f>
        <v>0</v>
      </c>
      <c r="W23" s="19" t="n">
        <f aca="false">SUM('Cálculo Mensual'!$AR$210:$AR$221)</f>
        <v>0</v>
      </c>
      <c r="X23" s="19" t="str">
        <f aca="false">IF(COUNT('Cálculo Mensual'!$AR$210:$AR$221)=0,"",SUM('Cálculo Mensual'!$AS$210:$AS$221))</f>
        <v/>
      </c>
      <c r="Y23" s="19" t="n">
        <f aca="false">SUM('Cálculo Mensual'!$AV$210:$AV$221)</f>
        <v>0</v>
      </c>
      <c r="Z23" s="19" t="n">
        <f aca="false">R23-Y23</f>
        <v>0</v>
      </c>
      <c r="AA23" s="43" t="str">
        <f aca="false">IF($B23="","",COUNTIF('Cálculo Mensual'!$AT$210:$AT$221,"Retuvo*")+COUNTIF('Cálculo Mensual'!$AT$210:$AT$221,"Revisar*"))</f>
        <v/>
      </c>
      <c r="AB23" s="19" t="n">
        <f aca="false">IF($B23="",0,N(Trabajadores!$K$23))</f>
        <v>0</v>
      </c>
      <c r="AC23" s="19" t="n">
        <f aca="false">MIN(AB23,DED_ADIC,MAX(0,I23-K23))</f>
        <v>0</v>
      </c>
      <c r="AD23" s="19" t="n">
        <f aca="false">MAX(0,I23-K23-AC23)</f>
        <v>0</v>
      </c>
      <c r="AE23" s="19" t="n">
        <f aca="false">SUMPRODUCT((AD23&gt;TR_DESDE)*(AD23-TR_DESDE)*TR_INC)</f>
        <v>0</v>
      </c>
      <c r="AF23" s="48" t="n">
        <f aca="false">AE23-Y23</f>
        <v>0</v>
      </c>
      <c r="AG23" s="23" t="str">
        <f aca="false">IF($B23="","",IF(N(AA23)&gt;0,"Revisar ("&amp;AA23&amp;" mes/es)",IF(COUNTIF('Cálculo Mensual'!$AT$210:$AT$221,"Sin dato planilla")&gt;0,"OK (hay meses sin dato)","OK")))</f>
        <v/>
      </c>
    </row>
    <row r="24" customFormat="false" ht="15" hidden="false" customHeight="false" outlineLevel="0" collapsed="false">
      <c r="A24" s="23" t="n">
        <v>19</v>
      </c>
      <c r="B24" s="35" t="str">
        <f aca="false">IF(Trabajadores!$B$24="","",Trabajadores!$B$24)</f>
        <v/>
      </c>
      <c r="C24" s="35" t="str">
        <f aca="false">IF($B24="","",Trabajadores!$D$24)</f>
        <v/>
      </c>
      <c r="D24" s="23" t="str">
        <f aca="false">IF($B24="","",IF(Trabajadores!$N$24&lt;Trabajadores!$M$24,"Sin vínculo",INDEX({"Ene","Feb","Mar","Abr","May","Jun","Jul","Ago","Set","Oct","Nov","Dic"},Trabajadores!$M$24)&amp;" – "&amp;INDEX({"Ene","Feb","Mar","Abr","May","Jun","Jul","Ago","Set","Oct","Nov","Dic"},Trabajadores!$N$24)))</f>
        <v/>
      </c>
      <c r="E24" s="19" t="n">
        <f aca="false">SUM('Cálculo Mensual'!$G$222:$G$233)</f>
        <v>0</v>
      </c>
      <c r="F24" s="19" t="n">
        <f aca="false">SUM('Cálculo Mensual'!$I$222:$I$233)+SUM('Cálculo Mensual'!$J$222:$J$233)</f>
        <v>0</v>
      </c>
      <c r="G24" s="19" t="n">
        <f aca="false">SUM('Cálculo Mensual'!$K$222:$K$233)</f>
        <v>0</v>
      </c>
      <c r="H24" s="19" t="n">
        <f aca="false">SUM('Cálculo Mensual'!$L$222:$L$233)+SUM('Cálculo Mensual'!$M$222:$M$233)</f>
        <v>0</v>
      </c>
      <c r="I24" s="36" t="n">
        <f aca="false">E24+F24+G24+H24</f>
        <v>0</v>
      </c>
      <c r="J24" s="19" t="n">
        <f aca="false">SUM('Cálculo Mensual'!$O$222:$O$233)</f>
        <v>0</v>
      </c>
      <c r="K24" s="19" t="n">
        <f aca="false">IF($B24="",0,DED_FIJA)</f>
        <v>0</v>
      </c>
      <c r="L24" s="36" t="n">
        <f aca="false">MAX(0,I24-K24)</f>
        <v>0</v>
      </c>
      <c r="M24" s="19" t="n">
        <f aca="false">IF(L24=0,0,MAX(0,MIN(L24,Parámetros!$G$19)-Parámetros!$F$19)*Parámetros!$E$19)</f>
        <v>0</v>
      </c>
      <c r="N24" s="19" t="n">
        <f aca="false">IF(L24=0,0,MAX(0,MIN(L24,Parámetros!$G$20)-Parámetros!$F$20)*Parámetros!$E$20)</f>
        <v>0</v>
      </c>
      <c r="O24" s="19" t="n">
        <f aca="false">IF(L24=0,0,MAX(0,MIN(L24,Parámetros!$G$21)-Parámetros!$F$21)*Parámetros!$E$21)</f>
        <v>0</v>
      </c>
      <c r="P24" s="19" t="n">
        <f aca="false">IF(L24=0,0,MAX(0,MIN(L24,Parámetros!$G$22)-Parámetros!$F$22)*Parámetros!$E$22)</f>
        <v>0</v>
      </c>
      <c r="Q24" s="19" t="n">
        <f aca="false">IF(L24=0,0,MAX(0,MIN(L24,Parámetros!$G$23)-Parámetros!$F$23)*Parámetros!$E$23)</f>
        <v>0</v>
      </c>
      <c r="R24" s="46" t="n">
        <f aca="false">SUM(M24:Q24)</f>
        <v>0</v>
      </c>
      <c r="S24" s="47" t="str">
        <f aca="false">IF(OR($B24="",I24=0),"",R24/I24)</f>
        <v/>
      </c>
      <c r="T24" s="45" t="str">
        <f aca="false">IF($B24="","",IF(L24&lt;=0,"-",INDEX(TR_TASA,MATCH(L24,TR_DESDE,1))))</f>
        <v/>
      </c>
      <c r="U24" s="19" t="n">
        <f aca="false">SUM('Cálculo Mensual'!$AP$222:$AP$233)</f>
        <v>0</v>
      </c>
      <c r="V24" s="19" t="n">
        <f aca="false">SUM('Cálculo Mensual'!$N$222:$N$233)</f>
        <v>0</v>
      </c>
      <c r="W24" s="19" t="n">
        <f aca="false">SUM('Cálculo Mensual'!$AR$222:$AR$233)</f>
        <v>0</v>
      </c>
      <c r="X24" s="19" t="str">
        <f aca="false">IF(COUNT('Cálculo Mensual'!$AR$222:$AR$233)=0,"",SUM('Cálculo Mensual'!$AS$222:$AS$233))</f>
        <v/>
      </c>
      <c r="Y24" s="19" t="n">
        <f aca="false">SUM('Cálculo Mensual'!$AV$222:$AV$233)</f>
        <v>0</v>
      </c>
      <c r="Z24" s="19" t="n">
        <f aca="false">R24-Y24</f>
        <v>0</v>
      </c>
      <c r="AA24" s="43" t="str">
        <f aca="false">IF($B24="","",COUNTIF('Cálculo Mensual'!$AT$222:$AT$233,"Retuvo*")+COUNTIF('Cálculo Mensual'!$AT$222:$AT$233,"Revisar*"))</f>
        <v/>
      </c>
      <c r="AB24" s="19" t="n">
        <f aca="false">IF($B24="",0,N(Trabajadores!$K$24))</f>
        <v>0</v>
      </c>
      <c r="AC24" s="19" t="n">
        <f aca="false">MIN(AB24,DED_ADIC,MAX(0,I24-K24))</f>
        <v>0</v>
      </c>
      <c r="AD24" s="19" t="n">
        <f aca="false">MAX(0,I24-K24-AC24)</f>
        <v>0</v>
      </c>
      <c r="AE24" s="19" t="n">
        <f aca="false">SUMPRODUCT((AD24&gt;TR_DESDE)*(AD24-TR_DESDE)*TR_INC)</f>
        <v>0</v>
      </c>
      <c r="AF24" s="48" t="n">
        <f aca="false">AE24-Y24</f>
        <v>0</v>
      </c>
      <c r="AG24" s="23" t="str">
        <f aca="false">IF($B24="","",IF(N(AA24)&gt;0,"Revisar ("&amp;AA24&amp;" mes/es)",IF(COUNTIF('Cálculo Mensual'!$AT$222:$AT$233,"Sin dato planilla")&gt;0,"OK (hay meses sin dato)","OK")))</f>
        <v/>
      </c>
    </row>
    <row r="25" customFormat="false" ht="15" hidden="false" customHeight="false" outlineLevel="0" collapsed="false">
      <c r="A25" s="23" t="n">
        <v>20</v>
      </c>
      <c r="B25" s="35" t="str">
        <f aca="false">IF(Trabajadores!$B$25="","",Trabajadores!$B$25)</f>
        <v/>
      </c>
      <c r="C25" s="35" t="str">
        <f aca="false">IF($B25="","",Trabajadores!$D$25)</f>
        <v/>
      </c>
      <c r="D25" s="23" t="str">
        <f aca="false">IF($B25="","",IF(Trabajadores!$N$25&lt;Trabajadores!$M$25,"Sin vínculo",INDEX({"Ene","Feb","Mar","Abr","May","Jun","Jul","Ago","Set","Oct","Nov","Dic"},Trabajadores!$M$25)&amp;" – "&amp;INDEX({"Ene","Feb","Mar","Abr","May","Jun","Jul","Ago","Set","Oct","Nov","Dic"},Trabajadores!$N$25)))</f>
        <v/>
      </c>
      <c r="E25" s="19" t="n">
        <f aca="false">SUM('Cálculo Mensual'!$G$234:$G$245)</f>
        <v>0</v>
      </c>
      <c r="F25" s="19" t="n">
        <f aca="false">SUM('Cálculo Mensual'!$I$234:$I$245)+SUM('Cálculo Mensual'!$J$234:$J$245)</f>
        <v>0</v>
      </c>
      <c r="G25" s="19" t="n">
        <f aca="false">SUM('Cálculo Mensual'!$K$234:$K$245)</f>
        <v>0</v>
      </c>
      <c r="H25" s="19" t="n">
        <f aca="false">SUM('Cálculo Mensual'!$L$234:$L$245)+SUM('Cálculo Mensual'!$M$234:$M$245)</f>
        <v>0</v>
      </c>
      <c r="I25" s="36" t="n">
        <f aca="false">E25+F25+G25+H25</f>
        <v>0</v>
      </c>
      <c r="J25" s="19" t="n">
        <f aca="false">SUM('Cálculo Mensual'!$O$234:$O$245)</f>
        <v>0</v>
      </c>
      <c r="K25" s="19" t="n">
        <f aca="false">IF($B25="",0,DED_FIJA)</f>
        <v>0</v>
      </c>
      <c r="L25" s="36" t="n">
        <f aca="false">MAX(0,I25-K25)</f>
        <v>0</v>
      </c>
      <c r="M25" s="19" t="n">
        <f aca="false">IF(L25=0,0,MAX(0,MIN(L25,Parámetros!$G$19)-Parámetros!$F$19)*Parámetros!$E$19)</f>
        <v>0</v>
      </c>
      <c r="N25" s="19" t="n">
        <f aca="false">IF(L25=0,0,MAX(0,MIN(L25,Parámetros!$G$20)-Parámetros!$F$20)*Parámetros!$E$20)</f>
        <v>0</v>
      </c>
      <c r="O25" s="19" t="n">
        <f aca="false">IF(L25=0,0,MAX(0,MIN(L25,Parámetros!$G$21)-Parámetros!$F$21)*Parámetros!$E$21)</f>
        <v>0</v>
      </c>
      <c r="P25" s="19" t="n">
        <f aca="false">IF(L25=0,0,MAX(0,MIN(L25,Parámetros!$G$22)-Parámetros!$F$22)*Parámetros!$E$22)</f>
        <v>0</v>
      </c>
      <c r="Q25" s="19" t="n">
        <f aca="false">IF(L25=0,0,MAX(0,MIN(L25,Parámetros!$G$23)-Parámetros!$F$23)*Parámetros!$E$23)</f>
        <v>0</v>
      </c>
      <c r="R25" s="46" t="n">
        <f aca="false">SUM(M25:Q25)</f>
        <v>0</v>
      </c>
      <c r="S25" s="47" t="str">
        <f aca="false">IF(OR($B25="",I25=0),"",R25/I25)</f>
        <v/>
      </c>
      <c r="T25" s="45" t="str">
        <f aca="false">IF($B25="","",IF(L25&lt;=0,"-",INDEX(TR_TASA,MATCH(L25,TR_DESDE,1))))</f>
        <v/>
      </c>
      <c r="U25" s="19" t="n">
        <f aca="false">SUM('Cálculo Mensual'!$AP$234:$AP$245)</f>
        <v>0</v>
      </c>
      <c r="V25" s="19" t="n">
        <f aca="false">SUM('Cálculo Mensual'!$N$234:$N$245)</f>
        <v>0</v>
      </c>
      <c r="W25" s="19" t="n">
        <f aca="false">SUM('Cálculo Mensual'!$AR$234:$AR$245)</f>
        <v>0</v>
      </c>
      <c r="X25" s="19" t="str">
        <f aca="false">IF(COUNT('Cálculo Mensual'!$AR$234:$AR$245)=0,"",SUM('Cálculo Mensual'!$AS$234:$AS$245))</f>
        <v/>
      </c>
      <c r="Y25" s="19" t="n">
        <f aca="false">SUM('Cálculo Mensual'!$AV$234:$AV$245)</f>
        <v>0</v>
      </c>
      <c r="Z25" s="19" t="n">
        <f aca="false">R25-Y25</f>
        <v>0</v>
      </c>
      <c r="AA25" s="43" t="str">
        <f aca="false">IF($B25="","",COUNTIF('Cálculo Mensual'!$AT$234:$AT$245,"Retuvo*")+COUNTIF('Cálculo Mensual'!$AT$234:$AT$245,"Revisar*"))</f>
        <v/>
      </c>
      <c r="AB25" s="19" t="n">
        <f aca="false">IF($B25="",0,N(Trabajadores!$K$25))</f>
        <v>0</v>
      </c>
      <c r="AC25" s="19" t="n">
        <f aca="false">MIN(AB25,DED_ADIC,MAX(0,I25-K25))</f>
        <v>0</v>
      </c>
      <c r="AD25" s="19" t="n">
        <f aca="false">MAX(0,I25-K25-AC25)</f>
        <v>0</v>
      </c>
      <c r="AE25" s="19" t="n">
        <f aca="false">SUMPRODUCT((AD25&gt;TR_DESDE)*(AD25-TR_DESDE)*TR_INC)</f>
        <v>0</v>
      </c>
      <c r="AF25" s="48" t="n">
        <f aca="false">AE25-Y25</f>
        <v>0</v>
      </c>
      <c r="AG25" s="23" t="str">
        <f aca="false">IF($B25="","",IF(N(AA25)&gt;0,"Revisar ("&amp;AA25&amp;" mes/es)",IF(COUNTIF('Cálculo Mensual'!$AT$234:$AT$245,"Sin dato planilla")&gt;0,"OK (hay meses sin dato)","OK")))</f>
        <v/>
      </c>
    </row>
    <row r="26" customFormat="false" ht="15" hidden="false" customHeight="false" outlineLevel="0" collapsed="false">
      <c r="A26" s="23" t="n">
        <v>21</v>
      </c>
      <c r="B26" s="35" t="str">
        <f aca="false">IF(Trabajadores!$B$26="","",Trabajadores!$B$26)</f>
        <v/>
      </c>
      <c r="C26" s="35" t="str">
        <f aca="false">IF($B26="","",Trabajadores!$D$26)</f>
        <v/>
      </c>
      <c r="D26" s="23" t="str">
        <f aca="false">IF($B26="","",IF(Trabajadores!$N$26&lt;Trabajadores!$M$26,"Sin vínculo",INDEX({"Ene","Feb","Mar","Abr","May","Jun","Jul","Ago","Set","Oct","Nov","Dic"},Trabajadores!$M$26)&amp;" – "&amp;INDEX({"Ene","Feb","Mar","Abr","May","Jun","Jul","Ago","Set","Oct","Nov","Dic"},Trabajadores!$N$26)))</f>
        <v/>
      </c>
      <c r="E26" s="19" t="n">
        <f aca="false">SUM('Cálculo Mensual'!$G$246:$G$257)</f>
        <v>0</v>
      </c>
      <c r="F26" s="19" t="n">
        <f aca="false">SUM('Cálculo Mensual'!$I$246:$I$257)+SUM('Cálculo Mensual'!$J$246:$J$257)</f>
        <v>0</v>
      </c>
      <c r="G26" s="19" t="n">
        <f aca="false">SUM('Cálculo Mensual'!$K$246:$K$257)</f>
        <v>0</v>
      </c>
      <c r="H26" s="19" t="n">
        <f aca="false">SUM('Cálculo Mensual'!$L$246:$L$257)+SUM('Cálculo Mensual'!$M$246:$M$257)</f>
        <v>0</v>
      </c>
      <c r="I26" s="36" t="n">
        <f aca="false">E26+F26+G26+H26</f>
        <v>0</v>
      </c>
      <c r="J26" s="19" t="n">
        <f aca="false">SUM('Cálculo Mensual'!$O$246:$O$257)</f>
        <v>0</v>
      </c>
      <c r="K26" s="19" t="n">
        <f aca="false">IF($B26="",0,DED_FIJA)</f>
        <v>0</v>
      </c>
      <c r="L26" s="36" t="n">
        <f aca="false">MAX(0,I26-K26)</f>
        <v>0</v>
      </c>
      <c r="M26" s="19" t="n">
        <f aca="false">IF(L26=0,0,MAX(0,MIN(L26,Parámetros!$G$19)-Parámetros!$F$19)*Parámetros!$E$19)</f>
        <v>0</v>
      </c>
      <c r="N26" s="19" t="n">
        <f aca="false">IF(L26=0,0,MAX(0,MIN(L26,Parámetros!$G$20)-Parámetros!$F$20)*Parámetros!$E$20)</f>
        <v>0</v>
      </c>
      <c r="O26" s="19" t="n">
        <f aca="false">IF(L26=0,0,MAX(0,MIN(L26,Parámetros!$G$21)-Parámetros!$F$21)*Parámetros!$E$21)</f>
        <v>0</v>
      </c>
      <c r="P26" s="19" t="n">
        <f aca="false">IF(L26=0,0,MAX(0,MIN(L26,Parámetros!$G$22)-Parámetros!$F$22)*Parámetros!$E$22)</f>
        <v>0</v>
      </c>
      <c r="Q26" s="19" t="n">
        <f aca="false">IF(L26=0,0,MAX(0,MIN(L26,Parámetros!$G$23)-Parámetros!$F$23)*Parámetros!$E$23)</f>
        <v>0</v>
      </c>
      <c r="R26" s="46" t="n">
        <f aca="false">SUM(M26:Q26)</f>
        <v>0</v>
      </c>
      <c r="S26" s="47" t="str">
        <f aca="false">IF(OR($B26="",I26=0),"",R26/I26)</f>
        <v/>
      </c>
      <c r="T26" s="45" t="str">
        <f aca="false">IF($B26="","",IF(L26&lt;=0,"-",INDEX(TR_TASA,MATCH(L26,TR_DESDE,1))))</f>
        <v/>
      </c>
      <c r="U26" s="19" t="n">
        <f aca="false">SUM('Cálculo Mensual'!$AP$246:$AP$257)</f>
        <v>0</v>
      </c>
      <c r="V26" s="19" t="n">
        <f aca="false">SUM('Cálculo Mensual'!$N$246:$N$257)</f>
        <v>0</v>
      </c>
      <c r="W26" s="19" t="n">
        <f aca="false">SUM('Cálculo Mensual'!$AR$246:$AR$257)</f>
        <v>0</v>
      </c>
      <c r="X26" s="19" t="str">
        <f aca="false">IF(COUNT('Cálculo Mensual'!$AR$246:$AR$257)=0,"",SUM('Cálculo Mensual'!$AS$246:$AS$257))</f>
        <v/>
      </c>
      <c r="Y26" s="19" t="n">
        <f aca="false">SUM('Cálculo Mensual'!$AV$246:$AV$257)</f>
        <v>0</v>
      </c>
      <c r="Z26" s="19" t="n">
        <f aca="false">R26-Y26</f>
        <v>0</v>
      </c>
      <c r="AA26" s="43" t="str">
        <f aca="false">IF($B26="","",COUNTIF('Cálculo Mensual'!$AT$246:$AT$257,"Retuvo*")+COUNTIF('Cálculo Mensual'!$AT$246:$AT$257,"Revisar*"))</f>
        <v/>
      </c>
      <c r="AB26" s="19" t="n">
        <f aca="false">IF($B26="",0,N(Trabajadores!$K$26))</f>
        <v>0</v>
      </c>
      <c r="AC26" s="19" t="n">
        <f aca="false">MIN(AB26,DED_ADIC,MAX(0,I26-K26))</f>
        <v>0</v>
      </c>
      <c r="AD26" s="19" t="n">
        <f aca="false">MAX(0,I26-K26-AC26)</f>
        <v>0</v>
      </c>
      <c r="AE26" s="19" t="n">
        <f aca="false">SUMPRODUCT((AD26&gt;TR_DESDE)*(AD26-TR_DESDE)*TR_INC)</f>
        <v>0</v>
      </c>
      <c r="AF26" s="48" t="n">
        <f aca="false">AE26-Y26</f>
        <v>0</v>
      </c>
      <c r="AG26" s="23" t="str">
        <f aca="false">IF($B26="","",IF(N(AA26)&gt;0,"Revisar ("&amp;AA26&amp;" mes/es)",IF(COUNTIF('Cálculo Mensual'!$AT$246:$AT$257,"Sin dato planilla")&gt;0,"OK (hay meses sin dato)","OK")))</f>
        <v/>
      </c>
    </row>
    <row r="27" customFormat="false" ht="15" hidden="false" customHeight="false" outlineLevel="0" collapsed="false">
      <c r="A27" s="23" t="n">
        <v>22</v>
      </c>
      <c r="B27" s="35" t="str">
        <f aca="false">IF(Trabajadores!$B$27="","",Trabajadores!$B$27)</f>
        <v/>
      </c>
      <c r="C27" s="35" t="str">
        <f aca="false">IF($B27="","",Trabajadores!$D$27)</f>
        <v/>
      </c>
      <c r="D27" s="23" t="str">
        <f aca="false">IF($B27="","",IF(Trabajadores!$N$27&lt;Trabajadores!$M$27,"Sin vínculo",INDEX({"Ene","Feb","Mar","Abr","May","Jun","Jul","Ago","Set","Oct","Nov","Dic"},Trabajadores!$M$27)&amp;" – "&amp;INDEX({"Ene","Feb","Mar","Abr","May","Jun","Jul","Ago","Set","Oct","Nov","Dic"},Trabajadores!$N$27)))</f>
        <v/>
      </c>
      <c r="E27" s="19" t="n">
        <f aca="false">SUM('Cálculo Mensual'!$G$258:$G$269)</f>
        <v>0</v>
      </c>
      <c r="F27" s="19" t="n">
        <f aca="false">SUM('Cálculo Mensual'!$I$258:$I$269)+SUM('Cálculo Mensual'!$J$258:$J$269)</f>
        <v>0</v>
      </c>
      <c r="G27" s="19" t="n">
        <f aca="false">SUM('Cálculo Mensual'!$K$258:$K$269)</f>
        <v>0</v>
      </c>
      <c r="H27" s="19" t="n">
        <f aca="false">SUM('Cálculo Mensual'!$L$258:$L$269)+SUM('Cálculo Mensual'!$M$258:$M$269)</f>
        <v>0</v>
      </c>
      <c r="I27" s="36" t="n">
        <f aca="false">E27+F27+G27+H27</f>
        <v>0</v>
      </c>
      <c r="J27" s="19" t="n">
        <f aca="false">SUM('Cálculo Mensual'!$O$258:$O$269)</f>
        <v>0</v>
      </c>
      <c r="K27" s="19" t="n">
        <f aca="false">IF($B27="",0,DED_FIJA)</f>
        <v>0</v>
      </c>
      <c r="L27" s="36" t="n">
        <f aca="false">MAX(0,I27-K27)</f>
        <v>0</v>
      </c>
      <c r="M27" s="19" t="n">
        <f aca="false">IF(L27=0,0,MAX(0,MIN(L27,Parámetros!$G$19)-Parámetros!$F$19)*Parámetros!$E$19)</f>
        <v>0</v>
      </c>
      <c r="N27" s="19" t="n">
        <f aca="false">IF(L27=0,0,MAX(0,MIN(L27,Parámetros!$G$20)-Parámetros!$F$20)*Parámetros!$E$20)</f>
        <v>0</v>
      </c>
      <c r="O27" s="19" t="n">
        <f aca="false">IF(L27=0,0,MAX(0,MIN(L27,Parámetros!$G$21)-Parámetros!$F$21)*Parámetros!$E$21)</f>
        <v>0</v>
      </c>
      <c r="P27" s="19" t="n">
        <f aca="false">IF(L27=0,0,MAX(0,MIN(L27,Parámetros!$G$22)-Parámetros!$F$22)*Parámetros!$E$22)</f>
        <v>0</v>
      </c>
      <c r="Q27" s="19" t="n">
        <f aca="false">IF(L27=0,0,MAX(0,MIN(L27,Parámetros!$G$23)-Parámetros!$F$23)*Parámetros!$E$23)</f>
        <v>0</v>
      </c>
      <c r="R27" s="46" t="n">
        <f aca="false">SUM(M27:Q27)</f>
        <v>0</v>
      </c>
      <c r="S27" s="47" t="str">
        <f aca="false">IF(OR($B27="",I27=0),"",R27/I27)</f>
        <v/>
      </c>
      <c r="T27" s="45" t="str">
        <f aca="false">IF($B27="","",IF(L27&lt;=0,"-",INDEX(TR_TASA,MATCH(L27,TR_DESDE,1))))</f>
        <v/>
      </c>
      <c r="U27" s="19" t="n">
        <f aca="false">SUM('Cálculo Mensual'!$AP$258:$AP$269)</f>
        <v>0</v>
      </c>
      <c r="V27" s="19" t="n">
        <f aca="false">SUM('Cálculo Mensual'!$N$258:$N$269)</f>
        <v>0</v>
      </c>
      <c r="W27" s="19" t="n">
        <f aca="false">SUM('Cálculo Mensual'!$AR$258:$AR$269)</f>
        <v>0</v>
      </c>
      <c r="X27" s="19" t="str">
        <f aca="false">IF(COUNT('Cálculo Mensual'!$AR$258:$AR$269)=0,"",SUM('Cálculo Mensual'!$AS$258:$AS$269))</f>
        <v/>
      </c>
      <c r="Y27" s="19" t="n">
        <f aca="false">SUM('Cálculo Mensual'!$AV$258:$AV$269)</f>
        <v>0</v>
      </c>
      <c r="Z27" s="19" t="n">
        <f aca="false">R27-Y27</f>
        <v>0</v>
      </c>
      <c r="AA27" s="43" t="str">
        <f aca="false">IF($B27="","",COUNTIF('Cálculo Mensual'!$AT$258:$AT$269,"Retuvo*")+COUNTIF('Cálculo Mensual'!$AT$258:$AT$269,"Revisar*"))</f>
        <v/>
      </c>
      <c r="AB27" s="19" t="n">
        <f aca="false">IF($B27="",0,N(Trabajadores!$K$27))</f>
        <v>0</v>
      </c>
      <c r="AC27" s="19" t="n">
        <f aca="false">MIN(AB27,DED_ADIC,MAX(0,I27-K27))</f>
        <v>0</v>
      </c>
      <c r="AD27" s="19" t="n">
        <f aca="false">MAX(0,I27-K27-AC27)</f>
        <v>0</v>
      </c>
      <c r="AE27" s="19" t="n">
        <f aca="false">SUMPRODUCT((AD27&gt;TR_DESDE)*(AD27-TR_DESDE)*TR_INC)</f>
        <v>0</v>
      </c>
      <c r="AF27" s="48" t="n">
        <f aca="false">AE27-Y27</f>
        <v>0</v>
      </c>
      <c r="AG27" s="23" t="str">
        <f aca="false">IF($B27="","",IF(N(AA27)&gt;0,"Revisar ("&amp;AA27&amp;" mes/es)",IF(COUNTIF('Cálculo Mensual'!$AT$258:$AT$269,"Sin dato planilla")&gt;0,"OK (hay meses sin dato)","OK")))</f>
        <v/>
      </c>
    </row>
    <row r="28" customFormat="false" ht="15" hidden="false" customHeight="false" outlineLevel="0" collapsed="false">
      <c r="A28" s="23" t="n">
        <v>23</v>
      </c>
      <c r="B28" s="35" t="str">
        <f aca="false">IF(Trabajadores!$B$28="","",Trabajadores!$B$28)</f>
        <v/>
      </c>
      <c r="C28" s="35" t="str">
        <f aca="false">IF($B28="","",Trabajadores!$D$28)</f>
        <v/>
      </c>
      <c r="D28" s="23" t="str">
        <f aca="false">IF($B28="","",IF(Trabajadores!$N$28&lt;Trabajadores!$M$28,"Sin vínculo",INDEX({"Ene","Feb","Mar","Abr","May","Jun","Jul","Ago","Set","Oct","Nov","Dic"},Trabajadores!$M$28)&amp;" – "&amp;INDEX({"Ene","Feb","Mar","Abr","May","Jun","Jul","Ago","Set","Oct","Nov","Dic"},Trabajadores!$N$28)))</f>
        <v/>
      </c>
      <c r="E28" s="19" t="n">
        <f aca="false">SUM('Cálculo Mensual'!$G$270:$G$281)</f>
        <v>0</v>
      </c>
      <c r="F28" s="19" t="n">
        <f aca="false">SUM('Cálculo Mensual'!$I$270:$I$281)+SUM('Cálculo Mensual'!$J$270:$J$281)</f>
        <v>0</v>
      </c>
      <c r="G28" s="19" t="n">
        <f aca="false">SUM('Cálculo Mensual'!$K$270:$K$281)</f>
        <v>0</v>
      </c>
      <c r="H28" s="19" t="n">
        <f aca="false">SUM('Cálculo Mensual'!$L$270:$L$281)+SUM('Cálculo Mensual'!$M$270:$M$281)</f>
        <v>0</v>
      </c>
      <c r="I28" s="36" t="n">
        <f aca="false">E28+F28+G28+H28</f>
        <v>0</v>
      </c>
      <c r="J28" s="19" t="n">
        <f aca="false">SUM('Cálculo Mensual'!$O$270:$O$281)</f>
        <v>0</v>
      </c>
      <c r="K28" s="19" t="n">
        <f aca="false">IF($B28="",0,DED_FIJA)</f>
        <v>0</v>
      </c>
      <c r="L28" s="36" t="n">
        <f aca="false">MAX(0,I28-K28)</f>
        <v>0</v>
      </c>
      <c r="M28" s="19" t="n">
        <f aca="false">IF(L28=0,0,MAX(0,MIN(L28,Parámetros!$G$19)-Parámetros!$F$19)*Parámetros!$E$19)</f>
        <v>0</v>
      </c>
      <c r="N28" s="19" t="n">
        <f aca="false">IF(L28=0,0,MAX(0,MIN(L28,Parámetros!$G$20)-Parámetros!$F$20)*Parámetros!$E$20)</f>
        <v>0</v>
      </c>
      <c r="O28" s="19" t="n">
        <f aca="false">IF(L28=0,0,MAX(0,MIN(L28,Parámetros!$G$21)-Parámetros!$F$21)*Parámetros!$E$21)</f>
        <v>0</v>
      </c>
      <c r="P28" s="19" t="n">
        <f aca="false">IF(L28=0,0,MAX(0,MIN(L28,Parámetros!$G$22)-Parámetros!$F$22)*Parámetros!$E$22)</f>
        <v>0</v>
      </c>
      <c r="Q28" s="19" t="n">
        <f aca="false">IF(L28=0,0,MAX(0,MIN(L28,Parámetros!$G$23)-Parámetros!$F$23)*Parámetros!$E$23)</f>
        <v>0</v>
      </c>
      <c r="R28" s="46" t="n">
        <f aca="false">SUM(M28:Q28)</f>
        <v>0</v>
      </c>
      <c r="S28" s="47" t="str">
        <f aca="false">IF(OR($B28="",I28=0),"",R28/I28)</f>
        <v/>
      </c>
      <c r="T28" s="45" t="str">
        <f aca="false">IF($B28="","",IF(L28&lt;=0,"-",INDEX(TR_TASA,MATCH(L28,TR_DESDE,1))))</f>
        <v/>
      </c>
      <c r="U28" s="19" t="n">
        <f aca="false">SUM('Cálculo Mensual'!$AP$270:$AP$281)</f>
        <v>0</v>
      </c>
      <c r="V28" s="19" t="n">
        <f aca="false">SUM('Cálculo Mensual'!$N$270:$N$281)</f>
        <v>0</v>
      </c>
      <c r="W28" s="19" t="n">
        <f aca="false">SUM('Cálculo Mensual'!$AR$270:$AR$281)</f>
        <v>0</v>
      </c>
      <c r="X28" s="19" t="str">
        <f aca="false">IF(COUNT('Cálculo Mensual'!$AR$270:$AR$281)=0,"",SUM('Cálculo Mensual'!$AS$270:$AS$281))</f>
        <v/>
      </c>
      <c r="Y28" s="19" t="n">
        <f aca="false">SUM('Cálculo Mensual'!$AV$270:$AV$281)</f>
        <v>0</v>
      </c>
      <c r="Z28" s="19" t="n">
        <f aca="false">R28-Y28</f>
        <v>0</v>
      </c>
      <c r="AA28" s="43" t="str">
        <f aca="false">IF($B28="","",COUNTIF('Cálculo Mensual'!$AT$270:$AT$281,"Retuvo*")+COUNTIF('Cálculo Mensual'!$AT$270:$AT$281,"Revisar*"))</f>
        <v/>
      </c>
      <c r="AB28" s="19" t="n">
        <f aca="false">IF($B28="",0,N(Trabajadores!$K$28))</f>
        <v>0</v>
      </c>
      <c r="AC28" s="19" t="n">
        <f aca="false">MIN(AB28,DED_ADIC,MAX(0,I28-K28))</f>
        <v>0</v>
      </c>
      <c r="AD28" s="19" t="n">
        <f aca="false">MAX(0,I28-K28-AC28)</f>
        <v>0</v>
      </c>
      <c r="AE28" s="19" t="n">
        <f aca="false">SUMPRODUCT((AD28&gt;TR_DESDE)*(AD28-TR_DESDE)*TR_INC)</f>
        <v>0</v>
      </c>
      <c r="AF28" s="48" t="n">
        <f aca="false">AE28-Y28</f>
        <v>0</v>
      </c>
      <c r="AG28" s="23" t="str">
        <f aca="false">IF($B28="","",IF(N(AA28)&gt;0,"Revisar ("&amp;AA28&amp;" mes/es)",IF(COUNTIF('Cálculo Mensual'!$AT$270:$AT$281,"Sin dato planilla")&gt;0,"OK (hay meses sin dato)","OK")))</f>
        <v/>
      </c>
    </row>
    <row r="29" customFormat="false" ht="15" hidden="false" customHeight="false" outlineLevel="0" collapsed="false">
      <c r="A29" s="23" t="n">
        <v>24</v>
      </c>
      <c r="B29" s="35" t="str">
        <f aca="false">IF(Trabajadores!$B$29="","",Trabajadores!$B$29)</f>
        <v/>
      </c>
      <c r="C29" s="35" t="str">
        <f aca="false">IF($B29="","",Trabajadores!$D$29)</f>
        <v/>
      </c>
      <c r="D29" s="23" t="str">
        <f aca="false">IF($B29="","",IF(Trabajadores!$N$29&lt;Trabajadores!$M$29,"Sin vínculo",INDEX({"Ene","Feb","Mar","Abr","May","Jun","Jul","Ago","Set","Oct","Nov","Dic"},Trabajadores!$M$29)&amp;" – "&amp;INDEX({"Ene","Feb","Mar","Abr","May","Jun","Jul","Ago","Set","Oct","Nov","Dic"},Trabajadores!$N$29)))</f>
        <v/>
      </c>
      <c r="E29" s="19" t="n">
        <f aca="false">SUM('Cálculo Mensual'!$G$282:$G$293)</f>
        <v>0</v>
      </c>
      <c r="F29" s="19" t="n">
        <f aca="false">SUM('Cálculo Mensual'!$I$282:$I$293)+SUM('Cálculo Mensual'!$J$282:$J$293)</f>
        <v>0</v>
      </c>
      <c r="G29" s="19" t="n">
        <f aca="false">SUM('Cálculo Mensual'!$K$282:$K$293)</f>
        <v>0</v>
      </c>
      <c r="H29" s="19" t="n">
        <f aca="false">SUM('Cálculo Mensual'!$L$282:$L$293)+SUM('Cálculo Mensual'!$M$282:$M$293)</f>
        <v>0</v>
      </c>
      <c r="I29" s="36" t="n">
        <f aca="false">E29+F29+G29+H29</f>
        <v>0</v>
      </c>
      <c r="J29" s="19" t="n">
        <f aca="false">SUM('Cálculo Mensual'!$O$282:$O$293)</f>
        <v>0</v>
      </c>
      <c r="K29" s="19" t="n">
        <f aca="false">IF($B29="",0,DED_FIJA)</f>
        <v>0</v>
      </c>
      <c r="L29" s="36" t="n">
        <f aca="false">MAX(0,I29-K29)</f>
        <v>0</v>
      </c>
      <c r="M29" s="19" t="n">
        <f aca="false">IF(L29=0,0,MAX(0,MIN(L29,Parámetros!$G$19)-Parámetros!$F$19)*Parámetros!$E$19)</f>
        <v>0</v>
      </c>
      <c r="N29" s="19" t="n">
        <f aca="false">IF(L29=0,0,MAX(0,MIN(L29,Parámetros!$G$20)-Parámetros!$F$20)*Parámetros!$E$20)</f>
        <v>0</v>
      </c>
      <c r="O29" s="19" t="n">
        <f aca="false">IF(L29=0,0,MAX(0,MIN(L29,Parámetros!$G$21)-Parámetros!$F$21)*Parámetros!$E$21)</f>
        <v>0</v>
      </c>
      <c r="P29" s="19" t="n">
        <f aca="false">IF(L29=0,0,MAX(0,MIN(L29,Parámetros!$G$22)-Parámetros!$F$22)*Parámetros!$E$22)</f>
        <v>0</v>
      </c>
      <c r="Q29" s="19" t="n">
        <f aca="false">IF(L29=0,0,MAX(0,MIN(L29,Parámetros!$G$23)-Parámetros!$F$23)*Parámetros!$E$23)</f>
        <v>0</v>
      </c>
      <c r="R29" s="46" t="n">
        <f aca="false">SUM(M29:Q29)</f>
        <v>0</v>
      </c>
      <c r="S29" s="47" t="str">
        <f aca="false">IF(OR($B29="",I29=0),"",R29/I29)</f>
        <v/>
      </c>
      <c r="T29" s="45" t="str">
        <f aca="false">IF($B29="","",IF(L29&lt;=0,"-",INDEX(TR_TASA,MATCH(L29,TR_DESDE,1))))</f>
        <v/>
      </c>
      <c r="U29" s="19" t="n">
        <f aca="false">SUM('Cálculo Mensual'!$AP$282:$AP$293)</f>
        <v>0</v>
      </c>
      <c r="V29" s="19" t="n">
        <f aca="false">SUM('Cálculo Mensual'!$N$282:$N$293)</f>
        <v>0</v>
      </c>
      <c r="W29" s="19" t="n">
        <f aca="false">SUM('Cálculo Mensual'!$AR$282:$AR$293)</f>
        <v>0</v>
      </c>
      <c r="X29" s="19" t="str">
        <f aca="false">IF(COUNT('Cálculo Mensual'!$AR$282:$AR$293)=0,"",SUM('Cálculo Mensual'!$AS$282:$AS$293))</f>
        <v/>
      </c>
      <c r="Y29" s="19" t="n">
        <f aca="false">SUM('Cálculo Mensual'!$AV$282:$AV$293)</f>
        <v>0</v>
      </c>
      <c r="Z29" s="19" t="n">
        <f aca="false">R29-Y29</f>
        <v>0</v>
      </c>
      <c r="AA29" s="43" t="str">
        <f aca="false">IF($B29="","",COUNTIF('Cálculo Mensual'!$AT$282:$AT$293,"Retuvo*")+COUNTIF('Cálculo Mensual'!$AT$282:$AT$293,"Revisar*"))</f>
        <v/>
      </c>
      <c r="AB29" s="19" t="n">
        <f aca="false">IF($B29="",0,N(Trabajadores!$K$29))</f>
        <v>0</v>
      </c>
      <c r="AC29" s="19" t="n">
        <f aca="false">MIN(AB29,DED_ADIC,MAX(0,I29-K29))</f>
        <v>0</v>
      </c>
      <c r="AD29" s="19" t="n">
        <f aca="false">MAX(0,I29-K29-AC29)</f>
        <v>0</v>
      </c>
      <c r="AE29" s="19" t="n">
        <f aca="false">SUMPRODUCT((AD29&gt;TR_DESDE)*(AD29-TR_DESDE)*TR_INC)</f>
        <v>0</v>
      </c>
      <c r="AF29" s="48" t="n">
        <f aca="false">AE29-Y29</f>
        <v>0</v>
      </c>
      <c r="AG29" s="23" t="str">
        <f aca="false">IF($B29="","",IF(N(AA29)&gt;0,"Revisar ("&amp;AA29&amp;" mes/es)",IF(COUNTIF('Cálculo Mensual'!$AT$282:$AT$293,"Sin dato planilla")&gt;0,"OK (hay meses sin dato)","OK")))</f>
        <v/>
      </c>
    </row>
    <row r="30" customFormat="false" ht="15" hidden="false" customHeight="false" outlineLevel="0" collapsed="false">
      <c r="A30" s="23" t="n">
        <v>25</v>
      </c>
      <c r="B30" s="35" t="str">
        <f aca="false">IF(Trabajadores!$B$30="","",Trabajadores!$B$30)</f>
        <v/>
      </c>
      <c r="C30" s="35" t="str">
        <f aca="false">IF($B30="","",Trabajadores!$D$30)</f>
        <v/>
      </c>
      <c r="D30" s="23" t="str">
        <f aca="false">IF($B30="","",IF(Trabajadores!$N$30&lt;Trabajadores!$M$30,"Sin vínculo",INDEX({"Ene","Feb","Mar","Abr","May","Jun","Jul","Ago","Set","Oct","Nov","Dic"},Trabajadores!$M$30)&amp;" – "&amp;INDEX({"Ene","Feb","Mar","Abr","May","Jun","Jul","Ago","Set","Oct","Nov","Dic"},Trabajadores!$N$30)))</f>
        <v/>
      </c>
      <c r="E30" s="19" t="n">
        <f aca="false">SUM('Cálculo Mensual'!$G$294:$G$305)</f>
        <v>0</v>
      </c>
      <c r="F30" s="19" t="n">
        <f aca="false">SUM('Cálculo Mensual'!$I$294:$I$305)+SUM('Cálculo Mensual'!$J$294:$J$305)</f>
        <v>0</v>
      </c>
      <c r="G30" s="19" t="n">
        <f aca="false">SUM('Cálculo Mensual'!$K$294:$K$305)</f>
        <v>0</v>
      </c>
      <c r="H30" s="19" t="n">
        <f aca="false">SUM('Cálculo Mensual'!$L$294:$L$305)+SUM('Cálculo Mensual'!$M$294:$M$305)</f>
        <v>0</v>
      </c>
      <c r="I30" s="36" t="n">
        <f aca="false">E30+F30+G30+H30</f>
        <v>0</v>
      </c>
      <c r="J30" s="19" t="n">
        <f aca="false">SUM('Cálculo Mensual'!$O$294:$O$305)</f>
        <v>0</v>
      </c>
      <c r="K30" s="19" t="n">
        <f aca="false">IF($B30="",0,DED_FIJA)</f>
        <v>0</v>
      </c>
      <c r="L30" s="36" t="n">
        <f aca="false">MAX(0,I30-K30)</f>
        <v>0</v>
      </c>
      <c r="M30" s="19" t="n">
        <f aca="false">IF(L30=0,0,MAX(0,MIN(L30,Parámetros!$G$19)-Parámetros!$F$19)*Parámetros!$E$19)</f>
        <v>0</v>
      </c>
      <c r="N30" s="19" t="n">
        <f aca="false">IF(L30=0,0,MAX(0,MIN(L30,Parámetros!$G$20)-Parámetros!$F$20)*Parámetros!$E$20)</f>
        <v>0</v>
      </c>
      <c r="O30" s="19" t="n">
        <f aca="false">IF(L30=0,0,MAX(0,MIN(L30,Parámetros!$G$21)-Parámetros!$F$21)*Parámetros!$E$21)</f>
        <v>0</v>
      </c>
      <c r="P30" s="19" t="n">
        <f aca="false">IF(L30=0,0,MAX(0,MIN(L30,Parámetros!$G$22)-Parámetros!$F$22)*Parámetros!$E$22)</f>
        <v>0</v>
      </c>
      <c r="Q30" s="19" t="n">
        <f aca="false">IF(L30=0,0,MAX(0,MIN(L30,Parámetros!$G$23)-Parámetros!$F$23)*Parámetros!$E$23)</f>
        <v>0</v>
      </c>
      <c r="R30" s="46" t="n">
        <f aca="false">SUM(M30:Q30)</f>
        <v>0</v>
      </c>
      <c r="S30" s="47" t="str">
        <f aca="false">IF(OR($B30="",I30=0),"",R30/I30)</f>
        <v/>
      </c>
      <c r="T30" s="45" t="str">
        <f aca="false">IF($B30="","",IF(L30&lt;=0,"-",INDEX(TR_TASA,MATCH(L30,TR_DESDE,1))))</f>
        <v/>
      </c>
      <c r="U30" s="19" t="n">
        <f aca="false">SUM('Cálculo Mensual'!$AP$294:$AP$305)</f>
        <v>0</v>
      </c>
      <c r="V30" s="19" t="n">
        <f aca="false">SUM('Cálculo Mensual'!$N$294:$N$305)</f>
        <v>0</v>
      </c>
      <c r="W30" s="19" t="n">
        <f aca="false">SUM('Cálculo Mensual'!$AR$294:$AR$305)</f>
        <v>0</v>
      </c>
      <c r="X30" s="19" t="str">
        <f aca="false">IF(COUNT('Cálculo Mensual'!$AR$294:$AR$305)=0,"",SUM('Cálculo Mensual'!$AS$294:$AS$305))</f>
        <v/>
      </c>
      <c r="Y30" s="19" t="n">
        <f aca="false">SUM('Cálculo Mensual'!$AV$294:$AV$305)</f>
        <v>0</v>
      </c>
      <c r="Z30" s="19" t="n">
        <f aca="false">R30-Y30</f>
        <v>0</v>
      </c>
      <c r="AA30" s="43" t="str">
        <f aca="false">IF($B30="","",COUNTIF('Cálculo Mensual'!$AT$294:$AT$305,"Retuvo*")+COUNTIF('Cálculo Mensual'!$AT$294:$AT$305,"Revisar*"))</f>
        <v/>
      </c>
      <c r="AB30" s="19" t="n">
        <f aca="false">IF($B30="",0,N(Trabajadores!$K$30))</f>
        <v>0</v>
      </c>
      <c r="AC30" s="19" t="n">
        <f aca="false">MIN(AB30,DED_ADIC,MAX(0,I30-K30))</f>
        <v>0</v>
      </c>
      <c r="AD30" s="19" t="n">
        <f aca="false">MAX(0,I30-K30-AC30)</f>
        <v>0</v>
      </c>
      <c r="AE30" s="19" t="n">
        <f aca="false">SUMPRODUCT((AD30&gt;TR_DESDE)*(AD30-TR_DESDE)*TR_INC)</f>
        <v>0</v>
      </c>
      <c r="AF30" s="48" t="n">
        <f aca="false">AE30-Y30</f>
        <v>0</v>
      </c>
      <c r="AG30" s="23" t="str">
        <f aca="false">IF($B30="","",IF(N(AA30)&gt;0,"Revisar ("&amp;AA30&amp;" mes/es)",IF(COUNTIF('Cálculo Mensual'!$AT$294:$AT$305,"Sin dato planilla")&gt;0,"OK (hay meses sin dato)","OK")))</f>
        <v/>
      </c>
    </row>
    <row r="31" customFormat="false" ht="15" hidden="false" customHeight="false" outlineLevel="0" collapsed="false">
      <c r="A31" s="23" t="n">
        <v>26</v>
      </c>
      <c r="B31" s="35" t="str">
        <f aca="false">IF(Trabajadores!$B$31="","",Trabajadores!$B$31)</f>
        <v/>
      </c>
      <c r="C31" s="35" t="str">
        <f aca="false">IF($B31="","",Trabajadores!$D$31)</f>
        <v/>
      </c>
      <c r="D31" s="23" t="str">
        <f aca="false">IF($B31="","",IF(Trabajadores!$N$31&lt;Trabajadores!$M$31,"Sin vínculo",INDEX({"Ene","Feb","Mar","Abr","May","Jun","Jul","Ago","Set","Oct","Nov","Dic"},Trabajadores!$M$31)&amp;" – "&amp;INDEX({"Ene","Feb","Mar","Abr","May","Jun","Jul","Ago","Set","Oct","Nov","Dic"},Trabajadores!$N$31)))</f>
        <v/>
      </c>
      <c r="E31" s="19" t="n">
        <f aca="false">SUM('Cálculo Mensual'!$G$306:$G$317)</f>
        <v>0</v>
      </c>
      <c r="F31" s="19" t="n">
        <f aca="false">SUM('Cálculo Mensual'!$I$306:$I$317)+SUM('Cálculo Mensual'!$J$306:$J$317)</f>
        <v>0</v>
      </c>
      <c r="G31" s="19" t="n">
        <f aca="false">SUM('Cálculo Mensual'!$K$306:$K$317)</f>
        <v>0</v>
      </c>
      <c r="H31" s="19" t="n">
        <f aca="false">SUM('Cálculo Mensual'!$L$306:$L$317)+SUM('Cálculo Mensual'!$M$306:$M$317)</f>
        <v>0</v>
      </c>
      <c r="I31" s="36" t="n">
        <f aca="false">E31+F31+G31+H31</f>
        <v>0</v>
      </c>
      <c r="J31" s="19" t="n">
        <f aca="false">SUM('Cálculo Mensual'!$O$306:$O$317)</f>
        <v>0</v>
      </c>
      <c r="K31" s="19" t="n">
        <f aca="false">IF($B31="",0,DED_FIJA)</f>
        <v>0</v>
      </c>
      <c r="L31" s="36" t="n">
        <f aca="false">MAX(0,I31-K31)</f>
        <v>0</v>
      </c>
      <c r="M31" s="19" t="n">
        <f aca="false">IF(L31=0,0,MAX(0,MIN(L31,Parámetros!$G$19)-Parámetros!$F$19)*Parámetros!$E$19)</f>
        <v>0</v>
      </c>
      <c r="N31" s="19" t="n">
        <f aca="false">IF(L31=0,0,MAX(0,MIN(L31,Parámetros!$G$20)-Parámetros!$F$20)*Parámetros!$E$20)</f>
        <v>0</v>
      </c>
      <c r="O31" s="19" t="n">
        <f aca="false">IF(L31=0,0,MAX(0,MIN(L31,Parámetros!$G$21)-Parámetros!$F$21)*Parámetros!$E$21)</f>
        <v>0</v>
      </c>
      <c r="P31" s="19" t="n">
        <f aca="false">IF(L31=0,0,MAX(0,MIN(L31,Parámetros!$G$22)-Parámetros!$F$22)*Parámetros!$E$22)</f>
        <v>0</v>
      </c>
      <c r="Q31" s="19" t="n">
        <f aca="false">IF(L31=0,0,MAX(0,MIN(L31,Parámetros!$G$23)-Parámetros!$F$23)*Parámetros!$E$23)</f>
        <v>0</v>
      </c>
      <c r="R31" s="46" t="n">
        <f aca="false">SUM(M31:Q31)</f>
        <v>0</v>
      </c>
      <c r="S31" s="47" t="str">
        <f aca="false">IF(OR($B31="",I31=0),"",R31/I31)</f>
        <v/>
      </c>
      <c r="T31" s="45" t="str">
        <f aca="false">IF($B31="","",IF(L31&lt;=0,"-",INDEX(TR_TASA,MATCH(L31,TR_DESDE,1))))</f>
        <v/>
      </c>
      <c r="U31" s="19" t="n">
        <f aca="false">SUM('Cálculo Mensual'!$AP$306:$AP$317)</f>
        <v>0</v>
      </c>
      <c r="V31" s="19" t="n">
        <f aca="false">SUM('Cálculo Mensual'!$N$306:$N$317)</f>
        <v>0</v>
      </c>
      <c r="W31" s="19" t="n">
        <f aca="false">SUM('Cálculo Mensual'!$AR$306:$AR$317)</f>
        <v>0</v>
      </c>
      <c r="X31" s="19" t="str">
        <f aca="false">IF(COUNT('Cálculo Mensual'!$AR$306:$AR$317)=0,"",SUM('Cálculo Mensual'!$AS$306:$AS$317))</f>
        <v/>
      </c>
      <c r="Y31" s="19" t="n">
        <f aca="false">SUM('Cálculo Mensual'!$AV$306:$AV$317)</f>
        <v>0</v>
      </c>
      <c r="Z31" s="19" t="n">
        <f aca="false">R31-Y31</f>
        <v>0</v>
      </c>
      <c r="AA31" s="43" t="str">
        <f aca="false">IF($B31="","",COUNTIF('Cálculo Mensual'!$AT$306:$AT$317,"Retuvo*")+COUNTIF('Cálculo Mensual'!$AT$306:$AT$317,"Revisar*"))</f>
        <v/>
      </c>
      <c r="AB31" s="19" t="n">
        <f aca="false">IF($B31="",0,N(Trabajadores!$K$31))</f>
        <v>0</v>
      </c>
      <c r="AC31" s="19" t="n">
        <f aca="false">MIN(AB31,DED_ADIC,MAX(0,I31-K31))</f>
        <v>0</v>
      </c>
      <c r="AD31" s="19" t="n">
        <f aca="false">MAX(0,I31-K31-AC31)</f>
        <v>0</v>
      </c>
      <c r="AE31" s="19" t="n">
        <f aca="false">SUMPRODUCT((AD31&gt;TR_DESDE)*(AD31-TR_DESDE)*TR_INC)</f>
        <v>0</v>
      </c>
      <c r="AF31" s="48" t="n">
        <f aca="false">AE31-Y31</f>
        <v>0</v>
      </c>
      <c r="AG31" s="23" t="str">
        <f aca="false">IF($B31="","",IF(N(AA31)&gt;0,"Revisar ("&amp;AA31&amp;" mes/es)",IF(COUNTIF('Cálculo Mensual'!$AT$306:$AT$317,"Sin dato planilla")&gt;0,"OK (hay meses sin dato)","OK")))</f>
        <v/>
      </c>
    </row>
    <row r="32" customFormat="false" ht="15" hidden="false" customHeight="false" outlineLevel="0" collapsed="false">
      <c r="A32" s="23" t="n">
        <v>27</v>
      </c>
      <c r="B32" s="35" t="str">
        <f aca="false">IF(Trabajadores!$B$32="","",Trabajadores!$B$32)</f>
        <v/>
      </c>
      <c r="C32" s="35" t="str">
        <f aca="false">IF($B32="","",Trabajadores!$D$32)</f>
        <v/>
      </c>
      <c r="D32" s="23" t="str">
        <f aca="false">IF($B32="","",IF(Trabajadores!$N$32&lt;Trabajadores!$M$32,"Sin vínculo",INDEX({"Ene","Feb","Mar","Abr","May","Jun","Jul","Ago","Set","Oct","Nov","Dic"},Trabajadores!$M$32)&amp;" – "&amp;INDEX({"Ene","Feb","Mar","Abr","May","Jun","Jul","Ago","Set","Oct","Nov","Dic"},Trabajadores!$N$32)))</f>
        <v/>
      </c>
      <c r="E32" s="19" t="n">
        <f aca="false">SUM('Cálculo Mensual'!$G$318:$G$329)</f>
        <v>0</v>
      </c>
      <c r="F32" s="19" t="n">
        <f aca="false">SUM('Cálculo Mensual'!$I$318:$I$329)+SUM('Cálculo Mensual'!$J$318:$J$329)</f>
        <v>0</v>
      </c>
      <c r="G32" s="19" t="n">
        <f aca="false">SUM('Cálculo Mensual'!$K$318:$K$329)</f>
        <v>0</v>
      </c>
      <c r="H32" s="19" t="n">
        <f aca="false">SUM('Cálculo Mensual'!$L$318:$L$329)+SUM('Cálculo Mensual'!$M$318:$M$329)</f>
        <v>0</v>
      </c>
      <c r="I32" s="36" t="n">
        <f aca="false">E32+F32+G32+H32</f>
        <v>0</v>
      </c>
      <c r="J32" s="19" t="n">
        <f aca="false">SUM('Cálculo Mensual'!$O$318:$O$329)</f>
        <v>0</v>
      </c>
      <c r="K32" s="19" t="n">
        <f aca="false">IF($B32="",0,DED_FIJA)</f>
        <v>0</v>
      </c>
      <c r="L32" s="36" t="n">
        <f aca="false">MAX(0,I32-K32)</f>
        <v>0</v>
      </c>
      <c r="M32" s="19" t="n">
        <f aca="false">IF(L32=0,0,MAX(0,MIN(L32,Parámetros!$G$19)-Parámetros!$F$19)*Parámetros!$E$19)</f>
        <v>0</v>
      </c>
      <c r="N32" s="19" t="n">
        <f aca="false">IF(L32=0,0,MAX(0,MIN(L32,Parámetros!$G$20)-Parámetros!$F$20)*Parámetros!$E$20)</f>
        <v>0</v>
      </c>
      <c r="O32" s="19" t="n">
        <f aca="false">IF(L32=0,0,MAX(0,MIN(L32,Parámetros!$G$21)-Parámetros!$F$21)*Parámetros!$E$21)</f>
        <v>0</v>
      </c>
      <c r="P32" s="19" t="n">
        <f aca="false">IF(L32=0,0,MAX(0,MIN(L32,Parámetros!$G$22)-Parámetros!$F$22)*Parámetros!$E$22)</f>
        <v>0</v>
      </c>
      <c r="Q32" s="19" t="n">
        <f aca="false">IF(L32=0,0,MAX(0,MIN(L32,Parámetros!$G$23)-Parámetros!$F$23)*Parámetros!$E$23)</f>
        <v>0</v>
      </c>
      <c r="R32" s="46" t="n">
        <f aca="false">SUM(M32:Q32)</f>
        <v>0</v>
      </c>
      <c r="S32" s="47" t="str">
        <f aca="false">IF(OR($B32="",I32=0),"",R32/I32)</f>
        <v/>
      </c>
      <c r="T32" s="45" t="str">
        <f aca="false">IF($B32="","",IF(L32&lt;=0,"-",INDEX(TR_TASA,MATCH(L32,TR_DESDE,1))))</f>
        <v/>
      </c>
      <c r="U32" s="19" t="n">
        <f aca="false">SUM('Cálculo Mensual'!$AP$318:$AP$329)</f>
        <v>0</v>
      </c>
      <c r="V32" s="19" t="n">
        <f aca="false">SUM('Cálculo Mensual'!$N$318:$N$329)</f>
        <v>0</v>
      </c>
      <c r="W32" s="19" t="n">
        <f aca="false">SUM('Cálculo Mensual'!$AR$318:$AR$329)</f>
        <v>0</v>
      </c>
      <c r="X32" s="19" t="str">
        <f aca="false">IF(COUNT('Cálculo Mensual'!$AR$318:$AR$329)=0,"",SUM('Cálculo Mensual'!$AS$318:$AS$329))</f>
        <v/>
      </c>
      <c r="Y32" s="19" t="n">
        <f aca="false">SUM('Cálculo Mensual'!$AV$318:$AV$329)</f>
        <v>0</v>
      </c>
      <c r="Z32" s="19" t="n">
        <f aca="false">R32-Y32</f>
        <v>0</v>
      </c>
      <c r="AA32" s="43" t="str">
        <f aca="false">IF($B32="","",COUNTIF('Cálculo Mensual'!$AT$318:$AT$329,"Retuvo*")+COUNTIF('Cálculo Mensual'!$AT$318:$AT$329,"Revisar*"))</f>
        <v/>
      </c>
      <c r="AB32" s="19" t="n">
        <f aca="false">IF($B32="",0,N(Trabajadores!$K$32))</f>
        <v>0</v>
      </c>
      <c r="AC32" s="19" t="n">
        <f aca="false">MIN(AB32,DED_ADIC,MAX(0,I32-K32))</f>
        <v>0</v>
      </c>
      <c r="AD32" s="19" t="n">
        <f aca="false">MAX(0,I32-K32-AC32)</f>
        <v>0</v>
      </c>
      <c r="AE32" s="19" t="n">
        <f aca="false">SUMPRODUCT((AD32&gt;TR_DESDE)*(AD32-TR_DESDE)*TR_INC)</f>
        <v>0</v>
      </c>
      <c r="AF32" s="48" t="n">
        <f aca="false">AE32-Y32</f>
        <v>0</v>
      </c>
      <c r="AG32" s="23" t="str">
        <f aca="false">IF($B32="","",IF(N(AA32)&gt;0,"Revisar ("&amp;AA32&amp;" mes/es)",IF(COUNTIF('Cálculo Mensual'!$AT$318:$AT$329,"Sin dato planilla")&gt;0,"OK (hay meses sin dato)","OK")))</f>
        <v/>
      </c>
    </row>
    <row r="33" customFormat="false" ht="15" hidden="false" customHeight="false" outlineLevel="0" collapsed="false">
      <c r="A33" s="23" t="n">
        <v>28</v>
      </c>
      <c r="B33" s="35" t="str">
        <f aca="false">IF(Trabajadores!$B$33="","",Trabajadores!$B$33)</f>
        <v/>
      </c>
      <c r="C33" s="35" t="str">
        <f aca="false">IF($B33="","",Trabajadores!$D$33)</f>
        <v/>
      </c>
      <c r="D33" s="23" t="str">
        <f aca="false">IF($B33="","",IF(Trabajadores!$N$33&lt;Trabajadores!$M$33,"Sin vínculo",INDEX({"Ene","Feb","Mar","Abr","May","Jun","Jul","Ago","Set","Oct","Nov","Dic"},Trabajadores!$M$33)&amp;" – "&amp;INDEX({"Ene","Feb","Mar","Abr","May","Jun","Jul","Ago","Set","Oct","Nov","Dic"},Trabajadores!$N$33)))</f>
        <v/>
      </c>
      <c r="E33" s="19" t="n">
        <f aca="false">SUM('Cálculo Mensual'!$G$330:$G$341)</f>
        <v>0</v>
      </c>
      <c r="F33" s="19" t="n">
        <f aca="false">SUM('Cálculo Mensual'!$I$330:$I$341)+SUM('Cálculo Mensual'!$J$330:$J$341)</f>
        <v>0</v>
      </c>
      <c r="G33" s="19" t="n">
        <f aca="false">SUM('Cálculo Mensual'!$K$330:$K$341)</f>
        <v>0</v>
      </c>
      <c r="H33" s="19" t="n">
        <f aca="false">SUM('Cálculo Mensual'!$L$330:$L$341)+SUM('Cálculo Mensual'!$M$330:$M$341)</f>
        <v>0</v>
      </c>
      <c r="I33" s="36" t="n">
        <f aca="false">E33+F33+G33+H33</f>
        <v>0</v>
      </c>
      <c r="J33" s="19" t="n">
        <f aca="false">SUM('Cálculo Mensual'!$O$330:$O$341)</f>
        <v>0</v>
      </c>
      <c r="K33" s="19" t="n">
        <f aca="false">IF($B33="",0,DED_FIJA)</f>
        <v>0</v>
      </c>
      <c r="L33" s="36" t="n">
        <f aca="false">MAX(0,I33-K33)</f>
        <v>0</v>
      </c>
      <c r="M33" s="19" t="n">
        <f aca="false">IF(L33=0,0,MAX(0,MIN(L33,Parámetros!$G$19)-Parámetros!$F$19)*Parámetros!$E$19)</f>
        <v>0</v>
      </c>
      <c r="N33" s="19" t="n">
        <f aca="false">IF(L33=0,0,MAX(0,MIN(L33,Parámetros!$G$20)-Parámetros!$F$20)*Parámetros!$E$20)</f>
        <v>0</v>
      </c>
      <c r="O33" s="19" t="n">
        <f aca="false">IF(L33=0,0,MAX(0,MIN(L33,Parámetros!$G$21)-Parámetros!$F$21)*Parámetros!$E$21)</f>
        <v>0</v>
      </c>
      <c r="P33" s="19" t="n">
        <f aca="false">IF(L33=0,0,MAX(0,MIN(L33,Parámetros!$G$22)-Parámetros!$F$22)*Parámetros!$E$22)</f>
        <v>0</v>
      </c>
      <c r="Q33" s="19" t="n">
        <f aca="false">IF(L33=0,0,MAX(0,MIN(L33,Parámetros!$G$23)-Parámetros!$F$23)*Parámetros!$E$23)</f>
        <v>0</v>
      </c>
      <c r="R33" s="46" t="n">
        <f aca="false">SUM(M33:Q33)</f>
        <v>0</v>
      </c>
      <c r="S33" s="47" t="str">
        <f aca="false">IF(OR($B33="",I33=0),"",R33/I33)</f>
        <v/>
      </c>
      <c r="T33" s="45" t="str">
        <f aca="false">IF($B33="","",IF(L33&lt;=0,"-",INDEX(TR_TASA,MATCH(L33,TR_DESDE,1))))</f>
        <v/>
      </c>
      <c r="U33" s="19" t="n">
        <f aca="false">SUM('Cálculo Mensual'!$AP$330:$AP$341)</f>
        <v>0</v>
      </c>
      <c r="V33" s="19" t="n">
        <f aca="false">SUM('Cálculo Mensual'!$N$330:$N$341)</f>
        <v>0</v>
      </c>
      <c r="W33" s="19" t="n">
        <f aca="false">SUM('Cálculo Mensual'!$AR$330:$AR$341)</f>
        <v>0</v>
      </c>
      <c r="X33" s="19" t="str">
        <f aca="false">IF(COUNT('Cálculo Mensual'!$AR$330:$AR$341)=0,"",SUM('Cálculo Mensual'!$AS$330:$AS$341))</f>
        <v/>
      </c>
      <c r="Y33" s="19" t="n">
        <f aca="false">SUM('Cálculo Mensual'!$AV$330:$AV$341)</f>
        <v>0</v>
      </c>
      <c r="Z33" s="19" t="n">
        <f aca="false">R33-Y33</f>
        <v>0</v>
      </c>
      <c r="AA33" s="43" t="str">
        <f aca="false">IF($B33="","",COUNTIF('Cálculo Mensual'!$AT$330:$AT$341,"Retuvo*")+COUNTIF('Cálculo Mensual'!$AT$330:$AT$341,"Revisar*"))</f>
        <v/>
      </c>
      <c r="AB33" s="19" t="n">
        <f aca="false">IF($B33="",0,N(Trabajadores!$K$33))</f>
        <v>0</v>
      </c>
      <c r="AC33" s="19" t="n">
        <f aca="false">MIN(AB33,DED_ADIC,MAX(0,I33-K33))</f>
        <v>0</v>
      </c>
      <c r="AD33" s="19" t="n">
        <f aca="false">MAX(0,I33-K33-AC33)</f>
        <v>0</v>
      </c>
      <c r="AE33" s="19" t="n">
        <f aca="false">SUMPRODUCT((AD33&gt;TR_DESDE)*(AD33-TR_DESDE)*TR_INC)</f>
        <v>0</v>
      </c>
      <c r="AF33" s="48" t="n">
        <f aca="false">AE33-Y33</f>
        <v>0</v>
      </c>
      <c r="AG33" s="23" t="str">
        <f aca="false">IF($B33="","",IF(N(AA33)&gt;0,"Revisar ("&amp;AA33&amp;" mes/es)",IF(COUNTIF('Cálculo Mensual'!$AT$330:$AT$341,"Sin dato planilla")&gt;0,"OK (hay meses sin dato)","OK")))</f>
        <v/>
      </c>
    </row>
    <row r="34" customFormat="false" ht="15" hidden="false" customHeight="false" outlineLevel="0" collapsed="false">
      <c r="A34" s="23" t="n">
        <v>29</v>
      </c>
      <c r="B34" s="35" t="str">
        <f aca="false">IF(Trabajadores!$B$34="","",Trabajadores!$B$34)</f>
        <v/>
      </c>
      <c r="C34" s="35" t="str">
        <f aca="false">IF($B34="","",Trabajadores!$D$34)</f>
        <v/>
      </c>
      <c r="D34" s="23" t="str">
        <f aca="false">IF($B34="","",IF(Trabajadores!$N$34&lt;Trabajadores!$M$34,"Sin vínculo",INDEX({"Ene","Feb","Mar","Abr","May","Jun","Jul","Ago","Set","Oct","Nov","Dic"},Trabajadores!$M$34)&amp;" – "&amp;INDEX({"Ene","Feb","Mar","Abr","May","Jun","Jul","Ago","Set","Oct","Nov","Dic"},Trabajadores!$N$34)))</f>
        <v/>
      </c>
      <c r="E34" s="19" t="n">
        <f aca="false">SUM('Cálculo Mensual'!$G$342:$G$353)</f>
        <v>0</v>
      </c>
      <c r="F34" s="19" t="n">
        <f aca="false">SUM('Cálculo Mensual'!$I$342:$I$353)+SUM('Cálculo Mensual'!$J$342:$J$353)</f>
        <v>0</v>
      </c>
      <c r="G34" s="19" t="n">
        <f aca="false">SUM('Cálculo Mensual'!$K$342:$K$353)</f>
        <v>0</v>
      </c>
      <c r="H34" s="19" t="n">
        <f aca="false">SUM('Cálculo Mensual'!$L$342:$L$353)+SUM('Cálculo Mensual'!$M$342:$M$353)</f>
        <v>0</v>
      </c>
      <c r="I34" s="36" t="n">
        <f aca="false">E34+F34+G34+H34</f>
        <v>0</v>
      </c>
      <c r="J34" s="19" t="n">
        <f aca="false">SUM('Cálculo Mensual'!$O$342:$O$353)</f>
        <v>0</v>
      </c>
      <c r="K34" s="19" t="n">
        <f aca="false">IF($B34="",0,DED_FIJA)</f>
        <v>0</v>
      </c>
      <c r="L34" s="36" t="n">
        <f aca="false">MAX(0,I34-K34)</f>
        <v>0</v>
      </c>
      <c r="M34" s="19" t="n">
        <f aca="false">IF(L34=0,0,MAX(0,MIN(L34,Parámetros!$G$19)-Parámetros!$F$19)*Parámetros!$E$19)</f>
        <v>0</v>
      </c>
      <c r="N34" s="19" t="n">
        <f aca="false">IF(L34=0,0,MAX(0,MIN(L34,Parámetros!$G$20)-Parámetros!$F$20)*Parámetros!$E$20)</f>
        <v>0</v>
      </c>
      <c r="O34" s="19" t="n">
        <f aca="false">IF(L34=0,0,MAX(0,MIN(L34,Parámetros!$G$21)-Parámetros!$F$21)*Parámetros!$E$21)</f>
        <v>0</v>
      </c>
      <c r="P34" s="19" t="n">
        <f aca="false">IF(L34=0,0,MAX(0,MIN(L34,Parámetros!$G$22)-Parámetros!$F$22)*Parámetros!$E$22)</f>
        <v>0</v>
      </c>
      <c r="Q34" s="19" t="n">
        <f aca="false">IF(L34=0,0,MAX(0,MIN(L34,Parámetros!$G$23)-Parámetros!$F$23)*Parámetros!$E$23)</f>
        <v>0</v>
      </c>
      <c r="R34" s="46" t="n">
        <f aca="false">SUM(M34:Q34)</f>
        <v>0</v>
      </c>
      <c r="S34" s="47" t="str">
        <f aca="false">IF(OR($B34="",I34=0),"",R34/I34)</f>
        <v/>
      </c>
      <c r="T34" s="45" t="str">
        <f aca="false">IF($B34="","",IF(L34&lt;=0,"-",INDEX(TR_TASA,MATCH(L34,TR_DESDE,1))))</f>
        <v/>
      </c>
      <c r="U34" s="19" t="n">
        <f aca="false">SUM('Cálculo Mensual'!$AP$342:$AP$353)</f>
        <v>0</v>
      </c>
      <c r="V34" s="19" t="n">
        <f aca="false">SUM('Cálculo Mensual'!$N$342:$N$353)</f>
        <v>0</v>
      </c>
      <c r="W34" s="19" t="n">
        <f aca="false">SUM('Cálculo Mensual'!$AR$342:$AR$353)</f>
        <v>0</v>
      </c>
      <c r="X34" s="19" t="str">
        <f aca="false">IF(COUNT('Cálculo Mensual'!$AR$342:$AR$353)=0,"",SUM('Cálculo Mensual'!$AS$342:$AS$353))</f>
        <v/>
      </c>
      <c r="Y34" s="19" t="n">
        <f aca="false">SUM('Cálculo Mensual'!$AV$342:$AV$353)</f>
        <v>0</v>
      </c>
      <c r="Z34" s="19" t="n">
        <f aca="false">R34-Y34</f>
        <v>0</v>
      </c>
      <c r="AA34" s="43" t="str">
        <f aca="false">IF($B34="","",COUNTIF('Cálculo Mensual'!$AT$342:$AT$353,"Retuvo*")+COUNTIF('Cálculo Mensual'!$AT$342:$AT$353,"Revisar*"))</f>
        <v/>
      </c>
      <c r="AB34" s="19" t="n">
        <f aca="false">IF($B34="",0,N(Trabajadores!$K$34))</f>
        <v>0</v>
      </c>
      <c r="AC34" s="19" t="n">
        <f aca="false">MIN(AB34,DED_ADIC,MAX(0,I34-K34))</f>
        <v>0</v>
      </c>
      <c r="AD34" s="19" t="n">
        <f aca="false">MAX(0,I34-K34-AC34)</f>
        <v>0</v>
      </c>
      <c r="AE34" s="19" t="n">
        <f aca="false">SUMPRODUCT((AD34&gt;TR_DESDE)*(AD34-TR_DESDE)*TR_INC)</f>
        <v>0</v>
      </c>
      <c r="AF34" s="48" t="n">
        <f aca="false">AE34-Y34</f>
        <v>0</v>
      </c>
      <c r="AG34" s="23" t="str">
        <f aca="false">IF($B34="","",IF(N(AA34)&gt;0,"Revisar ("&amp;AA34&amp;" mes/es)",IF(COUNTIF('Cálculo Mensual'!$AT$342:$AT$353,"Sin dato planilla")&gt;0,"OK (hay meses sin dato)","OK")))</f>
        <v/>
      </c>
    </row>
    <row r="35" customFormat="false" ht="15" hidden="false" customHeight="false" outlineLevel="0" collapsed="false">
      <c r="A35" s="23" t="n">
        <v>30</v>
      </c>
      <c r="B35" s="35" t="str">
        <f aca="false">IF(Trabajadores!$B$35="","",Trabajadores!$B$35)</f>
        <v/>
      </c>
      <c r="C35" s="35" t="str">
        <f aca="false">IF($B35="","",Trabajadores!$D$35)</f>
        <v/>
      </c>
      <c r="D35" s="23" t="str">
        <f aca="false">IF($B35="","",IF(Trabajadores!$N$35&lt;Trabajadores!$M$35,"Sin vínculo",INDEX({"Ene","Feb","Mar","Abr","May","Jun","Jul","Ago","Set","Oct","Nov","Dic"},Trabajadores!$M$35)&amp;" – "&amp;INDEX({"Ene","Feb","Mar","Abr","May","Jun","Jul","Ago","Set","Oct","Nov","Dic"},Trabajadores!$N$35)))</f>
        <v/>
      </c>
      <c r="E35" s="19" t="n">
        <f aca="false">SUM('Cálculo Mensual'!$G$354:$G$365)</f>
        <v>0</v>
      </c>
      <c r="F35" s="19" t="n">
        <f aca="false">SUM('Cálculo Mensual'!$I$354:$I$365)+SUM('Cálculo Mensual'!$J$354:$J$365)</f>
        <v>0</v>
      </c>
      <c r="G35" s="19" t="n">
        <f aca="false">SUM('Cálculo Mensual'!$K$354:$K$365)</f>
        <v>0</v>
      </c>
      <c r="H35" s="19" t="n">
        <f aca="false">SUM('Cálculo Mensual'!$L$354:$L$365)+SUM('Cálculo Mensual'!$M$354:$M$365)</f>
        <v>0</v>
      </c>
      <c r="I35" s="36" t="n">
        <f aca="false">E35+F35+G35+H35</f>
        <v>0</v>
      </c>
      <c r="J35" s="19" t="n">
        <f aca="false">SUM('Cálculo Mensual'!$O$354:$O$365)</f>
        <v>0</v>
      </c>
      <c r="K35" s="19" t="n">
        <f aca="false">IF($B35="",0,DED_FIJA)</f>
        <v>0</v>
      </c>
      <c r="L35" s="36" t="n">
        <f aca="false">MAX(0,I35-K35)</f>
        <v>0</v>
      </c>
      <c r="M35" s="19" t="n">
        <f aca="false">IF(L35=0,0,MAX(0,MIN(L35,Parámetros!$G$19)-Parámetros!$F$19)*Parámetros!$E$19)</f>
        <v>0</v>
      </c>
      <c r="N35" s="19" t="n">
        <f aca="false">IF(L35=0,0,MAX(0,MIN(L35,Parámetros!$G$20)-Parámetros!$F$20)*Parámetros!$E$20)</f>
        <v>0</v>
      </c>
      <c r="O35" s="19" t="n">
        <f aca="false">IF(L35=0,0,MAX(0,MIN(L35,Parámetros!$G$21)-Parámetros!$F$21)*Parámetros!$E$21)</f>
        <v>0</v>
      </c>
      <c r="P35" s="19" t="n">
        <f aca="false">IF(L35=0,0,MAX(0,MIN(L35,Parámetros!$G$22)-Parámetros!$F$22)*Parámetros!$E$22)</f>
        <v>0</v>
      </c>
      <c r="Q35" s="19" t="n">
        <f aca="false">IF(L35=0,0,MAX(0,MIN(L35,Parámetros!$G$23)-Parámetros!$F$23)*Parámetros!$E$23)</f>
        <v>0</v>
      </c>
      <c r="R35" s="46" t="n">
        <f aca="false">SUM(M35:Q35)</f>
        <v>0</v>
      </c>
      <c r="S35" s="47" t="str">
        <f aca="false">IF(OR($B35="",I35=0),"",R35/I35)</f>
        <v/>
      </c>
      <c r="T35" s="45" t="str">
        <f aca="false">IF($B35="","",IF(L35&lt;=0,"-",INDEX(TR_TASA,MATCH(L35,TR_DESDE,1))))</f>
        <v/>
      </c>
      <c r="U35" s="19" t="n">
        <f aca="false">SUM('Cálculo Mensual'!$AP$354:$AP$365)</f>
        <v>0</v>
      </c>
      <c r="V35" s="19" t="n">
        <f aca="false">SUM('Cálculo Mensual'!$N$354:$N$365)</f>
        <v>0</v>
      </c>
      <c r="W35" s="19" t="n">
        <f aca="false">SUM('Cálculo Mensual'!$AR$354:$AR$365)</f>
        <v>0</v>
      </c>
      <c r="X35" s="19" t="str">
        <f aca="false">IF(COUNT('Cálculo Mensual'!$AR$354:$AR$365)=0,"",SUM('Cálculo Mensual'!$AS$354:$AS$365))</f>
        <v/>
      </c>
      <c r="Y35" s="19" t="n">
        <f aca="false">SUM('Cálculo Mensual'!$AV$354:$AV$365)</f>
        <v>0</v>
      </c>
      <c r="Z35" s="19" t="n">
        <f aca="false">R35-Y35</f>
        <v>0</v>
      </c>
      <c r="AA35" s="43" t="str">
        <f aca="false">IF($B35="","",COUNTIF('Cálculo Mensual'!$AT$354:$AT$365,"Retuvo*")+COUNTIF('Cálculo Mensual'!$AT$354:$AT$365,"Revisar*"))</f>
        <v/>
      </c>
      <c r="AB35" s="19" t="n">
        <f aca="false">IF($B35="",0,N(Trabajadores!$K$35))</f>
        <v>0</v>
      </c>
      <c r="AC35" s="19" t="n">
        <f aca="false">MIN(AB35,DED_ADIC,MAX(0,I35-K35))</f>
        <v>0</v>
      </c>
      <c r="AD35" s="19" t="n">
        <f aca="false">MAX(0,I35-K35-AC35)</f>
        <v>0</v>
      </c>
      <c r="AE35" s="19" t="n">
        <f aca="false">SUMPRODUCT((AD35&gt;TR_DESDE)*(AD35-TR_DESDE)*TR_INC)</f>
        <v>0</v>
      </c>
      <c r="AF35" s="48" t="n">
        <f aca="false">AE35-Y35</f>
        <v>0</v>
      </c>
      <c r="AG35" s="23" t="str">
        <f aca="false">IF($B35="","",IF(N(AA35)&gt;0,"Revisar ("&amp;AA35&amp;" mes/es)",IF(COUNTIF('Cálculo Mensual'!$AT$354:$AT$365,"Sin dato planilla")&gt;0,"OK (hay meses sin dato)","OK")))</f>
        <v/>
      </c>
    </row>
    <row r="36" customFormat="false" ht="15" hidden="false" customHeight="false" outlineLevel="0" collapsed="false">
      <c r="A36" s="23" t="n">
        <v>31</v>
      </c>
      <c r="B36" s="35" t="str">
        <f aca="false">IF(Trabajadores!$B$36="","",Trabajadores!$B$36)</f>
        <v/>
      </c>
      <c r="C36" s="35" t="str">
        <f aca="false">IF($B36="","",Trabajadores!$D$36)</f>
        <v/>
      </c>
      <c r="D36" s="23" t="str">
        <f aca="false">IF($B36="","",IF(Trabajadores!$N$36&lt;Trabajadores!$M$36,"Sin vínculo",INDEX({"Ene","Feb","Mar","Abr","May","Jun","Jul","Ago","Set","Oct","Nov","Dic"},Trabajadores!$M$36)&amp;" – "&amp;INDEX({"Ene","Feb","Mar","Abr","May","Jun","Jul","Ago","Set","Oct","Nov","Dic"},Trabajadores!$N$36)))</f>
        <v/>
      </c>
      <c r="E36" s="19" t="n">
        <f aca="false">SUM('Cálculo Mensual'!$G$366:$G$377)</f>
        <v>0</v>
      </c>
      <c r="F36" s="19" t="n">
        <f aca="false">SUM('Cálculo Mensual'!$I$366:$I$377)+SUM('Cálculo Mensual'!$J$366:$J$377)</f>
        <v>0</v>
      </c>
      <c r="G36" s="19" t="n">
        <f aca="false">SUM('Cálculo Mensual'!$K$366:$K$377)</f>
        <v>0</v>
      </c>
      <c r="H36" s="19" t="n">
        <f aca="false">SUM('Cálculo Mensual'!$L$366:$L$377)+SUM('Cálculo Mensual'!$M$366:$M$377)</f>
        <v>0</v>
      </c>
      <c r="I36" s="36" t="n">
        <f aca="false">E36+F36+G36+H36</f>
        <v>0</v>
      </c>
      <c r="J36" s="19" t="n">
        <f aca="false">SUM('Cálculo Mensual'!$O$366:$O$377)</f>
        <v>0</v>
      </c>
      <c r="K36" s="19" t="n">
        <f aca="false">IF($B36="",0,DED_FIJA)</f>
        <v>0</v>
      </c>
      <c r="L36" s="36" t="n">
        <f aca="false">MAX(0,I36-K36)</f>
        <v>0</v>
      </c>
      <c r="M36" s="19" t="n">
        <f aca="false">IF(L36=0,0,MAX(0,MIN(L36,Parámetros!$G$19)-Parámetros!$F$19)*Parámetros!$E$19)</f>
        <v>0</v>
      </c>
      <c r="N36" s="19" t="n">
        <f aca="false">IF(L36=0,0,MAX(0,MIN(L36,Parámetros!$G$20)-Parámetros!$F$20)*Parámetros!$E$20)</f>
        <v>0</v>
      </c>
      <c r="O36" s="19" t="n">
        <f aca="false">IF(L36=0,0,MAX(0,MIN(L36,Parámetros!$G$21)-Parámetros!$F$21)*Parámetros!$E$21)</f>
        <v>0</v>
      </c>
      <c r="P36" s="19" t="n">
        <f aca="false">IF(L36=0,0,MAX(0,MIN(L36,Parámetros!$G$22)-Parámetros!$F$22)*Parámetros!$E$22)</f>
        <v>0</v>
      </c>
      <c r="Q36" s="19" t="n">
        <f aca="false">IF(L36=0,0,MAX(0,MIN(L36,Parámetros!$G$23)-Parámetros!$F$23)*Parámetros!$E$23)</f>
        <v>0</v>
      </c>
      <c r="R36" s="46" t="n">
        <f aca="false">SUM(M36:Q36)</f>
        <v>0</v>
      </c>
      <c r="S36" s="47" t="str">
        <f aca="false">IF(OR($B36="",I36=0),"",R36/I36)</f>
        <v/>
      </c>
      <c r="T36" s="45" t="str">
        <f aca="false">IF($B36="","",IF(L36&lt;=0,"-",INDEX(TR_TASA,MATCH(L36,TR_DESDE,1))))</f>
        <v/>
      </c>
      <c r="U36" s="19" t="n">
        <f aca="false">SUM('Cálculo Mensual'!$AP$366:$AP$377)</f>
        <v>0</v>
      </c>
      <c r="V36" s="19" t="n">
        <f aca="false">SUM('Cálculo Mensual'!$N$366:$N$377)</f>
        <v>0</v>
      </c>
      <c r="W36" s="19" t="n">
        <f aca="false">SUM('Cálculo Mensual'!$AR$366:$AR$377)</f>
        <v>0</v>
      </c>
      <c r="X36" s="19" t="str">
        <f aca="false">IF(COUNT('Cálculo Mensual'!$AR$366:$AR$377)=0,"",SUM('Cálculo Mensual'!$AS$366:$AS$377))</f>
        <v/>
      </c>
      <c r="Y36" s="19" t="n">
        <f aca="false">SUM('Cálculo Mensual'!$AV$366:$AV$377)</f>
        <v>0</v>
      </c>
      <c r="Z36" s="19" t="n">
        <f aca="false">R36-Y36</f>
        <v>0</v>
      </c>
      <c r="AA36" s="43" t="str">
        <f aca="false">IF($B36="","",COUNTIF('Cálculo Mensual'!$AT$366:$AT$377,"Retuvo*")+COUNTIF('Cálculo Mensual'!$AT$366:$AT$377,"Revisar*"))</f>
        <v/>
      </c>
      <c r="AB36" s="19" t="n">
        <f aca="false">IF($B36="",0,N(Trabajadores!$K$36))</f>
        <v>0</v>
      </c>
      <c r="AC36" s="19" t="n">
        <f aca="false">MIN(AB36,DED_ADIC,MAX(0,I36-K36))</f>
        <v>0</v>
      </c>
      <c r="AD36" s="19" t="n">
        <f aca="false">MAX(0,I36-K36-AC36)</f>
        <v>0</v>
      </c>
      <c r="AE36" s="19" t="n">
        <f aca="false">SUMPRODUCT((AD36&gt;TR_DESDE)*(AD36-TR_DESDE)*TR_INC)</f>
        <v>0</v>
      </c>
      <c r="AF36" s="48" t="n">
        <f aca="false">AE36-Y36</f>
        <v>0</v>
      </c>
      <c r="AG36" s="23" t="str">
        <f aca="false">IF($B36="","",IF(N(AA36)&gt;0,"Revisar ("&amp;AA36&amp;" mes/es)",IF(COUNTIF('Cálculo Mensual'!$AT$366:$AT$377,"Sin dato planilla")&gt;0,"OK (hay meses sin dato)","OK")))</f>
        <v/>
      </c>
    </row>
    <row r="37" customFormat="false" ht="15" hidden="false" customHeight="false" outlineLevel="0" collapsed="false">
      <c r="A37" s="23" t="n">
        <v>32</v>
      </c>
      <c r="B37" s="35" t="str">
        <f aca="false">IF(Trabajadores!$B$37="","",Trabajadores!$B$37)</f>
        <v/>
      </c>
      <c r="C37" s="35" t="str">
        <f aca="false">IF($B37="","",Trabajadores!$D$37)</f>
        <v/>
      </c>
      <c r="D37" s="23" t="str">
        <f aca="false">IF($B37="","",IF(Trabajadores!$N$37&lt;Trabajadores!$M$37,"Sin vínculo",INDEX({"Ene","Feb","Mar","Abr","May","Jun","Jul","Ago","Set","Oct","Nov","Dic"},Trabajadores!$M$37)&amp;" – "&amp;INDEX({"Ene","Feb","Mar","Abr","May","Jun","Jul","Ago","Set","Oct","Nov","Dic"},Trabajadores!$N$37)))</f>
        <v/>
      </c>
      <c r="E37" s="19" t="n">
        <f aca="false">SUM('Cálculo Mensual'!$G$378:$G$389)</f>
        <v>0</v>
      </c>
      <c r="F37" s="19" t="n">
        <f aca="false">SUM('Cálculo Mensual'!$I$378:$I$389)+SUM('Cálculo Mensual'!$J$378:$J$389)</f>
        <v>0</v>
      </c>
      <c r="G37" s="19" t="n">
        <f aca="false">SUM('Cálculo Mensual'!$K$378:$K$389)</f>
        <v>0</v>
      </c>
      <c r="H37" s="19" t="n">
        <f aca="false">SUM('Cálculo Mensual'!$L$378:$L$389)+SUM('Cálculo Mensual'!$M$378:$M$389)</f>
        <v>0</v>
      </c>
      <c r="I37" s="36" t="n">
        <f aca="false">E37+F37+G37+H37</f>
        <v>0</v>
      </c>
      <c r="J37" s="19" t="n">
        <f aca="false">SUM('Cálculo Mensual'!$O$378:$O$389)</f>
        <v>0</v>
      </c>
      <c r="K37" s="19" t="n">
        <f aca="false">IF($B37="",0,DED_FIJA)</f>
        <v>0</v>
      </c>
      <c r="L37" s="36" t="n">
        <f aca="false">MAX(0,I37-K37)</f>
        <v>0</v>
      </c>
      <c r="M37" s="19" t="n">
        <f aca="false">IF(L37=0,0,MAX(0,MIN(L37,Parámetros!$G$19)-Parámetros!$F$19)*Parámetros!$E$19)</f>
        <v>0</v>
      </c>
      <c r="N37" s="19" t="n">
        <f aca="false">IF(L37=0,0,MAX(0,MIN(L37,Parámetros!$G$20)-Parámetros!$F$20)*Parámetros!$E$20)</f>
        <v>0</v>
      </c>
      <c r="O37" s="19" t="n">
        <f aca="false">IF(L37=0,0,MAX(0,MIN(L37,Parámetros!$G$21)-Parámetros!$F$21)*Parámetros!$E$21)</f>
        <v>0</v>
      </c>
      <c r="P37" s="19" t="n">
        <f aca="false">IF(L37=0,0,MAX(0,MIN(L37,Parámetros!$G$22)-Parámetros!$F$22)*Parámetros!$E$22)</f>
        <v>0</v>
      </c>
      <c r="Q37" s="19" t="n">
        <f aca="false">IF(L37=0,0,MAX(0,MIN(L37,Parámetros!$G$23)-Parámetros!$F$23)*Parámetros!$E$23)</f>
        <v>0</v>
      </c>
      <c r="R37" s="46" t="n">
        <f aca="false">SUM(M37:Q37)</f>
        <v>0</v>
      </c>
      <c r="S37" s="47" t="str">
        <f aca="false">IF(OR($B37="",I37=0),"",R37/I37)</f>
        <v/>
      </c>
      <c r="T37" s="45" t="str">
        <f aca="false">IF($B37="","",IF(L37&lt;=0,"-",INDEX(TR_TASA,MATCH(L37,TR_DESDE,1))))</f>
        <v/>
      </c>
      <c r="U37" s="19" t="n">
        <f aca="false">SUM('Cálculo Mensual'!$AP$378:$AP$389)</f>
        <v>0</v>
      </c>
      <c r="V37" s="19" t="n">
        <f aca="false">SUM('Cálculo Mensual'!$N$378:$N$389)</f>
        <v>0</v>
      </c>
      <c r="W37" s="19" t="n">
        <f aca="false">SUM('Cálculo Mensual'!$AR$378:$AR$389)</f>
        <v>0</v>
      </c>
      <c r="X37" s="19" t="str">
        <f aca="false">IF(COUNT('Cálculo Mensual'!$AR$378:$AR$389)=0,"",SUM('Cálculo Mensual'!$AS$378:$AS$389))</f>
        <v/>
      </c>
      <c r="Y37" s="19" t="n">
        <f aca="false">SUM('Cálculo Mensual'!$AV$378:$AV$389)</f>
        <v>0</v>
      </c>
      <c r="Z37" s="19" t="n">
        <f aca="false">R37-Y37</f>
        <v>0</v>
      </c>
      <c r="AA37" s="43" t="str">
        <f aca="false">IF($B37="","",COUNTIF('Cálculo Mensual'!$AT$378:$AT$389,"Retuvo*")+COUNTIF('Cálculo Mensual'!$AT$378:$AT$389,"Revisar*"))</f>
        <v/>
      </c>
      <c r="AB37" s="19" t="n">
        <f aca="false">IF($B37="",0,N(Trabajadores!$K$37))</f>
        <v>0</v>
      </c>
      <c r="AC37" s="19" t="n">
        <f aca="false">MIN(AB37,DED_ADIC,MAX(0,I37-K37))</f>
        <v>0</v>
      </c>
      <c r="AD37" s="19" t="n">
        <f aca="false">MAX(0,I37-K37-AC37)</f>
        <v>0</v>
      </c>
      <c r="AE37" s="19" t="n">
        <f aca="false">SUMPRODUCT((AD37&gt;TR_DESDE)*(AD37-TR_DESDE)*TR_INC)</f>
        <v>0</v>
      </c>
      <c r="AF37" s="48" t="n">
        <f aca="false">AE37-Y37</f>
        <v>0</v>
      </c>
      <c r="AG37" s="23" t="str">
        <f aca="false">IF($B37="","",IF(N(AA37)&gt;0,"Revisar ("&amp;AA37&amp;" mes/es)",IF(COUNTIF('Cálculo Mensual'!$AT$378:$AT$389,"Sin dato planilla")&gt;0,"OK (hay meses sin dato)","OK")))</f>
        <v/>
      </c>
    </row>
    <row r="38" customFormat="false" ht="15" hidden="false" customHeight="false" outlineLevel="0" collapsed="false">
      <c r="A38" s="23" t="n">
        <v>33</v>
      </c>
      <c r="B38" s="35" t="str">
        <f aca="false">IF(Trabajadores!$B$38="","",Trabajadores!$B$38)</f>
        <v/>
      </c>
      <c r="C38" s="35" t="str">
        <f aca="false">IF($B38="","",Trabajadores!$D$38)</f>
        <v/>
      </c>
      <c r="D38" s="23" t="str">
        <f aca="false">IF($B38="","",IF(Trabajadores!$N$38&lt;Trabajadores!$M$38,"Sin vínculo",INDEX({"Ene","Feb","Mar","Abr","May","Jun","Jul","Ago","Set","Oct","Nov","Dic"},Trabajadores!$M$38)&amp;" – "&amp;INDEX({"Ene","Feb","Mar","Abr","May","Jun","Jul","Ago","Set","Oct","Nov","Dic"},Trabajadores!$N$38)))</f>
        <v/>
      </c>
      <c r="E38" s="19" t="n">
        <f aca="false">SUM('Cálculo Mensual'!$G$390:$G$401)</f>
        <v>0</v>
      </c>
      <c r="F38" s="19" t="n">
        <f aca="false">SUM('Cálculo Mensual'!$I$390:$I$401)+SUM('Cálculo Mensual'!$J$390:$J$401)</f>
        <v>0</v>
      </c>
      <c r="G38" s="19" t="n">
        <f aca="false">SUM('Cálculo Mensual'!$K$390:$K$401)</f>
        <v>0</v>
      </c>
      <c r="H38" s="19" t="n">
        <f aca="false">SUM('Cálculo Mensual'!$L$390:$L$401)+SUM('Cálculo Mensual'!$M$390:$M$401)</f>
        <v>0</v>
      </c>
      <c r="I38" s="36" t="n">
        <f aca="false">E38+F38+G38+H38</f>
        <v>0</v>
      </c>
      <c r="J38" s="19" t="n">
        <f aca="false">SUM('Cálculo Mensual'!$O$390:$O$401)</f>
        <v>0</v>
      </c>
      <c r="K38" s="19" t="n">
        <f aca="false">IF($B38="",0,DED_FIJA)</f>
        <v>0</v>
      </c>
      <c r="L38" s="36" t="n">
        <f aca="false">MAX(0,I38-K38)</f>
        <v>0</v>
      </c>
      <c r="M38" s="19" t="n">
        <f aca="false">IF(L38=0,0,MAX(0,MIN(L38,Parámetros!$G$19)-Parámetros!$F$19)*Parámetros!$E$19)</f>
        <v>0</v>
      </c>
      <c r="N38" s="19" t="n">
        <f aca="false">IF(L38=0,0,MAX(0,MIN(L38,Parámetros!$G$20)-Parámetros!$F$20)*Parámetros!$E$20)</f>
        <v>0</v>
      </c>
      <c r="O38" s="19" t="n">
        <f aca="false">IF(L38=0,0,MAX(0,MIN(L38,Parámetros!$G$21)-Parámetros!$F$21)*Parámetros!$E$21)</f>
        <v>0</v>
      </c>
      <c r="P38" s="19" t="n">
        <f aca="false">IF(L38=0,0,MAX(0,MIN(L38,Parámetros!$G$22)-Parámetros!$F$22)*Parámetros!$E$22)</f>
        <v>0</v>
      </c>
      <c r="Q38" s="19" t="n">
        <f aca="false">IF(L38=0,0,MAX(0,MIN(L38,Parámetros!$G$23)-Parámetros!$F$23)*Parámetros!$E$23)</f>
        <v>0</v>
      </c>
      <c r="R38" s="46" t="n">
        <f aca="false">SUM(M38:Q38)</f>
        <v>0</v>
      </c>
      <c r="S38" s="47" t="str">
        <f aca="false">IF(OR($B38="",I38=0),"",R38/I38)</f>
        <v/>
      </c>
      <c r="T38" s="45" t="str">
        <f aca="false">IF($B38="","",IF(L38&lt;=0,"-",INDEX(TR_TASA,MATCH(L38,TR_DESDE,1))))</f>
        <v/>
      </c>
      <c r="U38" s="19" t="n">
        <f aca="false">SUM('Cálculo Mensual'!$AP$390:$AP$401)</f>
        <v>0</v>
      </c>
      <c r="V38" s="19" t="n">
        <f aca="false">SUM('Cálculo Mensual'!$N$390:$N$401)</f>
        <v>0</v>
      </c>
      <c r="W38" s="19" t="n">
        <f aca="false">SUM('Cálculo Mensual'!$AR$390:$AR$401)</f>
        <v>0</v>
      </c>
      <c r="X38" s="19" t="str">
        <f aca="false">IF(COUNT('Cálculo Mensual'!$AR$390:$AR$401)=0,"",SUM('Cálculo Mensual'!$AS$390:$AS$401))</f>
        <v/>
      </c>
      <c r="Y38" s="19" t="n">
        <f aca="false">SUM('Cálculo Mensual'!$AV$390:$AV$401)</f>
        <v>0</v>
      </c>
      <c r="Z38" s="19" t="n">
        <f aca="false">R38-Y38</f>
        <v>0</v>
      </c>
      <c r="AA38" s="43" t="str">
        <f aca="false">IF($B38="","",COUNTIF('Cálculo Mensual'!$AT$390:$AT$401,"Retuvo*")+COUNTIF('Cálculo Mensual'!$AT$390:$AT$401,"Revisar*"))</f>
        <v/>
      </c>
      <c r="AB38" s="19" t="n">
        <f aca="false">IF($B38="",0,N(Trabajadores!$K$38))</f>
        <v>0</v>
      </c>
      <c r="AC38" s="19" t="n">
        <f aca="false">MIN(AB38,DED_ADIC,MAX(0,I38-K38))</f>
        <v>0</v>
      </c>
      <c r="AD38" s="19" t="n">
        <f aca="false">MAX(0,I38-K38-AC38)</f>
        <v>0</v>
      </c>
      <c r="AE38" s="19" t="n">
        <f aca="false">SUMPRODUCT((AD38&gt;TR_DESDE)*(AD38-TR_DESDE)*TR_INC)</f>
        <v>0</v>
      </c>
      <c r="AF38" s="48" t="n">
        <f aca="false">AE38-Y38</f>
        <v>0</v>
      </c>
      <c r="AG38" s="23" t="str">
        <f aca="false">IF($B38="","",IF(N(AA38)&gt;0,"Revisar ("&amp;AA38&amp;" mes/es)",IF(COUNTIF('Cálculo Mensual'!$AT$390:$AT$401,"Sin dato planilla")&gt;0,"OK (hay meses sin dato)","OK")))</f>
        <v/>
      </c>
    </row>
    <row r="39" customFormat="false" ht="15" hidden="false" customHeight="false" outlineLevel="0" collapsed="false">
      <c r="A39" s="23" t="n">
        <v>34</v>
      </c>
      <c r="B39" s="35" t="str">
        <f aca="false">IF(Trabajadores!$B$39="","",Trabajadores!$B$39)</f>
        <v/>
      </c>
      <c r="C39" s="35" t="str">
        <f aca="false">IF($B39="","",Trabajadores!$D$39)</f>
        <v/>
      </c>
      <c r="D39" s="23" t="str">
        <f aca="false">IF($B39="","",IF(Trabajadores!$N$39&lt;Trabajadores!$M$39,"Sin vínculo",INDEX({"Ene","Feb","Mar","Abr","May","Jun","Jul","Ago","Set","Oct","Nov","Dic"},Trabajadores!$M$39)&amp;" – "&amp;INDEX({"Ene","Feb","Mar","Abr","May","Jun","Jul","Ago","Set","Oct","Nov","Dic"},Trabajadores!$N$39)))</f>
        <v/>
      </c>
      <c r="E39" s="19" t="n">
        <f aca="false">SUM('Cálculo Mensual'!$G$402:$G$413)</f>
        <v>0</v>
      </c>
      <c r="F39" s="19" t="n">
        <f aca="false">SUM('Cálculo Mensual'!$I$402:$I$413)+SUM('Cálculo Mensual'!$J$402:$J$413)</f>
        <v>0</v>
      </c>
      <c r="G39" s="19" t="n">
        <f aca="false">SUM('Cálculo Mensual'!$K$402:$K$413)</f>
        <v>0</v>
      </c>
      <c r="H39" s="19" t="n">
        <f aca="false">SUM('Cálculo Mensual'!$L$402:$L$413)+SUM('Cálculo Mensual'!$M$402:$M$413)</f>
        <v>0</v>
      </c>
      <c r="I39" s="36" t="n">
        <f aca="false">E39+F39+G39+H39</f>
        <v>0</v>
      </c>
      <c r="J39" s="19" t="n">
        <f aca="false">SUM('Cálculo Mensual'!$O$402:$O$413)</f>
        <v>0</v>
      </c>
      <c r="K39" s="19" t="n">
        <f aca="false">IF($B39="",0,DED_FIJA)</f>
        <v>0</v>
      </c>
      <c r="L39" s="36" t="n">
        <f aca="false">MAX(0,I39-K39)</f>
        <v>0</v>
      </c>
      <c r="M39" s="19" t="n">
        <f aca="false">IF(L39=0,0,MAX(0,MIN(L39,Parámetros!$G$19)-Parámetros!$F$19)*Parámetros!$E$19)</f>
        <v>0</v>
      </c>
      <c r="N39" s="19" t="n">
        <f aca="false">IF(L39=0,0,MAX(0,MIN(L39,Parámetros!$G$20)-Parámetros!$F$20)*Parámetros!$E$20)</f>
        <v>0</v>
      </c>
      <c r="O39" s="19" t="n">
        <f aca="false">IF(L39=0,0,MAX(0,MIN(L39,Parámetros!$G$21)-Parámetros!$F$21)*Parámetros!$E$21)</f>
        <v>0</v>
      </c>
      <c r="P39" s="19" t="n">
        <f aca="false">IF(L39=0,0,MAX(0,MIN(L39,Parámetros!$G$22)-Parámetros!$F$22)*Parámetros!$E$22)</f>
        <v>0</v>
      </c>
      <c r="Q39" s="19" t="n">
        <f aca="false">IF(L39=0,0,MAX(0,MIN(L39,Parámetros!$G$23)-Parámetros!$F$23)*Parámetros!$E$23)</f>
        <v>0</v>
      </c>
      <c r="R39" s="46" t="n">
        <f aca="false">SUM(M39:Q39)</f>
        <v>0</v>
      </c>
      <c r="S39" s="47" t="str">
        <f aca="false">IF(OR($B39="",I39=0),"",R39/I39)</f>
        <v/>
      </c>
      <c r="T39" s="45" t="str">
        <f aca="false">IF($B39="","",IF(L39&lt;=0,"-",INDEX(TR_TASA,MATCH(L39,TR_DESDE,1))))</f>
        <v/>
      </c>
      <c r="U39" s="19" t="n">
        <f aca="false">SUM('Cálculo Mensual'!$AP$402:$AP$413)</f>
        <v>0</v>
      </c>
      <c r="V39" s="19" t="n">
        <f aca="false">SUM('Cálculo Mensual'!$N$402:$N$413)</f>
        <v>0</v>
      </c>
      <c r="W39" s="19" t="n">
        <f aca="false">SUM('Cálculo Mensual'!$AR$402:$AR$413)</f>
        <v>0</v>
      </c>
      <c r="X39" s="19" t="str">
        <f aca="false">IF(COUNT('Cálculo Mensual'!$AR$402:$AR$413)=0,"",SUM('Cálculo Mensual'!$AS$402:$AS$413))</f>
        <v/>
      </c>
      <c r="Y39" s="19" t="n">
        <f aca="false">SUM('Cálculo Mensual'!$AV$402:$AV$413)</f>
        <v>0</v>
      </c>
      <c r="Z39" s="19" t="n">
        <f aca="false">R39-Y39</f>
        <v>0</v>
      </c>
      <c r="AA39" s="43" t="str">
        <f aca="false">IF($B39="","",COUNTIF('Cálculo Mensual'!$AT$402:$AT$413,"Retuvo*")+COUNTIF('Cálculo Mensual'!$AT$402:$AT$413,"Revisar*"))</f>
        <v/>
      </c>
      <c r="AB39" s="19" t="n">
        <f aca="false">IF($B39="",0,N(Trabajadores!$K$39))</f>
        <v>0</v>
      </c>
      <c r="AC39" s="19" t="n">
        <f aca="false">MIN(AB39,DED_ADIC,MAX(0,I39-K39))</f>
        <v>0</v>
      </c>
      <c r="AD39" s="19" t="n">
        <f aca="false">MAX(0,I39-K39-AC39)</f>
        <v>0</v>
      </c>
      <c r="AE39" s="19" t="n">
        <f aca="false">SUMPRODUCT((AD39&gt;TR_DESDE)*(AD39-TR_DESDE)*TR_INC)</f>
        <v>0</v>
      </c>
      <c r="AF39" s="48" t="n">
        <f aca="false">AE39-Y39</f>
        <v>0</v>
      </c>
      <c r="AG39" s="23" t="str">
        <f aca="false">IF($B39="","",IF(N(AA39)&gt;0,"Revisar ("&amp;AA39&amp;" mes/es)",IF(COUNTIF('Cálculo Mensual'!$AT$402:$AT$413,"Sin dato planilla")&gt;0,"OK (hay meses sin dato)","OK")))</f>
        <v/>
      </c>
    </row>
    <row r="40" customFormat="false" ht="15" hidden="false" customHeight="false" outlineLevel="0" collapsed="false">
      <c r="A40" s="23" t="n">
        <v>35</v>
      </c>
      <c r="B40" s="35" t="str">
        <f aca="false">IF(Trabajadores!$B$40="","",Trabajadores!$B$40)</f>
        <v/>
      </c>
      <c r="C40" s="35" t="str">
        <f aca="false">IF($B40="","",Trabajadores!$D$40)</f>
        <v/>
      </c>
      <c r="D40" s="23" t="str">
        <f aca="false">IF($B40="","",IF(Trabajadores!$N$40&lt;Trabajadores!$M$40,"Sin vínculo",INDEX({"Ene","Feb","Mar","Abr","May","Jun","Jul","Ago","Set","Oct","Nov","Dic"},Trabajadores!$M$40)&amp;" – "&amp;INDEX({"Ene","Feb","Mar","Abr","May","Jun","Jul","Ago","Set","Oct","Nov","Dic"},Trabajadores!$N$40)))</f>
        <v/>
      </c>
      <c r="E40" s="19" t="n">
        <f aca="false">SUM('Cálculo Mensual'!$G$414:$G$425)</f>
        <v>0</v>
      </c>
      <c r="F40" s="19" t="n">
        <f aca="false">SUM('Cálculo Mensual'!$I$414:$I$425)+SUM('Cálculo Mensual'!$J$414:$J$425)</f>
        <v>0</v>
      </c>
      <c r="G40" s="19" t="n">
        <f aca="false">SUM('Cálculo Mensual'!$K$414:$K$425)</f>
        <v>0</v>
      </c>
      <c r="H40" s="19" t="n">
        <f aca="false">SUM('Cálculo Mensual'!$L$414:$L$425)+SUM('Cálculo Mensual'!$M$414:$M$425)</f>
        <v>0</v>
      </c>
      <c r="I40" s="36" t="n">
        <f aca="false">E40+F40+G40+H40</f>
        <v>0</v>
      </c>
      <c r="J40" s="19" t="n">
        <f aca="false">SUM('Cálculo Mensual'!$O$414:$O$425)</f>
        <v>0</v>
      </c>
      <c r="K40" s="19" t="n">
        <f aca="false">IF($B40="",0,DED_FIJA)</f>
        <v>0</v>
      </c>
      <c r="L40" s="36" t="n">
        <f aca="false">MAX(0,I40-K40)</f>
        <v>0</v>
      </c>
      <c r="M40" s="19" t="n">
        <f aca="false">IF(L40=0,0,MAX(0,MIN(L40,Parámetros!$G$19)-Parámetros!$F$19)*Parámetros!$E$19)</f>
        <v>0</v>
      </c>
      <c r="N40" s="19" t="n">
        <f aca="false">IF(L40=0,0,MAX(0,MIN(L40,Parámetros!$G$20)-Parámetros!$F$20)*Parámetros!$E$20)</f>
        <v>0</v>
      </c>
      <c r="O40" s="19" t="n">
        <f aca="false">IF(L40=0,0,MAX(0,MIN(L40,Parámetros!$G$21)-Parámetros!$F$21)*Parámetros!$E$21)</f>
        <v>0</v>
      </c>
      <c r="P40" s="19" t="n">
        <f aca="false">IF(L40=0,0,MAX(0,MIN(L40,Parámetros!$G$22)-Parámetros!$F$22)*Parámetros!$E$22)</f>
        <v>0</v>
      </c>
      <c r="Q40" s="19" t="n">
        <f aca="false">IF(L40=0,0,MAX(0,MIN(L40,Parámetros!$G$23)-Parámetros!$F$23)*Parámetros!$E$23)</f>
        <v>0</v>
      </c>
      <c r="R40" s="46" t="n">
        <f aca="false">SUM(M40:Q40)</f>
        <v>0</v>
      </c>
      <c r="S40" s="47" t="str">
        <f aca="false">IF(OR($B40="",I40=0),"",R40/I40)</f>
        <v/>
      </c>
      <c r="T40" s="45" t="str">
        <f aca="false">IF($B40="","",IF(L40&lt;=0,"-",INDEX(TR_TASA,MATCH(L40,TR_DESDE,1))))</f>
        <v/>
      </c>
      <c r="U40" s="19" t="n">
        <f aca="false">SUM('Cálculo Mensual'!$AP$414:$AP$425)</f>
        <v>0</v>
      </c>
      <c r="V40" s="19" t="n">
        <f aca="false">SUM('Cálculo Mensual'!$N$414:$N$425)</f>
        <v>0</v>
      </c>
      <c r="W40" s="19" t="n">
        <f aca="false">SUM('Cálculo Mensual'!$AR$414:$AR$425)</f>
        <v>0</v>
      </c>
      <c r="X40" s="19" t="str">
        <f aca="false">IF(COUNT('Cálculo Mensual'!$AR$414:$AR$425)=0,"",SUM('Cálculo Mensual'!$AS$414:$AS$425))</f>
        <v/>
      </c>
      <c r="Y40" s="19" t="n">
        <f aca="false">SUM('Cálculo Mensual'!$AV$414:$AV$425)</f>
        <v>0</v>
      </c>
      <c r="Z40" s="19" t="n">
        <f aca="false">R40-Y40</f>
        <v>0</v>
      </c>
      <c r="AA40" s="43" t="str">
        <f aca="false">IF($B40="","",COUNTIF('Cálculo Mensual'!$AT$414:$AT$425,"Retuvo*")+COUNTIF('Cálculo Mensual'!$AT$414:$AT$425,"Revisar*"))</f>
        <v/>
      </c>
      <c r="AB40" s="19" t="n">
        <f aca="false">IF($B40="",0,N(Trabajadores!$K$40))</f>
        <v>0</v>
      </c>
      <c r="AC40" s="19" t="n">
        <f aca="false">MIN(AB40,DED_ADIC,MAX(0,I40-K40))</f>
        <v>0</v>
      </c>
      <c r="AD40" s="19" t="n">
        <f aca="false">MAX(0,I40-K40-AC40)</f>
        <v>0</v>
      </c>
      <c r="AE40" s="19" t="n">
        <f aca="false">SUMPRODUCT((AD40&gt;TR_DESDE)*(AD40-TR_DESDE)*TR_INC)</f>
        <v>0</v>
      </c>
      <c r="AF40" s="48" t="n">
        <f aca="false">AE40-Y40</f>
        <v>0</v>
      </c>
      <c r="AG40" s="23" t="str">
        <f aca="false">IF($B40="","",IF(N(AA40)&gt;0,"Revisar ("&amp;AA40&amp;" mes/es)",IF(COUNTIF('Cálculo Mensual'!$AT$414:$AT$425,"Sin dato planilla")&gt;0,"OK (hay meses sin dato)","OK")))</f>
        <v/>
      </c>
    </row>
    <row r="41" customFormat="false" ht="15" hidden="false" customHeight="false" outlineLevel="0" collapsed="false">
      <c r="A41" s="23" t="n">
        <v>36</v>
      </c>
      <c r="B41" s="35" t="str">
        <f aca="false">IF(Trabajadores!$B$41="","",Trabajadores!$B$41)</f>
        <v/>
      </c>
      <c r="C41" s="35" t="str">
        <f aca="false">IF($B41="","",Trabajadores!$D$41)</f>
        <v/>
      </c>
      <c r="D41" s="23" t="str">
        <f aca="false">IF($B41="","",IF(Trabajadores!$N$41&lt;Trabajadores!$M$41,"Sin vínculo",INDEX({"Ene","Feb","Mar","Abr","May","Jun","Jul","Ago","Set","Oct","Nov","Dic"},Trabajadores!$M$41)&amp;" – "&amp;INDEX({"Ene","Feb","Mar","Abr","May","Jun","Jul","Ago","Set","Oct","Nov","Dic"},Trabajadores!$N$41)))</f>
        <v/>
      </c>
      <c r="E41" s="19" t="n">
        <f aca="false">SUM('Cálculo Mensual'!$G$426:$G$437)</f>
        <v>0</v>
      </c>
      <c r="F41" s="19" t="n">
        <f aca="false">SUM('Cálculo Mensual'!$I$426:$I$437)+SUM('Cálculo Mensual'!$J$426:$J$437)</f>
        <v>0</v>
      </c>
      <c r="G41" s="19" t="n">
        <f aca="false">SUM('Cálculo Mensual'!$K$426:$K$437)</f>
        <v>0</v>
      </c>
      <c r="H41" s="19" t="n">
        <f aca="false">SUM('Cálculo Mensual'!$L$426:$L$437)+SUM('Cálculo Mensual'!$M$426:$M$437)</f>
        <v>0</v>
      </c>
      <c r="I41" s="36" t="n">
        <f aca="false">E41+F41+G41+H41</f>
        <v>0</v>
      </c>
      <c r="J41" s="19" t="n">
        <f aca="false">SUM('Cálculo Mensual'!$O$426:$O$437)</f>
        <v>0</v>
      </c>
      <c r="K41" s="19" t="n">
        <f aca="false">IF($B41="",0,DED_FIJA)</f>
        <v>0</v>
      </c>
      <c r="L41" s="36" t="n">
        <f aca="false">MAX(0,I41-K41)</f>
        <v>0</v>
      </c>
      <c r="M41" s="19" t="n">
        <f aca="false">IF(L41=0,0,MAX(0,MIN(L41,Parámetros!$G$19)-Parámetros!$F$19)*Parámetros!$E$19)</f>
        <v>0</v>
      </c>
      <c r="N41" s="19" t="n">
        <f aca="false">IF(L41=0,0,MAX(0,MIN(L41,Parámetros!$G$20)-Parámetros!$F$20)*Parámetros!$E$20)</f>
        <v>0</v>
      </c>
      <c r="O41" s="19" t="n">
        <f aca="false">IF(L41=0,0,MAX(0,MIN(L41,Parámetros!$G$21)-Parámetros!$F$21)*Parámetros!$E$21)</f>
        <v>0</v>
      </c>
      <c r="P41" s="19" t="n">
        <f aca="false">IF(L41=0,0,MAX(0,MIN(L41,Parámetros!$G$22)-Parámetros!$F$22)*Parámetros!$E$22)</f>
        <v>0</v>
      </c>
      <c r="Q41" s="19" t="n">
        <f aca="false">IF(L41=0,0,MAX(0,MIN(L41,Parámetros!$G$23)-Parámetros!$F$23)*Parámetros!$E$23)</f>
        <v>0</v>
      </c>
      <c r="R41" s="46" t="n">
        <f aca="false">SUM(M41:Q41)</f>
        <v>0</v>
      </c>
      <c r="S41" s="47" t="str">
        <f aca="false">IF(OR($B41="",I41=0),"",R41/I41)</f>
        <v/>
      </c>
      <c r="T41" s="45" t="str">
        <f aca="false">IF($B41="","",IF(L41&lt;=0,"-",INDEX(TR_TASA,MATCH(L41,TR_DESDE,1))))</f>
        <v/>
      </c>
      <c r="U41" s="19" t="n">
        <f aca="false">SUM('Cálculo Mensual'!$AP$426:$AP$437)</f>
        <v>0</v>
      </c>
      <c r="V41" s="19" t="n">
        <f aca="false">SUM('Cálculo Mensual'!$N$426:$N$437)</f>
        <v>0</v>
      </c>
      <c r="W41" s="19" t="n">
        <f aca="false">SUM('Cálculo Mensual'!$AR$426:$AR$437)</f>
        <v>0</v>
      </c>
      <c r="X41" s="19" t="str">
        <f aca="false">IF(COUNT('Cálculo Mensual'!$AR$426:$AR$437)=0,"",SUM('Cálculo Mensual'!$AS$426:$AS$437))</f>
        <v/>
      </c>
      <c r="Y41" s="19" t="n">
        <f aca="false">SUM('Cálculo Mensual'!$AV$426:$AV$437)</f>
        <v>0</v>
      </c>
      <c r="Z41" s="19" t="n">
        <f aca="false">R41-Y41</f>
        <v>0</v>
      </c>
      <c r="AA41" s="43" t="str">
        <f aca="false">IF($B41="","",COUNTIF('Cálculo Mensual'!$AT$426:$AT$437,"Retuvo*")+COUNTIF('Cálculo Mensual'!$AT$426:$AT$437,"Revisar*"))</f>
        <v/>
      </c>
      <c r="AB41" s="19" t="n">
        <f aca="false">IF($B41="",0,N(Trabajadores!$K$41))</f>
        <v>0</v>
      </c>
      <c r="AC41" s="19" t="n">
        <f aca="false">MIN(AB41,DED_ADIC,MAX(0,I41-K41))</f>
        <v>0</v>
      </c>
      <c r="AD41" s="19" t="n">
        <f aca="false">MAX(0,I41-K41-AC41)</f>
        <v>0</v>
      </c>
      <c r="AE41" s="19" t="n">
        <f aca="false">SUMPRODUCT((AD41&gt;TR_DESDE)*(AD41-TR_DESDE)*TR_INC)</f>
        <v>0</v>
      </c>
      <c r="AF41" s="48" t="n">
        <f aca="false">AE41-Y41</f>
        <v>0</v>
      </c>
      <c r="AG41" s="23" t="str">
        <f aca="false">IF($B41="","",IF(N(AA41)&gt;0,"Revisar ("&amp;AA41&amp;" mes/es)",IF(COUNTIF('Cálculo Mensual'!$AT$426:$AT$437,"Sin dato planilla")&gt;0,"OK (hay meses sin dato)","OK")))</f>
        <v/>
      </c>
    </row>
    <row r="42" customFormat="false" ht="15" hidden="false" customHeight="false" outlineLevel="0" collapsed="false">
      <c r="A42" s="23" t="n">
        <v>37</v>
      </c>
      <c r="B42" s="35" t="str">
        <f aca="false">IF(Trabajadores!$B$42="","",Trabajadores!$B$42)</f>
        <v/>
      </c>
      <c r="C42" s="35" t="str">
        <f aca="false">IF($B42="","",Trabajadores!$D$42)</f>
        <v/>
      </c>
      <c r="D42" s="23" t="str">
        <f aca="false">IF($B42="","",IF(Trabajadores!$N$42&lt;Trabajadores!$M$42,"Sin vínculo",INDEX({"Ene","Feb","Mar","Abr","May","Jun","Jul","Ago","Set","Oct","Nov","Dic"},Trabajadores!$M$42)&amp;" – "&amp;INDEX({"Ene","Feb","Mar","Abr","May","Jun","Jul","Ago","Set","Oct","Nov","Dic"},Trabajadores!$N$42)))</f>
        <v/>
      </c>
      <c r="E42" s="19" t="n">
        <f aca="false">SUM('Cálculo Mensual'!$G$438:$G$449)</f>
        <v>0</v>
      </c>
      <c r="F42" s="19" t="n">
        <f aca="false">SUM('Cálculo Mensual'!$I$438:$I$449)+SUM('Cálculo Mensual'!$J$438:$J$449)</f>
        <v>0</v>
      </c>
      <c r="G42" s="19" t="n">
        <f aca="false">SUM('Cálculo Mensual'!$K$438:$K$449)</f>
        <v>0</v>
      </c>
      <c r="H42" s="19" t="n">
        <f aca="false">SUM('Cálculo Mensual'!$L$438:$L$449)+SUM('Cálculo Mensual'!$M$438:$M$449)</f>
        <v>0</v>
      </c>
      <c r="I42" s="36" t="n">
        <f aca="false">E42+F42+G42+H42</f>
        <v>0</v>
      </c>
      <c r="J42" s="19" t="n">
        <f aca="false">SUM('Cálculo Mensual'!$O$438:$O$449)</f>
        <v>0</v>
      </c>
      <c r="K42" s="19" t="n">
        <f aca="false">IF($B42="",0,DED_FIJA)</f>
        <v>0</v>
      </c>
      <c r="L42" s="36" t="n">
        <f aca="false">MAX(0,I42-K42)</f>
        <v>0</v>
      </c>
      <c r="M42" s="19" t="n">
        <f aca="false">IF(L42=0,0,MAX(0,MIN(L42,Parámetros!$G$19)-Parámetros!$F$19)*Parámetros!$E$19)</f>
        <v>0</v>
      </c>
      <c r="N42" s="19" t="n">
        <f aca="false">IF(L42=0,0,MAX(0,MIN(L42,Parámetros!$G$20)-Parámetros!$F$20)*Parámetros!$E$20)</f>
        <v>0</v>
      </c>
      <c r="O42" s="19" t="n">
        <f aca="false">IF(L42=0,0,MAX(0,MIN(L42,Parámetros!$G$21)-Parámetros!$F$21)*Parámetros!$E$21)</f>
        <v>0</v>
      </c>
      <c r="P42" s="19" t="n">
        <f aca="false">IF(L42=0,0,MAX(0,MIN(L42,Parámetros!$G$22)-Parámetros!$F$22)*Parámetros!$E$22)</f>
        <v>0</v>
      </c>
      <c r="Q42" s="19" t="n">
        <f aca="false">IF(L42=0,0,MAX(0,MIN(L42,Parámetros!$G$23)-Parámetros!$F$23)*Parámetros!$E$23)</f>
        <v>0</v>
      </c>
      <c r="R42" s="46" t="n">
        <f aca="false">SUM(M42:Q42)</f>
        <v>0</v>
      </c>
      <c r="S42" s="47" t="str">
        <f aca="false">IF(OR($B42="",I42=0),"",R42/I42)</f>
        <v/>
      </c>
      <c r="T42" s="45" t="str">
        <f aca="false">IF($B42="","",IF(L42&lt;=0,"-",INDEX(TR_TASA,MATCH(L42,TR_DESDE,1))))</f>
        <v/>
      </c>
      <c r="U42" s="19" t="n">
        <f aca="false">SUM('Cálculo Mensual'!$AP$438:$AP$449)</f>
        <v>0</v>
      </c>
      <c r="V42" s="19" t="n">
        <f aca="false">SUM('Cálculo Mensual'!$N$438:$N$449)</f>
        <v>0</v>
      </c>
      <c r="W42" s="19" t="n">
        <f aca="false">SUM('Cálculo Mensual'!$AR$438:$AR$449)</f>
        <v>0</v>
      </c>
      <c r="X42" s="19" t="str">
        <f aca="false">IF(COUNT('Cálculo Mensual'!$AR$438:$AR$449)=0,"",SUM('Cálculo Mensual'!$AS$438:$AS$449))</f>
        <v/>
      </c>
      <c r="Y42" s="19" t="n">
        <f aca="false">SUM('Cálculo Mensual'!$AV$438:$AV$449)</f>
        <v>0</v>
      </c>
      <c r="Z42" s="19" t="n">
        <f aca="false">R42-Y42</f>
        <v>0</v>
      </c>
      <c r="AA42" s="43" t="str">
        <f aca="false">IF($B42="","",COUNTIF('Cálculo Mensual'!$AT$438:$AT$449,"Retuvo*")+COUNTIF('Cálculo Mensual'!$AT$438:$AT$449,"Revisar*"))</f>
        <v/>
      </c>
      <c r="AB42" s="19" t="n">
        <f aca="false">IF($B42="",0,N(Trabajadores!$K$42))</f>
        <v>0</v>
      </c>
      <c r="AC42" s="19" t="n">
        <f aca="false">MIN(AB42,DED_ADIC,MAX(0,I42-K42))</f>
        <v>0</v>
      </c>
      <c r="AD42" s="19" t="n">
        <f aca="false">MAX(0,I42-K42-AC42)</f>
        <v>0</v>
      </c>
      <c r="AE42" s="19" t="n">
        <f aca="false">SUMPRODUCT((AD42&gt;TR_DESDE)*(AD42-TR_DESDE)*TR_INC)</f>
        <v>0</v>
      </c>
      <c r="AF42" s="48" t="n">
        <f aca="false">AE42-Y42</f>
        <v>0</v>
      </c>
      <c r="AG42" s="23" t="str">
        <f aca="false">IF($B42="","",IF(N(AA42)&gt;0,"Revisar ("&amp;AA42&amp;" mes/es)",IF(COUNTIF('Cálculo Mensual'!$AT$438:$AT$449,"Sin dato planilla")&gt;0,"OK (hay meses sin dato)","OK")))</f>
        <v/>
      </c>
    </row>
    <row r="43" customFormat="false" ht="15" hidden="false" customHeight="false" outlineLevel="0" collapsed="false">
      <c r="A43" s="23" t="n">
        <v>38</v>
      </c>
      <c r="B43" s="35" t="str">
        <f aca="false">IF(Trabajadores!$B$43="","",Trabajadores!$B$43)</f>
        <v/>
      </c>
      <c r="C43" s="35" t="str">
        <f aca="false">IF($B43="","",Trabajadores!$D$43)</f>
        <v/>
      </c>
      <c r="D43" s="23" t="str">
        <f aca="false">IF($B43="","",IF(Trabajadores!$N$43&lt;Trabajadores!$M$43,"Sin vínculo",INDEX({"Ene","Feb","Mar","Abr","May","Jun","Jul","Ago","Set","Oct","Nov","Dic"},Trabajadores!$M$43)&amp;" – "&amp;INDEX({"Ene","Feb","Mar","Abr","May","Jun","Jul","Ago","Set","Oct","Nov","Dic"},Trabajadores!$N$43)))</f>
        <v/>
      </c>
      <c r="E43" s="19" t="n">
        <f aca="false">SUM('Cálculo Mensual'!$G$450:$G$461)</f>
        <v>0</v>
      </c>
      <c r="F43" s="19" t="n">
        <f aca="false">SUM('Cálculo Mensual'!$I$450:$I$461)+SUM('Cálculo Mensual'!$J$450:$J$461)</f>
        <v>0</v>
      </c>
      <c r="G43" s="19" t="n">
        <f aca="false">SUM('Cálculo Mensual'!$K$450:$K$461)</f>
        <v>0</v>
      </c>
      <c r="H43" s="19" t="n">
        <f aca="false">SUM('Cálculo Mensual'!$L$450:$L$461)+SUM('Cálculo Mensual'!$M$450:$M$461)</f>
        <v>0</v>
      </c>
      <c r="I43" s="36" t="n">
        <f aca="false">E43+F43+G43+H43</f>
        <v>0</v>
      </c>
      <c r="J43" s="19" t="n">
        <f aca="false">SUM('Cálculo Mensual'!$O$450:$O$461)</f>
        <v>0</v>
      </c>
      <c r="K43" s="19" t="n">
        <f aca="false">IF($B43="",0,DED_FIJA)</f>
        <v>0</v>
      </c>
      <c r="L43" s="36" t="n">
        <f aca="false">MAX(0,I43-K43)</f>
        <v>0</v>
      </c>
      <c r="M43" s="19" t="n">
        <f aca="false">IF(L43=0,0,MAX(0,MIN(L43,Parámetros!$G$19)-Parámetros!$F$19)*Parámetros!$E$19)</f>
        <v>0</v>
      </c>
      <c r="N43" s="19" t="n">
        <f aca="false">IF(L43=0,0,MAX(0,MIN(L43,Parámetros!$G$20)-Parámetros!$F$20)*Parámetros!$E$20)</f>
        <v>0</v>
      </c>
      <c r="O43" s="19" t="n">
        <f aca="false">IF(L43=0,0,MAX(0,MIN(L43,Parámetros!$G$21)-Parámetros!$F$21)*Parámetros!$E$21)</f>
        <v>0</v>
      </c>
      <c r="P43" s="19" t="n">
        <f aca="false">IF(L43=0,0,MAX(0,MIN(L43,Parámetros!$G$22)-Parámetros!$F$22)*Parámetros!$E$22)</f>
        <v>0</v>
      </c>
      <c r="Q43" s="19" t="n">
        <f aca="false">IF(L43=0,0,MAX(0,MIN(L43,Parámetros!$G$23)-Parámetros!$F$23)*Parámetros!$E$23)</f>
        <v>0</v>
      </c>
      <c r="R43" s="46" t="n">
        <f aca="false">SUM(M43:Q43)</f>
        <v>0</v>
      </c>
      <c r="S43" s="47" t="str">
        <f aca="false">IF(OR($B43="",I43=0),"",R43/I43)</f>
        <v/>
      </c>
      <c r="T43" s="45" t="str">
        <f aca="false">IF($B43="","",IF(L43&lt;=0,"-",INDEX(TR_TASA,MATCH(L43,TR_DESDE,1))))</f>
        <v/>
      </c>
      <c r="U43" s="19" t="n">
        <f aca="false">SUM('Cálculo Mensual'!$AP$450:$AP$461)</f>
        <v>0</v>
      </c>
      <c r="V43" s="19" t="n">
        <f aca="false">SUM('Cálculo Mensual'!$N$450:$N$461)</f>
        <v>0</v>
      </c>
      <c r="W43" s="19" t="n">
        <f aca="false">SUM('Cálculo Mensual'!$AR$450:$AR$461)</f>
        <v>0</v>
      </c>
      <c r="X43" s="19" t="str">
        <f aca="false">IF(COUNT('Cálculo Mensual'!$AR$450:$AR$461)=0,"",SUM('Cálculo Mensual'!$AS$450:$AS$461))</f>
        <v/>
      </c>
      <c r="Y43" s="19" t="n">
        <f aca="false">SUM('Cálculo Mensual'!$AV$450:$AV$461)</f>
        <v>0</v>
      </c>
      <c r="Z43" s="19" t="n">
        <f aca="false">R43-Y43</f>
        <v>0</v>
      </c>
      <c r="AA43" s="43" t="str">
        <f aca="false">IF($B43="","",COUNTIF('Cálculo Mensual'!$AT$450:$AT$461,"Retuvo*")+COUNTIF('Cálculo Mensual'!$AT$450:$AT$461,"Revisar*"))</f>
        <v/>
      </c>
      <c r="AB43" s="19" t="n">
        <f aca="false">IF($B43="",0,N(Trabajadores!$K$43))</f>
        <v>0</v>
      </c>
      <c r="AC43" s="19" t="n">
        <f aca="false">MIN(AB43,DED_ADIC,MAX(0,I43-K43))</f>
        <v>0</v>
      </c>
      <c r="AD43" s="19" t="n">
        <f aca="false">MAX(0,I43-K43-AC43)</f>
        <v>0</v>
      </c>
      <c r="AE43" s="19" t="n">
        <f aca="false">SUMPRODUCT((AD43&gt;TR_DESDE)*(AD43-TR_DESDE)*TR_INC)</f>
        <v>0</v>
      </c>
      <c r="AF43" s="48" t="n">
        <f aca="false">AE43-Y43</f>
        <v>0</v>
      </c>
      <c r="AG43" s="23" t="str">
        <f aca="false">IF($B43="","",IF(N(AA43)&gt;0,"Revisar ("&amp;AA43&amp;" mes/es)",IF(COUNTIF('Cálculo Mensual'!$AT$450:$AT$461,"Sin dato planilla")&gt;0,"OK (hay meses sin dato)","OK")))</f>
        <v/>
      </c>
    </row>
    <row r="44" customFormat="false" ht="15" hidden="false" customHeight="false" outlineLevel="0" collapsed="false">
      <c r="A44" s="23" t="n">
        <v>39</v>
      </c>
      <c r="B44" s="35" t="str">
        <f aca="false">IF(Trabajadores!$B$44="","",Trabajadores!$B$44)</f>
        <v/>
      </c>
      <c r="C44" s="35" t="str">
        <f aca="false">IF($B44="","",Trabajadores!$D$44)</f>
        <v/>
      </c>
      <c r="D44" s="23" t="str">
        <f aca="false">IF($B44="","",IF(Trabajadores!$N$44&lt;Trabajadores!$M$44,"Sin vínculo",INDEX({"Ene","Feb","Mar","Abr","May","Jun","Jul","Ago","Set","Oct","Nov","Dic"},Trabajadores!$M$44)&amp;" – "&amp;INDEX({"Ene","Feb","Mar","Abr","May","Jun","Jul","Ago","Set","Oct","Nov","Dic"},Trabajadores!$N$44)))</f>
        <v/>
      </c>
      <c r="E44" s="19" t="n">
        <f aca="false">SUM('Cálculo Mensual'!$G$462:$G$473)</f>
        <v>0</v>
      </c>
      <c r="F44" s="19" t="n">
        <f aca="false">SUM('Cálculo Mensual'!$I$462:$I$473)+SUM('Cálculo Mensual'!$J$462:$J$473)</f>
        <v>0</v>
      </c>
      <c r="G44" s="19" t="n">
        <f aca="false">SUM('Cálculo Mensual'!$K$462:$K$473)</f>
        <v>0</v>
      </c>
      <c r="H44" s="19" t="n">
        <f aca="false">SUM('Cálculo Mensual'!$L$462:$L$473)+SUM('Cálculo Mensual'!$M$462:$M$473)</f>
        <v>0</v>
      </c>
      <c r="I44" s="36" t="n">
        <f aca="false">E44+F44+G44+H44</f>
        <v>0</v>
      </c>
      <c r="J44" s="19" t="n">
        <f aca="false">SUM('Cálculo Mensual'!$O$462:$O$473)</f>
        <v>0</v>
      </c>
      <c r="K44" s="19" t="n">
        <f aca="false">IF($B44="",0,DED_FIJA)</f>
        <v>0</v>
      </c>
      <c r="L44" s="36" t="n">
        <f aca="false">MAX(0,I44-K44)</f>
        <v>0</v>
      </c>
      <c r="M44" s="19" t="n">
        <f aca="false">IF(L44=0,0,MAX(0,MIN(L44,Parámetros!$G$19)-Parámetros!$F$19)*Parámetros!$E$19)</f>
        <v>0</v>
      </c>
      <c r="N44" s="19" t="n">
        <f aca="false">IF(L44=0,0,MAX(0,MIN(L44,Parámetros!$G$20)-Parámetros!$F$20)*Parámetros!$E$20)</f>
        <v>0</v>
      </c>
      <c r="O44" s="19" t="n">
        <f aca="false">IF(L44=0,0,MAX(0,MIN(L44,Parámetros!$G$21)-Parámetros!$F$21)*Parámetros!$E$21)</f>
        <v>0</v>
      </c>
      <c r="P44" s="19" t="n">
        <f aca="false">IF(L44=0,0,MAX(0,MIN(L44,Parámetros!$G$22)-Parámetros!$F$22)*Parámetros!$E$22)</f>
        <v>0</v>
      </c>
      <c r="Q44" s="19" t="n">
        <f aca="false">IF(L44=0,0,MAX(0,MIN(L44,Parámetros!$G$23)-Parámetros!$F$23)*Parámetros!$E$23)</f>
        <v>0</v>
      </c>
      <c r="R44" s="46" t="n">
        <f aca="false">SUM(M44:Q44)</f>
        <v>0</v>
      </c>
      <c r="S44" s="47" t="str">
        <f aca="false">IF(OR($B44="",I44=0),"",R44/I44)</f>
        <v/>
      </c>
      <c r="T44" s="45" t="str">
        <f aca="false">IF($B44="","",IF(L44&lt;=0,"-",INDEX(TR_TASA,MATCH(L44,TR_DESDE,1))))</f>
        <v/>
      </c>
      <c r="U44" s="19" t="n">
        <f aca="false">SUM('Cálculo Mensual'!$AP$462:$AP$473)</f>
        <v>0</v>
      </c>
      <c r="V44" s="19" t="n">
        <f aca="false">SUM('Cálculo Mensual'!$N$462:$N$473)</f>
        <v>0</v>
      </c>
      <c r="W44" s="19" t="n">
        <f aca="false">SUM('Cálculo Mensual'!$AR$462:$AR$473)</f>
        <v>0</v>
      </c>
      <c r="X44" s="19" t="str">
        <f aca="false">IF(COUNT('Cálculo Mensual'!$AR$462:$AR$473)=0,"",SUM('Cálculo Mensual'!$AS$462:$AS$473))</f>
        <v/>
      </c>
      <c r="Y44" s="19" t="n">
        <f aca="false">SUM('Cálculo Mensual'!$AV$462:$AV$473)</f>
        <v>0</v>
      </c>
      <c r="Z44" s="19" t="n">
        <f aca="false">R44-Y44</f>
        <v>0</v>
      </c>
      <c r="AA44" s="43" t="str">
        <f aca="false">IF($B44="","",COUNTIF('Cálculo Mensual'!$AT$462:$AT$473,"Retuvo*")+COUNTIF('Cálculo Mensual'!$AT$462:$AT$473,"Revisar*"))</f>
        <v/>
      </c>
      <c r="AB44" s="19" t="n">
        <f aca="false">IF($B44="",0,N(Trabajadores!$K$44))</f>
        <v>0</v>
      </c>
      <c r="AC44" s="19" t="n">
        <f aca="false">MIN(AB44,DED_ADIC,MAX(0,I44-K44))</f>
        <v>0</v>
      </c>
      <c r="AD44" s="19" t="n">
        <f aca="false">MAX(0,I44-K44-AC44)</f>
        <v>0</v>
      </c>
      <c r="AE44" s="19" t="n">
        <f aca="false">SUMPRODUCT((AD44&gt;TR_DESDE)*(AD44-TR_DESDE)*TR_INC)</f>
        <v>0</v>
      </c>
      <c r="AF44" s="48" t="n">
        <f aca="false">AE44-Y44</f>
        <v>0</v>
      </c>
      <c r="AG44" s="23" t="str">
        <f aca="false">IF($B44="","",IF(N(AA44)&gt;0,"Revisar ("&amp;AA44&amp;" mes/es)",IF(COUNTIF('Cálculo Mensual'!$AT$462:$AT$473,"Sin dato planilla")&gt;0,"OK (hay meses sin dato)","OK")))</f>
        <v/>
      </c>
    </row>
    <row r="45" customFormat="false" ht="15" hidden="false" customHeight="false" outlineLevel="0" collapsed="false">
      <c r="A45" s="23" t="n">
        <v>40</v>
      </c>
      <c r="B45" s="35" t="str">
        <f aca="false">IF(Trabajadores!$B$45="","",Trabajadores!$B$45)</f>
        <v/>
      </c>
      <c r="C45" s="35" t="str">
        <f aca="false">IF($B45="","",Trabajadores!$D$45)</f>
        <v/>
      </c>
      <c r="D45" s="23" t="str">
        <f aca="false">IF($B45="","",IF(Trabajadores!$N$45&lt;Trabajadores!$M$45,"Sin vínculo",INDEX({"Ene","Feb","Mar","Abr","May","Jun","Jul","Ago","Set","Oct","Nov","Dic"},Trabajadores!$M$45)&amp;" – "&amp;INDEX({"Ene","Feb","Mar","Abr","May","Jun","Jul","Ago","Set","Oct","Nov","Dic"},Trabajadores!$N$45)))</f>
        <v/>
      </c>
      <c r="E45" s="19" t="n">
        <f aca="false">SUM('Cálculo Mensual'!$G$474:$G$485)</f>
        <v>0</v>
      </c>
      <c r="F45" s="19" t="n">
        <f aca="false">SUM('Cálculo Mensual'!$I$474:$I$485)+SUM('Cálculo Mensual'!$J$474:$J$485)</f>
        <v>0</v>
      </c>
      <c r="G45" s="19" t="n">
        <f aca="false">SUM('Cálculo Mensual'!$K$474:$K$485)</f>
        <v>0</v>
      </c>
      <c r="H45" s="19" t="n">
        <f aca="false">SUM('Cálculo Mensual'!$L$474:$L$485)+SUM('Cálculo Mensual'!$M$474:$M$485)</f>
        <v>0</v>
      </c>
      <c r="I45" s="36" t="n">
        <f aca="false">E45+F45+G45+H45</f>
        <v>0</v>
      </c>
      <c r="J45" s="19" t="n">
        <f aca="false">SUM('Cálculo Mensual'!$O$474:$O$485)</f>
        <v>0</v>
      </c>
      <c r="K45" s="19" t="n">
        <f aca="false">IF($B45="",0,DED_FIJA)</f>
        <v>0</v>
      </c>
      <c r="L45" s="36" t="n">
        <f aca="false">MAX(0,I45-K45)</f>
        <v>0</v>
      </c>
      <c r="M45" s="19" t="n">
        <f aca="false">IF(L45=0,0,MAX(0,MIN(L45,Parámetros!$G$19)-Parámetros!$F$19)*Parámetros!$E$19)</f>
        <v>0</v>
      </c>
      <c r="N45" s="19" t="n">
        <f aca="false">IF(L45=0,0,MAX(0,MIN(L45,Parámetros!$G$20)-Parámetros!$F$20)*Parámetros!$E$20)</f>
        <v>0</v>
      </c>
      <c r="O45" s="19" t="n">
        <f aca="false">IF(L45=0,0,MAX(0,MIN(L45,Parámetros!$G$21)-Parámetros!$F$21)*Parámetros!$E$21)</f>
        <v>0</v>
      </c>
      <c r="P45" s="19" t="n">
        <f aca="false">IF(L45=0,0,MAX(0,MIN(L45,Parámetros!$G$22)-Parámetros!$F$22)*Parámetros!$E$22)</f>
        <v>0</v>
      </c>
      <c r="Q45" s="19" t="n">
        <f aca="false">IF(L45=0,0,MAX(0,MIN(L45,Parámetros!$G$23)-Parámetros!$F$23)*Parámetros!$E$23)</f>
        <v>0</v>
      </c>
      <c r="R45" s="46" t="n">
        <f aca="false">SUM(M45:Q45)</f>
        <v>0</v>
      </c>
      <c r="S45" s="47" t="str">
        <f aca="false">IF(OR($B45="",I45=0),"",R45/I45)</f>
        <v/>
      </c>
      <c r="T45" s="45" t="str">
        <f aca="false">IF($B45="","",IF(L45&lt;=0,"-",INDEX(TR_TASA,MATCH(L45,TR_DESDE,1))))</f>
        <v/>
      </c>
      <c r="U45" s="19" t="n">
        <f aca="false">SUM('Cálculo Mensual'!$AP$474:$AP$485)</f>
        <v>0</v>
      </c>
      <c r="V45" s="19" t="n">
        <f aca="false">SUM('Cálculo Mensual'!$N$474:$N$485)</f>
        <v>0</v>
      </c>
      <c r="W45" s="19" t="n">
        <f aca="false">SUM('Cálculo Mensual'!$AR$474:$AR$485)</f>
        <v>0</v>
      </c>
      <c r="X45" s="19" t="str">
        <f aca="false">IF(COUNT('Cálculo Mensual'!$AR$474:$AR$485)=0,"",SUM('Cálculo Mensual'!$AS$474:$AS$485))</f>
        <v/>
      </c>
      <c r="Y45" s="19" t="n">
        <f aca="false">SUM('Cálculo Mensual'!$AV$474:$AV$485)</f>
        <v>0</v>
      </c>
      <c r="Z45" s="19" t="n">
        <f aca="false">R45-Y45</f>
        <v>0</v>
      </c>
      <c r="AA45" s="43" t="str">
        <f aca="false">IF($B45="","",COUNTIF('Cálculo Mensual'!$AT$474:$AT$485,"Retuvo*")+COUNTIF('Cálculo Mensual'!$AT$474:$AT$485,"Revisar*"))</f>
        <v/>
      </c>
      <c r="AB45" s="19" t="n">
        <f aca="false">IF($B45="",0,N(Trabajadores!$K$45))</f>
        <v>0</v>
      </c>
      <c r="AC45" s="19" t="n">
        <f aca="false">MIN(AB45,DED_ADIC,MAX(0,I45-K45))</f>
        <v>0</v>
      </c>
      <c r="AD45" s="19" t="n">
        <f aca="false">MAX(0,I45-K45-AC45)</f>
        <v>0</v>
      </c>
      <c r="AE45" s="19" t="n">
        <f aca="false">SUMPRODUCT((AD45&gt;TR_DESDE)*(AD45-TR_DESDE)*TR_INC)</f>
        <v>0</v>
      </c>
      <c r="AF45" s="48" t="n">
        <f aca="false">AE45-Y45</f>
        <v>0</v>
      </c>
      <c r="AG45" s="23" t="str">
        <f aca="false">IF($B45="","",IF(N(AA45)&gt;0,"Revisar ("&amp;AA45&amp;" mes/es)",IF(COUNTIF('Cálculo Mensual'!$AT$474:$AT$485,"Sin dato planilla")&gt;0,"OK (hay meses sin dato)","OK")))</f>
        <v/>
      </c>
    </row>
    <row r="46" customFormat="false" ht="15" hidden="false" customHeight="false" outlineLevel="0" collapsed="false">
      <c r="A46" s="23" t="n">
        <v>41</v>
      </c>
      <c r="B46" s="35" t="str">
        <f aca="false">IF(Trabajadores!$B$46="","",Trabajadores!$B$46)</f>
        <v/>
      </c>
      <c r="C46" s="35" t="str">
        <f aca="false">IF($B46="","",Trabajadores!$D$46)</f>
        <v/>
      </c>
      <c r="D46" s="23" t="str">
        <f aca="false">IF($B46="","",IF(Trabajadores!$N$46&lt;Trabajadores!$M$46,"Sin vínculo",INDEX({"Ene","Feb","Mar","Abr","May","Jun","Jul","Ago","Set","Oct","Nov","Dic"},Trabajadores!$M$46)&amp;" – "&amp;INDEX({"Ene","Feb","Mar","Abr","May","Jun","Jul","Ago","Set","Oct","Nov","Dic"},Trabajadores!$N$46)))</f>
        <v/>
      </c>
      <c r="E46" s="19" t="n">
        <f aca="false">SUM('Cálculo Mensual'!$G$486:$G$497)</f>
        <v>0</v>
      </c>
      <c r="F46" s="19" t="n">
        <f aca="false">SUM('Cálculo Mensual'!$I$486:$I$497)+SUM('Cálculo Mensual'!$J$486:$J$497)</f>
        <v>0</v>
      </c>
      <c r="G46" s="19" t="n">
        <f aca="false">SUM('Cálculo Mensual'!$K$486:$K$497)</f>
        <v>0</v>
      </c>
      <c r="H46" s="19" t="n">
        <f aca="false">SUM('Cálculo Mensual'!$L$486:$L$497)+SUM('Cálculo Mensual'!$M$486:$M$497)</f>
        <v>0</v>
      </c>
      <c r="I46" s="36" t="n">
        <f aca="false">E46+F46+G46+H46</f>
        <v>0</v>
      </c>
      <c r="J46" s="19" t="n">
        <f aca="false">SUM('Cálculo Mensual'!$O$486:$O$497)</f>
        <v>0</v>
      </c>
      <c r="K46" s="19" t="n">
        <f aca="false">IF($B46="",0,DED_FIJA)</f>
        <v>0</v>
      </c>
      <c r="L46" s="36" t="n">
        <f aca="false">MAX(0,I46-K46)</f>
        <v>0</v>
      </c>
      <c r="M46" s="19" t="n">
        <f aca="false">IF(L46=0,0,MAX(0,MIN(L46,Parámetros!$G$19)-Parámetros!$F$19)*Parámetros!$E$19)</f>
        <v>0</v>
      </c>
      <c r="N46" s="19" t="n">
        <f aca="false">IF(L46=0,0,MAX(0,MIN(L46,Parámetros!$G$20)-Parámetros!$F$20)*Parámetros!$E$20)</f>
        <v>0</v>
      </c>
      <c r="O46" s="19" t="n">
        <f aca="false">IF(L46=0,0,MAX(0,MIN(L46,Parámetros!$G$21)-Parámetros!$F$21)*Parámetros!$E$21)</f>
        <v>0</v>
      </c>
      <c r="P46" s="19" t="n">
        <f aca="false">IF(L46=0,0,MAX(0,MIN(L46,Parámetros!$G$22)-Parámetros!$F$22)*Parámetros!$E$22)</f>
        <v>0</v>
      </c>
      <c r="Q46" s="19" t="n">
        <f aca="false">IF(L46=0,0,MAX(0,MIN(L46,Parámetros!$G$23)-Parámetros!$F$23)*Parámetros!$E$23)</f>
        <v>0</v>
      </c>
      <c r="R46" s="46" t="n">
        <f aca="false">SUM(M46:Q46)</f>
        <v>0</v>
      </c>
      <c r="S46" s="47" t="str">
        <f aca="false">IF(OR($B46="",I46=0),"",R46/I46)</f>
        <v/>
      </c>
      <c r="T46" s="45" t="str">
        <f aca="false">IF($B46="","",IF(L46&lt;=0,"-",INDEX(TR_TASA,MATCH(L46,TR_DESDE,1))))</f>
        <v/>
      </c>
      <c r="U46" s="19" t="n">
        <f aca="false">SUM('Cálculo Mensual'!$AP$486:$AP$497)</f>
        <v>0</v>
      </c>
      <c r="V46" s="19" t="n">
        <f aca="false">SUM('Cálculo Mensual'!$N$486:$N$497)</f>
        <v>0</v>
      </c>
      <c r="W46" s="19" t="n">
        <f aca="false">SUM('Cálculo Mensual'!$AR$486:$AR$497)</f>
        <v>0</v>
      </c>
      <c r="X46" s="19" t="str">
        <f aca="false">IF(COUNT('Cálculo Mensual'!$AR$486:$AR$497)=0,"",SUM('Cálculo Mensual'!$AS$486:$AS$497))</f>
        <v/>
      </c>
      <c r="Y46" s="19" t="n">
        <f aca="false">SUM('Cálculo Mensual'!$AV$486:$AV$497)</f>
        <v>0</v>
      </c>
      <c r="Z46" s="19" t="n">
        <f aca="false">R46-Y46</f>
        <v>0</v>
      </c>
      <c r="AA46" s="43" t="str">
        <f aca="false">IF($B46="","",COUNTIF('Cálculo Mensual'!$AT$486:$AT$497,"Retuvo*")+COUNTIF('Cálculo Mensual'!$AT$486:$AT$497,"Revisar*"))</f>
        <v/>
      </c>
      <c r="AB46" s="19" t="n">
        <f aca="false">IF($B46="",0,N(Trabajadores!$K$46))</f>
        <v>0</v>
      </c>
      <c r="AC46" s="19" t="n">
        <f aca="false">MIN(AB46,DED_ADIC,MAX(0,I46-K46))</f>
        <v>0</v>
      </c>
      <c r="AD46" s="19" t="n">
        <f aca="false">MAX(0,I46-K46-AC46)</f>
        <v>0</v>
      </c>
      <c r="AE46" s="19" t="n">
        <f aca="false">SUMPRODUCT((AD46&gt;TR_DESDE)*(AD46-TR_DESDE)*TR_INC)</f>
        <v>0</v>
      </c>
      <c r="AF46" s="48" t="n">
        <f aca="false">AE46-Y46</f>
        <v>0</v>
      </c>
      <c r="AG46" s="23" t="str">
        <f aca="false">IF($B46="","",IF(N(AA46)&gt;0,"Revisar ("&amp;AA46&amp;" mes/es)",IF(COUNTIF('Cálculo Mensual'!$AT$486:$AT$497,"Sin dato planilla")&gt;0,"OK (hay meses sin dato)","OK")))</f>
        <v/>
      </c>
    </row>
    <row r="47" customFormat="false" ht="15" hidden="false" customHeight="false" outlineLevel="0" collapsed="false">
      <c r="A47" s="23" t="n">
        <v>42</v>
      </c>
      <c r="B47" s="35" t="str">
        <f aca="false">IF(Trabajadores!$B$47="","",Trabajadores!$B$47)</f>
        <v/>
      </c>
      <c r="C47" s="35" t="str">
        <f aca="false">IF($B47="","",Trabajadores!$D$47)</f>
        <v/>
      </c>
      <c r="D47" s="23" t="str">
        <f aca="false">IF($B47="","",IF(Trabajadores!$N$47&lt;Trabajadores!$M$47,"Sin vínculo",INDEX({"Ene","Feb","Mar","Abr","May","Jun","Jul","Ago","Set","Oct","Nov","Dic"},Trabajadores!$M$47)&amp;" – "&amp;INDEX({"Ene","Feb","Mar","Abr","May","Jun","Jul","Ago","Set","Oct","Nov","Dic"},Trabajadores!$N$47)))</f>
        <v/>
      </c>
      <c r="E47" s="19" t="n">
        <f aca="false">SUM('Cálculo Mensual'!$G$498:$G$509)</f>
        <v>0</v>
      </c>
      <c r="F47" s="19" t="n">
        <f aca="false">SUM('Cálculo Mensual'!$I$498:$I$509)+SUM('Cálculo Mensual'!$J$498:$J$509)</f>
        <v>0</v>
      </c>
      <c r="G47" s="19" t="n">
        <f aca="false">SUM('Cálculo Mensual'!$K$498:$K$509)</f>
        <v>0</v>
      </c>
      <c r="H47" s="19" t="n">
        <f aca="false">SUM('Cálculo Mensual'!$L$498:$L$509)+SUM('Cálculo Mensual'!$M$498:$M$509)</f>
        <v>0</v>
      </c>
      <c r="I47" s="36" t="n">
        <f aca="false">E47+F47+G47+H47</f>
        <v>0</v>
      </c>
      <c r="J47" s="19" t="n">
        <f aca="false">SUM('Cálculo Mensual'!$O$498:$O$509)</f>
        <v>0</v>
      </c>
      <c r="K47" s="19" t="n">
        <f aca="false">IF($B47="",0,DED_FIJA)</f>
        <v>0</v>
      </c>
      <c r="L47" s="36" t="n">
        <f aca="false">MAX(0,I47-K47)</f>
        <v>0</v>
      </c>
      <c r="M47" s="19" t="n">
        <f aca="false">IF(L47=0,0,MAX(0,MIN(L47,Parámetros!$G$19)-Parámetros!$F$19)*Parámetros!$E$19)</f>
        <v>0</v>
      </c>
      <c r="N47" s="19" t="n">
        <f aca="false">IF(L47=0,0,MAX(0,MIN(L47,Parámetros!$G$20)-Parámetros!$F$20)*Parámetros!$E$20)</f>
        <v>0</v>
      </c>
      <c r="O47" s="19" t="n">
        <f aca="false">IF(L47=0,0,MAX(0,MIN(L47,Parámetros!$G$21)-Parámetros!$F$21)*Parámetros!$E$21)</f>
        <v>0</v>
      </c>
      <c r="P47" s="19" t="n">
        <f aca="false">IF(L47=0,0,MAX(0,MIN(L47,Parámetros!$G$22)-Parámetros!$F$22)*Parámetros!$E$22)</f>
        <v>0</v>
      </c>
      <c r="Q47" s="19" t="n">
        <f aca="false">IF(L47=0,0,MAX(0,MIN(L47,Parámetros!$G$23)-Parámetros!$F$23)*Parámetros!$E$23)</f>
        <v>0</v>
      </c>
      <c r="R47" s="46" t="n">
        <f aca="false">SUM(M47:Q47)</f>
        <v>0</v>
      </c>
      <c r="S47" s="47" t="str">
        <f aca="false">IF(OR($B47="",I47=0),"",R47/I47)</f>
        <v/>
      </c>
      <c r="T47" s="45" t="str">
        <f aca="false">IF($B47="","",IF(L47&lt;=0,"-",INDEX(TR_TASA,MATCH(L47,TR_DESDE,1))))</f>
        <v/>
      </c>
      <c r="U47" s="19" t="n">
        <f aca="false">SUM('Cálculo Mensual'!$AP$498:$AP$509)</f>
        <v>0</v>
      </c>
      <c r="V47" s="19" t="n">
        <f aca="false">SUM('Cálculo Mensual'!$N$498:$N$509)</f>
        <v>0</v>
      </c>
      <c r="W47" s="19" t="n">
        <f aca="false">SUM('Cálculo Mensual'!$AR$498:$AR$509)</f>
        <v>0</v>
      </c>
      <c r="X47" s="19" t="str">
        <f aca="false">IF(COUNT('Cálculo Mensual'!$AR$498:$AR$509)=0,"",SUM('Cálculo Mensual'!$AS$498:$AS$509))</f>
        <v/>
      </c>
      <c r="Y47" s="19" t="n">
        <f aca="false">SUM('Cálculo Mensual'!$AV$498:$AV$509)</f>
        <v>0</v>
      </c>
      <c r="Z47" s="19" t="n">
        <f aca="false">R47-Y47</f>
        <v>0</v>
      </c>
      <c r="AA47" s="43" t="str">
        <f aca="false">IF($B47="","",COUNTIF('Cálculo Mensual'!$AT$498:$AT$509,"Retuvo*")+COUNTIF('Cálculo Mensual'!$AT$498:$AT$509,"Revisar*"))</f>
        <v/>
      </c>
      <c r="AB47" s="19" t="n">
        <f aca="false">IF($B47="",0,N(Trabajadores!$K$47))</f>
        <v>0</v>
      </c>
      <c r="AC47" s="19" t="n">
        <f aca="false">MIN(AB47,DED_ADIC,MAX(0,I47-K47))</f>
        <v>0</v>
      </c>
      <c r="AD47" s="19" t="n">
        <f aca="false">MAX(0,I47-K47-AC47)</f>
        <v>0</v>
      </c>
      <c r="AE47" s="19" t="n">
        <f aca="false">SUMPRODUCT((AD47&gt;TR_DESDE)*(AD47-TR_DESDE)*TR_INC)</f>
        <v>0</v>
      </c>
      <c r="AF47" s="48" t="n">
        <f aca="false">AE47-Y47</f>
        <v>0</v>
      </c>
      <c r="AG47" s="23" t="str">
        <f aca="false">IF($B47="","",IF(N(AA47)&gt;0,"Revisar ("&amp;AA47&amp;" mes/es)",IF(COUNTIF('Cálculo Mensual'!$AT$498:$AT$509,"Sin dato planilla")&gt;0,"OK (hay meses sin dato)","OK")))</f>
        <v/>
      </c>
    </row>
    <row r="48" customFormat="false" ht="15" hidden="false" customHeight="false" outlineLevel="0" collapsed="false">
      <c r="A48" s="23" t="n">
        <v>43</v>
      </c>
      <c r="B48" s="35" t="str">
        <f aca="false">IF(Trabajadores!$B$48="","",Trabajadores!$B$48)</f>
        <v/>
      </c>
      <c r="C48" s="35" t="str">
        <f aca="false">IF($B48="","",Trabajadores!$D$48)</f>
        <v/>
      </c>
      <c r="D48" s="23" t="str">
        <f aca="false">IF($B48="","",IF(Trabajadores!$N$48&lt;Trabajadores!$M$48,"Sin vínculo",INDEX({"Ene","Feb","Mar","Abr","May","Jun","Jul","Ago","Set","Oct","Nov","Dic"},Trabajadores!$M$48)&amp;" – "&amp;INDEX({"Ene","Feb","Mar","Abr","May","Jun","Jul","Ago","Set","Oct","Nov","Dic"},Trabajadores!$N$48)))</f>
        <v/>
      </c>
      <c r="E48" s="19" t="n">
        <f aca="false">SUM('Cálculo Mensual'!$G$510:$G$521)</f>
        <v>0</v>
      </c>
      <c r="F48" s="19" t="n">
        <f aca="false">SUM('Cálculo Mensual'!$I$510:$I$521)+SUM('Cálculo Mensual'!$J$510:$J$521)</f>
        <v>0</v>
      </c>
      <c r="G48" s="19" t="n">
        <f aca="false">SUM('Cálculo Mensual'!$K$510:$K$521)</f>
        <v>0</v>
      </c>
      <c r="H48" s="19" t="n">
        <f aca="false">SUM('Cálculo Mensual'!$L$510:$L$521)+SUM('Cálculo Mensual'!$M$510:$M$521)</f>
        <v>0</v>
      </c>
      <c r="I48" s="36" t="n">
        <f aca="false">E48+F48+G48+H48</f>
        <v>0</v>
      </c>
      <c r="J48" s="19" t="n">
        <f aca="false">SUM('Cálculo Mensual'!$O$510:$O$521)</f>
        <v>0</v>
      </c>
      <c r="K48" s="19" t="n">
        <f aca="false">IF($B48="",0,DED_FIJA)</f>
        <v>0</v>
      </c>
      <c r="L48" s="36" t="n">
        <f aca="false">MAX(0,I48-K48)</f>
        <v>0</v>
      </c>
      <c r="M48" s="19" t="n">
        <f aca="false">IF(L48=0,0,MAX(0,MIN(L48,Parámetros!$G$19)-Parámetros!$F$19)*Parámetros!$E$19)</f>
        <v>0</v>
      </c>
      <c r="N48" s="19" t="n">
        <f aca="false">IF(L48=0,0,MAX(0,MIN(L48,Parámetros!$G$20)-Parámetros!$F$20)*Parámetros!$E$20)</f>
        <v>0</v>
      </c>
      <c r="O48" s="19" t="n">
        <f aca="false">IF(L48=0,0,MAX(0,MIN(L48,Parámetros!$G$21)-Parámetros!$F$21)*Parámetros!$E$21)</f>
        <v>0</v>
      </c>
      <c r="P48" s="19" t="n">
        <f aca="false">IF(L48=0,0,MAX(0,MIN(L48,Parámetros!$G$22)-Parámetros!$F$22)*Parámetros!$E$22)</f>
        <v>0</v>
      </c>
      <c r="Q48" s="19" t="n">
        <f aca="false">IF(L48=0,0,MAX(0,MIN(L48,Parámetros!$G$23)-Parámetros!$F$23)*Parámetros!$E$23)</f>
        <v>0</v>
      </c>
      <c r="R48" s="46" t="n">
        <f aca="false">SUM(M48:Q48)</f>
        <v>0</v>
      </c>
      <c r="S48" s="47" t="str">
        <f aca="false">IF(OR($B48="",I48=0),"",R48/I48)</f>
        <v/>
      </c>
      <c r="T48" s="45" t="str">
        <f aca="false">IF($B48="","",IF(L48&lt;=0,"-",INDEX(TR_TASA,MATCH(L48,TR_DESDE,1))))</f>
        <v/>
      </c>
      <c r="U48" s="19" t="n">
        <f aca="false">SUM('Cálculo Mensual'!$AP$510:$AP$521)</f>
        <v>0</v>
      </c>
      <c r="V48" s="19" t="n">
        <f aca="false">SUM('Cálculo Mensual'!$N$510:$N$521)</f>
        <v>0</v>
      </c>
      <c r="W48" s="19" t="n">
        <f aca="false">SUM('Cálculo Mensual'!$AR$510:$AR$521)</f>
        <v>0</v>
      </c>
      <c r="X48" s="19" t="str">
        <f aca="false">IF(COUNT('Cálculo Mensual'!$AR$510:$AR$521)=0,"",SUM('Cálculo Mensual'!$AS$510:$AS$521))</f>
        <v/>
      </c>
      <c r="Y48" s="19" t="n">
        <f aca="false">SUM('Cálculo Mensual'!$AV$510:$AV$521)</f>
        <v>0</v>
      </c>
      <c r="Z48" s="19" t="n">
        <f aca="false">R48-Y48</f>
        <v>0</v>
      </c>
      <c r="AA48" s="43" t="str">
        <f aca="false">IF($B48="","",COUNTIF('Cálculo Mensual'!$AT$510:$AT$521,"Retuvo*")+COUNTIF('Cálculo Mensual'!$AT$510:$AT$521,"Revisar*"))</f>
        <v/>
      </c>
      <c r="AB48" s="19" t="n">
        <f aca="false">IF($B48="",0,N(Trabajadores!$K$48))</f>
        <v>0</v>
      </c>
      <c r="AC48" s="19" t="n">
        <f aca="false">MIN(AB48,DED_ADIC,MAX(0,I48-K48))</f>
        <v>0</v>
      </c>
      <c r="AD48" s="19" t="n">
        <f aca="false">MAX(0,I48-K48-AC48)</f>
        <v>0</v>
      </c>
      <c r="AE48" s="19" t="n">
        <f aca="false">SUMPRODUCT((AD48&gt;TR_DESDE)*(AD48-TR_DESDE)*TR_INC)</f>
        <v>0</v>
      </c>
      <c r="AF48" s="48" t="n">
        <f aca="false">AE48-Y48</f>
        <v>0</v>
      </c>
      <c r="AG48" s="23" t="str">
        <f aca="false">IF($B48="","",IF(N(AA48)&gt;0,"Revisar ("&amp;AA48&amp;" mes/es)",IF(COUNTIF('Cálculo Mensual'!$AT$510:$AT$521,"Sin dato planilla")&gt;0,"OK (hay meses sin dato)","OK")))</f>
        <v/>
      </c>
    </row>
    <row r="49" customFormat="false" ht="15" hidden="false" customHeight="false" outlineLevel="0" collapsed="false">
      <c r="A49" s="23" t="n">
        <v>44</v>
      </c>
      <c r="B49" s="35" t="str">
        <f aca="false">IF(Trabajadores!$B$49="","",Trabajadores!$B$49)</f>
        <v/>
      </c>
      <c r="C49" s="35" t="str">
        <f aca="false">IF($B49="","",Trabajadores!$D$49)</f>
        <v/>
      </c>
      <c r="D49" s="23" t="str">
        <f aca="false">IF($B49="","",IF(Trabajadores!$N$49&lt;Trabajadores!$M$49,"Sin vínculo",INDEX({"Ene","Feb","Mar","Abr","May","Jun","Jul","Ago","Set","Oct","Nov","Dic"},Trabajadores!$M$49)&amp;" – "&amp;INDEX({"Ene","Feb","Mar","Abr","May","Jun","Jul","Ago","Set","Oct","Nov","Dic"},Trabajadores!$N$49)))</f>
        <v/>
      </c>
      <c r="E49" s="19" t="n">
        <f aca="false">SUM('Cálculo Mensual'!$G$522:$G$533)</f>
        <v>0</v>
      </c>
      <c r="F49" s="19" t="n">
        <f aca="false">SUM('Cálculo Mensual'!$I$522:$I$533)+SUM('Cálculo Mensual'!$J$522:$J$533)</f>
        <v>0</v>
      </c>
      <c r="G49" s="19" t="n">
        <f aca="false">SUM('Cálculo Mensual'!$K$522:$K$533)</f>
        <v>0</v>
      </c>
      <c r="H49" s="19" t="n">
        <f aca="false">SUM('Cálculo Mensual'!$L$522:$L$533)+SUM('Cálculo Mensual'!$M$522:$M$533)</f>
        <v>0</v>
      </c>
      <c r="I49" s="36" t="n">
        <f aca="false">E49+F49+G49+H49</f>
        <v>0</v>
      </c>
      <c r="J49" s="19" t="n">
        <f aca="false">SUM('Cálculo Mensual'!$O$522:$O$533)</f>
        <v>0</v>
      </c>
      <c r="K49" s="19" t="n">
        <f aca="false">IF($B49="",0,DED_FIJA)</f>
        <v>0</v>
      </c>
      <c r="L49" s="36" t="n">
        <f aca="false">MAX(0,I49-K49)</f>
        <v>0</v>
      </c>
      <c r="M49" s="19" t="n">
        <f aca="false">IF(L49=0,0,MAX(0,MIN(L49,Parámetros!$G$19)-Parámetros!$F$19)*Parámetros!$E$19)</f>
        <v>0</v>
      </c>
      <c r="N49" s="19" t="n">
        <f aca="false">IF(L49=0,0,MAX(0,MIN(L49,Parámetros!$G$20)-Parámetros!$F$20)*Parámetros!$E$20)</f>
        <v>0</v>
      </c>
      <c r="O49" s="19" t="n">
        <f aca="false">IF(L49=0,0,MAX(0,MIN(L49,Parámetros!$G$21)-Parámetros!$F$21)*Parámetros!$E$21)</f>
        <v>0</v>
      </c>
      <c r="P49" s="19" t="n">
        <f aca="false">IF(L49=0,0,MAX(0,MIN(L49,Parámetros!$G$22)-Parámetros!$F$22)*Parámetros!$E$22)</f>
        <v>0</v>
      </c>
      <c r="Q49" s="19" t="n">
        <f aca="false">IF(L49=0,0,MAX(0,MIN(L49,Parámetros!$G$23)-Parámetros!$F$23)*Parámetros!$E$23)</f>
        <v>0</v>
      </c>
      <c r="R49" s="46" t="n">
        <f aca="false">SUM(M49:Q49)</f>
        <v>0</v>
      </c>
      <c r="S49" s="47" t="str">
        <f aca="false">IF(OR($B49="",I49=0),"",R49/I49)</f>
        <v/>
      </c>
      <c r="T49" s="45" t="str">
        <f aca="false">IF($B49="","",IF(L49&lt;=0,"-",INDEX(TR_TASA,MATCH(L49,TR_DESDE,1))))</f>
        <v/>
      </c>
      <c r="U49" s="19" t="n">
        <f aca="false">SUM('Cálculo Mensual'!$AP$522:$AP$533)</f>
        <v>0</v>
      </c>
      <c r="V49" s="19" t="n">
        <f aca="false">SUM('Cálculo Mensual'!$N$522:$N$533)</f>
        <v>0</v>
      </c>
      <c r="W49" s="19" t="n">
        <f aca="false">SUM('Cálculo Mensual'!$AR$522:$AR$533)</f>
        <v>0</v>
      </c>
      <c r="X49" s="19" t="str">
        <f aca="false">IF(COUNT('Cálculo Mensual'!$AR$522:$AR$533)=0,"",SUM('Cálculo Mensual'!$AS$522:$AS$533))</f>
        <v/>
      </c>
      <c r="Y49" s="19" t="n">
        <f aca="false">SUM('Cálculo Mensual'!$AV$522:$AV$533)</f>
        <v>0</v>
      </c>
      <c r="Z49" s="19" t="n">
        <f aca="false">R49-Y49</f>
        <v>0</v>
      </c>
      <c r="AA49" s="43" t="str">
        <f aca="false">IF($B49="","",COUNTIF('Cálculo Mensual'!$AT$522:$AT$533,"Retuvo*")+COUNTIF('Cálculo Mensual'!$AT$522:$AT$533,"Revisar*"))</f>
        <v/>
      </c>
      <c r="AB49" s="19" t="n">
        <f aca="false">IF($B49="",0,N(Trabajadores!$K$49))</f>
        <v>0</v>
      </c>
      <c r="AC49" s="19" t="n">
        <f aca="false">MIN(AB49,DED_ADIC,MAX(0,I49-K49))</f>
        <v>0</v>
      </c>
      <c r="AD49" s="19" t="n">
        <f aca="false">MAX(0,I49-K49-AC49)</f>
        <v>0</v>
      </c>
      <c r="AE49" s="19" t="n">
        <f aca="false">SUMPRODUCT((AD49&gt;TR_DESDE)*(AD49-TR_DESDE)*TR_INC)</f>
        <v>0</v>
      </c>
      <c r="AF49" s="48" t="n">
        <f aca="false">AE49-Y49</f>
        <v>0</v>
      </c>
      <c r="AG49" s="23" t="str">
        <f aca="false">IF($B49="","",IF(N(AA49)&gt;0,"Revisar ("&amp;AA49&amp;" mes/es)",IF(COUNTIF('Cálculo Mensual'!$AT$522:$AT$533,"Sin dato planilla")&gt;0,"OK (hay meses sin dato)","OK")))</f>
        <v/>
      </c>
    </row>
    <row r="50" customFormat="false" ht="15" hidden="false" customHeight="false" outlineLevel="0" collapsed="false">
      <c r="A50" s="23" t="n">
        <v>45</v>
      </c>
      <c r="B50" s="35" t="str">
        <f aca="false">IF(Trabajadores!$B$50="","",Trabajadores!$B$50)</f>
        <v/>
      </c>
      <c r="C50" s="35" t="str">
        <f aca="false">IF($B50="","",Trabajadores!$D$50)</f>
        <v/>
      </c>
      <c r="D50" s="23" t="str">
        <f aca="false">IF($B50="","",IF(Trabajadores!$N$50&lt;Trabajadores!$M$50,"Sin vínculo",INDEX({"Ene","Feb","Mar","Abr","May","Jun","Jul","Ago","Set","Oct","Nov","Dic"},Trabajadores!$M$50)&amp;" – "&amp;INDEX({"Ene","Feb","Mar","Abr","May","Jun","Jul","Ago","Set","Oct","Nov","Dic"},Trabajadores!$N$50)))</f>
        <v/>
      </c>
      <c r="E50" s="19" t="n">
        <f aca="false">SUM('Cálculo Mensual'!$G$534:$G$545)</f>
        <v>0</v>
      </c>
      <c r="F50" s="19" t="n">
        <f aca="false">SUM('Cálculo Mensual'!$I$534:$I$545)+SUM('Cálculo Mensual'!$J$534:$J$545)</f>
        <v>0</v>
      </c>
      <c r="G50" s="19" t="n">
        <f aca="false">SUM('Cálculo Mensual'!$K$534:$K$545)</f>
        <v>0</v>
      </c>
      <c r="H50" s="19" t="n">
        <f aca="false">SUM('Cálculo Mensual'!$L$534:$L$545)+SUM('Cálculo Mensual'!$M$534:$M$545)</f>
        <v>0</v>
      </c>
      <c r="I50" s="36" t="n">
        <f aca="false">E50+F50+G50+H50</f>
        <v>0</v>
      </c>
      <c r="J50" s="19" t="n">
        <f aca="false">SUM('Cálculo Mensual'!$O$534:$O$545)</f>
        <v>0</v>
      </c>
      <c r="K50" s="19" t="n">
        <f aca="false">IF($B50="",0,DED_FIJA)</f>
        <v>0</v>
      </c>
      <c r="L50" s="36" t="n">
        <f aca="false">MAX(0,I50-K50)</f>
        <v>0</v>
      </c>
      <c r="M50" s="19" t="n">
        <f aca="false">IF(L50=0,0,MAX(0,MIN(L50,Parámetros!$G$19)-Parámetros!$F$19)*Parámetros!$E$19)</f>
        <v>0</v>
      </c>
      <c r="N50" s="19" t="n">
        <f aca="false">IF(L50=0,0,MAX(0,MIN(L50,Parámetros!$G$20)-Parámetros!$F$20)*Parámetros!$E$20)</f>
        <v>0</v>
      </c>
      <c r="O50" s="19" t="n">
        <f aca="false">IF(L50=0,0,MAX(0,MIN(L50,Parámetros!$G$21)-Parámetros!$F$21)*Parámetros!$E$21)</f>
        <v>0</v>
      </c>
      <c r="P50" s="19" t="n">
        <f aca="false">IF(L50=0,0,MAX(0,MIN(L50,Parámetros!$G$22)-Parámetros!$F$22)*Parámetros!$E$22)</f>
        <v>0</v>
      </c>
      <c r="Q50" s="19" t="n">
        <f aca="false">IF(L50=0,0,MAX(0,MIN(L50,Parámetros!$G$23)-Parámetros!$F$23)*Parámetros!$E$23)</f>
        <v>0</v>
      </c>
      <c r="R50" s="46" t="n">
        <f aca="false">SUM(M50:Q50)</f>
        <v>0</v>
      </c>
      <c r="S50" s="47" t="str">
        <f aca="false">IF(OR($B50="",I50=0),"",R50/I50)</f>
        <v/>
      </c>
      <c r="T50" s="45" t="str">
        <f aca="false">IF($B50="","",IF(L50&lt;=0,"-",INDEX(TR_TASA,MATCH(L50,TR_DESDE,1))))</f>
        <v/>
      </c>
      <c r="U50" s="19" t="n">
        <f aca="false">SUM('Cálculo Mensual'!$AP$534:$AP$545)</f>
        <v>0</v>
      </c>
      <c r="V50" s="19" t="n">
        <f aca="false">SUM('Cálculo Mensual'!$N$534:$N$545)</f>
        <v>0</v>
      </c>
      <c r="W50" s="19" t="n">
        <f aca="false">SUM('Cálculo Mensual'!$AR$534:$AR$545)</f>
        <v>0</v>
      </c>
      <c r="X50" s="19" t="str">
        <f aca="false">IF(COUNT('Cálculo Mensual'!$AR$534:$AR$545)=0,"",SUM('Cálculo Mensual'!$AS$534:$AS$545))</f>
        <v/>
      </c>
      <c r="Y50" s="19" t="n">
        <f aca="false">SUM('Cálculo Mensual'!$AV$534:$AV$545)</f>
        <v>0</v>
      </c>
      <c r="Z50" s="19" t="n">
        <f aca="false">R50-Y50</f>
        <v>0</v>
      </c>
      <c r="AA50" s="43" t="str">
        <f aca="false">IF($B50="","",COUNTIF('Cálculo Mensual'!$AT$534:$AT$545,"Retuvo*")+COUNTIF('Cálculo Mensual'!$AT$534:$AT$545,"Revisar*"))</f>
        <v/>
      </c>
      <c r="AB50" s="19" t="n">
        <f aca="false">IF($B50="",0,N(Trabajadores!$K$50))</f>
        <v>0</v>
      </c>
      <c r="AC50" s="19" t="n">
        <f aca="false">MIN(AB50,DED_ADIC,MAX(0,I50-K50))</f>
        <v>0</v>
      </c>
      <c r="AD50" s="19" t="n">
        <f aca="false">MAX(0,I50-K50-AC50)</f>
        <v>0</v>
      </c>
      <c r="AE50" s="19" t="n">
        <f aca="false">SUMPRODUCT((AD50&gt;TR_DESDE)*(AD50-TR_DESDE)*TR_INC)</f>
        <v>0</v>
      </c>
      <c r="AF50" s="48" t="n">
        <f aca="false">AE50-Y50</f>
        <v>0</v>
      </c>
      <c r="AG50" s="23" t="str">
        <f aca="false">IF($B50="","",IF(N(AA50)&gt;0,"Revisar ("&amp;AA50&amp;" mes/es)",IF(COUNTIF('Cálculo Mensual'!$AT$534:$AT$545,"Sin dato planilla")&gt;0,"OK (hay meses sin dato)","OK")))</f>
        <v/>
      </c>
    </row>
    <row r="51" customFormat="false" ht="15" hidden="false" customHeight="false" outlineLevel="0" collapsed="false">
      <c r="A51" s="23" t="n">
        <v>46</v>
      </c>
      <c r="B51" s="35" t="str">
        <f aca="false">IF(Trabajadores!$B$51="","",Trabajadores!$B$51)</f>
        <v/>
      </c>
      <c r="C51" s="35" t="str">
        <f aca="false">IF($B51="","",Trabajadores!$D$51)</f>
        <v/>
      </c>
      <c r="D51" s="23" t="str">
        <f aca="false">IF($B51="","",IF(Trabajadores!$N$51&lt;Trabajadores!$M$51,"Sin vínculo",INDEX({"Ene","Feb","Mar","Abr","May","Jun","Jul","Ago","Set","Oct","Nov","Dic"},Trabajadores!$M$51)&amp;" – "&amp;INDEX({"Ene","Feb","Mar","Abr","May","Jun","Jul","Ago","Set","Oct","Nov","Dic"},Trabajadores!$N$51)))</f>
        <v/>
      </c>
      <c r="E51" s="19" t="n">
        <f aca="false">SUM('Cálculo Mensual'!$G$546:$G$557)</f>
        <v>0</v>
      </c>
      <c r="F51" s="19" t="n">
        <f aca="false">SUM('Cálculo Mensual'!$I$546:$I$557)+SUM('Cálculo Mensual'!$J$546:$J$557)</f>
        <v>0</v>
      </c>
      <c r="G51" s="19" t="n">
        <f aca="false">SUM('Cálculo Mensual'!$K$546:$K$557)</f>
        <v>0</v>
      </c>
      <c r="H51" s="19" t="n">
        <f aca="false">SUM('Cálculo Mensual'!$L$546:$L$557)+SUM('Cálculo Mensual'!$M$546:$M$557)</f>
        <v>0</v>
      </c>
      <c r="I51" s="36" t="n">
        <f aca="false">E51+F51+G51+H51</f>
        <v>0</v>
      </c>
      <c r="J51" s="19" t="n">
        <f aca="false">SUM('Cálculo Mensual'!$O$546:$O$557)</f>
        <v>0</v>
      </c>
      <c r="K51" s="19" t="n">
        <f aca="false">IF($B51="",0,DED_FIJA)</f>
        <v>0</v>
      </c>
      <c r="L51" s="36" t="n">
        <f aca="false">MAX(0,I51-K51)</f>
        <v>0</v>
      </c>
      <c r="M51" s="19" t="n">
        <f aca="false">IF(L51=0,0,MAX(0,MIN(L51,Parámetros!$G$19)-Parámetros!$F$19)*Parámetros!$E$19)</f>
        <v>0</v>
      </c>
      <c r="N51" s="19" t="n">
        <f aca="false">IF(L51=0,0,MAX(0,MIN(L51,Parámetros!$G$20)-Parámetros!$F$20)*Parámetros!$E$20)</f>
        <v>0</v>
      </c>
      <c r="O51" s="19" t="n">
        <f aca="false">IF(L51=0,0,MAX(0,MIN(L51,Parámetros!$G$21)-Parámetros!$F$21)*Parámetros!$E$21)</f>
        <v>0</v>
      </c>
      <c r="P51" s="19" t="n">
        <f aca="false">IF(L51=0,0,MAX(0,MIN(L51,Parámetros!$G$22)-Parámetros!$F$22)*Parámetros!$E$22)</f>
        <v>0</v>
      </c>
      <c r="Q51" s="19" t="n">
        <f aca="false">IF(L51=0,0,MAX(0,MIN(L51,Parámetros!$G$23)-Parámetros!$F$23)*Parámetros!$E$23)</f>
        <v>0</v>
      </c>
      <c r="R51" s="46" t="n">
        <f aca="false">SUM(M51:Q51)</f>
        <v>0</v>
      </c>
      <c r="S51" s="47" t="str">
        <f aca="false">IF(OR($B51="",I51=0),"",R51/I51)</f>
        <v/>
      </c>
      <c r="T51" s="45" t="str">
        <f aca="false">IF($B51="","",IF(L51&lt;=0,"-",INDEX(TR_TASA,MATCH(L51,TR_DESDE,1))))</f>
        <v/>
      </c>
      <c r="U51" s="19" t="n">
        <f aca="false">SUM('Cálculo Mensual'!$AP$546:$AP$557)</f>
        <v>0</v>
      </c>
      <c r="V51" s="19" t="n">
        <f aca="false">SUM('Cálculo Mensual'!$N$546:$N$557)</f>
        <v>0</v>
      </c>
      <c r="W51" s="19" t="n">
        <f aca="false">SUM('Cálculo Mensual'!$AR$546:$AR$557)</f>
        <v>0</v>
      </c>
      <c r="X51" s="19" t="str">
        <f aca="false">IF(COUNT('Cálculo Mensual'!$AR$546:$AR$557)=0,"",SUM('Cálculo Mensual'!$AS$546:$AS$557))</f>
        <v/>
      </c>
      <c r="Y51" s="19" t="n">
        <f aca="false">SUM('Cálculo Mensual'!$AV$546:$AV$557)</f>
        <v>0</v>
      </c>
      <c r="Z51" s="19" t="n">
        <f aca="false">R51-Y51</f>
        <v>0</v>
      </c>
      <c r="AA51" s="43" t="str">
        <f aca="false">IF($B51="","",COUNTIF('Cálculo Mensual'!$AT$546:$AT$557,"Retuvo*")+COUNTIF('Cálculo Mensual'!$AT$546:$AT$557,"Revisar*"))</f>
        <v/>
      </c>
      <c r="AB51" s="19" t="n">
        <f aca="false">IF($B51="",0,N(Trabajadores!$K$51))</f>
        <v>0</v>
      </c>
      <c r="AC51" s="19" t="n">
        <f aca="false">MIN(AB51,DED_ADIC,MAX(0,I51-K51))</f>
        <v>0</v>
      </c>
      <c r="AD51" s="19" t="n">
        <f aca="false">MAX(0,I51-K51-AC51)</f>
        <v>0</v>
      </c>
      <c r="AE51" s="19" t="n">
        <f aca="false">SUMPRODUCT((AD51&gt;TR_DESDE)*(AD51-TR_DESDE)*TR_INC)</f>
        <v>0</v>
      </c>
      <c r="AF51" s="48" t="n">
        <f aca="false">AE51-Y51</f>
        <v>0</v>
      </c>
      <c r="AG51" s="23" t="str">
        <f aca="false">IF($B51="","",IF(N(AA51)&gt;0,"Revisar ("&amp;AA51&amp;" mes/es)",IF(COUNTIF('Cálculo Mensual'!$AT$546:$AT$557,"Sin dato planilla")&gt;0,"OK (hay meses sin dato)","OK")))</f>
        <v/>
      </c>
    </row>
    <row r="52" customFormat="false" ht="15" hidden="false" customHeight="false" outlineLevel="0" collapsed="false">
      <c r="A52" s="23" t="n">
        <v>47</v>
      </c>
      <c r="B52" s="35" t="str">
        <f aca="false">IF(Trabajadores!$B$52="","",Trabajadores!$B$52)</f>
        <v/>
      </c>
      <c r="C52" s="35" t="str">
        <f aca="false">IF($B52="","",Trabajadores!$D$52)</f>
        <v/>
      </c>
      <c r="D52" s="23" t="str">
        <f aca="false">IF($B52="","",IF(Trabajadores!$N$52&lt;Trabajadores!$M$52,"Sin vínculo",INDEX({"Ene","Feb","Mar","Abr","May","Jun","Jul","Ago","Set","Oct","Nov","Dic"},Trabajadores!$M$52)&amp;" – "&amp;INDEX({"Ene","Feb","Mar","Abr","May","Jun","Jul","Ago","Set","Oct","Nov","Dic"},Trabajadores!$N$52)))</f>
        <v/>
      </c>
      <c r="E52" s="19" t="n">
        <f aca="false">SUM('Cálculo Mensual'!$G$558:$G$569)</f>
        <v>0</v>
      </c>
      <c r="F52" s="19" t="n">
        <f aca="false">SUM('Cálculo Mensual'!$I$558:$I$569)+SUM('Cálculo Mensual'!$J$558:$J$569)</f>
        <v>0</v>
      </c>
      <c r="G52" s="19" t="n">
        <f aca="false">SUM('Cálculo Mensual'!$K$558:$K$569)</f>
        <v>0</v>
      </c>
      <c r="H52" s="19" t="n">
        <f aca="false">SUM('Cálculo Mensual'!$L$558:$L$569)+SUM('Cálculo Mensual'!$M$558:$M$569)</f>
        <v>0</v>
      </c>
      <c r="I52" s="36" t="n">
        <f aca="false">E52+F52+G52+H52</f>
        <v>0</v>
      </c>
      <c r="J52" s="19" t="n">
        <f aca="false">SUM('Cálculo Mensual'!$O$558:$O$569)</f>
        <v>0</v>
      </c>
      <c r="K52" s="19" t="n">
        <f aca="false">IF($B52="",0,DED_FIJA)</f>
        <v>0</v>
      </c>
      <c r="L52" s="36" t="n">
        <f aca="false">MAX(0,I52-K52)</f>
        <v>0</v>
      </c>
      <c r="M52" s="19" t="n">
        <f aca="false">IF(L52=0,0,MAX(0,MIN(L52,Parámetros!$G$19)-Parámetros!$F$19)*Parámetros!$E$19)</f>
        <v>0</v>
      </c>
      <c r="N52" s="19" t="n">
        <f aca="false">IF(L52=0,0,MAX(0,MIN(L52,Parámetros!$G$20)-Parámetros!$F$20)*Parámetros!$E$20)</f>
        <v>0</v>
      </c>
      <c r="O52" s="19" t="n">
        <f aca="false">IF(L52=0,0,MAX(0,MIN(L52,Parámetros!$G$21)-Parámetros!$F$21)*Parámetros!$E$21)</f>
        <v>0</v>
      </c>
      <c r="P52" s="19" t="n">
        <f aca="false">IF(L52=0,0,MAX(0,MIN(L52,Parámetros!$G$22)-Parámetros!$F$22)*Parámetros!$E$22)</f>
        <v>0</v>
      </c>
      <c r="Q52" s="19" t="n">
        <f aca="false">IF(L52=0,0,MAX(0,MIN(L52,Parámetros!$G$23)-Parámetros!$F$23)*Parámetros!$E$23)</f>
        <v>0</v>
      </c>
      <c r="R52" s="46" t="n">
        <f aca="false">SUM(M52:Q52)</f>
        <v>0</v>
      </c>
      <c r="S52" s="47" t="str">
        <f aca="false">IF(OR($B52="",I52=0),"",R52/I52)</f>
        <v/>
      </c>
      <c r="T52" s="45" t="str">
        <f aca="false">IF($B52="","",IF(L52&lt;=0,"-",INDEX(TR_TASA,MATCH(L52,TR_DESDE,1))))</f>
        <v/>
      </c>
      <c r="U52" s="19" t="n">
        <f aca="false">SUM('Cálculo Mensual'!$AP$558:$AP$569)</f>
        <v>0</v>
      </c>
      <c r="V52" s="19" t="n">
        <f aca="false">SUM('Cálculo Mensual'!$N$558:$N$569)</f>
        <v>0</v>
      </c>
      <c r="W52" s="19" t="n">
        <f aca="false">SUM('Cálculo Mensual'!$AR$558:$AR$569)</f>
        <v>0</v>
      </c>
      <c r="X52" s="19" t="str">
        <f aca="false">IF(COUNT('Cálculo Mensual'!$AR$558:$AR$569)=0,"",SUM('Cálculo Mensual'!$AS$558:$AS$569))</f>
        <v/>
      </c>
      <c r="Y52" s="19" t="n">
        <f aca="false">SUM('Cálculo Mensual'!$AV$558:$AV$569)</f>
        <v>0</v>
      </c>
      <c r="Z52" s="19" t="n">
        <f aca="false">R52-Y52</f>
        <v>0</v>
      </c>
      <c r="AA52" s="43" t="str">
        <f aca="false">IF($B52="","",COUNTIF('Cálculo Mensual'!$AT$558:$AT$569,"Retuvo*")+COUNTIF('Cálculo Mensual'!$AT$558:$AT$569,"Revisar*"))</f>
        <v/>
      </c>
      <c r="AB52" s="19" t="n">
        <f aca="false">IF($B52="",0,N(Trabajadores!$K$52))</f>
        <v>0</v>
      </c>
      <c r="AC52" s="19" t="n">
        <f aca="false">MIN(AB52,DED_ADIC,MAX(0,I52-K52))</f>
        <v>0</v>
      </c>
      <c r="AD52" s="19" t="n">
        <f aca="false">MAX(0,I52-K52-AC52)</f>
        <v>0</v>
      </c>
      <c r="AE52" s="19" t="n">
        <f aca="false">SUMPRODUCT((AD52&gt;TR_DESDE)*(AD52-TR_DESDE)*TR_INC)</f>
        <v>0</v>
      </c>
      <c r="AF52" s="48" t="n">
        <f aca="false">AE52-Y52</f>
        <v>0</v>
      </c>
      <c r="AG52" s="23" t="str">
        <f aca="false">IF($B52="","",IF(N(AA52)&gt;0,"Revisar ("&amp;AA52&amp;" mes/es)",IF(COUNTIF('Cálculo Mensual'!$AT$558:$AT$569,"Sin dato planilla")&gt;0,"OK (hay meses sin dato)","OK")))</f>
        <v/>
      </c>
    </row>
    <row r="53" customFormat="false" ht="15" hidden="false" customHeight="false" outlineLevel="0" collapsed="false">
      <c r="A53" s="23" t="n">
        <v>48</v>
      </c>
      <c r="B53" s="35" t="str">
        <f aca="false">IF(Trabajadores!$B$53="","",Trabajadores!$B$53)</f>
        <v/>
      </c>
      <c r="C53" s="35" t="str">
        <f aca="false">IF($B53="","",Trabajadores!$D$53)</f>
        <v/>
      </c>
      <c r="D53" s="23" t="str">
        <f aca="false">IF($B53="","",IF(Trabajadores!$N$53&lt;Trabajadores!$M$53,"Sin vínculo",INDEX({"Ene","Feb","Mar","Abr","May","Jun","Jul","Ago","Set","Oct","Nov","Dic"},Trabajadores!$M$53)&amp;" – "&amp;INDEX({"Ene","Feb","Mar","Abr","May","Jun","Jul","Ago","Set","Oct","Nov","Dic"},Trabajadores!$N$53)))</f>
        <v/>
      </c>
      <c r="E53" s="19" t="n">
        <f aca="false">SUM('Cálculo Mensual'!$G$570:$G$581)</f>
        <v>0</v>
      </c>
      <c r="F53" s="19" t="n">
        <f aca="false">SUM('Cálculo Mensual'!$I$570:$I$581)+SUM('Cálculo Mensual'!$J$570:$J$581)</f>
        <v>0</v>
      </c>
      <c r="G53" s="19" t="n">
        <f aca="false">SUM('Cálculo Mensual'!$K$570:$K$581)</f>
        <v>0</v>
      </c>
      <c r="H53" s="19" t="n">
        <f aca="false">SUM('Cálculo Mensual'!$L$570:$L$581)+SUM('Cálculo Mensual'!$M$570:$M$581)</f>
        <v>0</v>
      </c>
      <c r="I53" s="36" t="n">
        <f aca="false">E53+F53+G53+H53</f>
        <v>0</v>
      </c>
      <c r="J53" s="19" t="n">
        <f aca="false">SUM('Cálculo Mensual'!$O$570:$O$581)</f>
        <v>0</v>
      </c>
      <c r="K53" s="19" t="n">
        <f aca="false">IF($B53="",0,DED_FIJA)</f>
        <v>0</v>
      </c>
      <c r="L53" s="36" t="n">
        <f aca="false">MAX(0,I53-K53)</f>
        <v>0</v>
      </c>
      <c r="M53" s="19" t="n">
        <f aca="false">IF(L53=0,0,MAX(0,MIN(L53,Parámetros!$G$19)-Parámetros!$F$19)*Parámetros!$E$19)</f>
        <v>0</v>
      </c>
      <c r="N53" s="19" t="n">
        <f aca="false">IF(L53=0,0,MAX(0,MIN(L53,Parámetros!$G$20)-Parámetros!$F$20)*Parámetros!$E$20)</f>
        <v>0</v>
      </c>
      <c r="O53" s="19" t="n">
        <f aca="false">IF(L53=0,0,MAX(0,MIN(L53,Parámetros!$G$21)-Parámetros!$F$21)*Parámetros!$E$21)</f>
        <v>0</v>
      </c>
      <c r="P53" s="19" t="n">
        <f aca="false">IF(L53=0,0,MAX(0,MIN(L53,Parámetros!$G$22)-Parámetros!$F$22)*Parámetros!$E$22)</f>
        <v>0</v>
      </c>
      <c r="Q53" s="19" t="n">
        <f aca="false">IF(L53=0,0,MAX(0,MIN(L53,Parámetros!$G$23)-Parámetros!$F$23)*Parámetros!$E$23)</f>
        <v>0</v>
      </c>
      <c r="R53" s="46" t="n">
        <f aca="false">SUM(M53:Q53)</f>
        <v>0</v>
      </c>
      <c r="S53" s="47" t="str">
        <f aca="false">IF(OR($B53="",I53=0),"",R53/I53)</f>
        <v/>
      </c>
      <c r="T53" s="45" t="str">
        <f aca="false">IF($B53="","",IF(L53&lt;=0,"-",INDEX(TR_TASA,MATCH(L53,TR_DESDE,1))))</f>
        <v/>
      </c>
      <c r="U53" s="19" t="n">
        <f aca="false">SUM('Cálculo Mensual'!$AP$570:$AP$581)</f>
        <v>0</v>
      </c>
      <c r="V53" s="19" t="n">
        <f aca="false">SUM('Cálculo Mensual'!$N$570:$N$581)</f>
        <v>0</v>
      </c>
      <c r="W53" s="19" t="n">
        <f aca="false">SUM('Cálculo Mensual'!$AR$570:$AR$581)</f>
        <v>0</v>
      </c>
      <c r="X53" s="19" t="str">
        <f aca="false">IF(COUNT('Cálculo Mensual'!$AR$570:$AR$581)=0,"",SUM('Cálculo Mensual'!$AS$570:$AS$581))</f>
        <v/>
      </c>
      <c r="Y53" s="19" t="n">
        <f aca="false">SUM('Cálculo Mensual'!$AV$570:$AV$581)</f>
        <v>0</v>
      </c>
      <c r="Z53" s="19" t="n">
        <f aca="false">R53-Y53</f>
        <v>0</v>
      </c>
      <c r="AA53" s="43" t="str">
        <f aca="false">IF($B53="","",COUNTIF('Cálculo Mensual'!$AT$570:$AT$581,"Retuvo*")+COUNTIF('Cálculo Mensual'!$AT$570:$AT$581,"Revisar*"))</f>
        <v/>
      </c>
      <c r="AB53" s="19" t="n">
        <f aca="false">IF($B53="",0,N(Trabajadores!$K$53))</f>
        <v>0</v>
      </c>
      <c r="AC53" s="19" t="n">
        <f aca="false">MIN(AB53,DED_ADIC,MAX(0,I53-K53))</f>
        <v>0</v>
      </c>
      <c r="AD53" s="19" t="n">
        <f aca="false">MAX(0,I53-K53-AC53)</f>
        <v>0</v>
      </c>
      <c r="AE53" s="19" t="n">
        <f aca="false">SUMPRODUCT((AD53&gt;TR_DESDE)*(AD53-TR_DESDE)*TR_INC)</f>
        <v>0</v>
      </c>
      <c r="AF53" s="48" t="n">
        <f aca="false">AE53-Y53</f>
        <v>0</v>
      </c>
      <c r="AG53" s="23" t="str">
        <f aca="false">IF($B53="","",IF(N(AA53)&gt;0,"Revisar ("&amp;AA53&amp;" mes/es)",IF(COUNTIF('Cálculo Mensual'!$AT$570:$AT$581,"Sin dato planilla")&gt;0,"OK (hay meses sin dato)","OK")))</f>
        <v/>
      </c>
    </row>
    <row r="54" customFormat="false" ht="15" hidden="false" customHeight="false" outlineLevel="0" collapsed="false">
      <c r="A54" s="23" t="n">
        <v>49</v>
      </c>
      <c r="B54" s="35" t="str">
        <f aca="false">IF(Trabajadores!$B$54="","",Trabajadores!$B$54)</f>
        <v/>
      </c>
      <c r="C54" s="35" t="str">
        <f aca="false">IF($B54="","",Trabajadores!$D$54)</f>
        <v/>
      </c>
      <c r="D54" s="23" t="str">
        <f aca="false">IF($B54="","",IF(Trabajadores!$N$54&lt;Trabajadores!$M$54,"Sin vínculo",INDEX({"Ene","Feb","Mar","Abr","May","Jun","Jul","Ago","Set","Oct","Nov","Dic"},Trabajadores!$M$54)&amp;" – "&amp;INDEX({"Ene","Feb","Mar","Abr","May","Jun","Jul","Ago","Set","Oct","Nov","Dic"},Trabajadores!$N$54)))</f>
        <v/>
      </c>
      <c r="E54" s="19" t="n">
        <f aca="false">SUM('Cálculo Mensual'!$G$582:$G$593)</f>
        <v>0</v>
      </c>
      <c r="F54" s="19" t="n">
        <f aca="false">SUM('Cálculo Mensual'!$I$582:$I$593)+SUM('Cálculo Mensual'!$J$582:$J$593)</f>
        <v>0</v>
      </c>
      <c r="G54" s="19" t="n">
        <f aca="false">SUM('Cálculo Mensual'!$K$582:$K$593)</f>
        <v>0</v>
      </c>
      <c r="H54" s="19" t="n">
        <f aca="false">SUM('Cálculo Mensual'!$L$582:$L$593)+SUM('Cálculo Mensual'!$M$582:$M$593)</f>
        <v>0</v>
      </c>
      <c r="I54" s="36" t="n">
        <f aca="false">E54+F54+G54+H54</f>
        <v>0</v>
      </c>
      <c r="J54" s="19" t="n">
        <f aca="false">SUM('Cálculo Mensual'!$O$582:$O$593)</f>
        <v>0</v>
      </c>
      <c r="K54" s="19" t="n">
        <f aca="false">IF($B54="",0,DED_FIJA)</f>
        <v>0</v>
      </c>
      <c r="L54" s="36" t="n">
        <f aca="false">MAX(0,I54-K54)</f>
        <v>0</v>
      </c>
      <c r="M54" s="19" t="n">
        <f aca="false">IF(L54=0,0,MAX(0,MIN(L54,Parámetros!$G$19)-Parámetros!$F$19)*Parámetros!$E$19)</f>
        <v>0</v>
      </c>
      <c r="N54" s="19" t="n">
        <f aca="false">IF(L54=0,0,MAX(0,MIN(L54,Parámetros!$G$20)-Parámetros!$F$20)*Parámetros!$E$20)</f>
        <v>0</v>
      </c>
      <c r="O54" s="19" t="n">
        <f aca="false">IF(L54=0,0,MAX(0,MIN(L54,Parámetros!$G$21)-Parámetros!$F$21)*Parámetros!$E$21)</f>
        <v>0</v>
      </c>
      <c r="P54" s="19" t="n">
        <f aca="false">IF(L54=0,0,MAX(0,MIN(L54,Parámetros!$G$22)-Parámetros!$F$22)*Parámetros!$E$22)</f>
        <v>0</v>
      </c>
      <c r="Q54" s="19" t="n">
        <f aca="false">IF(L54=0,0,MAX(0,MIN(L54,Parámetros!$G$23)-Parámetros!$F$23)*Parámetros!$E$23)</f>
        <v>0</v>
      </c>
      <c r="R54" s="46" t="n">
        <f aca="false">SUM(M54:Q54)</f>
        <v>0</v>
      </c>
      <c r="S54" s="47" t="str">
        <f aca="false">IF(OR($B54="",I54=0),"",R54/I54)</f>
        <v/>
      </c>
      <c r="T54" s="45" t="str">
        <f aca="false">IF($B54="","",IF(L54&lt;=0,"-",INDEX(TR_TASA,MATCH(L54,TR_DESDE,1))))</f>
        <v/>
      </c>
      <c r="U54" s="19" t="n">
        <f aca="false">SUM('Cálculo Mensual'!$AP$582:$AP$593)</f>
        <v>0</v>
      </c>
      <c r="V54" s="19" t="n">
        <f aca="false">SUM('Cálculo Mensual'!$N$582:$N$593)</f>
        <v>0</v>
      </c>
      <c r="W54" s="19" t="n">
        <f aca="false">SUM('Cálculo Mensual'!$AR$582:$AR$593)</f>
        <v>0</v>
      </c>
      <c r="X54" s="19" t="str">
        <f aca="false">IF(COUNT('Cálculo Mensual'!$AR$582:$AR$593)=0,"",SUM('Cálculo Mensual'!$AS$582:$AS$593))</f>
        <v/>
      </c>
      <c r="Y54" s="19" t="n">
        <f aca="false">SUM('Cálculo Mensual'!$AV$582:$AV$593)</f>
        <v>0</v>
      </c>
      <c r="Z54" s="19" t="n">
        <f aca="false">R54-Y54</f>
        <v>0</v>
      </c>
      <c r="AA54" s="43" t="str">
        <f aca="false">IF($B54="","",COUNTIF('Cálculo Mensual'!$AT$582:$AT$593,"Retuvo*")+COUNTIF('Cálculo Mensual'!$AT$582:$AT$593,"Revisar*"))</f>
        <v/>
      </c>
      <c r="AB54" s="19" t="n">
        <f aca="false">IF($B54="",0,N(Trabajadores!$K$54))</f>
        <v>0</v>
      </c>
      <c r="AC54" s="19" t="n">
        <f aca="false">MIN(AB54,DED_ADIC,MAX(0,I54-K54))</f>
        <v>0</v>
      </c>
      <c r="AD54" s="19" t="n">
        <f aca="false">MAX(0,I54-K54-AC54)</f>
        <v>0</v>
      </c>
      <c r="AE54" s="19" t="n">
        <f aca="false">SUMPRODUCT((AD54&gt;TR_DESDE)*(AD54-TR_DESDE)*TR_INC)</f>
        <v>0</v>
      </c>
      <c r="AF54" s="48" t="n">
        <f aca="false">AE54-Y54</f>
        <v>0</v>
      </c>
      <c r="AG54" s="23" t="str">
        <f aca="false">IF($B54="","",IF(N(AA54)&gt;0,"Revisar ("&amp;AA54&amp;" mes/es)",IF(COUNTIF('Cálculo Mensual'!$AT$582:$AT$593,"Sin dato planilla")&gt;0,"OK (hay meses sin dato)","OK")))</f>
        <v/>
      </c>
    </row>
    <row r="55" customFormat="false" ht="15" hidden="false" customHeight="false" outlineLevel="0" collapsed="false">
      <c r="A55" s="23" t="n">
        <v>50</v>
      </c>
      <c r="B55" s="35" t="str">
        <f aca="false">IF(Trabajadores!$B$55="","",Trabajadores!$B$55)</f>
        <v/>
      </c>
      <c r="C55" s="35" t="str">
        <f aca="false">IF($B55="","",Trabajadores!$D$55)</f>
        <v/>
      </c>
      <c r="D55" s="23" t="str">
        <f aca="false">IF($B55="","",IF(Trabajadores!$N$55&lt;Trabajadores!$M$55,"Sin vínculo",INDEX({"Ene","Feb","Mar","Abr","May","Jun","Jul","Ago","Set","Oct","Nov","Dic"},Trabajadores!$M$55)&amp;" – "&amp;INDEX({"Ene","Feb","Mar","Abr","May","Jun","Jul","Ago","Set","Oct","Nov","Dic"},Trabajadores!$N$55)))</f>
        <v/>
      </c>
      <c r="E55" s="19" t="n">
        <f aca="false">SUM('Cálculo Mensual'!$G$594:$G$605)</f>
        <v>0</v>
      </c>
      <c r="F55" s="19" t="n">
        <f aca="false">SUM('Cálculo Mensual'!$I$594:$I$605)+SUM('Cálculo Mensual'!$J$594:$J$605)</f>
        <v>0</v>
      </c>
      <c r="G55" s="19" t="n">
        <f aca="false">SUM('Cálculo Mensual'!$K$594:$K$605)</f>
        <v>0</v>
      </c>
      <c r="H55" s="19" t="n">
        <f aca="false">SUM('Cálculo Mensual'!$L$594:$L$605)+SUM('Cálculo Mensual'!$M$594:$M$605)</f>
        <v>0</v>
      </c>
      <c r="I55" s="36" t="n">
        <f aca="false">E55+F55+G55+H55</f>
        <v>0</v>
      </c>
      <c r="J55" s="19" t="n">
        <f aca="false">SUM('Cálculo Mensual'!$O$594:$O$605)</f>
        <v>0</v>
      </c>
      <c r="K55" s="19" t="n">
        <f aca="false">IF($B55="",0,DED_FIJA)</f>
        <v>0</v>
      </c>
      <c r="L55" s="36" t="n">
        <f aca="false">MAX(0,I55-K55)</f>
        <v>0</v>
      </c>
      <c r="M55" s="19" t="n">
        <f aca="false">IF(L55=0,0,MAX(0,MIN(L55,Parámetros!$G$19)-Parámetros!$F$19)*Parámetros!$E$19)</f>
        <v>0</v>
      </c>
      <c r="N55" s="19" t="n">
        <f aca="false">IF(L55=0,0,MAX(0,MIN(L55,Parámetros!$G$20)-Parámetros!$F$20)*Parámetros!$E$20)</f>
        <v>0</v>
      </c>
      <c r="O55" s="19" t="n">
        <f aca="false">IF(L55=0,0,MAX(0,MIN(L55,Parámetros!$G$21)-Parámetros!$F$21)*Parámetros!$E$21)</f>
        <v>0</v>
      </c>
      <c r="P55" s="19" t="n">
        <f aca="false">IF(L55=0,0,MAX(0,MIN(L55,Parámetros!$G$22)-Parámetros!$F$22)*Parámetros!$E$22)</f>
        <v>0</v>
      </c>
      <c r="Q55" s="19" t="n">
        <f aca="false">IF(L55=0,0,MAX(0,MIN(L55,Parámetros!$G$23)-Parámetros!$F$23)*Parámetros!$E$23)</f>
        <v>0</v>
      </c>
      <c r="R55" s="46" t="n">
        <f aca="false">SUM(M55:Q55)</f>
        <v>0</v>
      </c>
      <c r="S55" s="47" t="str">
        <f aca="false">IF(OR($B55="",I55=0),"",R55/I55)</f>
        <v/>
      </c>
      <c r="T55" s="45" t="str">
        <f aca="false">IF($B55="","",IF(L55&lt;=0,"-",INDEX(TR_TASA,MATCH(L55,TR_DESDE,1))))</f>
        <v/>
      </c>
      <c r="U55" s="19" t="n">
        <f aca="false">SUM('Cálculo Mensual'!$AP$594:$AP$605)</f>
        <v>0</v>
      </c>
      <c r="V55" s="19" t="n">
        <f aca="false">SUM('Cálculo Mensual'!$N$594:$N$605)</f>
        <v>0</v>
      </c>
      <c r="W55" s="19" t="n">
        <f aca="false">SUM('Cálculo Mensual'!$AR$594:$AR$605)</f>
        <v>0</v>
      </c>
      <c r="X55" s="19" t="str">
        <f aca="false">IF(COUNT('Cálculo Mensual'!$AR$594:$AR$605)=0,"",SUM('Cálculo Mensual'!$AS$594:$AS$605))</f>
        <v/>
      </c>
      <c r="Y55" s="19" t="n">
        <f aca="false">SUM('Cálculo Mensual'!$AV$594:$AV$605)</f>
        <v>0</v>
      </c>
      <c r="Z55" s="19" t="n">
        <f aca="false">R55-Y55</f>
        <v>0</v>
      </c>
      <c r="AA55" s="43" t="str">
        <f aca="false">IF($B55="","",COUNTIF('Cálculo Mensual'!$AT$594:$AT$605,"Retuvo*")+COUNTIF('Cálculo Mensual'!$AT$594:$AT$605,"Revisar*"))</f>
        <v/>
      </c>
      <c r="AB55" s="19" t="n">
        <f aca="false">IF($B55="",0,N(Trabajadores!$K$55))</f>
        <v>0</v>
      </c>
      <c r="AC55" s="19" t="n">
        <f aca="false">MIN(AB55,DED_ADIC,MAX(0,I55-K55))</f>
        <v>0</v>
      </c>
      <c r="AD55" s="19" t="n">
        <f aca="false">MAX(0,I55-K55-AC55)</f>
        <v>0</v>
      </c>
      <c r="AE55" s="19" t="n">
        <f aca="false">SUMPRODUCT((AD55&gt;TR_DESDE)*(AD55-TR_DESDE)*TR_INC)</f>
        <v>0</v>
      </c>
      <c r="AF55" s="48" t="n">
        <f aca="false">AE55-Y55</f>
        <v>0</v>
      </c>
      <c r="AG55" s="23" t="str">
        <f aca="false">IF($B55="","",IF(N(AA55)&gt;0,"Revisar ("&amp;AA55&amp;" mes/es)",IF(COUNTIF('Cálculo Mensual'!$AT$594:$AT$605,"Sin dato planilla")&gt;0,"OK (hay meses sin dato)","OK")))</f>
        <v/>
      </c>
    </row>
    <row r="56" customFormat="false" ht="15" hidden="false" customHeight="false" outlineLevel="0" collapsed="false">
      <c r="A56" s="23" t="n">
        <v>51</v>
      </c>
      <c r="B56" s="35" t="str">
        <f aca="false">IF(Trabajadores!$B$56="","",Trabajadores!$B$56)</f>
        <v/>
      </c>
      <c r="C56" s="35" t="str">
        <f aca="false">IF($B56="","",Trabajadores!$D$56)</f>
        <v/>
      </c>
      <c r="D56" s="23" t="str">
        <f aca="false">IF($B56="","",IF(Trabajadores!$N$56&lt;Trabajadores!$M$56,"Sin vínculo",INDEX({"Ene","Feb","Mar","Abr","May","Jun","Jul","Ago","Set","Oct","Nov","Dic"},Trabajadores!$M$56)&amp;" – "&amp;INDEX({"Ene","Feb","Mar","Abr","May","Jun","Jul","Ago","Set","Oct","Nov","Dic"},Trabajadores!$N$56)))</f>
        <v/>
      </c>
      <c r="E56" s="19" t="n">
        <f aca="false">SUM('Cálculo Mensual'!$G$606:$G$617)</f>
        <v>0</v>
      </c>
      <c r="F56" s="19" t="n">
        <f aca="false">SUM('Cálculo Mensual'!$I$606:$I$617)+SUM('Cálculo Mensual'!$J$606:$J$617)</f>
        <v>0</v>
      </c>
      <c r="G56" s="19" t="n">
        <f aca="false">SUM('Cálculo Mensual'!$K$606:$K$617)</f>
        <v>0</v>
      </c>
      <c r="H56" s="19" t="n">
        <f aca="false">SUM('Cálculo Mensual'!$L$606:$L$617)+SUM('Cálculo Mensual'!$M$606:$M$617)</f>
        <v>0</v>
      </c>
      <c r="I56" s="36" t="n">
        <f aca="false">E56+F56+G56+H56</f>
        <v>0</v>
      </c>
      <c r="J56" s="19" t="n">
        <f aca="false">SUM('Cálculo Mensual'!$O$606:$O$617)</f>
        <v>0</v>
      </c>
      <c r="K56" s="19" t="n">
        <f aca="false">IF($B56="",0,DED_FIJA)</f>
        <v>0</v>
      </c>
      <c r="L56" s="36" t="n">
        <f aca="false">MAX(0,I56-K56)</f>
        <v>0</v>
      </c>
      <c r="M56" s="19" t="n">
        <f aca="false">IF(L56=0,0,MAX(0,MIN(L56,Parámetros!$G$19)-Parámetros!$F$19)*Parámetros!$E$19)</f>
        <v>0</v>
      </c>
      <c r="N56" s="19" t="n">
        <f aca="false">IF(L56=0,0,MAX(0,MIN(L56,Parámetros!$G$20)-Parámetros!$F$20)*Parámetros!$E$20)</f>
        <v>0</v>
      </c>
      <c r="O56" s="19" t="n">
        <f aca="false">IF(L56=0,0,MAX(0,MIN(L56,Parámetros!$G$21)-Parámetros!$F$21)*Parámetros!$E$21)</f>
        <v>0</v>
      </c>
      <c r="P56" s="19" t="n">
        <f aca="false">IF(L56=0,0,MAX(0,MIN(L56,Parámetros!$G$22)-Parámetros!$F$22)*Parámetros!$E$22)</f>
        <v>0</v>
      </c>
      <c r="Q56" s="19" t="n">
        <f aca="false">IF(L56=0,0,MAX(0,MIN(L56,Parámetros!$G$23)-Parámetros!$F$23)*Parámetros!$E$23)</f>
        <v>0</v>
      </c>
      <c r="R56" s="46" t="n">
        <f aca="false">SUM(M56:Q56)</f>
        <v>0</v>
      </c>
      <c r="S56" s="47" t="str">
        <f aca="false">IF(OR($B56="",I56=0),"",R56/I56)</f>
        <v/>
      </c>
      <c r="T56" s="45" t="str">
        <f aca="false">IF($B56="","",IF(L56&lt;=0,"-",INDEX(TR_TASA,MATCH(L56,TR_DESDE,1))))</f>
        <v/>
      </c>
      <c r="U56" s="19" t="n">
        <f aca="false">SUM('Cálculo Mensual'!$AP$606:$AP$617)</f>
        <v>0</v>
      </c>
      <c r="V56" s="19" t="n">
        <f aca="false">SUM('Cálculo Mensual'!$N$606:$N$617)</f>
        <v>0</v>
      </c>
      <c r="W56" s="19" t="n">
        <f aca="false">SUM('Cálculo Mensual'!$AR$606:$AR$617)</f>
        <v>0</v>
      </c>
      <c r="X56" s="19" t="str">
        <f aca="false">IF(COUNT('Cálculo Mensual'!$AR$606:$AR$617)=0,"",SUM('Cálculo Mensual'!$AS$606:$AS$617))</f>
        <v/>
      </c>
      <c r="Y56" s="19" t="n">
        <f aca="false">SUM('Cálculo Mensual'!$AV$606:$AV$617)</f>
        <v>0</v>
      </c>
      <c r="Z56" s="19" t="n">
        <f aca="false">R56-Y56</f>
        <v>0</v>
      </c>
      <c r="AA56" s="43" t="str">
        <f aca="false">IF($B56="","",COUNTIF('Cálculo Mensual'!$AT$606:$AT$617,"Retuvo*")+COUNTIF('Cálculo Mensual'!$AT$606:$AT$617,"Revisar*"))</f>
        <v/>
      </c>
      <c r="AB56" s="19" t="n">
        <f aca="false">IF($B56="",0,N(Trabajadores!$K$56))</f>
        <v>0</v>
      </c>
      <c r="AC56" s="19" t="n">
        <f aca="false">MIN(AB56,DED_ADIC,MAX(0,I56-K56))</f>
        <v>0</v>
      </c>
      <c r="AD56" s="19" t="n">
        <f aca="false">MAX(0,I56-K56-AC56)</f>
        <v>0</v>
      </c>
      <c r="AE56" s="19" t="n">
        <f aca="false">SUMPRODUCT((AD56&gt;TR_DESDE)*(AD56-TR_DESDE)*TR_INC)</f>
        <v>0</v>
      </c>
      <c r="AF56" s="48" t="n">
        <f aca="false">AE56-Y56</f>
        <v>0</v>
      </c>
      <c r="AG56" s="23" t="str">
        <f aca="false">IF($B56="","",IF(N(AA56)&gt;0,"Revisar ("&amp;AA56&amp;" mes/es)",IF(COUNTIF('Cálculo Mensual'!$AT$606:$AT$617,"Sin dato planilla")&gt;0,"OK (hay meses sin dato)","OK")))</f>
        <v/>
      </c>
    </row>
    <row r="57" customFormat="false" ht="15" hidden="false" customHeight="false" outlineLevel="0" collapsed="false">
      <c r="A57" s="23" t="n">
        <v>52</v>
      </c>
      <c r="B57" s="35" t="str">
        <f aca="false">IF(Trabajadores!$B$57="","",Trabajadores!$B$57)</f>
        <v/>
      </c>
      <c r="C57" s="35" t="str">
        <f aca="false">IF($B57="","",Trabajadores!$D$57)</f>
        <v/>
      </c>
      <c r="D57" s="23" t="str">
        <f aca="false">IF($B57="","",IF(Trabajadores!$N$57&lt;Trabajadores!$M$57,"Sin vínculo",INDEX({"Ene","Feb","Mar","Abr","May","Jun","Jul","Ago","Set","Oct","Nov","Dic"},Trabajadores!$M$57)&amp;" – "&amp;INDEX({"Ene","Feb","Mar","Abr","May","Jun","Jul","Ago","Set","Oct","Nov","Dic"},Trabajadores!$N$57)))</f>
        <v/>
      </c>
      <c r="E57" s="19" t="n">
        <f aca="false">SUM('Cálculo Mensual'!$G$618:$G$629)</f>
        <v>0</v>
      </c>
      <c r="F57" s="19" t="n">
        <f aca="false">SUM('Cálculo Mensual'!$I$618:$I$629)+SUM('Cálculo Mensual'!$J$618:$J$629)</f>
        <v>0</v>
      </c>
      <c r="G57" s="19" t="n">
        <f aca="false">SUM('Cálculo Mensual'!$K$618:$K$629)</f>
        <v>0</v>
      </c>
      <c r="H57" s="19" t="n">
        <f aca="false">SUM('Cálculo Mensual'!$L$618:$L$629)+SUM('Cálculo Mensual'!$M$618:$M$629)</f>
        <v>0</v>
      </c>
      <c r="I57" s="36" t="n">
        <f aca="false">E57+F57+G57+H57</f>
        <v>0</v>
      </c>
      <c r="J57" s="19" t="n">
        <f aca="false">SUM('Cálculo Mensual'!$O$618:$O$629)</f>
        <v>0</v>
      </c>
      <c r="K57" s="19" t="n">
        <f aca="false">IF($B57="",0,DED_FIJA)</f>
        <v>0</v>
      </c>
      <c r="L57" s="36" t="n">
        <f aca="false">MAX(0,I57-K57)</f>
        <v>0</v>
      </c>
      <c r="M57" s="19" t="n">
        <f aca="false">IF(L57=0,0,MAX(0,MIN(L57,Parámetros!$G$19)-Parámetros!$F$19)*Parámetros!$E$19)</f>
        <v>0</v>
      </c>
      <c r="N57" s="19" t="n">
        <f aca="false">IF(L57=0,0,MAX(0,MIN(L57,Parámetros!$G$20)-Parámetros!$F$20)*Parámetros!$E$20)</f>
        <v>0</v>
      </c>
      <c r="O57" s="19" t="n">
        <f aca="false">IF(L57=0,0,MAX(0,MIN(L57,Parámetros!$G$21)-Parámetros!$F$21)*Parámetros!$E$21)</f>
        <v>0</v>
      </c>
      <c r="P57" s="19" t="n">
        <f aca="false">IF(L57=0,0,MAX(0,MIN(L57,Parámetros!$G$22)-Parámetros!$F$22)*Parámetros!$E$22)</f>
        <v>0</v>
      </c>
      <c r="Q57" s="19" t="n">
        <f aca="false">IF(L57=0,0,MAX(0,MIN(L57,Parámetros!$G$23)-Parámetros!$F$23)*Parámetros!$E$23)</f>
        <v>0</v>
      </c>
      <c r="R57" s="46" t="n">
        <f aca="false">SUM(M57:Q57)</f>
        <v>0</v>
      </c>
      <c r="S57" s="47" t="str">
        <f aca="false">IF(OR($B57="",I57=0),"",R57/I57)</f>
        <v/>
      </c>
      <c r="T57" s="45" t="str">
        <f aca="false">IF($B57="","",IF(L57&lt;=0,"-",INDEX(TR_TASA,MATCH(L57,TR_DESDE,1))))</f>
        <v/>
      </c>
      <c r="U57" s="19" t="n">
        <f aca="false">SUM('Cálculo Mensual'!$AP$618:$AP$629)</f>
        <v>0</v>
      </c>
      <c r="V57" s="19" t="n">
        <f aca="false">SUM('Cálculo Mensual'!$N$618:$N$629)</f>
        <v>0</v>
      </c>
      <c r="W57" s="19" t="n">
        <f aca="false">SUM('Cálculo Mensual'!$AR$618:$AR$629)</f>
        <v>0</v>
      </c>
      <c r="X57" s="19" t="str">
        <f aca="false">IF(COUNT('Cálculo Mensual'!$AR$618:$AR$629)=0,"",SUM('Cálculo Mensual'!$AS$618:$AS$629))</f>
        <v/>
      </c>
      <c r="Y57" s="19" t="n">
        <f aca="false">SUM('Cálculo Mensual'!$AV$618:$AV$629)</f>
        <v>0</v>
      </c>
      <c r="Z57" s="19" t="n">
        <f aca="false">R57-Y57</f>
        <v>0</v>
      </c>
      <c r="AA57" s="43" t="str">
        <f aca="false">IF($B57="","",COUNTIF('Cálculo Mensual'!$AT$618:$AT$629,"Retuvo*")+COUNTIF('Cálculo Mensual'!$AT$618:$AT$629,"Revisar*"))</f>
        <v/>
      </c>
      <c r="AB57" s="19" t="n">
        <f aca="false">IF($B57="",0,N(Trabajadores!$K$57))</f>
        <v>0</v>
      </c>
      <c r="AC57" s="19" t="n">
        <f aca="false">MIN(AB57,DED_ADIC,MAX(0,I57-K57))</f>
        <v>0</v>
      </c>
      <c r="AD57" s="19" t="n">
        <f aca="false">MAX(0,I57-K57-AC57)</f>
        <v>0</v>
      </c>
      <c r="AE57" s="19" t="n">
        <f aca="false">SUMPRODUCT((AD57&gt;TR_DESDE)*(AD57-TR_DESDE)*TR_INC)</f>
        <v>0</v>
      </c>
      <c r="AF57" s="48" t="n">
        <f aca="false">AE57-Y57</f>
        <v>0</v>
      </c>
      <c r="AG57" s="23" t="str">
        <f aca="false">IF($B57="","",IF(N(AA57)&gt;0,"Revisar ("&amp;AA57&amp;" mes/es)",IF(COUNTIF('Cálculo Mensual'!$AT$618:$AT$629,"Sin dato planilla")&gt;0,"OK (hay meses sin dato)","OK")))</f>
        <v/>
      </c>
    </row>
    <row r="58" customFormat="false" ht="15" hidden="false" customHeight="false" outlineLevel="0" collapsed="false">
      <c r="A58" s="23" t="n">
        <v>53</v>
      </c>
      <c r="B58" s="35" t="str">
        <f aca="false">IF(Trabajadores!$B$58="","",Trabajadores!$B$58)</f>
        <v/>
      </c>
      <c r="C58" s="35" t="str">
        <f aca="false">IF($B58="","",Trabajadores!$D$58)</f>
        <v/>
      </c>
      <c r="D58" s="23" t="str">
        <f aca="false">IF($B58="","",IF(Trabajadores!$N$58&lt;Trabajadores!$M$58,"Sin vínculo",INDEX({"Ene","Feb","Mar","Abr","May","Jun","Jul","Ago","Set","Oct","Nov","Dic"},Trabajadores!$M$58)&amp;" – "&amp;INDEX({"Ene","Feb","Mar","Abr","May","Jun","Jul","Ago","Set","Oct","Nov","Dic"},Trabajadores!$N$58)))</f>
        <v/>
      </c>
      <c r="E58" s="19" t="n">
        <f aca="false">SUM('Cálculo Mensual'!$G$630:$G$641)</f>
        <v>0</v>
      </c>
      <c r="F58" s="19" t="n">
        <f aca="false">SUM('Cálculo Mensual'!$I$630:$I$641)+SUM('Cálculo Mensual'!$J$630:$J$641)</f>
        <v>0</v>
      </c>
      <c r="G58" s="19" t="n">
        <f aca="false">SUM('Cálculo Mensual'!$K$630:$K$641)</f>
        <v>0</v>
      </c>
      <c r="H58" s="19" t="n">
        <f aca="false">SUM('Cálculo Mensual'!$L$630:$L$641)+SUM('Cálculo Mensual'!$M$630:$M$641)</f>
        <v>0</v>
      </c>
      <c r="I58" s="36" t="n">
        <f aca="false">E58+F58+G58+H58</f>
        <v>0</v>
      </c>
      <c r="J58" s="19" t="n">
        <f aca="false">SUM('Cálculo Mensual'!$O$630:$O$641)</f>
        <v>0</v>
      </c>
      <c r="K58" s="19" t="n">
        <f aca="false">IF($B58="",0,DED_FIJA)</f>
        <v>0</v>
      </c>
      <c r="L58" s="36" t="n">
        <f aca="false">MAX(0,I58-K58)</f>
        <v>0</v>
      </c>
      <c r="M58" s="19" t="n">
        <f aca="false">IF(L58=0,0,MAX(0,MIN(L58,Parámetros!$G$19)-Parámetros!$F$19)*Parámetros!$E$19)</f>
        <v>0</v>
      </c>
      <c r="N58" s="19" t="n">
        <f aca="false">IF(L58=0,0,MAX(0,MIN(L58,Parámetros!$G$20)-Parámetros!$F$20)*Parámetros!$E$20)</f>
        <v>0</v>
      </c>
      <c r="O58" s="19" t="n">
        <f aca="false">IF(L58=0,0,MAX(0,MIN(L58,Parámetros!$G$21)-Parámetros!$F$21)*Parámetros!$E$21)</f>
        <v>0</v>
      </c>
      <c r="P58" s="19" t="n">
        <f aca="false">IF(L58=0,0,MAX(0,MIN(L58,Parámetros!$G$22)-Parámetros!$F$22)*Parámetros!$E$22)</f>
        <v>0</v>
      </c>
      <c r="Q58" s="19" t="n">
        <f aca="false">IF(L58=0,0,MAX(0,MIN(L58,Parámetros!$G$23)-Parámetros!$F$23)*Parámetros!$E$23)</f>
        <v>0</v>
      </c>
      <c r="R58" s="46" t="n">
        <f aca="false">SUM(M58:Q58)</f>
        <v>0</v>
      </c>
      <c r="S58" s="47" t="str">
        <f aca="false">IF(OR($B58="",I58=0),"",R58/I58)</f>
        <v/>
      </c>
      <c r="T58" s="45" t="str">
        <f aca="false">IF($B58="","",IF(L58&lt;=0,"-",INDEX(TR_TASA,MATCH(L58,TR_DESDE,1))))</f>
        <v/>
      </c>
      <c r="U58" s="19" t="n">
        <f aca="false">SUM('Cálculo Mensual'!$AP$630:$AP$641)</f>
        <v>0</v>
      </c>
      <c r="V58" s="19" t="n">
        <f aca="false">SUM('Cálculo Mensual'!$N$630:$N$641)</f>
        <v>0</v>
      </c>
      <c r="W58" s="19" t="n">
        <f aca="false">SUM('Cálculo Mensual'!$AR$630:$AR$641)</f>
        <v>0</v>
      </c>
      <c r="X58" s="19" t="str">
        <f aca="false">IF(COUNT('Cálculo Mensual'!$AR$630:$AR$641)=0,"",SUM('Cálculo Mensual'!$AS$630:$AS$641))</f>
        <v/>
      </c>
      <c r="Y58" s="19" t="n">
        <f aca="false">SUM('Cálculo Mensual'!$AV$630:$AV$641)</f>
        <v>0</v>
      </c>
      <c r="Z58" s="19" t="n">
        <f aca="false">R58-Y58</f>
        <v>0</v>
      </c>
      <c r="AA58" s="43" t="str">
        <f aca="false">IF($B58="","",COUNTIF('Cálculo Mensual'!$AT$630:$AT$641,"Retuvo*")+COUNTIF('Cálculo Mensual'!$AT$630:$AT$641,"Revisar*"))</f>
        <v/>
      </c>
      <c r="AB58" s="19" t="n">
        <f aca="false">IF($B58="",0,N(Trabajadores!$K$58))</f>
        <v>0</v>
      </c>
      <c r="AC58" s="19" t="n">
        <f aca="false">MIN(AB58,DED_ADIC,MAX(0,I58-K58))</f>
        <v>0</v>
      </c>
      <c r="AD58" s="19" t="n">
        <f aca="false">MAX(0,I58-K58-AC58)</f>
        <v>0</v>
      </c>
      <c r="AE58" s="19" t="n">
        <f aca="false">SUMPRODUCT((AD58&gt;TR_DESDE)*(AD58-TR_DESDE)*TR_INC)</f>
        <v>0</v>
      </c>
      <c r="AF58" s="48" t="n">
        <f aca="false">AE58-Y58</f>
        <v>0</v>
      </c>
      <c r="AG58" s="23" t="str">
        <f aca="false">IF($B58="","",IF(N(AA58)&gt;0,"Revisar ("&amp;AA58&amp;" mes/es)",IF(COUNTIF('Cálculo Mensual'!$AT$630:$AT$641,"Sin dato planilla")&gt;0,"OK (hay meses sin dato)","OK")))</f>
        <v/>
      </c>
    </row>
    <row r="59" customFormat="false" ht="15" hidden="false" customHeight="false" outlineLevel="0" collapsed="false">
      <c r="A59" s="23" t="n">
        <v>54</v>
      </c>
      <c r="B59" s="35" t="str">
        <f aca="false">IF(Trabajadores!$B$59="","",Trabajadores!$B$59)</f>
        <v/>
      </c>
      <c r="C59" s="35" t="str">
        <f aca="false">IF($B59="","",Trabajadores!$D$59)</f>
        <v/>
      </c>
      <c r="D59" s="23" t="str">
        <f aca="false">IF($B59="","",IF(Trabajadores!$N$59&lt;Trabajadores!$M$59,"Sin vínculo",INDEX({"Ene","Feb","Mar","Abr","May","Jun","Jul","Ago","Set","Oct","Nov","Dic"},Trabajadores!$M$59)&amp;" – "&amp;INDEX({"Ene","Feb","Mar","Abr","May","Jun","Jul","Ago","Set","Oct","Nov","Dic"},Trabajadores!$N$59)))</f>
        <v/>
      </c>
      <c r="E59" s="19" t="n">
        <f aca="false">SUM('Cálculo Mensual'!$G$642:$G$653)</f>
        <v>0</v>
      </c>
      <c r="F59" s="19" t="n">
        <f aca="false">SUM('Cálculo Mensual'!$I$642:$I$653)+SUM('Cálculo Mensual'!$J$642:$J$653)</f>
        <v>0</v>
      </c>
      <c r="G59" s="19" t="n">
        <f aca="false">SUM('Cálculo Mensual'!$K$642:$K$653)</f>
        <v>0</v>
      </c>
      <c r="H59" s="19" t="n">
        <f aca="false">SUM('Cálculo Mensual'!$L$642:$L$653)+SUM('Cálculo Mensual'!$M$642:$M$653)</f>
        <v>0</v>
      </c>
      <c r="I59" s="36" t="n">
        <f aca="false">E59+F59+G59+H59</f>
        <v>0</v>
      </c>
      <c r="J59" s="19" t="n">
        <f aca="false">SUM('Cálculo Mensual'!$O$642:$O$653)</f>
        <v>0</v>
      </c>
      <c r="K59" s="19" t="n">
        <f aca="false">IF($B59="",0,DED_FIJA)</f>
        <v>0</v>
      </c>
      <c r="L59" s="36" t="n">
        <f aca="false">MAX(0,I59-K59)</f>
        <v>0</v>
      </c>
      <c r="M59" s="19" t="n">
        <f aca="false">IF(L59=0,0,MAX(0,MIN(L59,Parámetros!$G$19)-Parámetros!$F$19)*Parámetros!$E$19)</f>
        <v>0</v>
      </c>
      <c r="N59" s="19" t="n">
        <f aca="false">IF(L59=0,0,MAX(0,MIN(L59,Parámetros!$G$20)-Parámetros!$F$20)*Parámetros!$E$20)</f>
        <v>0</v>
      </c>
      <c r="O59" s="19" t="n">
        <f aca="false">IF(L59=0,0,MAX(0,MIN(L59,Parámetros!$G$21)-Parámetros!$F$21)*Parámetros!$E$21)</f>
        <v>0</v>
      </c>
      <c r="P59" s="19" t="n">
        <f aca="false">IF(L59=0,0,MAX(0,MIN(L59,Parámetros!$G$22)-Parámetros!$F$22)*Parámetros!$E$22)</f>
        <v>0</v>
      </c>
      <c r="Q59" s="19" t="n">
        <f aca="false">IF(L59=0,0,MAX(0,MIN(L59,Parámetros!$G$23)-Parámetros!$F$23)*Parámetros!$E$23)</f>
        <v>0</v>
      </c>
      <c r="R59" s="46" t="n">
        <f aca="false">SUM(M59:Q59)</f>
        <v>0</v>
      </c>
      <c r="S59" s="47" t="str">
        <f aca="false">IF(OR($B59="",I59=0),"",R59/I59)</f>
        <v/>
      </c>
      <c r="T59" s="45" t="str">
        <f aca="false">IF($B59="","",IF(L59&lt;=0,"-",INDEX(TR_TASA,MATCH(L59,TR_DESDE,1))))</f>
        <v/>
      </c>
      <c r="U59" s="19" t="n">
        <f aca="false">SUM('Cálculo Mensual'!$AP$642:$AP$653)</f>
        <v>0</v>
      </c>
      <c r="V59" s="19" t="n">
        <f aca="false">SUM('Cálculo Mensual'!$N$642:$N$653)</f>
        <v>0</v>
      </c>
      <c r="W59" s="19" t="n">
        <f aca="false">SUM('Cálculo Mensual'!$AR$642:$AR$653)</f>
        <v>0</v>
      </c>
      <c r="X59" s="19" t="str">
        <f aca="false">IF(COUNT('Cálculo Mensual'!$AR$642:$AR$653)=0,"",SUM('Cálculo Mensual'!$AS$642:$AS$653))</f>
        <v/>
      </c>
      <c r="Y59" s="19" t="n">
        <f aca="false">SUM('Cálculo Mensual'!$AV$642:$AV$653)</f>
        <v>0</v>
      </c>
      <c r="Z59" s="19" t="n">
        <f aca="false">R59-Y59</f>
        <v>0</v>
      </c>
      <c r="AA59" s="43" t="str">
        <f aca="false">IF($B59="","",COUNTIF('Cálculo Mensual'!$AT$642:$AT$653,"Retuvo*")+COUNTIF('Cálculo Mensual'!$AT$642:$AT$653,"Revisar*"))</f>
        <v/>
      </c>
      <c r="AB59" s="19" t="n">
        <f aca="false">IF($B59="",0,N(Trabajadores!$K$59))</f>
        <v>0</v>
      </c>
      <c r="AC59" s="19" t="n">
        <f aca="false">MIN(AB59,DED_ADIC,MAX(0,I59-K59))</f>
        <v>0</v>
      </c>
      <c r="AD59" s="19" t="n">
        <f aca="false">MAX(0,I59-K59-AC59)</f>
        <v>0</v>
      </c>
      <c r="AE59" s="19" t="n">
        <f aca="false">SUMPRODUCT((AD59&gt;TR_DESDE)*(AD59-TR_DESDE)*TR_INC)</f>
        <v>0</v>
      </c>
      <c r="AF59" s="48" t="n">
        <f aca="false">AE59-Y59</f>
        <v>0</v>
      </c>
      <c r="AG59" s="23" t="str">
        <f aca="false">IF($B59="","",IF(N(AA59)&gt;0,"Revisar ("&amp;AA59&amp;" mes/es)",IF(COUNTIF('Cálculo Mensual'!$AT$642:$AT$653,"Sin dato planilla")&gt;0,"OK (hay meses sin dato)","OK")))</f>
        <v/>
      </c>
    </row>
    <row r="60" customFormat="false" ht="15" hidden="false" customHeight="false" outlineLevel="0" collapsed="false">
      <c r="A60" s="23" t="n">
        <v>55</v>
      </c>
      <c r="B60" s="35" t="str">
        <f aca="false">IF(Trabajadores!$B$60="","",Trabajadores!$B$60)</f>
        <v/>
      </c>
      <c r="C60" s="35" t="str">
        <f aca="false">IF($B60="","",Trabajadores!$D$60)</f>
        <v/>
      </c>
      <c r="D60" s="23" t="str">
        <f aca="false">IF($B60="","",IF(Trabajadores!$N$60&lt;Trabajadores!$M$60,"Sin vínculo",INDEX({"Ene","Feb","Mar","Abr","May","Jun","Jul","Ago","Set","Oct","Nov","Dic"},Trabajadores!$M$60)&amp;" – "&amp;INDEX({"Ene","Feb","Mar","Abr","May","Jun","Jul","Ago","Set","Oct","Nov","Dic"},Trabajadores!$N$60)))</f>
        <v/>
      </c>
      <c r="E60" s="19" t="n">
        <f aca="false">SUM('Cálculo Mensual'!$G$654:$G$665)</f>
        <v>0</v>
      </c>
      <c r="F60" s="19" t="n">
        <f aca="false">SUM('Cálculo Mensual'!$I$654:$I$665)+SUM('Cálculo Mensual'!$J$654:$J$665)</f>
        <v>0</v>
      </c>
      <c r="G60" s="19" t="n">
        <f aca="false">SUM('Cálculo Mensual'!$K$654:$K$665)</f>
        <v>0</v>
      </c>
      <c r="H60" s="19" t="n">
        <f aca="false">SUM('Cálculo Mensual'!$L$654:$L$665)+SUM('Cálculo Mensual'!$M$654:$M$665)</f>
        <v>0</v>
      </c>
      <c r="I60" s="36" t="n">
        <f aca="false">E60+F60+G60+H60</f>
        <v>0</v>
      </c>
      <c r="J60" s="19" t="n">
        <f aca="false">SUM('Cálculo Mensual'!$O$654:$O$665)</f>
        <v>0</v>
      </c>
      <c r="K60" s="19" t="n">
        <f aca="false">IF($B60="",0,DED_FIJA)</f>
        <v>0</v>
      </c>
      <c r="L60" s="36" t="n">
        <f aca="false">MAX(0,I60-K60)</f>
        <v>0</v>
      </c>
      <c r="M60" s="19" t="n">
        <f aca="false">IF(L60=0,0,MAX(0,MIN(L60,Parámetros!$G$19)-Parámetros!$F$19)*Parámetros!$E$19)</f>
        <v>0</v>
      </c>
      <c r="N60" s="19" t="n">
        <f aca="false">IF(L60=0,0,MAX(0,MIN(L60,Parámetros!$G$20)-Parámetros!$F$20)*Parámetros!$E$20)</f>
        <v>0</v>
      </c>
      <c r="O60" s="19" t="n">
        <f aca="false">IF(L60=0,0,MAX(0,MIN(L60,Parámetros!$G$21)-Parámetros!$F$21)*Parámetros!$E$21)</f>
        <v>0</v>
      </c>
      <c r="P60" s="19" t="n">
        <f aca="false">IF(L60=0,0,MAX(0,MIN(L60,Parámetros!$G$22)-Parámetros!$F$22)*Parámetros!$E$22)</f>
        <v>0</v>
      </c>
      <c r="Q60" s="19" t="n">
        <f aca="false">IF(L60=0,0,MAX(0,MIN(L60,Parámetros!$G$23)-Parámetros!$F$23)*Parámetros!$E$23)</f>
        <v>0</v>
      </c>
      <c r="R60" s="46" t="n">
        <f aca="false">SUM(M60:Q60)</f>
        <v>0</v>
      </c>
      <c r="S60" s="47" t="str">
        <f aca="false">IF(OR($B60="",I60=0),"",R60/I60)</f>
        <v/>
      </c>
      <c r="T60" s="45" t="str">
        <f aca="false">IF($B60="","",IF(L60&lt;=0,"-",INDEX(TR_TASA,MATCH(L60,TR_DESDE,1))))</f>
        <v/>
      </c>
      <c r="U60" s="19" t="n">
        <f aca="false">SUM('Cálculo Mensual'!$AP$654:$AP$665)</f>
        <v>0</v>
      </c>
      <c r="V60" s="19" t="n">
        <f aca="false">SUM('Cálculo Mensual'!$N$654:$N$665)</f>
        <v>0</v>
      </c>
      <c r="W60" s="19" t="n">
        <f aca="false">SUM('Cálculo Mensual'!$AR$654:$AR$665)</f>
        <v>0</v>
      </c>
      <c r="X60" s="19" t="str">
        <f aca="false">IF(COUNT('Cálculo Mensual'!$AR$654:$AR$665)=0,"",SUM('Cálculo Mensual'!$AS$654:$AS$665))</f>
        <v/>
      </c>
      <c r="Y60" s="19" t="n">
        <f aca="false">SUM('Cálculo Mensual'!$AV$654:$AV$665)</f>
        <v>0</v>
      </c>
      <c r="Z60" s="19" t="n">
        <f aca="false">R60-Y60</f>
        <v>0</v>
      </c>
      <c r="AA60" s="43" t="str">
        <f aca="false">IF($B60="","",COUNTIF('Cálculo Mensual'!$AT$654:$AT$665,"Retuvo*")+COUNTIF('Cálculo Mensual'!$AT$654:$AT$665,"Revisar*"))</f>
        <v/>
      </c>
      <c r="AB60" s="19" t="n">
        <f aca="false">IF($B60="",0,N(Trabajadores!$K$60))</f>
        <v>0</v>
      </c>
      <c r="AC60" s="19" t="n">
        <f aca="false">MIN(AB60,DED_ADIC,MAX(0,I60-K60))</f>
        <v>0</v>
      </c>
      <c r="AD60" s="19" t="n">
        <f aca="false">MAX(0,I60-K60-AC60)</f>
        <v>0</v>
      </c>
      <c r="AE60" s="19" t="n">
        <f aca="false">SUMPRODUCT((AD60&gt;TR_DESDE)*(AD60-TR_DESDE)*TR_INC)</f>
        <v>0</v>
      </c>
      <c r="AF60" s="48" t="n">
        <f aca="false">AE60-Y60</f>
        <v>0</v>
      </c>
      <c r="AG60" s="23" t="str">
        <f aca="false">IF($B60="","",IF(N(AA60)&gt;0,"Revisar ("&amp;AA60&amp;" mes/es)",IF(COUNTIF('Cálculo Mensual'!$AT$654:$AT$665,"Sin dato planilla")&gt;0,"OK (hay meses sin dato)","OK")))</f>
        <v/>
      </c>
    </row>
    <row r="61" customFormat="false" ht="15" hidden="false" customHeight="false" outlineLevel="0" collapsed="false">
      <c r="A61" s="23" t="n">
        <v>56</v>
      </c>
      <c r="B61" s="35" t="str">
        <f aca="false">IF(Trabajadores!$B$61="","",Trabajadores!$B$61)</f>
        <v/>
      </c>
      <c r="C61" s="35" t="str">
        <f aca="false">IF($B61="","",Trabajadores!$D$61)</f>
        <v/>
      </c>
      <c r="D61" s="23" t="str">
        <f aca="false">IF($B61="","",IF(Trabajadores!$N$61&lt;Trabajadores!$M$61,"Sin vínculo",INDEX({"Ene","Feb","Mar","Abr","May","Jun","Jul","Ago","Set","Oct","Nov","Dic"},Trabajadores!$M$61)&amp;" – "&amp;INDEX({"Ene","Feb","Mar","Abr","May","Jun","Jul","Ago","Set","Oct","Nov","Dic"},Trabajadores!$N$61)))</f>
        <v/>
      </c>
      <c r="E61" s="19" t="n">
        <f aca="false">SUM('Cálculo Mensual'!$G$666:$G$677)</f>
        <v>0</v>
      </c>
      <c r="F61" s="19" t="n">
        <f aca="false">SUM('Cálculo Mensual'!$I$666:$I$677)+SUM('Cálculo Mensual'!$J$666:$J$677)</f>
        <v>0</v>
      </c>
      <c r="G61" s="19" t="n">
        <f aca="false">SUM('Cálculo Mensual'!$K$666:$K$677)</f>
        <v>0</v>
      </c>
      <c r="H61" s="19" t="n">
        <f aca="false">SUM('Cálculo Mensual'!$L$666:$L$677)+SUM('Cálculo Mensual'!$M$666:$M$677)</f>
        <v>0</v>
      </c>
      <c r="I61" s="36" t="n">
        <f aca="false">E61+F61+G61+H61</f>
        <v>0</v>
      </c>
      <c r="J61" s="19" t="n">
        <f aca="false">SUM('Cálculo Mensual'!$O$666:$O$677)</f>
        <v>0</v>
      </c>
      <c r="K61" s="19" t="n">
        <f aca="false">IF($B61="",0,DED_FIJA)</f>
        <v>0</v>
      </c>
      <c r="L61" s="36" t="n">
        <f aca="false">MAX(0,I61-K61)</f>
        <v>0</v>
      </c>
      <c r="M61" s="19" t="n">
        <f aca="false">IF(L61=0,0,MAX(0,MIN(L61,Parámetros!$G$19)-Parámetros!$F$19)*Parámetros!$E$19)</f>
        <v>0</v>
      </c>
      <c r="N61" s="19" t="n">
        <f aca="false">IF(L61=0,0,MAX(0,MIN(L61,Parámetros!$G$20)-Parámetros!$F$20)*Parámetros!$E$20)</f>
        <v>0</v>
      </c>
      <c r="O61" s="19" t="n">
        <f aca="false">IF(L61=0,0,MAX(0,MIN(L61,Parámetros!$G$21)-Parámetros!$F$21)*Parámetros!$E$21)</f>
        <v>0</v>
      </c>
      <c r="P61" s="19" t="n">
        <f aca="false">IF(L61=0,0,MAX(0,MIN(L61,Parámetros!$G$22)-Parámetros!$F$22)*Parámetros!$E$22)</f>
        <v>0</v>
      </c>
      <c r="Q61" s="19" t="n">
        <f aca="false">IF(L61=0,0,MAX(0,MIN(L61,Parámetros!$G$23)-Parámetros!$F$23)*Parámetros!$E$23)</f>
        <v>0</v>
      </c>
      <c r="R61" s="46" t="n">
        <f aca="false">SUM(M61:Q61)</f>
        <v>0</v>
      </c>
      <c r="S61" s="47" t="str">
        <f aca="false">IF(OR($B61="",I61=0),"",R61/I61)</f>
        <v/>
      </c>
      <c r="T61" s="45" t="str">
        <f aca="false">IF($B61="","",IF(L61&lt;=0,"-",INDEX(TR_TASA,MATCH(L61,TR_DESDE,1))))</f>
        <v/>
      </c>
      <c r="U61" s="19" t="n">
        <f aca="false">SUM('Cálculo Mensual'!$AP$666:$AP$677)</f>
        <v>0</v>
      </c>
      <c r="V61" s="19" t="n">
        <f aca="false">SUM('Cálculo Mensual'!$N$666:$N$677)</f>
        <v>0</v>
      </c>
      <c r="W61" s="19" t="n">
        <f aca="false">SUM('Cálculo Mensual'!$AR$666:$AR$677)</f>
        <v>0</v>
      </c>
      <c r="X61" s="19" t="str">
        <f aca="false">IF(COUNT('Cálculo Mensual'!$AR$666:$AR$677)=0,"",SUM('Cálculo Mensual'!$AS$666:$AS$677))</f>
        <v/>
      </c>
      <c r="Y61" s="19" t="n">
        <f aca="false">SUM('Cálculo Mensual'!$AV$666:$AV$677)</f>
        <v>0</v>
      </c>
      <c r="Z61" s="19" t="n">
        <f aca="false">R61-Y61</f>
        <v>0</v>
      </c>
      <c r="AA61" s="43" t="str">
        <f aca="false">IF($B61="","",COUNTIF('Cálculo Mensual'!$AT$666:$AT$677,"Retuvo*")+COUNTIF('Cálculo Mensual'!$AT$666:$AT$677,"Revisar*"))</f>
        <v/>
      </c>
      <c r="AB61" s="19" t="n">
        <f aca="false">IF($B61="",0,N(Trabajadores!$K$61))</f>
        <v>0</v>
      </c>
      <c r="AC61" s="19" t="n">
        <f aca="false">MIN(AB61,DED_ADIC,MAX(0,I61-K61))</f>
        <v>0</v>
      </c>
      <c r="AD61" s="19" t="n">
        <f aca="false">MAX(0,I61-K61-AC61)</f>
        <v>0</v>
      </c>
      <c r="AE61" s="19" t="n">
        <f aca="false">SUMPRODUCT((AD61&gt;TR_DESDE)*(AD61-TR_DESDE)*TR_INC)</f>
        <v>0</v>
      </c>
      <c r="AF61" s="48" t="n">
        <f aca="false">AE61-Y61</f>
        <v>0</v>
      </c>
      <c r="AG61" s="23" t="str">
        <f aca="false">IF($B61="","",IF(N(AA61)&gt;0,"Revisar ("&amp;AA61&amp;" mes/es)",IF(COUNTIF('Cálculo Mensual'!$AT$666:$AT$677,"Sin dato planilla")&gt;0,"OK (hay meses sin dato)","OK")))</f>
        <v/>
      </c>
    </row>
    <row r="62" customFormat="false" ht="15" hidden="false" customHeight="false" outlineLevel="0" collapsed="false">
      <c r="A62" s="23" t="n">
        <v>57</v>
      </c>
      <c r="B62" s="35" t="str">
        <f aca="false">IF(Trabajadores!$B$62="","",Trabajadores!$B$62)</f>
        <v/>
      </c>
      <c r="C62" s="35" t="str">
        <f aca="false">IF($B62="","",Trabajadores!$D$62)</f>
        <v/>
      </c>
      <c r="D62" s="23" t="str">
        <f aca="false">IF($B62="","",IF(Trabajadores!$N$62&lt;Trabajadores!$M$62,"Sin vínculo",INDEX({"Ene","Feb","Mar","Abr","May","Jun","Jul","Ago","Set","Oct","Nov","Dic"},Trabajadores!$M$62)&amp;" – "&amp;INDEX({"Ene","Feb","Mar","Abr","May","Jun","Jul","Ago","Set","Oct","Nov","Dic"},Trabajadores!$N$62)))</f>
        <v/>
      </c>
      <c r="E62" s="19" t="n">
        <f aca="false">SUM('Cálculo Mensual'!$G$678:$G$689)</f>
        <v>0</v>
      </c>
      <c r="F62" s="19" t="n">
        <f aca="false">SUM('Cálculo Mensual'!$I$678:$I$689)+SUM('Cálculo Mensual'!$J$678:$J$689)</f>
        <v>0</v>
      </c>
      <c r="G62" s="19" t="n">
        <f aca="false">SUM('Cálculo Mensual'!$K$678:$K$689)</f>
        <v>0</v>
      </c>
      <c r="H62" s="19" t="n">
        <f aca="false">SUM('Cálculo Mensual'!$L$678:$L$689)+SUM('Cálculo Mensual'!$M$678:$M$689)</f>
        <v>0</v>
      </c>
      <c r="I62" s="36" t="n">
        <f aca="false">E62+F62+G62+H62</f>
        <v>0</v>
      </c>
      <c r="J62" s="19" t="n">
        <f aca="false">SUM('Cálculo Mensual'!$O$678:$O$689)</f>
        <v>0</v>
      </c>
      <c r="K62" s="19" t="n">
        <f aca="false">IF($B62="",0,DED_FIJA)</f>
        <v>0</v>
      </c>
      <c r="L62" s="36" t="n">
        <f aca="false">MAX(0,I62-K62)</f>
        <v>0</v>
      </c>
      <c r="M62" s="19" t="n">
        <f aca="false">IF(L62=0,0,MAX(0,MIN(L62,Parámetros!$G$19)-Parámetros!$F$19)*Parámetros!$E$19)</f>
        <v>0</v>
      </c>
      <c r="N62" s="19" t="n">
        <f aca="false">IF(L62=0,0,MAX(0,MIN(L62,Parámetros!$G$20)-Parámetros!$F$20)*Parámetros!$E$20)</f>
        <v>0</v>
      </c>
      <c r="O62" s="19" t="n">
        <f aca="false">IF(L62=0,0,MAX(0,MIN(L62,Parámetros!$G$21)-Parámetros!$F$21)*Parámetros!$E$21)</f>
        <v>0</v>
      </c>
      <c r="P62" s="19" t="n">
        <f aca="false">IF(L62=0,0,MAX(0,MIN(L62,Parámetros!$G$22)-Parámetros!$F$22)*Parámetros!$E$22)</f>
        <v>0</v>
      </c>
      <c r="Q62" s="19" t="n">
        <f aca="false">IF(L62=0,0,MAX(0,MIN(L62,Parámetros!$G$23)-Parámetros!$F$23)*Parámetros!$E$23)</f>
        <v>0</v>
      </c>
      <c r="R62" s="46" t="n">
        <f aca="false">SUM(M62:Q62)</f>
        <v>0</v>
      </c>
      <c r="S62" s="47" t="str">
        <f aca="false">IF(OR($B62="",I62=0),"",R62/I62)</f>
        <v/>
      </c>
      <c r="T62" s="45" t="str">
        <f aca="false">IF($B62="","",IF(L62&lt;=0,"-",INDEX(TR_TASA,MATCH(L62,TR_DESDE,1))))</f>
        <v/>
      </c>
      <c r="U62" s="19" t="n">
        <f aca="false">SUM('Cálculo Mensual'!$AP$678:$AP$689)</f>
        <v>0</v>
      </c>
      <c r="V62" s="19" t="n">
        <f aca="false">SUM('Cálculo Mensual'!$N$678:$N$689)</f>
        <v>0</v>
      </c>
      <c r="W62" s="19" t="n">
        <f aca="false">SUM('Cálculo Mensual'!$AR$678:$AR$689)</f>
        <v>0</v>
      </c>
      <c r="X62" s="19" t="str">
        <f aca="false">IF(COUNT('Cálculo Mensual'!$AR$678:$AR$689)=0,"",SUM('Cálculo Mensual'!$AS$678:$AS$689))</f>
        <v/>
      </c>
      <c r="Y62" s="19" t="n">
        <f aca="false">SUM('Cálculo Mensual'!$AV$678:$AV$689)</f>
        <v>0</v>
      </c>
      <c r="Z62" s="19" t="n">
        <f aca="false">R62-Y62</f>
        <v>0</v>
      </c>
      <c r="AA62" s="43" t="str">
        <f aca="false">IF($B62="","",COUNTIF('Cálculo Mensual'!$AT$678:$AT$689,"Retuvo*")+COUNTIF('Cálculo Mensual'!$AT$678:$AT$689,"Revisar*"))</f>
        <v/>
      </c>
      <c r="AB62" s="19" t="n">
        <f aca="false">IF($B62="",0,N(Trabajadores!$K$62))</f>
        <v>0</v>
      </c>
      <c r="AC62" s="19" t="n">
        <f aca="false">MIN(AB62,DED_ADIC,MAX(0,I62-K62))</f>
        <v>0</v>
      </c>
      <c r="AD62" s="19" t="n">
        <f aca="false">MAX(0,I62-K62-AC62)</f>
        <v>0</v>
      </c>
      <c r="AE62" s="19" t="n">
        <f aca="false">SUMPRODUCT((AD62&gt;TR_DESDE)*(AD62-TR_DESDE)*TR_INC)</f>
        <v>0</v>
      </c>
      <c r="AF62" s="48" t="n">
        <f aca="false">AE62-Y62</f>
        <v>0</v>
      </c>
      <c r="AG62" s="23" t="str">
        <f aca="false">IF($B62="","",IF(N(AA62)&gt;0,"Revisar ("&amp;AA62&amp;" mes/es)",IF(COUNTIF('Cálculo Mensual'!$AT$678:$AT$689,"Sin dato planilla")&gt;0,"OK (hay meses sin dato)","OK")))</f>
        <v/>
      </c>
    </row>
    <row r="63" customFormat="false" ht="15" hidden="false" customHeight="false" outlineLevel="0" collapsed="false">
      <c r="A63" s="23" t="n">
        <v>58</v>
      </c>
      <c r="B63" s="35" t="str">
        <f aca="false">IF(Trabajadores!$B$63="","",Trabajadores!$B$63)</f>
        <v/>
      </c>
      <c r="C63" s="35" t="str">
        <f aca="false">IF($B63="","",Trabajadores!$D$63)</f>
        <v/>
      </c>
      <c r="D63" s="23" t="str">
        <f aca="false">IF($B63="","",IF(Trabajadores!$N$63&lt;Trabajadores!$M$63,"Sin vínculo",INDEX({"Ene","Feb","Mar","Abr","May","Jun","Jul","Ago","Set","Oct","Nov","Dic"},Trabajadores!$M$63)&amp;" – "&amp;INDEX({"Ene","Feb","Mar","Abr","May","Jun","Jul","Ago","Set","Oct","Nov","Dic"},Trabajadores!$N$63)))</f>
        <v/>
      </c>
      <c r="E63" s="19" t="n">
        <f aca="false">SUM('Cálculo Mensual'!$G$690:$G$701)</f>
        <v>0</v>
      </c>
      <c r="F63" s="19" t="n">
        <f aca="false">SUM('Cálculo Mensual'!$I$690:$I$701)+SUM('Cálculo Mensual'!$J$690:$J$701)</f>
        <v>0</v>
      </c>
      <c r="G63" s="19" t="n">
        <f aca="false">SUM('Cálculo Mensual'!$K$690:$K$701)</f>
        <v>0</v>
      </c>
      <c r="H63" s="19" t="n">
        <f aca="false">SUM('Cálculo Mensual'!$L$690:$L$701)+SUM('Cálculo Mensual'!$M$690:$M$701)</f>
        <v>0</v>
      </c>
      <c r="I63" s="36" t="n">
        <f aca="false">E63+F63+G63+H63</f>
        <v>0</v>
      </c>
      <c r="J63" s="19" t="n">
        <f aca="false">SUM('Cálculo Mensual'!$O$690:$O$701)</f>
        <v>0</v>
      </c>
      <c r="K63" s="19" t="n">
        <f aca="false">IF($B63="",0,DED_FIJA)</f>
        <v>0</v>
      </c>
      <c r="L63" s="36" t="n">
        <f aca="false">MAX(0,I63-K63)</f>
        <v>0</v>
      </c>
      <c r="M63" s="19" t="n">
        <f aca="false">IF(L63=0,0,MAX(0,MIN(L63,Parámetros!$G$19)-Parámetros!$F$19)*Parámetros!$E$19)</f>
        <v>0</v>
      </c>
      <c r="N63" s="19" t="n">
        <f aca="false">IF(L63=0,0,MAX(0,MIN(L63,Parámetros!$G$20)-Parámetros!$F$20)*Parámetros!$E$20)</f>
        <v>0</v>
      </c>
      <c r="O63" s="19" t="n">
        <f aca="false">IF(L63=0,0,MAX(0,MIN(L63,Parámetros!$G$21)-Parámetros!$F$21)*Parámetros!$E$21)</f>
        <v>0</v>
      </c>
      <c r="P63" s="19" t="n">
        <f aca="false">IF(L63=0,0,MAX(0,MIN(L63,Parámetros!$G$22)-Parámetros!$F$22)*Parámetros!$E$22)</f>
        <v>0</v>
      </c>
      <c r="Q63" s="19" t="n">
        <f aca="false">IF(L63=0,0,MAX(0,MIN(L63,Parámetros!$G$23)-Parámetros!$F$23)*Parámetros!$E$23)</f>
        <v>0</v>
      </c>
      <c r="R63" s="46" t="n">
        <f aca="false">SUM(M63:Q63)</f>
        <v>0</v>
      </c>
      <c r="S63" s="47" t="str">
        <f aca="false">IF(OR($B63="",I63=0),"",R63/I63)</f>
        <v/>
      </c>
      <c r="T63" s="45" t="str">
        <f aca="false">IF($B63="","",IF(L63&lt;=0,"-",INDEX(TR_TASA,MATCH(L63,TR_DESDE,1))))</f>
        <v/>
      </c>
      <c r="U63" s="19" t="n">
        <f aca="false">SUM('Cálculo Mensual'!$AP$690:$AP$701)</f>
        <v>0</v>
      </c>
      <c r="V63" s="19" t="n">
        <f aca="false">SUM('Cálculo Mensual'!$N$690:$N$701)</f>
        <v>0</v>
      </c>
      <c r="W63" s="19" t="n">
        <f aca="false">SUM('Cálculo Mensual'!$AR$690:$AR$701)</f>
        <v>0</v>
      </c>
      <c r="X63" s="19" t="str">
        <f aca="false">IF(COUNT('Cálculo Mensual'!$AR$690:$AR$701)=0,"",SUM('Cálculo Mensual'!$AS$690:$AS$701))</f>
        <v/>
      </c>
      <c r="Y63" s="19" t="n">
        <f aca="false">SUM('Cálculo Mensual'!$AV$690:$AV$701)</f>
        <v>0</v>
      </c>
      <c r="Z63" s="19" t="n">
        <f aca="false">R63-Y63</f>
        <v>0</v>
      </c>
      <c r="AA63" s="43" t="str">
        <f aca="false">IF($B63="","",COUNTIF('Cálculo Mensual'!$AT$690:$AT$701,"Retuvo*")+COUNTIF('Cálculo Mensual'!$AT$690:$AT$701,"Revisar*"))</f>
        <v/>
      </c>
      <c r="AB63" s="19" t="n">
        <f aca="false">IF($B63="",0,N(Trabajadores!$K$63))</f>
        <v>0</v>
      </c>
      <c r="AC63" s="19" t="n">
        <f aca="false">MIN(AB63,DED_ADIC,MAX(0,I63-K63))</f>
        <v>0</v>
      </c>
      <c r="AD63" s="19" t="n">
        <f aca="false">MAX(0,I63-K63-AC63)</f>
        <v>0</v>
      </c>
      <c r="AE63" s="19" t="n">
        <f aca="false">SUMPRODUCT((AD63&gt;TR_DESDE)*(AD63-TR_DESDE)*TR_INC)</f>
        <v>0</v>
      </c>
      <c r="AF63" s="48" t="n">
        <f aca="false">AE63-Y63</f>
        <v>0</v>
      </c>
      <c r="AG63" s="23" t="str">
        <f aca="false">IF($B63="","",IF(N(AA63)&gt;0,"Revisar ("&amp;AA63&amp;" mes/es)",IF(COUNTIF('Cálculo Mensual'!$AT$690:$AT$701,"Sin dato planilla")&gt;0,"OK (hay meses sin dato)","OK")))</f>
        <v/>
      </c>
    </row>
    <row r="64" customFormat="false" ht="15" hidden="false" customHeight="false" outlineLevel="0" collapsed="false">
      <c r="A64" s="23" t="n">
        <v>59</v>
      </c>
      <c r="B64" s="35" t="str">
        <f aca="false">IF(Trabajadores!$B$64="","",Trabajadores!$B$64)</f>
        <v/>
      </c>
      <c r="C64" s="35" t="str">
        <f aca="false">IF($B64="","",Trabajadores!$D$64)</f>
        <v/>
      </c>
      <c r="D64" s="23" t="str">
        <f aca="false">IF($B64="","",IF(Trabajadores!$N$64&lt;Trabajadores!$M$64,"Sin vínculo",INDEX({"Ene","Feb","Mar","Abr","May","Jun","Jul","Ago","Set","Oct","Nov","Dic"},Trabajadores!$M$64)&amp;" – "&amp;INDEX({"Ene","Feb","Mar","Abr","May","Jun","Jul","Ago","Set","Oct","Nov","Dic"},Trabajadores!$N$64)))</f>
        <v/>
      </c>
      <c r="E64" s="19" t="n">
        <f aca="false">SUM('Cálculo Mensual'!$G$702:$G$713)</f>
        <v>0</v>
      </c>
      <c r="F64" s="19" t="n">
        <f aca="false">SUM('Cálculo Mensual'!$I$702:$I$713)+SUM('Cálculo Mensual'!$J$702:$J$713)</f>
        <v>0</v>
      </c>
      <c r="G64" s="19" t="n">
        <f aca="false">SUM('Cálculo Mensual'!$K$702:$K$713)</f>
        <v>0</v>
      </c>
      <c r="H64" s="19" t="n">
        <f aca="false">SUM('Cálculo Mensual'!$L$702:$L$713)+SUM('Cálculo Mensual'!$M$702:$M$713)</f>
        <v>0</v>
      </c>
      <c r="I64" s="36" t="n">
        <f aca="false">E64+F64+G64+H64</f>
        <v>0</v>
      </c>
      <c r="J64" s="19" t="n">
        <f aca="false">SUM('Cálculo Mensual'!$O$702:$O$713)</f>
        <v>0</v>
      </c>
      <c r="K64" s="19" t="n">
        <f aca="false">IF($B64="",0,DED_FIJA)</f>
        <v>0</v>
      </c>
      <c r="L64" s="36" t="n">
        <f aca="false">MAX(0,I64-K64)</f>
        <v>0</v>
      </c>
      <c r="M64" s="19" t="n">
        <f aca="false">IF(L64=0,0,MAX(0,MIN(L64,Parámetros!$G$19)-Parámetros!$F$19)*Parámetros!$E$19)</f>
        <v>0</v>
      </c>
      <c r="N64" s="19" t="n">
        <f aca="false">IF(L64=0,0,MAX(0,MIN(L64,Parámetros!$G$20)-Parámetros!$F$20)*Parámetros!$E$20)</f>
        <v>0</v>
      </c>
      <c r="O64" s="19" t="n">
        <f aca="false">IF(L64=0,0,MAX(0,MIN(L64,Parámetros!$G$21)-Parámetros!$F$21)*Parámetros!$E$21)</f>
        <v>0</v>
      </c>
      <c r="P64" s="19" t="n">
        <f aca="false">IF(L64=0,0,MAX(0,MIN(L64,Parámetros!$G$22)-Parámetros!$F$22)*Parámetros!$E$22)</f>
        <v>0</v>
      </c>
      <c r="Q64" s="19" t="n">
        <f aca="false">IF(L64=0,0,MAX(0,MIN(L64,Parámetros!$G$23)-Parámetros!$F$23)*Parámetros!$E$23)</f>
        <v>0</v>
      </c>
      <c r="R64" s="46" t="n">
        <f aca="false">SUM(M64:Q64)</f>
        <v>0</v>
      </c>
      <c r="S64" s="47" t="str">
        <f aca="false">IF(OR($B64="",I64=0),"",R64/I64)</f>
        <v/>
      </c>
      <c r="T64" s="45" t="str">
        <f aca="false">IF($B64="","",IF(L64&lt;=0,"-",INDEX(TR_TASA,MATCH(L64,TR_DESDE,1))))</f>
        <v/>
      </c>
      <c r="U64" s="19" t="n">
        <f aca="false">SUM('Cálculo Mensual'!$AP$702:$AP$713)</f>
        <v>0</v>
      </c>
      <c r="V64" s="19" t="n">
        <f aca="false">SUM('Cálculo Mensual'!$N$702:$N$713)</f>
        <v>0</v>
      </c>
      <c r="W64" s="19" t="n">
        <f aca="false">SUM('Cálculo Mensual'!$AR$702:$AR$713)</f>
        <v>0</v>
      </c>
      <c r="X64" s="19" t="str">
        <f aca="false">IF(COUNT('Cálculo Mensual'!$AR$702:$AR$713)=0,"",SUM('Cálculo Mensual'!$AS$702:$AS$713))</f>
        <v/>
      </c>
      <c r="Y64" s="19" t="n">
        <f aca="false">SUM('Cálculo Mensual'!$AV$702:$AV$713)</f>
        <v>0</v>
      </c>
      <c r="Z64" s="19" t="n">
        <f aca="false">R64-Y64</f>
        <v>0</v>
      </c>
      <c r="AA64" s="43" t="str">
        <f aca="false">IF($B64="","",COUNTIF('Cálculo Mensual'!$AT$702:$AT$713,"Retuvo*")+COUNTIF('Cálculo Mensual'!$AT$702:$AT$713,"Revisar*"))</f>
        <v/>
      </c>
      <c r="AB64" s="19" t="n">
        <f aca="false">IF($B64="",0,N(Trabajadores!$K$64))</f>
        <v>0</v>
      </c>
      <c r="AC64" s="19" t="n">
        <f aca="false">MIN(AB64,DED_ADIC,MAX(0,I64-K64))</f>
        <v>0</v>
      </c>
      <c r="AD64" s="19" t="n">
        <f aca="false">MAX(0,I64-K64-AC64)</f>
        <v>0</v>
      </c>
      <c r="AE64" s="19" t="n">
        <f aca="false">SUMPRODUCT((AD64&gt;TR_DESDE)*(AD64-TR_DESDE)*TR_INC)</f>
        <v>0</v>
      </c>
      <c r="AF64" s="48" t="n">
        <f aca="false">AE64-Y64</f>
        <v>0</v>
      </c>
      <c r="AG64" s="23" t="str">
        <f aca="false">IF($B64="","",IF(N(AA64)&gt;0,"Revisar ("&amp;AA64&amp;" mes/es)",IF(COUNTIF('Cálculo Mensual'!$AT$702:$AT$713,"Sin dato planilla")&gt;0,"OK (hay meses sin dato)","OK")))</f>
        <v/>
      </c>
    </row>
    <row r="65" customFormat="false" ht="15" hidden="false" customHeight="false" outlineLevel="0" collapsed="false">
      <c r="A65" s="23" t="n">
        <v>60</v>
      </c>
      <c r="B65" s="35" t="str">
        <f aca="false">IF(Trabajadores!$B$65="","",Trabajadores!$B$65)</f>
        <v/>
      </c>
      <c r="C65" s="35" t="str">
        <f aca="false">IF($B65="","",Trabajadores!$D$65)</f>
        <v/>
      </c>
      <c r="D65" s="23" t="str">
        <f aca="false">IF($B65="","",IF(Trabajadores!$N$65&lt;Trabajadores!$M$65,"Sin vínculo",INDEX({"Ene","Feb","Mar","Abr","May","Jun","Jul","Ago","Set","Oct","Nov","Dic"},Trabajadores!$M$65)&amp;" – "&amp;INDEX({"Ene","Feb","Mar","Abr","May","Jun","Jul","Ago","Set","Oct","Nov","Dic"},Trabajadores!$N$65)))</f>
        <v/>
      </c>
      <c r="E65" s="19" t="n">
        <f aca="false">SUM('Cálculo Mensual'!$G$714:$G$725)</f>
        <v>0</v>
      </c>
      <c r="F65" s="19" t="n">
        <f aca="false">SUM('Cálculo Mensual'!$I$714:$I$725)+SUM('Cálculo Mensual'!$J$714:$J$725)</f>
        <v>0</v>
      </c>
      <c r="G65" s="19" t="n">
        <f aca="false">SUM('Cálculo Mensual'!$K$714:$K$725)</f>
        <v>0</v>
      </c>
      <c r="H65" s="19" t="n">
        <f aca="false">SUM('Cálculo Mensual'!$L$714:$L$725)+SUM('Cálculo Mensual'!$M$714:$M$725)</f>
        <v>0</v>
      </c>
      <c r="I65" s="36" t="n">
        <f aca="false">E65+F65+G65+H65</f>
        <v>0</v>
      </c>
      <c r="J65" s="19" t="n">
        <f aca="false">SUM('Cálculo Mensual'!$O$714:$O$725)</f>
        <v>0</v>
      </c>
      <c r="K65" s="19" t="n">
        <f aca="false">IF($B65="",0,DED_FIJA)</f>
        <v>0</v>
      </c>
      <c r="L65" s="36" t="n">
        <f aca="false">MAX(0,I65-K65)</f>
        <v>0</v>
      </c>
      <c r="M65" s="19" t="n">
        <f aca="false">IF(L65=0,0,MAX(0,MIN(L65,Parámetros!$G$19)-Parámetros!$F$19)*Parámetros!$E$19)</f>
        <v>0</v>
      </c>
      <c r="N65" s="19" t="n">
        <f aca="false">IF(L65=0,0,MAX(0,MIN(L65,Parámetros!$G$20)-Parámetros!$F$20)*Parámetros!$E$20)</f>
        <v>0</v>
      </c>
      <c r="O65" s="19" t="n">
        <f aca="false">IF(L65=0,0,MAX(0,MIN(L65,Parámetros!$G$21)-Parámetros!$F$21)*Parámetros!$E$21)</f>
        <v>0</v>
      </c>
      <c r="P65" s="19" t="n">
        <f aca="false">IF(L65=0,0,MAX(0,MIN(L65,Parámetros!$G$22)-Parámetros!$F$22)*Parámetros!$E$22)</f>
        <v>0</v>
      </c>
      <c r="Q65" s="19" t="n">
        <f aca="false">IF(L65=0,0,MAX(0,MIN(L65,Parámetros!$G$23)-Parámetros!$F$23)*Parámetros!$E$23)</f>
        <v>0</v>
      </c>
      <c r="R65" s="46" t="n">
        <f aca="false">SUM(M65:Q65)</f>
        <v>0</v>
      </c>
      <c r="S65" s="47" t="str">
        <f aca="false">IF(OR($B65="",I65=0),"",R65/I65)</f>
        <v/>
      </c>
      <c r="T65" s="45" t="str">
        <f aca="false">IF($B65="","",IF(L65&lt;=0,"-",INDEX(TR_TASA,MATCH(L65,TR_DESDE,1))))</f>
        <v/>
      </c>
      <c r="U65" s="19" t="n">
        <f aca="false">SUM('Cálculo Mensual'!$AP$714:$AP$725)</f>
        <v>0</v>
      </c>
      <c r="V65" s="19" t="n">
        <f aca="false">SUM('Cálculo Mensual'!$N$714:$N$725)</f>
        <v>0</v>
      </c>
      <c r="W65" s="19" t="n">
        <f aca="false">SUM('Cálculo Mensual'!$AR$714:$AR$725)</f>
        <v>0</v>
      </c>
      <c r="X65" s="19" t="str">
        <f aca="false">IF(COUNT('Cálculo Mensual'!$AR$714:$AR$725)=0,"",SUM('Cálculo Mensual'!$AS$714:$AS$725))</f>
        <v/>
      </c>
      <c r="Y65" s="19" t="n">
        <f aca="false">SUM('Cálculo Mensual'!$AV$714:$AV$725)</f>
        <v>0</v>
      </c>
      <c r="Z65" s="19" t="n">
        <f aca="false">R65-Y65</f>
        <v>0</v>
      </c>
      <c r="AA65" s="43" t="str">
        <f aca="false">IF($B65="","",COUNTIF('Cálculo Mensual'!$AT$714:$AT$725,"Retuvo*")+COUNTIF('Cálculo Mensual'!$AT$714:$AT$725,"Revisar*"))</f>
        <v/>
      </c>
      <c r="AB65" s="19" t="n">
        <f aca="false">IF($B65="",0,N(Trabajadores!$K$65))</f>
        <v>0</v>
      </c>
      <c r="AC65" s="19" t="n">
        <f aca="false">MIN(AB65,DED_ADIC,MAX(0,I65-K65))</f>
        <v>0</v>
      </c>
      <c r="AD65" s="19" t="n">
        <f aca="false">MAX(0,I65-K65-AC65)</f>
        <v>0</v>
      </c>
      <c r="AE65" s="19" t="n">
        <f aca="false">SUMPRODUCT((AD65&gt;TR_DESDE)*(AD65-TR_DESDE)*TR_INC)</f>
        <v>0</v>
      </c>
      <c r="AF65" s="48" t="n">
        <f aca="false">AE65-Y65</f>
        <v>0</v>
      </c>
      <c r="AG65" s="23" t="str">
        <f aca="false">IF($B65="","",IF(N(AA65)&gt;0,"Revisar ("&amp;AA65&amp;" mes/es)",IF(COUNTIF('Cálculo Mensual'!$AT$714:$AT$725,"Sin dato planilla")&gt;0,"OK (hay meses sin dato)","OK")))</f>
        <v/>
      </c>
    </row>
    <row r="66" customFormat="false" ht="15" hidden="false" customHeight="false" outlineLevel="0" collapsed="false">
      <c r="A66" s="23" t="n">
        <v>61</v>
      </c>
      <c r="B66" s="35" t="str">
        <f aca="false">IF(Trabajadores!$B$66="","",Trabajadores!$B$66)</f>
        <v/>
      </c>
      <c r="C66" s="35" t="str">
        <f aca="false">IF($B66="","",Trabajadores!$D$66)</f>
        <v/>
      </c>
      <c r="D66" s="23" t="str">
        <f aca="false">IF($B66="","",IF(Trabajadores!$N$66&lt;Trabajadores!$M$66,"Sin vínculo",INDEX({"Ene","Feb","Mar","Abr","May","Jun","Jul","Ago","Set","Oct","Nov","Dic"},Trabajadores!$M$66)&amp;" – "&amp;INDEX({"Ene","Feb","Mar","Abr","May","Jun","Jul","Ago","Set","Oct","Nov","Dic"},Trabajadores!$N$66)))</f>
        <v/>
      </c>
      <c r="E66" s="19" t="n">
        <f aca="false">SUM('Cálculo Mensual'!$G$726:$G$737)</f>
        <v>0</v>
      </c>
      <c r="F66" s="19" t="n">
        <f aca="false">SUM('Cálculo Mensual'!$I$726:$I$737)+SUM('Cálculo Mensual'!$J$726:$J$737)</f>
        <v>0</v>
      </c>
      <c r="G66" s="19" t="n">
        <f aca="false">SUM('Cálculo Mensual'!$K$726:$K$737)</f>
        <v>0</v>
      </c>
      <c r="H66" s="19" t="n">
        <f aca="false">SUM('Cálculo Mensual'!$L$726:$L$737)+SUM('Cálculo Mensual'!$M$726:$M$737)</f>
        <v>0</v>
      </c>
      <c r="I66" s="36" t="n">
        <f aca="false">E66+F66+G66+H66</f>
        <v>0</v>
      </c>
      <c r="J66" s="19" t="n">
        <f aca="false">SUM('Cálculo Mensual'!$O$726:$O$737)</f>
        <v>0</v>
      </c>
      <c r="K66" s="19" t="n">
        <f aca="false">IF($B66="",0,DED_FIJA)</f>
        <v>0</v>
      </c>
      <c r="L66" s="36" t="n">
        <f aca="false">MAX(0,I66-K66)</f>
        <v>0</v>
      </c>
      <c r="M66" s="19" t="n">
        <f aca="false">IF(L66=0,0,MAX(0,MIN(L66,Parámetros!$G$19)-Parámetros!$F$19)*Parámetros!$E$19)</f>
        <v>0</v>
      </c>
      <c r="N66" s="19" t="n">
        <f aca="false">IF(L66=0,0,MAX(0,MIN(L66,Parámetros!$G$20)-Parámetros!$F$20)*Parámetros!$E$20)</f>
        <v>0</v>
      </c>
      <c r="O66" s="19" t="n">
        <f aca="false">IF(L66=0,0,MAX(0,MIN(L66,Parámetros!$G$21)-Parámetros!$F$21)*Parámetros!$E$21)</f>
        <v>0</v>
      </c>
      <c r="P66" s="19" t="n">
        <f aca="false">IF(L66=0,0,MAX(0,MIN(L66,Parámetros!$G$22)-Parámetros!$F$22)*Parámetros!$E$22)</f>
        <v>0</v>
      </c>
      <c r="Q66" s="19" t="n">
        <f aca="false">IF(L66=0,0,MAX(0,MIN(L66,Parámetros!$G$23)-Parámetros!$F$23)*Parámetros!$E$23)</f>
        <v>0</v>
      </c>
      <c r="R66" s="46" t="n">
        <f aca="false">SUM(M66:Q66)</f>
        <v>0</v>
      </c>
      <c r="S66" s="47" t="str">
        <f aca="false">IF(OR($B66="",I66=0),"",R66/I66)</f>
        <v/>
      </c>
      <c r="T66" s="45" t="str">
        <f aca="false">IF($B66="","",IF(L66&lt;=0,"-",INDEX(TR_TASA,MATCH(L66,TR_DESDE,1))))</f>
        <v/>
      </c>
      <c r="U66" s="19" t="n">
        <f aca="false">SUM('Cálculo Mensual'!$AP$726:$AP$737)</f>
        <v>0</v>
      </c>
      <c r="V66" s="19" t="n">
        <f aca="false">SUM('Cálculo Mensual'!$N$726:$N$737)</f>
        <v>0</v>
      </c>
      <c r="W66" s="19" t="n">
        <f aca="false">SUM('Cálculo Mensual'!$AR$726:$AR$737)</f>
        <v>0</v>
      </c>
      <c r="X66" s="19" t="str">
        <f aca="false">IF(COUNT('Cálculo Mensual'!$AR$726:$AR$737)=0,"",SUM('Cálculo Mensual'!$AS$726:$AS$737))</f>
        <v/>
      </c>
      <c r="Y66" s="19" t="n">
        <f aca="false">SUM('Cálculo Mensual'!$AV$726:$AV$737)</f>
        <v>0</v>
      </c>
      <c r="Z66" s="19" t="n">
        <f aca="false">R66-Y66</f>
        <v>0</v>
      </c>
      <c r="AA66" s="43" t="str">
        <f aca="false">IF($B66="","",COUNTIF('Cálculo Mensual'!$AT$726:$AT$737,"Retuvo*")+COUNTIF('Cálculo Mensual'!$AT$726:$AT$737,"Revisar*"))</f>
        <v/>
      </c>
      <c r="AB66" s="19" t="n">
        <f aca="false">IF($B66="",0,N(Trabajadores!$K$66))</f>
        <v>0</v>
      </c>
      <c r="AC66" s="19" t="n">
        <f aca="false">MIN(AB66,DED_ADIC,MAX(0,I66-K66))</f>
        <v>0</v>
      </c>
      <c r="AD66" s="19" t="n">
        <f aca="false">MAX(0,I66-K66-AC66)</f>
        <v>0</v>
      </c>
      <c r="AE66" s="19" t="n">
        <f aca="false">SUMPRODUCT((AD66&gt;TR_DESDE)*(AD66-TR_DESDE)*TR_INC)</f>
        <v>0</v>
      </c>
      <c r="AF66" s="48" t="n">
        <f aca="false">AE66-Y66</f>
        <v>0</v>
      </c>
      <c r="AG66" s="23" t="str">
        <f aca="false">IF($B66="","",IF(N(AA66)&gt;0,"Revisar ("&amp;AA66&amp;" mes/es)",IF(COUNTIF('Cálculo Mensual'!$AT$726:$AT$737,"Sin dato planilla")&gt;0,"OK (hay meses sin dato)","OK")))</f>
        <v/>
      </c>
    </row>
    <row r="67" customFormat="false" ht="15" hidden="false" customHeight="false" outlineLevel="0" collapsed="false">
      <c r="A67" s="23" t="n">
        <v>62</v>
      </c>
      <c r="B67" s="35" t="str">
        <f aca="false">IF(Trabajadores!$B$67="","",Trabajadores!$B$67)</f>
        <v/>
      </c>
      <c r="C67" s="35" t="str">
        <f aca="false">IF($B67="","",Trabajadores!$D$67)</f>
        <v/>
      </c>
      <c r="D67" s="23" t="str">
        <f aca="false">IF($B67="","",IF(Trabajadores!$N$67&lt;Trabajadores!$M$67,"Sin vínculo",INDEX({"Ene","Feb","Mar","Abr","May","Jun","Jul","Ago","Set","Oct","Nov","Dic"},Trabajadores!$M$67)&amp;" – "&amp;INDEX({"Ene","Feb","Mar","Abr","May","Jun","Jul","Ago","Set","Oct","Nov","Dic"},Trabajadores!$N$67)))</f>
        <v/>
      </c>
      <c r="E67" s="19" t="n">
        <f aca="false">SUM('Cálculo Mensual'!$G$738:$G$749)</f>
        <v>0</v>
      </c>
      <c r="F67" s="19" t="n">
        <f aca="false">SUM('Cálculo Mensual'!$I$738:$I$749)+SUM('Cálculo Mensual'!$J$738:$J$749)</f>
        <v>0</v>
      </c>
      <c r="G67" s="19" t="n">
        <f aca="false">SUM('Cálculo Mensual'!$K$738:$K$749)</f>
        <v>0</v>
      </c>
      <c r="H67" s="19" t="n">
        <f aca="false">SUM('Cálculo Mensual'!$L$738:$L$749)+SUM('Cálculo Mensual'!$M$738:$M$749)</f>
        <v>0</v>
      </c>
      <c r="I67" s="36" t="n">
        <f aca="false">E67+F67+G67+H67</f>
        <v>0</v>
      </c>
      <c r="J67" s="19" t="n">
        <f aca="false">SUM('Cálculo Mensual'!$O$738:$O$749)</f>
        <v>0</v>
      </c>
      <c r="K67" s="19" t="n">
        <f aca="false">IF($B67="",0,DED_FIJA)</f>
        <v>0</v>
      </c>
      <c r="L67" s="36" t="n">
        <f aca="false">MAX(0,I67-K67)</f>
        <v>0</v>
      </c>
      <c r="M67" s="19" t="n">
        <f aca="false">IF(L67=0,0,MAX(0,MIN(L67,Parámetros!$G$19)-Parámetros!$F$19)*Parámetros!$E$19)</f>
        <v>0</v>
      </c>
      <c r="N67" s="19" t="n">
        <f aca="false">IF(L67=0,0,MAX(0,MIN(L67,Parámetros!$G$20)-Parámetros!$F$20)*Parámetros!$E$20)</f>
        <v>0</v>
      </c>
      <c r="O67" s="19" t="n">
        <f aca="false">IF(L67=0,0,MAX(0,MIN(L67,Parámetros!$G$21)-Parámetros!$F$21)*Parámetros!$E$21)</f>
        <v>0</v>
      </c>
      <c r="P67" s="19" t="n">
        <f aca="false">IF(L67=0,0,MAX(0,MIN(L67,Parámetros!$G$22)-Parámetros!$F$22)*Parámetros!$E$22)</f>
        <v>0</v>
      </c>
      <c r="Q67" s="19" t="n">
        <f aca="false">IF(L67=0,0,MAX(0,MIN(L67,Parámetros!$G$23)-Parámetros!$F$23)*Parámetros!$E$23)</f>
        <v>0</v>
      </c>
      <c r="R67" s="46" t="n">
        <f aca="false">SUM(M67:Q67)</f>
        <v>0</v>
      </c>
      <c r="S67" s="47" t="str">
        <f aca="false">IF(OR($B67="",I67=0),"",R67/I67)</f>
        <v/>
      </c>
      <c r="T67" s="45" t="str">
        <f aca="false">IF($B67="","",IF(L67&lt;=0,"-",INDEX(TR_TASA,MATCH(L67,TR_DESDE,1))))</f>
        <v/>
      </c>
      <c r="U67" s="19" t="n">
        <f aca="false">SUM('Cálculo Mensual'!$AP$738:$AP$749)</f>
        <v>0</v>
      </c>
      <c r="V67" s="19" t="n">
        <f aca="false">SUM('Cálculo Mensual'!$N$738:$N$749)</f>
        <v>0</v>
      </c>
      <c r="W67" s="19" t="n">
        <f aca="false">SUM('Cálculo Mensual'!$AR$738:$AR$749)</f>
        <v>0</v>
      </c>
      <c r="X67" s="19" t="str">
        <f aca="false">IF(COUNT('Cálculo Mensual'!$AR$738:$AR$749)=0,"",SUM('Cálculo Mensual'!$AS$738:$AS$749))</f>
        <v/>
      </c>
      <c r="Y67" s="19" t="n">
        <f aca="false">SUM('Cálculo Mensual'!$AV$738:$AV$749)</f>
        <v>0</v>
      </c>
      <c r="Z67" s="19" t="n">
        <f aca="false">R67-Y67</f>
        <v>0</v>
      </c>
      <c r="AA67" s="43" t="str">
        <f aca="false">IF($B67="","",COUNTIF('Cálculo Mensual'!$AT$738:$AT$749,"Retuvo*")+COUNTIF('Cálculo Mensual'!$AT$738:$AT$749,"Revisar*"))</f>
        <v/>
      </c>
      <c r="AB67" s="19" t="n">
        <f aca="false">IF($B67="",0,N(Trabajadores!$K$67))</f>
        <v>0</v>
      </c>
      <c r="AC67" s="19" t="n">
        <f aca="false">MIN(AB67,DED_ADIC,MAX(0,I67-K67))</f>
        <v>0</v>
      </c>
      <c r="AD67" s="19" t="n">
        <f aca="false">MAX(0,I67-K67-AC67)</f>
        <v>0</v>
      </c>
      <c r="AE67" s="19" t="n">
        <f aca="false">SUMPRODUCT((AD67&gt;TR_DESDE)*(AD67-TR_DESDE)*TR_INC)</f>
        <v>0</v>
      </c>
      <c r="AF67" s="48" t="n">
        <f aca="false">AE67-Y67</f>
        <v>0</v>
      </c>
      <c r="AG67" s="23" t="str">
        <f aca="false">IF($B67="","",IF(N(AA67)&gt;0,"Revisar ("&amp;AA67&amp;" mes/es)",IF(COUNTIF('Cálculo Mensual'!$AT$738:$AT$749,"Sin dato planilla")&gt;0,"OK (hay meses sin dato)","OK")))</f>
        <v/>
      </c>
    </row>
    <row r="68" customFormat="false" ht="15" hidden="false" customHeight="false" outlineLevel="0" collapsed="false">
      <c r="A68" s="23" t="n">
        <v>63</v>
      </c>
      <c r="B68" s="35" t="str">
        <f aca="false">IF(Trabajadores!$B$68="","",Trabajadores!$B$68)</f>
        <v/>
      </c>
      <c r="C68" s="35" t="str">
        <f aca="false">IF($B68="","",Trabajadores!$D$68)</f>
        <v/>
      </c>
      <c r="D68" s="23" t="str">
        <f aca="false">IF($B68="","",IF(Trabajadores!$N$68&lt;Trabajadores!$M$68,"Sin vínculo",INDEX({"Ene","Feb","Mar","Abr","May","Jun","Jul","Ago","Set","Oct","Nov","Dic"},Trabajadores!$M$68)&amp;" – "&amp;INDEX({"Ene","Feb","Mar","Abr","May","Jun","Jul","Ago","Set","Oct","Nov","Dic"},Trabajadores!$N$68)))</f>
        <v/>
      </c>
      <c r="E68" s="19" t="n">
        <f aca="false">SUM('Cálculo Mensual'!$G$750:$G$761)</f>
        <v>0</v>
      </c>
      <c r="F68" s="19" t="n">
        <f aca="false">SUM('Cálculo Mensual'!$I$750:$I$761)+SUM('Cálculo Mensual'!$J$750:$J$761)</f>
        <v>0</v>
      </c>
      <c r="G68" s="19" t="n">
        <f aca="false">SUM('Cálculo Mensual'!$K$750:$K$761)</f>
        <v>0</v>
      </c>
      <c r="H68" s="19" t="n">
        <f aca="false">SUM('Cálculo Mensual'!$L$750:$L$761)+SUM('Cálculo Mensual'!$M$750:$M$761)</f>
        <v>0</v>
      </c>
      <c r="I68" s="36" t="n">
        <f aca="false">E68+F68+G68+H68</f>
        <v>0</v>
      </c>
      <c r="J68" s="19" t="n">
        <f aca="false">SUM('Cálculo Mensual'!$O$750:$O$761)</f>
        <v>0</v>
      </c>
      <c r="K68" s="19" t="n">
        <f aca="false">IF($B68="",0,DED_FIJA)</f>
        <v>0</v>
      </c>
      <c r="L68" s="36" t="n">
        <f aca="false">MAX(0,I68-K68)</f>
        <v>0</v>
      </c>
      <c r="M68" s="19" t="n">
        <f aca="false">IF(L68=0,0,MAX(0,MIN(L68,Parámetros!$G$19)-Parámetros!$F$19)*Parámetros!$E$19)</f>
        <v>0</v>
      </c>
      <c r="N68" s="19" t="n">
        <f aca="false">IF(L68=0,0,MAX(0,MIN(L68,Parámetros!$G$20)-Parámetros!$F$20)*Parámetros!$E$20)</f>
        <v>0</v>
      </c>
      <c r="O68" s="19" t="n">
        <f aca="false">IF(L68=0,0,MAX(0,MIN(L68,Parámetros!$G$21)-Parámetros!$F$21)*Parámetros!$E$21)</f>
        <v>0</v>
      </c>
      <c r="P68" s="19" t="n">
        <f aca="false">IF(L68=0,0,MAX(0,MIN(L68,Parámetros!$G$22)-Parámetros!$F$22)*Parámetros!$E$22)</f>
        <v>0</v>
      </c>
      <c r="Q68" s="19" t="n">
        <f aca="false">IF(L68=0,0,MAX(0,MIN(L68,Parámetros!$G$23)-Parámetros!$F$23)*Parámetros!$E$23)</f>
        <v>0</v>
      </c>
      <c r="R68" s="46" t="n">
        <f aca="false">SUM(M68:Q68)</f>
        <v>0</v>
      </c>
      <c r="S68" s="47" t="str">
        <f aca="false">IF(OR($B68="",I68=0),"",R68/I68)</f>
        <v/>
      </c>
      <c r="T68" s="45" t="str">
        <f aca="false">IF($B68="","",IF(L68&lt;=0,"-",INDEX(TR_TASA,MATCH(L68,TR_DESDE,1))))</f>
        <v/>
      </c>
      <c r="U68" s="19" t="n">
        <f aca="false">SUM('Cálculo Mensual'!$AP$750:$AP$761)</f>
        <v>0</v>
      </c>
      <c r="V68" s="19" t="n">
        <f aca="false">SUM('Cálculo Mensual'!$N$750:$N$761)</f>
        <v>0</v>
      </c>
      <c r="W68" s="19" t="n">
        <f aca="false">SUM('Cálculo Mensual'!$AR$750:$AR$761)</f>
        <v>0</v>
      </c>
      <c r="X68" s="19" t="str">
        <f aca="false">IF(COUNT('Cálculo Mensual'!$AR$750:$AR$761)=0,"",SUM('Cálculo Mensual'!$AS$750:$AS$761))</f>
        <v/>
      </c>
      <c r="Y68" s="19" t="n">
        <f aca="false">SUM('Cálculo Mensual'!$AV$750:$AV$761)</f>
        <v>0</v>
      </c>
      <c r="Z68" s="19" t="n">
        <f aca="false">R68-Y68</f>
        <v>0</v>
      </c>
      <c r="AA68" s="43" t="str">
        <f aca="false">IF($B68="","",COUNTIF('Cálculo Mensual'!$AT$750:$AT$761,"Retuvo*")+COUNTIF('Cálculo Mensual'!$AT$750:$AT$761,"Revisar*"))</f>
        <v/>
      </c>
      <c r="AB68" s="19" t="n">
        <f aca="false">IF($B68="",0,N(Trabajadores!$K$68))</f>
        <v>0</v>
      </c>
      <c r="AC68" s="19" t="n">
        <f aca="false">MIN(AB68,DED_ADIC,MAX(0,I68-K68))</f>
        <v>0</v>
      </c>
      <c r="AD68" s="19" t="n">
        <f aca="false">MAX(0,I68-K68-AC68)</f>
        <v>0</v>
      </c>
      <c r="AE68" s="19" t="n">
        <f aca="false">SUMPRODUCT((AD68&gt;TR_DESDE)*(AD68-TR_DESDE)*TR_INC)</f>
        <v>0</v>
      </c>
      <c r="AF68" s="48" t="n">
        <f aca="false">AE68-Y68</f>
        <v>0</v>
      </c>
      <c r="AG68" s="23" t="str">
        <f aca="false">IF($B68="","",IF(N(AA68)&gt;0,"Revisar ("&amp;AA68&amp;" mes/es)",IF(COUNTIF('Cálculo Mensual'!$AT$750:$AT$761,"Sin dato planilla")&gt;0,"OK (hay meses sin dato)","OK")))</f>
        <v/>
      </c>
    </row>
    <row r="69" customFormat="false" ht="15" hidden="false" customHeight="false" outlineLevel="0" collapsed="false">
      <c r="A69" s="23" t="n">
        <v>64</v>
      </c>
      <c r="B69" s="35" t="str">
        <f aca="false">IF(Trabajadores!$B$69="","",Trabajadores!$B$69)</f>
        <v/>
      </c>
      <c r="C69" s="35" t="str">
        <f aca="false">IF($B69="","",Trabajadores!$D$69)</f>
        <v/>
      </c>
      <c r="D69" s="23" t="str">
        <f aca="false">IF($B69="","",IF(Trabajadores!$N$69&lt;Trabajadores!$M$69,"Sin vínculo",INDEX({"Ene","Feb","Mar","Abr","May","Jun","Jul","Ago","Set","Oct","Nov","Dic"},Trabajadores!$M$69)&amp;" – "&amp;INDEX({"Ene","Feb","Mar","Abr","May","Jun","Jul","Ago","Set","Oct","Nov","Dic"},Trabajadores!$N$69)))</f>
        <v/>
      </c>
      <c r="E69" s="19" t="n">
        <f aca="false">SUM('Cálculo Mensual'!$G$762:$G$773)</f>
        <v>0</v>
      </c>
      <c r="F69" s="19" t="n">
        <f aca="false">SUM('Cálculo Mensual'!$I$762:$I$773)+SUM('Cálculo Mensual'!$J$762:$J$773)</f>
        <v>0</v>
      </c>
      <c r="G69" s="19" t="n">
        <f aca="false">SUM('Cálculo Mensual'!$K$762:$K$773)</f>
        <v>0</v>
      </c>
      <c r="H69" s="19" t="n">
        <f aca="false">SUM('Cálculo Mensual'!$L$762:$L$773)+SUM('Cálculo Mensual'!$M$762:$M$773)</f>
        <v>0</v>
      </c>
      <c r="I69" s="36" t="n">
        <f aca="false">E69+F69+G69+H69</f>
        <v>0</v>
      </c>
      <c r="J69" s="19" t="n">
        <f aca="false">SUM('Cálculo Mensual'!$O$762:$O$773)</f>
        <v>0</v>
      </c>
      <c r="K69" s="19" t="n">
        <f aca="false">IF($B69="",0,DED_FIJA)</f>
        <v>0</v>
      </c>
      <c r="L69" s="36" t="n">
        <f aca="false">MAX(0,I69-K69)</f>
        <v>0</v>
      </c>
      <c r="M69" s="19" t="n">
        <f aca="false">IF(L69=0,0,MAX(0,MIN(L69,Parámetros!$G$19)-Parámetros!$F$19)*Parámetros!$E$19)</f>
        <v>0</v>
      </c>
      <c r="N69" s="19" t="n">
        <f aca="false">IF(L69=0,0,MAX(0,MIN(L69,Parámetros!$G$20)-Parámetros!$F$20)*Parámetros!$E$20)</f>
        <v>0</v>
      </c>
      <c r="O69" s="19" t="n">
        <f aca="false">IF(L69=0,0,MAX(0,MIN(L69,Parámetros!$G$21)-Parámetros!$F$21)*Parámetros!$E$21)</f>
        <v>0</v>
      </c>
      <c r="P69" s="19" t="n">
        <f aca="false">IF(L69=0,0,MAX(0,MIN(L69,Parámetros!$G$22)-Parámetros!$F$22)*Parámetros!$E$22)</f>
        <v>0</v>
      </c>
      <c r="Q69" s="19" t="n">
        <f aca="false">IF(L69=0,0,MAX(0,MIN(L69,Parámetros!$G$23)-Parámetros!$F$23)*Parámetros!$E$23)</f>
        <v>0</v>
      </c>
      <c r="R69" s="46" t="n">
        <f aca="false">SUM(M69:Q69)</f>
        <v>0</v>
      </c>
      <c r="S69" s="47" t="str">
        <f aca="false">IF(OR($B69="",I69=0),"",R69/I69)</f>
        <v/>
      </c>
      <c r="T69" s="45" t="str">
        <f aca="false">IF($B69="","",IF(L69&lt;=0,"-",INDEX(TR_TASA,MATCH(L69,TR_DESDE,1))))</f>
        <v/>
      </c>
      <c r="U69" s="19" t="n">
        <f aca="false">SUM('Cálculo Mensual'!$AP$762:$AP$773)</f>
        <v>0</v>
      </c>
      <c r="V69" s="19" t="n">
        <f aca="false">SUM('Cálculo Mensual'!$N$762:$N$773)</f>
        <v>0</v>
      </c>
      <c r="W69" s="19" t="n">
        <f aca="false">SUM('Cálculo Mensual'!$AR$762:$AR$773)</f>
        <v>0</v>
      </c>
      <c r="X69" s="19" t="str">
        <f aca="false">IF(COUNT('Cálculo Mensual'!$AR$762:$AR$773)=0,"",SUM('Cálculo Mensual'!$AS$762:$AS$773))</f>
        <v/>
      </c>
      <c r="Y69" s="19" t="n">
        <f aca="false">SUM('Cálculo Mensual'!$AV$762:$AV$773)</f>
        <v>0</v>
      </c>
      <c r="Z69" s="19" t="n">
        <f aca="false">R69-Y69</f>
        <v>0</v>
      </c>
      <c r="AA69" s="43" t="str">
        <f aca="false">IF($B69="","",COUNTIF('Cálculo Mensual'!$AT$762:$AT$773,"Retuvo*")+COUNTIF('Cálculo Mensual'!$AT$762:$AT$773,"Revisar*"))</f>
        <v/>
      </c>
      <c r="AB69" s="19" t="n">
        <f aca="false">IF($B69="",0,N(Trabajadores!$K$69))</f>
        <v>0</v>
      </c>
      <c r="AC69" s="19" t="n">
        <f aca="false">MIN(AB69,DED_ADIC,MAX(0,I69-K69))</f>
        <v>0</v>
      </c>
      <c r="AD69" s="19" t="n">
        <f aca="false">MAX(0,I69-K69-AC69)</f>
        <v>0</v>
      </c>
      <c r="AE69" s="19" t="n">
        <f aca="false">SUMPRODUCT((AD69&gt;TR_DESDE)*(AD69-TR_DESDE)*TR_INC)</f>
        <v>0</v>
      </c>
      <c r="AF69" s="48" t="n">
        <f aca="false">AE69-Y69</f>
        <v>0</v>
      </c>
      <c r="AG69" s="23" t="str">
        <f aca="false">IF($B69="","",IF(N(AA69)&gt;0,"Revisar ("&amp;AA69&amp;" mes/es)",IF(COUNTIF('Cálculo Mensual'!$AT$762:$AT$773,"Sin dato planilla")&gt;0,"OK (hay meses sin dato)","OK")))</f>
        <v/>
      </c>
    </row>
    <row r="70" customFormat="false" ht="15" hidden="false" customHeight="false" outlineLevel="0" collapsed="false">
      <c r="A70" s="23" t="n">
        <v>65</v>
      </c>
      <c r="B70" s="35" t="str">
        <f aca="false">IF(Trabajadores!$B$70="","",Trabajadores!$B$70)</f>
        <v/>
      </c>
      <c r="C70" s="35" t="str">
        <f aca="false">IF($B70="","",Trabajadores!$D$70)</f>
        <v/>
      </c>
      <c r="D70" s="23" t="str">
        <f aca="false">IF($B70="","",IF(Trabajadores!$N$70&lt;Trabajadores!$M$70,"Sin vínculo",INDEX({"Ene","Feb","Mar","Abr","May","Jun","Jul","Ago","Set","Oct","Nov","Dic"},Trabajadores!$M$70)&amp;" – "&amp;INDEX({"Ene","Feb","Mar","Abr","May","Jun","Jul","Ago","Set","Oct","Nov","Dic"},Trabajadores!$N$70)))</f>
        <v/>
      </c>
      <c r="E70" s="19" t="n">
        <f aca="false">SUM('Cálculo Mensual'!$G$774:$G$785)</f>
        <v>0</v>
      </c>
      <c r="F70" s="19" t="n">
        <f aca="false">SUM('Cálculo Mensual'!$I$774:$I$785)+SUM('Cálculo Mensual'!$J$774:$J$785)</f>
        <v>0</v>
      </c>
      <c r="G70" s="19" t="n">
        <f aca="false">SUM('Cálculo Mensual'!$K$774:$K$785)</f>
        <v>0</v>
      </c>
      <c r="H70" s="19" t="n">
        <f aca="false">SUM('Cálculo Mensual'!$L$774:$L$785)+SUM('Cálculo Mensual'!$M$774:$M$785)</f>
        <v>0</v>
      </c>
      <c r="I70" s="36" t="n">
        <f aca="false">E70+F70+G70+H70</f>
        <v>0</v>
      </c>
      <c r="J70" s="19" t="n">
        <f aca="false">SUM('Cálculo Mensual'!$O$774:$O$785)</f>
        <v>0</v>
      </c>
      <c r="K70" s="19" t="n">
        <f aca="false">IF($B70="",0,DED_FIJA)</f>
        <v>0</v>
      </c>
      <c r="L70" s="36" t="n">
        <f aca="false">MAX(0,I70-K70)</f>
        <v>0</v>
      </c>
      <c r="M70" s="19" t="n">
        <f aca="false">IF(L70=0,0,MAX(0,MIN(L70,Parámetros!$G$19)-Parámetros!$F$19)*Parámetros!$E$19)</f>
        <v>0</v>
      </c>
      <c r="N70" s="19" t="n">
        <f aca="false">IF(L70=0,0,MAX(0,MIN(L70,Parámetros!$G$20)-Parámetros!$F$20)*Parámetros!$E$20)</f>
        <v>0</v>
      </c>
      <c r="O70" s="19" t="n">
        <f aca="false">IF(L70=0,0,MAX(0,MIN(L70,Parámetros!$G$21)-Parámetros!$F$21)*Parámetros!$E$21)</f>
        <v>0</v>
      </c>
      <c r="P70" s="19" t="n">
        <f aca="false">IF(L70=0,0,MAX(0,MIN(L70,Parámetros!$G$22)-Parámetros!$F$22)*Parámetros!$E$22)</f>
        <v>0</v>
      </c>
      <c r="Q70" s="19" t="n">
        <f aca="false">IF(L70=0,0,MAX(0,MIN(L70,Parámetros!$G$23)-Parámetros!$F$23)*Parámetros!$E$23)</f>
        <v>0</v>
      </c>
      <c r="R70" s="46" t="n">
        <f aca="false">SUM(M70:Q70)</f>
        <v>0</v>
      </c>
      <c r="S70" s="47" t="str">
        <f aca="false">IF(OR($B70="",I70=0),"",R70/I70)</f>
        <v/>
      </c>
      <c r="T70" s="45" t="str">
        <f aca="false">IF($B70="","",IF(L70&lt;=0,"-",INDEX(TR_TASA,MATCH(L70,TR_DESDE,1))))</f>
        <v/>
      </c>
      <c r="U70" s="19" t="n">
        <f aca="false">SUM('Cálculo Mensual'!$AP$774:$AP$785)</f>
        <v>0</v>
      </c>
      <c r="V70" s="19" t="n">
        <f aca="false">SUM('Cálculo Mensual'!$N$774:$N$785)</f>
        <v>0</v>
      </c>
      <c r="W70" s="19" t="n">
        <f aca="false">SUM('Cálculo Mensual'!$AR$774:$AR$785)</f>
        <v>0</v>
      </c>
      <c r="X70" s="19" t="str">
        <f aca="false">IF(COUNT('Cálculo Mensual'!$AR$774:$AR$785)=0,"",SUM('Cálculo Mensual'!$AS$774:$AS$785))</f>
        <v/>
      </c>
      <c r="Y70" s="19" t="n">
        <f aca="false">SUM('Cálculo Mensual'!$AV$774:$AV$785)</f>
        <v>0</v>
      </c>
      <c r="Z70" s="19" t="n">
        <f aca="false">R70-Y70</f>
        <v>0</v>
      </c>
      <c r="AA70" s="43" t="str">
        <f aca="false">IF($B70="","",COUNTIF('Cálculo Mensual'!$AT$774:$AT$785,"Retuvo*")+COUNTIF('Cálculo Mensual'!$AT$774:$AT$785,"Revisar*"))</f>
        <v/>
      </c>
      <c r="AB70" s="19" t="n">
        <f aca="false">IF($B70="",0,N(Trabajadores!$K$70))</f>
        <v>0</v>
      </c>
      <c r="AC70" s="19" t="n">
        <f aca="false">MIN(AB70,DED_ADIC,MAX(0,I70-K70))</f>
        <v>0</v>
      </c>
      <c r="AD70" s="19" t="n">
        <f aca="false">MAX(0,I70-K70-AC70)</f>
        <v>0</v>
      </c>
      <c r="AE70" s="19" t="n">
        <f aca="false">SUMPRODUCT((AD70&gt;TR_DESDE)*(AD70-TR_DESDE)*TR_INC)</f>
        <v>0</v>
      </c>
      <c r="AF70" s="48" t="n">
        <f aca="false">AE70-Y70</f>
        <v>0</v>
      </c>
      <c r="AG70" s="23" t="str">
        <f aca="false">IF($B70="","",IF(N(AA70)&gt;0,"Revisar ("&amp;AA70&amp;" mes/es)",IF(COUNTIF('Cálculo Mensual'!$AT$774:$AT$785,"Sin dato planilla")&gt;0,"OK (hay meses sin dato)","OK")))</f>
        <v/>
      </c>
    </row>
    <row r="71" customFormat="false" ht="15" hidden="false" customHeight="false" outlineLevel="0" collapsed="false">
      <c r="A71" s="23" t="n">
        <v>66</v>
      </c>
      <c r="B71" s="35" t="str">
        <f aca="false">IF(Trabajadores!$B$71="","",Trabajadores!$B$71)</f>
        <v/>
      </c>
      <c r="C71" s="35" t="str">
        <f aca="false">IF($B71="","",Trabajadores!$D$71)</f>
        <v/>
      </c>
      <c r="D71" s="23" t="str">
        <f aca="false">IF($B71="","",IF(Trabajadores!$N$71&lt;Trabajadores!$M$71,"Sin vínculo",INDEX({"Ene","Feb","Mar","Abr","May","Jun","Jul","Ago","Set","Oct","Nov","Dic"},Trabajadores!$M$71)&amp;" – "&amp;INDEX({"Ene","Feb","Mar","Abr","May","Jun","Jul","Ago","Set","Oct","Nov","Dic"},Trabajadores!$N$71)))</f>
        <v/>
      </c>
      <c r="E71" s="19" t="n">
        <f aca="false">SUM('Cálculo Mensual'!$G$786:$G$797)</f>
        <v>0</v>
      </c>
      <c r="F71" s="19" t="n">
        <f aca="false">SUM('Cálculo Mensual'!$I$786:$I$797)+SUM('Cálculo Mensual'!$J$786:$J$797)</f>
        <v>0</v>
      </c>
      <c r="G71" s="19" t="n">
        <f aca="false">SUM('Cálculo Mensual'!$K$786:$K$797)</f>
        <v>0</v>
      </c>
      <c r="H71" s="19" t="n">
        <f aca="false">SUM('Cálculo Mensual'!$L$786:$L$797)+SUM('Cálculo Mensual'!$M$786:$M$797)</f>
        <v>0</v>
      </c>
      <c r="I71" s="36" t="n">
        <f aca="false">E71+F71+G71+H71</f>
        <v>0</v>
      </c>
      <c r="J71" s="19" t="n">
        <f aca="false">SUM('Cálculo Mensual'!$O$786:$O$797)</f>
        <v>0</v>
      </c>
      <c r="K71" s="19" t="n">
        <f aca="false">IF($B71="",0,DED_FIJA)</f>
        <v>0</v>
      </c>
      <c r="L71" s="36" t="n">
        <f aca="false">MAX(0,I71-K71)</f>
        <v>0</v>
      </c>
      <c r="M71" s="19" t="n">
        <f aca="false">IF(L71=0,0,MAX(0,MIN(L71,Parámetros!$G$19)-Parámetros!$F$19)*Parámetros!$E$19)</f>
        <v>0</v>
      </c>
      <c r="N71" s="19" t="n">
        <f aca="false">IF(L71=0,0,MAX(0,MIN(L71,Parámetros!$G$20)-Parámetros!$F$20)*Parámetros!$E$20)</f>
        <v>0</v>
      </c>
      <c r="O71" s="19" t="n">
        <f aca="false">IF(L71=0,0,MAX(0,MIN(L71,Parámetros!$G$21)-Parámetros!$F$21)*Parámetros!$E$21)</f>
        <v>0</v>
      </c>
      <c r="P71" s="19" t="n">
        <f aca="false">IF(L71=0,0,MAX(0,MIN(L71,Parámetros!$G$22)-Parámetros!$F$22)*Parámetros!$E$22)</f>
        <v>0</v>
      </c>
      <c r="Q71" s="19" t="n">
        <f aca="false">IF(L71=0,0,MAX(0,MIN(L71,Parámetros!$G$23)-Parámetros!$F$23)*Parámetros!$E$23)</f>
        <v>0</v>
      </c>
      <c r="R71" s="46" t="n">
        <f aca="false">SUM(M71:Q71)</f>
        <v>0</v>
      </c>
      <c r="S71" s="47" t="str">
        <f aca="false">IF(OR($B71="",I71=0),"",R71/I71)</f>
        <v/>
      </c>
      <c r="T71" s="45" t="str">
        <f aca="false">IF($B71="","",IF(L71&lt;=0,"-",INDEX(TR_TASA,MATCH(L71,TR_DESDE,1))))</f>
        <v/>
      </c>
      <c r="U71" s="19" t="n">
        <f aca="false">SUM('Cálculo Mensual'!$AP$786:$AP$797)</f>
        <v>0</v>
      </c>
      <c r="V71" s="19" t="n">
        <f aca="false">SUM('Cálculo Mensual'!$N$786:$N$797)</f>
        <v>0</v>
      </c>
      <c r="W71" s="19" t="n">
        <f aca="false">SUM('Cálculo Mensual'!$AR$786:$AR$797)</f>
        <v>0</v>
      </c>
      <c r="X71" s="19" t="str">
        <f aca="false">IF(COUNT('Cálculo Mensual'!$AR$786:$AR$797)=0,"",SUM('Cálculo Mensual'!$AS$786:$AS$797))</f>
        <v/>
      </c>
      <c r="Y71" s="19" t="n">
        <f aca="false">SUM('Cálculo Mensual'!$AV$786:$AV$797)</f>
        <v>0</v>
      </c>
      <c r="Z71" s="19" t="n">
        <f aca="false">R71-Y71</f>
        <v>0</v>
      </c>
      <c r="AA71" s="43" t="str">
        <f aca="false">IF($B71="","",COUNTIF('Cálculo Mensual'!$AT$786:$AT$797,"Retuvo*")+COUNTIF('Cálculo Mensual'!$AT$786:$AT$797,"Revisar*"))</f>
        <v/>
      </c>
      <c r="AB71" s="19" t="n">
        <f aca="false">IF($B71="",0,N(Trabajadores!$K$71))</f>
        <v>0</v>
      </c>
      <c r="AC71" s="19" t="n">
        <f aca="false">MIN(AB71,DED_ADIC,MAX(0,I71-K71))</f>
        <v>0</v>
      </c>
      <c r="AD71" s="19" t="n">
        <f aca="false">MAX(0,I71-K71-AC71)</f>
        <v>0</v>
      </c>
      <c r="AE71" s="19" t="n">
        <f aca="false">SUMPRODUCT((AD71&gt;TR_DESDE)*(AD71-TR_DESDE)*TR_INC)</f>
        <v>0</v>
      </c>
      <c r="AF71" s="48" t="n">
        <f aca="false">AE71-Y71</f>
        <v>0</v>
      </c>
      <c r="AG71" s="23" t="str">
        <f aca="false">IF($B71="","",IF(N(AA71)&gt;0,"Revisar ("&amp;AA71&amp;" mes/es)",IF(COUNTIF('Cálculo Mensual'!$AT$786:$AT$797,"Sin dato planilla")&gt;0,"OK (hay meses sin dato)","OK")))</f>
        <v/>
      </c>
    </row>
    <row r="72" customFormat="false" ht="15" hidden="false" customHeight="false" outlineLevel="0" collapsed="false">
      <c r="A72" s="23" t="n">
        <v>67</v>
      </c>
      <c r="B72" s="35" t="str">
        <f aca="false">IF(Trabajadores!$B$72="","",Trabajadores!$B$72)</f>
        <v/>
      </c>
      <c r="C72" s="35" t="str">
        <f aca="false">IF($B72="","",Trabajadores!$D$72)</f>
        <v/>
      </c>
      <c r="D72" s="23" t="str">
        <f aca="false">IF($B72="","",IF(Trabajadores!$N$72&lt;Trabajadores!$M$72,"Sin vínculo",INDEX({"Ene","Feb","Mar","Abr","May","Jun","Jul","Ago","Set","Oct","Nov","Dic"},Trabajadores!$M$72)&amp;" – "&amp;INDEX({"Ene","Feb","Mar","Abr","May","Jun","Jul","Ago","Set","Oct","Nov","Dic"},Trabajadores!$N$72)))</f>
        <v/>
      </c>
      <c r="E72" s="19" t="n">
        <f aca="false">SUM('Cálculo Mensual'!$G$798:$G$809)</f>
        <v>0</v>
      </c>
      <c r="F72" s="19" t="n">
        <f aca="false">SUM('Cálculo Mensual'!$I$798:$I$809)+SUM('Cálculo Mensual'!$J$798:$J$809)</f>
        <v>0</v>
      </c>
      <c r="G72" s="19" t="n">
        <f aca="false">SUM('Cálculo Mensual'!$K$798:$K$809)</f>
        <v>0</v>
      </c>
      <c r="H72" s="19" t="n">
        <f aca="false">SUM('Cálculo Mensual'!$L$798:$L$809)+SUM('Cálculo Mensual'!$M$798:$M$809)</f>
        <v>0</v>
      </c>
      <c r="I72" s="36" t="n">
        <f aca="false">E72+F72+G72+H72</f>
        <v>0</v>
      </c>
      <c r="J72" s="19" t="n">
        <f aca="false">SUM('Cálculo Mensual'!$O$798:$O$809)</f>
        <v>0</v>
      </c>
      <c r="K72" s="19" t="n">
        <f aca="false">IF($B72="",0,DED_FIJA)</f>
        <v>0</v>
      </c>
      <c r="L72" s="36" t="n">
        <f aca="false">MAX(0,I72-K72)</f>
        <v>0</v>
      </c>
      <c r="M72" s="19" t="n">
        <f aca="false">IF(L72=0,0,MAX(0,MIN(L72,Parámetros!$G$19)-Parámetros!$F$19)*Parámetros!$E$19)</f>
        <v>0</v>
      </c>
      <c r="N72" s="19" t="n">
        <f aca="false">IF(L72=0,0,MAX(0,MIN(L72,Parámetros!$G$20)-Parámetros!$F$20)*Parámetros!$E$20)</f>
        <v>0</v>
      </c>
      <c r="O72" s="19" t="n">
        <f aca="false">IF(L72=0,0,MAX(0,MIN(L72,Parámetros!$G$21)-Parámetros!$F$21)*Parámetros!$E$21)</f>
        <v>0</v>
      </c>
      <c r="P72" s="19" t="n">
        <f aca="false">IF(L72=0,0,MAX(0,MIN(L72,Parámetros!$G$22)-Parámetros!$F$22)*Parámetros!$E$22)</f>
        <v>0</v>
      </c>
      <c r="Q72" s="19" t="n">
        <f aca="false">IF(L72=0,0,MAX(0,MIN(L72,Parámetros!$G$23)-Parámetros!$F$23)*Parámetros!$E$23)</f>
        <v>0</v>
      </c>
      <c r="R72" s="46" t="n">
        <f aca="false">SUM(M72:Q72)</f>
        <v>0</v>
      </c>
      <c r="S72" s="47" t="str">
        <f aca="false">IF(OR($B72="",I72=0),"",R72/I72)</f>
        <v/>
      </c>
      <c r="T72" s="45" t="str">
        <f aca="false">IF($B72="","",IF(L72&lt;=0,"-",INDEX(TR_TASA,MATCH(L72,TR_DESDE,1))))</f>
        <v/>
      </c>
      <c r="U72" s="19" t="n">
        <f aca="false">SUM('Cálculo Mensual'!$AP$798:$AP$809)</f>
        <v>0</v>
      </c>
      <c r="V72" s="19" t="n">
        <f aca="false">SUM('Cálculo Mensual'!$N$798:$N$809)</f>
        <v>0</v>
      </c>
      <c r="W72" s="19" t="n">
        <f aca="false">SUM('Cálculo Mensual'!$AR$798:$AR$809)</f>
        <v>0</v>
      </c>
      <c r="X72" s="19" t="str">
        <f aca="false">IF(COUNT('Cálculo Mensual'!$AR$798:$AR$809)=0,"",SUM('Cálculo Mensual'!$AS$798:$AS$809))</f>
        <v/>
      </c>
      <c r="Y72" s="19" t="n">
        <f aca="false">SUM('Cálculo Mensual'!$AV$798:$AV$809)</f>
        <v>0</v>
      </c>
      <c r="Z72" s="19" t="n">
        <f aca="false">R72-Y72</f>
        <v>0</v>
      </c>
      <c r="AA72" s="43" t="str">
        <f aca="false">IF($B72="","",COUNTIF('Cálculo Mensual'!$AT$798:$AT$809,"Retuvo*")+COUNTIF('Cálculo Mensual'!$AT$798:$AT$809,"Revisar*"))</f>
        <v/>
      </c>
      <c r="AB72" s="19" t="n">
        <f aca="false">IF($B72="",0,N(Trabajadores!$K$72))</f>
        <v>0</v>
      </c>
      <c r="AC72" s="19" t="n">
        <f aca="false">MIN(AB72,DED_ADIC,MAX(0,I72-K72))</f>
        <v>0</v>
      </c>
      <c r="AD72" s="19" t="n">
        <f aca="false">MAX(0,I72-K72-AC72)</f>
        <v>0</v>
      </c>
      <c r="AE72" s="19" t="n">
        <f aca="false">SUMPRODUCT((AD72&gt;TR_DESDE)*(AD72-TR_DESDE)*TR_INC)</f>
        <v>0</v>
      </c>
      <c r="AF72" s="48" t="n">
        <f aca="false">AE72-Y72</f>
        <v>0</v>
      </c>
      <c r="AG72" s="23" t="str">
        <f aca="false">IF($B72="","",IF(N(AA72)&gt;0,"Revisar ("&amp;AA72&amp;" mes/es)",IF(COUNTIF('Cálculo Mensual'!$AT$798:$AT$809,"Sin dato planilla")&gt;0,"OK (hay meses sin dato)","OK")))</f>
        <v/>
      </c>
    </row>
    <row r="73" customFormat="false" ht="15" hidden="false" customHeight="false" outlineLevel="0" collapsed="false">
      <c r="A73" s="23" t="n">
        <v>68</v>
      </c>
      <c r="B73" s="35" t="str">
        <f aca="false">IF(Trabajadores!$B$73="","",Trabajadores!$B$73)</f>
        <v/>
      </c>
      <c r="C73" s="35" t="str">
        <f aca="false">IF($B73="","",Trabajadores!$D$73)</f>
        <v/>
      </c>
      <c r="D73" s="23" t="str">
        <f aca="false">IF($B73="","",IF(Trabajadores!$N$73&lt;Trabajadores!$M$73,"Sin vínculo",INDEX({"Ene","Feb","Mar","Abr","May","Jun","Jul","Ago","Set","Oct","Nov","Dic"},Trabajadores!$M$73)&amp;" – "&amp;INDEX({"Ene","Feb","Mar","Abr","May","Jun","Jul","Ago","Set","Oct","Nov","Dic"},Trabajadores!$N$73)))</f>
        <v/>
      </c>
      <c r="E73" s="19" t="n">
        <f aca="false">SUM('Cálculo Mensual'!$G$810:$G$821)</f>
        <v>0</v>
      </c>
      <c r="F73" s="19" t="n">
        <f aca="false">SUM('Cálculo Mensual'!$I$810:$I$821)+SUM('Cálculo Mensual'!$J$810:$J$821)</f>
        <v>0</v>
      </c>
      <c r="G73" s="19" t="n">
        <f aca="false">SUM('Cálculo Mensual'!$K$810:$K$821)</f>
        <v>0</v>
      </c>
      <c r="H73" s="19" t="n">
        <f aca="false">SUM('Cálculo Mensual'!$L$810:$L$821)+SUM('Cálculo Mensual'!$M$810:$M$821)</f>
        <v>0</v>
      </c>
      <c r="I73" s="36" t="n">
        <f aca="false">E73+F73+G73+H73</f>
        <v>0</v>
      </c>
      <c r="J73" s="19" t="n">
        <f aca="false">SUM('Cálculo Mensual'!$O$810:$O$821)</f>
        <v>0</v>
      </c>
      <c r="K73" s="19" t="n">
        <f aca="false">IF($B73="",0,DED_FIJA)</f>
        <v>0</v>
      </c>
      <c r="L73" s="36" t="n">
        <f aca="false">MAX(0,I73-K73)</f>
        <v>0</v>
      </c>
      <c r="M73" s="19" t="n">
        <f aca="false">IF(L73=0,0,MAX(0,MIN(L73,Parámetros!$G$19)-Parámetros!$F$19)*Parámetros!$E$19)</f>
        <v>0</v>
      </c>
      <c r="N73" s="19" t="n">
        <f aca="false">IF(L73=0,0,MAX(0,MIN(L73,Parámetros!$G$20)-Parámetros!$F$20)*Parámetros!$E$20)</f>
        <v>0</v>
      </c>
      <c r="O73" s="19" t="n">
        <f aca="false">IF(L73=0,0,MAX(0,MIN(L73,Parámetros!$G$21)-Parámetros!$F$21)*Parámetros!$E$21)</f>
        <v>0</v>
      </c>
      <c r="P73" s="19" t="n">
        <f aca="false">IF(L73=0,0,MAX(0,MIN(L73,Parámetros!$G$22)-Parámetros!$F$22)*Parámetros!$E$22)</f>
        <v>0</v>
      </c>
      <c r="Q73" s="19" t="n">
        <f aca="false">IF(L73=0,0,MAX(0,MIN(L73,Parámetros!$G$23)-Parámetros!$F$23)*Parámetros!$E$23)</f>
        <v>0</v>
      </c>
      <c r="R73" s="46" t="n">
        <f aca="false">SUM(M73:Q73)</f>
        <v>0</v>
      </c>
      <c r="S73" s="47" t="str">
        <f aca="false">IF(OR($B73="",I73=0),"",R73/I73)</f>
        <v/>
      </c>
      <c r="T73" s="45" t="str">
        <f aca="false">IF($B73="","",IF(L73&lt;=0,"-",INDEX(TR_TASA,MATCH(L73,TR_DESDE,1))))</f>
        <v/>
      </c>
      <c r="U73" s="19" t="n">
        <f aca="false">SUM('Cálculo Mensual'!$AP$810:$AP$821)</f>
        <v>0</v>
      </c>
      <c r="V73" s="19" t="n">
        <f aca="false">SUM('Cálculo Mensual'!$N$810:$N$821)</f>
        <v>0</v>
      </c>
      <c r="W73" s="19" t="n">
        <f aca="false">SUM('Cálculo Mensual'!$AR$810:$AR$821)</f>
        <v>0</v>
      </c>
      <c r="X73" s="19" t="str">
        <f aca="false">IF(COUNT('Cálculo Mensual'!$AR$810:$AR$821)=0,"",SUM('Cálculo Mensual'!$AS$810:$AS$821))</f>
        <v/>
      </c>
      <c r="Y73" s="19" t="n">
        <f aca="false">SUM('Cálculo Mensual'!$AV$810:$AV$821)</f>
        <v>0</v>
      </c>
      <c r="Z73" s="19" t="n">
        <f aca="false">R73-Y73</f>
        <v>0</v>
      </c>
      <c r="AA73" s="43" t="str">
        <f aca="false">IF($B73="","",COUNTIF('Cálculo Mensual'!$AT$810:$AT$821,"Retuvo*")+COUNTIF('Cálculo Mensual'!$AT$810:$AT$821,"Revisar*"))</f>
        <v/>
      </c>
      <c r="AB73" s="19" t="n">
        <f aca="false">IF($B73="",0,N(Trabajadores!$K$73))</f>
        <v>0</v>
      </c>
      <c r="AC73" s="19" t="n">
        <f aca="false">MIN(AB73,DED_ADIC,MAX(0,I73-K73))</f>
        <v>0</v>
      </c>
      <c r="AD73" s="19" t="n">
        <f aca="false">MAX(0,I73-K73-AC73)</f>
        <v>0</v>
      </c>
      <c r="AE73" s="19" t="n">
        <f aca="false">SUMPRODUCT((AD73&gt;TR_DESDE)*(AD73-TR_DESDE)*TR_INC)</f>
        <v>0</v>
      </c>
      <c r="AF73" s="48" t="n">
        <f aca="false">AE73-Y73</f>
        <v>0</v>
      </c>
      <c r="AG73" s="23" t="str">
        <f aca="false">IF($B73="","",IF(N(AA73)&gt;0,"Revisar ("&amp;AA73&amp;" mes/es)",IF(COUNTIF('Cálculo Mensual'!$AT$810:$AT$821,"Sin dato planilla")&gt;0,"OK (hay meses sin dato)","OK")))</f>
        <v/>
      </c>
    </row>
    <row r="74" customFormat="false" ht="15" hidden="false" customHeight="false" outlineLevel="0" collapsed="false">
      <c r="A74" s="23" t="n">
        <v>69</v>
      </c>
      <c r="B74" s="35" t="str">
        <f aca="false">IF(Trabajadores!$B$74="","",Trabajadores!$B$74)</f>
        <v/>
      </c>
      <c r="C74" s="35" t="str">
        <f aca="false">IF($B74="","",Trabajadores!$D$74)</f>
        <v/>
      </c>
      <c r="D74" s="23" t="str">
        <f aca="false">IF($B74="","",IF(Trabajadores!$N$74&lt;Trabajadores!$M$74,"Sin vínculo",INDEX({"Ene","Feb","Mar","Abr","May","Jun","Jul","Ago","Set","Oct","Nov","Dic"},Trabajadores!$M$74)&amp;" – "&amp;INDEX({"Ene","Feb","Mar","Abr","May","Jun","Jul","Ago","Set","Oct","Nov","Dic"},Trabajadores!$N$74)))</f>
        <v/>
      </c>
      <c r="E74" s="19" t="n">
        <f aca="false">SUM('Cálculo Mensual'!$G$822:$G$833)</f>
        <v>0</v>
      </c>
      <c r="F74" s="19" t="n">
        <f aca="false">SUM('Cálculo Mensual'!$I$822:$I$833)+SUM('Cálculo Mensual'!$J$822:$J$833)</f>
        <v>0</v>
      </c>
      <c r="G74" s="19" t="n">
        <f aca="false">SUM('Cálculo Mensual'!$K$822:$K$833)</f>
        <v>0</v>
      </c>
      <c r="H74" s="19" t="n">
        <f aca="false">SUM('Cálculo Mensual'!$L$822:$L$833)+SUM('Cálculo Mensual'!$M$822:$M$833)</f>
        <v>0</v>
      </c>
      <c r="I74" s="36" t="n">
        <f aca="false">E74+F74+G74+H74</f>
        <v>0</v>
      </c>
      <c r="J74" s="19" t="n">
        <f aca="false">SUM('Cálculo Mensual'!$O$822:$O$833)</f>
        <v>0</v>
      </c>
      <c r="K74" s="19" t="n">
        <f aca="false">IF($B74="",0,DED_FIJA)</f>
        <v>0</v>
      </c>
      <c r="L74" s="36" t="n">
        <f aca="false">MAX(0,I74-K74)</f>
        <v>0</v>
      </c>
      <c r="M74" s="19" t="n">
        <f aca="false">IF(L74=0,0,MAX(0,MIN(L74,Parámetros!$G$19)-Parámetros!$F$19)*Parámetros!$E$19)</f>
        <v>0</v>
      </c>
      <c r="N74" s="19" t="n">
        <f aca="false">IF(L74=0,0,MAX(0,MIN(L74,Parámetros!$G$20)-Parámetros!$F$20)*Parámetros!$E$20)</f>
        <v>0</v>
      </c>
      <c r="O74" s="19" t="n">
        <f aca="false">IF(L74=0,0,MAX(0,MIN(L74,Parámetros!$G$21)-Parámetros!$F$21)*Parámetros!$E$21)</f>
        <v>0</v>
      </c>
      <c r="P74" s="19" t="n">
        <f aca="false">IF(L74=0,0,MAX(0,MIN(L74,Parámetros!$G$22)-Parámetros!$F$22)*Parámetros!$E$22)</f>
        <v>0</v>
      </c>
      <c r="Q74" s="19" t="n">
        <f aca="false">IF(L74=0,0,MAX(0,MIN(L74,Parámetros!$G$23)-Parámetros!$F$23)*Parámetros!$E$23)</f>
        <v>0</v>
      </c>
      <c r="R74" s="46" t="n">
        <f aca="false">SUM(M74:Q74)</f>
        <v>0</v>
      </c>
      <c r="S74" s="47" t="str">
        <f aca="false">IF(OR($B74="",I74=0),"",R74/I74)</f>
        <v/>
      </c>
      <c r="T74" s="45" t="str">
        <f aca="false">IF($B74="","",IF(L74&lt;=0,"-",INDEX(TR_TASA,MATCH(L74,TR_DESDE,1))))</f>
        <v/>
      </c>
      <c r="U74" s="19" t="n">
        <f aca="false">SUM('Cálculo Mensual'!$AP$822:$AP$833)</f>
        <v>0</v>
      </c>
      <c r="V74" s="19" t="n">
        <f aca="false">SUM('Cálculo Mensual'!$N$822:$N$833)</f>
        <v>0</v>
      </c>
      <c r="W74" s="19" t="n">
        <f aca="false">SUM('Cálculo Mensual'!$AR$822:$AR$833)</f>
        <v>0</v>
      </c>
      <c r="X74" s="19" t="str">
        <f aca="false">IF(COUNT('Cálculo Mensual'!$AR$822:$AR$833)=0,"",SUM('Cálculo Mensual'!$AS$822:$AS$833))</f>
        <v/>
      </c>
      <c r="Y74" s="19" t="n">
        <f aca="false">SUM('Cálculo Mensual'!$AV$822:$AV$833)</f>
        <v>0</v>
      </c>
      <c r="Z74" s="19" t="n">
        <f aca="false">R74-Y74</f>
        <v>0</v>
      </c>
      <c r="AA74" s="43" t="str">
        <f aca="false">IF($B74="","",COUNTIF('Cálculo Mensual'!$AT$822:$AT$833,"Retuvo*")+COUNTIF('Cálculo Mensual'!$AT$822:$AT$833,"Revisar*"))</f>
        <v/>
      </c>
      <c r="AB74" s="19" t="n">
        <f aca="false">IF($B74="",0,N(Trabajadores!$K$74))</f>
        <v>0</v>
      </c>
      <c r="AC74" s="19" t="n">
        <f aca="false">MIN(AB74,DED_ADIC,MAX(0,I74-K74))</f>
        <v>0</v>
      </c>
      <c r="AD74" s="19" t="n">
        <f aca="false">MAX(0,I74-K74-AC74)</f>
        <v>0</v>
      </c>
      <c r="AE74" s="19" t="n">
        <f aca="false">SUMPRODUCT((AD74&gt;TR_DESDE)*(AD74-TR_DESDE)*TR_INC)</f>
        <v>0</v>
      </c>
      <c r="AF74" s="48" t="n">
        <f aca="false">AE74-Y74</f>
        <v>0</v>
      </c>
      <c r="AG74" s="23" t="str">
        <f aca="false">IF($B74="","",IF(N(AA74)&gt;0,"Revisar ("&amp;AA74&amp;" mes/es)",IF(COUNTIF('Cálculo Mensual'!$AT$822:$AT$833,"Sin dato planilla")&gt;0,"OK (hay meses sin dato)","OK")))</f>
        <v/>
      </c>
    </row>
    <row r="75" customFormat="false" ht="15" hidden="false" customHeight="false" outlineLevel="0" collapsed="false">
      <c r="A75" s="23" t="n">
        <v>70</v>
      </c>
      <c r="B75" s="35" t="str">
        <f aca="false">IF(Trabajadores!$B$75="","",Trabajadores!$B$75)</f>
        <v/>
      </c>
      <c r="C75" s="35" t="str">
        <f aca="false">IF($B75="","",Trabajadores!$D$75)</f>
        <v/>
      </c>
      <c r="D75" s="23" t="str">
        <f aca="false">IF($B75="","",IF(Trabajadores!$N$75&lt;Trabajadores!$M$75,"Sin vínculo",INDEX({"Ene","Feb","Mar","Abr","May","Jun","Jul","Ago","Set","Oct","Nov","Dic"},Trabajadores!$M$75)&amp;" – "&amp;INDEX({"Ene","Feb","Mar","Abr","May","Jun","Jul","Ago","Set","Oct","Nov","Dic"},Trabajadores!$N$75)))</f>
        <v/>
      </c>
      <c r="E75" s="19" t="n">
        <f aca="false">SUM('Cálculo Mensual'!$G$834:$G$845)</f>
        <v>0</v>
      </c>
      <c r="F75" s="19" t="n">
        <f aca="false">SUM('Cálculo Mensual'!$I$834:$I$845)+SUM('Cálculo Mensual'!$J$834:$J$845)</f>
        <v>0</v>
      </c>
      <c r="G75" s="19" t="n">
        <f aca="false">SUM('Cálculo Mensual'!$K$834:$K$845)</f>
        <v>0</v>
      </c>
      <c r="H75" s="19" t="n">
        <f aca="false">SUM('Cálculo Mensual'!$L$834:$L$845)+SUM('Cálculo Mensual'!$M$834:$M$845)</f>
        <v>0</v>
      </c>
      <c r="I75" s="36" t="n">
        <f aca="false">E75+F75+G75+H75</f>
        <v>0</v>
      </c>
      <c r="J75" s="19" t="n">
        <f aca="false">SUM('Cálculo Mensual'!$O$834:$O$845)</f>
        <v>0</v>
      </c>
      <c r="K75" s="19" t="n">
        <f aca="false">IF($B75="",0,DED_FIJA)</f>
        <v>0</v>
      </c>
      <c r="L75" s="36" t="n">
        <f aca="false">MAX(0,I75-K75)</f>
        <v>0</v>
      </c>
      <c r="M75" s="19" t="n">
        <f aca="false">IF(L75=0,0,MAX(0,MIN(L75,Parámetros!$G$19)-Parámetros!$F$19)*Parámetros!$E$19)</f>
        <v>0</v>
      </c>
      <c r="N75" s="19" t="n">
        <f aca="false">IF(L75=0,0,MAX(0,MIN(L75,Parámetros!$G$20)-Parámetros!$F$20)*Parámetros!$E$20)</f>
        <v>0</v>
      </c>
      <c r="O75" s="19" t="n">
        <f aca="false">IF(L75=0,0,MAX(0,MIN(L75,Parámetros!$G$21)-Parámetros!$F$21)*Parámetros!$E$21)</f>
        <v>0</v>
      </c>
      <c r="P75" s="19" t="n">
        <f aca="false">IF(L75=0,0,MAX(0,MIN(L75,Parámetros!$G$22)-Parámetros!$F$22)*Parámetros!$E$22)</f>
        <v>0</v>
      </c>
      <c r="Q75" s="19" t="n">
        <f aca="false">IF(L75=0,0,MAX(0,MIN(L75,Parámetros!$G$23)-Parámetros!$F$23)*Parámetros!$E$23)</f>
        <v>0</v>
      </c>
      <c r="R75" s="46" t="n">
        <f aca="false">SUM(M75:Q75)</f>
        <v>0</v>
      </c>
      <c r="S75" s="47" t="str">
        <f aca="false">IF(OR($B75="",I75=0),"",R75/I75)</f>
        <v/>
      </c>
      <c r="T75" s="45" t="str">
        <f aca="false">IF($B75="","",IF(L75&lt;=0,"-",INDEX(TR_TASA,MATCH(L75,TR_DESDE,1))))</f>
        <v/>
      </c>
      <c r="U75" s="19" t="n">
        <f aca="false">SUM('Cálculo Mensual'!$AP$834:$AP$845)</f>
        <v>0</v>
      </c>
      <c r="V75" s="19" t="n">
        <f aca="false">SUM('Cálculo Mensual'!$N$834:$N$845)</f>
        <v>0</v>
      </c>
      <c r="W75" s="19" t="n">
        <f aca="false">SUM('Cálculo Mensual'!$AR$834:$AR$845)</f>
        <v>0</v>
      </c>
      <c r="X75" s="19" t="str">
        <f aca="false">IF(COUNT('Cálculo Mensual'!$AR$834:$AR$845)=0,"",SUM('Cálculo Mensual'!$AS$834:$AS$845))</f>
        <v/>
      </c>
      <c r="Y75" s="19" t="n">
        <f aca="false">SUM('Cálculo Mensual'!$AV$834:$AV$845)</f>
        <v>0</v>
      </c>
      <c r="Z75" s="19" t="n">
        <f aca="false">R75-Y75</f>
        <v>0</v>
      </c>
      <c r="AA75" s="43" t="str">
        <f aca="false">IF($B75="","",COUNTIF('Cálculo Mensual'!$AT$834:$AT$845,"Retuvo*")+COUNTIF('Cálculo Mensual'!$AT$834:$AT$845,"Revisar*"))</f>
        <v/>
      </c>
      <c r="AB75" s="19" t="n">
        <f aca="false">IF($B75="",0,N(Trabajadores!$K$75))</f>
        <v>0</v>
      </c>
      <c r="AC75" s="19" t="n">
        <f aca="false">MIN(AB75,DED_ADIC,MAX(0,I75-K75))</f>
        <v>0</v>
      </c>
      <c r="AD75" s="19" t="n">
        <f aca="false">MAX(0,I75-K75-AC75)</f>
        <v>0</v>
      </c>
      <c r="AE75" s="19" t="n">
        <f aca="false">SUMPRODUCT((AD75&gt;TR_DESDE)*(AD75-TR_DESDE)*TR_INC)</f>
        <v>0</v>
      </c>
      <c r="AF75" s="48" t="n">
        <f aca="false">AE75-Y75</f>
        <v>0</v>
      </c>
      <c r="AG75" s="23" t="str">
        <f aca="false">IF($B75="","",IF(N(AA75)&gt;0,"Revisar ("&amp;AA75&amp;" mes/es)",IF(COUNTIF('Cálculo Mensual'!$AT$834:$AT$845,"Sin dato planilla")&gt;0,"OK (hay meses sin dato)","OK")))</f>
        <v/>
      </c>
    </row>
    <row r="76" customFormat="false" ht="15" hidden="false" customHeight="false" outlineLevel="0" collapsed="false">
      <c r="A76" s="23" t="n">
        <v>71</v>
      </c>
      <c r="B76" s="35" t="str">
        <f aca="false">IF(Trabajadores!$B$76="","",Trabajadores!$B$76)</f>
        <v/>
      </c>
      <c r="C76" s="35" t="str">
        <f aca="false">IF($B76="","",Trabajadores!$D$76)</f>
        <v/>
      </c>
      <c r="D76" s="23" t="str">
        <f aca="false">IF($B76="","",IF(Trabajadores!$N$76&lt;Trabajadores!$M$76,"Sin vínculo",INDEX({"Ene","Feb","Mar","Abr","May","Jun","Jul","Ago","Set","Oct","Nov","Dic"},Trabajadores!$M$76)&amp;" – "&amp;INDEX({"Ene","Feb","Mar","Abr","May","Jun","Jul","Ago","Set","Oct","Nov","Dic"},Trabajadores!$N$76)))</f>
        <v/>
      </c>
      <c r="E76" s="19" t="n">
        <f aca="false">SUM('Cálculo Mensual'!$G$846:$G$857)</f>
        <v>0</v>
      </c>
      <c r="F76" s="19" t="n">
        <f aca="false">SUM('Cálculo Mensual'!$I$846:$I$857)+SUM('Cálculo Mensual'!$J$846:$J$857)</f>
        <v>0</v>
      </c>
      <c r="G76" s="19" t="n">
        <f aca="false">SUM('Cálculo Mensual'!$K$846:$K$857)</f>
        <v>0</v>
      </c>
      <c r="H76" s="19" t="n">
        <f aca="false">SUM('Cálculo Mensual'!$L$846:$L$857)+SUM('Cálculo Mensual'!$M$846:$M$857)</f>
        <v>0</v>
      </c>
      <c r="I76" s="36" t="n">
        <f aca="false">E76+F76+G76+H76</f>
        <v>0</v>
      </c>
      <c r="J76" s="19" t="n">
        <f aca="false">SUM('Cálculo Mensual'!$O$846:$O$857)</f>
        <v>0</v>
      </c>
      <c r="K76" s="19" t="n">
        <f aca="false">IF($B76="",0,DED_FIJA)</f>
        <v>0</v>
      </c>
      <c r="L76" s="36" t="n">
        <f aca="false">MAX(0,I76-K76)</f>
        <v>0</v>
      </c>
      <c r="M76" s="19" t="n">
        <f aca="false">IF(L76=0,0,MAX(0,MIN(L76,Parámetros!$G$19)-Parámetros!$F$19)*Parámetros!$E$19)</f>
        <v>0</v>
      </c>
      <c r="N76" s="19" t="n">
        <f aca="false">IF(L76=0,0,MAX(0,MIN(L76,Parámetros!$G$20)-Parámetros!$F$20)*Parámetros!$E$20)</f>
        <v>0</v>
      </c>
      <c r="O76" s="19" t="n">
        <f aca="false">IF(L76=0,0,MAX(0,MIN(L76,Parámetros!$G$21)-Parámetros!$F$21)*Parámetros!$E$21)</f>
        <v>0</v>
      </c>
      <c r="P76" s="19" t="n">
        <f aca="false">IF(L76=0,0,MAX(0,MIN(L76,Parámetros!$G$22)-Parámetros!$F$22)*Parámetros!$E$22)</f>
        <v>0</v>
      </c>
      <c r="Q76" s="19" t="n">
        <f aca="false">IF(L76=0,0,MAX(0,MIN(L76,Parámetros!$G$23)-Parámetros!$F$23)*Parámetros!$E$23)</f>
        <v>0</v>
      </c>
      <c r="R76" s="46" t="n">
        <f aca="false">SUM(M76:Q76)</f>
        <v>0</v>
      </c>
      <c r="S76" s="47" t="str">
        <f aca="false">IF(OR($B76="",I76=0),"",R76/I76)</f>
        <v/>
      </c>
      <c r="T76" s="45" t="str">
        <f aca="false">IF($B76="","",IF(L76&lt;=0,"-",INDEX(TR_TASA,MATCH(L76,TR_DESDE,1))))</f>
        <v/>
      </c>
      <c r="U76" s="19" t="n">
        <f aca="false">SUM('Cálculo Mensual'!$AP$846:$AP$857)</f>
        <v>0</v>
      </c>
      <c r="V76" s="19" t="n">
        <f aca="false">SUM('Cálculo Mensual'!$N$846:$N$857)</f>
        <v>0</v>
      </c>
      <c r="W76" s="19" t="n">
        <f aca="false">SUM('Cálculo Mensual'!$AR$846:$AR$857)</f>
        <v>0</v>
      </c>
      <c r="X76" s="19" t="str">
        <f aca="false">IF(COUNT('Cálculo Mensual'!$AR$846:$AR$857)=0,"",SUM('Cálculo Mensual'!$AS$846:$AS$857))</f>
        <v/>
      </c>
      <c r="Y76" s="19" t="n">
        <f aca="false">SUM('Cálculo Mensual'!$AV$846:$AV$857)</f>
        <v>0</v>
      </c>
      <c r="Z76" s="19" t="n">
        <f aca="false">R76-Y76</f>
        <v>0</v>
      </c>
      <c r="AA76" s="43" t="str">
        <f aca="false">IF($B76="","",COUNTIF('Cálculo Mensual'!$AT$846:$AT$857,"Retuvo*")+COUNTIF('Cálculo Mensual'!$AT$846:$AT$857,"Revisar*"))</f>
        <v/>
      </c>
      <c r="AB76" s="19" t="n">
        <f aca="false">IF($B76="",0,N(Trabajadores!$K$76))</f>
        <v>0</v>
      </c>
      <c r="AC76" s="19" t="n">
        <f aca="false">MIN(AB76,DED_ADIC,MAX(0,I76-K76))</f>
        <v>0</v>
      </c>
      <c r="AD76" s="19" t="n">
        <f aca="false">MAX(0,I76-K76-AC76)</f>
        <v>0</v>
      </c>
      <c r="AE76" s="19" t="n">
        <f aca="false">SUMPRODUCT((AD76&gt;TR_DESDE)*(AD76-TR_DESDE)*TR_INC)</f>
        <v>0</v>
      </c>
      <c r="AF76" s="48" t="n">
        <f aca="false">AE76-Y76</f>
        <v>0</v>
      </c>
      <c r="AG76" s="23" t="str">
        <f aca="false">IF($B76="","",IF(N(AA76)&gt;0,"Revisar ("&amp;AA76&amp;" mes/es)",IF(COUNTIF('Cálculo Mensual'!$AT$846:$AT$857,"Sin dato planilla")&gt;0,"OK (hay meses sin dato)","OK")))</f>
        <v/>
      </c>
    </row>
    <row r="77" customFormat="false" ht="15" hidden="false" customHeight="false" outlineLevel="0" collapsed="false">
      <c r="A77" s="23" t="n">
        <v>72</v>
      </c>
      <c r="B77" s="35" t="str">
        <f aca="false">IF(Trabajadores!$B$77="","",Trabajadores!$B$77)</f>
        <v/>
      </c>
      <c r="C77" s="35" t="str">
        <f aca="false">IF($B77="","",Trabajadores!$D$77)</f>
        <v/>
      </c>
      <c r="D77" s="23" t="str">
        <f aca="false">IF($B77="","",IF(Trabajadores!$N$77&lt;Trabajadores!$M$77,"Sin vínculo",INDEX({"Ene","Feb","Mar","Abr","May","Jun","Jul","Ago","Set","Oct","Nov","Dic"},Trabajadores!$M$77)&amp;" – "&amp;INDEX({"Ene","Feb","Mar","Abr","May","Jun","Jul","Ago","Set","Oct","Nov","Dic"},Trabajadores!$N$77)))</f>
        <v/>
      </c>
      <c r="E77" s="19" t="n">
        <f aca="false">SUM('Cálculo Mensual'!$G$858:$G$869)</f>
        <v>0</v>
      </c>
      <c r="F77" s="19" t="n">
        <f aca="false">SUM('Cálculo Mensual'!$I$858:$I$869)+SUM('Cálculo Mensual'!$J$858:$J$869)</f>
        <v>0</v>
      </c>
      <c r="G77" s="19" t="n">
        <f aca="false">SUM('Cálculo Mensual'!$K$858:$K$869)</f>
        <v>0</v>
      </c>
      <c r="H77" s="19" t="n">
        <f aca="false">SUM('Cálculo Mensual'!$L$858:$L$869)+SUM('Cálculo Mensual'!$M$858:$M$869)</f>
        <v>0</v>
      </c>
      <c r="I77" s="36" t="n">
        <f aca="false">E77+F77+G77+H77</f>
        <v>0</v>
      </c>
      <c r="J77" s="19" t="n">
        <f aca="false">SUM('Cálculo Mensual'!$O$858:$O$869)</f>
        <v>0</v>
      </c>
      <c r="K77" s="19" t="n">
        <f aca="false">IF($B77="",0,DED_FIJA)</f>
        <v>0</v>
      </c>
      <c r="L77" s="36" t="n">
        <f aca="false">MAX(0,I77-K77)</f>
        <v>0</v>
      </c>
      <c r="M77" s="19" t="n">
        <f aca="false">IF(L77=0,0,MAX(0,MIN(L77,Parámetros!$G$19)-Parámetros!$F$19)*Parámetros!$E$19)</f>
        <v>0</v>
      </c>
      <c r="N77" s="19" t="n">
        <f aca="false">IF(L77=0,0,MAX(0,MIN(L77,Parámetros!$G$20)-Parámetros!$F$20)*Parámetros!$E$20)</f>
        <v>0</v>
      </c>
      <c r="O77" s="19" t="n">
        <f aca="false">IF(L77=0,0,MAX(0,MIN(L77,Parámetros!$G$21)-Parámetros!$F$21)*Parámetros!$E$21)</f>
        <v>0</v>
      </c>
      <c r="P77" s="19" t="n">
        <f aca="false">IF(L77=0,0,MAX(0,MIN(L77,Parámetros!$G$22)-Parámetros!$F$22)*Parámetros!$E$22)</f>
        <v>0</v>
      </c>
      <c r="Q77" s="19" t="n">
        <f aca="false">IF(L77=0,0,MAX(0,MIN(L77,Parámetros!$G$23)-Parámetros!$F$23)*Parámetros!$E$23)</f>
        <v>0</v>
      </c>
      <c r="R77" s="46" t="n">
        <f aca="false">SUM(M77:Q77)</f>
        <v>0</v>
      </c>
      <c r="S77" s="47" t="str">
        <f aca="false">IF(OR($B77="",I77=0),"",R77/I77)</f>
        <v/>
      </c>
      <c r="T77" s="45" t="str">
        <f aca="false">IF($B77="","",IF(L77&lt;=0,"-",INDEX(TR_TASA,MATCH(L77,TR_DESDE,1))))</f>
        <v/>
      </c>
      <c r="U77" s="19" t="n">
        <f aca="false">SUM('Cálculo Mensual'!$AP$858:$AP$869)</f>
        <v>0</v>
      </c>
      <c r="V77" s="19" t="n">
        <f aca="false">SUM('Cálculo Mensual'!$N$858:$N$869)</f>
        <v>0</v>
      </c>
      <c r="W77" s="19" t="n">
        <f aca="false">SUM('Cálculo Mensual'!$AR$858:$AR$869)</f>
        <v>0</v>
      </c>
      <c r="X77" s="19" t="str">
        <f aca="false">IF(COUNT('Cálculo Mensual'!$AR$858:$AR$869)=0,"",SUM('Cálculo Mensual'!$AS$858:$AS$869))</f>
        <v/>
      </c>
      <c r="Y77" s="19" t="n">
        <f aca="false">SUM('Cálculo Mensual'!$AV$858:$AV$869)</f>
        <v>0</v>
      </c>
      <c r="Z77" s="19" t="n">
        <f aca="false">R77-Y77</f>
        <v>0</v>
      </c>
      <c r="AA77" s="43" t="str">
        <f aca="false">IF($B77="","",COUNTIF('Cálculo Mensual'!$AT$858:$AT$869,"Retuvo*")+COUNTIF('Cálculo Mensual'!$AT$858:$AT$869,"Revisar*"))</f>
        <v/>
      </c>
      <c r="AB77" s="19" t="n">
        <f aca="false">IF($B77="",0,N(Trabajadores!$K$77))</f>
        <v>0</v>
      </c>
      <c r="AC77" s="19" t="n">
        <f aca="false">MIN(AB77,DED_ADIC,MAX(0,I77-K77))</f>
        <v>0</v>
      </c>
      <c r="AD77" s="19" t="n">
        <f aca="false">MAX(0,I77-K77-AC77)</f>
        <v>0</v>
      </c>
      <c r="AE77" s="19" t="n">
        <f aca="false">SUMPRODUCT((AD77&gt;TR_DESDE)*(AD77-TR_DESDE)*TR_INC)</f>
        <v>0</v>
      </c>
      <c r="AF77" s="48" t="n">
        <f aca="false">AE77-Y77</f>
        <v>0</v>
      </c>
      <c r="AG77" s="23" t="str">
        <f aca="false">IF($B77="","",IF(N(AA77)&gt;0,"Revisar ("&amp;AA77&amp;" mes/es)",IF(COUNTIF('Cálculo Mensual'!$AT$858:$AT$869,"Sin dato planilla")&gt;0,"OK (hay meses sin dato)","OK")))</f>
        <v/>
      </c>
    </row>
    <row r="78" customFormat="false" ht="15" hidden="false" customHeight="false" outlineLevel="0" collapsed="false">
      <c r="A78" s="23" t="n">
        <v>73</v>
      </c>
      <c r="B78" s="35" t="str">
        <f aca="false">IF(Trabajadores!$B$78="","",Trabajadores!$B$78)</f>
        <v/>
      </c>
      <c r="C78" s="35" t="str">
        <f aca="false">IF($B78="","",Trabajadores!$D$78)</f>
        <v/>
      </c>
      <c r="D78" s="23" t="str">
        <f aca="false">IF($B78="","",IF(Trabajadores!$N$78&lt;Trabajadores!$M$78,"Sin vínculo",INDEX({"Ene","Feb","Mar","Abr","May","Jun","Jul","Ago","Set","Oct","Nov","Dic"},Trabajadores!$M$78)&amp;" – "&amp;INDEX({"Ene","Feb","Mar","Abr","May","Jun","Jul","Ago","Set","Oct","Nov","Dic"},Trabajadores!$N$78)))</f>
        <v/>
      </c>
      <c r="E78" s="19" t="n">
        <f aca="false">SUM('Cálculo Mensual'!$G$870:$G$881)</f>
        <v>0</v>
      </c>
      <c r="F78" s="19" t="n">
        <f aca="false">SUM('Cálculo Mensual'!$I$870:$I$881)+SUM('Cálculo Mensual'!$J$870:$J$881)</f>
        <v>0</v>
      </c>
      <c r="G78" s="19" t="n">
        <f aca="false">SUM('Cálculo Mensual'!$K$870:$K$881)</f>
        <v>0</v>
      </c>
      <c r="H78" s="19" t="n">
        <f aca="false">SUM('Cálculo Mensual'!$L$870:$L$881)+SUM('Cálculo Mensual'!$M$870:$M$881)</f>
        <v>0</v>
      </c>
      <c r="I78" s="36" t="n">
        <f aca="false">E78+F78+G78+H78</f>
        <v>0</v>
      </c>
      <c r="J78" s="19" t="n">
        <f aca="false">SUM('Cálculo Mensual'!$O$870:$O$881)</f>
        <v>0</v>
      </c>
      <c r="K78" s="19" t="n">
        <f aca="false">IF($B78="",0,DED_FIJA)</f>
        <v>0</v>
      </c>
      <c r="L78" s="36" t="n">
        <f aca="false">MAX(0,I78-K78)</f>
        <v>0</v>
      </c>
      <c r="M78" s="19" t="n">
        <f aca="false">IF(L78=0,0,MAX(0,MIN(L78,Parámetros!$G$19)-Parámetros!$F$19)*Parámetros!$E$19)</f>
        <v>0</v>
      </c>
      <c r="N78" s="19" t="n">
        <f aca="false">IF(L78=0,0,MAX(0,MIN(L78,Parámetros!$G$20)-Parámetros!$F$20)*Parámetros!$E$20)</f>
        <v>0</v>
      </c>
      <c r="O78" s="19" t="n">
        <f aca="false">IF(L78=0,0,MAX(0,MIN(L78,Parámetros!$G$21)-Parámetros!$F$21)*Parámetros!$E$21)</f>
        <v>0</v>
      </c>
      <c r="P78" s="19" t="n">
        <f aca="false">IF(L78=0,0,MAX(0,MIN(L78,Parámetros!$G$22)-Parámetros!$F$22)*Parámetros!$E$22)</f>
        <v>0</v>
      </c>
      <c r="Q78" s="19" t="n">
        <f aca="false">IF(L78=0,0,MAX(0,MIN(L78,Parámetros!$G$23)-Parámetros!$F$23)*Parámetros!$E$23)</f>
        <v>0</v>
      </c>
      <c r="R78" s="46" t="n">
        <f aca="false">SUM(M78:Q78)</f>
        <v>0</v>
      </c>
      <c r="S78" s="47" t="str">
        <f aca="false">IF(OR($B78="",I78=0),"",R78/I78)</f>
        <v/>
      </c>
      <c r="T78" s="45" t="str">
        <f aca="false">IF($B78="","",IF(L78&lt;=0,"-",INDEX(TR_TASA,MATCH(L78,TR_DESDE,1))))</f>
        <v/>
      </c>
      <c r="U78" s="19" t="n">
        <f aca="false">SUM('Cálculo Mensual'!$AP$870:$AP$881)</f>
        <v>0</v>
      </c>
      <c r="V78" s="19" t="n">
        <f aca="false">SUM('Cálculo Mensual'!$N$870:$N$881)</f>
        <v>0</v>
      </c>
      <c r="W78" s="19" t="n">
        <f aca="false">SUM('Cálculo Mensual'!$AR$870:$AR$881)</f>
        <v>0</v>
      </c>
      <c r="X78" s="19" t="str">
        <f aca="false">IF(COUNT('Cálculo Mensual'!$AR$870:$AR$881)=0,"",SUM('Cálculo Mensual'!$AS$870:$AS$881))</f>
        <v/>
      </c>
      <c r="Y78" s="19" t="n">
        <f aca="false">SUM('Cálculo Mensual'!$AV$870:$AV$881)</f>
        <v>0</v>
      </c>
      <c r="Z78" s="19" t="n">
        <f aca="false">R78-Y78</f>
        <v>0</v>
      </c>
      <c r="AA78" s="43" t="str">
        <f aca="false">IF($B78="","",COUNTIF('Cálculo Mensual'!$AT$870:$AT$881,"Retuvo*")+COUNTIF('Cálculo Mensual'!$AT$870:$AT$881,"Revisar*"))</f>
        <v/>
      </c>
      <c r="AB78" s="19" t="n">
        <f aca="false">IF($B78="",0,N(Trabajadores!$K$78))</f>
        <v>0</v>
      </c>
      <c r="AC78" s="19" t="n">
        <f aca="false">MIN(AB78,DED_ADIC,MAX(0,I78-K78))</f>
        <v>0</v>
      </c>
      <c r="AD78" s="19" t="n">
        <f aca="false">MAX(0,I78-K78-AC78)</f>
        <v>0</v>
      </c>
      <c r="AE78" s="19" t="n">
        <f aca="false">SUMPRODUCT((AD78&gt;TR_DESDE)*(AD78-TR_DESDE)*TR_INC)</f>
        <v>0</v>
      </c>
      <c r="AF78" s="48" t="n">
        <f aca="false">AE78-Y78</f>
        <v>0</v>
      </c>
      <c r="AG78" s="23" t="str">
        <f aca="false">IF($B78="","",IF(N(AA78)&gt;0,"Revisar ("&amp;AA78&amp;" mes/es)",IF(COUNTIF('Cálculo Mensual'!$AT$870:$AT$881,"Sin dato planilla")&gt;0,"OK (hay meses sin dato)","OK")))</f>
        <v/>
      </c>
    </row>
    <row r="79" customFormat="false" ht="15" hidden="false" customHeight="false" outlineLevel="0" collapsed="false">
      <c r="A79" s="23" t="n">
        <v>74</v>
      </c>
      <c r="B79" s="35" t="str">
        <f aca="false">IF(Trabajadores!$B$79="","",Trabajadores!$B$79)</f>
        <v/>
      </c>
      <c r="C79" s="35" t="str">
        <f aca="false">IF($B79="","",Trabajadores!$D$79)</f>
        <v/>
      </c>
      <c r="D79" s="23" t="str">
        <f aca="false">IF($B79="","",IF(Trabajadores!$N$79&lt;Trabajadores!$M$79,"Sin vínculo",INDEX({"Ene","Feb","Mar","Abr","May","Jun","Jul","Ago","Set","Oct","Nov","Dic"},Trabajadores!$M$79)&amp;" – "&amp;INDEX({"Ene","Feb","Mar","Abr","May","Jun","Jul","Ago","Set","Oct","Nov","Dic"},Trabajadores!$N$79)))</f>
        <v/>
      </c>
      <c r="E79" s="19" t="n">
        <f aca="false">SUM('Cálculo Mensual'!$G$882:$G$893)</f>
        <v>0</v>
      </c>
      <c r="F79" s="19" t="n">
        <f aca="false">SUM('Cálculo Mensual'!$I$882:$I$893)+SUM('Cálculo Mensual'!$J$882:$J$893)</f>
        <v>0</v>
      </c>
      <c r="G79" s="19" t="n">
        <f aca="false">SUM('Cálculo Mensual'!$K$882:$K$893)</f>
        <v>0</v>
      </c>
      <c r="H79" s="19" t="n">
        <f aca="false">SUM('Cálculo Mensual'!$L$882:$L$893)+SUM('Cálculo Mensual'!$M$882:$M$893)</f>
        <v>0</v>
      </c>
      <c r="I79" s="36" t="n">
        <f aca="false">E79+F79+G79+H79</f>
        <v>0</v>
      </c>
      <c r="J79" s="19" t="n">
        <f aca="false">SUM('Cálculo Mensual'!$O$882:$O$893)</f>
        <v>0</v>
      </c>
      <c r="K79" s="19" t="n">
        <f aca="false">IF($B79="",0,DED_FIJA)</f>
        <v>0</v>
      </c>
      <c r="L79" s="36" t="n">
        <f aca="false">MAX(0,I79-K79)</f>
        <v>0</v>
      </c>
      <c r="M79" s="19" t="n">
        <f aca="false">IF(L79=0,0,MAX(0,MIN(L79,Parámetros!$G$19)-Parámetros!$F$19)*Parámetros!$E$19)</f>
        <v>0</v>
      </c>
      <c r="N79" s="19" t="n">
        <f aca="false">IF(L79=0,0,MAX(0,MIN(L79,Parámetros!$G$20)-Parámetros!$F$20)*Parámetros!$E$20)</f>
        <v>0</v>
      </c>
      <c r="O79" s="19" t="n">
        <f aca="false">IF(L79=0,0,MAX(0,MIN(L79,Parámetros!$G$21)-Parámetros!$F$21)*Parámetros!$E$21)</f>
        <v>0</v>
      </c>
      <c r="P79" s="19" t="n">
        <f aca="false">IF(L79=0,0,MAX(0,MIN(L79,Parámetros!$G$22)-Parámetros!$F$22)*Parámetros!$E$22)</f>
        <v>0</v>
      </c>
      <c r="Q79" s="19" t="n">
        <f aca="false">IF(L79=0,0,MAX(0,MIN(L79,Parámetros!$G$23)-Parámetros!$F$23)*Parámetros!$E$23)</f>
        <v>0</v>
      </c>
      <c r="R79" s="46" t="n">
        <f aca="false">SUM(M79:Q79)</f>
        <v>0</v>
      </c>
      <c r="S79" s="47" t="str">
        <f aca="false">IF(OR($B79="",I79=0),"",R79/I79)</f>
        <v/>
      </c>
      <c r="T79" s="45" t="str">
        <f aca="false">IF($B79="","",IF(L79&lt;=0,"-",INDEX(TR_TASA,MATCH(L79,TR_DESDE,1))))</f>
        <v/>
      </c>
      <c r="U79" s="19" t="n">
        <f aca="false">SUM('Cálculo Mensual'!$AP$882:$AP$893)</f>
        <v>0</v>
      </c>
      <c r="V79" s="19" t="n">
        <f aca="false">SUM('Cálculo Mensual'!$N$882:$N$893)</f>
        <v>0</v>
      </c>
      <c r="W79" s="19" t="n">
        <f aca="false">SUM('Cálculo Mensual'!$AR$882:$AR$893)</f>
        <v>0</v>
      </c>
      <c r="X79" s="19" t="str">
        <f aca="false">IF(COUNT('Cálculo Mensual'!$AR$882:$AR$893)=0,"",SUM('Cálculo Mensual'!$AS$882:$AS$893))</f>
        <v/>
      </c>
      <c r="Y79" s="19" t="n">
        <f aca="false">SUM('Cálculo Mensual'!$AV$882:$AV$893)</f>
        <v>0</v>
      </c>
      <c r="Z79" s="19" t="n">
        <f aca="false">R79-Y79</f>
        <v>0</v>
      </c>
      <c r="AA79" s="43" t="str">
        <f aca="false">IF($B79="","",COUNTIF('Cálculo Mensual'!$AT$882:$AT$893,"Retuvo*")+COUNTIF('Cálculo Mensual'!$AT$882:$AT$893,"Revisar*"))</f>
        <v/>
      </c>
      <c r="AB79" s="19" t="n">
        <f aca="false">IF($B79="",0,N(Trabajadores!$K$79))</f>
        <v>0</v>
      </c>
      <c r="AC79" s="19" t="n">
        <f aca="false">MIN(AB79,DED_ADIC,MAX(0,I79-K79))</f>
        <v>0</v>
      </c>
      <c r="AD79" s="19" t="n">
        <f aca="false">MAX(0,I79-K79-AC79)</f>
        <v>0</v>
      </c>
      <c r="AE79" s="19" t="n">
        <f aca="false">SUMPRODUCT((AD79&gt;TR_DESDE)*(AD79-TR_DESDE)*TR_INC)</f>
        <v>0</v>
      </c>
      <c r="AF79" s="48" t="n">
        <f aca="false">AE79-Y79</f>
        <v>0</v>
      </c>
      <c r="AG79" s="23" t="str">
        <f aca="false">IF($B79="","",IF(N(AA79)&gt;0,"Revisar ("&amp;AA79&amp;" mes/es)",IF(COUNTIF('Cálculo Mensual'!$AT$882:$AT$893,"Sin dato planilla")&gt;0,"OK (hay meses sin dato)","OK")))</f>
        <v/>
      </c>
    </row>
    <row r="80" customFormat="false" ht="15" hidden="false" customHeight="false" outlineLevel="0" collapsed="false">
      <c r="A80" s="23" t="n">
        <v>75</v>
      </c>
      <c r="B80" s="35" t="str">
        <f aca="false">IF(Trabajadores!$B$80="","",Trabajadores!$B$80)</f>
        <v/>
      </c>
      <c r="C80" s="35" t="str">
        <f aca="false">IF($B80="","",Trabajadores!$D$80)</f>
        <v/>
      </c>
      <c r="D80" s="23" t="str">
        <f aca="false">IF($B80="","",IF(Trabajadores!$N$80&lt;Trabajadores!$M$80,"Sin vínculo",INDEX({"Ene","Feb","Mar","Abr","May","Jun","Jul","Ago","Set","Oct","Nov","Dic"},Trabajadores!$M$80)&amp;" – "&amp;INDEX({"Ene","Feb","Mar","Abr","May","Jun","Jul","Ago","Set","Oct","Nov","Dic"},Trabajadores!$N$80)))</f>
        <v/>
      </c>
      <c r="E80" s="19" t="n">
        <f aca="false">SUM('Cálculo Mensual'!$G$894:$G$905)</f>
        <v>0</v>
      </c>
      <c r="F80" s="19" t="n">
        <f aca="false">SUM('Cálculo Mensual'!$I$894:$I$905)+SUM('Cálculo Mensual'!$J$894:$J$905)</f>
        <v>0</v>
      </c>
      <c r="G80" s="19" t="n">
        <f aca="false">SUM('Cálculo Mensual'!$K$894:$K$905)</f>
        <v>0</v>
      </c>
      <c r="H80" s="19" t="n">
        <f aca="false">SUM('Cálculo Mensual'!$L$894:$L$905)+SUM('Cálculo Mensual'!$M$894:$M$905)</f>
        <v>0</v>
      </c>
      <c r="I80" s="36" t="n">
        <f aca="false">E80+F80+G80+H80</f>
        <v>0</v>
      </c>
      <c r="J80" s="19" t="n">
        <f aca="false">SUM('Cálculo Mensual'!$O$894:$O$905)</f>
        <v>0</v>
      </c>
      <c r="K80" s="19" t="n">
        <f aca="false">IF($B80="",0,DED_FIJA)</f>
        <v>0</v>
      </c>
      <c r="L80" s="36" t="n">
        <f aca="false">MAX(0,I80-K80)</f>
        <v>0</v>
      </c>
      <c r="M80" s="19" t="n">
        <f aca="false">IF(L80=0,0,MAX(0,MIN(L80,Parámetros!$G$19)-Parámetros!$F$19)*Parámetros!$E$19)</f>
        <v>0</v>
      </c>
      <c r="N80" s="19" t="n">
        <f aca="false">IF(L80=0,0,MAX(0,MIN(L80,Parámetros!$G$20)-Parámetros!$F$20)*Parámetros!$E$20)</f>
        <v>0</v>
      </c>
      <c r="O80" s="19" t="n">
        <f aca="false">IF(L80=0,0,MAX(0,MIN(L80,Parámetros!$G$21)-Parámetros!$F$21)*Parámetros!$E$21)</f>
        <v>0</v>
      </c>
      <c r="P80" s="19" t="n">
        <f aca="false">IF(L80=0,0,MAX(0,MIN(L80,Parámetros!$G$22)-Parámetros!$F$22)*Parámetros!$E$22)</f>
        <v>0</v>
      </c>
      <c r="Q80" s="19" t="n">
        <f aca="false">IF(L80=0,0,MAX(0,MIN(L80,Parámetros!$G$23)-Parámetros!$F$23)*Parámetros!$E$23)</f>
        <v>0</v>
      </c>
      <c r="R80" s="46" t="n">
        <f aca="false">SUM(M80:Q80)</f>
        <v>0</v>
      </c>
      <c r="S80" s="47" t="str">
        <f aca="false">IF(OR($B80="",I80=0),"",R80/I80)</f>
        <v/>
      </c>
      <c r="T80" s="45" t="str">
        <f aca="false">IF($B80="","",IF(L80&lt;=0,"-",INDEX(TR_TASA,MATCH(L80,TR_DESDE,1))))</f>
        <v/>
      </c>
      <c r="U80" s="19" t="n">
        <f aca="false">SUM('Cálculo Mensual'!$AP$894:$AP$905)</f>
        <v>0</v>
      </c>
      <c r="V80" s="19" t="n">
        <f aca="false">SUM('Cálculo Mensual'!$N$894:$N$905)</f>
        <v>0</v>
      </c>
      <c r="W80" s="19" t="n">
        <f aca="false">SUM('Cálculo Mensual'!$AR$894:$AR$905)</f>
        <v>0</v>
      </c>
      <c r="X80" s="19" t="str">
        <f aca="false">IF(COUNT('Cálculo Mensual'!$AR$894:$AR$905)=0,"",SUM('Cálculo Mensual'!$AS$894:$AS$905))</f>
        <v/>
      </c>
      <c r="Y80" s="19" t="n">
        <f aca="false">SUM('Cálculo Mensual'!$AV$894:$AV$905)</f>
        <v>0</v>
      </c>
      <c r="Z80" s="19" t="n">
        <f aca="false">R80-Y80</f>
        <v>0</v>
      </c>
      <c r="AA80" s="43" t="str">
        <f aca="false">IF($B80="","",COUNTIF('Cálculo Mensual'!$AT$894:$AT$905,"Retuvo*")+COUNTIF('Cálculo Mensual'!$AT$894:$AT$905,"Revisar*"))</f>
        <v/>
      </c>
      <c r="AB80" s="19" t="n">
        <f aca="false">IF($B80="",0,N(Trabajadores!$K$80))</f>
        <v>0</v>
      </c>
      <c r="AC80" s="19" t="n">
        <f aca="false">MIN(AB80,DED_ADIC,MAX(0,I80-K80))</f>
        <v>0</v>
      </c>
      <c r="AD80" s="19" t="n">
        <f aca="false">MAX(0,I80-K80-AC80)</f>
        <v>0</v>
      </c>
      <c r="AE80" s="19" t="n">
        <f aca="false">SUMPRODUCT((AD80&gt;TR_DESDE)*(AD80-TR_DESDE)*TR_INC)</f>
        <v>0</v>
      </c>
      <c r="AF80" s="48" t="n">
        <f aca="false">AE80-Y80</f>
        <v>0</v>
      </c>
      <c r="AG80" s="23" t="str">
        <f aca="false">IF($B80="","",IF(N(AA80)&gt;0,"Revisar ("&amp;AA80&amp;" mes/es)",IF(COUNTIF('Cálculo Mensual'!$AT$894:$AT$905,"Sin dato planilla")&gt;0,"OK (hay meses sin dato)","OK")))</f>
        <v/>
      </c>
    </row>
    <row r="81" customFormat="false" ht="15" hidden="false" customHeight="false" outlineLevel="0" collapsed="false">
      <c r="A81" s="23" t="n">
        <v>76</v>
      </c>
      <c r="B81" s="35" t="str">
        <f aca="false">IF(Trabajadores!$B$81="","",Trabajadores!$B$81)</f>
        <v/>
      </c>
      <c r="C81" s="35" t="str">
        <f aca="false">IF($B81="","",Trabajadores!$D$81)</f>
        <v/>
      </c>
      <c r="D81" s="23" t="str">
        <f aca="false">IF($B81="","",IF(Trabajadores!$N$81&lt;Trabajadores!$M$81,"Sin vínculo",INDEX({"Ene","Feb","Mar","Abr","May","Jun","Jul","Ago","Set","Oct","Nov","Dic"},Trabajadores!$M$81)&amp;" – "&amp;INDEX({"Ene","Feb","Mar","Abr","May","Jun","Jul","Ago","Set","Oct","Nov","Dic"},Trabajadores!$N$81)))</f>
        <v/>
      </c>
      <c r="E81" s="19" t="n">
        <f aca="false">SUM('Cálculo Mensual'!$G$906:$G$917)</f>
        <v>0</v>
      </c>
      <c r="F81" s="19" t="n">
        <f aca="false">SUM('Cálculo Mensual'!$I$906:$I$917)+SUM('Cálculo Mensual'!$J$906:$J$917)</f>
        <v>0</v>
      </c>
      <c r="G81" s="19" t="n">
        <f aca="false">SUM('Cálculo Mensual'!$K$906:$K$917)</f>
        <v>0</v>
      </c>
      <c r="H81" s="19" t="n">
        <f aca="false">SUM('Cálculo Mensual'!$L$906:$L$917)+SUM('Cálculo Mensual'!$M$906:$M$917)</f>
        <v>0</v>
      </c>
      <c r="I81" s="36" t="n">
        <f aca="false">E81+F81+G81+H81</f>
        <v>0</v>
      </c>
      <c r="J81" s="19" t="n">
        <f aca="false">SUM('Cálculo Mensual'!$O$906:$O$917)</f>
        <v>0</v>
      </c>
      <c r="K81" s="19" t="n">
        <f aca="false">IF($B81="",0,DED_FIJA)</f>
        <v>0</v>
      </c>
      <c r="L81" s="36" t="n">
        <f aca="false">MAX(0,I81-K81)</f>
        <v>0</v>
      </c>
      <c r="M81" s="19" t="n">
        <f aca="false">IF(L81=0,0,MAX(0,MIN(L81,Parámetros!$G$19)-Parámetros!$F$19)*Parámetros!$E$19)</f>
        <v>0</v>
      </c>
      <c r="N81" s="19" t="n">
        <f aca="false">IF(L81=0,0,MAX(0,MIN(L81,Parámetros!$G$20)-Parámetros!$F$20)*Parámetros!$E$20)</f>
        <v>0</v>
      </c>
      <c r="O81" s="19" t="n">
        <f aca="false">IF(L81=0,0,MAX(0,MIN(L81,Parámetros!$G$21)-Parámetros!$F$21)*Parámetros!$E$21)</f>
        <v>0</v>
      </c>
      <c r="P81" s="19" t="n">
        <f aca="false">IF(L81=0,0,MAX(0,MIN(L81,Parámetros!$G$22)-Parámetros!$F$22)*Parámetros!$E$22)</f>
        <v>0</v>
      </c>
      <c r="Q81" s="19" t="n">
        <f aca="false">IF(L81=0,0,MAX(0,MIN(L81,Parámetros!$G$23)-Parámetros!$F$23)*Parámetros!$E$23)</f>
        <v>0</v>
      </c>
      <c r="R81" s="46" t="n">
        <f aca="false">SUM(M81:Q81)</f>
        <v>0</v>
      </c>
      <c r="S81" s="47" t="str">
        <f aca="false">IF(OR($B81="",I81=0),"",R81/I81)</f>
        <v/>
      </c>
      <c r="T81" s="45" t="str">
        <f aca="false">IF($B81="","",IF(L81&lt;=0,"-",INDEX(TR_TASA,MATCH(L81,TR_DESDE,1))))</f>
        <v/>
      </c>
      <c r="U81" s="19" t="n">
        <f aca="false">SUM('Cálculo Mensual'!$AP$906:$AP$917)</f>
        <v>0</v>
      </c>
      <c r="V81" s="19" t="n">
        <f aca="false">SUM('Cálculo Mensual'!$N$906:$N$917)</f>
        <v>0</v>
      </c>
      <c r="W81" s="19" t="n">
        <f aca="false">SUM('Cálculo Mensual'!$AR$906:$AR$917)</f>
        <v>0</v>
      </c>
      <c r="X81" s="19" t="str">
        <f aca="false">IF(COUNT('Cálculo Mensual'!$AR$906:$AR$917)=0,"",SUM('Cálculo Mensual'!$AS$906:$AS$917))</f>
        <v/>
      </c>
      <c r="Y81" s="19" t="n">
        <f aca="false">SUM('Cálculo Mensual'!$AV$906:$AV$917)</f>
        <v>0</v>
      </c>
      <c r="Z81" s="19" t="n">
        <f aca="false">R81-Y81</f>
        <v>0</v>
      </c>
      <c r="AA81" s="43" t="str">
        <f aca="false">IF($B81="","",COUNTIF('Cálculo Mensual'!$AT$906:$AT$917,"Retuvo*")+COUNTIF('Cálculo Mensual'!$AT$906:$AT$917,"Revisar*"))</f>
        <v/>
      </c>
      <c r="AB81" s="19" t="n">
        <f aca="false">IF($B81="",0,N(Trabajadores!$K$81))</f>
        <v>0</v>
      </c>
      <c r="AC81" s="19" t="n">
        <f aca="false">MIN(AB81,DED_ADIC,MAX(0,I81-K81))</f>
        <v>0</v>
      </c>
      <c r="AD81" s="19" t="n">
        <f aca="false">MAX(0,I81-K81-AC81)</f>
        <v>0</v>
      </c>
      <c r="AE81" s="19" t="n">
        <f aca="false">SUMPRODUCT((AD81&gt;TR_DESDE)*(AD81-TR_DESDE)*TR_INC)</f>
        <v>0</v>
      </c>
      <c r="AF81" s="48" t="n">
        <f aca="false">AE81-Y81</f>
        <v>0</v>
      </c>
      <c r="AG81" s="23" t="str">
        <f aca="false">IF($B81="","",IF(N(AA81)&gt;0,"Revisar ("&amp;AA81&amp;" mes/es)",IF(COUNTIF('Cálculo Mensual'!$AT$906:$AT$917,"Sin dato planilla")&gt;0,"OK (hay meses sin dato)","OK")))</f>
        <v/>
      </c>
    </row>
    <row r="82" customFormat="false" ht="15" hidden="false" customHeight="false" outlineLevel="0" collapsed="false">
      <c r="A82" s="23" t="n">
        <v>77</v>
      </c>
      <c r="B82" s="35" t="str">
        <f aca="false">IF(Trabajadores!$B$82="","",Trabajadores!$B$82)</f>
        <v/>
      </c>
      <c r="C82" s="35" t="str">
        <f aca="false">IF($B82="","",Trabajadores!$D$82)</f>
        <v/>
      </c>
      <c r="D82" s="23" t="str">
        <f aca="false">IF($B82="","",IF(Trabajadores!$N$82&lt;Trabajadores!$M$82,"Sin vínculo",INDEX({"Ene","Feb","Mar","Abr","May","Jun","Jul","Ago","Set","Oct","Nov","Dic"},Trabajadores!$M$82)&amp;" – "&amp;INDEX({"Ene","Feb","Mar","Abr","May","Jun","Jul","Ago","Set","Oct","Nov","Dic"},Trabajadores!$N$82)))</f>
        <v/>
      </c>
      <c r="E82" s="19" t="n">
        <f aca="false">SUM('Cálculo Mensual'!$G$918:$G$929)</f>
        <v>0</v>
      </c>
      <c r="F82" s="19" t="n">
        <f aca="false">SUM('Cálculo Mensual'!$I$918:$I$929)+SUM('Cálculo Mensual'!$J$918:$J$929)</f>
        <v>0</v>
      </c>
      <c r="G82" s="19" t="n">
        <f aca="false">SUM('Cálculo Mensual'!$K$918:$K$929)</f>
        <v>0</v>
      </c>
      <c r="H82" s="19" t="n">
        <f aca="false">SUM('Cálculo Mensual'!$L$918:$L$929)+SUM('Cálculo Mensual'!$M$918:$M$929)</f>
        <v>0</v>
      </c>
      <c r="I82" s="36" t="n">
        <f aca="false">E82+F82+G82+H82</f>
        <v>0</v>
      </c>
      <c r="J82" s="19" t="n">
        <f aca="false">SUM('Cálculo Mensual'!$O$918:$O$929)</f>
        <v>0</v>
      </c>
      <c r="K82" s="19" t="n">
        <f aca="false">IF($B82="",0,DED_FIJA)</f>
        <v>0</v>
      </c>
      <c r="L82" s="36" t="n">
        <f aca="false">MAX(0,I82-K82)</f>
        <v>0</v>
      </c>
      <c r="M82" s="19" t="n">
        <f aca="false">IF(L82=0,0,MAX(0,MIN(L82,Parámetros!$G$19)-Parámetros!$F$19)*Parámetros!$E$19)</f>
        <v>0</v>
      </c>
      <c r="N82" s="19" t="n">
        <f aca="false">IF(L82=0,0,MAX(0,MIN(L82,Parámetros!$G$20)-Parámetros!$F$20)*Parámetros!$E$20)</f>
        <v>0</v>
      </c>
      <c r="O82" s="19" t="n">
        <f aca="false">IF(L82=0,0,MAX(0,MIN(L82,Parámetros!$G$21)-Parámetros!$F$21)*Parámetros!$E$21)</f>
        <v>0</v>
      </c>
      <c r="P82" s="19" t="n">
        <f aca="false">IF(L82=0,0,MAX(0,MIN(L82,Parámetros!$G$22)-Parámetros!$F$22)*Parámetros!$E$22)</f>
        <v>0</v>
      </c>
      <c r="Q82" s="19" t="n">
        <f aca="false">IF(L82=0,0,MAX(0,MIN(L82,Parámetros!$G$23)-Parámetros!$F$23)*Parámetros!$E$23)</f>
        <v>0</v>
      </c>
      <c r="R82" s="46" t="n">
        <f aca="false">SUM(M82:Q82)</f>
        <v>0</v>
      </c>
      <c r="S82" s="47" t="str">
        <f aca="false">IF(OR($B82="",I82=0),"",R82/I82)</f>
        <v/>
      </c>
      <c r="T82" s="45" t="str">
        <f aca="false">IF($B82="","",IF(L82&lt;=0,"-",INDEX(TR_TASA,MATCH(L82,TR_DESDE,1))))</f>
        <v/>
      </c>
      <c r="U82" s="19" t="n">
        <f aca="false">SUM('Cálculo Mensual'!$AP$918:$AP$929)</f>
        <v>0</v>
      </c>
      <c r="V82" s="19" t="n">
        <f aca="false">SUM('Cálculo Mensual'!$N$918:$N$929)</f>
        <v>0</v>
      </c>
      <c r="W82" s="19" t="n">
        <f aca="false">SUM('Cálculo Mensual'!$AR$918:$AR$929)</f>
        <v>0</v>
      </c>
      <c r="X82" s="19" t="str">
        <f aca="false">IF(COUNT('Cálculo Mensual'!$AR$918:$AR$929)=0,"",SUM('Cálculo Mensual'!$AS$918:$AS$929))</f>
        <v/>
      </c>
      <c r="Y82" s="19" t="n">
        <f aca="false">SUM('Cálculo Mensual'!$AV$918:$AV$929)</f>
        <v>0</v>
      </c>
      <c r="Z82" s="19" t="n">
        <f aca="false">R82-Y82</f>
        <v>0</v>
      </c>
      <c r="AA82" s="43" t="str">
        <f aca="false">IF($B82="","",COUNTIF('Cálculo Mensual'!$AT$918:$AT$929,"Retuvo*")+COUNTIF('Cálculo Mensual'!$AT$918:$AT$929,"Revisar*"))</f>
        <v/>
      </c>
      <c r="AB82" s="19" t="n">
        <f aca="false">IF($B82="",0,N(Trabajadores!$K$82))</f>
        <v>0</v>
      </c>
      <c r="AC82" s="19" t="n">
        <f aca="false">MIN(AB82,DED_ADIC,MAX(0,I82-K82))</f>
        <v>0</v>
      </c>
      <c r="AD82" s="19" t="n">
        <f aca="false">MAX(0,I82-K82-AC82)</f>
        <v>0</v>
      </c>
      <c r="AE82" s="19" t="n">
        <f aca="false">SUMPRODUCT((AD82&gt;TR_DESDE)*(AD82-TR_DESDE)*TR_INC)</f>
        <v>0</v>
      </c>
      <c r="AF82" s="48" t="n">
        <f aca="false">AE82-Y82</f>
        <v>0</v>
      </c>
      <c r="AG82" s="23" t="str">
        <f aca="false">IF($B82="","",IF(N(AA82)&gt;0,"Revisar ("&amp;AA82&amp;" mes/es)",IF(COUNTIF('Cálculo Mensual'!$AT$918:$AT$929,"Sin dato planilla")&gt;0,"OK (hay meses sin dato)","OK")))</f>
        <v/>
      </c>
    </row>
    <row r="83" customFormat="false" ht="15" hidden="false" customHeight="false" outlineLevel="0" collapsed="false">
      <c r="A83" s="23" t="n">
        <v>78</v>
      </c>
      <c r="B83" s="35" t="str">
        <f aca="false">IF(Trabajadores!$B$83="","",Trabajadores!$B$83)</f>
        <v/>
      </c>
      <c r="C83" s="35" t="str">
        <f aca="false">IF($B83="","",Trabajadores!$D$83)</f>
        <v/>
      </c>
      <c r="D83" s="23" t="str">
        <f aca="false">IF($B83="","",IF(Trabajadores!$N$83&lt;Trabajadores!$M$83,"Sin vínculo",INDEX({"Ene","Feb","Mar","Abr","May","Jun","Jul","Ago","Set","Oct","Nov","Dic"},Trabajadores!$M$83)&amp;" – "&amp;INDEX({"Ene","Feb","Mar","Abr","May","Jun","Jul","Ago","Set","Oct","Nov","Dic"},Trabajadores!$N$83)))</f>
        <v/>
      </c>
      <c r="E83" s="19" t="n">
        <f aca="false">SUM('Cálculo Mensual'!$G$930:$G$941)</f>
        <v>0</v>
      </c>
      <c r="F83" s="19" t="n">
        <f aca="false">SUM('Cálculo Mensual'!$I$930:$I$941)+SUM('Cálculo Mensual'!$J$930:$J$941)</f>
        <v>0</v>
      </c>
      <c r="G83" s="19" t="n">
        <f aca="false">SUM('Cálculo Mensual'!$K$930:$K$941)</f>
        <v>0</v>
      </c>
      <c r="H83" s="19" t="n">
        <f aca="false">SUM('Cálculo Mensual'!$L$930:$L$941)+SUM('Cálculo Mensual'!$M$930:$M$941)</f>
        <v>0</v>
      </c>
      <c r="I83" s="36" t="n">
        <f aca="false">E83+F83+G83+H83</f>
        <v>0</v>
      </c>
      <c r="J83" s="19" t="n">
        <f aca="false">SUM('Cálculo Mensual'!$O$930:$O$941)</f>
        <v>0</v>
      </c>
      <c r="K83" s="19" t="n">
        <f aca="false">IF($B83="",0,DED_FIJA)</f>
        <v>0</v>
      </c>
      <c r="L83" s="36" t="n">
        <f aca="false">MAX(0,I83-K83)</f>
        <v>0</v>
      </c>
      <c r="M83" s="19" t="n">
        <f aca="false">IF(L83=0,0,MAX(0,MIN(L83,Parámetros!$G$19)-Parámetros!$F$19)*Parámetros!$E$19)</f>
        <v>0</v>
      </c>
      <c r="N83" s="19" t="n">
        <f aca="false">IF(L83=0,0,MAX(0,MIN(L83,Parámetros!$G$20)-Parámetros!$F$20)*Parámetros!$E$20)</f>
        <v>0</v>
      </c>
      <c r="O83" s="19" t="n">
        <f aca="false">IF(L83=0,0,MAX(0,MIN(L83,Parámetros!$G$21)-Parámetros!$F$21)*Parámetros!$E$21)</f>
        <v>0</v>
      </c>
      <c r="P83" s="19" t="n">
        <f aca="false">IF(L83=0,0,MAX(0,MIN(L83,Parámetros!$G$22)-Parámetros!$F$22)*Parámetros!$E$22)</f>
        <v>0</v>
      </c>
      <c r="Q83" s="19" t="n">
        <f aca="false">IF(L83=0,0,MAX(0,MIN(L83,Parámetros!$G$23)-Parámetros!$F$23)*Parámetros!$E$23)</f>
        <v>0</v>
      </c>
      <c r="R83" s="46" t="n">
        <f aca="false">SUM(M83:Q83)</f>
        <v>0</v>
      </c>
      <c r="S83" s="47" t="str">
        <f aca="false">IF(OR($B83="",I83=0),"",R83/I83)</f>
        <v/>
      </c>
      <c r="T83" s="45" t="str">
        <f aca="false">IF($B83="","",IF(L83&lt;=0,"-",INDEX(TR_TASA,MATCH(L83,TR_DESDE,1))))</f>
        <v/>
      </c>
      <c r="U83" s="19" t="n">
        <f aca="false">SUM('Cálculo Mensual'!$AP$930:$AP$941)</f>
        <v>0</v>
      </c>
      <c r="V83" s="19" t="n">
        <f aca="false">SUM('Cálculo Mensual'!$N$930:$N$941)</f>
        <v>0</v>
      </c>
      <c r="W83" s="19" t="n">
        <f aca="false">SUM('Cálculo Mensual'!$AR$930:$AR$941)</f>
        <v>0</v>
      </c>
      <c r="X83" s="19" t="str">
        <f aca="false">IF(COUNT('Cálculo Mensual'!$AR$930:$AR$941)=0,"",SUM('Cálculo Mensual'!$AS$930:$AS$941))</f>
        <v/>
      </c>
      <c r="Y83" s="19" t="n">
        <f aca="false">SUM('Cálculo Mensual'!$AV$930:$AV$941)</f>
        <v>0</v>
      </c>
      <c r="Z83" s="19" t="n">
        <f aca="false">R83-Y83</f>
        <v>0</v>
      </c>
      <c r="AA83" s="43" t="str">
        <f aca="false">IF($B83="","",COUNTIF('Cálculo Mensual'!$AT$930:$AT$941,"Retuvo*")+COUNTIF('Cálculo Mensual'!$AT$930:$AT$941,"Revisar*"))</f>
        <v/>
      </c>
      <c r="AB83" s="19" t="n">
        <f aca="false">IF($B83="",0,N(Trabajadores!$K$83))</f>
        <v>0</v>
      </c>
      <c r="AC83" s="19" t="n">
        <f aca="false">MIN(AB83,DED_ADIC,MAX(0,I83-K83))</f>
        <v>0</v>
      </c>
      <c r="AD83" s="19" t="n">
        <f aca="false">MAX(0,I83-K83-AC83)</f>
        <v>0</v>
      </c>
      <c r="AE83" s="19" t="n">
        <f aca="false">SUMPRODUCT((AD83&gt;TR_DESDE)*(AD83-TR_DESDE)*TR_INC)</f>
        <v>0</v>
      </c>
      <c r="AF83" s="48" t="n">
        <f aca="false">AE83-Y83</f>
        <v>0</v>
      </c>
      <c r="AG83" s="23" t="str">
        <f aca="false">IF($B83="","",IF(N(AA83)&gt;0,"Revisar ("&amp;AA83&amp;" mes/es)",IF(COUNTIF('Cálculo Mensual'!$AT$930:$AT$941,"Sin dato planilla")&gt;0,"OK (hay meses sin dato)","OK")))</f>
        <v/>
      </c>
    </row>
    <row r="84" customFormat="false" ht="15" hidden="false" customHeight="false" outlineLevel="0" collapsed="false">
      <c r="A84" s="23" t="n">
        <v>79</v>
      </c>
      <c r="B84" s="35" t="str">
        <f aca="false">IF(Trabajadores!$B$84="","",Trabajadores!$B$84)</f>
        <v/>
      </c>
      <c r="C84" s="35" t="str">
        <f aca="false">IF($B84="","",Trabajadores!$D$84)</f>
        <v/>
      </c>
      <c r="D84" s="23" t="str">
        <f aca="false">IF($B84="","",IF(Trabajadores!$N$84&lt;Trabajadores!$M$84,"Sin vínculo",INDEX({"Ene","Feb","Mar","Abr","May","Jun","Jul","Ago","Set","Oct","Nov","Dic"},Trabajadores!$M$84)&amp;" – "&amp;INDEX({"Ene","Feb","Mar","Abr","May","Jun","Jul","Ago","Set","Oct","Nov","Dic"},Trabajadores!$N$84)))</f>
        <v/>
      </c>
      <c r="E84" s="19" t="n">
        <f aca="false">SUM('Cálculo Mensual'!$G$942:$G$953)</f>
        <v>0</v>
      </c>
      <c r="F84" s="19" t="n">
        <f aca="false">SUM('Cálculo Mensual'!$I$942:$I$953)+SUM('Cálculo Mensual'!$J$942:$J$953)</f>
        <v>0</v>
      </c>
      <c r="G84" s="19" t="n">
        <f aca="false">SUM('Cálculo Mensual'!$K$942:$K$953)</f>
        <v>0</v>
      </c>
      <c r="H84" s="19" t="n">
        <f aca="false">SUM('Cálculo Mensual'!$L$942:$L$953)+SUM('Cálculo Mensual'!$M$942:$M$953)</f>
        <v>0</v>
      </c>
      <c r="I84" s="36" t="n">
        <f aca="false">E84+F84+G84+H84</f>
        <v>0</v>
      </c>
      <c r="J84" s="19" t="n">
        <f aca="false">SUM('Cálculo Mensual'!$O$942:$O$953)</f>
        <v>0</v>
      </c>
      <c r="K84" s="19" t="n">
        <f aca="false">IF($B84="",0,DED_FIJA)</f>
        <v>0</v>
      </c>
      <c r="L84" s="36" t="n">
        <f aca="false">MAX(0,I84-K84)</f>
        <v>0</v>
      </c>
      <c r="M84" s="19" t="n">
        <f aca="false">IF(L84=0,0,MAX(0,MIN(L84,Parámetros!$G$19)-Parámetros!$F$19)*Parámetros!$E$19)</f>
        <v>0</v>
      </c>
      <c r="N84" s="19" t="n">
        <f aca="false">IF(L84=0,0,MAX(0,MIN(L84,Parámetros!$G$20)-Parámetros!$F$20)*Parámetros!$E$20)</f>
        <v>0</v>
      </c>
      <c r="O84" s="19" t="n">
        <f aca="false">IF(L84=0,0,MAX(0,MIN(L84,Parámetros!$G$21)-Parámetros!$F$21)*Parámetros!$E$21)</f>
        <v>0</v>
      </c>
      <c r="P84" s="19" t="n">
        <f aca="false">IF(L84=0,0,MAX(0,MIN(L84,Parámetros!$G$22)-Parámetros!$F$22)*Parámetros!$E$22)</f>
        <v>0</v>
      </c>
      <c r="Q84" s="19" t="n">
        <f aca="false">IF(L84=0,0,MAX(0,MIN(L84,Parámetros!$G$23)-Parámetros!$F$23)*Parámetros!$E$23)</f>
        <v>0</v>
      </c>
      <c r="R84" s="46" t="n">
        <f aca="false">SUM(M84:Q84)</f>
        <v>0</v>
      </c>
      <c r="S84" s="47" t="str">
        <f aca="false">IF(OR($B84="",I84=0),"",R84/I84)</f>
        <v/>
      </c>
      <c r="T84" s="45" t="str">
        <f aca="false">IF($B84="","",IF(L84&lt;=0,"-",INDEX(TR_TASA,MATCH(L84,TR_DESDE,1))))</f>
        <v/>
      </c>
      <c r="U84" s="19" t="n">
        <f aca="false">SUM('Cálculo Mensual'!$AP$942:$AP$953)</f>
        <v>0</v>
      </c>
      <c r="V84" s="19" t="n">
        <f aca="false">SUM('Cálculo Mensual'!$N$942:$N$953)</f>
        <v>0</v>
      </c>
      <c r="W84" s="19" t="n">
        <f aca="false">SUM('Cálculo Mensual'!$AR$942:$AR$953)</f>
        <v>0</v>
      </c>
      <c r="X84" s="19" t="str">
        <f aca="false">IF(COUNT('Cálculo Mensual'!$AR$942:$AR$953)=0,"",SUM('Cálculo Mensual'!$AS$942:$AS$953))</f>
        <v/>
      </c>
      <c r="Y84" s="19" t="n">
        <f aca="false">SUM('Cálculo Mensual'!$AV$942:$AV$953)</f>
        <v>0</v>
      </c>
      <c r="Z84" s="19" t="n">
        <f aca="false">R84-Y84</f>
        <v>0</v>
      </c>
      <c r="AA84" s="43" t="str">
        <f aca="false">IF($B84="","",COUNTIF('Cálculo Mensual'!$AT$942:$AT$953,"Retuvo*")+COUNTIF('Cálculo Mensual'!$AT$942:$AT$953,"Revisar*"))</f>
        <v/>
      </c>
      <c r="AB84" s="19" t="n">
        <f aca="false">IF($B84="",0,N(Trabajadores!$K$84))</f>
        <v>0</v>
      </c>
      <c r="AC84" s="19" t="n">
        <f aca="false">MIN(AB84,DED_ADIC,MAX(0,I84-K84))</f>
        <v>0</v>
      </c>
      <c r="AD84" s="19" t="n">
        <f aca="false">MAX(0,I84-K84-AC84)</f>
        <v>0</v>
      </c>
      <c r="AE84" s="19" t="n">
        <f aca="false">SUMPRODUCT((AD84&gt;TR_DESDE)*(AD84-TR_DESDE)*TR_INC)</f>
        <v>0</v>
      </c>
      <c r="AF84" s="48" t="n">
        <f aca="false">AE84-Y84</f>
        <v>0</v>
      </c>
      <c r="AG84" s="23" t="str">
        <f aca="false">IF($B84="","",IF(N(AA84)&gt;0,"Revisar ("&amp;AA84&amp;" mes/es)",IF(COUNTIF('Cálculo Mensual'!$AT$942:$AT$953,"Sin dato planilla")&gt;0,"OK (hay meses sin dato)","OK")))</f>
        <v/>
      </c>
    </row>
    <row r="85" customFormat="false" ht="15" hidden="false" customHeight="false" outlineLevel="0" collapsed="false">
      <c r="A85" s="23" t="n">
        <v>80</v>
      </c>
      <c r="B85" s="35" t="str">
        <f aca="false">IF(Trabajadores!$B$85="","",Trabajadores!$B$85)</f>
        <v/>
      </c>
      <c r="C85" s="35" t="str">
        <f aca="false">IF($B85="","",Trabajadores!$D$85)</f>
        <v/>
      </c>
      <c r="D85" s="23" t="str">
        <f aca="false">IF($B85="","",IF(Trabajadores!$N$85&lt;Trabajadores!$M$85,"Sin vínculo",INDEX({"Ene","Feb","Mar","Abr","May","Jun","Jul","Ago","Set","Oct","Nov","Dic"},Trabajadores!$M$85)&amp;" – "&amp;INDEX({"Ene","Feb","Mar","Abr","May","Jun","Jul","Ago","Set","Oct","Nov","Dic"},Trabajadores!$N$85)))</f>
        <v/>
      </c>
      <c r="E85" s="19" t="n">
        <f aca="false">SUM('Cálculo Mensual'!$G$954:$G$965)</f>
        <v>0</v>
      </c>
      <c r="F85" s="19" t="n">
        <f aca="false">SUM('Cálculo Mensual'!$I$954:$I$965)+SUM('Cálculo Mensual'!$J$954:$J$965)</f>
        <v>0</v>
      </c>
      <c r="G85" s="19" t="n">
        <f aca="false">SUM('Cálculo Mensual'!$K$954:$K$965)</f>
        <v>0</v>
      </c>
      <c r="H85" s="19" t="n">
        <f aca="false">SUM('Cálculo Mensual'!$L$954:$L$965)+SUM('Cálculo Mensual'!$M$954:$M$965)</f>
        <v>0</v>
      </c>
      <c r="I85" s="36" t="n">
        <f aca="false">E85+F85+G85+H85</f>
        <v>0</v>
      </c>
      <c r="J85" s="19" t="n">
        <f aca="false">SUM('Cálculo Mensual'!$O$954:$O$965)</f>
        <v>0</v>
      </c>
      <c r="K85" s="19" t="n">
        <f aca="false">IF($B85="",0,DED_FIJA)</f>
        <v>0</v>
      </c>
      <c r="L85" s="36" t="n">
        <f aca="false">MAX(0,I85-K85)</f>
        <v>0</v>
      </c>
      <c r="M85" s="19" t="n">
        <f aca="false">IF(L85=0,0,MAX(0,MIN(L85,Parámetros!$G$19)-Parámetros!$F$19)*Parámetros!$E$19)</f>
        <v>0</v>
      </c>
      <c r="N85" s="19" t="n">
        <f aca="false">IF(L85=0,0,MAX(0,MIN(L85,Parámetros!$G$20)-Parámetros!$F$20)*Parámetros!$E$20)</f>
        <v>0</v>
      </c>
      <c r="O85" s="19" t="n">
        <f aca="false">IF(L85=0,0,MAX(0,MIN(L85,Parámetros!$G$21)-Parámetros!$F$21)*Parámetros!$E$21)</f>
        <v>0</v>
      </c>
      <c r="P85" s="19" t="n">
        <f aca="false">IF(L85=0,0,MAX(0,MIN(L85,Parámetros!$G$22)-Parámetros!$F$22)*Parámetros!$E$22)</f>
        <v>0</v>
      </c>
      <c r="Q85" s="19" t="n">
        <f aca="false">IF(L85=0,0,MAX(0,MIN(L85,Parámetros!$G$23)-Parámetros!$F$23)*Parámetros!$E$23)</f>
        <v>0</v>
      </c>
      <c r="R85" s="46" t="n">
        <f aca="false">SUM(M85:Q85)</f>
        <v>0</v>
      </c>
      <c r="S85" s="47" t="str">
        <f aca="false">IF(OR($B85="",I85=0),"",R85/I85)</f>
        <v/>
      </c>
      <c r="T85" s="45" t="str">
        <f aca="false">IF($B85="","",IF(L85&lt;=0,"-",INDEX(TR_TASA,MATCH(L85,TR_DESDE,1))))</f>
        <v/>
      </c>
      <c r="U85" s="19" t="n">
        <f aca="false">SUM('Cálculo Mensual'!$AP$954:$AP$965)</f>
        <v>0</v>
      </c>
      <c r="V85" s="19" t="n">
        <f aca="false">SUM('Cálculo Mensual'!$N$954:$N$965)</f>
        <v>0</v>
      </c>
      <c r="W85" s="19" t="n">
        <f aca="false">SUM('Cálculo Mensual'!$AR$954:$AR$965)</f>
        <v>0</v>
      </c>
      <c r="X85" s="19" t="str">
        <f aca="false">IF(COUNT('Cálculo Mensual'!$AR$954:$AR$965)=0,"",SUM('Cálculo Mensual'!$AS$954:$AS$965))</f>
        <v/>
      </c>
      <c r="Y85" s="19" t="n">
        <f aca="false">SUM('Cálculo Mensual'!$AV$954:$AV$965)</f>
        <v>0</v>
      </c>
      <c r="Z85" s="19" t="n">
        <f aca="false">R85-Y85</f>
        <v>0</v>
      </c>
      <c r="AA85" s="43" t="str">
        <f aca="false">IF($B85="","",COUNTIF('Cálculo Mensual'!$AT$954:$AT$965,"Retuvo*")+COUNTIF('Cálculo Mensual'!$AT$954:$AT$965,"Revisar*"))</f>
        <v/>
      </c>
      <c r="AB85" s="19" t="n">
        <f aca="false">IF($B85="",0,N(Trabajadores!$K$85))</f>
        <v>0</v>
      </c>
      <c r="AC85" s="19" t="n">
        <f aca="false">MIN(AB85,DED_ADIC,MAX(0,I85-K85))</f>
        <v>0</v>
      </c>
      <c r="AD85" s="19" t="n">
        <f aca="false">MAX(0,I85-K85-AC85)</f>
        <v>0</v>
      </c>
      <c r="AE85" s="19" t="n">
        <f aca="false">SUMPRODUCT((AD85&gt;TR_DESDE)*(AD85-TR_DESDE)*TR_INC)</f>
        <v>0</v>
      </c>
      <c r="AF85" s="48" t="n">
        <f aca="false">AE85-Y85</f>
        <v>0</v>
      </c>
      <c r="AG85" s="23" t="str">
        <f aca="false">IF($B85="","",IF(N(AA85)&gt;0,"Revisar ("&amp;AA85&amp;" mes/es)",IF(COUNTIF('Cálculo Mensual'!$AT$954:$AT$965,"Sin dato planilla")&gt;0,"OK (hay meses sin dato)","OK")))</f>
        <v/>
      </c>
    </row>
    <row r="86" customFormat="false" ht="15" hidden="false" customHeight="false" outlineLevel="0" collapsed="false">
      <c r="A86" s="23" t="n">
        <v>81</v>
      </c>
      <c r="B86" s="35" t="str">
        <f aca="false">IF(Trabajadores!$B$86="","",Trabajadores!$B$86)</f>
        <v/>
      </c>
      <c r="C86" s="35" t="str">
        <f aca="false">IF($B86="","",Trabajadores!$D$86)</f>
        <v/>
      </c>
      <c r="D86" s="23" t="str">
        <f aca="false">IF($B86="","",IF(Trabajadores!$N$86&lt;Trabajadores!$M$86,"Sin vínculo",INDEX({"Ene","Feb","Mar","Abr","May","Jun","Jul","Ago","Set","Oct","Nov","Dic"},Trabajadores!$M$86)&amp;" – "&amp;INDEX({"Ene","Feb","Mar","Abr","May","Jun","Jul","Ago","Set","Oct","Nov","Dic"},Trabajadores!$N$86)))</f>
        <v/>
      </c>
      <c r="E86" s="19" t="n">
        <f aca="false">SUM('Cálculo Mensual'!$G$966:$G$977)</f>
        <v>0</v>
      </c>
      <c r="F86" s="19" t="n">
        <f aca="false">SUM('Cálculo Mensual'!$I$966:$I$977)+SUM('Cálculo Mensual'!$J$966:$J$977)</f>
        <v>0</v>
      </c>
      <c r="G86" s="19" t="n">
        <f aca="false">SUM('Cálculo Mensual'!$K$966:$K$977)</f>
        <v>0</v>
      </c>
      <c r="H86" s="19" t="n">
        <f aca="false">SUM('Cálculo Mensual'!$L$966:$L$977)+SUM('Cálculo Mensual'!$M$966:$M$977)</f>
        <v>0</v>
      </c>
      <c r="I86" s="36" t="n">
        <f aca="false">E86+F86+G86+H86</f>
        <v>0</v>
      </c>
      <c r="J86" s="19" t="n">
        <f aca="false">SUM('Cálculo Mensual'!$O$966:$O$977)</f>
        <v>0</v>
      </c>
      <c r="K86" s="19" t="n">
        <f aca="false">IF($B86="",0,DED_FIJA)</f>
        <v>0</v>
      </c>
      <c r="L86" s="36" t="n">
        <f aca="false">MAX(0,I86-K86)</f>
        <v>0</v>
      </c>
      <c r="M86" s="19" t="n">
        <f aca="false">IF(L86=0,0,MAX(0,MIN(L86,Parámetros!$G$19)-Parámetros!$F$19)*Parámetros!$E$19)</f>
        <v>0</v>
      </c>
      <c r="N86" s="19" t="n">
        <f aca="false">IF(L86=0,0,MAX(0,MIN(L86,Parámetros!$G$20)-Parámetros!$F$20)*Parámetros!$E$20)</f>
        <v>0</v>
      </c>
      <c r="O86" s="19" t="n">
        <f aca="false">IF(L86=0,0,MAX(0,MIN(L86,Parámetros!$G$21)-Parámetros!$F$21)*Parámetros!$E$21)</f>
        <v>0</v>
      </c>
      <c r="P86" s="19" t="n">
        <f aca="false">IF(L86=0,0,MAX(0,MIN(L86,Parámetros!$G$22)-Parámetros!$F$22)*Parámetros!$E$22)</f>
        <v>0</v>
      </c>
      <c r="Q86" s="19" t="n">
        <f aca="false">IF(L86=0,0,MAX(0,MIN(L86,Parámetros!$G$23)-Parámetros!$F$23)*Parámetros!$E$23)</f>
        <v>0</v>
      </c>
      <c r="R86" s="46" t="n">
        <f aca="false">SUM(M86:Q86)</f>
        <v>0</v>
      </c>
      <c r="S86" s="47" t="str">
        <f aca="false">IF(OR($B86="",I86=0),"",R86/I86)</f>
        <v/>
      </c>
      <c r="T86" s="45" t="str">
        <f aca="false">IF($B86="","",IF(L86&lt;=0,"-",INDEX(TR_TASA,MATCH(L86,TR_DESDE,1))))</f>
        <v/>
      </c>
      <c r="U86" s="19" t="n">
        <f aca="false">SUM('Cálculo Mensual'!$AP$966:$AP$977)</f>
        <v>0</v>
      </c>
      <c r="V86" s="19" t="n">
        <f aca="false">SUM('Cálculo Mensual'!$N$966:$N$977)</f>
        <v>0</v>
      </c>
      <c r="W86" s="19" t="n">
        <f aca="false">SUM('Cálculo Mensual'!$AR$966:$AR$977)</f>
        <v>0</v>
      </c>
      <c r="X86" s="19" t="str">
        <f aca="false">IF(COUNT('Cálculo Mensual'!$AR$966:$AR$977)=0,"",SUM('Cálculo Mensual'!$AS$966:$AS$977))</f>
        <v/>
      </c>
      <c r="Y86" s="19" t="n">
        <f aca="false">SUM('Cálculo Mensual'!$AV$966:$AV$977)</f>
        <v>0</v>
      </c>
      <c r="Z86" s="19" t="n">
        <f aca="false">R86-Y86</f>
        <v>0</v>
      </c>
      <c r="AA86" s="43" t="str">
        <f aca="false">IF($B86="","",COUNTIF('Cálculo Mensual'!$AT$966:$AT$977,"Retuvo*")+COUNTIF('Cálculo Mensual'!$AT$966:$AT$977,"Revisar*"))</f>
        <v/>
      </c>
      <c r="AB86" s="19" t="n">
        <f aca="false">IF($B86="",0,N(Trabajadores!$K$86))</f>
        <v>0</v>
      </c>
      <c r="AC86" s="19" t="n">
        <f aca="false">MIN(AB86,DED_ADIC,MAX(0,I86-K86))</f>
        <v>0</v>
      </c>
      <c r="AD86" s="19" t="n">
        <f aca="false">MAX(0,I86-K86-AC86)</f>
        <v>0</v>
      </c>
      <c r="AE86" s="19" t="n">
        <f aca="false">SUMPRODUCT((AD86&gt;TR_DESDE)*(AD86-TR_DESDE)*TR_INC)</f>
        <v>0</v>
      </c>
      <c r="AF86" s="48" t="n">
        <f aca="false">AE86-Y86</f>
        <v>0</v>
      </c>
      <c r="AG86" s="23" t="str">
        <f aca="false">IF($B86="","",IF(N(AA86)&gt;0,"Revisar ("&amp;AA86&amp;" mes/es)",IF(COUNTIF('Cálculo Mensual'!$AT$966:$AT$977,"Sin dato planilla")&gt;0,"OK (hay meses sin dato)","OK")))</f>
        <v/>
      </c>
    </row>
    <row r="87" customFormat="false" ht="15" hidden="false" customHeight="false" outlineLevel="0" collapsed="false">
      <c r="A87" s="23" t="n">
        <v>82</v>
      </c>
      <c r="B87" s="35" t="str">
        <f aca="false">IF(Trabajadores!$B$87="","",Trabajadores!$B$87)</f>
        <v/>
      </c>
      <c r="C87" s="35" t="str">
        <f aca="false">IF($B87="","",Trabajadores!$D$87)</f>
        <v/>
      </c>
      <c r="D87" s="23" t="str">
        <f aca="false">IF($B87="","",IF(Trabajadores!$N$87&lt;Trabajadores!$M$87,"Sin vínculo",INDEX({"Ene","Feb","Mar","Abr","May","Jun","Jul","Ago","Set","Oct","Nov","Dic"},Trabajadores!$M$87)&amp;" – "&amp;INDEX({"Ene","Feb","Mar","Abr","May","Jun","Jul","Ago","Set","Oct","Nov","Dic"},Trabajadores!$N$87)))</f>
        <v/>
      </c>
      <c r="E87" s="19" t="n">
        <f aca="false">SUM('Cálculo Mensual'!$G$978:$G$989)</f>
        <v>0</v>
      </c>
      <c r="F87" s="19" t="n">
        <f aca="false">SUM('Cálculo Mensual'!$I$978:$I$989)+SUM('Cálculo Mensual'!$J$978:$J$989)</f>
        <v>0</v>
      </c>
      <c r="G87" s="19" t="n">
        <f aca="false">SUM('Cálculo Mensual'!$K$978:$K$989)</f>
        <v>0</v>
      </c>
      <c r="H87" s="19" t="n">
        <f aca="false">SUM('Cálculo Mensual'!$L$978:$L$989)+SUM('Cálculo Mensual'!$M$978:$M$989)</f>
        <v>0</v>
      </c>
      <c r="I87" s="36" t="n">
        <f aca="false">E87+F87+G87+H87</f>
        <v>0</v>
      </c>
      <c r="J87" s="19" t="n">
        <f aca="false">SUM('Cálculo Mensual'!$O$978:$O$989)</f>
        <v>0</v>
      </c>
      <c r="K87" s="19" t="n">
        <f aca="false">IF($B87="",0,DED_FIJA)</f>
        <v>0</v>
      </c>
      <c r="L87" s="36" t="n">
        <f aca="false">MAX(0,I87-K87)</f>
        <v>0</v>
      </c>
      <c r="M87" s="19" t="n">
        <f aca="false">IF(L87=0,0,MAX(0,MIN(L87,Parámetros!$G$19)-Parámetros!$F$19)*Parámetros!$E$19)</f>
        <v>0</v>
      </c>
      <c r="N87" s="19" t="n">
        <f aca="false">IF(L87=0,0,MAX(0,MIN(L87,Parámetros!$G$20)-Parámetros!$F$20)*Parámetros!$E$20)</f>
        <v>0</v>
      </c>
      <c r="O87" s="19" t="n">
        <f aca="false">IF(L87=0,0,MAX(0,MIN(L87,Parámetros!$G$21)-Parámetros!$F$21)*Parámetros!$E$21)</f>
        <v>0</v>
      </c>
      <c r="P87" s="19" t="n">
        <f aca="false">IF(L87=0,0,MAX(0,MIN(L87,Parámetros!$G$22)-Parámetros!$F$22)*Parámetros!$E$22)</f>
        <v>0</v>
      </c>
      <c r="Q87" s="19" t="n">
        <f aca="false">IF(L87=0,0,MAX(0,MIN(L87,Parámetros!$G$23)-Parámetros!$F$23)*Parámetros!$E$23)</f>
        <v>0</v>
      </c>
      <c r="R87" s="46" t="n">
        <f aca="false">SUM(M87:Q87)</f>
        <v>0</v>
      </c>
      <c r="S87" s="47" t="str">
        <f aca="false">IF(OR($B87="",I87=0),"",R87/I87)</f>
        <v/>
      </c>
      <c r="T87" s="45" t="str">
        <f aca="false">IF($B87="","",IF(L87&lt;=0,"-",INDEX(TR_TASA,MATCH(L87,TR_DESDE,1))))</f>
        <v/>
      </c>
      <c r="U87" s="19" t="n">
        <f aca="false">SUM('Cálculo Mensual'!$AP$978:$AP$989)</f>
        <v>0</v>
      </c>
      <c r="V87" s="19" t="n">
        <f aca="false">SUM('Cálculo Mensual'!$N$978:$N$989)</f>
        <v>0</v>
      </c>
      <c r="W87" s="19" t="n">
        <f aca="false">SUM('Cálculo Mensual'!$AR$978:$AR$989)</f>
        <v>0</v>
      </c>
      <c r="X87" s="19" t="str">
        <f aca="false">IF(COUNT('Cálculo Mensual'!$AR$978:$AR$989)=0,"",SUM('Cálculo Mensual'!$AS$978:$AS$989))</f>
        <v/>
      </c>
      <c r="Y87" s="19" t="n">
        <f aca="false">SUM('Cálculo Mensual'!$AV$978:$AV$989)</f>
        <v>0</v>
      </c>
      <c r="Z87" s="19" t="n">
        <f aca="false">R87-Y87</f>
        <v>0</v>
      </c>
      <c r="AA87" s="43" t="str">
        <f aca="false">IF($B87="","",COUNTIF('Cálculo Mensual'!$AT$978:$AT$989,"Retuvo*")+COUNTIF('Cálculo Mensual'!$AT$978:$AT$989,"Revisar*"))</f>
        <v/>
      </c>
      <c r="AB87" s="19" t="n">
        <f aca="false">IF($B87="",0,N(Trabajadores!$K$87))</f>
        <v>0</v>
      </c>
      <c r="AC87" s="19" t="n">
        <f aca="false">MIN(AB87,DED_ADIC,MAX(0,I87-K87))</f>
        <v>0</v>
      </c>
      <c r="AD87" s="19" t="n">
        <f aca="false">MAX(0,I87-K87-AC87)</f>
        <v>0</v>
      </c>
      <c r="AE87" s="19" t="n">
        <f aca="false">SUMPRODUCT((AD87&gt;TR_DESDE)*(AD87-TR_DESDE)*TR_INC)</f>
        <v>0</v>
      </c>
      <c r="AF87" s="48" t="n">
        <f aca="false">AE87-Y87</f>
        <v>0</v>
      </c>
      <c r="AG87" s="23" t="str">
        <f aca="false">IF($B87="","",IF(N(AA87)&gt;0,"Revisar ("&amp;AA87&amp;" mes/es)",IF(COUNTIF('Cálculo Mensual'!$AT$978:$AT$989,"Sin dato planilla")&gt;0,"OK (hay meses sin dato)","OK")))</f>
        <v/>
      </c>
    </row>
    <row r="88" customFormat="false" ht="15" hidden="false" customHeight="false" outlineLevel="0" collapsed="false">
      <c r="A88" s="23" t="n">
        <v>83</v>
      </c>
      <c r="B88" s="35" t="str">
        <f aca="false">IF(Trabajadores!$B$88="","",Trabajadores!$B$88)</f>
        <v/>
      </c>
      <c r="C88" s="35" t="str">
        <f aca="false">IF($B88="","",Trabajadores!$D$88)</f>
        <v/>
      </c>
      <c r="D88" s="23" t="str">
        <f aca="false">IF($B88="","",IF(Trabajadores!$N$88&lt;Trabajadores!$M$88,"Sin vínculo",INDEX({"Ene","Feb","Mar","Abr","May","Jun","Jul","Ago","Set","Oct","Nov","Dic"},Trabajadores!$M$88)&amp;" – "&amp;INDEX({"Ene","Feb","Mar","Abr","May","Jun","Jul","Ago","Set","Oct","Nov","Dic"},Trabajadores!$N$88)))</f>
        <v/>
      </c>
      <c r="E88" s="19" t="n">
        <f aca="false">SUM('Cálculo Mensual'!$G$990:$G$1001)</f>
        <v>0</v>
      </c>
      <c r="F88" s="19" t="n">
        <f aca="false">SUM('Cálculo Mensual'!$I$990:$I$1001)+SUM('Cálculo Mensual'!$J$990:$J$1001)</f>
        <v>0</v>
      </c>
      <c r="G88" s="19" t="n">
        <f aca="false">SUM('Cálculo Mensual'!$K$990:$K$1001)</f>
        <v>0</v>
      </c>
      <c r="H88" s="19" t="n">
        <f aca="false">SUM('Cálculo Mensual'!$L$990:$L$1001)+SUM('Cálculo Mensual'!$M$990:$M$1001)</f>
        <v>0</v>
      </c>
      <c r="I88" s="36" t="n">
        <f aca="false">E88+F88+G88+H88</f>
        <v>0</v>
      </c>
      <c r="J88" s="19" t="n">
        <f aca="false">SUM('Cálculo Mensual'!$O$990:$O$1001)</f>
        <v>0</v>
      </c>
      <c r="K88" s="19" t="n">
        <f aca="false">IF($B88="",0,DED_FIJA)</f>
        <v>0</v>
      </c>
      <c r="L88" s="36" t="n">
        <f aca="false">MAX(0,I88-K88)</f>
        <v>0</v>
      </c>
      <c r="M88" s="19" t="n">
        <f aca="false">IF(L88=0,0,MAX(0,MIN(L88,Parámetros!$G$19)-Parámetros!$F$19)*Parámetros!$E$19)</f>
        <v>0</v>
      </c>
      <c r="N88" s="19" t="n">
        <f aca="false">IF(L88=0,0,MAX(0,MIN(L88,Parámetros!$G$20)-Parámetros!$F$20)*Parámetros!$E$20)</f>
        <v>0</v>
      </c>
      <c r="O88" s="19" t="n">
        <f aca="false">IF(L88=0,0,MAX(0,MIN(L88,Parámetros!$G$21)-Parámetros!$F$21)*Parámetros!$E$21)</f>
        <v>0</v>
      </c>
      <c r="P88" s="19" t="n">
        <f aca="false">IF(L88=0,0,MAX(0,MIN(L88,Parámetros!$G$22)-Parámetros!$F$22)*Parámetros!$E$22)</f>
        <v>0</v>
      </c>
      <c r="Q88" s="19" t="n">
        <f aca="false">IF(L88=0,0,MAX(0,MIN(L88,Parámetros!$G$23)-Parámetros!$F$23)*Parámetros!$E$23)</f>
        <v>0</v>
      </c>
      <c r="R88" s="46" t="n">
        <f aca="false">SUM(M88:Q88)</f>
        <v>0</v>
      </c>
      <c r="S88" s="47" t="str">
        <f aca="false">IF(OR($B88="",I88=0),"",R88/I88)</f>
        <v/>
      </c>
      <c r="T88" s="45" t="str">
        <f aca="false">IF($B88="","",IF(L88&lt;=0,"-",INDEX(TR_TASA,MATCH(L88,TR_DESDE,1))))</f>
        <v/>
      </c>
      <c r="U88" s="19" t="n">
        <f aca="false">SUM('Cálculo Mensual'!$AP$990:$AP$1001)</f>
        <v>0</v>
      </c>
      <c r="V88" s="19" t="n">
        <f aca="false">SUM('Cálculo Mensual'!$N$990:$N$1001)</f>
        <v>0</v>
      </c>
      <c r="W88" s="19" t="n">
        <f aca="false">SUM('Cálculo Mensual'!$AR$990:$AR$1001)</f>
        <v>0</v>
      </c>
      <c r="X88" s="19" t="str">
        <f aca="false">IF(COUNT('Cálculo Mensual'!$AR$990:$AR$1001)=0,"",SUM('Cálculo Mensual'!$AS$990:$AS$1001))</f>
        <v/>
      </c>
      <c r="Y88" s="19" t="n">
        <f aca="false">SUM('Cálculo Mensual'!$AV$990:$AV$1001)</f>
        <v>0</v>
      </c>
      <c r="Z88" s="19" t="n">
        <f aca="false">R88-Y88</f>
        <v>0</v>
      </c>
      <c r="AA88" s="43" t="str">
        <f aca="false">IF($B88="","",COUNTIF('Cálculo Mensual'!$AT$990:$AT$1001,"Retuvo*")+COUNTIF('Cálculo Mensual'!$AT$990:$AT$1001,"Revisar*"))</f>
        <v/>
      </c>
      <c r="AB88" s="19" t="n">
        <f aca="false">IF($B88="",0,N(Trabajadores!$K$88))</f>
        <v>0</v>
      </c>
      <c r="AC88" s="19" t="n">
        <f aca="false">MIN(AB88,DED_ADIC,MAX(0,I88-K88))</f>
        <v>0</v>
      </c>
      <c r="AD88" s="19" t="n">
        <f aca="false">MAX(0,I88-K88-AC88)</f>
        <v>0</v>
      </c>
      <c r="AE88" s="19" t="n">
        <f aca="false">SUMPRODUCT((AD88&gt;TR_DESDE)*(AD88-TR_DESDE)*TR_INC)</f>
        <v>0</v>
      </c>
      <c r="AF88" s="48" t="n">
        <f aca="false">AE88-Y88</f>
        <v>0</v>
      </c>
      <c r="AG88" s="23" t="str">
        <f aca="false">IF($B88="","",IF(N(AA88)&gt;0,"Revisar ("&amp;AA88&amp;" mes/es)",IF(COUNTIF('Cálculo Mensual'!$AT$990:$AT$1001,"Sin dato planilla")&gt;0,"OK (hay meses sin dato)","OK")))</f>
        <v/>
      </c>
    </row>
    <row r="89" customFormat="false" ht="15" hidden="false" customHeight="false" outlineLevel="0" collapsed="false">
      <c r="A89" s="23" t="n">
        <v>84</v>
      </c>
      <c r="B89" s="35" t="str">
        <f aca="false">IF(Trabajadores!$B$89="","",Trabajadores!$B$89)</f>
        <v/>
      </c>
      <c r="C89" s="35" t="str">
        <f aca="false">IF($B89="","",Trabajadores!$D$89)</f>
        <v/>
      </c>
      <c r="D89" s="23" t="str">
        <f aca="false">IF($B89="","",IF(Trabajadores!$N$89&lt;Trabajadores!$M$89,"Sin vínculo",INDEX({"Ene","Feb","Mar","Abr","May","Jun","Jul","Ago","Set","Oct","Nov","Dic"},Trabajadores!$M$89)&amp;" – "&amp;INDEX({"Ene","Feb","Mar","Abr","May","Jun","Jul","Ago","Set","Oct","Nov","Dic"},Trabajadores!$N$89)))</f>
        <v/>
      </c>
      <c r="E89" s="19" t="n">
        <f aca="false">SUM('Cálculo Mensual'!$G$1002:$G$1013)</f>
        <v>0</v>
      </c>
      <c r="F89" s="19" t="n">
        <f aca="false">SUM('Cálculo Mensual'!$I$1002:$I$1013)+SUM('Cálculo Mensual'!$J$1002:$J$1013)</f>
        <v>0</v>
      </c>
      <c r="G89" s="19" t="n">
        <f aca="false">SUM('Cálculo Mensual'!$K$1002:$K$1013)</f>
        <v>0</v>
      </c>
      <c r="H89" s="19" t="n">
        <f aca="false">SUM('Cálculo Mensual'!$L$1002:$L$1013)+SUM('Cálculo Mensual'!$M$1002:$M$1013)</f>
        <v>0</v>
      </c>
      <c r="I89" s="36" t="n">
        <f aca="false">E89+F89+G89+H89</f>
        <v>0</v>
      </c>
      <c r="J89" s="19" t="n">
        <f aca="false">SUM('Cálculo Mensual'!$O$1002:$O$1013)</f>
        <v>0</v>
      </c>
      <c r="K89" s="19" t="n">
        <f aca="false">IF($B89="",0,DED_FIJA)</f>
        <v>0</v>
      </c>
      <c r="L89" s="36" t="n">
        <f aca="false">MAX(0,I89-K89)</f>
        <v>0</v>
      </c>
      <c r="M89" s="19" t="n">
        <f aca="false">IF(L89=0,0,MAX(0,MIN(L89,Parámetros!$G$19)-Parámetros!$F$19)*Parámetros!$E$19)</f>
        <v>0</v>
      </c>
      <c r="N89" s="19" t="n">
        <f aca="false">IF(L89=0,0,MAX(0,MIN(L89,Parámetros!$G$20)-Parámetros!$F$20)*Parámetros!$E$20)</f>
        <v>0</v>
      </c>
      <c r="O89" s="19" t="n">
        <f aca="false">IF(L89=0,0,MAX(0,MIN(L89,Parámetros!$G$21)-Parámetros!$F$21)*Parámetros!$E$21)</f>
        <v>0</v>
      </c>
      <c r="P89" s="19" t="n">
        <f aca="false">IF(L89=0,0,MAX(0,MIN(L89,Parámetros!$G$22)-Parámetros!$F$22)*Parámetros!$E$22)</f>
        <v>0</v>
      </c>
      <c r="Q89" s="19" t="n">
        <f aca="false">IF(L89=0,0,MAX(0,MIN(L89,Parámetros!$G$23)-Parámetros!$F$23)*Parámetros!$E$23)</f>
        <v>0</v>
      </c>
      <c r="R89" s="46" t="n">
        <f aca="false">SUM(M89:Q89)</f>
        <v>0</v>
      </c>
      <c r="S89" s="47" t="str">
        <f aca="false">IF(OR($B89="",I89=0),"",R89/I89)</f>
        <v/>
      </c>
      <c r="T89" s="45" t="str">
        <f aca="false">IF($B89="","",IF(L89&lt;=0,"-",INDEX(TR_TASA,MATCH(L89,TR_DESDE,1))))</f>
        <v/>
      </c>
      <c r="U89" s="19" t="n">
        <f aca="false">SUM('Cálculo Mensual'!$AP$1002:$AP$1013)</f>
        <v>0</v>
      </c>
      <c r="V89" s="19" t="n">
        <f aca="false">SUM('Cálculo Mensual'!$N$1002:$N$1013)</f>
        <v>0</v>
      </c>
      <c r="W89" s="19" t="n">
        <f aca="false">SUM('Cálculo Mensual'!$AR$1002:$AR$1013)</f>
        <v>0</v>
      </c>
      <c r="X89" s="19" t="str">
        <f aca="false">IF(COUNT('Cálculo Mensual'!$AR$1002:$AR$1013)=0,"",SUM('Cálculo Mensual'!$AS$1002:$AS$1013))</f>
        <v/>
      </c>
      <c r="Y89" s="19" t="n">
        <f aca="false">SUM('Cálculo Mensual'!$AV$1002:$AV$1013)</f>
        <v>0</v>
      </c>
      <c r="Z89" s="19" t="n">
        <f aca="false">R89-Y89</f>
        <v>0</v>
      </c>
      <c r="AA89" s="43" t="str">
        <f aca="false">IF($B89="","",COUNTIF('Cálculo Mensual'!$AT$1002:$AT$1013,"Retuvo*")+COUNTIF('Cálculo Mensual'!$AT$1002:$AT$1013,"Revisar*"))</f>
        <v/>
      </c>
      <c r="AB89" s="19" t="n">
        <f aca="false">IF($B89="",0,N(Trabajadores!$K$89))</f>
        <v>0</v>
      </c>
      <c r="AC89" s="19" t="n">
        <f aca="false">MIN(AB89,DED_ADIC,MAX(0,I89-K89))</f>
        <v>0</v>
      </c>
      <c r="AD89" s="19" t="n">
        <f aca="false">MAX(0,I89-K89-AC89)</f>
        <v>0</v>
      </c>
      <c r="AE89" s="19" t="n">
        <f aca="false">SUMPRODUCT((AD89&gt;TR_DESDE)*(AD89-TR_DESDE)*TR_INC)</f>
        <v>0</v>
      </c>
      <c r="AF89" s="48" t="n">
        <f aca="false">AE89-Y89</f>
        <v>0</v>
      </c>
      <c r="AG89" s="23" t="str">
        <f aca="false">IF($B89="","",IF(N(AA89)&gt;0,"Revisar ("&amp;AA89&amp;" mes/es)",IF(COUNTIF('Cálculo Mensual'!$AT$1002:$AT$1013,"Sin dato planilla")&gt;0,"OK (hay meses sin dato)","OK")))</f>
        <v/>
      </c>
    </row>
    <row r="90" customFormat="false" ht="15" hidden="false" customHeight="false" outlineLevel="0" collapsed="false">
      <c r="A90" s="23" t="n">
        <v>85</v>
      </c>
      <c r="B90" s="35" t="str">
        <f aca="false">IF(Trabajadores!$B$90="","",Trabajadores!$B$90)</f>
        <v/>
      </c>
      <c r="C90" s="35" t="str">
        <f aca="false">IF($B90="","",Trabajadores!$D$90)</f>
        <v/>
      </c>
      <c r="D90" s="23" t="str">
        <f aca="false">IF($B90="","",IF(Trabajadores!$N$90&lt;Trabajadores!$M$90,"Sin vínculo",INDEX({"Ene","Feb","Mar","Abr","May","Jun","Jul","Ago","Set","Oct","Nov","Dic"},Trabajadores!$M$90)&amp;" – "&amp;INDEX({"Ene","Feb","Mar","Abr","May","Jun","Jul","Ago","Set","Oct","Nov","Dic"},Trabajadores!$N$90)))</f>
        <v/>
      </c>
      <c r="E90" s="19" t="n">
        <f aca="false">SUM('Cálculo Mensual'!$G$1014:$G$1025)</f>
        <v>0</v>
      </c>
      <c r="F90" s="19" t="n">
        <f aca="false">SUM('Cálculo Mensual'!$I$1014:$I$1025)+SUM('Cálculo Mensual'!$J$1014:$J$1025)</f>
        <v>0</v>
      </c>
      <c r="G90" s="19" t="n">
        <f aca="false">SUM('Cálculo Mensual'!$K$1014:$K$1025)</f>
        <v>0</v>
      </c>
      <c r="H90" s="19" t="n">
        <f aca="false">SUM('Cálculo Mensual'!$L$1014:$L$1025)+SUM('Cálculo Mensual'!$M$1014:$M$1025)</f>
        <v>0</v>
      </c>
      <c r="I90" s="36" t="n">
        <f aca="false">E90+F90+G90+H90</f>
        <v>0</v>
      </c>
      <c r="J90" s="19" t="n">
        <f aca="false">SUM('Cálculo Mensual'!$O$1014:$O$1025)</f>
        <v>0</v>
      </c>
      <c r="K90" s="19" t="n">
        <f aca="false">IF($B90="",0,DED_FIJA)</f>
        <v>0</v>
      </c>
      <c r="L90" s="36" t="n">
        <f aca="false">MAX(0,I90-K90)</f>
        <v>0</v>
      </c>
      <c r="M90" s="19" t="n">
        <f aca="false">IF(L90=0,0,MAX(0,MIN(L90,Parámetros!$G$19)-Parámetros!$F$19)*Parámetros!$E$19)</f>
        <v>0</v>
      </c>
      <c r="N90" s="19" t="n">
        <f aca="false">IF(L90=0,0,MAX(0,MIN(L90,Parámetros!$G$20)-Parámetros!$F$20)*Parámetros!$E$20)</f>
        <v>0</v>
      </c>
      <c r="O90" s="19" t="n">
        <f aca="false">IF(L90=0,0,MAX(0,MIN(L90,Parámetros!$G$21)-Parámetros!$F$21)*Parámetros!$E$21)</f>
        <v>0</v>
      </c>
      <c r="P90" s="19" t="n">
        <f aca="false">IF(L90=0,0,MAX(0,MIN(L90,Parámetros!$G$22)-Parámetros!$F$22)*Parámetros!$E$22)</f>
        <v>0</v>
      </c>
      <c r="Q90" s="19" t="n">
        <f aca="false">IF(L90=0,0,MAX(0,MIN(L90,Parámetros!$G$23)-Parámetros!$F$23)*Parámetros!$E$23)</f>
        <v>0</v>
      </c>
      <c r="R90" s="46" t="n">
        <f aca="false">SUM(M90:Q90)</f>
        <v>0</v>
      </c>
      <c r="S90" s="47" t="str">
        <f aca="false">IF(OR($B90="",I90=0),"",R90/I90)</f>
        <v/>
      </c>
      <c r="T90" s="45" t="str">
        <f aca="false">IF($B90="","",IF(L90&lt;=0,"-",INDEX(TR_TASA,MATCH(L90,TR_DESDE,1))))</f>
        <v/>
      </c>
      <c r="U90" s="19" t="n">
        <f aca="false">SUM('Cálculo Mensual'!$AP$1014:$AP$1025)</f>
        <v>0</v>
      </c>
      <c r="V90" s="19" t="n">
        <f aca="false">SUM('Cálculo Mensual'!$N$1014:$N$1025)</f>
        <v>0</v>
      </c>
      <c r="W90" s="19" t="n">
        <f aca="false">SUM('Cálculo Mensual'!$AR$1014:$AR$1025)</f>
        <v>0</v>
      </c>
      <c r="X90" s="19" t="str">
        <f aca="false">IF(COUNT('Cálculo Mensual'!$AR$1014:$AR$1025)=0,"",SUM('Cálculo Mensual'!$AS$1014:$AS$1025))</f>
        <v/>
      </c>
      <c r="Y90" s="19" t="n">
        <f aca="false">SUM('Cálculo Mensual'!$AV$1014:$AV$1025)</f>
        <v>0</v>
      </c>
      <c r="Z90" s="19" t="n">
        <f aca="false">R90-Y90</f>
        <v>0</v>
      </c>
      <c r="AA90" s="43" t="str">
        <f aca="false">IF($B90="","",COUNTIF('Cálculo Mensual'!$AT$1014:$AT$1025,"Retuvo*")+COUNTIF('Cálculo Mensual'!$AT$1014:$AT$1025,"Revisar*"))</f>
        <v/>
      </c>
      <c r="AB90" s="19" t="n">
        <f aca="false">IF($B90="",0,N(Trabajadores!$K$90))</f>
        <v>0</v>
      </c>
      <c r="AC90" s="19" t="n">
        <f aca="false">MIN(AB90,DED_ADIC,MAX(0,I90-K90))</f>
        <v>0</v>
      </c>
      <c r="AD90" s="19" t="n">
        <f aca="false">MAX(0,I90-K90-AC90)</f>
        <v>0</v>
      </c>
      <c r="AE90" s="19" t="n">
        <f aca="false">SUMPRODUCT((AD90&gt;TR_DESDE)*(AD90-TR_DESDE)*TR_INC)</f>
        <v>0</v>
      </c>
      <c r="AF90" s="48" t="n">
        <f aca="false">AE90-Y90</f>
        <v>0</v>
      </c>
      <c r="AG90" s="23" t="str">
        <f aca="false">IF($B90="","",IF(N(AA90)&gt;0,"Revisar ("&amp;AA90&amp;" mes/es)",IF(COUNTIF('Cálculo Mensual'!$AT$1014:$AT$1025,"Sin dato planilla")&gt;0,"OK (hay meses sin dato)","OK")))</f>
        <v/>
      </c>
    </row>
    <row r="91" customFormat="false" ht="15" hidden="false" customHeight="false" outlineLevel="0" collapsed="false">
      <c r="A91" s="23" t="n">
        <v>86</v>
      </c>
      <c r="B91" s="35" t="str">
        <f aca="false">IF(Trabajadores!$B$91="","",Trabajadores!$B$91)</f>
        <v/>
      </c>
      <c r="C91" s="35" t="str">
        <f aca="false">IF($B91="","",Trabajadores!$D$91)</f>
        <v/>
      </c>
      <c r="D91" s="23" t="str">
        <f aca="false">IF($B91="","",IF(Trabajadores!$N$91&lt;Trabajadores!$M$91,"Sin vínculo",INDEX({"Ene","Feb","Mar","Abr","May","Jun","Jul","Ago","Set","Oct","Nov","Dic"},Trabajadores!$M$91)&amp;" – "&amp;INDEX({"Ene","Feb","Mar","Abr","May","Jun","Jul","Ago","Set","Oct","Nov","Dic"},Trabajadores!$N$91)))</f>
        <v/>
      </c>
      <c r="E91" s="19" t="n">
        <f aca="false">SUM('Cálculo Mensual'!$G$1026:$G$1037)</f>
        <v>0</v>
      </c>
      <c r="F91" s="19" t="n">
        <f aca="false">SUM('Cálculo Mensual'!$I$1026:$I$1037)+SUM('Cálculo Mensual'!$J$1026:$J$1037)</f>
        <v>0</v>
      </c>
      <c r="G91" s="19" t="n">
        <f aca="false">SUM('Cálculo Mensual'!$K$1026:$K$1037)</f>
        <v>0</v>
      </c>
      <c r="H91" s="19" t="n">
        <f aca="false">SUM('Cálculo Mensual'!$L$1026:$L$1037)+SUM('Cálculo Mensual'!$M$1026:$M$1037)</f>
        <v>0</v>
      </c>
      <c r="I91" s="36" t="n">
        <f aca="false">E91+F91+G91+H91</f>
        <v>0</v>
      </c>
      <c r="J91" s="19" t="n">
        <f aca="false">SUM('Cálculo Mensual'!$O$1026:$O$1037)</f>
        <v>0</v>
      </c>
      <c r="K91" s="19" t="n">
        <f aca="false">IF($B91="",0,DED_FIJA)</f>
        <v>0</v>
      </c>
      <c r="L91" s="36" t="n">
        <f aca="false">MAX(0,I91-K91)</f>
        <v>0</v>
      </c>
      <c r="M91" s="19" t="n">
        <f aca="false">IF(L91=0,0,MAX(0,MIN(L91,Parámetros!$G$19)-Parámetros!$F$19)*Parámetros!$E$19)</f>
        <v>0</v>
      </c>
      <c r="N91" s="19" t="n">
        <f aca="false">IF(L91=0,0,MAX(0,MIN(L91,Parámetros!$G$20)-Parámetros!$F$20)*Parámetros!$E$20)</f>
        <v>0</v>
      </c>
      <c r="O91" s="19" t="n">
        <f aca="false">IF(L91=0,0,MAX(0,MIN(L91,Parámetros!$G$21)-Parámetros!$F$21)*Parámetros!$E$21)</f>
        <v>0</v>
      </c>
      <c r="P91" s="19" t="n">
        <f aca="false">IF(L91=0,0,MAX(0,MIN(L91,Parámetros!$G$22)-Parámetros!$F$22)*Parámetros!$E$22)</f>
        <v>0</v>
      </c>
      <c r="Q91" s="19" t="n">
        <f aca="false">IF(L91=0,0,MAX(0,MIN(L91,Parámetros!$G$23)-Parámetros!$F$23)*Parámetros!$E$23)</f>
        <v>0</v>
      </c>
      <c r="R91" s="46" t="n">
        <f aca="false">SUM(M91:Q91)</f>
        <v>0</v>
      </c>
      <c r="S91" s="47" t="str">
        <f aca="false">IF(OR($B91="",I91=0),"",R91/I91)</f>
        <v/>
      </c>
      <c r="T91" s="45" t="str">
        <f aca="false">IF($B91="","",IF(L91&lt;=0,"-",INDEX(TR_TASA,MATCH(L91,TR_DESDE,1))))</f>
        <v/>
      </c>
      <c r="U91" s="19" t="n">
        <f aca="false">SUM('Cálculo Mensual'!$AP$1026:$AP$1037)</f>
        <v>0</v>
      </c>
      <c r="V91" s="19" t="n">
        <f aca="false">SUM('Cálculo Mensual'!$N$1026:$N$1037)</f>
        <v>0</v>
      </c>
      <c r="W91" s="19" t="n">
        <f aca="false">SUM('Cálculo Mensual'!$AR$1026:$AR$1037)</f>
        <v>0</v>
      </c>
      <c r="X91" s="19" t="str">
        <f aca="false">IF(COUNT('Cálculo Mensual'!$AR$1026:$AR$1037)=0,"",SUM('Cálculo Mensual'!$AS$1026:$AS$1037))</f>
        <v/>
      </c>
      <c r="Y91" s="19" t="n">
        <f aca="false">SUM('Cálculo Mensual'!$AV$1026:$AV$1037)</f>
        <v>0</v>
      </c>
      <c r="Z91" s="19" t="n">
        <f aca="false">R91-Y91</f>
        <v>0</v>
      </c>
      <c r="AA91" s="43" t="str">
        <f aca="false">IF($B91="","",COUNTIF('Cálculo Mensual'!$AT$1026:$AT$1037,"Retuvo*")+COUNTIF('Cálculo Mensual'!$AT$1026:$AT$1037,"Revisar*"))</f>
        <v/>
      </c>
      <c r="AB91" s="19" t="n">
        <f aca="false">IF($B91="",0,N(Trabajadores!$K$91))</f>
        <v>0</v>
      </c>
      <c r="AC91" s="19" t="n">
        <f aca="false">MIN(AB91,DED_ADIC,MAX(0,I91-K91))</f>
        <v>0</v>
      </c>
      <c r="AD91" s="19" t="n">
        <f aca="false">MAX(0,I91-K91-AC91)</f>
        <v>0</v>
      </c>
      <c r="AE91" s="19" t="n">
        <f aca="false">SUMPRODUCT((AD91&gt;TR_DESDE)*(AD91-TR_DESDE)*TR_INC)</f>
        <v>0</v>
      </c>
      <c r="AF91" s="48" t="n">
        <f aca="false">AE91-Y91</f>
        <v>0</v>
      </c>
      <c r="AG91" s="23" t="str">
        <f aca="false">IF($B91="","",IF(N(AA91)&gt;0,"Revisar ("&amp;AA91&amp;" mes/es)",IF(COUNTIF('Cálculo Mensual'!$AT$1026:$AT$1037,"Sin dato planilla")&gt;0,"OK (hay meses sin dato)","OK")))</f>
        <v/>
      </c>
    </row>
    <row r="92" customFormat="false" ht="15" hidden="false" customHeight="false" outlineLevel="0" collapsed="false">
      <c r="A92" s="23" t="n">
        <v>87</v>
      </c>
      <c r="B92" s="35" t="str">
        <f aca="false">IF(Trabajadores!$B$92="","",Trabajadores!$B$92)</f>
        <v/>
      </c>
      <c r="C92" s="35" t="str">
        <f aca="false">IF($B92="","",Trabajadores!$D$92)</f>
        <v/>
      </c>
      <c r="D92" s="23" t="str">
        <f aca="false">IF($B92="","",IF(Trabajadores!$N$92&lt;Trabajadores!$M$92,"Sin vínculo",INDEX({"Ene","Feb","Mar","Abr","May","Jun","Jul","Ago","Set","Oct","Nov","Dic"},Trabajadores!$M$92)&amp;" – "&amp;INDEX({"Ene","Feb","Mar","Abr","May","Jun","Jul","Ago","Set","Oct","Nov","Dic"},Trabajadores!$N$92)))</f>
        <v/>
      </c>
      <c r="E92" s="19" t="n">
        <f aca="false">SUM('Cálculo Mensual'!$G$1038:$G$1049)</f>
        <v>0</v>
      </c>
      <c r="F92" s="19" t="n">
        <f aca="false">SUM('Cálculo Mensual'!$I$1038:$I$1049)+SUM('Cálculo Mensual'!$J$1038:$J$1049)</f>
        <v>0</v>
      </c>
      <c r="G92" s="19" t="n">
        <f aca="false">SUM('Cálculo Mensual'!$K$1038:$K$1049)</f>
        <v>0</v>
      </c>
      <c r="H92" s="19" t="n">
        <f aca="false">SUM('Cálculo Mensual'!$L$1038:$L$1049)+SUM('Cálculo Mensual'!$M$1038:$M$1049)</f>
        <v>0</v>
      </c>
      <c r="I92" s="36" t="n">
        <f aca="false">E92+F92+G92+H92</f>
        <v>0</v>
      </c>
      <c r="J92" s="19" t="n">
        <f aca="false">SUM('Cálculo Mensual'!$O$1038:$O$1049)</f>
        <v>0</v>
      </c>
      <c r="K92" s="19" t="n">
        <f aca="false">IF($B92="",0,DED_FIJA)</f>
        <v>0</v>
      </c>
      <c r="L92" s="36" t="n">
        <f aca="false">MAX(0,I92-K92)</f>
        <v>0</v>
      </c>
      <c r="M92" s="19" t="n">
        <f aca="false">IF(L92=0,0,MAX(0,MIN(L92,Parámetros!$G$19)-Parámetros!$F$19)*Parámetros!$E$19)</f>
        <v>0</v>
      </c>
      <c r="N92" s="19" t="n">
        <f aca="false">IF(L92=0,0,MAX(0,MIN(L92,Parámetros!$G$20)-Parámetros!$F$20)*Parámetros!$E$20)</f>
        <v>0</v>
      </c>
      <c r="O92" s="19" t="n">
        <f aca="false">IF(L92=0,0,MAX(0,MIN(L92,Parámetros!$G$21)-Parámetros!$F$21)*Parámetros!$E$21)</f>
        <v>0</v>
      </c>
      <c r="P92" s="19" t="n">
        <f aca="false">IF(L92=0,0,MAX(0,MIN(L92,Parámetros!$G$22)-Parámetros!$F$22)*Parámetros!$E$22)</f>
        <v>0</v>
      </c>
      <c r="Q92" s="19" t="n">
        <f aca="false">IF(L92=0,0,MAX(0,MIN(L92,Parámetros!$G$23)-Parámetros!$F$23)*Parámetros!$E$23)</f>
        <v>0</v>
      </c>
      <c r="R92" s="46" t="n">
        <f aca="false">SUM(M92:Q92)</f>
        <v>0</v>
      </c>
      <c r="S92" s="47" t="str">
        <f aca="false">IF(OR($B92="",I92=0),"",R92/I92)</f>
        <v/>
      </c>
      <c r="T92" s="45" t="str">
        <f aca="false">IF($B92="","",IF(L92&lt;=0,"-",INDEX(TR_TASA,MATCH(L92,TR_DESDE,1))))</f>
        <v/>
      </c>
      <c r="U92" s="19" t="n">
        <f aca="false">SUM('Cálculo Mensual'!$AP$1038:$AP$1049)</f>
        <v>0</v>
      </c>
      <c r="V92" s="19" t="n">
        <f aca="false">SUM('Cálculo Mensual'!$N$1038:$N$1049)</f>
        <v>0</v>
      </c>
      <c r="W92" s="19" t="n">
        <f aca="false">SUM('Cálculo Mensual'!$AR$1038:$AR$1049)</f>
        <v>0</v>
      </c>
      <c r="X92" s="19" t="str">
        <f aca="false">IF(COUNT('Cálculo Mensual'!$AR$1038:$AR$1049)=0,"",SUM('Cálculo Mensual'!$AS$1038:$AS$1049))</f>
        <v/>
      </c>
      <c r="Y92" s="19" t="n">
        <f aca="false">SUM('Cálculo Mensual'!$AV$1038:$AV$1049)</f>
        <v>0</v>
      </c>
      <c r="Z92" s="19" t="n">
        <f aca="false">R92-Y92</f>
        <v>0</v>
      </c>
      <c r="AA92" s="43" t="str">
        <f aca="false">IF($B92="","",COUNTIF('Cálculo Mensual'!$AT$1038:$AT$1049,"Retuvo*")+COUNTIF('Cálculo Mensual'!$AT$1038:$AT$1049,"Revisar*"))</f>
        <v/>
      </c>
      <c r="AB92" s="19" t="n">
        <f aca="false">IF($B92="",0,N(Trabajadores!$K$92))</f>
        <v>0</v>
      </c>
      <c r="AC92" s="19" t="n">
        <f aca="false">MIN(AB92,DED_ADIC,MAX(0,I92-K92))</f>
        <v>0</v>
      </c>
      <c r="AD92" s="19" t="n">
        <f aca="false">MAX(0,I92-K92-AC92)</f>
        <v>0</v>
      </c>
      <c r="AE92" s="19" t="n">
        <f aca="false">SUMPRODUCT((AD92&gt;TR_DESDE)*(AD92-TR_DESDE)*TR_INC)</f>
        <v>0</v>
      </c>
      <c r="AF92" s="48" t="n">
        <f aca="false">AE92-Y92</f>
        <v>0</v>
      </c>
      <c r="AG92" s="23" t="str">
        <f aca="false">IF($B92="","",IF(N(AA92)&gt;0,"Revisar ("&amp;AA92&amp;" mes/es)",IF(COUNTIF('Cálculo Mensual'!$AT$1038:$AT$1049,"Sin dato planilla")&gt;0,"OK (hay meses sin dato)","OK")))</f>
        <v/>
      </c>
    </row>
    <row r="93" customFormat="false" ht="15" hidden="false" customHeight="false" outlineLevel="0" collapsed="false">
      <c r="A93" s="23" t="n">
        <v>88</v>
      </c>
      <c r="B93" s="35" t="str">
        <f aca="false">IF(Trabajadores!$B$93="","",Trabajadores!$B$93)</f>
        <v/>
      </c>
      <c r="C93" s="35" t="str">
        <f aca="false">IF($B93="","",Trabajadores!$D$93)</f>
        <v/>
      </c>
      <c r="D93" s="23" t="str">
        <f aca="false">IF($B93="","",IF(Trabajadores!$N$93&lt;Trabajadores!$M$93,"Sin vínculo",INDEX({"Ene","Feb","Mar","Abr","May","Jun","Jul","Ago","Set","Oct","Nov","Dic"},Trabajadores!$M$93)&amp;" – "&amp;INDEX({"Ene","Feb","Mar","Abr","May","Jun","Jul","Ago","Set","Oct","Nov","Dic"},Trabajadores!$N$93)))</f>
        <v/>
      </c>
      <c r="E93" s="19" t="n">
        <f aca="false">SUM('Cálculo Mensual'!$G$1050:$G$1061)</f>
        <v>0</v>
      </c>
      <c r="F93" s="19" t="n">
        <f aca="false">SUM('Cálculo Mensual'!$I$1050:$I$1061)+SUM('Cálculo Mensual'!$J$1050:$J$1061)</f>
        <v>0</v>
      </c>
      <c r="G93" s="19" t="n">
        <f aca="false">SUM('Cálculo Mensual'!$K$1050:$K$1061)</f>
        <v>0</v>
      </c>
      <c r="H93" s="19" t="n">
        <f aca="false">SUM('Cálculo Mensual'!$L$1050:$L$1061)+SUM('Cálculo Mensual'!$M$1050:$M$1061)</f>
        <v>0</v>
      </c>
      <c r="I93" s="36" t="n">
        <f aca="false">E93+F93+G93+H93</f>
        <v>0</v>
      </c>
      <c r="J93" s="19" t="n">
        <f aca="false">SUM('Cálculo Mensual'!$O$1050:$O$1061)</f>
        <v>0</v>
      </c>
      <c r="K93" s="19" t="n">
        <f aca="false">IF($B93="",0,DED_FIJA)</f>
        <v>0</v>
      </c>
      <c r="L93" s="36" t="n">
        <f aca="false">MAX(0,I93-K93)</f>
        <v>0</v>
      </c>
      <c r="M93" s="19" t="n">
        <f aca="false">IF(L93=0,0,MAX(0,MIN(L93,Parámetros!$G$19)-Parámetros!$F$19)*Parámetros!$E$19)</f>
        <v>0</v>
      </c>
      <c r="N93" s="19" t="n">
        <f aca="false">IF(L93=0,0,MAX(0,MIN(L93,Parámetros!$G$20)-Parámetros!$F$20)*Parámetros!$E$20)</f>
        <v>0</v>
      </c>
      <c r="O93" s="19" t="n">
        <f aca="false">IF(L93=0,0,MAX(0,MIN(L93,Parámetros!$G$21)-Parámetros!$F$21)*Parámetros!$E$21)</f>
        <v>0</v>
      </c>
      <c r="P93" s="19" t="n">
        <f aca="false">IF(L93=0,0,MAX(0,MIN(L93,Parámetros!$G$22)-Parámetros!$F$22)*Parámetros!$E$22)</f>
        <v>0</v>
      </c>
      <c r="Q93" s="19" t="n">
        <f aca="false">IF(L93=0,0,MAX(0,MIN(L93,Parámetros!$G$23)-Parámetros!$F$23)*Parámetros!$E$23)</f>
        <v>0</v>
      </c>
      <c r="R93" s="46" t="n">
        <f aca="false">SUM(M93:Q93)</f>
        <v>0</v>
      </c>
      <c r="S93" s="47" t="str">
        <f aca="false">IF(OR($B93="",I93=0),"",R93/I93)</f>
        <v/>
      </c>
      <c r="T93" s="45" t="str">
        <f aca="false">IF($B93="","",IF(L93&lt;=0,"-",INDEX(TR_TASA,MATCH(L93,TR_DESDE,1))))</f>
        <v/>
      </c>
      <c r="U93" s="19" t="n">
        <f aca="false">SUM('Cálculo Mensual'!$AP$1050:$AP$1061)</f>
        <v>0</v>
      </c>
      <c r="V93" s="19" t="n">
        <f aca="false">SUM('Cálculo Mensual'!$N$1050:$N$1061)</f>
        <v>0</v>
      </c>
      <c r="W93" s="19" t="n">
        <f aca="false">SUM('Cálculo Mensual'!$AR$1050:$AR$1061)</f>
        <v>0</v>
      </c>
      <c r="X93" s="19" t="str">
        <f aca="false">IF(COUNT('Cálculo Mensual'!$AR$1050:$AR$1061)=0,"",SUM('Cálculo Mensual'!$AS$1050:$AS$1061))</f>
        <v/>
      </c>
      <c r="Y93" s="19" t="n">
        <f aca="false">SUM('Cálculo Mensual'!$AV$1050:$AV$1061)</f>
        <v>0</v>
      </c>
      <c r="Z93" s="19" t="n">
        <f aca="false">R93-Y93</f>
        <v>0</v>
      </c>
      <c r="AA93" s="43" t="str">
        <f aca="false">IF($B93="","",COUNTIF('Cálculo Mensual'!$AT$1050:$AT$1061,"Retuvo*")+COUNTIF('Cálculo Mensual'!$AT$1050:$AT$1061,"Revisar*"))</f>
        <v/>
      </c>
      <c r="AB93" s="19" t="n">
        <f aca="false">IF($B93="",0,N(Trabajadores!$K$93))</f>
        <v>0</v>
      </c>
      <c r="AC93" s="19" t="n">
        <f aca="false">MIN(AB93,DED_ADIC,MAX(0,I93-K93))</f>
        <v>0</v>
      </c>
      <c r="AD93" s="19" t="n">
        <f aca="false">MAX(0,I93-K93-AC93)</f>
        <v>0</v>
      </c>
      <c r="AE93" s="19" t="n">
        <f aca="false">SUMPRODUCT((AD93&gt;TR_DESDE)*(AD93-TR_DESDE)*TR_INC)</f>
        <v>0</v>
      </c>
      <c r="AF93" s="48" t="n">
        <f aca="false">AE93-Y93</f>
        <v>0</v>
      </c>
      <c r="AG93" s="23" t="str">
        <f aca="false">IF($B93="","",IF(N(AA93)&gt;0,"Revisar ("&amp;AA93&amp;" mes/es)",IF(COUNTIF('Cálculo Mensual'!$AT$1050:$AT$1061,"Sin dato planilla")&gt;0,"OK (hay meses sin dato)","OK")))</f>
        <v/>
      </c>
    </row>
    <row r="94" customFormat="false" ht="15" hidden="false" customHeight="false" outlineLevel="0" collapsed="false">
      <c r="A94" s="23" t="n">
        <v>89</v>
      </c>
      <c r="B94" s="35" t="str">
        <f aca="false">IF(Trabajadores!$B$94="","",Trabajadores!$B$94)</f>
        <v/>
      </c>
      <c r="C94" s="35" t="str">
        <f aca="false">IF($B94="","",Trabajadores!$D$94)</f>
        <v/>
      </c>
      <c r="D94" s="23" t="str">
        <f aca="false">IF($B94="","",IF(Trabajadores!$N$94&lt;Trabajadores!$M$94,"Sin vínculo",INDEX({"Ene","Feb","Mar","Abr","May","Jun","Jul","Ago","Set","Oct","Nov","Dic"},Trabajadores!$M$94)&amp;" – "&amp;INDEX({"Ene","Feb","Mar","Abr","May","Jun","Jul","Ago","Set","Oct","Nov","Dic"},Trabajadores!$N$94)))</f>
        <v/>
      </c>
      <c r="E94" s="19" t="n">
        <f aca="false">SUM('Cálculo Mensual'!$G$1062:$G$1073)</f>
        <v>0</v>
      </c>
      <c r="F94" s="19" t="n">
        <f aca="false">SUM('Cálculo Mensual'!$I$1062:$I$1073)+SUM('Cálculo Mensual'!$J$1062:$J$1073)</f>
        <v>0</v>
      </c>
      <c r="G94" s="19" t="n">
        <f aca="false">SUM('Cálculo Mensual'!$K$1062:$K$1073)</f>
        <v>0</v>
      </c>
      <c r="H94" s="19" t="n">
        <f aca="false">SUM('Cálculo Mensual'!$L$1062:$L$1073)+SUM('Cálculo Mensual'!$M$1062:$M$1073)</f>
        <v>0</v>
      </c>
      <c r="I94" s="36" t="n">
        <f aca="false">E94+F94+G94+H94</f>
        <v>0</v>
      </c>
      <c r="J94" s="19" t="n">
        <f aca="false">SUM('Cálculo Mensual'!$O$1062:$O$1073)</f>
        <v>0</v>
      </c>
      <c r="K94" s="19" t="n">
        <f aca="false">IF($B94="",0,DED_FIJA)</f>
        <v>0</v>
      </c>
      <c r="L94" s="36" t="n">
        <f aca="false">MAX(0,I94-K94)</f>
        <v>0</v>
      </c>
      <c r="M94" s="19" t="n">
        <f aca="false">IF(L94=0,0,MAX(0,MIN(L94,Parámetros!$G$19)-Parámetros!$F$19)*Parámetros!$E$19)</f>
        <v>0</v>
      </c>
      <c r="N94" s="19" t="n">
        <f aca="false">IF(L94=0,0,MAX(0,MIN(L94,Parámetros!$G$20)-Parámetros!$F$20)*Parámetros!$E$20)</f>
        <v>0</v>
      </c>
      <c r="O94" s="19" t="n">
        <f aca="false">IF(L94=0,0,MAX(0,MIN(L94,Parámetros!$G$21)-Parámetros!$F$21)*Parámetros!$E$21)</f>
        <v>0</v>
      </c>
      <c r="P94" s="19" t="n">
        <f aca="false">IF(L94=0,0,MAX(0,MIN(L94,Parámetros!$G$22)-Parámetros!$F$22)*Parámetros!$E$22)</f>
        <v>0</v>
      </c>
      <c r="Q94" s="19" t="n">
        <f aca="false">IF(L94=0,0,MAX(0,MIN(L94,Parámetros!$G$23)-Parámetros!$F$23)*Parámetros!$E$23)</f>
        <v>0</v>
      </c>
      <c r="R94" s="46" t="n">
        <f aca="false">SUM(M94:Q94)</f>
        <v>0</v>
      </c>
      <c r="S94" s="47" t="str">
        <f aca="false">IF(OR($B94="",I94=0),"",R94/I94)</f>
        <v/>
      </c>
      <c r="T94" s="45" t="str">
        <f aca="false">IF($B94="","",IF(L94&lt;=0,"-",INDEX(TR_TASA,MATCH(L94,TR_DESDE,1))))</f>
        <v/>
      </c>
      <c r="U94" s="19" t="n">
        <f aca="false">SUM('Cálculo Mensual'!$AP$1062:$AP$1073)</f>
        <v>0</v>
      </c>
      <c r="V94" s="19" t="n">
        <f aca="false">SUM('Cálculo Mensual'!$N$1062:$N$1073)</f>
        <v>0</v>
      </c>
      <c r="W94" s="19" t="n">
        <f aca="false">SUM('Cálculo Mensual'!$AR$1062:$AR$1073)</f>
        <v>0</v>
      </c>
      <c r="X94" s="19" t="str">
        <f aca="false">IF(COUNT('Cálculo Mensual'!$AR$1062:$AR$1073)=0,"",SUM('Cálculo Mensual'!$AS$1062:$AS$1073))</f>
        <v/>
      </c>
      <c r="Y94" s="19" t="n">
        <f aca="false">SUM('Cálculo Mensual'!$AV$1062:$AV$1073)</f>
        <v>0</v>
      </c>
      <c r="Z94" s="19" t="n">
        <f aca="false">R94-Y94</f>
        <v>0</v>
      </c>
      <c r="AA94" s="43" t="str">
        <f aca="false">IF($B94="","",COUNTIF('Cálculo Mensual'!$AT$1062:$AT$1073,"Retuvo*")+COUNTIF('Cálculo Mensual'!$AT$1062:$AT$1073,"Revisar*"))</f>
        <v/>
      </c>
      <c r="AB94" s="19" t="n">
        <f aca="false">IF($B94="",0,N(Trabajadores!$K$94))</f>
        <v>0</v>
      </c>
      <c r="AC94" s="19" t="n">
        <f aca="false">MIN(AB94,DED_ADIC,MAX(0,I94-K94))</f>
        <v>0</v>
      </c>
      <c r="AD94" s="19" t="n">
        <f aca="false">MAX(0,I94-K94-AC94)</f>
        <v>0</v>
      </c>
      <c r="AE94" s="19" t="n">
        <f aca="false">SUMPRODUCT((AD94&gt;TR_DESDE)*(AD94-TR_DESDE)*TR_INC)</f>
        <v>0</v>
      </c>
      <c r="AF94" s="48" t="n">
        <f aca="false">AE94-Y94</f>
        <v>0</v>
      </c>
      <c r="AG94" s="23" t="str">
        <f aca="false">IF($B94="","",IF(N(AA94)&gt;0,"Revisar ("&amp;AA94&amp;" mes/es)",IF(COUNTIF('Cálculo Mensual'!$AT$1062:$AT$1073,"Sin dato planilla")&gt;0,"OK (hay meses sin dato)","OK")))</f>
        <v/>
      </c>
    </row>
    <row r="95" customFormat="false" ht="15" hidden="false" customHeight="false" outlineLevel="0" collapsed="false">
      <c r="A95" s="23" t="n">
        <v>90</v>
      </c>
      <c r="B95" s="35" t="str">
        <f aca="false">IF(Trabajadores!$B$95="","",Trabajadores!$B$95)</f>
        <v/>
      </c>
      <c r="C95" s="35" t="str">
        <f aca="false">IF($B95="","",Trabajadores!$D$95)</f>
        <v/>
      </c>
      <c r="D95" s="23" t="str">
        <f aca="false">IF($B95="","",IF(Trabajadores!$N$95&lt;Trabajadores!$M$95,"Sin vínculo",INDEX({"Ene","Feb","Mar","Abr","May","Jun","Jul","Ago","Set","Oct","Nov","Dic"},Trabajadores!$M$95)&amp;" – "&amp;INDEX({"Ene","Feb","Mar","Abr","May","Jun","Jul","Ago","Set","Oct","Nov","Dic"},Trabajadores!$N$95)))</f>
        <v/>
      </c>
      <c r="E95" s="19" t="n">
        <f aca="false">SUM('Cálculo Mensual'!$G$1074:$G$1085)</f>
        <v>0</v>
      </c>
      <c r="F95" s="19" t="n">
        <f aca="false">SUM('Cálculo Mensual'!$I$1074:$I$1085)+SUM('Cálculo Mensual'!$J$1074:$J$1085)</f>
        <v>0</v>
      </c>
      <c r="G95" s="19" t="n">
        <f aca="false">SUM('Cálculo Mensual'!$K$1074:$K$1085)</f>
        <v>0</v>
      </c>
      <c r="H95" s="19" t="n">
        <f aca="false">SUM('Cálculo Mensual'!$L$1074:$L$1085)+SUM('Cálculo Mensual'!$M$1074:$M$1085)</f>
        <v>0</v>
      </c>
      <c r="I95" s="36" t="n">
        <f aca="false">E95+F95+G95+H95</f>
        <v>0</v>
      </c>
      <c r="J95" s="19" t="n">
        <f aca="false">SUM('Cálculo Mensual'!$O$1074:$O$1085)</f>
        <v>0</v>
      </c>
      <c r="K95" s="19" t="n">
        <f aca="false">IF($B95="",0,DED_FIJA)</f>
        <v>0</v>
      </c>
      <c r="L95" s="36" t="n">
        <f aca="false">MAX(0,I95-K95)</f>
        <v>0</v>
      </c>
      <c r="M95" s="19" t="n">
        <f aca="false">IF(L95=0,0,MAX(0,MIN(L95,Parámetros!$G$19)-Parámetros!$F$19)*Parámetros!$E$19)</f>
        <v>0</v>
      </c>
      <c r="N95" s="19" t="n">
        <f aca="false">IF(L95=0,0,MAX(0,MIN(L95,Parámetros!$G$20)-Parámetros!$F$20)*Parámetros!$E$20)</f>
        <v>0</v>
      </c>
      <c r="O95" s="19" t="n">
        <f aca="false">IF(L95=0,0,MAX(0,MIN(L95,Parámetros!$G$21)-Parámetros!$F$21)*Parámetros!$E$21)</f>
        <v>0</v>
      </c>
      <c r="P95" s="19" t="n">
        <f aca="false">IF(L95=0,0,MAX(0,MIN(L95,Parámetros!$G$22)-Parámetros!$F$22)*Parámetros!$E$22)</f>
        <v>0</v>
      </c>
      <c r="Q95" s="19" t="n">
        <f aca="false">IF(L95=0,0,MAX(0,MIN(L95,Parámetros!$G$23)-Parámetros!$F$23)*Parámetros!$E$23)</f>
        <v>0</v>
      </c>
      <c r="R95" s="46" t="n">
        <f aca="false">SUM(M95:Q95)</f>
        <v>0</v>
      </c>
      <c r="S95" s="47" t="str">
        <f aca="false">IF(OR($B95="",I95=0),"",R95/I95)</f>
        <v/>
      </c>
      <c r="T95" s="45" t="str">
        <f aca="false">IF($B95="","",IF(L95&lt;=0,"-",INDEX(TR_TASA,MATCH(L95,TR_DESDE,1))))</f>
        <v/>
      </c>
      <c r="U95" s="19" t="n">
        <f aca="false">SUM('Cálculo Mensual'!$AP$1074:$AP$1085)</f>
        <v>0</v>
      </c>
      <c r="V95" s="19" t="n">
        <f aca="false">SUM('Cálculo Mensual'!$N$1074:$N$1085)</f>
        <v>0</v>
      </c>
      <c r="W95" s="19" t="n">
        <f aca="false">SUM('Cálculo Mensual'!$AR$1074:$AR$1085)</f>
        <v>0</v>
      </c>
      <c r="X95" s="19" t="str">
        <f aca="false">IF(COUNT('Cálculo Mensual'!$AR$1074:$AR$1085)=0,"",SUM('Cálculo Mensual'!$AS$1074:$AS$1085))</f>
        <v/>
      </c>
      <c r="Y95" s="19" t="n">
        <f aca="false">SUM('Cálculo Mensual'!$AV$1074:$AV$1085)</f>
        <v>0</v>
      </c>
      <c r="Z95" s="19" t="n">
        <f aca="false">R95-Y95</f>
        <v>0</v>
      </c>
      <c r="AA95" s="43" t="str">
        <f aca="false">IF($B95="","",COUNTIF('Cálculo Mensual'!$AT$1074:$AT$1085,"Retuvo*")+COUNTIF('Cálculo Mensual'!$AT$1074:$AT$1085,"Revisar*"))</f>
        <v/>
      </c>
      <c r="AB95" s="19" t="n">
        <f aca="false">IF($B95="",0,N(Trabajadores!$K$95))</f>
        <v>0</v>
      </c>
      <c r="AC95" s="19" t="n">
        <f aca="false">MIN(AB95,DED_ADIC,MAX(0,I95-K95))</f>
        <v>0</v>
      </c>
      <c r="AD95" s="19" t="n">
        <f aca="false">MAX(0,I95-K95-AC95)</f>
        <v>0</v>
      </c>
      <c r="AE95" s="19" t="n">
        <f aca="false">SUMPRODUCT((AD95&gt;TR_DESDE)*(AD95-TR_DESDE)*TR_INC)</f>
        <v>0</v>
      </c>
      <c r="AF95" s="48" t="n">
        <f aca="false">AE95-Y95</f>
        <v>0</v>
      </c>
      <c r="AG95" s="23" t="str">
        <f aca="false">IF($B95="","",IF(N(AA95)&gt;0,"Revisar ("&amp;AA95&amp;" mes/es)",IF(COUNTIF('Cálculo Mensual'!$AT$1074:$AT$1085,"Sin dato planilla")&gt;0,"OK (hay meses sin dato)","OK")))</f>
        <v/>
      </c>
    </row>
    <row r="96" customFormat="false" ht="15" hidden="false" customHeight="false" outlineLevel="0" collapsed="false">
      <c r="A96" s="23" t="n">
        <v>91</v>
      </c>
      <c r="B96" s="35" t="str">
        <f aca="false">IF(Trabajadores!$B$96="","",Trabajadores!$B$96)</f>
        <v/>
      </c>
      <c r="C96" s="35" t="str">
        <f aca="false">IF($B96="","",Trabajadores!$D$96)</f>
        <v/>
      </c>
      <c r="D96" s="23" t="str">
        <f aca="false">IF($B96="","",IF(Trabajadores!$N$96&lt;Trabajadores!$M$96,"Sin vínculo",INDEX({"Ene","Feb","Mar","Abr","May","Jun","Jul","Ago","Set","Oct","Nov","Dic"},Trabajadores!$M$96)&amp;" – "&amp;INDEX({"Ene","Feb","Mar","Abr","May","Jun","Jul","Ago","Set","Oct","Nov","Dic"},Trabajadores!$N$96)))</f>
        <v/>
      </c>
      <c r="E96" s="19" t="n">
        <f aca="false">SUM('Cálculo Mensual'!$G$1086:$G$1097)</f>
        <v>0</v>
      </c>
      <c r="F96" s="19" t="n">
        <f aca="false">SUM('Cálculo Mensual'!$I$1086:$I$1097)+SUM('Cálculo Mensual'!$J$1086:$J$1097)</f>
        <v>0</v>
      </c>
      <c r="G96" s="19" t="n">
        <f aca="false">SUM('Cálculo Mensual'!$K$1086:$K$1097)</f>
        <v>0</v>
      </c>
      <c r="H96" s="19" t="n">
        <f aca="false">SUM('Cálculo Mensual'!$L$1086:$L$1097)+SUM('Cálculo Mensual'!$M$1086:$M$1097)</f>
        <v>0</v>
      </c>
      <c r="I96" s="36" t="n">
        <f aca="false">E96+F96+G96+H96</f>
        <v>0</v>
      </c>
      <c r="J96" s="19" t="n">
        <f aca="false">SUM('Cálculo Mensual'!$O$1086:$O$1097)</f>
        <v>0</v>
      </c>
      <c r="K96" s="19" t="n">
        <f aca="false">IF($B96="",0,DED_FIJA)</f>
        <v>0</v>
      </c>
      <c r="L96" s="36" t="n">
        <f aca="false">MAX(0,I96-K96)</f>
        <v>0</v>
      </c>
      <c r="M96" s="19" t="n">
        <f aca="false">IF(L96=0,0,MAX(0,MIN(L96,Parámetros!$G$19)-Parámetros!$F$19)*Parámetros!$E$19)</f>
        <v>0</v>
      </c>
      <c r="N96" s="19" t="n">
        <f aca="false">IF(L96=0,0,MAX(0,MIN(L96,Parámetros!$G$20)-Parámetros!$F$20)*Parámetros!$E$20)</f>
        <v>0</v>
      </c>
      <c r="O96" s="19" t="n">
        <f aca="false">IF(L96=0,0,MAX(0,MIN(L96,Parámetros!$G$21)-Parámetros!$F$21)*Parámetros!$E$21)</f>
        <v>0</v>
      </c>
      <c r="P96" s="19" t="n">
        <f aca="false">IF(L96=0,0,MAX(0,MIN(L96,Parámetros!$G$22)-Parámetros!$F$22)*Parámetros!$E$22)</f>
        <v>0</v>
      </c>
      <c r="Q96" s="19" t="n">
        <f aca="false">IF(L96=0,0,MAX(0,MIN(L96,Parámetros!$G$23)-Parámetros!$F$23)*Parámetros!$E$23)</f>
        <v>0</v>
      </c>
      <c r="R96" s="46" t="n">
        <f aca="false">SUM(M96:Q96)</f>
        <v>0</v>
      </c>
      <c r="S96" s="47" t="str">
        <f aca="false">IF(OR($B96="",I96=0),"",R96/I96)</f>
        <v/>
      </c>
      <c r="T96" s="45" t="str">
        <f aca="false">IF($B96="","",IF(L96&lt;=0,"-",INDEX(TR_TASA,MATCH(L96,TR_DESDE,1))))</f>
        <v/>
      </c>
      <c r="U96" s="19" t="n">
        <f aca="false">SUM('Cálculo Mensual'!$AP$1086:$AP$1097)</f>
        <v>0</v>
      </c>
      <c r="V96" s="19" t="n">
        <f aca="false">SUM('Cálculo Mensual'!$N$1086:$N$1097)</f>
        <v>0</v>
      </c>
      <c r="W96" s="19" t="n">
        <f aca="false">SUM('Cálculo Mensual'!$AR$1086:$AR$1097)</f>
        <v>0</v>
      </c>
      <c r="X96" s="19" t="str">
        <f aca="false">IF(COUNT('Cálculo Mensual'!$AR$1086:$AR$1097)=0,"",SUM('Cálculo Mensual'!$AS$1086:$AS$1097))</f>
        <v/>
      </c>
      <c r="Y96" s="19" t="n">
        <f aca="false">SUM('Cálculo Mensual'!$AV$1086:$AV$1097)</f>
        <v>0</v>
      </c>
      <c r="Z96" s="19" t="n">
        <f aca="false">R96-Y96</f>
        <v>0</v>
      </c>
      <c r="AA96" s="43" t="str">
        <f aca="false">IF($B96="","",COUNTIF('Cálculo Mensual'!$AT$1086:$AT$1097,"Retuvo*")+COUNTIF('Cálculo Mensual'!$AT$1086:$AT$1097,"Revisar*"))</f>
        <v/>
      </c>
      <c r="AB96" s="19" t="n">
        <f aca="false">IF($B96="",0,N(Trabajadores!$K$96))</f>
        <v>0</v>
      </c>
      <c r="AC96" s="19" t="n">
        <f aca="false">MIN(AB96,DED_ADIC,MAX(0,I96-K96))</f>
        <v>0</v>
      </c>
      <c r="AD96" s="19" t="n">
        <f aca="false">MAX(0,I96-K96-AC96)</f>
        <v>0</v>
      </c>
      <c r="AE96" s="19" t="n">
        <f aca="false">SUMPRODUCT((AD96&gt;TR_DESDE)*(AD96-TR_DESDE)*TR_INC)</f>
        <v>0</v>
      </c>
      <c r="AF96" s="48" t="n">
        <f aca="false">AE96-Y96</f>
        <v>0</v>
      </c>
      <c r="AG96" s="23" t="str">
        <f aca="false">IF($B96="","",IF(N(AA96)&gt;0,"Revisar ("&amp;AA96&amp;" mes/es)",IF(COUNTIF('Cálculo Mensual'!$AT$1086:$AT$1097,"Sin dato planilla")&gt;0,"OK (hay meses sin dato)","OK")))</f>
        <v/>
      </c>
    </row>
    <row r="97" customFormat="false" ht="15" hidden="false" customHeight="false" outlineLevel="0" collapsed="false">
      <c r="A97" s="23" t="n">
        <v>92</v>
      </c>
      <c r="B97" s="35" t="str">
        <f aca="false">IF(Trabajadores!$B$97="","",Trabajadores!$B$97)</f>
        <v/>
      </c>
      <c r="C97" s="35" t="str">
        <f aca="false">IF($B97="","",Trabajadores!$D$97)</f>
        <v/>
      </c>
      <c r="D97" s="23" t="str">
        <f aca="false">IF($B97="","",IF(Trabajadores!$N$97&lt;Trabajadores!$M$97,"Sin vínculo",INDEX({"Ene","Feb","Mar","Abr","May","Jun","Jul","Ago","Set","Oct","Nov","Dic"},Trabajadores!$M$97)&amp;" – "&amp;INDEX({"Ene","Feb","Mar","Abr","May","Jun","Jul","Ago","Set","Oct","Nov","Dic"},Trabajadores!$N$97)))</f>
        <v/>
      </c>
      <c r="E97" s="19" t="n">
        <f aca="false">SUM('Cálculo Mensual'!$G$1098:$G$1109)</f>
        <v>0</v>
      </c>
      <c r="F97" s="19" t="n">
        <f aca="false">SUM('Cálculo Mensual'!$I$1098:$I$1109)+SUM('Cálculo Mensual'!$J$1098:$J$1109)</f>
        <v>0</v>
      </c>
      <c r="G97" s="19" t="n">
        <f aca="false">SUM('Cálculo Mensual'!$K$1098:$K$1109)</f>
        <v>0</v>
      </c>
      <c r="H97" s="19" t="n">
        <f aca="false">SUM('Cálculo Mensual'!$L$1098:$L$1109)+SUM('Cálculo Mensual'!$M$1098:$M$1109)</f>
        <v>0</v>
      </c>
      <c r="I97" s="36" t="n">
        <f aca="false">E97+F97+G97+H97</f>
        <v>0</v>
      </c>
      <c r="J97" s="19" t="n">
        <f aca="false">SUM('Cálculo Mensual'!$O$1098:$O$1109)</f>
        <v>0</v>
      </c>
      <c r="K97" s="19" t="n">
        <f aca="false">IF($B97="",0,DED_FIJA)</f>
        <v>0</v>
      </c>
      <c r="L97" s="36" t="n">
        <f aca="false">MAX(0,I97-K97)</f>
        <v>0</v>
      </c>
      <c r="M97" s="19" t="n">
        <f aca="false">IF(L97=0,0,MAX(0,MIN(L97,Parámetros!$G$19)-Parámetros!$F$19)*Parámetros!$E$19)</f>
        <v>0</v>
      </c>
      <c r="N97" s="19" t="n">
        <f aca="false">IF(L97=0,0,MAX(0,MIN(L97,Parámetros!$G$20)-Parámetros!$F$20)*Parámetros!$E$20)</f>
        <v>0</v>
      </c>
      <c r="O97" s="19" t="n">
        <f aca="false">IF(L97=0,0,MAX(0,MIN(L97,Parámetros!$G$21)-Parámetros!$F$21)*Parámetros!$E$21)</f>
        <v>0</v>
      </c>
      <c r="P97" s="19" t="n">
        <f aca="false">IF(L97=0,0,MAX(0,MIN(L97,Parámetros!$G$22)-Parámetros!$F$22)*Parámetros!$E$22)</f>
        <v>0</v>
      </c>
      <c r="Q97" s="19" t="n">
        <f aca="false">IF(L97=0,0,MAX(0,MIN(L97,Parámetros!$G$23)-Parámetros!$F$23)*Parámetros!$E$23)</f>
        <v>0</v>
      </c>
      <c r="R97" s="46" t="n">
        <f aca="false">SUM(M97:Q97)</f>
        <v>0</v>
      </c>
      <c r="S97" s="47" t="str">
        <f aca="false">IF(OR($B97="",I97=0),"",R97/I97)</f>
        <v/>
      </c>
      <c r="T97" s="45" t="str">
        <f aca="false">IF($B97="","",IF(L97&lt;=0,"-",INDEX(TR_TASA,MATCH(L97,TR_DESDE,1))))</f>
        <v/>
      </c>
      <c r="U97" s="19" t="n">
        <f aca="false">SUM('Cálculo Mensual'!$AP$1098:$AP$1109)</f>
        <v>0</v>
      </c>
      <c r="V97" s="19" t="n">
        <f aca="false">SUM('Cálculo Mensual'!$N$1098:$N$1109)</f>
        <v>0</v>
      </c>
      <c r="W97" s="19" t="n">
        <f aca="false">SUM('Cálculo Mensual'!$AR$1098:$AR$1109)</f>
        <v>0</v>
      </c>
      <c r="X97" s="19" t="str">
        <f aca="false">IF(COUNT('Cálculo Mensual'!$AR$1098:$AR$1109)=0,"",SUM('Cálculo Mensual'!$AS$1098:$AS$1109))</f>
        <v/>
      </c>
      <c r="Y97" s="19" t="n">
        <f aca="false">SUM('Cálculo Mensual'!$AV$1098:$AV$1109)</f>
        <v>0</v>
      </c>
      <c r="Z97" s="19" t="n">
        <f aca="false">R97-Y97</f>
        <v>0</v>
      </c>
      <c r="AA97" s="43" t="str">
        <f aca="false">IF($B97="","",COUNTIF('Cálculo Mensual'!$AT$1098:$AT$1109,"Retuvo*")+COUNTIF('Cálculo Mensual'!$AT$1098:$AT$1109,"Revisar*"))</f>
        <v/>
      </c>
      <c r="AB97" s="19" t="n">
        <f aca="false">IF($B97="",0,N(Trabajadores!$K$97))</f>
        <v>0</v>
      </c>
      <c r="AC97" s="19" t="n">
        <f aca="false">MIN(AB97,DED_ADIC,MAX(0,I97-K97))</f>
        <v>0</v>
      </c>
      <c r="AD97" s="19" t="n">
        <f aca="false">MAX(0,I97-K97-AC97)</f>
        <v>0</v>
      </c>
      <c r="AE97" s="19" t="n">
        <f aca="false">SUMPRODUCT((AD97&gt;TR_DESDE)*(AD97-TR_DESDE)*TR_INC)</f>
        <v>0</v>
      </c>
      <c r="AF97" s="48" t="n">
        <f aca="false">AE97-Y97</f>
        <v>0</v>
      </c>
      <c r="AG97" s="23" t="str">
        <f aca="false">IF($B97="","",IF(N(AA97)&gt;0,"Revisar ("&amp;AA97&amp;" mes/es)",IF(COUNTIF('Cálculo Mensual'!$AT$1098:$AT$1109,"Sin dato planilla")&gt;0,"OK (hay meses sin dato)","OK")))</f>
        <v/>
      </c>
    </row>
    <row r="98" customFormat="false" ht="15" hidden="false" customHeight="false" outlineLevel="0" collapsed="false">
      <c r="A98" s="23" t="n">
        <v>93</v>
      </c>
      <c r="B98" s="35" t="str">
        <f aca="false">IF(Trabajadores!$B$98="","",Trabajadores!$B$98)</f>
        <v/>
      </c>
      <c r="C98" s="35" t="str">
        <f aca="false">IF($B98="","",Trabajadores!$D$98)</f>
        <v/>
      </c>
      <c r="D98" s="23" t="str">
        <f aca="false">IF($B98="","",IF(Trabajadores!$N$98&lt;Trabajadores!$M$98,"Sin vínculo",INDEX({"Ene","Feb","Mar","Abr","May","Jun","Jul","Ago","Set","Oct","Nov","Dic"},Trabajadores!$M$98)&amp;" – "&amp;INDEX({"Ene","Feb","Mar","Abr","May","Jun","Jul","Ago","Set","Oct","Nov","Dic"},Trabajadores!$N$98)))</f>
        <v/>
      </c>
      <c r="E98" s="19" t="n">
        <f aca="false">SUM('Cálculo Mensual'!$G$1110:$G$1121)</f>
        <v>0</v>
      </c>
      <c r="F98" s="19" t="n">
        <f aca="false">SUM('Cálculo Mensual'!$I$1110:$I$1121)+SUM('Cálculo Mensual'!$J$1110:$J$1121)</f>
        <v>0</v>
      </c>
      <c r="G98" s="19" t="n">
        <f aca="false">SUM('Cálculo Mensual'!$K$1110:$K$1121)</f>
        <v>0</v>
      </c>
      <c r="H98" s="19" t="n">
        <f aca="false">SUM('Cálculo Mensual'!$L$1110:$L$1121)+SUM('Cálculo Mensual'!$M$1110:$M$1121)</f>
        <v>0</v>
      </c>
      <c r="I98" s="36" t="n">
        <f aca="false">E98+F98+G98+H98</f>
        <v>0</v>
      </c>
      <c r="J98" s="19" t="n">
        <f aca="false">SUM('Cálculo Mensual'!$O$1110:$O$1121)</f>
        <v>0</v>
      </c>
      <c r="K98" s="19" t="n">
        <f aca="false">IF($B98="",0,DED_FIJA)</f>
        <v>0</v>
      </c>
      <c r="L98" s="36" t="n">
        <f aca="false">MAX(0,I98-K98)</f>
        <v>0</v>
      </c>
      <c r="M98" s="19" t="n">
        <f aca="false">IF(L98=0,0,MAX(0,MIN(L98,Parámetros!$G$19)-Parámetros!$F$19)*Parámetros!$E$19)</f>
        <v>0</v>
      </c>
      <c r="N98" s="19" t="n">
        <f aca="false">IF(L98=0,0,MAX(0,MIN(L98,Parámetros!$G$20)-Parámetros!$F$20)*Parámetros!$E$20)</f>
        <v>0</v>
      </c>
      <c r="O98" s="19" t="n">
        <f aca="false">IF(L98=0,0,MAX(0,MIN(L98,Parámetros!$G$21)-Parámetros!$F$21)*Parámetros!$E$21)</f>
        <v>0</v>
      </c>
      <c r="P98" s="19" t="n">
        <f aca="false">IF(L98=0,0,MAX(0,MIN(L98,Parámetros!$G$22)-Parámetros!$F$22)*Parámetros!$E$22)</f>
        <v>0</v>
      </c>
      <c r="Q98" s="19" t="n">
        <f aca="false">IF(L98=0,0,MAX(0,MIN(L98,Parámetros!$G$23)-Parámetros!$F$23)*Parámetros!$E$23)</f>
        <v>0</v>
      </c>
      <c r="R98" s="46" t="n">
        <f aca="false">SUM(M98:Q98)</f>
        <v>0</v>
      </c>
      <c r="S98" s="47" t="str">
        <f aca="false">IF(OR($B98="",I98=0),"",R98/I98)</f>
        <v/>
      </c>
      <c r="T98" s="45" t="str">
        <f aca="false">IF($B98="","",IF(L98&lt;=0,"-",INDEX(TR_TASA,MATCH(L98,TR_DESDE,1))))</f>
        <v/>
      </c>
      <c r="U98" s="19" t="n">
        <f aca="false">SUM('Cálculo Mensual'!$AP$1110:$AP$1121)</f>
        <v>0</v>
      </c>
      <c r="V98" s="19" t="n">
        <f aca="false">SUM('Cálculo Mensual'!$N$1110:$N$1121)</f>
        <v>0</v>
      </c>
      <c r="W98" s="19" t="n">
        <f aca="false">SUM('Cálculo Mensual'!$AR$1110:$AR$1121)</f>
        <v>0</v>
      </c>
      <c r="X98" s="19" t="str">
        <f aca="false">IF(COUNT('Cálculo Mensual'!$AR$1110:$AR$1121)=0,"",SUM('Cálculo Mensual'!$AS$1110:$AS$1121))</f>
        <v/>
      </c>
      <c r="Y98" s="19" t="n">
        <f aca="false">SUM('Cálculo Mensual'!$AV$1110:$AV$1121)</f>
        <v>0</v>
      </c>
      <c r="Z98" s="19" t="n">
        <f aca="false">R98-Y98</f>
        <v>0</v>
      </c>
      <c r="AA98" s="43" t="str">
        <f aca="false">IF($B98="","",COUNTIF('Cálculo Mensual'!$AT$1110:$AT$1121,"Retuvo*")+COUNTIF('Cálculo Mensual'!$AT$1110:$AT$1121,"Revisar*"))</f>
        <v/>
      </c>
      <c r="AB98" s="19" t="n">
        <f aca="false">IF($B98="",0,N(Trabajadores!$K$98))</f>
        <v>0</v>
      </c>
      <c r="AC98" s="19" t="n">
        <f aca="false">MIN(AB98,DED_ADIC,MAX(0,I98-K98))</f>
        <v>0</v>
      </c>
      <c r="AD98" s="19" t="n">
        <f aca="false">MAX(0,I98-K98-AC98)</f>
        <v>0</v>
      </c>
      <c r="AE98" s="19" t="n">
        <f aca="false">SUMPRODUCT((AD98&gt;TR_DESDE)*(AD98-TR_DESDE)*TR_INC)</f>
        <v>0</v>
      </c>
      <c r="AF98" s="48" t="n">
        <f aca="false">AE98-Y98</f>
        <v>0</v>
      </c>
      <c r="AG98" s="23" t="str">
        <f aca="false">IF($B98="","",IF(N(AA98)&gt;0,"Revisar ("&amp;AA98&amp;" mes/es)",IF(COUNTIF('Cálculo Mensual'!$AT$1110:$AT$1121,"Sin dato planilla")&gt;0,"OK (hay meses sin dato)","OK")))</f>
        <v/>
      </c>
    </row>
    <row r="99" customFormat="false" ht="15" hidden="false" customHeight="false" outlineLevel="0" collapsed="false">
      <c r="A99" s="23" t="n">
        <v>94</v>
      </c>
      <c r="B99" s="35" t="str">
        <f aca="false">IF(Trabajadores!$B$99="","",Trabajadores!$B$99)</f>
        <v/>
      </c>
      <c r="C99" s="35" t="str">
        <f aca="false">IF($B99="","",Trabajadores!$D$99)</f>
        <v/>
      </c>
      <c r="D99" s="23" t="str">
        <f aca="false">IF($B99="","",IF(Trabajadores!$N$99&lt;Trabajadores!$M$99,"Sin vínculo",INDEX({"Ene","Feb","Mar","Abr","May","Jun","Jul","Ago","Set","Oct","Nov","Dic"},Trabajadores!$M$99)&amp;" – "&amp;INDEX({"Ene","Feb","Mar","Abr","May","Jun","Jul","Ago","Set","Oct","Nov","Dic"},Trabajadores!$N$99)))</f>
        <v/>
      </c>
      <c r="E99" s="19" t="n">
        <f aca="false">SUM('Cálculo Mensual'!$G$1122:$G$1133)</f>
        <v>0</v>
      </c>
      <c r="F99" s="19" t="n">
        <f aca="false">SUM('Cálculo Mensual'!$I$1122:$I$1133)+SUM('Cálculo Mensual'!$J$1122:$J$1133)</f>
        <v>0</v>
      </c>
      <c r="G99" s="19" t="n">
        <f aca="false">SUM('Cálculo Mensual'!$K$1122:$K$1133)</f>
        <v>0</v>
      </c>
      <c r="H99" s="19" t="n">
        <f aca="false">SUM('Cálculo Mensual'!$L$1122:$L$1133)+SUM('Cálculo Mensual'!$M$1122:$M$1133)</f>
        <v>0</v>
      </c>
      <c r="I99" s="36" t="n">
        <f aca="false">E99+F99+G99+H99</f>
        <v>0</v>
      </c>
      <c r="J99" s="19" t="n">
        <f aca="false">SUM('Cálculo Mensual'!$O$1122:$O$1133)</f>
        <v>0</v>
      </c>
      <c r="K99" s="19" t="n">
        <f aca="false">IF($B99="",0,DED_FIJA)</f>
        <v>0</v>
      </c>
      <c r="L99" s="36" t="n">
        <f aca="false">MAX(0,I99-K99)</f>
        <v>0</v>
      </c>
      <c r="M99" s="19" t="n">
        <f aca="false">IF(L99=0,0,MAX(0,MIN(L99,Parámetros!$G$19)-Parámetros!$F$19)*Parámetros!$E$19)</f>
        <v>0</v>
      </c>
      <c r="N99" s="19" t="n">
        <f aca="false">IF(L99=0,0,MAX(0,MIN(L99,Parámetros!$G$20)-Parámetros!$F$20)*Parámetros!$E$20)</f>
        <v>0</v>
      </c>
      <c r="O99" s="19" t="n">
        <f aca="false">IF(L99=0,0,MAX(0,MIN(L99,Parámetros!$G$21)-Parámetros!$F$21)*Parámetros!$E$21)</f>
        <v>0</v>
      </c>
      <c r="P99" s="19" t="n">
        <f aca="false">IF(L99=0,0,MAX(0,MIN(L99,Parámetros!$G$22)-Parámetros!$F$22)*Parámetros!$E$22)</f>
        <v>0</v>
      </c>
      <c r="Q99" s="19" t="n">
        <f aca="false">IF(L99=0,0,MAX(0,MIN(L99,Parámetros!$G$23)-Parámetros!$F$23)*Parámetros!$E$23)</f>
        <v>0</v>
      </c>
      <c r="R99" s="46" t="n">
        <f aca="false">SUM(M99:Q99)</f>
        <v>0</v>
      </c>
      <c r="S99" s="47" t="str">
        <f aca="false">IF(OR($B99="",I99=0),"",R99/I99)</f>
        <v/>
      </c>
      <c r="T99" s="45" t="str">
        <f aca="false">IF($B99="","",IF(L99&lt;=0,"-",INDEX(TR_TASA,MATCH(L99,TR_DESDE,1))))</f>
        <v/>
      </c>
      <c r="U99" s="19" t="n">
        <f aca="false">SUM('Cálculo Mensual'!$AP$1122:$AP$1133)</f>
        <v>0</v>
      </c>
      <c r="V99" s="19" t="n">
        <f aca="false">SUM('Cálculo Mensual'!$N$1122:$N$1133)</f>
        <v>0</v>
      </c>
      <c r="W99" s="19" t="n">
        <f aca="false">SUM('Cálculo Mensual'!$AR$1122:$AR$1133)</f>
        <v>0</v>
      </c>
      <c r="X99" s="19" t="str">
        <f aca="false">IF(COUNT('Cálculo Mensual'!$AR$1122:$AR$1133)=0,"",SUM('Cálculo Mensual'!$AS$1122:$AS$1133))</f>
        <v/>
      </c>
      <c r="Y99" s="19" t="n">
        <f aca="false">SUM('Cálculo Mensual'!$AV$1122:$AV$1133)</f>
        <v>0</v>
      </c>
      <c r="Z99" s="19" t="n">
        <f aca="false">R99-Y99</f>
        <v>0</v>
      </c>
      <c r="AA99" s="43" t="str">
        <f aca="false">IF($B99="","",COUNTIF('Cálculo Mensual'!$AT$1122:$AT$1133,"Retuvo*")+COUNTIF('Cálculo Mensual'!$AT$1122:$AT$1133,"Revisar*"))</f>
        <v/>
      </c>
      <c r="AB99" s="19" t="n">
        <f aca="false">IF($B99="",0,N(Trabajadores!$K$99))</f>
        <v>0</v>
      </c>
      <c r="AC99" s="19" t="n">
        <f aca="false">MIN(AB99,DED_ADIC,MAX(0,I99-K99))</f>
        <v>0</v>
      </c>
      <c r="AD99" s="19" t="n">
        <f aca="false">MAX(0,I99-K99-AC99)</f>
        <v>0</v>
      </c>
      <c r="AE99" s="19" t="n">
        <f aca="false">SUMPRODUCT((AD99&gt;TR_DESDE)*(AD99-TR_DESDE)*TR_INC)</f>
        <v>0</v>
      </c>
      <c r="AF99" s="48" t="n">
        <f aca="false">AE99-Y99</f>
        <v>0</v>
      </c>
      <c r="AG99" s="23" t="str">
        <f aca="false">IF($B99="","",IF(N(AA99)&gt;0,"Revisar ("&amp;AA99&amp;" mes/es)",IF(COUNTIF('Cálculo Mensual'!$AT$1122:$AT$1133,"Sin dato planilla")&gt;0,"OK (hay meses sin dato)","OK")))</f>
        <v/>
      </c>
    </row>
    <row r="100" customFormat="false" ht="15" hidden="false" customHeight="false" outlineLevel="0" collapsed="false">
      <c r="A100" s="23" t="n">
        <v>95</v>
      </c>
      <c r="B100" s="35" t="str">
        <f aca="false">IF(Trabajadores!$B$100="","",Trabajadores!$B$100)</f>
        <v/>
      </c>
      <c r="C100" s="35" t="str">
        <f aca="false">IF($B100="","",Trabajadores!$D$100)</f>
        <v/>
      </c>
      <c r="D100" s="23" t="str">
        <f aca="false">IF($B100="","",IF(Trabajadores!$N$100&lt;Trabajadores!$M$100,"Sin vínculo",INDEX({"Ene","Feb","Mar","Abr","May","Jun","Jul","Ago","Set","Oct","Nov","Dic"},Trabajadores!$M$100)&amp;" – "&amp;INDEX({"Ene","Feb","Mar","Abr","May","Jun","Jul","Ago","Set","Oct","Nov","Dic"},Trabajadores!$N$100)))</f>
        <v/>
      </c>
      <c r="E100" s="19" t="n">
        <f aca="false">SUM('Cálculo Mensual'!$G$1134:$G$1145)</f>
        <v>0</v>
      </c>
      <c r="F100" s="19" t="n">
        <f aca="false">SUM('Cálculo Mensual'!$I$1134:$I$1145)+SUM('Cálculo Mensual'!$J$1134:$J$1145)</f>
        <v>0</v>
      </c>
      <c r="G100" s="19" t="n">
        <f aca="false">SUM('Cálculo Mensual'!$K$1134:$K$1145)</f>
        <v>0</v>
      </c>
      <c r="H100" s="19" t="n">
        <f aca="false">SUM('Cálculo Mensual'!$L$1134:$L$1145)+SUM('Cálculo Mensual'!$M$1134:$M$1145)</f>
        <v>0</v>
      </c>
      <c r="I100" s="36" t="n">
        <f aca="false">E100+F100+G100+H100</f>
        <v>0</v>
      </c>
      <c r="J100" s="19" t="n">
        <f aca="false">SUM('Cálculo Mensual'!$O$1134:$O$1145)</f>
        <v>0</v>
      </c>
      <c r="K100" s="19" t="n">
        <f aca="false">IF($B100="",0,DED_FIJA)</f>
        <v>0</v>
      </c>
      <c r="L100" s="36" t="n">
        <f aca="false">MAX(0,I100-K100)</f>
        <v>0</v>
      </c>
      <c r="M100" s="19" t="n">
        <f aca="false">IF(L100=0,0,MAX(0,MIN(L100,Parámetros!$G$19)-Parámetros!$F$19)*Parámetros!$E$19)</f>
        <v>0</v>
      </c>
      <c r="N100" s="19" t="n">
        <f aca="false">IF(L100=0,0,MAX(0,MIN(L100,Parámetros!$G$20)-Parámetros!$F$20)*Parámetros!$E$20)</f>
        <v>0</v>
      </c>
      <c r="O100" s="19" t="n">
        <f aca="false">IF(L100=0,0,MAX(0,MIN(L100,Parámetros!$G$21)-Parámetros!$F$21)*Parámetros!$E$21)</f>
        <v>0</v>
      </c>
      <c r="P100" s="19" t="n">
        <f aca="false">IF(L100=0,0,MAX(0,MIN(L100,Parámetros!$G$22)-Parámetros!$F$22)*Parámetros!$E$22)</f>
        <v>0</v>
      </c>
      <c r="Q100" s="19" t="n">
        <f aca="false">IF(L100=0,0,MAX(0,MIN(L100,Parámetros!$G$23)-Parámetros!$F$23)*Parámetros!$E$23)</f>
        <v>0</v>
      </c>
      <c r="R100" s="46" t="n">
        <f aca="false">SUM(M100:Q100)</f>
        <v>0</v>
      </c>
      <c r="S100" s="47" t="str">
        <f aca="false">IF(OR($B100="",I100=0),"",R100/I100)</f>
        <v/>
      </c>
      <c r="T100" s="45" t="str">
        <f aca="false">IF($B100="","",IF(L100&lt;=0,"-",INDEX(TR_TASA,MATCH(L100,TR_DESDE,1))))</f>
        <v/>
      </c>
      <c r="U100" s="19" t="n">
        <f aca="false">SUM('Cálculo Mensual'!$AP$1134:$AP$1145)</f>
        <v>0</v>
      </c>
      <c r="V100" s="19" t="n">
        <f aca="false">SUM('Cálculo Mensual'!$N$1134:$N$1145)</f>
        <v>0</v>
      </c>
      <c r="W100" s="19" t="n">
        <f aca="false">SUM('Cálculo Mensual'!$AR$1134:$AR$1145)</f>
        <v>0</v>
      </c>
      <c r="X100" s="19" t="str">
        <f aca="false">IF(COUNT('Cálculo Mensual'!$AR$1134:$AR$1145)=0,"",SUM('Cálculo Mensual'!$AS$1134:$AS$1145))</f>
        <v/>
      </c>
      <c r="Y100" s="19" t="n">
        <f aca="false">SUM('Cálculo Mensual'!$AV$1134:$AV$1145)</f>
        <v>0</v>
      </c>
      <c r="Z100" s="19" t="n">
        <f aca="false">R100-Y100</f>
        <v>0</v>
      </c>
      <c r="AA100" s="43" t="str">
        <f aca="false">IF($B100="","",COUNTIF('Cálculo Mensual'!$AT$1134:$AT$1145,"Retuvo*")+COUNTIF('Cálculo Mensual'!$AT$1134:$AT$1145,"Revisar*"))</f>
        <v/>
      </c>
      <c r="AB100" s="19" t="n">
        <f aca="false">IF($B100="",0,N(Trabajadores!$K$100))</f>
        <v>0</v>
      </c>
      <c r="AC100" s="19" t="n">
        <f aca="false">MIN(AB100,DED_ADIC,MAX(0,I100-K100))</f>
        <v>0</v>
      </c>
      <c r="AD100" s="19" t="n">
        <f aca="false">MAX(0,I100-K100-AC100)</f>
        <v>0</v>
      </c>
      <c r="AE100" s="19" t="n">
        <f aca="false">SUMPRODUCT((AD100&gt;TR_DESDE)*(AD100-TR_DESDE)*TR_INC)</f>
        <v>0</v>
      </c>
      <c r="AF100" s="48" t="n">
        <f aca="false">AE100-Y100</f>
        <v>0</v>
      </c>
      <c r="AG100" s="23" t="str">
        <f aca="false">IF($B100="","",IF(N(AA100)&gt;0,"Revisar ("&amp;AA100&amp;" mes/es)",IF(COUNTIF('Cálculo Mensual'!$AT$1134:$AT$1145,"Sin dato planilla")&gt;0,"OK (hay meses sin dato)","OK")))</f>
        <v/>
      </c>
    </row>
    <row r="101" customFormat="false" ht="15" hidden="false" customHeight="false" outlineLevel="0" collapsed="false">
      <c r="A101" s="23" t="n">
        <v>96</v>
      </c>
      <c r="B101" s="35" t="str">
        <f aca="false">IF(Trabajadores!$B$101="","",Trabajadores!$B$101)</f>
        <v/>
      </c>
      <c r="C101" s="35" t="str">
        <f aca="false">IF($B101="","",Trabajadores!$D$101)</f>
        <v/>
      </c>
      <c r="D101" s="23" t="str">
        <f aca="false">IF($B101="","",IF(Trabajadores!$N$101&lt;Trabajadores!$M$101,"Sin vínculo",INDEX({"Ene","Feb","Mar","Abr","May","Jun","Jul","Ago","Set","Oct","Nov","Dic"},Trabajadores!$M$101)&amp;" – "&amp;INDEX({"Ene","Feb","Mar","Abr","May","Jun","Jul","Ago","Set","Oct","Nov","Dic"},Trabajadores!$N$101)))</f>
        <v/>
      </c>
      <c r="E101" s="19" t="n">
        <f aca="false">SUM('Cálculo Mensual'!$G$1146:$G$1157)</f>
        <v>0</v>
      </c>
      <c r="F101" s="19" t="n">
        <f aca="false">SUM('Cálculo Mensual'!$I$1146:$I$1157)+SUM('Cálculo Mensual'!$J$1146:$J$1157)</f>
        <v>0</v>
      </c>
      <c r="G101" s="19" t="n">
        <f aca="false">SUM('Cálculo Mensual'!$K$1146:$K$1157)</f>
        <v>0</v>
      </c>
      <c r="H101" s="19" t="n">
        <f aca="false">SUM('Cálculo Mensual'!$L$1146:$L$1157)+SUM('Cálculo Mensual'!$M$1146:$M$1157)</f>
        <v>0</v>
      </c>
      <c r="I101" s="36" t="n">
        <f aca="false">E101+F101+G101+H101</f>
        <v>0</v>
      </c>
      <c r="J101" s="19" t="n">
        <f aca="false">SUM('Cálculo Mensual'!$O$1146:$O$1157)</f>
        <v>0</v>
      </c>
      <c r="K101" s="19" t="n">
        <f aca="false">IF($B101="",0,DED_FIJA)</f>
        <v>0</v>
      </c>
      <c r="L101" s="36" t="n">
        <f aca="false">MAX(0,I101-K101)</f>
        <v>0</v>
      </c>
      <c r="M101" s="19" t="n">
        <f aca="false">IF(L101=0,0,MAX(0,MIN(L101,Parámetros!$G$19)-Parámetros!$F$19)*Parámetros!$E$19)</f>
        <v>0</v>
      </c>
      <c r="N101" s="19" t="n">
        <f aca="false">IF(L101=0,0,MAX(0,MIN(L101,Parámetros!$G$20)-Parámetros!$F$20)*Parámetros!$E$20)</f>
        <v>0</v>
      </c>
      <c r="O101" s="19" t="n">
        <f aca="false">IF(L101=0,0,MAX(0,MIN(L101,Parámetros!$G$21)-Parámetros!$F$21)*Parámetros!$E$21)</f>
        <v>0</v>
      </c>
      <c r="P101" s="19" t="n">
        <f aca="false">IF(L101=0,0,MAX(0,MIN(L101,Parámetros!$G$22)-Parámetros!$F$22)*Parámetros!$E$22)</f>
        <v>0</v>
      </c>
      <c r="Q101" s="19" t="n">
        <f aca="false">IF(L101=0,0,MAX(0,MIN(L101,Parámetros!$G$23)-Parámetros!$F$23)*Parámetros!$E$23)</f>
        <v>0</v>
      </c>
      <c r="R101" s="46" t="n">
        <f aca="false">SUM(M101:Q101)</f>
        <v>0</v>
      </c>
      <c r="S101" s="47" t="str">
        <f aca="false">IF(OR($B101="",I101=0),"",R101/I101)</f>
        <v/>
      </c>
      <c r="T101" s="45" t="str">
        <f aca="false">IF($B101="","",IF(L101&lt;=0,"-",INDEX(TR_TASA,MATCH(L101,TR_DESDE,1))))</f>
        <v/>
      </c>
      <c r="U101" s="19" t="n">
        <f aca="false">SUM('Cálculo Mensual'!$AP$1146:$AP$1157)</f>
        <v>0</v>
      </c>
      <c r="V101" s="19" t="n">
        <f aca="false">SUM('Cálculo Mensual'!$N$1146:$N$1157)</f>
        <v>0</v>
      </c>
      <c r="W101" s="19" t="n">
        <f aca="false">SUM('Cálculo Mensual'!$AR$1146:$AR$1157)</f>
        <v>0</v>
      </c>
      <c r="X101" s="19" t="str">
        <f aca="false">IF(COUNT('Cálculo Mensual'!$AR$1146:$AR$1157)=0,"",SUM('Cálculo Mensual'!$AS$1146:$AS$1157))</f>
        <v/>
      </c>
      <c r="Y101" s="19" t="n">
        <f aca="false">SUM('Cálculo Mensual'!$AV$1146:$AV$1157)</f>
        <v>0</v>
      </c>
      <c r="Z101" s="19" t="n">
        <f aca="false">R101-Y101</f>
        <v>0</v>
      </c>
      <c r="AA101" s="43" t="str">
        <f aca="false">IF($B101="","",COUNTIF('Cálculo Mensual'!$AT$1146:$AT$1157,"Retuvo*")+COUNTIF('Cálculo Mensual'!$AT$1146:$AT$1157,"Revisar*"))</f>
        <v/>
      </c>
      <c r="AB101" s="19" t="n">
        <f aca="false">IF($B101="",0,N(Trabajadores!$K$101))</f>
        <v>0</v>
      </c>
      <c r="AC101" s="19" t="n">
        <f aca="false">MIN(AB101,DED_ADIC,MAX(0,I101-K101))</f>
        <v>0</v>
      </c>
      <c r="AD101" s="19" t="n">
        <f aca="false">MAX(0,I101-K101-AC101)</f>
        <v>0</v>
      </c>
      <c r="AE101" s="19" t="n">
        <f aca="false">SUMPRODUCT((AD101&gt;TR_DESDE)*(AD101-TR_DESDE)*TR_INC)</f>
        <v>0</v>
      </c>
      <c r="AF101" s="48" t="n">
        <f aca="false">AE101-Y101</f>
        <v>0</v>
      </c>
      <c r="AG101" s="23" t="str">
        <f aca="false">IF($B101="","",IF(N(AA101)&gt;0,"Revisar ("&amp;AA101&amp;" mes/es)",IF(COUNTIF('Cálculo Mensual'!$AT$1146:$AT$1157,"Sin dato planilla")&gt;0,"OK (hay meses sin dato)","OK")))</f>
        <v/>
      </c>
    </row>
    <row r="102" customFormat="false" ht="15" hidden="false" customHeight="false" outlineLevel="0" collapsed="false">
      <c r="A102" s="23" t="n">
        <v>97</v>
      </c>
      <c r="B102" s="35" t="str">
        <f aca="false">IF(Trabajadores!$B$102="","",Trabajadores!$B$102)</f>
        <v/>
      </c>
      <c r="C102" s="35" t="str">
        <f aca="false">IF($B102="","",Trabajadores!$D$102)</f>
        <v/>
      </c>
      <c r="D102" s="23" t="str">
        <f aca="false">IF($B102="","",IF(Trabajadores!$N$102&lt;Trabajadores!$M$102,"Sin vínculo",INDEX({"Ene","Feb","Mar","Abr","May","Jun","Jul","Ago","Set","Oct","Nov","Dic"},Trabajadores!$M$102)&amp;" – "&amp;INDEX({"Ene","Feb","Mar","Abr","May","Jun","Jul","Ago","Set","Oct","Nov","Dic"},Trabajadores!$N$102)))</f>
        <v/>
      </c>
      <c r="E102" s="19" t="n">
        <f aca="false">SUM('Cálculo Mensual'!$G$1158:$G$1169)</f>
        <v>0</v>
      </c>
      <c r="F102" s="19" t="n">
        <f aca="false">SUM('Cálculo Mensual'!$I$1158:$I$1169)+SUM('Cálculo Mensual'!$J$1158:$J$1169)</f>
        <v>0</v>
      </c>
      <c r="G102" s="19" t="n">
        <f aca="false">SUM('Cálculo Mensual'!$K$1158:$K$1169)</f>
        <v>0</v>
      </c>
      <c r="H102" s="19" t="n">
        <f aca="false">SUM('Cálculo Mensual'!$L$1158:$L$1169)+SUM('Cálculo Mensual'!$M$1158:$M$1169)</f>
        <v>0</v>
      </c>
      <c r="I102" s="36" t="n">
        <f aca="false">E102+F102+G102+H102</f>
        <v>0</v>
      </c>
      <c r="J102" s="19" t="n">
        <f aca="false">SUM('Cálculo Mensual'!$O$1158:$O$1169)</f>
        <v>0</v>
      </c>
      <c r="K102" s="19" t="n">
        <f aca="false">IF($B102="",0,DED_FIJA)</f>
        <v>0</v>
      </c>
      <c r="L102" s="36" t="n">
        <f aca="false">MAX(0,I102-K102)</f>
        <v>0</v>
      </c>
      <c r="M102" s="19" t="n">
        <f aca="false">IF(L102=0,0,MAX(0,MIN(L102,Parámetros!$G$19)-Parámetros!$F$19)*Parámetros!$E$19)</f>
        <v>0</v>
      </c>
      <c r="N102" s="19" t="n">
        <f aca="false">IF(L102=0,0,MAX(0,MIN(L102,Parámetros!$G$20)-Parámetros!$F$20)*Parámetros!$E$20)</f>
        <v>0</v>
      </c>
      <c r="O102" s="19" t="n">
        <f aca="false">IF(L102=0,0,MAX(0,MIN(L102,Parámetros!$G$21)-Parámetros!$F$21)*Parámetros!$E$21)</f>
        <v>0</v>
      </c>
      <c r="P102" s="19" t="n">
        <f aca="false">IF(L102=0,0,MAX(0,MIN(L102,Parámetros!$G$22)-Parámetros!$F$22)*Parámetros!$E$22)</f>
        <v>0</v>
      </c>
      <c r="Q102" s="19" t="n">
        <f aca="false">IF(L102=0,0,MAX(0,MIN(L102,Parámetros!$G$23)-Parámetros!$F$23)*Parámetros!$E$23)</f>
        <v>0</v>
      </c>
      <c r="R102" s="46" t="n">
        <f aca="false">SUM(M102:Q102)</f>
        <v>0</v>
      </c>
      <c r="S102" s="47" t="str">
        <f aca="false">IF(OR($B102="",I102=0),"",R102/I102)</f>
        <v/>
      </c>
      <c r="T102" s="45" t="str">
        <f aca="false">IF($B102="","",IF(L102&lt;=0,"-",INDEX(TR_TASA,MATCH(L102,TR_DESDE,1))))</f>
        <v/>
      </c>
      <c r="U102" s="19" t="n">
        <f aca="false">SUM('Cálculo Mensual'!$AP$1158:$AP$1169)</f>
        <v>0</v>
      </c>
      <c r="V102" s="19" t="n">
        <f aca="false">SUM('Cálculo Mensual'!$N$1158:$N$1169)</f>
        <v>0</v>
      </c>
      <c r="W102" s="19" t="n">
        <f aca="false">SUM('Cálculo Mensual'!$AR$1158:$AR$1169)</f>
        <v>0</v>
      </c>
      <c r="X102" s="19" t="str">
        <f aca="false">IF(COUNT('Cálculo Mensual'!$AR$1158:$AR$1169)=0,"",SUM('Cálculo Mensual'!$AS$1158:$AS$1169))</f>
        <v/>
      </c>
      <c r="Y102" s="19" t="n">
        <f aca="false">SUM('Cálculo Mensual'!$AV$1158:$AV$1169)</f>
        <v>0</v>
      </c>
      <c r="Z102" s="19" t="n">
        <f aca="false">R102-Y102</f>
        <v>0</v>
      </c>
      <c r="AA102" s="43" t="str">
        <f aca="false">IF($B102="","",COUNTIF('Cálculo Mensual'!$AT$1158:$AT$1169,"Retuvo*")+COUNTIF('Cálculo Mensual'!$AT$1158:$AT$1169,"Revisar*"))</f>
        <v/>
      </c>
      <c r="AB102" s="19" t="n">
        <f aca="false">IF($B102="",0,N(Trabajadores!$K$102))</f>
        <v>0</v>
      </c>
      <c r="AC102" s="19" t="n">
        <f aca="false">MIN(AB102,DED_ADIC,MAX(0,I102-K102))</f>
        <v>0</v>
      </c>
      <c r="AD102" s="19" t="n">
        <f aca="false">MAX(0,I102-K102-AC102)</f>
        <v>0</v>
      </c>
      <c r="AE102" s="19" t="n">
        <f aca="false">SUMPRODUCT((AD102&gt;TR_DESDE)*(AD102-TR_DESDE)*TR_INC)</f>
        <v>0</v>
      </c>
      <c r="AF102" s="48" t="n">
        <f aca="false">AE102-Y102</f>
        <v>0</v>
      </c>
      <c r="AG102" s="23" t="str">
        <f aca="false">IF($B102="","",IF(N(AA102)&gt;0,"Revisar ("&amp;AA102&amp;" mes/es)",IF(COUNTIF('Cálculo Mensual'!$AT$1158:$AT$1169,"Sin dato planilla")&gt;0,"OK (hay meses sin dato)","OK")))</f>
        <v/>
      </c>
    </row>
    <row r="103" customFormat="false" ht="15" hidden="false" customHeight="false" outlineLevel="0" collapsed="false">
      <c r="A103" s="23" t="n">
        <v>98</v>
      </c>
      <c r="B103" s="35" t="str">
        <f aca="false">IF(Trabajadores!$B$103="","",Trabajadores!$B$103)</f>
        <v/>
      </c>
      <c r="C103" s="35" t="str">
        <f aca="false">IF($B103="","",Trabajadores!$D$103)</f>
        <v/>
      </c>
      <c r="D103" s="23" t="str">
        <f aca="false">IF($B103="","",IF(Trabajadores!$N$103&lt;Trabajadores!$M$103,"Sin vínculo",INDEX({"Ene","Feb","Mar","Abr","May","Jun","Jul","Ago","Set","Oct","Nov","Dic"},Trabajadores!$M$103)&amp;" – "&amp;INDEX({"Ene","Feb","Mar","Abr","May","Jun","Jul","Ago","Set","Oct","Nov","Dic"},Trabajadores!$N$103)))</f>
        <v/>
      </c>
      <c r="E103" s="19" t="n">
        <f aca="false">SUM('Cálculo Mensual'!$G$1170:$G$1181)</f>
        <v>0</v>
      </c>
      <c r="F103" s="19" t="n">
        <f aca="false">SUM('Cálculo Mensual'!$I$1170:$I$1181)+SUM('Cálculo Mensual'!$J$1170:$J$1181)</f>
        <v>0</v>
      </c>
      <c r="G103" s="19" t="n">
        <f aca="false">SUM('Cálculo Mensual'!$K$1170:$K$1181)</f>
        <v>0</v>
      </c>
      <c r="H103" s="19" t="n">
        <f aca="false">SUM('Cálculo Mensual'!$L$1170:$L$1181)+SUM('Cálculo Mensual'!$M$1170:$M$1181)</f>
        <v>0</v>
      </c>
      <c r="I103" s="36" t="n">
        <f aca="false">E103+F103+G103+H103</f>
        <v>0</v>
      </c>
      <c r="J103" s="19" t="n">
        <f aca="false">SUM('Cálculo Mensual'!$O$1170:$O$1181)</f>
        <v>0</v>
      </c>
      <c r="K103" s="19" t="n">
        <f aca="false">IF($B103="",0,DED_FIJA)</f>
        <v>0</v>
      </c>
      <c r="L103" s="36" t="n">
        <f aca="false">MAX(0,I103-K103)</f>
        <v>0</v>
      </c>
      <c r="M103" s="19" t="n">
        <f aca="false">IF(L103=0,0,MAX(0,MIN(L103,Parámetros!$G$19)-Parámetros!$F$19)*Parámetros!$E$19)</f>
        <v>0</v>
      </c>
      <c r="N103" s="19" t="n">
        <f aca="false">IF(L103=0,0,MAX(0,MIN(L103,Parámetros!$G$20)-Parámetros!$F$20)*Parámetros!$E$20)</f>
        <v>0</v>
      </c>
      <c r="O103" s="19" t="n">
        <f aca="false">IF(L103=0,0,MAX(0,MIN(L103,Parámetros!$G$21)-Parámetros!$F$21)*Parámetros!$E$21)</f>
        <v>0</v>
      </c>
      <c r="P103" s="19" t="n">
        <f aca="false">IF(L103=0,0,MAX(0,MIN(L103,Parámetros!$G$22)-Parámetros!$F$22)*Parámetros!$E$22)</f>
        <v>0</v>
      </c>
      <c r="Q103" s="19" t="n">
        <f aca="false">IF(L103=0,0,MAX(0,MIN(L103,Parámetros!$G$23)-Parámetros!$F$23)*Parámetros!$E$23)</f>
        <v>0</v>
      </c>
      <c r="R103" s="46" t="n">
        <f aca="false">SUM(M103:Q103)</f>
        <v>0</v>
      </c>
      <c r="S103" s="47" t="str">
        <f aca="false">IF(OR($B103="",I103=0),"",R103/I103)</f>
        <v/>
      </c>
      <c r="T103" s="45" t="str">
        <f aca="false">IF($B103="","",IF(L103&lt;=0,"-",INDEX(TR_TASA,MATCH(L103,TR_DESDE,1))))</f>
        <v/>
      </c>
      <c r="U103" s="19" t="n">
        <f aca="false">SUM('Cálculo Mensual'!$AP$1170:$AP$1181)</f>
        <v>0</v>
      </c>
      <c r="V103" s="19" t="n">
        <f aca="false">SUM('Cálculo Mensual'!$N$1170:$N$1181)</f>
        <v>0</v>
      </c>
      <c r="W103" s="19" t="n">
        <f aca="false">SUM('Cálculo Mensual'!$AR$1170:$AR$1181)</f>
        <v>0</v>
      </c>
      <c r="X103" s="19" t="str">
        <f aca="false">IF(COUNT('Cálculo Mensual'!$AR$1170:$AR$1181)=0,"",SUM('Cálculo Mensual'!$AS$1170:$AS$1181))</f>
        <v/>
      </c>
      <c r="Y103" s="19" t="n">
        <f aca="false">SUM('Cálculo Mensual'!$AV$1170:$AV$1181)</f>
        <v>0</v>
      </c>
      <c r="Z103" s="19" t="n">
        <f aca="false">R103-Y103</f>
        <v>0</v>
      </c>
      <c r="AA103" s="43" t="str">
        <f aca="false">IF($B103="","",COUNTIF('Cálculo Mensual'!$AT$1170:$AT$1181,"Retuvo*")+COUNTIF('Cálculo Mensual'!$AT$1170:$AT$1181,"Revisar*"))</f>
        <v/>
      </c>
      <c r="AB103" s="19" t="n">
        <f aca="false">IF($B103="",0,N(Trabajadores!$K$103))</f>
        <v>0</v>
      </c>
      <c r="AC103" s="19" t="n">
        <f aca="false">MIN(AB103,DED_ADIC,MAX(0,I103-K103))</f>
        <v>0</v>
      </c>
      <c r="AD103" s="19" t="n">
        <f aca="false">MAX(0,I103-K103-AC103)</f>
        <v>0</v>
      </c>
      <c r="AE103" s="19" t="n">
        <f aca="false">SUMPRODUCT((AD103&gt;TR_DESDE)*(AD103-TR_DESDE)*TR_INC)</f>
        <v>0</v>
      </c>
      <c r="AF103" s="48" t="n">
        <f aca="false">AE103-Y103</f>
        <v>0</v>
      </c>
      <c r="AG103" s="23" t="str">
        <f aca="false">IF($B103="","",IF(N(AA103)&gt;0,"Revisar ("&amp;AA103&amp;" mes/es)",IF(COUNTIF('Cálculo Mensual'!$AT$1170:$AT$1181,"Sin dato planilla")&gt;0,"OK (hay meses sin dato)","OK")))</f>
        <v/>
      </c>
    </row>
    <row r="104" customFormat="false" ht="15" hidden="false" customHeight="false" outlineLevel="0" collapsed="false">
      <c r="A104" s="23" t="n">
        <v>99</v>
      </c>
      <c r="B104" s="35" t="str">
        <f aca="false">IF(Trabajadores!$B$104="","",Trabajadores!$B$104)</f>
        <v/>
      </c>
      <c r="C104" s="35" t="str">
        <f aca="false">IF($B104="","",Trabajadores!$D$104)</f>
        <v/>
      </c>
      <c r="D104" s="23" t="str">
        <f aca="false">IF($B104="","",IF(Trabajadores!$N$104&lt;Trabajadores!$M$104,"Sin vínculo",INDEX({"Ene","Feb","Mar","Abr","May","Jun","Jul","Ago","Set","Oct","Nov","Dic"},Trabajadores!$M$104)&amp;" – "&amp;INDEX({"Ene","Feb","Mar","Abr","May","Jun","Jul","Ago","Set","Oct","Nov","Dic"},Trabajadores!$N$104)))</f>
        <v/>
      </c>
      <c r="E104" s="19" t="n">
        <f aca="false">SUM('Cálculo Mensual'!$G$1182:$G$1193)</f>
        <v>0</v>
      </c>
      <c r="F104" s="19" t="n">
        <f aca="false">SUM('Cálculo Mensual'!$I$1182:$I$1193)+SUM('Cálculo Mensual'!$J$1182:$J$1193)</f>
        <v>0</v>
      </c>
      <c r="G104" s="19" t="n">
        <f aca="false">SUM('Cálculo Mensual'!$K$1182:$K$1193)</f>
        <v>0</v>
      </c>
      <c r="H104" s="19" t="n">
        <f aca="false">SUM('Cálculo Mensual'!$L$1182:$L$1193)+SUM('Cálculo Mensual'!$M$1182:$M$1193)</f>
        <v>0</v>
      </c>
      <c r="I104" s="36" t="n">
        <f aca="false">E104+F104+G104+H104</f>
        <v>0</v>
      </c>
      <c r="J104" s="19" t="n">
        <f aca="false">SUM('Cálculo Mensual'!$O$1182:$O$1193)</f>
        <v>0</v>
      </c>
      <c r="K104" s="19" t="n">
        <f aca="false">IF($B104="",0,DED_FIJA)</f>
        <v>0</v>
      </c>
      <c r="L104" s="36" t="n">
        <f aca="false">MAX(0,I104-K104)</f>
        <v>0</v>
      </c>
      <c r="M104" s="19" t="n">
        <f aca="false">IF(L104=0,0,MAX(0,MIN(L104,Parámetros!$G$19)-Parámetros!$F$19)*Parámetros!$E$19)</f>
        <v>0</v>
      </c>
      <c r="N104" s="19" t="n">
        <f aca="false">IF(L104=0,0,MAX(0,MIN(L104,Parámetros!$G$20)-Parámetros!$F$20)*Parámetros!$E$20)</f>
        <v>0</v>
      </c>
      <c r="O104" s="19" t="n">
        <f aca="false">IF(L104=0,0,MAX(0,MIN(L104,Parámetros!$G$21)-Parámetros!$F$21)*Parámetros!$E$21)</f>
        <v>0</v>
      </c>
      <c r="P104" s="19" t="n">
        <f aca="false">IF(L104=0,0,MAX(0,MIN(L104,Parámetros!$G$22)-Parámetros!$F$22)*Parámetros!$E$22)</f>
        <v>0</v>
      </c>
      <c r="Q104" s="19" t="n">
        <f aca="false">IF(L104=0,0,MAX(0,MIN(L104,Parámetros!$G$23)-Parámetros!$F$23)*Parámetros!$E$23)</f>
        <v>0</v>
      </c>
      <c r="R104" s="46" t="n">
        <f aca="false">SUM(M104:Q104)</f>
        <v>0</v>
      </c>
      <c r="S104" s="47" t="str">
        <f aca="false">IF(OR($B104="",I104=0),"",R104/I104)</f>
        <v/>
      </c>
      <c r="T104" s="45" t="str">
        <f aca="false">IF($B104="","",IF(L104&lt;=0,"-",INDEX(TR_TASA,MATCH(L104,TR_DESDE,1))))</f>
        <v/>
      </c>
      <c r="U104" s="19" t="n">
        <f aca="false">SUM('Cálculo Mensual'!$AP$1182:$AP$1193)</f>
        <v>0</v>
      </c>
      <c r="V104" s="19" t="n">
        <f aca="false">SUM('Cálculo Mensual'!$N$1182:$N$1193)</f>
        <v>0</v>
      </c>
      <c r="W104" s="19" t="n">
        <f aca="false">SUM('Cálculo Mensual'!$AR$1182:$AR$1193)</f>
        <v>0</v>
      </c>
      <c r="X104" s="19" t="str">
        <f aca="false">IF(COUNT('Cálculo Mensual'!$AR$1182:$AR$1193)=0,"",SUM('Cálculo Mensual'!$AS$1182:$AS$1193))</f>
        <v/>
      </c>
      <c r="Y104" s="19" t="n">
        <f aca="false">SUM('Cálculo Mensual'!$AV$1182:$AV$1193)</f>
        <v>0</v>
      </c>
      <c r="Z104" s="19" t="n">
        <f aca="false">R104-Y104</f>
        <v>0</v>
      </c>
      <c r="AA104" s="43" t="str">
        <f aca="false">IF($B104="","",COUNTIF('Cálculo Mensual'!$AT$1182:$AT$1193,"Retuvo*")+COUNTIF('Cálculo Mensual'!$AT$1182:$AT$1193,"Revisar*"))</f>
        <v/>
      </c>
      <c r="AB104" s="19" t="n">
        <f aca="false">IF($B104="",0,N(Trabajadores!$K$104))</f>
        <v>0</v>
      </c>
      <c r="AC104" s="19" t="n">
        <f aca="false">MIN(AB104,DED_ADIC,MAX(0,I104-K104))</f>
        <v>0</v>
      </c>
      <c r="AD104" s="19" t="n">
        <f aca="false">MAX(0,I104-K104-AC104)</f>
        <v>0</v>
      </c>
      <c r="AE104" s="19" t="n">
        <f aca="false">SUMPRODUCT((AD104&gt;TR_DESDE)*(AD104-TR_DESDE)*TR_INC)</f>
        <v>0</v>
      </c>
      <c r="AF104" s="48" t="n">
        <f aca="false">AE104-Y104</f>
        <v>0</v>
      </c>
      <c r="AG104" s="23" t="str">
        <f aca="false">IF($B104="","",IF(N(AA104)&gt;0,"Revisar ("&amp;AA104&amp;" mes/es)",IF(COUNTIF('Cálculo Mensual'!$AT$1182:$AT$1193,"Sin dato planilla")&gt;0,"OK (hay meses sin dato)","OK")))</f>
        <v/>
      </c>
    </row>
    <row r="105" customFormat="false" ht="15" hidden="false" customHeight="false" outlineLevel="0" collapsed="false">
      <c r="A105" s="23" t="n">
        <v>100</v>
      </c>
      <c r="B105" s="35" t="str">
        <f aca="false">IF(Trabajadores!$B$105="","",Trabajadores!$B$105)</f>
        <v/>
      </c>
      <c r="C105" s="35" t="str">
        <f aca="false">IF($B105="","",Trabajadores!$D$105)</f>
        <v/>
      </c>
      <c r="D105" s="23" t="str">
        <f aca="false">IF($B105="","",IF(Trabajadores!$N$105&lt;Trabajadores!$M$105,"Sin vínculo",INDEX({"Ene","Feb","Mar","Abr","May","Jun","Jul","Ago","Set","Oct","Nov","Dic"},Trabajadores!$M$105)&amp;" – "&amp;INDEX({"Ene","Feb","Mar","Abr","May","Jun","Jul","Ago","Set","Oct","Nov","Dic"},Trabajadores!$N$105)))</f>
        <v/>
      </c>
      <c r="E105" s="19" t="n">
        <f aca="false">SUM('Cálculo Mensual'!$G$1194:$G$1205)</f>
        <v>0</v>
      </c>
      <c r="F105" s="19" t="n">
        <f aca="false">SUM('Cálculo Mensual'!$I$1194:$I$1205)+SUM('Cálculo Mensual'!$J$1194:$J$1205)</f>
        <v>0</v>
      </c>
      <c r="G105" s="19" t="n">
        <f aca="false">SUM('Cálculo Mensual'!$K$1194:$K$1205)</f>
        <v>0</v>
      </c>
      <c r="H105" s="19" t="n">
        <f aca="false">SUM('Cálculo Mensual'!$L$1194:$L$1205)+SUM('Cálculo Mensual'!$M$1194:$M$1205)</f>
        <v>0</v>
      </c>
      <c r="I105" s="36" t="n">
        <f aca="false">E105+F105+G105+H105</f>
        <v>0</v>
      </c>
      <c r="J105" s="19" t="n">
        <f aca="false">SUM('Cálculo Mensual'!$O$1194:$O$1205)</f>
        <v>0</v>
      </c>
      <c r="K105" s="19" t="n">
        <f aca="false">IF($B105="",0,DED_FIJA)</f>
        <v>0</v>
      </c>
      <c r="L105" s="36" t="n">
        <f aca="false">MAX(0,I105-K105)</f>
        <v>0</v>
      </c>
      <c r="M105" s="19" t="n">
        <f aca="false">IF(L105=0,0,MAX(0,MIN(L105,Parámetros!$G$19)-Parámetros!$F$19)*Parámetros!$E$19)</f>
        <v>0</v>
      </c>
      <c r="N105" s="19" t="n">
        <f aca="false">IF(L105=0,0,MAX(0,MIN(L105,Parámetros!$G$20)-Parámetros!$F$20)*Parámetros!$E$20)</f>
        <v>0</v>
      </c>
      <c r="O105" s="19" t="n">
        <f aca="false">IF(L105=0,0,MAX(0,MIN(L105,Parámetros!$G$21)-Parámetros!$F$21)*Parámetros!$E$21)</f>
        <v>0</v>
      </c>
      <c r="P105" s="19" t="n">
        <f aca="false">IF(L105=0,0,MAX(0,MIN(L105,Parámetros!$G$22)-Parámetros!$F$22)*Parámetros!$E$22)</f>
        <v>0</v>
      </c>
      <c r="Q105" s="19" t="n">
        <f aca="false">IF(L105=0,0,MAX(0,MIN(L105,Parámetros!$G$23)-Parámetros!$F$23)*Parámetros!$E$23)</f>
        <v>0</v>
      </c>
      <c r="R105" s="46" t="n">
        <f aca="false">SUM(M105:Q105)</f>
        <v>0</v>
      </c>
      <c r="S105" s="47" t="str">
        <f aca="false">IF(OR($B105="",I105=0),"",R105/I105)</f>
        <v/>
      </c>
      <c r="T105" s="45" t="str">
        <f aca="false">IF($B105="","",IF(L105&lt;=0,"-",INDEX(TR_TASA,MATCH(L105,TR_DESDE,1))))</f>
        <v/>
      </c>
      <c r="U105" s="19" t="n">
        <f aca="false">SUM('Cálculo Mensual'!$AP$1194:$AP$1205)</f>
        <v>0</v>
      </c>
      <c r="V105" s="19" t="n">
        <f aca="false">SUM('Cálculo Mensual'!$N$1194:$N$1205)</f>
        <v>0</v>
      </c>
      <c r="W105" s="19" t="n">
        <f aca="false">SUM('Cálculo Mensual'!$AR$1194:$AR$1205)</f>
        <v>0</v>
      </c>
      <c r="X105" s="19" t="str">
        <f aca="false">IF(COUNT('Cálculo Mensual'!$AR$1194:$AR$1205)=0,"",SUM('Cálculo Mensual'!$AS$1194:$AS$1205))</f>
        <v/>
      </c>
      <c r="Y105" s="19" t="n">
        <f aca="false">SUM('Cálculo Mensual'!$AV$1194:$AV$1205)</f>
        <v>0</v>
      </c>
      <c r="Z105" s="19" t="n">
        <f aca="false">R105-Y105</f>
        <v>0</v>
      </c>
      <c r="AA105" s="43" t="str">
        <f aca="false">IF($B105="","",COUNTIF('Cálculo Mensual'!$AT$1194:$AT$1205,"Retuvo*")+COUNTIF('Cálculo Mensual'!$AT$1194:$AT$1205,"Revisar*"))</f>
        <v/>
      </c>
      <c r="AB105" s="19" t="n">
        <f aca="false">IF($B105="",0,N(Trabajadores!$K$105))</f>
        <v>0</v>
      </c>
      <c r="AC105" s="19" t="n">
        <f aca="false">MIN(AB105,DED_ADIC,MAX(0,I105-K105))</f>
        <v>0</v>
      </c>
      <c r="AD105" s="19" t="n">
        <f aca="false">MAX(0,I105-K105-AC105)</f>
        <v>0</v>
      </c>
      <c r="AE105" s="19" t="n">
        <f aca="false">SUMPRODUCT((AD105&gt;TR_DESDE)*(AD105-TR_DESDE)*TR_INC)</f>
        <v>0</v>
      </c>
      <c r="AF105" s="48" t="n">
        <f aca="false">AE105-Y105</f>
        <v>0</v>
      </c>
      <c r="AG105" s="23" t="str">
        <f aca="false">IF($B105="","",IF(N(AA105)&gt;0,"Revisar ("&amp;AA105&amp;" mes/es)",IF(COUNTIF('Cálculo Mensual'!$AT$1194:$AT$1205,"Sin dato planilla")&gt;0,"OK (hay meses sin dato)","OK")))</f>
        <v/>
      </c>
    </row>
    <row r="106" customFormat="false" ht="15" hidden="false" customHeight="false" outlineLevel="0" collapsed="false">
      <c r="A106" s="49"/>
      <c r="B106" s="49"/>
      <c r="C106" s="49" t="s">
        <v>388</v>
      </c>
      <c r="D106" s="49"/>
      <c r="E106" s="50" t="n">
        <f aca="false">SUM(E6:E105)</f>
        <v>712581.5</v>
      </c>
      <c r="F106" s="50" t="n">
        <f aca="false">SUM(F6:F105)</f>
        <v>120898.84</v>
      </c>
      <c r="G106" s="50" t="n">
        <f aca="false">SUM(G6:G105)</f>
        <v>88806.25</v>
      </c>
      <c r="H106" s="50" t="n">
        <f aca="false">SUM(H6:H105)</f>
        <v>79445</v>
      </c>
      <c r="I106" s="50" t="n">
        <f aca="false">SUM(I6:I105)</f>
        <v>1001731.59</v>
      </c>
      <c r="J106" s="50" t="n">
        <f aca="false">SUM(J6:J105)</f>
        <v>28900</v>
      </c>
      <c r="K106" s="50" t="n">
        <f aca="false">SUM(K6:K105)</f>
        <v>154000</v>
      </c>
      <c r="L106" s="50" t="n">
        <f aca="false">SUM(L6:L105)</f>
        <v>847731.59</v>
      </c>
      <c r="M106" s="50" t="n">
        <f aca="false">SUM(M6:M105)</f>
        <v>8800</v>
      </c>
      <c r="N106" s="50" t="n">
        <f aca="false">SUM(N6:N105)</f>
        <v>36836.1</v>
      </c>
      <c r="O106" s="50" t="n">
        <f aca="false">SUM(O6:O105)</f>
        <v>26403.8203</v>
      </c>
      <c r="P106" s="50" t="n">
        <f aca="false">SUM(P6:P105)</f>
        <v>11000</v>
      </c>
      <c r="Q106" s="50" t="n">
        <f aca="false">SUM(Q6:Q105)</f>
        <v>79290</v>
      </c>
      <c r="R106" s="50" t="n">
        <f aca="false">SUM(R6:R105)</f>
        <v>162329.9203</v>
      </c>
      <c r="S106" s="49"/>
      <c r="T106" s="49"/>
      <c r="U106" s="50" t="n">
        <f aca="false">SUM(U6:U105)</f>
        <v>158995.54</v>
      </c>
      <c r="V106" s="50" t="n">
        <f aca="false">SUM(V6:V105)</f>
        <v>721.5</v>
      </c>
      <c r="W106" s="50" t="n">
        <f aca="false">SUM(W6:W105)</f>
        <v>127504.28</v>
      </c>
      <c r="X106" s="50" t="n">
        <f aca="false">SUM(X6:X105)</f>
        <v>-168.71</v>
      </c>
      <c r="Y106" s="50" t="n">
        <f aca="false">SUM(Y6:Y105)</f>
        <v>159548.33</v>
      </c>
      <c r="Z106" s="50" t="n">
        <f aca="false">SUM(Z6:Z105)</f>
        <v>2781.5903</v>
      </c>
      <c r="AA106" s="49"/>
      <c r="AB106" s="50" t="n">
        <f aca="false">SUM(AB6:AB105)</f>
        <v>26000</v>
      </c>
      <c r="AC106" s="50" t="n">
        <f aca="false">SUM(AC6:AC105)</f>
        <v>26000</v>
      </c>
      <c r="AD106" s="50" t="n">
        <f aca="false">SUM(AD6:AD105)</f>
        <v>821731.59</v>
      </c>
      <c r="AE106" s="50" t="n">
        <f aca="false">SUM(AE6:AE105)</f>
        <v>156032.5851</v>
      </c>
      <c r="AF106" s="50" t="n">
        <f aca="false">SUM(AF6:AF105)</f>
        <v>-3515.7449</v>
      </c>
      <c r="AG106" s="49"/>
    </row>
  </sheetData>
  <autoFilter ref="A5:AG105"/>
  <mergeCells count="5">
    <mergeCell ref="A4:D4"/>
    <mergeCell ref="E4:L4"/>
    <mergeCell ref="M4:T4"/>
    <mergeCell ref="U4:AA4"/>
    <mergeCell ref="AB4:AG4"/>
  </mergeCells>
  <conditionalFormatting sqref="AG6:AG105">
    <cfRule type="expression" priority="2" aboveAverage="0" equalAverage="0" bottom="0" percent="0" rank="0" text="" dxfId="27">
      <formula>LEFT($AG6,7)="Revisar"</formula>
    </cfRule>
    <cfRule type="expression" priority="3" aboveAverage="0" equalAverage="0" bottom="0" percent="0" rank="0" text="" dxfId="26">
      <formula>LEFT($AG6,2)="OK"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O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15" min="3" style="0" width="13.5"/>
  </cols>
  <sheetData>
    <row r="1" customFormat="false" ht="17.35" hidden="false" customHeight="false" outlineLevel="0" collapsed="false">
      <c r="A1" s="12" t="s">
        <v>389</v>
      </c>
    </row>
    <row r="2" customFormat="false" ht="15" hidden="false" customHeight="false" outlineLevel="0" collapsed="false">
      <c r="A2" s="2" t="s">
        <v>390</v>
      </c>
    </row>
    <row r="4" customFormat="false" ht="15" hidden="false" customHeight="false" outlineLevel="0" collapsed="false">
      <c r="B4" s="14" t="s">
        <v>391</v>
      </c>
      <c r="C4" s="51" t="s">
        <v>266</v>
      </c>
      <c r="E4" s="2" t="s">
        <v>392</v>
      </c>
      <c r="F4" s="9" t="n">
        <f aca="false">IF($C$4="","",IFERROR(MATCH($C$4,LST_COD,0),""))</f>
        <v>1</v>
      </c>
      <c r="G4" s="2" t="s">
        <v>393</v>
      </c>
      <c r="J4" s="9" t="n">
        <f aca="false">IF($F$4="","",6+($F$4-1)*12)</f>
        <v>6</v>
      </c>
    </row>
    <row r="6" customFormat="false" ht="15" hidden="false" customHeight="false" outlineLevel="0" collapsed="false">
      <c r="B6" s="49" t="s">
        <v>250</v>
      </c>
      <c r="C6" s="52" t="str">
        <f aca="false">IF($F$4="","",INDEX(Trabajadores!$D$6:$D$105,$F$4))</f>
        <v>PÉREZ GARCÍA, ANA (EJEMPLO)</v>
      </c>
      <c r="D6" s="52"/>
      <c r="E6" s="52"/>
      <c r="F6" s="52"/>
      <c r="G6" s="52"/>
    </row>
    <row r="7" customFormat="false" ht="15" hidden="false" customHeight="false" outlineLevel="0" collapsed="false">
      <c r="B7" s="49" t="s">
        <v>249</v>
      </c>
      <c r="C7" s="52" t="str">
        <f aca="false">IF($F$4="","",INDEX(Trabajadores!$C$6:$C$105,$F$4)&amp;"")</f>
        <v>40123456</v>
      </c>
      <c r="D7" s="52"/>
      <c r="E7" s="52"/>
      <c r="F7" s="52"/>
      <c r="G7" s="52"/>
    </row>
    <row r="8" customFormat="false" ht="15" hidden="false" customHeight="false" outlineLevel="0" collapsed="false">
      <c r="B8" s="49" t="s">
        <v>252</v>
      </c>
      <c r="C8" s="53" t="n">
        <f aca="false">IF($F$4="","",INDEX(Trabajadores!$F$6:$F$105,$F$4))</f>
        <v>43525</v>
      </c>
      <c r="D8" s="53"/>
      <c r="E8" s="53"/>
      <c r="F8" s="53"/>
      <c r="G8" s="53"/>
    </row>
    <row r="9" customFormat="false" ht="15" hidden="false" customHeight="false" outlineLevel="0" collapsed="false">
      <c r="B9" s="49" t="s">
        <v>253</v>
      </c>
      <c r="C9" s="53" t="str">
        <f aca="false">IF($F$4="","",IF(INDEX(Trabajadores!$G$6:$G$105,$F$4)="","—",INDEX(Trabajadores!$G$6:$G$105,$F$4)))</f>
        <v>—</v>
      </c>
      <c r="D9" s="53"/>
      <c r="E9" s="53"/>
      <c r="F9" s="53"/>
      <c r="G9" s="53"/>
    </row>
    <row r="10" customFormat="false" ht="15" hidden="false" customHeight="false" outlineLevel="0" collapsed="false">
      <c r="B10" s="49" t="s">
        <v>394</v>
      </c>
      <c r="C10" s="52" t="str">
        <f aca="false">IF($F$4="","",INDEX(Trabajadores!$H$6:$H$105,$F$4)&amp;" / "&amp;TEXT(INDEX(Trabajadores!$P$6:$P$105,$F$4),"0.00%"))</f>
        <v>EsSalud / 9.00%</v>
      </c>
      <c r="D10" s="52"/>
      <c r="E10" s="52"/>
      <c r="F10" s="52"/>
      <c r="G10" s="52"/>
    </row>
    <row r="11" customFormat="false" ht="15" hidden="false" customHeight="false" outlineLevel="0" collapsed="false">
      <c r="B11" s="49" t="s">
        <v>395</v>
      </c>
      <c r="C11" s="52" t="str">
        <f aca="false">ANIO&amp;" / S/ "&amp;TEXT(UIT,"#,##0")</f>
        <v>2026 / S/ 5,500</v>
      </c>
      <c r="D11" s="52"/>
      <c r="E11" s="52"/>
      <c r="F11" s="52"/>
      <c r="G11" s="52"/>
    </row>
    <row r="13" customFormat="false" ht="15" hidden="false" customHeight="false" outlineLevel="0" collapsed="false">
      <c r="B13" s="22" t="s">
        <v>199</v>
      </c>
      <c r="C13" s="22" t="s">
        <v>298</v>
      </c>
      <c r="D13" s="22" t="s">
        <v>299</v>
      </c>
      <c r="E13" s="22" t="s">
        <v>300</v>
      </c>
      <c r="F13" s="22" t="s">
        <v>301</v>
      </c>
      <c r="G13" s="22" t="s">
        <v>302</v>
      </c>
      <c r="H13" s="22" t="s">
        <v>303</v>
      </c>
      <c r="I13" s="22" t="s">
        <v>304</v>
      </c>
      <c r="J13" s="22" t="s">
        <v>305</v>
      </c>
      <c r="K13" s="22" t="s">
        <v>306</v>
      </c>
      <c r="L13" s="22" t="s">
        <v>307</v>
      </c>
      <c r="M13" s="22" t="s">
        <v>308</v>
      </c>
      <c r="N13" s="22" t="s">
        <v>309</v>
      </c>
      <c r="O13" s="22" t="s">
        <v>310</v>
      </c>
    </row>
    <row r="14" customFormat="false" ht="15" hidden="false" customHeight="false" outlineLevel="0" collapsed="false">
      <c r="B14" s="54" t="s">
        <v>396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 customFormat="false" ht="15" hidden="false" customHeight="false" outlineLevel="0" collapsed="false">
      <c r="B15" s="15" t="s">
        <v>324</v>
      </c>
      <c r="C15" s="56" t="str">
        <f aca="false">IF($J$4="","",INDEX('Cálculo Mensual'!$F:$F,$J$4+0))</f>
        <v>Activo</v>
      </c>
      <c r="D15" s="56" t="str">
        <f aca="false">IF($J$4="","",INDEX('Cálculo Mensual'!$F:$F,$J$4+1))</f>
        <v>Activo</v>
      </c>
      <c r="E15" s="56" t="str">
        <f aca="false">IF($J$4="","",INDEX('Cálculo Mensual'!$F:$F,$J$4+2))</f>
        <v>Activo</v>
      </c>
      <c r="F15" s="56" t="str">
        <f aca="false">IF($J$4="","",INDEX('Cálculo Mensual'!$F:$F,$J$4+3))</f>
        <v>Activo</v>
      </c>
      <c r="G15" s="56" t="str">
        <f aca="false">IF($J$4="","",INDEX('Cálculo Mensual'!$F:$F,$J$4+4))</f>
        <v>Activo</v>
      </c>
      <c r="H15" s="56" t="str">
        <f aca="false">IF($J$4="","",INDEX('Cálculo Mensual'!$F:$F,$J$4+5))</f>
        <v>Activo</v>
      </c>
      <c r="I15" s="56" t="str">
        <f aca="false">IF($J$4="","",INDEX('Cálculo Mensual'!$F:$F,$J$4+6))</f>
        <v>Activo</v>
      </c>
      <c r="J15" s="56" t="str">
        <f aca="false">IF($J$4="","",INDEX('Cálculo Mensual'!$F:$F,$J$4+7))</f>
        <v>Activo</v>
      </c>
      <c r="K15" s="56" t="str">
        <f aca="false">IF($J$4="","",INDEX('Cálculo Mensual'!$F:$F,$J$4+8))</f>
        <v>Activo</v>
      </c>
      <c r="L15" s="56" t="str">
        <f aca="false">IF($J$4="","",INDEX('Cálculo Mensual'!$F:$F,$J$4+9))</f>
        <v>Activo</v>
      </c>
      <c r="M15" s="56" t="str">
        <f aca="false">IF($J$4="","",INDEX('Cálculo Mensual'!$F:$F,$J$4+10))</f>
        <v>Activo</v>
      </c>
      <c r="N15" s="56" t="str">
        <f aca="false">IF($J$4="","",INDEX('Cálculo Mensual'!$F:$F,$J$4+11))</f>
        <v>Activo</v>
      </c>
      <c r="O15" s="57"/>
    </row>
    <row r="16" customFormat="false" ht="15" hidden="false" customHeight="false" outlineLevel="0" collapsed="false">
      <c r="B16" s="15" t="s">
        <v>397</v>
      </c>
      <c r="C16" s="19" t="n">
        <f aca="false">IF($J$4="","",INDEX('Cálculo Mensual'!$G:$G,$J$4+0))</f>
        <v>8613</v>
      </c>
      <c r="D16" s="19" t="n">
        <f aca="false">IF($J$4="","",INDEX('Cálculo Mensual'!$G:$G,$J$4+1))</f>
        <v>9253</v>
      </c>
      <c r="E16" s="19" t="n">
        <f aca="false">IF($J$4="","",INDEX('Cálculo Mensual'!$G:$G,$J$4+2))</f>
        <v>8613</v>
      </c>
      <c r="F16" s="19" t="n">
        <f aca="false">IF($J$4="","",INDEX('Cálculo Mensual'!$G:$G,$J$4+3))</f>
        <v>8613</v>
      </c>
      <c r="G16" s="19" t="n">
        <f aca="false">IF($J$4="","",INDEX('Cálculo Mensual'!$G:$G,$J$4+4))</f>
        <v>8613</v>
      </c>
      <c r="H16" s="19" t="n">
        <f aca="false">IF($J$4="","",INDEX('Cálculo Mensual'!$G:$G,$J$4+5))</f>
        <v>8613</v>
      </c>
      <c r="I16" s="19" t="n">
        <f aca="false">IF($J$4="","",INDEX('Cálculo Mensual'!$G:$G,$J$4+6))</f>
        <v>9113</v>
      </c>
      <c r="J16" s="19" t="n">
        <f aca="false">IF($J$4="","",INDEX('Cálculo Mensual'!$G:$G,$J$4+7))</f>
        <v>9528.5</v>
      </c>
      <c r="K16" s="19" t="n">
        <f aca="false">IF($J$4="","",INDEX('Cálculo Mensual'!$G:$G,$J$4+8))</f>
        <v>9113</v>
      </c>
      <c r="L16" s="19" t="n">
        <f aca="false">IF($J$4="","",INDEX('Cálculo Mensual'!$G:$G,$J$4+9))</f>
        <v>9113</v>
      </c>
      <c r="M16" s="19" t="n">
        <f aca="false">IF($J$4="","",INDEX('Cálculo Mensual'!$G:$G,$J$4+10))</f>
        <v>9113</v>
      </c>
      <c r="N16" s="19" t="n">
        <f aca="false">IF($J$4="","",INDEX('Cálculo Mensual'!$G:$G,$J$4+11))</f>
        <v>9113</v>
      </c>
      <c r="O16" s="58" t="n">
        <f aca="false">IF($J$4="","",SUM(C16:N16))</f>
        <v>107411.5</v>
      </c>
    </row>
    <row r="17" customFormat="false" ht="15" hidden="false" customHeight="false" outlineLevel="0" collapsed="false">
      <c r="B17" s="15" t="s">
        <v>327</v>
      </c>
      <c r="C17" s="19" t="n">
        <f aca="false">IF($J$4="","",INDEX('Cálculo Mensual'!$I:$I,$J$4+0))</f>
        <v>0</v>
      </c>
      <c r="D17" s="19" t="n">
        <f aca="false">IF($J$4="","",INDEX('Cálculo Mensual'!$I:$I,$J$4+1))</f>
        <v>0</v>
      </c>
      <c r="E17" s="19" t="n">
        <f aca="false">IF($J$4="","",INDEX('Cálculo Mensual'!$I:$I,$J$4+2))</f>
        <v>0</v>
      </c>
      <c r="F17" s="19" t="n">
        <f aca="false">IF($J$4="","",INDEX('Cálculo Mensual'!$I:$I,$J$4+3))</f>
        <v>0</v>
      </c>
      <c r="G17" s="19" t="n">
        <f aca="false">IF($J$4="","",INDEX('Cálculo Mensual'!$I:$I,$J$4+4))</f>
        <v>0</v>
      </c>
      <c r="H17" s="19" t="n">
        <f aca="false">IF($J$4="","",INDEX('Cálculo Mensual'!$I:$I,$J$4+5))</f>
        <v>0</v>
      </c>
      <c r="I17" s="19" t="n">
        <f aca="false">IF($J$4="","",INDEX('Cálculo Mensual'!$I:$I,$J$4+6))</f>
        <v>9113</v>
      </c>
      <c r="J17" s="19" t="n">
        <f aca="false">IF($J$4="","",INDEX('Cálculo Mensual'!$I:$I,$J$4+7))</f>
        <v>0</v>
      </c>
      <c r="K17" s="19" t="n">
        <f aca="false">IF($J$4="","",INDEX('Cálculo Mensual'!$I:$I,$J$4+8))</f>
        <v>0</v>
      </c>
      <c r="L17" s="19" t="n">
        <f aca="false">IF($J$4="","",INDEX('Cálculo Mensual'!$I:$I,$J$4+9))</f>
        <v>0</v>
      </c>
      <c r="M17" s="19" t="n">
        <f aca="false">IF($J$4="","",INDEX('Cálculo Mensual'!$I:$I,$J$4+10))</f>
        <v>0</v>
      </c>
      <c r="N17" s="19" t="n">
        <f aca="false">IF($J$4="","",INDEX('Cálculo Mensual'!$I:$I,$J$4+11))</f>
        <v>9113</v>
      </c>
      <c r="O17" s="58" t="n">
        <f aca="false">IF($J$4="","",SUM(C17:N17))</f>
        <v>18226</v>
      </c>
    </row>
    <row r="18" customFormat="false" ht="15" hidden="false" customHeight="false" outlineLevel="0" collapsed="false">
      <c r="B18" s="15" t="s">
        <v>173</v>
      </c>
      <c r="C18" s="19" t="n">
        <f aca="false">IF($J$4="","",INDEX('Cálculo Mensual'!$J:$J,$J$4+0))</f>
        <v>0</v>
      </c>
      <c r="D18" s="19" t="n">
        <f aca="false">IF($J$4="","",INDEX('Cálculo Mensual'!$J:$J,$J$4+1))</f>
        <v>0</v>
      </c>
      <c r="E18" s="19" t="n">
        <f aca="false">IF($J$4="","",INDEX('Cálculo Mensual'!$J:$J,$J$4+2))</f>
        <v>0</v>
      </c>
      <c r="F18" s="19" t="n">
        <f aca="false">IF($J$4="","",INDEX('Cálculo Mensual'!$J:$J,$J$4+3))</f>
        <v>0</v>
      </c>
      <c r="G18" s="19" t="n">
        <f aca="false">IF($J$4="","",INDEX('Cálculo Mensual'!$J:$J,$J$4+4))</f>
        <v>0</v>
      </c>
      <c r="H18" s="19" t="n">
        <f aca="false">IF($J$4="","",INDEX('Cálculo Mensual'!$J:$J,$J$4+5))</f>
        <v>0</v>
      </c>
      <c r="I18" s="19" t="n">
        <f aca="false">IF($J$4="","",INDEX('Cálculo Mensual'!$J:$J,$J$4+6))</f>
        <v>820.17</v>
      </c>
      <c r="J18" s="19" t="n">
        <f aca="false">IF($J$4="","",INDEX('Cálculo Mensual'!$J:$J,$J$4+7))</f>
        <v>0</v>
      </c>
      <c r="K18" s="19" t="n">
        <f aca="false">IF($J$4="","",INDEX('Cálculo Mensual'!$J:$J,$J$4+8))</f>
        <v>0</v>
      </c>
      <c r="L18" s="19" t="n">
        <f aca="false">IF($J$4="","",INDEX('Cálculo Mensual'!$J:$J,$J$4+9))</f>
        <v>0</v>
      </c>
      <c r="M18" s="19" t="n">
        <f aca="false">IF($J$4="","",INDEX('Cálculo Mensual'!$J:$J,$J$4+10))</f>
        <v>0</v>
      </c>
      <c r="N18" s="19" t="n">
        <f aca="false">IF($J$4="","",INDEX('Cálculo Mensual'!$J:$J,$J$4+11))</f>
        <v>820.17</v>
      </c>
      <c r="O18" s="58" t="n">
        <f aca="false">IF($J$4="","",SUM(C18:N18))</f>
        <v>1640.34</v>
      </c>
    </row>
    <row r="19" customFormat="false" ht="15" hidden="false" customHeight="false" outlineLevel="0" collapsed="false">
      <c r="B19" s="15" t="s">
        <v>329</v>
      </c>
      <c r="C19" s="19" t="n">
        <f aca="false">IF($J$4="","",INDEX('Cálculo Mensual'!$K:$K,$J$4+0))</f>
        <v>0</v>
      </c>
      <c r="D19" s="19" t="n">
        <f aca="false">IF($J$4="","",INDEX('Cálculo Mensual'!$K:$K,$J$4+1))</f>
        <v>0</v>
      </c>
      <c r="E19" s="19" t="n">
        <f aca="false">IF($J$4="","",INDEX('Cálculo Mensual'!$K:$K,$J$4+2))</f>
        <v>1200</v>
      </c>
      <c r="F19" s="19" t="n">
        <f aca="false">IF($J$4="","",INDEX('Cálculo Mensual'!$K:$K,$J$4+3))</f>
        <v>12000</v>
      </c>
      <c r="G19" s="19" t="n">
        <f aca="false">IF($J$4="","",INDEX('Cálculo Mensual'!$K:$K,$J$4+4))</f>
        <v>0</v>
      </c>
      <c r="H19" s="19" t="n">
        <f aca="false">IF($J$4="","",INDEX('Cálculo Mensual'!$K:$K,$J$4+5))</f>
        <v>3700</v>
      </c>
      <c r="I19" s="19" t="n">
        <f aca="false">IF($J$4="","",INDEX('Cálculo Mensual'!$K:$K,$J$4+6))</f>
        <v>0</v>
      </c>
      <c r="J19" s="19" t="n">
        <f aca="false">IF($J$4="","",INDEX('Cálculo Mensual'!$K:$K,$J$4+7))</f>
        <v>0</v>
      </c>
      <c r="K19" s="19" t="n">
        <f aca="false">IF($J$4="","",INDEX('Cálculo Mensual'!$K:$K,$J$4+8))</f>
        <v>1200</v>
      </c>
      <c r="L19" s="19" t="n">
        <f aca="false">IF($J$4="","",INDEX('Cálculo Mensual'!$K:$K,$J$4+9))</f>
        <v>0</v>
      </c>
      <c r="M19" s="19" t="n">
        <f aca="false">IF($J$4="","",INDEX('Cálculo Mensual'!$K:$K,$J$4+10))</f>
        <v>0</v>
      </c>
      <c r="N19" s="19" t="n">
        <f aca="false">IF($J$4="","",INDEX('Cálculo Mensual'!$K:$K,$J$4+11))</f>
        <v>3700</v>
      </c>
      <c r="O19" s="58" t="n">
        <f aca="false">IF($J$4="","",SUM(C19:N19))</f>
        <v>21800</v>
      </c>
    </row>
    <row r="20" customFormat="false" ht="15" hidden="false" customHeight="false" outlineLevel="0" collapsed="false">
      <c r="B20" s="15" t="s">
        <v>398</v>
      </c>
      <c r="C20" s="19" t="n">
        <f aca="false">IF($J$4="","",INDEX('Cálculo Mensual'!$L:$L,$J$4+0))</f>
        <v>0</v>
      </c>
      <c r="D20" s="19" t="n">
        <f aca="false">IF($J$4="","",INDEX('Cálculo Mensual'!$L:$L,$J$4+1))</f>
        <v>0</v>
      </c>
      <c r="E20" s="19" t="n">
        <f aca="false">IF($J$4="","",INDEX('Cálculo Mensual'!$L:$L,$J$4+2))</f>
        <v>0</v>
      </c>
      <c r="F20" s="19" t="n">
        <f aca="false">IF($J$4="","",INDEX('Cálculo Mensual'!$L:$L,$J$4+3))</f>
        <v>0</v>
      </c>
      <c r="G20" s="19" t="n">
        <f aca="false">IF($J$4="","",INDEX('Cálculo Mensual'!$L:$L,$J$4+4))</f>
        <v>0</v>
      </c>
      <c r="H20" s="19" t="n">
        <f aca="false">IF($J$4="","",INDEX('Cálculo Mensual'!$L:$L,$J$4+5))</f>
        <v>0</v>
      </c>
      <c r="I20" s="19" t="n">
        <f aca="false">IF($J$4="","",INDEX('Cálculo Mensual'!$L:$L,$J$4+6))</f>
        <v>0</v>
      </c>
      <c r="J20" s="19" t="n">
        <f aca="false">IF($J$4="","",INDEX('Cálculo Mensual'!$L:$L,$J$4+7))</f>
        <v>0</v>
      </c>
      <c r="K20" s="19" t="n">
        <f aca="false">IF($J$4="","",INDEX('Cálculo Mensual'!$L:$L,$J$4+8))</f>
        <v>0</v>
      </c>
      <c r="L20" s="19" t="n">
        <f aca="false">IF($J$4="","",INDEX('Cálculo Mensual'!$L:$L,$J$4+9))</f>
        <v>0</v>
      </c>
      <c r="M20" s="19" t="n">
        <f aca="false">IF($J$4="","",INDEX('Cálculo Mensual'!$L:$L,$J$4+10))</f>
        <v>0</v>
      </c>
      <c r="N20" s="19" t="n">
        <f aca="false">IF($J$4="","",INDEX('Cálculo Mensual'!$L:$L,$J$4+11))</f>
        <v>0</v>
      </c>
      <c r="O20" s="58" t="n">
        <f aca="false">IF($J$4="","",SUM(C20:N20))</f>
        <v>0</v>
      </c>
    </row>
    <row r="21" customFormat="false" ht="15" hidden="false" customHeight="false" outlineLevel="0" collapsed="false">
      <c r="B21" s="15" t="s">
        <v>331</v>
      </c>
      <c r="C21" s="19" t="n">
        <f aca="false">IF($J$4="","",INDEX('Cálculo Mensual'!$M:$M,$J$4+0))</f>
        <v>0</v>
      </c>
      <c r="D21" s="19" t="n">
        <f aca="false">IF($J$4="","",INDEX('Cálculo Mensual'!$M:$M,$J$4+1))</f>
        <v>0</v>
      </c>
      <c r="E21" s="19" t="n">
        <f aca="false">IF($J$4="","",INDEX('Cálculo Mensual'!$M:$M,$J$4+2))</f>
        <v>0</v>
      </c>
      <c r="F21" s="19" t="n">
        <f aca="false">IF($J$4="","",INDEX('Cálculo Mensual'!$M:$M,$J$4+3))</f>
        <v>0</v>
      </c>
      <c r="G21" s="19" t="n">
        <f aca="false">IF($J$4="","",INDEX('Cálculo Mensual'!$M:$M,$J$4+4))</f>
        <v>0</v>
      </c>
      <c r="H21" s="19" t="n">
        <f aca="false">IF($J$4="","",INDEX('Cálculo Mensual'!$M:$M,$J$4+5))</f>
        <v>0</v>
      </c>
      <c r="I21" s="19" t="n">
        <f aca="false">IF($J$4="","",INDEX('Cálculo Mensual'!$M:$M,$J$4+6))</f>
        <v>0</v>
      </c>
      <c r="J21" s="19" t="n">
        <f aca="false">IF($J$4="","",INDEX('Cálculo Mensual'!$M:$M,$J$4+7))</f>
        <v>0</v>
      </c>
      <c r="K21" s="19" t="n">
        <f aca="false">IF($J$4="","",INDEX('Cálculo Mensual'!$M:$M,$J$4+8))</f>
        <v>0</v>
      </c>
      <c r="L21" s="19" t="n">
        <f aca="false">IF($J$4="","",INDEX('Cálculo Mensual'!$M:$M,$J$4+9))</f>
        <v>0</v>
      </c>
      <c r="M21" s="19" t="n">
        <f aca="false">IF($J$4="","",INDEX('Cálculo Mensual'!$M:$M,$J$4+10))</f>
        <v>0</v>
      </c>
      <c r="N21" s="19" t="n">
        <f aca="false">IF($J$4="","",INDEX('Cálculo Mensual'!$M:$M,$J$4+11))</f>
        <v>0</v>
      </c>
      <c r="O21" s="58" t="n">
        <f aca="false">IF($J$4="","",SUM(C21:N21))</f>
        <v>0</v>
      </c>
    </row>
    <row r="22" customFormat="false" ht="15" hidden="false" customHeight="false" outlineLevel="0" collapsed="false">
      <c r="B22" s="59" t="s">
        <v>334</v>
      </c>
      <c r="C22" s="36" t="n">
        <f aca="false">IF($J$4="","",INDEX('Cálculo Mensual'!$P:$P,$J$4+0))</f>
        <v>8613</v>
      </c>
      <c r="D22" s="36" t="n">
        <f aca="false">IF($J$4="","",INDEX('Cálculo Mensual'!$P:$P,$J$4+1))</f>
        <v>9253</v>
      </c>
      <c r="E22" s="36" t="n">
        <f aca="false">IF($J$4="","",INDEX('Cálculo Mensual'!$P:$P,$J$4+2))</f>
        <v>9813</v>
      </c>
      <c r="F22" s="36" t="n">
        <f aca="false">IF($J$4="","",INDEX('Cálculo Mensual'!$P:$P,$J$4+3))</f>
        <v>20613</v>
      </c>
      <c r="G22" s="36" t="n">
        <f aca="false">IF($J$4="","",INDEX('Cálculo Mensual'!$P:$P,$J$4+4))</f>
        <v>8613</v>
      </c>
      <c r="H22" s="36" t="n">
        <f aca="false">IF($J$4="","",INDEX('Cálculo Mensual'!$P:$P,$J$4+5))</f>
        <v>12313</v>
      </c>
      <c r="I22" s="36" t="n">
        <f aca="false">IF($J$4="","",INDEX('Cálculo Mensual'!$P:$P,$J$4+6))</f>
        <v>19046.17</v>
      </c>
      <c r="J22" s="36" t="n">
        <f aca="false">IF($J$4="","",INDEX('Cálculo Mensual'!$P:$P,$J$4+7))</f>
        <v>9528.5</v>
      </c>
      <c r="K22" s="36" t="n">
        <f aca="false">IF($J$4="","",INDEX('Cálculo Mensual'!$P:$P,$J$4+8))</f>
        <v>10313</v>
      </c>
      <c r="L22" s="36" t="n">
        <f aca="false">IF($J$4="","",INDEX('Cálculo Mensual'!$P:$P,$J$4+9))</f>
        <v>9113</v>
      </c>
      <c r="M22" s="36" t="n">
        <f aca="false">IF($J$4="","",INDEX('Cálculo Mensual'!$P:$P,$J$4+10))</f>
        <v>9113</v>
      </c>
      <c r="N22" s="36" t="n">
        <f aca="false">IF($J$4="","",INDEX('Cálculo Mensual'!$P:$P,$J$4+11))</f>
        <v>22746.17</v>
      </c>
      <c r="O22" s="58" t="n">
        <f aca="false">IF($J$4="","",SUM(C22:N22))</f>
        <v>149077.84</v>
      </c>
    </row>
    <row r="23" customFormat="false" ht="15" hidden="false" customHeight="false" outlineLevel="0" collapsed="false">
      <c r="B23" s="15" t="s">
        <v>333</v>
      </c>
      <c r="C23" s="19" t="n">
        <f aca="false">IF($J$4="","",INDEX('Cálculo Mensual'!$O:$O,$J$4+0))</f>
        <v>300</v>
      </c>
      <c r="D23" s="19" t="n">
        <f aca="false">IF($J$4="","",INDEX('Cálculo Mensual'!$O:$O,$J$4+1))</f>
        <v>300</v>
      </c>
      <c r="E23" s="19" t="n">
        <f aca="false">IF($J$4="","",INDEX('Cálculo Mensual'!$O:$O,$J$4+2))</f>
        <v>300</v>
      </c>
      <c r="F23" s="19" t="n">
        <f aca="false">IF($J$4="","",INDEX('Cálculo Mensual'!$O:$O,$J$4+3))</f>
        <v>300</v>
      </c>
      <c r="G23" s="19" t="n">
        <f aca="false">IF($J$4="","",INDEX('Cálculo Mensual'!$O:$O,$J$4+4))</f>
        <v>5450</v>
      </c>
      <c r="H23" s="19" t="n">
        <f aca="false">IF($J$4="","",INDEX('Cálculo Mensual'!$O:$O,$J$4+5))</f>
        <v>300</v>
      </c>
      <c r="I23" s="19" t="n">
        <f aca="false">IF($J$4="","",INDEX('Cálculo Mensual'!$O:$O,$J$4+6))</f>
        <v>300</v>
      </c>
      <c r="J23" s="19" t="n">
        <f aca="false">IF($J$4="","",INDEX('Cálculo Mensual'!$O:$O,$J$4+7))</f>
        <v>300</v>
      </c>
      <c r="K23" s="19" t="n">
        <f aca="false">IF($J$4="","",INDEX('Cálculo Mensual'!$O:$O,$J$4+8))</f>
        <v>300</v>
      </c>
      <c r="L23" s="19" t="n">
        <f aca="false">IF($J$4="","",INDEX('Cálculo Mensual'!$O:$O,$J$4+9))</f>
        <v>300</v>
      </c>
      <c r="M23" s="19" t="n">
        <f aca="false">IF($J$4="","",INDEX('Cálculo Mensual'!$O:$O,$J$4+10))</f>
        <v>5450</v>
      </c>
      <c r="N23" s="19" t="n">
        <f aca="false">IF($J$4="","",INDEX('Cálculo Mensual'!$O:$O,$J$4+11))</f>
        <v>300</v>
      </c>
      <c r="O23" s="58" t="n">
        <f aca="false">IF($J$4="","",SUM(C23:N23))</f>
        <v>13900</v>
      </c>
    </row>
    <row r="24" customFormat="false" ht="15" hidden="false" customHeight="false" outlineLevel="0" collapsed="false">
      <c r="B24" s="54" t="s">
        <v>399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customFormat="false" ht="15" hidden="false" customHeight="false" outlineLevel="0" collapsed="false">
      <c r="B25" s="15" t="s">
        <v>400</v>
      </c>
      <c r="C25" s="60" t="n">
        <f aca="false">IF($J$4="","",INDEX('Cálculo Mensual'!$Q:$Q,$J$4+0))</f>
        <v>12</v>
      </c>
      <c r="D25" s="60" t="n">
        <f aca="false">IF($J$4="","",INDEX('Cálculo Mensual'!$Q:$Q,$J$4+1))</f>
        <v>11</v>
      </c>
      <c r="E25" s="60" t="n">
        <f aca="false">IF($J$4="","",INDEX('Cálculo Mensual'!$Q:$Q,$J$4+2))</f>
        <v>10</v>
      </c>
      <c r="F25" s="60" t="n">
        <f aca="false">IF($J$4="","",INDEX('Cálculo Mensual'!$Q:$Q,$J$4+3))</f>
        <v>9</v>
      </c>
      <c r="G25" s="60" t="n">
        <f aca="false">IF($J$4="","",INDEX('Cálculo Mensual'!$Q:$Q,$J$4+4))</f>
        <v>8</v>
      </c>
      <c r="H25" s="60" t="n">
        <f aca="false">IF($J$4="","",INDEX('Cálculo Mensual'!$Q:$Q,$J$4+5))</f>
        <v>7</v>
      </c>
      <c r="I25" s="60" t="n">
        <f aca="false">IF($J$4="","",INDEX('Cálculo Mensual'!$Q:$Q,$J$4+6))</f>
        <v>6</v>
      </c>
      <c r="J25" s="60" t="n">
        <f aca="false">IF($J$4="","",INDEX('Cálculo Mensual'!$Q:$Q,$J$4+7))</f>
        <v>5</v>
      </c>
      <c r="K25" s="60" t="n">
        <f aca="false">IF($J$4="","",INDEX('Cálculo Mensual'!$Q:$Q,$J$4+8))</f>
        <v>4</v>
      </c>
      <c r="L25" s="60" t="n">
        <f aca="false">IF($J$4="","",INDEX('Cálculo Mensual'!$Q:$Q,$J$4+9))</f>
        <v>3</v>
      </c>
      <c r="M25" s="60" t="n">
        <f aca="false">IF($J$4="","",INDEX('Cálculo Mensual'!$Q:$Q,$J$4+10))</f>
        <v>2</v>
      </c>
      <c r="N25" s="60" t="n">
        <f aca="false">IF($J$4="","",INDEX('Cálculo Mensual'!$Q:$Q,$J$4+11))</f>
        <v>1</v>
      </c>
      <c r="O25" s="57"/>
    </row>
    <row r="26" customFormat="false" ht="15" hidden="false" customHeight="false" outlineLevel="0" collapsed="false">
      <c r="B26" s="15" t="s">
        <v>401</v>
      </c>
      <c r="C26" s="19" t="n">
        <f aca="false">IF($J$4="","",INDEX('Cálculo Mensual'!$R:$R,$J$4+0))</f>
        <v>103356</v>
      </c>
      <c r="D26" s="19" t="n">
        <f aca="false">IF($J$4="","",INDEX('Cálculo Mensual'!$R:$R,$J$4+1))</f>
        <v>101783</v>
      </c>
      <c r="E26" s="19" t="n">
        <f aca="false">IF($J$4="","",INDEX('Cálculo Mensual'!$R:$R,$J$4+2))</f>
        <v>86130</v>
      </c>
      <c r="F26" s="19" t="n">
        <f aca="false">IF($J$4="","",INDEX('Cálculo Mensual'!$R:$R,$J$4+3))</f>
        <v>77517</v>
      </c>
      <c r="G26" s="19" t="n">
        <f aca="false">IF($J$4="","",INDEX('Cálculo Mensual'!$R:$R,$J$4+4))</f>
        <v>68904</v>
      </c>
      <c r="H26" s="19" t="n">
        <f aca="false">IF($J$4="","",INDEX('Cálculo Mensual'!$R:$R,$J$4+5))</f>
        <v>60291</v>
      </c>
      <c r="I26" s="19" t="n">
        <f aca="false">IF($J$4="","",INDEX('Cálculo Mensual'!$R:$R,$J$4+6))</f>
        <v>54678</v>
      </c>
      <c r="J26" s="19" t="n">
        <f aca="false">IF($J$4="","",INDEX('Cálculo Mensual'!$R:$R,$J$4+7))</f>
        <v>47642.5</v>
      </c>
      <c r="K26" s="19" t="n">
        <f aca="false">IF($J$4="","",INDEX('Cálculo Mensual'!$R:$R,$J$4+8))</f>
        <v>36452</v>
      </c>
      <c r="L26" s="19" t="n">
        <f aca="false">IF($J$4="","",INDEX('Cálculo Mensual'!$R:$R,$J$4+9))</f>
        <v>27339</v>
      </c>
      <c r="M26" s="19" t="n">
        <f aca="false">IF($J$4="","",INDEX('Cálculo Mensual'!$R:$R,$J$4+10))</f>
        <v>18226</v>
      </c>
      <c r="N26" s="19" t="n">
        <f aca="false">IF($J$4="","",INDEX('Cálculo Mensual'!$R:$R,$J$4+11))</f>
        <v>9113</v>
      </c>
      <c r="O26" s="57"/>
    </row>
    <row r="27" customFormat="false" ht="15" hidden="false" customHeight="false" outlineLevel="0" collapsed="false">
      <c r="B27" s="15" t="s">
        <v>402</v>
      </c>
      <c r="C27" s="19" t="n">
        <f aca="false">IF($J$4="","",INDEX('Cálculo Mensual'!$S:$S,$J$4+0))</f>
        <v>19866.34</v>
      </c>
      <c r="D27" s="19" t="n">
        <f aca="false">IF($J$4="","",INDEX('Cálculo Mensual'!$S:$S,$J$4+1))</f>
        <v>19866.34</v>
      </c>
      <c r="E27" s="19" t="n">
        <f aca="false">IF($J$4="","",INDEX('Cálculo Mensual'!$S:$S,$J$4+2))</f>
        <v>19866.34</v>
      </c>
      <c r="F27" s="19" t="n">
        <f aca="false">IF($J$4="","",INDEX('Cálculo Mensual'!$S:$S,$J$4+3))</f>
        <v>19866.34</v>
      </c>
      <c r="G27" s="19" t="n">
        <f aca="false">IF($J$4="","",INDEX('Cálculo Mensual'!$S:$S,$J$4+4))</f>
        <v>19866.34</v>
      </c>
      <c r="H27" s="19" t="n">
        <f aca="false">IF($J$4="","",INDEX('Cálculo Mensual'!$S:$S,$J$4+5))</f>
        <v>19866.34</v>
      </c>
      <c r="I27" s="19" t="n">
        <f aca="false">IF($J$4="","",INDEX('Cálculo Mensual'!$S:$S,$J$4+6))</f>
        <v>19866.34</v>
      </c>
      <c r="J27" s="19" t="n">
        <f aca="false">IF($J$4="","",INDEX('Cálculo Mensual'!$S:$S,$J$4+7))</f>
        <v>9933.17</v>
      </c>
      <c r="K27" s="19" t="n">
        <f aca="false">IF($J$4="","",INDEX('Cálculo Mensual'!$S:$S,$J$4+8))</f>
        <v>9933.17</v>
      </c>
      <c r="L27" s="19" t="n">
        <f aca="false">IF($J$4="","",INDEX('Cálculo Mensual'!$S:$S,$J$4+9))</f>
        <v>9933.17</v>
      </c>
      <c r="M27" s="19" t="n">
        <f aca="false">IF($J$4="","",INDEX('Cálculo Mensual'!$S:$S,$J$4+10))</f>
        <v>9933.17</v>
      </c>
      <c r="N27" s="19" t="n">
        <f aca="false">IF($J$4="","",INDEX('Cálculo Mensual'!$S:$S,$J$4+11))</f>
        <v>9933.17</v>
      </c>
      <c r="O27" s="57"/>
    </row>
    <row r="28" customFormat="false" ht="15" hidden="false" customHeight="false" outlineLevel="0" collapsed="false">
      <c r="B28" s="15" t="s">
        <v>403</v>
      </c>
      <c r="C28" s="19" t="n">
        <f aca="false">IF($J$4="","",INDEX('Cálculo Mensual'!$T:$T,$J$4+0))</f>
        <v>0</v>
      </c>
      <c r="D28" s="19" t="n">
        <f aca="false">IF($J$4="","",INDEX('Cálculo Mensual'!$T:$T,$J$4+1))</f>
        <v>0</v>
      </c>
      <c r="E28" s="19" t="n">
        <f aca="false">IF($J$4="","",INDEX('Cálculo Mensual'!$T:$T,$J$4+2))</f>
        <v>0</v>
      </c>
      <c r="F28" s="19" t="n">
        <f aca="false">IF($J$4="","",INDEX('Cálculo Mensual'!$T:$T,$J$4+3))</f>
        <v>0</v>
      </c>
      <c r="G28" s="19" t="n">
        <f aca="false">IF($J$4="","",INDEX('Cálculo Mensual'!$T:$T,$J$4+4))</f>
        <v>0</v>
      </c>
      <c r="H28" s="19" t="n">
        <f aca="false">IF($J$4="","",INDEX('Cálculo Mensual'!$T:$T,$J$4+5))</f>
        <v>0</v>
      </c>
      <c r="I28" s="19" t="n">
        <f aca="false">IF($J$4="","",INDEX('Cálculo Mensual'!$T:$T,$J$4+6))</f>
        <v>0</v>
      </c>
      <c r="J28" s="19" t="n">
        <f aca="false">IF($J$4="","",INDEX('Cálculo Mensual'!$T:$T,$J$4+7))</f>
        <v>0</v>
      </c>
      <c r="K28" s="19" t="n">
        <f aca="false">IF($J$4="","",INDEX('Cálculo Mensual'!$T:$T,$J$4+8))</f>
        <v>0</v>
      </c>
      <c r="L28" s="19" t="n">
        <f aca="false">IF($J$4="","",INDEX('Cálculo Mensual'!$T:$T,$J$4+9))</f>
        <v>0</v>
      </c>
      <c r="M28" s="19" t="n">
        <f aca="false">IF($J$4="","",INDEX('Cálculo Mensual'!$T:$T,$J$4+10))</f>
        <v>0</v>
      </c>
      <c r="N28" s="19" t="n">
        <f aca="false">IF($J$4="","",INDEX('Cálculo Mensual'!$T:$T,$J$4+11))</f>
        <v>0</v>
      </c>
      <c r="O28" s="57"/>
    </row>
    <row r="29" customFormat="false" ht="15" hidden="false" customHeight="false" outlineLevel="0" collapsed="false">
      <c r="B29" s="15" t="s">
        <v>404</v>
      </c>
      <c r="C29" s="19" t="n">
        <f aca="false">IF($J$4="","",INDEX('Cálculo Mensual'!$U:$U,$J$4+0))</f>
        <v>0</v>
      </c>
      <c r="D29" s="19" t="n">
        <f aca="false">IF($J$4="","",INDEX('Cálculo Mensual'!$U:$U,$J$4+1))</f>
        <v>0</v>
      </c>
      <c r="E29" s="19" t="n">
        <f aca="false">IF($J$4="","",INDEX('Cálculo Mensual'!$U:$U,$J$4+2))</f>
        <v>0</v>
      </c>
      <c r="F29" s="19" t="n">
        <f aca="false">IF($J$4="","",INDEX('Cálculo Mensual'!$U:$U,$J$4+3))</f>
        <v>0</v>
      </c>
      <c r="G29" s="19" t="n">
        <f aca="false">IF($J$4="","",INDEX('Cálculo Mensual'!$U:$U,$J$4+4))</f>
        <v>0</v>
      </c>
      <c r="H29" s="19" t="n">
        <f aca="false">IF($J$4="","",INDEX('Cálculo Mensual'!$U:$U,$J$4+5))</f>
        <v>0</v>
      </c>
      <c r="I29" s="19" t="n">
        <f aca="false">IF($J$4="","",INDEX('Cálculo Mensual'!$U:$U,$J$4+6))</f>
        <v>0</v>
      </c>
      <c r="J29" s="19" t="n">
        <f aca="false">IF($J$4="","",INDEX('Cálculo Mensual'!$U:$U,$J$4+7))</f>
        <v>0</v>
      </c>
      <c r="K29" s="19" t="n">
        <f aca="false">IF($J$4="","",INDEX('Cálculo Mensual'!$U:$U,$J$4+8))</f>
        <v>0</v>
      </c>
      <c r="L29" s="19" t="n">
        <f aca="false">IF($J$4="","",INDEX('Cálculo Mensual'!$U:$U,$J$4+9))</f>
        <v>0</v>
      </c>
      <c r="M29" s="19" t="n">
        <f aca="false">IF($J$4="","",INDEX('Cálculo Mensual'!$U:$U,$J$4+10))</f>
        <v>0</v>
      </c>
      <c r="N29" s="19" t="n">
        <f aca="false">IF($J$4="","",INDEX('Cálculo Mensual'!$U:$U,$J$4+11))</f>
        <v>0</v>
      </c>
      <c r="O29" s="57"/>
    </row>
    <row r="30" customFormat="false" ht="15" hidden="false" customHeight="false" outlineLevel="0" collapsed="false">
      <c r="B30" s="15" t="s">
        <v>340</v>
      </c>
      <c r="C30" s="19" t="n">
        <f aca="false">IF($J$4="","",INDEX('Cálculo Mensual'!$V:$V,$J$4+0))</f>
        <v>0</v>
      </c>
      <c r="D30" s="19" t="n">
        <f aca="false">IF($J$4="","",INDEX('Cálculo Mensual'!$V:$V,$J$4+1))</f>
        <v>0</v>
      </c>
      <c r="E30" s="19" t="n">
        <f aca="false">IF($J$4="","",INDEX('Cálculo Mensual'!$V:$V,$J$4+2))</f>
        <v>0</v>
      </c>
      <c r="F30" s="19" t="n">
        <f aca="false">IF($J$4="","",INDEX('Cálculo Mensual'!$V:$V,$J$4+3))</f>
        <v>0</v>
      </c>
      <c r="G30" s="19" t="n">
        <f aca="false">IF($J$4="","",INDEX('Cálculo Mensual'!$V:$V,$J$4+4))</f>
        <v>0</v>
      </c>
      <c r="H30" s="19" t="n">
        <f aca="false">IF($J$4="","",INDEX('Cálculo Mensual'!$V:$V,$J$4+5))</f>
        <v>0</v>
      </c>
      <c r="I30" s="19" t="n">
        <f aca="false">IF($J$4="","",INDEX('Cálculo Mensual'!$V:$V,$J$4+6))</f>
        <v>0</v>
      </c>
      <c r="J30" s="19" t="n">
        <f aca="false">IF($J$4="","",INDEX('Cálculo Mensual'!$V:$V,$J$4+7))</f>
        <v>0</v>
      </c>
      <c r="K30" s="19" t="n">
        <f aca="false">IF($J$4="","",INDEX('Cálculo Mensual'!$V:$V,$J$4+8))</f>
        <v>0</v>
      </c>
      <c r="L30" s="19" t="n">
        <f aca="false">IF($J$4="","",INDEX('Cálculo Mensual'!$V:$V,$J$4+9))</f>
        <v>0</v>
      </c>
      <c r="M30" s="19" t="n">
        <f aca="false">IF($J$4="","",INDEX('Cálculo Mensual'!$V:$V,$J$4+10))</f>
        <v>0</v>
      </c>
      <c r="N30" s="19" t="n">
        <f aca="false">IF($J$4="","",INDEX('Cálculo Mensual'!$V:$V,$J$4+11))</f>
        <v>0</v>
      </c>
      <c r="O30" s="57"/>
    </row>
    <row r="31" customFormat="false" ht="15" hidden="false" customHeight="false" outlineLevel="0" collapsed="false">
      <c r="B31" s="15" t="s">
        <v>341</v>
      </c>
      <c r="C31" s="19" t="n">
        <f aca="false">IF($J$4="","",INDEX('Cálculo Mensual'!$W:$W,$J$4+0))</f>
        <v>0</v>
      </c>
      <c r="D31" s="19" t="n">
        <f aca="false">IF($J$4="","",INDEX('Cálculo Mensual'!$W:$W,$J$4+1))</f>
        <v>8613</v>
      </c>
      <c r="E31" s="19" t="n">
        <f aca="false">IF($J$4="","",INDEX('Cálculo Mensual'!$W:$W,$J$4+2))</f>
        <v>17866</v>
      </c>
      <c r="F31" s="19" t="n">
        <f aca="false">IF($J$4="","",INDEX('Cálculo Mensual'!$W:$W,$J$4+3))</f>
        <v>27679</v>
      </c>
      <c r="G31" s="19" t="n">
        <f aca="false">IF($J$4="","",INDEX('Cálculo Mensual'!$W:$W,$J$4+4))</f>
        <v>48292</v>
      </c>
      <c r="H31" s="19" t="n">
        <f aca="false">IF($J$4="","",INDEX('Cálculo Mensual'!$W:$W,$J$4+5))</f>
        <v>56905</v>
      </c>
      <c r="I31" s="19" t="n">
        <f aca="false">IF($J$4="","",INDEX('Cálculo Mensual'!$W:$W,$J$4+6))</f>
        <v>69218</v>
      </c>
      <c r="J31" s="19" t="n">
        <f aca="false">IF($J$4="","",INDEX('Cálculo Mensual'!$W:$W,$J$4+7))</f>
        <v>88264.17</v>
      </c>
      <c r="K31" s="19" t="n">
        <f aca="false">IF($J$4="","",INDEX('Cálculo Mensual'!$W:$W,$J$4+8))</f>
        <v>97792.67</v>
      </c>
      <c r="L31" s="19" t="n">
        <f aca="false">IF($J$4="","",INDEX('Cálculo Mensual'!$W:$W,$J$4+9))</f>
        <v>108105.67</v>
      </c>
      <c r="M31" s="19" t="n">
        <f aca="false">IF($J$4="","",INDEX('Cálculo Mensual'!$W:$W,$J$4+10))</f>
        <v>117218.67</v>
      </c>
      <c r="N31" s="19" t="n">
        <f aca="false">IF($J$4="","",INDEX('Cálculo Mensual'!$W:$W,$J$4+11))</f>
        <v>126331.67</v>
      </c>
      <c r="O31" s="57"/>
    </row>
    <row r="32" customFormat="false" ht="15" hidden="false" customHeight="false" outlineLevel="0" collapsed="false">
      <c r="B32" s="59" t="s">
        <v>342</v>
      </c>
      <c r="C32" s="36" t="n">
        <f aca="false">IF($J$4="","",INDEX('Cálculo Mensual'!$X:$X,$J$4+0))</f>
        <v>123222.34</v>
      </c>
      <c r="D32" s="36" t="n">
        <f aca="false">IF($J$4="","",INDEX('Cálculo Mensual'!$X:$X,$J$4+1))</f>
        <v>130262.34</v>
      </c>
      <c r="E32" s="36" t="n">
        <f aca="false">IF($J$4="","",INDEX('Cálculo Mensual'!$X:$X,$J$4+2))</f>
        <v>123862.34</v>
      </c>
      <c r="F32" s="36" t="n">
        <f aca="false">IF($J$4="","",INDEX('Cálculo Mensual'!$X:$X,$J$4+3))</f>
        <v>125062.34</v>
      </c>
      <c r="G32" s="36" t="n">
        <f aca="false">IF($J$4="","",INDEX('Cálculo Mensual'!$X:$X,$J$4+4))</f>
        <v>137062.34</v>
      </c>
      <c r="H32" s="36" t="n">
        <f aca="false">IF($J$4="","",INDEX('Cálculo Mensual'!$X:$X,$J$4+5))</f>
        <v>137062.34</v>
      </c>
      <c r="I32" s="36" t="n">
        <f aca="false">IF($J$4="","",INDEX('Cálculo Mensual'!$X:$X,$J$4+6))</f>
        <v>143762.34</v>
      </c>
      <c r="J32" s="36" t="n">
        <f aca="false">IF($J$4="","",INDEX('Cálculo Mensual'!$X:$X,$J$4+7))</f>
        <v>145839.84</v>
      </c>
      <c r="K32" s="36" t="n">
        <f aca="false">IF($J$4="","",INDEX('Cálculo Mensual'!$X:$X,$J$4+8))</f>
        <v>144177.84</v>
      </c>
      <c r="L32" s="36" t="n">
        <f aca="false">IF($J$4="","",INDEX('Cálculo Mensual'!$X:$X,$J$4+9))</f>
        <v>145377.84</v>
      </c>
      <c r="M32" s="36" t="n">
        <f aca="false">IF($J$4="","",INDEX('Cálculo Mensual'!$X:$X,$J$4+10))</f>
        <v>145377.84</v>
      </c>
      <c r="N32" s="36" t="n">
        <f aca="false">IF($J$4="","",INDEX('Cálculo Mensual'!$X:$X,$J$4+11))</f>
        <v>145377.84</v>
      </c>
      <c r="O32" s="57"/>
    </row>
    <row r="33" customFormat="false" ht="15" hidden="false" customHeight="false" outlineLevel="0" collapsed="false">
      <c r="B33" s="15" t="s">
        <v>343</v>
      </c>
      <c r="C33" s="19" t="n">
        <f aca="false">IF($J$4="","",INDEX('Cálculo Mensual'!$Y:$Y,$J$4+0))</f>
        <v>38500</v>
      </c>
      <c r="D33" s="19" t="n">
        <f aca="false">IF($J$4="","",INDEX('Cálculo Mensual'!$Y:$Y,$J$4+1))</f>
        <v>38500</v>
      </c>
      <c r="E33" s="19" t="n">
        <f aca="false">IF($J$4="","",INDEX('Cálculo Mensual'!$Y:$Y,$J$4+2))</f>
        <v>38500</v>
      </c>
      <c r="F33" s="19" t="n">
        <f aca="false">IF($J$4="","",INDEX('Cálculo Mensual'!$Y:$Y,$J$4+3))</f>
        <v>38500</v>
      </c>
      <c r="G33" s="19" t="n">
        <f aca="false">IF($J$4="","",INDEX('Cálculo Mensual'!$Y:$Y,$J$4+4))</f>
        <v>38500</v>
      </c>
      <c r="H33" s="19" t="n">
        <f aca="false">IF($J$4="","",INDEX('Cálculo Mensual'!$Y:$Y,$J$4+5))</f>
        <v>38500</v>
      </c>
      <c r="I33" s="19" t="n">
        <f aca="false">IF($J$4="","",INDEX('Cálculo Mensual'!$Y:$Y,$J$4+6))</f>
        <v>38500</v>
      </c>
      <c r="J33" s="19" t="n">
        <f aca="false">IF($J$4="","",INDEX('Cálculo Mensual'!$Y:$Y,$J$4+7))</f>
        <v>38500</v>
      </c>
      <c r="K33" s="19" t="n">
        <f aca="false">IF($J$4="","",INDEX('Cálculo Mensual'!$Y:$Y,$J$4+8))</f>
        <v>38500</v>
      </c>
      <c r="L33" s="19" t="n">
        <f aca="false">IF($J$4="","",INDEX('Cálculo Mensual'!$Y:$Y,$J$4+9))</f>
        <v>38500</v>
      </c>
      <c r="M33" s="19" t="n">
        <f aca="false">IF($J$4="","",INDEX('Cálculo Mensual'!$Y:$Y,$J$4+10))</f>
        <v>38500</v>
      </c>
      <c r="N33" s="19" t="n">
        <f aca="false">IF($J$4="","",INDEX('Cálculo Mensual'!$Y:$Y,$J$4+11))</f>
        <v>38500</v>
      </c>
      <c r="O33" s="57"/>
    </row>
    <row r="34" customFormat="false" ht="15" hidden="false" customHeight="false" outlineLevel="0" collapsed="false">
      <c r="B34" s="59" t="s">
        <v>344</v>
      </c>
      <c r="C34" s="36" t="n">
        <f aca="false">IF($J$4="","",INDEX('Cálculo Mensual'!$Z:$Z,$J$4+0))</f>
        <v>84722.34</v>
      </c>
      <c r="D34" s="36" t="n">
        <f aca="false">IF($J$4="","",INDEX('Cálculo Mensual'!$Z:$Z,$J$4+1))</f>
        <v>91762.34</v>
      </c>
      <c r="E34" s="36" t="n">
        <f aca="false">IF($J$4="","",INDEX('Cálculo Mensual'!$Z:$Z,$J$4+2))</f>
        <v>85362.34</v>
      </c>
      <c r="F34" s="36" t="n">
        <f aca="false">IF($J$4="","",INDEX('Cálculo Mensual'!$Z:$Z,$J$4+3))</f>
        <v>86562.34</v>
      </c>
      <c r="G34" s="36" t="n">
        <f aca="false">IF($J$4="","",INDEX('Cálculo Mensual'!$Z:$Z,$J$4+4))</f>
        <v>98562.34</v>
      </c>
      <c r="H34" s="36" t="n">
        <f aca="false">IF($J$4="","",INDEX('Cálculo Mensual'!$Z:$Z,$J$4+5))</f>
        <v>98562.34</v>
      </c>
      <c r="I34" s="36" t="n">
        <f aca="false">IF($J$4="","",INDEX('Cálculo Mensual'!$Z:$Z,$J$4+6))</f>
        <v>105262.34</v>
      </c>
      <c r="J34" s="36" t="n">
        <f aca="false">IF($J$4="","",INDEX('Cálculo Mensual'!$Z:$Z,$J$4+7))</f>
        <v>107339.84</v>
      </c>
      <c r="K34" s="36" t="n">
        <f aca="false">IF($J$4="","",INDEX('Cálculo Mensual'!$Z:$Z,$J$4+8))</f>
        <v>105677.84</v>
      </c>
      <c r="L34" s="36" t="n">
        <f aca="false">IF($J$4="","",INDEX('Cálculo Mensual'!$Z:$Z,$J$4+9))</f>
        <v>106877.84</v>
      </c>
      <c r="M34" s="36" t="n">
        <f aca="false">IF($J$4="","",INDEX('Cálculo Mensual'!$Z:$Z,$J$4+10))</f>
        <v>106877.84</v>
      </c>
      <c r="N34" s="36" t="n">
        <f aca="false">IF($J$4="","",INDEX('Cálculo Mensual'!$Z:$Z,$J$4+11))</f>
        <v>106877.84</v>
      </c>
      <c r="O34" s="57"/>
    </row>
    <row r="35" customFormat="false" ht="15" hidden="false" customHeight="false" outlineLevel="0" collapsed="false">
      <c r="B35" s="54" t="s">
        <v>405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</row>
    <row r="36" customFormat="false" ht="15" hidden="false" customHeight="false" outlineLevel="0" collapsed="false">
      <c r="B36" s="15" t="str">
        <f aca="false">"Tramo 1: "&amp;IF(Parámetros!$C$19=0,"hasta "&amp;Parámetros!$D$19&amp;" UIT",IF(Parámetros!$D$19="","más de "&amp;Parámetros!$C$19&amp;" UIT","más de "&amp;Parámetros!$C$19&amp;" hasta "&amp;Parámetros!$D$19&amp;" UIT"))&amp;" ("&amp;TEXT(Parámetros!$E$19,"0%")&amp;")"</f>
        <v>Tramo 1: hasta 5 UIT (8%)</v>
      </c>
      <c r="C36" s="19" t="n">
        <f aca="false">IF($J$4="","",INDEX('Cálculo Mensual'!$AA:$AA,$J$4+0))</f>
        <v>2200</v>
      </c>
      <c r="D36" s="19" t="n">
        <f aca="false">IF($J$4="","",INDEX('Cálculo Mensual'!$AA:$AA,$J$4+1))</f>
        <v>2200</v>
      </c>
      <c r="E36" s="19" t="n">
        <f aca="false">IF($J$4="","",INDEX('Cálculo Mensual'!$AA:$AA,$J$4+2))</f>
        <v>2200</v>
      </c>
      <c r="F36" s="19" t="n">
        <f aca="false">IF($J$4="","",INDEX('Cálculo Mensual'!$AA:$AA,$J$4+3))</f>
        <v>2200</v>
      </c>
      <c r="G36" s="19" t="n">
        <f aca="false">IF($J$4="","",INDEX('Cálculo Mensual'!$AA:$AA,$J$4+4))</f>
        <v>2200</v>
      </c>
      <c r="H36" s="19" t="n">
        <f aca="false">IF($J$4="","",INDEX('Cálculo Mensual'!$AA:$AA,$J$4+5))</f>
        <v>2200</v>
      </c>
      <c r="I36" s="19" t="n">
        <f aca="false">IF($J$4="","",INDEX('Cálculo Mensual'!$AA:$AA,$J$4+6))</f>
        <v>2200</v>
      </c>
      <c r="J36" s="19" t="n">
        <f aca="false">IF($J$4="","",INDEX('Cálculo Mensual'!$AA:$AA,$J$4+7))</f>
        <v>2200</v>
      </c>
      <c r="K36" s="19" t="n">
        <f aca="false">IF($J$4="","",INDEX('Cálculo Mensual'!$AA:$AA,$J$4+8))</f>
        <v>2200</v>
      </c>
      <c r="L36" s="19" t="n">
        <f aca="false">IF($J$4="","",INDEX('Cálculo Mensual'!$AA:$AA,$J$4+9))</f>
        <v>2200</v>
      </c>
      <c r="M36" s="19" t="n">
        <f aca="false">IF($J$4="","",INDEX('Cálculo Mensual'!$AA:$AA,$J$4+10))</f>
        <v>2200</v>
      </c>
      <c r="N36" s="19" t="n">
        <f aca="false">IF($J$4="","",INDEX('Cálculo Mensual'!$AA:$AA,$J$4+11))</f>
        <v>2200</v>
      </c>
      <c r="O36" s="57"/>
    </row>
    <row r="37" customFormat="false" ht="15" hidden="false" customHeight="false" outlineLevel="0" collapsed="false">
      <c r="B37" s="15" t="str">
        <f aca="false">"Tramo 2: "&amp;IF(Parámetros!$C$20=0,"hasta "&amp;Parámetros!$D$20&amp;" UIT",IF(Parámetros!$D$20="","más de "&amp;Parámetros!$C$20&amp;" UIT","más de "&amp;Parámetros!$C$20&amp;" hasta "&amp;Parámetros!$D$20&amp;" UIT"))&amp;" ("&amp;TEXT(Parámetros!$E$20,"0%")&amp;")"</f>
        <v>Tramo 2: más de 5 hasta 20 UIT (14%)</v>
      </c>
      <c r="C37" s="19" t="n">
        <f aca="false">IF($J$4="","",INDEX('Cálculo Mensual'!$AB:$AB,$J$4+0))</f>
        <v>8011.1276</v>
      </c>
      <c r="D37" s="19" t="n">
        <f aca="false">IF($J$4="","",INDEX('Cálculo Mensual'!$AB:$AB,$J$4+1))</f>
        <v>8996.7276</v>
      </c>
      <c r="E37" s="19" t="n">
        <f aca="false">IF($J$4="","",INDEX('Cálculo Mensual'!$AB:$AB,$J$4+2))</f>
        <v>8100.7276</v>
      </c>
      <c r="F37" s="19" t="n">
        <f aca="false">IF($J$4="","",INDEX('Cálculo Mensual'!$AB:$AB,$J$4+3))</f>
        <v>8268.7276</v>
      </c>
      <c r="G37" s="19" t="n">
        <f aca="false">IF($J$4="","",INDEX('Cálculo Mensual'!$AB:$AB,$J$4+4))</f>
        <v>9948.7276</v>
      </c>
      <c r="H37" s="19" t="n">
        <f aca="false">IF($J$4="","",INDEX('Cálculo Mensual'!$AB:$AB,$J$4+5))</f>
        <v>9948.7276</v>
      </c>
      <c r="I37" s="19" t="n">
        <f aca="false">IF($J$4="","",INDEX('Cálculo Mensual'!$AB:$AB,$J$4+6))</f>
        <v>10886.7276</v>
      </c>
      <c r="J37" s="19" t="n">
        <f aca="false">IF($J$4="","",INDEX('Cálculo Mensual'!$AB:$AB,$J$4+7))</f>
        <v>11177.5776</v>
      </c>
      <c r="K37" s="19" t="n">
        <f aca="false">IF($J$4="","",INDEX('Cálculo Mensual'!$AB:$AB,$J$4+8))</f>
        <v>10944.8976</v>
      </c>
      <c r="L37" s="19" t="n">
        <f aca="false">IF($J$4="","",INDEX('Cálculo Mensual'!$AB:$AB,$J$4+9))</f>
        <v>11112.8976</v>
      </c>
      <c r="M37" s="19" t="n">
        <f aca="false">IF($J$4="","",INDEX('Cálculo Mensual'!$AB:$AB,$J$4+10))</f>
        <v>11112.8976</v>
      </c>
      <c r="N37" s="19" t="n">
        <f aca="false">IF($J$4="","",INDEX('Cálculo Mensual'!$AB:$AB,$J$4+11))</f>
        <v>11112.8976</v>
      </c>
      <c r="O37" s="57"/>
    </row>
    <row r="38" customFormat="false" ht="15" hidden="false" customHeight="false" outlineLevel="0" collapsed="false">
      <c r="B38" s="15" t="str">
        <f aca="false">"Tramo 3: "&amp;IF(Parámetros!$C$21=0,"hasta "&amp;Parámetros!$D$21&amp;" UIT",IF(Parámetros!$D$21="","más de "&amp;Parámetros!$C$21&amp;" UIT","más de "&amp;Parámetros!$C$21&amp;" hasta "&amp;Parámetros!$D$21&amp;" UIT"))&amp;" ("&amp;TEXT(Parámetros!$E$21,"0%")&amp;")"</f>
        <v>Tramo 3: más de 20 hasta 35 UIT (17%)</v>
      </c>
      <c r="C38" s="19" t="n">
        <f aca="false">IF($J$4="","",INDEX('Cálculo Mensual'!$AC:$AC,$J$4+0))</f>
        <v>0</v>
      </c>
      <c r="D38" s="19" t="n">
        <f aca="false">IF($J$4="","",INDEX('Cálculo Mensual'!$AC:$AC,$J$4+1))</f>
        <v>0</v>
      </c>
      <c r="E38" s="19" t="n">
        <f aca="false">IF($J$4="","",INDEX('Cálculo Mensual'!$AC:$AC,$J$4+2))</f>
        <v>0</v>
      </c>
      <c r="F38" s="19" t="n">
        <f aca="false">IF($J$4="","",INDEX('Cálculo Mensual'!$AC:$AC,$J$4+3))</f>
        <v>0</v>
      </c>
      <c r="G38" s="19" t="n">
        <f aca="false">IF($J$4="","",INDEX('Cálculo Mensual'!$AC:$AC,$J$4+4))</f>
        <v>0</v>
      </c>
      <c r="H38" s="19" t="n">
        <f aca="false">IF($J$4="","",INDEX('Cálculo Mensual'!$AC:$AC,$J$4+5))</f>
        <v>0</v>
      </c>
      <c r="I38" s="19" t="n">
        <f aca="false">IF($J$4="","",INDEX('Cálculo Mensual'!$AC:$AC,$J$4+6))</f>
        <v>0</v>
      </c>
      <c r="J38" s="19" t="n">
        <f aca="false">IF($J$4="","",INDEX('Cálculo Mensual'!$AC:$AC,$J$4+7))</f>
        <v>0</v>
      </c>
      <c r="K38" s="19" t="n">
        <f aca="false">IF($J$4="","",INDEX('Cálculo Mensual'!$AC:$AC,$J$4+8))</f>
        <v>0</v>
      </c>
      <c r="L38" s="19" t="n">
        <f aca="false">IF($J$4="","",INDEX('Cálculo Mensual'!$AC:$AC,$J$4+9))</f>
        <v>0</v>
      </c>
      <c r="M38" s="19" t="n">
        <f aca="false">IF($J$4="","",INDEX('Cálculo Mensual'!$AC:$AC,$J$4+10))</f>
        <v>0</v>
      </c>
      <c r="N38" s="19" t="n">
        <f aca="false">IF($J$4="","",INDEX('Cálculo Mensual'!$AC:$AC,$J$4+11))</f>
        <v>0</v>
      </c>
      <c r="O38" s="57"/>
    </row>
    <row r="39" customFormat="false" ht="15" hidden="false" customHeight="false" outlineLevel="0" collapsed="false">
      <c r="B39" s="15" t="str">
        <f aca="false">"Tramo 4: "&amp;IF(Parámetros!$C$22=0,"hasta "&amp;Parámetros!$D$22&amp;" UIT",IF(Parámetros!$D$22="","más de "&amp;Parámetros!$C$22&amp;" UIT","más de "&amp;Parámetros!$C$22&amp;" hasta "&amp;Parámetros!$D$22&amp;" UIT"))&amp;" ("&amp;TEXT(Parámetros!$E$22,"0%")&amp;")"</f>
        <v>Tramo 4: más de 35 hasta 45 UIT (20%)</v>
      </c>
      <c r="C39" s="19" t="n">
        <f aca="false">IF($J$4="","",INDEX('Cálculo Mensual'!$AD:$AD,$J$4+0))</f>
        <v>0</v>
      </c>
      <c r="D39" s="19" t="n">
        <f aca="false">IF($J$4="","",INDEX('Cálculo Mensual'!$AD:$AD,$J$4+1))</f>
        <v>0</v>
      </c>
      <c r="E39" s="19" t="n">
        <f aca="false">IF($J$4="","",INDEX('Cálculo Mensual'!$AD:$AD,$J$4+2))</f>
        <v>0</v>
      </c>
      <c r="F39" s="19" t="n">
        <f aca="false">IF($J$4="","",INDEX('Cálculo Mensual'!$AD:$AD,$J$4+3))</f>
        <v>0</v>
      </c>
      <c r="G39" s="19" t="n">
        <f aca="false">IF($J$4="","",INDEX('Cálculo Mensual'!$AD:$AD,$J$4+4))</f>
        <v>0</v>
      </c>
      <c r="H39" s="19" t="n">
        <f aca="false">IF($J$4="","",INDEX('Cálculo Mensual'!$AD:$AD,$J$4+5))</f>
        <v>0</v>
      </c>
      <c r="I39" s="19" t="n">
        <f aca="false">IF($J$4="","",INDEX('Cálculo Mensual'!$AD:$AD,$J$4+6))</f>
        <v>0</v>
      </c>
      <c r="J39" s="19" t="n">
        <f aca="false">IF($J$4="","",INDEX('Cálculo Mensual'!$AD:$AD,$J$4+7))</f>
        <v>0</v>
      </c>
      <c r="K39" s="19" t="n">
        <f aca="false">IF($J$4="","",INDEX('Cálculo Mensual'!$AD:$AD,$J$4+8))</f>
        <v>0</v>
      </c>
      <c r="L39" s="19" t="n">
        <f aca="false">IF($J$4="","",INDEX('Cálculo Mensual'!$AD:$AD,$J$4+9))</f>
        <v>0</v>
      </c>
      <c r="M39" s="19" t="n">
        <f aca="false">IF($J$4="","",INDEX('Cálculo Mensual'!$AD:$AD,$J$4+10))</f>
        <v>0</v>
      </c>
      <c r="N39" s="19" t="n">
        <f aca="false">IF($J$4="","",INDEX('Cálculo Mensual'!$AD:$AD,$J$4+11))</f>
        <v>0</v>
      </c>
      <c r="O39" s="57"/>
    </row>
    <row r="40" customFormat="false" ht="15" hidden="false" customHeight="false" outlineLevel="0" collapsed="false">
      <c r="B40" s="15" t="str">
        <f aca="false">"Tramo 5: "&amp;IF(Parámetros!$C$23=0,"hasta "&amp;Parámetros!$D$23&amp;" UIT",IF(Parámetros!$D$23="","más de "&amp;Parámetros!$C$23&amp;" UIT","más de "&amp;Parámetros!$C$23&amp;" hasta "&amp;Parámetros!$D$23&amp;" UIT"))&amp;" ("&amp;TEXT(Parámetros!$E$23,"0%")&amp;")"</f>
        <v>Tramo 5: más de 45 UIT (30%)</v>
      </c>
      <c r="C40" s="19" t="n">
        <f aca="false">IF($J$4="","",INDEX('Cálculo Mensual'!$AE:$AE,$J$4+0))</f>
        <v>0</v>
      </c>
      <c r="D40" s="19" t="n">
        <f aca="false">IF($J$4="","",INDEX('Cálculo Mensual'!$AE:$AE,$J$4+1))</f>
        <v>0</v>
      </c>
      <c r="E40" s="19" t="n">
        <f aca="false">IF($J$4="","",INDEX('Cálculo Mensual'!$AE:$AE,$J$4+2))</f>
        <v>0</v>
      </c>
      <c r="F40" s="19" t="n">
        <f aca="false">IF($J$4="","",INDEX('Cálculo Mensual'!$AE:$AE,$J$4+3))</f>
        <v>0</v>
      </c>
      <c r="G40" s="19" t="n">
        <f aca="false">IF($J$4="","",INDEX('Cálculo Mensual'!$AE:$AE,$J$4+4))</f>
        <v>0</v>
      </c>
      <c r="H40" s="19" t="n">
        <f aca="false">IF($J$4="","",INDEX('Cálculo Mensual'!$AE:$AE,$J$4+5))</f>
        <v>0</v>
      </c>
      <c r="I40" s="19" t="n">
        <f aca="false">IF($J$4="","",INDEX('Cálculo Mensual'!$AE:$AE,$J$4+6))</f>
        <v>0</v>
      </c>
      <c r="J40" s="19" t="n">
        <f aca="false">IF($J$4="","",INDEX('Cálculo Mensual'!$AE:$AE,$J$4+7))</f>
        <v>0</v>
      </c>
      <c r="K40" s="19" t="n">
        <f aca="false">IF($J$4="","",INDEX('Cálculo Mensual'!$AE:$AE,$J$4+8))</f>
        <v>0</v>
      </c>
      <c r="L40" s="19" t="n">
        <f aca="false">IF($J$4="","",INDEX('Cálculo Mensual'!$AE:$AE,$J$4+9))</f>
        <v>0</v>
      </c>
      <c r="M40" s="19" t="n">
        <f aca="false">IF($J$4="","",INDEX('Cálculo Mensual'!$AE:$AE,$J$4+10))</f>
        <v>0</v>
      </c>
      <c r="N40" s="19" t="n">
        <f aca="false">IF($J$4="","",INDEX('Cálculo Mensual'!$AE:$AE,$J$4+11))</f>
        <v>0</v>
      </c>
      <c r="O40" s="57"/>
    </row>
    <row r="41" customFormat="false" ht="15" hidden="false" customHeight="false" outlineLevel="0" collapsed="false">
      <c r="B41" s="59" t="s">
        <v>345</v>
      </c>
      <c r="C41" s="36" t="n">
        <f aca="false">IF($J$4="","",INDEX('Cálculo Mensual'!$AF:$AF,$J$4+0))</f>
        <v>10211.1276</v>
      </c>
      <c r="D41" s="36" t="n">
        <f aca="false">IF($J$4="","",INDEX('Cálculo Mensual'!$AF:$AF,$J$4+1))</f>
        <v>11196.7276</v>
      </c>
      <c r="E41" s="36" t="n">
        <f aca="false">IF($J$4="","",INDEX('Cálculo Mensual'!$AF:$AF,$J$4+2))</f>
        <v>10300.7276</v>
      </c>
      <c r="F41" s="36" t="n">
        <f aca="false">IF($J$4="","",INDEX('Cálculo Mensual'!$AF:$AF,$J$4+3))</f>
        <v>10468.7276</v>
      </c>
      <c r="G41" s="36" t="n">
        <f aca="false">IF($J$4="","",INDEX('Cálculo Mensual'!$AF:$AF,$J$4+4))</f>
        <v>12148.7276</v>
      </c>
      <c r="H41" s="36" t="n">
        <f aca="false">IF($J$4="","",INDEX('Cálculo Mensual'!$AF:$AF,$J$4+5))</f>
        <v>12148.7276</v>
      </c>
      <c r="I41" s="36" t="n">
        <f aca="false">IF($J$4="","",INDEX('Cálculo Mensual'!$AF:$AF,$J$4+6))</f>
        <v>13086.7276</v>
      </c>
      <c r="J41" s="36" t="n">
        <f aca="false">IF($J$4="","",INDEX('Cálculo Mensual'!$AF:$AF,$J$4+7))</f>
        <v>13377.5776</v>
      </c>
      <c r="K41" s="36" t="n">
        <f aca="false">IF($J$4="","",INDEX('Cálculo Mensual'!$AF:$AF,$J$4+8))</f>
        <v>13144.8976</v>
      </c>
      <c r="L41" s="36" t="n">
        <f aca="false">IF($J$4="","",INDEX('Cálculo Mensual'!$AF:$AF,$J$4+9))</f>
        <v>13312.8976</v>
      </c>
      <c r="M41" s="36" t="n">
        <f aca="false">IF($J$4="","",INDEX('Cálculo Mensual'!$AF:$AF,$J$4+10))</f>
        <v>13312.8976</v>
      </c>
      <c r="N41" s="36" t="n">
        <f aca="false">IF($J$4="","",INDEX('Cálculo Mensual'!$AF:$AF,$J$4+11))</f>
        <v>13312.8976</v>
      </c>
      <c r="O41" s="57"/>
    </row>
    <row r="42" customFormat="false" ht="15" hidden="false" customHeight="false" outlineLevel="0" collapsed="false">
      <c r="B42" s="15" t="s">
        <v>346</v>
      </c>
      <c r="C42" s="61" t="n">
        <f aca="false">IF($J$4="","",INDEX('Cálculo Mensual'!$AG:$AG,$J$4+0))</f>
        <v>0.14</v>
      </c>
      <c r="D42" s="61" t="n">
        <f aca="false">IF($J$4="","",INDEX('Cálculo Mensual'!$AG:$AG,$J$4+1))</f>
        <v>0.14</v>
      </c>
      <c r="E42" s="61" t="n">
        <f aca="false">IF($J$4="","",INDEX('Cálculo Mensual'!$AG:$AG,$J$4+2))</f>
        <v>0.14</v>
      </c>
      <c r="F42" s="61" t="n">
        <f aca="false">IF($J$4="","",INDEX('Cálculo Mensual'!$AG:$AG,$J$4+3))</f>
        <v>0.14</v>
      </c>
      <c r="G42" s="61" t="n">
        <f aca="false">IF($J$4="","",INDEX('Cálculo Mensual'!$AG:$AG,$J$4+4))</f>
        <v>0.14</v>
      </c>
      <c r="H42" s="61" t="n">
        <f aca="false">IF($J$4="","",INDEX('Cálculo Mensual'!$AG:$AG,$J$4+5))</f>
        <v>0.14</v>
      </c>
      <c r="I42" s="61" t="n">
        <f aca="false">IF($J$4="","",INDEX('Cálculo Mensual'!$AG:$AG,$J$4+6))</f>
        <v>0.14</v>
      </c>
      <c r="J42" s="61" t="n">
        <f aca="false">IF($J$4="","",INDEX('Cálculo Mensual'!$AG:$AG,$J$4+7))</f>
        <v>0.14</v>
      </c>
      <c r="K42" s="61" t="n">
        <f aca="false">IF($J$4="","",INDEX('Cálculo Mensual'!$AG:$AG,$J$4+8))</f>
        <v>0.14</v>
      </c>
      <c r="L42" s="61" t="n">
        <f aca="false">IF($J$4="","",INDEX('Cálculo Mensual'!$AG:$AG,$J$4+9))</f>
        <v>0.14</v>
      </c>
      <c r="M42" s="61" t="n">
        <f aca="false">IF($J$4="","",INDEX('Cálculo Mensual'!$AG:$AG,$J$4+10))</f>
        <v>0.14</v>
      </c>
      <c r="N42" s="61" t="n">
        <f aca="false">IF($J$4="","",INDEX('Cálculo Mensual'!$AG:$AG,$J$4+11))</f>
        <v>0.17</v>
      </c>
      <c r="O42" s="57"/>
    </row>
    <row r="43" customFormat="false" ht="15" hidden="false" customHeight="false" outlineLevel="0" collapsed="false">
      <c r="B43" s="54" t="s">
        <v>406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 customFormat="false" ht="15" hidden="false" customHeight="false" outlineLevel="0" collapsed="false">
      <c r="B44" s="15" t="s">
        <v>112</v>
      </c>
      <c r="C44" s="60" t="n">
        <f aca="false">IF($J$4="","",INDEX('Cálculo Mensual'!$AH:$AH,$J$4+0))</f>
        <v>12</v>
      </c>
      <c r="D44" s="60" t="n">
        <f aca="false">IF($J$4="","",INDEX('Cálculo Mensual'!$AH:$AH,$J$4+1))</f>
        <v>12</v>
      </c>
      <c r="E44" s="60" t="n">
        <f aca="false">IF($J$4="","",INDEX('Cálculo Mensual'!$AH:$AH,$J$4+2))</f>
        <v>12</v>
      </c>
      <c r="F44" s="60" t="n">
        <f aca="false">IF($J$4="","",INDEX('Cálculo Mensual'!$AH:$AH,$J$4+3))</f>
        <v>9</v>
      </c>
      <c r="G44" s="60" t="n">
        <f aca="false">IF($J$4="","",INDEX('Cálculo Mensual'!$AH:$AH,$J$4+4))</f>
        <v>8</v>
      </c>
      <c r="H44" s="60" t="n">
        <f aca="false">IF($J$4="","",INDEX('Cálculo Mensual'!$AH:$AH,$J$4+5))</f>
        <v>8</v>
      </c>
      <c r="I44" s="60" t="n">
        <f aca="false">IF($J$4="","",INDEX('Cálculo Mensual'!$AH:$AH,$J$4+6))</f>
        <v>8</v>
      </c>
      <c r="J44" s="60" t="n">
        <f aca="false">IF($J$4="","",INDEX('Cálculo Mensual'!$AH:$AH,$J$4+7))</f>
        <v>5</v>
      </c>
      <c r="K44" s="60" t="n">
        <f aca="false">IF($J$4="","",INDEX('Cálculo Mensual'!$AH:$AH,$J$4+8))</f>
        <v>4</v>
      </c>
      <c r="L44" s="60" t="n">
        <f aca="false">IF($J$4="","",INDEX('Cálculo Mensual'!$AH:$AH,$J$4+9))</f>
        <v>4</v>
      </c>
      <c r="M44" s="60" t="n">
        <f aca="false">IF($J$4="","",INDEX('Cálculo Mensual'!$AH:$AH,$J$4+10))</f>
        <v>4</v>
      </c>
      <c r="N44" s="60" t="n">
        <f aca="false">IF($J$4="","",INDEX('Cálculo Mensual'!$AH:$AH,$J$4+11))</f>
        <v>1</v>
      </c>
      <c r="O44" s="57"/>
    </row>
    <row r="45" customFormat="false" ht="15" hidden="false" customHeight="false" outlineLevel="0" collapsed="false">
      <c r="B45" s="15" t="s">
        <v>348</v>
      </c>
      <c r="C45" s="19" t="n">
        <f aca="false">IF($J$4="","",INDEX('Cálculo Mensual'!$AJ:$AJ,$J$4+0))</f>
        <v>0</v>
      </c>
      <c r="D45" s="19" t="n">
        <f aca="false">IF($J$4="","",INDEX('Cálculo Mensual'!$AJ:$AJ,$J$4+1))</f>
        <v>0</v>
      </c>
      <c r="E45" s="19" t="n">
        <f aca="false">IF($J$4="","",INDEX('Cálculo Mensual'!$AJ:$AJ,$J$4+2))</f>
        <v>0</v>
      </c>
      <c r="F45" s="19" t="n">
        <f aca="false">IF($J$4="","",INDEX('Cálculo Mensual'!$AJ:$AJ,$J$4+3))</f>
        <v>2810.38</v>
      </c>
      <c r="G45" s="19" t="n">
        <f aca="false">IF($J$4="","",INDEX('Cálculo Mensual'!$AJ:$AJ,$J$4+4))</f>
        <v>3661.31</v>
      </c>
      <c r="H45" s="19" t="n">
        <f aca="false">IF($J$4="","",INDEX('Cálculo Mensual'!$AJ:$AJ,$J$4+5))</f>
        <v>3661.31</v>
      </c>
      <c r="I45" s="19" t="n">
        <f aca="false">IF($J$4="","",INDEX('Cálculo Mensual'!$AJ:$AJ,$J$4+6))</f>
        <v>3661.31</v>
      </c>
      <c r="J45" s="19" t="n">
        <f aca="false">IF($J$4="","",INDEX('Cálculo Mensual'!$AJ:$AJ,$J$4+7))</f>
        <v>7479.35</v>
      </c>
      <c r="K45" s="19" t="n">
        <f aca="false">IF($J$4="","",INDEX('Cálculo Mensual'!$AJ:$AJ,$J$4+8))</f>
        <v>8659</v>
      </c>
      <c r="L45" s="19" t="n">
        <f aca="false">IF($J$4="","",INDEX('Cálculo Mensual'!$AJ:$AJ,$J$4+9))</f>
        <v>8659</v>
      </c>
      <c r="M45" s="19" t="n">
        <f aca="false">IF($J$4="","",INDEX('Cálculo Mensual'!$AJ:$AJ,$J$4+10))</f>
        <v>8659</v>
      </c>
      <c r="N45" s="19" t="n">
        <f aca="false">IF($J$4="","",INDEX('Cálculo Mensual'!$AJ:$AJ,$J$4+11))</f>
        <v>12275.41</v>
      </c>
      <c r="O45" s="57"/>
    </row>
    <row r="46" customFormat="false" ht="15" hidden="false" customHeight="false" outlineLevel="0" collapsed="false">
      <c r="B46" s="15" t="s">
        <v>349</v>
      </c>
      <c r="C46" s="19" t="n">
        <f aca="false">IF($J$4="","",INDEX('Cálculo Mensual'!$AK:$AK,$J$4+0))</f>
        <v>850.9273</v>
      </c>
      <c r="D46" s="19" t="n">
        <f aca="false">IF($J$4="","",INDEX('Cálculo Mensual'!$AK:$AK,$J$4+1))</f>
        <v>933.060633333333</v>
      </c>
      <c r="E46" s="19" t="n">
        <f aca="false">IF($J$4="","",INDEX('Cálculo Mensual'!$AK:$AK,$J$4+2))</f>
        <v>858.393966666667</v>
      </c>
      <c r="F46" s="19" t="n">
        <f aca="false">IF($J$4="","",INDEX('Cálculo Mensual'!$AK:$AK,$J$4+3))</f>
        <v>850.927511111111</v>
      </c>
      <c r="G46" s="19" t="n">
        <f aca="false">IF($J$4="","",INDEX('Cálculo Mensual'!$AK:$AK,$J$4+4))</f>
        <v>1060.9272</v>
      </c>
      <c r="H46" s="19" t="n">
        <f aca="false">IF($J$4="","",INDEX('Cálculo Mensual'!$AK:$AK,$J$4+5))</f>
        <v>1060.9272</v>
      </c>
      <c r="I46" s="19" t="n">
        <f aca="false">IF($J$4="","",INDEX('Cálculo Mensual'!$AK:$AK,$J$4+6))</f>
        <v>1178.1772</v>
      </c>
      <c r="J46" s="19" t="n">
        <f aca="false">IF($J$4="","",INDEX('Cálculo Mensual'!$AK:$AK,$J$4+7))</f>
        <v>1179.64552</v>
      </c>
      <c r="K46" s="19" t="n">
        <f aca="false">IF($J$4="","",INDEX('Cálculo Mensual'!$AK:$AK,$J$4+8))</f>
        <v>1121.4744</v>
      </c>
      <c r="L46" s="19" t="n">
        <f aca="false">IF($J$4="","",INDEX('Cálculo Mensual'!$AK:$AK,$J$4+9))</f>
        <v>1163.4744</v>
      </c>
      <c r="M46" s="19" t="n">
        <f aca="false">IF($J$4="","",INDEX('Cálculo Mensual'!$AK:$AK,$J$4+10))</f>
        <v>1163.4744</v>
      </c>
      <c r="N46" s="19" t="n">
        <f aca="false">IF($J$4="","",INDEX('Cálculo Mensual'!$AK:$AK,$J$4+11))</f>
        <v>1037.4876</v>
      </c>
      <c r="O46" s="58" t="n">
        <f aca="false">IF($J$4="","",SUM(C46:N46))</f>
        <v>12458.8973311111</v>
      </c>
    </row>
    <row r="47" customFormat="false" ht="15" hidden="false" customHeight="false" outlineLevel="0" collapsed="false">
      <c r="B47" s="15" t="s">
        <v>350</v>
      </c>
      <c r="C47" s="19" t="n">
        <f aca="false">IF($J$4="","",INDEX('Cálculo Mensual'!$AL:$AL,$J$4+0))</f>
        <v>0</v>
      </c>
      <c r="D47" s="19" t="n">
        <f aca="false">IF($J$4="","",INDEX('Cálculo Mensual'!$AL:$AL,$J$4+1))</f>
        <v>0</v>
      </c>
      <c r="E47" s="19" t="n">
        <f aca="false">IF($J$4="","",INDEX('Cálculo Mensual'!$AL:$AL,$J$4+2))</f>
        <v>1200</v>
      </c>
      <c r="F47" s="19" t="n">
        <f aca="false">IF($J$4="","",INDEX('Cálculo Mensual'!$AL:$AL,$J$4+3))</f>
        <v>12000</v>
      </c>
      <c r="G47" s="19" t="n">
        <f aca="false">IF($J$4="","",INDEX('Cálculo Mensual'!$AL:$AL,$J$4+4))</f>
        <v>0</v>
      </c>
      <c r="H47" s="19" t="n">
        <f aca="false">IF($J$4="","",INDEX('Cálculo Mensual'!$AL:$AL,$J$4+5))</f>
        <v>3700</v>
      </c>
      <c r="I47" s="19" t="n">
        <f aca="false">IF($J$4="","",INDEX('Cálculo Mensual'!$AL:$AL,$J$4+6))</f>
        <v>0</v>
      </c>
      <c r="J47" s="19" t="n">
        <f aca="false">IF($J$4="","",INDEX('Cálculo Mensual'!$AL:$AL,$J$4+7))</f>
        <v>0</v>
      </c>
      <c r="K47" s="19" t="n">
        <f aca="false">IF($J$4="","",INDEX('Cálculo Mensual'!$AL:$AL,$J$4+8))</f>
        <v>1200</v>
      </c>
      <c r="L47" s="19" t="n">
        <f aca="false">IF($J$4="","",INDEX('Cálculo Mensual'!$AL:$AL,$J$4+9))</f>
        <v>0</v>
      </c>
      <c r="M47" s="19" t="n">
        <f aca="false">IF($J$4="","",INDEX('Cálculo Mensual'!$AL:$AL,$J$4+10))</f>
        <v>0</v>
      </c>
      <c r="N47" s="19" t="n">
        <f aca="false">IF($J$4="","",INDEX('Cálculo Mensual'!$AL:$AL,$J$4+11))</f>
        <v>3700</v>
      </c>
      <c r="O47" s="58" t="n">
        <f aca="false">IF($J$4="","",SUM(C47:N47))</f>
        <v>21800</v>
      </c>
    </row>
    <row r="48" customFormat="false" ht="15" hidden="false" customHeight="false" outlineLevel="0" collapsed="false">
      <c r="B48" s="15" t="s">
        <v>353</v>
      </c>
      <c r="C48" s="19" t="n">
        <f aca="false">IF($J$4="","",INDEX('Cálculo Mensual'!$AO:$AO,$J$4+0))</f>
        <v>0</v>
      </c>
      <c r="D48" s="19" t="n">
        <f aca="false">IF($J$4="","",INDEX('Cálculo Mensual'!$AO:$AO,$J$4+1))</f>
        <v>0</v>
      </c>
      <c r="E48" s="19" t="n">
        <f aca="false">IF($J$4="","",INDEX('Cálculo Mensual'!$AO:$AO,$J$4+2))</f>
        <v>168</v>
      </c>
      <c r="F48" s="19" t="n">
        <f aca="false">IF($J$4="","",INDEX('Cálculo Mensual'!$AO:$AO,$J$4+3))</f>
        <v>1680</v>
      </c>
      <c r="G48" s="19" t="n">
        <f aca="false">IF($J$4="","",INDEX('Cálculo Mensual'!$AO:$AO,$J$4+4))</f>
        <v>0</v>
      </c>
      <c r="H48" s="19" t="n">
        <f aca="false">IF($J$4="","",INDEX('Cálculo Mensual'!$AO:$AO,$J$4+5))</f>
        <v>518</v>
      </c>
      <c r="I48" s="19" t="n">
        <f aca="false">IF($J$4="","",INDEX('Cálculo Mensual'!$AO:$AO,$J$4+6))</f>
        <v>0</v>
      </c>
      <c r="J48" s="19" t="n">
        <f aca="false">IF($J$4="","",INDEX('Cálculo Mensual'!$AO:$AO,$J$4+7))</f>
        <v>0</v>
      </c>
      <c r="K48" s="19" t="n">
        <f aca="false">IF($J$4="","",INDEX('Cálculo Mensual'!$AO:$AO,$J$4+8))</f>
        <v>168</v>
      </c>
      <c r="L48" s="19" t="n">
        <f aca="false">IF($J$4="","",INDEX('Cálculo Mensual'!$AO:$AO,$J$4+9))</f>
        <v>0</v>
      </c>
      <c r="M48" s="19" t="n">
        <f aca="false">IF($J$4="","",INDEX('Cálculo Mensual'!$AO:$AO,$J$4+10))</f>
        <v>0</v>
      </c>
      <c r="N48" s="19" t="n">
        <f aca="false">IF($J$4="","",INDEX('Cálculo Mensual'!$AO:$AO,$J$4+11))</f>
        <v>535.3352</v>
      </c>
      <c r="O48" s="58" t="n">
        <f aca="false">IF($J$4="","",SUM(C48:N48))</f>
        <v>3069.3352</v>
      </c>
    </row>
    <row r="49" customFormat="false" ht="15" hidden="false" customHeight="false" outlineLevel="0" collapsed="false">
      <c r="B49" s="62" t="s">
        <v>354</v>
      </c>
      <c r="C49" s="46" t="n">
        <f aca="false">IF($J$4="","",INDEX('Cálculo Mensual'!$AP:$AP,$J$4+0))</f>
        <v>850.93</v>
      </c>
      <c r="D49" s="46" t="n">
        <f aca="false">IF($J$4="","",INDEX('Cálculo Mensual'!$AP:$AP,$J$4+1))</f>
        <v>933.06</v>
      </c>
      <c r="E49" s="46" t="n">
        <f aca="false">IF($J$4="","",INDEX('Cálculo Mensual'!$AP:$AP,$J$4+2))</f>
        <v>1026.39</v>
      </c>
      <c r="F49" s="46" t="n">
        <f aca="false">IF($J$4="","",INDEX('Cálculo Mensual'!$AP:$AP,$J$4+3))</f>
        <v>2530.93</v>
      </c>
      <c r="G49" s="46" t="n">
        <f aca="false">IF($J$4="","",INDEX('Cálculo Mensual'!$AP:$AP,$J$4+4))</f>
        <v>1060.93</v>
      </c>
      <c r="H49" s="46" t="n">
        <f aca="false">IF($J$4="","",INDEX('Cálculo Mensual'!$AP:$AP,$J$4+5))</f>
        <v>1578.93</v>
      </c>
      <c r="I49" s="46" t="n">
        <f aca="false">IF($J$4="","",INDEX('Cálculo Mensual'!$AP:$AP,$J$4+6))</f>
        <v>1178.18</v>
      </c>
      <c r="J49" s="46" t="n">
        <f aca="false">IF($J$4="","",INDEX('Cálculo Mensual'!$AP:$AP,$J$4+7))</f>
        <v>1179.65</v>
      </c>
      <c r="K49" s="46" t="n">
        <f aca="false">IF($J$4="","",INDEX('Cálculo Mensual'!$AP:$AP,$J$4+8))</f>
        <v>1289.47</v>
      </c>
      <c r="L49" s="46" t="n">
        <f aca="false">IF($J$4="","",INDEX('Cálculo Mensual'!$AP:$AP,$J$4+9))</f>
        <v>1163.47</v>
      </c>
      <c r="M49" s="46" t="n">
        <f aca="false">IF($J$4="","",INDEX('Cálculo Mensual'!$AP:$AP,$J$4+10))</f>
        <v>1163.47</v>
      </c>
      <c r="N49" s="46" t="n">
        <f aca="false">IF($J$4="","",INDEX('Cálculo Mensual'!$AP:$AP,$J$4+11))</f>
        <v>1572.82</v>
      </c>
      <c r="O49" s="46" t="n">
        <f aca="false">IF($J$4="","",SUM(C49:N49))</f>
        <v>15528.23</v>
      </c>
    </row>
    <row r="50" customFormat="false" ht="15" hidden="false" customHeight="false" outlineLevel="0" collapsed="false">
      <c r="B50" s="15" t="s">
        <v>355</v>
      </c>
      <c r="C50" s="19" t="n">
        <f aca="false">IF($J$4="","",INDEX('Cálculo Mensual'!$AQ:$AQ,$J$4+0))</f>
        <v>0</v>
      </c>
      <c r="D50" s="19" t="n">
        <f aca="false">IF($J$4="","",INDEX('Cálculo Mensual'!$AQ:$AQ,$J$4+1))</f>
        <v>0</v>
      </c>
      <c r="E50" s="19" t="n">
        <f aca="false">IF($J$4="","",INDEX('Cálculo Mensual'!$AQ:$AQ,$J$4+2))</f>
        <v>0</v>
      </c>
      <c r="F50" s="19" t="n">
        <f aca="false">IF($J$4="","",INDEX('Cálculo Mensual'!$AQ:$AQ,$J$4+3))</f>
        <v>0</v>
      </c>
      <c r="G50" s="19" t="n">
        <f aca="false">IF($J$4="","",INDEX('Cálculo Mensual'!$AQ:$AQ,$J$4+4))</f>
        <v>0</v>
      </c>
      <c r="H50" s="19" t="n">
        <f aca="false">IF($J$4="","",INDEX('Cálculo Mensual'!$AQ:$AQ,$J$4+5))</f>
        <v>0</v>
      </c>
      <c r="I50" s="19" t="n">
        <f aca="false">IF($J$4="","",INDEX('Cálculo Mensual'!$AQ:$AQ,$J$4+6))</f>
        <v>0</v>
      </c>
      <c r="J50" s="19" t="n">
        <f aca="false">IF($J$4="","",INDEX('Cálculo Mensual'!$AQ:$AQ,$J$4+7))</f>
        <v>0</v>
      </c>
      <c r="K50" s="19" t="n">
        <f aca="false">IF($J$4="","",INDEX('Cálculo Mensual'!$AQ:$AQ,$J$4+8))</f>
        <v>0</v>
      </c>
      <c r="L50" s="19" t="n">
        <f aca="false">IF($J$4="","",INDEX('Cálculo Mensual'!$AQ:$AQ,$J$4+9))</f>
        <v>0</v>
      </c>
      <c r="M50" s="19" t="n">
        <f aca="false">IF($J$4="","",INDEX('Cálculo Mensual'!$AQ:$AQ,$J$4+10))</f>
        <v>0</v>
      </c>
      <c r="N50" s="19" t="n">
        <f aca="false">IF($J$4="","",INDEX('Cálculo Mensual'!$AQ:$AQ,$J$4+11))</f>
        <v>0</v>
      </c>
      <c r="O50" s="58" t="n">
        <f aca="false">IF($J$4="","",SUM(C50:N50))</f>
        <v>0</v>
      </c>
    </row>
    <row r="51" customFormat="false" ht="15" hidden="false" customHeight="false" outlineLevel="0" collapsed="false">
      <c r="B51" s="15" t="s">
        <v>407</v>
      </c>
      <c r="C51" s="19" t="n">
        <f aca="false">IF($J$4="","",INDEX('Cálculo Mensual'!$N:$N,$J$4+0))</f>
        <v>0</v>
      </c>
      <c r="D51" s="19" t="n">
        <f aca="false">IF($J$4="","",INDEX('Cálculo Mensual'!$N:$N,$J$4+1))</f>
        <v>0</v>
      </c>
      <c r="E51" s="19" t="n">
        <f aca="false">IF($J$4="","",INDEX('Cálculo Mensual'!$N:$N,$J$4+2))</f>
        <v>0</v>
      </c>
      <c r="F51" s="19" t="n">
        <f aca="false">IF($J$4="","",INDEX('Cálculo Mensual'!$N:$N,$J$4+3))</f>
        <v>0</v>
      </c>
      <c r="G51" s="19" t="n">
        <f aca="false">IF($J$4="","",INDEX('Cálculo Mensual'!$N:$N,$J$4+4))</f>
        <v>0</v>
      </c>
      <c r="H51" s="19" t="n">
        <f aca="false">IF($J$4="","",INDEX('Cálculo Mensual'!$N:$N,$J$4+5))</f>
        <v>0</v>
      </c>
      <c r="I51" s="19" t="n">
        <f aca="false">IF($J$4="","",INDEX('Cálculo Mensual'!$N:$N,$J$4+6))</f>
        <v>0</v>
      </c>
      <c r="J51" s="19" t="n">
        <f aca="false">IF($J$4="","",INDEX('Cálculo Mensual'!$N:$N,$J$4+7))</f>
        <v>0</v>
      </c>
      <c r="K51" s="19" t="n">
        <f aca="false">IF($J$4="","",INDEX('Cálculo Mensual'!$N:$N,$J$4+8))</f>
        <v>0</v>
      </c>
      <c r="L51" s="19" t="n">
        <f aca="false">IF($J$4="","",INDEX('Cálculo Mensual'!$N:$N,$J$4+9))</f>
        <v>0</v>
      </c>
      <c r="M51" s="19" t="n">
        <f aca="false">IF($J$4="","",INDEX('Cálculo Mensual'!$N:$N,$J$4+10))</f>
        <v>0</v>
      </c>
      <c r="N51" s="19" t="n">
        <f aca="false">IF($J$4="","",INDEX('Cálculo Mensual'!$N:$N,$J$4+11))</f>
        <v>0</v>
      </c>
      <c r="O51" s="58" t="n">
        <f aca="false">IF($J$4="","",SUM(C51:N51))</f>
        <v>0</v>
      </c>
    </row>
    <row r="52" customFormat="false" ht="15" hidden="false" customHeight="false" outlineLevel="0" collapsed="false">
      <c r="B52" s="54" t="s">
        <v>323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</row>
    <row r="53" customFormat="false" ht="15" hidden="false" customHeight="false" outlineLevel="0" collapsed="false">
      <c r="B53" s="15" t="s">
        <v>356</v>
      </c>
      <c r="C53" s="19" t="n">
        <f aca="false">IF($J$4="","",INDEX('Cálculo Mensual'!$AR:$AR,$J$4+0))</f>
        <v>850.93</v>
      </c>
      <c r="D53" s="19" t="n">
        <f aca="false">IF($J$4="","",INDEX('Cálculo Mensual'!$AR:$AR,$J$4+1))</f>
        <v>933.06</v>
      </c>
      <c r="E53" s="19" t="n">
        <f aca="false">IF($J$4="","",INDEX('Cálculo Mensual'!$AR:$AR,$J$4+2))</f>
        <v>1026.39</v>
      </c>
      <c r="F53" s="19" t="n">
        <f aca="false">IF($J$4="","",INDEX('Cálculo Mensual'!$AR:$AR,$J$4+3))</f>
        <v>850.93</v>
      </c>
      <c r="G53" s="19" t="n">
        <f aca="false">IF($J$4="","",INDEX('Cálculo Mensual'!$AR:$AR,$J$4+4))</f>
        <v>1060.93</v>
      </c>
      <c r="H53" s="19" t="n">
        <f aca="false">IF($J$4="","",INDEX('Cálculo Mensual'!$AR:$AR,$J$4+5))</f>
        <v>1578.93</v>
      </c>
      <c r="I53" s="19" t="n">
        <f aca="false">IF($J$4="","",INDEX('Cálculo Mensual'!$AR:$AR,$J$4+6))</f>
        <v>1178.18</v>
      </c>
      <c r="J53" s="19" t="n">
        <f aca="false">IF($J$4="","",INDEX('Cálculo Mensual'!$AR:$AR,$J$4+7))</f>
        <v>1179.65</v>
      </c>
      <c r="K53" s="19" t="n">
        <f aca="false">IF($J$4="","",INDEX('Cálculo Mensual'!$AR:$AR,$J$4+8))</f>
        <v>1289.47</v>
      </c>
      <c r="L53" s="19" t="str">
        <f aca="false">IF($J$4="","",INDEX('Cálculo Mensual'!$AR:$AR,$J$4+9))</f>
        <v/>
      </c>
      <c r="M53" s="19" t="str">
        <f aca="false">IF($J$4="","",INDEX('Cálculo Mensual'!$AR:$AR,$J$4+10))</f>
        <v/>
      </c>
      <c r="N53" s="19" t="str">
        <f aca="false">IF($J$4="","",INDEX('Cálculo Mensual'!$AR:$AR,$J$4+11))</f>
        <v/>
      </c>
      <c r="O53" s="58" t="n">
        <f aca="false">IF($J$4="","",SUM(C53:N53))</f>
        <v>9948.47</v>
      </c>
    </row>
    <row r="54" customFormat="false" ht="15" hidden="false" customHeight="false" outlineLevel="0" collapsed="false">
      <c r="B54" s="15" t="s">
        <v>357</v>
      </c>
      <c r="C54" s="19" t="n">
        <f aca="false">IF($J$4="","",INDEX('Cálculo Mensual'!$AS:$AS,$J$4+0))</f>
        <v>0</v>
      </c>
      <c r="D54" s="19" t="n">
        <f aca="false">IF($J$4="","",INDEX('Cálculo Mensual'!$AS:$AS,$J$4+1))</f>
        <v>0</v>
      </c>
      <c r="E54" s="19" t="n">
        <f aca="false">IF($J$4="","",INDEX('Cálculo Mensual'!$AS:$AS,$J$4+2))</f>
        <v>0</v>
      </c>
      <c r="F54" s="19" t="n">
        <f aca="false">IF($J$4="","",INDEX('Cálculo Mensual'!$AS:$AS,$J$4+3))</f>
        <v>-1680</v>
      </c>
      <c r="G54" s="19" t="n">
        <f aca="false">IF($J$4="","",INDEX('Cálculo Mensual'!$AS:$AS,$J$4+4))</f>
        <v>0</v>
      </c>
      <c r="H54" s="19" t="n">
        <f aca="false">IF($J$4="","",INDEX('Cálculo Mensual'!$AS:$AS,$J$4+5))</f>
        <v>0</v>
      </c>
      <c r="I54" s="19" t="n">
        <f aca="false">IF($J$4="","",INDEX('Cálculo Mensual'!$AS:$AS,$J$4+6))</f>
        <v>0</v>
      </c>
      <c r="J54" s="19" t="n">
        <f aca="false">IF($J$4="","",INDEX('Cálculo Mensual'!$AS:$AS,$J$4+7))</f>
        <v>0</v>
      </c>
      <c r="K54" s="19" t="n">
        <f aca="false">IF($J$4="","",INDEX('Cálculo Mensual'!$AS:$AS,$J$4+8))</f>
        <v>0</v>
      </c>
      <c r="L54" s="19" t="str">
        <f aca="false">IF($J$4="","",INDEX('Cálculo Mensual'!$AS:$AS,$J$4+9))</f>
        <v/>
      </c>
      <c r="M54" s="19" t="str">
        <f aca="false">IF($J$4="","",INDEX('Cálculo Mensual'!$AS:$AS,$J$4+10))</f>
        <v/>
      </c>
      <c r="N54" s="19" t="str">
        <f aca="false">IF($J$4="","",INDEX('Cálculo Mensual'!$AS:$AS,$J$4+11))</f>
        <v/>
      </c>
      <c r="O54" s="58" t="n">
        <f aca="false">IF($J$4="","",SUM(C54:N54))</f>
        <v>-1680</v>
      </c>
    </row>
    <row r="55" customFormat="false" ht="15" hidden="false" customHeight="false" outlineLevel="0" collapsed="false">
      <c r="B55" s="15" t="s">
        <v>408</v>
      </c>
      <c r="C55" s="56" t="str">
        <f aca="false">IF($J$4="","",INDEX('Cálculo Mensual'!$AT:$AT,$J$4+0))</f>
        <v>OK</v>
      </c>
      <c r="D55" s="56" t="str">
        <f aca="false">IF($J$4="","",INDEX('Cálculo Mensual'!$AT:$AT,$J$4+1))</f>
        <v>OK</v>
      </c>
      <c r="E55" s="56" t="str">
        <f aca="false">IF($J$4="","",INDEX('Cálculo Mensual'!$AT:$AT,$J$4+2))</f>
        <v>OK</v>
      </c>
      <c r="F55" s="56" t="str">
        <f aca="false">IF($J$4="","",INDEX('Cálculo Mensual'!$AT:$AT,$J$4+3))</f>
        <v>Retuvo de menos</v>
      </c>
      <c r="G55" s="56" t="str">
        <f aca="false">IF($J$4="","",INDEX('Cálculo Mensual'!$AT:$AT,$J$4+4))</f>
        <v>OK</v>
      </c>
      <c r="H55" s="56" t="str">
        <f aca="false">IF($J$4="","",INDEX('Cálculo Mensual'!$AT:$AT,$J$4+5))</f>
        <v>OK</v>
      </c>
      <c r="I55" s="56" t="str">
        <f aca="false">IF($J$4="","",INDEX('Cálculo Mensual'!$AT:$AT,$J$4+6))</f>
        <v>OK</v>
      </c>
      <c r="J55" s="56" t="str">
        <f aca="false">IF($J$4="","",INDEX('Cálculo Mensual'!$AT:$AT,$J$4+7))</f>
        <v>OK</v>
      </c>
      <c r="K55" s="56" t="str">
        <f aca="false">IF($J$4="","",INDEX('Cálculo Mensual'!$AT:$AT,$J$4+8))</f>
        <v>OK</v>
      </c>
      <c r="L55" s="56" t="str">
        <f aca="false">IF($J$4="","",INDEX('Cálculo Mensual'!$AT:$AT,$J$4+9))</f>
        <v>Sin dato planilla</v>
      </c>
      <c r="M55" s="56" t="str">
        <f aca="false">IF($J$4="","",INDEX('Cálculo Mensual'!$AT:$AT,$J$4+10))</f>
        <v>Sin dato planilla</v>
      </c>
      <c r="N55" s="56" t="str">
        <f aca="false">IF($J$4="","",INDEX('Cálculo Mensual'!$AT:$AT,$J$4+11))</f>
        <v>Sin dato planilla</v>
      </c>
      <c r="O55" s="57"/>
    </row>
    <row r="57" customFormat="false" ht="15" hidden="false" customHeight="false" outlineLevel="0" collapsed="false">
      <c r="B57" s="13" t="s">
        <v>409</v>
      </c>
    </row>
    <row r="58" customFormat="false" ht="23.85" hidden="false" customHeight="true" outlineLevel="0" collapsed="false">
      <c r="B58" s="22" t="s">
        <v>199</v>
      </c>
      <c r="C58" s="22" t="s">
        <v>410</v>
      </c>
      <c r="D58" s="22" t="s">
        <v>411</v>
      </c>
      <c r="E58" s="22"/>
    </row>
    <row r="59" customFormat="false" ht="15" hidden="false" customHeight="false" outlineLevel="0" collapsed="false">
      <c r="B59" s="59" t="s">
        <v>412</v>
      </c>
      <c r="C59" s="19" t="n">
        <f aca="false">IF($F$4="","",INDEX('Resumen Anual'!$I:$I,$F$4+5))</f>
        <v>149077.84</v>
      </c>
      <c r="D59" s="19" t="n">
        <f aca="false">IF($F$4="","",INDEX('Resumen Anual'!$I:$I,$F$4+5))</f>
        <v>149077.84</v>
      </c>
      <c r="E59" s="19"/>
    </row>
    <row r="60" customFormat="false" ht="15" hidden="false" customHeight="false" outlineLevel="0" collapsed="false">
      <c r="B60" s="15" t="s">
        <v>343</v>
      </c>
      <c r="C60" s="19" t="n">
        <f aca="false">IF($F$4="","",INDEX('Resumen Anual'!$K:$K,$F$4+5))</f>
        <v>38500</v>
      </c>
      <c r="D60" s="19" t="n">
        <f aca="false">IF($F$4="","",INDEX('Resumen Anual'!$K:$K,$F$4+5))</f>
        <v>38500</v>
      </c>
      <c r="E60" s="19"/>
    </row>
    <row r="61" customFormat="false" ht="15" hidden="false" customHeight="false" outlineLevel="0" collapsed="false">
      <c r="B61" s="15" t="s">
        <v>413</v>
      </c>
      <c r="C61" s="19" t="n">
        <v>0</v>
      </c>
      <c r="D61" s="19" t="n">
        <f aca="false">IF($F$4="","",INDEX('Resumen Anual'!$AC:$AC,$F$4+5))</f>
        <v>6000</v>
      </c>
      <c r="E61" s="19"/>
    </row>
    <row r="62" customFormat="false" ht="15" hidden="false" customHeight="false" outlineLevel="0" collapsed="false">
      <c r="B62" s="59" t="s">
        <v>414</v>
      </c>
      <c r="C62" s="19" t="n">
        <f aca="false">IF($F$4="","",INDEX('Resumen Anual'!$L:$L,$F$4+5))</f>
        <v>110577.84</v>
      </c>
      <c r="D62" s="19" t="n">
        <f aca="false">IF($F$4="","",INDEX('Resumen Anual'!$AD:$AD,$F$4+5))</f>
        <v>104577.84</v>
      </c>
      <c r="E62" s="19"/>
    </row>
    <row r="63" customFormat="false" ht="15" hidden="false" customHeight="false" outlineLevel="0" collapsed="false">
      <c r="B63" s="15" t="str">
        <f aca="false">"Tramo 1 ("&amp;TEXT(Parámetros!$E$19,"0%")&amp;"): "&amp;IF(Parámetros!$F$19=0,"hasta S/ "&amp;TEXT(Parámetros!$G$19,"#,##0"),IF(Parámetros!$G$19&gt;=100000000000000,"más de S/ "&amp;TEXT(Parámetros!$F$19,"#,##0"),"S/ "&amp;TEXT(Parámetros!$F$19,"#,##0")&amp;" – "&amp;TEXT(Parámetros!$G$19,"#,##0")))</f>
        <v>Tramo 1 (8%): hasta S/ 27,500</v>
      </c>
      <c r="C63" s="19" t="n">
        <f aca="false">IF(C62="","",MAX(0,MIN(N(C62),Parámetros!$G$19)-Parámetros!$F$19)*Parámetros!$E$19)</f>
        <v>2200</v>
      </c>
      <c r="D63" s="19" t="n">
        <f aca="false">IF(D62="","",MAX(0,MIN(N(D62),Parámetros!$G$19)-Parámetros!$F$19)*Parámetros!$E$19)</f>
        <v>2200</v>
      </c>
      <c r="E63" s="19"/>
    </row>
    <row r="64" customFormat="false" ht="15" hidden="false" customHeight="false" outlineLevel="0" collapsed="false">
      <c r="B64" s="15" t="str">
        <f aca="false">"Tramo 2 ("&amp;TEXT(Parámetros!$E$20,"0%")&amp;"): "&amp;IF(Parámetros!$F$20=0,"hasta S/ "&amp;TEXT(Parámetros!$G$20,"#,##0"),IF(Parámetros!$G$20&gt;=100000000000000,"más de S/ "&amp;TEXT(Parámetros!$F$20,"#,##0"),"S/ "&amp;TEXT(Parámetros!$F$20,"#,##0")&amp;" – "&amp;TEXT(Parámetros!$G$20,"#,##0")))</f>
        <v>Tramo 2 (14%): S/ 27,500 – 110,000</v>
      </c>
      <c r="C64" s="19" t="n">
        <f aca="false">IF(C62="","",MAX(0,MIN(N(C62),Parámetros!$G$20)-Parámetros!$F$20)*Parámetros!$E$20)</f>
        <v>11550</v>
      </c>
      <c r="D64" s="19" t="n">
        <f aca="false">IF(D62="","",MAX(0,MIN(N(D62),Parámetros!$G$20)-Parámetros!$F$20)*Parámetros!$E$20)</f>
        <v>10790.8976</v>
      </c>
      <c r="E64" s="19"/>
    </row>
    <row r="65" customFormat="false" ht="15" hidden="false" customHeight="false" outlineLevel="0" collapsed="false">
      <c r="B65" s="15" t="str">
        <f aca="false">"Tramo 3 ("&amp;TEXT(Parámetros!$E$21,"0%")&amp;"): "&amp;IF(Parámetros!$F$21=0,"hasta S/ "&amp;TEXT(Parámetros!$G$21,"#,##0"),IF(Parámetros!$G$21&gt;=100000000000000,"más de S/ "&amp;TEXT(Parámetros!$F$21,"#,##0"),"S/ "&amp;TEXT(Parámetros!$F$21,"#,##0")&amp;" – "&amp;TEXT(Parámetros!$G$21,"#,##0")))</f>
        <v>Tramo 3 (17%): S/ 110,000 – 192,500</v>
      </c>
      <c r="C65" s="19" t="n">
        <f aca="false">IF(C62="","",MAX(0,MIN(N(C62),Parámetros!$G$21)-Parámetros!$F$21)*Parámetros!$E$21)</f>
        <v>98.2327999999994</v>
      </c>
      <c r="D65" s="19" t="n">
        <f aca="false">IF(D62="","",MAX(0,MIN(N(D62),Parámetros!$G$21)-Parámetros!$F$21)*Parámetros!$E$21)</f>
        <v>0</v>
      </c>
      <c r="E65" s="19"/>
    </row>
    <row r="66" customFormat="false" ht="15" hidden="false" customHeight="false" outlineLevel="0" collapsed="false">
      <c r="B66" s="15" t="str">
        <f aca="false">"Tramo 4 ("&amp;TEXT(Parámetros!$E$22,"0%")&amp;"): "&amp;IF(Parámetros!$F$22=0,"hasta S/ "&amp;TEXT(Parámetros!$G$22,"#,##0"),IF(Parámetros!$G$22&gt;=100000000000000,"más de S/ "&amp;TEXT(Parámetros!$F$22,"#,##0"),"S/ "&amp;TEXT(Parámetros!$F$22,"#,##0")&amp;" – "&amp;TEXT(Parámetros!$G$22,"#,##0")))</f>
        <v>Tramo 4 (20%): S/ 192,500 – 247,500</v>
      </c>
      <c r="C66" s="19" t="n">
        <f aca="false">IF(C62="","",MAX(0,MIN(N(C62),Parámetros!$G$22)-Parámetros!$F$22)*Parámetros!$E$22)</f>
        <v>0</v>
      </c>
      <c r="D66" s="19" t="n">
        <f aca="false">IF(D62="","",MAX(0,MIN(N(D62),Parámetros!$G$22)-Parámetros!$F$22)*Parámetros!$E$22)</f>
        <v>0</v>
      </c>
      <c r="E66" s="19"/>
    </row>
    <row r="67" customFormat="false" ht="15" hidden="false" customHeight="false" outlineLevel="0" collapsed="false">
      <c r="B67" s="15" t="str">
        <f aca="false">"Tramo 5 ("&amp;TEXT(Parámetros!$E$23,"0%")&amp;"): "&amp;IF(Parámetros!$F$23=0,"hasta S/ "&amp;TEXT(Parámetros!$G$23,"#,##0"),IF(Parámetros!$G$23&gt;=100000000000000,"más de S/ "&amp;TEXT(Parámetros!$F$23,"#,##0"),"S/ "&amp;TEXT(Parámetros!$F$23,"#,##0")&amp;" – "&amp;TEXT(Parámetros!$G$23,"#,##0")))</f>
        <v>Tramo 5 (30%): más de S/ 247,500</v>
      </c>
      <c r="C67" s="19" t="n">
        <f aca="false">IF(C62="","",MAX(0,MIN(N(C62),Parámetros!$G$23)-Parámetros!$F$23)*Parámetros!$E$23)</f>
        <v>0</v>
      </c>
      <c r="D67" s="19" t="n">
        <f aca="false">IF(D62="","",MAX(0,MIN(N(D62),Parámetros!$G$23)-Parámetros!$F$23)*Parámetros!$E$23)</f>
        <v>0</v>
      </c>
      <c r="E67" s="19"/>
    </row>
    <row r="68" customFormat="false" ht="15" hidden="false" customHeight="false" outlineLevel="0" collapsed="false">
      <c r="B68" s="62" t="s">
        <v>373</v>
      </c>
      <c r="C68" s="46" t="n">
        <f aca="false">SUM(C63:C67)</f>
        <v>13848.2328</v>
      </c>
      <c r="D68" s="46" t="n">
        <f aca="false">SUM(D63:D67)</f>
        <v>12990.8976</v>
      </c>
      <c r="E68" s="46"/>
    </row>
    <row r="69" customFormat="false" ht="15" hidden="false" customHeight="false" outlineLevel="0" collapsed="false">
      <c r="B69" s="15" t="s">
        <v>415</v>
      </c>
      <c r="C69" s="19" t="n">
        <f aca="false">IF($F$4="","",INDEX('Resumen Anual'!$Y:$Y,$F$4+5))</f>
        <v>13848.23</v>
      </c>
      <c r="D69" s="19" t="n">
        <f aca="false">IF($F$4="","",INDEX('Resumen Anual'!$Y:$Y,$F$4+5))</f>
        <v>13848.23</v>
      </c>
      <c r="E69" s="19"/>
    </row>
    <row r="70" customFormat="false" ht="15" hidden="false" customHeight="false" outlineLevel="0" collapsed="false">
      <c r="B70" s="59" t="s">
        <v>416</v>
      </c>
      <c r="C70" s="36" t="n">
        <f aca="false">IF(C68="","",C68-C69)</f>
        <v>0.00280000000202563</v>
      </c>
      <c r="D70" s="36" t="n">
        <f aca="false">IF(D68="","",D68-D69)</f>
        <v>-857.332399999999</v>
      </c>
      <c r="E70" s="36"/>
    </row>
    <row r="71" customFormat="false" ht="15" hidden="false" customHeight="false" outlineLevel="0" collapsed="false">
      <c r="B71" s="59" t="s">
        <v>417</v>
      </c>
      <c r="C71" s="59" t="str">
        <f aca="false">IF($F$4="","",INDEX('Resumen Anual'!$AG:$AG,$F$4+5))</f>
        <v>Revisar (1 mes/es)</v>
      </c>
      <c r="D71" s="59"/>
      <c r="E71" s="59"/>
    </row>
  </sheetData>
  <mergeCells count="20">
    <mergeCell ref="C6:G6"/>
    <mergeCell ref="C7:G7"/>
    <mergeCell ref="C8:G8"/>
    <mergeCell ref="C9:G9"/>
    <mergeCell ref="C10:G10"/>
    <mergeCell ref="C11:G11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C71:E71"/>
  </mergeCells>
  <conditionalFormatting sqref="C55:N55">
    <cfRule type="expression" priority="2" aboveAverage="0" equalAverage="0" bottom="0" percent="0" rank="0" text="" dxfId="26">
      <formula>C55="OK"</formula>
    </cfRule>
    <cfRule type="expression" priority="3" aboveAverage="0" equalAverage="0" bottom="0" percent="0" rank="0" text="" dxfId="26">
      <formula>C55="No corresponde"</formula>
    </cfRule>
    <cfRule type="expression" priority="4" aboveAverage="0" equalAverage="0" bottom="0" percent="0" rank="0" text="" dxfId="27">
      <formula>C55="Retuvo de menos"</formula>
    </cfRule>
    <cfRule type="expression" priority="5" aboveAverage="0" equalAverage="0" bottom="0" percent="0" rank="0" text="" dxfId="28">
      <formula>C55="Retuvo de más"</formula>
    </cfRule>
  </conditionalFormatting>
  <conditionalFormatting sqref="C14:N56">
    <cfRule type="expression" priority="6" aboveAverage="0" equalAverage="0" bottom="0" percent="0" rank="0" text="" dxfId="24">
      <formula>C$15="No vinculado"</formula>
    </cfRule>
  </conditionalFormatting>
  <dataValidations count="1">
    <dataValidation allowBlank="true" error="Elija un código registrado en Trabajadores." errorStyle="stop" errorTitle="Valor no válido" operator="between" showDropDown="false" showErrorMessage="false" showInputMessage="false" sqref="C4" type="list">
      <formula1>LST_COD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2026-10-07T17:06:18Z</dcterms:created>
  <dc:creator>openpyxl</dc:creator>
  <dc:description/>
  <dc:language>en-US</dc:language>
  <cp:lastModifiedBy/>
  <dcterms:modified xsi:type="dcterms:W3CDTF">2026-10-07T17:06:22Z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